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Questa_cartella_di_lavoro"/>
  <bookViews>
    <workbookView xWindow="28680" yWindow="-120" windowWidth="20730" windowHeight="11760" tabRatio="928"/>
  </bookViews>
  <sheets>
    <sheet name="cop" sheetId="20" r:id="rId1"/>
    <sheet name="CCNL" sheetId="19" r:id="rId2"/>
    <sheet name="Avvertenze" sheetId="30" r:id="rId3"/>
    <sheet name="Ricerca_Dati" sheetId="33" r:id="rId4"/>
    <sheet name="Tabella C1 CCNL 2019-2021" sheetId="43" r:id="rId5"/>
    <sheet name="Pre-Ultimo_Miglio" sheetId="42" state="hidden" r:id="rId6"/>
    <sheet name="Foglio2" sheetId="32" state="hidden" r:id="rId7"/>
    <sheet name="Base1" sheetId="40" state="hidden" r:id="rId8"/>
    <sheet name="Base2" sheetId="41" state="hidden" r:id="rId9"/>
    <sheet name="Base" sheetId="31" state="hidden" r:id="rId10"/>
    <sheet name="Ausiliari_Coll.Scol." sheetId="1" r:id="rId11"/>
    <sheet name="Ausiliari_Coll.Scol. 1^ Pos.Ec." sheetId="34" r:id="rId12"/>
    <sheet name="Collab._Tecnici" sheetId="7" r:id="rId13"/>
    <sheet name="Collab._Tecnici 1^ Pos.Ec." sheetId="35" r:id="rId14"/>
    <sheet name="Assistenti_Tecnici" sheetId="21" r:id="rId15"/>
    <sheet name="Assistenti_Tecnici 1^ Pos.Ec." sheetId="36" r:id="rId16"/>
    <sheet name="Assistenti_Tecnici 2^ Pos.Ec." sheetId="38" r:id="rId17"/>
    <sheet name="Assistenti_Amm.vo" sheetId="22" r:id="rId18"/>
    <sheet name="Assistenti_Amm.vo 1^ Pos.Ec." sheetId="37" r:id="rId19"/>
    <sheet name="Assistenti_Amm.vo 2^ Pos.Ec." sheetId="39" r:id="rId20"/>
    <sheet name="Resp_Coord_Amm.vo" sheetId="23" r:id="rId21"/>
    <sheet name="Direttore_Amm.vo" sheetId="24" r:id="rId22"/>
    <sheet name="Doc_mat_elem.re" sheetId="25" r:id="rId23"/>
    <sheet name="Doc_scuola_media" sheetId="27" r:id="rId24"/>
    <sheet name="Doc_dipl_scuola_sec." sheetId="26" r:id="rId25"/>
    <sheet name="Doc_laureati_scuola_sec." sheetId="28" r:id="rId26"/>
    <sheet name="Direttivi_capi_ist." sheetId="29" r:id="rId27"/>
  </sheets>
  <definedNames>
    <definedName name="_xlnm.Print_Area" localSheetId="17">Assistenti_Amm.vo!$A$1:$Q$835</definedName>
    <definedName name="_xlnm.Print_Area" localSheetId="18">'Assistenti_Amm.vo 1^ Pos.Ec.'!$A$1:$Q$265</definedName>
    <definedName name="_xlnm.Print_Area" localSheetId="19">'Assistenti_Amm.vo 2^ Pos.Ec.'!$A$1:$Q$289</definedName>
    <definedName name="_xlnm.Print_Area" localSheetId="14">Assistenti_Tecnici!$A$1:$Q$835</definedName>
    <definedName name="_xlnm.Print_Area" localSheetId="15">'Assistenti_Tecnici 1^ Pos.Ec.'!$A$1:$Q$289</definedName>
    <definedName name="_xlnm.Print_Area" localSheetId="16">'Assistenti_Tecnici 2^ Pos.Ec.'!$A$1:$Q$289</definedName>
    <definedName name="_xlnm.Print_Area" localSheetId="10">Ausiliari_Coll.Scol.!$A$1:$Q$834</definedName>
    <definedName name="_xlnm.Print_Area" localSheetId="11">'Ausiliari_Coll.Scol. 1^ Pos.Ec.'!$A$1:$Q$288</definedName>
    <definedName name="_xlnm.Print_Area" localSheetId="2">Avvertenze!$A$1:$P$33</definedName>
    <definedName name="_xlnm.Print_Area" localSheetId="9">Base!$C$1:$S$822</definedName>
    <definedName name="_xlnm.Print_Area" localSheetId="7">Base1!$C$1:$S$258</definedName>
    <definedName name="_xlnm.Print_Area" localSheetId="8">Base2!$C$1:$S$258</definedName>
    <definedName name="_xlnm.Print_Area" localSheetId="1">CCNL!$A$1:$O$96</definedName>
    <definedName name="_xlnm.Print_Area" localSheetId="12">Collab._Tecnici!$A$1:$Q$834</definedName>
    <definedName name="_xlnm.Print_Area" localSheetId="13">'Collab._Tecnici 1^ Pos.Ec.'!$A$1:$Q$288</definedName>
    <definedName name="_xlnm.Print_Area" localSheetId="26">Direttivi_capi_ist.!$A$1:$Q$481</definedName>
    <definedName name="_xlnm.Print_Area" localSheetId="21">Direttore_Amm.vo!$A$468:$Q$846</definedName>
    <definedName name="_xlnm.Print_Area" localSheetId="24">Doc_dipl_scuola_sec.!$A$1:$Q$838</definedName>
    <definedName name="_xlnm.Print_Area" localSheetId="25">Doc_laureati_scuola_sec.!$A$1:$Q$856</definedName>
    <definedName name="_xlnm.Print_Area" localSheetId="22">Doc_mat_elem.re!$A$1:$Q$838</definedName>
    <definedName name="_xlnm.Print_Area" localSheetId="23">Doc_scuola_media!$A$1:$Q$838</definedName>
    <definedName name="_xlnm.Print_Area" localSheetId="20">Resp_Coord_Amm.vo!$A$1:$Q$835</definedName>
    <definedName name="_xlnm.Print_Titles" localSheetId="17">Assistenti_Amm.vo!$1:$5</definedName>
    <definedName name="_xlnm.Print_Titles" localSheetId="18">'Assistenti_Amm.vo 1^ Pos.Ec.'!$1:$5</definedName>
    <definedName name="_xlnm.Print_Titles" localSheetId="19">'Assistenti_Amm.vo 2^ Pos.Ec.'!$1:$5</definedName>
    <definedName name="_xlnm.Print_Titles" localSheetId="14">Assistenti_Tecnici!$1:$5</definedName>
    <definedName name="_xlnm.Print_Titles" localSheetId="15">'Assistenti_Tecnici 1^ Pos.Ec.'!$1:$5</definedName>
    <definedName name="_xlnm.Print_Titles" localSheetId="16">'Assistenti_Tecnici 2^ Pos.Ec.'!$1:$5</definedName>
    <definedName name="_xlnm.Print_Titles" localSheetId="10">Ausiliari_Coll.Scol.!$1:$5</definedName>
    <definedName name="_xlnm.Print_Titles" localSheetId="11">'Ausiliari_Coll.Scol. 1^ Pos.Ec.'!$1:$5</definedName>
    <definedName name="_xlnm.Print_Titles" localSheetId="9">Base!$1:$5</definedName>
    <definedName name="_xlnm.Print_Titles" localSheetId="7">Base1!$1:$5</definedName>
    <definedName name="_xlnm.Print_Titles" localSheetId="8">Base2!$1:$5</definedName>
    <definedName name="_xlnm.Print_Titles" localSheetId="12">Collab._Tecnici!$1:$5</definedName>
    <definedName name="_xlnm.Print_Titles" localSheetId="13">'Collab._Tecnici 1^ Pos.Ec.'!$1:$5</definedName>
    <definedName name="_xlnm.Print_Titles" localSheetId="26">Direttivi_capi_ist.!$1:$5</definedName>
    <definedName name="_xlnm.Print_Titles" localSheetId="21">Direttore_Amm.vo!$1:$5</definedName>
    <definedName name="_xlnm.Print_Titles" localSheetId="24">Doc_dipl_scuola_sec.!$1:$5</definedName>
    <definedName name="_xlnm.Print_Titles" localSheetId="25">Doc_laureati_scuola_sec.!$1:$5</definedName>
    <definedName name="_xlnm.Print_Titles" localSheetId="22">Doc_mat_elem.re!$1:$5</definedName>
    <definedName name="_xlnm.Print_Titles" localSheetId="23">Doc_scuola_media!$1:$5</definedName>
    <definedName name="_xlnm.Print_Titles" localSheetId="20">Resp_Coord_Amm.vo!$1:$5</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3" i="43" l="1"/>
  <c r="E123" i="43"/>
  <c r="F122" i="43"/>
  <c r="E122" i="43"/>
  <c r="F121" i="43"/>
  <c r="E121" i="43"/>
  <c r="F120" i="43"/>
  <c r="E120" i="43"/>
  <c r="F119" i="43"/>
  <c r="E119" i="43"/>
  <c r="F118" i="43"/>
  <c r="E118" i="43"/>
  <c r="F109" i="43"/>
  <c r="E109" i="43"/>
  <c r="F108" i="43"/>
  <c r="E108" i="43"/>
  <c r="F107" i="43"/>
  <c r="E107" i="43"/>
  <c r="F106" i="43"/>
  <c r="E106" i="43"/>
  <c r="F105" i="43"/>
  <c r="E105" i="43"/>
  <c r="F104" i="43"/>
  <c r="E104" i="43"/>
  <c r="F95" i="43"/>
  <c r="E95" i="43"/>
  <c r="F94" i="43"/>
  <c r="E94" i="43"/>
  <c r="F93" i="43"/>
  <c r="E93" i="43"/>
  <c r="F92" i="43"/>
  <c r="E92" i="43"/>
  <c r="F91" i="43"/>
  <c r="E91" i="43"/>
  <c r="F90" i="43"/>
  <c r="E90" i="43"/>
  <c r="F81" i="43"/>
  <c r="E81" i="43"/>
  <c r="F80" i="43"/>
  <c r="E80" i="43"/>
  <c r="F79" i="43"/>
  <c r="E79" i="43"/>
  <c r="F78" i="43"/>
  <c r="E78" i="43"/>
  <c r="F77" i="43"/>
  <c r="E77" i="43"/>
  <c r="F76" i="43"/>
  <c r="E76" i="43"/>
  <c r="F67" i="43"/>
  <c r="E67" i="43"/>
  <c r="F66" i="43"/>
  <c r="E66" i="43"/>
  <c r="F65" i="43"/>
  <c r="E65" i="43"/>
  <c r="F64" i="43"/>
  <c r="E64" i="43"/>
  <c r="F63" i="43"/>
  <c r="E63" i="43"/>
  <c r="F62" i="43"/>
  <c r="E62" i="43"/>
  <c r="F53" i="43"/>
  <c r="E53" i="43"/>
  <c r="F52" i="43"/>
  <c r="E52" i="43"/>
  <c r="F51" i="43"/>
  <c r="E51" i="43"/>
  <c r="F50" i="43"/>
  <c r="E50" i="43"/>
  <c r="F49" i="43"/>
  <c r="E49" i="43"/>
  <c r="F48" i="43"/>
  <c r="E48" i="43"/>
  <c r="F39" i="43"/>
  <c r="E39" i="43"/>
  <c r="F38" i="43"/>
  <c r="E38" i="43"/>
  <c r="F37" i="43"/>
  <c r="E37" i="43"/>
  <c r="F36" i="43"/>
  <c r="E36" i="43"/>
  <c r="F35" i="43"/>
  <c r="E35" i="43"/>
  <c r="F34" i="43"/>
  <c r="E34" i="43"/>
  <c r="F25" i="43"/>
  <c r="E25" i="43"/>
  <c r="F24" i="43"/>
  <c r="E24" i="43"/>
  <c r="F23" i="43"/>
  <c r="E23" i="43"/>
  <c r="F22" i="43"/>
  <c r="E22" i="43"/>
  <c r="F21" i="43"/>
  <c r="E21" i="43"/>
  <c r="F20" i="43"/>
  <c r="E20" i="43"/>
  <c r="F11" i="43"/>
  <c r="E11" i="43"/>
  <c r="F10" i="43"/>
  <c r="E10" i="43"/>
  <c r="F9" i="43"/>
  <c r="E9" i="43"/>
  <c r="F8" i="43"/>
  <c r="E8" i="43"/>
  <c r="F7" i="43"/>
  <c r="E7" i="43"/>
  <c r="F6" i="43"/>
  <c r="E6" i="43"/>
  <c r="W278" i="41"/>
  <c r="W276" i="41"/>
  <c r="W274" i="41"/>
  <c r="W272" i="41"/>
  <c r="W270" i="41"/>
  <c r="W268" i="41"/>
  <c r="W266" i="41"/>
  <c r="W264" i="41"/>
  <c r="W262" i="41"/>
  <c r="W260" i="41"/>
  <c r="W258" i="41"/>
  <c r="W256" i="41"/>
  <c r="W254" i="41"/>
  <c r="W252" i="41"/>
  <c r="W250" i="41"/>
  <c r="W248" i="41"/>
  <c r="W246" i="41"/>
  <c r="W244" i="41"/>
  <c r="W242" i="41"/>
  <c r="W240" i="41"/>
  <c r="W238" i="41"/>
  <c r="W236" i="41"/>
  <c r="W234" i="41"/>
  <c r="W232" i="41"/>
  <c r="W230" i="41"/>
  <c r="W228" i="41"/>
  <c r="W226" i="41"/>
  <c r="W224" i="41"/>
  <c r="W222" i="41"/>
  <c r="W220" i="41"/>
  <c r="W218" i="41"/>
  <c r="W216" i="41"/>
  <c r="W214" i="41"/>
  <c r="W212" i="41"/>
  <c r="W210" i="41"/>
  <c r="W208" i="41"/>
  <c r="D270" i="41"/>
  <c r="C268" i="41"/>
  <c r="C270" i="41"/>
  <c r="B268" i="41"/>
  <c r="B269" i="41"/>
  <c r="B270" i="41"/>
  <c r="B271" i="41"/>
  <c r="B272" i="41"/>
  <c r="B273" i="41"/>
  <c r="B274" i="41"/>
  <c r="B275" i="41"/>
  <c r="B276" i="41"/>
  <c r="B277" i="41"/>
  <c r="B278" i="41"/>
  <c r="B279" i="41"/>
  <c r="D258" i="41"/>
  <c r="C256" i="41"/>
  <c r="C258" i="41"/>
  <c r="B256" i="41"/>
  <c r="B257" i="41"/>
  <c r="B258" i="41"/>
  <c r="B259" i="41"/>
  <c r="B260" i="41"/>
  <c r="B261" i="41"/>
  <c r="B262" i="41"/>
  <c r="B263" i="41"/>
  <c r="B264" i="41"/>
  <c r="B265" i="41"/>
  <c r="B266" i="41"/>
  <c r="B267" i="41"/>
  <c r="D246" i="41"/>
  <c r="C246" i="41"/>
  <c r="B244" i="41"/>
  <c r="B245" i="41"/>
  <c r="B246" i="41"/>
  <c r="B247" i="41"/>
  <c r="B248" i="41"/>
  <c r="B249" i="41"/>
  <c r="B250" i="41"/>
  <c r="B251" i="41"/>
  <c r="B252" i="41"/>
  <c r="B253" i="41"/>
  <c r="B254" i="41"/>
  <c r="B255" i="41"/>
  <c r="C244" i="41"/>
  <c r="D234" i="41"/>
  <c r="C234" i="41"/>
  <c r="B232" i="41"/>
  <c r="B233" i="41"/>
  <c r="B234" i="41"/>
  <c r="B235" i="41"/>
  <c r="B236" i="41"/>
  <c r="B237" i="41"/>
  <c r="B238" i="41"/>
  <c r="B239" i="41"/>
  <c r="B240" i="41"/>
  <c r="B241" i="41"/>
  <c r="B242" i="41"/>
  <c r="B243" i="41"/>
  <c r="C232" i="41"/>
  <c r="D222" i="41"/>
  <c r="C222" i="41"/>
  <c r="C220" i="41"/>
  <c r="D210" i="41"/>
  <c r="C210" i="41"/>
  <c r="B208" i="41"/>
  <c r="B209" i="41"/>
  <c r="B210" i="41"/>
  <c r="B211" i="41"/>
  <c r="B212" i="41"/>
  <c r="B213" i="41"/>
  <c r="B214" i="41"/>
  <c r="B215" i="41"/>
  <c r="B216" i="41"/>
  <c r="B217" i="41"/>
  <c r="B218" i="41"/>
  <c r="B219" i="41"/>
  <c r="C208" i="41"/>
  <c r="B220" i="41"/>
  <c r="B221" i="41"/>
  <c r="B222" i="41"/>
  <c r="B223" i="41"/>
  <c r="B224" i="41"/>
  <c r="B225" i="41"/>
  <c r="B226" i="41"/>
  <c r="B227" i="41"/>
  <c r="B228" i="41"/>
  <c r="B229" i="41"/>
  <c r="B230" i="41"/>
  <c r="B231" i="41"/>
  <c r="D198" i="41"/>
  <c r="W278" i="40"/>
  <c r="W276" i="40"/>
  <c r="W274" i="40"/>
  <c r="W272" i="40"/>
  <c r="W270" i="40"/>
  <c r="W268" i="40"/>
  <c r="W266" i="40"/>
  <c r="W264" i="40"/>
  <c r="W262" i="40"/>
  <c r="W260" i="40"/>
  <c r="W258" i="40"/>
  <c r="W256" i="40"/>
  <c r="W254" i="40"/>
  <c r="W252" i="40"/>
  <c r="W250" i="40"/>
  <c r="W248" i="40"/>
  <c r="W246" i="40"/>
  <c r="W244" i="40"/>
  <c r="W242" i="40"/>
  <c r="W240" i="40"/>
  <c r="W238" i="40"/>
  <c r="W236" i="40"/>
  <c r="W234" i="40"/>
  <c r="W232" i="40"/>
  <c r="W230" i="40"/>
  <c r="W228" i="40"/>
  <c r="W226" i="40"/>
  <c r="W224" i="40"/>
  <c r="W222" i="40"/>
  <c r="W220" i="40"/>
  <c r="W218" i="40"/>
  <c r="W216" i="40"/>
  <c r="W214" i="40"/>
  <c r="W212" i="40"/>
  <c r="W210" i="40"/>
  <c r="W208" i="40"/>
  <c r="D270" i="40"/>
  <c r="D258" i="40"/>
  <c r="C268" i="40"/>
  <c r="C270" i="40"/>
  <c r="B268" i="40"/>
  <c r="B269" i="40"/>
  <c r="B270" i="40"/>
  <c r="B271" i="40"/>
  <c r="B272" i="40"/>
  <c r="B273" i="40"/>
  <c r="B274" i="40"/>
  <c r="B275" i="40"/>
  <c r="B276" i="40"/>
  <c r="B277" i="40"/>
  <c r="B278" i="40"/>
  <c r="B279" i="40"/>
  <c r="C256" i="40"/>
  <c r="C258" i="40"/>
  <c r="B256" i="40"/>
  <c r="B257" i="40"/>
  <c r="B258" i="40"/>
  <c r="B259" i="40"/>
  <c r="B260" i="40"/>
  <c r="B261" i="40"/>
  <c r="B262" i="40"/>
  <c r="B263" i="40"/>
  <c r="B264" i="40"/>
  <c r="B265" i="40"/>
  <c r="B266" i="40"/>
  <c r="B267" i="40"/>
  <c r="D246" i="40"/>
  <c r="C246" i="40"/>
  <c r="B244" i="40"/>
  <c r="B245" i="40"/>
  <c r="B246" i="40"/>
  <c r="B247" i="40"/>
  <c r="B248" i="40"/>
  <c r="B249" i="40"/>
  <c r="B250" i="40"/>
  <c r="B251" i="40"/>
  <c r="B252" i="40"/>
  <c r="B253" i="40"/>
  <c r="B254" i="40"/>
  <c r="B255" i="40"/>
  <c r="C244" i="40"/>
  <c r="D234" i="40"/>
  <c r="C232" i="40"/>
  <c r="C234" i="40"/>
  <c r="B232" i="40"/>
  <c r="B233" i="40"/>
  <c r="B234" i="40"/>
  <c r="B235" i="40"/>
  <c r="B236" i="40"/>
  <c r="B237" i="40"/>
  <c r="B238" i="40"/>
  <c r="B239" i="40"/>
  <c r="B240" i="40"/>
  <c r="B241" i="40"/>
  <c r="B242" i="40"/>
  <c r="B243" i="40"/>
  <c r="D222" i="40"/>
  <c r="C220" i="40"/>
  <c r="C222" i="40"/>
  <c r="B220" i="40"/>
  <c r="B221" i="40"/>
  <c r="B222" i="40"/>
  <c r="B223" i="40"/>
  <c r="B224" i="40"/>
  <c r="B225" i="40"/>
  <c r="B226" i="40"/>
  <c r="B227" i="40"/>
  <c r="B228" i="40"/>
  <c r="B229" i="40"/>
  <c r="B230" i="40"/>
  <c r="B231" i="40"/>
  <c r="D210" i="40"/>
  <c r="C210" i="40"/>
  <c r="C208" i="40"/>
  <c r="B208" i="40"/>
  <c r="B209" i="40"/>
  <c r="B210" i="40"/>
  <c r="B211" i="40"/>
  <c r="B212" i="40"/>
  <c r="B213" i="40"/>
  <c r="B214" i="40"/>
  <c r="B215" i="40"/>
  <c r="B216" i="40"/>
  <c r="B217" i="40"/>
  <c r="B218" i="40"/>
  <c r="B219" i="40"/>
  <c r="D198" i="40"/>
  <c r="R39" i="32"/>
  <c r="R38" i="32"/>
  <c r="S38" i="32"/>
  <c r="S39" i="32"/>
  <c r="S40" i="32"/>
  <c r="S41" i="32"/>
  <c r="S42" i="32"/>
  <c r="S43" i="32"/>
  <c r="P38" i="32"/>
  <c r="P39" i="32"/>
  <c r="P40" i="32"/>
  <c r="P41" i="32"/>
  <c r="P42" i="32"/>
  <c r="P43" i="32"/>
  <c r="B833" i="31"/>
  <c r="B834" i="31"/>
  <c r="B835" i="31"/>
  <c r="B836" i="31"/>
  <c r="B837" i="31"/>
  <c r="B838" i="31"/>
  <c r="B839" i="31"/>
  <c r="B840" i="31"/>
  <c r="B841" i="31"/>
  <c r="B842" i="31"/>
  <c r="B843" i="31"/>
  <c r="B832" i="31"/>
  <c r="B820" i="31"/>
  <c r="B821" i="31"/>
  <c r="B822" i="31"/>
  <c r="B823" i="31"/>
  <c r="B824" i="31"/>
  <c r="B825" i="31"/>
  <c r="B826" i="31"/>
  <c r="B827" i="31"/>
  <c r="B828" i="31"/>
  <c r="B829" i="31"/>
  <c r="B830" i="31"/>
  <c r="B831" i="31"/>
  <c r="B809" i="31"/>
  <c r="B810" i="31"/>
  <c r="B811" i="31"/>
  <c r="B812" i="31"/>
  <c r="B813" i="31"/>
  <c r="B814" i="31"/>
  <c r="B815" i="31"/>
  <c r="B816" i="31"/>
  <c r="B817" i="31"/>
  <c r="B818" i="31"/>
  <c r="B819" i="31"/>
  <c r="B808" i="31"/>
  <c r="B796" i="31"/>
  <c r="B797" i="31"/>
  <c r="B798" i="31"/>
  <c r="B799" i="31"/>
  <c r="B800" i="31"/>
  <c r="B801" i="31"/>
  <c r="B802" i="31"/>
  <c r="B803" i="31"/>
  <c r="B804" i="31"/>
  <c r="B805" i="31"/>
  <c r="B806" i="31"/>
  <c r="B807" i="31"/>
  <c r="B785" i="31"/>
  <c r="B786" i="31"/>
  <c r="B787" i="31"/>
  <c r="B788" i="31"/>
  <c r="B789" i="31"/>
  <c r="B790" i="31"/>
  <c r="B791" i="31"/>
  <c r="B792" i="31"/>
  <c r="B793" i="31"/>
  <c r="B794" i="31"/>
  <c r="B795" i="31"/>
  <c r="B784" i="31"/>
  <c r="B772" i="31"/>
  <c r="B773" i="31"/>
  <c r="B774" i="31"/>
  <c r="B775" i="31"/>
  <c r="B776" i="31"/>
  <c r="B777" i="31"/>
  <c r="B778" i="31"/>
  <c r="B779" i="31"/>
  <c r="B780" i="31"/>
  <c r="B781" i="31"/>
  <c r="B782" i="31"/>
  <c r="B783" i="31"/>
  <c r="W842" i="31"/>
  <c r="W840" i="31"/>
  <c r="W838" i="31"/>
  <c r="W836" i="31"/>
  <c r="W834" i="31"/>
  <c r="W832" i="31"/>
  <c r="W830" i="31"/>
  <c r="W828" i="31"/>
  <c r="W826" i="31"/>
  <c r="W824" i="31"/>
  <c r="W822" i="31"/>
  <c r="W820" i="31"/>
  <c r="W818" i="31"/>
  <c r="W816" i="31"/>
  <c r="W814" i="31"/>
  <c r="W812" i="31"/>
  <c r="W810" i="31"/>
  <c r="W808" i="31"/>
  <c r="W806" i="31"/>
  <c r="W804" i="31"/>
  <c r="W802" i="31"/>
  <c r="W800" i="31"/>
  <c r="W798" i="31"/>
  <c r="W796" i="31"/>
  <c r="W794" i="31"/>
  <c r="W792" i="31"/>
  <c r="W790" i="31"/>
  <c r="W788" i="31"/>
  <c r="W786" i="31"/>
  <c r="W784" i="31"/>
  <c r="W782" i="31"/>
  <c r="W780" i="31"/>
  <c r="W778" i="31"/>
  <c r="W776" i="31"/>
  <c r="W774" i="31"/>
  <c r="W772" i="31"/>
  <c r="D834" i="31"/>
  <c r="C832" i="31"/>
  <c r="C834" i="31"/>
  <c r="D822" i="31"/>
  <c r="C820" i="31"/>
  <c r="C822" i="31"/>
  <c r="D810" i="31"/>
  <c r="C810" i="31"/>
  <c r="C808" i="31"/>
  <c r="D798" i="31"/>
  <c r="C796" i="31"/>
  <c r="C798" i="31"/>
  <c r="D786" i="31"/>
  <c r="C784" i="31"/>
  <c r="C786" i="31"/>
  <c r="D774" i="31"/>
  <c r="C772" i="31"/>
  <c r="C774" i="31"/>
  <c r="D762" i="31"/>
  <c r="K287" i="39"/>
  <c r="K288" i="39"/>
  <c r="I255" i="39"/>
  <c r="I253" i="39"/>
  <c r="I251" i="39"/>
  <c r="I249" i="39"/>
  <c r="I247" i="39"/>
  <c r="I245" i="39"/>
  <c r="P244" i="39"/>
  <c r="P246" i="39"/>
  <c r="P243" i="39"/>
  <c r="I243" i="39"/>
  <c r="P241" i="39"/>
  <c r="I241" i="39"/>
  <c r="P239" i="39"/>
  <c r="I239" i="39"/>
  <c r="P237" i="39"/>
  <c r="I237" i="39"/>
  <c r="P235" i="39"/>
  <c r="I235" i="39"/>
  <c r="P233" i="39"/>
  <c r="I233" i="39"/>
  <c r="P231" i="39"/>
  <c r="I231" i="39"/>
  <c r="P229" i="39"/>
  <c r="I229" i="39"/>
  <c r="P227" i="39"/>
  <c r="I227" i="39"/>
  <c r="P225" i="39"/>
  <c r="I225" i="39"/>
  <c r="P223" i="39"/>
  <c r="I223" i="39"/>
  <c r="P221" i="39"/>
  <c r="I221" i="39"/>
  <c r="P219" i="39"/>
  <c r="I219" i="39"/>
  <c r="P217" i="39"/>
  <c r="I217" i="39"/>
  <c r="P215" i="39"/>
  <c r="I215" i="39"/>
  <c r="P213" i="39"/>
  <c r="I213" i="39"/>
  <c r="P211" i="39"/>
  <c r="I211" i="39"/>
  <c r="P209" i="39"/>
  <c r="I209" i="39"/>
  <c r="B270" i="39"/>
  <c r="B258" i="39"/>
  <c r="A268" i="39"/>
  <c r="A270" i="39"/>
  <c r="A256" i="39"/>
  <c r="A258" i="39"/>
  <c r="B246" i="39"/>
  <c r="A246" i="39"/>
  <c r="A244" i="39"/>
  <c r="B234" i="39"/>
  <c r="A232" i="39"/>
  <c r="A234" i="39"/>
  <c r="B222" i="39"/>
  <c r="A222" i="39"/>
  <c r="A220" i="39"/>
  <c r="B210" i="39"/>
  <c r="A210" i="39"/>
  <c r="A208" i="39"/>
  <c r="G218" i="39"/>
  <c r="G216" i="39"/>
  <c r="G214" i="39"/>
  <c r="G215" i="39"/>
  <c r="G213" i="39"/>
  <c r="G212" i="39"/>
  <c r="G210" i="39"/>
  <c r="G208" i="39"/>
  <c r="G230" i="39"/>
  <c r="G228" i="39"/>
  <c r="G226" i="39"/>
  <c r="G224" i="39"/>
  <c r="G222" i="39"/>
  <c r="G220" i="39"/>
  <c r="B198" i="39"/>
  <c r="I255" i="37"/>
  <c r="I253" i="37"/>
  <c r="I251" i="37"/>
  <c r="I249" i="37"/>
  <c r="I247" i="37"/>
  <c r="I245" i="37"/>
  <c r="P244" i="37"/>
  <c r="P246" i="37"/>
  <c r="P243" i="37"/>
  <c r="I243" i="37"/>
  <c r="P241" i="37"/>
  <c r="I241" i="37"/>
  <c r="P239" i="37"/>
  <c r="I239" i="37"/>
  <c r="P237" i="37"/>
  <c r="I237" i="37"/>
  <c r="P235" i="37"/>
  <c r="I235" i="37"/>
  <c r="P233" i="37"/>
  <c r="I233" i="37"/>
  <c r="P231" i="37"/>
  <c r="I231" i="37"/>
  <c r="P229" i="37"/>
  <c r="I229" i="37"/>
  <c r="P227" i="37"/>
  <c r="I227" i="37"/>
  <c r="P225" i="37"/>
  <c r="I225" i="37"/>
  <c r="P223" i="37"/>
  <c r="I223" i="37"/>
  <c r="P221" i="37"/>
  <c r="I221" i="37"/>
  <c r="P219" i="37"/>
  <c r="I219" i="37"/>
  <c r="P217" i="37"/>
  <c r="I217" i="37"/>
  <c r="P215" i="37"/>
  <c r="I215" i="37"/>
  <c r="P213" i="37"/>
  <c r="I213" i="37"/>
  <c r="P211" i="37"/>
  <c r="I211" i="37"/>
  <c r="P209" i="37"/>
  <c r="I209" i="37"/>
  <c r="K288" i="37"/>
  <c r="K287" i="37"/>
  <c r="B270" i="37"/>
  <c r="A268" i="37"/>
  <c r="A270" i="37"/>
  <c r="B258" i="37"/>
  <c r="A256" i="37"/>
  <c r="A258" i="37"/>
  <c r="B246" i="37"/>
  <c r="A244" i="37"/>
  <c r="A246" i="37"/>
  <c r="B234" i="37"/>
  <c r="A234" i="37"/>
  <c r="A232" i="37"/>
  <c r="B222" i="37"/>
  <c r="A222" i="37"/>
  <c r="A220" i="37"/>
  <c r="B210" i="37"/>
  <c r="A208" i="37"/>
  <c r="A210" i="37"/>
  <c r="G218" i="37"/>
  <c r="G216" i="37"/>
  <c r="G214" i="37"/>
  <c r="G212" i="37"/>
  <c r="G210" i="37"/>
  <c r="G208" i="37"/>
  <c r="G230" i="37"/>
  <c r="G228" i="37"/>
  <c r="G226" i="37"/>
  <c r="G224" i="37"/>
  <c r="G222" i="37"/>
  <c r="G220" i="37"/>
  <c r="B198" i="37"/>
  <c r="I255" i="38"/>
  <c r="I253" i="38"/>
  <c r="I251" i="38"/>
  <c r="P250" i="38"/>
  <c r="P252" i="38"/>
  <c r="P249" i="38"/>
  <c r="I249" i="38"/>
  <c r="P248" i="38"/>
  <c r="P247" i="38"/>
  <c r="I247" i="38"/>
  <c r="P246" i="38"/>
  <c r="P245" i="38"/>
  <c r="I245" i="38"/>
  <c r="P244" i="38"/>
  <c r="P243" i="38"/>
  <c r="I243" i="38"/>
  <c r="P241" i="38"/>
  <c r="I241" i="38"/>
  <c r="P239" i="38"/>
  <c r="I239" i="38"/>
  <c r="P237" i="38"/>
  <c r="I237" i="38"/>
  <c r="P235" i="38"/>
  <c r="I235" i="38"/>
  <c r="P233" i="38"/>
  <c r="I233" i="38"/>
  <c r="P231" i="38"/>
  <c r="I231" i="38"/>
  <c r="P229" i="38"/>
  <c r="I229" i="38"/>
  <c r="P227" i="38"/>
  <c r="I227" i="38"/>
  <c r="P225" i="38"/>
  <c r="I225" i="38"/>
  <c r="P223" i="38"/>
  <c r="I223" i="38"/>
  <c r="P221" i="38"/>
  <c r="I221" i="38"/>
  <c r="P219" i="38"/>
  <c r="I219" i="38"/>
  <c r="P217" i="38"/>
  <c r="I217" i="38"/>
  <c r="P215" i="38"/>
  <c r="I215" i="38"/>
  <c r="P213" i="38"/>
  <c r="I213" i="38"/>
  <c r="P211" i="38"/>
  <c r="I211" i="38"/>
  <c r="P209" i="38"/>
  <c r="I209" i="38"/>
  <c r="J287" i="38"/>
  <c r="J288" i="38"/>
  <c r="B270" i="38"/>
  <c r="A268" i="38"/>
  <c r="A270" i="38"/>
  <c r="B258" i="38"/>
  <c r="A256" i="38"/>
  <c r="A258" i="38"/>
  <c r="B246" i="38"/>
  <c r="A246" i="38"/>
  <c r="A244" i="38"/>
  <c r="B234" i="38"/>
  <c r="A234" i="38"/>
  <c r="A232" i="38"/>
  <c r="B222" i="38"/>
  <c r="A222" i="38"/>
  <c r="A220" i="38"/>
  <c r="B210" i="38"/>
  <c r="A208" i="38"/>
  <c r="A210" i="38"/>
  <c r="G218" i="38"/>
  <c r="G216" i="38"/>
  <c r="G214" i="38"/>
  <c r="G212" i="38"/>
  <c r="G210" i="38"/>
  <c r="G208" i="38"/>
  <c r="G230" i="38"/>
  <c r="G231" i="38"/>
  <c r="G228" i="38"/>
  <c r="G229" i="38"/>
  <c r="G226" i="38"/>
  <c r="G227" i="38"/>
  <c r="G224" i="38"/>
  <c r="G225" i="38"/>
  <c r="G222" i="38"/>
  <c r="G223" i="38"/>
  <c r="G220" i="38"/>
  <c r="G221" i="38"/>
  <c r="B198" i="38"/>
  <c r="I255" i="36"/>
  <c r="I253" i="36"/>
  <c r="I251" i="36"/>
  <c r="I249" i="36"/>
  <c r="I247" i="36"/>
  <c r="I245" i="36"/>
  <c r="P244" i="36"/>
  <c r="P246" i="36"/>
  <c r="P243" i="36"/>
  <c r="I243" i="36"/>
  <c r="P241" i="36"/>
  <c r="I241" i="36"/>
  <c r="P239" i="36"/>
  <c r="I239" i="36"/>
  <c r="P237" i="36"/>
  <c r="I237" i="36"/>
  <c r="P235" i="36"/>
  <c r="I235" i="36"/>
  <c r="P233" i="36"/>
  <c r="I233" i="36"/>
  <c r="P231" i="36"/>
  <c r="I231" i="36"/>
  <c r="P229" i="36"/>
  <c r="I229" i="36"/>
  <c r="P227" i="36"/>
  <c r="I227" i="36"/>
  <c r="P225" i="36"/>
  <c r="I225" i="36"/>
  <c r="P223" i="36"/>
  <c r="I223" i="36"/>
  <c r="P221" i="36"/>
  <c r="I221" i="36"/>
  <c r="P219" i="36"/>
  <c r="I219" i="36"/>
  <c r="P217" i="36"/>
  <c r="I217" i="36"/>
  <c r="P215" i="36"/>
  <c r="I215" i="36"/>
  <c r="P213" i="36"/>
  <c r="I213" i="36"/>
  <c r="P211" i="36"/>
  <c r="I211" i="36"/>
  <c r="P209" i="36"/>
  <c r="I209" i="36"/>
  <c r="B270" i="36"/>
  <c r="A270" i="36"/>
  <c r="A268" i="36"/>
  <c r="B258" i="36"/>
  <c r="A256" i="36"/>
  <c r="A258" i="36"/>
  <c r="B246" i="36"/>
  <c r="A246" i="36"/>
  <c r="A244" i="36"/>
  <c r="B234" i="36"/>
  <c r="A234" i="36"/>
  <c r="A232" i="36"/>
  <c r="B222" i="36"/>
  <c r="A222" i="36"/>
  <c r="A220" i="36"/>
  <c r="B210" i="36"/>
  <c r="A208" i="36"/>
  <c r="A210" i="36"/>
  <c r="G208" i="36"/>
  <c r="G210" i="36"/>
  <c r="G211" i="36"/>
  <c r="G212" i="36"/>
  <c r="G213" i="36"/>
  <c r="G214" i="36"/>
  <c r="G215" i="36"/>
  <c r="G216" i="36"/>
  <c r="G217" i="36"/>
  <c r="G218" i="36"/>
  <c r="G219" i="36"/>
  <c r="J287" i="36"/>
  <c r="J288" i="36"/>
  <c r="G230" i="36"/>
  <c r="G228" i="36"/>
  <c r="G226" i="36"/>
  <c r="G224" i="36"/>
  <c r="G222" i="36"/>
  <c r="G220" i="36"/>
  <c r="B198" i="36"/>
  <c r="K286" i="35"/>
  <c r="K287" i="35"/>
  <c r="I255" i="35"/>
  <c r="I253" i="35"/>
  <c r="I251" i="35"/>
  <c r="I249" i="35"/>
  <c r="I247" i="35"/>
  <c r="I245" i="35"/>
  <c r="P243" i="35"/>
  <c r="I243" i="35"/>
  <c r="P241" i="35"/>
  <c r="I241" i="35"/>
  <c r="P239" i="35"/>
  <c r="I239" i="35"/>
  <c r="P237" i="35"/>
  <c r="I237" i="35"/>
  <c r="P235" i="35"/>
  <c r="I235" i="35"/>
  <c r="P233" i="35"/>
  <c r="I233" i="35"/>
  <c r="P231" i="35"/>
  <c r="I231" i="35"/>
  <c r="P229" i="35"/>
  <c r="I229" i="35"/>
  <c r="P227" i="35"/>
  <c r="I227" i="35"/>
  <c r="P225" i="35"/>
  <c r="I225" i="35"/>
  <c r="P223" i="35"/>
  <c r="I223" i="35"/>
  <c r="P221" i="35"/>
  <c r="I221" i="35"/>
  <c r="P219" i="35"/>
  <c r="I219" i="35"/>
  <c r="P217" i="35"/>
  <c r="I217" i="35"/>
  <c r="P215" i="35"/>
  <c r="I215" i="35"/>
  <c r="P213" i="35"/>
  <c r="I213" i="35"/>
  <c r="P211" i="35"/>
  <c r="I211" i="35"/>
  <c r="P209" i="35"/>
  <c r="I209" i="35"/>
  <c r="B270" i="35"/>
  <c r="B258" i="35"/>
  <c r="A268" i="35"/>
  <c r="A270" i="35"/>
  <c r="A258" i="35"/>
  <c r="A256" i="35"/>
  <c r="B246" i="35"/>
  <c r="A246" i="35"/>
  <c r="A244" i="35"/>
  <c r="B234" i="35"/>
  <c r="A234" i="35"/>
  <c r="A232" i="35"/>
  <c r="B222" i="35"/>
  <c r="A222" i="35"/>
  <c r="A220" i="35"/>
  <c r="B210" i="35"/>
  <c r="A208" i="35"/>
  <c r="A210" i="35"/>
  <c r="G218" i="35"/>
  <c r="G216" i="35"/>
  <c r="G215" i="35"/>
  <c r="G214" i="35"/>
  <c r="G212" i="35"/>
  <c r="G210" i="35"/>
  <c r="G211" i="35"/>
  <c r="G208" i="35"/>
  <c r="G209" i="35"/>
  <c r="G230" i="35"/>
  <c r="G228" i="35"/>
  <c r="G227" i="35"/>
  <c r="G226" i="35"/>
  <c r="G224" i="35"/>
  <c r="G223" i="35"/>
  <c r="G222" i="35"/>
  <c r="G220" i="35"/>
  <c r="B198" i="35"/>
  <c r="L287" i="34"/>
  <c r="J287" i="34"/>
  <c r="J286" i="34"/>
  <c r="K286" i="34"/>
  <c r="I255" i="34"/>
  <c r="I253" i="34"/>
  <c r="I251" i="34"/>
  <c r="I249" i="34"/>
  <c r="I247" i="34"/>
  <c r="I245" i="34"/>
  <c r="P243" i="34"/>
  <c r="I243" i="34"/>
  <c r="P241" i="34"/>
  <c r="I241" i="34"/>
  <c r="P239" i="34"/>
  <c r="I239" i="34"/>
  <c r="P237" i="34"/>
  <c r="I237" i="34"/>
  <c r="P235" i="34"/>
  <c r="I235" i="34"/>
  <c r="P233" i="34"/>
  <c r="I233" i="34"/>
  <c r="P231" i="34"/>
  <c r="I231" i="34"/>
  <c r="P229" i="34"/>
  <c r="I229" i="34"/>
  <c r="P227" i="34"/>
  <c r="I227" i="34"/>
  <c r="P225" i="34"/>
  <c r="I225" i="34"/>
  <c r="P223" i="34"/>
  <c r="I223" i="34"/>
  <c r="P221" i="34"/>
  <c r="I221" i="34"/>
  <c r="P219" i="34"/>
  <c r="I219" i="34"/>
  <c r="P217" i="34"/>
  <c r="I217" i="34"/>
  <c r="P215" i="34"/>
  <c r="I215" i="34"/>
  <c r="P213" i="34"/>
  <c r="I213" i="34"/>
  <c r="P211" i="34"/>
  <c r="I211" i="34"/>
  <c r="P209" i="34"/>
  <c r="I209" i="34"/>
  <c r="B270" i="34"/>
  <c r="B258" i="34"/>
  <c r="A268" i="34"/>
  <c r="A270" i="34"/>
  <c r="A258" i="34"/>
  <c r="A256" i="34"/>
  <c r="B246" i="34"/>
  <c r="A246" i="34"/>
  <c r="A244" i="34"/>
  <c r="B234" i="34"/>
  <c r="A234" i="34"/>
  <c r="A232" i="34"/>
  <c r="B222" i="34"/>
  <c r="A220" i="34"/>
  <c r="A222" i="34"/>
  <c r="B210" i="34"/>
  <c r="A208" i="34"/>
  <c r="A210" i="34"/>
  <c r="G218" i="34"/>
  <c r="G216" i="34"/>
  <c r="G214" i="34"/>
  <c r="G212" i="34"/>
  <c r="G213" i="34"/>
  <c r="G210" i="34"/>
  <c r="G211" i="34"/>
  <c r="G208" i="34"/>
  <c r="G209" i="34"/>
  <c r="G230" i="34"/>
  <c r="G228" i="34"/>
  <c r="G226" i="34"/>
  <c r="G224" i="34"/>
  <c r="G222" i="34"/>
  <c r="G220" i="34"/>
  <c r="B198" i="34"/>
  <c r="J845" i="24"/>
  <c r="I845" i="24"/>
  <c r="K833" i="24"/>
  <c r="J833" i="24"/>
  <c r="L832" i="24"/>
  <c r="L833" i="24"/>
  <c r="P248" i="39"/>
  <c r="P247" i="39"/>
  <c r="P245" i="39"/>
  <c r="G219" i="39"/>
  <c r="G209" i="39"/>
  <c r="G211" i="39"/>
  <c r="G217" i="39"/>
  <c r="G221" i="39"/>
  <c r="G223" i="39"/>
  <c r="G225" i="39"/>
  <c r="G227" i="39"/>
  <c r="G229" i="39"/>
  <c r="G231" i="39"/>
  <c r="P248" i="37"/>
  <c r="P247" i="37"/>
  <c r="P245" i="37"/>
  <c r="G209" i="37"/>
  <c r="G211" i="37"/>
  <c r="G213" i="37"/>
  <c r="G215" i="37"/>
  <c r="G217" i="37"/>
  <c r="G219" i="37"/>
  <c r="G221" i="37"/>
  <c r="G223" i="37"/>
  <c r="G225" i="37"/>
  <c r="G227" i="37"/>
  <c r="G229" i="37"/>
  <c r="G231" i="37"/>
  <c r="P254" i="38"/>
  <c r="P253" i="38"/>
  <c r="P251" i="38"/>
  <c r="K287" i="38"/>
  <c r="K288" i="38"/>
  <c r="G209" i="38"/>
  <c r="G211" i="38"/>
  <c r="G213" i="38"/>
  <c r="G215" i="38"/>
  <c r="G217" i="38"/>
  <c r="G219" i="38"/>
  <c r="P248" i="36"/>
  <c r="P247" i="36"/>
  <c r="P245" i="36"/>
  <c r="G209" i="36"/>
  <c r="K287" i="36"/>
  <c r="G221" i="36"/>
  <c r="G227" i="36"/>
  <c r="G231" i="36"/>
  <c r="G223" i="36"/>
  <c r="G225" i="36"/>
  <c r="G229" i="36"/>
  <c r="P244" i="35"/>
  <c r="G217" i="35"/>
  <c r="G219" i="35"/>
  <c r="G213" i="35"/>
  <c r="G229" i="35"/>
  <c r="G231" i="35"/>
  <c r="G221" i="35"/>
  <c r="G225" i="35"/>
  <c r="P244" i="34"/>
  <c r="K287" i="34"/>
  <c r="G217" i="34"/>
  <c r="G219" i="34"/>
  <c r="G215" i="34"/>
  <c r="G223" i="34"/>
  <c r="G225" i="34"/>
  <c r="G231" i="34"/>
  <c r="G221" i="34"/>
  <c r="G227" i="34"/>
  <c r="G229" i="34"/>
  <c r="P250" i="39"/>
  <c r="P249" i="39"/>
  <c r="P250" i="37"/>
  <c r="P249" i="37"/>
  <c r="P256" i="38"/>
  <c r="P255" i="38"/>
  <c r="P250" i="36"/>
  <c r="P249" i="36"/>
  <c r="K288" i="36"/>
  <c r="P246" i="35"/>
  <c r="P245" i="35"/>
  <c r="P246" i="34"/>
  <c r="P245" i="34"/>
  <c r="P792" i="23"/>
  <c r="P794" i="23"/>
  <c r="P791" i="23"/>
  <c r="P790" i="23"/>
  <c r="K833" i="23"/>
  <c r="K834" i="23"/>
  <c r="P794" i="22"/>
  <c r="P796" i="22"/>
  <c r="P792" i="22"/>
  <c r="P790" i="22"/>
  <c r="K833" i="22"/>
  <c r="K834" i="22"/>
  <c r="P794" i="21"/>
  <c r="P796" i="21"/>
  <c r="P792" i="21"/>
  <c r="P790" i="21"/>
  <c r="K833" i="21"/>
  <c r="K834" i="21"/>
  <c r="P252" i="39"/>
  <c r="P251" i="39"/>
  <c r="P252" i="37"/>
  <c r="P251" i="37"/>
  <c r="P258" i="38"/>
  <c r="P257" i="38"/>
  <c r="P252" i="36"/>
  <c r="P251" i="36"/>
  <c r="P248" i="35"/>
  <c r="P247" i="35"/>
  <c r="P248" i="34"/>
  <c r="P247" i="34"/>
  <c r="P796" i="23"/>
  <c r="P795" i="23"/>
  <c r="P793" i="23"/>
  <c r="P798" i="22"/>
  <c r="P797" i="22"/>
  <c r="P795" i="22"/>
  <c r="P798" i="21"/>
  <c r="P797" i="21"/>
  <c r="P795" i="21"/>
  <c r="P254" i="39"/>
  <c r="P253" i="39"/>
  <c r="P253" i="37"/>
  <c r="P254" i="37"/>
  <c r="P260" i="38"/>
  <c r="P259" i="38"/>
  <c r="P254" i="36"/>
  <c r="P253" i="36"/>
  <c r="P250" i="35"/>
  <c r="P249" i="35"/>
  <c r="P249" i="34"/>
  <c r="P250" i="34"/>
  <c r="P798" i="23"/>
  <c r="P797" i="23"/>
  <c r="P800" i="22"/>
  <c r="P799" i="22"/>
  <c r="P800" i="21"/>
  <c r="P799" i="21"/>
  <c r="P790" i="7"/>
  <c r="P792" i="7"/>
  <c r="K832" i="7"/>
  <c r="K833" i="7"/>
  <c r="P794" i="1"/>
  <c r="P795" i="1"/>
  <c r="P792" i="1"/>
  <c r="P790" i="1"/>
  <c r="L833" i="1"/>
  <c r="K833" i="1"/>
  <c r="K832" i="1"/>
  <c r="E777" i="27"/>
  <c r="E775" i="27"/>
  <c r="E773" i="27"/>
  <c r="E771" i="27"/>
  <c r="E769" i="27"/>
  <c r="E767" i="27"/>
  <c r="E807" i="28"/>
  <c r="E816" i="28"/>
  <c r="E803" i="28"/>
  <c r="E801" i="28"/>
  <c r="E799" i="28"/>
  <c r="E795" i="28"/>
  <c r="E793" i="28"/>
  <c r="E791" i="28"/>
  <c r="E789" i="28"/>
  <c r="E787" i="28"/>
  <c r="E783" i="28"/>
  <c r="E781" i="28"/>
  <c r="E779" i="28"/>
  <c r="E777" i="28"/>
  <c r="E775" i="28"/>
  <c r="O772" i="28"/>
  <c r="O773" i="28"/>
  <c r="H843" i="28"/>
  <c r="H841" i="28"/>
  <c r="H839" i="28"/>
  <c r="H837" i="28"/>
  <c r="H835" i="28"/>
  <c r="B834" i="28"/>
  <c r="H833" i="28"/>
  <c r="A832" i="28"/>
  <c r="A834" i="28"/>
  <c r="H831" i="28"/>
  <c r="H829" i="28"/>
  <c r="H827" i="28"/>
  <c r="H825" i="28"/>
  <c r="H823" i="28"/>
  <c r="B822" i="28"/>
  <c r="A822" i="28"/>
  <c r="H821" i="28"/>
  <c r="A820" i="28"/>
  <c r="I819" i="28"/>
  <c r="H819" i="28"/>
  <c r="G819" i="28"/>
  <c r="F819" i="28"/>
  <c r="P817" i="28"/>
  <c r="I817" i="28"/>
  <c r="H817" i="28"/>
  <c r="G817" i="28"/>
  <c r="F817" i="28"/>
  <c r="P816" i="28"/>
  <c r="P828" i="28"/>
  <c r="I815" i="28"/>
  <c r="H815" i="28"/>
  <c r="G815" i="28"/>
  <c r="F815" i="28"/>
  <c r="P813" i="28"/>
  <c r="I813" i="28"/>
  <c r="H813" i="28"/>
  <c r="G813" i="28"/>
  <c r="F813" i="28"/>
  <c r="P812" i="28"/>
  <c r="P814" i="28"/>
  <c r="I811" i="28"/>
  <c r="H811" i="28"/>
  <c r="G811" i="28"/>
  <c r="F811" i="28"/>
  <c r="B810" i="28"/>
  <c r="P809" i="28"/>
  <c r="I809" i="28"/>
  <c r="H809" i="28"/>
  <c r="G809" i="28"/>
  <c r="F809" i="28"/>
  <c r="P808" i="28"/>
  <c r="P820" i="28"/>
  <c r="A808" i="28"/>
  <c r="A810" i="28"/>
  <c r="P807" i="28"/>
  <c r="I807" i="28"/>
  <c r="H807" i="28"/>
  <c r="G807" i="28"/>
  <c r="F807" i="28"/>
  <c r="P805" i="28"/>
  <c r="I805" i="28"/>
  <c r="H805" i="28"/>
  <c r="G805" i="28"/>
  <c r="F805" i="28"/>
  <c r="P803" i="28"/>
  <c r="I803" i="28"/>
  <c r="H803" i="28"/>
  <c r="G803" i="28"/>
  <c r="F803" i="28"/>
  <c r="P801" i="28"/>
  <c r="I801" i="28"/>
  <c r="H801" i="28"/>
  <c r="G801" i="28"/>
  <c r="F801" i="28"/>
  <c r="P799" i="28"/>
  <c r="I799" i="28"/>
  <c r="H799" i="28"/>
  <c r="G799" i="28"/>
  <c r="F799" i="28"/>
  <c r="B798" i="28"/>
  <c r="P797" i="28"/>
  <c r="I797" i="28"/>
  <c r="H797" i="28"/>
  <c r="G797" i="28"/>
  <c r="F797" i="28"/>
  <c r="A796" i="28"/>
  <c r="A798" i="28"/>
  <c r="P795" i="28"/>
  <c r="I795" i="28"/>
  <c r="H795" i="28"/>
  <c r="G795" i="28"/>
  <c r="F795" i="28"/>
  <c r="P793" i="28"/>
  <c r="I793" i="28"/>
  <c r="H793" i="28"/>
  <c r="G793" i="28"/>
  <c r="F793" i="28"/>
  <c r="P791" i="28"/>
  <c r="I791" i="28"/>
  <c r="H791" i="28"/>
  <c r="G791" i="28"/>
  <c r="F791" i="28"/>
  <c r="P789" i="28"/>
  <c r="I789" i="28"/>
  <c r="H789" i="28"/>
  <c r="G789" i="28"/>
  <c r="F789" i="28"/>
  <c r="P787" i="28"/>
  <c r="I787" i="28"/>
  <c r="H787" i="28"/>
  <c r="G787" i="28"/>
  <c r="F787" i="28"/>
  <c r="B786" i="28"/>
  <c r="A786" i="28"/>
  <c r="P785" i="28"/>
  <c r="I785" i="28"/>
  <c r="H785" i="28"/>
  <c r="G785" i="28"/>
  <c r="F785" i="28"/>
  <c r="A784" i="28"/>
  <c r="P783" i="28"/>
  <c r="I783" i="28"/>
  <c r="H783" i="28"/>
  <c r="G783" i="28"/>
  <c r="F783" i="28"/>
  <c r="P781" i="28"/>
  <c r="I781" i="28"/>
  <c r="H781" i="28"/>
  <c r="G781" i="28"/>
  <c r="F781" i="28"/>
  <c r="P779" i="28"/>
  <c r="I779" i="28"/>
  <c r="H779" i="28"/>
  <c r="G779" i="28"/>
  <c r="F779" i="28"/>
  <c r="P777" i="28"/>
  <c r="I777" i="28"/>
  <c r="H777" i="28"/>
  <c r="G777" i="28"/>
  <c r="F777" i="28"/>
  <c r="P775" i="28"/>
  <c r="I775" i="28"/>
  <c r="H775" i="28"/>
  <c r="G775" i="28"/>
  <c r="F775" i="28"/>
  <c r="B774" i="28"/>
  <c r="P773" i="28"/>
  <c r="I773" i="28"/>
  <c r="H773" i="28"/>
  <c r="G773" i="28"/>
  <c r="F773" i="28"/>
  <c r="A772" i="28"/>
  <c r="A774" i="28"/>
  <c r="K854" i="28"/>
  <c r="K855" i="28"/>
  <c r="K852" i="28"/>
  <c r="K853" i="28"/>
  <c r="K850" i="28"/>
  <c r="K851" i="28"/>
  <c r="B762" i="28"/>
  <c r="H825" i="26"/>
  <c r="H823" i="26"/>
  <c r="H821" i="26"/>
  <c r="H819" i="26"/>
  <c r="H817" i="26"/>
  <c r="H815" i="26"/>
  <c r="H813" i="26"/>
  <c r="H811" i="26"/>
  <c r="H809" i="26"/>
  <c r="H807" i="26"/>
  <c r="H805" i="26"/>
  <c r="H803" i="26"/>
  <c r="H801" i="26"/>
  <c r="H799" i="26"/>
  <c r="H797" i="26"/>
  <c r="H795" i="26"/>
  <c r="H793" i="26"/>
  <c r="H791" i="26"/>
  <c r="H789" i="26"/>
  <c r="H787" i="26"/>
  <c r="H785" i="26"/>
  <c r="H783" i="26"/>
  <c r="H781" i="26"/>
  <c r="H779" i="26"/>
  <c r="H777" i="26"/>
  <c r="H775" i="26"/>
  <c r="H773" i="26"/>
  <c r="H771" i="26"/>
  <c r="H769" i="26"/>
  <c r="H767" i="26"/>
  <c r="H765" i="26"/>
  <c r="H763" i="26"/>
  <c r="H761" i="26"/>
  <c r="H759" i="26"/>
  <c r="H757" i="26"/>
  <c r="I801" i="26"/>
  <c r="G801" i="26"/>
  <c r="F801" i="26"/>
  <c r="P800" i="26"/>
  <c r="I799" i="26"/>
  <c r="G799" i="26"/>
  <c r="F799" i="26"/>
  <c r="P798" i="26"/>
  <c r="P810" i="26"/>
  <c r="I797" i="26"/>
  <c r="G797" i="26"/>
  <c r="F797" i="26"/>
  <c r="I795" i="26"/>
  <c r="G795" i="26"/>
  <c r="F795" i="26"/>
  <c r="P794" i="26"/>
  <c r="P796" i="26"/>
  <c r="I793" i="26"/>
  <c r="G793" i="26"/>
  <c r="F793" i="26"/>
  <c r="P792" i="26"/>
  <c r="I791" i="26"/>
  <c r="G791" i="26"/>
  <c r="F791" i="26"/>
  <c r="P790" i="26"/>
  <c r="P802" i="26"/>
  <c r="P789" i="26"/>
  <c r="I789" i="26"/>
  <c r="G789" i="26"/>
  <c r="F789" i="26"/>
  <c r="P787" i="26"/>
  <c r="I787" i="26"/>
  <c r="G787" i="26"/>
  <c r="F787" i="26"/>
  <c r="P785" i="26"/>
  <c r="I785" i="26"/>
  <c r="G785" i="26"/>
  <c r="F785" i="26"/>
  <c r="P783" i="26"/>
  <c r="I783" i="26"/>
  <c r="G783" i="26"/>
  <c r="F783" i="26"/>
  <c r="P781" i="26"/>
  <c r="I781" i="26"/>
  <c r="G781" i="26"/>
  <c r="F781" i="26"/>
  <c r="P779" i="26"/>
  <c r="I779" i="26"/>
  <c r="G779" i="26"/>
  <c r="F779" i="26"/>
  <c r="P777" i="26"/>
  <c r="I777" i="26"/>
  <c r="G777" i="26"/>
  <c r="F777" i="26"/>
  <c r="P775" i="26"/>
  <c r="I775" i="26"/>
  <c r="G775" i="26"/>
  <c r="F775" i="26"/>
  <c r="P773" i="26"/>
  <c r="I773" i="26"/>
  <c r="G773" i="26"/>
  <c r="F773" i="26"/>
  <c r="P771" i="26"/>
  <c r="I771" i="26"/>
  <c r="G771" i="26"/>
  <c r="F771" i="26"/>
  <c r="P769" i="26"/>
  <c r="I769" i="26"/>
  <c r="G769" i="26"/>
  <c r="F769" i="26"/>
  <c r="P767" i="26"/>
  <c r="I767" i="26"/>
  <c r="G767" i="26"/>
  <c r="F767" i="26"/>
  <c r="P765" i="26"/>
  <c r="I765" i="26"/>
  <c r="G765" i="26"/>
  <c r="F765" i="26"/>
  <c r="P763" i="26"/>
  <c r="I763" i="26"/>
  <c r="G763" i="26"/>
  <c r="F763" i="26"/>
  <c r="P761" i="26"/>
  <c r="I761" i="26"/>
  <c r="G761" i="26"/>
  <c r="F761" i="26"/>
  <c r="P759" i="26"/>
  <c r="I759" i="26"/>
  <c r="G759" i="26"/>
  <c r="F759" i="26"/>
  <c r="P757" i="26"/>
  <c r="I757" i="26"/>
  <c r="G757" i="26"/>
  <c r="F757" i="26"/>
  <c r="P755" i="26"/>
  <c r="I755" i="26"/>
  <c r="H755" i="26"/>
  <c r="G755" i="26"/>
  <c r="F755" i="26"/>
  <c r="K836" i="26"/>
  <c r="K837" i="26"/>
  <c r="K835" i="26"/>
  <c r="K834" i="26"/>
  <c r="K832" i="26"/>
  <c r="K833" i="26"/>
  <c r="B816" i="26"/>
  <c r="A814" i="26"/>
  <c r="A816" i="26"/>
  <c r="B804" i="26"/>
  <c r="A802" i="26"/>
  <c r="A804" i="26"/>
  <c r="B792" i="26"/>
  <c r="A790" i="26"/>
  <c r="A792" i="26"/>
  <c r="B780" i="26"/>
  <c r="A780" i="26"/>
  <c r="A778" i="26"/>
  <c r="B768" i="26"/>
  <c r="A768" i="26"/>
  <c r="A766" i="26"/>
  <c r="B756" i="26"/>
  <c r="A756" i="26"/>
  <c r="A754" i="26"/>
  <c r="B744" i="26"/>
  <c r="K764" i="26"/>
  <c r="E769" i="26"/>
  <c r="E773" i="26"/>
  <c r="O770" i="26"/>
  <c r="O771" i="26"/>
  <c r="E757" i="26"/>
  <c r="E779" i="26"/>
  <c r="E767" i="26"/>
  <c r="O754" i="26"/>
  <c r="O755" i="26"/>
  <c r="P810" i="25"/>
  <c r="P822" i="25"/>
  <c r="P823" i="25"/>
  <c r="P802" i="25"/>
  <c r="P814" i="25"/>
  <c r="P815" i="25"/>
  <c r="P800" i="25"/>
  <c r="P812" i="25"/>
  <c r="P799" i="25"/>
  <c r="P798" i="25"/>
  <c r="P794" i="25"/>
  <c r="P806" i="25"/>
  <c r="P792" i="25"/>
  <c r="P793" i="25"/>
  <c r="P791" i="25"/>
  <c r="P790" i="25"/>
  <c r="K837" i="25"/>
  <c r="K836" i="25"/>
  <c r="K835" i="25"/>
  <c r="K834" i="25"/>
  <c r="K832" i="25"/>
  <c r="K833" i="25"/>
  <c r="P824" i="27"/>
  <c r="P825" i="27"/>
  <c r="P818" i="27"/>
  <c r="P819" i="27"/>
  <c r="P816" i="27"/>
  <c r="P817" i="27"/>
  <c r="P815" i="27"/>
  <c r="P814" i="27"/>
  <c r="P812" i="27"/>
  <c r="P813" i="27"/>
  <c r="P810" i="27"/>
  <c r="P822" i="27"/>
  <c r="P823" i="27"/>
  <c r="P808" i="27"/>
  <c r="P820" i="27"/>
  <c r="P821" i="27"/>
  <c r="P807" i="27"/>
  <c r="P806" i="27"/>
  <c r="P804" i="27"/>
  <c r="P805" i="27"/>
  <c r="P802" i="27"/>
  <c r="P803" i="27"/>
  <c r="P800" i="27"/>
  <c r="P798" i="27"/>
  <c r="P799" i="27"/>
  <c r="P796" i="27"/>
  <c r="P797" i="27"/>
  <c r="P794" i="27"/>
  <c r="P795" i="27"/>
  <c r="P792" i="27"/>
  <c r="P793" i="27"/>
  <c r="P790" i="27"/>
  <c r="P791" i="27"/>
  <c r="K836" i="27"/>
  <c r="K837" i="27"/>
  <c r="K834" i="27"/>
  <c r="K835" i="27"/>
  <c r="K833" i="27"/>
  <c r="K832" i="27"/>
  <c r="H825" i="27"/>
  <c r="H823" i="27"/>
  <c r="H821" i="27"/>
  <c r="H819" i="27"/>
  <c r="H817" i="27"/>
  <c r="H815" i="27"/>
  <c r="H813" i="27"/>
  <c r="H811" i="27"/>
  <c r="H809" i="27"/>
  <c r="H807" i="27"/>
  <c r="H805" i="27"/>
  <c r="H803" i="27"/>
  <c r="E765" i="27"/>
  <c r="E763" i="27"/>
  <c r="E761" i="27"/>
  <c r="E759" i="27"/>
  <c r="E757" i="27"/>
  <c r="P801" i="27"/>
  <c r="I801" i="27"/>
  <c r="H801" i="27"/>
  <c r="G801" i="27"/>
  <c r="F801" i="27"/>
  <c r="I799" i="27"/>
  <c r="H799" i="27"/>
  <c r="G799" i="27"/>
  <c r="F799" i="27"/>
  <c r="I797" i="27"/>
  <c r="H797" i="27"/>
  <c r="G797" i="27"/>
  <c r="F797" i="27"/>
  <c r="I795" i="27"/>
  <c r="H795" i="27"/>
  <c r="G795" i="27"/>
  <c r="F795" i="27"/>
  <c r="I793" i="27"/>
  <c r="H793" i="27"/>
  <c r="G793" i="27"/>
  <c r="F793" i="27"/>
  <c r="I791" i="27"/>
  <c r="H791" i="27"/>
  <c r="G791" i="27"/>
  <c r="F791" i="27"/>
  <c r="P789" i="27"/>
  <c r="I789" i="27"/>
  <c r="H789" i="27"/>
  <c r="G789" i="27"/>
  <c r="F789" i="27"/>
  <c r="P787" i="27"/>
  <c r="I787" i="27"/>
  <c r="H787" i="27"/>
  <c r="G787" i="27"/>
  <c r="F787" i="27"/>
  <c r="P785" i="27"/>
  <c r="I785" i="27"/>
  <c r="H785" i="27"/>
  <c r="G785" i="27"/>
  <c r="F785" i="27"/>
  <c r="P783" i="27"/>
  <c r="I783" i="27"/>
  <c r="H783" i="27"/>
  <c r="G783" i="27"/>
  <c r="F783" i="27"/>
  <c r="P781" i="27"/>
  <c r="I781" i="27"/>
  <c r="H781" i="27"/>
  <c r="G781" i="27"/>
  <c r="F781" i="27"/>
  <c r="P779" i="27"/>
  <c r="I779" i="27"/>
  <c r="H779" i="27"/>
  <c r="G779" i="27"/>
  <c r="F779" i="27"/>
  <c r="P777" i="27"/>
  <c r="I777" i="27"/>
  <c r="H777" i="27"/>
  <c r="G777" i="27"/>
  <c r="F777" i="27"/>
  <c r="P775" i="27"/>
  <c r="I775" i="27"/>
  <c r="H775" i="27"/>
  <c r="G775" i="27"/>
  <c r="F775" i="27"/>
  <c r="P773" i="27"/>
  <c r="I773" i="27"/>
  <c r="H773" i="27"/>
  <c r="G773" i="27"/>
  <c r="F773" i="27"/>
  <c r="P771" i="27"/>
  <c r="I771" i="27"/>
  <c r="H771" i="27"/>
  <c r="G771" i="27"/>
  <c r="F771" i="27"/>
  <c r="P769" i="27"/>
  <c r="I769" i="27"/>
  <c r="H769" i="27"/>
  <c r="G769" i="27"/>
  <c r="F769" i="27"/>
  <c r="P767" i="27"/>
  <c r="I767" i="27"/>
  <c r="H767" i="27"/>
  <c r="G767" i="27"/>
  <c r="F767" i="27"/>
  <c r="H765" i="27"/>
  <c r="H763" i="27"/>
  <c r="H761" i="27"/>
  <c r="H759" i="27"/>
  <c r="H757" i="27"/>
  <c r="P765" i="27"/>
  <c r="I765" i="27"/>
  <c r="G765" i="27"/>
  <c r="F765" i="27"/>
  <c r="P763" i="27"/>
  <c r="I763" i="27"/>
  <c r="G763" i="27"/>
  <c r="F763" i="27"/>
  <c r="P761" i="27"/>
  <c r="I761" i="27"/>
  <c r="G761" i="27"/>
  <c r="F761" i="27"/>
  <c r="P759" i="27"/>
  <c r="I759" i="27"/>
  <c r="G759" i="27"/>
  <c r="F759" i="27"/>
  <c r="P757" i="27"/>
  <c r="I757" i="27"/>
  <c r="G757" i="27"/>
  <c r="F757" i="27"/>
  <c r="P755" i="27"/>
  <c r="I755" i="27"/>
  <c r="H755" i="27"/>
  <c r="G755" i="27"/>
  <c r="F755" i="27"/>
  <c r="P256" i="39"/>
  <c r="P255" i="39"/>
  <c r="P256" i="37"/>
  <c r="P255" i="37"/>
  <c r="P262" i="38"/>
  <c r="P261" i="38"/>
  <c r="P256" i="36"/>
  <c r="P255" i="36"/>
  <c r="P251" i="35"/>
  <c r="P252" i="35"/>
  <c r="P252" i="34"/>
  <c r="P251" i="34"/>
  <c r="P800" i="23"/>
  <c r="P799" i="23"/>
  <c r="P801" i="22"/>
  <c r="P802" i="22"/>
  <c r="P801" i="21"/>
  <c r="P802" i="21"/>
  <c r="E805" i="28"/>
  <c r="P793" i="7"/>
  <c r="P794" i="7"/>
  <c r="P791" i="7"/>
  <c r="P796" i="1"/>
  <c r="O800" i="28"/>
  <c r="O801" i="28"/>
  <c r="O792" i="28"/>
  <c r="O793" i="28"/>
  <c r="K782" i="28"/>
  <c r="K783" i="28"/>
  <c r="K792" i="28"/>
  <c r="K793" i="28"/>
  <c r="O782" i="28"/>
  <c r="O783" i="28"/>
  <c r="E761" i="26"/>
  <c r="E789" i="26"/>
  <c r="E814" i="28"/>
  <c r="E797" i="28"/>
  <c r="E794" i="26"/>
  <c r="O794" i="26"/>
  <c r="O795" i="26"/>
  <c r="O786" i="28"/>
  <c r="O787" i="28"/>
  <c r="E796" i="26"/>
  <c r="E777" i="26"/>
  <c r="K776" i="26"/>
  <c r="K777" i="26"/>
  <c r="E792" i="26"/>
  <c r="E793" i="26"/>
  <c r="O780" i="26"/>
  <c r="O781" i="26"/>
  <c r="K780" i="26"/>
  <c r="N780" i="26"/>
  <c r="E781" i="26"/>
  <c r="E775" i="26"/>
  <c r="O774" i="26"/>
  <c r="O775" i="26"/>
  <c r="K774" i="26"/>
  <c r="K775" i="26"/>
  <c r="K776" i="28"/>
  <c r="K777" i="28"/>
  <c r="K758" i="26"/>
  <c r="K759" i="26"/>
  <c r="E763" i="26"/>
  <c r="O780" i="28"/>
  <c r="O781" i="28"/>
  <c r="K780" i="28"/>
  <c r="P826" i="28"/>
  <c r="P815" i="28"/>
  <c r="P840" i="28"/>
  <c r="P841" i="28"/>
  <c r="P829" i="28"/>
  <c r="E828" i="28"/>
  <c r="I828" i="28"/>
  <c r="I829" i="28"/>
  <c r="O816" i="28"/>
  <c r="O817" i="28"/>
  <c r="E817" i="28"/>
  <c r="K816" i="28"/>
  <c r="P821" i="28"/>
  <c r="P832" i="28"/>
  <c r="P833" i="28"/>
  <c r="K788" i="28"/>
  <c r="O790" i="28"/>
  <c r="O791" i="28"/>
  <c r="P824" i="28"/>
  <c r="E773" i="28"/>
  <c r="K800" i="28"/>
  <c r="O776" i="28"/>
  <c r="O777" i="28"/>
  <c r="E785" i="28"/>
  <c r="P810" i="28"/>
  <c r="E812" i="28"/>
  <c r="P818" i="28"/>
  <c r="K772" i="28"/>
  <c r="K786" i="28"/>
  <c r="O788" i="28"/>
  <c r="O789" i="28"/>
  <c r="K804" i="28"/>
  <c r="K798" i="28"/>
  <c r="E818" i="28"/>
  <c r="O804" i="28"/>
  <c r="O805" i="28"/>
  <c r="E771" i="26"/>
  <c r="O776" i="26"/>
  <c r="O777" i="26"/>
  <c r="E765" i="26"/>
  <c r="O764" i="26"/>
  <c r="O765" i="26"/>
  <c r="N764" i="26"/>
  <c r="J764" i="26"/>
  <c r="K765" i="26"/>
  <c r="P808" i="26"/>
  <c r="P797" i="26"/>
  <c r="P812" i="26"/>
  <c r="P801" i="26"/>
  <c r="P804" i="26"/>
  <c r="P793" i="26"/>
  <c r="K766" i="26"/>
  <c r="P814" i="26"/>
  <c r="P815" i="26"/>
  <c r="P803" i="26"/>
  <c r="O766" i="26"/>
  <c r="O767" i="26"/>
  <c r="E790" i="26"/>
  <c r="O778" i="26"/>
  <c r="O779" i="26"/>
  <c r="K768" i="26"/>
  <c r="O768" i="26"/>
  <c r="O769" i="26"/>
  <c r="K778" i="26"/>
  <c r="P822" i="26"/>
  <c r="P823" i="26"/>
  <c r="P811" i="26"/>
  <c r="K756" i="26"/>
  <c r="K772" i="26"/>
  <c r="E800" i="26"/>
  <c r="P795" i="26"/>
  <c r="P806" i="26"/>
  <c r="E755" i="26"/>
  <c r="K754" i="26"/>
  <c r="O756" i="26"/>
  <c r="O757" i="26"/>
  <c r="K770" i="26"/>
  <c r="O772" i="26"/>
  <c r="O773" i="26"/>
  <c r="K786" i="26"/>
  <c r="E798" i="26"/>
  <c r="P791" i="26"/>
  <c r="P799" i="26"/>
  <c r="E787" i="27"/>
  <c r="K772" i="27"/>
  <c r="N772" i="27"/>
  <c r="O768" i="27"/>
  <c r="O769" i="27"/>
  <c r="O780" i="27"/>
  <c r="O781" i="27"/>
  <c r="O778" i="27"/>
  <c r="O779" i="27"/>
  <c r="K788" i="27"/>
  <c r="N788" i="27"/>
  <c r="O782" i="27"/>
  <c r="O783" i="27"/>
  <c r="P813" i="25"/>
  <c r="P824" i="25"/>
  <c r="P825" i="25"/>
  <c r="P807" i="25"/>
  <c r="P818" i="25"/>
  <c r="P819" i="25"/>
  <c r="P801" i="25"/>
  <c r="P795" i="25"/>
  <c r="P803" i="25"/>
  <c r="P811" i="25"/>
  <c r="P796" i="25"/>
  <c r="P804" i="25"/>
  <c r="P809" i="27"/>
  <c r="P811" i="27"/>
  <c r="K768" i="27"/>
  <c r="J768" i="27"/>
  <c r="L768" i="27"/>
  <c r="O774" i="27"/>
  <c r="O775" i="27"/>
  <c r="K774" i="27"/>
  <c r="J774" i="27"/>
  <c r="O770" i="27"/>
  <c r="O771" i="27"/>
  <c r="O776" i="27"/>
  <c r="O777" i="27"/>
  <c r="O766" i="27"/>
  <c r="O767" i="27"/>
  <c r="K766" i="27"/>
  <c r="K776" i="27"/>
  <c r="K770" i="27"/>
  <c r="O756" i="27"/>
  <c r="O757" i="27"/>
  <c r="O760" i="27"/>
  <c r="O761" i="27"/>
  <c r="K762" i="27"/>
  <c r="K763" i="27"/>
  <c r="K754" i="27"/>
  <c r="K755" i="27"/>
  <c r="O754" i="27"/>
  <c r="O755" i="27"/>
  <c r="O764" i="27"/>
  <c r="O765" i="27"/>
  <c r="K764" i="27"/>
  <c r="J764" i="27"/>
  <c r="J765" i="27"/>
  <c r="K758" i="27"/>
  <c r="K759" i="27"/>
  <c r="O758" i="27"/>
  <c r="O759" i="27"/>
  <c r="E755" i="27"/>
  <c r="K760" i="27"/>
  <c r="O762" i="27"/>
  <c r="O763" i="27"/>
  <c r="K756" i="27"/>
  <c r="O784" i="26"/>
  <c r="O785" i="26"/>
  <c r="J776" i="28"/>
  <c r="J777" i="28"/>
  <c r="J776" i="26"/>
  <c r="J777" i="26"/>
  <c r="K762" i="26"/>
  <c r="P258" i="39"/>
  <c r="P257" i="39"/>
  <c r="P258" i="37"/>
  <c r="P257" i="37"/>
  <c r="P264" i="38"/>
  <c r="P263" i="38"/>
  <c r="P258" i="36"/>
  <c r="P257" i="36"/>
  <c r="P253" i="35"/>
  <c r="P254" i="35"/>
  <c r="P253" i="34"/>
  <c r="P254" i="34"/>
  <c r="P802" i="23"/>
  <c r="P801" i="23"/>
  <c r="P803" i="22"/>
  <c r="P804" i="22"/>
  <c r="P804" i="21"/>
  <c r="P803" i="21"/>
  <c r="O762" i="26"/>
  <c r="O763" i="26"/>
  <c r="O788" i="26"/>
  <c r="O789" i="26"/>
  <c r="N776" i="26"/>
  <c r="N777" i="26"/>
  <c r="K788" i="26"/>
  <c r="K789" i="26"/>
  <c r="O782" i="26"/>
  <c r="O783" i="26"/>
  <c r="P796" i="7"/>
  <c r="P795" i="7"/>
  <c r="P798" i="1"/>
  <c r="P797" i="1"/>
  <c r="J792" i="28"/>
  <c r="J793" i="28"/>
  <c r="O806" i="28"/>
  <c r="O807" i="28"/>
  <c r="K806" i="28"/>
  <c r="J806" i="28"/>
  <c r="O794" i="28"/>
  <c r="O795" i="28"/>
  <c r="K794" i="28"/>
  <c r="J794" i="28"/>
  <c r="J795" i="28"/>
  <c r="J782" i="28"/>
  <c r="J783" i="28"/>
  <c r="N782" i="28"/>
  <c r="N783" i="28"/>
  <c r="N792" i="28"/>
  <c r="N793" i="28"/>
  <c r="N776" i="28"/>
  <c r="N777" i="28"/>
  <c r="N774" i="26"/>
  <c r="N775" i="26"/>
  <c r="O796" i="28"/>
  <c r="O797" i="28"/>
  <c r="K792" i="26"/>
  <c r="N792" i="26"/>
  <c r="O788" i="27"/>
  <c r="O789" i="27"/>
  <c r="E804" i="26"/>
  <c r="I804" i="26"/>
  <c r="I805" i="26"/>
  <c r="J774" i="26"/>
  <c r="L774" i="26"/>
  <c r="O792" i="26"/>
  <c r="O793" i="26"/>
  <c r="K780" i="27"/>
  <c r="K781" i="27"/>
  <c r="K784" i="28"/>
  <c r="O784" i="28"/>
  <c r="O785" i="28"/>
  <c r="E759" i="26"/>
  <c r="E783" i="26"/>
  <c r="E808" i="28"/>
  <c r="K796" i="28"/>
  <c r="E795" i="26"/>
  <c r="K790" i="28"/>
  <c r="J758" i="26"/>
  <c r="L758" i="26"/>
  <c r="K794" i="26"/>
  <c r="N794" i="26"/>
  <c r="K802" i="28"/>
  <c r="O802" i="28"/>
  <c r="O803" i="28"/>
  <c r="N758" i="26"/>
  <c r="N759" i="26"/>
  <c r="K781" i="26"/>
  <c r="E806" i="26"/>
  <c r="E785" i="26"/>
  <c r="K784" i="26"/>
  <c r="O758" i="26"/>
  <c r="O759" i="26"/>
  <c r="J780" i="26"/>
  <c r="J781" i="26"/>
  <c r="K778" i="28"/>
  <c r="O778" i="28"/>
  <c r="O779" i="28"/>
  <c r="O774" i="28"/>
  <c r="O775" i="28"/>
  <c r="K774" i="28"/>
  <c r="K782" i="26"/>
  <c r="K783" i="26"/>
  <c r="E787" i="26"/>
  <c r="O786" i="26"/>
  <c r="O787" i="26"/>
  <c r="E810" i="28"/>
  <c r="O798" i="28"/>
  <c r="O799" i="28"/>
  <c r="O760" i="26"/>
  <c r="O761" i="26"/>
  <c r="K760" i="26"/>
  <c r="K818" i="28"/>
  <c r="E819" i="28"/>
  <c r="E830" i="28"/>
  <c r="I830" i="28"/>
  <c r="I831" i="28"/>
  <c r="O818" i="28"/>
  <c r="O819" i="28"/>
  <c r="K812" i="28"/>
  <c r="E813" i="28"/>
  <c r="E824" i="28"/>
  <c r="I824" i="28"/>
  <c r="I825" i="28"/>
  <c r="O812" i="28"/>
  <c r="O813" i="28"/>
  <c r="K801" i="28"/>
  <c r="N800" i="28"/>
  <c r="J800" i="28"/>
  <c r="P830" i="28"/>
  <c r="P819" i="28"/>
  <c r="E840" i="28"/>
  <c r="I840" i="28"/>
  <c r="I841" i="28"/>
  <c r="E829" i="28"/>
  <c r="N804" i="28"/>
  <c r="J804" i="28"/>
  <c r="K805" i="28"/>
  <c r="P811" i="28"/>
  <c r="P822" i="28"/>
  <c r="N786" i="28"/>
  <c r="J786" i="28"/>
  <c r="K787" i="28"/>
  <c r="K789" i="28"/>
  <c r="N788" i="28"/>
  <c r="J788" i="28"/>
  <c r="K781" i="28"/>
  <c r="N780" i="28"/>
  <c r="J780" i="28"/>
  <c r="N798" i="28"/>
  <c r="J798" i="28"/>
  <c r="K799" i="28"/>
  <c r="P825" i="28"/>
  <c r="P836" i="28"/>
  <c r="P837" i="28"/>
  <c r="K817" i="28"/>
  <c r="N816" i="28"/>
  <c r="J816" i="28"/>
  <c r="N772" i="28"/>
  <c r="J772" i="28"/>
  <c r="K773" i="28"/>
  <c r="O814" i="28"/>
  <c r="O815" i="28"/>
  <c r="E826" i="28"/>
  <c r="I826" i="28"/>
  <c r="I827" i="28"/>
  <c r="K814" i="28"/>
  <c r="E815" i="28"/>
  <c r="P838" i="28"/>
  <c r="P839" i="28"/>
  <c r="P827" i="28"/>
  <c r="L776" i="26"/>
  <c r="N765" i="26"/>
  <c r="R764" i="26"/>
  <c r="R765" i="26"/>
  <c r="O800" i="26"/>
  <c r="O801" i="26"/>
  <c r="E812" i="26"/>
  <c r="I812" i="26"/>
  <c r="I813" i="26"/>
  <c r="K800" i="26"/>
  <c r="E801" i="26"/>
  <c r="J778" i="26"/>
  <c r="K779" i="26"/>
  <c r="N778" i="26"/>
  <c r="J762" i="26"/>
  <c r="K763" i="26"/>
  <c r="N762" i="26"/>
  <c r="E797" i="26"/>
  <c r="O796" i="26"/>
  <c r="O797" i="26"/>
  <c r="E808" i="26"/>
  <c r="I808" i="26"/>
  <c r="I809" i="26"/>
  <c r="K796" i="26"/>
  <c r="J754" i="26"/>
  <c r="K755" i="26"/>
  <c r="N754" i="26"/>
  <c r="P820" i="26"/>
  <c r="P821" i="26"/>
  <c r="P809" i="26"/>
  <c r="P824" i="26"/>
  <c r="P825" i="26"/>
  <c r="P813" i="26"/>
  <c r="K798" i="26"/>
  <c r="E799" i="26"/>
  <c r="O798" i="26"/>
  <c r="O799" i="26"/>
  <c r="E810" i="26"/>
  <c r="I810" i="26"/>
  <c r="I811" i="26"/>
  <c r="N772" i="26"/>
  <c r="K773" i="26"/>
  <c r="J772" i="26"/>
  <c r="N766" i="26"/>
  <c r="J766" i="26"/>
  <c r="K767" i="26"/>
  <c r="J770" i="26"/>
  <c r="K771" i="26"/>
  <c r="N770" i="26"/>
  <c r="P818" i="26"/>
  <c r="P819" i="26"/>
  <c r="P807" i="26"/>
  <c r="K769" i="26"/>
  <c r="N768" i="26"/>
  <c r="J768" i="26"/>
  <c r="N781" i="26"/>
  <c r="R780" i="26"/>
  <c r="R781" i="26"/>
  <c r="N786" i="26"/>
  <c r="J786" i="26"/>
  <c r="K787" i="26"/>
  <c r="N756" i="26"/>
  <c r="K757" i="26"/>
  <c r="J756" i="26"/>
  <c r="K790" i="26"/>
  <c r="E791" i="26"/>
  <c r="O790" i="26"/>
  <c r="O791" i="26"/>
  <c r="E802" i="26"/>
  <c r="I802" i="26"/>
  <c r="I803" i="26"/>
  <c r="P816" i="26"/>
  <c r="P817" i="26"/>
  <c r="P805" i="26"/>
  <c r="J765" i="26"/>
  <c r="L764" i="26"/>
  <c r="K782" i="27"/>
  <c r="K783" i="27"/>
  <c r="O786" i="27"/>
  <c r="O787" i="27"/>
  <c r="K786" i="27"/>
  <c r="K787" i="27"/>
  <c r="O772" i="27"/>
  <c r="O773" i="27"/>
  <c r="E798" i="27"/>
  <c r="E810" i="27"/>
  <c r="I810" i="27"/>
  <c r="I811" i="27"/>
  <c r="E785" i="27"/>
  <c r="E796" i="27"/>
  <c r="E794" i="27"/>
  <c r="E783" i="27"/>
  <c r="O784" i="27"/>
  <c r="O785" i="27"/>
  <c r="E789" i="27"/>
  <c r="E800" i="27"/>
  <c r="E790" i="27"/>
  <c r="E779" i="27"/>
  <c r="K784" i="27"/>
  <c r="K785" i="27"/>
  <c r="E792" i="27"/>
  <c r="E781" i="27"/>
  <c r="K778" i="27"/>
  <c r="J778" i="27"/>
  <c r="L778" i="27"/>
  <c r="Q778" i="27"/>
  <c r="Q779" i="27"/>
  <c r="P805" i="25"/>
  <c r="P816" i="25"/>
  <c r="P817" i="25"/>
  <c r="P797" i="25"/>
  <c r="P808" i="25"/>
  <c r="N774" i="27"/>
  <c r="N775" i="27"/>
  <c r="N768" i="27"/>
  <c r="N769" i="27"/>
  <c r="K775" i="27"/>
  <c r="J769" i="27"/>
  <c r="K769" i="27"/>
  <c r="K765" i="27"/>
  <c r="K789" i="27"/>
  <c r="J788" i="27"/>
  <c r="K773" i="27"/>
  <c r="J772" i="27"/>
  <c r="L769" i="27"/>
  <c r="Q768" i="27"/>
  <c r="Q769" i="27"/>
  <c r="N773" i="27"/>
  <c r="J766" i="27"/>
  <c r="K767" i="27"/>
  <c r="N766" i="27"/>
  <c r="K777" i="27"/>
  <c r="N776" i="27"/>
  <c r="J776" i="27"/>
  <c r="N770" i="27"/>
  <c r="J770" i="27"/>
  <c r="K771" i="27"/>
  <c r="N789" i="27"/>
  <c r="L774" i="27"/>
  <c r="J775" i="27"/>
  <c r="J758" i="27"/>
  <c r="L758" i="27"/>
  <c r="N758" i="27"/>
  <c r="N759" i="27"/>
  <c r="L764" i="27"/>
  <c r="L765" i="27"/>
  <c r="N764" i="27"/>
  <c r="N765" i="27"/>
  <c r="N762" i="27"/>
  <c r="R762" i="27"/>
  <c r="R763" i="27"/>
  <c r="J754" i="27"/>
  <c r="J755" i="27"/>
  <c r="N754" i="27"/>
  <c r="N755" i="27"/>
  <c r="J762" i="27"/>
  <c r="K757" i="27"/>
  <c r="N756" i="27"/>
  <c r="J756" i="27"/>
  <c r="N760" i="27"/>
  <c r="J760" i="27"/>
  <c r="K761" i="27"/>
  <c r="P789" i="25"/>
  <c r="P787" i="25"/>
  <c r="P785" i="25"/>
  <c r="P783" i="25"/>
  <c r="P781" i="25"/>
  <c r="P779" i="25"/>
  <c r="P777" i="25"/>
  <c r="P775" i="25"/>
  <c r="P773" i="25"/>
  <c r="P771" i="25"/>
  <c r="P769" i="25"/>
  <c r="P767" i="25"/>
  <c r="P765" i="25"/>
  <c r="P763" i="25"/>
  <c r="P761" i="25"/>
  <c r="P759" i="25"/>
  <c r="P757" i="25"/>
  <c r="P755" i="25"/>
  <c r="P753" i="25"/>
  <c r="P751" i="25"/>
  <c r="P749" i="25"/>
  <c r="P747" i="25"/>
  <c r="P745" i="25"/>
  <c r="P743" i="25"/>
  <c r="B816" i="27"/>
  <c r="A814" i="27"/>
  <c r="A816" i="27"/>
  <c r="B804" i="27"/>
  <c r="A802" i="27"/>
  <c r="A804" i="27"/>
  <c r="B792" i="27"/>
  <c r="A790" i="27"/>
  <c r="A792" i="27"/>
  <c r="B780" i="27"/>
  <c r="A780" i="27"/>
  <c r="A778" i="27"/>
  <c r="B768" i="27"/>
  <c r="A766" i="27"/>
  <c r="A768" i="27"/>
  <c r="B756" i="27"/>
  <c r="A754" i="27"/>
  <c r="A756" i="27"/>
  <c r="B744" i="27"/>
  <c r="I801" i="25"/>
  <c r="H801" i="25"/>
  <c r="G801" i="25"/>
  <c r="F801" i="25"/>
  <c r="I799" i="25"/>
  <c r="H799" i="25"/>
  <c r="G799" i="25"/>
  <c r="F799" i="25"/>
  <c r="I797" i="25"/>
  <c r="H797" i="25"/>
  <c r="G797" i="25"/>
  <c r="F797" i="25"/>
  <c r="I795" i="25"/>
  <c r="H795" i="25"/>
  <c r="G795" i="25"/>
  <c r="F795" i="25"/>
  <c r="I793" i="25"/>
  <c r="H793" i="25"/>
  <c r="G793" i="25"/>
  <c r="F793" i="25"/>
  <c r="I791" i="25"/>
  <c r="H791" i="25"/>
  <c r="G791" i="25"/>
  <c r="F791" i="25"/>
  <c r="I789" i="25"/>
  <c r="H789" i="25"/>
  <c r="G789" i="25"/>
  <c r="F789" i="25"/>
  <c r="I787" i="25"/>
  <c r="H787" i="25"/>
  <c r="G787" i="25"/>
  <c r="F787" i="25"/>
  <c r="I785" i="25"/>
  <c r="H785" i="25"/>
  <c r="G785" i="25"/>
  <c r="F785" i="25"/>
  <c r="I783" i="25"/>
  <c r="H783" i="25"/>
  <c r="G783" i="25"/>
  <c r="F783" i="25"/>
  <c r="I781" i="25"/>
  <c r="H781" i="25"/>
  <c r="G781" i="25"/>
  <c r="F781" i="25"/>
  <c r="I779" i="25"/>
  <c r="H779" i="25"/>
  <c r="G779" i="25"/>
  <c r="F779" i="25"/>
  <c r="I777" i="25"/>
  <c r="H777" i="25"/>
  <c r="G777" i="25"/>
  <c r="F777" i="25"/>
  <c r="I775" i="25"/>
  <c r="H775" i="25"/>
  <c r="G775" i="25"/>
  <c r="F775" i="25"/>
  <c r="I773" i="25"/>
  <c r="H773" i="25"/>
  <c r="G773" i="25"/>
  <c r="F773" i="25"/>
  <c r="I771" i="25"/>
  <c r="H771" i="25"/>
  <c r="G771" i="25"/>
  <c r="F771" i="25"/>
  <c r="I769" i="25"/>
  <c r="H769" i="25"/>
  <c r="G769" i="25"/>
  <c r="F769" i="25"/>
  <c r="I767" i="25"/>
  <c r="H767" i="25"/>
  <c r="G767" i="25"/>
  <c r="F767" i="25"/>
  <c r="I765" i="25"/>
  <c r="H765" i="25"/>
  <c r="G765" i="25"/>
  <c r="F765" i="25"/>
  <c r="E789" i="25"/>
  <c r="E798" i="25"/>
  <c r="E785" i="25"/>
  <c r="O782" i="25"/>
  <c r="O783" i="25"/>
  <c r="E781" i="25"/>
  <c r="E779" i="25"/>
  <c r="K776" i="25"/>
  <c r="K774" i="25"/>
  <c r="E773" i="25"/>
  <c r="K770" i="25"/>
  <c r="E769" i="25"/>
  <c r="E767" i="25"/>
  <c r="O764" i="25"/>
  <c r="O765" i="25"/>
  <c r="E759" i="25"/>
  <c r="O756" i="25"/>
  <c r="O757" i="25"/>
  <c r="H763" i="25"/>
  <c r="H761" i="25"/>
  <c r="H759" i="25"/>
  <c r="H757" i="25"/>
  <c r="I763" i="25"/>
  <c r="G763" i="25"/>
  <c r="F763" i="25"/>
  <c r="I761" i="25"/>
  <c r="G761" i="25"/>
  <c r="F761" i="25"/>
  <c r="I759" i="25"/>
  <c r="G759" i="25"/>
  <c r="F759" i="25"/>
  <c r="I757" i="25"/>
  <c r="G757" i="25"/>
  <c r="F757" i="25"/>
  <c r="I755" i="25"/>
  <c r="H755" i="25"/>
  <c r="G755" i="25"/>
  <c r="F755" i="25"/>
  <c r="B816" i="25"/>
  <c r="B804" i="25"/>
  <c r="A814" i="25"/>
  <c r="A816" i="25"/>
  <c r="A804" i="25"/>
  <c r="A802" i="25"/>
  <c r="B792" i="25"/>
  <c r="A790" i="25"/>
  <c r="A792" i="25"/>
  <c r="B780" i="25"/>
  <c r="A778" i="25"/>
  <c r="A780" i="25"/>
  <c r="B768" i="25"/>
  <c r="A766" i="25"/>
  <c r="A768" i="25"/>
  <c r="B756" i="25"/>
  <c r="A756" i="25"/>
  <c r="A754" i="25"/>
  <c r="B744" i="25"/>
  <c r="L776" i="28"/>
  <c r="L777" i="28"/>
  <c r="L792" i="28"/>
  <c r="Q792" i="28"/>
  <c r="Q793" i="28"/>
  <c r="E807" i="26"/>
  <c r="I806" i="26"/>
  <c r="I807" i="26"/>
  <c r="J780" i="27"/>
  <c r="J781" i="27"/>
  <c r="R782" i="28"/>
  <c r="R783" i="28"/>
  <c r="J794" i="26"/>
  <c r="K795" i="26"/>
  <c r="J788" i="26"/>
  <c r="J789" i="26"/>
  <c r="N788" i="26"/>
  <c r="N789" i="26"/>
  <c r="L782" i="28"/>
  <c r="Q782" i="28"/>
  <c r="Q783" i="28"/>
  <c r="P260" i="39"/>
  <c r="P259" i="39"/>
  <c r="P260" i="37"/>
  <c r="P259" i="37"/>
  <c r="P266" i="38"/>
  <c r="P265" i="38"/>
  <c r="P260" i="36"/>
  <c r="P259" i="36"/>
  <c r="P255" i="35"/>
  <c r="P256" i="35"/>
  <c r="P256" i="34"/>
  <c r="P255" i="34"/>
  <c r="E818" i="26"/>
  <c r="J792" i="26"/>
  <c r="L792" i="26"/>
  <c r="R774" i="26"/>
  <c r="R775" i="26"/>
  <c r="N780" i="27"/>
  <c r="N781" i="27"/>
  <c r="R776" i="26"/>
  <c r="R777" i="26"/>
  <c r="K793" i="26"/>
  <c r="R758" i="26"/>
  <c r="R759" i="26"/>
  <c r="P804" i="23"/>
  <c r="P803" i="23"/>
  <c r="P806" i="22"/>
  <c r="P805" i="22"/>
  <c r="P806" i="21"/>
  <c r="P805" i="21"/>
  <c r="L794" i="28"/>
  <c r="L795" i="28"/>
  <c r="L780" i="26"/>
  <c r="L781" i="26"/>
  <c r="J775" i="26"/>
  <c r="R788" i="27"/>
  <c r="R789" i="27"/>
  <c r="R776" i="28"/>
  <c r="R777" i="28"/>
  <c r="R792" i="28"/>
  <c r="R793" i="28"/>
  <c r="P798" i="7"/>
  <c r="P797" i="7"/>
  <c r="P800" i="1"/>
  <c r="P799" i="1"/>
  <c r="K807" i="28"/>
  <c r="N806" i="28"/>
  <c r="N807" i="28"/>
  <c r="K795" i="28"/>
  <c r="N794" i="28"/>
  <c r="E805" i="26"/>
  <c r="J786" i="27"/>
  <c r="J787" i="27"/>
  <c r="J759" i="26"/>
  <c r="N786" i="27"/>
  <c r="N787" i="27"/>
  <c r="J782" i="26"/>
  <c r="J783" i="26"/>
  <c r="E816" i="26"/>
  <c r="J784" i="26"/>
  <c r="K785" i="26"/>
  <c r="N784" i="26"/>
  <c r="K803" i="28"/>
  <c r="J802" i="28"/>
  <c r="N802" i="28"/>
  <c r="J796" i="28"/>
  <c r="N796" i="28"/>
  <c r="K797" i="28"/>
  <c r="N782" i="26"/>
  <c r="R782" i="26"/>
  <c r="R783" i="26"/>
  <c r="K775" i="28"/>
  <c r="J774" i="28"/>
  <c r="N774" i="28"/>
  <c r="N760" i="26"/>
  <c r="J760" i="26"/>
  <c r="K761" i="26"/>
  <c r="L783" i="28"/>
  <c r="J790" i="28"/>
  <c r="N790" i="28"/>
  <c r="K791" i="28"/>
  <c r="N784" i="28"/>
  <c r="K785" i="28"/>
  <c r="J784" i="28"/>
  <c r="K808" i="28"/>
  <c r="E809" i="28"/>
  <c r="E820" i="28"/>
  <c r="I820" i="28"/>
  <c r="I821" i="28"/>
  <c r="O808" i="28"/>
  <c r="O809" i="28"/>
  <c r="K810" i="28"/>
  <c r="E811" i="28"/>
  <c r="E822" i="28"/>
  <c r="I822" i="28"/>
  <c r="I823" i="28"/>
  <c r="O810" i="28"/>
  <c r="O811" i="28"/>
  <c r="K779" i="28"/>
  <c r="J778" i="28"/>
  <c r="N778" i="28"/>
  <c r="J801" i="28"/>
  <c r="L800" i="28"/>
  <c r="N773" i="28"/>
  <c r="R772" i="28"/>
  <c r="R773" i="28"/>
  <c r="J787" i="28"/>
  <c r="L786" i="28"/>
  <c r="N805" i="28"/>
  <c r="R804" i="28"/>
  <c r="R805" i="28"/>
  <c r="R800" i="28"/>
  <c r="R801" i="28"/>
  <c r="N801" i="28"/>
  <c r="N812" i="28"/>
  <c r="J812" i="28"/>
  <c r="K813" i="28"/>
  <c r="N814" i="28"/>
  <c r="J814" i="28"/>
  <c r="K815" i="28"/>
  <c r="R816" i="28"/>
  <c r="R817" i="28"/>
  <c r="N817" i="28"/>
  <c r="J807" i="28"/>
  <c r="L806" i="28"/>
  <c r="K828" i="28"/>
  <c r="J773" i="28"/>
  <c r="L772" i="28"/>
  <c r="N787" i="28"/>
  <c r="R786" i="28"/>
  <c r="R787" i="28"/>
  <c r="J781" i="28"/>
  <c r="L780" i="28"/>
  <c r="E831" i="28"/>
  <c r="E842" i="28"/>
  <c r="I842" i="28"/>
  <c r="I843" i="28"/>
  <c r="N799" i="28"/>
  <c r="R798" i="28"/>
  <c r="R799" i="28"/>
  <c r="E838" i="28"/>
  <c r="I838" i="28"/>
  <c r="I839" i="28"/>
  <c r="E827" i="28"/>
  <c r="R780" i="28"/>
  <c r="R781" i="28"/>
  <c r="N781" i="28"/>
  <c r="J789" i="28"/>
  <c r="L788" i="28"/>
  <c r="P823" i="28"/>
  <c r="P834" i="28"/>
  <c r="P835" i="28"/>
  <c r="P831" i="28"/>
  <c r="P842" i="28"/>
  <c r="P843" i="28"/>
  <c r="J805" i="28"/>
  <c r="L804" i="28"/>
  <c r="N789" i="28"/>
  <c r="R788" i="28"/>
  <c r="R789" i="28"/>
  <c r="O828" i="28"/>
  <c r="O829" i="28"/>
  <c r="J817" i="28"/>
  <c r="L816" i="28"/>
  <c r="L798" i="28"/>
  <c r="J799" i="28"/>
  <c r="E841" i="28"/>
  <c r="Q794" i="28"/>
  <c r="Q795" i="28"/>
  <c r="E825" i="28"/>
  <c r="E836" i="28"/>
  <c r="I836" i="28"/>
  <c r="I837" i="28"/>
  <c r="J818" i="28"/>
  <c r="K819" i="28"/>
  <c r="N818" i="28"/>
  <c r="K804" i="26"/>
  <c r="O804" i="26"/>
  <c r="O805" i="26"/>
  <c r="L777" i="26"/>
  <c r="Q776" i="26"/>
  <c r="Q777" i="26"/>
  <c r="E814" i="26"/>
  <c r="I814" i="26"/>
  <c r="I815" i="26"/>
  <c r="E803" i="26"/>
  <c r="N771" i="26"/>
  <c r="R770" i="26"/>
  <c r="R771" i="26"/>
  <c r="R766" i="26"/>
  <c r="R767" i="26"/>
  <c r="N767" i="26"/>
  <c r="R762" i="26"/>
  <c r="R763" i="26"/>
  <c r="N763" i="26"/>
  <c r="J798" i="26"/>
  <c r="K799" i="26"/>
  <c r="N798" i="26"/>
  <c r="J763" i="26"/>
  <c r="L762" i="26"/>
  <c r="N800" i="26"/>
  <c r="J800" i="26"/>
  <c r="K801" i="26"/>
  <c r="L765" i="26"/>
  <c r="Q764" i="26"/>
  <c r="Q765" i="26"/>
  <c r="J757" i="26"/>
  <c r="L756" i="26"/>
  <c r="J771" i="26"/>
  <c r="L770" i="26"/>
  <c r="L775" i="26"/>
  <c r="Q774" i="26"/>
  <c r="Q775" i="26"/>
  <c r="J796" i="26"/>
  <c r="K797" i="26"/>
  <c r="N796" i="26"/>
  <c r="N779" i="26"/>
  <c r="R778" i="26"/>
  <c r="R779" i="26"/>
  <c r="J790" i="26"/>
  <c r="K791" i="26"/>
  <c r="N790" i="26"/>
  <c r="L759" i="26"/>
  <c r="Q758" i="26"/>
  <c r="Q759" i="26"/>
  <c r="N793" i="26"/>
  <c r="R792" i="26"/>
  <c r="R793" i="26"/>
  <c r="J773" i="26"/>
  <c r="L772" i="26"/>
  <c r="E824" i="26"/>
  <c r="I824" i="26"/>
  <c r="I825" i="26"/>
  <c r="E813" i="26"/>
  <c r="N757" i="26"/>
  <c r="R756" i="26"/>
  <c r="R757" i="26"/>
  <c r="J769" i="26"/>
  <c r="L768" i="26"/>
  <c r="N755" i="26"/>
  <c r="R754" i="26"/>
  <c r="R755" i="26"/>
  <c r="E820" i="26"/>
  <c r="I820" i="26"/>
  <c r="I821" i="26"/>
  <c r="E809" i="26"/>
  <c r="J779" i="26"/>
  <c r="L778" i="26"/>
  <c r="R768" i="26"/>
  <c r="R769" i="26"/>
  <c r="N769" i="26"/>
  <c r="N773" i="26"/>
  <c r="R772" i="26"/>
  <c r="R773" i="26"/>
  <c r="J795" i="26"/>
  <c r="L794" i="26"/>
  <c r="N787" i="26"/>
  <c r="R786" i="26"/>
  <c r="R787" i="26"/>
  <c r="J767" i="26"/>
  <c r="L766" i="26"/>
  <c r="J787" i="26"/>
  <c r="L786" i="26"/>
  <c r="E822" i="26"/>
  <c r="I822" i="26"/>
  <c r="I823" i="26"/>
  <c r="E811" i="26"/>
  <c r="N795" i="26"/>
  <c r="R794" i="26"/>
  <c r="R795" i="26"/>
  <c r="J755" i="26"/>
  <c r="L754" i="26"/>
  <c r="R788" i="26"/>
  <c r="R789" i="26"/>
  <c r="J782" i="27"/>
  <c r="J783" i="27"/>
  <c r="K798" i="27"/>
  <c r="K799" i="27"/>
  <c r="E799" i="27"/>
  <c r="L779" i="27"/>
  <c r="R772" i="27"/>
  <c r="R773" i="27"/>
  <c r="N782" i="27"/>
  <c r="R782" i="27"/>
  <c r="R783" i="27"/>
  <c r="O798" i="27"/>
  <c r="O799" i="27"/>
  <c r="J784" i="27"/>
  <c r="J785" i="27"/>
  <c r="E801" i="27"/>
  <c r="O800" i="27"/>
  <c r="O801" i="27"/>
  <c r="E812" i="27"/>
  <c r="I812" i="27"/>
  <c r="I813" i="27"/>
  <c r="K800" i="27"/>
  <c r="N778" i="27"/>
  <c r="N779" i="27"/>
  <c r="K779" i="27"/>
  <c r="E793" i="27"/>
  <c r="E804" i="27"/>
  <c r="I804" i="27"/>
  <c r="I805" i="27"/>
  <c r="O792" i="27"/>
  <c r="O793" i="27"/>
  <c r="K792" i="27"/>
  <c r="E822" i="27"/>
  <c r="E811" i="27"/>
  <c r="O790" i="27"/>
  <c r="O791" i="27"/>
  <c r="E802" i="27"/>
  <c r="I802" i="27"/>
  <c r="I803" i="27"/>
  <c r="E791" i="27"/>
  <c r="K790" i="27"/>
  <c r="O796" i="27"/>
  <c r="O797" i="27"/>
  <c r="E808" i="27"/>
  <c r="I808" i="27"/>
  <c r="I809" i="27"/>
  <c r="K796" i="27"/>
  <c r="E797" i="27"/>
  <c r="N784" i="27"/>
  <c r="N785" i="27"/>
  <c r="J779" i="27"/>
  <c r="E806" i="27"/>
  <c r="I806" i="27"/>
  <c r="I807" i="27"/>
  <c r="K794" i="27"/>
  <c r="O794" i="27"/>
  <c r="O795" i="27"/>
  <c r="E795" i="27"/>
  <c r="P809" i="25"/>
  <c r="P820" i="25"/>
  <c r="P821" i="25"/>
  <c r="R768" i="27"/>
  <c r="R769" i="27"/>
  <c r="R774" i="27"/>
  <c r="R775" i="27"/>
  <c r="L780" i="27"/>
  <c r="J789" i="27"/>
  <c r="L788" i="27"/>
  <c r="J773" i="27"/>
  <c r="L772" i="27"/>
  <c r="R786" i="27"/>
  <c r="R787" i="27"/>
  <c r="J767" i="27"/>
  <c r="L766" i="27"/>
  <c r="R776" i="27"/>
  <c r="R777" i="27"/>
  <c r="N777" i="27"/>
  <c r="L775" i="27"/>
  <c r="Q774" i="27"/>
  <c r="Q775" i="27"/>
  <c r="J771" i="27"/>
  <c r="L770" i="27"/>
  <c r="R766" i="27"/>
  <c r="R767" i="27"/>
  <c r="N767" i="27"/>
  <c r="N771" i="27"/>
  <c r="R770" i="27"/>
  <c r="R771" i="27"/>
  <c r="J777" i="27"/>
  <c r="L776" i="27"/>
  <c r="J759" i="27"/>
  <c r="Q764" i="27"/>
  <c r="Q765" i="27"/>
  <c r="R758" i="27"/>
  <c r="R759" i="27"/>
  <c r="R764" i="27"/>
  <c r="R765" i="27"/>
  <c r="N763" i="27"/>
  <c r="L754" i="27"/>
  <c r="Q754" i="27"/>
  <c r="Q755" i="27"/>
  <c r="R754" i="27"/>
  <c r="R755" i="27"/>
  <c r="J763" i="27"/>
  <c r="L762" i="27"/>
  <c r="L759" i="27"/>
  <c r="Q758" i="27"/>
  <c r="Q759" i="27"/>
  <c r="J761" i="27"/>
  <c r="L760" i="27"/>
  <c r="J757" i="27"/>
  <c r="L756" i="27"/>
  <c r="R760" i="27"/>
  <c r="R761" i="27"/>
  <c r="N761" i="27"/>
  <c r="R756" i="27"/>
  <c r="R757" i="27"/>
  <c r="N757" i="27"/>
  <c r="K782" i="25"/>
  <c r="N782" i="25"/>
  <c r="N783" i="25"/>
  <c r="K772" i="25"/>
  <c r="K773" i="25"/>
  <c r="O786" i="25"/>
  <c r="O787" i="25"/>
  <c r="O772" i="25"/>
  <c r="O773" i="25"/>
  <c r="E787" i="25"/>
  <c r="K766" i="25"/>
  <c r="N766" i="25"/>
  <c r="N767" i="25"/>
  <c r="O770" i="25"/>
  <c r="O771" i="25"/>
  <c r="K764" i="25"/>
  <c r="K765" i="25"/>
  <c r="K788" i="25"/>
  <c r="N788" i="25"/>
  <c r="N789" i="25"/>
  <c r="O774" i="25"/>
  <c r="O775" i="25"/>
  <c r="N770" i="25"/>
  <c r="N771" i="25"/>
  <c r="K771" i="25"/>
  <c r="J770" i="25"/>
  <c r="E810" i="25"/>
  <c r="I810" i="25"/>
  <c r="I811" i="25"/>
  <c r="E799" i="25"/>
  <c r="O798" i="25"/>
  <c r="O799" i="25"/>
  <c r="K798" i="25"/>
  <c r="J798" i="25"/>
  <c r="J799" i="25"/>
  <c r="K775" i="25"/>
  <c r="J774" i="25"/>
  <c r="J775" i="25"/>
  <c r="J776" i="25"/>
  <c r="N776" i="25"/>
  <c r="N777" i="25"/>
  <c r="K777" i="25"/>
  <c r="E771" i="25"/>
  <c r="O776" i="25"/>
  <c r="O777" i="25"/>
  <c r="K784" i="25"/>
  <c r="J784" i="25"/>
  <c r="J785" i="25"/>
  <c r="K786" i="25"/>
  <c r="E794" i="25"/>
  <c r="E790" i="25"/>
  <c r="E791" i="25"/>
  <c r="O766" i="25"/>
  <c r="O767" i="25"/>
  <c r="E792" i="25"/>
  <c r="E783" i="25"/>
  <c r="K778" i="25"/>
  <c r="O784" i="25"/>
  <c r="O785" i="25"/>
  <c r="E796" i="25"/>
  <c r="E775" i="25"/>
  <c r="O778" i="25"/>
  <c r="O779" i="25"/>
  <c r="K780" i="25"/>
  <c r="K768" i="25"/>
  <c r="J768" i="25"/>
  <c r="L768" i="25"/>
  <c r="O780" i="25"/>
  <c r="O781" i="25"/>
  <c r="E777" i="25"/>
  <c r="O768" i="25"/>
  <c r="O769" i="25"/>
  <c r="O788" i="25"/>
  <c r="O789" i="25"/>
  <c r="E800" i="25"/>
  <c r="E801" i="25"/>
  <c r="N774" i="25"/>
  <c r="K754" i="25"/>
  <c r="J754" i="25"/>
  <c r="J755" i="25"/>
  <c r="E755" i="25"/>
  <c r="O754" i="25"/>
  <c r="O755" i="25"/>
  <c r="O762" i="25"/>
  <c r="O763" i="25"/>
  <c r="K762" i="25"/>
  <c r="J762" i="25"/>
  <c r="L762" i="25"/>
  <c r="E763" i="25"/>
  <c r="K760" i="25"/>
  <c r="J760" i="25"/>
  <c r="J761" i="25"/>
  <c r="O760" i="25"/>
  <c r="O761" i="25"/>
  <c r="K758" i="25"/>
  <c r="N758" i="25"/>
  <c r="O758" i="25"/>
  <c r="O759" i="25"/>
  <c r="E757" i="25"/>
  <c r="E765" i="25"/>
  <c r="K756" i="25"/>
  <c r="J756" i="25"/>
  <c r="J757" i="25"/>
  <c r="E761" i="25"/>
  <c r="P825" i="24"/>
  <c r="H825" i="24"/>
  <c r="G825" i="24"/>
  <c r="P823" i="24"/>
  <c r="H823" i="24"/>
  <c r="G823" i="24"/>
  <c r="P821" i="24"/>
  <c r="H821" i="24"/>
  <c r="G821" i="24"/>
  <c r="P819" i="24"/>
  <c r="H819" i="24"/>
  <c r="G819" i="24"/>
  <c r="P817" i="24"/>
  <c r="H817" i="24"/>
  <c r="G817" i="24"/>
  <c r="P815" i="24"/>
  <c r="H815" i="24"/>
  <c r="G815" i="24"/>
  <c r="P813" i="24"/>
  <c r="H813" i="24"/>
  <c r="G813" i="24"/>
  <c r="P811" i="24"/>
  <c r="H811" i="24"/>
  <c r="G811" i="24"/>
  <c r="P809" i="24"/>
  <c r="H809" i="24"/>
  <c r="G809" i="24"/>
  <c r="P807" i="24"/>
  <c r="H807" i="24"/>
  <c r="G807" i="24"/>
  <c r="P805" i="24"/>
  <c r="H805" i="24"/>
  <c r="G805" i="24"/>
  <c r="P803" i="24"/>
  <c r="H803" i="24"/>
  <c r="G803" i="24"/>
  <c r="P801" i="24"/>
  <c r="I801" i="24"/>
  <c r="H801" i="24"/>
  <c r="G801" i="24"/>
  <c r="F801" i="24"/>
  <c r="P799" i="24"/>
  <c r="I799" i="24"/>
  <c r="H799" i="24"/>
  <c r="G799" i="24"/>
  <c r="F799" i="24"/>
  <c r="P797" i="24"/>
  <c r="I797" i="24"/>
  <c r="H797" i="24"/>
  <c r="G797" i="24"/>
  <c r="F797" i="24"/>
  <c r="P795" i="24"/>
  <c r="I795" i="24"/>
  <c r="H795" i="24"/>
  <c r="G795" i="24"/>
  <c r="F795" i="24"/>
  <c r="P793" i="24"/>
  <c r="I793" i="24"/>
  <c r="H793" i="24"/>
  <c r="G793" i="24"/>
  <c r="F793" i="24"/>
  <c r="P791" i="24"/>
  <c r="I791" i="24"/>
  <c r="H791" i="24"/>
  <c r="G791" i="24"/>
  <c r="F791" i="24"/>
  <c r="P789" i="24"/>
  <c r="I789" i="24"/>
  <c r="H789" i="24"/>
  <c r="G789" i="24"/>
  <c r="F789" i="24"/>
  <c r="P787" i="24"/>
  <c r="I787" i="24"/>
  <c r="H787" i="24"/>
  <c r="G787" i="24"/>
  <c r="F787" i="24"/>
  <c r="P785" i="24"/>
  <c r="I785" i="24"/>
  <c r="H785" i="24"/>
  <c r="G785" i="24"/>
  <c r="F785" i="24"/>
  <c r="P783" i="24"/>
  <c r="I783" i="24"/>
  <c r="H783" i="24"/>
  <c r="G783" i="24"/>
  <c r="F783" i="24"/>
  <c r="P781" i="24"/>
  <c r="I781" i="24"/>
  <c r="H781" i="24"/>
  <c r="G781" i="24"/>
  <c r="F781" i="24"/>
  <c r="P779" i="24"/>
  <c r="I779" i="24"/>
  <c r="H779" i="24"/>
  <c r="G779" i="24"/>
  <c r="F779" i="24"/>
  <c r="P777" i="24"/>
  <c r="I777" i="24"/>
  <c r="H777" i="24"/>
  <c r="G777" i="24"/>
  <c r="F777" i="24"/>
  <c r="P775" i="24"/>
  <c r="I775" i="24"/>
  <c r="H775" i="24"/>
  <c r="G775" i="24"/>
  <c r="F775" i="24"/>
  <c r="P773" i="24"/>
  <c r="I773" i="24"/>
  <c r="H773" i="24"/>
  <c r="G773" i="24"/>
  <c r="F773" i="24"/>
  <c r="P771" i="24"/>
  <c r="I771" i="24"/>
  <c r="H771" i="24"/>
  <c r="G771" i="24"/>
  <c r="F771" i="24"/>
  <c r="P769" i="24"/>
  <c r="I769" i="24"/>
  <c r="H769" i="24"/>
  <c r="G769" i="24"/>
  <c r="F769" i="24"/>
  <c r="P767" i="24"/>
  <c r="I767" i="24"/>
  <c r="H767" i="24"/>
  <c r="G767" i="24"/>
  <c r="F767" i="24"/>
  <c r="H765" i="24"/>
  <c r="H763" i="24"/>
  <c r="H761" i="24"/>
  <c r="H759" i="24"/>
  <c r="H757" i="24"/>
  <c r="P765" i="24"/>
  <c r="I765" i="24"/>
  <c r="G765" i="24"/>
  <c r="F765" i="24"/>
  <c r="P763" i="24"/>
  <c r="I763" i="24"/>
  <c r="G763" i="24"/>
  <c r="F763" i="24"/>
  <c r="P761" i="24"/>
  <c r="I761" i="24"/>
  <c r="G761" i="24"/>
  <c r="F761" i="24"/>
  <c r="P759" i="24"/>
  <c r="I759" i="24"/>
  <c r="G759" i="24"/>
  <c r="F759" i="24"/>
  <c r="P757" i="24"/>
  <c r="I757" i="24"/>
  <c r="G757" i="24"/>
  <c r="F757" i="24"/>
  <c r="P755" i="24"/>
  <c r="I755" i="24"/>
  <c r="H755" i="24"/>
  <c r="G755" i="24"/>
  <c r="F755" i="24"/>
  <c r="B816" i="24"/>
  <c r="B804" i="24"/>
  <c r="A814" i="24"/>
  <c r="A816" i="24"/>
  <c r="A802" i="24"/>
  <c r="A804" i="24"/>
  <c r="B792" i="24"/>
  <c r="A790" i="24"/>
  <c r="A792" i="24"/>
  <c r="B780" i="24"/>
  <c r="A778" i="24"/>
  <c r="A780" i="24"/>
  <c r="B768" i="24"/>
  <c r="A766" i="24"/>
  <c r="A768" i="24"/>
  <c r="B756" i="24"/>
  <c r="A754" i="24"/>
  <c r="A756" i="24"/>
  <c r="B744" i="24"/>
  <c r="Q776" i="28"/>
  <c r="Q777" i="28"/>
  <c r="L793" i="28"/>
  <c r="J793" i="26"/>
  <c r="E817" i="26"/>
  <c r="I816" i="26"/>
  <c r="I817" i="26"/>
  <c r="E819" i="26"/>
  <c r="I818" i="26"/>
  <c r="I819" i="26"/>
  <c r="E823" i="27"/>
  <c r="I822" i="27"/>
  <c r="I823" i="27"/>
  <c r="R780" i="27"/>
  <c r="R781" i="27"/>
  <c r="L788" i="26"/>
  <c r="L789" i="26"/>
  <c r="O806" i="26"/>
  <c r="O807" i="26"/>
  <c r="K806" i="26"/>
  <c r="J806" i="26"/>
  <c r="P262" i="39"/>
  <c r="P261" i="39"/>
  <c r="P262" i="37"/>
  <c r="P261" i="37"/>
  <c r="P268" i="38"/>
  <c r="P267" i="38"/>
  <c r="P262" i="36"/>
  <c r="P261" i="36"/>
  <c r="P258" i="35"/>
  <c r="P257" i="35"/>
  <c r="P258" i="34"/>
  <c r="P257" i="34"/>
  <c r="Q780" i="26"/>
  <c r="Q781" i="26"/>
  <c r="L786" i="27"/>
  <c r="Q786" i="27"/>
  <c r="Q787" i="27"/>
  <c r="P806" i="23"/>
  <c r="P805" i="23"/>
  <c r="P808" i="22"/>
  <c r="P807" i="22"/>
  <c r="P807" i="21"/>
  <c r="P808" i="21"/>
  <c r="N783" i="26"/>
  <c r="L782" i="26"/>
  <c r="L783" i="26"/>
  <c r="P800" i="7"/>
  <c r="P799" i="7"/>
  <c r="P801" i="1"/>
  <c r="P802" i="1"/>
  <c r="R806" i="28"/>
  <c r="R807" i="28"/>
  <c r="R794" i="28"/>
  <c r="R795" i="28"/>
  <c r="N795" i="28"/>
  <c r="N783" i="27"/>
  <c r="O840" i="28"/>
  <c r="O841" i="28"/>
  <c r="K840" i="28"/>
  <c r="J840" i="28"/>
  <c r="L784" i="28"/>
  <c r="J785" i="28"/>
  <c r="N797" i="28"/>
  <c r="R796" i="28"/>
  <c r="R797" i="28"/>
  <c r="E823" i="28"/>
  <c r="K822" i="28"/>
  <c r="E834" i="28"/>
  <c r="I834" i="28"/>
  <c r="I835" i="28"/>
  <c r="J761" i="26"/>
  <c r="L760" i="26"/>
  <c r="L796" i="28"/>
  <c r="J797" i="28"/>
  <c r="N803" i="28"/>
  <c r="R802" i="28"/>
  <c r="R803" i="28"/>
  <c r="J810" i="28"/>
  <c r="K811" i="28"/>
  <c r="N810" i="28"/>
  <c r="N775" i="28"/>
  <c r="R774" i="28"/>
  <c r="R775" i="28"/>
  <c r="J803" i="28"/>
  <c r="L802" i="28"/>
  <c r="R784" i="28"/>
  <c r="R785" i="28"/>
  <c r="N785" i="28"/>
  <c r="N791" i="28"/>
  <c r="R790" i="28"/>
  <c r="R791" i="28"/>
  <c r="J775" i="28"/>
  <c r="L774" i="28"/>
  <c r="N761" i="26"/>
  <c r="R760" i="26"/>
  <c r="R761" i="26"/>
  <c r="K826" i="28"/>
  <c r="K827" i="28"/>
  <c r="N779" i="28"/>
  <c r="R778" i="28"/>
  <c r="R779" i="28"/>
  <c r="E821" i="28"/>
  <c r="E832" i="28"/>
  <c r="I832" i="28"/>
  <c r="I833" i="28"/>
  <c r="J791" i="28"/>
  <c r="L790" i="28"/>
  <c r="N785" i="26"/>
  <c r="R784" i="26"/>
  <c r="R785" i="26"/>
  <c r="L778" i="28"/>
  <c r="J779" i="28"/>
  <c r="K809" i="28"/>
  <c r="J808" i="28"/>
  <c r="N808" i="28"/>
  <c r="J785" i="26"/>
  <c r="L784" i="26"/>
  <c r="K829" i="28"/>
  <c r="J828" i="28"/>
  <c r="N828" i="28"/>
  <c r="J815" i="28"/>
  <c r="L814" i="28"/>
  <c r="J813" i="28"/>
  <c r="L812" i="28"/>
  <c r="O824" i="28"/>
  <c r="O825" i="28"/>
  <c r="O830" i="28"/>
  <c r="O831" i="28"/>
  <c r="L781" i="28"/>
  <c r="Q780" i="28"/>
  <c r="Q781" i="28"/>
  <c r="L807" i="28"/>
  <c r="Q806" i="28"/>
  <c r="Q807" i="28"/>
  <c r="N815" i="28"/>
  <c r="R814" i="28"/>
  <c r="R815" i="28"/>
  <c r="N813" i="28"/>
  <c r="R812" i="28"/>
  <c r="R813" i="28"/>
  <c r="L817" i="28"/>
  <c r="Q816" i="28"/>
  <c r="Q817" i="28"/>
  <c r="L789" i="28"/>
  <c r="Q788" i="28"/>
  <c r="Q789" i="28"/>
  <c r="Q804" i="28"/>
  <c r="Q805" i="28"/>
  <c r="L805" i="28"/>
  <c r="E843" i="28"/>
  <c r="N819" i="28"/>
  <c r="R818" i="28"/>
  <c r="R819" i="28"/>
  <c r="E837" i="28"/>
  <c r="O826" i="28"/>
  <c r="O827" i="28"/>
  <c r="L799" i="28"/>
  <c r="Q798" i="28"/>
  <c r="Q799" i="28"/>
  <c r="J819" i="28"/>
  <c r="L818" i="28"/>
  <c r="E839" i="28"/>
  <c r="K830" i="28"/>
  <c r="L773" i="28"/>
  <c r="Q772" i="28"/>
  <c r="Q773" i="28"/>
  <c r="L787" i="28"/>
  <c r="Q786" i="28"/>
  <c r="Q787" i="28"/>
  <c r="L801" i="28"/>
  <c r="Q800" i="28"/>
  <c r="Q801" i="28"/>
  <c r="K824" i="28"/>
  <c r="J804" i="26"/>
  <c r="K805" i="26"/>
  <c r="N804" i="26"/>
  <c r="J797" i="26"/>
  <c r="L796" i="26"/>
  <c r="L767" i="26"/>
  <c r="Q766" i="26"/>
  <c r="Q767" i="26"/>
  <c r="N791" i="26"/>
  <c r="R790" i="26"/>
  <c r="R791" i="26"/>
  <c r="L755" i="26"/>
  <c r="Q754" i="26"/>
  <c r="Q755" i="26"/>
  <c r="E823" i="26"/>
  <c r="O808" i="26"/>
  <c r="O809" i="26"/>
  <c r="K812" i="26"/>
  <c r="Q762" i="26"/>
  <c r="Q763" i="26"/>
  <c r="L763" i="26"/>
  <c r="J791" i="26"/>
  <c r="L790" i="26"/>
  <c r="O810" i="26"/>
  <c r="O811" i="26"/>
  <c r="L771" i="26"/>
  <c r="Q770" i="26"/>
  <c r="Q771" i="26"/>
  <c r="L793" i="26"/>
  <c r="Q792" i="26"/>
  <c r="Q793" i="26"/>
  <c r="N801" i="26"/>
  <c r="R800" i="26"/>
  <c r="R801" i="26"/>
  <c r="L769" i="26"/>
  <c r="Q768" i="26"/>
  <c r="Q769" i="26"/>
  <c r="E825" i="26"/>
  <c r="N797" i="26"/>
  <c r="R796" i="26"/>
  <c r="R797" i="26"/>
  <c r="N799" i="26"/>
  <c r="R798" i="26"/>
  <c r="R799" i="26"/>
  <c r="L773" i="26"/>
  <c r="Q772" i="26"/>
  <c r="Q773" i="26"/>
  <c r="L757" i="26"/>
  <c r="Q756" i="26"/>
  <c r="Q757" i="26"/>
  <c r="L787" i="26"/>
  <c r="Q786" i="26"/>
  <c r="Q787" i="26"/>
  <c r="Q794" i="26"/>
  <c r="Q795" i="26"/>
  <c r="L795" i="26"/>
  <c r="K808" i="26"/>
  <c r="O812" i="26"/>
  <c r="O813" i="26"/>
  <c r="K802" i="26"/>
  <c r="J799" i="26"/>
  <c r="L798" i="26"/>
  <c r="E821" i="26"/>
  <c r="E815" i="26"/>
  <c r="K810" i="26"/>
  <c r="Q778" i="26"/>
  <c r="Q779" i="26"/>
  <c r="L779" i="26"/>
  <c r="J801" i="26"/>
  <c r="L800" i="26"/>
  <c r="O802" i="26"/>
  <c r="O803" i="26"/>
  <c r="L782" i="27"/>
  <c r="Q782" i="27"/>
  <c r="Q783" i="27"/>
  <c r="J798" i="27"/>
  <c r="J799" i="27"/>
  <c r="N798" i="27"/>
  <c r="L784" i="27"/>
  <c r="Q784" i="27"/>
  <c r="Q785" i="27"/>
  <c r="R784" i="27"/>
  <c r="R785" i="27"/>
  <c r="E814" i="27"/>
  <c r="E803" i="27"/>
  <c r="N796" i="27"/>
  <c r="J796" i="27"/>
  <c r="K797" i="27"/>
  <c r="K801" i="27"/>
  <c r="J800" i="27"/>
  <c r="N800" i="27"/>
  <c r="E809" i="27"/>
  <c r="E820" i="27"/>
  <c r="K793" i="27"/>
  <c r="N792" i="27"/>
  <c r="J792" i="27"/>
  <c r="E813" i="27"/>
  <c r="E824" i="27"/>
  <c r="I824" i="27"/>
  <c r="I825" i="27"/>
  <c r="R778" i="27"/>
  <c r="R779" i="27"/>
  <c r="J794" i="27"/>
  <c r="N794" i="27"/>
  <c r="K795" i="27"/>
  <c r="J790" i="27"/>
  <c r="K791" i="27"/>
  <c r="N790" i="27"/>
  <c r="E816" i="27"/>
  <c r="E805" i="27"/>
  <c r="E807" i="27"/>
  <c r="E818" i="27"/>
  <c r="Q780" i="27"/>
  <c r="Q781" i="27"/>
  <c r="L781" i="27"/>
  <c r="Q788" i="27"/>
  <c r="Q789" i="27"/>
  <c r="L789" i="27"/>
  <c r="Q772" i="27"/>
  <c r="Q773" i="27"/>
  <c r="L773" i="27"/>
  <c r="L767" i="27"/>
  <c r="Q766" i="27"/>
  <c r="Q767" i="27"/>
  <c r="Q776" i="27"/>
  <c r="Q777" i="27"/>
  <c r="L777" i="27"/>
  <c r="Q770" i="27"/>
  <c r="Q771" i="27"/>
  <c r="L771" i="27"/>
  <c r="L774" i="25"/>
  <c r="L775" i="25"/>
  <c r="L798" i="25"/>
  <c r="L799" i="25"/>
  <c r="O790" i="25"/>
  <c r="O791" i="25"/>
  <c r="J782" i="25"/>
  <c r="J783" i="25"/>
  <c r="J788" i="25"/>
  <c r="J789" i="25"/>
  <c r="J766" i="25"/>
  <c r="J767" i="25"/>
  <c r="R782" i="25"/>
  <c r="R783" i="25"/>
  <c r="L755" i="27"/>
  <c r="N772" i="25"/>
  <c r="R772" i="25"/>
  <c r="R773" i="25"/>
  <c r="K785" i="25"/>
  <c r="N798" i="25"/>
  <c r="N799" i="25"/>
  <c r="K789" i="25"/>
  <c r="R766" i="25"/>
  <c r="R767" i="25"/>
  <c r="K767" i="25"/>
  <c r="J772" i="25"/>
  <c r="Q762" i="27"/>
  <c r="Q763" i="27"/>
  <c r="L763" i="27"/>
  <c r="K783" i="25"/>
  <c r="R788" i="25"/>
  <c r="R789" i="25"/>
  <c r="L757" i="27"/>
  <c r="Q756" i="27"/>
  <c r="Q757" i="27"/>
  <c r="Q760" i="27"/>
  <c r="Q761" i="27"/>
  <c r="L761" i="27"/>
  <c r="R770" i="25"/>
  <c r="R771" i="25"/>
  <c r="J769" i="25"/>
  <c r="N764" i="25"/>
  <c r="J764" i="25"/>
  <c r="K800" i="25"/>
  <c r="N800" i="25"/>
  <c r="N801" i="25"/>
  <c r="N786" i="25"/>
  <c r="J786" i="25"/>
  <c r="K787" i="25"/>
  <c r="K799" i="25"/>
  <c r="K769" i="25"/>
  <c r="N780" i="25"/>
  <c r="J780" i="25"/>
  <c r="K781" i="25"/>
  <c r="E793" i="25"/>
  <c r="E804" i="25"/>
  <c r="I804" i="25"/>
  <c r="I805" i="25"/>
  <c r="K792" i="25"/>
  <c r="E822" i="25"/>
  <c r="E811" i="25"/>
  <c r="N784" i="25"/>
  <c r="N785" i="25"/>
  <c r="L784" i="25"/>
  <c r="L785" i="25"/>
  <c r="O792" i="25"/>
  <c r="O793" i="25"/>
  <c r="L770" i="25"/>
  <c r="J771" i="25"/>
  <c r="N768" i="25"/>
  <c r="N769" i="25"/>
  <c r="K790" i="25"/>
  <c r="E802" i="25"/>
  <c r="I802" i="25"/>
  <c r="I803" i="25"/>
  <c r="J777" i="25"/>
  <c r="L776" i="25"/>
  <c r="O800" i="25"/>
  <c r="O801" i="25"/>
  <c r="E812" i="25"/>
  <c r="I812" i="25"/>
  <c r="I813" i="25"/>
  <c r="N778" i="25"/>
  <c r="K779" i="25"/>
  <c r="J778" i="25"/>
  <c r="R776" i="25"/>
  <c r="R777" i="25"/>
  <c r="E797" i="25"/>
  <c r="O796" i="25"/>
  <c r="O797" i="25"/>
  <c r="K796" i="25"/>
  <c r="E808" i="25"/>
  <c r="I808" i="25"/>
  <c r="I809" i="25"/>
  <c r="K794" i="25"/>
  <c r="E806" i="25"/>
  <c r="I806" i="25"/>
  <c r="I807" i="25"/>
  <c r="E795" i="25"/>
  <c r="O794" i="25"/>
  <c r="O795" i="25"/>
  <c r="R774" i="25"/>
  <c r="R775" i="25"/>
  <c r="N775" i="25"/>
  <c r="L769" i="25"/>
  <c r="Q768" i="25"/>
  <c r="Q769" i="25"/>
  <c r="J763" i="25"/>
  <c r="K757" i="25"/>
  <c r="K763" i="25"/>
  <c r="R758" i="25"/>
  <c r="R759" i="25"/>
  <c r="K759" i="25"/>
  <c r="N759" i="25"/>
  <c r="L756" i="25"/>
  <c r="L757" i="25"/>
  <c r="L754" i="25"/>
  <c r="L755" i="25"/>
  <c r="J758" i="25"/>
  <c r="J759" i="25"/>
  <c r="L760" i="25"/>
  <c r="L761" i="25"/>
  <c r="N762" i="25"/>
  <c r="N763" i="25"/>
  <c r="K761" i="25"/>
  <c r="K755" i="25"/>
  <c r="N760" i="25"/>
  <c r="N761" i="25"/>
  <c r="N754" i="25"/>
  <c r="R754" i="25"/>
  <c r="R755" i="25"/>
  <c r="N756" i="25"/>
  <c r="L763" i="25"/>
  <c r="Q762" i="25"/>
  <c r="Q763" i="25"/>
  <c r="P789" i="23"/>
  <c r="P787" i="23"/>
  <c r="P785" i="23"/>
  <c r="P783" i="23"/>
  <c r="P781" i="23"/>
  <c r="P779" i="23"/>
  <c r="P777" i="23"/>
  <c r="P775" i="23"/>
  <c r="P773" i="23"/>
  <c r="I801" i="23"/>
  <c r="H801" i="23"/>
  <c r="G801" i="23"/>
  <c r="F801" i="23"/>
  <c r="I799" i="23"/>
  <c r="H799" i="23"/>
  <c r="G799" i="23"/>
  <c r="F799" i="23"/>
  <c r="I797" i="23"/>
  <c r="H797" i="23"/>
  <c r="G797" i="23"/>
  <c r="F797" i="23"/>
  <c r="I795" i="23"/>
  <c r="H795" i="23"/>
  <c r="G795" i="23"/>
  <c r="F795" i="23"/>
  <c r="I793" i="23"/>
  <c r="H793" i="23"/>
  <c r="G793" i="23"/>
  <c r="F793" i="23"/>
  <c r="I791" i="23"/>
  <c r="H791" i="23"/>
  <c r="G791" i="23"/>
  <c r="F791" i="23"/>
  <c r="I789" i="23"/>
  <c r="H789" i="23"/>
  <c r="G789" i="23"/>
  <c r="F789" i="23"/>
  <c r="I787" i="23"/>
  <c r="H787" i="23"/>
  <c r="G787" i="23"/>
  <c r="F787" i="23"/>
  <c r="I785" i="23"/>
  <c r="H785" i="23"/>
  <c r="G785" i="23"/>
  <c r="F785" i="23"/>
  <c r="I783" i="23"/>
  <c r="H783" i="23"/>
  <c r="G783" i="23"/>
  <c r="F783" i="23"/>
  <c r="I781" i="23"/>
  <c r="H781" i="23"/>
  <c r="G781" i="23"/>
  <c r="F781" i="23"/>
  <c r="I779" i="23"/>
  <c r="H779" i="23"/>
  <c r="G779" i="23"/>
  <c r="F779" i="23"/>
  <c r="I777" i="23"/>
  <c r="H777" i="23"/>
  <c r="G777" i="23"/>
  <c r="F777" i="23"/>
  <c r="I775" i="23"/>
  <c r="H775" i="23"/>
  <c r="G775" i="23"/>
  <c r="F775" i="23"/>
  <c r="I773" i="23"/>
  <c r="H773" i="23"/>
  <c r="G773" i="23"/>
  <c r="F773" i="23"/>
  <c r="P771" i="23"/>
  <c r="I771" i="23"/>
  <c r="H771" i="23"/>
  <c r="G771" i="23"/>
  <c r="F771" i="23"/>
  <c r="P769" i="23"/>
  <c r="I769" i="23"/>
  <c r="H769" i="23"/>
  <c r="G769" i="23"/>
  <c r="F769" i="23"/>
  <c r="P767" i="23"/>
  <c r="I767" i="23"/>
  <c r="H767" i="23"/>
  <c r="G767" i="23"/>
  <c r="F767" i="23"/>
  <c r="P765" i="23"/>
  <c r="I765" i="23"/>
  <c r="H765" i="23"/>
  <c r="G765" i="23"/>
  <c r="F765" i="23"/>
  <c r="P763" i="23"/>
  <c r="I763" i="23"/>
  <c r="H763" i="23"/>
  <c r="G763" i="23"/>
  <c r="F763" i="23"/>
  <c r="P761" i="23"/>
  <c r="I761" i="23"/>
  <c r="H761" i="23"/>
  <c r="G761" i="23"/>
  <c r="F761" i="23"/>
  <c r="P759" i="23"/>
  <c r="I759" i="23"/>
  <c r="H759" i="23"/>
  <c r="G759" i="23"/>
  <c r="F759" i="23"/>
  <c r="P757" i="23"/>
  <c r="I757" i="23"/>
  <c r="H757" i="23"/>
  <c r="G757" i="23"/>
  <c r="F757" i="23"/>
  <c r="P755" i="23"/>
  <c r="I755" i="23"/>
  <c r="H755" i="23"/>
  <c r="G755" i="23"/>
  <c r="F755" i="23"/>
  <c r="B816" i="23"/>
  <c r="B804" i="23"/>
  <c r="A814" i="23"/>
  <c r="A816" i="23"/>
  <c r="A802" i="23"/>
  <c r="A804" i="23"/>
  <c r="B792" i="23"/>
  <c r="A790" i="23"/>
  <c r="A792" i="23"/>
  <c r="B780" i="23"/>
  <c r="A780" i="23"/>
  <c r="A778" i="23"/>
  <c r="B768" i="23"/>
  <c r="A766" i="23"/>
  <c r="A768" i="23"/>
  <c r="B756" i="23"/>
  <c r="A754" i="23"/>
  <c r="A756" i="23"/>
  <c r="B744" i="23"/>
  <c r="P793" i="21"/>
  <c r="P791" i="21"/>
  <c r="P789" i="21"/>
  <c r="P787" i="21"/>
  <c r="P785" i="21"/>
  <c r="P783" i="21"/>
  <c r="P781" i="21"/>
  <c r="P779" i="21"/>
  <c r="P777" i="21"/>
  <c r="P775" i="21"/>
  <c r="P773" i="21"/>
  <c r="P771" i="21"/>
  <c r="P769" i="21"/>
  <c r="P767" i="21"/>
  <c r="P765" i="21"/>
  <c r="P763" i="21"/>
  <c r="P761" i="21"/>
  <c r="P759" i="21"/>
  <c r="P757" i="21"/>
  <c r="P793" i="22"/>
  <c r="P791" i="22"/>
  <c r="P789" i="22"/>
  <c r="P787" i="22"/>
  <c r="P785" i="22"/>
  <c r="P783" i="22"/>
  <c r="P781" i="22"/>
  <c r="P779" i="22"/>
  <c r="P777" i="22"/>
  <c r="P775" i="22"/>
  <c r="P773" i="22"/>
  <c r="P771" i="22"/>
  <c r="P769" i="22"/>
  <c r="P767" i="22"/>
  <c r="P765" i="22"/>
  <c r="P763" i="22"/>
  <c r="P761" i="22"/>
  <c r="P759" i="22"/>
  <c r="P757" i="22"/>
  <c r="B816" i="22"/>
  <c r="B804" i="22"/>
  <c r="A814" i="22"/>
  <c r="A816" i="22"/>
  <c r="A802" i="22"/>
  <c r="A804" i="22"/>
  <c r="I801" i="22"/>
  <c r="H801" i="22"/>
  <c r="G801" i="22"/>
  <c r="F801" i="22"/>
  <c r="I799" i="22"/>
  <c r="H799" i="22"/>
  <c r="G799" i="22"/>
  <c r="F799" i="22"/>
  <c r="I797" i="22"/>
  <c r="H797" i="22"/>
  <c r="G797" i="22"/>
  <c r="F797" i="22"/>
  <c r="I795" i="22"/>
  <c r="H795" i="22"/>
  <c r="G795" i="22"/>
  <c r="F795" i="22"/>
  <c r="I793" i="22"/>
  <c r="H793" i="22"/>
  <c r="G793" i="22"/>
  <c r="F793" i="22"/>
  <c r="B792" i="22"/>
  <c r="I791" i="22"/>
  <c r="H791" i="22"/>
  <c r="G791" i="22"/>
  <c r="F791" i="22"/>
  <c r="A790" i="22"/>
  <c r="A792" i="22"/>
  <c r="I789" i="22"/>
  <c r="H789" i="22"/>
  <c r="G789" i="22"/>
  <c r="F789" i="22"/>
  <c r="I787" i="22"/>
  <c r="H787" i="22"/>
  <c r="G787" i="22"/>
  <c r="F787" i="22"/>
  <c r="I785" i="22"/>
  <c r="H785" i="22"/>
  <c r="G785" i="22"/>
  <c r="F785" i="22"/>
  <c r="I783" i="22"/>
  <c r="H783" i="22"/>
  <c r="G783" i="22"/>
  <c r="F783" i="22"/>
  <c r="I781" i="22"/>
  <c r="H781" i="22"/>
  <c r="G781" i="22"/>
  <c r="F781" i="22"/>
  <c r="B780" i="22"/>
  <c r="A780" i="22"/>
  <c r="I779" i="22"/>
  <c r="H779" i="22"/>
  <c r="G779" i="22"/>
  <c r="F779" i="22"/>
  <c r="A778" i="22"/>
  <c r="I777" i="22"/>
  <c r="H777" i="22"/>
  <c r="G777" i="22"/>
  <c r="F777" i="22"/>
  <c r="I775" i="22"/>
  <c r="H775" i="22"/>
  <c r="G775" i="22"/>
  <c r="F775" i="22"/>
  <c r="I773" i="22"/>
  <c r="H773" i="22"/>
  <c r="G773" i="22"/>
  <c r="F773" i="22"/>
  <c r="I771" i="22"/>
  <c r="H771" i="22"/>
  <c r="G771" i="22"/>
  <c r="F771" i="22"/>
  <c r="I769" i="22"/>
  <c r="H769" i="22"/>
  <c r="G769" i="22"/>
  <c r="F769" i="22"/>
  <c r="B768" i="22"/>
  <c r="I767" i="22"/>
  <c r="H767" i="22"/>
  <c r="G767" i="22"/>
  <c r="F767" i="22"/>
  <c r="A766" i="22"/>
  <c r="A768" i="22"/>
  <c r="I765" i="22"/>
  <c r="H765" i="22"/>
  <c r="G765" i="22"/>
  <c r="F765" i="22"/>
  <c r="I763" i="22"/>
  <c r="H763" i="22"/>
  <c r="G763" i="22"/>
  <c r="F763" i="22"/>
  <c r="I761" i="22"/>
  <c r="H761" i="22"/>
  <c r="G761" i="22"/>
  <c r="F761" i="22"/>
  <c r="I759" i="22"/>
  <c r="H759" i="22"/>
  <c r="G759" i="22"/>
  <c r="F759" i="22"/>
  <c r="I757" i="22"/>
  <c r="H757" i="22"/>
  <c r="G757" i="22"/>
  <c r="F757" i="22"/>
  <c r="B756" i="22"/>
  <c r="P755" i="22"/>
  <c r="I755" i="22"/>
  <c r="H755" i="22"/>
  <c r="G755" i="22"/>
  <c r="F755" i="22"/>
  <c r="A754" i="22"/>
  <c r="A756" i="22"/>
  <c r="B744" i="22"/>
  <c r="H801" i="21"/>
  <c r="G801" i="21"/>
  <c r="F801" i="21"/>
  <c r="H799" i="21"/>
  <c r="G799" i="21"/>
  <c r="F799" i="21"/>
  <c r="H797" i="21"/>
  <c r="G797" i="21"/>
  <c r="F797" i="21"/>
  <c r="H795" i="21"/>
  <c r="G795" i="21"/>
  <c r="F795" i="21"/>
  <c r="H793" i="21"/>
  <c r="G793" i="21"/>
  <c r="F793" i="21"/>
  <c r="H791" i="21"/>
  <c r="G791" i="21"/>
  <c r="F791" i="21"/>
  <c r="H789" i="21"/>
  <c r="G789" i="21"/>
  <c r="F789" i="21"/>
  <c r="H787" i="21"/>
  <c r="G787" i="21"/>
  <c r="F787" i="21"/>
  <c r="H785" i="21"/>
  <c r="G785" i="21"/>
  <c r="F785" i="21"/>
  <c r="H783" i="21"/>
  <c r="G783" i="21"/>
  <c r="F783" i="21"/>
  <c r="H781" i="21"/>
  <c r="G781" i="21"/>
  <c r="F781" i="21"/>
  <c r="H779" i="21"/>
  <c r="G779" i="21"/>
  <c r="F779" i="21"/>
  <c r="H777" i="21"/>
  <c r="G777" i="21"/>
  <c r="F777" i="21"/>
  <c r="H775" i="21"/>
  <c r="G775" i="21"/>
  <c r="F775" i="21"/>
  <c r="H773" i="21"/>
  <c r="G773" i="21"/>
  <c r="F773" i="21"/>
  <c r="H771" i="21"/>
  <c r="G771" i="21"/>
  <c r="F771" i="21"/>
  <c r="H769" i="21"/>
  <c r="G769" i="21"/>
  <c r="F769" i="21"/>
  <c r="H767" i="21"/>
  <c r="G767" i="21"/>
  <c r="F767" i="21"/>
  <c r="H765" i="21"/>
  <c r="G765" i="21"/>
  <c r="F765" i="21"/>
  <c r="H763" i="21"/>
  <c r="G763" i="21"/>
  <c r="F763" i="21"/>
  <c r="H761" i="21"/>
  <c r="G761" i="21"/>
  <c r="F761" i="21"/>
  <c r="H759" i="21"/>
  <c r="G759" i="21"/>
  <c r="F759" i="21"/>
  <c r="H757" i="21"/>
  <c r="G757" i="21"/>
  <c r="F757" i="21"/>
  <c r="H755" i="21"/>
  <c r="G755" i="21"/>
  <c r="F755" i="21"/>
  <c r="I801" i="21"/>
  <c r="I799" i="21"/>
  <c r="I797" i="21"/>
  <c r="I795" i="21"/>
  <c r="I793" i="21"/>
  <c r="I791" i="21"/>
  <c r="I789" i="21"/>
  <c r="I787" i="21"/>
  <c r="I785" i="21"/>
  <c r="I783" i="21"/>
  <c r="I781" i="21"/>
  <c r="I779" i="21"/>
  <c r="I777" i="21"/>
  <c r="I775" i="21"/>
  <c r="I773" i="21"/>
  <c r="I771" i="21"/>
  <c r="I769" i="21"/>
  <c r="I767" i="21"/>
  <c r="I765" i="21"/>
  <c r="I763" i="21"/>
  <c r="I761" i="21"/>
  <c r="I759" i="21"/>
  <c r="I757" i="21"/>
  <c r="P755" i="21"/>
  <c r="I755" i="21"/>
  <c r="B816" i="21"/>
  <c r="A814" i="21"/>
  <c r="A816" i="21"/>
  <c r="B804" i="21"/>
  <c r="A802" i="21"/>
  <c r="A804" i="21"/>
  <c r="B792" i="21"/>
  <c r="A792" i="21"/>
  <c r="A790" i="21"/>
  <c r="B780" i="21"/>
  <c r="A780" i="21"/>
  <c r="A778" i="21"/>
  <c r="B768" i="21"/>
  <c r="A768" i="21"/>
  <c r="A766" i="21"/>
  <c r="B756" i="21"/>
  <c r="A754" i="21"/>
  <c r="A756" i="21"/>
  <c r="B744" i="21"/>
  <c r="I801" i="7"/>
  <c r="H801" i="7"/>
  <c r="I799" i="7"/>
  <c r="H799" i="7"/>
  <c r="I797" i="7"/>
  <c r="H797" i="7"/>
  <c r="I795" i="7"/>
  <c r="H795" i="7"/>
  <c r="I793" i="7"/>
  <c r="H793" i="7"/>
  <c r="I791" i="7"/>
  <c r="H791" i="7"/>
  <c r="P789" i="7"/>
  <c r="I789" i="7"/>
  <c r="H789" i="7"/>
  <c r="G789" i="7"/>
  <c r="F789" i="7"/>
  <c r="P787" i="7"/>
  <c r="I787" i="7"/>
  <c r="H787" i="7"/>
  <c r="G787" i="7"/>
  <c r="F787" i="7"/>
  <c r="P785" i="7"/>
  <c r="I785" i="7"/>
  <c r="H785" i="7"/>
  <c r="G785" i="7"/>
  <c r="F785" i="7"/>
  <c r="P783" i="7"/>
  <c r="I783" i="7"/>
  <c r="H783" i="7"/>
  <c r="G783" i="7"/>
  <c r="F783" i="7"/>
  <c r="P781" i="7"/>
  <c r="I781" i="7"/>
  <c r="H781" i="7"/>
  <c r="G781" i="7"/>
  <c r="F781" i="7"/>
  <c r="P779" i="7"/>
  <c r="I779" i="7"/>
  <c r="H779" i="7"/>
  <c r="G779" i="7"/>
  <c r="F779" i="7"/>
  <c r="P777" i="7"/>
  <c r="I777" i="7"/>
  <c r="H777" i="7"/>
  <c r="G777" i="7"/>
  <c r="F777" i="7"/>
  <c r="P775" i="7"/>
  <c r="I775" i="7"/>
  <c r="H775" i="7"/>
  <c r="G775" i="7"/>
  <c r="F775" i="7"/>
  <c r="P773" i="7"/>
  <c r="I773" i="7"/>
  <c r="H773" i="7"/>
  <c r="G773" i="7"/>
  <c r="F773" i="7"/>
  <c r="P771" i="7"/>
  <c r="I771" i="7"/>
  <c r="H771" i="7"/>
  <c r="G771" i="7"/>
  <c r="F771" i="7"/>
  <c r="P769" i="7"/>
  <c r="I769" i="7"/>
  <c r="H769" i="7"/>
  <c r="G769" i="7"/>
  <c r="F769" i="7"/>
  <c r="P767" i="7"/>
  <c r="I767" i="7"/>
  <c r="H767" i="7"/>
  <c r="G767" i="7"/>
  <c r="F767" i="7"/>
  <c r="P765" i="7"/>
  <c r="I765" i="7"/>
  <c r="H765" i="7"/>
  <c r="G765" i="7"/>
  <c r="F765" i="7"/>
  <c r="P763" i="7"/>
  <c r="I763" i="7"/>
  <c r="H763" i="7"/>
  <c r="G763" i="7"/>
  <c r="F763" i="7"/>
  <c r="P761" i="7"/>
  <c r="I761" i="7"/>
  <c r="H761" i="7"/>
  <c r="G761" i="7"/>
  <c r="F761" i="7"/>
  <c r="P759" i="7"/>
  <c r="I759" i="7"/>
  <c r="H759" i="7"/>
  <c r="G759" i="7"/>
  <c r="F759" i="7"/>
  <c r="P757" i="7"/>
  <c r="I757" i="7"/>
  <c r="H757" i="7"/>
  <c r="G757" i="7"/>
  <c r="F757" i="7"/>
  <c r="B756" i="7"/>
  <c r="P755" i="7"/>
  <c r="I755" i="7"/>
  <c r="H755" i="7"/>
  <c r="G755" i="7"/>
  <c r="F755" i="7"/>
  <c r="A754" i="7"/>
  <c r="A756" i="7"/>
  <c r="B816" i="7"/>
  <c r="B804" i="7"/>
  <c r="A814" i="7"/>
  <c r="A816" i="7"/>
  <c r="A802" i="7"/>
  <c r="A804" i="7"/>
  <c r="B792" i="7"/>
  <c r="A792" i="7"/>
  <c r="A790" i="7"/>
  <c r="B780" i="7"/>
  <c r="A778" i="7"/>
  <c r="A780" i="7"/>
  <c r="B768" i="7"/>
  <c r="A766" i="7"/>
  <c r="A768" i="7"/>
  <c r="A802" i="1"/>
  <c r="I801" i="1"/>
  <c r="H801" i="1"/>
  <c r="G801" i="1"/>
  <c r="F801" i="1"/>
  <c r="I799" i="1"/>
  <c r="H799" i="1"/>
  <c r="G799" i="1"/>
  <c r="F799" i="1"/>
  <c r="I797" i="1"/>
  <c r="H797" i="1"/>
  <c r="G797" i="1"/>
  <c r="F797" i="1"/>
  <c r="I795" i="1"/>
  <c r="H795" i="1"/>
  <c r="G795" i="1"/>
  <c r="F795" i="1"/>
  <c r="P793" i="1"/>
  <c r="I793" i="1"/>
  <c r="H793" i="1"/>
  <c r="G793" i="1"/>
  <c r="F793" i="1"/>
  <c r="B792" i="1"/>
  <c r="A792" i="1"/>
  <c r="P791" i="1"/>
  <c r="I791" i="1"/>
  <c r="H791" i="1"/>
  <c r="G791" i="1"/>
  <c r="F791" i="1"/>
  <c r="A790" i="1"/>
  <c r="I789" i="1"/>
  <c r="I787" i="1"/>
  <c r="I785" i="1"/>
  <c r="I783" i="1"/>
  <c r="I781" i="1"/>
  <c r="I779" i="1"/>
  <c r="I777" i="1"/>
  <c r="I775" i="1"/>
  <c r="I773" i="1"/>
  <c r="I771" i="1"/>
  <c r="I769" i="1"/>
  <c r="I767" i="1"/>
  <c r="I765" i="1"/>
  <c r="I763" i="1"/>
  <c r="I761" i="1"/>
  <c r="I759" i="1"/>
  <c r="I757" i="1"/>
  <c r="I755" i="1"/>
  <c r="P789" i="1"/>
  <c r="H789" i="1"/>
  <c r="G789" i="1"/>
  <c r="F789" i="1"/>
  <c r="P787" i="1"/>
  <c r="H787" i="1"/>
  <c r="G787" i="1"/>
  <c r="F787" i="1"/>
  <c r="P785" i="1"/>
  <c r="H785" i="1"/>
  <c r="G785" i="1"/>
  <c r="F785" i="1"/>
  <c r="P783" i="1"/>
  <c r="H783" i="1"/>
  <c r="G783" i="1"/>
  <c r="F783" i="1"/>
  <c r="P781" i="1"/>
  <c r="H781" i="1"/>
  <c r="G781" i="1"/>
  <c r="F781" i="1"/>
  <c r="P779" i="1"/>
  <c r="H779" i="1"/>
  <c r="G779" i="1"/>
  <c r="F779" i="1"/>
  <c r="P777" i="1"/>
  <c r="H777" i="1"/>
  <c r="G777" i="1"/>
  <c r="F777" i="1"/>
  <c r="P775" i="1"/>
  <c r="H775" i="1"/>
  <c r="G775" i="1"/>
  <c r="F775" i="1"/>
  <c r="P773" i="1"/>
  <c r="H773" i="1"/>
  <c r="G773" i="1"/>
  <c r="F773" i="1"/>
  <c r="P771" i="1"/>
  <c r="H771" i="1"/>
  <c r="G771" i="1"/>
  <c r="F771" i="1"/>
  <c r="P769" i="1"/>
  <c r="H769" i="1"/>
  <c r="G769" i="1"/>
  <c r="F769" i="1"/>
  <c r="P767" i="1"/>
  <c r="H767" i="1"/>
  <c r="G767" i="1"/>
  <c r="F767" i="1"/>
  <c r="P765" i="1"/>
  <c r="H765" i="1"/>
  <c r="G765" i="1"/>
  <c r="F765" i="1"/>
  <c r="P763" i="1"/>
  <c r="H763" i="1"/>
  <c r="G763" i="1"/>
  <c r="F763" i="1"/>
  <c r="P761" i="1"/>
  <c r="H761" i="1"/>
  <c r="G761" i="1"/>
  <c r="F761" i="1"/>
  <c r="P759" i="1"/>
  <c r="H759" i="1"/>
  <c r="G759" i="1"/>
  <c r="F759" i="1"/>
  <c r="P757" i="1"/>
  <c r="H757" i="1"/>
  <c r="G757" i="1"/>
  <c r="F757" i="1"/>
  <c r="G755" i="1"/>
  <c r="H755" i="1"/>
  <c r="P755" i="1"/>
  <c r="B804" i="1"/>
  <c r="A814" i="1"/>
  <c r="A816" i="1"/>
  <c r="B816" i="1"/>
  <c r="B780" i="1"/>
  <c r="A778" i="1"/>
  <c r="A780" i="1"/>
  <c r="A768" i="1"/>
  <c r="A766" i="1"/>
  <c r="B756" i="1"/>
  <c r="A754" i="1"/>
  <c r="A756" i="1"/>
  <c r="B744" i="1"/>
  <c r="L2" i="32"/>
  <c r="G6" i="42"/>
  <c r="G278" i="39"/>
  <c r="G276" i="39"/>
  <c r="G277" i="39"/>
  <c r="G274" i="39"/>
  <c r="G272" i="39"/>
  <c r="G273" i="39"/>
  <c r="G270" i="39"/>
  <c r="G268" i="39"/>
  <c r="G269" i="39"/>
  <c r="G266" i="39"/>
  <c r="G267" i="39"/>
  <c r="G264" i="39"/>
  <c r="G262" i="39"/>
  <c r="G263" i="39"/>
  <c r="G260" i="39"/>
  <c r="G261" i="39"/>
  <c r="G258" i="39"/>
  <c r="G259" i="39"/>
  <c r="G256" i="39"/>
  <c r="G257" i="39"/>
  <c r="G278" i="37"/>
  <c r="G279" i="37"/>
  <c r="G276" i="37"/>
  <c r="G277" i="37"/>
  <c r="G274" i="37"/>
  <c r="G275" i="37"/>
  <c r="G272" i="37"/>
  <c r="G270" i="37"/>
  <c r="G271" i="37"/>
  <c r="G268" i="37"/>
  <c r="G266" i="37"/>
  <c r="G267" i="37"/>
  <c r="G264" i="37"/>
  <c r="G262" i="37"/>
  <c r="G263" i="37"/>
  <c r="G260" i="37"/>
  <c r="G258" i="37"/>
  <c r="G256" i="37"/>
  <c r="G278" i="38"/>
  <c r="G279" i="38"/>
  <c r="G276" i="38"/>
  <c r="G274" i="38"/>
  <c r="G275" i="38"/>
  <c r="G272" i="38"/>
  <c r="G273" i="38"/>
  <c r="G270" i="38"/>
  <c r="G271" i="38"/>
  <c r="G268" i="38"/>
  <c r="G266" i="38"/>
  <c r="G267" i="38"/>
  <c r="G264" i="38"/>
  <c r="G262" i="38"/>
  <c r="G263" i="38"/>
  <c r="G260" i="38"/>
  <c r="G261" i="38"/>
  <c r="G258" i="38"/>
  <c r="G259" i="38"/>
  <c r="G256" i="38"/>
  <c r="G257" i="38"/>
  <c r="G278" i="36"/>
  <c r="G279" i="36"/>
  <c r="G276" i="36"/>
  <c r="G277" i="36"/>
  <c r="G274" i="36"/>
  <c r="G275" i="36"/>
  <c r="G272" i="36"/>
  <c r="G273" i="36"/>
  <c r="G270" i="36"/>
  <c r="G268" i="36"/>
  <c r="G269" i="36"/>
  <c r="G266" i="36"/>
  <c r="G267" i="36"/>
  <c r="G264" i="36"/>
  <c r="G265" i="36"/>
  <c r="G262" i="36"/>
  <c r="G260" i="36"/>
  <c r="G261" i="36"/>
  <c r="G258" i="36"/>
  <c r="G259" i="36"/>
  <c r="G256" i="36"/>
  <c r="G257" i="36"/>
  <c r="G278" i="35"/>
  <c r="G279" i="35"/>
  <c r="G276" i="35"/>
  <c r="G277" i="35"/>
  <c r="G274" i="35"/>
  <c r="G275" i="35"/>
  <c r="G272" i="35"/>
  <c r="G270" i="35"/>
  <c r="G271" i="35"/>
  <c r="G268" i="35"/>
  <c r="G269" i="35"/>
  <c r="G266" i="35"/>
  <c r="G267" i="35"/>
  <c r="G264" i="35"/>
  <c r="G262" i="35"/>
  <c r="G263" i="35"/>
  <c r="G260" i="35"/>
  <c r="G261" i="35"/>
  <c r="G258" i="35"/>
  <c r="G259" i="35"/>
  <c r="G256" i="35"/>
  <c r="G266" i="34"/>
  <c r="G264" i="34"/>
  <c r="G262" i="34"/>
  <c r="G260" i="34"/>
  <c r="G261" i="34"/>
  <c r="G258" i="34"/>
  <c r="G259" i="34"/>
  <c r="G256" i="34"/>
  <c r="G254" i="34"/>
  <c r="G252" i="34"/>
  <c r="G250" i="34"/>
  <c r="G248" i="34"/>
  <c r="G246" i="34"/>
  <c r="G244" i="34"/>
  <c r="H803" i="1"/>
  <c r="B768" i="1"/>
  <c r="A804" i="1"/>
  <c r="S3" i="32"/>
  <c r="S4" i="32"/>
  <c r="S5" i="32"/>
  <c r="S6" i="32"/>
  <c r="S7" i="32"/>
  <c r="S8" i="32"/>
  <c r="S9" i="32"/>
  <c r="S10" i="32"/>
  <c r="S11" i="32"/>
  <c r="S12" i="32"/>
  <c r="S13" i="32"/>
  <c r="S14" i="32"/>
  <c r="S15" i="32"/>
  <c r="S16" i="32"/>
  <c r="S17" i="32"/>
  <c r="S18" i="32"/>
  <c r="S19" i="32"/>
  <c r="S20" i="32"/>
  <c r="S21" i="32"/>
  <c r="S22" i="32"/>
  <c r="S23" i="32"/>
  <c r="S24" i="32"/>
  <c r="S25" i="32"/>
  <c r="S26" i="32"/>
  <c r="S27" i="32"/>
  <c r="S28" i="32"/>
  <c r="S29" i="32"/>
  <c r="S30" i="32"/>
  <c r="S31" i="32"/>
  <c r="S32" i="32"/>
  <c r="S33" i="32"/>
  <c r="S34" i="32"/>
  <c r="S35" i="32"/>
  <c r="S36" i="32"/>
  <c r="S37" i="32"/>
  <c r="P3" i="32"/>
  <c r="P4" i="32"/>
  <c r="P5" i="32"/>
  <c r="P6" i="32"/>
  <c r="P7" i="32"/>
  <c r="P8" i="32"/>
  <c r="P9" i="32"/>
  <c r="P10" i="32"/>
  <c r="P11" i="32"/>
  <c r="P12" i="32"/>
  <c r="P13" i="32"/>
  <c r="P14" i="32"/>
  <c r="P15" i="32"/>
  <c r="P16" i="32"/>
  <c r="P17" i="32"/>
  <c r="P18" i="32"/>
  <c r="P19" i="32"/>
  <c r="P20" i="32"/>
  <c r="P21" i="32"/>
  <c r="P22" i="32"/>
  <c r="P23" i="32"/>
  <c r="P24" i="32"/>
  <c r="P25" i="32"/>
  <c r="P26" i="32"/>
  <c r="P27" i="32"/>
  <c r="P28" i="32"/>
  <c r="P29" i="32"/>
  <c r="P30" i="32"/>
  <c r="P31" i="32"/>
  <c r="P32" i="32"/>
  <c r="P33" i="32"/>
  <c r="P34" i="32"/>
  <c r="P35" i="32"/>
  <c r="P36" i="32"/>
  <c r="P37" i="32"/>
  <c r="R10" i="32"/>
  <c r="R6" i="32"/>
  <c r="R5" i="32"/>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314" i="31"/>
  <c r="R9" i="32"/>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226" i="31"/>
  <c r="R7" i="32"/>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G2" i="42"/>
  <c r="G4" i="42"/>
  <c r="I6" i="42"/>
  <c r="R52" i="42"/>
  <c r="R32" i="42"/>
  <c r="I32" i="42"/>
  <c r="R12" i="42"/>
  <c r="E817" i="27"/>
  <c r="I816" i="27"/>
  <c r="I817" i="27"/>
  <c r="L787" i="27"/>
  <c r="E819" i="27"/>
  <c r="I818" i="27"/>
  <c r="I819" i="27"/>
  <c r="E821" i="27"/>
  <c r="I820" i="27"/>
  <c r="I821" i="27"/>
  <c r="E815" i="27"/>
  <c r="I814" i="27"/>
  <c r="I815" i="27"/>
  <c r="E823" i="25"/>
  <c r="I822" i="25"/>
  <c r="I823" i="25"/>
  <c r="N806" i="26"/>
  <c r="R806" i="26"/>
  <c r="R807" i="26"/>
  <c r="K807" i="26"/>
  <c r="Q788" i="26"/>
  <c r="Q789" i="26"/>
  <c r="K818" i="26"/>
  <c r="J818" i="26"/>
  <c r="O818" i="26"/>
  <c r="O819" i="26"/>
  <c r="L783" i="27"/>
  <c r="Q42" i="32"/>
  <c r="Q37" i="32"/>
  <c r="Q38" i="32"/>
  <c r="Q39" i="32"/>
  <c r="Q40" i="32"/>
  <c r="Q41" i="32"/>
  <c r="R2" i="32"/>
  <c r="R4" i="32"/>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R43" i="32"/>
  <c r="Q43" i="32"/>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R3" i="32"/>
  <c r="R8" i="32"/>
  <c r="P264" i="39"/>
  <c r="P263" i="39"/>
  <c r="G279" i="39"/>
  <c r="G271" i="39"/>
  <c r="P264" i="37"/>
  <c r="P263" i="37"/>
  <c r="G269" i="37"/>
  <c r="G261" i="37"/>
  <c r="P270" i="38"/>
  <c r="P269" i="38"/>
  <c r="G269" i="38"/>
  <c r="G277" i="38"/>
  <c r="P264" i="36"/>
  <c r="P263" i="36"/>
  <c r="P259" i="35"/>
  <c r="P260" i="35"/>
  <c r="P260" i="34"/>
  <c r="P259" i="34"/>
  <c r="N840" i="28"/>
  <c r="R840" i="28"/>
  <c r="R841" i="28"/>
  <c r="K816" i="26"/>
  <c r="K817" i="26"/>
  <c r="Q782" i="26"/>
  <c r="Q783" i="26"/>
  <c r="P807" i="23"/>
  <c r="P808" i="23"/>
  <c r="P809" i="22"/>
  <c r="P810" i="22"/>
  <c r="P809" i="21"/>
  <c r="P810" i="21"/>
  <c r="J816" i="26"/>
  <c r="L816" i="26"/>
  <c r="L817" i="26"/>
  <c r="K841" i="28"/>
  <c r="O816" i="27"/>
  <c r="O817" i="27"/>
  <c r="J826" i="28"/>
  <c r="L826" i="28"/>
  <c r="P801" i="7"/>
  <c r="P802" i="7"/>
  <c r="P803" i="1"/>
  <c r="P804" i="1"/>
  <c r="N826" i="28"/>
  <c r="R826" i="28"/>
  <c r="R827" i="28"/>
  <c r="O814" i="27"/>
  <c r="O815" i="27"/>
  <c r="O816" i="26"/>
  <c r="O817" i="26"/>
  <c r="L785" i="27"/>
  <c r="L785" i="26"/>
  <c r="Q784" i="26"/>
  <c r="Q785" i="26"/>
  <c r="E835" i="28"/>
  <c r="J811" i="28"/>
  <c r="L810" i="28"/>
  <c r="O822" i="28"/>
  <c r="O823" i="28"/>
  <c r="J809" i="28"/>
  <c r="L808" i="28"/>
  <c r="L803" i="28"/>
  <c r="Q802" i="28"/>
  <c r="Q803" i="28"/>
  <c r="N822" i="28"/>
  <c r="J822" i="28"/>
  <c r="K823" i="28"/>
  <c r="K820" i="27"/>
  <c r="E833" i="28"/>
  <c r="K832" i="28"/>
  <c r="L775" i="28"/>
  <c r="Q774" i="28"/>
  <c r="Q775" i="28"/>
  <c r="O820" i="28"/>
  <c r="O821" i="28"/>
  <c r="K820" i="28"/>
  <c r="Q796" i="28"/>
  <c r="Q797" i="28"/>
  <c r="L797" i="28"/>
  <c r="N809" i="28"/>
  <c r="R808" i="28"/>
  <c r="R809" i="28"/>
  <c r="Q760" i="26"/>
  <c r="Q761" i="26"/>
  <c r="L761" i="26"/>
  <c r="L791" i="28"/>
  <c r="Q790" i="28"/>
  <c r="Q791" i="28"/>
  <c r="L779" i="28"/>
  <c r="Q778" i="28"/>
  <c r="Q779" i="28"/>
  <c r="N811" i="28"/>
  <c r="R810" i="28"/>
  <c r="R811" i="28"/>
  <c r="L785" i="28"/>
  <c r="Q784" i="28"/>
  <c r="Q785" i="28"/>
  <c r="L813" i="28"/>
  <c r="Q812" i="28"/>
  <c r="Q813" i="28"/>
  <c r="K838" i="28"/>
  <c r="K836" i="28"/>
  <c r="K842" i="28"/>
  <c r="Q814" i="28"/>
  <c r="Q815" i="28"/>
  <c r="L815" i="28"/>
  <c r="O838" i="28"/>
  <c r="O839" i="28"/>
  <c r="O836" i="28"/>
  <c r="O837" i="28"/>
  <c r="N829" i="28"/>
  <c r="R828" i="28"/>
  <c r="R829" i="28"/>
  <c r="J829" i="28"/>
  <c r="L828" i="28"/>
  <c r="L819" i="28"/>
  <c r="Q818" i="28"/>
  <c r="Q819" i="28"/>
  <c r="N824" i="28"/>
  <c r="J824" i="28"/>
  <c r="K825" i="28"/>
  <c r="J830" i="28"/>
  <c r="K831" i="28"/>
  <c r="N830" i="28"/>
  <c r="J841" i="28"/>
  <c r="L840" i="28"/>
  <c r="O842" i="28"/>
  <c r="O843" i="28"/>
  <c r="K824" i="26"/>
  <c r="K825" i="26"/>
  <c r="N805" i="26"/>
  <c r="R804" i="26"/>
  <c r="R805" i="26"/>
  <c r="L804" i="26"/>
  <c r="J805" i="26"/>
  <c r="K814" i="26"/>
  <c r="J814" i="26"/>
  <c r="J815" i="26"/>
  <c r="N807" i="26"/>
  <c r="L799" i="26"/>
  <c r="Q798" i="26"/>
  <c r="Q799" i="26"/>
  <c r="K822" i="26"/>
  <c r="K811" i="26"/>
  <c r="N810" i="26"/>
  <c r="J810" i="26"/>
  <c r="J807" i="26"/>
  <c r="L806" i="26"/>
  <c r="K803" i="26"/>
  <c r="N802" i="26"/>
  <c r="J802" i="26"/>
  <c r="K819" i="26"/>
  <c r="N818" i="26"/>
  <c r="K813" i="26"/>
  <c r="N812" i="26"/>
  <c r="J812" i="26"/>
  <c r="O814" i="26"/>
  <c r="O815" i="26"/>
  <c r="K820" i="26"/>
  <c r="O824" i="26"/>
  <c r="O825" i="26"/>
  <c r="L791" i="26"/>
  <c r="Q790" i="26"/>
  <c r="Q791" i="26"/>
  <c r="L797" i="26"/>
  <c r="Q796" i="26"/>
  <c r="Q797" i="26"/>
  <c r="L801" i="26"/>
  <c r="Q800" i="26"/>
  <c r="Q801" i="26"/>
  <c r="O820" i="26"/>
  <c r="O821" i="26"/>
  <c r="N808" i="26"/>
  <c r="J808" i="26"/>
  <c r="K809" i="26"/>
  <c r="O822" i="26"/>
  <c r="O823" i="26"/>
  <c r="L798" i="27"/>
  <c r="N799" i="27"/>
  <c r="R798" i="27"/>
  <c r="R799" i="27"/>
  <c r="N801" i="27"/>
  <c r="R800" i="27"/>
  <c r="R801" i="27"/>
  <c r="E825" i="27"/>
  <c r="O824" i="27"/>
  <c r="O825" i="27"/>
  <c r="J801" i="27"/>
  <c r="L800" i="27"/>
  <c r="N791" i="27"/>
  <c r="R790" i="27"/>
  <c r="R791" i="27"/>
  <c r="L792" i="27"/>
  <c r="J793" i="27"/>
  <c r="L790" i="27"/>
  <c r="J791" i="27"/>
  <c r="R792" i="27"/>
  <c r="R793" i="27"/>
  <c r="N793" i="27"/>
  <c r="L796" i="27"/>
  <c r="J797" i="27"/>
  <c r="N797" i="27"/>
  <c r="R796" i="27"/>
  <c r="R797" i="27"/>
  <c r="N795" i="27"/>
  <c r="R794" i="27"/>
  <c r="R795" i="27"/>
  <c r="J795" i="27"/>
  <c r="L794" i="27"/>
  <c r="O812" i="27"/>
  <c r="O813" i="27"/>
  <c r="K812" i="27"/>
  <c r="K802" i="27"/>
  <c r="O802" i="27"/>
  <c r="O803" i="27"/>
  <c r="K804" i="27"/>
  <c r="O804" i="27"/>
  <c r="O805" i="27"/>
  <c r="O810" i="27"/>
  <c r="O811" i="27"/>
  <c r="K810" i="27"/>
  <c r="K806" i="27"/>
  <c r="O806" i="27"/>
  <c r="O807" i="27"/>
  <c r="K822" i="27"/>
  <c r="O822" i="27"/>
  <c r="O823" i="27"/>
  <c r="O808" i="27"/>
  <c r="O809" i="27"/>
  <c r="K808" i="27"/>
  <c r="J800" i="25"/>
  <c r="L800" i="25"/>
  <c r="L788" i="25"/>
  <c r="Q788" i="25"/>
  <c r="Q789" i="25"/>
  <c r="L766" i="25"/>
  <c r="Q766" i="25"/>
  <c r="Q767" i="25"/>
  <c r="K801" i="25"/>
  <c r="L782" i="25"/>
  <c r="L783" i="25"/>
  <c r="Q784" i="25"/>
  <c r="Q785" i="25"/>
  <c r="N773" i="25"/>
  <c r="Q798" i="25"/>
  <c r="Q799" i="25"/>
  <c r="R798" i="25"/>
  <c r="R799" i="25"/>
  <c r="Q774" i="25"/>
  <c r="Q775" i="25"/>
  <c r="R768" i="25"/>
  <c r="R769" i="25"/>
  <c r="L772" i="25"/>
  <c r="J773" i="25"/>
  <c r="J765" i="25"/>
  <c r="L764" i="25"/>
  <c r="N765" i="25"/>
  <c r="R764" i="25"/>
  <c r="R765" i="25"/>
  <c r="J779" i="25"/>
  <c r="L778" i="25"/>
  <c r="E818" i="25"/>
  <c r="I818" i="25"/>
  <c r="I819" i="25"/>
  <c r="E807" i="25"/>
  <c r="E814" i="25"/>
  <c r="I814" i="25"/>
  <c r="I815" i="25"/>
  <c r="E803" i="25"/>
  <c r="N781" i="25"/>
  <c r="R780" i="25"/>
  <c r="R781" i="25"/>
  <c r="K791" i="25"/>
  <c r="J790" i="25"/>
  <c r="N790" i="25"/>
  <c r="N794" i="25"/>
  <c r="K795" i="25"/>
  <c r="J794" i="25"/>
  <c r="N779" i="25"/>
  <c r="R778" i="25"/>
  <c r="R779" i="25"/>
  <c r="N792" i="25"/>
  <c r="K793" i="25"/>
  <c r="J792" i="25"/>
  <c r="E809" i="25"/>
  <c r="E820" i="25"/>
  <c r="I820" i="25"/>
  <c r="I821" i="25"/>
  <c r="E813" i="25"/>
  <c r="E824" i="25"/>
  <c r="I824" i="25"/>
  <c r="I825" i="25"/>
  <c r="R784" i="25"/>
  <c r="R785" i="25"/>
  <c r="N796" i="25"/>
  <c r="J796" i="25"/>
  <c r="K797" i="25"/>
  <c r="L771" i="25"/>
  <c r="Q770" i="25"/>
  <c r="Q771" i="25"/>
  <c r="L777" i="25"/>
  <c r="Q776" i="25"/>
  <c r="Q777" i="25"/>
  <c r="N787" i="25"/>
  <c r="R786" i="25"/>
  <c r="R787" i="25"/>
  <c r="E805" i="25"/>
  <c r="E816" i="25"/>
  <c r="I816" i="25"/>
  <c r="I817" i="25"/>
  <c r="L786" i="25"/>
  <c r="J787" i="25"/>
  <c r="R800" i="25"/>
  <c r="R801" i="25"/>
  <c r="J781" i="25"/>
  <c r="L780" i="25"/>
  <c r="K804" i="25"/>
  <c r="O804" i="25"/>
  <c r="O805" i="25"/>
  <c r="K806" i="25"/>
  <c r="O806" i="25"/>
  <c r="O807" i="25"/>
  <c r="O810" i="25"/>
  <c r="O811" i="25"/>
  <c r="K810" i="25"/>
  <c r="Q756" i="25"/>
  <c r="Q757" i="25"/>
  <c r="L758" i="25"/>
  <c r="Q758" i="25"/>
  <c r="Q759" i="25"/>
  <c r="N755" i="25"/>
  <c r="Q760" i="25"/>
  <c r="Q761" i="25"/>
  <c r="Q754" i="25"/>
  <c r="Q755" i="25"/>
  <c r="R762" i="25"/>
  <c r="R763" i="25"/>
  <c r="R760" i="25"/>
  <c r="R761" i="25"/>
  <c r="N757" i="25"/>
  <c r="R756" i="25"/>
  <c r="R757" i="25"/>
  <c r="F755" i="1"/>
  <c r="G265" i="39"/>
  <c r="G275" i="39"/>
  <c r="G257" i="37"/>
  <c r="G265" i="37"/>
  <c r="G273" i="37"/>
  <c r="G259" i="37"/>
  <c r="G265" i="38"/>
  <c r="G271" i="36"/>
  <c r="G263" i="36"/>
  <c r="G257" i="35"/>
  <c r="G265" i="35"/>
  <c r="G273" i="35"/>
  <c r="G263" i="34"/>
  <c r="G267" i="34"/>
  <c r="G257" i="34"/>
  <c r="G265" i="34"/>
  <c r="G245" i="34"/>
  <c r="G247" i="34"/>
  <c r="G249" i="34"/>
  <c r="G251" i="34"/>
  <c r="G253" i="34"/>
  <c r="G255" i="34"/>
  <c r="W206" i="41"/>
  <c r="W204" i="41"/>
  <c r="W202" i="41"/>
  <c r="W200" i="41"/>
  <c r="W198" i="41"/>
  <c r="W196" i="41"/>
  <c r="W194" i="41"/>
  <c r="W192" i="41"/>
  <c r="W190" i="41"/>
  <c r="W188" i="41"/>
  <c r="W186" i="41"/>
  <c r="W184" i="41"/>
  <c r="W182" i="41"/>
  <c r="W180" i="41"/>
  <c r="W178" i="41"/>
  <c r="W176" i="41"/>
  <c r="W174" i="41"/>
  <c r="W172" i="41"/>
  <c r="W170" i="41"/>
  <c r="W168" i="41"/>
  <c r="W166" i="41"/>
  <c r="W164" i="41"/>
  <c r="W162" i="41"/>
  <c r="W160" i="41"/>
  <c r="W158" i="41"/>
  <c r="W156" i="41"/>
  <c r="W154" i="41"/>
  <c r="W152" i="41"/>
  <c r="W150" i="41"/>
  <c r="W148" i="41"/>
  <c r="W146" i="41"/>
  <c r="W144" i="41"/>
  <c r="W142" i="41"/>
  <c r="W140" i="41"/>
  <c r="W138" i="41"/>
  <c r="W136" i="41"/>
  <c r="W134" i="41"/>
  <c r="W132" i="41"/>
  <c r="W130" i="41"/>
  <c r="W128" i="41"/>
  <c r="W126" i="41"/>
  <c r="W124" i="41"/>
  <c r="W122" i="41"/>
  <c r="W120" i="41"/>
  <c r="W118" i="41"/>
  <c r="W116" i="41"/>
  <c r="W114" i="41"/>
  <c r="W112" i="41"/>
  <c r="W110" i="41"/>
  <c r="W108" i="41"/>
  <c r="W106" i="41"/>
  <c r="W104" i="41"/>
  <c r="W102" i="41"/>
  <c r="W100" i="41"/>
  <c r="W98" i="41"/>
  <c r="W96" i="41"/>
  <c r="W94" i="41"/>
  <c r="W92" i="41"/>
  <c r="W90" i="41"/>
  <c r="W88" i="41"/>
  <c r="W86" i="41"/>
  <c r="W84" i="41"/>
  <c r="W82" i="41"/>
  <c r="W80" i="41"/>
  <c r="W78" i="41"/>
  <c r="W76" i="41"/>
  <c r="W32" i="41"/>
  <c r="W30" i="41"/>
  <c r="W28" i="41"/>
  <c r="W26" i="41"/>
  <c r="W24" i="41"/>
  <c r="W22" i="41"/>
  <c r="W20" i="41"/>
  <c r="W18" i="41"/>
  <c r="W16" i="41"/>
  <c r="W14" i="41"/>
  <c r="W12" i="41"/>
  <c r="W10" i="41"/>
  <c r="W8" i="41"/>
  <c r="W6" i="41"/>
  <c r="W206" i="40"/>
  <c r="W204" i="40"/>
  <c r="W202" i="40"/>
  <c r="W200" i="40"/>
  <c r="W198" i="40"/>
  <c r="W196" i="40"/>
  <c r="W194" i="40"/>
  <c r="W192" i="40"/>
  <c r="W190" i="40"/>
  <c r="W188" i="40"/>
  <c r="W186" i="40"/>
  <c r="W184" i="40"/>
  <c r="W182" i="40"/>
  <c r="W180" i="40"/>
  <c r="W178" i="40"/>
  <c r="W176" i="40"/>
  <c r="W174" i="40"/>
  <c r="W172" i="40"/>
  <c r="W170" i="40"/>
  <c r="W168" i="40"/>
  <c r="W166" i="40"/>
  <c r="W164" i="40"/>
  <c r="W162" i="40"/>
  <c r="W160" i="40"/>
  <c r="W158" i="40"/>
  <c r="W156" i="40"/>
  <c r="W154" i="40"/>
  <c r="W152" i="40"/>
  <c r="W150" i="40"/>
  <c r="W148" i="40"/>
  <c r="W146" i="40"/>
  <c r="W144" i="40"/>
  <c r="W142" i="40"/>
  <c r="W140" i="40"/>
  <c r="W138" i="40"/>
  <c r="W136" i="40"/>
  <c r="W134" i="40"/>
  <c r="W132" i="40"/>
  <c r="W130" i="40"/>
  <c r="W128" i="40"/>
  <c r="W126" i="40"/>
  <c r="W124" i="40"/>
  <c r="W122" i="40"/>
  <c r="W120" i="40"/>
  <c r="W118" i="40"/>
  <c r="W116" i="40"/>
  <c r="W114" i="40"/>
  <c r="W112" i="40"/>
  <c r="W110" i="40"/>
  <c r="W108" i="40"/>
  <c r="W106" i="40"/>
  <c r="W104" i="40"/>
  <c r="W102" i="40"/>
  <c r="W100" i="40"/>
  <c r="W98" i="40"/>
  <c r="W96" i="40"/>
  <c r="W94" i="40"/>
  <c r="W92" i="40"/>
  <c r="W90" i="40"/>
  <c r="W88" i="40"/>
  <c r="W86" i="40"/>
  <c r="W84" i="40"/>
  <c r="W82" i="40"/>
  <c r="W80" i="40"/>
  <c r="W78" i="40"/>
  <c r="W76" i="40"/>
  <c r="W34" i="40"/>
  <c r="W32" i="40"/>
  <c r="W30" i="40"/>
  <c r="W28" i="40"/>
  <c r="W26" i="40"/>
  <c r="W24" i="40"/>
  <c r="W22" i="40"/>
  <c r="W20" i="40"/>
  <c r="W18" i="40"/>
  <c r="W16" i="40"/>
  <c r="W14" i="40"/>
  <c r="W12" i="40"/>
  <c r="W10" i="40"/>
  <c r="W8" i="40"/>
  <c r="W6" i="40"/>
  <c r="W770" i="31"/>
  <c r="W768" i="31"/>
  <c r="W766" i="31"/>
  <c r="W764" i="31"/>
  <c r="W762" i="31"/>
  <c r="W760" i="31"/>
  <c r="W758" i="31"/>
  <c r="W756" i="31"/>
  <c r="W754" i="31"/>
  <c r="W752" i="31"/>
  <c r="W750" i="31"/>
  <c r="W748" i="31"/>
  <c r="W746" i="31"/>
  <c r="W744" i="31"/>
  <c r="W742" i="31"/>
  <c r="W740" i="31"/>
  <c r="W738" i="31"/>
  <c r="W736" i="31"/>
  <c r="W734" i="31"/>
  <c r="W732" i="31"/>
  <c r="W730" i="31"/>
  <c r="W728" i="31"/>
  <c r="W726" i="31"/>
  <c r="W724" i="31"/>
  <c r="W610" i="31"/>
  <c r="W608" i="31"/>
  <c r="W606" i="31"/>
  <c r="W604" i="31"/>
  <c r="W602" i="31"/>
  <c r="W600" i="31"/>
  <c r="W598" i="31"/>
  <c r="W596" i="31"/>
  <c r="W594" i="31"/>
  <c r="W592" i="31"/>
  <c r="W590" i="31"/>
  <c r="W588" i="31"/>
  <c r="W586" i="31"/>
  <c r="W584" i="31"/>
  <c r="W582" i="31"/>
  <c r="W580" i="31"/>
  <c r="W578" i="31"/>
  <c r="W576" i="31"/>
  <c r="W574" i="31"/>
  <c r="W572" i="31"/>
  <c r="W570" i="31"/>
  <c r="W568" i="31"/>
  <c r="W566" i="31"/>
  <c r="W564" i="31"/>
  <c r="W562" i="31"/>
  <c r="W560" i="31"/>
  <c r="W558" i="31"/>
  <c r="W556" i="31"/>
  <c r="W554" i="31"/>
  <c r="W552" i="31"/>
  <c r="W550" i="31"/>
  <c r="W548" i="31"/>
  <c r="W546" i="31"/>
  <c r="W544" i="31"/>
  <c r="W542" i="31"/>
  <c r="W540" i="31"/>
  <c r="W538" i="31"/>
  <c r="W536" i="31"/>
  <c r="W534" i="31"/>
  <c r="W532" i="31"/>
  <c r="W530" i="31"/>
  <c r="W528" i="31"/>
  <c r="W526" i="31"/>
  <c r="W524" i="31"/>
  <c r="W522" i="31"/>
  <c r="W520" i="31"/>
  <c r="W518" i="31"/>
  <c r="W516" i="31"/>
  <c r="W514" i="31"/>
  <c r="W512" i="31"/>
  <c r="W510" i="31"/>
  <c r="W508" i="31"/>
  <c r="W506" i="31"/>
  <c r="W504" i="31"/>
  <c r="W502" i="31"/>
  <c r="W500" i="31"/>
  <c r="W498" i="31"/>
  <c r="W496" i="31"/>
  <c r="W494" i="31"/>
  <c r="W492" i="31"/>
  <c r="W490" i="31"/>
  <c r="W488" i="31"/>
  <c r="W486" i="31"/>
  <c r="W484" i="31"/>
  <c r="W482" i="31"/>
  <c r="W480" i="31"/>
  <c r="W478" i="31"/>
  <c r="W476" i="31"/>
  <c r="W474" i="31"/>
  <c r="W472" i="31"/>
  <c r="W470" i="31"/>
  <c r="W468" i="31"/>
  <c r="W466" i="31"/>
  <c r="W464" i="31"/>
  <c r="W462" i="31"/>
  <c r="W460" i="31"/>
  <c r="W458" i="31"/>
  <c r="W456" i="31"/>
  <c r="W454" i="31"/>
  <c r="W452" i="31"/>
  <c r="W450" i="31"/>
  <c r="W448" i="31"/>
  <c r="W446" i="31"/>
  <c r="W444" i="31"/>
  <c r="W442" i="31"/>
  <c r="W440" i="31"/>
  <c r="W438" i="31"/>
  <c r="W436" i="31"/>
  <c r="W434" i="31"/>
  <c r="W432" i="31"/>
  <c r="W430" i="31"/>
  <c r="W428" i="31"/>
  <c r="W426" i="31"/>
  <c r="W424" i="31"/>
  <c r="W422" i="31"/>
  <c r="W420" i="31"/>
  <c r="W418" i="31"/>
  <c r="W416" i="31"/>
  <c r="W414" i="31"/>
  <c r="W412" i="31"/>
  <c r="W410" i="31"/>
  <c r="W408" i="31"/>
  <c r="W406" i="31"/>
  <c r="W404" i="31"/>
  <c r="W402" i="31"/>
  <c r="K3" i="32"/>
  <c r="J7" i="32"/>
  <c r="D64" i="41"/>
  <c r="D50" i="41"/>
  <c r="C62" i="41"/>
  <c r="C34" i="41"/>
  <c r="W44" i="41"/>
  <c r="D36" i="41"/>
  <c r="C48" i="41"/>
  <c r="W60" i="41"/>
  <c r="D64" i="40"/>
  <c r="D50" i="40"/>
  <c r="C62" i="40"/>
  <c r="C34" i="40"/>
  <c r="C36" i="40"/>
  <c r="D36" i="40"/>
  <c r="C48" i="40"/>
  <c r="D628" i="31"/>
  <c r="C640" i="31"/>
  <c r="B628" i="28"/>
  <c r="B614" i="28"/>
  <c r="A626" i="28"/>
  <c r="A628" i="28"/>
  <c r="A612" i="28"/>
  <c r="A614" i="28"/>
  <c r="B610" i="27"/>
  <c r="B596" i="27"/>
  <c r="A608" i="27"/>
  <c r="A610" i="27"/>
  <c r="A594" i="27"/>
  <c r="A596" i="27"/>
  <c r="B610" i="26"/>
  <c r="B596" i="26"/>
  <c r="A608" i="26"/>
  <c r="A610" i="26"/>
  <c r="A594" i="26"/>
  <c r="A596" i="26"/>
  <c r="B610" i="25"/>
  <c r="B596" i="25"/>
  <c r="A608" i="25"/>
  <c r="A610" i="25"/>
  <c r="A594" i="25"/>
  <c r="A596" i="25"/>
  <c r="B610" i="24"/>
  <c r="B596" i="24"/>
  <c r="A608" i="24"/>
  <c r="A610" i="24"/>
  <c r="B582" i="24"/>
  <c r="A594" i="24"/>
  <c r="A596" i="24"/>
  <c r="A580" i="24"/>
  <c r="A582" i="24"/>
  <c r="B610" i="23"/>
  <c r="A608" i="23"/>
  <c r="A610" i="23"/>
  <c r="B596" i="23"/>
  <c r="B582" i="23"/>
  <c r="A594" i="23"/>
  <c r="A596" i="23"/>
  <c r="A580" i="23"/>
  <c r="A582" i="23"/>
  <c r="G74" i="39"/>
  <c r="K74" i="39"/>
  <c r="N74" i="39"/>
  <c r="G72" i="39"/>
  <c r="G70" i="39"/>
  <c r="K68" i="39"/>
  <c r="N68" i="39"/>
  <c r="G68" i="39"/>
  <c r="G66" i="39"/>
  <c r="G64" i="39"/>
  <c r="B64" i="39"/>
  <c r="G62" i="39"/>
  <c r="B50" i="39"/>
  <c r="A62" i="39"/>
  <c r="A64" i="39"/>
  <c r="B36" i="39"/>
  <c r="A48" i="39"/>
  <c r="A50" i="39"/>
  <c r="G60" i="39"/>
  <c r="G58" i="39"/>
  <c r="G56" i="39"/>
  <c r="G54" i="39"/>
  <c r="G52" i="39"/>
  <c r="G50" i="39"/>
  <c r="G48" i="39"/>
  <c r="A34" i="39"/>
  <c r="A36" i="39"/>
  <c r="G74" i="37"/>
  <c r="G72" i="37"/>
  <c r="G70" i="37"/>
  <c r="G68" i="37"/>
  <c r="K68" i="37"/>
  <c r="N68" i="37"/>
  <c r="K66" i="37"/>
  <c r="N66" i="37"/>
  <c r="G66" i="37"/>
  <c r="G64" i="37"/>
  <c r="B64" i="37"/>
  <c r="G62" i="37"/>
  <c r="G60" i="37"/>
  <c r="G58" i="37"/>
  <c r="G56" i="37"/>
  <c r="G54" i="37"/>
  <c r="G52" i="37"/>
  <c r="G50" i="37"/>
  <c r="B50" i="37"/>
  <c r="A62" i="37"/>
  <c r="A64" i="37"/>
  <c r="G48" i="37"/>
  <c r="K48" i="37"/>
  <c r="N48" i="37"/>
  <c r="B36" i="37"/>
  <c r="A48" i="37"/>
  <c r="A50" i="37"/>
  <c r="A34" i="37"/>
  <c r="A36" i="37"/>
  <c r="B610" i="22"/>
  <c r="B596" i="22"/>
  <c r="A608" i="22"/>
  <c r="A610" i="22"/>
  <c r="A580" i="22"/>
  <c r="A582" i="22"/>
  <c r="G74" i="38"/>
  <c r="G72" i="38"/>
  <c r="G70" i="38"/>
  <c r="G68" i="38"/>
  <c r="G66" i="38"/>
  <c r="G64" i="38"/>
  <c r="B64" i="38"/>
  <c r="G62" i="38"/>
  <c r="G60" i="38"/>
  <c r="G58" i="38"/>
  <c r="G56" i="38"/>
  <c r="G54" i="38"/>
  <c r="G52" i="38"/>
  <c r="G50" i="38"/>
  <c r="B50" i="38"/>
  <c r="A62" i="38"/>
  <c r="A64" i="38"/>
  <c r="G48" i="38"/>
  <c r="A48" i="38"/>
  <c r="A50" i="38"/>
  <c r="B36" i="38"/>
  <c r="A34" i="38"/>
  <c r="A36" i="38"/>
  <c r="G74" i="36"/>
  <c r="G72" i="36"/>
  <c r="G70" i="36"/>
  <c r="G68" i="36"/>
  <c r="J68" i="36"/>
  <c r="J69" i="36"/>
  <c r="G66" i="36"/>
  <c r="G64" i="36"/>
  <c r="B64" i="36"/>
  <c r="G62" i="36"/>
  <c r="G60" i="36"/>
  <c r="K60" i="36"/>
  <c r="N60" i="36"/>
  <c r="G58" i="36"/>
  <c r="G56" i="36"/>
  <c r="G54" i="36"/>
  <c r="G52" i="36"/>
  <c r="G50" i="36"/>
  <c r="B50" i="36"/>
  <c r="A62" i="36"/>
  <c r="A64" i="36"/>
  <c r="G48" i="36"/>
  <c r="B36" i="36"/>
  <c r="A48" i="36"/>
  <c r="A50" i="36"/>
  <c r="A34" i="36"/>
  <c r="A36" i="36"/>
  <c r="B610" i="21"/>
  <c r="B596" i="21"/>
  <c r="A608" i="21"/>
  <c r="A610" i="21"/>
  <c r="A594" i="21"/>
  <c r="A596" i="21"/>
  <c r="A580" i="21"/>
  <c r="A582" i="21"/>
  <c r="B582" i="21"/>
  <c r="B610" i="7"/>
  <c r="B596" i="7"/>
  <c r="A608" i="7"/>
  <c r="A610" i="7"/>
  <c r="B582" i="7"/>
  <c r="A594" i="7"/>
  <c r="A596" i="7"/>
  <c r="J827" i="28"/>
  <c r="C64" i="40"/>
  <c r="B62" i="40"/>
  <c r="W62" i="40"/>
  <c r="W74" i="40"/>
  <c r="W66" i="40"/>
  <c r="W72" i="40"/>
  <c r="W70" i="40"/>
  <c r="W64" i="40"/>
  <c r="W68" i="40"/>
  <c r="C50" i="40"/>
  <c r="B48" i="40"/>
  <c r="W60" i="40"/>
  <c r="W58" i="40"/>
  <c r="W56" i="40"/>
  <c r="W54" i="40"/>
  <c r="W50" i="40"/>
  <c r="W52" i="40"/>
  <c r="W48" i="40"/>
  <c r="W36" i="40"/>
  <c r="W38" i="40"/>
  <c r="W40" i="40"/>
  <c r="W42" i="40"/>
  <c r="W44" i="40"/>
  <c r="W46" i="40"/>
  <c r="R42" i="32"/>
  <c r="P266" i="39"/>
  <c r="P265" i="39"/>
  <c r="G55" i="39"/>
  <c r="O54" i="39"/>
  <c r="O55" i="39"/>
  <c r="J72" i="39"/>
  <c r="J73" i="39"/>
  <c r="O72" i="39"/>
  <c r="O73" i="39"/>
  <c r="J64" i="39"/>
  <c r="J65" i="39"/>
  <c r="O64" i="39"/>
  <c r="O65" i="39"/>
  <c r="G59" i="39"/>
  <c r="O58" i="39"/>
  <c r="O59" i="39"/>
  <c r="K64" i="39"/>
  <c r="N64" i="39"/>
  <c r="J60" i="39"/>
  <c r="J61" i="39"/>
  <c r="O60" i="39"/>
  <c r="O61" i="39"/>
  <c r="J66" i="39"/>
  <c r="J67" i="39"/>
  <c r="O66" i="39"/>
  <c r="O67" i="39"/>
  <c r="K66" i="39"/>
  <c r="N66" i="39"/>
  <c r="N67" i="39"/>
  <c r="J48" i="39"/>
  <c r="J49" i="39"/>
  <c r="O48" i="39"/>
  <c r="O49" i="39"/>
  <c r="J68" i="39"/>
  <c r="J69" i="39"/>
  <c r="O68" i="39"/>
  <c r="O69" i="39"/>
  <c r="G57" i="39"/>
  <c r="O56" i="39"/>
  <c r="O57" i="39"/>
  <c r="J74" i="39"/>
  <c r="J75" i="39"/>
  <c r="O74" i="39"/>
  <c r="O75" i="39"/>
  <c r="J50" i="39"/>
  <c r="J51" i="39"/>
  <c r="O50" i="39"/>
  <c r="O51" i="39"/>
  <c r="G53" i="39"/>
  <c r="O52" i="39"/>
  <c r="O53" i="39"/>
  <c r="G63" i="39"/>
  <c r="O62" i="39"/>
  <c r="O63" i="39"/>
  <c r="J70" i="39"/>
  <c r="J71" i="39"/>
  <c r="O70" i="39"/>
  <c r="O71" i="39"/>
  <c r="P266" i="37"/>
  <c r="P265" i="37"/>
  <c r="G57" i="37"/>
  <c r="O56" i="37"/>
  <c r="O57" i="37"/>
  <c r="J66" i="37"/>
  <c r="J67" i="37"/>
  <c r="O66" i="37"/>
  <c r="O67" i="37"/>
  <c r="J74" i="37"/>
  <c r="J75" i="37"/>
  <c r="O74" i="37"/>
  <c r="O75" i="37"/>
  <c r="J48" i="37"/>
  <c r="J49" i="37"/>
  <c r="O48" i="37"/>
  <c r="O49" i="37"/>
  <c r="K58" i="37"/>
  <c r="O58" i="37"/>
  <c r="O59" i="37"/>
  <c r="K74" i="37"/>
  <c r="N74" i="37"/>
  <c r="K60" i="37"/>
  <c r="O60" i="37"/>
  <c r="O61" i="37"/>
  <c r="K50" i="37"/>
  <c r="O50" i="37"/>
  <c r="O51" i="37"/>
  <c r="J62" i="37"/>
  <c r="J63" i="37"/>
  <c r="O62" i="37"/>
  <c r="O63" i="37"/>
  <c r="J70" i="37"/>
  <c r="J71" i="37"/>
  <c r="O70" i="37"/>
  <c r="O71" i="37"/>
  <c r="G51" i="37"/>
  <c r="K70" i="37"/>
  <c r="N70" i="37"/>
  <c r="N71" i="37"/>
  <c r="J68" i="37"/>
  <c r="J69" i="37"/>
  <c r="O68" i="37"/>
  <c r="O69" i="37"/>
  <c r="K52" i="37"/>
  <c r="O52" i="37"/>
  <c r="O53" i="37"/>
  <c r="J64" i="37"/>
  <c r="J65" i="37"/>
  <c r="O64" i="37"/>
  <c r="O65" i="37"/>
  <c r="J72" i="37"/>
  <c r="J73" i="37"/>
  <c r="O72" i="37"/>
  <c r="O73" i="37"/>
  <c r="G55" i="37"/>
  <c r="O54" i="37"/>
  <c r="O55" i="37"/>
  <c r="K64" i="37"/>
  <c r="N64" i="37"/>
  <c r="K72" i="37"/>
  <c r="N72" i="37"/>
  <c r="P272" i="38"/>
  <c r="P271" i="38"/>
  <c r="J50" i="38"/>
  <c r="J51" i="38"/>
  <c r="O50" i="38"/>
  <c r="O51" i="38"/>
  <c r="J52" i="38"/>
  <c r="J53" i="38"/>
  <c r="O52" i="38"/>
  <c r="O53" i="38"/>
  <c r="J74" i="38"/>
  <c r="J75" i="38"/>
  <c r="O74" i="38"/>
  <c r="O75" i="38"/>
  <c r="W34" i="41"/>
  <c r="J54" i="38"/>
  <c r="J55" i="38"/>
  <c r="O54" i="38"/>
  <c r="O55" i="38"/>
  <c r="J64" i="38"/>
  <c r="J65" i="38"/>
  <c r="O64" i="38"/>
  <c r="O65" i="38"/>
  <c r="W46" i="41"/>
  <c r="K54" i="38"/>
  <c r="N54" i="38"/>
  <c r="N55" i="38"/>
  <c r="K64" i="38"/>
  <c r="N64" i="38"/>
  <c r="G63" i="38"/>
  <c r="O62" i="38"/>
  <c r="O63" i="38"/>
  <c r="J56" i="38"/>
  <c r="J57" i="38"/>
  <c r="O56" i="38"/>
  <c r="O57" i="38"/>
  <c r="J66" i="38"/>
  <c r="J67" i="38"/>
  <c r="O66" i="38"/>
  <c r="O67" i="38"/>
  <c r="J58" i="38"/>
  <c r="J59" i="38"/>
  <c r="O58" i="38"/>
  <c r="O59" i="38"/>
  <c r="K66" i="38"/>
  <c r="N66" i="38"/>
  <c r="G49" i="38"/>
  <c r="O48" i="38"/>
  <c r="O49" i="38"/>
  <c r="K58" i="38"/>
  <c r="N58" i="38"/>
  <c r="N59" i="38"/>
  <c r="J68" i="38"/>
  <c r="J69" i="38"/>
  <c r="O68" i="38"/>
  <c r="O69" i="38"/>
  <c r="J72" i="38"/>
  <c r="J73" i="38"/>
  <c r="O72" i="38"/>
  <c r="O73" i="38"/>
  <c r="J60" i="38"/>
  <c r="J61" i="38"/>
  <c r="O60" i="38"/>
  <c r="O61" i="38"/>
  <c r="J70" i="38"/>
  <c r="J71" i="38"/>
  <c r="O70" i="38"/>
  <c r="O71" i="38"/>
  <c r="P266" i="36"/>
  <c r="P265" i="36"/>
  <c r="J50" i="36"/>
  <c r="J51" i="36"/>
  <c r="O50" i="36"/>
  <c r="O51" i="36"/>
  <c r="G71" i="36"/>
  <c r="O70" i="36"/>
  <c r="O71" i="36"/>
  <c r="K50" i="36"/>
  <c r="N50" i="36"/>
  <c r="N51" i="36"/>
  <c r="G63" i="36"/>
  <c r="O62" i="36"/>
  <c r="O63" i="36"/>
  <c r="G73" i="36"/>
  <c r="O72" i="36"/>
  <c r="O73" i="36"/>
  <c r="J52" i="36"/>
  <c r="J53" i="36"/>
  <c r="O52" i="36"/>
  <c r="O53" i="36"/>
  <c r="J72" i="36"/>
  <c r="J73" i="36"/>
  <c r="J54" i="36"/>
  <c r="J55" i="36"/>
  <c r="O54" i="36"/>
  <c r="O55" i="36"/>
  <c r="G65" i="36"/>
  <c r="O64" i="36"/>
  <c r="O65" i="36"/>
  <c r="G75" i="36"/>
  <c r="O74" i="36"/>
  <c r="O75" i="36"/>
  <c r="J56" i="36"/>
  <c r="J57" i="36"/>
  <c r="O56" i="36"/>
  <c r="O57" i="36"/>
  <c r="J64" i="36"/>
  <c r="J65" i="36"/>
  <c r="J58" i="36"/>
  <c r="J59" i="36"/>
  <c r="O58" i="36"/>
  <c r="O59" i="36"/>
  <c r="G67" i="36"/>
  <c r="O66" i="36"/>
  <c r="O67" i="36"/>
  <c r="K48" i="36"/>
  <c r="O48" i="36"/>
  <c r="O49" i="36"/>
  <c r="J60" i="36"/>
  <c r="J61" i="36"/>
  <c r="O60" i="36"/>
  <c r="G69" i="36"/>
  <c r="O68" i="36"/>
  <c r="O69" i="36"/>
  <c r="P262" i="35"/>
  <c r="P261" i="35"/>
  <c r="P262" i="34"/>
  <c r="P261" i="34"/>
  <c r="N841" i="28"/>
  <c r="N816" i="26"/>
  <c r="R816" i="26"/>
  <c r="R817" i="26"/>
  <c r="Q816" i="26"/>
  <c r="Q817" i="26"/>
  <c r="P810" i="23"/>
  <c r="P809" i="23"/>
  <c r="P811" i="22"/>
  <c r="P812" i="22"/>
  <c r="P812" i="21"/>
  <c r="P811" i="21"/>
  <c r="J817" i="26"/>
  <c r="K816" i="27"/>
  <c r="N816" i="27"/>
  <c r="K818" i="27"/>
  <c r="N818" i="27"/>
  <c r="N827" i="28"/>
  <c r="P804" i="7"/>
  <c r="P803" i="7"/>
  <c r="P806" i="1"/>
  <c r="P805" i="1"/>
  <c r="K814" i="27"/>
  <c r="K815" i="27"/>
  <c r="K822" i="25"/>
  <c r="K823" i="25"/>
  <c r="O820" i="27"/>
  <c r="O821" i="27"/>
  <c r="N832" i="28"/>
  <c r="N833" i="28"/>
  <c r="J832" i="28"/>
  <c r="L832" i="28"/>
  <c r="K833" i="28"/>
  <c r="L811" i="28"/>
  <c r="Q810" i="28"/>
  <c r="Q811" i="28"/>
  <c r="N823" i="28"/>
  <c r="R822" i="28"/>
  <c r="R823" i="28"/>
  <c r="J823" i="28"/>
  <c r="L822" i="28"/>
  <c r="J824" i="26"/>
  <c r="J825" i="26"/>
  <c r="O834" i="28"/>
  <c r="O835" i="28"/>
  <c r="O818" i="27"/>
  <c r="O819" i="27"/>
  <c r="N824" i="26"/>
  <c r="N825" i="26"/>
  <c r="O832" i="28"/>
  <c r="O833" i="28"/>
  <c r="L809" i="28"/>
  <c r="Q808" i="28"/>
  <c r="Q809" i="28"/>
  <c r="K834" i="28"/>
  <c r="N820" i="28"/>
  <c r="J820" i="28"/>
  <c r="K821" i="28"/>
  <c r="J831" i="28"/>
  <c r="L830" i="28"/>
  <c r="J842" i="28"/>
  <c r="N842" i="28"/>
  <c r="K843" i="28"/>
  <c r="N836" i="28"/>
  <c r="J836" i="28"/>
  <c r="K837" i="28"/>
  <c r="J825" i="28"/>
  <c r="L824" i="28"/>
  <c r="K839" i="28"/>
  <c r="N838" i="28"/>
  <c r="J838" i="28"/>
  <c r="N825" i="28"/>
  <c r="R824" i="28"/>
  <c r="R825" i="28"/>
  <c r="L841" i="28"/>
  <c r="Q840" i="28"/>
  <c r="Q841" i="28"/>
  <c r="L827" i="28"/>
  <c r="Q826" i="28"/>
  <c r="Q827" i="28"/>
  <c r="N831" i="28"/>
  <c r="R830" i="28"/>
  <c r="R831" i="28"/>
  <c r="L829" i="28"/>
  <c r="Q828" i="28"/>
  <c r="Q829" i="28"/>
  <c r="L805" i="26"/>
  <c r="Q804" i="26"/>
  <c r="Q805" i="26"/>
  <c r="N814" i="26"/>
  <c r="N815" i="26"/>
  <c r="K815" i="26"/>
  <c r="N813" i="26"/>
  <c r="R812" i="26"/>
  <c r="R813" i="26"/>
  <c r="N803" i="26"/>
  <c r="R802" i="26"/>
  <c r="R803" i="26"/>
  <c r="L807" i="26"/>
  <c r="Q806" i="26"/>
  <c r="Q807" i="26"/>
  <c r="J813" i="26"/>
  <c r="L812" i="26"/>
  <c r="K821" i="26"/>
  <c r="N820" i="26"/>
  <c r="J820" i="26"/>
  <c r="L814" i="26"/>
  <c r="J819" i="26"/>
  <c r="L818" i="26"/>
  <c r="J811" i="26"/>
  <c r="L810" i="26"/>
  <c r="N819" i="26"/>
  <c r="R818" i="26"/>
  <c r="R819" i="26"/>
  <c r="N811" i="26"/>
  <c r="R810" i="26"/>
  <c r="R811" i="26"/>
  <c r="J809" i="26"/>
  <c r="L808" i="26"/>
  <c r="N809" i="26"/>
  <c r="R808" i="26"/>
  <c r="R809" i="26"/>
  <c r="R824" i="26"/>
  <c r="R825" i="26"/>
  <c r="J803" i="26"/>
  <c r="L802" i="26"/>
  <c r="J822" i="26"/>
  <c r="K823" i="26"/>
  <c r="N822" i="26"/>
  <c r="L799" i="27"/>
  <c r="Q798" i="27"/>
  <c r="Q799" i="27"/>
  <c r="O822" i="25"/>
  <c r="O823" i="25"/>
  <c r="K824" i="27"/>
  <c r="K825" i="27"/>
  <c r="Q782" i="25"/>
  <c r="Q783" i="25"/>
  <c r="J801" i="25"/>
  <c r="L797" i="27"/>
  <c r="Q796" i="27"/>
  <c r="Q797" i="27"/>
  <c r="Q794" i="27"/>
  <c r="Q795" i="27"/>
  <c r="L795" i="27"/>
  <c r="L801" i="27"/>
  <c r="Q800" i="27"/>
  <c r="Q801" i="27"/>
  <c r="Q790" i="27"/>
  <c r="Q791" i="27"/>
  <c r="L791" i="27"/>
  <c r="Q792" i="27"/>
  <c r="Q793" i="27"/>
  <c r="L793" i="27"/>
  <c r="J822" i="27"/>
  <c r="K823" i="27"/>
  <c r="N822" i="27"/>
  <c r="K821" i="27"/>
  <c r="J820" i="27"/>
  <c r="N820" i="27"/>
  <c r="J808" i="27"/>
  <c r="N808" i="27"/>
  <c r="K809" i="27"/>
  <c r="N802" i="27"/>
  <c r="K803" i="27"/>
  <c r="J802" i="27"/>
  <c r="J806" i="27"/>
  <c r="K807" i="27"/>
  <c r="N806" i="27"/>
  <c r="K805" i="27"/>
  <c r="J804" i="27"/>
  <c r="N804" i="27"/>
  <c r="N812" i="27"/>
  <c r="K813" i="27"/>
  <c r="J812" i="27"/>
  <c r="J810" i="27"/>
  <c r="N810" i="27"/>
  <c r="K811" i="27"/>
  <c r="J816" i="27"/>
  <c r="L789" i="25"/>
  <c r="L767" i="25"/>
  <c r="O808" i="25"/>
  <c r="O809" i="25"/>
  <c r="Q772" i="25"/>
  <c r="Q773" i="25"/>
  <c r="L773" i="25"/>
  <c r="K808" i="25"/>
  <c r="N808" i="25"/>
  <c r="O812" i="25"/>
  <c r="O813" i="25"/>
  <c r="K812" i="25"/>
  <c r="N812" i="25"/>
  <c r="Q764" i="25"/>
  <c r="Q765" i="25"/>
  <c r="L765" i="25"/>
  <c r="J795" i="25"/>
  <c r="L794" i="25"/>
  <c r="E815" i="25"/>
  <c r="K814" i="25"/>
  <c r="J814" i="25"/>
  <c r="E817" i="25"/>
  <c r="N795" i="25"/>
  <c r="R794" i="25"/>
  <c r="R795" i="25"/>
  <c r="L781" i="25"/>
  <c r="Q780" i="25"/>
  <c r="Q781" i="25"/>
  <c r="J797" i="25"/>
  <c r="L796" i="25"/>
  <c r="J793" i="25"/>
  <c r="L792" i="25"/>
  <c r="N791" i="25"/>
  <c r="R790" i="25"/>
  <c r="R791" i="25"/>
  <c r="E819" i="25"/>
  <c r="O802" i="25"/>
  <c r="O803" i="25"/>
  <c r="N797" i="25"/>
  <c r="R796" i="25"/>
  <c r="R797" i="25"/>
  <c r="J791" i="25"/>
  <c r="L790" i="25"/>
  <c r="E821" i="25"/>
  <c r="K802" i="25"/>
  <c r="N802" i="25"/>
  <c r="R792" i="25"/>
  <c r="R793" i="25"/>
  <c r="N793" i="25"/>
  <c r="L787" i="25"/>
  <c r="Q786" i="25"/>
  <c r="Q787" i="25"/>
  <c r="L759" i="25"/>
  <c r="L779" i="25"/>
  <c r="Q778" i="25"/>
  <c r="Q779" i="25"/>
  <c r="E825" i="25"/>
  <c r="N806" i="25"/>
  <c r="J806" i="25"/>
  <c r="K807" i="25"/>
  <c r="N810" i="25"/>
  <c r="K811" i="25"/>
  <c r="J810" i="25"/>
  <c r="K805" i="25"/>
  <c r="N804" i="25"/>
  <c r="J804" i="25"/>
  <c r="L801" i="25"/>
  <c r="Q800" i="25"/>
  <c r="Q801" i="25"/>
  <c r="K70" i="39"/>
  <c r="N70" i="39"/>
  <c r="N71" i="39"/>
  <c r="K72" i="39"/>
  <c r="N72" i="39"/>
  <c r="N73" i="39"/>
  <c r="C64" i="41"/>
  <c r="B62" i="41"/>
  <c r="B63" i="41"/>
  <c r="B64" i="41"/>
  <c r="B65" i="41"/>
  <c r="B66" i="41"/>
  <c r="B67" i="41"/>
  <c r="B68" i="41"/>
  <c r="B69" i="41"/>
  <c r="B70" i="41"/>
  <c r="B71" i="41"/>
  <c r="B72" i="41"/>
  <c r="B73" i="41"/>
  <c r="B74" i="41"/>
  <c r="B75" i="41"/>
  <c r="W74" i="41"/>
  <c r="W72" i="41"/>
  <c r="W66" i="41"/>
  <c r="W70" i="41"/>
  <c r="W68" i="41"/>
  <c r="W64" i="41"/>
  <c r="W62" i="41"/>
  <c r="K52" i="38"/>
  <c r="N52" i="38"/>
  <c r="R52" i="38"/>
  <c r="R53" i="38"/>
  <c r="K56" i="38"/>
  <c r="N56" i="38"/>
  <c r="R56" i="38"/>
  <c r="R57" i="38"/>
  <c r="K60" i="38"/>
  <c r="N60" i="38"/>
  <c r="N61" i="38"/>
  <c r="K72" i="38"/>
  <c r="N72" i="38"/>
  <c r="C50" i="41"/>
  <c r="B48" i="41"/>
  <c r="B49" i="41"/>
  <c r="B50" i="41"/>
  <c r="B51" i="41"/>
  <c r="B52" i="41"/>
  <c r="B53" i="41"/>
  <c r="B54" i="41"/>
  <c r="B55" i="41"/>
  <c r="B56" i="41"/>
  <c r="B57" i="41"/>
  <c r="B58" i="41"/>
  <c r="B59" i="41"/>
  <c r="B60" i="41"/>
  <c r="B61" i="41"/>
  <c r="W48" i="41"/>
  <c r="Q56" i="38"/>
  <c r="Q57" i="38"/>
  <c r="K68" i="38"/>
  <c r="N68" i="38"/>
  <c r="W36" i="41"/>
  <c r="W52" i="41"/>
  <c r="W50" i="41"/>
  <c r="K74" i="38"/>
  <c r="N74" i="38"/>
  <c r="W38" i="41"/>
  <c r="W54" i="41"/>
  <c r="K50" i="38"/>
  <c r="N50" i="38"/>
  <c r="R50" i="38"/>
  <c r="R51" i="38"/>
  <c r="C36" i="41"/>
  <c r="W40" i="41"/>
  <c r="W56" i="41"/>
  <c r="J62" i="38"/>
  <c r="J63" i="38"/>
  <c r="K70" i="38"/>
  <c r="N70" i="38"/>
  <c r="Q70" i="38"/>
  <c r="Q71" i="38"/>
  <c r="W42" i="41"/>
  <c r="W58" i="41"/>
  <c r="K62" i="38"/>
  <c r="K63" i="38"/>
  <c r="K56" i="36"/>
  <c r="N56" i="36"/>
  <c r="K52" i="36"/>
  <c r="N52" i="36"/>
  <c r="J62" i="36"/>
  <c r="J63" i="36"/>
  <c r="K64" i="36"/>
  <c r="N64" i="36"/>
  <c r="N65" i="36"/>
  <c r="K68" i="36"/>
  <c r="N68" i="36"/>
  <c r="K72" i="36"/>
  <c r="N72" i="36"/>
  <c r="R72" i="36"/>
  <c r="R73" i="36"/>
  <c r="K58" i="36"/>
  <c r="N58" i="36"/>
  <c r="K62" i="36"/>
  <c r="K54" i="36"/>
  <c r="N54" i="36"/>
  <c r="N55" i="36"/>
  <c r="J66" i="36"/>
  <c r="J67" i="36"/>
  <c r="J70" i="36"/>
  <c r="J71" i="36"/>
  <c r="J74" i="36"/>
  <c r="J75" i="36"/>
  <c r="K66" i="36"/>
  <c r="N66" i="36"/>
  <c r="R66" i="36"/>
  <c r="R67" i="36"/>
  <c r="K70" i="36"/>
  <c r="N70" i="36"/>
  <c r="Q70" i="36"/>
  <c r="Q71" i="36"/>
  <c r="K74" i="36"/>
  <c r="N74" i="36"/>
  <c r="W652" i="31"/>
  <c r="W650" i="31"/>
  <c r="W648" i="31"/>
  <c r="W646" i="31"/>
  <c r="W644" i="31"/>
  <c r="W642" i="31"/>
  <c r="W640" i="31"/>
  <c r="L11" i="32"/>
  <c r="N75" i="39"/>
  <c r="R74" i="39"/>
  <c r="R75" i="39"/>
  <c r="R70" i="39"/>
  <c r="R71" i="39"/>
  <c r="N65" i="39"/>
  <c r="R64" i="39"/>
  <c r="R65" i="39"/>
  <c r="N69" i="39"/>
  <c r="R68" i="39"/>
  <c r="R69" i="39"/>
  <c r="J62" i="39"/>
  <c r="J63" i="39"/>
  <c r="K62" i="39"/>
  <c r="G65" i="39"/>
  <c r="G67" i="39"/>
  <c r="G69" i="39"/>
  <c r="G71" i="39"/>
  <c r="G73" i="39"/>
  <c r="G75" i="39"/>
  <c r="K65" i="39"/>
  <c r="K69" i="39"/>
  <c r="K75" i="39"/>
  <c r="L64" i="39"/>
  <c r="L65" i="39"/>
  <c r="L66" i="39"/>
  <c r="L67" i="39"/>
  <c r="G51" i="39"/>
  <c r="G61" i="39"/>
  <c r="J52" i="39"/>
  <c r="J53" i="39"/>
  <c r="J54" i="39"/>
  <c r="J55" i="39"/>
  <c r="J58" i="39"/>
  <c r="J59" i="39"/>
  <c r="K50" i="39"/>
  <c r="K52" i="39"/>
  <c r="K54" i="39"/>
  <c r="K56" i="39"/>
  <c r="K58" i="39"/>
  <c r="K60" i="39"/>
  <c r="G49" i="39"/>
  <c r="K48" i="39"/>
  <c r="J56" i="39"/>
  <c r="J57" i="39"/>
  <c r="Q74" i="37"/>
  <c r="Q75" i="37"/>
  <c r="R70" i="37"/>
  <c r="R71" i="37"/>
  <c r="N65" i="37"/>
  <c r="R64" i="37"/>
  <c r="R65" i="37"/>
  <c r="Q66" i="37"/>
  <c r="Q67" i="37"/>
  <c r="N73" i="37"/>
  <c r="N67" i="37"/>
  <c r="R66" i="37"/>
  <c r="R67" i="37"/>
  <c r="N75" i="37"/>
  <c r="R74" i="37"/>
  <c r="R75" i="37"/>
  <c r="N69" i="37"/>
  <c r="R68" i="37"/>
  <c r="R69" i="37"/>
  <c r="G63" i="37"/>
  <c r="Q64" i="37"/>
  <c r="Q65" i="37"/>
  <c r="K62" i="37"/>
  <c r="G65" i="37"/>
  <c r="G67" i="37"/>
  <c r="G69" i="37"/>
  <c r="G71" i="37"/>
  <c r="G73" i="37"/>
  <c r="G75" i="37"/>
  <c r="K71" i="37"/>
  <c r="K75" i="37"/>
  <c r="K65" i="37"/>
  <c r="K67" i="37"/>
  <c r="K69" i="37"/>
  <c r="K73" i="37"/>
  <c r="L64" i="37"/>
  <c r="L65" i="37"/>
  <c r="L66" i="37"/>
  <c r="L67" i="37"/>
  <c r="L70" i="37"/>
  <c r="L71" i="37"/>
  <c r="L72" i="37"/>
  <c r="L73" i="37"/>
  <c r="L74" i="37"/>
  <c r="L75" i="37"/>
  <c r="N49" i="37"/>
  <c r="N60" i="37"/>
  <c r="K61" i="37"/>
  <c r="N50" i="37"/>
  <c r="K51" i="37"/>
  <c r="N58" i="37"/>
  <c r="K59" i="37"/>
  <c r="N52" i="37"/>
  <c r="K53" i="37"/>
  <c r="G59" i="37"/>
  <c r="G61" i="37"/>
  <c r="L48" i="37"/>
  <c r="L49" i="37"/>
  <c r="J50" i="37"/>
  <c r="J51" i="37"/>
  <c r="J52" i="37"/>
  <c r="J53" i="37"/>
  <c r="J54" i="37"/>
  <c r="J55" i="37"/>
  <c r="J56" i="37"/>
  <c r="J57" i="37"/>
  <c r="J58" i="37"/>
  <c r="J59" i="37"/>
  <c r="J60" i="37"/>
  <c r="J61" i="37"/>
  <c r="K49" i="37"/>
  <c r="G53" i="37"/>
  <c r="K54" i="37"/>
  <c r="K56" i="37"/>
  <c r="G49" i="37"/>
  <c r="Q64" i="38"/>
  <c r="Q65" i="38"/>
  <c r="N65" i="38"/>
  <c r="R64" i="38"/>
  <c r="R65" i="38"/>
  <c r="N67" i="38"/>
  <c r="N73" i="38"/>
  <c r="R72" i="38"/>
  <c r="R73" i="38"/>
  <c r="G65" i="38"/>
  <c r="G67" i="38"/>
  <c r="G69" i="38"/>
  <c r="G71" i="38"/>
  <c r="G73" i="38"/>
  <c r="G75" i="38"/>
  <c r="K67" i="38"/>
  <c r="K73" i="38"/>
  <c r="K75" i="38"/>
  <c r="L64" i="38"/>
  <c r="L65" i="38"/>
  <c r="L66" i="38"/>
  <c r="L67" i="38"/>
  <c r="L72" i="38"/>
  <c r="L73" i="38"/>
  <c r="K65" i="38"/>
  <c r="L50" i="38"/>
  <c r="L51" i="38"/>
  <c r="L58" i="38"/>
  <c r="L59" i="38"/>
  <c r="L52" i="38"/>
  <c r="L53" i="38"/>
  <c r="L56" i="38"/>
  <c r="L57" i="38"/>
  <c r="Q50" i="38"/>
  <c r="Q51" i="38"/>
  <c r="N53" i="38"/>
  <c r="N57" i="38"/>
  <c r="Q52" i="38"/>
  <c r="Q53" i="38"/>
  <c r="J48" i="38"/>
  <c r="J49" i="38"/>
  <c r="K48" i="38"/>
  <c r="G51" i="38"/>
  <c r="G53" i="38"/>
  <c r="G55" i="38"/>
  <c r="G57" i="38"/>
  <c r="G59" i="38"/>
  <c r="G61" i="38"/>
  <c r="K53" i="38"/>
  <c r="K57" i="38"/>
  <c r="K59" i="38"/>
  <c r="N73" i="36"/>
  <c r="N75" i="36"/>
  <c r="R74" i="36"/>
  <c r="R75" i="36"/>
  <c r="K75" i="36"/>
  <c r="N53" i="36"/>
  <c r="R52" i="36"/>
  <c r="R53" i="36"/>
  <c r="N57" i="36"/>
  <c r="N48" i="36"/>
  <c r="K49" i="36"/>
  <c r="N61" i="36"/>
  <c r="R60" i="36"/>
  <c r="R61" i="36"/>
  <c r="G49" i="36"/>
  <c r="J48" i="36"/>
  <c r="J49" i="36"/>
  <c r="G51" i="36"/>
  <c r="G53" i="36"/>
  <c r="G55" i="36"/>
  <c r="G57" i="36"/>
  <c r="G59" i="36"/>
  <c r="G61" i="36"/>
  <c r="K53" i="36"/>
  <c r="K57" i="36"/>
  <c r="K61" i="36"/>
  <c r="L56" i="36"/>
  <c r="L57" i="36"/>
  <c r="P75" i="34"/>
  <c r="G74" i="34"/>
  <c r="P73" i="34"/>
  <c r="G72" i="34"/>
  <c r="P71" i="34"/>
  <c r="G70" i="34"/>
  <c r="P69" i="34"/>
  <c r="G68" i="34"/>
  <c r="P67" i="34"/>
  <c r="G66" i="34"/>
  <c r="K66" i="34"/>
  <c r="N66" i="34"/>
  <c r="P65" i="34"/>
  <c r="G64" i="34"/>
  <c r="B64" i="34"/>
  <c r="P63" i="34"/>
  <c r="G62" i="34"/>
  <c r="P61" i="34"/>
  <c r="G60" i="34"/>
  <c r="P59" i="34"/>
  <c r="G58" i="34"/>
  <c r="P57" i="34"/>
  <c r="G56" i="34"/>
  <c r="P55" i="34"/>
  <c r="G54" i="34"/>
  <c r="P53" i="34"/>
  <c r="G52" i="34"/>
  <c r="P51" i="34"/>
  <c r="G50" i="34"/>
  <c r="B50" i="34"/>
  <c r="A62" i="34"/>
  <c r="A64" i="34"/>
  <c r="P49" i="34"/>
  <c r="G48" i="34"/>
  <c r="A34" i="34"/>
  <c r="A36" i="34"/>
  <c r="B36" i="34"/>
  <c r="A48" i="34"/>
  <c r="A50" i="34"/>
  <c r="B610" i="1"/>
  <c r="B596" i="1"/>
  <c r="A608" i="1"/>
  <c r="A610" i="1"/>
  <c r="P75" i="35"/>
  <c r="I75" i="35"/>
  <c r="H75" i="35"/>
  <c r="G74" i="35"/>
  <c r="P73" i="35"/>
  <c r="I73" i="35"/>
  <c r="H73" i="35"/>
  <c r="G72" i="35"/>
  <c r="P71" i="35"/>
  <c r="I71" i="35"/>
  <c r="H71" i="35"/>
  <c r="G70" i="35"/>
  <c r="P69" i="35"/>
  <c r="I69" i="35"/>
  <c r="H69" i="35"/>
  <c r="G68" i="35"/>
  <c r="K68" i="35"/>
  <c r="K69" i="35"/>
  <c r="P67" i="35"/>
  <c r="I67" i="35"/>
  <c r="H67" i="35"/>
  <c r="G66" i="35"/>
  <c r="P65" i="35"/>
  <c r="I65" i="35"/>
  <c r="H65" i="35"/>
  <c r="G64" i="35"/>
  <c r="B64" i="35"/>
  <c r="P63" i="35"/>
  <c r="I63" i="35"/>
  <c r="H63" i="35"/>
  <c r="G62" i="35"/>
  <c r="A62" i="35"/>
  <c r="A64" i="35"/>
  <c r="B50" i="35"/>
  <c r="B36" i="35"/>
  <c r="A48" i="35"/>
  <c r="A50" i="35"/>
  <c r="P61" i="35"/>
  <c r="I61" i="35"/>
  <c r="H61" i="35"/>
  <c r="G60" i="35"/>
  <c r="P59" i="35"/>
  <c r="I59" i="35"/>
  <c r="H59" i="35"/>
  <c r="G58" i="35"/>
  <c r="P57" i="35"/>
  <c r="I57" i="35"/>
  <c r="H57" i="35"/>
  <c r="G56" i="35"/>
  <c r="P55" i="35"/>
  <c r="I55" i="35"/>
  <c r="H55" i="35"/>
  <c r="G54" i="35"/>
  <c r="K54" i="35"/>
  <c r="P53" i="35"/>
  <c r="I53" i="35"/>
  <c r="H53" i="35"/>
  <c r="G52" i="35"/>
  <c r="P51" i="35"/>
  <c r="I51" i="35"/>
  <c r="H51" i="35"/>
  <c r="G50" i="35"/>
  <c r="P49" i="35"/>
  <c r="I49" i="35"/>
  <c r="H49" i="35"/>
  <c r="G48" i="35"/>
  <c r="J48" i="35"/>
  <c r="J49" i="35"/>
  <c r="N814" i="27"/>
  <c r="J822" i="25"/>
  <c r="N822" i="25"/>
  <c r="R822" i="25"/>
  <c r="R823" i="25"/>
  <c r="J833" i="28"/>
  <c r="N824" i="27"/>
  <c r="N825" i="27"/>
  <c r="N817" i="26"/>
  <c r="J814" i="27"/>
  <c r="J815" i="27"/>
  <c r="L824" i="26"/>
  <c r="L825" i="26"/>
  <c r="B49" i="40"/>
  <c r="B50" i="40"/>
  <c r="B51" i="40"/>
  <c r="B52" i="40"/>
  <c r="B53" i="40"/>
  <c r="B54" i="40"/>
  <c r="B55" i="40"/>
  <c r="B56" i="40"/>
  <c r="B57" i="40"/>
  <c r="B58" i="40"/>
  <c r="B59" i="40"/>
  <c r="B60" i="40"/>
  <c r="B61" i="40"/>
  <c r="B63" i="40"/>
  <c r="B64" i="40"/>
  <c r="B65" i="40"/>
  <c r="B66" i="40"/>
  <c r="B67" i="40"/>
  <c r="B68" i="40"/>
  <c r="B69" i="40"/>
  <c r="B70" i="40"/>
  <c r="B71" i="40"/>
  <c r="B72" i="40"/>
  <c r="B73" i="40"/>
  <c r="B74" i="40"/>
  <c r="B75" i="40"/>
  <c r="P268" i="39"/>
  <c r="P267" i="39"/>
  <c r="Q66" i="39"/>
  <c r="Q67" i="39"/>
  <c r="Q74" i="39"/>
  <c r="Q75" i="39"/>
  <c r="L74" i="39"/>
  <c r="L75" i="39"/>
  <c r="Q64" i="39"/>
  <c r="Q65" i="39"/>
  <c r="L68" i="39"/>
  <c r="L69" i="39"/>
  <c r="Q72" i="39"/>
  <c r="Q73" i="39"/>
  <c r="K71" i="39"/>
  <c r="Q70" i="39"/>
  <c r="Q71" i="39"/>
  <c r="Q68" i="39"/>
  <c r="Q69" i="39"/>
  <c r="K73" i="39"/>
  <c r="L72" i="39"/>
  <c r="L73" i="39"/>
  <c r="R72" i="39"/>
  <c r="R73" i="39"/>
  <c r="R66" i="39"/>
  <c r="R67" i="39"/>
  <c r="L70" i="39"/>
  <c r="L71" i="39"/>
  <c r="K67" i="39"/>
  <c r="P268" i="37"/>
  <c r="P267" i="37"/>
  <c r="Q70" i="37"/>
  <c r="Q71" i="37"/>
  <c r="Q72" i="37"/>
  <c r="Q73" i="37"/>
  <c r="R72" i="37"/>
  <c r="R73" i="37"/>
  <c r="L68" i="37"/>
  <c r="L69" i="37"/>
  <c r="Q68" i="37"/>
  <c r="Q69" i="37"/>
  <c r="Q48" i="37"/>
  <c r="Q49" i="37"/>
  <c r="L58" i="37"/>
  <c r="L59" i="37"/>
  <c r="R48" i="37"/>
  <c r="R49" i="37"/>
  <c r="P274" i="38"/>
  <c r="P273" i="38"/>
  <c r="Q54" i="38"/>
  <c r="Q55" i="38"/>
  <c r="K51" i="38"/>
  <c r="R54" i="38"/>
  <c r="R55" i="38"/>
  <c r="R66" i="38"/>
  <c r="R67" i="38"/>
  <c r="Q74" i="38"/>
  <c r="Q75" i="38"/>
  <c r="Q68" i="38"/>
  <c r="Q69" i="38"/>
  <c r="N51" i="38"/>
  <c r="Q66" i="38"/>
  <c r="Q67" i="38"/>
  <c r="K55" i="38"/>
  <c r="L54" i="38"/>
  <c r="L55" i="38"/>
  <c r="R60" i="38"/>
  <c r="R61" i="38"/>
  <c r="R58" i="38"/>
  <c r="R59" i="38"/>
  <c r="Q60" i="38"/>
  <c r="Q61" i="38"/>
  <c r="L60" i="38"/>
  <c r="L61" i="38"/>
  <c r="K61" i="38"/>
  <c r="Q58" i="38"/>
  <c r="Q59" i="38"/>
  <c r="Q72" i="38"/>
  <c r="Q73" i="38"/>
  <c r="P268" i="36"/>
  <c r="P267" i="36"/>
  <c r="N67" i="36"/>
  <c r="L52" i="36"/>
  <c r="L53" i="36"/>
  <c r="N71" i="36"/>
  <c r="K71" i="36"/>
  <c r="Q52" i="36"/>
  <c r="Q53" i="36"/>
  <c r="K67" i="36"/>
  <c r="R70" i="36"/>
  <c r="R71" i="36"/>
  <c r="Q56" i="36"/>
  <c r="Q57" i="36"/>
  <c r="R56" i="36"/>
  <c r="R57" i="36"/>
  <c r="R50" i="36"/>
  <c r="R51" i="36"/>
  <c r="R54" i="36"/>
  <c r="R55" i="36"/>
  <c r="K55" i="36"/>
  <c r="K51" i="36"/>
  <c r="Q64" i="36"/>
  <c r="Q65" i="36"/>
  <c r="Q48" i="36"/>
  <c r="Q49" i="36"/>
  <c r="R58" i="36"/>
  <c r="R59" i="36"/>
  <c r="Q58" i="36"/>
  <c r="Q59" i="36"/>
  <c r="Q50" i="36"/>
  <c r="Q51" i="36"/>
  <c r="N59" i="36"/>
  <c r="L54" i="36"/>
  <c r="L55" i="36"/>
  <c r="K73" i="36"/>
  <c r="L50" i="36"/>
  <c r="L51" i="36"/>
  <c r="Q68" i="36"/>
  <c r="Q69" i="36"/>
  <c r="O61" i="36"/>
  <c r="Q60" i="36"/>
  <c r="Q61" i="36"/>
  <c r="K59" i="36"/>
  <c r="L74" i="36"/>
  <c r="L75" i="36"/>
  <c r="K65" i="36"/>
  <c r="R64" i="36"/>
  <c r="R65" i="36"/>
  <c r="L60" i="36"/>
  <c r="L61" i="36"/>
  <c r="Q54" i="36"/>
  <c r="Q55" i="36"/>
  <c r="L72" i="36"/>
  <c r="L73" i="36"/>
  <c r="Q74" i="36"/>
  <c r="Q75" i="36"/>
  <c r="L58" i="36"/>
  <c r="L59" i="36"/>
  <c r="L66" i="36"/>
  <c r="L67" i="36"/>
  <c r="Q72" i="36"/>
  <c r="Q73" i="36"/>
  <c r="L64" i="36"/>
  <c r="L65" i="36"/>
  <c r="Q66" i="36"/>
  <c r="Q67" i="36"/>
  <c r="P263" i="35"/>
  <c r="P264" i="35"/>
  <c r="K56" i="35"/>
  <c r="O56" i="35"/>
  <c r="O57" i="35"/>
  <c r="J60" i="35"/>
  <c r="J61" i="35"/>
  <c r="O60" i="35"/>
  <c r="O61" i="35"/>
  <c r="G67" i="35"/>
  <c r="O66" i="35"/>
  <c r="O67" i="35"/>
  <c r="K62" i="35"/>
  <c r="O62" i="35"/>
  <c r="O63" i="35"/>
  <c r="J66" i="35"/>
  <c r="J67" i="35"/>
  <c r="K74" i="35"/>
  <c r="O74" i="35"/>
  <c r="O75" i="35"/>
  <c r="J50" i="35"/>
  <c r="J51" i="35"/>
  <c r="O50" i="35"/>
  <c r="O51" i="35"/>
  <c r="G55" i="35"/>
  <c r="O54" i="35"/>
  <c r="O55" i="35"/>
  <c r="G65" i="35"/>
  <c r="O64" i="35"/>
  <c r="O65" i="35"/>
  <c r="K52" i="35"/>
  <c r="O52" i="35"/>
  <c r="O53" i="35"/>
  <c r="K70" i="35"/>
  <c r="K71" i="35"/>
  <c r="O70" i="35"/>
  <c r="O71" i="35"/>
  <c r="K58" i="35"/>
  <c r="O58" i="35"/>
  <c r="O59" i="35"/>
  <c r="G49" i="35"/>
  <c r="O48" i="35"/>
  <c r="O49" i="35"/>
  <c r="G69" i="35"/>
  <c r="O68" i="35"/>
  <c r="O69" i="35"/>
  <c r="K72" i="35"/>
  <c r="N72" i="35"/>
  <c r="O72" i="35"/>
  <c r="O73" i="35"/>
  <c r="P264" i="34"/>
  <c r="P263" i="34"/>
  <c r="G75" i="34"/>
  <c r="O74" i="34"/>
  <c r="O75" i="34"/>
  <c r="G67" i="34"/>
  <c r="O66" i="34"/>
  <c r="O67" i="34"/>
  <c r="G49" i="34"/>
  <c r="O48" i="34"/>
  <c r="O49" i="34"/>
  <c r="K54" i="34"/>
  <c r="K55" i="34"/>
  <c r="O54" i="34"/>
  <c r="O55" i="34"/>
  <c r="G63" i="34"/>
  <c r="O62" i="34"/>
  <c r="O63" i="34"/>
  <c r="J66" i="34"/>
  <c r="J67" i="34"/>
  <c r="G69" i="34"/>
  <c r="O68" i="34"/>
  <c r="O69" i="34"/>
  <c r="K60" i="34"/>
  <c r="O60" i="34"/>
  <c r="O61" i="34"/>
  <c r="J56" i="34"/>
  <c r="J57" i="34"/>
  <c r="O56" i="34"/>
  <c r="O57" i="34"/>
  <c r="J50" i="34"/>
  <c r="J51" i="34"/>
  <c r="O50" i="34"/>
  <c r="O51" i="34"/>
  <c r="G65" i="34"/>
  <c r="O64" i="34"/>
  <c r="O65" i="34"/>
  <c r="K70" i="34"/>
  <c r="O70" i="34"/>
  <c r="O71" i="34"/>
  <c r="J72" i="34"/>
  <c r="J73" i="34"/>
  <c r="O72" i="34"/>
  <c r="O73" i="34"/>
  <c r="G53" i="34"/>
  <c r="O52" i="34"/>
  <c r="O53" i="34"/>
  <c r="K50" i="34"/>
  <c r="N50" i="34"/>
  <c r="N51" i="34"/>
  <c r="G59" i="34"/>
  <c r="O58" i="34"/>
  <c r="O59" i="34"/>
  <c r="K817" i="27"/>
  <c r="P812" i="23"/>
  <c r="P811" i="23"/>
  <c r="P814" i="22"/>
  <c r="P813" i="22"/>
  <c r="P814" i="21"/>
  <c r="P813" i="21"/>
  <c r="J818" i="27"/>
  <c r="J819" i="27"/>
  <c r="K819" i="27"/>
  <c r="P806" i="7"/>
  <c r="P805" i="7"/>
  <c r="P808" i="1"/>
  <c r="P807" i="1"/>
  <c r="J824" i="27"/>
  <c r="J825" i="27"/>
  <c r="R832" i="28"/>
  <c r="R833" i="28"/>
  <c r="L820" i="28"/>
  <c r="J821" i="28"/>
  <c r="R820" i="28"/>
  <c r="R821" i="28"/>
  <c r="N821" i="28"/>
  <c r="K835" i="28"/>
  <c r="J834" i="28"/>
  <c r="N834" i="28"/>
  <c r="L823" i="28"/>
  <c r="Q822" i="28"/>
  <c r="Q823" i="28"/>
  <c r="N839" i="28"/>
  <c r="R838" i="28"/>
  <c r="R839" i="28"/>
  <c r="J839" i="28"/>
  <c r="L838" i="28"/>
  <c r="J837" i="28"/>
  <c r="L836" i="28"/>
  <c r="N843" i="28"/>
  <c r="R842" i="28"/>
  <c r="R843" i="28"/>
  <c r="J843" i="28"/>
  <c r="L842" i="28"/>
  <c r="L825" i="28"/>
  <c r="Q824" i="28"/>
  <c r="Q825" i="28"/>
  <c r="L831" i="28"/>
  <c r="Q830" i="28"/>
  <c r="Q831" i="28"/>
  <c r="N837" i="28"/>
  <c r="R836" i="28"/>
  <c r="R837" i="28"/>
  <c r="L833" i="28"/>
  <c r="Q832" i="28"/>
  <c r="Q833" i="28"/>
  <c r="R814" i="26"/>
  <c r="R815" i="26"/>
  <c r="L819" i="26"/>
  <c r="Q818" i="26"/>
  <c r="Q819" i="26"/>
  <c r="L815" i="26"/>
  <c r="Q814" i="26"/>
  <c r="Q815" i="26"/>
  <c r="L803" i="26"/>
  <c r="Q802" i="26"/>
  <c r="Q803" i="26"/>
  <c r="J821" i="26"/>
  <c r="L820" i="26"/>
  <c r="N821" i="26"/>
  <c r="R820" i="26"/>
  <c r="R821" i="26"/>
  <c r="J823" i="26"/>
  <c r="L822" i="26"/>
  <c r="N823" i="26"/>
  <c r="R822" i="26"/>
  <c r="R823" i="26"/>
  <c r="L809" i="26"/>
  <c r="Q808" i="26"/>
  <c r="Q809" i="26"/>
  <c r="Q810" i="26"/>
  <c r="Q811" i="26"/>
  <c r="L811" i="26"/>
  <c r="L813" i="26"/>
  <c r="Q812" i="26"/>
  <c r="Q813" i="26"/>
  <c r="R820" i="27"/>
  <c r="R821" i="27"/>
  <c r="N821" i="27"/>
  <c r="J821" i="27"/>
  <c r="L820" i="27"/>
  <c r="J811" i="27"/>
  <c r="L810" i="27"/>
  <c r="J809" i="27"/>
  <c r="L808" i="27"/>
  <c r="J813" i="27"/>
  <c r="L812" i="27"/>
  <c r="J807" i="27"/>
  <c r="L806" i="27"/>
  <c r="R822" i="27"/>
  <c r="R823" i="27"/>
  <c r="N823" i="27"/>
  <c r="R808" i="27"/>
  <c r="R809" i="27"/>
  <c r="N809" i="27"/>
  <c r="R806" i="27"/>
  <c r="R807" i="27"/>
  <c r="N807" i="27"/>
  <c r="J803" i="27"/>
  <c r="L802" i="27"/>
  <c r="R818" i="27"/>
  <c r="R819" i="27"/>
  <c r="N819" i="27"/>
  <c r="R810" i="27"/>
  <c r="R811" i="27"/>
  <c r="N811" i="27"/>
  <c r="J817" i="27"/>
  <c r="L816" i="27"/>
  <c r="R812" i="27"/>
  <c r="R813" i="27"/>
  <c r="N813" i="27"/>
  <c r="L814" i="27"/>
  <c r="J823" i="27"/>
  <c r="L822" i="27"/>
  <c r="R804" i="27"/>
  <c r="R805" i="27"/>
  <c r="N805" i="27"/>
  <c r="N803" i="27"/>
  <c r="R802" i="27"/>
  <c r="R803" i="27"/>
  <c r="N817" i="27"/>
  <c r="R816" i="27"/>
  <c r="R817" i="27"/>
  <c r="J805" i="27"/>
  <c r="L804" i="27"/>
  <c r="N815" i="27"/>
  <c r="R814" i="27"/>
  <c r="R815" i="27"/>
  <c r="R824" i="27"/>
  <c r="R825" i="27"/>
  <c r="K813" i="25"/>
  <c r="J812" i="25"/>
  <c r="J813" i="25"/>
  <c r="J808" i="25"/>
  <c r="L808" i="25"/>
  <c r="K809" i="25"/>
  <c r="N814" i="25"/>
  <c r="N815" i="25"/>
  <c r="J802" i="25"/>
  <c r="L802" i="25"/>
  <c r="K815" i="25"/>
  <c r="K803" i="25"/>
  <c r="O816" i="25"/>
  <c r="O817" i="25"/>
  <c r="K816" i="25"/>
  <c r="K824" i="25"/>
  <c r="O824" i="25"/>
  <c r="O825" i="25"/>
  <c r="L797" i="25"/>
  <c r="Q796" i="25"/>
  <c r="Q797" i="25"/>
  <c r="O814" i="25"/>
  <c r="O815" i="25"/>
  <c r="K818" i="25"/>
  <c r="O818" i="25"/>
  <c r="O819" i="25"/>
  <c r="Q794" i="25"/>
  <c r="Q795" i="25"/>
  <c r="L795" i="25"/>
  <c r="Q792" i="25"/>
  <c r="Q793" i="25"/>
  <c r="L793" i="25"/>
  <c r="O820" i="25"/>
  <c r="O821" i="25"/>
  <c r="Q790" i="25"/>
  <c r="Q791" i="25"/>
  <c r="L791" i="25"/>
  <c r="K820" i="25"/>
  <c r="L822" i="25"/>
  <c r="J823" i="25"/>
  <c r="N813" i="25"/>
  <c r="R812" i="25"/>
  <c r="R813" i="25"/>
  <c r="N823" i="25"/>
  <c r="R810" i="25"/>
  <c r="R811" i="25"/>
  <c r="N811" i="25"/>
  <c r="L806" i="25"/>
  <c r="J807" i="25"/>
  <c r="R802" i="25"/>
  <c r="R803" i="25"/>
  <c r="N803" i="25"/>
  <c r="J805" i="25"/>
  <c r="L804" i="25"/>
  <c r="R804" i="25"/>
  <c r="R805" i="25"/>
  <c r="N805" i="25"/>
  <c r="R808" i="25"/>
  <c r="R809" i="25"/>
  <c r="N809" i="25"/>
  <c r="N807" i="25"/>
  <c r="R806" i="25"/>
  <c r="R807" i="25"/>
  <c r="L814" i="25"/>
  <c r="J815" i="25"/>
  <c r="J811" i="25"/>
  <c r="L810" i="25"/>
  <c r="R68" i="38"/>
  <c r="R69" i="38"/>
  <c r="N71" i="38"/>
  <c r="L74" i="38"/>
  <c r="L75" i="38"/>
  <c r="R74" i="38"/>
  <c r="R75" i="38"/>
  <c r="N69" i="38"/>
  <c r="N75" i="38"/>
  <c r="L70" i="38"/>
  <c r="L71" i="38"/>
  <c r="R70" i="38"/>
  <c r="R71" i="38"/>
  <c r="L68" i="38"/>
  <c r="L69" i="38"/>
  <c r="K69" i="38"/>
  <c r="L62" i="38"/>
  <c r="L63" i="38"/>
  <c r="N62" i="38"/>
  <c r="K71" i="38"/>
  <c r="R68" i="36"/>
  <c r="R69" i="36"/>
  <c r="N69" i="36"/>
  <c r="K63" i="36"/>
  <c r="N62" i="36"/>
  <c r="L62" i="36"/>
  <c r="L63" i="36"/>
  <c r="L70" i="36"/>
  <c r="L71" i="36"/>
  <c r="K69" i="36"/>
  <c r="L48" i="36"/>
  <c r="L49" i="36"/>
  <c r="L68" i="36"/>
  <c r="L69" i="36"/>
  <c r="K48" i="35"/>
  <c r="N48" i="35"/>
  <c r="N49" i="35"/>
  <c r="J54" i="35"/>
  <c r="J55" i="35"/>
  <c r="K66" i="35"/>
  <c r="J68" i="35"/>
  <c r="J69" i="35"/>
  <c r="J68" i="34"/>
  <c r="J69" i="34"/>
  <c r="J74" i="34"/>
  <c r="J75" i="34"/>
  <c r="K56" i="34"/>
  <c r="N56" i="34"/>
  <c r="R56" i="34"/>
  <c r="R57" i="34"/>
  <c r="J64" i="34"/>
  <c r="J65" i="34"/>
  <c r="K64" i="34"/>
  <c r="J62" i="34"/>
  <c r="J63" i="34"/>
  <c r="K68" i="34"/>
  <c r="N62" i="39"/>
  <c r="L62" i="39"/>
  <c r="L63" i="39"/>
  <c r="K63" i="39"/>
  <c r="N60" i="39"/>
  <c r="L60" i="39"/>
  <c r="L61" i="39"/>
  <c r="K61" i="39"/>
  <c r="L48" i="39"/>
  <c r="L49" i="39"/>
  <c r="K49" i="39"/>
  <c r="N48" i="39"/>
  <c r="N58" i="39"/>
  <c r="L58" i="39"/>
  <c r="L59" i="39"/>
  <c r="K59" i="39"/>
  <c r="N52" i="39"/>
  <c r="L52" i="39"/>
  <c r="L53" i="39"/>
  <c r="K53" i="39"/>
  <c r="N56" i="39"/>
  <c r="L56" i="39"/>
  <c r="L57" i="39"/>
  <c r="K57" i="39"/>
  <c r="N50" i="39"/>
  <c r="L50" i="39"/>
  <c r="L51" i="39"/>
  <c r="K51" i="39"/>
  <c r="N54" i="39"/>
  <c r="L54" i="39"/>
  <c r="L55" i="39"/>
  <c r="K55" i="39"/>
  <c r="N62" i="37"/>
  <c r="L62" i="37"/>
  <c r="L63" i="37"/>
  <c r="K63" i="37"/>
  <c r="N54" i="37"/>
  <c r="L54" i="37"/>
  <c r="L55" i="37"/>
  <c r="K55" i="37"/>
  <c r="R52" i="37"/>
  <c r="R53" i="37"/>
  <c r="N53" i="37"/>
  <c r="L60" i="37"/>
  <c r="L61" i="37"/>
  <c r="R58" i="37"/>
  <c r="R59" i="37"/>
  <c r="N59" i="37"/>
  <c r="R60" i="37"/>
  <c r="R61" i="37"/>
  <c r="N61" i="37"/>
  <c r="Q58" i="37"/>
  <c r="Q59" i="37"/>
  <c r="Q50" i="37"/>
  <c r="Q51" i="37"/>
  <c r="L50" i="37"/>
  <c r="L51" i="37"/>
  <c r="Q52" i="37"/>
  <c r="Q53" i="37"/>
  <c r="N56" i="37"/>
  <c r="L56" i="37"/>
  <c r="L57" i="37"/>
  <c r="K57" i="37"/>
  <c r="L52" i="37"/>
  <c r="L53" i="37"/>
  <c r="R50" i="37"/>
  <c r="R51" i="37"/>
  <c r="N51" i="37"/>
  <c r="Q60" i="37"/>
  <c r="Q61" i="37"/>
  <c r="N48" i="38"/>
  <c r="L48" i="38"/>
  <c r="L49" i="38"/>
  <c r="K49" i="38"/>
  <c r="N49" i="36"/>
  <c r="R48" i="36"/>
  <c r="R49" i="36"/>
  <c r="N67" i="34"/>
  <c r="K71" i="34"/>
  <c r="N70" i="34"/>
  <c r="K67" i="34"/>
  <c r="J52" i="34"/>
  <c r="J53" i="34"/>
  <c r="K62" i="34"/>
  <c r="K74" i="34"/>
  <c r="K52" i="34"/>
  <c r="K58" i="34"/>
  <c r="K59" i="34"/>
  <c r="L66" i="34"/>
  <c r="L67" i="34"/>
  <c r="K72" i="34"/>
  <c r="G71" i="34"/>
  <c r="K69" i="34"/>
  <c r="J70" i="34"/>
  <c r="J71" i="34"/>
  <c r="G73" i="34"/>
  <c r="J54" i="34"/>
  <c r="J55" i="34"/>
  <c r="J58" i="34"/>
  <c r="J59" i="34"/>
  <c r="N60" i="34"/>
  <c r="K61" i="34"/>
  <c r="J48" i="34"/>
  <c r="J49" i="34"/>
  <c r="J60" i="34"/>
  <c r="J61" i="34"/>
  <c r="K48" i="34"/>
  <c r="G51" i="34"/>
  <c r="G61" i="34"/>
  <c r="G55" i="34"/>
  <c r="G57" i="34"/>
  <c r="N62" i="35"/>
  <c r="K63" i="35"/>
  <c r="K75" i="35"/>
  <c r="N74" i="35"/>
  <c r="K73" i="35"/>
  <c r="G75" i="35"/>
  <c r="J74" i="35"/>
  <c r="J75" i="35"/>
  <c r="J64" i="35"/>
  <c r="J65" i="35"/>
  <c r="G71" i="35"/>
  <c r="K64" i="35"/>
  <c r="N68" i="35"/>
  <c r="J70" i="35"/>
  <c r="J71" i="35"/>
  <c r="G63" i="35"/>
  <c r="G73" i="35"/>
  <c r="J62" i="35"/>
  <c r="J63" i="35"/>
  <c r="J72" i="35"/>
  <c r="J73" i="35"/>
  <c r="K57" i="35"/>
  <c r="N56" i="35"/>
  <c r="N52" i="35"/>
  <c r="K53" i="35"/>
  <c r="K59" i="35"/>
  <c r="N58" i="35"/>
  <c r="G61" i="35"/>
  <c r="L48" i="35"/>
  <c r="L49" i="35"/>
  <c r="G57" i="35"/>
  <c r="K60" i="35"/>
  <c r="K50" i="35"/>
  <c r="N54" i="35"/>
  <c r="Q54" i="35"/>
  <c r="Q55" i="35"/>
  <c r="K55" i="35"/>
  <c r="J56" i="35"/>
  <c r="J57" i="35"/>
  <c r="K49" i="35"/>
  <c r="G53" i="35"/>
  <c r="J52" i="35"/>
  <c r="J53" i="35"/>
  <c r="G59" i="35"/>
  <c r="G51" i="35"/>
  <c r="J58" i="35"/>
  <c r="J59" i="35"/>
  <c r="B582" i="1"/>
  <c r="A594" i="1"/>
  <c r="A596" i="1"/>
  <c r="D712" i="31"/>
  <c r="D698" i="31"/>
  <c r="C710" i="31"/>
  <c r="D684" i="31"/>
  <c r="C696" i="31"/>
  <c r="D670" i="31"/>
  <c r="C682" i="31"/>
  <c r="D656" i="31"/>
  <c r="C668" i="31"/>
  <c r="D642" i="31"/>
  <c r="C654" i="31"/>
  <c r="D614" i="31"/>
  <c r="D600" i="31"/>
  <c r="C612" i="31"/>
  <c r="Q824" i="26"/>
  <c r="Q825" i="26"/>
  <c r="P269" i="39"/>
  <c r="P270" i="39"/>
  <c r="P269" i="37"/>
  <c r="P270" i="37"/>
  <c r="P276" i="38"/>
  <c r="P275" i="38"/>
  <c r="P269" i="36"/>
  <c r="P270" i="36"/>
  <c r="P266" i="35"/>
  <c r="P265" i="35"/>
  <c r="N70" i="35"/>
  <c r="N71" i="35"/>
  <c r="Q48" i="35"/>
  <c r="Q49" i="35"/>
  <c r="R48" i="35"/>
  <c r="R49" i="35"/>
  <c r="Q74" i="35"/>
  <c r="Q75" i="35"/>
  <c r="L52" i="35"/>
  <c r="L53" i="35"/>
  <c r="L68" i="35"/>
  <c r="L69" i="35"/>
  <c r="L74" i="35"/>
  <c r="L75" i="35"/>
  <c r="P266" i="34"/>
  <c r="P265" i="34"/>
  <c r="K57" i="34"/>
  <c r="N58" i="34"/>
  <c r="Q50" i="34"/>
  <c r="Q51" i="34"/>
  <c r="L50" i="34"/>
  <c r="L51" i="34"/>
  <c r="K51" i="34"/>
  <c r="Q66" i="34"/>
  <c r="Q67" i="34"/>
  <c r="R66" i="34"/>
  <c r="R67" i="34"/>
  <c r="N54" i="34"/>
  <c r="N55" i="34"/>
  <c r="R50" i="34"/>
  <c r="R51" i="34"/>
  <c r="L818" i="27"/>
  <c r="L819" i="27"/>
  <c r="P814" i="23"/>
  <c r="P813" i="23"/>
  <c r="P816" i="22"/>
  <c r="P815" i="22"/>
  <c r="P815" i="21"/>
  <c r="P816" i="21"/>
  <c r="P808" i="7"/>
  <c r="P807" i="7"/>
  <c r="P809" i="1"/>
  <c r="P810" i="1"/>
  <c r="L824" i="27"/>
  <c r="Q824" i="27"/>
  <c r="Q825" i="27"/>
  <c r="N835" i="28"/>
  <c r="R834" i="28"/>
  <c r="R835" i="28"/>
  <c r="L821" i="28"/>
  <c r="Q820" i="28"/>
  <c r="Q821" i="28"/>
  <c r="J835" i="28"/>
  <c r="L834" i="28"/>
  <c r="L839" i="28"/>
  <c r="Q838" i="28"/>
  <c r="Q839" i="28"/>
  <c r="L837" i="28"/>
  <c r="Q836" i="28"/>
  <c r="Q837" i="28"/>
  <c r="L843" i="28"/>
  <c r="Q842" i="28"/>
  <c r="Q843" i="28"/>
  <c r="L821" i="26"/>
  <c r="Q820" i="26"/>
  <c r="Q821" i="26"/>
  <c r="L823" i="26"/>
  <c r="Q822" i="26"/>
  <c r="Q823" i="26"/>
  <c r="Q806" i="27"/>
  <c r="Q807" i="27"/>
  <c r="L807" i="27"/>
  <c r="L817" i="27"/>
  <c r="Q816" i="27"/>
  <c r="Q817" i="27"/>
  <c r="Q812" i="27"/>
  <c r="Q813" i="27"/>
  <c r="L813" i="27"/>
  <c r="Q810" i="27"/>
  <c r="Q811" i="27"/>
  <c r="L811" i="27"/>
  <c r="L803" i="27"/>
  <c r="Q802" i="27"/>
  <c r="Q803" i="27"/>
  <c r="L805" i="27"/>
  <c r="Q804" i="27"/>
  <c r="Q805" i="27"/>
  <c r="Q822" i="27"/>
  <c r="Q823" i="27"/>
  <c r="L823" i="27"/>
  <c r="Q808" i="27"/>
  <c r="Q809" i="27"/>
  <c r="L809" i="27"/>
  <c r="Q820" i="27"/>
  <c r="Q821" i="27"/>
  <c r="L821" i="27"/>
  <c r="Q814" i="27"/>
  <c r="Q815" i="27"/>
  <c r="L815" i="27"/>
  <c r="L812" i="25"/>
  <c r="L813" i="25"/>
  <c r="J803" i="25"/>
  <c r="J809" i="25"/>
  <c r="R814" i="25"/>
  <c r="R815" i="25"/>
  <c r="K821" i="25"/>
  <c r="N820" i="25"/>
  <c r="J820" i="25"/>
  <c r="K819" i="25"/>
  <c r="J818" i="25"/>
  <c r="N818" i="25"/>
  <c r="K825" i="25"/>
  <c r="J824" i="25"/>
  <c r="N824" i="25"/>
  <c r="N816" i="25"/>
  <c r="J816" i="25"/>
  <c r="K817" i="25"/>
  <c r="L811" i="25"/>
  <c r="Q810" i="25"/>
  <c r="Q811" i="25"/>
  <c r="L803" i="25"/>
  <c r="Q802" i="25"/>
  <c r="Q803" i="25"/>
  <c r="L809" i="25"/>
  <c r="Q808" i="25"/>
  <c r="Q809" i="25"/>
  <c r="Q806" i="25"/>
  <c r="Q807" i="25"/>
  <c r="L807" i="25"/>
  <c r="L805" i="25"/>
  <c r="Q804" i="25"/>
  <c r="Q805" i="25"/>
  <c r="Q814" i="25"/>
  <c r="Q815" i="25"/>
  <c r="L815" i="25"/>
  <c r="Q822" i="25"/>
  <c r="Q823" i="25"/>
  <c r="L823" i="25"/>
  <c r="N63" i="38"/>
  <c r="R62" i="38"/>
  <c r="R63" i="38"/>
  <c r="Q62" i="38"/>
  <c r="Q63" i="38"/>
  <c r="R62" i="36"/>
  <c r="R63" i="36"/>
  <c r="Q62" i="36"/>
  <c r="Q63" i="36"/>
  <c r="N63" i="36"/>
  <c r="L66" i="35"/>
  <c r="L67" i="35"/>
  <c r="K67" i="35"/>
  <c r="N66" i="35"/>
  <c r="L54" i="35"/>
  <c r="L55" i="35"/>
  <c r="L68" i="34"/>
  <c r="L69" i="34"/>
  <c r="N57" i="34"/>
  <c r="N68" i="34"/>
  <c r="Q68" i="34"/>
  <c r="Q69" i="34"/>
  <c r="K65" i="34"/>
  <c r="N64" i="34"/>
  <c r="L64" i="34"/>
  <c r="L65" i="34"/>
  <c r="L58" i="34"/>
  <c r="L59" i="34"/>
  <c r="Q56" i="34"/>
  <c r="Q57" i="34"/>
  <c r="L54" i="34"/>
  <c r="L55" i="34"/>
  <c r="L56" i="34"/>
  <c r="L57" i="34"/>
  <c r="L70" i="34"/>
  <c r="L71" i="34"/>
  <c r="W622" i="31"/>
  <c r="W620" i="31"/>
  <c r="W618" i="31"/>
  <c r="W616" i="31"/>
  <c r="W614" i="31"/>
  <c r="W612" i="31"/>
  <c r="W624" i="31"/>
  <c r="C614" i="31"/>
  <c r="B612" i="31"/>
  <c r="C684" i="31"/>
  <c r="W686" i="31"/>
  <c r="W684" i="31"/>
  <c r="W682" i="31"/>
  <c r="W694" i="31"/>
  <c r="W692" i="31"/>
  <c r="W690" i="31"/>
  <c r="W688" i="31"/>
  <c r="C698" i="31"/>
  <c r="W702" i="31"/>
  <c r="W700" i="31"/>
  <c r="W698" i="31"/>
  <c r="W696" i="31"/>
  <c r="W708" i="31"/>
  <c r="W706" i="31"/>
  <c r="W704" i="31"/>
  <c r="C712" i="31"/>
  <c r="W718" i="31"/>
  <c r="W716" i="31"/>
  <c r="W714" i="31"/>
  <c r="W712" i="31"/>
  <c r="W710" i="31"/>
  <c r="W722" i="31"/>
  <c r="W720" i="31"/>
  <c r="C670" i="31"/>
  <c r="W670" i="31"/>
  <c r="W668" i="31"/>
  <c r="W680" i="31"/>
  <c r="W678" i="31"/>
  <c r="W676" i="31"/>
  <c r="W674" i="31"/>
  <c r="W672" i="31"/>
  <c r="C656" i="31"/>
  <c r="W654" i="31"/>
  <c r="W666" i="31"/>
  <c r="W664" i="31"/>
  <c r="W662" i="31"/>
  <c r="W660" i="31"/>
  <c r="W658" i="31"/>
  <c r="W656" i="31"/>
  <c r="C642" i="31"/>
  <c r="C626" i="31"/>
  <c r="R62" i="39"/>
  <c r="R63" i="39"/>
  <c r="N63" i="39"/>
  <c r="Q62" i="39"/>
  <c r="Q63" i="39"/>
  <c r="N51" i="39"/>
  <c r="R50" i="39"/>
  <c r="R51" i="39"/>
  <c r="Q50" i="39"/>
  <c r="Q51" i="39"/>
  <c r="N59" i="39"/>
  <c r="R58" i="39"/>
  <c r="R59" i="39"/>
  <c r="Q58" i="39"/>
  <c r="Q59" i="39"/>
  <c r="N57" i="39"/>
  <c r="R56" i="39"/>
  <c r="R57" i="39"/>
  <c r="Q56" i="39"/>
  <c r="Q57" i="39"/>
  <c r="R48" i="39"/>
  <c r="R49" i="39"/>
  <c r="N49" i="39"/>
  <c r="Q48" i="39"/>
  <c r="Q49" i="39"/>
  <c r="N55" i="39"/>
  <c r="R54" i="39"/>
  <c r="R55" i="39"/>
  <c r="Q54" i="39"/>
  <c r="Q55" i="39"/>
  <c r="N53" i="39"/>
  <c r="R52" i="39"/>
  <c r="R53" i="39"/>
  <c r="Q52" i="39"/>
  <c r="Q53" i="39"/>
  <c r="N61" i="39"/>
  <c r="R60" i="39"/>
  <c r="R61" i="39"/>
  <c r="Q60" i="39"/>
  <c r="Q61" i="39"/>
  <c r="R62" i="37"/>
  <c r="R63" i="37"/>
  <c r="N63" i="37"/>
  <c r="Q62" i="37"/>
  <c r="Q63" i="37"/>
  <c r="R54" i="37"/>
  <c r="R55" i="37"/>
  <c r="N55" i="37"/>
  <c r="Q54" i="37"/>
  <c r="Q55" i="37"/>
  <c r="R56" i="37"/>
  <c r="R57" i="37"/>
  <c r="N57" i="37"/>
  <c r="Q56" i="37"/>
  <c r="Q57" i="37"/>
  <c r="N49" i="38"/>
  <c r="R48" i="38"/>
  <c r="R49" i="38"/>
  <c r="Q48" i="38"/>
  <c r="Q49" i="38"/>
  <c r="N62" i="34"/>
  <c r="L62" i="34"/>
  <c r="L63" i="34"/>
  <c r="K63" i="34"/>
  <c r="R68" i="34"/>
  <c r="R69" i="34"/>
  <c r="K73" i="34"/>
  <c r="N72" i="34"/>
  <c r="L72" i="34"/>
  <c r="L73" i="34"/>
  <c r="L52" i="34"/>
  <c r="L53" i="34"/>
  <c r="N52" i="34"/>
  <c r="R70" i="34"/>
  <c r="R71" i="34"/>
  <c r="Q70" i="34"/>
  <c r="Q71" i="34"/>
  <c r="N71" i="34"/>
  <c r="K53" i="34"/>
  <c r="N74" i="34"/>
  <c r="L74" i="34"/>
  <c r="L75" i="34"/>
  <c r="K75" i="34"/>
  <c r="R60" i="34"/>
  <c r="R61" i="34"/>
  <c r="Q60" i="34"/>
  <c r="Q61" i="34"/>
  <c r="N61" i="34"/>
  <c r="N48" i="34"/>
  <c r="L48" i="34"/>
  <c r="L49" i="34"/>
  <c r="K49" i="34"/>
  <c r="R58" i="34"/>
  <c r="R59" i="34"/>
  <c r="Q58" i="34"/>
  <c r="Q59" i="34"/>
  <c r="N59" i="34"/>
  <c r="Q54" i="34"/>
  <c r="Q55" i="34"/>
  <c r="L60" i="34"/>
  <c r="L61" i="34"/>
  <c r="R72" i="35"/>
  <c r="R73" i="35"/>
  <c r="N73" i="35"/>
  <c r="R68" i="35"/>
  <c r="R69" i="35"/>
  <c r="N69" i="35"/>
  <c r="Q68" i="35"/>
  <c r="Q69" i="35"/>
  <c r="Q62" i="35"/>
  <c r="Q63" i="35"/>
  <c r="R74" i="35"/>
  <c r="R75" i="35"/>
  <c r="N75" i="35"/>
  <c r="L70" i="35"/>
  <c r="L71" i="35"/>
  <c r="R70" i="35"/>
  <c r="R71" i="35"/>
  <c r="Q70" i="35"/>
  <c r="Q71" i="35"/>
  <c r="L62" i="35"/>
  <c r="L63" i="35"/>
  <c r="K65" i="35"/>
  <c r="N64" i="35"/>
  <c r="L64" i="35"/>
  <c r="L65" i="35"/>
  <c r="Q72" i="35"/>
  <c r="Q73" i="35"/>
  <c r="L72" i="35"/>
  <c r="L73" i="35"/>
  <c r="R62" i="35"/>
  <c r="R63" i="35"/>
  <c r="N63" i="35"/>
  <c r="R52" i="35"/>
  <c r="R53" i="35"/>
  <c r="N53" i="35"/>
  <c r="Q58" i="35"/>
  <c r="Q59" i="35"/>
  <c r="Q52" i="35"/>
  <c r="Q53" i="35"/>
  <c r="N60" i="35"/>
  <c r="K61" i="35"/>
  <c r="L60" i="35"/>
  <c r="L61" i="35"/>
  <c r="L56" i="35"/>
  <c r="L57" i="35"/>
  <c r="R58" i="35"/>
  <c r="R59" i="35"/>
  <c r="N59" i="35"/>
  <c r="Q56" i="35"/>
  <c r="Q57" i="35"/>
  <c r="N57" i="35"/>
  <c r="R56" i="35"/>
  <c r="R57" i="35"/>
  <c r="R54" i="35"/>
  <c r="R55" i="35"/>
  <c r="N55" i="35"/>
  <c r="L58" i="35"/>
  <c r="L59" i="35"/>
  <c r="K51" i="35"/>
  <c r="N50" i="35"/>
  <c r="L50" i="35"/>
  <c r="L51" i="35"/>
  <c r="L9" i="32"/>
  <c r="Q818" i="27"/>
  <c r="Q819" i="27"/>
  <c r="P272" i="39"/>
  <c r="P271" i="39"/>
  <c r="P272" i="37"/>
  <c r="P271" i="37"/>
  <c r="P278" i="38"/>
  <c r="P277" i="38"/>
  <c r="P272" i="36"/>
  <c r="P271" i="36"/>
  <c r="P268" i="35"/>
  <c r="P267" i="35"/>
  <c r="P268" i="34"/>
  <c r="P267" i="34"/>
  <c r="R54" i="34"/>
  <c r="R55" i="34"/>
  <c r="P815" i="23"/>
  <c r="P816" i="23"/>
  <c r="P817" i="22"/>
  <c r="P818" i="22"/>
  <c r="P817" i="21"/>
  <c r="P818" i="21"/>
  <c r="L825" i="27"/>
  <c r="P809" i="7"/>
  <c r="P810" i="7"/>
  <c r="P811" i="1"/>
  <c r="P812" i="1"/>
  <c r="L835" i="28"/>
  <c r="Q834" i="28"/>
  <c r="Q835" i="28"/>
  <c r="Q812" i="25"/>
  <c r="Q813" i="25"/>
  <c r="L824" i="25"/>
  <c r="J825" i="25"/>
  <c r="N819" i="25"/>
  <c r="R818" i="25"/>
  <c r="R819" i="25"/>
  <c r="J819" i="25"/>
  <c r="L818" i="25"/>
  <c r="L816" i="25"/>
  <c r="J817" i="25"/>
  <c r="L820" i="25"/>
  <c r="J821" i="25"/>
  <c r="N817" i="25"/>
  <c r="R816" i="25"/>
  <c r="R817" i="25"/>
  <c r="R820" i="25"/>
  <c r="R821" i="25"/>
  <c r="N821" i="25"/>
  <c r="R824" i="25"/>
  <c r="R825" i="25"/>
  <c r="N825" i="25"/>
  <c r="R66" i="35"/>
  <c r="R67" i="35"/>
  <c r="Q66" i="35"/>
  <c r="Q67" i="35"/>
  <c r="N67" i="35"/>
  <c r="N69" i="34"/>
  <c r="N65" i="34"/>
  <c r="Q64" i="34"/>
  <c r="Q65" i="34"/>
  <c r="R64" i="34"/>
  <c r="R65" i="34"/>
  <c r="B613" i="31"/>
  <c r="B614" i="31"/>
  <c r="B615" i="31"/>
  <c r="B616" i="31"/>
  <c r="B617" i="31"/>
  <c r="B618" i="31"/>
  <c r="B619" i="31"/>
  <c r="B620" i="31"/>
  <c r="B621" i="31"/>
  <c r="B622" i="31"/>
  <c r="B623" i="31"/>
  <c r="B624" i="31"/>
  <c r="B625" i="31"/>
  <c r="R26" i="32"/>
  <c r="C628" i="31"/>
  <c r="B626" i="31"/>
  <c r="W636" i="31"/>
  <c r="W634" i="31"/>
  <c r="W632" i="31"/>
  <c r="W630" i="31"/>
  <c r="W628" i="31"/>
  <c r="W626" i="31"/>
  <c r="W638" i="31"/>
  <c r="M21" i="32"/>
  <c r="M20" i="32"/>
  <c r="M19" i="32"/>
  <c r="M18" i="32"/>
  <c r="M2" i="42"/>
  <c r="N63" i="34"/>
  <c r="R62" i="34"/>
  <c r="R63" i="34"/>
  <c r="Q62" i="34"/>
  <c r="Q63" i="34"/>
  <c r="R74" i="34"/>
  <c r="R75" i="34"/>
  <c r="Q74" i="34"/>
  <c r="Q75" i="34"/>
  <c r="N75" i="34"/>
  <c r="Q72" i="34"/>
  <c r="Q73" i="34"/>
  <c r="R72" i="34"/>
  <c r="R73" i="34"/>
  <c r="N73" i="34"/>
  <c r="N53" i="34"/>
  <c r="R52" i="34"/>
  <c r="R53" i="34"/>
  <c r="Q52" i="34"/>
  <c r="Q53" i="34"/>
  <c r="R48" i="34"/>
  <c r="R49" i="34"/>
  <c r="Q48" i="34"/>
  <c r="Q49" i="34"/>
  <c r="N49" i="34"/>
  <c r="N65" i="35"/>
  <c r="R64" i="35"/>
  <c r="R65" i="35"/>
  <c r="Q64" i="35"/>
  <c r="Q65" i="35"/>
  <c r="N51" i="35"/>
  <c r="Q50" i="35"/>
  <c r="Q51" i="35"/>
  <c r="R50" i="35"/>
  <c r="R51" i="35"/>
  <c r="R60" i="35"/>
  <c r="R61" i="35"/>
  <c r="N61" i="35"/>
  <c r="Q60" i="35"/>
  <c r="Q61" i="35"/>
  <c r="B196" i="41"/>
  <c r="B197" i="41"/>
  <c r="B198" i="41"/>
  <c r="B199" i="41"/>
  <c r="B200" i="41"/>
  <c r="B201" i="41"/>
  <c r="B202" i="41"/>
  <c r="B203" i="41"/>
  <c r="B204" i="41"/>
  <c r="B205" i="41"/>
  <c r="B206" i="41"/>
  <c r="B207" i="41"/>
  <c r="B184" i="41"/>
  <c r="B185" i="41"/>
  <c r="B186" i="41"/>
  <c r="B187" i="41"/>
  <c r="B188" i="41"/>
  <c r="B189" i="41"/>
  <c r="B190" i="41"/>
  <c r="B191" i="41"/>
  <c r="B192" i="41"/>
  <c r="B193" i="41"/>
  <c r="B194" i="41"/>
  <c r="B195" i="41"/>
  <c r="B172" i="41"/>
  <c r="B173" i="41"/>
  <c r="B174" i="41"/>
  <c r="B175" i="41"/>
  <c r="B176" i="41"/>
  <c r="B177" i="41"/>
  <c r="B178" i="41"/>
  <c r="B179" i="41"/>
  <c r="B180" i="41"/>
  <c r="B181" i="41"/>
  <c r="B182" i="41"/>
  <c r="B183" i="41"/>
  <c r="B160" i="41"/>
  <c r="B161" i="41"/>
  <c r="B162" i="41"/>
  <c r="B163" i="41"/>
  <c r="B164" i="41"/>
  <c r="B165" i="41"/>
  <c r="B166" i="41"/>
  <c r="B167" i="41"/>
  <c r="B168" i="41"/>
  <c r="B169" i="41"/>
  <c r="B170" i="41"/>
  <c r="B171" i="41"/>
  <c r="B146" i="41"/>
  <c r="B147" i="41"/>
  <c r="B148" i="41"/>
  <c r="B149" i="41"/>
  <c r="B150" i="41"/>
  <c r="B151" i="41"/>
  <c r="B152" i="41"/>
  <c r="B153" i="41"/>
  <c r="B154" i="41"/>
  <c r="B155" i="41"/>
  <c r="B156" i="41"/>
  <c r="B157" i="41"/>
  <c r="B158" i="41"/>
  <c r="B159" i="41"/>
  <c r="B132" i="41"/>
  <c r="B133" i="41"/>
  <c r="B134" i="41"/>
  <c r="B135" i="41"/>
  <c r="B136" i="41"/>
  <c r="B137" i="41"/>
  <c r="B138" i="41"/>
  <c r="B139" i="41"/>
  <c r="B140" i="41"/>
  <c r="B141" i="41"/>
  <c r="B142" i="41"/>
  <c r="B143" i="41"/>
  <c r="B144" i="41"/>
  <c r="B145" i="41"/>
  <c r="B118" i="41"/>
  <c r="B119" i="41"/>
  <c r="B120" i="41"/>
  <c r="B121" i="41"/>
  <c r="B122" i="41"/>
  <c r="B123" i="41"/>
  <c r="B124" i="41"/>
  <c r="B125" i="41"/>
  <c r="B126" i="41"/>
  <c r="B127" i="41"/>
  <c r="B128" i="41"/>
  <c r="B129" i="41"/>
  <c r="B130" i="41"/>
  <c r="B131" i="41"/>
  <c r="B105" i="41"/>
  <c r="B106" i="41"/>
  <c r="B107" i="41"/>
  <c r="B108" i="41"/>
  <c r="B109" i="41"/>
  <c r="B110" i="41"/>
  <c r="B111" i="41"/>
  <c r="B112" i="41"/>
  <c r="B113" i="41"/>
  <c r="B114" i="41"/>
  <c r="B115" i="41"/>
  <c r="B116" i="41"/>
  <c r="B117" i="41"/>
  <c r="B104" i="41"/>
  <c r="B90" i="41"/>
  <c r="B91" i="41"/>
  <c r="B92" i="41"/>
  <c r="B93" i="41"/>
  <c r="B94" i="41"/>
  <c r="B95" i="41"/>
  <c r="B96" i="41"/>
  <c r="B97" i="41"/>
  <c r="B98" i="41"/>
  <c r="B99" i="41"/>
  <c r="B100" i="41"/>
  <c r="B101" i="41"/>
  <c r="B102" i="41"/>
  <c r="B103" i="41"/>
  <c r="B76" i="41"/>
  <c r="B77" i="41"/>
  <c r="B78" i="41"/>
  <c r="B79" i="41"/>
  <c r="B80" i="41"/>
  <c r="B81" i="41"/>
  <c r="B82" i="41"/>
  <c r="B83" i="41"/>
  <c r="B84" i="41"/>
  <c r="B85" i="41"/>
  <c r="B86" i="41"/>
  <c r="B87" i="41"/>
  <c r="B88" i="41"/>
  <c r="B89" i="41"/>
  <c r="B34" i="41"/>
  <c r="B35" i="41"/>
  <c r="B36" i="41"/>
  <c r="B37" i="41"/>
  <c r="B38" i="41"/>
  <c r="B39" i="41"/>
  <c r="B40" i="41"/>
  <c r="B41" i="41"/>
  <c r="B42" i="41"/>
  <c r="B43" i="41"/>
  <c r="B44" i="41"/>
  <c r="B45" i="41"/>
  <c r="B46" i="41"/>
  <c r="B47" i="41"/>
  <c r="B20" i="41"/>
  <c r="B21" i="41"/>
  <c r="B22" i="41"/>
  <c r="B23" i="41"/>
  <c r="B24" i="41"/>
  <c r="B25" i="41"/>
  <c r="B26" i="41"/>
  <c r="B27" i="41"/>
  <c r="B28" i="41"/>
  <c r="B29" i="41"/>
  <c r="B30" i="41"/>
  <c r="B31" i="41"/>
  <c r="B32" i="41"/>
  <c r="B33" i="41"/>
  <c r="B6" i="41"/>
  <c r="B7" i="41"/>
  <c r="B8" i="41"/>
  <c r="B9" i="41"/>
  <c r="B10" i="41"/>
  <c r="B11" i="41"/>
  <c r="B12" i="41"/>
  <c r="B13" i="41"/>
  <c r="B14" i="41"/>
  <c r="B15" i="41"/>
  <c r="B16" i="41"/>
  <c r="B17" i="41"/>
  <c r="B18" i="41"/>
  <c r="B19" i="41"/>
  <c r="R82" i="33"/>
  <c r="B196" i="40"/>
  <c r="B197" i="40"/>
  <c r="B198" i="40"/>
  <c r="B199" i="40"/>
  <c r="B200" i="40"/>
  <c r="B201" i="40"/>
  <c r="B202" i="40"/>
  <c r="B203" i="40"/>
  <c r="B204" i="40"/>
  <c r="B205" i="40"/>
  <c r="B206" i="40"/>
  <c r="B207" i="40"/>
  <c r="B184" i="40"/>
  <c r="B185" i="40"/>
  <c r="B186" i="40"/>
  <c r="B187" i="40"/>
  <c r="B188" i="40"/>
  <c r="B189" i="40"/>
  <c r="B190" i="40"/>
  <c r="B191" i="40"/>
  <c r="B192" i="40"/>
  <c r="B193" i="40"/>
  <c r="B194" i="40"/>
  <c r="B195" i="40"/>
  <c r="B172" i="40"/>
  <c r="B173" i="40"/>
  <c r="B174" i="40"/>
  <c r="B175" i="40"/>
  <c r="B176" i="40"/>
  <c r="B177" i="40"/>
  <c r="B178" i="40"/>
  <c r="B179" i="40"/>
  <c r="B180" i="40"/>
  <c r="B181" i="40"/>
  <c r="B182" i="40"/>
  <c r="B183" i="40"/>
  <c r="B160" i="40"/>
  <c r="B161" i="40"/>
  <c r="B162" i="40"/>
  <c r="B163" i="40"/>
  <c r="B164" i="40"/>
  <c r="B165" i="40"/>
  <c r="B166" i="40"/>
  <c r="B167" i="40"/>
  <c r="B168" i="40"/>
  <c r="B169" i="40"/>
  <c r="B170" i="40"/>
  <c r="B171" i="40"/>
  <c r="B146" i="40"/>
  <c r="B147" i="40"/>
  <c r="B148" i="40"/>
  <c r="B149" i="40"/>
  <c r="B150" i="40"/>
  <c r="B151" i="40"/>
  <c r="B152" i="40"/>
  <c r="B153" i="40"/>
  <c r="B154" i="40"/>
  <c r="B155" i="40"/>
  <c r="B156" i="40"/>
  <c r="B157" i="40"/>
  <c r="B158" i="40"/>
  <c r="B159" i="40"/>
  <c r="B132" i="40"/>
  <c r="B133" i="40"/>
  <c r="B134" i="40"/>
  <c r="B135" i="40"/>
  <c r="B136" i="40"/>
  <c r="B137" i="40"/>
  <c r="B138" i="40"/>
  <c r="B139" i="40"/>
  <c r="B140" i="40"/>
  <c r="B141" i="40"/>
  <c r="B142" i="40"/>
  <c r="B143" i="40"/>
  <c r="B144" i="40"/>
  <c r="B145" i="40"/>
  <c r="B118" i="40"/>
  <c r="B119" i="40"/>
  <c r="B120" i="40"/>
  <c r="B121" i="40"/>
  <c r="B122" i="40"/>
  <c r="B123" i="40"/>
  <c r="B124" i="40"/>
  <c r="B125" i="40"/>
  <c r="B126" i="40"/>
  <c r="B127" i="40"/>
  <c r="B128" i="40"/>
  <c r="B129" i="40"/>
  <c r="B130" i="40"/>
  <c r="B131" i="40"/>
  <c r="B104" i="40"/>
  <c r="B105" i="40"/>
  <c r="B106" i="40"/>
  <c r="B107" i="40"/>
  <c r="B108" i="40"/>
  <c r="B109" i="40"/>
  <c r="B110" i="40"/>
  <c r="B111" i="40"/>
  <c r="B112" i="40"/>
  <c r="B113" i="40"/>
  <c r="B114" i="40"/>
  <c r="B115" i="40"/>
  <c r="B116" i="40"/>
  <c r="B117" i="40"/>
  <c r="B90" i="40"/>
  <c r="B91" i="40"/>
  <c r="B92" i="40"/>
  <c r="B93" i="40"/>
  <c r="B94" i="40"/>
  <c r="B95" i="40"/>
  <c r="B96" i="40"/>
  <c r="B97" i="40"/>
  <c r="B98" i="40"/>
  <c r="B99" i="40"/>
  <c r="B100" i="40"/>
  <c r="B101" i="40"/>
  <c r="B102" i="40"/>
  <c r="B103" i="40"/>
  <c r="B76" i="40"/>
  <c r="B77" i="40"/>
  <c r="B78" i="40"/>
  <c r="B79" i="40"/>
  <c r="B80" i="40"/>
  <c r="B81" i="40"/>
  <c r="B82" i="40"/>
  <c r="B83" i="40"/>
  <c r="B84" i="40"/>
  <c r="B85" i="40"/>
  <c r="B86" i="40"/>
  <c r="B87" i="40"/>
  <c r="B88" i="40"/>
  <c r="B89" i="40"/>
  <c r="B34" i="40"/>
  <c r="B20" i="40"/>
  <c r="B21" i="40"/>
  <c r="B22" i="40"/>
  <c r="B23" i="40"/>
  <c r="B24" i="40"/>
  <c r="B25" i="40"/>
  <c r="B26" i="40"/>
  <c r="B27" i="40"/>
  <c r="B28" i="40"/>
  <c r="B29" i="40"/>
  <c r="B30" i="40"/>
  <c r="B31" i="40"/>
  <c r="B32" i="40"/>
  <c r="B33" i="40"/>
  <c r="B6" i="40"/>
  <c r="B7" i="40"/>
  <c r="B8" i="40"/>
  <c r="B9" i="40"/>
  <c r="B10" i="40"/>
  <c r="B11" i="40"/>
  <c r="B12" i="40"/>
  <c r="B13" i="40"/>
  <c r="B14" i="40"/>
  <c r="B15" i="40"/>
  <c r="B16" i="40"/>
  <c r="B17" i="40"/>
  <c r="B18" i="40"/>
  <c r="B19" i="40"/>
  <c r="R62" i="33"/>
  <c r="B35" i="40"/>
  <c r="B36" i="40"/>
  <c r="B37" i="40"/>
  <c r="B38" i="40"/>
  <c r="B39" i="40"/>
  <c r="B40" i="40"/>
  <c r="B41" i="40"/>
  <c r="B42" i="40"/>
  <c r="B43" i="40"/>
  <c r="B44" i="40"/>
  <c r="B45" i="40"/>
  <c r="B46" i="40"/>
  <c r="B47" i="40"/>
  <c r="P274" i="39"/>
  <c r="P273" i="39"/>
  <c r="P274" i="37"/>
  <c r="P273" i="37"/>
  <c r="P279" i="38"/>
  <c r="P274" i="36"/>
  <c r="P273" i="36"/>
  <c r="P270" i="35"/>
  <c r="P269" i="35"/>
  <c r="P270" i="34"/>
  <c r="P269" i="34"/>
  <c r="P818" i="23"/>
  <c r="P817" i="23"/>
  <c r="P820" i="22"/>
  <c r="P819" i="22"/>
  <c r="P820" i="21"/>
  <c r="P819" i="21"/>
  <c r="P812" i="7"/>
  <c r="P811" i="7"/>
  <c r="P814" i="1"/>
  <c r="P813" i="1"/>
  <c r="L821" i="25"/>
  <c r="Q820" i="25"/>
  <c r="Q821" i="25"/>
  <c r="L825" i="25"/>
  <c r="Q824" i="25"/>
  <c r="Q825" i="25"/>
  <c r="Q816" i="25"/>
  <c r="Q817" i="25"/>
  <c r="L817" i="25"/>
  <c r="L819" i="25"/>
  <c r="Q818" i="25"/>
  <c r="Q819" i="25"/>
  <c r="B627" i="31"/>
  <c r="B628" i="31"/>
  <c r="B629" i="31"/>
  <c r="B630" i="31"/>
  <c r="B631" i="31"/>
  <c r="B632" i="31"/>
  <c r="B633" i="31"/>
  <c r="B634" i="31"/>
  <c r="B635" i="31"/>
  <c r="B636" i="31"/>
  <c r="B637" i="31"/>
  <c r="B638" i="31"/>
  <c r="B639" i="31"/>
  <c r="R27" i="32"/>
  <c r="G254" i="39"/>
  <c r="G252" i="39"/>
  <c r="G250" i="39"/>
  <c r="G248" i="39"/>
  <c r="G246" i="39"/>
  <c r="G244" i="39"/>
  <c r="G242" i="39"/>
  <c r="G240" i="39"/>
  <c r="G238" i="39"/>
  <c r="G236" i="39"/>
  <c r="G234" i="39"/>
  <c r="G232" i="39"/>
  <c r="G206" i="39"/>
  <c r="G204" i="39"/>
  <c r="O204" i="39"/>
  <c r="O205" i="39"/>
  <c r="G202" i="39"/>
  <c r="G200" i="39"/>
  <c r="G198" i="39"/>
  <c r="G196" i="39"/>
  <c r="O196" i="39"/>
  <c r="O197" i="39"/>
  <c r="G194" i="39"/>
  <c r="G192" i="39"/>
  <c r="G190" i="39"/>
  <c r="J190" i="39"/>
  <c r="J191" i="39"/>
  <c r="G188" i="39"/>
  <c r="G186" i="39"/>
  <c r="G184" i="39"/>
  <c r="G182" i="39"/>
  <c r="G181" i="39"/>
  <c r="G180" i="39"/>
  <c r="O180" i="39"/>
  <c r="O181" i="39"/>
  <c r="G178" i="39"/>
  <c r="G176" i="39"/>
  <c r="G174" i="39"/>
  <c r="G172" i="39"/>
  <c r="G170" i="39"/>
  <c r="G168" i="39"/>
  <c r="G166" i="39"/>
  <c r="G164" i="39"/>
  <c r="G162" i="39"/>
  <c r="G160" i="39"/>
  <c r="G158" i="39"/>
  <c r="G156" i="39"/>
  <c r="G154" i="39"/>
  <c r="G152" i="39"/>
  <c r="G150" i="39"/>
  <c r="G149" i="39"/>
  <c r="G148" i="39"/>
  <c r="O148" i="39"/>
  <c r="O149" i="39"/>
  <c r="G146" i="39"/>
  <c r="G144" i="39"/>
  <c r="G142" i="39"/>
  <c r="G141" i="39"/>
  <c r="G140" i="39"/>
  <c r="O140" i="39"/>
  <c r="O141" i="39"/>
  <c r="G138" i="39"/>
  <c r="G136" i="39"/>
  <c r="G134" i="39"/>
  <c r="G132" i="39"/>
  <c r="O132" i="39"/>
  <c r="O133" i="39"/>
  <c r="G130" i="39"/>
  <c r="J130" i="39"/>
  <c r="J131" i="39"/>
  <c r="G128" i="39"/>
  <c r="G126" i="39"/>
  <c r="G124" i="39"/>
  <c r="G122" i="39"/>
  <c r="G120" i="39"/>
  <c r="G118" i="39"/>
  <c r="G116" i="39"/>
  <c r="O116" i="39"/>
  <c r="O117" i="39"/>
  <c r="G114" i="39"/>
  <c r="K114" i="39"/>
  <c r="K115" i="39"/>
  <c r="G112" i="39"/>
  <c r="G110" i="39"/>
  <c r="G108" i="39"/>
  <c r="G106" i="39"/>
  <c r="G104" i="39"/>
  <c r="G102" i="39"/>
  <c r="G100" i="39"/>
  <c r="K100" i="39"/>
  <c r="G98" i="39"/>
  <c r="G96" i="39"/>
  <c r="G94" i="39"/>
  <c r="G92" i="39"/>
  <c r="G90" i="39"/>
  <c r="G88" i="39"/>
  <c r="G86" i="39"/>
  <c r="G84" i="39"/>
  <c r="G82" i="39"/>
  <c r="G80" i="39"/>
  <c r="G78" i="39"/>
  <c r="G76" i="39"/>
  <c r="G46" i="39"/>
  <c r="G44" i="39"/>
  <c r="G42" i="39"/>
  <c r="G40" i="39"/>
  <c r="K40" i="39"/>
  <c r="G38" i="39"/>
  <c r="G36" i="39"/>
  <c r="G34" i="39"/>
  <c r="G32" i="39"/>
  <c r="G30" i="39"/>
  <c r="G28" i="39"/>
  <c r="G26" i="39"/>
  <c r="G24" i="39"/>
  <c r="G22" i="39"/>
  <c r="G20" i="39"/>
  <c r="G18" i="39"/>
  <c r="G16" i="39"/>
  <c r="G14" i="39"/>
  <c r="G12" i="39"/>
  <c r="G10" i="39"/>
  <c r="G8" i="39"/>
  <c r="G6" i="39"/>
  <c r="J196" i="39"/>
  <c r="J197" i="39"/>
  <c r="J182" i="39"/>
  <c r="J183" i="39"/>
  <c r="J180" i="39"/>
  <c r="J181" i="39"/>
  <c r="K140" i="39"/>
  <c r="K141" i="39"/>
  <c r="J140" i="39"/>
  <c r="J141" i="39"/>
  <c r="J138" i="39"/>
  <c r="J139" i="39"/>
  <c r="K134" i="39"/>
  <c r="K135" i="39"/>
  <c r="K132" i="39"/>
  <c r="K133" i="39"/>
  <c r="J132" i="39"/>
  <c r="J133" i="39"/>
  <c r="K126" i="39"/>
  <c r="K127" i="39"/>
  <c r="J126" i="39"/>
  <c r="J127" i="39"/>
  <c r="K122" i="39"/>
  <c r="K123" i="39"/>
  <c r="J112" i="39"/>
  <c r="J113" i="39"/>
  <c r="J108" i="39"/>
  <c r="J109" i="39"/>
  <c r="K106" i="39"/>
  <c r="K107" i="39"/>
  <c r="K102" i="39"/>
  <c r="K103" i="39"/>
  <c r="K92" i="39"/>
  <c r="J92" i="39"/>
  <c r="J93" i="39"/>
  <c r="K90" i="39"/>
  <c r="K91" i="39"/>
  <c r="J86" i="39"/>
  <c r="J87" i="39"/>
  <c r="K76" i="39"/>
  <c r="J76" i="39"/>
  <c r="J77" i="39"/>
  <c r="J26" i="39"/>
  <c r="J27" i="39"/>
  <c r="K14" i="39"/>
  <c r="G254" i="38"/>
  <c r="G252" i="38"/>
  <c r="G250" i="38"/>
  <c r="G248" i="38"/>
  <c r="G246" i="38"/>
  <c r="G244" i="38"/>
  <c r="G242" i="38"/>
  <c r="G240" i="38"/>
  <c r="G238" i="38"/>
  <c r="G236" i="38"/>
  <c r="G234" i="38"/>
  <c r="G232" i="38"/>
  <c r="G206" i="38"/>
  <c r="G204" i="38"/>
  <c r="G202" i="38"/>
  <c r="G200" i="38"/>
  <c r="K200" i="38"/>
  <c r="G198" i="38"/>
  <c r="G196" i="38"/>
  <c r="G194" i="38"/>
  <c r="G192" i="38"/>
  <c r="G190" i="38"/>
  <c r="G188" i="38"/>
  <c r="G186" i="38"/>
  <c r="G184" i="38"/>
  <c r="G182" i="38"/>
  <c r="G180" i="38"/>
  <c r="G178" i="38"/>
  <c r="G176" i="38"/>
  <c r="G174" i="38"/>
  <c r="K174" i="38"/>
  <c r="G172" i="38"/>
  <c r="G170" i="38"/>
  <c r="G168" i="38"/>
  <c r="G166" i="38"/>
  <c r="G164" i="38"/>
  <c r="G162" i="38"/>
  <c r="G160" i="38"/>
  <c r="G158" i="38"/>
  <c r="G156" i="38"/>
  <c r="G154" i="38"/>
  <c r="G152" i="38"/>
  <c r="K152" i="38"/>
  <c r="G150" i="38"/>
  <c r="G148" i="38"/>
  <c r="G146" i="38"/>
  <c r="G144" i="38"/>
  <c r="G142" i="38"/>
  <c r="G140" i="38"/>
  <c r="G138" i="38"/>
  <c r="G136" i="38"/>
  <c r="G134" i="38"/>
  <c r="G132" i="38"/>
  <c r="G130" i="38"/>
  <c r="G128" i="38"/>
  <c r="G126" i="38"/>
  <c r="G124" i="38"/>
  <c r="G122" i="38"/>
  <c r="G120" i="38"/>
  <c r="G118" i="38"/>
  <c r="G116" i="38"/>
  <c r="G114" i="38"/>
  <c r="G112" i="38"/>
  <c r="G110" i="38"/>
  <c r="G108" i="38"/>
  <c r="G106" i="38"/>
  <c r="G104" i="38"/>
  <c r="G102" i="38"/>
  <c r="G100" i="38"/>
  <c r="G98" i="38"/>
  <c r="G96" i="38"/>
  <c r="G94" i="38"/>
  <c r="G92" i="38"/>
  <c r="G90" i="38"/>
  <c r="G88" i="38"/>
  <c r="G86" i="38"/>
  <c r="G84" i="38"/>
  <c r="G82" i="38"/>
  <c r="G80" i="38"/>
  <c r="G78" i="38"/>
  <c r="G76" i="38"/>
  <c r="G46" i="38"/>
  <c r="G44" i="38"/>
  <c r="G42" i="38"/>
  <c r="G40" i="38"/>
  <c r="G38" i="38"/>
  <c r="G36" i="38"/>
  <c r="G34" i="38"/>
  <c r="G32" i="38"/>
  <c r="G30" i="38"/>
  <c r="G28" i="38"/>
  <c r="G26" i="38"/>
  <c r="G24" i="38"/>
  <c r="G22" i="38"/>
  <c r="G20" i="38"/>
  <c r="G18" i="38"/>
  <c r="G16" i="38"/>
  <c r="G14" i="38"/>
  <c r="G12" i="38"/>
  <c r="G10" i="38"/>
  <c r="G6" i="38"/>
  <c r="K22" i="38"/>
  <c r="N22" i="38"/>
  <c r="N23" i="38"/>
  <c r="J122" i="38"/>
  <c r="J123" i="38"/>
  <c r="J178" i="38"/>
  <c r="J179" i="38"/>
  <c r="K202" i="38"/>
  <c r="J176" i="38"/>
  <c r="J177" i="38"/>
  <c r="J128" i="38"/>
  <c r="J129" i="38"/>
  <c r="J112" i="38"/>
  <c r="J113" i="38"/>
  <c r="G8" i="38"/>
  <c r="K6" i="38"/>
  <c r="K7" i="38"/>
  <c r="K206" i="38"/>
  <c r="J204" i="38"/>
  <c r="J205" i="38"/>
  <c r="K204" i="38"/>
  <c r="J196" i="38"/>
  <c r="J197" i="38"/>
  <c r="K196" i="38"/>
  <c r="K194" i="38"/>
  <c r="K190" i="38"/>
  <c r="J188" i="38"/>
  <c r="J189" i="38"/>
  <c r="K188" i="38"/>
  <c r="K186" i="38"/>
  <c r="J180" i="38"/>
  <c r="J181" i="38"/>
  <c r="K180" i="38"/>
  <c r="K172" i="38"/>
  <c r="N172" i="38"/>
  <c r="J172" i="38"/>
  <c r="J173" i="38"/>
  <c r="K164" i="38"/>
  <c r="J164" i="38"/>
  <c r="J165" i="38"/>
  <c r="J158" i="38"/>
  <c r="J159" i="38"/>
  <c r="K156" i="38"/>
  <c r="J156" i="38"/>
  <c r="J157" i="38"/>
  <c r="K148" i="38"/>
  <c r="J148" i="38"/>
  <c r="J149" i="38"/>
  <c r="J146" i="38"/>
  <c r="J147" i="38"/>
  <c r="J140" i="38"/>
  <c r="J141" i="38"/>
  <c r="J132" i="38"/>
  <c r="J133" i="38"/>
  <c r="J124" i="38"/>
  <c r="J125" i="38"/>
  <c r="J116" i="38"/>
  <c r="J117" i="38"/>
  <c r="J108" i="38"/>
  <c r="J109" i="38"/>
  <c r="J100" i="38"/>
  <c r="K100" i="38"/>
  <c r="K101" i="38"/>
  <c r="J24" i="38"/>
  <c r="J25" i="38"/>
  <c r="K16" i="38"/>
  <c r="J16" i="38"/>
  <c r="J17" i="38"/>
  <c r="K8" i="38"/>
  <c r="N8" i="38"/>
  <c r="J8" i="38"/>
  <c r="J9" i="38"/>
  <c r="J6" i="38"/>
  <c r="J7" i="38"/>
  <c r="I4" i="41"/>
  <c r="K190" i="37"/>
  <c r="K168" i="37"/>
  <c r="N168" i="37"/>
  <c r="K156" i="37"/>
  <c r="N156" i="37"/>
  <c r="J124" i="37"/>
  <c r="J125" i="37"/>
  <c r="K110" i="37"/>
  <c r="L110" i="37"/>
  <c r="L111" i="37"/>
  <c r="K106" i="37"/>
  <c r="K107" i="37"/>
  <c r="K84" i="37"/>
  <c r="N84" i="37"/>
  <c r="R84" i="37"/>
  <c r="R85" i="37"/>
  <c r="K38" i="37"/>
  <c r="K39" i="37"/>
  <c r="K18" i="37"/>
  <c r="K19" i="37"/>
  <c r="G254" i="37"/>
  <c r="G252" i="37"/>
  <c r="G250" i="37"/>
  <c r="G248" i="37"/>
  <c r="G246" i="37"/>
  <c r="G245" i="37"/>
  <c r="G244" i="37"/>
  <c r="G242" i="37"/>
  <c r="G240" i="37"/>
  <c r="G238" i="37"/>
  <c r="G236" i="37"/>
  <c r="G234" i="37"/>
  <c r="G232" i="37"/>
  <c r="G206" i="37"/>
  <c r="G205" i="37"/>
  <c r="G204" i="37"/>
  <c r="O204" i="37"/>
  <c r="O205" i="37"/>
  <c r="G202" i="37"/>
  <c r="J202" i="37"/>
  <c r="J203" i="37"/>
  <c r="G200" i="37"/>
  <c r="K200" i="37"/>
  <c r="G198" i="37"/>
  <c r="J198" i="37"/>
  <c r="J199" i="37"/>
  <c r="G196" i="37"/>
  <c r="O196" i="37"/>
  <c r="O197" i="37"/>
  <c r="G194" i="37"/>
  <c r="G192" i="37"/>
  <c r="G190" i="37"/>
  <c r="J190" i="37"/>
  <c r="J191" i="37"/>
  <c r="G188" i="37"/>
  <c r="O188" i="37"/>
  <c r="O189" i="37"/>
  <c r="G186" i="37"/>
  <c r="J186" i="37"/>
  <c r="J187" i="37"/>
  <c r="G184" i="37"/>
  <c r="G182" i="37"/>
  <c r="J182" i="37"/>
  <c r="J183" i="37"/>
  <c r="G180" i="37"/>
  <c r="O180" i="37"/>
  <c r="O181" i="37"/>
  <c r="G178" i="37"/>
  <c r="K178" i="37"/>
  <c r="K179" i="37"/>
  <c r="G176" i="37"/>
  <c r="K176" i="37"/>
  <c r="G174" i="37"/>
  <c r="K174" i="37"/>
  <c r="N174" i="37"/>
  <c r="G173" i="37"/>
  <c r="G172" i="37"/>
  <c r="O172" i="37"/>
  <c r="O173" i="37"/>
  <c r="G170" i="37"/>
  <c r="J170" i="37"/>
  <c r="G168" i="37"/>
  <c r="G166" i="37"/>
  <c r="J166" i="37"/>
  <c r="J167" i="37"/>
  <c r="G164" i="37"/>
  <c r="O164" i="37"/>
  <c r="O165" i="37"/>
  <c r="G162" i="37"/>
  <c r="J162" i="37"/>
  <c r="G160" i="37"/>
  <c r="K160" i="37"/>
  <c r="G158" i="37"/>
  <c r="G157" i="37"/>
  <c r="G156" i="37"/>
  <c r="O156" i="37"/>
  <c r="O157" i="37"/>
  <c r="G154" i="37"/>
  <c r="K154" i="37"/>
  <c r="G152" i="37"/>
  <c r="K152" i="37"/>
  <c r="G150" i="37"/>
  <c r="J150" i="37"/>
  <c r="J151" i="37"/>
  <c r="G148" i="37"/>
  <c r="O148" i="37"/>
  <c r="O149" i="37"/>
  <c r="G146" i="37"/>
  <c r="K146" i="37"/>
  <c r="G144" i="37"/>
  <c r="J144" i="37"/>
  <c r="J145" i="37"/>
  <c r="G142" i="37"/>
  <c r="K142" i="37"/>
  <c r="N142" i="37"/>
  <c r="G141" i="37"/>
  <c r="G140" i="37"/>
  <c r="O140" i="37"/>
  <c r="O141" i="37"/>
  <c r="G138" i="37"/>
  <c r="G136" i="37"/>
  <c r="J136" i="37"/>
  <c r="J137" i="37"/>
  <c r="G134" i="37"/>
  <c r="G132" i="37"/>
  <c r="O132" i="37"/>
  <c r="O133" i="37"/>
  <c r="G130" i="37"/>
  <c r="G128" i="37"/>
  <c r="K128" i="37"/>
  <c r="G126" i="37"/>
  <c r="K126" i="37"/>
  <c r="G125" i="37"/>
  <c r="G124" i="37"/>
  <c r="O124" i="37"/>
  <c r="O125" i="37"/>
  <c r="G122" i="37"/>
  <c r="J122" i="37"/>
  <c r="G120" i="37"/>
  <c r="K120" i="37"/>
  <c r="G118" i="37"/>
  <c r="K118" i="37"/>
  <c r="G116" i="37"/>
  <c r="O116" i="37"/>
  <c r="O117" i="37"/>
  <c r="G114" i="37"/>
  <c r="J114" i="37"/>
  <c r="G112" i="37"/>
  <c r="G110" i="37"/>
  <c r="J110" i="37"/>
  <c r="J111" i="37"/>
  <c r="G108" i="37"/>
  <c r="O108" i="37"/>
  <c r="O109" i="37"/>
  <c r="G106" i="37"/>
  <c r="G104" i="37"/>
  <c r="G102" i="37"/>
  <c r="K102" i="37"/>
  <c r="G100" i="37"/>
  <c r="O100" i="37"/>
  <c r="O101" i="37"/>
  <c r="G98" i="37"/>
  <c r="G96" i="37"/>
  <c r="J96" i="37"/>
  <c r="J97" i="37"/>
  <c r="G94" i="37"/>
  <c r="G93" i="37"/>
  <c r="G92" i="37"/>
  <c r="O92" i="37"/>
  <c r="O93" i="37"/>
  <c r="G90" i="37"/>
  <c r="J90" i="37"/>
  <c r="G88" i="37"/>
  <c r="J88" i="37"/>
  <c r="J89" i="37"/>
  <c r="G86" i="37"/>
  <c r="G84" i="37"/>
  <c r="O84" i="37"/>
  <c r="O85" i="37"/>
  <c r="G82" i="37"/>
  <c r="G80" i="37"/>
  <c r="K80" i="37"/>
  <c r="N80" i="37"/>
  <c r="N81" i="37"/>
  <c r="G78" i="37"/>
  <c r="G76" i="37"/>
  <c r="O76" i="37"/>
  <c r="O77" i="37"/>
  <c r="G46" i="37"/>
  <c r="K46" i="37"/>
  <c r="G44" i="37"/>
  <c r="G42" i="37"/>
  <c r="G40" i="37"/>
  <c r="O40" i="37"/>
  <c r="O41" i="37"/>
  <c r="G38" i="37"/>
  <c r="G36" i="37"/>
  <c r="K36" i="37"/>
  <c r="G34" i="37"/>
  <c r="K34" i="37"/>
  <c r="K35" i="37"/>
  <c r="G32" i="37"/>
  <c r="O32" i="37"/>
  <c r="O33" i="37"/>
  <c r="G30" i="37"/>
  <c r="J30" i="37"/>
  <c r="J31" i="37"/>
  <c r="G28" i="37"/>
  <c r="K28" i="37"/>
  <c r="K29" i="37"/>
  <c r="G26" i="37"/>
  <c r="G24" i="37"/>
  <c r="O24" i="37"/>
  <c r="O25" i="37"/>
  <c r="G22" i="37"/>
  <c r="K22" i="37"/>
  <c r="G20" i="37"/>
  <c r="J20" i="37"/>
  <c r="G18" i="37"/>
  <c r="G16" i="37"/>
  <c r="O16" i="37"/>
  <c r="O17" i="37"/>
  <c r="G14" i="37"/>
  <c r="K14" i="37"/>
  <c r="N14" i="37"/>
  <c r="G12" i="37"/>
  <c r="G10" i="37"/>
  <c r="J10" i="37"/>
  <c r="J11" i="37"/>
  <c r="G8" i="37"/>
  <c r="O8" i="37"/>
  <c r="O9" i="37"/>
  <c r="G6" i="37"/>
  <c r="J6" i="37"/>
  <c r="J7" i="37"/>
  <c r="G254" i="36"/>
  <c r="G252" i="36"/>
  <c r="G250" i="36"/>
  <c r="G248" i="36"/>
  <c r="G246" i="36"/>
  <c r="G244" i="36"/>
  <c r="G242" i="36"/>
  <c r="G240" i="36"/>
  <c r="G238" i="36"/>
  <c r="G236" i="36"/>
  <c r="G234" i="36"/>
  <c r="G232" i="36"/>
  <c r="G206" i="36"/>
  <c r="J206" i="36"/>
  <c r="J207" i="36"/>
  <c r="G204" i="36"/>
  <c r="O204" i="36"/>
  <c r="O205" i="36"/>
  <c r="G202" i="36"/>
  <c r="G200" i="36"/>
  <c r="G198" i="36"/>
  <c r="G199" i="36"/>
  <c r="G196" i="36"/>
  <c r="J196" i="36"/>
  <c r="J197" i="36"/>
  <c r="G194" i="36"/>
  <c r="G192" i="36"/>
  <c r="G190" i="36"/>
  <c r="O190" i="36"/>
  <c r="O191" i="36"/>
  <c r="G188" i="36"/>
  <c r="G186" i="36"/>
  <c r="G184" i="36"/>
  <c r="G182" i="36"/>
  <c r="G180" i="36"/>
  <c r="G178" i="36"/>
  <c r="O178" i="36"/>
  <c r="O179" i="36"/>
  <c r="G176" i="36"/>
  <c r="G174" i="36"/>
  <c r="G172" i="36"/>
  <c r="K172" i="36"/>
  <c r="G170" i="36"/>
  <c r="K170" i="36"/>
  <c r="K171" i="36"/>
  <c r="G168" i="36"/>
  <c r="G166" i="36"/>
  <c r="O166" i="36"/>
  <c r="O167" i="36"/>
  <c r="G164" i="36"/>
  <c r="O164" i="36"/>
  <c r="O165" i="36"/>
  <c r="G162" i="36"/>
  <c r="J162" i="36"/>
  <c r="J163" i="36"/>
  <c r="G160" i="36"/>
  <c r="G158" i="36"/>
  <c r="J158" i="36"/>
  <c r="J159" i="36"/>
  <c r="G156" i="36"/>
  <c r="G154" i="36"/>
  <c r="G152" i="36"/>
  <c r="O152" i="36"/>
  <c r="O153" i="36"/>
  <c r="G150" i="36"/>
  <c r="O150" i="36"/>
  <c r="O151" i="36"/>
  <c r="G148" i="36"/>
  <c r="G146" i="36"/>
  <c r="G144" i="36"/>
  <c r="G142" i="36"/>
  <c r="G140" i="36"/>
  <c r="O140" i="36"/>
  <c r="O141" i="36"/>
  <c r="G138" i="36"/>
  <c r="O138" i="36"/>
  <c r="O139" i="36"/>
  <c r="G136" i="36"/>
  <c r="G134" i="36"/>
  <c r="G135" i="36"/>
  <c r="G132" i="36"/>
  <c r="G130" i="36"/>
  <c r="K130" i="36"/>
  <c r="G128" i="36"/>
  <c r="G126" i="36"/>
  <c r="O126" i="36"/>
  <c r="O127" i="36"/>
  <c r="G124" i="36"/>
  <c r="G122" i="36"/>
  <c r="G120" i="36"/>
  <c r="K120" i="36"/>
  <c r="N120" i="36"/>
  <c r="G118" i="36"/>
  <c r="G116" i="36"/>
  <c r="K116" i="36"/>
  <c r="N116" i="36"/>
  <c r="G114" i="36"/>
  <c r="O114" i="36"/>
  <c r="O115" i="36"/>
  <c r="G112" i="36"/>
  <c r="O112" i="36"/>
  <c r="O113" i="36"/>
  <c r="G110" i="36"/>
  <c r="G108" i="36"/>
  <c r="G106" i="36"/>
  <c r="G104" i="36"/>
  <c r="K104" i="36"/>
  <c r="K105" i="36"/>
  <c r="G102" i="36"/>
  <c r="G100" i="36"/>
  <c r="O100" i="36"/>
  <c r="O101" i="36"/>
  <c r="G98" i="36"/>
  <c r="G96" i="36"/>
  <c r="G94" i="36"/>
  <c r="J94" i="36"/>
  <c r="J95" i="36"/>
  <c r="G92" i="36"/>
  <c r="G90" i="36"/>
  <c r="G88" i="36"/>
  <c r="O88" i="36"/>
  <c r="O89" i="36"/>
  <c r="G86" i="36"/>
  <c r="J86" i="36"/>
  <c r="J87" i="36"/>
  <c r="G84" i="36"/>
  <c r="G82" i="36"/>
  <c r="G80" i="36"/>
  <c r="G78" i="36"/>
  <c r="G76" i="36"/>
  <c r="O76" i="36"/>
  <c r="O77" i="36"/>
  <c r="G46" i="36"/>
  <c r="O46" i="36"/>
  <c r="O47" i="36"/>
  <c r="G44" i="36"/>
  <c r="G42" i="36"/>
  <c r="G40" i="36"/>
  <c r="G38" i="36"/>
  <c r="G36" i="36"/>
  <c r="G34" i="36"/>
  <c r="O34" i="36"/>
  <c r="O35" i="36"/>
  <c r="G32" i="36"/>
  <c r="K32" i="36"/>
  <c r="G30" i="36"/>
  <c r="G28" i="36"/>
  <c r="J28" i="36"/>
  <c r="J29" i="36"/>
  <c r="G26" i="36"/>
  <c r="G24" i="36"/>
  <c r="G22" i="36"/>
  <c r="O22" i="36"/>
  <c r="O23" i="36"/>
  <c r="G20" i="36"/>
  <c r="O20" i="36"/>
  <c r="O21" i="36"/>
  <c r="G18" i="36"/>
  <c r="G16" i="36"/>
  <c r="K16" i="36"/>
  <c r="N16" i="36"/>
  <c r="G14" i="36"/>
  <c r="K14" i="36"/>
  <c r="N14" i="36"/>
  <c r="N15" i="36"/>
  <c r="G12" i="36"/>
  <c r="J12" i="36"/>
  <c r="J13" i="36"/>
  <c r="G10" i="36"/>
  <c r="O10" i="36"/>
  <c r="O11" i="36"/>
  <c r="G8" i="36"/>
  <c r="O8" i="36"/>
  <c r="O9" i="36"/>
  <c r="G6" i="36"/>
  <c r="P276" i="39"/>
  <c r="P275" i="39"/>
  <c r="J116" i="39"/>
  <c r="J117" i="39"/>
  <c r="G117" i="39"/>
  <c r="J100" i="39"/>
  <c r="J101" i="39"/>
  <c r="G133" i="39"/>
  <c r="K88" i="39"/>
  <c r="K89" i="39"/>
  <c r="O88" i="39"/>
  <c r="O89" i="39"/>
  <c r="G161" i="39"/>
  <c r="O160" i="39"/>
  <c r="O161" i="39"/>
  <c r="G15" i="39"/>
  <c r="O14" i="39"/>
  <c r="O15" i="39"/>
  <c r="G31" i="39"/>
  <c r="O30" i="39"/>
  <c r="O31" i="39"/>
  <c r="G47" i="39"/>
  <c r="O46" i="39"/>
  <c r="O47" i="39"/>
  <c r="G91" i="39"/>
  <c r="O90" i="39"/>
  <c r="O91" i="39"/>
  <c r="J106" i="39"/>
  <c r="J107" i="39"/>
  <c r="O106" i="39"/>
  <c r="O107" i="39"/>
  <c r="G121" i="39"/>
  <c r="O120" i="39"/>
  <c r="O121" i="39"/>
  <c r="G135" i="39"/>
  <c r="O134" i="39"/>
  <c r="O135" i="39"/>
  <c r="G163" i="39"/>
  <c r="O162" i="39"/>
  <c r="O163" i="39"/>
  <c r="G179" i="39"/>
  <c r="O178" i="39"/>
  <c r="O179" i="39"/>
  <c r="G193" i="39"/>
  <c r="O192" i="39"/>
  <c r="O193" i="39"/>
  <c r="G205" i="39"/>
  <c r="G243" i="39"/>
  <c r="G147" i="39"/>
  <c r="O146" i="39"/>
  <c r="O147" i="39"/>
  <c r="K16" i="39"/>
  <c r="O16" i="39"/>
  <c r="O17" i="39"/>
  <c r="J32" i="39"/>
  <c r="J33" i="39"/>
  <c r="O32" i="39"/>
  <c r="O33" i="39"/>
  <c r="G77" i="39"/>
  <c r="O76" i="39"/>
  <c r="O77" i="39"/>
  <c r="G93" i="39"/>
  <c r="O92" i="39"/>
  <c r="O93" i="39"/>
  <c r="G109" i="39"/>
  <c r="O108" i="39"/>
  <c r="O109" i="39"/>
  <c r="J122" i="39"/>
  <c r="J123" i="39"/>
  <c r="O122" i="39"/>
  <c r="O123" i="39"/>
  <c r="K136" i="39"/>
  <c r="O136" i="39"/>
  <c r="O137" i="39"/>
  <c r="G165" i="39"/>
  <c r="O164" i="39"/>
  <c r="O165" i="39"/>
  <c r="G195" i="39"/>
  <c r="O194" i="39"/>
  <c r="O195" i="39"/>
  <c r="G207" i="39"/>
  <c r="O206" i="39"/>
  <c r="O207" i="39"/>
  <c r="G245" i="39"/>
  <c r="K28" i="39"/>
  <c r="K29" i="39"/>
  <c r="O28" i="39"/>
  <c r="O29" i="39"/>
  <c r="G119" i="39"/>
  <c r="O118" i="39"/>
  <c r="O119" i="39"/>
  <c r="K176" i="39"/>
  <c r="N176" i="39"/>
  <c r="O176" i="39"/>
  <c r="O177" i="39"/>
  <c r="J204" i="39"/>
  <c r="J205" i="39"/>
  <c r="G19" i="39"/>
  <c r="O18" i="39"/>
  <c r="O19" i="39"/>
  <c r="G35" i="39"/>
  <c r="O34" i="39"/>
  <c r="O35" i="39"/>
  <c r="G79" i="39"/>
  <c r="O78" i="39"/>
  <c r="O79" i="39"/>
  <c r="G95" i="39"/>
  <c r="O94" i="39"/>
  <c r="O95" i="39"/>
  <c r="G111" i="39"/>
  <c r="O110" i="39"/>
  <c r="O111" i="39"/>
  <c r="K124" i="39"/>
  <c r="N124" i="39"/>
  <c r="O124" i="39"/>
  <c r="O125" i="39"/>
  <c r="G139" i="39"/>
  <c r="O138" i="39"/>
  <c r="O139" i="39"/>
  <c r="G151" i="39"/>
  <c r="O150" i="39"/>
  <c r="O151" i="39"/>
  <c r="G167" i="39"/>
  <c r="O166" i="39"/>
  <c r="O167" i="39"/>
  <c r="G247" i="39"/>
  <c r="K12" i="39"/>
  <c r="K13" i="39"/>
  <c r="O12" i="39"/>
  <c r="O13" i="39"/>
  <c r="K204" i="39"/>
  <c r="K205" i="39"/>
  <c r="K20" i="39"/>
  <c r="K21" i="39"/>
  <c r="O20" i="39"/>
  <c r="O21" i="39"/>
  <c r="J36" i="39"/>
  <c r="J37" i="39"/>
  <c r="O36" i="39"/>
  <c r="O37" i="39"/>
  <c r="K80" i="39"/>
  <c r="K81" i="39"/>
  <c r="O80" i="39"/>
  <c r="O81" i="39"/>
  <c r="K96" i="39"/>
  <c r="K97" i="39"/>
  <c r="O96" i="39"/>
  <c r="O97" i="39"/>
  <c r="G113" i="39"/>
  <c r="O112" i="39"/>
  <c r="O113" i="39"/>
  <c r="G127" i="39"/>
  <c r="O126" i="39"/>
  <c r="O127" i="39"/>
  <c r="G153" i="39"/>
  <c r="O152" i="39"/>
  <c r="O153" i="39"/>
  <c r="J168" i="39"/>
  <c r="J169" i="39"/>
  <c r="O168" i="39"/>
  <c r="O169" i="39"/>
  <c r="G183" i="39"/>
  <c r="O182" i="39"/>
  <c r="O183" i="39"/>
  <c r="G197" i="39"/>
  <c r="G235" i="39"/>
  <c r="G249" i="39"/>
  <c r="G105" i="39"/>
  <c r="O104" i="39"/>
  <c r="O105" i="39"/>
  <c r="G241" i="39"/>
  <c r="G7" i="39"/>
  <c r="O6" i="39"/>
  <c r="O7" i="39"/>
  <c r="G23" i="39"/>
  <c r="O22" i="39"/>
  <c r="O23" i="39"/>
  <c r="G39" i="39"/>
  <c r="O38" i="39"/>
  <c r="O39" i="39"/>
  <c r="G83" i="39"/>
  <c r="O82" i="39"/>
  <c r="O83" i="39"/>
  <c r="G99" i="39"/>
  <c r="O98" i="39"/>
  <c r="O99" i="39"/>
  <c r="J114" i="39"/>
  <c r="J115" i="39"/>
  <c r="O114" i="39"/>
  <c r="O115" i="39"/>
  <c r="K128" i="39"/>
  <c r="O128" i="39"/>
  <c r="O129" i="39"/>
  <c r="G155" i="39"/>
  <c r="O154" i="39"/>
  <c r="O155" i="39"/>
  <c r="G171" i="39"/>
  <c r="O170" i="39"/>
  <c r="O171" i="39"/>
  <c r="K184" i="39"/>
  <c r="O184" i="39"/>
  <c r="O185" i="39"/>
  <c r="G199" i="39"/>
  <c r="O198" i="39"/>
  <c r="O199" i="39"/>
  <c r="G251" i="39"/>
  <c r="G9" i="39"/>
  <c r="O8" i="39"/>
  <c r="O9" i="39"/>
  <c r="J24" i="39"/>
  <c r="J25" i="39"/>
  <c r="O24" i="39"/>
  <c r="O25" i="39"/>
  <c r="G41" i="39"/>
  <c r="O40" i="39"/>
  <c r="O41" i="39"/>
  <c r="K84" i="39"/>
  <c r="O84" i="39"/>
  <c r="O85" i="39"/>
  <c r="G101" i="39"/>
  <c r="O100" i="39"/>
  <c r="O101" i="39"/>
  <c r="G131" i="39"/>
  <c r="O130" i="39"/>
  <c r="O131" i="39"/>
  <c r="G143" i="39"/>
  <c r="O142" i="39"/>
  <c r="O143" i="39"/>
  <c r="G157" i="39"/>
  <c r="O156" i="39"/>
  <c r="O157" i="39"/>
  <c r="G173" i="39"/>
  <c r="O172" i="39"/>
  <c r="O173" i="39"/>
  <c r="G187" i="39"/>
  <c r="O186" i="39"/>
  <c r="O187" i="39"/>
  <c r="G201" i="39"/>
  <c r="O200" i="39"/>
  <c r="O201" i="39"/>
  <c r="G237" i="39"/>
  <c r="G253" i="39"/>
  <c r="K44" i="39"/>
  <c r="K45" i="39"/>
  <c r="O44" i="39"/>
  <c r="O45" i="39"/>
  <c r="G191" i="39"/>
  <c r="O190" i="39"/>
  <c r="O191" i="39"/>
  <c r="G11" i="39"/>
  <c r="O10" i="39"/>
  <c r="O11" i="39"/>
  <c r="G27" i="39"/>
  <c r="O26" i="39"/>
  <c r="O27" i="39"/>
  <c r="G43" i="39"/>
  <c r="O42" i="39"/>
  <c r="O43" i="39"/>
  <c r="G87" i="39"/>
  <c r="O86" i="39"/>
  <c r="O87" i="39"/>
  <c r="G103" i="39"/>
  <c r="O102" i="39"/>
  <c r="O103" i="39"/>
  <c r="K144" i="39"/>
  <c r="O144" i="39"/>
  <c r="O145" i="39"/>
  <c r="G159" i="39"/>
  <c r="O158" i="39"/>
  <c r="O159" i="39"/>
  <c r="G175" i="39"/>
  <c r="O174" i="39"/>
  <c r="O175" i="39"/>
  <c r="J188" i="39"/>
  <c r="J189" i="39"/>
  <c r="O188" i="39"/>
  <c r="O189" i="39"/>
  <c r="G203" i="39"/>
  <c r="O202" i="39"/>
  <c r="O203" i="39"/>
  <c r="G239" i="39"/>
  <c r="G255" i="39"/>
  <c r="P276" i="37"/>
  <c r="P275" i="37"/>
  <c r="G33" i="37"/>
  <c r="G189" i="37"/>
  <c r="K6" i="37"/>
  <c r="N6" i="37"/>
  <c r="N7" i="37"/>
  <c r="K76" i="37"/>
  <c r="N76" i="37"/>
  <c r="N77" i="37"/>
  <c r="K114" i="37"/>
  <c r="K115" i="37"/>
  <c r="J200" i="37"/>
  <c r="J201" i="37"/>
  <c r="G77" i="37"/>
  <c r="J80" i="37"/>
  <c r="J81" i="37"/>
  <c r="J120" i="37"/>
  <c r="J121" i="37"/>
  <c r="K164" i="37"/>
  <c r="N164" i="37"/>
  <c r="K204" i="37"/>
  <c r="N204" i="37"/>
  <c r="G17" i="37"/>
  <c r="G109" i="37"/>
  <c r="K20" i="37"/>
  <c r="K21" i="37"/>
  <c r="K88" i="37"/>
  <c r="L88" i="37"/>
  <c r="L89" i="37"/>
  <c r="K136" i="37"/>
  <c r="N136" i="37"/>
  <c r="N137" i="37"/>
  <c r="J92" i="37"/>
  <c r="J93" i="37"/>
  <c r="J176" i="37"/>
  <c r="J177" i="37"/>
  <c r="J46" i="37"/>
  <c r="J47" i="37"/>
  <c r="J32" i="37"/>
  <c r="J33" i="37"/>
  <c r="K96" i="37"/>
  <c r="N96" i="37"/>
  <c r="N97" i="37"/>
  <c r="J146" i="37"/>
  <c r="L146" i="37"/>
  <c r="L147" i="37"/>
  <c r="K150" i="37"/>
  <c r="N150" i="37"/>
  <c r="K186" i="37"/>
  <c r="N186" i="37"/>
  <c r="K47" i="37"/>
  <c r="N46" i="37"/>
  <c r="N118" i="37"/>
  <c r="N119" i="37"/>
  <c r="N146" i="37"/>
  <c r="K147" i="37"/>
  <c r="N200" i="37"/>
  <c r="K201" i="37"/>
  <c r="L176" i="37"/>
  <c r="L177" i="37"/>
  <c r="N176" i="37"/>
  <c r="N22" i="37"/>
  <c r="K23" i="37"/>
  <c r="N36" i="37"/>
  <c r="N37" i="37"/>
  <c r="K37" i="37"/>
  <c r="N169" i="37"/>
  <c r="R168" i="37"/>
  <c r="R169" i="37"/>
  <c r="N128" i="37"/>
  <c r="L120" i="37"/>
  <c r="L121" i="37"/>
  <c r="N120" i="37"/>
  <c r="N121" i="37"/>
  <c r="N152" i="37"/>
  <c r="K155" i="37"/>
  <c r="N154" i="37"/>
  <c r="N126" i="37"/>
  <c r="N127" i="37"/>
  <c r="G243" i="37"/>
  <c r="K196" i="37"/>
  <c r="G13" i="37"/>
  <c r="O12" i="37"/>
  <c r="O13" i="37"/>
  <c r="G25" i="37"/>
  <c r="G39" i="37"/>
  <c r="O38" i="37"/>
  <c r="G79" i="37"/>
  <c r="O78" i="37"/>
  <c r="O79" i="37"/>
  <c r="G105" i="37"/>
  <c r="O104" i="37"/>
  <c r="O105" i="37"/>
  <c r="G117" i="37"/>
  <c r="G131" i="37"/>
  <c r="O130" i="37"/>
  <c r="O131" i="37"/>
  <c r="G143" i="37"/>
  <c r="O142" i="37"/>
  <c r="O143" i="37"/>
  <c r="G169" i="37"/>
  <c r="O168" i="37"/>
  <c r="G181" i="37"/>
  <c r="G195" i="37"/>
  <c r="O194" i="37"/>
  <c r="O195" i="37"/>
  <c r="G207" i="37"/>
  <c r="O206" i="37"/>
  <c r="N28" i="37"/>
  <c r="N29" i="37"/>
  <c r="K32" i="37"/>
  <c r="N32" i="37"/>
  <c r="J38" i="37"/>
  <c r="J39" i="37"/>
  <c r="J40" i="37"/>
  <c r="J41" i="37"/>
  <c r="J84" i="37"/>
  <c r="J85" i="37"/>
  <c r="K92" i="37"/>
  <c r="N106" i="37"/>
  <c r="K124" i="37"/>
  <c r="J132" i="37"/>
  <c r="J133" i="37"/>
  <c r="N160" i="37"/>
  <c r="J164" i="37"/>
  <c r="J165" i="37"/>
  <c r="J168" i="37"/>
  <c r="J169" i="37"/>
  <c r="N178" i="37"/>
  <c r="J204" i="37"/>
  <c r="J205" i="37"/>
  <c r="G103" i="37"/>
  <c r="O102" i="37"/>
  <c r="O103" i="37"/>
  <c r="G193" i="37"/>
  <c r="O192" i="37"/>
  <c r="O193" i="37"/>
  <c r="G107" i="37"/>
  <c r="O106" i="37"/>
  <c r="O107" i="37"/>
  <c r="G183" i="37"/>
  <c r="O182" i="37"/>
  <c r="O183" i="37"/>
  <c r="L190" i="37"/>
  <c r="L191" i="37"/>
  <c r="G29" i="37"/>
  <c r="O28" i="37"/>
  <c r="O29" i="37"/>
  <c r="G41" i="37"/>
  <c r="G83" i="37"/>
  <c r="O82" i="37"/>
  <c r="O83" i="37"/>
  <c r="G95" i="37"/>
  <c r="O94" i="37"/>
  <c r="O95" i="37"/>
  <c r="G121" i="37"/>
  <c r="O120" i="37"/>
  <c r="O121" i="37"/>
  <c r="G133" i="37"/>
  <c r="G147" i="37"/>
  <c r="O146" i="37"/>
  <c r="O147" i="37"/>
  <c r="G159" i="37"/>
  <c r="O158" i="37"/>
  <c r="O159" i="37"/>
  <c r="G185" i="37"/>
  <c r="O184" i="37"/>
  <c r="G197" i="37"/>
  <c r="G235" i="37"/>
  <c r="G247" i="37"/>
  <c r="J12" i="37"/>
  <c r="K15" i="37"/>
  <c r="N20" i="37"/>
  <c r="N21" i="37"/>
  <c r="K24" i="37"/>
  <c r="N24" i="37"/>
  <c r="J34" i="37"/>
  <c r="J35" i="37"/>
  <c r="J78" i="37"/>
  <c r="J79" i="37"/>
  <c r="J82" i="37"/>
  <c r="J83" i="37"/>
  <c r="Q84" i="37"/>
  <c r="Q85" i="37"/>
  <c r="J104" i="37"/>
  <c r="J105" i="37"/>
  <c r="J118" i="37"/>
  <c r="J119" i="37"/>
  <c r="J126" i="37"/>
  <c r="J127" i="37"/>
  <c r="J140" i="37"/>
  <c r="J141" i="37"/>
  <c r="L150" i="37"/>
  <c r="L151" i="37"/>
  <c r="J158" i="37"/>
  <c r="J159" i="37"/>
  <c r="L164" i="37"/>
  <c r="L165" i="37"/>
  <c r="J172" i="37"/>
  <c r="J173" i="37"/>
  <c r="L186" i="37"/>
  <c r="L187" i="37"/>
  <c r="N190" i="37"/>
  <c r="J194" i="37"/>
  <c r="J195" i="37"/>
  <c r="L204" i="37"/>
  <c r="L205" i="37"/>
  <c r="G91" i="37"/>
  <c r="O90" i="37"/>
  <c r="O91" i="37"/>
  <c r="G155" i="37"/>
  <c r="O154" i="37"/>
  <c r="O155" i="37"/>
  <c r="G255" i="37"/>
  <c r="J102" i="37"/>
  <c r="J103" i="37"/>
  <c r="G27" i="37"/>
  <c r="O26" i="37"/>
  <c r="O27" i="37"/>
  <c r="G145" i="37"/>
  <c r="O144" i="37"/>
  <c r="L6" i="37"/>
  <c r="L7" i="37"/>
  <c r="K132" i="37"/>
  <c r="J154" i="37"/>
  <c r="G31" i="37"/>
  <c r="O30" i="37"/>
  <c r="O31" i="37"/>
  <c r="G43" i="37"/>
  <c r="O42" i="37"/>
  <c r="O43" i="37"/>
  <c r="G97" i="37"/>
  <c r="O96" i="37"/>
  <c r="G123" i="37"/>
  <c r="O122" i="37"/>
  <c r="O123" i="37"/>
  <c r="G135" i="37"/>
  <c r="O134" i="37"/>
  <c r="O135" i="37"/>
  <c r="G161" i="37"/>
  <c r="O160" i="37"/>
  <c r="G187" i="37"/>
  <c r="O186" i="37"/>
  <c r="O187" i="37"/>
  <c r="G199" i="37"/>
  <c r="O198" i="37"/>
  <c r="G249" i="37"/>
  <c r="K12" i="37"/>
  <c r="J16" i="37"/>
  <c r="J17" i="37"/>
  <c r="K30" i="37"/>
  <c r="N38" i="37"/>
  <c r="N39" i="37"/>
  <c r="J42" i="37"/>
  <c r="J43" i="37"/>
  <c r="K78" i="37"/>
  <c r="L78" i="37"/>
  <c r="L79" i="37"/>
  <c r="K82" i="37"/>
  <c r="K85" i="37"/>
  <c r="K90" i="37"/>
  <c r="J100" i="37"/>
  <c r="J101" i="37"/>
  <c r="K104" i="37"/>
  <c r="J108" i="37"/>
  <c r="K122" i="37"/>
  <c r="J130" i="37"/>
  <c r="K140" i="37"/>
  <c r="K144" i="37"/>
  <c r="K158" i="37"/>
  <c r="K165" i="37"/>
  <c r="K172" i="37"/>
  <c r="J180" i="37"/>
  <c r="J181" i="37"/>
  <c r="J184" i="37"/>
  <c r="J185" i="37"/>
  <c r="K187" i="37"/>
  <c r="K194" i="37"/>
  <c r="K198" i="37"/>
  <c r="G11" i="37"/>
  <c r="O10" i="37"/>
  <c r="O11" i="37"/>
  <c r="G129" i="37"/>
  <c r="O128" i="37"/>
  <c r="O129" i="37"/>
  <c r="J128" i="37"/>
  <c r="J129" i="37"/>
  <c r="K182" i="37"/>
  <c r="N182" i="37"/>
  <c r="G7" i="37"/>
  <c r="O6" i="37"/>
  <c r="G19" i="37"/>
  <c r="O18" i="37"/>
  <c r="O19" i="37"/>
  <c r="G45" i="37"/>
  <c r="O44" i="37"/>
  <c r="O45" i="37"/>
  <c r="G85" i="37"/>
  <c r="G99" i="37"/>
  <c r="O98" i="37"/>
  <c r="G111" i="37"/>
  <c r="O110" i="37"/>
  <c r="O111" i="37"/>
  <c r="G137" i="37"/>
  <c r="O136" i="37"/>
  <c r="G149" i="37"/>
  <c r="G163" i="37"/>
  <c r="O162" i="37"/>
  <c r="O163" i="37"/>
  <c r="G175" i="37"/>
  <c r="O174" i="37"/>
  <c r="O175" i="37"/>
  <c r="G201" i="37"/>
  <c r="O200" i="37"/>
  <c r="O201" i="37"/>
  <c r="G237" i="37"/>
  <c r="G251" i="37"/>
  <c r="K16" i="37"/>
  <c r="N16" i="37"/>
  <c r="R16" i="37"/>
  <c r="R17" i="37"/>
  <c r="J22" i="37"/>
  <c r="J23" i="37"/>
  <c r="J26" i="37"/>
  <c r="J27" i="37"/>
  <c r="J36" i="37"/>
  <c r="L36" i="37"/>
  <c r="L37" i="37"/>
  <c r="K42" i="37"/>
  <c r="K43" i="37"/>
  <c r="N85" i="37"/>
  <c r="J98" i="37"/>
  <c r="J99" i="37"/>
  <c r="K100" i="37"/>
  <c r="K108" i="37"/>
  <c r="K130" i="37"/>
  <c r="J134" i="37"/>
  <c r="J135" i="37"/>
  <c r="J148" i="37"/>
  <c r="J149" i="37"/>
  <c r="J152" i="37"/>
  <c r="J153" i="37"/>
  <c r="K162" i="37"/>
  <c r="K180" i="37"/>
  <c r="K184" i="37"/>
  <c r="J188" i="37"/>
  <c r="J189" i="37"/>
  <c r="J206" i="37"/>
  <c r="J207" i="37"/>
  <c r="G167" i="37"/>
  <c r="O166" i="37"/>
  <c r="O167" i="37"/>
  <c r="G233" i="37"/>
  <c r="J24" i="37"/>
  <c r="J25" i="37"/>
  <c r="K40" i="37"/>
  <c r="N40" i="37"/>
  <c r="N41" i="37"/>
  <c r="K77" i="37"/>
  <c r="K157" i="37"/>
  <c r="G21" i="37"/>
  <c r="O20" i="37"/>
  <c r="O21" i="37"/>
  <c r="G47" i="37"/>
  <c r="O46" i="37"/>
  <c r="O47" i="37"/>
  <c r="G87" i="37"/>
  <c r="O86" i="37"/>
  <c r="O87" i="37"/>
  <c r="G113" i="37"/>
  <c r="O112" i="37"/>
  <c r="O113" i="37"/>
  <c r="G139" i="37"/>
  <c r="O138" i="37"/>
  <c r="O139" i="37"/>
  <c r="G151" i="37"/>
  <c r="O150" i="37"/>
  <c r="O151" i="37"/>
  <c r="G177" i="37"/>
  <c r="O176" i="37"/>
  <c r="G203" i="37"/>
  <c r="O202" i="37"/>
  <c r="O203" i="37"/>
  <c r="G239" i="37"/>
  <c r="J8" i="37"/>
  <c r="J9" i="37"/>
  <c r="K26" i="37"/>
  <c r="K27" i="37"/>
  <c r="J44" i="37"/>
  <c r="J45" i="37"/>
  <c r="J86" i="37"/>
  <c r="J87" i="37"/>
  <c r="J94" i="37"/>
  <c r="J95" i="37"/>
  <c r="K98" i="37"/>
  <c r="J112" i="37"/>
  <c r="J113" i="37"/>
  <c r="J116" i="37"/>
  <c r="J117" i="37"/>
  <c r="K134" i="37"/>
  <c r="J138" i="37"/>
  <c r="K148" i="37"/>
  <c r="K166" i="37"/>
  <c r="K188" i="37"/>
  <c r="J192" i="37"/>
  <c r="J193" i="37"/>
  <c r="K202" i="37"/>
  <c r="K206" i="37"/>
  <c r="K207" i="37"/>
  <c r="G37" i="37"/>
  <c r="O36" i="37"/>
  <c r="O37" i="37"/>
  <c r="G15" i="37"/>
  <c r="O14" i="37"/>
  <c r="O15" i="37"/>
  <c r="G81" i="37"/>
  <c r="O80" i="37"/>
  <c r="O81" i="37"/>
  <c r="G119" i="37"/>
  <c r="O118" i="37"/>
  <c r="O119" i="37"/>
  <c r="G171" i="37"/>
  <c r="O170" i="37"/>
  <c r="O171" i="37"/>
  <c r="K10" i="37"/>
  <c r="K11" i="37"/>
  <c r="L96" i="37"/>
  <c r="L97" i="37"/>
  <c r="L168" i="37"/>
  <c r="L169" i="37"/>
  <c r="G9" i="37"/>
  <c r="G23" i="37"/>
  <c r="O22" i="37"/>
  <c r="O23" i="37"/>
  <c r="G35" i="37"/>
  <c r="O34" i="37"/>
  <c r="O35" i="37"/>
  <c r="G89" i="37"/>
  <c r="O88" i="37"/>
  <c r="O89" i="37"/>
  <c r="G101" i="37"/>
  <c r="G115" i="37"/>
  <c r="O114" i="37"/>
  <c r="O115" i="37"/>
  <c r="G127" i="37"/>
  <c r="O126" i="37"/>
  <c r="O127" i="37"/>
  <c r="G153" i="37"/>
  <c r="O152" i="37"/>
  <c r="G165" i="37"/>
  <c r="G179" i="37"/>
  <c r="O178" i="37"/>
  <c r="O179" i="37"/>
  <c r="G191" i="37"/>
  <c r="O190" i="37"/>
  <c r="G241" i="37"/>
  <c r="G253" i="37"/>
  <c r="K8" i="37"/>
  <c r="N8" i="37"/>
  <c r="J14" i="37"/>
  <c r="J15" i="37"/>
  <c r="J18" i="37"/>
  <c r="J19" i="37"/>
  <c r="J28" i="37"/>
  <c r="L28" i="37"/>
  <c r="L29" i="37"/>
  <c r="K44" i="37"/>
  <c r="J76" i="37"/>
  <c r="J77" i="37"/>
  <c r="K86" i="37"/>
  <c r="K94" i="37"/>
  <c r="J106" i="37"/>
  <c r="K112" i="37"/>
  <c r="K116" i="37"/>
  <c r="K138" i="37"/>
  <c r="J142" i="37"/>
  <c r="J143" i="37"/>
  <c r="J156" i="37"/>
  <c r="J157" i="37"/>
  <c r="J160" i="37"/>
  <c r="J161" i="37"/>
  <c r="K170" i="37"/>
  <c r="J174" i="37"/>
  <c r="J175" i="37"/>
  <c r="J178" i="37"/>
  <c r="L178" i="37"/>
  <c r="L179" i="37"/>
  <c r="K192" i="37"/>
  <c r="J196" i="37"/>
  <c r="J197" i="37"/>
  <c r="K28" i="38"/>
  <c r="N28" i="38"/>
  <c r="N29" i="38"/>
  <c r="O28" i="38"/>
  <c r="O29" i="38"/>
  <c r="G89" i="38"/>
  <c r="O88" i="38"/>
  <c r="O89" i="38"/>
  <c r="G121" i="38"/>
  <c r="O120" i="38"/>
  <c r="O121" i="38"/>
  <c r="J136" i="38"/>
  <c r="J137" i="38"/>
  <c r="O136" i="38"/>
  <c r="O137" i="38"/>
  <c r="K168" i="38"/>
  <c r="O168" i="38"/>
  <c r="O169" i="38"/>
  <c r="G241" i="38"/>
  <c r="J174" i="38"/>
  <c r="J175" i="38"/>
  <c r="G15" i="38"/>
  <c r="O14" i="38"/>
  <c r="O15" i="38"/>
  <c r="G31" i="38"/>
  <c r="O30" i="38"/>
  <c r="O31" i="38"/>
  <c r="G47" i="38"/>
  <c r="O46" i="38"/>
  <c r="O47" i="38"/>
  <c r="G91" i="38"/>
  <c r="O90" i="38"/>
  <c r="O91" i="38"/>
  <c r="G107" i="38"/>
  <c r="O106" i="38"/>
  <c r="O107" i="38"/>
  <c r="G123" i="38"/>
  <c r="O122" i="38"/>
  <c r="O123" i="38"/>
  <c r="J138" i="38"/>
  <c r="J139" i="38"/>
  <c r="O138" i="38"/>
  <c r="O139" i="38"/>
  <c r="J154" i="38"/>
  <c r="J155" i="38"/>
  <c r="O154" i="38"/>
  <c r="O155" i="38"/>
  <c r="G171" i="38"/>
  <c r="O170" i="38"/>
  <c r="O171" i="38"/>
  <c r="G187" i="38"/>
  <c r="O186" i="38"/>
  <c r="O187" i="38"/>
  <c r="G203" i="38"/>
  <c r="O202" i="38"/>
  <c r="O203" i="38"/>
  <c r="J12" i="38"/>
  <c r="J13" i="38"/>
  <c r="O12" i="38"/>
  <c r="O13" i="38"/>
  <c r="G45" i="38"/>
  <c r="O44" i="38"/>
  <c r="O45" i="38"/>
  <c r="K104" i="38"/>
  <c r="O104" i="38"/>
  <c r="O105" i="38"/>
  <c r="J152" i="38"/>
  <c r="J153" i="38"/>
  <c r="O152" i="38"/>
  <c r="O153" i="38"/>
  <c r="J184" i="38"/>
  <c r="J185" i="38"/>
  <c r="O184" i="38"/>
  <c r="O185" i="38"/>
  <c r="G201" i="38"/>
  <c r="O200" i="38"/>
  <c r="O201" i="38"/>
  <c r="G17" i="38"/>
  <c r="O16" i="38"/>
  <c r="O17" i="38"/>
  <c r="G33" i="38"/>
  <c r="O32" i="38"/>
  <c r="O33" i="38"/>
  <c r="G77" i="38"/>
  <c r="O76" i="38"/>
  <c r="O77" i="38"/>
  <c r="G93" i="38"/>
  <c r="O92" i="38"/>
  <c r="O93" i="38"/>
  <c r="G109" i="38"/>
  <c r="O108" i="38"/>
  <c r="O109" i="38"/>
  <c r="G125" i="38"/>
  <c r="O124" i="38"/>
  <c r="O125" i="38"/>
  <c r="G141" i="38"/>
  <c r="O140" i="38"/>
  <c r="O141" i="38"/>
  <c r="G157" i="38"/>
  <c r="O156" i="38"/>
  <c r="O157" i="38"/>
  <c r="G173" i="38"/>
  <c r="O172" i="38"/>
  <c r="O173" i="38"/>
  <c r="G189" i="38"/>
  <c r="O188" i="38"/>
  <c r="O189" i="38"/>
  <c r="G205" i="38"/>
  <c r="O204" i="38"/>
  <c r="O205" i="38"/>
  <c r="G245" i="38"/>
  <c r="G35" i="38"/>
  <c r="O34" i="38"/>
  <c r="O35" i="38"/>
  <c r="G79" i="38"/>
  <c r="O78" i="38"/>
  <c r="O79" i="38"/>
  <c r="G95" i="38"/>
  <c r="O94" i="38"/>
  <c r="O95" i="38"/>
  <c r="G111" i="38"/>
  <c r="O110" i="38"/>
  <c r="O111" i="38"/>
  <c r="G127" i="38"/>
  <c r="O126" i="38"/>
  <c r="O127" i="38"/>
  <c r="G191" i="38"/>
  <c r="O190" i="38"/>
  <c r="O191" i="38"/>
  <c r="G207" i="38"/>
  <c r="O206" i="38"/>
  <c r="O207" i="38"/>
  <c r="G247" i="38"/>
  <c r="G175" i="38"/>
  <c r="O174" i="38"/>
  <c r="O175" i="38"/>
  <c r="K94" i="38"/>
  <c r="J200" i="38"/>
  <c r="J201" i="38"/>
  <c r="J20" i="38"/>
  <c r="J21" i="38"/>
  <c r="O20" i="38"/>
  <c r="O21" i="38"/>
  <c r="G37" i="38"/>
  <c r="O36" i="38"/>
  <c r="O37" i="38"/>
  <c r="G81" i="38"/>
  <c r="O80" i="38"/>
  <c r="O81" i="38"/>
  <c r="J96" i="38"/>
  <c r="J97" i="38"/>
  <c r="O96" i="38"/>
  <c r="O97" i="38"/>
  <c r="G113" i="38"/>
  <c r="O112" i="38"/>
  <c r="O113" i="38"/>
  <c r="G129" i="38"/>
  <c r="O128" i="38"/>
  <c r="O129" i="38"/>
  <c r="J144" i="38"/>
  <c r="J145" i="38"/>
  <c r="O144" i="38"/>
  <c r="O145" i="38"/>
  <c r="K160" i="38"/>
  <c r="O160" i="38"/>
  <c r="O161" i="38"/>
  <c r="G177" i="38"/>
  <c r="O176" i="38"/>
  <c r="O177" i="38"/>
  <c r="G193" i="38"/>
  <c r="O192" i="38"/>
  <c r="O193" i="38"/>
  <c r="G159" i="38"/>
  <c r="O158" i="38"/>
  <c r="O159" i="38"/>
  <c r="J94" i="38"/>
  <c r="J95" i="38"/>
  <c r="G9" i="38"/>
  <c r="O8" i="38"/>
  <c r="O9" i="38"/>
  <c r="J22" i="38"/>
  <c r="J23" i="38"/>
  <c r="O22" i="38"/>
  <c r="O23" i="38"/>
  <c r="G39" i="38"/>
  <c r="O38" i="38"/>
  <c r="O39" i="38"/>
  <c r="G83" i="38"/>
  <c r="O82" i="38"/>
  <c r="O83" i="38"/>
  <c r="G99" i="38"/>
  <c r="O98" i="38"/>
  <c r="O99" i="38"/>
  <c r="G115" i="38"/>
  <c r="O114" i="38"/>
  <c r="O115" i="38"/>
  <c r="J130" i="38"/>
  <c r="J131" i="38"/>
  <c r="O130" i="38"/>
  <c r="O131" i="38"/>
  <c r="G147" i="38"/>
  <c r="O146" i="38"/>
  <c r="O147" i="38"/>
  <c r="K162" i="38"/>
  <c r="O162" i="38"/>
  <c r="O163" i="38"/>
  <c r="G179" i="38"/>
  <c r="O178" i="38"/>
  <c r="O179" i="38"/>
  <c r="G195" i="38"/>
  <c r="O194" i="38"/>
  <c r="O195" i="38"/>
  <c r="G19" i="38"/>
  <c r="O18" i="38"/>
  <c r="O19" i="38"/>
  <c r="G143" i="38"/>
  <c r="O142" i="38"/>
  <c r="O143" i="38"/>
  <c r="J168" i="38"/>
  <c r="J169" i="38"/>
  <c r="G7" i="38"/>
  <c r="O6" i="38"/>
  <c r="O7" i="38"/>
  <c r="G25" i="38"/>
  <c r="O24" i="38"/>
  <c r="O25" i="38"/>
  <c r="G41" i="38"/>
  <c r="O40" i="38"/>
  <c r="O41" i="38"/>
  <c r="G85" i="38"/>
  <c r="O84" i="38"/>
  <c r="O85" i="38"/>
  <c r="G101" i="38"/>
  <c r="O100" i="38"/>
  <c r="O101" i="38"/>
  <c r="G117" i="38"/>
  <c r="O116" i="38"/>
  <c r="O117" i="38"/>
  <c r="G133" i="38"/>
  <c r="O132" i="38"/>
  <c r="O133" i="38"/>
  <c r="G149" i="38"/>
  <c r="O148" i="38"/>
  <c r="O149" i="38"/>
  <c r="G165" i="38"/>
  <c r="O164" i="38"/>
  <c r="O165" i="38"/>
  <c r="G181" i="38"/>
  <c r="O180" i="38"/>
  <c r="O181" i="38"/>
  <c r="G197" i="38"/>
  <c r="O196" i="38"/>
  <c r="O197" i="38"/>
  <c r="G237" i="38"/>
  <c r="G253" i="38"/>
  <c r="G11" i="38"/>
  <c r="O10" i="38"/>
  <c r="O11" i="38"/>
  <c r="G27" i="38"/>
  <c r="O26" i="38"/>
  <c r="O27" i="38"/>
  <c r="G43" i="38"/>
  <c r="O42" i="38"/>
  <c r="O43" i="38"/>
  <c r="G87" i="38"/>
  <c r="O86" i="38"/>
  <c r="O87" i="38"/>
  <c r="G103" i="38"/>
  <c r="O102" i="38"/>
  <c r="O103" i="38"/>
  <c r="G119" i="38"/>
  <c r="O118" i="38"/>
  <c r="O119" i="38"/>
  <c r="G135" i="38"/>
  <c r="O134" i="38"/>
  <c r="O135" i="38"/>
  <c r="G151" i="38"/>
  <c r="O150" i="38"/>
  <c r="O151" i="38"/>
  <c r="G167" i="38"/>
  <c r="O166" i="38"/>
  <c r="O167" i="38"/>
  <c r="G183" i="38"/>
  <c r="O182" i="38"/>
  <c r="O183" i="38"/>
  <c r="G199" i="38"/>
  <c r="O198" i="38"/>
  <c r="O199" i="38"/>
  <c r="G239" i="38"/>
  <c r="G255" i="38"/>
  <c r="P276" i="36"/>
  <c r="P275" i="36"/>
  <c r="J170" i="36"/>
  <c r="J171" i="36"/>
  <c r="G7" i="36"/>
  <c r="O6" i="36"/>
  <c r="O7" i="36"/>
  <c r="J18" i="36"/>
  <c r="J19" i="36"/>
  <c r="O18" i="36"/>
  <c r="O19" i="36"/>
  <c r="G91" i="36"/>
  <c r="O90" i="36"/>
  <c r="O91" i="36"/>
  <c r="G107" i="36"/>
  <c r="O106" i="36"/>
  <c r="O107" i="36"/>
  <c r="G123" i="36"/>
  <c r="O122" i="36"/>
  <c r="O123" i="36"/>
  <c r="G137" i="36"/>
  <c r="O136" i="36"/>
  <c r="O137" i="36"/>
  <c r="G151" i="36"/>
  <c r="G183" i="36"/>
  <c r="O182" i="36"/>
  <c r="O183" i="36"/>
  <c r="G197" i="36"/>
  <c r="O196" i="36"/>
  <c r="O197" i="36"/>
  <c r="G235" i="36"/>
  <c r="G249" i="36"/>
  <c r="J16" i="36"/>
  <c r="J17" i="36"/>
  <c r="K90" i="36"/>
  <c r="N90" i="36"/>
  <c r="N91" i="36"/>
  <c r="J120" i="36"/>
  <c r="J121" i="36"/>
  <c r="K136" i="36"/>
  <c r="K137" i="36"/>
  <c r="K196" i="36"/>
  <c r="N196" i="36"/>
  <c r="G247" i="36"/>
  <c r="K6" i="36"/>
  <c r="N6" i="36"/>
  <c r="G37" i="36"/>
  <c r="O36" i="36"/>
  <c r="O37" i="36"/>
  <c r="K78" i="36"/>
  <c r="N78" i="36"/>
  <c r="O78" i="36"/>
  <c r="O79" i="36"/>
  <c r="G93" i="36"/>
  <c r="O92" i="36"/>
  <c r="O93" i="36"/>
  <c r="G109" i="36"/>
  <c r="O108" i="36"/>
  <c r="O109" i="36"/>
  <c r="G125" i="36"/>
  <c r="O124" i="36"/>
  <c r="O125" i="36"/>
  <c r="G169" i="36"/>
  <c r="O168" i="36"/>
  <c r="O169" i="36"/>
  <c r="G185" i="36"/>
  <c r="O184" i="36"/>
  <c r="O185" i="36"/>
  <c r="J198" i="36"/>
  <c r="J199" i="36"/>
  <c r="O198" i="36"/>
  <c r="O199" i="36"/>
  <c r="G237" i="36"/>
  <c r="G251" i="36"/>
  <c r="J32" i="36"/>
  <c r="J33" i="36"/>
  <c r="K106" i="36"/>
  <c r="N106" i="36"/>
  <c r="J150" i="36"/>
  <c r="J151" i="36"/>
  <c r="G17" i="36"/>
  <c r="O16" i="36"/>
  <c r="O17" i="36"/>
  <c r="G105" i="36"/>
  <c r="O104" i="36"/>
  <c r="O105" i="36"/>
  <c r="G195" i="36"/>
  <c r="O194" i="36"/>
  <c r="O195" i="36"/>
  <c r="G39" i="36"/>
  <c r="O38" i="36"/>
  <c r="O39" i="36"/>
  <c r="G81" i="36"/>
  <c r="O80" i="36"/>
  <c r="O81" i="36"/>
  <c r="G95" i="36"/>
  <c r="O94" i="36"/>
  <c r="O95" i="36"/>
  <c r="J110" i="36"/>
  <c r="J111" i="36"/>
  <c r="O110" i="36"/>
  <c r="O111" i="36"/>
  <c r="G155" i="36"/>
  <c r="O154" i="36"/>
  <c r="O155" i="36"/>
  <c r="G171" i="36"/>
  <c r="O170" i="36"/>
  <c r="O171" i="36"/>
  <c r="G187" i="36"/>
  <c r="O186" i="36"/>
  <c r="O187" i="36"/>
  <c r="K18" i="36"/>
  <c r="K19" i="36"/>
  <c r="K94" i="36"/>
  <c r="N94" i="36"/>
  <c r="J122" i="36"/>
  <c r="J123" i="36"/>
  <c r="K150" i="36"/>
  <c r="N150" i="36"/>
  <c r="J182" i="36"/>
  <c r="J183" i="36"/>
  <c r="G25" i="36"/>
  <c r="O24" i="36"/>
  <c r="O25" i="36"/>
  <c r="G41" i="36"/>
  <c r="O40" i="36"/>
  <c r="O41" i="36"/>
  <c r="G83" i="36"/>
  <c r="O82" i="36"/>
  <c r="O83" i="36"/>
  <c r="G97" i="36"/>
  <c r="O96" i="36"/>
  <c r="O97" i="36"/>
  <c r="G129" i="36"/>
  <c r="O128" i="36"/>
  <c r="O129" i="36"/>
  <c r="K142" i="36"/>
  <c r="N142" i="36"/>
  <c r="O142" i="36"/>
  <c r="O143" i="36"/>
  <c r="G157" i="36"/>
  <c r="O156" i="36"/>
  <c r="O157" i="36"/>
  <c r="G173" i="36"/>
  <c r="O172" i="36"/>
  <c r="O173" i="36"/>
  <c r="G189" i="36"/>
  <c r="O188" i="36"/>
  <c r="O189" i="36"/>
  <c r="G201" i="36"/>
  <c r="O200" i="36"/>
  <c r="O201" i="36"/>
  <c r="G239" i="36"/>
  <c r="J38" i="36"/>
  <c r="J39" i="36"/>
  <c r="J96" i="36"/>
  <c r="J97" i="36"/>
  <c r="J108" i="36"/>
  <c r="J109" i="36"/>
  <c r="K122" i="36"/>
  <c r="K123" i="36"/>
  <c r="K182" i="36"/>
  <c r="N182" i="36"/>
  <c r="G181" i="36"/>
  <c r="O180" i="36"/>
  <c r="O181" i="36"/>
  <c r="K42" i="36"/>
  <c r="N42" i="36"/>
  <c r="O42" i="36"/>
  <c r="O43" i="36"/>
  <c r="G99" i="36"/>
  <c r="O98" i="36"/>
  <c r="O99" i="36"/>
  <c r="G131" i="36"/>
  <c r="O130" i="36"/>
  <c r="O131" i="36"/>
  <c r="G145" i="36"/>
  <c r="O144" i="36"/>
  <c r="O145" i="36"/>
  <c r="G159" i="36"/>
  <c r="O158" i="36"/>
  <c r="O159" i="36"/>
  <c r="K174" i="36"/>
  <c r="N174" i="36"/>
  <c r="O174" i="36"/>
  <c r="O175" i="36"/>
  <c r="K202" i="36"/>
  <c r="N202" i="36"/>
  <c r="O202" i="36"/>
  <c r="O203" i="36"/>
  <c r="J10" i="36"/>
  <c r="J11" i="36"/>
  <c r="K20" i="36"/>
  <c r="K21" i="36"/>
  <c r="K40" i="36"/>
  <c r="N40" i="36"/>
  <c r="K96" i="36"/>
  <c r="K97" i="36"/>
  <c r="K110" i="36"/>
  <c r="K111" i="36"/>
  <c r="K124" i="36"/>
  <c r="N124" i="36"/>
  <c r="N125" i="36"/>
  <c r="K158" i="36"/>
  <c r="N158" i="36"/>
  <c r="J186" i="36"/>
  <c r="J187" i="36"/>
  <c r="J104" i="36"/>
  <c r="J105" i="36"/>
  <c r="G85" i="36"/>
  <c r="O84" i="36"/>
  <c r="O85" i="36"/>
  <c r="G29" i="36"/>
  <c r="O28" i="36"/>
  <c r="O29" i="36"/>
  <c r="G43" i="36"/>
  <c r="K86" i="36"/>
  <c r="N86" i="36"/>
  <c r="O86" i="36"/>
  <c r="O87" i="36"/>
  <c r="G117" i="36"/>
  <c r="O116" i="36"/>
  <c r="O117" i="36"/>
  <c r="G133" i="36"/>
  <c r="O132" i="36"/>
  <c r="O133" i="36"/>
  <c r="G147" i="36"/>
  <c r="O146" i="36"/>
  <c r="O147" i="36"/>
  <c r="G161" i="36"/>
  <c r="O160" i="36"/>
  <c r="O161" i="36"/>
  <c r="K176" i="36"/>
  <c r="K177" i="36"/>
  <c r="O176" i="36"/>
  <c r="O177" i="36"/>
  <c r="G191" i="36"/>
  <c r="G243" i="36"/>
  <c r="J24" i="36"/>
  <c r="J25" i="36"/>
  <c r="J82" i="36"/>
  <c r="J83" i="36"/>
  <c r="J98" i="36"/>
  <c r="J99" i="36"/>
  <c r="K112" i="36"/>
  <c r="J128" i="36"/>
  <c r="J129" i="36"/>
  <c r="K188" i="36"/>
  <c r="K189" i="36"/>
  <c r="G33" i="36"/>
  <c r="O32" i="36"/>
  <c r="O33" i="36"/>
  <c r="G121" i="36"/>
  <c r="O120" i="36"/>
  <c r="O121" i="36"/>
  <c r="G233" i="36"/>
  <c r="G27" i="36"/>
  <c r="O26" i="36"/>
  <c r="O27" i="36"/>
  <c r="G13" i="36"/>
  <c r="O12" i="36"/>
  <c r="O13" i="36"/>
  <c r="G15" i="36"/>
  <c r="O14" i="36"/>
  <c r="O15" i="36"/>
  <c r="G31" i="36"/>
  <c r="O30" i="36"/>
  <c r="O31" i="36"/>
  <c r="G45" i="36"/>
  <c r="O44" i="36"/>
  <c r="O45" i="36"/>
  <c r="G87" i="36"/>
  <c r="J102" i="36"/>
  <c r="J103" i="36"/>
  <c r="O102" i="36"/>
  <c r="O103" i="36"/>
  <c r="J118" i="36"/>
  <c r="J119" i="36"/>
  <c r="O118" i="36"/>
  <c r="O119" i="36"/>
  <c r="K134" i="36"/>
  <c r="O134" i="36"/>
  <c r="O135" i="36"/>
  <c r="G149" i="36"/>
  <c r="O148" i="36"/>
  <c r="O149" i="36"/>
  <c r="G163" i="36"/>
  <c r="O162" i="36"/>
  <c r="O163" i="36"/>
  <c r="G193" i="36"/>
  <c r="O192" i="36"/>
  <c r="O193" i="36"/>
  <c r="G207" i="36"/>
  <c r="O206" i="36"/>
  <c r="O207" i="36"/>
  <c r="G245" i="36"/>
  <c r="K12" i="36"/>
  <c r="K13" i="36"/>
  <c r="J26" i="36"/>
  <c r="J27" i="36"/>
  <c r="K82" i="36"/>
  <c r="N82" i="36"/>
  <c r="J116" i="36"/>
  <c r="J117" i="36"/>
  <c r="K128" i="36"/>
  <c r="N128" i="36"/>
  <c r="J168" i="36"/>
  <c r="J169" i="36"/>
  <c r="J192" i="36"/>
  <c r="J193" i="36"/>
  <c r="P272" i="35"/>
  <c r="P271" i="35"/>
  <c r="P272" i="34"/>
  <c r="P271" i="34"/>
  <c r="P820" i="23"/>
  <c r="P819" i="23"/>
  <c r="P822" i="22"/>
  <c r="P821" i="22"/>
  <c r="P822" i="21"/>
  <c r="P821" i="21"/>
  <c r="P814" i="7"/>
  <c r="P813" i="7"/>
  <c r="P816" i="1"/>
  <c r="P815" i="1"/>
  <c r="J46" i="39"/>
  <c r="J47" i="39"/>
  <c r="K108" i="39"/>
  <c r="J146" i="39"/>
  <c r="J147" i="39"/>
  <c r="J172" i="39"/>
  <c r="J173" i="39"/>
  <c r="K146" i="39"/>
  <c r="K24" i="39"/>
  <c r="J124" i="39"/>
  <c r="J125" i="39"/>
  <c r="J174" i="39"/>
  <c r="J175" i="39"/>
  <c r="G25" i="39"/>
  <c r="G125" i="39"/>
  <c r="G189" i="39"/>
  <c r="J104" i="39"/>
  <c r="J105" i="39"/>
  <c r="J16" i="39"/>
  <c r="J17" i="39"/>
  <c r="J90" i="39"/>
  <c r="J91" i="39"/>
  <c r="N140" i="39"/>
  <c r="R140" i="39"/>
  <c r="R141" i="39"/>
  <c r="J120" i="39"/>
  <c r="J121" i="39"/>
  <c r="K130" i="39"/>
  <c r="K131" i="39"/>
  <c r="J182" i="38"/>
  <c r="J183" i="38"/>
  <c r="J198" i="38"/>
  <c r="J199" i="38"/>
  <c r="K10" i="38"/>
  <c r="K11" i="38"/>
  <c r="K150" i="38"/>
  <c r="N150" i="38"/>
  <c r="K203" i="36"/>
  <c r="J34" i="36"/>
  <c r="J35" i="36"/>
  <c r="K34" i="36"/>
  <c r="N134" i="36"/>
  <c r="N135" i="36"/>
  <c r="G21" i="36"/>
  <c r="J20" i="36"/>
  <c r="J21" i="36"/>
  <c r="G35" i="36"/>
  <c r="G77" i="36"/>
  <c r="K76" i="36"/>
  <c r="J76" i="36"/>
  <c r="J77" i="36"/>
  <c r="G165" i="36"/>
  <c r="K164" i="36"/>
  <c r="J164" i="36"/>
  <c r="J165" i="36"/>
  <c r="N32" i="36"/>
  <c r="K33" i="36"/>
  <c r="N83" i="36"/>
  <c r="R82" i="36"/>
  <c r="R83" i="36"/>
  <c r="G89" i="36"/>
  <c r="K88" i="36"/>
  <c r="N88" i="36"/>
  <c r="J88" i="36"/>
  <c r="J89" i="36"/>
  <c r="G179" i="36"/>
  <c r="J178" i="36"/>
  <c r="J179" i="36"/>
  <c r="K178" i="36"/>
  <c r="N121" i="36"/>
  <c r="R120" i="36"/>
  <c r="R121" i="36"/>
  <c r="G47" i="36"/>
  <c r="K46" i="36"/>
  <c r="N46" i="36"/>
  <c r="G23" i="36"/>
  <c r="K22" i="36"/>
  <c r="N22" i="36"/>
  <c r="J22" i="36"/>
  <c r="J23" i="36"/>
  <c r="G167" i="36"/>
  <c r="K166" i="36"/>
  <c r="K167" i="36"/>
  <c r="J166" i="36"/>
  <c r="J167" i="36"/>
  <c r="G9" i="36"/>
  <c r="K8" i="36"/>
  <c r="J8" i="36"/>
  <c r="J9" i="36"/>
  <c r="K126" i="36"/>
  <c r="K127" i="36"/>
  <c r="J126" i="36"/>
  <c r="J127" i="36"/>
  <c r="G139" i="36"/>
  <c r="K138" i="36"/>
  <c r="J138" i="36"/>
  <c r="J139" i="36"/>
  <c r="G153" i="36"/>
  <c r="J152" i="36"/>
  <c r="J153" i="36"/>
  <c r="K152" i="36"/>
  <c r="K113" i="36"/>
  <c r="G11" i="36"/>
  <c r="K10" i="36"/>
  <c r="G113" i="36"/>
  <c r="J112" i="36"/>
  <c r="J113" i="36"/>
  <c r="G127" i="36"/>
  <c r="G141" i="36"/>
  <c r="J140" i="36"/>
  <c r="J141" i="36"/>
  <c r="K140" i="36"/>
  <c r="G253" i="36"/>
  <c r="L128" i="36"/>
  <c r="L129" i="36"/>
  <c r="G255" i="36"/>
  <c r="L86" i="36"/>
  <c r="L87" i="36"/>
  <c r="G101" i="36"/>
  <c r="K100" i="36"/>
  <c r="J100" i="36"/>
  <c r="J101" i="36"/>
  <c r="K190" i="36"/>
  <c r="J190" i="36"/>
  <c r="J191" i="36"/>
  <c r="G203" i="36"/>
  <c r="J202" i="36"/>
  <c r="J203" i="36"/>
  <c r="G241" i="36"/>
  <c r="K131" i="36"/>
  <c r="N130" i="36"/>
  <c r="N172" i="36"/>
  <c r="K173" i="36"/>
  <c r="G115" i="36"/>
  <c r="K114" i="36"/>
  <c r="N114" i="36"/>
  <c r="N115" i="36"/>
  <c r="J114" i="36"/>
  <c r="J115" i="36"/>
  <c r="K102" i="36"/>
  <c r="G103" i="36"/>
  <c r="G177" i="36"/>
  <c r="J176" i="36"/>
  <c r="J177" i="36"/>
  <c r="G205" i="36"/>
  <c r="K204" i="36"/>
  <c r="K205" i="36"/>
  <c r="J204" i="36"/>
  <c r="J205" i="36"/>
  <c r="J46" i="36"/>
  <c r="J47" i="36"/>
  <c r="J142" i="36"/>
  <c r="J143" i="36"/>
  <c r="K95" i="36"/>
  <c r="K118" i="36"/>
  <c r="K129" i="36"/>
  <c r="J132" i="36"/>
  <c r="J133" i="36"/>
  <c r="J144" i="36"/>
  <c r="J145" i="36"/>
  <c r="K146" i="36"/>
  <c r="K184" i="36"/>
  <c r="K185" i="36"/>
  <c r="K194" i="36"/>
  <c r="K198" i="36"/>
  <c r="N170" i="36"/>
  <c r="K36" i="36"/>
  <c r="N36" i="36"/>
  <c r="K84" i="36"/>
  <c r="G19" i="36"/>
  <c r="G111" i="36"/>
  <c r="G175" i="36"/>
  <c r="K26" i="36"/>
  <c r="K28" i="36"/>
  <c r="N28" i="36"/>
  <c r="J40" i="36"/>
  <c r="J41" i="36"/>
  <c r="J90" i="36"/>
  <c r="J91" i="36"/>
  <c r="K98" i="36"/>
  <c r="N98" i="36"/>
  <c r="Q98" i="36"/>
  <c r="Q99" i="36"/>
  <c r="K121" i="36"/>
  <c r="J124" i="36"/>
  <c r="J125" i="36"/>
  <c r="J130" i="36"/>
  <c r="J131" i="36"/>
  <c r="K132" i="36"/>
  <c r="J136" i="36"/>
  <c r="J137" i="36"/>
  <c r="K144" i="36"/>
  <c r="J172" i="36"/>
  <c r="J173" i="36"/>
  <c r="J188" i="36"/>
  <c r="J189" i="36"/>
  <c r="K192" i="36"/>
  <c r="L192" i="36"/>
  <c r="L193" i="36"/>
  <c r="K206" i="36"/>
  <c r="G79" i="36"/>
  <c r="G143" i="36"/>
  <c r="J30" i="36"/>
  <c r="J31" i="36"/>
  <c r="K38" i="36"/>
  <c r="N38" i="36"/>
  <c r="J78" i="36"/>
  <c r="J79" i="36"/>
  <c r="J80" i="36"/>
  <c r="J81" i="36"/>
  <c r="L94" i="36"/>
  <c r="L95" i="36"/>
  <c r="K108" i="36"/>
  <c r="K117" i="36"/>
  <c r="J134" i="36"/>
  <c r="J135" i="36"/>
  <c r="L150" i="36"/>
  <c r="L151" i="36"/>
  <c r="J156" i="36"/>
  <c r="J157" i="36"/>
  <c r="K162" i="36"/>
  <c r="L162" i="36"/>
  <c r="L163" i="36"/>
  <c r="K168" i="36"/>
  <c r="K186" i="36"/>
  <c r="L196" i="36"/>
  <c r="L197" i="36"/>
  <c r="J200" i="36"/>
  <c r="J201" i="36"/>
  <c r="L158" i="36"/>
  <c r="L159" i="36"/>
  <c r="G119" i="36"/>
  <c r="K30" i="36"/>
  <c r="N30" i="36"/>
  <c r="J42" i="36"/>
  <c r="J43" i="36"/>
  <c r="J44" i="36"/>
  <c r="J45" i="36"/>
  <c r="K80" i="36"/>
  <c r="N80" i="36"/>
  <c r="J92" i="36"/>
  <c r="J93" i="36"/>
  <c r="J148" i="36"/>
  <c r="J149" i="36"/>
  <c r="J154" i="36"/>
  <c r="J155" i="36"/>
  <c r="K156" i="36"/>
  <c r="J160" i="36"/>
  <c r="J161" i="36"/>
  <c r="J174" i="36"/>
  <c r="J175" i="36"/>
  <c r="J180" i="36"/>
  <c r="J181" i="36"/>
  <c r="K200" i="36"/>
  <c r="K24" i="36"/>
  <c r="J6" i="36"/>
  <c r="J7" i="36"/>
  <c r="J14" i="36"/>
  <c r="J15" i="36"/>
  <c r="K17" i="36"/>
  <c r="J36" i="36"/>
  <c r="J37" i="36"/>
  <c r="K44" i="36"/>
  <c r="N44" i="36"/>
  <c r="J84" i="36"/>
  <c r="J85" i="36"/>
  <c r="K92" i="36"/>
  <c r="J106" i="36"/>
  <c r="J107" i="36"/>
  <c r="Q120" i="36"/>
  <c r="Q121" i="36"/>
  <c r="J146" i="36"/>
  <c r="J147" i="36"/>
  <c r="K148" i="36"/>
  <c r="K154" i="36"/>
  <c r="K160" i="36"/>
  <c r="K180" i="36"/>
  <c r="J184" i="36"/>
  <c r="J185" i="36"/>
  <c r="J194" i="36"/>
  <c r="J195" i="36"/>
  <c r="I52" i="42"/>
  <c r="K38" i="39"/>
  <c r="N38" i="39"/>
  <c r="K22" i="39"/>
  <c r="L22" i="39"/>
  <c r="L23" i="39"/>
  <c r="J78" i="39"/>
  <c r="J79" i="39"/>
  <c r="J22" i="39"/>
  <c r="J23" i="39"/>
  <c r="J82" i="39"/>
  <c r="J83" i="39"/>
  <c r="L16" i="39"/>
  <c r="L17" i="39"/>
  <c r="K10" i="39"/>
  <c r="K11" i="39"/>
  <c r="K82" i="39"/>
  <c r="K83" i="39"/>
  <c r="G17" i="39"/>
  <c r="J98" i="39"/>
  <c r="J99" i="39"/>
  <c r="K98" i="39"/>
  <c r="N98" i="39"/>
  <c r="G85" i="39"/>
  <c r="K32" i="39"/>
  <c r="N32" i="39"/>
  <c r="J94" i="39"/>
  <c r="J95" i="39"/>
  <c r="G33" i="39"/>
  <c r="J84" i="39"/>
  <c r="J85" i="39"/>
  <c r="K145" i="39"/>
  <c r="N144" i="39"/>
  <c r="R144" i="39"/>
  <c r="R145" i="39"/>
  <c r="K137" i="39"/>
  <c r="N136" i="39"/>
  <c r="K129" i="39"/>
  <c r="N128" i="39"/>
  <c r="R128" i="39"/>
  <c r="R129" i="39"/>
  <c r="J12" i="39"/>
  <c r="J13" i="39"/>
  <c r="J34" i="39"/>
  <c r="J35" i="39"/>
  <c r="K78" i="39"/>
  <c r="N78" i="39"/>
  <c r="K86" i="39"/>
  <c r="K87" i="39"/>
  <c r="K94" i="39"/>
  <c r="N94" i="39"/>
  <c r="K104" i="39"/>
  <c r="K105" i="39"/>
  <c r="K112" i="39"/>
  <c r="K120" i="39"/>
  <c r="J128" i="39"/>
  <c r="J129" i="39"/>
  <c r="K138" i="39"/>
  <c r="K139" i="39"/>
  <c r="J144" i="39"/>
  <c r="J145" i="39"/>
  <c r="K200" i="39"/>
  <c r="N200" i="39"/>
  <c r="J206" i="39"/>
  <c r="J207" i="39"/>
  <c r="G13" i="39"/>
  <c r="G21" i="39"/>
  <c r="G29" i="39"/>
  <c r="G37" i="39"/>
  <c r="G45" i="39"/>
  <c r="G81" i="39"/>
  <c r="G89" i="39"/>
  <c r="G97" i="39"/>
  <c r="G129" i="39"/>
  <c r="G137" i="39"/>
  <c r="G145" i="39"/>
  <c r="G169" i="39"/>
  <c r="G177" i="39"/>
  <c r="G185" i="39"/>
  <c r="G233" i="39"/>
  <c r="K34" i="39"/>
  <c r="K35" i="39"/>
  <c r="K18" i="39"/>
  <c r="K19" i="39"/>
  <c r="K42" i="39"/>
  <c r="N42" i="39"/>
  <c r="J80" i="39"/>
  <c r="J81" i="39"/>
  <c r="J88" i="39"/>
  <c r="J89" i="39"/>
  <c r="J96" i="39"/>
  <c r="J97" i="39"/>
  <c r="J110" i="39"/>
  <c r="J111" i="39"/>
  <c r="J118" i="39"/>
  <c r="J119" i="39"/>
  <c r="J136" i="39"/>
  <c r="J137" i="39"/>
  <c r="G107" i="39"/>
  <c r="G115" i="39"/>
  <c r="G123" i="39"/>
  <c r="K36" i="39"/>
  <c r="K37" i="39"/>
  <c r="J42" i="39"/>
  <c r="J43" i="39"/>
  <c r="J102" i="39"/>
  <c r="J103" i="39"/>
  <c r="K110" i="39"/>
  <c r="K111" i="39"/>
  <c r="K118" i="39"/>
  <c r="N132" i="39"/>
  <c r="J20" i="39"/>
  <c r="J21" i="39"/>
  <c r="J44" i="39"/>
  <c r="J45" i="39"/>
  <c r="K26" i="39"/>
  <c r="L26" i="39"/>
  <c r="L27" i="39"/>
  <c r="J134" i="39"/>
  <c r="J135" i="39"/>
  <c r="J198" i="39"/>
  <c r="J199" i="39"/>
  <c r="K8" i="39"/>
  <c r="K9" i="39"/>
  <c r="J8" i="39"/>
  <c r="J9" i="39"/>
  <c r="K6" i="39"/>
  <c r="K7" i="39"/>
  <c r="L24" i="39"/>
  <c r="L25" i="39"/>
  <c r="K25" i="39"/>
  <c r="N24" i="39"/>
  <c r="Q24" i="39"/>
  <c r="Q25" i="39"/>
  <c r="N40" i="39"/>
  <c r="K41" i="39"/>
  <c r="K15" i="39"/>
  <c r="N14" i="39"/>
  <c r="K33" i="39"/>
  <c r="N10" i="39"/>
  <c r="N18" i="39"/>
  <c r="N6" i="39"/>
  <c r="K17" i="39"/>
  <c r="J30" i="39"/>
  <c r="J31" i="39"/>
  <c r="L86" i="39"/>
  <c r="L87" i="39"/>
  <c r="N100" i="39"/>
  <c r="L100" i="39"/>
  <c r="L101" i="39"/>
  <c r="R132" i="39"/>
  <c r="R133" i="39"/>
  <c r="N133" i="39"/>
  <c r="Q132" i="39"/>
  <c r="Q133" i="39"/>
  <c r="K30" i="39"/>
  <c r="N76" i="39"/>
  <c r="L76" i="39"/>
  <c r="L77" i="39"/>
  <c r="N84" i="39"/>
  <c r="L84" i="39"/>
  <c r="L85" i="39"/>
  <c r="N92" i="39"/>
  <c r="L92" i="39"/>
  <c r="L93" i="39"/>
  <c r="K101" i="39"/>
  <c r="N104" i="39"/>
  <c r="L104" i="39"/>
  <c r="L105" i="39"/>
  <c r="N106" i="39"/>
  <c r="L106" i="39"/>
  <c r="L107" i="39"/>
  <c r="N12" i="39"/>
  <c r="N16" i="39"/>
  <c r="Q16" i="39"/>
  <c r="Q17" i="39"/>
  <c r="K46" i="39"/>
  <c r="N184" i="39"/>
  <c r="K185" i="39"/>
  <c r="N90" i="39"/>
  <c r="L90" i="39"/>
  <c r="L91" i="39"/>
  <c r="N108" i="39"/>
  <c r="Q108" i="39"/>
  <c r="Q109" i="39"/>
  <c r="L108" i="39"/>
  <c r="L109" i="39"/>
  <c r="K142" i="39"/>
  <c r="J142" i="39"/>
  <c r="J143" i="39"/>
  <c r="J6" i="39"/>
  <c r="J7" i="39"/>
  <c r="J10" i="39"/>
  <c r="J11" i="39"/>
  <c r="J14" i="39"/>
  <c r="J15" i="39"/>
  <c r="J18" i="39"/>
  <c r="J19" i="39"/>
  <c r="J28" i="39"/>
  <c r="J29" i="39"/>
  <c r="J38" i="39"/>
  <c r="J39" i="39"/>
  <c r="J40" i="39"/>
  <c r="J41" i="39"/>
  <c r="K77" i="39"/>
  <c r="K85" i="39"/>
  <c r="K93" i="39"/>
  <c r="K99" i="39"/>
  <c r="N102" i="39"/>
  <c r="Q102" i="39"/>
  <c r="Q103" i="39"/>
  <c r="L102" i="39"/>
  <c r="L103" i="39"/>
  <c r="R136" i="39"/>
  <c r="R137" i="39"/>
  <c r="N137" i="39"/>
  <c r="Q136" i="39"/>
  <c r="Q137" i="39"/>
  <c r="K147" i="39"/>
  <c r="N146" i="39"/>
  <c r="N88" i="39"/>
  <c r="Q88" i="39"/>
  <c r="Q89" i="39"/>
  <c r="N96" i="39"/>
  <c r="K109" i="39"/>
  <c r="R124" i="39"/>
  <c r="R125" i="39"/>
  <c r="N125" i="39"/>
  <c r="J158" i="39"/>
  <c r="J159" i="39"/>
  <c r="K158" i="39"/>
  <c r="K116" i="39"/>
  <c r="J156" i="39"/>
  <c r="J157" i="39"/>
  <c r="K156" i="39"/>
  <c r="J178" i="39"/>
  <c r="J179" i="39"/>
  <c r="K178" i="39"/>
  <c r="J166" i="39"/>
  <c r="J167" i="39"/>
  <c r="K166" i="39"/>
  <c r="J192" i="39"/>
  <c r="J193" i="39"/>
  <c r="J202" i="39"/>
  <c r="J203" i="39"/>
  <c r="K202" i="39"/>
  <c r="L114" i="39"/>
  <c r="L115" i="39"/>
  <c r="L126" i="39"/>
  <c r="L127" i="39"/>
  <c r="L130" i="39"/>
  <c r="L131" i="39"/>
  <c r="J154" i="39"/>
  <c r="J155" i="39"/>
  <c r="K154" i="39"/>
  <c r="J164" i="39"/>
  <c r="J165" i="39"/>
  <c r="K164" i="39"/>
  <c r="K192" i="39"/>
  <c r="N114" i="39"/>
  <c r="N122" i="39"/>
  <c r="N126" i="39"/>
  <c r="N130" i="39"/>
  <c r="N134" i="39"/>
  <c r="J152" i="39"/>
  <c r="J153" i="39"/>
  <c r="K152" i="39"/>
  <c r="J176" i="39"/>
  <c r="J177" i="39"/>
  <c r="J186" i="39"/>
  <c r="J187" i="39"/>
  <c r="K186" i="39"/>
  <c r="L112" i="39"/>
  <c r="L113" i="39"/>
  <c r="K125" i="39"/>
  <c r="L144" i="39"/>
  <c r="L145" i="39"/>
  <c r="J162" i="39"/>
  <c r="J163" i="39"/>
  <c r="K162" i="39"/>
  <c r="J200" i="39"/>
  <c r="J201" i="39"/>
  <c r="K119" i="39"/>
  <c r="J150" i="39"/>
  <c r="J151" i="39"/>
  <c r="K150" i="39"/>
  <c r="J160" i="39"/>
  <c r="J161" i="39"/>
  <c r="K160" i="39"/>
  <c r="J170" i="39"/>
  <c r="J171" i="39"/>
  <c r="K170" i="39"/>
  <c r="L132" i="39"/>
  <c r="L133" i="39"/>
  <c r="L136" i="39"/>
  <c r="L137" i="39"/>
  <c r="L140" i="39"/>
  <c r="L141" i="39"/>
  <c r="J148" i="39"/>
  <c r="J149" i="39"/>
  <c r="K148" i="39"/>
  <c r="J184" i="39"/>
  <c r="J185" i="39"/>
  <c r="J194" i="39"/>
  <c r="J195" i="39"/>
  <c r="K194" i="39"/>
  <c r="K172" i="39"/>
  <c r="K180" i="39"/>
  <c r="K188" i="39"/>
  <c r="K196" i="39"/>
  <c r="N204" i="39"/>
  <c r="L204" i="39"/>
  <c r="L205" i="39"/>
  <c r="K168" i="39"/>
  <c r="K174" i="39"/>
  <c r="K182" i="39"/>
  <c r="K190" i="39"/>
  <c r="K198" i="39"/>
  <c r="K206" i="39"/>
  <c r="J194" i="38"/>
  <c r="J195" i="38"/>
  <c r="J120" i="38"/>
  <c r="J121" i="38"/>
  <c r="J192" i="38"/>
  <c r="J193" i="38"/>
  <c r="K184" i="38"/>
  <c r="J106" i="38"/>
  <c r="J107" i="38"/>
  <c r="G13" i="38"/>
  <c r="G21" i="38"/>
  <c r="G29" i="38"/>
  <c r="G97" i="38"/>
  <c r="G105" i="38"/>
  <c r="G137" i="38"/>
  <c r="G145" i="38"/>
  <c r="G153" i="38"/>
  <c r="G161" i="38"/>
  <c r="G169" i="38"/>
  <c r="G185" i="38"/>
  <c r="G233" i="38"/>
  <c r="G249" i="38"/>
  <c r="K12" i="38"/>
  <c r="K13" i="38"/>
  <c r="J114" i="38"/>
  <c r="J115" i="38"/>
  <c r="L164" i="38"/>
  <c r="L165" i="38"/>
  <c r="K170" i="38"/>
  <c r="J170" i="38"/>
  <c r="J171" i="38"/>
  <c r="J14" i="38"/>
  <c r="J15" i="38"/>
  <c r="G23" i="38"/>
  <c r="G131" i="38"/>
  <c r="G139" i="38"/>
  <c r="G155" i="38"/>
  <c r="G163" i="38"/>
  <c r="G235" i="38"/>
  <c r="G243" i="38"/>
  <c r="G251" i="38"/>
  <c r="J28" i="38"/>
  <c r="J29" i="38"/>
  <c r="L16" i="38"/>
  <c r="L17" i="38"/>
  <c r="L156" i="38"/>
  <c r="L157" i="38"/>
  <c r="J162" i="38"/>
  <c r="J163" i="38"/>
  <c r="L148" i="38"/>
  <c r="L149" i="38"/>
  <c r="K178" i="38"/>
  <c r="K179" i="38"/>
  <c r="N160" i="38"/>
  <c r="R160" i="38"/>
  <c r="R161" i="38"/>
  <c r="K105" i="38"/>
  <c r="N104" i="38"/>
  <c r="N168" i="38"/>
  <c r="K20" i="38"/>
  <c r="L20" i="38"/>
  <c r="L21" i="38"/>
  <c r="K96" i="38"/>
  <c r="K97" i="38"/>
  <c r="N156" i="38"/>
  <c r="Q156" i="38"/>
  <c r="Q157" i="38"/>
  <c r="L172" i="38"/>
  <c r="L173" i="38"/>
  <c r="J190" i="38"/>
  <c r="J191" i="38"/>
  <c r="J206" i="38"/>
  <c r="J207" i="38"/>
  <c r="J160" i="38"/>
  <c r="J161" i="38"/>
  <c r="J110" i="38"/>
  <c r="J111" i="38"/>
  <c r="J126" i="38"/>
  <c r="J127" i="38"/>
  <c r="Q8" i="38"/>
  <c r="Q9" i="38"/>
  <c r="K14" i="38"/>
  <c r="K15" i="38"/>
  <c r="J18" i="38"/>
  <c r="J19" i="38"/>
  <c r="K98" i="38"/>
  <c r="N148" i="38"/>
  <c r="K154" i="38"/>
  <c r="L154" i="38"/>
  <c r="L155" i="38"/>
  <c r="K166" i="38"/>
  <c r="K167" i="38"/>
  <c r="K176" i="38"/>
  <c r="N176" i="38"/>
  <c r="N177" i="38"/>
  <c r="J186" i="38"/>
  <c r="J187" i="38"/>
  <c r="K192" i="38"/>
  <c r="L192" i="38"/>
  <c r="L193" i="38"/>
  <c r="J202" i="38"/>
  <c r="J203" i="38"/>
  <c r="N100" i="38"/>
  <c r="J118" i="38"/>
  <c r="J119" i="38"/>
  <c r="J134" i="38"/>
  <c r="J135" i="38"/>
  <c r="J142" i="38"/>
  <c r="J143" i="38"/>
  <c r="J166" i="38"/>
  <c r="J167" i="38"/>
  <c r="J10" i="38"/>
  <c r="J11" i="38"/>
  <c r="K18" i="38"/>
  <c r="K19" i="38"/>
  <c r="J26" i="38"/>
  <c r="J27" i="38"/>
  <c r="K182" i="38"/>
  <c r="K198" i="38"/>
  <c r="K199" i="38"/>
  <c r="L22" i="38"/>
  <c r="L23" i="38"/>
  <c r="L152" i="38"/>
  <c r="L153" i="38"/>
  <c r="N164" i="38"/>
  <c r="N152" i="38"/>
  <c r="Q22" i="38"/>
  <c r="Q23" i="38"/>
  <c r="J150" i="38"/>
  <c r="J151" i="38"/>
  <c r="K158" i="38"/>
  <c r="N158" i="38"/>
  <c r="K9" i="38"/>
  <c r="R8" i="38"/>
  <c r="R9" i="38"/>
  <c r="N9" i="38"/>
  <c r="K102" i="38"/>
  <c r="J102" i="38"/>
  <c r="J103" i="38"/>
  <c r="L6" i="38"/>
  <c r="L7" i="38"/>
  <c r="L8" i="38"/>
  <c r="L9" i="38"/>
  <c r="K17" i="38"/>
  <c r="R28" i="38"/>
  <c r="R29" i="38"/>
  <c r="N173" i="38"/>
  <c r="R172" i="38"/>
  <c r="R173" i="38"/>
  <c r="L174" i="38"/>
  <c r="L175" i="38"/>
  <c r="N174" i="38"/>
  <c r="Q174" i="38"/>
  <c r="Q175" i="38"/>
  <c r="K175" i="38"/>
  <c r="N6" i="38"/>
  <c r="N10" i="38"/>
  <c r="K24" i="38"/>
  <c r="R22" i="38"/>
  <c r="R23" i="38"/>
  <c r="N162" i="38"/>
  <c r="K163" i="38"/>
  <c r="N16" i="38"/>
  <c r="K26" i="38"/>
  <c r="J101" i="38"/>
  <c r="L100" i="38"/>
  <c r="L101" i="38"/>
  <c r="K23" i="38"/>
  <c r="N94" i="38"/>
  <c r="K95" i="38"/>
  <c r="L28" i="38"/>
  <c r="L29" i="38"/>
  <c r="K29" i="38"/>
  <c r="K30" i="38"/>
  <c r="J30" i="38"/>
  <c r="J31" i="38"/>
  <c r="K32" i="38"/>
  <c r="J32" i="38"/>
  <c r="J33" i="38"/>
  <c r="K34" i="38"/>
  <c r="J34" i="38"/>
  <c r="J35" i="38"/>
  <c r="K36" i="38"/>
  <c r="J36" i="38"/>
  <c r="J37" i="38"/>
  <c r="K38" i="38"/>
  <c r="J38" i="38"/>
  <c r="J39" i="38"/>
  <c r="K40" i="38"/>
  <c r="J40" i="38"/>
  <c r="J41" i="38"/>
  <c r="K42" i="38"/>
  <c r="J42" i="38"/>
  <c r="J43" i="38"/>
  <c r="K44" i="38"/>
  <c r="J44" i="38"/>
  <c r="J45" i="38"/>
  <c r="K46" i="38"/>
  <c r="J46" i="38"/>
  <c r="J47" i="38"/>
  <c r="K76" i="38"/>
  <c r="J76" i="38"/>
  <c r="J77" i="38"/>
  <c r="K78" i="38"/>
  <c r="J78" i="38"/>
  <c r="J79" i="38"/>
  <c r="K80" i="38"/>
  <c r="J80" i="38"/>
  <c r="J81" i="38"/>
  <c r="K82" i="38"/>
  <c r="J82" i="38"/>
  <c r="J83" i="38"/>
  <c r="K84" i="38"/>
  <c r="J84" i="38"/>
  <c r="J85" i="38"/>
  <c r="K86" i="38"/>
  <c r="J86" i="38"/>
  <c r="J87" i="38"/>
  <c r="K88" i="38"/>
  <c r="J88" i="38"/>
  <c r="J89" i="38"/>
  <c r="K90" i="38"/>
  <c r="J90" i="38"/>
  <c r="J91" i="38"/>
  <c r="K92" i="38"/>
  <c r="J92" i="38"/>
  <c r="J93" i="38"/>
  <c r="R104" i="38"/>
  <c r="R105" i="38"/>
  <c r="N105" i="38"/>
  <c r="N166" i="38"/>
  <c r="J104" i="38"/>
  <c r="Q104" i="38"/>
  <c r="Q105" i="38"/>
  <c r="J98" i="38"/>
  <c r="L158" i="38"/>
  <c r="L159" i="38"/>
  <c r="K159" i="38"/>
  <c r="K106" i="38"/>
  <c r="K108" i="38"/>
  <c r="K110" i="38"/>
  <c r="K112" i="38"/>
  <c r="K114" i="38"/>
  <c r="K116" i="38"/>
  <c r="K118" i="38"/>
  <c r="K120" i="38"/>
  <c r="K122" i="38"/>
  <c r="K124" i="38"/>
  <c r="K126" i="38"/>
  <c r="K128" i="38"/>
  <c r="K130" i="38"/>
  <c r="K132" i="38"/>
  <c r="K134" i="38"/>
  <c r="K136" i="38"/>
  <c r="K138" i="38"/>
  <c r="K140" i="38"/>
  <c r="K142" i="38"/>
  <c r="K144" i="38"/>
  <c r="K146" i="38"/>
  <c r="Q164" i="38"/>
  <c r="Q165" i="38"/>
  <c r="Q172" i="38"/>
  <c r="Q173" i="38"/>
  <c r="K149" i="38"/>
  <c r="K153" i="38"/>
  <c r="K157" i="38"/>
  <c r="K161" i="38"/>
  <c r="K165" i="38"/>
  <c r="K169" i="38"/>
  <c r="K173" i="38"/>
  <c r="N178" i="38"/>
  <c r="L178" i="38"/>
  <c r="L179" i="38"/>
  <c r="N180" i="38"/>
  <c r="Q180" i="38"/>
  <c r="Q181" i="38"/>
  <c r="L180" i="38"/>
  <c r="L181" i="38"/>
  <c r="K181" i="38"/>
  <c r="N182" i="38"/>
  <c r="Q182" i="38"/>
  <c r="Q183" i="38"/>
  <c r="L182" i="38"/>
  <c r="L183" i="38"/>
  <c r="K183" i="38"/>
  <c r="N184" i="38"/>
  <c r="Q184" i="38"/>
  <c r="Q185" i="38"/>
  <c r="L184" i="38"/>
  <c r="L185" i="38"/>
  <c r="K185" i="38"/>
  <c r="N186" i="38"/>
  <c r="K187" i="38"/>
  <c r="N188" i="38"/>
  <c r="L188" i="38"/>
  <c r="L189" i="38"/>
  <c r="K189" i="38"/>
  <c r="N190" i="38"/>
  <c r="K191" i="38"/>
  <c r="N194" i="38"/>
  <c r="L194" i="38"/>
  <c r="L195" i="38"/>
  <c r="K195" i="38"/>
  <c r="N196" i="38"/>
  <c r="L196" i="38"/>
  <c r="L197" i="38"/>
  <c r="K197" i="38"/>
  <c r="N198" i="38"/>
  <c r="Q198" i="38"/>
  <c r="Q199" i="38"/>
  <c r="L198" i="38"/>
  <c r="L199" i="38"/>
  <c r="N200" i="38"/>
  <c r="Q200" i="38"/>
  <c r="Q201" i="38"/>
  <c r="L200" i="38"/>
  <c r="L201" i="38"/>
  <c r="K201" i="38"/>
  <c r="N202" i="38"/>
  <c r="K203" i="38"/>
  <c r="N204" i="38"/>
  <c r="L204" i="38"/>
  <c r="L205" i="38"/>
  <c r="K205" i="38"/>
  <c r="N206" i="38"/>
  <c r="L206" i="38"/>
  <c r="L207" i="38"/>
  <c r="K207" i="38"/>
  <c r="R186" i="37"/>
  <c r="R187" i="37"/>
  <c r="Q186" i="37"/>
  <c r="Q187" i="37"/>
  <c r="N187" i="37"/>
  <c r="N205" i="37"/>
  <c r="R204" i="37"/>
  <c r="R205" i="37"/>
  <c r="Q204" i="37"/>
  <c r="Q205" i="37"/>
  <c r="K191" i="37"/>
  <c r="L192" i="37"/>
  <c r="L193" i="37"/>
  <c r="K199" i="37"/>
  <c r="L200" i="37"/>
  <c r="L201" i="37"/>
  <c r="K189" i="37"/>
  <c r="K197" i="37"/>
  <c r="K205" i="37"/>
  <c r="Q8" i="37"/>
  <c r="Q9" i="37"/>
  <c r="N23" i="37"/>
  <c r="Q22" i="37"/>
  <c r="Q23" i="37"/>
  <c r="R22" i="37"/>
  <c r="R23" i="37"/>
  <c r="R24" i="37"/>
  <c r="R25" i="37"/>
  <c r="N25" i="37"/>
  <c r="Q24" i="37"/>
  <c r="Q25" i="37"/>
  <c r="R40" i="37"/>
  <c r="R41" i="37"/>
  <c r="R32" i="37"/>
  <c r="R33" i="37"/>
  <c r="N33" i="37"/>
  <c r="Q32" i="37"/>
  <c r="Q33" i="37"/>
  <c r="R8" i="37"/>
  <c r="R9" i="37"/>
  <c r="N9" i="37"/>
  <c r="N15" i="37"/>
  <c r="R14" i="37"/>
  <c r="R15" i="37"/>
  <c r="Q14" i="37"/>
  <c r="Q15" i="37"/>
  <c r="J107" i="37"/>
  <c r="L106" i="37"/>
  <c r="L107" i="37"/>
  <c r="N143" i="37"/>
  <c r="R142" i="37"/>
  <c r="R143" i="37"/>
  <c r="K9" i="37"/>
  <c r="L10" i="37"/>
  <c r="L11" i="37"/>
  <c r="L18" i="37"/>
  <c r="L19" i="37"/>
  <c r="K25" i="37"/>
  <c r="L26" i="37"/>
  <c r="L27" i="37"/>
  <c r="K33" i="37"/>
  <c r="L34" i="37"/>
  <c r="L35" i="37"/>
  <c r="R38" i="37"/>
  <c r="R39" i="37"/>
  <c r="N78" i="37"/>
  <c r="K79" i="37"/>
  <c r="L80" i="37"/>
  <c r="L81" i="37"/>
  <c r="K81" i="37"/>
  <c r="N110" i="37"/>
  <c r="Q110" i="37"/>
  <c r="Q111" i="37"/>
  <c r="K111" i="37"/>
  <c r="L124" i="37"/>
  <c r="L125" i="37"/>
  <c r="Q174" i="37"/>
  <c r="Q175" i="37"/>
  <c r="Q178" i="37"/>
  <c r="Q179" i="37"/>
  <c r="J123" i="37"/>
  <c r="L122" i="37"/>
  <c r="L123" i="37"/>
  <c r="N10" i="37"/>
  <c r="N18" i="37"/>
  <c r="N26" i="37"/>
  <c r="N34" i="37"/>
  <c r="Q34" i="37"/>
  <c r="Q35" i="37"/>
  <c r="Q36" i="37"/>
  <c r="Q37" i="37"/>
  <c r="N47" i="37"/>
  <c r="J91" i="37"/>
  <c r="L90" i="37"/>
  <c r="L91" i="37"/>
  <c r="N102" i="37"/>
  <c r="K103" i="37"/>
  <c r="J131" i="37"/>
  <c r="L130" i="37"/>
  <c r="L131" i="37"/>
  <c r="J139" i="37"/>
  <c r="Q142" i="37"/>
  <c r="Q143" i="37"/>
  <c r="Q146" i="37"/>
  <c r="Q147" i="37"/>
  <c r="Q150" i="37"/>
  <c r="Q151" i="37"/>
  <c r="J155" i="37"/>
  <c r="L154" i="37"/>
  <c r="L155" i="37"/>
  <c r="R156" i="37"/>
  <c r="R157" i="37"/>
  <c r="J163" i="37"/>
  <c r="L162" i="37"/>
  <c r="L163" i="37"/>
  <c r="R164" i="37"/>
  <c r="R165" i="37"/>
  <c r="Q164" i="37"/>
  <c r="Q165" i="37"/>
  <c r="J171" i="37"/>
  <c r="L170" i="37"/>
  <c r="L171" i="37"/>
  <c r="N175" i="37"/>
  <c r="R174" i="37"/>
  <c r="R175" i="37"/>
  <c r="L16" i="37"/>
  <c r="L17" i="37"/>
  <c r="L24" i="37"/>
  <c r="L25" i="37"/>
  <c r="R28" i="37"/>
  <c r="R29" i="37"/>
  <c r="L32" i="37"/>
  <c r="L33" i="37"/>
  <c r="R36" i="37"/>
  <c r="R37" i="37"/>
  <c r="R76" i="37"/>
  <c r="R77" i="37"/>
  <c r="Q78" i="37"/>
  <c r="Q79" i="37"/>
  <c r="Q80" i="37"/>
  <c r="Q81" i="37"/>
  <c r="L84" i="37"/>
  <c r="L85" i="37"/>
  <c r="N86" i="37"/>
  <c r="Q86" i="37"/>
  <c r="Q87" i="37"/>
  <c r="K87" i="37"/>
  <c r="N94" i="37"/>
  <c r="K95" i="37"/>
  <c r="L102" i="37"/>
  <c r="L103" i="37"/>
  <c r="N151" i="37"/>
  <c r="R150" i="37"/>
  <c r="R151" i="37"/>
  <c r="Q182" i="37"/>
  <c r="Q183" i="37"/>
  <c r="J13" i="37"/>
  <c r="J21" i="37"/>
  <c r="J37" i="37"/>
  <c r="L46" i="37"/>
  <c r="L47" i="37"/>
  <c r="R80" i="37"/>
  <c r="R81" i="37"/>
  <c r="L86" i="37"/>
  <c r="L87" i="37"/>
  <c r="L94" i="37"/>
  <c r="L95" i="37"/>
  <c r="L100" i="37"/>
  <c r="L101" i="37"/>
  <c r="Q106" i="37"/>
  <c r="Q107" i="37"/>
  <c r="R118" i="37"/>
  <c r="R119" i="37"/>
  <c r="Q94" i="37"/>
  <c r="Q95" i="37"/>
  <c r="Q120" i="37"/>
  <c r="Q121" i="37"/>
  <c r="R96" i="37"/>
  <c r="R97" i="37"/>
  <c r="J115" i="37"/>
  <c r="L114" i="37"/>
  <c r="L115" i="37"/>
  <c r="R120" i="37"/>
  <c r="R121" i="37"/>
  <c r="N157" i="37"/>
  <c r="N165" i="37"/>
  <c r="Q128" i="37"/>
  <c r="Q129" i="37"/>
  <c r="N183" i="37"/>
  <c r="R182" i="37"/>
  <c r="R183" i="37"/>
  <c r="K97" i="37"/>
  <c r="K105" i="37"/>
  <c r="K121" i="37"/>
  <c r="K129" i="37"/>
  <c r="K137" i="37"/>
  <c r="K145" i="37"/>
  <c r="K153" i="37"/>
  <c r="K161" i="37"/>
  <c r="K169" i="37"/>
  <c r="K177" i="37"/>
  <c r="K185" i="37"/>
  <c r="K119" i="37"/>
  <c r="K127" i="37"/>
  <c r="K143" i="37"/>
  <c r="K151" i="37"/>
  <c r="K159" i="37"/>
  <c r="K167" i="37"/>
  <c r="K175" i="37"/>
  <c r="K183" i="37"/>
  <c r="L174" i="37"/>
  <c r="L175" i="37"/>
  <c r="L182" i="37"/>
  <c r="L183" i="37"/>
  <c r="R6" i="37"/>
  <c r="R7" i="37"/>
  <c r="K7" i="37"/>
  <c r="N197" i="36"/>
  <c r="R196" i="36"/>
  <c r="R197" i="36"/>
  <c r="Q196" i="36"/>
  <c r="Q197" i="36"/>
  <c r="L194" i="36"/>
  <c r="L195" i="36"/>
  <c r="K197" i="36"/>
  <c r="N159" i="36"/>
  <c r="N151" i="36"/>
  <c r="R150" i="36"/>
  <c r="R151" i="36"/>
  <c r="N183" i="36"/>
  <c r="N175" i="36"/>
  <c r="R174" i="36"/>
  <c r="R175" i="36"/>
  <c r="Q150" i="36"/>
  <c r="Q151" i="36"/>
  <c r="L122" i="36"/>
  <c r="L123" i="36"/>
  <c r="L170" i="36"/>
  <c r="L171" i="36"/>
  <c r="L178" i="36"/>
  <c r="L179" i="36"/>
  <c r="K119" i="36"/>
  <c r="K135" i="36"/>
  <c r="K143" i="36"/>
  <c r="K151" i="36"/>
  <c r="K159" i="36"/>
  <c r="K175" i="36"/>
  <c r="K183" i="36"/>
  <c r="L182" i="36"/>
  <c r="L183" i="36"/>
  <c r="N17" i="36"/>
  <c r="N117" i="36"/>
  <c r="L10" i="36"/>
  <c r="L11" i="36"/>
  <c r="R14" i="36"/>
  <c r="R15" i="36"/>
  <c r="Q32" i="36"/>
  <c r="Q33" i="36"/>
  <c r="N33" i="36"/>
  <c r="R32" i="36"/>
  <c r="R33" i="36"/>
  <c r="N20" i="36"/>
  <c r="Q20" i="36"/>
  <c r="Q21" i="36"/>
  <c r="Q38" i="36"/>
  <c r="Q39" i="36"/>
  <c r="Q82" i="36"/>
  <c r="Q83" i="36"/>
  <c r="N104" i="36"/>
  <c r="Q104" i="36"/>
  <c r="Q105" i="36"/>
  <c r="N112" i="36"/>
  <c r="K15" i="36"/>
  <c r="K31" i="36"/>
  <c r="L32" i="36"/>
  <c r="L33" i="36"/>
  <c r="K83" i="36"/>
  <c r="K99" i="36"/>
  <c r="K107" i="36"/>
  <c r="L116" i="36"/>
  <c r="L117" i="36"/>
  <c r="Q94" i="36"/>
  <c r="Q95" i="36"/>
  <c r="L22" i="36"/>
  <c r="L23" i="36"/>
  <c r="L82" i="36"/>
  <c r="L83" i="36"/>
  <c r="L114" i="36"/>
  <c r="L115" i="36"/>
  <c r="N7" i="36"/>
  <c r="R6" i="36"/>
  <c r="R7" i="36"/>
  <c r="K7" i="36"/>
  <c r="P183" i="35"/>
  <c r="P181" i="35"/>
  <c r="P179" i="35"/>
  <c r="P177" i="35"/>
  <c r="P175" i="35"/>
  <c r="P173" i="35"/>
  <c r="P171" i="35"/>
  <c r="P169" i="35"/>
  <c r="P167" i="35"/>
  <c r="P165" i="35"/>
  <c r="P163" i="35"/>
  <c r="P161" i="35"/>
  <c r="P159" i="35"/>
  <c r="P157" i="35"/>
  <c r="P155" i="35"/>
  <c r="P153" i="35"/>
  <c r="P151" i="35"/>
  <c r="P149" i="35"/>
  <c r="P147" i="35"/>
  <c r="P145" i="35"/>
  <c r="P143" i="35"/>
  <c r="P141" i="35"/>
  <c r="P139" i="35"/>
  <c r="P137" i="35"/>
  <c r="P135" i="35"/>
  <c r="P133" i="35"/>
  <c r="P131" i="35"/>
  <c r="P129" i="35"/>
  <c r="P127" i="35"/>
  <c r="P125" i="35"/>
  <c r="P123" i="35"/>
  <c r="P121" i="35"/>
  <c r="P119" i="35"/>
  <c r="G254" i="35"/>
  <c r="G252" i="35"/>
  <c r="G250" i="35"/>
  <c r="G248" i="35"/>
  <c r="G246" i="35"/>
  <c r="G244" i="35"/>
  <c r="G242" i="35"/>
  <c r="G240" i="35"/>
  <c r="G238" i="35"/>
  <c r="G236" i="35"/>
  <c r="G234" i="35"/>
  <c r="G232" i="35"/>
  <c r="G206" i="35"/>
  <c r="O206" i="35"/>
  <c r="O207" i="35"/>
  <c r="G204" i="35"/>
  <c r="G202" i="35"/>
  <c r="G200" i="35"/>
  <c r="J200" i="35"/>
  <c r="J201" i="35"/>
  <c r="G198" i="35"/>
  <c r="J198" i="35"/>
  <c r="J199" i="35"/>
  <c r="G196" i="35"/>
  <c r="G194" i="35"/>
  <c r="G192" i="35"/>
  <c r="G190" i="35"/>
  <c r="G188" i="35"/>
  <c r="J188" i="35"/>
  <c r="J189" i="35"/>
  <c r="G186" i="35"/>
  <c r="G184" i="35"/>
  <c r="O184" i="35"/>
  <c r="O185" i="35"/>
  <c r="G182" i="35"/>
  <c r="O182" i="35"/>
  <c r="O183" i="35"/>
  <c r="G181" i="35"/>
  <c r="G180" i="35"/>
  <c r="G178" i="35"/>
  <c r="G176" i="35"/>
  <c r="G174" i="35"/>
  <c r="G172" i="35"/>
  <c r="G170" i="35"/>
  <c r="O170" i="35"/>
  <c r="O171" i="35"/>
  <c r="G168" i="35"/>
  <c r="O168" i="35"/>
  <c r="O169" i="35"/>
  <c r="G166" i="35"/>
  <c r="G164" i="35"/>
  <c r="G162" i="35"/>
  <c r="J162" i="35"/>
  <c r="G160" i="35"/>
  <c r="G158" i="35"/>
  <c r="O158" i="35"/>
  <c r="O159" i="35"/>
  <c r="G156" i="35"/>
  <c r="O156" i="35"/>
  <c r="O157" i="35"/>
  <c r="G154" i="35"/>
  <c r="G152" i="35"/>
  <c r="G150" i="35"/>
  <c r="K150" i="35"/>
  <c r="G148" i="35"/>
  <c r="G146" i="35"/>
  <c r="O146" i="35"/>
  <c r="O147" i="35"/>
  <c r="G144" i="35"/>
  <c r="O144" i="35"/>
  <c r="O145" i="35"/>
  <c r="G142" i="35"/>
  <c r="O142" i="35"/>
  <c r="O143" i="35"/>
  <c r="G140" i="35"/>
  <c r="G138" i="35"/>
  <c r="K138" i="35"/>
  <c r="G136" i="35"/>
  <c r="K136" i="35"/>
  <c r="G134" i="35"/>
  <c r="K134" i="35"/>
  <c r="K135" i="35"/>
  <c r="G132" i="35"/>
  <c r="G130" i="35"/>
  <c r="O130" i="35"/>
  <c r="O131" i="35"/>
  <c r="G128" i="35"/>
  <c r="G126" i="35"/>
  <c r="G124" i="35"/>
  <c r="G122" i="35"/>
  <c r="J122" i="35"/>
  <c r="J123" i="35"/>
  <c r="G120" i="35"/>
  <c r="O120" i="35"/>
  <c r="O121" i="35"/>
  <c r="G118" i="35"/>
  <c r="P117" i="35"/>
  <c r="I117" i="35"/>
  <c r="H117" i="35"/>
  <c r="G116" i="35"/>
  <c r="P115" i="35"/>
  <c r="I115" i="35"/>
  <c r="H115" i="35"/>
  <c r="G114" i="35"/>
  <c r="P113" i="35"/>
  <c r="I113" i="35"/>
  <c r="H113" i="35"/>
  <c r="G112" i="35"/>
  <c r="P111" i="35"/>
  <c r="I111" i="35"/>
  <c r="H111" i="35"/>
  <c r="G110" i="35"/>
  <c r="P109" i="35"/>
  <c r="I109" i="35"/>
  <c r="H109" i="35"/>
  <c r="G108" i="35"/>
  <c r="K108" i="35"/>
  <c r="K109" i="35"/>
  <c r="P107" i="35"/>
  <c r="I107" i="35"/>
  <c r="H107" i="35"/>
  <c r="G106" i="35"/>
  <c r="P105" i="35"/>
  <c r="I105" i="35"/>
  <c r="H105" i="35"/>
  <c r="G104" i="35"/>
  <c r="P103" i="35"/>
  <c r="I103" i="35"/>
  <c r="H103" i="35"/>
  <c r="G102" i="35"/>
  <c r="P101" i="35"/>
  <c r="I101" i="35"/>
  <c r="H101" i="35"/>
  <c r="G100" i="35"/>
  <c r="P99" i="35"/>
  <c r="I99" i="35"/>
  <c r="H99" i="35"/>
  <c r="G98" i="35"/>
  <c r="O98" i="35"/>
  <c r="O99" i="35"/>
  <c r="P97" i="35"/>
  <c r="I97" i="35"/>
  <c r="H97" i="35"/>
  <c r="G96" i="35"/>
  <c r="P95" i="35"/>
  <c r="I95" i="35"/>
  <c r="H95" i="35"/>
  <c r="G94" i="35"/>
  <c r="P93" i="35"/>
  <c r="I93" i="35"/>
  <c r="H93" i="35"/>
  <c r="G92" i="35"/>
  <c r="O92" i="35"/>
  <c r="O93" i="35"/>
  <c r="P91" i="35"/>
  <c r="I91" i="35"/>
  <c r="H91" i="35"/>
  <c r="G90" i="35"/>
  <c r="P89" i="35"/>
  <c r="I89" i="35"/>
  <c r="H89" i="35"/>
  <c r="G88" i="35"/>
  <c r="P87" i="35"/>
  <c r="I87" i="35"/>
  <c r="H87" i="35"/>
  <c r="K86" i="35"/>
  <c r="G86" i="35"/>
  <c r="P85" i="35"/>
  <c r="I85" i="35"/>
  <c r="H85" i="35"/>
  <c r="G84" i="35"/>
  <c r="O84" i="35"/>
  <c r="O85" i="35"/>
  <c r="P83" i="35"/>
  <c r="I83" i="35"/>
  <c r="H83" i="35"/>
  <c r="G82" i="35"/>
  <c r="O82" i="35"/>
  <c r="O83" i="35"/>
  <c r="P81" i="35"/>
  <c r="I81" i="35"/>
  <c r="H81" i="35"/>
  <c r="G80" i="35"/>
  <c r="P79" i="35"/>
  <c r="I79" i="35"/>
  <c r="H79" i="35"/>
  <c r="G78" i="35"/>
  <c r="P77" i="35"/>
  <c r="I77" i="35"/>
  <c r="H77" i="35"/>
  <c r="J76" i="35"/>
  <c r="J77" i="35"/>
  <c r="G76" i="35"/>
  <c r="K76" i="35"/>
  <c r="P47" i="35"/>
  <c r="I47" i="35"/>
  <c r="H47" i="35"/>
  <c r="G46" i="35"/>
  <c r="O46" i="35"/>
  <c r="O47" i="35"/>
  <c r="P45" i="35"/>
  <c r="I45" i="35"/>
  <c r="H45" i="35"/>
  <c r="G44" i="35"/>
  <c r="P43" i="35"/>
  <c r="I43" i="35"/>
  <c r="H43" i="35"/>
  <c r="G42" i="35"/>
  <c r="O42" i="35"/>
  <c r="O43" i="35"/>
  <c r="P41" i="35"/>
  <c r="I41" i="35"/>
  <c r="H41" i="35"/>
  <c r="G40" i="35"/>
  <c r="P39" i="35"/>
  <c r="I39" i="35"/>
  <c r="H39" i="35"/>
  <c r="G38" i="35"/>
  <c r="P37" i="35"/>
  <c r="I37" i="35"/>
  <c r="H37" i="35"/>
  <c r="G36" i="35"/>
  <c r="P35" i="35"/>
  <c r="I35" i="35"/>
  <c r="H35" i="35"/>
  <c r="G34" i="35"/>
  <c r="P33" i="35"/>
  <c r="I33" i="35"/>
  <c r="H33" i="35"/>
  <c r="G32" i="35"/>
  <c r="K32" i="35"/>
  <c r="P31" i="35"/>
  <c r="I31" i="35"/>
  <c r="H31" i="35"/>
  <c r="G30" i="35"/>
  <c r="P29" i="35"/>
  <c r="I29" i="35"/>
  <c r="H29" i="35"/>
  <c r="G28" i="35"/>
  <c r="O28" i="35"/>
  <c r="O29" i="35"/>
  <c r="P27" i="35"/>
  <c r="I27" i="35"/>
  <c r="H27" i="35"/>
  <c r="G26" i="35"/>
  <c r="P25" i="35"/>
  <c r="I25" i="35"/>
  <c r="H25" i="35"/>
  <c r="G24" i="35"/>
  <c r="P23" i="35"/>
  <c r="I23" i="35"/>
  <c r="H23" i="35"/>
  <c r="G22" i="35"/>
  <c r="P21" i="35"/>
  <c r="I21" i="35"/>
  <c r="H21" i="35"/>
  <c r="G20" i="35"/>
  <c r="P19" i="35"/>
  <c r="I19" i="35"/>
  <c r="H19" i="35"/>
  <c r="G18" i="35"/>
  <c r="O18" i="35"/>
  <c r="O19" i="35"/>
  <c r="P17" i="35"/>
  <c r="I17" i="35"/>
  <c r="H17" i="35"/>
  <c r="G16" i="35"/>
  <c r="O16" i="35"/>
  <c r="O17" i="35"/>
  <c r="P15" i="35"/>
  <c r="I15" i="35"/>
  <c r="H15" i="35"/>
  <c r="G14" i="35"/>
  <c r="P13" i="35"/>
  <c r="I13" i="35"/>
  <c r="H13" i="35"/>
  <c r="G12" i="35"/>
  <c r="P11" i="35"/>
  <c r="I11" i="35"/>
  <c r="H11" i="35"/>
  <c r="G10" i="35"/>
  <c r="P9" i="35"/>
  <c r="I9" i="35"/>
  <c r="H9" i="35"/>
  <c r="J8" i="35"/>
  <c r="J9" i="35"/>
  <c r="G8" i="35"/>
  <c r="O8" i="35"/>
  <c r="O9" i="35"/>
  <c r="P7" i="35"/>
  <c r="I7" i="35"/>
  <c r="H7" i="35"/>
  <c r="G6" i="35"/>
  <c r="O6" i="35"/>
  <c r="O7" i="35"/>
  <c r="O206" i="34"/>
  <c r="O204" i="34"/>
  <c r="O205" i="34"/>
  <c r="O202" i="34"/>
  <c r="O203" i="34"/>
  <c r="O200" i="34"/>
  <c r="O201" i="34"/>
  <c r="O198" i="34"/>
  <c r="O196" i="34"/>
  <c r="O194" i="34"/>
  <c r="O195" i="34"/>
  <c r="O192" i="34"/>
  <c r="O190" i="34"/>
  <c r="O191" i="34"/>
  <c r="O188" i="34"/>
  <c r="O186" i="34"/>
  <c r="O187" i="34"/>
  <c r="O184" i="34"/>
  <c r="O185" i="34"/>
  <c r="P183" i="34"/>
  <c r="O182" i="34"/>
  <c r="P181" i="34"/>
  <c r="O180" i="34"/>
  <c r="O181" i="34"/>
  <c r="P179" i="34"/>
  <c r="O178" i="34"/>
  <c r="P177" i="34"/>
  <c r="O176" i="34"/>
  <c r="P175" i="34"/>
  <c r="O174" i="34"/>
  <c r="O175" i="34"/>
  <c r="P173" i="34"/>
  <c r="O172" i="34"/>
  <c r="O173" i="34"/>
  <c r="P171" i="34"/>
  <c r="O170" i="34"/>
  <c r="O171" i="34"/>
  <c r="P169" i="34"/>
  <c r="O168" i="34"/>
  <c r="O169" i="34"/>
  <c r="P167" i="34"/>
  <c r="O166" i="34"/>
  <c r="P165" i="34"/>
  <c r="O164" i="34"/>
  <c r="O165" i="34"/>
  <c r="P163" i="34"/>
  <c r="O162" i="34"/>
  <c r="O163" i="34"/>
  <c r="P161" i="34"/>
  <c r="O160" i="34"/>
  <c r="P159" i="34"/>
  <c r="O158" i="34"/>
  <c r="P157" i="34"/>
  <c r="O156" i="34"/>
  <c r="O157" i="34"/>
  <c r="P155" i="34"/>
  <c r="O154" i="34"/>
  <c r="O155" i="34"/>
  <c r="P153" i="34"/>
  <c r="O152" i="34"/>
  <c r="O153" i="34"/>
  <c r="P151" i="34"/>
  <c r="O150" i="34"/>
  <c r="P149" i="34"/>
  <c r="O148" i="34"/>
  <c r="O149" i="34"/>
  <c r="P147" i="34"/>
  <c r="O146" i="34"/>
  <c r="P145" i="34"/>
  <c r="O144" i="34"/>
  <c r="P143" i="34"/>
  <c r="O142" i="34"/>
  <c r="O143" i="34"/>
  <c r="P141" i="34"/>
  <c r="O140" i="34"/>
  <c r="O141" i="34"/>
  <c r="P139" i="34"/>
  <c r="O138" i="34"/>
  <c r="P137" i="34"/>
  <c r="O136" i="34"/>
  <c r="O137" i="34"/>
  <c r="P135" i="34"/>
  <c r="O134" i="34"/>
  <c r="P133" i="34"/>
  <c r="O132" i="34"/>
  <c r="O133" i="34"/>
  <c r="P131" i="34"/>
  <c r="O130" i="34"/>
  <c r="O131" i="34"/>
  <c r="P129" i="34"/>
  <c r="O128" i="34"/>
  <c r="P127" i="34"/>
  <c r="O126" i="34"/>
  <c r="P125" i="34"/>
  <c r="O124" i="34"/>
  <c r="O125" i="34"/>
  <c r="P123" i="34"/>
  <c r="O122" i="34"/>
  <c r="O123" i="34"/>
  <c r="P121" i="34"/>
  <c r="O120" i="34"/>
  <c r="O121" i="34"/>
  <c r="P119" i="34"/>
  <c r="O118" i="34"/>
  <c r="G278" i="34"/>
  <c r="G276" i="34"/>
  <c r="G274" i="34"/>
  <c r="G272" i="34"/>
  <c r="G270" i="34"/>
  <c r="G268" i="34"/>
  <c r="G242" i="34"/>
  <c r="G243" i="34"/>
  <c r="G240" i="34"/>
  <c r="G241" i="34"/>
  <c r="G238" i="34"/>
  <c r="G239" i="34"/>
  <c r="G236" i="34"/>
  <c r="G237" i="34"/>
  <c r="G234" i="34"/>
  <c r="G235" i="34"/>
  <c r="G232" i="34"/>
  <c r="G206" i="34"/>
  <c r="G207" i="34"/>
  <c r="G204" i="34"/>
  <c r="G205" i="34"/>
  <c r="G202" i="34"/>
  <c r="G203" i="34"/>
  <c r="G200" i="34"/>
  <c r="G201" i="34"/>
  <c r="G198" i="34"/>
  <c r="G199" i="34"/>
  <c r="G196" i="34"/>
  <c r="G197" i="34"/>
  <c r="G194" i="34"/>
  <c r="G195" i="34"/>
  <c r="G192" i="34"/>
  <c r="G190" i="34"/>
  <c r="G191" i="34"/>
  <c r="G188" i="34"/>
  <c r="G189" i="34"/>
  <c r="G186" i="34"/>
  <c r="G187" i="34"/>
  <c r="G184" i="34"/>
  <c r="G185" i="34"/>
  <c r="G182" i="34"/>
  <c r="G183" i="34"/>
  <c r="G180" i="34"/>
  <c r="G181" i="34"/>
  <c r="G178" i="34"/>
  <c r="G179" i="34"/>
  <c r="G176" i="34"/>
  <c r="K176" i="34"/>
  <c r="G174" i="34"/>
  <c r="G175" i="34"/>
  <c r="G172" i="34"/>
  <c r="G173" i="34"/>
  <c r="G170" i="34"/>
  <c r="G171" i="34"/>
  <c r="G168" i="34"/>
  <c r="G169" i="34"/>
  <c r="G166" i="34"/>
  <c r="G167" i="34"/>
  <c r="G164" i="34"/>
  <c r="G165" i="34"/>
  <c r="G162" i="34"/>
  <c r="G163" i="34"/>
  <c r="G160" i="34"/>
  <c r="G158" i="34"/>
  <c r="G159" i="34"/>
  <c r="G156" i="34"/>
  <c r="G157" i="34"/>
  <c r="G154" i="34"/>
  <c r="G155" i="34"/>
  <c r="G152" i="34"/>
  <c r="G153" i="34"/>
  <c r="G150" i="34"/>
  <c r="G151" i="34"/>
  <c r="G148" i="34"/>
  <c r="G149" i="34"/>
  <c r="G146" i="34"/>
  <c r="G147" i="34"/>
  <c r="G144" i="34"/>
  <c r="G142" i="34"/>
  <c r="G143" i="34"/>
  <c r="G140" i="34"/>
  <c r="G141" i="34"/>
  <c r="G138" i="34"/>
  <c r="G139" i="34"/>
  <c r="G136" i="34"/>
  <c r="G137" i="34"/>
  <c r="G134" i="34"/>
  <c r="G135" i="34"/>
  <c r="G132" i="34"/>
  <c r="G133" i="34"/>
  <c r="G130" i="34"/>
  <c r="G131" i="34"/>
  <c r="G128" i="34"/>
  <c r="G126" i="34"/>
  <c r="G127" i="34"/>
  <c r="G124" i="34"/>
  <c r="G125" i="34"/>
  <c r="G122" i="34"/>
  <c r="G123" i="34"/>
  <c r="G120" i="34"/>
  <c r="G121" i="34"/>
  <c r="P278" i="39"/>
  <c r="P277" i="39"/>
  <c r="Q104" i="39"/>
  <c r="Q105" i="39"/>
  <c r="L12" i="39"/>
  <c r="L13" i="39"/>
  <c r="N20" i="39"/>
  <c r="Q90" i="39"/>
  <c r="Q91" i="39"/>
  <c r="N28" i="39"/>
  <c r="N34" i="39"/>
  <c r="Q12" i="39"/>
  <c r="Q13" i="39"/>
  <c r="L146" i="39"/>
  <c r="L147" i="39"/>
  <c r="L122" i="39"/>
  <c r="L123" i="39"/>
  <c r="N86" i="39"/>
  <c r="Q86" i="39"/>
  <c r="Q87" i="39"/>
  <c r="L32" i="39"/>
  <c r="L33" i="39"/>
  <c r="Q78" i="39"/>
  <c r="Q79" i="39"/>
  <c r="K201" i="39"/>
  <c r="K23" i="39"/>
  <c r="Q144" i="39"/>
  <c r="Q145" i="39"/>
  <c r="N22" i="39"/>
  <c r="Q22" i="39"/>
  <c r="Q23" i="39"/>
  <c r="N145" i="39"/>
  <c r="L80" i="39"/>
  <c r="L81" i="39"/>
  <c r="N8" i="39"/>
  <c r="N80" i="39"/>
  <c r="L98" i="39"/>
  <c r="L99" i="39"/>
  <c r="K177" i="39"/>
  <c r="Q124" i="39"/>
  <c r="Q125" i="39"/>
  <c r="Q98" i="39"/>
  <c r="Q99" i="39"/>
  <c r="N44" i="39"/>
  <c r="Q44" i="39"/>
  <c r="Q45" i="39"/>
  <c r="Q140" i="39"/>
  <c r="Q141" i="39"/>
  <c r="Q100" i="39"/>
  <c r="Q101" i="39"/>
  <c r="P278" i="37"/>
  <c r="P277" i="37"/>
  <c r="Q156" i="37"/>
  <c r="Q157" i="37"/>
  <c r="J147" i="37"/>
  <c r="Q16" i="37"/>
  <c r="Q17" i="37"/>
  <c r="N114" i="37"/>
  <c r="L142" i="37"/>
  <c r="L143" i="37"/>
  <c r="L20" i="37"/>
  <c r="L21" i="37"/>
  <c r="N88" i="37"/>
  <c r="K89" i="37"/>
  <c r="L40" i="37"/>
  <c r="L41" i="37"/>
  <c r="Q76" i="37"/>
  <c r="Q77" i="37"/>
  <c r="Q40" i="37"/>
  <c r="Q41" i="37"/>
  <c r="Q154" i="37"/>
  <c r="Q155" i="37"/>
  <c r="K17" i="37"/>
  <c r="L126" i="37"/>
  <c r="L127" i="37"/>
  <c r="R126" i="37"/>
  <c r="R127" i="37"/>
  <c r="Q126" i="37"/>
  <c r="Q127" i="37"/>
  <c r="K41" i="37"/>
  <c r="N17" i="37"/>
  <c r="L136" i="37"/>
  <c r="L137" i="37"/>
  <c r="Q118" i="37"/>
  <c r="Q119" i="37"/>
  <c r="Q102" i="37"/>
  <c r="Q103" i="37"/>
  <c r="R20" i="37"/>
  <c r="R21" i="37"/>
  <c r="Q20" i="37"/>
  <c r="Q21" i="37"/>
  <c r="L76" i="37"/>
  <c r="L77" i="37"/>
  <c r="N134" i="37"/>
  <c r="L134" i="37"/>
  <c r="L135" i="37"/>
  <c r="N180" i="37"/>
  <c r="K181" i="37"/>
  <c r="L180" i="37"/>
  <c r="L181" i="37"/>
  <c r="N194" i="37"/>
  <c r="Q194" i="37"/>
  <c r="Q195" i="37"/>
  <c r="K195" i="37"/>
  <c r="L194" i="37"/>
  <c r="L195" i="37"/>
  <c r="N140" i="37"/>
  <c r="K141" i="37"/>
  <c r="L140" i="37"/>
  <c r="L141" i="37"/>
  <c r="K83" i="37"/>
  <c r="N82" i="37"/>
  <c r="N161" i="37"/>
  <c r="R160" i="37"/>
  <c r="R161" i="37"/>
  <c r="N42" i="37"/>
  <c r="Q42" i="37"/>
  <c r="Q43" i="37"/>
  <c r="J179" i="37"/>
  <c r="Q18" i="37"/>
  <c r="Q19" i="37"/>
  <c r="K193" i="37"/>
  <c r="N192" i="37"/>
  <c r="N116" i="37"/>
  <c r="L116" i="37"/>
  <c r="L117" i="37"/>
  <c r="K117" i="37"/>
  <c r="L206" i="37"/>
  <c r="L207" i="37"/>
  <c r="N206" i="37"/>
  <c r="N162" i="37"/>
  <c r="K163" i="37"/>
  <c r="O137" i="37"/>
  <c r="Q136" i="37"/>
  <c r="Q137" i="37"/>
  <c r="O199" i="37"/>
  <c r="L12" i="37"/>
  <c r="L13" i="37"/>
  <c r="L156" i="37"/>
  <c r="L157" i="37"/>
  <c r="L112" i="37"/>
  <c r="L113" i="37"/>
  <c r="N112" i="37"/>
  <c r="N201" i="37"/>
  <c r="R200" i="37"/>
  <c r="R201" i="37"/>
  <c r="K113" i="37"/>
  <c r="L82" i="37"/>
  <c r="L83" i="37"/>
  <c r="N98" i="37"/>
  <c r="K99" i="37"/>
  <c r="L108" i="37"/>
  <c r="L109" i="37"/>
  <c r="J109" i="37"/>
  <c r="O97" i="37"/>
  <c r="Q96" i="37"/>
  <c r="Q97" i="37"/>
  <c r="O169" i="37"/>
  <c r="Q168" i="37"/>
  <c r="Q169" i="37"/>
  <c r="L152" i="37"/>
  <c r="L153" i="37"/>
  <c r="Q46" i="37"/>
  <c r="Q47" i="37"/>
  <c r="R46" i="37"/>
  <c r="R47" i="37"/>
  <c r="N138" i="37"/>
  <c r="K139" i="37"/>
  <c r="K123" i="37"/>
  <c r="N122" i="37"/>
  <c r="Q28" i="37"/>
  <c r="Q29" i="37"/>
  <c r="L42" i="37"/>
  <c r="L43" i="37"/>
  <c r="K171" i="37"/>
  <c r="N170" i="37"/>
  <c r="O153" i="37"/>
  <c r="Q152" i="37"/>
  <c r="Q153" i="37"/>
  <c r="N188" i="37"/>
  <c r="L188" i="37"/>
  <c r="L189" i="37"/>
  <c r="O7" i="37"/>
  <c r="Q6" i="37"/>
  <c r="Q7" i="37"/>
  <c r="N172" i="37"/>
  <c r="K173" i="37"/>
  <c r="L172" i="37"/>
  <c r="L173" i="37"/>
  <c r="L104" i="37"/>
  <c r="L105" i="37"/>
  <c r="N104" i="37"/>
  <c r="N30" i="37"/>
  <c r="K31" i="37"/>
  <c r="L30" i="37"/>
  <c r="L31" i="37"/>
  <c r="L38" i="37"/>
  <c r="L39" i="37"/>
  <c r="N124" i="37"/>
  <c r="K125" i="37"/>
  <c r="N196" i="37"/>
  <c r="L196" i="37"/>
  <c r="L197" i="37"/>
  <c r="N155" i="37"/>
  <c r="R154" i="37"/>
  <c r="R155" i="37"/>
  <c r="N147" i="37"/>
  <c r="R146" i="37"/>
  <c r="R147" i="37"/>
  <c r="N202" i="37"/>
  <c r="L202" i="37"/>
  <c r="L203" i="37"/>
  <c r="K203" i="37"/>
  <c r="N153" i="37"/>
  <c r="R152" i="37"/>
  <c r="R153" i="37"/>
  <c r="Q114" i="37"/>
  <c r="Q115" i="37"/>
  <c r="J29" i="37"/>
  <c r="N166" i="37"/>
  <c r="L166" i="37"/>
  <c r="L167" i="37"/>
  <c r="O177" i="37"/>
  <c r="Q176" i="37"/>
  <c r="Q177" i="37"/>
  <c r="N130" i="37"/>
  <c r="K131" i="37"/>
  <c r="O99" i="37"/>
  <c r="O161" i="37"/>
  <c r="Q160" i="37"/>
  <c r="Q161" i="37"/>
  <c r="N132" i="37"/>
  <c r="K133" i="37"/>
  <c r="L132" i="37"/>
  <c r="L133" i="37"/>
  <c r="N179" i="37"/>
  <c r="R178" i="37"/>
  <c r="R179" i="37"/>
  <c r="N107" i="37"/>
  <c r="R106" i="37"/>
  <c r="R107" i="37"/>
  <c r="L14" i="37"/>
  <c r="L15" i="37"/>
  <c r="L160" i="37"/>
  <c r="L161" i="37"/>
  <c r="L22" i="37"/>
  <c r="L23" i="37"/>
  <c r="L118" i="37"/>
  <c r="L119" i="37"/>
  <c r="L8" i="37"/>
  <c r="L9" i="37"/>
  <c r="L98" i="37"/>
  <c r="L99" i="37"/>
  <c r="Q200" i="37"/>
  <c r="Q201" i="37"/>
  <c r="N148" i="37"/>
  <c r="L148" i="37"/>
  <c r="L149" i="37"/>
  <c r="K149" i="37"/>
  <c r="L44" i="37"/>
  <c r="L45" i="37"/>
  <c r="N108" i="37"/>
  <c r="K109" i="37"/>
  <c r="N158" i="37"/>
  <c r="L158" i="37"/>
  <c r="L159" i="37"/>
  <c r="K91" i="37"/>
  <c r="N90" i="37"/>
  <c r="K13" i="37"/>
  <c r="N12" i="37"/>
  <c r="N191" i="37"/>
  <c r="R190" i="37"/>
  <c r="R191" i="37"/>
  <c r="N92" i="37"/>
  <c r="L92" i="37"/>
  <c r="L93" i="37"/>
  <c r="K93" i="37"/>
  <c r="O207" i="37"/>
  <c r="O39" i="37"/>
  <c r="Q38" i="37"/>
  <c r="Q39" i="37"/>
  <c r="R136" i="37"/>
  <c r="R137" i="37"/>
  <c r="N129" i="37"/>
  <c r="R128" i="37"/>
  <c r="R129" i="37"/>
  <c r="K135" i="37"/>
  <c r="L138" i="37"/>
  <c r="L139" i="37"/>
  <c r="N44" i="37"/>
  <c r="K45" i="37"/>
  <c r="O191" i="37"/>
  <c r="Q190" i="37"/>
  <c r="Q191" i="37"/>
  <c r="L184" i="37"/>
  <c r="L185" i="37"/>
  <c r="N184" i="37"/>
  <c r="N100" i="37"/>
  <c r="K101" i="37"/>
  <c r="L198" i="37"/>
  <c r="L199" i="37"/>
  <c r="N198" i="37"/>
  <c r="Q198" i="37"/>
  <c r="Q199" i="37"/>
  <c r="L144" i="37"/>
  <c r="L145" i="37"/>
  <c r="N144" i="37"/>
  <c r="Q144" i="37"/>
  <c r="Q145" i="37"/>
  <c r="O145" i="37"/>
  <c r="N115" i="37"/>
  <c r="R114" i="37"/>
  <c r="R115" i="37"/>
  <c r="O185" i="37"/>
  <c r="L128" i="37"/>
  <c r="L129" i="37"/>
  <c r="N177" i="37"/>
  <c r="R176" i="37"/>
  <c r="R177" i="37"/>
  <c r="L202" i="38"/>
  <c r="L203" i="38"/>
  <c r="Q202" i="38"/>
  <c r="Q203" i="38"/>
  <c r="L94" i="38"/>
  <c r="L95" i="38"/>
  <c r="Q168" i="38"/>
  <c r="Q169" i="38"/>
  <c r="L168" i="38"/>
  <c r="L169" i="38"/>
  <c r="Q162" i="38"/>
  <c r="Q163" i="38"/>
  <c r="Q158" i="38"/>
  <c r="Q159" i="38"/>
  <c r="R100" i="38"/>
  <c r="R101" i="38"/>
  <c r="Q148" i="38"/>
  <c r="Q149" i="38"/>
  <c r="P278" i="36"/>
  <c r="P277" i="36"/>
  <c r="N12" i="36"/>
  <c r="L16" i="36"/>
  <c r="L17" i="36"/>
  <c r="N136" i="36"/>
  <c r="N137" i="36"/>
  <c r="Q116" i="36"/>
  <c r="Q117" i="36"/>
  <c r="N176" i="36"/>
  <c r="L12" i="36"/>
  <c r="L13" i="36"/>
  <c r="L20" i="36"/>
  <c r="L21" i="36"/>
  <c r="L104" i="36"/>
  <c r="L105" i="36"/>
  <c r="R116" i="36"/>
  <c r="R117" i="36"/>
  <c r="L24" i="36"/>
  <c r="L25" i="36"/>
  <c r="N110" i="36"/>
  <c r="R110" i="36"/>
  <c r="R111" i="36"/>
  <c r="R94" i="36"/>
  <c r="R95" i="36"/>
  <c r="Q86" i="36"/>
  <c r="Q87" i="36"/>
  <c r="Q46" i="36"/>
  <c r="Q47" i="36"/>
  <c r="L84" i="36"/>
  <c r="L85" i="36"/>
  <c r="Q130" i="36"/>
  <c r="Q131" i="36"/>
  <c r="L138" i="36"/>
  <c r="L139" i="36"/>
  <c r="K47" i="36"/>
  <c r="L6" i="36"/>
  <c r="L7" i="36"/>
  <c r="L46" i="36"/>
  <c r="L47" i="36"/>
  <c r="K125" i="36"/>
  <c r="Q128" i="36"/>
  <c r="Q129" i="36"/>
  <c r="L40" i="36"/>
  <c r="L41" i="36"/>
  <c r="Q6" i="36"/>
  <c r="Q7" i="36"/>
  <c r="L154" i="36"/>
  <c r="L155" i="36"/>
  <c r="L200" i="36"/>
  <c r="L201" i="36"/>
  <c r="L76" i="36"/>
  <c r="L77" i="36"/>
  <c r="Q110" i="36"/>
  <c r="Q111" i="36"/>
  <c r="L98" i="36"/>
  <c r="L99" i="36"/>
  <c r="L8" i="36"/>
  <c r="L9" i="36"/>
  <c r="K87" i="36"/>
  <c r="K115" i="36"/>
  <c r="Q114" i="36"/>
  <c r="Q115" i="36"/>
  <c r="Q30" i="36"/>
  <c r="Q31" i="36"/>
  <c r="L120" i="36"/>
  <c r="L121" i="36"/>
  <c r="N122" i="36"/>
  <c r="Q122" i="36"/>
  <c r="Q123" i="36"/>
  <c r="K39" i="36"/>
  <c r="N95" i="36"/>
  <c r="L38" i="36"/>
  <c r="L39" i="36"/>
  <c r="L100" i="36"/>
  <c r="L101" i="36"/>
  <c r="R172" i="36"/>
  <c r="R173" i="36"/>
  <c r="R114" i="36"/>
  <c r="R115" i="36"/>
  <c r="R134" i="36"/>
  <c r="R135" i="36"/>
  <c r="K79" i="36"/>
  <c r="L18" i="36"/>
  <c r="L19" i="36"/>
  <c r="L130" i="36"/>
  <c r="L131" i="36"/>
  <c r="Q40" i="36"/>
  <c r="Q41" i="36"/>
  <c r="N41" i="36"/>
  <c r="R40" i="36"/>
  <c r="R41" i="36"/>
  <c r="R202" i="36"/>
  <c r="R203" i="36"/>
  <c r="Q202" i="36"/>
  <c r="Q203" i="36"/>
  <c r="N203" i="36"/>
  <c r="R142" i="36"/>
  <c r="R143" i="36"/>
  <c r="N143" i="36"/>
  <c r="Q142" i="36"/>
  <c r="Q143" i="36"/>
  <c r="Q14" i="36"/>
  <c r="Q15" i="36"/>
  <c r="L174" i="36"/>
  <c r="L175" i="36"/>
  <c r="L146" i="36"/>
  <c r="L147" i="36"/>
  <c r="L176" i="36"/>
  <c r="L177" i="36"/>
  <c r="L168" i="36"/>
  <c r="L169" i="36"/>
  <c r="R90" i="36"/>
  <c r="R91" i="36"/>
  <c r="Q80" i="36"/>
  <c r="Q81" i="36"/>
  <c r="K43" i="36"/>
  <c r="K41" i="36"/>
  <c r="Q174" i="36"/>
  <c r="Q175" i="36"/>
  <c r="N18" i="36"/>
  <c r="R18" i="36"/>
  <c r="R19" i="36"/>
  <c r="L110" i="36"/>
  <c r="L111" i="36"/>
  <c r="R158" i="36"/>
  <c r="R159" i="36"/>
  <c r="Q88" i="36"/>
  <c r="Q89" i="36"/>
  <c r="Q170" i="36"/>
  <c r="Q171" i="36"/>
  <c r="Q158" i="36"/>
  <c r="Q159" i="36"/>
  <c r="Q124" i="36"/>
  <c r="Q125" i="36"/>
  <c r="L188" i="36"/>
  <c r="L189" i="36"/>
  <c r="N173" i="36"/>
  <c r="N188" i="36"/>
  <c r="K91" i="36"/>
  <c r="R182" i="36"/>
  <c r="R183" i="36"/>
  <c r="N107" i="36"/>
  <c r="R106" i="36"/>
  <c r="R107" i="36"/>
  <c r="L90" i="36"/>
  <c r="L91" i="36"/>
  <c r="N96" i="36"/>
  <c r="R96" i="36"/>
  <c r="R97" i="36"/>
  <c r="Q16" i="36"/>
  <c r="Q17" i="36"/>
  <c r="Q134" i="36"/>
  <c r="Q135" i="36"/>
  <c r="R124" i="36"/>
  <c r="R125" i="36"/>
  <c r="Q42" i="36"/>
  <c r="Q43" i="36"/>
  <c r="Q90" i="36"/>
  <c r="Q91" i="36"/>
  <c r="Q182" i="36"/>
  <c r="Q183" i="36"/>
  <c r="Q172" i="36"/>
  <c r="Q173" i="36"/>
  <c r="L108" i="36"/>
  <c r="L109" i="36"/>
  <c r="Q176" i="36"/>
  <c r="Q177" i="36"/>
  <c r="L96" i="36"/>
  <c r="L97" i="36"/>
  <c r="L172" i="36"/>
  <c r="L173" i="36"/>
  <c r="R16" i="36"/>
  <c r="R17" i="36"/>
  <c r="P274" i="35"/>
  <c r="P273" i="35"/>
  <c r="G47" i="35"/>
  <c r="J108" i="35"/>
  <c r="J109" i="35"/>
  <c r="G157" i="35"/>
  <c r="J150" i="35"/>
  <c r="J151" i="35"/>
  <c r="G99" i="35"/>
  <c r="G245" i="35"/>
  <c r="G153" i="35"/>
  <c r="O152" i="35"/>
  <c r="O153" i="35"/>
  <c r="J196" i="35"/>
  <c r="J197" i="35"/>
  <c r="O196" i="35"/>
  <c r="G25" i="35"/>
  <c r="O24" i="35"/>
  <c r="O25" i="35"/>
  <c r="G113" i="35"/>
  <c r="O112" i="35"/>
  <c r="O113" i="35"/>
  <c r="G117" i="35"/>
  <c r="O116" i="35"/>
  <c r="O117" i="35"/>
  <c r="J124" i="35"/>
  <c r="J125" i="35"/>
  <c r="O124" i="35"/>
  <c r="O125" i="35"/>
  <c r="K140" i="35"/>
  <c r="N140" i="35"/>
  <c r="N141" i="35"/>
  <c r="O140" i="35"/>
  <c r="O141" i="35"/>
  <c r="G155" i="35"/>
  <c r="O154" i="35"/>
  <c r="O155" i="35"/>
  <c r="G197" i="35"/>
  <c r="G249" i="35"/>
  <c r="K38" i="35"/>
  <c r="O38" i="35"/>
  <c r="O39" i="35"/>
  <c r="G123" i="35"/>
  <c r="O122" i="35"/>
  <c r="O123" i="35"/>
  <c r="G21" i="35"/>
  <c r="O20" i="35"/>
  <c r="O21" i="35"/>
  <c r="G39" i="35"/>
  <c r="K24" i="35"/>
  <c r="G33" i="35"/>
  <c r="O32" i="35"/>
  <c r="O33" i="35"/>
  <c r="K80" i="35"/>
  <c r="N80" i="35"/>
  <c r="O80" i="35"/>
  <c r="O81" i="35"/>
  <c r="J102" i="35"/>
  <c r="J103" i="35"/>
  <c r="O102" i="35"/>
  <c r="O103" i="35"/>
  <c r="G107" i="35"/>
  <c r="O106" i="35"/>
  <c r="O107" i="35"/>
  <c r="G127" i="35"/>
  <c r="O126" i="35"/>
  <c r="O127" i="35"/>
  <c r="G141" i="35"/>
  <c r="G199" i="35"/>
  <c r="O198" i="35"/>
  <c r="O199" i="35"/>
  <c r="G251" i="35"/>
  <c r="K124" i="35"/>
  <c r="L124" i="35"/>
  <c r="L125" i="35"/>
  <c r="G139" i="35"/>
  <c r="O138" i="35"/>
  <c r="O139" i="35"/>
  <c r="G167" i="35"/>
  <c r="O166" i="35"/>
  <c r="O167" i="35"/>
  <c r="J32" i="35"/>
  <c r="J33" i="35"/>
  <c r="K88" i="35"/>
  <c r="O88" i="35"/>
  <c r="O89" i="35"/>
  <c r="G97" i="35"/>
  <c r="O96" i="35"/>
  <c r="O97" i="35"/>
  <c r="G129" i="35"/>
  <c r="O128" i="35"/>
  <c r="O129" i="35"/>
  <c r="G173" i="35"/>
  <c r="O172" i="35"/>
  <c r="O173" i="35"/>
  <c r="G187" i="35"/>
  <c r="O186" i="35"/>
  <c r="O187" i="35"/>
  <c r="G201" i="35"/>
  <c r="O200" i="35"/>
  <c r="O201" i="35"/>
  <c r="G239" i="35"/>
  <c r="G253" i="35"/>
  <c r="J152" i="35"/>
  <c r="J153" i="35"/>
  <c r="K200" i="35"/>
  <c r="N200" i="35"/>
  <c r="K166" i="35"/>
  <c r="K167" i="35"/>
  <c r="L32" i="35"/>
  <c r="L33" i="35"/>
  <c r="G37" i="35"/>
  <c r="O36" i="35"/>
  <c r="O37" i="35"/>
  <c r="G101" i="35"/>
  <c r="O100" i="35"/>
  <c r="O101" i="35"/>
  <c r="J110" i="35"/>
  <c r="O110" i="35"/>
  <c r="O111" i="35"/>
  <c r="G175" i="35"/>
  <c r="O174" i="35"/>
  <c r="O175" i="35"/>
  <c r="G189" i="35"/>
  <c r="O188" i="35"/>
  <c r="O189" i="35"/>
  <c r="G203" i="35"/>
  <c r="O202" i="35"/>
  <c r="O203" i="35"/>
  <c r="G241" i="35"/>
  <c r="G255" i="35"/>
  <c r="K152" i="35"/>
  <c r="K153" i="35"/>
  <c r="K188" i="35"/>
  <c r="L188" i="35"/>
  <c r="L189" i="35"/>
  <c r="J202" i="35"/>
  <c r="J203" i="35"/>
  <c r="K12" i="35"/>
  <c r="K13" i="35"/>
  <c r="O12" i="35"/>
  <c r="O13" i="35"/>
  <c r="J10" i="35"/>
  <c r="J11" i="35"/>
  <c r="O10" i="35"/>
  <c r="O11" i="35"/>
  <c r="K18" i="35"/>
  <c r="K22" i="35"/>
  <c r="N22" i="35"/>
  <c r="O22" i="35"/>
  <c r="O23" i="35"/>
  <c r="G41" i="35"/>
  <c r="O40" i="35"/>
  <c r="O41" i="35"/>
  <c r="J78" i="35"/>
  <c r="J79" i="35"/>
  <c r="O78" i="35"/>
  <c r="O79" i="35"/>
  <c r="J100" i="35"/>
  <c r="J101" i="35"/>
  <c r="K110" i="35"/>
  <c r="K111" i="35"/>
  <c r="G115" i="35"/>
  <c r="O114" i="35"/>
  <c r="O115" i="35"/>
  <c r="G119" i="35"/>
  <c r="O118" i="35"/>
  <c r="O119" i="35"/>
  <c r="G133" i="35"/>
  <c r="O132" i="35"/>
  <c r="O133" i="35"/>
  <c r="G161" i="35"/>
  <c r="O160" i="35"/>
  <c r="O161" i="35"/>
  <c r="G177" i="35"/>
  <c r="O176" i="35"/>
  <c r="O177" i="35"/>
  <c r="G191" i="35"/>
  <c r="O190" i="35"/>
  <c r="O191" i="35"/>
  <c r="K204" i="35"/>
  <c r="K205" i="35"/>
  <c r="O204" i="35"/>
  <c r="O205" i="35"/>
  <c r="G243" i="35"/>
  <c r="J136" i="35"/>
  <c r="J137" i="35"/>
  <c r="K174" i="35"/>
  <c r="K202" i="35"/>
  <c r="K203" i="35"/>
  <c r="J138" i="35"/>
  <c r="J139" i="35"/>
  <c r="K14" i="35"/>
  <c r="N14" i="35"/>
  <c r="O14" i="35"/>
  <c r="O15" i="35"/>
  <c r="J26" i="35"/>
  <c r="J27" i="35"/>
  <c r="O26" i="35"/>
  <c r="O27" i="35"/>
  <c r="K30" i="35"/>
  <c r="K31" i="35"/>
  <c r="O30" i="35"/>
  <c r="O31" i="35"/>
  <c r="K40" i="35"/>
  <c r="G45" i="35"/>
  <c r="O44" i="35"/>
  <c r="O45" i="35"/>
  <c r="K78" i="35"/>
  <c r="L78" i="35"/>
  <c r="L79" i="35"/>
  <c r="J86" i="35"/>
  <c r="J87" i="35"/>
  <c r="O86" i="35"/>
  <c r="O87" i="35"/>
  <c r="K100" i="35"/>
  <c r="K101" i="35"/>
  <c r="K104" i="35"/>
  <c r="O104" i="35"/>
  <c r="O105" i="35"/>
  <c r="G109" i="35"/>
  <c r="O108" i="35"/>
  <c r="O109" i="35"/>
  <c r="G135" i="35"/>
  <c r="O134" i="35"/>
  <c r="O135" i="35"/>
  <c r="K148" i="35"/>
  <c r="N148" i="35"/>
  <c r="N149" i="35"/>
  <c r="O148" i="35"/>
  <c r="O149" i="35"/>
  <c r="G163" i="35"/>
  <c r="O162" i="35"/>
  <c r="O163" i="35"/>
  <c r="G179" i="35"/>
  <c r="O178" i="35"/>
  <c r="O179" i="35"/>
  <c r="G193" i="35"/>
  <c r="O192" i="35"/>
  <c r="O193" i="35"/>
  <c r="G205" i="35"/>
  <c r="J120" i="35"/>
  <c r="J121" i="35"/>
  <c r="J128" i="35"/>
  <c r="J129" i="35"/>
  <c r="J154" i="35"/>
  <c r="J155" i="35"/>
  <c r="J192" i="35"/>
  <c r="J193" i="35"/>
  <c r="J34" i="35"/>
  <c r="J35" i="35"/>
  <c r="O34" i="35"/>
  <c r="O35" i="35"/>
  <c r="G77" i="35"/>
  <c r="O76" i="35"/>
  <c r="O77" i="35"/>
  <c r="G91" i="35"/>
  <c r="O90" i="35"/>
  <c r="O91" i="35"/>
  <c r="J94" i="35"/>
  <c r="J95" i="35"/>
  <c r="O94" i="35"/>
  <c r="O95" i="35"/>
  <c r="G137" i="35"/>
  <c r="O136" i="35"/>
  <c r="O137" i="35"/>
  <c r="G151" i="35"/>
  <c r="O150" i="35"/>
  <c r="O151" i="35"/>
  <c r="G165" i="35"/>
  <c r="O164" i="35"/>
  <c r="O165" i="35"/>
  <c r="K180" i="35"/>
  <c r="N180" i="35"/>
  <c r="N181" i="35"/>
  <c r="O180" i="35"/>
  <c r="O181" i="35"/>
  <c r="G195" i="35"/>
  <c r="O194" i="35"/>
  <c r="O195" i="35"/>
  <c r="K154" i="35"/>
  <c r="K155" i="35"/>
  <c r="J166" i="35"/>
  <c r="J167" i="35"/>
  <c r="K196" i="35"/>
  <c r="N196" i="35"/>
  <c r="J206" i="35"/>
  <c r="J207" i="35"/>
  <c r="P274" i="34"/>
  <c r="P273" i="34"/>
  <c r="G269" i="34"/>
  <c r="G271" i="34"/>
  <c r="G275" i="34"/>
  <c r="G277" i="34"/>
  <c r="G279" i="34"/>
  <c r="K134" i="34"/>
  <c r="K135" i="34"/>
  <c r="P822" i="23"/>
  <c r="P821" i="23"/>
  <c r="P824" i="22"/>
  <c r="P825" i="22"/>
  <c r="P823" i="22"/>
  <c r="P824" i="21"/>
  <c r="P825" i="21"/>
  <c r="P823" i="21"/>
  <c r="P816" i="7"/>
  <c r="P815" i="7"/>
  <c r="P817" i="1"/>
  <c r="P818" i="1"/>
  <c r="L120" i="39"/>
  <c r="L121" i="39"/>
  <c r="L138" i="39"/>
  <c r="L139" i="39"/>
  <c r="N141" i="39"/>
  <c r="Q84" i="39"/>
  <c r="Q85" i="39"/>
  <c r="L124" i="39"/>
  <c r="L125" i="39"/>
  <c r="N129" i="39"/>
  <c r="N138" i="39"/>
  <c r="Q138" i="39"/>
  <c r="Q139" i="39"/>
  <c r="L82" i="39"/>
  <c r="L83" i="39"/>
  <c r="K39" i="39"/>
  <c r="L78" i="39"/>
  <c r="L79" i="39"/>
  <c r="L96" i="39"/>
  <c r="L97" i="39"/>
  <c r="N82" i="39"/>
  <c r="Q82" i="39"/>
  <c r="Q83" i="39"/>
  <c r="L36" i="39"/>
  <c r="L37" i="39"/>
  <c r="L200" i="39"/>
  <c r="L201" i="39"/>
  <c r="Q176" i="39"/>
  <c r="Q177" i="39"/>
  <c r="L12" i="38"/>
  <c r="L13" i="38"/>
  <c r="N161" i="38"/>
  <c r="L162" i="38"/>
  <c r="L163" i="38"/>
  <c r="K151" i="38"/>
  <c r="L170" i="38"/>
  <c r="L171" i="38"/>
  <c r="N12" i="38"/>
  <c r="Q12" i="38"/>
  <c r="Q13" i="38"/>
  <c r="N192" i="38"/>
  <c r="Q192" i="38"/>
  <c r="Q193" i="38"/>
  <c r="N186" i="36"/>
  <c r="L186" i="36"/>
  <c r="L187" i="36"/>
  <c r="K187" i="36"/>
  <c r="K37" i="36"/>
  <c r="L36" i="36"/>
  <c r="L37" i="36"/>
  <c r="N140" i="36"/>
  <c r="K141" i="36"/>
  <c r="L140" i="36"/>
  <c r="L141" i="36"/>
  <c r="N126" i="36"/>
  <c r="L126" i="36"/>
  <c r="L127" i="36"/>
  <c r="L78" i="36"/>
  <c r="L79" i="36"/>
  <c r="L42" i="36"/>
  <c r="L43" i="36"/>
  <c r="N23" i="36"/>
  <c r="R22" i="36"/>
  <c r="R23" i="36"/>
  <c r="L106" i="36"/>
  <c r="L107" i="36"/>
  <c r="L30" i="36"/>
  <c r="L31" i="36"/>
  <c r="Q78" i="36"/>
  <c r="Q79" i="36"/>
  <c r="N168" i="36"/>
  <c r="K169" i="36"/>
  <c r="K145" i="36"/>
  <c r="N144" i="36"/>
  <c r="L144" i="36"/>
  <c r="L145" i="36"/>
  <c r="R170" i="36"/>
  <c r="R171" i="36"/>
  <c r="N171" i="36"/>
  <c r="R86" i="36"/>
  <c r="R87" i="36"/>
  <c r="N87" i="36"/>
  <c r="L136" i="36"/>
  <c r="L137" i="36"/>
  <c r="K153" i="36"/>
  <c r="L152" i="36"/>
  <c r="L153" i="36"/>
  <c r="N152" i="36"/>
  <c r="R42" i="36"/>
  <c r="R43" i="36"/>
  <c r="N43" i="36"/>
  <c r="N180" i="36"/>
  <c r="L180" i="36"/>
  <c r="L181" i="36"/>
  <c r="K181" i="36"/>
  <c r="N92" i="36"/>
  <c r="K93" i="36"/>
  <c r="K81" i="36"/>
  <c r="L80" i="36"/>
  <c r="L81" i="36"/>
  <c r="L206" i="36"/>
  <c r="L207" i="36"/>
  <c r="N206" i="36"/>
  <c r="K207" i="36"/>
  <c r="N132" i="36"/>
  <c r="K133" i="36"/>
  <c r="L132" i="36"/>
  <c r="L133" i="36"/>
  <c r="K27" i="36"/>
  <c r="L26" i="36"/>
  <c r="L27" i="36"/>
  <c r="N26" i="36"/>
  <c r="L198" i="36"/>
  <c r="L199" i="36"/>
  <c r="K199" i="36"/>
  <c r="N198" i="36"/>
  <c r="N118" i="36"/>
  <c r="L118" i="36"/>
  <c r="L119" i="36"/>
  <c r="L190" i="36"/>
  <c r="L191" i="36"/>
  <c r="N190" i="36"/>
  <c r="K191" i="36"/>
  <c r="Q18" i="36"/>
  <c r="Q19" i="36"/>
  <c r="N19" i="36"/>
  <c r="L112" i="36"/>
  <c r="L113" i="36"/>
  <c r="L202" i="36"/>
  <c r="L203" i="36"/>
  <c r="N8" i="36"/>
  <c r="K9" i="36"/>
  <c r="N164" i="36"/>
  <c r="K165" i="36"/>
  <c r="L164" i="36"/>
  <c r="L165" i="36"/>
  <c r="L14" i="36"/>
  <c r="L15" i="36"/>
  <c r="L92" i="36"/>
  <c r="L93" i="36"/>
  <c r="N24" i="36"/>
  <c r="K25" i="36"/>
  <c r="N192" i="36"/>
  <c r="K193" i="36"/>
  <c r="N194" i="36"/>
  <c r="K195" i="36"/>
  <c r="K103" i="36"/>
  <c r="L102" i="36"/>
  <c r="L103" i="36"/>
  <c r="N102" i="36"/>
  <c r="N131" i="36"/>
  <c r="R130" i="36"/>
  <c r="R131" i="36"/>
  <c r="L142" i="36"/>
  <c r="L143" i="36"/>
  <c r="N47" i="36"/>
  <c r="R46" i="36"/>
  <c r="R47" i="36"/>
  <c r="L124" i="36"/>
  <c r="L125" i="36"/>
  <c r="L134" i="36"/>
  <c r="L135" i="36"/>
  <c r="K29" i="36"/>
  <c r="L28" i="36"/>
  <c r="L29" i="36"/>
  <c r="K161" i="36"/>
  <c r="N160" i="36"/>
  <c r="K45" i="36"/>
  <c r="L44" i="36"/>
  <c r="L45" i="36"/>
  <c r="L160" i="36"/>
  <c r="L161" i="36"/>
  <c r="Q136" i="36"/>
  <c r="Q137" i="36"/>
  <c r="N100" i="36"/>
  <c r="K101" i="36"/>
  <c r="K139" i="36"/>
  <c r="N138" i="36"/>
  <c r="N166" i="36"/>
  <c r="L166" i="36"/>
  <c r="L167" i="36"/>
  <c r="N76" i="36"/>
  <c r="K77" i="36"/>
  <c r="N177" i="36"/>
  <c r="R176" i="36"/>
  <c r="R177" i="36"/>
  <c r="N200" i="36"/>
  <c r="K201" i="36"/>
  <c r="N108" i="36"/>
  <c r="K109" i="36"/>
  <c r="Q106" i="36"/>
  <c r="Q107" i="36"/>
  <c r="Q22" i="36"/>
  <c r="Q23" i="36"/>
  <c r="K155" i="36"/>
  <c r="N154" i="36"/>
  <c r="N156" i="36"/>
  <c r="L156" i="36"/>
  <c r="L157" i="36"/>
  <c r="K157" i="36"/>
  <c r="N31" i="36"/>
  <c r="R30" i="36"/>
  <c r="R31" i="36"/>
  <c r="L184" i="36"/>
  <c r="L185" i="36"/>
  <c r="N184" i="36"/>
  <c r="R122" i="36"/>
  <c r="R123" i="36"/>
  <c r="N123" i="36"/>
  <c r="K11" i="36"/>
  <c r="N10" i="36"/>
  <c r="N178" i="36"/>
  <c r="K179" i="36"/>
  <c r="K35" i="36"/>
  <c r="L34" i="36"/>
  <c r="L35" i="36"/>
  <c r="N34" i="36"/>
  <c r="N162" i="36"/>
  <c r="K163" i="36"/>
  <c r="K89" i="36"/>
  <c r="L88" i="36"/>
  <c r="L89" i="36"/>
  <c r="K23" i="36"/>
  <c r="N148" i="36"/>
  <c r="L148" i="36"/>
  <c r="L149" i="36"/>
  <c r="K149" i="36"/>
  <c r="N129" i="36"/>
  <c r="R128" i="36"/>
  <c r="R129" i="36"/>
  <c r="N39" i="36"/>
  <c r="R38" i="36"/>
  <c r="R39" i="36"/>
  <c r="N99" i="36"/>
  <c r="R98" i="36"/>
  <c r="R99" i="36"/>
  <c r="N84" i="36"/>
  <c r="K85" i="36"/>
  <c r="K147" i="36"/>
  <c r="N146" i="36"/>
  <c r="N204" i="36"/>
  <c r="L204" i="36"/>
  <c r="L205" i="36"/>
  <c r="R78" i="36"/>
  <c r="R79" i="36"/>
  <c r="N79" i="36"/>
  <c r="N111" i="36"/>
  <c r="G169" i="35"/>
  <c r="K168" i="35"/>
  <c r="J168" i="35"/>
  <c r="J169" i="35"/>
  <c r="G183" i="35"/>
  <c r="J182" i="35"/>
  <c r="J183" i="35"/>
  <c r="K182" i="35"/>
  <c r="G235" i="35"/>
  <c r="K172" i="35"/>
  <c r="G9" i="35"/>
  <c r="K8" i="35"/>
  <c r="K10" i="35"/>
  <c r="J18" i="35"/>
  <c r="J19" i="35"/>
  <c r="G19" i="35"/>
  <c r="J42" i="35"/>
  <c r="J43" i="35"/>
  <c r="K42" i="35"/>
  <c r="K43" i="35"/>
  <c r="G93" i="35"/>
  <c r="K92" i="35"/>
  <c r="K93" i="35"/>
  <c r="J92" i="35"/>
  <c r="J93" i="35"/>
  <c r="K156" i="35"/>
  <c r="J156" i="35"/>
  <c r="J157" i="35"/>
  <c r="G171" i="35"/>
  <c r="J170" i="35"/>
  <c r="J171" i="35"/>
  <c r="K170" i="35"/>
  <c r="L170" i="35"/>
  <c r="L171" i="35"/>
  <c r="G185" i="35"/>
  <c r="K184" i="35"/>
  <c r="J184" i="35"/>
  <c r="J185" i="35"/>
  <c r="N124" i="35"/>
  <c r="N125" i="35"/>
  <c r="K125" i="35"/>
  <c r="K137" i="35"/>
  <c r="N136" i="35"/>
  <c r="G143" i="35"/>
  <c r="K142" i="35"/>
  <c r="J142" i="35"/>
  <c r="J143" i="35"/>
  <c r="K141" i="35"/>
  <c r="G17" i="35"/>
  <c r="K16" i="35"/>
  <c r="G85" i="35"/>
  <c r="K84" i="35"/>
  <c r="K85" i="35"/>
  <c r="J116" i="35"/>
  <c r="J117" i="35"/>
  <c r="G159" i="35"/>
  <c r="K158" i="35"/>
  <c r="J158" i="35"/>
  <c r="J159" i="35"/>
  <c r="J16" i="35"/>
  <c r="J17" i="35"/>
  <c r="G35" i="35"/>
  <c r="J84" i="35"/>
  <c r="J85" i="35"/>
  <c r="J106" i="35"/>
  <c r="J107" i="35"/>
  <c r="K116" i="35"/>
  <c r="K117" i="35"/>
  <c r="G147" i="35"/>
  <c r="K146" i="35"/>
  <c r="J146" i="35"/>
  <c r="L146" i="35"/>
  <c r="L147" i="35"/>
  <c r="J118" i="35"/>
  <c r="J119" i="35"/>
  <c r="K151" i="35"/>
  <c r="N150" i="35"/>
  <c r="J6" i="35"/>
  <c r="J7" i="35"/>
  <c r="K6" i="35"/>
  <c r="J132" i="35"/>
  <c r="J133" i="35"/>
  <c r="K132" i="35"/>
  <c r="N132" i="35"/>
  <c r="N133" i="35"/>
  <c r="G145" i="35"/>
  <c r="J144" i="35"/>
  <c r="J145" i="35"/>
  <c r="K144" i="35"/>
  <c r="L150" i="35"/>
  <c r="L151" i="35"/>
  <c r="G121" i="35"/>
  <c r="K120" i="35"/>
  <c r="K118" i="35"/>
  <c r="N134" i="35"/>
  <c r="N174" i="35"/>
  <c r="K189" i="35"/>
  <c r="J194" i="35"/>
  <c r="G131" i="35"/>
  <c r="J130" i="35"/>
  <c r="K130" i="35"/>
  <c r="K82" i="35"/>
  <c r="J82" i="35"/>
  <c r="J83" i="35"/>
  <c r="K194" i="35"/>
  <c r="G207" i="35"/>
  <c r="K206" i="35"/>
  <c r="K28" i="35"/>
  <c r="N28" i="35"/>
  <c r="R28" i="35"/>
  <c r="R29" i="35"/>
  <c r="G29" i="35"/>
  <c r="K94" i="35"/>
  <c r="L94" i="35"/>
  <c r="L95" i="35"/>
  <c r="G233" i="35"/>
  <c r="G247" i="35"/>
  <c r="J172" i="35"/>
  <c r="J173" i="35"/>
  <c r="K198" i="35"/>
  <c r="G149" i="35"/>
  <c r="G237" i="35"/>
  <c r="K128" i="35"/>
  <c r="J148" i="35"/>
  <c r="J149" i="35"/>
  <c r="N152" i="35"/>
  <c r="K160" i="35"/>
  <c r="K162" i="35"/>
  <c r="L162" i="35"/>
  <c r="L163" i="35"/>
  <c r="J164" i="35"/>
  <c r="J165" i="35"/>
  <c r="L166" i="35"/>
  <c r="L167" i="35"/>
  <c r="J186" i="35"/>
  <c r="J187" i="35"/>
  <c r="K192" i="35"/>
  <c r="K193" i="35"/>
  <c r="J204" i="35"/>
  <c r="J205" i="35"/>
  <c r="N12" i="35"/>
  <c r="K26" i="35"/>
  <c r="N26" i="35"/>
  <c r="J38" i="35"/>
  <c r="J39" i="35"/>
  <c r="J40" i="35"/>
  <c r="J41" i="35"/>
  <c r="K102" i="35"/>
  <c r="K103" i="35"/>
  <c r="G125" i="35"/>
  <c r="J126" i="35"/>
  <c r="J127" i="35"/>
  <c r="Q150" i="35"/>
  <c r="Q151" i="35"/>
  <c r="K164" i="35"/>
  <c r="N164" i="35"/>
  <c r="Q164" i="35"/>
  <c r="Q165" i="35"/>
  <c r="N166" i="35"/>
  <c r="J176" i="35"/>
  <c r="J177" i="35"/>
  <c r="J178" i="35"/>
  <c r="K186" i="35"/>
  <c r="K187" i="35"/>
  <c r="K122" i="35"/>
  <c r="L200" i="35"/>
  <c r="L201" i="35"/>
  <c r="G15" i="35"/>
  <c r="J24" i="35"/>
  <c r="J25" i="35"/>
  <c r="K126" i="35"/>
  <c r="K127" i="35"/>
  <c r="J140" i="35"/>
  <c r="J141" i="35"/>
  <c r="K176" i="35"/>
  <c r="K178" i="35"/>
  <c r="J180" i="35"/>
  <c r="J181" i="35"/>
  <c r="J190" i="35"/>
  <c r="J191" i="35"/>
  <c r="K201" i="35"/>
  <c r="J160" i="35"/>
  <c r="J161" i="35"/>
  <c r="G13" i="35"/>
  <c r="J134" i="35"/>
  <c r="J135" i="35"/>
  <c r="J174" i="35"/>
  <c r="J175" i="35"/>
  <c r="K190" i="35"/>
  <c r="K156" i="34"/>
  <c r="N156" i="34"/>
  <c r="J186" i="34"/>
  <c r="J187" i="34"/>
  <c r="J172" i="34"/>
  <c r="J173" i="34"/>
  <c r="K186" i="34"/>
  <c r="L186" i="34"/>
  <c r="L187" i="34"/>
  <c r="J132" i="34"/>
  <c r="J133" i="34"/>
  <c r="J204" i="34"/>
  <c r="J205" i="34"/>
  <c r="J182" i="34"/>
  <c r="J183" i="34"/>
  <c r="K204" i="34"/>
  <c r="N204" i="34"/>
  <c r="R204" i="34"/>
  <c r="R205" i="34"/>
  <c r="J164" i="34"/>
  <c r="J165" i="34"/>
  <c r="K182" i="34"/>
  <c r="K183" i="34"/>
  <c r="K196" i="34"/>
  <c r="N196" i="34"/>
  <c r="K126" i="34"/>
  <c r="N126" i="34"/>
  <c r="R126" i="34"/>
  <c r="R127" i="34"/>
  <c r="J124" i="34"/>
  <c r="J125" i="34"/>
  <c r="K124" i="34"/>
  <c r="N124" i="34"/>
  <c r="R124" i="34"/>
  <c r="R125" i="34"/>
  <c r="J142" i="34"/>
  <c r="J143" i="34"/>
  <c r="J154" i="34"/>
  <c r="J155" i="34"/>
  <c r="J184" i="34"/>
  <c r="J185" i="34"/>
  <c r="K136" i="34"/>
  <c r="K137" i="34"/>
  <c r="K142" i="34"/>
  <c r="N142" i="34"/>
  <c r="R142" i="34"/>
  <c r="R143" i="34"/>
  <c r="J174" i="34"/>
  <c r="J175" i="34"/>
  <c r="K184" i="34"/>
  <c r="K185" i="34"/>
  <c r="K174" i="34"/>
  <c r="K175" i="34"/>
  <c r="K194" i="34"/>
  <c r="L20" i="39"/>
  <c r="L21" i="39"/>
  <c r="K43" i="39"/>
  <c r="Q94" i="39"/>
  <c r="Q95" i="39"/>
  <c r="L44" i="39"/>
  <c r="L45" i="39"/>
  <c r="Q80" i="39"/>
  <c r="Q81" i="39"/>
  <c r="L42" i="39"/>
  <c r="L43" i="39"/>
  <c r="K95" i="39"/>
  <c r="L94" i="39"/>
  <c r="L95" i="39"/>
  <c r="N36" i="39"/>
  <c r="Q36" i="39"/>
  <c r="Q37" i="39"/>
  <c r="K27" i="39"/>
  <c r="N26" i="39"/>
  <c r="Q26" i="39"/>
  <c r="Q27" i="39"/>
  <c r="Q40" i="39"/>
  <c r="Q41" i="39"/>
  <c r="K121" i="39"/>
  <c r="N120" i="39"/>
  <c r="L128" i="39"/>
  <c r="L129" i="39"/>
  <c r="K113" i="39"/>
  <c r="N112" i="39"/>
  <c r="K79" i="39"/>
  <c r="L38" i="39"/>
  <c r="L39" i="39"/>
  <c r="L118" i="39"/>
  <c r="L119" i="39"/>
  <c r="N118" i="39"/>
  <c r="L34" i="39"/>
  <c r="L35" i="39"/>
  <c r="Q128" i="39"/>
  <c r="Q129" i="39"/>
  <c r="L110" i="39"/>
  <c r="L111" i="39"/>
  <c r="N110" i="39"/>
  <c r="L134" i="39"/>
  <c r="L135" i="39"/>
  <c r="L88" i="39"/>
  <c r="L89" i="39"/>
  <c r="L8" i="39"/>
  <c r="L9" i="39"/>
  <c r="R138" i="39"/>
  <c r="R139" i="39"/>
  <c r="N182" i="39"/>
  <c r="L182" i="39"/>
  <c r="L183" i="39"/>
  <c r="K183" i="39"/>
  <c r="Q200" i="39"/>
  <c r="Q201" i="39"/>
  <c r="N162" i="39"/>
  <c r="L162" i="39"/>
  <c r="L163" i="39"/>
  <c r="K163" i="39"/>
  <c r="R134" i="39"/>
  <c r="R135" i="39"/>
  <c r="Q134" i="39"/>
  <c r="Q135" i="39"/>
  <c r="N135" i="39"/>
  <c r="N154" i="39"/>
  <c r="L154" i="39"/>
  <c r="L155" i="39"/>
  <c r="K155" i="39"/>
  <c r="Q38" i="39"/>
  <c r="Q39" i="39"/>
  <c r="R98" i="39"/>
  <c r="R99" i="39"/>
  <c r="N99" i="39"/>
  <c r="R100" i="39"/>
  <c r="R101" i="39"/>
  <c r="N101" i="39"/>
  <c r="N7" i="39"/>
  <c r="R6" i="39"/>
  <c r="R7" i="39"/>
  <c r="N15" i="39"/>
  <c r="R14" i="39"/>
  <c r="R15" i="39"/>
  <c r="N39" i="39"/>
  <c r="R38" i="39"/>
  <c r="R39" i="39"/>
  <c r="N190" i="39"/>
  <c r="L190" i="39"/>
  <c r="L191" i="39"/>
  <c r="K191" i="39"/>
  <c r="N174" i="39"/>
  <c r="L174" i="39"/>
  <c r="L175" i="39"/>
  <c r="K175" i="39"/>
  <c r="N170" i="39"/>
  <c r="L170" i="39"/>
  <c r="L171" i="39"/>
  <c r="K171" i="39"/>
  <c r="R130" i="39"/>
  <c r="R131" i="39"/>
  <c r="Q130" i="39"/>
  <c r="Q131" i="39"/>
  <c r="N131" i="39"/>
  <c r="N158" i="39"/>
  <c r="L158" i="39"/>
  <c r="L159" i="39"/>
  <c r="K159" i="39"/>
  <c r="R96" i="39"/>
  <c r="R97" i="39"/>
  <c r="N97" i="39"/>
  <c r="N147" i="39"/>
  <c r="R146" i="39"/>
  <c r="R147" i="39"/>
  <c r="Q146" i="39"/>
  <c r="Q147" i="39"/>
  <c r="N35" i="39"/>
  <c r="R34" i="39"/>
  <c r="R35" i="39"/>
  <c r="R20" i="39"/>
  <c r="R21" i="39"/>
  <c r="N21" i="39"/>
  <c r="R92" i="39"/>
  <c r="R93" i="39"/>
  <c r="N93" i="39"/>
  <c r="Q96" i="39"/>
  <c r="Q97" i="39"/>
  <c r="Q28" i="39"/>
  <c r="Q29" i="39"/>
  <c r="N33" i="39"/>
  <c r="R32" i="39"/>
  <c r="R33" i="39"/>
  <c r="N29" i="39"/>
  <c r="R28" i="39"/>
  <c r="R29" i="39"/>
  <c r="N150" i="39"/>
  <c r="L150" i="39"/>
  <c r="L151" i="39"/>
  <c r="K151" i="39"/>
  <c r="N168" i="39"/>
  <c r="K169" i="39"/>
  <c r="L168" i="39"/>
  <c r="L169" i="39"/>
  <c r="N205" i="39"/>
  <c r="R204" i="39"/>
  <c r="R205" i="39"/>
  <c r="N194" i="39"/>
  <c r="L194" i="39"/>
  <c r="L195" i="39"/>
  <c r="K195" i="39"/>
  <c r="R126" i="39"/>
  <c r="R127" i="39"/>
  <c r="Q126" i="39"/>
  <c r="Q127" i="39"/>
  <c r="N127" i="39"/>
  <c r="N156" i="39"/>
  <c r="K157" i="39"/>
  <c r="L156" i="39"/>
  <c r="L157" i="39"/>
  <c r="R102" i="39"/>
  <c r="R103" i="39"/>
  <c r="N103" i="39"/>
  <c r="R90" i="39"/>
  <c r="R91" i="39"/>
  <c r="N91" i="39"/>
  <c r="Q32" i="39"/>
  <c r="Q33" i="39"/>
  <c r="L184" i="39"/>
  <c r="L185" i="39"/>
  <c r="Q92" i="39"/>
  <c r="Q93" i="39"/>
  <c r="R16" i="39"/>
  <c r="R17" i="39"/>
  <c r="N17" i="39"/>
  <c r="R94" i="39"/>
  <c r="R95" i="39"/>
  <c r="N95" i="39"/>
  <c r="Q18" i="39"/>
  <c r="Q19" i="39"/>
  <c r="L6" i="39"/>
  <c r="L7" i="39"/>
  <c r="N19" i="39"/>
  <c r="R18" i="39"/>
  <c r="R19" i="39"/>
  <c r="L14" i="39"/>
  <c r="L15" i="39"/>
  <c r="N196" i="39"/>
  <c r="L196" i="39"/>
  <c r="L197" i="39"/>
  <c r="K197" i="39"/>
  <c r="N148" i="39"/>
  <c r="K149" i="39"/>
  <c r="L148" i="39"/>
  <c r="L149" i="39"/>
  <c r="N186" i="39"/>
  <c r="L186" i="39"/>
  <c r="L187" i="39"/>
  <c r="K187" i="39"/>
  <c r="N152" i="39"/>
  <c r="K153" i="39"/>
  <c r="L152" i="39"/>
  <c r="L153" i="39"/>
  <c r="R122" i="39"/>
  <c r="R123" i="39"/>
  <c r="Q122" i="39"/>
  <c r="Q123" i="39"/>
  <c r="N123" i="39"/>
  <c r="N192" i="39"/>
  <c r="L192" i="39"/>
  <c r="L193" i="39"/>
  <c r="K193" i="39"/>
  <c r="Q204" i="39"/>
  <c r="Q205" i="39"/>
  <c r="R88" i="39"/>
  <c r="R89" i="39"/>
  <c r="N89" i="39"/>
  <c r="Q20" i="39"/>
  <c r="Q21" i="39"/>
  <c r="N185" i="39"/>
  <c r="R184" i="39"/>
  <c r="R185" i="39"/>
  <c r="R12" i="39"/>
  <c r="R13" i="39"/>
  <c r="N13" i="39"/>
  <c r="R84" i="39"/>
  <c r="R85" i="39"/>
  <c r="N85" i="39"/>
  <c r="L18" i="39"/>
  <c r="L19" i="39"/>
  <c r="L28" i="39"/>
  <c r="L29" i="39"/>
  <c r="N46" i="39"/>
  <c r="L46" i="39"/>
  <c r="L47" i="39"/>
  <c r="K47" i="39"/>
  <c r="N188" i="39"/>
  <c r="L188" i="39"/>
  <c r="L189" i="39"/>
  <c r="K189" i="39"/>
  <c r="R114" i="39"/>
  <c r="R115" i="39"/>
  <c r="Q114" i="39"/>
  <c r="Q115" i="39"/>
  <c r="N115" i="39"/>
  <c r="N166" i="39"/>
  <c r="L166" i="39"/>
  <c r="L167" i="39"/>
  <c r="K167" i="39"/>
  <c r="Q184" i="39"/>
  <c r="Q185" i="39"/>
  <c r="Q34" i="39"/>
  <c r="Q35" i="39"/>
  <c r="L142" i="39"/>
  <c r="L143" i="39"/>
  <c r="N142" i="39"/>
  <c r="K143" i="39"/>
  <c r="R82" i="39"/>
  <c r="R83" i="39"/>
  <c r="N83" i="39"/>
  <c r="R8" i="39"/>
  <c r="R9" i="39"/>
  <c r="N9" i="39"/>
  <c r="R86" i="39"/>
  <c r="R87" i="39"/>
  <c r="N87" i="39"/>
  <c r="Q14" i="39"/>
  <c r="Q15" i="39"/>
  <c r="L40" i="39"/>
  <c r="L41" i="39"/>
  <c r="N25" i="39"/>
  <c r="R24" i="39"/>
  <c r="R25" i="39"/>
  <c r="N206" i="39"/>
  <c r="L206" i="39"/>
  <c r="L207" i="39"/>
  <c r="K207" i="39"/>
  <c r="N180" i="39"/>
  <c r="L180" i="39"/>
  <c r="L181" i="39"/>
  <c r="K181" i="39"/>
  <c r="N160" i="39"/>
  <c r="K161" i="39"/>
  <c r="L160" i="39"/>
  <c r="L161" i="39"/>
  <c r="L176" i="39"/>
  <c r="L177" i="39"/>
  <c r="N202" i="39"/>
  <c r="L202" i="39"/>
  <c r="L203" i="39"/>
  <c r="K203" i="39"/>
  <c r="R80" i="39"/>
  <c r="R81" i="39"/>
  <c r="N81" i="39"/>
  <c r="R76" i="39"/>
  <c r="R77" i="39"/>
  <c r="N77" i="39"/>
  <c r="Q10" i="39"/>
  <c r="Q11" i="39"/>
  <c r="R42" i="39"/>
  <c r="R43" i="39"/>
  <c r="N43" i="39"/>
  <c r="N11" i="39"/>
  <c r="R10" i="39"/>
  <c r="R11" i="39"/>
  <c r="R40" i="39"/>
  <c r="R41" i="39"/>
  <c r="N41" i="39"/>
  <c r="R108" i="39"/>
  <c r="R109" i="39"/>
  <c r="N109" i="39"/>
  <c r="R44" i="39"/>
  <c r="R45" i="39"/>
  <c r="N45" i="39"/>
  <c r="N198" i="39"/>
  <c r="L198" i="39"/>
  <c r="L199" i="39"/>
  <c r="K199" i="39"/>
  <c r="N172" i="39"/>
  <c r="L172" i="39"/>
  <c r="L173" i="39"/>
  <c r="K173" i="39"/>
  <c r="N201" i="39"/>
  <c r="R200" i="39"/>
  <c r="R201" i="39"/>
  <c r="N177" i="39"/>
  <c r="R176" i="39"/>
  <c r="R177" i="39"/>
  <c r="N164" i="39"/>
  <c r="K165" i="39"/>
  <c r="L164" i="39"/>
  <c r="L165" i="39"/>
  <c r="N178" i="39"/>
  <c r="L178" i="39"/>
  <c r="L179" i="39"/>
  <c r="K179" i="39"/>
  <c r="L116" i="39"/>
  <c r="L117" i="39"/>
  <c r="N116" i="39"/>
  <c r="K117" i="39"/>
  <c r="Q42" i="39"/>
  <c r="Q43" i="39"/>
  <c r="Q8" i="39"/>
  <c r="Q9" i="39"/>
  <c r="Q76" i="39"/>
  <c r="Q77" i="39"/>
  <c r="R106" i="39"/>
  <c r="R107" i="39"/>
  <c r="N107" i="39"/>
  <c r="R104" i="39"/>
  <c r="R105" i="39"/>
  <c r="N105" i="39"/>
  <c r="L30" i="39"/>
  <c r="L31" i="39"/>
  <c r="K31" i="39"/>
  <c r="N30" i="39"/>
  <c r="Q106" i="39"/>
  <c r="Q107" i="39"/>
  <c r="R78" i="39"/>
  <c r="R79" i="39"/>
  <c r="N79" i="39"/>
  <c r="Q6" i="39"/>
  <c r="Q7" i="39"/>
  <c r="L10" i="39"/>
  <c r="L11" i="39"/>
  <c r="L166" i="38"/>
  <c r="L167" i="38"/>
  <c r="K21" i="38"/>
  <c r="K177" i="38"/>
  <c r="N170" i="38"/>
  <c r="Q170" i="38"/>
  <c r="Q171" i="38"/>
  <c r="L10" i="38"/>
  <c r="L11" i="38"/>
  <c r="K171" i="38"/>
  <c r="L176" i="38"/>
  <c r="L177" i="38"/>
  <c r="N20" i="38"/>
  <c r="R20" i="38"/>
  <c r="R21" i="38"/>
  <c r="Q28" i="38"/>
  <c r="Q29" i="38"/>
  <c r="K193" i="38"/>
  <c r="R176" i="38"/>
  <c r="R177" i="38"/>
  <c r="N153" i="38"/>
  <c r="R152" i="38"/>
  <c r="R153" i="38"/>
  <c r="L190" i="38"/>
  <c r="L191" i="38"/>
  <c r="Q176" i="38"/>
  <c r="Q177" i="38"/>
  <c r="N101" i="38"/>
  <c r="N165" i="38"/>
  <c r="R164" i="38"/>
  <c r="R165" i="38"/>
  <c r="L18" i="38"/>
  <c r="L19" i="38"/>
  <c r="N18" i="38"/>
  <c r="N149" i="38"/>
  <c r="R148" i="38"/>
  <c r="R149" i="38"/>
  <c r="Q150" i="38"/>
  <c r="Q151" i="38"/>
  <c r="L150" i="38"/>
  <c r="L151" i="38"/>
  <c r="K99" i="38"/>
  <c r="N98" i="38"/>
  <c r="N169" i="38"/>
  <c r="R168" i="38"/>
  <c r="R169" i="38"/>
  <c r="L96" i="38"/>
  <c r="L97" i="38"/>
  <c r="K155" i="38"/>
  <c r="N96" i="38"/>
  <c r="R96" i="38"/>
  <c r="R97" i="38"/>
  <c r="L14" i="38"/>
  <c r="L15" i="38"/>
  <c r="N14" i="38"/>
  <c r="Q160" i="38"/>
  <c r="Q161" i="38"/>
  <c r="N154" i="38"/>
  <c r="Q154" i="38"/>
  <c r="Q155" i="38"/>
  <c r="L186" i="38"/>
  <c r="L187" i="38"/>
  <c r="Q152" i="38"/>
  <c r="Q153" i="38"/>
  <c r="Q100" i="38"/>
  <c r="Q101" i="38"/>
  <c r="N157" i="38"/>
  <c r="R156" i="38"/>
  <c r="R157" i="38"/>
  <c r="L160" i="38"/>
  <c r="L161" i="38"/>
  <c r="N187" i="38"/>
  <c r="R186" i="38"/>
  <c r="R187" i="38"/>
  <c r="K141" i="38"/>
  <c r="N140" i="38"/>
  <c r="L140" i="38"/>
  <c r="L141" i="38"/>
  <c r="L84" i="38"/>
  <c r="L85" i="38"/>
  <c r="K85" i="38"/>
  <c r="N84" i="38"/>
  <c r="L76" i="38"/>
  <c r="L77" i="38"/>
  <c r="K77" i="38"/>
  <c r="N76" i="38"/>
  <c r="N197" i="38"/>
  <c r="R196" i="38"/>
  <c r="R197" i="38"/>
  <c r="K139" i="38"/>
  <c r="N138" i="38"/>
  <c r="L138" i="38"/>
  <c r="L139" i="38"/>
  <c r="N207" i="38"/>
  <c r="R206" i="38"/>
  <c r="R207" i="38"/>
  <c r="N191" i="38"/>
  <c r="R190" i="38"/>
  <c r="R191" i="38"/>
  <c r="K137" i="38"/>
  <c r="N136" i="38"/>
  <c r="L136" i="38"/>
  <c r="L137" i="38"/>
  <c r="K121" i="38"/>
  <c r="N120" i="38"/>
  <c r="L120" i="38"/>
  <c r="L121" i="38"/>
  <c r="L90" i="38"/>
  <c r="L91" i="38"/>
  <c r="K91" i="38"/>
  <c r="N90" i="38"/>
  <c r="L82" i="38"/>
  <c r="L83" i="38"/>
  <c r="K83" i="38"/>
  <c r="N82" i="38"/>
  <c r="L46" i="38"/>
  <c r="L47" i="38"/>
  <c r="K47" i="38"/>
  <c r="N46" i="38"/>
  <c r="L38" i="38"/>
  <c r="L39" i="38"/>
  <c r="K39" i="38"/>
  <c r="N38" i="38"/>
  <c r="L30" i="38"/>
  <c r="L31" i="38"/>
  <c r="K31" i="38"/>
  <c r="N30" i="38"/>
  <c r="R16" i="38"/>
  <c r="R17" i="38"/>
  <c r="Q16" i="38"/>
  <c r="Q17" i="38"/>
  <c r="N17" i="38"/>
  <c r="R162" i="38"/>
  <c r="R163" i="38"/>
  <c r="N163" i="38"/>
  <c r="R10" i="38"/>
  <c r="R11" i="38"/>
  <c r="N11" i="38"/>
  <c r="Q186" i="38"/>
  <c r="Q187" i="38"/>
  <c r="N201" i="38"/>
  <c r="R200" i="38"/>
  <c r="R201" i="38"/>
  <c r="N185" i="38"/>
  <c r="R184" i="38"/>
  <c r="R185" i="38"/>
  <c r="Q196" i="38"/>
  <c r="Q197" i="38"/>
  <c r="K135" i="38"/>
  <c r="N134" i="38"/>
  <c r="L134" i="38"/>
  <c r="L135" i="38"/>
  <c r="K119" i="38"/>
  <c r="N118" i="38"/>
  <c r="L118" i="38"/>
  <c r="L119" i="38"/>
  <c r="R170" i="38"/>
  <c r="R171" i="38"/>
  <c r="N171" i="38"/>
  <c r="R6" i="38"/>
  <c r="R7" i="38"/>
  <c r="N7" i="38"/>
  <c r="K125" i="38"/>
  <c r="N124" i="38"/>
  <c r="L124" i="38"/>
  <c r="L125" i="38"/>
  <c r="R166" i="38"/>
  <c r="R167" i="38"/>
  <c r="N167" i="38"/>
  <c r="L32" i="38"/>
  <c r="L33" i="38"/>
  <c r="K33" i="38"/>
  <c r="N32" i="38"/>
  <c r="N195" i="38"/>
  <c r="R194" i="38"/>
  <c r="R195" i="38"/>
  <c r="N179" i="38"/>
  <c r="R178" i="38"/>
  <c r="R179" i="38"/>
  <c r="Q194" i="38"/>
  <c r="Q195" i="38"/>
  <c r="Q178" i="38"/>
  <c r="Q179" i="38"/>
  <c r="K133" i="38"/>
  <c r="N132" i="38"/>
  <c r="L132" i="38"/>
  <c r="L133" i="38"/>
  <c r="K117" i="38"/>
  <c r="N116" i="38"/>
  <c r="L116" i="38"/>
  <c r="L117" i="38"/>
  <c r="R158" i="38"/>
  <c r="R159" i="38"/>
  <c r="N159" i="38"/>
  <c r="L88" i="38"/>
  <c r="L89" i="38"/>
  <c r="K89" i="38"/>
  <c r="N88" i="38"/>
  <c r="L80" i="38"/>
  <c r="L81" i="38"/>
  <c r="K81" i="38"/>
  <c r="N80" i="38"/>
  <c r="L44" i="38"/>
  <c r="L45" i="38"/>
  <c r="K45" i="38"/>
  <c r="N44" i="38"/>
  <c r="L36" i="38"/>
  <c r="L37" i="38"/>
  <c r="K37" i="38"/>
  <c r="N36" i="38"/>
  <c r="N95" i="38"/>
  <c r="R94" i="38"/>
  <c r="R95" i="38"/>
  <c r="Q94" i="38"/>
  <c r="Q95" i="38"/>
  <c r="Q6" i="38"/>
  <c r="Q7" i="38"/>
  <c r="Q10" i="38"/>
  <c r="Q11" i="38"/>
  <c r="N203" i="38"/>
  <c r="R202" i="38"/>
  <c r="R203" i="38"/>
  <c r="N205" i="38"/>
  <c r="R204" i="38"/>
  <c r="R205" i="38"/>
  <c r="N189" i="38"/>
  <c r="R188" i="38"/>
  <c r="R189" i="38"/>
  <c r="K147" i="38"/>
  <c r="N146" i="38"/>
  <c r="L146" i="38"/>
  <c r="L147" i="38"/>
  <c r="K131" i="38"/>
  <c r="N130" i="38"/>
  <c r="L130" i="38"/>
  <c r="L131" i="38"/>
  <c r="K115" i="38"/>
  <c r="N114" i="38"/>
  <c r="L114" i="38"/>
  <c r="L115" i="38"/>
  <c r="J105" i="38"/>
  <c r="L104" i="38"/>
  <c r="L105" i="38"/>
  <c r="L26" i="38"/>
  <c r="L27" i="38"/>
  <c r="N26" i="38"/>
  <c r="K27" i="38"/>
  <c r="K103" i="38"/>
  <c r="L102" i="38"/>
  <c r="L103" i="38"/>
  <c r="N102" i="38"/>
  <c r="L24" i="38"/>
  <c r="L25" i="38"/>
  <c r="K25" i="38"/>
  <c r="N24" i="38"/>
  <c r="K107" i="38"/>
  <c r="N106" i="38"/>
  <c r="L106" i="38"/>
  <c r="L107" i="38"/>
  <c r="R12" i="38"/>
  <c r="R13" i="38"/>
  <c r="N13" i="38"/>
  <c r="N199" i="38"/>
  <c r="R198" i="38"/>
  <c r="R199" i="38"/>
  <c r="N183" i="38"/>
  <c r="R182" i="38"/>
  <c r="R183" i="38"/>
  <c r="Q166" i="38"/>
  <c r="Q167" i="38"/>
  <c r="Q206" i="38"/>
  <c r="Q207" i="38"/>
  <c r="Q190" i="38"/>
  <c r="Q191" i="38"/>
  <c r="K145" i="38"/>
  <c r="N144" i="38"/>
  <c r="L144" i="38"/>
  <c r="L145" i="38"/>
  <c r="K129" i="38"/>
  <c r="N128" i="38"/>
  <c r="L128" i="38"/>
  <c r="L129" i="38"/>
  <c r="K113" i="38"/>
  <c r="N112" i="38"/>
  <c r="L112" i="38"/>
  <c r="L113" i="38"/>
  <c r="R150" i="38"/>
  <c r="R151" i="38"/>
  <c r="N151" i="38"/>
  <c r="L86" i="38"/>
  <c r="L87" i="38"/>
  <c r="K87" i="38"/>
  <c r="N86" i="38"/>
  <c r="L78" i="38"/>
  <c r="L79" i="38"/>
  <c r="K79" i="38"/>
  <c r="N78" i="38"/>
  <c r="L42" i="38"/>
  <c r="L43" i="38"/>
  <c r="K43" i="38"/>
  <c r="N42" i="38"/>
  <c r="L34" i="38"/>
  <c r="L35" i="38"/>
  <c r="K35" i="38"/>
  <c r="N34" i="38"/>
  <c r="K109" i="38"/>
  <c r="N108" i="38"/>
  <c r="L108" i="38"/>
  <c r="L109" i="38"/>
  <c r="L92" i="38"/>
  <c r="L93" i="38"/>
  <c r="K93" i="38"/>
  <c r="N92" i="38"/>
  <c r="L40" i="38"/>
  <c r="L41" i="38"/>
  <c r="K41" i="38"/>
  <c r="N40" i="38"/>
  <c r="N181" i="38"/>
  <c r="R180" i="38"/>
  <c r="R181" i="38"/>
  <c r="K123" i="38"/>
  <c r="N122" i="38"/>
  <c r="L122" i="38"/>
  <c r="L123" i="38"/>
  <c r="Q204" i="38"/>
  <c r="Q205" i="38"/>
  <c r="Q188" i="38"/>
  <c r="Q189" i="38"/>
  <c r="K143" i="38"/>
  <c r="N142" i="38"/>
  <c r="L142" i="38"/>
  <c r="L143" i="38"/>
  <c r="K127" i="38"/>
  <c r="N126" i="38"/>
  <c r="L126" i="38"/>
  <c r="L127" i="38"/>
  <c r="K111" i="38"/>
  <c r="N110" i="38"/>
  <c r="L110" i="38"/>
  <c r="L111" i="38"/>
  <c r="L98" i="38"/>
  <c r="L99" i="38"/>
  <c r="J99" i="38"/>
  <c r="R174" i="38"/>
  <c r="R175" i="38"/>
  <c r="N175" i="38"/>
  <c r="R94" i="37"/>
  <c r="R95" i="37"/>
  <c r="N95" i="37"/>
  <c r="R110" i="37"/>
  <c r="R111" i="37"/>
  <c r="N111" i="37"/>
  <c r="N89" i="37"/>
  <c r="R88" i="37"/>
  <c r="R89" i="37"/>
  <c r="R18" i="37"/>
  <c r="R19" i="37"/>
  <c r="N19" i="37"/>
  <c r="R26" i="37"/>
  <c r="R27" i="37"/>
  <c r="N27" i="37"/>
  <c r="Q88" i="37"/>
  <c r="Q89" i="37"/>
  <c r="R42" i="37"/>
  <c r="R43" i="37"/>
  <c r="R10" i="37"/>
  <c r="R11" i="37"/>
  <c r="N11" i="37"/>
  <c r="Q26" i="37"/>
  <c r="Q27" i="37"/>
  <c r="R86" i="37"/>
  <c r="R87" i="37"/>
  <c r="N87" i="37"/>
  <c r="R102" i="37"/>
  <c r="R103" i="37"/>
  <c r="N103" i="37"/>
  <c r="R34" i="37"/>
  <c r="R35" i="37"/>
  <c r="N35" i="37"/>
  <c r="Q10" i="37"/>
  <c r="Q11" i="37"/>
  <c r="R78" i="37"/>
  <c r="R79" i="37"/>
  <c r="N79" i="37"/>
  <c r="R36" i="36"/>
  <c r="R37" i="36"/>
  <c r="N37" i="36"/>
  <c r="Q36" i="36"/>
  <c r="Q37" i="36"/>
  <c r="R88" i="36"/>
  <c r="R89" i="36"/>
  <c r="N89" i="36"/>
  <c r="R28" i="36"/>
  <c r="R29" i="36"/>
  <c r="N29" i="36"/>
  <c r="Q28" i="36"/>
  <c r="Q29" i="36"/>
  <c r="R20" i="36"/>
  <c r="R21" i="36"/>
  <c r="N21" i="36"/>
  <c r="R112" i="36"/>
  <c r="R113" i="36"/>
  <c r="N113" i="36"/>
  <c r="R80" i="36"/>
  <c r="R81" i="36"/>
  <c r="N81" i="36"/>
  <c r="R12" i="36"/>
  <c r="R13" i="36"/>
  <c r="N13" i="36"/>
  <c r="Q12" i="36"/>
  <c r="Q13" i="36"/>
  <c r="R104" i="36"/>
  <c r="R105" i="36"/>
  <c r="N105" i="36"/>
  <c r="R44" i="36"/>
  <c r="R45" i="36"/>
  <c r="N45" i="36"/>
  <c r="Q112" i="36"/>
  <c r="Q113" i="36"/>
  <c r="Q44" i="36"/>
  <c r="Q45" i="36"/>
  <c r="L120" i="35"/>
  <c r="L121" i="35"/>
  <c r="K123" i="35"/>
  <c r="N122" i="35"/>
  <c r="L122" i="35"/>
  <c r="L123" i="35"/>
  <c r="L152" i="35"/>
  <c r="L153" i="35"/>
  <c r="N175" i="35"/>
  <c r="R180" i="35"/>
  <c r="R181" i="35"/>
  <c r="L184" i="35"/>
  <c r="L185" i="35"/>
  <c r="N197" i="35"/>
  <c r="R196" i="35"/>
  <c r="R197" i="35"/>
  <c r="R140" i="35"/>
  <c r="R141" i="35"/>
  <c r="Q140" i="35"/>
  <c r="Q141" i="35"/>
  <c r="K139" i="35"/>
  <c r="N138" i="35"/>
  <c r="Q138" i="35"/>
  <c r="Q139" i="35"/>
  <c r="L138" i="35"/>
  <c r="L139" i="35"/>
  <c r="R124" i="35"/>
  <c r="R125" i="35"/>
  <c r="Q124" i="35"/>
  <c r="Q125" i="35"/>
  <c r="R132" i="35"/>
  <c r="R133" i="35"/>
  <c r="L202" i="35"/>
  <c r="L203" i="35"/>
  <c r="J131" i="35"/>
  <c r="K133" i="35"/>
  <c r="N153" i="35"/>
  <c r="J163" i="35"/>
  <c r="J179" i="35"/>
  <c r="K181" i="35"/>
  <c r="K197" i="35"/>
  <c r="N201" i="35"/>
  <c r="N202" i="35"/>
  <c r="Q202" i="35"/>
  <c r="Q203" i="35"/>
  <c r="L196" i="35"/>
  <c r="L197" i="35"/>
  <c r="K143" i="35"/>
  <c r="K159" i="35"/>
  <c r="K175" i="35"/>
  <c r="K191" i="35"/>
  <c r="O207" i="34"/>
  <c r="G129" i="34"/>
  <c r="K128" i="34"/>
  <c r="J128" i="34"/>
  <c r="J129" i="34"/>
  <c r="G161" i="34"/>
  <c r="K160" i="34"/>
  <c r="K161" i="34"/>
  <c r="J160" i="34"/>
  <c r="J161" i="34"/>
  <c r="G193" i="34"/>
  <c r="J192" i="34"/>
  <c r="J193" i="34"/>
  <c r="K192" i="34"/>
  <c r="N192" i="34"/>
  <c r="G273" i="34"/>
  <c r="O139" i="34"/>
  <c r="O159" i="34"/>
  <c r="G145" i="34"/>
  <c r="J144" i="34"/>
  <c r="J145" i="34"/>
  <c r="K144" i="34"/>
  <c r="K145" i="34"/>
  <c r="G177" i="34"/>
  <c r="J176" i="34"/>
  <c r="J177" i="34"/>
  <c r="G233" i="34"/>
  <c r="N194" i="34"/>
  <c r="K195" i="34"/>
  <c r="O179" i="34"/>
  <c r="O189" i="34"/>
  <c r="O119" i="34"/>
  <c r="J122" i="34"/>
  <c r="J123" i="34"/>
  <c r="J140" i="34"/>
  <c r="J141" i="34"/>
  <c r="J150" i="34"/>
  <c r="J151" i="34"/>
  <c r="J152" i="34"/>
  <c r="J153" i="34"/>
  <c r="K154" i="34"/>
  <c r="L154" i="34"/>
  <c r="L155" i="34"/>
  <c r="K172" i="34"/>
  <c r="J202" i="34"/>
  <c r="J203" i="34"/>
  <c r="J130" i="34"/>
  <c r="J131" i="34"/>
  <c r="K130" i="34"/>
  <c r="J120" i="34"/>
  <c r="J121" i="34"/>
  <c r="K122" i="34"/>
  <c r="K123" i="34"/>
  <c r="K140" i="34"/>
  <c r="O147" i="34"/>
  <c r="K150" i="34"/>
  <c r="K152" i="34"/>
  <c r="J178" i="34"/>
  <c r="J179" i="34"/>
  <c r="J180" i="34"/>
  <c r="J181" i="34"/>
  <c r="N182" i="34"/>
  <c r="J190" i="34"/>
  <c r="J191" i="34"/>
  <c r="J198" i="34"/>
  <c r="J199" i="34"/>
  <c r="J200" i="34"/>
  <c r="J201" i="34"/>
  <c r="K202" i="34"/>
  <c r="K203" i="34"/>
  <c r="J162" i="34"/>
  <c r="J163" i="34"/>
  <c r="K120" i="34"/>
  <c r="K143" i="34"/>
  <c r="J170" i="34"/>
  <c r="J171" i="34"/>
  <c r="K178" i="34"/>
  <c r="K180" i="34"/>
  <c r="J188" i="34"/>
  <c r="J189" i="34"/>
  <c r="K190" i="34"/>
  <c r="K198" i="34"/>
  <c r="K200" i="34"/>
  <c r="J206" i="34"/>
  <c r="J207" i="34"/>
  <c r="O127" i="34"/>
  <c r="K162" i="34"/>
  <c r="K164" i="34"/>
  <c r="J138" i="34"/>
  <c r="J139" i="34"/>
  <c r="J146" i="34"/>
  <c r="J147" i="34"/>
  <c r="J148" i="34"/>
  <c r="J149" i="34"/>
  <c r="J158" i="34"/>
  <c r="J159" i="34"/>
  <c r="J166" i="34"/>
  <c r="J167" i="34"/>
  <c r="J168" i="34"/>
  <c r="J169" i="34"/>
  <c r="K170" i="34"/>
  <c r="K171" i="34"/>
  <c r="K188" i="34"/>
  <c r="K206" i="34"/>
  <c r="K207" i="34"/>
  <c r="K132" i="34"/>
  <c r="N132" i="34"/>
  <c r="R132" i="34"/>
  <c r="R133" i="34"/>
  <c r="J126" i="34"/>
  <c r="J127" i="34"/>
  <c r="J134" i="34"/>
  <c r="J135" i="34"/>
  <c r="J136" i="34"/>
  <c r="J137" i="34"/>
  <c r="K138" i="34"/>
  <c r="K139" i="34"/>
  <c r="K146" i="34"/>
  <c r="K148" i="34"/>
  <c r="K149" i="34"/>
  <c r="J156" i="34"/>
  <c r="J157" i="34"/>
  <c r="K158" i="34"/>
  <c r="N158" i="34"/>
  <c r="R158" i="34"/>
  <c r="R159" i="34"/>
  <c r="K166" i="34"/>
  <c r="K168" i="34"/>
  <c r="J194" i="34"/>
  <c r="J195" i="34"/>
  <c r="J196" i="34"/>
  <c r="J197" i="34"/>
  <c r="N29" i="35"/>
  <c r="N15" i="35"/>
  <c r="N27" i="35"/>
  <c r="N81" i="35"/>
  <c r="K15" i="35"/>
  <c r="L28" i="35"/>
  <c r="L29" i="35"/>
  <c r="K29" i="35"/>
  <c r="K34" i="35"/>
  <c r="K44" i="35"/>
  <c r="J44" i="35"/>
  <c r="J45" i="35"/>
  <c r="K81" i="35"/>
  <c r="J111" i="35"/>
  <c r="L110" i="35"/>
  <c r="L111" i="35"/>
  <c r="K9" i="35"/>
  <c r="N8" i="35"/>
  <c r="L8" i="35"/>
  <c r="L9" i="35"/>
  <c r="J30" i="35"/>
  <c r="J31" i="35"/>
  <c r="N38" i="35"/>
  <c r="R38" i="35"/>
  <c r="R39" i="35"/>
  <c r="J14" i="35"/>
  <c r="J15" i="35"/>
  <c r="K20" i="35"/>
  <c r="J20" i="35"/>
  <c r="J21" i="35"/>
  <c r="G83" i="35"/>
  <c r="J12" i="35"/>
  <c r="J13" i="35"/>
  <c r="G23" i="35"/>
  <c r="G31" i="35"/>
  <c r="K41" i="35"/>
  <c r="N40" i="35"/>
  <c r="L40" i="35"/>
  <c r="L41" i="35"/>
  <c r="K105" i="35"/>
  <c r="N104" i="35"/>
  <c r="K114" i="35"/>
  <c r="J114" i="35"/>
  <c r="J115" i="35"/>
  <c r="J28" i="35"/>
  <c r="J29" i="35"/>
  <c r="K19" i="35"/>
  <c r="N18" i="35"/>
  <c r="R18" i="35"/>
  <c r="R19" i="35"/>
  <c r="K39" i="35"/>
  <c r="J46" i="35"/>
  <c r="J47" i="35"/>
  <c r="K46" i="35"/>
  <c r="N13" i="35"/>
  <c r="K25" i="35"/>
  <c r="N24" i="35"/>
  <c r="R24" i="35"/>
  <c r="R25" i="35"/>
  <c r="K33" i="35"/>
  <c r="N32" i="35"/>
  <c r="R32" i="35"/>
  <c r="R33" i="35"/>
  <c r="K98" i="35"/>
  <c r="J98" i="35"/>
  <c r="J99" i="35"/>
  <c r="K89" i="35"/>
  <c r="N88" i="35"/>
  <c r="R88" i="35"/>
  <c r="R89" i="35"/>
  <c r="L42" i="35"/>
  <c r="L43" i="35"/>
  <c r="J22" i="35"/>
  <c r="J23" i="35"/>
  <c r="K36" i="35"/>
  <c r="J36" i="35"/>
  <c r="J37" i="35"/>
  <c r="K77" i="35"/>
  <c r="N76" i="35"/>
  <c r="L76" i="35"/>
  <c r="L77" i="35"/>
  <c r="K87" i="35"/>
  <c r="N86" i="35"/>
  <c r="L86" i="35"/>
  <c r="L87" i="35"/>
  <c r="N30" i="35"/>
  <c r="R30" i="35"/>
  <c r="R31" i="35"/>
  <c r="J90" i="35"/>
  <c r="J91" i="35"/>
  <c r="G11" i="35"/>
  <c r="G27" i="35"/>
  <c r="G43" i="35"/>
  <c r="J80" i="35"/>
  <c r="L84" i="35"/>
  <c r="L85" i="35"/>
  <c r="G87" i="35"/>
  <c r="K90" i="35"/>
  <c r="N94" i="35"/>
  <c r="K95" i="35"/>
  <c r="J96" i="35"/>
  <c r="J97" i="35"/>
  <c r="G103" i="35"/>
  <c r="K106" i="35"/>
  <c r="N110" i="35"/>
  <c r="R110" i="35"/>
  <c r="R111" i="35"/>
  <c r="J112" i="35"/>
  <c r="J113" i="35"/>
  <c r="G81" i="35"/>
  <c r="N84" i="35"/>
  <c r="R84" i="35"/>
  <c r="R85" i="35"/>
  <c r="K96" i="35"/>
  <c r="N100" i="35"/>
  <c r="R100" i="35"/>
  <c r="R101" i="35"/>
  <c r="K112" i="35"/>
  <c r="G89" i="35"/>
  <c r="G105" i="35"/>
  <c r="J88" i="35"/>
  <c r="J89" i="35"/>
  <c r="L92" i="35"/>
  <c r="L93" i="35"/>
  <c r="G95" i="35"/>
  <c r="J104" i="35"/>
  <c r="J105" i="35"/>
  <c r="L108" i="35"/>
  <c r="L109" i="35"/>
  <c r="G111" i="35"/>
  <c r="G79" i="35"/>
  <c r="N92" i="35"/>
  <c r="R92" i="35"/>
  <c r="R93" i="35"/>
  <c r="N108" i="35"/>
  <c r="G7" i="35"/>
  <c r="O197" i="34"/>
  <c r="O129" i="34"/>
  <c r="O151" i="34"/>
  <c r="O167" i="34"/>
  <c r="O183" i="34"/>
  <c r="N195" i="34"/>
  <c r="O135" i="34"/>
  <c r="N144" i="34"/>
  <c r="N160" i="34"/>
  <c r="N176" i="34"/>
  <c r="K177" i="34"/>
  <c r="K187" i="34"/>
  <c r="N186" i="34"/>
  <c r="R186" i="34"/>
  <c r="R187" i="34"/>
  <c r="N190" i="34"/>
  <c r="R190" i="34"/>
  <c r="R191" i="34"/>
  <c r="O145" i="34"/>
  <c r="O161" i="34"/>
  <c r="O177" i="34"/>
  <c r="O193" i="34"/>
  <c r="O199" i="34"/>
  <c r="G118" i="34"/>
  <c r="P117" i="34"/>
  <c r="G116" i="34"/>
  <c r="P115" i="34"/>
  <c r="G114" i="34"/>
  <c r="P113" i="34"/>
  <c r="G112" i="34"/>
  <c r="P111" i="34"/>
  <c r="G110" i="34"/>
  <c r="P109" i="34"/>
  <c r="G108" i="34"/>
  <c r="P107" i="34"/>
  <c r="G106" i="34"/>
  <c r="P105" i="34"/>
  <c r="G104" i="34"/>
  <c r="P103" i="34"/>
  <c r="G102" i="34"/>
  <c r="P101" i="34"/>
  <c r="G100" i="34"/>
  <c r="P99" i="34"/>
  <c r="G98" i="34"/>
  <c r="P97" i="34"/>
  <c r="G96" i="34"/>
  <c r="P95" i="34"/>
  <c r="G94" i="34"/>
  <c r="P93" i="34"/>
  <c r="G92" i="34"/>
  <c r="P91" i="34"/>
  <c r="G90" i="34"/>
  <c r="P89" i="34"/>
  <c r="G88" i="34"/>
  <c r="P87" i="34"/>
  <c r="G86" i="34"/>
  <c r="P85" i="34"/>
  <c r="G84" i="34"/>
  <c r="P83" i="34"/>
  <c r="G82" i="34"/>
  <c r="P81" i="34"/>
  <c r="G80" i="34"/>
  <c r="P79" i="34"/>
  <c r="G78" i="34"/>
  <c r="P77" i="34"/>
  <c r="G76" i="34"/>
  <c r="P47" i="34"/>
  <c r="G46" i="34"/>
  <c r="P45" i="34"/>
  <c r="G44" i="34"/>
  <c r="P43" i="34"/>
  <c r="G42" i="34"/>
  <c r="P41" i="34"/>
  <c r="G40" i="34"/>
  <c r="P39" i="34"/>
  <c r="K38" i="34"/>
  <c r="G38" i="34"/>
  <c r="P37" i="34"/>
  <c r="G36" i="34"/>
  <c r="P35" i="34"/>
  <c r="G34" i="34"/>
  <c r="P33" i="34"/>
  <c r="G32" i="34"/>
  <c r="P31" i="34"/>
  <c r="G30" i="34"/>
  <c r="P29" i="34"/>
  <c r="G28" i="34"/>
  <c r="P27" i="34"/>
  <c r="G26" i="34"/>
  <c r="K26" i="34"/>
  <c r="P25" i="34"/>
  <c r="G24" i="34"/>
  <c r="P23" i="34"/>
  <c r="G22" i="34"/>
  <c r="P21" i="34"/>
  <c r="I21" i="34"/>
  <c r="H21" i="34"/>
  <c r="G20" i="34"/>
  <c r="P19" i="34"/>
  <c r="P17" i="34"/>
  <c r="P15" i="34"/>
  <c r="P13" i="34"/>
  <c r="P11" i="34"/>
  <c r="P9" i="34"/>
  <c r="G18" i="34"/>
  <c r="G16" i="34"/>
  <c r="G14" i="34"/>
  <c r="G12" i="34"/>
  <c r="G10" i="34"/>
  <c r="G8" i="34"/>
  <c r="P7" i="34"/>
  <c r="I7" i="34"/>
  <c r="H7" i="34"/>
  <c r="F7" i="34"/>
  <c r="E7" i="34"/>
  <c r="G6" i="34"/>
  <c r="P279" i="39"/>
  <c r="N37" i="39"/>
  <c r="N139" i="39"/>
  <c r="R22" i="39"/>
  <c r="R23" i="39"/>
  <c r="N23" i="39"/>
  <c r="P279" i="37"/>
  <c r="N43" i="37"/>
  <c r="N105" i="37"/>
  <c r="R104" i="37"/>
  <c r="R105" i="37"/>
  <c r="Q104" i="37"/>
  <c r="Q105" i="37"/>
  <c r="N123" i="37"/>
  <c r="R122" i="37"/>
  <c r="R123" i="37"/>
  <c r="Q122" i="37"/>
  <c r="Q123" i="37"/>
  <c r="N185" i="37"/>
  <c r="R184" i="37"/>
  <c r="R185" i="37"/>
  <c r="N93" i="37"/>
  <c r="R92" i="37"/>
  <c r="R93" i="37"/>
  <c r="Q92" i="37"/>
  <c r="Q93" i="37"/>
  <c r="Q158" i="37"/>
  <c r="Q159" i="37"/>
  <c r="N159" i="37"/>
  <c r="R158" i="37"/>
  <c r="R159" i="37"/>
  <c r="Q148" i="37"/>
  <c r="Q149" i="37"/>
  <c r="N149" i="37"/>
  <c r="R148" i="37"/>
  <c r="R149" i="37"/>
  <c r="N131" i="37"/>
  <c r="R130" i="37"/>
  <c r="R131" i="37"/>
  <c r="Q130" i="37"/>
  <c r="Q131" i="37"/>
  <c r="N171" i="37"/>
  <c r="R170" i="37"/>
  <c r="R171" i="37"/>
  <c r="Q170" i="37"/>
  <c r="Q171" i="37"/>
  <c r="N139" i="37"/>
  <c r="R138" i="37"/>
  <c r="R139" i="37"/>
  <c r="Q138" i="37"/>
  <c r="Q139" i="37"/>
  <c r="N181" i="37"/>
  <c r="R180" i="37"/>
  <c r="R181" i="37"/>
  <c r="Q180" i="37"/>
  <c r="Q181" i="37"/>
  <c r="N91" i="37"/>
  <c r="R90" i="37"/>
  <c r="R91" i="37"/>
  <c r="Q90" i="37"/>
  <c r="Q91" i="37"/>
  <c r="Q188" i="37"/>
  <c r="Q189" i="37"/>
  <c r="N189" i="37"/>
  <c r="R188" i="37"/>
  <c r="R189" i="37"/>
  <c r="N207" i="37"/>
  <c r="R206" i="37"/>
  <c r="R207" i="37"/>
  <c r="N145" i="37"/>
  <c r="R144" i="37"/>
  <c r="R145" i="37"/>
  <c r="R172" i="37"/>
  <c r="R173" i="37"/>
  <c r="Q172" i="37"/>
  <c r="Q173" i="37"/>
  <c r="N173" i="37"/>
  <c r="N99" i="37"/>
  <c r="R98" i="37"/>
  <c r="R99" i="37"/>
  <c r="N133" i="37"/>
  <c r="R132" i="37"/>
  <c r="R133" i="37"/>
  <c r="Q132" i="37"/>
  <c r="Q133" i="37"/>
  <c r="N113" i="37"/>
  <c r="Q112" i="37"/>
  <c r="Q113" i="37"/>
  <c r="R112" i="37"/>
  <c r="R113" i="37"/>
  <c r="N117" i="37"/>
  <c r="R116" i="37"/>
  <c r="R117" i="37"/>
  <c r="Q116" i="37"/>
  <c r="Q117" i="37"/>
  <c r="R140" i="37"/>
  <c r="R141" i="37"/>
  <c r="Q140" i="37"/>
  <c r="Q141" i="37"/>
  <c r="N141" i="37"/>
  <c r="N135" i="37"/>
  <c r="Q134" i="37"/>
  <c r="Q135" i="37"/>
  <c r="R134" i="37"/>
  <c r="R135" i="37"/>
  <c r="Q98" i="37"/>
  <c r="Q99" i="37"/>
  <c r="N195" i="37"/>
  <c r="R194" i="37"/>
  <c r="R195" i="37"/>
  <c r="N101" i="37"/>
  <c r="R100" i="37"/>
  <c r="R101" i="37"/>
  <c r="Q100" i="37"/>
  <c r="Q101" i="37"/>
  <c r="Q184" i="37"/>
  <c r="Q185" i="37"/>
  <c r="N199" i="37"/>
  <c r="R198" i="37"/>
  <c r="R199" i="37"/>
  <c r="N13" i="37"/>
  <c r="R12" i="37"/>
  <c r="R13" i="37"/>
  <c r="Q12" i="37"/>
  <c r="Q13" i="37"/>
  <c r="N163" i="37"/>
  <c r="R162" i="37"/>
  <c r="R163" i="37"/>
  <c r="Q162" i="37"/>
  <c r="Q163" i="37"/>
  <c r="N193" i="37"/>
  <c r="R192" i="37"/>
  <c r="R193" i="37"/>
  <c r="Q192" i="37"/>
  <c r="Q193" i="37"/>
  <c r="R202" i="37"/>
  <c r="R203" i="37"/>
  <c r="Q202" i="37"/>
  <c r="Q203" i="37"/>
  <c r="N203" i="37"/>
  <c r="R124" i="37"/>
  <c r="R125" i="37"/>
  <c r="N125" i="37"/>
  <c r="Q124" i="37"/>
  <c r="Q125" i="37"/>
  <c r="N83" i="37"/>
  <c r="R82" i="37"/>
  <c r="R83" i="37"/>
  <c r="Q82" i="37"/>
  <c r="Q83" i="37"/>
  <c r="N45" i="37"/>
  <c r="R44" i="37"/>
  <c r="R45" i="37"/>
  <c r="Q44" i="37"/>
  <c r="Q45" i="37"/>
  <c r="Q206" i="37"/>
  <c r="Q207" i="37"/>
  <c r="N109" i="37"/>
  <c r="Q108" i="37"/>
  <c r="Q109" i="37"/>
  <c r="R108" i="37"/>
  <c r="R109" i="37"/>
  <c r="Q166" i="37"/>
  <c r="Q167" i="37"/>
  <c r="N167" i="37"/>
  <c r="R166" i="37"/>
  <c r="R167" i="37"/>
  <c r="Q196" i="37"/>
  <c r="Q197" i="37"/>
  <c r="N197" i="37"/>
  <c r="R196" i="37"/>
  <c r="R197" i="37"/>
  <c r="Q30" i="37"/>
  <c r="Q31" i="37"/>
  <c r="R30" i="37"/>
  <c r="R31" i="37"/>
  <c r="N31" i="37"/>
  <c r="N193" i="38"/>
  <c r="R192" i="38"/>
  <c r="R193" i="38"/>
  <c r="P279" i="36"/>
  <c r="R136" i="36"/>
  <c r="R137" i="36"/>
  <c r="Q96" i="36"/>
  <c r="Q97" i="36"/>
  <c r="N97" i="36"/>
  <c r="Q188" i="36"/>
  <c r="Q189" i="36"/>
  <c r="N189" i="36"/>
  <c r="R188" i="36"/>
  <c r="R189" i="36"/>
  <c r="P276" i="35"/>
  <c r="P275" i="35"/>
  <c r="L116" i="35"/>
  <c r="L117" i="35"/>
  <c r="K149" i="35"/>
  <c r="N188" i="35"/>
  <c r="N189" i="35"/>
  <c r="R148" i="35"/>
  <c r="R149" i="35"/>
  <c r="N116" i="35"/>
  <c r="R116" i="35"/>
  <c r="R117" i="35"/>
  <c r="N186" i="35"/>
  <c r="Q186" i="35"/>
  <c r="Q187" i="35"/>
  <c r="L16" i="35"/>
  <c r="L17" i="35"/>
  <c r="L136" i="35"/>
  <c r="L137" i="35"/>
  <c r="L154" i="35"/>
  <c r="L155" i="35"/>
  <c r="Q148" i="35"/>
  <c r="Q149" i="35"/>
  <c r="L204" i="35"/>
  <c r="L205" i="35"/>
  <c r="L102" i="35"/>
  <c r="L103" i="35"/>
  <c r="K23" i="35"/>
  <c r="L148" i="35"/>
  <c r="L149" i="35"/>
  <c r="N154" i="35"/>
  <c r="Q154" i="35"/>
  <c r="Q155" i="35"/>
  <c r="N102" i="35"/>
  <c r="R102" i="35"/>
  <c r="R103" i="35"/>
  <c r="R152" i="35"/>
  <c r="R153" i="35"/>
  <c r="Q152" i="35"/>
  <c r="Q153" i="35"/>
  <c r="N78" i="35"/>
  <c r="R78" i="35"/>
  <c r="R79" i="35"/>
  <c r="Q200" i="35"/>
  <c r="Q201" i="35"/>
  <c r="Q84" i="35"/>
  <c r="Q85" i="35"/>
  <c r="L6" i="35"/>
  <c r="L7" i="35"/>
  <c r="N204" i="35"/>
  <c r="R14" i="35"/>
  <c r="R15" i="35"/>
  <c r="R80" i="35"/>
  <c r="R81" i="35"/>
  <c r="R200" i="35"/>
  <c r="R201" i="35"/>
  <c r="K79" i="35"/>
  <c r="Q122" i="35"/>
  <c r="Q123" i="35"/>
  <c r="Q38" i="35"/>
  <c r="Q39" i="35"/>
  <c r="N16" i="35"/>
  <c r="L132" i="35"/>
  <c r="L133" i="35"/>
  <c r="Q132" i="35"/>
  <c r="Q133" i="35"/>
  <c r="O197" i="35"/>
  <c r="Q196" i="35"/>
  <c r="Q197" i="35"/>
  <c r="L100" i="35"/>
  <c r="L101" i="35"/>
  <c r="Q14" i="35"/>
  <c r="Q15" i="35"/>
  <c r="Q88" i="35"/>
  <c r="Q89" i="35"/>
  <c r="Q180" i="35"/>
  <c r="Q181" i="35"/>
  <c r="Q28" i="35"/>
  <c r="Q29" i="35"/>
  <c r="L30" i="35"/>
  <c r="L31" i="35"/>
  <c r="R174" i="35"/>
  <c r="R175" i="35"/>
  <c r="L194" i="35"/>
  <c r="L195" i="35"/>
  <c r="P276" i="34"/>
  <c r="P275" i="34"/>
  <c r="L122" i="34"/>
  <c r="L123" i="34"/>
  <c r="K127" i="34"/>
  <c r="N122" i="34"/>
  <c r="K157" i="34"/>
  <c r="G25" i="34"/>
  <c r="O24" i="34"/>
  <c r="O25" i="34"/>
  <c r="J98" i="34"/>
  <c r="J99" i="34"/>
  <c r="O98" i="34"/>
  <c r="O99" i="34"/>
  <c r="K14" i="34"/>
  <c r="N14" i="34"/>
  <c r="O14" i="34"/>
  <c r="O15" i="34"/>
  <c r="G33" i="34"/>
  <c r="O32" i="34"/>
  <c r="O33" i="34"/>
  <c r="K82" i="34"/>
  <c r="O82" i="34"/>
  <c r="O83" i="34"/>
  <c r="G17" i="34"/>
  <c r="O16" i="34"/>
  <c r="O17" i="34"/>
  <c r="J20" i="34"/>
  <c r="J21" i="34"/>
  <c r="O20" i="34"/>
  <c r="O21" i="34"/>
  <c r="G27" i="34"/>
  <c r="O26" i="34"/>
  <c r="O27" i="34"/>
  <c r="G41" i="34"/>
  <c r="O40" i="34"/>
  <c r="O41" i="34"/>
  <c r="K76" i="34"/>
  <c r="O76" i="34"/>
  <c r="O77" i="34"/>
  <c r="K84" i="34"/>
  <c r="O84" i="34"/>
  <c r="O85" i="34"/>
  <c r="G93" i="34"/>
  <c r="O92" i="34"/>
  <c r="O93" i="34"/>
  <c r="G101" i="34"/>
  <c r="O100" i="34"/>
  <c r="O101" i="34"/>
  <c r="G109" i="34"/>
  <c r="O108" i="34"/>
  <c r="O109" i="34"/>
  <c r="G117" i="34"/>
  <c r="O116" i="34"/>
  <c r="O117" i="34"/>
  <c r="G19" i="34"/>
  <c r="O18" i="34"/>
  <c r="O19" i="34"/>
  <c r="K34" i="34"/>
  <c r="O34" i="34"/>
  <c r="O35" i="34"/>
  <c r="K90" i="34"/>
  <c r="N90" i="34"/>
  <c r="R90" i="34"/>
  <c r="R91" i="34"/>
  <c r="O90" i="34"/>
  <c r="O91" i="34"/>
  <c r="J42" i="34"/>
  <c r="J43" i="34"/>
  <c r="O42" i="34"/>
  <c r="O43" i="34"/>
  <c r="K78" i="34"/>
  <c r="O78" i="34"/>
  <c r="O79" i="34"/>
  <c r="G87" i="34"/>
  <c r="O86" i="34"/>
  <c r="O87" i="34"/>
  <c r="J94" i="34"/>
  <c r="J95" i="34"/>
  <c r="O94" i="34"/>
  <c r="O95" i="34"/>
  <c r="K102" i="34"/>
  <c r="N102" i="34"/>
  <c r="O102" i="34"/>
  <c r="O103" i="34"/>
  <c r="K110" i="34"/>
  <c r="O110" i="34"/>
  <c r="O111" i="34"/>
  <c r="N134" i="34"/>
  <c r="R134" i="34"/>
  <c r="R135" i="34"/>
  <c r="J6" i="34"/>
  <c r="J7" i="34"/>
  <c r="O6" i="34"/>
  <c r="O7" i="34"/>
  <c r="J114" i="34"/>
  <c r="J115" i="34"/>
  <c r="O114" i="34"/>
  <c r="O115" i="34"/>
  <c r="G37" i="34"/>
  <c r="O36" i="34"/>
  <c r="O37" i="34"/>
  <c r="L134" i="34"/>
  <c r="L135" i="34"/>
  <c r="Q142" i="34"/>
  <c r="Q143" i="34"/>
  <c r="G107" i="34"/>
  <c r="O106" i="34"/>
  <c r="O107" i="34"/>
  <c r="J8" i="34"/>
  <c r="J9" i="34"/>
  <c r="O8" i="34"/>
  <c r="O9" i="34"/>
  <c r="K22" i="34"/>
  <c r="O22" i="34"/>
  <c r="O23" i="34"/>
  <c r="G45" i="34"/>
  <c r="O44" i="34"/>
  <c r="O45" i="34"/>
  <c r="G81" i="34"/>
  <c r="O80" i="34"/>
  <c r="O81" i="34"/>
  <c r="G89" i="34"/>
  <c r="O88" i="34"/>
  <c r="O89" i="34"/>
  <c r="K96" i="34"/>
  <c r="O96" i="34"/>
  <c r="O97" i="34"/>
  <c r="G105" i="34"/>
  <c r="O104" i="34"/>
  <c r="O105" i="34"/>
  <c r="K112" i="34"/>
  <c r="O112" i="34"/>
  <c r="O113" i="34"/>
  <c r="N143" i="34"/>
  <c r="G13" i="34"/>
  <c r="O12" i="34"/>
  <c r="O13" i="34"/>
  <c r="K46" i="34"/>
  <c r="N46" i="34"/>
  <c r="R46" i="34"/>
  <c r="R47" i="34"/>
  <c r="O46" i="34"/>
  <c r="O47" i="34"/>
  <c r="K28" i="34"/>
  <c r="O28" i="34"/>
  <c r="O29" i="34"/>
  <c r="G11" i="34"/>
  <c r="O10" i="34"/>
  <c r="O11" i="34"/>
  <c r="J30" i="34"/>
  <c r="J31" i="34"/>
  <c r="O30" i="34"/>
  <c r="O31" i="34"/>
  <c r="G39" i="34"/>
  <c r="O38" i="34"/>
  <c r="O39" i="34"/>
  <c r="P823" i="23"/>
  <c r="P824" i="23"/>
  <c r="P825" i="23"/>
  <c r="P817" i="7"/>
  <c r="P818" i="7"/>
  <c r="P820" i="1"/>
  <c r="P819" i="1"/>
  <c r="R162" i="36"/>
  <c r="R163" i="36"/>
  <c r="N163" i="36"/>
  <c r="Q162" i="36"/>
  <c r="Q163" i="36"/>
  <c r="N109" i="36"/>
  <c r="R108" i="36"/>
  <c r="R109" i="36"/>
  <c r="Q108" i="36"/>
  <c r="Q109" i="36"/>
  <c r="R34" i="36"/>
  <c r="R35" i="36"/>
  <c r="N35" i="36"/>
  <c r="Q34" i="36"/>
  <c r="Q35" i="36"/>
  <c r="R8" i="36"/>
  <c r="R9" i="36"/>
  <c r="Q8" i="36"/>
  <c r="Q9" i="36"/>
  <c r="N9" i="36"/>
  <c r="N199" i="36"/>
  <c r="R198" i="36"/>
  <c r="R199" i="36"/>
  <c r="Q198" i="36"/>
  <c r="Q199" i="36"/>
  <c r="N133" i="36"/>
  <c r="Q132" i="36"/>
  <c r="Q133" i="36"/>
  <c r="R132" i="36"/>
  <c r="R133" i="36"/>
  <c r="N149" i="36"/>
  <c r="R148" i="36"/>
  <c r="R149" i="36"/>
  <c r="Q148" i="36"/>
  <c r="Q149" i="36"/>
  <c r="R192" i="36"/>
  <c r="R193" i="36"/>
  <c r="Q192" i="36"/>
  <c r="Q193" i="36"/>
  <c r="N193" i="36"/>
  <c r="Q118" i="36"/>
  <c r="Q119" i="36"/>
  <c r="N119" i="36"/>
  <c r="R118" i="36"/>
  <c r="R119" i="36"/>
  <c r="Q92" i="36"/>
  <c r="Q93" i="36"/>
  <c r="N93" i="36"/>
  <c r="R92" i="36"/>
  <c r="R93" i="36"/>
  <c r="N141" i="36"/>
  <c r="Q140" i="36"/>
  <c r="Q141" i="36"/>
  <c r="R140" i="36"/>
  <c r="R141" i="36"/>
  <c r="N205" i="36"/>
  <c r="R204" i="36"/>
  <c r="R205" i="36"/>
  <c r="Q204" i="36"/>
  <c r="Q205" i="36"/>
  <c r="N157" i="36"/>
  <c r="Q156" i="36"/>
  <c r="Q157" i="36"/>
  <c r="R156" i="36"/>
  <c r="R157" i="36"/>
  <c r="R200" i="36"/>
  <c r="R201" i="36"/>
  <c r="Q200" i="36"/>
  <c r="Q201" i="36"/>
  <c r="N201" i="36"/>
  <c r="N167" i="36"/>
  <c r="R166" i="36"/>
  <c r="R167" i="36"/>
  <c r="Q166" i="36"/>
  <c r="Q167" i="36"/>
  <c r="R102" i="36"/>
  <c r="R103" i="36"/>
  <c r="N103" i="36"/>
  <c r="Q102" i="36"/>
  <c r="Q103" i="36"/>
  <c r="Q24" i="36"/>
  <c r="Q25" i="36"/>
  <c r="N25" i="36"/>
  <c r="R24" i="36"/>
  <c r="R25" i="36"/>
  <c r="N169" i="36"/>
  <c r="R168" i="36"/>
  <c r="R169" i="36"/>
  <c r="Q168" i="36"/>
  <c r="Q169" i="36"/>
  <c r="R146" i="36"/>
  <c r="R147" i="36"/>
  <c r="N147" i="36"/>
  <c r="Q146" i="36"/>
  <c r="Q147" i="36"/>
  <c r="N155" i="36"/>
  <c r="R154" i="36"/>
  <c r="R155" i="36"/>
  <c r="Q154" i="36"/>
  <c r="Q155" i="36"/>
  <c r="N139" i="36"/>
  <c r="R138" i="36"/>
  <c r="R139" i="36"/>
  <c r="Q138" i="36"/>
  <c r="Q139" i="36"/>
  <c r="N207" i="36"/>
  <c r="R206" i="36"/>
  <c r="R207" i="36"/>
  <c r="Q206" i="36"/>
  <c r="Q207" i="36"/>
  <c r="R180" i="36"/>
  <c r="R181" i="36"/>
  <c r="N181" i="36"/>
  <c r="Q180" i="36"/>
  <c r="Q181" i="36"/>
  <c r="N127" i="36"/>
  <c r="R126" i="36"/>
  <c r="R127" i="36"/>
  <c r="Q126" i="36"/>
  <c r="Q127" i="36"/>
  <c r="R10" i="36"/>
  <c r="R11" i="36"/>
  <c r="N11" i="36"/>
  <c r="Q10" i="36"/>
  <c r="Q11" i="36"/>
  <c r="N185" i="36"/>
  <c r="R184" i="36"/>
  <c r="R185" i="36"/>
  <c r="Q184" i="36"/>
  <c r="Q185" i="36"/>
  <c r="R26" i="36"/>
  <c r="R27" i="36"/>
  <c r="N27" i="36"/>
  <c r="Q26" i="36"/>
  <c r="Q27" i="36"/>
  <c r="N161" i="36"/>
  <c r="R160" i="36"/>
  <c r="R161" i="36"/>
  <c r="Q160" i="36"/>
  <c r="Q161" i="36"/>
  <c r="N191" i="36"/>
  <c r="R190" i="36"/>
  <c r="R191" i="36"/>
  <c r="Q190" i="36"/>
  <c r="Q191" i="36"/>
  <c r="R186" i="36"/>
  <c r="R187" i="36"/>
  <c r="Q186" i="36"/>
  <c r="Q187" i="36"/>
  <c r="N187" i="36"/>
  <c r="R84" i="36"/>
  <c r="R85" i="36"/>
  <c r="Q84" i="36"/>
  <c r="Q85" i="36"/>
  <c r="N85" i="36"/>
  <c r="R178" i="36"/>
  <c r="R179" i="36"/>
  <c r="N179" i="36"/>
  <c r="Q178" i="36"/>
  <c r="Q179" i="36"/>
  <c r="Q76" i="36"/>
  <c r="Q77" i="36"/>
  <c r="N77" i="36"/>
  <c r="R76" i="36"/>
  <c r="R77" i="36"/>
  <c r="Q100" i="36"/>
  <c r="Q101" i="36"/>
  <c r="R100" i="36"/>
  <c r="R101" i="36"/>
  <c r="N101" i="36"/>
  <c r="R194" i="36"/>
  <c r="R195" i="36"/>
  <c r="N195" i="36"/>
  <c r="Q194" i="36"/>
  <c r="Q195" i="36"/>
  <c r="N153" i="36"/>
  <c r="R152" i="36"/>
  <c r="R153" i="36"/>
  <c r="Q152" i="36"/>
  <c r="Q153" i="36"/>
  <c r="R164" i="36"/>
  <c r="R165" i="36"/>
  <c r="N165" i="36"/>
  <c r="Q164" i="36"/>
  <c r="Q165" i="36"/>
  <c r="N145" i="36"/>
  <c r="R144" i="36"/>
  <c r="R145" i="36"/>
  <c r="Q144" i="36"/>
  <c r="Q145" i="36"/>
  <c r="R86" i="35"/>
  <c r="R87" i="35"/>
  <c r="Q86" i="35"/>
  <c r="Q87" i="35"/>
  <c r="R8" i="35"/>
  <c r="R9" i="35"/>
  <c r="Q8" i="35"/>
  <c r="Q9" i="35"/>
  <c r="N172" i="35"/>
  <c r="K173" i="35"/>
  <c r="L172" i="35"/>
  <c r="L173" i="35"/>
  <c r="K161" i="35"/>
  <c r="N160" i="35"/>
  <c r="L160" i="35"/>
  <c r="L161" i="35"/>
  <c r="Q32" i="35"/>
  <c r="Q33" i="35"/>
  <c r="L140" i="35"/>
  <c r="L141" i="35"/>
  <c r="L168" i="35"/>
  <c r="L169" i="35"/>
  <c r="N168" i="35"/>
  <c r="K169" i="35"/>
  <c r="R26" i="35"/>
  <c r="R27" i="35"/>
  <c r="Q26" i="35"/>
  <c r="Q27" i="35"/>
  <c r="L82" i="35"/>
  <c r="L83" i="35"/>
  <c r="R188" i="35"/>
  <c r="R189" i="35"/>
  <c r="N170" i="35"/>
  <c r="Q170" i="35"/>
  <c r="Q171" i="35"/>
  <c r="K177" i="35"/>
  <c r="L176" i="35"/>
  <c r="L177" i="35"/>
  <c r="N176" i="35"/>
  <c r="Q92" i="35"/>
  <c r="Q93" i="35"/>
  <c r="K195" i="35"/>
  <c r="N194" i="35"/>
  <c r="N130" i="35"/>
  <c r="K131" i="35"/>
  <c r="K121" i="35"/>
  <c r="N120" i="35"/>
  <c r="L38" i="35"/>
  <c r="L39" i="35"/>
  <c r="R150" i="35"/>
  <c r="R151" i="35"/>
  <c r="N151" i="35"/>
  <c r="L134" i="35"/>
  <c r="L135" i="35"/>
  <c r="Q136" i="35"/>
  <c r="Q137" i="35"/>
  <c r="R136" i="35"/>
  <c r="R137" i="35"/>
  <c r="L12" i="35"/>
  <c r="L13" i="35"/>
  <c r="J147" i="35"/>
  <c r="Q188" i="35"/>
  <c r="Q189" i="35"/>
  <c r="N178" i="35"/>
  <c r="K179" i="35"/>
  <c r="K7" i="35"/>
  <c r="J81" i="35"/>
  <c r="Q80" i="35"/>
  <c r="Q81" i="35"/>
  <c r="N6" i="35"/>
  <c r="L24" i="35"/>
  <c r="L25" i="35"/>
  <c r="K27" i="35"/>
  <c r="N137" i="35"/>
  <c r="K171" i="35"/>
  <c r="L186" i="35"/>
  <c r="L187" i="35"/>
  <c r="L178" i="35"/>
  <c r="L179" i="35"/>
  <c r="L130" i="35"/>
  <c r="L131" i="35"/>
  <c r="Q24" i="35"/>
  <c r="Q25" i="35"/>
  <c r="N156" i="35"/>
  <c r="L156" i="35"/>
  <c r="L157" i="35"/>
  <c r="K157" i="35"/>
  <c r="Q102" i="35"/>
  <c r="Q103" i="35"/>
  <c r="L126" i="35"/>
  <c r="L127" i="35"/>
  <c r="N126" i="35"/>
  <c r="Q12" i="35"/>
  <c r="Q13" i="35"/>
  <c r="R12" i="35"/>
  <c r="R13" i="35"/>
  <c r="N146" i="35"/>
  <c r="K147" i="35"/>
  <c r="Q16" i="35"/>
  <c r="Q17" i="35"/>
  <c r="R16" i="35"/>
  <c r="R17" i="35"/>
  <c r="N162" i="35"/>
  <c r="K163" i="35"/>
  <c r="K199" i="35"/>
  <c r="N198" i="35"/>
  <c r="L198" i="35"/>
  <c r="L199" i="35"/>
  <c r="K83" i="35"/>
  <c r="N82" i="35"/>
  <c r="L174" i="35"/>
  <c r="L175" i="35"/>
  <c r="R76" i="35"/>
  <c r="R77" i="35"/>
  <c r="Q76" i="35"/>
  <c r="Q77" i="35"/>
  <c r="K17" i="35"/>
  <c r="R22" i="35"/>
  <c r="R23" i="35"/>
  <c r="Q22" i="35"/>
  <c r="Q23" i="35"/>
  <c r="K145" i="35"/>
  <c r="N144" i="35"/>
  <c r="L144" i="35"/>
  <c r="L145" i="35"/>
  <c r="L158" i="35"/>
  <c r="L159" i="35"/>
  <c r="N158" i="35"/>
  <c r="N42" i="35"/>
  <c r="N43" i="35"/>
  <c r="L104" i="35"/>
  <c r="L105" i="35"/>
  <c r="L26" i="35"/>
  <c r="L27" i="35"/>
  <c r="L180" i="35"/>
  <c r="L181" i="35"/>
  <c r="K165" i="35"/>
  <c r="N192" i="35"/>
  <c r="L192" i="35"/>
  <c r="L193" i="35"/>
  <c r="Q134" i="35"/>
  <c r="Q135" i="35"/>
  <c r="Q174" i="35"/>
  <c r="Q175" i="35"/>
  <c r="N135" i="35"/>
  <c r="R134" i="35"/>
  <c r="R135" i="35"/>
  <c r="Q100" i="35"/>
  <c r="Q101" i="35"/>
  <c r="L142" i="35"/>
  <c r="L143" i="35"/>
  <c r="N142" i="35"/>
  <c r="N10" i="35"/>
  <c r="L10" i="35"/>
  <c r="L11" i="35"/>
  <c r="K11" i="35"/>
  <c r="Q30" i="35"/>
  <c r="Q31" i="35"/>
  <c r="R94" i="35"/>
  <c r="R95" i="35"/>
  <c r="Q94" i="35"/>
  <c r="Q95" i="35"/>
  <c r="N165" i="35"/>
  <c r="R164" i="35"/>
  <c r="R165" i="35"/>
  <c r="L206" i="35"/>
  <c r="L207" i="35"/>
  <c r="N206" i="35"/>
  <c r="K119" i="35"/>
  <c r="N118" i="35"/>
  <c r="L118" i="35"/>
  <c r="L119" i="35"/>
  <c r="R40" i="35"/>
  <c r="R41" i="35"/>
  <c r="Q40" i="35"/>
  <c r="Q41" i="35"/>
  <c r="R108" i="35"/>
  <c r="R109" i="35"/>
  <c r="Q108" i="35"/>
  <c r="Q109" i="35"/>
  <c r="R104" i="35"/>
  <c r="R105" i="35"/>
  <c r="Q104" i="35"/>
  <c r="Q105" i="35"/>
  <c r="K207" i="35"/>
  <c r="L164" i="35"/>
  <c r="L165" i="35"/>
  <c r="J195" i="35"/>
  <c r="L190" i="35"/>
  <c r="L191" i="35"/>
  <c r="N190" i="35"/>
  <c r="Q166" i="35"/>
  <c r="Q167" i="35"/>
  <c r="N167" i="35"/>
  <c r="R166" i="35"/>
  <c r="R167" i="35"/>
  <c r="K129" i="35"/>
  <c r="N128" i="35"/>
  <c r="L128" i="35"/>
  <c r="L129" i="35"/>
  <c r="Q110" i="35"/>
  <c r="Q111" i="35"/>
  <c r="Q116" i="35"/>
  <c r="Q117" i="35"/>
  <c r="Q18" i="35"/>
  <c r="Q19" i="35"/>
  <c r="K185" i="35"/>
  <c r="N184" i="35"/>
  <c r="N182" i="35"/>
  <c r="K183" i="35"/>
  <c r="L182" i="35"/>
  <c r="L183" i="35"/>
  <c r="L18" i="35"/>
  <c r="L19" i="35"/>
  <c r="L204" i="34"/>
  <c r="L205" i="34"/>
  <c r="L176" i="34"/>
  <c r="L177" i="34"/>
  <c r="K193" i="34"/>
  <c r="L174" i="34"/>
  <c r="L175" i="34"/>
  <c r="L140" i="34"/>
  <c r="L141" i="34"/>
  <c r="N154" i="34"/>
  <c r="R154" i="34"/>
  <c r="R155" i="34"/>
  <c r="N174" i="34"/>
  <c r="R174" i="34"/>
  <c r="R175" i="34"/>
  <c r="N205" i="34"/>
  <c r="L142" i="34"/>
  <c r="L143" i="34"/>
  <c r="J24" i="34"/>
  <c r="J25" i="34"/>
  <c r="L160" i="34"/>
  <c r="L161" i="34"/>
  <c r="K133" i="34"/>
  <c r="Q182" i="34"/>
  <c r="Q183" i="34"/>
  <c r="K205" i="34"/>
  <c r="L132" i="34"/>
  <c r="L133" i="34"/>
  <c r="Q204" i="34"/>
  <c r="Q205" i="34"/>
  <c r="L130" i="34"/>
  <c r="L131" i="34"/>
  <c r="Q132" i="34"/>
  <c r="Q133" i="34"/>
  <c r="L182" i="34"/>
  <c r="L183" i="34"/>
  <c r="N133" i="34"/>
  <c r="N125" i="34"/>
  <c r="L168" i="34"/>
  <c r="L169" i="34"/>
  <c r="Q134" i="34"/>
  <c r="Q135" i="34"/>
  <c r="Q156" i="34"/>
  <c r="Q157" i="34"/>
  <c r="R196" i="34"/>
  <c r="R197" i="34"/>
  <c r="N197" i="34"/>
  <c r="Q196" i="34"/>
  <c r="Q197" i="34"/>
  <c r="J14" i="34"/>
  <c r="J15" i="34"/>
  <c r="L144" i="34"/>
  <c r="L145" i="34"/>
  <c r="L152" i="34"/>
  <c r="L153" i="34"/>
  <c r="J18" i="34"/>
  <c r="J19" i="34"/>
  <c r="K155" i="34"/>
  <c r="L138" i="34"/>
  <c r="L139" i="34"/>
  <c r="L192" i="34"/>
  <c r="L193" i="34"/>
  <c r="N138" i="34"/>
  <c r="R138" i="34"/>
  <c r="R139" i="34"/>
  <c r="G15" i="34"/>
  <c r="N136" i="34"/>
  <c r="N137" i="34"/>
  <c r="K12" i="34"/>
  <c r="K13" i="34"/>
  <c r="K16" i="34"/>
  <c r="K17" i="34"/>
  <c r="L128" i="34"/>
  <c r="L129" i="34"/>
  <c r="K8" i="34"/>
  <c r="N8" i="34"/>
  <c r="K24" i="34"/>
  <c r="N24" i="34"/>
  <c r="R24" i="34"/>
  <c r="R25" i="34"/>
  <c r="K197" i="34"/>
  <c r="L184" i="34"/>
  <c r="L185" i="34"/>
  <c r="Q124" i="34"/>
  <c r="Q125" i="34"/>
  <c r="N184" i="34"/>
  <c r="R184" i="34"/>
  <c r="R185" i="34"/>
  <c r="K125" i="34"/>
  <c r="L124" i="34"/>
  <c r="L125" i="34"/>
  <c r="Q158" i="34"/>
  <c r="Q159" i="34"/>
  <c r="N27" i="39"/>
  <c r="R26" i="39"/>
  <c r="R27" i="39"/>
  <c r="J80" i="34"/>
  <c r="J81" i="34"/>
  <c r="K80" i="34"/>
  <c r="N80" i="34"/>
  <c r="R80" i="34"/>
  <c r="R81" i="34"/>
  <c r="K86" i="34"/>
  <c r="N86" i="34"/>
  <c r="R86" i="34"/>
  <c r="R87" i="34"/>
  <c r="J36" i="34"/>
  <c r="J37" i="34"/>
  <c r="J92" i="34"/>
  <c r="J93" i="34"/>
  <c r="J96" i="34"/>
  <c r="J97" i="34"/>
  <c r="K92" i="34"/>
  <c r="N92" i="34"/>
  <c r="K106" i="34"/>
  <c r="N106" i="34"/>
  <c r="R106" i="34"/>
  <c r="R107" i="34"/>
  <c r="J86" i="34"/>
  <c r="J87" i="34"/>
  <c r="J104" i="34"/>
  <c r="J105" i="34"/>
  <c r="N121" i="39"/>
  <c r="Q120" i="39"/>
  <c r="Q121" i="39"/>
  <c r="R120" i="39"/>
  <c r="R121" i="39"/>
  <c r="N119" i="39"/>
  <c r="Q118" i="39"/>
  <c r="Q119" i="39"/>
  <c r="R118" i="39"/>
  <c r="R119" i="39"/>
  <c r="N111" i="39"/>
  <c r="R110" i="39"/>
  <c r="R111" i="39"/>
  <c r="Q110" i="39"/>
  <c r="Q111" i="39"/>
  <c r="N113" i="39"/>
  <c r="R112" i="39"/>
  <c r="R113" i="39"/>
  <c r="Q112" i="39"/>
  <c r="Q113" i="39"/>
  <c r="R36" i="39"/>
  <c r="R37" i="39"/>
  <c r="N153" i="39"/>
  <c r="R152" i="39"/>
  <c r="R153" i="39"/>
  <c r="Q152" i="39"/>
  <c r="Q153" i="39"/>
  <c r="N191" i="39"/>
  <c r="R190" i="39"/>
  <c r="R191" i="39"/>
  <c r="Q190" i="39"/>
  <c r="Q191" i="39"/>
  <c r="N197" i="39"/>
  <c r="R196" i="39"/>
  <c r="R197" i="39"/>
  <c r="Q196" i="39"/>
  <c r="Q197" i="39"/>
  <c r="N159" i="39"/>
  <c r="R158" i="39"/>
  <c r="R159" i="39"/>
  <c r="Q158" i="39"/>
  <c r="Q159" i="39"/>
  <c r="N179" i="39"/>
  <c r="R178" i="39"/>
  <c r="R179" i="39"/>
  <c r="Q178" i="39"/>
  <c r="Q179" i="39"/>
  <c r="N193" i="39"/>
  <c r="R192" i="39"/>
  <c r="R193" i="39"/>
  <c r="Q192" i="39"/>
  <c r="Q193" i="39"/>
  <c r="N195" i="39"/>
  <c r="R194" i="39"/>
  <c r="R195" i="39"/>
  <c r="Q194" i="39"/>
  <c r="Q195" i="39"/>
  <c r="N169" i="39"/>
  <c r="R168" i="39"/>
  <c r="R169" i="39"/>
  <c r="Q168" i="39"/>
  <c r="Q169" i="39"/>
  <c r="N171" i="39"/>
  <c r="R170" i="39"/>
  <c r="R171" i="39"/>
  <c r="Q170" i="39"/>
  <c r="Q171" i="39"/>
  <c r="N31" i="39"/>
  <c r="R30" i="39"/>
  <c r="R31" i="39"/>
  <c r="Q30" i="39"/>
  <c r="Q31" i="39"/>
  <c r="N161" i="39"/>
  <c r="R160" i="39"/>
  <c r="R161" i="39"/>
  <c r="Q160" i="39"/>
  <c r="Q161" i="39"/>
  <c r="N167" i="39"/>
  <c r="R166" i="39"/>
  <c r="R167" i="39"/>
  <c r="Q166" i="39"/>
  <c r="Q167" i="39"/>
  <c r="N189" i="39"/>
  <c r="R188" i="39"/>
  <c r="R189" i="39"/>
  <c r="Q188" i="39"/>
  <c r="Q189" i="39"/>
  <c r="N187" i="39"/>
  <c r="R186" i="39"/>
  <c r="R187" i="39"/>
  <c r="Q186" i="39"/>
  <c r="Q187" i="39"/>
  <c r="N155" i="39"/>
  <c r="R154" i="39"/>
  <c r="R155" i="39"/>
  <c r="Q154" i="39"/>
  <c r="Q155" i="39"/>
  <c r="N157" i="39"/>
  <c r="R156" i="39"/>
  <c r="R157" i="39"/>
  <c r="Q156" i="39"/>
  <c r="Q157" i="39"/>
  <c r="N163" i="39"/>
  <c r="R162" i="39"/>
  <c r="R163" i="39"/>
  <c r="Q162" i="39"/>
  <c r="Q163" i="39"/>
  <c r="N207" i="39"/>
  <c r="R206" i="39"/>
  <c r="R207" i="39"/>
  <c r="Q206" i="39"/>
  <c r="Q207" i="39"/>
  <c r="R46" i="39"/>
  <c r="R47" i="39"/>
  <c r="N47" i="39"/>
  <c r="Q46" i="39"/>
  <c r="Q47" i="39"/>
  <c r="N165" i="39"/>
  <c r="R164" i="39"/>
  <c r="R165" i="39"/>
  <c r="Q164" i="39"/>
  <c r="Q165" i="39"/>
  <c r="N199" i="39"/>
  <c r="R198" i="39"/>
  <c r="R199" i="39"/>
  <c r="Q198" i="39"/>
  <c r="Q199" i="39"/>
  <c r="R142" i="39"/>
  <c r="R143" i="39"/>
  <c r="Q142" i="39"/>
  <c r="Q143" i="39"/>
  <c r="N143" i="39"/>
  <c r="N151" i="39"/>
  <c r="R150" i="39"/>
  <c r="R151" i="39"/>
  <c r="Q150" i="39"/>
  <c r="Q151" i="39"/>
  <c r="N175" i="39"/>
  <c r="R174" i="39"/>
  <c r="R175" i="39"/>
  <c r="Q174" i="39"/>
  <c r="Q175" i="39"/>
  <c r="R116" i="39"/>
  <c r="R117" i="39"/>
  <c r="N117" i="39"/>
  <c r="Q116" i="39"/>
  <c r="Q117" i="39"/>
  <c r="N181" i="39"/>
  <c r="R180" i="39"/>
  <c r="R181" i="39"/>
  <c r="Q180" i="39"/>
  <c r="Q181" i="39"/>
  <c r="N149" i="39"/>
  <c r="R148" i="39"/>
  <c r="R149" i="39"/>
  <c r="Q148" i="39"/>
  <c r="Q149" i="39"/>
  <c r="N183" i="39"/>
  <c r="R182" i="39"/>
  <c r="R183" i="39"/>
  <c r="Q182" i="39"/>
  <c r="Q183" i="39"/>
  <c r="N173" i="39"/>
  <c r="R172" i="39"/>
  <c r="R173" i="39"/>
  <c r="Q172" i="39"/>
  <c r="Q173" i="39"/>
  <c r="N203" i="39"/>
  <c r="R202" i="39"/>
  <c r="R203" i="39"/>
  <c r="Q202" i="39"/>
  <c r="Q203" i="39"/>
  <c r="N21" i="38"/>
  <c r="Q20" i="38"/>
  <c r="Q21" i="38"/>
  <c r="Q96" i="38"/>
  <c r="Q97" i="38"/>
  <c r="N97" i="38"/>
  <c r="N155" i="38"/>
  <c r="R154" i="38"/>
  <c r="R155" i="38"/>
  <c r="N15" i="38"/>
  <c r="Q14" i="38"/>
  <c r="Q15" i="38"/>
  <c r="R14" i="38"/>
  <c r="R15" i="38"/>
  <c r="R98" i="38"/>
  <c r="R99" i="38"/>
  <c r="N99" i="38"/>
  <c r="Q98" i="38"/>
  <c r="Q99" i="38"/>
  <c r="N19" i="38"/>
  <c r="R18" i="38"/>
  <c r="R19" i="38"/>
  <c r="Q18" i="38"/>
  <c r="Q19" i="38"/>
  <c r="R126" i="38"/>
  <c r="R127" i="38"/>
  <c r="Q126" i="38"/>
  <c r="Q127" i="38"/>
  <c r="N127" i="38"/>
  <c r="N79" i="38"/>
  <c r="R78" i="38"/>
  <c r="R79" i="38"/>
  <c r="Q78" i="38"/>
  <c r="Q79" i="38"/>
  <c r="N41" i="38"/>
  <c r="R40" i="38"/>
  <c r="R41" i="38"/>
  <c r="Q40" i="38"/>
  <c r="Q41" i="38"/>
  <c r="R112" i="38"/>
  <c r="R113" i="38"/>
  <c r="N113" i="38"/>
  <c r="Q112" i="38"/>
  <c r="Q113" i="38"/>
  <c r="R106" i="38"/>
  <c r="R107" i="38"/>
  <c r="N107" i="38"/>
  <c r="Q106" i="38"/>
  <c r="Q107" i="38"/>
  <c r="N89" i="38"/>
  <c r="R88" i="38"/>
  <c r="R89" i="38"/>
  <c r="Q88" i="38"/>
  <c r="Q89" i="38"/>
  <c r="N91" i="38"/>
  <c r="R90" i="38"/>
  <c r="R91" i="38"/>
  <c r="Q90" i="38"/>
  <c r="Q91" i="38"/>
  <c r="R116" i="38"/>
  <c r="R117" i="38"/>
  <c r="N117" i="38"/>
  <c r="Q116" i="38"/>
  <c r="Q117" i="38"/>
  <c r="N35" i="38"/>
  <c r="R34" i="38"/>
  <c r="R35" i="38"/>
  <c r="Q34" i="38"/>
  <c r="Q35" i="38"/>
  <c r="R26" i="38"/>
  <c r="R27" i="38"/>
  <c r="N27" i="38"/>
  <c r="Q26" i="38"/>
  <c r="Q27" i="38"/>
  <c r="R130" i="38"/>
  <c r="R131" i="38"/>
  <c r="Q130" i="38"/>
  <c r="Q131" i="38"/>
  <c r="N131" i="38"/>
  <c r="R132" i="38"/>
  <c r="R133" i="38"/>
  <c r="Q132" i="38"/>
  <c r="Q133" i="38"/>
  <c r="N133" i="38"/>
  <c r="R118" i="38"/>
  <c r="R119" i="38"/>
  <c r="Q118" i="38"/>
  <c r="Q119" i="38"/>
  <c r="N119" i="38"/>
  <c r="R108" i="38"/>
  <c r="R109" i="38"/>
  <c r="N109" i="38"/>
  <c r="Q108" i="38"/>
  <c r="Q109" i="38"/>
  <c r="N37" i="38"/>
  <c r="R36" i="38"/>
  <c r="R37" i="38"/>
  <c r="Q36" i="38"/>
  <c r="Q37" i="38"/>
  <c r="R142" i="38"/>
  <c r="R143" i="38"/>
  <c r="Q142" i="38"/>
  <c r="Q143" i="38"/>
  <c r="N143" i="38"/>
  <c r="N87" i="38"/>
  <c r="R86" i="38"/>
  <c r="R87" i="38"/>
  <c r="Q86" i="38"/>
  <c r="Q87" i="38"/>
  <c r="R24" i="38"/>
  <c r="R25" i="38"/>
  <c r="N25" i="38"/>
  <c r="Q24" i="38"/>
  <c r="Q25" i="38"/>
  <c r="N45" i="38"/>
  <c r="R44" i="38"/>
  <c r="R45" i="38"/>
  <c r="Q44" i="38"/>
  <c r="Q45" i="38"/>
  <c r="N47" i="38"/>
  <c r="R46" i="38"/>
  <c r="R47" i="38"/>
  <c r="Q46" i="38"/>
  <c r="Q47" i="38"/>
  <c r="R140" i="38"/>
  <c r="R141" i="38"/>
  <c r="Q140" i="38"/>
  <c r="Q141" i="38"/>
  <c r="N141" i="38"/>
  <c r="N39" i="38"/>
  <c r="R38" i="38"/>
  <c r="R39" i="38"/>
  <c r="Q38" i="38"/>
  <c r="Q39" i="38"/>
  <c r="Q92" i="38"/>
  <c r="Q93" i="38"/>
  <c r="N93" i="38"/>
  <c r="R92" i="38"/>
  <c r="R93" i="38"/>
  <c r="R128" i="38"/>
  <c r="R129" i="38"/>
  <c r="Q128" i="38"/>
  <c r="Q129" i="38"/>
  <c r="N129" i="38"/>
  <c r="N77" i="38"/>
  <c r="R76" i="38"/>
  <c r="R77" i="38"/>
  <c r="Q76" i="38"/>
  <c r="Q77" i="38"/>
  <c r="R114" i="38"/>
  <c r="R115" i="38"/>
  <c r="N115" i="38"/>
  <c r="Q114" i="38"/>
  <c r="Q115" i="38"/>
  <c r="R136" i="38"/>
  <c r="R137" i="38"/>
  <c r="Q136" i="38"/>
  <c r="Q137" i="38"/>
  <c r="N137" i="38"/>
  <c r="R110" i="38"/>
  <c r="R111" i="38"/>
  <c r="N111" i="38"/>
  <c r="Q110" i="38"/>
  <c r="Q111" i="38"/>
  <c r="R122" i="38"/>
  <c r="R123" i="38"/>
  <c r="Q122" i="38"/>
  <c r="Q123" i="38"/>
  <c r="N123" i="38"/>
  <c r="N43" i="38"/>
  <c r="R42" i="38"/>
  <c r="R43" i="38"/>
  <c r="Q42" i="38"/>
  <c r="Q43" i="38"/>
  <c r="R146" i="38"/>
  <c r="R147" i="38"/>
  <c r="Q146" i="38"/>
  <c r="Q147" i="38"/>
  <c r="N147" i="38"/>
  <c r="R134" i="38"/>
  <c r="R135" i="38"/>
  <c r="Q134" i="38"/>
  <c r="Q135" i="38"/>
  <c r="N135" i="38"/>
  <c r="N31" i="38"/>
  <c r="R30" i="38"/>
  <c r="R31" i="38"/>
  <c r="Q30" i="38"/>
  <c r="Q31" i="38"/>
  <c r="R120" i="38"/>
  <c r="R121" i="38"/>
  <c r="Q120" i="38"/>
  <c r="Q121" i="38"/>
  <c r="N121" i="38"/>
  <c r="R138" i="38"/>
  <c r="R139" i="38"/>
  <c r="Q138" i="38"/>
  <c r="Q139" i="38"/>
  <c r="N139" i="38"/>
  <c r="R144" i="38"/>
  <c r="R145" i="38"/>
  <c r="Q144" i="38"/>
  <c r="Q145" i="38"/>
  <c r="N145" i="38"/>
  <c r="N85" i="38"/>
  <c r="R84" i="38"/>
  <c r="R85" i="38"/>
  <c r="Q84" i="38"/>
  <c r="Q85" i="38"/>
  <c r="N33" i="38"/>
  <c r="R32" i="38"/>
  <c r="R33" i="38"/>
  <c r="Q32" i="38"/>
  <c r="Q33" i="38"/>
  <c r="R102" i="38"/>
  <c r="R103" i="38"/>
  <c r="N103" i="38"/>
  <c r="Q102" i="38"/>
  <c r="Q103" i="38"/>
  <c r="N81" i="38"/>
  <c r="R80" i="38"/>
  <c r="R81" i="38"/>
  <c r="Q80" i="38"/>
  <c r="Q81" i="38"/>
  <c r="R124" i="38"/>
  <c r="R125" i="38"/>
  <c r="Q124" i="38"/>
  <c r="Q125" i="38"/>
  <c r="N125" i="38"/>
  <c r="N83" i="38"/>
  <c r="R82" i="38"/>
  <c r="R83" i="38"/>
  <c r="Q82" i="38"/>
  <c r="Q83" i="38"/>
  <c r="R202" i="35"/>
  <c r="R203" i="35"/>
  <c r="N203" i="35"/>
  <c r="R122" i="35"/>
  <c r="R123" i="35"/>
  <c r="N123" i="35"/>
  <c r="R154" i="35"/>
  <c r="R155" i="35"/>
  <c r="N155" i="35"/>
  <c r="R138" i="35"/>
  <c r="R139" i="35"/>
  <c r="N139" i="35"/>
  <c r="R170" i="35"/>
  <c r="R171" i="35"/>
  <c r="N171" i="35"/>
  <c r="K10" i="34"/>
  <c r="L10" i="34"/>
  <c r="L11" i="34"/>
  <c r="N128" i="34"/>
  <c r="L120" i="34"/>
  <c r="L121" i="34"/>
  <c r="N146" i="34"/>
  <c r="K147" i="34"/>
  <c r="L146" i="34"/>
  <c r="L147" i="34"/>
  <c r="L190" i="34"/>
  <c r="L191" i="34"/>
  <c r="K191" i="34"/>
  <c r="N140" i="34"/>
  <c r="K141" i="34"/>
  <c r="Q190" i="34"/>
  <c r="Q191" i="34"/>
  <c r="G9" i="34"/>
  <c r="J16" i="34"/>
  <c r="J17" i="34"/>
  <c r="K36" i="34"/>
  <c r="J100" i="34"/>
  <c r="J101" i="34"/>
  <c r="K104" i="34"/>
  <c r="R122" i="34"/>
  <c r="R123" i="34"/>
  <c r="Q122" i="34"/>
  <c r="Q123" i="34"/>
  <c r="L156" i="34"/>
  <c r="L157" i="34"/>
  <c r="N157" i="34"/>
  <c r="R156" i="34"/>
  <c r="R157" i="34"/>
  <c r="K18" i="34"/>
  <c r="J76" i="34"/>
  <c r="J77" i="34"/>
  <c r="J88" i="34"/>
  <c r="J89" i="34"/>
  <c r="J116" i="34"/>
  <c r="J117" i="34"/>
  <c r="L170" i="34"/>
  <c r="L171" i="34"/>
  <c r="K169" i="34"/>
  <c r="N168" i="34"/>
  <c r="N178" i="34"/>
  <c r="K179" i="34"/>
  <c r="L178" i="34"/>
  <c r="L179" i="34"/>
  <c r="Q126" i="34"/>
  <c r="Q127" i="34"/>
  <c r="R182" i="34"/>
  <c r="R183" i="34"/>
  <c r="N183" i="34"/>
  <c r="N16" i="34"/>
  <c r="J40" i="34"/>
  <c r="J41" i="34"/>
  <c r="J44" i="34"/>
  <c r="J45" i="34"/>
  <c r="J108" i="34"/>
  <c r="J109" i="34"/>
  <c r="J112" i="34"/>
  <c r="J113" i="34"/>
  <c r="N202" i="34"/>
  <c r="N170" i="34"/>
  <c r="R144" i="34"/>
  <c r="R145" i="34"/>
  <c r="Q144" i="34"/>
  <c r="Q145" i="34"/>
  <c r="K167" i="34"/>
  <c r="N166" i="34"/>
  <c r="L166" i="34"/>
  <c r="L167" i="34"/>
  <c r="L206" i="34"/>
  <c r="L207" i="34"/>
  <c r="N206" i="34"/>
  <c r="K131" i="34"/>
  <c r="N130" i="34"/>
  <c r="N185" i="34"/>
  <c r="Q184" i="34"/>
  <c r="Q185" i="34"/>
  <c r="L180" i="34"/>
  <c r="L181" i="34"/>
  <c r="N180" i="34"/>
  <c r="J12" i="34"/>
  <c r="J13" i="34"/>
  <c r="K40" i="34"/>
  <c r="K41" i="34"/>
  <c r="K108" i="34"/>
  <c r="N108" i="34"/>
  <c r="L202" i="34"/>
  <c r="L203" i="34"/>
  <c r="R192" i="34"/>
  <c r="R193" i="34"/>
  <c r="Q192" i="34"/>
  <c r="Q193" i="34"/>
  <c r="L158" i="34"/>
  <c r="L159" i="34"/>
  <c r="K159" i="34"/>
  <c r="N188" i="34"/>
  <c r="L188" i="34"/>
  <c r="L189" i="34"/>
  <c r="K189" i="34"/>
  <c r="K153" i="34"/>
  <c r="N152" i="34"/>
  <c r="Q186" i="34"/>
  <c r="Q187" i="34"/>
  <c r="L136" i="34"/>
  <c r="L137" i="34"/>
  <c r="L126" i="34"/>
  <c r="L127" i="34"/>
  <c r="L196" i="34"/>
  <c r="L197" i="34"/>
  <c r="G119" i="34"/>
  <c r="K118" i="34"/>
  <c r="J118" i="34"/>
  <c r="J119" i="34"/>
  <c r="K181" i="34"/>
  <c r="L164" i="34"/>
  <c r="L165" i="34"/>
  <c r="N164" i="34"/>
  <c r="L200" i="34"/>
  <c r="L201" i="34"/>
  <c r="N200" i="34"/>
  <c r="K201" i="34"/>
  <c r="K151" i="34"/>
  <c r="N150" i="34"/>
  <c r="L150" i="34"/>
  <c r="L151" i="34"/>
  <c r="N172" i="34"/>
  <c r="K173" i="34"/>
  <c r="L172" i="34"/>
  <c r="L173" i="34"/>
  <c r="L194" i="34"/>
  <c r="L195" i="34"/>
  <c r="R176" i="34"/>
  <c r="R177" i="34"/>
  <c r="Q176" i="34"/>
  <c r="Q177" i="34"/>
  <c r="J10" i="34"/>
  <c r="J11" i="34"/>
  <c r="J26" i="34"/>
  <c r="J27" i="34"/>
  <c r="J38" i="34"/>
  <c r="J39" i="34"/>
  <c r="J82" i="34"/>
  <c r="J83" i="34"/>
  <c r="J106" i="34"/>
  <c r="J107" i="34"/>
  <c r="K165" i="34"/>
  <c r="R160" i="34"/>
  <c r="R161" i="34"/>
  <c r="Q160" i="34"/>
  <c r="Q161" i="34"/>
  <c r="K129" i="34"/>
  <c r="L148" i="34"/>
  <c r="L149" i="34"/>
  <c r="N148" i="34"/>
  <c r="K163" i="34"/>
  <c r="N162" i="34"/>
  <c r="L162" i="34"/>
  <c r="L163" i="34"/>
  <c r="K199" i="34"/>
  <c r="N198" i="34"/>
  <c r="L198" i="34"/>
  <c r="L199" i="34"/>
  <c r="N120" i="34"/>
  <c r="K121" i="34"/>
  <c r="R194" i="34"/>
  <c r="R195" i="34"/>
  <c r="Q194" i="34"/>
  <c r="Q195" i="34"/>
  <c r="L46" i="35"/>
  <c r="L47" i="35"/>
  <c r="N46" i="35"/>
  <c r="K47" i="35"/>
  <c r="N20" i="35"/>
  <c r="K21" i="35"/>
  <c r="L20" i="35"/>
  <c r="L21" i="35"/>
  <c r="N77" i="35"/>
  <c r="N105" i="35"/>
  <c r="N117" i="35"/>
  <c r="K99" i="35"/>
  <c r="N98" i="35"/>
  <c r="L98" i="35"/>
  <c r="L99" i="35"/>
  <c r="L14" i="35"/>
  <c r="L15" i="35"/>
  <c r="N23" i="35"/>
  <c r="N85" i="35"/>
  <c r="N31" i="35"/>
  <c r="L80" i="35"/>
  <c r="L81" i="35"/>
  <c r="N39" i="35"/>
  <c r="L22" i="35"/>
  <c r="L23" i="35"/>
  <c r="K113" i="35"/>
  <c r="N112" i="35"/>
  <c r="L112" i="35"/>
  <c r="L113" i="35"/>
  <c r="N95" i="35"/>
  <c r="K37" i="35"/>
  <c r="L36" i="35"/>
  <c r="L37" i="35"/>
  <c r="N36" i="35"/>
  <c r="L88" i="35"/>
  <c r="L89" i="35"/>
  <c r="N33" i="35"/>
  <c r="N17" i="35"/>
  <c r="N44" i="35"/>
  <c r="K45" i="35"/>
  <c r="L44" i="35"/>
  <c r="L45" i="35"/>
  <c r="K97" i="35"/>
  <c r="N96" i="35"/>
  <c r="L96" i="35"/>
  <c r="L97" i="35"/>
  <c r="N111" i="35"/>
  <c r="N19" i="35"/>
  <c r="N93" i="35"/>
  <c r="N109" i="35"/>
  <c r="N101" i="35"/>
  <c r="N89" i="35"/>
  <c r="N41" i="35"/>
  <c r="L90" i="35"/>
  <c r="L91" i="35"/>
  <c r="N90" i="35"/>
  <c r="K91" i="35"/>
  <c r="N79" i="35"/>
  <c r="N87" i="35"/>
  <c r="N103" i="35"/>
  <c r="N9" i="35"/>
  <c r="K35" i="35"/>
  <c r="N34" i="35"/>
  <c r="L34" i="35"/>
  <c r="L35" i="35"/>
  <c r="L106" i="35"/>
  <c r="L107" i="35"/>
  <c r="K107" i="35"/>
  <c r="N106" i="35"/>
  <c r="N25" i="35"/>
  <c r="K115" i="35"/>
  <c r="N114" i="35"/>
  <c r="L114" i="35"/>
  <c r="L115" i="35"/>
  <c r="N7" i="35"/>
  <c r="N171" i="34"/>
  <c r="N161" i="34"/>
  <c r="N191" i="34"/>
  <c r="N129" i="34"/>
  <c r="N159" i="34"/>
  <c r="N203" i="34"/>
  <c r="N193" i="34"/>
  <c r="N177" i="34"/>
  <c r="N139" i="34"/>
  <c r="N123" i="34"/>
  <c r="N127" i="34"/>
  <c r="N187" i="34"/>
  <c r="N145" i="34"/>
  <c r="K113" i="34"/>
  <c r="N112" i="34"/>
  <c r="R112" i="34"/>
  <c r="R113" i="34"/>
  <c r="K97" i="34"/>
  <c r="N96" i="34"/>
  <c r="R96" i="34"/>
  <c r="R97" i="34"/>
  <c r="K111" i="34"/>
  <c r="N110" i="34"/>
  <c r="R110" i="34"/>
  <c r="R111" i="34"/>
  <c r="K94" i="34"/>
  <c r="G103" i="34"/>
  <c r="K114" i="34"/>
  <c r="K100" i="34"/>
  <c r="J102" i="34"/>
  <c r="J103" i="34"/>
  <c r="K116" i="34"/>
  <c r="K107" i="34"/>
  <c r="G99" i="34"/>
  <c r="K98" i="34"/>
  <c r="G95" i="34"/>
  <c r="G111" i="34"/>
  <c r="G97" i="34"/>
  <c r="J110" i="34"/>
  <c r="J111" i="34"/>
  <c r="G113" i="34"/>
  <c r="G115" i="34"/>
  <c r="G91" i="34"/>
  <c r="J90" i="34"/>
  <c r="J91" i="34"/>
  <c r="N78" i="34"/>
  <c r="R78" i="34"/>
  <c r="R79" i="34"/>
  <c r="K79" i="34"/>
  <c r="N87" i="34"/>
  <c r="K83" i="34"/>
  <c r="N82" i="34"/>
  <c r="R82" i="34"/>
  <c r="R83" i="34"/>
  <c r="N76" i="34"/>
  <c r="K77" i="34"/>
  <c r="K85" i="34"/>
  <c r="N84" i="34"/>
  <c r="R84" i="34"/>
  <c r="R85" i="34"/>
  <c r="K87" i="34"/>
  <c r="G77" i="34"/>
  <c r="K88" i="34"/>
  <c r="G79" i="34"/>
  <c r="J78" i="34"/>
  <c r="J79" i="34"/>
  <c r="G83" i="34"/>
  <c r="K81" i="34"/>
  <c r="G85" i="34"/>
  <c r="J84" i="34"/>
  <c r="J85" i="34"/>
  <c r="K35" i="34"/>
  <c r="N34" i="34"/>
  <c r="R34" i="34"/>
  <c r="R35" i="34"/>
  <c r="N38" i="34"/>
  <c r="R38" i="34"/>
  <c r="R39" i="34"/>
  <c r="K42" i="34"/>
  <c r="G47" i="34"/>
  <c r="K44" i="34"/>
  <c r="J46" i="34"/>
  <c r="J47" i="34"/>
  <c r="K39" i="34"/>
  <c r="J34" i="34"/>
  <c r="J35" i="34"/>
  <c r="G35" i="34"/>
  <c r="G43" i="34"/>
  <c r="K23" i="34"/>
  <c r="N22" i="34"/>
  <c r="R22" i="34"/>
  <c r="R23" i="34"/>
  <c r="N28" i="34"/>
  <c r="R28" i="34"/>
  <c r="R29" i="34"/>
  <c r="K29" i="34"/>
  <c r="K27" i="34"/>
  <c r="J28" i="34"/>
  <c r="J29" i="34"/>
  <c r="G31" i="34"/>
  <c r="G21" i="34"/>
  <c r="N26" i="34"/>
  <c r="R26" i="34"/>
  <c r="R27" i="34"/>
  <c r="K30" i="34"/>
  <c r="J32" i="34"/>
  <c r="J33" i="34"/>
  <c r="K20" i="34"/>
  <c r="K32" i="34"/>
  <c r="G29" i="34"/>
  <c r="J22" i="34"/>
  <c r="J23" i="34"/>
  <c r="G23" i="34"/>
  <c r="N9" i="34"/>
  <c r="N15" i="34"/>
  <c r="K19" i="34"/>
  <c r="L14" i="34"/>
  <c r="L15" i="34"/>
  <c r="K15" i="34"/>
  <c r="K6" i="34"/>
  <c r="G7" i="34"/>
  <c r="B760" i="31"/>
  <c r="B761" i="31"/>
  <c r="B762" i="31"/>
  <c r="B763" i="31"/>
  <c r="B764" i="31"/>
  <c r="B765" i="31"/>
  <c r="B766" i="31"/>
  <c r="B767" i="31"/>
  <c r="B768" i="31"/>
  <c r="B769" i="31"/>
  <c r="B770" i="31"/>
  <c r="B771" i="31"/>
  <c r="B748" i="31"/>
  <c r="B749" i="31"/>
  <c r="B750" i="31"/>
  <c r="B751" i="31"/>
  <c r="B752" i="31"/>
  <c r="B753" i="31"/>
  <c r="B754" i="31"/>
  <c r="B755" i="31"/>
  <c r="B756" i="31"/>
  <c r="B757" i="31"/>
  <c r="B758" i="31"/>
  <c r="B759" i="31"/>
  <c r="B736" i="31"/>
  <c r="B737" i="31"/>
  <c r="B738" i="31"/>
  <c r="B724" i="31"/>
  <c r="R34" i="32"/>
  <c r="B710" i="31"/>
  <c r="B711" i="31"/>
  <c r="B712" i="31"/>
  <c r="B713" i="31"/>
  <c r="B714" i="31"/>
  <c r="B715" i="31"/>
  <c r="B716" i="31"/>
  <c r="B717" i="31"/>
  <c r="B718" i="31"/>
  <c r="B719" i="31"/>
  <c r="B720" i="31"/>
  <c r="B721" i="31"/>
  <c r="B722" i="31"/>
  <c r="B723" i="31"/>
  <c r="B696" i="31"/>
  <c r="B697" i="31"/>
  <c r="B698" i="31"/>
  <c r="B699" i="31"/>
  <c r="B700" i="31"/>
  <c r="B701" i="31"/>
  <c r="B702" i="31"/>
  <c r="B703" i="31"/>
  <c r="B704" i="31"/>
  <c r="B705" i="31"/>
  <c r="B706" i="31"/>
  <c r="B707" i="31"/>
  <c r="B708" i="31"/>
  <c r="B709" i="31"/>
  <c r="B682" i="31"/>
  <c r="B683" i="31"/>
  <c r="B684" i="31"/>
  <c r="B685" i="31"/>
  <c r="B686" i="31"/>
  <c r="B687" i="31"/>
  <c r="B688" i="31"/>
  <c r="B689" i="31"/>
  <c r="B690" i="31"/>
  <c r="B691" i="31"/>
  <c r="B692" i="31"/>
  <c r="B693" i="31"/>
  <c r="B694" i="31"/>
  <c r="B695" i="31"/>
  <c r="B668" i="31"/>
  <c r="B669" i="31"/>
  <c r="B670" i="31"/>
  <c r="B671" i="31"/>
  <c r="B672" i="31"/>
  <c r="B673" i="31"/>
  <c r="B674" i="31"/>
  <c r="B675" i="31"/>
  <c r="B676" i="31"/>
  <c r="B677" i="31"/>
  <c r="B678" i="31"/>
  <c r="B679" i="31"/>
  <c r="B680" i="31"/>
  <c r="B681" i="31"/>
  <c r="B654" i="31"/>
  <c r="R29" i="32"/>
  <c r="B640" i="31"/>
  <c r="B641" i="31"/>
  <c r="B642" i="31"/>
  <c r="B643" i="31"/>
  <c r="B644" i="31"/>
  <c r="B645" i="31"/>
  <c r="B646" i="31"/>
  <c r="B647" i="31"/>
  <c r="B648" i="31"/>
  <c r="B649" i="31"/>
  <c r="B650" i="31"/>
  <c r="B651" i="31"/>
  <c r="B652" i="31"/>
  <c r="B653" i="31"/>
  <c r="B598" i="31"/>
  <c r="R25" i="32"/>
  <c r="B584" i="31"/>
  <c r="B585" i="31"/>
  <c r="B586" i="31"/>
  <c r="B587" i="31"/>
  <c r="B588" i="31"/>
  <c r="B589" i="31"/>
  <c r="B590" i="31"/>
  <c r="B591" i="31"/>
  <c r="B592" i="31"/>
  <c r="B593" i="31"/>
  <c r="B594" i="31"/>
  <c r="B595" i="31"/>
  <c r="B596" i="31"/>
  <c r="B597" i="31"/>
  <c r="B570" i="31"/>
  <c r="B571" i="31"/>
  <c r="B572" i="31"/>
  <c r="B573" i="31"/>
  <c r="B574" i="31"/>
  <c r="B575" i="31"/>
  <c r="B576" i="31"/>
  <c r="B577" i="31"/>
  <c r="B578" i="31"/>
  <c r="B579" i="31"/>
  <c r="B580" i="31"/>
  <c r="B581" i="31"/>
  <c r="B582" i="31"/>
  <c r="B583" i="31"/>
  <c r="B556" i="31"/>
  <c r="R22" i="32"/>
  <c r="B542" i="31"/>
  <c r="B543" i="31"/>
  <c r="B544" i="31"/>
  <c r="B545" i="31"/>
  <c r="B546" i="31"/>
  <c r="B547" i="31"/>
  <c r="B548" i="31"/>
  <c r="B549" i="31"/>
  <c r="B550" i="31"/>
  <c r="B551" i="31"/>
  <c r="B552" i="31"/>
  <c r="B553" i="31"/>
  <c r="B554" i="31"/>
  <c r="B555" i="31"/>
  <c r="B528" i="31"/>
  <c r="B529" i="31"/>
  <c r="B530" i="31"/>
  <c r="B531" i="31"/>
  <c r="B532" i="31"/>
  <c r="B533" i="31"/>
  <c r="B534" i="31"/>
  <c r="B535" i="31"/>
  <c r="B536" i="31"/>
  <c r="B537" i="31"/>
  <c r="B538" i="31"/>
  <c r="B539" i="31"/>
  <c r="B540" i="31"/>
  <c r="B541" i="31"/>
  <c r="B514" i="31"/>
  <c r="B515" i="31"/>
  <c r="B516" i="31"/>
  <c r="B517" i="31"/>
  <c r="B518" i="31"/>
  <c r="B519" i="31"/>
  <c r="B520" i="31"/>
  <c r="B521" i="31"/>
  <c r="B522" i="31"/>
  <c r="B523" i="31"/>
  <c r="B524" i="31"/>
  <c r="B525" i="31"/>
  <c r="B526" i="31"/>
  <c r="B527" i="31"/>
  <c r="B500" i="31"/>
  <c r="B501" i="31"/>
  <c r="B502" i="31"/>
  <c r="B503" i="31"/>
  <c r="B504" i="31"/>
  <c r="B505" i="31"/>
  <c r="B506" i="31"/>
  <c r="B507" i="31"/>
  <c r="B508" i="31"/>
  <c r="B509" i="31"/>
  <c r="B510" i="31"/>
  <c r="B511" i="31"/>
  <c r="B512" i="31"/>
  <c r="B513" i="31"/>
  <c r="B486" i="31"/>
  <c r="B487" i="31"/>
  <c r="B488" i="31"/>
  <c r="B489" i="31"/>
  <c r="B490" i="31"/>
  <c r="B491" i="31"/>
  <c r="B492" i="31"/>
  <c r="B493" i="31"/>
  <c r="B494" i="31"/>
  <c r="B495" i="31"/>
  <c r="B496" i="31"/>
  <c r="B497" i="31"/>
  <c r="B498" i="31"/>
  <c r="B499" i="31"/>
  <c r="B472" i="31"/>
  <c r="B473" i="31"/>
  <c r="B474" i="31"/>
  <c r="B475" i="31"/>
  <c r="B476" i="31"/>
  <c r="B477" i="31"/>
  <c r="B478" i="31"/>
  <c r="B479" i="31"/>
  <c r="B480" i="31"/>
  <c r="B481" i="31"/>
  <c r="B482" i="31"/>
  <c r="B483" i="31"/>
  <c r="B484" i="31"/>
  <c r="B485" i="31"/>
  <c r="B458" i="31"/>
  <c r="B459" i="31"/>
  <c r="B460" i="31"/>
  <c r="B461" i="31"/>
  <c r="B462" i="31"/>
  <c r="B463" i="31"/>
  <c r="B464" i="31"/>
  <c r="B465" i="31"/>
  <c r="B466" i="31"/>
  <c r="B467" i="31"/>
  <c r="B468" i="31"/>
  <c r="B469" i="31"/>
  <c r="B470" i="31"/>
  <c r="B471" i="31"/>
  <c r="B444" i="31"/>
  <c r="B445" i="31"/>
  <c r="B446" i="31"/>
  <c r="B447" i="31"/>
  <c r="B448" i="31"/>
  <c r="B449" i="31"/>
  <c r="B450" i="31"/>
  <c r="B451" i="31"/>
  <c r="B452" i="31"/>
  <c r="B453" i="31"/>
  <c r="B454" i="31"/>
  <c r="B455" i="31"/>
  <c r="B456" i="31"/>
  <c r="B457" i="31"/>
  <c r="B430" i="31"/>
  <c r="B431" i="31"/>
  <c r="B432" i="31"/>
  <c r="B433" i="31"/>
  <c r="B434" i="31"/>
  <c r="B435" i="31"/>
  <c r="B436" i="31"/>
  <c r="B437" i="31"/>
  <c r="B438" i="31"/>
  <c r="B439" i="31"/>
  <c r="B440" i="31"/>
  <c r="B441" i="31"/>
  <c r="B442" i="31"/>
  <c r="B443" i="31"/>
  <c r="B416" i="31"/>
  <c r="B417" i="31"/>
  <c r="B418" i="31"/>
  <c r="B419" i="31"/>
  <c r="B420" i="31"/>
  <c r="B421" i="31"/>
  <c r="B422" i="31"/>
  <c r="B423" i="31"/>
  <c r="B424" i="31"/>
  <c r="B425" i="31"/>
  <c r="B426" i="31"/>
  <c r="B427" i="31"/>
  <c r="B428" i="31"/>
  <c r="B429" i="31"/>
  <c r="B402" i="31"/>
  <c r="B403" i="31"/>
  <c r="B404" i="31"/>
  <c r="B405" i="31"/>
  <c r="B406" i="31"/>
  <c r="B407" i="31"/>
  <c r="B408" i="31"/>
  <c r="B409" i="31"/>
  <c r="B410" i="31"/>
  <c r="B411" i="31"/>
  <c r="B412" i="31"/>
  <c r="B413" i="31"/>
  <c r="B414" i="31"/>
  <c r="B415" i="31"/>
  <c r="R11" i="32"/>
  <c r="R41" i="32"/>
  <c r="P278" i="35"/>
  <c r="P279" i="35"/>
  <c r="P277" i="35"/>
  <c r="N187" i="35"/>
  <c r="R186" i="35"/>
  <c r="R187" i="35"/>
  <c r="Q78" i="35"/>
  <c r="Q79" i="35"/>
  <c r="Q204" i="35"/>
  <c r="Q205" i="35"/>
  <c r="R204" i="35"/>
  <c r="R205" i="35"/>
  <c r="N205" i="35"/>
  <c r="P278" i="34"/>
  <c r="P279" i="34"/>
  <c r="P277" i="34"/>
  <c r="K47" i="34"/>
  <c r="K91" i="34"/>
  <c r="N135" i="34"/>
  <c r="R92" i="34"/>
  <c r="R93" i="34"/>
  <c r="R8" i="34"/>
  <c r="R9" i="34"/>
  <c r="R102" i="34"/>
  <c r="R103" i="34"/>
  <c r="N12" i="34"/>
  <c r="R12" i="34"/>
  <c r="R13" i="34"/>
  <c r="R14" i="34"/>
  <c r="R15" i="34"/>
  <c r="R108" i="34"/>
  <c r="R109" i="34"/>
  <c r="K103" i="34"/>
  <c r="L12" i="34"/>
  <c r="L13" i="34"/>
  <c r="Q16" i="34"/>
  <c r="Q17" i="34"/>
  <c r="Q14" i="34"/>
  <c r="Q15" i="34"/>
  <c r="R76" i="34"/>
  <c r="R77" i="34"/>
  <c r="P820" i="7"/>
  <c r="P819" i="7"/>
  <c r="P822" i="1"/>
  <c r="P821" i="1"/>
  <c r="Q82" i="35"/>
  <c r="Q83" i="35"/>
  <c r="R82" i="35"/>
  <c r="R83" i="35"/>
  <c r="N83" i="35"/>
  <c r="R120" i="35"/>
  <c r="R121" i="35"/>
  <c r="N121" i="35"/>
  <c r="Q120" i="35"/>
  <c r="Q121" i="35"/>
  <c r="R168" i="35"/>
  <c r="R169" i="35"/>
  <c r="Q168" i="35"/>
  <c r="Q169" i="35"/>
  <c r="N169" i="35"/>
  <c r="R118" i="35"/>
  <c r="R119" i="35"/>
  <c r="Q118" i="35"/>
  <c r="Q119" i="35"/>
  <c r="N119" i="35"/>
  <c r="N163" i="35"/>
  <c r="Q162" i="35"/>
  <c r="Q163" i="35"/>
  <c r="R162" i="35"/>
  <c r="R163" i="35"/>
  <c r="R6" i="35"/>
  <c r="R7" i="35"/>
  <c r="Q6" i="35"/>
  <c r="Q7" i="35"/>
  <c r="R176" i="35"/>
  <c r="R177" i="35"/>
  <c r="N177" i="35"/>
  <c r="Q176" i="35"/>
  <c r="Q177" i="35"/>
  <c r="R42" i="35"/>
  <c r="R43" i="35"/>
  <c r="Q42" i="35"/>
  <c r="Q43" i="35"/>
  <c r="N157" i="35"/>
  <c r="Q156" i="35"/>
  <c r="Q157" i="35"/>
  <c r="R156" i="35"/>
  <c r="R157" i="35"/>
  <c r="N173" i="35"/>
  <c r="Q172" i="35"/>
  <c r="Q173" i="35"/>
  <c r="R172" i="35"/>
  <c r="R173" i="35"/>
  <c r="R106" i="35"/>
  <c r="R107" i="35"/>
  <c r="Q106" i="35"/>
  <c r="Q107" i="35"/>
  <c r="N11" i="35"/>
  <c r="R10" i="35"/>
  <c r="R11" i="35"/>
  <c r="Q10" i="35"/>
  <c r="Q11" i="35"/>
  <c r="R112" i="35"/>
  <c r="R113" i="35"/>
  <c r="Q112" i="35"/>
  <c r="Q113" i="35"/>
  <c r="N143" i="35"/>
  <c r="R142" i="35"/>
  <c r="R143" i="35"/>
  <c r="Q142" i="35"/>
  <c r="Q143" i="35"/>
  <c r="R158" i="35"/>
  <c r="R159" i="35"/>
  <c r="Q158" i="35"/>
  <c r="Q159" i="35"/>
  <c r="N159" i="35"/>
  <c r="R126" i="35"/>
  <c r="R127" i="35"/>
  <c r="N127" i="35"/>
  <c r="Q126" i="35"/>
  <c r="Q127" i="35"/>
  <c r="R44" i="35"/>
  <c r="R45" i="35"/>
  <c r="Q44" i="35"/>
  <c r="Q45" i="35"/>
  <c r="R90" i="35"/>
  <c r="R91" i="35"/>
  <c r="Q90" i="35"/>
  <c r="Q91" i="35"/>
  <c r="R20" i="35"/>
  <c r="R21" i="35"/>
  <c r="Q20" i="35"/>
  <c r="Q21" i="35"/>
  <c r="N129" i="35"/>
  <c r="Q128" i="35"/>
  <c r="Q129" i="35"/>
  <c r="R128" i="35"/>
  <c r="R129" i="35"/>
  <c r="N199" i="35"/>
  <c r="Q198" i="35"/>
  <c r="Q199" i="35"/>
  <c r="R198" i="35"/>
  <c r="R199" i="35"/>
  <c r="N131" i="35"/>
  <c r="Q130" i="35"/>
  <c r="Q131" i="35"/>
  <c r="R130" i="35"/>
  <c r="R131" i="35"/>
  <c r="Q114" i="35"/>
  <c r="Q115" i="35"/>
  <c r="R114" i="35"/>
  <c r="R115" i="35"/>
  <c r="R34" i="35"/>
  <c r="R35" i="35"/>
  <c r="Q34" i="35"/>
  <c r="Q35" i="35"/>
  <c r="R98" i="35"/>
  <c r="R99" i="35"/>
  <c r="Q98" i="35"/>
  <c r="Q99" i="35"/>
  <c r="N183" i="35"/>
  <c r="R182" i="35"/>
  <c r="R183" i="35"/>
  <c r="Q182" i="35"/>
  <c r="Q183" i="35"/>
  <c r="N193" i="35"/>
  <c r="Q192" i="35"/>
  <c r="Q193" i="35"/>
  <c r="R192" i="35"/>
  <c r="R193" i="35"/>
  <c r="N147" i="35"/>
  <c r="Q146" i="35"/>
  <c r="Q147" i="35"/>
  <c r="R146" i="35"/>
  <c r="R147" i="35"/>
  <c r="N179" i="35"/>
  <c r="R178" i="35"/>
  <c r="R179" i="35"/>
  <c r="Q178" i="35"/>
  <c r="Q179" i="35"/>
  <c r="N195" i="35"/>
  <c r="Q194" i="35"/>
  <c r="Q195" i="35"/>
  <c r="R194" i="35"/>
  <c r="R195" i="35"/>
  <c r="Q190" i="35"/>
  <c r="Q191" i="35"/>
  <c r="N191" i="35"/>
  <c r="R190" i="35"/>
  <c r="R191" i="35"/>
  <c r="N207" i="35"/>
  <c r="Q206" i="35"/>
  <c r="Q207" i="35"/>
  <c r="R206" i="35"/>
  <c r="R207" i="35"/>
  <c r="R96" i="35"/>
  <c r="R97" i="35"/>
  <c r="Q96" i="35"/>
  <c r="Q97" i="35"/>
  <c r="R36" i="35"/>
  <c r="R37" i="35"/>
  <c r="Q36" i="35"/>
  <c r="Q37" i="35"/>
  <c r="R46" i="35"/>
  <c r="R47" i="35"/>
  <c r="Q46" i="35"/>
  <c r="Q47" i="35"/>
  <c r="R184" i="35"/>
  <c r="R185" i="35"/>
  <c r="Q184" i="35"/>
  <c r="Q185" i="35"/>
  <c r="N185" i="35"/>
  <c r="R144" i="35"/>
  <c r="R145" i="35"/>
  <c r="N145" i="35"/>
  <c r="Q144" i="35"/>
  <c r="Q145" i="35"/>
  <c r="R160" i="35"/>
  <c r="R161" i="35"/>
  <c r="N161" i="35"/>
  <c r="Q160" i="35"/>
  <c r="Q161" i="35"/>
  <c r="L24" i="34"/>
  <c r="L25" i="34"/>
  <c r="R136" i="34"/>
  <c r="R137" i="34"/>
  <c r="Q154" i="34"/>
  <c r="Q155" i="34"/>
  <c r="L8" i="34"/>
  <c r="L9" i="34"/>
  <c r="L76" i="34"/>
  <c r="L77" i="34"/>
  <c r="L92" i="34"/>
  <c r="L93" i="34"/>
  <c r="N155" i="34"/>
  <c r="Q174" i="34"/>
  <c r="Q175" i="34"/>
  <c r="N25" i="34"/>
  <c r="N40" i="34"/>
  <c r="R40" i="34"/>
  <c r="R41" i="34"/>
  <c r="K9" i="34"/>
  <c r="L26" i="34"/>
  <c r="L27" i="34"/>
  <c r="K93" i="34"/>
  <c r="N93" i="34"/>
  <c r="Q8" i="34"/>
  <c r="Q9" i="34"/>
  <c r="K25" i="34"/>
  <c r="L82" i="34"/>
  <c r="L83" i="34"/>
  <c r="L96" i="34"/>
  <c r="L97" i="34"/>
  <c r="N175" i="34"/>
  <c r="L84" i="34"/>
  <c r="L85" i="34"/>
  <c r="L16" i="34"/>
  <c r="L17" i="34"/>
  <c r="Q136" i="34"/>
  <c r="Q137" i="34"/>
  <c r="Q138" i="34"/>
  <c r="Q139" i="34"/>
  <c r="Q24" i="34"/>
  <c r="Q25" i="34"/>
  <c r="Q4" i="32"/>
  <c r="Q3" i="32"/>
  <c r="Q10" i="32"/>
  <c r="Q9" i="32"/>
  <c r="Q8" i="32"/>
  <c r="Q5" i="32"/>
  <c r="Q7" i="32"/>
  <c r="Q6" i="32"/>
  <c r="R24" i="32"/>
  <c r="Q24" i="32"/>
  <c r="R40" i="32"/>
  <c r="R17" i="32"/>
  <c r="R14" i="32"/>
  <c r="R32" i="32"/>
  <c r="Q25" i="32"/>
  <c r="Q26" i="32"/>
  <c r="L80" i="34"/>
  <c r="L81" i="34"/>
  <c r="N81" i="34"/>
  <c r="Q80" i="34"/>
  <c r="Q81" i="34"/>
  <c r="L112" i="34"/>
  <c r="L113" i="34"/>
  <c r="Q92" i="34"/>
  <c r="Q93" i="34"/>
  <c r="Q86" i="34"/>
  <c r="Q87" i="34"/>
  <c r="L86" i="34"/>
  <c r="L87" i="34"/>
  <c r="N109" i="34"/>
  <c r="Q108" i="34"/>
  <c r="Q109" i="34"/>
  <c r="Q96" i="34"/>
  <c r="Q97" i="34"/>
  <c r="Q76" i="34"/>
  <c r="Q77" i="34"/>
  <c r="R30" i="32"/>
  <c r="Q29" i="32"/>
  <c r="R28" i="32"/>
  <c r="Q27" i="32"/>
  <c r="R33" i="32"/>
  <c r="Q32" i="32"/>
  <c r="K119" i="34"/>
  <c r="N118" i="34"/>
  <c r="L118" i="34"/>
  <c r="L119" i="34"/>
  <c r="N169" i="34"/>
  <c r="R168" i="34"/>
  <c r="R169" i="34"/>
  <c r="Q168" i="34"/>
  <c r="Q169" i="34"/>
  <c r="N141" i="34"/>
  <c r="R140" i="34"/>
  <c r="R141" i="34"/>
  <c r="Q140" i="34"/>
  <c r="Q141" i="34"/>
  <c r="Q34" i="34"/>
  <c r="Q35" i="34"/>
  <c r="Q170" i="34"/>
  <c r="Q171" i="34"/>
  <c r="R170" i="34"/>
  <c r="R171" i="34"/>
  <c r="Q28" i="34"/>
  <c r="Q29" i="34"/>
  <c r="Q110" i="34"/>
  <c r="Q111" i="34"/>
  <c r="Q38" i="34"/>
  <c r="Q39" i="34"/>
  <c r="L38" i="34"/>
  <c r="L39" i="34"/>
  <c r="L102" i="34"/>
  <c r="L103" i="34"/>
  <c r="Q162" i="34"/>
  <c r="Q163" i="34"/>
  <c r="R162" i="34"/>
  <c r="R163" i="34"/>
  <c r="N163" i="34"/>
  <c r="R164" i="34"/>
  <c r="R165" i="34"/>
  <c r="Q164" i="34"/>
  <c r="Q165" i="34"/>
  <c r="N165" i="34"/>
  <c r="Q112" i="34"/>
  <c r="Q113" i="34"/>
  <c r="N207" i="34"/>
  <c r="R206" i="34"/>
  <c r="R207" i="34"/>
  <c r="Q206" i="34"/>
  <c r="Q207" i="34"/>
  <c r="Q202" i="34"/>
  <c r="Q203" i="34"/>
  <c r="R202" i="34"/>
  <c r="R203" i="34"/>
  <c r="L18" i="34"/>
  <c r="L19" i="34"/>
  <c r="N18" i="34"/>
  <c r="R128" i="34"/>
  <c r="R129" i="34"/>
  <c r="Q128" i="34"/>
  <c r="Q129" i="34"/>
  <c r="N201" i="34"/>
  <c r="R200" i="34"/>
  <c r="R201" i="34"/>
  <c r="Q200" i="34"/>
  <c r="Q201" i="34"/>
  <c r="N131" i="34"/>
  <c r="Q130" i="34"/>
  <c r="Q131" i="34"/>
  <c r="R130" i="34"/>
  <c r="R131" i="34"/>
  <c r="L78" i="34"/>
  <c r="L79" i="34"/>
  <c r="Q90" i="34"/>
  <c r="Q91" i="34"/>
  <c r="N173" i="34"/>
  <c r="R172" i="34"/>
  <c r="R173" i="34"/>
  <c r="Q172" i="34"/>
  <c r="Q173" i="34"/>
  <c r="N153" i="34"/>
  <c r="R152" i="34"/>
  <c r="R153" i="34"/>
  <c r="Q152" i="34"/>
  <c r="Q153" i="34"/>
  <c r="R180" i="34"/>
  <c r="R181" i="34"/>
  <c r="N181" i="34"/>
  <c r="Q180" i="34"/>
  <c r="Q181" i="34"/>
  <c r="Q106" i="34"/>
  <c r="Q107" i="34"/>
  <c r="K37" i="34"/>
  <c r="L36" i="34"/>
  <c r="L37" i="34"/>
  <c r="N36" i="34"/>
  <c r="L28" i="34"/>
  <c r="L29" i="34"/>
  <c r="N189" i="34"/>
  <c r="R188" i="34"/>
  <c r="R189" i="34"/>
  <c r="Q188" i="34"/>
  <c r="Q189" i="34"/>
  <c r="R16" i="34"/>
  <c r="R17" i="34"/>
  <c r="N17" i="34"/>
  <c r="Q26" i="34"/>
  <c r="Q27" i="34"/>
  <c r="L110" i="34"/>
  <c r="L111" i="34"/>
  <c r="Q22" i="34"/>
  <c r="Q23" i="34"/>
  <c r="K109" i="34"/>
  <c r="N121" i="34"/>
  <c r="R120" i="34"/>
  <c r="R121" i="34"/>
  <c r="Q120" i="34"/>
  <c r="Q121" i="34"/>
  <c r="Q12" i="34"/>
  <c r="Q13" i="34"/>
  <c r="R150" i="34"/>
  <c r="R151" i="34"/>
  <c r="N151" i="34"/>
  <c r="Q150" i="34"/>
  <c r="Q151" i="34"/>
  <c r="Q102" i="34"/>
  <c r="Q103" i="34"/>
  <c r="R166" i="34"/>
  <c r="R167" i="34"/>
  <c r="N167" i="34"/>
  <c r="Q166" i="34"/>
  <c r="Q167" i="34"/>
  <c r="K105" i="34"/>
  <c r="N104" i="34"/>
  <c r="L104" i="34"/>
  <c r="L105" i="34"/>
  <c r="R146" i="34"/>
  <c r="R147" i="34"/>
  <c r="Q146" i="34"/>
  <c r="Q147" i="34"/>
  <c r="N147" i="34"/>
  <c r="L106" i="34"/>
  <c r="L107" i="34"/>
  <c r="Q78" i="34"/>
  <c r="Q79" i="34"/>
  <c r="L108" i="34"/>
  <c r="L109" i="34"/>
  <c r="Q82" i="34"/>
  <c r="Q83" i="34"/>
  <c r="R198" i="34"/>
  <c r="R199" i="34"/>
  <c r="N199" i="34"/>
  <c r="Q198" i="34"/>
  <c r="Q199" i="34"/>
  <c r="R148" i="34"/>
  <c r="R149" i="34"/>
  <c r="Q148" i="34"/>
  <c r="Q149" i="34"/>
  <c r="N149" i="34"/>
  <c r="L40" i="34"/>
  <c r="L41" i="34"/>
  <c r="R178" i="34"/>
  <c r="R179" i="34"/>
  <c r="N179" i="34"/>
  <c r="Q178" i="34"/>
  <c r="Q179" i="34"/>
  <c r="Q84" i="34"/>
  <c r="Q85" i="34"/>
  <c r="Q46" i="34"/>
  <c r="Q47" i="34"/>
  <c r="N10" i="34"/>
  <c r="K11" i="34"/>
  <c r="N37" i="35"/>
  <c r="N35" i="35"/>
  <c r="N45" i="35"/>
  <c r="N99" i="35"/>
  <c r="N107" i="35"/>
  <c r="N21" i="35"/>
  <c r="N91" i="35"/>
  <c r="N97" i="35"/>
  <c r="N115" i="35"/>
  <c r="N113" i="35"/>
  <c r="N47" i="35"/>
  <c r="N103" i="34"/>
  <c r="N100" i="34"/>
  <c r="L100" i="34"/>
  <c r="L101" i="34"/>
  <c r="K101" i="34"/>
  <c r="N97" i="34"/>
  <c r="N111" i="34"/>
  <c r="K99" i="34"/>
  <c r="N98" i="34"/>
  <c r="L98" i="34"/>
  <c r="L99" i="34"/>
  <c r="L94" i="34"/>
  <c r="L95" i="34"/>
  <c r="K95" i="34"/>
  <c r="N94" i="34"/>
  <c r="N116" i="34"/>
  <c r="L116" i="34"/>
  <c r="L117" i="34"/>
  <c r="K117" i="34"/>
  <c r="N107" i="34"/>
  <c r="K115" i="34"/>
  <c r="N114" i="34"/>
  <c r="L114" i="34"/>
  <c r="L115" i="34"/>
  <c r="N113" i="34"/>
  <c r="L90" i="34"/>
  <c r="L91" i="34"/>
  <c r="N91" i="34"/>
  <c r="N85" i="34"/>
  <c r="N77" i="34"/>
  <c r="L88" i="34"/>
  <c r="L89" i="34"/>
  <c r="N88" i="34"/>
  <c r="K89" i="34"/>
  <c r="N83" i="34"/>
  <c r="N79" i="34"/>
  <c r="N44" i="34"/>
  <c r="L44" i="34"/>
  <c r="L45" i="34"/>
  <c r="K45" i="34"/>
  <c r="L46" i="34"/>
  <c r="L47" i="34"/>
  <c r="N47" i="34"/>
  <c r="N42" i="34"/>
  <c r="L42" i="34"/>
  <c r="L43" i="34"/>
  <c r="K43" i="34"/>
  <c r="N35" i="34"/>
  <c r="N39" i="34"/>
  <c r="L34" i="34"/>
  <c r="L35" i="34"/>
  <c r="L32" i="34"/>
  <c r="L33" i="34"/>
  <c r="N32" i="34"/>
  <c r="K33" i="34"/>
  <c r="L22" i="34"/>
  <c r="L23" i="34"/>
  <c r="K21" i="34"/>
  <c r="N20" i="34"/>
  <c r="L20" i="34"/>
  <c r="L21" i="34"/>
  <c r="N23" i="34"/>
  <c r="N27" i="34"/>
  <c r="N30" i="34"/>
  <c r="L30" i="34"/>
  <c r="L31" i="34"/>
  <c r="K31" i="34"/>
  <c r="N29" i="34"/>
  <c r="N13" i="34"/>
  <c r="N6" i="34"/>
  <c r="K7" i="34"/>
  <c r="L6" i="34"/>
  <c r="L7" i="34"/>
  <c r="R16" i="32"/>
  <c r="R18" i="32"/>
  <c r="R20" i="32"/>
  <c r="B557" i="31"/>
  <c r="B558" i="31"/>
  <c r="B559" i="31"/>
  <c r="B560" i="31"/>
  <c r="B561" i="31"/>
  <c r="B562" i="31"/>
  <c r="B563" i="31"/>
  <c r="B564" i="31"/>
  <c r="B565" i="31"/>
  <c r="B566" i="31"/>
  <c r="B567" i="31"/>
  <c r="B568" i="31"/>
  <c r="B569" i="31"/>
  <c r="R35" i="32"/>
  <c r="R36" i="32"/>
  <c r="R37" i="32"/>
  <c r="B739" i="31"/>
  <c r="B740" i="31"/>
  <c r="B741" i="31"/>
  <c r="B742" i="31"/>
  <c r="B743" i="31"/>
  <c r="B744" i="31"/>
  <c r="B745" i="31"/>
  <c r="B746" i="31"/>
  <c r="B747" i="31"/>
  <c r="B725" i="31"/>
  <c r="B726" i="31"/>
  <c r="B727" i="31"/>
  <c r="B728" i="31"/>
  <c r="B729" i="31"/>
  <c r="B730" i="31"/>
  <c r="B731" i="31"/>
  <c r="B732" i="31"/>
  <c r="B733" i="31"/>
  <c r="B734" i="31"/>
  <c r="B735" i="31"/>
  <c r="B599" i="31"/>
  <c r="B600" i="31"/>
  <c r="B601" i="31"/>
  <c r="B602" i="31"/>
  <c r="B603" i="31"/>
  <c r="B604" i="31"/>
  <c r="B605" i="31"/>
  <c r="B606" i="31"/>
  <c r="B607" i="31"/>
  <c r="B608" i="31"/>
  <c r="B609" i="31"/>
  <c r="B610" i="31"/>
  <c r="B611" i="31"/>
  <c r="B655" i="31"/>
  <c r="B656" i="31"/>
  <c r="B657" i="31"/>
  <c r="B658" i="31"/>
  <c r="B659" i="31"/>
  <c r="B660" i="31"/>
  <c r="B661" i="31"/>
  <c r="B662" i="31"/>
  <c r="B663" i="31"/>
  <c r="B664" i="31"/>
  <c r="B665" i="31"/>
  <c r="B666" i="31"/>
  <c r="B667" i="31"/>
  <c r="R12" i="32"/>
  <c r="Q2" i="32"/>
  <c r="R21" i="32"/>
  <c r="R19" i="32"/>
  <c r="R13" i="32"/>
  <c r="R31" i="32"/>
  <c r="R15" i="32"/>
  <c r="R23" i="32"/>
  <c r="Q22" i="32"/>
  <c r="N41" i="34"/>
  <c r="Q40" i="34"/>
  <c r="Q41" i="34"/>
  <c r="P822" i="7"/>
  <c r="P821" i="7"/>
  <c r="P824" i="1"/>
  <c r="P825" i="1"/>
  <c r="P823" i="1"/>
  <c r="Q11" i="32"/>
  <c r="Q14" i="32"/>
  <c r="Q13" i="32"/>
  <c r="Q31" i="32"/>
  <c r="Q17" i="32"/>
  <c r="Q16" i="32"/>
  <c r="Q35" i="32"/>
  <c r="Q36" i="32"/>
  <c r="Q28" i="32"/>
  <c r="Q34" i="32"/>
  <c r="Q30" i="32"/>
  <c r="Q33" i="32"/>
  <c r="Q19" i="32"/>
  <c r="R116" i="34"/>
  <c r="R117" i="34"/>
  <c r="Q116" i="34"/>
  <c r="Q117" i="34"/>
  <c r="R10" i="34"/>
  <c r="R11" i="34"/>
  <c r="N11" i="34"/>
  <c r="Q10" i="34"/>
  <c r="Q11" i="34"/>
  <c r="R32" i="34"/>
  <c r="R33" i="34"/>
  <c r="Q32" i="34"/>
  <c r="Q33" i="34"/>
  <c r="R42" i="34"/>
  <c r="R43" i="34"/>
  <c r="Q42" i="34"/>
  <c r="Q43" i="34"/>
  <c r="R94" i="34"/>
  <c r="R95" i="34"/>
  <c r="Q94" i="34"/>
  <c r="Q95" i="34"/>
  <c r="R30" i="34"/>
  <c r="R31" i="34"/>
  <c r="Q30" i="34"/>
  <c r="Q31" i="34"/>
  <c r="R88" i="34"/>
  <c r="R89" i="34"/>
  <c r="Q88" i="34"/>
  <c r="Q89" i="34"/>
  <c r="R114" i="34"/>
  <c r="R115" i="34"/>
  <c r="Q114" i="34"/>
  <c r="Q115" i="34"/>
  <c r="R100" i="34"/>
  <c r="R101" i="34"/>
  <c r="Q100" i="34"/>
  <c r="Q101" i="34"/>
  <c r="R104" i="34"/>
  <c r="R105" i="34"/>
  <c r="Q104" i="34"/>
  <c r="Q105" i="34"/>
  <c r="N105" i="34"/>
  <c r="N37" i="34"/>
  <c r="R36" i="34"/>
  <c r="R37" i="34"/>
  <c r="Q36" i="34"/>
  <c r="Q37" i="34"/>
  <c r="R6" i="34"/>
  <c r="R7" i="34"/>
  <c r="Q6" i="34"/>
  <c r="Q7" i="34"/>
  <c r="R98" i="34"/>
  <c r="R99" i="34"/>
  <c r="Q98" i="34"/>
  <c r="Q99" i="34"/>
  <c r="R118" i="34"/>
  <c r="R119" i="34"/>
  <c r="N119" i="34"/>
  <c r="Q118" i="34"/>
  <c r="Q119" i="34"/>
  <c r="R20" i="34"/>
  <c r="R21" i="34"/>
  <c r="Q20" i="34"/>
  <c r="Q21" i="34"/>
  <c r="R44" i="34"/>
  <c r="R45" i="34"/>
  <c r="Q44" i="34"/>
  <c r="Q45" i="34"/>
  <c r="R18" i="34"/>
  <c r="R19" i="34"/>
  <c r="N19" i="34"/>
  <c r="Q18" i="34"/>
  <c r="Q19" i="34"/>
  <c r="N101" i="34"/>
  <c r="N95" i="34"/>
  <c r="N115" i="34"/>
  <c r="N99" i="34"/>
  <c r="N117" i="34"/>
  <c r="N89" i="34"/>
  <c r="N45" i="34"/>
  <c r="N43" i="34"/>
  <c r="N21" i="34"/>
  <c r="N31" i="34"/>
  <c r="N33" i="34"/>
  <c r="N7" i="34"/>
  <c r="Q23" i="32"/>
  <c r="Q20" i="32"/>
  <c r="Q18" i="32"/>
  <c r="Q15" i="32"/>
  <c r="Q12" i="32"/>
  <c r="Q21" i="32"/>
  <c r="J2" i="32"/>
  <c r="J3" i="32"/>
  <c r="R12" i="33"/>
  <c r="K252" i="41"/>
  <c r="K253" i="41"/>
  <c r="I250" i="41"/>
  <c r="I251" i="41"/>
  <c r="K244" i="41"/>
  <c r="K245" i="41"/>
  <c r="I242" i="41"/>
  <c r="I243" i="41"/>
  <c r="K236" i="41"/>
  <c r="K237" i="41"/>
  <c r="I234" i="41"/>
  <c r="I235" i="41"/>
  <c r="K228" i="41"/>
  <c r="K229" i="41"/>
  <c r="I226" i="41"/>
  <c r="I227" i="41"/>
  <c r="K220" i="41"/>
  <c r="K221" i="41"/>
  <c r="I218" i="41"/>
  <c r="I219" i="41"/>
  <c r="K212" i="41"/>
  <c r="K213" i="41"/>
  <c r="I210" i="41"/>
  <c r="I211" i="41"/>
  <c r="R252" i="41"/>
  <c r="R253" i="41"/>
  <c r="R244" i="41"/>
  <c r="R245" i="41"/>
  <c r="J234" i="41"/>
  <c r="J235" i="41"/>
  <c r="J218" i="41"/>
  <c r="J219" i="41"/>
  <c r="H208" i="41"/>
  <c r="H209" i="41"/>
  <c r="R278" i="41"/>
  <c r="R279" i="41"/>
  <c r="R274" i="41"/>
  <c r="R275" i="41"/>
  <c r="R270" i="41"/>
  <c r="R271" i="41"/>
  <c r="R266" i="41"/>
  <c r="R267" i="41"/>
  <c r="R262" i="41"/>
  <c r="R263" i="41"/>
  <c r="R258" i="41"/>
  <c r="R259" i="41"/>
  <c r="R254" i="41"/>
  <c r="R255" i="41"/>
  <c r="J252" i="41"/>
  <c r="J253" i="41"/>
  <c r="H250" i="41"/>
  <c r="H251" i="41"/>
  <c r="R246" i="41"/>
  <c r="R247" i="41"/>
  <c r="J244" i="41"/>
  <c r="J245" i="41"/>
  <c r="H242" i="41"/>
  <c r="H243" i="41"/>
  <c r="R238" i="41"/>
  <c r="R239" i="41"/>
  <c r="J236" i="41"/>
  <c r="J237" i="41"/>
  <c r="H234" i="41"/>
  <c r="H235" i="41"/>
  <c r="R230" i="41"/>
  <c r="R231" i="41"/>
  <c r="J228" i="41"/>
  <c r="J229" i="41"/>
  <c r="H226" i="41"/>
  <c r="H227" i="41"/>
  <c r="R222" i="41"/>
  <c r="R223" i="41"/>
  <c r="J220" i="41"/>
  <c r="J221" i="41"/>
  <c r="H218" i="41"/>
  <c r="H219" i="41"/>
  <c r="R214" i="41"/>
  <c r="R215" i="41"/>
  <c r="J212" i="41"/>
  <c r="J213" i="41"/>
  <c r="H210" i="41"/>
  <c r="H211" i="41"/>
  <c r="I260" i="41"/>
  <c r="I261" i="41"/>
  <c r="H248" i="41"/>
  <c r="H249" i="41"/>
  <c r="R236" i="41"/>
  <c r="R237" i="41"/>
  <c r="H224" i="41"/>
  <c r="H225" i="41"/>
  <c r="J278" i="41"/>
  <c r="J279" i="41"/>
  <c r="J274" i="41"/>
  <c r="J275" i="41"/>
  <c r="J270" i="41"/>
  <c r="J271" i="41"/>
  <c r="J266" i="41"/>
  <c r="J267" i="41"/>
  <c r="J262" i="41"/>
  <c r="J263" i="41"/>
  <c r="J258" i="41"/>
  <c r="J259" i="41"/>
  <c r="K254" i="41"/>
  <c r="K255" i="41"/>
  <c r="I252" i="41"/>
  <c r="I253" i="41"/>
  <c r="K246" i="41"/>
  <c r="K247" i="41"/>
  <c r="I244" i="41"/>
  <c r="I245" i="41"/>
  <c r="K238" i="41"/>
  <c r="K239" i="41"/>
  <c r="I236" i="41"/>
  <c r="I237" i="41"/>
  <c r="K230" i="41"/>
  <c r="K231" i="41"/>
  <c r="I228" i="41"/>
  <c r="I229" i="41"/>
  <c r="K222" i="41"/>
  <c r="K223" i="41"/>
  <c r="I220" i="41"/>
  <c r="I221" i="41"/>
  <c r="K214" i="41"/>
  <c r="K215" i="41"/>
  <c r="I212" i="41"/>
  <c r="I213" i="41"/>
  <c r="I256" i="41"/>
  <c r="I257" i="41"/>
  <c r="J250" i="41"/>
  <c r="J251" i="41"/>
  <c r="H240" i="41"/>
  <c r="H241" i="41"/>
  <c r="R220" i="41"/>
  <c r="R221" i="41"/>
  <c r="I278" i="41"/>
  <c r="I279" i="41"/>
  <c r="I274" i="41"/>
  <c r="I275" i="41"/>
  <c r="I270" i="41"/>
  <c r="I271" i="41"/>
  <c r="I266" i="41"/>
  <c r="I267" i="41"/>
  <c r="I262" i="41"/>
  <c r="I263" i="41"/>
  <c r="I258" i="41"/>
  <c r="I259" i="41"/>
  <c r="J254" i="41"/>
  <c r="J255" i="41"/>
  <c r="H252" i="41"/>
  <c r="H253" i="41"/>
  <c r="R248" i="41"/>
  <c r="R249" i="41"/>
  <c r="J246" i="41"/>
  <c r="J247" i="41"/>
  <c r="H244" i="41"/>
  <c r="H245" i="41"/>
  <c r="R240" i="41"/>
  <c r="R241" i="41"/>
  <c r="J238" i="41"/>
  <c r="J239" i="41"/>
  <c r="H236" i="41"/>
  <c r="H237" i="41"/>
  <c r="R232" i="41"/>
  <c r="R233" i="41"/>
  <c r="J230" i="41"/>
  <c r="J231" i="41"/>
  <c r="H228" i="41"/>
  <c r="H229" i="41"/>
  <c r="R224" i="41"/>
  <c r="R225" i="41"/>
  <c r="J222" i="41"/>
  <c r="J223" i="41"/>
  <c r="H220" i="41"/>
  <c r="H221" i="41"/>
  <c r="R216" i="41"/>
  <c r="R217" i="41"/>
  <c r="J214" i="41"/>
  <c r="J215" i="41"/>
  <c r="H212" i="41"/>
  <c r="H213" i="41"/>
  <c r="R208" i="41"/>
  <c r="R209" i="41"/>
  <c r="I264" i="41"/>
  <c r="I265" i="41"/>
  <c r="H232" i="41"/>
  <c r="H233" i="41"/>
  <c r="J210" i="41"/>
  <c r="J211" i="41"/>
  <c r="I254" i="41"/>
  <c r="I255" i="41"/>
  <c r="K248" i="41"/>
  <c r="K249" i="41"/>
  <c r="I246" i="41"/>
  <c r="I247" i="41"/>
  <c r="K240" i="41"/>
  <c r="K241" i="41"/>
  <c r="I238" i="41"/>
  <c r="I239" i="41"/>
  <c r="K232" i="41"/>
  <c r="K233" i="41"/>
  <c r="I230" i="41"/>
  <c r="I231" i="41"/>
  <c r="K224" i="41"/>
  <c r="K225" i="41"/>
  <c r="I222" i="41"/>
  <c r="I223" i="41"/>
  <c r="K216" i="41"/>
  <c r="K217" i="41"/>
  <c r="I214" i="41"/>
  <c r="I215" i="41"/>
  <c r="K208" i="41"/>
  <c r="K209" i="41"/>
  <c r="I272" i="41"/>
  <c r="I273" i="41"/>
  <c r="J226" i="41"/>
  <c r="J227" i="41"/>
  <c r="R276" i="41"/>
  <c r="R277" i="41"/>
  <c r="R272" i="41"/>
  <c r="R273" i="41"/>
  <c r="R268" i="41"/>
  <c r="R269" i="41"/>
  <c r="R264" i="41"/>
  <c r="R265" i="41"/>
  <c r="R260" i="41"/>
  <c r="R261" i="41"/>
  <c r="R256" i="41"/>
  <c r="R257" i="41"/>
  <c r="H254" i="41"/>
  <c r="H255" i="41"/>
  <c r="R250" i="41"/>
  <c r="R251" i="41"/>
  <c r="J248" i="41"/>
  <c r="J249" i="41"/>
  <c r="H246" i="41"/>
  <c r="H247" i="41"/>
  <c r="R242" i="41"/>
  <c r="R243" i="41"/>
  <c r="J240" i="41"/>
  <c r="J241" i="41"/>
  <c r="H238" i="41"/>
  <c r="H239" i="41"/>
  <c r="R234" i="41"/>
  <c r="R235" i="41"/>
  <c r="J232" i="41"/>
  <c r="J233" i="41"/>
  <c r="H230" i="41"/>
  <c r="H231" i="41"/>
  <c r="R226" i="41"/>
  <c r="R227" i="41"/>
  <c r="J224" i="41"/>
  <c r="J225" i="41"/>
  <c r="H222" i="41"/>
  <c r="H223" i="41"/>
  <c r="R218" i="41"/>
  <c r="R219" i="41"/>
  <c r="J216" i="41"/>
  <c r="J217" i="41"/>
  <c r="H214" i="41"/>
  <c r="H215" i="41"/>
  <c r="R210" i="41"/>
  <c r="R211" i="41"/>
  <c r="J208" i="41"/>
  <c r="J209" i="41"/>
  <c r="I268" i="41"/>
  <c r="I269" i="41"/>
  <c r="J242" i="41"/>
  <c r="J243" i="41"/>
  <c r="R228" i="41"/>
  <c r="R229" i="41"/>
  <c r="R212" i="41"/>
  <c r="R213" i="41"/>
  <c r="J276" i="41"/>
  <c r="J277" i="41"/>
  <c r="J272" i="41"/>
  <c r="J273" i="41"/>
  <c r="J268" i="41"/>
  <c r="J269" i="41"/>
  <c r="J264" i="41"/>
  <c r="J265" i="41"/>
  <c r="J260" i="41"/>
  <c r="J261" i="41"/>
  <c r="J256" i="41"/>
  <c r="J257" i="41"/>
  <c r="K250" i="41"/>
  <c r="K251" i="41"/>
  <c r="I248" i="41"/>
  <c r="I249" i="41"/>
  <c r="K242" i="41"/>
  <c r="K243" i="41"/>
  <c r="I240" i="41"/>
  <c r="I241" i="41"/>
  <c r="K234" i="41"/>
  <c r="K235" i="41"/>
  <c r="I232" i="41"/>
  <c r="I233" i="41"/>
  <c r="K226" i="41"/>
  <c r="K227" i="41"/>
  <c r="I224" i="41"/>
  <c r="I225" i="41"/>
  <c r="K218" i="41"/>
  <c r="K219" i="41"/>
  <c r="I216" i="41"/>
  <c r="I217" i="41"/>
  <c r="K210" i="41"/>
  <c r="K211" i="41"/>
  <c r="I208" i="41"/>
  <c r="I209" i="41"/>
  <c r="I276" i="41"/>
  <c r="I277" i="41"/>
  <c r="H216" i="41"/>
  <c r="H217" i="41"/>
  <c r="R270" i="40"/>
  <c r="R271" i="40"/>
  <c r="I270" i="40"/>
  <c r="I271" i="40"/>
  <c r="J258" i="40"/>
  <c r="J259" i="40"/>
  <c r="R256" i="40"/>
  <c r="R257" i="40"/>
  <c r="I256" i="40"/>
  <c r="I257" i="40"/>
  <c r="K246" i="40"/>
  <c r="K247" i="40"/>
  <c r="J244" i="40"/>
  <c r="J245" i="40"/>
  <c r="J242" i="40"/>
  <c r="J243" i="40"/>
  <c r="J240" i="40"/>
  <c r="J241" i="40"/>
  <c r="J238" i="40"/>
  <c r="J239" i="40"/>
  <c r="R236" i="40"/>
  <c r="I236" i="40"/>
  <c r="I237" i="40"/>
  <c r="R234" i="40"/>
  <c r="R235" i="40"/>
  <c r="I234" i="40"/>
  <c r="I235" i="40"/>
  <c r="H232" i="40"/>
  <c r="H233" i="40"/>
  <c r="R230" i="40"/>
  <c r="R231" i="40"/>
  <c r="I230" i="40"/>
  <c r="I231" i="40"/>
  <c r="R228" i="40"/>
  <c r="R229" i="40"/>
  <c r="I228" i="40"/>
  <c r="I229" i="40"/>
  <c r="H226" i="40"/>
  <c r="H227" i="40"/>
  <c r="K220" i="40"/>
  <c r="K221" i="40"/>
  <c r="K218" i="40"/>
  <c r="K219" i="40"/>
  <c r="K216" i="40"/>
  <c r="K217" i="40"/>
  <c r="J270" i="40"/>
  <c r="J271" i="40"/>
  <c r="H254" i="40"/>
  <c r="H255" i="40"/>
  <c r="R226" i="40"/>
  <c r="R227" i="40"/>
  <c r="J272" i="40"/>
  <c r="J273" i="40"/>
  <c r="J260" i="40"/>
  <c r="J261" i="40"/>
  <c r="R258" i="40"/>
  <c r="R259" i="40"/>
  <c r="I258" i="40"/>
  <c r="I259" i="40"/>
  <c r="K248" i="40"/>
  <c r="K249" i="40"/>
  <c r="J246" i="40"/>
  <c r="J247" i="40"/>
  <c r="R244" i="40"/>
  <c r="R245" i="40"/>
  <c r="I244" i="40"/>
  <c r="I245" i="40"/>
  <c r="R242" i="40"/>
  <c r="R243" i="40"/>
  <c r="I242" i="40"/>
  <c r="I243" i="40"/>
  <c r="R240" i="40"/>
  <c r="R241" i="40"/>
  <c r="I240" i="40"/>
  <c r="I241" i="40"/>
  <c r="R238" i="40"/>
  <c r="R239" i="40"/>
  <c r="I238" i="40"/>
  <c r="I239" i="40"/>
  <c r="H236" i="40"/>
  <c r="H237" i="40"/>
  <c r="H234" i="40"/>
  <c r="H235" i="40"/>
  <c r="H230" i="40"/>
  <c r="H231" i="40"/>
  <c r="H228" i="40"/>
  <c r="H229" i="40"/>
  <c r="K222" i="40"/>
  <c r="K223" i="40"/>
  <c r="J220" i="40"/>
  <c r="J221" i="40"/>
  <c r="J218" i="40"/>
  <c r="J219" i="40"/>
  <c r="J216" i="40"/>
  <c r="J217" i="40"/>
  <c r="K214" i="40"/>
  <c r="K215" i="40"/>
  <c r="J256" i="40"/>
  <c r="J257" i="40"/>
  <c r="K244" i="40"/>
  <c r="K245" i="40"/>
  <c r="H210" i="40"/>
  <c r="H211" i="40"/>
  <c r="J274" i="40"/>
  <c r="J275" i="40"/>
  <c r="R272" i="40"/>
  <c r="R273" i="40"/>
  <c r="I272" i="40"/>
  <c r="I273" i="40"/>
  <c r="J262" i="40"/>
  <c r="J263" i="40"/>
  <c r="R260" i="40"/>
  <c r="R261" i="40"/>
  <c r="I260" i="40"/>
  <c r="I261" i="40"/>
  <c r="K252" i="40"/>
  <c r="K253" i="40"/>
  <c r="J248" i="40"/>
  <c r="J249" i="40"/>
  <c r="R246" i="40"/>
  <c r="R247" i="40"/>
  <c r="I246" i="40"/>
  <c r="I247" i="40"/>
  <c r="H244" i="40"/>
  <c r="H245" i="40"/>
  <c r="H242" i="40"/>
  <c r="H243" i="40"/>
  <c r="H240" i="40"/>
  <c r="H241" i="40"/>
  <c r="H238" i="40"/>
  <c r="H239" i="40"/>
  <c r="J222" i="40"/>
  <c r="J223" i="40"/>
  <c r="R220" i="40"/>
  <c r="I220" i="40"/>
  <c r="I221" i="40"/>
  <c r="R218" i="40"/>
  <c r="R219" i="40"/>
  <c r="I218" i="40"/>
  <c r="I219" i="40"/>
  <c r="R216" i="40"/>
  <c r="R217" i="40"/>
  <c r="I216" i="40"/>
  <c r="I217" i="40"/>
  <c r="J214" i="40"/>
  <c r="J215" i="40"/>
  <c r="K208" i="40"/>
  <c r="K209" i="40"/>
  <c r="K242" i="40"/>
  <c r="K243" i="40"/>
  <c r="J236" i="40"/>
  <c r="J237" i="40"/>
  <c r="J228" i="40"/>
  <c r="J229" i="40"/>
  <c r="J278" i="40"/>
  <c r="J279" i="40"/>
  <c r="J276" i="40"/>
  <c r="J277" i="40"/>
  <c r="R274" i="40"/>
  <c r="R275" i="40"/>
  <c r="I274" i="40"/>
  <c r="I275" i="40"/>
  <c r="J264" i="40"/>
  <c r="J265" i="40"/>
  <c r="R262" i="40"/>
  <c r="R263" i="40"/>
  <c r="I262" i="40"/>
  <c r="I263" i="40"/>
  <c r="J252" i="40"/>
  <c r="J253" i="40"/>
  <c r="K250" i="40"/>
  <c r="K251" i="40"/>
  <c r="R248" i="40"/>
  <c r="R249" i="40"/>
  <c r="I248" i="40"/>
  <c r="I249" i="40"/>
  <c r="H246" i="40"/>
  <c r="H247" i="40"/>
  <c r="K224" i="40"/>
  <c r="K225" i="40"/>
  <c r="R222" i="40"/>
  <c r="R223" i="40"/>
  <c r="I222" i="40"/>
  <c r="I223" i="40"/>
  <c r="H220" i="40"/>
  <c r="H221" i="40"/>
  <c r="H218" i="40"/>
  <c r="H219" i="40"/>
  <c r="H216" i="40"/>
  <c r="H217" i="40"/>
  <c r="R214" i="40"/>
  <c r="R215" i="40"/>
  <c r="I214" i="40"/>
  <c r="I215" i="40"/>
  <c r="K212" i="40"/>
  <c r="K213" i="40"/>
  <c r="J208" i="40"/>
  <c r="J209" i="40"/>
  <c r="R278" i="40"/>
  <c r="R279" i="40"/>
  <c r="I278" i="40"/>
  <c r="I279" i="40"/>
  <c r="R276" i="40"/>
  <c r="R277" i="40"/>
  <c r="I276" i="40"/>
  <c r="I277" i="40"/>
  <c r="R264" i="40"/>
  <c r="R265" i="40"/>
  <c r="I264" i="40"/>
  <c r="I265" i="40"/>
  <c r="K254" i="40"/>
  <c r="K255" i="40"/>
  <c r="R252" i="40"/>
  <c r="R253" i="40"/>
  <c r="I252" i="40"/>
  <c r="I253" i="40"/>
  <c r="J250" i="40"/>
  <c r="J251" i="40"/>
  <c r="H248" i="40"/>
  <c r="H249" i="40"/>
  <c r="J224" i="40"/>
  <c r="J225" i="40"/>
  <c r="H222" i="40"/>
  <c r="H223" i="40"/>
  <c r="H214" i="40"/>
  <c r="H215" i="40"/>
  <c r="J212" i="40"/>
  <c r="J213" i="40"/>
  <c r="K210" i="40"/>
  <c r="K211" i="40"/>
  <c r="R208" i="40"/>
  <c r="R209" i="40"/>
  <c r="I208" i="40"/>
  <c r="I209" i="40"/>
  <c r="K238" i="40"/>
  <c r="K239" i="40"/>
  <c r="J234" i="40"/>
  <c r="J235" i="40"/>
  <c r="J230" i="40"/>
  <c r="J231" i="40"/>
  <c r="J268" i="40"/>
  <c r="J269" i="40"/>
  <c r="J266" i="40"/>
  <c r="J267" i="40"/>
  <c r="J254" i="40"/>
  <c r="J255" i="40"/>
  <c r="H252" i="40"/>
  <c r="H253" i="40"/>
  <c r="R250" i="40"/>
  <c r="R251" i="40"/>
  <c r="I250" i="40"/>
  <c r="I251" i="40"/>
  <c r="K232" i="40"/>
  <c r="K233" i="40"/>
  <c r="K226" i="40"/>
  <c r="K227" i="40"/>
  <c r="R224" i="40"/>
  <c r="R225" i="40"/>
  <c r="I224" i="40"/>
  <c r="I225" i="40"/>
  <c r="R212" i="40"/>
  <c r="R213" i="40"/>
  <c r="I212" i="40"/>
  <c r="I213" i="40"/>
  <c r="J210" i="40"/>
  <c r="J211" i="40"/>
  <c r="H208" i="40"/>
  <c r="H209" i="40"/>
  <c r="K240" i="40"/>
  <c r="K241" i="40"/>
  <c r="I232" i="40"/>
  <c r="I233" i="40"/>
  <c r="I226" i="40"/>
  <c r="I227" i="40"/>
  <c r="R268" i="40"/>
  <c r="R269" i="40"/>
  <c r="I268" i="40"/>
  <c r="I269" i="40"/>
  <c r="R266" i="40"/>
  <c r="R267" i="40"/>
  <c r="I266" i="40"/>
  <c r="I267" i="40"/>
  <c r="R254" i="40"/>
  <c r="R255" i="40"/>
  <c r="I254" i="40"/>
  <c r="I255" i="40"/>
  <c r="H250" i="40"/>
  <c r="H251" i="40"/>
  <c r="K236" i="40"/>
  <c r="K237" i="40"/>
  <c r="K234" i="40"/>
  <c r="K235" i="40"/>
  <c r="J232" i="40"/>
  <c r="J233" i="40"/>
  <c r="K230" i="40"/>
  <c r="K231" i="40"/>
  <c r="K228" i="40"/>
  <c r="K229" i="40"/>
  <c r="J226" i="40"/>
  <c r="J227" i="40"/>
  <c r="H224" i="40"/>
  <c r="H225" i="40"/>
  <c r="H212" i="40"/>
  <c r="H213" i="40"/>
  <c r="R210" i="40"/>
  <c r="R211" i="40"/>
  <c r="I210" i="40"/>
  <c r="I211" i="40"/>
  <c r="R232" i="40"/>
  <c r="R233" i="40"/>
  <c r="G760" i="31"/>
  <c r="R832" i="31"/>
  <c r="R833" i="31"/>
  <c r="J832" i="31"/>
  <c r="J833" i="31"/>
  <c r="I830" i="31"/>
  <c r="I831" i="31"/>
  <c r="R828" i="31"/>
  <c r="R829" i="31"/>
  <c r="J828" i="31"/>
  <c r="J829" i="31"/>
  <c r="I826" i="31"/>
  <c r="I827" i="31"/>
  <c r="O824" i="31"/>
  <c r="O825" i="31"/>
  <c r="R820" i="31"/>
  <c r="R821" i="31"/>
  <c r="J820" i="31"/>
  <c r="J821" i="31"/>
  <c r="H818" i="31"/>
  <c r="H819" i="31"/>
  <c r="O816" i="31"/>
  <c r="O817" i="31"/>
  <c r="O812" i="31"/>
  <c r="O813" i="31"/>
  <c r="I806" i="31"/>
  <c r="I807" i="31"/>
  <c r="H804" i="31"/>
  <c r="H805" i="31"/>
  <c r="O802" i="31"/>
  <c r="O803" i="31"/>
  <c r="K792" i="31"/>
  <c r="K793" i="31"/>
  <c r="R790" i="31"/>
  <c r="R791" i="31"/>
  <c r="J790" i="31"/>
  <c r="J791" i="31"/>
  <c r="K788" i="31"/>
  <c r="K789" i="31"/>
  <c r="I840" i="31"/>
  <c r="I841" i="31"/>
  <c r="R836" i="31"/>
  <c r="R837" i="31"/>
  <c r="J836" i="31"/>
  <c r="J837" i="31"/>
  <c r="O832" i="31"/>
  <c r="O833" i="31"/>
  <c r="I836" i="31"/>
  <c r="I837" i="31"/>
  <c r="O834" i="31"/>
  <c r="O835" i="31"/>
  <c r="K816" i="31"/>
  <c r="K817" i="31"/>
  <c r="R814" i="31"/>
  <c r="R815" i="31"/>
  <c r="J814" i="31"/>
  <c r="J815" i="31"/>
  <c r="K812" i="31"/>
  <c r="K813" i="31"/>
  <c r="R810" i="31"/>
  <c r="R811" i="31"/>
  <c r="J810" i="31"/>
  <c r="J811" i="31"/>
  <c r="H808" i="31"/>
  <c r="H809" i="31"/>
  <c r="K802" i="31"/>
  <c r="K803" i="31"/>
  <c r="R800" i="31"/>
  <c r="R801" i="31"/>
  <c r="J800" i="31"/>
  <c r="J801" i="31"/>
  <c r="I798" i="31"/>
  <c r="I799" i="31"/>
  <c r="R796" i="31"/>
  <c r="R797" i="31"/>
  <c r="J796" i="31"/>
  <c r="J797" i="31"/>
  <c r="I794" i="31"/>
  <c r="I795" i="31"/>
  <c r="O792" i="31"/>
  <c r="O793" i="31"/>
  <c r="O788" i="31"/>
  <c r="O789" i="31"/>
  <c r="H786" i="31"/>
  <c r="H787" i="31"/>
  <c r="O840" i="31"/>
  <c r="O841" i="31"/>
  <c r="R824" i="31"/>
  <c r="R825" i="31"/>
  <c r="J824" i="31"/>
  <c r="J825" i="31"/>
  <c r="O822" i="31"/>
  <c r="O823" i="31"/>
  <c r="K818" i="31"/>
  <c r="K819" i="31"/>
  <c r="R816" i="31"/>
  <c r="R817" i="31"/>
  <c r="J816" i="31"/>
  <c r="J817" i="31"/>
  <c r="I814" i="31"/>
  <c r="I815" i="31"/>
  <c r="R812" i="31"/>
  <c r="R813" i="31"/>
  <c r="J812" i="31"/>
  <c r="J813" i="31"/>
  <c r="I810" i="31"/>
  <c r="I811" i="31"/>
  <c r="O808" i="31"/>
  <c r="O809" i="31"/>
  <c r="K804" i="31"/>
  <c r="K805" i="31"/>
  <c r="R802" i="31"/>
  <c r="R803" i="31"/>
  <c r="J802" i="31"/>
  <c r="J803" i="31"/>
  <c r="I800" i="31"/>
  <c r="I801" i="31"/>
  <c r="H798" i="31"/>
  <c r="H799" i="31"/>
  <c r="I796" i="31"/>
  <c r="I797" i="31"/>
  <c r="H794" i="31"/>
  <c r="H795" i="31"/>
  <c r="O786" i="31"/>
  <c r="O787" i="31"/>
  <c r="R842" i="31"/>
  <c r="R843" i="31"/>
  <c r="J842" i="31"/>
  <c r="J843" i="31"/>
  <c r="R838" i="31"/>
  <c r="R839" i="31"/>
  <c r="J838" i="31"/>
  <c r="J839" i="31"/>
  <c r="O836" i="31"/>
  <c r="O837" i="31"/>
  <c r="I824" i="31"/>
  <c r="I825" i="31"/>
  <c r="R818" i="31"/>
  <c r="R819" i="31"/>
  <c r="J818" i="31"/>
  <c r="J819" i="31"/>
  <c r="I816" i="31"/>
  <c r="I817" i="31"/>
  <c r="H814" i="31"/>
  <c r="H815" i="31"/>
  <c r="I812" i="31"/>
  <c r="I813" i="31"/>
  <c r="H810" i="31"/>
  <c r="H811" i="31"/>
  <c r="K806" i="31"/>
  <c r="K807" i="31"/>
  <c r="R804" i="31"/>
  <c r="R805" i="31"/>
  <c r="J804" i="31"/>
  <c r="J805" i="31"/>
  <c r="I802" i="31"/>
  <c r="I803" i="31"/>
  <c r="H800" i="31"/>
  <c r="H801" i="31"/>
  <c r="O798" i="31"/>
  <c r="O799" i="31"/>
  <c r="H796" i="31"/>
  <c r="H797" i="31"/>
  <c r="O794" i="31"/>
  <c r="O795" i="31"/>
  <c r="O828" i="31"/>
  <c r="O829" i="31"/>
  <c r="R822" i="31"/>
  <c r="R823" i="31"/>
  <c r="I820" i="31"/>
  <c r="I821" i="31"/>
  <c r="O818" i="31"/>
  <c r="O819" i="31"/>
  <c r="O814" i="31"/>
  <c r="O815" i="31"/>
  <c r="I808" i="31"/>
  <c r="I809" i="31"/>
  <c r="O806" i="31"/>
  <c r="O807" i="31"/>
  <c r="H792" i="31"/>
  <c r="H793" i="31"/>
  <c r="J788" i="31"/>
  <c r="J789" i="31"/>
  <c r="O784" i="31"/>
  <c r="O785" i="31"/>
  <c r="H782" i="31"/>
  <c r="H783" i="31"/>
  <c r="K780" i="31"/>
  <c r="K781" i="31"/>
  <c r="K778" i="31"/>
  <c r="K779" i="31"/>
  <c r="K776" i="31"/>
  <c r="K777" i="31"/>
  <c r="R774" i="31"/>
  <c r="R775" i="31"/>
  <c r="J774" i="31"/>
  <c r="J775" i="31"/>
  <c r="K772" i="31"/>
  <c r="K773" i="31"/>
  <c r="I838" i="31"/>
  <c r="I839" i="31"/>
  <c r="H784" i="31"/>
  <c r="H785" i="31"/>
  <c r="J834" i="31"/>
  <c r="J835" i="31"/>
  <c r="R830" i="31"/>
  <c r="R831" i="31"/>
  <c r="H812" i="31"/>
  <c r="H813" i="31"/>
  <c r="O810" i="31"/>
  <c r="O811" i="31"/>
  <c r="K798" i="31"/>
  <c r="K799" i="31"/>
  <c r="O790" i="31"/>
  <c r="O791" i="31"/>
  <c r="I788" i="31"/>
  <c r="I789" i="31"/>
  <c r="O782" i="31"/>
  <c r="O783" i="31"/>
  <c r="R780" i="31"/>
  <c r="R781" i="31"/>
  <c r="J780" i="31"/>
  <c r="J781" i="31"/>
  <c r="R778" i="31"/>
  <c r="R779" i="31"/>
  <c r="J778" i="31"/>
  <c r="J779" i="31"/>
  <c r="R776" i="31"/>
  <c r="R777" i="31"/>
  <c r="J776" i="31"/>
  <c r="J777" i="31"/>
  <c r="I774" i="31"/>
  <c r="I775" i="31"/>
  <c r="R772" i="31"/>
  <c r="R773" i="31"/>
  <c r="J772" i="31"/>
  <c r="J773" i="31"/>
  <c r="I782" i="31"/>
  <c r="I783" i="31"/>
  <c r="I834" i="31"/>
  <c r="I835" i="31"/>
  <c r="I828" i="31"/>
  <c r="I829" i="31"/>
  <c r="R826" i="31"/>
  <c r="R827" i="31"/>
  <c r="J806" i="31"/>
  <c r="J807" i="31"/>
  <c r="H802" i="31"/>
  <c r="H803" i="31"/>
  <c r="J798" i="31"/>
  <c r="J799" i="31"/>
  <c r="K794" i="31"/>
  <c r="K795" i="31"/>
  <c r="R792" i="31"/>
  <c r="R793" i="31"/>
  <c r="K790" i="31"/>
  <c r="K791" i="31"/>
  <c r="H788" i="31"/>
  <c r="H789" i="31"/>
  <c r="R786" i="31"/>
  <c r="R787" i="31"/>
  <c r="I780" i="31"/>
  <c r="I781" i="31"/>
  <c r="I778" i="31"/>
  <c r="I779" i="31"/>
  <c r="I776" i="31"/>
  <c r="I777" i="31"/>
  <c r="H774" i="31"/>
  <c r="H775" i="31"/>
  <c r="I772" i="31"/>
  <c r="I773" i="31"/>
  <c r="I842" i="31"/>
  <c r="I843" i="31"/>
  <c r="I832" i="31"/>
  <c r="I833" i="31"/>
  <c r="O830" i="31"/>
  <c r="O831" i="31"/>
  <c r="I818" i="31"/>
  <c r="I819" i="31"/>
  <c r="K814" i="31"/>
  <c r="K815" i="31"/>
  <c r="R808" i="31"/>
  <c r="R809" i="31"/>
  <c r="H806" i="31"/>
  <c r="H807" i="31"/>
  <c r="O804" i="31"/>
  <c r="O805" i="31"/>
  <c r="O800" i="31"/>
  <c r="O801" i="31"/>
  <c r="O796" i="31"/>
  <c r="O797" i="31"/>
  <c r="J794" i="31"/>
  <c r="J795" i="31"/>
  <c r="I790" i="31"/>
  <c r="I791" i="31"/>
  <c r="H780" i="31"/>
  <c r="H781" i="31"/>
  <c r="H778" i="31"/>
  <c r="H779" i="31"/>
  <c r="H776" i="31"/>
  <c r="H777" i="31"/>
  <c r="O774" i="31"/>
  <c r="O775" i="31"/>
  <c r="H772" i="31"/>
  <c r="H773" i="31"/>
  <c r="J840" i="31"/>
  <c r="J841" i="31"/>
  <c r="R840" i="31"/>
  <c r="R841" i="31"/>
  <c r="O826" i="31"/>
  <c r="O827" i="31"/>
  <c r="J822" i="31"/>
  <c r="J823" i="31"/>
  <c r="K810" i="31"/>
  <c r="K811" i="31"/>
  <c r="H790" i="31"/>
  <c r="H791" i="31"/>
  <c r="R788" i="31"/>
  <c r="R789" i="31"/>
  <c r="K784" i="31"/>
  <c r="K785" i="31"/>
  <c r="O780" i="31"/>
  <c r="O781" i="31"/>
  <c r="O778" i="31"/>
  <c r="O779" i="31"/>
  <c r="O776" i="31"/>
  <c r="O777" i="31"/>
  <c r="O772" i="31"/>
  <c r="O773" i="31"/>
  <c r="H816" i="31"/>
  <c r="H817" i="31"/>
  <c r="I792" i="31"/>
  <c r="I793" i="31"/>
  <c r="I786" i="31"/>
  <c r="I787" i="31"/>
  <c r="K774" i="31"/>
  <c r="K775" i="31"/>
  <c r="O842" i="31"/>
  <c r="O843" i="31"/>
  <c r="O838" i="31"/>
  <c r="O839" i="31"/>
  <c r="J830" i="31"/>
  <c r="J831" i="31"/>
  <c r="I822" i="31"/>
  <c r="I823" i="31"/>
  <c r="K786" i="31"/>
  <c r="K787" i="31"/>
  <c r="J784" i="31"/>
  <c r="J785" i="31"/>
  <c r="K782" i="31"/>
  <c r="K783" i="31"/>
  <c r="R794" i="31"/>
  <c r="R795" i="31"/>
  <c r="R784" i="31"/>
  <c r="R785" i="31"/>
  <c r="R834" i="31"/>
  <c r="R835" i="31"/>
  <c r="J826" i="31"/>
  <c r="J827" i="31"/>
  <c r="O820" i="31"/>
  <c r="O821" i="31"/>
  <c r="K808" i="31"/>
  <c r="K809" i="31"/>
  <c r="R806" i="31"/>
  <c r="R807" i="31"/>
  <c r="I804" i="31"/>
  <c r="I805" i="31"/>
  <c r="K800" i="31"/>
  <c r="K801" i="31"/>
  <c r="R798" i="31"/>
  <c r="R799" i="31"/>
  <c r="K796" i="31"/>
  <c r="K797" i="31"/>
  <c r="J792" i="31"/>
  <c r="J793" i="31"/>
  <c r="J786" i="31"/>
  <c r="J787" i="31"/>
  <c r="I784" i="31"/>
  <c r="I785" i="31"/>
  <c r="R782" i="31"/>
  <c r="R783" i="31"/>
  <c r="J782" i="31"/>
  <c r="J783" i="31"/>
  <c r="J808" i="31"/>
  <c r="J809" i="31"/>
  <c r="P824" i="7"/>
  <c r="P825" i="7"/>
  <c r="P823" i="7"/>
  <c r="O400" i="31"/>
  <c r="O401" i="31"/>
  <c r="G400" i="31"/>
  <c r="G401" i="31"/>
  <c r="R398" i="31"/>
  <c r="R399" i="31"/>
  <c r="J398" i="31"/>
  <c r="J399" i="31"/>
  <c r="N396" i="31"/>
  <c r="N397" i="31"/>
  <c r="F396" i="31"/>
  <c r="R394" i="31"/>
  <c r="R395" i="31"/>
  <c r="J394" i="31"/>
  <c r="J395" i="31"/>
  <c r="F393" i="31"/>
  <c r="M392" i="31"/>
  <c r="M393" i="31"/>
  <c r="P390" i="31"/>
  <c r="P391" i="31"/>
  <c r="H390" i="31"/>
  <c r="H391" i="31"/>
  <c r="T388" i="31"/>
  <c r="T389" i="31"/>
  <c r="L388" i="31"/>
  <c r="L389" i="31"/>
  <c r="P386" i="31"/>
  <c r="P387" i="31"/>
  <c r="H386" i="31"/>
  <c r="H387" i="31"/>
  <c r="S384" i="31"/>
  <c r="S385" i="31"/>
  <c r="K384" i="31"/>
  <c r="K385" i="31"/>
  <c r="N382" i="31"/>
  <c r="N383" i="31"/>
  <c r="F382" i="31"/>
  <c r="R380" i="31"/>
  <c r="R381" i="31"/>
  <c r="J380" i="31"/>
  <c r="J381" i="31"/>
  <c r="N378" i="31"/>
  <c r="N379" i="31"/>
  <c r="F378" i="31"/>
  <c r="Q376" i="31"/>
  <c r="Q377" i="31"/>
  <c r="I376" i="31"/>
  <c r="I377" i="31"/>
  <c r="T374" i="31"/>
  <c r="T375" i="31"/>
  <c r="L374" i="31"/>
  <c r="L375" i="31"/>
  <c r="P372" i="31"/>
  <c r="P373" i="31"/>
  <c r="H372" i="31"/>
  <c r="H373" i="31"/>
  <c r="T370" i="31"/>
  <c r="T371" i="31"/>
  <c r="L370" i="31"/>
  <c r="L371" i="31"/>
  <c r="O368" i="31"/>
  <c r="O369" i="31"/>
  <c r="G368" i="31"/>
  <c r="G369" i="31"/>
  <c r="R366" i="31"/>
  <c r="R367" i="31"/>
  <c r="J366" i="31"/>
  <c r="J367" i="31"/>
  <c r="N364" i="31"/>
  <c r="N365" i="31"/>
  <c r="F364" i="31"/>
  <c r="R362" i="31"/>
  <c r="R363" i="31"/>
  <c r="J362" i="31"/>
  <c r="J363" i="31"/>
  <c r="F361" i="31"/>
  <c r="M360" i="31"/>
  <c r="M361" i="31"/>
  <c r="F359" i="31"/>
  <c r="S358" i="31"/>
  <c r="S359" i="31"/>
  <c r="K358" i="31"/>
  <c r="K359" i="31"/>
  <c r="Q356" i="31"/>
  <c r="Q357" i="31"/>
  <c r="I356" i="31"/>
  <c r="I357" i="31"/>
  <c r="S354" i="31"/>
  <c r="S355" i="31"/>
  <c r="K354" i="31"/>
  <c r="K355" i="31"/>
  <c r="O352" i="31"/>
  <c r="O353" i="31"/>
  <c r="G352" i="31"/>
  <c r="G353" i="31"/>
  <c r="S350" i="31"/>
  <c r="S351" i="31"/>
  <c r="K350" i="31"/>
  <c r="K351" i="31"/>
  <c r="N348" i="31"/>
  <c r="N349" i="31"/>
  <c r="F348" i="31"/>
  <c r="Q346" i="31"/>
  <c r="Q347" i="31"/>
  <c r="N400" i="31"/>
  <c r="N401" i="31"/>
  <c r="F400" i="31"/>
  <c r="Q398" i="31"/>
  <c r="Q399" i="31"/>
  <c r="I398" i="31"/>
  <c r="I399" i="31"/>
  <c r="F397" i="31"/>
  <c r="M396" i="31"/>
  <c r="M397" i="31"/>
  <c r="Q394" i="31"/>
  <c r="Q395" i="31"/>
  <c r="I394" i="31"/>
  <c r="I395" i="31"/>
  <c r="T392" i="31"/>
  <c r="T393" i="31"/>
  <c r="L392" i="31"/>
  <c r="L393" i="31"/>
  <c r="O390" i="31"/>
  <c r="O391" i="31"/>
  <c r="G390" i="31"/>
  <c r="G391" i="31"/>
  <c r="S388" i="31"/>
  <c r="S389" i="31"/>
  <c r="K388" i="31"/>
  <c r="K389" i="31"/>
  <c r="O386" i="31"/>
  <c r="O387" i="31"/>
  <c r="G386" i="31"/>
  <c r="G387" i="31"/>
  <c r="R384" i="31"/>
  <c r="R385" i="31"/>
  <c r="J384" i="31"/>
  <c r="J385" i="31"/>
  <c r="F383" i="31"/>
  <c r="M382" i="31"/>
  <c r="M383" i="31"/>
  <c r="Q380" i="31"/>
  <c r="Q381" i="31"/>
  <c r="I380" i="31"/>
  <c r="I381" i="31"/>
  <c r="F379" i="31"/>
  <c r="M378" i="31"/>
  <c r="M379" i="31"/>
  <c r="P376" i="31"/>
  <c r="P377" i="31"/>
  <c r="H376" i="31"/>
  <c r="H377" i="31"/>
  <c r="S374" i="31"/>
  <c r="S375" i="31"/>
  <c r="K374" i="31"/>
  <c r="K375" i="31"/>
  <c r="O372" i="31"/>
  <c r="O373" i="31"/>
  <c r="G372" i="31"/>
  <c r="G373" i="31"/>
  <c r="S370" i="31"/>
  <c r="S371" i="31"/>
  <c r="K370" i="31"/>
  <c r="K371" i="31"/>
  <c r="N368" i="31"/>
  <c r="N369" i="31"/>
  <c r="F368" i="31"/>
  <c r="Q366" i="31"/>
  <c r="Q367" i="31"/>
  <c r="I366" i="31"/>
  <c r="I367" i="31"/>
  <c r="F365" i="31"/>
  <c r="M364" i="31"/>
  <c r="M365" i="31"/>
  <c r="Q362" i="31"/>
  <c r="Q363" i="31"/>
  <c r="I362" i="31"/>
  <c r="I363" i="31"/>
  <c r="T360" i="31"/>
  <c r="T361" i="31"/>
  <c r="L360" i="31"/>
  <c r="L361" i="31"/>
  <c r="R358" i="31"/>
  <c r="R359" i="31"/>
  <c r="J358" i="31"/>
  <c r="J359" i="31"/>
  <c r="P356" i="31"/>
  <c r="P357" i="31"/>
  <c r="H356" i="31"/>
  <c r="H357" i="31"/>
  <c r="R354" i="31"/>
  <c r="R355" i="31"/>
  <c r="J354" i="31"/>
  <c r="J355" i="31"/>
  <c r="N352" i="31"/>
  <c r="N353" i="31"/>
  <c r="F352" i="31"/>
  <c r="R350" i="31"/>
  <c r="R351" i="31"/>
  <c r="J350" i="31"/>
  <c r="J351" i="31"/>
  <c r="F349" i="31"/>
  <c r="M348" i="31"/>
  <c r="M349" i="31"/>
  <c r="P346" i="31"/>
  <c r="P347" i="31"/>
  <c r="F401" i="31"/>
  <c r="M400" i="31"/>
  <c r="M401" i="31"/>
  <c r="P398" i="31"/>
  <c r="P399" i="31"/>
  <c r="H398" i="31"/>
  <c r="H399" i="31"/>
  <c r="T396" i="31"/>
  <c r="T397" i="31"/>
  <c r="L396" i="31"/>
  <c r="L397" i="31"/>
  <c r="P394" i="31"/>
  <c r="P395" i="31"/>
  <c r="H394" i="31"/>
  <c r="H395" i="31"/>
  <c r="S392" i="31"/>
  <c r="S393" i="31"/>
  <c r="K392" i="31"/>
  <c r="K393" i="31"/>
  <c r="N390" i="31"/>
  <c r="N391" i="31"/>
  <c r="F390" i="31"/>
  <c r="R388" i="31"/>
  <c r="R389" i="31"/>
  <c r="J388" i="31"/>
  <c r="J389" i="31"/>
  <c r="N386" i="31"/>
  <c r="N387" i="31"/>
  <c r="F386" i="31"/>
  <c r="Q384" i="31"/>
  <c r="Q385" i="31"/>
  <c r="I384" i="31"/>
  <c r="I385" i="31"/>
  <c r="T382" i="31"/>
  <c r="T383" i="31"/>
  <c r="L382" i="31"/>
  <c r="L383" i="31"/>
  <c r="P380" i="31"/>
  <c r="P381" i="31"/>
  <c r="H380" i="31"/>
  <c r="H381" i="31"/>
  <c r="T378" i="31"/>
  <c r="T379" i="31"/>
  <c r="L378" i="31"/>
  <c r="L379" i="31"/>
  <c r="O376" i="31"/>
  <c r="O377" i="31"/>
  <c r="G376" i="31"/>
  <c r="G377" i="31"/>
  <c r="R374" i="31"/>
  <c r="R375" i="31"/>
  <c r="J374" i="31"/>
  <c r="J375" i="31"/>
  <c r="N372" i="31"/>
  <c r="N373" i="31"/>
  <c r="F372" i="31"/>
  <c r="R370" i="31"/>
  <c r="R371" i="31"/>
  <c r="J370" i="31"/>
  <c r="J371" i="31"/>
  <c r="F369" i="31"/>
  <c r="M368" i="31"/>
  <c r="M369" i="31"/>
  <c r="P366" i="31"/>
  <c r="P367" i="31"/>
  <c r="H366" i="31"/>
  <c r="H367" i="31"/>
  <c r="T364" i="31"/>
  <c r="T365" i="31"/>
  <c r="L364" i="31"/>
  <c r="L365" i="31"/>
  <c r="P362" i="31"/>
  <c r="P363" i="31"/>
  <c r="H362" i="31"/>
  <c r="H363" i="31"/>
  <c r="S360" i="31"/>
  <c r="S361" i="31"/>
  <c r="K360" i="31"/>
  <c r="K361" i="31"/>
  <c r="Q358" i="31"/>
  <c r="Q359" i="31"/>
  <c r="I358" i="31"/>
  <c r="I359" i="31"/>
  <c r="O356" i="31"/>
  <c r="O357" i="31"/>
  <c r="G356" i="31"/>
  <c r="G357" i="31"/>
  <c r="Q354" i="31"/>
  <c r="Q355" i="31"/>
  <c r="I354" i="31"/>
  <c r="I355" i="31"/>
  <c r="F353" i="31"/>
  <c r="M352" i="31"/>
  <c r="M353" i="31"/>
  <c r="Q350" i="31"/>
  <c r="Q351" i="31"/>
  <c r="I350" i="31"/>
  <c r="I351" i="31"/>
  <c r="T348" i="31"/>
  <c r="T349" i="31"/>
  <c r="L348" i="31"/>
  <c r="L349" i="31"/>
  <c r="O346" i="31"/>
  <c r="O347" i="31"/>
  <c r="G346" i="31"/>
  <c r="G347" i="31"/>
  <c r="T400" i="31"/>
  <c r="T401" i="31"/>
  <c r="L400" i="31"/>
  <c r="L401" i="31"/>
  <c r="O398" i="31"/>
  <c r="O399" i="31"/>
  <c r="G398" i="31"/>
  <c r="G399" i="31"/>
  <c r="S396" i="31"/>
  <c r="S397" i="31"/>
  <c r="K396" i="31"/>
  <c r="K397" i="31"/>
  <c r="O394" i="31"/>
  <c r="O395" i="31"/>
  <c r="G394" i="31"/>
  <c r="G395" i="31"/>
  <c r="R392" i="31"/>
  <c r="R393" i="31"/>
  <c r="J392" i="31"/>
  <c r="J393" i="31"/>
  <c r="F391" i="31"/>
  <c r="M390" i="31"/>
  <c r="M391" i="31"/>
  <c r="Q388" i="31"/>
  <c r="Q389" i="31"/>
  <c r="I388" i="31"/>
  <c r="I389" i="31"/>
  <c r="F387" i="31"/>
  <c r="M386" i="31"/>
  <c r="M387" i="31"/>
  <c r="P384" i="31"/>
  <c r="P385" i="31"/>
  <c r="H384" i="31"/>
  <c r="H385" i="31"/>
  <c r="S382" i="31"/>
  <c r="S383" i="31"/>
  <c r="K382" i="31"/>
  <c r="K383" i="31"/>
  <c r="O380" i="31"/>
  <c r="O381" i="31"/>
  <c r="G380" i="31"/>
  <c r="G381" i="31"/>
  <c r="S378" i="31"/>
  <c r="S379" i="31"/>
  <c r="K378" i="31"/>
  <c r="K379" i="31"/>
  <c r="N376" i="31"/>
  <c r="N377" i="31"/>
  <c r="F376" i="31"/>
  <c r="Q374" i="31"/>
  <c r="Q375" i="31"/>
  <c r="I374" i="31"/>
  <c r="I375" i="31"/>
  <c r="F373" i="31"/>
  <c r="M372" i="31"/>
  <c r="M373" i="31"/>
  <c r="Q370" i="31"/>
  <c r="Q371" i="31"/>
  <c r="I370" i="31"/>
  <c r="I371" i="31"/>
  <c r="T368" i="31"/>
  <c r="T369" i="31"/>
  <c r="L368" i="31"/>
  <c r="L369" i="31"/>
  <c r="O366" i="31"/>
  <c r="O367" i="31"/>
  <c r="G366" i="31"/>
  <c r="G367" i="31"/>
  <c r="S364" i="31"/>
  <c r="S365" i="31"/>
  <c r="K364" i="31"/>
  <c r="K365" i="31"/>
  <c r="O362" i="31"/>
  <c r="O363" i="31"/>
  <c r="G362" i="31"/>
  <c r="G363" i="31"/>
  <c r="R360" i="31"/>
  <c r="R361" i="31"/>
  <c r="J360" i="31"/>
  <c r="J361" i="31"/>
  <c r="P358" i="31"/>
  <c r="P359" i="31"/>
  <c r="H358" i="31"/>
  <c r="H359" i="31"/>
  <c r="N356" i="31"/>
  <c r="N357" i="31"/>
  <c r="P354" i="31"/>
  <c r="P355" i="31"/>
  <c r="H354" i="31"/>
  <c r="H355" i="31"/>
  <c r="T352" i="31"/>
  <c r="T353" i="31"/>
  <c r="L352" i="31"/>
  <c r="L353" i="31"/>
  <c r="P350" i="31"/>
  <c r="P351" i="31"/>
  <c r="H350" i="31"/>
  <c r="H351" i="31"/>
  <c r="S348" i="31"/>
  <c r="S349" i="31"/>
  <c r="K348" i="31"/>
  <c r="K349" i="31"/>
  <c r="N346" i="31"/>
  <c r="N347" i="31"/>
  <c r="F346" i="31"/>
  <c r="S400" i="31"/>
  <c r="S401" i="31"/>
  <c r="K400" i="31"/>
  <c r="K401" i="31"/>
  <c r="N398" i="31"/>
  <c r="N399" i="31"/>
  <c r="F398" i="31"/>
  <c r="R396" i="31"/>
  <c r="R397" i="31"/>
  <c r="J396" i="31"/>
  <c r="J397" i="31"/>
  <c r="N394" i="31"/>
  <c r="N395" i="31"/>
  <c r="F394" i="31"/>
  <c r="Q392" i="31"/>
  <c r="Q393" i="31"/>
  <c r="I392" i="31"/>
  <c r="I393" i="31"/>
  <c r="T390" i="31"/>
  <c r="T391" i="31"/>
  <c r="L390" i="31"/>
  <c r="L391" i="31"/>
  <c r="P388" i="31"/>
  <c r="P389" i="31"/>
  <c r="H388" i="31"/>
  <c r="H389" i="31"/>
  <c r="T386" i="31"/>
  <c r="T387" i="31"/>
  <c r="L386" i="31"/>
  <c r="L387" i="31"/>
  <c r="O384" i="31"/>
  <c r="O385" i="31"/>
  <c r="G384" i="31"/>
  <c r="G385" i="31"/>
  <c r="R382" i="31"/>
  <c r="R383" i="31"/>
  <c r="J382" i="31"/>
  <c r="J383" i="31"/>
  <c r="N380" i="31"/>
  <c r="N381" i="31"/>
  <c r="F380" i="31"/>
  <c r="R378" i="31"/>
  <c r="R379" i="31"/>
  <c r="J378" i="31"/>
  <c r="J379" i="31"/>
  <c r="F377" i="31"/>
  <c r="M376" i="31"/>
  <c r="M377" i="31"/>
  <c r="P374" i="31"/>
  <c r="P375" i="31"/>
  <c r="H374" i="31"/>
  <c r="H375" i="31"/>
  <c r="T372" i="31"/>
  <c r="T373" i="31"/>
  <c r="L372" i="31"/>
  <c r="L373" i="31"/>
  <c r="P370" i="31"/>
  <c r="P371" i="31"/>
  <c r="H370" i="31"/>
  <c r="H371" i="31"/>
  <c r="S368" i="31"/>
  <c r="S369" i="31"/>
  <c r="K368" i="31"/>
  <c r="K369" i="31"/>
  <c r="N366" i="31"/>
  <c r="N367" i="31"/>
  <c r="F366" i="31"/>
  <c r="R364" i="31"/>
  <c r="R365" i="31"/>
  <c r="J364" i="31"/>
  <c r="J365" i="31"/>
  <c r="N362" i="31"/>
  <c r="N363" i="31"/>
  <c r="F362" i="31"/>
  <c r="Q360" i="31"/>
  <c r="Q361" i="31"/>
  <c r="I360" i="31"/>
  <c r="I361" i="31"/>
  <c r="O358" i="31"/>
  <c r="O359" i="31"/>
  <c r="G358" i="31"/>
  <c r="G359" i="31"/>
  <c r="F357" i="31"/>
  <c r="M356" i="31"/>
  <c r="M357" i="31"/>
  <c r="O354" i="31"/>
  <c r="O355" i="31"/>
  <c r="G354" i="31"/>
  <c r="G355" i="31"/>
  <c r="S352" i="31"/>
  <c r="S353" i="31"/>
  <c r="K352" i="31"/>
  <c r="K353" i="31"/>
  <c r="O350" i="31"/>
  <c r="O351" i="31"/>
  <c r="G350" i="31"/>
  <c r="G351" i="31"/>
  <c r="R348" i="31"/>
  <c r="R349" i="31"/>
  <c r="J348" i="31"/>
  <c r="J349" i="31"/>
  <c r="F347" i="31"/>
  <c r="M346" i="31"/>
  <c r="M347" i="31"/>
  <c r="Q400" i="31"/>
  <c r="Q401" i="31"/>
  <c r="I400" i="31"/>
  <c r="I401" i="31"/>
  <c r="T398" i="31"/>
  <c r="T399" i="31"/>
  <c r="L398" i="31"/>
  <c r="L399" i="31"/>
  <c r="P396" i="31"/>
  <c r="P397" i="31"/>
  <c r="H396" i="31"/>
  <c r="H397" i="31"/>
  <c r="T394" i="31"/>
  <c r="T395" i="31"/>
  <c r="L394" i="31"/>
  <c r="L395" i="31"/>
  <c r="O392" i="31"/>
  <c r="O393" i="31"/>
  <c r="G392" i="31"/>
  <c r="G393" i="31"/>
  <c r="R390" i="31"/>
  <c r="R391" i="31"/>
  <c r="J390" i="31"/>
  <c r="J391" i="31"/>
  <c r="N388" i="31"/>
  <c r="N389" i="31"/>
  <c r="F388" i="31"/>
  <c r="R386" i="31"/>
  <c r="R387" i="31"/>
  <c r="J386" i="31"/>
  <c r="J387" i="31"/>
  <c r="F385" i="31"/>
  <c r="M384" i="31"/>
  <c r="M385" i="31"/>
  <c r="P382" i="31"/>
  <c r="P383" i="31"/>
  <c r="H382" i="31"/>
  <c r="H383" i="31"/>
  <c r="T380" i="31"/>
  <c r="T381" i="31"/>
  <c r="L380" i="31"/>
  <c r="L381" i="31"/>
  <c r="P378" i="31"/>
  <c r="P379" i="31"/>
  <c r="H378" i="31"/>
  <c r="H379" i="31"/>
  <c r="S376" i="31"/>
  <c r="S377" i="31"/>
  <c r="K376" i="31"/>
  <c r="K377" i="31"/>
  <c r="N374" i="31"/>
  <c r="N375" i="31"/>
  <c r="F374" i="31"/>
  <c r="R372" i="31"/>
  <c r="R373" i="31"/>
  <c r="J372" i="31"/>
  <c r="J373" i="31"/>
  <c r="N370" i="31"/>
  <c r="N371" i="31"/>
  <c r="F370" i="31"/>
  <c r="Q368" i="31"/>
  <c r="Q369" i="31"/>
  <c r="I368" i="31"/>
  <c r="I369" i="31"/>
  <c r="T366" i="31"/>
  <c r="T367" i="31"/>
  <c r="L366" i="31"/>
  <c r="L367" i="31"/>
  <c r="P364" i="31"/>
  <c r="P365" i="31"/>
  <c r="H364" i="31"/>
  <c r="H365" i="31"/>
  <c r="T362" i="31"/>
  <c r="T363" i="31"/>
  <c r="L362" i="31"/>
  <c r="L363" i="31"/>
  <c r="O360" i="31"/>
  <c r="O361" i="31"/>
  <c r="G360" i="31"/>
  <c r="G361" i="31"/>
  <c r="M358" i="31"/>
  <c r="M359" i="31"/>
  <c r="F356" i="31"/>
  <c r="S356" i="31"/>
  <c r="S357" i="31"/>
  <c r="K356" i="31"/>
  <c r="K357" i="31"/>
  <c r="F355" i="31"/>
  <c r="M354" i="31"/>
  <c r="M355" i="31"/>
  <c r="Q352" i="31"/>
  <c r="Q353" i="31"/>
  <c r="I352" i="31"/>
  <c r="I353" i="31"/>
  <c r="F351" i="31"/>
  <c r="M350" i="31"/>
  <c r="M351" i="31"/>
  <c r="P348" i="31"/>
  <c r="P349" i="31"/>
  <c r="H348" i="31"/>
  <c r="H349" i="31"/>
  <c r="S346" i="31"/>
  <c r="S347" i="31"/>
  <c r="K398" i="31"/>
  <c r="K399" i="31"/>
  <c r="S394" i="31"/>
  <c r="S395" i="31"/>
  <c r="F392" i="31"/>
  <c r="M388" i="31"/>
  <c r="M389" i="31"/>
  <c r="T384" i="31"/>
  <c r="T385" i="31"/>
  <c r="G382" i="31"/>
  <c r="G383" i="31"/>
  <c r="R400" i="31"/>
  <c r="R401" i="31"/>
  <c r="M394" i="31"/>
  <c r="M395" i="31"/>
  <c r="S390" i="31"/>
  <c r="S391" i="31"/>
  <c r="G388" i="31"/>
  <c r="G389" i="31"/>
  <c r="N384" i="31"/>
  <c r="N385" i="31"/>
  <c r="F381" i="31"/>
  <c r="I378" i="31"/>
  <c r="I379" i="31"/>
  <c r="O374" i="31"/>
  <c r="O375" i="31"/>
  <c r="P400" i="31"/>
  <c r="P401" i="31"/>
  <c r="K394" i="31"/>
  <c r="K395" i="31"/>
  <c r="Q390" i="31"/>
  <c r="Q391" i="31"/>
  <c r="L384" i="31"/>
  <c r="L385" i="31"/>
  <c r="S380" i="31"/>
  <c r="S381" i="31"/>
  <c r="G378" i="31"/>
  <c r="G379" i="31"/>
  <c r="M374" i="31"/>
  <c r="M375" i="31"/>
  <c r="F371" i="31"/>
  <c r="H368" i="31"/>
  <c r="H369" i="31"/>
  <c r="O364" i="31"/>
  <c r="O365" i="31"/>
  <c r="T358" i="31"/>
  <c r="T359" i="31"/>
  <c r="J356" i="31"/>
  <c r="J357" i="31"/>
  <c r="P352" i="31"/>
  <c r="P353" i="31"/>
  <c r="K346" i="31"/>
  <c r="K347" i="31"/>
  <c r="T344" i="31"/>
  <c r="T345" i="31"/>
  <c r="L344" i="31"/>
  <c r="L345" i="31"/>
  <c r="P342" i="31"/>
  <c r="P343" i="31"/>
  <c r="H342" i="31"/>
  <c r="H343" i="31"/>
  <c r="S340" i="31"/>
  <c r="S341" i="31"/>
  <c r="K340" i="31"/>
  <c r="K341" i="31"/>
  <c r="N338" i="31"/>
  <c r="N339" i="31"/>
  <c r="F338" i="31"/>
  <c r="R336" i="31"/>
  <c r="R337" i="31"/>
  <c r="J336" i="31"/>
  <c r="J337" i="31"/>
  <c r="N334" i="31"/>
  <c r="N335" i="31"/>
  <c r="F334" i="31"/>
  <c r="Q332" i="31"/>
  <c r="Q333" i="31"/>
  <c r="I332" i="31"/>
  <c r="I333" i="31"/>
  <c r="T330" i="31"/>
  <c r="T331" i="31"/>
  <c r="L330" i="31"/>
  <c r="L331" i="31"/>
  <c r="P328" i="31"/>
  <c r="P329" i="31"/>
  <c r="H328" i="31"/>
  <c r="H329" i="31"/>
  <c r="T326" i="31"/>
  <c r="T327" i="31"/>
  <c r="L326" i="31"/>
  <c r="L327" i="31"/>
  <c r="O324" i="31"/>
  <c r="O325" i="31"/>
  <c r="G324" i="31"/>
  <c r="G325" i="31"/>
  <c r="R322" i="31"/>
  <c r="R323" i="31"/>
  <c r="J322" i="31"/>
  <c r="J323" i="31"/>
  <c r="N320" i="31"/>
  <c r="N321" i="31"/>
  <c r="F320" i="31"/>
  <c r="R318" i="31"/>
  <c r="R319" i="31"/>
  <c r="J318" i="31"/>
  <c r="J319" i="31"/>
  <c r="F317" i="31"/>
  <c r="M316" i="31"/>
  <c r="M317" i="31"/>
  <c r="T314" i="31"/>
  <c r="T315" i="31"/>
  <c r="L314" i="31"/>
  <c r="L315" i="31"/>
  <c r="P312" i="31"/>
  <c r="P313" i="31"/>
  <c r="H312" i="31"/>
  <c r="H313" i="31"/>
  <c r="F311" i="31"/>
  <c r="M310" i="31"/>
  <c r="M311" i="31"/>
  <c r="Q308" i="31"/>
  <c r="Q309" i="31"/>
  <c r="I308" i="31"/>
  <c r="I309" i="31"/>
  <c r="F307" i="31"/>
  <c r="M306" i="31"/>
  <c r="M307" i="31"/>
  <c r="P304" i="31"/>
  <c r="P305" i="31"/>
  <c r="H304" i="31"/>
  <c r="H305" i="31"/>
  <c r="S302" i="31"/>
  <c r="S303" i="31"/>
  <c r="K302" i="31"/>
  <c r="K303" i="31"/>
  <c r="O300" i="31"/>
  <c r="O301" i="31"/>
  <c r="G300" i="31"/>
  <c r="G301" i="31"/>
  <c r="S298" i="31"/>
  <c r="S299" i="31"/>
  <c r="K298" i="31"/>
  <c r="K299" i="31"/>
  <c r="N296" i="31"/>
  <c r="N297" i="31"/>
  <c r="F296" i="31"/>
  <c r="Q294" i="31"/>
  <c r="Q295" i="31"/>
  <c r="I294" i="31"/>
  <c r="I295" i="31"/>
  <c r="F293" i="31"/>
  <c r="M292" i="31"/>
  <c r="M293" i="31"/>
  <c r="J400" i="31"/>
  <c r="J401" i="31"/>
  <c r="Q396" i="31"/>
  <c r="Q397" i="31"/>
  <c r="K390" i="31"/>
  <c r="K391" i="31"/>
  <c r="S386" i="31"/>
  <c r="S387" i="31"/>
  <c r="F384" i="31"/>
  <c r="M380" i="31"/>
  <c r="M381" i="31"/>
  <c r="T376" i="31"/>
  <c r="T377" i="31"/>
  <c r="G374" i="31"/>
  <c r="G375" i="31"/>
  <c r="O370" i="31"/>
  <c r="O371" i="31"/>
  <c r="F367" i="31"/>
  <c r="I364" i="31"/>
  <c r="I365" i="31"/>
  <c r="P360" i="31"/>
  <c r="P361" i="31"/>
  <c r="N358" i="31"/>
  <c r="N359" i="31"/>
  <c r="J352" i="31"/>
  <c r="J353" i="31"/>
  <c r="Q348" i="31"/>
  <c r="Q349" i="31"/>
  <c r="J346" i="31"/>
  <c r="J347" i="31"/>
  <c r="S344" i="31"/>
  <c r="S345" i="31"/>
  <c r="K344" i="31"/>
  <c r="K345" i="31"/>
  <c r="O342" i="31"/>
  <c r="O343" i="31"/>
  <c r="G342" i="31"/>
  <c r="G343" i="31"/>
  <c r="R340" i="31"/>
  <c r="R341" i="31"/>
  <c r="J340" i="31"/>
  <c r="J341" i="31"/>
  <c r="F339" i="31"/>
  <c r="M338" i="31"/>
  <c r="M339" i="31"/>
  <c r="Q336" i="31"/>
  <c r="Q337" i="31"/>
  <c r="I336" i="31"/>
  <c r="I337" i="31"/>
  <c r="F335" i="31"/>
  <c r="M334" i="31"/>
  <c r="M335" i="31"/>
  <c r="P332" i="31"/>
  <c r="P333" i="31"/>
  <c r="H332" i="31"/>
  <c r="H333" i="31"/>
  <c r="S330" i="31"/>
  <c r="S331" i="31"/>
  <c r="K330" i="31"/>
  <c r="K331" i="31"/>
  <c r="O328" i="31"/>
  <c r="O329" i="31"/>
  <c r="G328" i="31"/>
  <c r="G329" i="31"/>
  <c r="S326" i="31"/>
  <c r="S327" i="31"/>
  <c r="K326" i="31"/>
  <c r="K327" i="31"/>
  <c r="N324" i="31"/>
  <c r="N325" i="31"/>
  <c r="F324" i="31"/>
  <c r="Q322" i="31"/>
  <c r="Q323" i="31"/>
  <c r="I322" i="31"/>
  <c r="I323" i="31"/>
  <c r="F321" i="31"/>
  <c r="M320" i="31"/>
  <c r="M321" i="31"/>
  <c r="Q318" i="31"/>
  <c r="Q319" i="31"/>
  <c r="I318" i="31"/>
  <c r="I319" i="31"/>
  <c r="T316" i="31"/>
  <c r="T317" i="31"/>
  <c r="L316" i="31"/>
  <c r="L317" i="31"/>
  <c r="S314" i="31"/>
  <c r="S315" i="31"/>
  <c r="H400" i="31"/>
  <c r="H401" i="31"/>
  <c r="O396" i="31"/>
  <c r="O397" i="31"/>
  <c r="I390" i="31"/>
  <c r="I391" i="31"/>
  <c r="Q386" i="31"/>
  <c r="Q387" i="31"/>
  <c r="K380" i="31"/>
  <c r="K381" i="31"/>
  <c r="R376" i="31"/>
  <c r="R377" i="31"/>
  <c r="M370" i="31"/>
  <c r="M371" i="31"/>
  <c r="S366" i="31"/>
  <c r="S367" i="31"/>
  <c r="G364" i="31"/>
  <c r="G365" i="31"/>
  <c r="N360" i="31"/>
  <c r="N361" i="31"/>
  <c r="L358" i="31"/>
  <c r="L359" i="31"/>
  <c r="T354" i="31"/>
  <c r="T355" i="31"/>
  <c r="H352" i="31"/>
  <c r="H353" i="31"/>
  <c r="O348" i="31"/>
  <c r="O349" i="31"/>
  <c r="I346" i="31"/>
  <c r="I347" i="31"/>
  <c r="R344" i="31"/>
  <c r="R345" i="31"/>
  <c r="J344" i="31"/>
  <c r="J345" i="31"/>
  <c r="N342" i="31"/>
  <c r="N343" i="31"/>
  <c r="F342" i="31"/>
  <c r="Q340" i="31"/>
  <c r="Q341" i="31"/>
  <c r="I340" i="31"/>
  <c r="I341" i="31"/>
  <c r="T338" i="31"/>
  <c r="T339" i="31"/>
  <c r="L338" i="31"/>
  <c r="L339" i="31"/>
  <c r="P336" i="31"/>
  <c r="P337" i="31"/>
  <c r="H336" i="31"/>
  <c r="H337" i="31"/>
  <c r="T334" i="31"/>
  <c r="T335" i="31"/>
  <c r="L334" i="31"/>
  <c r="L335" i="31"/>
  <c r="O332" i="31"/>
  <c r="O333" i="31"/>
  <c r="G332" i="31"/>
  <c r="G333" i="31"/>
  <c r="R330" i="31"/>
  <c r="R331" i="31"/>
  <c r="J330" i="31"/>
  <c r="J331" i="31"/>
  <c r="N328" i="31"/>
  <c r="N329" i="31"/>
  <c r="F328" i="31"/>
  <c r="R326" i="31"/>
  <c r="R327" i="31"/>
  <c r="J326" i="31"/>
  <c r="J327" i="31"/>
  <c r="F325" i="31"/>
  <c r="M324" i="31"/>
  <c r="M325" i="31"/>
  <c r="P322" i="31"/>
  <c r="P323" i="31"/>
  <c r="H322" i="31"/>
  <c r="H323" i="31"/>
  <c r="T320" i="31"/>
  <c r="T321" i="31"/>
  <c r="L320" i="31"/>
  <c r="L321" i="31"/>
  <c r="P318" i="31"/>
  <c r="P319" i="31"/>
  <c r="H318" i="31"/>
  <c r="H319" i="31"/>
  <c r="S316" i="31"/>
  <c r="S317" i="31"/>
  <c r="K316" i="31"/>
  <c r="K317" i="31"/>
  <c r="R314" i="31"/>
  <c r="R315" i="31"/>
  <c r="J314" i="31"/>
  <c r="J315" i="31"/>
  <c r="N312" i="31"/>
  <c r="N313" i="31"/>
  <c r="F312" i="31"/>
  <c r="S310" i="31"/>
  <c r="S311" i="31"/>
  <c r="K310" i="31"/>
  <c r="K311" i="31"/>
  <c r="O308" i="31"/>
  <c r="O309" i="31"/>
  <c r="G308" i="31"/>
  <c r="G309" i="31"/>
  <c r="S306" i="31"/>
  <c r="S307" i="31"/>
  <c r="K306" i="31"/>
  <c r="K307" i="31"/>
  <c r="N304" i="31"/>
  <c r="N305" i="31"/>
  <c r="F304" i="31"/>
  <c r="Q302" i="31"/>
  <c r="Q303" i="31"/>
  <c r="I302" i="31"/>
  <c r="I303" i="31"/>
  <c r="F301" i="31"/>
  <c r="M300" i="31"/>
  <c r="M301" i="31"/>
  <c r="Q298" i="31"/>
  <c r="Q299" i="31"/>
  <c r="I298" i="31"/>
  <c r="I299" i="31"/>
  <c r="T296" i="31"/>
  <c r="T297" i="31"/>
  <c r="L296" i="31"/>
  <c r="L297" i="31"/>
  <c r="O294" i="31"/>
  <c r="O295" i="31"/>
  <c r="G294" i="31"/>
  <c r="G295" i="31"/>
  <c r="S292" i="31"/>
  <c r="S293" i="31"/>
  <c r="K292" i="31"/>
  <c r="K293" i="31"/>
  <c r="G396" i="31"/>
  <c r="G397" i="31"/>
  <c r="K386" i="31"/>
  <c r="K387" i="31"/>
  <c r="Q378" i="31"/>
  <c r="Q379" i="31"/>
  <c r="K372" i="31"/>
  <c r="K373" i="31"/>
  <c r="K366" i="31"/>
  <c r="K367" i="31"/>
  <c r="T356" i="31"/>
  <c r="T357" i="31"/>
  <c r="R346" i="31"/>
  <c r="R347" i="31"/>
  <c r="P344" i="31"/>
  <c r="P345" i="31"/>
  <c r="K342" i="31"/>
  <c r="K343" i="31"/>
  <c r="P340" i="31"/>
  <c r="P341" i="31"/>
  <c r="J338" i="31"/>
  <c r="J339" i="31"/>
  <c r="S336" i="31"/>
  <c r="S337" i="31"/>
  <c r="K334" i="31"/>
  <c r="K335" i="31"/>
  <c r="S332" i="31"/>
  <c r="S333" i="31"/>
  <c r="M330" i="31"/>
  <c r="M331" i="31"/>
  <c r="S328" i="31"/>
  <c r="S329" i="31"/>
  <c r="N326" i="31"/>
  <c r="N327" i="31"/>
  <c r="S324" i="31"/>
  <c r="S325" i="31"/>
  <c r="H324" i="31"/>
  <c r="H325" i="31"/>
  <c r="M322" i="31"/>
  <c r="M323" i="31"/>
  <c r="S320" i="31"/>
  <c r="S321" i="31"/>
  <c r="H320" i="31"/>
  <c r="H321" i="31"/>
  <c r="N318" i="31"/>
  <c r="N319" i="31"/>
  <c r="H316" i="31"/>
  <c r="H317" i="31"/>
  <c r="K314" i="31"/>
  <c r="K315" i="31"/>
  <c r="R312" i="31"/>
  <c r="R313" i="31"/>
  <c r="G312" i="31"/>
  <c r="G313" i="31"/>
  <c r="Q310" i="31"/>
  <c r="Q311" i="31"/>
  <c r="G310" i="31"/>
  <c r="G311" i="31"/>
  <c r="P308" i="31"/>
  <c r="P309" i="31"/>
  <c r="O306" i="31"/>
  <c r="O307" i="31"/>
  <c r="L304" i="31"/>
  <c r="L305" i="31"/>
  <c r="F303" i="31"/>
  <c r="J302" i="31"/>
  <c r="J303" i="31"/>
  <c r="S300" i="31"/>
  <c r="S301" i="31"/>
  <c r="I300" i="31"/>
  <c r="I301" i="31"/>
  <c r="R298" i="31"/>
  <c r="R299" i="31"/>
  <c r="G298" i="31"/>
  <c r="G299" i="31"/>
  <c r="P296" i="31"/>
  <c r="P297" i="31"/>
  <c r="M294" i="31"/>
  <c r="M295" i="31"/>
  <c r="L292" i="31"/>
  <c r="L293" i="31"/>
  <c r="O290" i="31"/>
  <c r="O291" i="31"/>
  <c r="G290" i="31"/>
  <c r="G291" i="31"/>
  <c r="R288" i="31"/>
  <c r="R289" i="31"/>
  <c r="J288" i="31"/>
  <c r="J289" i="31"/>
  <c r="F287" i="31"/>
  <c r="M286" i="31"/>
  <c r="M287" i="31"/>
  <c r="Q284" i="31"/>
  <c r="Q285" i="31"/>
  <c r="I284" i="31"/>
  <c r="I285" i="31"/>
  <c r="F283" i="31"/>
  <c r="M282" i="31"/>
  <c r="M283" i="31"/>
  <c r="P280" i="31"/>
  <c r="P281" i="31"/>
  <c r="H280" i="31"/>
  <c r="H281" i="31"/>
  <c r="S278" i="31"/>
  <c r="S279" i="31"/>
  <c r="K278" i="31"/>
  <c r="K279" i="31"/>
  <c r="O276" i="31"/>
  <c r="O277" i="31"/>
  <c r="G276" i="31"/>
  <c r="G277" i="31"/>
  <c r="S274" i="31"/>
  <c r="S275" i="31"/>
  <c r="K274" i="31"/>
  <c r="K275" i="31"/>
  <c r="F273" i="31"/>
  <c r="M272" i="31"/>
  <c r="M273" i="31"/>
  <c r="T270" i="31"/>
  <c r="T271" i="31"/>
  <c r="L270" i="31"/>
  <c r="L271" i="31"/>
  <c r="P268" i="31"/>
  <c r="P269" i="31"/>
  <c r="H268" i="31"/>
  <c r="H269" i="31"/>
  <c r="Q266" i="31"/>
  <c r="Q267" i="31"/>
  <c r="F395" i="31"/>
  <c r="I386" i="31"/>
  <c r="I387" i="31"/>
  <c r="O378" i="31"/>
  <c r="O379" i="31"/>
  <c r="I372" i="31"/>
  <c r="I373" i="31"/>
  <c r="H360" i="31"/>
  <c r="H361" i="31"/>
  <c r="R356" i="31"/>
  <c r="R357" i="31"/>
  <c r="T350" i="31"/>
  <c r="T351" i="31"/>
  <c r="L346" i="31"/>
  <c r="L347" i="31"/>
  <c r="O344" i="31"/>
  <c r="O345" i="31"/>
  <c r="F343" i="31"/>
  <c r="J342" i="31"/>
  <c r="J343" i="31"/>
  <c r="O340" i="31"/>
  <c r="O341" i="31"/>
  <c r="I338" i="31"/>
  <c r="I339" i="31"/>
  <c r="O336" i="31"/>
  <c r="O337" i="31"/>
  <c r="J334" i="31"/>
  <c r="J335" i="31"/>
  <c r="R332" i="31"/>
  <c r="R333" i="31"/>
  <c r="I330" i="31"/>
  <c r="I331" i="31"/>
  <c r="R328" i="31"/>
  <c r="R329" i="31"/>
  <c r="M326" i="31"/>
  <c r="M327" i="31"/>
  <c r="R324" i="31"/>
  <c r="R325" i="31"/>
  <c r="L322" i="31"/>
  <c r="L323" i="31"/>
  <c r="R320" i="31"/>
  <c r="R321" i="31"/>
  <c r="G320" i="31"/>
  <c r="G321" i="31"/>
  <c r="M318" i="31"/>
  <c r="M319" i="31"/>
  <c r="R316" i="31"/>
  <c r="R317" i="31"/>
  <c r="G316" i="31"/>
  <c r="G317" i="31"/>
  <c r="I314" i="31"/>
  <c r="I315" i="31"/>
  <c r="Q312" i="31"/>
  <c r="Q313" i="31"/>
  <c r="F314" i="31"/>
  <c r="P310" i="31"/>
  <c r="P311" i="31"/>
  <c r="F310" i="31"/>
  <c r="W310" i="31"/>
  <c r="N308" i="31"/>
  <c r="N309" i="31"/>
  <c r="N306" i="31"/>
  <c r="N307" i="31"/>
  <c r="F305" i="31"/>
  <c r="K304" i="31"/>
  <c r="K305" i="31"/>
  <c r="T302" i="31"/>
  <c r="T303" i="31"/>
  <c r="H302" i="31"/>
  <c r="H303" i="31"/>
  <c r="R300" i="31"/>
  <c r="R301" i="31"/>
  <c r="H300" i="31"/>
  <c r="H301" i="31"/>
  <c r="P298" i="31"/>
  <c r="P299" i="31"/>
  <c r="F298" i="31"/>
  <c r="O296" i="31"/>
  <c r="O297" i="31"/>
  <c r="L294" i="31"/>
  <c r="L295" i="31"/>
  <c r="J292" i="31"/>
  <c r="J293" i="31"/>
  <c r="N290" i="31"/>
  <c r="N291" i="31"/>
  <c r="F290" i="31"/>
  <c r="Q288" i="31"/>
  <c r="Q289" i="31"/>
  <c r="I288" i="31"/>
  <c r="I289" i="31"/>
  <c r="T286" i="31"/>
  <c r="T287" i="31"/>
  <c r="L286" i="31"/>
  <c r="L287" i="31"/>
  <c r="P284" i="31"/>
  <c r="P285" i="31"/>
  <c r="H284" i="31"/>
  <c r="H285" i="31"/>
  <c r="T282" i="31"/>
  <c r="T283" i="31"/>
  <c r="L282" i="31"/>
  <c r="L283" i="31"/>
  <c r="O280" i="31"/>
  <c r="O281" i="31"/>
  <c r="G280" i="31"/>
  <c r="G281" i="31"/>
  <c r="R278" i="31"/>
  <c r="R279" i="31"/>
  <c r="J278" i="31"/>
  <c r="J279" i="31"/>
  <c r="N276" i="31"/>
  <c r="N277" i="31"/>
  <c r="F276" i="31"/>
  <c r="R274" i="31"/>
  <c r="R275" i="31"/>
  <c r="J274" i="31"/>
  <c r="J275" i="31"/>
  <c r="T272" i="31"/>
  <c r="T273" i="31"/>
  <c r="L272" i="31"/>
  <c r="L273" i="31"/>
  <c r="S270" i="31"/>
  <c r="S271" i="31"/>
  <c r="K270" i="31"/>
  <c r="K271" i="31"/>
  <c r="O268" i="31"/>
  <c r="O269" i="31"/>
  <c r="G268" i="31"/>
  <c r="G269" i="31"/>
  <c r="P266" i="31"/>
  <c r="P267" i="31"/>
  <c r="P392" i="31"/>
  <c r="P393" i="31"/>
  <c r="L376" i="31"/>
  <c r="L377" i="31"/>
  <c r="G370" i="31"/>
  <c r="G371" i="31"/>
  <c r="F360" i="31"/>
  <c r="L356" i="31"/>
  <c r="L357" i="31"/>
  <c r="N350" i="31"/>
  <c r="N351" i="31"/>
  <c r="H346" i="31"/>
  <c r="H347" i="31"/>
  <c r="N344" i="31"/>
  <c r="N345" i="31"/>
  <c r="T342" i="31"/>
  <c r="T343" i="31"/>
  <c r="I342" i="31"/>
  <c r="I343" i="31"/>
  <c r="N340" i="31"/>
  <c r="N341" i="31"/>
  <c r="S338" i="31"/>
  <c r="S339" i="31"/>
  <c r="H338" i="31"/>
  <c r="H339" i="31"/>
  <c r="N336" i="31"/>
  <c r="N337" i="31"/>
  <c r="I334" i="31"/>
  <c r="I335" i="31"/>
  <c r="N332" i="31"/>
  <c r="N333" i="31"/>
  <c r="H330" i="31"/>
  <c r="H331" i="31"/>
  <c r="Q328" i="31"/>
  <c r="Q329" i="31"/>
  <c r="I326" i="31"/>
  <c r="I327" i="31"/>
  <c r="Q324" i="31"/>
  <c r="Q325" i="31"/>
  <c r="K322" i="31"/>
  <c r="K323" i="31"/>
  <c r="Q320" i="31"/>
  <c r="Q321" i="31"/>
  <c r="L318" i="31"/>
  <c r="L319" i="31"/>
  <c r="Q316" i="31"/>
  <c r="Q317" i="31"/>
  <c r="F316" i="31"/>
  <c r="H314" i="31"/>
  <c r="H315" i="31"/>
  <c r="O312" i="31"/>
  <c r="O313" i="31"/>
  <c r="O310" i="31"/>
  <c r="O311" i="31"/>
  <c r="M308" i="31"/>
  <c r="M309" i="31"/>
  <c r="N392" i="31"/>
  <c r="N393" i="31"/>
  <c r="Q382" i="31"/>
  <c r="Q383" i="31"/>
  <c r="J376" i="31"/>
  <c r="J377" i="31"/>
  <c r="Q364" i="31"/>
  <c r="Q365" i="31"/>
  <c r="N354" i="31"/>
  <c r="N355" i="31"/>
  <c r="L350" i="31"/>
  <c r="L351" i="31"/>
  <c r="M344" i="31"/>
  <c r="M345" i="31"/>
  <c r="S342" i="31"/>
  <c r="S343" i="31"/>
  <c r="M340" i="31"/>
  <c r="M341" i="31"/>
  <c r="R338" i="31"/>
  <c r="R339" i="31"/>
  <c r="G338" i="31"/>
  <c r="G339" i="31"/>
  <c r="M336" i="31"/>
  <c r="M337" i="31"/>
  <c r="S334" i="31"/>
  <c r="S335" i="31"/>
  <c r="H334" i="31"/>
  <c r="H335" i="31"/>
  <c r="M332" i="31"/>
  <c r="M333" i="31"/>
  <c r="F331" i="31"/>
  <c r="G330" i="31"/>
  <c r="G331" i="31"/>
  <c r="M328" i="31"/>
  <c r="M329" i="31"/>
  <c r="H326" i="31"/>
  <c r="H327" i="31"/>
  <c r="P324" i="31"/>
  <c r="P325" i="31"/>
  <c r="F323" i="31"/>
  <c r="G322" i="31"/>
  <c r="G323" i="31"/>
  <c r="P320" i="31"/>
  <c r="P321" i="31"/>
  <c r="K318" i="31"/>
  <c r="K319" i="31"/>
  <c r="P316" i="31"/>
  <c r="P317" i="31"/>
  <c r="Q314" i="31"/>
  <c r="Q315" i="31"/>
  <c r="G314" i="31"/>
  <c r="G315" i="31"/>
  <c r="M312" i="31"/>
  <c r="M313" i="31"/>
  <c r="N310" i="31"/>
  <c r="N311" i="31"/>
  <c r="L308" i="31"/>
  <c r="L309" i="31"/>
  <c r="J306" i="31"/>
  <c r="J307" i="31"/>
  <c r="S304" i="31"/>
  <c r="S305" i="31"/>
  <c r="I304" i="31"/>
  <c r="I305" i="31"/>
  <c r="P302" i="31"/>
  <c r="P303" i="31"/>
  <c r="F302" i="31"/>
  <c r="P300" i="31"/>
  <c r="P301" i="31"/>
  <c r="S398" i="31"/>
  <c r="S399" i="31"/>
  <c r="I382" i="31"/>
  <c r="I383" i="31"/>
  <c r="F375" i="31"/>
  <c r="P368" i="31"/>
  <c r="P369" i="31"/>
  <c r="S362" i="31"/>
  <c r="S363" i="31"/>
  <c r="F354" i="31"/>
  <c r="I348" i="31"/>
  <c r="I349" i="31"/>
  <c r="H344" i="31"/>
  <c r="H345" i="31"/>
  <c r="Q342" i="31"/>
  <c r="Q343" i="31"/>
  <c r="H340" i="31"/>
  <c r="H341" i="31"/>
  <c r="P338" i="31"/>
  <c r="P339" i="31"/>
  <c r="K336" i="31"/>
  <c r="K337" i="31"/>
  <c r="Q334" i="31"/>
  <c r="Q335" i="31"/>
  <c r="K332" i="31"/>
  <c r="K333" i="31"/>
  <c r="P330" i="31"/>
  <c r="P331" i="31"/>
  <c r="K328" i="31"/>
  <c r="K329" i="31"/>
  <c r="Q326" i="31"/>
  <c r="Q327" i="31"/>
  <c r="F326" i="31"/>
  <c r="K324" i="31"/>
  <c r="K325" i="31"/>
  <c r="S322" i="31"/>
  <c r="S323" i="31"/>
  <c r="K320" i="31"/>
  <c r="K321" i="31"/>
  <c r="T318" i="31"/>
  <c r="T319" i="31"/>
  <c r="F318" i="31"/>
  <c r="N316" i="31"/>
  <c r="N317" i="31"/>
  <c r="O314" i="31"/>
  <c r="O315" i="31"/>
  <c r="F313" i="31"/>
  <c r="K312" i="31"/>
  <c r="K313" i="31"/>
  <c r="J310" i="31"/>
  <c r="J311" i="31"/>
  <c r="T308" i="31"/>
  <c r="T309" i="31"/>
  <c r="J308" i="31"/>
  <c r="J309" i="31"/>
  <c r="R306" i="31"/>
  <c r="R307" i="31"/>
  <c r="H306" i="31"/>
  <c r="H307" i="31"/>
  <c r="Q304" i="31"/>
  <c r="Q305" i="31"/>
  <c r="N302" i="31"/>
  <c r="N303" i="31"/>
  <c r="L300" i="31"/>
  <c r="L301" i="31"/>
  <c r="L298" i="31"/>
  <c r="L299" i="31"/>
  <c r="S296" i="31"/>
  <c r="S297" i="31"/>
  <c r="I296" i="31"/>
  <c r="I297" i="31"/>
  <c r="R294" i="31"/>
  <c r="R295" i="31"/>
  <c r="F294" i="31"/>
  <c r="P292" i="31"/>
  <c r="P293" i="31"/>
  <c r="F292" i="31"/>
  <c r="R290" i="31"/>
  <c r="R291" i="31"/>
  <c r="J290" i="31"/>
  <c r="J291" i="31"/>
  <c r="F289" i="31"/>
  <c r="M288" i="31"/>
  <c r="M289" i="31"/>
  <c r="P286" i="31"/>
  <c r="P287" i="31"/>
  <c r="H286" i="31"/>
  <c r="H287" i="31"/>
  <c r="T284" i="31"/>
  <c r="T285" i="31"/>
  <c r="L284" i="31"/>
  <c r="L285" i="31"/>
  <c r="P282" i="31"/>
  <c r="P283" i="31"/>
  <c r="H282" i="31"/>
  <c r="H283" i="31"/>
  <c r="S280" i="31"/>
  <c r="S281" i="31"/>
  <c r="K280" i="31"/>
  <c r="K281" i="31"/>
  <c r="N278" i="31"/>
  <c r="N279" i="31"/>
  <c r="F278" i="31"/>
  <c r="R276" i="31"/>
  <c r="R277" i="31"/>
  <c r="J276" i="31"/>
  <c r="J277" i="31"/>
  <c r="N274" i="31"/>
  <c r="N275" i="31"/>
  <c r="O388" i="31"/>
  <c r="O389" i="31"/>
  <c r="J368" i="31"/>
  <c r="J369" i="31"/>
  <c r="L354" i="31"/>
  <c r="L355" i="31"/>
  <c r="Q344" i="31"/>
  <c r="Q345" i="31"/>
  <c r="F341" i="31"/>
  <c r="O334" i="31"/>
  <c r="O335" i="31"/>
  <c r="O330" i="31"/>
  <c r="O331" i="31"/>
  <c r="F327" i="31"/>
  <c r="I324" i="31"/>
  <c r="I325" i="31"/>
  <c r="J320" i="31"/>
  <c r="J321" i="31"/>
  <c r="O316" i="31"/>
  <c r="O317" i="31"/>
  <c r="T310" i="31"/>
  <c r="T311" i="31"/>
  <c r="K308" i="31"/>
  <c r="K309" i="31"/>
  <c r="I306" i="31"/>
  <c r="I307" i="31"/>
  <c r="G304" i="31"/>
  <c r="G305" i="31"/>
  <c r="H296" i="31"/>
  <c r="H297" i="31"/>
  <c r="J294" i="31"/>
  <c r="J295" i="31"/>
  <c r="N292" i="31"/>
  <c r="N293" i="31"/>
  <c r="S290" i="31"/>
  <c r="S291" i="31"/>
  <c r="L288" i="31"/>
  <c r="L289" i="31"/>
  <c r="R286" i="31"/>
  <c r="R287" i="31"/>
  <c r="F286" i="31"/>
  <c r="M284" i="31"/>
  <c r="M285" i="31"/>
  <c r="S282" i="31"/>
  <c r="S283" i="31"/>
  <c r="G282" i="31"/>
  <c r="G283" i="31"/>
  <c r="M280" i="31"/>
  <c r="M281" i="31"/>
  <c r="T278" i="31"/>
  <c r="T279" i="31"/>
  <c r="G278" i="31"/>
  <c r="G279" i="31"/>
  <c r="M276" i="31"/>
  <c r="M277" i="31"/>
  <c r="F275" i="31"/>
  <c r="H274" i="31"/>
  <c r="H275" i="31"/>
  <c r="P272" i="31"/>
  <c r="P273" i="31"/>
  <c r="F272" i="31"/>
  <c r="W272" i="31"/>
  <c r="I270" i="31"/>
  <c r="I271" i="31"/>
  <c r="Q268" i="31"/>
  <c r="Q269" i="31"/>
  <c r="L266" i="31"/>
  <c r="L267" i="31"/>
  <c r="N264" i="31"/>
  <c r="N265" i="31"/>
  <c r="F264" i="31"/>
  <c r="P262" i="31"/>
  <c r="P263" i="31"/>
  <c r="H262" i="31"/>
  <c r="H263" i="31"/>
  <c r="R260" i="31"/>
  <c r="R261" i="31"/>
  <c r="J260" i="31"/>
  <c r="J261" i="31"/>
  <c r="S258" i="31"/>
  <c r="S259" i="31"/>
  <c r="K258" i="31"/>
  <c r="K259" i="31"/>
  <c r="F257" i="31"/>
  <c r="M256" i="31"/>
  <c r="M257" i="31"/>
  <c r="O254" i="31"/>
  <c r="O255" i="31"/>
  <c r="G254" i="31"/>
  <c r="G255" i="31"/>
  <c r="Q252" i="31"/>
  <c r="Q253" i="31"/>
  <c r="I252" i="31"/>
  <c r="I253" i="31"/>
  <c r="R250" i="31"/>
  <c r="R251" i="31"/>
  <c r="J250" i="31"/>
  <c r="J251" i="31"/>
  <c r="T248" i="31"/>
  <c r="T249" i="31"/>
  <c r="L248" i="31"/>
  <c r="L249" i="31"/>
  <c r="N246" i="31"/>
  <c r="N247" i="31"/>
  <c r="F246" i="31"/>
  <c r="P244" i="31"/>
  <c r="P245" i="31"/>
  <c r="H244" i="31"/>
  <c r="H245" i="31"/>
  <c r="Q242" i="31"/>
  <c r="Q243" i="31"/>
  <c r="I242" i="31"/>
  <c r="I243" i="31"/>
  <c r="S240" i="31"/>
  <c r="S241" i="31"/>
  <c r="K240" i="31"/>
  <c r="K241" i="31"/>
  <c r="F239" i="31"/>
  <c r="M238" i="31"/>
  <c r="M239" i="31"/>
  <c r="O236" i="31"/>
  <c r="O237" i="31"/>
  <c r="G236" i="31"/>
  <c r="G237" i="31"/>
  <c r="P234" i="31"/>
  <c r="P235" i="31"/>
  <c r="H234" i="31"/>
  <c r="H235" i="31"/>
  <c r="R232" i="31"/>
  <c r="R233" i="31"/>
  <c r="J232" i="31"/>
  <c r="J233" i="31"/>
  <c r="T230" i="31"/>
  <c r="T231" i="31"/>
  <c r="L230" i="31"/>
  <c r="L231" i="31"/>
  <c r="O382" i="31"/>
  <c r="O383" i="31"/>
  <c r="M366" i="31"/>
  <c r="M367" i="31"/>
  <c r="I344" i="31"/>
  <c r="I345" i="31"/>
  <c r="T340" i="31"/>
  <c r="T341" i="31"/>
  <c r="F337" i="31"/>
  <c r="G334" i="31"/>
  <c r="G335" i="31"/>
  <c r="N330" i="31"/>
  <c r="N331" i="31"/>
  <c r="P326" i="31"/>
  <c r="P327" i="31"/>
  <c r="T322" i="31"/>
  <c r="T323" i="31"/>
  <c r="I320" i="31"/>
  <c r="I321" i="31"/>
  <c r="J316" i="31"/>
  <c r="J317" i="31"/>
  <c r="R310" i="31"/>
  <c r="R311" i="31"/>
  <c r="H308" i="31"/>
  <c r="H309" i="31"/>
  <c r="G306" i="31"/>
  <c r="G307" i="31"/>
  <c r="F299" i="31"/>
  <c r="G296" i="31"/>
  <c r="G297" i="31"/>
  <c r="H294" i="31"/>
  <c r="H295" i="31"/>
  <c r="I292" i="31"/>
  <c r="I293" i="31"/>
  <c r="Q290" i="31"/>
  <c r="Q291" i="31"/>
  <c r="K288" i="31"/>
  <c r="K289" i="31"/>
  <c r="Q286" i="31"/>
  <c r="Q287" i="31"/>
  <c r="K284" i="31"/>
  <c r="K285" i="31"/>
  <c r="R282" i="31"/>
  <c r="R283" i="31"/>
  <c r="F282" i="31"/>
  <c r="L280" i="31"/>
  <c r="L281" i="31"/>
  <c r="Q278" i="31"/>
  <c r="Q279" i="31"/>
  <c r="L276" i="31"/>
  <c r="L277" i="31"/>
  <c r="T274" i="31"/>
  <c r="T275" i="31"/>
  <c r="G274" i="31"/>
  <c r="G275" i="31"/>
  <c r="O272" i="31"/>
  <c r="O273" i="31"/>
  <c r="R270" i="31"/>
  <c r="H270" i="31"/>
  <c r="H271" i="31"/>
  <c r="N268" i="31"/>
  <c r="N269" i="31"/>
  <c r="F267" i="31"/>
  <c r="K266" i="31"/>
  <c r="K267" i="31"/>
  <c r="F265" i="31"/>
  <c r="M264" i="31"/>
  <c r="M265" i="31"/>
  <c r="O262" i="31"/>
  <c r="O263" i="31"/>
  <c r="G262" i="31"/>
  <c r="G263" i="31"/>
  <c r="Q260" i="31"/>
  <c r="Q261" i="31"/>
  <c r="I260" i="31"/>
  <c r="I261" i="31"/>
  <c r="R258" i="31"/>
  <c r="R259" i="31"/>
  <c r="J258" i="31"/>
  <c r="J259" i="31"/>
  <c r="T256" i="31"/>
  <c r="T257" i="31"/>
  <c r="L256" i="31"/>
  <c r="L257" i="31"/>
  <c r="N254" i="31"/>
  <c r="N255" i="31"/>
  <c r="F254" i="31"/>
  <c r="P252" i="31"/>
  <c r="P253" i="31"/>
  <c r="H252" i="31"/>
  <c r="H253" i="31"/>
  <c r="Q250" i="31"/>
  <c r="Q251" i="31"/>
  <c r="I250" i="31"/>
  <c r="I251" i="31"/>
  <c r="S248" i="31"/>
  <c r="S249" i="31"/>
  <c r="K248" i="31"/>
  <c r="K249" i="31"/>
  <c r="F247" i="31"/>
  <c r="M246" i="31"/>
  <c r="M247" i="31"/>
  <c r="O244" i="31"/>
  <c r="O245" i="31"/>
  <c r="G244" i="31"/>
  <c r="G245" i="31"/>
  <c r="P242" i="31"/>
  <c r="P243" i="31"/>
  <c r="H242" i="31"/>
  <c r="H243" i="31"/>
  <c r="R240" i="31"/>
  <c r="R241" i="31"/>
  <c r="J240" i="31"/>
  <c r="J241" i="31"/>
  <c r="T238" i="31"/>
  <c r="T239" i="31"/>
  <c r="L238" i="31"/>
  <c r="L239" i="31"/>
  <c r="N236" i="31"/>
  <c r="N237" i="31"/>
  <c r="F236" i="31"/>
  <c r="O234" i="31"/>
  <c r="O235" i="31"/>
  <c r="G234" i="31"/>
  <c r="G235" i="31"/>
  <c r="Q232" i="31"/>
  <c r="Q233" i="31"/>
  <c r="I232" i="31"/>
  <c r="I233" i="31"/>
  <c r="S230" i="31"/>
  <c r="S231" i="31"/>
  <c r="K230" i="31"/>
  <c r="K231" i="31"/>
  <c r="F229" i="31"/>
  <c r="F363" i="31"/>
  <c r="R352" i="31"/>
  <c r="R353" i="31"/>
  <c r="G344" i="31"/>
  <c r="G345" i="31"/>
  <c r="L340" i="31"/>
  <c r="L341" i="31"/>
  <c r="T336" i="31"/>
  <c r="T337" i="31"/>
  <c r="F333" i="31"/>
  <c r="F330" i="31"/>
  <c r="O326" i="31"/>
  <c r="O327" i="31"/>
  <c r="O322" i="31"/>
  <c r="O323" i="31"/>
  <c r="F319" i="31"/>
  <c r="I316" i="31"/>
  <c r="I317" i="31"/>
  <c r="T312" i="31"/>
  <c r="T313" i="31"/>
  <c r="L310" i="31"/>
  <c r="L311" i="31"/>
  <c r="F308" i="31"/>
  <c r="F306" i="31"/>
  <c r="T300" i="31"/>
  <c r="T301" i="31"/>
  <c r="T298" i="31"/>
  <c r="T299" i="31"/>
  <c r="F297" i="31"/>
  <c r="F295" i="31"/>
  <c r="H292" i="31"/>
  <c r="H293" i="31"/>
  <c r="P290" i="31"/>
  <c r="P291" i="31"/>
  <c r="H288" i="31"/>
  <c r="H289" i="31"/>
  <c r="O286" i="31"/>
  <c r="O287" i="31"/>
  <c r="J284" i="31"/>
  <c r="J285" i="31"/>
  <c r="Q282" i="31"/>
  <c r="Q283" i="31"/>
  <c r="J280" i="31"/>
  <c r="J281" i="31"/>
  <c r="P278" i="31"/>
  <c r="P279" i="31"/>
  <c r="K276" i="31"/>
  <c r="K277" i="31"/>
  <c r="Q274" i="31"/>
  <c r="Q275" i="31"/>
  <c r="F274" i="31"/>
  <c r="W274" i="31"/>
  <c r="N272" i="31"/>
  <c r="N273" i="31"/>
  <c r="Q270" i="31"/>
  <c r="Q271" i="31"/>
  <c r="G270" i="31"/>
  <c r="G271" i="31"/>
  <c r="M268" i="31"/>
  <c r="M269" i="31"/>
  <c r="T266" i="31"/>
  <c r="T267" i="31"/>
  <c r="J266" i="31"/>
  <c r="J267" i="31"/>
  <c r="T264" i="31"/>
  <c r="T265" i="31"/>
  <c r="L264" i="31"/>
  <c r="L265" i="31"/>
  <c r="N262" i="31"/>
  <c r="N263" i="31"/>
  <c r="F262" i="31"/>
  <c r="P260" i="31"/>
  <c r="P261" i="31"/>
  <c r="H260" i="31"/>
  <c r="H261" i="31"/>
  <c r="Q258" i="31"/>
  <c r="Q259" i="31"/>
  <c r="I258" i="31"/>
  <c r="I259" i="31"/>
  <c r="S256" i="31"/>
  <c r="S257" i="31"/>
  <c r="K256" i="31"/>
  <c r="K257" i="31"/>
  <c r="F255" i="31"/>
  <c r="M254" i="31"/>
  <c r="M255" i="31"/>
  <c r="O252" i="31"/>
  <c r="O253" i="31"/>
  <c r="G252" i="31"/>
  <c r="G253" i="31"/>
  <c r="P250" i="31"/>
  <c r="P251" i="31"/>
  <c r="H250" i="31"/>
  <c r="H251" i="31"/>
  <c r="R248" i="31"/>
  <c r="R249" i="31"/>
  <c r="J248" i="31"/>
  <c r="J249" i="31"/>
  <c r="T246" i="31"/>
  <c r="T247" i="31"/>
  <c r="L246" i="31"/>
  <c r="L247" i="31"/>
  <c r="F399" i="31"/>
  <c r="M362" i="31"/>
  <c r="M363" i="31"/>
  <c r="F350" i="31"/>
  <c r="W350" i="31"/>
  <c r="F344" i="31"/>
  <c r="G340" i="31"/>
  <c r="G341" i="31"/>
  <c r="L336" i="31"/>
  <c r="L337" i="31"/>
  <c r="T332" i="31"/>
  <c r="T333" i="31"/>
  <c r="F329" i="31"/>
  <c r="G326" i="31"/>
  <c r="G327" i="31"/>
  <c r="N322" i="31"/>
  <c r="N323" i="31"/>
  <c r="S318" i="31"/>
  <c r="S319" i="31"/>
  <c r="P314" i="31"/>
  <c r="P315" i="31"/>
  <c r="S312" i="31"/>
  <c r="S313" i="31"/>
  <c r="I310" i="31"/>
  <c r="I311" i="31"/>
  <c r="T304" i="31"/>
  <c r="T305" i="31"/>
  <c r="R302" i="31"/>
  <c r="R303" i="31"/>
  <c r="Q300" i="31"/>
  <c r="Q301" i="31"/>
  <c r="O298" i="31"/>
  <c r="O299" i="31"/>
  <c r="R296" i="31"/>
  <c r="R297" i="31"/>
  <c r="T294" i="31"/>
  <c r="T295" i="31"/>
  <c r="G292" i="31"/>
  <c r="G293" i="31"/>
  <c r="M290" i="31"/>
  <c r="M291" i="31"/>
  <c r="T288" i="31"/>
  <c r="T289" i="31"/>
  <c r="G288" i="31"/>
  <c r="G289" i="31"/>
  <c r="N286" i="31"/>
  <c r="N287" i="31"/>
  <c r="F285" i="31"/>
  <c r="G284" i="31"/>
  <c r="G285" i="31"/>
  <c r="O282" i="31"/>
  <c r="O283" i="31"/>
  <c r="F281" i="31"/>
  <c r="I280" i="31"/>
  <c r="I281" i="31"/>
  <c r="O278" i="31"/>
  <c r="O279" i="31"/>
  <c r="F277" i="31"/>
  <c r="I276" i="31"/>
  <c r="I277" i="31"/>
  <c r="P274" i="31"/>
  <c r="P275" i="31"/>
  <c r="K272" i="31"/>
  <c r="K273" i="31"/>
  <c r="P270" i="31"/>
  <c r="F271" i="31"/>
  <c r="L268" i="31"/>
  <c r="L269" i="31"/>
  <c r="S266" i="31"/>
  <c r="S267" i="31"/>
  <c r="I266" i="31"/>
  <c r="I267" i="31"/>
  <c r="S264" i="31"/>
  <c r="S265" i="31"/>
  <c r="K264" i="31"/>
  <c r="K265" i="31"/>
  <c r="F263" i="31"/>
  <c r="M262" i="31"/>
  <c r="M263" i="31"/>
  <c r="O260" i="31"/>
  <c r="O261" i="31"/>
  <c r="G260" i="31"/>
  <c r="G261" i="31"/>
  <c r="P258" i="31"/>
  <c r="P259" i="31"/>
  <c r="H258" i="31"/>
  <c r="H259" i="31"/>
  <c r="R256" i="31"/>
  <c r="R257" i="31"/>
  <c r="J256" i="31"/>
  <c r="J257" i="31"/>
  <c r="T254" i="31"/>
  <c r="T255" i="31"/>
  <c r="L254" i="31"/>
  <c r="L255" i="31"/>
  <c r="N252" i="31"/>
  <c r="N253" i="31"/>
  <c r="F252" i="31"/>
  <c r="O250" i="31"/>
  <c r="O251" i="31"/>
  <c r="G250" i="31"/>
  <c r="G251" i="31"/>
  <c r="Q248" i="31"/>
  <c r="Q249" i="31"/>
  <c r="I248" i="31"/>
  <c r="I249" i="31"/>
  <c r="S246" i="31"/>
  <c r="S247" i="31"/>
  <c r="I396" i="31"/>
  <c r="I397" i="31"/>
  <c r="S372" i="31"/>
  <c r="S373" i="31"/>
  <c r="T346" i="31"/>
  <c r="T347" i="31"/>
  <c r="M342" i="31"/>
  <c r="M343" i="31"/>
  <c r="Q338" i="31"/>
  <c r="Q339" i="31"/>
  <c r="F336" i="31"/>
  <c r="J332" i="31"/>
  <c r="J333" i="31"/>
  <c r="L328" i="31"/>
  <c r="L329" i="31"/>
  <c r="T324" i="31"/>
  <c r="T325" i="31"/>
  <c r="G318" i="31"/>
  <c r="G319" i="31"/>
  <c r="M314" i="31"/>
  <c r="M315" i="31"/>
  <c r="J312" i="31"/>
  <c r="J313" i="31"/>
  <c r="F309" i="31"/>
  <c r="Q306" i="31"/>
  <c r="Q307" i="31"/>
  <c r="O304" i="31"/>
  <c r="O305" i="31"/>
  <c r="M302" i="31"/>
  <c r="M303" i="31"/>
  <c r="K300" i="31"/>
  <c r="K301" i="31"/>
  <c r="M298" i="31"/>
  <c r="M299" i="31"/>
  <c r="M296" i="31"/>
  <c r="M297" i="31"/>
  <c r="P294" i="31"/>
  <c r="P295" i="31"/>
  <c r="R292" i="31"/>
  <c r="R293" i="31"/>
  <c r="K290" i="31"/>
  <c r="K291" i="31"/>
  <c r="P288" i="31"/>
  <c r="P289" i="31"/>
  <c r="R368" i="31"/>
  <c r="R369" i="31"/>
  <c r="L342" i="31"/>
  <c r="L343" i="31"/>
  <c r="L332" i="31"/>
  <c r="L333" i="31"/>
  <c r="J324" i="31"/>
  <c r="J325" i="31"/>
  <c r="F315" i="31"/>
  <c r="T306" i="31"/>
  <c r="T307" i="31"/>
  <c r="G302" i="31"/>
  <c r="G303" i="31"/>
  <c r="K296" i="31"/>
  <c r="K297" i="31"/>
  <c r="N288" i="31"/>
  <c r="N289" i="31"/>
  <c r="S284" i="31"/>
  <c r="S285" i="31"/>
  <c r="N282" i="31"/>
  <c r="N283" i="31"/>
  <c r="F280" i="31"/>
  <c r="T276" i="31"/>
  <c r="T277" i="31"/>
  <c r="O274" i="31"/>
  <c r="O275" i="31"/>
  <c r="J272" i="31"/>
  <c r="J273" i="31"/>
  <c r="F270" i="31"/>
  <c r="K268" i="31"/>
  <c r="K269" i="31"/>
  <c r="H266" i="31"/>
  <c r="H267" i="31"/>
  <c r="J264" i="31"/>
  <c r="J265" i="31"/>
  <c r="L262" i="31"/>
  <c r="L263" i="31"/>
  <c r="N260" i="31"/>
  <c r="N261" i="31"/>
  <c r="O258" i="31"/>
  <c r="O259" i="31"/>
  <c r="Q256" i="31"/>
  <c r="Q257" i="31"/>
  <c r="S254" i="31"/>
  <c r="S255" i="31"/>
  <c r="F253" i="31"/>
  <c r="F250" i="31"/>
  <c r="H248" i="31"/>
  <c r="H249" i="31"/>
  <c r="K246" i="31"/>
  <c r="K247" i="31"/>
  <c r="R244" i="31"/>
  <c r="R245" i="31"/>
  <c r="F244" i="31"/>
  <c r="M242" i="31"/>
  <c r="M243" i="31"/>
  <c r="F241" i="31"/>
  <c r="I240" i="31"/>
  <c r="I241" i="31"/>
  <c r="Q238" i="31"/>
  <c r="Q239" i="31"/>
  <c r="G238" i="31"/>
  <c r="G239" i="31"/>
  <c r="M236" i="31"/>
  <c r="M237" i="31"/>
  <c r="T234" i="31"/>
  <c r="T235" i="31"/>
  <c r="J234" i="31"/>
  <c r="J235" i="31"/>
  <c r="P232" i="31"/>
  <c r="P233" i="31"/>
  <c r="F232" i="31"/>
  <c r="N230" i="31"/>
  <c r="N231" i="31"/>
  <c r="T228" i="31"/>
  <c r="T229" i="31"/>
  <c r="L228" i="31"/>
  <c r="L229" i="31"/>
  <c r="S226" i="31"/>
  <c r="S227" i="31"/>
  <c r="K226" i="31"/>
  <c r="K227" i="31"/>
  <c r="R224" i="31"/>
  <c r="R225" i="31"/>
  <c r="J224" i="31"/>
  <c r="J225" i="31"/>
  <c r="F223" i="31"/>
  <c r="M222" i="31"/>
  <c r="M223" i="31"/>
  <c r="P220" i="31"/>
  <c r="P221" i="31"/>
  <c r="H220" i="31"/>
  <c r="H221" i="31"/>
  <c r="T218" i="31"/>
  <c r="T219" i="31"/>
  <c r="L218" i="31"/>
  <c r="L219" i="31"/>
  <c r="P216" i="31"/>
  <c r="P217" i="31"/>
  <c r="H216" i="31"/>
  <c r="H217" i="31"/>
  <c r="S214" i="31"/>
  <c r="S215" i="31"/>
  <c r="K214" i="31"/>
  <c r="K215" i="31"/>
  <c r="N212" i="31"/>
  <c r="N213" i="31"/>
  <c r="F212" i="31"/>
  <c r="R210" i="31"/>
  <c r="R211" i="31"/>
  <c r="J210" i="31"/>
  <c r="J211" i="31"/>
  <c r="N208" i="31"/>
  <c r="N209" i="31"/>
  <c r="F208" i="31"/>
  <c r="Q206" i="31"/>
  <c r="Q207" i="31"/>
  <c r="I206" i="31"/>
  <c r="I207" i="31"/>
  <c r="T204" i="31"/>
  <c r="T205" i="31"/>
  <c r="L204" i="31"/>
  <c r="L205" i="31"/>
  <c r="P202" i="31"/>
  <c r="P203" i="31"/>
  <c r="H202" i="31"/>
  <c r="H203" i="31"/>
  <c r="T200" i="31"/>
  <c r="T201" i="31"/>
  <c r="L200" i="31"/>
  <c r="L201" i="31"/>
  <c r="O198" i="31"/>
  <c r="O199" i="31"/>
  <c r="G198" i="31"/>
  <c r="G199" i="31"/>
  <c r="R196" i="31"/>
  <c r="R197" i="31"/>
  <c r="J196" i="31"/>
  <c r="J197" i="31"/>
  <c r="N194" i="31"/>
  <c r="N195" i="31"/>
  <c r="F194" i="31"/>
  <c r="R192" i="31"/>
  <c r="R193" i="31"/>
  <c r="J192" i="31"/>
  <c r="J193" i="31"/>
  <c r="F191" i="31"/>
  <c r="M190" i="31"/>
  <c r="M191" i="31"/>
  <c r="K362" i="31"/>
  <c r="K363" i="31"/>
  <c r="F332" i="31"/>
  <c r="F322" i="31"/>
  <c r="W322" i="31"/>
  <c r="P306" i="31"/>
  <c r="P307" i="31"/>
  <c r="N300" i="31"/>
  <c r="N301" i="31"/>
  <c r="J296" i="31"/>
  <c r="J297" i="31"/>
  <c r="F291" i="31"/>
  <c r="F288" i="31"/>
  <c r="R284" i="31"/>
  <c r="R285" i="31"/>
  <c r="K282" i="31"/>
  <c r="K283" i="31"/>
  <c r="S276" i="31"/>
  <c r="S277" i="31"/>
  <c r="M274" i="31"/>
  <c r="M275" i="31"/>
  <c r="I272" i="31"/>
  <c r="I273" i="31"/>
  <c r="J268" i="31"/>
  <c r="J269" i="31"/>
  <c r="G266" i="31"/>
  <c r="G267" i="31"/>
  <c r="I264" i="31"/>
  <c r="I265" i="31"/>
  <c r="K262" i="31"/>
  <c r="K263" i="31"/>
  <c r="M260" i="31"/>
  <c r="M261" i="31"/>
  <c r="N258" i="31"/>
  <c r="N259" i="31"/>
  <c r="P256" i="31"/>
  <c r="P257" i="31"/>
  <c r="R254" i="31"/>
  <c r="R255" i="31"/>
  <c r="T252" i="31"/>
  <c r="T253" i="31"/>
  <c r="F251" i="31"/>
  <c r="G248" i="31"/>
  <c r="G249" i="31"/>
  <c r="J246" i="31"/>
  <c r="J247" i="31"/>
  <c r="Q244" i="31"/>
  <c r="Q245" i="31"/>
  <c r="L242" i="31"/>
  <c r="L243" i="31"/>
  <c r="T240" i="31"/>
  <c r="T241" i="31"/>
  <c r="H240" i="31"/>
  <c r="H241" i="31"/>
  <c r="P238" i="31"/>
  <c r="P239" i="31"/>
  <c r="F238" i="31"/>
  <c r="L236" i="31"/>
  <c r="L237" i="31"/>
  <c r="S234" i="31"/>
  <c r="S235" i="31"/>
  <c r="I234" i="31"/>
  <c r="I235" i="31"/>
  <c r="O232" i="31"/>
  <c r="O233" i="31"/>
  <c r="M230" i="31"/>
  <c r="M231" i="31"/>
  <c r="S228" i="31"/>
  <c r="S229" i="31"/>
  <c r="K228" i="31"/>
  <c r="K229" i="31"/>
  <c r="R226" i="31"/>
  <c r="R227" i="31"/>
  <c r="J226" i="31"/>
  <c r="J227" i="31"/>
  <c r="Q224" i="31"/>
  <c r="Q225" i="31"/>
  <c r="I224" i="31"/>
  <c r="I225" i="31"/>
  <c r="T222" i="31"/>
  <c r="T223" i="31"/>
  <c r="L222" i="31"/>
  <c r="L223" i="31"/>
  <c r="O220" i="31"/>
  <c r="O221" i="31"/>
  <c r="G220" i="31"/>
  <c r="G221" i="31"/>
  <c r="S218" i="31"/>
  <c r="S219" i="31"/>
  <c r="K218" i="31"/>
  <c r="K219" i="31"/>
  <c r="O216" i="31"/>
  <c r="O217" i="31"/>
  <c r="G216" i="31"/>
  <c r="G217" i="31"/>
  <c r="R214" i="31"/>
  <c r="R215" i="31"/>
  <c r="J214" i="31"/>
  <c r="J215" i="31"/>
  <c r="F213" i="31"/>
  <c r="M212" i="31"/>
  <c r="M213" i="31"/>
  <c r="Q210" i="31"/>
  <c r="Q211" i="31"/>
  <c r="I210" i="31"/>
  <c r="I211" i="31"/>
  <c r="F209" i="31"/>
  <c r="M208" i="31"/>
  <c r="M209" i="31"/>
  <c r="P206" i="31"/>
  <c r="P207" i="31"/>
  <c r="H206" i="31"/>
  <c r="H207" i="31"/>
  <c r="S204" i="31"/>
  <c r="S205" i="31"/>
  <c r="K204" i="31"/>
  <c r="K205" i="31"/>
  <c r="O202" i="31"/>
  <c r="O203" i="31"/>
  <c r="G202" i="31"/>
  <c r="G203" i="31"/>
  <c r="S200" i="31"/>
  <c r="S201" i="31"/>
  <c r="K200" i="31"/>
  <c r="K201" i="31"/>
  <c r="N198" i="31"/>
  <c r="N199" i="31"/>
  <c r="F198" i="31"/>
  <c r="Q196" i="31"/>
  <c r="Q197" i="31"/>
  <c r="I196" i="31"/>
  <c r="I197" i="31"/>
  <c r="F195" i="31"/>
  <c r="M194" i="31"/>
  <c r="M195" i="31"/>
  <c r="Q192" i="31"/>
  <c r="Q193" i="31"/>
  <c r="I192" i="31"/>
  <c r="I193" i="31"/>
  <c r="F358" i="31"/>
  <c r="F340" i="31"/>
  <c r="Q330" i="31"/>
  <c r="Q331" i="31"/>
  <c r="L312" i="31"/>
  <c r="L313" i="31"/>
  <c r="L306" i="31"/>
  <c r="L307" i="31"/>
  <c r="J300" i="31"/>
  <c r="J301" i="31"/>
  <c r="S294" i="31"/>
  <c r="S295" i="31"/>
  <c r="T290" i="31"/>
  <c r="T291" i="31"/>
  <c r="O284" i="31"/>
  <c r="O285" i="31"/>
  <c r="J282" i="31"/>
  <c r="J283" i="31"/>
  <c r="Q276" i="31"/>
  <c r="Q277" i="31"/>
  <c r="L274" i="31"/>
  <c r="L275" i="31"/>
  <c r="H272" i="31"/>
  <c r="H273" i="31"/>
  <c r="I268" i="31"/>
  <c r="I269" i="31"/>
  <c r="F266" i="31"/>
  <c r="H264" i="31"/>
  <c r="H265" i="31"/>
  <c r="J262" i="31"/>
  <c r="J263" i="31"/>
  <c r="L260" i="31"/>
  <c r="L261" i="31"/>
  <c r="M258" i="31"/>
  <c r="M259" i="31"/>
  <c r="O256" i="31"/>
  <c r="O257" i="31"/>
  <c r="Q254" i="31"/>
  <c r="Q255" i="31"/>
  <c r="S252" i="31"/>
  <c r="S253" i="31"/>
  <c r="T250" i="31"/>
  <c r="T251" i="31"/>
  <c r="F248" i="31"/>
  <c r="I246" i="31"/>
  <c r="I247" i="31"/>
  <c r="N244" i="31"/>
  <c r="N245" i="31"/>
  <c r="F243" i="31"/>
  <c r="K242" i="31"/>
  <c r="K243" i="31"/>
  <c r="Q240" i="31"/>
  <c r="Q241" i="31"/>
  <c r="G240" i="31"/>
  <c r="G241" i="31"/>
  <c r="O238" i="31"/>
  <c r="O239" i="31"/>
  <c r="F237" i="31"/>
  <c r="K236" i="31"/>
  <c r="K237" i="31"/>
  <c r="R234" i="31"/>
  <c r="R235" i="31"/>
  <c r="F234" i="31"/>
  <c r="N232" i="31"/>
  <c r="N233" i="31"/>
  <c r="J230" i="31"/>
  <c r="J231" i="31"/>
  <c r="R228" i="31"/>
  <c r="R229" i="31"/>
  <c r="J228" i="31"/>
  <c r="J229" i="31"/>
  <c r="Q226" i="31"/>
  <c r="Q227" i="31"/>
  <c r="I226" i="31"/>
  <c r="I227" i="31"/>
  <c r="P224" i="31"/>
  <c r="P225" i="31"/>
  <c r="H224" i="31"/>
  <c r="H225" i="31"/>
  <c r="S222" i="31"/>
  <c r="S223" i="31"/>
  <c r="K222" i="31"/>
  <c r="K223" i="31"/>
  <c r="N220" i="31"/>
  <c r="N221" i="31"/>
  <c r="F220" i="31"/>
  <c r="R218" i="31"/>
  <c r="R219" i="31"/>
  <c r="J218" i="31"/>
  <c r="J219" i="31"/>
  <c r="N216" i="31"/>
  <c r="N217" i="31"/>
  <c r="F216" i="31"/>
  <c r="Q214" i="31"/>
  <c r="Q215" i="31"/>
  <c r="I214" i="31"/>
  <c r="I215" i="31"/>
  <c r="T212" i="31"/>
  <c r="T213" i="31"/>
  <c r="L212" i="31"/>
  <c r="L213" i="31"/>
  <c r="P210" i="31"/>
  <c r="P211" i="31"/>
  <c r="H210" i="31"/>
  <c r="H211" i="31"/>
  <c r="T208" i="31"/>
  <c r="T209" i="31"/>
  <c r="L208" i="31"/>
  <c r="L209" i="31"/>
  <c r="O206" i="31"/>
  <c r="O207" i="31"/>
  <c r="G206" i="31"/>
  <c r="G207" i="31"/>
  <c r="R204" i="31"/>
  <c r="R205" i="31"/>
  <c r="J204" i="31"/>
  <c r="J205" i="31"/>
  <c r="N202" i="31"/>
  <c r="N203" i="31"/>
  <c r="F202" i="31"/>
  <c r="R200" i="31"/>
  <c r="R201" i="31"/>
  <c r="J200" i="31"/>
  <c r="J201" i="31"/>
  <c r="F199" i="31"/>
  <c r="M198" i="31"/>
  <c r="M199" i="31"/>
  <c r="P196" i="31"/>
  <c r="P197" i="31"/>
  <c r="H196" i="31"/>
  <c r="H197" i="31"/>
  <c r="T194" i="31"/>
  <c r="T195" i="31"/>
  <c r="L194" i="31"/>
  <c r="L195" i="31"/>
  <c r="P192" i="31"/>
  <c r="P193" i="31"/>
  <c r="H192" i="31"/>
  <c r="H193" i="31"/>
  <c r="S190" i="31"/>
  <c r="S191" i="31"/>
  <c r="M398" i="31"/>
  <c r="M399" i="31"/>
  <c r="O338" i="31"/>
  <c r="O339" i="31"/>
  <c r="T328" i="31"/>
  <c r="T329" i="31"/>
  <c r="O320" i="31"/>
  <c r="O321" i="31"/>
  <c r="I312" i="31"/>
  <c r="I313" i="31"/>
  <c r="R304" i="31"/>
  <c r="R305" i="31"/>
  <c r="F300" i="31"/>
  <c r="N294" i="31"/>
  <c r="N295" i="31"/>
  <c r="L290" i="31"/>
  <c r="L291" i="31"/>
  <c r="S286" i="31"/>
  <c r="S287" i="31"/>
  <c r="N284" i="31"/>
  <c r="N285" i="31"/>
  <c r="F389" i="31"/>
  <c r="G336" i="31"/>
  <c r="G337" i="31"/>
  <c r="I328" i="31"/>
  <c r="I329" i="31"/>
  <c r="H310" i="31"/>
  <c r="H311" i="31"/>
  <c r="J304" i="31"/>
  <c r="J305" i="31"/>
  <c r="J298" i="31"/>
  <c r="J299" i="31"/>
  <c r="T292" i="31"/>
  <c r="T293" i="31"/>
  <c r="H290" i="31"/>
  <c r="H291" i="31"/>
  <c r="J286" i="31"/>
  <c r="J287" i="31"/>
  <c r="R280" i="31"/>
  <c r="R281" i="31"/>
  <c r="L278" i="31"/>
  <c r="L279" i="31"/>
  <c r="S272" i="31"/>
  <c r="S273" i="31"/>
  <c r="N270" i="31"/>
  <c r="N271" i="31"/>
  <c r="T268" i="31"/>
  <c r="T269" i="31"/>
  <c r="O266" i="31"/>
  <c r="O267" i="31"/>
  <c r="Q264" i="31"/>
  <c r="Q265" i="31"/>
  <c r="S262" i="31"/>
  <c r="S263" i="31"/>
  <c r="F261" i="31"/>
  <c r="F258" i="31"/>
  <c r="H256" i="31"/>
  <c r="H257" i="31"/>
  <c r="J254" i="31"/>
  <c r="J255" i="31"/>
  <c r="L252" i="31"/>
  <c r="L253" i="31"/>
  <c r="M250" i="31"/>
  <c r="M251" i="31"/>
  <c r="O248" i="31"/>
  <c r="O249" i="31"/>
  <c r="Q246" i="31"/>
  <c r="Q247" i="31"/>
  <c r="F245" i="31"/>
  <c r="K244" i="31"/>
  <c r="K245" i="31"/>
  <c r="R242" i="31"/>
  <c r="R243" i="31"/>
  <c r="F242" i="31"/>
  <c r="N240" i="31"/>
  <c r="N241" i="31"/>
  <c r="J238" i="31"/>
  <c r="J239" i="31"/>
  <c r="R236" i="31"/>
  <c r="R237" i="31"/>
  <c r="H236" i="31"/>
  <c r="H237" i="31"/>
  <c r="M234" i="31"/>
  <c r="M235" i="31"/>
  <c r="F233" i="31"/>
  <c r="K232" i="31"/>
  <c r="K233" i="31"/>
  <c r="Q230" i="31"/>
  <c r="Q231" i="31"/>
  <c r="G230" i="31"/>
  <c r="G231" i="31"/>
  <c r="O228" i="31"/>
  <c r="O229" i="31"/>
  <c r="G228" i="31"/>
  <c r="G229" i="31"/>
  <c r="N226" i="31"/>
  <c r="N227" i="31"/>
  <c r="F227" i="31"/>
  <c r="F225" i="31"/>
  <c r="M224" i="31"/>
  <c r="M225" i="31"/>
  <c r="P222" i="31"/>
  <c r="P223" i="31"/>
  <c r="H222" i="31"/>
  <c r="H223" i="31"/>
  <c r="S220" i="31"/>
  <c r="S221" i="31"/>
  <c r="K220" i="31"/>
  <c r="K221" i="31"/>
  <c r="O218" i="31"/>
  <c r="O219" i="31"/>
  <c r="G218" i="31"/>
  <c r="G219" i="31"/>
  <c r="S216" i="31"/>
  <c r="S217" i="31"/>
  <c r="K216" i="31"/>
  <c r="K217" i="31"/>
  <c r="N214" i="31"/>
  <c r="N215" i="31"/>
  <c r="F214" i="31"/>
  <c r="Q212" i="31"/>
  <c r="Q213" i="31"/>
  <c r="I212" i="31"/>
  <c r="I213" i="31"/>
  <c r="F211" i="31"/>
  <c r="M210" i="31"/>
  <c r="M211" i="31"/>
  <c r="Q208" i="31"/>
  <c r="Q209" i="31"/>
  <c r="I208" i="31"/>
  <c r="I209" i="31"/>
  <c r="T206" i="31"/>
  <c r="T207" i="31"/>
  <c r="L206" i="31"/>
  <c r="L207" i="31"/>
  <c r="O204" i="31"/>
  <c r="O205" i="31"/>
  <c r="G204" i="31"/>
  <c r="G205" i="31"/>
  <c r="S202" i="31"/>
  <c r="S203" i="31"/>
  <c r="K202" i="31"/>
  <c r="K203" i="31"/>
  <c r="O200" i="31"/>
  <c r="O201" i="31"/>
  <c r="G200" i="31"/>
  <c r="G201" i="31"/>
  <c r="R198" i="31"/>
  <c r="R199" i="31"/>
  <c r="J198" i="31"/>
  <c r="J199" i="31"/>
  <c r="F197" i="31"/>
  <c r="M196" i="31"/>
  <c r="M197" i="31"/>
  <c r="R342" i="31"/>
  <c r="R343" i="31"/>
  <c r="N298" i="31"/>
  <c r="N299" i="31"/>
  <c r="O288" i="31"/>
  <c r="O289" i="31"/>
  <c r="T280" i="31"/>
  <c r="T281" i="31"/>
  <c r="H276" i="31"/>
  <c r="H277" i="31"/>
  <c r="O270" i="31"/>
  <c r="O271" i="31"/>
  <c r="R266" i="31"/>
  <c r="R267" i="31"/>
  <c r="T262" i="31"/>
  <c r="T263" i="31"/>
  <c r="F260" i="31"/>
  <c r="I256" i="31"/>
  <c r="I257" i="31"/>
  <c r="M252" i="31"/>
  <c r="M253" i="31"/>
  <c r="P248" i="31"/>
  <c r="P249" i="31"/>
  <c r="G246" i="31"/>
  <c r="G247" i="31"/>
  <c r="S242" i="31"/>
  <c r="S243" i="31"/>
  <c r="O240" i="31"/>
  <c r="O241" i="31"/>
  <c r="K238" i="31"/>
  <c r="K239" i="31"/>
  <c r="I236" i="31"/>
  <c r="I237" i="31"/>
  <c r="R230" i="31"/>
  <c r="R231" i="31"/>
  <c r="P228" i="31"/>
  <c r="P229" i="31"/>
  <c r="O226" i="31"/>
  <c r="O227" i="31"/>
  <c r="N224" i="31"/>
  <c r="N225" i="31"/>
  <c r="Q222" i="31"/>
  <c r="Q223" i="31"/>
  <c r="T220" i="31"/>
  <c r="T221" i="31"/>
  <c r="H218" i="31"/>
  <c r="H219" i="31"/>
  <c r="L216" i="31"/>
  <c r="L217" i="31"/>
  <c r="O214" i="31"/>
  <c r="O215" i="31"/>
  <c r="R212" i="31"/>
  <c r="R213" i="31"/>
  <c r="F210" i="31"/>
  <c r="J208" i="31"/>
  <c r="J209" i="31"/>
  <c r="M206" i="31"/>
  <c r="M207" i="31"/>
  <c r="P204" i="31"/>
  <c r="P205" i="31"/>
  <c r="T202" i="31"/>
  <c r="T203" i="31"/>
  <c r="H200" i="31"/>
  <c r="H201" i="31"/>
  <c r="K198" i="31"/>
  <c r="K199" i="31"/>
  <c r="N196" i="31"/>
  <c r="N197" i="31"/>
  <c r="S194" i="31"/>
  <c r="S195" i="31"/>
  <c r="H194" i="31"/>
  <c r="H195" i="31"/>
  <c r="N192" i="31"/>
  <c r="N193" i="31"/>
  <c r="K190" i="31"/>
  <c r="K191" i="31"/>
  <c r="N188" i="31"/>
  <c r="N189" i="31"/>
  <c r="F188" i="31"/>
  <c r="R186" i="31"/>
  <c r="R187" i="31"/>
  <c r="J186" i="31"/>
  <c r="J187" i="31"/>
  <c r="N184" i="31"/>
  <c r="N185" i="31"/>
  <c r="F184" i="31"/>
  <c r="N182" i="31"/>
  <c r="N183" i="31"/>
  <c r="F181" i="31"/>
  <c r="M180" i="31"/>
  <c r="M181" i="31"/>
  <c r="P178" i="31"/>
  <c r="P179" i="31"/>
  <c r="H178" i="31"/>
  <c r="H179" i="31"/>
  <c r="S176" i="31"/>
  <c r="S177" i="31"/>
  <c r="K176" i="31"/>
  <c r="K177" i="31"/>
  <c r="O174" i="31"/>
  <c r="O175" i="31"/>
  <c r="G174" i="31"/>
  <c r="G175" i="31"/>
  <c r="S172" i="31"/>
  <c r="S173" i="31"/>
  <c r="K172" i="31"/>
  <c r="K173" i="31"/>
  <c r="N170" i="31"/>
  <c r="N171" i="31"/>
  <c r="F170" i="31"/>
  <c r="Q168" i="31"/>
  <c r="Q169" i="31"/>
  <c r="I168" i="31"/>
  <c r="I169" i="31"/>
  <c r="F167" i="31"/>
  <c r="M166" i="31"/>
  <c r="M167" i="31"/>
  <c r="Q164" i="31"/>
  <c r="Q165" i="31"/>
  <c r="I164" i="31"/>
  <c r="I165" i="31"/>
  <c r="T162" i="31"/>
  <c r="T163" i="31"/>
  <c r="L162" i="31"/>
  <c r="L163" i="31"/>
  <c r="O160" i="31"/>
  <c r="O161" i="31"/>
  <c r="G160" i="31"/>
  <c r="G161" i="31"/>
  <c r="S158" i="31"/>
  <c r="S159" i="31"/>
  <c r="K158" i="31"/>
  <c r="K159" i="31"/>
  <c r="O156" i="31"/>
  <c r="O157" i="31"/>
  <c r="G156" i="31"/>
  <c r="G157" i="31"/>
  <c r="R154" i="31"/>
  <c r="R155" i="31"/>
  <c r="J154" i="31"/>
  <c r="J155" i="31"/>
  <c r="F153" i="31"/>
  <c r="M152" i="31"/>
  <c r="M153" i="31"/>
  <c r="Q150" i="31"/>
  <c r="Q151" i="31"/>
  <c r="I150" i="31"/>
  <c r="I151" i="31"/>
  <c r="F149" i="31"/>
  <c r="M148" i="31"/>
  <c r="M149" i="31"/>
  <c r="P146" i="31"/>
  <c r="P147" i="31"/>
  <c r="H146" i="31"/>
  <c r="H147" i="31"/>
  <c r="S144" i="31"/>
  <c r="S145" i="31"/>
  <c r="K144" i="31"/>
  <c r="K145" i="31"/>
  <c r="O142" i="31"/>
  <c r="O143" i="31"/>
  <c r="G142" i="31"/>
  <c r="G143" i="31"/>
  <c r="S140" i="31"/>
  <c r="S141" i="31"/>
  <c r="K140" i="31"/>
  <c r="K141" i="31"/>
  <c r="R138" i="31"/>
  <c r="R139" i="31"/>
  <c r="J138" i="31"/>
  <c r="J139" i="31"/>
  <c r="T134" i="31"/>
  <c r="T135" i="31"/>
  <c r="L134" i="31"/>
  <c r="L135" i="31"/>
  <c r="P132" i="31"/>
  <c r="P133" i="31"/>
  <c r="H132" i="31"/>
  <c r="H133" i="31"/>
  <c r="S130" i="31"/>
  <c r="S131" i="31"/>
  <c r="K130" i="31"/>
  <c r="K131" i="31"/>
  <c r="O128" i="31"/>
  <c r="O129" i="31"/>
  <c r="G128" i="31"/>
  <c r="G129" i="31"/>
  <c r="R126" i="31"/>
  <c r="R127" i="31"/>
  <c r="J126" i="31"/>
  <c r="J127" i="31"/>
  <c r="N124" i="31"/>
  <c r="N125" i="31"/>
  <c r="F124" i="31"/>
  <c r="Q122" i="31"/>
  <c r="Q123" i="31"/>
  <c r="I122" i="31"/>
  <c r="I123" i="31"/>
  <c r="F121" i="31"/>
  <c r="M120" i="31"/>
  <c r="M121" i="31"/>
  <c r="P118" i="31"/>
  <c r="P119" i="31"/>
  <c r="H118" i="31"/>
  <c r="H119" i="31"/>
  <c r="T116" i="31"/>
  <c r="T117" i="31"/>
  <c r="L116" i="31"/>
  <c r="L117" i="31"/>
  <c r="O114" i="31"/>
  <c r="O115" i="31"/>
  <c r="G114" i="31"/>
  <c r="G115" i="31"/>
  <c r="S112" i="31"/>
  <c r="S113" i="31"/>
  <c r="K112" i="31"/>
  <c r="K113" i="31"/>
  <c r="N110" i="31"/>
  <c r="N111" i="31"/>
  <c r="F110" i="31"/>
  <c r="R108" i="31"/>
  <c r="R109" i="31"/>
  <c r="J108" i="31"/>
  <c r="J109" i="31"/>
  <c r="F107" i="31"/>
  <c r="M106" i="31"/>
  <c r="M107" i="31"/>
  <c r="Q104" i="31"/>
  <c r="Q105" i="31"/>
  <c r="I104" i="31"/>
  <c r="I105" i="31"/>
  <c r="T102" i="31"/>
  <c r="T103" i="31"/>
  <c r="L102" i="31"/>
  <c r="L103" i="31"/>
  <c r="P100" i="31"/>
  <c r="P101" i="31"/>
  <c r="H100" i="31"/>
  <c r="H101" i="31"/>
  <c r="S98" i="31"/>
  <c r="S99" i="31"/>
  <c r="K98" i="31"/>
  <c r="K99" i="31"/>
  <c r="O96" i="31"/>
  <c r="O97" i="31"/>
  <c r="G96" i="31"/>
  <c r="G97" i="31"/>
  <c r="N94" i="31"/>
  <c r="N95" i="31"/>
  <c r="G94" i="31"/>
  <c r="G95" i="31"/>
  <c r="K338" i="31"/>
  <c r="K339" i="31"/>
  <c r="N314" i="31"/>
  <c r="N315" i="31"/>
  <c r="H298" i="31"/>
  <c r="H299" i="31"/>
  <c r="K286" i="31"/>
  <c r="K287" i="31"/>
  <c r="Q280" i="31"/>
  <c r="Q281" i="31"/>
  <c r="M270" i="31"/>
  <c r="M271" i="31"/>
  <c r="N266" i="31"/>
  <c r="N267" i="31"/>
  <c r="R262" i="31"/>
  <c r="R263" i="31"/>
  <c r="F259" i="31"/>
  <c r="G256" i="31"/>
  <c r="G257" i="31"/>
  <c r="K252" i="31"/>
  <c r="K253" i="31"/>
  <c r="N248" i="31"/>
  <c r="N249" i="31"/>
  <c r="T244" i="31"/>
  <c r="T245" i="31"/>
  <c r="O242" i="31"/>
  <c r="O243" i="31"/>
  <c r="M240" i="31"/>
  <c r="M241" i="31"/>
  <c r="I238" i="31"/>
  <c r="I239" i="31"/>
  <c r="T232" i="31"/>
  <c r="T233" i="31"/>
  <c r="P230" i="31"/>
  <c r="P231" i="31"/>
  <c r="N228" i="31"/>
  <c r="N229" i="31"/>
  <c r="M226" i="31"/>
  <c r="M227" i="31"/>
  <c r="L224" i="31"/>
  <c r="L225" i="31"/>
  <c r="O222" i="31"/>
  <c r="O223" i="31"/>
  <c r="R220" i="31"/>
  <c r="R221" i="31"/>
  <c r="F218" i="31"/>
  <c r="J216" i="31"/>
  <c r="J217" i="31"/>
  <c r="M214" i="31"/>
  <c r="M215" i="31"/>
  <c r="P212" i="31"/>
  <c r="P213" i="31"/>
  <c r="T210" i="31"/>
  <c r="T211" i="31"/>
  <c r="H208" i="31"/>
  <c r="H209" i="31"/>
  <c r="K206" i="31"/>
  <c r="K207" i="31"/>
  <c r="N204" i="31"/>
  <c r="N205" i="31"/>
  <c r="R202" i="31"/>
  <c r="R203" i="31"/>
  <c r="F200" i="31"/>
  <c r="I198" i="31"/>
  <c r="I199" i="31"/>
  <c r="L196" i="31"/>
  <c r="L197" i="31"/>
  <c r="R194" i="31"/>
  <c r="R195" i="31"/>
  <c r="G194" i="31"/>
  <c r="G195" i="31"/>
  <c r="M192" i="31"/>
  <c r="M193" i="31"/>
  <c r="T190" i="31"/>
  <c r="T191" i="31"/>
  <c r="J190" i="31"/>
  <c r="J191" i="31"/>
  <c r="F189" i="31"/>
  <c r="M188" i="31"/>
  <c r="M189" i="31"/>
  <c r="Q186" i="31"/>
  <c r="Q187" i="31"/>
  <c r="I186" i="31"/>
  <c r="I187" i="31"/>
  <c r="F185" i="31"/>
  <c r="M184" i="31"/>
  <c r="M185" i="31"/>
  <c r="F183" i="31"/>
  <c r="M182" i="31"/>
  <c r="M183" i="31"/>
  <c r="T180" i="31"/>
  <c r="T181" i="31"/>
  <c r="L180" i="31"/>
  <c r="L181" i="31"/>
  <c r="O178" i="31"/>
  <c r="O179" i="31"/>
  <c r="G178" i="31"/>
  <c r="G179" i="31"/>
  <c r="R176" i="31"/>
  <c r="R177" i="31"/>
  <c r="J176" i="31"/>
  <c r="J177" i="31"/>
  <c r="N174" i="31"/>
  <c r="N175" i="31"/>
  <c r="F174" i="31"/>
  <c r="R172" i="31"/>
  <c r="R173" i="31"/>
  <c r="J172" i="31"/>
  <c r="J173" i="31"/>
  <c r="F171" i="31"/>
  <c r="M170" i="31"/>
  <c r="M171" i="31"/>
  <c r="P168" i="31"/>
  <c r="P169" i="31"/>
  <c r="H168" i="31"/>
  <c r="H169" i="31"/>
  <c r="T166" i="31"/>
  <c r="T167" i="31"/>
  <c r="L166" i="31"/>
  <c r="L167" i="31"/>
  <c r="P164" i="31"/>
  <c r="P165" i="31"/>
  <c r="H164" i="31"/>
  <c r="H165" i="31"/>
  <c r="S162" i="31"/>
  <c r="S163" i="31"/>
  <c r="K162" i="31"/>
  <c r="K163" i="31"/>
  <c r="N160" i="31"/>
  <c r="N161" i="31"/>
  <c r="F160" i="31"/>
  <c r="R158" i="31"/>
  <c r="R159" i="31"/>
  <c r="J158" i="31"/>
  <c r="J159" i="31"/>
  <c r="N156" i="31"/>
  <c r="N157" i="31"/>
  <c r="F156" i="31"/>
  <c r="Q154" i="31"/>
  <c r="Q155" i="31"/>
  <c r="I154" i="31"/>
  <c r="I155" i="31"/>
  <c r="T152" i="31"/>
  <c r="T153" i="31"/>
  <c r="L152" i="31"/>
  <c r="L153" i="31"/>
  <c r="P150" i="31"/>
  <c r="P151" i="31"/>
  <c r="H150" i="31"/>
  <c r="H151" i="31"/>
  <c r="T148" i="31"/>
  <c r="T149" i="31"/>
  <c r="L148" i="31"/>
  <c r="L149" i="31"/>
  <c r="O146" i="31"/>
  <c r="O147" i="31"/>
  <c r="G146" i="31"/>
  <c r="G147" i="31"/>
  <c r="R144" i="31"/>
  <c r="R145" i="31"/>
  <c r="J144" i="31"/>
  <c r="J145" i="31"/>
  <c r="N142" i="31"/>
  <c r="N143" i="31"/>
  <c r="F142" i="31"/>
  <c r="R140" i="31"/>
  <c r="R141" i="31"/>
  <c r="J140" i="31"/>
  <c r="J141" i="31"/>
  <c r="Q138" i="31"/>
  <c r="Q139" i="31"/>
  <c r="I138" i="31"/>
  <c r="I139" i="31"/>
  <c r="S134" i="31"/>
  <c r="S135" i="31"/>
  <c r="K134" i="31"/>
  <c r="K135" i="31"/>
  <c r="O132" i="31"/>
  <c r="O133" i="31"/>
  <c r="G132" i="31"/>
  <c r="G133" i="31"/>
  <c r="R130" i="31"/>
  <c r="R131" i="31"/>
  <c r="J130" i="31"/>
  <c r="J131" i="31"/>
  <c r="N128" i="31"/>
  <c r="N129" i="31"/>
  <c r="F128" i="31"/>
  <c r="Q126" i="31"/>
  <c r="Q127" i="31"/>
  <c r="R334" i="31"/>
  <c r="R335" i="31"/>
  <c r="Q296" i="31"/>
  <c r="Q297" i="31"/>
  <c r="I286" i="31"/>
  <c r="I287" i="31"/>
  <c r="N280" i="31"/>
  <c r="N281" i="31"/>
  <c r="J270" i="31"/>
  <c r="J271" i="31"/>
  <c r="M266" i="31"/>
  <c r="M267" i="31"/>
  <c r="Q262" i="31"/>
  <c r="Q263" i="31"/>
  <c r="T258" i="31"/>
  <c r="T259" i="31"/>
  <c r="F256" i="31"/>
  <c r="J252" i="31"/>
  <c r="J253" i="31"/>
  <c r="M248" i="31"/>
  <c r="M249" i="31"/>
  <c r="S244" i="31"/>
  <c r="S245" i="31"/>
  <c r="N242" i="31"/>
  <c r="N243" i="31"/>
  <c r="L240" i="31"/>
  <c r="L241" i="31"/>
  <c r="H238" i="31"/>
  <c r="H239" i="31"/>
  <c r="F235" i="31"/>
  <c r="S232" i="31"/>
  <c r="S233" i="31"/>
  <c r="O230" i="31"/>
  <c r="O231" i="31"/>
  <c r="M228" i="31"/>
  <c r="M229" i="31"/>
  <c r="L226" i="31"/>
  <c r="L227" i="31"/>
  <c r="K224" i="31"/>
  <c r="K225" i="31"/>
  <c r="N222" i="31"/>
  <c r="N223" i="31"/>
  <c r="Q220" i="31"/>
  <c r="Q221" i="31"/>
  <c r="F219" i="31"/>
  <c r="I216" i="31"/>
  <c r="I217" i="31"/>
  <c r="L214" i="31"/>
  <c r="L215" i="31"/>
  <c r="O212" i="31"/>
  <c r="O213" i="31"/>
  <c r="S210" i="31"/>
  <c r="S211" i="31"/>
  <c r="G208" i="31"/>
  <c r="G209" i="31"/>
  <c r="J206" i="31"/>
  <c r="J207" i="31"/>
  <c r="M204" i="31"/>
  <c r="M205" i="31"/>
  <c r="Q202" i="31"/>
  <c r="Q203" i="31"/>
  <c r="F201" i="31"/>
  <c r="H198" i="31"/>
  <c r="H199" i="31"/>
  <c r="K196" i="31"/>
  <c r="K197" i="31"/>
  <c r="Q194" i="31"/>
  <c r="Q195" i="31"/>
  <c r="L192" i="31"/>
  <c r="L193" i="31"/>
  <c r="R190" i="31"/>
  <c r="R191" i="31"/>
  <c r="I190" i="31"/>
  <c r="I191" i="31"/>
  <c r="T188" i="31"/>
  <c r="T189" i="31"/>
  <c r="L188" i="31"/>
  <c r="L189" i="31"/>
  <c r="P186" i="31"/>
  <c r="P187" i="31"/>
  <c r="H186" i="31"/>
  <c r="H187" i="31"/>
  <c r="T184" i="31"/>
  <c r="T185" i="31"/>
  <c r="L184" i="31"/>
  <c r="L185" i="31"/>
  <c r="T182" i="31"/>
  <c r="T183" i="31"/>
  <c r="L182" i="31"/>
  <c r="L183" i="31"/>
  <c r="S180" i="31"/>
  <c r="S181" i="31"/>
  <c r="K180" i="31"/>
  <c r="K181" i="31"/>
  <c r="N178" i="31"/>
  <c r="N179" i="31"/>
  <c r="F178" i="31"/>
  <c r="Q176" i="31"/>
  <c r="Q177" i="31"/>
  <c r="I176" i="31"/>
  <c r="I177" i="31"/>
  <c r="F175" i="31"/>
  <c r="M174" i="31"/>
  <c r="M175" i="31"/>
  <c r="Q172" i="31"/>
  <c r="Q173" i="31"/>
  <c r="I172" i="31"/>
  <c r="I173" i="31"/>
  <c r="T170" i="31"/>
  <c r="T171" i="31"/>
  <c r="L170" i="31"/>
  <c r="L171" i="31"/>
  <c r="O168" i="31"/>
  <c r="O169" i="31"/>
  <c r="G168" i="31"/>
  <c r="G169" i="31"/>
  <c r="S166" i="31"/>
  <c r="S167" i="31"/>
  <c r="K166" i="31"/>
  <c r="K167" i="31"/>
  <c r="O164" i="31"/>
  <c r="O165" i="31"/>
  <c r="G164" i="31"/>
  <c r="G165" i="31"/>
  <c r="R162" i="31"/>
  <c r="R163" i="31"/>
  <c r="J162" i="31"/>
  <c r="J163" i="31"/>
  <c r="F161" i="31"/>
  <c r="M160" i="31"/>
  <c r="M161" i="31"/>
  <c r="Q158" i="31"/>
  <c r="Q159" i="31"/>
  <c r="I158" i="31"/>
  <c r="I159" i="31"/>
  <c r="F157" i="31"/>
  <c r="M156" i="31"/>
  <c r="M157" i="31"/>
  <c r="P154" i="31"/>
  <c r="P155" i="31"/>
  <c r="H154" i="31"/>
  <c r="H155" i="31"/>
  <c r="S152" i="31"/>
  <c r="S153" i="31"/>
  <c r="K152" i="31"/>
  <c r="K153" i="31"/>
  <c r="O150" i="31"/>
  <c r="O151" i="31"/>
  <c r="G150" i="31"/>
  <c r="G151" i="31"/>
  <c r="S148" i="31"/>
  <c r="S149" i="31"/>
  <c r="K148" i="31"/>
  <c r="K149" i="31"/>
  <c r="N146" i="31"/>
  <c r="N147" i="31"/>
  <c r="F146" i="31"/>
  <c r="Q144" i="31"/>
  <c r="Q145" i="31"/>
  <c r="I144" i="31"/>
  <c r="I145" i="31"/>
  <c r="F143" i="31"/>
  <c r="M142" i="31"/>
  <c r="M143" i="31"/>
  <c r="Q140" i="31"/>
  <c r="Q141" i="31"/>
  <c r="I140" i="31"/>
  <c r="I141" i="31"/>
  <c r="P138" i="31"/>
  <c r="P139" i="31"/>
  <c r="H138" i="31"/>
  <c r="H139" i="31"/>
  <c r="R134" i="31"/>
  <c r="R135" i="31"/>
  <c r="J134" i="31"/>
  <c r="J135" i="31"/>
  <c r="N132" i="31"/>
  <c r="N133" i="31"/>
  <c r="F132" i="31"/>
  <c r="Q130" i="31"/>
  <c r="Q131" i="31"/>
  <c r="I130" i="31"/>
  <c r="I131" i="31"/>
  <c r="F129" i="31"/>
  <c r="M128" i="31"/>
  <c r="M129" i="31"/>
  <c r="P126" i="31"/>
  <c r="P127" i="31"/>
  <c r="H126" i="31"/>
  <c r="H127" i="31"/>
  <c r="T124" i="31"/>
  <c r="T125" i="31"/>
  <c r="L124" i="31"/>
  <c r="L125" i="31"/>
  <c r="O122" i="31"/>
  <c r="O123" i="31"/>
  <c r="G122" i="31"/>
  <c r="G123" i="31"/>
  <c r="S120" i="31"/>
  <c r="S121" i="31"/>
  <c r="K120" i="31"/>
  <c r="K121" i="31"/>
  <c r="N118" i="31"/>
  <c r="N119" i="31"/>
  <c r="F118" i="31"/>
  <c r="R116" i="31"/>
  <c r="R117" i="31"/>
  <c r="J116" i="31"/>
  <c r="J117" i="31"/>
  <c r="F115" i="31"/>
  <c r="M114" i="31"/>
  <c r="M115" i="31"/>
  <c r="Q112" i="31"/>
  <c r="Q113" i="31"/>
  <c r="I112" i="31"/>
  <c r="I113" i="31"/>
  <c r="T110" i="31"/>
  <c r="T111" i="31"/>
  <c r="L110" i="31"/>
  <c r="L111" i="31"/>
  <c r="P108" i="31"/>
  <c r="P109" i="31"/>
  <c r="H108" i="31"/>
  <c r="H109" i="31"/>
  <c r="S106" i="31"/>
  <c r="S107" i="31"/>
  <c r="K106" i="31"/>
  <c r="K107" i="31"/>
  <c r="O104" i="31"/>
  <c r="O105" i="31"/>
  <c r="G104" i="31"/>
  <c r="G105" i="31"/>
  <c r="R102" i="31"/>
  <c r="R103" i="31"/>
  <c r="J102" i="31"/>
  <c r="J103" i="31"/>
  <c r="N100" i="31"/>
  <c r="N101" i="31"/>
  <c r="F100" i="31"/>
  <c r="Q98" i="31"/>
  <c r="Q99" i="31"/>
  <c r="I98" i="31"/>
  <c r="I99" i="31"/>
  <c r="F97" i="31"/>
  <c r="M96" i="31"/>
  <c r="M97" i="31"/>
  <c r="T94" i="31"/>
  <c r="T95" i="31"/>
  <c r="L94" i="31"/>
  <c r="L95" i="31"/>
  <c r="F95" i="31"/>
  <c r="H392" i="31"/>
  <c r="H393" i="31"/>
  <c r="P334" i="31"/>
  <c r="P335" i="31"/>
  <c r="S308" i="31"/>
  <c r="S309" i="31"/>
  <c r="K294" i="31"/>
  <c r="K295" i="31"/>
  <c r="G286" i="31"/>
  <c r="G287" i="31"/>
  <c r="F279" i="31"/>
  <c r="I274" i="31"/>
  <c r="I275" i="31"/>
  <c r="I262" i="31"/>
  <c r="I263" i="31"/>
  <c r="L258" i="31"/>
  <c r="L259" i="31"/>
  <c r="P254" i="31"/>
  <c r="P255" i="31"/>
  <c r="S250" i="31"/>
  <c r="S251" i="31"/>
  <c r="M244" i="31"/>
  <c r="M245" i="31"/>
  <c r="J242" i="31"/>
  <c r="J243" i="31"/>
  <c r="F240" i="31"/>
  <c r="T236" i="31"/>
  <c r="T237" i="31"/>
  <c r="Q234" i="31"/>
  <c r="Q235" i="31"/>
  <c r="M232" i="31"/>
  <c r="M233" i="31"/>
  <c r="I230" i="31"/>
  <c r="I231" i="31"/>
  <c r="I228" i="31"/>
  <c r="I229" i="31"/>
  <c r="H226" i="31"/>
  <c r="H227" i="31"/>
  <c r="G224" i="31"/>
  <c r="G225" i="31"/>
  <c r="J222" i="31"/>
  <c r="J223" i="31"/>
  <c r="M220" i="31"/>
  <c r="M221" i="31"/>
  <c r="Q218" i="31"/>
  <c r="Q219" i="31"/>
  <c r="F217" i="31"/>
  <c r="H214" i="31"/>
  <c r="H215" i="31"/>
  <c r="K212" i="31"/>
  <c r="K213" i="31"/>
  <c r="O210" i="31"/>
  <c r="O211" i="31"/>
  <c r="S208" i="31"/>
  <c r="S209" i="31"/>
  <c r="F206" i="31"/>
  <c r="I204" i="31"/>
  <c r="I205" i="31"/>
  <c r="M202" i="31"/>
  <c r="M203" i="31"/>
  <c r="Q200" i="31"/>
  <c r="Q201" i="31"/>
  <c r="T198" i="31"/>
  <c r="T199" i="31"/>
  <c r="G196" i="31"/>
  <c r="G197" i="31"/>
  <c r="P194" i="31"/>
  <c r="P195" i="31"/>
  <c r="K192" i="31"/>
  <c r="K193" i="31"/>
  <c r="Q190" i="31"/>
  <c r="Q191" i="31"/>
  <c r="H190" i="31"/>
  <c r="H191" i="31"/>
  <c r="S188" i="31"/>
  <c r="S189" i="31"/>
  <c r="K188" i="31"/>
  <c r="K189" i="31"/>
  <c r="O186" i="31"/>
  <c r="O187" i="31"/>
  <c r="G186" i="31"/>
  <c r="G187" i="31"/>
  <c r="S184" i="31"/>
  <c r="S185" i="31"/>
  <c r="K184" i="31"/>
  <c r="K185" i="31"/>
  <c r="S182" i="31"/>
  <c r="S183" i="31"/>
  <c r="K182" i="31"/>
  <c r="K183" i="31"/>
  <c r="R180" i="31"/>
  <c r="R181" i="31"/>
  <c r="J180" i="31"/>
  <c r="J181" i="31"/>
  <c r="F179" i="31"/>
  <c r="M178" i="31"/>
  <c r="M179" i="31"/>
  <c r="P176" i="31"/>
  <c r="P177" i="31"/>
  <c r="H176" i="31"/>
  <c r="H177" i="31"/>
  <c r="T174" i="31"/>
  <c r="T175" i="31"/>
  <c r="L174" i="31"/>
  <c r="L175" i="31"/>
  <c r="P172" i="31"/>
  <c r="P173" i="31"/>
  <c r="H172" i="31"/>
  <c r="H173" i="31"/>
  <c r="S170" i="31"/>
  <c r="S171" i="31"/>
  <c r="K170" i="31"/>
  <c r="K171" i="31"/>
  <c r="N168" i="31"/>
  <c r="N169" i="31"/>
  <c r="F168" i="31"/>
  <c r="R166" i="31"/>
  <c r="R167" i="31"/>
  <c r="J166" i="31"/>
  <c r="J167" i="31"/>
  <c r="N164" i="31"/>
  <c r="N165" i="31"/>
  <c r="F164" i="31"/>
  <c r="Q162" i="31"/>
  <c r="Q163" i="31"/>
  <c r="I162" i="31"/>
  <c r="I163" i="31"/>
  <c r="T160" i="31"/>
  <c r="T161" i="31"/>
  <c r="L160" i="31"/>
  <c r="L161" i="31"/>
  <c r="P158" i="31"/>
  <c r="P159" i="31"/>
  <c r="H158" i="31"/>
  <c r="H159" i="31"/>
  <c r="T156" i="31"/>
  <c r="T157" i="31"/>
  <c r="L156" i="31"/>
  <c r="L157" i="31"/>
  <c r="O154" i="31"/>
  <c r="O155" i="31"/>
  <c r="G154" i="31"/>
  <c r="G155" i="31"/>
  <c r="R152" i="31"/>
  <c r="R153" i="31"/>
  <c r="J152" i="31"/>
  <c r="J153" i="31"/>
  <c r="N150" i="31"/>
  <c r="N151" i="31"/>
  <c r="F150" i="31"/>
  <c r="R148" i="31"/>
  <c r="R149" i="31"/>
  <c r="J148" i="31"/>
  <c r="J149" i="31"/>
  <c r="F147" i="31"/>
  <c r="M146" i="31"/>
  <c r="M147" i="31"/>
  <c r="P144" i="31"/>
  <c r="P145" i="31"/>
  <c r="H144" i="31"/>
  <c r="H145" i="31"/>
  <c r="T142" i="31"/>
  <c r="T143" i="31"/>
  <c r="L142" i="31"/>
  <c r="L143" i="31"/>
  <c r="P140" i="31"/>
  <c r="P141" i="31"/>
  <c r="H140" i="31"/>
  <c r="H141" i="31"/>
  <c r="O138" i="31"/>
  <c r="O139" i="31"/>
  <c r="F138" i="31"/>
  <c r="Q134" i="31"/>
  <c r="Q135" i="31"/>
  <c r="I134" i="31"/>
  <c r="I135" i="31"/>
  <c r="F133" i="31"/>
  <c r="M132" i="31"/>
  <c r="M133" i="31"/>
  <c r="P130" i="31"/>
  <c r="P131" i="31"/>
  <c r="H130" i="31"/>
  <c r="H131" i="31"/>
  <c r="T128" i="31"/>
  <c r="T129" i="31"/>
  <c r="L128" i="31"/>
  <c r="L129" i="31"/>
  <c r="O126" i="31"/>
  <c r="O127" i="31"/>
  <c r="G126" i="31"/>
  <c r="G127" i="31"/>
  <c r="Q372" i="31"/>
  <c r="Q373" i="31"/>
  <c r="M304" i="31"/>
  <c r="M305" i="31"/>
  <c r="O292" i="31"/>
  <c r="O293" i="31"/>
  <c r="I278" i="31"/>
  <c r="I279" i="31"/>
  <c r="R272" i="31"/>
  <c r="R273" i="31"/>
  <c r="S268" i="31"/>
  <c r="S269" i="31"/>
  <c r="P264" i="31"/>
  <c r="P265" i="31"/>
  <c r="T260" i="31"/>
  <c r="T261" i="31"/>
  <c r="I254" i="31"/>
  <c r="I255" i="31"/>
  <c r="L250" i="31"/>
  <c r="L251" i="31"/>
  <c r="P246" i="31"/>
  <c r="P247" i="31"/>
  <c r="J244" i="31"/>
  <c r="J245" i="31"/>
  <c r="S238" i="31"/>
  <c r="S239" i="31"/>
  <c r="Q236" i="31"/>
  <c r="Q237" i="31"/>
  <c r="L234" i="31"/>
  <c r="L235" i="31"/>
  <c r="H232" i="31"/>
  <c r="H233" i="31"/>
  <c r="F230" i="31"/>
  <c r="F228" i="31"/>
  <c r="F226" i="31"/>
  <c r="T224" i="31"/>
  <c r="T225" i="31"/>
  <c r="G222" i="31"/>
  <c r="G223" i="31"/>
  <c r="J220" i="31"/>
  <c r="J221" i="31"/>
  <c r="N218" i="31"/>
  <c r="N219" i="31"/>
  <c r="R216" i="31"/>
  <c r="R217" i="31"/>
  <c r="F215" i="31"/>
  <c r="H212" i="31"/>
  <c r="H213" i="31"/>
  <c r="L210" i="31"/>
  <c r="L211" i="31"/>
  <c r="P208" i="31"/>
  <c r="P209" i="31"/>
  <c r="S206" i="31"/>
  <c r="S207" i="31"/>
  <c r="F204" i="31"/>
  <c r="J202" i="31"/>
  <c r="J203" i="31"/>
  <c r="N200" i="31"/>
  <c r="N201" i="31"/>
  <c r="Q198" i="31"/>
  <c r="Q199" i="31"/>
  <c r="T196" i="31"/>
  <c r="T197" i="31"/>
  <c r="K194" i="31"/>
  <c r="K195" i="31"/>
  <c r="T192" i="31"/>
  <c r="T193" i="31"/>
  <c r="F192" i="31"/>
  <c r="O190" i="31"/>
  <c r="O191" i="31"/>
  <c r="F190" i="31"/>
  <c r="Q188" i="31"/>
  <c r="Q189" i="31"/>
  <c r="I188" i="31"/>
  <c r="I189" i="31"/>
  <c r="F187" i="31"/>
  <c r="M186" i="31"/>
  <c r="M187" i="31"/>
  <c r="Q184" i="31"/>
  <c r="Q185" i="31"/>
  <c r="I184" i="31"/>
  <c r="I185" i="31"/>
  <c r="Q182" i="31"/>
  <c r="Q183" i="31"/>
  <c r="I182" i="31"/>
  <c r="I183" i="31"/>
  <c r="P180" i="31"/>
  <c r="P181" i="31"/>
  <c r="H180" i="31"/>
  <c r="H181" i="31"/>
  <c r="S178" i="31"/>
  <c r="S179" i="31"/>
  <c r="K178" i="31"/>
  <c r="K179" i="31"/>
  <c r="N176" i="31"/>
  <c r="N177" i="31"/>
  <c r="F176" i="31"/>
  <c r="R174" i="31"/>
  <c r="R175" i="31"/>
  <c r="J174" i="31"/>
  <c r="J175" i="31"/>
  <c r="N172" i="31"/>
  <c r="N173" i="31"/>
  <c r="F172" i="31"/>
  <c r="Q170" i="31"/>
  <c r="Q171" i="31"/>
  <c r="I170" i="31"/>
  <c r="I171" i="31"/>
  <c r="T168" i="31"/>
  <c r="T169" i="31"/>
  <c r="L168" i="31"/>
  <c r="L169" i="31"/>
  <c r="P166" i="31"/>
  <c r="P167" i="31"/>
  <c r="H166" i="31"/>
  <c r="H167" i="31"/>
  <c r="T164" i="31"/>
  <c r="T165" i="31"/>
  <c r="L164" i="31"/>
  <c r="L165" i="31"/>
  <c r="O162" i="31"/>
  <c r="O163" i="31"/>
  <c r="G162" i="31"/>
  <c r="G163" i="31"/>
  <c r="R160" i="31"/>
  <c r="R161" i="31"/>
  <c r="J160" i="31"/>
  <c r="J161" i="31"/>
  <c r="N158" i="31"/>
  <c r="N159" i="31"/>
  <c r="F158" i="31"/>
  <c r="R156" i="31"/>
  <c r="R157" i="31"/>
  <c r="J156" i="31"/>
  <c r="J157" i="31"/>
  <c r="F155" i="31"/>
  <c r="M154" i="31"/>
  <c r="M155" i="31"/>
  <c r="P152" i="31"/>
  <c r="P153" i="31"/>
  <c r="H152" i="31"/>
  <c r="H153" i="31"/>
  <c r="T150" i="31"/>
  <c r="T151" i="31"/>
  <c r="L150" i="31"/>
  <c r="L151" i="31"/>
  <c r="P148" i="31"/>
  <c r="P149" i="31"/>
  <c r="H148" i="31"/>
  <c r="H149" i="31"/>
  <c r="S146" i="31"/>
  <c r="S147" i="31"/>
  <c r="K146" i="31"/>
  <c r="K147" i="31"/>
  <c r="N144" i="31"/>
  <c r="N145" i="31"/>
  <c r="F144" i="31"/>
  <c r="R142" i="31"/>
  <c r="R143" i="31"/>
  <c r="J142" i="31"/>
  <c r="J143" i="31"/>
  <c r="N140" i="31"/>
  <c r="N141" i="31"/>
  <c r="F140" i="31"/>
  <c r="M138" i="31"/>
  <c r="M139" i="31"/>
  <c r="O134" i="31"/>
  <c r="O135" i="31"/>
  <c r="G134" i="31"/>
  <c r="G135" i="31"/>
  <c r="S132" i="31"/>
  <c r="S133" i="31"/>
  <c r="K132" i="31"/>
  <c r="K133" i="31"/>
  <c r="N130" i="31"/>
  <c r="N131" i="31"/>
  <c r="F130" i="31"/>
  <c r="R128" i="31"/>
  <c r="R129" i="31"/>
  <c r="J128" i="31"/>
  <c r="J129" i="31"/>
  <c r="F127" i="31"/>
  <c r="M126" i="31"/>
  <c r="M127" i="31"/>
  <c r="Q124" i="31"/>
  <c r="Q125" i="31"/>
  <c r="I124" i="31"/>
  <c r="I125" i="31"/>
  <c r="T122" i="31"/>
  <c r="T123" i="31"/>
  <c r="L122" i="31"/>
  <c r="L123" i="31"/>
  <c r="P120" i="31"/>
  <c r="P121" i="31"/>
  <c r="H120" i="31"/>
  <c r="H121" i="31"/>
  <c r="S118" i="31"/>
  <c r="S119" i="31"/>
  <c r="K118" i="31"/>
  <c r="K119" i="31"/>
  <c r="O116" i="31"/>
  <c r="O117" i="31"/>
  <c r="G116" i="31"/>
  <c r="G117" i="31"/>
  <c r="R114" i="31"/>
  <c r="R115" i="31"/>
  <c r="J114" i="31"/>
  <c r="J115" i="31"/>
  <c r="N112" i="31"/>
  <c r="N113" i="31"/>
  <c r="F112" i="31"/>
  <c r="Q110" i="31"/>
  <c r="Q111" i="31"/>
  <c r="I110" i="31"/>
  <c r="I111" i="31"/>
  <c r="F109" i="31"/>
  <c r="M108" i="31"/>
  <c r="M109" i="31"/>
  <c r="P106" i="31"/>
  <c r="P107" i="31"/>
  <c r="H106" i="31"/>
  <c r="H107" i="31"/>
  <c r="T104" i="31"/>
  <c r="T105" i="31"/>
  <c r="L104" i="31"/>
  <c r="L105" i="31"/>
  <c r="O102" i="31"/>
  <c r="O103" i="31"/>
  <c r="G102" i="31"/>
  <c r="G103" i="31"/>
  <c r="S100" i="31"/>
  <c r="S101" i="31"/>
  <c r="K100" i="31"/>
  <c r="K101" i="31"/>
  <c r="N98" i="31"/>
  <c r="N99" i="31"/>
  <c r="F98" i="31"/>
  <c r="R96" i="31"/>
  <c r="R97" i="31"/>
  <c r="J96" i="31"/>
  <c r="J97" i="31"/>
  <c r="Q94" i="31"/>
  <c r="Q95" i="31"/>
  <c r="I94" i="31"/>
  <c r="I95" i="31"/>
  <c r="O318" i="31"/>
  <c r="O319" i="31"/>
  <c r="F269" i="31"/>
  <c r="K260" i="31"/>
  <c r="K261" i="31"/>
  <c r="K250" i="31"/>
  <c r="K251" i="31"/>
  <c r="G242" i="31"/>
  <c r="G243" i="31"/>
  <c r="J236" i="31"/>
  <c r="J237" i="31"/>
  <c r="F221" i="31"/>
  <c r="Q216" i="31"/>
  <c r="Q217" i="31"/>
  <c r="J212" i="31"/>
  <c r="J213" i="31"/>
  <c r="K208" i="31"/>
  <c r="K209" i="31"/>
  <c r="S198" i="31"/>
  <c r="S199" i="31"/>
  <c r="R188" i="31"/>
  <c r="R189" i="31"/>
  <c r="S186" i="31"/>
  <c r="S187" i="31"/>
  <c r="P184" i="31"/>
  <c r="P185" i="31"/>
  <c r="J182" i="31"/>
  <c r="J183" i="31"/>
  <c r="R178" i="31"/>
  <c r="R179" i="31"/>
  <c r="O176" i="31"/>
  <c r="O177" i="31"/>
  <c r="P174" i="31"/>
  <c r="P175" i="31"/>
  <c r="M172" i="31"/>
  <c r="M173" i="31"/>
  <c r="J170" i="31"/>
  <c r="J171" i="31"/>
  <c r="J168" i="31"/>
  <c r="J169" i="31"/>
  <c r="G166" i="31"/>
  <c r="G167" i="31"/>
  <c r="F159" i="31"/>
  <c r="S156" i="31"/>
  <c r="S157" i="31"/>
  <c r="S154" i="31"/>
  <c r="S155" i="31"/>
  <c r="O152" i="31"/>
  <c r="O153" i="31"/>
  <c r="M150" i="31"/>
  <c r="M151" i="31"/>
  <c r="N148" i="31"/>
  <c r="N149" i="31"/>
  <c r="J146" i="31"/>
  <c r="J147" i="31"/>
  <c r="G144" i="31"/>
  <c r="G145" i="31"/>
  <c r="H142" i="31"/>
  <c r="H143" i="31"/>
  <c r="T138" i="31"/>
  <c r="T139" i="31"/>
  <c r="P134" i="31"/>
  <c r="P135" i="31"/>
  <c r="Q132" i="31"/>
  <c r="Q133" i="31"/>
  <c r="M130" i="31"/>
  <c r="M131" i="31"/>
  <c r="K128" i="31"/>
  <c r="K129" i="31"/>
  <c r="K126" i="31"/>
  <c r="K127" i="31"/>
  <c r="P124" i="31"/>
  <c r="P125" i="31"/>
  <c r="J122" i="31"/>
  <c r="J123" i="31"/>
  <c r="Q120" i="31"/>
  <c r="Q121" i="31"/>
  <c r="J118" i="31"/>
  <c r="J119" i="31"/>
  <c r="Q116" i="31"/>
  <c r="Q117" i="31"/>
  <c r="K114" i="31"/>
  <c r="K115" i="31"/>
  <c r="R112" i="31"/>
  <c r="R113" i="31"/>
  <c r="K110" i="31"/>
  <c r="K111" i="31"/>
  <c r="S108" i="31"/>
  <c r="S109" i="31"/>
  <c r="F108" i="31"/>
  <c r="L106" i="31"/>
  <c r="L107" i="31"/>
  <c r="S104" i="31"/>
  <c r="S105" i="31"/>
  <c r="F104" i="31"/>
  <c r="M102" i="31"/>
  <c r="M103" i="31"/>
  <c r="T100" i="31"/>
  <c r="T101" i="31"/>
  <c r="G100" i="31"/>
  <c r="G101" i="31"/>
  <c r="M98" i="31"/>
  <c r="M99" i="31"/>
  <c r="T96" i="31"/>
  <c r="T97" i="31"/>
  <c r="H96" i="31"/>
  <c r="H97" i="31"/>
  <c r="J94" i="31"/>
  <c r="J95" i="31"/>
  <c r="G258" i="31"/>
  <c r="G259" i="31"/>
  <c r="F249" i="31"/>
  <c r="N234" i="31"/>
  <c r="N235" i="31"/>
  <c r="Q228" i="31"/>
  <c r="Q229" i="31"/>
  <c r="R308" i="31"/>
  <c r="R309" i="31"/>
  <c r="I282" i="31"/>
  <c r="I283" i="31"/>
  <c r="R268" i="31"/>
  <c r="R269" i="31"/>
  <c r="O302" i="31"/>
  <c r="O303" i="31"/>
  <c r="M278" i="31"/>
  <c r="M279" i="31"/>
  <c r="F268" i="31"/>
  <c r="R246" i="31"/>
  <c r="R247" i="31"/>
  <c r="P240" i="31"/>
  <c r="P241" i="31"/>
  <c r="K234" i="31"/>
  <c r="K235" i="31"/>
  <c r="H228" i="31"/>
  <c r="H229" i="31"/>
  <c r="O224" i="31"/>
  <c r="O225" i="31"/>
  <c r="I220" i="31"/>
  <c r="I221" i="31"/>
  <c r="R206" i="31"/>
  <c r="R207" i="31"/>
  <c r="L202" i="31"/>
  <c r="L203" i="31"/>
  <c r="L198" i="31"/>
  <c r="L199" i="31"/>
  <c r="J194" i="31"/>
  <c r="J195" i="31"/>
  <c r="P190" i="31"/>
  <c r="P191" i="31"/>
  <c r="O188" i="31"/>
  <c r="O189" i="31"/>
  <c r="L186" i="31"/>
  <c r="L187" i="31"/>
  <c r="J184" i="31"/>
  <c r="J185" i="31"/>
  <c r="G182" i="31"/>
  <c r="G183" i="31"/>
  <c r="O180" i="31"/>
  <c r="O181" i="31"/>
  <c r="L178" i="31"/>
  <c r="L179" i="31"/>
  <c r="L176" i="31"/>
  <c r="L177" i="31"/>
  <c r="I174" i="31"/>
  <c r="I175" i="31"/>
  <c r="G172" i="31"/>
  <c r="G173" i="31"/>
  <c r="G170" i="31"/>
  <c r="G171" i="31"/>
  <c r="F165" i="31"/>
  <c r="F163" i="31"/>
  <c r="Q160" i="31"/>
  <c r="Q161" i="31"/>
  <c r="O158" i="31"/>
  <c r="O159" i="31"/>
  <c r="P156" i="31"/>
  <c r="P157" i="31"/>
  <c r="L154" i="31"/>
  <c r="L155" i="31"/>
  <c r="I152" i="31"/>
  <c r="I153" i="31"/>
  <c r="J150" i="31"/>
  <c r="J151" i="31"/>
  <c r="G148" i="31"/>
  <c r="G149" i="31"/>
  <c r="F141" i="31"/>
  <c r="N138" i="31"/>
  <c r="N139" i="31"/>
  <c r="M134" i="31"/>
  <c r="M135" i="31"/>
  <c r="J132" i="31"/>
  <c r="J133" i="31"/>
  <c r="G130" i="31"/>
  <c r="G131" i="31"/>
  <c r="H128" i="31"/>
  <c r="H129" i="31"/>
  <c r="F126" i="31"/>
  <c r="M124" i="31"/>
  <c r="M125" i="31"/>
  <c r="S122" i="31"/>
  <c r="S123" i="31"/>
  <c r="F122" i="31"/>
  <c r="N120" i="31"/>
  <c r="N121" i="31"/>
  <c r="T118" i="31"/>
  <c r="T119" i="31"/>
  <c r="G118" i="31"/>
  <c r="G119" i="31"/>
  <c r="N116" i="31"/>
  <c r="N117" i="31"/>
  <c r="T114" i="31"/>
  <c r="T115" i="31"/>
  <c r="H114" i="31"/>
  <c r="H115" i="31"/>
  <c r="O112" i="31"/>
  <c r="O113" i="31"/>
  <c r="F111" i="31"/>
  <c r="H110" i="31"/>
  <c r="H111" i="31"/>
  <c r="O108" i="31"/>
  <c r="O109" i="31"/>
  <c r="I106" i="31"/>
  <c r="I107" i="31"/>
  <c r="P104" i="31"/>
  <c r="P105" i="31"/>
  <c r="I102" i="31"/>
  <c r="I103" i="31"/>
  <c r="Q100" i="31"/>
  <c r="Q101" i="31"/>
  <c r="L302" i="31"/>
  <c r="L303" i="31"/>
  <c r="H278" i="31"/>
  <c r="H279" i="31"/>
  <c r="R264" i="31"/>
  <c r="R265" i="31"/>
  <c r="N256" i="31"/>
  <c r="N257" i="31"/>
  <c r="O246" i="31"/>
  <c r="O247" i="31"/>
  <c r="T226" i="31"/>
  <c r="T227" i="31"/>
  <c r="F224" i="31"/>
  <c r="T214" i="31"/>
  <c r="T215" i="31"/>
  <c r="N210" i="31"/>
  <c r="N211" i="31"/>
  <c r="N206" i="31"/>
  <c r="N207" i="31"/>
  <c r="I202" i="31"/>
  <c r="I203" i="31"/>
  <c r="I194" i="31"/>
  <c r="I195" i="31"/>
  <c r="N190" i="31"/>
  <c r="N191" i="31"/>
  <c r="J188" i="31"/>
  <c r="J189" i="31"/>
  <c r="K186" i="31"/>
  <c r="K187" i="31"/>
  <c r="H184" i="31"/>
  <c r="H185" i="31"/>
  <c r="N180" i="31"/>
  <c r="N181" i="31"/>
  <c r="J178" i="31"/>
  <c r="J179" i="31"/>
  <c r="G176" i="31"/>
  <c r="G177" i="31"/>
  <c r="H174" i="31"/>
  <c r="H175" i="31"/>
  <c r="F169" i="31"/>
  <c r="S164" i="31"/>
  <c r="S165" i="31"/>
  <c r="P162" i="31"/>
  <c r="P163" i="31"/>
  <c r="P160" i="31"/>
  <c r="P161" i="31"/>
  <c r="M158" i="31"/>
  <c r="M159" i="31"/>
  <c r="K156" i="31"/>
  <c r="K157" i="31"/>
  <c r="K154" i="31"/>
  <c r="K155" i="31"/>
  <c r="G152" i="31"/>
  <c r="G153" i="31"/>
  <c r="F148" i="31"/>
  <c r="F145" i="31"/>
  <c r="S142" i="31"/>
  <c r="S143" i="31"/>
  <c r="T140" i="31"/>
  <c r="T141" i="31"/>
  <c r="L138" i="31"/>
  <c r="L139" i="31"/>
  <c r="H134" i="31"/>
  <c r="H135" i="31"/>
  <c r="I132" i="31"/>
  <c r="I133" i="31"/>
  <c r="K124" i="31"/>
  <c r="K125" i="31"/>
  <c r="R122" i="31"/>
  <c r="R123" i="31"/>
  <c r="L120" i="31"/>
  <c r="L121" i="31"/>
  <c r="R118" i="31"/>
  <c r="R119" i="31"/>
  <c r="M116" i="31"/>
  <c r="M117" i="31"/>
  <c r="S114" i="31"/>
  <c r="S115" i="31"/>
  <c r="F114" i="31"/>
  <c r="M112" i="31"/>
  <c r="M113" i="31"/>
  <c r="S110" i="31"/>
  <c r="S111" i="31"/>
  <c r="G110" i="31"/>
  <c r="G111" i="31"/>
  <c r="N108" i="31"/>
  <c r="N109" i="31"/>
  <c r="T106" i="31"/>
  <c r="T107" i="31"/>
  <c r="G106" i="31"/>
  <c r="G107" i="31"/>
  <c r="N104" i="31"/>
  <c r="N105" i="31"/>
  <c r="F103" i="31"/>
  <c r="H102" i="31"/>
  <c r="H103" i="31"/>
  <c r="O100" i="31"/>
  <c r="O101" i="31"/>
  <c r="F99" i="31"/>
  <c r="H98" i="31"/>
  <c r="H99" i="31"/>
  <c r="P96" i="31"/>
  <c r="P97" i="31"/>
  <c r="R94" i="31"/>
  <c r="R95" i="31"/>
  <c r="G138" i="31"/>
  <c r="G139" i="31"/>
  <c r="G348" i="31"/>
  <c r="G349" i="31"/>
  <c r="Q292" i="31"/>
  <c r="Q293" i="31"/>
  <c r="P276" i="31"/>
  <c r="P277" i="31"/>
  <c r="O264" i="31"/>
  <c r="O265" i="31"/>
  <c r="K254" i="31"/>
  <c r="K255" i="31"/>
  <c r="H246" i="31"/>
  <c r="H247" i="31"/>
  <c r="R238" i="31"/>
  <c r="R239" i="31"/>
  <c r="L232" i="31"/>
  <c r="L233" i="31"/>
  <c r="P226" i="31"/>
  <c r="P227" i="31"/>
  <c r="P218" i="31"/>
  <c r="P219" i="31"/>
  <c r="P214" i="31"/>
  <c r="P215" i="31"/>
  <c r="K210" i="31"/>
  <c r="K211" i="31"/>
  <c r="S196" i="31"/>
  <c r="S197" i="31"/>
  <c r="F193" i="31"/>
  <c r="L190" i="31"/>
  <c r="L191" i="31"/>
  <c r="H188" i="31"/>
  <c r="H189" i="31"/>
  <c r="F186" i="31"/>
  <c r="G184" i="31"/>
  <c r="G185" i="31"/>
  <c r="I180" i="31"/>
  <c r="I181" i="31"/>
  <c r="I178" i="31"/>
  <c r="I179" i="31"/>
  <c r="S168" i="31"/>
  <c r="S169" i="31"/>
  <c r="Q166" i="31"/>
  <c r="Q167" i="31"/>
  <c r="R164" i="31"/>
  <c r="R165" i="31"/>
  <c r="N162" i="31"/>
  <c r="N163" i="31"/>
  <c r="K160" i="31"/>
  <c r="K161" i="31"/>
  <c r="L158" i="31"/>
  <c r="L159" i="31"/>
  <c r="I156" i="31"/>
  <c r="I157" i="31"/>
  <c r="F154" i="31"/>
  <c r="W154" i="31"/>
  <c r="F152" i="31"/>
  <c r="T146" i="31"/>
  <c r="T147" i="31"/>
  <c r="T144" i="31"/>
  <c r="T145" i="31"/>
  <c r="Q142" i="31"/>
  <c r="Q143" i="31"/>
  <c r="O140" i="31"/>
  <c r="O141" i="31"/>
  <c r="K138" i="31"/>
  <c r="K139" i="31"/>
  <c r="F134" i="31"/>
  <c r="T126" i="31"/>
  <c r="T127" i="31"/>
  <c r="J124" i="31"/>
  <c r="J125" i="31"/>
  <c r="P122" i="31"/>
  <c r="P123" i="31"/>
  <c r="J120" i="31"/>
  <c r="J121" i="31"/>
  <c r="Q118" i="31"/>
  <c r="Q119" i="31"/>
  <c r="K116" i="31"/>
  <c r="K117" i="31"/>
  <c r="Q114" i="31"/>
  <c r="Q115" i="31"/>
  <c r="L112" i="31"/>
  <c r="L113" i="31"/>
  <c r="R110" i="31"/>
  <c r="R111" i="31"/>
  <c r="L108" i="31"/>
  <c r="L109" i="31"/>
  <c r="R106" i="31"/>
  <c r="R107" i="31"/>
  <c r="F106" i="31"/>
  <c r="M104" i="31"/>
  <c r="M105" i="31"/>
  <c r="S102" i="31"/>
  <c r="S103" i="31"/>
  <c r="F102" i="31"/>
  <c r="M100" i="31"/>
  <c r="M101" i="31"/>
  <c r="T98" i="31"/>
  <c r="T99" i="31"/>
  <c r="G98" i="31"/>
  <c r="G99" i="31"/>
  <c r="N96" i="31"/>
  <c r="N97" i="31"/>
  <c r="P94" i="31"/>
  <c r="P95" i="31"/>
  <c r="F139" i="31"/>
  <c r="F345" i="31"/>
  <c r="I290" i="31"/>
  <c r="I291" i="31"/>
  <c r="G264" i="31"/>
  <c r="G265" i="31"/>
  <c r="G272" i="31"/>
  <c r="G273" i="31"/>
  <c r="T242" i="31"/>
  <c r="T243" i="31"/>
  <c r="I218" i="31"/>
  <c r="I219" i="31"/>
  <c r="R208" i="31"/>
  <c r="R209" i="31"/>
  <c r="M200" i="31"/>
  <c r="M201" i="31"/>
  <c r="O192" i="31"/>
  <c r="O193" i="31"/>
  <c r="P182" i="31"/>
  <c r="P183" i="31"/>
  <c r="F180" i="31"/>
  <c r="S174" i="31"/>
  <c r="S175" i="31"/>
  <c r="P170" i="31"/>
  <c r="P171" i="31"/>
  <c r="N166" i="31"/>
  <c r="N167" i="31"/>
  <c r="H162" i="31"/>
  <c r="H163" i="31"/>
  <c r="Q148" i="31"/>
  <c r="Q149" i="31"/>
  <c r="M144" i="31"/>
  <c r="M145" i="31"/>
  <c r="L140" i="31"/>
  <c r="L141" i="31"/>
  <c r="T132" i="31"/>
  <c r="T133" i="31"/>
  <c r="Q128" i="31"/>
  <c r="Q129" i="31"/>
  <c r="S124" i="31"/>
  <c r="S125" i="31"/>
  <c r="M122" i="31"/>
  <c r="M123" i="31"/>
  <c r="G120" i="31"/>
  <c r="G121" i="31"/>
  <c r="F117" i="31"/>
  <c r="N114" i="31"/>
  <c r="N115" i="31"/>
  <c r="H112" i="31"/>
  <c r="H113" i="31"/>
  <c r="O106" i="31"/>
  <c r="O107" i="31"/>
  <c r="J104" i="31"/>
  <c r="J105" i="31"/>
  <c r="P98" i="31"/>
  <c r="P99" i="31"/>
  <c r="Q96" i="31"/>
  <c r="Q97" i="31"/>
  <c r="K94" i="31"/>
  <c r="K95" i="31"/>
  <c r="N238" i="31"/>
  <c r="N239" i="31"/>
  <c r="T216" i="31"/>
  <c r="T217" i="31"/>
  <c r="O208" i="31"/>
  <c r="O209" i="31"/>
  <c r="I200" i="31"/>
  <c r="I201" i="31"/>
  <c r="G192" i="31"/>
  <c r="G193" i="31"/>
  <c r="T186" i="31"/>
  <c r="T187" i="31"/>
  <c r="O182" i="31"/>
  <c r="O183" i="31"/>
  <c r="T178" i="31"/>
  <c r="T179" i="31"/>
  <c r="Q174" i="31"/>
  <c r="Q175" i="31"/>
  <c r="O170" i="31"/>
  <c r="O171" i="31"/>
  <c r="I166" i="31"/>
  <c r="I167" i="31"/>
  <c r="F162" i="31"/>
  <c r="Q152" i="31"/>
  <c r="Q153" i="31"/>
  <c r="O148" i="31"/>
  <c r="O149" i="31"/>
  <c r="L144" i="31"/>
  <c r="L145" i="31"/>
  <c r="G140" i="31"/>
  <c r="G141" i="31"/>
  <c r="R132" i="31"/>
  <c r="R133" i="31"/>
  <c r="P128" i="31"/>
  <c r="P129" i="31"/>
  <c r="R124" i="31"/>
  <c r="R125" i="31"/>
  <c r="K122" i="31"/>
  <c r="K123" i="31"/>
  <c r="F120" i="31"/>
  <c r="S116" i="31"/>
  <c r="S117" i="31"/>
  <c r="L114" i="31"/>
  <c r="L115" i="31"/>
  <c r="G112" i="31"/>
  <c r="G113" i="31"/>
  <c r="T108" i="31"/>
  <c r="T109" i="31"/>
  <c r="N106" i="31"/>
  <c r="N107" i="31"/>
  <c r="H104" i="31"/>
  <c r="H105" i="31"/>
  <c r="F101" i="31"/>
  <c r="O98" i="31"/>
  <c r="O99" i="31"/>
  <c r="L96" i="31"/>
  <c r="L97" i="31"/>
  <c r="H94" i="31"/>
  <c r="H95" i="31"/>
  <c r="S260" i="31"/>
  <c r="S261" i="31"/>
  <c r="S236" i="31"/>
  <c r="S237" i="31"/>
  <c r="S224" i="31"/>
  <c r="S225" i="31"/>
  <c r="M216" i="31"/>
  <c r="M217" i="31"/>
  <c r="F207" i="31"/>
  <c r="P198" i="31"/>
  <c r="P199" i="31"/>
  <c r="N186" i="31"/>
  <c r="N187" i="31"/>
  <c r="H182" i="31"/>
  <c r="H183" i="31"/>
  <c r="Q178" i="31"/>
  <c r="Q179" i="31"/>
  <c r="H170" i="31"/>
  <c r="H171" i="31"/>
  <c r="F166" i="31"/>
  <c r="S160" i="31"/>
  <c r="S161" i="31"/>
  <c r="Q156" i="31"/>
  <c r="Q157" i="31"/>
  <c r="N152" i="31"/>
  <c r="N153" i="31"/>
  <c r="I148" i="31"/>
  <c r="I149" i="31"/>
  <c r="S138" i="31"/>
  <c r="S139" i="31"/>
  <c r="L132" i="31"/>
  <c r="L133" i="31"/>
  <c r="I128" i="31"/>
  <c r="I129" i="31"/>
  <c r="O124" i="31"/>
  <c r="O125" i="31"/>
  <c r="H122" i="31"/>
  <c r="H123" i="31"/>
  <c r="F119" i="31"/>
  <c r="I114" i="31"/>
  <c r="I115" i="31"/>
  <c r="K174" i="31"/>
  <c r="K175" i="31"/>
  <c r="P116" i="31"/>
  <c r="P117" i="31"/>
  <c r="Q108" i="31"/>
  <c r="Q109" i="31"/>
  <c r="J106" i="31"/>
  <c r="J107" i="31"/>
  <c r="R100" i="31"/>
  <c r="R101" i="31"/>
  <c r="L98" i="31"/>
  <c r="L99" i="31"/>
  <c r="K96" i="31"/>
  <c r="K97" i="31"/>
  <c r="F94" i="31"/>
  <c r="T176" i="31"/>
  <c r="T177" i="31"/>
  <c r="L146" i="31"/>
  <c r="L147" i="31"/>
  <c r="F135" i="31"/>
  <c r="L126" i="31"/>
  <c r="L127" i="31"/>
  <c r="L118" i="31"/>
  <c r="L119" i="31"/>
  <c r="T112" i="31"/>
  <c r="T113" i="31"/>
  <c r="M110" i="31"/>
  <c r="M111" i="31"/>
  <c r="F105" i="31"/>
  <c r="N102" i="31"/>
  <c r="N103" i="31"/>
  <c r="S94" i="31"/>
  <c r="S95" i="31"/>
  <c r="L244" i="31"/>
  <c r="L245" i="31"/>
  <c r="L220" i="31"/>
  <c r="L221" i="31"/>
  <c r="F203" i="31"/>
  <c r="O184" i="31"/>
  <c r="O185" i="31"/>
  <c r="M176" i="31"/>
  <c r="M177" i="31"/>
  <c r="T158" i="31"/>
  <c r="T159" i="31"/>
  <c r="K150" i="31"/>
  <c r="K151" i="31"/>
  <c r="L130" i="31"/>
  <c r="L131" i="31"/>
  <c r="F123" i="31"/>
  <c r="I118" i="31"/>
  <c r="I119" i="31"/>
  <c r="J110" i="31"/>
  <c r="J111" i="31"/>
  <c r="K102" i="31"/>
  <c r="K103" i="31"/>
  <c r="Q272" i="31"/>
  <c r="Q273" i="31"/>
  <c r="I244" i="31"/>
  <c r="I245" i="31"/>
  <c r="G226" i="31"/>
  <c r="G227" i="31"/>
  <c r="M218" i="31"/>
  <c r="M219" i="31"/>
  <c r="G210" i="31"/>
  <c r="G211" i="31"/>
  <c r="P200" i="31"/>
  <c r="P201" i="31"/>
  <c r="S192" i="31"/>
  <c r="S193" i="31"/>
  <c r="G188" i="31"/>
  <c r="G189" i="31"/>
  <c r="R182" i="31"/>
  <c r="R183" i="31"/>
  <c r="G180" i="31"/>
  <c r="G181" i="31"/>
  <c r="R170" i="31"/>
  <c r="R171" i="31"/>
  <c r="M162" i="31"/>
  <c r="M163" i="31"/>
  <c r="G158" i="31"/>
  <c r="G159" i="31"/>
  <c r="O144" i="31"/>
  <c r="O145" i="31"/>
  <c r="M140" i="31"/>
  <c r="M141" i="31"/>
  <c r="S128" i="31"/>
  <c r="S129" i="31"/>
  <c r="N122" i="31"/>
  <c r="N123" i="31"/>
  <c r="J112" i="31"/>
  <c r="J113" i="31"/>
  <c r="Q106" i="31"/>
  <c r="Q107" i="31"/>
  <c r="S96" i="31"/>
  <c r="S97" i="31"/>
  <c r="J328" i="31"/>
  <c r="J329" i="31"/>
  <c r="H254" i="31"/>
  <c r="H255" i="31"/>
  <c r="P236" i="31"/>
  <c r="P237" i="31"/>
  <c r="R222" i="31"/>
  <c r="R223" i="31"/>
  <c r="G214" i="31"/>
  <c r="G215" i="31"/>
  <c r="F205" i="31"/>
  <c r="O196" i="31"/>
  <c r="O197" i="31"/>
  <c r="G190" i="31"/>
  <c r="G191" i="31"/>
  <c r="F173" i="31"/>
  <c r="R168" i="31"/>
  <c r="R169" i="31"/>
  <c r="M164" i="31"/>
  <c r="M165" i="31"/>
  <c r="I160" i="31"/>
  <c r="I161" i="31"/>
  <c r="H156" i="31"/>
  <c r="H157" i="31"/>
  <c r="F151" i="31"/>
  <c r="R146" i="31"/>
  <c r="R147" i="31"/>
  <c r="P142" i="31"/>
  <c r="P143" i="31"/>
  <c r="F131" i="31"/>
  <c r="S126" i="31"/>
  <c r="S127" i="31"/>
  <c r="H124" i="31"/>
  <c r="H125" i="31"/>
  <c r="O118" i="31"/>
  <c r="O119" i="31"/>
  <c r="I116" i="31"/>
  <c r="I117" i="31"/>
  <c r="P110" i="31"/>
  <c r="P111" i="31"/>
  <c r="K108" i="31"/>
  <c r="K109" i="31"/>
  <c r="Q102" i="31"/>
  <c r="Q103" i="31"/>
  <c r="L100" i="31"/>
  <c r="L101" i="31"/>
  <c r="J98" i="31"/>
  <c r="J99" i="31"/>
  <c r="I96" i="31"/>
  <c r="I97" i="31"/>
  <c r="L324" i="31"/>
  <c r="L325" i="31"/>
  <c r="R252" i="31"/>
  <c r="R253" i="31"/>
  <c r="G232" i="31"/>
  <c r="G233" i="31"/>
  <c r="I222" i="31"/>
  <c r="I223" i="31"/>
  <c r="Q204" i="31"/>
  <c r="Q205" i="31"/>
  <c r="F196" i="31"/>
  <c r="F182" i="31"/>
  <c r="F177" i="31"/>
  <c r="T172" i="31"/>
  <c r="T173" i="31"/>
  <c r="M168" i="31"/>
  <c r="M169" i="31"/>
  <c r="K164" i="31"/>
  <c r="K165" i="31"/>
  <c r="H160" i="31"/>
  <c r="H161" i="31"/>
  <c r="S150" i="31"/>
  <c r="S151" i="31"/>
  <c r="Q146" i="31"/>
  <c r="Q147" i="31"/>
  <c r="K142" i="31"/>
  <c r="K143" i="31"/>
  <c r="T130" i="31"/>
  <c r="T131" i="31"/>
  <c r="N126" i="31"/>
  <c r="N127" i="31"/>
  <c r="G124" i="31"/>
  <c r="G125" i="31"/>
  <c r="T120" i="31"/>
  <c r="T121" i="31"/>
  <c r="M118" i="31"/>
  <c r="M119" i="31"/>
  <c r="H116" i="31"/>
  <c r="H117" i="31"/>
  <c r="F113" i="31"/>
  <c r="O110" i="31"/>
  <c r="O111" i="31"/>
  <c r="I108" i="31"/>
  <c r="I109" i="31"/>
  <c r="P102" i="31"/>
  <c r="P103" i="31"/>
  <c r="J100" i="31"/>
  <c r="J101" i="31"/>
  <c r="F96" i="31"/>
  <c r="S288" i="31"/>
  <c r="S289" i="31"/>
  <c r="N250" i="31"/>
  <c r="N251" i="31"/>
  <c r="F231" i="31"/>
  <c r="F222" i="31"/>
  <c r="S212" i="31"/>
  <c r="S213" i="31"/>
  <c r="H204" i="31"/>
  <c r="H205" i="31"/>
  <c r="R184" i="31"/>
  <c r="R185" i="31"/>
  <c r="O172" i="31"/>
  <c r="O173" i="31"/>
  <c r="K168" i="31"/>
  <c r="K169" i="31"/>
  <c r="J164" i="31"/>
  <c r="J165" i="31"/>
  <c r="T154" i="31"/>
  <c r="T155" i="31"/>
  <c r="R150" i="31"/>
  <c r="R151" i="31"/>
  <c r="I142" i="31"/>
  <c r="I143" i="31"/>
  <c r="O130" i="31"/>
  <c r="O131" i="31"/>
  <c r="R120" i="31"/>
  <c r="R121" i="31"/>
  <c r="F116" i="31"/>
  <c r="G108" i="31"/>
  <c r="G109" i="31"/>
  <c r="I100" i="31"/>
  <c r="I101" i="31"/>
  <c r="F284" i="31"/>
  <c r="H230" i="31"/>
  <c r="H231" i="31"/>
  <c r="G212" i="31"/>
  <c r="G213" i="31"/>
  <c r="O194" i="31"/>
  <c r="O195" i="31"/>
  <c r="P188" i="31"/>
  <c r="P189" i="31"/>
  <c r="Q180" i="31"/>
  <c r="Q181" i="31"/>
  <c r="L172" i="31"/>
  <c r="L173" i="31"/>
  <c r="N154" i="31"/>
  <c r="N155" i="31"/>
  <c r="I146" i="31"/>
  <c r="I147" i="31"/>
  <c r="N134" i="31"/>
  <c r="N135" i="31"/>
  <c r="I126" i="31"/>
  <c r="I127" i="31"/>
  <c r="O120" i="31"/>
  <c r="O121" i="31"/>
  <c r="P112" i="31"/>
  <c r="P113" i="31"/>
  <c r="R104" i="31"/>
  <c r="R105" i="31"/>
  <c r="O94" i="31"/>
  <c r="O95" i="31"/>
  <c r="O166" i="31"/>
  <c r="O167" i="31"/>
  <c r="F125" i="31"/>
  <c r="I120" i="31"/>
  <c r="I121" i="31"/>
  <c r="P114" i="31"/>
  <c r="P115" i="31"/>
  <c r="K104" i="31"/>
  <c r="K105" i="31"/>
  <c r="R98" i="31"/>
  <c r="R99" i="31"/>
  <c r="M94" i="31"/>
  <c r="M95" i="31"/>
  <c r="P136" i="31"/>
  <c r="P137" i="31"/>
  <c r="H136" i="31"/>
  <c r="H137" i="31"/>
  <c r="O136" i="31"/>
  <c r="O137" i="31"/>
  <c r="G136" i="31"/>
  <c r="G137" i="31"/>
  <c r="K136" i="31"/>
  <c r="K137" i="31"/>
  <c r="N136" i="31"/>
  <c r="N137" i="31"/>
  <c r="F136" i="31"/>
  <c r="F137" i="31"/>
  <c r="M136" i="31"/>
  <c r="M137" i="31"/>
  <c r="S136" i="31"/>
  <c r="S137" i="31"/>
  <c r="T136" i="31"/>
  <c r="T137" i="31"/>
  <c r="L136" i="31"/>
  <c r="L137" i="31"/>
  <c r="R136" i="31"/>
  <c r="R137" i="31"/>
  <c r="J136" i="31"/>
  <c r="J137" i="31"/>
  <c r="Q136" i="31"/>
  <c r="Q137" i="31"/>
  <c r="I136" i="31"/>
  <c r="I137" i="31"/>
  <c r="N90" i="31"/>
  <c r="N91" i="31"/>
  <c r="F90" i="31"/>
  <c r="P88" i="31"/>
  <c r="P89" i="31"/>
  <c r="H88" i="31"/>
  <c r="H89" i="31"/>
  <c r="R86" i="31"/>
  <c r="R87" i="31"/>
  <c r="J86" i="31"/>
  <c r="J87" i="31"/>
  <c r="T84" i="31"/>
  <c r="T85" i="31"/>
  <c r="L84" i="31"/>
  <c r="L85" i="31"/>
  <c r="F83" i="31"/>
  <c r="M82" i="31"/>
  <c r="M83" i="31"/>
  <c r="O80" i="31"/>
  <c r="O81" i="31"/>
  <c r="G80" i="31"/>
  <c r="G81" i="31"/>
  <c r="Q78" i="31"/>
  <c r="Q79" i="31"/>
  <c r="I78" i="31"/>
  <c r="I79" i="31"/>
  <c r="S76" i="31"/>
  <c r="S77" i="31"/>
  <c r="K76" i="31"/>
  <c r="K77" i="31"/>
  <c r="T74" i="31"/>
  <c r="T75" i="31"/>
  <c r="L74" i="31"/>
  <c r="L75" i="31"/>
  <c r="N72" i="31"/>
  <c r="N73" i="31"/>
  <c r="F72" i="31"/>
  <c r="P70" i="31"/>
  <c r="P71" i="31"/>
  <c r="H70" i="31"/>
  <c r="H71" i="31"/>
  <c r="R68" i="31"/>
  <c r="R69" i="31"/>
  <c r="J68" i="31"/>
  <c r="J69" i="31"/>
  <c r="S66" i="31"/>
  <c r="S67" i="31"/>
  <c r="K66" i="31"/>
  <c r="K67" i="31"/>
  <c r="F65" i="31"/>
  <c r="M64" i="31"/>
  <c r="M65" i="31"/>
  <c r="Q62" i="31"/>
  <c r="Q63" i="31"/>
  <c r="I62" i="31"/>
  <c r="I63" i="31"/>
  <c r="F61" i="31"/>
  <c r="M60" i="31"/>
  <c r="M61" i="31"/>
  <c r="P58" i="31"/>
  <c r="P59" i="31"/>
  <c r="H58" i="31"/>
  <c r="H59" i="31"/>
  <c r="S56" i="31"/>
  <c r="S57" i="31"/>
  <c r="K56" i="31"/>
  <c r="K57" i="31"/>
  <c r="O54" i="31"/>
  <c r="O55" i="31"/>
  <c r="G54" i="31"/>
  <c r="G55" i="31"/>
  <c r="S52" i="31"/>
  <c r="S53" i="31"/>
  <c r="K52" i="31"/>
  <c r="K53" i="31"/>
  <c r="R50" i="31"/>
  <c r="R51" i="31"/>
  <c r="J50" i="31"/>
  <c r="J51" i="31"/>
  <c r="F91" i="31"/>
  <c r="M90" i="31"/>
  <c r="M91" i="31"/>
  <c r="O88" i="31"/>
  <c r="O89" i="31"/>
  <c r="G88" i="31"/>
  <c r="G89" i="31"/>
  <c r="Q86" i="31"/>
  <c r="Q87" i="31"/>
  <c r="I86" i="31"/>
  <c r="I87" i="31"/>
  <c r="S84" i="31"/>
  <c r="S85" i="31"/>
  <c r="K84" i="31"/>
  <c r="K85" i="31"/>
  <c r="T82" i="31"/>
  <c r="T83" i="31"/>
  <c r="L82" i="31"/>
  <c r="L83" i="31"/>
  <c r="N80" i="31"/>
  <c r="N81" i="31"/>
  <c r="F80" i="31"/>
  <c r="P78" i="31"/>
  <c r="P79" i="31"/>
  <c r="H78" i="31"/>
  <c r="H79" i="31"/>
  <c r="R76" i="31"/>
  <c r="R77" i="31"/>
  <c r="J76" i="31"/>
  <c r="J77" i="31"/>
  <c r="S74" i="31"/>
  <c r="S75" i="31"/>
  <c r="K74" i="31"/>
  <c r="K75" i="31"/>
  <c r="F73" i="31"/>
  <c r="M72" i="31"/>
  <c r="M73" i="31"/>
  <c r="O70" i="31"/>
  <c r="O71" i="31"/>
  <c r="G70" i="31"/>
  <c r="G71" i="31"/>
  <c r="Q68" i="31"/>
  <c r="Q69" i="31"/>
  <c r="I68" i="31"/>
  <c r="I69" i="31"/>
  <c r="R66" i="31"/>
  <c r="R67" i="31"/>
  <c r="J66" i="31"/>
  <c r="J67" i="31"/>
  <c r="T64" i="31"/>
  <c r="T65" i="31"/>
  <c r="L64" i="31"/>
  <c r="L65" i="31"/>
  <c r="P62" i="31"/>
  <c r="P63" i="31"/>
  <c r="H62" i="31"/>
  <c r="H63" i="31"/>
  <c r="T60" i="31"/>
  <c r="T61" i="31"/>
  <c r="L60" i="31"/>
  <c r="L61" i="31"/>
  <c r="O58" i="31"/>
  <c r="O59" i="31"/>
  <c r="G58" i="31"/>
  <c r="G59" i="31"/>
  <c r="R56" i="31"/>
  <c r="R57" i="31"/>
  <c r="J56" i="31"/>
  <c r="J57" i="31"/>
  <c r="N54" i="31"/>
  <c r="N55" i="31"/>
  <c r="F54" i="31"/>
  <c r="R52" i="31"/>
  <c r="R53" i="31"/>
  <c r="J52" i="31"/>
  <c r="J53" i="31"/>
  <c r="Q50" i="31"/>
  <c r="Q51" i="31"/>
  <c r="I50" i="31"/>
  <c r="I51" i="31"/>
  <c r="H54" i="31"/>
  <c r="H55" i="31"/>
  <c r="T90" i="31"/>
  <c r="T91" i="31"/>
  <c r="L90" i="31"/>
  <c r="L91" i="31"/>
  <c r="N88" i="31"/>
  <c r="N89" i="31"/>
  <c r="F88" i="31"/>
  <c r="P86" i="31"/>
  <c r="P87" i="31"/>
  <c r="H86" i="31"/>
  <c r="H87" i="31"/>
  <c r="R84" i="31"/>
  <c r="R85" i="31"/>
  <c r="J84" i="31"/>
  <c r="J85" i="31"/>
  <c r="S82" i="31"/>
  <c r="S83" i="31"/>
  <c r="K82" i="31"/>
  <c r="K83" i="31"/>
  <c r="F81" i="31"/>
  <c r="M80" i="31"/>
  <c r="M81" i="31"/>
  <c r="O78" i="31"/>
  <c r="O79" i="31"/>
  <c r="G78" i="31"/>
  <c r="G79" i="31"/>
  <c r="Q76" i="31"/>
  <c r="Q77" i="31"/>
  <c r="I76" i="31"/>
  <c r="I77" i="31"/>
  <c r="R74" i="31"/>
  <c r="R75" i="31"/>
  <c r="J74" i="31"/>
  <c r="J75" i="31"/>
  <c r="T72" i="31"/>
  <c r="T73" i="31"/>
  <c r="L72" i="31"/>
  <c r="L73" i="31"/>
  <c r="N70" i="31"/>
  <c r="N71" i="31"/>
  <c r="F70" i="31"/>
  <c r="P68" i="31"/>
  <c r="P69" i="31"/>
  <c r="H68" i="31"/>
  <c r="H69" i="31"/>
  <c r="Q66" i="31"/>
  <c r="Q67" i="31"/>
  <c r="I66" i="31"/>
  <c r="I67" i="31"/>
  <c r="S64" i="31"/>
  <c r="S65" i="31"/>
  <c r="K64" i="31"/>
  <c r="K65" i="31"/>
  <c r="O62" i="31"/>
  <c r="O63" i="31"/>
  <c r="G62" i="31"/>
  <c r="G63" i="31"/>
  <c r="S60" i="31"/>
  <c r="S61" i="31"/>
  <c r="K60" i="31"/>
  <c r="K61" i="31"/>
  <c r="N58" i="31"/>
  <c r="N59" i="31"/>
  <c r="F58" i="31"/>
  <c r="Q56" i="31"/>
  <c r="Q57" i="31"/>
  <c r="I56" i="31"/>
  <c r="I57" i="31"/>
  <c r="F55" i="31"/>
  <c r="M54" i="31"/>
  <c r="M55" i="31"/>
  <c r="Q52" i="31"/>
  <c r="Q53" i="31"/>
  <c r="I52" i="31"/>
  <c r="I53" i="31"/>
  <c r="P50" i="31"/>
  <c r="P51" i="31"/>
  <c r="H50" i="31"/>
  <c r="H51" i="31"/>
  <c r="N60" i="31"/>
  <c r="N61" i="31"/>
  <c r="T52" i="31"/>
  <c r="T53" i="31"/>
  <c r="S90" i="31"/>
  <c r="S91" i="31"/>
  <c r="K90" i="31"/>
  <c r="K91" i="31"/>
  <c r="F89" i="31"/>
  <c r="M88" i="31"/>
  <c r="M89" i="31"/>
  <c r="O86" i="31"/>
  <c r="O87" i="31"/>
  <c r="G86" i="31"/>
  <c r="G87" i="31"/>
  <c r="Q84" i="31"/>
  <c r="Q85" i="31"/>
  <c r="I84" i="31"/>
  <c r="I85" i="31"/>
  <c r="R82" i="31"/>
  <c r="R83" i="31"/>
  <c r="J82" i="31"/>
  <c r="J83" i="31"/>
  <c r="T80" i="31"/>
  <c r="T81" i="31"/>
  <c r="L80" i="31"/>
  <c r="L81" i="31"/>
  <c r="N78" i="31"/>
  <c r="N79" i="31"/>
  <c r="F78" i="31"/>
  <c r="P76" i="31"/>
  <c r="P77" i="31"/>
  <c r="H76" i="31"/>
  <c r="H77" i="31"/>
  <c r="Q74" i="31"/>
  <c r="Q75" i="31"/>
  <c r="I74" i="31"/>
  <c r="I75" i="31"/>
  <c r="S72" i="31"/>
  <c r="S73" i="31"/>
  <c r="K72" i="31"/>
  <c r="K73" i="31"/>
  <c r="F71" i="31"/>
  <c r="M70" i="31"/>
  <c r="M71" i="31"/>
  <c r="O68" i="31"/>
  <c r="O69" i="31"/>
  <c r="G68" i="31"/>
  <c r="G69" i="31"/>
  <c r="P66" i="31"/>
  <c r="P67" i="31"/>
  <c r="H66" i="31"/>
  <c r="H67" i="31"/>
  <c r="R64" i="31"/>
  <c r="R65" i="31"/>
  <c r="J64" i="31"/>
  <c r="J65" i="31"/>
  <c r="N62" i="31"/>
  <c r="N63" i="31"/>
  <c r="F62" i="31"/>
  <c r="R60" i="31"/>
  <c r="R61" i="31"/>
  <c r="J60" i="31"/>
  <c r="J61" i="31"/>
  <c r="F59" i="31"/>
  <c r="M58" i="31"/>
  <c r="M59" i="31"/>
  <c r="P56" i="31"/>
  <c r="P57" i="31"/>
  <c r="H56" i="31"/>
  <c r="H57" i="31"/>
  <c r="T54" i="31"/>
  <c r="T55" i="31"/>
  <c r="L54" i="31"/>
  <c r="L55" i="31"/>
  <c r="P52" i="31"/>
  <c r="P53" i="31"/>
  <c r="H52" i="31"/>
  <c r="H53" i="31"/>
  <c r="O50" i="31"/>
  <c r="O51" i="31"/>
  <c r="G50" i="31"/>
  <c r="G51" i="31"/>
  <c r="Q88" i="31"/>
  <c r="Q89" i="31"/>
  <c r="S86" i="31"/>
  <c r="S87" i="31"/>
  <c r="J78" i="31"/>
  <c r="J79" i="31"/>
  <c r="F75" i="31"/>
  <c r="G72" i="31"/>
  <c r="G73" i="31"/>
  <c r="I70" i="31"/>
  <c r="I71" i="31"/>
  <c r="T66" i="31"/>
  <c r="T67" i="31"/>
  <c r="F64" i="31"/>
  <c r="R62" i="31"/>
  <c r="R63" i="31"/>
  <c r="I58" i="31"/>
  <c r="I59" i="31"/>
  <c r="S50" i="31"/>
  <c r="S51" i="31"/>
  <c r="R90" i="31"/>
  <c r="R91" i="31"/>
  <c r="J90" i="31"/>
  <c r="J91" i="31"/>
  <c r="T88" i="31"/>
  <c r="T89" i="31"/>
  <c r="L88" i="31"/>
  <c r="L89" i="31"/>
  <c r="N86" i="31"/>
  <c r="N87" i="31"/>
  <c r="F86" i="31"/>
  <c r="P84" i="31"/>
  <c r="P85" i="31"/>
  <c r="H84" i="31"/>
  <c r="H85" i="31"/>
  <c r="Q82" i="31"/>
  <c r="Q83" i="31"/>
  <c r="I82" i="31"/>
  <c r="I83" i="31"/>
  <c r="S80" i="31"/>
  <c r="S81" i="31"/>
  <c r="K80" i="31"/>
  <c r="K81" i="31"/>
  <c r="F79" i="31"/>
  <c r="M78" i="31"/>
  <c r="M79" i="31"/>
  <c r="O76" i="31"/>
  <c r="O77" i="31"/>
  <c r="G76" i="31"/>
  <c r="G77" i="31"/>
  <c r="P74" i="31"/>
  <c r="P75" i="31"/>
  <c r="H74" i="31"/>
  <c r="H75" i="31"/>
  <c r="R72" i="31"/>
  <c r="R73" i="31"/>
  <c r="J72" i="31"/>
  <c r="J73" i="31"/>
  <c r="T70" i="31"/>
  <c r="T71" i="31"/>
  <c r="L70" i="31"/>
  <c r="L71" i="31"/>
  <c r="N68" i="31"/>
  <c r="N69" i="31"/>
  <c r="F68" i="31"/>
  <c r="O66" i="31"/>
  <c r="O67" i="31"/>
  <c r="G66" i="31"/>
  <c r="G67" i="31"/>
  <c r="Q64" i="31"/>
  <c r="Q65" i="31"/>
  <c r="I64" i="31"/>
  <c r="I65" i="31"/>
  <c r="F63" i="31"/>
  <c r="M62" i="31"/>
  <c r="M63" i="31"/>
  <c r="Q60" i="31"/>
  <c r="Q61" i="31"/>
  <c r="I60" i="31"/>
  <c r="I61" i="31"/>
  <c r="T58" i="31"/>
  <c r="T59" i="31"/>
  <c r="L58" i="31"/>
  <c r="L59" i="31"/>
  <c r="O56" i="31"/>
  <c r="O57" i="31"/>
  <c r="G56" i="31"/>
  <c r="G57" i="31"/>
  <c r="S54" i="31"/>
  <c r="S55" i="31"/>
  <c r="K54" i="31"/>
  <c r="K55" i="31"/>
  <c r="O52" i="31"/>
  <c r="O53" i="31"/>
  <c r="G52" i="31"/>
  <c r="G53" i="31"/>
  <c r="N50" i="31"/>
  <c r="N51" i="31"/>
  <c r="F51" i="31"/>
  <c r="I88" i="31"/>
  <c r="I89" i="31"/>
  <c r="M84" i="31"/>
  <c r="M85" i="31"/>
  <c r="H80" i="31"/>
  <c r="H81" i="31"/>
  <c r="M74" i="31"/>
  <c r="M75" i="31"/>
  <c r="Q70" i="31"/>
  <c r="Q71" i="31"/>
  <c r="Q58" i="31"/>
  <c r="Q59" i="31"/>
  <c r="P54" i="31"/>
  <c r="P55" i="31"/>
  <c r="Q90" i="31"/>
  <c r="Q91" i="31"/>
  <c r="I90" i="31"/>
  <c r="I91" i="31"/>
  <c r="S88" i="31"/>
  <c r="S89" i="31"/>
  <c r="K88" i="31"/>
  <c r="K89" i="31"/>
  <c r="F87" i="31"/>
  <c r="M86" i="31"/>
  <c r="M87" i="31"/>
  <c r="O84" i="31"/>
  <c r="O85" i="31"/>
  <c r="G84" i="31"/>
  <c r="G85" i="31"/>
  <c r="P82" i="31"/>
  <c r="P83" i="31"/>
  <c r="H82" i="31"/>
  <c r="H83" i="31"/>
  <c r="R80" i="31"/>
  <c r="R81" i="31"/>
  <c r="J80" i="31"/>
  <c r="J81" i="31"/>
  <c r="T78" i="31"/>
  <c r="T79" i="31"/>
  <c r="L78" i="31"/>
  <c r="L79" i="31"/>
  <c r="N76" i="31"/>
  <c r="N77" i="31"/>
  <c r="F76" i="31"/>
  <c r="O74" i="31"/>
  <c r="O75" i="31"/>
  <c r="G74" i="31"/>
  <c r="G75" i="31"/>
  <c r="Q72" i="31"/>
  <c r="Q73" i="31"/>
  <c r="I72" i="31"/>
  <c r="I73" i="31"/>
  <c r="S70" i="31"/>
  <c r="S71" i="31"/>
  <c r="K70" i="31"/>
  <c r="K71" i="31"/>
  <c r="F69" i="31"/>
  <c r="M68" i="31"/>
  <c r="M69" i="31"/>
  <c r="N66" i="31"/>
  <c r="N67" i="31"/>
  <c r="F66" i="31"/>
  <c r="P64" i="31"/>
  <c r="P65" i="31"/>
  <c r="H64" i="31"/>
  <c r="H65" i="31"/>
  <c r="T62" i="31"/>
  <c r="T63" i="31"/>
  <c r="L62" i="31"/>
  <c r="L63" i="31"/>
  <c r="P60" i="31"/>
  <c r="P61" i="31"/>
  <c r="H60" i="31"/>
  <c r="H61" i="31"/>
  <c r="S58" i="31"/>
  <c r="S59" i="31"/>
  <c r="K58" i="31"/>
  <c r="K59" i="31"/>
  <c r="N56" i="31"/>
  <c r="N57" i="31"/>
  <c r="F56" i="31"/>
  <c r="R54" i="31"/>
  <c r="R55" i="31"/>
  <c r="J54" i="31"/>
  <c r="J55" i="31"/>
  <c r="N52" i="31"/>
  <c r="N53" i="31"/>
  <c r="F52" i="31"/>
  <c r="M50" i="31"/>
  <c r="M51" i="31"/>
  <c r="F50" i="31"/>
  <c r="G90" i="31"/>
  <c r="G91" i="31"/>
  <c r="K86" i="31"/>
  <c r="K87" i="31"/>
  <c r="N82" i="31"/>
  <c r="N83" i="31"/>
  <c r="P80" i="31"/>
  <c r="P81" i="31"/>
  <c r="T76" i="31"/>
  <c r="T77" i="31"/>
  <c r="S68" i="31"/>
  <c r="S69" i="31"/>
  <c r="N64" i="31"/>
  <c r="N65" i="31"/>
  <c r="F60" i="31"/>
  <c r="T56" i="31"/>
  <c r="T57" i="31"/>
  <c r="L52" i="31"/>
  <c r="L53" i="31"/>
  <c r="P90" i="31"/>
  <c r="P91" i="31"/>
  <c r="H90" i="31"/>
  <c r="H91" i="31"/>
  <c r="R88" i="31"/>
  <c r="R89" i="31"/>
  <c r="J88" i="31"/>
  <c r="J89" i="31"/>
  <c r="T86" i="31"/>
  <c r="T87" i="31"/>
  <c r="L86" i="31"/>
  <c r="L87" i="31"/>
  <c r="N84" i="31"/>
  <c r="N85" i="31"/>
  <c r="F84" i="31"/>
  <c r="O82" i="31"/>
  <c r="O83" i="31"/>
  <c r="G82" i="31"/>
  <c r="G83" i="31"/>
  <c r="Q80" i="31"/>
  <c r="Q81" i="31"/>
  <c r="I80" i="31"/>
  <c r="I81" i="31"/>
  <c r="S78" i="31"/>
  <c r="S79" i="31"/>
  <c r="K78" i="31"/>
  <c r="K79" i="31"/>
  <c r="F77" i="31"/>
  <c r="M76" i="31"/>
  <c r="M77" i="31"/>
  <c r="N74" i="31"/>
  <c r="N75" i="31"/>
  <c r="F74" i="31"/>
  <c r="P72" i="31"/>
  <c r="P73" i="31"/>
  <c r="H72" i="31"/>
  <c r="H73" i="31"/>
  <c r="R70" i="31"/>
  <c r="R71" i="31"/>
  <c r="J70" i="31"/>
  <c r="J71" i="31"/>
  <c r="T68" i="31"/>
  <c r="T69" i="31"/>
  <c r="L68" i="31"/>
  <c r="L69" i="31"/>
  <c r="F67" i="31"/>
  <c r="M66" i="31"/>
  <c r="M67" i="31"/>
  <c r="O64" i="31"/>
  <c r="O65" i="31"/>
  <c r="G64" i="31"/>
  <c r="G65" i="31"/>
  <c r="S62" i="31"/>
  <c r="S63" i="31"/>
  <c r="K62" i="31"/>
  <c r="K63" i="31"/>
  <c r="O60" i="31"/>
  <c r="O61" i="31"/>
  <c r="G60" i="31"/>
  <c r="G61" i="31"/>
  <c r="R58" i="31"/>
  <c r="R59" i="31"/>
  <c r="J58" i="31"/>
  <c r="J59" i="31"/>
  <c r="F57" i="31"/>
  <c r="M56" i="31"/>
  <c r="M57" i="31"/>
  <c r="Q54" i="31"/>
  <c r="Q55" i="31"/>
  <c r="I54" i="31"/>
  <c r="I55" i="31"/>
  <c r="F53" i="31"/>
  <c r="M52" i="31"/>
  <c r="M53" i="31"/>
  <c r="T50" i="31"/>
  <c r="T51" i="31"/>
  <c r="L50" i="31"/>
  <c r="L51" i="31"/>
  <c r="O90" i="31"/>
  <c r="O91" i="31"/>
  <c r="F85" i="31"/>
  <c r="F82" i="31"/>
  <c r="R78" i="31"/>
  <c r="R79" i="31"/>
  <c r="L76" i="31"/>
  <c r="L77" i="31"/>
  <c r="O72" i="31"/>
  <c r="O73" i="31"/>
  <c r="K68" i="31"/>
  <c r="K69" i="31"/>
  <c r="L66" i="31"/>
  <c r="L67" i="31"/>
  <c r="J62" i="31"/>
  <c r="J63" i="31"/>
  <c r="L56" i="31"/>
  <c r="L57" i="31"/>
  <c r="K50" i="31"/>
  <c r="K51" i="31"/>
  <c r="R92" i="31"/>
  <c r="R93" i="31"/>
  <c r="J92" i="31"/>
  <c r="J93" i="31"/>
  <c r="Q92" i="31"/>
  <c r="Q93" i="31"/>
  <c r="I92" i="31"/>
  <c r="I93" i="31"/>
  <c r="P92" i="31"/>
  <c r="P93" i="31"/>
  <c r="H92" i="31"/>
  <c r="H93" i="31"/>
  <c r="O92" i="31"/>
  <c r="O93" i="31"/>
  <c r="G92" i="31"/>
  <c r="G93" i="31"/>
  <c r="M92" i="31"/>
  <c r="M93" i="31"/>
  <c r="N92" i="31"/>
  <c r="N93" i="31"/>
  <c r="F92" i="31"/>
  <c r="F93" i="31"/>
  <c r="T92" i="31"/>
  <c r="T93" i="31"/>
  <c r="L92" i="31"/>
  <c r="L93" i="31"/>
  <c r="S92" i="31"/>
  <c r="S93" i="31"/>
  <c r="K92" i="31"/>
  <c r="K93" i="31"/>
  <c r="F49" i="31"/>
  <c r="N48" i="31"/>
  <c r="N49" i="31"/>
  <c r="Q46" i="31"/>
  <c r="Q47" i="31"/>
  <c r="I46" i="31"/>
  <c r="I47" i="31"/>
  <c r="F45" i="31"/>
  <c r="M44" i="31"/>
  <c r="M45" i="31"/>
  <c r="Q42" i="31"/>
  <c r="Q43" i="31"/>
  <c r="I42" i="31"/>
  <c r="I43" i="31"/>
  <c r="T40" i="31"/>
  <c r="T41" i="31"/>
  <c r="L40" i="31"/>
  <c r="L41" i="31"/>
  <c r="O38" i="31"/>
  <c r="O39" i="31"/>
  <c r="G38" i="31"/>
  <c r="G39" i="31"/>
  <c r="S36" i="31"/>
  <c r="S37" i="31"/>
  <c r="K36" i="31"/>
  <c r="K37" i="31"/>
  <c r="O34" i="31"/>
  <c r="O35" i="31"/>
  <c r="G34" i="31"/>
  <c r="G35" i="31"/>
  <c r="R32" i="31"/>
  <c r="R33" i="31"/>
  <c r="J32" i="31"/>
  <c r="J33" i="31"/>
  <c r="F31" i="31"/>
  <c r="M30" i="31"/>
  <c r="M31" i="31"/>
  <c r="Q28" i="31"/>
  <c r="Q29" i="31"/>
  <c r="I28" i="31"/>
  <c r="I29" i="31"/>
  <c r="F27" i="31"/>
  <c r="M26" i="31"/>
  <c r="M27" i="31"/>
  <c r="P24" i="31"/>
  <c r="P25" i="31"/>
  <c r="H24" i="31"/>
  <c r="H25" i="31"/>
  <c r="S22" i="31"/>
  <c r="S23" i="31"/>
  <c r="K22" i="31"/>
  <c r="K23" i="31"/>
  <c r="O20" i="31"/>
  <c r="O21" i="31"/>
  <c r="G20" i="31"/>
  <c r="G21" i="31"/>
  <c r="S18" i="31"/>
  <c r="S19" i="31"/>
  <c r="K18" i="31"/>
  <c r="K19" i="31"/>
  <c r="N16" i="31"/>
  <c r="N17" i="31"/>
  <c r="F16" i="31"/>
  <c r="Q14" i="31"/>
  <c r="Q15" i="31"/>
  <c r="I14" i="31"/>
  <c r="I15" i="31"/>
  <c r="F13" i="31"/>
  <c r="T8" i="31"/>
  <c r="T9" i="31"/>
  <c r="L8" i="31"/>
  <c r="L9" i="31"/>
  <c r="F48" i="31"/>
  <c r="M48" i="31"/>
  <c r="M49" i="31"/>
  <c r="P46" i="31"/>
  <c r="P47" i="31"/>
  <c r="H46" i="31"/>
  <c r="H47" i="31"/>
  <c r="T44" i="31"/>
  <c r="T45" i="31"/>
  <c r="L44" i="31"/>
  <c r="L45" i="31"/>
  <c r="P42" i="31"/>
  <c r="P43" i="31"/>
  <c r="H42" i="31"/>
  <c r="H43" i="31"/>
  <c r="S40" i="31"/>
  <c r="S41" i="31"/>
  <c r="K40" i="31"/>
  <c r="K41" i="31"/>
  <c r="N38" i="31"/>
  <c r="N39" i="31"/>
  <c r="F38" i="31"/>
  <c r="R36" i="31"/>
  <c r="R37" i="31"/>
  <c r="J36" i="31"/>
  <c r="J37" i="31"/>
  <c r="N34" i="31"/>
  <c r="N35" i="31"/>
  <c r="F34" i="31"/>
  <c r="Q32" i="31"/>
  <c r="Q33" i="31"/>
  <c r="I32" i="31"/>
  <c r="I33" i="31"/>
  <c r="T30" i="31"/>
  <c r="T31" i="31"/>
  <c r="L30" i="31"/>
  <c r="L31" i="31"/>
  <c r="P28" i="31"/>
  <c r="P29" i="31"/>
  <c r="H28" i="31"/>
  <c r="H29" i="31"/>
  <c r="T26" i="31"/>
  <c r="T27" i="31"/>
  <c r="L26" i="31"/>
  <c r="L27" i="31"/>
  <c r="O24" i="31"/>
  <c r="O25" i="31"/>
  <c r="G24" i="31"/>
  <c r="G25" i="31"/>
  <c r="R22" i="31"/>
  <c r="R23" i="31"/>
  <c r="J22" i="31"/>
  <c r="J23" i="31"/>
  <c r="N20" i="31"/>
  <c r="N21" i="31"/>
  <c r="F20" i="31"/>
  <c r="R18" i="31"/>
  <c r="R19" i="31"/>
  <c r="J18" i="31"/>
  <c r="J19" i="31"/>
  <c r="F17" i="31"/>
  <c r="M16" i="31"/>
  <c r="M17" i="31"/>
  <c r="P14" i="31"/>
  <c r="P15" i="31"/>
  <c r="H14" i="31"/>
  <c r="H15" i="31"/>
  <c r="T12" i="31"/>
  <c r="T13" i="31"/>
  <c r="L12" i="31"/>
  <c r="L13" i="31"/>
  <c r="P10" i="31"/>
  <c r="P11" i="31"/>
  <c r="H10" i="31"/>
  <c r="H11" i="31"/>
  <c r="S8" i="31"/>
  <c r="S9" i="31"/>
  <c r="K8" i="31"/>
  <c r="K9" i="31"/>
  <c r="T6" i="31"/>
  <c r="T7" i="31"/>
  <c r="M6" i="31"/>
  <c r="M7" i="31"/>
  <c r="T48" i="31"/>
  <c r="T49" i="31"/>
  <c r="L48" i="31"/>
  <c r="L49" i="31"/>
  <c r="O46" i="31"/>
  <c r="O47" i="31"/>
  <c r="G46" i="31"/>
  <c r="G47" i="31"/>
  <c r="S44" i="31"/>
  <c r="S45" i="31"/>
  <c r="K44" i="31"/>
  <c r="K45" i="31"/>
  <c r="O42" i="31"/>
  <c r="O43" i="31"/>
  <c r="G42" i="31"/>
  <c r="G43" i="31"/>
  <c r="R40" i="31"/>
  <c r="R41" i="31"/>
  <c r="J40" i="31"/>
  <c r="J41" i="31"/>
  <c r="F39" i="31"/>
  <c r="M38" i="31"/>
  <c r="M39" i="31"/>
  <c r="Q36" i="31"/>
  <c r="Q37" i="31"/>
  <c r="I36" i="31"/>
  <c r="I37" i="31"/>
  <c r="F35" i="31"/>
  <c r="M34" i="31"/>
  <c r="M35" i="31"/>
  <c r="P32" i="31"/>
  <c r="P33" i="31"/>
  <c r="H32" i="31"/>
  <c r="H33" i="31"/>
  <c r="S30" i="31"/>
  <c r="S31" i="31"/>
  <c r="K30" i="31"/>
  <c r="K31" i="31"/>
  <c r="O28" i="31"/>
  <c r="O29" i="31"/>
  <c r="G28" i="31"/>
  <c r="G29" i="31"/>
  <c r="S26" i="31"/>
  <c r="S27" i="31"/>
  <c r="K26" i="31"/>
  <c r="K27" i="31"/>
  <c r="N24" i="31"/>
  <c r="N25" i="31"/>
  <c r="F24" i="31"/>
  <c r="Q22" i="31"/>
  <c r="Q23" i="31"/>
  <c r="I22" i="31"/>
  <c r="I23" i="31"/>
  <c r="F21" i="31"/>
  <c r="M20" i="31"/>
  <c r="M21" i="31"/>
  <c r="Q18" i="31"/>
  <c r="Q19" i="31"/>
  <c r="I18" i="31"/>
  <c r="I19" i="31"/>
  <c r="T16" i="31"/>
  <c r="T17" i="31"/>
  <c r="L16" i="31"/>
  <c r="L17" i="31"/>
  <c r="O14" i="31"/>
  <c r="O15" i="31"/>
  <c r="G14" i="31"/>
  <c r="G15" i="31"/>
  <c r="S12" i="31"/>
  <c r="S13" i="31"/>
  <c r="K12" i="31"/>
  <c r="K13" i="31"/>
  <c r="O10" i="31"/>
  <c r="O11" i="31"/>
  <c r="G10" i="31"/>
  <c r="G11" i="31"/>
  <c r="R8" i="31"/>
  <c r="R9" i="31"/>
  <c r="J8" i="31"/>
  <c r="J9" i="31"/>
  <c r="L6" i="31"/>
  <c r="L7" i="31"/>
  <c r="S48" i="31"/>
  <c r="S49" i="31"/>
  <c r="K48" i="31"/>
  <c r="K49" i="31"/>
  <c r="N46" i="31"/>
  <c r="N47" i="31"/>
  <c r="F46" i="31"/>
  <c r="R44" i="31"/>
  <c r="R45" i="31"/>
  <c r="J44" i="31"/>
  <c r="J45" i="31"/>
  <c r="N42" i="31"/>
  <c r="N43" i="31"/>
  <c r="F42" i="31"/>
  <c r="Q40" i="31"/>
  <c r="Q41" i="31"/>
  <c r="I40" i="31"/>
  <c r="I41" i="31"/>
  <c r="T38" i="31"/>
  <c r="T39" i="31"/>
  <c r="L38" i="31"/>
  <c r="L39" i="31"/>
  <c r="P36" i="31"/>
  <c r="P37" i="31"/>
  <c r="H36" i="31"/>
  <c r="H37" i="31"/>
  <c r="T34" i="31"/>
  <c r="T35" i="31"/>
  <c r="L34" i="31"/>
  <c r="L35" i="31"/>
  <c r="O32" i="31"/>
  <c r="O33" i="31"/>
  <c r="G32" i="31"/>
  <c r="G33" i="31"/>
  <c r="R30" i="31"/>
  <c r="R31" i="31"/>
  <c r="J30" i="31"/>
  <c r="J31" i="31"/>
  <c r="N28" i="31"/>
  <c r="N29" i="31"/>
  <c r="F28" i="31"/>
  <c r="R26" i="31"/>
  <c r="R27" i="31"/>
  <c r="J26" i="31"/>
  <c r="J27" i="31"/>
  <c r="F25" i="31"/>
  <c r="M24" i="31"/>
  <c r="M25" i="31"/>
  <c r="P22" i="31"/>
  <c r="P23" i="31"/>
  <c r="H22" i="31"/>
  <c r="H23" i="31"/>
  <c r="T20" i="31"/>
  <c r="T21" i="31"/>
  <c r="L20" i="31"/>
  <c r="L21" i="31"/>
  <c r="P18" i="31"/>
  <c r="P19" i="31"/>
  <c r="H18" i="31"/>
  <c r="H19" i="31"/>
  <c r="S16" i="31"/>
  <c r="S17" i="31"/>
  <c r="K16" i="31"/>
  <c r="K17" i="31"/>
  <c r="N14" i="31"/>
  <c r="N15" i="31"/>
  <c r="F14" i="31"/>
  <c r="R12" i="31"/>
  <c r="R13" i="31"/>
  <c r="J12" i="31"/>
  <c r="J13" i="31"/>
  <c r="N10" i="31"/>
  <c r="N11" i="31"/>
  <c r="F10" i="31"/>
  <c r="Q8" i="31"/>
  <c r="Q9" i="31"/>
  <c r="I8" i="31"/>
  <c r="I9" i="31"/>
  <c r="S6" i="31"/>
  <c r="S7" i="31"/>
  <c r="K6" i="31"/>
  <c r="K7" i="31"/>
  <c r="R48" i="31"/>
  <c r="R49" i="31"/>
  <c r="J48" i="31"/>
  <c r="J49" i="31"/>
  <c r="F47" i="31"/>
  <c r="M46" i="31"/>
  <c r="M47" i="31"/>
  <c r="Q44" i="31"/>
  <c r="Q45" i="31"/>
  <c r="I44" i="31"/>
  <c r="I45" i="31"/>
  <c r="F43" i="31"/>
  <c r="M42" i="31"/>
  <c r="M43" i="31"/>
  <c r="P40" i="31"/>
  <c r="P41" i="31"/>
  <c r="H40" i="31"/>
  <c r="H41" i="31"/>
  <c r="S38" i="31"/>
  <c r="S39" i="31"/>
  <c r="K38" i="31"/>
  <c r="K39" i="31"/>
  <c r="O36" i="31"/>
  <c r="O37" i="31"/>
  <c r="G36" i="31"/>
  <c r="G37" i="31"/>
  <c r="S34" i="31"/>
  <c r="S35" i="31"/>
  <c r="K34" i="31"/>
  <c r="K35" i="31"/>
  <c r="N32" i="31"/>
  <c r="N33" i="31"/>
  <c r="F32" i="31"/>
  <c r="Q30" i="31"/>
  <c r="Q31" i="31"/>
  <c r="I30" i="31"/>
  <c r="I31" i="31"/>
  <c r="F29" i="31"/>
  <c r="M28" i="31"/>
  <c r="M29" i="31"/>
  <c r="Q26" i="31"/>
  <c r="Q27" i="31"/>
  <c r="I26" i="31"/>
  <c r="I27" i="31"/>
  <c r="T24" i="31"/>
  <c r="T25" i="31"/>
  <c r="L24" i="31"/>
  <c r="L25" i="31"/>
  <c r="O22" i="31"/>
  <c r="O23" i="31"/>
  <c r="G22" i="31"/>
  <c r="G23" i="31"/>
  <c r="S20" i="31"/>
  <c r="S21" i="31"/>
  <c r="K20" i="31"/>
  <c r="K21" i="31"/>
  <c r="O18" i="31"/>
  <c r="O19" i="31"/>
  <c r="G18" i="31"/>
  <c r="G19" i="31"/>
  <c r="R16" i="31"/>
  <c r="R17" i="31"/>
  <c r="J16" i="31"/>
  <c r="J17" i="31"/>
  <c r="F15" i="31"/>
  <c r="M14" i="31"/>
  <c r="M15" i="31"/>
  <c r="Q12" i="31"/>
  <c r="Q13" i="31"/>
  <c r="I12" i="31"/>
  <c r="I13" i="31"/>
  <c r="F11" i="31"/>
  <c r="M10" i="31"/>
  <c r="M11" i="31"/>
  <c r="P8" i="31"/>
  <c r="P9" i="31"/>
  <c r="H8" i="31"/>
  <c r="H9" i="31"/>
  <c r="R6" i="31"/>
  <c r="R7" i="31"/>
  <c r="J6" i="31"/>
  <c r="J7" i="31"/>
  <c r="R42" i="31"/>
  <c r="R43" i="31"/>
  <c r="H38" i="31"/>
  <c r="H39" i="31"/>
  <c r="P34" i="31"/>
  <c r="P35" i="31"/>
  <c r="R28" i="31"/>
  <c r="R29" i="31"/>
  <c r="F26" i="31"/>
  <c r="L22" i="31"/>
  <c r="L23" i="31"/>
  <c r="H20" i="31"/>
  <c r="H21" i="31"/>
  <c r="R14" i="31"/>
  <c r="R15" i="31"/>
  <c r="R10" i="31"/>
  <c r="R11" i="31"/>
  <c r="M8" i="31"/>
  <c r="M9" i="31"/>
  <c r="G6" i="31"/>
  <c r="G7" i="31"/>
  <c r="M12" i="31"/>
  <c r="M13" i="31"/>
  <c r="Q48" i="31"/>
  <c r="Q49" i="31"/>
  <c r="I48" i="31"/>
  <c r="I49" i="31"/>
  <c r="T46" i="31"/>
  <c r="T47" i="31"/>
  <c r="L46" i="31"/>
  <c r="L47" i="31"/>
  <c r="P44" i="31"/>
  <c r="P45" i="31"/>
  <c r="H44" i="31"/>
  <c r="H45" i="31"/>
  <c r="T42" i="31"/>
  <c r="T43" i="31"/>
  <c r="L42" i="31"/>
  <c r="L43" i="31"/>
  <c r="O40" i="31"/>
  <c r="O41" i="31"/>
  <c r="G40" i="31"/>
  <c r="G41" i="31"/>
  <c r="R38" i="31"/>
  <c r="R39" i="31"/>
  <c r="J38" i="31"/>
  <c r="J39" i="31"/>
  <c r="N36" i="31"/>
  <c r="N37" i="31"/>
  <c r="F36" i="31"/>
  <c r="R34" i="31"/>
  <c r="R35" i="31"/>
  <c r="J34" i="31"/>
  <c r="J35" i="31"/>
  <c r="F33" i="31"/>
  <c r="M32" i="31"/>
  <c r="M33" i="31"/>
  <c r="P30" i="31"/>
  <c r="P31" i="31"/>
  <c r="H30" i="31"/>
  <c r="H31" i="31"/>
  <c r="T28" i="31"/>
  <c r="T29" i="31"/>
  <c r="L28" i="31"/>
  <c r="L29" i="31"/>
  <c r="P26" i="31"/>
  <c r="P27" i="31"/>
  <c r="H26" i="31"/>
  <c r="H27" i="31"/>
  <c r="S24" i="31"/>
  <c r="S25" i="31"/>
  <c r="K24" i="31"/>
  <c r="K25" i="31"/>
  <c r="N22" i="31"/>
  <c r="N23" i="31"/>
  <c r="F22" i="31"/>
  <c r="R20" i="31"/>
  <c r="R21" i="31"/>
  <c r="J20" i="31"/>
  <c r="J21" i="31"/>
  <c r="N18" i="31"/>
  <c r="N19" i="31"/>
  <c r="F18" i="31"/>
  <c r="Q16" i="31"/>
  <c r="Q17" i="31"/>
  <c r="I16" i="31"/>
  <c r="I17" i="31"/>
  <c r="T14" i="31"/>
  <c r="T15" i="31"/>
  <c r="L14" i="31"/>
  <c r="L15" i="31"/>
  <c r="P12" i="31"/>
  <c r="P13" i="31"/>
  <c r="H12" i="31"/>
  <c r="H13" i="31"/>
  <c r="T10" i="31"/>
  <c r="T11" i="31"/>
  <c r="L10" i="31"/>
  <c r="L11" i="31"/>
  <c r="O8" i="31"/>
  <c r="O9" i="31"/>
  <c r="G8" i="31"/>
  <c r="G9" i="31"/>
  <c r="Q6" i="31"/>
  <c r="Q7" i="31"/>
  <c r="I6" i="31"/>
  <c r="I7" i="31"/>
  <c r="G48" i="31"/>
  <c r="G49" i="31"/>
  <c r="R46" i="31"/>
  <c r="R47" i="31"/>
  <c r="F44" i="31"/>
  <c r="F41" i="31"/>
  <c r="L36" i="31"/>
  <c r="L37" i="31"/>
  <c r="H34" i="31"/>
  <c r="H35" i="31"/>
  <c r="K32" i="31"/>
  <c r="K33" i="31"/>
  <c r="F30" i="31"/>
  <c r="Q24" i="31"/>
  <c r="Q25" i="31"/>
  <c r="T22" i="31"/>
  <c r="T23" i="31"/>
  <c r="P20" i="31"/>
  <c r="P21" i="31"/>
  <c r="T18" i="31"/>
  <c r="T19" i="31"/>
  <c r="L18" i="31"/>
  <c r="L19" i="31"/>
  <c r="G16" i="31"/>
  <c r="G17" i="31"/>
  <c r="F12" i="31"/>
  <c r="F9" i="31"/>
  <c r="O6" i="31"/>
  <c r="O7" i="31"/>
  <c r="I10" i="31"/>
  <c r="I11" i="31"/>
  <c r="F6" i="31"/>
  <c r="P48" i="31"/>
  <c r="P49" i="31"/>
  <c r="H48" i="31"/>
  <c r="H49" i="31"/>
  <c r="S46" i="31"/>
  <c r="S47" i="31"/>
  <c r="K46" i="31"/>
  <c r="K47" i="31"/>
  <c r="O44" i="31"/>
  <c r="O45" i="31"/>
  <c r="G44" i="31"/>
  <c r="G45" i="31"/>
  <c r="S42" i="31"/>
  <c r="S43" i="31"/>
  <c r="K42" i="31"/>
  <c r="K43" i="31"/>
  <c r="N40" i="31"/>
  <c r="N41" i="31"/>
  <c r="F40" i="31"/>
  <c r="Q38" i="31"/>
  <c r="Q39" i="31"/>
  <c r="I38" i="31"/>
  <c r="I39" i="31"/>
  <c r="F37" i="31"/>
  <c r="M36" i="31"/>
  <c r="M37" i="31"/>
  <c r="Q34" i="31"/>
  <c r="Q35" i="31"/>
  <c r="I34" i="31"/>
  <c r="I35" i="31"/>
  <c r="T32" i="31"/>
  <c r="T33" i="31"/>
  <c r="L32" i="31"/>
  <c r="L33" i="31"/>
  <c r="O30" i="31"/>
  <c r="O31" i="31"/>
  <c r="G30" i="31"/>
  <c r="G31" i="31"/>
  <c r="S28" i="31"/>
  <c r="S29" i="31"/>
  <c r="K28" i="31"/>
  <c r="K29" i="31"/>
  <c r="O26" i="31"/>
  <c r="O27" i="31"/>
  <c r="G26" i="31"/>
  <c r="G27" i="31"/>
  <c r="R24" i="31"/>
  <c r="R25" i="31"/>
  <c r="J24" i="31"/>
  <c r="J25" i="31"/>
  <c r="F23" i="31"/>
  <c r="M22" i="31"/>
  <c r="M23" i="31"/>
  <c r="Q20" i="31"/>
  <c r="Q21" i="31"/>
  <c r="I20" i="31"/>
  <c r="I21" i="31"/>
  <c r="F19" i="31"/>
  <c r="M18" i="31"/>
  <c r="M19" i="31"/>
  <c r="P16" i="31"/>
  <c r="P17" i="31"/>
  <c r="H16" i="31"/>
  <c r="H17" i="31"/>
  <c r="S14" i="31"/>
  <c r="S15" i="31"/>
  <c r="K14" i="31"/>
  <c r="K15" i="31"/>
  <c r="O12" i="31"/>
  <c r="O13" i="31"/>
  <c r="G12" i="31"/>
  <c r="G13" i="31"/>
  <c r="S10" i="31"/>
  <c r="S11" i="31"/>
  <c r="K10" i="31"/>
  <c r="K11" i="31"/>
  <c r="N8" i="31"/>
  <c r="N9" i="31"/>
  <c r="F8" i="31"/>
  <c r="P6" i="31"/>
  <c r="P7" i="31"/>
  <c r="H6" i="31"/>
  <c r="H7" i="31"/>
  <c r="O48" i="31"/>
  <c r="O49" i="31"/>
  <c r="J46" i="31"/>
  <c r="J47" i="31"/>
  <c r="N44" i="31"/>
  <c r="N45" i="31"/>
  <c r="J42" i="31"/>
  <c r="J43" i="31"/>
  <c r="M40" i="31"/>
  <c r="M41" i="31"/>
  <c r="P38" i="31"/>
  <c r="P39" i="31"/>
  <c r="T36" i="31"/>
  <c r="T37" i="31"/>
  <c r="S32" i="31"/>
  <c r="S33" i="31"/>
  <c r="N30" i="31"/>
  <c r="N31" i="31"/>
  <c r="J28" i="31"/>
  <c r="J29" i="31"/>
  <c r="N26" i="31"/>
  <c r="N27" i="31"/>
  <c r="I24" i="31"/>
  <c r="I25" i="31"/>
  <c r="O16" i="31"/>
  <c r="O17" i="31"/>
  <c r="J14" i="31"/>
  <c r="J15" i="31"/>
  <c r="N12" i="31"/>
  <c r="N13" i="31"/>
  <c r="J10" i="31"/>
  <c r="J11" i="31"/>
  <c r="F7" i="31"/>
  <c r="Q10" i="31"/>
  <c r="Q11" i="31"/>
  <c r="N6" i="31"/>
  <c r="N7" i="31"/>
  <c r="M206" i="41"/>
  <c r="M207" i="41"/>
  <c r="L204" i="41"/>
  <c r="L205" i="41"/>
  <c r="L202" i="41"/>
  <c r="L203" i="41"/>
  <c r="R200" i="41"/>
  <c r="R201" i="41"/>
  <c r="I200" i="41"/>
  <c r="I201" i="41"/>
  <c r="P198" i="41"/>
  <c r="T206" i="41"/>
  <c r="T207" i="41"/>
  <c r="K206" i="41"/>
  <c r="K207" i="41"/>
  <c r="S204" i="41"/>
  <c r="S205" i="41"/>
  <c r="J204" i="41"/>
  <c r="J205" i="41"/>
  <c r="S202" i="41"/>
  <c r="S203" i="41"/>
  <c r="J202" i="41"/>
  <c r="J203" i="41"/>
  <c r="P200" i="41"/>
  <c r="G200" i="41"/>
  <c r="G201" i="41"/>
  <c r="M198" i="41"/>
  <c r="M199" i="41"/>
  <c r="S206" i="41"/>
  <c r="S207" i="41"/>
  <c r="J206" i="41"/>
  <c r="J207" i="41"/>
  <c r="R204" i="41"/>
  <c r="R205" i="41"/>
  <c r="I204" i="41"/>
  <c r="I205" i="41"/>
  <c r="R202" i="41"/>
  <c r="R203" i="41"/>
  <c r="I202" i="41"/>
  <c r="I203" i="41"/>
  <c r="N200" i="41"/>
  <c r="N201" i="41"/>
  <c r="R206" i="41"/>
  <c r="R207" i="41"/>
  <c r="I206" i="41"/>
  <c r="I207" i="41"/>
  <c r="Q204" i="41"/>
  <c r="Q205" i="41"/>
  <c r="H204" i="41"/>
  <c r="H205" i="41"/>
  <c r="Q202" i="41"/>
  <c r="Q203" i="41"/>
  <c r="H202" i="41"/>
  <c r="H203" i="41"/>
  <c r="M200" i="41"/>
  <c r="M201" i="41"/>
  <c r="T198" i="41"/>
  <c r="T199" i="41"/>
  <c r="K198" i="41"/>
  <c r="K199" i="41"/>
  <c r="Q206" i="41"/>
  <c r="Q207" i="41"/>
  <c r="H206" i="41"/>
  <c r="H207" i="41"/>
  <c r="P204" i="41"/>
  <c r="G204" i="41"/>
  <c r="G205" i="41"/>
  <c r="P202" i="41"/>
  <c r="G202" i="41"/>
  <c r="G203" i="41"/>
  <c r="L200" i="41"/>
  <c r="L201" i="41"/>
  <c r="S198" i="41"/>
  <c r="S199" i="41"/>
  <c r="J198" i="41"/>
  <c r="J199" i="41"/>
  <c r="N204" i="41"/>
  <c r="N205" i="41"/>
  <c r="K202" i="41"/>
  <c r="K203" i="41"/>
  <c r="M204" i="41"/>
  <c r="M205" i="41"/>
  <c r="T200" i="41"/>
  <c r="T201" i="41"/>
  <c r="Q198" i="41"/>
  <c r="Q199" i="41"/>
  <c r="S196" i="41"/>
  <c r="S197" i="41"/>
  <c r="J196" i="41"/>
  <c r="J197" i="41"/>
  <c r="S194" i="41"/>
  <c r="S195" i="41"/>
  <c r="J194" i="41"/>
  <c r="J195" i="41"/>
  <c r="R192" i="41"/>
  <c r="R193" i="41"/>
  <c r="I192" i="41"/>
  <c r="I193" i="41"/>
  <c r="P190" i="41"/>
  <c r="G190" i="41"/>
  <c r="G191" i="41"/>
  <c r="M188" i="41"/>
  <c r="M189" i="41"/>
  <c r="N186" i="41"/>
  <c r="N187" i="41"/>
  <c r="M184" i="41"/>
  <c r="M185" i="41"/>
  <c r="T182" i="41"/>
  <c r="T183" i="41"/>
  <c r="K182" i="41"/>
  <c r="K183" i="41"/>
  <c r="R180" i="41"/>
  <c r="R181" i="41"/>
  <c r="I180" i="41"/>
  <c r="I181" i="41"/>
  <c r="R178" i="41"/>
  <c r="R179" i="41"/>
  <c r="I178" i="41"/>
  <c r="I179" i="41"/>
  <c r="R176" i="41"/>
  <c r="R177" i="41"/>
  <c r="I176" i="41"/>
  <c r="I177" i="41"/>
  <c r="P174" i="41"/>
  <c r="G174" i="41"/>
  <c r="G175" i="41"/>
  <c r="L172" i="41"/>
  <c r="L173" i="41"/>
  <c r="S170" i="41"/>
  <c r="S171" i="41"/>
  <c r="J170" i="41"/>
  <c r="J171" i="41"/>
  <c r="S168" i="41"/>
  <c r="S169" i="41"/>
  <c r="J168" i="41"/>
  <c r="J169" i="41"/>
  <c r="Q166" i="41"/>
  <c r="Q167" i="41"/>
  <c r="H166" i="41"/>
  <c r="H167" i="41"/>
  <c r="N164" i="41"/>
  <c r="N165" i="41"/>
  <c r="L162" i="41"/>
  <c r="L163" i="41"/>
  <c r="T160" i="41"/>
  <c r="T161" i="41"/>
  <c r="K160" i="41"/>
  <c r="K161" i="41"/>
  <c r="R158" i="41"/>
  <c r="R159" i="41"/>
  <c r="I158" i="41"/>
  <c r="I159" i="41"/>
  <c r="S156" i="41"/>
  <c r="S157" i="41"/>
  <c r="J156" i="41"/>
  <c r="J157" i="41"/>
  <c r="L154" i="41"/>
  <c r="L155" i="41"/>
  <c r="L152" i="41"/>
  <c r="L153" i="41"/>
  <c r="L150" i="41"/>
  <c r="L151" i="41"/>
  <c r="N148" i="41"/>
  <c r="N149" i="41"/>
  <c r="N146" i="41"/>
  <c r="N147" i="41"/>
  <c r="Q144" i="41"/>
  <c r="Q145" i="41"/>
  <c r="H144" i="41"/>
  <c r="H145" i="41"/>
  <c r="Q142" i="41"/>
  <c r="Q143" i="41"/>
  <c r="H142" i="41"/>
  <c r="H143" i="41"/>
  <c r="P206" i="41"/>
  <c r="K204" i="41"/>
  <c r="K205" i="41"/>
  <c r="S200" i="41"/>
  <c r="S201" i="41"/>
  <c r="N206" i="41"/>
  <c r="N207" i="41"/>
  <c r="Q200" i="41"/>
  <c r="Q201" i="41"/>
  <c r="L198" i="41"/>
  <c r="L199" i="41"/>
  <c r="Q196" i="41"/>
  <c r="Q197" i="41"/>
  <c r="H196" i="41"/>
  <c r="H197" i="41"/>
  <c r="Q194" i="41"/>
  <c r="Q195" i="41"/>
  <c r="H194" i="41"/>
  <c r="H195" i="41"/>
  <c r="P192" i="41"/>
  <c r="G192" i="41"/>
  <c r="G193" i="41"/>
  <c r="M190" i="41"/>
  <c r="M191" i="41"/>
  <c r="T188" i="41"/>
  <c r="T189" i="41"/>
  <c r="K188" i="41"/>
  <c r="K189" i="41"/>
  <c r="L186" i="41"/>
  <c r="L187" i="41"/>
  <c r="T184" i="41"/>
  <c r="T185" i="41"/>
  <c r="K184" i="41"/>
  <c r="K185" i="41"/>
  <c r="R182" i="41"/>
  <c r="R183" i="41"/>
  <c r="I182" i="41"/>
  <c r="I183" i="41"/>
  <c r="P180" i="41"/>
  <c r="G180" i="41"/>
  <c r="G181" i="41"/>
  <c r="P178" i="41"/>
  <c r="G178" i="41"/>
  <c r="G179" i="41"/>
  <c r="P176" i="41"/>
  <c r="G176" i="41"/>
  <c r="G177" i="41"/>
  <c r="M174" i="41"/>
  <c r="M175" i="41"/>
  <c r="S172" i="41"/>
  <c r="S173" i="41"/>
  <c r="J172" i="41"/>
  <c r="J173" i="41"/>
  <c r="Q170" i="41"/>
  <c r="Q171" i="41"/>
  <c r="H170" i="41"/>
  <c r="H171" i="41"/>
  <c r="Q168" i="41"/>
  <c r="Q169" i="41"/>
  <c r="H168" i="41"/>
  <c r="H169" i="41"/>
  <c r="N166" i="41"/>
  <c r="N167" i="41"/>
  <c r="L164" i="41"/>
  <c r="L165" i="41"/>
  <c r="S162" i="41"/>
  <c r="S163" i="41"/>
  <c r="J162" i="41"/>
  <c r="J163" i="41"/>
  <c r="R160" i="41"/>
  <c r="R161" i="41"/>
  <c r="I160" i="41"/>
  <c r="I161" i="41"/>
  <c r="P158" i="41"/>
  <c r="G158" i="41"/>
  <c r="G159" i="41"/>
  <c r="Q156" i="41"/>
  <c r="Q157" i="41"/>
  <c r="H156" i="41"/>
  <c r="H157" i="41"/>
  <c r="S154" i="41"/>
  <c r="S155" i="41"/>
  <c r="J154" i="41"/>
  <c r="J155" i="41"/>
  <c r="S152" i="41"/>
  <c r="S153" i="41"/>
  <c r="J152" i="41"/>
  <c r="J153" i="41"/>
  <c r="S150" i="41"/>
  <c r="S151" i="41"/>
  <c r="J150" i="41"/>
  <c r="J151" i="41"/>
  <c r="L148" i="41"/>
  <c r="L149" i="41"/>
  <c r="L146" i="41"/>
  <c r="L147" i="41"/>
  <c r="N144" i="41"/>
  <c r="N145" i="41"/>
  <c r="N142" i="41"/>
  <c r="N143" i="41"/>
  <c r="L206" i="41"/>
  <c r="L207" i="41"/>
  <c r="K200" i="41"/>
  <c r="K201" i="41"/>
  <c r="I198" i="41"/>
  <c r="I199" i="41"/>
  <c r="P196" i="41"/>
  <c r="G196" i="41"/>
  <c r="G197" i="41"/>
  <c r="P194" i="41"/>
  <c r="G194" i="41"/>
  <c r="G195" i="41"/>
  <c r="N192" i="41"/>
  <c r="N193" i="41"/>
  <c r="L190" i="41"/>
  <c r="L191" i="41"/>
  <c r="S188" i="41"/>
  <c r="S189" i="41"/>
  <c r="J188" i="41"/>
  <c r="J189" i="41"/>
  <c r="T186" i="41"/>
  <c r="T187" i="41"/>
  <c r="K186" i="41"/>
  <c r="K187" i="41"/>
  <c r="S184" i="41"/>
  <c r="S185" i="41"/>
  <c r="J184" i="41"/>
  <c r="J185" i="41"/>
  <c r="Q182" i="41"/>
  <c r="Q183" i="41"/>
  <c r="H182" i="41"/>
  <c r="H183" i="41"/>
  <c r="N180" i="41"/>
  <c r="N181" i="41"/>
  <c r="N178" i="41"/>
  <c r="N179" i="41"/>
  <c r="N176" i="41"/>
  <c r="N177" i="41"/>
  <c r="L174" i="41"/>
  <c r="L175" i="41"/>
  <c r="R172" i="41"/>
  <c r="R173" i="41"/>
  <c r="I172" i="41"/>
  <c r="I173" i="41"/>
  <c r="P170" i="41"/>
  <c r="G170" i="41"/>
  <c r="G171" i="41"/>
  <c r="P168" i="41"/>
  <c r="G168" i="41"/>
  <c r="G169" i="41"/>
  <c r="M166" i="41"/>
  <c r="M167" i="41"/>
  <c r="T164" i="41"/>
  <c r="T165" i="41"/>
  <c r="K164" i="41"/>
  <c r="K165" i="41"/>
  <c r="R162" i="41"/>
  <c r="R163" i="41"/>
  <c r="I162" i="41"/>
  <c r="I163" i="41"/>
  <c r="Q160" i="41"/>
  <c r="Q161" i="41"/>
  <c r="H160" i="41"/>
  <c r="H161" i="41"/>
  <c r="N158" i="41"/>
  <c r="N159" i="41"/>
  <c r="P156" i="41"/>
  <c r="G156" i="41"/>
  <c r="G157" i="41"/>
  <c r="R154" i="41"/>
  <c r="R155" i="41"/>
  <c r="I154" i="41"/>
  <c r="I155" i="41"/>
  <c r="R152" i="41"/>
  <c r="R153" i="41"/>
  <c r="I152" i="41"/>
  <c r="I153" i="41"/>
  <c r="R150" i="41"/>
  <c r="R151" i="41"/>
  <c r="I150" i="41"/>
  <c r="I151" i="41"/>
  <c r="T148" i="41"/>
  <c r="T149" i="41"/>
  <c r="K148" i="41"/>
  <c r="K149" i="41"/>
  <c r="T146" i="41"/>
  <c r="T147" i="41"/>
  <c r="K146" i="41"/>
  <c r="K147" i="41"/>
  <c r="M144" i="41"/>
  <c r="M145" i="41"/>
  <c r="M142" i="41"/>
  <c r="M143" i="41"/>
  <c r="N202" i="41"/>
  <c r="N203" i="41"/>
  <c r="H200" i="41"/>
  <c r="H201" i="41"/>
  <c r="G198" i="41"/>
  <c r="G199" i="41"/>
  <c r="M196" i="41"/>
  <c r="M197" i="41"/>
  <c r="M194" i="41"/>
  <c r="M195" i="41"/>
  <c r="L192" i="41"/>
  <c r="L193" i="41"/>
  <c r="S190" i="41"/>
  <c r="S191" i="41"/>
  <c r="J190" i="41"/>
  <c r="J191" i="41"/>
  <c r="Q188" i="41"/>
  <c r="Q189" i="41"/>
  <c r="H188" i="41"/>
  <c r="H189" i="41"/>
  <c r="R186" i="41"/>
  <c r="R187" i="41"/>
  <c r="I186" i="41"/>
  <c r="I187" i="41"/>
  <c r="Q184" i="41"/>
  <c r="Q185" i="41"/>
  <c r="H184" i="41"/>
  <c r="H185" i="41"/>
  <c r="N182" i="41"/>
  <c r="N183" i="41"/>
  <c r="L180" i="41"/>
  <c r="L181" i="41"/>
  <c r="L178" i="41"/>
  <c r="L179" i="41"/>
  <c r="L176" i="41"/>
  <c r="L177" i="41"/>
  <c r="S174" i="41"/>
  <c r="S175" i="41"/>
  <c r="J174" i="41"/>
  <c r="J175" i="41"/>
  <c r="P172" i="41"/>
  <c r="G172" i="41"/>
  <c r="G173" i="41"/>
  <c r="M170" i="41"/>
  <c r="M171" i="41"/>
  <c r="M168" i="41"/>
  <c r="M169" i="41"/>
  <c r="T166" i="41"/>
  <c r="T167" i="41"/>
  <c r="K166" i="41"/>
  <c r="K167" i="41"/>
  <c r="R164" i="41"/>
  <c r="R165" i="41"/>
  <c r="I164" i="41"/>
  <c r="I165" i="41"/>
  <c r="P162" i="41"/>
  <c r="G162" i="41"/>
  <c r="G163" i="41"/>
  <c r="N160" i="41"/>
  <c r="N161" i="41"/>
  <c r="L158" i="41"/>
  <c r="L159" i="41"/>
  <c r="M156" i="41"/>
  <c r="M157" i="41"/>
  <c r="P154" i="41"/>
  <c r="G154" i="41"/>
  <c r="G155" i="41"/>
  <c r="P152" i="41"/>
  <c r="G152" i="41"/>
  <c r="G153" i="41"/>
  <c r="P150" i="41"/>
  <c r="G150" i="41"/>
  <c r="G151" i="41"/>
  <c r="R148" i="41"/>
  <c r="R149" i="41"/>
  <c r="I148" i="41"/>
  <c r="I149" i="41"/>
  <c r="R146" i="41"/>
  <c r="R147" i="41"/>
  <c r="I146" i="41"/>
  <c r="I147" i="41"/>
  <c r="T144" i="41"/>
  <c r="T145" i="41"/>
  <c r="K144" i="41"/>
  <c r="K145" i="41"/>
  <c r="T142" i="41"/>
  <c r="T143" i="41"/>
  <c r="K142" i="41"/>
  <c r="K143" i="41"/>
  <c r="T204" i="41"/>
  <c r="T205" i="41"/>
  <c r="T192" i="41"/>
  <c r="T193" i="41"/>
  <c r="R190" i="41"/>
  <c r="R191" i="41"/>
  <c r="P188" i="41"/>
  <c r="Q186" i="41"/>
  <c r="Q187" i="41"/>
  <c r="P184" i="41"/>
  <c r="M182" i="41"/>
  <c r="M183" i="41"/>
  <c r="K180" i="41"/>
  <c r="K181" i="41"/>
  <c r="K178" i="41"/>
  <c r="K179" i="41"/>
  <c r="K176" i="41"/>
  <c r="K177" i="41"/>
  <c r="I174" i="41"/>
  <c r="I175" i="41"/>
  <c r="S166" i="41"/>
  <c r="S167" i="41"/>
  <c r="Q164" i="41"/>
  <c r="Q165" i="41"/>
  <c r="N162" i="41"/>
  <c r="N163" i="41"/>
  <c r="M160" i="41"/>
  <c r="M161" i="41"/>
  <c r="K158" i="41"/>
  <c r="K159" i="41"/>
  <c r="L156" i="41"/>
  <c r="L157" i="41"/>
  <c r="N154" i="41"/>
  <c r="N155" i="41"/>
  <c r="N152" i="41"/>
  <c r="N153" i="41"/>
  <c r="N150" i="41"/>
  <c r="N151" i="41"/>
  <c r="Q148" i="41"/>
  <c r="Q149" i="41"/>
  <c r="Q146" i="41"/>
  <c r="Q147" i="41"/>
  <c r="S144" i="41"/>
  <c r="S145" i="41"/>
  <c r="S142" i="41"/>
  <c r="S143" i="41"/>
  <c r="N140" i="41"/>
  <c r="N141" i="41"/>
  <c r="Q138" i="41"/>
  <c r="Q139" i="41"/>
  <c r="H138" i="41"/>
  <c r="H139" i="41"/>
  <c r="S136" i="41"/>
  <c r="S137" i="41"/>
  <c r="J136" i="41"/>
  <c r="J137" i="41"/>
  <c r="S134" i="41"/>
  <c r="S135" i="41"/>
  <c r="J134" i="41"/>
  <c r="J135" i="41"/>
  <c r="T132" i="41"/>
  <c r="T133" i="41"/>
  <c r="K132" i="41"/>
  <c r="K133" i="41"/>
  <c r="P130" i="41"/>
  <c r="G130" i="41"/>
  <c r="G131" i="41"/>
  <c r="S128" i="41"/>
  <c r="S129" i="41"/>
  <c r="J128" i="41"/>
  <c r="J129" i="41"/>
  <c r="S126" i="41"/>
  <c r="S127" i="41"/>
  <c r="J126" i="41"/>
  <c r="J127" i="41"/>
  <c r="L124" i="41"/>
  <c r="L125" i="41"/>
  <c r="L122" i="41"/>
  <c r="L123" i="41"/>
  <c r="N120" i="41"/>
  <c r="N121" i="41"/>
  <c r="L118" i="41"/>
  <c r="L119" i="41"/>
  <c r="L116" i="41"/>
  <c r="L117" i="41"/>
  <c r="T114" i="41"/>
  <c r="T115" i="41"/>
  <c r="K114" i="41"/>
  <c r="K115" i="41"/>
  <c r="S112" i="41"/>
  <c r="S113" i="41"/>
  <c r="J112" i="41"/>
  <c r="J113" i="41"/>
  <c r="Q110" i="41"/>
  <c r="Q111" i="41"/>
  <c r="H110" i="41"/>
  <c r="H111" i="41"/>
  <c r="R108" i="41"/>
  <c r="R109" i="41"/>
  <c r="I108" i="41"/>
  <c r="I109" i="41"/>
  <c r="T106" i="41"/>
  <c r="T107" i="41"/>
  <c r="K106" i="41"/>
  <c r="K107" i="41"/>
  <c r="S104" i="41"/>
  <c r="S105" i="41"/>
  <c r="J104" i="41"/>
  <c r="J105" i="41"/>
  <c r="T102" i="41"/>
  <c r="K102" i="41"/>
  <c r="T100" i="41"/>
  <c r="K100" i="41"/>
  <c r="T98" i="41"/>
  <c r="K98" i="41"/>
  <c r="S96" i="41"/>
  <c r="J96" i="41"/>
  <c r="R94" i="41"/>
  <c r="R95" i="41"/>
  <c r="I94" i="41"/>
  <c r="T202" i="41"/>
  <c r="T203" i="41"/>
  <c r="T196" i="41"/>
  <c r="T197" i="41"/>
  <c r="T194" i="41"/>
  <c r="T195" i="41"/>
  <c r="S192" i="41"/>
  <c r="S193" i="41"/>
  <c r="Q190" i="41"/>
  <c r="Q191" i="41"/>
  <c r="N188" i="41"/>
  <c r="N189" i="41"/>
  <c r="P186" i="41"/>
  <c r="N184" i="41"/>
  <c r="N185" i="41"/>
  <c r="L182" i="41"/>
  <c r="L183" i="41"/>
  <c r="J180" i="41"/>
  <c r="J181" i="41"/>
  <c r="J178" i="41"/>
  <c r="J179" i="41"/>
  <c r="J176" i="41"/>
  <c r="J177" i="41"/>
  <c r="H174" i="41"/>
  <c r="H175" i="41"/>
  <c r="T170" i="41"/>
  <c r="T171" i="41"/>
  <c r="T168" i="41"/>
  <c r="T169" i="41"/>
  <c r="R166" i="41"/>
  <c r="R167" i="41"/>
  <c r="P164" i="41"/>
  <c r="M162" i="41"/>
  <c r="M163" i="41"/>
  <c r="L160" i="41"/>
  <c r="L161" i="41"/>
  <c r="J158" i="41"/>
  <c r="J159" i="41"/>
  <c r="K156" i="41"/>
  <c r="K157" i="41"/>
  <c r="M154" i="41"/>
  <c r="M155" i="41"/>
  <c r="M152" i="41"/>
  <c r="M153" i="41"/>
  <c r="M150" i="41"/>
  <c r="M151" i="41"/>
  <c r="P148" i="41"/>
  <c r="P146" i="41"/>
  <c r="R144" i="41"/>
  <c r="R145" i="41"/>
  <c r="R142" i="41"/>
  <c r="R143" i="41"/>
  <c r="M140" i="41"/>
  <c r="M141" i="41"/>
  <c r="P138" i="41"/>
  <c r="G138" i="41"/>
  <c r="G139" i="41"/>
  <c r="R136" i="41"/>
  <c r="R137" i="41"/>
  <c r="I136" i="41"/>
  <c r="I137" i="41"/>
  <c r="R134" i="41"/>
  <c r="R135" i="41"/>
  <c r="I134" i="41"/>
  <c r="I135" i="41"/>
  <c r="S132" i="41"/>
  <c r="S133" i="41"/>
  <c r="J132" i="41"/>
  <c r="J133" i="41"/>
  <c r="N130" i="41"/>
  <c r="N131" i="41"/>
  <c r="R128" i="41"/>
  <c r="R129" i="41"/>
  <c r="I128" i="41"/>
  <c r="I129" i="41"/>
  <c r="R126" i="41"/>
  <c r="R127" i="41"/>
  <c r="I126" i="41"/>
  <c r="I127" i="41"/>
  <c r="T124" i="41"/>
  <c r="T125" i="41"/>
  <c r="K124" i="41"/>
  <c r="K125" i="41"/>
  <c r="T122" i="41"/>
  <c r="T123" i="41"/>
  <c r="K122" i="41"/>
  <c r="K123" i="41"/>
  <c r="M120" i="41"/>
  <c r="M121" i="41"/>
  <c r="T118" i="41"/>
  <c r="T119" i="41"/>
  <c r="K118" i="41"/>
  <c r="K119" i="41"/>
  <c r="T116" i="41"/>
  <c r="T117" i="41"/>
  <c r="K116" i="41"/>
  <c r="K117" i="41"/>
  <c r="S114" i="41"/>
  <c r="S115" i="41"/>
  <c r="J114" i="41"/>
  <c r="J115" i="41"/>
  <c r="R112" i="41"/>
  <c r="R113" i="41"/>
  <c r="I112" i="41"/>
  <c r="I113" i="41"/>
  <c r="P110" i="41"/>
  <c r="G110" i="41"/>
  <c r="G111" i="41"/>
  <c r="Q108" i="41"/>
  <c r="Q109" i="41"/>
  <c r="H108" i="41"/>
  <c r="H109" i="41"/>
  <c r="S106" i="41"/>
  <c r="S107" i="41"/>
  <c r="J106" i="41"/>
  <c r="J107" i="41"/>
  <c r="R104" i="41"/>
  <c r="R105" i="41"/>
  <c r="I104" i="41"/>
  <c r="I105" i="41"/>
  <c r="S102" i="41"/>
  <c r="J102" i="41"/>
  <c r="S100" i="41"/>
  <c r="J100" i="41"/>
  <c r="S98" i="41"/>
  <c r="J98" i="41"/>
  <c r="R96" i="41"/>
  <c r="R97" i="41"/>
  <c r="I96" i="41"/>
  <c r="Q94" i="41"/>
  <c r="H94" i="41"/>
  <c r="M202" i="41"/>
  <c r="M203" i="41"/>
  <c r="R196" i="41"/>
  <c r="R197" i="41"/>
  <c r="R194" i="41"/>
  <c r="R195" i="41"/>
  <c r="Q192" i="41"/>
  <c r="Q193" i="41"/>
  <c r="N190" i="41"/>
  <c r="N191" i="41"/>
  <c r="L188" i="41"/>
  <c r="L189" i="41"/>
  <c r="M186" i="41"/>
  <c r="M187" i="41"/>
  <c r="L184" i="41"/>
  <c r="L185" i="41"/>
  <c r="J182" i="41"/>
  <c r="J183" i="41"/>
  <c r="H180" i="41"/>
  <c r="H181" i="41"/>
  <c r="H178" i="41"/>
  <c r="H179" i="41"/>
  <c r="H176" i="41"/>
  <c r="H177" i="41"/>
  <c r="T172" i="41"/>
  <c r="T173" i="41"/>
  <c r="R170" i="41"/>
  <c r="R171" i="41"/>
  <c r="R168" i="41"/>
  <c r="R169" i="41"/>
  <c r="P166" i="41"/>
  <c r="M164" i="41"/>
  <c r="M165" i="41"/>
  <c r="K162" i="41"/>
  <c r="K163" i="41"/>
  <c r="J160" i="41"/>
  <c r="J161" i="41"/>
  <c r="H158" i="41"/>
  <c r="H159" i="41"/>
  <c r="I156" i="41"/>
  <c r="I157" i="41"/>
  <c r="K154" i="41"/>
  <c r="K155" i="41"/>
  <c r="K152" i="41"/>
  <c r="K153" i="41"/>
  <c r="K150" i="41"/>
  <c r="K151" i="41"/>
  <c r="M148" i="41"/>
  <c r="M149" i="41"/>
  <c r="M146" i="41"/>
  <c r="M147" i="41"/>
  <c r="P144" i="41"/>
  <c r="P142" i="41"/>
  <c r="L140" i="41"/>
  <c r="L141" i="41"/>
  <c r="N138" i="41"/>
  <c r="N139" i="41"/>
  <c r="Q136" i="41"/>
  <c r="Q137" i="41"/>
  <c r="H136" i="41"/>
  <c r="H137" i="41"/>
  <c r="Q134" i="41"/>
  <c r="Q135" i="41"/>
  <c r="H134" i="41"/>
  <c r="H135" i="41"/>
  <c r="R132" i="41"/>
  <c r="R133" i="41"/>
  <c r="I132" i="41"/>
  <c r="I133" i="41"/>
  <c r="M130" i="41"/>
  <c r="M131" i="41"/>
  <c r="Q128" i="41"/>
  <c r="Q129" i="41"/>
  <c r="H128" i="41"/>
  <c r="H129" i="41"/>
  <c r="Q126" i="41"/>
  <c r="Q127" i="41"/>
  <c r="H126" i="41"/>
  <c r="H127" i="41"/>
  <c r="S124" i="41"/>
  <c r="S125" i="41"/>
  <c r="J124" i="41"/>
  <c r="J125" i="41"/>
  <c r="S122" i="41"/>
  <c r="S123" i="41"/>
  <c r="J122" i="41"/>
  <c r="J123" i="41"/>
  <c r="L120" i="41"/>
  <c r="L121" i="41"/>
  <c r="S118" i="41"/>
  <c r="S119" i="41"/>
  <c r="J118" i="41"/>
  <c r="J119" i="41"/>
  <c r="S116" i="41"/>
  <c r="S117" i="41"/>
  <c r="J116" i="41"/>
  <c r="J117" i="41"/>
  <c r="R114" i="41"/>
  <c r="R115" i="41"/>
  <c r="I114" i="41"/>
  <c r="I115" i="41"/>
  <c r="Q112" i="41"/>
  <c r="Q113" i="41"/>
  <c r="H112" i="41"/>
  <c r="H113" i="41"/>
  <c r="N110" i="41"/>
  <c r="N111" i="41"/>
  <c r="P108" i="41"/>
  <c r="G108" i="41"/>
  <c r="G109" i="41"/>
  <c r="R106" i="41"/>
  <c r="R107" i="41"/>
  <c r="I106" i="41"/>
  <c r="I107" i="41"/>
  <c r="Q104" i="41"/>
  <c r="Q105" i="41"/>
  <c r="H104" i="41"/>
  <c r="H105" i="41"/>
  <c r="R102" i="41"/>
  <c r="R103" i="41"/>
  <c r="I102" i="41"/>
  <c r="R100" i="41"/>
  <c r="R101" i="41"/>
  <c r="I100" i="41"/>
  <c r="R98" i="41"/>
  <c r="R99" i="41"/>
  <c r="I98" i="41"/>
  <c r="Q96" i="41"/>
  <c r="H96" i="41"/>
  <c r="P94" i="41"/>
  <c r="G94" i="41"/>
  <c r="J200" i="41"/>
  <c r="J201" i="41"/>
  <c r="N196" i="41"/>
  <c r="N197" i="41"/>
  <c r="N194" i="41"/>
  <c r="N195" i="41"/>
  <c r="M192" i="41"/>
  <c r="M193" i="41"/>
  <c r="K190" i="41"/>
  <c r="K191" i="41"/>
  <c r="I188" i="41"/>
  <c r="I189" i="41"/>
  <c r="J186" i="41"/>
  <c r="J187" i="41"/>
  <c r="I184" i="41"/>
  <c r="I185" i="41"/>
  <c r="G182" i="41"/>
  <c r="G183" i="41"/>
  <c r="T174" i="41"/>
  <c r="T175" i="41"/>
  <c r="Q172" i="41"/>
  <c r="Q173" i="41"/>
  <c r="N170" i="41"/>
  <c r="N171" i="41"/>
  <c r="N168" i="41"/>
  <c r="N169" i="41"/>
  <c r="L166" i="41"/>
  <c r="L167" i="41"/>
  <c r="J164" i="41"/>
  <c r="J165" i="41"/>
  <c r="H162" i="41"/>
  <c r="H163" i="41"/>
  <c r="G160" i="41"/>
  <c r="G161" i="41"/>
  <c r="H154" i="41"/>
  <c r="H155" i="41"/>
  <c r="H152" i="41"/>
  <c r="H153" i="41"/>
  <c r="H150" i="41"/>
  <c r="H151" i="41"/>
  <c r="J148" i="41"/>
  <c r="J149" i="41"/>
  <c r="J146" i="41"/>
  <c r="J147" i="41"/>
  <c r="L144" i="41"/>
  <c r="L145" i="41"/>
  <c r="L142" i="41"/>
  <c r="L143" i="41"/>
  <c r="T140" i="41"/>
  <c r="T141" i="41"/>
  <c r="K140" i="41"/>
  <c r="K141" i="41"/>
  <c r="M138" i="41"/>
  <c r="M139" i="41"/>
  <c r="P136" i="41"/>
  <c r="G136" i="41"/>
  <c r="G137" i="41"/>
  <c r="P134" i="41"/>
  <c r="G134" i="41"/>
  <c r="G135" i="41"/>
  <c r="Q132" i="41"/>
  <c r="Q133" i="41"/>
  <c r="H132" i="41"/>
  <c r="H133" i="41"/>
  <c r="L130" i="41"/>
  <c r="L131" i="41"/>
  <c r="P128" i="41"/>
  <c r="G128" i="41"/>
  <c r="G129" i="41"/>
  <c r="P126" i="41"/>
  <c r="G126" i="41"/>
  <c r="G127" i="41"/>
  <c r="R124" i="41"/>
  <c r="R125" i="41"/>
  <c r="I124" i="41"/>
  <c r="I125" i="41"/>
  <c r="R122" i="41"/>
  <c r="R123" i="41"/>
  <c r="I122" i="41"/>
  <c r="I123" i="41"/>
  <c r="T120" i="41"/>
  <c r="T121" i="41"/>
  <c r="K120" i="41"/>
  <c r="K121" i="41"/>
  <c r="R118" i="41"/>
  <c r="R119" i="41"/>
  <c r="I118" i="41"/>
  <c r="I119" i="41"/>
  <c r="R116" i="41"/>
  <c r="R117" i="41"/>
  <c r="I116" i="41"/>
  <c r="I117" i="41"/>
  <c r="Q114" i="41"/>
  <c r="Q115" i="41"/>
  <c r="H114" i="41"/>
  <c r="H115" i="41"/>
  <c r="P112" i="41"/>
  <c r="G112" i="41"/>
  <c r="G113" i="41"/>
  <c r="M110" i="41"/>
  <c r="M111" i="41"/>
  <c r="N108" i="41"/>
  <c r="N109" i="41"/>
  <c r="Q106" i="41"/>
  <c r="Q107" i="41"/>
  <c r="H106" i="41"/>
  <c r="H107" i="41"/>
  <c r="P104" i="41"/>
  <c r="G104" i="41"/>
  <c r="G105" i="41"/>
  <c r="Q102" i="41"/>
  <c r="H102" i="41"/>
  <c r="Q100" i="41"/>
  <c r="H100" i="41"/>
  <c r="Q98" i="41"/>
  <c r="H98" i="41"/>
  <c r="P96" i="41"/>
  <c r="G96" i="41"/>
  <c r="N94" i="41"/>
  <c r="L196" i="41"/>
  <c r="L197" i="41"/>
  <c r="L194" i="41"/>
  <c r="L195" i="41"/>
  <c r="K192" i="41"/>
  <c r="K193" i="41"/>
  <c r="I190" i="41"/>
  <c r="I191" i="41"/>
  <c r="G188" i="41"/>
  <c r="G189" i="41"/>
  <c r="H186" i="41"/>
  <c r="H187" i="41"/>
  <c r="G184" i="41"/>
  <c r="G185" i="41"/>
  <c r="T180" i="41"/>
  <c r="T181" i="41"/>
  <c r="T178" i="41"/>
  <c r="T179" i="41"/>
  <c r="T176" i="41"/>
  <c r="T177" i="41"/>
  <c r="R174" i="41"/>
  <c r="R175" i="41"/>
  <c r="N172" i="41"/>
  <c r="N173" i="41"/>
  <c r="L170" i="41"/>
  <c r="L171" i="41"/>
  <c r="L168" i="41"/>
  <c r="L169" i="41"/>
  <c r="J166" i="41"/>
  <c r="J167" i="41"/>
  <c r="H164" i="41"/>
  <c r="H165" i="41"/>
  <c r="T158" i="41"/>
  <c r="T159" i="41"/>
  <c r="H148" i="41"/>
  <c r="H149" i="41"/>
  <c r="H146" i="41"/>
  <c r="H147" i="41"/>
  <c r="J144" i="41"/>
  <c r="J145" i="41"/>
  <c r="J142" i="41"/>
  <c r="J143" i="41"/>
  <c r="S140" i="41"/>
  <c r="S141" i="41"/>
  <c r="J140" i="41"/>
  <c r="J141" i="41"/>
  <c r="L138" i="41"/>
  <c r="L139" i="41"/>
  <c r="N136" i="41"/>
  <c r="N137" i="41"/>
  <c r="N134" i="41"/>
  <c r="N135" i="41"/>
  <c r="P132" i="41"/>
  <c r="G132" i="41"/>
  <c r="G133" i="41"/>
  <c r="T130" i="41"/>
  <c r="T131" i="41"/>
  <c r="K130" i="41"/>
  <c r="K131" i="41"/>
  <c r="N128" i="41"/>
  <c r="N129" i="41"/>
  <c r="N126" i="41"/>
  <c r="N127" i="41"/>
  <c r="Q124" i="41"/>
  <c r="Q125" i="41"/>
  <c r="H124" i="41"/>
  <c r="H125" i="41"/>
  <c r="Q122" i="41"/>
  <c r="Q123" i="41"/>
  <c r="H122" i="41"/>
  <c r="H123" i="41"/>
  <c r="S120" i="41"/>
  <c r="S121" i="41"/>
  <c r="J120" i="41"/>
  <c r="J121" i="41"/>
  <c r="Q118" i="41"/>
  <c r="Q119" i="41"/>
  <c r="H118" i="41"/>
  <c r="H119" i="41"/>
  <c r="Q116" i="41"/>
  <c r="Q117" i="41"/>
  <c r="H116" i="41"/>
  <c r="H117" i="41"/>
  <c r="P114" i="41"/>
  <c r="G114" i="41"/>
  <c r="G115" i="41"/>
  <c r="N112" i="41"/>
  <c r="N113" i="41"/>
  <c r="L110" i="41"/>
  <c r="L111" i="41"/>
  <c r="M108" i="41"/>
  <c r="M109" i="41"/>
  <c r="P106" i="41"/>
  <c r="G106" i="41"/>
  <c r="G107" i="41"/>
  <c r="N104" i="41"/>
  <c r="N105" i="41"/>
  <c r="P102" i="41"/>
  <c r="G102" i="41"/>
  <c r="P100" i="41"/>
  <c r="G100" i="41"/>
  <c r="P98" i="41"/>
  <c r="G98" i="41"/>
  <c r="N96" i="41"/>
  <c r="M94" i="41"/>
  <c r="N198" i="41"/>
  <c r="N199" i="41"/>
  <c r="I196" i="41"/>
  <c r="I197" i="41"/>
  <c r="I194" i="41"/>
  <c r="I195" i="41"/>
  <c r="H192" i="41"/>
  <c r="H193" i="41"/>
  <c r="S182" i="41"/>
  <c r="S183" i="41"/>
  <c r="Q180" i="41"/>
  <c r="Q181" i="41"/>
  <c r="Q178" i="41"/>
  <c r="Q179" i="41"/>
  <c r="Q176" i="41"/>
  <c r="Q177" i="41"/>
  <c r="N174" i="41"/>
  <c r="N175" i="41"/>
  <c r="K172" i="41"/>
  <c r="K173" i="41"/>
  <c r="I170" i="41"/>
  <c r="I171" i="41"/>
  <c r="I168" i="41"/>
  <c r="I169" i="41"/>
  <c r="G166" i="41"/>
  <c r="G167" i="41"/>
  <c r="T162" i="41"/>
  <c r="T163" i="41"/>
  <c r="S160" i="41"/>
  <c r="S161" i="41"/>
  <c r="Q158" i="41"/>
  <c r="Q159" i="41"/>
  <c r="R156" i="41"/>
  <c r="R157" i="41"/>
  <c r="T154" i="41"/>
  <c r="T155" i="41"/>
  <c r="T152" i="41"/>
  <c r="T153" i="41"/>
  <c r="T150" i="41"/>
  <c r="T151" i="41"/>
  <c r="G144" i="41"/>
  <c r="G145" i="41"/>
  <c r="G142" i="41"/>
  <c r="G143" i="41"/>
  <c r="Q140" i="41"/>
  <c r="Q141" i="41"/>
  <c r="H140" i="41"/>
  <c r="H141" i="41"/>
  <c r="S138" i="41"/>
  <c r="S139" i="41"/>
  <c r="J138" i="41"/>
  <c r="J139" i="41"/>
  <c r="L136" i="41"/>
  <c r="L137" i="41"/>
  <c r="L134" i="41"/>
  <c r="L135" i="41"/>
  <c r="M132" i="41"/>
  <c r="M133" i="41"/>
  <c r="R130" i="41"/>
  <c r="R131" i="41"/>
  <c r="I130" i="41"/>
  <c r="I131" i="41"/>
  <c r="L128" i="41"/>
  <c r="L129" i="41"/>
  <c r="L126" i="41"/>
  <c r="L127" i="41"/>
  <c r="N124" i="41"/>
  <c r="N125" i="41"/>
  <c r="N122" i="41"/>
  <c r="N123" i="41"/>
  <c r="Q120" i="41"/>
  <c r="Q121" i="41"/>
  <c r="H120" i="41"/>
  <c r="H121" i="41"/>
  <c r="N118" i="41"/>
  <c r="N119" i="41"/>
  <c r="N116" i="41"/>
  <c r="N117" i="41"/>
  <c r="M114" i="41"/>
  <c r="M115" i="41"/>
  <c r="L112" i="41"/>
  <c r="L113" i="41"/>
  <c r="H198" i="41"/>
  <c r="H199" i="41"/>
  <c r="R188" i="41"/>
  <c r="R189" i="41"/>
  <c r="M180" i="41"/>
  <c r="M181" i="41"/>
  <c r="H172" i="41"/>
  <c r="H173" i="41"/>
  <c r="Q162" i="41"/>
  <c r="Q163" i="41"/>
  <c r="Q154" i="41"/>
  <c r="Q155" i="41"/>
  <c r="S146" i="41"/>
  <c r="S147" i="41"/>
  <c r="P140" i="41"/>
  <c r="T136" i="41"/>
  <c r="T137" i="41"/>
  <c r="H130" i="41"/>
  <c r="H131" i="41"/>
  <c r="K126" i="41"/>
  <c r="K127" i="41"/>
  <c r="M122" i="41"/>
  <c r="M123" i="41"/>
  <c r="M118" i="41"/>
  <c r="M119" i="41"/>
  <c r="L114" i="41"/>
  <c r="L115" i="41"/>
  <c r="K110" i="41"/>
  <c r="K111" i="41"/>
  <c r="J108" i="41"/>
  <c r="J109" i="41"/>
  <c r="N102" i="41"/>
  <c r="L100" i="41"/>
  <c r="L94" i="41"/>
  <c r="P92" i="41"/>
  <c r="G92" i="41"/>
  <c r="P90" i="41"/>
  <c r="G90" i="41"/>
  <c r="M88" i="41"/>
  <c r="M89" i="41"/>
  <c r="N86" i="41"/>
  <c r="N87" i="41"/>
  <c r="L84" i="41"/>
  <c r="L85" i="41"/>
  <c r="M82" i="41"/>
  <c r="M83" i="41"/>
  <c r="T80" i="41"/>
  <c r="T81" i="41"/>
  <c r="K80" i="41"/>
  <c r="K81" i="41"/>
  <c r="L78" i="41"/>
  <c r="L79" i="41"/>
  <c r="T76" i="41"/>
  <c r="T77" i="41"/>
  <c r="K76" i="41"/>
  <c r="K77" i="41"/>
  <c r="R74" i="41"/>
  <c r="R75" i="41"/>
  <c r="I74" i="41"/>
  <c r="I75" i="41"/>
  <c r="S72" i="41"/>
  <c r="S73" i="41"/>
  <c r="J72" i="41"/>
  <c r="J73" i="41"/>
  <c r="R70" i="41"/>
  <c r="R71" i="41"/>
  <c r="I70" i="41"/>
  <c r="I71" i="41"/>
  <c r="S68" i="41"/>
  <c r="S69" i="41"/>
  <c r="J68" i="41"/>
  <c r="J69" i="41"/>
  <c r="M66" i="41"/>
  <c r="M67" i="41"/>
  <c r="Q64" i="41"/>
  <c r="Q65" i="41"/>
  <c r="H64" i="41"/>
  <c r="H65" i="41"/>
  <c r="S62" i="41"/>
  <c r="S63" i="41"/>
  <c r="J62" i="41"/>
  <c r="J63" i="41"/>
  <c r="T60" i="41"/>
  <c r="T61" i="41"/>
  <c r="K60" i="41"/>
  <c r="K61" i="41"/>
  <c r="T58" i="41"/>
  <c r="T59" i="41"/>
  <c r="K58" i="41"/>
  <c r="K59" i="41"/>
  <c r="T56" i="41"/>
  <c r="T57" i="41"/>
  <c r="K56" i="41"/>
  <c r="K57" i="41"/>
  <c r="M54" i="41"/>
  <c r="M55" i="41"/>
  <c r="M52" i="41"/>
  <c r="M53" i="41"/>
  <c r="L50" i="41"/>
  <c r="L51" i="41"/>
  <c r="T48" i="41"/>
  <c r="T49" i="41"/>
  <c r="K48" i="41"/>
  <c r="K49" i="41"/>
  <c r="L46" i="41"/>
  <c r="L47" i="41"/>
  <c r="M44" i="41"/>
  <c r="M45" i="41"/>
  <c r="N42" i="41"/>
  <c r="N43" i="41"/>
  <c r="P40" i="41"/>
  <c r="G40" i="41"/>
  <c r="G41" i="41"/>
  <c r="P38" i="41"/>
  <c r="G38" i="41"/>
  <c r="G39" i="41"/>
  <c r="P36" i="41"/>
  <c r="G36" i="41"/>
  <c r="G37" i="41"/>
  <c r="M34" i="41"/>
  <c r="M35" i="41"/>
  <c r="K196" i="41"/>
  <c r="K197" i="41"/>
  <c r="S178" i="41"/>
  <c r="S179" i="41"/>
  <c r="K170" i="41"/>
  <c r="K171" i="41"/>
  <c r="G146" i="41"/>
  <c r="G147" i="41"/>
  <c r="I140" i="41"/>
  <c r="I141" i="41"/>
  <c r="M136" i="41"/>
  <c r="M137" i="41"/>
  <c r="N132" i="41"/>
  <c r="N133" i="41"/>
  <c r="G122" i="41"/>
  <c r="G123" i="41"/>
  <c r="G118" i="41"/>
  <c r="G119" i="41"/>
  <c r="J110" i="41"/>
  <c r="J111" i="41"/>
  <c r="T104" i="41"/>
  <c r="T105" i="41"/>
  <c r="M102" i="41"/>
  <c r="T96" i="41"/>
  <c r="K94" i="41"/>
  <c r="N92" i="41"/>
  <c r="N90" i="41"/>
  <c r="L88" i="41"/>
  <c r="L89" i="41"/>
  <c r="M86" i="41"/>
  <c r="M87" i="41"/>
  <c r="T84" i="41"/>
  <c r="T85" i="41"/>
  <c r="K84" i="41"/>
  <c r="K85" i="41"/>
  <c r="L82" i="41"/>
  <c r="L83" i="41"/>
  <c r="S80" i="41"/>
  <c r="S81" i="41"/>
  <c r="J80" i="41"/>
  <c r="J81" i="41"/>
  <c r="T78" i="41"/>
  <c r="T79" i="41"/>
  <c r="K78" i="41"/>
  <c r="K79" i="41"/>
  <c r="S76" i="41"/>
  <c r="S77" i="41"/>
  <c r="J76" i="41"/>
  <c r="J77" i="41"/>
  <c r="Q74" i="41"/>
  <c r="Q75" i="41"/>
  <c r="H74" i="41"/>
  <c r="H75" i="41"/>
  <c r="R72" i="41"/>
  <c r="I72" i="41"/>
  <c r="I73" i="41"/>
  <c r="Q70" i="41"/>
  <c r="Q71" i="41"/>
  <c r="H70" i="41"/>
  <c r="H71" i="41"/>
  <c r="R68" i="41"/>
  <c r="R69" i="41"/>
  <c r="I68" i="41"/>
  <c r="I69" i="41"/>
  <c r="L66" i="41"/>
  <c r="L67" i="41"/>
  <c r="P64" i="41"/>
  <c r="G64" i="41"/>
  <c r="G65" i="41"/>
  <c r="R62" i="41"/>
  <c r="R63" i="41"/>
  <c r="I62" i="41"/>
  <c r="I63" i="41"/>
  <c r="S60" i="41"/>
  <c r="S61" i="41"/>
  <c r="J60" i="41"/>
  <c r="J61" i="41"/>
  <c r="S58" i="41"/>
  <c r="S59" i="41"/>
  <c r="J58" i="41"/>
  <c r="J59" i="41"/>
  <c r="S56" i="41"/>
  <c r="S57" i="41"/>
  <c r="J56" i="41"/>
  <c r="J57" i="41"/>
  <c r="L54" i="41"/>
  <c r="L55" i="41"/>
  <c r="L52" i="41"/>
  <c r="L53" i="41"/>
  <c r="T50" i="41"/>
  <c r="T51" i="41"/>
  <c r="K50" i="41"/>
  <c r="K51" i="41"/>
  <c r="S48" i="41"/>
  <c r="S49" i="41"/>
  <c r="J48" i="41"/>
  <c r="J49" i="41"/>
  <c r="T46" i="41"/>
  <c r="T47" i="41"/>
  <c r="K46" i="41"/>
  <c r="K47" i="41"/>
  <c r="L44" i="41"/>
  <c r="L45" i="41"/>
  <c r="M42" i="41"/>
  <c r="M43" i="41"/>
  <c r="N40" i="41"/>
  <c r="N41" i="41"/>
  <c r="N38" i="41"/>
  <c r="N39" i="41"/>
  <c r="N36" i="41"/>
  <c r="N37" i="41"/>
  <c r="L34" i="41"/>
  <c r="L35" i="41"/>
  <c r="S186" i="41"/>
  <c r="S187" i="41"/>
  <c r="M178" i="41"/>
  <c r="M179" i="41"/>
  <c r="P160" i="41"/>
  <c r="Q152" i="41"/>
  <c r="Q153" i="41"/>
  <c r="G140" i="41"/>
  <c r="G141" i="41"/>
  <c r="K136" i="41"/>
  <c r="K137" i="41"/>
  <c r="L132" i="41"/>
  <c r="L133" i="41"/>
  <c r="T128" i="41"/>
  <c r="T129" i="41"/>
  <c r="T112" i="41"/>
  <c r="T113" i="41"/>
  <c r="I110" i="41"/>
  <c r="I111" i="41"/>
  <c r="M104" i="41"/>
  <c r="M105" i="41"/>
  <c r="L102" i="41"/>
  <c r="M96" i="41"/>
  <c r="J94" i="41"/>
  <c r="M92" i="41"/>
  <c r="M90" i="41"/>
  <c r="T88" i="41"/>
  <c r="T89" i="41"/>
  <c r="K88" i="41"/>
  <c r="K89" i="41"/>
  <c r="L86" i="41"/>
  <c r="L87" i="41"/>
  <c r="S84" i="41"/>
  <c r="S85" i="41"/>
  <c r="J84" i="41"/>
  <c r="J85" i="41"/>
  <c r="T82" i="41"/>
  <c r="T83" i="41"/>
  <c r="K82" i="41"/>
  <c r="K83" i="41"/>
  <c r="R80" i="41"/>
  <c r="R81" i="41"/>
  <c r="I80" i="41"/>
  <c r="I81" i="41"/>
  <c r="S78" i="41"/>
  <c r="S79" i="41"/>
  <c r="J78" i="41"/>
  <c r="J79" i="41"/>
  <c r="R76" i="41"/>
  <c r="R77" i="41"/>
  <c r="I76" i="41"/>
  <c r="I77" i="41"/>
  <c r="P74" i="41"/>
  <c r="G74" i="41"/>
  <c r="G75" i="41"/>
  <c r="Q72" i="41"/>
  <c r="Q73" i="41"/>
  <c r="H72" i="41"/>
  <c r="H73" i="41"/>
  <c r="P70" i="41"/>
  <c r="G70" i="41"/>
  <c r="G71" i="41"/>
  <c r="Q68" i="41"/>
  <c r="Q69" i="41"/>
  <c r="H68" i="41"/>
  <c r="H69" i="41"/>
  <c r="T66" i="41"/>
  <c r="T67" i="41"/>
  <c r="K66" i="41"/>
  <c r="K67" i="41"/>
  <c r="N64" i="41"/>
  <c r="N65" i="41"/>
  <c r="Q62" i="41"/>
  <c r="Q63" i="41"/>
  <c r="H62" i="41"/>
  <c r="H63" i="41"/>
  <c r="R60" i="41"/>
  <c r="R61" i="41"/>
  <c r="I60" i="41"/>
  <c r="I61" i="41"/>
  <c r="R58" i="41"/>
  <c r="R59" i="41"/>
  <c r="I58" i="41"/>
  <c r="I59" i="41"/>
  <c r="R56" i="41"/>
  <c r="R57" i="41"/>
  <c r="I56" i="41"/>
  <c r="I57" i="41"/>
  <c r="T54" i="41"/>
  <c r="T55" i="41"/>
  <c r="K54" i="41"/>
  <c r="K55" i="41"/>
  <c r="T52" i="41"/>
  <c r="T53" i="41"/>
  <c r="K52" i="41"/>
  <c r="K53" i="41"/>
  <c r="S50" i="41"/>
  <c r="S51" i="41"/>
  <c r="J50" i="41"/>
  <c r="J51" i="41"/>
  <c r="R48" i="41"/>
  <c r="R49" i="41"/>
  <c r="I48" i="41"/>
  <c r="I49" i="41"/>
  <c r="S46" i="41"/>
  <c r="S47" i="41"/>
  <c r="J46" i="41"/>
  <c r="J47" i="41"/>
  <c r="T44" i="41"/>
  <c r="T45" i="41"/>
  <c r="K44" i="41"/>
  <c r="K45" i="41"/>
  <c r="L42" i="41"/>
  <c r="L43" i="41"/>
  <c r="M40" i="41"/>
  <c r="M41" i="41"/>
  <c r="M38" i="41"/>
  <c r="M39" i="41"/>
  <c r="M36" i="41"/>
  <c r="M37" i="41"/>
  <c r="T34" i="41"/>
  <c r="T35" i="41"/>
  <c r="K34" i="41"/>
  <c r="K35" i="41"/>
  <c r="T32" i="41"/>
  <c r="T33" i="41"/>
  <c r="K194" i="41"/>
  <c r="K195" i="41"/>
  <c r="G186" i="41"/>
  <c r="G187" i="41"/>
  <c r="S176" i="41"/>
  <c r="S177" i="41"/>
  <c r="K168" i="41"/>
  <c r="K169" i="41"/>
  <c r="S158" i="41"/>
  <c r="S159" i="41"/>
  <c r="I144" i="41"/>
  <c r="I145" i="41"/>
  <c r="T138" i="41"/>
  <c r="T139" i="41"/>
  <c r="M128" i="41"/>
  <c r="M129" i="41"/>
  <c r="P124" i="41"/>
  <c r="R120" i="41"/>
  <c r="R121" i="41"/>
  <c r="P116" i="41"/>
  <c r="M112" i="41"/>
  <c r="M113" i="41"/>
  <c r="L104" i="41"/>
  <c r="L105" i="41"/>
  <c r="L96" i="41"/>
  <c r="L92" i="41"/>
  <c r="L90" i="41"/>
  <c r="S88" i="41"/>
  <c r="S89" i="41"/>
  <c r="J88" i="41"/>
  <c r="J89" i="41"/>
  <c r="T86" i="41"/>
  <c r="T87" i="41"/>
  <c r="K86" i="41"/>
  <c r="K87" i="41"/>
  <c r="R84" i="41"/>
  <c r="R85" i="41"/>
  <c r="I84" i="41"/>
  <c r="I85" i="41"/>
  <c r="S82" i="41"/>
  <c r="S83" i="41"/>
  <c r="J82" i="41"/>
  <c r="J83" i="41"/>
  <c r="Q80" i="41"/>
  <c r="Q81" i="41"/>
  <c r="H80" i="41"/>
  <c r="H81" i="41"/>
  <c r="R78" i="41"/>
  <c r="R79" i="41"/>
  <c r="I78" i="41"/>
  <c r="I79" i="41"/>
  <c r="Q76" i="41"/>
  <c r="Q77" i="41"/>
  <c r="H76" i="41"/>
  <c r="H77" i="41"/>
  <c r="N74" i="41"/>
  <c r="N75" i="41"/>
  <c r="P72" i="41"/>
  <c r="G72" i="41"/>
  <c r="G73" i="41"/>
  <c r="N70" i="41"/>
  <c r="N71" i="41"/>
  <c r="P68" i="41"/>
  <c r="G68" i="41"/>
  <c r="G69" i="41"/>
  <c r="S66" i="41"/>
  <c r="S67" i="41"/>
  <c r="J66" i="41"/>
  <c r="J67" i="41"/>
  <c r="M64" i="41"/>
  <c r="M65" i="41"/>
  <c r="P62" i="41"/>
  <c r="G62" i="41"/>
  <c r="G63" i="41"/>
  <c r="Q60" i="41"/>
  <c r="Q61" i="41"/>
  <c r="H60" i="41"/>
  <c r="H61" i="41"/>
  <c r="Q58" i="41"/>
  <c r="Q59" i="41"/>
  <c r="H58" i="41"/>
  <c r="H59" i="41"/>
  <c r="Q56" i="41"/>
  <c r="Q57" i="41"/>
  <c r="H56" i="41"/>
  <c r="H57" i="41"/>
  <c r="S54" i="41"/>
  <c r="S55" i="41"/>
  <c r="J54" i="41"/>
  <c r="J55" i="41"/>
  <c r="S52" i="41"/>
  <c r="S53" i="41"/>
  <c r="J52" i="41"/>
  <c r="J53" i="41"/>
  <c r="R50" i="41"/>
  <c r="R51" i="41"/>
  <c r="I50" i="41"/>
  <c r="I51" i="41"/>
  <c r="Q48" i="41"/>
  <c r="Q49" i="41"/>
  <c r="H48" i="41"/>
  <c r="H49" i="41"/>
  <c r="R46" i="41"/>
  <c r="R47" i="41"/>
  <c r="I46" i="41"/>
  <c r="I47" i="41"/>
  <c r="S44" i="41"/>
  <c r="S45" i="41"/>
  <c r="J44" i="41"/>
  <c r="J45" i="41"/>
  <c r="T42" i="41"/>
  <c r="T43" i="41"/>
  <c r="K42" i="41"/>
  <c r="K43" i="41"/>
  <c r="L40" i="41"/>
  <c r="L41" i="41"/>
  <c r="L38" i="41"/>
  <c r="L39" i="41"/>
  <c r="L36" i="41"/>
  <c r="L37" i="41"/>
  <c r="S34" i="41"/>
  <c r="S35" i="41"/>
  <c r="J34" i="41"/>
  <c r="J35" i="41"/>
  <c r="S32" i="41"/>
  <c r="S33" i="41"/>
  <c r="R184" i="41"/>
  <c r="R185" i="41"/>
  <c r="M176" i="41"/>
  <c r="M177" i="41"/>
  <c r="M158" i="41"/>
  <c r="M159" i="41"/>
  <c r="Q150" i="41"/>
  <c r="Q151" i="41"/>
  <c r="R138" i="41"/>
  <c r="R139" i="41"/>
  <c r="T134" i="41"/>
  <c r="T135" i="41"/>
  <c r="K128" i="41"/>
  <c r="K129" i="41"/>
  <c r="M124" i="41"/>
  <c r="M125" i="41"/>
  <c r="P120" i="41"/>
  <c r="M116" i="41"/>
  <c r="M117" i="41"/>
  <c r="K112" i="41"/>
  <c r="K113" i="41"/>
  <c r="T108" i="41"/>
  <c r="T109" i="41"/>
  <c r="N106" i="41"/>
  <c r="N107" i="41"/>
  <c r="K104" i="41"/>
  <c r="K105" i="41"/>
  <c r="N98" i="41"/>
  <c r="K96" i="41"/>
  <c r="T92" i="41"/>
  <c r="K92" i="41"/>
  <c r="T90" i="41"/>
  <c r="K90" i="41"/>
  <c r="R88" i="41"/>
  <c r="R89" i="41"/>
  <c r="I88" i="41"/>
  <c r="I89" i="41"/>
  <c r="S86" i="41"/>
  <c r="S87" i="41"/>
  <c r="J86" i="41"/>
  <c r="J87" i="41"/>
  <c r="Q84" i="41"/>
  <c r="Q85" i="41"/>
  <c r="H84" i="41"/>
  <c r="H85" i="41"/>
  <c r="R82" i="41"/>
  <c r="R83" i="41"/>
  <c r="I82" i="41"/>
  <c r="I83" i="41"/>
  <c r="P80" i="41"/>
  <c r="G80" i="41"/>
  <c r="G81" i="41"/>
  <c r="Q78" i="41"/>
  <c r="Q79" i="41"/>
  <c r="H78" i="41"/>
  <c r="H79" i="41"/>
  <c r="P76" i="41"/>
  <c r="G76" i="41"/>
  <c r="G77" i="41"/>
  <c r="M74" i="41"/>
  <c r="M75" i="41"/>
  <c r="N72" i="41"/>
  <c r="N73" i="41"/>
  <c r="M70" i="41"/>
  <c r="M71" i="41"/>
  <c r="N68" i="41"/>
  <c r="N69" i="41"/>
  <c r="R66" i="41"/>
  <c r="R67" i="41"/>
  <c r="I66" i="41"/>
  <c r="I67" i="41"/>
  <c r="L64" i="41"/>
  <c r="L65" i="41"/>
  <c r="N62" i="41"/>
  <c r="N63" i="41"/>
  <c r="P60" i="41"/>
  <c r="G60" i="41"/>
  <c r="G61" i="41"/>
  <c r="P58" i="41"/>
  <c r="G58" i="41"/>
  <c r="G59" i="41"/>
  <c r="P56" i="41"/>
  <c r="G56" i="41"/>
  <c r="G57" i="41"/>
  <c r="R54" i="41"/>
  <c r="R55" i="41"/>
  <c r="I54" i="41"/>
  <c r="I55" i="41"/>
  <c r="R52" i="41"/>
  <c r="R53" i="41"/>
  <c r="I52" i="41"/>
  <c r="I53" i="41"/>
  <c r="Q50" i="41"/>
  <c r="Q51" i="41"/>
  <c r="H50" i="41"/>
  <c r="H51" i="41"/>
  <c r="P48" i="41"/>
  <c r="G48" i="41"/>
  <c r="G49" i="41"/>
  <c r="Q46" i="41"/>
  <c r="Q47" i="41"/>
  <c r="H46" i="41"/>
  <c r="H47" i="41"/>
  <c r="R44" i="41"/>
  <c r="R45" i="41"/>
  <c r="I44" i="41"/>
  <c r="I45" i="41"/>
  <c r="S42" i="41"/>
  <c r="S43" i="41"/>
  <c r="J42" i="41"/>
  <c r="J43" i="41"/>
  <c r="T40" i="41"/>
  <c r="T41" i="41"/>
  <c r="K40" i="41"/>
  <c r="K41" i="41"/>
  <c r="T38" i="41"/>
  <c r="T39" i="41"/>
  <c r="K38" i="41"/>
  <c r="K39" i="41"/>
  <c r="T36" i="41"/>
  <c r="T37" i="41"/>
  <c r="K36" i="41"/>
  <c r="K37" i="41"/>
  <c r="R34" i="41"/>
  <c r="R35" i="41"/>
  <c r="I34" i="41"/>
  <c r="I35" i="41"/>
  <c r="R32" i="41"/>
  <c r="R33" i="41"/>
  <c r="G206" i="41"/>
  <c r="G207" i="41"/>
  <c r="T190" i="41"/>
  <c r="T191" i="41"/>
  <c r="P182" i="41"/>
  <c r="K174" i="41"/>
  <c r="K175" i="41"/>
  <c r="S164" i="41"/>
  <c r="S165" i="41"/>
  <c r="N156" i="41"/>
  <c r="N157" i="41"/>
  <c r="S148" i="41"/>
  <c r="S149" i="41"/>
  <c r="I138" i="41"/>
  <c r="I139" i="41"/>
  <c r="K134" i="41"/>
  <c r="K135" i="41"/>
  <c r="Q130" i="41"/>
  <c r="Q131" i="41"/>
  <c r="T126" i="41"/>
  <c r="T127" i="41"/>
  <c r="G120" i="41"/>
  <c r="G121" i="41"/>
  <c r="S110" i="41"/>
  <c r="S111" i="41"/>
  <c r="L108" i="41"/>
  <c r="L109" i="41"/>
  <c r="L106" i="41"/>
  <c r="L107" i="41"/>
  <c r="N100" i="41"/>
  <c r="L98" i="41"/>
  <c r="T94" i="41"/>
  <c r="R92" i="41"/>
  <c r="R93" i="41"/>
  <c r="I92" i="41"/>
  <c r="R90" i="41"/>
  <c r="R91" i="41"/>
  <c r="I90" i="41"/>
  <c r="P88" i="41"/>
  <c r="G88" i="41"/>
  <c r="G89" i="41"/>
  <c r="Q86" i="41"/>
  <c r="Q87" i="41"/>
  <c r="H86" i="41"/>
  <c r="H87" i="41"/>
  <c r="N84" i="41"/>
  <c r="N85" i="41"/>
  <c r="P82" i="41"/>
  <c r="G82" i="41"/>
  <c r="G83" i="41"/>
  <c r="M80" i="41"/>
  <c r="M81" i="41"/>
  <c r="N78" i="41"/>
  <c r="N79" i="41"/>
  <c r="M76" i="41"/>
  <c r="M77" i="41"/>
  <c r="T74" i="41"/>
  <c r="T75" i="41"/>
  <c r="K74" i="41"/>
  <c r="K75" i="41"/>
  <c r="L72" i="41"/>
  <c r="L73" i="41"/>
  <c r="T70" i="41"/>
  <c r="T71" i="41"/>
  <c r="K70" i="41"/>
  <c r="K71" i="41"/>
  <c r="L68" i="41"/>
  <c r="L69" i="41"/>
  <c r="P66" i="41"/>
  <c r="G66" i="41"/>
  <c r="G67" i="41"/>
  <c r="S64" i="41"/>
  <c r="S65" i="41"/>
  <c r="J64" i="41"/>
  <c r="J65" i="41"/>
  <c r="L62" i="41"/>
  <c r="L63" i="41"/>
  <c r="M60" i="41"/>
  <c r="M61" i="41"/>
  <c r="M58" i="41"/>
  <c r="M59" i="41"/>
  <c r="M56" i="41"/>
  <c r="M57" i="41"/>
  <c r="P54" i="41"/>
  <c r="G54" i="41"/>
  <c r="G55" i="41"/>
  <c r="P52" i="41"/>
  <c r="G52" i="41"/>
  <c r="G53" i="41"/>
  <c r="N50" i="41"/>
  <c r="N51" i="41"/>
  <c r="M48" i="41"/>
  <c r="M49" i="41"/>
  <c r="N46" i="41"/>
  <c r="N47" i="41"/>
  <c r="P44" i="41"/>
  <c r="G44" i="41"/>
  <c r="G45" i="41"/>
  <c r="Q42" i="41"/>
  <c r="Q43" i="41"/>
  <c r="H42" i="41"/>
  <c r="H43" i="41"/>
  <c r="R40" i="41"/>
  <c r="R41" i="41"/>
  <c r="I40" i="41"/>
  <c r="I41" i="41"/>
  <c r="R38" i="41"/>
  <c r="R39" i="41"/>
  <c r="I38" i="41"/>
  <c r="I39" i="41"/>
  <c r="R36" i="41"/>
  <c r="R37" i="41"/>
  <c r="I36" i="41"/>
  <c r="I37" i="41"/>
  <c r="P34" i="41"/>
  <c r="G34" i="41"/>
  <c r="G35" i="41"/>
  <c r="P32" i="41"/>
  <c r="Q174" i="41"/>
  <c r="Q175" i="41"/>
  <c r="I142" i="41"/>
  <c r="I143" i="41"/>
  <c r="T110" i="41"/>
  <c r="T111" i="41"/>
  <c r="J92" i="41"/>
  <c r="H88" i="41"/>
  <c r="H89" i="41"/>
  <c r="G84" i="41"/>
  <c r="G85" i="41"/>
  <c r="K64" i="41"/>
  <c r="K65" i="41"/>
  <c r="N60" i="41"/>
  <c r="N61" i="41"/>
  <c r="N56" i="41"/>
  <c r="N57" i="41"/>
  <c r="Q52" i="41"/>
  <c r="Q53" i="41"/>
  <c r="N48" i="41"/>
  <c r="N49" i="41"/>
  <c r="Q44" i="41"/>
  <c r="Q45" i="41"/>
  <c r="S40" i="41"/>
  <c r="S41" i="41"/>
  <c r="S36" i="41"/>
  <c r="S37" i="41"/>
  <c r="Q32" i="41"/>
  <c r="Q33" i="41"/>
  <c r="G32" i="41"/>
  <c r="G33" i="41"/>
  <c r="R30" i="41"/>
  <c r="R31" i="41"/>
  <c r="I30" i="41"/>
  <c r="I31" i="41"/>
  <c r="T28" i="41"/>
  <c r="T29" i="41"/>
  <c r="K28" i="41"/>
  <c r="K29" i="41"/>
  <c r="M26" i="41"/>
  <c r="M27" i="41"/>
  <c r="L24" i="41"/>
  <c r="L25" i="41"/>
  <c r="L22" i="41"/>
  <c r="L23" i="41"/>
  <c r="N20" i="41"/>
  <c r="N21" i="41"/>
  <c r="N18" i="41"/>
  <c r="N19" i="41"/>
  <c r="P16" i="41"/>
  <c r="G16" i="41"/>
  <c r="G17" i="41"/>
  <c r="P14" i="41"/>
  <c r="G14" i="41"/>
  <c r="G15" i="41"/>
  <c r="Q12" i="41"/>
  <c r="Q13" i="41"/>
  <c r="H12" i="41"/>
  <c r="H13" i="41"/>
  <c r="S10" i="41"/>
  <c r="S11" i="41"/>
  <c r="J10" i="41"/>
  <c r="J11" i="41"/>
  <c r="R8" i="41"/>
  <c r="R9" i="41"/>
  <c r="I8" i="41"/>
  <c r="I9" i="41"/>
  <c r="S206" i="40"/>
  <c r="S207" i="40"/>
  <c r="J206" i="40"/>
  <c r="J207" i="40"/>
  <c r="P204" i="40"/>
  <c r="G204" i="40"/>
  <c r="G205" i="40"/>
  <c r="L202" i="40"/>
  <c r="L203" i="40"/>
  <c r="R200" i="40"/>
  <c r="R201" i="40"/>
  <c r="I200" i="40"/>
  <c r="I201" i="40"/>
  <c r="N198" i="40"/>
  <c r="N199" i="40"/>
  <c r="T196" i="40"/>
  <c r="T197" i="40"/>
  <c r="K196" i="40"/>
  <c r="K197" i="40"/>
  <c r="Q194" i="40"/>
  <c r="Q195" i="40"/>
  <c r="H194" i="40"/>
  <c r="H195" i="40"/>
  <c r="N192" i="40"/>
  <c r="N193" i="40"/>
  <c r="M190" i="40"/>
  <c r="M191" i="40"/>
  <c r="T188" i="40"/>
  <c r="T189" i="40"/>
  <c r="K188" i="40"/>
  <c r="K189" i="40"/>
  <c r="S186" i="40"/>
  <c r="S187" i="40"/>
  <c r="M172" i="41"/>
  <c r="M173" i="41"/>
  <c r="I166" i="41"/>
  <c r="I167" i="41"/>
  <c r="K138" i="41"/>
  <c r="K139" i="41"/>
  <c r="G124" i="41"/>
  <c r="G125" i="41"/>
  <c r="S108" i="41"/>
  <c r="S109" i="41"/>
  <c r="M98" i="41"/>
  <c r="S90" i="41"/>
  <c r="R86" i="41"/>
  <c r="R87" i="41"/>
  <c r="Q82" i="41"/>
  <c r="Q83" i="41"/>
  <c r="P78" i="41"/>
  <c r="L74" i="41"/>
  <c r="L75" i="41"/>
  <c r="L70" i="41"/>
  <c r="L71" i="41"/>
  <c r="Q66" i="41"/>
  <c r="Q67" i="41"/>
  <c r="H52" i="41"/>
  <c r="H53" i="41"/>
  <c r="H44" i="41"/>
  <c r="H45" i="41"/>
  <c r="J40" i="41"/>
  <c r="J41" i="41"/>
  <c r="J36" i="41"/>
  <c r="J37" i="41"/>
  <c r="M32" i="41"/>
  <c r="M33" i="41"/>
  <c r="P30" i="41"/>
  <c r="G30" i="41"/>
  <c r="G31" i="41"/>
  <c r="R28" i="41"/>
  <c r="R29" i="41"/>
  <c r="I28" i="41"/>
  <c r="I29" i="41"/>
  <c r="T26" i="41"/>
  <c r="T27" i="41"/>
  <c r="K26" i="41"/>
  <c r="K27" i="41"/>
  <c r="S24" i="41"/>
  <c r="S25" i="41"/>
  <c r="J24" i="41"/>
  <c r="J25" i="41"/>
  <c r="S22" i="41"/>
  <c r="S23" i="41"/>
  <c r="J22" i="41"/>
  <c r="J23" i="41"/>
  <c r="L20" i="41"/>
  <c r="L21" i="41"/>
  <c r="L18" i="41"/>
  <c r="L19" i="41"/>
  <c r="M16" i="41"/>
  <c r="M17" i="41"/>
  <c r="M14" i="41"/>
  <c r="M15" i="41"/>
  <c r="N12" i="41"/>
  <c r="N13" i="41"/>
  <c r="Q10" i="41"/>
  <c r="Q11" i="41"/>
  <c r="H10" i="41"/>
  <c r="H11" i="41"/>
  <c r="P8" i="41"/>
  <c r="G8" i="41"/>
  <c r="G9" i="41"/>
  <c r="Q206" i="40"/>
  <c r="Q207" i="40"/>
  <c r="H206" i="40"/>
  <c r="H207" i="40"/>
  <c r="M204" i="40"/>
  <c r="M205" i="40"/>
  <c r="S202" i="40"/>
  <c r="S203" i="40"/>
  <c r="J202" i="40"/>
  <c r="J203" i="40"/>
  <c r="P200" i="40"/>
  <c r="G200" i="40"/>
  <c r="G201" i="40"/>
  <c r="L198" i="40"/>
  <c r="L199" i="40"/>
  <c r="R196" i="40"/>
  <c r="R197" i="40"/>
  <c r="I196" i="40"/>
  <c r="I197" i="40"/>
  <c r="N194" i="40"/>
  <c r="N195" i="40"/>
  <c r="L192" i="40"/>
  <c r="L193" i="40"/>
  <c r="T190" i="40"/>
  <c r="T191" i="40"/>
  <c r="K190" i="40"/>
  <c r="K191" i="40"/>
  <c r="R188" i="40"/>
  <c r="R189" i="40"/>
  <c r="I188" i="40"/>
  <c r="I189" i="40"/>
  <c r="R198" i="41"/>
  <c r="R199" i="41"/>
  <c r="G164" i="41"/>
  <c r="G165" i="41"/>
  <c r="P122" i="41"/>
  <c r="K108" i="41"/>
  <c r="K109" i="41"/>
  <c r="Q90" i="41"/>
  <c r="P86" i="41"/>
  <c r="N82" i="41"/>
  <c r="N83" i="41"/>
  <c r="M78" i="41"/>
  <c r="M79" i="41"/>
  <c r="J74" i="41"/>
  <c r="J75" i="41"/>
  <c r="J70" i="41"/>
  <c r="J71" i="41"/>
  <c r="N66" i="41"/>
  <c r="N67" i="41"/>
  <c r="T62" i="41"/>
  <c r="T63" i="41"/>
  <c r="H40" i="41"/>
  <c r="H41" i="41"/>
  <c r="H36" i="41"/>
  <c r="H37" i="41"/>
  <c r="L32" i="41"/>
  <c r="L33" i="41"/>
  <c r="N30" i="41"/>
  <c r="N31" i="41"/>
  <c r="Q28" i="41"/>
  <c r="Q29" i="41"/>
  <c r="H28" i="41"/>
  <c r="H29" i="41"/>
  <c r="S26" i="41"/>
  <c r="S27" i="41"/>
  <c r="J26" i="41"/>
  <c r="J27" i="41"/>
  <c r="R24" i="41"/>
  <c r="R25" i="41"/>
  <c r="I24" i="41"/>
  <c r="I25" i="41"/>
  <c r="R22" i="41"/>
  <c r="R23" i="41"/>
  <c r="I22" i="41"/>
  <c r="I23" i="41"/>
  <c r="T20" i="41"/>
  <c r="T21" i="41"/>
  <c r="K20" i="41"/>
  <c r="K21" i="41"/>
  <c r="T18" i="41"/>
  <c r="T19" i="41"/>
  <c r="K18" i="41"/>
  <c r="K19" i="41"/>
  <c r="L16" i="41"/>
  <c r="L17" i="41"/>
  <c r="L14" i="41"/>
  <c r="L15" i="41"/>
  <c r="M12" i="41"/>
  <c r="M13" i="41"/>
  <c r="P10" i="41"/>
  <c r="G10" i="41"/>
  <c r="G11" i="41"/>
  <c r="N8" i="41"/>
  <c r="N9" i="41"/>
  <c r="P206" i="40"/>
  <c r="G206" i="40"/>
  <c r="G207" i="40"/>
  <c r="L204" i="40"/>
  <c r="L205" i="40"/>
  <c r="R202" i="40"/>
  <c r="R203" i="40"/>
  <c r="I202" i="40"/>
  <c r="I203" i="40"/>
  <c r="N200" i="40"/>
  <c r="N201" i="40"/>
  <c r="T198" i="40"/>
  <c r="T199" i="40"/>
  <c r="K198" i="40"/>
  <c r="K199" i="40"/>
  <c r="Q196" i="40"/>
  <c r="Q197" i="40"/>
  <c r="H196" i="40"/>
  <c r="H197" i="40"/>
  <c r="M194" i="40"/>
  <c r="M195" i="40"/>
  <c r="T192" i="40"/>
  <c r="T193" i="40"/>
  <c r="K192" i="40"/>
  <c r="K193" i="40"/>
  <c r="S190" i="40"/>
  <c r="S191" i="40"/>
  <c r="J190" i="40"/>
  <c r="J191" i="40"/>
  <c r="Q188" i="40"/>
  <c r="Q189" i="40"/>
  <c r="H188" i="40"/>
  <c r="H189" i="40"/>
  <c r="J192" i="41"/>
  <c r="J193" i="41"/>
  <c r="T156" i="41"/>
  <c r="T157" i="41"/>
  <c r="M134" i="41"/>
  <c r="M135" i="41"/>
  <c r="I120" i="41"/>
  <c r="I121" i="41"/>
  <c r="M106" i="41"/>
  <c r="M107" i="41"/>
  <c r="J90" i="41"/>
  <c r="I86" i="41"/>
  <c r="I87" i="41"/>
  <c r="H82" i="41"/>
  <c r="H83" i="41"/>
  <c r="G78" i="41"/>
  <c r="G79" i="41"/>
  <c r="H66" i="41"/>
  <c r="H67" i="41"/>
  <c r="M62" i="41"/>
  <c r="M63" i="41"/>
  <c r="N58" i="41"/>
  <c r="N59" i="41"/>
  <c r="Q54" i="41"/>
  <c r="Q55" i="41"/>
  <c r="P50" i="41"/>
  <c r="P46" i="41"/>
  <c r="R42" i="41"/>
  <c r="R43" i="41"/>
  <c r="S38" i="41"/>
  <c r="S39" i="41"/>
  <c r="Q34" i="41"/>
  <c r="Q35" i="41"/>
  <c r="K32" i="41"/>
  <c r="K33" i="41"/>
  <c r="M30" i="41"/>
  <c r="M31" i="41"/>
  <c r="P28" i="41"/>
  <c r="G28" i="41"/>
  <c r="G29" i="41"/>
  <c r="R26" i="41"/>
  <c r="R27" i="41"/>
  <c r="I26" i="41"/>
  <c r="I27" i="41"/>
  <c r="Q24" i="41"/>
  <c r="Q25" i="41"/>
  <c r="H24" i="41"/>
  <c r="H25" i="41"/>
  <c r="Q22" i="41"/>
  <c r="Q23" i="41"/>
  <c r="H22" i="41"/>
  <c r="H23" i="41"/>
  <c r="S20" i="41"/>
  <c r="S21" i="41"/>
  <c r="J20" i="41"/>
  <c r="J21" i="41"/>
  <c r="S18" i="41"/>
  <c r="S19" i="41"/>
  <c r="J18" i="41"/>
  <c r="J19" i="41"/>
  <c r="T16" i="41"/>
  <c r="T17" i="41"/>
  <c r="K16" i="41"/>
  <c r="K17" i="41"/>
  <c r="T14" i="41"/>
  <c r="T15" i="41"/>
  <c r="K14" i="41"/>
  <c r="K15" i="41"/>
  <c r="L12" i="41"/>
  <c r="L13" i="41"/>
  <c r="N10" i="41"/>
  <c r="N11" i="41"/>
  <c r="M8" i="41"/>
  <c r="M9" i="41"/>
  <c r="N206" i="40"/>
  <c r="N207" i="40"/>
  <c r="T204" i="40"/>
  <c r="T205" i="40"/>
  <c r="K204" i="40"/>
  <c r="K205" i="40"/>
  <c r="Q202" i="40"/>
  <c r="Q203" i="40"/>
  <c r="H202" i="40"/>
  <c r="H203" i="40"/>
  <c r="M200" i="40"/>
  <c r="M201" i="40"/>
  <c r="S198" i="40"/>
  <c r="S199" i="40"/>
  <c r="J198" i="40"/>
  <c r="J199" i="40"/>
  <c r="P196" i="40"/>
  <c r="G196" i="40"/>
  <c r="G197" i="40"/>
  <c r="L194" i="40"/>
  <c r="L195" i="40"/>
  <c r="S192" i="40"/>
  <c r="S193" i="40"/>
  <c r="J192" i="40"/>
  <c r="J193" i="40"/>
  <c r="R190" i="40"/>
  <c r="R191" i="40"/>
  <c r="I190" i="40"/>
  <c r="I191" i="40"/>
  <c r="P188" i="40"/>
  <c r="G188" i="40"/>
  <c r="G189" i="40"/>
  <c r="H90" i="41"/>
  <c r="T72" i="41"/>
  <c r="T73" i="41"/>
  <c r="L58" i="41"/>
  <c r="L59" i="41"/>
  <c r="M50" i="41"/>
  <c r="M51" i="41"/>
  <c r="P42" i="41"/>
  <c r="N34" i="41"/>
  <c r="N35" i="41"/>
  <c r="H26" i="41"/>
  <c r="H27" i="41"/>
  <c r="G24" i="41"/>
  <c r="G25" i="41"/>
  <c r="G22" i="41"/>
  <c r="G23" i="41"/>
  <c r="I20" i="41"/>
  <c r="I21" i="41"/>
  <c r="I18" i="41"/>
  <c r="I19" i="41"/>
  <c r="J16" i="41"/>
  <c r="J17" i="41"/>
  <c r="J14" i="41"/>
  <c r="J15" i="41"/>
  <c r="K12" i="41"/>
  <c r="K13" i="41"/>
  <c r="M10" i="41"/>
  <c r="M11" i="41"/>
  <c r="L8" i="41"/>
  <c r="L9" i="41"/>
  <c r="K206" i="40"/>
  <c r="K207" i="40"/>
  <c r="H204" i="40"/>
  <c r="H205" i="40"/>
  <c r="S200" i="40"/>
  <c r="S201" i="40"/>
  <c r="P198" i="40"/>
  <c r="L196" i="40"/>
  <c r="L197" i="40"/>
  <c r="I194" i="40"/>
  <c r="I195" i="40"/>
  <c r="G192" i="40"/>
  <c r="G193" i="40"/>
  <c r="T186" i="40"/>
  <c r="T187" i="40"/>
  <c r="J186" i="40"/>
  <c r="J187" i="40"/>
  <c r="R184" i="40"/>
  <c r="R185" i="40"/>
  <c r="I184" i="40"/>
  <c r="I185" i="40"/>
  <c r="N182" i="40"/>
  <c r="N183" i="40"/>
  <c r="M180" i="40"/>
  <c r="M181" i="40"/>
  <c r="T178" i="40"/>
  <c r="T179" i="40"/>
  <c r="K178" i="40"/>
  <c r="K179" i="40"/>
  <c r="R176" i="40"/>
  <c r="R177" i="40"/>
  <c r="I176" i="40"/>
  <c r="I177" i="40"/>
  <c r="N174" i="40"/>
  <c r="N175" i="40"/>
  <c r="L172" i="40"/>
  <c r="L173" i="40"/>
  <c r="S170" i="40"/>
  <c r="S171" i="40"/>
  <c r="J170" i="40"/>
  <c r="J171" i="40"/>
  <c r="Q168" i="40"/>
  <c r="Q169" i="40"/>
  <c r="H168" i="40"/>
  <c r="H169" i="40"/>
  <c r="M166" i="40"/>
  <c r="M167" i="40"/>
  <c r="T164" i="40"/>
  <c r="T165" i="40"/>
  <c r="K164" i="40"/>
  <c r="K165" i="40"/>
  <c r="Q162" i="40"/>
  <c r="Q163" i="40"/>
  <c r="H162" i="40"/>
  <c r="H163" i="40"/>
  <c r="M160" i="40"/>
  <c r="M161" i="40"/>
  <c r="S158" i="40"/>
  <c r="S159" i="40"/>
  <c r="J158" i="40"/>
  <c r="J159" i="40"/>
  <c r="R156" i="40"/>
  <c r="R157" i="40"/>
  <c r="I156" i="40"/>
  <c r="I157" i="40"/>
  <c r="Q154" i="40"/>
  <c r="Q155" i="40"/>
  <c r="H154" i="40"/>
  <c r="H155" i="40"/>
  <c r="N152" i="40"/>
  <c r="N153" i="40"/>
  <c r="M150" i="40"/>
  <c r="M151" i="40"/>
  <c r="L148" i="40"/>
  <c r="L149" i="40"/>
  <c r="R146" i="40"/>
  <c r="R147" i="40"/>
  <c r="I146" i="40"/>
  <c r="I147" i="40"/>
  <c r="Q144" i="40"/>
  <c r="Q145" i="40"/>
  <c r="H144" i="40"/>
  <c r="H145" i="40"/>
  <c r="N142" i="40"/>
  <c r="N143" i="40"/>
  <c r="L140" i="40"/>
  <c r="L141" i="40"/>
  <c r="R138" i="40"/>
  <c r="R139" i="40"/>
  <c r="H190" i="41"/>
  <c r="H191" i="41"/>
  <c r="S130" i="41"/>
  <c r="S131" i="41"/>
  <c r="Q88" i="41"/>
  <c r="Q89" i="41"/>
  <c r="N80" i="41"/>
  <c r="N81" i="41"/>
  <c r="M72" i="41"/>
  <c r="M73" i="41"/>
  <c r="T64" i="41"/>
  <c r="T65" i="41"/>
  <c r="G50" i="41"/>
  <c r="G51" i="41"/>
  <c r="I42" i="41"/>
  <c r="I43" i="41"/>
  <c r="H34" i="41"/>
  <c r="H35" i="41"/>
  <c r="T30" i="41"/>
  <c r="T31" i="41"/>
  <c r="G26" i="41"/>
  <c r="G27" i="41"/>
  <c r="H20" i="41"/>
  <c r="H21" i="41"/>
  <c r="H18" i="41"/>
  <c r="H19" i="41"/>
  <c r="I16" i="41"/>
  <c r="I17" i="41"/>
  <c r="I14" i="41"/>
  <c r="I15" i="41"/>
  <c r="J12" i="41"/>
  <c r="J13" i="41"/>
  <c r="L10" i="41"/>
  <c r="L11" i="41"/>
  <c r="K8" i="41"/>
  <c r="K9" i="41"/>
  <c r="I206" i="40"/>
  <c r="I207" i="40"/>
  <c r="T202" i="40"/>
  <c r="T203" i="40"/>
  <c r="Q200" i="40"/>
  <c r="Q201" i="40"/>
  <c r="M198" i="40"/>
  <c r="M199" i="40"/>
  <c r="J196" i="40"/>
  <c r="J197" i="40"/>
  <c r="G194" i="40"/>
  <c r="G195" i="40"/>
  <c r="S188" i="40"/>
  <c r="S189" i="40"/>
  <c r="R186" i="40"/>
  <c r="R187" i="40"/>
  <c r="I186" i="40"/>
  <c r="I187" i="40"/>
  <c r="Q184" i="40"/>
  <c r="Q185" i="40"/>
  <c r="H184" i="40"/>
  <c r="H185" i="40"/>
  <c r="M182" i="40"/>
  <c r="M183" i="40"/>
  <c r="L180" i="40"/>
  <c r="L181" i="40"/>
  <c r="S178" i="40"/>
  <c r="S179" i="40"/>
  <c r="J178" i="40"/>
  <c r="J179" i="40"/>
  <c r="Q176" i="40"/>
  <c r="Q177" i="40"/>
  <c r="H176" i="40"/>
  <c r="H177" i="40"/>
  <c r="M174" i="40"/>
  <c r="M175" i="40"/>
  <c r="T172" i="40"/>
  <c r="T173" i="40"/>
  <c r="K172" i="40"/>
  <c r="K173" i="40"/>
  <c r="R170" i="40"/>
  <c r="R171" i="40"/>
  <c r="I170" i="40"/>
  <c r="I171" i="40"/>
  <c r="P168" i="40"/>
  <c r="G168" i="40"/>
  <c r="G169" i="40"/>
  <c r="L166" i="40"/>
  <c r="L167" i="40"/>
  <c r="S164" i="40"/>
  <c r="S165" i="40"/>
  <c r="J164" i="40"/>
  <c r="J165" i="40"/>
  <c r="P162" i="40"/>
  <c r="G162" i="40"/>
  <c r="G163" i="40"/>
  <c r="L160" i="40"/>
  <c r="L161" i="40"/>
  <c r="R158" i="40"/>
  <c r="R159" i="40"/>
  <c r="I158" i="40"/>
  <c r="I159" i="40"/>
  <c r="Q156" i="40"/>
  <c r="Q157" i="40"/>
  <c r="H156" i="40"/>
  <c r="H157" i="40"/>
  <c r="P154" i="40"/>
  <c r="G154" i="40"/>
  <c r="G155" i="40"/>
  <c r="M152" i="40"/>
  <c r="M153" i="40"/>
  <c r="L150" i="40"/>
  <c r="L151" i="40"/>
  <c r="T148" i="40"/>
  <c r="T149" i="40"/>
  <c r="K148" i="40"/>
  <c r="K149" i="40"/>
  <c r="Q146" i="40"/>
  <c r="Q147" i="40"/>
  <c r="H146" i="40"/>
  <c r="H147" i="40"/>
  <c r="P144" i="40"/>
  <c r="G144" i="40"/>
  <c r="G145" i="40"/>
  <c r="M142" i="40"/>
  <c r="M143" i="40"/>
  <c r="T140" i="40"/>
  <c r="T141" i="40"/>
  <c r="K140" i="40"/>
  <c r="K141" i="40"/>
  <c r="Q138" i="40"/>
  <c r="Q139" i="40"/>
  <c r="H138" i="40"/>
  <c r="H139" i="40"/>
  <c r="J130" i="41"/>
  <c r="J131" i="41"/>
  <c r="N88" i="41"/>
  <c r="N89" i="41"/>
  <c r="L80" i="41"/>
  <c r="L81" i="41"/>
  <c r="K72" i="41"/>
  <c r="K73" i="41"/>
  <c r="R64" i="41"/>
  <c r="R65" i="41"/>
  <c r="G42" i="41"/>
  <c r="G43" i="41"/>
  <c r="S30" i="41"/>
  <c r="S31" i="41"/>
  <c r="G20" i="41"/>
  <c r="G21" i="41"/>
  <c r="G18" i="41"/>
  <c r="G19" i="41"/>
  <c r="H16" i="41"/>
  <c r="H17" i="41"/>
  <c r="H14" i="41"/>
  <c r="H15" i="41"/>
  <c r="I12" i="41"/>
  <c r="I13" i="41"/>
  <c r="K10" i="41"/>
  <c r="K11" i="41"/>
  <c r="J8" i="41"/>
  <c r="J9" i="41"/>
  <c r="S204" i="40"/>
  <c r="S205" i="40"/>
  <c r="P202" i="40"/>
  <c r="L200" i="40"/>
  <c r="L201" i="40"/>
  <c r="I198" i="40"/>
  <c r="I199" i="40"/>
  <c r="T194" i="40"/>
  <c r="T195" i="40"/>
  <c r="R192" i="40"/>
  <c r="R193" i="40"/>
  <c r="Q190" i="40"/>
  <c r="Q191" i="40"/>
  <c r="N188" i="40"/>
  <c r="N189" i="40"/>
  <c r="Q186" i="40"/>
  <c r="Q187" i="40"/>
  <c r="H186" i="40"/>
  <c r="H187" i="40"/>
  <c r="P184" i="40"/>
  <c r="G184" i="40"/>
  <c r="G185" i="40"/>
  <c r="L182" i="40"/>
  <c r="L183" i="40"/>
  <c r="T180" i="40"/>
  <c r="T181" i="40"/>
  <c r="K180" i="40"/>
  <c r="K181" i="40"/>
  <c r="R178" i="40"/>
  <c r="R179" i="40"/>
  <c r="I178" i="40"/>
  <c r="I179" i="40"/>
  <c r="P176" i="40"/>
  <c r="G176" i="40"/>
  <c r="G177" i="40"/>
  <c r="L174" i="40"/>
  <c r="L175" i="40"/>
  <c r="S172" i="40"/>
  <c r="S173" i="40"/>
  <c r="J172" i="40"/>
  <c r="J173" i="40"/>
  <c r="Q170" i="40"/>
  <c r="Q171" i="40"/>
  <c r="H170" i="40"/>
  <c r="H171" i="40"/>
  <c r="N168" i="40"/>
  <c r="N169" i="40"/>
  <c r="T166" i="40"/>
  <c r="T167" i="40"/>
  <c r="K166" i="40"/>
  <c r="K167" i="40"/>
  <c r="R164" i="40"/>
  <c r="R165" i="40"/>
  <c r="I164" i="40"/>
  <c r="I165" i="40"/>
  <c r="N162" i="40"/>
  <c r="N163" i="40"/>
  <c r="T160" i="40"/>
  <c r="T161" i="40"/>
  <c r="K160" i="40"/>
  <c r="K161" i="40"/>
  <c r="Q158" i="40"/>
  <c r="Q159" i="40"/>
  <c r="H158" i="40"/>
  <c r="H159" i="40"/>
  <c r="P156" i="40"/>
  <c r="G156" i="40"/>
  <c r="G157" i="40"/>
  <c r="N154" i="40"/>
  <c r="N155" i="40"/>
  <c r="L152" i="40"/>
  <c r="L153" i="40"/>
  <c r="T150" i="40"/>
  <c r="T151" i="40"/>
  <c r="K150" i="40"/>
  <c r="K151" i="40"/>
  <c r="S148" i="40"/>
  <c r="S149" i="40"/>
  <c r="J148" i="40"/>
  <c r="J149" i="40"/>
  <c r="P146" i="40"/>
  <c r="G146" i="40"/>
  <c r="G147" i="40"/>
  <c r="N144" i="40"/>
  <c r="N145" i="40"/>
  <c r="L142" i="40"/>
  <c r="L143" i="40"/>
  <c r="S140" i="40"/>
  <c r="S141" i="40"/>
  <c r="J140" i="40"/>
  <c r="J141" i="40"/>
  <c r="P138" i="40"/>
  <c r="G138" i="40"/>
  <c r="G139" i="40"/>
  <c r="S180" i="41"/>
  <c r="S181" i="41"/>
  <c r="M126" i="41"/>
  <c r="M127" i="41"/>
  <c r="M100" i="41"/>
  <c r="S70" i="41"/>
  <c r="S71" i="41"/>
  <c r="I64" i="41"/>
  <c r="I65" i="41"/>
  <c r="L56" i="41"/>
  <c r="L57" i="41"/>
  <c r="L48" i="41"/>
  <c r="L49" i="41"/>
  <c r="Q40" i="41"/>
  <c r="Q41" i="41"/>
  <c r="N32" i="41"/>
  <c r="N33" i="41"/>
  <c r="Q30" i="41"/>
  <c r="Q31" i="41"/>
  <c r="S28" i="41"/>
  <c r="S29" i="41"/>
  <c r="T24" i="41"/>
  <c r="T25" i="41"/>
  <c r="T22" i="41"/>
  <c r="T23" i="41"/>
  <c r="G12" i="41"/>
  <c r="G13" i="41"/>
  <c r="I10" i="41"/>
  <c r="I11" i="41"/>
  <c r="H8" i="41"/>
  <c r="H9" i="41"/>
  <c r="R204" i="40"/>
  <c r="R205" i="40"/>
  <c r="N202" i="40"/>
  <c r="N203" i="40"/>
  <c r="K200" i="40"/>
  <c r="K201" i="40"/>
  <c r="H198" i="40"/>
  <c r="H199" i="40"/>
  <c r="S194" i="40"/>
  <c r="S195" i="40"/>
  <c r="Q192" i="40"/>
  <c r="Q193" i="40"/>
  <c r="P190" i="40"/>
  <c r="M188" i="40"/>
  <c r="M189" i="40"/>
  <c r="P186" i="40"/>
  <c r="G186" i="40"/>
  <c r="G187" i="40"/>
  <c r="N184" i="40"/>
  <c r="N185" i="40"/>
  <c r="T182" i="40"/>
  <c r="T183" i="40"/>
  <c r="K182" i="40"/>
  <c r="K183" i="40"/>
  <c r="S180" i="40"/>
  <c r="S181" i="40"/>
  <c r="J180" i="40"/>
  <c r="J181" i="40"/>
  <c r="Q178" i="40"/>
  <c r="Q179" i="40"/>
  <c r="H178" i="40"/>
  <c r="H179" i="40"/>
  <c r="N176" i="40"/>
  <c r="N177" i="40"/>
  <c r="T174" i="40"/>
  <c r="T175" i="40"/>
  <c r="K174" i="40"/>
  <c r="K175" i="40"/>
  <c r="R172" i="40"/>
  <c r="R173" i="40"/>
  <c r="I172" i="40"/>
  <c r="I173" i="40"/>
  <c r="P170" i="40"/>
  <c r="G170" i="40"/>
  <c r="G171" i="40"/>
  <c r="M168" i="40"/>
  <c r="M169" i="40"/>
  <c r="S166" i="40"/>
  <c r="S167" i="40"/>
  <c r="J166" i="40"/>
  <c r="J167" i="40"/>
  <c r="Q164" i="40"/>
  <c r="Q165" i="40"/>
  <c r="H164" i="40"/>
  <c r="H165" i="40"/>
  <c r="M162" i="40"/>
  <c r="M163" i="40"/>
  <c r="S160" i="40"/>
  <c r="S161" i="40"/>
  <c r="J160" i="40"/>
  <c r="J161" i="40"/>
  <c r="P158" i="40"/>
  <c r="G158" i="40"/>
  <c r="G159" i="40"/>
  <c r="N156" i="40"/>
  <c r="N157" i="40"/>
  <c r="M154" i="40"/>
  <c r="M155" i="40"/>
  <c r="T152" i="40"/>
  <c r="T153" i="40"/>
  <c r="K152" i="40"/>
  <c r="K153" i="40"/>
  <c r="S150" i="40"/>
  <c r="S151" i="40"/>
  <c r="J150" i="40"/>
  <c r="J151" i="40"/>
  <c r="R148" i="40"/>
  <c r="R149" i="40"/>
  <c r="I148" i="40"/>
  <c r="I149" i="40"/>
  <c r="N146" i="40"/>
  <c r="N147" i="40"/>
  <c r="M144" i="40"/>
  <c r="M145" i="40"/>
  <c r="T142" i="40"/>
  <c r="T143" i="40"/>
  <c r="K142" i="40"/>
  <c r="K143" i="40"/>
  <c r="R140" i="40"/>
  <c r="R141" i="40"/>
  <c r="I140" i="40"/>
  <c r="I141" i="40"/>
  <c r="N138" i="40"/>
  <c r="N139" i="40"/>
  <c r="P118" i="41"/>
  <c r="S94" i="41"/>
  <c r="G86" i="41"/>
  <c r="G87" i="41"/>
  <c r="T68" i="41"/>
  <c r="T69" i="41"/>
  <c r="K62" i="41"/>
  <c r="K63" i="41"/>
  <c r="N54" i="41"/>
  <c r="N55" i="41"/>
  <c r="M46" i="41"/>
  <c r="M47" i="41"/>
  <c r="Q38" i="41"/>
  <c r="Q39" i="41"/>
  <c r="J32" i="41"/>
  <c r="J33" i="41"/>
  <c r="L30" i="41"/>
  <c r="L31" i="41"/>
  <c r="N28" i="41"/>
  <c r="N29" i="41"/>
  <c r="Q26" i="41"/>
  <c r="Q27" i="41"/>
  <c r="P24" i="41"/>
  <c r="P22" i="41"/>
  <c r="R20" i="41"/>
  <c r="R21" i="41"/>
  <c r="R18" i="41"/>
  <c r="R19" i="41"/>
  <c r="S16" i="41"/>
  <c r="S17" i="41"/>
  <c r="S14" i="41"/>
  <c r="S15" i="41"/>
  <c r="T12" i="41"/>
  <c r="T13" i="41"/>
  <c r="T206" i="40"/>
  <c r="T207" i="40"/>
  <c r="Q204" i="40"/>
  <c r="Q205" i="40"/>
  <c r="M202" i="40"/>
  <c r="M203" i="40"/>
  <c r="J200" i="40"/>
  <c r="J201" i="40"/>
  <c r="G198" i="40"/>
  <c r="G199" i="40"/>
  <c r="R194" i="40"/>
  <c r="R195" i="40"/>
  <c r="P192" i="40"/>
  <c r="N190" i="40"/>
  <c r="N191" i="40"/>
  <c r="L188" i="40"/>
  <c r="L189" i="40"/>
  <c r="N186" i="40"/>
  <c r="N187" i="40"/>
  <c r="M184" i="40"/>
  <c r="M185" i="40"/>
  <c r="S182" i="40"/>
  <c r="S183" i="40"/>
  <c r="J182" i="40"/>
  <c r="J183" i="40"/>
  <c r="R180" i="40"/>
  <c r="R181" i="40"/>
  <c r="I180" i="40"/>
  <c r="I181" i="40"/>
  <c r="P178" i="40"/>
  <c r="G178" i="40"/>
  <c r="G179" i="40"/>
  <c r="M176" i="40"/>
  <c r="M177" i="40"/>
  <c r="S174" i="40"/>
  <c r="S175" i="40"/>
  <c r="J174" i="40"/>
  <c r="J175" i="40"/>
  <c r="Q172" i="40"/>
  <c r="Q173" i="40"/>
  <c r="H172" i="40"/>
  <c r="H173" i="40"/>
  <c r="N170" i="40"/>
  <c r="N171" i="40"/>
  <c r="L168" i="40"/>
  <c r="L169" i="40"/>
  <c r="R166" i="40"/>
  <c r="R167" i="40"/>
  <c r="I166" i="40"/>
  <c r="I167" i="40"/>
  <c r="P164" i="40"/>
  <c r="G164" i="40"/>
  <c r="G165" i="40"/>
  <c r="L162" i="40"/>
  <c r="L163" i="40"/>
  <c r="R160" i="40"/>
  <c r="R161" i="40"/>
  <c r="I160" i="40"/>
  <c r="I161" i="40"/>
  <c r="N158" i="40"/>
  <c r="N159" i="40"/>
  <c r="M156" i="40"/>
  <c r="M157" i="40"/>
  <c r="L154" i="40"/>
  <c r="L155" i="40"/>
  <c r="S152" i="40"/>
  <c r="S153" i="40"/>
  <c r="J152" i="40"/>
  <c r="J153" i="40"/>
  <c r="R150" i="40"/>
  <c r="R151" i="40"/>
  <c r="I150" i="40"/>
  <c r="I151" i="40"/>
  <c r="Q148" i="40"/>
  <c r="Q149" i="40"/>
  <c r="H148" i="40"/>
  <c r="H149" i="40"/>
  <c r="M146" i="40"/>
  <c r="M147" i="40"/>
  <c r="L144" i="40"/>
  <c r="L145" i="40"/>
  <c r="S142" i="40"/>
  <c r="S143" i="40"/>
  <c r="J142" i="40"/>
  <c r="J143" i="40"/>
  <c r="Q140" i="40"/>
  <c r="Q141" i="40"/>
  <c r="H140" i="40"/>
  <c r="H141" i="40"/>
  <c r="M138" i="40"/>
  <c r="M139" i="40"/>
  <c r="G148" i="41"/>
  <c r="G149" i="41"/>
  <c r="N114" i="41"/>
  <c r="N115" i="41"/>
  <c r="Q92" i="41"/>
  <c r="M84" i="41"/>
  <c r="M85" i="41"/>
  <c r="L76" i="41"/>
  <c r="L77" i="41"/>
  <c r="K68" i="41"/>
  <c r="K69" i="41"/>
  <c r="H38" i="41"/>
  <c r="H39" i="41"/>
  <c r="H32" i="41"/>
  <c r="H33" i="41"/>
  <c r="J30" i="41"/>
  <c r="J31" i="41"/>
  <c r="L28" i="41"/>
  <c r="L29" i="41"/>
  <c r="N26" i="41"/>
  <c r="N27" i="41"/>
  <c r="M24" i="41"/>
  <c r="M25" i="41"/>
  <c r="M22" i="41"/>
  <c r="M23" i="41"/>
  <c r="P20" i="41"/>
  <c r="P18" i="41"/>
  <c r="Q16" i="41"/>
  <c r="Q17" i="41"/>
  <c r="Q14" i="41"/>
  <c r="Q15" i="41"/>
  <c r="R12" i="41"/>
  <c r="R13" i="41"/>
  <c r="T10" i="41"/>
  <c r="T11" i="41"/>
  <c r="S8" i="41"/>
  <c r="S9" i="41"/>
  <c r="M206" i="40"/>
  <c r="M207" i="40"/>
  <c r="J204" i="40"/>
  <c r="J205" i="40"/>
  <c r="G202" i="40"/>
  <c r="G203" i="40"/>
  <c r="R198" i="40"/>
  <c r="R199" i="40"/>
  <c r="N196" i="40"/>
  <c r="N197" i="40"/>
  <c r="K194" i="40"/>
  <c r="K195" i="40"/>
  <c r="I192" i="40"/>
  <c r="I193" i="40"/>
  <c r="H190" i="40"/>
  <c r="H191" i="40"/>
  <c r="L186" i="40"/>
  <c r="L187" i="40"/>
  <c r="T184" i="40"/>
  <c r="T185" i="40"/>
  <c r="K184" i="40"/>
  <c r="K185" i="40"/>
  <c r="Q182" i="40"/>
  <c r="Q183" i="40"/>
  <c r="H182" i="40"/>
  <c r="H183" i="40"/>
  <c r="P180" i="40"/>
  <c r="G180" i="40"/>
  <c r="G181" i="40"/>
  <c r="M178" i="40"/>
  <c r="M179" i="40"/>
  <c r="T176" i="40"/>
  <c r="T177" i="40"/>
  <c r="K176" i="40"/>
  <c r="K177" i="40"/>
  <c r="Q174" i="40"/>
  <c r="Q175" i="40"/>
  <c r="H174" i="40"/>
  <c r="H175" i="40"/>
  <c r="N172" i="40"/>
  <c r="N173" i="40"/>
  <c r="L170" i="40"/>
  <c r="L171" i="40"/>
  <c r="S168" i="40"/>
  <c r="S169" i="40"/>
  <c r="J168" i="40"/>
  <c r="J169" i="40"/>
  <c r="P166" i="40"/>
  <c r="G166" i="40"/>
  <c r="G167" i="40"/>
  <c r="M164" i="40"/>
  <c r="M165" i="40"/>
  <c r="S162" i="40"/>
  <c r="S163" i="40"/>
  <c r="J162" i="40"/>
  <c r="J163" i="40"/>
  <c r="P160" i="40"/>
  <c r="G160" i="40"/>
  <c r="G161" i="40"/>
  <c r="L158" i="40"/>
  <c r="L159" i="40"/>
  <c r="T156" i="40"/>
  <c r="T157" i="40"/>
  <c r="K156" i="40"/>
  <c r="K157" i="40"/>
  <c r="S154" i="40"/>
  <c r="S155" i="40"/>
  <c r="J154" i="40"/>
  <c r="J155" i="40"/>
  <c r="Q152" i="40"/>
  <c r="Q153" i="40"/>
  <c r="H152" i="40"/>
  <c r="H153" i="40"/>
  <c r="P150" i="40"/>
  <c r="G150" i="40"/>
  <c r="G151" i="40"/>
  <c r="N148" i="40"/>
  <c r="N149" i="40"/>
  <c r="T146" i="40"/>
  <c r="T147" i="40"/>
  <c r="K146" i="40"/>
  <c r="K147" i="40"/>
  <c r="S144" i="40"/>
  <c r="S145" i="40"/>
  <c r="J144" i="40"/>
  <c r="J145" i="40"/>
  <c r="Q142" i="40"/>
  <c r="Q143" i="40"/>
  <c r="H142" i="40"/>
  <c r="H143" i="40"/>
  <c r="N140" i="40"/>
  <c r="N141" i="40"/>
  <c r="T138" i="40"/>
  <c r="T139" i="40"/>
  <c r="K138" i="40"/>
  <c r="K139" i="40"/>
  <c r="N52" i="41"/>
  <c r="N53" i="41"/>
  <c r="H30" i="41"/>
  <c r="H31" i="41"/>
  <c r="K22" i="41"/>
  <c r="K23" i="41"/>
  <c r="N14" i="41"/>
  <c r="N15" i="41"/>
  <c r="R206" i="40"/>
  <c r="R207" i="40"/>
  <c r="S196" i="40"/>
  <c r="S197" i="40"/>
  <c r="J188" i="40"/>
  <c r="J189" i="40"/>
  <c r="R182" i="40"/>
  <c r="R183" i="40"/>
  <c r="N178" i="40"/>
  <c r="N179" i="40"/>
  <c r="I174" i="40"/>
  <c r="I175" i="40"/>
  <c r="T168" i="40"/>
  <c r="T169" i="40"/>
  <c r="N164" i="40"/>
  <c r="N165" i="40"/>
  <c r="H160" i="40"/>
  <c r="H161" i="40"/>
  <c r="T154" i="40"/>
  <c r="T155" i="40"/>
  <c r="Q150" i="40"/>
  <c r="Q151" i="40"/>
  <c r="L146" i="40"/>
  <c r="L147" i="40"/>
  <c r="I142" i="40"/>
  <c r="I143" i="40"/>
  <c r="I138" i="40"/>
  <c r="I139" i="40"/>
  <c r="M136" i="40"/>
  <c r="M137" i="40"/>
  <c r="T134" i="40"/>
  <c r="T135" i="40"/>
  <c r="K134" i="40"/>
  <c r="K135" i="40"/>
  <c r="R132" i="40"/>
  <c r="R133" i="40"/>
  <c r="I132" i="40"/>
  <c r="I133" i="40"/>
  <c r="P130" i="40"/>
  <c r="G130" i="40"/>
  <c r="G131" i="40"/>
  <c r="M128" i="40"/>
  <c r="M129" i="40"/>
  <c r="S126" i="40"/>
  <c r="S127" i="40"/>
  <c r="J126" i="40"/>
  <c r="J127" i="40"/>
  <c r="R124" i="40"/>
  <c r="R125" i="40"/>
  <c r="I124" i="40"/>
  <c r="I125" i="40"/>
  <c r="Q122" i="40"/>
  <c r="Q123" i="40"/>
  <c r="H122" i="40"/>
  <c r="H123" i="40"/>
  <c r="N120" i="40"/>
  <c r="N121" i="40"/>
  <c r="M118" i="40"/>
  <c r="M119" i="40"/>
  <c r="L116" i="40"/>
  <c r="L117" i="40"/>
  <c r="T114" i="40"/>
  <c r="T115" i="40"/>
  <c r="K114" i="40"/>
  <c r="K115" i="40"/>
  <c r="S112" i="40"/>
  <c r="S113" i="40"/>
  <c r="J112" i="40"/>
  <c r="J113" i="40"/>
  <c r="S110" i="40"/>
  <c r="S111" i="40"/>
  <c r="J110" i="40"/>
  <c r="J111" i="40"/>
  <c r="R108" i="40"/>
  <c r="R109" i="40"/>
  <c r="I108" i="40"/>
  <c r="I109" i="40"/>
  <c r="P106" i="40"/>
  <c r="G106" i="40"/>
  <c r="G107" i="40"/>
  <c r="P104" i="40"/>
  <c r="G104" i="40"/>
  <c r="G105" i="40"/>
  <c r="P102" i="40"/>
  <c r="G102" i="40"/>
  <c r="Q100" i="40"/>
  <c r="H100" i="40"/>
  <c r="N98" i="40"/>
  <c r="L96" i="40"/>
  <c r="T94" i="40"/>
  <c r="K94" i="40"/>
  <c r="R92" i="40"/>
  <c r="I92" i="40"/>
  <c r="Q90" i="40"/>
  <c r="H90" i="40"/>
  <c r="N88" i="40"/>
  <c r="N89" i="40"/>
  <c r="L86" i="40"/>
  <c r="L87" i="40"/>
  <c r="R84" i="40"/>
  <c r="R85" i="40"/>
  <c r="I84" i="40"/>
  <c r="I85" i="40"/>
  <c r="P82" i="40"/>
  <c r="G82" i="40"/>
  <c r="G83" i="40"/>
  <c r="L80" i="40"/>
  <c r="L81" i="40"/>
  <c r="S78" i="40"/>
  <c r="S79" i="40"/>
  <c r="J78" i="40"/>
  <c r="J79" i="40"/>
  <c r="Q76" i="40"/>
  <c r="Q77" i="40"/>
  <c r="H76" i="40"/>
  <c r="H77" i="40"/>
  <c r="P74" i="40"/>
  <c r="G74" i="40"/>
  <c r="G75" i="40"/>
  <c r="L72" i="40"/>
  <c r="L73" i="40"/>
  <c r="T70" i="40"/>
  <c r="T71" i="40"/>
  <c r="K70" i="40"/>
  <c r="K71" i="40"/>
  <c r="R68" i="40"/>
  <c r="R69" i="40"/>
  <c r="I68" i="40"/>
  <c r="I69" i="40"/>
  <c r="R66" i="40"/>
  <c r="R67" i="40"/>
  <c r="I66" i="40"/>
  <c r="I67" i="40"/>
  <c r="P64" i="40"/>
  <c r="G64" i="40"/>
  <c r="G65" i="40"/>
  <c r="M62" i="40"/>
  <c r="M63" i="40"/>
  <c r="M60" i="40"/>
  <c r="M61" i="40"/>
  <c r="S58" i="40"/>
  <c r="S59" i="40"/>
  <c r="J58" i="40"/>
  <c r="J59" i="40"/>
  <c r="R56" i="40"/>
  <c r="R57" i="40"/>
  <c r="I56" i="40"/>
  <c r="I57" i="40"/>
  <c r="Q54" i="40"/>
  <c r="Q55" i="40"/>
  <c r="H54" i="40"/>
  <c r="H55" i="40"/>
  <c r="M52" i="40"/>
  <c r="M53" i="40"/>
  <c r="L50" i="40"/>
  <c r="L51" i="40"/>
  <c r="S48" i="40"/>
  <c r="S49" i="40"/>
  <c r="J48" i="40"/>
  <c r="J49" i="40"/>
  <c r="R46" i="40"/>
  <c r="R47" i="40"/>
  <c r="I46" i="40"/>
  <c r="I47" i="40"/>
  <c r="Q44" i="40"/>
  <c r="Q45" i="40"/>
  <c r="H44" i="40"/>
  <c r="H45" i="40"/>
  <c r="Q42" i="40"/>
  <c r="Q43" i="40"/>
  <c r="H42" i="40"/>
  <c r="H43" i="40"/>
  <c r="Q40" i="40"/>
  <c r="Q41" i="40"/>
  <c r="H40" i="40"/>
  <c r="H41" i="40"/>
  <c r="N38" i="40"/>
  <c r="N39" i="40"/>
  <c r="T36" i="40"/>
  <c r="T37" i="40"/>
  <c r="K36" i="40"/>
  <c r="K37" i="40"/>
  <c r="S34" i="40"/>
  <c r="S35" i="40"/>
  <c r="J34" i="40"/>
  <c r="J35" i="40"/>
  <c r="Q32" i="40"/>
  <c r="Q33" i="40"/>
  <c r="H32" i="40"/>
  <c r="H33" i="40"/>
  <c r="N30" i="40"/>
  <c r="N31" i="40"/>
  <c r="L28" i="40"/>
  <c r="L29" i="40"/>
  <c r="S26" i="40"/>
  <c r="S27" i="40"/>
  <c r="J26" i="40"/>
  <c r="J27" i="40"/>
  <c r="Q24" i="40"/>
  <c r="Q25" i="40"/>
  <c r="H24" i="40"/>
  <c r="H25" i="40"/>
  <c r="P22" i="40"/>
  <c r="G22" i="40"/>
  <c r="G23" i="40"/>
  <c r="L20" i="40"/>
  <c r="L21" i="40"/>
  <c r="R18" i="40"/>
  <c r="R19" i="40"/>
  <c r="I18" i="40"/>
  <c r="I19" i="40"/>
  <c r="P16" i="40"/>
  <c r="G16" i="40"/>
  <c r="G17" i="40"/>
  <c r="L14" i="40"/>
  <c r="L15" i="40"/>
  <c r="R12" i="40"/>
  <c r="R13" i="40"/>
  <c r="I12" i="40"/>
  <c r="I13" i="40"/>
  <c r="N10" i="40"/>
  <c r="N11" i="40"/>
  <c r="T8" i="40"/>
  <c r="T9" i="40"/>
  <c r="K8" i="40"/>
  <c r="K9" i="40"/>
  <c r="S106" i="40"/>
  <c r="S107" i="40"/>
  <c r="T90" i="40"/>
  <c r="P80" i="40"/>
  <c r="J74" i="40"/>
  <c r="J75" i="40"/>
  <c r="N76" i="41"/>
  <c r="N77" i="41"/>
  <c r="G46" i="41"/>
  <c r="G47" i="41"/>
  <c r="M28" i="41"/>
  <c r="M29" i="41"/>
  <c r="Q20" i="41"/>
  <c r="Q21" i="41"/>
  <c r="S12" i="41"/>
  <c r="S13" i="41"/>
  <c r="L206" i="40"/>
  <c r="L207" i="40"/>
  <c r="M196" i="40"/>
  <c r="M197" i="40"/>
  <c r="P182" i="40"/>
  <c r="L178" i="40"/>
  <c r="L179" i="40"/>
  <c r="G174" i="40"/>
  <c r="G175" i="40"/>
  <c r="R168" i="40"/>
  <c r="R169" i="40"/>
  <c r="L164" i="40"/>
  <c r="L165" i="40"/>
  <c r="T158" i="40"/>
  <c r="T159" i="40"/>
  <c r="R154" i="40"/>
  <c r="R155" i="40"/>
  <c r="N150" i="40"/>
  <c r="N151" i="40"/>
  <c r="J146" i="40"/>
  <c r="J147" i="40"/>
  <c r="G142" i="40"/>
  <c r="G143" i="40"/>
  <c r="L136" i="40"/>
  <c r="L137" i="40"/>
  <c r="S134" i="40"/>
  <c r="S135" i="40"/>
  <c r="J134" i="40"/>
  <c r="J135" i="40"/>
  <c r="Q132" i="40"/>
  <c r="Q133" i="40"/>
  <c r="H132" i="40"/>
  <c r="H133" i="40"/>
  <c r="N130" i="40"/>
  <c r="N131" i="40"/>
  <c r="L128" i="40"/>
  <c r="L129" i="40"/>
  <c r="R126" i="40"/>
  <c r="R127" i="40"/>
  <c r="I126" i="40"/>
  <c r="I127" i="40"/>
  <c r="Q124" i="40"/>
  <c r="Q125" i="40"/>
  <c r="H124" i="40"/>
  <c r="H125" i="40"/>
  <c r="P122" i="40"/>
  <c r="G122" i="40"/>
  <c r="G123" i="40"/>
  <c r="M120" i="40"/>
  <c r="M121" i="40"/>
  <c r="L118" i="40"/>
  <c r="L119" i="40"/>
  <c r="T116" i="40"/>
  <c r="T117" i="40"/>
  <c r="K116" i="40"/>
  <c r="K117" i="40"/>
  <c r="S114" i="40"/>
  <c r="S115" i="40"/>
  <c r="J114" i="40"/>
  <c r="J115" i="40"/>
  <c r="R112" i="40"/>
  <c r="R113" i="40"/>
  <c r="I112" i="40"/>
  <c r="I113" i="40"/>
  <c r="R110" i="40"/>
  <c r="R111" i="40"/>
  <c r="I110" i="40"/>
  <c r="I111" i="40"/>
  <c r="Q108" i="40"/>
  <c r="Q109" i="40"/>
  <c r="H108" i="40"/>
  <c r="H109" i="40"/>
  <c r="N106" i="40"/>
  <c r="N107" i="40"/>
  <c r="N104" i="40"/>
  <c r="N105" i="40"/>
  <c r="N102" i="40"/>
  <c r="P100" i="40"/>
  <c r="G100" i="40"/>
  <c r="M98" i="40"/>
  <c r="T96" i="40"/>
  <c r="K96" i="40"/>
  <c r="S94" i="40"/>
  <c r="J94" i="40"/>
  <c r="Q92" i="40"/>
  <c r="H92" i="40"/>
  <c r="P90" i="40"/>
  <c r="G90" i="40"/>
  <c r="M88" i="40"/>
  <c r="M89" i="40"/>
  <c r="T86" i="40"/>
  <c r="T87" i="40"/>
  <c r="K86" i="40"/>
  <c r="K87" i="40"/>
  <c r="Q84" i="40"/>
  <c r="Q85" i="40"/>
  <c r="H84" i="40"/>
  <c r="H85" i="40"/>
  <c r="N82" i="40"/>
  <c r="N83" i="40"/>
  <c r="T80" i="40"/>
  <c r="T81" i="40"/>
  <c r="K80" i="40"/>
  <c r="K81" i="40"/>
  <c r="R78" i="40"/>
  <c r="R79" i="40"/>
  <c r="I78" i="40"/>
  <c r="I79" i="40"/>
  <c r="P76" i="40"/>
  <c r="G76" i="40"/>
  <c r="G77" i="40"/>
  <c r="N74" i="40"/>
  <c r="N75" i="40"/>
  <c r="T72" i="40"/>
  <c r="T73" i="40"/>
  <c r="K72" i="40"/>
  <c r="K73" i="40"/>
  <c r="S70" i="40"/>
  <c r="S71" i="40"/>
  <c r="J70" i="40"/>
  <c r="J71" i="40"/>
  <c r="Q68" i="40"/>
  <c r="Q69" i="40"/>
  <c r="H68" i="40"/>
  <c r="H69" i="40"/>
  <c r="Q66" i="40"/>
  <c r="Q67" i="40"/>
  <c r="H66" i="40"/>
  <c r="H67" i="40"/>
  <c r="N64" i="40"/>
  <c r="N65" i="40"/>
  <c r="L62" i="40"/>
  <c r="L63" i="40"/>
  <c r="L60" i="40"/>
  <c r="L61" i="40"/>
  <c r="R58" i="40"/>
  <c r="I58" i="40"/>
  <c r="I59" i="40"/>
  <c r="Q56" i="40"/>
  <c r="Q57" i="40"/>
  <c r="H56" i="40"/>
  <c r="H57" i="40"/>
  <c r="P54" i="40"/>
  <c r="G54" i="40"/>
  <c r="G55" i="40"/>
  <c r="L52" i="40"/>
  <c r="L53" i="40"/>
  <c r="T50" i="40"/>
  <c r="T51" i="40"/>
  <c r="K50" i="40"/>
  <c r="K51" i="40"/>
  <c r="R48" i="40"/>
  <c r="R49" i="40"/>
  <c r="I48" i="40"/>
  <c r="I49" i="40"/>
  <c r="Q46" i="40"/>
  <c r="Q47" i="40"/>
  <c r="H46" i="40"/>
  <c r="H47" i="40"/>
  <c r="P44" i="40"/>
  <c r="G44" i="40"/>
  <c r="G45" i="40"/>
  <c r="P42" i="40"/>
  <c r="G42" i="40"/>
  <c r="G43" i="40"/>
  <c r="P40" i="40"/>
  <c r="G40" i="40"/>
  <c r="G41" i="40"/>
  <c r="M38" i="40"/>
  <c r="M39" i="40"/>
  <c r="S36" i="40"/>
  <c r="S37" i="40"/>
  <c r="J36" i="40"/>
  <c r="J37" i="40"/>
  <c r="R34" i="40"/>
  <c r="R35" i="40"/>
  <c r="I34" i="40"/>
  <c r="I35" i="40"/>
  <c r="P32" i="40"/>
  <c r="G32" i="40"/>
  <c r="G33" i="40"/>
  <c r="M30" i="40"/>
  <c r="M31" i="40"/>
  <c r="T28" i="40"/>
  <c r="T29" i="40"/>
  <c r="K28" i="40"/>
  <c r="K29" i="40"/>
  <c r="R26" i="40"/>
  <c r="R27" i="40"/>
  <c r="I26" i="40"/>
  <c r="I27" i="40"/>
  <c r="P24" i="40"/>
  <c r="G24" i="40"/>
  <c r="G25" i="40"/>
  <c r="N22" i="40"/>
  <c r="N23" i="40"/>
  <c r="T20" i="40"/>
  <c r="T21" i="40"/>
  <c r="K20" i="40"/>
  <c r="K21" i="40"/>
  <c r="Q18" i="40"/>
  <c r="Q19" i="40"/>
  <c r="H18" i="40"/>
  <c r="H19" i="40"/>
  <c r="N16" i="40"/>
  <c r="N17" i="40"/>
  <c r="T14" i="40"/>
  <c r="T15" i="40"/>
  <c r="K14" i="40"/>
  <c r="K15" i="40"/>
  <c r="Q12" i="40"/>
  <c r="Q13" i="40"/>
  <c r="H12" i="40"/>
  <c r="H13" i="40"/>
  <c r="M10" i="40"/>
  <c r="M11" i="40"/>
  <c r="S8" i="40"/>
  <c r="S9" i="40"/>
  <c r="J8" i="40"/>
  <c r="J9" i="40"/>
  <c r="T200" i="40"/>
  <c r="T201" i="40"/>
  <c r="J106" i="40"/>
  <c r="J107" i="40"/>
  <c r="K90" i="40"/>
  <c r="G80" i="40"/>
  <c r="G81" i="40"/>
  <c r="G72" i="40"/>
  <c r="G73" i="40"/>
  <c r="L66" i="40"/>
  <c r="L67" i="40"/>
  <c r="R140" i="41"/>
  <c r="R141" i="41"/>
  <c r="S74" i="41"/>
  <c r="S75" i="41"/>
  <c r="N44" i="41"/>
  <c r="N45" i="41"/>
  <c r="J28" i="41"/>
  <c r="J29" i="41"/>
  <c r="M20" i="41"/>
  <c r="M21" i="41"/>
  <c r="P12" i="41"/>
  <c r="N204" i="40"/>
  <c r="N205" i="40"/>
  <c r="P194" i="40"/>
  <c r="M186" i="40"/>
  <c r="M187" i="40"/>
  <c r="I182" i="40"/>
  <c r="I183" i="40"/>
  <c r="P172" i="40"/>
  <c r="K168" i="40"/>
  <c r="K169" i="40"/>
  <c r="T162" i="40"/>
  <c r="T163" i="40"/>
  <c r="M158" i="40"/>
  <c r="M159" i="40"/>
  <c r="K154" i="40"/>
  <c r="K155" i="40"/>
  <c r="H150" i="40"/>
  <c r="H151" i="40"/>
  <c r="T144" i="40"/>
  <c r="T145" i="40"/>
  <c r="P140" i="40"/>
  <c r="T136" i="40"/>
  <c r="T137" i="40"/>
  <c r="K136" i="40"/>
  <c r="K137" i="40"/>
  <c r="R134" i="40"/>
  <c r="R135" i="40"/>
  <c r="I134" i="40"/>
  <c r="I135" i="40"/>
  <c r="P132" i="40"/>
  <c r="G132" i="40"/>
  <c r="G133" i="40"/>
  <c r="M130" i="40"/>
  <c r="M131" i="40"/>
  <c r="T128" i="40"/>
  <c r="T129" i="40"/>
  <c r="K128" i="40"/>
  <c r="K129" i="40"/>
  <c r="Q126" i="40"/>
  <c r="Q127" i="40"/>
  <c r="H126" i="40"/>
  <c r="H127" i="40"/>
  <c r="P124" i="40"/>
  <c r="G124" i="40"/>
  <c r="G125" i="40"/>
  <c r="N122" i="40"/>
  <c r="N123" i="40"/>
  <c r="L120" i="40"/>
  <c r="L121" i="40"/>
  <c r="T118" i="40"/>
  <c r="T119" i="40"/>
  <c r="K118" i="40"/>
  <c r="K119" i="40"/>
  <c r="S116" i="40"/>
  <c r="S117" i="40"/>
  <c r="J116" i="40"/>
  <c r="J117" i="40"/>
  <c r="R114" i="40"/>
  <c r="R115" i="40"/>
  <c r="I114" i="40"/>
  <c r="I115" i="40"/>
  <c r="Q112" i="40"/>
  <c r="Q113" i="40"/>
  <c r="H112" i="40"/>
  <c r="H113" i="40"/>
  <c r="Q110" i="40"/>
  <c r="Q111" i="40"/>
  <c r="H110" i="40"/>
  <c r="H111" i="40"/>
  <c r="P108" i="40"/>
  <c r="G108" i="40"/>
  <c r="G109" i="40"/>
  <c r="M106" i="40"/>
  <c r="M107" i="40"/>
  <c r="M104" i="40"/>
  <c r="M105" i="40"/>
  <c r="M102" i="40"/>
  <c r="N100" i="40"/>
  <c r="L98" i="40"/>
  <c r="S96" i="40"/>
  <c r="J96" i="40"/>
  <c r="R94" i="40"/>
  <c r="I94" i="40"/>
  <c r="P92" i="40"/>
  <c r="G92" i="40"/>
  <c r="N90" i="40"/>
  <c r="L88" i="40"/>
  <c r="L89" i="40"/>
  <c r="S86" i="40"/>
  <c r="S87" i="40"/>
  <c r="J86" i="40"/>
  <c r="J87" i="40"/>
  <c r="P84" i="40"/>
  <c r="G84" i="40"/>
  <c r="G85" i="40"/>
  <c r="M82" i="40"/>
  <c r="M83" i="40"/>
  <c r="S80" i="40"/>
  <c r="S81" i="40"/>
  <c r="J80" i="40"/>
  <c r="J81" i="40"/>
  <c r="Q78" i="40"/>
  <c r="Q79" i="40"/>
  <c r="H78" i="40"/>
  <c r="H79" i="40"/>
  <c r="N76" i="40"/>
  <c r="N77" i="40"/>
  <c r="M74" i="40"/>
  <c r="M75" i="40"/>
  <c r="S72" i="40"/>
  <c r="S73" i="40"/>
  <c r="J72" i="40"/>
  <c r="J73" i="40"/>
  <c r="R70" i="40"/>
  <c r="R71" i="40"/>
  <c r="I70" i="40"/>
  <c r="I71" i="40"/>
  <c r="P68" i="40"/>
  <c r="G68" i="40"/>
  <c r="G69" i="40"/>
  <c r="P66" i="40"/>
  <c r="G66" i="40"/>
  <c r="G67" i="40"/>
  <c r="M64" i="40"/>
  <c r="M65" i="40"/>
  <c r="T62" i="40"/>
  <c r="T63" i="40"/>
  <c r="K62" i="40"/>
  <c r="K63" i="40"/>
  <c r="T60" i="40"/>
  <c r="T61" i="40"/>
  <c r="K60" i="40"/>
  <c r="K61" i="40"/>
  <c r="Q58" i="40"/>
  <c r="Q59" i="40"/>
  <c r="H58" i="40"/>
  <c r="H59" i="40"/>
  <c r="P56" i="40"/>
  <c r="G56" i="40"/>
  <c r="G57" i="40"/>
  <c r="N54" i="40"/>
  <c r="N55" i="40"/>
  <c r="T52" i="40"/>
  <c r="T53" i="40"/>
  <c r="K52" i="40"/>
  <c r="K53" i="40"/>
  <c r="S50" i="40"/>
  <c r="S51" i="40"/>
  <c r="J50" i="40"/>
  <c r="J51" i="40"/>
  <c r="Q48" i="40"/>
  <c r="Q49" i="40"/>
  <c r="H48" i="40"/>
  <c r="H49" i="40"/>
  <c r="P46" i="40"/>
  <c r="G46" i="40"/>
  <c r="G47" i="40"/>
  <c r="N44" i="40"/>
  <c r="N45" i="40"/>
  <c r="N42" i="40"/>
  <c r="N43" i="40"/>
  <c r="N40" i="40"/>
  <c r="N41" i="40"/>
  <c r="L38" i="40"/>
  <c r="L39" i="40"/>
  <c r="R36" i="40"/>
  <c r="R37" i="40"/>
  <c r="I36" i="40"/>
  <c r="I37" i="40"/>
  <c r="Q34" i="40"/>
  <c r="Q35" i="40"/>
  <c r="H34" i="40"/>
  <c r="H35" i="40"/>
  <c r="N32" i="40"/>
  <c r="N33" i="40"/>
  <c r="L30" i="40"/>
  <c r="L31" i="40"/>
  <c r="S28" i="40"/>
  <c r="S29" i="40"/>
  <c r="J28" i="40"/>
  <c r="J29" i="40"/>
  <c r="Q26" i="40"/>
  <c r="Q27" i="40"/>
  <c r="H26" i="40"/>
  <c r="H27" i="40"/>
  <c r="N24" i="40"/>
  <c r="N25" i="40"/>
  <c r="M22" i="40"/>
  <c r="M23" i="40"/>
  <c r="S20" i="40"/>
  <c r="S21" i="40"/>
  <c r="J20" i="40"/>
  <c r="J21" i="40"/>
  <c r="P18" i="40"/>
  <c r="G18" i="40"/>
  <c r="G19" i="40"/>
  <c r="M16" i="40"/>
  <c r="M17" i="40"/>
  <c r="S14" i="40"/>
  <c r="S15" i="40"/>
  <c r="J14" i="40"/>
  <c r="J15" i="40"/>
  <c r="P12" i="40"/>
  <c r="G12" i="40"/>
  <c r="G13" i="40"/>
  <c r="L10" i="40"/>
  <c r="L11" i="40"/>
  <c r="R8" i="40"/>
  <c r="R9" i="40"/>
  <c r="I8" i="40"/>
  <c r="I9" i="40"/>
  <c r="T8" i="41"/>
  <c r="T9" i="41"/>
  <c r="N180" i="40"/>
  <c r="N181" i="40"/>
  <c r="T170" i="40"/>
  <c r="T171" i="40"/>
  <c r="S156" i="40"/>
  <c r="S157" i="40"/>
  <c r="Q136" i="40"/>
  <c r="Q137" i="40"/>
  <c r="Q128" i="40"/>
  <c r="Q129" i="40"/>
  <c r="R120" i="40"/>
  <c r="R121" i="40"/>
  <c r="H118" i="40"/>
  <c r="H119" i="40"/>
  <c r="N114" i="40"/>
  <c r="N115" i="40"/>
  <c r="L108" i="40"/>
  <c r="L109" i="40"/>
  <c r="J104" i="40"/>
  <c r="J105" i="40"/>
  <c r="J102" i="40"/>
  <c r="R98" i="40"/>
  <c r="G96" i="40"/>
  <c r="L92" i="40"/>
  <c r="R88" i="40"/>
  <c r="R89" i="40"/>
  <c r="G86" i="40"/>
  <c r="G87" i="40"/>
  <c r="J82" i="40"/>
  <c r="J83" i="40"/>
  <c r="T76" i="40"/>
  <c r="T77" i="40"/>
  <c r="P72" i="40"/>
  <c r="L68" i="40"/>
  <c r="L69" i="40"/>
  <c r="Q62" i="40"/>
  <c r="Q63" i="40"/>
  <c r="G116" i="41"/>
  <c r="G117" i="41"/>
  <c r="M68" i="41"/>
  <c r="M69" i="41"/>
  <c r="J38" i="41"/>
  <c r="J39" i="41"/>
  <c r="P26" i="41"/>
  <c r="Q18" i="41"/>
  <c r="Q19" i="41"/>
  <c r="I204" i="40"/>
  <c r="I205" i="40"/>
  <c r="J194" i="40"/>
  <c r="J195" i="40"/>
  <c r="K186" i="40"/>
  <c r="K187" i="40"/>
  <c r="G182" i="40"/>
  <c r="G183" i="40"/>
  <c r="S176" i="40"/>
  <c r="S177" i="40"/>
  <c r="M172" i="40"/>
  <c r="M173" i="40"/>
  <c r="I168" i="40"/>
  <c r="I169" i="40"/>
  <c r="R162" i="40"/>
  <c r="R163" i="40"/>
  <c r="K158" i="40"/>
  <c r="K159" i="40"/>
  <c r="I154" i="40"/>
  <c r="I155" i="40"/>
  <c r="R144" i="40"/>
  <c r="R145" i="40"/>
  <c r="M140" i="40"/>
  <c r="M141" i="40"/>
  <c r="S136" i="40"/>
  <c r="S137" i="40"/>
  <c r="J136" i="40"/>
  <c r="J137" i="40"/>
  <c r="Q134" i="40"/>
  <c r="Q135" i="40"/>
  <c r="H134" i="40"/>
  <c r="H135" i="40"/>
  <c r="N132" i="40"/>
  <c r="N133" i="40"/>
  <c r="L130" i="40"/>
  <c r="L131" i="40"/>
  <c r="S128" i="40"/>
  <c r="S129" i="40"/>
  <c r="J128" i="40"/>
  <c r="J129" i="40"/>
  <c r="P126" i="40"/>
  <c r="G126" i="40"/>
  <c r="G127" i="40"/>
  <c r="N124" i="40"/>
  <c r="N125" i="40"/>
  <c r="M122" i="40"/>
  <c r="M123" i="40"/>
  <c r="T120" i="40"/>
  <c r="T121" i="40"/>
  <c r="K120" i="40"/>
  <c r="K121" i="40"/>
  <c r="S118" i="40"/>
  <c r="S119" i="40"/>
  <c r="J118" i="40"/>
  <c r="J119" i="40"/>
  <c r="R116" i="40"/>
  <c r="R117" i="40"/>
  <c r="I116" i="40"/>
  <c r="I117" i="40"/>
  <c r="Q114" i="40"/>
  <c r="Q115" i="40"/>
  <c r="H114" i="40"/>
  <c r="H115" i="40"/>
  <c r="P112" i="40"/>
  <c r="G112" i="40"/>
  <c r="G113" i="40"/>
  <c r="P110" i="40"/>
  <c r="G110" i="40"/>
  <c r="G111" i="40"/>
  <c r="N108" i="40"/>
  <c r="N109" i="40"/>
  <c r="L106" i="40"/>
  <c r="L107" i="40"/>
  <c r="L104" i="40"/>
  <c r="L105" i="40"/>
  <c r="L102" i="40"/>
  <c r="M100" i="40"/>
  <c r="T98" i="40"/>
  <c r="K98" i="40"/>
  <c r="R96" i="40"/>
  <c r="I96" i="40"/>
  <c r="Q94" i="40"/>
  <c r="H94" i="40"/>
  <c r="N92" i="40"/>
  <c r="M90" i="40"/>
  <c r="T88" i="40"/>
  <c r="T89" i="40"/>
  <c r="K88" i="40"/>
  <c r="K89" i="40"/>
  <c r="R86" i="40"/>
  <c r="R87" i="40"/>
  <c r="I86" i="40"/>
  <c r="I87" i="40"/>
  <c r="N84" i="40"/>
  <c r="N85" i="40"/>
  <c r="L82" i="40"/>
  <c r="L83" i="40"/>
  <c r="R80" i="40"/>
  <c r="R81" i="40"/>
  <c r="I80" i="40"/>
  <c r="I81" i="40"/>
  <c r="P78" i="40"/>
  <c r="G78" i="40"/>
  <c r="G79" i="40"/>
  <c r="M76" i="40"/>
  <c r="M77" i="40"/>
  <c r="L74" i="40"/>
  <c r="L75" i="40"/>
  <c r="R72" i="40"/>
  <c r="R73" i="40"/>
  <c r="I72" i="40"/>
  <c r="I73" i="40"/>
  <c r="Q70" i="40"/>
  <c r="Q71" i="40"/>
  <c r="H70" i="40"/>
  <c r="H71" i="40"/>
  <c r="N68" i="40"/>
  <c r="N69" i="40"/>
  <c r="N66" i="40"/>
  <c r="N67" i="40"/>
  <c r="L64" i="40"/>
  <c r="L65" i="40"/>
  <c r="S62" i="40"/>
  <c r="S63" i="40"/>
  <c r="J62" i="40"/>
  <c r="J63" i="40"/>
  <c r="S60" i="40"/>
  <c r="S61" i="40"/>
  <c r="J60" i="40"/>
  <c r="J61" i="40"/>
  <c r="P58" i="40"/>
  <c r="G58" i="40"/>
  <c r="G59" i="40"/>
  <c r="N56" i="40"/>
  <c r="N57" i="40"/>
  <c r="M54" i="40"/>
  <c r="M55" i="40"/>
  <c r="S52" i="40"/>
  <c r="S53" i="40"/>
  <c r="J52" i="40"/>
  <c r="J53" i="40"/>
  <c r="R50" i="40"/>
  <c r="R51" i="40"/>
  <c r="I50" i="40"/>
  <c r="I51" i="40"/>
  <c r="P48" i="40"/>
  <c r="G48" i="40"/>
  <c r="G49" i="40"/>
  <c r="N46" i="40"/>
  <c r="N47" i="40"/>
  <c r="M44" i="40"/>
  <c r="M45" i="40"/>
  <c r="M42" i="40"/>
  <c r="M43" i="40"/>
  <c r="M40" i="40"/>
  <c r="M41" i="40"/>
  <c r="T38" i="40"/>
  <c r="T39" i="40"/>
  <c r="K38" i="40"/>
  <c r="K39" i="40"/>
  <c r="Q36" i="40"/>
  <c r="Q37" i="40"/>
  <c r="H36" i="40"/>
  <c r="H37" i="40"/>
  <c r="P34" i="40"/>
  <c r="G34" i="40"/>
  <c r="G35" i="40"/>
  <c r="M32" i="40"/>
  <c r="M33" i="40"/>
  <c r="T30" i="40"/>
  <c r="T31" i="40"/>
  <c r="K30" i="40"/>
  <c r="K31" i="40"/>
  <c r="R28" i="40"/>
  <c r="R29" i="40"/>
  <c r="I28" i="40"/>
  <c r="I29" i="40"/>
  <c r="P26" i="40"/>
  <c r="G26" i="40"/>
  <c r="G27" i="40"/>
  <c r="M24" i="40"/>
  <c r="M25" i="40"/>
  <c r="L22" i="40"/>
  <c r="L23" i="40"/>
  <c r="R20" i="40"/>
  <c r="R21" i="40"/>
  <c r="I20" i="40"/>
  <c r="I21" i="40"/>
  <c r="N18" i="40"/>
  <c r="N19" i="40"/>
  <c r="L16" i="40"/>
  <c r="L17" i="40"/>
  <c r="R14" i="40"/>
  <c r="R15" i="40"/>
  <c r="I14" i="40"/>
  <c r="I15" i="40"/>
  <c r="N12" i="40"/>
  <c r="N13" i="40"/>
  <c r="T10" i="40"/>
  <c r="T11" i="40"/>
  <c r="K10" i="40"/>
  <c r="K11" i="40"/>
  <c r="Q8" i="40"/>
  <c r="Q9" i="40"/>
  <c r="H8" i="40"/>
  <c r="H9" i="40"/>
  <c r="S92" i="41"/>
  <c r="N24" i="41"/>
  <c r="N25" i="41"/>
  <c r="H192" i="40"/>
  <c r="H193" i="40"/>
  <c r="N166" i="40"/>
  <c r="N167" i="40"/>
  <c r="P152" i="40"/>
  <c r="I144" i="40"/>
  <c r="I145" i="40"/>
  <c r="S138" i="40"/>
  <c r="S139" i="40"/>
  <c r="N134" i="40"/>
  <c r="N135" i="40"/>
  <c r="S130" i="40"/>
  <c r="S131" i="40"/>
  <c r="H128" i="40"/>
  <c r="H129" i="40"/>
  <c r="L124" i="40"/>
  <c r="L125" i="40"/>
  <c r="K122" i="40"/>
  <c r="K123" i="40"/>
  <c r="Q118" i="40"/>
  <c r="Q119" i="40"/>
  <c r="G116" i="40"/>
  <c r="G117" i="40"/>
  <c r="M112" i="40"/>
  <c r="M113" i="40"/>
  <c r="S102" i="40"/>
  <c r="K100" i="40"/>
  <c r="P96" i="40"/>
  <c r="P86" i="40"/>
  <c r="S82" i="40"/>
  <c r="S83" i="40"/>
  <c r="K76" i="40"/>
  <c r="K77" i="40"/>
  <c r="S74" i="40"/>
  <c r="S75" i="40"/>
  <c r="J64" i="40"/>
  <c r="J65" i="40"/>
  <c r="R110" i="41"/>
  <c r="R111" i="41"/>
  <c r="Q36" i="41"/>
  <c r="Q37" i="41"/>
  <c r="L26" i="41"/>
  <c r="L27" i="41"/>
  <c r="M18" i="41"/>
  <c r="M19" i="41"/>
  <c r="R10" i="41"/>
  <c r="R11" i="41"/>
  <c r="K202" i="40"/>
  <c r="K203" i="40"/>
  <c r="M192" i="40"/>
  <c r="M193" i="40"/>
  <c r="Q180" i="40"/>
  <c r="Q181" i="40"/>
  <c r="L176" i="40"/>
  <c r="L177" i="40"/>
  <c r="G172" i="40"/>
  <c r="G173" i="40"/>
  <c r="Q166" i="40"/>
  <c r="Q167" i="40"/>
  <c r="K162" i="40"/>
  <c r="K163" i="40"/>
  <c r="R152" i="40"/>
  <c r="R153" i="40"/>
  <c r="P148" i="40"/>
  <c r="K144" i="40"/>
  <c r="K145" i="40"/>
  <c r="G140" i="40"/>
  <c r="G141" i="40"/>
  <c r="R136" i="40"/>
  <c r="R137" i="40"/>
  <c r="I136" i="40"/>
  <c r="I137" i="40"/>
  <c r="P134" i="40"/>
  <c r="G134" i="40"/>
  <c r="G135" i="40"/>
  <c r="M132" i="40"/>
  <c r="M133" i="40"/>
  <c r="T130" i="40"/>
  <c r="T131" i="40"/>
  <c r="K130" i="40"/>
  <c r="K131" i="40"/>
  <c r="R128" i="40"/>
  <c r="R129" i="40"/>
  <c r="I128" i="40"/>
  <c r="I129" i="40"/>
  <c r="N126" i="40"/>
  <c r="N127" i="40"/>
  <c r="M124" i="40"/>
  <c r="M125" i="40"/>
  <c r="L122" i="40"/>
  <c r="L123" i="40"/>
  <c r="S120" i="40"/>
  <c r="S121" i="40"/>
  <c r="J120" i="40"/>
  <c r="J121" i="40"/>
  <c r="R118" i="40"/>
  <c r="R119" i="40"/>
  <c r="I118" i="40"/>
  <c r="I119" i="40"/>
  <c r="Q116" i="40"/>
  <c r="Q117" i="40"/>
  <c r="H116" i="40"/>
  <c r="H117" i="40"/>
  <c r="P114" i="40"/>
  <c r="G114" i="40"/>
  <c r="G115" i="40"/>
  <c r="N112" i="40"/>
  <c r="N113" i="40"/>
  <c r="N110" i="40"/>
  <c r="N111" i="40"/>
  <c r="M108" i="40"/>
  <c r="M109" i="40"/>
  <c r="T106" i="40"/>
  <c r="T107" i="40"/>
  <c r="K106" i="40"/>
  <c r="K107" i="40"/>
  <c r="T104" i="40"/>
  <c r="T105" i="40"/>
  <c r="K104" i="40"/>
  <c r="K105" i="40"/>
  <c r="T102" i="40"/>
  <c r="K102" i="40"/>
  <c r="L100" i="40"/>
  <c r="S98" i="40"/>
  <c r="J98" i="40"/>
  <c r="Q96" i="40"/>
  <c r="H96" i="40"/>
  <c r="P94" i="40"/>
  <c r="G94" i="40"/>
  <c r="M92" i="40"/>
  <c r="L90" i="40"/>
  <c r="S88" i="40"/>
  <c r="S89" i="40"/>
  <c r="J88" i="40"/>
  <c r="J89" i="40"/>
  <c r="Q86" i="40"/>
  <c r="Q87" i="40"/>
  <c r="H86" i="40"/>
  <c r="H87" i="40"/>
  <c r="M84" i="40"/>
  <c r="M85" i="40"/>
  <c r="T82" i="40"/>
  <c r="T83" i="40"/>
  <c r="K82" i="40"/>
  <c r="K83" i="40"/>
  <c r="Q80" i="40"/>
  <c r="Q81" i="40"/>
  <c r="H80" i="40"/>
  <c r="H81" i="40"/>
  <c r="N78" i="40"/>
  <c r="N79" i="40"/>
  <c r="L76" i="40"/>
  <c r="L77" i="40"/>
  <c r="T74" i="40"/>
  <c r="T75" i="40"/>
  <c r="K74" i="40"/>
  <c r="K75" i="40"/>
  <c r="Q72" i="40"/>
  <c r="Q73" i="40"/>
  <c r="H72" i="40"/>
  <c r="H73" i="40"/>
  <c r="P70" i="40"/>
  <c r="G70" i="40"/>
  <c r="G71" i="40"/>
  <c r="M68" i="40"/>
  <c r="M69" i="40"/>
  <c r="M66" i="40"/>
  <c r="M67" i="40"/>
  <c r="T64" i="40"/>
  <c r="T65" i="40"/>
  <c r="K64" i="40"/>
  <c r="K65" i="40"/>
  <c r="R62" i="40"/>
  <c r="R63" i="40"/>
  <c r="I62" i="40"/>
  <c r="I63" i="40"/>
  <c r="R60" i="40"/>
  <c r="R61" i="40"/>
  <c r="I60" i="40"/>
  <c r="I61" i="40"/>
  <c r="N58" i="40"/>
  <c r="N59" i="40"/>
  <c r="M56" i="40"/>
  <c r="M57" i="40"/>
  <c r="L54" i="40"/>
  <c r="L55" i="40"/>
  <c r="R52" i="40"/>
  <c r="R53" i="40"/>
  <c r="I52" i="40"/>
  <c r="I53" i="40"/>
  <c r="Q50" i="40"/>
  <c r="Q51" i="40"/>
  <c r="H50" i="40"/>
  <c r="H51" i="40"/>
  <c r="N48" i="40"/>
  <c r="N49" i="40"/>
  <c r="M46" i="40"/>
  <c r="M47" i="40"/>
  <c r="L44" i="40"/>
  <c r="L45" i="40"/>
  <c r="L42" i="40"/>
  <c r="L43" i="40"/>
  <c r="L40" i="40"/>
  <c r="L41" i="40"/>
  <c r="S38" i="40"/>
  <c r="S39" i="40"/>
  <c r="J38" i="40"/>
  <c r="J39" i="40"/>
  <c r="P36" i="40"/>
  <c r="G36" i="40"/>
  <c r="G37" i="40"/>
  <c r="N34" i="40"/>
  <c r="N35" i="40"/>
  <c r="L32" i="40"/>
  <c r="L33" i="40"/>
  <c r="S30" i="40"/>
  <c r="S31" i="40"/>
  <c r="J30" i="40"/>
  <c r="J31" i="40"/>
  <c r="Q28" i="40"/>
  <c r="Q29" i="40"/>
  <c r="H28" i="40"/>
  <c r="H29" i="40"/>
  <c r="N26" i="40"/>
  <c r="N27" i="40"/>
  <c r="L24" i="40"/>
  <c r="L25" i="40"/>
  <c r="T22" i="40"/>
  <c r="T23" i="40"/>
  <c r="K22" i="40"/>
  <c r="K23" i="40"/>
  <c r="Q20" i="40"/>
  <c r="Q21" i="40"/>
  <c r="H20" i="40"/>
  <c r="H21" i="40"/>
  <c r="M18" i="40"/>
  <c r="M19" i="40"/>
  <c r="T16" i="40"/>
  <c r="T17" i="40"/>
  <c r="K16" i="40"/>
  <c r="K17" i="40"/>
  <c r="Q14" i="40"/>
  <c r="Q15" i="40"/>
  <c r="H14" i="40"/>
  <c r="H15" i="40"/>
  <c r="M12" i="40"/>
  <c r="M13" i="40"/>
  <c r="S10" i="40"/>
  <c r="S11" i="40"/>
  <c r="J10" i="40"/>
  <c r="J11" i="40"/>
  <c r="P8" i="40"/>
  <c r="G8" i="40"/>
  <c r="G9" i="40"/>
  <c r="I32" i="41"/>
  <c r="I33" i="41"/>
  <c r="R16" i="41"/>
  <c r="R17" i="41"/>
  <c r="S184" i="40"/>
  <c r="S185" i="40"/>
  <c r="J176" i="40"/>
  <c r="J177" i="40"/>
  <c r="I162" i="40"/>
  <c r="I163" i="40"/>
  <c r="M148" i="40"/>
  <c r="M149" i="40"/>
  <c r="H136" i="40"/>
  <c r="H137" i="40"/>
  <c r="L132" i="40"/>
  <c r="L133" i="40"/>
  <c r="J130" i="40"/>
  <c r="J131" i="40"/>
  <c r="M126" i="40"/>
  <c r="M127" i="40"/>
  <c r="T122" i="40"/>
  <c r="T123" i="40"/>
  <c r="I120" i="40"/>
  <c r="I121" i="40"/>
  <c r="P116" i="40"/>
  <c r="M110" i="40"/>
  <c r="M111" i="40"/>
  <c r="S104" i="40"/>
  <c r="S105" i="40"/>
  <c r="T100" i="40"/>
  <c r="I98" i="40"/>
  <c r="N94" i="40"/>
  <c r="I88" i="40"/>
  <c r="I89" i="40"/>
  <c r="L84" i="40"/>
  <c r="L85" i="40"/>
  <c r="M78" i="40"/>
  <c r="M79" i="40"/>
  <c r="N70" i="40"/>
  <c r="N71" i="40"/>
  <c r="S64" i="40"/>
  <c r="S65" i="40"/>
  <c r="H92" i="41"/>
  <c r="L60" i="41"/>
  <c r="L61" i="41"/>
  <c r="K24" i="41"/>
  <c r="K25" i="41"/>
  <c r="N16" i="41"/>
  <c r="N17" i="41"/>
  <c r="Q8" i="41"/>
  <c r="Q9" i="41"/>
  <c r="H200" i="40"/>
  <c r="H201" i="40"/>
  <c r="L190" i="40"/>
  <c r="L191" i="40"/>
  <c r="L184" i="40"/>
  <c r="L185" i="40"/>
  <c r="H180" i="40"/>
  <c r="H181" i="40"/>
  <c r="R174" i="40"/>
  <c r="R175" i="40"/>
  <c r="M170" i="40"/>
  <c r="M171" i="40"/>
  <c r="H166" i="40"/>
  <c r="H167" i="40"/>
  <c r="Q160" i="40"/>
  <c r="Q161" i="40"/>
  <c r="L156" i="40"/>
  <c r="L157" i="40"/>
  <c r="I152" i="40"/>
  <c r="I153" i="40"/>
  <c r="G148" i="40"/>
  <c r="G149" i="40"/>
  <c r="R142" i="40"/>
  <c r="R143" i="40"/>
  <c r="L138" i="40"/>
  <c r="L139" i="40"/>
  <c r="P136" i="40"/>
  <c r="G136" i="40"/>
  <c r="G137" i="40"/>
  <c r="M134" i="40"/>
  <c r="M135" i="40"/>
  <c r="T132" i="40"/>
  <c r="T133" i="40"/>
  <c r="K132" i="40"/>
  <c r="K133" i="40"/>
  <c r="R130" i="40"/>
  <c r="R131" i="40"/>
  <c r="I130" i="40"/>
  <c r="I131" i="40"/>
  <c r="P128" i="40"/>
  <c r="G128" i="40"/>
  <c r="G129" i="40"/>
  <c r="L126" i="40"/>
  <c r="L127" i="40"/>
  <c r="T124" i="40"/>
  <c r="T125" i="40"/>
  <c r="K124" i="40"/>
  <c r="K125" i="40"/>
  <c r="S122" i="40"/>
  <c r="S123" i="40"/>
  <c r="J122" i="40"/>
  <c r="J123" i="40"/>
  <c r="Q120" i="40"/>
  <c r="Q121" i="40"/>
  <c r="H120" i="40"/>
  <c r="H121" i="40"/>
  <c r="P118" i="40"/>
  <c r="G118" i="40"/>
  <c r="G119" i="40"/>
  <c r="N116" i="40"/>
  <c r="N117" i="40"/>
  <c r="M114" i="40"/>
  <c r="M115" i="40"/>
  <c r="L112" i="40"/>
  <c r="L113" i="40"/>
  <c r="L110" i="40"/>
  <c r="L111" i="40"/>
  <c r="T108" i="40"/>
  <c r="T109" i="40"/>
  <c r="K108" i="40"/>
  <c r="K109" i="40"/>
  <c r="R106" i="40"/>
  <c r="R107" i="40"/>
  <c r="I106" i="40"/>
  <c r="I107" i="40"/>
  <c r="R104" i="40"/>
  <c r="R105" i="40"/>
  <c r="I104" i="40"/>
  <c r="I105" i="40"/>
  <c r="R102" i="40"/>
  <c r="I102" i="40"/>
  <c r="S100" i="40"/>
  <c r="J100" i="40"/>
  <c r="Q98" i="40"/>
  <c r="H98" i="40"/>
  <c r="N96" i="40"/>
  <c r="M94" i="40"/>
  <c r="T92" i="40"/>
  <c r="K92" i="40"/>
  <c r="S90" i="40"/>
  <c r="J90" i="40"/>
  <c r="Q88" i="40"/>
  <c r="Q89" i="40"/>
  <c r="H88" i="40"/>
  <c r="H89" i="40"/>
  <c r="N86" i="40"/>
  <c r="N87" i="40"/>
  <c r="T84" i="40"/>
  <c r="T85" i="40"/>
  <c r="K84" i="40"/>
  <c r="K85" i="40"/>
  <c r="R82" i="40"/>
  <c r="R83" i="40"/>
  <c r="I82" i="40"/>
  <c r="I83" i="40"/>
  <c r="N80" i="40"/>
  <c r="N81" i="40"/>
  <c r="L78" i="40"/>
  <c r="L79" i="40"/>
  <c r="S76" i="40"/>
  <c r="S77" i="40"/>
  <c r="J76" i="40"/>
  <c r="J77" i="40"/>
  <c r="R74" i="40"/>
  <c r="R75" i="40"/>
  <c r="I74" i="40"/>
  <c r="I75" i="40"/>
  <c r="N72" i="40"/>
  <c r="N73" i="40"/>
  <c r="M70" i="40"/>
  <c r="M71" i="40"/>
  <c r="T68" i="40"/>
  <c r="T69" i="40"/>
  <c r="K68" i="40"/>
  <c r="K69" i="40"/>
  <c r="T66" i="40"/>
  <c r="T67" i="40"/>
  <c r="K66" i="40"/>
  <c r="K67" i="40"/>
  <c r="R64" i="40"/>
  <c r="R65" i="40"/>
  <c r="I64" i="40"/>
  <c r="I65" i="40"/>
  <c r="P62" i="40"/>
  <c r="G62" i="40"/>
  <c r="G63" i="40"/>
  <c r="P60" i="40"/>
  <c r="G60" i="40"/>
  <c r="G61" i="40"/>
  <c r="L58" i="40"/>
  <c r="L59" i="40"/>
  <c r="T56" i="40"/>
  <c r="T57" i="40"/>
  <c r="K56" i="40"/>
  <c r="K57" i="40"/>
  <c r="S54" i="40"/>
  <c r="S55" i="40"/>
  <c r="J54" i="40"/>
  <c r="J55" i="40"/>
  <c r="P52" i="40"/>
  <c r="G52" i="40"/>
  <c r="G53" i="40"/>
  <c r="N50" i="40"/>
  <c r="N51" i="40"/>
  <c r="L48" i="40"/>
  <c r="L49" i="40"/>
  <c r="T46" i="40"/>
  <c r="T47" i="40"/>
  <c r="K46" i="40"/>
  <c r="K47" i="40"/>
  <c r="S44" i="40"/>
  <c r="S45" i="40"/>
  <c r="J44" i="40"/>
  <c r="J45" i="40"/>
  <c r="S42" i="40"/>
  <c r="S43" i="40"/>
  <c r="J42" i="40"/>
  <c r="J43" i="40"/>
  <c r="S40" i="40"/>
  <c r="S41" i="40"/>
  <c r="J40" i="40"/>
  <c r="J41" i="40"/>
  <c r="Q38" i="40"/>
  <c r="Q39" i="40"/>
  <c r="H38" i="40"/>
  <c r="H39" i="40"/>
  <c r="M36" i="40"/>
  <c r="M37" i="40"/>
  <c r="L34" i="40"/>
  <c r="L35" i="40"/>
  <c r="S32" i="40"/>
  <c r="S33" i="40"/>
  <c r="J32" i="40"/>
  <c r="J33" i="40"/>
  <c r="Q30" i="40"/>
  <c r="Q31" i="40"/>
  <c r="H30" i="40"/>
  <c r="H31" i="40"/>
  <c r="N28" i="40"/>
  <c r="N29" i="40"/>
  <c r="L26" i="40"/>
  <c r="L27" i="40"/>
  <c r="S24" i="40"/>
  <c r="S25" i="40"/>
  <c r="J24" i="40"/>
  <c r="J25" i="40"/>
  <c r="R22" i="40"/>
  <c r="R23" i="40"/>
  <c r="I22" i="40"/>
  <c r="I23" i="40"/>
  <c r="N20" i="40"/>
  <c r="N21" i="40"/>
  <c r="T18" i="40"/>
  <c r="T19" i="40"/>
  <c r="K18" i="40"/>
  <c r="K19" i="40"/>
  <c r="R16" i="40"/>
  <c r="R17" i="40"/>
  <c r="I16" i="40"/>
  <c r="I17" i="40"/>
  <c r="N14" i="40"/>
  <c r="N15" i="40"/>
  <c r="T12" i="40"/>
  <c r="T13" i="40"/>
  <c r="K12" i="40"/>
  <c r="K13" i="40"/>
  <c r="Q10" i="40"/>
  <c r="Q11" i="40"/>
  <c r="H10" i="40"/>
  <c r="H11" i="40"/>
  <c r="M8" i="40"/>
  <c r="M9" i="40"/>
  <c r="P84" i="41"/>
  <c r="H54" i="41"/>
  <c r="H55" i="41"/>
  <c r="K30" i="41"/>
  <c r="K31" i="41"/>
  <c r="N22" i="41"/>
  <c r="N23" i="41"/>
  <c r="R14" i="41"/>
  <c r="R15" i="41"/>
  <c r="Q198" i="40"/>
  <c r="Q199" i="40"/>
  <c r="G190" i="40"/>
  <c r="G191" i="40"/>
  <c r="J184" i="40"/>
  <c r="J185" i="40"/>
  <c r="P174" i="40"/>
  <c r="K170" i="40"/>
  <c r="K171" i="40"/>
  <c r="N160" i="40"/>
  <c r="N161" i="40"/>
  <c r="J156" i="40"/>
  <c r="J157" i="40"/>
  <c r="G152" i="40"/>
  <c r="G153" i="40"/>
  <c r="S146" i="40"/>
  <c r="S147" i="40"/>
  <c r="P142" i="40"/>
  <c r="J138" i="40"/>
  <c r="J139" i="40"/>
  <c r="N136" i="40"/>
  <c r="N137" i="40"/>
  <c r="L134" i="40"/>
  <c r="L135" i="40"/>
  <c r="S132" i="40"/>
  <c r="S133" i="40"/>
  <c r="J132" i="40"/>
  <c r="J133" i="40"/>
  <c r="Q130" i="40"/>
  <c r="Q131" i="40"/>
  <c r="H130" i="40"/>
  <c r="H131" i="40"/>
  <c r="N128" i="40"/>
  <c r="N129" i="40"/>
  <c r="T126" i="40"/>
  <c r="T127" i="40"/>
  <c r="K126" i="40"/>
  <c r="K127" i="40"/>
  <c r="I122" i="40"/>
  <c r="I123" i="40"/>
  <c r="T112" i="40"/>
  <c r="T113" i="40"/>
  <c r="Q104" i="40"/>
  <c r="Q105" i="40"/>
  <c r="M96" i="40"/>
  <c r="G88" i="40"/>
  <c r="G89" i="40"/>
  <c r="K78" i="40"/>
  <c r="K79" i="40"/>
  <c r="S68" i="40"/>
  <c r="S69" i="40"/>
  <c r="S56" i="40"/>
  <c r="S57" i="40"/>
  <c r="N52" i="40"/>
  <c r="N53" i="40"/>
  <c r="K48" i="40"/>
  <c r="K49" i="40"/>
  <c r="I44" i="40"/>
  <c r="I45" i="40"/>
  <c r="I40" i="40"/>
  <c r="I41" i="40"/>
  <c r="T34" i="40"/>
  <c r="T35" i="40"/>
  <c r="P30" i="40"/>
  <c r="K26" i="40"/>
  <c r="K27" i="40"/>
  <c r="H22" i="40"/>
  <c r="H23" i="40"/>
  <c r="Q16" i="40"/>
  <c r="Q17" i="40"/>
  <c r="J12" i="40"/>
  <c r="J13" i="40"/>
  <c r="P120" i="40"/>
  <c r="K112" i="40"/>
  <c r="K113" i="40"/>
  <c r="H104" i="40"/>
  <c r="H105" i="40"/>
  <c r="M86" i="40"/>
  <c r="M87" i="40"/>
  <c r="R76" i="40"/>
  <c r="R77" i="40"/>
  <c r="J68" i="40"/>
  <c r="J69" i="40"/>
  <c r="Q60" i="40"/>
  <c r="Q61" i="40"/>
  <c r="L56" i="40"/>
  <c r="L57" i="40"/>
  <c r="H52" i="40"/>
  <c r="H53" i="40"/>
  <c r="T42" i="40"/>
  <c r="T43" i="40"/>
  <c r="R38" i="40"/>
  <c r="R39" i="40"/>
  <c r="M34" i="40"/>
  <c r="M35" i="40"/>
  <c r="I30" i="40"/>
  <c r="I31" i="40"/>
  <c r="T24" i="40"/>
  <c r="T25" i="40"/>
  <c r="P20" i="40"/>
  <c r="J16" i="40"/>
  <c r="J17" i="40"/>
  <c r="R10" i="40"/>
  <c r="R11" i="40"/>
  <c r="H62" i="40"/>
  <c r="H63" i="40"/>
  <c r="G120" i="40"/>
  <c r="G121" i="40"/>
  <c r="T110" i="40"/>
  <c r="T111" i="40"/>
  <c r="Q102" i="40"/>
  <c r="L94" i="40"/>
  <c r="S84" i="40"/>
  <c r="S85" i="40"/>
  <c r="I76" i="40"/>
  <c r="I77" i="40"/>
  <c r="S66" i="40"/>
  <c r="S67" i="40"/>
  <c r="N60" i="40"/>
  <c r="N61" i="40"/>
  <c r="J56" i="40"/>
  <c r="J57" i="40"/>
  <c r="S46" i="40"/>
  <c r="S47" i="40"/>
  <c r="R42" i="40"/>
  <c r="R43" i="40"/>
  <c r="P38" i="40"/>
  <c r="K34" i="40"/>
  <c r="K35" i="40"/>
  <c r="G30" i="40"/>
  <c r="G31" i="40"/>
  <c r="R24" i="40"/>
  <c r="R25" i="40"/>
  <c r="M20" i="40"/>
  <c r="M21" i="40"/>
  <c r="H16" i="40"/>
  <c r="H17" i="40"/>
  <c r="P10" i="40"/>
  <c r="S124" i="40"/>
  <c r="S125" i="40"/>
  <c r="R90" i="40"/>
  <c r="M72" i="40"/>
  <c r="M73" i="40"/>
  <c r="M58" i="40"/>
  <c r="M59" i="40"/>
  <c r="G50" i="40"/>
  <c r="G51" i="40"/>
  <c r="N36" i="40"/>
  <c r="N37" i="40"/>
  <c r="G28" i="40"/>
  <c r="G29" i="40"/>
  <c r="L18" i="40"/>
  <c r="L19" i="40"/>
  <c r="I90" i="40"/>
  <c r="N62" i="40"/>
  <c r="N63" i="40"/>
  <c r="I54" i="40"/>
  <c r="I55" i="40"/>
  <c r="R40" i="40"/>
  <c r="R41" i="40"/>
  <c r="I32" i="40"/>
  <c r="I33" i="40"/>
  <c r="Q22" i="40"/>
  <c r="Q23" i="40"/>
  <c r="L8" i="40"/>
  <c r="L9" i="40"/>
  <c r="R122" i="40"/>
  <c r="R123" i="40"/>
  <c r="H106" i="40"/>
  <c r="H107" i="40"/>
  <c r="T78" i="40"/>
  <c r="T79" i="40"/>
  <c r="Q52" i="40"/>
  <c r="Q53" i="40"/>
  <c r="K40" i="40"/>
  <c r="K41" i="40"/>
  <c r="J22" i="40"/>
  <c r="J23" i="40"/>
  <c r="L12" i="40"/>
  <c r="L13" i="40"/>
  <c r="N118" i="40"/>
  <c r="N119" i="40"/>
  <c r="K110" i="40"/>
  <c r="K111" i="40"/>
  <c r="H102" i="40"/>
  <c r="S92" i="40"/>
  <c r="J84" i="40"/>
  <c r="J85" i="40"/>
  <c r="Q74" i="40"/>
  <c r="Q75" i="40"/>
  <c r="J66" i="40"/>
  <c r="J67" i="40"/>
  <c r="H60" i="40"/>
  <c r="H61" i="40"/>
  <c r="T54" i="40"/>
  <c r="T55" i="40"/>
  <c r="P50" i="40"/>
  <c r="L46" i="40"/>
  <c r="L47" i="40"/>
  <c r="K42" i="40"/>
  <c r="K43" i="40"/>
  <c r="I38" i="40"/>
  <c r="I39" i="40"/>
  <c r="T32" i="40"/>
  <c r="T33" i="40"/>
  <c r="P28" i="40"/>
  <c r="K24" i="40"/>
  <c r="K25" i="40"/>
  <c r="G20" i="40"/>
  <c r="G21" i="40"/>
  <c r="P14" i="40"/>
  <c r="I10" i="40"/>
  <c r="I11" i="40"/>
  <c r="M116" i="40"/>
  <c r="M117" i="40"/>
  <c r="I100" i="40"/>
  <c r="H82" i="40"/>
  <c r="H83" i="40"/>
  <c r="H64" i="40"/>
  <c r="H65" i="40"/>
  <c r="K54" i="40"/>
  <c r="K55" i="40"/>
  <c r="T44" i="40"/>
  <c r="T45" i="40"/>
  <c r="K32" i="40"/>
  <c r="K33" i="40"/>
  <c r="S22" i="40"/>
  <c r="S23" i="40"/>
  <c r="G14" i="40"/>
  <c r="G15" i="40"/>
  <c r="Q106" i="40"/>
  <c r="Q107" i="40"/>
  <c r="P98" i="40"/>
  <c r="M80" i="40"/>
  <c r="M81" i="40"/>
  <c r="K58" i="40"/>
  <c r="K59" i="40"/>
  <c r="T48" i="40"/>
  <c r="T49" i="40"/>
  <c r="L36" i="40"/>
  <c r="L37" i="40"/>
  <c r="T26" i="40"/>
  <c r="T27" i="40"/>
  <c r="J18" i="40"/>
  <c r="J19" i="40"/>
  <c r="L114" i="40"/>
  <c r="L115" i="40"/>
  <c r="G98" i="40"/>
  <c r="L70" i="40"/>
  <c r="L71" i="40"/>
  <c r="K44" i="40"/>
  <c r="K45" i="40"/>
  <c r="R30" i="40"/>
  <c r="R31" i="40"/>
  <c r="S16" i="40"/>
  <c r="S17" i="40"/>
  <c r="S108" i="40"/>
  <c r="S109" i="40"/>
  <c r="R100" i="40"/>
  <c r="J92" i="40"/>
  <c r="Q82" i="40"/>
  <c r="Q83" i="40"/>
  <c r="H74" i="40"/>
  <c r="H75" i="40"/>
  <c r="Q64" i="40"/>
  <c r="Q65" i="40"/>
  <c r="T58" i="40"/>
  <c r="T59" i="40"/>
  <c r="R54" i="40"/>
  <c r="R55" i="40"/>
  <c r="M50" i="40"/>
  <c r="M51" i="40"/>
  <c r="J46" i="40"/>
  <c r="J47" i="40"/>
  <c r="I42" i="40"/>
  <c r="I43" i="40"/>
  <c r="G38" i="40"/>
  <c r="G39" i="40"/>
  <c r="R32" i="40"/>
  <c r="R33" i="40"/>
  <c r="M28" i="40"/>
  <c r="M29" i="40"/>
  <c r="I24" i="40"/>
  <c r="I25" i="40"/>
  <c r="S18" i="40"/>
  <c r="S19" i="40"/>
  <c r="M14" i="40"/>
  <c r="M15" i="40"/>
  <c r="G10" i="40"/>
  <c r="G11" i="40"/>
  <c r="J108" i="40"/>
  <c r="J109" i="40"/>
  <c r="T40" i="40"/>
  <c r="T41" i="40"/>
  <c r="N8" i="40"/>
  <c r="N9" i="40"/>
  <c r="J124" i="40"/>
  <c r="J125" i="40"/>
  <c r="R44" i="40"/>
  <c r="R45" i="40"/>
  <c r="S12" i="40"/>
  <c r="S13" i="40"/>
  <c r="P88" i="40"/>
  <c r="M48" i="40"/>
  <c r="M49" i="40"/>
  <c r="M26" i="40"/>
  <c r="M27" i="40"/>
  <c r="M770" i="31"/>
  <c r="M771" i="31"/>
  <c r="M768" i="31"/>
  <c r="M769" i="31"/>
  <c r="M766" i="31"/>
  <c r="M767" i="31"/>
  <c r="M764" i="31"/>
  <c r="M765" i="31"/>
  <c r="M762" i="31"/>
  <c r="M763" i="31"/>
  <c r="M760" i="31"/>
  <c r="M761" i="31"/>
  <c r="M758" i="31"/>
  <c r="M759" i="31"/>
  <c r="M756" i="31"/>
  <c r="M757" i="31"/>
  <c r="M754" i="31"/>
  <c r="M755" i="31"/>
  <c r="M752" i="31"/>
  <c r="M753" i="31"/>
  <c r="M750" i="31"/>
  <c r="M751" i="31"/>
  <c r="M748" i="31"/>
  <c r="M749" i="31"/>
  <c r="N746" i="31"/>
  <c r="N747" i="31"/>
  <c r="O744" i="31"/>
  <c r="O745" i="31"/>
  <c r="G744" i="31"/>
  <c r="G745" i="31"/>
  <c r="O742" i="31"/>
  <c r="O743" i="31"/>
  <c r="G742" i="31"/>
  <c r="G743" i="31"/>
  <c r="O740" i="31"/>
  <c r="O741" i="31"/>
  <c r="G740" i="31"/>
  <c r="G741" i="31"/>
  <c r="P738" i="31"/>
  <c r="H738" i="31"/>
  <c r="H739" i="31"/>
  <c r="Q736" i="31"/>
  <c r="Q737" i="31"/>
  <c r="I736" i="31"/>
  <c r="I737" i="31"/>
  <c r="Q734" i="31"/>
  <c r="Q735" i="31"/>
  <c r="I734" i="31"/>
  <c r="I735" i="31"/>
  <c r="Q732" i="31"/>
  <c r="Q733" i="31"/>
  <c r="I732" i="31"/>
  <c r="I733" i="31"/>
  <c r="R730" i="31"/>
  <c r="R731" i="31"/>
  <c r="J730" i="31"/>
  <c r="J731" i="31"/>
  <c r="S728" i="31"/>
  <c r="S729" i="31"/>
  <c r="K728" i="31"/>
  <c r="K729" i="31"/>
  <c r="S726" i="31"/>
  <c r="S727" i="31"/>
  <c r="K726" i="31"/>
  <c r="K727" i="31"/>
  <c r="S724" i="31"/>
  <c r="S725" i="31"/>
  <c r="K724" i="31"/>
  <c r="K725" i="31"/>
  <c r="R722" i="31"/>
  <c r="R723" i="31"/>
  <c r="J722" i="31"/>
  <c r="J723" i="31"/>
  <c r="Q720" i="31"/>
  <c r="Q721" i="31"/>
  <c r="S770" i="31"/>
  <c r="S771" i="31"/>
  <c r="K770" i="31"/>
  <c r="K771" i="31"/>
  <c r="S768" i="31"/>
  <c r="S769" i="31"/>
  <c r="K768" i="31"/>
  <c r="K769" i="31"/>
  <c r="S766" i="31"/>
  <c r="S767" i="31"/>
  <c r="K766" i="31"/>
  <c r="K767" i="31"/>
  <c r="S764" i="31"/>
  <c r="S765" i="31"/>
  <c r="K764" i="31"/>
  <c r="K765" i="31"/>
  <c r="S762" i="31"/>
  <c r="S763" i="31"/>
  <c r="K762" i="31"/>
  <c r="K763" i="31"/>
  <c r="S760" i="31"/>
  <c r="S761" i="31"/>
  <c r="K760" i="31"/>
  <c r="K761" i="31"/>
  <c r="S758" i="31"/>
  <c r="S759" i="31"/>
  <c r="K758" i="31"/>
  <c r="K759" i="31"/>
  <c r="S756" i="31"/>
  <c r="S757" i="31"/>
  <c r="K756" i="31"/>
  <c r="K757" i="31"/>
  <c r="S754" i="31"/>
  <c r="S755" i="31"/>
  <c r="K754" i="31"/>
  <c r="K755" i="31"/>
  <c r="S752" i="31"/>
  <c r="S753" i="31"/>
  <c r="K752" i="31"/>
  <c r="K753" i="31"/>
  <c r="S750" i="31"/>
  <c r="S751" i="31"/>
  <c r="K750" i="31"/>
  <c r="K751" i="31"/>
  <c r="S748" i="31"/>
  <c r="S749" i="31"/>
  <c r="K748" i="31"/>
  <c r="K749" i="31"/>
  <c r="T746" i="31"/>
  <c r="T747" i="31"/>
  <c r="L746" i="31"/>
  <c r="L747" i="31"/>
  <c r="M744" i="31"/>
  <c r="M745" i="31"/>
  <c r="M742" i="31"/>
  <c r="M743" i="31"/>
  <c r="M740" i="31"/>
  <c r="M741" i="31"/>
  <c r="N738" i="31"/>
  <c r="N739" i="31"/>
  <c r="O736" i="31"/>
  <c r="O737" i="31"/>
  <c r="G736" i="31"/>
  <c r="G737" i="31"/>
  <c r="O734" i="31"/>
  <c r="O735" i="31"/>
  <c r="G734" i="31"/>
  <c r="G735" i="31"/>
  <c r="O732" i="31"/>
  <c r="O733" i="31"/>
  <c r="G732" i="31"/>
  <c r="G733" i="31"/>
  <c r="P730" i="31"/>
  <c r="H730" i="31"/>
  <c r="H731" i="31"/>
  <c r="Q728" i="31"/>
  <c r="Q729" i="31"/>
  <c r="I728" i="31"/>
  <c r="I729" i="31"/>
  <c r="Q726" i="31"/>
  <c r="Q727" i="31"/>
  <c r="I726" i="31"/>
  <c r="I727" i="31"/>
  <c r="Q724" i="31"/>
  <c r="Q725" i="31"/>
  <c r="I724" i="31"/>
  <c r="I725" i="31"/>
  <c r="P722" i="31"/>
  <c r="H722" i="31"/>
  <c r="H723" i="31"/>
  <c r="O720" i="31"/>
  <c r="O721" i="31"/>
  <c r="G720" i="31"/>
  <c r="G721" i="31"/>
  <c r="N718" i="31"/>
  <c r="N719" i="31"/>
  <c r="M716" i="31"/>
  <c r="M717" i="31"/>
  <c r="M714" i="31"/>
  <c r="M715" i="31"/>
  <c r="T712" i="31"/>
  <c r="T713" i="31"/>
  <c r="R770" i="31"/>
  <c r="R771" i="31"/>
  <c r="J770" i="31"/>
  <c r="J771" i="31"/>
  <c r="R768" i="31"/>
  <c r="R769" i="31"/>
  <c r="J768" i="31"/>
  <c r="J769" i="31"/>
  <c r="R766" i="31"/>
  <c r="R767" i="31"/>
  <c r="J766" i="31"/>
  <c r="J767" i="31"/>
  <c r="R764" i="31"/>
  <c r="R765" i="31"/>
  <c r="J764" i="31"/>
  <c r="J765" i="31"/>
  <c r="R762" i="31"/>
  <c r="R763" i="31"/>
  <c r="J762" i="31"/>
  <c r="J763" i="31"/>
  <c r="R760" i="31"/>
  <c r="R761" i="31"/>
  <c r="J760" i="31"/>
  <c r="J761" i="31"/>
  <c r="R758" i="31"/>
  <c r="R759" i="31"/>
  <c r="J758" i="31"/>
  <c r="J759" i="31"/>
  <c r="R756" i="31"/>
  <c r="R757" i="31"/>
  <c r="J756" i="31"/>
  <c r="J757" i="31"/>
  <c r="R754" i="31"/>
  <c r="R755" i="31"/>
  <c r="J754" i="31"/>
  <c r="J755" i="31"/>
  <c r="R752" i="31"/>
  <c r="R753" i="31"/>
  <c r="J752" i="31"/>
  <c r="J753" i="31"/>
  <c r="R750" i="31"/>
  <c r="R751" i="31"/>
  <c r="J750" i="31"/>
  <c r="J751" i="31"/>
  <c r="R748" i="31"/>
  <c r="R749" i="31"/>
  <c r="J748" i="31"/>
  <c r="J749" i="31"/>
  <c r="S746" i="31"/>
  <c r="S747" i="31"/>
  <c r="K746" i="31"/>
  <c r="K747" i="31"/>
  <c r="T744" i="31"/>
  <c r="T745" i="31"/>
  <c r="L744" i="31"/>
  <c r="L745" i="31"/>
  <c r="T742" i="31"/>
  <c r="T743" i="31"/>
  <c r="L742" i="31"/>
  <c r="L743" i="31"/>
  <c r="T740" i="31"/>
  <c r="T741" i="31"/>
  <c r="L740" i="31"/>
  <c r="L741" i="31"/>
  <c r="M738" i="31"/>
  <c r="M739" i="31"/>
  <c r="N736" i="31"/>
  <c r="N737" i="31"/>
  <c r="N734" i="31"/>
  <c r="N735" i="31"/>
  <c r="N732" i="31"/>
  <c r="N733" i="31"/>
  <c r="O730" i="31"/>
  <c r="O731" i="31"/>
  <c r="G730" i="31"/>
  <c r="G731" i="31"/>
  <c r="P728" i="31"/>
  <c r="H728" i="31"/>
  <c r="H729" i="31"/>
  <c r="P726" i="31"/>
  <c r="H726" i="31"/>
  <c r="H727" i="31"/>
  <c r="P724" i="31"/>
  <c r="H724" i="31"/>
  <c r="H725" i="31"/>
  <c r="O722" i="31"/>
  <c r="O723" i="31"/>
  <c r="G722" i="31"/>
  <c r="G723" i="31"/>
  <c r="N720" i="31"/>
  <c r="N721" i="31"/>
  <c r="M718" i="31"/>
  <c r="M719" i="31"/>
  <c r="T716" i="31"/>
  <c r="T717" i="31"/>
  <c r="L716" i="31"/>
  <c r="L717" i="31"/>
  <c r="T714" i="31"/>
  <c r="T715" i="31"/>
  <c r="L714" i="31"/>
  <c r="L715" i="31"/>
  <c r="S712" i="31"/>
  <c r="S713" i="31"/>
  <c r="Q770" i="31"/>
  <c r="Q771" i="31"/>
  <c r="I770" i="31"/>
  <c r="I771" i="31"/>
  <c r="Q768" i="31"/>
  <c r="Q769" i="31"/>
  <c r="I768" i="31"/>
  <c r="I769" i="31"/>
  <c r="Q766" i="31"/>
  <c r="Q767" i="31"/>
  <c r="I766" i="31"/>
  <c r="I767" i="31"/>
  <c r="Q764" i="31"/>
  <c r="Q765" i="31"/>
  <c r="I764" i="31"/>
  <c r="I765" i="31"/>
  <c r="Q762" i="31"/>
  <c r="Q763" i="31"/>
  <c r="I762" i="31"/>
  <c r="I763" i="31"/>
  <c r="Q760" i="31"/>
  <c r="Q761" i="31"/>
  <c r="I760" i="31"/>
  <c r="I761" i="31"/>
  <c r="Q758" i="31"/>
  <c r="Q759" i="31"/>
  <c r="I758" i="31"/>
  <c r="I759" i="31"/>
  <c r="Q756" i="31"/>
  <c r="Q757" i="31"/>
  <c r="I756" i="31"/>
  <c r="I757" i="31"/>
  <c r="Q754" i="31"/>
  <c r="Q755" i="31"/>
  <c r="I754" i="31"/>
  <c r="I755" i="31"/>
  <c r="Q752" i="31"/>
  <c r="Q753" i="31"/>
  <c r="I752" i="31"/>
  <c r="I753" i="31"/>
  <c r="Q750" i="31"/>
  <c r="Q751" i="31"/>
  <c r="I750" i="31"/>
  <c r="I751" i="31"/>
  <c r="Q748" i="31"/>
  <c r="Q749" i="31"/>
  <c r="I748" i="31"/>
  <c r="I749" i="31"/>
  <c r="R746" i="31"/>
  <c r="R747" i="31"/>
  <c r="J746" i="31"/>
  <c r="J747" i="31"/>
  <c r="S744" i="31"/>
  <c r="S745" i="31"/>
  <c r="K744" i="31"/>
  <c r="K745" i="31"/>
  <c r="S742" i="31"/>
  <c r="S743" i="31"/>
  <c r="K742" i="31"/>
  <c r="K743" i="31"/>
  <c r="S740" i="31"/>
  <c r="S741" i="31"/>
  <c r="K740" i="31"/>
  <c r="K741" i="31"/>
  <c r="T738" i="31"/>
  <c r="T739" i="31"/>
  <c r="L738" i="31"/>
  <c r="L739" i="31"/>
  <c r="M736" i="31"/>
  <c r="M737" i="31"/>
  <c r="M734" i="31"/>
  <c r="M735" i="31"/>
  <c r="M732" i="31"/>
  <c r="M733" i="31"/>
  <c r="N730" i="31"/>
  <c r="N731" i="31"/>
  <c r="O728" i="31"/>
  <c r="O729" i="31"/>
  <c r="G728" i="31"/>
  <c r="G729" i="31"/>
  <c r="O726" i="31"/>
  <c r="O727" i="31"/>
  <c r="G726" i="31"/>
  <c r="G727" i="31"/>
  <c r="O724" i="31"/>
  <c r="O725" i="31"/>
  <c r="G724" i="31"/>
  <c r="G725" i="31"/>
  <c r="N722" i="31"/>
  <c r="N723" i="31"/>
  <c r="M720" i="31"/>
  <c r="M721" i="31"/>
  <c r="T718" i="31"/>
  <c r="T719" i="31"/>
  <c r="L718" i="31"/>
  <c r="L719" i="31"/>
  <c r="S716" i="31"/>
  <c r="S717" i="31"/>
  <c r="K716" i="31"/>
  <c r="K717" i="31"/>
  <c r="S714" i="31"/>
  <c r="S715" i="31"/>
  <c r="K714" i="31"/>
  <c r="K715" i="31"/>
  <c r="R712" i="31"/>
  <c r="R713" i="31"/>
  <c r="J712" i="31"/>
  <c r="J713" i="31"/>
  <c r="R710" i="31"/>
  <c r="R711" i="31"/>
  <c r="O770" i="31"/>
  <c r="O771" i="31"/>
  <c r="G770" i="31"/>
  <c r="G771" i="31"/>
  <c r="O768" i="31"/>
  <c r="O769" i="31"/>
  <c r="G768" i="31"/>
  <c r="G769" i="31"/>
  <c r="O766" i="31"/>
  <c r="O767" i="31"/>
  <c r="G766" i="31"/>
  <c r="G767" i="31"/>
  <c r="O764" i="31"/>
  <c r="O765" i="31"/>
  <c r="G764" i="31"/>
  <c r="G765" i="31"/>
  <c r="O762" i="31"/>
  <c r="O763" i="31"/>
  <c r="G762" i="31"/>
  <c r="G763" i="31"/>
  <c r="O760" i="31"/>
  <c r="O761" i="31"/>
  <c r="G761" i="31"/>
  <c r="O758" i="31"/>
  <c r="O759" i="31"/>
  <c r="G758" i="31"/>
  <c r="G759" i="31"/>
  <c r="O756" i="31"/>
  <c r="O757" i="31"/>
  <c r="G756" i="31"/>
  <c r="G757" i="31"/>
  <c r="O754" i="31"/>
  <c r="O755" i="31"/>
  <c r="G754" i="31"/>
  <c r="G755" i="31"/>
  <c r="O752" i="31"/>
  <c r="O753" i="31"/>
  <c r="G752" i="31"/>
  <c r="G753" i="31"/>
  <c r="O750" i="31"/>
  <c r="O751" i="31"/>
  <c r="G750" i="31"/>
  <c r="G751" i="31"/>
  <c r="O748" i="31"/>
  <c r="O749" i="31"/>
  <c r="G748" i="31"/>
  <c r="G749" i="31"/>
  <c r="P746" i="31"/>
  <c r="H746" i="31"/>
  <c r="H747" i="31"/>
  <c r="Q744" i="31"/>
  <c r="Q745" i="31"/>
  <c r="I744" i="31"/>
  <c r="I745" i="31"/>
  <c r="Q742" i="31"/>
  <c r="Q743" i="31"/>
  <c r="I742" i="31"/>
  <c r="I743" i="31"/>
  <c r="Q740" i="31"/>
  <c r="Q741" i="31"/>
  <c r="I740" i="31"/>
  <c r="I741" i="31"/>
  <c r="R738" i="31"/>
  <c r="R739" i="31"/>
  <c r="J738" i="31"/>
  <c r="J739" i="31"/>
  <c r="S736" i="31"/>
  <c r="S737" i="31"/>
  <c r="K736" i="31"/>
  <c r="K737" i="31"/>
  <c r="S734" i="31"/>
  <c r="S735" i="31"/>
  <c r="K734" i="31"/>
  <c r="K735" i="31"/>
  <c r="S732" i="31"/>
  <c r="S733" i="31"/>
  <c r="K732" i="31"/>
  <c r="K733" i="31"/>
  <c r="T730" i="31"/>
  <c r="T731" i="31"/>
  <c r="L730" i="31"/>
  <c r="L731" i="31"/>
  <c r="M728" i="31"/>
  <c r="M729" i="31"/>
  <c r="M726" i="31"/>
  <c r="M727" i="31"/>
  <c r="M724" i="31"/>
  <c r="M725" i="31"/>
  <c r="T722" i="31"/>
  <c r="T723" i="31"/>
  <c r="L722" i="31"/>
  <c r="L723" i="31"/>
  <c r="S720" i="31"/>
  <c r="S721" i="31"/>
  <c r="K720" i="31"/>
  <c r="K721" i="31"/>
  <c r="R718" i="31"/>
  <c r="R719" i="31"/>
  <c r="J718" i="31"/>
  <c r="J719" i="31"/>
  <c r="Q716" i="31"/>
  <c r="Q717" i="31"/>
  <c r="I716" i="31"/>
  <c r="I717" i="31"/>
  <c r="Q714" i="31"/>
  <c r="Q715" i="31"/>
  <c r="I714" i="31"/>
  <c r="I715" i="31"/>
  <c r="P712" i="31"/>
  <c r="H712" i="31"/>
  <c r="H713" i="31"/>
  <c r="P710" i="31"/>
  <c r="P768" i="31"/>
  <c r="L766" i="31"/>
  <c r="L767" i="31"/>
  <c r="P760" i="31"/>
  <c r="L758" i="31"/>
  <c r="L759" i="31"/>
  <c r="P752" i="31"/>
  <c r="L750" i="31"/>
  <c r="L751" i="31"/>
  <c r="R744" i="31"/>
  <c r="R745" i="31"/>
  <c r="N742" i="31"/>
  <c r="N743" i="31"/>
  <c r="H740" i="31"/>
  <c r="H741" i="31"/>
  <c r="T736" i="31"/>
  <c r="T737" i="31"/>
  <c r="P734" i="31"/>
  <c r="J732" i="31"/>
  <c r="J733" i="31"/>
  <c r="R726" i="31"/>
  <c r="R727" i="31"/>
  <c r="L724" i="31"/>
  <c r="L725" i="31"/>
  <c r="T720" i="31"/>
  <c r="T721" i="31"/>
  <c r="Q718" i="31"/>
  <c r="Q719" i="31"/>
  <c r="P716" i="31"/>
  <c r="P714" i="31"/>
  <c r="O712" i="31"/>
  <c r="O713" i="31"/>
  <c r="K710" i="31"/>
  <c r="K711" i="31"/>
  <c r="S708" i="31"/>
  <c r="S709" i="31"/>
  <c r="K708" i="31"/>
  <c r="K709" i="31"/>
  <c r="R706" i="31"/>
  <c r="R707" i="31"/>
  <c r="J706" i="31"/>
  <c r="J707" i="31"/>
  <c r="Q704" i="31"/>
  <c r="Q705" i="31"/>
  <c r="I704" i="31"/>
  <c r="I705" i="31"/>
  <c r="P702" i="31"/>
  <c r="H702" i="31"/>
  <c r="H703" i="31"/>
  <c r="P700" i="31"/>
  <c r="H700" i="31"/>
  <c r="H701" i="31"/>
  <c r="P698" i="31"/>
  <c r="H698" i="31"/>
  <c r="H699" i="31"/>
  <c r="O696" i="31"/>
  <c r="O697" i="31"/>
  <c r="G696" i="31"/>
  <c r="G697" i="31"/>
  <c r="O694" i="31"/>
  <c r="O695" i="31"/>
  <c r="G694" i="31"/>
  <c r="G695" i="31"/>
  <c r="O692" i="31"/>
  <c r="O693" i="31"/>
  <c r="G692" i="31"/>
  <c r="G693" i="31"/>
  <c r="N690" i="31"/>
  <c r="N691" i="31"/>
  <c r="M688" i="31"/>
  <c r="M689" i="31"/>
  <c r="T686" i="31"/>
  <c r="T687" i="31"/>
  <c r="L686" i="31"/>
  <c r="L687" i="31"/>
  <c r="T684" i="31"/>
  <c r="T685" i="31"/>
  <c r="L684" i="31"/>
  <c r="L685" i="31"/>
  <c r="N682" i="31"/>
  <c r="N683" i="31"/>
  <c r="M680" i="31"/>
  <c r="M681" i="31"/>
  <c r="O678" i="31"/>
  <c r="O679" i="31"/>
  <c r="G678" i="31"/>
  <c r="G679" i="31"/>
  <c r="O676" i="31"/>
  <c r="O677" i="31"/>
  <c r="G676" i="31"/>
  <c r="G677" i="31"/>
  <c r="Q674" i="31"/>
  <c r="Q675" i="31"/>
  <c r="I674" i="31"/>
  <c r="I675" i="31"/>
  <c r="T672" i="31"/>
  <c r="T673" i="31"/>
  <c r="L672" i="31"/>
  <c r="L673" i="31"/>
  <c r="O670" i="31"/>
  <c r="O671" i="31"/>
  <c r="G670" i="31"/>
  <c r="G671" i="31"/>
  <c r="R668" i="31"/>
  <c r="R669" i="31"/>
  <c r="J668" i="31"/>
  <c r="J669" i="31"/>
  <c r="Q666" i="31"/>
  <c r="Q667" i="31"/>
  <c r="I666" i="31"/>
  <c r="I667" i="31"/>
  <c r="P664" i="31"/>
  <c r="H664" i="31"/>
  <c r="H665" i="31"/>
  <c r="O662" i="31"/>
  <c r="O663" i="31"/>
  <c r="G662" i="31"/>
  <c r="G663" i="31"/>
  <c r="N660" i="31"/>
  <c r="N661" i="31"/>
  <c r="T770" i="31"/>
  <c r="T771" i="31"/>
  <c r="N768" i="31"/>
  <c r="N769" i="31"/>
  <c r="H766" i="31"/>
  <c r="H767" i="31"/>
  <c r="T762" i="31"/>
  <c r="T763" i="31"/>
  <c r="N760" i="31"/>
  <c r="N761" i="31"/>
  <c r="H758" i="31"/>
  <c r="H759" i="31"/>
  <c r="T754" i="31"/>
  <c r="T755" i="31"/>
  <c r="N752" i="31"/>
  <c r="N753" i="31"/>
  <c r="H750" i="31"/>
  <c r="H751" i="31"/>
  <c r="P744" i="31"/>
  <c r="J742" i="31"/>
  <c r="J743" i="31"/>
  <c r="R736" i="31"/>
  <c r="R737" i="31"/>
  <c r="L734" i="31"/>
  <c r="L735" i="31"/>
  <c r="H732" i="31"/>
  <c r="H733" i="31"/>
  <c r="T728" i="31"/>
  <c r="T729" i="31"/>
  <c r="N726" i="31"/>
  <c r="N727" i="31"/>
  <c r="J724" i="31"/>
  <c r="J725" i="31"/>
  <c r="R720" i="31"/>
  <c r="R721" i="31"/>
  <c r="P718" i="31"/>
  <c r="O716" i="31"/>
  <c r="O717" i="31"/>
  <c r="O714" i="31"/>
  <c r="O715" i="31"/>
  <c r="N712" i="31"/>
  <c r="N713" i="31"/>
  <c r="T710" i="31"/>
  <c r="T711" i="31"/>
  <c r="J710" i="31"/>
  <c r="J711" i="31"/>
  <c r="R708" i="31"/>
  <c r="R709" i="31"/>
  <c r="J708" i="31"/>
  <c r="J709" i="31"/>
  <c r="Q706" i="31"/>
  <c r="Q707" i="31"/>
  <c r="I706" i="31"/>
  <c r="I707" i="31"/>
  <c r="P704" i="31"/>
  <c r="H704" i="31"/>
  <c r="H705" i="31"/>
  <c r="O702" i="31"/>
  <c r="O703" i="31"/>
  <c r="G702" i="31"/>
  <c r="G703" i="31"/>
  <c r="O700" i="31"/>
  <c r="O701" i="31"/>
  <c r="G700" i="31"/>
  <c r="G701" i="31"/>
  <c r="O698" i="31"/>
  <c r="O699" i="31"/>
  <c r="G698" i="31"/>
  <c r="G699" i="31"/>
  <c r="N696" i="31"/>
  <c r="N697" i="31"/>
  <c r="N694" i="31"/>
  <c r="N695" i="31"/>
  <c r="N692" i="31"/>
  <c r="N693" i="31"/>
  <c r="M690" i="31"/>
  <c r="M691" i="31"/>
  <c r="T688" i="31"/>
  <c r="T689" i="31"/>
  <c r="L688" i="31"/>
  <c r="L689" i="31"/>
  <c r="S686" i="31"/>
  <c r="S687" i="31"/>
  <c r="K686" i="31"/>
  <c r="K687" i="31"/>
  <c r="S684" i="31"/>
  <c r="S685" i="31"/>
  <c r="K684" i="31"/>
  <c r="K685" i="31"/>
  <c r="M682" i="31"/>
  <c r="M683" i="31"/>
  <c r="T680" i="31"/>
  <c r="T681" i="31"/>
  <c r="L680" i="31"/>
  <c r="L681" i="31"/>
  <c r="N678" i="31"/>
  <c r="N679" i="31"/>
  <c r="N676" i="31"/>
  <c r="N677" i="31"/>
  <c r="P674" i="31"/>
  <c r="H674" i="31"/>
  <c r="H675" i="31"/>
  <c r="S672" i="31"/>
  <c r="S673" i="31"/>
  <c r="K672" i="31"/>
  <c r="K673" i="31"/>
  <c r="N670" i="31"/>
  <c r="N671" i="31"/>
  <c r="Q668" i="31"/>
  <c r="Q669" i="31"/>
  <c r="I668" i="31"/>
  <c r="I669" i="31"/>
  <c r="P666" i="31"/>
  <c r="H666" i="31"/>
  <c r="H667" i="31"/>
  <c r="O664" i="31"/>
  <c r="O665" i="31"/>
  <c r="G664" i="31"/>
  <c r="G665" i="31"/>
  <c r="N662" i="31"/>
  <c r="N663" i="31"/>
  <c r="P770" i="31"/>
  <c r="L768" i="31"/>
  <c r="L769" i="31"/>
  <c r="P762" i="31"/>
  <c r="L760" i="31"/>
  <c r="L761" i="31"/>
  <c r="P754" i="31"/>
  <c r="L752" i="31"/>
  <c r="L753" i="31"/>
  <c r="Q746" i="31"/>
  <c r="Q747" i="31"/>
  <c r="N744" i="31"/>
  <c r="N745" i="31"/>
  <c r="H742" i="31"/>
  <c r="H743" i="31"/>
  <c r="S738" i="31"/>
  <c r="S739" i="31"/>
  <c r="P736" i="31"/>
  <c r="J734" i="31"/>
  <c r="J735" i="31"/>
  <c r="R728" i="31"/>
  <c r="R729" i="31"/>
  <c r="L726" i="31"/>
  <c r="L727" i="31"/>
  <c r="P720" i="31"/>
  <c r="O718" i="31"/>
  <c r="O719" i="31"/>
  <c r="N716" i="31"/>
  <c r="N717" i="31"/>
  <c r="N714" i="31"/>
  <c r="N715" i="31"/>
  <c r="M712" i="31"/>
  <c r="M713" i="31"/>
  <c r="S710" i="31"/>
  <c r="S711" i="31"/>
  <c r="I710" i="31"/>
  <c r="I711" i="31"/>
  <c r="Q708" i="31"/>
  <c r="Q709" i="31"/>
  <c r="I708" i="31"/>
  <c r="I709" i="31"/>
  <c r="P706" i="31"/>
  <c r="H706" i="31"/>
  <c r="H707" i="31"/>
  <c r="O704" i="31"/>
  <c r="O705" i="31"/>
  <c r="G704" i="31"/>
  <c r="G705" i="31"/>
  <c r="N702" i="31"/>
  <c r="N703" i="31"/>
  <c r="N700" i="31"/>
  <c r="N701" i="31"/>
  <c r="N698" i="31"/>
  <c r="N699" i="31"/>
  <c r="M696" i="31"/>
  <c r="M697" i="31"/>
  <c r="M694" i="31"/>
  <c r="M695" i="31"/>
  <c r="M692" i="31"/>
  <c r="M693" i="31"/>
  <c r="T690" i="31"/>
  <c r="T691" i="31"/>
  <c r="L690" i="31"/>
  <c r="L691" i="31"/>
  <c r="S688" i="31"/>
  <c r="S689" i="31"/>
  <c r="K688" i="31"/>
  <c r="K689" i="31"/>
  <c r="R686" i="31"/>
  <c r="R687" i="31"/>
  <c r="J686" i="31"/>
  <c r="J687" i="31"/>
  <c r="R684" i="31"/>
  <c r="R685" i="31"/>
  <c r="J684" i="31"/>
  <c r="J685" i="31"/>
  <c r="T682" i="31"/>
  <c r="T683" i="31"/>
  <c r="L682" i="31"/>
  <c r="L683" i="31"/>
  <c r="S680" i="31"/>
  <c r="S681" i="31"/>
  <c r="K680" i="31"/>
  <c r="K681" i="31"/>
  <c r="M678" i="31"/>
  <c r="M679" i="31"/>
  <c r="M676" i="31"/>
  <c r="M677" i="31"/>
  <c r="O674" i="31"/>
  <c r="O675" i="31"/>
  <c r="G674" i="31"/>
  <c r="G675" i="31"/>
  <c r="R672" i="31"/>
  <c r="R673" i="31"/>
  <c r="J672" i="31"/>
  <c r="J673" i="31"/>
  <c r="M670" i="31"/>
  <c r="M671" i="31"/>
  <c r="P668" i="31"/>
  <c r="H668" i="31"/>
  <c r="H669" i="31"/>
  <c r="O666" i="31"/>
  <c r="O667" i="31"/>
  <c r="G666" i="31"/>
  <c r="G667" i="31"/>
  <c r="N664" i="31"/>
  <c r="N665" i="31"/>
  <c r="N770" i="31"/>
  <c r="N771" i="31"/>
  <c r="H768" i="31"/>
  <c r="H769" i="31"/>
  <c r="T764" i="31"/>
  <c r="T765" i="31"/>
  <c r="N762" i="31"/>
  <c r="N763" i="31"/>
  <c r="H760" i="31"/>
  <c r="H761" i="31"/>
  <c r="T756" i="31"/>
  <c r="T757" i="31"/>
  <c r="N754" i="31"/>
  <c r="N755" i="31"/>
  <c r="H752" i="31"/>
  <c r="H753" i="31"/>
  <c r="T748" i="31"/>
  <c r="T749" i="31"/>
  <c r="O746" i="31"/>
  <c r="O747" i="31"/>
  <c r="J744" i="31"/>
  <c r="J745" i="31"/>
  <c r="Q738" i="31"/>
  <c r="Q739" i="31"/>
  <c r="L736" i="31"/>
  <c r="L737" i="31"/>
  <c r="H734" i="31"/>
  <c r="H735" i="31"/>
  <c r="S730" i="31"/>
  <c r="S731" i="31"/>
  <c r="N728" i="31"/>
  <c r="N729" i="31"/>
  <c r="J726" i="31"/>
  <c r="J727" i="31"/>
  <c r="S722" i="31"/>
  <c r="S723" i="31"/>
  <c r="L720" i="31"/>
  <c r="L721" i="31"/>
  <c r="K718" i="31"/>
  <c r="K719" i="31"/>
  <c r="J716" i="31"/>
  <c r="J717" i="31"/>
  <c r="J714" i="31"/>
  <c r="J715" i="31"/>
  <c r="L712" i="31"/>
  <c r="L713" i="31"/>
  <c r="Q710" i="31"/>
  <c r="Q711" i="31"/>
  <c r="H710" i="31"/>
  <c r="H711" i="31"/>
  <c r="P708" i="31"/>
  <c r="H708" i="31"/>
  <c r="H709" i="31"/>
  <c r="O706" i="31"/>
  <c r="O707" i="31"/>
  <c r="G706" i="31"/>
  <c r="G707" i="31"/>
  <c r="N704" i="31"/>
  <c r="N705" i="31"/>
  <c r="M702" i="31"/>
  <c r="M703" i="31"/>
  <c r="M700" i="31"/>
  <c r="M701" i="31"/>
  <c r="M698" i="31"/>
  <c r="M699" i="31"/>
  <c r="T696" i="31"/>
  <c r="T697" i="31"/>
  <c r="L696" i="31"/>
  <c r="L697" i="31"/>
  <c r="T694" i="31"/>
  <c r="T695" i="31"/>
  <c r="L694" i="31"/>
  <c r="L695" i="31"/>
  <c r="T692" i="31"/>
  <c r="T693" i="31"/>
  <c r="L692" i="31"/>
  <c r="L693" i="31"/>
  <c r="S690" i="31"/>
  <c r="S691" i="31"/>
  <c r="K690" i="31"/>
  <c r="K691" i="31"/>
  <c r="R688" i="31"/>
  <c r="R689" i="31"/>
  <c r="J688" i="31"/>
  <c r="J689" i="31"/>
  <c r="Q686" i="31"/>
  <c r="Q687" i="31"/>
  <c r="I686" i="31"/>
  <c r="I687" i="31"/>
  <c r="Q684" i="31"/>
  <c r="Q685" i="31"/>
  <c r="I684" i="31"/>
  <c r="I685" i="31"/>
  <c r="S682" i="31"/>
  <c r="S683" i="31"/>
  <c r="K682" i="31"/>
  <c r="K683" i="31"/>
  <c r="R680" i="31"/>
  <c r="R681" i="31"/>
  <c r="J680" i="31"/>
  <c r="J681" i="31"/>
  <c r="T678" i="31"/>
  <c r="T679" i="31"/>
  <c r="L678" i="31"/>
  <c r="L679" i="31"/>
  <c r="T676" i="31"/>
  <c r="T677" i="31"/>
  <c r="L676" i="31"/>
  <c r="L677" i="31"/>
  <c r="N674" i="31"/>
  <c r="N675" i="31"/>
  <c r="Q672" i="31"/>
  <c r="Q673" i="31"/>
  <c r="I672" i="31"/>
  <c r="I673" i="31"/>
  <c r="T670" i="31"/>
  <c r="T671" i="31"/>
  <c r="L670" i="31"/>
  <c r="L671" i="31"/>
  <c r="O668" i="31"/>
  <c r="O669" i="31"/>
  <c r="G668" i="31"/>
  <c r="G669" i="31"/>
  <c r="N666" i="31"/>
  <c r="N667" i="31"/>
  <c r="M664" i="31"/>
  <c r="M665" i="31"/>
  <c r="T662" i="31"/>
  <c r="T663" i="31"/>
  <c r="L662" i="31"/>
  <c r="L663" i="31"/>
  <c r="S660" i="31"/>
  <c r="S661" i="31"/>
  <c r="K660" i="31"/>
  <c r="K661" i="31"/>
  <c r="L770" i="31"/>
  <c r="L771" i="31"/>
  <c r="P764" i="31"/>
  <c r="L762" i="31"/>
  <c r="L763" i="31"/>
  <c r="P756" i="31"/>
  <c r="L754" i="31"/>
  <c r="L755" i="31"/>
  <c r="P748" i="31"/>
  <c r="M746" i="31"/>
  <c r="M747" i="31"/>
  <c r="H744" i="31"/>
  <c r="H745" i="31"/>
  <c r="R740" i="31"/>
  <c r="R741" i="31"/>
  <c r="O738" i="31"/>
  <c r="O739" i="31"/>
  <c r="J736" i="31"/>
  <c r="J737" i="31"/>
  <c r="T732" i="31"/>
  <c r="T733" i="31"/>
  <c r="Q730" i="31"/>
  <c r="Q731" i="31"/>
  <c r="L728" i="31"/>
  <c r="L729" i="31"/>
  <c r="Q722" i="31"/>
  <c r="Q723" i="31"/>
  <c r="J720" i="31"/>
  <c r="J721" i="31"/>
  <c r="I718" i="31"/>
  <c r="I719" i="31"/>
  <c r="H716" i="31"/>
  <c r="H717" i="31"/>
  <c r="H714" i="31"/>
  <c r="H715" i="31"/>
  <c r="K712" i="31"/>
  <c r="K713" i="31"/>
  <c r="O710" i="31"/>
  <c r="O711" i="31"/>
  <c r="G710" i="31"/>
  <c r="G711" i="31"/>
  <c r="O708" i="31"/>
  <c r="O709" i="31"/>
  <c r="G708" i="31"/>
  <c r="G709" i="31"/>
  <c r="N706" i="31"/>
  <c r="N707" i="31"/>
  <c r="M704" i="31"/>
  <c r="M705" i="31"/>
  <c r="T702" i="31"/>
  <c r="T703" i="31"/>
  <c r="L702" i="31"/>
  <c r="L703" i="31"/>
  <c r="T700" i="31"/>
  <c r="T701" i="31"/>
  <c r="L700" i="31"/>
  <c r="L701" i="31"/>
  <c r="T698" i="31"/>
  <c r="T699" i="31"/>
  <c r="L698" i="31"/>
  <c r="L699" i="31"/>
  <c r="S696" i="31"/>
  <c r="S697" i="31"/>
  <c r="K696" i="31"/>
  <c r="K697" i="31"/>
  <c r="S694" i="31"/>
  <c r="S695" i="31"/>
  <c r="K694" i="31"/>
  <c r="K695" i="31"/>
  <c r="S692" i="31"/>
  <c r="S693" i="31"/>
  <c r="K692" i="31"/>
  <c r="K693" i="31"/>
  <c r="R690" i="31"/>
  <c r="R691" i="31"/>
  <c r="J690" i="31"/>
  <c r="J691" i="31"/>
  <c r="Q688" i="31"/>
  <c r="Q689" i="31"/>
  <c r="I688" i="31"/>
  <c r="I689" i="31"/>
  <c r="P686" i="31"/>
  <c r="H686" i="31"/>
  <c r="H687" i="31"/>
  <c r="P684" i="31"/>
  <c r="H684" i="31"/>
  <c r="H685" i="31"/>
  <c r="R682" i="31"/>
  <c r="R683" i="31"/>
  <c r="J682" i="31"/>
  <c r="J683" i="31"/>
  <c r="Q680" i="31"/>
  <c r="Q681" i="31"/>
  <c r="I680" i="31"/>
  <c r="I681" i="31"/>
  <c r="S678" i="31"/>
  <c r="S679" i="31"/>
  <c r="K678" i="31"/>
  <c r="K679" i="31"/>
  <c r="S676" i="31"/>
  <c r="S677" i="31"/>
  <c r="K676" i="31"/>
  <c r="K677" i="31"/>
  <c r="M674" i="31"/>
  <c r="M675" i="31"/>
  <c r="P672" i="31"/>
  <c r="H672" i="31"/>
  <c r="H673" i="31"/>
  <c r="S670" i="31"/>
  <c r="S671" i="31"/>
  <c r="K670" i="31"/>
  <c r="K671" i="31"/>
  <c r="N668" i="31"/>
  <c r="N669" i="31"/>
  <c r="M666" i="31"/>
  <c r="M667" i="31"/>
  <c r="T664" i="31"/>
  <c r="T665" i="31"/>
  <c r="L664" i="31"/>
  <c r="L665" i="31"/>
  <c r="S662" i="31"/>
  <c r="S663" i="31"/>
  <c r="K662" i="31"/>
  <c r="K663" i="31"/>
  <c r="R660" i="31"/>
  <c r="R661" i="31"/>
  <c r="J660" i="31"/>
  <c r="J661" i="31"/>
  <c r="H770" i="31"/>
  <c r="H771" i="31"/>
  <c r="T766" i="31"/>
  <c r="T767" i="31"/>
  <c r="N764" i="31"/>
  <c r="N765" i="31"/>
  <c r="H762" i="31"/>
  <c r="H763" i="31"/>
  <c r="T758" i="31"/>
  <c r="T759" i="31"/>
  <c r="N756" i="31"/>
  <c r="N757" i="31"/>
  <c r="H754" i="31"/>
  <c r="H755" i="31"/>
  <c r="T750" i="31"/>
  <c r="T751" i="31"/>
  <c r="N748" i="31"/>
  <c r="N749" i="31"/>
  <c r="I746" i="31"/>
  <c r="I747" i="31"/>
  <c r="P740" i="31"/>
  <c r="K738" i="31"/>
  <c r="K739" i="31"/>
  <c r="H736" i="31"/>
  <c r="H737" i="31"/>
  <c r="R732" i="31"/>
  <c r="R733" i="31"/>
  <c r="M730" i="31"/>
  <c r="M731" i="31"/>
  <c r="J728" i="31"/>
  <c r="J729" i="31"/>
  <c r="T724" i="31"/>
  <c r="T725" i="31"/>
  <c r="M722" i="31"/>
  <c r="M723" i="31"/>
  <c r="I720" i="31"/>
  <c r="I721" i="31"/>
  <c r="H718" i="31"/>
  <c r="H719" i="31"/>
  <c r="G716" i="31"/>
  <c r="G717" i="31"/>
  <c r="G714" i="31"/>
  <c r="G715" i="31"/>
  <c r="I712" i="31"/>
  <c r="I713" i="31"/>
  <c r="N710" i="31"/>
  <c r="N711" i="31"/>
  <c r="N708" i="31"/>
  <c r="N709" i="31"/>
  <c r="M706" i="31"/>
  <c r="M707" i="31"/>
  <c r="T704" i="31"/>
  <c r="T705" i="31"/>
  <c r="L704" i="31"/>
  <c r="L705" i="31"/>
  <c r="S702" i="31"/>
  <c r="S703" i="31"/>
  <c r="K702" i="31"/>
  <c r="K703" i="31"/>
  <c r="S700" i="31"/>
  <c r="S701" i="31"/>
  <c r="K700" i="31"/>
  <c r="K701" i="31"/>
  <c r="S698" i="31"/>
  <c r="S699" i="31"/>
  <c r="K698" i="31"/>
  <c r="K699" i="31"/>
  <c r="R696" i="31"/>
  <c r="R697" i="31"/>
  <c r="J696" i="31"/>
  <c r="J697" i="31"/>
  <c r="R694" i="31"/>
  <c r="R695" i="31"/>
  <c r="J694" i="31"/>
  <c r="J695" i="31"/>
  <c r="R692" i="31"/>
  <c r="R693" i="31"/>
  <c r="J692" i="31"/>
  <c r="J693" i="31"/>
  <c r="Q690" i="31"/>
  <c r="Q691" i="31"/>
  <c r="I690" i="31"/>
  <c r="I691" i="31"/>
  <c r="P688" i="31"/>
  <c r="H688" i="31"/>
  <c r="H689" i="31"/>
  <c r="O686" i="31"/>
  <c r="O687" i="31"/>
  <c r="G686" i="31"/>
  <c r="G687" i="31"/>
  <c r="O684" i="31"/>
  <c r="O685" i="31"/>
  <c r="G684" i="31"/>
  <c r="G685" i="31"/>
  <c r="Q682" i="31"/>
  <c r="Q683" i="31"/>
  <c r="I682" i="31"/>
  <c r="I683" i="31"/>
  <c r="P680" i="31"/>
  <c r="H680" i="31"/>
  <c r="H681" i="31"/>
  <c r="R678" i="31"/>
  <c r="R679" i="31"/>
  <c r="J678" i="31"/>
  <c r="J679" i="31"/>
  <c r="R676" i="31"/>
  <c r="R677" i="31"/>
  <c r="J676" i="31"/>
  <c r="J677" i="31"/>
  <c r="T674" i="31"/>
  <c r="T675" i="31"/>
  <c r="L674" i="31"/>
  <c r="L675" i="31"/>
  <c r="O672" i="31"/>
  <c r="O673" i="31"/>
  <c r="G672" i="31"/>
  <c r="G673" i="31"/>
  <c r="R670" i="31"/>
  <c r="R671" i="31"/>
  <c r="J670" i="31"/>
  <c r="J671" i="31"/>
  <c r="M668" i="31"/>
  <c r="M669" i="31"/>
  <c r="T666" i="31"/>
  <c r="T667" i="31"/>
  <c r="L666" i="31"/>
  <c r="L667" i="31"/>
  <c r="S664" i="31"/>
  <c r="S665" i="31"/>
  <c r="K664" i="31"/>
  <c r="K665" i="31"/>
  <c r="R662" i="31"/>
  <c r="R663" i="31"/>
  <c r="J662" i="31"/>
  <c r="J663" i="31"/>
  <c r="P766" i="31"/>
  <c r="L764" i="31"/>
  <c r="L765" i="31"/>
  <c r="P758" i="31"/>
  <c r="L756" i="31"/>
  <c r="L757" i="31"/>
  <c r="P750" i="31"/>
  <c r="L748" i="31"/>
  <c r="L749" i="31"/>
  <c r="G746" i="31"/>
  <c r="G747" i="31"/>
  <c r="R742" i="31"/>
  <c r="R743" i="31"/>
  <c r="N740" i="31"/>
  <c r="N741" i="31"/>
  <c r="I738" i="31"/>
  <c r="I739" i="31"/>
  <c r="T734" i="31"/>
  <c r="T735" i="31"/>
  <c r="P732" i="31"/>
  <c r="K730" i="31"/>
  <c r="K731" i="31"/>
  <c r="R724" i="31"/>
  <c r="R725" i="31"/>
  <c r="K722" i="31"/>
  <c r="K723" i="31"/>
  <c r="H720" i="31"/>
  <c r="H721" i="31"/>
  <c r="G718" i="31"/>
  <c r="G719" i="31"/>
  <c r="G712" i="31"/>
  <c r="G713" i="31"/>
  <c r="M710" i="31"/>
  <c r="M711" i="31"/>
  <c r="M708" i="31"/>
  <c r="M709" i="31"/>
  <c r="T706" i="31"/>
  <c r="T707" i="31"/>
  <c r="L706" i="31"/>
  <c r="L707" i="31"/>
  <c r="S704" i="31"/>
  <c r="S705" i="31"/>
  <c r="K704" i="31"/>
  <c r="K705" i="31"/>
  <c r="R702" i="31"/>
  <c r="R703" i="31"/>
  <c r="J702" i="31"/>
  <c r="J703" i="31"/>
  <c r="R700" i="31"/>
  <c r="R701" i="31"/>
  <c r="J700" i="31"/>
  <c r="J701" i="31"/>
  <c r="R698" i="31"/>
  <c r="R699" i="31"/>
  <c r="J698" i="31"/>
  <c r="J699" i="31"/>
  <c r="Q696" i="31"/>
  <c r="Q697" i="31"/>
  <c r="I696" i="31"/>
  <c r="I697" i="31"/>
  <c r="Q694" i="31"/>
  <c r="Q695" i="31"/>
  <c r="I694" i="31"/>
  <c r="I695" i="31"/>
  <c r="Q692" i="31"/>
  <c r="Q693" i="31"/>
  <c r="I692" i="31"/>
  <c r="I693" i="31"/>
  <c r="P690" i="31"/>
  <c r="H690" i="31"/>
  <c r="H691" i="31"/>
  <c r="O688" i="31"/>
  <c r="O689" i="31"/>
  <c r="G688" i="31"/>
  <c r="G689" i="31"/>
  <c r="N686" i="31"/>
  <c r="N687" i="31"/>
  <c r="N684" i="31"/>
  <c r="N685" i="31"/>
  <c r="P682" i="31"/>
  <c r="H682" i="31"/>
  <c r="H683" i="31"/>
  <c r="O680" i="31"/>
  <c r="O681" i="31"/>
  <c r="G680" i="31"/>
  <c r="G681" i="31"/>
  <c r="Q678" i="31"/>
  <c r="Q679" i="31"/>
  <c r="I678" i="31"/>
  <c r="I679" i="31"/>
  <c r="Q676" i="31"/>
  <c r="Q677" i="31"/>
  <c r="I676" i="31"/>
  <c r="I677" i="31"/>
  <c r="S674" i="31"/>
  <c r="S675" i="31"/>
  <c r="K674" i="31"/>
  <c r="K675" i="31"/>
  <c r="N672" i="31"/>
  <c r="N673" i="31"/>
  <c r="Q670" i="31"/>
  <c r="Q671" i="31"/>
  <c r="I670" i="31"/>
  <c r="I671" i="31"/>
  <c r="T668" i="31"/>
  <c r="T669" i="31"/>
  <c r="L668" i="31"/>
  <c r="L669" i="31"/>
  <c r="S666" i="31"/>
  <c r="S667" i="31"/>
  <c r="K666" i="31"/>
  <c r="K667" i="31"/>
  <c r="R664" i="31"/>
  <c r="R665" i="31"/>
  <c r="J664" i="31"/>
  <c r="J665" i="31"/>
  <c r="Q662" i="31"/>
  <c r="Q663" i="31"/>
  <c r="I662" i="31"/>
  <c r="I663" i="31"/>
  <c r="P660" i="31"/>
  <c r="H660" i="31"/>
  <c r="H661" i="31"/>
  <c r="T768" i="31"/>
  <c r="T769" i="31"/>
  <c r="H748" i="31"/>
  <c r="H749" i="31"/>
  <c r="T726" i="31"/>
  <c r="T727" i="31"/>
  <c r="L710" i="31"/>
  <c r="L711" i="31"/>
  <c r="I702" i="31"/>
  <c r="I703" i="31"/>
  <c r="H694" i="31"/>
  <c r="H695" i="31"/>
  <c r="H678" i="31"/>
  <c r="H679" i="31"/>
  <c r="P670" i="31"/>
  <c r="M660" i="31"/>
  <c r="M661" i="31"/>
  <c r="Q658" i="31"/>
  <c r="Q659" i="31"/>
  <c r="I658" i="31"/>
  <c r="I659" i="31"/>
  <c r="P656" i="31"/>
  <c r="H656" i="31"/>
  <c r="H657" i="31"/>
  <c r="N654" i="31"/>
  <c r="N655" i="31"/>
  <c r="T652" i="31"/>
  <c r="T653" i="31"/>
  <c r="L652" i="31"/>
  <c r="L653" i="31"/>
  <c r="R650" i="31"/>
  <c r="R651" i="31"/>
  <c r="J650" i="31"/>
  <c r="J651" i="31"/>
  <c r="P648" i="31"/>
  <c r="H648" i="31"/>
  <c r="H649" i="31"/>
  <c r="N646" i="31"/>
  <c r="N647" i="31"/>
  <c r="T644" i="31"/>
  <c r="T645" i="31"/>
  <c r="L644" i="31"/>
  <c r="L645" i="31"/>
  <c r="R642" i="31"/>
  <c r="R643" i="31"/>
  <c r="J642" i="31"/>
  <c r="J643" i="31"/>
  <c r="P640" i="31"/>
  <c r="H640" i="31"/>
  <c r="H641" i="31"/>
  <c r="N638" i="31"/>
  <c r="N639" i="31"/>
  <c r="T636" i="31"/>
  <c r="T637" i="31"/>
  <c r="L636" i="31"/>
  <c r="L637" i="31"/>
  <c r="R634" i="31"/>
  <c r="R635" i="31"/>
  <c r="J634" i="31"/>
  <c r="J635" i="31"/>
  <c r="P632" i="31"/>
  <c r="H632" i="31"/>
  <c r="H633" i="31"/>
  <c r="N630" i="31"/>
  <c r="N631" i="31"/>
  <c r="T628" i="31"/>
  <c r="T629" i="31"/>
  <c r="L628" i="31"/>
  <c r="L629" i="31"/>
  <c r="T626" i="31"/>
  <c r="T627" i="31"/>
  <c r="L626" i="31"/>
  <c r="L627" i="31"/>
  <c r="S624" i="31"/>
  <c r="S625" i="31"/>
  <c r="K624" i="31"/>
  <c r="K625" i="31"/>
  <c r="S622" i="31"/>
  <c r="S623" i="31"/>
  <c r="K622" i="31"/>
  <c r="K623" i="31"/>
  <c r="R620" i="31"/>
  <c r="R621" i="31"/>
  <c r="J620" i="31"/>
  <c r="J621" i="31"/>
  <c r="Q618" i="31"/>
  <c r="Q619" i="31"/>
  <c r="I618" i="31"/>
  <c r="I619" i="31"/>
  <c r="O616" i="31"/>
  <c r="O617" i="31"/>
  <c r="G616" i="31"/>
  <c r="G617" i="31"/>
  <c r="M614" i="31"/>
  <c r="M615" i="31"/>
  <c r="S612" i="31"/>
  <c r="S613" i="31"/>
  <c r="K612" i="31"/>
  <c r="K613" i="31"/>
  <c r="Q610" i="31"/>
  <c r="Q611" i="31"/>
  <c r="I610" i="31"/>
  <c r="I611" i="31"/>
  <c r="O608" i="31"/>
  <c r="O609" i="31"/>
  <c r="G608" i="31"/>
  <c r="G609" i="31"/>
  <c r="M606" i="31"/>
  <c r="M607" i="31"/>
  <c r="S604" i="31"/>
  <c r="S605" i="31"/>
  <c r="K604" i="31"/>
  <c r="K605" i="31"/>
  <c r="Q602" i="31"/>
  <c r="Q603" i="31"/>
  <c r="I602" i="31"/>
  <c r="I603" i="31"/>
  <c r="O600" i="31"/>
  <c r="O601" i="31"/>
  <c r="G600" i="31"/>
  <c r="G601" i="31"/>
  <c r="M598" i="31"/>
  <c r="M599" i="31"/>
  <c r="S596" i="31"/>
  <c r="S597" i="31"/>
  <c r="K596" i="31"/>
  <c r="K597" i="31"/>
  <c r="Q594" i="31"/>
  <c r="Q595" i="31"/>
  <c r="I594" i="31"/>
  <c r="I595" i="31"/>
  <c r="O592" i="31"/>
  <c r="O593" i="31"/>
  <c r="G592" i="31"/>
  <c r="G593" i="31"/>
  <c r="M590" i="31"/>
  <c r="M591" i="31"/>
  <c r="S588" i="31"/>
  <c r="S589" i="31"/>
  <c r="K588" i="31"/>
  <c r="K589" i="31"/>
  <c r="Q586" i="31"/>
  <c r="Q587" i="31"/>
  <c r="I586" i="31"/>
  <c r="I587" i="31"/>
  <c r="O584" i="31"/>
  <c r="O585" i="31"/>
  <c r="G584" i="31"/>
  <c r="G585" i="31"/>
  <c r="M582" i="31"/>
  <c r="M583" i="31"/>
  <c r="S580" i="31"/>
  <c r="S581" i="31"/>
  <c r="K580" i="31"/>
  <c r="K581" i="31"/>
  <c r="Q578" i="31"/>
  <c r="Q579" i="31"/>
  <c r="I578" i="31"/>
  <c r="I579" i="31"/>
  <c r="N766" i="31"/>
  <c r="N767" i="31"/>
  <c r="N724" i="31"/>
  <c r="N725" i="31"/>
  <c r="T708" i="31"/>
  <c r="T709" i="31"/>
  <c r="Q700" i="31"/>
  <c r="Q701" i="31"/>
  <c r="P692" i="31"/>
  <c r="M684" i="31"/>
  <c r="M685" i="31"/>
  <c r="P676" i="31"/>
  <c r="H670" i="31"/>
  <c r="H671" i="31"/>
  <c r="P662" i="31"/>
  <c r="L660" i="31"/>
  <c r="L661" i="31"/>
  <c r="P658" i="31"/>
  <c r="H658" i="31"/>
  <c r="H659" i="31"/>
  <c r="O656" i="31"/>
  <c r="O657" i="31"/>
  <c r="G656" i="31"/>
  <c r="G657" i="31"/>
  <c r="M654" i="31"/>
  <c r="M655" i="31"/>
  <c r="S652" i="31"/>
  <c r="S653" i="31"/>
  <c r="K652" i="31"/>
  <c r="K653" i="31"/>
  <c r="Q650" i="31"/>
  <c r="Q651" i="31"/>
  <c r="I650" i="31"/>
  <c r="I651" i="31"/>
  <c r="O648" i="31"/>
  <c r="O649" i="31"/>
  <c r="G648" i="31"/>
  <c r="G649" i="31"/>
  <c r="M646" i="31"/>
  <c r="M647" i="31"/>
  <c r="S644" i="31"/>
  <c r="S645" i="31"/>
  <c r="K644" i="31"/>
  <c r="K645" i="31"/>
  <c r="Q642" i="31"/>
  <c r="Q643" i="31"/>
  <c r="I642" i="31"/>
  <c r="I643" i="31"/>
  <c r="O640" i="31"/>
  <c r="O641" i="31"/>
  <c r="G640" i="31"/>
  <c r="G641" i="31"/>
  <c r="M638" i="31"/>
  <c r="M639" i="31"/>
  <c r="S636" i="31"/>
  <c r="S637" i="31"/>
  <c r="K636" i="31"/>
  <c r="K637" i="31"/>
  <c r="Q634" i="31"/>
  <c r="Q635" i="31"/>
  <c r="I634" i="31"/>
  <c r="I635" i="31"/>
  <c r="O632" i="31"/>
  <c r="O633" i="31"/>
  <c r="G632" i="31"/>
  <c r="G633" i="31"/>
  <c r="M630" i="31"/>
  <c r="M631" i="31"/>
  <c r="S628" i="31"/>
  <c r="S629" i="31"/>
  <c r="K628" i="31"/>
  <c r="K629" i="31"/>
  <c r="S626" i="31"/>
  <c r="S627" i="31"/>
  <c r="K626" i="31"/>
  <c r="K627" i="31"/>
  <c r="R624" i="31"/>
  <c r="R625" i="31"/>
  <c r="J624" i="31"/>
  <c r="J625" i="31"/>
  <c r="R622" i="31"/>
  <c r="R623" i="31"/>
  <c r="J622" i="31"/>
  <c r="J623" i="31"/>
  <c r="Q620" i="31"/>
  <c r="Q621" i="31"/>
  <c r="I620" i="31"/>
  <c r="I621" i="31"/>
  <c r="P618" i="31"/>
  <c r="H618" i="31"/>
  <c r="H619" i="31"/>
  <c r="N616" i="31"/>
  <c r="N617" i="31"/>
  <c r="T614" i="31"/>
  <c r="T615" i="31"/>
  <c r="L614" i="31"/>
  <c r="L615" i="31"/>
  <c r="R612" i="31"/>
  <c r="R613" i="31"/>
  <c r="J612" i="31"/>
  <c r="J613" i="31"/>
  <c r="P610" i="31"/>
  <c r="H610" i="31"/>
  <c r="H611" i="31"/>
  <c r="N608" i="31"/>
  <c r="N609" i="31"/>
  <c r="T606" i="31"/>
  <c r="T607" i="31"/>
  <c r="L606" i="31"/>
  <c r="L607" i="31"/>
  <c r="R604" i="31"/>
  <c r="R605" i="31"/>
  <c r="J604" i="31"/>
  <c r="J605" i="31"/>
  <c r="P602" i="31"/>
  <c r="H602" i="31"/>
  <c r="H603" i="31"/>
  <c r="N600" i="31"/>
  <c r="N601" i="31"/>
  <c r="T598" i="31"/>
  <c r="T599" i="31"/>
  <c r="L598" i="31"/>
  <c r="L599" i="31"/>
  <c r="R596" i="31"/>
  <c r="R597" i="31"/>
  <c r="J596" i="31"/>
  <c r="J597" i="31"/>
  <c r="P594" i="31"/>
  <c r="H594" i="31"/>
  <c r="H595" i="31"/>
  <c r="N592" i="31"/>
  <c r="N593" i="31"/>
  <c r="T590" i="31"/>
  <c r="T591" i="31"/>
  <c r="L590" i="31"/>
  <c r="L591" i="31"/>
  <c r="R588" i="31"/>
  <c r="R589" i="31"/>
  <c r="J588" i="31"/>
  <c r="J589" i="31"/>
  <c r="P586" i="31"/>
  <c r="H586" i="31"/>
  <c r="H587" i="31"/>
  <c r="N584" i="31"/>
  <c r="N585" i="31"/>
  <c r="T582" i="31"/>
  <c r="T583" i="31"/>
  <c r="L582" i="31"/>
  <c r="L583" i="31"/>
  <c r="R580" i="31"/>
  <c r="R581" i="31"/>
  <c r="J580" i="31"/>
  <c r="J581" i="31"/>
  <c r="P578" i="31"/>
  <c r="H578" i="31"/>
  <c r="H579" i="31"/>
  <c r="H764" i="31"/>
  <c r="H765" i="31"/>
  <c r="P742" i="31"/>
  <c r="I722" i="31"/>
  <c r="I723" i="31"/>
  <c r="L708" i="31"/>
  <c r="L709" i="31"/>
  <c r="I700" i="31"/>
  <c r="I701" i="31"/>
  <c r="H692" i="31"/>
  <c r="H693" i="31"/>
  <c r="H676" i="31"/>
  <c r="H677" i="31"/>
  <c r="S668" i="31"/>
  <c r="S669" i="31"/>
  <c r="M662" i="31"/>
  <c r="M663" i="31"/>
  <c r="I660" i="31"/>
  <c r="I661" i="31"/>
  <c r="O658" i="31"/>
  <c r="O659" i="31"/>
  <c r="G658" i="31"/>
  <c r="G659" i="31"/>
  <c r="N656" i="31"/>
  <c r="N657" i="31"/>
  <c r="T654" i="31"/>
  <c r="T655" i="31"/>
  <c r="L654" i="31"/>
  <c r="L655" i="31"/>
  <c r="R652" i="31"/>
  <c r="R653" i="31"/>
  <c r="J652" i="31"/>
  <c r="J653" i="31"/>
  <c r="P650" i="31"/>
  <c r="H650" i="31"/>
  <c r="H651" i="31"/>
  <c r="N648" i="31"/>
  <c r="N649" i="31"/>
  <c r="T646" i="31"/>
  <c r="T647" i="31"/>
  <c r="L646" i="31"/>
  <c r="L647" i="31"/>
  <c r="R644" i="31"/>
  <c r="R645" i="31"/>
  <c r="J644" i="31"/>
  <c r="J645" i="31"/>
  <c r="P642" i="31"/>
  <c r="H642" i="31"/>
  <c r="H643" i="31"/>
  <c r="N640" i="31"/>
  <c r="N641" i="31"/>
  <c r="T638" i="31"/>
  <c r="T639" i="31"/>
  <c r="L638" i="31"/>
  <c r="L639" i="31"/>
  <c r="R636" i="31"/>
  <c r="R637" i="31"/>
  <c r="J636" i="31"/>
  <c r="J637" i="31"/>
  <c r="P634" i="31"/>
  <c r="H634" i="31"/>
  <c r="H635" i="31"/>
  <c r="N632" i="31"/>
  <c r="N633" i="31"/>
  <c r="T630" i="31"/>
  <c r="T631" i="31"/>
  <c r="L630" i="31"/>
  <c r="L631" i="31"/>
  <c r="R628" i="31"/>
  <c r="R629" i="31"/>
  <c r="J628" i="31"/>
  <c r="J629" i="31"/>
  <c r="R626" i="31"/>
  <c r="R627" i="31"/>
  <c r="J626" i="31"/>
  <c r="J627" i="31"/>
  <c r="Q624" i="31"/>
  <c r="Q625" i="31"/>
  <c r="I624" i="31"/>
  <c r="I625" i="31"/>
  <c r="Q622" i="31"/>
  <c r="Q623" i="31"/>
  <c r="I622" i="31"/>
  <c r="I623" i="31"/>
  <c r="P620" i="31"/>
  <c r="H620" i="31"/>
  <c r="H621" i="31"/>
  <c r="O618" i="31"/>
  <c r="O619" i="31"/>
  <c r="G618" i="31"/>
  <c r="G619" i="31"/>
  <c r="M616" i="31"/>
  <c r="M617" i="31"/>
  <c r="S614" i="31"/>
  <c r="S615" i="31"/>
  <c r="K614" i="31"/>
  <c r="K615" i="31"/>
  <c r="Q612" i="31"/>
  <c r="Q613" i="31"/>
  <c r="I612" i="31"/>
  <c r="I613" i="31"/>
  <c r="O610" i="31"/>
  <c r="O611" i="31"/>
  <c r="G610" i="31"/>
  <c r="G611" i="31"/>
  <c r="M608" i="31"/>
  <c r="M609" i="31"/>
  <c r="S606" i="31"/>
  <c r="S607" i="31"/>
  <c r="K606" i="31"/>
  <c r="K607" i="31"/>
  <c r="Q604" i="31"/>
  <c r="Q605" i="31"/>
  <c r="I604" i="31"/>
  <c r="I605" i="31"/>
  <c r="O602" i="31"/>
  <c r="O603" i="31"/>
  <c r="G602" i="31"/>
  <c r="G603" i="31"/>
  <c r="M600" i="31"/>
  <c r="M601" i="31"/>
  <c r="S598" i="31"/>
  <c r="S599" i="31"/>
  <c r="K598" i="31"/>
  <c r="K599" i="31"/>
  <c r="Q596" i="31"/>
  <c r="Q597" i="31"/>
  <c r="I596" i="31"/>
  <c r="I597" i="31"/>
  <c r="O594" i="31"/>
  <c r="O595" i="31"/>
  <c r="G594" i="31"/>
  <c r="G595" i="31"/>
  <c r="M592" i="31"/>
  <c r="M593" i="31"/>
  <c r="S590" i="31"/>
  <c r="S591" i="31"/>
  <c r="K590" i="31"/>
  <c r="K591" i="31"/>
  <c r="Q588" i="31"/>
  <c r="Q589" i="31"/>
  <c r="I588" i="31"/>
  <c r="I589" i="31"/>
  <c r="O586" i="31"/>
  <c r="O587" i="31"/>
  <c r="G586" i="31"/>
  <c r="G587" i="31"/>
  <c r="M584" i="31"/>
  <c r="M585" i="31"/>
  <c r="S582" i="31"/>
  <c r="S583" i="31"/>
  <c r="K582" i="31"/>
  <c r="K583" i="31"/>
  <c r="Q580" i="31"/>
  <c r="Q581" i="31"/>
  <c r="I580" i="31"/>
  <c r="I581" i="31"/>
  <c r="O578" i="31"/>
  <c r="O579" i="31"/>
  <c r="G578" i="31"/>
  <c r="G579" i="31"/>
  <c r="T760" i="31"/>
  <c r="T761" i="31"/>
  <c r="J740" i="31"/>
  <c r="J741" i="31"/>
  <c r="S718" i="31"/>
  <c r="S719" i="31"/>
  <c r="S706" i="31"/>
  <c r="S707" i="31"/>
  <c r="Q698" i="31"/>
  <c r="Q699" i="31"/>
  <c r="O690" i="31"/>
  <c r="O691" i="31"/>
  <c r="O682" i="31"/>
  <c r="O683" i="31"/>
  <c r="R674" i="31"/>
  <c r="R675" i="31"/>
  <c r="K668" i="31"/>
  <c r="K669" i="31"/>
  <c r="H662" i="31"/>
  <c r="H663" i="31"/>
  <c r="G660" i="31"/>
  <c r="G661" i="31"/>
  <c r="N658" i="31"/>
  <c r="N659" i="31"/>
  <c r="M656" i="31"/>
  <c r="M657" i="31"/>
  <c r="S654" i="31"/>
  <c r="S655" i="31"/>
  <c r="K654" i="31"/>
  <c r="K655" i="31"/>
  <c r="Q652" i="31"/>
  <c r="Q653" i="31"/>
  <c r="I652" i="31"/>
  <c r="I653" i="31"/>
  <c r="O650" i="31"/>
  <c r="O651" i="31"/>
  <c r="G650" i="31"/>
  <c r="G651" i="31"/>
  <c r="M648" i="31"/>
  <c r="M649" i="31"/>
  <c r="S646" i="31"/>
  <c r="S647" i="31"/>
  <c r="K646" i="31"/>
  <c r="K647" i="31"/>
  <c r="Q644" i="31"/>
  <c r="Q645" i="31"/>
  <c r="I644" i="31"/>
  <c r="I645" i="31"/>
  <c r="O642" i="31"/>
  <c r="O643" i="31"/>
  <c r="G642" i="31"/>
  <c r="G643" i="31"/>
  <c r="M640" i="31"/>
  <c r="M641" i="31"/>
  <c r="S638" i="31"/>
  <c r="S639" i="31"/>
  <c r="K638" i="31"/>
  <c r="K639" i="31"/>
  <c r="Q636" i="31"/>
  <c r="Q637" i="31"/>
  <c r="I636" i="31"/>
  <c r="I637" i="31"/>
  <c r="O634" i="31"/>
  <c r="O635" i="31"/>
  <c r="G634" i="31"/>
  <c r="G635" i="31"/>
  <c r="M632" i="31"/>
  <c r="M633" i="31"/>
  <c r="S630" i="31"/>
  <c r="S631" i="31"/>
  <c r="K630" i="31"/>
  <c r="K631" i="31"/>
  <c r="Q628" i="31"/>
  <c r="Q629" i="31"/>
  <c r="I628" i="31"/>
  <c r="I629" i="31"/>
  <c r="Q626" i="31"/>
  <c r="Q627" i="31"/>
  <c r="I626" i="31"/>
  <c r="I627" i="31"/>
  <c r="P624" i="31"/>
  <c r="H624" i="31"/>
  <c r="H625" i="31"/>
  <c r="P622" i="31"/>
  <c r="H622" i="31"/>
  <c r="H623" i="31"/>
  <c r="O620" i="31"/>
  <c r="O621" i="31"/>
  <c r="G620" i="31"/>
  <c r="G621" i="31"/>
  <c r="N618" i="31"/>
  <c r="N619" i="31"/>
  <c r="T616" i="31"/>
  <c r="T617" i="31"/>
  <c r="L616" i="31"/>
  <c r="L617" i="31"/>
  <c r="R614" i="31"/>
  <c r="R615" i="31"/>
  <c r="J614" i="31"/>
  <c r="J615" i="31"/>
  <c r="P612" i="31"/>
  <c r="H612" i="31"/>
  <c r="H613" i="31"/>
  <c r="N610" i="31"/>
  <c r="N611" i="31"/>
  <c r="T608" i="31"/>
  <c r="T609" i="31"/>
  <c r="L608" i="31"/>
  <c r="L609" i="31"/>
  <c r="R606" i="31"/>
  <c r="R607" i="31"/>
  <c r="J606" i="31"/>
  <c r="J607" i="31"/>
  <c r="P604" i="31"/>
  <c r="H604" i="31"/>
  <c r="H605" i="31"/>
  <c r="N602" i="31"/>
  <c r="N603" i="31"/>
  <c r="T600" i="31"/>
  <c r="T601" i="31"/>
  <c r="L600" i="31"/>
  <c r="L601" i="31"/>
  <c r="R598" i="31"/>
  <c r="R599" i="31"/>
  <c r="J598" i="31"/>
  <c r="J599" i="31"/>
  <c r="P596" i="31"/>
  <c r="H596" i="31"/>
  <c r="H597" i="31"/>
  <c r="N594" i="31"/>
  <c r="N595" i="31"/>
  <c r="T592" i="31"/>
  <c r="T593" i="31"/>
  <c r="L592" i="31"/>
  <c r="L593" i="31"/>
  <c r="R590" i="31"/>
  <c r="R591" i="31"/>
  <c r="J590" i="31"/>
  <c r="J591" i="31"/>
  <c r="P588" i="31"/>
  <c r="H588" i="31"/>
  <c r="H589" i="31"/>
  <c r="N586" i="31"/>
  <c r="N587" i="31"/>
  <c r="T584" i="31"/>
  <c r="T585" i="31"/>
  <c r="L584" i="31"/>
  <c r="L585" i="31"/>
  <c r="R582" i="31"/>
  <c r="R583" i="31"/>
  <c r="J582" i="31"/>
  <c r="J583" i="31"/>
  <c r="P580" i="31"/>
  <c r="H580" i="31"/>
  <c r="H581" i="31"/>
  <c r="N578" i="31"/>
  <c r="N579" i="31"/>
  <c r="T576" i="31"/>
  <c r="T577" i="31"/>
  <c r="H756" i="31"/>
  <c r="H757" i="31"/>
  <c r="R734" i="31"/>
  <c r="R735" i="31"/>
  <c r="R714" i="31"/>
  <c r="R715" i="31"/>
  <c r="R704" i="31"/>
  <c r="R705" i="31"/>
  <c r="P696" i="31"/>
  <c r="N688" i="31"/>
  <c r="N689" i="31"/>
  <c r="N680" i="31"/>
  <c r="N681" i="31"/>
  <c r="J666" i="31"/>
  <c r="J667" i="31"/>
  <c r="T660" i="31"/>
  <c r="T661" i="31"/>
  <c r="T658" i="31"/>
  <c r="T659" i="31"/>
  <c r="L658" i="31"/>
  <c r="L659" i="31"/>
  <c r="S656" i="31"/>
  <c r="S657" i="31"/>
  <c r="K656" i="31"/>
  <c r="K657" i="31"/>
  <c r="Q654" i="31"/>
  <c r="Q655" i="31"/>
  <c r="I654" i="31"/>
  <c r="I655" i="31"/>
  <c r="O652" i="31"/>
  <c r="O653" i="31"/>
  <c r="G652" i="31"/>
  <c r="G653" i="31"/>
  <c r="M650" i="31"/>
  <c r="M651" i="31"/>
  <c r="S648" i="31"/>
  <c r="S649" i="31"/>
  <c r="K648" i="31"/>
  <c r="K649" i="31"/>
  <c r="Q646" i="31"/>
  <c r="Q647" i="31"/>
  <c r="I646" i="31"/>
  <c r="I647" i="31"/>
  <c r="O644" i="31"/>
  <c r="O645" i="31"/>
  <c r="G644" i="31"/>
  <c r="G645" i="31"/>
  <c r="M642" i="31"/>
  <c r="M643" i="31"/>
  <c r="S640" i="31"/>
  <c r="S641" i="31"/>
  <c r="K640" i="31"/>
  <c r="K641" i="31"/>
  <c r="Q638" i="31"/>
  <c r="Q639" i="31"/>
  <c r="I638" i="31"/>
  <c r="I639" i="31"/>
  <c r="O636" i="31"/>
  <c r="O637" i="31"/>
  <c r="G636" i="31"/>
  <c r="G637" i="31"/>
  <c r="M634" i="31"/>
  <c r="M635" i="31"/>
  <c r="S632" i="31"/>
  <c r="S633" i="31"/>
  <c r="K632" i="31"/>
  <c r="K633" i="31"/>
  <c r="Q630" i="31"/>
  <c r="Q631" i="31"/>
  <c r="I630" i="31"/>
  <c r="I631" i="31"/>
  <c r="O628" i="31"/>
  <c r="O629" i="31"/>
  <c r="G628" i="31"/>
  <c r="G629" i="31"/>
  <c r="O626" i="31"/>
  <c r="O627" i="31"/>
  <c r="G626" i="31"/>
  <c r="G627" i="31"/>
  <c r="N624" i="31"/>
  <c r="N625" i="31"/>
  <c r="N622" i="31"/>
  <c r="N623" i="31"/>
  <c r="M620" i="31"/>
  <c r="M621" i="31"/>
  <c r="T618" i="31"/>
  <c r="T619" i="31"/>
  <c r="L618" i="31"/>
  <c r="L619" i="31"/>
  <c r="R616" i="31"/>
  <c r="R617" i="31"/>
  <c r="J616" i="31"/>
  <c r="J617" i="31"/>
  <c r="P614" i="31"/>
  <c r="H614" i="31"/>
  <c r="H615" i="31"/>
  <c r="N612" i="31"/>
  <c r="N613" i="31"/>
  <c r="T610" i="31"/>
  <c r="T611" i="31"/>
  <c r="L610" i="31"/>
  <c r="L611" i="31"/>
  <c r="R608" i="31"/>
  <c r="R609" i="31"/>
  <c r="J608" i="31"/>
  <c r="J609" i="31"/>
  <c r="P606" i="31"/>
  <c r="H606" i="31"/>
  <c r="H607" i="31"/>
  <c r="N604" i="31"/>
  <c r="N605" i="31"/>
  <c r="T602" i="31"/>
  <c r="T603" i="31"/>
  <c r="L602" i="31"/>
  <c r="L603" i="31"/>
  <c r="R600" i="31"/>
  <c r="R601" i="31"/>
  <c r="J600" i="31"/>
  <c r="J601" i="31"/>
  <c r="P598" i="31"/>
  <c r="H598" i="31"/>
  <c r="H599" i="31"/>
  <c r="N596" i="31"/>
  <c r="N597" i="31"/>
  <c r="T594" i="31"/>
  <c r="T595" i="31"/>
  <c r="L594" i="31"/>
  <c r="L595" i="31"/>
  <c r="R592" i="31"/>
  <c r="R593" i="31"/>
  <c r="J592" i="31"/>
  <c r="J593" i="31"/>
  <c r="P590" i="31"/>
  <c r="H590" i="31"/>
  <c r="H591" i="31"/>
  <c r="N588" i="31"/>
  <c r="N589" i="31"/>
  <c r="T586" i="31"/>
  <c r="T587" i="31"/>
  <c r="L586" i="31"/>
  <c r="L587" i="31"/>
  <c r="R584" i="31"/>
  <c r="R585" i="31"/>
  <c r="J584" i="31"/>
  <c r="J585" i="31"/>
  <c r="P582" i="31"/>
  <c r="H582" i="31"/>
  <c r="H583" i="31"/>
  <c r="N580" i="31"/>
  <c r="N581" i="31"/>
  <c r="T578" i="31"/>
  <c r="T579" i="31"/>
  <c r="L578" i="31"/>
  <c r="L579" i="31"/>
  <c r="R576" i="31"/>
  <c r="R577" i="31"/>
  <c r="L732" i="31"/>
  <c r="L733" i="31"/>
  <c r="I698" i="31"/>
  <c r="I699" i="31"/>
  <c r="P678" i="31"/>
  <c r="Q660" i="31"/>
  <c r="Q661" i="31"/>
  <c r="T656" i="31"/>
  <c r="T657" i="31"/>
  <c r="R716" i="31"/>
  <c r="R717" i="31"/>
  <c r="P694" i="31"/>
  <c r="M672" i="31"/>
  <c r="M673" i="31"/>
  <c r="Q656" i="31"/>
  <c r="Q657" i="31"/>
  <c r="H654" i="31"/>
  <c r="H655" i="31"/>
  <c r="N650" i="31"/>
  <c r="N651" i="31"/>
  <c r="I648" i="31"/>
  <c r="I649" i="31"/>
  <c r="N644" i="31"/>
  <c r="N645" i="31"/>
  <c r="T640" i="31"/>
  <c r="T641" i="31"/>
  <c r="O638" i="31"/>
  <c r="O639" i="31"/>
  <c r="T634" i="31"/>
  <c r="T635" i="31"/>
  <c r="L632" i="31"/>
  <c r="L633" i="31"/>
  <c r="G630" i="31"/>
  <c r="G631" i="31"/>
  <c r="N626" i="31"/>
  <c r="N627" i="31"/>
  <c r="G624" i="31"/>
  <c r="G625" i="31"/>
  <c r="S620" i="31"/>
  <c r="S621" i="31"/>
  <c r="K618" i="31"/>
  <c r="K619" i="31"/>
  <c r="Q614" i="31"/>
  <c r="Q615" i="31"/>
  <c r="L612" i="31"/>
  <c r="L613" i="31"/>
  <c r="Q608" i="31"/>
  <c r="Q609" i="31"/>
  <c r="I606" i="31"/>
  <c r="I607" i="31"/>
  <c r="R602" i="31"/>
  <c r="R603" i="31"/>
  <c r="I600" i="31"/>
  <c r="I601" i="31"/>
  <c r="O596" i="31"/>
  <c r="O597" i="31"/>
  <c r="J594" i="31"/>
  <c r="J595" i="31"/>
  <c r="O590" i="31"/>
  <c r="O591" i="31"/>
  <c r="G588" i="31"/>
  <c r="G589" i="31"/>
  <c r="P584" i="31"/>
  <c r="G582" i="31"/>
  <c r="G583" i="31"/>
  <c r="M578" i="31"/>
  <c r="M579" i="31"/>
  <c r="M576" i="31"/>
  <c r="M577" i="31"/>
  <c r="S574" i="31"/>
  <c r="S575" i="31"/>
  <c r="K574" i="31"/>
  <c r="K575" i="31"/>
  <c r="Q572" i="31"/>
  <c r="Q573" i="31"/>
  <c r="I572" i="31"/>
  <c r="I573" i="31"/>
  <c r="O570" i="31"/>
  <c r="O571" i="31"/>
  <c r="G570" i="31"/>
  <c r="G571" i="31"/>
  <c r="M568" i="31"/>
  <c r="M569" i="31"/>
  <c r="S566" i="31"/>
  <c r="S567" i="31"/>
  <c r="K566" i="31"/>
  <c r="K567" i="31"/>
  <c r="Q564" i="31"/>
  <c r="Q565" i="31"/>
  <c r="I564" i="31"/>
  <c r="I565" i="31"/>
  <c r="Q562" i="31"/>
  <c r="Q563" i="31"/>
  <c r="I562" i="31"/>
  <c r="I563" i="31"/>
  <c r="Q560" i="31"/>
  <c r="Q561" i="31"/>
  <c r="I560" i="31"/>
  <c r="I561" i="31"/>
  <c r="S558" i="31"/>
  <c r="S559" i="31"/>
  <c r="K558" i="31"/>
  <c r="K559" i="31"/>
  <c r="R556" i="31"/>
  <c r="R557" i="31"/>
  <c r="J556" i="31"/>
  <c r="J557" i="31"/>
  <c r="S554" i="31"/>
  <c r="S555" i="31"/>
  <c r="K554" i="31"/>
  <c r="K555" i="31"/>
  <c r="R552" i="31"/>
  <c r="R553" i="31"/>
  <c r="J552" i="31"/>
  <c r="J553" i="31"/>
  <c r="Q550" i="31"/>
  <c r="Q551" i="31"/>
  <c r="I550" i="31"/>
  <c r="I551" i="31"/>
  <c r="Q548" i="31"/>
  <c r="Q549" i="31"/>
  <c r="I548" i="31"/>
  <c r="I549" i="31"/>
  <c r="R546" i="31"/>
  <c r="R547" i="31"/>
  <c r="J546" i="31"/>
  <c r="J547" i="31"/>
  <c r="R544" i="31"/>
  <c r="R545" i="31"/>
  <c r="J544" i="31"/>
  <c r="J545" i="31"/>
  <c r="R542" i="31"/>
  <c r="R543" i="31"/>
  <c r="J542" i="31"/>
  <c r="J543" i="31"/>
  <c r="Q540" i="31"/>
  <c r="Q541" i="31"/>
  <c r="I540" i="31"/>
  <c r="I541" i="31"/>
  <c r="R538" i="31"/>
  <c r="R539" i="31"/>
  <c r="J538" i="31"/>
  <c r="J539" i="31"/>
  <c r="S536" i="31"/>
  <c r="S537" i="31"/>
  <c r="K536" i="31"/>
  <c r="K537" i="31"/>
  <c r="M534" i="31"/>
  <c r="M535" i="31"/>
  <c r="T532" i="31"/>
  <c r="T533" i="31"/>
  <c r="L532" i="31"/>
  <c r="L533" i="31"/>
  <c r="N530" i="31"/>
  <c r="N531" i="31"/>
  <c r="Q712" i="31"/>
  <c r="Q713" i="31"/>
  <c r="G690" i="31"/>
  <c r="G691" i="31"/>
  <c r="S658" i="31"/>
  <c r="S659" i="31"/>
  <c r="L656" i="31"/>
  <c r="L657" i="31"/>
  <c r="G654" i="31"/>
  <c r="G655" i="31"/>
  <c r="L650" i="31"/>
  <c r="L651" i="31"/>
  <c r="R646" i="31"/>
  <c r="R647" i="31"/>
  <c r="M644" i="31"/>
  <c r="M645" i="31"/>
  <c r="R640" i="31"/>
  <c r="R641" i="31"/>
  <c r="J638" i="31"/>
  <c r="J639" i="31"/>
  <c r="S634" i="31"/>
  <c r="S635" i="31"/>
  <c r="J632" i="31"/>
  <c r="J633" i="31"/>
  <c r="P628" i="31"/>
  <c r="M626" i="31"/>
  <c r="M627" i="31"/>
  <c r="N620" i="31"/>
  <c r="N621" i="31"/>
  <c r="J618" i="31"/>
  <c r="J619" i="31"/>
  <c r="O614" i="31"/>
  <c r="O615" i="31"/>
  <c r="G612" i="31"/>
  <c r="G613" i="31"/>
  <c r="P608" i="31"/>
  <c r="G606" i="31"/>
  <c r="G607" i="31"/>
  <c r="M602" i="31"/>
  <c r="M603" i="31"/>
  <c r="H600" i="31"/>
  <c r="H601" i="31"/>
  <c r="M596" i="31"/>
  <c r="M597" i="31"/>
  <c r="S592" i="31"/>
  <c r="S593" i="31"/>
  <c r="N590" i="31"/>
  <c r="N591" i="31"/>
  <c r="S586" i="31"/>
  <c r="S587" i="31"/>
  <c r="K584" i="31"/>
  <c r="K585" i="31"/>
  <c r="T580" i="31"/>
  <c r="T581" i="31"/>
  <c r="K578" i="31"/>
  <c r="K579" i="31"/>
  <c r="L576" i="31"/>
  <c r="L577" i="31"/>
  <c r="R574" i="31"/>
  <c r="R575" i="31"/>
  <c r="J574" i="31"/>
  <c r="J575" i="31"/>
  <c r="P572" i="31"/>
  <c r="H572" i="31"/>
  <c r="H573" i="31"/>
  <c r="N570" i="31"/>
  <c r="N571" i="31"/>
  <c r="T568" i="31"/>
  <c r="T569" i="31"/>
  <c r="L568" i="31"/>
  <c r="L569" i="31"/>
  <c r="R566" i="31"/>
  <c r="R567" i="31"/>
  <c r="J566" i="31"/>
  <c r="J567" i="31"/>
  <c r="P564" i="31"/>
  <c r="H564" i="31"/>
  <c r="H565" i="31"/>
  <c r="P562" i="31"/>
  <c r="H562" i="31"/>
  <c r="H563" i="31"/>
  <c r="P560" i="31"/>
  <c r="H560" i="31"/>
  <c r="H561" i="31"/>
  <c r="R558" i="31"/>
  <c r="R559" i="31"/>
  <c r="J558" i="31"/>
  <c r="J559" i="31"/>
  <c r="Q556" i="31"/>
  <c r="Q557" i="31"/>
  <c r="I556" i="31"/>
  <c r="I557" i="31"/>
  <c r="R554" i="31"/>
  <c r="R555" i="31"/>
  <c r="J554" i="31"/>
  <c r="J555" i="31"/>
  <c r="Q552" i="31"/>
  <c r="Q553" i="31"/>
  <c r="I552" i="31"/>
  <c r="I553" i="31"/>
  <c r="P550" i="31"/>
  <c r="H550" i="31"/>
  <c r="H551" i="31"/>
  <c r="P548" i="31"/>
  <c r="H548" i="31"/>
  <c r="H549" i="31"/>
  <c r="Q546" i="31"/>
  <c r="Q547" i="31"/>
  <c r="I546" i="31"/>
  <c r="I547" i="31"/>
  <c r="Q544" i="31"/>
  <c r="Q545" i="31"/>
  <c r="I544" i="31"/>
  <c r="I545" i="31"/>
  <c r="Q542" i="31"/>
  <c r="Q543" i="31"/>
  <c r="I542" i="31"/>
  <c r="I543" i="31"/>
  <c r="P540" i="31"/>
  <c r="H540" i="31"/>
  <c r="H541" i="31"/>
  <c r="Q538" i="31"/>
  <c r="Q539" i="31"/>
  <c r="I538" i="31"/>
  <c r="I539" i="31"/>
  <c r="R536" i="31"/>
  <c r="R537" i="31"/>
  <c r="J536" i="31"/>
  <c r="J537" i="31"/>
  <c r="T534" i="31"/>
  <c r="T535" i="31"/>
  <c r="L534" i="31"/>
  <c r="L535" i="31"/>
  <c r="S532" i="31"/>
  <c r="S533" i="31"/>
  <c r="K532" i="31"/>
  <c r="K533" i="31"/>
  <c r="M530" i="31"/>
  <c r="M531" i="31"/>
  <c r="M528" i="31"/>
  <c r="M529" i="31"/>
  <c r="M526" i="31"/>
  <c r="M527" i="31"/>
  <c r="N524" i="31"/>
  <c r="N525" i="31"/>
  <c r="N750" i="31"/>
  <c r="N751" i="31"/>
  <c r="J704" i="31"/>
  <c r="J705" i="31"/>
  <c r="G682" i="31"/>
  <c r="G683" i="31"/>
  <c r="I664" i="31"/>
  <c r="I665" i="31"/>
  <c r="K658" i="31"/>
  <c r="K659" i="31"/>
  <c r="R654" i="31"/>
  <c r="R655" i="31"/>
  <c r="M652" i="31"/>
  <c r="M653" i="31"/>
  <c r="R648" i="31"/>
  <c r="R649" i="31"/>
  <c r="J646" i="31"/>
  <c r="J647" i="31"/>
  <c r="S642" i="31"/>
  <c r="S643" i="31"/>
  <c r="J640" i="31"/>
  <c r="J641" i="31"/>
  <c r="P636" i="31"/>
  <c r="K634" i="31"/>
  <c r="K635" i="31"/>
  <c r="P630" i="31"/>
  <c r="H628" i="31"/>
  <c r="H629" i="31"/>
  <c r="T624" i="31"/>
  <c r="T625" i="31"/>
  <c r="M622" i="31"/>
  <c r="M623" i="31"/>
  <c r="P616" i="31"/>
  <c r="G614" i="31"/>
  <c r="G615" i="31"/>
  <c r="M610" i="31"/>
  <c r="M611" i="31"/>
  <c r="H608" i="31"/>
  <c r="H609" i="31"/>
  <c r="M604" i="31"/>
  <c r="M605" i="31"/>
  <c r="S600" i="31"/>
  <c r="S601" i="31"/>
  <c r="N598" i="31"/>
  <c r="N599" i="31"/>
  <c r="S594" i="31"/>
  <c r="S595" i="31"/>
  <c r="K592" i="31"/>
  <c r="K593" i="31"/>
  <c r="T588" i="31"/>
  <c r="T589" i="31"/>
  <c r="K586" i="31"/>
  <c r="K587" i="31"/>
  <c r="Q582" i="31"/>
  <c r="Q583" i="31"/>
  <c r="L580" i="31"/>
  <c r="L581" i="31"/>
  <c r="Q576" i="31"/>
  <c r="Q577" i="31"/>
  <c r="I576" i="31"/>
  <c r="I577" i="31"/>
  <c r="O574" i="31"/>
  <c r="O575" i="31"/>
  <c r="G574" i="31"/>
  <c r="G575" i="31"/>
  <c r="M572" i="31"/>
  <c r="M573" i="31"/>
  <c r="S570" i="31"/>
  <c r="S571" i="31"/>
  <c r="K570" i="31"/>
  <c r="K571" i="31"/>
  <c r="Q568" i="31"/>
  <c r="Q569" i="31"/>
  <c r="I568" i="31"/>
  <c r="I569" i="31"/>
  <c r="O566" i="31"/>
  <c r="O567" i="31"/>
  <c r="G566" i="31"/>
  <c r="G567" i="31"/>
  <c r="M564" i="31"/>
  <c r="M565" i="31"/>
  <c r="M562" i="31"/>
  <c r="M563" i="31"/>
  <c r="M560" i="31"/>
  <c r="M561" i="31"/>
  <c r="O558" i="31"/>
  <c r="O559" i="31"/>
  <c r="G558" i="31"/>
  <c r="G559" i="31"/>
  <c r="N556" i="31"/>
  <c r="N557" i="31"/>
  <c r="O554" i="31"/>
  <c r="O555" i="31"/>
  <c r="G554" i="31"/>
  <c r="G555" i="31"/>
  <c r="N552" i="31"/>
  <c r="N553" i="31"/>
  <c r="M550" i="31"/>
  <c r="M551" i="31"/>
  <c r="M548" i="31"/>
  <c r="M549" i="31"/>
  <c r="N546" i="31"/>
  <c r="N547" i="31"/>
  <c r="N544" i="31"/>
  <c r="N545" i="31"/>
  <c r="N542" i="31"/>
  <c r="N543" i="31"/>
  <c r="M540" i="31"/>
  <c r="M541" i="31"/>
  <c r="N538" i="31"/>
  <c r="N539" i="31"/>
  <c r="O536" i="31"/>
  <c r="O537" i="31"/>
  <c r="G536" i="31"/>
  <c r="G537" i="31"/>
  <c r="Q534" i="31"/>
  <c r="Q535" i="31"/>
  <c r="I534" i="31"/>
  <c r="I535" i="31"/>
  <c r="P532" i="31"/>
  <c r="H532" i="31"/>
  <c r="H533" i="31"/>
  <c r="R530" i="31"/>
  <c r="R531" i="31"/>
  <c r="J530" i="31"/>
  <c r="J531" i="31"/>
  <c r="R528" i="31"/>
  <c r="R529" i="31"/>
  <c r="J528" i="31"/>
  <c r="J529" i="31"/>
  <c r="R526" i="31"/>
  <c r="R527" i="31"/>
  <c r="J526" i="31"/>
  <c r="J527" i="31"/>
  <c r="S524" i="31"/>
  <c r="S525" i="31"/>
  <c r="K524" i="31"/>
  <c r="K525" i="31"/>
  <c r="T522" i="31"/>
  <c r="T523" i="31"/>
  <c r="N758" i="31"/>
  <c r="N759" i="31"/>
  <c r="R658" i="31"/>
  <c r="R659" i="31"/>
  <c r="J654" i="31"/>
  <c r="J655" i="31"/>
  <c r="Q648" i="31"/>
  <c r="Q649" i="31"/>
  <c r="H644" i="31"/>
  <c r="H645" i="31"/>
  <c r="R638" i="31"/>
  <c r="R639" i="31"/>
  <c r="L634" i="31"/>
  <c r="L635" i="31"/>
  <c r="H630" i="31"/>
  <c r="H631" i="31"/>
  <c r="O624" i="31"/>
  <c r="O625" i="31"/>
  <c r="L620" i="31"/>
  <c r="L621" i="31"/>
  <c r="I616" i="31"/>
  <c r="I617" i="31"/>
  <c r="R610" i="31"/>
  <c r="R611" i="31"/>
  <c r="N606" i="31"/>
  <c r="N607" i="31"/>
  <c r="Q600" i="31"/>
  <c r="Q601" i="31"/>
  <c r="L596" i="31"/>
  <c r="L597" i="31"/>
  <c r="H592" i="31"/>
  <c r="H593" i="31"/>
  <c r="M586" i="31"/>
  <c r="M587" i="31"/>
  <c r="I582" i="31"/>
  <c r="I583" i="31"/>
  <c r="P576" i="31"/>
  <c r="Q574" i="31"/>
  <c r="Q575" i="31"/>
  <c r="S572" i="31"/>
  <c r="S573" i="31"/>
  <c r="T570" i="31"/>
  <c r="T571" i="31"/>
  <c r="H570" i="31"/>
  <c r="H571" i="31"/>
  <c r="H568" i="31"/>
  <c r="H569" i="31"/>
  <c r="I566" i="31"/>
  <c r="I567" i="31"/>
  <c r="K564" i="31"/>
  <c r="K565" i="31"/>
  <c r="N562" i="31"/>
  <c r="N563" i="31"/>
  <c r="R560" i="31"/>
  <c r="R561" i="31"/>
  <c r="I558" i="31"/>
  <c r="I559" i="31"/>
  <c r="L556" i="31"/>
  <c r="L557" i="31"/>
  <c r="P554" i="31"/>
  <c r="S552" i="31"/>
  <c r="S553" i="31"/>
  <c r="T550" i="31"/>
  <c r="T551" i="31"/>
  <c r="G550" i="31"/>
  <c r="G551" i="31"/>
  <c r="K548" i="31"/>
  <c r="K549" i="31"/>
  <c r="O546" i="31"/>
  <c r="O547" i="31"/>
  <c r="S544" i="31"/>
  <c r="S545" i="31"/>
  <c r="H542" i="31"/>
  <c r="H543" i="31"/>
  <c r="K540" i="31"/>
  <c r="K541" i="31"/>
  <c r="O538" i="31"/>
  <c r="O539" i="31"/>
  <c r="T536" i="31"/>
  <c r="T537" i="31"/>
  <c r="K534" i="31"/>
  <c r="K535" i="31"/>
  <c r="N532" i="31"/>
  <c r="N533" i="31"/>
  <c r="S530" i="31"/>
  <c r="S531" i="31"/>
  <c r="G530" i="31"/>
  <c r="G531" i="31"/>
  <c r="L528" i="31"/>
  <c r="L529" i="31"/>
  <c r="Q526" i="31"/>
  <c r="Q527" i="31"/>
  <c r="G526" i="31"/>
  <c r="G527" i="31"/>
  <c r="M524" i="31"/>
  <c r="M525" i="31"/>
  <c r="S522" i="31"/>
  <c r="S523" i="31"/>
  <c r="K522" i="31"/>
  <c r="K523" i="31"/>
  <c r="R520" i="31"/>
  <c r="R521" i="31"/>
  <c r="J520" i="31"/>
  <c r="J521" i="31"/>
  <c r="S518" i="31"/>
  <c r="S519" i="31"/>
  <c r="K518" i="31"/>
  <c r="K519" i="31"/>
  <c r="N516" i="31"/>
  <c r="N517" i="31"/>
  <c r="S514" i="31"/>
  <c r="S515" i="31"/>
  <c r="K514" i="31"/>
  <c r="K515" i="31"/>
  <c r="M512" i="31"/>
  <c r="M513" i="31"/>
  <c r="P510" i="31"/>
  <c r="H510" i="31"/>
  <c r="H511" i="31"/>
  <c r="M508" i="31"/>
  <c r="M509" i="31"/>
  <c r="T752" i="31"/>
  <c r="T753" i="31"/>
  <c r="M686" i="31"/>
  <c r="M687" i="31"/>
  <c r="M658" i="31"/>
  <c r="M659" i="31"/>
  <c r="P652" i="31"/>
  <c r="L648" i="31"/>
  <c r="L649" i="31"/>
  <c r="T642" i="31"/>
  <c r="T643" i="31"/>
  <c r="P638" i="31"/>
  <c r="T632" i="31"/>
  <c r="T633" i="31"/>
  <c r="N628" i="31"/>
  <c r="N629" i="31"/>
  <c r="M624" i="31"/>
  <c r="M625" i="31"/>
  <c r="K620" i="31"/>
  <c r="K621" i="31"/>
  <c r="H616" i="31"/>
  <c r="H617" i="31"/>
  <c r="K610" i="31"/>
  <c r="K611" i="31"/>
  <c r="T604" i="31"/>
  <c r="T605" i="31"/>
  <c r="P600" i="31"/>
  <c r="G596" i="31"/>
  <c r="G597" i="31"/>
  <c r="Q590" i="31"/>
  <c r="Q591" i="31"/>
  <c r="J586" i="31"/>
  <c r="J587" i="31"/>
  <c r="O580" i="31"/>
  <c r="O581" i="31"/>
  <c r="O576" i="31"/>
  <c r="O577" i="31"/>
  <c r="P574" i="31"/>
  <c r="R572" i="31"/>
  <c r="R573" i="31"/>
  <c r="R570" i="31"/>
  <c r="R571" i="31"/>
  <c r="S568" i="31"/>
  <c r="S569" i="31"/>
  <c r="G568" i="31"/>
  <c r="G569" i="31"/>
  <c r="H566" i="31"/>
  <c r="H567" i="31"/>
  <c r="J564" i="31"/>
  <c r="J565" i="31"/>
  <c r="L562" i="31"/>
  <c r="L563" i="31"/>
  <c r="O560" i="31"/>
  <c r="O561" i="31"/>
  <c r="G738" i="31"/>
  <c r="G739" i="31"/>
  <c r="J658" i="31"/>
  <c r="J659" i="31"/>
  <c r="N652" i="31"/>
  <c r="N653" i="31"/>
  <c r="J648" i="31"/>
  <c r="J649" i="31"/>
  <c r="N642" i="31"/>
  <c r="N643" i="31"/>
  <c r="H638" i="31"/>
  <c r="H639" i="31"/>
  <c r="R632" i="31"/>
  <c r="R633" i="31"/>
  <c r="M628" i="31"/>
  <c r="M629" i="31"/>
  <c r="L624" i="31"/>
  <c r="L625" i="31"/>
  <c r="S618" i="31"/>
  <c r="S619" i="31"/>
  <c r="N614" i="31"/>
  <c r="N615" i="31"/>
  <c r="J610" i="31"/>
  <c r="J611" i="31"/>
  <c r="O604" i="31"/>
  <c r="O605" i="31"/>
  <c r="K600" i="31"/>
  <c r="K601" i="31"/>
  <c r="R594" i="31"/>
  <c r="R595" i="31"/>
  <c r="I590" i="31"/>
  <c r="I591" i="31"/>
  <c r="S584" i="31"/>
  <c r="S585" i="31"/>
  <c r="M580" i="31"/>
  <c r="M581" i="31"/>
  <c r="N576" i="31"/>
  <c r="N577" i="31"/>
  <c r="N574" i="31"/>
  <c r="N575" i="31"/>
  <c r="O572" i="31"/>
  <c r="O573" i="31"/>
  <c r="Q570" i="31"/>
  <c r="Q571" i="31"/>
  <c r="R568" i="31"/>
  <c r="R569" i="31"/>
  <c r="T566" i="31"/>
  <c r="T567" i="31"/>
  <c r="T564" i="31"/>
  <c r="T565" i="31"/>
  <c r="G564" i="31"/>
  <c r="G565" i="31"/>
  <c r="K562" i="31"/>
  <c r="K563" i="31"/>
  <c r="N560" i="31"/>
  <c r="N561" i="31"/>
  <c r="T558" i="31"/>
  <c r="T559" i="31"/>
  <c r="H556" i="31"/>
  <c r="H557" i="31"/>
  <c r="M554" i="31"/>
  <c r="M555" i="31"/>
  <c r="O552" i="31"/>
  <c r="O553" i="31"/>
  <c r="R550" i="31"/>
  <c r="R551" i="31"/>
  <c r="T548" i="31"/>
  <c r="T549" i="31"/>
  <c r="G548" i="31"/>
  <c r="G549" i="31"/>
  <c r="L546" i="31"/>
  <c r="L547" i="31"/>
  <c r="O544" i="31"/>
  <c r="O545" i="31"/>
  <c r="S542" i="31"/>
  <c r="S543" i="31"/>
  <c r="T540" i="31"/>
  <c r="T541" i="31"/>
  <c r="G540" i="31"/>
  <c r="G541" i="31"/>
  <c r="L538" i="31"/>
  <c r="L539" i="31"/>
  <c r="P536" i="31"/>
  <c r="H534" i="31"/>
  <c r="H535" i="31"/>
  <c r="J532" i="31"/>
  <c r="J533" i="31"/>
  <c r="P530" i="31"/>
  <c r="T528" i="31"/>
  <c r="T529" i="31"/>
  <c r="I528" i="31"/>
  <c r="I529" i="31"/>
  <c r="O526" i="31"/>
  <c r="O527" i="31"/>
  <c r="J524" i="31"/>
  <c r="J525" i="31"/>
  <c r="Q522" i="31"/>
  <c r="Q523" i="31"/>
  <c r="I522" i="31"/>
  <c r="I523" i="31"/>
  <c r="P520" i="31"/>
  <c r="H520" i="31"/>
  <c r="H521" i="31"/>
  <c r="Q518" i="31"/>
  <c r="Q519" i="31"/>
  <c r="I518" i="31"/>
  <c r="I519" i="31"/>
  <c r="T516" i="31"/>
  <c r="T517" i="31"/>
  <c r="L516" i="31"/>
  <c r="L517" i="31"/>
  <c r="Q514" i="31"/>
  <c r="Q515" i="31"/>
  <c r="I514" i="31"/>
  <c r="I515" i="31"/>
  <c r="S512" i="31"/>
  <c r="S513" i="31"/>
  <c r="K512" i="31"/>
  <c r="K513" i="31"/>
  <c r="N510" i="31"/>
  <c r="N511" i="31"/>
  <c r="S508" i="31"/>
  <c r="S509" i="31"/>
  <c r="K508" i="31"/>
  <c r="K509" i="31"/>
  <c r="O506" i="31"/>
  <c r="O507" i="31"/>
  <c r="G506" i="31"/>
  <c r="G507" i="31"/>
  <c r="M504" i="31"/>
  <c r="M505" i="31"/>
  <c r="M502" i="31"/>
  <c r="M503" i="31"/>
  <c r="O500" i="31"/>
  <c r="O501" i="31"/>
  <c r="G500" i="31"/>
  <c r="G501" i="31"/>
  <c r="P498" i="31"/>
  <c r="H498" i="31"/>
  <c r="H499" i="31"/>
  <c r="P496" i="31"/>
  <c r="H496" i="31"/>
  <c r="H497" i="31"/>
  <c r="R666" i="31"/>
  <c r="R667" i="31"/>
  <c r="J656" i="31"/>
  <c r="J657" i="31"/>
  <c r="T650" i="31"/>
  <c r="T651" i="31"/>
  <c r="O646" i="31"/>
  <c r="O647" i="31"/>
  <c r="K642" i="31"/>
  <c r="K643" i="31"/>
  <c r="N636" i="31"/>
  <c r="N637" i="31"/>
  <c r="I632" i="31"/>
  <c r="I633" i="31"/>
  <c r="O622" i="31"/>
  <c r="O623" i="31"/>
  <c r="M618" i="31"/>
  <c r="M619" i="31"/>
  <c r="T612" i="31"/>
  <c r="T613" i="31"/>
  <c r="K608" i="31"/>
  <c r="K609" i="31"/>
  <c r="G604" i="31"/>
  <c r="G605" i="31"/>
  <c r="O598" i="31"/>
  <c r="O599" i="31"/>
  <c r="K594" i="31"/>
  <c r="K595" i="31"/>
  <c r="O588" i="31"/>
  <c r="O589" i="31"/>
  <c r="I584" i="31"/>
  <c r="I585" i="31"/>
  <c r="S578" i="31"/>
  <c r="S579" i="31"/>
  <c r="J576" i="31"/>
  <c r="J577" i="31"/>
  <c r="L574" i="31"/>
  <c r="L575" i="31"/>
  <c r="L572" i="31"/>
  <c r="L573" i="31"/>
  <c r="M570" i="31"/>
  <c r="M571" i="31"/>
  <c r="O568" i="31"/>
  <c r="O569" i="31"/>
  <c r="P566" i="31"/>
  <c r="R564" i="31"/>
  <c r="R565" i="31"/>
  <c r="K706" i="31"/>
  <c r="K707" i="31"/>
  <c r="Q664" i="31"/>
  <c r="Q665" i="31"/>
  <c r="I656" i="31"/>
  <c r="I657" i="31"/>
  <c r="S650" i="31"/>
  <c r="S651" i="31"/>
  <c r="H646" i="31"/>
  <c r="H647" i="31"/>
  <c r="Q640" i="31"/>
  <c r="Q641" i="31"/>
  <c r="M636" i="31"/>
  <c r="M637" i="31"/>
  <c r="R630" i="31"/>
  <c r="R631" i="31"/>
  <c r="P626" i="31"/>
  <c r="L622" i="31"/>
  <c r="L623" i="31"/>
  <c r="S616" i="31"/>
  <c r="S617" i="31"/>
  <c r="O612" i="31"/>
  <c r="O613" i="31"/>
  <c r="I608" i="31"/>
  <c r="I609" i="31"/>
  <c r="S602" i="31"/>
  <c r="S603" i="31"/>
  <c r="I598" i="31"/>
  <c r="I599" i="31"/>
  <c r="Q592" i="31"/>
  <c r="Q593" i="31"/>
  <c r="M588" i="31"/>
  <c r="M589" i="31"/>
  <c r="H584" i="31"/>
  <c r="H585" i="31"/>
  <c r="R578" i="31"/>
  <c r="R579" i="31"/>
  <c r="H576" i="31"/>
  <c r="H577" i="31"/>
  <c r="I574" i="31"/>
  <c r="I575" i="31"/>
  <c r="K572" i="31"/>
  <c r="K573" i="31"/>
  <c r="L570" i="31"/>
  <c r="L571" i="31"/>
  <c r="N568" i="31"/>
  <c r="N569" i="31"/>
  <c r="N566" i="31"/>
  <c r="N567" i="31"/>
  <c r="O564" i="31"/>
  <c r="O565" i="31"/>
  <c r="S562" i="31"/>
  <c r="S563" i="31"/>
  <c r="J560" i="31"/>
  <c r="J561" i="31"/>
  <c r="N558" i="31"/>
  <c r="N559" i="31"/>
  <c r="P556" i="31"/>
  <c r="H554" i="31"/>
  <c r="H555" i="31"/>
  <c r="K552" i="31"/>
  <c r="K553" i="31"/>
  <c r="L550" i="31"/>
  <c r="L551" i="31"/>
  <c r="O548" i="31"/>
  <c r="O549" i="31"/>
  <c r="T546" i="31"/>
  <c r="T547" i="31"/>
  <c r="G546" i="31"/>
  <c r="G547" i="31"/>
  <c r="K544" i="31"/>
  <c r="K545" i="31"/>
  <c r="M542" i="31"/>
  <c r="M543" i="31"/>
  <c r="O540" i="31"/>
  <c r="O541" i="31"/>
  <c r="T538" i="31"/>
  <c r="T539" i="31"/>
  <c r="G538" i="31"/>
  <c r="G539" i="31"/>
  <c r="L536" i="31"/>
  <c r="L537" i="31"/>
  <c r="P534" i="31"/>
  <c r="R532" i="31"/>
  <c r="R533" i="31"/>
  <c r="K530" i="31"/>
  <c r="K531" i="31"/>
  <c r="P528" i="31"/>
  <c r="K526" i="31"/>
  <c r="K527" i="31"/>
  <c r="Q524" i="31"/>
  <c r="Q525" i="31"/>
  <c r="G524" i="31"/>
  <c r="G525" i="31"/>
  <c r="N522" i="31"/>
  <c r="N523" i="31"/>
  <c r="M520" i="31"/>
  <c r="M521" i="31"/>
  <c r="N518" i="31"/>
  <c r="N519" i="31"/>
  <c r="Q516" i="31"/>
  <c r="Q517" i="31"/>
  <c r="I516" i="31"/>
  <c r="I517" i="31"/>
  <c r="N514" i="31"/>
  <c r="N515" i="31"/>
  <c r="P512" i="31"/>
  <c r="H512" i="31"/>
  <c r="H513" i="31"/>
  <c r="S510" i="31"/>
  <c r="S511" i="31"/>
  <c r="K510" i="31"/>
  <c r="K511" i="31"/>
  <c r="P508" i="31"/>
  <c r="Q702" i="31"/>
  <c r="Q703" i="31"/>
  <c r="P654" i="31"/>
  <c r="K650" i="31"/>
  <c r="K651" i="31"/>
  <c r="G646" i="31"/>
  <c r="G647" i="31"/>
  <c r="L640" i="31"/>
  <c r="L641" i="31"/>
  <c r="H636" i="31"/>
  <c r="H637" i="31"/>
  <c r="O630" i="31"/>
  <c r="O631" i="31"/>
  <c r="H626" i="31"/>
  <c r="H627" i="31"/>
  <c r="G622" i="31"/>
  <c r="G623" i="31"/>
  <c r="Q616" i="31"/>
  <c r="Q617" i="31"/>
  <c r="M612" i="31"/>
  <c r="M613" i="31"/>
  <c r="Q606" i="31"/>
  <c r="Q607" i="31"/>
  <c r="K602" i="31"/>
  <c r="K603" i="31"/>
  <c r="G598" i="31"/>
  <c r="G599" i="31"/>
  <c r="P592" i="31"/>
  <c r="L588" i="31"/>
  <c r="L589" i="31"/>
  <c r="O582" i="31"/>
  <c r="O583" i="31"/>
  <c r="J578" i="31"/>
  <c r="J579" i="31"/>
  <c r="G576" i="31"/>
  <c r="G577" i="31"/>
  <c r="H574" i="31"/>
  <c r="H575" i="31"/>
  <c r="J572" i="31"/>
  <c r="J573" i="31"/>
  <c r="J570" i="31"/>
  <c r="J571" i="31"/>
  <c r="K568" i="31"/>
  <c r="K569" i="31"/>
  <c r="M566" i="31"/>
  <c r="M567" i="31"/>
  <c r="N564" i="31"/>
  <c r="N565" i="31"/>
  <c r="R562" i="31"/>
  <c r="R563" i="31"/>
  <c r="T560" i="31"/>
  <c r="T561" i="31"/>
  <c r="G560" i="31"/>
  <c r="G561" i="31"/>
  <c r="M558" i="31"/>
  <c r="M559" i="31"/>
  <c r="O556" i="31"/>
  <c r="O557" i="31"/>
  <c r="T554" i="31"/>
  <c r="T555" i="31"/>
  <c r="H552" i="31"/>
  <c r="H553" i="31"/>
  <c r="K550" i="31"/>
  <c r="K551" i="31"/>
  <c r="N548" i="31"/>
  <c r="N549" i="31"/>
  <c r="S546" i="31"/>
  <c r="S547" i="31"/>
  <c r="H544" i="31"/>
  <c r="H545" i="31"/>
  <c r="L542" i="31"/>
  <c r="L543" i="31"/>
  <c r="N540" i="31"/>
  <c r="N541" i="31"/>
  <c r="S538" i="31"/>
  <c r="S539" i="31"/>
  <c r="I536" i="31"/>
  <c r="I537" i="31"/>
  <c r="O534" i="31"/>
  <c r="O535" i="31"/>
  <c r="Q532" i="31"/>
  <c r="Q533" i="31"/>
  <c r="I530" i="31"/>
  <c r="I531" i="31"/>
  <c r="O528" i="31"/>
  <c r="O529" i="31"/>
  <c r="T526" i="31"/>
  <c r="T527" i="31"/>
  <c r="I526" i="31"/>
  <c r="I527" i="31"/>
  <c r="P524" i="31"/>
  <c r="M522" i="31"/>
  <c r="M523" i="31"/>
  <c r="T520" i="31"/>
  <c r="T521" i="31"/>
  <c r="L520" i="31"/>
  <c r="L521" i="31"/>
  <c r="M518" i="31"/>
  <c r="M519" i="31"/>
  <c r="P516" i="31"/>
  <c r="H516" i="31"/>
  <c r="H517" i="31"/>
  <c r="M514" i="31"/>
  <c r="M515" i="31"/>
  <c r="O512" i="31"/>
  <c r="O513" i="31"/>
  <c r="G512" i="31"/>
  <c r="G513" i="31"/>
  <c r="R510" i="31"/>
  <c r="R511" i="31"/>
  <c r="J510" i="31"/>
  <c r="J511" i="31"/>
  <c r="O508" i="31"/>
  <c r="O509" i="31"/>
  <c r="G508" i="31"/>
  <c r="G509" i="31"/>
  <c r="S506" i="31"/>
  <c r="S507" i="31"/>
  <c r="K506" i="31"/>
  <c r="K507" i="31"/>
  <c r="Q504" i="31"/>
  <c r="Q505" i="31"/>
  <c r="I504" i="31"/>
  <c r="I505" i="31"/>
  <c r="Q502" i="31"/>
  <c r="Q503" i="31"/>
  <c r="I502" i="31"/>
  <c r="I503" i="31"/>
  <c r="S500" i="31"/>
  <c r="S501" i="31"/>
  <c r="K500" i="31"/>
  <c r="K501" i="31"/>
  <c r="T498" i="31"/>
  <c r="T499" i="31"/>
  <c r="L498" i="31"/>
  <c r="L499" i="31"/>
  <c r="T496" i="31"/>
  <c r="T497" i="31"/>
  <c r="L496" i="31"/>
  <c r="L497" i="31"/>
  <c r="I730" i="31"/>
  <c r="I731" i="31"/>
  <c r="P646" i="31"/>
  <c r="S608" i="31"/>
  <c r="S609" i="31"/>
  <c r="G590" i="31"/>
  <c r="G591" i="31"/>
  <c r="M574" i="31"/>
  <c r="M575" i="31"/>
  <c r="Q566" i="31"/>
  <c r="Q567" i="31"/>
  <c r="G562" i="31"/>
  <c r="G563" i="31"/>
  <c r="H558" i="31"/>
  <c r="H559" i="31"/>
  <c r="N554" i="31"/>
  <c r="N555" i="31"/>
  <c r="S550" i="31"/>
  <c r="S551" i="31"/>
  <c r="J548" i="31"/>
  <c r="J549" i="31"/>
  <c r="P544" i="31"/>
  <c r="G542" i="31"/>
  <c r="G543" i="31"/>
  <c r="M538" i="31"/>
  <c r="M539" i="31"/>
  <c r="M532" i="31"/>
  <c r="M533" i="31"/>
  <c r="P526" i="31"/>
  <c r="L524" i="31"/>
  <c r="L525" i="31"/>
  <c r="J522" i="31"/>
  <c r="J523" i="31"/>
  <c r="I520" i="31"/>
  <c r="I521" i="31"/>
  <c r="J518" i="31"/>
  <c r="J519" i="31"/>
  <c r="M516" i="31"/>
  <c r="M517" i="31"/>
  <c r="R514" i="31"/>
  <c r="R515" i="31"/>
  <c r="T512" i="31"/>
  <c r="T513" i="31"/>
  <c r="G510" i="31"/>
  <c r="G511" i="31"/>
  <c r="L508" i="31"/>
  <c r="L509" i="31"/>
  <c r="J506" i="31"/>
  <c r="J507" i="31"/>
  <c r="K504" i="31"/>
  <c r="K505" i="31"/>
  <c r="P502" i="31"/>
  <c r="M500" i="31"/>
  <c r="M501" i="31"/>
  <c r="S498" i="31"/>
  <c r="S499" i="31"/>
  <c r="I498" i="31"/>
  <c r="I499" i="31"/>
  <c r="N496" i="31"/>
  <c r="N497" i="31"/>
  <c r="T494" i="31"/>
  <c r="T495" i="31"/>
  <c r="L494" i="31"/>
  <c r="L495" i="31"/>
  <c r="M492" i="31"/>
  <c r="M493" i="31"/>
  <c r="N490" i="31"/>
  <c r="N491" i="31"/>
  <c r="N488" i="31"/>
  <c r="N489" i="31"/>
  <c r="O486" i="31"/>
  <c r="O487" i="31"/>
  <c r="G486" i="31"/>
  <c r="G487" i="31"/>
  <c r="P484" i="31"/>
  <c r="H484" i="31"/>
  <c r="H485" i="31"/>
  <c r="Q482" i="31"/>
  <c r="Q483" i="31"/>
  <c r="I482" i="31"/>
  <c r="I483" i="31"/>
  <c r="H696" i="31"/>
  <c r="H697" i="31"/>
  <c r="P644" i="31"/>
  <c r="O606" i="31"/>
  <c r="O607" i="31"/>
  <c r="R586" i="31"/>
  <c r="R587" i="31"/>
  <c r="T572" i="31"/>
  <c r="T573" i="31"/>
  <c r="L566" i="31"/>
  <c r="L567" i="31"/>
  <c r="S560" i="31"/>
  <c r="S561" i="31"/>
  <c r="T556" i="31"/>
  <c r="T557" i="31"/>
  <c r="L554" i="31"/>
  <c r="L555" i="31"/>
  <c r="O550" i="31"/>
  <c r="O551" i="31"/>
  <c r="M544" i="31"/>
  <c r="M545" i="31"/>
  <c r="S540" i="31"/>
  <c r="S541" i="31"/>
  <c r="K538" i="31"/>
  <c r="K539" i="31"/>
  <c r="S534" i="31"/>
  <c r="S535" i="31"/>
  <c r="I532" i="31"/>
  <c r="I533" i="31"/>
  <c r="S528" i="31"/>
  <c r="S529" i="31"/>
  <c r="N526" i="31"/>
  <c r="N527" i="31"/>
  <c r="I524" i="31"/>
  <c r="I525" i="31"/>
  <c r="H522" i="31"/>
  <c r="H523" i="31"/>
  <c r="G520" i="31"/>
  <c r="G521" i="31"/>
  <c r="H518" i="31"/>
  <c r="H519" i="31"/>
  <c r="K516" i="31"/>
  <c r="K517" i="31"/>
  <c r="P514" i="31"/>
  <c r="R512" i="31"/>
  <c r="R513" i="31"/>
  <c r="J508" i="31"/>
  <c r="J509" i="31"/>
  <c r="T506" i="31"/>
  <c r="T507" i="31"/>
  <c r="I506" i="31"/>
  <c r="I507" i="31"/>
  <c r="T504" i="31"/>
  <c r="T505" i="31"/>
  <c r="J504" i="31"/>
  <c r="J505" i="31"/>
  <c r="O502" i="31"/>
  <c r="O503" i="31"/>
  <c r="L500" i="31"/>
  <c r="L501" i="31"/>
  <c r="R498" i="31"/>
  <c r="R499" i="31"/>
  <c r="G498" i="31"/>
  <c r="G499" i="31"/>
  <c r="M496" i="31"/>
  <c r="M497" i="31"/>
  <c r="S494" i="31"/>
  <c r="S495" i="31"/>
  <c r="K494" i="31"/>
  <c r="K495" i="31"/>
  <c r="T492" i="31"/>
  <c r="T493" i="31"/>
  <c r="L492" i="31"/>
  <c r="L493" i="31"/>
  <c r="M490" i="31"/>
  <c r="M491" i="31"/>
  <c r="M488" i="31"/>
  <c r="M489" i="31"/>
  <c r="N486" i="31"/>
  <c r="N487" i="31"/>
  <c r="O484" i="31"/>
  <c r="O485" i="31"/>
  <c r="G484" i="31"/>
  <c r="G485" i="31"/>
  <c r="P482" i="31"/>
  <c r="H482" i="31"/>
  <c r="H483" i="31"/>
  <c r="P480" i="31"/>
  <c r="H480" i="31"/>
  <c r="H481" i="31"/>
  <c r="Q478" i="31"/>
  <c r="Q479" i="31"/>
  <c r="I478" i="31"/>
  <c r="I479" i="31"/>
  <c r="R476" i="31"/>
  <c r="R477" i="31"/>
  <c r="J476" i="31"/>
  <c r="J477" i="31"/>
  <c r="S474" i="31"/>
  <c r="S475" i="31"/>
  <c r="K474" i="31"/>
  <c r="K475" i="31"/>
  <c r="S472" i="31"/>
  <c r="S473" i="31"/>
  <c r="K472" i="31"/>
  <c r="K473" i="31"/>
  <c r="T470" i="31"/>
  <c r="T471" i="31"/>
  <c r="L470" i="31"/>
  <c r="L471" i="31"/>
  <c r="M468" i="31"/>
  <c r="M469" i="31"/>
  <c r="N466" i="31"/>
  <c r="N467" i="31"/>
  <c r="N464" i="31"/>
  <c r="N465" i="31"/>
  <c r="O462" i="31"/>
  <c r="O463" i="31"/>
  <c r="G462" i="31"/>
  <c r="G463" i="31"/>
  <c r="P460" i="31"/>
  <c r="H460" i="31"/>
  <c r="H461" i="31"/>
  <c r="R458" i="31"/>
  <c r="R459" i="31"/>
  <c r="J458" i="31"/>
  <c r="J459" i="31"/>
  <c r="T456" i="31"/>
  <c r="T457" i="31"/>
  <c r="L456" i="31"/>
  <c r="L457" i="31"/>
  <c r="N454" i="31"/>
  <c r="N455" i="31"/>
  <c r="O452" i="31"/>
  <c r="O453" i="31"/>
  <c r="G452" i="31"/>
  <c r="G453" i="31"/>
  <c r="Q450" i="31"/>
  <c r="Q451" i="31"/>
  <c r="I450" i="31"/>
  <c r="I451" i="31"/>
  <c r="S448" i="31"/>
  <c r="S449" i="31"/>
  <c r="K448" i="31"/>
  <c r="K449" i="31"/>
  <c r="R446" i="31"/>
  <c r="R447" i="31"/>
  <c r="J446" i="31"/>
  <c r="J447" i="31"/>
  <c r="M444" i="31"/>
  <c r="M445" i="31"/>
  <c r="P442" i="31"/>
  <c r="H442" i="31"/>
  <c r="H443" i="31"/>
  <c r="R440" i="31"/>
  <c r="R441" i="31"/>
  <c r="J440" i="31"/>
  <c r="J441" i="31"/>
  <c r="Q438" i="31"/>
  <c r="Q439" i="31"/>
  <c r="I438" i="31"/>
  <c r="I439" i="31"/>
  <c r="T436" i="31"/>
  <c r="T437" i="31"/>
  <c r="L436" i="31"/>
  <c r="L437" i="31"/>
  <c r="J674" i="31"/>
  <c r="J675" i="31"/>
  <c r="L642" i="31"/>
  <c r="L643" i="31"/>
  <c r="T622" i="31"/>
  <c r="T623" i="31"/>
  <c r="L604" i="31"/>
  <c r="L605" i="31"/>
  <c r="Q584" i="31"/>
  <c r="Q585" i="31"/>
  <c r="N572" i="31"/>
  <c r="N573" i="31"/>
  <c r="S564" i="31"/>
  <c r="S565" i="31"/>
  <c r="L560" i="31"/>
  <c r="L561" i="31"/>
  <c r="S556" i="31"/>
  <c r="S557" i="31"/>
  <c r="I554" i="31"/>
  <c r="I555" i="31"/>
  <c r="N550" i="31"/>
  <c r="N551" i="31"/>
  <c r="L544" i="31"/>
  <c r="L545" i="31"/>
  <c r="R540" i="31"/>
  <c r="R541" i="31"/>
  <c r="H538" i="31"/>
  <c r="H539" i="31"/>
  <c r="R534" i="31"/>
  <c r="R535" i="31"/>
  <c r="G532" i="31"/>
  <c r="G533" i="31"/>
  <c r="Q528" i="31"/>
  <c r="Q529" i="31"/>
  <c r="L526" i="31"/>
  <c r="L527" i="31"/>
  <c r="H524" i="31"/>
  <c r="H525" i="31"/>
  <c r="G522" i="31"/>
  <c r="G523" i="31"/>
  <c r="G518" i="31"/>
  <c r="G519" i="31"/>
  <c r="J516" i="31"/>
  <c r="J517" i="31"/>
  <c r="O514" i="31"/>
  <c r="O515" i="31"/>
  <c r="Q512" i="31"/>
  <c r="Q513" i="31"/>
  <c r="T510" i="31"/>
  <c r="T511" i="31"/>
  <c r="I508" i="31"/>
  <c r="I509" i="31"/>
  <c r="R506" i="31"/>
  <c r="R507" i="31"/>
  <c r="H506" i="31"/>
  <c r="H507" i="31"/>
  <c r="S504" i="31"/>
  <c r="S505" i="31"/>
  <c r="H504" i="31"/>
  <c r="H505" i="31"/>
  <c r="N502" i="31"/>
  <c r="N503" i="31"/>
  <c r="J500" i="31"/>
  <c r="J501" i="31"/>
  <c r="Q498" i="31"/>
  <c r="Q499" i="31"/>
  <c r="K496" i="31"/>
  <c r="K497" i="31"/>
  <c r="R494" i="31"/>
  <c r="R495" i="31"/>
  <c r="J494" i="31"/>
  <c r="J495" i="31"/>
  <c r="S492" i="31"/>
  <c r="S493" i="31"/>
  <c r="K492" i="31"/>
  <c r="K493" i="31"/>
  <c r="T490" i="31"/>
  <c r="T491" i="31"/>
  <c r="L490" i="31"/>
  <c r="L491" i="31"/>
  <c r="T488" i="31"/>
  <c r="T489" i="31"/>
  <c r="L488" i="31"/>
  <c r="L489" i="31"/>
  <c r="M486" i="31"/>
  <c r="M487" i="31"/>
  <c r="N484" i="31"/>
  <c r="N485" i="31"/>
  <c r="O482" i="31"/>
  <c r="O483" i="31"/>
  <c r="G482" i="31"/>
  <c r="G483" i="31"/>
  <c r="O480" i="31"/>
  <c r="O481" i="31"/>
  <c r="G480" i="31"/>
  <c r="G481" i="31"/>
  <c r="P478" i="31"/>
  <c r="H478" i="31"/>
  <c r="H479" i="31"/>
  <c r="Q476" i="31"/>
  <c r="Q477" i="31"/>
  <c r="I476" i="31"/>
  <c r="I477" i="31"/>
  <c r="R474" i="31"/>
  <c r="R475" i="31"/>
  <c r="J474" i="31"/>
  <c r="J475" i="31"/>
  <c r="R472" i="31"/>
  <c r="R473" i="31"/>
  <c r="J472" i="31"/>
  <c r="J473" i="31"/>
  <c r="S470" i="31"/>
  <c r="S471" i="31"/>
  <c r="K470" i="31"/>
  <c r="K471" i="31"/>
  <c r="T468" i="31"/>
  <c r="T469" i="31"/>
  <c r="L468" i="31"/>
  <c r="L469" i="31"/>
  <c r="M466" i="31"/>
  <c r="M467" i="31"/>
  <c r="M464" i="31"/>
  <c r="M465" i="31"/>
  <c r="N462" i="31"/>
  <c r="N463" i="31"/>
  <c r="O460" i="31"/>
  <c r="O461" i="31"/>
  <c r="G460" i="31"/>
  <c r="G461" i="31"/>
  <c r="Q458" i="31"/>
  <c r="Q459" i="31"/>
  <c r="I458" i="31"/>
  <c r="I459" i="31"/>
  <c r="S456" i="31"/>
  <c r="S457" i="31"/>
  <c r="K456" i="31"/>
  <c r="K457" i="31"/>
  <c r="M454" i="31"/>
  <c r="M455" i="31"/>
  <c r="N452" i="31"/>
  <c r="N453" i="31"/>
  <c r="P450" i="31"/>
  <c r="H450" i="31"/>
  <c r="H451" i="31"/>
  <c r="R448" i="31"/>
  <c r="R449" i="31"/>
  <c r="J448" i="31"/>
  <c r="J449" i="31"/>
  <c r="Q446" i="31"/>
  <c r="Q447" i="31"/>
  <c r="I446" i="31"/>
  <c r="I447" i="31"/>
  <c r="T444" i="31"/>
  <c r="T445" i="31"/>
  <c r="L444" i="31"/>
  <c r="L445" i="31"/>
  <c r="O442" i="31"/>
  <c r="O443" i="31"/>
  <c r="G442" i="31"/>
  <c r="G443" i="31"/>
  <c r="Q440" i="31"/>
  <c r="Q441" i="31"/>
  <c r="I440" i="31"/>
  <c r="I441" i="31"/>
  <c r="P438" i="31"/>
  <c r="H438" i="31"/>
  <c r="H439" i="31"/>
  <c r="S436" i="31"/>
  <c r="S437" i="31"/>
  <c r="K436" i="31"/>
  <c r="K437" i="31"/>
  <c r="N434" i="31"/>
  <c r="N435" i="31"/>
  <c r="Q432" i="31"/>
  <c r="Q433" i="31"/>
  <c r="I432" i="31"/>
  <c r="I433" i="31"/>
  <c r="T430" i="31"/>
  <c r="T431" i="31"/>
  <c r="L430" i="31"/>
  <c r="L431" i="31"/>
  <c r="O428" i="31"/>
  <c r="O429" i="31"/>
  <c r="G428" i="31"/>
  <c r="G429" i="31"/>
  <c r="P426" i="31"/>
  <c r="H426" i="31"/>
  <c r="H427" i="31"/>
  <c r="S424" i="31"/>
  <c r="S425" i="31"/>
  <c r="K424" i="31"/>
  <c r="K425" i="31"/>
  <c r="S422" i="31"/>
  <c r="S423" i="31"/>
  <c r="K422" i="31"/>
  <c r="K423" i="31"/>
  <c r="R420" i="31"/>
  <c r="R421" i="31"/>
  <c r="J420" i="31"/>
  <c r="J421" i="31"/>
  <c r="Q418" i="31"/>
  <c r="Q419" i="31"/>
  <c r="I418" i="31"/>
  <c r="I419" i="31"/>
  <c r="P416" i="31"/>
  <c r="H416" i="31"/>
  <c r="H417" i="31"/>
  <c r="O414" i="31"/>
  <c r="O415" i="31"/>
  <c r="G414" i="31"/>
  <c r="G415" i="31"/>
  <c r="N412" i="31"/>
  <c r="N413" i="31"/>
  <c r="R656" i="31"/>
  <c r="R657" i="31"/>
  <c r="G638" i="31"/>
  <c r="G639" i="31"/>
  <c r="R618" i="31"/>
  <c r="R619" i="31"/>
  <c r="Q598" i="31"/>
  <c r="Q599" i="31"/>
  <c r="G580" i="31"/>
  <c r="G581" i="31"/>
  <c r="P570" i="31"/>
  <c r="K556" i="31"/>
  <c r="K557" i="31"/>
  <c r="P552" i="31"/>
  <c r="M546" i="31"/>
  <c r="M547" i="31"/>
  <c r="T542" i="31"/>
  <c r="T543" i="31"/>
  <c r="J540" i="31"/>
  <c r="J541" i="31"/>
  <c r="Q536" i="31"/>
  <c r="Q537" i="31"/>
  <c r="J534" i="31"/>
  <c r="J535" i="31"/>
  <c r="Q530" i="31"/>
  <c r="Q531" i="31"/>
  <c r="K528" i="31"/>
  <c r="K529" i="31"/>
  <c r="R522" i="31"/>
  <c r="R523" i="31"/>
  <c r="Q520" i="31"/>
  <c r="Q521" i="31"/>
  <c r="R518" i="31"/>
  <c r="R519" i="31"/>
  <c r="J514" i="31"/>
  <c r="J515" i="31"/>
  <c r="L512" i="31"/>
  <c r="L513" i="31"/>
  <c r="O510" i="31"/>
  <c r="O511" i="31"/>
  <c r="T508" i="31"/>
  <c r="T509" i="31"/>
  <c r="P506" i="31"/>
  <c r="P504" i="31"/>
  <c r="K502" i="31"/>
  <c r="K503" i="31"/>
  <c r="R500" i="31"/>
  <c r="R501" i="31"/>
  <c r="H500" i="31"/>
  <c r="H501" i="31"/>
  <c r="N498" i="31"/>
  <c r="N499" i="31"/>
  <c r="S496" i="31"/>
  <c r="S497" i="31"/>
  <c r="I496" i="31"/>
  <c r="I497" i="31"/>
  <c r="P494" i="31"/>
  <c r="H494" i="31"/>
  <c r="H495" i="31"/>
  <c r="Q492" i="31"/>
  <c r="Q493" i="31"/>
  <c r="I492" i="31"/>
  <c r="I493" i="31"/>
  <c r="R490" i="31"/>
  <c r="R491" i="31"/>
  <c r="J490" i="31"/>
  <c r="J491" i="31"/>
  <c r="R488" i="31"/>
  <c r="R489" i="31"/>
  <c r="J488" i="31"/>
  <c r="J489" i="31"/>
  <c r="S486" i="31"/>
  <c r="S487" i="31"/>
  <c r="K486" i="31"/>
  <c r="K487" i="31"/>
  <c r="T484" i="31"/>
  <c r="T485" i="31"/>
  <c r="L484" i="31"/>
  <c r="L485" i="31"/>
  <c r="M482" i="31"/>
  <c r="M483" i="31"/>
  <c r="O654" i="31"/>
  <c r="O655" i="31"/>
  <c r="N634" i="31"/>
  <c r="N635" i="31"/>
  <c r="K616" i="31"/>
  <c r="K617" i="31"/>
  <c r="T596" i="31"/>
  <c r="T597" i="31"/>
  <c r="S576" i="31"/>
  <c r="S577" i="31"/>
  <c r="I570" i="31"/>
  <c r="I571" i="31"/>
  <c r="T562" i="31"/>
  <c r="T563" i="31"/>
  <c r="Q558" i="31"/>
  <c r="Q559" i="31"/>
  <c r="G556" i="31"/>
  <c r="G557" i="31"/>
  <c r="M552" i="31"/>
  <c r="M553" i="31"/>
  <c r="S548" i="31"/>
  <c r="S549" i="31"/>
  <c r="K546" i="31"/>
  <c r="K547" i="31"/>
  <c r="P542" i="31"/>
  <c r="N536" i="31"/>
  <c r="N537" i="31"/>
  <c r="G534" i="31"/>
  <c r="G535" i="31"/>
  <c r="O530" i="31"/>
  <c r="O531" i="31"/>
  <c r="H528" i="31"/>
  <c r="H529" i="31"/>
  <c r="T524" i="31"/>
  <c r="T525" i="31"/>
  <c r="P522" i="31"/>
  <c r="O520" i="31"/>
  <c r="O521" i="31"/>
  <c r="P518" i="31"/>
  <c r="S516" i="31"/>
  <c r="S517" i="31"/>
  <c r="H514" i="31"/>
  <c r="H515" i="31"/>
  <c r="J512" i="31"/>
  <c r="J513" i="31"/>
  <c r="M510" i="31"/>
  <c r="M511" i="31"/>
  <c r="R508" i="31"/>
  <c r="R509" i="31"/>
  <c r="N506" i="31"/>
  <c r="N507" i="31"/>
  <c r="O504" i="31"/>
  <c r="O505" i="31"/>
  <c r="T502" i="31"/>
  <c r="T503" i="31"/>
  <c r="J502" i="31"/>
  <c r="J503" i="31"/>
  <c r="Q500" i="31"/>
  <c r="Q501" i="31"/>
  <c r="M498" i="31"/>
  <c r="M499" i="31"/>
  <c r="R496" i="31"/>
  <c r="R497" i="31"/>
  <c r="G496" i="31"/>
  <c r="G497" i="31"/>
  <c r="O494" i="31"/>
  <c r="O495" i="31"/>
  <c r="G494" i="31"/>
  <c r="G495" i="31"/>
  <c r="P492" i="31"/>
  <c r="H492" i="31"/>
  <c r="H493" i="31"/>
  <c r="Q490" i="31"/>
  <c r="Q491" i="31"/>
  <c r="I490" i="31"/>
  <c r="I491" i="31"/>
  <c r="Q488" i="31"/>
  <c r="Q489" i="31"/>
  <c r="I488" i="31"/>
  <c r="I489" i="31"/>
  <c r="R486" i="31"/>
  <c r="R487" i="31"/>
  <c r="J486" i="31"/>
  <c r="J487" i="31"/>
  <c r="S484" i="31"/>
  <c r="S485" i="31"/>
  <c r="K484" i="31"/>
  <c r="K485" i="31"/>
  <c r="T482" i="31"/>
  <c r="T483" i="31"/>
  <c r="L482" i="31"/>
  <c r="L483" i="31"/>
  <c r="T480" i="31"/>
  <c r="T481" i="31"/>
  <c r="L480" i="31"/>
  <c r="L481" i="31"/>
  <c r="M478" i="31"/>
  <c r="M479" i="31"/>
  <c r="N476" i="31"/>
  <c r="N477" i="31"/>
  <c r="O474" i="31"/>
  <c r="O475" i="31"/>
  <c r="G474" i="31"/>
  <c r="G475" i="31"/>
  <c r="O472" i="31"/>
  <c r="O473" i="31"/>
  <c r="G472" i="31"/>
  <c r="G473" i="31"/>
  <c r="P470" i="31"/>
  <c r="H470" i="31"/>
  <c r="H471" i="31"/>
  <c r="Q468" i="31"/>
  <c r="Q469" i="31"/>
  <c r="I468" i="31"/>
  <c r="I469" i="31"/>
  <c r="R466" i="31"/>
  <c r="R467" i="31"/>
  <c r="J466" i="31"/>
  <c r="J467" i="31"/>
  <c r="R464" i="31"/>
  <c r="R465" i="31"/>
  <c r="J464" i="31"/>
  <c r="J465" i="31"/>
  <c r="S462" i="31"/>
  <c r="S463" i="31"/>
  <c r="K462" i="31"/>
  <c r="K463" i="31"/>
  <c r="T460" i="31"/>
  <c r="T461" i="31"/>
  <c r="L460" i="31"/>
  <c r="L461" i="31"/>
  <c r="N458" i="31"/>
  <c r="N459" i="31"/>
  <c r="P456" i="31"/>
  <c r="H456" i="31"/>
  <c r="H457" i="31"/>
  <c r="R454" i="31"/>
  <c r="R455" i="31"/>
  <c r="J454" i="31"/>
  <c r="J455" i="31"/>
  <c r="S452" i="31"/>
  <c r="S453" i="31"/>
  <c r="K452" i="31"/>
  <c r="K453" i="31"/>
  <c r="M450" i="31"/>
  <c r="M451" i="31"/>
  <c r="O448" i="31"/>
  <c r="O449" i="31"/>
  <c r="G448" i="31"/>
  <c r="G449" i="31"/>
  <c r="N446" i="31"/>
  <c r="N447" i="31"/>
  <c r="Q444" i="31"/>
  <c r="Q445" i="31"/>
  <c r="I444" i="31"/>
  <c r="I445" i="31"/>
  <c r="T442" i="31"/>
  <c r="T443" i="31"/>
  <c r="L442" i="31"/>
  <c r="L443" i="31"/>
  <c r="N440" i="31"/>
  <c r="N441" i="31"/>
  <c r="M438" i="31"/>
  <c r="M439" i="31"/>
  <c r="P436" i="31"/>
  <c r="H436" i="31"/>
  <c r="H437" i="31"/>
  <c r="S434" i="31"/>
  <c r="S435" i="31"/>
  <c r="K434" i="31"/>
  <c r="K435" i="31"/>
  <c r="N432" i="31"/>
  <c r="N433" i="31"/>
  <c r="Q430" i="31"/>
  <c r="Q431" i="31"/>
  <c r="I430" i="31"/>
  <c r="I431" i="31"/>
  <c r="T428" i="31"/>
  <c r="T429" i="31"/>
  <c r="L428" i="31"/>
  <c r="L429" i="31"/>
  <c r="M426" i="31"/>
  <c r="M427" i="31"/>
  <c r="P424" i="31"/>
  <c r="H424" i="31"/>
  <c r="H425" i="31"/>
  <c r="P422" i="31"/>
  <c r="H422" i="31"/>
  <c r="H423" i="31"/>
  <c r="O420" i="31"/>
  <c r="O421" i="31"/>
  <c r="G420" i="31"/>
  <c r="G421" i="31"/>
  <c r="N418" i="31"/>
  <c r="N419" i="31"/>
  <c r="M416" i="31"/>
  <c r="M417" i="31"/>
  <c r="T414" i="31"/>
  <c r="T415" i="31"/>
  <c r="L414" i="31"/>
  <c r="L415" i="31"/>
  <c r="S412" i="31"/>
  <c r="S413" i="31"/>
  <c r="K412" i="31"/>
  <c r="K413" i="31"/>
  <c r="R410" i="31"/>
  <c r="R411" i="31"/>
  <c r="H652" i="31"/>
  <c r="H653" i="31"/>
  <c r="Q632" i="31"/>
  <c r="Q633" i="31"/>
  <c r="I614" i="31"/>
  <c r="I615" i="31"/>
  <c r="M594" i="31"/>
  <c r="M595" i="31"/>
  <c r="K576" i="31"/>
  <c r="K577" i="31"/>
  <c r="P568" i="31"/>
  <c r="O562" i="31"/>
  <c r="O563" i="31"/>
  <c r="P558" i="31"/>
  <c r="L552" i="31"/>
  <c r="L553" i="31"/>
  <c r="R548" i="31"/>
  <c r="R549" i="31"/>
  <c r="H546" i="31"/>
  <c r="H547" i="31"/>
  <c r="O542" i="31"/>
  <c r="O543" i="31"/>
  <c r="M536" i="31"/>
  <c r="M537" i="31"/>
  <c r="L530" i="31"/>
  <c r="L531" i="31"/>
  <c r="G528" i="31"/>
  <c r="G529" i="31"/>
  <c r="R524" i="31"/>
  <c r="R525" i="31"/>
  <c r="O522" i="31"/>
  <c r="O523" i="31"/>
  <c r="N520" i="31"/>
  <c r="N521" i="31"/>
  <c r="O518" i="31"/>
  <c r="O519" i="31"/>
  <c r="R516" i="31"/>
  <c r="G514" i="31"/>
  <c r="G515" i="31"/>
  <c r="I512" i="31"/>
  <c r="I513" i="31"/>
  <c r="L510" i="31"/>
  <c r="L511" i="31"/>
  <c r="Q508" i="31"/>
  <c r="Q509" i="31"/>
  <c r="M506" i="31"/>
  <c r="M507" i="31"/>
  <c r="N504" i="31"/>
  <c r="N505" i="31"/>
  <c r="S502" i="31"/>
  <c r="S503" i="31"/>
  <c r="H502" i="31"/>
  <c r="H503" i="31"/>
  <c r="P500" i="31"/>
  <c r="K498" i="31"/>
  <c r="K499" i="31"/>
  <c r="Q496" i="31"/>
  <c r="Q497" i="31"/>
  <c r="N494" i="31"/>
  <c r="N495" i="31"/>
  <c r="O492" i="31"/>
  <c r="O493" i="31"/>
  <c r="G492" i="31"/>
  <c r="G493" i="31"/>
  <c r="P490" i="31"/>
  <c r="H490" i="31"/>
  <c r="H491" i="31"/>
  <c r="P488" i="31"/>
  <c r="H488" i="31"/>
  <c r="H489" i="31"/>
  <c r="Q486" i="31"/>
  <c r="Q487" i="31"/>
  <c r="I486" i="31"/>
  <c r="I487" i="31"/>
  <c r="R484" i="31"/>
  <c r="R485" i="31"/>
  <c r="J484" i="31"/>
  <c r="J485" i="31"/>
  <c r="S482" i="31"/>
  <c r="S483" i="31"/>
  <c r="K482" i="31"/>
  <c r="K483" i="31"/>
  <c r="S480" i="31"/>
  <c r="S481" i="31"/>
  <c r="K480" i="31"/>
  <c r="K481" i="31"/>
  <c r="T478" i="31"/>
  <c r="T479" i="31"/>
  <c r="L478" i="31"/>
  <c r="L479" i="31"/>
  <c r="M476" i="31"/>
  <c r="M477" i="31"/>
  <c r="N474" i="31"/>
  <c r="N475" i="31"/>
  <c r="N472" i="31"/>
  <c r="N473" i="31"/>
  <c r="O470" i="31"/>
  <c r="O471" i="31"/>
  <c r="G470" i="31"/>
  <c r="G471" i="31"/>
  <c r="P468" i="31"/>
  <c r="H468" i="31"/>
  <c r="H469" i="31"/>
  <c r="Q466" i="31"/>
  <c r="Q467" i="31"/>
  <c r="I466" i="31"/>
  <c r="I467" i="31"/>
  <c r="Q464" i="31"/>
  <c r="Q465" i="31"/>
  <c r="I464" i="31"/>
  <c r="I465" i="31"/>
  <c r="R462" i="31"/>
  <c r="R463" i="31"/>
  <c r="J462" i="31"/>
  <c r="J463" i="31"/>
  <c r="S460" i="31"/>
  <c r="S461" i="31"/>
  <c r="K460" i="31"/>
  <c r="K461" i="31"/>
  <c r="M458" i="31"/>
  <c r="M459" i="31"/>
  <c r="O456" i="31"/>
  <c r="O457" i="31"/>
  <c r="G456" i="31"/>
  <c r="G457" i="31"/>
  <c r="Q454" i="31"/>
  <c r="Q455" i="31"/>
  <c r="I454" i="31"/>
  <c r="I455" i="31"/>
  <c r="R452" i="31"/>
  <c r="R453" i="31"/>
  <c r="J452" i="31"/>
  <c r="J453" i="31"/>
  <c r="J480" i="31"/>
  <c r="J481" i="31"/>
  <c r="O438" i="31"/>
  <c r="O439" i="31"/>
  <c r="M420" i="31"/>
  <c r="M421" i="31"/>
  <c r="I412" i="31"/>
  <c r="I413" i="31"/>
  <c r="T406" i="31"/>
  <c r="T407" i="31"/>
  <c r="S402" i="31"/>
  <c r="S403" i="31"/>
  <c r="O660" i="31"/>
  <c r="O661" i="31"/>
  <c r="N582" i="31"/>
  <c r="N583" i="31"/>
  <c r="M556" i="31"/>
  <c r="M557" i="31"/>
  <c r="G544" i="31"/>
  <c r="G545" i="31"/>
  <c r="T530" i="31"/>
  <c r="T531" i="31"/>
  <c r="S520" i="31"/>
  <c r="S521" i="31"/>
  <c r="L514" i="31"/>
  <c r="L515" i="31"/>
  <c r="H508" i="31"/>
  <c r="H509" i="31"/>
  <c r="G504" i="31"/>
  <c r="G505" i="31"/>
  <c r="O498" i="31"/>
  <c r="O499" i="31"/>
  <c r="I494" i="31"/>
  <c r="I495" i="31"/>
  <c r="K490" i="31"/>
  <c r="K491" i="31"/>
  <c r="L486" i="31"/>
  <c r="L487" i="31"/>
  <c r="N482" i="31"/>
  <c r="N483" i="31"/>
  <c r="I480" i="31"/>
  <c r="I481" i="31"/>
  <c r="J478" i="31"/>
  <c r="J479" i="31"/>
  <c r="K476" i="31"/>
  <c r="K477" i="31"/>
  <c r="L474" i="31"/>
  <c r="L475" i="31"/>
  <c r="L472" i="31"/>
  <c r="L473" i="31"/>
  <c r="M470" i="31"/>
  <c r="M471" i="31"/>
  <c r="N468" i="31"/>
  <c r="N469" i="31"/>
  <c r="O466" i="31"/>
  <c r="O467" i="31"/>
  <c r="O464" i="31"/>
  <c r="O465" i="31"/>
  <c r="P462" i="31"/>
  <c r="Q460" i="31"/>
  <c r="Q461" i="31"/>
  <c r="S458" i="31"/>
  <c r="S459" i="31"/>
  <c r="G454" i="31"/>
  <c r="G455" i="31"/>
  <c r="H452" i="31"/>
  <c r="H453" i="31"/>
  <c r="L450" i="31"/>
  <c r="L451" i="31"/>
  <c r="Q448" i="31"/>
  <c r="Q449" i="31"/>
  <c r="T446" i="31"/>
  <c r="T447" i="31"/>
  <c r="G446" i="31"/>
  <c r="G447" i="31"/>
  <c r="N444" i="31"/>
  <c r="N445" i="31"/>
  <c r="S442" i="31"/>
  <c r="S443" i="31"/>
  <c r="L440" i="31"/>
  <c r="L441" i="31"/>
  <c r="N438" i="31"/>
  <c r="N439" i="31"/>
  <c r="G436" i="31"/>
  <c r="G437" i="31"/>
  <c r="P434" i="31"/>
  <c r="M432" i="31"/>
  <c r="M433" i="31"/>
  <c r="K430" i="31"/>
  <c r="K431" i="31"/>
  <c r="S428" i="31"/>
  <c r="S429" i="31"/>
  <c r="I428" i="31"/>
  <c r="I429" i="31"/>
  <c r="O426" i="31"/>
  <c r="O427" i="31"/>
  <c r="M424" i="31"/>
  <c r="M425" i="31"/>
  <c r="R422" i="31"/>
  <c r="R423" i="31"/>
  <c r="G422" i="31"/>
  <c r="G423" i="31"/>
  <c r="L420" i="31"/>
  <c r="L421" i="31"/>
  <c r="P418" i="31"/>
  <c r="T416" i="31"/>
  <c r="T417" i="31"/>
  <c r="J416" i="31"/>
  <c r="J417" i="31"/>
  <c r="N414" i="31"/>
  <c r="N415" i="31"/>
  <c r="R412" i="31"/>
  <c r="R413" i="31"/>
  <c r="H412" i="31"/>
  <c r="H413" i="31"/>
  <c r="M410" i="31"/>
  <c r="M411" i="31"/>
  <c r="T408" i="31"/>
  <c r="T409" i="31"/>
  <c r="L408" i="31"/>
  <c r="L409" i="31"/>
  <c r="S406" i="31"/>
  <c r="S407" i="31"/>
  <c r="K406" i="31"/>
  <c r="K407" i="31"/>
  <c r="R404" i="31"/>
  <c r="R405" i="31"/>
  <c r="J404" i="31"/>
  <c r="J405" i="31"/>
  <c r="Q402" i="31"/>
  <c r="Q403" i="31"/>
  <c r="H402" i="31"/>
  <c r="H403" i="31"/>
  <c r="J568" i="31"/>
  <c r="J569" i="31"/>
  <c r="S526" i="31"/>
  <c r="S527" i="31"/>
  <c r="N492" i="31"/>
  <c r="N493" i="31"/>
  <c r="R480" i="31"/>
  <c r="R481" i="31"/>
  <c r="I462" i="31"/>
  <c r="I463" i="31"/>
  <c r="N456" i="31"/>
  <c r="N457" i="31"/>
  <c r="T450" i="31"/>
  <c r="T451" i="31"/>
  <c r="M448" i="31"/>
  <c r="M449" i="31"/>
  <c r="H444" i="31"/>
  <c r="H445" i="31"/>
  <c r="G440" i="31"/>
  <c r="G441" i="31"/>
  <c r="L434" i="31"/>
  <c r="L435" i="31"/>
  <c r="R430" i="31"/>
  <c r="R431" i="31"/>
  <c r="T424" i="31"/>
  <c r="T425" i="31"/>
  <c r="S420" i="31"/>
  <c r="S421" i="31"/>
  <c r="Q416" i="31"/>
  <c r="Q417" i="31"/>
  <c r="J414" i="31"/>
  <c r="J415" i="31"/>
  <c r="J410" i="31"/>
  <c r="J411" i="31"/>
  <c r="P406" i="31"/>
  <c r="H406" i="31"/>
  <c r="H407" i="31"/>
  <c r="M402" i="31"/>
  <c r="M403" i="31"/>
  <c r="T648" i="31"/>
  <c r="T649" i="31"/>
  <c r="T574" i="31"/>
  <c r="T575" i="31"/>
  <c r="Q554" i="31"/>
  <c r="Q555" i="31"/>
  <c r="K542" i="31"/>
  <c r="K543" i="31"/>
  <c r="H530" i="31"/>
  <c r="H531" i="31"/>
  <c r="K520" i="31"/>
  <c r="K521" i="31"/>
  <c r="R502" i="31"/>
  <c r="R503" i="31"/>
  <c r="J498" i="31"/>
  <c r="J499" i="31"/>
  <c r="G490" i="31"/>
  <c r="G491" i="31"/>
  <c r="H486" i="31"/>
  <c r="H487" i="31"/>
  <c r="J482" i="31"/>
  <c r="J483" i="31"/>
  <c r="G478" i="31"/>
  <c r="G479" i="31"/>
  <c r="H476" i="31"/>
  <c r="H477" i="31"/>
  <c r="I474" i="31"/>
  <c r="I475" i="31"/>
  <c r="I472" i="31"/>
  <c r="I473" i="31"/>
  <c r="J470" i="31"/>
  <c r="J471" i="31"/>
  <c r="K468" i="31"/>
  <c r="K469" i="31"/>
  <c r="L466" i="31"/>
  <c r="L467" i="31"/>
  <c r="L464" i="31"/>
  <c r="L465" i="31"/>
  <c r="M462" i="31"/>
  <c r="M463" i="31"/>
  <c r="N460" i="31"/>
  <c r="N461" i="31"/>
  <c r="P458" i="31"/>
  <c r="R456" i="31"/>
  <c r="R457" i="31"/>
  <c r="T454" i="31"/>
  <c r="T455" i="31"/>
  <c r="K450" i="31"/>
  <c r="K451" i="31"/>
  <c r="P448" i="31"/>
  <c r="S446" i="31"/>
  <c r="S447" i="31"/>
  <c r="K444" i="31"/>
  <c r="K445" i="31"/>
  <c r="R442" i="31"/>
  <c r="R443" i="31"/>
  <c r="K440" i="31"/>
  <c r="K441" i="31"/>
  <c r="L438" i="31"/>
  <c r="L439" i="31"/>
  <c r="R436" i="31"/>
  <c r="R437" i="31"/>
  <c r="O434" i="31"/>
  <c r="O435" i="31"/>
  <c r="L432" i="31"/>
  <c r="L433" i="31"/>
  <c r="J430" i="31"/>
  <c r="J431" i="31"/>
  <c r="R428" i="31"/>
  <c r="R429" i="31"/>
  <c r="H428" i="31"/>
  <c r="H429" i="31"/>
  <c r="N426" i="31"/>
  <c r="N427" i="31"/>
  <c r="L424" i="31"/>
  <c r="L425" i="31"/>
  <c r="Q422" i="31"/>
  <c r="Q423" i="31"/>
  <c r="K420" i="31"/>
  <c r="K421" i="31"/>
  <c r="O418" i="31"/>
  <c r="O419" i="31"/>
  <c r="S416" i="31"/>
  <c r="S417" i="31"/>
  <c r="I416" i="31"/>
  <c r="I417" i="31"/>
  <c r="M414" i="31"/>
  <c r="M415" i="31"/>
  <c r="Q412" i="31"/>
  <c r="Q413" i="31"/>
  <c r="G412" i="31"/>
  <c r="G413" i="31"/>
  <c r="L410" i="31"/>
  <c r="L411" i="31"/>
  <c r="S408" i="31"/>
  <c r="S409" i="31"/>
  <c r="K408" i="31"/>
  <c r="K409" i="31"/>
  <c r="R406" i="31"/>
  <c r="R407" i="31"/>
  <c r="J406" i="31"/>
  <c r="J407" i="31"/>
  <c r="Q404" i="31"/>
  <c r="Q405" i="31"/>
  <c r="I404" i="31"/>
  <c r="I405" i="31"/>
  <c r="P402" i="31"/>
  <c r="U402" i="31"/>
  <c r="G402" i="31"/>
  <c r="G403" i="31"/>
  <c r="G552" i="31"/>
  <c r="G553" i="31"/>
  <c r="P538" i="31"/>
  <c r="L506" i="31"/>
  <c r="L507" i="31"/>
  <c r="O496" i="31"/>
  <c r="O497" i="31"/>
  <c r="Q484" i="31"/>
  <c r="Q485" i="31"/>
  <c r="G468" i="31"/>
  <c r="G469" i="31"/>
  <c r="H464" i="31"/>
  <c r="H465" i="31"/>
  <c r="L458" i="31"/>
  <c r="L459" i="31"/>
  <c r="P454" i="31"/>
  <c r="G450" i="31"/>
  <c r="G451" i="31"/>
  <c r="O446" i="31"/>
  <c r="O447" i="31"/>
  <c r="N442" i="31"/>
  <c r="N443" i="31"/>
  <c r="J438" i="31"/>
  <c r="J439" i="31"/>
  <c r="T432" i="31"/>
  <c r="T433" i="31"/>
  <c r="G430" i="31"/>
  <c r="G431" i="31"/>
  <c r="K426" i="31"/>
  <c r="K427" i="31"/>
  <c r="N422" i="31"/>
  <c r="N423" i="31"/>
  <c r="H420" i="31"/>
  <c r="H421" i="31"/>
  <c r="S410" i="31"/>
  <c r="S411" i="31"/>
  <c r="Q408" i="31"/>
  <c r="Q409" i="31"/>
  <c r="O404" i="31"/>
  <c r="O405" i="31"/>
  <c r="I640" i="31"/>
  <c r="I641" i="31"/>
  <c r="G572" i="31"/>
  <c r="G573" i="31"/>
  <c r="T552" i="31"/>
  <c r="T553" i="31"/>
  <c r="L540" i="31"/>
  <c r="L541" i="31"/>
  <c r="N528" i="31"/>
  <c r="N529" i="31"/>
  <c r="T518" i="31"/>
  <c r="T519" i="31"/>
  <c r="N512" i="31"/>
  <c r="N513" i="31"/>
  <c r="Q506" i="31"/>
  <c r="Q507" i="31"/>
  <c r="L502" i="31"/>
  <c r="L503" i="31"/>
  <c r="R492" i="31"/>
  <c r="R493" i="31"/>
  <c r="S488" i="31"/>
  <c r="S489" i="31"/>
  <c r="G476" i="31"/>
  <c r="G477" i="31"/>
  <c r="H474" i="31"/>
  <c r="H475" i="31"/>
  <c r="H472" i="31"/>
  <c r="H473" i="31"/>
  <c r="I470" i="31"/>
  <c r="I471" i="31"/>
  <c r="J468" i="31"/>
  <c r="J469" i="31"/>
  <c r="K466" i="31"/>
  <c r="K467" i="31"/>
  <c r="K464" i="31"/>
  <c r="K465" i="31"/>
  <c r="L462" i="31"/>
  <c r="L463" i="31"/>
  <c r="M460" i="31"/>
  <c r="M461" i="31"/>
  <c r="O458" i="31"/>
  <c r="O459" i="31"/>
  <c r="Q456" i="31"/>
  <c r="Q457" i="31"/>
  <c r="S454" i="31"/>
  <c r="S455" i="31"/>
  <c r="T452" i="31"/>
  <c r="T453" i="31"/>
  <c r="J450" i="31"/>
  <c r="J451" i="31"/>
  <c r="N448" i="31"/>
  <c r="N449" i="31"/>
  <c r="P446" i="31"/>
  <c r="J444" i="31"/>
  <c r="J445" i="31"/>
  <c r="Q442" i="31"/>
  <c r="Q443" i="31"/>
  <c r="H440" i="31"/>
  <c r="H441" i="31"/>
  <c r="K438" i="31"/>
  <c r="K439" i="31"/>
  <c r="Q436" i="31"/>
  <c r="Q437" i="31"/>
  <c r="M434" i="31"/>
  <c r="M435" i="31"/>
  <c r="K432" i="31"/>
  <c r="K433" i="31"/>
  <c r="S430" i="31"/>
  <c r="S431" i="31"/>
  <c r="H430" i="31"/>
  <c r="H431" i="31"/>
  <c r="Q428" i="31"/>
  <c r="Q429" i="31"/>
  <c r="L426" i="31"/>
  <c r="L427" i="31"/>
  <c r="J424" i="31"/>
  <c r="J425" i="31"/>
  <c r="O422" i="31"/>
  <c r="O423" i="31"/>
  <c r="T420" i="31"/>
  <c r="T421" i="31"/>
  <c r="I420" i="31"/>
  <c r="I421" i="31"/>
  <c r="M418" i="31"/>
  <c r="M419" i="31"/>
  <c r="R416" i="31"/>
  <c r="R417" i="31"/>
  <c r="G416" i="31"/>
  <c r="G417" i="31"/>
  <c r="K414" i="31"/>
  <c r="K415" i="31"/>
  <c r="P412" i="31"/>
  <c r="T410" i="31"/>
  <c r="T411" i="31"/>
  <c r="K410" i="31"/>
  <c r="K411" i="31"/>
  <c r="R408" i="31"/>
  <c r="R409" i="31"/>
  <c r="J408" i="31"/>
  <c r="J409" i="31"/>
  <c r="Q406" i="31"/>
  <c r="Q407" i="31"/>
  <c r="I406" i="31"/>
  <c r="I407" i="31"/>
  <c r="P404" i="31"/>
  <c r="H404" i="31"/>
  <c r="H405" i="31"/>
  <c r="N402" i="31"/>
  <c r="N403" i="31"/>
  <c r="J630" i="31"/>
  <c r="J631" i="31"/>
  <c r="L518" i="31"/>
  <c r="L519" i="31"/>
  <c r="G502" i="31"/>
  <c r="G503" i="31"/>
  <c r="O488" i="31"/>
  <c r="O489" i="31"/>
  <c r="S478" i="31"/>
  <c r="S479" i="31"/>
  <c r="T476" i="31"/>
  <c r="T477" i="31"/>
  <c r="H466" i="31"/>
  <c r="H467" i="31"/>
  <c r="J460" i="31"/>
  <c r="J461" i="31"/>
  <c r="Q452" i="31"/>
  <c r="Q453" i="31"/>
  <c r="T440" i="31"/>
  <c r="T441" i="31"/>
  <c r="O436" i="31"/>
  <c r="O437" i="31"/>
  <c r="J432" i="31"/>
  <c r="J433" i="31"/>
  <c r="P428" i="31"/>
  <c r="I424" i="31"/>
  <c r="I425" i="31"/>
  <c r="L418" i="31"/>
  <c r="L419" i="31"/>
  <c r="O412" i="31"/>
  <c r="O413" i="31"/>
  <c r="I408" i="31"/>
  <c r="I409" i="31"/>
  <c r="G404" i="31"/>
  <c r="G405" i="31"/>
  <c r="T620" i="31"/>
  <c r="T621" i="31"/>
  <c r="L564" i="31"/>
  <c r="L565" i="31"/>
  <c r="J550" i="31"/>
  <c r="J551" i="31"/>
  <c r="H526" i="31"/>
  <c r="H527" i="31"/>
  <c r="Q510" i="31"/>
  <c r="Q511" i="31"/>
  <c r="T500" i="31"/>
  <c r="T501" i="31"/>
  <c r="J496" i="31"/>
  <c r="J497" i="31"/>
  <c r="J492" i="31"/>
  <c r="J493" i="31"/>
  <c r="K488" i="31"/>
  <c r="K489" i="31"/>
  <c r="M484" i="31"/>
  <c r="M485" i="31"/>
  <c r="Q480" i="31"/>
  <c r="Q481" i="31"/>
  <c r="R478" i="31"/>
  <c r="R479" i="31"/>
  <c r="S476" i="31"/>
  <c r="S477" i="31"/>
  <c r="T474" i="31"/>
  <c r="T475" i="31"/>
  <c r="T472" i="31"/>
  <c r="T473" i="31"/>
  <c r="G466" i="31"/>
  <c r="G467" i="31"/>
  <c r="G464" i="31"/>
  <c r="G465" i="31"/>
  <c r="H462" i="31"/>
  <c r="H463" i="31"/>
  <c r="I460" i="31"/>
  <c r="I461" i="31"/>
  <c r="K458" i="31"/>
  <c r="K459" i="31"/>
  <c r="M456" i="31"/>
  <c r="M457" i="31"/>
  <c r="O454" i="31"/>
  <c r="O455" i="31"/>
  <c r="P452" i="31"/>
  <c r="S450" i="31"/>
  <c r="S451" i="31"/>
  <c r="L448" i="31"/>
  <c r="L449" i="31"/>
  <c r="M446" i="31"/>
  <c r="M447" i="31"/>
  <c r="S444" i="31"/>
  <c r="S445" i="31"/>
  <c r="G444" i="31"/>
  <c r="G445" i="31"/>
  <c r="M442" i="31"/>
  <c r="M443" i="31"/>
  <c r="S440" i="31"/>
  <c r="S441" i="31"/>
  <c r="T438" i="31"/>
  <c r="T439" i="31"/>
  <c r="G438" i="31"/>
  <c r="G439" i="31"/>
  <c r="N436" i="31"/>
  <c r="N437" i="31"/>
  <c r="J434" i="31"/>
  <c r="J435" i="31"/>
  <c r="S432" i="31"/>
  <c r="S433" i="31"/>
  <c r="H432" i="31"/>
  <c r="H433" i="31"/>
  <c r="P430" i="31"/>
  <c r="N428" i="31"/>
  <c r="N429" i="31"/>
  <c r="T426" i="31"/>
  <c r="T427" i="31"/>
  <c r="J426" i="31"/>
  <c r="J427" i="31"/>
  <c r="R424" i="31"/>
  <c r="R425" i="31"/>
  <c r="G424" i="31"/>
  <c r="G425" i="31"/>
  <c r="M422" i="31"/>
  <c r="M423" i="31"/>
  <c r="Q420" i="31"/>
  <c r="Q421" i="31"/>
  <c r="K418" i="31"/>
  <c r="K419" i="31"/>
  <c r="O416" i="31"/>
  <c r="O417" i="31"/>
  <c r="S414" i="31"/>
  <c r="S415" i="31"/>
  <c r="I414" i="31"/>
  <c r="I415" i="31"/>
  <c r="M412" i="31"/>
  <c r="M413" i="31"/>
  <c r="Q410" i="31"/>
  <c r="Q411" i="31"/>
  <c r="I410" i="31"/>
  <c r="I411" i="31"/>
  <c r="P408" i="31"/>
  <c r="H408" i="31"/>
  <c r="H409" i="31"/>
  <c r="O406" i="31"/>
  <c r="O407" i="31"/>
  <c r="G406" i="31"/>
  <c r="G407" i="31"/>
  <c r="N404" i="31"/>
  <c r="N405" i="31"/>
  <c r="O402" i="31"/>
  <c r="O403" i="31"/>
  <c r="L402" i="31"/>
  <c r="L403" i="31"/>
  <c r="J402" i="31"/>
  <c r="J403" i="31"/>
  <c r="T514" i="31"/>
  <c r="T515" i="31"/>
  <c r="R482" i="31"/>
  <c r="R483" i="31"/>
  <c r="M474" i="31"/>
  <c r="M475" i="31"/>
  <c r="O468" i="31"/>
  <c r="O469" i="31"/>
  <c r="P464" i="31"/>
  <c r="T458" i="31"/>
  <c r="T459" i="31"/>
  <c r="H454" i="31"/>
  <c r="H455" i="31"/>
  <c r="T448" i="31"/>
  <c r="T449" i="31"/>
  <c r="O444" i="31"/>
  <c r="O445" i="31"/>
  <c r="M440" i="31"/>
  <c r="M441" i="31"/>
  <c r="I436" i="31"/>
  <c r="I437" i="31"/>
  <c r="G434" i="31"/>
  <c r="G435" i="31"/>
  <c r="M430" i="31"/>
  <c r="M431" i="31"/>
  <c r="Q426" i="31"/>
  <c r="Q427" i="31"/>
  <c r="T422" i="31"/>
  <c r="T423" i="31"/>
  <c r="G418" i="31"/>
  <c r="G419" i="31"/>
  <c r="P414" i="31"/>
  <c r="T412" i="31"/>
  <c r="T413" i="31"/>
  <c r="S404" i="31"/>
  <c r="S405" i="31"/>
  <c r="S610" i="31"/>
  <c r="S611" i="31"/>
  <c r="J562" i="31"/>
  <c r="J563" i="31"/>
  <c r="L548" i="31"/>
  <c r="L549" i="31"/>
  <c r="H536" i="31"/>
  <c r="H537" i="31"/>
  <c r="O524" i="31"/>
  <c r="O525" i="31"/>
  <c r="O516" i="31"/>
  <c r="O517" i="31"/>
  <c r="I510" i="31"/>
  <c r="I511" i="31"/>
  <c r="N500" i="31"/>
  <c r="N501" i="31"/>
  <c r="G488" i="31"/>
  <c r="G489" i="31"/>
  <c r="I484" i="31"/>
  <c r="I485" i="31"/>
  <c r="N480" i="31"/>
  <c r="N481" i="31"/>
  <c r="O478" i="31"/>
  <c r="O479" i="31"/>
  <c r="P476" i="31"/>
  <c r="Q474" i="31"/>
  <c r="Q475" i="31"/>
  <c r="Q472" i="31"/>
  <c r="Q473" i="31"/>
  <c r="R470" i="31"/>
  <c r="R471" i="31"/>
  <c r="S468" i="31"/>
  <c r="S469" i="31"/>
  <c r="T466" i="31"/>
  <c r="T467" i="31"/>
  <c r="T464" i="31"/>
  <c r="T465" i="31"/>
  <c r="H458" i="31"/>
  <c r="H459" i="31"/>
  <c r="J456" i="31"/>
  <c r="J457" i="31"/>
  <c r="L454" i="31"/>
  <c r="L455" i="31"/>
  <c r="M452" i="31"/>
  <c r="M453" i="31"/>
  <c r="R450" i="31"/>
  <c r="R451" i="31"/>
  <c r="I448" i="31"/>
  <c r="I449" i="31"/>
  <c r="L446" i="31"/>
  <c r="L447" i="31"/>
  <c r="R444" i="31"/>
  <c r="R445" i="31"/>
  <c r="K442" i="31"/>
  <c r="K443" i="31"/>
  <c r="P440" i="31"/>
  <c r="S438" i="31"/>
  <c r="S439" i="31"/>
  <c r="M436" i="31"/>
  <c r="M437" i="31"/>
  <c r="T434" i="31"/>
  <c r="T435" i="31"/>
  <c r="I434" i="31"/>
  <c r="I435" i="31"/>
  <c r="R432" i="31"/>
  <c r="R433" i="31"/>
  <c r="G432" i="31"/>
  <c r="G433" i="31"/>
  <c r="O430" i="31"/>
  <c r="O431" i="31"/>
  <c r="M428" i="31"/>
  <c r="M429" i="31"/>
  <c r="S426" i="31"/>
  <c r="S427" i="31"/>
  <c r="I426" i="31"/>
  <c r="I427" i="31"/>
  <c r="Q424" i="31"/>
  <c r="Q425" i="31"/>
  <c r="L422" i="31"/>
  <c r="L423" i="31"/>
  <c r="P420" i="31"/>
  <c r="T418" i="31"/>
  <c r="T419" i="31"/>
  <c r="J418" i="31"/>
  <c r="J419" i="31"/>
  <c r="N416" i="31"/>
  <c r="N417" i="31"/>
  <c r="R414" i="31"/>
  <c r="R415" i="31"/>
  <c r="H414" i="31"/>
  <c r="H415" i="31"/>
  <c r="L412" i="31"/>
  <c r="L413" i="31"/>
  <c r="P410" i="31"/>
  <c r="H410" i="31"/>
  <c r="H411" i="31"/>
  <c r="O408" i="31"/>
  <c r="O409" i="31"/>
  <c r="G408" i="31"/>
  <c r="G409" i="31"/>
  <c r="N406" i="31"/>
  <c r="N407" i="31"/>
  <c r="M404" i="31"/>
  <c r="M405" i="31"/>
  <c r="R402" i="31"/>
  <c r="R403" i="31"/>
  <c r="K402" i="31"/>
  <c r="K403" i="31"/>
  <c r="T402" i="31"/>
  <c r="T403" i="31"/>
  <c r="L558" i="31"/>
  <c r="L559" i="31"/>
  <c r="T544" i="31"/>
  <c r="T545" i="31"/>
  <c r="L522" i="31"/>
  <c r="L523" i="31"/>
  <c r="L504" i="31"/>
  <c r="L505" i="31"/>
  <c r="O490" i="31"/>
  <c r="O491" i="31"/>
  <c r="K478" i="31"/>
  <c r="K479" i="31"/>
  <c r="M472" i="31"/>
  <c r="M473" i="31"/>
  <c r="P466" i="31"/>
  <c r="I452" i="31"/>
  <c r="I453" i="31"/>
  <c r="I442" i="31"/>
  <c r="I443" i="31"/>
  <c r="Q434" i="31"/>
  <c r="Q435" i="31"/>
  <c r="J428" i="31"/>
  <c r="J429" i="31"/>
  <c r="N424" i="31"/>
  <c r="N425" i="31"/>
  <c r="R418" i="31"/>
  <c r="R419" i="31"/>
  <c r="K416" i="31"/>
  <c r="K417" i="31"/>
  <c r="N410" i="31"/>
  <c r="N411" i="31"/>
  <c r="M408" i="31"/>
  <c r="M409" i="31"/>
  <c r="L406" i="31"/>
  <c r="L407" i="31"/>
  <c r="K404" i="31"/>
  <c r="K405" i="31"/>
  <c r="I402" i="31"/>
  <c r="I403" i="31"/>
  <c r="J602" i="31"/>
  <c r="J603" i="31"/>
  <c r="K560" i="31"/>
  <c r="K561" i="31"/>
  <c r="P546" i="31"/>
  <c r="N534" i="31"/>
  <c r="N535" i="31"/>
  <c r="G516" i="31"/>
  <c r="G517" i="31"/>
  <c r="R504" i="31"/>
  <c r="R505" i="31"/>
  <c r="I500" i="31"/>
  <c r="I501" i="31"/>
  <c r="Q494" i="31"/>
  <c r="Q495" i="31"/>
  <c r="S490" i="31"/>
  <c r="S491" i="31"/>
  <c r="T486" i="31"/>
  <c r="T487" i="31"/>
  <c r="M480" i="31"/>
  <c r="M481" i="31"/>
  <c r="N478" i="31"/>
  <c r="N479" i="31"/>
  <c r="O476" i="31"/>
  <c r="O477" i="31"/>
  <c r="P474" i="31"/>
  <c r="P472" i="31"/>
  <c r="Q470" i="31"/>
  <c r="Q471" i="31"/>
  <c r="R468" i="31"/>
  <c r="R469" i="31"/>
  <c r="S466" i="31"/>
  <c r="S467" i="31"/>
  <c r="S464" i="31"/>
  <c r="S465" i="31"/>
  <c r="T462" i="31"/>
  <c r="T463" i="31"/>
  <c r="G458" i="31"/>
  <c r="G459" i="31"/>
  <c r="I456" i="31"/>
  <c r="I457" i="31"/>
  <c r="K454" i="31"/>
  <c r="K455" i="31"/>
  <c r="L452" i="31"/>
  <c r="L453" i="31"/>
  <c r="O450" i="31"/>
  <c r="O451" i="31"/>
  <c r="H448" i="31"/>
  <c r="H449" i="31"/>
  <c r="K446" i="31"/>
  <c r="K447" i="31"/>
  <c r="P444" i="31"/>
  <c r="J442" i="31"/>
  <c r="J443" i="31"/>
  <c r="O440" i="31"/>
  <c r="O441" i="31"/>
  <c r="R438" i="31"/>
  <c r="R439" i="31"/>
  <c r="J436" i="31"/>
  <c r="J437" i="31"/>
  <c r="R434" i="31"/>
  <c r="R435" i="31"/>
  <c r="H434" i="31"/>
  <c r="H435" i="31"/>
  <c r="P432" i="31"/>
  <c r="N430" i="31"/>
  <c r="N431" i="31"/>
  <c r="K428" i="31"/>
  <c r="K429" i="31"/>
  <c r="R426" i="31"/>
  <c r="R427" i="31"/>
  <c r="G426" i="31"/>
  <c r="G427" i="31"/>
  <c r="O424" i="31"/>
  <c r="O425" i="31"/>
  <c r="J422" i="31"/>
  <c r="J423" i="31"/>
  <c r="N420" i="31"/>
  <c r="N421" i="31"/>
  <c r="S418" i="31"/>
  <c r="S419" i="31"/>
  <c r="H418" i="31"/>
  <c r="H419" i="31"/>
  <c r="L416" i="31"/>
  <c r="L417" i="31"/>
  <c r="Q414" i="31"/>
  <c r="Q415" i="31"/>
  <c r="J412" i="31"/>
  <c r="J413" i="31"/>
  <c r="O410" i="31"/>
  <c r="O411" i="31"/>
  <c r="G410" i="31"/>
  <c r="G411" i="31"/>
  <c r="N408" i="31"/>
  <c r="N409" i="31"/>
  <c r="M406" i="31"/>
  <c r="M407" i="31"/>
  <c r="T404" i="31"/>
  <c r="T405" i="31"/>
  <c r="L404" i="31"/>
  <c r="L405" i="31"/>
  <c r="I592" i="31"/>
  <c r="I593" i="31"/>
  <c r="O532" i="31"/>
  <c r="O533" i="31"/>
  <c r="N508" i="31"/>
  <c r="N509" i="31"/>
  <c r="M494" i="31"/>
  <c r="M495" i="31"/>
  <c r="P486" i="31"/>
  <c r="L476" i="31"/>
  <c r="L477" i="31"/>
  <c r="N470" i="31"/>
  <c r="N471" i="31"/>
  <c r="Q462" i="31"/>
  <c r="Q463" i="31"/>
  <c r="R460" i="31"/>
  <c r="R461" i="31"/>
  <c r="N450" i="31"/>
  <c r="N451" i="31"/>
  <c r="H446" i="31"/>
  <c r="H447" i="31"/>
  <c r="O432" i="31"/>
  <c r="O433" i="31"/>
  <c r="I422" i="31"/>
  <c r="I423" i="31"/>
  <c r="K5" i="32"/>
  <c r="S6" i="41"/>
  <c r="S7" i="41"/>
  <c r="J6" i="41"/>
  <c r="J7" i="41"/>
  <c r="I2" i="41"/>
  <c r="K1" i="41"/>
  <c r="C1" i="41"/>
  <c r="Q6" i="41"/>
  <c r="Q7" i="41"/>
  <c r="H6" i="41"/>
  <c r="H7" i="41"/>
  <c r="G2" i="41"/>
  <c r="I1" i="41"/>
  <c r="H1" i="41"/>
  <c r="P6" i="41"/>
  <c r="N2" i="41"/>
  <c r="F2" i="41"/>
  <c r="L6" i="41"/>
  <c r="L7" i="41"/>
  <c r="K2" i="41"/>
  <c r="M1" i="41"/>
  <c r="E1" i="41"/>
  <c r="T6" i="41"/>
  <c r="T7" i="41"/>
  <c r="J2" i="41"/>
  <c r="D1" i="41"/>
  <c r="R6" i="41"/>
  <c r="R7" i="41"/>
  <c r="E2" i="41"/>
  <c r="L1" i="41"/>
  <c r="H2" i="41"/>
  <c r="M2" i="41"/>
  <c r="F1" i="41"/>
  <c r="N6" i="41"/>
  <c r="N7" i="41"/>
  <c r="L2" i="41"/>
  <c r="M6" i="41"/>
  <c r="M7" i="41"/>
  <c r="N1" i="41"/>
  <c r="K6" i="41"/>
  <c r="K7" i="41"/>
  <c r="G1" i="41"/>
  <c r="J1" i="41"/>
  <c r="I6" i="41"/>
  <c r="I7" i="41"/>
  <c r="G6" i="41"/>
  <c r="G7" i="41"/>
  <c r="C1" i="40"/>
  <c r="R4" i="41"/>
  <c r="S6" i="40"/>
  <c r="S7" i="40"/>
  <c r="J6" i="40"/>
  <c r="J7" i="40"/>
  <c r="R6" i="40"/>
  <c r="R7" i="40"/>
  <c r="I6" i="40"/>
  <c r="I7" i="40"/>
  <c r="T6" i="40"/>
  <c r="T7" i="40"/>
  <c r="L6" i="40"/>
  <c r="L7" i="40"/>
  <c r="K6" i="40"/>
  <c r="K7" i="40"/>
  <c r="Q6" i="40"/>
  <c r="Q7" i="40"/>
  <c r="H6" i="40"/>
  <c r="H7" i="40"/>
  <c r="E1" i="40"/>
  <c r="P6" i="40"/>
  <c r="G6" i="40"/>
  <c r="G7" i="40"/>
  <c r="N6" i="40"/>
  <c r="N7" i="40"/>
  <c r="M6" i="40"/>
  <c r="M7" i="40"/>
  <c r="R4" i="40"/>
  <c r="D1" i="40"/>
  <c r="D1" i="31"/>
  <c r="C1" i="31"/>
  <c r="E1" i="31"/>
  <c r="R4" i="31"/>
  <c r="J833" i="21"/>
  <c r="J834" i="21"/>
  <c r="R237" i="40"/>
  <c r="R221" i="40"/>
  <c r="W196" i="31"/>
  <c r="W256" i="31"/>
  <c r="W358" i="31"/>
  <c r="W108" i="31"/>
  <c r="W94" i="31"/>
  <c r="W148" i="31"/>
  <c r="W392" i="31"/>
  <c r="W180" i="31"/>
  <c r="W336" i="31"/>
  <c r="W360" i="31"/>
  <c r="W340" i="31"/>
  <c r="W286" i="31"/>
  <c r="W300" i="31"/>
  <c r="W106" i="31"/>
  <c r="W242" i="31"/>
  <c r="W96" i="31"/>
  <c r="W238" i="31"/>
  <c r="W302" i="31"/>
  <c r="W226" i="31"/>
  <c r="W162" i="31"/>
  <c r="W332" i="31"/>
  <c r="W282" i="31"/>
  <c r="W122" i="31"/>
  <c r="W224" i="31"/>
  <c r="W152" i="31"/>
  <c r="W354" i="31"/>
  <c r="W228" i="31"/>
  <c r="W130" i="31"/>
  <c r="W88" i="31"/>
  <c r="W292" i="31"/>
  <c r="W280" i="31"/>
  <c r="W316" i="31"/>
  <c r="W270" i="31"/>
  <c r="W26" i="31"/>
  <c r="W268" i="31"/>
  <c r="W112" i="31"/>
  <c r="W210" i="31"/>
  <c r="W140" i="31"/>
  <c r="W172" i="31"/>
  <c r="W230" i="31"/>
  <c r="W240" i="31"/>
  <c r="W200" i="31"/>
  <c r="W184" i="31"/>
  <c r="W208" i="31"/>
  <c r="W236" i="31"/>
  <c r="W312" i="31"/>
  <c r="W328" i="31"/>
  <c r="W386" i="31"/>
  <c r="W348" i="31"/>
  <c r="W186" i="31"/>
  <c r="W190" i="31"/>
  <c r="W306" i="31"/>
  <c r="W222" i="31"/>
  <c r="W76" i="31"/>
  <c r="W284" i="31"/>
  <c r="W266" i="31"/>
  <c r="W356" i="31"/>
  <c r="W288" i="31"/>
  <c r="W262" i="31"/>
  <c r="W370" i="31"/>
  <c r="W346" i="31"/>
  <c r="W364" i="31"/>
  <c r="W80" i="31"/>
  <c r="W260" i="31"/>
  <c r="W250" i="31"/>
  <c r="W150" i="31"/>
  <c r="W156" i="31"/>
  <c r="W214" i="31"/>
  <c r="W232" i="31"/>
  <c r="W378" i="31"/>
  <c r="W304" i="31"/>
  <c r="W168" i="31"/>
  <c r="W146" i="31"/>
  <c r="W178" i="31"/>
  <c r="W142" i="31"/>
  <c r="W174" i="31"/>
  <c r="W218" i="31"/>
  <c r="W216" i="31"/>
  <c r="W234" i="31"/>
  <c r="W244" i="31"/>
  <c r="W246" i="31"/>
  <c r="W298" i="31"/>
  <c r="W362" i="31"/>
  <c r="W394" i="31"/>
  <c r="W396" i="31"/>
  <c r="W206" i="31"/>
  <c r="W50" i="31"/>
  <c r="W54" i="31"/>
  <c r="W166" i="31"/>
  <c r="W158" i="31"/>
  <c r="W182" i="31"/>
  <c r="W258" i="31"/>
  <c r="W198" i="31"/>
  <c r="W194" i="31"/>
  <c r="W330" i="31"/>
  <c r="W254" i="31"/>
  <c r="V270" i="31"/>
  <c r="V271" i="31"/>
  <c r="R271" i="31"/>
  <c r="W326" i="31"/>
  <c r="W324" i="31"/>
  <c r="W334" i="31"/>
  <c r="W372" i="31"/>
  <c r="W204" i="31"/>
  <c r="W138" i="31"/>
  <c r="W160" i="31"/>
  <c r="W170" i="31"/>
  <c r="W202" i="31"/>
  <c r="W252" i="31"/>
  <c r="W308" i="31"/>
  <c r="W264" i="31"/>
  <c r="W384" i="31"/>
  <c r="W388" i="31"/>
  <c r="W380" i="31"/>
  <c r="W382" i="31"/>
  <c r="W144" i="31"/>
  <c r="W176" i="31"/>
  <c r="W192" i="31"/>
  <c r="W188" i="31"/>
  <c r="W248" i="31"/>
  <c r="W212" i="31"/>
  <c r="W278" i="31"/>
  <c r="W294" i="31"/>
  <c r="W290" i="31"/>
  <c r="W296" i="31"/>
  <c r="W320" i="31"/>
  <c r="W390" i="31"/>
  <c r="W164" i="31"/>
  <c r="W220" i="31"/>
  <c r="P271" i="31"/>
  <c r="U270" i="31"/>
  <c r="U271" i="31"/>
  <c r="W344" i="31"/>
  <c r="W318" i="31"/>
  <c r="W314" i="31"/>
  <c r="W374" i="31"/>
  <c r="W366" i="31"/>
  <c r="W398" i="31"/>
  <c r="W352" i="31"/>
  <c r="W368" i="31"/>
  <c r="W400" i="31"/>
  <c r="W48" i="31"/>
  <c r="W276" i="31"/>
  <c r="W342" i="31"/>
  <c r="W338" i="31"/>
  <c r="W376" i="31"/>
  <c r="W134" i="31"/>
  <c r="W116" i="31"/>
  <c r="W120" i="31"/>
  <c r="W98" i="31"/>
  <c r="W30" i="31"/>
  <c r="W114" i="31"/>
  <c r="W124" i="31"/>
  <c r="W128" i="31"/>
  <c r="W100" i="31"/>
  <c r="W136" i="31"/>
  <c r="W110" i="31"/>
  <c r="W118" i="31"/>
  <c r="W104" i="31"/>
  <c r="W132" i="31"/>
  <c r="W126" i="31"/>
  <c r="W102" i="31"/>
  <c r="W24" i="31"/>
  <c r="W44" i="31"/>
  <c r="W36" i="31"/>
  <c r="W34" i="31"/>
  <c r="W12" i="31"/>
  <c r="W92" i="31"/>
  <c r="W62" i="31"/>
  <c r="W84" i="31"/>
  <c r="W70" i="31"/>
  <c r="W86" i="31"/>
  <c r="W56" i="31"/>
  <c r="W78" i="31"/>
  <c r="W52" i="31"/>
  <c r="W64" i="31"/>
  <c r="W58" i="31"/>
  <c r="W66" i="31"/>
  <c r="W74" i="31"/>
  <c r="W72" i="31"/>
  <c r="W82" i="31"/>
  <c r="W60" i="31"/>
  <c r="W68" i="31"/>
  <c r="W90" i="31"/>
  <c r="W8" i="31"/>
  <c r="W40" i="31"/>
  <c r="W22" i="31"/>
  <c r="W32" i="31"/>
  <c r="W20" i="31"/>
  <c r="W10" i="31"/>
  <c r="W42" i="31"/>
  <c r="W6" i="31"/>
  <c r="W38" i="31"/>
  <c r="W28" i="31"/>
  <c r="W18" i="31"/>
  <c r="W16" i="31"/>
  <c r="W14" i="31"/>
  <c r="W46" i="31"/>
  <c r="U24" i="31"/>
  <c r="V24" i="31"/>
  <c r="V25" i="31"/>
  <c r="V70" i="31"/>
  <c r="V71" i="31"/>
  <c r="U70" i="31"/>
  <c r="V306" i="31"/>
  <c r="V307" i="31"/>
  <c r="U306" i="31"/>
  <c r="V40" i="31"/>
  <c r="V41" i="31"/>
  <c r="U40" i="31"/>
  <c r="V58" i="31"/>
  <c r="V59" i="31"/>
  <c r="U58" i="31"/>
  <c r="V106" i="31"/>
  <c r="V107" i="31"/>
  <c r="U106" i="31"/>
  <c r="V76" i="31"/>
  <c r="V77" i="31"/>
  <c r="U76" i="31"/>
  <c r="V118" i="31"/>
  <c r="V119" i="31"/>
  <c r="U118" i="31"/>
  <c r="U72" i="31"/>
  <c r="V72" i="31"/>
  <c r="V73" i="31"/>
  <c r="V112" i="31"/>
  <c r="V113" i="31"/>
  <c r="U112" i="31"/>
  <c r="V174" i="31"/>
  <c r="V175" i="31"/>
  <c r="U174" i="31"/>
  <c r="V96" i="31"/>
  <c r="V97" i="31"/>
  <c r="U96" i="31"/>
  <c r="U192" i="31"/>
  <c r="V192" i="31"/>
  <c r="V193" i="31"/>
  <c r="V152" i="31"/>
  <c r="V153" i="31"/>
  <c r="U152" i="31"/>
  <c r="V142" i="31"/>
  <c r="V143" i="31"/>
  <c r="U142" i="31"/>
  <c r="V160" i="31"/>
  <c r="V161" i="31"/>
  <c r="U160" i="31"/>
  <c r="V170" i="31"/>
  <c r="V171" i="31"/>
  <c r="U170" i="31"/>
  <c r="V132" i="31"/>
  <c r="V133" i="31"/>
  <c r="U132" i="31"/>
  <c r="U150" i="31"/>
  <c r="V150" i="31"/>
  <c r="V151" i="31"/>
  <c r="V292" i="31"/>
  <c r="V293" i="31"/>
  <c r="U292" i="31"/>
  <c r="V204" i="31"/>
  <c r="V205" i="31"/>
  <c r="U204" i="31"/>
  <c r="U294" i="31"/>
  <c r="V294" i="31"/>
  <c r="V295" i="31"/>
  <c r="U234" i="31"/>
  <c r="V234" i="31"/>
  <c r="V235" i="31"/>
  <c r="V348" i="31"/>
  <c r="V349" i="31"/>
  <c r="U348" i="31"/>
  <c r="V378" i="31"/>
  <c r="V379" i="31"/>
  <c r="U378" i="31"/>
  <c r="V336" i="31"/>
  <c r="V337" i="31"/>
  <c r="U336" i="31"/>
  <c r="U340" i="31"/>
  <c r="V340" i="31"/>
  <c r="V341" i="31"/>
  <c r="V358" i="31"/>
  <c r="V359" i="31"/>
  <c r="U358" i="31"/>
  <c r="U396" i="31"/>
  <c r="V396" i="31"/>
  <c r="V397" i="31"/>
  <c r="V382" i="31"/>
  <c r="V383" i="31"/>
  <c r="U382" i="31"/>
  <c r="V146" i="31"/>
  <c r="V147" i="31"/>
  <c r="U146" i="31"/>
  <c r="U108" i="31"/>
  <c r="V108" i="31"/>
  <c r="V109" i="31"/>
  <c r="U78" i="31"/>
  <c r="V78" i="31"/>
  <c r="V79" i="31"/>
  <c r="V120" i="31"/>
  <c r="V121" i="31"/>
  <c r="U120" i="31"/>
  <c r="V74" i="31"/>
  <c r="V75" i="31"/>
  <c r="U74" i="31"/>
  <c r="V224" i="31"/>
  <c r="V225" i="31"/>
  <c r="U224" i="31"/>
  <c r="U114" i="31"/>
  <c r="V114" i="31"/>
  <c r="V115" i="31"/>
  <c r="U88" i="31"/>
  <c r="V88" i="31"/>
  <c r="V89" i="31"/>
  <c r="U140" i="31"/>
  <c r="V140" i="31"/>
  <c r="V141" i="31"/>
  <c r="V162" i="31"/>
  <c r="V163" i="31"/>
  <c r="U162" i="31"/>
  <c r="V190" i="31"/>
  <c r="V191" i="31"/>
  <c r="U190" i="31"/>
  <c r="V208" i="31"/>
  <c r="V209" i="31"/>
  <c r="U208" i="31"/>
  <c r="V196" i="31"/>
  <c r="V197" i="31"/>
  <c r="U196" i="31"/>
  <c r="V276" i="31"/>
  <c r="V277" i="31"/>
  <c r="U276" i="31"/>
  <c r="V260" i="31"/>
  <c r="V261" i="31"/>
  <c r="U260" i="31"/>
  <c r="V240" i="31"/>
  <c r="V241" i="31"/>
  <c r="U240" i="31"/>
  <c r="V256" i="31"/>
  <c r="V257" i="31"/>
  <c r="U256" i="31"/>
  <c r="V286" i="31"/>
  <c r="V287" i="31"/>
  <c r="U286" i="31"/>
  <c r="V352" i="31"/>
  <c r="V353" i="31"/>
  <c r="U352" i="31"/>
  <c r="V384" i="31"/>
  <c r="V385" i="31"/>
  <c r="U384" i="31"/>
  <c r="U156" i="31"/>
  <c r="V156" i="31"/>
  <c r="V157" i="31"/>
  <c r="V250" i="31"/>
  <c r="V251" i="31"/>
  <c r="U250" i="31"/>
  <c r="V206" i="31"/>
  <c r="V207" i="31"/>
  <c r="U206" i="31"/>
  <c r="V326" i="31"/>
  <c r="V327" i="31"/>
  <c r="U326" i="31"/>
  <c r="V34" i="31"/>
  <c r="V35" i="31"/>
  <c r="U34" i="31"/>
  <c r="U12" i="31"/>
  <c r="V12" i="31"/>
  <c r="V13" i="31"/>
  <c r="U20" i="31"/>
  <c r="V20" i="31"/>
  <c r="V21" i="31"/>
  <c r="U50" i="31"/>
  <c r="V50" i="31"/>
  <c r="V51" i="31"/>
  <c r="U42" i="31"/>
  <c r="V42" i="31"/>
  <c r="V43" i="31"/>
  <c r="V68" i="31"/>
  <c r="V69" i="31"/>
  <c r="U68" i="31"/>
  <c r="V92" i="31"/>
  <c r="V93" i="31"/>
  <c r="U92" i="31"/>
  <c r="U134" i="31"/>
  <c r="V134" i="31"/>
  <c r="V135" i="31"/>
  <c r="V400" i="31"/>
  <c r="V401" i="31"/>
  <c r="U400" i="31"/>
  <c r="V86" i="31"/>
  <c r="V87" i="31"/>
  <c r="U86" i="31"/>
  <c r="V104" i="31"/>
  <c r="V105" i="31"/>
  <c r="U104" i="31"/>
  <c r="V220" i="31"/>
  <c r="V221" i="31"/>
  <c r="U220" i="31"/>
  <c r="V188" i="31"/>
  <c r="V189" i="31"/>
  <c r="U188" i="31"/>
  <c r="V154" i="31"/>
  <c r="V155" i="31"/>
  <c r="U154" i="31"/>
  <c r="V222" i="31"/>
  <c r="V223" i="31"/>
  <c r="U222" i="31"/>
  <c r="U124" i="31"/>
  <c r="V124" i="31"/>
  <c r="V125" i="31"/>
  <c r="V184" i="31"/>
  <c r="V185" i="31"/>
  <c r="U184" i="31"/>
  <c r="V246" i="31"/>
  <c r="V247" i="31"/>
  <c r="U246" i="31"/>
  <c r="U330" i="31"/>
  <c r="V330" i="31"/>
  <c r="V331" i="31"/>
  <c r="V230" i="31"/>
  <c r="V231" i="31"/>
  <c r="U230" i="31"/>
  <c r="U248" i="31"/>
  <c r="V248" i="31"/>
  <c r="V249" i="31"/>
  <c r="U344" i="31"/>
  <c r="V344" i="31"/>
  <c r="V345" i="31"/>
  <c r="U268" i="31"/>
  <c r="V268" i="31"/>
  <c r="V269" i="31"/>
  <c r="V332" i="31"/>
  <c r="V333" i="31"/>
  <c r="U332" i="31"/>
  <c r="V318" i="31"/>
  <c r="V319" i="31"/>
  <c r="U318" i="31"/>
  <c r="V338" i="31"/>
  <c r="V339" i="31"/>
  <c r="U338" i="31"/>
  <c r="V368" i="31"/>
  <c r="V369" i="31"/>
  <c r="U368" i="31"/>
  <c r="V362" i="31"/>
  <c r="V363" i="31"/>
  <c r="U362" i="31"/>
  <c r="U376" i="31"/>
  <c r="V376" i="31"/>
  <c r="V377" i="31"/>
  <c r="V398" i="31"/>
  <c r="V399" i="31"/>
  <c r="U398" i="31"/>
  <c r="V48" i="31"/>
  <c r="V49" i="31"/>
  <c r="U48" i="31"/>
  <c r="V16" i="31"/>
  <c r="V17" i="31"/>
  <c r="U16" i="31"/>
  <c r="V10" i="31"/>
  <c r="V11" i="31"/>
  <c r="U10" i="31"/>
  <c r="U32" i="31"/>
  <c r="V32" i="31"/>
  <c r="V33" i="31"/>
  <c r="V18" i="31"/>
  <c r="V19" i="31"/>
  <c r="U18" i="31"/>
  <c r="U56" i="31"/>
  <c r="V56" i="31"/>
  <c r="V57" i="31"/>
  <c r="U94" i="31"/>
  <c r="V94" i="31"/>
  <c r="V95" i="31"/>
  <c r="V110" i="31"/>
  <c r="V111" i="31"/>
  <c r="U110" i="31"/>
  <c r="V80" i="31"/>
  <c r="V81" i="31"/>
  <c r="U80" i="31"/>
  <c r="V128" i="31"/>
  <c r="V129" i="31"/>
  <c r="U128" i="31"/>
  <c r="V136" i="31"/>
  <c r="V137" i="31"/>
  <c r="U136" i="31"/>
  <c r="V126" i="31"/>
  <c r="V127" i="31"/>
  <c r="U126" i="31"/>
  <c r="V172" i="31"/>
  <c r="V173" i="31"/>
  <c r="U172" i="31"/>
  <c r="V210" i="31"/>
  <c r="V211" i="31"/>
  <c r="U210" i="31"/>
  <c r="V296" i="31"/>
  <c r="V297" i="31"/>
  <c r="U296" i="31"/>
  <c r="V180" i="31"/>
  <c r="V181" i="31"/>
  <c r="U180" i="31"/>
  <c r="V252" i="31"/>
  <c r="V253" i="31"/>
  <c r="U252" i="31"/>
  <c r="V284" i="31"/>
  <c r="V285" i="31"/>
  <c r="U284" i="31"/>
  <c r="V242" i="31"/>
  <c r="V243" i="31"/>
  <c r="U242" i="31"/>
  <c r="U264" i="31"/>
  <c r="V264" i="31"/>
  <c r="V265" i="31"/>
  <c r="V278" i="31"/>
  <c r="V279" i="31"/>
  <c r="U278" i="31"/>
  <c r="V312" i="31"/>
  <c r="V313" i="31"/>
  <c r="U312" i="31"/>
  <c r="U350" i="31"/>
  <c r="V350" i="31"/>
  <c r="V351" i="31"/>
  <c r="U366" i="31"/>
  <c r="V366" i="31"/>
  <c r="V367" i="31"/>
  <c r="V374" i="31"/>
  <c r="V375" i="31"/>
  <c r="U374" i="31"/>
  <c r="V334" i="31"/>
  <c r="V335" i="31"/>
  <c r="U334" i="31"/>
  <c r="V342" i="31"/>
  <c r="V343" i="31"/>
  <c r="U342" i="31"/>
  <c r="V394" i="31"/>
  <c r="V395" i="31"/>
  <c r="U394" i="31"/>
  <c r="U272" i="31"/>
  <c r="V272" i="31"/>
  <c r="V273" i="31"/>
  <c r="V308" i="31"/>
  <c r="V309" i="31"/>
  <c r="U308" i="31"/>
  <c r="V138" i="31"/>
  <c r="V139" i="31"/>
  <c r="U138" i="31"/>
  <c r="V14" i="31"/>
  <c r="V15" i="31"/>
  <c r="U14" i="31"/>
  <c r="V44" i="31"/>
  <c r="V45" i="31"/>
  <c r="U44" i="31"/>
  <c r="U36" i="31"/>
  <c r="V36" i="31"/>
  <c r="V37" i="31"/>
  <c r="V62" i="31"/>
  <c r="V63" i="31"/>
  <c r="U62" i="31"/>
  <c r="V60" i="31"/>
  <c r="V61" i="31"/>
  <c r="U60" i="31"/>
  <c r="V66" i="31"/>
  <c r="V67" i="31"/>
  <c r="U66" i="31"/>
  <c r="V100" i="31"/>
  <c r="V101" i="31"/>
  <c r="U100" i="31"/>
  <c r="V54" i="31"/>
  <c r="V55" i="31"/>
  <c r="U54" i="31"/>
  <c r="V116" i="31"/>
  <c r="V117" i="31"/>
  <c r="U116" i="31"/>
  <c r="V158" i="31"/>
  <c r="V159" i="31"/>
  <c r="U158" i="31"/>
  <c r="V290" i="31"/>
  <c r="V291" i="31"/>
  <c r="U290" i="31"/>
  <c r="V280" i="31"/>
  <c r="V281" i="31"/>
  <c r="U280" i="31"/>
  <c r="V194" i="31"/>
  <c r="V195" i="31"/>
  <c r="U194" i="31"/>
  <c r="V216" i="31"/>
  <c r="V217" i="31"/>
  <c r="U216" i="31"/>
  <c r="V258" i="31"/>
  <c r="V259" i="31"/>
  <c r="U258" i="31"/>
  <c r="U324" i="31"/>
  <c r="V324" i="31"/>
  <c r="V325" i="31"/>
  <c r="V388" i="31"/>
  <c r="V389" i="31"/>
  <c r="U388" i="31"/>
  <c r="V356" i="31"/>
  <c r="V357" i="31"/>
  <c r="U356" i="31"/>
  <c r="V346" i="31"/>
  <c r="V347" i="31"/>
  <c r="U346" i="31"/>
  <c r="V392" i="31"/>
  <c r="V393" i="31"/>
  <c r="U392" i="31"/>
  <c r="U386" i="31"/>
  <c r="V386" i="31"/>
  <c r="V387" i="31"/>
  <c r="V390" i="31"/>
  <c r="V391" i="31"/>
  <c r="U390" i="31"/>
  <c r="V214" i="31"/>
  <c r="V215" i="31"/>
  <c r="U214" i="31"/>
  <c r="V314" i="31"/>
  <c r="V315" i="31"/>
  <c r="U314" i="31"/>
  <c r="V370" i="31"/>
  <c r="V371" i="31"/>
  <c r="U370" i="31"/>
  <c r="V316" i="31"/>
  <c r="V317" i="31"/>
  <c r="U316" i="31"/>
  <c r="U22" i="31"/>
  <c r="V22" i="31"/>
  <c r="V23" i="31"/>
  <c r="U8" i="31"/>
  <c r="V8" i="31"/>
  <c r="V9" i="31"/>
  <c r="V26" i="31"/>
  <c r="V27" i="31"/>
  <c r="U26" i="31"/>
  <c r="V64" i="31"/>
  <c r="V65" i="31"/>
  <c r="U64" i="31"/>
  <c r="V52" i="31"/>
  <c r="V53" i="31"/>
  <c r="U52" i="31"/>
  <c r="U46" i="31"/>
  <c r="V46" i="31"/>
  <c r="V47" i="31"/>
  <c r="V82" i="31"/>
  <c r="V83" i="31"/>
  <c r="U82" i="31"/>
  <c r="U98" i="31"/>
  <c r="V98" i="31"/>
  <c r="V99" i="31"/>
  <c r="U176" i="31"/>
  <c r="V176" i="31"/>
  <c r="V177" i="31"/>
  <c r="V200" i="31"/>
  <c r="V201" i="31"/>
  <c r="U200" i="31"/>
  <c r="U198" i="31"/>
  <c r="V198" i="31"/>
  <c r="V199" i="31"/>
  <c r="V148" i="31"/>
  <c r="V149" i="31"/>
  <c r="U148" i="31"/>
  <c r="V164" i="31"/>
  <c r="V165" i="31"/>
  <c r="U164" i="31"/>
  <c r="U212" i="31"/>
  <c r="V212" i="31"/>
  <c r="V213" i="31"/>
  <c r="V178" i="31"/>
  <c r="V179" i="31"/>
  <c r="U178" i="31"/>
  <c r="V186" i="31"/>
  <c r="V187" i="31"/>
  <c r="U186" i="31"/>
  <c r="V236" i="31"/>
  <c r="V237" i="31"/>
  <c r="U236" i="31"/>
  <c r="U228" i="31"/>
  <c r="V228" i="31"/>
  <c r="V229" i="31"/>
  <c r="V244" i="31"/>
  <c r="V245" i="31"/>
  <c r="U244" i="31"/>
  <c r="V298" i="31"/>
  <c r="V299" i="31"/>
  <c r="U298" i="31"/>
  <c r="V226" i="31"/>
  <c r="V227" i="31"/>
  <c r="U226" i="31"/>
  <c r="V254" i="31"/>
  <c r="V255" i="31"/>
  <c r="U254" i="31"/>
  <c r="V302" i="31"/>
  <c r="V303" i="31"/>
  <c r="U302" i="31"/>
  <c r="V328" i="31"/>
  <c r="V329" i="31"/>
  <c r="U328" i="31"/>
  <c r="V322" i="31"/>
  <c r="V323" i="31"/>
  <c r="U322" i="31"/>
  <c r="V354" i="31"/>
  <c r="V355" i="31"/>
  <c r="U354" i="31"/>
  <c r="V84" i="31"/>
  <c r="V85" i="31"/>
  <c r="U84" i="31"/>
  <c r="U28" i="31"/>
  <c r="V28" i="31"/>
  <c r="V29" i="31"/>
  <c r="V30" i="31"/>
  <c r="V31" i="31"/>
  <c r="U30" i="31"/>
  <c r="V38" i="31"/>
  <c r="V39" i="31"/>
  <c r="U38" i="31"/>
  <c r="V90" i="31"/>
  <c r="V91" i="31"/>
  <c r="U90" i="31"/>
  <c r="V102" i="31"/>
  <c r="V103" i="31"/>
  <c r="U102" i="31"/>
  <c r="V144" i="31"/>
  <c r="V145" i="31"/>
  <c r="U144" i="31"/>
  <c r="U182" i="31"/>
  <c r="V182" i="31"/>
  <c r="V183" i="31"/>
  <c r="V122" i="31"/>
  <c r="V123" i="31"/>
  <c r="U122" i="31"/>
  <c r="V168" i="31"/>
  <c r="V169" i="31"/>
  <c r="U168" i="31"/>
  <c r="V130" i="31"/>
  <c r="V131" i="31"/>
  <c r="U130" i="31"/>
  <c r="U166" i="31"/>
  <c r="V166" i="31"/>
  <c r="V167" i="31"/>
  <c r="V238" i="31"/>
  <c r="V239" i="31"/>
  <c r="U238" i="31"/>
  <c r="V274" i="31"/>
  <c r="V275" i="31"/>
  <c r="U274" i="31"/>
  <c r="V232" i="31"/>
  <c r="V233" i="31"/>
  <c r="U232" i="31"/>
  <c r="V202" i="31"/>
  <c r="V203" i="31"/>
  <c r="U202" i="31"/>
  <c r="U218" i="31"/>
  <c r="V218" i="31"/>
  <c r="V219" i="31"/>
  <c r="V262" i="31"/>
  <c r="V263" i="31"/>
  <c r="U262" i="31"/>
  <c r="U288" i="31"/>
  <c r="V288" i="31"/>
  <c r="V289" i="31"/>
  <c r="U310" i="31"/>
  <c r="V310" i="31"/>
  <c r="V311" i="31"/>
  <c r="V282" i="31"/>
  <c r="V283" i="31"/>
  <c r="U282" i="31"/>
  <c r="V266" i="31"/>
  <c r="V267" i="31"/>
  <c r="U266" i="31"/>
  <c r="V300" i="31"/>
  <c r="V301" i="31"/>
  <c r="U300" i="31"/>
  <c r="U304" i="31"/>
  <c r="V304" i="31"/>
  <c r="V305" i="31"/>
  <c r="U360" i="31"/>
  <c r="V360" i="31"/>
  <c r="V361" i="31"/>
  <c r="V320" i="31"/>
  <c r="V321" i="31"/>
  <c r="U320" i="31"/>
  <c r="V380" i="31"/>
  <c r="V381" i="31"/>
  <c r="U380" i="31"/>
  <c r="V364" i="31"/>
  <c r="V365" i="31"/>
  <c r="U364" i="31"/>
  <c r="V372" i="31"/>
  <c r="V373" i="31"/>
  <c r="U372" i="31"/>
  <c r="U6" i="31"/>
  <c r="V6" i="31"/>
  <c r="V7" i="31"/>
  <c r="S97" i="40"/>
  <c r="R101" i="40"/>
  <c r="S93" i="40"/>
  <c r="R91" i="40"/>
  <c r="L95" i="40"/>
  <c r="S91" i="40"/>
  <c r="S101" i="40"/>
  <c r="J99" i="40"/>
  <c r="K101" i="40"/>
  <c r="T99" i="40"/>
  <c r="L93" i="40"/>
  <c r="L99" i="40"/>
  <c r="G91" i="40"/>
  <c r="M99" i="40"/>
  <c r="T95" i="40"/>
  <c r="T95" i="41"/>
  <c r="T93" i="41"/>
  <c r="K95" i="41"/>
  <c r="G97" i="41"/>
  <c r="I99" i="41"/>
  <c r="I95" i="41"/>
  <c r="K103" i="41"/>
  <c r="J91" i="40"/>
  <c r="N93" i="41"/>
  <c r="Q103" i="41"/>
  <c r="C9" i="33"/>
  <c r="C9" i="42"/>
  <c r="E59" i="33"/>
  <c r="E29" i="42"/>
  <c r="H103" i="40"/>
  <c r="I91" i="40"/>
  <c r="Q103" i="40"/>
  <c r="K93" i="40"/>
  <c r="I103" i="40"/>
  <c r="N95" i="40"/>
  <c r="S99" i="40"/>
  <c r="S103" i="40"/>
  <c r="S93" i="41"/>
  <c r="M91" i="40"/>
  <c r="M101" i="40"/>
  <c r="G97" i="40"/>
  <c r="N91" i="40"/>
  <c r="N101" i="40"/>
  <c r="G101" i="40"/>
  <c r="L97" i="40"/>
  <c r="S95" i="41"/>
  <c r="L99" i="41"/>
  <c r="K97" i="41"/>
  <c r="M91" i="41"/>
  <c r="T97" i="41"/>
  <c r="G91" i="41"/>
  <c r="G103" i="41"/>
  <c r="J99" i="41"/>
  <c r="T103" i="41"/>
  <c r="I101" i="40"/>
  <c r="K93" i="41"/>
  <c r="N103" i="41"/>
  <c r="T93" i="40"/>
  <c r="R103" i="40"/>
  <c r="I99" i="40"/>
  <c r="L91" i="40"/>
  <c r="L101" i="40"/>
  <c r="N93" i="40"/>
  <c r="L103" i="40"/>
  <c r="R99" i="40"/>
  <c r="G93" i="40"/>
  <c r="M103" i="40"/>
  <c r="H93" i="40"/>
  <c r="N99" i="40"/>
  <c r="S91" i="41"/>
  <c r="N101" i="41"/>
  <c r="N99" i="41"/>
  <c r="M93" i="41"/>
  <c r="M103" i="41"/>
  <c r="H99" i="41"/>
  <c r="I101" i="41"/>
  <c r="S99" i="41"/>
  <c r="J97" i="41"/>
  <c r="G101" i="41"/>
  <c r="N95" i="41"/>
  <c r="I97" i="41"/>
  <c r="C79" i="33"/>
  <c r="C49" i="42"/>
  <c r="M95" i="40"/>
  <c r="H93" i="41"/>
  <c r="T101" i="40"/>
  <c r="M93" i="40"/>
  <c r="K103" i="40"/>
  <c r="H95" i="40"/>
  <c r="J103" i="40"/>
  <c r="Q93" i="40"/>
  <c r="N103" i="40"/>
  <c r="H91" i="40"/>
  <c r="H101" i="40"/>
  <c r="M101" i="41"/>
  <c r="J91" i="41"/>
  <c r="Q91" i="41"/>
  <c r="M99" i="41"/>
  <c r="J95" i="41"/>
  <c r="G93" i="41"/>
  <c r="M95" i="41"/>
  <c r="Q99" i="41"/>
  <c r="J101" i="41"/>
  <c r="S97" i="41"/>
  <c r="T97" i="40"/>
  <c r="Q97" i="41"/>
  <c r="E9" i="33"/>
  <c r="E9" i="42"/>
  <c r="C59" i="33"/>
  <c r="C29" i="42"/>
  <c r="M97" i="40"/>
  <c r="N97" i="40"/>
  <c r="G95" i="40"/>
  <c r="T103" i="40"/>
  <c r="Q95" i="40"/>
  <c r="I95" i="40"/>
  <c r="J95" i="40"/>
  <c r="T91" i="40"/>
  <c r="Q91" i="40"/>
  <c r="Q101" i="40"/>
  <c r="H91" i="41"/>
  <c r="J93" i="41"/>
  <c r="I91" i="41"/>
  <c r="M97" i="41"/>
  <c r="N97" i="41"/>
  <c r="H101" i="41"/>
  <c r="G95" i="41"/>
  <c r="I103" i="41"/>
  <c r="S101" i="41"/>
  <c r="K99" i="41"/>
  <c r="J93" i="40"/>
  <c r="J101" i="40"/>
  <c r="K99" i="40"/>
  <c r="L97" i="41"/>
  <c r="T101" i="41"/>
  <c r="H99" i="40"/>
  <c r="I97" i="40"/>
  <c r="R95" i="40"/>
  <c r="S95" i="40"/>
  <c r="I93" i="40"/>
  <c r="G103" i="40"/>
  <c r="Q93" i="41"/>
  <c r="K91" i="41"/>
  <c r="L91" i="41"/>
  <c r="L103" i="41"/>
  <c r="L95" i="41"/>
  <c r="G99" i="41"/>
  <c r="Q101" i="41"/>
  <c r="H95" i="41"/>
  <c r="J103" i="41"/>
  <c r="T99" i="41"/>
  <c r="E79" i="33"/>
  <c r="E49" i="42"/>
  <c r="Q97" i="40"/>
  <c r="K91" i="40"/>
  <c r="K95" i="40"/>
  <c r="G99" i="40"/>
  <c r="Q99" i="40"/>
  <c r="H97" i="40"/>
  <c r="R97" i="40"/>
  <c r="J97" i="40"/>
  <c r="K97" i="40"/>
  <c r="R93" i="40"/>
  <c r="I93" i="41"/>
  <c r="T91" i="41"/>
  <c r="L93" i="41"/>
  <c r="N91" i="41"/>
  <c r="L101" i="41"/>
  <c r="H103" i="41"/>
  <c r="H97" i="41"/>
  <c r="Q95" i="41"/>
  <c r="S103" i="41"/>
  <c r="K101" i="41"/>
  <c r="P207" i="40"/>
  <c r="V206" i="40"/>
  <c r="V207" i="40"/>
  <c r="U206" i="40"/>
  <c r="V96" i="41"/>
  <c r="U96" i="41"/>
  <c r="P97" i="41"/>
  <c r="P51" i="40"/>
  <c r="V50" i="40"/>
  <c r="V51" i="40"/>
  <c r="U50" i="40"/>
  <c r="V142" i="40"/>
  <c r="V143" i="40"/>
  <c r="U142" i="40"/>
  <c r="P143" i="40"/>
  <c r="U70" i="40"/>
  <c r="P71" i="40"/>
  <c r="V70" i="40"/>
  <c r="V71" i="40"/>
  <c r="U194" i="40"/>
  <c r="P195" i="40"/>
  <c r="V194" i="40"/>
  <c r="V195" i="40"/>
  <c r="P47" i="41"/>
  <c r="U46" i="41"/>
  <c r="V46" i="41"/>
  <c r="V47" i="41"/>
  <c r="V116" i="41"/>
  <c r="V117" i="41"/>
  <c r="U116" i="41"/>
  <c r="P117" i="41"/>
  <c r="U38" i="41"/>
  <c r="P39" i="41"/>
  <c r="V38" i="41"/>
  <c r="V39" i="41"/>
  <c r="P91" i="41"/>
  <c r="U90" i="41"/>
  <c r="V90" i="41"/>
  <c r="P133" i="41"/>
  <c r="V132" i="41"/>
  <c r="V133" i="41"/>
  <c r="U132" i="41"/>
  <c r="V20" i="40"/>
  <c r="V21" i="40"/>
  <c r="U20" i="40"/>
  <c r="P21" i="40"/>
  <c r="V60" i="40"/>
  <c r="V61" i="40"/>
  <c r="U60" i="40"/>
  <c r="P61" i="40"/>
  <c r="U128" i="40"/>
  <c r="V128" i="40"/>
  <c r="V129" i="40"/>
  <c r="P129" i="40"/>
  <c r="U96" i="40"/>
  <c r="P97" i="40"/>
  <c r="V96" i="40"/>
  <c r="P35" i="40"/>
  <c r="U34" i="40"/>
  <c r="V34" i="40"/>
  <c r="V35" i="40"/>
  <c r="V110" i="40"/>
  <c r="V111" i="40"/>
  <c r="U110" i="40"/>
  <c r="P111" i="40"/>
  <c r="P173" i="40"/>
  <c r="V172" i="40"/>
  <c r="V173" i="40"/>
  <c r="U172" i="40"/>
  <c r="P33" i="40"/>
  <c r="V32" i="40"/>
  <c r="V33" i="40"/>
  <c r="U32" i="40"/>
  <c r="V58" i="40"/>
  <c r="V59" i="40"/>
  <c r="R59" i="40"/>
  <c r="U74" i="40"/>
  <c r="V74" i="40"/>
  <c r="V75" i="40"/>
  <c r="P75" i="40"/>
  <c r="V178" i="40"/>
  <c r="V179" i="40"/>
  <c r="P179" i="40"/>
  <c r="U178" i="40"/>
  <c r="P139" i="40"/>
  <c r="V138" i="40"/>
  <c r="V139" i="40"/>
  <c r="U138" i="40"/>
  <c r="U144" i="40"/>
  <c r="V144" i="40"/>
  <c r="V145" i="40"/>
  <c r="P145" i="40"/>
  <c r="P155" i="40"/>
  <c r="V154" i="40"/>
  <c r="V155" i="40"/>
  <c r="U154" i="40"/>
  <c r="U198" i="40"/>
  <c r="V198" i="40"/>
  <c r="V199" i="40"/>
  <c r="P199" i="40"/>
  <c r="P79" i="41"/>
  <c r="U78" i="41"/>
  <c r="V78" i="41"/>
  <c r="V79" i="41"/>
  <c r="U182" i="41"/>
  <c r="P183" i="41"/>
  <c r="V182" i="41"/>
  <c r="V183" i="41"/>
  <c r="P71" i="41"/>
  <c r="U70" i="41"/>
  <c r="V70" i="41"/>
  <c r="V71" i="41"/>
  <c r="U112" i="41"/>
  <c r="V112" i="41"/>
  <c r="V113" i="41"/>
  <c r="P113" i="41"/>
  <c r="P129" i="41"/>
  <c r="U128" i="41"/>
  <c r="V128" i="41"/>
  <c r="V129" i="41"/>
  <c r="P143" i="41"/>
  <c r="U142" i="41"/>
  <c r="V142" i="41"/>
  <c r="V143" i="41"/>
  <c r="P187" i="41"/>
  <c r="V186" i="41"/>
  <c r="V187" i="41"/>
  <c r="U186" i="41"/>
  <c r="U152" i="41"/>
  <c r="V152" i="41"/>
  <c r="V153" i="41"/>
  <c r="P153" i="41"/>
  <c r="P159" i="41"/>
  <c r="U158" i="41"/>
  <c r="V158" i="41"/>
  <c r="V159" i="41"/>
  <c r="P91" i="40"/>
  <c r="U90" i="40"/>
  <c r="V90" i="40"/>
  <c r="U64" i="41"/>
  <c r="P65" i="41"/>
  <c r="V64" i="41"/>
  <c r="V65" i="41"/>
  <c r="U104" i="41"/>
  <c r="P105" i="41"/>
  <c r="V104" i="41"/>
  <c r="V105" i="41"/>
  <c r="U154" i="41"/>
  <c r="V154" i="41"/>
  <c r="V155" i="41"/>
  <c r="P155" i="41"/>
  <c r="P101" i="40"/>
  <c r="V100" i="40"/>
  <c r="U100" i="40"/>
  <c r="U20" i="41"/>
  <c r="P21" i="41"/>
  <c r="V20" i="41"/>
  <c r="V21" i="41"/>
  <c r="P119" i="41"/>
  <c r="V118" i="41"/>
  <c r="V119" i="41"/>
  <c r="U118" i="41"/>
  <c r="P201" i="40"/>
  <c r="U200" i="40"/>
  <c r="V200" i="40"/>
  <c r="V201" i="40"/>
  <c r="U38" i="40"/>
  <c r="V38" i="40"/>
  <c r="V39" i="40"/>
  <c r="P39" i="40"/>
  <c r="U174" i="40"/>
  <c r="V174" i="40"/>
  <c r="V175" i="40"/>
  <c r="P175" i="40"/>
  <c r="U52" i="40"/>
  <c r="P53" i="40"/>
  <c r="V52" i="40"/>
  <c r="V53" i="40"/>
  <c r="P27" i="40"/>
  <c r="V26" i="40"/>
  <c r="V27" i="40"/>
  <c r="U26" i="40"/>
  <c r="U78" i="40"/>
  <c r="P79" i="40"/>
  <c r="V78" i="40"/>
  <c r="V79" i="40"/>
  <c r="P19" i="40"/>
  <c r="U18" i="40"/>
  <c r="V18" i="40"/>
  <c r="V19" i="40"/>
  <c r="V68" i="40"/>
  <c r="V69" i="40"/>
  <c r="U68" i="40"/>
  <c r="P69" i="40"/>
  <c r="V140" i="40"/>
  <c r="V141" i="40"/>
  <c r="P141" i="40"/>
  <c r="U140" i="40"/>
  <c r="U24" i="40"/>
  <c r="P25" i="40"/>
  <c r="V24" i="40"/>
  <c r="V25" i="40"/>
  <c r="P43" i="40"/>
  <c r="U42" i="40"/>
  <c r="V42" i="40"/>
  <c r="V43" i="40"/>
  <c r="U182" i="40"/>
  <c r="V182" i="40"/>
  <c r="V183" i="40"/>
  <c r="P183" i="40"/>
  <c r="U104" i="40"/>
  <c r="P105" i="40"/>
  <c r="V104" i="40"/>
  <c r="V105" i="40"/>
  <c r="P193" i="40"/>
  <c r="U192" i="40"/>
  <c r="V192" i="40"/>
  <c r="V193" i="40"/>
  <c r="V42" i="41"/>
  <c r="V43" i="41"/>
  <c r="P43" i="41"/>
  <c r="U42" i="41"/>
  <c r="U10" i="41"/>
  <c r="P11" i="41"/>
  <c r="V10" i="41"/>
  <c r="V11" i="41"/>
  <c r="P205" i="40"/>
  <c r="V204" i="40"/>
  <c r="V205" i="40"/>
  <c r="U204" i="40"/>
  <c r="U32" i="41"/>
  <c r="P33" i="41"/>
  <c r="V32" i="41"/>
  <c r="V33" i="41"/>
  <c r="V76" i="41"/>
  <c r="V77" i="41"/>
  <c r="U76" i="41"/>
  <c r="P77" i="41"/>
  <c r="P121" i="41"/>
  <c r="U120" i="41"/>
  <c r="V120" i="41"/>
  <c r="V121" i="41"/>
  <c r="V72" i="41"/>
  <c r="V73" i="41"/>
  <c r="R73" i="41"/>
  <c r="V36" i="41"/>
  <c r="V37" i="41"/>
  <c r="P37" i="41"/>
  <c r="U36" i="41"/>
  <c r="V140" i="41"/>
  <c r="V141" i="41"/>
  <c r="P141" i="41"/>
  <c r="U140" i="41"/>
  <c r="V100" i="41"/>
  <c r="P101" i="41"/>
  <c r="U100" i="41"/>
  <c r="U144" i="41"/>
  <c r="P145" i="41"/>
  <c r="V144" i="41"/>
  <c r="V145" i="41"/>
  <c r="V138" i="41"/>
  <c r="V139" i="41"/>
  <c r="P139" i="41"/>
  <c r="U138" i="41"/>
  <c r="V130" i="41"/>
  <c r="V131" i="41"/>
  <c r="U130" i="41"/>
  <c r="P131" i="41"/>
  <c r="U156" i="41"/>
  <c r="P157" i="41"/>
  <c r="V156" i="41"/>
  <c r="V157" i="41"/>
  <c r="P197" i="41"/>
  <c r="U196" i="41"/>
  <c r="V196" i="41"/>
  <c r="V197" i="41"/>
  <c r="P179" i="41"/>
  <c r="U178" i="41"/>
  <c r="V178" i="41"/>
  <c r="V179" i="41"/>
  <c r="U174" i="41"/>
  <c r="V174" i="41"/>
  <c r="V175" i="41"/>
  <c r="P175" i="41"/>
  <c r="P205" i="41"/>
  <c r="U204" i="41"/>
  <c r="V204" i="41"/>
  <c r="V205" i="41"/>
  <c r="P49" i="40"/>
  <c r="V48" i="40"/>
  <c r="V49" i="40"/>
  <c r="U48" i="40"/>
  <c r="P31" i="40"/>
  <c r="V30" i="40"/>
  <c r="V31" i="40"/>
  <c r="U30" i="40"/>
  <c r="U102" i="41"/>
  <c r="P103" i="41"/>
  <c r="V102" i="41"/>
  <c r="P85" i="41"/>
  <c r="V84" i="41"/>
  <c r="V85" i="41"/>
  <c r="U84" i="41"/>
  <c r="P73" i="40"/>
  <c r="V72" i="40"/>
  <c r="V73" i="40"/>
  <c r="U72" i="40"/>
  <c r="U12" i="40"/>
  <c r="V12" i="40"/>
  <c r="V13" i="40"/>
  <c r="P13" i="40"/>
  <c r="P93" i="40"/>
  <c r="U92" i="40"/>
  <c r="V92" i="40"/>
  <c r="P133" i="40"/>
  <c r="V132" i="40"/>
  <c r="V133" i="40"/>
  <c r="U132" i="40"/>
  <c r="P55" i="40"/>
  <c r="V54" i="40"/>
  <c r="V55" i="40"/>
  <c r="U54" i="40"/>
  <c r="P123" i="40"/>
  <c r="U122" i="40"/>
  <c r="V122" i="40"/>
  <c r="V123" i="40"/>
  <c r="P81" i="40"/>
  <c r="V80" i="40"/>
  <c r="V81" i="40"/>
  <c r="U80" i="40"/>
  <c r="U22" i="40"/>
  <c r="P23" i="40"/>
  <c r="V22" i="40"/>
  <c r="V23" i="40"/>
  <c r="V150" i="40"/>
  <c r="V151" i="40"/>
  <c r="U150" i="40"/>
  <c r="P151" i="40"/>
  <c r="U158" i="40"/>
  <c r="P159" i="40"/>
  <c r="V158" i="40"/>
  <c r="V159" i="40"/>
  <c r="P187" i="40"/>
  <c r="V186" i="40"/>
  <c r="V187" i="40"/>
  <c r="U186" i="40"/>
  <c r="U168" i="40"/>
  <c r="P169" i="40"/>
  <c r="V168" i="40"/>
  <c r="V169" i="40"/>
  <c r="V50" i="41"/>
  <c r="V51" i="41"/>
  <c r="U50" i="41"/>
  <c r="P51" i="41"/>
  <c r="U54" i="41"/>
  <c r="P55" i="41"/>
  <c r="V54" i="41"/>
  <c r="V55" i="41"/>
  <c r="V66" i="41"/>
  <c r="V67" i="41"/>
  <c r="U66" i="41"/>
  <c r="P67" i="41"/>
  <c r="P89" i="41"/>
  <c r="U88" i="41"/>
  <c r="V88" i="41"/>
  <c r="V89" i="41"/>
  <c r="V74" i="41"/>
  <c r="V75" i="41"/>
  <c r="P75" i="41"/>
  <c r="U74" i="41"/>
  <c r="V108" i="41"/>
  <c r="V109" i="41"/>
  <c r="P109" i="41"/>
  <c r="U108" i="41"/>
  <c r="V166" i="41"/>
  <c r="V167" i="41"/>
  <c r="U166" i="41"/>
  <c r="P167" i="41"/>
  <c r="U88" i="40"/>
  <c r="P89" i="40"/>
  <c r="V88" i="40"/>
  <c r="V89" i="40"/>
  <c r="U166" i="40"/>
  <c r="P167" i="40"/>
  <c r="V166" i="40"/>
  <c r="V167" i="40"/>
  <c r="P15" i="40"/>
  <c r="V14" i="40"/>
  <c r="V15" i="40"/>
  <c r="U14" i="40"/>
  <c r="V36" i="40"/>
  <c r="V37" i="40"/>
  <c r="U36" i="40"/>
  <c r="P37" i="40"/>
  <c r="V44" i="40"/>
  <c r="V45" i="40"/>
  <c r="P45" i="40"/>
  <c r="U44" i="40"/>
  <c r="P87" i="41"/>
  <c r="V86" i="41"/>
  <c r="V87" i="41"/>
  <c r="U86" i="41"/>
  <c r="U48" i="41"/>
  <c r="P49" i="41"/>
  <c r="V48" i="41"/>
  <c r="V49" i="41"/>
  <c r="P201" i="41"/>
  <c r="V200" i="41"/>
  <c r="V201" i="41"/>
  <c r="U200" i="41"/>
  <c r="U8" i="40"/>
  <c r="V8" i="40"/>
  <c r="V9" i="40"/>
  <c r="P9" i="40"/>
  <c r="U152" i="40"/>
  <c r="P153" i="40"/>
  <c r="V152" i="40"/>
  <c r="V153" i="40"/>
  <c r="U46" i="40"/>
  <c r="V46" i="40"/>
  <c r="V47" i="40"/>
  <c r="P47" i="40"/>
  <c r="P125" i="40"/>
  <c r="V124" i="40"/>
  <c r="V125" i="40"/>
  <c r="U124" i="40"/>
  <c r="P161" i="40"/>
  <c r="U160" i="40"/>
  <c r="V160" i="40"/>
  <c r="V161" i="40"/>
  <c r="P181" i="40"/>
  <c r="U180" i="40"/>
  <c r="V180" i="40"/>
  <c r="V181" i="40"/>
  <c r="P165" i="40"/>
  <c r="V164" i="40"/>
  <c r="V165" i="40"/>
  <c r="U164" i="40"/>
  <c r="U28" i="41"/>
  <c r="P29" i="41"/>
  <c r="V28" i="41"/>
  <c r="V29" i="41"/>
  <c r="U14" i="41"/>
  <c r="P15" i="41"/>
  <c r="V14" i="41"/>
  <c r="V15" i="41"/>
  <c r="U44" i="41"/>
  <c r="P45" i="41"/>
  <c r="V44" i="41"/>
  <c r="V45" i="41"/>
  <c r="V58" i="41"/>
  <c r="V59" i="41"/>
  <c r="P59" i="41"/>
  <c r="U58" i="41"/>
  <c r="V80" i="41"/>
  <c r="V81" i="41"/>
  <c r="P81" i="41"/>
  <c r="U80" i="41"/>
  <c r="V124" i="41"/>
  <c r="V125" i="41"/>
  <c r="U124" i="41"/>
  <c r="P125" i="41"/>
  <c r="P41" i="41"/>
  <c r="U40" i="41"/>
  <c r="V40" i="41"/>
  <c r="V41" i="41"/>
  <c r="U92" i="41"/>
  <c r="V92" i="41"/>
  <c r="P93" i="41"/>
  <c r="V134" i="41"/>
  <c r="V135" i="41"/>
  <c r="P135" i="41"/>
  <c r="U134" i="41"/>
  <c r="V146" i="41"/>
  <c r="V147" i="41"/>
  <c r="U146" i="41"/>
  <c r="P147" i="41"/>
  <c r="P185" i="41"/>
  <c r="V184" i="41"/>
  <c r="V185" i="41"/>
  <c r="U184" i="41"/>
  <c r="P171" i="41"/>
  <c r="U170" i="41"/>
  <c r="V170" i="41"/>
  <c r="V171" i="41"/>
  <c r="U192" i="41"/>
  <c r="V192" i="41"/>
  <c r="V193" i="41"/>
  <c r="P193" i="41"/>
  <c r="U198" i="41"/>
  <c r="V198" i="41"/>
  <c r="V199" i="41"/>
  <c r="P199" i="41"/>
  <c r="P59" i="40"/>
  <c r="U58" i="40"/>
  <c r="U112" i="40"/>
  <c r="P113" i="40"/>
  <c r="V112" i="40"/>
  <c r="V113" i="40"/>
  <c r="V18" i="41"/>
  <c r="V19" i="41"/>
  <c r="P19" i="41"/>
  <c r="U18" i="41"/>
  <c r="U52" i="41"/>
  <c r="V52" i="41"/>
  <c r="V53" i="41"/>
  <c r="P53" i="41"/>
  <c r="P11" i="40"/>
  <c r="U10" i="40"/>
  <c r="V10" i="40"/>
  <c r="V11" i="40"/>
  <c r="V68" i="41"/>
  <c r="V69" i="41"/>
  <c r="P69" i="41"/>
  <c r="U68" i="41"/>
  <c r="V114" i="41"/>
  <c r="V115" i="41"/>
  <c r="P115" i="41"/>
  <c r="U114" i="41"/>
  <c r="V28" i="40"/>
  <c r="V29" i="40"/>
  <c r="U28" i="40"/>
  <c r="P29" i="40"/>
  <c r="V120" i="40"/>
  <c r="V121" i="40"/>
  <c r="U120" i="40"/>
  <c r="P121" i="40"/>
  <c r="V94" i="40"/>
  <c r="P95" i="40"/>
  <c r="U94" i="40"/>
  <c r="P115" i="40"/>
  <c r="V114" i="40"/>
  <c r="V115" i="40"/>
  <c r="U114" i="40"/>
  <c r="P135" i="40"/>
  <c r="U134" i="40"/>
  <c r="V134" i="40"/>
  <c r="V135" i="40"/>
  <c r="P127" i="40"/>
  <c r="V126" i="40"/>
  <c r="V127" i="40"/>
  <c r="U126" i="40"/>
  <c r="P27" i="41"/>
  <c r="U26" i="41"/>
  <c r="V26" i="41"/>
  <c r="V27" i="41"/>
  <c r="U56" i="40"/>
  <c r="P57" i="40"/>
  <c r="V56" i="40"/>
  <c r="V57" i="40"/>
  <c r="V84" i="40"/>
  <c r="V85" i="40"/>
  <c r="U84" i="40"/>
  <c r="P85" i="40"/>
  <c r="V76" i="40"/>
  <c r="V77" i="40"/>
  <c r="P77" i="40"/>
  <c r="U76" i="40"/>
  <c r="P23" i="41"/>
  <c r="U22" i="41"/>
  <c r="V22" i="41"/>
  <c r="V23" i="41"/>
  <c r="P171" i="40"/>
  <c r="U170" i="40"/>
  <c r="V170" i="40"/>
  <c r="V171" i="40"/>
  <c r="U190" i="40"/>
  <c r="V190" i="40"/>
  <c r="V191" i="40"/>
  <c r="P191" i="40"/>
  <c r="P147" i="40"/>
  <c r="V146" i="40"/>
  <c r="V147" i="40"/>
  <c r="U146" i="40"/>
  <c r="P157" i="40"/>
  <c r="U156" i="40"/>
  <c r="V156" i="40"/>
  <c r="V157" i="40"/>
  <c r="P185" i="40"/>
  <c r="U184" i="40"/>
  <c r="V184" i="40"/>
  <c r="V185" i="40"/>
  <c r="P197" i="40"/>
  <c r="U196" i="40"/>
  <c r="V196" i="40"/>
  <c r="V197" i="40"/>
  <c r="V122" i="41"/>
  <c r="V123" i="41"/>
  <c r="U122" i="41"/>
  <c r="P123" i="41"/>
  <c r="P9" i="41"/>
  <c r="U8" i="41"/>
  <c r="V8" i="41"/>
  <c r="V9" i="41"/>
  <c r="P63" i="41"/>
  <c r="U62" i="41"/>
  <c r="V62" i="41"/>
  <c r="V63" i="41"/>
  <c r="P73" i="41"/>
  <c r="U72" i="41"/>
  <c r="U106" i="41"/>
  <c r="P107" i="41"/>
  <c r="V106" i="41"/>
  <c r="V107" i="41"/>
  <c r="V126" i="41"/>
  <c r="V127" i="41"/>
  <c r="U126" i="41"/>
  <c r="P127" i="41"/>
  <c r="V94" i="41"/>
  <c r="U94" i="41"/>
  <c r="P95" i="41"/>
  <c r="V148" i="41"/>
  <c r="V149" i="41"/>
  <c r="U148" i="41"/>
  <c r="P149" i="41"/>
  <c r="P165" i="41"/>
  <c r="U164" i="41"/>
  <c r="V164" i="41"/>
  <c r="V165" i="41"/>
  <c r="P151" i="41"/>
  <c r="V150" i="41"/>
  <c r="V151" i="41"/>
  <c r="U150" i="41"/>
  <c r="U190" i="41"/>
  <c r="V190" i="41"/>
  <c r="V191" i="41"/>
  <c r="P191" i="41"/>
  <c r="P63" i="40"/>
  <c r="V62" i="40"/>
  <c r="V63" i="40"/>
  <c r="U62" i="40"/>
  <c r="P149" i="40"/>
  <c r="V148" i="40"/>
  <c r="V149" i="40"/>
  <c r="U148" i="40"/>
  <c r="P107" i="40"/>
  <c r="V106" i="40"/>
  <c r="V107" i="40"/>
  <c r="U106" i="40"/>
  <c r="V34" i="41"/>
  <c r="V35" i="41"/>
  <c r="P35" i="41"/>
  <c r="U34" i="41"/>
  <c r="V56" i="41"/>
  <c r="V57" i="41"/>
  <c r="P57" i="41"/>
  <c r="U56" i="41"/>
  <c r="V168" i="41"/>
  <c r="V169" i="41"/>
  <c r="P169" i="41"/>
  <c r="U168" i="41"/>
  <c r="P181" i="41"/>
  <c r="V180" i="41"/>
  <c r="V181" i="41"/>
  <c r="U180" i="41"/>
  <c r="U98" i="40"/>
  <c r="P99" i="40"/>
  <c r="V98" i="40"/>
  <c r="V118" i="40"/>
  <c r="V119" i="40"/>
  <c r="P119" i="40"/>
  <c r="U118" i="40"/>
  <c r="U136" i="40"/>
  <c r="P137" i="40"/>
  <c r="V136" i="40"/>
  <c r="V137" i="40"/>
  <c r="P117" i="40"/>
  <c r="V116" i="40"/>
  <c r="V117" i="40"/>
  <c r="U116" i="40"/>
  <c r="V86" i="40"/>
  <c r="V87" i="40"/>
  <c r="P87" i="40"/>
  <c r="U86" i="40"/>
  <c r="U66" i="40"/>
  <c r="P67" i="40"/>
  <c r="V66" i="40"/>
  <c r="V67" i="40"/>
  <c r="P109" i="40"/>
  <c r="U108" i="40"/>
  <c r="V108" i="40"/>
  <c r="V109" i="40"/>
  <c r="V12" i="41"/>
  <c r="V13" i="41"/>
  <c r="U12" i="41"/>
  <c r="P13" i="41"/>
  <c r="P41" i="40"/>
  <c r="U40" i="40"/>
  <c r="V40" i="40"/>
  <c r="V41" i="40"/>
  <c r="P17" i="40"/>
  <c r="V16" i="40"/>
  <c r="V17" i="40"/>
  <c r="U16" i="40"/>
  <c r="V64" i="40"/>
  <c r="V65" i="40"/>
  <c r="P65" i="40"/>
  <c r="U64" i="40"/>
  <c r="V82" i="40"/>
  <c r="V83" i="40"/>
  <c r="P83" i="40"/>
  <c r="U82" i="40"/>
  <c r="P103" i="40"/>
  <c r="V102" i="40"/>
  <c r="U102" i="40"/>
  <c r="P131" i="40"/>
  <c r="U130" i="40"/>
  <c r="V130" i="40"/>
  <c r="V131" i="40"/>
  <c r="U24" i="41"/>
  <c r="V24" i="41"/>
  <c r="V25" i="41"/>
  <c r="P25" i="41"/>
  <c r="V176" i="40"/>
  <c r="V177" i="40"/>
  <c r="P177" i="40"/>
  <c r="U176" i="40"/>
  <c r="U202" i="40"/>
  <c r="P203" i="40"/>
  <c r="V202" i="40"/>
  <c r="V203" i="40"/>
  <c r="P163" i="40"/>
  <c r="V162" i="40"/>
  <c r="V163" i="40"/>
  <c r="U162" i="40"/>
  <c r="P189" i="40"/>
  <c r="U188" i="40"/>
  <c r="V188" i="40"/>
  <c r="V189" i="40"/>
  <c r="P31" i="41"/>
  <c r="U30" i="41"/>
  <c r="V30" i="41"/>
  <c r="V31" i="41"/>
  <c r="P17" i="41"/>
  <c r="U16" i="41"/>
  <c r="V16" i="41"/>
  <c r="V17" i="41"/>
  <c r="P83" i="41"/>
  <c r="U82" i="41"/>
  <c r="V82" i="41"/>
  <c r="V83" i="41"/>
  <c r="U60" i="41"/>
  <c r="V60" i="41"/>
  <c r="V61" i="41"/>
  <c r="P61" i="41"/>
  <c r="P161" i="41"/>
  <c r="U160" i="41"/>
  <c r="V160" i="41"/>
  <c r="V161" i="41"/>
  <c r="P99" i="41"/>
  <c r="U98" i="41"/>
  <c r="V98" i="41"/>
  <c r="U136" i="41"/>
  <c r="P137" i="41"/>
  <c r="V136" i="41"/>
  <c r="V137" i="41"/>
  <c r="P111" i="41"/>
  <c r="V110" i="41"/>
  <c r="V111" i="41"/>
  <c r="U110" i="41"/>
  <c r="P189" i="41"/>
  <c r="V188" i="41"/>
  <c r="V189" i="41"/>
  <c r="U188" i="41"/>
  <c r="P163" i="41"/>
  <c r="U162" i="41"/>
  <c r="V162" i="41"/>
  <c r="V163" i="41"/>
  <c r="P173" i="41"/>
  <c r="U172" i="41"/>
  <c r="V172" i="41"/>
  <c r="V173" i="41"/>
  <c r="P195" i="41"/>
  <c r="V194" i="41"/>
  <c r="V195" i="41"/>
  <c r="U194" i="41"/>
  <c r="P177" i="41"/>
  <c r="V176" i="41"/>
  <c r="V177" i="41"/>
  <c r="U176" i="41"/>
  <c r="U206" i="41"/>
  <c r="P207" i="41"/>
  <c r="V206" i="41"/>
  <c r="V207" i="41"/>
  <c r="P203" i="41"/>
  <c r="V202" i="41"/>
  <c r="V203" i="41"/>
  <c r="U202" i="41"/>
  <c r="V402" i="31"/>
  <c r="V403" i="31"/>
  <c r="U444" i="31"/>
  <c r="P445" i="31"/>
  <c r="V444" i="31"/>
  <c r="V445" i="31"/>
  <c r="P467" i="31"/>
  <c r="V466" i="31"/>
  <c r="V467" i="31"/>
  <c r="U466" i="31"/>
  <c r="V410" i="31"/>
  <c r="V411" i="31"/>
  <c r="U410" i="31"/>
  <c r="P411" i="31"/>
  <c r="P489" i="31"/>
  <c r="V488" i="31"/>
  <c r="V489" i="31"/>
  <c r="U488" i="31"/>
  <c r="P501" i="31"/>
  <c r="V500" i="31"/>
  <c r="V501" i="31"/>
  <c r="U500" i="31"/>
  <c r="P471" i="31"/>
  <c r="V470" i="31"/>
  <c r="V471" i="31"/>
  <c r="U470" i="31"/>
  <c r="V416" i="31"/>
  <c r="V417" i="31"/>
  <c r="U416" i="31"/>
  <c r="P417" i="31"/>
  <c r="P479" i="31"/>
  <c r="U478" i="31"/>
  <c r="V478" i="31"/>
  <c r="V479" i="31"/>
  <c r="V442" i="31"/>
  <c r="V443" i="31"/>
  <c r="P443" i="31"/>
  <c r="U442" i="31"/>
  <c r="P461" i="31"/>
  <c r="V460" i="31"/>
  <c r="V461" i="31"/>
  <c r="U460" i="31"/>
  <c r="P515" i="31"/>
  <c r="V514" i="31"/>
  <c r="V515" i="31"/>
  <c r="U514" i="31"/>
  <c r="P647" i="31"/>
  <c r="V646" i="31"/>
  <c r="V647" i="31"/>
  <c r="U646" i="31"/>
  <c r="P655" i="31"/>
  <c r="V654" i="31"/>
  <c r="V655" i="31"/>
  <c r="U654" i="31"/>
  <c r="P529" i="31"/>
  <c r="V528" i="31"/>
  <c r="V529" i="31"/>
  <c r="U528" i="31"/>
  <c r="P557" i="31"/>
  <c r="V556" i="31"/>
  <c r="V557" i="31"/>
  <c r="U556" i="31"/>
  <c r="V574" i="31"/>
  <c r="V575" i="31"/>
  <c r="U574" i="31"/>
  <c r="P575" i="31"/>
  <c r="V576" i="31"/>
  <c r="V577" i="31"/>
  <c r="U576" i="31"/>
  <c r="P577" i="31"/>
  <c r="P541" i="31"/>
  <c r="V540" i="31"/>
  <c r="V541" i="31"/>
  <c r="U540" i="31"/>
  <c r="P549" i="31"/>
  <c r="V548" i="31"/>
  <c r="V549" i="31"/>
  <c r="U548" i="31"/>
  <c r="P565" i="31"/>
  <c r="V564" i="31"/>
  <c r="V565" i="31"/>
  <c r="U564" i="31"/>
  <c r="V618" i="31"/>
  <c r="V619" i="31"/>
  <c r="U618" i="31"/>
  <c r="P619" i="31"/>
  <c r="V676" i="31"/>
  <c r="V677" i="31"/>
  <c r="U676" i="31"/>
  <c r="P677" i="31"/>
  <c r="P641" i="31"/>
  <c r="U640" i="31"/>
  <c r="V640" i="31"/>
  <c r="V641" i="31"/>
  <c r="P733" i="31"/>
  <c r="V732" i="31"/>
  <c r="V733" i="31"/>
  <c r="U732" i="31"/>
  <c r="V686" i="31"/>
  <c r="V687" i="31"/>
  <c r="U686" i="31"/>
  <c r="P687" i="31"/>
  <c r="V720" i="31"/>
  <c r="V721" i="31"/>
  <c r="U720" i="31"/>
  <c r="P721" i="31"/>
  <c r="V674" i="31"/>
  <c r="V675" i="31"/>
  <c r="U674" i="31"/>
  <c r="P675" i="31"/>
  <c r="P739" i="31"/>
  <c r="V738" i="31"/>
  <c r="V739" i="31"/>
  <c r="U738" i="31"/>
  <c r="V432" i="31"/>
  <c r="V433" i="31"/>
  <c r="U432" i="31"/>
  <c r="P433" i="31"/>
  <c r="P547" i="31"/>
  <c r="V546" i="31"/>
  <c r="V547" i="31"/>
  <c r="U546" i="31"/>
  <c r="P453" i="31"/>
  <c r="V452" i="31"/>
  <c r="V453" i="31"/>
  <c r="U452" i="31"/>
  <c r="P459" i="31"/>
  <c r="V458" i="31"/>
  <c r="V459" i="31"/>
  <c r="U458" i="31"/>
  <c r="V406" i="31"/>
  <c r="V407" i="31"/>
  <c r="U406" i="31"/>
  <c r="P407" i="31"/>
  <c r="V418" i="31"/>
  <c r="V419" i="31"/>
  <c r="U418" i="31"/>
  <c r="P419" i="31"/>
  <c r="P463" i="31"/>
  <c r="V462" i="31"/>
  <c r="V463" i="31"/>
  <c r="U462" i="31"/>
  <c r="V516" i="31"/>
  <c r="V517" i="31"/>
  <c r="R517" i="31"/>
  <c r="V424" i="31"/>
  <c r="V425" i="31"/>
  <c r="U424" i="31"/>
  <c r="P425" i="31"/>
  <c r="V450" i="31"/>
  <c r="V451" i="31"/>
  <c r="P451" i="31"/>
  <c r="U450" i="31"/>
  <c r="P481" i="31"/>
  <c r="U480" i="31"/>
  <c r="V480" i="31"/>
  <c r="V481" i="31"/>
  <c r="P499" i="31"/>
  <c r="V498" i="31"/>
  <c r="V499" i="31"/>
  <c r="U498" i="31"/>
  <c r="P653" i="31"/>
  <c r="V652" i="31"/>
  <c r="V653" i="31"/>
  <c r="U652" i="31"/>
  <c r="V616" i="31"/>
  <c r="V617" i="31"/>
  <c r="U616" i="31"/>
  <c r="P617" i="31"/>
  <c r="V694" i="31"/>
  <c r="V695" i="31"/>
  <c r="U694" i="31"/>
  <c r="P695" i="31"/>
  <c r="P651" i="31"/>
  <c r="V650" i="31"/>
  <c r="V651" i="31"/>
  <c r="U650" i="31"/>
  <c r="P743" i="31"/>
  <c r="U742" i="31"/>
  <c r="V742" i="31"/>
  <c r="V743" i="31"/>
  <c r="V610" i="31"/>
  <c r="V611" i="31"/>
  <c r="U610" i="31"/>
  <c r="P611" i="31"/>
  <c r="P633" i="31"/>
  <c r="U632" i="31"/>
  <c r="V632" i="31"/>
  <c r="V633" i="31"/>
  <c r="V682" i="31"/>
  <c r="V683" i="31"/>
  <c r="U682" i="31"/>
  <c r="P683" i="31"/>
  <c r="P759" i="31"/>
  <c r="U758" i="31"/>
  <c r="V758" i="31"/>
  <c r="V759" i="31"/>
  <c r="P765" i="31"/>
  <c r="U764" i="31"/>
  <c r="V764" i="31"/>
  <c r="V765" i="31"/>
  <c r="P667" i="31"/>
  <c r="V666" i="31"/>
  <c r="V667" i="31"/>
  <c r="U666" i="31"/>
  <c r="V718" i="31"/>
  <c r="V719" i="31"/>
  <c r="U718" i="31"/>
  <c r="P719" i="31"/>
  <c r="P665" i="31"/>
  <c r="U664" i="31"/>
  <c r="V664" i="31"/>
  <c r="V665" i="31"/>
  <c r="V700" i="31"/>
  <c r="V701" i="31"/>
  <c r="U700" i="31"/>
  <c r="P701" i="31"/>
  <c r="P753" i="31"/>
  <c r="U752" i="31"/>
  <c r="V752" i="31"/>
  <c r="V753" i="31"/>
  <c r="P727" i="31"/>
  <c r="U726" i="31"/>
  <c r="V726" i="31"/>
  <c r="V727" i="31"/>
  <c r="V722" i="31"/>
  <c r="V723" i="31"/>
  <c r="U722" i="31"/>
  <c r="P723" i="31"/>
  <c r="P731" i="31"/>
  <c r="V730" i="31"/>
  <c r="V731" i="31"/>
  <c r="U730" i="31"/>
  <c r="P487" i="31"/>
  <c r="V486" i="31"/>
  <c r="V487" i="31"/>
  <c r="U486" i="31"/>
  <c r="P491" i="31"/>
  <c r="V490" i="31"/>
  <c r="V491" i="31"/>
  <c r="U490" i="31"/>
  <c r="V426" i="31"/>
  <c r="V427" i="31"/>
  <c r="U426" i="31"/>
  <c r="P427" i="31"/>
  <c r="P485" i="31"/>
  <c r="V484" i="31"/>
  <c r="V485" i="31"/>
  <c r="U484" i="31"/>
  <c r="P527" i="31"/>
  <c r="V526" i="31"/>
  <c r="V527" i="31"/>
  <c r="U526" i="31"/>
  <c r="U508" i="31"/>
  <c r="V508" i="31"/>
  <c r="V509" i="31"/>
  <c r="P509" i="31"/>
  <c r="P551" i="31"/>
  <c r="V550" i="31"/>
  <c r="V551" i="31"/>
  <c r="U550" i="31"/>
  <c r="P643" i="31"/>
  <c r="V642" i="31"/>
  <c r="V643" i="31"/>
  <c r="U642" i="31"/>
  <c r="V602" i="31"/>
  <c r="V603" i="31"/>
  <c r="U602" i="31"/>
  <c r="P603" i="31"/>
  <c r="V692" i="31"/>
  <c r="V693" i="31"/>
  <c r="U692" i="31"/>
  <c r="P693" i="31"/>
  <c r="V670" i="31"/>
  <c r="V671" i="31"/>
  <c r="U670" i="31"/>
  <c r="P671" i="31"/>
  <c r="V668" i="31"/>
  <c r="V669" i="31"/>
  <c r="U668" i="31"/>
  <c r="P669" i="31"/>
  <c r="P755" i="31"/>
  <c r="U754" i="31"/>
  <c r="V754" i="31"/>
  <c r="V755" i="31"/>
  <c r="P745" i="31"/>
  <c r="U744" i="31"/>
  <c r="V744" i="31"/>
  <c r="V745" i="31"/>
  <c r="V414" i="31"/>
  <c r="V415" i="31"/>
  <c r="U414" i="31"/>
  <c r="P415" i="31"/>
  <c r="V430" i="31"/>
  <c r="V431" i="31"/>
  <c r="U430" i="31"/>
  <c r="P431" i="31"/>
  <c r="V412" i="31"/>
  <c r="V413" i="31"/>
  <c r="U412" i="31"/>
  <c r="P413" i="31"/>
  <c r="V434" i="31"/>
  <c r="V435" i="31"/>
  <c r="P435" i="31"/>
  <c r="U434" i="31"/>
  <c r="P437" i="31"/>
  <c r="U436" i="31"/>
  <c r="V436" i="31"/>
  <c r="V437" i="31"/>
  <c r="P457" i="31"/>
  <c r="U456" i="31"/>
  <c r="V456" i="31"/>
  <c r="V457" i="31"/>
  <c r="P483" i="31"/>
  <c r="U482" i="31"/>
  <c r="V482" i="31"/>
  <c r="V483" i="31"/>
  <c r="P525" i="31"/>
  <c r="V524" i="31"/>
  <c r="V525" i="31"/>
  <c r="U524" i="31"/>
  <c r="U592" i="31"/>
  <c r="P593" i="31"/>
  <c r="V592" i="31"/>
  <c r="V593" i="31"/>
  <c r="P535" i="31"/>
  <c r="V534" i="31"/>
  <c r="V535" i="31"/>
  <c r="U534" i="31"/>
  <c r="P531" i="31"/>
  <c r="V530" i="31"/>
  <c r="V531" i="31"/>
  <c r="U530" i="31"/>
  <c r="P629" i="31"/>
  <c r="V628" i="31"/>
  <c r="V629" i="31"/>
  <c r="U628" i="31"/>
  <c r="V614" i="31"/>
  <c r="V615" i="31"/>
  <c r="U614" i="31"/>
  <c r="P615" i="31"/>
  <c r="V612" i="31"/>
  <c r="V613" i="31"/>
  <c r="U612" i="31"/>
  <c r="P613" i="31"/>
  <c r="P635" i="31"/>
  <c r="V634" i="31"/>
  <c r="V635" i="31"/>
  <c r="U634" i="31"/>
  <c r="U594" i="31"/>
  <c r="P595" i="31"/>
  <c r="V594" i="31"/>
  <c r="V595" i="31"/>
  <c r="P767" i="31"/>
  <c r="U766" i="31"/>
  <c r="V766" i="31"/>
  <c r="V767" i="31"/>
  <c r="U672" i="31"/>
  <c r="P673" i="31"/>
  <c r="V672" i="31"/>
  <c r="V673" i="31"/>
  <c r="V708" i="31"/>
  <c r="V709" i="31"/>
  <c r="U708" i="31"/>
  <c r="P709" i="31"/>
  <c r="V702" i="31"/>
  <c r="V703" i="31"/>
  <c r="U702" i="31"/>
  <c r="P703" i="31"/>
  <c r="P735" i="31"/>
  <c r="V734" i="31"/>
  <c r="V735" i="31"/>
  <c r="U734" i="31"/>
  <c r="P761" i="31"/>
  <c r="U760" i="31"/>
  <c r="V760" i="31"/>
  <c r="V761" i="31"/>
  <c r="P729" i="31"/>
  <c r="U728" i="31"/>
  <c r="V728" i="31"/>
  <c r="V729" i="31"/>
  <c r="V440" i="31"/>
  <c r="V441" i="31"/>
  <c r="P441" i="31"/>
  <c r="U440" i="31"/>
  <c r="P477" i="31"/>
  <c r="V476" i="31"/>
  <c r="V477" i="31"/>
  <c r="U476" i="31"/>
  <c r="V408" i="31"/>
  <c r="V409" i="31"/>
  <c r="U408" i="31"/>
  <c r="P409" i="31"/>
  <c r="V404" i="31"/>
  <c r="V405" i="31"/>
  <c r="U404" i="31"/>
  <c r="P405" i="31"/>
  <c r="P493" i="31"/>
  <c r="U492" i="31"/>
  <c r="V492" i="31"/>
  <c r="V493" i="31"/>
  <c r="P519" i="31"/>
  <c r="V518" i="31"/>
  <c r="V519" i="31"/>
  <c r="U518" i="31"/>
  <c r="P543" i="31"/>
  <c r="V542" i="31"/>
  <c r="V543" i="31"/>
  <c r="U542" i="31"/>
  <c r="U504" i="31"/>
  <c r="V504" i="31"/>
  <c r="V505" i="31"/>
  <c r="P505" i="31"/>
  <c r="P553" i="31"/>
  <c r="V552" i="31"/>
  <c r="V553" i="31"/>
  <c r="U552" i="31"/>
  <c r="P521" i="31"/>
  <c r="U520" i="31"/>
  <c r="V520" i="31"/>
  <c r="V521" i="31"/>
  <c r="P555" i="31"/>
  <c r="V554" i="31"/>
  <c r="V555" i="31"/>
  <c r="U554" i="31"/>
  <c r="U560" i="31"/>
  <c r="P561" i="31"/>
  <c r="V560" i="31"/>
  <c r="V561" i="31"/>
  <c r="U606" i="31"/>
  <c r="P607" i="31"/>
  <c r="V606" i="31"/>
  <c r="V607" i="31"/>
  <c r="P605" i="31"/>
  <c r="V604" i="31"/>
  <c r="V605" i="31"/>
  <c r="U604" i="31"/>
  <c r="V622" i="31"/>
  <c r="V623" i="31"/>
  <c r="U622" i="31"/>
  <c r="P623" i="31"/>
  <c r="V586" i="31"/>
  <c r="V587" i="31"/>
  <c r="U586" i="31"/>
  <c r="P587" i="31"/>
  <c r="P659" i="31"/>
  <c r="V658" i="31"/>
  <c r="V659" i="31"/>
  <c r="U658" i="31"/>
  <c r="P661" i="31"/>
  <c r="V660" i="31"/>
  <c r="V661" i="31"/>
  <c r="U660" i="31"/>
  <c r="V680" i="31"/>
  <c r="V681" i="31"/>
  <c r="U680" i="31"/>
  <c r="P681" i="31"/>
  <c r="V688" i="31"/>
  <c r="V689" i="31"/>
  <c r="U688" i="31"/>
  <c r="P689" i="31"/>
  <c r="P741" i="31"/>
  <c r="U740" i="31"/>
  <c r="V740" i="31"/>
  <c r="V741" i="31"/>
  <c r="P737" i="31"/>
  <c r="V736" i="31"/>
  <c r="V737" i="31"/>
  <c r="U736" i="31"/>
  <c r="P763" i="31"/>
  <c r="U762" i="31"/>
  <c r="V762" i="31"/>
  <c r="V763" i="31"/>
  <c r="V714" i="31"/>
  <c r="V715" i="31"/>
  <c r="U714" i="31"/>
  <c r="P715" i="31"/>
  <c r="V710" i="31"/>
  <c r="V711" i="31"/>
  <c r="U710" i="31"/>
  <c r="P711" i="31"/>
  <c r="P473" i="31"/>
  <c r="V472" i="31"/>
  <c r="V473" i="31"/>
  <c r="U472" i="31"/>
  <c r="V428" i="31"/>
  <c r="V429" i="31"/>
  <c r="U428" i="31"/>
  <c r="P429" i="31"/>
  <c r="P539" i="31"/>
  <c r="V538" i="31"/>
  <c r="V539" i="31"/>
  <c r="U538" i="31"/>
  <c r="V448" i="31"/>
  <c r="V449" i="31"/>
  <c r="P449" i="31"/>
  <c r="U448" i="31"/>
  <c r="U558" i="31"/>
  <c r="V558" i="31"/>
  <c r="V559" i="31"/>
  <c r="P559" i="31"/>
  <c r="P495" i="31"/>
  <c r="U494" i="31"/>
  <c r="V494" i="31"/>
  <c r="V495" i="31"/>
  <c r="U506" i="31"/>
  <c r="P507" i="31"/>
  <c r="V506" i="31"/>
  <c r="V507" i="31"/>
  <c r="V438" i="31"/>
  <c r="V439" i="31"/>
  <c r="P439" i="31"/>
  <c r="U438" i="31"/>
  <c r="P645" i="31"/>
  <c r="V644" i="31"/>
  <c r="V645" i="31"/>
  <c r="U644" i="31"/>
  <c r="V626" i="31"/>
  <c r="V627" i="31"/>
  <c r="U626" i="31"/>
  <c r="P627" i="31"/>
  <c r="P533" i="31"/>
  <c r="V532" i="31"/>
  <c r="V533" i="31"/>
  <c r="U532" i="31"/>
  <c r="P631" i="31"/>
  <c r="V630" i="31"/>
  <c r="V631" i="31"/>
  <c r="U630" i="31"/>
  <c r="P609" i="31"/>
  <c r="V608" i="31"/>
  <c r="V609" i="31"/>
  <c r="U608" i="31"/>
  <c r="V598" i="31"/>
  <c r="V599" i="31"/>
  <c r="U598" i="31"/>
  <c r="P599" i="31"/>
  <c r="V596" i="31"/>
  <c r="V597" i="31"/>
  <c r="U596" i="31"/>
  <c r="P597" i="31"/>
  <c r="V578" i="31"/>
  <c r="V579" i="31"/>
  <c r="U578" i="31"/>
  <c r="P579" i="31"/>
  <c r="P749" i="31"/>
  <c r="U748" i="31"/>
  <c r="V748" i="31"/>
  <c r="V749" i="31"/>
  <c r="V716" i="31"/>
  <c r="V717" i="31"/>
  <c r="U716" i="31"/>
  <c r="P717" i="31"/>
  <c r="P769" i="31"/>
  <c r="U768" i="31"/>
  <c r="V768" i="31"/>
  <c r="V769" i="31"/>
  <c r="P747" i="31"/>
  <c r="V746" i="31"/>
  <c r="V747" i="31"/>
  <c r="U746" i="31"/>
  <c r="P475" i="31"/>
  <c r="V474" i="31"/>
  <c r="V475" i="31"/>
  <c r="U474" i="31"/>
  <c r="P455" i="31"/>
  <c r="V454" i="31"/>
  <c r="V455" i="31"/>
  <c r="U454" i="31"/>
  <c r="P523" i="31"/>
  <c r="V522" i="31"/>
  <c r="V523" i="31"/>
  <c r="U522" i="31"/>
  <c r="P571" i="31"/>
  <c r="V570" i="31"/>
  <c r="V571" i="31"/>
  <c r="U570" i="31"/>
  <c r="P503" i="31"/>
  <c r="U502" i="31"/>
  <c r="V502" i="31"/>
  <c r="V503" i="31"/>
  <c r="P545" i="31"/>
  <c r="V544" i="31"/>
  <c r="V545" i="31"/>
  <c r="U544" i="31"/>
  <c r="P517" i="31"/>
  <c r="U516" i="31"/>
  <c r="V512" i="31"/>
  <c r="V513" i="31"/>
  <c r="P513" i="31"/>
  <c r="U512" i="31"/>
  <c r="P537" i="31"/>
  <c r="V536" i="31"/>
  <c r="V537" i="31"/>
  <c r="U536" i="31"/>
  <c r="V600" i="31"/>
  <c r="V601" i="31"/>
  <c r="U600" i="31"/>
  <c r="P601" i="31"/>
  <c r="P639" i="31"/>
  <c r="V638" i="31"/>
  <c r="V639" i="31"/>
  <c r="U638" i="31"/>
  <c r="P563" i="31"/>
  <c r="V562" i="31"/>
  <c r="V563" i="31"/>
  <c r="U562" i="31"/>
  <c r="V678" i="31"/>
  <c r="V679" i="31"/>
  <c r="U678" i="31"/>
  <c r="P679" i="31"/>
  <c r="V590" i="31"/>
  <c r="V591" i="31"/>
  <c r="U590" i="31"/>
  <c r="P591" i="31"/>
  <c r="V696" i="31"/>
  <c r="V697" i="31"/>
  <c r="U696" i="31"/>
  <c r="P697" i="31"/>
  <c r="V588" i="31"/>
  <c r="V589" i="31"/>
  <c r="U588" i="31"/>
  <c r="P589" i="31"/>
  <c r="V624" i="31"/>
  <c r="V625" i="31"/>
  <c r="U624" i="31"/>
  <c r="P625" i="31"/>
  <c r="U620" i="31"/>
  <c r="P621" i="31"/>
  <c r="V620" i="31"/>
  <c r="V621" i="31"/>
  <c r="P663" i="31"/>
  <c r="V662" i="31"/>
  <c r="V663" i="31"/>
  <c r="U662" i="31"/>
  <c r="P657" i="31"/>
  <c r="U656" i="31"/>
  <c r="V656" i="31"/>
  <c r="V657" i="31"/>
  <c r="V684" i="31"/>
  <c r="V685" i="31"/>
  <c r="U684" i="31"/>
  <c r="P685" i="31"/>
  <c r="P771" i="31"/>
  <c r="U770" i="31"/>
  <c r="V770" i="31"/>
  <c r="V771" i="31"/>
  <c r="V712" i="31"/>
  <c r="V713" i="31"/>
  <c r="U712" i="31"/>
  <c r="P713" i="31"/>
  <c r="V420" i="31"/>
  <c r="V421" i="31"/>
  <c r="U420" i="31"/>
  <c r="P421" i="31"/>
  <c r="P465" i="31"/>
  <c r="V464" i="31"/>
  <c r="V465" i="31"/>
  <c r="U464" i="31"/>
  <c r="V446" i="31"/>
  <c r="V447" i="31"/>
  <c r="P447" i="31"/>
  <c r="U446" i="31"/>
  <c r="P469" i="31"/>
  <c r="U468" i="31"/>
  <c r="V468" i="31"/>
  <c r="V469" i="31"/>
  <c r="P569" i="31"/>
  <c r="V568" i="31"/>
  <c r="V569" i="31"/>
  <c r="U568" i="31"/>
  <c r="V422" i="31"/>
  <c r="V423" i="31"/>
  <c r="U422" i="31"/>
  <c r="P423" i="31"/>
  <c r="P567" i="31"/>
  <c r="U566" i="31"/>
  <c r="V566" i="31"/>
  <c r="V567" i="31"/>
  <c r="P497" i="31"/>
  <c r="V496" i="31"/>
  <c r="V497" i="31"/>
  <c r="U496" i="31"/>
  <c r="U510" i="31"/>
  <c r="P511" i="31"/>
  <c r="V510" i="31"/>
  <c r="V511" i="31"/>
  <c r="P637" i="31"/>
  <c r="V636" i="31"/>
  <c r="V637" i="31"/>
  <c r="U636" i="31"/>
  <c r="V572" i="31"/>
  <c r="V573" i="31"/>
  <c r="U572" i="31"/>
  <c r="P573" i="31"/>
  <c r="V584" i="31"/>
  <c r="V585" i="31"/>
  <c r="U584" i="31"/>
  <c r="P585" i="31"/>
  <c r="P583" i="31"/>
  <c r="U582" i="31"/>
  <c r="V582" i="31"/>
  <c r="V583" i="31"/>
  <c r="V580" i="31"/>
  <c r="V581" i="31"/>
  <c r="U580" i="31"/>
  <c r="P581" i="31"/>
  <c r="P649" i="31"/>
  <c r="U648" i="31"/>
  <c r="V648" i="31"/>
  <c r="V649" i="31"/>
  <c r="V690" i="31"/>
  <c r="V691" i="31"/>
  <c r="U690" i="31"/>
  <c r="P691" i="31"/>
  <c r="P751" i="31"/>
  <c r="U750" i="31"/>
  <c r="V750" i="31"/>
  <c r="V751" i="31"/>
  <c r="P757" i="31"/>
  <c r="U756" i="31"/>
  <c r="V756" i="31"/>
  <c r="V757" i="31"/>
  <c r="V706" i="31"/>
  <c r="V707" i="31"/>
  <c r="U706" i="31"/>
  <c r="P707" i="31"/>
  <c r="V704" i="31"/>
  <c r="V705" i="31"/>
  <c r="U704" i="31"/>
  <c r="P705" i="31"/>
  <c r="V698" i="31"/>
  <c r="V699" i="31"/>
  <c r="U698" i="31"/>
  <c r="P699" i="31"/>
  <c r="P725" i="31"/>
  <c r="U724" i="31"/>
  <c r="V724" i="31"/>
  <c r="V725" i="31"/>
  <c r="P7" i="41"/>
  <c r="U6" i="41"/>
  <c r="V6" i="41"/>
  <c r="V7" i="41"/>
  <c r="V6" i="40"/>
  <c r="V7" i="40"/>
  <c r="U6" i="40"/>
  <c r="P7" i="40"/>
  <c r="P403" i="31"/>
  <c r="U403" i="31"/>
  <c r="J832" i="1"/>
  <c r="J833" i="1"/>
  <c r="U99" i="31"/>
  <c r="A98" i="31"/>
  <c r="A362" i="31"/>
  <c r="U363" i="31"/>
  <c r="A220" i="31"/>
  <c r="U221" i="31"/>
  <c r="A132" i="31"/>
  <c r="U133" i="31"/>
  <c r="U289" i="31"/>
  <c r="A288" i="31"/>
  <c r="A202" i="31"/>
  <c r="U203" i="31"/>
  <c r="U355" i="31"/>
  <c r="A354" i="31"/>
  <c r="A244" i="31"/>
  <c r="U245" i="31"/>
  <c r="U213" i="31"/>
  <c r="A212" i="31"/>
  <c r="U47" i="31"/>
  <c r="A46" i="31"/>
  <c r="U23" i="31"/>
  <c r="A22" i="31"/>
  <c r="A324" i="31"/>
  <c r="U325" i="31"/>
  <c r="U195" i="31"/>
  <c r="A194" i="31"/>
  <c r="U55" i="31"/>
  <c r="A54" i="31"/>
  <c r="U61" i="31"/>
  <c r="A60" i="31"/>
  <c r="A394" i="31"/>
  <c r="U395" i="31"/>
  <c r="U351" i="31"/>
  <c r="A350" i="31"/>
  <c r="A126" i="31"/>
  <c r="U127" i="31"/>
  <c r="U95" i="31"/>
  <c r="A94" i="31"/>
  <c r="U377" i="31"/>
  <c r="A376" i="31"/>
  <c r="U339" i="31"/>
  <c r="A338" i="31"/>
  <c r="U249" i="31"/>
  <c r="A248" i="31"/>
  <c r="U247" i="31"/>
  <c r="A246" i="31"/>
  <c r="U87" i="31"/>
  <c r="A86" i="31"/>
  <c r="A42" i="31"/>
  <c r="U43" i="31"/>
  <c r="U157" i="31"/>
  <c r="A156" i="31"/>
  <c r="U287" i="31"/>
  <c r="A286" i="31"/>
  <c r="U163" i="31"/>
  <c r="A162" i="31"/>
  <c r="A340" i="31"/>
  <c r="U341" i="31"/>
  <c r="U349" i="31"/>
  <c r="A348" i="31"/>
  <c r="U151" i="31"/>
  <c r="A150" i="31"/>
  <c r="U161" i="31"/>
  <c r="A160" i="31"/>
  <c r="U119" i="31"/>
  <c r="A118" i="31"/>
  <c r="U263" i="31"/>
  <c r="A262" i="31"/>
  <c r="A268" i="31"/>
  <c r="U269" i="31"/>
  <c r="U373" i="31"/>
  <c r="A372" i="31"/>
  <c r="U305" i="31"/>
  <c r="A304" i="31"/>
  <c r="U283" i="31"/>
  <c r="A282" i="31"/>
  <c r="A238" i="31"/>
  <c r="U239" i="31"/>
  <c r="U183" i="31"/>
  <c r="A182" i="31"/>
  <c r="A90" i="31"/>
  <c r="U91" i="31"/>
  <c r="A270" i="31"/>
  <c r="A186" i="31"/>
  <c r="U187" i="31"/>
  <c r="U199" i="31"/>
  <c r="A198" i="31"/>
  <c r="A26" i="31"/>
  <c r="U27" i="31"/>
  <c r="A316" i="31"/>
  <c r="U317" i="31"/>
  <c r="U387" i="31"/>
  <c r="A386" i="31"/>
  <c r="A356" i="31"/>
  <c r="U357" i="31"/>
  <c r="A158" i="31"/>
  <c r="U159" i="31"/>
  <c r="U45" i="31"/>
  <c r="A44" i="31"/>
  <c r="U375" i="31"/>
  <c r="A374" i="31"/>
  <c r="U265" i="31"/>
  <c r="A264" i="31"/>
  <c r="U253" i="31"/>
  <c r="A252" i="31"/>
  <c r="U81" i="31"/>
  <c r="A80" i="31"/>
  <c r="U33" i="31"/>
  <c r="A32" i="31"/>
  <c r="U49" i="31"/>
  <c r="A48" i="31"/>
  <c r="A222" i="31"/>
  <c r="U223" i="31"/>
  <c r="U93" i="31"/>
  <c r="A92" i="31"/>
  <c r="U13" i="31"/>
  <c r="A12" i="31"/>
  <c r="A206" i="31"/>
  <c r="U207" i="31"/>
  <c r="A260" i="31"/>
  <c r="U261" i="31"/>
  <c r="U109" i="31"/>
  <c r="A108" i="31"/>
  <c r="A204" i="31"/>
  <c r="U205" i="31"/>
  <c r="U165" i="31"/>
  <c r="A164" i="31"/>
  <c r="A308" i="31"/>
  <c r="U309" i="31"/>
  <c r="U231" i="31"/>
  <c r="A230" i="31"/>
  <c r="U115" i="31"/>
  <c r="A114" i="31"/>
  <c r="A396" i="31"/>
  <c r="U397" i="31"/>
  <c r="U71" i="31"/>
  <c r="A70" i="31"/>
  <c r="A300" i="31"/>
  <c r="U301" i="31"/>
  <c r="U233" i="31"/>
  <c r="A232" i="31"/>
  <c r="U145" i="31"/>
  <c r="A144" i="31"/>
  <c r="U29" i="31"/>
  <c r="A28" i="31"/>
  <c r="U323" i="31"/>
  <c r="A322" i="31"/>
  <c r="U201" i="31"/>
  <c r="A200" i="31"/>
  <c r="U393" i="31"/>
  <c r="A392" i="31"/>
  <c r="U281" i="31"/>
  <c r="A280" i="31"/>
  <c r="A62" i="31"/>
  <c r="U63" i="31"/>
  <c r="U343" i="31"/>
  <c r="A342" i="31"/>
  <c r="U243" i="31"/>
  <c r="A242" i="31"/>
  <c r="U137" i="31"/>
  <c r="A136" i="31"/>
  <c r="A10" i="31"/>
  <c r="U11" i="31"/>
  <c r="U319" i="31"/>
  <c r="A318" i="31"/>
  <c r="U185" i="31"/>
  <c r="A184" i="31"/>
  <c r="U401" i="31"/>
  <c r="A400" i="31"/>
  <c r="U257" i="31"/>
  <c r="A256" i="31"/>
  <c r="U147" i="31"/>
  <c r="A146" i="31"/>
  <c r="A142" i="31"/>
  <c r="U143" i="31"/>
  <c r="U77" i="31"/>
  <c r="A76" i="31"/>
  <c r="U169" i="31"/>
  <c r="A168" i="31"/>
  <c r="U215" i="31"/>
  <c r="A214" i="31"/>
  <c r="A100" i="31"/>
  <c r="U101" i="31"/>
  <c r="U313" i="31"/>
  <c r="A312" i="31"/>
  <c r="U209" i="31"/>
  <c r="A208" i="31"/>
  <c r="U121" i="31"/>
  <c r="A120" i="31"/>
  <c r="U337" i="31"/>
  <c r="A336" i="31"/>
  <c r="U59" i="31"/>
  <c r="A58" i="31"/>
  <c r="U365" i="31"/>
  <c r="A364" i="31"/>
  <c r="U303" i="31"/>
  <c r="A302" i="31"/>
  <c r="A228" i="31"/>
  <c r="U229" i="31"/>
  <c r="U179" i="31"/>
  <c r="A178" i="31"/>
  <c r="U83" i="31"/>
  <c r="A82" i="31"/>
  <c r="U9" i="31"/>
  <c r="A8" i="31"/>
  <c r="U371" i="31"/>
  <c r="A370" i="31"/>
  <c r="U389" i="31"/>
  <c r="A388" i="31"/>
  <c r="A116" i="31"/>
  <c r="U117" i="31"/>
  <c r="U15" i="31"/>
  <c r="A14" i="31"/>
  <c r="U181" i="31"/>
  <c r="A180" i="31"/>
  <c r="A110" i="31"/>
  <c r="U111" i="31"/>
  <c r="U57" i="31"/>
  <c r="A56" i="31"/>
  <c r="U399" i="31"/>
  <c r="A398" i="31"/>
  <c r="A154" i="31"/>
  <c r="U155" i="31"/>
  <c r="A68" i="31"/>
  <c r="U69" i="31"/>
  <c r="U51" i="31"/>
  <c r="A50" i="31"/>
  <c r="U35" i="31"/>
  <c r="A34" i="31"/>
  <c r="A250" i="31"/>
  <c r="U251" i="31"/>
  <c r="A276" i="31"/>
  <c r="U277" i="31"/>
  <c r="U141" i="31"/>
  <c r="A140" i="31"/>
  <c r="U225" i="31"/>
  <c r="A224" i="31"/>
  <c r="U359" i="31"/>
  <c r="A358" i="31"/>
  <c r="A234" i="31"/>
  <c r="U235" i="31"/>
  <c r="A292" i="31"/>
  <c r="U293" i="31"/>
  <c r="U97" i="31"/>
  <c r="A96" i="31"/>
  <c r="U41" i="31"/>
  <c r="A40" i="31"/>
  <c r="U321" i="31"/>
  <c r="A320" i="31"/>
  <c r="A52" i="31"/>
  <c r="U53" i="31"/>
  <c r="U259" i="31"/>
  <c r="A258" i="31"/>
  <c r="U385" i="31"/>
  <c r="A384" i="31"/>
  <c r="U311" i="31"/>
  <c r="A310" i="31"/>
  <c r="U167" i="31"/>
  <c r="A166" i="31"/>
  <c r="A122" i="31"/>
  <c r="U123" i="31"/>
  <c r="U39" i="31"/>
  <c r="A38" i="31"/>
  <c r="A84" i="31"/>
  <c r="U85" i="31"/>
  <c r="U299" i="31"/>
  <c r="A298" i="31"/>
  <c r="A148" i="31"/>
  <c r="U149" i="31"/>
  <c r="U65" i="31"/>
  <c r="A64" i="31"/>
  <c r="U391" i="31"/>
  <c r="A390" i="31"/>
  <c r="U217" i="31"/>
  <c r="A216" i="31"/>
  <c r="U67" i="31"/>
  <c r="A66" i="31"/>
  <c r="U367" i="31"/>
  <c r="A366" i="31"/>
  <c r="U279" i="31"/>
  <c r="A278" i="31"/>
  <c r="U173" i="31"/>
  <c r="A172" i="31"/>
  <c r="U19" i="31"/>
  <c r="A18" i="31"/>
  <c r="U369" i="31"/>
  <c r="A368" i="31"/>
  <c r="U345" i="31"/>
  <c r="A344" i="31"/>
  <c r="U105" i="31"/>
  <c r="A104" i="31"/>
  <c r="U353" i="31"/>
  <c r="A352" i="31"/>
  <c r="A190" i="31"/>
  <c r="U191" i="31"/>
  <c r="A378" i="31"/>
  <c r="U379" i="31"/>
  <c r="A170" i="31"/>
  <c r="U171" i="31"/>
  <c r="U193" i="31"/>
  <c r="A192" i="31"/>
  <c r="U361" i="31"/>
  <c r="A360" i="31"/>
  <c r="A266" i="31"/>
  <c r="U267" i="31"/>
  <c r="A218" i="31"/>
  <c r="U219" i="31"/>
  <c r="U275" i="31"/>
  <c r="A274" i="31"/>
  <c r="U103" i="31"/>
  <c r="A102" i="31"/>
  <c r="U329" i="31"/>
  <c r="A328" i="31"/>
  <c r="U237" i="31"/>
  <c r="A236" i="31"/>
  <c r="U347" i="31"/>
  <c r="A346" i="31"/>
  <c r="U291" i="31"/>
  <c r="A290" i="31"/>
  <c r="U273" i="31"/>
  <c r="A272" i="31"/>
  <c r="U335" i="31"/>
  <c r="A334" i="31"/>
  <c r="A284" i="31"/>
  <c r="U285" i="31"/>
  <c r="U129" i="31"/>
  <c r="A128" i="31"/>
  <c r="U17" i="31"/>
  <c r="A16" i="31"/>
  <c r="U333" i="31"/>
  <c r="A332" i="31"/>
  <c r="A330" i="31"/>
  <c r="U331" i="31"/>
  <c r="A20" i="31"/>
  <c r="U21" i="31"/>
  <c r="U327" i="31"/>
  <c r="A326" i="31"/>
  <c r="U241" i="31"/>
  <c r="A240" i="31"/>
  <c r="U79" i="31"/>
  <c r="A78" i="31"/>
  <c r="U383" i="31"/>
  <c r="A382" i="31"/>
  <c r="U153" i="31"/>
  <c r="A152" i="31"/>
  <c r="U73" i="31"/>
  <c r="A72" i="31"/>
  <c r="A106" i="31"/>
  <c r="U107" i="31"/>
  <c r="U25" i="31"/>
  <c r="A24" i="31"/>
  <c r="U227" i="31"/>
  <c r="A226" i="31"/>
  <c r="U211" i="31"/>
  <c r="A210" i="31"/>
  <c r="U113" i="31"/>
  <c r="A112" i="31"/>
  <c r="A380" i="31"/>
  <c r="U381" i="31"/>
  <c r="U131" i="31"/>
  <c r="A130" i="31"/>
  <c r="U31" i="31"/>
  <c r="A30" i="31"/>
  <c r="A254" i="31"/>
  <c r="U255" i="31"/>
  <c r="U177" i="31"/>
  <c r="A176" i="31"/>
  <c r="U315" i="31"/>
  <c r="A314" i="31"/>
  <c r="U37" i="31"/>
  <c r="A36" i="31"/>
  <c r="U139" i="31"/>
  <c r="A138" i="31"/>
  <c r="U297" i="31"/>
  <c r="A296" i="31"/>
  <c r="U125" i="31"/>
  <c r="A124" i="31"/>
  <c r="A188" i="31"/>
  <c r="U189" i="31"/>
  <c r="U135" i="31"/>
  <c r="A134" i="31"/>
  <c r="U197" i="31"/>
  <c r="A196" i="31"/>
  <c r="U89" i="31"/>
  <c r="A88" i="31"/>
  <c r="U75" i="31"/>
  <c r="A74" i="31"/>
  <c r="U295" i="31"/>
  <c r="A294" i="31"/>
  <c r="A174" i="31"/>
  <c r="U175" i="31"/>
  <c r="U307" i="31"/>
  <c r="A306" i="31"/>
  <c r="U7" i="31"/>
  <c r="A6" i="31"/>
  <c r="V93" i="41"/>
  <c r="V93" i="40"/>
  <c r="V91" i="41"/>
  <c r="V99" i="41"/>
  <c r="V97" i="40"/>
  <c r="V91" i="40"/>
  <c r="V99" i="40"/>
  <c r="V95" i="40"/>
  <c r="V103" i="41"/>
  <c r="V101" i="41"/>
  <c r="V101" i="40"/>
  <c r="V95" i="41"/>
  <c r="V97" i="41"/>
  <c r="V103" i="40"/>
  <c r="A402" i="31"/>
  <c r="U579" i="31"/>
  <c r="A578" i="31"/>
  <c r="U551" i="31"/>
  <c r="A550" i="31"/>
  <c r="U107" i="41"/>
  <c r="A106" i="41"/>
  <c r="U171" i="41"/>
  <c r="A170" i="41"/>
  <c r="U201" i="41"/>
  <c r="A200" i="41"/>
  <c r="U21" i="40"/>
  <c r="A20" i="40"/>
  <c r="U485" i="31"/>
  <c r="A484" i="31"/>
  <c r="U765" i="31"/>
  <c r="A764" i="31"/>
  <c r="U77" i="40"/>
  <c r="A76" i="40"/>
  <c r="U59" i="40"/>
  <c r="A58" i="40"/>
  <c r="U13" i="40"/>
  <c r="A12" i="40"/>
  <c r="U197" i="41"/>
  <c r="A196" i="41"/>
  <c r="U7" i="41"/>
  <c r="A6" i="41"/>
  <c r="U585" i="31"/>
  <c r="A584" i="31"/>
  <c r="U469" i="31"/>
  <c r="A468" i="31"/>
  <c r="U513" i="31"/>
  <c r="A512" i="31"/>
  <c r="U599" i="31"/>
  <c r="A598" i="31"/>
  <c r="U533" i="31"/>
  <c r="A532" i="31"/>
  <c r="U495" i="31"/>
  <c r="A494" i="31"/>
  <c r="U539" i="31"/>
  <c r="A538" i="31"/>
  <c r="U587" i="31"/>
  <c r="A586" i="31"/>
  <c r="U729" i="31"/>
  <c r="A728" i="31"/>
  <c r="U735" i="31"/>
  <c r="A734" i="31"/>
  <c r="U767" i="31"/>
  <c r="A766" i="31"/>
  <c r="U415" i="31"/>
  <c r="A414" i="31"/>
  <c r="U527" i="31"/>
  <c r="A526" i="31"/>
  <c r="U653" i="31"/>
  <c r="A652" i="31"/>
  <c r="U407" i="31"/>
  <c r="A406" i="31"/>
  <c r="U547" i="31"/>
  <c r="A546" i="31"/>
  <c r="U721" i="31"/>
  <c r="A720" i="31"/>
  <c r="U557" i="31"/>
  <c r="A556" i="31"/>
  <c r="U189" i="41"/>
  <c r="A188" i="41"/>
  <c r="U137" i="41"/>
  <c r="A136" i="41"/>
  <c r="U161" i="41"/>
  <c r="A160" i="41"/>
  <c r="U169" i="41"/>
  <c r="A168" i="41"/>
  <c r="U191" i="41"/>
  <c r="A190" i="41"/>
  <c r="U149" i="41"/>
  <c r="A148" i="41"/>
  <c r="U95" i="40"/>
  <c r="A94" i="40"/>
  <c r="U11" i="40"/>
  <c r="A10" i="40"/>
  <c r="U193" i="41"/>
  <c r="A192" i="41"/>
  <c r="U147" i="41"/>
  <c r="A146" i="41"/>
  <c r="U109" i="41"/>
  <c r="A108" i="41"/>
  <c r="U55" i="40"/>
  <c r="A54" i="40"/>
  <c r="U31" i="40"/>
  <c r="A30" i="40"/>
  <c r="U179" i="41"/>
  <c r="A178" i="41"/>
  <c r="U145" i="41"/>
  <c r="A144" i="41"/>
  <c r="U77" i="41"/>
  <c r="A76" i="41"/>
  <c r="U159" i="41"/>
  <c r="A158" i="41"/>
  <c r="U187" i="41"/>
  <c r="A186" i="41"/>
  <c r="U155" i="40"/>
  <c r="A154" i="40"/>
  <c r="U91" i="41"/>
  <c r="A90" i="41"/>
  <c r="U71" i="40"/>
  <c r="A70" i="40"/>
  <c r="U423" i="31"/>
  <c r="A422" i="31"/>
  <c r="U685" i="31"/>
  <c r="A684" i="31"/>
  <c r="U543" i="31"/>
  <c r="A542" i="31"/>
  <c r="U675" i="31"/>
  <c r="A674" i="31"/>
  <c r="U37" i="40"/>
  <c r="A36" i="40"/>
  <c r="U101" i="40"/>
  <c r="A100" i="40"/>
  <c r="U573" i="31"/>
  <c r="A572" i="31"/>
  <c r="U623" i="31"/>
  <c r="A622" i="31"/>
  <c r="U499" i="31"/>
  <c r="A498" i="31"/>
  <c r="U687" i="31"/>
  <c r="A686" i="31"/>
  <c r="U173" i="41"/>
  <c r="A172" i="41"/>
  <c r="U73" i="41"/>
  <c r="A72" i="41"/>
  <c r="U87" i="41"/>
  <c r="A86" i="41"/>
  <c r="U79" i="41"/>
  <c r="A78" i="41"/>
  <c r="U725" i="31"/>
  <c r="A724" i="31"/>
  <c r="U751" i="31"/>
  <c r="A750" i="31"/>
  <c r="U421" i="31"/>
  <c r="A420" i="31"/>
  <c r="U589" i="31"/>
  <c r="A588" i="31"/>
  <c r="U503" i="31"/>
  <c r="A502" i="31"/>
  <c r="U455" i="31"/>
  <c r="A454" i="31"/>
  <c r="U439" i="31"/>
  <c r="A438" i="31"/>
  <c r="U741" i="31"/>
  <c r="A740" i="31"/>
  <c r="U661" i="31"/>
  <c r="A660" i="31"/>
  <c r="U505" i="31"/>
  <c r="A504" i="31"/>
  <c r="U493" i="31"/>
  <c r="A492" i="31"/>
  <c r="U477" i="31"/>
  <c r="A476" i="31"/>
  <c r="U613" i="31"/>
  <c r="A612" i="31"/>
  <c r="U531" i="31"/>
  <c r="A530" i="31"/>
  <c r="U593" i="31"/>
  <c r="A592" i="31"/>
  <c r="U457" i="31"/>
  <c r="A456" i="31"/>
  <c r="U755" i="31"/>
  <c r="A754" i="31"/>
  <c r="U491" i="31"/>
  <c r="A490" i="31"/>
  <c r="U759" i="31"/>
  <c r="A758" i="31"/>
  <c r="U451" i="31"/>
  <c r="A450" i="31"/>
  <c r="U463" i="31"/>
  <c r="A462" i="31"/>
  <c r="U641" i="31"/>
  <c r="A640" i="31"/>
  <c r="U565" i="31"/>
  <c r="A564" i="31"/>
  <c r="U647" i="31"/>
  <c r="A646" i="31"/>
  <c r="U417" i="31"/>
  <c r="A416" i="31"/>
  <c r="U489" i="31"/>
  <c r="A488" i="31"/>
  <c r="U17" i="41"/>
  <c r="A16" i="41"/>
  <c r="U203" i="40"/>
  <c r="A202" i="40"/>
  <c r="U131" i="40"/>
  <c r="A130" i="40"/>
  <c r="U65" i="40"/>
  <c r="A64" i="40"/>
  <c r="U109" i="40"/>
  <c r="A108" i="40"/>
  <c r="U117" i="40"/>
  <c r="A116" i="40"/>
  <c r="U151" i="41"/>
  <c r="A150" i="41"/>
  <c r="U9" i="41"/>
  <c r="A8" i="41"/>
  <c r="U23" i="41"/>
  <c r="A22" i="41"/>
  <c r="U115" i="41"/>
  <c r="A114" i="41"/>
  <c r="U41" i="41"/>
  <c r="A40" i="41"/>
  <c r="U59" i="41"/>
  <c r="A58" i="41"/>
  <c r="U15" i="41"/>
  <c r="A14" i="41"/>
  <c r="U181" i="40"/>
  <c r="A180" i="40"/>
  <c r="U9" i="40"/>
  <c r="A8" i="40"/>
  <c r="U167" i="40"/>
  <c r="A166" i="40"/>
  <c r="U51" i="41"/>
  <c r="A50" i="41"/>
  <c r="U23" i="40"/>
  <c r="A22" i="40"/>
  <c r="U131" i="41"/>
  <c r="A130" i="41"/>
  <c r="U101" i="41"/>
  <c r="A100" i="41"/>
  <c r="U43" i="41"/>
  <c r="A42" i="41"/>
  <c r="U43" i="40"/>
  <c r="A42" i="40"/>
  <c r="U79" i="40"/>
  <c r="A78" i="40"/>
  <c r="U21" i="41"/>
  <c r="A20" i="41"/>
  <c r="U183" i="41"/>
  <c r="A182" i="41"/>
  <c r="U75" i="40"/>
  <c r="A74" i="40"/>
  <c r="U47" i="41"/>
  <c r="A46" i="41"/>
  <c r="U581" i="31"/>
  <c r="A580" i="31"/>
  <c r="U185" i="40"/>
  <c r="A184" i="40"/>
  <c r="U175" i="40"/>
  <c r="A174" i="40"/>
  <c r="U601" i="31"/>
  <c r="A600" i="31"/>
  <c r="U723" i="31"/>
  <c r="A722" i="31"/>
  <c r="U695" i="31"/>
  <c r="A694" i="31"/>
  <c r="U577" i="31"/>
  <c r="A576" i="31"/>
  <c r="U41" i="40"/>
  <c r="A40" i="40"/>
  <c r="U57" i="41"/>
  <c r="A56" i="41"/>
  <c r="U95" i="41"/>
  <c r="A94" i="41"/>
  <c r="U135" i="40"/>
  <c r="A134" i="40"/>
  <c r="U139" i="41"/>
  <c r="A138" i="41"/>
  <c r="U111" i="40"/>
  <c r="A110" i="40"/>
  <c r="U97" i="41"/>
  <c r="A96" i="41"/>
  <c r="U691" i="31"/>
  <c r="A690" i="31"/>
  <c r="U569" i="31"/>
  <c r="A568" i="31"/>
  <c r="U713" i="31"/>
  <c r="A712" i="31"/>
  <c r="U621" i="31"/>
  <c r="A620" i="31"/>
  <c r="U697" i="31"/>
  <c r="A696" i="31"/>
  <c r="U563" i="31"/>
  <c r="A562" i="31"/>
  <c r="U475" i="31"/>
  <c r="A474" i="31"/>
  <c r="U749" i="31"/>
  <c r="A748" i="31"/>
  <c r="U627" i="31"/>
  <c r="A626" i="31"/>
  <c r="U559" i="31"/>
  <c r="A558" i="31"/>
  <c r="U429" i="31"/>
  <c r="A428" i="31"/>
  <c r="U689" i="31"/>
  <c r="A688" i="31"/>
  <c r="U659" i="31"/>
  <c r="A658" i="31"/>
  <c r="U553" i="31"/>
  <c r="A552" i="31"/>
  <c r="U405" i="31"/>
  <c r="A404" i="31"/>
  <c r="U441" i="31"/>
  <c r="A440" i="31"/>
  <c r="U703" i="31"/>
  <c r="A702" i="31"/>
  <c r="U595" i="31"/>
  <c r="A594" i="31"/>
  <c r="U615" i="31"/>
  <c r="A614" i="31"/>
  <c r="U535" i="31"/>
  <c r="A534" i="31"/>
  <c r="U437" i="31"/>
  <c r="A436" i="31"/>
  <c r="U669" i="31"/>
  <c r="A668" i="31"/>
  <c r="U487" i="31"/>
  <c r="A486" i="31"/>
  <c r="U753" i="31"/>
  <c r="A752" i="31"/>
  <c r="U683" i="31"/>
  <c r="A682" i="31"/>
  <c r="U433" i="31"/>
  <c r="A432" i="31"/>
  <c r="U677" i="31"/>
  <c r="A676" i="31"/>
  <c r="U549" i="31"/>
  <c r="A548" i="31"/>
  <c r="U515" i="31"/>
  <c r="A514" i="31"/>
  <c r="U445" i="31"/>
  <c r="A444" i="31"/>
  <c r="U177" i="41"/>
  <c r="A176" i="41"/>
  <c r="U61" i="41"/>
  <c r="A60" i="41"/>
  <c r="U163" i="40"/>
  <c r="A162" i="40"/>
  <c r="U17" i="40"/>
  <c r="A16" i="40"/>
  <c r="U99" i="40"/>
  <c r="A98" i="40"/>
  <c r="U107" i="40"/>
  <c r="A106" i="40"/>
  <c r="U123" i="41"/>
  <c r="A122" i="41"/>
  <c r="U191" i="40"/>
  <c r="A190" i="40"/>
  <c r="U121" i="40"/>
  <c r="A120" i="40"/>
  <c r="U69" i="41"/>
  <c r="A68" i="41"/>
  <c r="U53" i="41"/>
  <c r="A52" i="41"/>
  <c r="U185" i="41"/>
  <c r="A184" i="41"/>
  <c r="U125" i="41"/>
  <c r="A124" i="41"/>
  <c r="U29" i="41"/>
  <c r="A28" i="41"/>
  <c r="U161" i="40"/>
  <c r="A160" i="40"/>
  <c r="U15" i="40"/>
  <c r="A14" i="40"/>
  <c r="U89" i="40"/>
  <c r="A88" i="40"/>
  <c r="U73" i="40"/>
  <c r="A72" i="40"/>
  <c r="U103" i="41"/>
  <c r="A102" i="41"/>
  <c r="U141" i="41"/>
  <c r="A140" i="41"/>
  <c r="U33" i="41"/>
  <c r="A32" i="41"/>
  <c r="U105" i="40"/>
  <c r="A104" i="40"/>
  <c r="U119" i="41"/>
  <c r="A118" i="41"/>
  <c r="U143" i="41"/>
  <c r="A142" i="41"/>
  <c r="U179" i="40"/>
  <c r="A178" i="40"/>
  <c r="U33" i="40"/>
  <c r="A32" i="40"/>
  <c r="U133" i="41"/>
  <c r="A132" i="41"/>
  <c r="U39" i="41"/>
  <c r="A38" i="41"/>
  <c r="U51" i="40"/>
  <c r="A50" i="40"/>
  <c r="U609" i="31"/>
  <c r="A608" i="31"/>
  <c r="U711" i="31"/>
  <c r="A710" i="31"/>
  <c r="U607" i="31"/>
  <c r="A606" i="31"/>
  <c r="U525" i="31"/>
  <c r="A524" i="31"/>
  <c r="U693" i="31"/>
  <c r="A692" i="31"/>
  <c r="U665" i="31"/>
  <c r="A664" i="31"/>
  <c r="U189" i="40"/>
  <c r="A188" i="40"/>
  <c r="U135" i="41"/>
  <c r="A134" i="41"/>
  <c r="U49" i="41"/>
  <c r="A48" i="41"/>
  <c r="U67" i="41"/>
  <c r="A66" i="41"/>
  <c r="U69" i="40"/>
  <c r="A68" i="40"/>
  <c r="U91" i="40"/>
  <c r="A90" i="40"/>
  <c r="U757" i="31"/>
  <c r="A756" i="31"/>
  <c r="U497" i="31"/>
  <c r="A496" i="31"/>
  <c r="U517" i="31"/>
  <c r="A516" i="31"/>
  <c r="U769" i="31"/>
  <c r="A768" i="31"/>
  <c r="U471" i="31"/>
  <c r="A470" i="31"/>
  <c r="U111" i="41"/>
  <c r="A110" i="41"/>
  <c r="U49" i="40"/>
  <c r="A48" i="40"/>
  <c r="U113" i="41"/>
  <c r="A112" i="41"/>
  <c r="U707" i="31"/>
  <c r="A706" i="31"/>
  <c r="U583" i="31"/>
  <c r="A582" i="31"/>
  <c r="U637" i="31"/>
  <c r="A636" i="31"/>
  <c r="U465" i="31"/>
  <c r="A464" i="31"/>
  <c r="U657" i="31"/>
  <c r="A656" i="31"/>
  <c r="U537" i="31"/>
  <c r="A536" i="31"/>
  <c r="U545" i="31"/>
  <c r="A544" i="31"/>
  <c r="U597" i="31"/>
  <c r="A596" i="31"/>
  <c r="U631" i="31"/>
  <c r="A630" i="31"/>
  <c r="U449" i="31"/>
  <c r="A448" i="31"/>
  <c r="U715" i="31"/>
  <c r="A714" i="31"/>
  <c r="U737" i="31"/>
  <c r="A736" i="31"/>
  <c r="U605" i="31"/>
  <c r="A604" i="31"/>
  <c r="U561" i="31"/>
  <c r="A560" i="31"/>
  <c r="U519" i="31"/>
  <c r="A518" i="31"/>
  <c r="U635" i="31"/>
  <c r="A634" i="31"/>
  <c r="U431" i="31"/>
  <c r="A430" i="31"/>
  <c r="U603" i="31"/>
  <c r="A602" i="31"/>
  <c r="U719" i="31"/>
  <c r="A718" i="31"/>
  <c r="U743" i="31"/>
  <c r="A742" i="31"/>
  <c r="U425" i="31"/>
  <c r="A424" i="31"/>
  <c r="U419" i="31"/>
  <c r="A418" i="31"/>
  <c r="U453" i="31"/>
  <c r="A452" i="31"/>
  <c r="U733" i="31"/>
  <c r="A732" i="31"/>
  <c r="U411" i="31"/>
  <c r="A410" i="31"/>
  <c r="U99" i="41"/>
  <c r="A98" i="41"/>
  <c r="U67" i="40"/>
  <c r="A66" i="40"/>
  <c r="U181" i="41"/>
  <c r="A180" i="41"/>
  <c r="U165" i="41"/>
  <c r="A164" i="41"/>
  <c r="U157" i="40"/>
  <c r="A156" i="40"/>
  <c r="U27" i="41"/>
  <c r="A26" i="41"/>
  <c r="U115" i="40"/>
  <c r="A114" i="40"/>
  <c r="U19" i="41"/>
  <c r="A18" i="41"/>
  <c r="U165" i="40"/>
  <c r="A164" i="40"/>
  <c r="U169" i="40"/>
  <c r="A168" i="40"/>
  <c r="U151" i="40"/>
  <c r="A150" i="40"/>
  <c r="U121" i="41"/>
  <c r="A120" i="41"/>
  <c r="U205" i="40"/>
  <c r="A204" i="40"/>
  <c r="U11" i="41"/>
  <c r="A10" i="41"/>
  <c r="U193" i="40"/>
  <c r="A192" i="40"/>
  <c r="U25" i="40"/>
  <c r="A24" i="40"/>
  <c r="U19" i="40"/>
  <c r="A18" i="40"/>
  <c r="U39" i="40"/>
  <c r="A38" i="40"/>
  <c r="U65" i="41"/>
  <c r="A64" i="41"/>
  <c r="U71" i="41"/>
  <c r="A70" i="41"/>
  <c r="U145" i="40"/>
  <c r="A144" i="40"/>
  <c r="U129" i="40"/>
  <c r="A128" i="40"/>
  <c r="U195" i="40"/>
  <c r="A194" i="40"/>
  <c r="U207" i="40"/>
  <c r="A206" i="40"/>
  <c r="U459" i="31"/>
  <c r="A458" i="31"/>
  <c r="U443" i="31"/>
  <c r="A442" i="31"/>
  <c r="U177" i="40"/>
  <c r="A176" i="40"/>
  <c r="U63" i="40"/>
  <c r="A62" i="40"/>
  <c r="U113" i="40"/>
  <c r="A112" i="40"/>
  <c r="U97" i="40"/>
  <c r="A96" i="40"/>
  <c r="U7" i="40"/>
  <c r="A6" i="40"/>
  <c r="U763" i="31"/>
  <c r="A762" i="31"/>
  <c r="U529" i="31"/>
  <c r="A528" i="31"/>
  <c r="U207" i="41"/>
  <c r="A206" i="41"/>
  <c r="U103" i="40"/>
  <c r="A102" i="40"/>
  <c r="U57" i="40"/>
  <c r="A56" i="40"/>
  <c r="U133" i="40"/>
  <c r="A132" i="40"/>
  <c r="U625" i="31"/>
  <c r="A624" i="31"/>
  <c r="U523" i="31"/>
  <c r="A522" i="31"/>
  <c r="U717" i="31"/>
  <c r="A716" i="31"/>
  <c r="U645" i="31"/>
  <c r="A644" i="31"/>
  <c r="U507" i="31"/>
  <c r="A506" i="31"/>
  <c r="U473" i="31"/>
  <c r="A472" i="31"/>
  <c r="U555" i="31"/>
  <c r="A554" i="31"/>
  <c r="U761" i="31"/>
  <c r="A760" i="31"/>
  <c r="U673" i="31"/>
  <c r="A672" i="31"/>
  <c r="U629" i="31"/>
  <c r="A628" i="31"/>
  <c r="U483" i="31"/>
  <c r="A482" i="31"/>
  <c r="U435" i="31"/>
  <c r="A434" i="31"/>
  <c r="U727" i="31"/>
  <c r="A726" i="31"/>
  <c r="U617" i="31"/>
  <c r="A616" i="31"/>
  <c r="U739" i="31"/>
  <c r="A738" i="31"/>
  <c r="U575" i="31"/>
  <c r="A574" i="31"/>
  <c r="U655" i="31"/>
  <c r="A654" i="31"/>
  <c r="U479" i="31"/>
  <c r="A478" i="31"/>
  <c r="U501" i="31"/>
  <c r="A500" i="31"/>
  <c r="U203" i="41"/>
  <c r="A202" i="41"/>
  <c r="U163" i="41"/>
  <c r="A162" i="41"/>
  <c r="U83" i="41"/>
  <c r="A82" i="41"/>
  <c r="U83" i="40"/>
  <c r="A82" i="40"/>
  <c r="U13" i="41"/>
  <c r="A12" i="41"/>
  <c r="U87" i="40"/>
  <c r="A86" i="40"/>
  <c r="U137" i="40"/>
  <c r="A136" i="40"/>
  <c r="U35" i="41"/>
  <c r="A34" i="41"/>
  <c r="U127" i="41"/>
  <c r="A126" i="41"/>
  <c r="U63" i="41"/>
  <c r="A62" i="41"/>
  <c r="U171" i="40"/>
  <c r="A170" i="40"/>
  <c r="U81" i="41"/>
  <c r="A80" i="41"/>
  <c r="U45" i="41"/>
  <c r="A44" i="41"/>
  <c r="U125" i="40"/>
  <c r="A124" i="40"/>
  <c r="U153" i="40"/>
  <c r="A152" i="40"/>
  <c r="U45" i="40"/>
  <c r="A44" i="40"/>
  <c r="U167" i="41"/>
  <c r="A166" i="41"/>
  <c r="U55" i="41"/>
  <c r="A54" i="41"/>
  <c r="U187" i="40"/>
  <c r="A186" i="40"/>
  <c r="U123" i="40"/>
  <c r="A122" i="40"/>
  <c r="U141" i="40"/>
  <c r="A140" i="40"/>
  <c r="U139" i="40"/>
  <c r="A138" i="40"/>
  <c r="U35" i="40"/>
  <c r="A34" i="40"/>
  <c r="U117" i="41"/>
  <c r="A116" i="41"/>
  <c r="U705" i="31"/>
  <c r="A704" i="31"/>
  <c r="U511" i="31"/>
  <c r="A510" i="31"/>
  <c r="U447" i="31"/>
  <c r="A446" i="31"/>
  <c r="U679" i="31"/>
  <c r="A678" i="31"/>
  <c r="U521" i="31"/>
  <c r="A520" i="31"/>
  <c r="U413" i="31"/>
  <c r="A412" i="31"/>
  <c r="U611" i="31"/>
  <c r="A610" i="31"/>
  <c r="U81" i="40"/>
  <c r="A80" i="40"/>
  <c r="U27" i="40"/>
  <c r="A26" i="40"/>
  <c r="U105" i="41"/>
  <c r="A104" i="41"/>
  <c r="U143" i="40"/>
  <c r="A142" i="40"/>
  <c r="U571" i="31"/>
  <c r="A570" i="31"/>
  <c r="U745" i="31"/>
  <c r="A744" i="31"/>
  <c r="U47" i="40"/>
  <c r="A46" i="40"/>
  <c r="U75" i="41"/>
  <c r="A74" i="41"/>
  <c r="U159" i="40"/>
  <c r="A158" i="40"/>
  <c r="U175" i="41"/>
  <c r="A174" i="41"/>
  <c r="U699" i="31"/>
  <c r="A698" i="31"/>
  <c r="U649" i="31"/>
  <c r="A648" i="31"/>
  <c r="U567" i="31"/>
  <c r="A566" i="31"/>
  <c r="U771" i="31"/>
  <c r="A770" i="31"/>
  <c r="U663" i="31"/>
  <c r="A662" i="31"/>
  <c r="U591" i="31"/>
  <c r="A590" i="31"/>
  <c r="U639" i="31"/>
  <c r="A638" i="31"/>
  <c r="U747" i="31"/>
  <c r="A746" i="31"/>
  <c r="U681" i="31"/>
  <c r="A680" i="31"/>
  <c r="U409" i="31"/>
  <c r="A408" i="31"/>
  <c r="U709" i="31"/>
  <c r="A708" i="31"/>
  <c r="U671" i="31"/>
  <c r="A670" i="31"/>
  <c r="U643" i="31"/>
  <c r="A642" i="31"/>
  <c r="U509" i="31"/>
  <c r="A508" i="31"/>
  <c r="U427" i="31"/>
  <c r="A426" i="31"/>
  <c r="U731" i="31"/>
  <c r="A730" i="31"/>
  <c r="U701" i="31"/>
  <c r="A700" i="31"/>
  <c r="U667" i="31"/>
  <c r="A666" i="31"/>
  <c r="U633" i="31"/>
  <c r="A632" i="31"/>
  <c r="U651" i="31"/>
  <c r="A650" i="31"/>
  <c r="U481" i="31"/>
  <c r="A480" i="31"/>
  <c r="U619" i="31"/>
  <c r="A618" i="31"/>
  <c r="U541" i="31"/>
  <c r="A540" i="31"/>
  <c r="U461" i="31"/>
  <c r="A460" i="31"/>
  <c r="U467" i="31"/>
  <c r="A466" i="31"/>
  <c r="U195" i="41"/>
  <c r="A194" i="41"/>
  <c r="U31" i="41"/>
  <c r="A30" i="41"/>
  <c r="U25" i="41"/>
  <c r="A24" i="41"/>
  <c r="U119" i="40"/>
  <c r="A118" i="40"/>
  <c r="U149" i="40"/>
  <c r="A148" i="40"/>
  <c r="U197" i="40"/>
  <c r="A196" i="40"/>
  <c r="U147" i="40"/>
  <c r="A146" i="40"/>
  <c r="U85" i="40"/>
  <c r="A84" i="40"/>
  <c r="U127" i="40"/>
  <c r="A126" i="40"/>
  <c r="U29" i="40"/>
  <c r="A28" i="40"/>
  <c r="U199" i="41"/>
  <c r="A198" i="41"/>
  <c r="U93" i="41"/>
  <c r="A92" i="41"/>
  <c r="U89" i="41"/>
  <c r="A88" i="41"/>
  <c r="U93" i="40"/>
  <c r="A92" i="40"/>
  <c r="U85" i="41"/>
  <c r="A84" i="41"/>
  <c r="U205" i="41"/>
  <c r="A204" i="41"/>
  <c r="U157" i="41"/>
  <c r="A156" i="41"/>
  <c r="U37" i="41"/>
  <c r="A36" i="41"/>
  <c r="U183" i="40"/>
  <c r="A182" i="40"/>
  <c r="U53" i="40"/>
  <c r="A52" i="40"/>
  <c r="U201" i="40"/>
  <c r="A200" i="40"/>
  <c r="U155" i="41"/>
  <c r="A154" i="41"/>
  <c r="U153" i="41"/>
  <c r="A152" i="41"/>
  <c r="U129" i="41"/>
  <c r="A128" i="41"/>
  <c r="U199" i="40"/>
  <c r="A198" i="40"/>
  <c r="U173" i="40"/>
  <c r="A172" i="40"/>
  <c r="U61" i="40"/>
  <c r="A60" i="40"/>
  <c r="Q677" i="29"/>
  <c r="Q662" i="29"/>
  <c r="Q663" i="29"/>
  <c r="Q660" i="29"/>
  <c r="Q661" i="29"/>
  <c r="Q658" i="29"/>
  <c r="Q659" i="29"/>
  <c r="Q656" i="29"/>
  <c r="Q657" i="29"/>
  <c r="Q654" i="29"/>
  <c r="Q655" i="29"/>
  <c r="Q652" i="29"/>
  <c r="Q653" i="29"/>
  <c r="Q650" i="29"/>
  <c r="Q651" i="29"/>
  <c r="Q648" i="29"/>
  <c r="Q649" i="29"/>
  <c r="Q646" i="29"/>
  <c r="Q647" i="29"/>
  <c r="Q644" i="29"/>
  <c r="Q645" i="29"/>
  <c r="Q642" i="29"/>
  <c r="Q643" i="29"/>
  <c r="Q640" i="29"/>
  <c r="Q641" i="29"/>
  <c r="Q638" i="29"/>
  <c r="Q639" i="29"/>
  <c r="Q636" i="29"/>
  <c r="Q637" i="29"/>
  <c r="Q634" i="29"/>
  <c r="Q635" i="29"/>
  <c r="Q632" i="29"/>
  <c r="Q633" i="29"/>
  <c r="Q630" i="29"/>
  <c r="Q631" i="29"/>
  <c r="Q628" i="29"/>
  <c r="Q629" i="29"/>
  <c r="Q626" i="29"/>
  <c r="Q627" i="29"/>
  <c r="Q624" i="29"/>
  <c r="Q625" i="29"/>
  <c r="Q622" i="29"/>
  <c r="Q623" i="29"/>
  <c r="Q620" i="29"/>
  <c r="Q621" i="29"/>
  <c r="Q618" i="29"/>
  <c r="Q619" i="29"/>
  <c r="Q616" i="29"/>
  <c r="Q617" i="29"/>
  <c r="Q614" i="29"/>
  <c r="Q615" i="29"/>
  <c r="Q612" i="29"/>
  <c r="Q613" i="29"/>
  <c r="Q610" i="29"/>
  <c r="Q611" i="29"/>
  <c r="Q608" i="29"/>
  <c r="Q609" i="29"/>
  <c r="Q606" i="29"/>
  <c r="Q607" i="29"/>
  <c r="Q604" i="29"/>
  <c r="Q605" i="29"/>
  <c r="Q602" i="29"/>
  <c r="Q603" i="29"/>
  <c r="Q600" i="29"/>
  <c r="Q601" i="29"/>
  <c r="Q598" i="29"/>
  <c r="Q599" i="29"/>
  <c r="Q596" i="29"/>
  <c r="Q597" i="29"/>
  <c r="Q594" i="29"/>
  <c r="Q595" i="29"/>
  <c r="Q592" i="29"/>
  <c r="Q593" i="29"/>
  <c r="Q590" i="29"/>
  <c r="Q591" i="29"/>
  <c r="Q588" i="29"/>
  <c r="Q589" i="29"/>
  <c r="Q586" i="29"/>
  <c r="Q587" i="29"/>
  <c r="Q584" i="29"/>
  <c r="Q585" i="29"/>
  <c r="Q582" i="29"/>
  <c r="Q583" i="29"/>
  <c r="Q580" i="29"/>
  <c r="Q581" i="29"/>
  <c r="Q578" i="29"/>
  <c r="Q579" i="29"/>
  <c r="Q576" i="29"/>
  <c r="Q577" i="29"/>
  <c r="Q574" i="29"/>
  <c r="Q575" i="29"/>
  <c r="Q572" i="29"/>
  <c r="Q573" i="29"/>
  <c r="Q570" i="29"/>
  <c r="Q571" i="29"/>
  <c r="Q568" i="29"/>
  <c r="Q569" i="29"/>
  <c r="Q566" i="29"/>
  <c r="Q567" i="29"/>
  <c r="Q564" i="29"/>
  <c r="Q565" i="29"/>
  <c r="Q562" i="29"/>
  <c r="Q563" i="29"/>
  <c r="Q560" i="29"/>
  <c r="Q561" i="29"/>
  <c r="Q558" i="29"/>
  <c r="Q559" i="29"/>
  <c r="Q556" i="29"/>
  <c r="Q557" i="29"/>
  <c r="Q554" i="29"/>
  <c r="Q555" i="29"/>
  <c r="Q552" i="29"/>
  <c r="Q553" i="29"/>
  <c r="B48" i="31"/>
  <c r="Q1" i="32"/>
  <c r="B49" i="31"/>
  <c r="G5" i="33"/>
  <c r="P1" i="32"/>
  <c r="O1" i="32"/>
  <c r="U1" i="32"/>
  <c r="R84" i="33"/>
  <c r="R85" i="33"/>
  <c r="I84" i="33"/>
  <c r="I85" i="33"/>
  <c r="R64" i="33"/>
  <c r="R65" i="33"/>
  <c r="I64" i="33"/>
  <c r="I65" i="33"/>
  <c r="F84" i="33"/>
  <c r="F64" i="33"/>
  <c r="J64" i="33"/>
  <c r="J65" i="33"/>
  <c r="J84" i="33"/>
  <c r="J85" i="33"/>
  <c r="D64" i="33"/>
  <c r="D84" i="33"/>
  <c r="C64" i="33"/>
  <c r="C84" i="33"/>
  <c r="F14" i="33"/>
  <c r="J14" i="33"/>
  <c r="J15" i="33"/>
  <c r="R14" i="33"/>
  <c r="R15" i="33"/>
  <c r="I14" i="33"/>
  <c r="I15" i="33"/>
  <c r="C14" i="33"/>
  <c r="C16" i="33"/>
  <c r="D14" i="33"/>
  <c r="V1" i="32"/>
  <c r="G5" i="42"/>
  <c r="U2" i="32"/>
  <c r="F15" i="33"/>
  <c r="X14" i="33"/>
  <c r="F85" i="33"/>
  <c r="X84" i="33"/>
  <c r="F65" i="33"/>
  <c r="X64" i="33"/>
  <c r="D54" i="42"/>
  <c r="D56" i="42"/>
  <c r="C54" i="42"/>
  <c r="C56" i="42"/>
  <c r="D34" i="42"/>
  <c r="D36" i="42"/>
  <c r="C34" i="42"/>
  <c r="C36" i="42"/>
  <c r="D14" i="42"/>
  <c r="D16" i="42"/>
  <c r="C14" i="42"/>
  <c r="C16" i="42"/>
  <c r="F34" i="42"/>
  <c r="F14" i="42"/>
  <c r="R54" i="42"/>
  <c r="R55" i="42"/>
  <c r="F54" i="42"/>
  <c r="J54" i="42"/>
  <c r="J55" i="42"/>
  <c r="I54" i="42"/>
  <c r="I55" i="42"/>
  <c r="J34" i="42"/>
  <c r="J35" i="42"/>
  <c r="R34" i="42"/>
  <c r="R35" i="42"/>
  <c r="I34" i="42"/>
  <c r="I35" i="42"/>
  <c r="J14" i="42"/>
  <c r="J15" i="42"/>
  <c r="R14" i="42"/>
  <c r="R15" i="42"/>
  <c r="I14" i="42"/>
  <c r="I15" i="42"/>
  <c r="D46" i="33"/>
  <c r="D16" i="33"/>
  <c r="V2" i="32"/>
  <c r="U3" i="32"/>
  <c r="F15" i="42"/>
  <c r="X14" i="42"/>
  <c r="F35" i="42"/>
  <c r="X34" i="42"/>
  <c r="F55" i="42"/>
  <c r="X54" i="42"/>
  <c r="F86" i="33"/>
  <c r="F66" i="33"/>
  <c r="J86" i="33"/>
  <c r="J87" i="33"/>
  <c r="J66" i="33"/>
  <c r="J67" i="33"/>
  <c r="R86" i="33"/>
  <c r="R87" i="33"/>
  <c r="I86" i="33"/>
  <c r="I87" i="33"/>
  <c r="R66" i="33"/>
  <c r="R67" i="33"/>
  <c r="I66" i="33"/>
  <c r="I67" i="33"/>
  <c r="J16" i="33"/>
  <c r="J17" i="33"/>
  <c r="R16" i="33"/>
  <c r="R17" i="33"/>
  <c r="I16" i="33"/>
  <c r="I17" i="33"/>
  <c r="F16" i="33"/>
  <c r="V3" i="32"/>
  <c r="U4" i="32"/>
  <c r="F17" i="33"/>
  <c r="X16" i="33"/>
  <c r="F87" i="33"/>
  <c r="X86" i="33"/>
  <c r="F67" i="33"/>
  <c r="X66" i="33"/>
  <c r="F16" i="42"/>
  <c r="J56" i="42"/>
  <c r="J57" i="42"/>
  <c r="R56" i="42"/>
  <c r="R57" i="42"/>
  <c r="I56" i="42"/>
  <c r="I57" i="42"/>
  <c r="J36" i="42"/>
  <c r="J37" i="42"/>
  <c r="F36" i="42"/>
  <c r="R36" i="42"/>
  <c r="R37" i="42"/>
  <c r="I36" i="42"/>
  <c r="I37" i="42"/>
  <c r="J16" i="42"/>
  <c r="J17" i="42"/>
  <c r="R16" i="42"/>
  <c r="R17" i="42"/>
  <c r="I16" i="42"/>
  <c r="I17" i="42"/>
  <c r="F56" i="42"/>
  <c r="V4" i="32"/>
  <c r="U5" i="32"/>
  <c r="F17" i="42"/>
  <c r="X16" i="42"/>
  <c r="F37" i="42"/>
  <c r="X36" i="42"/>
  <c r="F57" i="42"/>
  <c r="X56" i="42"/>
  <c r="F88" i="33"/>
  <c r="F68" i="33"/>
  <c r="J88" i="33"/>
  <c r="J89" i="33"/>
  <c r="J68" i="33"/>
  <c r="J69" i="33"/>
  <c r="R88" i="33"/>
  <c r="R89" i="33"/>
  <c r="I88" i="33"/>
  <c r="I89" i="33"/>
  <c r="R68" i="33"/>
  <c r="R69" i="33"/>
  <c r="I68" i="33"/>
  <c r="I69" i="33"/>
  <c r="R18" i="33"/>
  <c r="R19" i="33"/>
  <c r="I18" i="33"/>
  <c r="I19" i="33"/>
  <c r="F18" i="33"/>
  <c r="J18" i="33"/>
  <c r="J19" i="33"/>
  <c r="V5" i="32"/>
  <c r="U6" i="32"/>
  <c r="F19" i="33"/>
  <c r="X18" i="33"/>
  <c r="F89" i="33"/>
  <c r="X88" i="33"/>
  <c r="F69" i="33"/>
  <c r="X68" i="33"/>
  <c r="J58" i="42"/>
  <c r="J59" i="42"/>
  <c r="R58" i="42"/>
  <c r="R59" i="42"/>
  <c r="I58" i="42"/>
  <c r="I59" i="42"/>
  <c r="J38" i="42"/>
  <c r="J39" i="42"/>
  <c r="R38" i="42"/>
  <c r="R39" i="42"/>
  <c r="I38" i="42"/>
  <c r="I39" i="42"/>
  <c r="J18" i="42"/>
  <c r="J19" i="42"/>
  <c r="F18" i="42"/>
  <c r="R18" i="42"/>
  <c r="R19" i="42"/>
  <c r="I18" i="42"/>
  <c r="I19" i="42"/>
  <c r="F58" i="42"/>
  <c r="F38" i="42"/>
  <c r="V6" i="32"/>
  <c r="U7" i="32"/>
  <c r="F19" i="42"/>
  <c r="X18" i="42"/>
  <c r="F59" i="42"/>
  <c r="X58" i="42"/>
  <c r="F39" i="42"/>
  <c r="X38" i="42"/>
  <c r="J90" i="33"/>
  <c r="J91" i="33"/>
  <c r="J70" i="33"/>
  <c r="J71" i="33"/>
  <c r="R90" i="33"/>
  <c r="R91" i="33"/>
  <c r="I90" i="33"/>
  <c r="I91" i="33"/>
  <c r="R70" i="33"/>
  <c r="R71" i="33"/>
  <c r="I70" i="33"/>
  <c r="I71" i="33"/>
  <c r="F70" i="33"/>
  <c r="F90" i="33"/>
  <c r="F20" i="33"/>
  <c r="J20" i="33"/>
  <c r="J21" i="33"/>
  <c r="R20" i="33"/>
  <c r="R21" i="33"/>
  <c r="I20" i="33"/>
  <c r="I21" i="33"/>
  <c r="V7" i="32"/>
  <c r="U8" i="32"/>
  <c r="F21" i="33"/>
  <c r="X20" i="33"/>
  <c r="F91" i="33"/>
  <c r="X90" i="33"/>
  <c r="F71" i="33"/>
  <c r="X70" i="33"/>
  <c r="J60" i="42"/>
  <c r="J61" i="42"/>
  <c r="R60" i="42"/>
  <c r="R61" i="42"/>
  <c r="I60" i="42"/>
  <c r="I61" i="42"/>
  <c r="J40" i="42"/>
  <c r="J41" i="42"/>
  <c r="R40" i="42"/>
  <c r="R41" i="42"/>
  <c r="I40" i="42"/>
  <c r="I41" i="42"/>
  <c r="J20" i="42"/>
  <c r="J21" i="42"/>
  <c r="R20" i="42"/>
  <c r="R21" i="42"/>
  <c r="I20" i="42"/>
  <c r="I21" i="42"/>
  <c r="F60" i="42"/>
  <c r="F40" i="42"/>
  <c r="F20" i="42"/>
  <c r="V8" i="32"/>
  <c r="U9" i="32"/>
  <c r="F61" i="42"/>
  <c r="X60" i="42"/>
  <c r="F41" i="42"/>
  <c r="X40" i="42"/>
  <c r="F21" i="42"/>
  <c r="X20" i="42"/>
  <c r="J92" i="33"/>
  <c r="J93" i="33"/>
  <c r="J72" i="33"/>
  <c r="J73" i="33"/>
  <c r="R92" i="33"/>
  <c r="R93" i="33"/>
  <c r="I92" i="33"/>
  <c r="I93" i="33"/>
  <c r="R72" i="33"/>
  <c r="R73" i="33"/>
  <c r="I72" i="33"/>
  <c r="I73" i="33"/>
  <c r="F92" i="33"/>
  <c r="F72" i="33"/>
  <c r="F22" i="33"/>
  <c r="J22" i="33"/>
  <c r="J23" i="33"/>
  <c r="R22" i="33"/>
  <c r="R23" i="33"/>
  <c r="I22" i="33"/>
  <c r="I23" i="33"/>
  <c r="V9" i="32"/>
  <c r="U10" i="32"/>
  <c r="F23" i="33"/>
  <c r="X22" i="33"/>
  <c r="F93" i="33"/>
  <c r="X92" i="33"/>
  <c r="F73" i="33"/>
  <c r="X72" i="33"/>
  <c r="R62" i="42"/>
  <c r="R63" i="42"/>
  <c r="I62" i="42"/>
  <c r="I63" i="42"/>
  <c r="J42" i="42"/>
  <c r="J43" i="42"/>
  <c r="R42" i="42"/>
  <c r="R43" i="42"/>
  <c r="I42" i="42"/>
  <c r="I43" i="42"/>
  <c r="J22" i="42"/>
  <c r="J23" i="42"/>
  <c r="R22" i="42"/>
  <c r="R23" i="42"/>
  <c r="I22" i="42"/>
  <c r="I23" i="42"/>
  <c r="F62" i="42"/>
  <c r="F42" i="42"/>
  <c r="F22" i="42"/>
  <c r="J62" i="42"/>
  <c r="J63" i="42"/>
  <c r="V10" i="32"/>
  <c r="L8" i="32"/>
  <c r="L3" i="32"/>
  <c r="M3" i="32"/>
  <c r="I6" i="33"/>
  <c r="U11" i="32"/>
  <c r="J94" i="33"/>
  <c r="J95" i="33"/>
  <c r="J74" i="33"/>
  <c r="J75" i="33"/>
  <c r="R94" i="33"/>
  <c r="R95" i="33"/>
  <c r="I94" i="33"/>
  <c r="I95" i="33"/>
  <c r="R74" i="33"/>
  <c r="R75" i="33"/>
  <c r="I74" i="33"/>
  <c r="I75" i="33"/>
  <c r="F94" i="33"/>
  <c r="F74" i="33"/>
  <c r="F63" i="42"/>
  <c r="X62" i="42"/>
  <c r="F43" i="42"/>
  <c r="X42" i="42"/>
  <c r="F23" i="42"/>
  <c r="X22" i="42"/>
  <c r="F24" i="33"/>
  <c r="J24" i="33"/>
  <c r="J25" i="33"/>
  <c r="R24" i="33"/>
  <c r="R25" i="33"/>
  <c r="I24" i="33"/>
  <c r="I25" i="33"/>
  <c r="V11" i="32"/>
  <c r="U12" i="32"/>
  <c r="R44" i="42"/>
  <c r="R45" i="42"/>
  <c r="I44" i="42"/>
  <c r="I45" i="42"/>
  <c r="J24" i="42"/>
  <c r="J25" i="42"/>
  <c r="I64" i="42"/>
  <c r="I65" i="42"/>
  <c r="J44" i="42"/>
  <c r="J45" i="42"/>
  <c r="R24" i="42"/>
  <c r="R25" i="42"/>
  <c r="I24" i="42"/>
  <c r="I25" i="42"/>
  <c r="R64" i="42"/>
  <c r="R65" i="42"/>
  <c r="F64" i="42"/>
  <c r="F44" i="42"/>
  <c r="F24" i="42"/>
  <c r="J64" i="42"/>
  <c r="J65" i="42"/>
  <c r="F25" i="33"/>
  <c r="X24" i="33"/>
  <c r="F95" i="33"/>
  <c r="X94" i="33"/>
  <c r="F75" i="33"/>
  <c r="X74" i="33"/>
  <c r="V12" i="32"/>
  <c r="D86" i="33"/>
  <c r="C86" i="33"/>
  <c r="D66" i="33"/>
  <c r="C66" i="33"/>
  <c r="U13" i="32"/>
  <c r="S96" i="33"/>
  <c r="S97" i="33"/>
  <c r="J96" i="33"/>
  <c r="J97" i="33"/>
  <c r="S76" i="33"/>
  <c r="S77" i="33"/>
  <c r="J76" i="33"/>
  <c r="J77" i="33"/>
  <c r="K96" i="33"/>
  <c r="K97" i="33"/>
  <c r="R96" i="33"/>
  <c r="R97" i="33"/>
  <c r="I96" i="33"/>
  <c r="I97" i="33"/>
  <c r="R76" i="33"/>
  <c r="R77" i="33"/>
  <c r="I76" i="33"/>
  <c r="I77" i="33"/>
  <c r="Q96" i="33"/>
  <c r="Q97" i="33"/>
  <c r="H96" i="33"/>
  <c r="H97" i="33"/>
  <c r="Q76" i="33"/>
  <c r="Q77" i="33"/>
  <c r="H76" i="33"/>
  <c r="H77" i="33"/>
  <c r="T96" i="33"/>
  <c r="T97" i="33"/>
  <c r="P96" i="33"/>
  <c r="P97" i="33"/>
  <c r="G96" i="33"/>
  <c r="G97" i="33"/>
  <c r="P76" i="33"/>
  <c r="P77" i="33"/>
  <c r="G76" i="33"/>
  <c r="G77" i="33"/>
  <c r="N96" i="33"/>
  <c r="N97" i="33"/>
  <c r="F96" i="33"/>
  <c r="N76" i="33"/>
  <c r="N77" i="33"/>
  <c r="F76" i="33"/>
  <c r="V96" i="33"/>
  <c r="V97" i="33"/>
  <c r="M96" i="33"/>
  <c r="M97" i="33"/>
  <c r="V76" i="33"/>
  <c r="V77" i="33"/>
  <c r="M76" i="33"/>
  <c r="M77" i="33"/>
  <c r="U96" i="33"/>
  <c r="U97" i="33"/>
  <c r="L96" i="33"/>
  <c r="L97" i="33"/>
  <c r="U76" i="33"/>
  <c r="U77" i="33"/>
  <c r="L76" i="33"/>
  <c r="L77" i="33"/>
  <c r="T76" i="33"/>
  <c r="T77" i="33"/>
  <c r="K76" i="33"/>
  <c r="K77" i="33"/>
  <c r="F65" i="42"/>
  <c r="X64" i="42"/>
  <c r="F45" i="42"/>
  <c r="X44" i="42"/>
  <c r="F25" i="42"/>
  <c r="X24" i="42"/>
  <c r="U14" i="32"/>
  <c r="V26" i="33"/>
  <c r="V27" i="33"/>
  <c r="M26" i="33"/>
  <c r="M27" i="33"/>
  <c r="U26" i="33"/>
  <c r="U27" i="33"/>
  <c r="L26" i="33"/>
  <c r="L27" i="33"/>
  <c r="T26" i="33"/>
  <c r="T27" i="33"/>
  <c r="K26" i="33"/>
  <c r="K27" i="33"/>
  <c r="S26" i="33"/>
  <c r="S27" i="33"/>
  <c r="J26" i="33"/>
  <c r="J27" i="33"/>
  <c r="R26" i="33"/>
  <c r="R27" i="33"/>
  <c r="I26" i="33"/>
  <c r="I27" i="33"/>
  <c r="Q26" i="33"/>
  <c r="Q27" i="33"/>
  <c r="H26" i="33"/>
  <c r="H27" i="33"/>
  <c r="P26" i="33"/>
  <c r="P27" i="33"/>
  <c r="G26" i="33"/>
  <c r="G27" i="33"/>
  <c r="N26" i="33"/>
  <c r="N27" i="33"/>
  <c r="F26" i="33"/>
  <c r="V13" i="32"/>
  <c r="U44" i="32"/>
  <c r="F57" i="33"/>
  <c r="F97" i="33"/>
  <c r="F77" i="33"/>
  <c r="V14" i="32"/>
  <c r="P66" i="42"/>
  <c r="P67" i="42"/>
  <c r="G66" i="42"/>
  <c r="G67" i="42"/>
  <c r="Q46" i="42"/>
  <c r="Q47" i="42"/>
  <c r="H46" i="42"/>
  <c r="H47" i="42"/>
  <c r="R26" i="42"/>
  <c r="R27" i="42"/>
  <c r="I26" i="42"/>
  <c r="I27" i="42"/>
  <c r="N66" i="42"/>
  <c r="N67" i="42"/>
  <c r="F66" i="42"/>
  <c r="P46" i="42"/>
  <c r="P47" i="42"/>
  <c r="G46" i="42"/>
  <c r="G47" i="42"/>
  <c r="Q26" i="42"/>
  <c r="Q27" i="42"/>
  <c r="H26" i="42"/>
  <c r="H27" i="42"/>
  <c r="V66" i="42"/>
  <c r="V67" i="42"/>
  <c r="M66" i="42"/>
  <c r="M67" i="42"/>
  <c r="N46" i="42"/>
  <c r="N47" i="42"/>
  <c r="F46" i="42"/>
  <c r="P26" i="42"/>
  <c r="P27" i="42"/>
  <c r="G26" i="42"/>
  <c r="G27" i="42"/>
  <c r="U66" i="42"/>
  <c r="U67" i="42"/>
  <c r="L66" i="42"/>
  <c r="L67" i="42"/>
  <c r="V46" i="42"/>
  <c r="V47" i="42"/>
  <c r="M46" i="42"/>
  <c r="M47" i="42"/>
  <c r="N26" i="42"/>
  <c r="N27" i="42"/>
  <c r="F26" i="42"/>
  <c r="H66" i="42"/>
  <c r="H67" i="42"/>
  <c r="I46" i="42"/>
  <c r="I47" i="42"/>
  <c r="T66" i="42"/>
  <c r="T67" i="42"/>
  <c r="K66" i="42"/>
  <c r="K67" i="42"/>
  <c r="U46" i="42"/>
  <c r="U47" i="42"/>
  <c r="L46" i="42"/>
  <c r="L47" i="42"/>
  <c r="V26" i="42"/>
  <c r="V27" i="42"/>
  <c r="M26" i="42"/>
  <c r="M27" i="42"/>
  <c r="S66" i="42"/>
  <c r="S67" i="42"/>
  <c r="J66" i="42"/>
  <c r="J67" i="42"/>
  <c r="T46" i="42"/>
  <c r="T47" i="42"/>
  <c r="K46" i="42"/>
  <c r="K47" i="42"/>
  <c r="U26" i="42"/>
  <c r="U27" i="42"/>
  <c r="L26" i="42"/>
  <c r="L27" i="42"/>
  <c r="S26" i="42"/>
  <c r="S27" i="42"/>
  <c r="R66" i="42"/>
  <c r="R67" i="42"/>
  <c r="I66" i="42"/>
  <c r="I67" i="42"/>
  <c r="S46" i="42"/>
  <c r="S47" i="42"/>
  <c r="J46" i="42"/>
  <c r="J47" i="42"/>
  <c r="T26" i="42"/>
  <c r="T27" i="42"/>
  <c r="K26" i="42"/>
  <c r="K27" i="42"/>
  <c r="Q66" i="42"/>
  <c r="Q67" i="42"/>
  <c r="R46" i="42"/>
  <c r="R47" i="42"/>
  <c r="J26" i="42"/>
  <c r="J27" i="42"/>
  <c r="U15" i="32"/>
  <c r="F27" i="33"/>
  <c r="X26" i="33"/>
  <c r="A26" i="33"/>
  <c r="A96" i="33"/>
  <c r="A76" i="33"/>
  <c r="V44" i="32"/>
  <c r="X96" i="33"/>
  <c r="X76" i="33"/>
  <c r="V15" i="32"/>
  <c r="V16" i="32"/>
  <c r="V17" i="32"/>
  <c r="V18" i="32"/>
  <c r="V19" i="32"/>
  <c r="V20" i="32"/>
  <c r="V21" i="32"/>
  <c r="V22" i="32"/>
  <c r="V23" i="32"/>
  <c r="V24" i="32"/>
  <c r="V25" i="32"/>
  <c r="V26" i="32"/>
  <c r="V27" i="32"/>
  <c r="V28" i="32"/>
  <c r="V29" i="32"/>
  <c r="V30" i="32"/>
  <c r="V31" i="32"/>
  <c r="V32" i="32"/>
  <c r="V33" i="32"/>
  <c r="V34" i="32"/>
  <c r="V35" i="32"/>
  <c r="V36" i="32"/>
  <c r="V37" i="32"/>
  <c r="V38" i="32"/>
  <c r="V39" i="32"/>
  <c r="V40" i="32"/>
  <c r="V41" i="32"/>
  <c r="V42" i="32"/>
  <c r="V43" i="32"/>
  <c r="F67" i="42"/>
  <c r="F47" i="42"/>
  <c r="F27" i="42"/>
  <c r="U28" i="33"/>
  <c r="L28" i="33"/>
  <c r="L29" i="33"/>
  <c r="T28" i="33"/>
  <c r="T29" i="33"/>
  <c r="K28" i="33"/>
  <c r="K29" i="33"/>
  <c r="S28" i="33"/>
  <c r="S29" i="33"/>
  <c r="J28" i="33"/>
  <c r="J29" i="33"/>
  <c r="R28" i="33"/>
  <c r="R29" i="33"/>
  <c r="I28" i="33"/>
  <c r="I29" i="33"/>
  <c r="Q28" i="33"/>
  <c r="Q29" i="33"/>
  <c r="H28" i="33"/>
  <c r="H29" i="33"/>
  <c r="P28" i="33"/>
  <c r="P29" i="33"/>
  <c r="G28" i="33"/>
  <c r="G29" i="33"/>
  <c r="N28" i="33"/>
  <c r="N29" i="33"/>
  <c r="F28" i="33"/>
  <c r="V28" i="33"/>
  <c r="V29" i="33"/>
  <c r="M28" i="33"/>
  <c r="M29" i="33"/>
  <c r="U16" i="32"/>
  <c r="A46" i="42"/>
  <c r="A66" i="42"/>
  <c r="X26" i="42"/>
  <c r="X66" i="42"/>
  <c r="X46" i="42"/>
  <c r="A26" i="42"/>
  <c r="M13" i="32"/>
  <c r="M12" i="32"/>
  <c r="M14" i="32"/>
  <c r="B582" i="22"/>
  <c r="A594" i="22"/>
  <c r="A596" i="22"/>
  <c r="U17" i="32"/>
  <c r="F29" i="33"/>
  <c r="X28" i="33"/>
  <c r="U29" i="33"/>
  <c r="A28" i="33"/>
  <c r="T30" i="33"/>
  <c r="T31" i="33"/>
  <c r="K30" i="33"/>
  <c r="K31" i="33"/>
  <c r="S30" i="33"/>
  <c r="S31" i="33"/>
  <c r="J30" i="33"/>
  <c r="J31" i="33"/>
  <c r="R30" i="33"/>
  <c r="R31" i="33"/>
  <c r="I30" i="33"/>
  <c r="I31" i="33"/>
  <c r="Q30" i="33"/>
  <c r="Q31" i="33"/>
  <c r="H30" i="33"/>
  <c r="H31" i="33"/>
  <c r="P30" i="33"/>
  <c r="P31" i="33"/>
  <c r="G30" i="33"/>
  <c r="G31" i="33"/>
  <c r="N30" i="33"/>
  <c r="N31" i="33"/>
  <c r="F30" i="33"/>
  <c r="V30" i="33"/>
  <c r="V31" i="33"/>
  <c r="M30" i="33"/>
  <c r="M31" i="33"/>
  <c r="U30" i="33"/>
  <c r="L30" i="33"/>
  <c r="L31" i="33"/>
  <c r="U18" i="32"/>
  <c r="U31" i="33"/>
  <c r="A30" i="33"/>
  <c r="U19" i="32"/>
  <c r="F31" i="33"/>
  <c r="X30" i="33"/>
  <c r="S32" i="33"/>
  <c r="S33" i="33"/>
  <c r="J32" i="33"/>
  <c r="J33" i="33"/>
  <c r="R32" i="33"/>
  <c r="R33" i="33"/>
  <c r="I32" i="33"/>
  <c r="I33" i="33"/>
  <c r="Q32" i="33"/>
  <c r="Q33" i="33"/>
  <c r="H32" i="33"/>
  <c r="H33" i="33"/>
  <c r="P32" i="33"/>
  <c r="P33" i="33"/>
  <c r="G32" i="33"/>
  <c r="G33" i="33"/>
  <c r="N32" i="33"/>
  <c r="N33" i="33"/>
  <c r="F32" i="33"/>
  <c r="V32" i="33"/>
  <c r="V33" i="33"/>
  <c r="M32" i="33"/>
  <c r="M33" i="33"/>
  <c r="U32" i="33"/>
  <c r="L32" i="33"/>
  <c r="L33" i="33"/>
  <c r="T32" i="33"/>
  <c r="T33" i="33"/>
  <c r="K32" i="33"/>
  <c r="K33" i="33"/>
  <c r="U20" i="32"/>
  <c r="U21" i="32"/>
  <c r="F33" i="33"/>
  <c r="X32" i="33"/>
  <c r="U33" i="33"/>
  <c r="A32" i="33"/>
  <c r="R34" i="33"/>
  <c r="R35" i="33"/>
  <c r="I34" i="33"/>
  <c r="I35" i="33"/>
  <c r="Q34" i="33"/>
  <c r="Q35" i="33"/>
  <c r="H34" i="33"/>
  <c r="H35" i="33"/>
  <c r="P34" i="33"/>
  <c r="P35" i="33"/>
  <c r="G34" i="33"/>
  <c r="G35" i="33"/>
  <c r="N34" i="33"/>
  <c r="N35" i="33"/>
  <c r="F34" i="33"/>
  <c r="V34" i="33"/>
  <c r="V35" i="33"/>
  <c r="M34" i="33"/>
  <c r="M35" i="33"/>
  <c r="U34" i="33"/>
  <c r="L34" i="33"/>
  <c r="L35" i="33"/>
  <c r="T34" i="33"/>
  <c r="T35" i="33"/>
  <c r="K34" i="33"/>
  <c r="K35" i="33"/>
  <c r="S34" i="33"/>
  <c r="S35" i="33"/>
  <c r="J34" i="33"/>
  <c r="J35" i="33"/>
  <c r="U22" i="32"/>
  <c r="U35" i="33"/>
  <c r="A34" i="33"/>
  <c r="U23" i="32"/>
  <c r="F35" i="33"/>
  <c r="X34" i="33"/>
  <c r="Q36" i="33"/>
  <c r="Q37" i="33"/>
  <c r="H36" i="33"/>
  <c r="H37" i="33"/>
  <c r="P36" i="33"/>
  <c r="P37" i="33"/>
  <c r="G36" i="33"/>
  <c r="N36" i="33"/>
  <c r="N37" i="33"/>
  <c r="F36" i="33"/>
  <c r="V36" i="33"/>
  <c r="V37" i="33"/>
  <c r="M36" i="33"/>
  <c r="M37" i="33"/>
  <c r="U36" i="33"/>
  <c r="L36" i="33"/>
  <c r="L37" i="33"/>
  <c r="T36" i="33"/>
  <c r="T37" i="33"/>
  <c r="K36" i="33"/>
  <c r="K37" i="33"/>
  <c r="S36" i="33"/>
  <c r="S37" i="33"/>
  <c r="J36" i="33"/>
  <c r="J37" i="33"/>
  <c r="R36" i="33"/>
  <c r="R37" i="33"/>
  <c r="I36" i="33"/>
  <c r="I37" i="33"/>
  <c r="U24" i="32"/>
  <c r="G37" i="33"/>
  <c r="U25" i="32"/>
  <c r="F37" i="33"/>
  <c r="X36" i="33"/>
  <c r="U37" i="33"/>
  <c r="A36" i="33"/>
  <c r="P38" i="33"/>
  <c r="P39" i="33"/>
  <c r="G38" i="33"/>
  <c r="G39" i="33"/>
  <c r="N38" i="33"/>
  <c r="N39" i="33"/>
  <c r="F38" i="33"/>
  <c r="V38" i="33"/>
  <c r="V39" i="33"/>
  <c r="M38" i="33"/>
  <c r="M39" i="33"/>
  <c r="U38" i="33"/>
  <c r="L38" i="33"/>
  <c r="L39" i="33"/>
  <c r="T38" i="33"/>
  <c r="T39" i="33"/>
  <c r="K38" i="33"/>
  <c r="K39" i="33"/>
  <c r="S38" i="33"/>
  <c r="S39" i="33"/>
  <c r="J38" i="33"/>
  <c r="J39" i="33"/>
  <c r="R38" i="33"/>
  <c r="R39" i="33"/>
  <c r="I38" i="33"/>
  <c r="I39" i="33"/>
  <c r="Q38" i="33"/>
  <c r="Q39" i="33"/>
  <c r="H38" i="33"/>
  <c r="H39" i="33"/>
  <c r="U26" i="32"/>
  <c r="U39" i="33"/>
  <c r="A38" i="33"/>
  <c r="U27" i="32"/>
  <c r="F39" i="33"/>
  <c r="X38" i="33"/>
  <c r="N40" i="33"/>
  <c r="N41" i="33"/>
  <c r="F40" i="33"/>
  <c r="V40" i="33"/>
  <c r="V41" i="33"/>
  <c r="M40" i="33"/>
  <c r="M41" i="33"/>
  <c r="U40" i="33"/>
  <c r="L40" i="33"/>
  <c r="L41" i="33"/>
  <c r="T40" i="33"/>
  <c r="T41" i="33"/>
  <c r="K40" i="33"/>
  <c r="K41" i="33"/>
  <c r="S40" i="33"/>
  <c r="S41" i="33"/>
  <c r="J40" i="33"/>
  <c r="J41" i="33"/>
  <c r="R40" i="33"/>
  <c r="R41" i="33"/>
  <c r="I40" i="33"/>
  <c r="I41" i="33"/>
  <c r="Q40" i="33"/>
  <c r="Q41" i="33"/>
  <c r="H40" i="33"/>
  <c r="H41" i="33"/>
  <c r="P40" i="33"/>
  <c r="P41" i="33"/>
  <c r="G40" i="33"/>
  <c r="G41" i="33"/>
  <c r="U28" i="32"/>
  <c r="U41" i="33"/>
  <c r="A40" i="33"/>
  <c r="U29" i="32"/>
  <c r="F41" i="33"/>
  <c r="X40" i="33"/>
  <c r="V42" i="33"/>
  <c r="V43" i="33"/>
  <c r="M42" i="33"/>
  <c r="M43" i="33"/>
  <c r="U42" i="33"/>
  <c r="L42" i="33"/>
  <c r="L43" i="33"/>
  <c r="T42" i="33"/>
  <c r="T43" i="33"/>
  <c r="K42" i="33"/>
  <c r="K43" i="33"/>
  <c r="S42" i="33"/>
  <c r="S43" i="33"/>
  <c r="J42" i="33"/>
  <c r="J43" i="33"/>
  <c r="R42" i="33"/>
  <c r="R43" i="33"/>
  <c r="I42" i="33"/>
  <c r="I43" i="33"/>
  <c r="Q42" i="33"/>
  <c r="Q43" i="33"/>
  <c r="H42" i="33"/>
  <c r="H43" i="33"/>
  <c r="P42" i="33"/>
  <c r="P43" i="33"/>
  <c r="G42" i="33"/>
  <c r="G43" i="33"/>
  <c r="N42" i="33"/>
  <c r="N43" i="33"/>
  <c r="F42" i="33"/>
  <c r="U30" i="32"/>
  <c r="U43" i="33"/>
  <c r="A42" i="33"/>
  <c r="U31" i="32"/>
  <c r="F43" i="33"/>
  <c r="X42" i="33"/>
  <c r="U44" i="33"/>
  <c r="L44" i="33"/>
  <c r="L45" i="33"/>
  <c r="T44" i="33"/>
  <c r="T45" i="33"/>
  <c r="K44" i="33"/>
  <c r="K45" i="33"/>
  <c r="S44" i="33"/>
  <c r="S45" i="33"/>
  <c r="J44" i="33"/>
  <c r="J45" i="33"/>
  <c r="R44" i="33"/>
  <c r="R45" i="33"/>
  <c r="I44" i="33"/>
  <c r="I45" i="33"/>
  <c r="Q44" i="33"/>
  <c r="Q45" i="33"/>
  <c r="H44" i="33"/>
  <c r="H45" i="33"/>
  <c r="P44" i="33"/>
  <c r="P45" i="33"/>
  <c r="G44" i="33"/>
  <c r="N44" i="33"/>
  <c r="N45" i="33"/>
  <c r="F44" i="33"/>
  <c r="V44" i="33"/>
  <c r="V45" i="33"/>
  <c r="M44" i="33"/>
  <c r="M45" i="33"/>
  <c r="U32" i="32"/>
  <c r="G45" i="33"/>
  <c r="U33" i="32"/>
  <c r="F45" i="33"/>
  <c r="X44" i="33"/>
  <c r="U45" i="33"/>
  <c r="A44" i="33"/>
  <c r="T46" i="33"/>
  <c r="T47" i="33"/>
  <c r="K46" i="33"/>
  <c r="K47" i="33"/>
  <c r="S46" i="33"/>
  <c r="S47" i="33"/>
  <c r="J46" i="33"/>
  <c r="J47" i="33"/>
  <c r="R46" i="33"/>
  <c r="R47" i="33"/>
  <c r="I46" i="33"/>
  <c r="I47" i="33"/>
  <c r="Q46" i="33"/>
  <c r="Q47" i="33"/>
  <c r="H46" i="33"/>
  <c r="H47" i="33"/>
  <c r="P46" i="33"/>
  <c r="P47" i="33"/>
  <c r="G46" i="33"/>
  <c r="G47" i="33"/>
  <c r="N46" i="33"/>
  <c r="N47" i="33"/>
  <c r="F46" i="33"/>
  <c r="V46" i="33"/>
  <c r="V47" i="33"/>
  <c r="M46" i="33"/>
  <c r="M47" i="33"/>
  <c r="U46" i="33"/>
  <c r="L46" i="33"/>
  <c r="L47" i="33"/>
  <c r="U34" i="32"/>
  <c r="U35" i="32"/>
  <c r="F47" i="33"/>
  <c r="X46" i="33"/>
  <c r="U47" i="33"/>
  <c r="A46" i="33"/>
  <c r="S48" i="33"/>
  <c r="S49" i="33"/>
  <c r="J48" i="33"/>
  <c r="J49" i="33"/>
  <c r="R48" i="33"/>
  <c r="R49" i="33"/>
  <c r="I48" i="33"/>
  <c r="I49" i="33"/>
  <c r="Q48" i="33"/>
  <c r="Q49" i="33"/>
  <c r="H48" i="33"/>
  <c r="H49" i="33"/>
  <c r="P48" i="33"/>
  <c r="P49" i="33"/>
  <c r="G48" i="33"/>
  <c r="G49" i="33"/>
  <c r="N48" i="33"/>
  <c r="N49" i="33"/>
  <c r="F48" i="33"/>
  <c r="V48" i="33"/>
  <c r="V49" i="33"/>
  <c r="M48" i="33"/>
  <c r="M49" i="33"/>
  <c r="U48" i="33"/>
  <c r="L48" i="33"/>
  <c r="L49" i="33"/>
  <c r="T48" i="33"/>
  <c r="T49" i="33"/>
  <c r="K48" i="33"/>
  <c r="K49" i="33"/>
  <c r="U36" i="32"/>
  <c r="U37" i="32"/>
  <c r="F49" i="33"/>
  <c r="X48" i="33"/>
  <c r="U49" i="33"/>
  <c r="A48" i="33"/>
  <c r="R50" i="33"/>
  <c r="R51" i="33"/>
  <c r="I50" i="33"/>
  <c r="I51" i="33"/>
  <c r="Q50" i="33"/>
  <c r="Q51" i="33"/>
  <c r="H50" i="33"/>
  <c r="H51" i="33"/>
  <c r="P50" i="33"/>
  <c r="P51" i="33"/>
  <c r="G50" i="33"/>
  <c r="G51" i="33"/>
  <c r="N50" i="33"/>
  <c r="N51" i="33"/>
  <c r="F50" i="33"/>
  <c r="V50" i="33"/>
  <c r="V51" i="33"/>
  <c r="M50" i="33"/>
  <c r="M51" i="33"/>
  <c r="U50" i="33"/>
  <c r="L50" i="33"/>
  <c r="L51" i="33"/>
  <c r="T50" i="33"/>
  <c r="T51" i="33"/>
  <c r="K50" i="33"/>
  <c r="K51" i="33"/>
  <c r="S50" i="33"/>
  <c r="S51" i="33"/>
  <c r="J50" i="33"/>
  <c r="J51" i="33"/>
  <c r="U38" i="32"/>
  <c r="U51" i="33"/>
  <c r="A50" i="33"/>
  <c r="U39" i="32"/>
  <c r="F51" i="33"/>
  <c r="X50" i="33"/>
  <c r="Q52" i="33"/>
  <c r="Q53" i="33"/>
  <c r="H52" i="33"/>
  <c r="H53" i="33"/>
  <c r="P52" i="33"/>
  <c r="P53" i="33"/>
  <c r="G52" i="33"/>
  <c r="G53" i="33"/>
  <c r="N52" i="33"/>
  <c r="N53" i="33"/>
  <c r="F52" i="33"/>
  <c r="V52" i="33"/>
  <c r="V53" i="33"/>
  <c r="M52" i="33"/>
  <c r="M53" i="33"/>
  <c r="U52" i="33"/>
  <c r="L52" i="33"/>
  <c r="L53" i="33"/>
  <c r="T52" i="33"/>
  <c r="T53" i="33"/>
  <c r="K52" i="33"/>
  <c r="K53" i="33"/>
  <c r="S52" i="33"/>
  <c r="S53" i="33"/>
  <c r="J52" i="33"/>
  <c r="J53" i="33"/>
  <c r="R52" i="33"/>
  <c r="R53" i="33"/>
  <c r="I52" i="33"/>
  <c r="I53" i="33"/>
  <c r="U40" i="32"/>
  <c r="U41" i="32"/>
  <c r="F53" i="33"/>
  <c r="X52" i="33"/>
  <c r="U53" i="33"/>
  <c r="A52" i="33"/>
  <c r="P54" i="33"/>
  <c r="P55" i="33"/>
  <c r="G54" i="33"/>
  <c r="G55" i="33"/>
  <c r="N54" i="33"/>
  <c r="N55" i="33"/>
  <c r="F54" i="33"/>
  <c r="V54" i="33"/>
  <c r="V55" i="33"/>
  <c r="M54" i="33"/>
  <c r="M55" i="33"/>
  <c r="U54" i="33"/>
  <c r="L54" i="33"/>
  <c r="L55" i="33"/>
  <c r="T54" i="33"/>
  <c r="T55" i="33"/>
  <c r="K54" i="33"/>
  <c r="K55" i="33"/>
  <c r="S54" i="33"/>
  <c r="S55" i="33"/>
  <c r="J54" i="33"/>
  <c r="J55" i="33"/>
  <c r="R54" i="33"/>
  <c r="R55" i="33"/>
  <c r="I54" i="33"/>
  <c r="I55" i="33"/>
  <c r="Q54" i="33"/>
  <c r="Q55" i="33"/>
  <c r="H54" i="33"/>
  <c r="H55" i="33"/>
  <c r="U42" i="32"/>
  <c r="U55" i="33"/>
  <c r="A54" i="33"/>
  <c r="U43" i="32"/>
  <c r="F55" i="33"/>
  <c r="X54" i="33"/>
  <c r="N56" i="33"/>
  <c r="N57" i="33"/>
  <c r="F56" i="33"/>
  <c r="X56" i="33"/>
  <c r="V56" i="33"/>
  <c r="V57" i="33"/>
  <c r="M56" i="33"/>
  <c r="M57" i="33"/>
  <c r="U56" i="33"/>
  <c r="L56" i="33"/>
  <c r="L57" i="33"/>
  <c r="T56" i="33"/>
  <c r="T57" i="33"/>
  <c r="K56" i="33"/>
  <c r="K57" i="33"/>
  <c r="S56" i="33"/>
  <c r="S57" i="33"/>
  <c r="J56" i="33"/>
  <c r="J57" i="33"/>
  <c r="R56" i="33"/>
  <c r="R57" i="33"/>
  <c r="I56" i="33"/>
  <c r="I57" i="33"/>
  <c r="Q56" i="33"/>
  <c r="Q57" i="33"/>
  <c r="H56" i="33"/>
  <c r="H57" i="33"/>
  <c r="P56" i="33"/>
  <c r="P57" i="33"/>
  <c r="G56" i="33"/>
  <c r="U57" i="33"/>
  <c r="A56" i="33"/>
  <c r="G57" i="33"/>
  <c r="E242" i="35"/>
  <c r="E230" i="35"/>
  <c r="E218" i="35"/>
  <c r="E240" i="35"/>
  <c r="E228" i="35"/>
  <c r="E216" i="35"/>
  <c r="E238" i="35"/>
  <c r="E226" i="35"/>
  <c r="E214" i="35"/>
  <c r="E236" i="35"/>
  <c r="E224" i="35"/>
  <c r="E212" i="35"/>
  <c r="E234" i="35"/>
  <c r="E222" i="35"/>
  <c r="E210" i="35"/>
  <c r="E232" i="35"/>
  <c r="E220" i="35"/>
  <c r="E208" i="35"/>
  <c r="E242" i="34"/>
  <c r="E230" i="34"/>
  <c r="E218" i="34"/>
  <c r="E240" i="34"/>
  <c r="E228" i="34"/>
  <c r="E216" i="34"/>
  <c r="E238" i="34"/>
  <c r="E226" i="34"/>
  <c r="E214" i="34"/>
  <c r="E236" i="34"/>
  <c r="E224" i="34"/>
  <c r="E212" i="34"/>
  <c r="E234" i="34"/>
  <c r="E222" i="34"/>
  <c r="E210" i="34"/>
  <c r="E232" i="34"/>
  <c r="E220" i="34"/>
  <c r="K236" i="34"/>
  <c r="O236" i="34"/>
  <c r="O237" i="34"/>
  <c r="O230" i="34"/>
  <c r="O231" i="34"/>
  <c r="K230" i="34"/>
  <c r="K212" i="35"/>
  <c r="O212" i="35"/>
  <c r="O213" i="35"/>
  <c r="K240" i="35"/>
  <c r="O240" i="35"/>
  <c r="O241" i="35"/>
  <c r="K224" i="35"/>
  <c r="O224" i="35"/>
  <c r="O225" i="35"/>
  <c r="O232" i="34"/>
  <c r="O233" i="34"/>
  <c r="K232" i="34"/>
  <c r="K226" i="34"/>
  <c r="O226" i="34"/>
  <c r="O227" i="34"/>
  <c r="K208" i="35"/>
  <c r="O208" i="35"/>
  <c r="O209" i="35"/>
  <c r="K236" i="35"/>
  <c r="O236" i="35"/>
  <c r="O237" i="35"/>
  <c r="O230" i="35"/>
  <c r="O231" i="35"/>
  <c r="K230" i="35"/>
  <c r="K242" i="34"/>
  <c r="O242" i="34"/>
  <c r="O243" i="34"/>
  <c r="O210" i="34"/>
  <c r="O211" i="34"/>
  <c r="K210" i="34"/>
  <c r="O238" i="34"/>
  <c r="O239" i="34"/>
  <c r="K238" i="34"/>
  <c r="K220" i="35"/>
  <c r="O220" i="35"/>
  <c r="O221" i="35"/>
  <c r="O214" i="35"/>
  <c r="O215" i="35"/>
  <c r="K214" i="35"/>
  <c r="O242" i="35"/>
  <c r="O243" i="35"/>
  <c r="K242" i="35"/>
  <c r="O218" i="35"/>
  <c r="O219" i="35"/>
  <c r="K218" i="35"/>
  <c r="O222" i="34"/>
  <c r="O223" i="34"/>
  <c r="K222" i="34"/>
  <c r="O216" i="34"/>
  <c r="O217" i="34"/>
  <c r="K216" i="34"/>
  <c r="K232" i="35"/>
  <c r="O232" i="35"/>
  <c r="O233" i="35"/>
  <c r="O226" i="35"/>
  <c r="O227" i="35"/>
  <c r="K226" i="35"/>
  <c r="K234" i="34"/>
  <c r="O234" i="34"/>
  <c r="O235" i="34"/>
  <c r="K228" i="34"/>
  <c r="O228" i="34"/>
  <c r="O229" i="34"/>
  <c r="O210" i="35"/>
  <c r="O211" i="35"/>
  <c r="K210" i="35"/>
  <c r="O238" i="35"/>
  <c r="O239" i="35"/>
  <c r="K238" i="35"/>
  <c r="K220" i="34"/>
  <c r="O220" i="34"/>
  <c r="O221" i="34"/>
  <c r="O212" i="34"/>
  <c r="O213" i="34"/>
  <c r="K212" i="34"/>
  <c r="O240" i="34"/>
  <c r="O241" i="34"/>
  <c r="K240" i="34"/>
  <c r="O222" i="35"/>
  <c r="O223" i="35"/>
  <c r="K222" i="35"/>
  <c r="K216" i="35"/>
  <c r="O216" i="35"/>
  <c r="O217" i="35"/>
  <c r="O214" i="34"/>
  <c r="O215" i="34"/>
  <c r="K214" i="34"/>
  <c r="O224" i="34"/>
  <c r="O225" i="34"/>
  <c r="K224" i="34"/>
  <c r="K218" i="34"/>
  <c r="O218" i="34"/>
  <c r="O219" i="34"/>
  <c r="O234" i="35"/>
  <c r="O235" i="35"/>
  <c r="K234" i="35"/>
  <c r="K228" i="35"/>
  <c r="O228" i="35"/>
  <c r="O229" i="35"/>
  <c r="O784" i="24"/>
  <c r="O785" i="24"/>
  <c r="E785" i="24"/>
  <c r="E796" i="24"/>
  <c r="K784" i="24"/>
  <c r="E775" i="23"/>
  <c r="K774" i="23"/>
  <c r="O774" i="23"/>
  <c r="O775" i="23"/>
  <c r="E757" i="24"/>
  <c r="O756" i="24"/>
  <c r="O757" i="24"/>
  <c r="K756" i="24"/>
  <c r="E781" i="23"/>
  <c r="K780" i="23"/>
  <c r="E792" i="23"/>
  <c r="O780" i="23"/>
  <c r="O781" i="23"/>
  <c r="O754" i="7"/>
  <c r="O755" i="7"/>
  <c r="K754" i="7"/>
  <c r="E755" i="7"/>
  <c r="E209" i="35"/>
  <c r="E769" i="1"/>
  <c r="E223" i="34"/>
  <c r="O768" i="1"/>
  <c r="O769" i="1"/>
  <c r="K768" i="1"/>
  <c r="K762" i="1"/>
  <c r="E763" i="1"/>
  <c r="E217" i="34"/>
  <c r="O762" i="1"/>
  <c r="O763" i="1"/>
  <c r="E759" i="7"/>
  <c r="E213" i="35"/>
  <c r="O758" i="7"/>
  <c r="O759" i="7"/>
  <c r="K758" i="7"/>
  <c r="E787" i="7"/>
  <c r="E241" i="35"/>
  <c r="K786" i="7"/>
  <c r="O786" i="7"/>
  <c r="O787" i="7"/>
  <c r="E798" i="7"/>
  <c r="E252" i="35"/>
  <c r="E769" i="23"/>
  <c r="K768" i="23"/>
  <c r="O768" i="23"/>
  <c r="O769" i="23"/>
  <c r="E763" i="23"/>
  <c r="K762" i="23"/>
  <c r="O762" i="23"/>
  <c r="O763" i="23"/>
  <c r="E779" i="24"/>
  <c r="E790" i="24"/>
  <c r="K778" i="24"/>
  <c r="O778" i="24"/>
  <c r="O779" i="24"/>
  <c r="E773" i="24"/>
  <c r="K772" i="24"/>
  <c r="O772" i="24"/>
  <c r="O773" i="24"/>
  <c r="O758" i="1"/>
  <c r="O759" i="1"/>
  <c r="E759" i="1"/>
  <c r="E213" i="34"/>
  <c r="K758" i="1"/>
  <c r="E771" i="24"/>
  <c r="K770" i="24"/>
  <c r="O770" i="24"/>
  <c r="O771" i="24"/>
  <c r="E769" i="24"/>
  <c r="K768" i="24"/>
  <c r="O768" i="24"/>
  <c r="O769" i="24"/>
  <c r="E763" i="24"/>
  <c r="O762" i="24"/>
  <c r="O763" i="24"/>
  <c r="K762" i="24"/>
  <c r="K774" i="1"/>
  <c r="E775" i="1"/>
  <c r="E229" i="34"/>
  <c r="O774" i="1"/>
  <c r="O775" i="1"/>
  <c r="O758" i="23"/>
  <c r="O759" i="23"/>
  <c r="K758" i="23"/>
  <c r="E759" i="23"/>
  <c r="K786" i="1"/>
  <c r="E787" i="1"/>
  <c r="E241" i="34"/>
  <c r="O786" i="1"/>
  <c r="O787" i="1"/>
  <c r="E798" i="1"/>
  <c r="E252" i="34"/>
  <c r="E771" i="1"/>
  <c r="E225" i="34"/>
  <c r="O770" i="1"/>
  <c r="O771" i="1"/>
  <c r="K770" i="1"/>
  <c r="O764" i="1"/>
  <c r="O765" i="1"/>
  <c r="K764" i="1"/>
  <c r="E765" i="1"/>
  <c r="E219" i="34"/>
  <c r="K766" i="7"/>
  <c r="O766" i="7"/>
  <c r="O767" i="7"/>
  <c r="E767" i="7"/>
  <c r="E221" i="35"/>
  <c r="E761" i="7"/>
  <c r="E215" i="35"/>
  <c r="O760" i="7"/>
  <c r="O761" i="7"/>
  <c r="K760" i="7"/>
  <c r="E789" i="7"/>
  <c r="E243" i="35"/>
  <c r="K788" i="7"/>
  <c r="E800" i="7"/>
  <c r="E254" i="35"/>
  <c r="O788" i="7"/>
  <c r="O789" i="7"/>
  <c r="K786" i="23"/>
  <c r="E787" i="23"/>
  <c r="E798" i="23"/>
  <c r="O786" i="23"/>
  <c r="O787" i="23"/>
  <c r="K770" i="23"/>
  <c r="E771" i="23"/>
  <c r="O770" i="23"/>
  <c r="O771" i="23"/>
  <c r="E765" i="23"/>
  <c r="K764" i="23"/>
  <c r="O764" i="23"/>
  <c r="O765" i="23"/>
  <c r="K780" i="24"/>
  <c r="E792" i="24"/>
  <c r="O780" i="24"/>
  <c r="O781" i="24"/>
  <c r="E781" i="24"/>
  <c r="E775" i="24"/>
  <c r="O774" i="24"/>
  <c r="O775" i="24"/>
  <c r="K774" i="24"/>
  <c r="E781" i="1"/>
  <c r="E235" i="34"/>
  <c r="O780" i="1"/>
  <c r="O781" i="1"/>
  <c r="K780" i="1"/>
  <c r="E792" i="1"/>
  <c r="E246" i="34"/>
  <c r="E777" i="7"/>
  <c r="E231" i="35"/>
  <c r="K776" i="7"/>
  <c r="O776" i="7"/>
  <c r="O777" i="7"/>
  <c r="O782" i="1"/>
  <c r="O783" i="1"/>
  <c r="E794" i="1"/>
  <c r="E248" i="34"/>
  <c r="E783" i="1"/>
  <c r="E237" i="34"/>
  <c r="K782" i="1"/>
  <c r="E777" i="1"/>
  <c r="E231" i="34"/>
  <c r="K776" i="1"/>
  <c r="O776" i="1"/>
  <c r="O777" i="1"/>
  <c r="E790" i="7"/>
  <c r="E244" i="35"/>
  <c r="O778" i="7"/>
  <c r="O779" i="7"/>
  <c r="E779" i="7"/>
  <c r="E233" i="35"/>
  <c r="K778" i="7"/>
  <c r="O772" i="7"/>
  <c r="O773" i="7"/>
  <c r="K772" i="7"/>
  <c r="E773" i="7"/>
  <c r="E227" i="35"/>
  <c r="O754" i="23"/>
  <c r="O755" i="23"/>
  <c r="K754" i="23"/>
  <c r="E755" i="23"/>
  <c r="E794" i="23"/>
  <c r="K782" i="23"/>
  <c r="O782" i="23"/>
  <c r="O783" i="23"/>
  <c r="E783" i="23"/>
  <c r="E777" i="23"/>
  <c r="O776" i="23"/>
  <c r="O777" i="23"/>
  <c r="K776" i="23"/>
  <c r="E798" i="24"/>
  <c r="K786" i="24"/>
  <c r="E787" i="24"/>
  <c r="O786" i="24"/>
  <c r="O787" i="24"/>
  <c r="E771" i="7"/>
  <c r="E225" i="35"/>
  <c r="O770" i="7"/>
  <c r="O771" i="7"/>
  <c r="K770" i="7"/>
  <c r="E767" i="1"/>
  <c r="E221" i="34"/>
  <c r="O766" i="1"/>
  <c r="O767" i="1"/>
  <c r="K766" i="1"/>
  <c r="O760" i="1"/>
  <c r="O761" i="1"/>
  <c r="K760" i="1"/>
  <c r="E761" i="1"/>
  <c r="E215" i="34"/>
  <c r="O788" i="1"/>
  <c r="O789" i="1"/>
  <c r="E789" i="1"/>
  <c r="E243" i="34"/>
  <c r="K788" i="1"/>
  <c r="E800" i="1"/>
  <c r="E254" i="34"/>
  <c r="E757" i="7"/>
  <c r="E211" i="35"/>
  <c r="K756" i="7"/>
  <c r="O756" i="7"/>
  <c r="O757" i="7"/>
  <c r="O784" i="7"/>
  <c r="O785" i="7"/>
  <c r="K784" i="7"/>
  <c r="E796" i="7"/>
  <c r="E250" i="35"/>
  <c r="E785" i="7"/>
  <c r="E239" i="35"/>
  <c r="O766" i="23"/>
  <c r="O767" i="23"/>
  <c r="E767" i="23"/>
  <c r="K766" i="23"/>
  <c r="K760" i="23"/>
  <c r="O760" i="23"/>
  <c r="O761" i="23"/>
  <c r="E761" i="23"/>
  <c r="E789" i="23"/>
  <c r="O788" i="23"/>
  <c r="O789" i="23"/>
  <c r="K788" i="23"/>
  <c r="E800" i="23"/>
  <c r="K764" i="24"/>
  <c r="O764" i="24"/>
  <c r="O765" i="24"/>
  <c r="E765" i="24"/>
  <c r="E765" i="7"/>
  <c r="E219" i="35"/>
  <c r="K764" i="7"/>
  <c r="O764" i="7"/>
  <c r="O765" i="7"/>
  <c r="O778" i="1"/>
  <c r="O779" i="1"/>
  <c r="E790" i="1"/>
  <c r="E244" i="34"/>
  <c r="K778" i="1"/>
  <c r="E779" i="1"/>
  <c r="E233" i="34"/>
  <c r="E773" i="1"/>
  <c r="E227" i="34"/>
  <c r="K772" i="1"/>
  <c r="O772" i="1"/>
  <c r="O773" i="1"/>
  <c r="E769" i="7"/>
  <c r="E223" i="35"/>
  <c r="O768" i="7"/>
  <c r="O769" i="7"/>
  <c r="K768" i="7"/>
  <c r="E763" i="7"/>
  <c r="E217" i="35"/>
  <c r="K762" i="7"/>
  <c r="O762" i="7"/>
  <c r="O763" i="7"/>
  <c r="K778" i="23"/>
  <c r="O778" i="23"/>
  <c r="O779" i="23"/>
  <c r="E790" i="23"/>
  <c r="E779" i="23"/>
  <c r="E773" i="23"/>
  <c r="K772" i="23"/>
  <c r="O772" i="23"/>
  <c r="K782" i="24"/>
  <c r="E783" i="24"/>
  <c r="E794" i="24"/>
  <c r="O782" i="24"/>
  <c r="O783" i="24"/>
  <c r="E777" i="24"/>
  <c r="O776" i="24"/>
  <c r="O777" i="24"/>
  <c r="K776" i="24"/>
  <c r="E759" i="24"/>
  <c r="K758" i="24"/>
  <c r="O758" i="24"/>
  <c r="O759" i="24"/>
  <c r="O782" i="7"/>
  <c r="O783" i="7"/>
  <c r="E783" i="7"/>
  <c r="E237" i="35"/>
  <c r="K782" i="7"/>
  <c r="E794" i="7"/>
  <c r="E248" i="35"/>
  <c r="E757" i="1"/>
  <c r="E211" i="34"/>
  <c r="O756" i="1"/>
  <c r="O757" i="1"/>
  <c r="K756" i="1"/>
  <c r="K784" i="1"/>
  <c r="E785" i="1"/>
  <c r="E239" i="34"/>
  <c r="E796" i="1"/>
  <c r="E250" i="34"/>
  <c r="O784" i="1"/>
  <c r="O785" i="1"/>
  <c r="E792" i="7"/>
  <c r="E246" i="35"/>
  <c r="K780" i="7"/>
  <c r="O780" i="7"/>
  <c r="O781" i="7"/>
  <c r="E781" i="7"/>
  <c r="E235" i="35"/>
  <c r="E775" i="7"/>
  <c r="E229" i="35"/>
  <c r="O774" i="7"/>
  <c r="O775" i="7"/>
  <c r="K774" i="7"/>
  <c r="O756" i="23"/>
  <c r="O757" i="23"/>
  <c r="E757" i="23"/>
  <c r="K756" i="23"/>
  <c r="E785" i="23"/>
  <c r="O784" i="23"/>
  <c r="O785" i="23"/>
  <c r="E796" i="23"/>
  <c r="K784" i="23"/>
  <c r="O754" i="24"/>
  <c r="O755" i="24"/>
  <c r="K754" i="24"/>
  <c r="E755" i="24"/>
  <c r="O766" i="24"/>
  <c r="O767" i="24"/>
  <c r="E767" i="24"/>
  <c r="K766" i="24"/>
  <c r="E761" i="24"/>
  <c r="K760" i="24"/>
  <c r="O760" i="24"/>
  <c r="O761" i="24"/>
  <c r="E789" i="24"/>
  <c r="E800" i="24"/>
  <c r="K788" i="24"/>
  <c r="O788" i="24"/>
  <c r="O789" i="24"/>
  <c r="E208" i="34"/>
  <c r="K244" i="34"/>
  <c r="O244" i="34"/>
  <c r="O245" i="34"/>
  <c r="E218" i="38"/>
  <c r="E218" i="36"/>
  <c r="E222" i="39"/>
  <c r="E222" i="37"/>
  <c r="G786" i="31"/>
  <c r="K217" i="35"/>
  <c r="J216" i="35"/>
  <c r="N216" i="35"/>
  <c r="K213" i="34"/>
  <c r="N212" i="34"/>
  <c r="J212" i="34"/>
  <c r="K235" i="34"/>
  <c r="N234" i="34"/>
  <c r="J234" i="34"/>
  <c r="K217" i="34"/>
  <c r="N216" i="34"/>
  <c r="J216" i="34"/>
  <c r="K221" i="35"/>
  <c r="N220" i="35"/>
  <c r="J220" i="35"/>
  <c r="O250" i="35"/>
  <c r="O251" i="35"/>
  <c r="K250" i="35"/>
  <c r="K243" i="34"/>
  <c r="N242" i="34"/>
  <c r="J242" i="34"/>
  <c r="E238" i="38"/>
  <c r="E238" i="36"/>
  <c r="E226" i="38"/>
  <c r="E226" i="36"/>
  <c r="E242" i="37"/>
  <c r="E242" i="39"/>
  <c r="G806" i="31"/>
  <c r="G807" i="31"/>
  <c r="E230" i="39"/>
  <c r="E230" i="37"/>
  <c r="G794" i="31"/>
  <c r="E234" i="38"/>
  <c r="E234" i="36"/>
  <c r="E224" i="38"/>
  <c r="E224" i="36"/>
  <c r="E240" i="39"/>
  <c r="E240" i="37"/>
  <c r="G804" i="31"/>
  <c r="G805" i="31"/>
  <c r="K223" i="35"/>
  <c r="N222" i="35"/>
  <c r="J222" i="35"/>
  <c r="K227" i="35"/>
  <c r="J226" i="35"/>
  <c r="N226" i="35"/>
  <c r="K239" i="34"/>
  <c r="N238" i="34"/>
  <c r="J238" i="34"/>
  <c r="K209" i="35"/>
  <c r="J208" i="35"/>
  <c r="N208" i="35"/>
  <c r="K225" i="34"/>
  <c r="N224" i="34"/>
  <c r="J224" i="34"/>
  <c r="K211" i="35"/>
  <c r="J210" i="35"/>
  <c r="N210" i="35"/>
  <c r="K213" i="35"/>
  <c r="J212" i="35"/>
  <c r="N212" i="35"/>
  <c r="E238" i="39"/>
  <c r="E238" i="37"/>
  <c r="G802" i="31"/>
  <c r="G803" i="31"/>
  <c r="E232" i="39"/>
  <c r="E232" i="37"/>
  <c r="G796" i="31"/>
  <c r="G797" i="31"/>
  <c r="E242" i="38"/>
  <c r="E242" i="36"/>
  <c r="E230" i="38"/>
  <c r="E230" i="36"/>
  <c r="O246" i="34"/>
  <c r="O247" i="34"/>
  <c r="K246" i="34"/>
  <c r="E224" i="39"/>
  <c r="E224" i="37"/>
  <c r="G788" i="31"/>
  <c r="K235" i="35"/>
  <c r="N234" i="35"/>
  <c r="J234" i="35"/>
  <c r="K223" i="34"/>
  <c r="N222" i="34"/>
  <c r="J222" i="34"/>
  <c r="K231" i="35"/>
  <c r="J230" i="35"/>
  <c r="N230" i="35"/>
  <c r="K225" i="35"/>
  <c r="J224" i="35"/>
  <c r="N224" i="35"/>
  <c r="K231" i="34"/>
  <c r="N230" i="34"/>
  <c r="J230" i="34"/>
  <c r="E234" i="39"/>
  <c r="E234" i="37"/>
  <c r="G798" i="31"/>
  <c r="G799" i="31"/>
  <c r="E210" i="38"/>
  <c r="E210" i="36"/>
  <c r="O246" i="35"/>
  <c r="O247" i="35"/>
  <c r="K246" i="35"/>
  <c r="K248" i="35"/>
  <c r="O248" i="35"/>
  <c r="O249" i="35"/>
  <c r="E232" i="38"/>
  <c r="E232" i="36"/>
  <c r="E214" i="38"/>
  <c r="E214" i="36"/>
  <c r="E236" i="38"/>
  <c r="E236" i="36"/>
  <c r="O248" i="34"/>
  <c r="O249" i="34"/>
  <c r="K248" i="34"/>
  <c r="E212" i="39"/>
  <c r="E212" i="37"/>
  <c r="G776" i="31"/>
  <c r="K215" i="34"/>
  <c r="N214" i="34"/>
  <c r="J214" i="34"/>
  <c r="K221" i="34"/>
  <c r="N220" i="34"/>
  <c r="J220" i="34"/>
  <c r="K215" i="35"/>
  <c r="N214" i="35"/>
  <c r="J214" i="35"/>
  <c r="E218" i="37"/>
  <c r="E218" i="39"/>
  <c r="G782" i="31"/>
  <c r="E240" i="38"/>
  <c r="E240" i="36"/>
  <c r="K229" i="35"/>
  <c r="J228" i="35"/>
  <c r="N228" i="35"/>
  <c r="K243" i="35"/>
  <c r="J242" i="35"/>
  <c r="N242" i="35"/>
  <c r="O208" i="34"/>
  <c r="O209" i="34"/>
  <c r="K208" i="34"/>
  <c r="E210" i="37"/>
  <c r="E210" i="39"/>
  <c r="G774" i="31"/>
  <c r="E214" i="39"/>
  <c r="E214" i="37"/>
  <c r="G778" i="31"/>
  <c r="E236" i="39"/>
  <c r="E236" i="37"/>
  <c r="G800" i="31"/>
  <c r="G801" i="31"/>
  <c r="K254" i="35"/>
  <c r="O254" i="35"/>
  <c r="O255" i="35"/>
  <c r="E212" i="38"/>
  <c r="E212" i="36"/>
  <c r="E216" i="36"/>
  <c r="E216" i="38"/>
  <c r="K241" i="34"/>
  <c r="N240" i="34"/>
  <c r="J240" i="34"/>
  <c r="K229" i="34"/>
  <c r="N228" i="34"/>
  <c r="J228" i="34"/>
  <c r="N210" i="34"/>
  <c r="J210" i="34"/>
  <c r="K211" i="34"/>
  <c r="K227" i="34"/>
  <c r="N226" i="34"/>
  <c r="J226" i="34"/>
  <c r="K250" i="34"/>
  <c r="O250" i="34"/>
  <c r="O251" i="34"/>
  <c r="E220" i="39"/>
  <c r="E220" i="37"/>
  <c r="G784" i="31"/>
  <c r="E208" i="36"/>
  <c r="E208" i="38"/>
  <c r="K244" i="35"/>
  <c r="O244" i="35"/>
  <c r="O245" i="35"/>
  <c r="O252" i="34"/>
  <c r="O253" i="34"/>
  <c r="K252" i="34"/>
  <c r="E228" i="38"/>
  <c r="E228" i="36"/>
  <c r="E216" i="39"/>
  <c r="E216" i="37"/>
  <c r="G780" i="31"/>
  <c r="K239" i="35"/>
  <c r="N238" i="35"/>
  <c r="J238" i="35"/>
  <c r="K233" i="35"/>
  <c r="J232" i="35"/>
  <c r="N232" i="35"/>
  <c r="K219" i="35"/>
  <c r="N218" i="35"/>
  <c r="J218" i="35"/>
  <c r="K241" i="35"/>
  <c r="J240" i="35"/>
  <c r="N240" i="35"/>
  <c r="E226" i="39"/>
  <c r="E226" i="37"/>
  <c r="G790" i="31"/>
  <c r="O252" i="35"/>
  <c r="O253" i="35"/>
  <c r="K252" i="35"/>
  <c r="E220" i="38"/>
  <c r="E220" i="36"/>
  <c r="O254" i="34"/>
  <c r="O255" i="34"/>
  <c r="K254" i="34"/>
  <c r="E208" i="39"/>
  <c r="E208" i="37"/>
  <c r="G772" i="31"/>
  <c r="E228" i="39"/>
  <c r="E228" i="37"/>
  <c r="G792" i="31"/>
  <c r="E222" i="38"/>
  <c r="E222" i="36"/>
  <c r="K219" i="34"/>
  <c r="N218" i="34"/>
  <c r="J218" i="34"/>
  <c r="K237" i="35"/>
  <c r="N236" i="35"/>
  <c r="J236" i="35"/>
  <c r="K233" i="34"/>
  <c r="N232" i="34"/>
  <c r="J232" i="34"/>
  <c r="K237" i="34"/>
  <c r="N236" i="34"/>
  <c r="J236" i="34"/>
  <c r="K783" i="7"/>
  <c r="N782" i="7"/>
  <c r="J782" i="7"/>
  <c r="J780" i="1"/>
  <c r="K781" i="1"/>
  <c r="N780" i="1"/>
  <c r="J786" i="23"/>
  <c r="N786" i="23"/>
  <c r="K787" i="23"/>
  <c r="K787" i="1"/>
  <c r="N786" i="1"/>
  <c r="J786" i="1"/>
  <c r="K775" i="1"/>
  <c r="N774" i="1"/>
  <c r="J774" i="1"/>
  <c r="K759" i="1"/>
  <c r="J758" i="1"/>
  <c r="N758" i="1"/>
  <c r="J762" i="23"/>
  <c r="N762" i="23"/>
  <c r="K763" i="23"/>
  <c r="E769" i="21"/>
  <c r="O768" i="21"/>
  <c r="O769" i="21"/>
  <c r="K768" i="21"/>
  <c r="K759" i="7"/>
  <c r="J758" i="7"/>
  <c r="N758" i="7"/>
  <c r="K792" i="23"/>
  <c r="E804" i="23"/>
  <c r="I804" i="23"/>
  <c r="I805" i="23"/>
  <c r="E793" i="23"/>
  <c r="O792" i="23"/>
  <c r="O793" i="23"/>
  <c r="O796" i="1"/>
  <c r="O797" i="1"/>
  <c r="E797" i="1"/>
  <c r="E251" i="34"/>
  <c r="E808" i="1"/>
  <c r="K796" i="1"/>
  <c r="N788" i="7"/>
  <c r="K789" i="7"/>
  <c r="J788" i="7"/>
  <c r="O773" i="23"/>
  <c r="E773" i="22"/>
  <c r="O772" i="22"/>
  <c r="K772" i="22"/>
  <c r="M790" i="31"/>
  <c r="K788" i="22"/>
  <c r="M806" i="31"/>
  <c r="M807" i="31"/>
  <c r="E789" i="22"/>
  <c r="O788" i="22"/>
  <c r="E800" i="22"/>
  <c r="E808" i="7"/>
  <c r="K796" i="7"/>
  <c r="E797" i="7"/>
  <c r="E251" i="35"/>
  <c r="O796" i="7"/>
  <c r="O797" i="7"/>
  <c r="K800" i="1"/>
  <c r="E801" i="1"/>
  <c r="E255" i="34"/>
  <c r="E812" i="1"/>
  <c r="O800" i="1"/>
  <c r="O801" i="1"/>
  <c r="N766" i="1"/>
  <c r="K767" i="1"/>
  <c r="J766" i="1"/>
  <c r="E777" i="22"/>
  <c r="O776" i="22"/>
  <c r="K776" i="22"/>
  <c r="M794" i="31"/>
  <c r="J776" i="1"/>
  <c r="N776" i="1"/>
  <c r="K777" i="1"/>
  <c r="E765" i="21"/>
  <c r="K764" i="21"/>
  <c r="O764" i="21"/>
  <c r="O765" i="21"/>
  <c r="J766" i="7"/>
  <c r="K767" i="7"/>
  <c r="N766" i="7"/>
  <c r="J762" i="24"/>
  <c r="N762" i="24"/>
  <c r="K763" i="24"/>
  <c r="K768" i="22"/>
  <c r="M786" i="31"/>
  <c r="E769" i="22"/>
  <c r="O768" i="22"/>
  <c r="N780" i="23"/>
  <c r="K781" i="23"/>
  <c r="J780" i="23"/>
  <c r="N774" i="23"/>
  <c r="K775" i="23"/>
  <c r="J774" i="23"/>
  <c r="J776" i="24"/>
  <c r="K777" i="24"/>
  <c r="N776" i="24"/>
  <c r="N772" i="7"/>
  <c r="J772" i="7"/>
  <c r="K773" i="7"/>
  <c r="J766" i="24"/>
  <c r="N766" i="24"/>
  <c r="K767" i="24"/>
  <c r="N784" i="23"/>
  <c r="K785" i="23"/>
  <c r="J784" i="23"/>
  <c r="E785" i="21"/>
  <c r="O784" i="21"/>
  <c r="O785" i="21"/>
  <c r="K784" i="21"/>
  <c r="E796" i="21"/>
  <c r="J784" i="1"/>
  <c r="K785" i="1"/>
  <c r="N784" i="1"/>
  <c r="N772" i="23"/>
  <c r="N773" i="23"/>
  <c r="J772" i="23"/>
  <c r="K773" i="23"/>
  <c r="E773" i="21"/>
  <c r="O772" i="21"/>
  <c r="O773" i="21"/>
  <c r="K772" i="21"/>
  <c r="K769" i="7"/>
  <c r="N768" i="7"/>
  <c r="J768" i="7"/>
  <c r="K788" i="21"/>
  <c r="E800" i="21"/>
  <c r="E789" i="21"/>
  <c r="O788" i="21"/>
  <c r="O789" i="21"/>
  <c r="K785" i="7"/>
  <c r="J784" i="7"/>
  <c r="N784" i="7"/>
  <c r="J788" i="1"/>
  <c r="N788" i="1"/>
  <c r="K789" i="1"/>
  <c r="K776" i="21"/>
  <c r="O776" i="21"/>
  <c r="O777" i="21"/>
  <c r="E777" i="21"/>
  <c r="J776" i="7"/>
  <c r="N776" i="7"/>
  <c r="K777" i="7"/>
  <c r="E804" i="24"/>
  <c r="I804" i="24"/>
  <c r="I805" i="24"/>
  <c r="E793" i="24"/>
  <c r="K792" i="24"/>
  <c r="O792" i="24"/>
  <c r="O793" i="24"/>
  <c r="E765" i="22"/>
  <c r="K764" i="22"/>
  <c r="M782" i="31"/>
  <c r="O764" i="22"/>
  <c r="E759" i="22"/>
  <c r="O758" i="22"/>
  <c r="K758" i="22"/>
  <c r="M776" i="31"/>
  <c r="N778" i="23"/>
  <c r="J778" i="23"/>
  <c r="K779" i="23"/>
  <c r="N788" i="24"/>
  <c r="J788" i="24"/>
  <c r="K789" i="24"/>
  <c r="E801" i="24"/>
  <c r="K800" i="24"/>
  <c r="O800" i="24"/>
  <c r="O801" i="24"/>
  <c r="E812" i="24"/>
  <c r="I812" i="24"/>
  <c r="I813" i="24"/>
  <c r="E797" i="23"/>
  <c r="O796" i="23"/>
  <c r="O797" i="23"/>
  <c r="E808" i="23"/>
  <c r="I808" i="23"/>
  <c r="I809" i="23"/>
  <c r="K796" i="23"/>
  <c r="E785" i="22"/>
  <c r="E796" i="22"/>
  <c r="K784" i="22"/>
  <c r="M802" i="31"/>
  <c r="M803" i="31"/>
  <c r="O784" i="22"/>
  <c r="J756" i="1"/>
  <c r="N756" i="1"/>
  <c r="K757" i="1"/>
  <c r="E790" i="22"/>
  <c r="E779" i="22"/>
  <c r="K778" i="22"/>
  <c r="M796" i="31"/>
  <c r="M797" i="31"/>
  <c r="O778" i="22"/>
  <c r="K779" i="1"/>
  <c r="N778" i="1"/>
  <c r="J778" i="1"/>
  <c r="K760" i="21"/>
  <c r="E761" i="21"/>
  <c r="O760" i="21"/>
  <c r="O761" i="21"/>
  <c r="J786" i="24"/>
  <c r="N786" i="24"/>
  <c r="K787" i="24"/>
  <c r="K783" i="23"/>
  <c r="N782" i="23"/>
  <c r="J782" i="23"/>
  <c r="E794" i="21"/>
  <c r="E783" i="21"/>
  <c r="O782" i="21"/>
  <c r="O783" i="21"/>
  <c r="K782" i="21"/>
  <c r="K779" i="7"/>
  <c r="J778" i="7"/>
  <c r="N778" i="7"/>
  <c r="N780" i="24"/>
  <c r="J780" i="24"/>
  <c r="K781" i="24"/>
  <c r="J770" i="23"/>
  <c r="K771" i="23"/>
  <c r="N770" i="23"/>
  <c r="E771" i="21"/>
  <c r="O770" i="21"/>
  <c r="O771" i="21"/>
  <c r="K770" i="21"/>
  <c r="K761" i="7"/>
  <c r="J760" i="7"/>
  <c r="N760" i="7"/>
  <c r="O758" i="21"/>
  <c r="O759" i="21"/>
  <c r="K758" i="21"/>
  <c r="E759" i="21"/>
  <c r="J758" i="23"/>
  <c r="K759" i="23"/>
  <c r="N758" i="23"/>
  <c r="J770" i="24"/>
  <c r="N770" i="24"/>
  <c r="K771" i="24"/>
  <c r="E775" i="21"/>
  <c r="O774" i="21"/>
  <c r="O775" i="21"/>
  <c r="K774" i="21"/>
  <c r="J778" i="24"/>
  <c r="K779" i="24"/>
  <c r="N778" i="24"/>
  <c r="E810" i="7"/>
  <c r="O798" i="7"/>
  <c r="O799" i="7"/>
  <c r="K798" i="7"/>
  <c r="E799" i="7"/>
  <c r="E253" i="35"/>
  <c r="E779" i="21"/>
  <c r="K778" i="21"/>
  <c r="E790" i="21"/>
  <c r="O778" i="21"/>
  <c r="O779" i="21"/>
  <c r="O782" i="22"/>
  <c r="E783" i="22"/>
  <c r="K782" i="22"/>
  <c r="M800" i="31"/>
  <c r="M801" i="31"/>
  <c r="E794" i="22"/>
  <c r="O780" i="22"/>
  <c r="E781" i="22"/>
  <c r="E792" i="22"/>
  <c r="K780" i="22"/>
  <c r="M798" i="31"/>
  <c r="M799" i="31"/>
  <c r="O770" i="22"/>
  <c r="K770" i="22"/>
  <c r="M788" i="31"/>
  <c r="E771" i="22"/>
  <c r="J764" i="1"/>
  <c r="K765" i="1"/>
  <c r="N764" i="1"/>
  <c r="O774" i="22"/>
  <c r="K774" i="22"/>
  <c r="M792" i="31"/>
  <c r="E775" i="22"/>
  <c r="E791" i="24"/>
  <c r="K790" i="24"/>
  <c r="O790" i="24"/>
  <c r="O791" i="24"/>
  <c r="E802" i="24"/>
  <c r="I802" i="24"/>
  <c r="I803" i="24"/>
  <c r="K769" i="23"/>
  <c r="N768" i="23"/>
  <c r="J768" i="23"/>
  <c r="K755" i="7"/>
  <c r="J754" i="7"/>
  <c r="N754" i="7"/>
  <c r="K757" i="24"/>
  <c r="N756" i="24"/>
  <c r="J756" i="24"/>
  <c r="K785" i="24"/>
  <c r="N784" i="24"/>
  <c r="J784" i="24"/>
  <c r="K790" i="1"/>
  <c r="E791" i="1"/>
  <c r="E245" i="34"/>
  <c r="O790" i="1"/>
  <c r="O791" i="1"/>
  <c r="E802" i="1"/>
  <c r="O760" i="22"/>
  <c r="E761" i="22"/>
  <c r="K760" i="22"/>
  <c r="M778" i="31"/>
  <c r="O798" i="24"/>
  <c r="O799" i="24"/>
  <c r="K798" i="24"/>
  <c r="E810" i="24"/>
  <c r="I810" i="24"/>
  <c r="I811" i="24"/>
  <c r="E799" i="24"/>
  <c r="N774" i="24"/>
  <c r="K775" i="24"/>
  <c r="J774" i="24"/>
  <c r="O756" i="22"/>
  <c r="K756" i="22"/>
  <c r="M774" i="31"/>
  <c r="E757" i="22"/>
  <c r="K781" i="7"/>
  <c r="N780" i="7"/>
  <c r="J780" i="7"/>
  <c r="J758" i="24"/>
  <c r="N758" i="24"/>
  <c r="K759" i="24"/>
  <c r="E795" i="24"/>
  <c r="K794" i="24"/>
  <c r="O794" i="24"/>
  <c r="O795" i="24"/>
  <c r="E806" i="24"/>
  <c r="I806" i="24"/>
  <c r="I807" i="24"/>
  <c r="E801" i="23"/>
  <c r="E812" i="23"/>
  <c r="I812" i="23"/>
  <c r="I813" i="23"/>
  <c r="K800" i="23"/>
  <c r="O800" i="23"/>
  <c r="O801" i="23"/>
  <c r="O766" i="22"/>
  <c r="E767" i="22"/>
  <c r="K766" i="22"/>
  <c r="M784" i="31"/>
  <c r="J770" i="7"/>
  <c r="N770" i="7"/>
  <c r="K771" i="7"/>
  <c r="K777" i="23"/>
  <c r="J776" i="23"/>
  <c r="N776" i="23"/>
  <c r="K754" i="21"/>
  <c r="E755" i="21"/>
  <c r="O754" i="21"/>
  <c r="O755" i="21"/>
  <c r="K780" i="21"/>
  <c r="E792" i="21"/>
  <c r="O780" i="21"/>
  <c r="O781" i="21"/>
  <c r="E781" i="21"/>
  <c r="O798" i="23"/>
  <c r="O799" i="23"/>
  <c r="K798" i="23"/>
  <c r="E799" i="23"/>
  <c r="E810" i="23"/>
  <c r="I810" i="23"/>
  <c r="I811" i="23"/>
  <c r="O798" i="1"/>
  <c r="O799" i="1"/>
  <c r="E810" i="1"/>
  <c r="K798" i="1"/>
  <c r="E799" i="1"/>
  <c r="E253" i="34"/>
  <c r="K786" i="21"/>
  <c r="E787" i="21"/>
  <c r="E798" i="21"/>
  <c r="O786" i="21"/>
  <c r="O787" i="21"/>
  <c r="J786" i="7"/>
  <c r="K787" i="7"/>
  <c r="N786" i="7"/>
  <c r="E797" i="24"/>
  <c r="E808" i="24"/>
  <c r="I808" i="24"/>
  <c r="I809" i="24"/>
  <c r="O796" i="24"/>
  <c r="O797" i="24"/>
  <c r="K796" i="24"/>
  <c r="N764" i="24"/>
  <c r="J764" i="24"/>
  <c r="K765" i="24"/>
  <c r="E806" i="23"/>
  <c r="I806" i="23"/>
  <c r="I807" i="23"/>
  <c r="O794" i="23"/>
  <c r="O795" i="23"/>
  <c r="E795" i="23"/>
  <c r="K794" i="23"/>
  <c r="N782" i="1"/>
  <c r="K783" i="1"/>
  <c r="J782" i="1"/>
  <c r="E804" i="7"/>
  <c r="O792" i="7"/>
  <c r="O793" i="7"/>
  <c r="K792" i="7"/>
  <c r="E793" i="7"/>
  <c r="E247" i="35"/>
  <c r="E791" i="23"/>
  <c r="K790" i="23"/>
  <c r="O790" i="23"/>
  <c r="O791" i="23"/>
  <c r="E802" i="23"/>
  <c r="I802" i="23"/>
  <c r="I803" i="23"/>
  <c r="N788" i="23"/>
  <c r="J788" i="23"/>
  <c r="K789" i="23"/>
  <c r="J766" i="23"/>
  <c r="K767" i="23"/>
  <c r="N766" i="23"/>
  <c r="E767" i="21"/>
  <c r="O766" i="21"/>
  <c r="O767" i="21"/>
  <c r="K766" i="21"/>
  <c r="K757" i="7"/>
  <c r="J756" i="7"/>
  <c r="N756" i="7"/>
  <c r="J760" i="1"/>
  <c r="N760" i="1"/>
  <c r="K761" i="1"/>
  <c r="E755" i="22"/>
  <c r="O754" i="22"/>
  <c r="K754" i="22"/>
  <c r="E791" i="7"/>
  <c r="E245" i="35"/>
  <c r="O790" i="7"/>
  <c r="O791" i="7"/>
  <c r="E802" i="7"/>
  <c r="K790" i="7"/>
  <c r="O794" i="1"/>
  <c r="O795" i="1"/>
  <c r="E795" i="1"/>
  <c r="E249" i="34"/>
  <c r="E806" i="1"/>
  <c r="K794" i="1"/>
  <c r="K765" i="23"/>
  <c r="J764" i="23"/>
  <c r="N764" i="23"/>
  <c r="O786" i="22"/>
  <c r="E798" i="22"/>
  <c r="K786" i="22"/>
  <c r="M804" i="31"/>
  <c r="M805" i="31"/>
  <c r="E787" i="22"/>
  <c r="E763" i="21"/>
  <c r="O762" i="21"/>
  <c r="O763" i="21"/>
  <c r="K762" i="21"/>
  <c r="K763" i="1"/>
  <c r="J762" i="1"/>
  <c r="N762" i="1"/>
  <c r="K756" i="21"/>
  <c r="E757" i="21"/>
  <c r="O756" i="21"/>
  <c r="O757" i="21"/>
  <c r="J760" i="23"/>
  <c r="K761" i="23"/>
  <c r="N760" i="23"/>
  <c r="E755" i="1"/>
  <c r="E209" i="34"/>
  <c r="K754" i="1"/>
  <c r="O754" i="1"/>
  <c r="O755" i="1"/>
  <c r="N760" i="24"/>
  <c r="J760" i="24"/>
  <c r="K761" i="24"/>
  <c r="N754" i="24"/>
  <c r="J754" i="24"/>
  <c r="K755" i="24"/>
  <c r="N756" i="23"/>
  <c r="J756" i="23"/>
  <c r="K757" i="23"/>
  <c r="J774" i="7"/>
  <c r="K775" i="7"/>
  <c r="N774" i="7"/>
  <c r="E795" i="7"/>
  <c r="E249" i="35"/>
  <c r="K794" i="7"/>
  <c r="E806" i="7"/>
  <c r="O794" i="7"/>
  <c r="O795" i="7"/>
  <c r="J782" i="24"/>
  <c r="K783" i="24"/>
  <c r="N782" i="24"/>
  <c r="J762" i="7"/>
  <c r="K763" i="7"/>
  <c r="N762" i="7"/>
  <c r="J772" i="1"/>
  <c r="K773" i="1"/>
  <c r="N772" i="1"/>
  <c r="N764" i="7"/>
  <c r="J764" i="7"/>
  <c r="K765" i="7"/>
  <c r="K755" i="23"/>
  <c r="N754" i="23"/>
  <c r="J754" i="23"/>
  <c r="O792" i="1"/>
  <c r="O793" i="1"/>
  <c r="E793" i="1"/>
  <c r="E247" i="34"/>
  <c r="E804" i="1"/>
  <c r="K792" i="1"/>
  <c r="K800" i="7"/>
  <c r="E812" i="7"/>
  <c r="E801" i="7"/>
  <c r="E255" i="35"/>
  <c r="O800" i="7"/>
  <c r="O801" i="7"/>
  <c r="K771" i="1"/>
  <c r="J770" i="1"/>
  <c r="N770" i="1"/>
  <c r="K769" i="24"/>
  <c r="N768" i="24"/>
  <c r="J768" i="24"/>
  <c r="N772" i="24"/>
  <c r="J772" i="24"/>
  <c r="K773" i="24"/>
  <c r="K762" i="22"/>
  <c r="M780" i="31"/>
  <c r="O762" i="22"/>
  <c r="E763" i="22"/>
  <c r="J768" i="1"/>
  <c r="N768" i="1"/>
  <c r="K769" i="1"/>
  <c r="M772" i="31"/>
  <c r="M773" i="31"/>
  <c r="E256" i="34"/>
  <c r="I256" i="34"/>
  <c r="I257" i="34"/>
  <c r="I802" i="1"/>
  <c r="I803" i="1"/>
  <c r="E260" i="35"/>
  <c r="I260" i="35"/>
  <c r="I261" i="35"/>
  <c r="I806" i="7"/>
  <c r="I807" i="7"/>
  <c r="E262" i="34"/>
  <c r="I262" i="34"/>
  <c r="I263" i="34"/>
  <c r="I808" i="1"/>
  <c r="I809" i="1"/>
  <c r="E266" i="35"/>
  <c r="I266" i="35"/>
  <c r="I267" i="35"/>
  <c r="I812" i="7"/>
  <c r="I813" i="7"/>
  <c r="E256" i="35"/>
  <c r="I256" i="35"/>
  <c r="I257" i="35"/>
  <c r="I802" i="7"/>
  <c r="I803" i="7"/>
  <c r="E264" i="35"/>
  <c r="I264" i="35"/>
  <c r="I265" i="35"/>
  <c r="I810" i="7"/>
  <c r="I811" i="7"/>
  <c r="E262" i="35"/>
  <c r="I262" i="35"/>
  <c r="I263" i="35"/>
  <c r="I808" i="7"/>
  <c r="I809" i="7"/>
  <c r="E258" i="34"/>
  <c r="I258" i="34"/>
  <c r="I259" i="34"/>
  <c r="I804" i="1"/>
  <c r="I805" i="1"/>
  <c r="E266" i="34"/>
  <c r="I266" i="34"/>
  <c r="I267" i="34"/>
  <c r="I812" i="1"/>
  <c r="I813" i="1"/>
  <c r="E260" i="34"/>
  <c r="I260" i="34"/>
  <c r="I261" i="34"/>
  <c r="I806" i="1"/>
  <c r="I807" i="1"/>
  <c r="E258" i="35"/>
  <c r="I258" i="35"/>
  <c r="I259" i="35"/>
  <c r="I804" i="7"/>
  <c r="I805" i="7"/>
  <c r="E264" i="34"/>
  <c r="I264" i="34"/>
  <c r="I265" i="34"/>
  <c r="I810" i="1"/>
  <c r="I811" i="1"/>
  <c r="K220" i="37"/>
  <c r="O220" i="37"/>
  <c r="G220" i="40"/>
  <c r="E241" i="38"/>
  <c r="E241" i="36"/>
  <c r="E221" i="39"/>
  <c r="E221" i="37"/>
  <c r="E211" i="39"/>
  <c r="E211" i="37"/>
  <c r="M789" i="31"/>
  <c r="E237" i="39"/>
  <c r="E237" i="37"/>
  <c r="O779" i="22"/>
  <c r="Q796" i="31"/>
  <c r="Q797" i="31"/>
  <c r="E243" i="38"/>
  <c r="E243" i="36"/>
  <c r="E227" i="38"/>
  <c r="E227" i="36"/>
  <c r="E219" i="38"/>
  <c r="E219" i="36"/>
  <c r="E227" i="39"/>
  <c r="E227" i="37"/>
  <c r="J237" i="34"/>
  <c r="L236" i="34"/>
  <c r="O228" i="39"/>
  <c r="G228" i="41"/>
  <c r="K228" i="39"/>
  <c r="K220" i="38"/>
  <c r="O220" i="38"/>
  <c r="O221" i="38"/>
  <c r="J241" i="35"/>
  <c r="L240" i="35"/>
  <c r="J239" i="35"/>
  <c r="L238" i="35"/>
  <c r="N252" i="34"/>
  <c r="K253" i="34"/>
  <c r="J252" i="34"/>
  <c r="G785" i="31"/>
  <c r="N241" i="34"/>
  <c r="R240" i="34"/>
  <c r="R241" i="34"/>
  <c r="J254" i="35"/>
  <c r="K255" i="35"/>
  <c r="N254" i="35"/>
  <c r="G210" i="41"/>
  <c r="K210" i="39"/>
  <c r="O210" i="39"/>
  <c r="R228" i="35"/>
  <c r="R229" i="35"/>
  <c r="N229" i="35"/>
  <c r="J215" i="35"/>
  <c r="L214" i="35"/>
  <c r="K236" i="38"/>
  <c r="O236" i="38"/>
  <c r="O237" i="38"/>
  <c r="N246" i="35"/>
  <c r="J246" i="35"/>
  <c r="K247" i="35"/>
  <c r="N231" i="34"/>
  <c r="R230" i="34"/>
  <c r="R231" i="34"/>
  <c r="J223" i="34"/>
  <c r="L222" i="34"/>
  <c r="O224" i="39"/>
  <c r="G224" i="41"/>
  <c r="K224" i="39"/>
  <c r="J209" i="35"/>
  <c r="L208" i="35"/>
  <c r="J223" i="35"/>
  <c r="L222" i="35"/>
  <c r="O234" i="36"/>
  <c r="O235" i="36"/>
  <c r="K234" i="36"/>
  <c r="O226" i="36"/>
  <c r="O227" i="36"/>
  <c r="K226" i="36"/>
  <c r="N235" i="34"/>
  <c r="R234" i="34"/>
  <c r="R235" i="34"/>
  <c r="G787" i="31"/>
  <c r="O783" i="22"/>
  <c r="Q800" i="31"/>
  <c r="Q801" i="31"/>
  <c r="O234" i="38"/>
  <c r="O235" i="38"/>
  <c r="K234" i="38"/>
  <c r="E235" i="38"/>
  <c r="E235" i="36"/>
  <c r="M777" i="31"/>
  <c r="K214" i="36"/>
  <c r="O214" i="36"/>
  <c r="O215" i="36"/>
  <c r="O226" i="38"/>
  <c r="O227" i="38"/>
  <c r="K226" i="38"/>
  <c r="M779" i="31"/>
  <c r="E237" i="38"/>
  <c r="E237" i="36"/>
  <c r="O759" i="22"/>
  <c r="Q776" i="31"/>
  <c r="E223" i="38"/>
  <c r="E223" i="36"/>
  <c r="N219" i="34"/>
  <c r="R218" i="34"/>
  <c r="R219" i="34"/>
  <c r="K236" i="37"/>
  <c r="O236" i="37"/>
  <c r="G236" i="40"/>
  <c r="G237" i="40"/>
  <c r="N225" i="35"/>
  <c r="R224" i="35"/>
  <c r="R225" i="35"/>
  <c r="J239" i="34"/>
  <c r="L238" i="34"/>
  <c r="K222" i="39"/>
  <c r="G222" i="41"/>
  <c r="O222" i="39"/>
  <c r="O763" i="22"/>
  <c r="Q780" i="31"/>
  <c r="E217" i="38"/>
  <c r="E217" i="36"/>
  <c r="E215" i="39"/>
  <c r="E215" i="37"/>
  <c r="O775" i="22"/>
  <c r="Q792" i="31"/>
  <c r="E246" i="39"/>
  <c r="E246" i="37"/>
  <c r="G810" i="31"/>
  <c r="G811" i="31"/>
  <c r="E244" i="38"/>
  <c r="E244" i="36"/>
  <c r="E248" i="38"/>
  <c r="E248" i="36"/>
  <c r="E215" i="38"/>
  <c r="E215" i="36"/>
  <c r="E244" i="39"/>
  <c r="E244" i="37"/>
  <c r="G808" i="31"/>
  <c r="G809" i="31"/>
  <c r="E213" i="39"/>
  <c r="E213" i="37"/>
  <c r="N266" i="34"/>
  <c r="K266" i="34"/>
  <c r="K267" i="34"/>
  <c r="O789" i="22"/>
  <c r="Q806" i="31"/>
  <c r="Q807" i="31"/>
  <c r="J233" i="34"/>
  <c r="L232" i="34"/>
  <c r="O208" i="39"/>
  <c r="K208" i="39"/>
  <c r="G208" i="41"/>
  <c r="N219" i="35"/>
  <c r="R218" i="35"/>
  <c r="R219" i="35"/>
  <c r="G781" i="31"/>
  <c r="N211" i="34"/>
  <c r="R210" i="34"/>
  <c r="R211" i="34"/>
  <c r="O216" i="36"/>
  <c r="O217" i="36"/>
  <c r="K216" i="36"/>
  <c r="O236" i="39"/>
  <c r="G236" i="41"/>
  <c r="G237" i="41"/>
  <c r="K236" i="39"/>
  <c r="N208" i="34"/>
  <c r="K209" i="34"/>
  <c r="J208" i="34"/>
  <c r="O240" i="36"/>
  <c r="O241" i="36"/>
  <c r="K240" i="36"/>
  <c r="J221" i="34"/>
  <c r="L220" i="34"/>
  <c r="G212" i="41"/>
  <c r="O212" i="39"/>
  <c r="K212" i="39"/>
  <c r="O232" i="36"/>
  <c r="O233" i="36"/>
  <c r="K232" i="36"/>
  <c r="O210" i="38"/>
  <c r="O211" i="38"/>
  <c r="K210" i="38"/>
  <c r="J225" i="35"/>
  <c r="L224" i="35"/>
  <c r="J235" i="35"/>
  <c r="L234" i="35"/>
  <c r="N239" i="34"/>
  <c r="R238" i="34"/>
  <c r="R239" i="34"/>
  <c r="O230" i="37"/>
  <c r="K230" i="37"/>
  <c r="G230" i="40"/>
  <c r="O238" i="38"/>
  <c r="O239" i="38"/>
  <c r="K238" i="38"/>
  <c r="N213" i="34"/>
  <c r="R212" i="34"/>
  <c r="R213" i="34"/>
  <c r="O218" i="36"/>
  <c r="O219" i="36"/>
  <c r="K218" i="36"/>
  <c r="O767" i="22"/>
  <c r="Q784" i="31"/>
  <c r="E229" i="39"/>
  <c r="E229" i="37"/>
  <c r="E250" i="37"/>
  <c r="E250" i="39"/>
  <c r="G814" i="31"/>
  <c r="G815" i="31"/>
  <c r="G773" i="31"/>
  <c r="R214" i="35"/>
  <c r="R215" i="35"/>
  <c r="N215" i="35"/>
  <c r="N246" i="34"/>
  <c r="K247" i="34"/>
  <c r="J246" i="34"/>
  <c r="R222" i="35"/>
  <c r="R223" i="35"/>
  <c r="N223" i="35"/>
  <c r="E217" i="39"/>
  <c r="E217" i="37"/>
  <c r="E239" i="38"/>
  <c r="E239" i="36"/>
  <c r="E254" i="39"/>
  <c r="E254" i="37"/>
  <c r="G818" i="31"/>
  <c r="G819" i="31"/>
  <c r="K208" i="37"/>
  <c r="O208" i="37"/>
  <c r="G208" i="40"/>
  <c r="O220" i="39"/>
  <c r="G220" i="41"/>
  <c r="K220" i="39"/>
  <c r="O210" i="36"/>
  <c r="O211" i="36"/>
  <c r="K210" i="36"/>
  <c r="O232" i="39"/>
  <c r="G232" i="41"/>
  <c r="G233" i="41"/>
  <c r="K232" i="39"/>
  <c r="J211" i="35"/>
  <c r="L210" i="35"/>
  <c r="J213" i="34"/>
  <c r="L212" i="34"/>
  <c r="M781" i="31"/>
  <c r="E211" i="38"/>
  <c r="E211" i="36"/>
  <c r="E241" i="39"/>
  <c r="E241" i="37"/>
  <c r="N260" i="34"/>
  <c r="O755" i="22"/>
  <c r="Q772" i="31"/>
  <c r="E246" i="38"/>
  <c r="E246" i="36"/>
  <c r="O761" i="22"/>
  <c r="Q778" i="31"/>
  <c r="E235" i="39"/>
  <c r="E235" i="37"/>
  <c r="O765" i="22"/>
  <c r="Q782" i="31"/>
  <c r="M795" i="31"/>
  <c r="E243" i="39"/>
  <c r="E243" i="37"/>
  <c r="N233" i="34"/>
  <c r="R232" i="34"/>
  <c r="R233" i="34"/>
  <c r="K222" i="36"/>
  <c r="O222" i="36"/>
  <c r="O223" i="36"/>
  <c r="G791" i="31"/>
  <c r="K216" i="37"/>
  <c r="O216" i="37"/>
  <c r="G216" i="40"/>
  <c r="J229" i="34"/>
  <c r="L228" i="34"/>
  <c r="O212" i="36"/>
  <c r="O213" i="36"/>
  <c r="K212" i="36"/>
  <c r="G779" i="31"/>
  <c r="O240" i="38"/>
  <c r="O241" i="38"/>
  <c r="K240" i="38"/>
  <c r="N221" i="34"/>
  <c r="R220" i="34"/>
  <c r="R221" i="34"/>
  <c r="O232" i="38"/>
  <c r="O233" i="38"/>
  <c r="K232" i="38"/>
  <c r="R234" i="35"/>
  <c r="R235" i="35"/>
  <c r="N235" i="35"/>
  <c r="K230" i="36"/>
  <c r="O230" i="36"/>
  <c r="O231" i="36"/>
  <c r="O238" i="37"/>
  <c r="K238" i="37"/>
  <c r="G238" i="40"/>
  <c r="G239" i="40"/>
  <c r="J225" i="34"/>
  <c r="L224" i="34"/>
  <c r="K240" i="37"/>
  <c r="O240" i="37"/>
  <c r="G240" i="40"/>
  <c r="G241" i="40"/>
  <c r="K230" i="39"/>
  <c r="O230" i="39"/>
  <c r="G230" i="41"/>
  <c r="J243" i="34"/>
  <c r="L242" i="34"/>
  <c r="J217" i="34"/>
  <c r="L216" i="34"/>
  <c r="O218" i="38"/>
  <c r="O219" i="38"/>
  <c r="K218" i="38"/>
  <c r="N237" i="34"/>
  <c r="R236" i="34"/>
  <c r="R237" i="34"/>
  <c r="R238" i="35"/>
  <c r="R239" i="35"/>
  <c r="N239" i="35"/>
  <c r="O210" i="37"/>
  <c r="K210" i="37"/>
  <c r="G210" i="40"/>
  <c r="N223" i="34"/>
  <c r="R222" i="34"/>
  <c r="R223" i="34"/>
  <c r="O222" i="37"/>
  <c r="K222" i="37"/>
  <c r="G222" i="40"/>
  <c r="O757" i="22"/>
  <c r="Q774" i="31"/>
  <c r="J252" i="35"/>
  <c r="K253" i="35"/>
  <c r="N252" i="35"/>
  <c r="O216" i="38"/>
  <c r="O217" i="38"/>
  <c r="K216" i="38"/>
  <c r="K212" i="37"/>
  <c r="O212" i="37"/>
  <c r="G212" i="40"/>
  <c r="N221" i="35"/>
  <c r="R220" i="35"/>
  <c r="R221" i="35"/>
  <c r="E209" i="39"/>
  <c r="E209" i="37"/>
  <c r="O781" i="22"/>
  <c r="Q798" i="31"/>
  <c r="Q799" i="31"/>
  <c r="E233" i="38"/>
  <c r="E233" i="36"/>
  <c r="M783" i="31"/>
  <c r="O769" i="22"/>
  <c r="Q786" i="31"/>
  <c r="O777" i="22"/>
  <c r="Q794" i="31"/>
  <c r="O222" i="38"/>
  <c r="O223" i="38"/>
  <c r="K222" i="38"/>
  <c r="J254" i="34"/>
  <c r="K255" i="34"/>
  <c r="N254" i="34"/>
  <c r="O226" i="37"/>
  <c r="K226" i="37"/>
  <c r="G226" i="40"/>
  <c r="R232" i="35"/>
  <c r="R233" i="35"/>
  <c r="N233" i="35"/>
  <c r="O216" i="39"/>
  <c r="G216" i="41"/>
  <c r="K216" i="39"/>
  <c r="J244" i="35"/>
  <c r="K245" i="35"/>
  <c r="N244" i="35"/>
  <c r="K251" i="34"/>
  <c r="N250" i="34"/>
  <c r="J250" i="34"/>
  <c r="N229" i="34"/>
  <c r="R228" i="34"/>
  <c r="R229" i="34"/>
  <c r="K212" i="38"/>
  <c r="O212" i="38"/>
  <c r="O213" i="38"/>
  <c r="O214" i="37"/>
  <c r="K214" i="37"/>
  <c r="G214" i="40"/>
  <c r="N243" i="35"/>
  <c r="R242" i="35"/>
  <c r="R243" i="35"/>
  <c r="G783" i="31"/>
  <c r="N248" i="34"/>
  <c r="K249" i="34"/>
  <c r="J248" i="34"/>
  <c r="O234" i="37"/>
  <c r="K234" i="37"/>
  <c r="G234" i="40"/>
  <c r="G235" i="40"/>
  <c r="R230" i="35"/>
  <c r="R231" i="35"/>
  <c r="N231" i="35"/>
  <c r="O230" i="38"/>
  <c r="O231" i="38"/>
  <c r="K230" i="38"/>
  <c r="K238" i="39"/>
  <c r="G238" i="41"/>
  <c r="G239" i="41"/>
  <c r="O238" i="39"/>
  <c r="N225" i="34"/>
  <c r="R224" i="34"/>
  <c r="R225" i="34"/>
  <c r="R226" i="35"/>
  <c r="R227" i="35"/>
  <c r="N227" i="35"/>
  <c r="O240" i="39"/>
  <c r="G240" i="41"/>
  <c r="G241" i="41"/>
  <c r="K240" i="39"/>
  <c r="N243" i="34"/>
  <c r="R242" i="34"/>
  <c r="R243" i="34"/>
  <c r="N217" i="34"/>
  <c r="R216" i="34"/>
  <c r="R217" i="34"/>
  <c r="R216" i="35"/>
  <c r="R217" i="35"/>
  <c r="N217" i="35"/>
  <c r="M775" i="31"/>
  <c r="O771" i="22"/>
  <c r="Q788" i="31"/>
  <c r="E254" i="38"/>
  <c r="E254" i="36"/>
  <c r="J219" i="34"/>
  <c r="L218" i="34"/>
  <c r="J229" i="35"/>
  <c r="L228" i="35"/>
  <c r="K232" i="37"/>
  <c r="O232" i="37"/>
  <c r="G232" i="40"/>
  <c r="G233" i="40"/>
  <c r="J221" i="35"/>
  <c r="L220" i="35"/>
  <c r="M793" i="31"/>
  <c r="E239" i="39"/>
  <c r="E239" i="37"/>
  <c r="K238" i="36"/>
  <c r="O238" i="36"/>
  <c r="O239" i="36"/>
  <c r="E221" i="38"/>
  <c r="E221" i="36"/>
  <c r="E248" i="39"/>
  <c r="E248" i="37"/>
  <c r="G812" i="31"/>
  <c r="G813" i="31"/>
  <c r="E213" i="38"/>
  <c r="E213" i="36"/>
  <c r="E225" i="38"/>
  <c r="E225" i="36"/>
  <c r="E219" i="39"/>
  <c r="E219" i="37"/>
  <c r="E231" i="38"/>
  <c r="E231" i="36"/>
  <c r="E223" i="39"/>
  <c r="E223" i="37"/>
  <c r="E231" i="39"/>
  <c r="E231" i="37"/>
  <c r="M791" i="31"/>
  <c r="J237" i="35"/>
  <c r="L236" i="35"/>
  <c r="G793" i="31"/>
  <c r="G226" i="41"/>
  <c r="K226" i="39"/>
  <c r="O226" i="39"/>
  <c r="J233" i="35"/>
  <c r="L232" i="35"/>
  <c r="O228" i="36"/>
  <c r="O229" i="36"/>
  <c r="K228" i="36"/>
  <c r="O208" i="38"/>
  <c r="O209" i="38"/>
  <c r="K208" i="38"/>
  <c r="J227" i="34"/>
  <c r="L226" i="34"/>
  <c r="K214" i="39"/>
  <c r="G214" i="41"/>
  <c r="O214" i="39"/>
  <c r="J243" i="35"/>
  <c r="L242" i="35"/>
  <c r="G218" i="41"/>
  <c r="K218" i="39"/>
  <c r="O218" i="39"/>
  <c r="J215" i="34"/>
  <c r="L214" i="34"/>
  <c r="K234" i="39"/>
  <c r="G234" i="41"/>
  <c r="G235" i="41"/>
  <c r="O234" i="39"/>
  <c r="J231" i="35"/>
  <c r="L230" i="35"/>
  <c r="G789" i="31"/>
  <c r="O242" i="36"/>
  <c r="O243" i="36"/>
  <c r="K242" i="36"/>
  <c r="N213" i="35"/>
  <c r="R212" i="35"/>
  <c r="R213" i="35"/>
  <c r="J227" i="35"/>
  <c r="L226" i="35"/>
  <c r="O224" i="36"/>
  <c r="O225" i="36"/>
  <c r="K224" i="36"/>
  <c r="K242" i="39"/>
  <c r="O242" i="39"/>
  <c r="G242" i="41"/>
  <c r="G243" i="41"/>
  <c r="J217" i="35"/>
  <c r="L216" i="35"/>
  <c r="G777" i="31"/>
  <c r="R210" i="35"/>
  <c r="R211" i="35"/>
  <c r="N211" i="35"/>
  <c r="E233" i="39"/>
  <c r="E233" i="37"/>
  <c r="J219" i="35"/>
  <c r="L218" i="35"/>
  <c r="J211" i="34"/>
  <c r="L210" i="34"/>
  <c r="O214" i="38"/>
  <c r="O215" i="38"/>
  <c r="K214" i="38"/>
  <c r="G795" i="31"/>
  <c r="E252" i="39"/>
  <c r="E252" i="37"/>
  <c r="G816" i="31"/>
  <c r="G817" i="31"/>
  <c r="O787" i="22"/>
  <c r="Q804" i="31"/>
  <c r="Q805" i="31"/>
  <c r="E252" i="38"/>
  <c r="E252" i="36"/>
  <c r="E209" i="38"/>
  <c r="E209" i="36"/>
  <c r="M785" i="31"/>
  <c r="E225" i="39"/>
  <c r="E225" i="37"/>
  <c r="E229" i="38"/>
  <c r="E229" i="36"/>
  <c r="O785" i="22"/>
  <c r="Q802" i="31"/>
  <c r="Q803" i="31"/>
  <c r="E250" i="38"/>
  <c r="E250" i="36"/>
  <c r="M787" i="31"/>
  <c r="O773" i="22"/>
  <c r="Q790" i="31"/>
  <c r="R236" i="35"/>
  <c r="R237" i="35"/>
  <c r="N237" i="35"/>
  <c r="K228" i="37"/>
  <c r="O228" i="37"/>
  <c r="G228" i="40"/>
  <c r="O220" i="36"/>
  <c r="O221" i="36"/>
  <c r="K220" i="36"/>
  <c r="R240" i="35"/>
  <c r="R241" i="35"/>
  <c r="N241" i="35"/>
  <c r="K228" i="38"/>
  <c r="O228" i="38"/>
  <c r="O229" i="38"/>
  <c r="O208" i="36"/>
  <c r="O209" i="36"/>
  <c r="K208" i="36"/>
  <c r="N227" i="34"/>
  <c r="R226" i="34"/>
  <c r="R227" i="34"/>
  <c r="J241" i="34"/>
  <c r="L240" i="34"/>
  <c r="G775" i="31"/>
  <c r="O218" i="37"/>
  <c r="K218" i="37"/>
  <c r="G218" i="40"/>
  <c r="N215" i="34"/>
  <c r="R214" i="34"/>
  <c r="R215" i="34"/>
  <c r="O236" i="36"/>
  <c r="O237" i="36"/>
  <c r="K236" i="36"/>
  <c r="N248" i="35"/>
  <c r="J248" i="35"/>
  <c r="K249" i="35"/>
  <c r="J231" i="34"/>
  <c r="L230" i="34"/>
  <c r="K224" i="37"/>
  <c r="O224" i="37"/>
  <c r="G224" i="40"/>
  <c r="O242" i="38"/>
  <c r="O243" i="38"/>
  <c r="K242" i="38"/>
  <c r="J213" i="35"/>
  <c r="L212" i="35"/>
  <c r="N209" i="35"/>
  <c r="R208" i="35"/>
  <c r="R209" i="35"/>
  <c r="O224" i="38"/>
  <c r="O225" i="38"/>
  <c r="K224" i="38"/>
  <c r="O242" i="37"/>
  <c r="K242" i="37"/>
  <c r="G242" i="40"/>
  <c r="G243" i="40"/>
  <c r="K251" i="35"/>
  <c r="N250" i="35"/>
  <c r="J250" i="35"/>
  <c r="J235" i="34"/>
  <c r="L234" i="34"/>
  <c r="K245" i="34"/>
  <c r="N244" i="34"/>
  <c r="J244" i="34"/>
  <c r="J754" i="1"/>
  <c r="K755" i="1"/>
  <c r="N754" i="1"/>
  <c r="N756" i="21"/>
  <c r="K757" i="21"/>
  <c r="J756" i="21"/>
  <c r="L760" i="1"/>
  <c r="J761" i="1"/>
  <c r="N767" i="23"/>
  <c r="R766" i="23"/>
  <c r="R767" i="23"/>
  <c r="N790" i="23"/>
  <c r="J790" i="23"/>
  <c r="K791" i="23"/>
  <c r="J765" i="24"/>
  <c r="L764" i="24"/>
  <c r="J759" i="24"/>
  <c r="L758" i="24"/>
  <c r="J775" i="24"/>
  <c r="L774" i="24"/>
  <c r="K791" i="1"/>
  <c r="N790" i="1"/>
  <c r="J790" i="1"/>
  <c r="J755" i="7"/>
  <c r="L754" i="7"/>
  <c r="K791" i="24"/>
  <c r="J790" i="24"/>
  <c r="N790" i="24"/>
  <c r="J765" i="1"/>
  <c r="L764" i="1"/>
  <c r="E822" i="7"/>
  <c r="E811" i="7"/>
  <c r="E265" i="35"/>
  <c r="K759" i="21"/>
  <c r="N758" i="21"/>
  <c r="J758" i="21"/>
  <c r="J779" i="7"/>
  <c r="L778" i="7"/>
  <c r="N783" i="23"/>
  <c r="R782" i="23"/>
  <c r="R783" i="23"/>
  <c r="N760" i="21"/>
  <c r="K761" i="21"/>
  <c r="J760" i="21"/>
  <c r="E791" i="22"/>
  <c r="K790" i="22"/>
  <c r="M808" i="31"/>
  <c r="M809" i="31"/>
  <c r="O790" i="22"/>
  <c r="E802" i="22"/>
  <c r="I802" i="22"/>
  <c r="N779" i="23"/>
  <c r="R778" i="23"/>
  <c r="R779" i="23"/>
  <c r="J777" i="7"/>
  <c r="L776" i="7"/>
  <c r="R784" i="7"/>
  <c r="R785" i="7"/>
  <c r="N785" i="7"/>
  <c r="J769" i="7"/>
  <c r="L768" i="7"/>
  <c r="J773" i="23"/>
  <c r="L772" i="23"/>
  <c r="N775" i="23"/>
  <c r="R774" i="23"/>
  <c r="R775" i="23"/>
  <c r="N764" i="21"/>
  <c r="K765" i="21"/>
  <c r="J764" i="21"/>
  <c r="J789" i="7"/>
  <c r="L788" i="7"/>
  <c r="N768" i="21"/>
  <c r="J768" i="21"/>
  <c r="K769" i="21"/>
  <c r="N787" i="23"/>
  <c r="R786" i="23"/>
  <c r="R787" i="23"/>
  <c r="K801" i="7"/>
  <c r="N800" i="7"/>
  <c r="J800" i="7"/>
  <c r="R762" i="1"/>
  <c r="R763" i="1"/>
  <c r="N763" i="1"/>
  <c r="N779" i="24"/>
  <c r="R778" i="24"/>
  <c r="R779" i="24"/>
  <c r="N771" i="24"/>
  <c r="R770" i="24"/>
  <c r="R771" i="24"/>
  <c r="N771" i="23"/>
  <c r="R770" i="23"/>
  <c r="R771" i="23"/>
  <c r="J785" i="7"/>
  <c r="L784" i="7"/>
  <c r="J781" i="23"/>
  <c r="L780" i="23"/>
  <c r="J787" i="23"/>
  <c r="L786" i="23"/>
  <c r="J762" i="22"/>
  <c r="L780" i="31"/>
  <c r="K763" i="22"/>
  <c r="N762" i="22"/>
  <c r="P780" i="31"/>
  <c r="J771" i="1"/>
  <c r="L770" i="1"/>
  <c r="J792" i="1"/>
  <c r="K793" i="1"/>
  <c r="N792" i="1"/>
  <c r="L764" i="7"/>
  <c r="J765" i="7"/>
  <c r="N783" i="24"/>
  <c r="R782" i="24"/>
  <c r="R783" i="24"/>
  <c r="R774" i="7"/>
  <c r="R775" i="7"/>
  <c r="N775" i="7"/>
  <c r="N755" i="24"/>
  <c r="R754" i="24"/>
  <c r="R755" i="24"/>
  <c r="N761" i="23"/>
  <c r="R760" i="23"/>
  <c r="R761" i="23"/>
  <c r="J763" i="1"/>
  <c r="L762" i="1"/>
  <c r="N786" i="22"/>
  <c r="P804" i="31"/>
  <c r="K787" i="22"/>
  <c r="J786" i="22"/>
  <c r="L804" i="31"/>
  <c r="L805" i="31"/>
  <c r="O806" i="1"/>
  <c r="O807" i="1"/>
  <c r="E818" i="1"/>
  <c r="E807" i="1"/>
  <c r="E261" i="34"/>
  <c r="J757" i="7"/>
  <c r="L756" i="7"/>
  <c r="J767" i="23"/>
  <c r="L766" i="23"/>
  <c r="E811" i="1"/>
  <c r="E265" i="34"/>
  <c r="E822" i="1"/>
  <c r="N777" i="23"/>
  <c r="R776" i="23"/>
  <c r="R777" i="23"/>
  <c r="E807" i="24"/>
  <c r="E818" i="24"/>
  <c r="I818" i="24"/>
  <c r="I819" i="24"/>
  <c r="N781" i="7"/>
  <c r="R780" i="7"/>
  <c r="R781" i="7"/>
  <c r="R774" i="24"/>
  <c r="R775" i="24"/>
  <c r="N775" i="24"/>
  <c r="R784" i="24"/>
  <c r="R785" i="24"/>
  <c r="N785" i="24"/>
  <c r="J769" i="23"/>
  <c r="L768" i="23"/>
  <c r="K779" i="21"/>
  <c r="N778" i="21"/>
  <c r="J778" i="21"/>
  <c r="J771" i="24"/>
  <c r="L770" i="24"/>
  <c r="N761" i="7"/>
  <c r="R760" i="7"/>
  <c r="R761" i="7"/>
  <c r="R778" i="1"/>
  <c r="R779" i="1"/>
  <c r="N779" i="1"/>
  <c r="N757" i="1"/>
  <c r="R756" i="1"/>
  <c r="R757" i="1"/>
  <c r="K797" i="23"/>
  <c r="N796" i="23"/>
  <c r="J796" i="23"/>
  <c r="N758" i="22"/>
  <c r="P776" i="31"/>
  <c r="J758" i="22"/>
  <c r="L776" i="31"/>
  <c r="K759" i="22"/>
  <c r="N785" i="1"/>
  <c r="R784" i="1"/>
  <c r="R785" i="1"/>
  <c r="J785" i="23"/>
  <c r="L784" i="23"/>
  <c r="N773" i="7"/>
  <c r="R772" i="7"/>
  <c r="R773" i="7"/>
  <c r="J763" i="24"/>
  <c r="L762" i="24"/>
  <c r="N789" i="7"/>
  <c r="R788" i="7"/>
  <c r="R789" i="7"/>
  <c r="E805" i="23"/>
  <c r="E816" i="23"/>
  <c r="I816" i="23"/>
  <c r="I817" i="23"/>
  <c r="N775" i="1"/>
  <c r="R774" i="1"/>
  <c r="R775" i="1"/>
  <c r="N781" i="1"/>
  <c r="R780" i="1"/>
  <c r="R781" i="1"/>
  <c r="N771" i="1"/>
  <c r="R770" i="1"/>
  <c r="R771" i="1"/>
  <c r="J787" i="7"/>
  <c r="L786" i="7"/>
  <c r="J781" i="7"/>
  <c r="L780" i="7"/>
  <c r="O790" i="21"/>
  <c r="O791" i="21"/>
  <c r="E802" i="21"/>
  <c r="I802" i="21"/>
  <c r="I803" i="21"/>
  <c r="E791" i="21"/>
  <c r="K790" i="21"/>
  <c r="N800" i="24"/>
  <c r="J800" i="24"/>
  <c r="K801" i="24"/>
  <c r="N769" i="7"/>
  <c r="R768" i="7"/>
  <c r="R769" i="7"/>
  <c r="L772" i="7"/>
  <c r="J773" i="7"/>
  <c r="N763" i="24"/>
  <c r="R762" i="24"/>
  <c r="R763" i="24"/>
  <c r="J767" i="1"/>
  <c r="L766" i="1"/>
  <c r="J788" i="22"/>
  <c r="L806" i="31"/>
  <c r="L807" i="31"/>
  <c r="K789" i="22"/>
  <c r="N788" i="22"/>
  <c r="P806" i="31"/>
  <c r="J775" i="1"/>
  <c r="L774" i="1"/>
  <c r="E805" i="1"/>
  <c r="E259" i="34"/>
  <c r="E816" i="1"/>
  <c r="N765" i="7"/>
  <c r="R764" i="7"/>
  <c r="R765" i="7"/>
  <c r="E810" i="22"/>
  <c r="I810" i="22"/>
  <c r="K798" i="22"/>
  <c r="M816" i="31"/>
  <c r="M817" i="31"/>
  <c r="E799" i="22"/>
  <c r="O798" i="22"/>
  <c r="K755" i="22"/>
  <c r="J754" i="22"/>
  <c r="N754" i="22"/>
  <c r="N794" i="23"/>
  <c r="J794" i="23"/>
  <c r="K795" i="23"/>
  <c r="N796" i="24"/>
  <c r="J796" i="24"/>
  <c r="K797" i="24"/>
  <c r="L776" i="23"/>
  <c r="J777" i="23"/>
  <c r="R768" i="23"/>
  <c r="R769" i="23"/>
  <c r="N769" i="23"/>
  <c r="J770" i="22"/>
  <c r="L788" i="31"/>
  <c r="K771" i="22"/>
  <c r="N770" i="22"/>
  <c r="P788" i="31"/>
  <c r="K794" i="22"/>
  <c r="M812" i="31"/>
  <c r="M813" i="31"/>
  <c r="E806" i="22"/>
  <c r="I806" i="22"/>
  <c r="O794" i="22"/>
  <c r="E795" i="22"/>
  <c r="J779" i="24"/>
  <c r="L778" i="24"/>
  <c r="R758" i="23"/>
  <c r="R759" i="23"/>
  <c r="N759" i="23"/>
  <c r="J761" i="7"/>
  <c r="L760" i="7"/>
  <c r="J771" i="23"/>
  <c r="L770" i="23"/>
  <c r="N782" i="21"/>
  <c r="J782" i="21"/>
  <c r="K783" i="21"/>
  <c r="N787" i="24"/>
  <c r="R786" i="24"/>
  <c r="R787" i="24"/>
  <c r="L756" i="1"/>
  <c r="J757" i="1"/>
  <c r="E820" i="23"/>
  <c r="I820" i="23"/>
  <c r="I821" i="23"/>
  <c r="E809" i="23"/>
  <c r="N792" i="24"/>
  <c r="K793" i="24"/>
  <c r="J792" i="24"/>
  <c r="N777" i="24"/>
  <c r="R776" i="24"/>
  <c r="R777" i="24"/>
  <c r="N781" i="23"/>
  <c r="R780" i="23"/>
  <c r="R781" i="23"/>
  <c r="N767" i="7"/>
  <c r="R766" i="7"/>
  <c r="R767" i="7"/>
  <c r="N777" i="1"/>
  <c r="R776" i="1"/>
  <c r="R777" i="1"/>
  <c r="N767" i="1"/>
  <c r="R766" i="1"/>
  <c r="R767" i="1"/>
  <c r="K797" i="7"/>
  <c r="N796" i="7"/>
  <c r="J796" i="7"/>
  <c r="K773" i="22"/>
  <c r="N772" i="22"/>
  <c r="P790" i="31"/>
  <c r="J772" i="22"/>
  <c r="L790" i="31"/>
  <c r="K797" i="1"/>
  <c r="J796" i="1"/>
  <c r="N796" i="1"/>
  <c r="N792" i="23"/>
  <c r="K793" i="23"/>
  <c r="J792" i="23"/>
  <c r="J763" i="7"/>
  <c r="L762" i="7"/>
  <c r="J794" i="1"/>
  <c r="N794" i="1"/>
  <c r="K795" i="1"/>
  <c r="N754" i="21"/>
  <c r="J754" i="21"/>
  <c r="K755" i="21"/>
  <c r="J761" i="24"/>
  <c r="L760" i="24"/>
  <c r="L788" i="23"/>
  <c r="J789" i="23"/>
  <c r="E799" i="21"/>
  <c r="E810" i="21"/>
  <c r="I810" i="21"/>
  <c r="I811" i="21"/>
  <c r="O798" i="21"/>
  <c r="O799" i="21"/>
  <c r="K798" i="21"/>
  <c r="J757" i="24"/>
  <c r="L756" i="24"/>
  <c r="J774" i="22"/>
  <c r="L792" i="31"/>
  <c r="K775" i="22"/>
  <c r="N774" i="22"/>
  <c r="P792" i="31"/>
  <c r="K783" i="22"/>
  <c r="N782" i="22"/>
  <c r="P800" i="31"/>
  <c r="J782" i="22"/>
  <c r="L800" i="31"/>
  <c r="L801" i="31"/>
  <c r="J787" i="24"/>
  <c r="L786" i="24"/>
  <c r="J789" i="24"/>
  <c r="L788" i="24"/>
  <c r="K777" i="21"/>
  <c r="J776" i="21"/>
  <c r="N776" i="21"/>
  <c r="N772" i="21"/>
  <c r="J772" i="21"/>
  <c r="K773" i="21"/>
  <c r="L784" i="1"/>
  <c r="J785" i="1"/>
  <c r="N785" i="23"/>
  <c r="R784" i="23"/>
  <c r="R785" i="23"/>
  <c r="J777" i="1"/>
  <c r="L776" i="1"/>
  <c r="E809" i="7"/>
  <c r="E263" i="35"/>
  <c r="E820" i="7"/>
  <c r="E820" i="1"/>
  <c r="E809" i="1"/>
  <c r="E263" i="34"/>
  <c r="N759" i="7"/>
  <c r="R758" i="7"/>
  <c r="R759" i="7"/>
  <c r="N763" i="23"/>
  <c r="R762" i="23"/>
  <c r="R763" i="23"/>
  <c r="J787" i="1"/>
  <c r="L786" i="1"/>
  <c r="J781" i="1"/>
  <c r="L780" i="1"/>
  <c r="N798" i="1"/>
  <c r="K799" i="1"/>
  <c r="J798" i="1"/>
  <c r="N760" i="22"/>
  <c r="P778" i="31"/>
  <c r="K761" i="22"/>
  <c r="J760" i="22"/>
  <c r="L778" i="31"/>
  <c r="J773" i="24"/>
  <c r="L772" i="24"/>
  <c r="J783" i="24"/>
  <c r="L782" i="24"/>
  <c r="K793" i="7"/>
  <c r="J792" i="7"/>
  <c r="N792" i="7"/>
  <c r="J794" i="24"/>
  <c r="K795" i="24"/>
  <c r="N794" i="24"/>
  <c r="N769" i="1"/>
  <c r="R768" i="1"/>
  <c r="R769" i="1"/>
  <c r="N761" i="24"/>
  <c r="R760" i="24"/>
  <c r="R761" i="24"/>
  <c r="K763" i="21"/>
  <c r="J762" i="21"/>
  <c r="N762" i="21"/>
  <c r="N765" i="23"/>
  <c r="R764" i="23"/>
  <c r="R765" i="23"/>
  <c r="K767" i="21"/>
  <c r="J766" i="21"/>
  <c r="N766" i="21"/>
  <c r="R788" i="23"/>
  <c r="R789" i="23"/>
  <c r="N789" i="23"/>
  <c r="E820" i="24"/>
  <c r="I820" i="24"/>
  <c r="I821" i="24"/>
  <c r="E809" i="24"/>
  <c r="E811" i="23"/>
  <c r="E822" i="23"/>
  <c r="I822" i="23"/>
  <c r="I823" i="23"/>
  <c r="K781" i="21"/>
  <c r="N780" i="21"/>
  <c r="J780" i="21"/>
  <c r="E822" i="24"/>
  <c r="I822" i="24"/>
  <c r="I823" i="24"/>
  <c r="E811" i="24"/>
  <c r="E803" i="1"/>
  <c r="E257" i="34"/>
  <c r="O802" i="1"/>
  <c r="O803" i="1"/>
  <c r="E814" i="1"/>
  <c r="N757" i="24"/>
  <c r="R756" i="24"/>
  <c r="R757" i="24"/>
  <c r="E814" i="24"/>
  <c r="I814" i="24"/>
  <c r="I815" i="24"/>
  <c r="E803" i="24"/>
  <c r="N774" i="21"/>
  <c r="J774" i="21"/>
  <c r="K775" i="21"/>
  <c r="J759" i="23"/>
  <c r="L758" i="23"/>
  <c r="J781" i="24"/>
  <c r="L780" i="24"/>
  <c r="N789" i="24"/>
  <c r="R788" i="24"/>
  <c r="R789" i="24"/>
  <c r="E816" i="24"/>
  <c r="I816" i="24"/>
  <c r="I817" i="24"/>
  <c r="E805" i="24"/>
  <c r="J777" i="24"/>
  <c r="L776" i="24"/>
  <c r="J767" i="7"/>
  <c r="L766" i="7"/>
  <c r="E813" i="1"/>
  <c r="E267" i="34"/>
  <c r="K812" i="1"/>
  <c r="K813" i="1"/>
  <c r="E824" i="1"/>
  <c r="J759" i="7"/>
  <c r="L758" i="7"/>
  <c r="J763" i="23"/>
  <c r="L762" i="23"/>
  <c r="N787" i="1"/>
  <c r="R786" i="1"/>
  <c r="R787" i="1"/>
  <c r="J783" i="7"/>
  <c r="L782" i="7"/>
  <c r="J755" i="24"/>
  <c r="L754" i="24"/>
  <c r="R756" i="7"/>
  <c r="R757" i="7"/>
  <c r="N757" i="7"/>
  <c r="N765" i="24"/>
  <c r="R764" i="24"/>
  <c r="R765" i="24"/>
  <c r="N773" i="1"/>
  <c r="R772" i="1"/>
  <c r="R773" i="1"/>
  <c r="J761" i="23"/>
  <c r="L760" i="23"/>
  <c r="L768" i="1"/>
  <c r="J769" i="1"/>
  <c r="J769" i="24"/>
  <c r="L768" i="24"/>
  <c r="J755" i="23"/>
  <c r="L754" i="23"/>
  <c r="J773" i="1"/>
  <c r="L772" i="1"/>
  <c r="J757" i="23"/>
  <c r="L756" i="23"/>
  <c r="J765" i="23"/>
  <c r="L764" i="23"/>
  <c r="K791" i="7"/>
  <c r="N790" i="7"/>
  <c r="J790" i="7"/>
  <c r="E814" i="23"/>
  <c r="I814" i="23"/>
  <c r="I815" i="23"/>
  <c r="E803" i="23"/>
  <c r="E805" i="7"/>
  <c r="E259" i="35"/>
  <c r="E816" i="7"/>
  <c r="E807" i="23"/>
  <c r="E818" i="23"/>
  <c r="I818" i="23"/>
  <c r="I819" i="23"/>
  <c r="J806" i="23"/>
  <c r="J807" i="23"/>
  <c r="N786" i="21"/>
  <c r="J786" i="21"/>
  <c r="K787" i="21"/>
  <c r="R770" i="7"/>
  <c r="R771" i="7"/>
  <c r="N771" i="7"/>
  <c r="N800" i="23"/>
  <c r="J800" i="23"/>
  <c r="K801" i="23"/>
  <c r="J756" i="22"/>
  <c r="L774" i="31"/>
  <c r="K757" i="22"/>
  <c r="N756" i="22"/>
  <c r="P774" i="31"/>
  <c r="N798" i="24"/>
  <c r="K799" i="24"/>
  <c r="J798" i="24"/>
  <c r="R764" i="1"/>
  <c r="R765" i="1"/>
  <c r="N765" i="1"/>
  <c r="K781" i="22"/>
  <c r="J780" i="22"/>
  <c r="L798" i="31"/>
  <c r="L799" i="31"/>
  <c r="N780" i="22"/>
  <c r="P798" i="31"/>
  <c r="N798" i="7"/>
  <c r="J798" i="7"/>
  <c r="K799" i="7"/>
  <c r="K771" i="21"/>
  <c r="N770" i="21"/>
  <c r="J770" i="21"/>
  <c r="N781" i="24"/>
  <c r="R780" i="24"/>
  <c r="R781" i="24"/>
  <c r="E806" i="21"/>
  <c r="I806" i="21"/>
  <c r="I807" i="21"/>
  <c r="O794" i="21"/>
  <c r="O795" i="21"/>
  <c r="K794" i="21"/>
  <c r="E795" i="21"/>
  <c r="K779" i="22"/>
  <c r="N778" i="22"/>
  <c r="P796" i="31"/>
  <c r="J778" i="22"/>
  <c r="L796" i="31"/>
  <c r="L797" i="31"/>
  <c r="J784" i="22"/>
  <c r="L802" i="31"/>
  <c r="L803" i="31"/>
  <c r="N784" i="22"/>
  <c r="P802" i="31"/>
  <c r="K785" i="22"/>
  <c r="N789" i="1"/>
  <c r="R788" i="1"/>
  <c r="R789" i="1"/>
  <c r="E801" i="21"/>
  <c r="K800" i="21"/>
  <c r="O800" i="21"/>
  <c r="O801" i="21"/>
  <c r="E812" i="21"/>
  <c r="I812" i="21"/>
  <c r="I813" i="21"/>
  <c r="O796" i="21"/>
  <c r="O797" i="21"/>
  <c r="E808" i="21"/>
  <c r="I808" i="21"/>
  <c r="I809" i="21"/>
  <c r="K796" i="21"/>
  <c r="E797" i="21"/>
  <c r="N767" i="24"/>
  <c r="R766" i="24"/>
  <c r="R767" i="24"/>
  <c r="J775" i="23"/>
  <c r="L774" i="23"/>
  <c r="J776" i="22"/>
  <c r="L794" i="31"/>
  <c r="K777" i="22"/>
  <c r="N776" i="22"/>
  <c r="P794" i="31"/>
  <c r="K800" i="22"/>
  <c r="M818" i="31"/>
  <c r="M819" i="31"/>
  <c r="E812" i="22"/>
  <c r="I812" i="22"/>
  <c r="O800" i="22"/>
  <c r="E801" i="22"/>
  <c r="N759" i="1"/>
  <c r="R758" i="1"/>
  <c r="R759" i="1"/>
  <c r="N783" i="7"/>
  <c r="R782" i="7"/>
  <c r="R783" i="7"/>
  <c r="J794" i="7"/>
  <c r="K795" i="7"/>
  <c r="N794" i="7"/>
  <c r="R782" i="1"/>
  <c r="R783" i="1"/>
  <c r="N783" i="1"/>
  <c r="N766" i="22"/>
  <c r="P784" i="31"/>
  <c r="K767" i="22"/>
  <c r="J766" i="22"/>
  <c r="L784" i="31"/>
  <c r="J785" i="24"/>
  <c r="L784" i="24"/>
  <c r="J779" i="1"/>
  <c r="L778" i="1"/>
  <c r="J775" i="7"/>
  <c r="L774" i="7"/>
  <c r="E804" i="21"/>
  <c r="I804" i="21"/>
  <c r="I805" i="21"/>
  <c r="E793" i="21"/>
  <c r="O792" i="21"/>
  <c r="O793" i="21"/>
  <c r="K792" i="21"/>
  <c r="N773" i="24"/>
  <c r="R772" i="24"/>
  <c r="R773" i="24"/>
  <c r="R768" i="24"/>
  <c r="R769" i="24"/>
  <c r="N769" i="24"/>
  <c r="E824" i="7"/>
  <c r="E813" i="7"/>
  <c r="E267" i="35"/>
  <c r="N755" i="23"/>
  <c r="R754" i="23"/>
  <c r="R755" i="23"/>
  <c r="N763" i="7"/>
  <c r="R762" i="7"/>
  <c r="R763" i="7"/>
  <c r="E818" i="7"/>
  <c r="O806" i="7"/>
  <c r="O807" i="7"/>
  <c r="E807" i="7"/>
  <c r="E261" i="35"/>
  <c r="N757" i="23"/>
  <c r="R756" i="23"/>
  <c r="R757" i="23"/>
  <c r="E814" i="7"/>
  <c r="O802" i="7"/>
  <c r="O803" i="7"/>
  <c r="E803" i="7"/>
  <c r="E257" i="35"/>
  <c r="N761" i="1"/>
  <c r="R760" i="1"/>
  <c r="R761" i="1"/>
  <c r="J783" i="1"/>
  <c r="L782" i="1"/>
  <c r="R786" i="7"/>
  <c r="R787" i="7"/>
  <c r="N787" i="7"/>
  <c r="J798" i="23"/>
  <c r="N798" i="23"/>
  <c r="K799" i="23"/>
  <c r="J771" i="7"/>
  <c r="L770" i="7"/>
  <c r="E813" i="23"/>
  <c r="E824" i="23"/>
  <c r="I824" i="23"/>
  <c r="I825" i="23"/>
  <c r="N759" i="24"/>
  <c r="R758" i="24"/>
  <c r="R759" i="24"/>
  <c r="N755" i="7"/>
  <c r="R754" i="7"/>
  <c r="R755" i="7"/>
  <c r="E804" i="22"/>
  <c r="I804" i="22"/>
  <c r="O792" i="22"/>
  <c r="K792" i="22"/>
  <c r="M810" i="31"/>
  <c r="M811" i="31"/>
  <c r="E793" i="22"/>
  <c r="N779" i="7"/>
  <c r="R778" i="7"/>
  <c r="R779" i="7"/>
  <c r="J783" i="23"/>
  <c r="L782" i="23"/>
  <c r="O796" i="22"/>
  <c r="K796" i="22"/>
  <c r="M814" i="31"/>
  <c r="M815" i="31"/>
  <c r="E797" i="22"/>
  <c r="E808" i="22"/>
  <c r="I808" i="22"/>
  <c r="E824" i="24"/>
  <c r="I824" i="24"/>
  <c r="I825" i="24"/>
  <c r="E813" i="24"/>
  <c r="J779" i="23"/>
  <c r="L778" i="23"/>
  <c r="J764" i="22"/>
  <c r="L782" i="31"/>
  <c r="N764" i="22"/>
  <c r="P782" i="31"/>
  <c r="K765" i="22"/>
  <c r="N777" i="7"/>
  <c r="R776" i="7"/>
  <c r="R777" i="7"/>
  <c r="J789" i="1"/>
  <c r="L788" i="1"/>
  <c r="N788" i="21"/>
  <c r="J788" i="21"/>
  <c r="K789" i="21"/>
  <c r="N784" i="21"/>
  <c r="K785" i="21"/>
  <c r="J784" i="21"/>
  <c r="J767" i="24"/>
  <c r="L766" i="24"/>
  <c r="N768" i="22"/>
  <c r="P786" i="31"/>
  <c r="K769" i="22"/>
  <c r="J768" i="22"/>
  <c r="L786" i="31"/>
  <c r="N800" i="1"/>
  <c r="J800" i="1"/>
  <c r="K801" i="1"/>
  <c r="R772" i="23"/>
  <c r="R773" i="23"/>
  <c r="J759" i="1"/>
  <c r="L758" i="1"/>
  <c r="L772" i="31"/>
  <c r="L773" i="31"/>
  <c r="P772" i="31"/>
  <c r="J808" i="1"/>
  <c r="J809" i="1"/>
  <c r="J810" i="1"/>
  <c r="J811" i="1"/>
  <c r="I813" i="22"/>
  <c r="K830" i="31"/>
  <c r="E278" i="35"/>
  <c r="I278" i="35"/>
  <c r="I279" i="35"/>
  <c r="I824" i="7"/>
  <c r="I825" i="7"/>
  <c r="E270" i="35"/>
  <c r="I270" i="35"/>
  <c r="I271" i="35"/>
  <c r="I816" i="7"/>
  <c r="I817" i="7"/>
  <c r="E274" i="35"/>
  <c r="I274" i="35"/>
  <c r="I275" i="35"/>
  <c r="I820" i="7"/>
  <c r="I821" i="7"/>
  <c r="E276" i="34"/>
  <c r="I276" i="34"/>
  <c r="I277" i="34"/>
  <c r="I822" i="1"/>
  <c r="I823" i="1"/>
  <c r="E278" i="34"/>
  <c r="I278" i="34"/>
  <c r="I279" i="34"/>
  <c r="I824" i="1"/>
  <c r="I825" i="1"/>
  <c r="E272" i="35"/>
  <c r="I272" i="35"/>
  <c r="I273" i="35"/>
  <c r="I818" i="7"/>
  <c r="I819" i="7"/>
  <c r="I805" i="22"/>
  <c r="K822" i="31"/>
  <c r="E268" i="34"/>
  <c r="I268" i="34"/>
  <c r="I269" i="34"/>
  <c r="I814" i="1"/>
  <c r="I815" i="1"/>
  <c r="I811" i="22"/>
  <c r="K828" i="31"/>
  <c r="E268" i="35"/>
  <c r="I268" i="35"/>
  <c r="I269" i="35"/>
  <c r="I814" i="7"/>
  <c r="I815" i="7"/>
  <c r="I809" i="22"/>
  <c r="K826" i="31"/>
  <c r="I807" i="22"/>
  <c r="K824" i="31"/>
  <c r="E270" i="34"/>
  <c r="I270" i="34"/>
  <c r="I271" i="34"/>
  <c r="I816" i="1"/>
  <c r="I817" i="1"/>
  <c r="E276" i="35"/>
  <c r="I276" i="35"/>
  <c r="I277" i="35"/>
  <c r="I822" i="7"/>
  <c r="I823" i="7"/>
  <c r="E274" i="34"/>
  <c r="I274" i="34"/>
  <c r="I275" i="34"/>
  <c r="I820" i="1"/>
  <c r="I821" i="1"/>
  <c r="E272" i="34"/>
  <c r="I272" i="34"/>
  <c r="I273" i="34"/>
  <c r="I818" i="1"/>
  <c r="I819" i="1"/>
  <c r="I803" i="22"/>
  <c r="K820" i="31"/>
  <c r="K262" i="35"/>
  <c r="K263" i="35"/>
  <c r="N264" i="35"/>
  <c r="N265" i="35"/>
  <c r="O260" i="34"/>
  <c r="O261" i="34"/>
  <c r="J266" i="34"/>
  <c r="L266" i="34"/>
  <c r="O262" i="35"/>
  <c r="O263" i="35"/>
  <c r="J260" i="34"/>
  <c r="L260" i="34"/>
  <c r="O264" i="34"/>
  <c r="O265" i="34"/>
  <c r="K260" i="34"/>
  <c r="K261" i="34"/>
  <c r="O266" i="34"/>
  <c r="O267" i="34"/>
  <c r="J266" i="35"/>
  <c r="J267" i="35"/>
  <c r="K266" i="35"/>
  <c r="K267" i="35"/>
  <c r="K264" i="35"/>
  <c r="K265" i="35"/>
  <c r="N262" i="35"/>
  <c r="R262" i="35"/>
  <c r="R263" i="35"/>
  <c r="O227" i="39"/>
  <c r="Q226" i="41"/>
  <c r="O241" i="39"/>
  <c r="Q240" i="41"/>
  <c r="Q241" i="41"/>
  <c r="K223" i="37"/>
  <c r="N222" i="37"/>
  <c r="J222" i="37"/>
  <c r="M222" i="40"/>
  <c r="V804" i="31"/>
  <c r="V805" i="31"/>
  <c r="P805" i="31"/>
  <c r="U804" i="31"/>
  <c r="K221" i="36"/>
  <c r="J220" i="36"/>
  <c r="N220" i="36"/>
  <c r="K227" i="39"/>
  <c r="M226" i="41"/>
  <c r="J226" i="39"/>
  <c r="N226" i="39"/>
  <c r="Q787" i="31"/>
  <c r="G209" i="40"/>
  <c r="K233" i="36"/>
  <c r="J232" i="36"/>
  <c r="N232" i="36"/>
  <c r="O229" i="39"/>
  <c r="Q228" i="41"/>
  <c r="L787" i="31"/>
  <c r="U782" i="31"/>
  <c r="V782" i="31"/>
  <c r="P783" i="31"/>
  <c r="E251" i="39"/>
  <c r="E251" i="37"/>
  <c r="E266" i="39"/>
  <c r="I266" i="39"/>
  <c r="E266" i="37"/>
  <c r="I266" i="37"/>
  <c r="G830" i="31"/>
  <c r="E255" i="38"/>
  <c r="E255" i="36"/>
  <c r="U792" i="31"/>
  <c r="V792" i="31"/>
  <c r="P793" i="31"/>
  <c r="E253" i="38"/>
  <c r="E253" i="36"/>
  <c r="E249" i="39"/>
  <c r="E249" i="37"/>
  <c r="K243" i="38"/>
  <c r="N242" i="38"/>
  <c r="J242" i="38"/>
  <c r="G219" i="40"/>
  <c r="K229" i="37"/>
  <c r="J228" i="37"/>
  <c r="N228" i="37"/>
  <c r="M228" i="40"/>
  <c r="O250" i="38"/>
  <c r="O251" i="38"/>
  <c r="K250" i="38"/>
  <c r="O252" i="37"/>
  <c r="K252" i="37"/>
  <c r="G252" i="40"/>
  <c r="G253" i="40"/>
  <c r="J264" i="35"/>
  <c r="K243" i="36"/>
  <c r="J242" i="36"/>
  <c r="N242" i="36"/>
  <c r="Q220" i="35"/>
  <c r="Q221" i="35"/>
  <c r="L221" i="35"/>
  <c r="Q218" i="34"/>
  <c r="Q219" i="34"/>
  <c r="L219" i="34"/>
  <c r="K217" i="39"/>
  <c r="J216" i="39"/>
  <c r="M216" i="41"/>
  <c r="N216" i="39"/>
  <c r="K227" i="37"/>
  <c r="J226" i="37"/>
  <c r="N226" i="37"/>
  <c r="M226" i="40"/>
  <c r="Q795" i="31"/>
  <c r="K217" i="38"/>
  <c r="N216" i="38"/>
  <c r="J216" i="38"/>
  <c r="O211" i="37"/>
  <c r="Q210" i="40"/>
  <c r="Q216" i="34"/>
  <c r="Q217" i="34"/>
  <c r="L217" i="34"/>
  <c r="K239" i="37"/>
  <c r="N238" i="37"/>
  <c r="J238" i="37"/>
  <c r="M238" i="40"/>
  <c r="M239" i="40"/>
  <c r="K233" i="38"/>
  <c r="N232" i="38"/>
  <c r="J232" i="38"/>
  <c r="K213" i="36"/>
  <c r="J212" i="36"/>
  <c r="N212" i="36"/>
  <c r="K217" i="37"/>
  <c r="N216" i="37"/>
  <c r="J216" i="37"/>
  <c r="M216" i="40"/>
  <c r="Q779" i="31"/>
  <c r="K264" i="34"/>
  <c r="K265" i="34"/>
  <c r="G221" i="41"/>
  <c r="G254" i="41"/>
  <c r="G255" i="41"/>
  <c r="K254" i="39"/>
  <c r="O254" i="39"/>
  <c r="K250" i="37"/>
  <c r="O250" i="37"/>
  <c r="G250" i="40"/>
  <c r="G251" i="40"/>
  <c r="O231" i="37"/>
  <c r="Q230" i="40"/>
  <c r="K211" i="38"/>
  <c r="N210" i="38"/>
  <c r="J210" i="38"/>
  <c r="G213" i="41"/>
  <c r="N209" i="34"/>
  <c r="R208" i="34"/>
  <c r="R209" i="34"/>
  <c r="G246" i="41"/>
  <c r="G247" i="41"/>
  <c r="K246" i="39"/>
  <c r="O246" i="39"/>
  <c r="K227" i="38"/>
  <c r="N226" i="38"/>
  <c r="J226" i="38"/>
  <c r="K225" i="39"/>
  <c r="M224" i="41"/>
  <c r="J224" i="39"/>
  <c r="N224" i="39"/>
  <c r="J255" i="35"/>
  <c r="L254" i="35"/>
  <c r="Q238" i="35"/>
  <c r="Q239" i="35"/>
  <c r="L239" i="35"/>
  <c r="G229" i="41"/>
  <c r="O266" i="35"/>
  <c r="O267" i="35"/>
  <c r="O793" i="22"/>
  <c r="Q810" i="31"/>
  <c r="Q811" i="31"/>
  <c r="Q220" i="34"/>
  <c r="Q221" i="34"/>
  <c r="L221" i="34"/>
  <c r="Q793" i="31"/>
  <c r="O223" i="39"/>
  <c r="Q222" i="41"/>
  <c r="K235" i="36"/>
  <c r="J234" i="36"/>
  <c r="N234" i="36"/>
  <c r="L246" i="35"/>
  <c r="J247" i="35"/>
  <c r="O797" i="22"/>
  <c r="Q814" i="31"/>
  <c r="Q815" i="31"/>
  <c r="V794" i="31"/>
  <c r="U794" i="31"/>
  <c r="P795" i="31"/>
  <c r="O268" i="34"/>
  <c r="O269" i="34"/>
  <c r="L793" i="31"/>
  <c r="K219" i="37"/>
  <c r="N218" i="37"/>
  <c r="J218" i="37"/>
  <c r="M218" i="40"/>
  <c r="J262" i="34"/>
  <c r="O254" i="36"/>
  <c r="O255" i="36"/>
  <c r="K254" i="36"/>
  <c r="O235" i="37"/>
  <c r="Q234" i="40"/>
  <c r="Q235" i="40"/>
  <c r="N255" i="34"/>
  <c r="R254" i="34"/>
  <c r="R255" i="34"/>
  <c r="O241" i="37"/>
  <c r="Q240" i="40"/>
  <c r="Q241" i="40"/>
  <c r="G225" i="41"/>
  <c r="N247" i="35"/>
  <c r="R246" i="35"/>
  <c r="R247" i="35"/>
  <c r="O211" i="39"/>
  <c r="Q210" i="41"/>
  <c r="L241" i="35"/>
  <c r="Q240" i="35"/>
  <c r="Q241" i="35"/>
  <c r="E258" i="38"/>
  <c r="I258" i="38"/>
  <c r="I259" i="38"/>
  <c r="E258" i="36"/>
  <c r="I258" i="36"/>
  <c r="I259" i="36"/>
  <c r="E262" i="38"/>
  <c r="I262" i="38"/>
  <c r="I263" i="38"/>
  <c r="E262" i="36"/>
  <c r="I262" i="36"/>
  <c r="I263" i="36"/>
  <c r="V778" i="31"/>
  <c r="P779" i="31"/>
  <c r="U778" i="31"/>
  <c r="L791" i="31"/>
  <c r="K237" i="36"/>
  <c r="J236" i="36"/>
  <c r="N236" i="36"/>
  <c r="O219" i="37"/>
  <c r="Q218" i="40"/>
  <c r="Q791" i="31"/>
  <c r="O252" i="36"/>
  <c r="O253" i="36"/>
  <c r="K252" i="36"/>
  <c r="J260" i="35"/>
  <c r="L217" i="35"/>
  <c r="Q216" i="35"/>
  <c r="Q217" i="35"/>
  <c r="Q214" i="34"/>
  <c r="Q215" i="34"/>
  <c r="L215" i="34"/>
  <c r="O215" i="39"/>
  <c r="Q214" i="41"/>
  <c r="K262" i="34"/>
  <c r="K263" i="34"/>
  <c r="K254" i="38"/>
  <c r="O254" i="38"/>
  <c r="O255" i="38"/>
  <c r="K231" i="38"/>
  <c r="N230" i="38"/>
  <c r="J230" i="38"/>
  <c r="J249" i="34"/>
  <c r="L248" i="34"/>
  <c r="R250" i="34"/>
  <c r="R251" i="34"/>
  <c r="N251" i="34"/>
  <c r="O217" i="39"/>
  <c r="Q216" i="41"/>
  <c r="O256" i="34"/>
  <c r="O257" i="34"/>
  <c r="G213" i="40"/>
  <c r="K241" i="37"/>
  <c r="J240" i="37"/>
  <c r="N240" i="37"/>
  <c r="M240" i="40"/>
  <c r="M241" i="40"/>
  <c r="Q228" i="34"/>
  <c r="Q229" i="34"/>
  <c r="L229" i="34"/>
  <c r="O246" i="38"/>
  <c r="O247" i="38"/>
  <c r="K246" i="38"/>
  <c r="N258" i="35"/>
  <c r="Q212" i="34"/>
  <c r="Q213" i="34"/>
  <c r="L213" i="34"/>
  <c r="K211" i="36"/>
  <c r="J210" i="36"/>
  <c r="N210" i="36"/>
  <c r="Q785" i="31"/>
  <c r="K239" i="38"/>
  <c r="N238" i="38"/>
  <c r="J238" i="38"/>
  <c r="Q234" i="35"/>
  <c r="Q235" i="35"/>
  <c r="L235" i="35"/>
  <c r="K241" i="36"/>
  <c r="J240" i="36"/>
  <c r="N240" i="36"/>
  <c r="O248" i="38"/>
  <c r="O249" i="38"/>
  <c r="K248" i="38"/>
  <c r="J258" i="34"/>
  <c r="J259" i="34"/>
  <c r="G223" i="41"/>
  <c r="O237" i="37"/>
  <c r="Q236" i="40"/>
  <c r="Q237" i="40"/>
  <c r="O225" i="39"/>
  <c r="Q224" i="41"/>
  <c r="K211" i="39"/>
  <c r="M210" i="41"/>
  <c r="J210" i="39"/>
  <c r="N210" i="39"/>
  <c r="Q236" i="34"/>
  <c r="Q237" i="34"/>
  <c r="L237" i="34"/>
  <c r="O256" i="35"/>
  <c r="O257" i="35"/>
  <c r="N266" i="35"/>
  <c r="E251" i="38"/>
  <c r="E251" i="36"/>
  <c r="O221" i="39"/>
  <c r="Q220" i="41"/>
  <c r="O209" i="39"/>
  <c r="Q208" i="41"/>
  <c r="L785" i="31"/>
  <c r="K215" i="38"/>
  <c r="N214" i="38"/>
  <c r="J214" i="38"/>
  <c r="K209" i="38"/>
  <c r="N208" i="38"/>
  <c r="J208" i="38"/>
  <c r="K239" i="36"/>
  <c r="J238" i="36"/>
  <c r="N238" i="36"/>
  <c r="O223" i="37"/>
  <c r="Q222" i="40"/>
  <c r="O246" i="36"/>
  <c r="O247" i="36"/>
  <c r="K246" i="36"/>
  <c r="O233" i="39"/>
  <c r="Q232" i="41"/>
  <c r="Q233" i="41"/>
  <c r="U784" i="31"/>
  <c r="P785" i="31"/>
  <c r="V784" i="31"/>
  <c r="E260" i="38"/>
  <c r="I260" i="38"/>
  <c r="I261" i="38"/>
  <c r="E260" i="36"/>
  <c r="I260" i="36"/>
  <c r="I261" i="36"/>
  <c r="V790" i="31"/>
  <c r="P791" i="31"/>
  <c r="U790" i="31"/>
  <c r="P789" i="31"/>
  <c r="U788" i="31"/>
  <c r="V788" i="31"/>
  <c r="O799" i="22"/>
  <c r="Q816" i="31"/>
  <c r="Q817" i="31"/>
  <c r="V780" i="31"/>
  <c r="P781" i="31"/>
  <c r="U780" i="31"/>
  <c r="J245" i="34"/>
  <c r="L244" i="34"/>
  <c r="O225" i="37"/>
  <c r="Q224" i="40"/>
  <c r="O252" i="38"/>
  <c r="O253" i="38"/>
  <c r="K252" i="38"/>
  <c r="K260" i="35"/>
  <c r="K261" i="35"/>
  <c r="L211" i="34"/>
  <c r="Q210" i="34"/>
  <c r="Q211" i="34"/>
  <c r="L227" i="35"/>
  <c r="Q226" i="35"/>
  <c r="Q227" i="35"/>
  <c r="G227" i="41"/>
  <c r="N262" i="34"/>
  <c r="O233" i="37"/>
  <c r="Q232" i="40"/>
  <c r="Q233" i="40"/>
  <c r="Q789" i="31"/>
  <c r="K215" i="37"/>
  <c r="N214" i="37"/>
  <c r="J214" i="37"/>
  <c r="M214" i="40"/>
  <c r="J255" i="34"/>
  <c r="L254" i="34"/>
  <c r="N256" i="34"/>
  <c r="J253" i="35"/>
  <c r="L252" i="35"/>
  <c r="G231" i="41"/>
  <c r="L225" i="34"/>
  <c r="Q224" i="34"/>
  <c r="Q225" i="34"/>
  <c r="K231" i="36"/>
  <c r="J230" i="36"/>
  <c r="N230" i="36"/>
  <c r="K241" i="38"/>
  <c r="N240" i="38"/>
  <c r="J240" i="38"/>
  <c r="Q783" i="31"/>
  <c r="J258" i="35"/>
  <c r="O209" i="37"/>
  <c r="Q208" i="40"/>
  <c r="O237" i="39"/>
  <c r="Q236" i="41"/>
  <c r="Q237" i="41"/>
  <c r="K244" i="36"/>
  <c r="O244" i="36"/>
  <c r="O245" i="36"/>
  <c r="K258" i="34"/>
  <c r="K259" i="34"/>
  <c r="K223" i="39"/>
  <c r="M222" i="41"/>
  <c r="J222" i="39"/>
  <c r="N222" i="39"/>
  <c r="K237" i="37"/>
  <c r="N236" i="37"/>
  <c r="J236" i="37"/>
  <c r="M236" i="40"/>
  <c r="M237" i="40"/>
  <c r="K215" i="36"/>
  <c r="J214" i="36"/>
  <c r="N214" i="36"/>
  <c r="Q222" i="35"/>
  <c r="Q223" i="35"/>
  <c r="L223" i="35"/>
  <c r="L223" i="34"/>
  <c r="Q222" i="34"/>
  <c r="Q223" i="34"/>
  <c r="G221" i="40"/>
  <c r="O795" i="22"/>
  <c r="Q812" i="31"/>
  <c r="Q813" i="31"/>
  <c r="L777" i="31"/>
  <c r="K225" i="38"/>
  <c r="N224" i="38"/>
  <c r="J224" i="38"/>
  <c r="K235" i="39"/>
  <c r="M234" i="41"/>
  <c r="M235" i="41"/>
  <c r="J234" i="39"/>
  <c r="N234" i="39"/>
  <c r="K239" i="39"/>
  <c r="J238" i="39"/>
  <c r="M238" i="41"/>
  <c r="M239" i="41"/>
  <c r="N238" i="39"/>
  <c r="E258" i="39"/>
  <c r="I258" i="39"/>
  <c r="E258" i="37"/>
  <c r="I258" i="37"/>
  <c r="G822" i="31"/>
  <c r="U776" i="31"/>
  <c r="V776" i="31"/>
  <c r="P777" i="31"/>
  <c r="K209" i="36"/>
  <c r="J208" i="36"/>
  <c r="N208" i="36"/>
  <c r="J251" i="34"/>
  <c r="L250" i="34"/>
  <c r="N253" i="35"/>
  <c r="R252" i="35"/>
  <c r="R253" i="35"/>
  <c r="R260" i="34"/>
  <c r="R261" i="34"/>
  <c r="N261" i="34"/>
  <c r="Q232" i="34"/>
  <c r="Q233" i="34"/>
  <c r="L233" i="34"/>
  <c r="N256" i="35"/>
  <c r="E266" i="38"/>
  <c r="I266" i="38"/>
  <c r="I267" i="38"/>
  <c r="E266" i="36"/>
  <c r="I266" i="36"/>
  <c r="I267" i="36"/>
  <c r="U798" i="31"/>
  <c r="V798" i="31"/>
  <c r="V799" i="31"/>
  <c r="P799" i="31"/>
  <c r="V774" i="31"/>
  <c r="P775" i="31"/>
  <c r="U774" i="31"/>
  <c r="E253" i="39"/>
  <c r="E253" i="37"/>
  <c r="N245" i="34"/>
  <c r="R244" i="34"/>
  <c r="R245" i="34"/>
  <c r="Q212" i="35"/>
  <c r="Q213" i="35"/>
  <c r="L213" i="35"/>
  <c r="K225" i="37"/>
  <c r="J224" i="37"/>
  <c r="N224" i="37"/>
  <c r="M224" i="40"/>
  <c r="G229" i="40"/>
  <c r="N260" i="35"/>
  <c r="Q230" i="35"/>
  <c r="Q231" i="35"/>
  <c r="L231" i="35"/>
  <c r="O219" i="39"/>
  <c r="Q218" i="41"/>
  <c r="G215" i="41"/>
  <c r="K229" i="36"/>
  <c r="J228" i="36"/>
  <c r="N228" i="36"/>
  <c r="O262" i="34"/>
  <c r="O263" i="34"/>
  <c r="O248" i="37"/>
  <c r="K248" i="37"/>
  <c r="G248" i="40"/>
  <c r="G249" i="40"/>
  <c r="K233" i="37"/>
  <c r="N232" i="37"/>
  <c r="J232" i="37"/>
  <c r="M232" i="40"/>
  <c r="M233" i="40"/>
  <c r="R248" i="34"/>
  <c r="R249" i="34"/>
  <c r="N249" i="34"/>
  <c r="O215" i="37"/>
  <c r="Q214" i="40"/>
  <c r="R244" i="35"/>
  <c r="R245" i="35"/>
  <c r="N245" i="35"/>
  <c r="J256" i="34"/>
  <c r="O213" i="37"/>
  <c r="Q212" i="40"/>
  <c r="Q775" i="31"/>
  <c r="G211" i="40"/>
  <c r="O231" i="39"/>
  <c r="Q230" i="41"/>
  <c r="G217" i="40"/>
  <c r="K223" i="36"/>
  <c r="J222" i="36"/>
  <c r="N222" i="36"/>
  <c r="K258" i="35"/>
  <c r="K259" i="35"/>
  <c r="Q210" i="35"/>
  <c r="Q211" i="35"/>
  <c r="L211" i="35"/>
  <c r="K209" i="37"/>
  <c r="N208" i="37"/>
  <c r="J208" i="37"/>
  <c r="M208" i="40"/>
  <c r="K219" i="36"/>
  <c r="J218" i="36"/>
  <c r="N218" i="36"/>
  <c r="G231" i="40"/>
  <c r="Q224" i="35"/>
  <c r="Q225" i="35"/>
  <c r="L225" i="35"/>
  <c r="K213" i="39"/>
  <c r="J212" i="39"/>
  <c r="M212" i="41"/>
  <c r="N212" i="39"/>
  <c r="K217" i="36"/>
  <c r="J216" i="36"/>
  <c r="N216" i="36"/>
  <c r="K244" i="38"/>
  <c r="O244" i="38"/>
  <c r="O245" i="38"/>
  <c r="N258" i="34"/>
  <c r="Q238" i="34"/>
  <c r="Q239" i="34"/>
  <c r="L239" i="34"/>
  <c r="K237" i="38"/>
  <c r="J236" i="38"/>
  <c r="N236" i="38"/>
  <c r="G211" i="41"/>
  <c r="J253" i="34"/>
  <c r="L252" i="34"/>
  <c r="J256" i="35"/>
  <c r="J257" i="35"/>
  <c r="U772" i="31"/>
  <c r="V772" i="31"/>
  <c r="P773" i="31"/>
  <c r="E245" i="39"/>
  <c r="E245" i="37"/>
  <c r="L250" i="35"/>
  <c r="J251" i="35"/>
  <c r="J249" i="35"/>
  <c r="L248" i="35"/>
  <c r="O252" i="39"/>
  <c r="K252" i="39"/>
  <c r="G252" i="41"/>
  <c r="G253" i="41"/>
  <c r="K225" i="36"/>
  <c r="J224" i="36"/>
  <c r="N224" i="36"/>
  <c r="Q242" i="35"/>
  <c r="Q243" i="35"/>
  <c r="L243" i="35"/>
  <c r="G217" i="41"/>
  <c r="N247" i="34"/>
  <c r="R246" i="34"/>
  <c r="R247" i="34"/>
  <c r="K237" i="39"/>
  <c r="M236" i="41"/>
  <c r="M237" i="41"/>
  <c r="J236" i="39"/>
  <c r="N236" i="39"/>
  <c r="L266" i="35"/>
  <c r="G225" i="40"/>
  <c r="O248" i="36"/>
  <c r="O249" i="36"/>
  <c r="K248" i="36"/>
  <c r="L795" i="31"/>
  <c r="E255" i="39"/>
  <c r="E255" i="37"/>
  <c r="V800" i="31"/>
  <c r="V801" i="31"/>
  <c r="U800" i="31"/>
  <c r="P801" i="31"/>
  <c r="L789" i="31"/>
  <c r="E245" i="38"/>
  <c r="E245" i="36"/>
  <c r="L781" i="31"/>
  <c r="E256" i="39"/>
  <c r="I256" i="39"/>
  <c r="E256" i="37"/>
  <c r="I256" i="37"/>
  <c r="G820" i="31"/>
  <c r="K243" i="37"/>
  <c r="N242" i="37"/>
  <c r="J242" i="37"/>
  <c r="M242" i="40"/>
  <c r="M243" i="40"/>
  <c r="L231" i="34"/>
  <c r="Q230" i="34"/>
  <c r="Q231" i="34"/>
  <c r="L241" i="34"/>
  <c r="Q240" i="34"/>
  <c r="Q241" i="34"/>
  <c r="O260" i="35"/>
  <c r="O261" i="35"/>
  <c r="Q218" i="35"/>
  <c r="Q219" i="35"/>
  <c r="L219" i="35"/>
  <c r="O243" i="39"/>
  <c r="Q242" i="41"/>
  <c r="Q243" i="41"/>
  <c r="K219" i="39"/>
  <c r="J218" i="39"/>
  <c r="M218" i="41"/>
  <c r="N218" i="39"/>
  <c r="K215" i="39"/>
  <c r="J214" i="39"/>
  <c r="M214" i="41"/>
  <c r="N214" i="39"/>
  <c r="G248" i="41"/>
  <c r="G249" i="41"/>
  <c r="O248" i="39"/>
  <c r="K248" i="39"/>
  <c r="Q228" i="35"/>
  <c r="Q229" i="35"/>
  <c r="L229" i="35"/>
  <c r="K241" i="39"/>
  <c r="J240" i="39"/>
  <c r="M240" i="41"/>
  <c r="M241" i="41"/>
  <c r="N240" i="39"/>
  <c r="O239" i="39"/>
  <c r="Q238" i="41"/>
  <c r="Q239" i="41"/>
  <c r="G227" i="40"/>
  <c r="K223" i="38"/>
  <c r="N222" i="38"/>
  <c r="J222" i="38"/>
  <c r="K256" i="34"/>
  <c r="K257" i="34"/>
  <c r="K213" i="37"/>
  <c r="J212" i="37"/>
  <c r="N212" i="37"/>
  <c r="M212" i="40"/>
  <c r="K219" i="38"/>
  <c r="N218" i="38"/>
  <c r="J218" i="38"/>
  <c r="N264" i="34"/>
  <c r="Q773" i="31"/>
  <c r="K221" i="39"/>
  <c r="M220" i="41"/>
  <c r="J220" i="39"/>
  <c r="N220" i="39"/>
  <c r="J209" i="34"/>
  <c r="L208" i="34"/>
  <c r="G209" i="41"/>
  <c r="K244" i="37"/>
  <c r="O244" i="37"/>
  <c r="G244" i="40"/>
  <c r="G245" i="40"/>
  <c r="O258" i="34"/>
  <c r="O259" i="34"/>
  <c r="J262" i="35"/>
  <c r="K235" i="38"/>
  <c r="N234" i="38"/>
  <c r="J234" i="38"/>
  <c r="K227" i="36"/>
  <c r="J226" i="36"/>
  <c r="N226" i="36"/>
  <c r="Q208" i="35"/>
  <c r="Q209" i="35"/>
  <c r="L209" i="35"/>
  <c r="Q214" i="35"/>
  <c r="Q215" i="35"/>
  <c r="L215" i="35"/>
  <c r="R254" i="35"/>
  <c r="R255" i="35"/>
  <c r="N255" i="35"/>
  <c r="K221" i="38"/>
  <c r="J220" i="38"/>
  <c r="N220" i="38"/>
  <c r="K256" i="35"/>
  <c r="K257" i="35"/>
  <c r="O221" i="37"/>
  <c r="Q220" i="40"/>
  <c r="L783" i="31"/>
  <c r="E249" i="38"/>
  <c r="E249" i="36"/>
  <c r="L779" i="31"/>
  <c r="K235" i="37"/>
  <c r="N234" i="37"/>
  <c r="J234" i="37"/>
  <c r="M234" i="40"/>
  <c r="M235" i="40"/>
  <c r="O227" i="37"/>
  <c r="Q226" i="40"/>
  <c r="O239" i="37"/>
  <c r="Q238" i="40"/>
  <c r="Q239" i="40"/>
  <c r="N267" i="34"/>
  <c r="Q777" i="31"/>
  <c r="U786" i="31"/>
  <c r="V786" i="31"/>
  <c r="P787" i="31"/>
  <c r="E247" i="38"/>
  <c r="E247" i="36"/>
  <c r="E260" i="39"/>
  <c r="I260" i="39"/>
  <c r="E260" i="37"/>
  <c r="I260" i="37"/>
  <c r="G824" i="31"/>
  <c r="R250" i="35"/>
  <c r="R251" i="35"/>
  <c r="N251" i="35"/>
  <c r="N249" i="35"/>
  <c r="R248" i="35"/>
  <c r="R249" i="35"/>
  <c r="G215" i="40"/>
  <c r="L243" i="34"/>
  <c r="Q242" i="34"/>
  <c r="Q243" i="34"/>
  <c r="O258" i="35"/>
  <c r="O259" i="35"/>
  <c r="U802" i="31"/>
  <c r="P803" i="31"/>
  <c r="V802" i="31"/>
  <c r="V803" i="31"/>
  <c r="E262" i="39"/>
  <c r="I262" i="39"/>
  <c r="E262" i="37"/>
  <c r="I262" i="37"/>
  <c r="G826" i="31"/>
  <c r="E247" i="39"/>
  <c r="E247" i="37"/>
  <c r="O801" i="22"/>
  <c r="Q818" i="31"/>
  <c r="Q819" i="31"/>
  <c r="P797" i="31"/>
  <c r="V796" i="31"/>
  <c r="V797" i="31"/>
  <c r="U796" i="31"/>
  <c r="L775" i="31"/>
  <c r="E264" i="36"/>
  <c r="I264" i="36"/>
  <c r="I265" i="36"/>
  <c r="E264" i="38"/>
  <c r="I264" i="38"/>
  <c r="I265" i="38"/>
  <c r="E264" i="39"/>
  <c r="I264" i="39"/>
  <c r="E264" i="37"/>
  <c r="I264" i="37"/>
  <c r="G828" i="31"/>
  <c r="P807" i="31"/>
  <c r="U806" i="31"/>
  <c r="V806" i="31"/>
  <c r="V807" i="31"/>
  <c r="E256" i="38"/>
  <c r="I256" i="38"/>
  <c r="I257" i="38"/>
  <c r="E256" i="36"/>
  <c r="I256" i="36"/>
  <c r="I257" i="36"/>
  <c r="K276" i="34"/>
  <c r="K277" i="34"/>
  <c r="N276" i="34"/>
  <c r="O791" i="22"/>
  <c r="Q808" i="31"/>
  <c r="Q809" i="31"/>
  <c r="L235" i="34"/>
  <c r="Q234" i="34"/>
  <c r="Q235" i="34"/>
  <c r="O243" i="37"/>
  <c r="Q242" i="40"/>
  <c r="Q243" i="40"/>
  <c r="K229" i="38"/>
  <c r="J228" i="38"/>
  <c r="N228" i="38"/>
  <c r="O229" i="37"/>
  <c r="Q228" i="40"/>
  <c r="K250" i="36"/>
  <c r="O250" i="36"/>
  <c r="O251" i="36"/>
  <c r="O264" i="35"/>
  <c r="O265" i="35"/>
  <c r="K243" i="39"/>
  <c r="M242" i="41"/>
  <c r="M243" i="41"/>
  <c r="J242" i="39"/>
  <c r="N242" i="39"/>
  <c r="O235" i="39"/>
  <c r="Q234" i="41"/>
  <c r="Q235" i="41"/>
  <c r="G219" i="41"/>
  <c r="Q226" i="34"/>
  <c r="Q227" i="34"/>
  <c r="L227" i="34"/>
  <c r="Q232" i="35"/>
  <c r="Q233" i="35"/>
  <c r="L233" i="35"/>
  <c r="Q236" i="35"/>
  <c r="Q237" i="35"/>
  <c r="L237" i="35"/>
  <c r="K213" i="38"/>
  <c r="J212" i="38"/>
  <c r="N212" i="38"/>
  <c r="J245" i="35"/>
  <c r="L244" i="35"/>
  <c r="G223" i="40"/>
  <c r="K211" i="37"/>
  <c r="N210" i="37"/>
  <c r="J210" i="37"/>
  <c r="M210" i="40"/>
  <c r="K231" i="39"/>
  <c r="J230" i="39"/>
  <c r="M230" i="41"/>
  <c r="N230" i="39"/>
  <c r="O217" i="37"/>
  <c r="Q216" i="40"/>
  <c r="J264" i="34"/>
  <c r="K233" i="39"/>
  <c r="J232" i="39"/>
  <c r="M232" i="41"/>
  <c r="M233" i="41"/>
  <c r="N232" i="39"/>
  <c r="O254" i="37"/>
  <c r="K254" i="37"/>
  <c r="G254" i="40"/>
  <c r="G255" i="40"/>
  <c r="J247" i="34"/>
  <c r="L246" i="34"/>
  <c r="G250" i="41"/>
  <c r="G251" i="41"/>
  <c r="O250" i="39"/>
  <c r="K250" i="39"/>
  <c r="K231" i="37"/>
  <c r="N230" i="37"/>
  <c r="J230" i="37"/>
  <c r="M230" i="40"/>
  <c r="O213" i="39"/>
  <c r="Q212" i="41"/>
  <c r="K209" i="39"/>
  <c r="J208" i="39"/>
  <c r="M208" i="41"/>
  <c r="N208" i="39"/>
  <c r="O244" i="39"/>
  <c r="G244" i="41"/>
  <c r="G245" i="41"/>
  <c r="K244" i="39"/>
  <c r="O246" i="37"/>
  <c r="K246" i="37"/>
  <c r="G246" i="40"/>
  <c r="G247" i="40"/>
  <c r="Q781" i="31"/>
  <c r="N253" i="34"/>
  <c r="R252" i="34"/>
  <c r="R253" i="34"/>
  <c r="K229" i="39"/>
  <c r="M228" i="41"/>
  <c r="J228" i="39"/>
  <c r="N228" i="39"/>
  <c r="K221" i="37"/>
  <c r="N220" i="37"/>
  <c r="J220" i="37"/>
  <c r="M220" i="40"/>
  <c r="O804" i="1"/>
  <c r="O805" i="1"/>
  <c r="J804" i="1"/>
  <c r="J805" i="1"/>
  <c r="K804" i="1"/>
  <c r="K805" i="1"/>
  <c r="K812" i="23"/>
  <c r="K813" i="23"/>
  <c r="O812" i="7"/>
  <c r="O813" i="7"/>
  <c r="K806" i="23"/>
  <c r="N806" i="23"/>
  <c r="K804" i="7"/>
  <c r="K805" i="7"/>
  <c r="K812" i="7"/>
  <c r="K813" i="7"/>
  <c r="J812" i="7"/>
  <c r="J813" i="7"/>
  <c r="K802" i="23"/>
  <c r="N802" i="23"/>
  <c r="J810" i="23"/>
  <c r="J811" i="23"/>
  <c r="O810" i="24"/>
  <c r="O811" i="24"/>
  <c r="N804" i="7"/>
  <c r="N805" i="7"/>
  <c r="J812" i="1"/>
  <c r="J813" i="1"/>
  <c r="O804" i="24"/>
  <c r="O805" i="24"/>
  <c r="O808" i="24"/>
  <c r="O809" i="24"/>
  <c r="J802" i="7"/>
  <c r="J803" i="7"/>
  <c r="N812" i="7"/>
  <c r="L806" i="23"/>
  <c r="L807" i="23"/>
  <c r="O812" i="1"/>
  <c r="O813" i="1"/>
  <c r="K804" i="24"/>
  <c r="K805" i="24"/>
  <c r="K808" i="24"/>
  <c r="J808" i="24"/>
  <c r="N806" i="1"/>
  <c r="N807" i="1"/>
  <c r="O802" i="23"/>
  <c r="O803" i="23"/>
  <c r="K810" i="23"/>
  <c r="K811" i="23"/>
  <c r="O804" i="7"/>
  <c r="O805" i="7"/>
  <c r="O810" i="23"/>
  <c r="O811" i="23"/>
  <c r="K802" i="1"/>
  <c r="K803" i="1"/>
  <c r="K802" i="24"/>
  <c r="K803" i="24"/>
  <c r="N802" i="1"/>
  <c r="N803" i="1"/>
  <c r="K806" i="1"/>
  <c r="K807" i="1"/>
  <c r="O802" i="24"/>
  <c r="O803" i="24"/>
  <c r="N808" i="7"/>
  <c r="N809" i="7"/>
  <c r="L759" i="1"/>
  <c r="Q758" i="1"/>
  <c r="Q759" i="1"/>
  <c r="N769" i="22"/>
  <c r="R768" i="22"/>
  <c r="N789" i="21"/>
  <c r="R788" i="21"/>
  <c r="R789" i="21"/>
  <c r="Q778" i="23"/>
  <c r="Q779" i="23"/>
  <c r="L779" i="23"/>
  <c r="L783" i="1"/>
  <c r="Q782" i="1"/>
  <c r="Q783" i="1"/>
  <c r="E805" i="21"/>
  <c r="E816" i="21"/>
  <c r="I816" i="21"/>
  <c r="I817" i="21"/>
  <c r="O804" i="21"/>
  <c r="O805" i="21"/>
  <c r="N777" i="22"/>
  <c r="R776" i="22"/>
  <c r="J771" i="21"/>
  <c r="L770" i="21"/>
  <c r="J757" i="22"/>
  <c r="L756" i="22"/>
  <c r="N774" i="31"/>
  <c r="R786" i="21"/>
  <c r="R787" i="21"/>
  <c r="N787" i="21"/>
  <c r="L777" i="24"/>
  <c r="Q776" i="24"/>
  <c r="Q777" i="24"/>
  <c r="N775" i="21"/>
  <c r="R774" i="21"/>
  <c r="R775" i="21"/>
  <c r="N767" i="21"/>
  <c r="R766" i="21"/>
  <c r="R767" i="21"/>
  <c r="J793" i="7"/>
  <c r="L792" i="7"/>
  <c r="R760" i="22"/>
  <c r="N761" i="22"/>
  <c r="E821" i="7"/>
  <c r="E275" i="35"/>
  <c r="L785" i="1"/>
  <c r="Q784" i="1"/>
  <c r="Q785" i="1"/>
  <c r="J775" i="22"/>
  <c r="L774" i="22"/>
  <c r="N792" i="31"/>
  <c r="R794" i="1"/>
  <c r="R795" i="1"/>
  <c r="N795" i="1"/>
  <c r="L796" i="1"/>
  <c r="J797" i="1"/>
  <c r="J808" i="23"/>
  <c r="J809" i="23"/>
  <c r="J783" i="21"/>
  <c r="L782" i="21"/>
  <c r="L779" i="24"/>
  <c r="Q778" i="24"/>
  <c r="Q779" i="24"/>
  <c r="R796" i="24"/>
  <c r="R797" i="24"/>
  <c r="N797" i="24"/>
  <c r="N789" i="22"/>
  <c r="R788" i="22"/>
  <c r="L773" i="7"/>
  <c r="Q772" i="7"/>
  <c r="Q773" i="7"/>
  <c r="J804" i="23"/>
  <c r="J805" i="23"/>
  <c r="J797" i="23"/>
  <c r="L796" i="23"/>
  <c r="O806" i="24"/>
  <c r="O807" i="24"/>
  <c r="N810" i="1"/>
  <c r="J787" i="22"/>
  <c r="L786" i="22"/>
  <c r="N804" i="31"/>
  <c r="N805" i="31"/>
  <c r="L767" i="24"/>
  <c r="Q766" i="24"/>
  <c r="Q767" i="24"/>
  <c r="L789" i="1"/>
  <c r="Q788" i="1"/>
  <c r="Q789" i="1"/>
  <c r="E820" i="22"/>
  <c r="I820" i="22"/>
  <c r="E809" i="22"/>
  <c r="L771" i="7"/>
  <c r="Q770" i="7"/>
  <c r="Q771" i="7"/>
  <c r="N802" i="7"/>
  <c r="L775" i="7"/>
  <c r="Q774" i="7"/>
  <c r="Q775" i="7"/>
  <c r="R766" i="22"/>
  <c r="N767" i="22"/>
  <c r="J796" i="21"/>
  <c r="N796" i="21"/>
  <c r="K797" i="21"/>
  <c r="R770" i="21"/>
  <c r="R771" i="21"/>
  <c r="N771" i="21"/>
  <c r="J804" i="7"/>
  <c r="J802" i="23"/>
  <c r="J803" i="23"/>
  <c r="L765" i="23"/>
  <c r="Q764" i="23"/>
  <c r="Q765" i="23"/>
  <c r="Q768" i="24"/>
  <c r="Q769" i="24"/>
  <c r="L769" i="24"/>
  <c r="K810" i="24"/>
  <c r="J767" i="21"/>
  <c r="L766" i="21"/>
  <c r="J799" i="1"/>
  <c r="L798" i="1"/>
  <c r="O808" i="1"/>
  <c r="O809" i="1"/>
  <c r="L787" i="24"/>
  <c r="Q786" i="24"/>
  <c r="Q787" i="24"/>
  <c r="Q756" i="24"/>
  <c r="Q757" i="24"/>
  <c r="L757" i="24"/>
  <c r="Q788" i="23"/>
  <c r="Q789" i="23"/>
  <c r="L789" i="23"/>
  <c r="J795" i="1"/>
  <c r="L794" i="1"/>
  <c r="N783" i="21"/>
  <c r="R782" i="21"/>
  <c r="R783" i="21"/>
  <c r="J771" i="22"/>
  <c r="L770" i="22"/>
  <c r="N788" i="31"/>
  <c r="E803" i="21"/>
  <c r="E814" i="21"/>
  <c r="I814" i="21"/>
  <c r="I815" i="21"/>
  <c r="E817" i="23"/>
  <c r="Q784" i="23"/>
  <c r="Q785" i="23"/>
  <c r="L785" i="23"/>
  <c r="N797" i="23"/>
  <c r="R796" i="23"/>
  <c r="R797" i="23"/>
  <c r="L771" i="24"/>
  <c r="Q770" i="24"/>
  <c r="Q771" i="24"/>
  <c r="E819" i="24"/>
  <c r="J793" i="1"/>
  <c r="L792" i="1"/>
  <c r="Q780" i="23"/>
  <c r="Q781" i="23"/>
  <c r="L781" i="23"/>
  <c r="N765" i="21"/>
  <c r="R764" i="21"/>
  <c r="R765" i="21"/>
  <c r="N790" i="22"/>
  <c r="P808" i="31"/>
  <c r="J790" i="22"/>
  <c r="L808" i="31"/>
  <c r="L809" i="31"/>
  <c r="K791" i="22"/>
  <c r="K810" i="7"/>
  <c r="K811" i="7"/>
  <c r="L755" i="7"/>
  <c r="Q754" i="7"/>
  <c r="Q755" i="7"/>
  <c r="E815" i="7"/>
  <c r="E269" i="35"/>
  <c r="K806" i="7"/>
  <c r="K807" i="7"/>
  <c r="J777" i="22"/>
  <c r="L776" i="22"/>
  <c r="N794" i="31"/>
  <c r="L781" i="24"/>
  <c r="Q780" i="24"/>
  <c r="Q781" i="24"/>
  <c r="L783" i="24"/>
  <c r="Q782" i="24"/>
  <c r="Q783" i="24"/>
  <c r="E821" i="1"/>
  <c r="E275" i="34"/>
  <c r="J773" i="21"/>
  <c r="L772" i="21"/>
  <c r="Q760" i="24"/>
  <c r="Q761" i="24"/>
  <c r="L761" i="24"/>
  <c r="J773" i="22"/>
  <c r="L772" i="22"/>
  <c r="N790" i="31"/>
  <c r="L771" i="23"/>
  <c r="Q770" i="23"/>
  <c r="Q771" i="23"/>
  <c r="J795" i="23"/>
  <c r="L794" i="23"/>
  <c r="L771" i="1"/>
  <c r="Q770" i="1"/>
  <c r="Q771" i="1"/>
  <c r="L777" i="7"/>
  <c r="Q776" i="7"/>
  <c r="Q777" i="7"/>
  <c r="J759" i="21"/>
  <c r="L758" i="21"/>
  <c r="N792" i="22"/>
  <c r="P810" i="31"/>
  <c r="K793" i="22"/>
  <c r="J792" i="22"/>
  <c r="L810" i="31"/>
  <c r="L811" i="31"/>
  <c r="L779" i="1"/>
  <c r="Q778" i="1"/>
  <c r="Q779" i="1"/>
  <c r="Q774" i="23"/>
  <c r="Q775" i="23"/>
  <c r="L775" i="23"/>
  <c r="N773" i="22"/>
  <c r="R772" i="22"/>
  <c r="E811" i="22"/>
  <c r="E822" i="22"/>
  <c r="I822" i="22"/>
  <c r="E823" i="1"/>
  <c r="E277" i="34"/>
  <c r="L763" i="1"/>
  <c r="Q762" i="1"/>
  <c r="Q763" i="1"/>
  <c r="J769" i="21"/>
  <c r="L768" i="21"/>
  <c r="J761" i="21"/>
  <c r="L760" i="21"/>
  <c r="R758" i="21"/>
  <c r="R759" i="21"/>
  <c r="N759" i="21"/>
  <c r="J757" i="21"/>
  <c r="L756" i="21"/>
  <c r="K812" i="24"/>
  <c r="J812" i="23"/>
  <c r="N799" i="23"/>
  <c r="R798" i="23"/>
  <c r="R799" i="23"/>
  <c r="N795" i="7"/>
  <c r="R794" i="7"/>
  <c r="R795" i="7"/>
  <c r="R784" i="22"/>
  <c r="N785" i="22"/>
  <c r="J799" i="7"/>
  <c r="L798" i="7"/>
  <c r="O806" i="23"/>
  <c r="O807" i="23"/>
  <c r="Q768" i="1"/>
  <c r="Q769" i="1"/>
  <c r="L769" i="1"/>
  <c r="N812" i="1"/>
  <c r="Q758" i="23"/>
  <c r="Q759" i="23"/>
  <c r="L759" i="23"/>
  <c r="N795" i="24"/>
  <c r="R794" i="24"/>
  <c r="R795" i="24"/>
  <c r="L773" i="24"/>
  <c r="Q772" i="24"/>
  <c r="Q773" i="24"/>
  <c r="L781" i="1"/>
  <c r="Q780" i="1"/>
  <c r="Q781" i="1"/>
  <c r="L808" i="1"/>
  <c r="K808" i="7"/>
  <c r="K809" i="7"/>
  <c r="N777" i="21"/>
  <c r="R776" i="21"/>
  <c r="R777" i="21"/>
  <c r="N783" i="22"/>
  <c r="R782" i="22"/>
  <c r="K799" i="21"/>
  <c r="N798" i="21"/>
  <c r="J798" i="21"/>
  <c r="J793" i="23"/>
  <c r="L792" i="23"/>
  <c r="N793" i="24"/>
  <c r="R792" i="24"/>
  <c r="R793" i="24"/>
  <c r="L757" i="1"/>
  <c r="Q756" i="1"/>
  <c r="Q757" i="1"/>
  <c r="Q760" i="7"/>
  <c r="Q761" i="7"/>
  <c r="L761" i="7"/>
  <c r="R754" i="22"/>
  <c r="N755" i="22"/>
  <c r="J801" i="24"/>
  <c r="L800" i="24"/>
  <c r="R778" i="21"/>
  <c r="R779" i="21"/>
  <c r="N779" i="21"/>
  <c r="N763" i="22"/>
  <c r="R762" i="22"/>
  <c r="N769" i="21"/>
  <c r="R768" i="21"/>
  <c r="R769" i="21"/>
  <c r="Q772" i="23"/>
  <c r="Q773" i="23"/>
  <c r="L773" i="23"/>
  <c r="L765" i="1"/>
  <c r="Q764" i="1"/>
  <c r="Q765" i="1"/>
  <c r="R790" i="1"/>
  <c r="R791" i="1"/>
  <c r="N791" i="1"/>
  <c r="E820" i="21"/>
  <c r="I820" i="21"/>
  <c r="I821" i="21"/>
  <c r="E809" i="21"/>
  <c r="O808" i="21"/>
  <c r="O809" i="21"/>
  <c r="J801" i="23"/>
  <c r="L800" i="23"/>
  <c r="K810" i="1"/>
  <c r="K811" i="1"/>
  <c r="N787" i="22"/>
  <c r="R786" i="22"/>
  <c r="Q760" i="1"/>
  <c r="Q761" i="1"/>
  <c r="L761" i="1"/>
  <c r="N796" i="22"/>
  <c r="P814" i="31"/>
  <c r="K797" i="22"/>
  <c r="J796" i="22"/>
  <c r="L814" i="31"/>
  <c r="L815" i="31"/>
  <c r="J799" i="24"/>
  <c r="L798" i="24"/>
  <c r="L763" i="23"/>
  <c r="Q762" i="23"/>
  <c r="Q763" i="23"/>
  <c r="N773" i="21"/>
  <c r="R772" i="21"/>
  <c r="R773" i="21"/>
  <c r="N795" i="23"/>
  <c r="R794" i="23"/>
  <c r="R795" i="23"/>
  <c r="J791" i="1"/>
  <c r="L790" i="1"/>
  <c r="N801" i="1"/>
  <c r="R800" i="1"/>
  <c r="R801" i="1"/>
  <c r="E825" i="24"/>
  <c r="E816" i="22"/>
  <c r="I816" i="22"/>
  <c r="E805" i="22"/>
  <c r="J799" i="23"/>
  <c r="L798" i="23"/>
  <c r="N792" i="21"/>
  <c r="J792" i="21"/>
  <c r="K793" i="21"/>
  <c r="E813" i="21"/>
  <c r="E824" i="21"/>
  <c r="I824" i="21"/>
  <c r="I825" i="21"/>
  <c r="J785" i="22"/>
  <c r="L784" i="22"/>
  <c r="N802" i="31"/>
  <c r="N803" i="31"/>
  <c r="E818" i="21"/>
  <c r="I818" i="21"/>
  <c r="I819" i="21"/>
  <c r="O806" i="21"/>
  <c r="O807" i="21"/>
  <c r="E807" i="21"/>
  <c r="N799" i="7"/>
  <c r="R798" i="7"/>
  <c r="R799" i="7"/>
  <c r="N799" i="24"/>
  <c r="R798" i="24"/>
  <c r="R799" i="24"/>
  <c r="K818" i="23"/>
  <c r="E819" i="23"/>
  <c r="E817" i="7"/>
  <c r="E271" i="35"/>
  <c r="K814" i="23"/>
  <c r="E815" i="23"/>
  <c r="L773" i="1"/>
  <c r="Q772" i="1"/>
  <c r="Q773" i="1"/>
  <c r="Q760" i="23"/>
  <c r="Q761" i="23"/>
  <c r="L761" i="23"/>
  <c r="Q754" i="24"/>
  <c r="Q755" i="24"/>
  <c r="L755" i="24"/>
  <c r="Q758" i="7"/>
  <c r="Q759" i="7"/>
  <c r="L759" i="7"/>
  <c r="E815" i="1"/>
  <c r="E269" i="34"/>
  <c r="E823" i="24"/>
  <c r="E823" i="23"/>
  <c r="E821" i="24"/>
  <c r="R762" i="21"/>
  <c r="R763" i="21"/>
  <c r="N763" i="21"/>
  <c r="J777" i="21"/>
  <c r="L776" i="21"/>
  <c r="J755" i="21"/>
  <c r="L754" i="21"/>
  <c r="J797" i="7"/>
  <c r="L796" i="7"/>
  <c r="K808" i="23"/>
  <c r="E807" i="22"/>
  <c r="E818" i="22"/>
  <c r="I818" i="22"/>
  <c r="Q776" i="23"/>
  <c r="Q777" i="23"/>
  <c r="L777" i="23"/>
  <c r="J755" i="22"/>
  <c r="L754" i="22"/>
  <c r="R800" i="24"/>
  <c r="R801" i="24"/>
  <c r="N801" i="24"/>
  <c r="L787" i="7"/>
  <c r="Q786" i="7"/>
  <c r="Q787" i="7"/>
  <c r="Q762" i="24"/>
  <c r="Q763" i="24"/>
  <c r="L763" i="24"/>
  <c r="L767" i="23"/>
  <c r="Q766" i="23"/>
  <c r="Q767" i="23"/>
  <c r="J801" i="7"/>
  <c r="L800" i="7"/>
  <c r="Q788" i="7"/>
  <c r="Q789" i="7"/>
  <c r="L789" i="7"/>
  <c r="N761" i="21"/>
  <c r="R760" i="21"/>
  <c r="R761" i="21"/>
  <c r="L790" i="23"/>
  <c r="J791" i="23"/>
  <c r="N757" i="21"/>
  <c r="R756" i="21"/>
  <c r="R757" i="21"/>
  <c r="N802" i="24"/>
  <c r="J802" i="24"/>
  <c r="J803" i="24"/>
  <c r="L763" i="7"/>
  <c r="Q762" i="7"/>
  <c r="Q763" i="7"/>
  <c r="J793" i="24"/>
  <c r="L792" i="24"/>
  <c r="J820" i="23"/>
  <c r="J821" i="23"/>
  <c r="E821" i="23"/>
  <c r="K799" i="22"/>
  <c r="N798" i="22"/>
  <c r="P816" i="31"/>
  <c r="J798" i="22"/>
  <c r="L816" i="31"/>
  <c r="L817" i="31"/>
  <c r="J789" i="22"/>
  <c r="L788" i="22"/>
  <c r="N806" i="31"/>
  <c r="N807" i="31"/>
  <c r="E819" i="7"/>
  <c r="E273" i="35"/>
  <c r="N804" i="24"/>
  <c r="J804" i="24"/>
  <c r="L777" i="1"/>
  <c r="Q776" i="1"/>
  <c r="Q777" i="1"/>
  <c r="E817" i="1"/>
  <c r="E271" i="34"/>
  <c r="L781" i="7"/>
  <c r="Q780" i="7"/>
  <c r="Q781" i="7"/>
  <c r="J779" i="21"/>
  <c r="L778" i="21"/>
  <c r="Q784" i="7"/>
  <c r="Q785" i="7"/>
  <c r="L785" i="7"/>
  <c r="L800" i="1"/>
  <c r="J801" i="1"/>
  <c r="R784" i="21"/>
  <c r="R785" i="21"/>
  <c r="N785" i="21"/>
  <c r="Q782" i="23"/>
  <c r="Q783" i="23"/>
  <c r="L783" i="23"/>
  <c r="O812" i="23"/>
  <c r="O813" i="23"/>
  <c r="Q784" i="24"/>
  <c r="Q785" i="24"/>
  <c r="L785" i="24"/>
  <c r="J769" i="22"/>
  <c r="L768" i="22"/>
  <c r="N786" i="31"/>
  <c r="N765" i="22"/>
  <c r="R764" i="22"/>
  <c r="O812" i="24"/>
  <c r="O813" i="24"/>
  <c r="E825" i="23"/>
  <c r="J824" i="23"/>
  <c r="J825" i="23"/>
  <c r="K802" i="7"/>
  <c r="K803" i="7"/>
  <c r="J806" i="7"/>
  <c r="J807" i="7"/>
  <c r="J795" i="7"/>
  <c r="L794" i="7"/>
  <c r="E824" i="22"/>
  <c r="I824" i="22"/>
  <c r="E813" i="22"/>
  <c r="J779" i="22"/>
  <c r="L778" i="22"/>
  <c r="N796" i="31"/>
  <c r="N797" i="31"/>
  <c r="N781" i="22"/>
  <c r="R780" i="22"/>
  <c r="N757" i="22"/>
  <c r="R756" i="22"/>
  <c r="J791" i="7"/>
  <c r="L790" i="7"/>
  <c r="L767" i="7"/>
  <c r="Q766" i="7"/>
  <c r="Q767" i="7"/>
  <c r="E817" i="24"/>
  <c r="E815" i="24"/>
  <c r="J802" i="1"/>
  <c r="F803" i="1"/>
  <c r="J781" i="21"/>
  <c r="L780" i="21"/>
  <c r="J763" i="21"/>
  <c r="L762" i="21"/>
  <c r="J795" i="24"/>
  <c r="L794" i="24"/>
  <c r="J761" i="22"/>
  <c r="L760" i="22"/>
  <c r="N778" i="31"/>
  <c r="L787" i="1"/>
  <c r="Q786" i="1"/>
  <c r="Q787" i="1"/>
  <c r="N808" i="1"/>
  <c r="J808" i="7"/>
  <c r="N775" i="22"/>
  <c r="R774" i="22"/>
  <c r="E822" i="21"/>
  <c r="I822" i="21"/>
  <c r="I823" i="21"/>
  <c r="E811" i="21"/>
  <c r="R754" i="21"/>
  <c r="R755" i="21"/>
  <c r="N755" i="21"/>
  <c r="N793" i="23"/>
  <c r="R792" i="23"/>
  <c r="R793" i="23"/>
  <c r="R796" i="7"/>
  <c r="R797" i="7"/>
  <c r="N797" i="7"/>
  <c r="J794" i="22"/>
  <c r="L812" i="31"/>
  <c r="L813" i="31"/>
  <c r="K795" i="22"/>
  <c r="N794" i="22"/>
  <c r="P812" i="31"/>
  <c r="L775" i="1"/>
  <c r="Q774" i="1"/>
  <c r="Q775" i="1"/>
  <c r="O804" i="23"/>
  <c r="O805" i="23"/>
  <c r="J759" i="22"/>
  <c r="L758" i="22"/>
  <c r="N776" i="31"/>
  <c r="Q768" i="23"/>
  <c r="Q769" i="23"/>
  <c r="L769" i="23"/>
  <c r="L810" i="1"/>
  <c r="O818" i="1"/>
  <c r="O819" i="1"/>
  <c r="E819" i="1"/>
  <c r="E273" i="34"/>
  <c r="L765" i="7"/>
  <c r="Q764" i="7"/>
  <c r="Q765" i="7"/>
  <c r="J763" i="22"/>
  <c r="L762" i="22"/>
  <c r="N780" i="31"/>
  <c r="R800" i="7"/>
  <c r="R801" i="7"/>
  <c r="N801" i="7"/>
  <c r="Q768" i="7"/>
  <c r="Q769" i="7"/>
  <c r="L769" i="7"/>
  <c r="J810" i="7"/>
  <c r="J811" i="7"/>
  <c r="N791" i="24"/>
  <c r="R790" i="24"/>
  <c r="R791" i="24"/>
  <c r="L775" i="24"/>
  <c r="Q774" i="24"/>
  <c r="Q775" i="24"/>
  <c r="N791" i="23"/>
  <c r="R790" i="23"/>
  <c r="R791" i="23"/>
  <c r="R754" i="1"/>
  <c r="R755" i="1"/>
  <c r="N755" i="1"/>
  <c r="L765" i="24"/>
  <c r="Q764" i="24"/>
  <c r="Q765" i="24"/>
  <c r="J785" i="21"/>
  <c r="L784" i="21"/>
  <c r="K795" i="21"/>
  <c r="N794" i="21"/>
  <c r="J794" i="21"/>
  <c r="N801" i="23"/>
  <c r="R800" i="23"/>
  <c r="R801" i="23"/>
  <c r="L757" i="23"/>
  <c r="Q756" i="23"/>
  <c r="Q757" i="23"/>
  <c r="E825" i="1"/>
  <c r="E279" i="34"/>
  <c r="N799" i="1"/>
  <c r="R798" i="1"/>
  <c r="R799" i="1"/>
  <c r="J783" i="22"/>
  <c r="L782" i="22"/>
  <c r="N800" i="31"/>
  <c r="N801" i="31"/>
  <c r="L767" i="1"/>
  <c r="Q766" i="1"/>
  <c r="Q767" i="1"/>
  <c r="K822" i="7"/>
  <c r="K823" i="7"/>
  <c r="E823" i="7"/>
  <c r="E277" i="35"/>
  <c r="J789" i="21"/>
  <c r="L788" i="21"/>
  <c r="J765" i="22"/>
  <c r="L764" i="22"/>
  <c r="N782" i="31"/>
  <c r="N806" i="7"/>
  <c r="E825" i="7"/>
  <c r="E279" i="35"/>
  <c r="J767" i="22"/>
  <c r="L766" i="22"/>
  <c r="N784" i="31"/>
  <c r="K801" i="22"/>
  <c r="N800" i="22"/>
  <c r="P818" i="31"/>
  <c r="J800" i="22"/>
  <c r="L818" i="31"/>
  <c r="L819" i="31"/>
  <c r="N800" i="21"/>
  <c r="J800" i="21"/>
  <c r="K801" i="21"/>
  <c r="R778" i="22"/>
  <c r="N779" i="22"/>
  <c r="J781" i="22"/>
  <c r="L780" i="22"/>
  <c r="N798" i="31"/>
  <c r="N799" i="31"/>
  <c r="J787" i="21"/>
  <c r="L786" i="21"/>
  <c r="R790" i="7"/>
  <c r="R791" i="7"/>
  <c r="N791" i="7"/>
  <c r="Q754" i="23"/>
  <c r="Q755" i="23"/>
  <c r="L755" i="23"/>
  <c r="Q782" i="7"/>
  <c r="Q783" i="7"/>
  <c r="L783" i="7"/>
  <c r="J775" i="21"/>
  <c r="L774" i="21"/>
  <c r="N781" i="21"/>
  <c r="R780" i="21"/>
  <c r="R781" i="21"/>
  <c r="N793" i="7"/>
  <c r="R792" i="7"/>
  <c r="R793" i="7"/>
  <c r="K808" i="1"/>
  <c r="K809" i="1"/>
  <c r="O808" i="7"/>
  <c r="O809" i="7"/>
  <c r="L789" i="24"/>
  <c r="Q788" i="24"/>
  <c r="Q789" i="24"/>
  <c r="N797" i="1"/>
  <c r="R796" i="1"/>
  <c r="R797" i="1"/>
  <c r="O808" i="23"/>
  <c r="O809" i="23"/>
  <c r="R770" i="22"/>
  <c r="N771" i="22"/>
  <c r="J797" i="24"/>
  <c r="L796" i="24"/>
  <c r="N804" i="1"/>
  <c r="N790" i="21"/>
  <c r="J790" i="21"/>
  <c r="K791" i="21"/>
  <c r="K804" i="23"/>
  <c r="R758" i="22"/>
  <c r="N759" i="22"/>
  <c r="K806" i="24"/>
  <c r="O810" i="1"/>
  <c r="O811" i="1"/>
  <c r="L757" i="7"/>
  <c r="Q756" i="7"/>
  <c r="Q757" i="7"/>
  <c r="J806" i="1"/>
  <c r="N793" i="1"/>
  <c r="R792" i="1"/>
  <c r="R793" i="1"/>
  <c r="L787" i="23"/>
  <c r="Q786" i="23"/>
  <c r="Q787" i="23"/>
  <c r="J765" i="21"/>
  <c r="L764" i="21"/>
  <c r="E803" i="22"/>
  <c r="E814" i="22"/>
  <c r="I814" i="22"/>
  <c r="O810" i="7"/>
  <c r="O811" i="7"/>
  <c r="J791" i="24"/>
  <c r="L790" i="24"/>
  <c r="Q778" i="7"/>
  <c r="Q779" i="7"/>
  <c r="L779" i="7"/>
  <c r="N810" i="7"/>
  <c r="L759" i="24"/>
  <c r="Q758" i="24"/>
  <c r="Q759" i="24"/>
  <c r="J755" i="1"/>
  <c r="L754" i="1"/>
  <c r="G825" i="31"/>
  <c r="G18" i="42"/>
  <c r="G19" i="42"/>
  <c r="G827" i="31"/>
  <c r="G20" i="42"/>
  <c r="G21" i="42"/>
  <c r="G821" i="31"/>
  <c r="G14" i="42"/>
  <c r="G15" i="42"/>
  <c r="K821" i="31"/>
  <c r="K14" i="42"/>
  <c r="K15" i="42"/>
  <c r="K829" i="31"/>
  <c r="K22" i="42"/>
  <c r="K23" i="42"/>
  <c r="K825" i="31"/>
  <c r="K18" i="42"/>
  <c r="K19" i="42"/>
  <c r="K831" i="31"/>
  <c r="K24" i="42"/>
  <c r="K25" i="42"/>
  <c r="K827" i="31"/>
  <c r="K20" i="42"/>
  <c r="K21" i="42"/>
  <c r="K823" i="31"/>
  <c r="K16" i="42"/>
  <c r="K17" i="42"/>
  <c r="G831" i="31"/>
  <c r="G24" i="42"/>
  <c r="G25" i="42"/>
  <c r="G829" i="31"/>
  <c r="G22" i="42"/>
  <c r="G23" i="42"/>
  <c r="G823" i="31"/>
  <c r="G16" i="42"/>
  <c r="G17" i="42"/>
  <c r="N772" i="31"/>
  <c r="R266" i="34"/>
  <c r="R267" i="34"/>
  <c r="L258" i="34"/>
  <c r="K814" i="7"/>
  <c r="K815" i="7"/>
  <c r="I267" i="37"/>
  <c r="K266" i="40"/>
  <c r="I267" i="39"/>
  <c r="K266" i="41"/>
  <c r="N812" i="23"/>
  <c r="I821" i="22"/>
  <c r="K838" i="31"/>
  <c r="K820" i="7"/>
  <c r="K821" i="7"/>
  <c r="I263" i="39"/>
  <c r="K262" i="41"/>
  <c r="I261" i="39"/>
  <c r="K260" i="41"/>
  <c r="I259" i="37"/>
  <c r="K258" i="40"/>
  <c r="I261" i="37"/>
  <c r="K260" i="40"/>
  <c r="I815" i="22"/>
  <c r="K832" i="31"/>
  <c r="I825" i="22"/>
  <c r="K842" i="31"/>
  <c r="I265" i="37"/>
  <c r="K264" i="40"/>
  <c r="I257" i="37"/>
  <c r="K256" i="40"/>
  <c r="I259" i="39"/>
  <c r="K258" i="41"/>
  <c r="I817" i="22"/>
  <c r="K834" i="31"/>
  <c r="I265" i="39"/>
  <c r="K264" i="41"/>
  <c r="I257" i="39"/>
  <c r="K256" i="41"/>
  <c r="K820" i="1"/>
  <c r="K821" i="1"/>
  <c r="J267" i="34"/>
  <c r="I819" i="22"/>
  <c r="K836" i="31"/>
  <c r="I823" i="22"/>
  <c r="K840" i="31"/>
  <c r="I263" i="37"/>
  <c r="K262" i="40"/>
  <c r="L802" i="23"/>
  <c r="N263" i="35"/>
  <c r="O276" i="35"/>
  <c r="O277" i="35"/>
  <c r="K276" i="35"/>
  <c r="K277" i="35"/>
  <c r="N274" i="34"/>
  <c r="O278" i="35"/>
  <c r="O279" i="35"/>
  <c r="K278" i="35"/>
  <c r="K279" i="35"/>
  <c r="N270" i="35"/>
  <c r="N271" i="35"/>
  <c r="N278" i="35"/>
  <c r="N279" i="35"/>
  <c r="L810" i="23"/>
  <c r="L811" i="23"/>
  <c r="J261" i="34"/>
  <c r="N268" i="34"/>
  <c r="R268" i="34"/>
  <c r="R269" i="34"/>
  <c r="J272" i="34"/>
  <c r="L272" i="34"/>
  <c r="O276" i="34"/>
  <c r="O277" i="34"/>
  <c r="K272" i="34"/>
  <c r="K273" i="34"/>
  <c r="N270" i="34"/>
  <c r="K272" i="35"/>
  <c r="K273" i="35"/>
  <c r="J274" i="34"/>
  <c r="L274" i="34"/>
  <c r="J268" i="34"/>
  <c r="J269" i="34"/>
  <c r="J272" i="35"/>
  <c r="J273" i="35"/>
  <c r="K268" i="34"/>
  <c r="K269" i="34"/>
  <c r="O268" i="35"/>
  <c r="O269" i="35"/>
  <c r="O272" i="34"/>
  <c r="O273" i="34"/>
  <c r="O274" i="34"/>
  <c r="O275" i="34"/>
  <c r="K268" i="35"/>
  <c r="K269" i="35"/>
  <c r="N276" i="35"/>
  <c r="N272" i="34"/>
  <c r="N273" i="34"/>
  <c r="K274" i="35"/>
  <c r="K275" i="35"/>
  <c r="J278" i="35"/>
  <c r="J221" i="37"/>
  <c r="L220" i="40"/>
  <c r="L220" i="37"/>
  <c r="P242" i="41"/>
  <c r="R242" i="39"/>
  <c r="N243" i="39"/>
  <c r="M215" i="40"/>
  <c r="R238" i="38"/>
  <c r="R239" i="38"/>
  <c r="N239" i="38"/>
  <c r="G266" i="40"/>
  <c r="N783" i="31"/>
  <c r="N781" i="31"/>
  <c r="E265" i="38"/>
  <c r="E265" i="36"/>
  <c r="N779" i="31"/>
  <c r="H830" i="31"/>
  <c r="E261" i="38"/>
  <c r="E261" i="36"/>
  <c r="R783" i="22"/>
  <c r="T800" i="31"/>
  <c r="T801" i="31"/>
  <c r="N791" i="31"/>
  <c r="U808" i="31"/>
  <c r="V808" i="31"/>
  <c r="V809" i="31"/>
  <c r="P809" i="31"/>
  <c r="R777" i="22"/>
  <c r="T794" i="31"/>
  <c r="M221" i="40"/>
  <c r="N244" i="39"/>
  <c r="M244" i="41"/>
  <c r="M245" i="41"/>
  <c r="K245" i="39"/>
  <c r="J244" i="39"/>
  <c r="J209" i="39"/>
  <c r="L208" i="41"/>
  <c r="L208" i="39"/>
  <c r="O255" i="37"/>
  <c r="Q254" i="40"/>
  <c r="Q255" i="40"/>
  <c r="P230" i="41"/>
  <c r="R230" i="39"/>
  <c r="N231" i="39"/>
  <c r="N250" i="36"/>
  <c r="J250" i="36"/>
  <c r="K251" i="36"/>
  <c r="G264" i="41"/>
  <c r="O264" i="39"/>
  <c r="L259" i="34"/>
  <c r="Q258" i="34"/>
  <c r="Q259" i="34"/>
  <c r="R220" i="38"/>
  <c r="R221" i="38"/>
  <c r="N221" i="38"/>
  <c r="J219" i="38"/>
  <c r="L218" i="38"/>
  <c r="J223" i="38"/>
  <c r="L222" i="38"/>
  <c r="P214" i="41"/>
  <c r="N215" i="39"/>
  <c r="R214" i="39"/>
  <c r="J237" i="39"/>
  <c r="L236" i="41"/>
  <c r="L237" i="41"/>
  <c r="L236" i="39"/>
  <c r="L249" i="35"/>
  <c r="Q248" i="35"/>
  <c r="Q249" i="35"/>
  <c r="V773" i="31"/>
  <c r="J237" i="38"/>
  <c r="L236" i="38"/>
  <c r="N217" i="36"/>
  <c r="R216" i="36"/>
  <c r="R217" i="36"/>
  <c r="N209" i="37"/>
  <c r="R208" i="37"/>
  <c r="P208" i="40"/>
  <c r="Q213" i="40"/>
  <c r="U775" i="31"/>
  <c r="A774" i="31"/>
  <c r="J209" i="36"/>
  <c r="L208" i="36"/>
  <c r="O274" i="35"/>
  <c r="O275" i="35"/>
  <c r="J239" i="39"/>
  <c r="L238" i="41"/>
  <c r="L239" i="41"/>
  <c r="L238" i="39"/>
  <c r="J237" i="37"/>
  <c r="L236" i="40"/>
  <c r="L237" i="40"/>
  <c r="L236" i="37"/>
  <c r="U789" i="31"/>
  <c r="A788" i="31"/>
  <c r="Q221" i="41"/>
  <c r="J239" i="38"/>
  <c r="L238" i="38"/>
  <c r="R230" i="38"/>
  <c r="R231" i="38"/>
  <c r="N231" i="38"/>
  <c r="J219" i="37"/>
  <c r="L218" i="40"/>
  <c r="L218" i="37"/>
  <c r="J246" i="39"/>
  <c r="M246" i="41"/>
  <c r="M247" i="41"/>
  <c r="N246" i="39"/>
  <c r="K247" i="39"/>
  <c r="K255" i="39"/>
  <c r="N254" i="39"/>
  <c r="M254" i="41"/>
  <c r="M255" i="41"/>
  <c r="J254" i="39"/>
  <c r="M217" i="40"/>
  <c r="R232" i="38"/>
  <c r="R233" i="38"/>
  <c r="N233" i="38"/>
  <c r="Q211" i="40"/>
  <c r="N227" i="37"/>
  <c r="R226" i="37"/>
  <c r="P226" i="40"/>
  <c r="U783" i="31"/>
  <c r="A782" i="31"/>
  <c r="R220" i="36"/>
  <c r="R221" i="36"/>
  <c r="N221" i="36"/>
  <c r="K270" i="34"/>
  <c r="K271" i="34"/>
  <c r="M223" i="40"/>
  <c r="U814" i="31"/>
  <c r="V814" i="31"/>
  <c r="V815" i="31"/>
  <c r="P815" i="31"/>
  <c r="M231" i="41"/>
  <c r="V787" i="31"/>
  <c r="R226" i="36"/>
  <c r="R227" i="36"/>
  <c r="N227" i="36"/>
  <c r="M215" i="41"/>
  <c r="N229" i="36"/>
  <c r="R228" i="36"/>
  <c r="R229" i="36"/>
  <c r="V785" i="31"/>
  <c r="Q231" i="40"/>
  <c r="J223" i="37"/>
  <c r="L222" i="40"/>
  <c r="L222" i="37"/>
  <c r="H820" i="31"/>
  <c r="R771" i="22"/>
  <c r="T788" i="31"/>
  <c r="R775" i="22"/>
  <c r="T792" i="31"/>
  <c r="R757" i="22"/>
  <c r="T774" i="31"/>
  <c r="E278" i="39"/>
  <c r="I278" i="39"/>
  <c r="E278" i="37"/>
  <c r="I278" i="37"/>
  <c r="G842" i="31"/>
  <c r="R765" i="22"/>
  <c r="T782" i="31"/>
  <c r="E272" i="39"/>
  <c r="I272" i="39"/>
  <c r="E272" i="37"/>
  <c r="I272" i="37"/>
  <c r="G836" i="31"/>
  <c r="E272" i="36"/>
  <c r="I272" i="36"/>
  <c r="I273" i="36"/>
  <c r="E272" i="38"/>
  <c r="I272" i="38"/>
  <c r="I273" i="38"/>
  <c r="E276" i="39"/>
  <c r="I276" i="39"/>
  <c r="E276" i="37"/>
  <c r="I276" i="37"/>
  <c r="G840" i="31"/>
  <c r="E268" i="38"/>
  <c r="I268" i="38"/>
  <c r="I269" i="38"/>
  <c r="E268" i="36"/>
  <c r="I268" i="36"/>
  <c r="I269" i="36"/>
  <c r="N793" i="31"/>
  <c r="R220" i="37"/>
  <c r="N221" i="37"/>
  <c r="P220" i="40"/>
  <c r="Q213" i="41"/>
  <c r="O251" i="39"/>
  <c r="Q250" i="41"/>
  <c r="Q251" i="41"/>
  <c r="J231" i="39"/>
  <c r="L230" i="41"/>
  <c r="L230" i="39"/>
  <c r="Q244" i="35"/>
  <c r="Q245" i="35"/>
  <c r="L245" i="35"/>
  <c r="J243" i="39"/>
  <c r="L242" i="41"/>
  <c r="L243" i="41"/>
  <c r="L242" i="39"/>
  <c r="K264" i="36"/>
  <c r="U787" i="31"/>
  <c r="A786" i="31"/>
  <c r="J227" i="36"/>
  <c r="L226" i="36"/>
  <c r="J221" i="39"/>
  <c r="L220" i="41"/>
  <c r="L220" i="39"/>
  <c r="J215" i="39"/>
  <c r="L214" i="41"/>
  <c r="L214" i="39"/>
  <c r="J243" i="37"/>
  <c r="L242" i="40"/>
  <c r="L243" i="40"/>
  <c r="L242" i="37"/>
  <c r="J273" i="34"/>
  <c r="J225" i="36"/>
  <c r="L224" i="36"/>
  <c r="Q231" i="41"/>
  <c r="L256" i="34"/>
  <c r="J257" i="34"/>
  <c r="J233" i="37"/>
  <c r="L232" i="40"/>
  <c r="L233" i="40"/>
  <c r="L232" i="37"/>
  <c r="J229" i="36"/>
  <c r="L228" i="36"/>
  <c r="N261" i="35"/>
  <c r="R260" i="35"/>
  <c r="R261" i="35"/>
  <c r="V775" i="31"/>
  <c r="O270" i="35"/>
  <c r="O271" i="35"/>
  <c r="J274" i="35"/>
  <c r="P234" i="41"/>
  <c r="R234" i="39"/>
  <c r="N235" i="39"/>
  <c r="N244" i="36"/>
  <c r="J244" i="36"/>
  <c r="K245" i="36"/>
  <c r="L240" i="38"/>
  <c r="J241" i="38"/>
  <c r="J215" i="37"/>
  <c r="L214" i="40"/>
  <c r="L214" i="37"/>
  <c r="J252" i="38"/>
  <c r="K253" i="38"/>
  <c r="N252" i="38"/>
  <c r="R214" i="38"/>
  <c r="R215" i="38"/>
  <c r="N215" i="38"/>
  <c r="L278" i="35"/>
  <c r="J279" i="35"/>
  <c r="L247" i="35"/>
  <c r="Q246" i="35"/>
  <c r="Q247" i="35"/>
  <c r="N217" i="37"/>
  <c r="R216" i="37"/>
  <c r="P216" i="40"/>
  <c r="J217" i="38"/>
  <c r="L216" i="38"/>
  <c r="O253" i="37"/>
  <c r="Q252" i="40"/>
  <c r="Q253" i="40"/>
  <c r="G266" i="41"/>
  <c r="K266" i="39"/>
  <c r="P226" i="41"/>
  <c r="R226" i="39"/>
  <c r="N227" i="39"/>
  <c r="O270" i="34"/>
  <c r="O271" i="34"/>
  <c r="R222" i="37"/>
  <c r="N223" i="37"/>
  <c r="P222" i="40"/>
  <c r="Q217" i="41"/>
  <c r="E257" i="39"/>
  <c r="E257" i="37"/>
  <c r="E265" i="39"/>
  <c r="E265" i="37"/>
  <c r="E257" i="38"/>
  <c r="E257" i="36"/>
  <c r="O808" i="22"/>
  <c r="H826" i="31"/>
  <c r="E270" i="38"/>
  <c r="I270" i="38"/>
  <c r="I271" i="38"/>
  <c r="E270" i="36"/>
  <c r="I270" i="36"/>
  <c r="I271" i="36"/>
  <c r="R769" i="22"/>
  <c r="T786" i="31"/>
  <c r="O245" i="39"/>
  <c r="Q244" i="41"/>
  <c r="Q245" i="41"/>
  <c r="J233" i="39"/>
  <c r="L232" i="41"/>
  <c r="L233" i="41"/>
  <c r="L232" i="39"/>
  <c r="R228" i="38"/>
  <c r="R229" i="38"/>
  <c r="N229" i="38"/>
  <c r="G262" i="40"/>
  <c r="K260" i="37"/>
  <c r="G260" i="40"/>
  <c r="O245" i="37"/>
  <c r="Q244" i="40"/>
  <c r="Q245" i="40"/>
  <c r="M221" i="41"/>
  <c r="M213" i="40"/>
  <c r="R242" i="37"/>
  <c r="N243" i="37"/>
  <c r="P242" i="40"/>
  <c r="O256" i="37"/>
  <c r="G256" i="40"/>
  <c r="L251" i="35"/>
  <c r="Q250" i="35"/>
  <c r="Q251" i="35"/>
  <c r="L253" i="34"/>
  <c r="Q252" i="34"/>
  <c r="Q253" i="34"/>
  <c r="P212" i="41"/>
  <c r="R212" i="39"/>
  <c r="N213" i="39"/>
  <c r="R218" i="36"/>
  <c r="R219" i="36"/>
  <c r="N219" i="36"/>
  <c r="R232" i="37"/>
  <c r="N233" i="37"/>
  <c r="P232" i="40"/>
  <c r="J235" i="39"/>
  <c r="L234" i="41"/>
  <c r="L235" i="41"/>
  <c r="L234" i="39"/>
  <c r="P222" i="41"/>
  <c r="R222" i="39"/>
  <c r="N223" i="39"/>
  <c r="R240" i="38"/>
  <c r="R241" i="38"/>
  <c r="N241" i="38"/>
  <c r="R214" i="37"/>
  <c r="N215" i="37"/>
  <c r="P214" i="40"/>
  <c r="V781" i="31"/>
  <c r="U791" i="31"/>
  <c r="A790" i="31"/>
  <c r="U785" i="31"/>
  <c r="A784" i="31"/>
  <c r="R238" i="36"/>
  <c r="R239" i="36"/>
  <c r="N239" i="36"/>
  <c r="N241" i="36"/>
  <c r="R240" i="36"/>
  <c r="R241" i="36"/>
  <c r="L261" i="34"/>
  <c r="Q260" i="34"/>
  <c r="Q261" i="34"/>
  <c r="R240" i="37"/>
  <c r="N241" i="37"/>
  <c r="P240" i="40"/>
  <c r="R236" i="36"/>
  <c r="R237" i="36"/>
  <c r="N237" i="36"/>
  <c r="V779" i="31"/>
  <c r="R234" i="36"/>
  <c r="R235" i="36"/>
  <c r="N235" i="36"/>
  <c r="L255" i="35"/>
  <c r="Q254" i="35"/>
  <c r="Q255" i="35"/>
  <c r="J227" i="38"/>
  <c r="L226" i="38"/>
  <c r="J239" i="37"/>
  <c r="L238" i="40"/>
  <c r="L239" i="40"/>
  <c r="L238" i="37"/>
  <c r="R216" i="38"/>
  <c r="R217" i="38"/>
  <c r="N217" i="38"/>
  <c r="P216" i="41"/>
  <c r="R216" i="39"/>
  <c r="N217" i="39"/>
  <c r="R242" i="36"/>
  <c r="R243" i="36"/>
  <c r="N243" i="36"/>
  <c r="K251" i="38"/>
  <c r="N250" i="38"/>
  <c r="J250" i="38"/>
  <c r="J243" i="38"/>
  <c r="L242" i="38"/>
  <c r="R232" i="36"/>
  <c r="R233" i="36"/>
  <c r="N233" i="36"/>
  <c r="J227" i="39"/>
  <c r="L226" i="41"/>
  <c r="L226" i="39"/>
  <c r="U805" i="31"/>
  <c r="A804" i="31"/>
  <c r="E268" i="39"/>
  <c r="I268" i="39"/>
  <c r="E268" i="37"/>
  <c r="I268" i="37"/>
  <c r="G832" i="31"/>
  <c r="E276" i="38"/>
  <c r="I276" i="38"/>
  <c r="I277" i="38"/>
  <c r="E276" i="36"/>
  <c r="I276" i="36"/>
  <c r="I277" i="36"/>
  <c r="E267" i="39"/>
  <c r="E267" i="37"/>
  <c r="Q227" i="40"/>
  <c r="J221" i="38"/>
  <c r="L220" i="38"/>
  <c r="R218" i="38"/>
  <c r="R219" i="38"/>
  <c r="N219" i="38"/>
  <c r="J241" i="39"/>
  <c r="L240" i="41"/>
  <c r="L241" i="41"/>
  <c r="L240" i="39"/>
  <c r="N277" i="35"/>
  <c r="N225" i="36"/>
  <c r="R224" i="36"/>
  <c r="R225" i="36"/>
  <c r="U781" i="31"/>
  <c r="A780" i="31"/>
  <c r="Q225" i="41"/>
  <c r="Q229" i="41"/>
  <c r="H824" i="31"/>
  <c r="E263" i="38"/>
  <c r="E263" i="36"/>
  <c r="R779" i="22"/>
  <c r="T796" i="31"/>
  <c r="T797" i="31"/>
  <c r="R781" i="22"/>
  <c r="T798" i="31"/>
  <c r="T799" i="31"/>
  <c r="N787" i="31"/>
  <c r="E261" i="39"/>
  <c r="E261" i="37"/>
  <c r="R787" i="22"/>
  <c r="T804" i="31"/>
  <c r="T805" i="31"/>
  <c r="E274" i="38"/>
  <c r="I274" i="38"/>
  <c r="I275" i="38"/>
  <c r="E274" i="36"/>
  <c r="I274" i="36"/>
  <c r="I275" i="36"/>
  <c r="R755" i="22"/>
  <c r="T772" i="31"/>
  <c r="H828" i="31"/>
  <c r="N795" i="31"/>
  <c r="N789" i="31"/>
  <c r="R767" i="22"/>
  <c r="T784" i="31"/>
  <c r="E263" i="39"/>
  <c r="E263" i="37"/>
  <c r="R789" i="22"/>
  <c r="T806" i="31"/>
  <c r="T807" i="31"/>
  <c r="N775" i="31"/>
  <c r="E259" i="38"/>
  <c r="E259" i="36"/>
  <c r="P228" i="41"/>
  <c r="R228" i="39"/>
  <c r="N229" i="39"/>
  <c r="M231" i="40"/>
  <c r="L247" i="34"/>
  <c r="Q246" i="34"/>
  <c r="Q247" i="34"/>
  <c r="M211" i="40"/>
  <c r="R212" i="38"/>
  <c r="R213" i="38"/>
  <c r="N213" i="38"/>
  <c r="J229" i="38"/>
  <c r="L228" i="38"/>
  <c r="U807" i="31"/>
  <c r="A806" i="31"/>
  <c r="J268" i="35"/>
  <c r="G262" i="41"/>
  <c r="K262" i="39"/>
  <c r="O262" i="39"/>
  <c r="G260" i="41"/>
  <c r="O260" i="39"/>
  <c r="J235" i="37"/>
  <c r="L234" i="40"/>
  <c r="L235" i="40"/>
  <c r="L234" i="37"/>
  <c r="L234" i="38"/>
  <c r="J235" i="38"/>
  <c r="J244" i="37"/>
  <c r="K245" i="37"/>
  <c r="N244" i="37"/>
  <c r="M244" i="40"/>
  <c r="M245" i="40"/>
  <c r="R212" i="37"/>
  <c r="N213" i="37"/>
  <c r="P212" i="40"/>
  <c r="P218" i="41"/>
  <c r="R218" i="39"/>
  <c r="N219" i="39"/>
  <c r="G256" i="41"/>
  <c r="R258" i="34"/>
  <c r="R259" i="34"/>
  <c r="N259" i="34"/>
  <c r="M213" i="41"/>
  <c r="J219" i="36"/>
  <c r="L218" i="36"/>
  <c r="J270" i="35"/>
  <c r="J271" i="35"/>
  <c r="V777" i="31"/>
  <c r="O258" i="37"/>
  <c r="G258" i="40"/>
  <c r="R214" i="36"/>
  <c r="R215" i="36"/>
  <c r="N215" i="36"/>
  <c r="J223" i="39"/>
  <c r="L222" i="41"/>
  <c r="L222" i="39"/>
  <c r="L253" i="35"/>
  <c r="Q252" i="35"/>
  <c r="Q253" i="35"/>
  <c r="Q225" i="40"/>
  <c r="J239" i="36"/>
  <c r="L238" i="36"/>
  <c r="K274" i="34"/>
  <c r="K275" i="34"/>
  <c r="J241" i="36"/>
  <c r="L240" i="36"/>
  <c r="R258" i="35"/>
  <c r="R259" i="35"/>
  <c r="N259" i="35"/>
  <c r="J241" i="37"/>
  <c r="L240" i="40"/>
  <c r="L241" i="40"/>
  <c r="L240" i="37"/>
  <c r="J254" i="38"/>
  <c r="K255" i="38"/>
  <c r="N254" i="38"/>
  <c r="L260" i="35"/>
  <c r="J261" i="35"/>
  <c r="J237" i="36"/>
  <c r="L236" i="36"/>
  <c r="J254" i="36"/>
  <c r="K255" i="36"/>
  <c r="N254" i="36"/>
  <c r="J235" i="36"/>
  <c r="L234" i="36"/>
  <c r="R226" i="38"/>
  <c r="R227" i="38"/>
  <c r="N227" i="38"/>
  <c r="R212" i="36"/>
  <c r="R213" i="36"/>
  <c r="N213" i="36"/>
  <c r="R238" i="37"/>
  <c r="N239" i="37"/>
  <c r="P238" i="40"/>
  <c r="M217" i="41"/>
  <c r="J243" i="36"/>
  <c r="L242" i="36"/>
  <c r="R242" i="38"/>
  <c r="R243" i="38"/>
  <c r="N243" i="38"/>
  <c r="V793" i="31"/>
  <c r="N272" i="35"/>
  <c r="J233" i="36"/>
  <c r="L232" i="36"/>
  <c r="M227" i="41"/>
  <c r="J278" i="34"/>
  <c r="N777" i="31"/>
  <c r="N250" i="39"/>
  <c r="M250" i="41"/>
  <c r="M251" i="41"/>
  <c r="K251" i="39"/>
  <c r="J250" i="39"/>
  <c r="P220" i="41"/>
  <c r="R220" i="39"/>
  <c r="N221" i="39"/>
  <c r="U801" i="31"/>
  <c r="A800" i="31"/>
  <c r="U773" i="31"/>
  <c r="A772" i="31"/>
  <c r="R262" i="34"/>
  <c r="R263" i="34"/>
  <c r="N263" i="34"/>
  <c r="J215" i="38"/>
  <c r="L214" i="38"/>
  <c r="N248" i="38"/>
  <c r="J248" i="38"/>
  <c r="K249" i="38"/>
  <c r="Q219" i="40"/>
  <c r="N785" i="31"/>
  <c r="E278" i="38"/>
  <c r="I278" i="38"/>
  <c r="I279" i="38"/>
  <c r="E278" i="36"/>
  <c r="I278" i="36"/>
  <c r="I279" i="36"/>
  <c r="H822" i="31"/>
  <c r="R763" i="22"/>
  <c r="T780" i="31"/>
  <c r="R773" i="22"/>
  <c r="T790" i="31"/>
  <c r="V810" i="31"/>
  <c r="V811" i="31"/>
  <c r="U810" i="31"/>
  <c r="P811" i="31"/>
  <c r="E274" i="37"/>
  <c r="I274" i="37"/>
  <c r="E274" i="39"/>
  <c r="I274" i="39"/>
  <c r="G838" i="31"/>
  <c r="J229" i="39"/>
  <c r="L228" i="41"/>
  <c r="L228" i="39"/>
  <c r="Q266" i="34"/>
  <c r="Q267" i="34"/>
  <c r="L267" i="34"/>
  <c r="J231" i="37"/>
  <c r="L230" i="40"/>
  <c r="L230" i="37"/>
  <c r="L264" i="34"/>
  <c r="J265" i="34"/>
  <c r="J211" i="37"/>
  <c r="L210" i="40"/>
  <c r="L210" i="37"/>
  <c r="L212" i="38"/>
  <c r="J213" i="38"/>
  <c r="U797" i="31"/>
  <c r="A796" i="31"/>
  <c r="N235" i="37"/>
  <c r="R234" i="37"/>
  <c r="P234" i="40"/>
  <c r="Q221" i="40"/>
  <c r="R234" i="38"/>
  <c r="R235" i="38"/>
  <c r="N235" i="38"/>
  <c r="J213" i="37"/>
  <c r="L212" i="40"/>
  <c r="L212" i="37"/>
  <c r="K249" i="39"/>
  <c r="M248" i="41"/>
  <c r="M249" i="41"/>
  <c r="J248" i="39"/>
  <c r="N248" i="39"/>
  <c r="M219" i="41"/>
  <c r="J213" i="39"/>
  <c r="L212" i="41"/>
  <c r="L212" i="39"/>
  <c r="R222" i="36"/>
  <c r="R223" i="36"/>
  <c r="N223" i="36"/>
  <c r="Q215" i="40"/>
  <c r="M225" i="40"/>
  <c r="U799" i="31"/>
  <c r="A798" i="31"/>
  <c r="K270" i="35"/>
  <c r="K271" i="35"/>
  <c r="L251" i="34"/>
  <c r="Q250" i="34"/>
  <c r="Q251" i="34"/>
  <c r="U777" i="31"/>
  <c r="A776" i="31"/>
  <c r="G258" i="41"/>
  <c r="K258" i="39"/>
  <c r="J215" i="36"/>
  <c r="L214" i="36"/>
  <c r="M223" i="41"/>
  <c r="Q209" i="40"/>
  <c r="R230" i="36"/>
  <c r="R231" i="36"/>
  <c r="N231" i="36"/>
  <c r="V791" i="31"/>
  <c r="R274" i="34"/>
  <c r="R275" i="34"/>
  <c r="N275" i="34"/>
  <c r="P210" i="41"/>
  <c r="N211" i="39"/>
  <c r="R210" i="39"/>
  <c r="R210" i="36"/>
  <c r="R211" i="36"/>
  <c r="N211" i="36"/>
  <c r="L249" i="34"/>
  <c r="Q248" i="34"/>
  <c r="Q249" i="34"/>
  <c r="K253" i="36"/>
  <c r="N252" i="36"/>
  <c r="J252" i="36"/>
  <c r="U795" i="31"/>
  <c r="A794" i="31"/>
  <c r="P224" i="41"/>
  <c r="R224" i="39"/>
  <c r="N225" i="39"/>
  <c r="O251" i="37"/>
  <c r="Q250" i="40"/>
  <c r="Q251" i="40"/>
  <c r="J213" i="36"/>
  <c r="L212" i="36"/>
  <c r="J217" i="39"/>
  <c r="L216" i="41"/>
  <c r="L216" i="39"/>
  <c r="M229" i="40"/>
  <c r="U793" i="31"/>
  <c r="A792" i="31"/>
  <c r="K278" i="34"/>
  <c r="K279" i="34"/>
  <c r="P819" i="31"/>
  <c r="V818" i="31"/>
  <c r="V819" i="31"/>
  <c r="U818" i="31"/>
  <c r="V816" i="31"/>
  <c r="V817" i="31"/>
  <c r="P817" i="31"/>
  <c r="U816" i="31"/>
  <c r="P232" i="41"/>
  <c r="R232" i="39"/>
  <c r="N233" i="39"/>
  <c r="Q223" i="40"/>
  <c r="J217" i="37"/>
  <c r="L216" i="40"/>
  <c r="L216" i="37"/>
  <c r="J227" i="37"/>
  <c r="L226" i="40"/>
  <c r="L226" i="37"/>
  <c r="N252" i="37"/>
  <c r="K253" i="37"/>
  <c r="J252" i="37"/>
  <c r="M252" i="40"/>
  <c r="M253" i="40"/>
  <c r="J221" i="36"/>
  <c r="L220" i="36"/>
  <c r="N773" i="31"/>
  <c r="E267" i="38"/>
  <c r="E267" i="36"/>
  <c r="E259" i="39"/>
  <c r="E259" i="37"/>
  <c r="R812" i="7"/>
  <c r="R813" i="7"/>
  <c r="M229" i="41"/>
  <c r="J246" i="37"/>
  <c r="K247" i="37"/>
  <c r="N246" i="37"/>
  <c r="M246" i="40"/>
  <c r="M247" i="40"/>
  <c r="P208" i="41"/>
  <c r="N209" i="39"/>
  <c r="R208" i="39"/>
  <c r="R230" i="37"/>
  <c r="N231" i="37"/>
  <c r="P230" i="40"/>
  <c r="Q217" i="40"/>
  <c r="N211" i="37"/>
  <c r="R210" i="37"/>
  <c r="P210" i="40"/>
  <c r="N277" i="34"/>
  <c r="Q248" i="41"/>
  <c r="Q249" i="41"/>
  <c r="O249" i="39"/>
  <c r="J219" i="39"/>
  <c r="L218" i="41"/>
  <c r="L218" i="39"/>
  <c r="Q266" i="35"/>
  <c r="Q267" i="35"/>
  <c r="L267" i="35"/>
  <c r="K253" i="39"/>
  <c r="N252" i="39"/>
  <c r="M252" i="41"/>
  <c r="M253" i="41"/>
  <c r="J252" i="39"/>
  <c r="M209" i="40"/>
  <c r="J223" i="36"/>
  <c r="L222" i="36"/>
  <c r="K249" i="37"/>
  <c r="N248" i="37"/>
  <c r="J248" i="37"/>
  <c r="M248" i="40"/>
  <c r="M249" i="40"/>
  <c r="Q219" i="41"/>
  <c r="R224" i="37"/>
  <c r="N225" i="37"/>
  <c r="P224" i="40"/>
  <c r="R256" i="35"/>
  <c r="R257" i="35"/>
  <c r="N257" i="35"/>
  <c r="P238" i="41"/>
  <c r="N239" i="39"/>
  <c r="R238" i="39"/>
  <c r="J225" i="38"/>
  <c r="L224" i="38"/>
  <c r="J231" i="36"/>
  <c r="L230" i="36"/>
  <c r="R256" i="34"/>
  <c r="R257" i="34"/>
  <c r="N257" i="34"/>
  <c r="L245" i="34"/>
  <c r="Q244" i="34"/>
  <c r="Q245" i="34"/>
  <c r="J209" i="38"/>
  <c r="L208" i="38"/>
  <c r="Q209" i="41"/>
  <c r="J211" i="39"/>
  <c r="L210" i="41"/>
  <c r="L210" i="39"/>
  <c r="J211" i="36"/>
  <c r="L210" i="36"/>
  <c r="J246" i="38"/>
  <c r="K247" i="38"/>
  <c r="N246" i="38"/>
  <c r="Q215" i="41"/>
  <c r="L262" i="34"/>
  <c r="J263" i="34"/>
  <c r="V795" i="31"/>
  <c r="Q223" i="41"/>
  <c r="J225" i="39"/>
  <c r="L224" i="41"/>
  <c r="L224" i="39"/>
  <c r="J211" i="38"/>
  <c r="L210" i="38"/>
  <c r="N250" i="37"/>
  <c r="K251" i="37"/>
  <c r="J250" i="37"/>
  <c r="M250" i="40"/>
  <c r="M251" i="40"/>
  <c r="L264" i="35"/>
  <c r="J265" i="35"/>
  <c r="N229" i="37"/>
  <c r="R228" i="37"/>
  <c r="P228" i="40"/>
  <c r="R264" i="35"/>
  <c r="R265" i="35"/>
  <c r="N278" i="34"/>
  <c r="Q227" i="41"/>
  <c r="R759" i="22"/>
  <c r="T776" i="31"/>
  <c r="R761" i="22"/>
  <c r="T778" i="31"/>
  <c r="Q229" i="40"/>
  <c r="R222" i="38"/>
  <c r="R223" i="38"/>
  <c r="N223" i="38"/>
  <c r="J217" i="36"/>
  <c r="L216" i="36"/>
  <c r="R236" i="37"/>
  <c r="N237" i="37"/>
  <c r="P236" i="40"/>
  <c r="N267" i="35"/>
  <c r="R266" i="35"/>
  <c r="R267" i="35"/>
  <c r="U779" i="31"/>
  <c r="A778" i="31"/>
  <c r="R218" i="37"/>
  <c r="N219" i="37"/>
  <c r="P218" i="40"/>
  <c r="P813" i="31"/>
  <c r="U812" i="31"/>
  <c r="V812" i="31"/>
  <c r="V813" i="31"/>
  <c r="E270" i="39"/>
  <c r="I270" i="39"/>
  <c r="E270" i="37"/>
  <c r="I270" i="37"/>
  <c r="G834" i="31"/>
  <c r="R785" i="22"/>
  <c r="T802" i="31"/>
  <c r="T803" i="31"/>
  <c r="O247" i="37"/>
  <c r="Q246" i="40"/>
  <c r="Q247" i="40"/>
  <c r="M209" i="41"/>
  <c r="K255" i="37"/>
  <c r="N254" i="37"/>
  <c r="J254" i="37"/>
  <c r="M254" i="40"/>
  <c r="M255" i="40"/>
  <c r="J276" i="34"/>
  <c r="K264" i="37"/>
  <c r="G264" i="40"/>
  <c r="N268" i="35"/>
  <c r="U803" i="31"/>
  <c r="A802" i="31"/>
  <c r="L262" i="35"/>
  <c r="J263" i="35"/>
  <c r="Q208" i="34"/>
  <c r="Q209" i="34"/>
  <c r="L209" i="34"/>
  <c r="R264" i="34"/>
  <c r="R265" i="34"/>
  <c r="N265" i="34"/>
  <c r="P240" i="41"/>
  <c r="R240" i="39"/>
  <c r="N241" i="39"/>
  <c r="J276" i="35"/>
  <c r="K249" i="36"/>
  <c r="N248" i="36"/>
  <c r="J248" i="36"/>
  <c r="P236" i="41"/>
  <c r="R236" i="39"/>
  <c r="N237" i="39"/>
  <c r="O253" i="39"/>
  <c r="Q252" i="41"/>
  <c r="Q253" i="41"/>
  <c r="R236" i="38"/>
  <c r="R237" i="38"/>
  <c r="N237" i="38"/>
  <c r="K245" i="38"/>
  <c r="J244" i="38"/>
  <c r="N244" i="38"/>
  <c r="J209" i="37"/>
  <c r="L208" i="40"/>
  <c r="L208" i="37"/>
  <c r="O249" i="37"/>
  <c r="Q248" i="40"/>
  <c r="Q249" i="40"/>
  <c r="J225" i="37"/>
  <c r="L224" i="40"/>
  <c r="L224" i="37"/>
  <c r="N209" i="36"/>
  <c r="R208" i="36"/>
  <c r="R209" i="36"/>
  <c r="N274" i="35"/>
  <c r="R224" i="38"/>
  <c r="R225" i="38"/>
  <c r="N225" i="38"/>
  <c r="L256" i="35"/>
  <c r="L258" i="35"/>
  <c r="J259" i="35"/>
  <c r="L255" i="34"/>
  <c r="Q254" i="34"/>
  <c r="Q255" i="34"/>
  <c r="V789" i="31"/>
  <c r="J246" i="36"/>
  <c r="K247" i="36"/>
  <c r="N246" i="36"/>
  <c r="R208" i="38"/>
  <c r="R209" i="38"/>
  <c r="N209" i="38"/>
  <c r="M211" i="41"/>
  <c r="J231" i="38"/>
  <c r="L230" i="38"/>
  <c r="Q211" i="41"/>
  <c r="M219" i="40"/>
  <c r="M225" i="41"/>
  <c r="O247" i="39"/>
  <c r="Q246" i="41"/>
  <c r="Q247" i="41"/>
  <c r="R210" i="38"/>
  <c r="R211" i="38"/>
  <c r="N211" i="38"/>
  <c r="Q254" i="41"/>
  <c r="Q255" i="41"/>
  <c r="O255" i="39"/>
  <c r="J233" i="38"/>
  <c r="L232" i="38"/>
  <c r="M227" i="40"/>
  <c r="J229" i="37"/>
  <c r="L228" i="40"/>
  <c r="L228" i="37"/>
  <c r="V783" i="31"/>
  <c r="O272" i="35"/>
  <c r="O273" i="35"/>
  <c r="J270" i="34"/>
  <c r="O278" i="34"/>
  <c r="O279" i="34"/>
  <c r="L808" i="23"/>
  <c r="Q808" i="23"/>
  <c r="Q809" i="23"/>
  <c r="L804" i="1"/>
  <c r="L805" i="1"/>
  <c r="R806" i="1"/>
  <c r="R807" i="1"/>
  <c r="K809" i="24"/>
  <c r="K807" i="23"/>
  <c r="L812" i="1"/>
  <c r="Q812" i="1"/>
  <c r="Q813" i="1"/>
  <c r="N808" i="24"/>
  <c r="R802" i="1"/>
  <c r="R803" i="1"/>
  <c r="R804" i="7"/>
  <c r="R805" i="7"/>
  <c r="L812" i="7"/>
  <c r="Q812" i="7"/>
  <c r="Q813" i="7"/>
  <c r="L802" i="7"/>
  <c r="Q802" i="7"/>
  <c r="Q803" i="7"/>
  <c r="O816" i="23"/>
  <c r="O817" i="23"/>
  <c r="O810" i="21"/>
  <c r="O811" i="21"/>
  <c r="L804" i="23"/>
  <c r="L805" i="23"/>
  <c r="N820" i="7"/>
  <c r="N821" i="7"/>
  <c r="K822" i="24"/>
  <c r="K823" i="24"/>
  <c r="K812" i="22"/>
  <c r="N813" i="7"/>
  <c r="K803" i="23"/>
  <c r="N810" i="23"/>
  <c r="R810" i="23"/>
  <c r="R811" i="23"/>
  <c r="O820" i="24"/>
  <c r="O821" i="24"/>
  <c r="O816" i="1"/>
  <c r="O817" i="1"/>
  <c r="J818" i="23"/>
  <c r="J819" i="23"/>
  <c r="J814" i="7"/>
  <c r="J815" i="7"/>
  <c r="J816" i="23"/>
  <c r="O814" i="23"/>
  <c r="O815" i="23"/>
  <c r="K816" i="23"/>
  <c r="K817" i="23"/>
  <c r="J816" i="1"/>
  <c r="J817" i="1"/>
  <c r="N824" i="7"/>
  <c r="N825" i="7"/>
  <c r="O822" i="7"/>
  <c r="O823" i="7"/>
  <c r="O812" i="22"/>
  <c r="N816" i="1"/>
  <c r="N817" i="1"/>
  <c r="O802" i="21"/>
  <c r="O803" i="21"/>
  <c r="J818" i="1"/>
  <c r="J819" i="1"/>
  <c r="K812" i="21"/>
  <c r="K813" i="21"/>
  <c r="J820" i="1"/>
  <c r="J821" i="1"/>
  <c r="N818" i="1"/>
  <c r="N819" i="1"/>
  <c r="K806" i="22"/>
  <c r="K802" i="22"/>
  <c r="K824" i="7"/>
  <c r="K825" i="7"/>
  <c r="R808" i="7"/>
  <c r="R809" i="7"/>
  <c r="O824" i="24"/>
  <c r="O825" i="24"/>
  <c r="K822" i="1"/>
  <c r="K823" i="1"/>
  <c r="J824" i="7"/>
  <c r="J825" i="7"/>
  <c r="O816" i="24"/>
  <c r="O817" i="24"/>
  <c r="K820" i="23"/>
  <c r="K821" i="23"/>
  <c r="O822" i="24"/>
  <c r="O823" i="24"/>
  <c r="N822" i="1"/>
  <c r="N823" i="1"/>
  <c r="O824" i="7"/>
  <c r="O825" i="7"/>
  <c r="K816" i="24"/>
  <c r="N816" i="24"/>
  <c r="O822" i="1"/>
  <c r="O823" i="1"/>
  <c r="O820" i="1"/>
  <c r="O821" i="1"/>
  <c r="N814" i="7"/>
  <c r="N815" i="7"/>
  <c r="N816" i="7"/>
  <c r="N817" i="7"/>
  <c r="L775" i="21"/>
  <c r="Q774" i="21"/>
  <c r="Q775" i="21"/>
  <c r="E825" i="21"/>
  <c r="Q754" i="1"/>
  <c r="Q755" i="1"/>
  <c r="L755" i="1"/>
  <c r="Q764" i="21"/>
  <c r="Q765" i="21"/>
  <c r="L765" i="21"/>
  <c r="J791" i="21"/>
  <c r="L790" i="21"/>
  <c r="N791" i="21"/>
  <c r="R790" i="21"/>
  <c r="R791" i="21"/>
  <c r="N807" i="7"/>
  <c r="R806" i="7"/>
  <c r="R807" i="7"/>
  <c r="Q758" i="22"/>
  <c r="L759" i="22"/>
  <c r="J795" i="22"/>
  <c r="L794" i="22"/>
  <c r="N812" i="31"/>
  <c r="N813" i="31"/>
  <c r="J809" i="7"/>
  <c r="L808" i="7"/>
  <c r="Q762" i="21"/>
  <c r="Q763" i="21"/>
  <c r="L763" i="21"/>
  <c r="K814" i="24"/>
  <c r="L779" i="22"/>
  <c r="Q778" i="22"/>
  <c r="Q794" i="7"/>
  <c r="Q795" i="7"/>
  <c r="L795" i="7"/>
  <c r="O818" i="7"/>
  <c r="O819" i="7"/>
  <c r="L810" i="7"/>
  <c r="L755" i="22"/>
  <c r="Q754" i="22"/>
  <c r="J816" i="7"/>
  <c r="O812" i="21"/>
  <c r="O813" i="21"/>
  <c r="Q798" i="23"/>
  <c r="Q799" i="23"/>
  <c r="L799" i="23"/>
  <c r="K808" i="21"/>
  <c r="K813" i="24"/>
  <c r="N812" i="24"/>
  <c r="J812" i="24"/>
  <c r="N793" i="22"/>
  <c r="R792" i="22"/>
  <c r="J805" i="7"/>
  <c r="L804" i="7"/>
  <c r="K808" i="22"/>
  <c r="M826" i="31"/>
  <c r="J820" i="7"/>
  <c r="E817" i="21"/>
  <c r="L785" i="21"/>
  <c r="Q784" i="21"/>
  <c r="Q785" i="21"/>
  <c r="L789" i="22"/>
  <c r="Q788" i="22"/>
  <c r="L799" i="1"/>
  <c r="Q798" i="1"/>
  <c r="Q799" i="1"/>
  <c r="O802" i="22"/>
  <c r="K807" i="24"/>
  <c r="J806" i="24"/>
  <c r="N806" i="24"/>
  <c r="L797" i="24"/>
  <c r="Q796" i="24"/>
  <c r="Q797" i="24"/>
  <c r="Q802" i="23"/>
  <c r="Q803" i="23"/>
  <c r="L803" i="23"/>
  <c r="J801" i="21"/>
  <c r="L800" i="21"/>
  <c r="N822" i="7"/>
  <c r="N824" i="1"/>
  <c r="L763" i="22"/>
  <c r="Q762" i="22"/>
  <c r="K810" i="21"/>
  <c r="L781" i="21"/>
  <c r="Q780" i="21"/>
  <c r="Q781" i="21"/>
  <c r="L791" i="7"/>
  <c r="Q790" i="7"/>
  <c r="Q791" i="7"/>
  <c r="N807" i="23"/>
  <c r="R806" i="23"/>
  <c r="R807" i="23"/>
  <c r="O820" i="23"/>
  <c r="O821" i="23"/>
  <c r="R802" i="24"/>
  <c r="R803" i="24"/>
  <c r="N803" i="24"/>
  <c r="K809" i="23"/>
  <c r="N808" i="23"/>
  <c r="O822" i="23"/>
  <c r="O823" i="23"/>
  <c r="O816" i="7"/>
  <c r="O817" i="7"/>
  <c r="O818" i="23"/>
  <c r="O819" i="23"/>
  <c r="K806" i="21"/>
  <c r="K824" i="24"/>
  <c r="E821" i="21"/>
  <c r="L793" i="1"/>
  <c r="Q792" i="1"/>
  <c r="Q793" i="1"/>
  <c r="L802" i="24"/>
  <c r="E821" i="22"/>
  <c r="Q798" i="24"/>
  <c r="Q799" i="24"/>
  <c r="L799" i="24"/>
  <c r="N811" i="7"/>
  <c r="R810" i="7"/>
  <c r="R811" i="7"/>
  <c r="L787" i="21"/>
  <c r="Q786" i="21"/>
  <c r="Q787" i="21"/>
  <c r="N801" i="21"/>
  <c r="R800" i="21"/>
  <c r="R801" i="21"/>
  <c r="Q788" i="21"/>
  <c r="Q789" i="21"/>
  <c r="L789" i="21"/>
  <c r="J824" i="1"/>
  <c r="K818" i="1"/>
  <c r="K819" i="1"/>
  <c r="J799" i="22"/>
  <c r="L798" i="22"/>
  <c r="N816" i="31"/>
  <c r="N817" i="31"/>
  <c r="Q792" i="24"/>
  <c r="Q793" i="24"/>
  <c r="L793" i="24"/>
  <c r="L797" i="7"/>
  <c r="Q796" i="7"/>
  <c r="Q797" i="7"/>
  <c r="K822" i="23"/>
  <c r="K816" i="7"/>
  <c r="K817" i="7"/>
  <c r="K818" i="21"/>
  <c r="E819" i="21"/>
  <c r="O804" i="22"/>
  <c r="J797" i="22"/>
  <c r="L796" i="22"/>
  <c r="N814" i="31"/>
  <c r="N815" i="31"/>
  <c r="Q792" i="23"/>
  <c r="Q793" i="23"/>
  <c r="L793" i="23"/>
  <c r="K810" i="22"/>
  <c r="M828" i="31"/>
  <c r="Q772" i="22"/>
  <c r="L773" i="22"/>
  <c r="L771" i="22"/>
  <c r="Q770" i="22"/>
  <c r="Q766" i="21"/>
  <c r="Q767" i="21"/>
  <c r="L767" i="21"/>
  <c r="N803" i="7"/>
  <c r="R802" i="7"/>
  <c r="R803" i="7"/>
  <c r="Q796" i="23"/>
  <c r="Q797" i="23"/>
  <c r="L797" i="23"/>
  <c r="Q792" i="7"/>
  <c r="Q793" i="7"/>
  <c r="L793" i="7"/>
  <c r="N803" i="23"/>
  <c r="R802" i="23"/>
  <c r="R803" i="23"/>
  <c r="O814" i="1"/>
  <c r="O815" i="1"/>
  <c r="N810" i="24"/>
  <c r="J810" i="24"/>
  <c r="K811" i="24"/>
  <c r="N811" i="1"/>
  <c r="R810" i="1"/>
  <c r="R811" i="1"/>
  <c r="Q770" i="21"/>
  <c r="Q771" i="21"/>
  <c r="L771" i="21"/>
  <c r="J801" i="22"/>
  <c r="L800" i="22"/>
  <c r="N818" i="31"/>
  <c r="N819" i="31"/>
  <c r="J795" i="21"/>
  <c r="L794" i="21"/>
  <c r="L811" i="1"/>
  <c r="Q810" i="1"/>
  <c r="Q811" i="1"/>
  <c r="Q760" i="22"/>
  <c r="L761" i="22"/>
  <c r="L824" i="23"/>
  <c r="Q768" i="22"/>
  <c r="L769" i="22"/>
  <c r="N818" i="7"/>
  <c r="R798" i="22"/>
  <c r="N799" i="22"/>
  <c r="K815" i="23"/>
  <c r="N814" i="23"/>
  <c r="L785" i="22"/>
  <c r="Q784" i="22"/>
  <c r="K804" i="22"/>
  <c r="M822" i="31"/>
  <c r="Q800" i="23"/>
  <c r="Q801" i="23"/>
  <c r="L801" i="23"/>
  <c r="Q798" i="7"/>
  <c r="Q799" i="7"/>
  <c r="L799" i="7"/>
  <c r="O810" i="22"/>
  <c r="J791" i="22"/>
  <c r="L790" i="22"/>
  <c r="N808" i="31"/>
  <c r="N809" i="31"/>
  <c r="N797" i="21"/>
  <c r="R796" i="21"/>
  <c r="R797" i="21"/>
  <c r="Q796" i="1"/>
  <c r="Q797" i="1"/>
  <c r="L797" i="1"/>
  <c r="R808" i="1"/>
  <c r="R809" i="1"/>
  <c r="N809" i="1"/>
  <c r="Q778" i="21"/>
  <c r="Q779" i="21"/>
  <c r="L779" i="21"/>
  <c r="Q758" i="21"/>
  <c r="Q759" i="21"/>
  <c r="L759" i="21"/>
  <c r="N801" i="22"/>
  <c r="R800" i="22"/>
  <c r="O824" i="1"/>
  <c r="O825" i="1"/>
  <c r="Q804" i="1"/>
  <c r="Q805" i="1"/>
  <c r="E823" i="21"/>
  <c r="O822" i="21"/>
  <c r="O823" i="21"/>
  <c r="J803" i="1"/>
  <c r="L802" i="1"/>
  <c r="O824" i="23"/>
  <c r="O825" i="23"/>
  <c r="J818" i="7"/>
  <c r="J819" i="7"/>
  <c r="Q800" i="7"/>
  <c r="Q801" i="7"/>
  <c r="L801" i="7"/>
  <c r="Q754" i="21"/>
  <c r="Q755" i="21"/>
  <c r="L755" i="21"/>
  <c r="J822" i="23"/>
  <c r="J823" i="23"/>
  <c r="K814" i="1"/>
  <c r="K815" i="1"/>
  <c r="J793" i="21"/>
  <c r="L792" i="21"/>
  <c r="R796" i="22"/>
  <c r="N797" i="22"/>
  <c r="J799" i="21"/>
  <c r="L798" i="21"/>
  <c r="L809" i="1"/>
  <c r="Q808" i="1"/>
  <c r="Q809" i="1"/>
  <c r="Q760" i="21"/>
  <c r="Q761" i="21"/>
  <c r="L761" i="21"/>
  <c r="E823" i="22"/>
  <c r="L777" i="22"/>
  <c r="Q776" i="22"/>
  <c r="O814" i="7"/>
  <c r="O815" i="7"/>
  <c r="N791" i="22"/>
  <c r="R790" i="22"/>
  <c r="K818" i="24"/>
  <c r="J797" i="21"/>
  <c r="L796" i="21"/>
  <c r="O820" i="7"/>
  <c r="O821" i="7"/>
  <c r="N805" i="1"/>
  <c r="R804" i="1"/>
  <c r="R805" i="1"/>
  <c r="Q800" i="24"/>
  <c r="Q801" i="24"/>
  <c r="L801" i="24"/>
  <c r="E815" i="21"/>
  <c r="E815" i="22"/>
  <c r="K805" i="23"/>
  <c r="N804" i="23"/>
  <c r="L781" i="22"/>
  <c r="Q780" i="22"/>
  <c r="Q782" i="22"/>
  <c r="L783" i="22"/>
  <c r="N795" i="21"/>
  <c r="R794" i="21"/>
  <c r="R795" i="21"/>
  <c r="L791" i="24"/>
  <c r="Q790" i="24"/>
  <c r="Q791" i="24"/>
  <c r="J807" i="1"/>
  <c r="L806" i="1"/>
  <c r="J822" i="7"/>
  <c r="K824" i="1"/>
  <c r="K825" i="1"/>
  <c r="N795" i="22"/>
  <c r="R794" i="22"/>
  <c r="L795" i="24"/>
  <c r="Q794" i="24"/>
  <c r="Q795" i="24"/>
  <c r="L801" i="1"/>
  <c r="Q800" i="1"/>
  <c r="Q801" i="1"/>
  <c r="K816" i="1"/>
  <c r="K817" i="1"/>
  <c r="J805" i="24"/>
  <c r="L804" i="24"/>
  <c r="K818" i="7"/>
  <c r="K819" i="7"/>
  <c r="L820" i="23"/>
  <c r="O806" i="22"/>
  <c r="K820" i="24"/>
  <c r="N814" i="1"/>
  <c r="J814" i="23"/>
  <c r="R792" i="21"/>
  <c r="R793" i="21"/>
  <c r="N793" i="21"/>
  <c r="N799" i="21"/>
  <c r="R798" i="21"/>
  <c r="R799" i="21"/>
  <c r="J822" i="1"/>
  <c r="J793" i="22"/>
  <c r="L792" i="22"/>
  <c r="N810" i="31"/>
  <c r="N811" i="31"/>
  <c r="N820" i="1"/>
  <c r="O818" i="24"/>
  <c r="O819" i="24"/>
  <c r="K802" i="21"/>
  <c r="R808" i="24"/>
  <c r="R809" i="24"/>
  <c r="N809" i="24"/>
  <c r="Q806" i="23"/>
  <c r="Q807" i="23"/>
  <c r="Q764" i="22"/>
  <c r="L765" i="22"/>
  <c r="Q756" i="21"/>
  <c r="Q757" i="21"/>
  <c r="L757" i="21"/>
  <c r="L767" i="22"/>
  <c r="Q766" i="22"/>
  <c r="N813" i="23"/>
  <c r="R812" i="23"/>
  <c r="R813" i="23"/>
  <c r="O814" i="24"/>
  <c r="O815" i="24"/>
  <c r="E825" i="22"/>
  <c r="K824" i="23"/>
  <c r="N805" i="24"/>
  <c r="R804" i="24"/>
  <c r="R805" i="24"/>
  <c r="Q790" i="23"/>
  <c r="Q791" i="23"/>
  <c r="L791" i="23"/>
  <c r="E819" i="22"/>
  <c r="Q776" i="21"/>
  <c r="Q777" i="21"/>
  <c r="L777" i="21"/>
  <c r="J814" i="1"/>
  <c r="J815" i="1"/>
  <c r="K819" i="23"/>
  <c r="N818" i="23"/>
  <c r="L806" i="7"/>
  <c r="E817" i="22"/>
  <c r="L791" i="1"/>
  <c r="Q790" i="1"/>
  <c r="Q791" i="1"/>
  <c r="N813" i="1"/>
  <c r="R812" i="1"/>
  <c r="R813" i="1"/>
  <c r="J813" i="23"/>
  <c r="L812" i="23"/>
  <c r="Q768" i="21"/>
  <c r="Q769" i="21"/>
  <c r="L769" i="21"/>
  <c r="Q794" i="23"/>
  <c r="Q795" i="23"/>
  <c r="L795" i="23"/>
  <c r="Q772" i="21"/>
  <c r="Q773" i="21"/>
  <c r="L773" i="21"/>
  <c r="L795" i="1"/>
  <c r="Q794" i="1"/>
  <c r="Q795" i="1"/>
  <c r="J809" i="24"/>
  <c r="L808" i="24"/>
  <c r="L787" i="22"/>
  <c r="Q786" i="22"/>
  <c r="L783" i="21"/>
  <c r="Q782" i="21"/>
  <c r="Q783" i="21"/>
  <c r="L775" i="22"/>
  <c r="Q774" i="22"/>
  <c r="L757" i="22"/>
  <c r="Q756" i="22"/>
  <c r="K804" i="21"/>
  <c r="G261" i="40"/>
  <c r="G38" i="42"/>
  <c r="G39" i="42"/>
  <c r="G267" i="41"/>
  <c r="G64" i="42"/>
  <c r="G65" i="42"/>
  <c r="G841" i="31"/>
  <c r="G22" i="33"/>
  <c r="G23" i="33"/>
  <c r="M823" i="31"/>
  <c r="M16" i="42"/>
  <c r="M17" i="42"/>
  <c r="G839" i="31"/>
  <c r="G20" i="33"/>
  <c r="G21" i="33"/>
  <c r="K259" i="41"/>
  <c r="K56" i="42"/>
  <c r="K57" i="42"/>
  <c r="K833" i="31"/>
  <c r="K14" i="33"/>
  <c r="K15" i="33"/>
  <c r="K263" i="41"/>
  <c r="K60" i="42"/>
  <c r="K61" i="42"/>
  <c r="K267" i="40"/>
  <c r="K44" i="42"/>
  <c r="K45" i="42"/>
  <c r="H829" i="31"/>
  <c r="H22" i="42"/>
  <c r="H23" i="42"/>
  <c r="G263" i="41"/>
  <c r="G60" i="42"/>
  <c r="G61" i="42"/>
  <c r="H825" i="31"/>
  <c r="H18" i="42"/>
  <c r="H19" i="42"/>
  <c r="G833" i="31"/>
  <c r="G14" i="33"/>
  <c r="G15" i="33"/>
  <c r="G263" i="40"/>
  <c r="G40" i="42"/>
  <c r="G41" i="42"/>
  <c r="G843" i="31"/>
  <c r="G24" i="33"/>
  <c r="G25" i="33"/>
  <c r="H831" i="31"/>
  <c r="H24" i="42"/>
  <c r="H25" i="42"/>
  <c r="K837" i="31"/>
  <c r="K18" i="33"/>
  <c r="K19" i="33"/>
  <c r="K835" i="31"/>
  <c r="K16" i="33"/>
  <c r="K17" i="33"/>
  <c r="K843" i="31"/>
  <c r="K24" i="33"/>
  <c r="K25" i="33"/>
  <c r="K267" i="41"/>
  <c r="K64" i="42"/>
  <c r="K65" i="42"/>
  <c r="H823" i="31"/>
  <c r="H16" i="42"/>
  <c r="H17" i="42"/>
  <c r="G259" i="40"/>
  <c r="G36" i="42"/>
  <c r="G37" i="42"/>
  <c r="H821" i="31"/>
  <c r="H14" i="42"/>
  <c r="H15" i="42"/>
  <c r="G267" i="40"/>
  <c r="G44" i="42"/>
  <c r="G45" i="42"/>
  <c r="K263" i="40"/>
  <c r="K40" i="42"/>
  <c r="K41" i="42"/>
  <c r="K257" i="41"/>
  <c r="K54" i="42"/>
  <c r="K55" i="42"/>
  <c r="K257" i="40"/>
  <c r="K34" i="42"/>
  <c r="K35" i="42"/>
  <c r="K261" i="40"/>
  <c r="K38" i="42"/>
  <c r="K39" i="42"/>
  <c r="G261" i="41"/>
  <c r="G58" i="42"/>
  <c r="G59" i="42"/>
  <c r="K839" i="31"/>
  <c r="K20" i="33"/>
  <c r="K21" i="33"/>
  <c r="K261" i="41"/>
  <c r="K58" i="42"/>
  <c r="K59" i="42"/>
  <c r="G257" i="40"/>
  <c r="G34" i="42"/>
  <c r="G35" i="42"/>
  <c r="G837" i="31"/>
  <c r="G18" i="33"/>
  <c r="G19" i="33"/>
  <c r="G265" i="41"/>
  <c r="G62" i="42"/>
  <c r="G63" i="42"/>
  <c r="K841" i="31"/>
  <c r="K22" i="33"/>
  <c r="K23" i="33"/>
  <c r="K265" i="41"/>
  <c r="K62" i="42"/>
  <c r="K63" i="42"/>
  <c r="K265" i="40"/>
  <c r="K42" i="42"/>
  <c r="K43" i="42"/>
  <c r="K259" i="40"/>
  <c r="K36" i="42"/>
  <c r="K37" i="42"/>
  <c r="M829" i="31"/>
  <c r="M22" i="42"/>
  <c r="M23" i="42"/>
  <c r="M827" i="31"/>
  <c r="M20" i="42"/>
  <c r="M21" i="42"/>
  <c r="G265" i="40"/>
  <c r="G42" i="42"/>
  <c r="G43" i="42"/>
  <c r="G835" i="31"/>
  <c r="G16" i="33"/>
  <c r="G17" i="33"/>
  <c r="G259" i="41"/>
  <c r="G56" i="42"/>
  <c r="G57" i="42"/>
  <c r="G257" i="41"/>
  <c r="G54" i="42"/>
  <c r="G55" i="42"/>
  <c r="H827" i="31"/>
  <c r="H20" i="42"/>
  <c r="H21" i="42"/>
  <c r="L272" i="35"/>
  <c r="R276" i="35"/>
  <c r="R277" i="35"/>
  <c r="L268" i="34"/>
  <c r="N269" i="34"/>
  <c r="L809" i="23"/>
  <c r="Q810" i="23"/>
  <c r="Q811" i="23"/>
  <c r="R276" i="34"/>
  <c r="R277" i="34"/>
  <c r="J816" i="24"/>
  <c r="R270" i="34"/>
  <c r="R271" i="34"/>
  <c r="I275" i="37"/>
  <c r="K274" i="40"/>
  <c r="I273" i="39"/>
  <c r="K272" i="41"/>
  <c r="I271" i="37"/>
  <c r="K270" i="40"/>
  <c r="I271" i="39"/>
  <c r="K270" i="41"/>
  <c r="I277" i="37"/>
  <c r="K276" i="40"/>
  <c r="I275" i="39"/>
  <c r="K274" i="41"/>
  <c r="I269" i="37"/>
  <c r="K268" i="40"/>
  <c r="I277" i="39"/>
  <c r="K276" i="41"/>
  <c r="I273" i="37"/>
  <c r="K272" i="40"/>
  <c r="I269" i="39"/>
  <c r="K268" i="41"/>
  <c r="I279" i="37"/>
  <c r="K278" i="40"/>
  <c r="N271" i="34"/>
  <c r="I279" i="39"/>
  <c r="K278" i="41"/>
  <c r="J275" i="34"/>
  <c r="R272" i="34"/>
  <c r="R273" i="34"/>
  <c r="N812" i="21"/>
  <c r="L803" i="7"/>
  <c r="N816" i="23"/>
  <c r="R278" i="35"/>
  <c r="R279" i="35"/>
  <c r="O266" i="38"/>
  <c r="O267" i="38"/>
  <c r="K256" i="37"/>
  <c r="J812" i="21"/>
  <c r="J813" i="21"/>
  <c r="K260" i="38"/>
  <c r="K256" i="36"/>
  <c r="J256" i="36"/>
  <c r="O264" i="36"/>
  <c r="O265" i="36"/>
  <c r="R270" i="35"/>
  <c r="R271" i="35"/>
  <c r="K258" i="36"/>
  <c r="O262" i="36"/>
  <c r="O263" i="36"/>
  <c r="K256" i="38"/>
  <c r="N256" i="38"/>
  <c r="O258" i="36"/>
  <c r="O259" i="36"/>
  <c r="O256" i="38"/>
  <c r="O257" i="38"/>
  <c r="O260" i="38"/>
  <c r="O261" i="38"/>
  <c r="K264" i="38"/>
  <c r="N264" i="38"/>
  <c r="O260" i="37"/>
  <c r="O258" i="39"/>
  <c r="Q258" i="41"/>
  <c r="N266" i="39"/>
  <c r="K267" i="39"/>
  <c r="M266" i="41"/>
  <c r="J266" i="39"/>
  <c r="O261" i="39"/>
  <c r="Q260" i="41"/>
  <c r="K259" i="39"/>
  <c r="M258" i="41"/>
  <c r="N258" i="39"/>
  <c r="J258" i="39"/>
  <c r="L258" i="39"/>
  <c r="J260" i="37"/>
  <c r="K261" i="37"/>
  <c r="N260" i="37"/>
  <c r="M260" i="40"/>
  <c r="Q256" i="35"/>
  <c r="Q257" i="35"/>
  <c r="L257" i="35"/>
  <c r="L217" i="37"/>
  <c r="Q216" i="37"/>
  <c r="N216" i="40"/>
  <c r="L213" i="36"/>
  <c r="Q212" i="36"/>
  <c r="Q213" i="36"/>
  <c r="L278" i="34"/>
  <c r="J279" i="34"/>
  <c r="Q232" i="37"/>
  <c r="L233" i="37"/>
  <c r="N232" i="40"/>
  <c r="N233" i="40"/>
  <c r="Q777" i="22"/>
  <c r="S794" i="31"/>
  <c r="Q757" i="22"/>
  <c r="S774" i="31"/>
  <c r="H834" i="31"/>
  <c r="Q767" i="22"/>
  <c r="S784" i="31"/>
  <c r="O807" i="22"/>
  <c r="Q824" i="31"/>
  <c r="Q773" i="22"/>
  <c r="S790" i="31"/>
  <c r="O803" i="22"/>
  <c r="Q820" i="31"/>
  <c r="L229" i="40"/>
  <c r="Q258" i="35"/>
  <c r="Q259" i="35"/>
  <c r="L259" i="35"/>
  <c r="K266" i="38"/>
  <c r="L209" i="40"/>
  <c r="Q262" i="35"/>
  <c r="Q263" i="35"/>
  <c r="L263" i="35"/>
  <c r="L276" i="34"/>
  <c r="J277" i="34"/>
  <c r="R278" i="34"/>
  <c r="R279" i="34"/>
  <c r="N279" i="34"/>
  <c r="J251" i="37"/>
  <c r="L250" i="40"/>
  <c r="L251" i="40"/>
  <c r="L250" i="37"/>
  <c r="L211" i="36"/>
  <c r="Q210" i="36"/>
  <c r="Q211" i="36"/>
  <c r="R225" i="37"/>
  <c r="T224" i="40"/>
  <c r="P211" i="40"/>
  <c r="V210" i="40"/>
  <c r="U210" i="40"/>
  <c r="R209" i="39"/>
  <c r="T208" i="41"/>
  <c r="L221" i="36"/>
  <c r="Q220" i="36"/>
  <c r="Q221" i="36"/>
  <c r="P233" i="41"/>
  <c r="V232" i="41"/>
  <c r="V233" i="41"/>
  <c r="U232" i="41"/>
  <c r="Q272" i="35"/>
  <c r="Q273" i="35"/>
  <c r="L273" i="35"/>
  <c r="N253" i="36"/>
  <c r="R252" i="36"/>
  <c r="R253" i="36"/>
  <c r="P211" i="41"/>
  <c r="U210" i="41"/>
  <c r="V210" i="41"/>
  <c r="Q212" i="39"/>
  <c r="N212" i="41"/>
  <c r="L213" i="39"/>
  <c r="P235" i="40"/>
  <c r="V234" i="40"/>
  <c r="V235" i="40"/>
  <c r="U234" i="40"/>
  <c r="L211" i="40"/>
  <c r="U811" i="31"/>
  <c r="A810" i="31"/>
  <c r="N255" i="36"/>
  <c r="R254" i="36"/>
  <c r="R255" i="36"/>
  <c r="L241" i="37"/>
  <c r="Q240" i="37"/>
  <c r="N240" i="40"/>
  <c r="N241" i="40"/>
  <c r="L239" i="36"/>
  <c r="Q238" i="36"/>
  <c r="Q239" i="36"/>
  <c r="P219" i="41"/>
  <c r="V218" i="41"/>
  <c r="U218" i="41"/>
  <c r="H256" i="40"/>
  <c r="T787" i="31"/>
  <c r="T16" i="33"/>
  <c r="T17" i="33"/>
  <c r="O256" i="36"/>
  <c r="O257" i="36"/>
  <c r="P227" i="41"/>
  <c r="U226" i="41"/>
  <c r="V226" i="41"/>
  <c r="Q216" i="38"/>
  <c r="Q217" i="38"/>
  <c r="L217" i="38"/>
  <c r="Q278" i="35"/>
  <c r="Q279" i="35"/>
  <c r="L279" i="35"/>
  <c r="P235" i="41"/>
  <c r="V234" i="41"/>
  <c r="V235" i="41"/>
  <c r="U234" i="41"/>
  <c r="L225" i="36"/>
  <c r="Q224" i="36"/>
  <c r="Q225" i="36"/>
  <c r="L215" i="41"/>
  <c r="G278" i="41"/>
  <c r="O278" i="39"/>
  <c r="R227" i="37"/>
  <c r="T226" i="40"/>
  <c r="J255" i="39"/>
  <c r="L254" i="41"/>
  <c r="L255" i="41"/>
  <c r="L254" i="39"/>
  <c r="H266" i="40"/>
  <c r="E279" i="38"/>
  <c r="E279" i="36"/>
  <c r="N812" i="22"/>
  <c r="P830" i="31"/>
  <c r="P24" i="42"/>
  <c r="P25" i="42"/>
  <c r="M830" i="31"/>
  <c r="H832" i="31"/>
  <c r="Q763" i="22"/>
  <c r="S780" i="31"/>
  <c r="N260" i="38"/>
  <c r="J260" i="38"/>
  <c r="J261" i="38"/>
  <c r="K261" i="38"/>
  <c r="L225" i="37"/>
  <c r="Q224" i="37"/>
  <c r="N224" i="40"/>
  <c r="N245" i="38"/>
  <c r="R244" i="38"/>
  <c r="R245" i="38"/>
  <c r="R237" i="39"/>
  <c r="T236" i="41"/>
  <c r="T237" i="41"/>
  <c r="P241" i="41"/>
  <c r="V240" i="41"/>
  <c r="V241" i="41"/>
  <c r="U240" i="41"/>
  <c r="L254" i="37"/>
  <c r="J255" i="37"/>
  <c r="L254" i="40"/>
  <c r="L255" i="40"/>
  <c r="T779" i="31"/>
  <c r="P229" i="40"/>
  <c r="V228" i="40"/>
  <c r="U228" i="40"/>
  <c r="N251" i="37"/>
  <c r="R250" i="37"/>
  <c r="P250" i="40"/>
  <c r="L211" i="39"/>
  <c r="N210" i="41"/>
  <c r="Q210" i="39"/>
  <c r="K260" i="36"/>
  <c r="L219" i="41"/>
  <c r="P209" i="41"/>
  <c r="U208" i="41"/>
  <c r="V208" i="41"/>
  <c r="L217" i="40"/>
  <c r="L213" i="40"/>
  <c r="L229" i="41"/>
  <c r="T791" i="31"/>
  <c r="T20" i="33"/>
  <c r="T21" i="33"/>
  <c r="R248" i="38"/>
  <c r="R249" i="38"/>
  <c r="N249" i="38"/>
  <c r="O264" i="38"/>
  <c r="O265" i="38"/>
  <c r="J255" i="36"/>
  <c r="L254" i="36"/>
  <c r="Q234" i="37"/>
  <c r="L235" i="37"/>
  <c r="N234" i="40"/>
  <c r="N235" i="40"/>
  <c r="H262" i="41"/>
  <c r="Q228" i="38"/>
  <c r="Q229" i="38"/>
  <c r="L229" i="38"/>
  <c r="K268" i="37"/>
  <c r="G268" i="40"/>
  <c r="Q226" i="38"/>
  <c r="Q227" i="38"/>
  <c r="L227" i="38"/>
  <c r="L270" i="35"/>
  <c r="P213" i="41"/>
  <c r="U212" i="41"/>
  <c r="V212" i="41"/>
  <c r="J256" i="37"/>
  <c r="K257" i="37"/>
  <c r="N256" i="37"/>
  <c r="M256" i="40"/>
  <c r="P223" i="40"/>
  <c r="U222" i="40"/>
  <c r="V222" i="40"/>
  <c r="L266" i="39"/>
  <c r="U216" i="40"/>
  <c r="P217" i="40"/>
  <c r="V216" i="40"/>
  <c r="Q240" i="38"/>
  <c r="Q241" i="38"/>
  <c r="L241" i="38"/>
  <c r="L221" i="39"/>
  <c r="N220" i="41"/>
  <c r="Q220" i="39"/>
  <c r="O272" i="37"/>
  <c r="G272" i="40"/>
  <c r="L223" i="40"/>
  <c r="N255" i="39"/>
  <c r="P254" i="41"/>
  <c r="R254" i="39"/>
  <c r="Q218" i="37"/>
  <c r="L219" i="37"/>
  <c r="N218" i="40"/>
  <c r="R215" i="39"/>
  <c r="T214" i="41"/>
  <c r="J251" i="36"/>
  <c r="L250" i="36"/>
  <c r="L209" i="41"/>
  <c r="T795" i="31"/>
  <c r="T24" i="33"/>
  <c r="T25" i="33"/>
  <c r="K266" i="37"/>
  <c r="R793" i="22"/>
  <c r="T810" i="31"/>
  <c r="T811" i="31"/>
  <c r="R211" i="37"/>
  <c r="T210" i="40"/>
  <c r="U817" i="31"/>
  <c r="A816" i="31"/>
  <c r="L213" i="41"/>
  <c r="L237" i="36"/>
  <c r="Q236" i="36"/>
  <c r="Q237" i="36"/>
  <c r="L221" i="38"/>
  <c r="Q220" i="38"/>
  <c r="Q221" i="38"/>
  <c r="T775" i="31"/>
  <c r="R799" i="22"/>
  <c r="T816" i="31"/>
  <c r="T817" i="31"/>
  <c r="Q789" i="22"/>
  <c r="S806" i="31"/>
  <c r="S807" i="31"/>
  <c r="Q779" i="22"/>
  <c r="S796" i="31"/>
  <c r="S797" i="31"/>
  <c r="K803" i="22"/>
  <c r="M820" i="31"/>
  <c r="O813" i="22"/>
  <c r="Q830" i="31"/>
  <c r="L270" i="34"/>
  <c r="J271" i="34"/>
  <c r="L225" i="40"/>
  <c r="J245" i="38"/>
  <c r="L244" i="38"/>
  <c r="P237" i="41"/>
  <c r="V236" i="41"/>
  <c r="V237" i="41"/>
  <c r="U236" i="41"/>
  <c r="N269" i="35"/>
  <c r="R268" i="35"/>
  <c r="R269" i="35"/>
  <c r="R254" i="37"/>
  <c r="N255" i="37"/>
  <c r="P254" i="40"/>
  <c r="R219" i="37"/>
  <c r="T218" i="40"/>
  <c r="R237" i="37"/>
  <c r="T236" i="40"/>
  <c r="T237" i="40"/>
  <c r="R229" i="37"/>
  <c r="T228" i="40"/>
  <c r="Q210" i="38"/>
  <c r="Q211" i="38"/>
  <c r="L211" i="38"/>
  <c r="L211" i="41"/>
  <c r="Q224" i="38"/>
  <c r="Q225" i="38"/>
  <c r="L225" i="38"/>
  <c r="L252" i="41"/>
  <c r="L253" i="41"/>
  <c r="J253" i="39"/>
  <c r="L252" i="39"/>
  <c r="J253" i="37"/>
  <c r="L252" i="40"/>
  <c r="L253" i="40"/>
  <c r="L252" i="37"/>
  <c r="Q214" i="36"/>
  <c r="Q215" i="36"/>
  <c r="L215" i="36"/>
  <c r="Q264" i="34"/>
  <c r="Q265" i="34"/>
  <c r="L265" i="34"/>
  <c r="L215" i="38"/>
  <c r="Q214" i="38"/>
  <c r="Q215" i="38"/>
  <c r="L250" i="41"/>
  <c r="L251" i="41"/>
  <c r="J251" i="39"/>
  <c r="L250" i="39"/>
  <c r="L243" i="36"/>
  <c r="Q242" i="36"/>
  <c r="Q243" i="36"/>
  <c r="L219" i="36"/>
  <c r="Q218" i="36"/>
  <c r="Q219" i="36"/>
  <c r="R213" i="37"/>
  <c r="T212" i="40"/>
  <c r="G268" i="41"/>
  <c r="K268" i="39"/>
  <c r="L243" i="38"/>
  <c r="Q242" i="38"/>
  <c r="Q243" i="38"/>
  <c r="R217" i="39"/>
  <c r="T216" i="41"/>
  <c r="P233" i="40"/>
  <c r="V232" i="40"/>
  <c r="V233" i="40"/>
  <c r="U232" i="40"/>
  <c r="O257" i="37"/>
  <c r="Q256" i="40"/>
  <c r="H262" i="40"/>
  <c r="L233" i="39"/>
  <c r="N232" i="41"/>
  <c r="N233" i="41"/>
  <c r="Q232" i="39"/>
  <c r="O266" i="39"/>
  <c r="R217" i="37"/>
  <c r="T216" i="40"/>
  <c r="R252" i="38"/>
  <c r="R253" i="38"/>
  <c r="N253" i="38"/>
  <c r="L273" i="34"/>
  <c r="Q272" i="34"/>
  <c r="Q273" i="34"/>
  <c r="L221" i="41"/>
  <c r="K265" i="36"/>
  <c r="N264" i="36"/>
  <c r="J264" i="36"/>
  <c r="O268" i="38"/>
  <c r="O269" i="38"/>
  <c r="G272" i="41"/>
  <c r="T793" i="31"/>
  <c r="T22" i="33"/>
  <c r="T23" i="33"/>
  <c r="L219" i="40"/>
  <c r="N251" i="36"/>
  <c r="R250" i="36"/>
  <c r="R251" i="36"/>
  <c r="O266" i="37"/>
  <c r="R243" i="39"/>
  <c r="T242" i="41"/>
  <c r="T243" i="41"/>
  <c r="R241" i="39"/>
  <c r="T240" i="41"/>
  <c r="T241" i="41"/>
  <c r="P237" i="40"/>
  <c r="U236" i="40"/>
  <c r="V236" i="40"/>
  <c r="V237" i="40"/>
  <c r="L231" i="36"/>
  <c r="Q230" i="36"/>
  <c r="Q231" i="36"/>
  <c r="Q228" i="39"/>
  <c r="N228" i="41"/>
  <c r="L229" i="39"/>
  <c r="R239" i="37"/>
  <c r="T238" i="40"/>
  <c r="T239" i="40"/>
  <c r="H256" i="41"/>
  <c r="Q234" i="38"/>
  <c r="Q235" i="38"/>
  <c r="L235" i="38"/>
  <c r="O261" i="37"/>
  <c r="Q260" i="40"/>
  <c r="Q238" i="39"/>
  <c r="N238" i="41"/>
  <c r="N239" i="41"/>
  <c r="L239" i="39"/>
  <c r="E269" i="39"/>
  <c r="E269" i="37"/>
  <c r="E273" i="39"/>
  <c r="E273" i="37"/>
  <c r="E279" i="39"/>
  <c r="E279" i="37"/>
  <c r="E269" i="38"/>
  <c r="E269" i="36"/>
  <c r="H840" i="31"/>
  <c r="E275" i="38"/>
  <c r="E275" i="36"/>
  <c r="Q755" i="22"/>
  <c r="S772" i="31"/>
  <c r="N806" i="22"/>
  <c r="P824" i="31"/>
  <c r="P18" i="42"/>
  <c r="P19" i="42"/>
  <c r="M824" i="31"/>
  <c r="Q232" i="38"/>
  <c r="Q233" i="38"/>
  <c r="L233" i="38"/>
  <c r="K258" i="38"/>
  <c r="R246" i="36"/>
  <c r="R247" i="36"/>
  <c r="N247" i="36"/>
  <c r="R274" i="35"/>
  <c r="R275" i="35"/>
  <c r="N275" i="35"/>
  <c r="L248" i="36"/>
  <c r="J249" i="36"/>
  <c r="O270" i="37"/>
  <c r="K270" i="37"/>
  <c r="G270" i="40"/>
  <c r="L217" i="36"/>
  <c r="Q216" i="36"/>
  <c r="Q217" i="36"/>
  <c r="T777" i="31"/>
  <c r="Q268" i="34"/>
  <c r="Q269" i="34"/>
  <c r="L269" i="34"/>
  <c r="O260" i="36"/>
  <c r="O261" i="36"/>
  <c r="K266" i="36"/>
  <c r="L248" i="37"/>
  <c r="J249" i="37"/>
  <c r="L248" i="40"/>
  <c r="L249" i="40"/>
  <c r="R246" i="37"/>
  <c r="N247" i="37"/>
  <c r="P246" i="40"/>
  <c r="U819" i="31"/>
  <c r="A818" i="31"/>
  <c r="L231" i="37"/>
  <c r="Q230" i="37"/>
  <c r="N230" i="40"/>
  <c r="T781" i="31"/>
  <c r="L233" i="36"/>
  <c r="Q232" i="36"/>
  <c r="Q233" i="36"/>
  <c r="L261" i="35"/>
  <c r="Q260" i="35"/>
  <c r="Q261" i="35"/>
  <c r="H258" i="40"/>
  <c r="K256" i="39"/>
  <c r="O263" i="39"/>
  <c r="Q262" i="41"/>
  <c r="L241" i="39"/>
  <c r="N240" i="41"/>
  <c r="N241" i="41"/>
  <c r="Q240" i="39"/>
  <c r="P217" i="41"/>
  <c r="U216" i="41"/>
  <c r="V216" i="41"/>
  <c r="U240" i="40"/>
  <c r="V240" i="40"/>
  <c r="V241" i="40"/>
  <c r="P241" i="40"/>
  <c r="L275" i="34"/>
  <c r="Q274" i="34"/>
  <c r="Q275" i="34"/>
  <c r="U242" i="40"/>
  <c r="V242" i="40"/>
  <c r="V243" i="40"/>
  <c r="P243" i="40"/>
  <c r="R223" i="37"/>
  <c r="T222" i="40"/>
  <c r="J245" i="36"/>
  <c r="L244" i="36"/>
  <c r="L243" i="37"/>
  <c r="Q242" i="37"/>
  <c r="N242" i="40"/>
  <c r="N243" i="40"/>
  <c r="T783" i="31"/>
  <c r="P209" i="40"/>
  <c r="V208" i="40"/>
  <c r="U208" i="40"/>
  <c r="P215" i="41"/>
  <c r="U214" i="41"/>
  <c r="V214" i="41"/>
  <c r="J245" i="39"/>
  <c r="L244" i="41"/>
  <c r="L245" i="41"/>
  <c r="L244" i="39"/>
  <c r="P243" i="41"/>
  <c r="U242" i="41"/>
  <c r="V242" i="41"/>
  <c r="V243" i="41"/>
  <c r="E271" i="39"/>
  <c r="E271" i="37"/>
  <c r="Q761" i="22"/>
  <c r="S778" i="31"/>
  <c r="H266" i="41"/>
  <c r="Q242" i="39"/>
  <c r="N242" i="41"/>
  <c r="N243" i="41"/>
  <c r="L243" i="39"/>
  <c r="L223" i="37"/>
  <c r="Q222" i="37"/>
  <c r="N222" i="40"/>
  <c r="H842" i="31"/>
  <c r="Q765" i="22"/>
  <c r="S782" i="31"/>
  <c r="Q783" i="22"/>
  <c r="S800" i="31"/>
  <c r="S801" i="31"/>
  <c r="E277" i="39"/>
  <c r="E277" i="37"/>
  <c r="R797" i="22"/>
  <c r="T814" i="31"/>
  <c r="T815" i="31"/>
  <c r="E277" i="38"/>
  <c r="E277" i="36"/>
  <c r="Q771" i="22"/>
  <c r="S788" i="31"/>
  <c r="Q759" i="22"/>
  <c r="S776" i="31"/>
  <c r="O258" i="38"/>
  <c r="O259" i="38"/>
  <c r="R248" i="36"/>
  <c r="R249" i="36"/>
  <c r="N249" i="36"/>
  <c r="H264" i="40"/>
  <c r="G270" i="41"/>
  <c r="L225" i="39"/>
  <c r="N224" i="41"/>
  <c r="Q224" i="39"/>
  <c r="N247" i="38"/>
  <c r="R246" i="38"/>
  <c r="R247" i="38"/>
  <c r="R239" i="39"/>
  <c r="T238" i="41"/>
  <c r="T239" i="41"/>
  <c r="O266" i="36"/>
  <c r="O267" i="36"/>
  <c r="R248" i="37"/>
  <c r="N249" i="37"/>
  <c r="P248" i="40"/>
  <c r="N253" i="39"/>
  <c r="P252" i="41"/>
  <c r="R252" i="39"/>
  <c r="P231" i="40"/>
  <c r="V230" i="40"/>
  <c r="U230" i="40"/>
  <c r="R252" i="37"/>
  <c r="N253" i="37"/>
  <c r="P252" i="40"/>
  <c r="O262" i="38"/>
  <c r="O263" i="38"/>
  <c r="H258" i="41"/>
  <c r="R248" i="39"/>
  <c r="P248" i="41"/>
  <c r="N249" i="39"/>
  <c r="L231" i="40"/>
  <c r="G274" i="41"/>
  <c r="K274" i="39"/>
  <c r="R221" i="39"/>
  <c r="T220" i="41"/>
  <c r="N255" i="38"/>
  <c r="R254" i="38"/>
  <c r="R255" i="38"/>
  <c r="Q240" i="36"/>
  <c r="Q241" i="36"/>
  <c r="L241" i="36"/>
  <c r="O256" i="39"/>
  <c r="N245" i="37"/>
  <c r="R244" i="37"/>
  <c r="P244" i="40"/>
  <c r="H260" i="41"/>
  <c r="J262" i="39"/>
  <c r="M262" i="41"/>
  <c r="K263" i="39"/>
  <c r="N262" i="39"/>
  <c r="R229" i="39"/>
  <c r="T228" i="41"/>
  <c r="L250" i="38"/>
  <c r="J251" i="38"/>
  <c r="R223" i="39"/>
  <c r="T222" i="41"/>
  <c r="R233" i="37"/>
  <c r="T232" i="40"/>
  <c r="T233" i="40"/>
  <c r="O262" i="37"/>
  <c r="O809" i="22"/>
  <c r="Q826" i="31"/>
  <c r="J253" i="38"/>
  <c r="L252" i="38"/>
  <c r="R244" i="36"/>
  <c r="R245" i="36"/>
  <c r="N245" i="36"/>
  <c r="L257" i="34"/>
  <c r="Q256" i="34"/>
  <c r="Q257" i="34"/>
  <c r="L227" i="36"/>
  <c r="Q226" i="36"/>
  <c r="Q227" i="36"/>
  <c r="P221" i="40"/>
  <c r="U220" i="40"/>
  <c r="V220" i="40"/>
  <c r="K276" i="37"/>
  <c r="G276" i="40"/>
  <c r="T789" i="31"/>
  <c r="T18" i="33"/>
  <c r="T19" i="33"/>
  <c r="P246" i="41"/>
  <c r="R246" i="39"/>
  <c r="N247" i="39"/>
  <c r="L209" i="36"/>
  <c r="Q208" i="36"/>
  <c r="Q209" i="36"/>
  <c r="R209" i="37"/>
  <c r="T208" i="40"/>
  <c r="L223" i="38"/>
  <c r="Q222" i="38"/>
  <c r="Q223" i="38"/>
  <c r="H264" i="41"/>
  <c r="R231" i="39"/>
  <c r="T230" i="41"/>
  <c r="L221" i="37"/>
  <c r="Q220" i="37"/>
  <c r="N220" i="40"/>
  <c r="R801" i="22"/>
  <c r="T818" i="31"/>
  <c r="T819" i="31"/>
  <c r="P219" i="40"/>
  <c r="U218" i="40"/>
  <c r="V218" i="40"/>
  <c r="L213" i="37"/>
  <c r="Q212" i="37"/>
  <c r="N212" i="40"/>
  <c r="R215" i="37"/>
  <c r="T214" i="40"/>
  <c r="L274" i="35"/>
  <c r="J275" i="35"/>
  <c r="Q775" i="22"/>
  <c r="S792" i="31"/>
  <c r="R795" i="22"/>
  <c r="T812" i="31"/>
  <c r="T813" i="31"/>
  <c r="Q787" i="22"/>
  <c r="S804" i="31"/>
  <c r="S805" i="31"/>
  <c r="Q781" i="22"/>
  <c r="S798" i="31"/>
  <c r="S799" i="31"/>
  <c r="R791" i="22"/>
  <c r="T808" i="31"/>
  <c r="T809" i="31"/>
  <c r="Q785" i="22"/>
  <c r="S802" i="31"/>
  <c r="S803" i="31"/>
  <c r="Q769" i="22"/>
  <c r="S786" i="31"/>
  <c r="O805" i="22"/>
  <c r="Q822" i="31"/>
  <c r="E275" i="39"/>
  <c r="E275" i="37"/>
  <c r="L231" i="38"/>
  <c r="Q230" i="38"/>
  <c r="Q231" i="38"/>
  <c r="J247" i="36"/>
  <c r="L246" i="36"/>
  <c r="O264" i="37"/>
  <c r="L265" i="35"/>
  <c r="Q264" i="35"/>
  <c r="Q265" i="35"/>
  <c r="L225" i="41"/>
  <c r="L263" i="34"/>
  <c r="Q262" i="34"/>
  <c r="Q263" i="34"/>
  <c r="P225" i="40"/>
  <c r="V224" i="40"/>
  <c r="U224" i="40"/>
  <c r="J247" i="37"/>
  <c r="L246" i="40"/>
  <c r="L247" i="40"/>
  <c r="L246" i="37"/>
  <c r="Q226" i="37"/>
  <c r="L227" i="37"/>
  <c r="N226" i="40"/>
  <c r="L217" i="39"/>
  <c r="N216" i="41"/>
  <c r="Q216" i="39"/>
  <c r="R225" i="39"/>
  <c r="T224" i="41"/>
  <c r="K262" i="38"/>
  <c r="R211" i="39"/>
  <c r="T210" i="41"/>
  <c r="L248" i="39"/>
  <c r="L248" i="41"/>
  <c r="L249" i="41"/>
  <c r="J249" i="39"/>
  <c r="Q212" i="38"/>
  <c r="Q213" i="38"/>
  <c r="L213" i="38"/>
  <c r="K274" i="37"/>
  <c r="G274" i="40"/>
  <c r="P221" i="41"/>
  <c r="V220" i="41"/>
  <c r="U220" i="41"/>
  <c r="P250" i="41"/>
  <c r="N251" i="39"/>
  <c r="R250" i="39"/>
  <c r="R272" i="35"/>
  <c r="R273" i="35"/>
  <c r="N273" i="35"/>
  <c r="L235" i="36"/>
  <c r="Q234" i="36"/>
  <c r="Q235" i="36"/>
  <c r="Q222" i="39"/>
  <c r="N222" i="41"/>
  <c r="L223" i="39"/>
  <c r="K258" i="37"/>
  <c r="K260" i="39"/>
  <c r="P229" i="41"/>
  <c r="V228" i="41"/>
  <c r="U228" i="41"/>
  <c r="Q226" i="39"/>
  <c r="N226" i="41"/>
  <c r="L227" i="39"/>
  <c r="R250" i="38"/>
  <c r="R251" i="38"/>
  <c r="N251" i="38"/>
  <c r="R241" i="37"/>
  <c r="T240" i="40"/>
  <c r="T241" i="40"/>
  <c r="P223" i="41"/>
  <c r="U222" i="41"/>
  <c r="V222" i="41"/>
  <c r="R243" i="37"/>
  <c r="T242" i="40"/>
  <c r="T243" i="40"/>
  <c r="H260" i="40"/>
  <c r="K262" i="37"/>
  <c r="L215" i="37"/>
  <c r="Q214" i="37"/>
  <c r="N214" i="40"/>
  <c r="L231" i="39"/>
  <c r="N230" i="41"/>
  <c r="Q230" i="39"/>
  <c r="G276" i="41"/>
  <c r="O276" i="39"/>
  <c r="K276" i="39"/>
  <c r="U815" i="31"/>
  <c r="A814" i="31"/>
  <c r="Q236" i="37"/>
  <c r="L237" i="37"/>
  <c r="N236" i="40"/>
  <c r="N237" i="40"/>
  <c r="O265" i="39"/>
  <c r="Q264" i="41"/>
  <c r="P231" i="41"/>
  <c r="V230" i="41"/>
  <c r="U230" i="41"/>
  <c r="U809" i="31"/>
  <c r="A808" i="31"/>
  <c r="L221" i="40"/>
  <c r="K259" i="36"/>
  <c r="N258" i="36"/>
  <c r="J258" i="36"/>
  <c r="J259" i="36"/>
  <c r="L219" i="39"/>
  <c r="N218" i="41"/>
  <c r="Q218" i="39"/>
  <c r="R235" i="37"/>
  <c r="T234" i="40"/>
  <c r="T235" i="40"/>
  <c r="J249" i="38"/>
  <c r="L248" i="38"/>
  <c r="P213" i="40"/>
  <c r="V212" i="40"/>
  <c r="U212" i="40"/>
  <c r="R213" i="39"/>
  <c r="T212" i="41"/>
  <c r="Q236" i="38"/>
  <c r="Q237" i="38"/>
  <c r="L237" i="38"/>
  <c r="L209" i="39"/>
  <c r="N208" i="41"/>
  <c r="Q208" i="39"/>
  <c r="H836" i="31"/>
  <c r="O811" i="22"/>
  <c r="Q828" i="31"/>
  <c r="E273" i="38"/>
  <c r="E273" i="36"/>
  <c r="H838" i="31"/>
  <c r="E271" i="38"/>
  <c r="E271" i="36"/>
  <c r="L229" i="37"/>
  <c r="Q228" i="37"/>
  <c r="N228" i="40"/>
  <c r="L209" i="37"/>
  <c r="Q208" i="37"/>
  <c r="N208" i="40"/>
  <c r="L276" i="35"/>
  <c r="J277" i="35"/>
  <c r="N264" i="37"/>
  <c r="J264" i="37"/>
  <c r="K265" i="37"/>
  <c r="M264" i="40"/>
  <c r="U813" i="31"/>
  <c r="A812" i="31"/>
  <c r="J247" i="38"/>
  <c r="L246" i="38"/>
  <c r="Q208" i="38"/>
  <c r="Q209" i="38"/>
  <c r="L209" i="38"/>
  <c r="P239" i="41"/>
  <c r="U238" i="41"/>
  <c r="V238" i="41"/>
  <c r="V239" i="41"/>
  <c r="L223" i="36"/>
  <c r="Q222" i="36"/>
  <c r="Q223" i="36"/>
  <c r="R231" i="37"/>
  <c r="T230" i="40"/>
  <c r="L227" i="40"/>
  <c r="R233" i="39"/>
  <c r="T232" i="41"/>
  <c r="T233" i="41"/>
  <c r="L217" i="41"/>
  <c r="P225" i="41"/>
  <c r="V224" i="41"/>
  <c r="U224" i="41"/>
  <c r="L252" i="36"/>
  <c r="J253" i="36"/>
  <c r="L211" i="37"/>
  <c r="Q210" i="37"/>
  <c r="N210" i="40"/>
  <c r="P239" i="40"/>
  <c r="V238" i="40"/>
  <c r="V239" i="40"/>
  <c r="U238" i="40"/>
  <c r="K262" i="36"/>
  <c r="J255" i="38"/>
  <c r="L254" i="38"/>
  <c r="L223" i="41"/>
  <c r="O259" i="37"/>
  <c r="Q258" i="40"/>
  <c r="R219" i="39"/>
  <c r="T218" i="41"/>
  <c r="J245" i="37"/>
  <c r="L244" i="40"/>
  <c r="L245" i="40"/>
  <c r="L244" i="37"/>
  <c r="J269" i="35"/>
  <c r="L268" i="35"/>
  <c r="T785" i="31"/>
  <c r="T14" i="33"/>
  <c r="T15" i="33"/>
  <c r="T773" i="31"/>
  <c r="L227" i="41"/>
  <c r="L239" i="37"/>
  <c r="Q238" i="37"/>
  <c r="N238" i="40"/>
  <c r="N239" i="40"/>
  <c r="P215" i="40"/>
  <c r="U214" i="40"/>
  <c r="V214" i="40"/>
  <c r="L235" i="39"/>
  <c r="N234" i="41"/>
  <c r="N235" i="41"/>
  <c r="Q234" i="39"/>
  <c r="L260" i="37"/>
  <c r="R227" i="39"/>
  <c r="T226" i="41"/>
  <c r="L215" i="40"/>
  <c r="R235" i="39"/>
  <c r="T234" i="41"/>
  <c r="T235" i="41"/>
  <c r="Q228" i="36"/>
  <c r="Q229" i="36"/>
  <c r="L229" i="36"/>
  <c r="L215" i="39"/>
  <c r="N214" i="41"/>
  <c r="Q214" i="39"/>
  <c r="L231" i="41"/>
  <c r="R221" i="37"/>
  <c r="T220" i="40"/>
  <c r="K278" i="37"/>
  <c r="G278" i="40"/>
  <c r="V226" i="40"/>
  <c r="P227" i="40"/>
  <c r="U226" i="40"/>
  <c r="L246" i="41"/>
  <c r="L247" i="41"/>
  <c r="J247" i="39"/>
  <c r="L246" i="39"/>
  <c r="Q238" i="38"/>
  <c r="Q239" i="38"/>
  <c r="L239" i="38"/>
  <c r="L237" i="39"/>
  <c r="N236" i="41"/>
  <c r="N237" i="41"/>
  <c r="Q236" i="39"/>
  <c r="L219" i="38"/>
  <c r="Q218" i="38"/>
  <c r="Q219" i="38"/>
  <c r="K264" i="39"/>
  <c r="P244" i="41"/>
  <c r="N245" i="39"/>
  <c r="R244" i="39"/>
  <c r="L813" i="1"/>
  <c r="K817" i="24"/>
  <c r="J812" i="22"/>
  <c r="R822" i="1"/>
  <c r="R823" i="1"/>
  <c r="K813" i="22"/>
  <c r="L816" i="1"/>
  <c r="L817" i="1"/>
  <c r="N811" i="23"/>
  <c r="Q804" i="23"/>
  <c r="Q805" i="23"/>
  <c r="L813" i="7"/>
  <c r="R818" i="1"/>
  <c r="R819" i="1"/>
  <c r="K807" i="22"/>
  <c r="N802" i="22"/>
  <c r="J822" i="24"/>
  <c r="J823" i="24"/>
  <c r="N820" i="23"/>
  <c r="R820" i="23"/>
  <c r="R821" i="23"/>
  <c r="N822" i="24"/>
  <c r="R822" i="24"/>
  <c r="R823" i="24"/>
  <c r="J806" i="22"/>
  <c r="R816" i="1"/>
  <c r="R817" i="1"/>
  <c r="L818" i="23"/>
  <c r="L819" i="23"/>
  <c r="L820" i="1"/>
  <c r="L821" i="1"/>
  <c r="L814" i="7"/>
  <c r="L815" i="7"/>
  <c r="L818" i="1"/>
  <c r="Q818" i="1"/>
  <c r="Q819" i="1"/>
  <c r="R824" i="7"/>
  <c r="R825" i="7"/>
  <c r="K814" i="22"/>
  <c r="R816" i="7"/>
  <c r="R817" i="7"/>
  <c r="O814" i="22"/>
  <c r="O820" i="21"/>
  <c r="O821" i="21"/>
  <c r="K816" i="21"/>
  <c r="K817" i="21"/>
  <c r="J817" i="23"/>
  <c r="L816" i="23"/>
  <c r="O822" i="22"/>
  <c r="O824" i="21"/>
  <c r="O825" i="21"/>
  <c r="L824" i="7"/>
  <c r="K824" i="21"/>
  <c r="J824" i="21"/>
  <c r="O824" i="22"/>
  <c r="Q820" i="1"/>
  <c r="Q821" i="1"/>
  <c r="J802" i="22"/>
  <c r="K820" i="21"/>
  <c r="K821" i="21"/>
  <c r="O814" i="21"/>
  <c r="O815" i="21"/>
  <c r="O816" i="21"/>
  <c r="O817" i="21"/>
  <c r="O816" i="22"/>
  <c r="K824" i="22"/>
  <c r="N818" i="21"/>
  <c r="J818" i="21"/>
  <c r="K819" i="21"/>
  <c r="N821" i="1"/>
  <c r="R820" i="1"/>
  <c r="R821" i="1"/>
  <c r="L811" i="7"/>
  <c r="Q810" i="7"/>
  <c r="Q811" i="7"/>
  <c r="K825" i="23"/>
  <c r="N824" i="23"/>
  <c r="Q806" i="1"/>
  <c r="Q807" i="1"/>
  <c r="L807" i="1"/>
  <c r="K822" i="22"/>
  <c r="M840" i="31"/>
  <c r="L803" i="1"/>
  <c r="Q802" i="1"/>
  <c r="Q803" i="1"/>
  <c r="R818" i="7"/>
  <c r="R819" i="7"/>
  <c r="N819" i="7"/>
  <c r="R820" i="7"/>
  <c r="R821" i="7"/>
  <c r="L818" i="7"/>
  <c r="O820" i="22"/>
  <c r="R814" i="7"/>
  <c r="R815" i="7"/>
  <c r="K825" i="24"/>
  <c r="N824" i="24"/>
  <c r="J824" i="24"/>
  <c r="N809" i="23"/>
  <c r="R808" i="23"/>
  <c r="R809" i="23"/>
  <c r="L812" i="22"/>
  <c r="N830" i="31"/>
  <c r="N825" i="1"/>
  <c r="R824" i="1"/>
  <c r="R825" i="1"/>
  <c r="Q804" i="7"/>
  <c r="Q805" i="7"/>
  <c r="L805" i="7"/>
  <c r="L795" i="22"/>
  <c r="Q794" i="22"/>
  <c r="Q790" i="21"/>
  <c r="Q791" i="21"/>
  <c r="L791" i="21"/>
  <c r="L812" i="21"/>
  <c r="R804" i="23"/>
  <c r="R805" i="23"/>
  <c r="N805" i="23"/>
  <c r="N815" i="23"/>
  <c r="R814" i="23"/>
  <c r="R815" i="23"/>
  <c r="O818" i="22"/>
  <c r="Q804" i="24"/>
  <c r="Q805" i="24"/>
  <c r="L805" i="24"/>
  <c r="L825" i="23"/>
  <c r="Q824" i="23"/>
  <c r="Q825" i="23"/>
  <c r="L795" i="21"/>
  <c r="Q794" i="21"/>
  <c r="Q795" i="21"/>
  <c r="J825" i="1"/>
  <c r="L824" i="1"/>
  <c r="L803" i="24"/>
  <c r="Q802" i="24"/>
  <c r="Q803" i="24"/>
  <c r="J806" i="21"/>
  <c r="K807" i="21"/>
  <c r="N806" i="21"/>
  <c r="R806" i="24"/>
  <c r="R807" i="24"/>
  <c r="N807" i="24"/>
  <c r="K815" i="24"/>
  <c r="N814" i="24"/>
  <c r="J814" i="24"/>
  <c r="Q806" i="7"/>
  <c r="Q807" i="7"/>
  <c r="L807" i="7"/>
  <c r="L799" i="21"/>
  <c r="Q798" i="21"/>
  <c r="Q799" i="21"/>
  <c r="N823" i="7"/>
  <c r="R822" i="7"/>
  <c r="R823" i="7"/>
  <c r="N804" i="21"/>
  <c r="J804" i="21"/>
  <c r="K805" i="21"/>
  <c r="L809" i="24"/>
  <c r="Q808" i="24"/>
  <c r="Q809" i="24"/>
  <c r="R812" i="21"/>
  <c r="R813" i="21"/>
  <c r="N813" i="21"/>
  <c r="K818" i="22"/>
  <c r="M836" i="31"/>
  <c r="J823" i="1"/>
  <c r="L822" i="1"/>
  <c r="K822" i="21"/>
  <c r="L814" i="1"/>
  <c r="J811" i="24"/>
  <c r="L810" i="24"/>
  <c r="N810" i="22"/>
  <c r="P828" i="31"/>
  <c r="P22" i="42"/>
  <c r="P23" i="42"/>
  <c r="J810" i="22"/>
  <c r="L828" i="31"/>
  <c r="K811" i="22"/>
  <c r="J807" i="24"/>
  <c r="L806" i="24"/>
  <c r="L821" i="23"/>
  <c r="Q820" i="23"/>
  <c r="Q821" i="23"/>
  <c r="Q792" i="22"/>
  <c r="L793" i="22"/>
  <c r="K809" i="21"/>
  <c r="N808" i="21"/>
  <c r="J808" i="21"/>
  <c r="N819" i="23"/>
  <c r="R818" i="23"/>
  <c r="R819" i="23"/>
  <c r="J815" i="23"/>
  <c r="L814" i="23"/>
  <c r="L801" i="22"/>
  <c r="Q800" i="22"/>
  <c r="N811" i="24"/>
  <c r="R810" i="24"/>
  <c r="R811" i="24"/>
  <c r="O818" i="21"/>
  <c r="O819" i="21"/>
  <c r="R816" i="23"/>
  <c r="R817" i="23"/>
  <c r="N817" i="23"/>
  <c r="J810" i="21"/>
  <c r="N810" i="21"/>
  <c r="K811" i="21"/>
  <c r="L801" i="21"/>
  <c r="Q800" i="21"/>
  <c r="Q801" i="21"/>
  <c r="J821" i="7"/>
  <c r="L820" i="7"/>
  <c r="J818" i="24"/>
  <c r="N818" i="24"/>
  <c r="K819" i="24"/>
  <c r="Q812" i="23"/>
  <c r="Q813" i="23"/>
  <c r="L813" i="23"/>
  <c r="K816" i="22"/>
  <c r="M834" i="31"/>
  <c r="K803" i="21"/>
  <c r="J802" i="21"/>
  <c r="N802" i="21"/>
  <c r="N815" i="1"/>
  <c r="R814" i="1"/>
  <c r="R815" i="1"/>
  <c r="K814" i="21"/>
  <c r="Q792" i="21"/>
  <c r="Q793" i="21"/>
  <c r="L793" i="21"/>
  <c r="R816" i="24"/>
  <c r="R817" i="24"/>
  <c r="N817" i="24"/>
  <c r="L791" i="22"/>
  <c r="Q790" i="22"/>
  <c r="R812" i="22"/>
  <c r="N813" i="22"/>
  <c r="L799" i="22"/>
  <c r="Q798" i="22"/>
  <c r="J813" i="24"/>
  <c r="L812" i="24"/>
  <c r="L809" i="7"/>
  <c r="Q808" i="7"/>
  <c r="Q809" i="7"/>
  <c r="K821" i="24"/>
  <c r="N820" i="24"/>
  <c r="J820" i="24"/>
  <c r="J823" i="7"/>
  <c r="L822" i="7"/>
  <c r="L797" i="21"/>
  <c r="Q796" i="21"/>
  <c r="Q797" i="21"/>
  <c r="J817" i="24"/>
  <c r="L816" i="24"/>
  <c r="N804" i="22"/>
  <c r="P822" i="31"/>
  <c r="P16" i="42"/>
  <c r="P17" i="42"/>
  <c r="K805" i="22"/>
  <c r="J804" i="22"/>
  <c r="L822" i="31"/>
  <c r="L797" i="22"/>
  <c r="Q796" i="22"/>
  <c r="K823" i="23"/>
  <c r="N822" i="23"/>
  <c r="K820" i="22"/>
  <c r="M838" i="31"/>
  <c r="J808" i="22"/>
  <c r="L826" i="31"/>
  <c r="N808" i="22"/>
  <c r="P826" i="31"/>
  <c r="P20" i="42"/>
  <c r="P21" i="42"/>
  <c r="K809" i="22"/>
  <c r="N813" i="24"/>
  <c r="R812" i="24"/>
  <c r="R813" i="24"/>
  <c r="J817" i="7"/>
  <c r="L816" i="7"/>
  <c r="L822" i="23"/>
  <c r="H257" i="40"/>
  <c r="H34" i="42"/>
  <c r="H35" i="42"/>
  <c r="Q261" i="41"/>
  <c r="Q58" i="42"/>
  <c r="Q59" i="42"/>
  <c r="Q259" i="40"/>
  <c r="Q36" i="42"/>
  <c r="Q37" i="42"/>
  <c r="M265" i="40"/>
  <c r="M42" i="42"/>
  <c r="M43" i="42"/>
  <c r="G277" i="40"/>
  <c r="G72" i="33"/>
  <c r="G73" i="33"/>
  <c r="G271" i="41"/>
  <c r="G86" i="33"/>
  <c r="G87" i="33"/>
  <c r="H841" i="31"/>
  <c r="H22" i="33"/>
  <c r="H23" i="33"/>
  <c r="H257" i="41"/>
  <c r="H54" i="42"/>
  <c r="H55" i="42"/>
  <c r="M821" i="31"/>
  <c r="M14" i="42"/>
  <c r="M15" i="42"/>
  <c r="H263" i="41"/>
  <c r="H60" i="42"/>
  <c r="H61" i="42"/>
  <c r="H833" i="31"/>
  <c r="H14" i="33"/>
  <c r="H15" i="33"/>
  <c r="K269" i="41"/>
  <c r="K84" i="33"/>
  <c r="K85" i="33"/>
  <c r="K275" i="41"/>
  <c r="K90" i="33"/>
  <c r="K91" i="33"/>
  <c r="K273" i="41"/>
  <c r="K88" i="33"/>
  <c r="K89" i="33"/>
  <c r="M839" i="31"/>
  <c r="M20" i="33"/>
  <c r="M21" i="33"/>
  <c r="H259" i="41"/>
  <c r="H56" i="42"/>
  <c r="H57" i="42"/>
  <c r="M831" i="31"/>
  <c r="M24" i="42"/>
  <c r="M25" i="42"/>
  <c r="M841" i="31"/>
  <c r="M22" i="33"/>
  <c r="M23" i="33"/>
  <c r="G277" i="41"/>
  <c r="G92" i="33"/>
  <c r="G93" i="33"/>
  <c r="H261" i="40"/>
  <c r="H38" i="42"/>
  <c r="H39" i="42"/>
  <c r="Q823" i="31"/>
  <c r="Q16" i="42"/>
  <c r="Q17" i="42"/>
  <c r="H267" i="41"/>
  <c r="H64" i="42"/>
  <c r="H65" i="42"/>
  <c r="H259" i="40"/>
  <c r="H36" i="42"/>
  <c r="H37" i="42"/>
  <c r="M825" i="31"/>
  <c r="M18" i="42"/>
  <c r="M19" i="42"/>
  <c r="G273" i="41"/>
  <c r="G88" i="33"/>
  <c r="G89" i="33"/>
  <c r="Q825" i="31"/>
  <c r="Q18" i="42"/>
  <c r="Q19" i="42"/>
  <c r="M267" i="41"/>
  <c r="M64" i="42"/>
  <c r="M65" i="42"/>
  <c r="K273" i="40"/>
  <c r="K68" i="33"/>
  <c r="K69" i="33"/>
  <c r="K277" i="40"/>
  <c r="K72" i="33"/>
  <c r="K73" i="33"/>
  <c r="K275" i="40"/>
  <c r="K70" i="33"/>
  <c r="K71" i="33"/>
  <c r="Q263" i="41"/>
  <c r="Q60" i="42"/>
  <c r="Q61" i="42"/>
  <c r="Q265" i="41"/>
  <c r="Q62" i="42"/>
  <c r="Q63" i="42"/>
  <c r="G279" i="40"/>
  <c r="G74" i="33"/>
  <c r="G75" i="33"/>
  <c r="H837" i="31"/>
  <c r="H18" i="33"/>
  <c r="H19" i="33"/>
  <c r="H843" i="31"/>
  <c r="H24" i="33"/>
  <c r="H25" i="33"/>
  <c r="H263" i="40"/>
  <c r="H40" i="42"/>
  <c r="H41" i="42"/>
  <c r="K279" i="41"/>
  <c r="K94" i="33"/>
  <c r="K95" i="33"/>
  <c r="H261" i="41"/>
  <c r="H58" i="42"/>
  <c r="H59" i="42"/>
  <c r="G273" i="40"/>
  <c r="G68" i="33"/>
  <c r="G69" i="33"/>
  <c r="M257" i="40"/>
  <c r="M34" i="42"/>
  <c r="M35" i="42"/>
  <c r="M261" i="40"/>
  <c r="M38" i="42"/>
  <c r="M39" i="42"/>
  <c r="H265" i="40"/>
  <c r="H42" i="42"/>
  <c r="H43" i="42"/>
  <c r="G275" i="41"/>
  <c r="G90" i="33"/>
  <c r="G91" i="33"/>
  <c r="L823" i="31"/>
  <c r="L16" i="42"/>
  <c r="L17" i="42"/>
  <c r="M835" i="31"/>
  <c r="M16" i="33"/>
  <c r="M17" i="33"/>
  <c r="N831" i="31"/>
  <c r="N24" i="42"/>
  <c r="N25" i="42"/>
  <c r="G275" i="40"/>
  <c r="G70" i="33"/>
  <c r="G71" i="33"/>
  <c r="H265" i="41"/>
  <c r="H62" i="42"/>
  <c r="H63" i="42"/>
  <c r="Q261" i="40"/>
  <c r="Q38" i="42"/>
  <c r="Q39" i="42"/>
  <c r="Q257" i="40"/>
  <c r="Q34" i="42"/>
  <c r="Q35" i="42"/>
  <c r="G269" i="40"/>
  <c r="G64" i="33"/>
  <c r="G65" i="33"/>
  <c r="G279" i="41"/>
  <c r="G94" i="33"/>
  <c r="G95" i="33"/>
  <c r="K277" i="41"/>
  <c r="K92" i="33"/>
  <c r="K93" i="33"/>
  <c r="K271" i="41"/>
  <c r="K86" i="33"/>
  <c r="K87" i="33"/>
  <c r="Q829" i="31"/>
  <c r="Q22" i="42"/>
  <c r="Q23" i="42"/>
  <c r="M263" i="41"/>
  <c r="M60" i="42"/>
  <c r="M61" i="42"/>
  <c r="H267" i="40"/>
  <c r="H44" i="42"/>
  <c r="H45" i="42"/>
  <c r="M259" i="41"/>
  <c r="M56" i="42"/>
  <c r="M57" i="42"/>
  <c r="Q259" i="41"/>
  <c r="Q56" i="42"/>
  <c r="Q57" i="42"/>
  <c r="L827" i="31"/>
  <c r="L20" i="42"/>
  <c r="L21" i="42"/>
  <c r="L829" i="31"/>
  <c r="L22" i="42"/>
  <c r="L23" i="42"/>
  <c r="M837" i="31"/>
  <c r="M18" i="33"/>
  <c r="M19" i="33"/>
  <c r="H839" i="31"/>
  <c r="H20" i="33"/>
  <c r="H21" i="33"/>
  <c r="Q827" i="31"/>
  <c r="Q20" i="42"/>
  <c r="Q21" i="42"/>
  <c r="G271" i="40"/>
  <c r="G66" i="33"/>
  <c r="G67" i="33"/>
  <c r="G269" i="41"/>
  <c r="G84" i="33"/>
  <c r="G85" i="33"/>
  <c r="Q831" i="31"/>
  <c r="Q24" i="42"/>
  <c r="Q25" i="42"/>
  <c r="Q821" i="31"/>
  <c r="Q14" i="42"/>
  <c r="Q15" i="42"/>
  <c r="H835" i="31"/>
  <c r="H16" i="33"/>
  <c r="H17" i="33"/>
  <c r="K279" i="40"/>
  <c r="K74" i="33"/>
  <c r="K75" i="33"/>
  <c r="K269" i="40"/>
  <c r="K64" i="33"/>
  <c r="K65" i="33"/>
  <c r="K271" i="40"/>
  <c r="K66" i="33"/>
  <c r="K67" i="33"/>
  <c r="K265" i="38"/>
  <c r="J264" i="38"/>
  <c r="J265" i="38"/>
  <c r="L822" i="24"/>
  <c r="O259" i="39"/>
  <c r="J256" i="38"/>
  <c r="J257" i="38"/>
  <c r="K257" i="38"/>
  <c r="K257" i="36"/>
  <c r="N256" i="36"/>
  <c r="L819" i="1"/>
  <c r="K270" i="38"/>
  <c r="N270" i="38"/>
  <c r="O276" i="37"/>
  <c r="O277" i="37"/>
  <c r="O272" i="38"/>
  <c r="O273" i="38"/>
  <c r="K278" i="39"/>
  <c r="K279" i="39"/>
  <c r="N816" i="21"/>
  <c r="N817" i="21"/>
  <c r="K272" i="37"/>
  <c r="K268" i="38"/>
  <c r="J268" i="38"/>
  <c r="O270" i="38"/>
  <c r="O271" i="38"/>
  <c r="O278" i="37"/>
  <c r="O279" i="37"/>
  <c r="K278" i="38"/>
  <c r="J278" i="38"/>
  <c r="O278" i="38"/>
  <c r="O279" i="38"/>
  <c r="K275" i="39"/>
  <c r="N274" i="39"/>
  <c r="M274" i="41"/>
  <c r="J274" i="39"/>
  <c r="J278" i="37"/>
  <c r="K279" i="37"/>
  <c r="N278" i="37"/>
  <c r="M278" i="40"/>
  <c r="N260" i="39"/>
  <c r="J260" i="39"/>
  <c r="K261" i="39"/>
  <c r="M260" i="41"/>
  <c r="Q211" i="39"/>
  <c r="S210" i="41"/>
  <c r="V826" i="31"/>
  <c r="U826" i="31"/>
  <c r="U20" i="42"/>
  <c r="P827" i="31"/>
  <c r="Q793" i="22"/>
  <c r="S810" i="31"/>
  <c r="S811" i="31"/>
  <c r="J824" i="22"/>
  <c r="L842" i="31"/>
  <c r="M842" i="31"/>
  <c r="O815" i="22"/>
  <c r="Q832" i="31"/>
  <c r="N215" i="41"/>
  <c r="T227" i="41"/>
  <c r="T90" i="33"/>
  <c r="T91" i="33"/>
  <c r="U215" i="40"/>
  <c r="A214" i="40"/>
  <c r="L253" i="36"/>
  <c r="Q252" i="36"/>
  <c r="Q253" i="36"/>
  <c r="A238" i="41"/>
  <c r="U239" i="41"/>
  <c r="U231" i="41"/>
  <c r="A230" i="41"/>
  <c r="N231" i="41"/>
  <c r="V221" i="41"/>
  <c r="T225" i="41"/>
  <c r="T88" i="33"/>
  <c r="T89" i="33"/>
  <c r="L247" i="37"/>
  <c r="Q246" i="37"/>
  <c r="N246" i="40"/>
  <c r="N247" i="40"/>
  <c r="N213" i="40"/>
  <c r="U246" i="41"/>
  <c r="V246" i="41"/>
  <c r="V247" i="41"/>
  <c r="P247" i="41"/>
  <c r="R245" i="37"/>
  <c r="T244" i="40"/>
  <c r="T245" i="40"/>
  <c r="R253" i="37"/>
  <c r="T252" i="40"/>
  <c r="T253" i="40"/>
  <c r="P249" i="40"/>
  <c r="V248" i="40"/>
  <c r="V249" i="40"/>
  <c r="U248" i="40"/>
  <c r="Q225" i="39"/>
  <c r="S224" i="41"/>
  <c r="V215" i="41"/>
  <c r="T223" i="40"/>
  <c r="T66" i="33"/>
  <c r="T67" i="33"/>
  <c r="L249" i="37"/>
  <c r="Q248" i="37"/>
  <c r="N248" i="40"/>
  <c r="N249" i="40"/>
  <c r="Q248" i="36"/>
  <c r="Q249" i="36"/>
  <c r="L249" i="36"/>
  <c r="K274" i="36"/>
  <c r="O267" i="37"/>
  <c r="Q266" i="40"/>
  <c r="J270" i="38"/>
  <c r="K271" i="38"/>
  <c r="H268" i="41"/>
  <c r="V254" i="40"/>
  <c r="V255" i="40"/>
  <c r="U254" i="40"/>
  <c r="P255" i="40"/>
  <c r="L245" i="38"/>
  <c r="Q244" i="38"/>
  <c r="Q245" i="38"/>
  <c r="Q250" i="36"/>
  <c r="Q251" i="36"/>
  <c r="L251" i="36"/>
  <c r="P255" i="41"/>
  <c r="U254" i="41"/>
  <c r="V254" i="41"/>
  <c r="V255" i="41"/>
  <c r="O273" i="37"/>
  <c r="Q272" i="40"/>
  <c r="U223" i="40"/>
  <c r="A222" i="40"/>
  <c r="N260" i="36"/>
  <c r="K261" i="36"/>
  <c r="J260" i="36"/>
  <c r="U229" i="40"/>
  <c r="A228" i="40"/>
  <c r="U241" i="41"/>
  <c r="A240" i="41"/>
  <c r="Q225" i="37"/>
  <c r="S224" i="40"/>
  <c r="J278" i="39"/>
  <c r="M278" i="41"/>
  <c r="N278" i="39"/>
  <c r="L264" i="38"/>
  <c r="V211" i="41"/>
  <c r="L258" i="36"/>
  <c r="S785" i="31"/>
  <c r="O817" i="22"/>
  <c r="Q834" i="31"/>
  <c r="Q278" i="40"/>
  <c r="L269" i="35"/>
  <c r="Q268" i="35"/>
  <c r="Q269" i="35"/>
  <c r="S783" i="31"/>
  <c r="U235" i="41"/>
  <c r="A234" i="41"/>
  <c r="U211" i="41"/>
  <c r="A210" i="41"/>
  <c r="A210" i="40"/>
  <c r="U211" i="40"/>
  <c r="J814" i="22"/>
  <c r="L832" i="31"/>
  <c r="M832" i="31"/>
  <c r="A226" i="40"/>
  <c r="U227" i="40"/>
  <c r="L256" i="38"/>
  <c r="L261" i="37"/>
  <c r="Q260" i="37"/>
  <c r="N260" i="40"/>
  <c r="N261" i="40"/>
  <c r="K276" i="36"/>
  <c r="U225" i="41"/>
  <c r="A224" i="41"/>
  <c r="L264" i="37"/>
  <c r="J265" i="37"/>
  <c r="L264" i="40"/>
  <c r="Q229" i="37"/>
  <c r="S228" i="40"/>
  <c r="H276" i="41"/>
  <c r="N215" i="40"/>
  <c r="J258" i="37"/>
  <c r="K259" i="37"/>
  <c r="N258" i="37"/>
  <c r="M258" i="40"/>
  <c r="Q217" i="39"/>
  <c r="S216" i="41"/>
  <c r="S793" i="31"/>
  <c r="Q221" i="37"/>
  <c r="S220" i="40"/>
  <c r="T209" i="40"/>
  <c r="U221" i="40"/>
  <c r="A220" i="40"/>
  <c r="L253" i="38"/>
  <c r="Q252" i="38"/>
  <c r="Q253" i="38"/>
  <c r="O257" i="39"/>
  <c r="Q256" i="41"/>
  <c r="L274" i="39"/>
  <c r="R249" i="39"/>
  <c r="T248" i="41"/>
  <c r="T249" i="41"/>
  <c r="U231" i="40"/>
  <c r="A230" i="40"/>
  <c r="R249" i="37"/>
  <c r="T248" i="40"/>
  <c r="T249" i="40"/>
  <c r="Q243" i="39"/>
  <c r="S242" i="41"/>
  <c r="S243" i="41"/>
  <c r="U243" i="41"/>
  <c r="A242" i="41"/>
  <c r="A240" i="40"/>
  <c r="U241" i="40"/>
  <c r="S773" i="31"/>
  <c r="Q239" i="39"/>
  <c r="S238" i="41"/>
  <c r="S239" i="41"/>
  <c r="A236" i="40"/>
  <c r="U237" i="40"/>
  <c r="L264" i="36"/>
  <c r="J265" i="36"/>
  <c r="Q233" i="39"/>
  <c r="S232" i="41"/>
  <c r="S233" i="41"/>
  <c r="K269" i="39"/>
  <c r="N268" i="39"/>
  <c r="M268" i="41"/>
  <c r="J268" i="39"/>
  <c r="T229" i="40"/>
  <c r="T72" i="33"/>
  <c r="T73" i="33"/>
  <c r="R255" i="37"/>
  <c r="T254" i="40"/>
  <c r="T255" i="40"/>
  <c r="T215" i="41"/>
  <c r="O268" i="36"/>
  <c r="O269" i="36"/>
  <c r="V217" i="40"/>
  <c r="K274" i="38"/>
  <c r="Q235" i="37"/>
  <c r="S234" i="40"/>
  <c r="S235" i="40"/>
  <c r="N211" i="41"/>
  <c r="U830" i="31"/>
  <c r="U24" i="42"/>
  <c r="V830" i="31"/>
  <c r="P831" i="31"/>
  <c r="T227" i="40"/>
  <c r="T70" i="33"/>
  <c r="T71" i="33"/>
  <c r="U227" i="41"/>
  <c r="A226" i="41"/>
  <c r="V211" i="40"/>
  <c r="Q233" i="37"/>
  <c r="S232" i="40"/>
  <c r="S233" i="40"/>
  <c r="N261" i="37"/>
  <c r="R260" i="37"/>
  <c r="P260" i="40"/>
  <c r="P38" i="42"/>
  <c r="P39" i="42"/>
  <c r="R245" i="39"/>
  <c r="T244" i="41"/>
  <c r="T245" i="41"/>
  <c r="T223" i="41"/>
  <c r="T86" i="33"/>
  <c r="T87" i="33"/>
  <c r="N225" i="41"/>
  <c r="N266" i="36"/>
  <c r="J266" i="36"/>
  <c r="K267" i="36"/>
  <c r="H272" i="41"/>
  <c r="V229" i="40"/>
  <c r="U235" i="40"/>
  <c r="A234" i="40"/>
  <c r="U233" i="41"/>
  <c r="A232" i="41"/>
  <c r="Q250" i="37"/>
  <c r="L251" i="37"/>
  <c r="N250" i="40"/>
  <c r="N251" i="40"/>
  <c r="O823" i="22"/>
  <c r="Q840" i="31"/>
  <c r="U244" i="41"/>
  <c r="V244" i="41"/>
  <c r="V245" i="41"/>
  <c r="P245" i="41"/>
  <c r="Q235" i="39"/>
  <c r="S234" i="41"/>
  <c r="S235" i="41"/>
  <c r="L245" i="37"/>
  <c r="Q244" i="37"/>
  <c r="N244" i="40"/>
  <c r="N245" i="40"/>
  <c r="V225" i="41"/>
  <c r="T231" i="40"/>
  <c r="T74" i="33"/>
  <c r="T75" i="33"/>
  <c r="N265" i="37"/>
  <c r="R264" i="37"/>
  <c r="P264" i="40"/>
  <c r="P42" i="42"/>
  <c r="P43" i="42"/>
  <c r="T213" i="41"/>
  <c r="N276" i="39"/>
  <c r="J276" i="39"/>
  <c r="L276" i="39"/>
  <c r="K277" i="39"/>
  <c r="M276" i="41"/>
  <c r="Q215" i="37"/>
  <c r="S214" i="40"/>
  <c r="V223" i="41"/>
  <c r="N227" i="41"/>
  <c r="R251" i="39"/>
  <c r="T250" i="41"/>
  <c r="T251" i="41"/>
  <c r="H274" i="40"/>
  <c r="N248" i="41"/>
  <c r="N249" i="41"/>
  <c r="L249" i="39"/>
  <c r="Q248" i="39"/>
  <c r="N217" i="41"/>
  <c r="O274" i="39"/>
  <c r="V231" i="40"/>
  <c r="H270" i="41"/>
  <c r="V246" i="40"/>
  <c r="V247" i="40"/>
  <c r="U246" i="40"/>
  <c r="P247" i="40"/>
  <c r="N229" i="41"/>
  <c r="O272" i="39"/>
  <c r="N265" i="36"/>
  <c r="R264" i="36"/>
  <c r="R265" i="36"/>
  <c r="T217" i="40"/>
  <c r="O268" i="39"/>
  <c r="N250" i="41"/>
  <c r="N251" i="41"/>
  <c r="Q250" i="39"/>
  <c r="L251" i="39"/>
  <c r="N266" i="37"/>
  <c r="K267" i="37"/>
  <c r="J266" i="37"/>
  <c r="M266" i="40"/>
  <c r="K268" i="36"/>
  <c r="K270" i="36"/>
  <c r="V213" i="41"/>
  <c r="O274" i="38"/>
  <c r="O275" i="38"/>
  <c r="L255" i="36"/>
  <c r="Q254" i="36"/>
  <c r="Q255" i="36"/>
  <c r="V209" i="41"/>
  <c r="K272" i="36"/>
  <c r="O276" i="38"/>
  <c r="O277" i="38"/>
  <c r="K278" i="36"/>
  <c r="J257" i="36"/>
  <c r="L256" i="36"/>
  <c r="L249" i="38"/>
  <c r="Q248" i="38"/>
  <c r="Q249" i="38"/>
  <c r="P262" i="41"/>
  <c r="P60" i="42"/>
  <c r="P61" i="42"/>
  <c r="R262" i="39"/>
  <c r="N263" i="39"/>
  <c r="V227" i="41"/>
  <c r="R806" i="22"/>
  <c r="R813" i="22"/>
  <c r="T830" i="31"/>
  <c r="K265" i="39"/>
  <c r="N264" i="39"/>
  <c r="J264" i="39"/>
  <c r="M264" i="41"/>
  <c r="V227" i="40"/>
  <c r="K272" i="38"/>
  <c r="R256" i="38"/>
  <c r="R257" i="38"/>
  <c r="N257" i="38"/>
  <c r="O276" i="36"/>
  <c r="O277" i="36"/>
  <c r="L255" i="38"/>
  <c r="Q254" i="38"/>
  <c r="Q255" i="38"/>
  <c r="N211" i="40"/>
  <c r="Q246" i="38"/>
  <c r="Q247" i="38"/>
  <c r="L247" i="38"/>
  <c r="A222" i="41"/>
  <c r="U223" i="41"/>
  <c r="Q227" i="39"/>
  <c r="S226" i="41"/>
  <c r="N223" i="41"/>
  <c r="N258" i="41"/>
  <c r="N259" i="41"/>
  <c r="L259" i="39"/>
  <c r="Q258" i="39"/>
  <c r="A224" i="40"/>
  <c r="U225" i="40"/>
  <c r="V219" i="40"/>
  <c r="T231" i="41"/>
  <c r="T94" i="33"/>
  <c r="T95" i="33"/>
  <c r="H276" i="40"/>
  <c r="Q250" i="38"/>
  <c r="Q251" i="38"/>
  <c r="L251" i="38"/>
  <c r="L262" i="41"/>
  <c r="J263" i="39"/>
  <c r="L262" i="39"/>
  <c r="K270" i="39"/>
  <c r="N244" i="41"/>
  <c r="N245" i="41"/>
  <c r="L245" i="39"/>
  <c r="Q244" i="39"/>
  <c r="A208" i="40"/>
  <c r="U209" i="40"/>
  <c r="Q243" i="37"/>
  <c r="S242" i="40"/>
  <c r="S243" i="40"/>
  <c r="V217" i="41"/>
  <c r="N256" i="39"/>
  <c r="M256" i="41"/>
  <c r="J256" i="39"/>
  <c r="K257" i="39"/>
  <c r="H270" i="40"/>
  <c r="Q229" i="39"/>
  <c r="S228" i="41"/>
  <c r="K272" i="39"/>
  <c r="T217" i="41"/>
  <c r="L253" i="37"/>
  <c r="Q252" i="37"/>
  <c r="N252" i="40"/>
  <c r="N253" i="40"/>
  <c r="N219" i="40"/>
  <c r="Q221" i="39"/>
  <c r="S220" i="41"/>
  <c r="A216" i="40"/>
  <c r="U217" i="40"/>
  <c r="U213" i="41"/>
  <c r="A212" i="41"/>
  <c r="H268" i="40"/>
  <c r="U209" i="41"/>
  <c r="A208" i="41"/>
  <c r="P251" i="40"/>
  <c r="V250" i="40"/>
  <c r="V251" i="40"/>
  <c r="U250" i="40"/>
  <c r="N261" i="38"/>
  <c r="R260" i="38"/>
  <c r="R261" i="38"/>
  <c r="H278" i="41"/>
  <c r="O272" i="36"/>
  <c r="O273" i="36"/>
  <c r="K276" i="38"/>
  <c r="Q241" i="37"/>
  <c r="S240" i="40"/>
  <c r="S241" i="40"/>
  <c r="O278" i="36"/>
  <c r="O279" i="36"/>
  <c r="T225" i="40"/>
  <c r="T68" i="33"/>
  <c r="T69" i="33"/>
  <c r="K267" i="38"/>
  <c r="N266" i="38"/>
  <c r="J266" i="38"/>
  <c r="S791" i="31"/>
  <c r="S775" i="31"/>
  <c r="N217" i="40"/>
  <c r="J261" i="37"/>
  <c r="L260" i="40"/>
  <c r="L266" i="41"/>
  <c r="J267" i="39"/>
  <c r="P823" i="31"/>
  <c r="U822" i="31"/>
  <c r="U16" i="42"/>
  <c r="V822" i="31"/>
  <c r="J807" i="22"/>
  <c r="L824" i="31"/>
  <c r="R264" i="38"/>
  <c r="R265" i="38"/>
  <c r="N265" i="38"/>
  <c r="J257" i="37"/>
  <c r="L256" i="40"/>
  <c r="L256" i="37"/>
  <c r="Q797" i="22"/>
  <c r="S814" i="31"/>
  <c r="S815" i="31"/>
  <c r="O821" i="22"/>
  <c r="Q838" i="31"/>
  <c r="J803" i="22"/>
  <c r="L820" i="31"/>
  <c r="R802" i="22"/>
  <c r="P820" i="31"/>
  <c r="P14" i="42"/>
  <c r="P15" i="42"/>
  <c r="Q239" i="37"/>
  <c r="S238" i="40"/>
  <c r="S239" i="40"/>
  <c r="Q211" i="37"/>
  <c r="S210" i="40"/>
  <c r="L277" i="35"/>
  <c r="Q276" i="35"/>
  <c r="Q277" i="35"/>
  <c r="Q219" i="39"/>
  <c r="S218" i="41"/>
  <c r="O277" i="39"/>
  <c r="Q276" i="41"/>
  <c r="J262" i="37"/>
  <c r="K263" i="37"/>
  <c r="N262" i="37"/>
  <c r="M262" i="40"/>
  <c r="Q223" i="39"/>
  <c r="S222" i="41"/>
  <c r="P251" i="41"/>
  <c r="V250" i="41"/>
  <c r="V251" i="41"/>
  <c r="U250" i="41"/>
  <c r="J274" i="37"/>
  <c r="K275" i="37"/>
  <c r="N274" i="37"/>
  <c r="M274" i="40"/>
  <c r="T211" i="41"/>
  <c r="N227" i="40"/>
  <c r="V225" i="40"/>
  <c r="O265" i="37"/>
  <c r="Q264" i="40"/>
  <c r="Q274" i="35"/>
  <c r="Q275" i="35"/>
  <c r="L275" i="35"/>
  <c r="U219" i="40"/>
  <c r="A218" i="40"/>
  <c r="R253" i="39"/>
  <c r="T252" i="41"/>
  <c r="T253" i="41"/>
  <c r="S777" i="31"/>
  <c r="N223" i="40"/>
  <c r="S779" i="31"/>
  <c r="V209" i="40"/>
  <c r="A242" i="40"/>
  <c r="U243" i="40"/>
  <c r="U217" i="41"/>
  <c r="A216" i="41"/>
  <c r="N231" i="40"/>
  <c r="R247" i="37"/>
  <c r="T246" i="40"/>
  <c r="T247" i="40"/>
  <c r="N270" i="37"/>
  <c r="J270" i="37"/>
  <c r="K271" i="37"/>
  <c r="M270" i="40"/>
  <c r="K259" i="38"/>
  <c r="N258" i="38"/>
  <c r="J258" i="38"/>
  <c r="O267" i="39"/>
  <c r="Q266" i="41"/>
  <c r="T213" i="40"/>
  <c r="A236" i="41"/>
  <c r="U237" i="41"/>
  <c r="H272" i="40"/>
  <c r="N221" i="41"/>
  <c r="N266" i="41"/>
  <c r="N267" i="41"/>
  <c r="L267" i="39"/>
  <c r="Q266" i="39"/>
  <c r="O270" i="36"/>
  <c r="O271" i="36"/>
  <c r="R251" i="37"/>
  <c r="T250" i="40"/>
  <c r="T251" i="40"/>
  <c r="S781" i="31"/>
  <c r="N213" i="41"/>
  <c r="R256" i="36"/>
  <c r="R257" i="36"/>
  <c r="N257" i="36"/>
  <c r="Q217" i="37"/>
  <c r="S216" i="40"/>
  <c r="L258" i="41"/>
  <c r="J259" i="39"/>
  <c r="Q799" i="22"/>
  <c r="S816" i="31"/>
  <c r="S817" i="31"/>
  <c r="N229" i="40"/>
  <c r="V231" i="41"/>
  <c r="N221" i="40"/>
  <c r="V221" i="40"/>
  <c r="H274" i="41"/>
  <c r="U215" i="41"/>
  <c r="A214" i="41"/>
  <c r="V824" i="31"/>
  <c r="P825" i="31"/>
  <c r="U824" i="31"/>
  <c r="U18" i="42"/>
  <c r="A232" i="40"/>
  <c r="U233" i="40"/>
  <c r="N807" i="22"/>
  <c r="J813" i="22"/>
  <c r="L830" i="31"/>
  <c r="N246" i="41"/>
  <c r="N247" i="41"/>
  <c r="Q246" i="39"/>
  <c r="L247" i="39"/>
  <c r="H278" i="40"/>
  <c r="T221" i="40"/>
  <c r="T64" i="33"/>
  <c r="T65" i="33"/>
  <c r="T219" i="41"/>
  <c r="J262" i="36"/>
  <c r="N262" i="36"/>
  <c r="K263" i="36"/>
  <c r="N209" i="40"/>
  <c r="Q209" i="39"/>
  <c r="S208" i="41"/>
  <c r="U213" i="40"/>
  <c r="A212" i="40"/>
  <c r="N219" i="41"/>
  <c r="U229" i="41"/>
  <c r="A228" i="41"/>
  <c r="O274" i="37"/>
  <c r="Q246" i="36"/>
  <c r="Q247" i="36"/>
  <c r="L247" i="36"/>
  <c r="S787" i="31"/>
  <c r="T215" i="40"/>
  <c r="Q276" i="40"/>
  <c r="O263" i="37"/>
  <c r="Q262" i="40"/>
  <c r="P253" i="40"/>
  <c r="U252" i="40"/>
  <c r="V252" i="40"/>
  <c r="V253" i="40"/>
  <c r="P253" i="41"/>
  <c r="U252" i="41"/>
  <c r="V252" i="41"/>
  <c r="V253" i="41"/>
  <c r="O270" i="39"/>
  <c r="Q223" i="37"/>
  <c r="S222" i="40"/>
  <c r="Q244" i="36"/>
  <c r="Q245" i="36"/>
  <c r="L245" i="36"/>
  <c r="Q231" i="37"/>
  <c r="S230" i="40"/>
  <c r="O271" i="37"/>
  <c r="Q270" i="40"/>
  <c r="T219" i="40"/>
  <c r="Q270" i="34"/>
  <c r="Q271" i="34"/>
  <c r="L271" i="34"/>
  <c r="Q219" i="37"/>
  <c r="S218" i="40"/>
  <c r="L271" i="35"/>
  <c r="Q270" i="35"/>
  <c r="Q271" i="35"/>
  <c r="O268" i="37"/>
  <c r="O279" i="39"/>
  <c r="Q278" i="41"/>
  <c r="U219" i="41"/>
  <c r="A218" i="41"/>
  <c r="Q213" i="39"/>
  <c r="S212" i="41"/>
  <c r="T209" i="41"/>
  <c r="S795" i="31"/>
  <c r="R258" i="39"/>
  <c r="P258" i="41"/>
  <c r="P56" i="42"/>
  <c r="P57" i="42"/>
  <c r="N259" i="39"/>
  <c r="R258" i="36"/>
  <c r="R259" i="36"/>
  <c r="N259" i="36"/>
  <c r="Q213" i="37"/>
  <c r="S212" i="40"/>
  <c r="P249" i="41"/>
  <c r="V248" i="41"/>
  <c r="V249" i="41"/>
  <c r="U248" i="41"/>
  <c r="Q791" i="22"/>
  <c r="S808" i="31"/>
  <c r="S809" i="31"/>
  <c r="Q801" i="22"/>
  <c r="S818" i="31"/>
  <c r="S819" i="31"/>
  <c r="V828" i="31"/>
  <c r="U828" i="31"/>
  <c r="U22" i="42"/>
  <c r="P829" i="31"/>
  <c r="O819" i="22"/>
  <c r="Q836" i="31"/>
  <c r="Q795" i="22"/>
  <c r="S812" i="31"/>
  <c r="S813" i="31"/>
  <c r="O825" i="22"/>
  <c r="Q842" i="31"/>
  <c r="Q237" i="39"/>
  <c r="S236" i="41"/>
  <c r="S237" i="41"/>
  <c r="Q215" i="39"/>
  <c r="S214" i="41"/>
  <c r="V215" i="40"/>
  <c r="U239" i="40"/>
  <c r="A238" i="40"/>
  <c r="Q209" i="37"/>
  <c r="S208" i="40"/>
  <c r="N209" i="41"/>
  <c r="V213" i="40"/>
  <c r="Q237" i="37"/>
  <c r="S236" i="40"/>
  <c r="S237" i="40"/>
  <c r="Q231" i="39"/>
  <c r="S230" i="41"/>
  <c r="V229" i="41"/>
  <c r="U221" i="41"/>
  <c r="A220" i="41"/>
  <c r="J262" i="38"/>
  <c r="N262" i="38"/>
  <c r="K263" i="38"/>
  <c r="Q227" i="37"/>
  <c r="S226" i="40"/>
  <c r="R247" i="39"/>
  <c r="T246" i="41"/>
  <c r="T247" i="41"/>
  <c r="J276" i="37"/>
  <c r="K277" i="37"/>
  <c r="N276" i="37"/>
  <c r="M276" i="40"/>
  <c r="T229" i="41"/>
  <c r="T92" i="33"/>
  <c r="T93" i="33"/>
  <c r="U244" i="40"/>
  <c r="V244" i="40"/>
  <c r="V245" i="40"/>
  <c r="P245" i="40"/>
  <c r="T221" i="41"/>
  <c r="T84" i="33"/>
  <c r="T85" i="33"/>
  <c r="S789" i="31"/>
  <c r="Q241" i="39"/>
  <c r="S240" i="41"/>
  <c r="S241" i="41"/>
  <c r="O274" i="36"/>
  <c r="O275" i="36"/>
  <c r="N252" i="41"/>
  <c r="N253" i="41"/>
  <c r="L253" i="39"/>
  <c r="Q252" i="39"/>
  <c r="T211" i="40"/>
  <c r="R255" i="39"/>
  <c r="T254" i="41"/>
  <c r="T255" i="41"/>
  <c r="J272" i="37"/>
  <c r="K273" i="37"/>
  <c r="N272" i="37"/>
  <c r="M272" i="40"/>
  <c r="V223" i="40"/>
  <c r="R256" i="37"/>
  <c r="N257" i="37"/>
  <c r="P256" i="40"/>
  <c r="P34" i="42"/>
  <c r="P35" i="42"/>
  <c r="N268" i="37"/>
  <c r="K269" i="37"/>
  <c r="J268" i="37"/>
  <c r="M268" i="40"/>
  <c r="L255" i="37"/>
  <c r="Q254" i="37"/>
  <c r="N254" i="40"/>
  <c r="N255" i="40"/>
  <c r="N225" i="40"/>
  <c r="L255" i="39"/>
  <c r="N254" i="41"/>
  <c r="N255" i="41"/>
  <c r="Q254" i="39"/>
  <c r="V219" i="41"/>
  <c r="Q276" i="34"/>
  <c r="Q277" i="34"/>
  <c r="L277" i="34"/>
  <c r="L260" i="38"/>
  <c r="L279" i="34"/>
  <c r="Q278" i="34"/>
  <c r="Q279" i="34"/>
  <c r="P266" i="41"/>
  <c r="P64" i="42"/>
  <c r="P65" i="42"/>
  <c r="N267" i="39"/>
  <c r="R266" i="39"/>
  <c r="Q816" i="1"/>
  <c r="Q817" i="1"/>
  <c r="N821" i="23"/>
  <c r="N823" i="24"/>
  <c r="N814" i="22"/>
  <c r="P832" i="31"/>
  <c r="P14" i="33"/>
  <c r="P15" i="33"/>
  <c r="N820" i="21"/>
  <c r="N821" i="21"/>
  <c r="J820" i="21"/>
  <c r="J821" i="21"/>
  <c r="K815" i="22"/>
  <c r="J816" i="21"/>
  <c r="J817" i="21"/>
  <c r="L806" i="22"/>
  <c r="N824" i="31"/>
  <c r="N803" i="22"/>
  <c r="L802" i="22"/>
  <c r="Q814" i="7"/>
  <c r="Q815" i="7"/>
  <c r="N824" i="22"/>
  <c r="N824" i="21"/>
  <c r="R824" i="21"/>
  <c r="R825" i="21"/>
  <c r="K825" i="21"/>
  <c r="Q818" i="23"/>
  <c r="Q819" i="23"/>
  <c r="K825" i="22"/>
  <c r="Q824" i="7"/>
  <c r="Q825" i="7"/>
  <c r="L825" i="7"/>
  <c r="L817" i="23"/>
  <c r="Q816" i="23"/>
  <c r="Q817" i="23"/>
  <c r="L811" i="24"/>
  <c r="Q810" i="24"/>
  <c r="Q811" i="24"/>
  <c r="L825" i="1"/>
  <c r="Q824" i="1"/>
  <c r="Q825" i="1"/>
  <c r="R824" i="24"/>
  <c r="R825" i="24"/>
  <c r="N825" i="24"/>
  <c r="Q822" i="7"/>
  <c r="Q823" i="7"/>
  <c r="L823" i="7"/>
  <c r="Q820" i="7"/>
  <c r="Q821" i="7"/>
  <c r="L821" i="7"/>
  <c r="J820" i="22"/>
  <c r="L838" i="31"/>
  <c r="K821" i="22"/>
  <c r="N820" i="22"/>
  <c r="P838" i="31"/>
  <c r="P20" i="33"/>
  <c r="P21" i="33"/>
  <c r="J809" i="21"/>
  <c r="L808" i="21"/>
  <c r="R814" i="24"/>
  <c r="R815" i="24"/>
  <c r="N815" i="24"/>
  <c r="J825" i="24"/>
  <c r="L824" i="24"/>
  <c r="R822" i="23"/>
  <c r="R823" i="23"/>
  <c r="N823" i="23"/>
  <c r="Q822" i="24"/>
  <c r="Q823" i="24"/>
  <c r="L823" i="24"/>
  <c r="Q806" i="24"/>
  <c r="Q807" i="24"/>
  <c r="L807" i="24"/>
  <c r="J803" i="21"/>
  <c r="L802" i="21"/>
  <c r="J822" i="21"/>
  <c r="K823" i="21"/>
  <c r="N822" i="21"/>
  <c r="N819" i="21"/>
  <c r="R818" i="21"/>
  <c r="R819" i="21"/>
  <c r="R804" i="22"/>
  <c r="N805" i="22"/>
  <c r="J815" i="24"/>
  <c r="L814" i="24"/>
  <c r="Q816" i="7"/>
  <c r="Q817" i="7"/>
  <c r="L817" i="7"/>
  <c r="Q814" i="1"/>
  <c r="Q815" i="1"/>
  <c r="L815" i="1"/>
  <c r="J825" i="21"/>
  <c r="L824" i="21"/>
  <c r="N821" i="24"/>
  <c r="R820" i="24"/>
  <c r="R821" i="24"/>
  <c r="N803" i="21"/>
  <c r="R802" i="21"/>
  <c r="R803" i="21"/>
  <c r="N809" i="21"/>
  <c r="R808" i="21"/>
  <c r="R809" i="21"/>
  <c r="N814" i="21"/>
  <c r="K815" i="21"/>
  <c r="J814" i="21"/>
  <c r="N811" i="21"/>
  <c r="R810" i="21"/>
  <c r="R811" i="21"/>
  <c r="K823" i="22"/>
  <c r="N822" i="22"/>
  <c r="P840" i="31"/>
  <c r="P22" i="33"/>
  <c r="P23" i="33"/>
  <c r="J822" i="22"/>
  <c r="L840" i="31"/>
  <c r="K817" i="22"/>
  <c r="N816" i="22"/>
  <c r="P834" i="31"/>
  <c r="P16" i="33"/>
  <c r="P17" i="33"/>
  <c r="J816" i="22"/>
  <c r="L834" i="31"/>
  <c r="Q822" i="23"/>
  <c r="Q823" i="23"/>
  <c r="L823" i="23"/>
  <c r="J809" i="22"/>
  <c r="L808" i="22"/>
  <c r="N826" i="31"/>
  <c r="K819" i="22"/>
  <c r="N818" i="22"/>
  <c r="P836" i="31"/>
  <c r="P18" i="33"/>
  <c r="P19" i="33"/>
  <c r="J818" i="22"/>
  <c r="L836" i="31"/>
  <c r="J807" i="21"/>
  <c r="L806" i="21"/>
  <c r="L813" i="21"/>
  <c r="Q812" i="21"/>
  <c r="Q813" i="21"/>
  <c r="N825" i="23"/>
  <c r="R824" i="23"/>
  <c r="R825" i="23"/>
  <c r="Q816" i="24"/>
  <c r="Q817" i="24"/>
  <c r="L817" i="24"/>
  <c r="J821" i="24"/>
  <c r="L820" i="24"/>
  <c r="J815" i="22"/>
  <c r="L814" i="22"/>
  <c r="N832" i="31"/>
  <c r="N819" i="24"/>
  <c r="R818" i="24"/>
  <c r="R819" i="24"/>
  <c r="J811" i="21"/>
  <c r="L810" i="21"/>
  <c r="Q814" i="23"/>
  <c r="Q815" i="23"/>
  <c r="L815" i="23"/>
  <c r="J811" i="22"/>
  <c r="L810" i="22"/>
  <c r="N828" i="31"/>
  <c r="L823" i="1"/>
  <c r="Q822" i="1"/>
  <c r="Q823" i="1"/>
  <c r="J805" i="21"/>
  <c r="L804" i="21"/>
  <c r="N807" i="21"/>
  <c r="R806" i="21"/>
  <c r="R807" i="21"/>
  <c r="R808" i="22"/>
  <c r="N809" i="22"/>
  <c r="J805" i="22"/>
  <c r="L804" i="22"/>
  <c r="N822" i="31"/>
  <c r="Q812" i="24"/>
  <c r="Q813" i="24"/>
  <c r="L813" i="24"/>
  <c r="J819" i="24"/>
  <c r="L818" i="24"/>
  <c r="N811" i="22"/>
  <c r="R810" i="22"/>
  <c r="N805" i="21"/>
  <c r="R804" i="21"/>
  <c r="R805" i="21"/>
  <c r="L813" i="22"/>
  <c r="Q812" i="22"/>
  <c r="Q818" i="7"/>
  <c r="Q819" i="7"/>
  <c r="L819" i="7"/>
  <c r="J819" i="21"/>
  <c r="L818" i="21"/>
  <c r="N64" i="42"/>
  <c r="N65" i="42"/>
  <c r="N38" i="42"/>
  <c r="N39" i="42"/>
  <c r="L835" i="31"/>
  <c r="L16" i="33"/>
  <c r="L17" i="33"/>
  <c r="L839" i="31"/>
  <c r="L20" i="33"/>
  <c r="L21" i="33"/>
  <c r="Q837" i="31"/>
  <c r="Q18" i="33"/>
  <c r="Q19" i="33"/>
  <c r="Q277" i="40"/>
  <c r="Q72" i="33"/>
  <c r="Q73" i="33"/>
  <c r="Q839" i="31"/>
  <c r="Q20" i="33"/>
  <c r="Q21" i="33"/>
  <c r="L261" i="40"/>
  <c r="L38" i="42"/>
  <c r="L39" i="42"/>
  <c r="L263" i="41"/>
  <c r="L60" i="42"/>
  <c r="L61" i="42"/>
  <c r="H275" i="40"/>
  <c r="H70" i="33"/>
  <c r="H71" i="33"/>
  <c r="V831" i="31"/>
  <c r="V24" i="42"/>
  <c r="V25" i="42"/>
  <c r="H269" i="41"/>
  <c r="H84" i="33"/>
  <c r="H85" i="33"/>
  <c r="M275" i="41"/>
  <c r="M90" i="33"/>
  <c r="M91" i="33"/>
  <c r="M261" i="41"/>
  <c r="M58" i="42"/>
  <c r="M59" i="42"/>
  <c r="M271" i="40"/>
  <c r="M66" i="33"/>
  <c r="M67" i="33"/>
  <c r="L825" i="31"/>
  <c r="L18" i="42"/>
  <c r="L19" i="42"/>
  <c r="M257" i="41"/>
  <c r="M54" i="42"/>
  <c r="M55" i="42"/>
  <c r="M265" i="41"/>
  <c r="M62" i="42"/>
  <c r="M63" i="42"/>
  <c r="M277" i="41"/>
  <c r="M92" i="33"/>
  <c r="M93" i="33"/>
  <c r="H273" i="41"/>
  <c r="H88" i="33"/>
  <c r="H89" i="33"/>
  <c r="U25" i="42"/>
  <c r="A24" i="42"/>
  <c r="M269" i="41"/>
  <c r="M84" i="33"/>
  <c r="M85" i="33"/>
  <c r="H277" i="41"/>
  <c r="H92" i="33"/>
  <c r="H93" i="33"/>
  <c r="L831" i="31"/>
  <c r="L24" i="42"/>
  <c r="L25" i="42"/>
  <c r="L843" i="31"/>
  <c r="L24" i="33"/>
  <c r="L25" i="33"/>
  <c r="L837" i="31"/>
  <c r="L18" i="33"/>
  <c r="L19" i="33"/>
  <c r="M269" i="40"/>
  <c r="M64" i="33"/>
  <c r="M65" i="33"/>
  <c r="M277" i="40"/>
  <c r="M72" i="33"/>
  <c r="M73" i="33"/>
  <c r="H275" i="41"/>
  <c r="H90" i="33"/>
  <c r="H91" i="33"/>
  <c r="Q277" i="41"/>
  <c r="Q92" i="33"/>
  <c r="Q93" i="33"/>
  <c r="H279" i="41"/>
  <c r="H94" i="33"/>
  <c r="H95" i="33"/>
  <c r="N56" i="42"/>
  <c r="N57" i="42"/>
  <c r="N823" i="31"/>
  <c r="N16" i="42"/>
  <c r="N17" i="42"/>
  <c r="H269" i="40"/>
  <c r="H64" i="33"/>
  <c r="H65" i="33"/>
  <c r="M259" i="40"/>
  <c r="M36" i="42"/>
  <c r="M37" i="42"/>
  <c r="Q279" i="40"/>
  <c r="Q74" i="33"/>
  <c r="Q75" i="33"/>
  <c r="Q267" i="40"/>
  <c r="Q44" i="42"/>
  <c r="Q45" i="42"/>
  <c r="U21" i="42"/>
  <c r="A20" i="42"/>
  <c r="M279" i="40"/>
  <c r="M74" i="33"/>
  <c r="M75" i="33"/>
  <c r="H273" i="40"/>
  <c r="H68" i="33"/>
  <c r="H69" i="33"/>
  <c r="L841" i="31"/>
  <c r="L22" i="33"/>
  <c r="L23" i="33"/>
  <c r="M273" i="40"/>
  <c r="M68" i="33"/>
  <c r="M69" i="33"/>
  <c r="V823" i="31"/>
  <c r="V16" i="42"/>
  <c r="V17" i="42"/>
  <c r="H277" i="40"/>
  <c r="H72" i="33"/>
  <c r="H73" i="33"/>
  <c r="N827" i="31"/>
  <c r="N20" i="42"/>
  <c r="N21" i="42"/>
  <c r="Q843" i="31"/>
  <c r="Q24" i="33"/>
  <c r="Q25" i="33"/>
  <c r="V829" i="31"/>
  <c r="V22" i="42"/>
  <c r="V23" i="42"/>
  <c r="Q279" i="41"/>
  <c r="Q94" i="33"/>
  <c r="Q95" i="33"/>
  <c r="A18" i="42"/>
  <c r="U19" i="42"/>
  <c r="Q267" i="41"/>
  <c r="Q64" i="42"/>
  <c r="Q65" i="42"/>
  <c r="U17" i="42"/>
  <c r="A16" i="42"/>
  <c r="Q257" i="41"/>
  <c r="Q54" i="42"/>
  <c r="Q55" i="42"/>
  <c r="L265" i="40"/>
  <c r="L42" i="42"/>
  <c r="L43" i="42"/>
  <c r="Q835" i="31"/>
  <c r="Q16" i="33"/>
  <c r="Q17" i="33"/>
  <c r="Q273" i="40"/>
  <c r="Q68" i="33"/>
  <c r="Q69" i="33"/>
  <c r="Q833" i="31"/>
  <c r="Q14" i="33"/>
  <c r="Q15" i="33"/>
  <c r="V827" i="31"/>
  <c r="V20" i="42"/>
  <c r="V21" i="42"/>
  <c r="L267" i="41"/>
  <c r="L64" i="42"/>
  <c r="L65" i="42"/>
  <c r="H271" i="41"/>
  <c r="H86" i="33"/>
  <c r="H87" i="33"/>
  <c r="M275" i="40"/>
  <c r="M70" i="33"/>
  <c r="M71" i="33"/>
  <c r="T831" i="31"/>
  <c r="T24" i="42"/>
  <c r="T25" i="42"/>
  <c r="M267" i="40"/>
  <c r="M44" i="42"/>
  <c r="M45" i="42"/>
  <c r="N825" i="31"/>
  <c r="N18" i="42"/>
  <c r="N19" i="42"/>
  <c r="Q271" i="40"/>
  <c r="Q66" i="33"/>
  <c r="Q67" i="33"/>
  <c r="A22" i="42"/>
  <c r="U23" i="42"/>
  <c r="H279" i="40"/>
  <c r="H74" i="33"/>
  <c r="H75" i="33"/>
  <c r="N829" i="31"/>
  <c r="N22" i="42"/>
  <c r="N23" i="42"/>
  <c r="N833" i="31"/>
  <c r="N14" i="33"/>
  <c r="N15" i="33"/>
  <c r="Q265" i="40"/>
  <c r="Q42" i="42"/>
  <c r="Q43" i="42"/>
  <c r="L257" i="40"/>
  <c r="L34" i="42"/>
  <c r="L35" i="42"/>
  <c r="M833" i="31"/>
  <c r="M14" i="33"/>
  <c r="M15" i="33"/>
  <c r="M279" i="41"/>
  <c r="M94" i="33"/>
  <c r="M95" i="33"/>
  <c r="Q263" i="40"/>
  <c r="Q40" i="42"/>
  <c r="Q41" i="42"/>
  <c r="V825" i="31"/>
  <c r="V18" i="42"/>
  <c r="V19" i="42"/>
  <c r="L259" i="41"/>
  <c r="L56" i="42"/>
  <c r="L57" i="42"/>
  <c r="M263" i="40"/>
  <c r="M40" i="42"/>
  <c r="M41" i="42"/>
  <c r="L821" i="31"/>
  <c r="L14" i="42"/>
  <c r="L15" i="42"/>
  <c r="H271" i="40"/>
  <c r="H66" i="33"/>
  <c r="H67" i="33"/>
  <c r="Q841" i="31"/>
  <c r="Q22" i="33"/>
  <c r="Q23" i="33"/>
  <c r="L833" i="31"/>
  <c r="L14" i="33"/>
  <c r="L15" i="33"/>
  <c r="M843" i="31"/>
  <c r="M24" i="33"/>
  <c r="M25" i="33"/>
  <c r="R816" i="21"/>
  <c r="R817" i="21"/>
  <c r="N278" i="38"/>
  <c r="K279" i="38"/>
  <c r="L816" i="21"/>
  <c r="Q816" i="21"/>
  <c r="Q817" i="21"/>
  <c r="J825" i="22"/>
  <c r="N268" i="38"/>
  <c r="R268" i="38"/>
  <c r="R269" i="38"/>
  <c r="K269" i="38"/>
  <c r="L824" i="22"/>
  <c r="N842" i="31"/>
  <c r="N815" i="22"/>
  <c r="N276" i="41"/>
  <c r="L277" i="39"/>
  <c r="Q276" i="39"/>
  <c r="S213" i="41"/>
  <c r="R266" i="38"/>
  <c r="R267" i="38"/>
  <c r="N267" i="38"/>
  <c r="L264" i="39"/>
  <c r="L264" i="41"/>
  <c r="J265" i="39"/>
  <c r="R267" i="39"/>
  <c r="T266" i="41"/>
  <c r="Q255" i="37"/>
  <c r="S254" i="40"/>
  <c r="S255" i="40"/>
  <c r="O275" i="39"/>
  <c r="Q274" i="41"/>
  <c r="R811" i="22"/>
  <c r="T828" i="31"/>
  <c r="U256" i="40"/>
  <c r="U34" i="42"/>
  <c r="A34" i="42"/>
  <c r="V256" i="40"/>
  <c r="P257" i="40"/>
  <c r="J273" i="37"/>
  <c r="L272" i="40"/>
  <c r="O269" i="37"/>
  <c r="Q268" i="40"/>
  <c r="U253" i="40"/>
  <c r="A252" i="40"/>
  <c r="J275" i="37"/>
  <c r="L274" i="40"/>
  <c r="S211" i="40"/>
  <c r="L266" i="38"/>
  <c r="J267" i="38"/>
  <c r="K277" i="38"/>
  <c r="J276" i="38"/>
  <c r="N276" i="38"/>
  <c r="Q259" i="39"/>
  <c r="S258" i="41"/>
  <c r="S259" i="41"/>
  <c r="J278" i="36"/>
  <c r="N278" i="36"/>
  <c r="K279" i="36"/>
  <c r="O273" i="39"/>
  <c r="Q272" i="41"/>
  <c r="S215" i="40"/>
  <c r="V264" i="40"/>
  <c r="U264" i="40"/>
  <c r="U42" i="42"/>
  <c r="A42" i="42"/>
  <c r="P265" i="40"/>
  <c r="Q245" i="37"/>
  <c r="S244" i="40"/>
  <c r="S245" i="40"/>
  <c r="N269" i="39"/>
  <c r="P268" i="41"/>
  <c r="P84" i="33"/>
  <c r="P85" i="33"/>
  <c r="R268" i="39"/>
  <c r="Q261" i="37"/>
  <c r="S260" i="40"/>
  <c r="S261" i="40"/>
  <c r="R278" i="37"/>
  <c r="N279" i="37"/>
  <c r="P278" i="40"/>
  <c r="P74" i="33"/>
  <c r="P75" i="33"/>
  <c r="U245" i="40"/>
  <c r="A244" i="40"/>
  <c r="A250" i="41"/>
  <c r="U251" i="41"/>
  <c r="R257" i="37"/>
  <c r="T256" i="40"/>
  <c r="S227" i="40"/>
  <c r="U43" i="42"/>
  <c r="R263" i="39"/>
  <c r="T262" i="41"/>
  <c r="L257" i="38"/>
  <c r="Q256" i="38"/>
  <c r="Q257" i="38"/>
  <c r="Q247" i="37"/>
  <c r="S246" i="40"/>
  <c r="S247" i="40"/>
  <c r="J279" i="37"/>
  <c r="L278" i="40"/>
  <c r="L278" i="37"/>
  <c r="R809" i="22"/>
  <c r="T826" i="31"/>
  <c r="P839" i="31"/>
  <c r="V838" i="31"/>
  <c r="U838" i="31"/>
  <c r="U20" i="33"/>
  <c r="U249" i="41"/>
  <c r="A248" i="41"/>
  <c r="P259" i="41"/>
  <c r="U258" i="41"/>
  <c r="U56" i="42"/>
  <c r="U57" i="42"/>
  <c r="V258" i="41"/>
  <c r="L272" i="37"/>
  <c r="Q270" i="41"/>
  <c r="O271" i="39"/>
  <c r="J263" i="36"/>
  <c r="L262" i="36"/>
  <c r="Q247" i="39"/>
  <c r="S246" i="41"/>
  <c r="S247" i="41"/>
  <c r="L270" i="37"/>
  <c r="J271" i="37"/>
  <c r="L270" i="40"/>
  <c r="L274" i="37"/>
  <c r="P263" i="41"/>
  <c r="U262" i="41"/>
  <c r="U60" i="42"/>
  <c r="U61" i="42"/>
  <c r="V262" i="41"/>
  <c r="K269" i="36"/>
  <c r="J268" i="36"/>
  <c r="N268" i="36"/>
  <c r="O269" i="39"/>
  <c r="Q268" i="41"/>
  <c r="S221" i="40"/>
  <c r="J279" i="38"/>
  <c r="L278" i="38"/>
  <c r="J271" i="38"/>
  <c r="L270" i="38"/>
  <c r="S225" i="41"/>
  <c r="J263" i="37"/>
  <c r="L262" i="40"/>
  <c r="L262" i="37"/>
  <c r="N274" i="41"/>
  <c r="L275" i="39"/>
  <c r="Q274" i="39"/>
  <c r="N279" i="38"/>
  <c r="R278" i="38"/>
  <c r="R279" i="38"/>
  <c r="S211" i="41"/>
  <c r="R262" i="36"/>
  <c r="R263" i="36"/>
  <c r="N263" i="36"/>
  <c r="U825" i="31"/>
  <c r="A824" i="31"/>
  <c r="Q253" i="37"/>
  <c r="S252" i="40"/>
  <c r="S253" i="40"/>
  <c r="N262" i="41"/>
  <c r="L263" i="39"/>
  <c r="Q262" i="39"/>
  <c r="N272" i="36"/>
  <c r="K273" i="36"/>
  <c r="J272" i="36"/>
  <c r="N270" i="36"/>
  <c r="J270" i="36"/>
  <c r="K271" i="36"/>
  <c r="P278" i="41"/>
  <c r="P94" i="33"/>
  <c r="P95" i="33"/>
  <c r="R278" i="39"/>
  <c r="N279" i="39"/>
  <c r="S209" i="40"/>
  <c r="R270" i="37"/>
  <c r="N271" i="37"/>
  <c r="P270" i="40"/>
  <c r="P66" i="33"/>
  <c r="P67" i="33"/>
  <c r="S223" i="41"/>
  <c r="S219" i="41"/>
  <c r="P821" i="31"/>
  <c r="V820" i="31"/>
  <c r="U820" i="31"/>
  <c r="U14" i="42"/>
  <c r="L257" i="37"/>
  <c r="Q256" i="37"/>
  <c r="N256" i="40"/>
  <c r="U823" i="31"/>
  <c r="A822" i="31"/>
  <c r="L256" i="41"/>
  <c r="J257" i="39"/>
  <c r="L256" i="39"/>
  <c r="U247" i="40"/>
  <c r="A246" i="40"/>
  <c r="J277" i="39"/>
  <c r="L276" i="41"/>
  <c r="Q251" i="37"/>
  <c r="S250" i="40"/>
  <c r="S251" i="40"/>
  <c r="K275" i="38"/>
  <c r="J274" i="38"/>
  <c r="N274" i="38"/>
  <c r="J259" i="37"/>
  <c r="L258" i="40"/>
  <c r="L258" i="37"/>
  <c r="L274" i="41"/>
  <c r="J275" i="39"/>
  <c r="V840" i="31"/>
  <c r="P841" i="31"/>
  <c r="U840" i="31"/>
  <c r="U22" i="33"/>
  <c r="S223" i="40"/>
  <c r="Q267" i="39"/>
  <c r="S266" i="41"/>
  <c r="S267" i="41"/>
  <c r="Q251" i="39"/>
  <c r="S250" i="41"/>
  <c r="S251" i="41"/>
  <c r="S229" i="40"/>
  <c r="S215" i="41"/>
  <c r="R264" i="39"/>
  <c r="P264" i="41"/>
  <c r="P62" i="42"/>
  <c r="P63" i="42"/>
  <c r="N265" i="39"/>
  <c r="R258" i="37"/>
  <c r="N259" i="37"/>
  <c r="P258" i="40"/>
  <c r="P36" i="42"/>
  <c r="P37" i="42"/>
  <c r="Q255" i="39"/>
  <c r="S254" i="41"/>
  <c r="S255" i="41"/>
  <c r="S231" i="41"/>
  <c r="R259" i="39"/>
  <c r="T258" i="41"/>
  <c r="S219" i="40"/>
  <c r="O275" i="37"/>
  <c r="Q274" i="40"/>
  <c r="R814" i="22"/>
  <c r="R824" i="22"/>
  <c r="P842" i="31"/>
  <c r="P24" i="33"/>
  <c r="P25" i="33"/>
  <c r="J269" i="37"/>
  <c r="L268" i="40"/>
  <c r="L268" i="37"/>
  <c r="Q253" i="39"/>
  <c r="S252" i="41"/>
  <c r="S253" i="41"/>
  <c r="R276" i="37"/>
  <c r="N277" i="37"/>
  <c r="P276" i="40"/>
  <c r="P72" i="33"/>
  <c r="P73" i="33"/>
  <c r="N263" i="38"/>
  <c r="R262" i="38"/>
  <c r="R263" i="38"/>
  <c r="U829" i="31"/>
  <c r="A828" i="31"/>
  <c r="S231" i="40"/>
  <c r="A252" i="41"/>
  <c r="U253" i="41"/>
  <c r="S209" i="41"/>
  <c r="R803" i="22"/>
  <c r="T820" i="31"/>
  <c r="S221" i="41"/>
  <c r="N272" i="38"/>
  <c r="K273" i="38"/>
  <c r="J272" i="38"/>
  <c r="J267" i="37"/>
  <c r="L266" i="40"/>
  <c r="L266" i="37"/>
  <c r="Q249" i="39"/>
  <c r="S248" i="41"/>
  <c r="S249" i="41"/>
  <c r="P276" i="41"/>
  <c r="P92" i="33"/>
  <c r="P93" i="33"/>
  <c r="R276" i="39"/>
  <c r="N277" i="39"/>
  <c r="L265" i="36"/>
  <c r="Q264" i="36"/>
  <c r="Q265" i="36"/>
  <c r="L265" i="37"/>
  <c r="Q264" i="37"/>
  <c r="N264" i="40"/>
  <c r="L278" i="41"/>
  <c r="J279" i="39"/>
  <c r="L278" i="39"/>
  <c r="J261" i="36"/>
  <c r="L260" i="36"/>
  <c r="A254" i="40"/>
  <c r="U255" i="40"/>
  <c r="Q249" i="37"/>
  <c r="S248" i="40"/>
  <c r="S249" i="40"/>
  <c r="A248" i="40"/>
  <c r="U249" i="40"/>
  <c r="J261" i="39"/>
  <c r="L260" i="41"/>
  <c r="L260" i="39"/>
  <c r="K271" i="39"/>
  <c r="M270" i="41"/>
  <c r="N270" i="39"/>
  <c r="J270" i="39"/>
  <c r="R265" i="37"/>
  <c r="T264" i="40"/>
  <c r="L265" i="38"/>
  <c r="Q264" i="38"/>
  <c r="Q265" i="38"/>
  <c r="N271" i="38"/>
  <c r="R270" i="38"/>
  <c r="R271" i="38"/>
  <c r="K275" i="36"/>
  <c r="N274" i="36"/>
  <c r="J274" i="36"/>
  <c r="Q813" i="22"/>
  <c r="S830" i="31"/>
  <c r="P267" i="41"/>
  <c r="U266" i="41"/>
  <c r="U64" i="42"/>
  <c r="U65" i="42"/>
  <c r="V266" i="41"/>
  <c r="V832" i="31"/>
  <c r="U832" i="31"/>
  <c r="U14" i="33"/>
  <c r="P833" i="31"/>
  <c r="R272" i="37"/>
  <c r="N273" i="37"/>
  <c r="P272" i="40"/>
  <c r="P68" i="33"/>
  <c r="P69" i="33"/>
  <c r="J263" i="38"/>
  <c r="L262" i="38"/>
  <c r="S213" i="40"/>
  <c r="S217" i="40"/>
  <c r="J259" i="38"/>
  <c r="L258" i="38"/>
  <c r="R274" i="37"/>
  <c r="N275" i="37"/>
  <c r="P274" i="40"/>
  <c r="P70" i="33"/>
  <c r="P71" i="33"/>
  <c r="U251" i="40"/>
  <c r="A250" i="40"/>
  <c r="N272" i="39"/>
  <c r="M272" i="41"/>
  <c r="K273" i="39"/>
  <c r="J272" i="39"/>
  <c r="P256" i="41"/>
  <c r="P54" i="42"/>
  <c r="P55" i="42"/>
  <c r="N257" i="39"/>
  <c r="R256" i="39"/>
  <c r="Q245" i="39"/>
  <c r="S244" i="41"/>
  <c r="S245" i="41"/>
  <c r="S227" i="41"/>
  <c r="R807" i="22"/>
  <c r="T824" i="31"/>
  <c r="L257" i="36"/>
  <c r="Q256" i="36"/>
  <c r="Q257" i="36"/>
  <c r="J267" i="36"/>
  <c r="L266" i="36"/>
  <c r="U260" i="40"/>
  <c r="U38" i="42"/>
  <c r="U39" i="42"/>
  <c r="V260" i="40"/>
  <c r="P261" i="40"/>
  <c r="L268" i="41"/>
  <c r="J269" i="39"/>
  <c r="L268" i="39"/>
  <c r="L259" i="36"/>
  <c r="Q258" i="36"/>
  <c r="Q259" i="36"/>
  <c r="S225" i="40"/>
  <c r="A254" i="41"/>
  <c r="U255" i="41"/>
  <c r="J269" i="38"/>
  <c r="L268" i="38"/>
  <c r="A246" i="41"/>
  <c r="U247" i="41"/>
  <c r="P260" i="41"/>
  <c r="P58" i="42"/>
  <c r="P59" i="42"/>
  <c r="R260" i="39"/>
  <c r="N261" i="39"/>
  <c r="R274" i="39"/>
  <c r="P274" i="41"/>
  <c r="P90" i="33"/>
  <c r="P91" i="33"/>
  <c r="N275" i="39"/>
  <c r="P835" i="31"/>
  <c r="V834" i="31"/>
  <c r="U834" i="31"/>
  <c r="U16" i="33"/>
  <c r="P837" i="31"/>
  <c r="U836" i="31"/>
  <c r="U18" i="33"/>
  <c r="V836" i="31"/>
  <c r="R805" i="22"/>
  <c r="T822" i="31"/>
  <c r="Q802" i="22"/>
  <c r="N820" i="31"/>
  <c r="L261" i="38"/>
  <c r="Q260" i="38"/>
  <c r="Q261" i="38"/>
  <c r="N269" i="37"/>
  <c r="R268" i="37"/>
  <c r="P268" i="40"/>
  <c r="P64" i="33"/>
  <c r="P65" i="33"/>
  <c r="J277" i="37"/>
  <c r="L276" i="40"/>
  <c r="L276" i="37"/>
  <c r="R258" i="38"/>
  <c r="R259" i="38"/>
  <c r="N259" i="38"/>
  <c r="R262" i="37"/>
  <c r="N263" i="37"/>
  <c r="P262" i="40"/>
  <c r="P40" i="42"/>
  <c r="P41" i="42"/>
  <c r="S229" i="41"/>
  <c r="R266" i="37"/>
  <c r="N267" i="37"/>
  <c r="P266" i="40"/>
  <c r="P44" i="42"/>
  <c r="P45" i="42"/>
  <c r="U245" i="41"/>
  <c r="A244" i="41"/>
  <c r="N267" i="36"/>
  <c r="R266" i="36"/>
  <c r="R267" i="36"/>
  <c r="R261" i="37"/>
  <c r="T260" i="40"/>
  <c r="U831" i="31"/>
  <c r="A830" i="31"/>
  <c r="S217" i="41"/>
  <c r="N276" i="36"/>
  <c r="J276" i="36"/>
  <c r="K277" i="36"/>
  <c r="R260" i="36"/>
  <c r="R261" i="36"/>
  <c r="N261" i="36"/>
  <c r="U827" i="31"/>
  <c r="A826" i="31"/>
  <c r="L820" i="21"/>
  <c r="L821" i="21"/>
  <c r="N825" i="22"/>
  <c r="R820" i="21"/>
  <c r="R821" i="21"/>
  <c r="L803" i="22"/>
  <c r="N825" i="21"/>
  <c r="L807" i="22"/>
  <c r="Q806" i="22"/>
  <c r="L817" i="21"/>
  <c r="Q814" i="24"/>
  <c r="Q815" i="24"/>
  <c r="L815" i="24"/>
  <c r="N823" i="21"/>
  <c r="R822" i="21"/>
  <c r="R823" i="21"/>
  <c r="L825" i="21"/>
  <c r="Q824" i="21"/>
  <c r="Q825" i="21"/>
  <c r="Q804" i="22"/>
  <c r="L805" i="22"/>
  <c r="L822" i="22"/>
  <c r="N840" i="31"/>
  <c r="J823" i="22"/>
  <c r="L809" i="22"/>
  <c r="Q808" i="22"/>
  <c r="N823" i="22"/>
  <c r="R822" i="22"/>
  <c r="Q802" i="21"/>
  <c r="Q803" i="21"/>
  <c r="L803" i="21"/>
  <c r="Q824" i="24"/>
  <c r="Q825" i="24"/>
  <c r="L825" i="24"/>
  <c r="J821" i="22"/>
  <c r="L820" i="22"/>
  <c r="N838" i="31"/>
  <c r="Q810" i="21"/>
  <c r="Q811" i="21"/>
  <c r="L811" i="21"/>
  <c r="L819" i="24"/>
  <c r="Q818" i="24"/>
  <c r="Q819" i="24"/>
  <c r="Q810" i="22"/>
  <c r="L811" i="22"/>
  <c r="Q814" i="22"/>
  <c r="L815" i="22"/>
  <c r="J819" i="22"/>
  <c r="L818" i="22"/>
  <c r="N836" i="31"/>
  <c r="Q818" i="21"/>
  <c r="Q819" i="21"/>
  <c r="L819" i="21"/>
  <c r="R816" i="22"/>
  <c r="N817" i="22"/>
  <c r="R814" i="21"/>
  <c r="R815" i="21"/>
  <c r="N815" i="21"/>
  <c r="N821" i="22"/>
  <c r="R820" i="22"/>
  <c r="J823" i="21"/>
  <c r="L822" i="21"/>
  <c r="L821" i="24"/>
  <c r="Q820" i="24"/>
  <c r="Q821" i="24"/>
  <c r="L807" i="21"/>
  <c r="Q806" i="21"/>
  <c r="Q807" i="21"/>
  <c r="L805" i="21"/>
  <c r="Q804" i="21"/>
  <c r="Q805" i="21"/>
  <c r="R818" i="22"/>
  <c r="N819" i="22"/>
  <c r="J817" i="22"/>
  <c r="L816" i="22"/>
  <c r="N834" i="31"/>
  <c r="J815" i="21"/>
  <c r="L814" i="21"/>
  <c r="Q808" i="21"/>
  <c r="Q809" i="21"/>
  <c r="L809" i="21"/>
  <c r="A60" i="42"/>
  <c r="U35" i="42"/>
  <c r="S38" i="42"/>
  <c r="S39" i="42"/>
  <c r="A14" i="33"/>
  <c r="U15" i="33"/>
  <c r="N837" i="31"/>
  <c r="N18" i="33"/>
  <c r="N19" i="33"/>
  <c r="L279" i="41"/>
  <c r="L94" i="33"/>
  <c r="L95" i="33"/>
  <c r="Q275" i="40"/>
  <c r="Q70" i="33"/>
  <c r="Q71" i="33"/>
  <c r="A38" i="42"/>
  <c r="L275" i="41"/>
  <c r="L90" i="33"/>
  <c r="L91" i="33"/>
  <c r="N257" i="40"/>
  <c r="N34" i="42"/>
  <c r="N35" i="42"/>
  <c r="Q271" i="41"/>
  <c r="Q86" i="33"/>
  <c r="Q87" i="33"/>
  <c r="L275" i="40"/>
  <c r="L70" i="33"/>
  <c r="L71" i="33"/>
  <c r="L265" i="41"/>
  <c r="L62" i="42"/>
  <c r="L63" i="42"/>
  <c r="L257" i="41"/>
  <c r="L54" i="42"/>
  <c r="L55" i="42"/>
  <c r="M271" i="41"/>
  <c r="M86" i="33"/>
  <c r="M87" i="33"/>
  <c r="Q275" i="41"/>
  <c r="Q90" i="33"/>
  <c r="Q91" i="33"/>
  <c r="M273" i="41"/>
  <c r="M88" i="33"/>
  <c r="M89" i="33"/>
  <c r="L271" i="40"/>
  <c r="L66" i="33"/>
  <c r="L67" i="33"/>
  <c r="Q273" i="41"/>
  <c r="Q88" i="33"/>
  <c r="Q89" i="33"/>
  <c r="L273" i="40"/>
  <c r="L68" i="33"/>
  <c r="L69" i="33"/>
  <c r="N277" i="41"/>
  <c r="N92" i="33"/>
  <c r="N93" i="33"/>
  <c r="V837" i="31"/>
  <c r="V18" i="33"/>
  <c r="V19" i="33"/>
  <c r="N265" i="40"/>
  <c r="N42" i="42"/>
  <c r="N43" i="42"/>
  <c r="A56" i="42"/>
  <c r="S56" i="42"/>
  <c r="S57" i="42"/>
  <c r="L263" i="40"/>
  <c r="L40" i="42"/>
  <c r="L41" i="42"/>
  <c r="U21" i="33"/>
  <c r="A20" i="33"/>
  <c r="T263" i="41"/>
  <c r="T60" i="42"/>
  <c r="T61" i="42"/>
  <c r="N841" i="31"/>
  <c r="N22" i="33"/>
  <c r="N23" i="33"/>
  <c r="T825" i="31"/>
  <c r="T18" i="42"/>
  <c r="T19" i="42"/>
  <c r="T823" i="31"/>
  <c r="T16" i="42"/>
  <c r="T17" i="42"/>
  <c r="V261" i="40"/>
  <c r="V38" i="42"/>
  <c r="V39" i="42"/>
  <c r="V267" i="41"/>
  <c r="V64" i="42"/>
  <c r="V65" i="42"/>
  <c r="L277" i="41"/>
  <c r="L92" i="33"/>
  <c r="L93" i="33"/>
  <c r="N275" i="41"/>
  <c r="N90" i="33"/>
  <c r="N91" i="33"/>
  <c r="L279" i="40"/>
  <c r="L74" i="33"/>
  <c r="L75" i="33"/>
  <c r="N839" i="31"/>
  <c r="N20" i="33"/>
  <c r="N21" i="33"/>
  <c r="U19" i="33"/>
  <c r="A18" i="33"/>
  <c r="S831" i="31"/>
  <c r="S24" i="42"/>
  <c r="S25" i="42"/>
  <c r="N263" i="41"/>
  <c r="N60" i="42"/>
  <c r="N61" i="42"/>
  <c r="V263" i="41"/>
  <c r="V60" i="42"/>
  <c r="V61" i="42"/>
  <c r="A64" i="42"/>
  <c r="V839" i="31"/>
  <c r="V20" i="33"/>
  <c r="V21" i="33"/>
  <c r="N843" i="31"/>
  <c r="N24" i="33"/>
  <c r="N25" i="33"/>
  <c r="N821" i="31"/>
  <c r="N14" i="42"/>
  <c r="N15" i="42"/>
  <c r="T261" i="40"/>
  <c r="T38" i="42"/>
  <c r="T39" i="42"/>
  <c r="T265" i="40"/>
  <c r="T42" i="42"/>
  <c r="T43" i="42"/>
  <c r="L269" i="40"/>
  <c r="L64" i="33"/>
  <c r="L65" i="33"/>
  <c r="U15" i="42"/>
  <c r="A14" i="42"/>
  <c r="M17" i="32"/>
  <c r="N4" i="42"/>
  <c r="V257" i="40"/>
  <c r="V34" i="42"/>
  <c r="V35" i="42"/>
  <c r="T267" i="41"/>
  <c r="T64" i="42"/>
  <c r="T65" i="42"/>
  <c r="T821" i="31"/>
  <c r="T14" i="42"/>
  <c r="T15" i="42"/>
  <c r="T257" i="40"/>
  <c r="T34" i="42"/>
  <c r="T35" i="42"/>
  <c r="N835" i="31"/>
  <c r="N16" i="33"/>
  <c r="N17" i="33"/>
  <c r="U17" i="33"/>
  <c r="A16" i="33"/>
  <c r="L261" i="41"/>
  <c r="L58" i="42"/>
  <c r="L59" i="42"/>
  <c r="L267" i="40"/>
  <c r="L44" i="42"/>
  <c r="L45" i="42"/>
  <c r="T259" i="41"/>
  <c r="T56" i="42"/>
  <c r="T57" i="42"/>
  <c r="A22" i="33"/>
  <c r="U23" i="33"/>
  <c r="V821" i="31"/>
  <c r="V14" i="42"/>
  <c r="V15" i="42"/>
  <c r="V259" i="41"/>
  <c r="V56" i="42"/>
  <c r="V57" i="42"/>
  <c r="T827" i="31"/>
  <c r="T20" i="42"/>
  <c r="T21" i="42"/>
  <c r="Q269" i="41"/>
  <c r="Q84" i="33"/>
  <c r="Q85" i="33"/>
  <c r="V835" i="31"/>
  <c r="V16" i="33"/>
  <c r="V17" i="33"/>
  <c r="L269" i="41"/>
  <c r="L84" i="33"/>
  <c r="L85" i="33"/>
  <c r="V265" i="40"/>
  <c r="V42" i="42"/>
  <c r="V43" i="42"/>
  <c r="T829" i="31"/>
  <c r="T22" i="42"/>
  <c r="T23" i="42"/>
  <c r="L277" i="40"/>
  <c r="L72" i="33"/>
  <c r="L73" i="33"/>
  <c r="V833" i="31"/>
  <c r="V14" i="33"/>
  <c r="V15" i="33"/>
  <c r="V841" i="31"/>
  <c r="V22" i="33"/>
  <c r="V23" i="33"/>
  <c r="L259" i="40"/>
  <c r="L36" i="42"/>
  <c r="L37" i="42"/>
  <c r="S64" i="42"/>
  <c r="S65" i="42"/>
  <c r="Q269" i="40"/>
  <c r="Q64" i="33"/>
  <c r="Q65" i="33"/>
  <c r="N269" i="38"/>
  <c r="L825" i="22"/>
  <c r="Q824" i="22"/>
  <c r="N277" i="36"/>
  <c r="R276" i="36"/>
  <c r="R277" i="36"/>
  <c r="P261" i="41"/>
  <c r="U260" i="41"/>
  <c r="U58" i="42"/>
  <c r="V260" i="41"/>
  <c r="J277" i="38"/>
  <c r="L276" i="38"/>
  <c r="U837" i="31"/>
  <c r="A836" i="31"/>
  <c r="R819" i="22"/>
  <c r="T836" i="31"/>
  <c r="T837" i="31"/>
  <c r="Q815" i="22"/>
  <c r="S832" i="31"/>
  <c r="J277" i="36"/>
  <c r="L276" i="36"/>
  <c r="R267" i="37"/>
  <c r="T266" i="40"/>
  <c r="R261" i="39"/>
  <c r="T260" i="41"/>
  <c r="N268" i="41"/>
  <c r="L269" i="39"/>
  <c r="Q268" i="39"/>
  <c r="R257" i="39"/>
  <c r="T256" i="41"/>
  <c r="R273" i="37"/>
  <c r="T272" i="40"/>
  <c r="T273" i="40"/>
  <c r="N260" i="41"/>
  <c r="L261" i="39"/>
  <c r="Q260" i="39"/>
  <c r="L267" i="37"/>
  <c r="Q266" i="37"/>
  <c r="N266" i="40"/>
  <c r="Q257" i="37"/>
  <c r="S256" i="40"/>
  <c r="V278" i="41"/>
  <c r="P279" i="41"/>
  <c r="U278" i="41"/>
  <c r="U94" i="33"/>
  <c r="L279" i="38"/>
  <c r="Q278" i="38"/>
  <c r="Q279" i="38"/>
  <c r="L273" i="37"/>
  <c r="Q272" i="37"/>
  <c r="N272" i="40"/>
  <c r="U839" i="31"/>
  <c r="A838" i="31"/>
  <c r="R279" i="37"/>
  <c r="T278" i="40"/>
  <c r="T279" i="40"/>
  <c r="N277" i="38"/>
  <c r="R276" i="38"/>
  <c r="R277" i="38"/>
  <c r="N264" i="41"/>
  <c r="L265" i="39"/>
  <c r="Q264" i="39"/>
  <c r="P257" i="41"/>
  <c r="U256" i="41"/>
  <c r="U54" i="42"/>
  <c r="V256" i="41"/>
  <c r="U833" i="31"/>
  <c r="A832" i="31"/>
  <c r="R274" i="36"/>
  <c r="R275" i="36"/>
  <c r="N275" i="36"/>
  <c r="J271" i="39"/>
  <c r="L270" i="41"/>
  <c r="L270" i="39"/>
  <c r="U276" i="40"/>
  <c r="U72" i="33"/>
  <c r="V276" i="40"/>
  <c r="P277" i="40"/>
  <c r="V842" i="31"/>
  <c r="U842" i="31"/>
  <c r="U24" i="33"/>
  <c r="P843" i="31"/>
  <c r="J275" i="38"/>
  <c r="L274" i="38"/>
  <c r="N256" i="41"/>
  <c r="L257" i="39"/>
  <c r="Q256" i="39"/>
  <c r="U821" i="31"/>
  <c r="A820" i="31"/>
  <c r="J271" i="36"/>
  <c r="L270" i="36"/>
  <c r="U263" i="41"/>
  <c r="A262" i="41"/>
  <c r="N279" i="36"/>
  <c r="R278" i="36"/>
  <c r="R279" i="36"/>
  <c r="J275" i="36"/>
  <c r="L274" i="36"/>
  <c r="R274" i="38"/>
  <c r="R275" i="38"/>
  <c r="N275" i="38"/>
  <c r="Q811" i="22"/>
  <c r="S828" i="31"/>
  <c r="L277" i="37"/>
  <c r="Q276" i="37"/>
  <c r="N276" i="40"/>
  <c r="Q820" i="21"/>
  <c r="Q821" i="21"/>
  <c r="V262" i="40"/>
  <c r="U262" i="40"/>
  <c r="U40" i="42"/>
  <c r="P263" i="40"/>
  <c r="Q803" i="22"/>
  <c r="S820" i="31"/>
  <c r="L272" i="41"/>
  <c r="J273" i="39"/>
  <c r="L272" i="39"/>
  <c r="P275" i="40"/>
  <c r="U274" i="40"/>
  <c r="U70" i="33"/>
  <c r="V274" i="40"/>
  <c r="N271" i="39"/>
  <c r="P270" i="41"/>
  <c r="P86" i="33"/>
  <c r="P87" i="33"/>
  <c r="R270" i="39"/>
  <c r="N278" i="41"/>
  <c r="L279" i="39"/>
  <c r="Q278" i="39"/>
  <c r="J273" i="38"/>
  <c r="L272" i="38"/>
  <c r="R825" i="22"/>
  <c r="T842" i="31"/>
  <c r="T843" i="31"/>
  <c r="P265" i="41"/>
  <c r="U264" i="41"/>
  <c r="U62" i="42"/>
  <c r="V264" i="41"/>
  <c r="R271" i="37"/>
  <c r="T270" i="40"/>
  <c r="T271" i="40"/>
  <c r="N271" i="36"/>
  <c r="R270" i="36"/>
  <c r="R271" i="36"/>
  <c r="U265" i="40"/>
  <c r="A264" i="40"/>
  <c r="J279" i="36"/>
  <c r="L278" i="36"/>
  <c r="U257" i="40"/>
  <c r="A256" i="40"/>
  <c r="U835" i="31"/>
  <c r="A834" i="31"/>
  <c r="R817" i="22"/>
  <c r="T834" i="31"/>
  <c r="T835" i="31"/>
  <c r="Q805" i="22"/>
  <c r="S822" i="31"/>
  <c r="Q807" i="22"/>
  <c r="S824" i="31"/>
  <c r="L269" i="38"/>
  <c r="Q268" i="38"/>
  <c r="Q269" i="38"/>
  <c r="L263" i="38"/>
  <c r="Q262" i="38"/>
  <c r="Q263" i="38"/>
  <c r="R277" i="39"/>
  <c r="T276" i="41"/>
  <c r="T277" i="41"/>
  <c r="R277" i="37"/>
  <c r="T276" i="40"/>
  <c r="T277" i="40"/>
  <c r="R815" i="22"/>
  <c r="T832" i="31"/>
  <c r="T833" i="31"/>
  <c r="R265" i="39"/>
  <c r="T264" i="41"/>
  <c r="L259" i="37"/>
  <c r="Q258" i="37"/>
  <c r="N258" i="40"/>
  <c r="J273" i="36"/>
  <c r="L272" i="36"/>
  <c r="Q275" i="39"/>
  <c r="S274" i="41"/>
  <c r="L275" i="37"/>
  <c r="Q274" i="37"/>
  <c r="N274" i="40"/>
  <c r="L263" i="36"/>
  <c r="Q262" i="36"/>
  <c r="Q263" i="36"/>
  <c r="U259" i="41"/>
  <c r="A258" i="41"/>
  <c r="L267" i="38"/>
  <c r="Q266" i="38"/>
  <c r="Q267" i="38"/>
  <c r="L271" i="37"/>
  <c r="Q270" i="37"/>
  <c r="N270" i="40"/>
  <c r="R823" i="22"/>
  <c r="T840" i="31"/>
  <c r="T841" i="31"/>
  <c r="R263" i="37"/>
  <c r="T262" i="40"/>
  <c r="U267" i="41"/>
  <c r="A266" i="41"/>
  <c r="U276" i="41"/>
  <c r="U92" i="33"/>
  <c r="V276" i="41"/>
  <c r="P277" i="41"/>
  <c r="R272" i="38"/>
  <c r="R273" i="38"/>
  <c r="N273" i="38"/>
  <c r="L21" i="32"/>
  <c r="N21" i="32"/>
  <c r="M6" i="42"/>
  <c r="L19" i="32"/>
  <c r="N19" i="32"/>
  <c r="L18" i="32"/>
  <c r="N18" i="32"/>
  <c r="M16" i="32"/>
  <c r="L20" i="32"/>
  <c r="N20" i="32"/>
  <c r="M5" i="42"/>
  <c r="L279" i="37"/>
  <c r="Q278" i="37"/>
  <c r="N278" i="40"/>
  <c r="R269" i="39"/>
  <c r="T268" i="41"/>
  <c r="T269" i="41"/>
  <c r="Q277" i="39"/>
  <c r="S276" i="41"/>
  <c r="L261" i="36"/>
  <c r="Q260" i="36"/>
  <c r="Q261" i="36"/>
  <c r="R259" i="37"/>
  <c r="T258" i="40"/>
  <c r="P271" i="40"/>
  <c r="U270" i="40"/>
  <c r="U66" i="33"/>
  <c r="V270" i="40"/>
  <c r="R821" i="22"/>
  <c r="T838" i="31"/>
  <c r="T839" i="31"/>
  <c r="P269" i="40"/>
  <c r="U268" i="40"/>
  <c r="U64" i="33"/>
  <c r="V268" i="40"/>
  <c r="P275" i="41"/>
  <c r="U274" i="41"/>
  <c r="U90" i="33"/>
  <c r="V274" i="41"/>
  <c r="U261" i="40"/>
  <c r="A260" i="40"/>
  <c r="R275" i="37"/>
  <c r="T274" i="40"/>
  <c r="T275" i="40"/>
  <c r="Q825" i="22"/>
  <c r="S842" i="31"/>
  <c r="P267" i="40"/>
  <c r="V266" i="40"/>
  <c r="U266" i="40"/>
  <c r="U44" i="42"/>
  <c r="R269" i="37"/>
  <c r="T268" i="40"/>
  <c r="T269" i="40"/>
  <c r="R275" i="39"/>
  <c r="T274" i="41"/>
  <c r="T275" i="41"/>
  <c r="L267" i="36"/>
  <c r="Q266" i="36"/>
  <c r="Q267" i="36"/>
  <c r="P272" i="41"/>
  <c r="P88" i="33"/>
  <c r="P89" i="33"/>
  <c r="N273" i="39"/>
  <c r="R272" i="39"/>
  <c r="L259" i="38"/>
  <c r="Q258" i="38"/>
  <c r="Q259" i="38"/>
  <c r="V272" i="40"/>
  <c r="P273" i="40"/>
  <c r="U272" i="40"/>
  <c r="U68" i="33"/>
  <c r="R272" i="36"/>
  <c r="R273" i="36"/>
  <c r="N273" i="36"/>
  <c r="L271" i="38"/>
  <c r="Q270" i="38"/>
  <c r="Q271" i="38"/>
  <c r="N269" i="36"/>
  <c r="R268" i="36"/>
  <c r="R269" i="36"/>
  <c r="V278" i="40"/>
  <c r="U278" i="40"/>
  <c r="U74" i="33"/>
  <c r="P279" i="40"/>
  <c r="P269" i="41"/>
  <c r="U268" i="41"/>
  <c r="U84" i="33"/>
  <c r="V268" i="41"/>
  <c r="U841" i="31"/>
  <c r="A840" i="31"/>
  <c r="Q809" i="22"/>
  <c r="S826" i="31"/>
  <c r="L14" i="32"/>
  <c r="L13" i="32"/>
  <c r="L12" i="32"/>
  <c r="Q265" i="37"/>
  <c r="S264" i="40"/>
  <c r="L269" i="37"/>
  <c r="Q268" i="37"/>
  <c r="N268" i="40"/>
  <c r="P259" i="40"/>
  <c r="U258" i="40"/>
  <c r="U36" i="42"/>
  <c r="V258" i="40"/>
  <c r="R279" i="39"/>
  <c r="T278" i="41"/>
  <c r="T279" i="41"/>
  <c r="Q263" i="39"/>
  <c r="S262" i="41"/>
  <c r="L263" i="37"/>
  <c r="Q262" i="37"/>
  <c r="N262" i="40"/>
  <c r="L268" i="36"/>
  <c r="J269" i="36"/>
  <c r="L815" i="21"/>
  <c r="Q814" i="21"/>
  <c r="Q815" i="21"/>
  <c r="Q822" i="21"/>
  <c r="Q823" i="21"/>
  <c r="L823" i="21"/>
  <c r="Q816" i="22"/>
  <c r="L817" i="22"/>
  <c r="Q820" i="22"/>
  <c r="L821" i="22"/>
  <c r="L819" i="22"/>
  <c r="Q818" i="22"/>
  <c r="Q822" i="22"/>
  <c r="L823" i="22"/>
  <c r="V259" i="40"/>
  <c r="V36" i="42"/>
  <c r="V37" i="42"/>
  <c r="A64" i="33"/>
  <c r="U65" i="33"/>
  <c r="V275" i="40"/>
  <c r="V70" i="33"/>
  <c r="V71" i="33"/>
  <c r="U55" i="42"/>
  <c r="A54" i="42"/>
  <c r="U95" i="33"/>
  <c r="A94" i="33"/>
  <c r="S833" i="31"/>
  <c r="S14" i="33"/>
  <c r="S15" i="33"/>
  <c r="V261" i="41"/>
  <c r="V58" i="42"/>
  <c r="V59" i="42"/>
  <c r="T259" i="40"/>
  <c r="T36" i="42"/>
  <c r="T37" i="42"/>
  <c r="N257" i="41"/>
  <c r="N54" i="42"/>
  <c r="N55" i="42"/>
  <c r="N263" i="40"/>
  <c r="N40" i="42"/>
  <c r="N41" i="42"/>
  <c r="U37" i="42"/>
  <c r="A36" i="42"/>
  <c r="V269" i="41"/>
  <c r="V84" i="33"/>
  <c r="V85" i="33"/>
  <c r="S825" i="31"/>
  <c r="S18" i="42"/>
  <c r="S19" i="42"/>
  <c r="U71" i="33"/>
  <c r="A70" i="33"/>
  <c r="U41" i="42"/>
  <c r="A40" i="42"/>
  <c r="L271" i="41"/>
  <c r="L86" i="33"/>
  <c r="L87" i="33"/>
  <c r="N269" i="41"/>
  <c r="N84" i="33"/>
  <c r="N85" i="33"/>
  <c r="U59" i="42"/>
  <c r="A58" i="42"/>
  <c r="U85" i="33"/>
  <c r="A84" i="33"/>
  <c r="V277" i="41"/>
  <c r="V92" i="33"/>
  <c r="V93" i="33"/>
  <c r="N259" i="40"/>
  <c r="N36" i="42"/>
  <c r="N37" i="42"/>
  <c r="V263" i="40"/>
  <c r="V40" i="42"/>
  <c r="V41" i="42"/>
  <c r="V279" i="41"/>
  <c r="V94" i="33"/>
  <c r="V95" i="33"/>
  <c r="N261" i="41"/>
  <c r="N58" i="42"/>
  <c r="N59" i="42"/>
  <c r="N271" i="40"/>
  <c r="N66" i="33"/>
  <c r="N67" i="33"/>
  <c r="T261" i="41"/>
  <c r="T58" i="42"/>
  <c r="T59" i="42"/>
  <c r="N269" i="40"/>
  <c r="N64" i="33"/>
  <c r="N65" i="33"/>
  <c r="U45" i="42"/>
  <c r="A44" i="42"/>
  <c r="S277" i="41"/>
  <c r="S92" i="33"/>
  <c r="S93" i="33"/>
  <c r="U93" i="33"/>
  <c r="A92" i="33"/>
  <c r="N275" i="40"/>
  <c r="N70" i="33"/>
  <c r="N71" i="33"/>
  <c r="S823" i="31"/>
  <c r="S16" i="42"/>
  <c r="S17" i="42"/>
  <c r="V265" i="41"/>
  <c r="V62" i="42"/>
  <c r="V63" i="42"/>
  <c r="U25" i="33"/>
  <c r="A24" i="33"/>
  <c r="M8" i="32"/>
  <c r="N4" i="33"/>
  <c r="N273" i="40"/>
  <c r="N68" i="33"/>
  <c r="N69" i="33"/>
  <c r="S257" i="40"/>
  <c r="S34" i="42"/>
  <c r="S35" i="42"/>
  <c r="V273" i="40"/>
  <c r="V68" i="33"/>
  <c r="V69" i="33"/>
  <c r="N279" i="40"/>
  <c r="N74" i="33"/>
  <c r="N75" i="33"/>
  <c r="S829" i="31"/>
  <c r="S22" i="42"/>
  <c r="S23" i="42"/>
  <c r="V257" i="41"/>
  <c r="V54" i="42"/>
  <c r="V55" i="42"/>
  <c r="S263" i="41"/>
  <c r="S60" i="42"/>
  <c r="S61" i="42"/>
  <c r="V267" i="40"/>
  <c r="V44" i="42"/>
  <c r="V45" i="42"/>
  <c r="V275" i="41"/>
  <c r="V90" i="33"/>
  <c r="V91" i="33"/>
  <c r="V271" i="40"/>
  <c r="V66" i="33"/>
  <c r="V67" i="33"/>
  <c r="U63" i="42"/>
  <c r="A62" i="42"/>
  <c r="N279" i="41"/>
  <c r="N94" i="33"/>
  <c r="N95" i="33"/>
  <c r="N277" i="40"/>
  <c r="N72" i="33"/>
  <c r="N73" i="33"/>
  <c r="V843" i="31"/>
  <c r="V24" i="33"/>
  <c r="V25" i="33"/>
  <c r="N265" i="41"/>
  <c r="N62" i="42"/>
  <c r="N63" i="42"/>
  <c r="T267" i="40"/>
  <c r="T44" i="42"/>
  <c r="T45" i="42"/>
  <c r="V269" i="40"/>
  <c r="V64" i="33"/>
  <c r="V65" i="33"/>
  <c r="S827" i="31"/>
  <c r="S20" i="42"/>
  <c r="S21" i="42"/>
  <c r="U69" i="33"/>
  <c r="A68" i="33"/>
  <c r="U91" i="33"/>
  <c r="A90" i="33"/>
  <c r="U67" i="33"/>
  <c r="A66" i="33"/>
  <c r="T265" i="41"/>
  <c r="T62" i="42"/>
  <c r="T63" i="42"/>
  <c r="L273" i="41"/>
  <c r="L88" i="33"/>
  <c r="L89" i="33"/>
  <c r="N267" i="40"/>
  <c r="N44" i="42"/>
  <c r="N45" i="42"/>
  <c r="T257" i="41"/>
  <c r="T54" i="42"/>
  <c r="T55" i="42"/>
  <c r="U73" i="33"/>
  <c r="A72" i="33"/>
  <c r="U75" i="33"/>
  <c r="A74" i="33"/>
  <c r="S265" i="40"/>
  <c r="S42" i="42"/>
  <c r="S43" i="42"/>
  <c r="V279" i="40"/>
  <c r="V74" i="33"/>
  <c r="V75" i="33"/>
  <c r="S843" i="31"/>
  <c r="S24" i="33"/>
  <c r="S25" i="33"/>
  <c r="T263" i="40"/>
  <c r="T40" i="42"/>
  <c r="T41" i="42"/>
  <c r="S275" i="41"/>
  <c r="S90" i="33"/>
  <c r="S91" i="33"/>
  <c r="S821" i="31"/>
  <c r="S14" i="42"/>
  <c r="S15" i="42"/>
  <c r="V277" i="40"/>
  <c r="V72" i="33"/>
  <c r="V73" i="33"/>
  <c r="M24" i="32"/>
  <c r="Q823" i="22"/>
  <c r="S840" i="31"/>
  <c r="Q269" i="37"/>
  <c r="S268" i="40"/>
  <c r="P273" i="41"/>
  <c r="V272" i="41"/>
  <c r="U272" i="41"/>
  <c r="U88" i="33"/>
  <c r="Q819" i="22"/>
  <c r="S836" i="31"/>
  <c r="U279" i="40"/>
  <c r="A278" i="40"/>
  <c r="U273" i="40"/>
  <c r="A272" i="40"/>
  <c r="U275" i="41"/>
  <c r="A274" i="41"/>
  <c r="U271" i="40"/>
  <c r="A270" i="40"/>
  <c r="M4" i="42"/>
  <c r="R271" i="39"/>
  <c r="T270" i="41"/>
  <c r="T271" i="41"/>
  <c r="Q277" i="37"/>
  <c r="S276" i="40"/>
  <c r="Q257" i="39"/>
  <c r="S256" i="41"/>
  <c r="P271" i="41"/>
  <c r="U270" i="41"/>
  <c r="U86" i="33"/>
  <c r="V270" i="41"/>
  <c r="Q267" i="37"/>
  <c r="S266" i="40"/>
  <c r="L277" i="38"/>
  <c r="Q276" i="38"/>
  <c r="Q277" i="38"/>
  <c r="U277" i="40"/>
  <c r="A276" i="40"/>
  <c r="Q269" i="39"/>
  <c r="S268" i="41"/>
  <c r="L277" i="36"/>
  <c r="Q276" i="36"/>
  <c r="Q277" i="36"/>
  <c r="Q821" i="22"/>
  <c r="S838" i="31"/>
  <c r="L269" i="36"/>
  <c r="Q268" i="36"/>
  <c r="Q269" i="36"/>
  <c r="A268" i="40"/>
  <c r="U269" i="40"/>
  <c r="Q279" i="37"/>
  <c r="S278" i="40"/>
  <c r="L273" i="36"/>
  <c r="Q272" i="36"/>
  <c r="Q273" i="36"/>
  <c r="L273" i="38"/>
  <c r="Q272" i="38"/>
  <c r="Q273" i="38"/>
  <c r="L275" i="38"/>
  <c r="Q274" i="38"/>
  <c r="Q275" i="38"/>
  <c r="L271" i="39"/>
  <c r="N270" i="41"/>
  <c r="Q270" i="39"/>
  <c r="U257" i="41"/>
  <c r="A256" i="41"/>
  <c r="A278" i="41"/>
  <c r="U279" i="41"/>
  <c r="Q261" i="39"/>
  <c r="S260" i="41"/>
  <c r="U259" i="40"/>
  <c r="A258" i="40"/>
  <c r="M4" i="33"/>
  <c r="N12" i="32"/>
  <c r="U275" i="40"/>
  <c r="A274" i="40"/>
  <c r="U263" i="40"/>
  <c r="A262" i="40"/>
  <c r="L271" i="36"/>
  <c r="Q270" i="36"/>
  <c r="Q271" i="36"/>
  <c r="U261" i="41"/>
  <c r="A260" i="41"/>
  <c r="Q817" i="22"/>
  <c r="S834" i="31"/>
  <c r="Q263" i="37"/>
  <c r="S262" i="40"/>
  <c r="Q279" i="39"/>
  <c r="S278" i="41"/>
  <c r="Q265" i="39"/>
  <c r="S264" i="41"/>
  <c r="N13" i="32"/>
  <c r="M5" i="33"/>
  <c r="U269" i="41"/>
  <c r="A268" i="41"/>
  <c r="R273" i="39"/>
  <c r="T272" i="41"/>
  <c r="T273" i="41"/>
  <c r="N14" i="32"/>
  <c r="M6" i="33"/>
  <c r="U267" i="40"/>
  <c r="A266" i="40"/>
  <c r="U277" i="41"/>
  <c r="A276" i="41"/>
  <c r="Q271" i="37"/>
  <c r="S270" i="40"/>
  <c r="Q259" i="37"/>
  <c r="S258" i="40"/>
  <c r="L279" i="36"/>
  <c r="Q278" i="36"/>
  <c r="Q279" i="36"/>
  <c r="N272" i="41"/>
  <c r="L273" i="39"/>
  <c r="Q272" i="39"/>
  <c r="L275" i="36"/>
  <c r="Q274" i="36"/>
  <c r="Q275" i="36"/>
  <c r="U843" i="31"/>
  <c r="A842" i="31"/>
  <c r="Q275" i="37"/>
  <c r="S274" i="40"/>
  <c r="U265" i="41"/>
  <c r="A264" i="41"/>
  <c r="Q273" i="37"/>
  <c r="S272" i="40"/>
  <c r="M9" i="32"/>
  <c r="M10" i="32"/>
  <c r="L10" i="32"/>
  <c r="M2" i="33"/>
  <c r="N271" i="41"/>
  <c r="N86" i="33"/>
  <c r="N87" i="33"/>
  <c r="S279" i="40"/>
  <c r="S74" i="33"/>
  <c r="S75" i="33"/>
  <c r="S267" i="40"/>
  <c r="S44" i="42"/>
  <c r="S45" i="42"/>
  <c r="S263" i="40"/>
  <c r="S40" i="42"/>
  <c r="S41" i="42"/>
  <c r="S261" i="41"/>
  <c r="S58" i="42"/>
  <c r="S59" i="42"/>
  <c r="S269" i="40"/>
  <c r="S64" i="33"/>
  <c r="S65" i="33"/>
  <c r="S279" i="41"/>
  <c r="S94" i="33"/>
  <c r="S95" i="33"/>
  <c r="N273" i="41"/>
  <c r="N88" i="33"/>
  <c r="N89" i="33"/>
  <c r="S269" i="41"/>
  <c r="S84" i="33"/>
  <c r="S85" i="33"/>
  <c r="V271" i="41"/>
  <c r="V86" i="33"/>
  <c r="V87" i="33"/>
  <c r="S839" i="31"/>
  <c r="S20" i="33"/>
  <c r="S21" i="33"/>
  <c r="S277" i="40"/>
  <c r="S72" i="33"/>
  <c r="S73" i="33"/>
  <c r="S275" i="40"/>
  <c r="S70" i="33"/>
  <c r="S71" i="33"/>
  <c r="S835" i="31"/>
  <c r="S16" i="33"/>
  <c r="S17" i="33"/>
  <c r="U87" i="33"/>
  <c r="A86" i="33"/>
  <c r="S841" i="31"/>
  <c r="S22" i="33"/>
  <c r="S23" i="33"/>
  <c r="V273" i="41"/>
  <c r="V88" i="33"/>
  <c r="V89" i="33"/>
  <c r="S273" i="40"/>
  <c r="S68" i="33"/>
  <c r="S69" i="33"/>
  <c r="U89" i="33"/>
  <c r="A88" i="33"/>
  <c r="S271" i="40"/>
  <c r="S66" i="33"/>
  <c r="S67" i="33"/>
  <c r="S837" i="31"/>
  <c r="S18" i="33"/>
  <c r="S19" i="33"/>
  <c r="S259" i="40"/>
  <c r="S36" i="42"/>
  <c r="S37" i="42"/>
  <c r="S265" i="41"/>
  <c r="S62" i="42"/>
  <c r="S63" i="42"/>
  <c r="S257" i="41"/>
  <c r="S54" i="42"/>
  <c r="S55" i="42"/>
  <c r="N24" i="32"/>
  <c r="M26" i="32"/>
  <c r="Q2" i="33"/>
  <c r="U273" i="41"/>
  <c r="A272" i="41"/>
  <c r="Q273" i="39"/>
  <c r="S272" i="41"/>
  <c r="Q271" i="39"/>
  <c r="S270" i="41"/>
  <c r="A270" i="41"/>
  <c r="U271" i="41"/>
  <c r="S273" i="41"/>
  <c r="S88" i="33"/>
  <c r="S89" i="33"/>
  <c r="S271" i="41"/>
  <c r="S86" i="33"/>
  <c r="S87" i="33"/>
</calcChain>
</file>

<file path=xl/sharedStrings.xml><?xml version="1.0" encoding="utf-8"?>
<sst xmlns="http://schemas.openxmlformats.org/spreadsheetml/2006/main" count="13338" uniqueCount="259">
  <si>
    <t>art. 7 L. 438/92</t>
  </si>
  <si>
    <t>I.I.S.</t>
  </si>
  <si>
    <t>Emolumenti contrattuali</t>
  </si>
  <si>
    <t>Da</t>
  </si>
  <si>
    <t>A</t>
  </si>
  <si>
    <t>(a)</t>
  </si>
  <si>
    <t>(b)</t>
  </si>
  <si>
    <t>(c)</t>
  </si>
  <si>
    <t>(d)</t>
  </si>
  <si>
    <t>(e)</t>
  </si>
  <si>
    <t>(f)</t>
  </si>
  <si>
    <t>(g)</t>
  </si>
  <si>
    <t>(h)</t>
  </si>
  <si>
    <t>(i)</t>
  </si>
  <si>
    <t>(l)</t>
  </si>
  <si>
    <t>Fasce retributive</t>
  </si>
  <si>
    <t>Decorrenza</t>
  </si>
  <si>
    <t>Stipendio
annuo</t>
  </si>
  <si>
    <t>Docenti scuola media ed equiparati</t>
  </si>
  <si>
    <t>(m)</t>
  </si>
  <si>
    <t>Dal</t>
  </si>
  <si>
    <t>Al</t>
  </si>
  <si>
    <t>Direttore dei servizi generali e amministrativi</t>
  </si>
  <si>
    <t>RETRIBUZIONE PROFESSIONALE DOCENTI*</t>
  </si>
  <si>
    <t>*Voce accessoria</t>
  </si>
  <si>
    <t>Personale ATA:</t>
  </si>
  <si>
    <t xml:space="preserve"> (anche per il profilo professionale: guardarobiere dal 1° gen. 2002)</t>
  </si>
  <si>
    <t>Collaboratore tecnico, cuoco, infermiere --&gt; dal 1-1-1995 Assistente tecnico, cuoco, infermiere</t>
  </si>
  <si>
    <t>Collaboratore amministrativo--&gt; dal 1-1-1995 Assistente amministrativo ed equiparati</t>
  </si>
  <si>
    <t>Ausiliari ed equiparati --&gt; dal 1-1-1995 Collaboratori scolastici</t>
  </si>
  <si>
    <t>Personale Docente:</t>
  </si>
  <si>
    <t>Docenti diplomati istituti di sec. II grado  ed equiparati</t>
  </si>
  <si>
    <t>Docenti laureati istituti sec. di II grado ed equiparati</t>
  </si>
  <si>
    <t>Direttivi, capi d'istituto ed equiparati</t>
  </si>
  <si>
    <t xml:space="preserve">COMPARTO SCUOLA </t>
  </si>
  <si>
    <t>Elenco CCNL del Comparto scuola utilizzati per la compilazione delle tabelle:</t>
  </si>
  <si>
    <t>PARTE ECONOMICA, BIENNIO 1994-1995</t>
  </si>
  <si>
    <r>
      <t xml:space="preserve">Data effetti giuridici: </t>
    </r>
    <r>
      <rPr>
        <sz val="10"/>
        <rFont val="Arial"/>
        <family val="2"/>
      </rPr>
      <t>4 agosto 1995</t>
    </r>
  </si>
  <si>
    <r>
      <t xml:space="preserve">Data effetti economici: </t>
    </r>
    <r>
      <rPr>
        <sz val="10"/>
        <rFont val="Arial"/>
        <family val="2"/>
      </rPr>
      <t>3 settembre 1995</t>
    </r>
  </si>
  <si>
    <t>Decorrenze aumenti contrattuali previsti:</t>
  </si>
  <si>
    <t>PARTE ECONOMICA, BIENNIO 1996-1997</t>
  </si>
  <si>
    <r>
      <t xml:space="preserve">Ambito: </t>
    </r>
    <r>
      <rPr>
        <sz val="10"/>
        <rFont val="Arial"/>
        <family val="2"/>
      </rPr>
      <t>Comparto  </t>
    </r>
    <r>
      <rPr>
        <b/>
        <sz val="10"/>
        <rFont val="Arial"/>
        <family val="2"/>
      </rPr>
      <t>Comparto:</t>
    </r>
    <r>
      <rPr>
        <sz val="10"/>
        <rFont val="Arial"/>
        <family val="2"/>
      </rPr>
      <t> Scuola  </t>
    </r>
  </si>
  <si>
    <r>
      <t xml:space="preserve">Data effetti giuridici: </t>
    </r>
    <r>
      <rPr>
        <sz val="10"/>
        <rFont val="Arial"/>
        <family val="2"/>
      </rPr>
      <t>1 gennaio 1996</t>
    </r>
  </si>
  <si>
    <r>
      <t xml:space="preserve">Data effetti economici: </t>
    </r>
    <r>
      <rPr>
        <sz val="10"/>
        <rFont val="Arial"/>
        <family val="2"/>
      </rPr>
      <t>1 gennaio 1996</t>
    </r>
  </si>
  <si>
    <t>PARTE ECONOMICA, BIENNIO 1998-1999</t>
  </si>
  <si>
    <r>
      <t xml:space="preserve">Data effetti economici: </t>
    </r>
    <r>
      <rPr>
        <sz val="10"/>
        <rFont val="Arial"/>
        <family val="2"/>
      </rPr>
      <t>1 gennaio 1998</t>
    </r>
  </si>
  <si>
    <t>PARTE ECONOMICA, BIENNIO 2000-2001</t>
  </si>
  <si>
    <r>
      <t xml:space="preserve">Data di sottoscrizione: </t>
    </r>
    <r>
      <rPr>
        <sz val="10"/>
        <rFont val="Arial"/>
        <family val="2"/>
      </rPr>
      <t>15 marzo 2001</t>
    </r>
  </si>
  <si>
    <t>PARTE ECONOMICA, BIENNIO 2002-2003</t>
  </si>
  <si>
    <t>TOTALE
(senza 13^)</t>
  </si>
  <si>
    <t>TOTALE
(comprensivo della 13^)</t>
  </si>
  <si>
    <t>dal 1° gen. 2002 Coordinatore amministrativo e tecnico</t>
  </si>
  <si>
    <t>CCNL DEL COMPARTO DEL PERSONALE DELLA SCUOLA 1994-1997</t>
  </si>
  <si>
    <t>1.a</t>
  </si>
  <si>
    <t>1)</t>
  </si>
  <si>
    <t>2)</t>
  </si>
  <si>
    <t>CCNL DEL COMPARTO DEL PERSONALE DELLA SCUOLA 1998-2001</t>
  </si>
  <si>
    <t>2.a</t>
  </si>
  <si>
    <t>2.b</t>
  </si>
  <si>
    <t xml:space="preserve">Data effetti economici: </t>
  </si>
  <si>
    <r>
      <t>Data effetti giuridici:</t>
    </r>
    <r>
      <rPr>
        <sz val="10"/>
        <rFont val="Arial"/>
        <family val="2"/>
      </rPr>
      <t xml:space="preserve"> </t>
    </r>
  </si>
  <si>
    <t>3)</t>
  </si>
  <si>
    <t>CCNL DEL COMPARTO DEL PERSONALE DELLA SCUOLA 2002-2005</t>
  </si>
  <si>
    <t>Decreto del Presidente della Repubblica 23 agosto 1988, n. 399</t>
  </si>
  <si>
    <t xml:space="preserve">Norme risultanti dalla disciplina prevista dall'accordo per il triennio 1988-90 </t>
  </si>
  <si>
    <t>del 9 giugno 1988 relativo al personale del comparto scuola</t>
  </si>
  <si>
    <r>
      <t xml:space="preserve">Data effetti giuridici: </t>
    </r>
    <r>
      <rPr>
        <sz val="10"/>
        <rFont val="Arial"/>
        <family val="2"/>
      </rPr>
      <t>1 gennaio 1988</t>
    </r>
  </si>
  <si>
    <r>
      <t xml:space="preserve">Data effetti economici: </t>
    </r>
    <r>
      <rPr>
        <sz val="10"/>
        <rFont val="Arial"/>
        <family val="2"/>
      </rPr>
      <t>1 luglio 1988</t>
    </r>
  </si>
  <si>
    <t>3.a</t>
  </si>
  <si>
    <t>4.b</t>
  </si>
  <si>
    <t>3.b</t>
  </si>
  <si>
    <t>4)</t>
  </si>
  <si>
    <t>4.a</t>
  </si>
  <si>
    <t>PARTE ECONOMICA, BIENNIO 2004-2005</t>
  </si>
  <si>
    <t>Estremi G.U.:</t>
  </si>
  <si>
    <t>S.O. Gazzetta Ufficiale n. 213 del 10 settembre 1988 - Serie Generale</t>
  </si>
  <si>
    <t xml:space="preserve">Estremi G.U.: </t>
  </si>
  <si>
    <t>Gazzetta Ufficiale n. 207 del 5 settembre 1995 - Suppl.to ordinario n. 109</t>
  </si>
  <si>
    <r>
      <t xml:space="preserve">Data sottoscrizione: </t>
    </r>
    <r>
      <rPr>
        <sz val="10"/>
        <rFont val="Arial"/>
        <family val="2"/>
      </rPr>
      <t>9 giugno 1988</t>
    </r>
  </si>
  <si>
    <r>
      <t xml:space="preserve">Data sottoscrizione: </t>
    </r>
    <r>
      <rPr>
        <sz val="10"/>
        <rFont val="Arial"/>
        <family val="2"/>
      </rPr>
      <t>4 agosto 1995</t>
    </r>
  </si>
  <si>
    <r>
      <t xml:space="preserve">Data sottoscrizione: </t>
    </r>
    <r>
      <rPr>
        <sz val="10"/>
        <rFont val="Arial"/>
        <family val="2"/>
      </rPr>
      <t>1 agosto 1996</t>
    </r>
  </si>
  <si>
    <t>Gazzetta Ufficiale n. 190 del 14 agosto 1996 - Suppl.to ordinario n. 137</t>
  </si>
  <si>
    <t>Gazzetta Ufficiale n. 133 del 9 giugno 1999 - Suppl.to ordinario n.109</t>
  </si>
  <si>
    <r>
      <t>Data sottoscrizione:</t>
    </r>
    <r>
      <rPr>
        <sz val="10"/>
        <rFont val="Arial"/>
        <family val="2"/>
      </rPr>
      <t>26 maggio 1999</t>
    </r>
  </si>
  <si>
    <r>
      <t>Data effetti giuridici:</t>
    </r>
    <r>
      <rPr>
        <sz val="10"/>
        <rFont val="Arial"/>
        <family val="2"/>
      </rPr>
      <t>26 maggio 1999</t>
    </r>
  </si>
  <si>
    <t>Gazzetta Ufficiale n. 70 del 24 marzo 2001 - Serie Generale</t>
  </si>
  <si>
    <t>Gazzetta Ufficiale n. 195 del 20 dicembre 2005 - Serie Generale</t>
  </si>
  <si>
    <t>Le fasce retributive, per le decorrenze dal 1° maggio 1990 al 31 dicembre 1995, sono quelle previste dal DPR 23 agosto 1988, n. 399:</t>
  </si>
  <si>
    <t>Ausiliari ed equiparati: dalla Fascia I alla fascia XXI</t>
  </si>
  <si>
    <t>Guardarobieri, aiutanti cuochi ed equiparati: dalla Fascia I alla fascia XXI</t>
  </si>
  <si>
    <t>Collaboratore tecnico, cuoco, infermiere ed equiparati: dalla Fascia I alla fascia XXI</t>
  </si>
  <si>
    <t>Collaboratore amministrativo ed equiparati: dalla Fascia I alla fascia XXI</t>
  </si>
  <si>
    <t>Coordinatore amministrativo ed equiparati: dalla Fascia I alla fascia XXI</t>
  </si>
  <si>
    <t>Docenti scuola materna ed elementare ed equiparati: dalla Fascia I alla fascia XXI</t>
  </si>
  <si>
    <t>Docenti diplomati istituti di scuola II grado ed equiparati: dalla Fascia I alla fascia XXI</t>
  </si>
  <si>
    <t>Docenti di scuola media ed equiparati: dalla Fascia I alla fascia XXI</t>
  </si>
  <si>
    <t>Docenti laureati istituti di scuola II grado ed equiparati: dalla Fascia I alla fascia XXII</t>
  </si>
  <si>
    <t>Direttivi, capi d'istituti ed equiparati: dalla Fascia I alla fascia XXI</t>
  </si>
  <si>
    <t>Collaboratori scolastici ed equiparati: dalla posizione stipendiale 0-2, 3-8, 9-14, 15-20, 21-27, 28-34 e 35</t>
  </si>
  <si>
    <t>Direttore dei servizi generali e amministrativi: dalla posizione stipendiale 0-2, 3-8, 9-14, 15-20, 21-27, 28-34 e 35</t>
  </si>
  <si>
    <t>Collaboratore scolastico (dal 1° gen. 2002 Collaboratore scolastico istruttore): dalla posizione stipendiale 0-2, 3-8, 9-14, 15-20, 21-27, 28-34 e 35</t>
  </si>
  <si>
    <t>Assistente tecnico, cuoco, infermiere ed equiparati (dal 1° gen. 2002 anche per Guardarobiere): dalla posizione stipendiale 0-2, 3-8, 9-14, 15-20, 21-27, 28-34 e 35</t>
  </si>
  <si>
    <t>Assistente amministrativo ed equiparati : dalla posizione stipendiale 0-2, 3-8, 9-14, 15-20, 21-27, 28-34 e 35</t>
  </si>
  <si>
    <t>Responsabile amministrativo (dal 1° gen. 2002 Coordinatore amministrativo e tecnico): dalla posizione stipendiale 0-2, 3-8, 9-14, 15-20, 21-27, 28-34 e 35</t>
  </si>
  <si>
    <t>Docenti scuola materna ed elementare ed equiparati: dalla posizione stipendiale 0-2, 3-8, 9-14, 15-20, 21-27, 28-34 e 35</t>
  </si>
  <si>
    <t>Docenti diplomati istituti di scuola II grado ed equiparati: dalla posizione stipendiale 0-2, 3-8, 9-14, 15-20, 21-27, 28-34 e 35</t>
  </si>
  <si>
    <t>Docenti di scuola media ed equiparati: dalla posizione stipendiale 0-2, 3-8, 9-14, 15-20, 21-27, 28-34 e 35</t>
  </si>
  <si>
    <t>Docenti laureati istituti di scuola II grado ed equiparati: dalla posizione stipendiale 0-2, 3-8, 9-14, 15-20, 21-27, 28-34 e 35</t>
  </si>
  <si>
    <t>Direttivi, capi d'istituti ed equiparati: dalla posizione stipendiale 0-2, 3-8, 9-14, 15-20, 21-27, 28-34 e 35</t>
  </si>
  <si>
    <t>Le fasce retributive, per le decorrenze dal 1° gennaio 1996, sono quelle previste CCNL del comparto del personale della scuola 1994-1997:</t>
  </si>
  <si>
    <t xml:space="preserve">Nelle allegate tabelle, sono presenti: </t>
  </si>
  <si>
    <t>1. gli importi base previsti dai CCNL del personale della scuola, indicati nella pagina precedente, a partire dal 1 maggio 1990 (DPR 399/88)</t>
  </si>
  <si>
    <t>Gazzetta Ufficiale n. 188 del 14 agosto 2003 - Serie Generale</t>
  </si>
  <si>
    <t>2. gli importi dell'Indennità integrativa speciale sono quelli riportati nel CCNL del personale della scuola 2002-2005, pubblicato sulla G.U. n. 188 del 14 agosto 2003.</t>
  </si>
  <si>
    <t>3. Sono escluse tutte le retribuzioni legate alla carriera dei singoli dipendenti (Retribuzione Individuale di Anzianità, Assegno ad personam, retribuzione accessoria, ecc.)</t>
  </si>
  <si>
    <t xml:space="preserve">    in particolare, non è indicato l'importo dell'eventuale assegno ad personam, determinato in base alla nuova classificazione delle posizioni stipendiali previste dal CCNL</t>
  </si>
  <si>
    <t xml:space="preserve">    del personale della scuola per il quadriennio 1994-1997, pubblicato sulla Gazzetta Ufficiale n. 207 del 5 settembre 1995 - Supplemento ordinario n. 109</t>
  </si>
  <si>
    <t xml:space="preserve">COMPENSO INDIVIDUALE ACCESSORIO PER IL PERSONALE ATA*
(art. 25 C.C.N.I. 31 agosto 1999) </t>
  </si>
  <si>
    <t>Tipologia di parametro</t>
  </si>
  <si>
    <t>Note</t>
  </si>
  <si>
    <t>Parametro base in misura fissa:</t>
  </si>
  <si>
    <t>Misura tabellare annua lorda.</t>
  </si>
  <si>
    <t>Particolari tipologie di istituzioni scolastiche: parte variabile</t>
  </si>
  <si>
    <t xml:space="preserve">a) Aziende agraria </t>
  </si>
  <si>
    <t>da moltiplicare per il numero delle aziende funzionanti presso l'istituto.</t>
  </si>
  <si>
    <t>b)Istituti di secondo grado aggragati ed istituti tecnici, professionali e d'arte con laboratori con reparti di lavorazione</t>
  </si>
  <si>
    <t>spettante in misura unica indipendentemente dall'esistenza di più situazioni di cui alla lettera b).</t>
  </si>
  <si>
    <t>c) Convitti annessi</t>
  </si>
  <si>
    <t>da moltiplicare per il numero dei convitti annessi all'istituto</t>
  </si>
  <si>
    <t>d) Istituti verticalizzati</t>
  </si>
  <si>
    <t>spettante in misura unica</t>
  </si>
  <si>
    <t>Complessità organizzativa nelle scuole con più di 35 posti docente in organico di diritto</t>
  </si>
  <si>
    <t xml:space="preserve">da moltiplicare per il numero dei posti docente in organico di diritto </t>
  </si>
  <si>
    <t>PARTE ECONOMICA, BIENNIO 2006-2007</t>
  </si>
  <si>
    <t>CCNL DEL COMPARTO DEL PERSONALE DELLA SCUOLA 2006-2009</t>
  </si>
  <si>
    <r>
      <t xml:space="preserve">Data di sottoscrizione: </t>
    </r>
    <r>
      <rPr>
        <sz val="10"/>
        <rFont val="Arial"/>
        <family val="2"/>
      </rPr>
      <t>29 novembre 2007</t>
    </r>
  </si>
  <si>
    <t>5)</t>
  </si>
  <si>
    <t>5.a</t>
  </si>
  <si>
    <t>Gazzetta Ufficiale n. 292 del 17 dicembre 2007 - (Suppl. ordinario n. 274)</t>
  </si>
  <si>
    <t xml:space="preserve"> </t>
  </si>
  <si>
    <t>PARTE ECONOMICA, BIENNIO 2008-2009</t>
  </si>
  <si>
    <r>
      <t xml:space="preserve">Data di sottoscrizione: </t>
    </r>
    <r>
      <rPr>
        <sz val="10"/>
        <rFont val="Arial"/>
        <family val="2"/>
      </rPr>
      <t>23 gennaio 2009</t>
    </r>
  </si>
  <si>
    <t>RETRIBUZIONE PENSIONISTICA</t>
  </si>
  <si>
    <t xml:space="preserve">Estremi Pubblicazione Gazzetta Ufficiale: </t>
  </si>
  <si>
    <t>Gazzetta Ufficiale – Serie Generale n. 28 del 4 febbraio 2009</t>
  </si>
  <si>
    <t xml:space="preserve">L'istituto dell'indennità di vacanza contrattuale viene applicato per il 2010 (con riferimento al periodo contrattuale 2010-2012):
</t>
  </si>
  <si>
    <t>6)</t>
  </si>
  <si>
    <t>Retr. Access.</t>
  </si>
  <si>
    <t xml:space="preserve">CIA pers. ATA (art. 25 c.c.n.i. 31 agosto 1999) </t>
  </si>
  <si>
    <t>Voci retributive raggruppate per 
Posizione assicurativa</t>
  </si>
  <si>
    <t>Retrib. Fisse e Cont.va</t>
  </si>
  <si>
    <t>Vacanza contr.le</t>
  </si>
  <si>
    <t>Guardarobieri, aiutanti cuochi ed equiparati --&gt; dal 1° gen. 1995 Collaboratore scolastico tecnico --&gt; dal 1° gen. 2002 Collaboratore scolastico istruttore  --&gt; dal 1° gen. 2006 Collaboratore scolastico dei servizi</t>
  </si>
  <si>
    <t>Retrib.ne Base per il 18%</t>
  </si>
  <si>
    <t>Indennità funzione</t>
  </si>
  <si>
    <t>Vedi tabella</t>
  </si>
  <si>
    <t>Retribuzione Professionale Docenti</t>
  </si>
  <si>
    <t>Docenti scuola materna ed elementare ed equiparati----&gt; dal 1/1/2006 Docenti scuola dell'infanzia e primaria ed equiparati (anche personale educativo)</t>
  </si>
  <si>
    <r>
      <t xml:space="preserve">13^ da
</t>
    </r>
    <r>
      <rPr>
        <b/>
        <sz val="8"/>
        <rFont val="Tahoma"/>
        <family val="2"/>
      </rPr>
      <t>col.(d) a (f)</t>
    </r>
  </si>
  <si>
    <t>(d)+(e)+(f)+(g)+(h)</t>
  </si>
  <si>
    <t>(d)+(e)+(f)+(h)</t>
  </si>
  <si>
    <t>Voce unica</t>
  </si>
  <si>
    <t>Nuova PA</t>
  </si>
  <si>
    <t>Imponibile contributivo
+18%  e acc.</t>
  </si>
  <si>
    <t>Imponibile contributivo</t>
  </si>
  <si>
    <r>
      <rPr>
        <b/>
        <sz val="10"/>
        <rFont val="Arial"/>
        <family val="2"/>
      </rPr>
      <t>Decorrenze:</t>
    </r>
    <r>
      <rPr>
        <sz val="10"/>
        <rFont val="Arial"/>
        <family val="2"/>
      </rPr>
      <t xml:space="preserve"> 0101/2002 - 01/01/2003</t>
    </r>
  </si>
  <si>
    <r>
      <t xml:space="preserve">Data di sottoscrizione: </t>
    </r>
    <r>
      <rPr>
        <sz val="10"/>
        <rFont val="Arial"/>
        <family val="2"/>
      </rPr>
      <t xml:space="preserve">24 luglio 2003 - </t>
    </r>
    <r>
      <rPr>
        <b/>
        <sz val="10"/>
        <rFont val="Arial"/>
        <family val="2"/>
      </rPr>
      <t xml:space="preserve">Data effetti giuridici: </t>
    </r>
    <r>
      <rPr>
        <sz val="10"/>
        <rFont val="Arial"/>
        <family val="2"/>
      </rPr>
      <t>01/01/2002</t>
    </r>
  </si>
  <si>
    <r>
      <t xml:space="preserve">Data di sottoscrizione: </t>
    </r>
    <r>
      <rPr>
        <sz val="10"/>
        <rFont val="Arial"/>
        <family val="2"/>
      </rPr>
      <t xml:space="preserve">07/12/2005 - </t>
    </r>
    <r>
      <rPr>
        <b/>
        <sz val="10"/>
        <rFont val="Arial"/>
        <family val="2"/>
      </rPr>
      <t>Data effetti giuridici:</t>
    </r>
    <r>
      <rPr>
        <sz val="10"/>
        <rFont val="Arial"/>
        <family val="2"/>
      </rPr>
      <t xml:space="preserve"> 01/01/2004</t>
    </r>
  </si>
  <si>
    <r>
      <rPr>
        <b/>
        <sz val="10"/>
        <rFont val="Arial"/>
        <family val="2"/>
      </rPr>
      <t>Decorrenze:</t>
    </r>
    <r>
      <rPr>
        <sz val="10"/>
        <rFont val="Arial"/>
        <family val="2"/>
      </rPr>
      <t xml:space="preserve"> 0101/2004 - 01/02/2005</t>
    </r>
  </si>
  <si>
    <r>
      <t xml:space="preserve">Sequenza contrattuale sottoscritta: </t>
    </r>
    <r>
      <rPr>
        <sz val="10"/>
        <rFont val="Arial"/>
        <family val="2"/>
      </rPr>
      <t>08/04/2008 Estremi G.U.:  n. 94 del 21 aprile 2008.</t>
    </r>
  </si>
  <si>
    <r>
      <t xml:space="preserve">Decorrenze aumenti contrattuali previsti: </t>
    </r>
    <r>
      <rPr>
        <sz val="10"/>
        <rFont val="Arial"/>
        <family val="2"/>
      </rPr>
      <t>01/01/2006 - 01/01/2007 - 01/02/2007 -(modificato con DL 159/2007) - 31/12/2007 Sequenza contrattuale del 8/4/2007</t>
    </r>
    <r>
      <rPr>
        <sz val="10"/>
        <rFont val="Arial"/>
        <family val="2"/>
      </rPr>
      <t/>
    </r>
  </si>
  <si>
    <r>
      <t>Decorrenze aumenti contrattuali previsti:</t>
    </r>
    <r>
      <rPr>
        <sz val="10"/>
        <rFont val="Arial"/>
        <family val="2"/>
      </rPr>
      <t xml:space="preserve"> 01/04/2008 - 01/07/2008 - 01/01/2009</t>
    </r>
  </si>
  <si>
    <t>7)</t>
  </si>
  <si>
    <t>CCNL DEL COMPARTO DEL PERSONALE DELLA SCUOLA 2016-2018</t>
  </si>
  <si>
    <t>Estremi G.U.: Gazzetta Ufficiale Serie Generale n. 141 del 20/06/2018 Suppl. Ord. n. 33.</t>
  </si>
  <si>
    <r>
      <t xml:space="preserve">Data di sottoscrizione: </t>
    </r>
    <r>
      <rPr>
        <sz val="10"/>
        <rFont val="Arial"/>
        <family val="2"/>
      </rPr>
      <t xml:space="preserve">19 aprile 2018 - </t>
    </r>
    <r>
      <rPr>
        <b/>
        <sz val="10"/>
        <rFont val="Arial"/>
        <family val="2"/>
      </rPr>
      <t xml:space="preserve">Data effetti giuridici: </t>
    </r>
    <r>
      <rPr>
        <sz val="10"/>
        <rFont val="Arial"/>
        <family val="2"/>
      </rPr>
      <t>01/01/2016</t>
    </r>
  </si>
  <si>
    <r>
      <t xml:space="preserve">Decorrenze aumenti contrattuali previsti: </t>
    </r>
    <r>
      <rPr>
        <sz val="10"/>
        <rFont val="Arial"/>
        <family val="2"/>
      </rPr>
      <t xml:space="preserve">01/01/2016 - 01/01/2017 - 01/03/2018 </t>
    </r>
  </si>
  <si>
    <t>8)</t>
  </si>
  <si>
    <t>msg NoiPa 031 del 26/03/2019</t>
  </si>
  <si>
    <t xml:space="preserve">IVC per l’anno 2019 in applicazione dell’art. 1, c. 440 della legge n. 145/2018 </t>
  </si>
  <si>
    <t>Decorrenze vacanze contrattuali previste:</t>
  </si>
  <si>
    <t>Imponibile quota A pensione</t>
  </si>
  <si>
    <t>Nuova</t>
  </si>
  <si>
    <t>PassWeb</t>
  </si>
  <si>
    <t>Personale direttivo</t>
  </si>
  <si>
    <t>Collaboratore scolastico</t>
  </si>
  <si>
    <t>Collaboratore tecnico</t>
  </si>
  <si>
    <t>Assistente Tecnico</t>
  </si>
  <si>
    <t>Assistente Amministrativo</t>
  </si>
  <si>
    <t>Responsabile - Coordinatore Amministrativo</t>
  </si>
  <si>
    <t>DSGA</t>
  </si>
  <si>
    <t>Docente laureato Scuola Media</t>
  </si>
  <si>
    <t>Docente Diplomato Scuola Secondaria</t>
  </si>
  <si>
    <t>Docente Laureato Scuola Secondaria</t>
  </si>
  <si>
    <t>Direttivi - Presidi - Direttori Didattici</t>
  </si>
  <si>
    <t>Qualifica scolastica</t>
  </si>
  <si>
    <t>Scegli qualifica:</t>
  </si>
  <si>
    <t>Docente Scuola Materna Elementare</t>
  </si>
  <si>
    <t>Data Domanda/Cessazione:</t>
  </si>
  <si>
    <t>Imponibile Mensile TFS:</t>
  </si>
  <si>
    <t>Imponibile Mensile TFS</t>
  </si>
  <si>
    <t>Scadenze contrattuali</t>
  </si>
  <si>
    <t>Scadenza contrattuale :</t>
  </si>
  <si>
    <t>Retribuzione fissa e continuativa:</t>
  </si>
  <si>
    <t>13^ mensilità:</t>
  </si>
  <si>
    <t>Retribuzioni  magg. 18%:</t>
  </si>
  <si>
    <t>Guardarobieri, aiutanti cuochi ed equiparati --&gt; dal 1° gen. 1995 Collaboratore scolastico tecnico --&gt; dal 1° gen. 2002 Collaboratore scolastico istruttore  --&gt; dal 1° gen. 2006 Collaboratore scolastico dei servizi (PRIMA POSIZIONE ECONOMICA art. 7 CCNL)</t>
  </si>
  <si>
    <t>art. 7 ccnl Valor. ATA</t>
  </si>
  <si>
    <t>(d)+(e)+(h)</t>
  </si>
  <si>
    <t>Collaboratore tecnico, cuoco, infermiere --&gt; dal 1-1-1995 Assistente tecnico, cuoco, infermiere (PRIMA POSIZIONE ECONOMICA art. 7 CCNL)</t>
  </si>
  <si>
    <t>Collaboratore amministrativo--&gt; dal 1-1-1995 Assistente amministrativo ed equiparati 
(PRIMA POSIZIONE ECONOMICA art. 7 CCNL)</t>
  </si>
  <si>
    <t>Collaboratore tecnico, cuoco, infermiere --&gt; dal 1-1-1995 Assistente tecnico, cuoco, infermiere (SECONDA POSIZIONE ECONOMICA art. 7 CCNL - SEQUENZA CONTRATTUALE Art. 62,Art. 2, C. 3)</t>
  </si>
  <si>
    <t>Collaboratore amministrativo--&gt; dal 1-1-1995 Assistente amministrativo ed equiparati 
(SECONDA POSIZIONE ECONOMICA art. 7 CCNL - SEQUENZA CONTRATTUALE Art. 62,Art. 2, C. 3)</t>
  </si>
  <si>
    <t>Ausiliari ed equiparati --&gt; dal 1-1-1995 Collaboratori scolastici
(PRIMA POSIZIONE ECONOMICA art. 7 CCNL)</t>
  </si>
  <si>
    <t>Imponibile Mensile TFR</t>
  </si>
  <si>
    <t>Imponibile Mensile TFR:</t>
  </si>
  <si>
    <t>TFR</t>
  </si>
  <si>
    <t>Retribuzione incrementata con l'indennità Valorizzazione personale ATA: 1^ Posizione Economica.</t>
  </si>
  <si>
    <t>Retribuzione incrementata con l'indennità Valorizzazione personale ATA: 2^ Posizione Economica.</t>
  </si>
  <si>
    <r>
      <t>art. 7 ccnl /</t>
    </r>
    <r>
      <rPr>
        <b/>
        <sz val="10"/>
        <color rgb="FFFF0000"/>
        <rFont val="Tahoma"/>
        <family val="2"/>
      </rPr>
      <t>Valor. ATA</t>
    </r>
  </si>
  <si>
    <t>9)</t>
  </si>
  <si>
    <t>IVC per l’anno 2022 in applicazione della Legge 30 dicembre 2021, n. 234 (Legge di Bilancio 2022) al comma 609 dell’articolo 1</t>
  </si>
  <si>
    <t>DAL 1 maggio 1990 AL 31 dicembre 2022</t>
  </si>
  <si>
    <t xml:space="preserve">Coordinatore amministrativo --&gt; dal 1° gen. 1995 Responsabile amministrativo </t>
  </si>
  <si>
    <t>INDENNITA' DI DIREZIONE*
(parte fissa e parte variabile)</t>
  </si>
  <si>
    <t>CCNL DEL COMPARTO ISTRUZIONE E RICERCA TRIENNIO 2019-2021</t>
  </si>
  <si>
    <t>Decorrenze aumenti contrattuali</t>
  </si>
  <si>
    <t>Data di sottoscrizione:</t>
  </si>
  <si>
    <t>Data effetti giuridici:</t>
  </si>
  <si>
    <r>
      <t xml:space="preserve">previsti: </t>
    </r>
    <r>
      <rPr>
        <sz val="10"/>
        <rFont val="Arial"/>
        <family val="2"/>
      </rPr>
      <t>01/01/2019 - 01/01/2020 - 01/01/2021</t>
    </r>
  </si>
  <si>
    <t>Ai sensi dell'art. 3 c. 3 "A decorrere dal primo giorno del secondo mese successivo a quello di sottoscrizione del presente CCNL, l’elemento perequativo una tantum di cui all’art. 37 (elemento perequativo) del CCNL 19/04/2018 e di cui all’art. 1, comma 440, lett. b) della legge n. 145/2018 cessa di essere corrisposto come specifica voce retributiva ed è conglobato nello stipendio tabellare, come indicato nell’allegata Tabella C1."</t>
  </si>
  <si>
    <t>10)</t>
  </si>
  <si>
    <t>Retribuzione tabellare dal</t>
  </si>
  <si>
    <t>Elemento perequativo dal</t>
  </si>
  <si>
    <t>Retribuzione tabellare con EP conglobato</t>
  </si>
  <si>
    <t>Anzianità di servizio</t>
  </si>
  <si>
    <t>0 - 8</t>
  </si>
  <si>
    <t>9 - 14</t>
  </si>
  <si>
    <t>15 - 20</t>
  </si>
  <si>
    <t>21 - 27</t>
  </si>
  <si>
    <t>28 - 34</t>
  </si>
  <si>
    <t>da 35</t>
  </si>
  <si>
    <t>Collaboratore scol. dei servizi/addetto az.agrarie</t>
  </si>
  <si>
    <t>Ass. amm. e Tecnico/Cuoco/Infermiere/Guardarobiere</t>
  </si>
  <si>
    <t>Coordinatore amministrativo e tecnico</t>
  </si>
  <si>
    <t>Direttori dei servizi generali ed amm.vi</t>
  </si>
  <si>
    <t>Docente scuola dell'infanzia ed elementare</t>
  </si>
  <si>
    <t>Docente scuola media - Ins.educ.fis. sc.media</t>
  </si>
  <si>
    <t>Docente diplomato istituti sec. II grado</t>
  </si>
  <si>
    <t>Docente laureato istituti sec. II grado</t>
  </si>
  <si>
    <t>Estremi G.U.: Gazzetta Ufficiale Serie Generale n.296 del 20-12-2022.</t>
  </si>
  <si>
    <t>Indennità conglobata con decorrenza:</t>
  </si>
  <si>
    <t>1° febbraio 2023.</t>
  </si>
  <si>
    <t>Tabella C1 CCNL Comparto Istruzione e ricerca 2019-2021</t>
  </si>
  <si>
    <t>Versione del 1° gennaio 2023</t>
  </si>
  <si>
    <r>
      <rPr>
        <b/>
        <sz val="10"/>
        <color rgb="FFFF0000"/>
        <rFont val="Verdana"/>
        <family val="2"/>
      </rPr>
      <t>SI EVIDENZIA CHE,</t>
    </r>
    <r>
      <rPr>
        <sz val="10"/>
        <color rgb="FFFF0000"/>
        <rFont val="Verdana"/>
        <family val="2"/>
      </rPr>
      <t xml:space="preserve"> ai sensi dell'art. 3 c. 3 del CCNL, a decorrere dal primo giorno del secondo mese successivo a quello di sottoscrizione del presente CCNL, </t>
    </r>
    <r>
      <rPr>
        <b/>
        <u/>
        <sz val="10"/>
        <color rgb="FFFF0000"/>
        <rFont val="Verdana"/>
        <family val="2"/>
      </rPr>
      <t xml:space="preserve">ai titolari </t>
    </r>
    <r>
      <rPr>
        <sz val="10"/>
        <color rgb="FFFF0000"/>
        <rFont val="Verdana"/>
        <family val="2"/>
      </rPr>
      <t>dell’elemento perequativo una tantum lo stesso sarà conglobato nello stipendio tabellare, come indicato nella Tabella C1.</t>
    </r>
  </si>
  <si>
    <r>
      <rPr>
        <b/>
        <sz val="10"/>
        <rFont val="Verdana"/>
        <family val="2"/>
      </rPr>
      <t xml:space="preserve">(*) </t>
    </r>
    <r>
      <rPr>
        <sz val="10"/>
        <rFont val="Verdana"/>
        <family val="2"/>
      </rPr>
      <t>gli importi sono rideterminati sulla base degli stipendi tabellari comprensivi dell' elemento perequativo conglobato (art. 3, c. 3, CCNL 2019-2021)</t>
    </r>
  </si>
  <si>
    <t>IVC X 12 mensilità – 0,50% stipendi tabellari(*)</t>
  </si>
  <si>
    <t>IVC mensile – 0,50% stipendi tabellari(*)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</si>
</sst>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L.-410]\ #,##0"/>
    <numFmt numFmtId="165" formatCode="[$€-2]\ #,##0.00;\-[$€-2]\ #,##0.00"/>
    <numFmt numFmtId="166" formatCode="dd\ mmmm\ yyyy"/>
    <numFmt numFmtId="167" formatCode="_-* #,##0\ _€_-;\-* #,##0\ _€_-;_-* &quot;-&quot;\ _€_-;_-@_-"/>
    <numFmt numFmtId="168" formatCode="#,##0.00\ [$€-410];\-#,##0.00\ [$€-410]"/>
    <numFmt numFmtId="169" formatCode="#,##0.00\ _€"/>
  </numFmts>
  <fonts count="32" x14ac:knownFonts="1">
    <font>
      <sz val="10"/>
      <name val="Arial"/>
    </font>
    <font>
      <sz val="10"/>
      <color theme="1"/>
      <name val="Verdana"/>
      <family val="2"/>
    </font>
    <font>
      <sz val="10"/>
      <color theme="1"/>
      <name val="Verdana"/>
      <family val="2"/>
    </font>
    <font>
      <b/>
      <sz val="10"/>
      <name val="Arial"/>
      <family val="2"/>
    </font>
    <font>
      <sz val="8"/>
      <name val="Arial"/>
      <family val="2"/>
    </font>
    <font>
      <sz val="10"/>
      <name val="Arial"/>
      <family val="2"/>
    </font>
    <font>
      <sz val="10"/>
      <color indexed="8"/>
      <name val="Arial"/>
      <family val="2"/>
    </font>
    <font>
      <sz val="10"/>
      <name val="Tahoma"/>
      <family val="2"/>
    </font>
    <font>
      <sz val="10"/>
      <color indexed="8"/>
      <name val="Tahoma"/>
      <family val="2"/>
    </font>
    <font>
      <sz val="8"/>
      <name val="Tahoma"/>
      <family val="2"/>
    </font>
    <font>
      <b/>
      <sz val="10"/>
      <name val="Tahoma"/>
      <family val="2"/>
    </font>
    <font>
      <b/>
      <sz val="12"/>
      <name val="Tahoma"/>
      <family val="2"/>
    </font>
    <font>
      <sz val="12"/>
      <name val="Tahoma"/>
      <family val="2"/>
    </font>
    <font>
      <b/>
      <sz val="26"/>
      <name val="Tahoma"/>
      <family val="2"/>
    </font>
    <font>
      <sz val="26"/>
      <name val="Tahoma"/>
      <family val="2"/>
    </font>
    <font>
      <b/>
      <sz val="36"/>
      <name val="Tahoma"/>
      <family val="2"/>
    </font>
    <font>
      <sz val="22"/>
      <name val="Tahoma"/>
      <family val="2"/>
    </font>
    <font>
      <b/>
      <sz val="8"/>
      <name val="Tahoma"/>
      <family val="2"/>
    </font>
    <font>
      <b/>
      <sz val="18"/>
      <name val="Tahoma"/>
      <family val="2"/>
    </font>
    <font>
      <b/>
      <sz val="9"/>
      <name val="Tahoma"/>
      <family val="2"/>
    </font>
    <font>
      <sz val="9"/>
      <name val="Arial"/>
      <family val="2"/>
    </font>
    <font>
      <u/>
      <sz val="8"/>
      <name val="Tahoma"/>
      <family val="2"/>
    </font>
    <font>
      <sz val="10"/>
      <name val="Arial"/>
      <family val="2"/>
    </font>
    <font>
      <sz val="10"/>
      <color theme="0"/>
      <name val="Tahoma"/>
      <family val="2"/>
    </font>
    <font>
      <sz val="9"/>
      <name val="Tahoma"/>
      <family val="2"/>
    </font>
    <font>
      <b/>
      <sz val="10"/>
      <color rgb="FFFF0000"/>
      <name val="Tahoma"/>
      <family val="2"/>
    </font>
    <font>
      <b/>
      <sz val="10"/>
      <color theme="1"/>
      <name val="Verdana"/>
      <family val="2"/>
    </font>
    <font>
      <sz val="10"/>
      <color rgb="FFFF0000"/>
      <name val="Verdana"/>
      <family val="2"/>
    </font>
    <font>
      <b/>
      <sz val="10"/>
      <name val="Verdana"/>
      <family val="2"/>
    </font>
    <font>
      <b/>
      <sz val="10"/>
      <color rgb="FFFF0000"/>
      <name val="Verdana"/>
      <family val="2"/>
    </font>
    <font>
      <b/>
      <u/>
      <sz val="10"/>
      <color rgb="FFFF0000"/>
      <name val="Verdana"/>
      <family val="2"/>
    </font>
    <font>
      <sz val="10"/>
      <name val="Verdana"/>
      <family val="2"/>
    </font>
  </fonts>
  <fills count="9">
    <fill>
      <patternFill patternType="none"/>
    </fill>
    <fill>
      <patternFill patternType="gray125"/>
    </fill>
    <fill>
      <patternFill patternType="solid">
        <fgColor indexed="22"/>
        <bgColor indexed="22"/>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2"/>
        <bgColor indexed="64"/>
      </patternFill>
    </fill>
    <fill>
      <gradientFill degree="90">
        <stop position="0">
          <color theme="0"/>
        </stop>
        <stop position="0.5">
          <color rgb="FFFFFF99"/>
        </stop>
        <stop position="1">
          <color theme="0"/>
        </stop>
      </gradientFill>
    </fill>
  </fills>
  <borders count="60">
    <border>
      <left/>
      <right/>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hair">
        <color indexed="64"/>
      </bottom>
      <diagonal/>
    </border>
    <border>
      <left/>
      <right style="double">
        <color indexed="64"/>
      </right>
      <top/>
      <bottom style="hair">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diagonal/>
    </border>
    <border>
      <left style="double">
        <color auto="1"/>
      </left>
      <right/>
      <top style="double">
        <color auto="1"/>
      </top>
      <bottom style="double">
        <color auto="1"/>
      </bottom>
      <diagonal/>
    </border>
    <border>
      <left style="thin">
        <color indexed="64"/>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s>
  <cellStyleXfs count="4">
    <xf numFmtId="0" fontId="0" fillId="0" borderId="0"/>
    <xf numFmtId="0" fontId="6" fillId="0" borderId="0"/>
    <xf numFmtId="43" fontId="22" fillId="0" borderId="0" applyFont="0" applyFill="0" applyBorder="0" applyAlignment="0" applyProtection="0"/>
    <xf numFmtId="0" fontId="2" fillId="0" borderId="0"/>
  </cellStyleXfs>
  <cellXfs count="584">
    <xf numFmtId="0" fontId="0" fillId="0" borderId="0" xfId="0"/>
    <xf numFmtId="0" fontId="0" fillId="0" borderId="0" xfId="0" applyBorder="1"/>
    <xf numFmtId="0" fontId="0" fillId="0" borderId="0" xfId="0" applyAlignment="1">
      <alignment horizontal="center"/>
    </xf>
    <xf numFmtId="0" fontId="3" fillId="0" borderId="0" xfId="0" applyFont="1" applyBorder="1"/>
    <xf numFmtId="0" fontId="0" fillId="0" borderId="1" xfId="0" applyBorder="1"/>
    <xf numFmtId="0" fontId="0" fillId="0" borderId="2" xfId="0" applyBorder="1" applyAlignment="1">
      <alignment horizontal="center"/>
    </xf>
    <xf numFmtId="0" fontId="0" fillId="0" borderId="0" xfId="0" applyBorder="1" applyAlignment="1"/>
    <xf numFmtId="0" fontId="3" fillId="0" borderId="0" xfId="0" applyFont="1" applyBorder="1" applyAlignment="1"/>
    <xf numFmtId="14" fontId="0" fillId="0" borderId="0" xfId="0" applyNumberFormat="1" applyBorder="1" applyAlignment="1">
      <alignment horizontal="center"/>
    </xf>
    <xf numFmtId="0" fontId="0" fillId="0" borderId="3" xfId="0" applyBorder="1" applyAlignment="1">
      <alignment horizontal="center"/>
    </xf>
    <xf numFmtId="0" fontId="0" fillId="0" borderId="4" xfId="0" applyBorder="1"/>
    <xf numFmtId="14" fontId="0" fillId="0" borderId="4" xfId="0" applyNumberFormat="1" applyBorder="1" applyAlignment="1">
      <alignment horizontal="center"/>
    </xf>
    <xf numFmtId="0" fontId="0" fillId="0" borderId="5" xfId="0" applyBorder="1"/>
    <xf numFmtId="0" fontId="0" fillId="0" borderId="6" xfId="0" applyBorder="1"/>
    <xf numFmtId="0" fontId="3" fillId="0" borderId="1" xfId="0" applyFont="1" applyBorder="1" applyAlignment="1">
      <alignment horizontal="right"/>
    </xf>
    <xf numFmtId="0" fontId="3" fillId="0" borderId="7" xfId="0" applyFont="1" applyBorder="1" applyAlignment="1">
      <alignment horizontal="left"/>
    </xf>
    <xf numFmtId="0" fontId="3" fillId="0" borderId="8" xfId="0" applyFont="1" applyBorder="1"/>
    <xf numFmtId="0" fontId="0" fillId="0" borderId="8" xfId="0" applyBorder="1" applyAlignment="1"/>
    <xf numFmtId="0" fontId="0" fillId="0" borderId="8" xfId="0" applyBorder="1"/>
    <xf numFmtId="0" fontId="0" fillId="0" borderId="9" xfId="0" applyBorder="1"/>
    <xf numFmtId="0" fontId="5" fillId="0" borderId="0" xfId="0" applyFont="1" applyBorder="1" applyAlignment="1"/>
    <xf numFmtId="14" fontId="0" fillId="0" borderId="4" xfId="0" applyNumberFormat="1" applyBorder="1"/>
    <xf numFmtId="14" fontId="0" fillId="0" borderId="0" xfId="0" applyNumberFormat="1" applyBorder="1"/>
    <xf numFmtId="0" fontId="3" fillId="0" borderId="11" xfId="0" applyFont="1" applyBorder="1" applyAlignment="1">
      <alignment horizontal="left"/>
    </xf>
    <xf numFmtId="0" fontId="0" fillId="0" borderId="12" xfId="0" applyBorder="1"/>
    <xf numFmtId="0" fontId="0" fillId="0" borderId="13" xfId="0" applyBorder="1" applyAlignment="1">
      <alignment horizontal="center"/>
    </xf>
    <xf numFmtId="0" fontId="0" fillId="0" borderId="14" xfId="0" applyBorder="1"/>
    <xf numFmtId="0" fontId="3" fillId="0" borderId="14" xfId="0" applyFont="1" applyBorder="1" applyAlignment="1">
      <alignment horizontal="right"/>
    </xf>
    <xf numFmtId="0" fontId="0" fillId="0" borderId="15" xfId="0" applyBorder="1" applyAlignment="1">
      <alignment horizontal="center"/>
    </xf>
    <xf numFmtId="0" fontId="0" fillId="0" borderId="16" xfId="0" applyBorder="1"/>
    <xf numFmtId="0" fontId="0" fillId="0" borderId="17" xfId="0" applyBorder="1"/>
    <xf numFmtId="0" fontId="3" fillId="0" borderId="18" xfId="0" applyFont="1" applyBorder="1" applyAlignment="1">
      <alignment horizontal="left"/>
    </xf>
    <xf numFmtId="14" fontId="0" fillId="0" borderId="19" xfId="0" applyNumberFormat="1" applyBorder="1" applyAlignment="1">
      <alignment horizontal="center"/>
    </xf>
    <xf numFmtId="0" fontId="0" fillId="0" borderId="19" xfId="0" applyBorder="1"/>
    <xf numFmtId="0" fontId="0" fillId="0" borderId="20" xfId="0" applyBorder="1"/>
    <xf numFmtId="0" fontId="7" fillId="0" borderId="0" xfId="0" applyFont="1" applyBorder="1"/>
    <xf numFmtId="0" fontId="8" fillId="0" borderId="0" xfId="1" applyFont="1" applyFill="1" applyBorder="1" applyAlignment="1">
      <alignment horizontal="right"/>
    </xf>
    <xf numFmtId="0" fontId="8" fillId="0" borderId="0" xfId="1" applyFont="1" applyFill="1" applyBorder="1" applyAlignment="1">
      <alignment horizontal="left"/>
    </xf>
    <xf numFmtId="20" fontId="7" fillId="0" borderId="0" xfId="0" applyNumberFormat="1" applyFont="1" applyBorder="1"/>
    <xf numFmtId="14" fontId="0" fillId="0" borderId="6" xfId="0" applyNumberFormat="1" applyBorder="1" applyAlignment="1">
      <alignment horizontal="center"/>
    </xf>
    <xf numFmtId="0" fontId="5" fillId="0" borderId="2" xfId="0" applyFont="1" applyBorder="1" applyAlignment="1">
      <alignment horizontal="center"/>
    </xf>
    <xf numFmtId="0" fontId="5" fillId="0" borderId="0" xfId="0" applyFont="1" applyBorder="1"/>
    <xf numFmtId="14" fontId="7" fillId="0" borderId="21" xfId="0" applyNumberFormat="1" applyFont="1" applyBorder="1" applyAlignment="1">
      <alignment horizontal="center" vertical="center"/>
    </xf>
    <xf numFmtId="0" fontId="7" fillId="0" borderId="22" xfId="0" applyFont="1" applyBorder="1" applyAlignment="1">
      <alignment horizontal="center" vertical="center"/>
    </xf>
    <xf numFmtId="165" fontId="10" fillId="0" borderId="23" xfId="0" applyNumberFormat="1" applyFont="1" applyBorder="1" applyAlignment="1">
      <alignment horizontal="right" vertical="center" shrinkToFit="1"/>
    </xf>
    <xf numFmtId="165" fontId="11" fillId="0" borderId="23" xfId="0" applyNumberFormat="1" applyFont="1" applyBorder="1" applyAlignment="1">
      <alignment horizontal="right" vertical="center" shrinkToFit="1"/>
    </xf>
    <xf numFmtId="165" fontId="11" fillId="2" borderId="24" xfId="0" applyNumberFormat="1" applyFont="1" applyFill="1" applyBorder="1" applyAlignment="1">
      <alignment horizontal="right" vertical="center" shrinkToFit="1"/>
    </xf>
    <xf numFmtId="0" fontId="7" fillId="0" borderId="0" xfId="0" applyFont="1"/>
    <xf numFmtId="0" fontId="7" fillId="0" borderId="3" xfId="0" applyFont="1" applyBorder="1" applyAlignment="1">
      <alignment horizontal="center" vertical="center"/>
    </xf>
    <xf numFmtId="0" fontId="7" fillId="0" borderId="4" xfId="0" applyFont="1" applyBorder="1" applyAlignment="1">
      <alignment horizontal="center" vertical="center"/>
    </xf>
    <xf numFmtId="164" fontId="9" fillId="0" borderId="25" xfId="0" applyNumberFormat="1" applyFont="1" applyBorder="1" applyAlignment="1">
      <alignment horizontal="right" vertical="center" shrinkToFit="1"/>
    </xf>
    <xf numFmtId="164" fontId="9" fillId="0" borderId="4" xfId="0" applyNumberFormat="1" applyFont="1" applyBorder="1" applyAlignment="1">
      <alignment horizontal="right" vertical="center" shrinkToFit="1"/>
    </xf>
    <xf numFmtId="164" fontId="9" fillId="0" borderId="5" xfId="0" applyNumberFormat="1" applyFont="1" applyBorder="1" applyAlignment="1">
      <alignment horizontal="right" vertical="center" shrinkToFit="1"/>
    </xf>
    <xf numFmtId="14" fontId="7" fillId="0" borderId="26" xfId="0" applyNumberFormat="1" applyFont="1" applyBorder="1" applyAlignment="1">
      <alignment horizontal="center" vertical="center"/>
    </xf>
    <xf numFmtId="0" fontId="7" fillId="0" borderId="27" xfId="0" applyFont="1" applyBorder="1" applyAlignment="1">
      <alignment horizontal="center" vertical="center"/>
    </xf>
    <xf numFmtId="165" fontId="10" fillId="0" borderId="28" xfId="0" applyNumberFormat="1" applyFont="1" applyBorder="1" applyAlignment="1">
      <alignment horizontal="right" vertical="center" shrinkToFit="1"/>
    </xf>
    <xf numFmtId="165" fontId="11" fillId="0" borderId="28" xfId="0" applyNumberFormat="1" applyFont="1" applyBorder="1" applyAlignment="1">
      <alignment horizontal="right" vertical="center" shrinkToFit="1"/>
    </xf>
    <xf numFmtId="165" fontId="11" fillId="2" borderId="29" xfId="0" applyNumberFormat="1" applyFont="1" applyFill="1" applyBorder="1" applyAlignment="1">
      <alignment horizontal="right" vertical="center" shrinkToFit="1"/>
    </xf>
    <xf numFmtId="0" fontId="7" fillId="0" borderId="10" xfId="0" applyFont="1" applyBorder="1" applyAlignment="1">
      <alignment horizontal="center" vertical="center"/>
    </xf>
    <xf numFmtId="0" fontId="7" fillId="0" borderId="6" xfId="0" applyFont="1" applyBorder="1" applyAlignment="1">
      <alignment horizontal="center" vertical="center"/>
    </xf>
    <xf numFmtId="164" fontId="9" fillId="0" borderId="6" xfId="0" applyNumberFormat="1" applyFont="1" applyBorder="1" applyAlignment="1">
      <alignment horizontal="right" vertical="center" shrinkToFit="1"/>
    </xf>
    <xf numFmtId="164" fontId="9" fillId="0" borderId="30" xfId="0" applyNumberFormat="1" applyFont="1" applyBorder="1" applyAlignment="1">
      <alignment horizontal="right" vertical="center" shrinkToFit="1"/>
    </xf>
    <xf numFmtId="164" fontId="9" fillId="0" borderId="31" xfId="0" applyNumberFormat="1" applyFont="1" applyBorder="1" applyAlignment="1">
      <alignment horizontal="right" vertical="center" shrinkToFit="1"/>
    </xf>
    <xf numFmtId="0" fontId="7" fillId="0" borderId="0" xfId="0" applyFont="1" applyAlignment="1">
      <alignment horizontal="center"/>
    </xf>
    <xf numFmtId="0" fontId="7" fillId="0" borderId="0" xfId="0" applyFont="1" applyFill="1" applyBorder="1" applyAlignment="1">
      <alignment horizontal="left" vertical="center"/>
    </xf>
    <xf numFmtId="0" fontId="10" fillId="0" borderId="10" xfId="0" applyFont="1" applyBorder="1" applyAlignment="1">
      <alignment horizontal="center" vertical="center"/>
    </xf>
    <xf numFmtId="0" fontId="10" fillId="0" borderId="6" xfId="0" applyFont="1" applyBorder="1" applyAlignment="1">
      <alignment horizontal="left" vertical="center"/>
    </xf>
    <xf numFmtId="0" fontId="10" fillId="0" borderId="33"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Fill="1" applyBorder="1" applyAlignment="1">
      <alignment horizontal="center" vertical="top" wrapText="1"/>
    </xf>
    <xf numFmtId="0" fontId="9" fillId="0" borderId="0" xfId="0" applyFont="1" applyAlignment="1">
      <alignment vertical="top"/>
    </xf>
    <xf numFmtId="164" fontId="9" fillId="0" borderId="35" xfId="0" applyNumberFormat="1" applyFont="1" applyBorder="1" applyAlignment="1">
      <alignment horizontal="right" vertical="center" shrinkToFit="1"/>
    </xf>
    <xf numFmtId="165" fontId="11" fillId="2" borderId="9" xfId="0" applyNumberFormat="1" applyFont="1" applyFill="1" applyBorder="1" applyAlignment="1">
      <alignment horizontal="right" vertical="center" shrinkToFit="1"/>
    </xf>
    <xf numFmtId="164" fontId="9" fillId="0" borderId="36" xfId="0" applyNumberFormat="1" applyFont="1" applyBorder="1" applyAlignment="1">
      <alignment horizontal="right" vertical="center" shrinkToFit="1"/>
    </xf>
    <xf numFmtId="165" fontId="11" fillId="2" borderId="36" xfId="0" applyNumberFormat="1" applyFont="1" applyFill="1" applyBorder="1" applyAlignment="1">
      <alignment horizontal="right" vertical="center" shrinkToFit="1"/>
    </xf>
    <xf numFmtId="164" fontId="9" fillId="0" borderId="37" xfId="0" applyNumberFormat="1" applyFont="1" applyBorder="1" applyAlignment="1">
      <alignment horizontal="right" vertical="center" shrinkToFit="1"/>
    </xf>
    <xf numFmtId="0" fontId="12" fillId="0" borderId="0" xfId="0" applyFont="1" applyBorder="1" applyAlignment="1">
      <alignment horizontal="center" vertical="center" textRotation="78"/>
    </xf>
    <xf numFmtId="0" fontId="7" fillId="0" borderId="0" xfId="0" applyFont="1" applyBorder="1" applyAlignment="1">
      <alignment horizontal="center" vertical="center"/>
    </xf>
    <xf numFmtId="164" fontId="9" fillId="0" borderId="0" xfId="0" applyNumberFormat="1" applyFont="1" applyBorder="1" applyAlignment="1">
      <alignment horizontal="right" vertical="center" shrinkToFit="1"/>
    </xf>
    <xf numFmtId="0" fontId="7" fillId="0" borderId="0" xfId="0" applyFont="1" applyFill="1"/>
    <xf numFmtId="0" fontId="10" fillId="0" borderId="21" xfId="0" applyFont="1" applyBorder="1"/>
    <xf numFmtId="0" fontId="10" fillId="0" borderId="38" xfId="0" applyFont="1" applyBorder="1"/>
    <xf numFmtId="0" fontId="10" fillId="0" borderId="39" xfId="0" applyFont="1" applyBorder="1"/>
    <xf numFmtId="14" fontId="10" fillId="0" borderId="21" xfId="0" applyNumberFormat="1" applyFont="1" applyBorder="1" applyAlignment="1">
      <alignment horizontal="center" vertical="center" textRotation="90"/>
    </xf>
    <xf numFmtId="14" fontId="7" fillId="0" borderId="22" xfId="0" applyNumberFormat="1" applyFont="1" applyBorder="1" applyAlignment="1">
      <alignment horizontal="center" vertical="center"/>
    </xf>
    <xf numFmtId="0" fontId="7" fillId="0" borderId="32" xfId="0" applyFont="1" applyBorder="1" applyAlignment="1">
      <alignment horizontal="center" vertical="center"/>
    </xf>
    <xf numFmtId="0" fontId="7" fillId="0" borderId="10" xfId="0" applyFont="1" applyBorder="1" applyAlignment="1">
      <alignment horizontal="center" vertical="center" textRotation="90"/>
    </xf>
    <xf numFmtId="0" fontId="7" fillId="0" borderId="31" xfId="0" applyFont="1" applyBorder="1" applyAlignment="1">
      <alignment horizontal="center" vertical="center"/>
    </xf>
    <xf numFmtId="164" fontId="7" fillId="0" borderId="30" xfId="0" applyNumberFormat="1" applyFont="1" applyBorder="1" applyAlignment="1">
      <alignment horizontal="right" vertical="center" shrinkToFit="1"/>
    </xf>
    <xf numFmtId="0" fontId="10" fillId="0" borderId="33" xfId="0" applyFont="1" applyBorder="1" applyAlignment="1">
      <alignment horizontal="center" vertical="center"/>
    </xf>
    <xf numFmtId="14" fontId="7" fillId="0" borderId="21" xfId="0" applyNumberFormat="1" applyFont="1" applyBorder="1" applyAlignment="1">
      <alignment horizontal="left" vertical="center"/>
    </xf>
    <xf numFmtId="0" fontId="7" fillId="0" borderId="22" xfId="0" applyFont="1" applyBorder="1" applyAlignment="1">
      <alignment horizontal="left" vertical="center"/>
    </xf>
    <xf numFmtId="165" fontId="10" fillId="0" borderId="22" xfId="0" applyNumberFormat="1" applyFont="1" applyBorder="1" applyAlignment="1">
      <alignment horizontal="center" vertical="center"/>
    </xf>
    <xf numFmtId="165" fontId="10" fillId="0" borderId="22" xfId="0" applyNumberFormat="1" applyFont="1" applyBorder="1" applyAlignment="1">
      <alignment horizontal="right" vertical="center"/>
    </xf>
    <xf numFmtId="0" fontId="7" fillId="0" borderId="10" xfId="0" applyFont="1" applyBorder="1" applyAlignment="1">
      <alignment horizontal="left" vertical="center"/>
    </xf>
    <xf numFmtId="0" fontId="7" fillId="0" borderId="6" xfId="0" applyFont="1" applyBorder="1" applyAlignment="1">
      <alignment horizontal="left" vertical="center"/>
    </xf>
    <xf numFmtId="164" fontId="7" fillId="0" borderId="6" xfId="0" applyNumberFormat="1" applyFont="1" applyBorder="1" applyAlignment="1">
      <alignment horizontal="right" vertical="center"/>
    </xf>
    <xf numFmtId="0" fontId="7" fillId="0" borderId="6" xfId="0" applyFont="1" applyBorder="1"/>
    <xf numFmtId="0" fontId="9" fillId="0" borderId="23" xfId="0" applyFont="1" applyBorder="1" applyAlignment="1">
      <alignment horizontal="center" vertical="center" wrapTex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Protection="1">
      <protection hidden="1"/>
    </xf>
    <xf numFmtId="0" fontId="14" fillId="0" borderId="0" xfId="0" applyFont="1" applyProtection="1">
      <protection hidden="1"/>
    </xf>
    <xf numFmtId="0" fontId="7" fillId="0" borderId="0" xfId="0" applyFont="1" applyAlignment="1" applyProtection="1">
      <alignment horizontal="center"/>
      <protection hidden="1"/>
    </xf>
    <xf numFmtId="0" fontId="0" fillId="0" borderId="10" xfId="0" applyBorder="1" applyAlignment="1">
      <alignment horizontal="center"/>
    </xf>
    <xf numFmtId="14" fontId="0" fillId="0" borderId="6" xfId="0" applyNumberFormat="1" applyBorder="1"/>
    <xf numFmtId="0" fontId="0" fillId="0" borderId="14" xfId="0" applyBorder="1" applyAlignment="1"/>
    <xf numFmtId="0" fontId="0" fillId="0" borderId="2" xfId="0" applyBorder="1" applyAlignment="1">
      <alignment horizontal="left"/>
    </xf>
    <xf numFmtId="0" fontId="3" fillId="0" borderId="21" xfId="0" applyFont="1" applyBorder="1" applyAlignment="1">
      <alignment horizontal="left"/>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7" fillId="0" borderId="44" xfId="0" applyFont="1" applyFill="1" applyBorder="1" applyAlignment="1">
      <alignment horizontal="center" vertical="center"/>
    </xf>
    <xf numFmtId="0" fontId="10" fillId="0" borderId="44" xfId="0" applyFont="1" applyFill="1" applyBorder="1" applyAlignment="1">
      <alignment horizontal="center" vertical="center"/>
    </xf>
    <xf numFmtId="0" fontId="9" fillId="0" borderId="0" xfId="0" applyFont="1" applyFill="1" applyBorder="1" applyAlignment="1">
      <alignment horizontal="center" vertical="center"/>
    </xf>
    <xf numFmtId="165" fontId="11" fillId="0" borderId="0" xfId="0" applyNumberFormat="1" applyFont="1" applyFill="1" applyBorder="1" applyAlignment="1">
      <alignment horizontal="right" vertical="center"/>
    </xf>
    <xf numFmtId="164" fontId="9" fillId="0" borderId="0" xfId="0" applyNumberFormat="1" applyFont="1" applyFill="1" applyBorder="1" applyAlignment="1">
      <alignment horizontal="right" vertical="center"/>
    </xf>
    <xf numFmtId="165" fontId="10" fillId="0" borderId="23" xfId="0" applyNumberFormat="1" applyFont="1" applyFill="1" applyBorder="1" applyAlignment="1">
      <alignment horizontal="right" vertical="center" shrinkToFit="1"/>
    </xf>
    <xf numFmtId="164" fontId="9" fillId="0" borderId="25" xfId="0" applyNumberFormat="1" applyFont="1" applyFill="1" applyBorder="1" applyAlignment="1">
      <alignment horizontal="right" vertical="center" shrinkToFit="1"/>
    </xf>
    <xf numFmtId="164" fontId="9" fillId="0" borderId="0" xfId="0" applyNumberFormat="1" applyFont="1" applyFill="1" applyBorder="1" applyAlignment="1">
      <alignment horizontal="right" vertical="center" shrinkToFit="1"/>
    </xf>
    <xf numFmtId="165" fontId="10" fillId="0" borderId="0" xfId="0" applyNumberFormat="1" applyFont="1" applyFill="1" applyBorder="1" applyAlignment="1">
      <alignment horizontal="right" vertical="center" shrinkToFit="1"/>
    </xf>
    <xf numFmtId="164" fontId="9" fillId="0" borderId="30" xfId="0" applyNumberFormat="1" applyFont="1" applyFill="1" applyBorder="1" applyAlignment="1">
      <alignment horizontal="right" vertical="center" shrinkToFit="1"/>
    </xf>
    <xf numFmtId="0" fontId="10" fillId="0" borderId="23" xfId="0" applyFont="1" applyBorder="1" applyAlignment="1">
      <alignment horizontal="center" vertical="center" shrinkToFit="1"/>
    </xf>
    <xf numFmtId="0" fontId="9" fillId="0" borderId="33" xfId="0" applyFont="1" applyFill="1" applyBorder="1" applyAlignment="1">
      <alignment horizontal="center" vertical="center" wrapText="1"/>
    </xf>
    <xf numFmtId="0" fontId="9" fillId="0" borderId="30" xfId="0" applyFont="1" applyBorder="1" applyAlignment="1">
      <alignment horizontal="center" vertical="center" wrapText="1"/>
    </xf>
    <xf numFmtId="14" fontId="10" fillId="0" borderId="33" xfId="0" applyNumberFormat="1" applyFont="1" applyBorder="1" applyAlignment="1">
      <alignment horizontal="center" shrinkToFit="1"/>
    </xf>
    <xf numFmtId="14" fontId="10" fillId="0" borderId="33" xfId="0" applyNumberFormat="1" applyFont="1" applyBorder="1" applyAlignment="1">
      <alignment shrinkToFit="1"/>
    </xf>
    <xf numFmtId="0" fontId="9" fillId="0" borderId="33" xfId="0" applyFont="1" applyFill="1" applyBorder="1" applyAlignment="1">
      <alignment horizontal="center" vertical="center" shrinkToFit="1"/>
    </xf>
    <xf numFmtId="0" fontId="10" fillId="0" borderId="44" xfId="0" applyFont="1" applyBorder="1" applyAlignment="1">
      <alignment horizontal="center" vertical="center"/>
    </xf>
    <xf numFmtId="165" fontId="10" fillId="0" borderId="33" xfId="0" applyNumberFormat="1" applyFont="1" applyFill="1" applyBorder="1" applyAlignment="1">
      <alignment horizontal="right" vertical="center" shrinkToFit="1"/>
    </xf>
    <xf numFmtId="164" fontId="9" fillId="0" borderId="33" xfId="0" applyNumberFormat="1" applyFont="1" applyFill="1" applyBorder="1" applyAlignment="1">
      <alignment horizontal="right" vertical="center" shrinkToFit="1"/>
    </xf>
    <xf numFmtId="14" fontId="10" fillId="0" borderId="30" xfId="0" applyNumberFormat="1" applyFont="1" applyBorder="1" applyAlignment="1">
      <alignment horizontal="center" shrinkToFit="1"/>
    </xf>
    <xf numFmtId="14" fontId="10" fillId="0" borderId="10" xfId="0" applyNumberFormat="1" applyFont="1" applyBorder="1" applyAlignment="1">
      <alignment shrinkToFit="1"/>
    </xf>
    <xf numFmtId="14" fontId="10" fillId="0" borderId="30" xfId="0" applyNumberFormat="1" applyFont="1" applyBorder="1" applyAlignment="1">
      <alignment shrinkToFit="1"/>
    </xf>
    <xf numFmtId="14" fontId="10" fillId="0" borderId="34" xfId="0" applyNumberFormat="1" applyFont="1" applyBorder="1" applyAlignment="1">
      <alignment shrinkToFi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 xfId="0" applyFont="1" applyBorder="1" applyAlignment="1"/>
    <xf numFmtId="14" fontId="5" fillId="0" borderId="4" xfId="0" applyNumberFormat="1" applyFont="1" applyBorder="1" applyAlignment="1">
      <alignment horizontal="left"/>
    </xf>
    <xf numFmtId="0" fontId="3" fillId="0" borderId="0" xfId="0" applyFont="1" applyBorder="1" applyAlignment="1">
      <alignment horizontal="left"/>
    </xf>
    <xf numFmtId="0" fontId="3" fillId="0" borderId="22" xfId="0" applyFont="1" applyBorder="1" applyAlignment="1"/>
    <xf numFmtId="0" fontId="0" fillId="0" borderId="22" xfId="0" applyBorder="1" applyAlignment="1"/>
    <xf numFmtId="0" fontId="0" fillId="0" borderId="49" xfId="0" applyBorder="1" applyAlignment="1"/>
    <xf numFmtId="14" fontId="0" fillId="0" borderId="14" xfId="0" applyNumberFormat="1" applyBorder="1"/>
    <xf numFmtId="0" fontId="5" fillId="0" borderId="0" xfId="0" applyFont="1" applyFill="1" applyBorder="1" applyAlignment="1"/>
    <xf numFmtId="0" fontId="3" fillId="0" borderId="6" xfId="0" applyFont="1" applyBorder="1" applyAlignment="1">
      <alignment horizontal="left"/>
    </xf>
    <xf numFmtId="0" fontId="0" fillId="0" borderId="42" xfId="0" applyBorder="1" applyAlignment="1">
      <alignment horizontal="center"/>
    </xf>
    <xf numFmtId="0" fontId="0" fillId="0" borderId="43" xfId="0" applyBorder="1"/>
    <xf numFmtId="166" fontId="11" fillId="0" borderId="0" xfId="0" applyNumberFormat="1" applyFont="1" applyFill="1" applyBorder="1" applyAlignment="1">
      <alignment vertical="center" textRotation="90"/>
    </xf>
    <xf numFmtId="14" fontId="7" fillId="0" borderId="0" xfId="0" applyNumberFormat="1" applyFont="1" applyFill="1" applyBorder="1" applyAlignment="1">
      <alignment vertical="center"/>
    </xf>
    <xf numFmtId="0" fontId="7" fillId="0" borderId="0" xfId="0" applyFont="1" applyFill="1" applyBorder="1" applyAlignment="1">
      <alignment vertical="center"/>
    </xf>
    <xf numFmtId="165" fontId="10" fillId="0" borderId="0" xfId="0" applyNumberFormat="1" applyFont="1" applyFill="1" applyBorder="1" applyAlignment="1">
      <alignment vertical="center"/>
    </xf>
    <xf numFmtId="165" fontId="11" fillId="0" borderId="0" xfId="0" applyNumberFormat="1" applyFont="1" applyFill="1" applyBorder="1" applyAlignment="1">
      <alignment vertical="center"/>
    </xf>
    <xf numFmtId="164" fontId="9" fillId="0" borderId="0" xfId="0" applyNumberFormat="1" applyFont="1" applyFill="1" applyBorder="1" applyAlignment="1">
      <alignment vertical="center"/>
    </xf>
    <xf numFmtId="0" fontId="3" fillId="0" borderId="0" xfId="0" applyFont="1" applyFill="1" applyBorder="1" applyAlignment="1"/>
    <xf numFmtId="164" fontId="21" fillId="0" borderId="25" xfId="0" applyNumberFormat="1" applyFont="1" applyFill="1" applyBorder="1" applyAlignment="1">
      <alignment horizontal="right" vertical="center" shrinkToFit="1"/>
    </xf>
    <xf numFmtId="167" fontId="0" fillId="0" borderId="0" xfId="0" applyNumberFormat="1" applyAlignment="1">
      <alignment horizontal="left"/>
    </xf>
    <xf numFmtId="0" fontId="7" fillId="0" borderId="0" xfId="0" applyFont="1" applyAlignment="1" applyProtection="1">
      <alignment vertical="center"/>
      <protection hidden="1"/>
    </xf>
    <xf numFmtId="0" fontId="7" fillId="0" borderId="0" xfId="0" applyFont="1" applyBorder="1" applyAlignment="1" applyProtection="1">
      <alignment vertical="center"/>
      <protection hidden="1"/>
    </xf>
    <xf numFmtId="0" fontId="9"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7" fillId="0" borderId="0" xfId="0" applyFont="1" applyBorder="1" applyAlignment="1" applyProtection="1">
      <alignment horizontal="right" vertical="center"/>
      <protection hidden="1"/>
    </xf>
    <xf numFmtId="14" fontId="0" fillId="0" borderId="0" xfId="0" applyNumberFormat="1"/>
    <xf numFmtId="43" fontId="0" fillId="0" borderId="0" xfId="2" applyNumberFormat="1" applyFont="1"/>
    <xf numFmtId="0" fontId="5" fillId="0" borderId="0" xfId="0" applyFont="1"/>
    <xf numFmtId="0" fontId="10" fillId="0" borderId="44" xfId="0" applyFont="1" applyBorder="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protection hidden="1"/>
    </xf>
    <xf numFmtId="0" fontId="10" fillId="0" borderId="6" xfId="0" applyFont="1" applyBorder="1" applyAlignment="1" applyProtection="1">
      <alignment horizontal="left" vertical="center"/>
      <protection hidden="1"/>
    </xf>
    <xf numFmtId="0" fontId="10" fillId="0" borderId="0" xfId="0" applyFont="1" applyBorder="1" applyAlignment="1" applyProtection="1">
      <alignment horizontal="center" vertical="center"/>
      <protection hidden="1"/>
    </xf>
    <xf numFmtId="0" fontId="3" fillId="0" borderId="30" xfId="0" applyFont="1" applyBorder="1" applyAlignment="1" applyProtection="1">
      <alignment horizontal="center" vertical="center" wrapText="1"/>
      <protection hidden="1"/>
    </xf>
    <xf numFmtId="0" fontId="17" fillId="0" borderId="44" xfId="0" applyFont="1" applyFill="1" applyBorder="1" applyAlignment="1" applyProtection="1">
      <alignment horizontal="center" vertical="center"/>
      <protection hidden="1"/>
    </xf>
    <xf numFmtId="0" fontId="10" fillId="0" borderId="23" xfId="0" applyFont="1" applyBorder="1" applyAlignment="1" applyProtection="1">
      <alignment horizontal="center" vertical="center" shrinkToFit="1"/>
      <protection hidden="1"/>
    </xf>
    <xf numFmtId="0" fontId="10" fillId="0" borderId="33" xfId="0" applyFont="1" applyBorder="1" applyAlignment="1" applyProtection="1">
      <alignment horizontal="center" vertical="center" wrapText="1"/>
      <protection hidden="1"/>
    </xf>
    <xf numFmtId="0" fontId="10" fillId="0" borderId="44" xfId="0" applyFont="1" applyFill="1" applyBorder="1" applyAlignment="1" applyProtection="1">
      <alignment horizontal="center" vertical="center"/>
      <protection hidden="1"/>
    </xf>
    <xf numFmtId="0" fontId="9" fillId="0" borderId="30"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33" xfId="0" applyFont="1" applyFill="1" applyBorder="1" applyAlignment="1" applyProtection="1">
      <alignment horizontal="center" vertical="center" shrinkToFit="1"/>
      <protection hidden="1"/>
    </xf>
    <xf numFmtId="0" fontId="9" fillId="0" borderId="33" xfId="0" applyFont="1" applyFill="1" applyBorder="1" applyAlignment="1" applyProtection="1">
      <alignment horizontal="center" vertical="center" wrapText="1"/>
      <protection hidden="1"/>
    </xf>
    <xf numFmtId="164" fontId="9" fillId="0" borderId="35" xfId="0" applyNumberFormat="1" applyFont="1" applyBorder="1" applyAlignment="1" applyProtection="1">
      <alignment horizontal="right" vertical="center" shrinkToFit="1"/>
      <protection hidden="1"/>
    </xf>
    <xf numFmtId="164" fontId="9" fillId="0" borderId="0" xfId="0" applyNumberFormat="1" applyFont="1" applyFill="1" applyBorder="1" applyAlignment="1" applyProtection="1">
      <alignment horizontal="right" vertical="center"/>
      <protection hidden="1"/>
    </xf>
    <xf numFmtId="164" fontId="9" fillId="0" borderId="25" xfId="0" applyNumberFormat="1" applyFont="1" applyFill="1" applyBorder="1" applyAlignment="1" applyProtection="1">
      <alignment horizontal="right" vertical="center" shrinkToFit="1"/>
      <protection hidden="1"/>
    </xf>
    <xf numFmtId="43" fontId="11" fillId="2" borderId="24" xfId="2" applyFont="1" applyFill="1" applyBorder="1" applyAlignment="1" applyProtection="1">
      <alignment horizontal="right" vertical="center" shrinkToFit="1"/>
      <protection hidden="1"/>
    </xf>
    <xf numFmtId="43" fontId="11" fillId="0" borderId="0" xfId="2" applyFont="1" applyFill="1" applyBorder="1" applyAlignment="1" applyProtection="1">
      <alignment horizontal="right" vertical="center"/>
      <protection hidden="1"/>
    </xf>
    <xf numFmtId="43" fontId="7" fillId="0" borderId="0" xfId="0" applyNumberFormat="1" applyFont="1" applyAlignment="1" applyProtection="1">
      <alignment vertical="center"/>
      <protection hidden="1"/>
    </xf>
    <xf numFmtId="0" fontId="7" fillId="0" borderId="38" xfId="0" applyFont="1" applyBorder="1" applyAlignment="1" applyProtection="1">
      <alignment vertical="center"/>
      <protection hidden="1"/>
    </xf>
    <xf numFmtId="0" fontId="7" fillId="0" borderId="34" xfId="0" applyFont="1" applyBorder="1" applyAlignment="1" applyProtection="1">
      <alignment vertical="center"/>
      <protection hidden="1"/>
    </xf>
    <xf numFmtId="0" fontId="10" fillId="0" borderId="39" xfId="0" applyFont="1" applyBorder="1" applyAlignment="1" applyProtection="1">
      <alignment horizontal="right" vertical="center"/>
      <protection hidden="1"/>
    </xf>
    <xf numFmtId="43" fontId="23" fillId="0" borderId="0" xfId="2" applyFont="1" applyBorder="1" applyAlignment="1" applyProtection="1">
      <alignment vertical="center"/>
      <protection hidden="1"/>
    </xf>
    <xf numFmtId="0" fontId="9" fillId="0" borderId="34" xfId="0" applyFont="1" applyBorder="1" applyAlignment="1">
      <alignment horizontal="center" vertical="center" wrapText="1"/>
    </xf>
    <xf numFmtId="0" fontId="10" fillId="0" borderId="30" xfId="0" applyFont="1" applyBorder="1" applyAlignment="1">
      <alignment horizontal="center" vertical="center" wrapText="1"/>
    </xf>
    <xf numFmtId="165" fontId="7" fillId="0" borderId="0" xfId="0" applyNumberFormat="1" applyFont="1"/>
    <xf numFmtId="164" fontId="9" fillId="0" borderId="10" xfId="0" applyNumberFormat="1" applyFont="1" applyBorder="1" applyAlignment="1">
      <alignment horizontal="right" vertical="center" shrinkToFit="1"/>
    </xf>
    <xf numFmtId="0" fontId="10" fillId="0" borderId="34" xfId="0" applyFont="1" applyBorder="1" applyAlignment="1" applyProtection="1">
      <alignment vertical="center"/>
      <protection hidden="1"/>
    </xf>
    <xf numFmtId="0" fontId="0" fillId="0" borderId="38" xfId="0" applyBorder="1" applyAlignment="1" applyProtection="1">
      <alignment vertical="center"/>
      <protection hidden="1"/>
    </xf>
    <xf numFmtId="0" fontId="0" fillId="0" borderId="0" xfId="0" applyBorder="1" applyAlignment="1" applyProtection="1">
      <alignment vertical="center"/>
      <protection hidden="1"/>
    </xf>
    <xf numFmtId="0" fontId="0" fillId="0" borderId="6" xfId="0" applyBorder="1" applyAlignment="1" applyProtection="1">
      <alignment vertical="center"/>
      <protection hidden="1"/>
    </xf>
    <xf numFmtId="0" fontId="3" fillId="0" borderId="0" xfId="0" applyFont="1" applyBorder="1" applyAlignment="1" applyProtection="1">
      <alignment vertical="center"/>
      <protection hidden="1"/>
    </xf>
    <xf numFmtId="0" fontId="7" fillId="3" borderId="34" xfId="0" applyFont="1" applyFill="1" applyBorder="1" applyAlignment="1" applyProtection="1">
      <alignment vertical="center"/>
      <protection hidden="1"/>
    </xf>
    <xf numFmtId="0" fontId="7" fillId="3" borderId="38" xfId="0" applyFont="1" applyFill="1" applyBorder="1" applyAlignment="1" applyProtection="1">
      <alignment vertical="center"/>
      <protection hidden="1"/>
    </xf>
    <xf numFmtId="0" fontId="10" fillId="3" borderId="39" xfId="0" applyFont="1" applyFill="1" applyBorder="1" applyAlignment="1" applyProtection="1">
      <alignment horizontal="right" vertical="center"/>
      <protection hidden="1"/>
    </xf>
    <xf numFmtId="0" fontId="7" fillId="3" borderId="39" xfId="0" applyFont="1" applyFill="1" applyBorder="1" applyAlignment="1" applyProtection="1">
      <alignment horizontal="right" vertical="center"/>
      <protection hidden="1"/>
    </xf>
    <xf numFmtId="0" fontId="7" fillId="3" borderId="10" xfId="0" applyFont="1" applyFill="1" applyBorder="1" applyAlignment="1" applyProtection="1">
      <alignment horizontal="right" vertical="center"/>
      <protection hidden="1"/>
    </xf>
    <xf numFmtId="0" fontId="7" fillId="3" borderId="6" xfId="0" applyFont="1" applyFill="1" applyBorder="1" applyAlignment="1" applyProtection="1">
      <alignment vertical="center"/>
      <protection hidden="1"/>
    </xf>
    <xf numFmtId="0" fontId="7" fillId="3" borderId="6" xfId="0" applyFont="1" applyFill="1" applyBorder="1" applyAlignment="1" applyProtection="1">
      <alignment horizontal="right" vertical="center"/>
      <protection hidden="1"/>
    </xf>
    <xf numFmtId="43" fontId="10" fillId="3" borderId="51" xfId="2" applyFont="1" applyFill="1" applyBorder="1" applyAlignment="1" applyProtection="1">
      <alignment horizontal="right" vertical="center" shrinkToFit="1"/>
      <protection hidden="1"/>
    </xf>
    <xf numFmtId="0" fontId="7" fillId="3" borderId="34" xfId="0" applyFont="1" applyFill="1" applyBorder="1" applyAlignment="1" applyProtection="1">
      <alignment horizontal="right" vertical="center"/>
      <protection hidden="1"/>
    </xf>
    <xf numFmtId="14" fontId="10" fillId="3" borderId="38" xfId="0" applyNumberFormat="1" applyFont="1" applyFill="1" applyBorder="1" applyAlignment="1" applyProtection="1">
      <alignment horizontal="left" vertical="center"/>
      <protection hidden="1"/>
    </xf>
    <xf numFmtId="0" fontId="7" fillId="3" borderId="38" xfId="0" applyFont="1" applyFill="1" applyBorder="1" applyAlignment="1" applyProtection="1">
      <alignment horizontal="right" vertical="center"/>
      <protection hidden="1"/>
    </xf>
    <xf numFmtId="43" fontId="10" fillId="3" borderId="50" xfId="2" applyFont="1" applyFill="1" applyBorder="1" applyAlignment="1" applyProtection="1">
      <alignment horizontal="right" vertical="center" shrinkToFit="1"/>
      <protection hidden="1"/>
    </xf>
    <xf numFmtId="0" fontId="9" fillId="0" borderId="34" xfId="0" applyFont="1" applyBorder="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164" fontId="9" fillId="0" borderId="44" xfId="0" applyNumberFormat="1" applyFont="1" applyBorder="1" applyAlignment="1" applyProtection="1">
      <alignment horizontal="right" vertical="center" shrinkToFit="1"/>
      <protection hidden="1"/>
    </xf>
    <xf numFmtId="164" fontId="9" fillId="0" borderId="0" xfId="0" applyNumberFormat="1" applyFont="1" applyBorder="1" applyAlignment="1" applyProtection="1">
      <alignment horizontal="right" vertical="center" shrinkToFit="1"/>
      <protection hidden="1"/>
    </xf>
    <xf numFmtId="164" fontId="9" fillId="0" borderId="28" xfId="0" applyNumberFormat="1" applyFont="1" applyBorder="1" applyAlignment="1" applyProtection="1">
      <alignment horizontal="right" vertical="center" shrinkToFit="1"/>
      <protection hidden="1"/>
    </xf>
    <xf numFmtId="14" fontId="7" fillId="0" borderId="7"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43" fontId="10" fillId="0" borderId="24" xfId="2" applyFont="1" applyBorder="1" applyAlignment="1" applyProtection="1">
      <alignment horizontal="right" vertical="center" shrinkToFit="1"/>
      <protection hidden="1"/>
    </xf>
    <xf numFmtId="43" fontId="11" fillId="0" borderId="24" xfId="2" applyFont="1" applyBorder="1" applyAlignment="1" applyProtection="1">
      <alignment horizontal="right" vertical="center" shrinkToFit="1"/>
      <protection hidden="1"/>
    </xf>
    <xf numFmtId="43" fontId="10" fillId="0" borderId="24" xfId="2" applyFont="1" applyFill="1" applyBorder="1" applyAlignment="1" applyProtection="1">
      <alignment horizontal="right" vertical="center" shrinkToFit="1"/>
      <protection hidden="1"/>
    </xf>
    <xf numFmtId="0" fontId="7" fillId="0" borderId="52" xfId="0" applyFont="1" applyBorder="1" applyAlignment="1" applyProtection="1">
      <alignment horizontal="center" vertical="center"/>
      <protection hidden="1"/>
    </xf>
    <xf numFmtId="0" fontId="7" fillId="0" borderId="53" xfId="0" applyFont="1" applyBorder="1" applyAlignment="1" applyProtection="1">
      <alignment horizontal="center" vertical="center"/>
      <protection hidden="1"/>
    </xf>
    <xf numFmtId="164" fontId="9" fillId="0" borderId="53" xfId="0" applyNumberFormat="1" applyFont="1" applyBorder="1" applyAlignment="1" applyProtection="1">
      <alignment horizontal="right" vertical="center" shrinkToFit="1"/>
      <protection hidden="1"/>
    </xf>
    <xf numFmtId="164" fontId="9" fillId="0" borderId="35" xfId="0" applyNumberFormat="1" applyFont="1" applyFill="1" applyBorder="1" applyAlignment="1" applyProtection="1">
      <alignment horizontal="right" vertical="center" shrinkToFit="1"/>
      <protection hidden="1"/>
    </xf>
    <xf numFmtId="0" fontId="3" fillId="0" borderId="0" xfId="0" applyFont="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43" fontId="10" fillId="0" borderId="0" xfId="2" applyFont="1" applyFill="1" applyBorder="1" applyAlignment="1" applyProtection="1">
      <alignment horizontal="right" vertical="center" shrinkToFit="1"/>
      <protection hidden="1"/>
    </xf>
    <xf numFmtId="164" fontId="9" fillId="0" borderId="0" xfId="0" applyNumberFormat="1" applyFont="1" applyFill="1" applyBorder="1" applyAlignment="1" applyProtection="1">
      <alignment horizontal="right" vertical="center" shrinkToFit="1"/>
      <protection hidden="1"/>
    </xf>
    <xf numFmtId="0" fontId="5" fillId="0" borderId="0" xfId="0" applyFont="1" applyAlignment="1">
      <alignment horizontal="center"/>
    </xf>
    <xf numFmtId="0" fontId="7" fillId="0" borderId="6" xfId="0" applyFont="1" applyBorder="1" applyAlignment="1" applyProtection="1">
      <alignment vertical="center"/>
      <protection hidden="1"/>
    </xf>
    <xf numFmtId="0" fontId="10" fillId="0" borderId="0" xfId="0" applyFont="1" applyBorder="1" applyAlignment="1" applyProtection="1">
      <alignment vertical="center"/>
      <protection hidden="1"/>
    </xf>
    <xf numFmtId="0" fontId="10" fillId="0" borderId="0" xfId="0" applyFont="1" applyBorder="1" applyAlignment="1" applyProtection="1">
      <alignment horizontal="center" vertical="center" wrapText="1"/>
      <protection hidden="1"/>
    </xf>
    <xf numFmtId="0" fontId="24" fillId="0" borderId="0" xfId="0" applyFont="1" applyBorder="1" applyAlignment="1" applyProtection="1">
      <alignment horizontal="center" vertical="center" wrapText="1"/>
      <protection hidden="1"/>
    </xf>
    <xf numFmtId="0" fontId="0" fillId="0" borderId="2" xfId="0" applyFill="1"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10" xfId="0" applyFill="1" applyBorder="1" applyAlignment="1" applyProtection="1">
      <alignment vertical="center"/>
      <protection hidden="1"/>
    </xf>
    <xf numFmtId="0" fontId="0" fillId="0" borderId="6" xfId="0" applyFill="1" applyBorder="1" applyAlignment="1" applyProtection="1">
      <alignment vertical="center"/>
      <protection hidden="1"/>
    </xf>
    <xf numFmtId="0" fontId="9" fillId="0" borderId="0" xfId="0" applyFont="1" applyAlignment="1" applyProtection="1">
      <alignment vertical="top"/>
      <protection hidden="1"/>
    </xf>
    <xf numFmtId="14" fontId="7" fillId="0" borderId="0" xfId="0" applyNumberFormat="1" applyFont="1" applyProtection="1">
      <protection hidden="1"/>
    </xf>
    <xf numFmtId="14" fontId="7" fillId="0" borderId="21" xfId="0" applyNumberFormat="1"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165" fontId="10" fillId="0" borderId="23" xfId="0" applyNumberFormat="1" applyFont="1" applyBorder="1" applyAlignment="1" applyProtection="1">
      <alignment horizontal="right" vertical="center" shrinkToFit="1"/>
      <protection hidden="1"/>
    </xf>
    <xf numFmtId="165" fontId="11" fillId="0" borderId="23" xfId="0" applyNumberFormat="1" applyFont="1" applyBorder="1" applyAlignment="1" applyProtection="1">
      <alignment horizontal="right" vertical="center" shrinkToFit="1"/>
      <protection hidden="1"/>
    </xf>
    <xf numFmtId="165" fontId="11" fillId="2" borderId="24" xfId="0" applyNumberFormat="1" applyFont="1" applyFill="1" applyBorder="1" applyAlignment="1" applyProtection="1">
      <alignment horizontal="right" vertical="center" shrinkToFit="1"/>
      <protection hidden="1"/>
    </xf>
    <xf numFmtId="165" fontId="11" fillId="0" borderId="0" xfId="0" applyNumberFormat="1" applyFont="1" applyFill="1" applyBorder="1" applyAlignment="1" applyProtection="1">
      <alignment horizontal="right" vertical="center"/>
      <protection hidden="1"/>
    </xf>
    <xf numFmtId="165" fontId="10" fillId="0" borderId="23" xfId="0" applyNumberFormat="1" applyFont="1" applyFill="1" applyBorder="1" applyAlignment="1" applyProtection="1">
      <alignment horizontal="right" vertical="center" shrinkToFit="1"/>
      <protection hidden="1"/>
    </xf>
    <xf numFmtId="165" fontId="7" fillId="0" borderId="0" xfId="0" applyNumberFormat="1" applyFont="1" applyProtection="1">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164" fontId="9" fillId="0" borderId="25" xfId="0" applyNumberFormat="1" applyFont="1" applyBorder="1" applyAlignment="1" applyProtection="1">
      <alignment horizontal="right" vertical="center" shrinkToFit="1"/>
      <protection hidden="1"/>
    </xf>
    <xf numFmtId="164" fontId="9" fillId="0" borderId="4" xfId="0" applyNumberFormat="1" applyFont="1" applyBorder="1" applyAlignment="1" applyProtection="1">
      <alignment horizontal="right" vertical="center" shrinkToFit="1"/>
      <protection hidden="1"/>
    </xf>
    <xf numFmtId="164" fontId="9" fillId="0" borderId="5" xfId="0" applyNumberFormat="1" applyFont="1" applyBorder="1" applyAlignment="1" applyProtection="1">
      <alignment horizontal="right" vertical="center" shrinkToFit="1"/>
      <protection hidden="1"/>
    </xf>
    <xf numFmtId="14" fontId="7" fillId="0" borderId="26"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165" fontId="10" fillId="0" borderId="28" xfId="0" applyNumberFormat="1" applyFont="1" applyBorder="1" applyAlignment="1" applyProtection="1">
      <alignment horizontal="right" vertical="center" shrinkToFit="1"/>
      <protection hidden="1"/>
    </xf>
    <xf numFmtId="165" fontId="11" fillId="0" borderId="28" xfId="0" applyNumberFormat="1" applyFont="1" applyBorder="1" applyAlignment="1" applyProtection="1">
      <alignment horizontal="right" vertical="center" shrinkToFit="1"/>
      <protection hidden="1"/>
    </xf>
    <xf numFmtId="165" fontId="11" fillId="2" borderId="29" xfId="0" applyNumberFormat="1" applyFont="1" applyFill="1" applyBorder="1" applyAlignment="1" applyProtection="1">
      <alignment horizontal="right" vertical="center" shrinkToFit="1"/>
      <protection hidden="1"/>
    </xf>
    <xf numFmtId="0" fontId="7" fillId="0" borderId="10"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164" fontId="9" fillId="0" borderId="6" xfId="0" applyNumberFormat="1" applyFont="1" applyBorder="1" applyAlignment="1" applyProtection="1">
      <alignment horizontal="right" vertical="center" shrinkToFit="1"/>
      <protection hidden="1"/>
    </xf>
    <xf numFmtId="164" fontId="9" fillId="0" borderId="30" xfId="0" applyNumberFormat="1" applyFont="1" applyBorder="1" applyAlignment="1" applyProtection="1">
      <alignment horizontal="right" vertical="center" shrinkToFit="1"/>
      <protection hidden="1"/>
    </xf>
    <xf numFmtId="164" fontId="9" fillId="0" borderId="31" xfId="0" applyNumberFormat="1" applyFont="1" applyBorder="1" applyAlignment="1" applyProtection="1">
      <alignment horizontal="right" vertical="center" shrinkToFit="1"/>
      <protection hidden="1"/>
    </xf>
    <xf numFmtId="164" fontId="9" fillId="0" borderId="30" xfId="0" applyNumberFormat="1" applyFont="1" applyFill="1" applyBorder="1" applyAlignment="1" applyProtection="1">
      <alignment horizontal="right" vertical="center" shrinkToFit="1"/>
      <protection hidden="1"/>
    </xf>
    <xf numFmtId="0" fontId="10" fillId="0" borderId="22" xfId="0" applyFont="1" applyBorder="1" applyAlignment="1" applyProtection="1">
      <alignment horizontal="left" vertical="center"/>
      <protection hidden="1"/>
    </xf>
    <xf numFmtId="0" fontId="10" fillId="0" borderId="22"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hidden="1"/>
    </xf>
    <xf numFmtId="0" fontId="9" fillId="0" borderId="34" xfId="0" applyFont="1" applyBorder="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0" fontId="7" fillId="3" borderId="34" xfId="0" applyFont="1" applyFill="1" applyBorder="1" applyAlignment="1" applyProtection="1">
      <alignment vertical="center"/>
      <protection hidden="1"/>
    </xf>
    <xf numFmtId="164" fontId="9" fillId="0" borderId="6" xfId="0" applyNumberFormat="1" applyFont="1" applyFill="1" applyBorder="1" applyAlignment="1" applyProtection="1">
      <alignment horizontal="right" vertical="center"/>
      <protection hidden="1"/>
    </xf>
    <xf numFmtId="43" fontId="11" fillId="0" borderId="24" xfId="2" applyFont="1" applyFill="1" applyBorder="1" applyAlignment="1" applyProtection="1">
      <alignment horizontal="right" vertical="center" shrinkToFit="1"/>
      <protection hidden="1"/>
    </xf>
    <xf numFmtId="164" fontId="9" fillId="0" borderId="28" xfId="0" applyNumberFormat="1" applyFont="1" applyFill="1" applyBorder="1" applyAlignment="1" applyProtection="1">
      <alignment horizontal="right" vertical="center" shrinkToFit="1"/>
      <protection hidden="1"/>
    </xf>
    <xf numFmtId="14" fontId="7" fillId="0" borderId="7" xfId="0" applyNumberFormat="1" applyFont="1" applyFill="1" applyBorder="1" applyAlignment="1" applyProtection="1">
      <alignment horizontal="center" vertical="center"/>
      <protection hidden="1"/>
    </xf>
    <xf numFmtId="0" fontId="7" fillId="0" borderId="8"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164" fontId="9" fillId="0" borderId="44" xfId="0" applyNumberFormat="1" applyFont="1" applyFill="1" applyBorder="1" applyAlignment="1" applyProtection="1">
      <alignment horizontal="right" vertical="center" shrinkToFit="1"/>
      <protection hidden="1"/>
    </xf>
    <xf numFmtId="0" fontId="7" fillId="0" borderId="10" xfId="0" applyFont="1" applyFill="1" applyBorder="1" applyAlignment="1" applyProtection="1">
      <alignment horizontal="center" vertical="center"/>
      <protection hidden="1"/>
    </xf>
    <xf numFmtId="0" fontId="7" fillId="0" borderId="6" xfId="0" applyFont="1" applyFill="1" applyBorder="1" applyAlignment="1" applyProtection="1">
      <alignment horizontal="center" vertical="center"/>
      <protection hidden="1"/>
    </xf>
    <xf numFmtId="164" fontId="9" fillId="0" borderId="6" xfId="0" applyNumberFormat="1" applyFont="1" applyFill="1" applyBorder="1" applyAlignment="1" applyProtection="1">
      <alignment horizontal="right" vertical="center" shrinkToFit="1"/>
      <protection hidden="1"/>
    </xf>
    <xf numFmtId="0" fontId="7" fillId="0" borderId="0" xfId="0" applyFont="1" applyFill="1" applyAlignment="1" applyProtection="1">
      <alignment vertical="center"/>
      <protection hidden="1"/>
    </xf>
    <xf numFmtId="0" fontId="10" fillId="0" borderId="30" xfId="0" applyFont="1" applyFill="1" applyBorder="1" applyAlignment="1" applyProtection="1">
      <alignment horizontal="center" vertical="center" wrapText="1"/>
      <protection hidden="1"/>
    </xf>
    <xf numFmtId="0" fontId="7" fillId="0" borderId="52" xfId="0" applyFont="1" applyFill="1" applyBorder="1" applyAlignment="1" applyProtection="1">
      <alignment horizontal="center" vertical="center"/>
      <protection hidden="1"/>
    </xf>
    <xf numFmtId="0" fontId="7" fillId="0" borderId="53" xfId="0" applyFont="1" applyFill="1" applyBorder="1" applyAlignment="1" applyProtection="1">
      <alignment horizontal="center" vertical="center"/>
      <protection hidden="1"/>
    </xf>
    <xf numFmtId="164" fontId="9" fillId="0" borderId="53" xfId="0" applyNumberFormat="1" applyFont="1" applyFill="1" applyBorder="1" applyAlignment="1" applyProtection="1">
      <alignment horizontal="right" vertical="center" shrinkToFit="1"/>
      <protection hidden="1"/>
    </xf>
    <xf numFmtId="0" fontId="10" fillId="0" borderId="30" xfId="0" applyFont="1" applyBorder="1" applyAlignment="1">
      <alignment horizontal="center" vertical="center" wrapText="1"/>
    </xf>
    <xf numFmtId="0" fontId="10" fillId="0" borderId="30" xfId="0" applyFont="1" applyBorder="1" applyAlignment="1">
      <alignment horizontal="center" vertical="center" wrapText="1"/>
    </xf>
    <xf numFmtId="0" fontId="3" fillId="0" borderId="2" xfId="0" applyFont="1" applyBorder="1" applyAlignment="1">
      <alignment horizontal="center"/>
    </xf>
    <xf numFmtId="14" fontId="5" fillId="0" borderId="0" xfId="0" applyNumberFormat="1" applyFont="1" applyBorder="1" applyAlignment="1">
      <alignment horizontal="left"/>
    </xf>
    <xf numFmtId="0" fontId="3" fillId="0" borderId="13" xfId="0" applyFont="1" applyBorder="1" applyAlignment="1">
      <alignment horizontal="left"/>
    </xf>
    <xf numFmtId="0" fontId="3" fillId="0" borderId="2" xfId="0" applyFont="1" applyBorder="1" applyAlignment="1">
      <alignment horizontal="left"/>
    </xf>
    <xf numFmtId="0" fontId="0" fillId="0" borderId="0" xfId="0" applyBorder="1" applyAlignment="1">
      <alignment horizontal="center"/>
    </xf>
    <xf numFmtId="0" fontId="3" fillId="0" borderId="22" xfId="0" applyFont="1" applyBorder="1"/>
    <xf numFmtId="0" fontId="0" fillId="0" borderId="22" xfId="0" applyBorder="1"/>
    <xf numFmtId="0" fontId="0" fillId="0" borderId="48" xfId="0" applyBorder="1" applyAlignment="1"/>
    <xf numFmtId="0" fontId="5" fillId="0" borderId="6" xfId="0" applyFont="1" applyBorder="1" applyAlignment="1">
      <alignment vertical="top"/>
    </xf>
    <xf numFmtId="0" fontId="0" fillId="0" borderId="6" xfId="0" applyBorder="1" applyAlignment="1">
      <alignment vertical="top"/>
    </xf>
    <xf numFmtId="14" fontId="0" fillId="0" borderId="37" xfId="0" applyNumberFormat="1" applyBorder="1" applyAlignment="1">
      <alignment horizontal="center"/>
    </xf>
    <xf numFmtId="0" fontId="3" fillId="0" borderId="13" xfId="0" applyFont="1" applyBorder="1" applyAlignment="1"/>
    <xf numFmtId="0" fontId="3" fillId="0" borderId="54" xfId="0" applyFont="1" applyBorder="1" applyAlignment="1">
      <alignment horizontal="left"/>
    </xf>
    <xf numFmtId="0" fontId="0" fillId="0" borderId="49" xfId="0" applyBorder="1"/>
    <xf numFmtId="14" fontId="3" fillId="0" borderId="0" xfId="0" applyNumberFormat="1" applyFont="1" applyBorder="1" applyAlignment="1">
      <alignment horizontal="left"/>
    </xf>
    <xf numFmtId="0" fontId="10" fillId="0" borderId="30" xfId="0" applyFont="1" applyBorder="1" applyAlignment="1">
      <alignment horizontal="center" vertical="center" wrapText="1"/>
    </xf>
    <xf numFmtId="0" fontId="3" fillId="0" borderId="0" xfId="0" applyFont="1" applyBorder="1" applyAlignment="1">
      <alignment horizontal="right"/>
    </xf>
    <xf numFmtId="0" fontId="0" fillId="0" borderId="32" xfId="0" applyBorder="1" applyAlignment="1"/>
    <xf numFmtId="14" fontId="5" fillId="0" borderId="1" xfId="0" applyNumberFormat="1" applyFont="1" applyBorder="1" applyAlignment="1">
      <alignment horizontal="right"/>
    </xf>
    <xf numFmtId="0" fontId="0" fillId="0" borderId="48" xfId="0" applyBorder="1" applyAlignment="1">
      <alignment horizontal="center"/>
    </xf>
    <xf numFmtId="0" fontId="10" fillId="0" borderId="30" xfId="0" applyFont="1" applyBorder="1" applyAlignment="1">
      <alignment horizontal="center" vertical="center" wrapText="1"/>
    </xf>
    <xf numFmtId="0" fontId="2" fillId="6" borderId="33" xfId="3" applyFill="1" applyBorder="1" applyAlignment="1">
      <alignment horizontal="center" vertical="center" wrapText="1"/>
    </xf>
    <xf numFmtId="0" fontId="2" fillId="0" borderId="33" xfId="3" applyBorder="1" applyAlignment="1">
      <alignment horizontal="center" vertical="center" wrapText="1"/>
    </xf>
    <xf numFmtId="0" fontId="2" fillId="0" borderId="0" xfId="3"/>
    <xf numFmtId="0" fontId="2" fillId="7" borderId="33" xfId="3" quotePrefix="1" applyFill="1" applyBorder="1" applyAlignment="1">
      <alignment horizontal="center" vertical="center"/>
    </xf>
    <xf numFmtId="169" fontId="2" fillId="0" borderId="33" xfId="3" applyNumberFormat="1" applyBorder="1" applyAlignment="1">
      <alignment horizontal="center" vertical="center"/>
    </xf>
    <xf numFmtId="0" fontId="2" fillId="7" borderId="33" xfId="3" applyFill="1" applyBorder="1" applyAlignment="1">
      <alignment horizontal="center" vertical="center"/>
    </xf>
    <xf numFmtId="2" fontId="2" fillId="0" borderId="0" xfId="3" applyNumberFormat="1" applyAlignment="1">
      <alignment horizontal="center" vertical="center"/>
    </xf>
    <xf numFmtId="2" fontId="2" fillId="0" borderId="33" xfId="3" applyNumberFormat="1" applyBorder="1" applyAlignment="1">
      <alignment horizontal="center" vertical="center"/>
    </xf>
    <xf numFmtId="0" fontId="10" fillId="0" borderId="21"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3" fillId="0" borderId="6" xfId="0" applyFont="1" applyBorder="1" applyAlignment="1"/>
    <xf numFmtId="0" fontId="0" fillId="0" borderId="31" xfId="0" applyBorder="1"/>
    <xf numFmtId="14" fontId="3" fillId="0" borderId="0" xfId="0" applyNumberFormat="1" applyFont="1" applyBorder="1"/>
    <xf numFmtId="0" fontId="26" fillId="0" borderId="55" xfId="3" applyFont="1" applyBorder="1" applyAlignment="1">
      <alignment horizontal="justify" vertical="center" wrapText="1"/>
    </xf>
    <xf numFmtId="0" fontId="26" fillId="7" borderId="33" xfId="3" applyFont="1" applyFill="1" applyBorder="1" applyAlignment="1">
      <alignment horizontal="center" vertical="center" wrapText="1"/>
    </xf>
    <xf numFmtId="14" fontId="26" fillId="7" borderId="33" xfId="3" applyNumberFormat="1" applyFont="1" applyFill="1" applyBorder="1" applyAlignment="1">
      <alignment horizontal="center" vertical="center"/>
    </xf>
    <xf numFmtId="14" fontId="7" fillId="0" borderId="0" xfId="0" applyNumberFormat="1" applyFont="1" applyAlignment="1" applyProtection="1">
      <alignment vertical="center"/>
      <protection hidden="1"/>
    </xf>
    <xf numFmtId="0" fontId="28" fillId="0" borderId="38" xfId="0" applyFont="1" applyFill="1" applyBorder="1" applyAlignment="1" applyProtection="1">
      <alignment vertical="center" wrapText="1"/>
      <protection hidden="1"/>
    </xf>
    <xf numFmtId="0" fontId="0" fillId="0" borderId="59" xfId="0" applyBorder="1" applyAlignment="1">
      <alignment horizontal="justify" vertical="center" wrapText="1"/>
    </xf>
    <xf numFmtId="0" fontId="1" fillId="0" borderId="33" xfId="3" applyFont="1" applyBorder="1" applyAlignment="1">
      <alignment horizontal="center" vertical="center" wrapText="1"/>
    </xf>
    <xf numFmtId="0" fontId="13"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5" fillId="0" borderId="0" xfId="0" applyFont="1" applyBorder="1" applyAlignment="1">
      <alignment horizontal="left" wrapText="1"/>
    </xf>
    <xf numFmtId="0" fontId="0" fillId="0" borderId="0" xfId="0" applyBorder="1" applyAlignment="1">
      <alignment horizontal="left" wrapText="1"/>
    </xf>
    <xf numFmtId="0" fontId="0" fillId="0" borderId="14" xfId="0" applyBorder="1" applyAlignment="1">
      <alignment horizontal="left" wrapText="1"/>
    </xf>
    <xf numFmtId="0" fontId="3" fillId="0" borderId="22" xfId="0" applyFont="1" applyBorder="1" applyAlignment="1">
      <alignment vertical="top" wrapText="1"/>
    </xf>
    <xf numFmtId="0" fontId="0" fillId="0" borderId="22" xfId="0" applyBorder="1" applyAlignment="1">
      <alignment vertical="top" wrapText="1"/>
    </xf>
    <xf numFmtId="0" fontId="0" fillId="0" borderId="32"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48"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5" fillId="0" borderId="22" xfId="0" applyFont="1" applyBorder="1" applyAlignment="1">
      <alignment horizontal="left" wrapText="1"/>
    </xf>
    <xf numFmtId="0" fontId="0" fillId="0" borderId="22" xfId="0" applyBorder="1" applyAlignment="1">
      <alignment horizontal="left" wrapText="1"/>
    </xf>
    <xf numFmtId="0" fontId="0" fillId="0" borderId="49" xfId="0" applyBorder="1" applyAlignment="1">
      <alignment horizontal="left" wrapText="1"/>
    </xf>
    <xf numFmtId="0" fontId="0" fillId="0" borderId="0" xfId="0" applyAlignment="1">
      <alignment horizontal="left" wrapText="1"/>
    </xf>
    <xf numFmtId="0" fontId="3" fillId="0" borderId="0"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6" xfId="0" applyBorder="1" applyAlignment="1">
      <alignment wrapText="1"/>
    </xf>
    <xf numFmtId="0" fontId="0" fillId="0" borderId="17" xfId="0" applyBorder="1" applyAlignment="1">
      <alignment wrapText="1"/>
    </xf>
    <xf numFmtId="14" fontId="5" fillId="0" borderId="0" xfId="0" applyNumberFormat="1" applyFont="1" applyBorder="1" applyAlignment="1">
      <alignment horizontal="left" vertical="top" wrapText="1"/>
    </xf>
    <xf numFmtId="0" fontId="0" fillId="0" borderId="0" xfId="0" applyBorder="1" applyAlignment="1">
      <alignment vertical="top" wrapText="1"/>
    </xf>
    <xf numFmtId="0" fontId="0" fillId="0" borderId="1" xfId="0" applyBorder="1" applyAlignment="1">
      <alignment vertical="top" wrapText="1"/>
    </xf>
    <xf numFmtId="14" fontId="9" fillId="0" borderId="23" xfId="0" applyNumberFormat="1" applyFont="1" applyBorder="1" applyAlignment="1" applyProtection="1">
      <alignment horizontal="center" vertical="center" shrinkToFit="1"/>
      <protection hidden="1"/>
    </xf>
    <xf numFmtId="14" fontId="9" fillId="0" borderId="44" xfId="0" applyNumberFormat="1" applyFont="1" applyBorder="1" applyAlignment="1" applyProtection="1">
      <alignment horizontal="center" vertical="center" shrinkToFit="1"/>
      <protection hidden="1"/>
    </xf>
    <xf numFmtId="166" fontId="11" fillId="0" borderId="44" xfId="0" applyNumberFormat="1" applyFont="1" applyBorder="1" applyAlignment="1" applyProtection="1">
      <alignment horizontal="center" vertical="center" textRotation="90"/>
      <protection hidden="1"/>
    </xf>
    <xf numFmtId="166" fontId="11" fillId="0" borderId="30" xfId="0" applyNumberFormat="1" applyFont="1" applyBorder="1" applyAlignment="1" applyProtection="1">
      <alignment horizontal="center" vertical="center" textRotation="90"/>
      <protection hidden="1"/>
    </xf>
    <xf numFmtId="166" fontId="11" fillId="0" borderId="23" xfId="0" applyNumberFormat="1" applyFont="1" applyBorder="1" applyAlignment="1" applyProtection="1">
      <alignment horizontal="center" vertical="center" textRotation="90"/>
      <protection hidden="1"/>
    </xf>
    <xf numFmtId="0" fontId="10" fillId="0" borderId="34" xfId="0" applyFont="1" applyFill="1" applyBorder="1" applyAlignment="1" applyProtection="1">
      <alignment vertical="center"/>
      <protection locked="0"/>
    </xf>
    <xf numFmtId="0" fontId="10" fillId="0" borderId="38" xfId="0" applyFont="1" applyFill="1" applyBorder="1" applyAlignment="1" applyProtection="1">
      <alignment vertical="center"/>
      <protection locked="0"/>
    </xf>
    <xf numFmtId="0" fontId="10" fillId="0" borderId="39" xfId="0" applyFont="1" applyFill="1" applyBorder="1" applyAlignment="1" applyProtection="1">
      <alignment vertical="center"/>
      <protection locked="0"/>
    </xf>
    <xf numFmtId="0" fontId="9" fillId="0" borderId="34" xfId="0" applyFont="1" applyFill="1" applyBorder="1" applyAlignment="1" applyProtection="1">
      <alignment horizontal="center" vertical="center" wrapText="1"/>
      <protection hidden="1"/>
    </xf>
    <xf numFmtId="0" fontId="9" fillId="0" borderId="39" xfId="0" applyFont="1" applyFill="1" applyBorder="1" applyAlignment="1" applyProtection="1">
      <alignment horizontal="center" vertical="center" wrapText="1"/>
      <protection hidden="1"/>
    </xf>
    <xf numFmtId="0" fontId="10" fillId="0" borderId="21" xfId="0" applyFont="1" applyBorder="1" applyAlignment="1" applyProtection="1">
      <alignment horizontal="right" vertical="center" shrinkToFit="1"/>
      <protection hidden="1"/>
    </xf>
    <xf numFmtId="0" fontId="7" fillId="0" borderId="22" xfId="0" applyFont="1" applyBorder="1" applyAlignment="1" applyProtection="1">
      <alignment vertical="center" shrinkToFit="1"/>
      <protection hidden="1"/>
    </xf>
    <xf numFmtId="0" fontId="10" fillId="0" borderId="22" xfId="0" applyFont="1" applyFill="1" applyBorder="1" applyAlignment="1" applyProtection="1">
      <alignment horizontal="left" vertical="center" wrapText="1"/>
      <protection hidden="1"/>
    </xf>
    <xf numFmtId="0" fontId="7" fillId="0" borderId="22" xfId="0" applyFont="1" applyFill="1" applyBorder="1" applyAlignment="1" applyProtection="1">
      <alignment vertical="center" wrapText="1"/>
      <protection hidden="1"/>
    </xf>
    <xf numFmtId="0" fontId="7" fillId="0" borderId="32" xfId="0" applyFont="1" applyFill="1" applyBorder="1" applyAlignment="1" applyProtection="1">
      <alignment vertical="center" wrapText="1"/>
      <protection hidden="1"/>
    </xf>
    <xf numFmtId="0" fontId="7" fillId="0" borderId="6" xfId="0" applyFont="1" applyFill="1" applyBorder="1" applyAlignment="1" applyProtection="1">
      <alignment vertical="center" wrapText="1"/>
      <protection hidden="1"/>
    </xf>
    <xf numFmtId="0" fontId="7" fillId="0" borderId="31" xfId="0" applyFont="1" applyFill="1" applyBorder="1" applyAlignment="1" applyProtection="1">
      <alignment vertical="center" wrapText="1"/>
      <protection hidden="1"/>
    </xf>
    <xf numFmtId="0" fontId="10" fillId="0" borderId="34"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22" xfId="0" applyFont="1" applyFill="1" applyBorder="1" applyAlignment="1" applyProtection="1">
      <alignment horizontal="center" vertical="center" textRotation="90" wrapText="1"/>
      <protection hidden="1"/>
    </xf>
    <xf numFmtId="0" fontId="10" fillId="0" borderId="32" xfId="0" applyFont="1" applyFill="1" applyBorder="1" applyAlignment="1" applyProtection="1">
      <alignment horizontal="center" vertical="center" textRotation="90" wrapText="1"/>
      <protection hidden="1"/>
    </xf>
    <xf numFmtId="0" fontId="10" fillId="0" borderId="10" xfId="0" applyFont="1" applyFill="1" applyBorder="1" applyAlignment="1" applyProtection="1">
      <alignment horizontal="center" vertical="center" textRotation="90" wrapText="1"/>
      <protection hidden="1"/>
    </xf>
    <xf numFmtId="0" fontId="10" fillId="0" borderId="31" xfId="0" applyFont="1" applyFill="1" applyBorder="1" applyAlignment="1" applyProtection="1">
      <alignment horizontal="center" vertical="center" textRotation="90" wrapText="1"/>
      <protection hidden="1"/>
    </xf>
    <xf numFmtId="0" fontId="10" fillId="0" borderId="34" xfId="0" applyFont="1" applyFill="1" applyBorder="1" applyAlignment="1" applyProtection="1">
      <alignment horizontal="center" vertical="center"/>
      <protection hidden="1"/>
    </xf>
    <xf numFmtId="0" fontId="10" fillId="0" borderId="38" xfId="0" applyFont="1" applyFill="1" applyBorder="1" applyAlignment="1" applyProtection="1">
      <alignment horizontal="center" vertical="center"/>
      <protection hidden="1"/>
    </xf>
    <xf numFmtId="0" fontId="7" fillId="0" borderId="39" xfId="0" applyFont="1" applyFill="1" applyBorder="1" applyAlignment="1" applyProtection="1">
      <alignment horizontal="center" vertical="center"/>
      <protection hidden="1"/>
    </xf>
    <xf numFmtId="0" fontId="17" fillId="0" borderId="23" xfId="0" applyFont="1" applyFill="1" applyBorder="1" applyAlignment="1" applyProtection="1">
      <alignment horizontal="center" vertical="center" wrapText="1"/>
      <protection hidden="1"/>
    </xf>
    <xf numFmtId="0" fontId="10" fillId="0" borderId="30" xfId="0" applyFont="1" applyFill="1" applyBorder="1" applyAlignment="1" applyProtection="1">
      <alignment horizontal="center" vertical="center" wrapText="1"/>
      <protection hidden="1"/>
    </xf>
    <xf numFmtId="0" fontId="19" fillId="0" borderId="23" xfId="0" applyFont="1" applyBorder="1" applyAlignment="1" applyProtection="1">
      <alignment horizontal="center" vertical="center" wrapText="1"/>
      <protection hidden="1"/>
    </xf>
    <xf numFmtId="0" fontId="24" fillId="0" borderId="30"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0" fontId="7" fillId="0" borderId="30" xfId="0" applyFont="1" applyBorder="1" applyAlignment="1" applyProtection="1">
      <alignment horizontal="center" vertical="center" wrapText="1"/>
      <protection hidden="1"/>
    </xf>
    <xf numFmtId="0" fontId="29" fillId="5" borderId="34" xfId="0" applyFont="1" applyFill="1" applyBorder="1" applyAlignment="1" applyProtection="1">
      <alignment vertical="center" wrapText="1"/>
      <protection hidden="1"/>
    </xf>
    <xf numFmtId="0" fontId="29" fillId="5" borderId="38" xfId="0" applyFont="1" applyFill="1" applyBorder="1" applyAlignment="1" applyProtection="1">
      <alignment vertical="center" wrapText="1"/>
      <protection hidden="1"/>
    </xf>
    <xf numFmtId="0" fontId="29" fillId="5" borderId="39" xfId="0" applyFont="1" applyFill="1" applyBorder="1" applyAlignment="1" applyProtection="1">
      <alignment vertical="center" wrapText="1"/>
      <protection hidden="1"/>
    </xf>
    <xf numFmtId="0" fontId="27" fillId="8" borderId="21" xfId="0" applyFont="1" applyFill="1" applyBorder="1" applyAlignment="1" applyProtection="1">
      <alignment horizontal="justify" vertical="center" wrapText="1"/>
      <protection hidden="1"/>
    </xf>
    <xf numFmtId="0" fontId="27" fillId="8" borderId="22" xfId="0" applyFont="1" applyFill="1" applyBorder="1" applyAlignment="1" applyProtection="1">
      <alignment horizontal="justify" vertical="center" wrapText="1"/>
      <protection hidden="1"/>
    </xf>
    <xf numFmtId="0" fontId="27" fillId="8" borderId="32" xfId="0" applyFont="1" applyFill="1" applyBorder="1" applyAlignment="1" applyProtection="1">
      <alignment horizontal="justify" vertical="center" wrapText="1"/>
      <protection hidden="1"/>
    </xf>
    <xf numFmtId="0" fontId="27" fillId="8" borderId="2" xfId="0" applyFont="1" applyFill="1" applyBorder="1" applyAlignment="1" applyProtection="1">
      <alignment horizontal="justify" vertical="center" wrapText="1"/>
      <protection hidden="1"/>
    </xf>
    <xf numFmtId="0" fontId="27" fillId="8" borderId="0" xfId="0" applyFont="1" applyFill="1" applyAlignment="1" applyProtection="1">
      <alignment horizontal="justify" vertical="center" wrapText="1"/>
      <protection hidden="1"/>
    </xf>
    <xf numFmtId="0" fontId="27" fillId="8" borderId="1" xfId="0" applyFont="1" applyFill="1" applyBorder="1" applyAlignment="1" applyProtection="1">
      <alignment horizontal="justify" vertical="center" wrapText="1"/>
      <protection hidden="1"/>
    </xf>
    <xf numFmtId="0" fontId="27" fillId="8" borderId="10" xfId="0" applyFont="1" applyFill="1" applyBorder="1" applyAlignment="1" applyProtection="1">
      <alignment horizontal="justify" vertical="center" wrapText="1"/>
      <protection hidden="1"/>
    </xf>
    <xf numFmtId="0" fontId="27" fillId="8" borderId="6" xfId="0" applyFont="1" applyFill="1" applyBorder="1" applyAlignment="1" applyProtection="1">
      <alignment horizontal="justify" vertical="center" wrapText="1"/>
      <protection hidden="1"/>
    </xf>
    <xf numFmtId="0" fontId="27" fillId="8" borderId="31" xfId="0" applyFont="1" applyFill="1" applyBorder="1" applyAlignment="1" applyProtection="1">
      <alignment horizontal="justify" vertical="center" wrapText="1"/>
      <protection hidden="1"/>
    </xf>
    <xf numFmtId="0" fontId="9" fillId="0" borderId="34"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0" fontId="7" fillId="0" borderId="38" xfId="0" applyFont="1" applyFill="1" applyBorder="1" applyAlignment="1" applyProtection="1">
      <alignment vertical="center"/>
      <protection locked="0"/>
    </xf>
    <xf numFmtId="0" fontId="7" fillId="0" borderId="39" xfId="0" applyFont="1" applyFill="1" applyBorder="1" applyAlignment="1" applyProtection="1">
      <alignment vertical="center"/>
      <protection locked="0"/>
    </xf>
    <xf numFmtId="0" fontId="10" fillId="4" borderId="34" xfId="0" applyFont="1" applyFill="1" applyBorder="1" applyAlignment="1" applyProtection="1">
      <alignment vertical="center" shrinkToFit="1"/>
      <protection hidden="1"/>
    </xf>
    <xf numFmtId="0" fontId="7" fillId="0" borderId="38" xfId="0" applyFont="1" applyBorder="1" applyAlignment="1" applyProtection="1">
      <alignment vertical="center" shrinkToFit="1"/>
      <protection hidden="1"/>
    </xf>
    <xf numFmtId="0" fontId="7" fillId="0" borderId="39" xfId="0" applyFont="1" applyBorder="1" applyAlignment="1" applyProtection="1">
      <alignment vertical="center" shrinkToFit="1"/>
      <protection hidden="1"/>
    </xf>
    <xf numFmtId="14" fontId="10" fillId="3" borderId="34" xfId="0" applyNumberFormat="1"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168" fontId="10" fillId="3" borderId="34" xfId="0" applyNumberFormat="1" applyFont="1" applyFill="1" applyBorder="1" applyAlignment="1" applyProtection="1">
      <alignment horizontal="center" vertical="center"/>
      <protection locked="0"/>
    </xf>
    <xf numFmtId="168" fontId="7" fillId="3" borderId="39" xfId="0" applyNumberFormat="1" applyFont="1" applyFill="1" applyBorder="1" applyAlignment="1" applyProtection="1">
      <alignment horizontal="center" vertical="center"/>
      <protection locked="0"/>
    </xf>
    <xf numFmtId="0" fontId="10" fillId="0" borderId="22" xfId="0" applyFont="1" applyBorder="1" applyAlignment="1" applyProtection="1">
      <alignment horizontal="left" vertical="center" wrapText="1"/>
      <protection hidden="1"/>
    </xf>
    <xf numFmtId="0" fontId="7" fillId="0" borderId="22" xfId="0" applyFont="1" applyBorder="1" applyAlignment="1" applyProtection="1">
      <alignment vertical="center" wrapText="1"/>
      <protection hidden="1"/>
    </xf>
    <xf numFmtId="0" fontId="7" fillId="0" borderId="32" xfId="0" applyFont="1" applyBorder="1" applyAlignment="1" applyProtection="1">
      <alignment vertical="center" wrapText="1"/>
      <protection hidden="1"/>
    </xf>
    <xf numFmtId="0" fontId="7" fillId="0" borderId="6" xfId="0" applyFont="1" applyBorder="1" applyAlignment="1" applyProtection="1">
      <alignment vertical="center" wrapText="1"/>
      <protection hidden="1"/>
    </xf>
    <xf numFmtId="0" fontId="7" fillId="0" borderId="31" xfId="0" applyFont="1" applyBorder="1" applyAlignment="1" applyProtection="1">
      <alignment vertical="center" wrapText="1"/>
      <protection hidden="1"/>
    </xf>
    <xf numFmtId="14" fontId="9" fillId="0" borderId="33" xfId="0" applyNumberFormat="1" applyFont="1" applyBorder="1" applyAlignment="1" applyProtection="1">
      <alignment horizontal="center" vertical="center" shrinkToFit="1"/>
      <protection hidden="1"/>
    </xf>
    <xf numFmtId="14" fontId="10" fillId="3" borderId="34" xfId="0" applyNumberFormat="1" applyFont="1" applyFill="1" applyBorder="1" applyAlignment="1" applyProtection="1">
      <alignment horizontal="center" vertical="center"/>
      <protection hidden="1"/>
    </xf>
    <xf numFmtId="0" fontId="7" fillId="3" borderId="39" xfId="0" applyFont="1" applyFill="1" applyBorder="1" applyAlignment="1" applyProtection="1">
      <alignment horizontal="center" vertical="center"/>
      <protection hidden="1"/>
    </xf>
    <xf numFmtId="0" fontId="10" fillId="3" borderId="21" xfId="0" applyFont="1" applyFill="1" applyBorder="1" applyAlignment="1" applyProtection="1">
      <alignment vertical="center" wrapText="1"/>
      <protection hidden="1"/>
    </xf>
    <xf numFmtId="0" fontId="7" fillId="0" borderId="2" xfId="0"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7" fillId="0" borderId="10" xfId="0" applyFont="1" applyBorder="1" applyAlignment="1" applyProtection="1">
      <alignment vertical="center" wrapText="1"/>
      <protection hidden="1"/>
    </xf>
    <xf numFmtId="0" fontId="0" fillId="0" borderId="44" xfId="0" applyBorder="1" applyAlignment="1" applyProtection="1">
      <alignment horizontal="center" vertical="center" textRotation="90"/>
      <protection hidden="1"/>
    </xf>
    <xf numFmtId="0" fontId="0" fillId="0" borderId="30" xfId="0" applyBorder="1" applyAlignment="1" applyProtection="1">
      <alignment horizontal="center" vertical="center" textRotation="90"/>
      <protection hidden="1"/>
    </xf>
    <xf numFmtId="0" fontId="10" fillId="0" borderId="21"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textRotation="90" wrapText="1"/>
      <protection hidden="1"/>
    </xf>
    <xf numFmtId="0" fontId="10" fillId="0" borderId="32" xfId="0" applyFont="1" applyBorder="1" applyAlignment="1" applyProtection="1">
      <alignment horizontal="center" vertical="center" textRotation="90" wrapText="1"/>
      <protection hidden="1"/>
    </xf>
    <xf numFmtId="0" fontId="10" fillId="0" borderId="10" xfId="0" applyFont="1" applyBorder="1" applyAlignment="1" applyProtection="1">
      <alignment horizontal="center" vertical="center" textRotation="90" wrapText="1"/>
      <protection hidden="1"/>
    </xf>
    <xf numFmtId="0" fontId="10" fillId="0" borderId="31" xfId="0" applyFont="1" applyBorder="1" applyAlignment="1" applyProtection="1">
      <alignment horizontal="center" vertical="center" textRotation="90" wrapText="1"/>
      <protection hidden="1"/>
    </xf>
    <xf numFmtId="0" fontId="10" fillId="0" borderId="38"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10" fillId="0" borderId="30" xfId="0" applyFont="1" applyBorder="1" applyAlignment="1" applyProtection="1">
      <alignment horizontal="center" vertical="center" wrapText="1"/>
      <protection hidden="1"/>
    </xf>
    <xf numFmtId="0" fontId="1" fillId="0" borderId="56" xfId="3" applyFont="1" applyBorder="1" applyAlignment="1">
      <alignment horizontal="justify" vertical="center" wrapText="1"/>
    </xf>
    <xf numFmtId="0" fontId="0" fillId="0" borderId="57" xfId="0" applyBorder="1" applyAlignment="1">
      <alignment horizontal="justify" vertical="center" wrapText="1"/>
    </xf>
    <xf numFmtId="0" fontId="31" fillId="0" borderId="55" xfId="0" applyFont="1" applyBorder="1" applyAlignment="1">
      <alignment horizontal="justify" vertical="center" wrapText="1"/>
    </xf>
    <xf numFmtId="0" fontId="31" fillId="0" borderId="57" xfId="0" applyFont="1" applyBorder="1" applyAlignment="1">
      <alignment wrapText="1"/>
    </xf>
    <xf numFmtId="0" fontId="31" fillId="0" borderId="58" xfId="0" applyFont="1" applyBorder="1" applyAlignment="1">
      <alignment wrapText="1"/>
    </xf>
    <xf numFmtId="0" fontId="20" fillId="0" borderId="30" xfId="0" applyFont="1"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0" fillId="0" borderId="22" xfId="0" applyBorder="1" applyAlignment="1" applyProtection="1">
      <alignment vertical="center" shrinkToFit="1"/>
      <protection hidden="1"/>
    </xf>
    <xf numFmtId="0" fontId="0" fillId="0" borderId="22" xfId="0" applyBorder="1" applyAlignment="1" applyProtection="1">
      <alignment vertical="center" wrapText="1"/>
      <protection hidden="1"/>
    </xf>
    <xf numFmtId="0" fontId="0" fillId="0" borderId="32" xfId="0" applyBorder="1" applyAlignment="1" applyProtection="1">
      <alignment vertical="center" wrapText="1"/>
      <protection hidden="1"/>
    </xf>
    <xf numFmtId="0" fontId="0" fillId="0" borderId="6" xfId="0" applyBorder="1" applyAlignment="1" applyProtection="1">
      <alignment vertical="center" wrapText="1"/>
      <protection hidden="1"/>
    </xf>
    <xf numFmtId="0" fontId="0" fillId="0" borderId="31" xfId="0" applyBorder="1" applyAlignment="1" applyProtection="1">
      <alignment vertical="center" wrapText="1"/>
      <protection hidden="1"/>
    </xf>
    <xf numFmtId="0" fontId="7" fillId="3" borderId="34" xfId="0" applyFont="1" applyFill="1" applyBorder="1" applyAlignment="1" applyProtection="1">
      <alignment vertical="center"/>
      <protection hidden="1"/>
    </xf>
    <xf numFmtId="0" fontId="0" fillId="0" borderId="38" xfId="0" applyBorder="1" applyAlignment="1" applyProtection="1">
      <alignment vertical="center"/>
      <protection hidden="1"/>
    </xf>
    <xf numFmtId="0" fontId="0" fillId="0" borderId="39" xfId="0" applyBorder="1" applyAlignment="1" applyProtection="1">
      <alignment vertical="center"/>
      <protection hidden="1"/>
    </xf>
    <xf numFmtId="168" fontId="10" fillId="0" borderId="34" xfId="0" applyNumberFormat="1" applyFont="1" applyFill="1" applyBorder="1" applyAlignment="1" applyProtection="1">
      <alignment horizontal="center" vertical="center"/>
      <protection hidden="1"/>
    </xf>
    <xf numFmtId="168" fontId="0" fillId="0" borderId="39" xfId="0" applyNumberFormat="1" applyFill="1" applyBorder="1" applyAlignment="1" applyProtection="1">
      <alignment horizontal="center" vertical="center"/>
      <protection hidden="1"/>
    </xf>
    <xf numFmtId="0" fontId="10" fillId="0" borderId="34" xfId="0" applyFont="1" applyFill="1" applyBorder="1" applyAlignment="1" applyProtection="1">
      <alignment vertical="center"/>
      <protection hidden="1"/>
    </xf>
    <xf numFmtId="0" fontId="0" fillId="0" borderId="38" xfId="0" applyFill="1" applyBorder="1" applyAlignment="1" applyProtection="1">
      <alignment vertical="center"/>
      <protection hidden="1"/>
    </xf>
    <xf numFmtId="0" fontId="0" fillId="0" borderId="39" xfId="0" applyFill="1" applyBorder="1" applyAlignment="1" applyProtection="1">
      <alignment vertical="center"/>
      <protection hidden="1"/>
    </xf>
    <xf numFmtId="0" fontId="0" fillId="0" borderId="38" xfId="0" applyBorder="1" applyAlignment="1" applyProtection="1">
      <alignment vertical="center" shrinkToFit="1"/>
      <protection hidden="1"/>
    </xf>
    <xf numFmtId="0" fontId="0" fillId="0" borderId="39" xfId="0" applyBorder="1" applyAlignment="1" applyProtection="1">
      <alignment vertical="center" shrinkToFit="1"/>
      <protection hidden="1"/>
    </xf>
    <xf numFmtId="14" fontId="10" fillId="0" borderId="34" xfId="0" applyNumberFormat="1" applyFont="1" applyFill="1" applyBorder="1" applyAlignment="1" applyProtection="1">
      <alignment horizontal="center" vertical="center"/>
      <protection hidden="1"/>
    </xf>
    <xf numFmtId="0" fontId="0" fillId="0" borderId="39" xfId="0" applyFill="1" applyBorder="1" applyAlignment="1" applyProtection="1">
      <alignment horizontal="center" vertical="center"/>
      <protection hidden="1"/>
    </xf>
    <xf numFmtId="0" fontId="0" fillId="0" borderId="2" xfId="0" applyBorder="1" applyAlignment="1" applyProtection="1">
      <alignment vertical="center" wrapText="1"/>
      <protection hidden="1"/>
    </xf>
    <xf numFmtId="0" fontId="0" fillId="0" borderId="0" xfId="0"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10" xfId="0" applyBorder="1" applyAlignment="1" applyProtection="1">
      <alignment vertical="center" wrapText="1"/>
      <protection hidden="1"/>
    </xf>
    <xf numFmtId="0" fontId="0" fillId="3" borderId="39" xfId="0" applyFill="1" applyBorder="1" applyAlignment="1" applyProtection="1">
      <alignment horizontal="center" vertical="center"/>
      <protection hidden="1"/>
    </xf>
    <xf numFmtId="14" fontId="9" fillId="0" borderId="23" xfId="0" applyNumberFormat="1" applyFont="1" applyBorder="1" applyAlignment="1">
      <alignment horizontal="center" vertical="center" shrinkToFit="1"/>
    </xf>
    <xf numFmtId="14" fontId="9" fillId="0" borderId="44" xfId="0" applyNumberFormat="1" applyFont="1" applyBorder="1" applyAlignment="1">
      <alignment horizontal="center" vertical="center" shrinkToFit="1"/>
    </xf>
    <xf numFmtId="166" fontId="11" fillId="0" borderId="44" xfId="0" applyNumberFormat="1" applyFont="1" applyBorder="1" applyAlignment="1">
      <alignment horizontal="center" vertical="center" textRotation="90" shrinkToFit="1"/>
    </xf>
    <xf numFmtId="166" fontId="11" fillId="0" borderId="30" xfId="0" applyNumberFormat="1" applyFont="1" applyBorder="1" applyAlignment="1">
      <alignment horizontal="center" vertical="center" textRotation="90" shrinkToFit="1"/>
    </xf>
    <xf numFmtId="166" fontId="11" fillId="0" borderId="44" xfId="0" applyNumberFormat="1" applyFont="1" applyBorder="1" applyAlignment="1" applyProtection="1">
      <alignment horizontal="center" textRotation="90" shrinkToFit="1"/>
      <protection hidden="1"/>
    </xf>
    <xf numFmtId="166" fontId="11" fillId="0" borderId="30" xfId="0" applyNumberFormat="1" applyFont="1" applyBorder="1" applyAlignment="1" applyProtection="1">
      <alignment horizontal="center" textRotation="90" shrinkToFit="1"/>
      <protection hidden="1"/>
    </xf>
    <xf numFmtId="166" fontId="11" fillId="0" borderId="44" xfId="0" applyNumberFormat="1" applyFont="1" applyBorder="1" applyAlignment="1" applyProtection="1">
      <alignment horizontal="center" vertical="center" textRotation="90" shrinkToFit="1"/>
      <protection hidden="1"/>
    </xf>
    <xf numFmtId="166" fontId="11" fillId="0" borderId="30" xfId="0" applyNumberFormat="1" applyFont="1" applyBorder="1" applyAlignment="1" applyProtection="1">
      <alignment horizontal="center" vertical="center" textRotation="90" shrinkToFit="1"/>
      <protection hidden="1"/>
    </xf>
    <xf numFmtId="166" fontId="18" fillId="0" borderId="44" xfId="0" applyNumberFormat="1" applyFont="1" applyBorder="1" applyAlignment="1">
      <alignment horizontal="center" vertical="center" textRotation="90"/>
    </xf>
    <xf numFmtId="0" fontId="18" fillId="0" borderId="44" xfId="0" applyFont="1" applyBorder="1" applyAlignment="1">
      <alignment horizontal="center" vertical="center" textRotation="90"/>
    </xf>
    <xf numFmtId="0" fontId="18" fillId="0" borderId="30" xfId="0" applyFont="1" applyBorder="1" applyAlignment="1">
      <alignment horizontal="center" vertical="center" textRotation="90"/>
    </xf>
    <xf numFmtId="0" fontId="10"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32"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31" xfId="0" applyBorder="1" applyAlignment="1">
      <alignment horizontal="center" vertical="center" wrapText="1"/>
    </xf>
    <xf numFmtId="0" fontId="10" fillId="0" borderId="21" xfId="0" applyFont="1" applyBorder="1" applyAlignment="1">
      <alignment horizontal="right" vertical="center" shrinkToFit="1"/>
    </xf>
    <xf numFmtId="0" fontId="0" fillId="0" borderId="22" xfId="0" applyBorder="1" applyAlignment="1">
      <alignment vertical="center" shrinkToFit="1"/>
    </xf>
    <xf numFmtId="166" fontId="11" fillId="0" borderId="44" xfId="0" applyNumberFormat="1" applyFont="1" applyBorder="1" applyAlignment="1">
      <alignment horizontal="center" vertical="center" textRotation="90"/>
    </xf>
    <xf numFmtId="166" fontId="11" fillId="0" borderId="30" xfId="0" applyNumberFormat="1" applyFont="1" applyBorder="1" applyAlignment="1">
      <alignment horizontal="center" vertical="center" textRotation="90"/>
    </xf>
    <xf numFmtId="0" fontId="19" fillId="0" borderId="23" xfId="0" applyFont="1" applyBorder="1" applyAlignment="1">
      <alignment horizontal="center" vertical="center" wrapText="1"/>
    </xf>
    <xf numFmtId="0" fontId="2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0" fillId="0" borderId="30" xfId="0" applyBorder="1" applyAlignment="1">
      <alignment horizontal="center" vertical="center" wrapText="1"/>
    </xf>
    <xf numFmtId="0" fontId="17" fillId="0" borderId="23"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22" xfId="0" applyFont="1" applyBorder="1" applyAlignment="1">
      <alignment horizontal="center" vertical="center" textRotation="90" wrapText="1"/>
    </xf>
    <xf numFmtId="0" fontId="10" fillId="0" borderId="32"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31" xfId="0" applyFont="1" applyBorder="1" applyAlignment="1">
      <alignment horizontal="center" vertical="center" textRotation="90" wrapText="1"/>
    </xf>
    <xf numFmtId="0" fontId="9" fillId="0" borderId="34" xfId="0" applyFont="1" applyBorder="1" applyAlignment="1">
      <alignment horizontal="center" vertical="center" wrapText="1"/>
    </xf>
    <xf numFmtId="0" fontId="9" fillId="0" borderId="39" xfId="0" applyFont="1" applyBorder="1" applyAlignment="1">
      <alignment horizontal="center" vertical="center" wrapText="1"/>
    </xf>
    <xf numFmtId="0" fontId="0" fillId="0" borderId="44" xfId="0" applyBorder="1" applyAlignment="1">
      <alignment shrinkToFit="1"/>
    </xf>
    <xf numFmtId="0" fontId="10" fillId="0" borderId="34" xfId="0" applyFont="1" applyBorder="1" applyAlignment="1">
      <alignment horizontal="center" vertical="center"/>
    </xf>
    <xf numFmtId="0" fontId="10" fillId="0" borderId="39" xfId="0" applyFont="1" applyBorder="1" applyAlignment="1">
      <alignment horizontal="center" vertical="center"/>
    </xf>
    <xf numFmtId="0" fontId="10" fillId="0" borderId="38" xfId="0" applyFont="1" applyBorder="1" applyAlignment="1">
      <alignment horizontal="center" vertical="center"/>
    </xf>
    <xf numFmtId="0" fontId="7" fillId="0" borderId="39" xfId="0" applyFont="1" applyBorder="1" applyAlignment="1">
      <alignment horizontal="center" vertical="center"/>
    </xf>
    <xf numFmtId="166" fontId="11" fillId="0" borderId="44" xfId="0" applyNumberFormat="1" applyFont="1" applyBorder="1" applyAlignment="1">
      <alignment horizontal="center" textRotation="90" shrinkToFit="1"/>
    </xf>
    <xf numFmtId="166" fontId="11" fillId="0" borderId="30" xfId="0" applyNumberFormat="1" applyFont="1" applyBorder="1" applyAlignment="1">
      <alignment horizontal="center" textRotation="90" shrinkToFit="1"/>
    </xf>
    <xf numFmtId="0" fontId="10" fillId="0" borderId="22" xfId="0" applyFont="1" applyBorder="1" applyAlignment="1">
      <alignment horizontal="left" vertical="center"/>
    </xf>
    <xf numFmtId="0" fontId="0" fillId="0" borderId="22" xfId="0" applyBorder="1" applyAlignment="1">
      <alignment vertical="center"/>
    </xf>
    <xf numFmtId="0" fontId="0" fillId="0" borderId="32" xfId="0" applyBorder="1" applyAlignment="1">
      <alignment vertical="center"/>
    </xf>
    <xf numFmtId="0" fontId="0" fillId="0" borderId="6" xfId="0" applyBorder="1" applyAlignment="1">
      <alignment vertical="center"/>
    </xf>
    <xf numFmtId="0" fontId="0" fillId="0" borderId="31" xfId="0" applyBorder="1" applyAlignment="1">
      <alignment vertical="center"/>
    </xf>
    <xf numFmtId="14" fontId="10" fillId="0" borderId="21" xfId="0" applyNumberFormat="1" applyFont="1" applyBorder="1" applyAlignment="1">
      <alignment horizontal="center" vertical="center" textRotation="90" wrapText="1"/>
    </xf>
    <xf numFmtId="0" fontId="10" fillId="0" borderId="3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22" xfId="0" applyFont="1" applyBorder="1" applyAlignment="1">
      <alignment horizontal="left" vertical="center" wrapText="1"/>
    </xf>
    <xf numFmtId="0" fontId="0" fillId="0" borderId="22" xfId="0" applyBorder="1" applyAlignment="1">
      <alignment vertical="center" wrapText="1"/>
    </xf>
    <xf numFmtId="0" fontId="0" fillId="0" borderId="32" xfId="0" applyBorder="1" applyAlignment="1">
      <alignment vertical="center" wrapText="1"/>
    </xf>
    <xf numFmtId="0" fontId="0" fillId="0" borderId="6" xfId="0" applyBorder="1" applyAlignment="1">
      <alignment vertical="center" wrapText="1"/>
    </xf>
    <xf numFmtId="0" fontId="0" fillId="0" borderId="31" xfId="0" applyBorder="1" applyAlignment="1">
      <alignment vertical="center" wrapText="1"/>
    </xf>
    <xf numFmtId="0" fontId="17" fillId="0" borderId="22" xfId="0" applyFont="1" applyBorder="1" applyAlignment="1">
      <alignment horizontal="left" vertical="center" wrapText="1"/>
    </xf>
    <xf numFmtId="0" fontId="4" fillId="0" borderId="22" xfId="0" applyFont="1" applyBorder="1" applyAlignment="1">
      <alignment vertical="center" wrapText="1"/>
    </xf>
    <xf numFmtId="0" fontId="4" fillId="0" borderId="32" xfId="0" applyFont="1" applyBorder="1" applyAlignment="1">
      <alignment vertical="center" wrapText="1"/>
    </xf>
    <xf numFmtId="0" fontId="4" fillId="0" borderId="6" xfId="0" applyFont="1" applyBorder="1" applyAlignment="1">
      <alignment vertical="center" wrapText="1"/>
    </xf>
    <xf numFmtId="0" fontId="4" fillId="0" borderId="31" xfId="0" applyFont="1" applyBorder="1" applyAlignment="1">
      <alignment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5" fillId="0" borderId="22" xfId="0" applyFont="1" applyBorder="1" applyAlignment="1">
      <alignment vertical="center" wrapText="1"/>
    </xf>
    <xf numFmtId="0" fontId="5" fillId="0" borderId="32" xfId="0" applyFont="1" applyBorder="1" applyAlignment="1">
      <alignment vertical="center" wrapText="1"/>
    </xf>
    <xf numFmtId="0" fontId="5" fillId="0" borderId="6" xfId="0" applyFont="1" applyBorder="1" applyAlignment="1">
      <alignment vertical="center" wrapText="1"/>
    </xf>
    <xf numFmtId="0" fontId="5" fillId="0" borderId="31" xfId="0" applyFont="1" applyBorder="1" applyAlignment="1">
      <alignment vertical="center" wrapText="1"/>
    </xf>
    <xf numFmtId="14" fontId="7" fillId="0" borderId="21" xfId="0" applyNumberFormat="1" applyFont="1" applyBorder="1" applyAlignment="1">
      <alignment horizontal="left" vertical="center" wrapText="1"/>
    </xf>
    <xf numFmtId="0" fontId="7" fillId="0" borderId="22" xfId="0" applyFont="1" applyBorder="1"/>
    <xf numFmtId="0" fontId="7" fillId="0" borderId="32" xfId="0" applyFont="1" applyBorder="1"/>
    <xf numFmtId="0" fontId="7" fillId="0" borderId="10" xfId="0" applyFont="1" applyBorder="1"/>
    <xf numFmtId="0" fontId="7" fillId="0" borderId="6" xfId="0" applyFont="1" applyBorder="1"/>
    <xf numFmtId="0" fontId="7" fillId="0" borderId="31" xfId="0" applyFont="1" applyBorder="1"/>
    <xf numFmtId="0" fontId="9" fillId="0" borderId="23" xfId="0" applyFont="1" applyBorder="1" applyAlignment="1">
      <alignment vertical="top" wrapText="1"/>
    </xf>
    <xf numFmtId="0" fontId="9" fillId="0" borderId="30" xfId="0" applyFont="1" applyBorder="1" applyAlignment="1">
      <alignment vertical="top" wrapText="1"/>
    </xf>
    <xf numFmtId="0" fontId="7" fillId="0" borderId="38" xfId="0" applyFont="1" applyBorder="1" applyAlignment="1">
      <alignment vertical="center" wrapText="1"/>
    </xf>
    <xf numFmtId="0" fontId="0" fillId="0" borderId="39" xfId="0" applyBorder="1" applyAlignment="1">
      <alignment wrapText="1"/>
    </xf>
    <xf numFmtId="14" fontId="7" fillId="0" borderId="2" xfId="0" applyNumberFormat="1"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0" fontId="7" fillId="0" borderId="32"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23" xfId="0" applyFont="1" applyBorder="1" applyAlignment="1">
      <alignment vertical="top" wrapText="1"/>
    </xf>
    <xf numFmtId="0" fontId="7" fillId="0" borderId="30" xfId="0" applyFont="1" applyBorder="1" applyAlignment="1">
      <alignment vertical="top" wrapText="1"/>
    </xf>
    <xf numFmtId="0" fontId="7" fillId="0" borderId="32" xfId="0" applyFont="1" applyBorder="1" applyAlignment="1">
      <alignment vertical="top" wrapText="1"/>
    </xf>
    <xf numFmtId="0" fontId="7" fillId="0" borderId="31" xfId="0" applyFont="1" applyBorder="1" applyAlignment="1">
      <alignment vertical="top" wrapText="1"/>
    </xf>
    <xf numFmtId="14" fontId="10" fillId="0" borderId="23" xfId="0" applyNumberFormat="1" applyFont="1" applyBorder="1" applyAlignment="1">
      <alignment horizontal="center" vertical="center" textRotation="90" wrapText="1"/>
    </xf>
    <xf numFmtId="0" fontId="7" fillId="0" borderId="44" xfId="0" applyFont="1" applyBorder="1" applyAlignment="1">
      <alignment horizontal="center" vertical="center" textRotation="90" wrapText="1"/>
    </xf>
    <xf numFmtId="0" fontId="7" fillId="0" borderId="30" xfId="0" applyFont="1" applyBorder="1" applyAlignment="1">
      <alignment horizontal="center" vertical="center" textRotation="90" wrapText="1"/>
    </xf>
    <xf numFmtId="0" fontId="12" fillId="0" borderId="44" xfId="0" applyFont="1" applyBorder="1" applyAlignment="1">
      <alignment horizontal="center" vertical="center" textRotation="90"/>
    </xf>
    <xf numFmtId="0" fontId="12" fillId="0" borderId="30" xfId="0" applyFont="1" applyBorder="1" applyAlignment="1">
      <alignment horizontal="center" vertical="center" textRotation="90"/>
    </xf>
    <xf numFmtId="0" fontId="0" fillId="0" borderId="39" xfId="0" applyBorder="1" applyAlignment="1"/>
  </cellXfs>
  <cellStyles count="4">
    <cellStyle name="Migliaia" xfId="2" builtinId="3"/>
    <cellStyle name="Normale" xfId="0" builtinId="0"/>
    <cellStyle name="Normale 2" xfId="3"/>
    <cellStyle name="Normale_S7" xfId="1"/>
  </cellStyles>
  <dxfs count="5857">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bgColor theme="0"/>
        </patternFill>
      </fill>
    </dxf>
    <dxf>
      <font>
        <color theme="0"/>
      </font>
      <border>
        <left/>
        <right/>
        <top/>
        <bottom/>
        <vertical/>
        <horizontal/>
      </border>
    </dxf>
    <dxf>
      <font>
        <color theme="0"/>
      </font>
      <fill>
        <patternFill patternType="none">
          <bgColor auto="1"/>
        </patternFill>
      </fill>
      <border>
        <left/>
        <right/>
        <bottom/>
        <vertical/>
        <horizontal/>
      </border>
    </dxf>
    <dxf>
      <font>
        <color theme="0"/>
      </font>
      <border>
        <left/>
        <right/>
        <top/>
        <bottom/>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bottom/>
        <vertical/>
        <horizontal/>
      </border>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1</xdr:row>
      <xdr:rowOff>9525</xdr:rowOff>
    </xdr:from>
    <xdr:to>
      <xdr:col>4</xdr:col>
      <xdr:colOff>600075</xdr:colOff>
      <xdr:row>8</xdr:row>
      <xdr:rowOff>38100</xdr:rowOff>
    </xdr:to>
    <xdr:pic>
      <xdr:nvPicPr>
        <xdr:cNvPr id="1078" name="Immagine 2">
          <a:extLst>
            <a:ext uri="{FF2B5EF4-FFF2-40B4-BE49-F238E27FC236}">
              <a16:creationId xmlns:a16="http://schemas.microsoft.com/office/drawing/2014/main" xmlns="" id="{00000000-0008-0000-00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71450"/>
          <a:ext cx="17049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8:I22"/>
  <sheetViews>
    <sheetView showGridLines="0" showRowColHeaders="0" tabSelected="1" zoomScaleNormal="100" workbookViewId="0">
      <selection activeCell="I40" sqref="I40"/>
    </sheetView>
  </sheetViews>
  <sheetFormatPr defaultColWidth="9.140625" defaultRowHeight="12.75" x14ac:dyDescent="0.2"/>
  <cols>
    <col min="1" max="16384" width="9.140625" style="104"/>
  </cols>
  <sheetData>
    <row r="18" spans="1:9" ht="32.25" x14ac:dyDescent="0.2">
      <c r="A18" s="342" t="s">
        <v>142</v>
      </c>
      <c r="B18" s="343"/>
      <c r="C18" s="343"/>
      <c r="D18" s="343"/>
      <c r="E18" s="343"/>
      <c r="F18" s="343"/>
      <c r="G18" s="343"/>
      <c r="H18" s="343"/>
      <c r="I18" s="343"/>
    </row>
    <row r="19" spans="1:9" ht="32.25" x14ac:dyDescent="0.4">
      <c r="B19" s="105"/>
    </row>
    <row r="20" spans="1:9" ht="44.25" x14ac:dyDescent="0.2">
      <c r="A20" s="344" t="s">
        <v>34</v>
      </c>
      <c r="B20" s="344"/>
      <c r="C20" s="344"/>
      <c r="D20" s="344"/>
      <c r="E20" s="344"/>
      <c r="F20" s="344"/>
      <c r="G20" s="344"/>
      <c r="H20" s="344"/>
      <c r="I20" s="344"/>
    </row>
    <row r="21" spans="1:9" ht="27" x14ac:dyDescent="0.2">
      <c r="A21" s="345" t="s">
        <v>222</v>
      </c>
      <c r="B21" s="345"/>
      <c r="C21" s="345"/>
      <c r="D21" s="345"/>
      <c r="E21" s="345"/>
      <c r="F21" s="345"/>
      <c r="G21" s="345"/>
      <c r="H21" s="345"/>
      <c r="I21" s="345"/>
    </row>
    <row r="22" spans="1:9" x14ac:dyDescent="0.2">
      <c r="E22" s="106" t="s">
        <v>254</v>
      </c>
    </row>
  </sheetData>
  <mergeCells count="3">
    <mergeCell ref="A18:I18"/>
    <mergeCell ref="A20:I20"/>
    <mergeCell ref="A21:I21"/>
  </mergeCells>
  <phoneticPr fontId="3" type="noConversion"/>
  <printOptions horizontalCentered="1"/>
  <pageMargins left="0.78740157480314965" right="0.78740157480314965" top="0.78740157480314965" bottom="0.98425196850393704" header="0.51181102362204722" footer="0.51181102362204722"/>
  <pageSetup paperSize="9" orientation="landscape" r:id="rId1"/>
  <headerFooter alignWithMargins="0">
    <oddFooter>&amp;L&amp;F&amp;RPreparato da gstanizzi 1° agosto 2014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P96"/>
  <sheetViews>
    <sheetView showGridLines="0" topLeftCell="A35" workbookViewId="0">
      <selection activeCell="B54" sqref="B54:G55"/>
    </sheetView>
  </sheetViews>
  <sheetFormatPr defaultRowHeight="12.75" x14ac:dyDescent="0.2"/>
  <cols>
    <col min="1" max="1" width="3.5703125" style="2" customWidth="1"/>
    <col min="2" max="6" width="10.5703125" customWidth="1"/>
    <col min="7" max="7" width="10.7109375" customWidth="1"/>
    <col min="8" max="8" width="3.5703125" style="2" customWidth="1"/>
    <col min="9" max="14" width="10.5703125" customWidth="1"/>
    <col min="15" max="15" width="11.7109375" customWidth="1"/>
  </cols>
  <sheetData>
    <row r="1" spans="1:15" ht="4.5" customHeight="1" thickTop="1" x14ac:dyDescent="0.2">
      <c r="A1" s="354" t="s">
        <v>35</v>
      </c>
      <c r="B1" s="355"/>
      <c r="C1" s="355"/>
      <c r="D1" s="355"/>
      <c r="E1" s="355"/>
      <c r="F1" s="355"/>
      <c r="G1" s="355"/>
      <c r="H1" s="355"/>
      <c r="I1" s="355"/>
      <c r="J1" s="355"/>
      <c r="K1" s="355"/>
      <c r="L1" s="355"/>
      <c r="M1" s="355"/>
      <c r="N1" s="355"/>
      <c r="O1" s="356"/>
    </row>
    <row r="2" spans="1:15" x14ac:dyDescent="0.2">
      <c r="A2" s="357"/>
      <c r="B2" s="358"/>
      <c r="C2" s="358"/>
      <c r="D2" s="358"/>
      <c r="E2" s="358"/>
      <c r="F2" s="358"/>
      <c r="G2" s="358"/>
      <c r="H2" s="358"/>
      <c r="I2" s="358"/>
      <c r="J2" s="358"/>
      <c r="K2" s="358"/>
      <c r="L2" s="358"/>
      <c r="M2" s="358"/>
      <c r="N2" s="358"/>
      <c r="O2" s="359"/>
    </row>
    <row r="3" spans="1:15" ht="4.5" customHeight="1" x14ac:dyDescent="0.2">
      <c r="A3" s="360"/>
      <c r="B3" s="361"/>
      <c r="C3" s="361"/>
      <c r="D3" s="361"/>
      <c r="E3" s="361"/>
      <c r="F3" s="361"/>
      <c r="G3" s="361"/>
      <c r="H3" s="361"/>
      <c r="I3" s="361"/>
      <c r="J3" s="361"/>
      <c r="K3" s="361"/>
      <c r="L3" s="361"/>
      <c r="M3" s="361"/>
      <c r="N3" s="361"/>
      <c r="O3" s="362"/>
    </row>
    <row r="4" spans="1:15" ht="12" customHeight="1" x14ac:dyDescent="0.2">
      <c r="A4" s="23" t="s">
        <v>54</v>
      </c>
      <c r="B4" s="16" t="s">
        <v>63</v>
      </c>
      <c r="C4" s="17"/>
      <c r="D4" s="18"/>
      <c r="E4" s="18"/>
      <c r="F4" s="18"/>
      <c r="G4" s="19"/>
      <c r="H4" s="15" t="s">
        <v>71</v>
      </c>
      <c r="I4" s="16" t="s">
        <v>62</v>
      </c>
      <c r="J4" s="17"/>
      <c r="K4" s="18"/>
      <c r="L4" s="18"/>
      <c r="M4" s="18"/>
      <c r="N4" s="18"/>
      <c r="O4" s="24"/>
    </row>
    <row r="5" spans="1:15" ht="12" customHeight="1" x14ac:dyDescent="0.2">
      <c r="A5" s="25" t="s">
        <v>53</v>
      </c>
      <c r="B5" s="1" t="s">
        <v>64</v>
      </c>
      <c r="C5" s="6"/>
      <c r="D5" s="1"/>
      <c r="E5" s="1"/>
      <c r="F5" s="1"/>
      <c r="G5" s="4"/>
      <c r="H5" s="5" t="s">
        <v>72</v>
      </c>
      <c r="I5" s="1" t="s">
        <v>48</v>
      </c>
      <c r="J5" s="6"/>
      <c r="K5" s="1"/>
      <c r="L5" s="1"/>
      <c r="M5" s="1"/>
      <c r="N5" s="1"/>
      <c r="O5" s="26"/>
    </row>
    <row r="6" spans="1:15" ht="12" customHeight="1" x14ac:dyDescent="0.2">
      <c r="A6" s="25"/>
      <c r="B6" s="1" t="s">
        <v>65</v>
      </c>
      <c r="C6" s="6"/>
      <c r="D6" s="1"/>
      <c r="E6" s="1"/>
      <c r="F6" s="1"/>
      <c r="G6" s="4"/>
      <c r="H6" s="5"/>
      <c r="I6" s="7" t="s">
        <v>41</v>
      </c>
      <c r="J6" s="1"/>
      <c r="K6" s="1"/>
      <c r="L6" s="1"/>
      <c r="M6" s="1"/>
      <c r="N6" s="1"/>
      <c r="O6" s="26"/>
    </row>
    <row r="7" spans="1:15" ht="12" customHeight="1" x14ac:dyDescent="0.2">
      <c r="A7" s="25"/>
      <c r="B7" s="7" t="s">
        <v>74</v>
      </c>
      <c r="C7" s="1"/>
      <c r="D7" s="1"/>
      <c r="E7" s="1"/>
      <c r="F7" s="1"/>
      <c r="G7" s="4"/>
      <c r="H7" s="5"/>
      <c r="I7" s="7" t="s">
        <v>76</v>
      </c>
      <c r="J7" s="1"/>
      <c r="K7" s="1"/>
      <c r="L7" s="1"/>
      <c r="M7" s="1"/>
      <c r="N7" s="1"/>
      <c r="O7" s="27"/>
    </row>
    <row r="8" spans="1:15" ht="12" customHeight="1" x14ac:dyDescent="0.2">
      <c r="A8" s="25"/>
      <c r="B8" s="20" t="s">
        <v>75</v>
      </c>
      <c r="C8" s="1"/>
      <c r="D8" s="1"/>
      <c r="E8" s="1"/>
      <c r="F8" s="1"/>
      <c r="G8" s="4"/>
      <c r="H8" s="5"/>
      <c r="I8" s="20" t="s">
        <v>112</v>
      </c>
      <c r="J8" s="1"/>
      <c r="K8" s="1"/>
      <c r="L8" s="1"/>
      <c r="M8" s="1"/>
      <c r="N8" s="1"/>
      <c r="O8" s="27"/>
    </row>
    <row r="9" spans="1:15" ht="12" customHeight="1" x14ac:dyDescent="0.2">
      <c r="A9" s="25"/>
      <c r="B9" s="7" t="s">
        <v>78</v>
      </c>
      <c r="C9" s="1"/>
      <c r="D9" s="1"/>
      <c r="E9" s="1"/>
      <c r="F9" s="1"/>
      <c r="G9" s="14" t="s">
        <v>66</v>
      </c>
      <c r="H9" s="5"/>
      <c r="I9" s="7" t="s">
        <v>166</v>
      </c>
      <c r="J9" s="1"/>
      <c r="K9" s="1"/>
      <c r="L9" s="1"/>
      <c r="M9" s="1"/>
      <c r="N9" s="1"/>
      <c r="O9" s="27"/>
    </row>
    <row r="10" spans="1:15" ht="12" customHeight="1" x14ac:dyDescent="0.2">
      <c r="A10" s="25"/>
      <c r="B10" s="7" t="s">
        <v>67</v>
      </c>
      <c r="C10" s="1"/>
      <c r="D10" s="1"/>
      <c r="E10" s="1"/>
      <c r="F10" s="1"/>
      <c r="G10" s="4"/>
      <c r="H10" s="9"/>
      <c r="I10" s="139" t="s">
        <v>59</v>
      </c>
      <c r="J10" s="10"/>
      <c r="K10" s="21">
        <v>37257</v>
      </c>
      <c r="L10" s="140" t="s">
        <v>165</v>
      </c>
      <c r="M10" s="11"/>
      <c r="N10" s="11"/>
      <c r="O10" s="29"/>
    </row>
    <row r="11" spans="1:15" ht="12" customHeight="1" x14ac:dyDescent="0.2">
      <c r="A11" s="25"/>
      <c r="B11" s="7" t="s">
        <v>39</v>
      </c>
      <c r="C11" s="1"/>
      <c r="D11" s="1"/>
      <c r="E11" s="8"/>
      <c r="F11" s="8"/>
      <c r="G11" s="4"/>
      <c r="H11" s="5" t="s">
        <v>69</v>
      </c>
      <c r="I11" s="20" t="s">
        <v>73</v>
      </c>
      <c r="J11" s="1"/>
      <c r="K11" s="1"/>
      <c r="L11" s="1"/>
      <c r="M11" s="1"/>
      <c r="N11" s="1"/>
      <c r="O11" s="26"/>
    </row>
    <row r="12" spans="1:15" ht="12" customHeight="1" x14ac:dyDescent="0.2">
      <c r="A12" s="28"/>
      <c r="B12" s="8">
        <v>32325</v>
      </c>
      <c r="C12" s="8">
        <v>32509</v>
      </c>
      <c r="D12" s="21">
        <v>32994</v>
      </c>
      <c r="E12" s="11"/>
      <c r="F12" s="11"/>
      <c r="G12" s="12"/>
      <c r="H12" s="5"/>
      <c r="I12" s="7" t="s">
        <v>41</v>
      </c>
      <c r="J12" s="1"/>
      <c r="K12" s="1"/>
      <c r="L12" s="1"/>
      <c r="M12" s="1"/>
      <c r="N12" s="1"/>
      <c r="O12" s="26"/>
    </row>
    <row r="13" spans="1:15" ht="12" customHeight="1" x14ac:dyDescent="0.2">
      <c r="A13" s="23" t="s">
        <v>55</v>
      </c>
      <c r="B13" s="16" t="s">
        <v>52</v>
      </c>
      <c r="C13" s="17"/>
      <c r="D13" s="18"/>
      <c r="E13" s="18"/>
      <c r="F13" s="18"/>
      <c r="G13" s="19"/>
      <c r="H13" s="5"/>
      <c r="I13" s="7" t="s">
        <v>74</v>
      </c>
      <c r="J13" s="1"/>
      <c r="K13" s="1"/>
      <c r="L13" s="1"/>
      <c r="M13" s="1"/>
      <c r="N13" s="1"/>
      <c r="O13" s="27"/>
    </row>
    <row r="14" spans="1:15" ht="12" customHeight="1" x14ac:dyDescent="0.2">
      <c r="A14" s="25" t="s">
        <v>57</v>
      </c>
      <c r="B14" s="1" t="s">
        <v>36</v>
      </c>
      <c r="C14" s="6"/>
      <c r="D14" s="1"/>
      <c r="E14" s="1"/>
      <c r="F14" s="1"/>
      <c r="G14" s="4"/>
      <c r="H14" s="5"/>
      <c r="I14" s="20" t="s">
        <v>86</v>
      </c>
      <c r="J14" s="1"/>
      <c r="K14" s="1"/>
      <c r="L14" s="1"/>
      <c r="M14" s="1"/>
      <c r="N14" s="1"/>
      <c r="O14" s="27"/>
    </row>
    <row r="15" spans="1:15" ht="12" customHeight="1" x14ac:dyDescent="0.2">
      <c r="A15" s="25"/>
      <c r="B15" s="7" t="s">
        <v>76</v>
      </c>
      <c r="C15" s="1"/>
      <c r="D15" s="1"/>
      <c r="E15" s="1"/>
      <c r="F15" s="1"/>
      <c r="G15" s="4"/>
      <c r="H15" s="5"/>
      <c r="I15" s="141" t="s">
        <v>167</v>
      </c>
      <c r="J15" s="1"/>
      <c r="K15" s="22"/>
      <c r="L15" s="1"/>
      <c r="M15" s="1"/>
      <c r="N15" s="1"/>
      <c r="O15" s="27"/>
    </row>
    <row r="16" spans="1:15" ht="12" customHeight="1" x14ac:dyDescent="0.2">
      <c r="A16" s="25"/>
      <c r="B16" s="20" t="s">
        <v>77</v>
      </c>
      <c r="C16" s="1"/>
      <c r="D16" s="1"/>
      <c r="E16" s="1"/>
      <c r="F16" s="1"/>
      <c r="G16" s="4"/>
      <c r="H16" s="5"/>
      <c r="I16" s="7" t="s">
        <v>59</v>
      </c>
      <c r="J16" s="1"/>
      <c r="K16" s="22">
        <v>37987</v>
      </c>
      <c r="L16" s="140" t="s">
        <v>168</v>
      </c>
      <c r="M16" s="8"/>
      <c r="N16" s="8"/>
      <c r="O16" s="26"/>
    </row>
    <row r="17" spans="1:16" ht="12" customHeight="1" x14ac:dyDescent="0.2">
      <c r="A17" s="25"/>
      <c r="B17" s="7" t="s">
        <v>79</v>
      </c>
      <c r="C17" s="1"/>
      <c r="D17" s="1"/>
      <c r="E17" s="1"/>
      <c r="F17" s="1"/>
      <c r="G17" s="14" t="s">
        <v>37</v>
      </c>
      <c r="H17" s="15" t="s">
        <v>136</v>
      </c>
      <c r="I17" s="16" t="s">
        <v>134</v>
      </c>
      <c r="J17" s="17"/>
      <c r="K17" s="18"/>
      <c r="L17" s="18"/>
      <c r="M17" s="18"/>
      <c r="N17" s="18"/>
      <c r="O17" s="24"/>
    </row>
    <row r="18" spans="1:16" ht="12" customHeight="1" x14ac:dyDescent="0.2">
      <c r="A18" s="25"/>
      <c r="B18" s="7" t="s">
        <v>38</v>
      </c>
      <c r="C18" s="1"/>
      <c r="D18" s="1"/>
      <c r="E18" s="1"/>
      <c r="F18" s="1"/>
      <c r="G18" s="4"/>
      <c r="H18" s="40" t="s">
        <v>137</v>
      </c>
      <c r="I18" s="1" t="s">
        <v>133</v>
      </c>
      <c r="J18" s="6"/>
      <c r="K18" s="1"/>
      <c r="L18" s="1"/>
      <c r="M18" s="1"/>
      <c r="N18" s="1"/>
      <c r="O18" s="26"/>
    </row>
    <row r="19" spans="1:16" ht="12" customHeight="1" x14ac:dyDescent="0.2">
      <c r="A19" s="25"/>
      <c r="B19" s="7" t="s">
        <v>39</v>
      </c>
      <c r="C19" s="1"/>
      <c r="D19" s="1"/>
      <c r="E19" s="8"/>
      <c r="F19" s="8"/>
      <c r="G19" s="4"/>
      <c r="H19" s="5"/>
      <c r="I19" s="7" t="s">
        <v>41</v>
      </c>
      <c r="J19" s="1"/>
      <c r="K19" s="1"/>
      <c r="L19" s="1"/>
      <c r="M19" s="1"/>
      <c r="N19" s="1"/>
      <c r="O19" s="26"/>
    </row>
    <row r="20" spans="1:16" ht="12" customHeight="1" x14ac:dyDescent="0.2">
      <c r="A20" s="28"/>
      <c r="B20" s="11">
        <v>34700</v>
      </c>
      <c r="C20" s="11">
        <v>35034</v>
      </c>
      <c r="D20" s="11">
        <v>35065</v>
      </c>
      <c r="E20" s="11">
        <v>35370</v>
      </c>
      <c r="F20" s="11"/>
      <c r="G20" s="12"/>
      <c r="H20" s="5"/>
      <c r="I20" s="7" t="s">
        <v>76</v>
      </c>
      <c r="J20" s="1"/>
      <c r="K20" s="1"/>
      <c r="L20" s="1"/>
      <c r="M20" s="1"/>
      <c r="N20" s="1"/>
      <c r="O20" s="27"/>
    </row>
    <row r="21" spans="1:16" ht="12" customHeight="1" x14ac:dyDescent="0.2">
      <c r="A21" s="25" t="s">
        <v>58</v>
      </c>
      <c r="B21" s="1" t="s">
        <v>40</v>
      </c>
      <c r="C21" s="6"/>
      <c r="D21" s="1"/>
      <c r="E21" s="1"/>
      <c r="F21" s="1"/>
      <c r="G21" s="4"/>
      <c r="H21" s="5"/>
      <c r="I21" s="20" t="s">
        <v>138</v>
      </c>
      <c r="J21" s="1"/>
      <c r="K21" s="1"/>
      <c r="L21" s="1"/>
      <c r="M21" s="1"/>
      <c r="N21" s="1"/>
      <c r="O21" s="27"/>
      <c r="P21" s="1"/>
    </row>
    <row r="22" spans="1:16" ht="12" customHeight="1" x14ac:dyDescent="0.2">
      <c r="A22" s="25"/>
      <c r="B22" s="7" t="s">
        <v>41</v>
      </c>
      <c r="C22" s="1"/>
      <c r="D22" s="1"/>
      <c r="E22" s="1"/>
      <c r="F22" s="1"/>
      <c r="G22" s="4"/>
      <c r="H22" s="5"/>
      <c r="I22" s="7" t="s">
        <v>135</v>
      </c>
      <c r="J22" s="1"/>
      <c r="K22" s="1"/>
      <c r="L22" s="1"/>
      <c r="M22" s="1"/>
      <c r="N22" s="1"/>
      <c r="O22" s="27" t="s">
        <v>60</v>
      </c>
      <c r="P22" s="1"/>
    </row>
    <row r="23" spans="1:16" ht="12" customHeight="1" x14ac:dyDescent="0.2">
      <c r="A23" s="25"/>
      <c r="B23" s="7" t="s">
        <v>76</v>
      </c>
      <c r="C23" s="1"/>
      <c r="D23" s="1"/>
      <c r="E23" s="1"/>
      <c r="F23" s="1"/>
      <c r="G23" s="4"/>
      <c r="H23" s="5"/>
      <c r="I23" s="7" t="s">
        <v>59</v>
      </c>
      <c r="J23" s="1"/>
      <c r="K23" s="22">
        <v>38718</v>
      </c>
      <c r="L23" s="8"/>
      <c r="M23" s="8"/>
      <c r="N23" s="8"/>
      <c r="O23" s="26"/>
      <c r="P23" s="1"/>
    </row>
    <row r="24" spans="1:16" ht="12" customHeight="1" x14ac:dyDescent="0.2">
      <c r="A24" s="25"/>
      <c r="B24" s="20" t="s">
        <v>81</v>
      </c>
      <c r="C24" s="1"/>
      <c r="D24" s="1"/>
      <c r="E24" s="1"/>
      <c r="F24" s="1"/>
      <c r="G24" s="4"/>
      <c r="H24" s="5"/>
      <c r="I24" s="141" t="s">
        <v>169</v>
      </c>
      <c r="J24" s="1"/>
      <c r="K24" s="22"/>
      <c r="L24" s="8"/>
      <c r="M24" s="8"/>
      <c r="N24" s="8"/>
      <c r="O24" s="26"/>
      <c r="P24" s="1"/>
    </row>
    <row r="25" spans="1:16" ht="12" customHeight="1" x14ac:dyDescent="0.2">
      <c r="A25" s="25"/>
      <c r="B25" s="7" t="s">
        <v>80</v>
      </c>
      <c r="C25" s="1"/>
      <c r="D25" s="1"/>
      <c r="E25" s="1"/>
      <c r="F25" s="1"/>
      <c r="G25" s="14" t="s">
        <v>42</v>
      </c>
      <c r="H25" s="5"/>
      <c r="I25" s="367" t="s">
        <v>170</v>
      </c>
      <c r="J25" s="368"/>
      <c r="K25" s="368"/>
      <c r="L25" s="368"/>
      <c r="M25" s="368"/>
      <c r="N25" s="368"/>
      <c r="O25" s="369"/>
      <c r="P25" s="1"/>
    </row>
    <row r="26" spans="1:16" ht="12" customHeight="1" x14ac:dyDescent="0.2">
      <c r="A26" s="25"/>
      <c r="B26" s="7" t="s">
        <v>43</v>
      </c>
      <c r="C26" s="1"/>
      <c r="D26" s="1"/>
      <c r="E26" s="1"/>
      <c r="F26" s="1"/>
      <c r="G26" s="4"/>
      <c r="H26" s="107"/>
      <c r="I26" s="370"/>
      <c r="J26" s="370"/>
      <c r="K26" s="370"/>
      <c r="L26" s="370"/>
      <c r="M26" s="370"/>
      <c r="N26" s="370"/>
      <c r="O26" s="371"/>
      <c r="P26" s="1"/>
    </row>
    <row r="27" spans="1:16" ht="12" customHeight="1" x14ac:dyDescent="0.2">
      <c r="A27" s="25"/>
      <c r="B27" s="7" t="s">
        <v>39</v>
      </c>
      <c r="C27" s="1"/>
      <c r="D27" s="1"/>
      <c r="E27" s="8"/>
      <c r="F27" s="8"/>
      <c r="G27" s="4"/>
      <c r="H27" s="40" t="s">
        <v>137</v>
      </c>
      <c r="I27" s="41" t="s">
        <v>140</v>
      </c>
      <c r="J27" s="6"/>
      <c r="K27" s="1"/>
      <c r="L27" s="1"/>
      <c r="M27" s="1"/>
      <c r="N27" s="1"/>
      <c r="O27" s="26"/>
      <c r="P27" s="1"/>
    </row>
    <row r="28" spans="1:16" ht="12" customHeight="1" x14ac:dyDescent="0.2">
      <c r="A28" s="25"/>
      <c r="B28" s="8">
        <v>35065</v>
      </c>
      <c r="C28" s="8">
        <v>35370</v>
      </c>
      <c r="D28" s="22">
        <v>35612</v>
      </c>
      <c r="E28" s="8"/>
      <c r="F28" s="8"/>
      <c r="G28" s="4"/>
      <c r="H28" s="5"/>
      <c r="I28" s="7" t="s">
        <v>41</v>
      </c>
      <c r="J28" s="1"/>
      <c r="K28" s="1"/>
      <c r="L28" s="1"/>
      <c r="M28" s="1"/>
      <c r="N28" s="1"/>
      <c r="O28" s="26"/>
      <c r="P28" s="1"/>
    </row>
    <row r="29" spans="1:16" ht="12" customHeight="1" x14ac:dyDescent="0.2">
      <c r="A29" s="23" t="s">
        <v>61</v>
      </c>
      <c r="B29" s="16" t="s">
        <v>56</v>
      </c>
      <c r="C29" s="17"/>
      <c r="D29" s="18"/>
      <c r="E29" s="18"/>
      <c r="F29" s="18"/>
      <c r="G29" s="19"/>
      <c r="H29" s="5"/>
      <c r="I29" s="7" t="s">
        <v>143</v>
      </c>
      <c r="J29" s="1"/>
      <c r="K29" s="1"/>
      <c r="L29" s="1"/>
      <c r="M29" s="1"/>
      <c r="N29" s="1"/>
      <c r="O29" s="27"/>
      <c r="P29" s="1"/>
    </row>
    <row r="30" spans="1:16" ht="12" customHeight="1" x14ac:dyDescent="0.2">
      <c r="A30" s="25" t="s">
        <v>68</v>
      </c>
      <c r="B30" s="1" t="s">
        <v>44</v>
      </c>
      <c r="C30" s="6"/>
      <c r="D30" s="1"/>
      <c r="E30" s="1"/>
      <c r="F30" s="1"/>
      <c r="G30" s="4"/>
      <c r="H30" s="5"/>
      <c r="I30" s="20" t="s">
        <v>144</v>
      </c>
      <c r="J30" s="1"/>
      <c r="K30" s="1"/>
      <c r="L30" s="1"/>
      <c r="M30" s="1"/>
      <c r="N30" s="1"/>
      <c r="O30" s="27"/>
      <c r="P30" s="1"/>
    </row>
    <row r="31" spans="1:16" ht="12" customHeight="1" x14ac:dyDescent="0.2">
      <c r="A31" s="25"/>
      <c r="B31" s="7" t="s">
        <v>41</v>
      </c>
      <c r="C31" s="1"/>
      <c r="D31" s="1"/>
      <c r="E31" s="1"/>
      <c r="F31" s="1"/>
      <c r="G31" s="4"/>
      <c r="H31" s="5"/>
      <c r="I31" s="7" t="s">
        <v>141</v>
      </c>
      <c r="J31" s="1"/>
      <c r="K31" s="1"/>
      <c r="L31" s="1"/>
      <c r="M31" s="7" t="s">
        <v>59</v>
      </c>
      <c r="N31" s="1"/>
      <c r="O31" s="145">
        <v>39448</v>
      </c>
      <c r="P31" s="1"/>
    </row>
    <row r="32" spans="1:16" ht="12" customHeight="1" x14ac:dyDescent="0.2">
      <c r="A32" s="25"/>
      <c r="B32" s="7" t="s">
        <v>76</v>
      </c>
      <c r="C32" s="1"/>
      <c r="D32" s="1"/>
      <c r="E32" s="1"/>
      <c r="F32" s="1"/>
      <c r="G32" s="14"/>
      <c r="H32" s="5"/>
      <c r="I32" s="3" t="s">
        <v>171</v>
      </c>
      <c r="J32" s="1"/>
      <c r="K32" s="1"/>
      <c r="L32" s="8"/>
      <c r="M32" s="8"/>
      <c r="N32" s="8"/>
      <c r="O32" s="26"/>
      <c r="P32" s="1"/>
    </row>
    <row r="33" spans="1:16" ht="12" customHeight="1" x14ac:dyDescent="0.2">
      <c r="A33" s="25"/>
      <c r="B33" s="20" t="s">
        <v>82</v>
      </c>
      <c r="C33" s="1"/>
      <c r="D33" s="1"/>
      <c r="E33" s="1"/>
      <c r="F33" s="1"/>
      <c r="G33" s="14"/>
      <c r="H33" s="111" t="s">
        <v>146</v>
      </c>
      <c r="I33" s="363" t="s">
        <v>145</v>
      </c>
      <c r="J33" s="364"/>
      <c r="K33" s="364"/>
      <c r="L33" s="364"/>
      <c r="M33" s="364"/>
      <c r="N33" s="364"/>
      <c r="O33" s="365"/>
      <c r="P33" s="1"/>
    </row>
    <row r="34" spans="1:16" ht="12" customHeight="1" x14ac:dyDescent="0.2">
      <c r="A34" s="25"/>
      <c r="B34" s="7" t="s">
        <v>83</v>
      </c>
      <c r="C34" s="1"/>
      <c r="D34" s="1"/>
      <c r="E34" s="1"/>
      <c r="F34" s="1"/>
      <c r="G34" s="14" t="s">
        <v>84</v>
      </c>
      <c r="H34" s="110"/>
      <c r="I34" s="366"/>
      <c r="J34" s="366"/>
      <c r="K34" s="366"/>
      <c r="L34" s="366"/>
      <c r="M34" s="366"/>
      <c r="N34" s="366"/>
      <c r="O34" s="348"/>
      <c r="P34" s="1"/>
    </row>
    <row r="35" spans="1:16" ht="12" customHeight="1" x14ac:dyDescent="0.2">
      <c r="A35" s="25"/>
      <c r="B35" s="7" t="s">
        <v>45</v>
      </c>
      <c r="C35" s="1"/>
      <c r="D35" s="1"/>
      <c r="E35" s="8"/>
      <c r="F35" s="8"/>
      <c r="G35" s="4"/>
      <c r="H35" s="40"/>
      <c r="I35" s="3" t="s">
        <v>180</v>
      </c>
      <c r="J35" s="1"/>
      <c r="K35" s="1"/>
      <c r="L35" s="8"/>
      <c r="M35" s="6"/>
      <c r="N35" s="6"/>
      <c r="O35" s="109"/>
      <c r="P35" s="1"/>
    </row>
    <row r="36" spans="1:16" ht="12" customHeight="1" x14ac:dyDescent="0.2">
      <c r="A36" s="25"/>
      <c r="B36" s="3" t="s">
        <v>39</v>
      </c>
      <c r="C36" s="1"/>
      <c r="D36" s="1"/>
      <c r="E36" s="8"/>
      <c r="F36" s="8"/>
      <c r="G36" s="4"/>
      <c r="H36" s="5"/>
      <c r="I36" s="8">
        <v>40269</v>
      </c>
      <c r="J36" s="8">
        <v>40360</v>
      </c>
      <c r="K36" s="22"/>
      <c r="L36" s="8"/>
      <c r="M36" s="6"/>
      <c r="N36" s="6"/>
      <c r="O36" s="27"/>
      <c r="P36" s="1"/>
    </row>
    <row r="37" spans="1:16" ht="12" customHeight="1" x14ac:dyDescent="0.2">
      <c r="A37" s="28"/>
      <c r="B37" s="21">
        <v>36100</v>
      </c>
      <c r="C37" s="21">
        <v>36312</v>
      </c>
      <c r="D37" s="10"/>
      <c r="E37" s="11"/>
      <c r="F37" s="11"/>
      <c r="G37" s="12"/>
      <c r="H37" s="111" t="s">
        <v>172</v>
      </c>
      <c r="I37" s="142" t="s">
        <v>173</v>
      </c>
      <c r="J37" s="143"/>
      <c r="K37" s="143"/>
      <c r="L37" s="143"/>
      <c r="M37" s="143"/>
      <c r="N37" s="143"/>
      <c r="O37" s="144"/>
      <c r="P37" s="1"/>
    </row>
    <row r="38" spans="1:16" ht="12" customHeight="1" x14ac:dyDescent="0.2">
      <c r="A38" s="25" t="s">
        <v>70</v>
      </c>
      <c r="B38" s="20" t="s">
        <v>46</v>
      </c>
      <c r="C38" s="1"/>
      <c r="D38" s="1"/>
      <c r="E38" s="1"/>
      <c r="F38" s="1"/>
      <c r="G38" s="4"/>
      <c r="H38" s="5"/>
      <c r="I38" s="146" t="s">
        <v>174</v>
      </c>
      <c r="J38" s="1"/>
      <c r="K38" s="1"/>
      <c r="L38" s="1"/>
      <c r="M38" s="1"/>
      <c r="N38" s="1"/>
      <c r="O38" s="26"/>
      <c r="P38" s="1"/>
    </row>
    <row r="39" spans="1:16" ht="12" customHeight="1" x14ac:dyDescent="0.2">
      <c r="A39" s="25"/>
      <c r="B39" s="7" t="s">
        <v>41</v>
      </c>
      <c r="C39" s="1"/>
      <c r="D39" s="1"/>
      <c r="E39" s="1"/>
      <c r="F39" s="1"/>
      <c r="G39" s="4"/>
      <c r="H39" s="5"/>
      <c r="I39" s="7" t="s">
        <v>175</v>
      </c>
      <c r="J39" s="1"/>
      <c r="K39" s="1"/>
      <c r="L39" s="1"/>
      <c r="M39" s="1"/>
      <c r="N39" s="1"/>
      <c r="O39" s="27"/>
      <c r="P39" s="1"/>
    </row>
    <row r="40" spans="1:16" ht="12" customHeight="1" x14ac:dyDescent="0.2">
      <c r="A40" s="25"/>
      <c r="B40" s="7" t="s">
        <v>74</v>
      </c>
      <c r="C40" s="1"/>
      <c r="D40" s="1"/>
      <c r="E40" s="1"/>
      <c r="F40" s="1"/>
      <c r="G40" s="14"/>
      <c r="H40" s="5"/>
      <c r="I40" s="7" t="s">
        <v>59</v>
      </c>
      <c r="J40" s="1"/>
      <c r="K40" s="22">
        <v>42370</v>
      </c>
      <c r="L40" s="8"/>
      <c r="M40" s="8"/>
      <c r="N40" s="8"/>
      <c r="O40" s="26"/>
      <c r="P40" s="1"/>
    </row>
    <row r="41" spans="1:16" ht="12" customHeight="1" x14ac:dyDescent="0.2">
      <c r="A41" s="25"/>
      <c r="B41" s="20" t="s">
        <v>85</v>
      </c>
      <c r="C41" s="1"/>
      <c r="D41" s="1"/>
      <c r="E41" s="1"/>
      <c r="F41" s="1"/>
      <c r="G41" s="14"/>
      <c r="H41" s="107"/>
      <c r="I41" s="147" t="s">
        <v>176</v>
      </c>
      <c r="J41" s="13"/>
      <c r="K41" s="108"/>
      <c r="L41" s="39"/>
      <c r="M41" s="39"/>
      <c r="N41" s="39"/>
      <c r="O41" s="30"/>
      <c r="P41" s="1"/>
    </row>
    <row r="42" spans="1:16" ht="12" customHeight="1" x14ac:dyDescent="0.2">
      <c r="A42" s="25"/>
      <c r="B42" s="7" t="s">
        <v>47</v>
      </c>
      <c r="C42" s="1"/>
      <c r="D42" s="1"/>
      <c r="E42" s="1"/>
      <c r="F42" s="1"/>
      <c r="G42" s="14" t="s">
        <v>60</v>
      </c>
      <c r="H42" s="297" t="s">
        <v>177</v>
      </c>
      <c r="I42" s="7" t="s">
        <v>179</v>
      </c>
      <c r="J42" s="6"/>
      <c r="K42" s="6"/>
      <c r="L42" s="6"/>
      <c r="M42" s="6"/>
      <c r="N42" s="6"/>
      <c r="O42" s="109"/>
      <c r="P42" s="1"/>
    </row>
    <row r="43" spans="1:16" ht="12" customHeight="1" x14ac:dyDescent="0.2">
      <c r="A43" s="25"/>
      <c r="B43" s="7" t="s">
        <v>59</v>
      </c>
      <c r="C43" s="1"/>
      <c r="D43" s="1"/>
      <c r="E43" s="8"/>
      <c r="F43" s="8"/>
      <c r="G43" s="4"/>
      <c r="H43" s="5"/>
      <c r="I43" s="156" t="s">
        <v>178</v>
      </c>
      <c r="J43" s="6"/>
      <c r="K43" s="6"/>
      <c r="L43" s="6"/>
      <c r="M43" s="6"/>
      <c r="N43" s="6"/>
      <c r="O43" s="109"/>
      <c r="P43" s="1"/>
    </row>
    <row r="44" spans="1:16" ht="12" customHeight="1" x14ac:dyDescent="0.2">
      <c r="A44" s="25"/>
      <c r="B44" s="3" t="s">
        <v>39</v>
      </c>
      <c r="C44" s="1"/>
      <c r="D44" s="1"/>
      <c r="E44" s="8"/>
      <c r="F44" s="8"/>
      <c r="G44" s="4"/>
      <c r="H44" s="5"/>
      <c r="I44" s="3" t="s">
        <v>180</v>
      </c>
      <c r="J44" s="1"/>
      <c r="K44" s="1"/>
      <c r="L44" s="1"/>
      <c r="M44" s="1"/>
      <c r="N44" s="1"/>
      <c r="O44" s="26"/>
      <c r="P44" s="1"/>
    </row>
    <row r="45" spans="1:16" ht="12" customHeight="1" thickBot="1" x14ac:dyDescent="0.25">
      <c r="A45" s="31"/>
      <c r="B45" s="32">
        <v>36708</v>
      </c>
      <c r="C45" s="32">
        <v>36892</v>
      </c>
      <c r="D45" s="33"/>
      <c r="E45" s="33"/>
      <c r="F45" s="33"/>
      <c r="G45" s="34"/>
      <c r="H45" s="148"/>
      <c r="I45" s="32">
        <v>43556</v>
      </c>
      <c r="J45" s="32">
        <v>43647</v>
      </c>
      <c r="K45" s="33"/>
      <c r="L45" s="33"/>
      <c r="M45" s="33"/>
      <c r="N45" s="33"/>
      <c r="O45" s="149"/>
      <c r="P45" s="1"/>
    </row>
    <row r="46" spans="1:16" ht="12" customHeight="1" thickTop="1" x14ac:dyDescent="0.2">
      <c r="A46" s="141"/>
      <c r="B46" s="8"/>
      <c r="C46" s="8"/>
      <c r="D46" s="1"/>
      <c r="E46" s="1"/>
      <c r="F46" s="1"/>
      <c r="G46" s="1"/>
      <c r="H46" s="301"/>
      <c r="I46" s="8"/>
      <c r="J46" s="8"/>
      <c r="K46" s="1"/>
      <c r="L46" s="1"/>
      <c r="M46" s="1"/>
      <c r="N46" s="1"/>
      <c r="O46" s="1"/>
      <c r="P46" s="1"/>
    </row>
    <row r="47" spans="1:16" ht="12" customHeight="1" x14ac:dyDescent="0.2">
      <c r="A47" s="141"/>
      <c r="B47" s="8"/>
      <c r="C47" s="8"/>
      <c r="D47" s="1"/>
      <c r="E47" s="1"/>
      <c r="F47" s="1"/>
      <c r="G47" s="1"/>
      <c r="H47" s="301"/>
      <c r="I47" s="8"/>
      <c r="J47" s="8"/>
      <c r="K47" s="1"/>
      <c r="L47" s="1"/>
      <c r="M47" s="1"/>
      <c r="N47" s="1"/>
      <c r="O47" s="1"/>
      <c r="P47" s="1"/>
    </row>
    <row r="48" spans="1:16" ht="12" customHeight="1" x14ac:dyDescent="0.2">
      <c r="A48" s="141"/>
      <c r="B48" s="8"/>
      <c r="C48" s="8"/>
      <c r="D48" s="1"/>
      <c r="E48" s="1"/>
      <c r="F48" s="1"/>
      <c r="G48" s="1"/>
      <c r="H48" s="301"/>
      <c r="I48" s="8"/>
      <c r="J48" s="8"/>
      <c r="K48" s="1"/>
      <c r="L48" s="1"/>
      <c r="M48" s="1"/>
      <c r="N48" s="1"/>
      <c r="O48" s="1"/>
      <c r="P48" s="1"/>
    </row>
    <row r="49" spans="1:16" ht="12" customHeight="1" x14ac:dyDescent="0.2">
      <c r="A49" s="141"/>
      <c r="B49" s="8"/>
      <c r="C49" s="8"/>
      <c r="D49" s="1"/>
      <c r="E49" s="1"/>
      <c r="F49" s="1"/>
      <c r="G49" s="1"/>
      <c r="H49" s="301"/>
      <c r="I49" s="8"/>
      <c r="J49" s="8"/>
      <c r="K49" s="1"/>
      <c r="L49" s="1"/>
      <c r="M49" s="1"/>
      <c r="N49" s="1"/>
      <c r="O49" s="1"/>
      <c r="P49" s="1"/>
    </row>
    <row r="50" spans="1:16" ht="13.5" thickBot="1" x14ac:dyDescent="0.25">
      <c r="P50" s="1"/>
    </row>
    <row r="51" spans="1:16" ht="13.5" thickTop="1" x14ac:dyDescent="0.2">
      <c r="A51" s="354" t="s">
        <v>35</v>
      </c>
      <c r="B51" s="355"/>
      <c r="C51" s="355"/>
      <c r="D51" s="355"/>
      <c r="E51" s="355"/>
      <c r="F51" s="355"/>
      <c r="G51" s="355"/>
      <c r="H51" s="355"/>
      <c r="I51" s="355"/>
      <c r="J51" s="355"/>
      <c r="K51" s="355"/>
      <c r="L51" s="355"/>
      <c r="M51" s="355"/>
      <c r="N51" s="355"/>
      <c r="O51" s="356"/>
      <c r="P51" s="1"/>
    </row>
    <row r="52" spans="1:16" x14ac:dyDescent="0.2">
      <c r="A52" s="357"/>
      <c r="B52" s="358"/>
      <c r="C52" s="358"/>
      <c r="D52" s="358"/>
      <c r="E52" s="358"/>
      <c r="F52" s="358"/>
      <c r="G52" s="358"/>
      <c r="H52" s="358"/>
      <c r="I52" s="358"/>
      <c r="J52" s="358"/>
      <c r="K52" s="358"/>
      <c r="L52" s="358"/>
      <c r="M52" s="358"/>
      <c r="N52" s="358"/>
      <c r="O52" s="359"/>
      <c r="P52" s="1"/>
    </row>
    <row r="53" spans="1:16" x14ac:dyDescent="0.2">
      <c r="A53" s="360"/>
      <c r="B53" s="361"/>
      <c r="C53" s="361"/>
      <c r="D53" s="361"/>
      <c r="E53" s="361"/>
      <c r="F53" s="361"/>
      <c r="G53" s="361"/>
      <c r="H53" s="361"/>
      <c r="I53" s="361"/>
      <c r="J53" s="361"/>
      <c r="K53" s="361"/>
      <c r="L53" s="361"/>
      <c r="M53" s="361"/>
      <c r="N53" s="361"/>
      <c r="O53" s="362"/>
    </row>
    <row r="54" spans="1:16" x14ac:dyDescent="0.2">
      <c r="A54" s="309" t="s">
        <v>220</v>
      </c>
      <c r="B54" s="349" t="s">
        <v>221</v>
      </c>
      <c r="C54" s="350"/>
      <c r="D54" s="350"/>
      <c r="E54" s="350"/>
      <c r="F54" s="350"/>
      <c r="G54" s="351"/>
      <c r="H54" s="111"/>
      <c r="I54" s="302"/>
      <c r="J54" s="143"/>
      <c r="K54" s="303"/>
      <c r="L54" s="303"/>
      <c r="M54" s="303"/>
      <c r="N54" s="303"/>
      <c r="O54" s="310"/>
    </row>
    <row r="55" spans="1:16" x14ac:dyDescent="0.2">
      <c r="A55" s="308"/>
      <c r="B55" s="352"/>
      <c r="C55" s="352"/>
      <c r="D55" s="352"/>
      <c r="E55" s="352"/>
      <c r="F55" s="352"/>
      <c r="G55" s="353"/>
      <c r="H55" s="301"/>
      <c r="I55" s="1"/>
      <c r="J55" s="6"/>
      <c r="K55" s="1"/>
      <c r="L55" s="1"/>
      <c r="M55" s="1"/>
      <c r="N55" s="1"/>
      <c r="O55" s="26"/>
    </row>
    <row r="56" spans="1:16" x14ac:dyDescent="0.2">
      <c r="A56" s="304"/>
      <c r="B56" s="305" t="s">
        <v>180</v>
      </c>
      <c r="C56" s="306"/>
      <c r="D56" s="306"/>
      <c r="E56" s="306"/>
      <c r="F56" s="39">
        <v>44652</v>
      </c>
      <c r="G56" s="307">
        <v>44743</v>
      </c>
      <c r="H56" s="301"/>
      <c r="I56" s="7"/>
      <c r="J56" s="1"/>
      <c r="K56" s="1"/>
      <c r="L56" s="1"/>
      <c r="M56" s="1"/>
      <c r="N56" s="1"/>
      <c r="O56" s="26"/>
    </row>
    <row r="57" spans="1:16" ht="12.75" customHeight="1" x14ac:dyDescent="0.2">
      <c r="A57" s="309" t="s">
        <v>231</v>
      </c>
      <c r="B57" s="142" t="s">
        <v>225</v>
      </c>
      <c r="C57" s="143"/>
      <c r="D57" s="143"/>
      <c r="E57" s="143"/>
      <c r="F57" s="143"/>
      <c r="G57" s="314"/>
      <c r="H57" s="20"/>
      <c r="I57" s="1"/>
      <c r="J57" s="1"/>
      <c r="K57" s="1"/>
      <c r="L57" s="1"/>
      <c r="M57" s="1"/>
      <c r="N57" s="1"/>
      <c r="O57" s="27"/>
    </row>
    <row r="58" spans="1:16" x14ac:dyDescent="0.2">
      <c r="A58" s="25"/>
      <c r="B58" s="146" t="s">
        <v>250</v>
      </c>
      <c r="C58" s="1"/>
      <c r="D58" s="1"/>
      <c r="E58" s="1"/>
      <c r="F58" s="1"/>
      <c r="G58" s="4"/>
      <c r="H58" s="7"/>
      <c r="I58" s="1"/>
      <c r="J58" s="1"/>
      <c r="K58" s="1"/>
      <c r="L58" s="1"/>
      <c r="M58" s="1"/>
      <c r="N58" s="1"/>
      <c r="O58" s="27"/>
    </row>
    <row r="59" spans="1:16" x14ac:dyDescent="0.2">
      <c r="A59" s="25"/>
      <c r="B59" s="7" t="s">
        <v>227</v>
      </c>
      <c r="C59" s="1"/>
      <c r="D59" s="298">
        <v>44901</v>
      </c>
      <c r="E59" s="1"/>
      <c r="F59" s="313" t="s">
        <v>228</v>
      </c>
      <c r="G59" s="315">
        <v>43466</v>
      </c>
      <c r="H59" s="7"/>
      <c r="I59" s="1"/>
      <c r="J59" s="22"/>
      <c r="K59" s="298"/>
      <c r="L59" s="8"/>
      <c r="M59" s="8"/>
      <c r="N59" s="8"/>
      <c r="O59" s="26"/>
    </row>
    <row r="60" spans="1:16" x14ac:dyDescent="0.2">
      <c r="A60" s="25"/>
      <c r="B60" s="7" t="s">
        <v>59</v>
      </c>
      <c r="C60" s="1"/>
      <c r="D60" s="22">
        <v>43466</v>
      </c>
      <c r="E60" s="311" t="s">
        <v>226</v>
      </c>
      <c r="F60" s="8"/>
      <c r="G60" s="4"/>
      <c r="H60" s="20"/>
      <c r="I60" s="1"/>
      <c r="J60" s="1"/>
      <c r="K60" s="1"/>
      <c r="L60" s="1"/>
      <c r="M60" s="1"/>
      <c r="N60" s="1"/>
      <c r="O60" s="26"/>
    </row>
    <row r="61" spans="1:16" x14ac:dyDescent="0.2">
      <c r="A61" s="25"/>
      <c r="B61" s="141" t="s">
        <v>229</v>
      </c>
      <c r="C61" s="1"/>
      <c r="D61" s="22"/>
      <c r="E61" s="8"/>
      <c r="F61" s="8"/>
      <c r="G61" s="4"/>
      <c r="H61" s="20"/>
      <c r="I61" s="1"/>
      <c r="J61" s="1"/>
      <c r="K61" s="1"/>
      <c r="L61" s="1"/>
      <c r="M61" s="1"/>
      <c r="N61" s="1"/>
      <c r="O61" s="26"/>
    </row>
    <row r="62" spans="1:16" x14ac:dyDescent="0.2">
      <c r="A62" s="25"/>
      <c r="B62" s="372" t="s">
        <v>230</v>
      </c>
      <c r="C62" s="373"/>
      <c r="D62" s="373"/>
      <c r="E62" s="373"/>
      <c r="F62" s="373"/>
      <c r="G62" s="374"/>
      <c r="H62" s="5"/>
      <c r="I62" s="7"/>
      <c r="J62" s="1"/>
      <c r="K62" s="1"/>
      <c r="L62" s="1"/>
      <c r="M62" s="1"/>
      <c r="N62" s="1"/>
      <c r="O62" s="26"/>
    </row>
    <row r="63" spans="1:16" x14ac:dyDescent="0.2">
      <c r="A63" s="299"/>
      <c r="B63" s="373"/>
      <c r="C63" s="373"/>
      <c r="D63" s="373"/>
      <c r="E63" s="373"/>
      <c r="F63" s="373"/>
      <c r="G63" s="374"/>
      <c r="H63" s="5"/>
      <c r="I63" s="7"/>
      <c r="J63" s="1"/>
      <c r="K63" s="1"/>
      <c r="L63" s="1"/>
      <c r="M63" s="1"/>
      <c r="N63" s="1"/>
      <c r="O63" s="27"/>
    </row>
    <row r="64" spans="1:16" x14ac:dyDescent="0.2">
      <c r="A64" s="25"/>
      <c r="B64" s="373"/>
      <c r="C64" s="373"/>
      <c r="D64" s="373"/>
      <c r="E64" s="373"/>
      <c r="F64" s="373"/>
      <c r="G64" s="374"/>
      <c r="H64" s="5"/>
      <c r="I64" s="20"/>
      <c r="J64" s="1"/>
      <c r="K64" s="1"/>
      <c r="L64" s="1"/>
      <c r="M64" s="1"/>
      <c r="N64" s="1"/>
      <c r="O64" s="27"/>
    </row>
    <row r="65" spans="1:15" x14ac:dyDescent="0.2">
      <c r="A65" s="25"/>
      <c r="B65" s="373"/>
      <c r="C65" s="373"/>
      <c r="D65" s="373"/>
      <c r="E65" s="373"/>
      <c r="F65" s="373"/>
      <c r="G65" s="374"/>
      <c r="H65" s="5"/>
      <c r="I65" s="141"/>
      <c r="J65" s="1"/>
      <c r="K65" s="22"/>
      <c r="L65" s="1"/>
      <c r="M65" s="1"/>
      <c r="N65" s="1"/>
      <c r="O65" s="27"/>
    </row>
    <row r="66" spans="1:15" x14ac:dyDescent="0.2">
      <c r="A66" s="25"/>
      <c r="B66" s="373"/>
      <c r="C66" s="373"/>
      <c r="D66" s="373"/>
      <c r="E66" s="373"/>
      <c r="F66" s="373"/>
      <c r="G66" s="374"/>
      <c r="H66" s="5"/>
      <c r="I66" s="7"/>
      <c r="J66" s="1"/>
      <c r="K66" s="22"/>
      <c r="L66" s="298"/>
      <c r="M66" s="8"/>
      <c r="N66" s="8"/>
      <c r="O66" s="26"/>
    </row>
    <row r="67" spans="1:15" x14ac:dyDescent="0.2">
      <c r="A67" s="25"/>
      <c r="B67" s="373"/>
      <c r="C67" s="373"/>
      <c r="D67" s="373"/>
      <c r="E67" s="373"/>
      <c r="F67" s="373"/>
      <c r="G67" s="374"/>
      <c r="H67" s="300"/>
      <c r="I67" s="3"/>
      <c r="J67" s="6"/>
      <c r="K67" s="1"/>
      <c r="L67" s="1"/>
      <c r="M67" s="1"/>
      <c r="N67" s="1"/>
      <c r="O67" s="26"/>
    </row>
    <row r="68" spans="1:15" x14ac:dyDescent="0.2">
      <c r="A68" s="25"/>
      <c r="B68" s="41" t="s">
        <v>251</v>
      </c>
      <c r="C68" s="1"/>
      <c r="D68" s="1"/>
      <c r="E68" s="334" t="s">
        <v>252</v>
      </c>
      <c r="F68" s="1"/>
      <c r="G68" s="1"/>
      <c r="H68" s="40"/>
      <c r="I68" s="1"/>
      <c r="J68" s="6"/>
      <c r="K68" s="1"/>
      <c r="L68" s="1"/>
      <c r="M68" s="1"/>
      <c r="N68" s="1"/>
      <c r="O68" s="26"/>
    </row>
    <row r="69" spans="1:15" x14ac:dyDescent="0.2">
      <c r="A69" s="316"/>
      <c r="B69" s="332"/>
      <c r="C69" s="13"/>
      <c r="D69" s="13"/>
      <c r="E69" s="39"/>
      <c r="F69" s="39"/>
      <c r="G69" s="333"/>
      <c r="H69" s="5"/>
      <c r="I69" s="7"/>
      <c r="J69" s="1"/>
      <c r="K69" s="1"/>
      <c r="L69" s="1"/>
      <c r="M69" s="1"/>
      <c r="N69" s="1"/>
      <c r="O69" s="26"/>
    </row>
    <row r="70" spans="1:15" x14ac:dyDescent="0.2">
      <c r="A70" s="25"/>
      <c r="B70" s="8"/>
      <c r="C70" s="8"/>
      <c r="D70" s="8"/>
      <c r="E70" s="8"/>
      <c r="F70" s="8"/>
      <c r="G70" s="4"/>
      <c r="H70" s="5"/>
      <c r="I70" s="7"/>
      <c r="J70" s="1"/>
      <c r="K70" s="1"/>
      <c r="L70" s="1"/>
      <c r="M70" s="1"/>
      <c r="N70" s="1"/>
      <c r="O70" s="27"/>
    </row>
    <row r="71" spans="1:15" x14ac:dyDescent="0.2">
      <c r="A71" s="25"/>
      <c r="B71" s="1"/>
      <c r="C71" s="6"/>
      <c r="D71" s="1"/>
      <c r="E71" s="1"/>
      <c r="F71" s="1"/>
      <c r="G71" s="4"/>
      <c r="H71" s="5"/>
      <c r="I71" s="20"/>
      <c r="J71" s="1"/>
      <c r="K71" s="1"/>
      <c r="L71" s="1"/>
      <c r="M71" s="1"/>
      <c r="N71" s="1"/>
      <c r="O71" s="27"/>
    </row>
    <row r="72" spans="1:15" x14ac:dyDescent="0.2">
      <c r="A72" s="25"/>
      <c r="B72" s="7"/>
      <c r="C72" s="1"/>
      <c r="D72" s="1"/>
      <c r="E72" s="1"/>
      <c r="F72" s="1"/>
      <c r="G72" s="4"/>
      <c r="H72" s="5"/>
      <c r="I72" s="7"/>
      <c r="J72" s="1"/>
      <c r="K72" s="1"/>
      <c r="L72" s="1"/>
      <c r="M72" s="1"/>
      <c r="N72" s="1"/>
      <c r="O72" s="27"/>
    </row>
    <row r="73" spans="1:15" x14ac:dyDescent="0.2">
      <c r="A73" s="25"/>
      <c r="B73" s="7"/>
      <c r="C73" s="1"/>
      <c r="D73" s="1"/>
      <c r="E73" s="1"/>
      <c r="F73" s="1"/>
      <c r="G73" s="4"/>
      <c r="H73" s="5"/>
      <c r="I73" s="7"/>
      <c r="J73" s="1"/>
      <c r="K73" s="22"/>
      <c r="L73" s="8"/>
      <c r="M73" s="8"/>
      <c r="N73" s="8"/>
      <c r="O73" s="26"/>
    </row>
    <row r="74" spans="1:15" x14ac:dyDescent="0.2">
      <c r="A74" s="25"/>
      <c r="B74" s="20"/>
      <c r="C74" s="1"/>
      <c r="D74" s="1"/>
      <c r="E74" s="1"/>
      <c r="F74" s="1"/>
      <c r="G74" s="4"/>
      <c r="H74" s="5"/>
      <c r="I74" s="141"/>
      <c r="J74" s="1"/>
      <c r="K74" s="22"/>
      <c r="L74" s="8"/>
      <c r="M74" s="8"/>
      <c r="N74" s="8"/>
      <c r="O74" s="26"/>
    </row>
    <row r="75" spans="1:15" x14ac:dyDescent="0.2">
      <c r="A75" s="25"/>
      <c r="B75" s="7"/>
      <c r="C75" s="1"/>
      <c r="D75" s="1"/>
      <c r="E75" s="1"/>
      <c r="F75" s="1"/>
      <c r="G75" s="14"/>
      <c r="H75" s="5"/>
      <c r="I75" s="367"/>
      <c r="J75" s="368"/>
      <c r="K75" s="368"/>
      <c r="L75" s="368"/>
      <c r="M75" s="368"/>
      <c r="N75" s="368"/>
      <c r="O75" s="369"/>
    </row>
    <row r="76" spans="1:15" x14ac:dyDescent="0.2">
      <c r="A76" s="25"/>
      <c r="B76" s="7"/>
      <c r="C76" s="1"/>
      <c r="D76" s="1"/>
      <c r="E76" s="1"/>
      <c r="F76" s="1"/>
      <c r="G76" s="4"/>
      <c r="H76" s="5"/>
      <c r="I76" s="368"/>
      <c r="J76" s="368"/>
      <c r="K76" s="368"/>
      <c r="L76" s="368"/>
      <c r="M76" s="368"/>
      <c r="N76" s="368"/>
      <c r="O76" s="369"/>
    </row>
    <row r="77" spans="1:15" x14ac:dyDescent="0.2">
      <c r="A77" s="25"/>
      <c r="B77" s="7"/>
      <c r="C77" s="1"/>
      <c r="D77" s="1"/>
      <c r="E77" s="8"/>
      <c r="F77" s="8"/>
      <c r="G77" s="4"/>
      <c r="H77" s="40"/>
      <c r="I77" s="41"/>
      <c r="J77" s="6"/>
      <c r="K77" s="1"/>
      <c r="L77" s="1"/>
      <c r="M77" s="1"/>
      <c r="N77" s="1"/>
      <c r="O77" s="26"/>
    </row>
    <row r="78" spans="1:15" x14ac:dyDescent="0.2">
      <c r="A78" s="25"/>
      <c r="B78" s="8"/>
      <c r="C78" s="8"/>
      <c r="D78" s="22"/>
      <c r="E78" s="8"/>
      <c r="F78" s="8"/>
      <c r="G78" s="4"/>
      <c r="H78" s="5"/>
      <c r="I78" s="7"/>
      <c r="J78" s="1"/>
      <c r="K78" s="1"/>
      <c r="L78" s="1"/>
      <c r="M78" s="1"/>
      <c r="N78" s="1"/>
      <c r="O78" s="26"/>
    </row>
    <row r="79" spans="1:15" x14ac:dyDescent="0.2">
      <c r="A79" s="299"/>
      <c r="B79" s="3"/>
      <c r="C79" s="6"/>
      <c r="D79" s="1"/>
      <c r="E79" s="1"/>
      <c r="F79" s="1"/>
      <c r="G79" s="4"/>
      <c r="H79" s="5"/>
      <c r="I79" s="7"/>
      <c r="J79" s="1"/>
      <c r="K79" s="1"/>
      <c r="L79" s="1"/>
      <c r="M79" s="1"/>
      <c r="N79" s="1"/>
      <c r="O79" s="27"/>
    </row>
    <row r="80" spans="1:15" x14ac:dyDescent="0.2">
      <c r="A80" s="25"/>
      <c r="B80" s="1"/>
      <c r="C80" s="6"/>
      <c r="D80" s="1"/>
      <c r="E80" s="1"/>
      <c r="F80" s="1"/>
      <c r="G80" s="4"/>
      <c r="H80" s="5"/>
      <c r="I80" s="20"/>
      <c r="J80" s="1"/>
      <c r="K80" s="1"/>
      <c r="L80" s="1"/>
      <c r="M80" s="1"/>
      <c r="N80" s="1"/>
      <c r="O80" s="27"/>
    </row>
    <row r="81" spans="1:15" x14ac:dyDescent="0.2">
      <c r="A81" s="25"/>
      <c r="B81" s="7"/>
      <c r="C81" s="1"/>
      <c r="D81" s="1"/>
      <c r="E81" s="1"/>
      <c r="F81" s="1"/>
      <c r="G81" s="4"/>
      <c r="H81" s="5"/>
      <c r="I81" s="7"/>
      <c r="J81" s="1"/>
      <c r="K81" s="1"/>
      <c r="L81" s="1"/>
      <c r="M81" s="7"/>
      <c r="N81" s="1"/>
      <c r="O81" s="145"/>
    </row>
    <row r="82" spans="1:15" x14ac:dyDescent="0.2">
      <c r="A82" s="25"/>
      <c r="B82" s="7"/>
      <c r="C82" s="1"/>
      <c r="D82" s="1"/>
      <c r="E82" s="1"/>
      <c r="F82" s="1"/>
      <c r="G82" s="14"/>
      <c r="H82" s="5"/>
      <c r="I82" s="3"/>
      <c r="J82" s="1"/>
      <c r="K82" s="1"/>
      <c r="L82" s="8"/>
      <c r="M82" s="8"/>
      <c r="N82" s="8"/>
      <c r="O82" s="26"/>
    </row>
    <row r="83" spans="1:15" x14ac:dyDescent="0.2">
      <c r="A83" s="25"/>
      <c r="B83" s="20"/>
      <c r="C83" s="1"/>
      <c r="D83" s="1"/>
      <c r="E83" s="1"/>
      <c r="F83" s="1"/>
      <c r="G83" s="14"/>
      <c r="H83" s="300"/>
      <c r="I83" s="346"/>
      <c r="J83" s="347"/>
      <c r="K83" s="347"/>
      <c r="L83" s="347"/>
      <c r="M83" s="347"/>
      <c r="N83" s="347"/>
      <c r="O83" s="348"/>
    </row>
    <row r="84" spans="1:15" x14ac:dyDescent="0.2">
      <c r="A84" s="25"/>
      <c r="B84" s="7"/>
      <c r="C84" s="1"/>
      <c r="D84" s="1"/>
      <c r="E84" s="1"/>
      <c r="F84" s="1"/>
      <c r="G84" s="14"/>
      <c r="H84" s="110"/>
      <c r="I84" s="347"/>
      <c r="J84" s="347"/>
      <c r="K84" s="347"/>
      <c r="L84" s="347"/>
      <c r="M84" s="347"/>
      <c r="N84" s="347"/>
      <c r="O84" s="348"/>
    </row>
    <row r="85" spans="1:15" x14ac:dyDescent="0.2">
      <c r="A85" s="25"/>
      <c r="B85" s="7"/>
      <c r="C85" s="1"/>
      <c r="D85" s="1"/>
      <c r="E85" s="8"/>
      <c r="F85" s="8"/>
      <c r="G85" s="4"/>
      <c r="H85" s="40"/>
      <c r="I85" s="3"/>
      <c r="J85" s="1"/>
      <c r="K85" s="1"/>
      <c r="L85" s="8"/>
      <c r="M85" s="6"/>
      <c r="N85" s="6"/>
      <c r="O85" s="109"/>
    </row>
    <row r="86" spans="1:15" x14ac:dyDescent="0.2">
      <c r="A86" s="25"/>
      <c r="B86" s="3"/>
      <c r="C86" s="1"/>
      <c r="D86" s="1"/>
      <c r="E86" s="8"/>
      <c r="F86" s="8"/>
      <c r="G86" s="4"/>
      <c r="H86" s="5"/>
      <c r="I86" s="8"/>
      <c r="J86" s="8"/>
      <c r="K86" s="22"/>
      <c r="L86" s="8"/>
      <c r="M86" s="6"/>
      <c r="N86" s="6"/>
      <c r="O86" s="27"/>
    </row>
    <row r="87" spans="1:15" x14ac:dyDescent="0.2">
      <c r="A87" s="25"/>
      <c r="B87" s="22"/>
      <c r="C87" s="22"/>
      <c r="D87" s="1"/>
      <c r="E87" s="8"/>
      <c r="F87" s="8"/>
      <c r="G87" s="4"/>
      <c r="H87" s="300"/>
      <c r="I87" s="7"/>
      <c r="J87" s="6"/>
      <c r="K87" s="6"/>
      <c r="L87" s="6"/>
      <c r="M87" s="6"/>
      <c r="N87" s="6"/>
      <c r="O87" s="109"/>
    </row>
    <row r="88" spans="1:15" x14ac:dyDescent="0.2">
      <c r="A88" s="25"/>
      <c r="B88" s="20"/>
      <c r="C88" s="1"/>
      <c r="D88" s="1"/>
      <c r="E88" s="1"/>
      <c r="F88" s="1"/>
      <c r="G88" s="4"/>
      <c r="H88" s="5"/>
      <c r="I88" s="146"/>
      <c r="J88" s="1"/>
      <c r="K88" s="1"/>
      <c r="L88" s="1"/>
      <c r="M88" s="1"/>
      <c r="N88" s="1"/>
      <c r="O88" s="26"/>
    </row>
    <row r="89" spans="1:15" x14ac:dyDescent="0.2">
      <c r="A89" s="25"/>
      <c r="B89" s="7"/>
      <c r="C89" s="1"/>
      <c r="D89" s="1"/>
      <c r="E89" s="1"/>
      <c r="F89" s="1"/>
      <c r="G89" s="4"/>
      <c r="H89" s="5"/>
      <c r="I89" s="7"/>
      <c r="J89" s="1"/>
      <c r="K89" s="1"/>
      <c r="L89" s="1"/>
      <c r="M89" s="1"/>
      <c r="N89" s="1"/>
      <c r="O89" s="27"/>
    </row>
    <row r="90" spans="1:15" x14ac:dyDescent="0.2">
      <c r="A90" s="25"/>
      <c r="B90" s="7"/>
      <c r="C90" s="1"/>
      <c r="D90" s="1"/>
      <c r="E90" s="1"/>
      <c r="F90" s="1"/>
      <c r="G90" s="14"/>
      <c r="H90" s="5"/>
      <c r="I90" s="7"/>
      <c r="J90" s="1"/>
      <c r="K90" s="22"/>
      <c r="L90" s="8"/>
      <c r="M90" s="8"/>
      <c r="N90" s="8"/>
      <c r="O90" s="26"/>
    </row>
    <row r="91" spans="1:15" x14ac:dyDescent="0.2">
      <c r="A91" s="25"/>
      <c r="B91" s="20"/>
      <c r="C91" s="1"/>
      <c r="D91" s="1"/>
      <c r="E91" s="1"/>
      <c r="F91" s="1"/>
      <c r="G91" s="14"/>
      <c r="H91" s="5"/>
      <c r="I91" s="141"/>
      <c r="J91" s="1"/>
      <c r="K91" s="22"/>
      <c r="L91" s="8"/>
      <c r="M91" s="8"/>
      <c r="N91" s="8"/>
      <c r="O91" s="26"/>
    </row>
    <row r="92" spans="1:15" x14ac:dyDescent="0.2">
      <c r="A92" s="25"/>
      <c r="B92" s="7"/>
      <c r="C92" s="1"/>
      <c r="D92" s="1"/>
      <c r="E92" s="1"/>
      <c r="F92" s="1"/>
      <c r="G92" s="14"/>
      <c r="H92" s="5"/>
      <c r="I92" s="7"/>
      <c r="J92" s="6"/>
      <c r="K92" s="6"/>
      <c r="L92" s="6"/>
      <c r="M92" s="6"/>
      <c r="N92" s="6"/>
      <c r="O92" s="109"/>
    </row>
    <row r="93" spans="1:15" x14ac:dyDescent="0.2">
      <c r="A93" s="25"/>
      <c r="B93" s="7"/>
      <c r="C93" s="1"/>
      <c r="D93" s="1"/>
      <c r="E93" s="8"/>
      <c r="F93" s="8"/>
      <c r="G93" s="4"/>
      <c r="H93" s="5"/>
      <c r="I93" s="156"/>
      <c r="J93" s="6"/>
      <c r="K93" s="6"/>
      <c r="L93" s="6"/>
      <c r="M93" s="6"/>
      <c r="N93" s="6"/>
      <c r="O93" s="109"/>
    </row>
    <row r="94" spans="1:15" x14ac:dyDescent="0.2">
      <c r="A94" s="25"/>
      <c r="B94" s="3"/>
      <c r="C94" s="1"/>
      <c r="D94" s="1"/>
      <c r="E94" s="8"/>
      <c r="F94" s="8"/>
      <c r="G94" s="4"/>
      <c r="H94" s="5"/>
      <c r="I94" s="3"/>
      <c r="J94" s="1"/>
      <c r="K94" s="1"/>
      <c r="L94" s="1"/>
      <c r="M94" s="1"/>
      <c r="N94" s="1"/>
      <c r="O94" s="26"/>
    </row>
    <row r="95" spans="1:15" ht="13.5" thickBot="1" x14ac:dyDescent="0.25">
      <c r="A95" s="31"/>
      <c r="B95" s="32"/>
      <c r="C95" s="32"/>
      <c r="D95" s="33"/>
      <c r="E95" s="33"/>
      <c r="F95" s="33"/>
      <c r="G95" s="34"/>
      <c r="H95" s="148"/>
      <c r="I95" s="32"/>
      <c r="J95" s="32"/>
      <c r="K95" s="33"/>
      <c r="L95" s="33"/>
      <c r="M95" s="33"/>
      <c r="N95" s="33"/>
      <c r="O95" s="149"/>
    </row>
    <row r="96" spans="1:15" ht="13.5" thickTop="1" x14ac:dyDescent="0.2"/>
  </sheetData>
  <mergeCells count="8">
    <mergeCell ref="I83:O84"/>
    <mergeCell ref="B54:G55"/>
    <mergeCell ref="A1:O3"/>
    <mergeCell ref="I33:O34"/>
    <mergeCell ref="I25:O26"/>
    <mergeCell ref="A51:O53"/>
    <mergeCell ref="I75:O76"/>
    <mergeCell ref="B62:G67"/>
  </mergeCells>
  <phoneticPr fontId="3" type="noConversion"/>
  <printOptions horizontalCentered="1"/>
  <pageMargins left="0.39370078740157483" right="0.39370078740157483" top="0.39370078740157483" bottom="0.39370078740157483" header="0.31496062992125984" footer="0.31496062992125984"/>
  <pageSetup paperSize="9" scale="94" fitToHeight="2" orientation="landscape" r:id="rId1"/>
  <headerFooter alignWithMargins="0">
    <oddFooter>&amp;L&amp;8Preparato da gstanizzi &amp;D&amp;R&amp;8&amp;F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L101"/>
  <sheetViews>
    <sheetView showGridLines="0" showRowColHeaders="0" workbookViewId="0">
      <selection activeCell="A2" sqref="A2"/>
    </sheetView>
  </sheetViews>
  <sheetFormatPr defaultColWidth="9.140625" defaultRowHeight="12.75" x14ac:dyDescent="0.2"/>
  <cols>
    <col min="1" max="1" width="3.85546875" style="35" customWidth="1"/>
    <col min="2" max="16384" width="9.140625" style="35"/>
  </cols>
  <sheetData>
    <row r="2" spans="1:2" x14ac:dyDescent="0.2">
      <c r="A2" s="35" t="s">
        <v>110</v>
      </c>
    </row>
    <row r="3" spans="1:2" x14ac:dyDescent="0.2">
      <c r="A3" s="35" t="s">
        <v>111</v>
      </c>
    </row>
    <row r="4" spans="1:2" x14ac:dyDescent="0.2">
      <c r="A4" s="38" t="s">
        <v>113</v>
      </c>
    </row>
    <row r="5" spans="1:2" x14ac:dyDescent="0.2">
      <c r="A5" s="38" t="s">
        <v>114</v>
      </c>
    </row>
    <row r="6" spans="1:2" x14ac:dyDescent="0.2">
      <c r="A6" s="38" t="s">
        <v>115</v>
      </c>
    </row>
    <row r="7" spans="1:2" x14ac:dyDescent="0.2">
      <c r="A7" s="38" t="s">
        <v>116</v>
      </c>
    </row>
    <row r="8" spans="1:2" x14ac:dyDescent="0.2">
      <c r="A8" s="38"/>
    </row>
    <row r="9" spans="1:2" x14ac:dyDescent="0.2">
      <c r="A9" s="35" t="s">
        <v>87</v>
      </c>
    </row>
    <row r="10" spans="1:2" x14ac:dyDescent="0.2">
      <c r="A10" s="36">
        <v>1</v>
      </c>
      <c r="B10" s="37" t="s">
        <v>88</v>
      </c>
    </row>
    <row r="11" spans="1:2" x14ac:dyDescent="0.2">
      <c r="A11" s="36">
        <v>2</v>
      </c>
      <c r="B11" s="37" t="s">
        <v>89</v>
      </c>
    </row>
    <row r="12" spans="1:2" x14ac:dyDescent="0.2">
      <c r="A12" s="36">
        <v>3</v>
      </c>
      <c r="B12" s="37" t="s">
        <v>90</v>
      </c>
    </row>
    <row r="13" spans="1:2" x14ac:dyDescent="0.2">
      <c r="A13" s="36">
        <v>4</v>
      </c>
      <c r="B13" s="37" t="s">
        <v>91</v>
      </c>
    </row>
    <row r="14" spans="1:2" x14ac:dyDescent="0.2">
      <c r="A14" s="36">
        <v>5</v>
      </c>
      <c r="B14" s="37" t="s">
        <v>92</v>
      </c>
    </row>
    <row r="15" spans="1:2" x14ac:dyDescent="0.2">
      <c r="A15" s="36">
        <v>6</v>
      </c>
      <c r="B15" s="37" t="s">
        <v>93</v>
      </c>
    </row>
    <row r="16" spans="1:2" x14ac:dyDescent="0.2">
      <c r="A16" s="36">
        <v>7</v>
      </c>
      <c r="B16" s="37" t="s">
        <v>94</v>
      </c>
    </row>
    <row r="17" spans="1:12" x14ac:dyDescent="0.2">
      <c r="A17" s="36">
        <v>8</v>
      </c>
      <c r="B17" s="37" t="s">
        <v>95</v>
      </c>
    </row>
    <row r="18" spans="1:12" x14ac:dyDescent="0.2">
      <c r="A18" s="36">
        <v>9</v>
      </c>
      <c r="B18" s="37" t="s">
        <v>96</v>
      </c>
    </row>
    <row r="19" spans="1:12" x14ac:dyDescent="0.2">
      <c r="A19" s="36">
        <v>10</v>
      </c>
      <c r="B19" s="37" t="s">
        <v>97</v>
      </c>
    </row>
    <row r="20" spans="1:12" x14ac:dyDescent="0.2">
      <c r="A20" s="36"/>
      <c r="B20" s="37"/>
    </row>
    <row r="21" spans="1:12" x14ac:dyDescent="0.2">
      <c r="A21" s="35" t="s">
        <v>109</v>
      </c>
      <c r="L21" s="1"/>
    </row>
    <row r="22" spans="1:12" x14ac:dyDescent="0.2">
      <c r="A22" s="36">
        <v>1</v>
      </c>
      <c r="B22" s="37" t="s">
        <v>98</v>
      </c>
      <c r="L22" s="1"/>
    </row>
    <row r="23" spans="1:12" x14ac:dyDescent="0.2">
      <c r="A23" s="36">
        <v>2</v>
      </c>
      <c r="B23" s="37" t="s">
        <v>100</v>
      </c>
      <c r="L23" s="1"/>
    </row>
    <row r="24" spans="1:12" x14ac:dyDescent="0.2">
      <c r="A24" s="36">
        <v>3</v>
      </c>
      <c r="B24" s="37" t="s">
        <v>101</v>
      </c>
      <c r="L24" s="1"/>
    </row>
    <row r="25" spans="1:12" x14ac:dyDescent="0.2">
      <c r="A25" s="36">
        <v>4</v>
      </c>
      <c r="B25" s="37" t="s">
        <v>102</v>
      </c>
      <c r="L25" s="1"/>
    </row>
    <row r="26" spans="1:12" x14ac:dyDescent="0.2">
      <c r="A26" s="36">
        <v>5</v>
      </c>
      <c r="B26" s="37" t="s">
        <v>103</v>
      </c>
      <c r="L26" s="1"/>
    </row>
    <row r="27" spans="1:12" x14ac:dyDescent="0.2">
      <c r="A27" s="36">
        <v>6</v>
      </c>
      <c r="B27" s="37" t="s">
        <v>99</v>
      </c>
      <c r="L27" s="1"/>
    </row>
    <row r="28" spans="1:12" x14ac:dyDescent="0.2">
      <c r="A28" s="36">
        <v>7</v>
      </c>
      <c r="B28" s="37" t="s">
        <v>104</v>
      </c>
      <c r="L28" s="1"/>
    </row>
    <row r="29" spans="1:12" x14ac:dyDescent="0.2">
      <c r="A29" s="36">
        <v>8</v>
      </c>
      <c r="B29" s="37" t="s">
        <v>105</v>
      </c>
      <c r="L29" s="1"/>
    </row>
    <row r="30" spans="1:12" x14ac:dyDescent="0.2">
      <c r="A30" s="36">
        <v>9</v>
      </c>
      <c r="B30" s="37" t="s">
        <v>106</v>
      </c>
      <c r="L30" s="1"/>
    </row>
    <row r="31" spans="1:12" x14ac:dyDescent="0.2">
      <c r="A31" s="36">
        <v>10</v>
      </c>
      <c r="B31" s="37" t="s">
        <v>107</v>
      </c>
      <c r="L31" s="1"/>
    </row>
    <row r="32" spans="1:12" x14ac:dyDescent="0.2">
      <c r="A32" s="36">
        <v>11</v>
      </c>
      <c r="B32" s="37" t="s">
        <v>108</v>
      </c>
      <c r="L32" s="1"/>
    </row>
    <row r="33" spans="1:12" x14ac:dyDescent="0.2">
      <c r="A33" s="36"/>
      <c r="B33" s="37"/>
      <c r="L33" s="1"/>
    </row>
    <row r="34" spans="1:12" x14ac:dyDescent="0.2">
      <c r="A34" s="36"/>
      <c r="B34" s="37"/>
      <c r="L34" s="1"/>
    </row>
    <row r="35" spans="1:12" x14ac:dyDescent="0.2">
      <c r="A35" s="36"/>
      <c r="B35" s="37"/>
    </row>
    <row r="36" spans="1:12" x14ac:dyDescent="0.2">
      <c r="A36" s="36"/>
      <c r="B36" s="37"/>
    </row>
    <row r="37" spans="1:12" x14ac:dyDescent="0.2">
      <c r="A37" s="36"/>
      <c r="B37" s="37"/>
    </row>
    <row r="38" spans="1:12" x14ac:dyDescent="0.2">
      <c r="A38" s="36"/>
      <c r="B38" s="37"/>
    </row>
    <row r="39" spans="1:12" x14ac:dyDescent="0.2">
      <c r="A39" s="36"/>
      <c r="B39" s="37"/>
    </row>
    <row r="40" spans="1:12" x14ac:dyDescent="0.2">
      <c r="A40" s="36"/>
      <c r="B40" s="37"/>
    </row>
    <row r="41" spans="1:12" x14ac:dyDescent="0.2">
      <c r="A41" s="36"/>
      <c r="B41" s="37"/>
    </row>
    <row r="42" spans="1:12" x14ac:dyDescent="0.2">
      <c r="A42" s="36"/>
      <c r="B42" s="37"/>
    </row>
    <row r="43" spans="1:12" x14ac:dyDescent="0.2">
      <c r="A43" s="36"/>
      <c r="B43" s="37"/>
    </row>
    <row r="44" spans="1:12" x14ac:dyDescent="0.2">
      <c r="A44" s="36"/>
      <c r="B44" s="37"/>
    </row>
    <row r="45" spans="1:12" x14ac:dyDescent="0.2">
      <c r="A45" s="36"/>
      <c r="B45" s="37"/>
    </row>
    <row r="46" spans="1:12" x14ac:dyDescent="0.2">
      <c r="A46" s="36"/>
      <c r="B46" s="37"/>
    </row>
    <row r="47" spans="1:12" x14ac:dyDescent="0.2">
      <c r="A47" s="36"/>
      <c r="B47" s="37"/>
    </row>
    <row r="48" spans="1:12" x14ac:dyDescent="0.2">
      <c r="A48" s="36"/>
      <c r="B48" s="37"/>
    </row>
    <row r="49" spans="1:2" x14ac:dyDescent="0.2">
      <c r="A49" s="36"/>
      <c r="B49" s="37"/>
    </row>
    <row r="50" spans="1:2" x14ac:dyDescent="0.2">
      <c r="A50" s="36"/>
      <c r="B50" s="37"/>
    </row>
    <row r="51" spans="1:2" x14ac:dyDescent="0.2">
      <c r="A51" s="36"/>
      <c r="B51" s="37"/>
    </row>
    <row r="52" spans="1:2" x14ac:dyDescent="0.2">
      <c r="A52" s="36"/>
      <c r="B52" s="37"/>
    </row>
    <row r="53" spans="1:2" x14ac:dyDescent="0.2">
      <c r="A53" s="36"/>
      <c r="B53" s="37"/>
    </row>
    <row r="54" spans="1:2" x14ac:dyDescent="0.2">
      <c r="A54" s="36"/>
      <c r="B54" s="37"/>
    </row>
    <row r="55" spans="1:2" x14ac:dyDescent="0.2">
      <c r="A55" s="36"/>
      <c r="B55" s="37"/>
    </row>
    <row r="56" spans="1:2" x14ac:dyDescent="0.2">
      <c r="A56" s="36"/>
      <c r="B56" s="37"/>
    </row>
    <row r="57" spans="1:2" x14ac:dyDescent="0.2">
      <c r="A57" s="36"/>
      <c r="B57" s="37"/>
    </row>
    <row r="58" spans="1:2" x14ac:dyDescent="0.2">
      <c r="A58" s="36"/>
      <c r="B58" s="37"/>
    </row>
    <row r="59" spans="1:2" x14ac:dyDescent="0.2">
      <c r="A59" s="36"/>
      <c r="B59" s="37"/>
    </row>
    <row r="60" spans="1:2" x14ac:dyDescent="0.2">
      <c r="A60" s="36"/>
      <c r="B60" s="37"/>
    </row>
    <row r="61" spans="1:2" x14ac:dyDescent="0.2">
      <c r="A61" s="36"/>
      <c r="B61" s="37"/>
    </row>
    <row r="62" spans="1:2" x14ac:dyDescent="0.2">
      <c r="A62" s="36"/>
      <c r="B62" s="37"/>
    </row>
    <row r="63" spans="1:2" x14ac:dyDescent="0.2">
      <c r="A63" s="36"/>
      <c r="B63" s="37"/>
    </row>
    <row r="64" spans="1:2" x14ac:dyDescent="0.2">
      <c r="A64" s="36"/>
      <c r="B64" s="37"/>
    </row>
    <row r="65" spans="1:2" x14ac:dyDescent="0.2">
      <c r="A65" s="36"/>
      <c r="B65" s="37"/>
    </row>
    <row r="66" spans="1:2" x14ac:dyDescent="0.2">
      <c r="A66" s="36"/>
      <c r="B66" s="37"/>
    </row>
    <row r="67" spans="1:2" x14ac:dyDescent="0.2">
      <c r="A67" s="36"/>
      <c r="B67" s="37"/>
    </row>
    <row r="68" spans="1:2" x14ac:dyDescent="0.2">
      <c r="A68" s="36"/>
      <c r="B68" s="37"/>
    </row>
    <row r="69" spans="1:2" x14ac:dyDescent="0.2">
      <c r="A69" s="36"/>
      <c r="B69" s="37"/>
    </row>
    <row r="70" spans="1:2" x14ac:dyDescent="0.2">
      <c r="A70" s="36"/>
      <c r="B70" s="37"/>
    </row>
    <row r="71" spans="1:2" x14ac:dyDescent="0.2">
      <c r="A71" s="36"/>
      <c r="B71" s="37"/>
    </row>
    <row r="72" spans="1:2" x14ac:dyDescent="0.2">
      <c r="A72" s="36"/>
      <c r="B72" s="37"/>
    </row>
    <row r="73" spans="1:2" x14ac:dyDescent="0.2">
      <c r="A73" s="36"/>
      <c r="B73" s="37"/>
    </row>
    <row r="74" spans="1:2" x14ac:dyDescent="0.2">
      <c r="A74" s="36"/>
      <c r="B74" s="37"/>
    </row>
    <row r="75" spans="1:2" x14ac:dyDescent="0.2">
      <c r="A75" s="36"/>
      <c r="B75" s="37"/>
    </row>
    <row r="76" spans="1:2" x14ac:dyDescent="0.2">
      <c r="A76" s="36"/>
      <c r="B76" s="37"/>
    </row>
    <row r="77" spans="1:2" x14ac:dyDescent="0.2">
      <c r="A77" s="36"/>
      <c r="B77" s="37"/>
    </row>
    <row r="78" spans="1:2" x14ac:dyDescent="0.2">
      <c r="A78" s="36"/>
      <c r="B78" s="37"/>
    </row>
    <row r="79" spans="1:2" x14ac:dyDescent="0.2">
      <c r="A79" s="36"/>
      <c r="B79" s="37"/>
    </row>
    <row r="80" spans="1:2" x14ac:dyDescent="0.2">
      <c r="A80" s="36"/>
      <c r="B80" s="37"/>
    </row>
    <row r="81" spans="1:2" x14ac:dyDescent="0.2">
      <c r="A81" s="36"/>
      <c r="B81" s="37"/>
    </row>
    <row r="82" spans="1:2" x14ac:dyDescent="0.2">
      <c r="A82" s="36"/>
      <c r="B82" s="37"/>
    </row>
    <row r="83" spans="1:2" x14ac:dyDescent="0.2">
      <c r="A83" s="36"/>
      <c r="B83" s="37"/>
    </row>
    <row r="84" spans="1:2" x14ac:dyDescent="0.2">
      <c r="A84" s="36"/>
      <c r="B84" s="37"/>
    </row>
    <row r="85" spans="1:2" x14ac:dyDescent="0.2">
      <c r="A85" s="36"/>
      <c r="B85" s="37"/>
    </row>
    <row r="86" spans="1:2" x14ac:dyDescent="0.2">
      <c r="A86" s="36"/>
      <c r="B86" s="37"/>
    </row>
    <row r="87" spans="1:2" x14ac:dyDescent="0.2">
      <c r="A87" s="36"/>
      <c r="B87" s="37"/>
    </row>
    <row r="88" spans="1:2" x14ac:dyDescent="0.2">
      <c r="A88" s="36"/>
      <c r="B88" s="37"/>
    </row>
    <row r="89" spans="1:2" x14ac:dyDescent="0.2">
      <c r="A89" s="36"/>
      <c r="B89" s="37"/>
    </row>
    <row r="90" spans="1:2" x14ac:dyDescent="0.2">
      <c r="A90" s="36"/>
      <c r="B90" s="37"/>
    </row>
    <row r="91" spans="1:2" x14ac:dyDescent="0.2">
      <c r="A91" s="36"/>
      <c r="B91" s="37"/>
    </row>
    <row r="92" spans="1:2" x14ac:dyDescent="0.2">
      <c r="A92" s="36"/>
      <c r="B92" s="37"/>
    </row>
    <row r="93" spans="1:2" x14ac:dyDescent="0.2">
      <c r="A93" s="36"/>
      <c r="B93" s="37"/>
    </row>
    <row r="94" spans="1:2" x14ac:dyDescent="0.2">
      <c r="A94" s="36"/>
      <c r="B94" s="37"/>
    </row>
    <row r="95" spans="1:2" x14ac:dyDescent="0.2">
      <c r="A95" s="36"/>
      <c r="B95" s="37"/>
    </row>
    <row r="96" spans="1:2" x14ac:dyDescent="0.2">
      <c r="A96" s="36"/>
      <c r="B96" s="37"/>
    </row>
    <row r="97" spans="1:2" x14ac:dyDescent="0.2">
      <c r="A97" s="36"/>
      <c r="B97" s="37"/>
    </row>
    <row r="98" spans="1:2" x14ac:dyDescent="0.2">
      <c r="A98" s="36"/>
      <c r="B98" s="37"/>
    </row>
    <row r="99" spans="1:2" x14ac:dyDescent="0.2">
      <c r="A99" s="36"/>
      <c r="B99" s="37"/>
    </row>
    <row r="100" spans="1:2" x14ac:dyDescent="0.2">
      <c r="A100" s="36"/>
      <c r="B100" s="37"/>
    </row>
    <row r="101" spans="1:2" x14ac:dyDescent="0.2">
      <c r="B101" s="37"/>
    </row>
  </sheetData>
  <phoneticPr fontId="0" type="noConversion"/>
  <pageMargins left="0.39370078740157483" right="0" top="0.59055118110236227" bottom="0.78740157480314965" header="0.11811023622047245" footer="0.51181102362204722"/>
  <pageSetup paperSize="9" orientation="landscape" r:id="rId1"/>
  <headerFooter alignWithMargins="0">
    <oddHeader>&amp;L&amp;"Arial,Grassetto"&amp;16&amp;A</oddHeader>
    <oddFooter>&amp;LPreparato da gstanizzi&amp;RPagina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theme="3" tint="-0.249977111117893"/>
  </sheetPr>
  <dimension ref="A1:Y97"/>
  <sheetViews>
    <sheetView showGridLines="0" workbookViewId="0">
      <pane xSplit="2" ySplit="6" topLeftCell="C10" activePane="bottomRight" state="frozen"/>
      <selection activeCell="B1" sqref="B1"/>
      <selection pane="topRight" activeCell="C1" sqref="C1"/>
      <selection pane="bottomLeft" activeCell="B7" sqref="B7"/>
      <selection pane="bottomRight" activeCell="G4" sqref="G4:H4"/>
    </sheetView>
  </sheetViews>
  <sheetFormatPr defaultColWidth="8.85546875" defaultRowHeight="12.75" x14ac:dyDescent="0.2"/>
  <cols>
    <col min="1" max="1" width="9.42578125" style="159" hidden="1" customWidth="1"/>
    <col min="2" max="2" width="2.140625" style="159" customWidth="1"/>
    <col min="3" max="4" width="7.28515625" style="159" customWidth="1"/>
    <col min="5" max="6" width="5.140625" style="159" customWidth="1"/>
    <col min="7" max="7" width="12.7109375" style="159" customWidth="1"/>
    <col min="8" max="9" width="10.28515625" style="159" customWidth="1"/>
    <col min="10" max="10" width="12.7109375" style="159" customWidth="1"/>
    <col min="11" max="11" width="11.28515625" style="159" customWidth="1"/>
    <col min="12" max="14" width="12.7109375" style="159" customWidth="1"/>
    <col min="15" max="15" width="1.42578125" style="159" customWidth="1"/>
    <col min="16" max="19" width="13" style="159" customWidth="1"/>
    <col min="20" max="20" width="13" style="159" hidden="1" customWidth="1"/>
    <col min="21" max="22" width="13" style="159" customWidth="1"/>
    <col min="23" max="23" width="9.7109375" style="159" hidden="1" customWidth="1"/>
    <col min="24" max="24" width="11" style="159" hidden="1" customWidth="1"/>
    <col min="25" max="25" width="10.42578125" style="159" bestFit="1" customWidth="1"/>
    <col min="26" max="16384" width="8.85546875" style="159"/>
  </cols>
  <sheetData>
    <row r="1" spans="1:25" ht="12" customHeight="1" x14ac:dyDescent="0.2">
      <c r="D1" s="160"/>
      <c r="E1" s="160"/>
      <c r="F1" s="160"/>
      <c r="G1" s="160"/>
      <c r="X1" s="338">
        <v>44927</v>
      </c>
      <c r="Y1" s="338"/>
    </row>
    <row r="2" spans="1:25" ht="25.15" customHeight="1" x14ac:dyDescent="0.2">
      <c r="C2" s="278"/>
      <c r="D2" s="202"/>
      <c r="E2" s="202"/>
      <c r="F2" s="203" t="s">
        <v>196</v>
      </c>
      <c r="G2" s="380" t="s">
        <v>195</v>
      </c>
      <c r="H2" s="421"/>
      <c r="I2" s="421"/>
      <c r="J2" s="421"/>
      <c r="K2" s="421"/>
      <c r="L2" s="422"/>
      <c r="M2" s="423">
        <f>IF(G6&gt;0,IFERROR(IF(Ricerca_Dati!C6=Foglio2!K8,Foglio2!L10,IF(Ricerca_Dati!C6=Foglio2!K9,Foglio2!M10,0)),0),0)</f>
        <v>0</v>
      </c>
      <c r="N2" s="424"/>
      <c r="O2" s="424"/>
      <c r="P2" s="425"/>
      <c r="Q2" s="407">
        <f>Foglio2!M26</f>
        <v>0</v>
      </c>
      <c r="R2" s="408"/>
      <c r="S2" s="408"/>
      <c r="T2" s="408"/>
      <c r="U2" s="408"/>
      <c r="V2" s="409"/>
    </row>
    <row r="3" spans="1:25" ht="5.45" customHeight="1" x14ac:dyDescent="0.2">
      <c r="C3" s="189"/>
      <c r="D3" s="188"/>
      <c r="E3" s="188"/>
      <c r="F3" s="190"/>
      <c r="G3" s="196"/>
      <c r="H3" s="188"/>
      <c r="I3" s="160"/>
      <c r="J3" s="236"/>
      <c r="K3" s="236"/>
      <c r="L3" s="236"/>
      <c r="Q3" s="339"/>
      <c r="R3" s="339"/>
      <c r="S3" s="339"/>
      <c r="T3" s="339"/>
      <c r="U3" s="339"/>
      <c r="V3" s="339"/>
    </row>
    <row r="4" spans="1:25" ht="26.1" customHeight="1" x14ac:dyDescent="0.2">
      <c r="C4" s="278"/>
      <c r="D4" s="202"/>
      <c r="E4" s="202"/>
      <c r="F4" s="204" t="s">
        <v>198</v>
      </c>
      <c r="G4" s="426"/>
      <c r="H4" s="427"/>
      <c r="I4" s="160"/>
      <c r="J4" s="205"/>
      <c r="K4" s="206"/>
      <c r="L4" s="207" t="s">
        <v>203</v>
      </c>
      <c r="M4" s="208">
        <f>IF(Ricerca_Dati!C6=Foglio2!K8,Foglio2!L12,IF(Ricerca_Dati!C6=Foglio2!K9,Foglio2!M12,0))</f>
        <v>0</v>
      </c>
      <c r="N4" s="438">
        <f>IF(G6&gt;0,IFERROR(IF(Ricerca_Dati!C6=Foglio2!K8,Foglio2!M8,IF(Ricerca_Dati!C6=Foglio2!K9,Foglio2!M9,0)),0),0)</f>
        <v>0</v>
      </c>
      <c r="O4" s="431"/>
      <c r="P4" s="432"/>
      <c r="Q4" s="410" t="s">
        <v>255</v>
      </c>
      <c r="R4" s="411"/>
      <c r="S4" s="411"/>
      <c r="T4" s="411"/>
      <c r="U4" s="411"/>
      <c r="V4" s="412"/>
      <c r="W4" s="237"/>
    </row>
    <row r="5" spans="1:25" ht="26.1" customHeight="1" x14ac:dyDescent="0.2">
      <c r="C5" s="278"/>
      <c r="D5" s="202"/>
      <c r="E5" s="202"/>
      <c r="F5" s="204" t="s">
        <v>202</v>
      </c>
      <c r="G5" s="436">
        <f>Foglio2!Q1</f>
        <v>0</v>
      </c>
      <c r="H5" s="437"/>
      <c r="I5" s="160"/>
      <c r="J5" s="209"/>
      <c r="K5" s="210"/>
      <c r="L5" s="211" t="s">
        <v>204</v>
      </c>
      <c r="M5" s="208">
        <f>IF(Ricerca_Dati!C6=Foglio2!K8,Foglio2!L13,IF(Ricerca_Dati!C6=Foglio2!K9,Foglio2!M13,0))</f>
        <v>0</v>
      </c>
      <c r="N5" s="439"/>
      <c r="O5" s="440"/>
      <c r="P5" s="441"/>
      <c r="Q5" s="413"/>
      <c r="R5" s="414"/>
      <c r="S5" s="414"/>
      <c r="T5" s="414"/>
      <c r="U5" s="414"/>
      <c r="V5" s="415"/>
      <c r="W5" s="237"/>
    </row>
    <row r="6" spans="1:25" ht="26.1" customHeight="1" x14ac:dyDescent="0.2">
      <c r="C6" s="380" t="s">
        <v>199</v>
      </c>
      <c r="D6" s="381"/>
      <c r="E6" s="381"/>
      <c r="F6" s="382"/>
      <c r="G6" s="428"/>
      <c r="H6" s="429"/>
      <c r="I6" s="191">
        <f>TRUNC(G6,0)</f>
        <v>0</v>
      </c>
      <c r="J6" s="278"/>
      <c r="K6" s="202"/>
      <c r="L6" s="211" t="s">
        <v>205</v>
      </c>
      <c r="M6" s="212">
        <f>IF(Ricerca_Dati!C6=Foglio2!K8,Foglio2!L14,IF(Ricerca_Dati!C6=Foglio2!K9,Foglio2!M14,0))</f>
        <v>0</v>
      </c>
      <c r="N6" s="442"/>
      <c r="O6" s="433"/>
      <c r="P6" s="434"/>
      <c r="Q6" s="416"/>
      <c r="R6" s="417"/>
      <c r="S6" s="417"/>
      <c r="T6" s="417"/>
      <c r="U6" s="417"/>
      <c r="V6" s="418"/>
    </row>
    <row r="7" spans="1:25" ht="12" customHeight="1" x14ac:dyDescent="0.2">
      <c r="F7" s="160"/>
      <c r="G7" s="160"/>
      <c r="H7" s="160"/>
      <c r="I7" s="160"/>
    </row>
    <row r="8" spans="1:25" ht="12" customHeight="1" x14ac:dyDescent="0.2">
      <c r="D8" s="160"/>
      <c r="E8" s="160"/>
      <c r="F8" s="160"/>
      <c r="G8" s="160"/>
    </row>
    <row r="9" spans="1:25" ht="15" customHeight="1" x14ac:dyDescent="0.2">
      <c r="C9" s="385">
        <f>Base!C1</f>
        <v>0</v>
      </c>
      <c r="D9" s="386"/>
      <c r="E9" s="430">
        <f>Base!E1</f>
        <v>0</v>
      </c>
      <c r="F9" s="431"/>
      <c r="G9" s="431"/>
      <c r="H9" s="431"/>
      <c r="I9" s="431"/>
      <c r="J9" s="431"/>
      <c r="K9" s="431"/>
      <c r="L9" s="431"/>
      <c r="M9" s="431"/>
      <c r="N9" s="432"/>
      <c r="O9" s="167"/>
      <c r="P9" s="445" t="s">
        <v>149</v>
      </c>
      <c r="Q9" s="446"/>
      <c r="R9" s="447"/>
      <c r="S9" s="277" t="s">
        <v>161</v>
      </c>
      <c r="T9" s="277" t="s">
        <v>182</v>
      </c>
      <c r="U9" s="277" t="s">
        <v>182</v>
      </c>
      <c r="V9" s="277" t="s">
        <v>182</v>
      </c>
      <c r="W9" s="238"/>
    </row>
    <row r="10" spans="1:25" ht="15" customHeight="1" x14ac:dyDescent="0.2">
      <c r="C10" s="169"/>
      <c r="D10" s="170"/>
      <c r="E10" s="433"/>
      <c r="F10" s="433"/>
      <c r="G10" s="433"/>
      <c r="H10" s="433"/>
      <c r="I10" s="433"/>
      <c r="J10" s="433"/>
      <c r="K10" s="433"/>
      <c r="L10" s="433"/>
      <c r="M10" s="433"/>
      <c r="N10" s="434"/>
      <c r="O10" s="171"/>
      <c r="P10" s="448"/>
      <c r="Q10" s="449"/>
      <c r="R10" s="450"/>
      <c r="S10" s="276" t="s">
        <v>162</v>
      </c>
      <c r="T10" s="276" t="s">
        <v>183</v>
      </c>
      <c r="U10" s="276" t="s">
        <v>183</v>
      </c>
      <c r="V10" s="276" t="s">
        <v>183</v>
      </c>
      <c r="W10" s="238"/>
    </row>
    <row r="11" spans="1:25" ht="15" customHeight="1" x14ac:dyDescent="0.2">
      <c r="C11" s="392" t="s">
        <v>16</v>
      </c>
      <c r="D11" s="393"/>
      <c r="E11" s="451" t="s">
        <v>15</v>
      </c>
      <c r="F11" s="452"/>
      <c r="G11" s="392" t="s">
        <v>2</v>
      </c>
      <c r="H11" s="455"/>
      <c r="I11" s="455"/>
      <c r="J11" s="455"/>
      <c r="K11" s="455"/>
      <c r="L11" s="456"/>
      <c r="M11" s="401" t="s">
        <v>49</v>
      </c>
      <c r="N11" s="401" t="s">
        <v>50</v>
      </c>
      <c r="O11" s="173"/>
      <c r="P11" s="405" t="s">
        <v>150</v>
      </c>
      <c r="Q11" s="405" t="s">
        <v>153</v>
      </c>
      <c r="R11" s="174" t="s">
        <v>147</v>
      </c>
      <c r="S11" s="403" t="s">
        <v>163</v>
      </c>
      <c r="T11" s="403" t="s">
        <v>181</v>
      </c>
      <c r="U11" s="403" t="s">
        <v>200</v>
      </c>
      <c r="V11" s="403" t="s">
        <v>214</v>
      </c>
      <c r="W11" s="230"/>
    </row>
    <row r="12" spans="1:25" ht="42" customHeight="1" x14ac:dyDescent="0.2">
      <c r="C12" s="175" t="s">
        <v>20</v>
      </c>
      <c r="D12" s="175" t="s">
        <v>21</v>
      </c>
      <c r="E12" s="453"/>
      <c r="F12" s="454"/>
      <c r="G12" s="276" t="s">
        <v>17</v>
      </c>
      <c r="H12" s="317" t="s">
        <v>154</v>
      </c>
      <c r="I12" s="296" t="s">
        <v>219</v>
      </c>
      <c r="J12" s="276" t="s">
        <v>1</v>
      </c>
      <c r="K12" s="276" t="s">
        <v>151</v>
      </c>
      <c r="L12" s="276" t="s">
        <v>158</v>
      </c>
      <c r="M12" s="457"/>
      <c r="N12" s="457"/>
      <c r="O12" s="176"/>
      <c r="P12" s="406"/>
      <c r="Q12" s="406"/>
      <c r="R12" s="177">
        <f>IF(Foglio2!J3=Foglio2!E3,Ausiliari_Coll.Scol.!P4,IF(Foglio2!J3=Foglio2!E4,Collab._Tecnici!P4,IF(Foglio2!J3=Foglio2!E5,Assistenti_Tecnici!P4,IF(Foglio2!J3=Foglio2!E6,Assistenti_Amm.vo!P4,IF(Foglio2!J3=Foglio2!E7,Resp_Coord_Amm.vo!P4,IF(Foglio2!J3=Foglio2!E8,Direttore_Amm.vo!P4,IF(Foglio2!J3=Foglio2!E9,Doc_mat_elem.re!P4,IF(Foglio2!J3=Foglio2!E10,Doc_dipl_scuola_sec.!P4,IF(Foglio2!J3=Foglio2!E11,Doc_scuola_media!P4,IF(Foglio2!J3=Foglio2!E12,Doc_laureati_scuola_sec.!P4,IF(Foglio2!J3=Foglio2!E13,Direttivi_capi_ist.!P4,0)))))))))))</f>
        <v>0</v>
      </c>
      <c r="S12" s="404" t="s">
        <v>164</v>
      </c>
      <c r="T12" s="404" t="s">
        <v>164</v>
      </c>
      <c r="U12" s="404" t="s">
        <v>164</v>
      </c>
      <c r="V12" s="404" t="s">
        <v>164</v>
      </c>
      <c r="W12" s="239"/>
    </row>
    <row r="13" spans="1:25" ht="15" customHeight="1" x14ac:dyDescent="0.2">
      <c r="C13" s="178" t="s">
        <v>5</v>
      </c>
      <c r="D13" s="275" t="s">
        <v>6</v>
      </c>
      <c r="E13" s="419" t="s">
        <v>7</v>
      </c>
      <c r="F13" s="420"/>
      <c r="G13" s="178" t="s">
        <v>8</v>
      </c>
      <c r="H13" s="178" t="s">
        <v>9</v>
      </c>
      <c r="I13" s="178" t="s">
        <v>10</v>
      </c>
      <c r="J13" s="178" t="s">
        <v>11</v>
      </c>
      <c r="K13" s="178" t="s">
        <v>12</v>
      </c>
      <c r="L13" s="178" t="s">
        <v>13</v>
      </c>
      <c r="M13" s="178" t="s">
        <v>14</v>
      </c>
      <c r="N13" s="178" t="s">
        <v>19</v>
      </c>
      <c r="O13" s="179"/>
      <c r="P13" s="180" t="s">
        <v>159</v>
      </c>
      <c r="Q13" s="180" t="s">
        <v>160</v>
      </c>
      <c r="R13" s="181"/>
      <c r="S13" s="181"/>
      <c r="T13" s="181"/>
      <c r="U13" s="181"/>
      <c r="V13" s="181"/>
      <c r="W13" s="232"/>
    </row>
    <row r="14" spans="1:25" ht="15" customHeight="1" x14ac:dyDescent="0.2">
      <c r="A14" s="187">
        <f>IF(Foglio2!$J$7=1,TRUNC(V14,0),TRUNC(U14,0))</f>
        <v>0</v>
      </c>
      <c r="B14" s="187"/>
      <c r="C14" s="435">
        <f>IFERROR(VLOOKUP(G5,Base!$B$6:U843,2,FALSE),"")</f>
        <v>0</v>
      </c>
      <c r="D14" s="435">
        <f>IFERROR(VLOOKUP(G5,Base!$B$6:V843,3,FALSE),"")</f>
        <v>0</v>
      </c>
      <c r="E14" s="220" t="s">
        <v>3</v>
      </c>
      <c r="F14" s="221">
        <f>IFERROR(VLOOKUP(Foglio2!$U1,Base!$B$6:$U$843,5,FALSE),"")</f>
        <v>0</v>
      </c>
      <c r="G14" s="222">
        <f>IFERROR(VLOOKUP(Foglio2!$U1,Base!$B$6:$U$843,6,FALSE),0)</f>
        <v>0</v>
      </c>
      <c r="H14" s="222">
        <f>IFERROR(VLOOKUP(Foglio2!$U1,Base!$B$6:$U$843,7,FALSE),0)</f>
        <v>0</v>
      </c>
      <c r="I14" s="222">
        <f>IFERROR(VLOOKUP(Foglio2!$U1,Base!$B$6:$U$843,8,FALSE),0)</f>
        <v>0</v>
      </c>
      <c r="J14" s="222">
        <f>IFERROR(VLOOKUP(Foglio2!$U1,Base!$B$6:$U$843,9,FALSE),0)</f>
        <v>0</v>
      </c>
      <c r="K14" s="222">
        <f>IFERROR(VLOOKUP(Foglio2!$U1,Base!$B$6:$U$843,10,FALSE),0)</f>
        <v>0</v>
      </c>
      <c r="L14" s="222">
        <f>IFERROR(VLOOKUP(Foglio2!$U1,Base!$B$6:$U$843,11,FALSE),0)</f>
        <v>0</v>
      </c>
      <c r="M14" s="223">
        <f>IFERROR(VLOOKUP(Foglio2!$U1,Base!$B$6:$U$843,12,FALSE),0)</f>
        <v>0</v>
      </c>
      <c r="N14" s="280">
        <f>IFERROR(VLOOKUP(Foglio2!$U1,Base!$B$6:$U$843,13,FALSE),0)</f>
        <v>0</v>
      </c>
      <c r="O14" s="186"/>
      <c r="P14" s="224">
        <f>IFERROR(VLOOKUP(Foglio2!$U1,Base!$B$6:$U$843,15,FALSE),0)</f>
        <v>0</v>
      </c>
      <c r="Q14" s="224">
        <f>IFERROR(VLOOKUP(Foglio2!$U1,Base!$B$6:$U$843,16,FALSE),0)</f>
        <v>0</v>
      </c>
      <c r="R14" s="224">
        <f>IFERROR(VLOOKUP(Foglio2!$U1,Base!$B$6:$U$843,17,FALSE),0)</f>
        <v>0</v>
      </c>
      <c r="S14" s="224">
        <f>IFERROR(VLOOKUP(Foglio2!$U1,Base!$B$6:$U$843,18,FALSE),0)</f>
        <v>0</v>
      </c>
      <c r="T14" s="224">
        <f>IFERROR(VLOOKUP(Foglio2!$U1,Base!$B$402:$U$819,19,FALSE),0)</f>
        <v>0</v>
      </c>
      <c r="U14" s="224">
        <f>IFERROR(VLOOKUP(Foglio2!$U1,Base!$B$6:$U$843,20,FALSE),0)</f>
        <v>0</v>
      </c>
      <c r="V14" s="224">
        <f>IFERROR(VLOOKUP(Foglio2!$U1,Base!$B$6:$V$843,21,FALSE),0)</f>
        <v>0</v>
      </c>
      <c r="W14" s="233"/>
      <c r="X14" s="159" t="str">
        <f>IFERROR("Fascia Da "&amp;F14&amp;" a "&amp;F15&amp;" Decorrenza "&amp;DAY($C$14)&amp;"/"&amp;MONTH($C$14)&amp;"/"&amp;YEAR($C$14),0)</f>
        <v>Fascia Da 0 a  Decorrenza 0/1/1900</v>
      </c>
    </row>
    <row r="15" spans="1:25" ht="15" customHeight="1" x14ac:dyDescent="0.2">
      <c r="C15" s="435"/>
      <c r="D15" s="435"/>
      <c r="E15" s="216" t="s">
        <v>4</v>
      </c>
      <c r="F15" s="215" t="str">
        <f>IFERROR(VLOOKUP(Foglio2!$U2,Base!$B$6:$U$843,5,FALSE),"")</f>
        <v/>
      </c>
      <c r="G15" s="217">
        <f>G14*1936.27</f>
        <v>0</v>
      </c>
      <c r="H15" s="217">
        <f t="shared" ref="H15:T15" si="0">H14*1936.27</f>
        <v>0</v>
      </c>
      <c r="I15" s="217">
        <f t="shared" si="0"/>
        <v>0</v>
      </c>
      <c r="J15" s="217">
        <f t="shared" si="0"/>
        <v>0</v>
      </c>
      <c r="K15" s="217">
        <f t="shared" si="0"/>
        <v>0</v>
      </c>
      <c r="L15" s="218">
        <f t="shared" si="0"/>
        <v>0</v>
      </c>
      <c r="M15" s="217">
        <f t="shared" si="0"/>
        <v>0</v>
      </c>
      <c r="N15" s="281">
        <f t="shared" si="0"/>
        <v>0</v>
      </c>
      <c r="O15" s="183"/>
      <c r="P15" s="184">
        <f t="shared" si="0"/>
        <v>0</v>
      </c>
      <c r="Q15" s="184">
        <f t="shared" si="0"/>
        <v>0</v>
      </c>
      <c r="R15" s="184">
        <f t="shared" si="0"/>
        <v>0</v>
      </c>
      <c r="S15" s="184">
        <f t="shared" si="0"/>
        <v>0</v>
      </c>
      <c r="T15" s="184">
        <f t="shared" si="0"/>
        <v>0</v>
      </c>
      <c r="U15" s="184">
        <f t="shared" ref="U15:V15" si="1">U14*1936.27</f>
        <v>0</v>
      </c>
      <c r="V15" s="184">
        <f t="shared" si="1"/>
        <v>0</v>
      </c>
      <c r="W15" s="234"/>
    </row>
    <row r="16" spans="1:25" ht="15" customHeight="1" x14ac:dyDescent="0.2">
      <c r="A16" s="187">
        <f>IF(Foglio2!$J$7=1,TRUNC(V16,0),TRUNC(U16,0))</f>
        <v>0</v>
      </c>
      <c r="B16" s="187"/>
      <c r="C16" s="377">
        <f>C14</f>
        <v>0</v>
      </c>
      <c r="D16" s="377">
        <f>D14</f>
        <v>0</v>
      </c>
      <c r="E16" s="220" t="s">
        <v>3</v>
      </c>
      <c r="F16" s="221" t="str">
        <f>IFERROR(VLOOKUP(Foglio2!$U3,Base!$B$6:$U$843,5,FALSE),"")</f>
        <v/>
      </c>
      <c r="G16" s="222">
        <f>IFERROR(VLOOKUP(Foglio2!$U3,Base!$B$6:$U$843,6,FALSE),0)</f>
        <v>0</v>
      </c>
      <c r="H16" s="222">
        <f>IFERROR(VLOOKUP(Foglio2!$U3,Base!$B$6:$U$843,7,FALSE),0)</f>
        <v>0</v>
      </c>
      <c r="I16" s="222">
        <f>IFERROR(VLOOKUP(Foglio2!$U3,Base!$B$6:$U$843,8,FALSE),0)</f>
        <v>0</v>
      </c>
      <c r="J16" s="222">
        <f>IFERROR(VLOOKUP(Foglio2!$U3,Base!$B$6:$U$843,9,FALSE),0)</f>
        <v>0</v>
      </c>
      <c r="K16" s="222">
        <f>IFERROR(VLOOKUP(Foglio2!$U3,Base!$B$6:$U$843,10,FALSE),0)</f>
        <v>0</v>
      </c>
      <c r="L16" s="222">
        <f>IFERROR(VLOOKUP(Foglio2!$U3,Base!$B$6:$U$843,11,FALSE),0)</f>
        <v>0</v>
      </c>
      <c r="M16" s="223">
        <f>IFERROR(VLOOKUP(Foglio2!$U3,Base!$B$6:$U$843,12,FALSE),0)</f>
        <v>0</v>
      </c>
      <c r="N16" s="280">
        <f>IFERROR(VLOOKUP(Foglio2!$U3,Base!$B$6:$U$843,13,FALSE),0)</f>
        <v>0</v>
      </c>
      <c r="O16" s="186"/>
      <c r="P16" s="224">
        <f>IFERROR(VLOOKUP(Foglio2!$U3,Base!$B$6:$U$843,15,FALSE),0)</f>
        <v>0</v>
      </c>
      <c r="Q16" s="224">
        <f>IFERROR(VLOOKUP(Foglio2!$U3,Base!$B$6:$U$843,16,FALSE),0)</f>
        <v>0</v>
      </c>
      <c r="R16" s="224">
        <f>IFERROR(VLOOKUP(Foglio2!$U3,Base!$B$6:$U$843,17,FALSE),0)</f>
        <v>0</v>
      </c>
      <c r="S16" s="224">
        <f>IFERROR(VLOOKUP(Foglio2!$U3,Base!$B$6:$U$843,18,FALSE),0)</f>
        <v>0</v>
      </c>
      <c r="T16" s="224">
        <f>IFERROR(VLOOKUP(Foglio2!$U3,Base!$B$402:$U$819,19,FALSE),0)</f>
        <v>0</v>
      </c>
      <c r="U16" s="224">
        <f>IFERROR(VLOOKUP(Foglio2!$U3,Base!$B$6:$U$843,20,FALSE),0)</f>
        <v>0</v>
      </c>
      <c r="V16" s="224">
        <f>IFERROR(VLOOKUP(Foglio2!$U3,Base!$B$6:$V$843,21,FALSE),0)</f>
        <v>0</v>
      </c>
      <c r="W16" s="233"/>
      <c r="X16" s="159" t="str">
        <f t="shared" ref="X16" si="2">IFERROR("Fascia Da "&amp;F16&amp;" a "&amp;F17&amp;" Decorrenza "&amp;DAY($C$14)&amp;"/"&amp;MONTH($C$14)&amp;"/"&amp;YEAR($C$14),0)</f>
        <v>Fascia Da  a  Decorrenza 0/1/1900</v>
      </c>
    </row>
    <row r="17" spans="1:24" ht="15" customHeight="1" x14ac:dyDescent="0.2">
      <c r="C17" s="377"/>
      <c r="D17" s="377"/>
      <c r="E17" s="216" t="s">
        <v>4</v>
      </c>
      <c r="F17" s="215" t="str">
        <f>IFERROR(VLOOKUP(Foglio2!$U4,Base!$B$6:$U$843,5,FALSE),"")</f>
        <v/>
      </c>
      <c r="G17" s="217">
        <f t="shared" ref="G17:N17" si="3">G16*1936.27</f>
        <v>0</v>
      </c>
      <c r="H17" s="217">
        <f t="shared" si="3"/>
        <v>0</v>
      </c>
      <c r="I17" s="217">
        <f t="shared" si="3"/>
        <v>0</v>
      </c>
      <c r="J17" s="217">
        <f t="shared" si="3"/>
        <v>0</v>
      </c>
      <c r="K17" s="217">
        <f t="shared" si="3"/>
        <v>0</v>
      </c>
      <c r="L17" s="218">
        <f t="shared" si="3"/>
        <v>0</v>
      </c>
      <c r="M17" s="217">
        <f t="shared" si="3"/>
        <v>0</v>
      </c>
      <c r="N17" s="281">
        <f t="shared" si="3"/>
        <v>0</v>
      </c>
      <c r="O17" s="183"/>
      <c r="P17" s="184">
        <f t="shared" ref="P17:V17" si="4">P16*1936.27</f>
        <v>0</v>
      </c>
      <c r="Q17" s="184">
        <f t="shared" si="4"/>
        <v>0</v>
      </c>
      <c r="R17" s="184">
        <f t="shared" si="4"/>
        <v>0</v>
      </c>
      <c r="S17" s="184">
        <f t="shared" si="4"/>
        <v>0</v>
      </c>
      <c r="T17" s="184">
        <f t="shared" si="4"/>
        <v>0</v>
      </c>
      <c r="U17" s="184">
        <f t="shared" si="4"/>
        <v>0</v>
      </c>
      <c r="V17" s="184">
        <f t="shared" si="4"/>
        <v>0</v>
      </c>
      <c r="W17" s="234"/>
    </row>
    <row r="18" spans="1:24" ht="15" customHeight="1" x14ac:dyDescent="0.2">
      <c r="A18" s="187">
        <f>IF(Foglio2!$J$7=1,TRUNC(V18,0),TRUNC(U18,0))</f>
        <v>0</v>
      </c>
      <c r="B18" s="187"/>
      <c r="C18" s="377"/>
      <c r="D18" s="377"/>
      <c r="E18" s="220" t="s">
        <v>3</v>
      </c>
      <c r="F18" s="221" t="str">
        <f>IFERROR(VLOOKUP(Foglio2!$U5,Base!$B$6:$U$843,5,FALSE),"")</f>
        <v/>
      </c>
      <c r="G18" s="222">
        <f>IFERROR(VLOOKUP(Foglio2!$U5,Base!$B$6:$U$843,6,FALSE),0)</f>
        <v>0</v>
      </c>
      <c r="H18" s="222">
        <f>IFERROR(VLOOKUP(Foglio2!$U5,Base!$B$6:$U$843,7,FALSE),0)</f>
        <v>0</v>
      </c>
      <c r="I18" s="222">
        <f>IFERROR(VLOOKUP(Foglio2!$U5,Base!$B$6:$U$843,8,FALSE),0)</f>
        <v>0</v>
      </c>
      <c r="J18" s="222">
        <f>IFERROR(VLOOKUP(Foglio2!$U5,Base!$B$6:$U$843,9,FALSE),0)</f>
        <v>0</v>
      </c>
      <c r="K18" s="222">
        <f>IFERROR(VLOOKUP(Foglio2!$U5,Base!$B$6:$U$843,10,FALSE),0)</f>
        <v>0</v>
      </c>
      <c r="L18" s="222">
        <f>IFERROR(VLOOKUP(Foglio2!$U5,Base!$B$6:$U$843,11,FALSE),0)</f>
        <v>0</v>
      </c>
      <c r="M18" s="223">
        <f>IFERROR(VLOOKUP(Foglio2!$U5,Base!$B$6:$U$843,12,FALSE),0)</f>
        <v>0</v>
      </c>
      <c r="N18" s="280">
        <f>IFERROR(VLOOKUP(Foglio2!$U5,Base!$B$6:$U$843,13,FALSE),0)</f>
        <v>0</v>
      </c>
      <c r="O18" s="186"/>
      <c r="P18" s="224">
        <f>IFERROR(VLOOKUP(Foglio2!$U5,Base!$B$6:$U$843,15,FALSE),0)</f>
        <v>0</v>
      </c>
      <c r="Q18" s="224">
        <f>IFERROR(VLOOKUP(Foglio2!$U5,Base!$B$6:$U$843,16,FALSE),0)</f>
        <v>0</v>
      </c>
      <c r="R18" s="224">
        <f>IFERROR(VLOOKUP(Foglio2!$U5,Base!$B$6:$U$843,17,FALSE),0)</f>
        <v>0</v>
      </c>
      <c r="S18" s="224">
        <f>IFERROR(VLOOKUP(Foglio2!$U5,Base!$B$6:$U$843,18,FALSE),0)</f>
        <v>0</v>
      </c>
      <c r="T18" s="224">
        <f>IFERROR(VLOOKUP(Foglio2!$U5,Base!$B$402:$U$819,19,FALSE),0)</f>
        <v>0</v>
      </c>
      <c r="U18" s="224">
        <f>IFERROR(VLOOKUP(Foglio2!$U5,Base!$B$6:$U$843,20,FALSE),0)</f>
        <v>0</v>
      </c>
      <c r="V18" s="224">
        <f>IFERROR(VLOOKUP(Foglio2!$U5,Base!$B$6:$V$843,21,FALSE),0)</f>
        <v>0</v>
      </c>
      <c r="W18" s="233"/>
      <c r="X18" s="159" t="str">
        <f t="shared" ref="X18" si="5">IFERROR("Fascia Da "&amp;F18&amp;" a "&amp;F19&amp;" Decorrenza "&amp;DAY($C$14)&amp;"/"&amp;MONTH($C$14)&amp;"/"&amp;YEAR($C$14),0)</f>
        <v>Fascia Da  a  Decorrenza 0/1/1900</v>
      </c>
    </row>
    <row r="19" spans="1:24" ht="15" customHeight="1" x14ac:dyDescent="0.2">
      <c r="C19" s="377"/>
      <c r="D19" s="377"/>
      <c r="E19" s="216" t="s">
        <v>4</v>
      </c>
      <c r="F19" s="215" t="str">
        <f>IFERROR(VLOOKUP(Foglio2!$U6,Base!$B$6:$U$843,5,FALSE),"")</f>
        <v/>
      </c>
      <c r="G19" s="217">
        <f t="shared" ref="G19:N19" si="6">G18*1936.27</f>
        <v>0</v>
      </c>
      <c r="H19" s="217">
        <f t="shared" si="6"/>
        <v>0</v>
      </c>
      <c r="I19" s="217">
        <f t="shared" si="6"/>
        <v>0</v>
      </c>
      <c r="J19" s="217">
        <f t="shared" si="6"/>
        <v>0</v>
      </c>
      <c r="K19" s="217">
        <f t="shared" si="6"/>
        <v>0</v>
      </c>
      <c r="L19" s="218">
        <f t="shared" si="6"/>
        <v>0</v>
      </c>
      <c r="M19" s="217">
        <f t="shared" si="6"/>
        <v>0</v>
      </c>
      <c r="N19" s="281">
        <f t="shared" si="6"/>
        <v>0</v>
      </c>
      <c r="O19" s="183"/>
      <c r="P19" s="184">
        <f t="shared" ref="P19:V19" si="7">P18*1936.27</f>
        <v>0</v>
      </c>
      <c r="Q19" s="184">
        <f t="shared" si="7"/>
        <v>0</v>
      </c>
      <c r="R19" s="184">
        <f t="shared" si="7"/>
        <v>0</v>
      </c>
      <c r="S19" s="184">
        <f t="shared" si="7"/>
        <v>0</v>
      </c>
      <c r="T19" s="184">
        <f t="shared" si="7"/>
        <v>0</v>
      </c>
      <c r="U19" s="184">
        <f t="shared" si="7"/>
        <v>0</v>
      </c>
      <c r="V19" s="184">
        <f t="shared" si="7"/>
        <v>0</v>
      </c>
      <c r="W19" s="234"/>
    </row>
    <row r="20" spans="1:24" ht="15" customHeight="1" x14ac:dyDescent="0.2">
      <c r="A20" s="187">
        <f>IF(Foglio2!$J$7=1,TRUNC(V20,0),TRUNC(U20,0))</f>
        <v>0</v>
      </c>
      <c r="B20" s="187"/>
      <c r="C20" s="377"/>
      <c r="D20" s="377"/>
      <c r="E20" s="220" t="s">
        <v>3</v>
      </c>
      <c r="F20" s="221" t="str">
        <f>IFERROR(VLOOKUP(Foglio2!$U7,Base!$B$6:$U$843,5,FALSE),"")</f>
        <v/>
      </c>
      <c r="G20" s="222">
        <f>IFERROR(VLOOKUP(Foglio2!$U7,Base!$B$6:$U$843,6,FALSE),0)</f>
        <v>0</v>
      </c>
      <c r="H20" s="222">
        <f>IFERROR(VLOOKUP(Foglio2!$U7,Base!$B$6:$U$843,7,FALSE),0)</f>
        <v>0</v>
      </c>
      <c r="I20" s="222">
        <f>IFERROR(VLOOKUP(Foglio2!$U7,Base!$B$6:$U$843,8,FALSE),0)</f>
        <v>0</v>
      </c>
      <c r="J20" s="222">
        <f>IFERROR(VLOOKUP(Foglio2!$U7,Base!$B$6:$U$843,9,FALSE),0)</f>
        <v>0</v>
      </c>
      <c r="K20" s="222">
        <f>IFERROR(VLOOKUP(Foglio2!$U7,Base!$B$6:$U$843,10,FALSE),0)</f>
        <v>0</v>
      </c>
      <c r="L20" s="222">
        <f>IFERROR(VLOOKUP(Foglio2!$U7,Base!$B$6:$U$843,11,FALSE),0)</f>
        <v>0</v>
      </c>
      <c r="M20" s="223">
        <f>IFERROR(VLOOKUP(Foglio2!$U7,Base!$B$6:$U$843,12,FALSE),0)</f>
        <v>0</v>
      </c>
      <c r="N20" s="280">
        <f>IFERROR(VLOOKUP(Foglio2!$U7,Base!$B$6:$U$843,13,FALSE),0)</f>
        <v>0</v>
      </c>
      <c r="O20" s="186"/>
      <c r="P20" s="224">
        <f>IFERROR(VLOOKUP(Foglio2!$U7,Base!$B$6:$U$843,15,FALSE),0)</f>
        <v>0</v>
      </c>
      <c r="Q20" s="224">
        <f>IFERROR(VLOOKUP(Foglio2!$U7,Base!$B$6:$U$843,16,FALSE),0)</f>
        <v>0</v>
      </c>
      <c r="R20" s="224">
        <f>IFERROR(VLOOKUP(Foglio2!$U7,Base!$B$6:$U$843,17,FALSE),0)</f>
        <v>0</v>
      </c>
      <c r="S20" s="224">
        <f>IFERROR(VLOOKUP(Foglio2!$U7,Base!$B$6:$U$843,18,FALSE),0)</f>
        <v>0</v>
      </c>
      <c r="T20" s="224">
        <f>IFERROR(VLOOKUP(Foglio2!$U7,Base!$B$402:$U$819,19,FALSE),0)</f>
        <v>0</v>
      </c>
      <c r="U20" s="224">
        <f>IFERROR(VLOOKUP(Foglio2!$U7,Base!$B$6:$U$843,20,FALSE),0)</f>
        <v>0</v>
      </c>
      <c r="V20" s="224">
        <f>IFERROR(VLOOKUP(Foglio2!$U7,Base!$B$6:$V$843,21,FALSE),0)</f>
        <v>0</v>
      </c>
      <c r="W20" s="233"/>
      <c r="X20" s="159" t="str">
        <f t="shared" ref="X20" si="8">IFERROR("Fascia Da "&amp;F20&amp;" a "&amp;F21&amp;" Decorrenza "&amp;DAY($C$14)&amp;"/"&amp;MONTH($C$14)&amp;"/"&amp;YEAR($C$14),0)</f>
        <v>Fascia Da  a  Decorrenza 0/1/1900</v>
      </c>
    </row>
    <row r="21" spans="1:24" ht="15" customHeight="1" x14ac:dyDescent="0.2">
      <c r="C21" s="377"/>
      <c r="D21" s="377"/>
      <c r="E21" s="216" t="s">
        <v>4</v>
      </c>
      <c r="F21" s="215" t="str">
        <f>IFERROR(VLOOKUP(Foglio2!$U8,Base!$B$6:$U$843,5,FALSE),"")</f>
        <v/>
      </c>
      <c r="G21" s="217">
        <f t="shared" ref="G21:N21" si="9">G20*1936.27</f>
        <v>0</v>
      </c>
      <c r="H21" s="217">
        <f t="shared" si="9"/>
        <v>0</v>
      </c>
      <c r="I21" s="217">
        <f t="shared" si="9"/>
        <v>0</v>
      </c>
      <c r="J21" s="217">
        <f t="shared" si="9"/>
        <v>0</v>
      </c>
      <c r="K21" s="217">
        <f t="shared" si="9"/>
        <v>0</v>
      </c>
      <c r="L21" s="218">
        <f t="shared" si="9"/>
        <v>0</v>
      </c>
      <c r="M21" s="217">
        <f t="shared" si="9"/>
        <v>0</v>
      </c>
      <c r="N21" s="281">
        <f t="shared" si="9"/>
        <v>0</v>
      </c>
      <c r="O21" s="183"/>
      <c r="P21" s="184">
        <f t="shared" ref="P21:V21" si="10">P20*1936.27</f>
        <v>0</v>
      </c>
      <c r="Q21" s="184">
        <f t="shared" si="10"/>
        <v>0</v>
      </c>
      <c r="R21" s="184">
        <f t="shared" si="10"/>
        <v>0</v>
      </c>
      <c r="S21" s="184">
        <f t="shared" si="10"/>
        <v>0</v>
      </c>
      <c r="T21" s="184">
        <f t="shared" si="10"/>
        <v>0</v>
      </c>
      <c r="U21" s="184">
        <f t="shared" si="10"/>
        <v>0</v>
      </c>
      <c r="V21" s="184">
        <f t="shared" si="10"/>
        <v>0</v>
      </c>
      <c r="W21" s="234"/>
    </row>
    <row r="22" spans="1:24" ht="15" customHeight="1" x14ac:dyDescent="0.2">
      <c r="A22" s="187">
        <f>IF(Foglio2!$J$7=1,TRUNC(V22,0),TRUNC(U22,0))</f>
        <v>0</v>
      </c>
      <c r="B22" s="187"/>
      <c r="C22" s="377"/>
      <c r="D22" s="377"/>
      <c r="E22" s="220" t="s">
        <v>3</v>
      </c>
      <c r="F22" s="221" t="str">
        <f>IFERROR(VLOOKUP(Foglio2!$U9,Base!$B$6:$U$843,5,FALSE),"")</f>
        <v/>
      </c>
      <c r="G22" s="222">
        <f>IFERROR(VLOOKUP(Foglio2!$U9,Base!$B$6:$U$843,6,FALSE),0)</f>
        <v>0</v>
      </c>
      <c r="H22" s="222">
        <f>IFERROR(VLOOKUP(Foglio2!$U9,Base!$B$6:$U$843,7,FALSE),0)</f>
        <v>0</v>
      </c>
      <c r="I22" s="222">
        <f>IFERROR(VLOOKUP(Foglio2!$U9,Base!$B$6:$U$843,8,FALSE),0)</f>
        <v>0</v>
      </c>
      <c r="J22" s="222">
        <f>IFERROR(VLOOKUP(Foglio2!$U9,Base!$B$6:$U$843,9,FALSE),0)</f>
        <v>0</v>
      </c>
      <c r="K22" s="222">
        <f>IFERROR(VLOOKUP(Foglio2!$U9,Base!$B$6:$U$843,10,FALSE),0)</f>
        <v>0</v>
      </c>
      <c r="L22" s="222">
        <f>IFERROR(VLOOKUP(Foglio2!$U9,Base!$B$6:$U$843,11,FALSE),0)</f>
        <v>0</v>
      </c>
      <c r="M22" s="223">
        <f>IFERROR(VLOOKUP(Foglio2!$U9,Base!$B$6:$U$843,12,FALSE),0)</f>
        <v>0</v>
      </c>
      <c r="N22" s="280">
        <f>IFERROR(VLOOKUP(Foglio2!$U9,Base!$B$6:$U$843,13,FALSE),0)</f>
        <v>0</v>
      </c>
      <c r="O22" s="186"/>
      <c r="P22" s="224">
        <f>IFERROR(VLOOKUP(Foglio2!$U9,Base!$B$6:$U$843,15,FALSE),0)</f>
        <v>0</v>
      </c>
      <c r="Q22" s="224">
        <f>IFERROR(VLOOKUP(Foglio2!$U9,Base!$B$6:$U$843,16,FALSE),0)</f>
        <v>0</v>
      </c>
      <c r="R22" s="224">
        <f>IFERROR(VLOOKUP(Foglio2!$U9,Base!$B$6:$U$843,17,FALSE),0)</f>
        <v>0</v>
      </c>
      <c r="S22" s="224">
        <f>IFERROR(VLOOKUP(Foglio2!$U9,Base!$B$6:$U$843,18,FALSE),0)</f>
        <v>0</v>
      </c>
      <c r="T22" s="224">
        <f>IFERROR(VLOOKUP(Foglio2!$U9,Base!$B$402:$U$819,19,FALSE),0)</f>
        <v>0</v>
      </c>
      <c r="U22" s="224">
        <f>IFERROR(VLOOKUP(Foglio2!$U9,Base!$B$6:$U$843,20,FALSE),0)</f>
        <v>0</v>
      </c>
      <c r="V22" s="224">
        <f>IFERROR(VLOOKUP(Foglio2!$U9,Base!$B$6:$V$843,21,FALSE),0)</f>
        <v>0</v>
      </c>
      <c r="W22" s="233"/>
      <c r="X22" s="159" t="str">
        <f t="shared" ref="X22" si="11">IFERROR("Fascia Da "&amp;F22&amp;" a "&amp;F23&amp;" Decorrenza "&amp;DAY($C$14)&amp;"/"&amp;MONTH($C$14)&amp;"/"&amp;YEAR($C$14),0)</f>
        <v>Fascia Da  a  Decorrenza 0/1/1900</v>
      </c>
    </row>
    <row r="23" spans="1:24" ht="15" customHeight="1" x14ac:dyDescent="0.2">
      <c r="C23" s="377"/>
      <c r="D23" s="377"/>
      <c r="E23" s="216" t="s">
        <v>4</v>
      </c>
      <c r="F23" s="215" t="str">
        <f>IFERROR(VLOOKUP(Foglio2!$U10,Base!$B$6:$U$843,5,FALSE),"")</f>
        <v/>
      </c>
      <c r="G23" s="217">
        <f t="shared" ref="G23:N23" si="12">G22*1936.27</f>
        <v>0</v>
      </c>
      <c r="H23" s="217">
        <f t="shared" si="12"/>
        <v>0</v>
      </c>
      <c r="I23" s="217">
        <f t="shared" si="12"/>
        <v>0</v>
      </c>
      <c r="J23" s="217">
        <f t="shared" si="12"/>
        <v>0</v>
      </c>
      <c r="K23" s="217">
        <f t="shared" si="12"/>
        <v>0</v>
      </c>
      <c r="L23" s="218">
        <f t="shared" si="12"/>
        <v>0</v>
      </c>
      <c r="M23" s="217">
        <f t="shared" si="12"/>
        <v>0</v>
      </c>
      <c r="N23" s="281">
        <f t="shared" si="12"/>
        <v>0</v>
      </c>
      <c r="O23" s="183"/>
      <c r="P23" s="184">
        <f t="shared" ref="P23:V23" si="13">P22*1936.27</f>
        <v>0</v>
      </c>
      <c r="Q23" s="184">
        <f t="shared" si="13"/>
        <v>0</v>
      </c>
      <c r="R23" s="184">
        <f t="shared" si="13"/>
        <v>0</v>
      </c>
      <c r="S23" s="184">
        <f t="shared" si="13"/>
        <v>0</v>
      </c>
      <c r="T23" s="184">
        <f t="shared" si="13"/>
        <v>0</v>
      </c>
      <c r="U23" s="184">
        <f t="shared" si="13"/>
        <v>0</v>
      </c>
      <c r="V23" s="184">
        <f t="shared" si="13"/>
        <v>0</v>
      </c>
      <c r="W23" s="234"/>
    </row>
    <row r="24" spans="1:24" ht="15" customHeight="1" x14ac:dyDescent="0.2">
      <c r="A24" s="187">
        <f>IF(Foglio2!$J$7=1,TRUNC(V24,0),TRUNC(U24,0))</f>
        <v>0</v>
      </c>
      <c r="B24" s="187"/>
      <c r="C24" s="377"/>
      <c r="D24" s="377"/>
      <c r="E24" s="220" t="s">
        <v>3</v>
      </c>
      <c r="F24" s="221" t="str">
        <f>IFERROR(VLOOKUP(Foglio2!$U11,Base!$B$6:$U$843,5,FALSE),"")</f>
        <v/>
      </c>
      <c r="G24" s="222">
        <f>IFERROR(VLOOKUP(Foglio2!$U11,Base!$B$6:$U$843,6,FALSE),0)</f>
        <v>0</v>
      </c>
      <c r="H24" s="222">
        <f>IFERROR(VLOOKUP(Foglio2!$U11,Base!$B$6:$U$843,7,FALSE),0)</f>
        <v>0</v>
      </c>
      <c r="I24" s="222">
        <f>IFERROR(VLOOKUP(Foglio2!$U11,Base!$B$6:$U$843,8,FALSE),0)</f>
        <v>0</v>
      </c>
      <c r="J24" s="222">
        <f>IFERROR(VLOOKUP(Foglio2!$U11,Base!$B$6:$U$843,9,FALSE),0)</f>
        <v>0</v>
      </c>
      <c r="K24" s="222">
        <f>IFERROR(VLOOKUP(Foglio2!$U11,Base!$B$6:$U$843,10,FALSE),0)</f>
        <v>0</v>
      </c>
      <c r="L24" s="222">
        <f>IFERROR(VLOOKUP(Foglio2!$U11,Base!$B$6:$U$843,11,FALSE),0)</f>
        <v>0</v>
      </c>
      <c r="M24" s="223">
        <f>IFERROR(VLOOKUP(Foglio2!$U11,Base!$B$6:$U$843,12,FALSE),0)</f>
        <v>0</v>
      </c>
      <c r="N24" s="280">
        <f>IFERROR(VLOOKUP(Foglio2!$U11,Base!$B$6:$U$843,13,FALSE),0)</f>
        <v>0</v>
      </c>
      <c r="O24" s="186"/>
      <c r="P24" s="224">
        <f>IFERROR(VLOOKUP(Foglio2!$U11,Base!$B$6:$U$843,15,FALSE),0)</f>
        <v>0</v>
      </c>
      <c r="Q24" s="224">
        <f>IFERROR(VLOOKUP(Foglio2!$U11,Base!$B$6:$U$843,16,FALSE),0)</f>
        <v>0</v>
      </c>
      <c r="R24" s="224">
        <f>IFERROR(VLOOKUP(Foglio2!$U11,Base!$B$6:$U$843,17,FALSE),0)</f>
        <v>0</v>
      </c>
      <c r="S24" s="224">
        <f>IFERROR(VLOOKUP(Foglio2!$U11,Base!$B$6:$U$843,18,FALSE),0)</f>
        <v>0</v>
      </c>
      <c r="T24" s="224">
        <f>IFERROR(VLOOKUP(Foglio2!$U11,Base!$B$402:$U$819,19,FALSE),0)</f>
        <v>0</v>
      </c>
      <c r="U24" s="224">
        <f>IFERROR(VLOOKUP(Foglio2!$U11,Base!$B$6:$U$843,20,FALSE),0)</f>
        <v>0</v>
      </c>
      <c r="V24" s="224">
        <f>IFERROR(VLOOKUP(Foglio2!$U11,Base!$B$6:$V$843,21,FALSE),0)</f>
        <v>0</v>
      </c>
      <c r="W24" s="233"/>
      <c r="X24" s="159" t="str">
        <f t="shared" ref="X24" si="14">IFERROR("Fascia Da "&amp;F24&amp;" a "&amp;F25&amp;" Decorrenza "&amp;DAY($C$14)&amp;"/"&amp;MONTH($C$14)&amp;"/"&amp;YEAR($C$14),0)</f>
        <v>Fascia Da  a  Decorrenza 0/1/1900</v>
      </c>
    </row>
    <row r="25" spans="1:24" ht="15" customHeight="1" x14ac:dyDescent="0.2">
      <c r="C25" s="377"/>
      <c r="D25" s="377"/>
      <c r="E25" s="216" t="s">
        <v>4</v>
      </c>
      <c r="F25" s="215" t="str">
        <f>IFERROR(VLOOKUP(Foglio2!$U12,Base!$B$6:$U$843,5,FALSE),"")</f>
        <v/>
      </c>
      <c r="G25" s="217">
        <f t="shared" ref="G25:N25" si="15">G24*1936.27</f>
        <v>0</v>
      </c>
      <c r="H25" s="217">
        <f t="shared" si="15"/>
        <v>0</v>
      </c>
      <c r="I25" s="217">
        <f t="shared" si="15"/>
        <v>0</v>
      </c>
      <c r="J25" s="217">
        <f t="shared" si="15"/>
        <v>0</v>
      </c>
      <c r="K25" s="217">
        <f t="shared" si="15"/>
        <v>0</v>
      </c>
      <c r="L25" s="218">
        <f t="shared" si="15"/>
        <v>0</v>
      </c>
      <c r="M25" s="217">
        <f t="shared" si="15"/>
        <v>0</v>
      </c>
      <c r="N25" s="281">
        <f t="shared" si="15"/>
        <v>0</v>
      </c>
      <c r="O25" s="183"/>
      <c r="P25" s="184">
        <f t="shared" ref="P25:V25" si="16">P24*1936.27</f>
        <v>0</v>
      </c>
      <c r="Q25" s="184">
        <f t="shared" si="16"/>
        <v>0</v>
      </c>
      <c r="R25" s="184">
        <f t="shared" si="16"/>
        <v>0</v>
      </c>
      <c r="S25" s="184">
        <f t="shared" si="16"/>
        <v>0</v>
      </c>
      <c r="T25" s="184">
        <f t="shared" si="16"/>
        <v>0</v>
      </c>
      <c r="U25" s="184">
        <f t="shared" si="16"/>
        <v>0</v>
      </c>
      <c r="V25" s="184">
        <f t="shared" si="16"/>
        <v>0</v>
      </c>
      <c r="W25" s="234"/>
    </row>
    <row r="26" spans="1:24" ht="15" customHeight="1" x14ac:dyDescent="0.2">
      <c r="A26" s="187">
        <f>IF(Foglio2!$J$7=1,TRUNC(V26,0),TRUNC(U26,0))</f>
        <v>0</v>
      </c>
      <c r="B26" s="187"/>
      <c r="C26" s="377"/>
      <c r="D26" s="377"/>
      <c r="E26" s="282" t="s">
        <v>3</v>
      </c>
      <c r="F26" s="283" t="str">
        <f>IFERROR(VLOOKUP(Foglio2!$U13,Base!$B$6:$U$843,5,FALSE),"")</f>
        <v/>
      </c>
      <c r="G26" s="224">
        <f>IFERROR(VLOOKUP(Foglio2!$U13,Base!$B$6:$U$843,6,FALSE),0)</f>
        <v>0</v>
      </c>
      <c r="H26" s="224">
        <f>IFERROR(VLOOKUP(Foglio2!$U13,Base!$B$6:$U$843,7,FALSE),0)</f>
        <v>0</v>
      </c>
      <c r="I26" s="224">
        <f>IFERROR(VLOOKUP(Foglio2!$U13,Base!$B$6:$U$843,8,FALSE),0)</f>
        <v>0</v>
      </c>
      <c r="J26" s="224">
        <f>IFERROR(VLOOKUP(Foglio2!$U13,Base!$B$6:$U$843,9,FALSE),0)</f>
        <v>0</v>
      </c>
      <c r="K26" s="224">
        <f>IFERROR(VLOOKUP(Foglio2!$U13,Base!$B$6:$U$843,10,FALSE),0)</f>
        <v>0</v>
      </c>
      <c r="L26" s="224">
        <f>IFERROR(VLOOKUP(Foglio2!$U13,Base!$B$6:$U$843,11,FALSE),0)</f>
        <v>0</v>
      </c>
      <c r="M26" s="280">
        <f>IFERROR(VLOOKUP(Foglio2!$U13,Base!$B$6:$U$843,12,FALSE),0)</f>
        <v>0</v>
      </c>
      <c r="N26" s="280">
        <f>IFERROR(VLOOKUP(Foglio2!$U13,Base!$B$6:$U$843,13,FALSE),0)</f>
        <v>0</v>
      </c>
      <c r="O26" s="186"/>
      <c r="P26" s="224">
        <f>IFERROR(VLOOKUP(Foglio2!$U13,Base!$B$6:$U$843,15,FALSE),0)</f>
        <v>0</v>
      </c>
      <c r="Q26" s="224">
        <f>IFERROR(VLOOKUP(Foglio2!$U13,Base!$B$6:$U$843,16,FALSE),0)</f>
        <v>0</v>
      </c>
      <c r="R26" s="224">
        <f>IFERROR(VLOOKUP(Foglio2!$U13,Base!$B$6:$U$843,17,FALSE),0)</f>
        <v>0</v>
      </c>
      <c r="S26" s="224">
        <f>IFERROR(VLOOKUP(Foglio2!$U13,Base!$B$6:$U$843,18,FALSE),0)</f>
        <v>0</v>
      </c>
      <c r="T26" s="224">
        <f>IFERROR(VLOOKUP(Foglio2!$U13,Base!$B$402:$U$819,19,FALSE),0)</f>
        <v>0</v>
      </c>
      <c r="U26" s="224">
        <f>IFERROR(VLOOKUP(Foglio2!$U13,Base!$B$6:$U$843,20,FALSE),0)</f>
        <v>0</v>
      </c>
      <c r="V26" s="224">
        <f>IFERROR(VLOOKUP(Foglio2!$U13,Base!$B$6:$V$843,21,FALSE),0)</f>
        <v>0</v>
      </c>
      <c r="W26" s="233"/>
      <c r="X26" s="159" t="str">
        <f t="shared" ref="X26" si="17">IFERROR("Fascia Da "&amp;F26&amp;" a "&amp;F27&amp;" Decorrenza "&amp;DAY($C$14)&amp;"/"&amp;MONTH($C$14)&amp;"/"&amp;YEAR($C$14),0)</f>
        <v>Fascia Da  a  Decorrenza 0/1/1900</v>
      </c>
    </row>
    <row r="27" spans="1:24" ht="15" customHeight="1" x14ac:dyDescent="0.2">
      <c r="C27" s="377"/>
      <c r="D27" s="377"/>
      <c r="E27" s="284" t="s">
        <v>4</v>
      </c>
      <c r="F27" s="285" t="str">
        <f>IFERROR(VLOOKUP(Foglio2!$U14,Base!$B$6:$U$843,5,FALSE),"")</f>
        <v/>
      </c>
      <c r="G27" s="286">
        <f t="shared" ref="G27:N27" si="18">G26*1936.27</f>
        <v>0</v>
      </c>
      <c r="H27" s="286">
        <f t="shared" si="18"/>
        <v>0</v>
      </c>
      <c r="I27" s="286">
        <f t="shared" si="18"/>
        <v>0</v>
      </c>
      <c r="J27" s="286">
        <f t="shared" si="18"/>
        <v>0</v>
      </c>
      <c r="K27" s="286">
        <f t="shared" si="18"/>
        <v>0</v>
      </c>
      <c r="L27" s="234">
        <f t="shared" si="18"/>
        <v>0</v>
      </c>
      <c r="M27" s="286">
        <f t="shared" si="18"/>
        <v>0</v>
      </c>
      <c r="N27" s="281">
        <f t="shared" si="18"/>
        <v>0</v>
      </c>
      <c r="O27" s="183"/>
      <c r="P27" s="184">
        <f t="shared" ref="P27:V27" si="19">P26*1936.27</f>
        <v>0</v>
      </c>
      <c r="Q27" s="184">
        <f t="shared" si="19"/>
        <v>0</v>
      </c>
      <c r="R27" s="184">
        <f t="shared" si="19"/>
        <v>0</v>
      </c>
      <c r="S27" s="184">
        <f t="shared" si="19"/>
        <v>0</v>
      </c>
      <c r="T27" s="184">
        <f t="shared" si="19"/>
        <v>0</v>
      </c>
      <c r="U27" s="184">
        <f t="shared" si="19"/>
        <v>0</v>
      </c>
      <c r="V27" s="184">
        <f t="shared" si="19"/>
        <v>0</v>
      </c>
      <c r="W27" s="234"/>
    </row>
    <row r="28" spans="1:24" ht="15" customHeight="1" x14ac:dyDescent="0.2">
      <c r="A28" s="187">
        <f>IF(Foglio2!$J$7=1,TRUNC(V28,0),TRUNC(U28,0))</f>
        <v>0</v>
      </c>
      <c r="B28" s="187"/>
      <c r="C28" s="377"/>
      <c r="D28" s="377"/>
      <c r="E28" s="282" t="s">
        <v>3</v>
      </c>
      <c r="F28" s="283" t="str">
        <f>IFERROR(VLOOKUP(Foglio2!$U15,Base!$B$6:$U$843,5,FALSE),"")</f>
        <v/>
      </c>
      <c r="G28" s="224">
        <f>IFERROR(VLOOKUP(Foglio2!$U15,Base!$B$6:$U$843,6,FALSE),0)</f>
        <v>0</v>
      </c>
      <c r="H28" s="224">
        <f>IFERROR(VLOOKUP(Foglio2!$U15,Base!$B$6:$U$843,7,FALSE),0)</f>
        <v>0</v>
      </c>
      <c r="I28" s="224">
        <f>IFERROR(VLOOKUP(Foglio2!$U15,Base!$B$6:$U$843,8,FALSE),0)</f>
        <v>0</v>
      </c>
      <c r="J28" s="224">
        <f>IFERROR(VLOOKUP(Foglio2!$U15,Base!$B$6:$U$843,9,FALSE),0)</f>
        <v>0</v>
      </c>
      <c r="K28" s="224">
        <f>IFERROR(VLOOKUP(Foglio2!$U15,Base!$B$6:$U$843,10,FALSE),0)</f>
        <v>0</v>
      </c>
      <c r="L28" s="224">
        <f>IFERROR(VLOOKUP(Foglio2!$U15,Base!$B$6:$U$843,11,FALSE),0)</f>
        <v>0</v>
      </c>
      <c r="M28" s="280">
        <f>IFERROR(VLOOKUP(Foglio2!$U15,Base!$B$6:$U$843,12,FALSE),0)</f>
        <v>0</v>
      </c>
      <c r="N28" s="280">
        <f>IFERROR(VLOOKUP(Foglio2!$U15,Base!$B$6:$U$843,13,FALSE),0)</f>
        <v>0</v>
      </c>
      <c r="O28" s="186"/>
      <c r="P28" s="224">
        <f>IFERROR(VLOOKUP(Foglio2!$U15,Base!$B$6:$U$843,15,FALSE),0)</f>
        <v>0</v>
      </c>
      <c r="Q28" s="224">
        <f>IFERROR(VLOOKUP(Foglio2!$U15,Base!$B$6:$U$843,16,FALSE),0)</f>
        <v>0</v>
      </c>
      <c r="R28" s="224">
        <f>IFERROR(VLOOKUP(Foglio2!$U15,Base!$B$6:$U$843,17,FALSE),0)</f>
        <v>0</v>
      </c>
      <c r="S28" s="224">
        <f>IFERROR(VLOOKUP(Foglio2!$U15,Base!$B$6:$U$843,18,FALSE),0)</f>
        <v>0</v>
      </c>
      <c r="T28" s="224">
        <f>IFERROR(VLOOKUP(Foglio2!$U15,Base!$B$402:$U$819,19,FALSE),0)</f>
        <v>0</v>
      </c>
      <c r="U28" s="224">
        <f>IFERROR(VLOOKUP(Foglio2!$U15,Base!$B$6:$U$843,20,FALSE),0)</f>
        <v>0</v>
      </c>
      <c r="V28" s="224">
        <f>IFERROR(VLOOKUP(Foglio2!$U15,Base!$B$6:$V$843,21,FALSE),0)</f>
        <v>0</v>
      </c>
      <c r="W28" s="233"/>
      <c r="X28" s="159" t="str">
        <f t="shared" ref="X28" si="20">IFERROR("Fascia Da "&amp;F28&amp;" a "&amp;F29&amp;" Decorrenza "&amp;DAY($C$14)&amp;"/"&amp;MONTH($C$14)&amp;"/"&amp;YEAR($C$14),0)</f>
        <v>Fascia Da  a  Decorrenza 0/1/1900</v>
      </c>
    </row>
    <row r="29" spans="1:24" ht="15" customHeight="1" x14ac:dyDescent="0.2">
      <c r="C29" s="377"/>
      <c r="D29" s="377"/>
      <c r="E29" s="284" t="s">
        <v>4</v>
      </c>
      <c r="F29" s="285" t="str">
        <f>IFERROR(VLOOKUP(Foglio2!$U16,Base!$B$6:$U$843,5,FALSE),"")</f>
        <v/>
      </c>
      <c r="G29" s="286">
        <f t="shared" ref="G29:N29" si="21">G28*1936.27</f>
        <v>0</v>
      </c>
      <c r="H29" s="286">
        <f t="shared" si="21"/>
        <v>0</v>
      </c>
      <c r="I29" s="286">
        <f t="shared" si="21"/>
        <v>0</v>
      </c>
      <c r="J29" s="286">
        <f t="shared" si="21"/>
        <v>0</v>
      </c>
      <c r="K29" s="286">
        <f t="shared" si="21"/>
        <v>0</v>
      </c>
      <c r="L29" s="234">
        <f t="shared" si="21"/>
        <v>0</v>
      </c>
      <c r="M29" s="286">
        <f t="shared" si="21"/>
        <v>0</v>
      </c>
      <c r="N29" s="281">
        <f t="shared" si="21"/>
        <v>0</v>
      </c>
      <c r="O29" s="183"/>
      <c r="P29" s="184">
        <f t="shared" ref="P29:V29" si="22">P28*1936.27</f>
        <v>0</v>
      </c>
      <c r="Q29" s="184">
        <f t="shared" si="22"/>
        <v>0</v>
      </c>
      <c r="R29" s="184">
        <f t="shared" si="22"/>
        <v>0</v>
      </c>
      <c r="S29" s="184">
        <f t="shared" si="22"/>
        <v>0</v>
      </c>
      <c r="T29" s="184">
        <f t="shared" si="22"/>
        <v>0</v>
      </c>
      <c r="U29" s="184">
        <f t="shared" si="22"/>
        <v>0</v>
      </c>
      <c r="V29" s="184">
        <f t="shared" si="22"/>
        <v>0</v>
      </c>
      <c r="W29" s="234"/>
    </row>
    <row r="30" spans="1:24" ht="15" customHeight="1" x14ac:dyDescent="0.2">
      <c r="A30" s="187">
        <f>IF(Foglio2!$J$7=1,TRUNC(V30,0),TRUNC(U30,0))</f>
        <v>0</v>
      </c>
      <c r="B30" s="187"/>
      <c r="C30" s="377"/>
      <c r="D30" s="377"/>
      <c r="E30" s="282" t="s">
        <v>3</v>
      </c>
      <c r="F30" s="283" t="str">
        <f>IFERROR(VLOOKUP(Foglio2!$U17,Base!$B$6:$U$843,5,FALSE),"")</f>
        <v/>
      </c>
      <c r="G30" s="224">
        <f>IFERROR(VLOOKUP(Foglio2!$U17,Base!$B$6:$U$843,6,FALSE),0)</f>
        <v>0</v>
      </c>
      <c r="H30" s="224">
        <f>IFERROR(VLOOKUP(Foglio2!$U17,Base!$B$6:$U$843,7,FALSE),0)</f>
        <v>0</v>
      </c>
      <c r="I30" s="224">
        <f>IFERROR(VLOOKUP(Foglio2!$U17,Base!$B$6:$U$843,8,FALSE),0)</f>
        <v>0</v>
      </c>
      <c r="J30" s="224">
        <f>IFERROR(VLOOKUP(Foglio2!$U17,Base!$B$6:$U$843,9,FALSE),0)</f>
        <v>0</v>
      </c>
      <c r="K30" s="224">
        <f>IFERROR(VLOOKUP(Foglio2!$U17,Base!$B$6:$U$843,10,FALSE),0)</f>
        <v>0</v>
      </c>
      <c r="L30" s="224">
        <f>IFERROR(VLOOKUP(Foglio2!$U17,Base!$B$6:$U$843,11,FALSE),0)</f>
        <v>0</v>
      </c>
      <c r="M30" s="280">
        <f>IFERROR(VLOOKUP(Foglio2!$U17,Base!$B$6:$U$843,12,FALSE),0)</f>
        <v>0</v>
      </c>
      <c r="N30" s="280">
        <f>IFERROR(VLOOKUP(Foglio2!$U17,Base!$B$6:$U$843,13,FALSE),0)</f>
        <v>0</v>
      </c>
      <c r="O30" s="186"/>
      <c r="P30" s="224">
        <f>IFERROR(VLOOKUP(Foglio2!$U17,Base!$B$6:$U$843,15,FALSE),0)</f>
        <v>0</v>
      </c>
      <c r="Q30" s="224">
        <f>IFERROR(VLOOKUP(Foglio2!$U17,Base!$B$6:$U$843,16,FALSE),0)</f>
        <v>0</v>
      </c>
      <c r="R30" s="224">
        <f>IFERROR(VLOOKUP(Foglio2!$U17,Base!$B$6:$U$843,17,FALSE),0)</f>
        <v>0</v>
      </c>
      <c r="S30" s="224">
        <f>IFERROR(VLOOKUP(Foglio2!$U17,Base!$B$6:$U$843,18,FALSE),0)</f>
        <v>0</v>
      </c>
      <c r="T30" s="224">
        <f>IFERROR(VLOOKUP(Foglio2!$U17,Base!$B$402:$U$819,19,FALSE),0)</f>
        <v>0</v>
      </c>
      <c r="U30" s="224">
        <f>IFERROR(VLOOKUP(Foglio2!$U17,Base!$B$6:$U$843,20,FALSE),0)</f>
        <v>0</v>
      </c>
      <c r="V30" s="224">
        <f>IFERROR(VLOOKUP(Foglio2!$U17,Base!$B$6:$V$843,21,FALSE),0)</f>
        <v>0</v>
      </c>
      <c r="W30" s="233"/>
      <c r="X30" s="159" t="str">
        <f t="shared" ref="X30" si="23">IFERROR("Fascia Da "&amp;F30&amp;" a "&amp;F31&amp;" Decorrenza "&amp;DAY($C$14)&amp;"/"&amp;MONTH($C$14)&amp;"/"&amp;YEAR($C$14),0)</f>
        <v>Fascia Da  a  Decorrenza 0/1/1900</v>
      </c>
    </row>
    <row r="31" spans="1:24" ht="15" customHeight="1" x14ac:dyDescent="0.2">
      <c r="C31" s="377"/>
      <c r="D31" s="377"/>
      <c r="E31" s="284" t="s">
        <v>4</v>
      </c>
      <c r="F31" s="285" t="str">
        <f>IFERROR(VLOOKUP(Foglio2!$U18,Base!$B$6:$U$843,5,FALSE),"")</f>
        <v/>
      </c>
      <c r="G31" s="286">
        <f t="shared" ref="G31:N31" si="24">G30*1936.27</f>
        <v>0</v>
      </c>
      <c r="H31" s="286">
        <f t="shared" si="24"/>
        <v>0</v>
      </c>
      <c r="I31" s="286">
        <f t="shared" si="24"/>
        <v>0</v>
      </c>
      <c r="J31" s="286">
        <f t="shared" si="24"/>
        <v>0</v>
      </c>
      <c r="K31" s="286">
        <f t="shared" si="24"/>
        <v>0</v>
      </c>
      <c r="L31" s="234">
        <f t="shared" si="24"/>
        <v>0</v>
      </c>
      <c r="M31" s="286">
        <f t="shared" si="24"/>
        <v>0</v>
      </c>
      <c r="N31" s="281">
        <f t="shared" si="24"/>
        <v>0</v>
      </c>
      <c r="O31" s="183"/>
      <c r="P31" s="184">
        <f t="shared" ref="P31:V31" si="25">P30*1936.27</f>
        <v>0</v>
      </c>
      <c r="Q31" s="184">
        <f t="shared" si="25"/>
        <v>0</v>
      </c>
      <c r="R31" s="184">
        <f t="shared" si="25"/>
        <v>0</v>
      </c>
      <c r="S31" s="184">
        <f t="shared" si="25"/>
        <v>0</v>
      </c>
      <c r="T31" s="184">
        <f t="shared" si="25"/>
        <v>0</v>
      </c>
      <c r="U31" s="184">
        <f t="shared" si="25"/>
        <v>0</v>
      </c>
      <c r="V31" s="184">
        <f t="shared" si="25"/>
        <v>0</v>
      </c>
      <c r="W31" s="234"/>
    </row>
    <row r="32" spans="1:24" ht="15" customHeight="1" x14ac:dyDescent="0.2">
      <c r="A32" s="187">
        <f>IF(Foglio2!$J$7=1,TRUNC(V32,0),TRUNC(U32,0))</f>
        <v>0</v>
      </c>
      <c r="B32" s="187"/>
      <c r="C32" s="377"/>
      <c r="D32" s="377"/>
      <c r="E32" s="282" t="s">
        <v>3</v>
      </c>
      <c r="F32" s="283" t="str">
        <f>IFERROR(VLOOKUP(Foglio2!$U19,Base!$B$6:$U$843,5,FALSE),"")</f>
        <v/>
      </c>
      <c r="G32" s="224">
        <f>IFERROR(VLOOKUP(Foglio2!$U19,Base!$B$6:$U$843,6,FALSE),0)</f>
        <v>0</v>
      </c>
      <c r="H32" s="224">
        <f>IFERROR(VLOOKUP(Foglio2!$U19,Base!$B$6:$U$843,7,FALSE),0)</f>
        <v>0</v>
      </c>
      <c r="I32" s="224">
        <f>IFERROR(VLOOKUP(Foglio2!$U19,Base!$B$6:$U$843,8,FALSE),0)</f>
        <v>0</v>
      </c>
      <c r="J32" s="224">
        <f>IFERROR(VLOOKUP(Foglio2!$U19,Base!$B$6:$U$843,9,FALSE),0)</f>
        <v>0</v>
      </c>
      <c r="K32" s="224">
        <f>IFERROR(VLOOKUP(Foglio2!$U19,Base!$B$6:$U$843,10,FALSE),0)</f>
        <v>0</v>
      </c>
      <c r="L32" s="224">
        <f>IFERROR(VLOOKUP(Foglio2!$U19,Base!$B$6:$U$843,11,FALSE),0)</f>
        <v>0</v>
      </c>
      <c r="M32" s="280">
        <f>IFERROR(VLOOKUP(Foglio2!$U19,Base!$B$6:$U$843,12,FALSE),0)</f>
        <v>0</v>
      </c>
      <c r="N32" s="280">
        <f>IFERROR(VLOOKUP(Foglio2!$U19,Base!$B$6:$U$843,13,FALSE),0)</f>
        <v>0</v>
      </c>
      <c r="O32" s="186"/>
      <c r="P32" s="224">
        <f>IFERROR(VLOOKUP(Foglio2!$U19,Base!$B$6:$U$843,15,FALSE),0)</f>
        <v>0</v>
      </c>
      <c r="Q32" s="224">
        <f>IFERROR(VLOOKUP(Foglio2!$U19,Base!$B$6:$U$843,16,FALSE),0)</f>
        <v>0</v>
      </c>
      <c r="R32" s="224">
        <f>IFERROR(VLOOKUP(Foglio2!$U19,Base!$B$6:$U$843,17,FALSE),0)</f>
        <v>0</v>
      </c>
      <c r="S32" s="224">
        <f>IFERROR(VLOOKUP(Foglio2!$U19,Base!$B$6:$U$843,18,FALSE),0)</f>
        <v>0</v>
      </c>
      <c r="T32" s="224">
        <f>IFERROR(VLOOKUP(Foglio2!$U19,Base!$B$402:$U$819,19,FALSE),0)</f>
        <v>0</v>
      </c>
      <c r="U32" s="224">
        <f>IFERROR(VLOOKUP(Foglio2!$U19,Base!$B$6:$U$843,20,FALSE),0)</f>
        <v>0</v>
      </c>
      <c r="V32" s="224">
        <f>IFERROR(VLOOKUP(Foglio2!$U19,Base!$B$6:$V$843,21,FALSE),0)</f>
        <v>0</v>
      </c>
      <c r="W32" s="233"/>
      <c r="X32" s="159" t="str">
        <f t="shared" ref="X32" si="26">IFERROR("Fascia Da "&amp;F32&amp;" a "&amp;F33&amp;" Decorrenza "&amp;DAY($C$14)&amp;"/"&amp;MONTH($C$14)&amp;"/"&amp;YEAR($C$14),0)</f>
        <v>Fascia Da  a  Decorrenza 0/1/1900</v>
      </c>
    </row>
    <row r="33" spans="1:24" ht="15" customHeight="1" x14ac:dyDescent="0.2">
      <c r="C33" s="377"/>
      <c r="D33" s="377"/>
      <c r="E33" s="284" t="s">
        <v>4</v>
      </c>
      <c r="F33" s="285" t="str">
        <f>IFERROR(VLOOKUP(Foglio2!$U20,Base!$B$6:$U$843,5,FALSE),"")</f>
        <v/>
      </c>
      <c r="G33" s="286">
        <f t="shared" ref="G33:N33" si="27">G32*1936.27</f>
        <v>0</v>
      </c>
      <c r="H33" s="286">
        <f t="shared" si="27"/>
        <v>0</v>
      </c>
      <c r="I33" s="286">
        <f t="shared" si="27"/>
        <v>0</v>
      </c>
      <c r="J33" s="286">
        <f t="shared" si="27"/>
        <v>0</v>
      </c>
      <c r="K33" s="286">
        <f t="shared" si="27"/>
        <v>0</v>
      </c>
      <c r="L33" s="234">
        <f t="shared" si="27"/>
        <v>0</v>
      </c>
      <c r="M33" s="286">
        <f t="shared" si="27"/>
        <v>0</v>
      </c>
      <c r="N33" s="281">
        <f t="shared" si="27"/>
        <v>0</v>
      </c>
      <c r="O33" s="183"/>
      <c r="P33" s="184">
        <f t="shared" ref="P33:V33" si="28">P32*1936.27</f>
        <v>0</v>
      </c>
      <c r="Q33" s="184">
        <f t="shared" si="28"/>
        <v>0</v>
      </c>
      <c r="R33" s="184">
        <f t="shared" si="28"/>
        <v>0</v>
      </c>
      <c r="S33" s="184">
        <f t="shared" si="28"/>
        <v>0</v>
      </c>
      <c r="T33" s="184">
        <f t="shared" si="28"/>
        <v>0</v>
      </c>
      <c r="U33" s="184">
        <f t="shared" si="28"/>
        <v>0</v>
      </c>
      <c r="V33" s="184">
        <f t="shared" si="28"/>
        <v>0</v>
      </c>
      <c r="W33" s="234"/>
    </row>
    <row r="34" spans="1:24" ht="15" customHeight="1" x14ac:dyDescent="0.2">
      <c r="A34" s="187">
        <f>IF(Foglio2!$J$7=1,TRUNC(V34,0),TRUNC(U34,0))</f>
        <v>0</v>
      </c>
      <c r="B34" s="187"/>
      <c r="C34" s="377"/>
      <c r="D34" s="377"/>
      <c r="E34" s="282" t="s">
        <v>3</v>
      </c>
      <c r="F34" s="283" t="str">
        <f>IFERROR(VLOOKUP(Foglio2!$U21,Base!$B$6:$U$843,5,FALSE),"")</f>
        <v/>
      </c>
      <c r="G34" s="224">
        <f>IFERROR(VLOOKUP(Foglio2!$U21,Base!$B$6:$U$843,6,FALSE),0)</f>
        <v>0</v>
      </c>
      <c r="H34" s="224">
        <f>IFERROR(VLOOKUP(Foglio2!$U21,Base!$B$6:$U$843,7,FALSE),0)</f>
        <v>0</v>
      </c>
      <c r="I34" s="224">
        <f>IFERROR(VLOOKUP(Foglio2!$U21,Base!$B$6:$U$843,8,FALSE),0)</f>
        <v>0</v>
      </c>
      <c r="J34" s="224">
        <f>IFERROR(VLOOKUP(Foglio2!$U21,Base!$B$6:$U$843,9,FALSE),0)</f>
        <v>0</v>
      </c>
      <c r="K34" s="224">
        <f>IFERROR(VLOOKUP(Foglio2!$U21,Base!$B$6:$U$843,10,FALSE),0)</f>
        <v>0</v>
      </c>
      <c r="L34" s="224">
        <f>IFERROR(VLOOKUP(Foglio2!$U21,Base!$B$6:$U$843,11,FALSE),0)</f>
        <v>0</v>
      </c>
      <c r="M34" s="280">
        <f>IFERROR(VLOOKUP(Foglio2!$U21,Base!$B$6:$U$843,12,FALSE),0)</f>
        <v>0</v>
      </c>
      <c r="N34" s="280">
        <f>IFERROR(VLOOKUP(Foglio2!$U21,Base!$B$6:$U$843,13,FALSE),0)</f>
        <v>0</v>
      </c>
      <c r="O34" s="186"/>
      <c r="P34" s="224">
        <f>IFERROR(VLOOKUP(Foglio2!$U21,Base!$B$6:$U$843,15,FALSE),0)</f>
        <v>0</v>
      </c>
      <c r="Q34" s="224">
        <f>IFERROR(VLOOKUP(Foglio2!$U21,Base!$B$6:$U$843,16,FALSE),0)</f>
        <v>0</v>
      </c>
      <c r="R34" s="224">
        <f>IFERROR(VLOOKUP(Foglio2!$U21,Base!$B$6:$U$843,17,FALSE),0)</f>
        <v>0</v>
      </c>
      <c r="S34" s="224">
        <f>IFERROR(VLOOKUP(Foglio2!$U21,Base!$B$6:$U$843,18,FALSE),0)</f>
        <v>0</v>
      </c>
      <c r="T34" s="224">
        <f>IFERROR(VLOOKUP(Foglio2!$U21,Base!$B$402:$U$819,19,FALSE),0)</f>
        <v>0</v>
      </c>
      <c r="U34" s="224">
        <f>IFERROR(VLOOKUP(Foglio2!$U21,Base!$B$6:$U$843,20,FALSE),0)</f>
        <v>0</v>
      </c>
      <c r="V34" s="224">
        <f>IFERROR(VLOOKUP(Foglio2!$U21,Base!$B$6:$V$843,21,FALSE),0)</f>
        <v>0</v>
      </c>
      <c r="W34" s="233"/>
      <c r="X34" s="159" t="str">
        <f t="shared" ref="X34" si="29">IFERROR("Fascia Da "&amp;F34&amp;" a "&amp;F35&amp;" Decorrenza "&amp;DAY($C$14)&amp;"/"&amp;MONTH($C$14)&amp;"/"&amp;YEAR($C$14),0)</f>
        <v>Fascia Da  a  Decorrenza 0/1/1900</v>
      </c>
    </row>
    <row r="35" spans="1:24" ht="15" customHeight="1" x14ac:dyDescent="0.2">
      <c r="C35" s="377"/>
      <c r="D35" s="377"/>
      <c r="E35" s="284" t="s">
        <v>4</v>
      </c>
      <c r="F35" s="285" t="str">
        <f>IFERROR(VLOOKUP(Foglio2!$U22,Base!$B$6:$U$843,5,FALSE),"")</f>
        <v/>
      </c>
      <c r="G35" s="286">
        <f t="shared" ref="G35:N35" si="30">G34*1936.27</f>
        <v>0</v>
      </c>
      <c r="H35" s="286">
        <f t="shared" si="30"/>
        <v>0</v>
      </c>
      <c r="I35" s="286">
        <f t="shared" si="30"/>
        <v>0</v>
      </c>
      <c r="J35" s="286">
        <f t="shared" si="30"/>
        <v>0</v>
      </c>
      <c r="K35" s="286">
        <f t="shared" si="30"/>
        <v>0</v>
      </c>
      <c r="L35" s="234">
        <f t="shared" si="30"/>
        <v>0</v>
      </c>
      <c r="M35" s="286">
        <f t="shared" si="30"/>
        <v>0</v>
      </c>
      <c r="N35" s="281">
        <f t="shared" si="30"/>
        <v>0</v>
      </c>
      <c r="O35" s="183"/>
      <c r="P35" s="184">
        <f t="shared" ref="P35:V35" si="31">P34*1936.27</f>
        <v>0</v>
      </c>
      <c r="Q35" s="184">
        <f t="shared" si="31"/>
        <v>0</v>
      </c>
      <c r="R35" s="184">
        <f t="shared" si="31"/>
        <v>0</v>
      </c>
      <c r="S35" s="184">
        <f t="shared" si="31"/>
        <v>0</v>
      </c>
      <c r="T35" s="184">
        <f t="shared" si="31"/>
        <v>0</v>
      </c>
      <c r="U35" s="184">
        <f t="shared" si="31"/>
        <v>0</v>
      </c>
      <c r="V35" s="184">
        <f t="shared" si="31"/>
        <v>0</v>
      </c>
      <c r="W35" s="234"/>
    </row>
    <row r="36" spans="1:24" ht="15" customHeight="1" x14ac:dyDescent="0.2">
      <c r="A36" s="187">
        <f>IF(Foglio2!$J$7=1,TRUNC(V36,0),TRUNC(U36,0))</f>
        <v>0</v>
      </c>
      <c r="B36" s="187"/>
      <c r="C36" s="377"/>
      <c r="D36" s="377"/>
      <c r="E36" s="282" t="s">
        <v>3</v>
      </c>
      <c r="F36" s="283" t="str">
        <f>IFERROR(VLOOKUP(Foglio2!$U23,Base!$B$6:$U$843,5,FALSE),"")</f>
        <v/>
      </c>
      <c r="G36" s="224">
        <f>IFERROR(VLOOKUP(Foglio2!$U23,Base!$B$6:$U$843,6,FALSE),0)</f>
        <v>0</v>
      </c>
      <c r="H36" s="224">
        <f>IFERROR(VLOOKUP(Foglio2!$U23,Base!$B$6:$U$843,7,FALSE),0)</f>
        <v>0</v>
      </c>
      <c r="I36" s="224">
        <f>IFERROR(VLOOKUP(Foglio2!$U23,Base!$B$6:$U$843,8,FALSE),0)</f>
        <v>0</v>
      </c>
      <c r="J36" s="224">
        <f>IFERROR(VLOOKUP(Foglio2!$U23,Base!$B$6:$U$843,9,FALSE),0)</f>
        <v>0</v>
      </c>
      <c r="K36" s="224">
        <f>IFERROR(VLOOKUP(Foglio2!$U23,Base!$B$6:$U$843,10,FALSE),0)</f>
        <v>0</v>
      </c>
      <c r="L36" s="224">
        <f>IFERROR(VLOOKUP(Foglio2!$U23,Base!$B$6:$U$843,11,FALSE),0)</f>
        <v>0</v>
      </c>
      <c r="M36" s="280">
        <f>IFERROR(VLOOKUP(Foglio2!$U23,Base!$B$6:$U$843,12,FALSE),0)</f>
        <v>0</v>
      </c>
      <c r="N36" s="280">
        <f>IFERROR(VLOOKUP(Foglio2!$U23,Base!$B$6:$U$843,13,FALSE),0)</f>
        <v>0</v>
      </c>
      <c r="O36" s="186"/>
      <c r="P36" s="224">
        <f>IFERROR(VLOOKUP(Foglio2!$U23,Base!$B$6:$U$843,15,FALSE),0)</f>
        <v>0</v>
      </c>
      <c r="Q36" s="224">
        <f>IFERROR(VLOOKUP(Foglio2!$U23,Base!$B$6:$U$843,16,FALSE),0)</f>
        <v>0</v>
      </c>
      <c r="R36" s="224">
        <f>IFERROR(VLOOKUP(Foglio2!$U23,Base!$B$6:$U$843,17,FALSE),0)</f>
        <v>0</v>
      </c>
      <c r="S36" s="224">
        <f>IFERROR(VLOOKUP(Foglio2!$U23,Base!$B$6:$U$843,18,FALSE),0)</f>
        <v>0</v>
      </c>
      <c r="T36" s="224">
        <f>IFERROR(VLOOKUP(Foglio2!$U23,Base!$B$402:$U$819,19,FALSE),0)</f>
        <v>0</v>
      </c>
      <c r="U36" s="224">
        <f>IFERROR(VLOOKUP(Foglio2!$U23,Base!$B$6:$U$843,20,FALSE),0)</f>
        <v>0</v>
      </c>
      <c r="V36" s="224">
        <f>IFERROR(VLOOKUP(Foglio2!$U23,Base!$B$6:$V$843,21,FALSE),0)</f>
        <v>0</v>
      </c>
      <c r="W36" s="233"/>
      <c r="X36" s="159" t="str">
        <f t="shared" ref="X36" si="32">IFERROR("Fascia Da "&amp;F36&amp;" a "&amp;F37&amp;" Decorrenza "&amp;DAY($C$14)&amp;"/"&amp;MONTH($C$14)&amp;"/"&amp;YEAR($C$14),0)</f>
        <v>Fascia Da  a  Decorrenza 0/1/1900</v>
      </c>
    </row>
    <row r="37" spans="1:24" ht="15" customHeight="1" x14ac:dyDescent="0.2">
      <c r="C37" s="377"/>
      <c r="D37" s="377"/>
      <c r="E37" s="284" t="s">
        <v>4</v>
      </c>
      <c r="F37" s="285" t="str">
        <f>IFERROR(VLOOKUP(Foglio2!$U24,Base!$B$6:$U$843,5,FALSE),"")</f>
        <v/>
      </c>
      <c r="G37" s="286">
        <f t="shared" ref="G37:N37" si="33">G36*1936.27</f>
        <v>0</v>
      </c>
      <c r="H37" s="286">
        <f t="shared" si="33"/>
        <v>0</v>
      </c>
      <c r="I37" s="286">
        <f t="shared" si="33"/>
        <v>0</v>
      </c>
      <c r="J37" s="286">
        <f t="shared" si="33"/>
        <v>0</v>
      </c>
      <c r="K37" s="286">
        <f t="shared" si="33"/>
        <v>0</v>
      </c>
      <c r="L37" s="234">
        <f t="shared" si="33"/>
        <v>0</v>
      </c>
      <c r="M37" s="286">
        <f t="shared" si="33"/>
        <v>0</v>
      </c>
      <c r="N37" s="281">
        <f t="shared" si="33"/>
        <v>0</v>
      </c>
      <c r="O37" s="183"/>
      <c r="P37" s="184">
        <f t="shared" ref="P37:V37" si="34">P36*1936.27</f>
        <v>0</v>
      </c>
      <c r="Q37" s="184">
        <f t="shared" si="34"/>
        <v>0</v>
      </c>
      <c r="R37" s="184">
        <f t="shared" si="34"/>
        <v>0</v>
      </c>
      <c r="S37" s="184">
        <f t="shared" si="34"/>
        <v>0</v>
      </c>
      <c r="T37" s="184">
        <f t="shared" si="34"/>
        <v>0</v>
      </c>
      <c r="U37" s="184">
        <f t="shared" si="34"/>
        <v>0</v>
      </c>
      <c r="V37" s="184">
        <f t="shared" si="34"/>
        <v>0</v>
      </c>
      <c r="W37" s="234"/>
    </row>
    <row r="38" spans="1:24" ht="15" customHeight="1" x14ac:dyDescent="0.2">
      <c r="A38" s="187">
        <f>IF(Foglio2!$J$7=1,TRUNC(V38,0),TRUNC(U38,0))</f>
        <v>0</v>
      </c>
      <c r="B38" s="187"/>
      <c r="C38" s="377"/>
      <c r="D38" s="377"/>
      <c r="E38" s="282" t="s">
        <v>3</v>
      </c>
      <c r="F38" s="283" t="str">
        <f>IFERROR(VLOOKUP(Foglio2!$U25,Base!$B$6:$U$843,5,FALSE),"")</f>
        <v/>
      </c>
      <c r="G38" s="224">
        <f>IFERROR(VLOOKUP(Foglio2!$U25,Base!$B$6:$U$843,6,FALSE),0)</f>
        <v>0</v>
      </c>
      <c r="H38" s="224">
        <f>IFERROR(VLOOKUP(Foglio2!$U25,Base!$B$6:$U$843,7,FALSE),0)</f>
        <v>0</v>
      </c>
      <c r="I38" s="224">
        <f>IFERROR(VLOOKUP(Foglio2!$U25,Base!$B$6:$U$843,8,FALSE),0)</f>
        <v>0</v>
      </c>
      <c r="J38" s="224">
        <f>IFERROR(VLOOKUP(Foglio2!$U25,Base!$B$6:$U$843,9,FALSE),0)</f>
        <v>0</v>
      </c>
      <c r="K38" s="224">
        <f>IFERROR(VLOOKUP(Foglio2!$U25,Base!$B$6:$U$843,10,FALSE),0)</f>
        <v>0</v>
      </c>
      <c r="L38" s="224">
        <f>IFERROR(VLOOKUP(Foglio2!$U25,Base!$B$6:$U$843,11,FALSE),0)</f>
        <v>0</v>
      </c>
      <c r="M38" s="280">
        <f>IFERROR(VLOOKUP(Foglio2!$U25,Base!$B$6:$U$843,12,FALSE),0)</f>
        <v>0</v>
      </c>
      <c r="N38" s="280">
        <f>IFERROR(VLOOKUP(Foglio2!$U25,Base!$B$6:$U$843,13,FALSE),0)</f>
        <v>0</v>
      </c>
      <c r="O38" s="186"/>
      <c r="P38" s="224">
        <f>IFERROR(VLOOKUP(Foglio2!$U25,Base!$B$6:$U$843,15,FALSE),0)</f>
        <v>0</v>
      </c>
      <c r="Q38" s="224">
        <f>IFERROR(VLOOKUP(Foglio2!$U25,Base!$B$6:$U$843,16,FALSE),0)</f>
        <v>0</v>
      </c>
      <c r="R38" s="224">
        <f>IFERROR(VLOOKUP(Foglio2!$U25,Base!$B$6:$U$843,17,FALSE),0)</f>
        <v>0</v>
      </c>
      <c r="S38" s="224">
        <f>IFERROR(VLOOKUP(Foglio2!$U25,Base!$B$6:$U$843,18,FALSE),0)</f>
        <v>0</v>
      </c>
      <c r="T38" s="224">
        <f>IFERROR(VLOOKUP(Foglio2!$U25,Base!$B$402:$U$819,19,FALSE),0)</f>
        <v>0</v>
      </c>
      <c r="U38" s="224">
        <f>IFERROR(VLOOKUP(Foglio2!$U25,Base!$B$6:$U$843,20,FALSE),0)</f>
        <v>0</v>
      </c>
      <c r="V38" s="224">
        <f>IFERROR(VLOOKUP(Foglio2!$U25,Base!$B$6:$V$843,21,FALSE),0)</f>
        <v>0</v>
      </c>
      <c r="W38" s="233"/>
      <c r="X38" s="159" t="str">
        <f t="shared" ref="X38" si="35">IFERROR("Fascia Da "&amp;F38&amp;" a "&amp;F39&amp;" Decorrenza "&amp;DAY($C$14)&amp;"/"&amp;MONTH($C$14)&amp;"/"&amp;YEAR($C$14),0)</f>
        <v>Fascia Da  a  Decorrenza 0/1/1900</v>
      </c>
    </row>
    <row r="39" spans="1:24" ht="15" customHeight="1" x14ac:dyDescent="0.2">
      <c r="C39" s="377"/>
      <c r="D39" s="377"/>
      <c r="E39" s="284" t="s">
        <v>4</v>
      </c>
      <c r="F39" s="285" t="str">
        <f>IFERROR(VLOOKUP(Foglio2!$U26,Base!$B$6:$U$843,5,FALSE),"")</f>
        <v/>
      </c>
      <c r="G39" s="286">
        <f t="shared" ref="G39:N39" si="36">G38*1936.27</f>
        <v>0</v>
      </c>
      <c r="H39" s="286">
        <f t="shared" si="36"/>
        <v>0</v>
      </c>
      <c r="I39" s="286">
        <f t="shared" si="36"/>
        <v>0</v>
      </c>
      <c r="J39" s="286">
        <f t="shared" si="36"/>
        <v>0</v>
      </c>
      <c r="K39" s="286">
        <f t="shared" si="36"/>
        <v>0</v>
      </c>
      <c r="L39" s="234">
        <f t="shared" si="36"/>
        <v>0</v>
      </c>
      <c r="M39" s="286">
        <f t="shared" si="36"/>
        <v>0</v>
      </c>
      <c r="N39" s="281">
        <f t="shared" si="36"/>
        <v>0</v>
      </c>
      <c r="O39" s="183"/>
      <c r="P39" s="184">
        <f t="shared" ref="P39:V39" si="37">P38*1936.27</f>
        <v>0</v>
      </c>
      <c r="Q39" s="184">
        <f t="shared" si="37"/>
        <v>0</v>
      </c>
      <c r="R39" s="184">
        <f t="shared" si="37"/>
        <v>0</v>
      </c>
      <c r="S39" s="184">
        <f t="shared" si="37"/>
        <v>0</v>
      </c>
      <c r="T39" s="184">
        <f t="shared" si="37"/>
        <v>0</v>
      </c>
      <c r="U39" s="184">
        <f t="shared" si="37"/>
        <v>0</v>
      </c>
      <c r="V39" s="184">
        <f t="shared" si="37"/>
        <v>0</v>
      </c>
      <c r="W39" s="234"/>
    </row>
    <row r="40" spans="1:24" ht="15" customHeight="1" x14ac:dyDescent="0.2">
      <c r="A40" s="187">
        <f>IF(Foglio2!$J$7=1,TRUNC(V40,0),TRUNC(U40,0))</f>
        <v>0</v>
      </c>
      <c r="B40" s="187"/>
      <c r="C40" s="377"/>
      <c r="D40" s="377"/>
      <c r="E40" s="282" t="s">
        <v>3</v>
      </c>
      <c r="F40" s="283" t="str">
        <f>IFERROR(VLOOKUP(Foglio2!$U27,Base!$B$6:$U$843,5,FALSE),"")</f>
        <v/>
      </c>
      <c r="G40" s="224">
        <f>IFERROR(VLOOKUP(Foglio2!$U27,Base!$B$6:$U$843,6,FALSE),0)</f>
        <v>0</v>
      </c>
      <c r="H40" s="224">
        <f>IFERROR(VLOOKUP(Foglio2!$U27,Base!$B$6:$U$843,7,FALSE),0)</f>
        <v>0</v>
      </c>
      <c r="I40" s="224">
        <f>IFERROR(VLOOKUP(Foglio2!$U27,Base!$B$6:$U$843,8,FALSE),0)</f>
        <v>0</v>
      </c>
      <c r="J40" s="224">
        <f>IFERROR(VLOOKUP(Foglio2!$U27,Base!$B$6:$U$843,9,FALSE),0)</f>
        <v>0</v>
      </c>
      <c r="K40" s="224">
        <f>IFERROR(VLOOKUP(Foglio2!$U27,Base!$B$6:$U$843,10,FALSE),0)</f>
        <v>0</v>
      </c>
      <c r="L40" s="224">
        <f>IFERROR(VLOOKUP(Foglio2!$U27,Base!$B$6:$U$843,11,FALSE),0)</f>
        <v>0</v>
      </c>
      <c r="M40" s="280">
        <f>IFERROR(VLOOKUP(Foglio2!$U27,Base!$B$6:$U$843,12,FALSE),0)</f>
        <v>0</v>
      </c>
      <c r="N40" s="280">
        <f>IFERROR(VLOOKUP(Foglio2!$U27,Base!$B$6:$U$843,13,FALSE),0)</f>
        <v>0</v>
      </c>
      <c r="O40" s="186"/>
      <c r="P40" s="224">
        <f>IFERROR(VLOOKUP(Foglio2!$U27,Base!$B$6:$U$843,15,FALSE),0)</f>
        <v>0</v>
      </c>
      <c r="Q40" s="224">
        <f>IFERROR(VLOOKUP(Foglio2!$U27,Base!$B$6:$U$843,16,FALSE),0)</f>
        <v>0</v>
      </c>
      <c r="R40" s="224">
        <f>IFERROR(VLOOKUP(Foglio2!$U27,Base!$B$6:$U$843,17,FALSE),0)</f>
        <v>0</v>
      </c>
      <c r="S40" s="224">
        <f>IFERROR(VLOOKUP(Foglio2!$U27,Base!$B$6:$U$843,18,FALSE),0)</f>
        <v>0</v>
      </c>
      <c r="T40" s="224">
        <f>IFERROR(VLOOKUP(Foglio2!$U27,Base!$B$402:$U$819,19,FALSE),0)</f>
        <v>0</v>
      </c>
      <c r="U40" s="224">
        <f>IFERROR(VLOOKUP(Foglio2!$U27,Base!$B$6:$U$843,20,FALSE),0)</f>
        <v>0</v>
      </c>
      <c r="V40" s="224">
        <f>IFERROR(VLOOKUP(Foglio2!$U27,Base!$B$6:$V$843,21,FALSE),0)</f>
        <v>0</v>
      </c>
      <c r="W40" s="233"/>
      <c r="X40" s="159" t="str">
        <f t="shared" ref="X40" si="38">IFERROR("Fascia Da "&amp;F40&amp;" a "&amp;F41&amp;" Decorrenza "&amp;DAY($C$14)&amp;"/"&amp;MONTH($C$14)&amp;"/"&amp;YEAR($C$14),0)</f>
        <v>Fascia Da  a  Decorrenza 0/1/1900</v>
      </c>
    </row>
    <row r="41" spans="1:24" ht="15" customHeight="1" x14ac:dyDescent="0.2">
      <c r="C41" s="377"/>
      <c r="D41" s="377"/>
      <c r="E41" s="284" t="s">
        <v>4</v>
      </c>
      <c r="F41" s="285" t="str">
        <f>IFERROR(VLOOKUP(Foglio2!$U28,Base!$B$6:$U$843,5,FALSE),"")</f>
        <v/>
      </c>
      <c r="G41" s="286">
        <f t="shared" ref="G41:N41" si="39">G40*1936.27</f>
        <v>0</v>
      </c>
      <c r="H41" s="286">
        <f t="shared" si="39"/>
        <v>0</v>
      </c>
      <c r="I41" s="286">
        <f t="shared" si="39"/>
        <v>0</v>
      </c>
      <c r="J41" s="286">
        <f t="shared" si="39"/>
        <v>0</v>
      </c>
      <c r="K41" s="286">
        <f t="shared" si="39"/>
        <v>0</v>
      </c>
      <c r="L41" s="234">
        <f t="shared" si="39"/>
        <v>0</v>
      </c>
      <c r="M41" s="286">
        <f t="shared" si="39"/>
        <v>0</v>
      </c>
      <c r="N41" s="281">
        <f t="shared" si="39"/>
        <v>0</v>
      </c>
      <c r="O41" s="183"/>
      <c r="P41" s="184">
        <f t="shared" ref="P41:V41" si="40">P40*1936.27</f>
        <v>0</v>
      </c>
      <c r="Q41" s="184">
        <f t="shared" si="40"/>
        <v>0</v>
      </c>
      <c r="R41" s="184">
        <f t="shared" si="40"/>
        <v>0</v>
      </c>
      <c r="S41" s="184">
        <f t="shared" si="40"/>
        <v>0</v>
      </c>
      <c r="T41" s="184">
        <f t="shared" si="40"/>
        <v>0</v>
      </c>
      <c r="U41" s="184">
        <f t="shared" si="40"/>
        <v>0</v>
      </c>
      <c r="V41" s="184">
        <f t="shared" si="40"/>
        <v>0</v>
      </c>
      <c r="W41" s="234"/>
    </row>
    <row r="42" spans="1:24" ht="15" customHeight="1" x14ac:dyDescent="0.2">
      <c r="A42" s="187">
        <f>IF(Foglio2!$J$7=1,TRUNC(V42,0),TRUNC(U42,0))</f>
        <v>0</v>
      </c>
      <c r="B42" s="187"/>
      <c r="C42" s="377"/>
      <c r="D42" s="377"/>
      <c r="E42" s="282" t="s">
        <v>3</v>
      </c>
      <c r="F42" s="283" t="str">
        <f>IFERROR(VLOOKUP(Foglio2!$U29,Base!$B$6:$U$843,5,FALSE),"")</f>
        <v/>
      </c>
      <c r="G42" s="224">
        <f>IFERROR(VLOOKUP(Foglio2!$U29,Base!$B$6:$U$843,6,FALSE),0)</f>
        <v>0</v>
      </c>
      <c r="H42" s="224">
        <f>IFERROR(VLOOKUP(Foglio2!$U29,Base!$B$6:$U$843,7,FALSE),0)</f>
        <v>0</v>
      </c>
      <c r="I42" s="224">
        <f>IFERROR(VLOOKUP(Foglio2!$U29,Base!$B$6:$U$843,8,FALSE),0)</f>
        <v>0</v>
      </c>
      <c r="J42" s="224">
        <f>IFERROR(VLOOKUP(Foglio2!$U29,Base!$B$6:$U$843,9,FALSE),0)</f>
        <v>0</v>
      </c>
      <c r="K42" s="224">
        <f>IFERROR(VLOOKUP(Foglio2!$U29,Base!$B$6:$U$843,10,FALSE),0)</f>
        <v>0</v>
      </c>
      <c r="L42" s="224">
        <f>IFERROR(VLOOKUP(Foglio2!$U29,Base!$B$6:$U$843,11,FALSE),0)</f>
        <v>0</v>
      </c>
      <c r="M42" s="280">
        <f>IFERROR(VLOOKUP(Foglio2!$U29,Base!$B$6:$U$843,12,FALSE),0)</f>
        <v>0</v>
      </c>
      <c r="N42" s="280">
        <f>IFERROR(VLOOKUP(Foglio2!$U29,Base!$B$6:$U$843,13,FALSE),0)</f>
        <v>0</v>
      </c>
      <c r="O42" s="186"/>
      <c r="P42" s="224">
        <f>IFERROR(VLOOKUP(Foglio2!$U29,Base!$B$6:$U$843,15,FALSE),0)</f>
        <v>0</v>
      </c>
      <c r="Q42" s="224">
        <f>IFERROR(VLOOKUP(Foglio2!$U29,Base!$B$6:$U$843,16,FALSE),0)</f>
        <v>0</v>
      </c>
      <c r="R42" s="224">
        <f>IFERROR(VLOOKUP(Foglio2!$U29,Base!$B$6:$U$843,17,FALSE),0)</f>
        <v>0</v>
      </c>
      <c r="S42" s="224">
        <f>IFERROR(VLOOKUP(Foglio2!$U29,Base!$B$6:$U$843,18,FALSE),0)</f>
        <v>0</v>
      </c>
      <c r="T42" s="224">
        <f>IFERROR(VLOOKUP(Foglio2!$U29,Base!$B$402:$U$819,19,FALSE),0)</f>
        <v>0</v>
      </c>
      <c r="U42" s="224">
        <f>IFERROR(VLOOKUP(Foglio2!$U29,Base!$B$6:$U$843,20,FALSE),0)</f>
        <v>0</v>
      </c>
      <c r="V42" s="224">
        <f>IFERROR(VLOOKUP(Foglio2!$U29,Base!$B$6:$V$843,21,FALSE),0)</f>
        <v>0</v>
      </c>
      <c r="W42" s="233"/>
      <c r="X42" s="159" t="str">
        <f t="shared" ref="X42" si="41">IFERROR("Fascia Da "&amp;F42&amp;" a "&amp;F43&amp;" Decorrenza "&amp;DAY($C$14)&amp;"/"&amp;MONTH($C$14)&amp;"/"&amp;YEAR($C$14),0)</f>
        <v>Fascia Da  a  Decorrenza 0/1/1900</v>
      </c>
    </row>
    <row r="43" spans="1:24" ht="15" customHeight="1" x14ac:dyDescent="0.2">
      <c r="C43" s="377"/>
      <c r="D43" s="377"/>
      <c r="E43" s="284" t="s">
        <v>4</v>
      </c>
      <c r="F43" s="285" t="str">
        <f>IFERROR(VLOOKUP(Foglio2!$U30,Base!$B$6:$U$843,5,FALSE),"")</f>
        <v/>
      </c>
      <c r="G43" s="286">
        <f t="shared" ref="G43:N43" si="42">G42*1936.27</f>
        <v>0</v>
      </c>
      <c r="H43" s="286">
        <f t="shared" si="42"/>
        <v>0</v>
      </c>
      <c r="I43" s="286">
        <f t="shared" si="42"/>
        <v>0</v>
      </c>
      <c r="J43" s="286">
        <f t="shared" si="42"/>
        <v>0</v>
      </c>
      <c r="K43" s="286">
        <f t="shared" si="42"/>
        <v>0</v>
      </c>
      <c r="L43" s="234">
        <f t="shared" si="42"/>
        <v>0</v>
      </c>
      <c r="M43" s="286">
        <f t="shared" si="42"/>
        <v>0</v>
      </c>
      <c r="N43" s="281">
        <f t="shared" si="42"/>
        <v>0</v>
      </c>
      <c r="O43" s="183"/>
      <c r="P43" s="184">
        <f t="shared" ref="P43:V43" si="43">P42*1936.27</f>
        <v>0</v>
      </c>
      <c r="Q43" s="184">
        <f t="shared" si="43"/>
        <v>0</v>
      </c>
      <c r="R43" s="184">
        <f t="shared" si="43"/>
        <v>0</v>
      </c>
      <c r="S43" s="184">
        <f t="shared" si="43"/>
        <v>0</v>
      </c>
      <c r="T43" s="184">
        <f t="shared" si="43"/>
        <v>0</v>
      </c>
      <c r="U43" s="184">
        <f t="shared" si="43"/>
        <v>0</v>
      </c>
      <c r="V43" s="184">
        <f t="shared" si="43"/>
        <v>0</v>
      </c>
      <c r="W43" s="234"/>
    </row>
    <row r="44" spans="1:24" ht="15" customHeight="1" x14ac:dyDescent="0.2">
      <c r="A44" s="187">
        <f>IF(Foglio2!$J$7=1,TRUNC(V44,0),TRUNC(U44,0))</f>
        <v>0</v>
      </c>
      <c r="B44" s="187"/>
      <c r="C44" s="377"/>
      <c r="D44" s="377"/>
      <c r="E44" s="282" t="s">
        <v>3</v>
      </c>
      <c r="F44" s="283" t="str">
        <f>IFERROR(VLOOKUP(Foglio2!$U31,Base!$B$6:$U$843,5,FALSE),"")</f>
        <v/>
      </c>
      <c r="G44" s="224">
        <f>IFERROR(VLOOKUP(Foglio2!$U31,Base!$B$6:$U$843,6,FALSE),0)</f>
        <v>0</v>
      </c>
      <c r="H44" s="224">
        <f>IFERROR(VLOOKUP(Foglio2!$U31,Base!$B$6:$U$843,7,FALSE),0)</f>
        <v>0</v>
      </c>
      <c r="I44" s="224">
        <f>IFERROR(VLOOKUP(Foglio2!$U31,Base!$B$6:$U$843,8,FALSE),0)</f>
        <v>0</v>
      </c>
      <c r="J44" s="224">
        <f>IFERROR(VLOOKUP(Foglio2!$U31,Base!$B$6:$U$843,9,FALSE),0)</f>
        <v>0</v>
      </c>
      <c r="K44" s="224">
        <f>IFERROR(VLOOKUP(Foglio2!$U31,Base!$B$6:$U$843,10,FALSE),0)</f>
        <v>0</v>
      </c>
      <c r="L44" s="224">
        <f>IFERROR(VLOOKUP(Foglio2!$U31,Base!$B$6:$U$843,11,FALSE),0)</f>
        <v>0</v>
      </c>
      <c r="M44" s="280">
        <f>IFERROR(VLOOKUP(Foglio2!$U31,Base!$B$6:$U$843,12,FALSE),0)</f>
        <v>0</v>
      </c>
      <c r="N44" s="280">
        <f>IFERROR(VLOOKUP(Foglio2!$U31,Base!$B$6:$U$843,13,FALSE),0)</f>
        <v>0</v>
      </c>
      <c r="O44" s="186"/>
      <c r="P44" s="224">
        <f>IFERROR(VLOOKUP(Foglio2!$U31,Base!$B$6:$U$843,15,FALSE),0)</f>
        <v>0</v>
      </c>
      <c r="Q44" s="224">
        <f>IFERROR(VLOOKUP(Foglio2!$U31,Base!$B$6:$U$843,16,FALSE),0)</f>
        <v>0</v>
      </c>
      <c r="R44" s="224">
        <f>IFERROR(VLOOKUP(Foglio2!$U31,Base!$B$6:$U$843,17,FALSE),0)</f>
        <v>0</v>
      </c>
      <c r="S44" s="224">
        <f>IFERROR(VLOOKUP(Foglio2!$U31,Base!$B$6:$U$843,18,FALSE),0)</f>
        <v>0</v>
      </c>
      <c r="T44" s="224">
        <f>IFERROR(VLOOKUP(Foglio2!$U31,Base!$B$402:$U$819,19,FALSE),0)</f>
        <v>0</v>
      </c>
      <c r="U44" s="224">
        <f>IFERROR(VLOOKUP(Foglio2!$U31,Base!$B$6:$U$843,20,FALSE),0)</f>
        <v>0</v>
      </c>
      <c r="V44" s="224">
        <f>IFERROR(VLOOKUP(Foglio2!$U31,Base!$B$6:$V$843,21,FALSE),0)</f>
        <v>0</v>
      </c>
      <c r="W44" s="233"/>
      <c r="X44" s="159" t="str">
        <f t="shared" ref="X44" si="44">IFERROR("Fascia Da "&amp;F44&amp;" a "&amp;F45&amp;" Decorrenza "&amp;DAY($C$14)&amp;"/"&amp;MONTH($C$14)&amp;"/"&amp;YEAR($C$14),0)</f>
        <v>Fascia Da  a  Decorrenza 0/1/1900</v>
      </c>
    </row>
    <row r="45" spans="1:24" ht="15" customHeight="1" x14ac:dyDescent="0.2">
      <c r="C45" s="377"/>
      <c r="D45" s="377"/>
      <c r="E45" s="284" t="s">
        <v>4</v>
      </c>
      <c r="F45" s="285" t="str">
        <f>IFERROR(VLOOKUP(Foglio2!$U32,Base!$B$6:$U$843,5,FALSE),"")</f>
        <v/>
      </c>
      <c r="G45" s="286">
        <f t="shared" ref="G45:N45" si="45">G44*1936.27</f>
        <v>0</v>
      </c>
      <c r="H45" s="286">
        <f t="shared" si="45"/>
        <v>0</v>
      </c>
      <c r="I45" s="286">
        <f t="shared" si="45"/>
        <v>0</v>
      </c>
      <c r="J45" s="286">
        <f t="shared" si="45"/>
        <v>0</v>
      </c>
      <c r="K45" s="286">
        <f t="shared" si="45"/>
        <v>0</v>
      </c>
      <c r="L45" s="234">
        <f t="shared" si="45"/>
        <v>0</v>
      </c>
      <c r="M45" s="286">
        <f t="shared" si="45"/>
        <v>0</v>
      </c>
      <c r="N45" s="281">
        <f t="shared" si="45"/>
        <v>0</v>
      </c>
      <c r="O45" s="183"/>
      <c r="P45" s="184">
        <f t="shared" ref="P45:V45" si="46">P44*1936.27</f>
        <v>0</v>
      </c>
      <c r="Q45" s="184">
        <f t="shared" si="46"/>
        <v>0</v>
      </c>
      <c r="R45" s="184">
        <f t="shared" si="46"/>
        <v>0</v>
      </c>
      <c r="S45" s="184">
        <f t="shared" si="46"/>
        <v>0</v>
      </c>
      <c r="T45" s="184">
        <f t="shared" si="46"/>
        <v>0</v>
      </c>
      <c r="U45" s="184">
        <f t="shared" si="46"/>
        <v>0</v>
      </c>
      <c r="V45" s="184">
        <f t="shared" si="46"/>
        <v>0</v>
      </c>
      <c r="W45" s="234"/>
    </row>
    <row r="46" spans="1:24" ht="15" customHeight="1" x14ac:dyDescent="0.2">
      <c r="A46" s="187">
        <f>IF(Foglio2!$J$7=1,TRUNC(V46,0),TRUNC(U46,0))</f>
        <v>0</v>
      </c>
      <c r="B46" s="187"/>
      <c r="C46" s="443"/>
      <c r="D46" s="443">
        <f>D14</f>
        <v>0</v>
      </c>
      <c r="E46" s="282" t="s">
        <v>3</v>
      </c>
      <c r="F46" s="283" t="str">
        <f>IFERROR(VLOOKUP(Foglio2!$U33,Base!$B$6:$U$843,5,FALSE),"")</f>
        <v/>
      </c>
      <c r="G46" s="224">
        <f>IFERROR(VLOOKUP(Foglio2!$U33,Base!$B$6:$U$843,6,FALSE),0)</f>
        <v>0</v>
      </c>
      <c r="H46" s="224">
        <f>IFERROR(VLOOKUP(Foglio2!$U33,Base!$B$6:$U$843,7,FALSE),0)</f>
        <v>0</v>
      </c>
      <c r="I46" s="224">
        <f>IFERROR(VLOOKUP(Foglio2!$U33,Base!$B$6:$U$843,8,FALSE),0)</f>
        <v>0</v>
      </c>
      <c r="J46" s="224">
        <f>IFERROR(VLOOKUP(Foglio2!$U33,Base!$B$6:$U$843,9,FALSE),0)</f>
        <v>0</v>
      </c>
      <c r="K46" s="224">
        <f>IFERROR(VLOOKUP(Foglio2!$U33,Base!$B$6:$U$843,10,FALSE),0)</f>
        <v>0</v>
      </c>
      <c r="L46" s="224">
        <f>IFERROR(VLOOKUP(Foglio2!$U33,Base!$B$6:$U$843,11,FALSE),0)</f>
        <v>0</v>
      </c>
      <c r="M46" s="280">
        <f>IFERROR(VLOOKUP(Foglio2!$U33,Base!$B$6:$U$843,12,FALSE),0)</f>
        <v>0</v>
      </c>
      <c r="N46" s="280">
        <f>IFERROR(VLOOKUP(Foglio2!$U33,Base!$B$6:$U$843,13,FALSE),0)</f>
        <v>0</v>
      </c>
      <c r="O46" s="186"/>
      <c r="P46" s="224">
        <f>IFERROR(VLOOKUP(Foglio2!$U33,Base!$B$6:$U$843,15,FALSE),0)</f>
        <v>0</v>
      </c>
      <c r="Q46" s="224">
        <f>IFERROR(VLOOKUP(Foglio2!$U33,Base!$B$6:$U$843,16,FALSE),0)</f>
        <v>0</v>
      </c>
      <c r="R46" s="224">
        <f>IFERROR(VLOOKUP(Foglio2!$U33,Base!$B$6:$U$843,17,FALSE),0)</f>
        <v>0</v>
      </c>
      <c r="S46" s="224">
        <f>IFERROR(VLOOKUP(Foglio2!$U33,Base!$B$6:$U$843,18,FALSE),0)</f>
        <v>0</v>
      </c>
      <c r="T46" s="224">
        <f>IFERROR(VLOOKUP(Foglio2!$U33,Base!$B$402:$U$819,19,FALSE),0)</f>
        <v>0</v>
      </c>
      <c r="U46" s="224">
        <f>IFERROR(VLOOKUP(Foglio2!$U33,Base!$B$6:$U$843,20,FALSE),0)</f>
        <v>0</v>
      </c>
      <c r="V46" s="224">
        <f>IFERROR(VLOOKUP(Foglio2!$U33,Base!$B$6:$V$843,21,FALSE),0)</f>
        <v>0</v>
      </c>
      <c r="W46" s="233"/>
      <c r="X46" s="159" t="str">
        <f t="shared" ref="X46" si="47">IFERROR("Fascia Da "&amp;F46&amp;" a "&amp;F47&amp;" Decorrenza "&amp;DAY($C$14)&amp;"/"&amp;MONTH($C$14)&amp;"/"&amp;YEAR($C$14),0)</f>
        <v>Fascia Da  a  Decorrenza 0/1/1900</v>
      </c>
    </row>
    <row r="47" spans="1:24" ht="15" customHeight="1" x14ac:dyDescent="0.2">
      <c r="C47" s="443"/>
      <c r="D47" s="443"/>
      <c r="E47" s="284" t="s">
        <v>4</v>
      </c>
      <c r="F47" s="285" t="str">
        <f>IFERROR(VLOOKUP(Foglio2!$U34,Base!$B$6:$U$843,5,FALSE),"")</f>
        <v/>
      </c>
      <c r="G47" s="286">
        <f t="shared" ref="G47:N47" si="48">G46*1936.27</f>
        <v>0</v>
      </c>
      <c r="H47" s="286">
        <f t="shared" si="48"/>
        <v>0</v>
      </c>
      <c r="I47" s="286">
        <f t="shared" si="48"/>
        <v>0</v>
      </c>
      <c r="J47" s="286">
        <f t="shared" si="48"/>
        <v>0</v>
      </c>
      <c r="K47" s="286">
        <f t="shared" si="48"/>
        <v>0</v>
      </c>
      <c r="L47" s="234">
        <f t="shared" si="48"/>
        <v>0</v>
      </c>
      <c r="M47" s="286">
        <f t="shared" si="48"/>
        <v>0</v>
      </c>
      <c r="N47" s="281">
        <f t="shared" si="48"/>
        <v>0</v>
      </c>
      <c r="O47" s="183"/>
      <c r="P47" s="184">
        <f t="shared" ref="P47:V47" si="49">P46*1936.27</f>
        <v>0</v>
      </c>
      <c r="Q47" s="184">
        <f t="shared" si="49"/>
        <v>0</v>
      </c>
      <c r="R47" s="184">
        <f t="shared" si="49"/>
        <v>0</v>
      </c>
      <c r="S47" s="184">
        <f t="shared" si="49"/>
        <v>0</v>
      </c>
      <c r="T47" s="184">
        <f t="shared" si="49"/>
        <v>0</v>
      </c>
      <c r="U47" s="184">
        <f t="shared" si="49"/>
        <v>0</v>
      </c>
      <c r="V47" s="184">
        <f t="shared" si="49"/>
        <v>0</v>
      </c>
      <c r="W47" s="234"/>
    </row>
    <row r="48" spans="1:24" ht="15" customHeight="1" x14ac:dyDescent="0.2">
      <c r="A48" s="187">
        <f>IF(Foglio2!$J$7=1,TRUNC(V48,0),TRUNC(U48,0))</f>
        <v>0</v>
      </c>
      <c r="B48" s="187"/>
      <c r="C48" s="443"/>
      <c r="D48" s="443"/>
      <c r="E48" s="282" t="s">
        <v>3</v>
      </c>
      <c r="F48" s="283" t="str">
        <f>IFERROR(VLOOKUP(Foglio2!$U35,Base!$B$6:$U$843,5,FALSE),"")</f>
        <v/>
      </c>
      <c r="G48" s="224">
        <f>IFERROR(VLOOKUP(Foglio2!$U35,Base!$B$6:$U$843,6,FALSE),0)</f>
        <v>0</v>
      </c>
      <c r="H48" s="224">
        <f>IFERROR(VLOOKUP(Foglio2!$U35,Base!$B$6:$U$843,7,FALSE),0)</f>
        <v>0</v>
      </c>
      <c r="I48" s="224">
        <f>IFERROR(VLOOKUP(Foglio2!$U35,Base!$B$6:$U$843,8,FALSE),0)</f>
        <v>0</v>
      </c>
      <c r="J48" s="224">
        <f>IFERROR(VLOOKUP(Foglio2!$U35,Base!$B$6:$U$843,9,FALSE),0)</f>
        <v>0</v>
      </c>
      <c r="K48" s="224">
        <f>IFERROR(VLOOKUP(Foglio2!$U35,Base!$B$6:$U$843,10,FALSE),0)</f>
        <v>0</v>
      </c>
      <c r="L48" s="224">
        <f>IFERROR(VLOOKUP(Foglio2!$U35,Base!$B$6:$U$843,11,FALSE),0)</f>
        <v>0</v>
      </c>
      <c r="M48" s="280">
        <f>IFERROR(VLOOKUP(Foglio2!$U35,Base!$B$6:$U$843,12,FALSE),0)</f>
        <v>0</v>
      </c>
      <c r="N48" s="280">
        <f>IFERROR(VLOOKUP(Foglio2!$U35,Base!$B$6:$U$843,13,FALSE),0)</f>
        <v>0</v>
      </c>
      <c r="O48" s="186"/>
      <c r="P48" s="224">
        <f>IFERROR(VLOOKUP(Foglio2!$U35,Base!$B$6:$U$843,15,FALSE),0)</f>
        <v>0</v>
      </c>
      <c r="Q48" s="224">
        <f>IFERROR(VLOOKUP(Foglio2!$U35,Base!$B$6:$U$843,16,FALSE),0)</f>
        <v>0</v>
      </c>
      <c r="R48" s="224">
        <f>IFERROR(VLOOKUP(Foglio2!$U35,Base!$B$6:$U$843,17,FALSE),0)</f>
        <v>0</v>
      </c>
      <c r="S48" s="224">
        <f>IFERROR(VLOOKUP(Foglio2!$U35,Base!$B$6:$U$843,18,FALSE),0)</f>
        <v>0</v>
      </c>
      <c r="T48" s="224">
        <f>IFERROR(VLOOKUP(Foglio2!$U35,Base!$B$402:$U$819,19,FALSE),0)</f>
        <v>0</v>
      </c>
      <c r="U48" s="224">
        <f>IFERROR(VLOOKUP(Foglio2!$U35,Base!$B$6:$U$843,20,FALSE),0)</f>
        <v>0</v>
      </c>
      <c r="V48" s="224">
        <f>IFERROR(VLOOKUP(Foglio2!$U35,Base!$B$6:$V$843,21,FALSE),0)</f>
        <v>0</v>
      </c>
      <c r="W48" s="233"/>
      <c r="X48" s="159" t="str">
        <f t="shared" ref="X48" si="50">IFERROR("Fascia Da "&amp;F48&amp;" a "&amp;F49&amp;" Decorrenza "&amp;DAY($C$14)&amp;"/"&amp;MONTH($C$14)&amp;"/"&amp;YEAR($C$14),0)</f>
        <v>Fascia Da  a  Decorrenza 0/1/1900</v>
      </c>
    </row>
    <row r="49" spans="1:24" ht="15" customHeight="1" x14ac:dyDescent="0.2">
      <c r="C49" s="443"/>
      <c r="D49" s="443"/>
      <c r="E49" s="284" t="s">
        <v>4</v>
      </c>
      <c r="F49" s="285" t="str">
        <f>IFERROR(VLOOKUP(Foglio2!$U36,Base!$B$6:$U$843,5,FALSE),"")</f>
        <v/>
      </c>
      <c r="G49" s="286">
        <f t="shared" ref="G49:N49" si="51">G48*1936.27</f>
        <v>0</v>
      </c>
      <c r="H49" s="286">
        <f t="shared" si="51"/>
        <v>0</v>
      </c>
      <c r="I49" s="286">
        <f t="shared" si="51"/>
        <v>0</v>
      </c>
      <c r="J49" s="286">
        <f t="shared" si="51"/>
        <v>0</v>
      </c>
      <c r="K49" s="286">
        <f t="shared" si="51"/>
        <v>0</v>
      </c>
      <c r="L49" s="234">
        <f t="shared" si="51"/>
        <v>0</v>
      </c>
      <c r="M49" s="286">
        <f t="shared" si="51"/>
        <v>0</v>
      </c>
      <c r="N49" s="281">
        <f t="shared" si="51"/>
        <v>0</v>
      </c>
      <c r="O49" s="183"/>
      <c r="P49" s="184">
        <f t="shared" ref="P49:V49" si="52">P48*1936.27</f>
        <v>0</v>
      </c>
      <c r="Q49" s="184">
        <f t="shared" si="52"/>
        <v>0</v>
      </c>
      <c r="R49" s="184">
        <f t="shared" si="52"/>
        <v>0</v>
      </c>
      <c r="S49" s="184">
        <f t="shared" si="52"/>
        <v>0</v>
      </c>
      <c r="T49" s="184">
        <f t="shared" si="52"/>
        <v>0</v>
      </c>
      <c r="U49" s="184">
        <f t="shared" si="52"/>
        <v>0</v>
      </c>
      <c r="V49" s="184">
        <f t="shared" si="52"/>
        <v>0</v>
      </c>
      <c r="W49" s="234"/>
    </row>
    <row r="50" spans="1:24" ht="15" customHeight="1" x14ac:dyDescent="0.2">
      <c r="A50" s="187">
        <f>IF(Foglio2!$J$7=1,TRUNC(V50,0),TRUNC(U50,0))</f>
        <v>0</v>
      </c>
      <c r="B50" s="187"/>
      <c r="C50" s="443"/>
      <c r="D50" s="443"/>
      <c r="E50" s="282" t="s">
        <v>3</v>
      </c>
      <c r="F50" s="283" t="str">
        <f>IFERROR(VLOOKUP(Foglio2!$U37,Base!$B$6:$U$843,5,FALSE),"")</f>
        <v/>
      </c>
      <c r="G50" s="224">
        <f>IFERROR(VLOOKUP(Foglio2!$U37,Base!$B$6:$U$843,6,FALSE),0)</f>
        <v>0</v>
      </c>
      <c r="H50" s="224">
        <f>IFERROR(VLOOKUP(Foglio2!$U37,Base!$B$6:$U$843,7,FALSE),0)</f>
        <v>0</v>
      </c>
      <c r="I50" s="224">
        <f>IFERROR(VLOOKUP(Foglio2!$U37,Base!$B$6:$U$843,8,FALSE),0)</f>
        <v>0</v>
      </c>
      <c r="J50" s="224">
        <f>IFERROR(VLOOKUP(Foglio2!$U37,Base!$B$6:$U$843,9,FALSE),0)</f>
        <v>0</v>
      </c>
      <c r="K50" s="224">
        <f>IFERROR(VLOOKUP(Foglio2!$U37,Base!$B$6:$U$843,10,FALSE),0)</f>
        <v>0</v>
      </c>
      <c r="L50" s="224">
        <f>IFERROR(VLOOKUP(Foglio2!$U37,Base!$B$6:$U$843,11,FALSE),0)</f>
        <v>0</v>
      </c>
      <c r="M50" s="280">
        <f>IFERROR(VLOOKUP(Foglio2!$U37,Base!$B$6:$U$843,12,FALSE),0)</f>
        <v>0</v>
      </c>
      <c r="N50" s="280">
        <f>IFERROR(VLOOKUP(Foglio2!$U37,Base!$B$6:$U$843,13,FALSE),0)</f>
        <v>0</v>
      </c>
      <c r="O50" s="186"/>
      <c r="P50" s="224">
        <f>IFERROR(VLOOKUP(Foglio2!$U37,Base!$B$6:$U$843,15,FALSE),0)</f>
        <v>0</v>
      </c>
      <c r="Q50" s="224">
        <f>IFERROR(VLOOKUP(Foglio2!$U37,Base!$B$6:$U$843,16,FALSE),0)</f>
        <v>0</v>
      </c>
      <c r="R50" s="224">
        <f>IFERROR(VLOOKUP(Foglio2!$U37,Base!$B$6:$U$843,17,FALSE),0)</f>
        <v>0</v>
      </c>
      <c r="S50" s="224">
        <f>IFERROR(VLOOKUP(Foglio2!$U37,Base!$B$6:$U$843,18,FALSE),0)</f>
        <v>0</v>
      </c>
      <c r="T50" s="224">
        <f>IFERROR(VLOOKUP(Foglio2!$U37,Base!$B$402:$U$819,19,FALSE),0)</f>
        <v>0</v>
      </c>
      <c r="U50" s="224">
        <f>IFERROR(VLOOKUP(Foglio2!$U37,Base!$B$6:$U$843,20,FALSE),0)</f>
        <v>0</v>
      </c>
      <c r="V50" s="224">
        <f>IFERROR(VLOOKUP(Foglio2!$U37,Base!$B$6:$V$843,21,FALSE),0)</f>
        <v>0</v>
      </c>
      <c r="W50" s="233"/>
      <c r="X50" s="159" t="str">
        <f t="shared" ref="X50" si="53">IFERROR("Fascia Da "&amp;F50&amp;" a "&amp;F51&amp;" Decorrenza "&amp;DAY($C$14)&amp;"/"&amp;MONTH($C$14)&amp;"/"&amp;YEAR($C$14),0)</f>
        <v>Fascia Da  a  Decorrenza 0/1/1900</v>
      </c>
    </row>
    <row r="51" spans="1:24" ht="15" customHeight="1" x14ac:dyDescent="0.2">
      <c r="C51" s="443"/>
      <c r="D51" s="443"/>
      <c r="E51" s="284" t="s">
        <v>4</v>
      </c>
      <c r="F51" s="285" t="str">
        <f>IFERROR(VLOOKUP(Foglio2!$U38,Base!$B$6:$U$843,5,FALSE),"")</f>
        <v/>
      </c>
      <c r="G51" s="286">
        <f t="shared" ref="G51:N51" si="54">G50*1936.27</f>
        <v>0</v>
      </c>
      <c r="H51" s="286">
        <f t="shared" si="54"/>
        <v>0</v>
      </c>
      <c r="I51" s="286">
        <f t="shared" si="54"/>
        <v>0</v>
      </c>
      <c r="J51" s="286">
        <f t="shared" si="54"/>
        <v>0</v>
      </c>
      <c r="K51" s="286">
        <f t="shared" si="54"/>
        <v>0</v>
      </c>
      <c r="L51" s="234">
        <f t="shared" si="54"/>
        <v>0</v>
      </c>
      <c r="M51" s="286">
        <f t="shared" si="54"/>
        <v>0</v>
      </c>
      <c r="N51" s="281">
        <f t="shared" si="54"/>
        <v>0</v>
      </c>
      <c r="O51" s="183"/>
      <c r="P51" s="184">
        <f t="shared" ref="P51:V51" si="55">P50*1936.27</f>
        <v>0</v>
      </c>
      <c r="Q51" s="184">
        <f t="shared" si="55"/>
        <v>0</v>
      </c>
      <c r="R51" s="184">
        <f t="shared" si="55"/>
        <v>0</v>
      </c>
      <c r="S51" s="184">
        <f t="shared" si="55"/>
        <v>0</v>
      </c>
      <c r="T51" s="184">
        <f t="shared" si="55"/>
        <v>0</v>
      </c>
      <c r="U51" s="184">
        <f t="shared" si="55"/>
        <v>0</v>
      </c>
      <c r="V51" s="184">
        <f t="shared" si="55"/>
        <v>0</v>
      </c>
      <c r="W51" s="234"/>
    </row>
    <row r="52" spans="1:24" ht="15" customHeight="1" x14ac:dyDescent="0.2">
      <c r="A52" s="187">
        <f>IF(Foglio2!$J$7=1,TRUNC(V52,0),TRUNC(U52,0))</f>
        <v>0</v>
      </c>
      <c r="B52" s="187"/>
      <c r="C52" s="443"/>
      <c r="D52" s="443"/>
      <c r="E52" s="282" t="s">
        <v>3</v>
      </c>
      <c r="F52" s="283" t="str">
        <f>IFERROR(VLOOKUP(Foglio2!$U39,Base!$B$6:$U$843,5,FALSE),"")</f>
        <v/>
      </c>
      <c r="G52" s="224">
        <f>IFERROR(VLOOKUP(Foglio2!$U39,Base!$B$6:$U$843,6,FALSE),0)</f>
        <v>0</v>
      </c>
      <c r="H52" s="224">
        <f>IFERROR(VLOOKUP(Foglio2!$U39,Base!$B$6:$U$843,7,FALSE),0)</f>
        <v>0</v>
      </c>
      <c r="I52" s="224">
        <f>IFERROR(VLOOKUP(Foglio2!$U39,Base!$B$6:$U$843,8,FALSE),0)</f>
        <v>0</v>
      </c>
      <c r="J52" s="224">
        <f>IFERROR(VLOOKUP(Foglio2!$U39,Base!$B$6:$U$843,9,FALSE),0)</f>
        <v>0</v>
      </c>
      <c r="K52" s="224">
        <f>IFERROR(VLOOKUP(Foglio2!$U39,Base!$B$6:$U$843,10,FALSE),0)</f>
        <v>0</v>
      </c>
      <c r="L52" s="224">
        <f>IFERROR(VLOOKUP(Foglio2!$U39,Base!$B$6:$U$843,11,FALSE),0)</f>
        <v>0</v>
      </c>
      <c r="M52" s="280">
        <f>IFERROR(VLOOKUP(Foglio2!$U39,Base!$B$6:$U$843,12,FALSE),0)</f>
        <v>0</v>
      </c>
      <c r="N52" s="280">
        <f>IFERROR(VLOOKUP(Foglio2!$U39,Base!$B$6:$U$843,13,FALSE),0)</f>
        <v>0</v>
      </c>
      <c r="O52" s="186"/>
      <c r="P52" s="224">
        <f>IFERROR(VLOOKUP(Foglio2!$U39,Base!$B$6:$U$843,15,FALSE),0)</f>
        <v>0</v>
      </c>
      <c r="Q52" s="224">
        <f>IFERROR(VLOOKUP(Foglio2!$U39,Base!$B$6:$U$843,16,FALSE),0)</f>
        <v>0</v>
      </c>
      <c r="R52" s="224">
        <f>IFERROR(VLOOKUP(Foglio2!$U39,Base!$B$6:$U$843,17,FALSE),0)</f>
        <v>0</v>
      </c>
      <c r="S52" s="224">
        <f>IFERROR(VLOOKUP(Foglio2!$U39,Base!$B$6:$U$843,18,FALSE),0)</f>
        <v>0</v>
      </c>
      <c r="T52" s="224">
        <f>IFERROR(VLOOKUP(Foglio2!$U39,Base!$B$402:$U$819,19,FALSE),0)</f>
        <v>0</v>
      </c>
      <c r="U52" s="224">
        <f>IFERROR(VLOOKUP(Foglio2!$U39,Base!$B$6:$U$843,20,FALSE),0)</f>
        <v>0</v>
      </c>
      <c r="V52" s="224">
        <f>IFERROR(VLOOKUP(Foglio2!$U39,Base!$B$6:$V$843,21,FALSE),0)</f>
        <v>0</v>
      </c>
      <c r="W52" s="233"/>
      <c r="X52" s="159" t="str">
        <f t="shared" ref="X52" si="56">IFERROR("Fascia Da "&amp;F52&amp;" a "&amp;F53&amp;" Decorrenza "&amp;DAY($C$14)&amp;"/"&amp;MONTH($C$14)&amp;"/"&amp;YEAR($C$14),0)</f>
        <v>Fascia Da  a  Decorrenza 0/1/1900</v>
      </c>
    </row>
    <row r="53" spans="1:24" ht="15" customHeight="1" x14ac:dyDescent="0.2">
      <c r="C53" s="443"/>
      <c r="D53" s="443"/>
      <c r="E53" s="284" t="s">
        <v>4</v>
      </c>
      <c r="F53" s="285" t="str">
        <f>IFERROR(VLOOKUP(Foglio2!$U40,Base!$B$6:$U$843,5,FALSE),"")</f>
        <v/>
      </c>
      <c r="G53" s="286">
        <f t="shared" ref="G53:N53" si="57">G52*1936.27</f>
        <v>0</v>
      </c>
      <c r="H53" s="286">
        <f t="shared" si="57"/>
        <v>0</v>
      </c>
      <c r="I53" s="286">
        <f t="shared" si="57"/>
        <v>0</v>
      </c>
      <c r="J53" s="286">
        <f t="shared" si="57"/>
        <v>0</v>
      </c>
      <c r="K53" s="286">
        <f t="shared" si="57"/>
        <v>0</v>
      </c>
      <c r="L53" s="234">
        <f t="shared" si="57"/>
        <v>0</v>
      </c>
      <c r="M53" s="286">
        <f t="shared" si="57"/>
        <v>0</v>
      </c>
      <c r="N53" s="281">
        <f t="shared" si="57"/>
        <v>0</v>
      </c>
      <c r="O53" s="183"/>
      <c r="P53" s="184">
        <f t="shared" ref="P53:V53" si="58">P52*1936.27</f>
        <v>0</v>
      </c>
      <c r="Q53" s="184">
        <f t="shared" si="58"/>
        <v>0</v>
      </c>
      <c r="R53" s="184">
        <f t="shared" si="58"/>
        <v>0</v>
      </c>
      <c r="S53" s="184">
        <f t="shared" si="58"/>
        <v>0</v>
      </c>
      <c r="T53" s="184">
        <f t="shared" si="58"/>
        <v>0</v>
      </c>
      <c r="U53" s="184">
        <f t="shared" si="58"/>
        <v>0</v>
      </c>
      <c r="V53" s="184">
        <f t="shared" si="58"/>
        <v>0</v>
      </c>
      <c r="W53" s="234"/>
    </row>
    <row r="54" spans="1:24" ht="15" customHeight="1" x14ac:dyDescent="0.2">
      <c r="A54" s="187">
        <f>IF(Foglio2!$J$7=1,TRUNC(V54,0),TRUNC(U54,0))</f>
        <v>0</v>
      </c>
      <c r="B54" s="187"/>
      <c r="C54" s="443"/>
      <c r="D54" s="443"/>
      <c r="E54" s="282" t="s">
        <v>3</v>
      </c>
      <c r="F54" s="283" t="str">
        <f>IFERROR(VLOOKUP(Foglio2!$U41,Base!$B$6:$U$843,5,FALSE),"")</f>
        <v/>
      </c>
      <c r="G54" s="224">
        <f>IFERROR(VLOOKUP(Foglio2!$U41,Base!$B$6:$U$843,6,FALSE),0)</f>
        <v>0</v>
      </c>
      <c r="H54" s="224">
        <f>IFERROR(VLOOKUP(Foglio2!$U41,Base!$B$6:$U$843,7,FALSE),0)</f>
        <v>0</v>
      </c>
      <c r="I54" s="224">
        <f>IFERROR(VLOOKUP(Foglio2!$U41,Base!$B$6:$U$843,8,FALSE),0)</f>
        <v>0</v>
      </c>
      <c r="J54" s="224">
        <f>IFERROR(VLOOKUP(Foglio2!$U41,Base!$B$6:$U$843,9,FALSE),0)</f>
        <v>0</v>
      </c>
      <c r="K54" s="224">
        <f>IFERROR(VLOOKUP(Foglio2!$U41,Base!$B$6:$U$843,10,FALSE),0)</f>
        <v>0</v>
      </c>
      <c r="L54" s="224">
        <f>IFERROR(VLOOKUP(Foglio2!$U41,Base!$B$6:$U$843,11,FALSE),0)</f>
        <v>0</v>
      </c>
      <c r="M54" s="280">
        <f>IFERROR(VLOOKUP(Foglio2!$U41,Base!$B$6:$U$843,12,FALSE),0)</f>
        <v>0</v>
      </c>
      <c r="N54" s="280">
        <f>IFERROR(VLOOKUP(Foglio2!$U41,Base!$B$6:$U$843,13,FALSE),0)</f>
        <v>0</v>
      </c>
      <c r="O54" s="186"/>
      <c r="P54" s="224">
        <f>IFERROR(VLOOKUP(Foglio2!$U41,Base!$B$6:$U$843,15,FALSE),0)</f>
        <v>0</v>
      </c>
      <c r="Q54" s="224">
        <f>IFERROR(VLOOKUP(Foglio2!$U41,Base!$B$6:$U$843,16,FALSE),0)</f>
        <v>0</v>
      </c>
      <c r="R54" s="224">
        <f>IFERROR(VLOOKUP(Foglio2!$U41,Base!$B$6:$U$843,17,FALSE),0)</f>
        <v>0</v>
      </c>
      <c r="S54" s="224">
        <f>IFERROR(VLOOKUP(Foglio2!$U41,Base!$B$6:$U$843,18,FALSE),0)</f>
        <v>0</v>
      </c>
      <c r="T54" s="224">
        <f>IFERROR(VLOOKUP(Foglio2!$U41,Base!$B$402:$U$819,19,FALSE),0)</f>
        <v>0</v>
      </c>
      <c r="U54" s="224">
        <f>IFERROR(VLOOKUP(Foglio2!$U41,Base!$B$6:$U$843,20,FALSE),0)</f>
        <v>0</v>
      </c>
      <c r="V54" s="224">
        <f>IFERROR(VLOOKUP(Foglio2!$U41,Base!$B$6:$V$843,21,FALSE),0)</f>
        <v>0</v>
      </c>
      <c r="W54" s="233"/>
      <c r="X54" s="159" t="str">
        <f t="shared" ref="X54" si="59">IFERROR("Fascia Da "&amp;F54&amp;" a "&amp;F55&amp;" Decorrenza "&amp;DAY($C$14)&amp;"/"&amp;MONTH($C$14)&amp;"/"&amp;YEAR($C$14),0)</f>
        <v>Fascia Da  a  Decorrenza 0/1/1900</v>
      </c>
    </row>
    <row r="55" spans="1:24" ht="15" customHeight="1" x14ac:dyDescent="0.2">
      <c r="C55" s="443"/>
      <c r="D55" s="443"/>
      <c r="E55" s="284" t="s">
        <v>4</v>
      </c>
      <c r="F55" s="285" t="str">
        <f>IFERROR(VLOOKUP(Foglio2!$U42,Base!$B$6:$U$843,5,FALSE),"")</f>
        <v/>
      </c>
      <c r="G55" s="286">
        <f t="shared" ref="G55:N55" si="60">G54*1936.27</f>
        <v>0</v>
      </c>
      <c r="H55" s="286">
        <f t="shared" si="60"/>
        <v>0</v>
      </c>
      <c r="I55" s="286">
        <f t="shared" si="60"/>
        <v>0</v>
      </c>
      <c r="J55" s="286">
        <f t="shared" si="60"/>
        <v>0</v>
      </c>
      <c r="K55" s="286">
        <f t="shared" si="60"/>
        <v>0</v>
      </c>
      <c r="L55" s="234">
        <f t="shared" si="60"/>
        <v>0</v>
      </c>
      <c r="M55" s="286">
        <f t="shared" si="60"/>
        <v>0</v>
      </c>
      <c r="N55" s="281">
        <f t="shared" si="60"/>
        <v>0</v>
      </c>
      <c r="O55" s="183"/>
      <c r="P55" s="184">
        <f t="shared" ref="P55:V55" si="61">P54*1936.27</f>
        <v>0</v>
      </c>
      <c r="Q55" s="184">
        <f t="shared" si="61"/>
        <v>0</v>
      </c>
      <c r="R55" s="184">
        <f t="shared" si="61"/>
        <v>0</v>
      </c>
      <c r="S55" s="184">
        <f t="shared" si="61"/>
        <v>0</v>
      </c>
      <c r="T55" s="184">
        <f t="shared" si="61"/>
        <v>0</v>
      </c>
      <c r="U55" s="184">
        <f t="shared" si="61"/>
        <v>0</v>
      </c>
      <c r="V55" s="184">
        <f t="shared" si="61"/>
        <v>0</v>
      </c>
      <c r="W55" s="234"/>
    </row>
    <row r="56" spans="1:24" ht="15" customHeight="1" x14ac:dyDescent="0.2">
      <c r="A56" s="187">
        <f>IF(Foglio2!$J$7=1,TRUNC(V56,0),TRUNC(U56,0))</f>
        <v>0</v>
      </c>
      <c r="B56" s="187"/>
      <c r="C56" s="443"/>
      <c r="D56" s="443"/>
      <c r="E56" s="282" t="s">
        <v>3</v>
      </c>
      <c r="F56" s="283" t="str">
        <f>IFERROR(VLOOKUP(Foglio2!$U43,Base!$B$6:$U$843,5,FALSE),"")</f>
        <v/>
      </c>
      <c r="G56" s="224">
        <f>IFERROR(VLOOKUP(Foglio2!$U43,Base!$B$6:$U$843,6,FALSE),0)</f>
        <v>0</v>
      </c>
      <c r="H56" s="224">
        <f>IFERROR(VLOOKUP(Foglio2!$U43,Base!$B$6:$U$843,7,FALSE),0)</f>
        <v>0</v>
      </c>
      <c r="I56" s="224">
        <f>IFERROR(VLOOKUP(Foglio2!$U43,Base!$B$6:$U$843,8,FALSE),0)</f>
        <v>0</v>
      </c>
      <c r="J56" s="224">
        <f>IFERROR(VLOOKUP(Foglio2!$U43,Base!$B$6:$U$843,9,FALSE),0)</f>
        <v>0</v>
      </c>
      <c r="K56" s="224">
        <f>IFERROR(VLOOKUP(Foglio2!$U43,Base!$B$6:$U$843,10,FALSE),0)</f>
        <v>0</v>
      </c>
      <c r="L56" s="224">
        <f>IFERROR(VLOOKUP(Foglio2!$U43,Base!$B$6:$U$843,11,FALSE),0)</f>
        <v>0</v>
      </c>
      <c r="M56" s="280">
        <f>IFERROR(VLOOKUP(Foglio2!$U43,Base!$B$6:$U$843,12,FALSE),0)</f>
        <v>0</v>
      </c>
      <c r="N56" s="280">
        <f>IFERROR(VLOOKUP(Foglio2!$U43,Base!$B$6:$U$843,13,FALSE),0)</f>
        <v>0</v>
      </c>
      <c r="O56" s="186"/>
      <c r="P56" s="224">
        <f>IFERROR(VLOOKUP(Foglio2!$U43,Base!$B$6:$U$843,15,FALSE),0)</f>
        <v>0</v>
      </c>
      <c r="Q56" s="224">
        <f>IFERROR(VLOOKUP(Foglio2!$U43,Base!$B$6:$U$843,16,FALSE),0)</f>
        <v>0</v>
      </c>
      <c r="R56" s="224">
        <f>IFERROR(VLOOKUP(Foglio2!$U43,Base!$B$6:$U$843,17,FALSE),0)</f>
        <v>0</v>
      </c>
      <c r="S56" s="224">
        <f>IFERROR(VLOOKUP(Foglio2!$U43,Base!$B$6:$U$843,18,FALSE),0)</f>
        <v>0</v>
      </c>
      <c r="T56" s="224">
        <f>IFERROR(VLOOKUP(Foglio2!$U43,Base!$B$402:$U$819,19,FALSE),0)</f>
        <v>0</v>
      </c>
      <c r="U56" s="224">
        <f>IFERROR(VLOOKUP(Foglio2!$U43,Base!$B$6:$U$843,20,FALSE),0)</f>
        <v>0</v>
      </c>
      <c r="V56" s="224">
        <f>IFERROR(VLOOKUP(Foglio2!$U43,Base!$B$6:$V$843,21,FALSE),0)</f>
        <v>0</v>
      </c>
      <c r="W56" s="233"/>
      <c r="X56" s="159" t="str">
        <f t="shared" ref="X56" si="62">IFERROR("Fascia Da "&amp;F56&amp;" a "&amp;F57&amp;" Decorrenza "&amp;DAY($C$14)&amp;"/"&amp;MONTH($C$14)&amp;"/"&amp;YEAR($C$14),0)</f>
        <v>Fascia Da  a  Decorrenza 0/1/1900</v>
      </c>
    </row>
    <row r="57" spans="1:24" ht="15" customHeight="1" x14ac:dyDescent="0.2">
      <c r="C57" s="444"/>
      <c r="D57" s="444"/>
      <c r="E57" s="287" t="s">
        <v>4</v>
      </c>
      <c r="F57" s="288" t="str">
        <f>IFERROR(VLOOKUP(Foglio2!$U44,Base!$B$6:$U$843,5,FALSE),"")</f>
        <v/>
      </c>
      <c r="G57" s="269">
        <f t="shared" ref="G57:N57" si="63">G56*1936.27</f>
        <v>0</v>
      </c>
      <c r="H57" s="269">
        <f t="shared" si="63"/>
        <v>0</v>
      </c>
      <c r="I57" s="269">
        <f t="shared" si="63"/>
        <v>0</v>
      </c>
      <c r="J57" s="269">
        <f t="shared" si="63"/>
        <v>0</v>
      </c>
      <c r="K57" s="269">
        <f t="shared" si="63"/>
        <v>0</v>
      </c>
      <c r="L57" s="289">
        <f t="shared" si="63"/>
        <v>0</v>
      </c>
      <c r="M57" s="269">
        <f t="shared" si="63"/>
        <v>0</v>
      </c>
      <c r="N57" s="228">
        <f t="shared" si="63"/>
        <v>0</v>
      </c>
      <c r="O57" s="279"/>
      <c r="P57" s="269">
        <f t="shared" ref="P57:V57" si="64">P56*1936.27</f>
        <v>0</v>
      </c>
      <c r="Q57" s="269">
        <f t="shared" si="64"/>
        <v>0</v>
      </c>
      <c r="R57" s="269">
        <f t="shared" si="64"/>
        <v>0</v>
      </c>
      <c r="S57" s="269">
        <f t="shared" si="64"/>
        <v>0</v>
      </c>
      <c r="T57" s="269">
        <f t="shared" si="64"/>
        <v>0</v>
      </c>
      <c r="U57" s="269">
        <f t="shared" si="64"/>
        <v>0</v>
      </c>
      <c r="V57" s="269">
        <f t="shared" si="64"/>
        <v>0</v>
      </c>
      <c r="W57" s="234"/>
    </row>
    <row r="58" spans="1:24" ht="15" customHeight="1" x14ac:dyDescent="0.2">
      <c r="E58" s="290"/>
      <c r="F58" s="290"/>
      <c r="G58" s="290"/>
      <c r="H58" s="290"/>
      <c r="I58" s="290"/>
      <c r="J58" s="290"/>
      <c r="K58" s="290"/>
      <c r="L58" s="290"/>
      <c r="M58" s="290"/>
      <c r="N58" s="290"/>
    </row>
    <row r="59" spans="1:24" ht="15" customHeight="1" x14ac:dyDescent="0.2">
      <c r="C59" s="385">
        <f>Base1!C1</f>
        <v>0</v>
      </c>
      <c r="D59" s="386"/>
      <c r="E59" s="387">
        <f>Base1!E1</f>
        <v>0</v>
      </c>
      <c r="F59" s="388"/>
      <c r="G59" s="388"/>
      <c r="H59" s="388"/>
      <c r="I59" s="388"/>
      <c r="J59" s="388"/>
      <c r="K59" s="388"/>
      <c r="L59" s="388"/>
      <c r="M59" s="388"/>
      <c r="N59" s="389"/>
      <c r="O59" s="167"/>
      <c r="P59" s="326" t="s">
        <v>149</v>
      </c>
      <c r="Q59" s="327"/>
      <c r="R59" s="328"/>
      <c r="S59" s="277" t="s">
        <v>161</v>
      </c>
      <c r="T59" s="277" t="s">
        <v>182</v>
      </c>
      <c r="U59" s="277" t="s">
        <v>182</v>
      </c>
      <c r="V59" s="277" t="s">
        <v>182</v>
      </c>
      <c r="W59" s="238"/>
    </row>
    <row r="60" spans="1:24" ht="15" customHeight="1" x14ac:dyDescent="0.2">
      <c r="C60" s="169"/>
      <c r="D60" s="170"/>
      <c r="E60" s="390"/>
      <c r="F60" s="390"/>
      <c r="G60" s="390"/>
      <c r="H60" s="390"/>
      <c r="I60" s="390"/>
      <c r="J60" s="390"/>
      <c r="K60" s="390"/>
      <c r="L60" s="390"/>
      <c r="M60" s="390"/>
      <c r="N60" s="391"/>
      <c r="O60" s="171"/>
      <c r="P60" s="329"/>
      <c r="Q60" s="330"/>
      <c r="R60" s="331"/>
      <c r="S60" s="276" t="s">
        <v>162</v>
      </c>
      <c r="T60" s="276" t="s">
        <v>183</v>
      </c>
      <c r="U60" s="276" t="s">
        <v>183</v>
      </c>
      <c r="V60" s="276" t="s">
        <v>183</v>
      </c>
      <c r="W60" s="238"/>
    </row>
    <row r="61" spans="1:24" ht="15" customHeight="1" x14ac:dyDescent="0.2">
      <c r="C61" s="392" t="s">
        <v>16</v>
      </c>
      <c r="D61" s="393"/>
      <c r="E61" s="394" t="s">
        <v>15</v>
      </c>
      <c r="F61" s="395"/>
      <c r="G61" s="398" t="s">
        <v>2</v>
      </c>
      <c r="H61" s="399"/>
      <c r="I61" s="399"/>
      <c r="J61" s="399"/>
      <c r="K61" s="399"/>
      <c r="L61" s="400"/>
      <c r="M61" s="401" t="s">
        <v>49</v>
      </c>
      <c r="N61" s="401" t="s">
        <v>50</v>
      </c>
      <c r="O61" s="173"/>
      <c r="P61" s="405" t="s">
        <v>150</v>
      </c>
      <c r="Q61" s="405" t="s">
        <v>153</v>
      </c>
      <c r="R61" s="174" t="s">
        <v>147</v>
      </c>
      <c r="S61" s="403" t="s">
        <v>163</v>
      </c>
      <c r="T61" s="403" t="s">
        <v>181</v>
      </c>
      <c r="U61" s="403" t="s">
        <v>200</v>
      </c>
      <c r="V61" s="403" t="s">
        <v>200</v>
      </c>
      <c r="W61" s="230"/>
    </row>
    <row r="62" spans="1:24" ht="42.75" customHeight="1" x14ac:dyDescent="0.2">
      <c r="C62" s="175" t="s">
        <v>20</v>
      </c>
      <c r="D62" s="175" t="s">
        <v>21</v>
      </c>
      <c r="E62" s="396"/>
      <c r="F62" s="397"/>
      <c r="G62" s="291" t="s">
        <v>17</v>
      </c>
      <c r="H62" s="317" t="s">
        <v>154</v>
      </c>
      <c r="I62" s="296" t="s">
        <v>219</v>
      </c>
      <c r="J62" s="291" t="s">
        <v>1</v>
      </c>
      <c r="K62" s="291" t="s">
        <v>151</v>
      </c>
      <c r="L62" s="291" t="s">
        <v>158</v>
      </c>
      <c r="M62" s="402"/>
      <c r="N62" s="402"/>
      <c r="O62" s="176"/>
      <c r="P62" s="406"/>
      <c r="Q62" s="406"/>
      <c r="R62" s="177">
        <f>IF(Foglio2!J30=Foglio2!E29,Ausiliari_Coll.Scol.!P30,IF(Foglio2!J30=Foglio2!E30,Collab._Tecnici!P30,IF(Foglio2!J30=Foglio2!E31,Assistenti_Tecnici!P30,IF(Foglio2!J30=Foglio2!E32,Assistenti_Amm.vo!P30,IF(Foglio2!J30=Foglio2!E33,Resp_Coord_Amm.vo!P30,IF(Foglio2!J30=Foglio2!E34,Direttore_Amm.vo!P30,IF(Foglio2!J30=Foglio2!E35,Doc_mat_elem.re!P30,IF(Foglio2!J30=Foglio2!E36,Doc_dipl_scuola_sec.!P30,IF(Foglio2!J30=Foglio2!E37,Doc_scuola_media!P30,IF(Foglio2!J30=Foglio2!E38,Doc_laureati_scuola_sec.!P30,IF(Foglio2!J30=Foglio2!E39,Direttivi_capi_ist.!P30,0)))))))))))</f>
        <v>0</v>
      </c>
      <c r="S62" s="404" t="s">
        <v>164</v>
      </c>
      <c r="T62" s="404" t="s">
        <v>164</v>
      </c>
      <c r="U62" s="404" t="s">
        <v>164</v>
      </c>
      <c r="V62" s="404" t="s">
        <v>164</v>
      </c>
      <c r="W62" s="239"/>
    </row>
    <row r="63" spans="1:24" ht="15" customHeight="1" x14ac:dyDescent="0.2">
      <c r="C63" s="178" t="s">
        <v>5</v>
      </c>
      <c r="D63" s="275" t="s">
        <v>6</v>
      </c>
      <c r="E63" s="383" t="s">
        <v>7</v>
      </c>
      <c r="F63" s="384"/>
      <c r="G63" s="181" t="s">
        <v>8</v>
      </c>
      <c r="H63" s="181" t="s">
        <v>9</v>
      </c>
      <c r="I63" s="181" t="s">
        <v>10</v>
      </c>
      <c r="J63" s="181" t="s">
        <v>11</v>
      </c>
      <c r="K63" s="181" t="s">
        <v>12</v>
      </c>
      <c r="L63" s="181" t="s">
        <v>13</v>
      </c>
      <c r="M63" s="181" t="s">
        <v>14</v>
      </c>
      <c r="N63" s="181" t="s">
        <v>19</v>
      </c>
      <c r="O63" s="179"/>
      <c r="P63" s="180" t="s">
        <v>159</v>
      </c>
      <c r="Q63" s="180" t="s">
        <v>160</v>
      </c>
      <c r="R63" s="181"/>
      <c r="S63" s="181"/>
      <c r="T63" s="181"/>
      <c r="U63" s="181"/>
      <c r="V63" s="181"/>
      <c r="W63" s="232"/>
    </row>
    <row r="64" spans="1:24" ht="15" customHeight="1" x14ac:dyDescent="0.2">
      <c r="A64" s="187">
        <f>IF(Foglio2!$J$7=1,TRUNC(V64,0),TRUNC(U64,0))</f>
        <v>0</v>
      </c>
      <c r="B64" s="187"/>
      <c r="C64" s="375" t="str">
        <f>IFERROR(VLOOKUP(G5,Base1!B6:U279,2,FALSE),"")</f>
        <v/>
      </c>
      <c r="D64" s="375" t="str">
        <f>IFERROR(VLOOKUP(G5,Base1!B6:U279,3,FALSE),"")</f>
        <v/>
      </c>
      <c r="E64" s="282" t="s">
        <v>3</v>
      </c>
      <c r="F64" s="283" t="str">
        <f>IFERROR(VLOOKUP(Foglio2!$U1,Base1!$B$6:$U$279,5,FALSE),"")</f>
        <v/>
      </c>
      <c r="G64" s="224">
        <f>IFERROR(VLOOKUP(Foglio2!$U1,Base1!$B$6:$U$279,6,FALSE),0)</f>
        <v>0</v>
      </c>
      <c r="H64" s="224">
        <f>IFERROR(VLOOKUP(Foglio2!$U1,Base1!$B$6:$U$279,7,FALSE),0)</f>
        <v>0</v>
      </c>
      <c r="I64" s="224">
        <f>IFERROR(VLOOKUP(Foglio2!$U1,Base1!$B$6:$U$279,8,FALSE),0)</f>
        <v>0</v>
      </c>
      <c r="J64" s="224">
        <f>IFERROR(VLOOKUP(Foglio2!$U1,Base1!$B$6:$U$279,9,FALSE),0)</f>
        <v>0</v>
      </c>
      <c r="K64" s="224">
        <f>IFERROR(VLOOKUP(Foglio2!$U1,Base1!$B$6:$U$279,10,FALSE),0)</f>
        <v>0</v>
      </c>
      <c r="L64" s="224">
        <f>IFERROR(VLOOKUP(Foglio2!$U1,Base1!$B$6:$U$279,11,FALSE),0)</f>
        <v>0</v>
      </c>
      <c r="M64" s="280">
        <f>IFERROR(VLOOKUP(Foglio2!$U1,Base1!$B$6:$U$279,12,FALSE),0)</f>
        <v>0</v>
      </c>
      <c r="N64" s="280">
        <f>IFERROR(VLOOKUP(Foglio2!$U1,Base1!$B$6:$U$279,13,FALSE),0)</f>
        <v>0</v>
      </c>
      <c r="O64" s="186" t="s">
        <v>217</v>
      </c>
      <c r="P64" s="224">
        <f>IFERROR(VLOOKUP(Foglio2!$U1,Base1!$B$6:$U$279,15,FALSE),0)</f>
        <v>0</v>
      </c>
      <c r="Q64" s="224">
        <f>IFERROR(VLOOKUP(Foglio2!$U1,Base1!$B$6:$U$279,16,FALSE),0)</f>
        <v>0</v>
      </c>
      <c r="R64" s="224">
        <f>IFERROR(VLOOKUP(Foglio2!$U1,Base1!$B$6:$U$279,17,FALSE),0)</f>
        <v>0</v>
      </c>
      <c r="S64" s="224">
        <f>IFERROR(VLOOKUP(Foglio2!$U1,Base1!$B$6:$U$279,18,FALSE),0)</f>
        <v>0</v>
      </c>
      <c r="T64" s="224">
        <f>IFERROR(VLOOKUP(Foglio2!$U1,Base1!$B$6:$U$255,19,FALSE),0)</f>
        <v>0</v>
      </c>
      <c r="U64" s="224">
        <f>IFERROR(VLOOKUP(Foglio2!$U1,Base1!$B$6:$U$279,20,FALSE),0)</f>
        <v>0</v>
      </c>
      <c r="V64" s="224">
        <f>IFERROR(VLOOKUP(Foglio2!$U1,Base1!$B$6:$V$279,21,FALSE),0)</f>
        <v>0</v>
      </c>
      <c r="W64" s="233"/>
      <c r="X64" s="159">
        <f>IFERROR("Fascia Da "&amp;F64&amp;" a "&amp;F65&amp;" Decorrenza "&amp;DAY(C64)&amp;"/"&amp;MONTH(C64)&amp;"/"&amp;YEAR(C64),0)</f>
        <v>0</v>
      </c>
    </row>
    <row r="65" spans="1:24" ht="15" customHeight="1" x14ac:dyDescent="0.2">
      <c r="C65" s="376"/>
      <c r="D65" s="376"/>
      <c r="E65" s="284" t="s">
        <v>4</v>
      </c>
      <c r="F65" s="285" t="str">
        <f>IFERROR(VLOOKUP(Foglio2!$U2,Base1!$B$6:$U$279,5,FALSE),"")</f>
        <v/>
      </c>
      <c r="G65" s="286">
        <f>G64*1936.27</f>
        <v>0</v>
      </c>
      <c r="H65" s="286">
        <f t="shared" ref="H65:U65" si="65">H64*1936.27</f>
        <v>0</v>
      </c>
      <c r="I65" s="286">
        <f t="shared" si="65"/>
        <v>0</v>
      </c>
      <c r="J65" s="286">
        <f t="shared" si="65"/>
        <v>0</v>
      </c>
      <c r="K65" s="286">
        <f t="shared" si="65"/>
        <v>0</v>
      </c>
      <c r="L65" s="234">
        <f t="shared" si="65"/>
        <v>0</v>
      </c>
      <c r="M65" s="286">
        <f t="shared" si="65"/>
        <v>0</v>
      </c>
      <c r="N65" s="281">
        <f t="shared" si="65"/>
        <v>0</v>
      </c>
      <c r="O65" s="183"/>
      <c r="P65" s="184">
        <f t="shared" si="65"/>
        <v>0</v>
      </c>
      <c r="Q65" s="184">
        <f t="shared" si="65"/>
        <v>0</v>
      </c>
      <c r="R65" s="184">
        <f t="shared" si="65"/>
        <v>0</v>
      </c>
      <c r="S65" s="184">
        <f t="shared" si="65"/>
        <v>0</v>
      </c>
      <c r="T65" s="184">
        <f t="shared" si="65"/>
        <v>0</v>
      </c>
      <c r="U65" s="184">
        <f t="shared" si="65"/>
        <v>0</v>
      </c>
      <c r="V65" s="184">
        <f t="shared" ref="V65:V77" si="66">V64*1936.27</f>
        <v>0</v>
      </c>
      <c r="W65" s="234"/>
    </row>
    <row r="66" spans="1:24" ht="15" customHeight="1" x14ac:dyDescent="0.2">
      <c r="A66" s="187">
        <f>IF(Foglio2!$J$7=1,TRUNC(V66,0),TRUNC(U66,0))</f>
        <v>0</v>
      </c>
      <c r="B66" s="187"/>
      <c r="C66" s="377" t="str">
        <f>C64</f>
        <v/>
      </c>
      <c r="D66" s="379" t="str">
        <f>D64</f>
        <v/>
      </c>
      <c r="E66" s="282" t="s">
        <v>3</v>
      </c>
      <c r="F66" s="283" t="str">
        <f>IFERROR(VLOOKUP(Foglio2!$U3,Base1!$B$6:$U$279,5,FALSE),"")</f>
        <v/>
      </c>
      <c r="G66" s="224">
        <f>IFERROR(VLOOKUP(Foglio2!$U3,Base1!$B$6:$U$279,6,FALSE),0)</f>
        <v>0</v>
      </c>
      <c r="H66" s="224">
        <f>IFERROR(VLOOKUP(Foglio2!$U3,Base1!$B$6:$U$279,7,FALSE),0)</f>
        <v>0</v>
      </c>
      <c r="I66" s="224">
        <f>IFERROR(VLOOKUP(Foglio2!$U3,Base1!$B$6:$U$279,8,FALSE),0)</f>
        <v>0</v>
      </c>
      <c r="J66" s="224">
        <f>IFERROR(VLOOKUP(Foglio2!$U3,Base1!$B$6:$U$279,9,FALSE),0)</f>
        <v>0</v>
      </c>
      <c r="K66" s="224">
        <f>IFERROR(VLOOKUP(Foglio2!$U3,Base1!$B$6:$U$279,10,FALSE),0)</f>
        <v>0</v>
      </c>
      <c r="L66" s="224">
        <f>IFERROR(VLOOKUP(Foglio2!$U3,Base1!$B$6:$U$279,11,FALSE),0)</f>
        <v>0</v>
      </c>
      <c r="M66" s="280">
        <f>IFERROR(VLOOKUP(Foglio2!$U3,Base1!$B$6:$U$279,12,FALSE),0)</f>
        <v>0</v>
      </c>
      <c r="N66" s="280">
        <f>IFERROR(VLOOKUP(Foglio2!$U3,Base1!$B$6:$U$279,13,FALSE),0)</f>
        <v>0</v>
      </c>
      <c r="O66" s="186" t="s">
        <v>217</v>
      </c>
      <c r="P66" s="224">
        <f>IFERROR(VLOOKUP(Foglio2!$U3,Base1!$B$6:$U$279,15,FALSE),0)</f>
        <v>0</v>
      </c>
      <c r="Q66" s="224">
        <f>IFERROR(VLOOKUP(Foglio2!$U3,Base1!$B$6:$U$279,16,FALSE),0)</f>
        <v>0</v>
      </c>
      <c r="R66" s="224">
        <f>IFERROR(VLOOKUP(Foglio2!$U3,Base1!$B$6:$U$279,17,FALSE),0)</f>
        <v>0</v>
      </c>
      <c r="S66" s="224">
        <f>IFERROR(VLOOKUP(Foglio2!$U3,Base1!$B$6:$U$279,18,FALSE),0)</f>
        <v>0</v>
      </c>
      <c r="T66" s="224">
        <f>IFERROR(VLOOKUP(Foglio2!$U3,Base1!$B$6:$U$255,19,FALSE),0)</f>
        <v>0</v>
      </c>
      <c r="U66" s="224">
        <f>IFERROR(VLOOKUP(Foglio2!$U3,Base1!$B$6:$U$279,20,FALSE),0)</f>
        <v>0</v>
      </c>
      <c r="V66" s="224">
        <f>IFERROR(VLOOKUP(Foglio2!$U3,Base1!$B$6:$V$279,21,FALSE),0)</f>
        <v>0</v>
      </c>
      <c r="W66" s="233"/>
      <c r="X66" s="159">
        <f>IFERROR("Fascia Da "&amp;F66&amp;" a "&amp;F67&amp;" Decorrenza "&amp;DAY(C64)&amp;"/"&amp;MONTH(C64)&amp;"/"&amp;YEAR(C64),0)</f>
        <v>0</v>
      </c>
    </row>
    <row r="67" spans="1:24" ht="15" customHeight="1" x14ac:dyDescent="0.2">
      <c r="C67" s="377"/>
      <c r="D67" s="377"/>
      <c r="E67" s="284" t="s">
        <v>4</v>
      </c>
      <c r="F67" s="285" t="str">
        <f>IFERROR(VLOOKUP(Foglio2!$U4,Base1!$B$6:$U$279,5,FALSE),"")</f>
        <v/>
      </c>
      <c r="G67" s="286">
        <f t="shared" ref="G67:N67" si="67">G66*1936.27</f>
        <v>0</v>
      </c>
      <c r="H67" s="286">
        <f t="shared" si="67"/>
        <v>0</v>
      </c>
      <c r="I67" s="286">
        <f t="shared" si="67"/>
        <v>0</v>
      </c>
      <c r="J67" s="286">
        <f t="shared" si="67"/>
        <v>0</v>
      </c>
      <c r="K67" s="286">
        <f t="shared" si="67"/>
        <v>0</v>
      </c>
      <c r="L67" s="234">
        <f t="shared" si="67"/>
        <v>0</v>
      </c>
      <c r="M67" s="286">
        <f t="shared" si="67"/>
        <v>0</v>
      </c>
      <c r="N67" s="281">
        <f t="shared" si="67"/>
        <v>0</v>
      </c>
      <c r="O67" s="183"/>
      <c r="P67" s="184">
        <f t="shared" ref="P67:U67" si="68">P66*1936.27</f>
        <v>0</v>
      </c>
      <c r="Q67" s="184">
        <f t="shared" si="68"/>
        <v>0</v>
      </c>
      <c r="R67" s="184">
        <f t="shared" si="68"/>
        <v>0</v>
      </c>
      <c r="S67" s="184">
        <f t="shared" si="68"/>
        <v>0</v>
      </c>
      <c r="T67" s="184">
        <f t="shared" si="68"/>
        <v>0</v>
      </c>
      <c r="U67" s="184">
        <f t="shared" si="68"/>
        <v>0</v>
      </c>
      <c r="V67" s="184">
        <f t="shared" si="66"/>
        <v>0</v>
      </c>
      <c r="W67" s="234"/>
    </row>
    <row r="68" spans="1:24" ht="15" customHeight="1" x14ac:dyDescent="0.2">
      <c r="A68" s="187">
        <f>IF(Foglio2!$J$7=1,TRUNC(V68,0),TRUNC(U68,0))</f>
        <v>0</v>
      </c>
      <c r="B68" s="187"/>
      <c r="C68" s="377"/>
      <c r="D68" s="377"/>
      <c r="E68" s="282" t="s">
        <v>3</v>
      </c>
      <c r="F68" s="283" t="str">
        <f>IFERROR(VLOOKUP(Foglio2!$U5,Base1!$B$6:$U$279,5,FALSE),"")</f>
        <v/>
      </c>
      <c r="G68" s="224">
        <f>IFERROR(VLOOKUP(Foglio2!$U5,Base1!$B$6:$U$279,6,FALSE),0)</f>
        <v>0</v>
      </c>
      <c r="H68" s="224">
        <f>IFERROR(VLOOKUP(Foglio2!$U5,Base1!$B$6:$U$279,7,FALSE),0)</f>
        <v>0</v>
      </c>
      <c r="I68" s="224">
        <f>IFERROR(VLOOKUP(Foglio2!$U5,Base1!$B$6:$U$279,8,FALSE),0)</f>
        <v>0</v>
      </c>
      <c r="J68" s="224">
        <f>IFERROR(VLOOKUP(Foglio2!$U5,Base1!$B$6:$U$279,9,FALSE),0)</f>
        <v>0</v>
      </c>
      <c r="K68" s="224">
        <f>IFERROR(VLOOKUP(Foglio2!$U5,Base1!$B$6:$U$279,10,FALSE),0)</f>
        <v>0</v>
      </c>
      <c r="L68" s="224">
        <f>IFERROR(VLOOKUP(Foglio2!$U5,Base1!$B$6:$U$279,11,FALSE),0)</f>
        <v>0</v>
      </c>
      <c r="M68" s="280">
        <f>IFERROR(VLOOKUP(Foglio2!$U5,Base1!$B$6:$U$279,12,FALSE),0)</f>
        <v>0</v>
      </c>
      <c r="N68" s="280">
        <f>IFERROR(VLOOKUP(Foglio2!$U5,Base1!$B$6:$U$279,13,FALSE),0)</f>
        <v>0</v>
      </c>
      <c r="O68" s="186" t="s">
        <v>217</v>
      </c>
      <c r="P68" s="224">
        <f>IFERROR(VLOOKUP(Foglio2!$U5,Base1!$B$6:$U$279,15,FALSE),0)</f>
        <v>0</v>
      </c>
      <c r="Q68" s="224">
        <f>IFERROR(VLOOKUP(Foglio2!$U5,Base1!$B$6:$U$279,16,FALSE),0)</f>
        <v>0</v>
      </c>
      <c r="R68" s="224">
        <f>IFERROR(VLOOKUP(Foglio2!$U5,Base1!$B$6:$U$279,17,FALSE),0)</f>
        <v>0</v>
      </c>
      <c r="S68" s="224">
        <f>IFERROR(VLOOKUP(Foglio2!$U5,Base1!$B$6:$U$279,18,FALSE),0)</f>
        <v>0</v>
      </c>
      <c r="T68" s="224">
        <f>IFERROR(VLOOKUP(Foglio2!$U5,Base1!$B$6:$U$255,19,FALSE),0)</f>
        <v>0</v>
      </c>
      <c r="U68" s="224">
        <f>IFERROR(VLOOKUP(Foglio2!$U5,Base1!$B$6:$U$279,20,FALSE),0)</f>
        <v>0</v>
      </c>
      <c r="V68" s="224">
        <f>IFERROR(VLOOKUP(Foglio2!$U5,Base1!$B$6:$V$279,21,FALSE),0)</f>
        <v>0</v>
      </c>
      <c r="W68" s="233"/>
      <c r="X68" s="159">
        <f>IFERROR("Fascia Da "&amp;F68&amp;" a "&amp;F69&amp;" Decorrenza "&amp;DAY(C64)&amp;"/"&amp;MONTH(C64)&amp;"/"&amp;YEAR(C64),0)</f>
        <v>0</v>
      </c>
    </row>
    <row r="69" spans="1:24" ht="15" customHeight="1" x14ac:dyDescent="0.2">
      <c r="C69" s="377"/>
      <c r="D69" s="377"/>
      <c r="E69" s="284" t="s">
        <v>4</v>
      </c>
      <c r="F69" s="285" t="str">
        <f>IFERROR(VLOOKUP(Foglio2!$U6,Base1!$B$6:$U$279,5,FALSE),"")</f>
        <v/>
      </c>
      <c r="G69" s="286">
        <f t="shared" ref="G69:N69" si="69">G68*1936.27</f>
        <v>0</v>
      </c>
      <c r="H69" s="286">
        <f t="shared" si="69"/>
        <v>0</v>
      </c>
      <c r="I69" s="286">
        <f t="shared" si="69"/>
        <v>0</v>
      </c>
      <c r="J69" s="286">
        <f t="shared" si="69"/>
        <v>0</v>
      </c>
      <c r="K69" s="286">
        <f t="shared" si="69"/>
        <v>0</v>
      </c>
      <c r="L69" s="234">
        <f t="shared" si="69"/>
        <v>0</v>
      </c>
      <c r="M69" s="286">
        <f t="shared" si="69"/>
        <v>0</v>
      </c>
      <c r="N69" s="281">
        <f t="shared" si="69"/>
        <v>0</v>
      </c>
      <c r="O69" s="183"/>
      <c r="P69" s="184">
        <f t="shared" ref="P69:U69" si="70">P68*1936.27</f>
        <v>0</v>
      </c>
      <c r="Q69" s="184">
        <f t="shared" si="70"/>
        <v>0</v>
      </c>
      <c r="R69" s="184">
        <f t="shared" si="70"/>
        <v>0</v>
      </c>
      <c r="S69" s="184">
        <f t="shared" si="70"/>
        <v>0</v>
      </c>
      <c r="T69" s="184">
        <f t="shared" si="70"/>
        <v>0</v>
      </c>
      <c r="U69" s="184">
        <f t="shared" si="70"/>
        <v>0</v>
      </c>
      <c r="V69" s="184">
        <f t="shared" si="66"/>
        <v>0</v>
      </c>
      <c r="W69" s="234"/>
    </row>
    <row r="70" spans="1:24" ht="15" customHeight="1" x14ac:dyDescent="0.2">
      <c r="A70" s="187">
        <f>IF(Foglio2!$J$7=1,TRUNC(V70,0),TRUNC(U70,0))</f>
        <v>0</v>
      </c>
      <c r="B70" s="187"/>
      <c r="C70" s="377"/>
      <c r="D70" s="377"/>
      <c r="E70" s="282" t="s">
        <v>3</v>
      </c>
      <c r="F70" s="283" t="str">
        <f>IFERROR(VLOOKUP(Foglio2!$U7,Base1!$B$6:$U$279,5,FALSE),"")</f>
        <v/>
      </c>
      <c r="G70" s="224">
        <f>IFERROR(VLOOKUP(Foglio2!$U7,Base1!$B$6:$U$279,6,FALSE),0)</f>
        <v>0</v>
      </c>
      <c r="H70" s="224">
        <f>IFERROR(VLOOKUP(Foglio2!$U7,Base1!$B$6:$U$279,7,FALSE),0)</f>
        <v>0</v>
      </c>
      <c r="I70" s="224">
        <f>IFERROR(VLOOKUP(Foglio2!$U7,Base1!$B$6:$U$279,8,FALSE),0)</f>
        <v>0</v>
      </c>
      <c r="J70" s="224">
        <f>IFERROR(VLOOKUP(Foglio2!$U7,Base1!$B$6:$U$279,9,FALSE),0)</f>
        <v>0</v>
      </c>
      <c r="K70" s="224">
        <f>IFERROR(VLOOKUP(Foglio2!$U7,Base1!$B$6:$U$279,10,FALSE),0)</f>
        <v>0</v>
      </c>
      <c r="L70" s="224">
        <f>IFERROR(VLOOKUP(Foglio2!$U7,Base1!$B$6:$U$279,11,FALSE),0)</f>
        <v>0</v>
      </c>
      <c r="M70" s="280">
        <f>IFERROR(VLOOKUP(Foglio2!$U7,Base1!$B$6:$U$279,12,FALSE),0)</f>
        <v>0</v>
      </c>
      <c r="N70" s="280">
        <f>IFERROR(VLOOKUP(Foglio2!$U7,Base1!$B$6:$U$279,13,FALSE),0)</f>
        <v>0</v>
      </c>
      <c r="O70" s="186" t="s">
        <v>217</v>
      </c>
      <c r="P70" s="224">
        <f>IFERROR(VLOOKUP(Foglio2!$U7,Base1!$B$6:$U$279,15,FALSE),0)</f>
        <v>0</v>
      </c>
      <c r="Q70" s="224">
        <f>IFERROR(VLOOKUP(Foglio2!$U7,Base1!$B$6:$U$279,16,FALSE),0)</f>
        <v>0</v>
      </c>
      <c r="R70" s="224">
        <f>IFERROR(VLOOKUP(Foglio2!$U7,Base1!$B$6:$U$279,17,FALSE),0)</f>
        <v>0</v>
      </c>
      <c r="S70" s="224">
        <f>IFERROR(VLOOKUP(Foglio2!$U7,Base1!$B$6:$U$279,18,FALSE),0)</f>
        <v>0</v>
      </c>
      <c r="T70" s="224">
        <f>IFERROR(VLOOKUP(Foglio2!$U7,Base1!$B$6:$U$255,19,FALSE),0)</f>
        <v>0</v>
      </c>
      <c r="U70" s="224">
        <f>IFERROR(VLOOKUP(Foglio2!$U7,Base1!$B$6:$U$279,20,FALSE),0)</f>
        <v>0</v>
      </c>
      <c r="V70" s="224">
        <f>IFERROR(VLOOKUP(Foglio2!$U7,Base1!$B$6:$V$279,21,FALSE),0)</f>
        <v>0</v>
      </c>
      <c r="W70" s="233"/>
      <c r="X70" s="159">
        <f>IFERROR("Fascia Da "&amp;F70&amp;" a "&amp;F71&amp;" Decorrenza "&amp;DAY(C64)&amp;"/"&amp;MONTH(C64)&amp;"/"&amp;YEAR(C64),0)</f>
        <v>0</v>
      </c>
    </row>
    <row r="71" spans="1:24" ht="15" customHeight="1" x14ac:dyDescent="0.2">
      <c r="C71" s="377"/>
      <c r="D71" s="377"/>
      <c r="E71" s="284" t="s">
        <v>4</v>
      </c>
      <c r="F71" s="285" t="str">
        <f>IFERROR(VLOOKUP(Foglio2!$U8,Base1!$B$6:$U$279,5,FALSE),"")</f>
        <v/>
      </c>
      <c r="G71" s="286">
        <f t="shared" ref="G71:N71" si="71">G70*1936.27</f>
        <v>0</v>
      </c>
      <c r="H71" s="286">
        <f t="shared" si="71"/>
        <v>0</v>
      </c>
      <c r="I71" s="286">
        <f t="shared" si="71"/>
        <v>0</v>
      </c>
      <c r="J71" s="286">
        <f t="shared" si="71"/>
        <v>0</v>
      </c>
      <c r="K71" s="286">
        <f t="shared" si="71"/>
        <v>0</v>
      </c>
      <c r="L71" s="234">
        <f t="shared" si="71"/>
        <v>0</v>
      </c>
      <c r="M71" s="286">
        <f t="shared" si="71"/>
        <v>0</v>
      </c>
      <c r="N71" s="281">
        <f t="shared" si="71"/>
        <v>0</v>
      </c>
      <c r="O71" s="183"/>
      <c r="P71" s="184">
        <f t="shared" ref="P71:U71" si="72">P70*1936.27</f>
        <v>0</v>
      </c>
      <c r="Q71" s="184">
        <f t="shared" si="72"/>
        <v>0</v>
      </c>
      <c r="R71" s="184">
        <f t="shared" si="72"/>
        <v>0</v>
      </c>
      <c r="S71" s="184">
        <f t="shared" si="72"/>
        <v>0</v>
      </c>
      <c r="T71" s="184">
        <f t="shared" si="72"/>
        <v>0</v>
      </c>
      <c r="U71" s="184">
        <f t="shared" si="72"/>
        <v>0</v>
      </c>
      <c r="V71" s="184">
        <f t="shared" si="66"/>
        <v>0</v>
      </c>
      <c r="W71" s="234"/>
    </row>
    <row r="72" spans="1:24" ht="15" customHeight="1" x14ac:dyDescent="0.2">
      <c r="A72" s="187">
        <f>IF(Foglio2!$J$7=1,TRUNC(V72,0),TRUNC(U72,0))</f>
        <v>0</v>
      </c>
      <c r="B72" s="187"/>
      <c r="C72" s="377"/>
      <c r="D72" s="377"/>
      <c r="E72" s="282" t="s">
        <v>3</v>
      </c>
      <c r="F72" s="283" t="str">
        <f>IFERROR(VLOOKUP(Foglio2!$U9,Base1!$B$6:$U$279,5,FALSE),"")</f>
        <v/>
      </c>
      <c r="G72" s="224">
        <f>IFERROR(VLOOKUP(Foglio2!$U9,Base1!$B$6:$U$279,6,FALSE),0)</f>
        <v>0</v>
      </c>
      <c r="H72" s="224">
        <f>IFERROR(VLOOKUP(Foglio2!$U9,Base1!$B$6:$U$279,7,FALSE),0)</f>
        <v>0</v>
      </c>
      <c r="I72" s="224">
        <f>IFERROR(VLOOKUP(Foglio2!$U9,Base1!$B$6:$U$279,8,FALSE),0)</f>
        <v>0</v>
      </c>
      <c r="J72" s="224">
        <f>IFERROR(VLOOKUP(Foglio2!$U9,Base1!$B$6:$U$279,9,FALSE),0)</f>
        <v>0</v>
      </c>
      <c r="K72" s="224">
        <f>IFERROR(VLOOKUP(Foglio2!$U9,Base1!$B$6:$U$279,10,FALSE),0)</f>
        <v>0</v>
      </c>
      <c r="L72" s="224">
        <f>IFERROR(VLOOKUP(Foglio2!$U9,Base1!$B$6:$U$279,11,FALSE),0)</f>
        <v>0</v>
      </c>
      <c r="M72" s="280">
        <f>IFERROR(VLOOKUP(Foglio2!$U9,Base1!$B$6:$U$279,12,FALSE),0)</f>
        <v>0</v>
      </c>
      <c r="N72" s="280">
        <f>IFERROR(VLOOKUP(Foglio2!$U9,Base1!$B$6:$U$279,13,FALSE),0)</f>
        <v>0</v>
      </c>
      <c r="O72" s="186" t="s">
        <v>217</v>
      </c>
      <c r="P72" s="224">
        <f>IFERROR(VLOOKUP(Foglio2!$U9,Base1!$B$6:$U$279,15,FALSE),0)</f>
        <v>0</v>
      </c>
      <c r="Q72" s="224">
        <f>IFERROR(VLOOKUP(Foglio2!$U9,Base1!$B$6:$U$279,16,FALSE),0)</f>
        <v>0</v>
      </c>
      <c r="R72" s="224">
        <f>IFERROR(VLOOKUP(Foglio2!$U9,Base1!$B$6:$U$279,17,FALSE),0)</f>
        <v>0</v>
      </c>
      <c r="S72" s="224">
        <f>IFERROR(VLOOKUP(Foglio2!$U9,Base1!$B$6:$U$279,18,FALSE),0)</f>
        <v>0</v>
      </c>
      <c r="T72" s="224">
        <f>IFERROR(VLOOKUP(Foglio2!$U9,Base1!$B$6:$U$255,19,FALSE),0)</f>
        <v>0</v>
      </c>
      <c r="U72" s="224">
        <f>IFERROR(VLOOKUP(Foglio2!$U9,Base1!$B$6:$U$279,20,FALSE),0)</f>
        <v>0</v>
      </c>
      <c r="V72" s="224">
        <f>IFERROR(VLOOKUP(Foglio2!$U9,Base1!$B$6:$V$279,21,FALSE),0)</f>
        <v>0</v>
      </c>
      <c r="W72" s="233"/>
      <c r="X72" s="159">
        <f>IFERROR("Fascia Da "&amp;F72&amp;" a "&amp;F73&amp;" Decorrenza "&amp;DAY(C64)&amp;"/"&amp;MONTH(C64)&amp;"/"&amp;YEAR(C64),0)</f>
        <v>0</v>
      </c>
    </row>
    <row r="73" spans="1:24" ht="15" customHeight="1" x14ac:dyDescent="0.2">
      <c r="C73" s="377"/>
      <c r="D73" s="377"/>
      <c r="E73" s="284" t="s">
        <v>4</v>
      </c>
      <c r="F73" s="285" t="str">
        <f>IFERROR(VLOOKUP(Foglio2!$U10,Base1!$B$6:$U$279,5,FALSE),"")</f>
        <v/>
      </c>
      <c r="G73" s="286">
        <f t="shared" ref="G73:N73" si="73">G72*1936.27</f>
        <v>0</v>
      </c>
      <c r="H73" s="286">
        <f t="shared" si="73"/>
        <v>0</v>
      </c>
      <c r="I73" s="286">
        <f t="shared" si="73"/>
        <v>0</v>
      </c>
      <c r="J73" s="286">
        <f t="shared" si="73"/>
        <v>0</v>
      </c>
      <c r="K73" s="286">
        <f t="shared" si="73"/>
        <v>0</v>
      </c>
      <c r="L73" s="234">
        <f t="shared" si="73"/>
        <v>0</v>
      </c>
      <c r="M73" s="286">
        <f t="shared" si="73"/>
        <v>0</v>
      </c>
      <c r="N73" s="281">
        <f t="shared" si="73"/>
        <v>0</v>
      </c>
      <c r="O73" s="183"/>
      <c r="P73" s="184">
        <f t="shared" ref="P73:U73" si="74">P72*1936.27</f>
        <v>0</v>
      </c>
      <c r="Q73" s="184">
        <f t="shared" si="74"/>
        <v>0</v>
      </c>
      <c r="R73" s="184">
        <f t="shared" si="74"/>
        <v>0</v>
      </c>
      <c r="S73" s="184">
        <f t="shared" si="74"/>
        <v>0</v>
      </c>
      <c r="T73" s="184">
        <f t="shared" si="74"/>
        <v>0</v>
      </c>
      <c r="U73" s="184">
        <f t="shared" si="74"/>
        <v>0</v>
      </c>
      <c r="V73" s="184">
        <f t="shared" si="66"/>
        <v>0</v>
      </c>
      <c r="W73" s="234"/>
    </row>
    <row r="74" spans="1:24" ht="15" customHeight="1" x14ac:dyDescent="0.2">
      <c r="A74" s="187">
        <f>IF(Foglio2!$J$7=1,TRUNC(V74,0),TRUNC(U74,0))</f>
        <v>0</v>
      </c>
      <c r="B74" s="187"/>
      <c r="C74" s="377"/>
      <c r="D74" s="377"/>
      <c r="E74" s="282" t="s">
        <v>3</v>
      </c>
      <c r="F74" s="283" t="str">
        <f>IFERROR(VLOOKUP(Foglio2!$U11,Base1!$B$6:$U$279,5,FALSE),"")</f>
        <v/>
      </c>
      <c r="G74" s="224">
        <f>IFERROR(VLOOKUP(Foglio2!$U11,Base1!$B$6:$U$279,6,FALSE),0)</f>
        <v>0</v>
      </c>
      <c r="H74" s="224">
        <f>IFERROR(VLOOKUP(Foglio2!$U11,Base1!$B$6:$U$279,7,FALSE),0)</f>
        <v>0</v>
      </c>
      <c r="I74" s="224">
        <f>IFERROR(VLOOKUP(Foglio2!$U11,Base1!$B$6:$U$279,8,FALSE),0)</f>
        <v>0</v>
      </c>
      <c r="J74" s="224">
        <f>IFERROR(VLOOKUP(Foglio2!$U11,Base1!$B$6:$U$279,9,FALSE),0)</f>
        <v>0</v>
      </c>
      <c r="K74" s="224">
        <f>IFERROR(VLOOKUP(Foglio2!$U11,Base1!$B$6:$U$279,10,FALSE),0)</f>
        <v>0</v>
      </c>
      <c r="L74" s="224">
        <f>IFERROR(VLOOKUP(Foglio2!$U11,Base1!$B$6:$U$279,11,FALSE),0)</f>
        <v>0</v>
      </c>
      <c r="M74" s="280">
        <f>IFERROR(VLOOKUP(Foglio2!$U11,Base1!$B$6:$U$279,12,FALSE),0)</f>
        <v>0</v>
      </c>
      <c r="N74" s="280">
        <f>IFERROR(VLOOKUP(Foglio2!$U11,Base1!$B$6:$U$279,13,FALSE),0)</f>
        <v>0</v>
      </c>
      <c r="O74" s="186" t="s">
        <v>217</v>
      </c>
      <c r="P74" s="224">
        <f>IFERROR(VLOOKUP(Foglio2!$U11,Base1!$B$6:$U$279,15,FALSE),0)</f>
        <v>0</v>
      </c>
      <c r="Q74" s="224">
        <f>IFERROR(VLOOKUP(Foglio2!$U11,Base1!$B$6:$U$279,16,FALSE),0)</f>
        <v>0</v>
      </c>
      <c r="R74" s="224">
        <f>IFERROR(VLOOKUP(Foglio2!$U11,Base1!$B$6:$U$279,17,FALSE),0)</f>
        <v>0</v>
      </c>
      <c r="S74" s="224">
        <f>IFERROR(VLOOKUP(Foglio2!$U11,Base1!$B$6:$U$279,18,FALSE),0)</f>
        <v>0</v>
      </c>
      <c r="T74" s="224">
        <f>IFERROR(VLOOKUP(Foglio2!$U11,Base1!$B$6:$U$255,19,FALSE),0)</f>
        <v>0</v>
      </c>
      <c r="U74" s="224">
        <f>IFERROR(VLOOKUP(Foglio2!$U11,Base1!$B$6:$U$279,20,FALSE),0)</f>
        <v>0</v>
      </c>
      <c r="V74" s="224">
        <f>IFERROR(VLOOKUP(Foglio2!$U11,Base1!$B$6:$V$279,21,FALSE),0)</f>
        <v>0</v>
      </c>
      <c r="W74" s="233"/>
      <c r="X74" s="159">
        <f>IFERROR("Fascia Da "&amp;F74&amp;" a "&amp;F75&amp;" Decorrenza "&amp;DAY(C64)&amp;"/"&amp;MONTH(C64)&amp;"/"&amp;YEAR(C64),0)</f>
        <v>0</v>
      </c>
    </row>
    <row r="75" spans="1:24" ht="15" customHeight="1" x14ac:dyDescent="0.2">
      <c r="C75" s="377"/>
      <c r="D75" s="377"/>
      <c r="E75" s="284" t="s">
        <v>4</v>
      </c>
      <c r="F75" s="285" t="str">
        <f>IFERROR(VLOOKUP(Foglio2!$U12,Base1!$B$6:$U$279,5,FALSE),"")</f>
        <v/>
      </c>
      <c r="G75" s="286">
        <f t="shared" ref="G75:N75" si="75">G74*1936.27</f>
        <v>0</v>
      </c>
      <c r="H75" s="286">
        <f t="shared" si="75"/>
        <v>0</v>
      </c>
      <c r="I75" s="286">
        <f t="shared" si="75"/>
        <v>0</v>
      </c>
      <c r="J75" s="286">
        <f t="shared" si="75"/>
        <v>0</v>
      </c>
      <c r="K75" s="286">
        <f t="shared" si="75"/>
        <v>0</v>
      </c>
      <c r="L75" s="234">
        <f t="shared" si="75"/>
        <v>0</v>
      </c>
      <c r="M75" s="286">
        <f t="shared" si="75"/>
        <v>0</v>
      </c>
      <c r="N75" s="281">
        <f t="shared" si="75"/>
        <v>0</v>
      </c>
      <c r="O75" s="183"/>
      <c r="P75" s="184">
        <f t="shared" ref="P75:U75" si="76">P74*1936.27</f>
        <v>0</v>
      </c>
      <c r="Q75" s="184">
        <f t="shared" si="76"/>
        <v>0</v>
      </c>
      <c r="R75" s="184">
        <f t="shared" si="76"/>
        <v>0</v>
      </c>
      <c r="S75" s="184">
        <f t="shared" si="76"/>
        <v>0</v>
      </c>
      <c r="T75" s="184">
        <f t="shared" si="76"/>
        <v>0</v>
      </c>
      <c r="U75" s="184">
        <f t="shared" si="76"/>
        <v>0</v>
      </c>
      <c r="V75" s="184">
        <f t="shared" si="66"/>
        <v>0</v>
      </c>
      <c r="W75" s="234"/>
    </row>
    <row r="76" spans="1:24" ht="15" customHeight="1" x14ac:dyDescent="0.2">
      <c r="A76" s="187">
        <f>IF(Foglio2!$J$7=1,TRUNC(V76,0),TRUNC(U76,0))</f>
        <v>0</v>
      </c>
      <c r="B76" s="187"/>
      <c r="C76" s="377"/>
      <c r="D76" s="377"/>
      <c r="E76" s="282" t="s">
        <v>3</v>
      </c>
      <c r="F76" s="283" t="str">
        <f>IFERROR(VLOOKUP(Foglio2!$U13,Base1!$B$6:$U$279,5,FALSE),"")</f>
        <v/>
      </c>
      <c r="G76" s="224">
        <f>IFERROR(VLOOKUP(Foglio2!$U13,Base1!$B$6:$U$279,6,FALSE),0)</f>
        <v>0</v>
      </c>
      <c r="H76" s="224">
        <f>IFERROR(VLOOKUP(Foglio2!$U13,Base1!$B$6:$U$279,7,FALSE),0)</f>
        <v>0</v>
      </c>
      <c r="I76" s="224">
        <f>IFERROR(VLOOKUP(Foglio2!$U13,Base1!$B$6:$U$279,8,FALSE),0)</f>
        <v>0</v>
      </c>
      <c r="J76" s="224">
        <f>IFERROR(VLOOKUP(Foglio2!$U13,Base1!$B$6:$U$279,9,FALSE),0)</f>
        <v>0</v>
      </c>
      <c r="K76" s="224">
        <f>IFERROR(VLOOKUP(Foglio2!$U13,Base1!$B$6:$U$279,10,FALSE),0)</f>
        <v>0</v>
      </c>
      <c r="L76" s="224">
        <f>IFERROR(VLOOKUP(Foglio2!$U13,Base1!$B$6:$U$279,11,FALSE),0)</f>
        <v>0</v>
      </c>
      <c r="M76" s="280">
        <f>IFERROR(VLOOKUP(Foglio2!$U13,Base1!$B$6:$U$279,12,FALSE),0)</f>
        <v>0</v>
      </c>
      <c r="N76" s="280">
        <f>IFERROR(VLOOKUP(Foglio2!$U13,Base1!$B$6:$U$279,13,FALSE),0)</f>
        <v>0</v>
      </c>
      <c r="O76" s="186" t="s">
        <v>217</v>
      </c>
      <c r="P76" s="224">
        <f>IFERROR(VLOOKUP(Foglio2!$U13,Base1!$B$6:$U$279,15,FALSE),0)</f>
        <v>0</v>
      </c>
      <c r="Q76" s="224">
        <f>IFERROR(VLOOKUP(Foglio2!$U13,Base1!$B$6:$U$279,16,FALSE),0)</f>
        <v>0</v>
      </c>
      <c r="R76" s="224">
        <f>IFERROR(VLOOKUP(Foglio2!$U13,Base1!$B$6:$U$279,17,FALSE),0)</f>
        <v>0</v>
      </c>
      <c r="S76" s="224">
        <f>IFERROR(VLOOKUP(Foglio2!$U13,Base1!$B$6:$U$279,18,FALSE),0)</f>
        <v>0</v>
      </c>
      <c r="T76" s="224">
        <f>IFERROR(VLOOKUP(Foglio2!$U13,Base1!$B$6:$U$255,19,FALSE),0)</f>
        <v>0</v>
      </c>
      <c r="U76" s="224">
        <f>IFERROR(VLOOKUP(Foglio2!$U13,Base1!$B$6:$U$279,20,FALSE),0)</f>
        <v>0</v>
      </c>
      <c r="V76" s="224">
        <f>IFERROR(VLOOKUP(Foglio2!$U13,Base1!$B$6:$V$279,21,FALSE),0)</f>
        <v>0</v>
      </c>
      <c r="W76" s="233"/>
      <c r="X76" s="159" t="str">
        <f>IFERROR(IF(G76&gt;0,("Fascia Da "&amp;F76&amp;" a "&amp;F77&amp;" Decorrenza "&amp;DAY(C64)&amp;"/"&amp;MONTH(C64)&amp;"/"&amp;YEAR(C64)),""),0)</f>
        <v/>
      </c>
    </row>
    <row r="77" spans="1:24" ht="15" customHeight="1" x14ac:dyDescent="0.2">
      <c r="C77" s="378"/>
      <c r="D77" s="378"/>
      <c r="E77" s="292" t="s">
        <v>4</v>
      </c>
      <c r="F77" s="293" t="str">
        <f>IFERROR(VLOOKUP(Foglio2!$U14,Base1!$B$6:$U$279,5,FALSE),"")</f>
        <v/>
      </c>
      <c r="G77" s="228">
        <f t="shared" ref="G77:N77" si="77">G76*1936.27</f>
        <v>0</v>
      </c>
      <c r="H77" s="228">
        <f t="shared" si="77"/>
        <v>0</v>
      </c>
      <c r="I77" s="228">
        <f t="shared" si="77"/>
        <v>0</v>
      </c>
      <c r="J77" s="228">
        <f t="shared" si="77"/>
        <v>0</v>
      </c>
      <c r="K77" s="228">
        <f t="shared" si="77"/>
        <v>0</v>
      </c>
      <c r="L77" s="294">
        <f t="shared" si="77"/>
        <v>0</v>
      </c>
      <c r="M77" s="228">
        <f t="shared" si="77"/>
        <v>0</v>
      </c>
      <c r="N77" s="228">
        <f t="shared" si="77"/>
        <v>0</v>
      </c>
      <c r="O77" s="183"/>
      <c r="P77" s="228">
        <f t="shared" ref="P77:U77" si="78">P76*1936.27</f>
        <v>0</v>
      </c>
      <c r="Q77" s="228">
        <f t="shared" si="78"/>
        <v>0</v>
      </c>
      <c r="R77" s="228">
        <f t="shared" si="78"/>
        <v>0</v>
      </c>
      <c r="S77" s="228">
        <f t="shared" si="78"/>
        <v>0</v>
      </c>
      <c r="T77" s="228">
        <f t="shared" si="78"/>
        <v>0</v>
      </c>
      <c r="U77" s="228">
        <f t="shared" si="78"/>
        <v>0</v>
      </c>
      <c r="V77" s="228">
        <f t="shared" si="66"/>
        <v>0</v>
      </c>
      <c r="W77" s="234"/>
    </row>
    <row r="78" spans="1:24" x14ac:dyDescent="0.2">
      <c r="E78" s="290"/>
      <c r="F78" s="290"/>
      <c r="G78" s="290"/>
      <c r="H78" s="290"/>
      <c r="I78" s="290"/>
      <c r="J78" s="290"/>
      <c r="K78" s="290"/>
      <c r="L78" s="290"/>
      <c r="M78" s="290"/>
      <c r="N78" s="290"/>
    </row>
    <row r="79" spans="1:24" ht="15" customHeight="1" x14ac:dyDescent="0.2">
      <c r="C79" s="385">
        <f>Base2!C1</f>
        <v>0</v>
      </c>
      <c r="D79" s="386"/>
      <c r="E79" s="387">
        <f>Base2!E1</f>
        <v>0</v>
      </c>
      <c r="F79" s="388"/>
      <c r="G79" s="388"/>
      <c r="H79" s="388"/>
      <c r="I79" s="388"/>
      <c r="J79" s="388"/>
      <c r="K79" s="388"/>
      <c r="L79" s="388"/>
      <c r="M79" s="388"/>
      <c r="N79" s="389"/>
      <c r="O79" s="167"/>
      <c r="P79" s="326" t="s">
        <v>149</v>
      </c>
      <c r="Q79" s="327"/>
      <c r="R79" s="328"/>
      <c r="S79" s="277" t="s">
        <v>161</v>
      </c>
      <c r="T79" s="277" t="s">
        <v>182</v>
      </c>
      <c r="U79" s="277" t="s">
        <v>182</v>
      </c>
      <c r="V79" s="277" t="s">
        <v>182</v>
      </c>
      <c r="W79" s="238"/>
    </row>
    <row r="80" spans="1:24" ht="15" customHeight="1" x14ac:dyDescent="0.2">
      <c r="C80" s="169"/>
      <c r="D80" s="170"/>
      <c r="E80" s="390"/>
      <c r="F80" s="390"/>
      <c r="G80" s="390"/>
      <c r="H80" s="390"/>
      <c r="I80" s="390"/>
      <c r="J80" s="390"/>
      <c r="K80" s="390"/>
      <c r="L80" s="390"/>
      <c r="M80" s="390"/>
      <c r="N80" s="391"/>
      <c r="O80" s="171"/>
      <c r="P80" s="329"/>
      <c r="Q80" s="330"/>
      <c r="R80" s="331"/>
      <c r="S80" s="276" t="s">
        <v>162</v>
      </c>
      <c r="T80" s="276" t="s">
        <v>183</v>
      </c>
      <c r="U80" s="276" t="s">
        <v>183</v>
      </c>
      <c r="V80" s="276" t="s">
        <v>183</v>
      </c>
      <c r="W80" s="238"/>
    </row>
    <row r="81" spans="1:24" ht="15" customHeight="1" x14ac:dyDescent="0.2">
      <c r="C81" s="392" t="s">
        <v>16</v>
      </c>
      <c r="D81" s="393"/>
      <c r="E81" s="394" t="s">
        <v>15</v>
      </c>
      <c r="F81" s="395"/>
      <c r="G81" s="398" t="s">
        <v>2</v>
      </c>
      <c r="H81" s="399"/>
      <c r="I81" s="399"/>
      <c r="J81" s="399"/>
      <c r="K81" s="399"/>
      <c r="L81" s="400"/>
      <c r="M81" s="401" t="s">
        <v>49</v>
      </c>
      <c r="N81" s="401" t="s">
        <v>50</v>
      </c>
      <c r="O81" s="173"/>
      <c r="P81" s="405" t="s">
        <v>150</v>
      </c>
      <c r="Q81" s="405" t="s">
        <v>153</v>
      </c>
      <c r="R81" s="174" t="s">
        <v>147</v>
      </c>
      <c r="S81" s="403" t="s">
        <v>163</v>
      </c>
      <c r="T81" s="403" t="s">
        <v>181</v>
      </c>
      <c r="U81" s="403" t="s">
        <v>200</v>
      </c>
      <c r="V81" s="403" t="s">
        <v>200</v>
      </c>
      <c r="W81" s="230"/>
    </row>
    <row r="82" spans="1:24" ht="42" customHeight="1" x14ac:dyDescent="0.2">
      <c r="C82" s="175" t="s">
        <v>20</v>
      </c>
      <c r="D82" s="175" t="s">
        <v>21</v>
      </c>
      <c r="E82" s="396"/>
      <c r="F82" s="397"/>
      <c r="G82" s="291" t="s">
        <v>17</v>
      </c>
      <c r="H82" s="317" t="s">
        <v>154</v>
      </c>
      <c r="I82" s="296" t="s">
        <v>219</v>
      </c>
      <c r="J82" s="291" t="s">
        <v>1</v>
      </c>
      <c r="K82" s="291" t="s">
        <v>151</v>
      </c>
      <c r="L82" s="291" t="s">
        <v>158</v>
      </c>
      <c r="M82" s="402"/>
      <c r="N82" s="402"/>
      <c r="O82" s="176"/>
      <c r="P82" s="406"/>
      <c r="Q82" s="406"/>
      <c r="R82" s="177">
        <f>IF(Foglio2!J50=Foglio2!E49,Ausiliari_Coll.Scol.!P50,IF(Foglio2!J50=Foglio2!E50,Collab._Tecnici!P50,IF(Foglio2!J50=Foglio2!E51,Assistenti_Tecnici!P50,IF(Foglio2!J50=Foglio2!E52,Assistenti_Amm.vo!P50,IF(Foglio2!J50=Foglio2!E53,Resp_Coord_Amm.vo!P50,IF(Foglio2!J50=Foglio2!E54,Direttore_Amm.vo!P50,IF(Foglio2!J50=Foglio2!E55,Doc_mat_elem.re!P50,IF(Foglio2!J50=Foglio2!E56,Doc_dipl_scuola_sec.!P50,IF(Foglio2!J50=Foglio2!E57,Doc_scuola_media!P50,IF(Foglio2!J50=Foglio2!E58,Doc_laureati_scuola_sec.!P50,IF(Foglio2!J50=Foglio2!E59,Direttivi_capi_ist.!P50,0)))))))))))</f>
        <v>0</v>
      </c>
      <c r="S82" s="404" t="s">
        <v>164</v>
      </c>
      <c r="T82" s="404" t="s">
        <v>164</v>
      </c>
      <c r="U82" s="404" t="s">
        <v>164</v>
      </c>
      <c r="V82" s="404" t="s">
        <v>164</v>
      </c>
      <c r="W82" s="239"/>
    </row>
    <row r="83" spans="1:24" ht="15" customHeight="1" x14ac:dyDescent="0.2">
      <c r="C83" s="178" t="s">
        <v>5</v>
      </c>
      <c r="D83" s="275" t="s">
        <v>6</v>
      </c>
      <c r="E83" s="383" t="s">
        <v>7</v>
      </c>
      <c r="F83" s="384"/>
      <c r="G83" s="181" t="s">
        <v>8</v>
      </c>
      <c r="H83" s="181" t="s">
        <v>9</v>
      </c>
      <c r="I83" s="181" t="s">
        <v>10</v>
      </c>
      <c r="J83" s="181" t="s">
        <v>11</v>
      </c>
      <c r="K83" s="181" t="s">
        <v>12</v>
      </c>
      <c r="L83" s="181" t="s">
        <v>13</v>
      </c>
      <c r="M83" s="181" t="s">
        <v>14</v>
      </c>
      <c r="N83" s="181" t="s">
        <v>19</v>
      </c>
      <c r="O83" s="179"/>
      <c r="P83" s="180" t="s">
        <v>159</v>
      </c>
      <c r="Q83" s="180" t="s">
        <v>160</v>
      </c>
      <c r="R83" s="181"/>
      <c r="S83" s="181"/>
      <c r="T83" s="181"/>
      <c r="U83" s="181"/>
      <c r="V83" s="181"/>
      <c r="W83" s="232"/>
    </row>
    <row r="84" spans="1:24" ht="15" customHeight="1" x14ac:dyDescent="0.2">
      <c r="A84" s="187">
        <f>IF(Foglio2!$J$7=1,TRUNC(V84,0),TRUNC(U84,0))</f>
        <v>0</v>
      </c>
      <c r="B84" s="187"/>
      <c r="C84" s="375" t="str">
        <f>IFERROR(VLOOKUP(G5,Base1!B6:U279,2,FALSE),"")</f>
        <v/>
      </c>
      <c r="D84" s="375" t="str">
        <f>IFERROR(VLOOKUP(G5,Base2!B6:U279,3,FALSE),"")</f>
        <v/>
      </c>
      <c r="E84" s="282" t="s">
        <v>3</v>
      </c>
      <c r="F84" s="283" t="str">
        <f>IFERROR(VLOOKUP(Foglio2!$U1,Base2!$B$6:$U$279,5,FALSE),"")</f>
        <v/>
      </c>
      <c r="G84" s="224">
        <f>IFERROR(VLOOKUP(Foglio2!$U1,Base2!$B$6:$U$279,6,FALSE),0)</f>
        <v>0</v>
      </c>
      <c r="H84" s="224">
        <f>IFERROR(VLOOKUP(Foglio2!$U1,Base2!$B$6:$U$279,7,FALSE),0)</f>
        <v>0</v>
      </c>
      <c r="I84" s="224">
        <f>IFERROR(VLOOKUP(Foglio2!$U1,Base2!$B$6:$U$279,8,FALSE),0)</f>
        <v>0</v>
      </c>
      <c r="J84" s="224">
        <f>IFERROR(VLOOKUP(Foglio2!$U1,Base2!$B$6:$U$279,9,FALSE),0)</f>
        <v>0</v>
      </c>
      <c r="K84" s="224">
        <f>IFERROR(VLOOKUP(Foglio2!$U1,Base2!$B$6:$U$279,10,FALSE),0)</f>
        <v>0</v>
      </c>
      <c r="L84" s="224">
        <f>IFERROR(VLOOKUP(Foglio2!$U1,Base2!$B$6:$U$279,11,FALSE),0)</f>
        <v>0</v>
      </c>
      <c r="M84" s="280">
        <f>IFERROR(VLOOKUP(Foglio2!$U1,Base2!$B$6:$U$279,12,FALSE),0)</f>
        <v>0</v>
      </c>
      <c r="N84" s="280">
        <f>IFERROR(VLOOKUP(Foglio2!$U1,Base2!$B$6:$U$279,13,FALSE),0)</f>
        <v>0</v>
      </c>
      <c r="O84" s="186" t="s">
        <v>218</v>
      </c>
      <c r="P84" s="224">
        <f>IFERROR(VLOOKUP(Foglio2!$U1,Base2!$B$6:$U$279,15,FALSE),0)</f>
        <v>0</v>
      </c>
      <c r="Q84" s="224">
        <f>IFERROR(VLOOKUP(Foglio2!$U1,Base2!$B$6:$U$279,16,FALSE),0)</f>
        <v>0</v>
      </c>
      <c r="R84" s="224">
        <f>IFERROR(VLOOKUP(Foglio2!$U1,Base2!$B$6:$U$279,17,FALSE),0)</f>
        <v>0</v>
      </c>
      <c r="S84" s="224">
        <f>IFERROR(VLOOKUP(Foglio2!$U1,Base2!$B$6:$U$279,18,FALSE),0)</f>
        <v>0</v>
      </c>
      <c r="T84" s="224">
        <f>IFERROR(VLOOKUP(Foglio2!$U1,Base2!$B$6:$U$255,19,FALSE),0)</f>
        <v>0</v>
      </c>
      <c r="U84" s="224">
        <f>IFERROR(VLOOKUP(Foglio2!$U1,Base2!$B$6:$U$279,20,FALSE),0)</f>
        <v>0</v>
      </c>
      <c r="V84" s="224">
        <f>IFERROR(VLOOKUP(Foglio2!$U1,Base2!$B$6:$W$279,21,FALSE),0)</f>
        <v>0</v>
      </c>
      <c r="W84" s="233"/>
      <c r="X84" s="159">
        <f>IFERROR("Fascia Da "&amp;F84&amp;" a "&amp;F85&amp;" Decorrenza "&amp;DAY(C84)&amp;"/"&amp;MONTH(C84)&amp;"/"&amp;YEAR(C84),0)</f>
        <v>0</v>
      </c>
    </row>
    <row r="85" spans="1:24" ht="15" customHeight="1" x14ac:dyDescent="0.2">
      <c r="C85" s="376"/>
      <c r="D85" s="376"/>
      <c r="E85" s="284" t="s">
        <v>4</v>
      </c>
      <c r="F85" s="285" t="str">
        <f>IFERROR(VLOOKUP(Foglio2!$U2,Base2!$B$6:$U$279,5,FALSE),"")</f>
        <v/>
      </c>
      <c r="G85" s="286">
        <f>G84*1936.27</f>
        <v>0</v>
      </c>
      <c r="H85" s="286">
        <f t="shared" ref="H85:N85" si="79">H84*1936.27</f>
        <v>0</v>
      </c>
      <c r="I85" s="286">
        <f t="shared" si="79"/>
        <v>0</v>
      </c>
      <c r="J85" s="286">
        <f t="shared" si="79"/>
        <v>0</v>
      </c>
      <c r="K85" s="286">
        <f t="shared" si="79"/>
        <v>0</v>
      </c>
      <c r="L85" s="234">
        <f t="shared" si="79"/>
        <v>0</v>
      </c>
      <c r="M85" s="286">
        <f t="shared" si="79"/>
        <v>0</v>
      </c>
      <c r="N85" s="281">
        <f t="shared" si="79"/>
        <v>0</v>
      </c>
      <c r="O85" s="183"/>
      <c r="P85" s="184">
        <f t="shared" ref="P85:V85" si="80">P84*1936.27</f>
        <v>0</v>
      </c>
      <c r="Q85" s="184">
        <f t="shared" si="80"/>
        <v>0</v>
      </c>
      <c r="R85" s="184">
        <f t="shared" si="80"/>
        <v>0</v>
      </c>
      <c r="S85" s="184">
        <f t="shared" si="80"/>
        <v>0</v>
      </c>
      <c r="T85" s="184">
        <f t="shared" si="80"/>
        <v>0</v>
      </c>
      <c r="U85" s="184">
        <f t="shared" si="80"/>
        <v>0</v>
      </c>
      <c r="V85" s="184">
        <f t="shared" si="80"/>
        <v>0</v>
      </c>
      <c r="W85" s="234"/>
    </row>
    <row r="86" spans="1:24" ht="15" customHeight="1" x14ac:dyDescent="0.2">
      <c r="A86" s="187">
        <f>IF(Foglio2!$J$7=1,TRUNC(V86,0),TRUNC(U86,0))</f>
        <v>0</v>
      </c>
      <c r="B86" s="187"/>
      <c r="C86" s="377" t="str">
        <f>C84</f>
        <v/>
      </c>
      <c r="D86" s="379" t="str">
        <f>D84</f>
        <v/>
      </c>
      <c r="E86" s="282" t="s">
        <v>3</v>
      </c>
      <c r="F86" s="283" t="str">
        <f>IFERROR(VLOOKUP(Foglio2!$U3,Base2!$B$6:$U$279,5,FALSE),"")</f>
        <v/>
      </c>
      <c r="G86" s="224">
        <f>IFERROR(VLOOKUP(Foglio2!$U3,Base2!$B$6:$U$279,6,FALSE),0)</f>
        <v>0</v>
      </c>
      <c r="H86" s="224">
        <f>IFERROR(VLOOKUP(Foglio2!$U3,Base2!$B$6:$U$279,7,FALSE),0)</f>
        <v>0</v>
      </c>
      <c r="I86" s="224">
        <f>IFERROR(VLOOKUP(Foglio2!$U3,Base2!$B$6:$U$279,8,FALSE),0)</f>
        <v>0</v>
      </c>
      <c r="J86" s="224">
        <f>IFERROR(VLOOKUP(Foglio2!$U3,Base2!$B$6:$U$279,9,FALSE),0)</f>
        <v>0</v>
      </c>
      <c r="K86" s="224">
        <f>IFERROR(VLOOKUP(Foglio2!$U3,Base2!$B$6:$U$279,10,FALSE),0)</f>
        <v>0</v>
      </c>
      <c r="L86" s="224">
        <f>IFERROR(VLOOKUP(Foglio2!$U3,Base2!$B$6:$U$279,11,FALSE),0)</f>
        <v>0</v>
      </c>
      <c r="M86" s="280">
        <f>IFERROR(VLOOKUP(Foglio2!$U3,Base2!$B$6:$U$279,12,FALSE),0)</f>
        <v>0</v>
      </c>
      <c r="N86" s="280">
        <f>IFERROR(VLOOKUP(Foglio2!$U3,Base2!$B$6:$U$279,13,FALSE),0)</f>
        <v>0</v>
      </c>
      <c r="O86" s="186" t="s">
        <v>218</v>
      </c>
      <c r="P86" s="224">
        <f>IFERROR(VLOOKUP(Foglio2!$U3,Base2!$B$6:$U$279,15,FALSE),0)</f>
        <v>0</v>
      </c>
      <c r="Q86" s="224">
        <f>IFERROR(VLOOKUP(Foglio2!$U3,Base2!$B$6:$U$279,16,FALSE),0)</f>
        <v>0</v>
      </c>
      <c r="R86" s="224">
        <f>IFERROR(VLOOKUP(Foglio2!$U3,Base2!$B$6:$U$279,17,FALSE),0)</f>
        <v>0</v>
      </c>
      <c r="S86" s="224">
        <f>IFERROR(VLOOKUP(Foglio2!$U3,Base2!$B$6:$U$279,18,FALSE),0)</f>
        <v>0</v>
      </c>
      <c r="T86" s="224">
        <f>IFERROR(VLOOKUP(Foglio2!$U3,Base2!$B$6:$U$255,19,FALSE),0)</f>
        <v>0</v>
      </c>
      <c r="U86" s="224">
        <f>IFERROR(VLOOKUP(Foglio2!$U3,Base2!$B$6:$U$279,20,FALSE),0)</f>
        <v>0</v>
      </c>
      <c r="V86" s="224">
        <f>IFERROR(VLOOKUP(Foglio2!$U3,Base2!$B$6:$W$279,21,FALSE),0)</f>
        <v>0</v>
      </c>
      <c r="W86" s="233"/>
      <c r="X86" s="159">
        <f>IFERROR("Fascia Da "&amp;F86&amp;" a "&amp;F87&amp;" Decorrenza "&amp;DAY(C84)&amp;"/"&amp;MONTH(C84)&amp;"/"&amp;YEAR(C84),0)</f>
        <v>0</v>
      </c>
    </row>
    <row r="87" spans="1:24" ht="15" customHeight="1" x14ac:dyDescent="0.2">
      <c r="C87" s="377"/>
      <c r="D87" s="377"/>
      <c r="E87" s="284" t="s">
        <v>4</v>
      </c>
      <c r="F87" s="285" t="str">
        <f>IFERROR(VLOOKUP(Foglio2!$U4,Base2!$B$6:$U$279,5,FALSE),"")</f>
        <v/>
      </c>
      <c r="G87" s="286">
        <f t="shared" ref="G87:N87" si="81">G86*1936.27</f>
        <v>0</v>
      </c>
      <c r="H87" s="286">
        <f t="shared" si="81"/>
        <v>0</v>
      </c>
      <c r="I87" s="286">
        <f t="shared" si="81"/>
        <v>0</v>
      </c>
      <c r="J87" s="286">
        <f t="shared" si="81"/>
        <v>0</v>
      </c>
      <c r="K87" s="286">
        <f t="shared" si="81"/>
        <v>0</v>
      </c>
      <c r="L87" s="234">
        <f t="shared" si="81"/>
        <v>0</v>
      </c>
      <c r="M87" s="286">
        <f t="shared" si="81"/>
        <v>0</v>
      </c>
      <c r="N87" s="281">
        <f t="shared" si="81"/>
        <v>0</v>
      </c>
      <c r="O87" s="183"/>
      <c r="P87" s="184">
        <f t="shared" ref="P87:V87" si="82">P86*1936.27</f>
        <v>0</v>
      </c>
      <c r="Q87" s="184">
        <f t="shared" si="82"/>
        <v>0</v>
      </c>
      <c r="R87" s="184">
        <f t="shared" si="82"/>
        <v>0</v>
      </c>
      <c r="S87" s="184">
        <f t="shared" si="82"/>
        <v>0</v>
      </c>
      <c r="T87" s="184">
        <f t="shared" si="82"/>
        <v>0</v>
      </c>
      <c r="U87" s="184">
        <f t="shared" si="82"/>
        <v>0</v>
      </c>
      <c r="V87" s="184">
        <f t="shared" si="82"/>
        <v>0</v>
      </c>
      <c r="W87" s="234"/>
    </row>
    <row r="88" spans="1:24" ht="15" customHeight="1" x14ac:dyDescent="0.2">
      <c r="A88" s="187">
        <f>IF(Foglio2!$J$7=1,TRUNC(V88,0),TRUNC(U88,0))</f>
        <v>0</v>
      </c>
      <c r="B88" s="187"/>
      <c r="C88" s="377"/>
      <c r="D88" s="377"/>
      <c r="E88" s="282" t="s">
        <v>3</v>
      </c>
      <c r="F88" s="283" t="str">
        <f>IFERROR(VLOOKUP(Foglio2!$U5,Base2!$B$6:$U$279,5,FALSE),"")</f>
        <v/>
      </c>
      <c r="G88" s="224">
        <f>IFERROR(VLOOKUP(Foglio2!$U5,Base2!$B$6:$U$279,6,FALSE),0)</f>
        <v>0</v>
      </c>
      <c r="H88" s="224">
        <f>IFERROR(VLOOKUP(Foglio2!$U5,Base2!$B$6:$U$279,7,FALSE),0)</f>
        <v>0</v>
      </c>
      <c r="I88" s="224">
        <f>IFERROR(VLOOKUP(Foglio2!$U5,Base2!$B$6:$U$279,8,FALSE),0)</f>
        <v>0</v>
      </c>
      <c r="J88" s="224">
        <f>IFERROR(VLOOKUP(Foglio2!$U5,Base2!$B$6:$U$279,9,FALSE),0)</f>
        <v>0</v>
      </c>
      <c r="K88" s="224">
        <f>IFERROR(VLOOKUP(Foglio2!$U5,Base2!$B$6:$U$279,10,FALSE),0)</f>
        <v>0</v>
      </c>
      <c r="L88" s="224">
        <f>IFERROR(VLOOKUP(Foglio2!$U5,Base2!$B$6:$U$279,11,FALSE),0)</f>
        <v>0</v>
      </c>
      <c r="M88" s="280">
        <f>IFERROR(VLOOKUP(Foglio2!$U5,Base2!$B$6:$U$279,12,FALSE),0)</f>
        <v>0</v>
      </c>
      <c r="N88" s="280">
        <f>IFERROR(VLOOKUP(Foglio2!$U5,Base2!$B$6:$U$279,13,FALSE),0)</f>
        <v>0</v>
      </c>
      <c r="O88" s="186" t="s">
        <v>218</v>
      </c>
      <c r="P88" s="224">
        <f>IFERROR(VLOOKUP(Foglio2!$U5,Base2!$B$6:$U$279,15,FALSE),0)</f>
        <v>0</v>
      </c>
      <c r="Q88" s="224">
        <f>IFERROR(VLOOKUP(Foglio2!$U5,Base2!$B$6:$U$279,16,FALSE),0)</f>
        <v>0</v>
      </c>
      <c r="R88" s="224">
        <f>IFERROR(VLOOKUP(Foglio2!$U5,Base2!$B$6:$U$279,17,FALSE),0)</f>
        <v>0</v>
      </c>
      <c r="S88" s="224">
        <f>IFERROR(VLOOKUP(Foglio2!$U5,Base2!$B$6:$U$279,18,FALSE),0)</f>
        <v>0</v>
      </c>
      <c r="T88" s="224">
        <f>IFERROR(VLOOKUP(Foglio2!$U5,Base2!$B$6:$U$255,19,FALSE),0)</f>
        <v>0</v>
      </c>
      <c r="U88" s="224">
        <f>IFERROR(VLOOKUP(Foglio2!$U5,Base2!$B$6:$U$279,20,FALSE),0)</f>
        <v>0</v>
      </c>
      <c r="V88" s="224">
        <f>IFERROR(VLOOKUP(Foglio2!$U5,Base2!$B$6:$W$279,21,FALSE),0)</f>
        <v>0</v>
      </c>
      <c r="W88" s="233"/>
      <c r="X88" s="159">
        <f>IFERROR("Fascia Da "&amp;F88&amp;" a "&amp;F89&amp;" Decorrenza "&amp;DAY(C84)&amp;"/"&amp;MONTH(C84)&amp;"/"&amp;YEAR(C84),0)</f>
        <v>0</v>
      </c>
    </row>
    <row r="89" spans="1:24" ht="15" customHeight="1" x14ac:dyDescent="0.2">
      <c r="C89" s="377"/>
      <c r="D89" s="377"/>
      <c r="E89" s="284" t="s">
        <v>4</v>
      </c>
      <c r="F89" s="285" t="str">
        <f>IFERROR(VLOOKUP(Foglio2!$U6,Base2!$B$6:$U$279,5,FALSE),"")</f>
        <v/>
      </c>
      <c r="G89" s="286">
        <f t="shared" ref="G89:N89" si="83">G88*1936.27</f>
        <v>0</v>
      </c>
      <c r="H89" s="286">
        <f t="shared" si="83"/>
        <v>0</v>
      </c>
      <c r="I89" s="286">
        <f t="shared" si="83"/>
        <v>0</v>
      </c>
      <c r="J89" s="286">
        <f t="shared" si="83"/>
        <v>0</v>
      </c>
      <c r="K89" s="286">
        <f t="shared" si="83"/>
        <v>0</v>
      </c>
      <c r="L89" s="234">
        <f t="shared" si="83"/>
        <v>0</v>
      </c>
      <c r="M89" s="286">
        <f t="shared" si="83"/>
        <v>0</v>
      </c>
      <c r="N89" s="281">
        <f t="shared" si="83"/>
        <v>0</v>
      </c>
      <c r="O89" s="183"/>
      <c r="P89" s="184">
        <f t="shared" ref="P89:V89" si="84">P88*1936.27</f>
        <v>0</v>
      </c>
      <c r="Q89" s="184">
        <f t="shared" si="84"/>
        <v>0</v>
      </c>
      <c r="R89" s="184">
        <f t="shared" si="84"/>
        <v>0</v>
      </c>
      <c r="S89" s="184">
        <f t="shared" si="84"/>
        <v>0</v>
      </c>
      <c r="T89" s="184">
        <f t="shared" si="84"/>
        <v>0</v>
      </c>
      <c r="U89" s="184">
        <f t="shared" si="84"/>
        <v>0</v>
      </c>
      <c r="V89" s="184">
        <f t="shared" si="84"/>
        <v>0</v>
      </c>
      <c r="W89" s="234"/>
    </row>
    <row r="90" spans="1:24" ht="15" customHeight="1" x14ac:dyDescent="0.2">
      <c r="A90" s="187">
        <f>IF(Foglio2!$J$7=1,TRUNC(V90,0),TRUNC(U90,0))</f>
        <v>0</v>
      </c>
      <c r="B90" s="187"/>
      <c r="C90" s="377"/>
      <c r="D90" s="377"/>
      <c r="E90" s="282" t="s">
        <v>3</v>
      </c>
      <c r="F90" s="283" t="str">
        <f>IFERROR(VLOOKUP(Foglio2!$U7,Base2!$B$6:$U$279,5,FALSE),"")</f>
        <v/>
      </c>
      <c r="G90" s="224">
        <f>IFERROR(VLOOKUP(Foglio2!$U7,Base2!$B$6:$U$279,6,FALSE),0)</f>
        <v>0</v>
      </c>
      <c r="H90" s="224">
        <f>IFERROR(VLOOKUP(Foglio2!$U7,Base2!$B$6:$U$279,7,FALSE),0)</f>
        <v>0</v>
      </c>
      <c r="I90" s="224">
        <f>IFERROR(VLOOKUP(Foglio2!$U7,Base2!$B$6:$U$279,8,FALSE),0)</f>
        <v>0</v>
      </c>
      <c r="J90" s="224">
        <f>IFERROR(VLOOKUP(Foglio2!$U7,Base2!$B$6:$U$279,9,FALSE),0)</f>
        <v>0</v>
      </c>
      <c r="K90" s="224">
        <f>IFERROR(VLOOKUP(Foglio2!$U7,Base2!$B$6:$U$279,10,FALSE),0)</f>
        <v>0</v>
      </c>
      <c r="L90" s="224">
        <f>IFERROR(VLOOKUP(Foglio2!$U7,Base2!$B$6:$U$279,11,FALSE),0)</f>
        <v>0</v>
      </c>
      <c r="M90" s="280">
        <f>IFERROR(VLOOKUP(Foglio2!$U7,Base2!$B$6:$U$279,12,FALSE),0)</f>
        <v>0</v>
      </c>
      <c r="N90" s="280">
        <f>IFERROR(VLOOKUP(Foglio2!$U7,Base2!$B$6:$U$279,13,FALSE),0)</f>
        <v>0</v>
      </c>
      <c r="O90" s="186" t="s">
        <v>218</v>
      </c>
      <c r="P90" s="224">
        <f>IFERROR(VLOOKUP(Foglio2!$U7,Base2!$B$6:$U$279,15,FALSE),0)</f>
        <v>0</v>
      </c>
      <c r="Q90" s="224">
        <f>IFERROR(VLOOKUP(Foglio2!$U7,Base2!$B$6:$U$279,16,FALSE),0)</f>
        <v>0</v>
      </c>
      <c r="R90" s="224">
        <f>IFERROR(VLOOKUP(Foglio2!$U7,Base2!$B$6:$U$279,17,FALSE),0)</f>
        <v>0</v>
      </c>
      <c r="S90" s="224">
        <f>IFERROR(VLOOKUP(Foglio2!$U7,Base2!$B$6:$U$279,18,FALSE),0)</f>
        <v>0</v>
      </c>
      <c r="T90" s="224">
        <f>IFERROR(VLOOKUP(Foglio2!$U7,Base2!$B$6:$U$255,19,FALSE),0)</f>
        <v>0</v>
      </c>
      <c r="U90" s="224">
        <f>IFERROR(VLOOKUP(Foglio2!$U7,Base2!$B$6:$U$279,20,FALSE),0)</f>
        <v>0</v>
      </c>
      <c r="V90" s="224">
        <f>IFERROR(VLOOKUP(Foglio2!$U7,Base2!$B$6:$W$279,21,FALSE),0)</f>
        <v>0</v>
      </c>
      <c r="W90" s="233"/>
      <c r="X90" s="159">
        <f>IFERROR("Fascia Da "&amp;F90&amp;" a "&amp;F91&amp;" Decorrenza "&amp;DAY(C84)&amp;"/"&amp;MONTH(C84)&amp;"/"&amp;YEAR(C84),0)</f>
        <v>0</v>
      </c>
    </row>
    <row r="91" spans="1:24" ht="15" customHeight="1" x14ac:dyDescent="0.2">
      <c r="C91" s="377"/>
      <c r="D91" s="377"/>
      <c r="E91" s="284" t="s">
        <v>4</v>
      </c>
      <c r="F91" s="285" t="str">
        <f>IFERROR(VLOOKUP(Foglio2!$U8,Base2!$B$6:$U$279,5,FALSE),"")</f>
        <v/>
      </c>
      <c r="G91" s="286">
        <f t="shared" ref="G91:N91" si="85">G90*1936.27</f>
        <v>0</v>
      </c>
      <c r="H91" s="286">
        <f t="shared" si="85"/>
        <v>0</v>
      </c>
      <c r="I91" s="286">
        <f t="shared" si="85"/>
        <v>0</v>
      </c>
      <c r="J91" s="286">
        <f t="shared" si="85"/>
        <v>0</v>
      </c>
      <c r="K91" s="286">
        <f t="shared" si="85"/>
        <v>0</v>
      </c>
      <c r="L91" s="234">
        <f t="shared" si="85"/>
        <v>0</v>
      </c>
      <c r="M91" s="286">
        <f t="shared" si="85"/>
        <v>0</v>
      </c>
      <c r="N91" s="281">
        <f t="shared" si="85"/>
        <v>0</v>
      </c>
      <c r="O91" s="183"/>
      <c r="P91" s="184">
        <f t="shared" ref="P91:V91" si="86">P90*1936.27</f>
        <v>0</v>
      </c>
      <c r="Q91" s="184">
        <f t="shared" si="86"/>
        <v>0</v>
      </c>
      <c r="R91" s="184">
        <f t="shared" si="86"/>
        <v>0</v>
      </c>
      <c r="S91" s="184">
        <f t="shared" si="86"/>
        <v>0</v>
      </c>
      <c r="T91" s="184">
        <f t="shared" si="86"/>
        <v>0</v>
      </c>
      <c r="U91" s="184">
        <f t="shared" si="86"/>
        <v>0</v>
      </c>
      <c r="V91" s="184">
        <f t="shared" si="86"/>
        <v>0</v>
      </c>
      <c r="W91" s="234"/>
    </row>
    <row r="92" spans="1:24" ht="15" customHeight="1" x14ac:dyDescent="0.2">
      <c r="A92" s="187">
        <f>IF(Foglio2!$J$7=1,TRUNC(V92,0),TRUNC(U92,0))</f>
        <v>0</v>
      </c>
      <c r="B92" s="187"/>
      <c r="C92" s="377"/>
      <c r="D92" s="377"/>
      <c r="E92" s="282" t="s">
        <v>3</v>
      </c>
      <c r="F92" s="283" t="str">
        <f>IFERROR(VLOOKUP(Foglio2!$U9,Base2!$B$6:$U$279,5,FALSE),"")</f>
        <v/>
      </c>
      <c r="G92" s="224">
        <f>IFERROR(VLOOKUP(Foglio2!$U9,Base2!$B$6:$U$279,6,FALSE),0)</f>
        <v>0</v>
      </c>
      <c r="H92" s="224">
        <f>IFERROR(VLOOKUP(Foglio2!$U9,Base2!$B$6:$U$279,7,FALSE),0)</f>
        <v>0</v>
      </c>
      <c r="I92" s="224">
        <f>IFERROR(VLOOKUP(Foglio2!$U9,Base2!$B$6:$U$279,8,FALSE),0)</f>
        <v>0</v>
      </c>
      <c r="J92" s="224">
        <f>IFERROR(VLOOKUP(Foglio2!$U9,Base2!$B$6:$U$279,9,FALSE),0)</f>
        <v>0</v>
      </c>
      <c r="K92" s="224">
        <f>IFERROR(VLOOKUP(Foglio2!$U9,Base2!$B$6:$U$279,10,FALSE),0)</f>
        <v>0</v>
      </c>
      <c r="L92" s="224">
        <f>IFERROR(VLOOKUP(Foglio2!$U9,Base2!$B$6:$U$279,11,FALSE),0)</f>
        <v>0</v>
      </c>
      <c r="M92" s="280">
        <f>IFERROR(VLOOKUP(Foglio2!$U9,Base2!$B$6:$U$279,12,FALSE),0)</f>
        <v>0</v>
      </c>
      <c r="N92" s="280">
        <f>IFERROR(VLOOKUP(Foglio2!$U9,Base2!$B$6:$U$279,13,FALSE),0)</f>
        <v>0</v>
      </c>
      <c r="O92" s="186" t="s">
        <v>218</v>
      </c>
      <c r="P92" s="224">
        <f>IFERROR(VLOOKUP(Foglio2!$U9,Base2!$B$6:$U$279,15,FALSE),0)</f>
        <v>0</v>
      </c>
      <c r="Q92" s="224">
        <f>IFERROR(VLOOKUP(Foglio2!$U9,Base2!$B$6:$U$279,16,FALSE),0)</f>
        <v>0</v>
      </c>
      <c r="R92" s="224">
        <f>IFERROR(VLOOKUP(Foglio2!$U9,Base2!$B$6:$U$279,17,FALSE),0)</f>
        <v>0</v>
      </c>
      <c r="S92" s="224">
        <f>IFERROR(VLOOKUP(Foglio2!$U9,Base2!$B$6:$U$279,18,FALSE),0)</f>
        <v>0</v>
      </c>
      <c r="T92" s="224">
        <f>IFERROR(VLOOKUP(Foglio2!$U9,Base2!$B$6:$U$255,19,FALSE),0)</f>
        <v>0</v>
      </c>
      <c r="U92" s="224">
        <f>IFERROR(VLOOKUP(Foglio2!$U9,Base2!$B$6:$U$279,20,FALSE),0)</f>
        <v>0</v>
      </c>
      <c r="V92" s="224">
        <f>IFERROR(VLOOKUP(Foglio2!$U9,Base2!$B$6:$W$279,21,FALSE),0)</f>
        <v>0</v>
      </c>
      <c r="W92" s="233"/>
      <c r="X92" s="159">
        <f>IFERROR("Fascia Da "&amp;F92&amp;" a "&amp;F93&amp;" Decorrenza "&amp;DAY(C84)&amp;"/"&amp;MONTH(C84)&amp;"/"&amp;YEAR(C84),0)</f>
        <v>0</v>
      </c>
    </row>
    <row r="93" spans="1:24" ht="15" customHeight="1" x14ac:dyDescent="0.2">
      <c r="C93" s="377"/>
      <c r="D93" s="377"/>
      <c r="E93" s="284" t="s">
        <v>4</v>
      </c>
      <c r="F93" s="285" t="str">
        <f>IFERROR(VLOOKUP(Foglio2!$U10,Base2!$B$6:$U$279,5,FALSE),"")</f>
        <v/>
      </c>
      <c r="G93" s="286">
        <f t="shared" ref="G93:N93" si="87">G92*1936.27</f>
        <v>0</v>
      </c>
      <c r="H93" s="286">
        <f t="shared" si="87"/>
        <v>0</v>
      </c>
      <c r="I93" s="286">
        <f t="shared" si="87"/>
        <v>0</v>
      </c>
      <c r="J93" s="286">
        <f t="shared" si="87"/>
        <v>0</v>
      </c>
      <c r="K93" s="286">
        <f t="shared" si="87"/>
        <v>0</v>
      </c>
      <c r="L93" s="234">
        <f t="shared" si="87"/>
        <v>0</v>
      </c>
      <c r="M93" s="286">
        <f t="shared" si="87"/>
        <v>0</v>
      </c>
      <c r="N93" s="281">
        <f t="shared" si="87"/>
        <v>0</v>
      </c>
      <c r="O93" s="183"/>
      <c r="P93" s="184">
        <f t="shared" ref="P93:V93" si="88">P92*1936.27</f>
        <v>0</v>
      </c>
      <c r="Q93" s="184">
        <f t="shared" si="88"/>
        <v>0</v>
      </c>
      <c r="R93" s="184">
        <f t="shared" si="88"/>
        <v>0</v>
      </c>
      <c r="S93" s="184">
        <f t="shared" si="88"/>
        <v>0</v>
      </c>
      <c r="T93" s="184">
        <f t="shared" si="88"/>
        <v>0</v>
      </c>
      <c r="U93" s="184">
        <f t="shared" si="88"/>
        <v>0</v>
      </c>
      <c r="V93" s="184">
        <f t="shared" si="88"/>
        <v>0</v>
      </c>
      <c r="W93" s="234"/>
    </row>
    <row r="94" spans="1:24" ht="15" customHeight="1" x14ac:dyDescent="0.2">
      <c r="A94" s="187">
        <f>IF(Foglio2!$J$7=1,TRUNC(V94,0),TRUNC(U94,0))</f>
        <v>0</v>
      </c>
      <c r="B94" s="187"/>
      <c r="C94" s="377"/>
      <c r="D94" s="377"/>
      <c r="E94" s="282" t="s">
        <v>3</v>
      </c>
      <c r="F94" s="283" t="str">
        <f>IFERROR(VLOOKUP(Foglio2!$U11,Base2!$B$6:$U$279,5,FALSE),"")</f>
        <v/>
      </c>
      <c r="G94" s="224">
        <f>IFERROR(VLOOKUP(Foglio2!$U11,Base2!$B$6:$U$279,6,FALSE),0)</f>
        <v>0</v>
      </c>
      <c r="H94" s="224">
        <f>IFERROR(VLOOKUP(Foglio2!$U11,Base2!$B$6:$U$279,7,FALSE),0)</f>
        <v>0</v>
      </c>
      <c r="I94" s="224">
        <f>IFERROR(VLOOKUP(Foglio2!$U11,Base2!$B$6:$U$279,8,FALSE),0)</f>
        <v>0</v>
      </c>
      <c r="J94" s="224">
        <f>IFERROR(VLOOKUP(Foglio2!$U11,Base2!$B$6:$U$279,9,FALSE),0)</f>
        <v>0</v>
      </c>
      <c r="K94" s="224">
        <f>IFERROR(VLOOKUP(Foglio2!$U11,Base2!$B$6:$U$279,10,FALSE),0)</f>
        <v>0</v>
      </c>
      <c r="L94" s="224">
        <f>IFERROR(VLOOKUP(Foglio2!$U11,Base2!$B$6:$U$279,11,FALSE),0)</f>
        <v>0</v>
      </c>
      <c r="M94" s="280">
        <f>IFERROR(VLOOKUP(Foglio2!$U11,Base2!$B$6:$U$279,12,FALSE),0)</f>
        <v>0</v>
      </c>
      <c r="N94" s="280">
        <f>IFERROR(VLOOKUP(Foglio2!$U11,Base2!$B$6:$U$279,13,FALSE),0)</f>
        <v>0</v>
      </c>
      <c r="O94" s="186" t="s">
        <v>218</v>
      </c>
      <c r="P94" s="224">
        <f>IFERROR(VLOOKUP(Foglio2!$U11,Base2!$B$6:$U$279,15,FALSE),0)</f>
        <v>0</v>
      </c>
      <c r="Q94" s="224">
        <f>IFERROR(VLOOKUP(Foglio2!$U11,Base2!$B$6:$U$279,16,FALSE),0)</f>
        <v>0</v>
      </c>
      <c r="R94" s="224">
        <f>IFERROR(VLOOKUP(Foglio2!$U11,Base2!$B$6:$U$279,17,FALSE),0)</f>
        <v>0</v>
      </c>
      <c r="S94" s="224">
        <f>IFERROR(VLOOKUP(Foglio2!$U11,Base2!$B$6:$U$279,18,FALSE),0)</f>
        <v>0</v>
      </c>
      <c r="T94" s="224">
        <f>IFERROR(VLOOKUP(Foglio2!$U11,Base2!$B$6:$U$255,19,FALSE),0)</f>
        <v>0</v>
      </c>
      <c r="U94" s="224">
        <f>IFERROR(VLOOKUP(Foglio2!$U11,Base2!$B$6:$U$279,20,FALSE),0)</f>
        <v>0</v>
      </c>
      <c r="V94" s="224">
        <f>IFERROR(VLOOKUP(Foglio2!$U11,Base2!$B$6:$W$279,21,FALSE),0)</f>
        <v>0</v>
      </c>
      <c r="W94" s="233"/>
      <c r="X94" s="159">
        <f>IFERROR("Fascia Da "&amp;F94&amp;" a "&amp;F95&amp;" Decorrenza "&amp;DAY(C84)&amp;"/"&amp;MONTH(C84)&amp;"/"&amp;YEAR(C84),0)</f>
        <v>0</v>
      </c>
    </row>
    <row r="95" spans="1:24" ht="15" customHeight="1" x14ac:dyDescent="0.2">
      <c r="C95" s="377"/>
      <c r="D95" s="377"/>
      <c r="E95" s="284" t="s">
        <v>4</v>
      </c>
      <c r="F95" s="285" t="str">
        <f>IFERROR(VLOOKUP(Foglio2!$U12,Base2!$B$6:$U$279,5,FALSE),"")</f>
        <v/>
      </c>
      <c r="G95" s="286">
        <f t="shared" ref="G95:N95" si="89">G94*1936.27</f>
        <v>0</v>
      </c>
      <c r="H95" s="286">
        <f t="shared" si="89"/>
        <v>0</v>
      </c>
      <c r="I95" s="286">
        <f t="shared" si="89"/>
        <v>0</v>
      </c>
      <c r="J95" s="286">
        <f t="shared" si="89"/>
        <v>0</v>
      </c>
      <c r="K95" s="286">
        <f t="shared" si="89"/>
        <v>0</v>
      </c>
      <c r="L95" s="234">
        <f t="shared" si="89"/>
        <v>0</v>
      </c>
      <c r="M95" s="286">
        <f t="shared" si="89"/>
        <v>0</v>
      </c>
      <c r="N95" s="281">
        <f t="shared" si="89"/>
        <v>0</v>
      </c>
      <c r="O95" s="183"/>
      <c r="P95" s="184">
        <f t="shared" ref="P95:V95" si="90">P94*1936.27</f>
        <v>0</v>
      </c>
      <c r="Q95" s="184">
        <f t="shared" si="90"/>
        <v>0</v>
      </c>
      <c r="R95" s="184">
        <f t="shared" si="90"/>
        <v>0</v>
      </c>
      <c r="S95" s="184">
        <f t="shared" si="90"/>
        <v>0</v>
      </c>
      <c r="T95" s="184">
        <f t="shared" si="90"/>
        <v>0</v>
      </c>
      <c r="U95" s="184">
        <f t="shared" si="90"/>
        <v>0</v>
      </c>
      <c r="V95" s="184">
        <f t="shared" si="90"/>
        <v>0</v>
      </c>
      <c r="W95" s="234"/>
    </row>
    <row r="96" spans="1:24" ht="15" customHeight="1" x14ac:dyDescent="0.2">
      <c r="A96" s="187">
        <f>IF(Foglio2!$J$7=1,TRUNC(V96,0),TRUNC(U96,0))</f>
        <v>0</v>
      </c>
      <c r="B96" s="187"/>
      <c r="C96" s="377"/>
      <c r="D96" s="377"/>
      <c r="E96" s="220" t="s">
        <v>3</v>
      </c>
      <c r="F96" s="221" t="str">
        <f>IFERROR(VLOOKUP(Foglio2!$U13,Base2!$B$6:$U$279,5,FALSE),"")</f>
        <v/>
      </c>
      <c r="G96" s="222">
        <f>IFERROR(VLOOKUP(Foglio2!$U13,Base2!$B$6:$U$279,6,FALSE),0)</f>
        <v>0</v>
      </c>
      <c r="H96" s="222">
        <f>IFERROR(VLOOKUP(Foglio2!$U13,Base2!$B$6:$U$279,7,FALSE),0)</f>
        <v>0</v>
      </c>
      <c r="I96" s="222">
        <f>IFERROR(VLOOKUP(Foglio2!$U13,Base2!$B$6:$U$279,8,FALSE),0)</f>
        <v>0</v>
      </c>
      <c r="J96" s="222">
        <f>IFERROR(VLOOKUP(Foglio2!$U13,Base2!$B$6:$U$279,9,FALSE),0)</f>
        <v>0</v>
      </c>
      <c r="K96" s="222">
        <f>IFERROR(VLOOKUP(Foglio2!$U13,Base2!$B$6:$U$279,10,FALSE),0)</f>
        <v>0</v>
      </c>
      <c r="L96" s="222">
        <f>IFERROR(VLOOKUP(Foglio2!$U13,Base2!$B$6:$U$279,11,FALSE),0)</f>
        <v>0</v>
      </c>
      <c r="M96" s="223">
        <f>IFERROR(VLOOKUP(Foglio2!$U13,Base2!$B$6:$U$279,12,FALSE),0)</f>
        <v>0</v>
      </c>
      <c r="N96" s="185">
        <f>IFERROR(VLOOKUP(Foglio2!$U13,Base2!$B$6:$U$279,13,FALSE),0)</f>
        <v>0</v>
      </c>
      <c r="O96" s="186" t="s">
        <v>218</v>
      </c>
      <c r="P96" s="224">
        <f>IFERROR(VLOOKUP(Foglio2!$U13,Base2!$B$6:$U$279,15,FALSE),0)</f>
        <v>0</v>
      </c>
      <c r="Q96" s="224">
        <f>IFERROR(VLOOKUP(Foglio2!$U13,Base2!$B$6:$U$279,16,FALSE),0)</f>
        <v>0</v>
      </c>
      <c r="R96" s="224">
        <f>IFERROR(VLOOKUP(Foglio2!$U13,Base2!$B$6:$U$279,17,FALSE),0)</f>
        <v>0</v>
      </c>
      <c r="S96" s="224">
        <f>IFERROR(VLOOKUP(Foglio2!$U13,Base2!$B$6:$U$279,18,FALSE),0)</f>
        <v>0</v>
      </c>
      <c r="T96" s="224">
        <f>IFERROR(VLOOKUP(Foglio2!$U13,Base2!$B$6:$U$255,19,FALSE),0)</f>
        <v>0</v>
      </c>
      <c r="U96" s="224">
        <f>IFERROR(VLOOKUP(Foglio2!$U13,Base2!$B$6:$U$279,20,FALSE),0)</f>
        <v>0</v>
      </c>
      <c r="V96" s="224">
        <f>IFERROR(VLOOKUP(Foglio2!$U13,Base2!$B$6:$W$279,21,FALSE),0)</f>
        <v>0</v>
      </c>
      <c r="W96" s="233"/>
      <c r="X96" s="159" t="str">
        <f>IFERROR(IF(G96&gt;0,("Fascia Da "&amp;F96&amp;" a "&amp;F97&amp;" Decorrenza "&amp;DAY(C84)&amp;"/"&amp;MONTH(C84)&amp;"/"&amp;YEAR(C84)),""),0)</f>
        <v/>
      </c>
    </row>
    <row r="97" spans="3:23" ht="15" customHeight="1" x14ac:dyDescent="0.2">
      <c r="C97" s="378"/>
      <c r="D97" s="378"/>
      <c r="E97" s="225" t="s">
        <v>4</v>
      </c>
      <c r="F97" s="226" t="str">
        <f>IFERROR(VLOOKUP(Foglio2!$U14,Base2!$B$6:$U$279,5,FALSE),"")</f>
        <v/>
      </c>
      <c r="G97" s="182">
        <f t="shared" ref="G97:N97" si="91">G96*1936.27</f>
        <v>0</v>
      </c>
      <c r="H97" s="182">
        <f t="shared" si="91"/>
        <v>0</v>
      </c>
      <c r="I97" s="182">
        <f t="shared" si="91"/>
        <v>0</v>
      </c>
      <c r="J97" s="182">
        <f t="shared" si="91"/>
        <v>0</v>
      </c>
      <c r="K97" s="182">
        <f t="shared" si="91"/>
        <v>0</v>
      </c>
      <c r="L97" s="227">
        <f t="shared" si="91"/>
        <v>0</v>
      </c>
      <c r="M97" s="182">
        <f t="shared" si="91"/>
        <v>0</v>
      </c>
      <c r="N97" s="182">
        <f t="shared" si="91"/>
        <v>0</v>
      </c>
      <c r="O97" s="183"/>
      <c r="P97" s="228">
        <f t="shared" ref="P97:V97" si="92">P96*1936.27</f>
        <v>0</v>
      </c>
      <c r="Q97" s="228">
        <f t="shared" si="92"/>
        <v>0</v>
      </c>
      <c r="R97" s="228">
        <f t="shared" si="92"/>
        <v>0</v>
      </c>
      <c r="S97" s="228">
        <f t="shared" si="92"/>
        <v>0</v>
      </c>
      <c r="T97" s="228">
        <f t="shared" si="92"/>
        <v>0</v>
      </c>
      <c r="U97" s="228">
        <f t="shared" si="92"/>
        <v>0</v>
      </c>
      <c r="V97" s="228">
        <f t="shared" si="92"/>
        <v>0</v>
      </c>
      <c r="W97" s="234"/>
    </row>
  </sheetData>
  <sheetProtection algorithmName="SHA-512" hashValue="ckkArJ5hUltdz43boMOy3FoTbhh9Se07Q8CDfkEXq1IQQ/0yRqVlawogh6sFcSSOAvy2pqtv4wB0vndpmMVSTQ==" saltValue="8UdZZfT1eISsORUYNG6hLg==" spinCount="100000" sheet="1" formatCells="0" formatColumns="0" formatRows="0"/>
  <mergeCells count="64">
    <mergeCell ref="C14:C15"/>
    <mergeCell ref="D14:D15"/>
    <mergeCell ref="G5:H5"/>
    <mergeCell ref="N4:P6"/>
    <mergeCell ref="V61:V62"/>
    <mergeCell ref="S61:S62"/>
    <mergeCell ref="C16:C57"/>
    <mergeCell ref="D16:D57"/>
    <mergeCell ref="C9:D9"/>
    <mergeCell ref="P9:R10"/>
    <mergeCell ref="C11:D11"/>
    <mergeCell ref="E11:F12"/>
    <mergeCell ref="G11:L11"/>
    <mergeCell ref="M11:M12"/>
    <mergeCell ref="N11:N12"/>
    <mergeCell ref="P11:P12"/>
    <mergeCell ref="E13:F13"/>
    <mergeCell ref="G2:L2"/>
    <mergeCell ref="M2:P2"/>
    <mergeCell ref="T61:T62"/>
    <mergeCell ref="N61:N62"/>
    <mergeCell ref="P61:P62"/>
    <mergeCell ref="G4:H4"/>
    <mergeCell ref="G6:H6"/>
    <mergeCell ref="E9:N10"/>
    <mergeCell ref="U61:U62"/>
    <mergeCell ref="U11:U12"/>
    <mergeCell ref="T11:T12"/>
    <mergeCell ref="Q2:V2"/>
    <mergeCell ref="V11:V12"/>
    <mergeCell ref="Q4:V6"/>
    <mergeCell ref="Q61:Q62"/>
    <mergeCell ref="S11:S12"/>
    <mergeCell ref="Q11:Q12"/>
    <mergeCell ref="U81:U82"/>
    <mergeCell ref="V81:V82"/>
    <mergeCell ref="E83:F83"/>
    <mergeCell ref="C79:D79"/>
    <mergeCell ref="E79:N80"/>
    <mergeCell ref="C81:D81"/>
    <mergeCell ref="E81:F82"/>
    <mergeCell ref="G81:L81"/>
    <mergeCell ref="M81:M82"/>
    <mergeCell ref="N81:N82"/>
    <mergeCell ref="P81:P82"/>
    <mergeCell ref="Q81:Q82"/>
    <mergeCell ref="S81:S82"/>
    <mergeCell ref="T81:T82"/>
    <mergeCell ref="C84:C85"/>
    <mergeCell ref="D84:D85"/>
    <mergeCell ref="C86:C97"/>
    <mergeCell ref="D86:D97"/>
    <mergeCell ref="C6:F6"/>
    <mergeCell ref="C66:C77"/>
    <mergeCell ref="D66:D77"/>
    <mergeCell ref="E63:F63"/>
    <mergeCell ref="C64:C65"/>
    <mergeCell ref="D64:D65"/>
    <mergeCell ref="C59:D59"/>
    <mergeCell ref="E59:N60"/>
    <mergeCell ref="C61:D61"/>
    <mergeCell ref="E61:F62"/>
    <mergeCell ref="G61:L61"/>
    <mergeCell ref="M61:M62"/>
  </mergeCells>
  <conditionalFormatting sqref="M4">
    <cfRule type="cellIs" dxfId="5856" priority="91" stopIfTrue="1" operator="equal">
      <formula>0</formula>
    </cfRule>
  </conditionalFormatting>
  <conditionalFormatting sqref="M4">
    <cfRule type="cellIs" dxfId="5855" priority="92" stopIfTrue="1" operator="equal">
      <formula>0</formula>
    </cfRule>
  </conditionalFormatting>
  <conditionalFormatting sqref="M5:M6">
    <cfRule type="cellIs" dxfId="5854" priority="87" stopIfTrue="1" operator="equal">
      <formula>0</formula>
    </cfRule>
  </conditionalFormatting>
  <conditionalFormatting sqref="M5:M6">
    <cfRule type="cellIs" dxfId="5853" priority="88" stopIfTrue="1" operator="equal">
      <formula>0</formula>
    </cfRule>
  </conditionalFormatting>
  <conditionalFormatting sqref="E76:P77 W76:W77 E96:W97">
    <cfRule type="expression" dxfId="5852" priority="11">
      <formula>$G76=0</formula>
    </cfRule>
  </conditionalFormatting>
  <conditionalFormatting sqref="N4:P6">
    <cfRule type="expression" dxfId="5851" priority="9">
      <formula>$N$4=0</formula>
    </cfRule>
  </conditionalFormatting>
  <conditionalFormatting sqref="M2:P2">
    <cfRule type="expression" dxfId="5850" priority="8">
      <formula>$M$2=0</formula>
    </cfRule>
  </conditionalFormatting>
  <conditionalFormatting sqref="E26:P57">
    <cfRule type="expression" dxfId="5849" priority="4">
      <formula>$G26=0</formula>
    </cfRule>
  </conditionalFormatting>
  <conditionalFormatting sqref="Q76:V77">
    <cfRule type="expression" dxfId="5848" priority="1004">
      <formula>$G76=0</formula>
    </cfRule>
  </conditionalFormatting>
  <conditionalFormatting sqref="Q26:V57">
    <cfRule type="expression" dxfId="5847" priority="1008">
      <formula>$G26=0</formula>
    </cfRule>
  </conditionalFormatting>
  <conditionalFormatting sqref="Q2:V2">
    <cfRule type="expression" dxfId="5846" priority="2">
      <formula>$Q$2=0</formula>
    </cfRule>
  </conditionalFormatting>
  <conditionalFormatting sqref="Q4:V6">
    <cfRule type="expression" dxfId="5845" priority="1">
      <formula>$G$4&lt;$X$1</formula>
    </cfRule>
  </conditionalFormatting>
  <dataValidations count="1">
    <dataValidation type="date" operator="greaterThan" allowBlank="1" showInputMessage="1" showErrorMessage="1" errorTitle="Attenzione!" error="Inserire data successiva al 30 aprile 1990!" promptTitle="Attenzione!" prompt="Inserire data successiva al 30 aprile 1990!" sqref="G4:H4">
      <formula1>32993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8C783B5B-AC0C-42DD-B239-D2FC2C3E7E8F}">
            <xm:f>Foglio2!$J$3&gt;1</xm:f>
            <x14:dxf>
              <fill>
                <patternFill patternType="none">
                  <bgColor auto="1"/>
                </patternFill>
              </fill>
            </x14:dxf>
          </x14:cfRule>
          <xm:sqref>G4:H4</xm:sqref>
        </x14:conditionalFormatting>
        <x14:conditionalFormatting xmlns:xm="http://schemas.microsoft.com/office/excel/2006/main">
          <x14:cfRule type="expression" priority="5" id="{A93E626A-B1B9-425E-A914-53AD820AFA86}">
            <xm:f>Foglio2!$J$3&gt;1</xm:f>
            <x14:dxf>
              <fill>
                <patternFill patternType="none">
                  <bgColor auto="1"/>
                </patternFill>
              </fill>
            </x14:dxf>
          </x14:cfRule>
          <xm:sqref>G6:H6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Foglio2!$D$2:$D$16</xm:f>
          </x14:formula1>
          <xm:sqref>G2:G3</xm:sqref>
        </x14:dataValidation>
        <x14:dataValidation type="list" allowBlank="1" showInputMessage="1" showErrorMessage="1">
          <x14:formula1>
            <xm:f>Foglio2!$K$8:$K$9</xm:f>
          </x14:formula1>
          <xm:sqref>C6:F6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123"/>
  <sheetViews>
    <sheetView showGridLines="0" workbookViewId="0">
      <pane ySplit="2" topLeftCell="A3" activePane="bottomLeft" state="frozen"/>
      <selection pane="bottomLeft" activeCell="I32" sqref="I32"/>
    </sheetView>
  </sheetViews>
  <sheetFormatPr defaultColWidth="9.140625" defaultRowHeight="12.75" x14ac:dyDescent="0.2"/>
  <cols>
    <col min="1" max="1" width="25.7109375" style="320" customWidth="1"/>
    <col min="2" max="6" width="16.7109375" style="320" customWidth="1"/>
    <col min="7" max="7" width="14.7109375" style="320" customWidth="1"/>
    <col min="8" max="8" width="2" style="320" customWidth="1"/>
    <col min="9" max="16384" width="9.140625" style="320"/>
  </cols>
  <sheetData>
    <row r="1" spans="1:12" ht="3.75" customHeight="1" thickBot="1" x14ac:dyDescent="0.25"/>
    <row r="2" spans="1:12" ht="64.5" customHeight="1" thickTop="1" thickBot="1" x14ac:dyDescent="0.25">
      <c r="A2" s="335" t="s">
        <v>253</v>
      </c>
      <c r="B2" s="458" t="s">
        <v>230</v>
      </c>
      <c r="C2" s="459"/>
      <c r="D2" s="459"/>
      <c r="E2" s="459"/>
      <c r="F2" s="459"/>
      <c r="G2" s="459"/>
      <c r="H2" s="340"/>
      <c r="I2" s="460" t="s">
        <v>256</v>
      </c>
      <c r="J2" s="461"/>
      <c r="K2" s="461"/>
      <c r="L2" s="462"/>
    </row>
    <row r="3" spans="1:12" ht="3" customHeight="1" thickTop="1" x14ac:dyDescent="0.2"/>
    <row r="4" spans="1:12" ht="51" x14ac:dyDescent="0.2">
      <c r="A4" s="318" t="s">
        <v>185</v>
      </c>
      <c r="B4" s="319" t="s">
        <v>232</v>
      </c>
      <c r="C4" s="319" t="s">
        <v>233</v>
      </c>
      <c r="D4" s="319" t="s">
        <v>234</v>
      </c>
      <c r="E4" s="341" t="s">
        <v>257</v>
      </c>
      <c r="F4" s="341" t="s">
        <v>258</v>
      </c>
    </row>
    <row r="5" spans="1:12" x14ac:dyDescent="0.2">
      <c r="A5" s="336" t="s">
        <v>235</v>
      </c>
      <c r="B5" s="337">
        <v>44197</v>
      </c>
      <c r="C5" s="337">
        <v>43466</v>
      </c>
      <c r="D5" s="337">
        <v>44958</v>
      </c>
      <c r="E5" s="337">
        <v>44958</v>
      </c>
      <c r="F5" s="337">
        <v>44958</v>
      </c>
    </row>
    <row r="6" spans="1:12" x14ac:dyDescent="0.2">
      <c r="A6" s="321" t="s">
        <v>236</v>
      </c>
      <c r="B6" s="322">
        <v>16119.72</v>
      </c>
      <c r="C6" s="322">
        <v>308.04000000000002</v>
      </c>
      <c r="D6" s="322">
        <v>16427.759999999998</v>
      </c>
      <c r="E6" s="322">
        <f>F6*12</f>
        <v>82.08</v>
      </c>
      <c r="F6" s="322">
        <f>ROUND(D6*0.5%/12,2)</f>
        <v>6.84</v>
      </c>
    </row>
    <row r="7" spans="1:12" x14ac:dyDescent="0.2">
      <c r="A7" s="321" t="s">
        <v>237</v>
      </c>
      <c r="B7" s="322">
        <v>17554.57</v>
      </c>
      <c r="C7" s="322">
        <v>286.8</v>
      </c>
      <c r="D7" s="322">
        <v>17841.37</v>
      </c>
      <c r="E7" s="322">
        <f t="shared" ref="E7:E11" si="0">F7*12</f>
        <v>89.16</v>
      </c>
      <c r="F7" s="322">
        <f t="shared" ref="F7:F11" si="1">ROUND(D7*0.5%/12,2)</f>
        <v>7.43</v>
      </c>
    </row>
    <row r="8" spans="1:12" x14ac:dyDescent="0.2">
      <c r="A8" s="321" t="s">
        <v>238</v>
      </c>
      <c r="B8" s="322">
        <v>18605.7</v>
      </c>
      <c r="C8" s="322">
        <v>265.56</v>
      </c>
      <c r="D8" s="322">
        <v>18871.259999999998</v>
      </c>
      <c r="E8" s="322">
        <f t="shared" si="0"/>
        <v>94.32</v>
      </c>
      <c r="F8" s="322">
        <f t="shared" si="1"/>
        <v>7.86</v>
      </c>
    </row>
    <row r="9" spans="1:12" x14ac:dyDescent="0.2">
      <c r="A9" s="321" t="s">
        <v>239</v>
      </c>
      <c r="B9" s="322">
        <v>19641.87</v>
      </c>
      <c r="C9" s="322">
        <v>265.56</v>
      </c>
      <c r="D9" s="322">
        <v>19907.43</v>
      </c>
      <c r="E9" s="322">
        <f t="shared" si="0"/>
        <v>99.48</v>
      </c>
      <c r="F9" s="322">
        <f t="shared" si="1"/>
        <v>8.2899999999999991</v>
      </c>
    </row>
    <row r="10" spans="1:12" x14ac:dyDescent="0.2">
      <c r="A10" s="321" t="s">
        <v>240</v>
      </c>
      <c r="B10" s="322">
        <v>20417.09</v>
      </c>
      <c r="C10" s="322">
        <v>254.88</v>
      </c>
      <c r="D10" s="322">
        <v>20671.97</v>
      </c>
      <c r="E10" s="322">
        <f t="shared" si="0"/>
        <v>103.32</v>
      </c>
      <c r="F10" s="322">
        <f t="shared" si="1"/>
        <v>8.61</v>
      </c>
    </row>
    <row r="11" spans="1:12" x14ac:dyDescent="0.2">
      <c r="A11" s="323" t="s">
        <v>241</v>
      </c>
      <c r="B11" s="322">
        <v>20974.87</v>
      </c>
      <c r="C11" s="322">
        <v>254.88</v>
      </c>
      <c r="D11" s="322">
        <v>21229.75</v>
      </c>
      <c r="E11" s="322">
        <f t="shared" si="0"/>
        <v>106.2</v>
      </c>
      <c r="F11" s="322">
        <f t="shared" si="1"/>
        <v>8.85</v>
      </c>
    </row>
    <row r="12" spans="1:12" x14ac:dyDescent="0.2">
      <c r="A12" s="324"/>
      <c r="B12" s="324"/>
      <c r="C12" s="324"/>
      <c r="D12" s="324"/>
      <c r="E12" s="324"/>
      <c r="F12" s="324"/>
    </row>
    <row r="13" spans="1:12" hidden="1" x14ac:dyDescent="0.2">
      <c r="A13" s="324"/>
      <c r="B13" s="324"/>
      <c r="C13" s="324"/>
      <c r="D13" s="324"/>
      <c r="E13" s="324"/>
      <c r="F13" s="324"/>
    </row>
    <row r="14" spans="1:12" hidden="1" x14ac:dyDescent="0.2">
      <c r="A14" s="324"/>
      <c r="B14" s="324"/>
      <c r="C14" s="324"/>
      <c r="D14" s="324"/>
      <c r="E14" s="324"/>
      <c r="F14" s="324"/>
    </row>
    <row r="15" spans="1:12" hidden="1" x14ac:dyDescent="0.2">
      <c r="A15" s="324"/>
      <c r="B15" s="324"/>
      <c r="C15" s="324"/>
      <c r="D15" s="324"/>
      <c r="E15" s="324"/>
      <c r="F15" s="324"/>
    </row>
    <row r="16" spans="1:12" hidden="1" x14ac:dyDescent="0.2">
      <c r="A16" s="324"/>
      <c r="B16" s="324"/>
      <c r="C16" s="324"/>
      <c r="D16" s="324"/>
      <c r="E16" s="324"/>
      <c r="F16" s="324"/>
    </row>
    <row r="18" spans="1:6" ht="51" x14ac:dyDescent="0.2">
      <c r="A18" s="318" t="s">
        <v>242</v>
      </c>
      <c r="B18" s="319" t="s">
        <v>232</v>
      </c>
      <c r="C18" s="319" t="s">
        <v>233</v>
      </c>
      <c r="D18" s="319" t="s">
        <v>234</v>
      </c>
      <c r="E18" s="341" t="s">
        <v>257</v>
      </c>
      <c r="F18" s="341" t="s">
        <v>258</v>
      </c>
    </row>
    <row r="19" spans="1:6" x14ac:dyDescent="0.2">
      <c r="A19" s="336" t="s">
        <v>235</v>
      </c>
      <c r="B19" s="337">
        <v>44197</v>
      </c>
      <c r="C19" s="337">
        <v>43466</v>
      </c>
      <c r="D19" s="337">
        <v>44958</v>
      </c>
      <c r="E19" s="337">
        <v>44958</v>
      </c>
      <c r="F19" s="337">
        <v>44958</v>
      </c>
    </row>
    <row r="20" spans="1:6" x14ac:dyDescent="0.2">
      <c r="A20" s="321" t="s">
        <v>236</v>
      </c>
      <c r="B20" s="322">
        <v>16528.61</v>
      </c>
      <c r="C20" s="325">
        <v>297.48</v>
      </c>
      <c r="D20" s="322">
        <v>16826.09</v>
      </c>
      <c r="E20" s="322">
        <f>F20*12</f>
        <v>84.12</v>
      </c>
      <c r="F20" s="322">
        <f>ROUND(D20*0.5%/12,2)</f>
        <v>7.01</v>
      </c>
    </row>
    <row r="21" spans="1:6" x14ac:dyDescent="0.2">
      <c r="A21" s="321" t="s">
        <v>237</v>
      </c>
      <c r="B21" s="322">
        <v>17948.39</v>
      </c>
      <c r="C21" s="325">
        <v>265.56</v>
      </c>
      <c r="D21" s="322">
        <v>18213.95</v>
      </c>
      <c r="E21" s="322">
        <f t="shared" ref="E21:E25" si="2">F21*12</f>
        <v>91.08</v>
      </c>
      <c r="F21" s="322">
        <f t="shared" ref="F21:F25" si="3">ROUND(D21*0.5%/12,2)</f>
        <v>7.59</v>
      </c>
    </row>
    <row r="22" spans="1:6" x14ac:dyDescent="0.2">
      <c r="A22" s="321" t="s">
        <v>238</v>
      </c>
      <c r="B22" s="322">
        <v>19011.509999999998</v>
      </c>
      <c r="C22" s="325">
        <v>254.88</v>
      </c>
      <c r="D22" s="322">
        <v>19266.39</v>
      </c>
      <c r="E22" s="322">
        <f t="shared" si="2"/>
        <v>96.36</v>
      </c>
      <c r="F22" s="322">
        <f t="shared" si="3"/>
        <v>8.0299999999999994</v>
      </c>
    </row>
    <row r="23" spans="1:6" x14ac:dyDescent="0.2">
      <c r="A23" s="321" t="s">
        <v>239</v>
      </c>
      <c r="B23" s="322">
        <v>20077.830000000002</v>
      </c>
      <c r="C23" s="325">
        <v>233.64</v>
      </c>
      <c r="D23" s="322">
        <v>20311.47</v>
      </c>
      <c r="E23" s="322">
        <f t="shared" si="2"/>
        <v>101.52</v>
      </c>
      <c r="F23" s="322">
        <f t="shared" si="3"/>
        <v>8.4600000000000009</v>
      </c>
    </row>
    <row r="24" spans="1:6" x14ac:dyDescent="0.2">
      <c r="A24" s="321" t="s">
        <v>240</v>
      </c>
      <c r="B24" s="322">
        <v>20829.84</v>
      </c>
      <c r="C24" s="325">
        <v>233.64</v>
      </c>
      <c r="D24" s="322">
        <v>21063.48</v>
      </c>
      <c r="E24" s="322">
        <f t="shared" si="2"/>
        <v>105.36</v>
      </c>
      <c r="F24" s="322">
        <f t="shared" si="3"/>
        <v>8.7799999999999994</v>
      </c>
    </row>
    <row r="25" spans="1:6" x14ac:dyDescent="0.2">
      <c r="A25" s="323" t="s">
        <v>241</v>
      </c>
      <c r="B25" s="322">
        <v>21391.78</v>
      </c>
      <c r="C25" s="325">
        <v>244.32</v>
      </c>
      <c r="D25" s="322">
        <v>21636.1</v>
      </c>
      <c r="E25" s="322">
        <f t="shared" si="2"/>
        <v>108.24</v>
      </c>
      <c r="F25" s="322">
        <f t="shared" si="3"/>
        <v>9.02</v>
      </c>
    </row>
    <row r="26" spans="1:6" x14ac:dyDescent="0.2">
      <c r="A26" s="324"/>
      <c r="B26" s="324"/>
      <c r="C26" s="324"/>
      <c r="D26" s="324"/>
      <c r="E26" s="324"/>
      <c r="F26" s="324"/>
    </row>
    <row r="27" spans="1:6" hidden="1" x14ac:dyDescent="0.2">
      <c r="A27" s="324"/>
      <c r="B27" s="324"/>
      <c r="C27" s="324"/>
      <c r="D27" s="324"/>
      <c r="E27" s="324"/>
      <c r="F27" s="324"/>
    </row>
    <row r="28" spans="1:6" hidden="1" x14ac:dyDescent="0.2">
      <c r="A28" s="324"/>
      <c r="B28" s="324"/>
      <c r="C28" s="324"/>
      <c r="D28" s="324"/>
      <c r="E28" s="324"/>
      <c r="F28" s="324"/>
    </row>
    <row r="29" spans="1:6" hidden="1" x14ac:dyDescent="0.2">
      <c r="A29" s="324"/>
      <c r="B29" s="324"/>
      <c r="C29" s="324"/>
      <c r="D29" s="324"/>
      <c r="E29" s="324"/>
      <c r="F29" s="324"/>
    </row>
    <row r="30" spans="1:6" hidden="1" x14ac:dyDescent="0.2">
      <c r="A30" s="324"/>
      <c r="B30" s="324"/>
      <c r="C30" s="324"/>
      <c r="D30" s="324"/>
      <c r="E30" s="324"/>
      <c r="F30" s="324"/>
    </row>
    <row r="32" spans="1:6" ht="51" x14ac:dyDescent="0.2">
      <c r="A32" s="318" t="s">
        <v>243</v>
      </c>
      <c r="B32" s="319" t="s">
        <v>232</v>
      </c>
      <c r="C32" s="319" t="s">
        <v>233</v>
      </c>
      <c r="D32" s="319" t="s">
        <v>234</v>
      </c>
      <c r="E32" s="341" t="s">
        <v>257</v>
      </c>
      <c r="F32" s="341" t="s">
        <v>258</v>
      </c>
    </row>
    <row r="33" spans="1:6" x14ac:dyDescent="0.2">
      <c r="A33" s="336" t="s">
        <v>235</v>
      </c>
      <c r="B33" s="337">
        <v>44197</v>
      </c>
      <c r="C33" s="337">
        <v>43466</v>
      </c>
      <c r="D33" s="337">
        <v>44958</v>
      </c>
      <c r="E33" s="337">
        <v>44958</v>
      </c>
      <c r="F33" s="337">
        <v>44958</v>
      </c>
    </row>
    <row r="34" spans="1:6" x14ac:dyDescent="0.2">
      <c r="A34" s="321" t="s">
        <v>236</v>
      </c>
      <c r="B34" s="322">
        <v>18057.28</v>
      </c>
      <c r="C34" s="325">
        <v>254.88</v>
      </c>
      <c r="D34" s="322">
        <v>18312.16</v>
      </c>
      <c r="E34" s="322">
        <f t="shared" ref="E34:E95" si="4">F34*12</f>
        <v>91.56</v>
      </c>
      <c r="F34" s="322">
        <f t="shared" ref="F34:F39" si="5">ROUND(D34*0.5%/12,2)</f>
        <v>7.63</v>
      </c>
    </row>
    <row r="35" spans="1:6" x14ac:dyDescent="0.2">
      <c r="A35" s="321" t="s">
        <v>237</v>
      </c>
      <c r="B35" s="322">
        <v>19892.32</v>
      </c>
      <c r="C35" s="325">
        <v>212.4</v>
      </c>
      <c r="D35" s="322">
        <v>20104.72</v>
      </c>
      <c r="E35" s="322">
        <f t="shared" si="4"/>
        <v>100.56</v>
      </c>
      <c r="F35" s="322">
        <f t="shared" si="5"/>
        <v>8.3800000000000008</v>
      </c>
    </row>
    <row r="36" spans="1:6" x14ac:dyDescent="0.2">
      <c r="A36" s="321" t="s">
        <v>238</v>
      </c>
      <c r="B36" s="322">
        <v>21269.37</v>
      </c>
      <c r="C36" s="325">
        <v>191.16</v>
      </c>
      <c r="D36" s="322">
        <v>21460.53</v>
      </c>
      <c r="E36" s="322">
        <f t="shared" si="4"/>
        <v>107.28</v>
      </c>
      <c r="F36" s="322">
        <f t="shared" si="5"/>
        <v>8.94</v>
      </c>
    </row>
    <row r="37" spans="1:6" x14ac:dyDescent="0.2">
      <c r="A37" s="321" t="s">
        <v>239</v>
      </c>
      <c r="B37" s="322">
        <v>22630.02</v>
      </c>
      <c r="C37" s="325">
        <v>169.92</v>
      </c>
      <c r="D37" s="322">
        <v>22799.94</v>
      </c>
      <c r="E37" s="322">
        <f t="shared" si="4"/>
        <v>114</v>
      </c>
      <c r="F37" s="322">
        <f t="shared" si="5"/>
        <v>9.5</v>
      </c>
    </row>
    <row r="38" spans="1:6" x14ac:dyDescent="0.2">
      <c r="A38" s="321" t="s">
        <v>240</v>
      </c>
      <c r="B38" s="322">
        <v>23611.18</v>
      </c>
      <c r="C38" s="325">
        <v>159.36000000000001</v>
      </c>
      <c r="D38" s="322">
        <v>23770.54</v>
      </c>
      <c r="E38" s="322">
        <f t="shared" si="4"/>
        <v>118.8</v>
      </c>
      <c r="F38" s="322">
        <f t="shared" si="5"/>
        <v>9.9</v>
      </c>
    </row>
    <row r="39" spans="1:6" x14ac:dyDescent="0.2">
      <c r="A39" s="323" t="s">
        <v>241</v>
      </c>
      <c r="B39" s="322">
        <v>24355.85</v>
      </c>
      <c r="C39" s="325">
        <v>159.36000000000001</v>
      </c>
      <c r="D39" s="322">
        <v>24515.21</v>
      </c>
      <c r="E39" s="322">
        <f t="shared" si="4"/>
        <v>122.52</v>
      </c>
      <c r="F39" s="322">
        <f t="shared" si="5"/>
        <v>10.210000000000001</v>
      </c>
    </row>
    <row r="40" spans="1:6" x14ac:dyDescent="0.2">
      <c r="A40" s="324"/>
      <c r="B40" s="324"/>
      <c r="C40" s="324"/>
      <c r="D40" s="324"/>
      <c r="E40" s="324"/>
      <c r="F40" s="324"/>
    </row>
    <row r="41" spans="1:6" hidden="1" x14ac:dyDescent="0.2">
      <c r="A41" s="324"/>
      <c r="B41" s="324"/>
      <c r="C41" s="324"/>
      <c r="D41" s="324"/>
      <c r="E41" s="324"/>
      <c r="F41" s="324"/>
    </row>
    <row r="42" spans="1:6" hidden="1" x14ac:dyDescent="0.2">
      <c r="A42" s="324"/>
      <c r="B42" s="324"/>
      <c r="C42" s="324"/>
      <c r="D42" s="324"/>
      <c r="E42" s="324"/>
      <c r="F42" s="324"/>
    </row>
    <row r="43" spans="1:6" hidden="1" x14ac:dyDescent="0.2">
      <c r="A43" s="324"/>
      <c r="B43" s="324"/>
      <c r="C43" s="324"/>
      <c r="D43" s="324"/>
      <c r="E43" s="324"/>
      <c r="F43" s="324"/>
    </row>
    <row r="44" spans="1:6" hidden="1" x14ac:dyDescent="0.2">
      <c r="A44" s="324"/>
      <c r="B44" s="324"/>
      <c r="C44" s="324"/>
      <c r="D44" s="324"/>
      <c r="E44" s="324"/>
      <c r="F44" s="324"/>
    </row>
    <row r="46" spans="1:6" ht="51" x14ac:dyDescent="0.2">
      <c r="A46" s="318" t="s">
        <v>244</v>
      </c>
      <c r="B46" s="319" t="s">
        <v>232</v>
      </c>
      <c r="C46" s="319" t="s">
        <v>233</v>
      </c>
      <c r="D46" s="319" t="s">
        <v>234</v>
      </c>
      <c r="E46" s="341" t="s">
        <v>257</v>
      </c>
      <c r="F46" s="341" t="s">
        <v>258</v>
      </c>
    </row>
    <row r="47" spans="1:6" x14ac:dyDescent="0.2">
      <c r="A47" s="336" t="s">
        <v>235</v>
      </c>
      <c r="B47" s="337">
        <v>44197</v>
      </c>
      <c r="C47" s="337">
        <v>43466</v>
      </c>
      <c r="D47" s="337">
        <v>44958</v>
      </c>
      <c r="E47" s="337">
        <v>44958</v>
      </c>
      <c r="F47" s="337">
        <v>44958</v>
      </c>
    </row>
    <row r="48" spans="1:6" x14ac:dyDescent="0.2">
      <c r="A48" s="321" t="s">
        <v>236</v>
      </c>
      <c r="B48" s="322">
        <v>20648.490000000002</v>
      </c>
      <c r="C48" s="325">
        <v>180.6</v>
      </c>
      <c r="D48" s="322">
        <v>20829.09</v>
      </c>
      <c r="E48" s="322">
        <f t="shared" ref="E48" si="6">F48*12</f>
        <v>104.16</v>
      </c>
      <c r="F48" s="322">
        <f t="shared" ref="F48:F53" si="7">ROUND(D48*0.5%/12,2)</f>
        <v>8.68</v>
      </c>
    </row>
    <row r="49" spans="1:6" x14ac:dyDescent="0.2">
      <c r="A49" s="321" t="s">
        <v>237</v>
      </c>
      <c r="B49" s="322">
        <v>22910.33</v>
      </c>
      <c r="C49" s="325">
        <v>127.44</v>
      </c>
      <c r="D49" s="322">
        <v>23037.77</v>
      </c>
      <c r="E49" s="322">
        <f t="shared" si="4"/>
        <v>115.2</v>
      </c>
      <c r="F49" s="322">
        <f t="shared" si="7"/>
        <v>9.6</v>
      </c>
    </row>
    <row r="50" spans="1:6" x14ac:dyDescent="0.2">
      <c r="A50" s="321" t="s">
        <v>238</v>
      </c>
      <c r="B50" s="322">
        <v>24910.62</v>
      </c>
      <c r="C50" s="325">
        <v>84.96</v>
      </c>
      <c r="D50" s="322">
        <v>24995.58</v>
      </c>
      <c r="E50" s="322">
        <f t="shared" si="4"/>
        <v>124.92</v>
      </c>
      <c r="F50" s="322">
        <f t="shared" si="7"/>
        <v>10.41</v>
      </c>
    </row>
    <row r="51" spans="1:6" x14ac:dyDescent="0.2">
      <c r="A51" s="321" t="s">
        <v>239</v>
      </c>
      <c r="B51" s="322">
        <v>26844.66</v>
      </c>
      <c r="C51" s="325">
        <v>42.48</v>
      </c>
      <c r="D51" s="322">
        <v>26887.14</v>
      </c>
      <c r="E51" s="322">
        <f t="shared" si="4"/>
        <v>134.4</v>
      </c>
      <c r="F51" s="322">
        <f t="shared" si="7"/>
        <v>11.2</v>
      </c>
    </row>
    <row r="52" spans="1:6" x14ac:dyDescent="0.2">
      <c r="A52" s="321" t="s">
        <v>240</v>
      </c>
      <c r="B52" s="322">
        <v>28742.41</v>
      </c>
      <c r="C52" s="325">
        <v>0</v>
      </c>
      <c r="D52" s="322">
        <v>28742.41</v>
      </c>
      <c r="E52" s="322">
        <f t="shared" si="4"/>
        <v>143.76</v>
      </c>
      <c r="F52" s="322">
        <f t="shared" si="7"/>
        <v>11.98</v>
      </c>
    </row>
    <row r="53" spans="1:6" x14ac:dyDescent="0.2">
      <c r="A53" s="323" t="s">
        <v>241</v>
      </c>
      <c r="B53" s="322">
        <v>30174.2</v>
      </c>
      <c r="C53" s="325">
        <v>0</v>
      </c>
      <c r="D53" s="322">
        <v>30174.2</v>
      </c>
      <c r="E53" s="322">
        <f t="shared" si="4"/>
        <v>150.84</v>
      </c>
      <c r="F53" s="322">
        <f t="shared" si="7"/>
        <v>12.57</v>
      </c>
    </row>
    <row r="54" spans="1:6" x14ac:dyDescent="0.2">
      <c r="A54" s="324"/>
      <c r="B54" s="324"/>
      <c r="C54" s="324"/>
      <c r="D54" s="324"/>
      <c r="E54" s="324"/>
      <c r="F54" s="324"/>
    </row>
    <row r="55" spans="1:6" hidden="1" x14ac:dyDescent="0.2">
      <c r="A55" s="324"/>
      <c r="B55" s="324"/>
      <c r="C55" s="324"/>
      <c r="D55" s="324"/>
      <c r="E55" s="324"/>
      <c r="F55" s="324"/>
    </row>
    <row r="56" spans="1:6" hidden="1" x14ac:dyDescent="0.2">
      <c r="A56" s="324"/>
      <c r="B56" s="324"/>
      <c r="C56" s="324"/>
      <c r="D56" s="324"/>
      <c r="E56" s="324"/>
      <c r="F56" s="324"/>
    </row>
    <row r="57" spans="1:6" hidden="1" x14ac:dyDescent="0.2">
      <c r="A57" s="324"/>
      <c r="B57" s="324"/>
      <c r="C57" s="324"/>
      <c r="D57" s="324"/>
      <c r="E57" s="324"/>
      <c r="F57" s="324"/>
    </row>
    <row r="58" spans="1:6" hidden="1" x14ac:dyDescent="0.2">
      <c r="A58" s="324"/>
      <c r="B58" s="324"/>
      <c r="C58" s="324"/>
      <c r="D58" s="324"/>
      <c r="E58" s="324"/>
      <c r="F58" s="324"/>
    </row>
    <row r="60" spans="1:6" ht="51" x14ac:dyDescent="0.2">
      <c r="A60" s="318" t="s">
        <v>245</v>
      </c>
      <c r="B60" s="319" t="s">
        <v>232</v>
      </c>
      <c r="C60" s="319" t="s">
        <v>233</v>
      </c>
      <c r="D60" s="319" t="s">
        <v>234</v>
      </c>
      <c r="E60" s="341" t="s">
        <v>257</v>
      </c>
      <c r="F60" s="341" t="s">
        <v>258</v>
      </c>
    </row>
    <row r="61" spans="1:6" x14ac:dyDescent="0.2">
      <c r="A61" s="336" t="s">
        <v>235</v>
      </c>
      <c r="B61" s="337">
        <v>44197</v>
      </c>
      <c r="C61" s="337">
        <v>43466</v>
      </c>
      <c r="D61" s="337">
        <v>44958</v>
      </c>
      <c r="E61" s="337">
        <v>44958</v>
      </c>
      <c r="F61" s="337">
        <v>44958</v>
      </c>
    </row>
    <row r="62" spans="1:6" x14ac:dyDescent="0.2">
      <c r="A62" s="321" t="s">
        <v>236</v>
      </c>
      <c r="B62" s="322">
        <v>23858.65</v>
      </c>
      <c r="C62" s="325">
        <v>127.44</v>
      </c>
      <c r="D62" s="322">
        <v>23986.09</v>
      </c>
      <c r="E62" s="322">
        <f t="shared" ref="E62" si="8">F62*12</f>
        <v>119.88</v>
      </c>
      <c r="F62" s="322">
        <f t="shared" ref="F62:F67" si="9">ROUND(D62*0.5%/12,2)</f>
        <v>9.99</v>
      </c>
    </row>
    <row r="63" spans="1:6" x14ac:dyDescent="0.2">
      <c r="A63" s="321" t="s">
        <v>237</v>
      </c>
      <c r="B63" s="322">
        <v>26672.720000000001</v>
      </c>
      <c r="C63" s="325">
        <v>74.400000000000006</v>
      </c>
      <c r="D63" s="322">
        <v>26747.119999999999</v>
      </c>
      <c r="E63" s="322">
        <f t="shared" si="4"/>
        <v>133.68</v>
      </c>
      <c r="F63" s="322">
        <f t="shared" si="9"/>
        <v>11.14</v>
      </c>
    </row>
    <row r="64" spans="1:6" x14ac:dyDescent="0.2">
      <c r="A64" s="321" t="s">
        <v>238</v>
      </c>
      <c r="B64" s="322">
        <v>29176.720000000001</v>
      </c>
      <c r="C64" s="325">
        <v>31.92</v>
      </c>
      <c r="D64" s="322">
        <v>29208.639999999999</v>
      </c>
      <c r="E64" s="322">
        <f t="shared" si="4"/>
        <v>146.04</v>
      </c>
      <c r="F64" s="322">
        <f t="shared" si="9"/>
        <v>12.17</v>
      </c>
    </row>
    <row r="65" spans="1:6" x14ac:dyDescent="0.2">
      <c r="A65" s="321" t="s">
        <v>239</v>
      </c>
      <c r="B65" s="322">
        <v>31842.89</v>
      </c>
      <c r="C65" s="325">
        <v>0</v>
      </c>
      <c r="D65" s="322">
        <v>31842.89</v>
      </c>
      <c r="E65" s="322">
        <f t="shared" si="4"/>
        <v>159.24</v>
      </c>
      <c r="F65" s="322">
        <f t="shared" si="9"/>
        <v>13.27</v>
      </c>
    </row>
    <row r="66" spans="1:6" x14ac:dyDescent="0.2">
      <c r="A66" s="321" t="s">
        <v>240</v>
      </c>
      <c r="B66" s="322">
        <v>34589.53</v>
      </c>
      <c r="C66" s="325">
        <v>0</v>
      </c>
      <c r="D66" s="322">
        <v>34589.53</v>
      </c>
      <c r="E66" s="322">
        <f t="shared" si="4"/>
        <v>172.92</v>
      </c>
      <c r="F66" s="322">
        <f t="shared" si="9"/>
        <v>14.41</v>
      </c>
    </row>
    <row r="67" spans="1:6" x14ac:dyDescent="0.2">
      <c r="A67" s="323" t="s">
        <v>241</v>
      </c>
      <c r="B67" s="322">
        <v>37266.379999999997</v>
      </c>
      <c r="C67" s="325">
        <v>0</v>
      </c>
      <c r="D67" s="322">
        <v>37266.379999999997</v>
      </c>
      <c r="E67" s="322">
        <f t="shared" si="4"/>
        <v>186.36</v>
      </c>
      <c r="F67" s="322">
        <f t="shared" si="9"/>
        <v>15.53</v>
      </c>
    </row>
    <row r="68" spans="1:6" x14ac:dyDescent="0.2">
      <c r="A68" s="324"/>
      <c r="B68" s="324"/>
      <c r="C68" s="324"/>
      <c r="D68" s="324"/>
      <c r="E68" s="324"/>
      <c r="F68" s="324"/>
    </row>
    <row r="69" spans="1:6" hidden="1" x14ac:dyDescent="0.2">
      <c r="A69" s="324"/>
      <c r="B69" s="324"/>
      <c r="C69" s="324"/>
      <c r="D69" s="324"/>
      <c r="E69" s="324"/>
      <c r="F69" s="324"/>
    </row>
    <row r="70" spans="1:6" hidden="1" x14ac:dyDescent="0.2">
      <c r="A70" s="324"/>
      <c r="B70" s="324"/>
      <c r="C70" s="324"/>
      <c r="D70" s="324"/>
      <c r="E70" s="324"/>
      <c r="F70" s="324"/>
    </row>
    <row r="71" spans="1:6" hidden="1" x14ac:dyDescent="0.2">
      <c r="A71" s="324"/>
      <c r="B71" s="324"/>
      <c r="C71" s="324"/>
      <c r="D71" s="324"/>
      <c r="E71" s="324"/>
      <c r="F71" s="324"/>
    </row>
    <row r="72" spans="1:6" hidden="1" x14ac:dyDescent="0.2">
      <c r="A72" s="324"/>
      <c r="B72" s="324"/>
      <c r="C72" s="324"/>
      <c r="D72" s="324"/>
      <c r="E72" s="324"/>
      <c r="F72" s="324"/>
    </row>
    <row r="74" spans="1:6" ht="51" x14ac:dyDescent="0.2">
      <c r="A74" s="318" t="s">
        <v>246</v>
      </c>
      <c r="B74" s="319" t="s">
        <v>232</v>
      </c>
      <c r="C74" s="319" t="s">
        <v>233</v>
      </c>
      <c r="D74" s="319" t="s">
        <v>234</v>
      </c>
      <c r="E74" s="341" t="s">
        <v>257</v>
      </c>
      <c r="F74" s="341" t="s">
        <v>258</v>
      </c>
    </row>
    <row r="75" spans="1:6" x14ac:dyDescent="0.2">
      <c r="A75" s="336" t="s">
        <v>235</v>
      </c>
      <c r="B75" s="337">
        <v>44197</v>
      </c>
      <c r="C75" s="337">
        <v>43466</v>
      </c>
      <c r="D75" s="337">
        <v>44958</v>
      </c>
      <c r="E75" s="337">
        <v>44958</v>
      </c>
      <c r="F75" s="337">
        <v>44958</v>
      </c>
    </row>
    <row r="76" spans="1:6" x14ac:dyDescent="0.2">
      <c r="A76" s="321" t="s">
        <v>236</v>
      </c>
      <c r="B76" s="322">
        <v>20897.2</v>
      </c>
      <c r="C76" s="325">
        <v>201.84</v>
      </c>
      <c r="D76" s="322">
        <v>21099.040000000001</v>
      </c>
      <c r="E76" s="322">
        <f t="shared" ref="E76" si="10">F76*12</f>
        <v>105.48</v>
      </c>
      <c r="F76" s="322">
        <f t="shared" ref="F76:F81" si="11">ROUND(D76*0.5%/12,2)</f>
        <v>8.7899999999999991</v>
      </c>
    </row>
    <row r="77" spans="1:6" x14ac:dyDescent="0.2">
      <c r="A77" s="321" t="s">
        <v>237</v>
      </c>
      <c r="B77" s="322">
        <v>23182.99</v>
      </c>
      <c r="C77" s="325">
        <v>148.68</v>
      </c>
      <c r="D77" s="322">
        <v>23331.67</v>
      </c>
      <c r="E77" s="322">
        <f t="shared" si="4"/>
        <v>116.64</v>
      </c>
      <c r="F77" s="322">
        <f t="shared" si="11"/>
        <v>9.7200000000000006</v>
      </c>
    </row>
    <row r="78" spans="1:6" x14ac:dyDescent="0.2">
      <c r="A78" s="321" t="s">
        <v>238</v>
      </c>
      <c r="B78" s="322">
        <v>25204.99</v>
      </c>
      <c r="C78" s="325">
        <v>84.96</v>
      </c>
      <c r="D78" s="322">
        <v>25289.95</v>
      </c>
      <c r="E78" s="322">
        <f t="shared" si="4"/>
        <v>126.48</v>
      </c>
      <c r="F78" s="322">
        <f t="shared" si="11"/>
        <v>10.54</v>
      </c>
    </row>
    <row r="79" spans="1:6" x14ac:dyDescent="0.2">
      <c r="A79" s="321" t="s">
        <v>239</v>
      </c>
      <c r="B79" s="322">
        <v>27171.59</v>
      </c>
      <c r="C79" s="325">
        <v>31.92</v>
      </c>
      <c r="D79" s="322">
        <v>27203.51</v>
      </c>
      <c r="E79" s="322">
        <f t="shared" si="4"/>
        <v>135.96</v>
      </c>
      <c r="F79" s="322">
        <f t="shared" si="11"/>
        <v>11.33</v>
      </c>
    </row>
    <row r="80" spans="1:6" x14ac:dyDescent="0.2">
      <c r="A80" s="321" t="s">
        <v>240</v>
      </c>
      <c r="B80" s="322">
        <v>29101.82</v>
      </c>
      <c r="C80" s="325">
        <v>0</v>
      </c>
      <c r="D80" s="322">
        <v>29101.82</v>
      </c>
      <c r="E80" s="322">
        <f t="shared" si="4"/>
        <v>145.56</v>
      </c>
      <c r="F80" s="322">
        <f t="shared" si="11"/>
        <v>12.13</v>
      </c>
    </row>
    <row r="81" spans="1:6" x14ac:dyDescent="0.2">
      <c r="A81" s="323" t="s">
        <v>241</v>
      </c>
      <c r="B81" s="322">
        <v>30536.92</v>
      </c>
      <c r="C81" s="325">
        <v>0</v>
      </c>
      <c r="D81" s="322">
        <v>30536.92</v>
      </c>
      <c r="E81" s="322">
        <f t="shared" si="4"/>
        <v>152.63999999999999</v>
      </c>
      <c r="F81" s="322">
        <f t="shared" si="11"/>
        <v>12.72</v>
      </c>
    </row>
    <row r="82" spans="1:6" x14ac:dyDescent="0.2">
      <c r="A82" s="324"/>
      <c r="B82" s="324"/>
      <c r="C82" s="324"/>
      <c r="D82" s="324"/>
      <c r="E82" s="324"/>
      <c r="F82" s="324"/>
    </row>
    <row r="83" spans="1:6" hidden="1" x14ac:dyDescent="0.2">
      <c r="A83" s="324"/>
      <c r="B83" s="324"/>
      <c r="C83" s="324"/>
      <c r="D83" s="324"/>
      <c r="E83" s="324"/>
      <c r="F83" s="324"/>
    </row>
    <row r="84" spans="1:6" hidden="1" x14ac:dyDescent="0.2">
      <c r="A84" s="324"/>
      <c r="B84" s="324"/>
      <c r="C84" s="324"/>
      <c r="D84" s="324"/>
      <c r="E84" s="324"/>
      <c r="F84" s="324"/>
    </row>
    <row r="85" spans="1:6" hidden="1" x14ac:dyDescent="0.2">
      <c r="A85" s="324"/>
      <c r="B85" s="324"/>
      <c r="C85" s="324"/>
      <c r="D85" s="324"/>
      <c r="E85" s="324"/>
      <c r="F85" s="324"/>
    </row>
    <row r="86" spans="1:6" hidden="1" x14ac:dyDescent="0.2">
      <c r="A86" s="324"/>
      <c r="B86" s="324"/>
      <c r="C86" s="324"/>
      <c r="D86" s="324"/>
      <c r="E86" s="324"/>
      <c r="F86" s="324"/>
    </row>
    <row r="88" spans="1:6" ht="51" x14ac:dyDescent="0.2">
      <c r="A88" s="318" t="s">
        <v>247</v>
      </c>
      <c r="B88" s="319" t="s">
        <v>232</v>
      </c>
      <c r="C88" s="319" t="s">
        <v>233</v>
      </c>
      <c r="D88" s="319" t="s">
        <v>234</v>
      </c>
      <c r="E88" s="341" t="s">
        <v>257</v>
      </c>
      <c r="F88" s="341" t="s">
        <v>258</v>
      </c>
    </row>
    <row r="89" spans="1:6" x14ac:dyDescent="0.2">
      <c r="A89" s="336" t="s">
        <v>235</v>
      </c>
      <c r="B89" s="337">
        <v>44197</v>
      </c>
      <c r="C89" s="337">
        <v>43466</v>
      </c>
      <c r="D89" s="337">
        <v>44958</v>
      </c>
      <c r="E89" s="337">
        <v>44958</v>
      </c>
      <c r="F89" s="337">
        <v>44958</v>
      </c>
    </row>
    <row r="90" spans="1:6" x14ac:dyDescent="0.2">
      <c r="A90" s="321" t="s">
        <v>236</v>
      </c>
      <c r="B90" s="322">
        <v>22678.52</v>
      </c>
      <c r="C90" s="325">
        <v>159.36000000000001</v>
      </c>
      <c r="D90" s="322">
        <v>22837.88</v>
      </c>
      <c r="E90" s="322">
        <f t="shared" ref="E90" si="12">F90*12</f>
        <v>114.24</v>
      </c>
      <c r="F90" s="322">
        <f t="shared" ref="F90:F95" si="13">ROUND(D90*0.5%/12,2)</f>
        <v>9.52</v>
      </c>
    </row>
    <row r="91" spans="1:6" x14ac:dyDescent="0.2">
      <c r="A91" s="321" t="s">
        <v>237</v>
      </c>
      <c r="B91" s="322">
        <v>25342.05</v>
      </c>
      <c r="C91" s="325">
        <v>95.64</v>
      </c>
      <c r="D91" s="322">
        <v>25437.69</v>
      </c>
      <c r="E91" s="322">
        <f t="shared" si="4"/>
        <v>127.2</v>
      </c>
      <c r="F91" s="322">
        <f t="shared" si="13"/>
        <v>10.6</v>
      </c>
    </row>
    <row r="92" spans="1:6" x14ac:dyDescent="0.2">
      <c r="A92" s="321" t="s">
        <v>238</v>
      </c>
      <c r="B92" s="322">
        <v>27676.59</v>
      </c>
      <c r="C92" s="325">
        <v>31.92</v>
      </c>
      <c r="D92" s="322">
        <v>27708.51</v>
      </c>
      <c r="E92" s="322">
        <f t="shared" si="4"/>
        <v>138.6</v>
      </c>
      <c r="F92" s="322">
        <f t="shared" si="13"/>
        <v>11.55</v>
      </c>
    </row>
    <row r="93" spans="1:6" x14ac:dyDescent="0.2">
      <c r="A93" s="321" t="s">
        <v>239</v>
      </c>
      <c r="B93" s="322">
        <v>29948.17</v>
      </c>
      <c r="C93" s="325">
        <v>0</v>
      </c>
      <c r="D93" s="322">
        <v>29948.17</v>
      </c>
      <c r="E93" s="322">
        <f t="shared" si="4"/>
        <v>149.76</v>
      </c>
      <c r="F93" s="322">
        <f t="shared" si="13"/>
        <v>12.48</v>
      </c>
    </row>
    <row r="94" spans="1:6" x14ac:dyDescent="0.2">
      <c r="A94" s="321" t="s">
        <v>240</v>
      </c>
      <c r="B94" s="322">
        <v>32179.35</v>
      </c>
      <c r="C94" s="325">
        <v>0</v>
      </c>
      <c r="D94" s="322">
        <v>32179.35</v>
      </c>
      <c r="E94" s="322">
        <f t="shared" si="4"/>
        <v>160.91999999999999</v>
      </c>
      <c r="F94" s="322">
        <f t="shared" si="13"/>
        <v>13.41</v>
      </c>
    </row>
    <row r="95" spans="1:6" x14ac:dyDescent="0.2">
      <c r="A95" s="323" t="s">
        <v>241</v>
      </c>
      <c r="B95" s="322">
        <v>33837.370000000003</v>
      </c>
      <c r="C95" s="325">
        <v>0</v>
      </c>
      <c r="D95" s="322">
        <v>33837.370000000003</v>
      </c>
      <c r="E95" s="322">
        <f t="shared" si="4"/>
        <v>169.2</v>
      </c>
      <c r="F95" s="322">
        <f t="shared" si="13"/>
        <v>14.1</v>
      </c>
    </row>
    <row r="96" spans="1:6" x14ac:dyDescent="0.2">
      <c r="A96" s="324"/>
      <c r="B96" s="324"/>
      <c r="C96" s="324"/>
      <c r="D96" s="324"/>
      <c r="E96" s="324"/>
      <c r="F96" s="324"/>
    </row>
    <row r="97" spans="1:6" hidden="1" x14ac:dyDescent="0.2">
      <c r="A97" s="324"/>
      <c r="B97" s="324"/>
      <c r="C97" s="324"/>
      <c r="D97" s="324"/>
      <c r="E97" s="324"/>
      <c r="F97" s="324"/>
    </row>
    <row r="98" spans="1:6" hidden="1" x14ac:dyDescent="0.2">
      <c r="A98" s="324"/>
      <c r="B98" s="324"/>
      <c r="C98" s="324"/>
      <c r="D98" s="324"/>
      <c r="E98" s="324"/>
      <c r="F98" s="324"/>
    </row>
    <row r="99" spans="1:6" hidden="1" x14ac:dyDescent="0.2">
      <c r="A99" s="324"/>
      <c r="B99" s="324"/>
      <c r="C99" s="324"/>
      <c r="D99" s="324"/>
      <c r="E99" s="324"/>
      <c r="F99" s="324"/>
    </row>
    <row r="100" spans="1:6" hidden="1" x14ac:dyDescent="0.2">
      <c r="A100" s="324"/>
      <c r="B100" s="324"/>
      <c r="C100" s="324"/>
      <c r="D100" s="324"/>
      <c r="E100" s="324"/>
      <c r="F100" s="324"/>
    </row>
    <row r="102" spans="1:6" ht="51" x14ac:dyDescent="0.2">
      <c r="A102" s="318" t="s">
        <v>248</v>
      </c>
      <c r="B102" s="319" t="s">
        <v>232</v>
      </c>
      <c r="C102" s="319" t="s">
        <v>233</v>
      </c>
      <c r="D102" s="319" t="s">
        <v>234</v>
      </c>
      <c r="E102" s="341" t="s">
        <v>257</v>
      </c>
      <c r="F102" s="341" t="s">
        <v>258</v>
      </c>
    </row>
    <row r="103" spans="1:6" x14ac:dyDescent="0.2">
      <c r="A103" s="336" t="s">
        <v>235</v>
      </c>
      <c r="B103" s="337">
        <v>44197</v>
      </c>
      <c r="C103" s="337">
        <v>43466</v>
      </c>
      <c r="D103" s="337">
        <v>44958</v>
      </c>
      <c r="E103" s="337">
        <v>44958</v>
      </c>
      <c r="F103" s="337">
        <v>44958</v>
      </c>
    </row>
    <row r="104" spans="1:6" x14ac:dyDescent="0.2">
      <c r="A104" s="321" t="s">
        <v>236</v>
      </c>
      <c r="B104" s="322">
        <v>20897.2</v>
      </c>
      <c r="C104" s="325">
        <v>201.84</v>
      </c>
      <c r="D104" s="322">
        <v>21099.040000000001</v>
      </c>
      <c r="E104" s="322">
        <f t="shared" ref="E104:E123" si="14">F104*12</f>
        <v>105.48</v>
      </c>
      <c r="F104" s="322">
        <f t="shared" ref="F104:F109" si="15">ROUND(D104*0.5%/12,2)</f>
        <v>8.7899999999999991</v>
      </c>
    </row>
    <row r="105" spans="1:6" x14ac:dyDescent="0.2">
      <c r="A105" s="321" t="s">
        <v>237</v>
      </c>
      <c r="B105" s="322">
        <v>23182.99</v>
      </c>
      <c r="C105" s="325">
        <v>148.68</v>
      </c>
      <c r="D105" s="322">
        <v>23331.67</v>
      </c>
      <c r="E105" s="322">
        <f t="shared" si="14"/>
        <v>116.64</v>
      </c>
      <c r="F105" s="322">
        <f t="shared" si="15"/>
        <v>9.7200000000000006</v>
      </c>
    </row>
    <row r="106" spans="1:6" x14ac:dyDescent="0.2">
      <c r="A106" s="321" t="s">
        <v>238</v>
      </c>
      <c r="B106" s="322">
        <v>25204.99</v>
      </c>
      <c r="C106" s="325">
        <v>95.64</v>
      </c>
      <c r="D106" s="322">
        <v>25300.63</v>
      </c>
      <c r="E106" s="322">
        <f t="shared" si="14"/>
        <v>126.48</v>
      </c>
      <c r="F106" s="322">
        <f t="shared" si="15"/>
        <v>10.54</v>
      </c>
    </row>
    <row r="107" spans="1:6" x14ac:dyDescent="0.2">
      <c r="A107" s="321" t="s">
        <v>239</v>
      </c>
      <c r="B107" s="322">
        <v>28126.560000000001</v>
      </c>
      <c r="C107" s="325">
        <v>42.48</v>
      </c>
      <c r="D107" s="322">
        <v>28169.040000000001</v>
      </c>
      <c r="E107" s="322">
        <f t="shared" si="14"/>
        <v>140.88</v>
      </c>
      <c r="F107" s="322">
        <f t="shared" si="15"/>
        <v>11.74</v>
      </c>
    </row>
    <row r="108" spans="1:6" x14ac:dyDescent="0.2">
      <c r="A108" s="321" t="s">
        <v>240</v>
      </c>
      <c r="B108" s="322">
        <v>30029.79</v>
      </c>
      <c r="C108" s="325">
        <v>0</v>
      </c>
      <c r="D108" s="322">
        <v>30029.79</v>
      </c>
      <c r="E108" s="322">
        <f t="shared" si="14"/>
        <v>150.12</v>
      </c>
      <c r="F108" s="322">
        <f t="shared" si="15"/>
        <v>12.51</v>
      </c>
    </row>
    <row r="109" spans="1:6" x14ac:dyDescent="0.2">
      <c r="A109" s="323" t="s">
        <v>241</v>
      </c>
      <c r="B109" s="322">
        <v>31492.42</v>
      </c>
      <c r="C109" s="325">
        <v>0</v>
      </c>
      <c r="D109" s="322">
        <v>31492.42</v>
      </c>
      <c r="E109" s="322">
        <f t="shared" si="14"/>
        <v>157.44</v>
      </c>
      <c r="F109" s="322">
        <f t="shared" si="15"/>
        <v>13.12</v>
      </c>
    </row>
    <row r="110" spans="1:6" x14ac:dyDescent="0.2">
      <c r="A110" s="324"/>
      <c r="B110" s="324"/>
      <c r="C110" s="324"/>
      <c r="D110" s="324"/>
      <c r="E110" s="324"/>
      <c r="F110" s="324"/>
    </row>
    <row r="111" spans="1:6" hidden="1" x14ac:dyDescent="0.2">
      <c r="A111" s="324"/>
      <c r="B111" s="324"/>
      <c r="C111" s="324"/>
      <c r="D111" s="324"/>
      <c r="E111" s="324"/>
      <c r="F111" s="324"/>
    </row>
    <row r="112" spans="1:6" hidden="1" x14ac:dyDescent="0.2">
      <c r="A112" s="324"/>
      <c r="B112" s="324"/>
      <c r="C112" s="324"/>
      <c r="D112" s="324"/>
      <c r="E112" s="324"/>
      <c r="F112" s="324"/>
    </row>
    <row r="113" spans="1:6" hidden="1" x14ac:dyDescent="0.2">
      <c r="A113" s="324"/>
      <c r="B113" s="324"/>
      <c r="C113" s="324"/>
      <c r="D113" s="324"/>
      <c r="E113" s="324"/>
      <c r="F113" s="324"/>
    </row>
    <row r="114" spans="1:6" hidden="1" x14ac:dyDescent="0.2">
      <c r="A114" s="324"/>
      <c r="B114" s="324"/>
      <c r="C114" s="324"/>
      <c r="D114" s="324"/>
      <c r="E114" s="324"/>
      <c r="F114" s="324"/>
    </row>
    <row r="116" spans="1:6" ht="51" x14ac:dyDescent="0.2">
      <c r="A116" s="318" t="s">
        <v>249</v>
      </c>
      <c r="B116" s="319" t="s">
        <v>232</v>
      </c>
      <c r="C116" s="319" t="s">
        <v>233</v>
      </c>
      <c r="D116" s="319" t="s">
        <v>234</v>
      </c>
      <c r="E116" s="341" t="s">
        <v>257</v>
      </c>
      <c r="F116" s="341" t="s">
        <v>258</v>
      </c>
    </row>
    <row r="117" spans="1:6" x14ac:dyDescent="0.2">
      <c r="A117" s="336" t="s">
        <v>235</v>
      </c>
      <c r="B117" s="337">
        <v>44197</v>
      </c>
      <c r="C117" s="337">
        <v>43466</v>
      </c>
      <c r="D117" s="337">
        <v>44958</v>
      </c>
      <c r="E117" s="337">
        <v>44958</v>
      </c>
      <c r="F117" s="337">
        <v>44958</v>
      </c>
    </row>
    <row r="118" spans="1:6" x14ac:dyDescent="0.2">
      <c r="A118" s="321" t="s">
        <v>236</v>
      </c>
      <c r="B118" s="322">
        <v>22678.52</v>
      </c>
      <c r="C118" s="325">
        <v>159.36000000000001</v>
      </c>
      <c r="D118" s="322">
        <v>22837.88</v>
      </c>
      <c r="E118" s="322">
        <f t="shared" ref="E118" si="16">F118*12</f>
        <v>114.24</v>
      </c>
      <c r="F118" s="322">
        <f t="shared" ref="F118:F123" si="17">ROUND(D118*0.5%/12,2)</f>
        <v>9.52</v>
      </c>
    </row>
    <row r="119" spans="1:6" x14ac:dyDescent="0.2">
      <c r="A119" s="321" t="s">
        <v>237</v>
      </c>
      <c r="B119" s="322">
        <v>25995.81</v>
      </c>
      <c r="C119" s="325">
        <v>95.64</v>
      </c>
      <c r="D119" s="322">
        <v>26091.45</v>
      </c>
      <c r="E119" s="322">
        <f t="shared" si="14"/>
        <v>130.44</v>
      </c>
      <c r="F119" s="322">
        <f t="shared" si="17"/>
        <v>10.87</v>
      </c>
    </row>
    <row r="120" spans="1:6" x14ac:dyDescent="0.2">
      <c r="A120" s="321" t="s">
        <v>238</v>
      </c>
      <c r="B120" s="322">
        <v>28520.99</v>
      </c>
      <c r="C120" s="325">
        <v>31.92</v>
      </c>
      <c r="D120" s="322">
        <v>28552.91</v>
      </c>
      <c r="E120" s="322">
        <f t="shared" si="14"/>
        <v>142.80000000000001</v>
      </c>
      <c r="F120" s="322">
        <f t="shared" si="17"/>
        <v>11.9</v>
      </c>
    </row>
    <row r="121" spans="1:6" x14ac:dyDescent="0.2">
      <c r="A121" s="321" t="s">
        <v>239</v>
      </c>
      <c r="B121" s="322">
        <v>31736.25</v>
      </c>
      <c r="C121" s="325">
        <v>0</v>
      </c>
      <c r="D121" s="322">
        <v>31736.25</v>
      </c>
      <c r="E121" s="322">
        <f t="shared" si="14"/>
        <v>158.63999999999999</v>
      </c>
      <c r="F121" s="322">
        <f t="shared" si="17"/>
        <v>13.22</v>
      </c>
    </row>
    <row r="122" spans="1:6" x14ac:dyDescent="0.2">
      <c r="A122" s="321" t="s">
        <v>240</v>
      </c>
      <c r="B122" s="322">
        <v>33837.370000000003</v>
      </c>
      <c r="C122" s="325">
        <v>0</v>
      </c>
      <c r="D122" s="322">
        <v>33837.370000000003</v>
      </c>
      <c r="E122" s="322">
        <f t="shared" si="14"/>
        <v>169.2</v>
      </c>
      <c r="F122" s="322">
        <f t="shared" si="17"/>
        <v>14.1</v>
      </c>
    </row>
    <row r="123" spans="1:6" x14ac:dyDescent="0.2">
      <c r="A123" s="323" t="s">
        <v>241</v>
      </c>
      <c r="B123" s="322">
        <v>35505.47</v>
      </c>
      <c r="C123" s="325">
        <v>0</v>
      </c>
      <c r="D123" s="322">
        <v>35505.47</v>
      </c>
      <c r="E123" s="322">
        <f t="shared" si="14"/>
        <v>177.48</v>
      </c>
      <c r="F123" s="322">
        <f t="shared" si="17"/>
        <v>14.79</v>
      </c>
    </row>
  </sheetData>
  <sheetProtection formatCells="0" formatColumns="0" formatRows="0"/>
  <mergeCells count="2">
    <mergeCell ref="B2:G2"/>
    <mergeCell ref="I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X67"/>
  <sheetViews>
    <sheetView showGridLines="0" workbookViewId="0">
      <pane xSplit="2" ySplit="6" topLeftCell="C7" activePane="bottomRight" state="frozen"/>
      <selection activeCell="B1" sqref="B1"/>
      <selection pane="topRight" activeCell="C1" sqref="C1"/>
      <selection pane="bottomLeft" activeCell="B7" sqref="B7"/>
      <selection pane="bottomRight" activeCell="M2" sqref="M2:P2"/>
    </sheetView>
  </sheetViews>
  <sheetFormatPr defaultColWidth="8.85546875" defaultRowHeight="12.75" x14ac:dyDescent="0.2"/>
  <cols>
    <col min="1" max="1" width="9.42578125" style="159" customWidth="1"/>
    <col min="2" max="2" width="2.140625" style="159" customWidth="1"/>
    <col min="3" max="4" width="7.28515625" style="159" customWidth="1"/>
    <col min="5" max="6" width="5.140625" style="159" customWidth="1"/>
    <col min="7" max="7" width="12.7109375" style="159" customWidth="1"/>
    <col min="8" max="9" width="10.28515625" style="159" customWidth="1"/>
    <col min="10" max="10" width="12.7109375" style="159" customWidth="1"/>
    <col min="11" max="11" width="11.28515625" style="159" customWidth="1"/>
    <col min="12" max="14" width="12.7109375" style="159" customWidth="1"/>
    <col min="15" max="15" width="1.42578125" style="159" customWidth="1"/>
    <col min="16" max="17" width="12.5703125" style="159" customWidth="1"/>
    <col min="18" max="18" width="9.7109375" style="159" customWidth="1"/>
    <col min="19" max="19" width="14.28515625" style="159" customWidth="1"/>
    <col min="20" max="20" width="10.7109375" style="159" customWidth="1"/>
    <col min="21" max="23" width="9.7109375" style="159" customWidth="1"/>
    <col min="24" max="24" width="11" style="159" bestFit="1" customWidth="1"/>
    <col min="25" max="16384" width="8.85546875" style="159"/>
  </cols>
  <sheetData>
    <row r="1" spans="1:24" ht="12" customHeight="1" x14ac:dyDescent="0.2">
      <c r="D1" s="160"/>
      <c r="E1" s="160"/>
      <c r="F1" s="160"/>
      <c r="G1" s="160"/>
    </row>
    <row r="2" spans="1:24" ht="25.15" customHeight="1" x14ac:dyDescent="0.2">
      <c r="C2" s="201"/>
      <c r="D2" s="202"/>
      <c r="E2" s="202"/>
      <c r="F2" s="203" t="s">
        <v>196</v>
      </c>
      <c r="G2" s="480" t="str">
        <f>Ricerca_Dati!G2</f>
        <v>Qualifica scolastica</v>
      </c>
      <c r="H2" s="481"/>
      <c r="I2" s="481"/>
      <c r="J2" s="481"/>
      <c r="K2" s="481"/>
      <c r="L2" s="482"/>
      <c r="M2" s="423">
        <f>IFERROR(IF('Pre-Ultimo_Miglio'!C6=Foglio2!K8,Foglio2!L18,IF('Pre-Ultimo_Miglio'!C6=Foglio2!K9,Foglio2!M18,0)),0)</f>
        <v>0</v>
      </c>
      <c r="N2" s="483"/>
      <c r="O2" s="483"/>
      <c r="P2" s="484"/>
    </row>
    <row r="3" spans="1:24" ht="5.45" customHeight="1" x14ac:dyDescent="0.2">
      <c r="C3" s="189"/>
      <c r="D3" s="188"/>
      <c r="E3" s="188"/>
      <c r="F3" s="190"/>
      <c r="G3" s="196"/>
      <c r="H3" s="197"/>
      <c r="I3" s="198"/>
      <c r="J3" s="199"/>
      <c r="K3" s="199"/>
      <c r="L3" s="199"/>
    </row>
    <row r="4" spans="1:24" ht="25.15" customHeight="1" x14ac:dyDescent="0.2">
      <c r="C4" s="201"/>
      <c r="D4" s="202"/>
      <c r="E4" s="202"/>
      <c r="F4" s="204" t="s">
        <v>198</v>
      </c>
      <c r="G4" s="485">
        <f>Ricerca_Dati!G4</f>
        <v>0</v>
      </c>
      <c r="H4" s="486"/>
      <c r="I4" s="160"/>
      <c r="J4" s="205"/>
      <c r="K4" s="206"/>
      <c r="L4" s="207" t="s">
        <v>203</v>
      </c>
      <c r="M4" s="208">
        <f>Foglio2!N19</f>
        <v>0</v>
      </c>
      <c r="N4" s="438">
        <f>IF(G6&gt;0,IFERROR(IF('Pre-Ultimo_Miglio'!C6=Foglio2!K8,Foglio2!M16,IF('Pre-Ultimo_Miglio'!C6=Foglio2!K9,Foglio2!M17,0)),0),0)</f>
        <v>0</v>
      </c>
      <c r="O4" s="471"/>
      <c r="P4" s="472"/>
      <c r="Q4" s="240"/>
      <c r="R4" s="241"/>
      <c r="S4" s="241"/>
      <c r="T4" s="241"/>
      <c r="U4" s="200"/>
      <c r="V4" s="200"/>
      <c r="W4" s="200"/>
    </row>
    <row r="5" spans="1:24" ht="25.15" customHeight="1" x14ac:dyDescent="0.2">
      <c r="C5" s="201"/>
      <c r="D5" s="202"/>
      <c r="E5" s="202"/>
      <c r="F5" s="204" t="s">
        <v>202</v>
      </c>
      <c r="G5" s="436">
        <f>Foglio2!O1</f>
        <v>0</v>
      </c>
      <c r="H5" s="491"/>
      <c r="I5" s="160"/>
      <c r="J5" s="209"/>
      <c r="K5" s="210"/>
      <c r="L5" s="211" t="s">
        <v>204</v>
      </c>
      <c r="M5" s="208">
        <f>Foglio2!N20</f>
        <v>0</v>
      </c>
      <c r="N5" s="487"/>
      <c r="O5" s="488"/>
      <c r="P5" s="489"/>
      <c r="Q5" s="240"/>
      <c r="R5" s="241"/>
      <c r="S5" s="241"/>
      <c r="T5" s="241"/>
      <c r="U5" s="200"/>
      <c r="V5" s="200"/>
      <c r="W5" s="200"/>
    </row>
    <row r="6" spans="1:24" ht="25.15" customHeight="1" x14ac:dyDescent="0.2">
      <c r="C6" s="475" t="s">
        <v>215</v>
      </c>
      <c r="D6" s="476"/>
      <c r="E6" s="476"/>
      <c r="F6" s="477"/>
      <c r="G6" s="478">
        <f>Ricerca_Dati!G6</f>
        <v>0</v>
      </c>
      <c r="H6" s="479"/>
      <c r="I6" s="191">
        <f>TRUNC(G6,0)</f>
        <v>0</v>
      </c>
      <c r="J6" s="201"/>
      <c r="K6" s="202"/>
      <c r="L6" s="211" t="s">
        <v>205</v>
      </c>
      <c r="M6" s="212">
        <f>Foglio2!N21</f>
        <v>0</v>
      </c>
      <c r="N6" s="490"/>
      <c r="O6" s="473"/>
      <c r="P6" s="474"/>
      <c r="Q6" s="242"/>
      <c r="R6" s="243"/>
      <c r="S6" s="243"/>
      <c r="T6" s="243"/>
    </row>
    <row r="7" spans="1:24" ht="12" customHeight="1" x14ac:dyDescent="0.2">
      <c r="F7" s="160"/>
      <c r="G7" s="160"/>
      <c r="H7" s="160"/>
      <c r="I7" s="160"/>
    </row>
    <row r="8" spans="1:24" ht="12" customHeight="1" x14ac:dyDescent="0.2">
      <c r="D8" s="160"/>
      <c r="E8" s="160"/>
      <c r="F8" s="160"/>
      <c r="G8" s="160"/>
    </row>
    <row r="9" spans="1:24" ht="15" customHeight="1" x14ac:dyDescent="0.2">
      <c r="C9" s="385">
        <f>Base!C1</f>
        <v>0</v>
      </c>
      <c r="D9" s="470"/>
      <c r="E9" s="430">
        <f>Base!E1</f>
        <v>0</v>
      </c>
      <c r="F9" s="471"/>
      <c r="G9" s="471"/>
      <c r="H9" s="471"/>
      <c r="I9" s="471"/>
      <c r="J9" s="471"/>
      <c r="K9" s="471"/>
      <c r="L9" s="471"/>
      <c r="M9" s="471"/>
      <c r="N9" s="472"/>
      <c r="O9" s="167"/>
      <c r="P9" s="445" t="s">
        <v>149</v>
      </c>
      <c r="Q9" s="464"/>
      <c r="R9" s="465"/>
      <c r="S9" s="168" t="s">
        <v>161</v>
      </c>
      <c r="T9" s="168" t="s">
        <v>182</v>
      </c>
      <c r="U9" s="168" t="s">
        <v>182</v>
      </c>
      <c r="V9" s="168" t="s">
        <v>182</v>
      </c>
      <c r="W9" s="229"/>
    </row>
    <row r="10" spans="1:24" ht="15" customHeight="1" x14ac:dyDescent="0.2">
      <c r="C10" s="169"/>
      <c r="D10" s="170"/>
      <c r="E10" s="473"/>
      <c r="F10" s="473"/>
      <c r="G10" s="473"/>
      <c r="H10" s="473"/>
      <c r="I10" s="473"/>
      <c r="J10" s="473"/>
      <c r="K10" s="473"/>
      <c r="L10" s="473"/>
      <c r="M10" s="473"/>
      <c r="N10" s="474"/>
      <c r="O10" s="171"/>
      <c r="P10" s="466"/>
      <c r="Q10" s="467"/>
      <c r="R10" s="468"/>
      <c r="S10" s="172" t="s">
        <v>162</v>
      </c>
      <c r="T10" s="172" t="s">
        <v>183</v>
      </c>
      <c r="U10" s="172" t="s">
        <v>183</v>
      </c>
      <c r="V10" s="172" t="s">
        <v>183</v>
      </c>
      <c r="W10" s="229"/>
    </row>
    <row r="11" spans="1:24" ht="15" customHeight="1" x14ac:dyDescent="0.2">
      <c r="C11" s="392" t="s">
        <v>16</v>
      </c>
      <c r="D11" s="393"/>
      <c r="E11" s="451" t="s">
        <v>15</v>
      </c>
      <c r="F11" s="452"/>
      <c r="G11" s="392" t="s">
        <v>2</v>
      </c>
      <c r="H11" s="455"/>
      <c r="I11" s="455"/>
      <c r="J11" s="455"/>
      <c r="K11" s="455"/>
      <c r="L11" s="456"/>
      <c r="M11" s="401" t="s">
        <v>49</v>
      </c>
      <c r="N11" s="401" t="s">
        <v>50</v>
      </c>
      <c r="O11" s="173"/>
      <c r="P11" s="405" t="s">
        <v>150</v>
      </c>
      <c r="Q11" s="405" t="s">
        <v>153</v>
      </c>
      <c r="R11" s="174" t="s">
        <v>147</v>
      </c>
      <c r="S11" s="403" t="s">
        <v>163</v>
      </c>
      <c r="T11" s="403" t="s">
        <v>181</v>
      </c>
      <c r="U11" s="403" t="s">
        <v>200</v>
      </c>
      <c r="V11" s="403" t="s">
        <v>214</v>
      </c>
      <c r="W11" s="230"/>
    </row>
    <row r="12" spans="1:24" ht="26.45" customHeight="1" x14ac:dyDescent="0.2">
      <c r="C12" s="175" t="s">
        <v>20</v>
      </c>
      <c r="D12" s="175" t="s">
        <v>21</v>
      </c>
      <c r="E12" s="453"/>
      <c r="F12" s="454"/>
      <c r="G12" s="214" t="s">
        <v>17</v>
      </c>
      <c r="H12" s="214" t="s">
        <v>154</v>
      </c>
      <c r="I12" s="214" t="s">
        <v>0</v>
      </c>
      <c r="J12" s="214" t="s">
        <v>1</v>
      </c>
      <c r="K12" s="214" t="s">
        <v>151</v>
      </c>
      <c r="L12" s="214" t="s">
        <v>158</v>
      </c>
      <c r="M12" s="457"/>
      <c r="N12" s="457"/>
      <c r="O12" s="176"/>
      <c r="P12" s="469"/>
      <c r="Q12" s="469"/>
      <c r="R12" s="177">
        <f>IF(Foglio2!J9=Foglio2!E9,Ausiliari_Coll.Scol.!P10,IF(Foglio2!J9=Foglio2!E10,Collab._Tecnici!P10,IF(Foglio2!J9=Foglio2!E11,Assistenti_Tecnici!P10,IF(Foglio2!J9=Foglio2!E12,Assistenti_Amm.vo!P10,IF(Foglio2!J9=Foglio2!E13,Resp_Coord_Amm.vo!P10,IF(Foglio2!J9=Foglio2!E14,Direttore_Amm.vo!P10,IF(Foglio2!J9=Foglio2!E15,Doc_mat_elem.re!P10,IF(Foglio2!J9=Foglio2!E16,Doc_dipl_scuola_sec.!P10,IF(Foglio2!J9=Foglio2!E17,Doc_scuola_media!P10,IF(Foglio2!J9=Foglio2!E18,Doc_laureati_scuola_sec.!P10,IF(Foglio2!J9=Foglio2!E19,Direttivi_capi_ist.!P10,0)))))))))))</f>
        <v>0</v>
      </c>
      <c r="S12" s="463" t="s">
        <v>164</v>
      </c>
      <c r="T12" s="463" t="s">
        <v>164</v>
      </c>
      <c r="U12" s="463" t="s">
        <v>164</v>
      </c>
      <c r="V12" s="463" t="s">
        <v>164</v>
      </c>
      <c r="W12" s="231"/>
    </row>
    <row r="13" spans="1:24" ht="15" customHeight="1" x14ac:dyDescent="0.2">
      <c r="C13" s="178" t="s">
        <v>5</v>
      </c>
      <c r="D13" s="213" t="s">
        <v>6</v>
      </c>
      <c r="E13" s="419" t="s">
        <v>7</v>
      </c>
      <c r="F13" s="420"/>
      <c r="G13" s="178" t="s">
        <v>8</v>
      </c>
      <c r="H13" s="178" t="s">
        <v>9</v>
      </c>
      <c r="I13" s="178" t="s">
        <v>10</v>
      </c>
      <c r="J13" s="178" t="s">
        <v>11</v>
      </c>
      <c r="K13" s="178" t="s">
        <v>12</v>
      </c>
      <c r="L13" s="178" t="s">
        <v>13</v>
      </c>
      <c r="M13" s="178" t="s">
        <v>14</v>
      </c>
      <c r="N13" s="178" t="s">
        <v>19</v>
      </c>
      <c r="O13" s="179"/>
      <c r="P13" s="180" t="s">
        <v>159</v>
      </c>
      <c r="Q13" s="180" t="s">
        <v>160</v>
      </c>
      <c r="R13" s="181"/>
      <c r="S13" s="181"/>
      <c r="T13" s="181"/>
      <c r="U13" s="181"/>
      <c r="V13" s="181"/>
      <c r="W13" s="232"/>
    </row>
    <row r="14" spans="1:24" ht="15" customHeight="1" x14ac:dyDescent="0.2">
      <c r="A14" s="187">
        <f>IF(Foglio2!$J$7=1,TRUNC(V14,0),TRUNC(U14,0))</f>
        <v>0</v>
      </c>
      <c r="B14" s="187"/>
      <c r="C14" s="375" t="str">
        <f>IFERROR(VLOOKUP(G5,Base!$B$402:U843,2,FALSE),"")</f>
        <v/>
      </c>
      <c r="D14" s="375" t="str">
        <f>IFERROR(VLOOKUP(G5,Base!$B$402:V843,3,FALSE),"")</f>
        <v/>
      </c>
      <c r="E14" s="220" t="s">
        <v>3</v>
      </c>
      <c r="F14" s="221" t="str">
        <f>IFERROR(VLOOKUP(Foglio2!$V1,Base!$B$402:$U$819,5,FALSE),"")</f>
        <v/>
      </c>
      <c r="G14" s="222">
        <f>IFERROR(VLOOKUP(Foglio2!$V1,Base!$B$402:$U$843,6,FALSE),0)</f>
        <v>0</v>
      </c>
      <c r="H14" s="222">
        <f>IFERROR(VLOOKUP(Foglio2!$V1,Base!$B$402:$U$843,7,FALSE),0)</f>
        <v>0</v>
      </c>
      <c r="I14" s="222">
        <f>IFERROR(VLOOKUP(Foglio2!$V1,Base!$B$402:$U$843,8,FALSE),0)</f>
        <v>0</v>
      </c>
      <c r="J14" s="222">
        <f>IFERROR(VLOOKUP(Foglio2!$V1,Base!$B$402:$U$843,9,FALSE),0)</f>
        <v>0</v>
      </c>
      <c r="K14" s="222">
        <f>IFERROR(VLOOKUP(Foglio2!$V1,Base!$B$402:$U$843,10,FALSE),0)</f>
        <v>0</v>
      </c>
      <c r="L14" s="222">
        <f>IFERROR(VLOOKUP(Foglio2!$V1,Base!$B$402:$U$843,11,FALSE),0)</f>
        <v>0</v>
      </c>
      <c r="M14" s="223">
        <f>IFERROR(VLOOKUP(Foglio2!$V1,Base!$B$402:$U$843,12,FALSE),0)</f>
        <v>0</v>
      </c>
      <c r="N14" s="185">
        <f>IFERROR(VLOOKUP(Foglio2!$V1,Base!$B$402:$U$843,13,FALSE),0)</f>
        <v>0</v>
      </c>
      <c r="O14" s="186"/>
      <c r="P14" s="224">
        <f>IFERROR(VLOOKUP(Foglio2!$V1,Base!$B$402:$U$843,15,FALSE),0)</f>
        <v>0</v>
      </c>
      <c r="Q14" s="224">
        <f>IFERROR(VLOOKUP(Foglio2!$V1,Base!$B$402:$U$843,16,FALSE),0)</f>
        <v>0</v>
      </c>
      <c r="R14" s="224">
        <f>IFERROR(VLOOKUP(Foglio2!$V1,Base!$B$402:$U$843,17,FALSE),0)</f>
        <v>0</v>
      </c>
      <c r="S14" s="224">
        <f>IFERROR(VLOOKUP(Foglio2!$V1,Base!$B$402:$U$843,18,FALSE),0)</f>
        <v>0</v>
      </c>
      <c r="T14" s="224">
        <f>IFERROR(VLOOKUP(Foglio2!$V1,Base!$B$402:$U$843,19,FALSE),0)</f>
        <v>0</v>
      </c>
      <c r="U14" s="224">
        <f>IFERROR(VLOOKUP(Foglio2!$V1,Base!$B$402:$U$843,20,FALSE),0)</f>
        <v>0</v>
      </c>
      <c r="V14" s="224">
        <f>IFERROR(VLOOKUP(Foglio2!$V1,Base!$B$402:$V$843,21,FALSE),0)</f>
        <v>0</v>
      </c>
      <c r="W14" s="233"/>
      <c r="X14" s="159">
        <f>IFERROR("Fascia Da "&amp;F14&amp;" a "&amp;F15&amp;" Decorrenza "&amp;DAY(C14)&amp;"/"&amp;MONTH(C14)&amp;"/"&amp;YEAR(C14),0)</f>
        <v>0</v>
      </c>
    </row>
    <row r="15" spans="1:24" ht="15" customHeight="1" x14ac:dyDescent="0.2">
      <c r="C15" s="376"/>
      <c r="D15" s="376"/>
      <c r="E15" s="216" t="s">
        <v>4</v>
      </c>
      <c r="F15" s="215" t="str">
        <f>IFERROR(VLOOKUP(Foglio2!$V2,Base!$B$402:$U$819,5,FALSE),"")</f>
        <v/>
      </c>
      <c r="G15" s="217">
        <f>G14*1936.27</f>
        <v>0</v>
      </c>
      <c r="H15" s="217">
        <f t="shared" ref="H15:V15" si="0">H14*1936.27</f>
        <v>0</v>
      </c>
      <c r="I15" s="217">
        <f t="shared" si="0"/>
        <v>0</v>
      </c>
      <c r="J15" s="217">
        <f t="shared" si="0"/>
        <v>0</v>
      </c>
      <c r="K15" s="217">
        <f t="shared" si="0"/>
        <v>0</v>
      </c>
      <c r="L15" s="218">
        <f t="shared" si="0"/>
        <v>0</v>
      </c>
      <c r="M15" s="217">
        <f t="shared" si="0"/>
        <v>0</v>
      </c>
      <c r="N15" s="219">
        <f t="shared" si="0"/>
        <v>0</v>
      </c>
      <c r="O15" s="183"/>
      <c r="P15" s="184">
        <f t="shared" si="0"/>
        <v>0</v>
      </c>
      <c r="Q15" s="184">
        <f t="shared" si="0"/>
        <v>0</v>
      </c>
      <c r="R15" s="184">
        <f t="shared" si="0"/>
        <v>0</v>
      </c>
      <c r="S15" s="184">
        <f t="shared" si="0"/>
        <v>0</v>
      </c>
      <c r="T15" s="184">
        <f t="shared" si="0"/>
        <v>0</v>
      </c>
      <c r="U15" s="184">
        <f t="shared" si="0"/>
        <v>0</v>
      </c>
      <c r="V15" s="184">
        <f t="shared" si="0"/>
        <v>0</v>
      </c>
      <c r="W15" s="234"/>
    </row>
    <row r="16" spans="1:24" ht="15" customHeight="1" x14ac:dyDescent="0.2">
      <c r="A16" s="187">
        <f>IF(Foglio2!$J$7=1,TRUNC(V16,0),TRUNC(U16,0))</f>
        <v>0</v>
      </c>
      <c r="B16" s="187"/>
      <c r="C16" s="377" t="str">
        <f>C14</f>
        <v/>
      </c>
      <c r="D16" s="379" t="str">
        <f>D14</f>
        <v/>
      </c>
      <c r="E16" s="220" t="s">
        <v>3</v>
      </c>
      <c r="F16" s="221" t="str">
        <f>IFERROR(VLOOKUP(Foglio2!$V3,Base!$B$402:$U$819,5,FALSE),"")</f>
        <v/>
      </c>
      <c r="G16" s="222">
        <f>IFERROR(VLOOKUP(Foglio2!$V3,Base!$B$402:$U$843,6,FALSE),0)</f>
        <v>0</v>
      </c>
      <c r="H16" s="222">
        <f>IFERROR(VLOOKUP(Foglio2!$V3,Base!$B$402:$U$843,7,FALSE),0)</f>
        <v>0</v>
      </c>
      <c r="I16" s="222">
        <f>IFERROR(VLOOKUP(Foglio2!$V3,Base!$B$402:$U$843,8,FALSE),0)</f>
        <v>0</v>
      </c>
      <c r="J16" s="222">
        <f>IFERROR(VLOOKUP(Foglio2!$V3,Base!$B$402:$U$843,9,FALSE),0)</f>
        <v>0</v>
      </c>
      <c r="K16" s="222">
        <f>IFERROR(VLOOKUP(Foglio2!$V3,Base!$B$402:$U$843,10,FALSE),0)</f>
        <v>0</v>
      </c>
      <c r="L16" s="222">
        <f>IFERROR(VLOOKUP(Foglio2!$V3,Base!$B$402:$U$843,11,FALSE),0)</f>
        <v>0</v>
      </c>
      <c r="M16" s="223">
        <f>IFERROR(VLOOKUP(Foglio2!$V3,Base!$B$402:$U$843,12,FALSE),0)</f>
        <v>0</v>
      </c>
      <c r="N16" s="185">
        <f>IFERROR(VLOOKUP(Foglio2!$V3,Base!$B$402:$U$843,13,FALSE),0)</f>
        <v>0</v>
      </c>
      <c r="O16" s="186"/>
      <c r="P16" s="224">
        <f>IFERROR(VLOOKUP(Foglio2!$V3,Base!$B$402:$U$843,15,FALSE),0)</f>
        <v>0</v>
      </c>
      <c r="Q16" s="224">
        <f>IFERROR(VLOOKUP(Foglio2!$V3,Base!$B$402:$U$843,16,FALSE),0)</f>
        <v>0</v>
      </c>
      <c r="R16" s="224">
        <f>IFERROR(VLOOKUP(Foglio2!$V3,Base!$B$402:$U$843,17,FALSE),0)</f>
        <v>0</v>
      </c>
      <c r="S16" s="224">
        <f>IFERROR(VLOOKUP(Foglio2!$V3,Base!$B$402:$U$843,18,FALSE),0)</f>
        <v>0</v>
      </c>
      <c r="T16" s="224">
        <f>IFERROR(VLOOKUP(Foglio2!$V3,Base!$B$402:$U$843,19,FALSE),0)</f>
        <v>0</v>
      </c>
      <c r="U16" s="224">
        <f>IFERROR(VLOOKUP(Foglio2!$V3,Base!$B$402:$U$843,20,FALSE),0)</f>
        <v>0</v>
      </c>
      <c r="V16" s="224">
        <f>IFERROR(VLOOKUP(Foglio2!$V3,Base!$B$402:$V$843,21,FALSE),0)</f>
        <v>0</v>
      </c>
      <c r="W16" s="233"/>
      <c r="X16" s="159">
        <f>IFERROR("Fascia Da "&amp;F16&amp;" a "&amp;F17&amp;" Decorrenza "&amp;DAY(C14)&amp;"/"&amp;MONTH(C14)&amp;"/"&amp;YEAR(C14),0)</f>
        <v>0</v>
      </c>
    </row>
    <row r="17" spans="1:24" ht="15" customHeight="1" x14ac:dyDescent="0.2">
      <c r="C17" s="377"/>
      <c r="D17" s="377"/>
      <c r="E17" s="216" t="s">
        <v>4</v>
      </c>
      <c r="F17" s="215" t="str">
        <f>IFERROR(VLOOKUP(Foglio2!$V4,Base!$B$402:$U$819,5,FALSE),"")</f>
        <v/>
      </c>
      <c r="G17" s="217">
        <f t="shared" ref="G17:N17" si="1">G16*1936.27</f>
        <v>0</v>
      </c>
      <c r="H17" s="217">
        <f t="shared" si="1"/>
        <v>0</v>
      </c>
      <c r="I17" s="217">
        <f t="shared" si="1"/>
        <v>0</v>
      </c>
      <c r="J17" s="217">
        <f t="shared" si="1"/>
        <v>0</v>
      </c>
      <c r="K17" s="217">
        <f t="shared" si="1"/>
        <v>0</v>
      </c>
      <c r="L17" s="218">
        <f t="shared" si="1"/>
        <v>0</v>
      </c>
      <c r="M17" s="217">
        <f t="shared" si="1"/>
        <v>0</v>
      </c>
      <c r="N17" s="219">
        <f t="shared" si="1"/>
        <v>0</v>
      </c>
      <c r="O17" s="183"/>
      <c r="P17" s="184">
        <f t="shared" ref="P17:V17" si="2">P16*1936.27</f>
        <v>0</v>
      </c>
      <c r="Q17" s="184">
        <f t="shared" si="2"/>
        <v>0</v>
      </c>
      <c r="R17" s="184">
        <f t="shared" si="2"/>
        <v>0</v>
      </c>
      <c r="S17" s="184">
        <f t="shared" si="2"/>
        <v>0</v>
      </c>
      <c r="T17" s="184">
        <f t="shared" si="2"/>
        <v>0</v>
      </c>
      <c r="U17" s="184">
        <f t="shared" si="2"/>
        <v>0</v>
      </c>
      <c r="V17" s="184">
        <f t="shared" si="2"/>
        <v>0</v>
      </c>
      <c r="W17" s="234"/>
    </row>
    <row r="18" spans="1:24" ht="15" customHeight="1" x14ac:dyDescent="0.2">
      <c r="A18" s="187">
        <f>IF(Foglio2!$J$7=1,TRUNC(V18,0),TRUNC(U18,0))</f>
        <v>0</v>
      </c>
      <c r="B18" s="187"/>
      <c r="C18" s="377"/>
      <c r="D18" s="377"/>
      <c r="E18" s="220" t="s">
        <v>3</v>
      </c>
      <c r="F18" s="221" t="str">
        <f>IFERROR(VLOOKUP(Foglio2!$V5,Base!$B$402:$U$819,5,FALSE),"")</f>
        <v/>
      </c>
      <c r="G18" s="222">
        <f>IFERROR(VLOOKUP(Foglio2!$V5,Base!$B$402:$U$843,6,FALSE),0)</f>
        <v>0</v>
      </c>
      <c r="H18" s="222">
        <f>IFERROR(VLOOKUP(Foglio2!$V5,Base!$B$402:$U$843,7,FALSE),0)</f>
        <v>0</v>
      </c>
      <c r="I18" s="222">
        <f>IFERROR(VLOOKUP(Foglio2!$V5,Base!$B$402:$U$843,8,FALSE),0)</f>
        <v>0</v>
      </c>
      <c r="J18" s="222">
        <f>IFERROR(VLOOKUP(Foglio2!$V5,Base!$B$402:$U$843,9,FALSE),0)</f>
        <v>0</v>
      </c>
      <c r="K18" s="222">
        <f>IFERROR(VLOOKUP(Foglio2!$V5,Base!$B$402:$U$843,10,FALSE),0)</f>
        <v>0</v>
      </c>
      <c r="L18" s="222">
        <f>IFERROR(VLOOKUP(Foglio2!$V5,Base!$B$402:$U$843,11,FALSE),0)</f>
        <v>0</v>
      </c>
      <c r="M18" s="223">
        <f>IFERROR(VLOOKUP(Foglio2!$V5,Base!$B$402:$U$843,12,FALSE),0)</f>
        <v>0</v>
      </c>
      <c r="N18" s="185">
        <f>IFERROR(VLOOKUP(Foglio2!$V5,Base!$B$402:$U$843,13,FALSE),0)</f>
        <v>0</v>
      </c>
      <c r="O18" s="186"/>
      <c r="P18" s="224">
        <f>IFERROR(VLOOKUP(Foglio2!$V5,Base!$B$402:$U$843,15,FALSE),0)</f>
        <v>0</v>
      </c>
      <c r="Q18" s="224">
        <f>IFERROR(VLOOKUP(Foglio2!$V5,Base!$B$402:$U$843,16,FALSE),0)</f>
        <v>0</v>
      </c>
      <c r="R18" s="224">
        <f>IFERROR(VLOOKUP(Foglio2!$V5,Base!$B$402:$U$843,17,FALSE),0)</f>
        <v>0</v>
      </c>
      <c r="S18" s="224">
        <f>IFERROR(VLOOKUP(Foglio2!$V5,Base!$B$402:$U$843,18,FALSE),0)</f>
        <v>0</v>
      </c>
      <c r="T18" s="224">
        <f>IFERROR(VLOOKUP(Foglio2!$V5,Base!$B$402:$U$843,19,FALSE),0)</f>
        <v>0</v>
      </c>
      <c r="U18" s="224">
        <f>IFERROR(VLOOKUP(Foglio2!$V5,Base!$B$402:$U$843,20,FALSE),0)</f>
        <v>0</v>
      </c>
      <c r="V18" s="224">
        <f>IFERROR(VLOOKUP(Foglio2!$V5,Base!$B$402:$V$843,21,FALSE),0)</f>
        <v>0</v>
      </c>
      <c r="W18" s="233"/>
      <c r="X18" s="159">
        <f>IFERROR("Fascia Da "&amp;F18&amp;" a "&amp;F19&amp;" Decorrenza "&amp;DAY(C14)&amp;"/"&amp;MONTH(C14)&amp;"/"&amp;YEAR(C14),0)</f>
        <v>0</v>
      </c>
    </row>
    <row r="19" spans="1:24" ht="15" customHeight="1" x14ac:dyDescent="0.2">
      <c r="C19" s="377"/>
      <c r="D19" s="377"/>
      <c r="E19" s="216" t="s">
        <v>4</v>
      </c>
      <c r="F19" s="215" t="str">
        <f>IFERROR(VLOOKUP(Foglio2!$V6,Base!$B$402:$U$819,5,FALSE),"")</f>
        <v/>
      </c>
      <c r="G19" s="217">
        <f t="shared" ref="G19:N19" si="3">G18*1936.27</f>
        <v>0</v>
      </c>
      <c r="H19" s="217">
        <f t="shared" si="3"/>
        <v>0</v>
      </c>
      <c r="I19" s="217">
        <f t="shared" si="3"/>
        <v>0</v>
      </c>
      <c r="J19" s="217">
        <f t="shared" si="3"/>
        <v>0</v>
      </c>
      <c r="K19" s="217">
        <f t="shared" si="3"/>
        <v>0</v>
      </c>
      <c r="L19" s="218">
        <f t="shared" si="3"/>
        <v>0</v>
      </c>
      <c r="M19" s="217">
        <f t="shared" si="3"/>
        <v>0</v>
      </c>
      <c r="N19" s="219">
        <f t="shared" si="3"/>
        <v>0</v>
      </c>
      <c r="O19" s="183"/>
      <c r="P19" s="184">
        <f t="shared" ref="P19:V19" si="4">P18*1936.27</f>
        <v>0</v>
      </c>
      <c r="Q19" s="184">
        <f t="shared" si="4"/>
        <v>0</v>
      </c>
      <c r="R19" s="184">
        <f t="shared" si="4"/>
        <v>0</v>
      </c>
      <c r="S19" s="184">
        <f t="shared" si="4"/>
        <v>0</v>
      </c>
      <c r="T19" s="184">
        <f t="shared" si="4"/>
        <v>0</v>
      </c>
      <c r="U19" s="184">
        <f t="shared" si="4"/>
        <v>0</v>
      </c>
      <c r="V19" s="184">
        <f t="shared" si="4"/>
        <v>0</v>
      </c>
      <c r="W19" s="234"/>
    </row>
    <row r="20" spans="1:24" ht="15" customHeight="1" x14ac:dyDescent="0.2">
      <c r="A20" s="187">
        <f>IF(Foglio2!$J$7=1,TRUNC(V20,0),TRUNC(U20,0))</f>
        <v>0</v>
      </c>
      <c r="B20" s="187"/>
      <c r="C20" s="377"/>
      <c r="D20" s="377"/>
      <c r="E20" s="220" t="s">
        <v>3</v>
      </c>
      <c r="F20" s="221" t="str">
        <f>IFERROR(VLOOKUP(Foglio2!$V7,Base!$B$402:$U$819,5,FALSE),"")</f>
        <v/>
      </c>
      <c r="G20" s="222">
        <f>IFERROR(VLOOKUP(Foglio2!$V7,Base!$B$402:$U$843,6,FALSE),0)</f>
        <v>0</v>
      </c>
      <c r="H20" s="222">
        <f>IFERROR(VLOOKUP(Foglio2!$V7,Base!$B$402:$U$843,7,FALSE),0)</f>
        <v>0</v>
      </c>
      <c r="I20" s="222">
        <f>IFERROR(VLOOKUP(Foglio2!$V7,Base!$B$402:$U$843,8,FALSE),0)</f>
        <v>0</v>
      </c>
      <c r="J20" s="222">
        <f>IFERROR(VLOOKUP(Foglio2!$V7,Base!$B$402:$U$843,9,FALSE),0)</f>
        <v>0</v>
      </c>
      <c r="K20" s="222">
        <f>IFERROR(VLOOKUP(Foglio2!$V7,Base!$B$402:$U$843,10,FALSE),0)</f>
        <v>0</v>
      </c>
      <c r="L20" s="222">
        <f>IFERROR(VLOOKUP(Foglio2!$V7,Base!$B$402:$U$843,11,FALSE),0)</f>
        <v>0</v>
      </c>
      <c r="M20" s="223">
        <f>IFERROR(VLOOKUP(Foglio2!$V7,Base!$B$402:$U$843,12,FALSE),0)</f>
        <v>0</v>
      </c>
      <c r="N20" s="185">
        <f>IFERROR(VLOOKUP(Foglio2!$V7,Base!$B$402:$U$843,13,FALSE),0)</f>
        <v>0</v>
      </c>
      <c r="O20" s="186"/>
      <c r="P20" s="224">
        <f>IFERROR(VLOOKUP(Foglio2!$V7,Base!$B$402:$U$843,15,FALSE),0)</f>
        <v>0</v>
      </c>
      <c r="Q20" s="224">
        <f>IFERROR(VLOOKUP(Foglio2!$V7,Base!$B$402:$U$843,16,FALSE),0)</f>
        <v>0</v>
      </c>
      <c r="R20" s="224">
        <f>IFERROR(VLOOKUP(Foglio2!$V7,Base!$B$402:$U$843,17,FALSE),0)</f>
        <v>0</v>
      </c>
      <c r="S20" s="224">
        <f>IFERROR(VLOOKUP(Foglio2!$V7,Base!$B$402:$U$843,18,FALSE),0)</f>
        <v>0</v>
      </c>
      <c r="T20" s="224">
        <f>IFERROR(VLOOKUP(Foglio2!$V7,Base!$B$402:$U$843,19,FALSE),0)</f>
        <v>0</v>
      </c>
      <c r="U20" s="224">
        <f>IFERROR(VLOOKUP(Foglio2!$V7,Base!$B$402:$U$843,20,FALSE),0)</f>
        <v>0</v>
      </c>
      <c r="V20" s="224">
        <f>IFERROR(VLOOKUP(Foglio2!$V7,Base!$B$402:$V$843,21,FALSE),0)</f>
        <v>0</v>
      </c>
      <c r="W20" s="233"/>
      <c r="X20" s="159">
        <f>IFERROR("Fascia Da "&amp;F20&amp;" a "&amp;F21&amp;" Decorrenza "&amp;DAY(C14)&amp;"/"&amp;MONTH(C14)&amp;"/"&amp;YEAR(C14),0)</f>
        <v>0</v>
      </c>
    </row>
    <row r="21" spans="1:24" ht="15" customHeight="1" x14ac:dyDescent="0.2">
      <c r="C21" s="377"/>
      <c r="D21" s="377"/>
      <c r="E21" s="216" t="s">
        <v>4</v>
      </c>
      <c r="F21" s="215" t="str">
        <f>IFERROR(VLOOKUP(Foglio2!$V8,Base!$B$402:$U$819,5,FALSE),"")</f>
        <v/>
      </c>
      <c r="G21" s="217">
        <f t="shared" ref="G21:N21" si="5">G20*1936.27</f>
        <v>0</v>
      </c>
      <c r="H21" s="217">
        <f t="shared" si="5"/>
        <v>0</v>
      </c>
      <c r="I21" s="217">
        <f t="shared" si="5"/>
        <v>0</v>
      </c>
      <c r="J21" s="217">
        <f t="shared" si="5"/>
        <v>0</v>
      </c>
      <c r="K21" s="217">
        <f t="shared" si="5"/>
        <v>0</v>
      </c>
      <c r="L21" s="218">
        <f t="shared" si="5"/>
        <v>0</v>
      </c>
      <c r="M21" s="217">
        <f t="shared" si="5"/>
        <v>0</v>
      </c>
      <c r="N21" s="219">
        <f t="shared" si="5"/>
        <v>0</v>
      </c>
      <c r="O21" s="183"/>
      <c r="P21" s="184">
        <f t="shared" ref="P21:V21" si="6">P20*1936.27</f>
        <v>0</v>
      </c>
      <c r="Q21" s="184">
        <f t="shared" si="6"/>
        <v>0</v>
      </c>
      <c r="R21" s="184">
        <f t="shared" si="6"/>
        <v>0</v>
      </c>
      <c r="S21" s="184">
        <f t="shared" si="6"/>
        <v>0</v>
      </c>
      <c r="T21" s="184">
        <f t="shared" si="6"/>
        <v>0</v>
      </c>
      <c r="U21" s="184">
        <f t="shared" si="6"/>
        <v>0</v>
      </c>
      <c r="V21" s="184">
        <f t="shared" si="6"/>
        <v>0</v>
      </c>
      <c r="W21" s="234"/>
    </row>
    <row r="22" spans="1:24" ht="15" customHeight="1" x14ac:dyDescent="0.2">
      <c r="A22" s="187">
        <f>IF(Foglio2!$J$7=1,TRUNC(V22,0),TRUNC(U22,0))</f>
        <v>0</v>
      </c>
      <c r="B22" s="187"/>
      <c r="C22" s="377"/>
      <c r="D22" s="377"/>
      <c r="E22" s="220" t="s">
        <v>3</v>
      </c>
      <c r="F22" s="221" t="str">
        <f>IFERROR(VLOOKUP(Foglio2!$V9,Base!$B$402:$U$819,5,FALSE),"")</f>
        <v/>
      </c>
      <c r="G22" s="222">
        <f>IFERROR(VLOOKUP(Foglio2!$V9,Base!$B$402:$U$843,6,FALSE),0)</f>
        <v>0</v>
      </c>
      <c r="H22" s="222">
        <f>IFERROR(VLOOKUP(Foglio2!$V9,Base!$B$402:$U$843,7,FALSE),0)</f>
        <v>0</v>
      </c>
      <c r="I22" s="222">
        <f>IFERROR(VLOOKUP(Foglio2!$V9,Base!$B$402:$U$843,8,FALSE),0)</f>
        <v>0</v>
      </c>
      <c r="J22" s="222">
        <f>IFERROR(VLOOKUP(Foglio2!$V9,Base!$B$402:$U$843,9,FALSE),0)</f>
        <v>0</v>
      </c>
      <c r="K22" s="222">
        <f>IFERROR(VLOOKUP(Foglio2!$V9,Base!$B$402:$U$843,10,FALSE),0)</f>
        <v>0</v>
      </c>
      <c r="L22" s="222">
        <f>IFERROR(VLOOKUP(Foglio2!$V9,Base!$B$402:$U$843,11,FALSE),0)</f>
        <v>0</v>
      </c>
      <c r="M22" s="223">
        <f>IFERROR(VLOOKUP(Foglio2!$V9,Base!$B$402:$U$843,12,FALSE),0)</f>
        <v>0</v>
      </c>
      <c r="N22" s="185">
        <f>IFERROR(VLOOKUP(Foglio2!$V9,Base!$B$402:$U$843,13,FALSE),0)</f>
        <v>0</v>
      </c>
      <c r="O22" s="186"/>
      <c r="P22" s="224">
        <f>IFERROR(VLOOKUP(Foglio2!$V9,Base!$B$402:$U$843,15,FALSE),0)</f>
        <v>0</v>
      </c>
      <c r="Q22" s="224">
        <f>IFERROR(VLOOKUP(Foglio2!$V9,Base!$B$402:$U$843,16,FALSE),0)</f>
        <v>0</v>
      </c>
      <c r="R22" s="224">
        <f>IFERROR(VLOOKUP(Foglio2!$V9,Base!$B$402:$U$843,17,FALSE),0)</f>
        <v>0</v>
      </c>
      <c r="S22" s="224">
        <f>IFERROR(VLOOKUP(Foglio2!$V9,Base!$B$402:$U$843,18,FALSE),0)</f>
        <v>0</v>
      </c>
      <c r="T22" s="224">
        <f>IFERROR(VLOOKUP(Foglio2!$V9,Base!$B$402:$U$843,19,FALSE),0)</f>
        <v>0</v>
      </c>
      <c r="U22" s="224">
        <f>IFERROR(VLOOKUP(Foglio2!$V9,Base!$B$402:$U$843,20,FALSE),0)</f>
        <v>0</v>
      </c>
      <c r="V22" s="224">
        <f>IFERROR(VLOOKUP(Foglio2!$V9,Base!$B$402:$V$843,21,FALSE),0)</f>
        <v>0</v>
      </c>
      <c r="W22" s="233"/>
      <c r="X22" s="159">
        <f>IFERROR("Fascia Da "&amp;F22&amp;" a "&amp;F23&amp;" Decorrenza "&amp;DAY(C14)&amp;"/"&amp;MONTH(C14)&amp;"/"&amp;YEAR(C14),0)</f>
        <v>0</v>
      </c>
    </row>
    <row r="23" spans="1:24" ht="15" customHeight="1" x14ac:dyDescent="0.2">
      <c r="C23" s="377"/>
      <c r="D23" s="377"/>
      <c r="E23" s="216" t="s">
        <v>4</v>
      </c>
      <c r="F23" s="215" t="str">
        <f>IFERROR(VLOOKUP(Foglio2!$V10,Base!$B$402:$U$819,5,FALSE),"")</f>
        <v/>
      </c>
      <c r="G23" s="217">
        <f t="shared" ref="G23:N23" si="7">G22*1936.27</f>
        <v>0</v>
      </c>
      <c r="H23" s="217">
        <f t="shared" si="7"/>
        <v>0</v>
      </c>
      <c r="I23" s="217">
        <f t="shared" si="7"/>
        <v>0</v>
      </c>
      <c r="J23" s="217">
        <f t="shared" si="7"/>
        <v>0</v>
      </c>
      <c r="K23" s="217">
        <f t="shared" si="7"/>
        <v>0</v>
      </c>
      <c r="L23" s="218">
        <f t="shared" si="7"/>
        <v>0</v>
      </c>
      <c r="M23" s="217">
        <f t="shared" si="7"/>
        <v>0</v>
      </c>
      <c r="N23" s="219">
        <f t="shared" si="7"/>
        <v>0</v>
      </c>
      <c r="O23" s="183"/>
      <c r="P23" s="184">
        <f t="shared" ref="P23:V23" si="8">P22*1936.27</f>
        <v>0</v>
      </c>
      <c r="Q23" s="184">
        <f t="shared" si="8"/>
        <v>0</v>
      </c>
      <c r="R23" s="184">
        <f t="shared" si="8"/>
        <v>0</v>
      </c>
      <c r="S23" s="184">
        <f t="shared" si="8"/>
        <v>0</v>
      </c>
      <c r="T23" s="184">
        <f t="shared" si="8"/>
        <v>0</v>
      </c>
      <c r="U23" s="184">
        <f t="shared" si="8"/>
        <v>0</v>
      </c>
      <c r="V23" s="184">
        <f t="shared" si="8"/>
        <v>0</v>
      </c>
      <c r="W23" s="234"/>
    </row>
    <row r="24" spans="1:24" ht="15" customHeight="1" x14ac:dyDescent="0.2">
      <c r="A24" s="187">
        <f>IF(Foglio2!$J$7=1,TRUNC(V24,0),TRUNC(U24,0))</f>
        <v>0</v>
      </c>
      <c r="B24" s="187"/>
      <c r="C24" s="377"/>
      <c r="D24" s="377"/>
      <c r="E24" s="220" t="s">
        <v>3</v>
      </c>
      <c r="F24" s="221" t="str">
        <f>IFERROR(VLOOKUP(Foglio2!$V11,Base!$B$402:$U$819,5,FALSE),"")</f>
        <v/>
      </c>
      <c r="G24" s="222">
        <f>IFERROR(VLOOKUP(Foglio2!$V11,Base!$B$402:$U$843,6,FALSE),0)</f>
        <v>0</v>
      </c>
      <c r="H24" s="222">
        <f>IFERROR(VLOOKUP(Foglio2!$V11,Base!$B$402:$U$843,7,FALSE),0)</f>
        <v>0</v>
      </c>
      <c r="I24" s="222">
        <f>IFERROR(VLOOKUP(Foglio2!$V11,Base!$B$402:$U$843,8,FALSE),0)</f>
        <v>0</v>
      </c>
      <c r="J24" s="222">
        <f>IFERROR(VLOOKUP(Foglio2!$V11,Base!$B$402:$U$843,9,FALSE),0)</f>
        <v>0</v>
      </c>
      <c r="K24" s="222">
        <f>IFERROR(VLOOKUP(Foglio2!$V11,Base!$B$402:$U$843,10,FALSE),0)</f>
        <v>0</v>
      </c>
      <c r="L24" s="222">
        <f>IFERROR(VLOOKUP(Foglio2!$V11,Base!$B$402:$U$843,11,FALSE),0)</f>
        <v>0</v>
      </c>
      <c r="M24" s="223">
        <f>IFERROR(VLOOKUP(Foglio2!$V11,Base!$B$402:$U$843,12,FALSE),0)</f>
        <v>0</v>
      </c>
      <c r="N24" s="185">
        <f>IFERROR(VLOOKUP(Foglio2!$V11,Base!$B$402:$U$843,13,FALSE),0)</f>
        <v>0</v>
      </c>
      <c r="O24" s="186"/>
      <c r="P24" s="224">
        <f>IFERROR(VLOOKUP(Foglio2!$V11,Base!$B$402:$U$843,15,FALSE),0)</f>
        <v>0</v>
      </c>
      <c r="Q24" s="224">
        <f>IFERROR(VLOOKUP(Foglio2!$V11,Base!$B$402:$U$843,16,FALSE),0)</f>
        <v>0</v>
      </c>
      <c r="R24" s="224">
        <f>IFERROR(VLOOKUP(Foglio2!$V11,Base!$B$402:$U$843,17,FALSE),0)</f>
        <v>0</v>
      </c>
      <c r="S24" s="224">
        <f>IFERROR(VLOOKUP(Foglio2!$V11,Base!$B$402:$U$843,18,FALSE),0)</f>
        <v>0</v>
      </c>
      <c r="T24" s="224">
        <f>IFERROR(VLOOKUP(Foglio2!$V11,Base!$B$402:$U$843,19,FALSE),0)</f>
        <v>0</v>
      </c>
      <c r="U24" s="224">
        <f>IFERROR(VLOOKUP(Foglio2!$V11,Base!$B$402:$U$843,20,FALSE),0)</f>
        <v>0</v>
      </c>
      <c r="V24" s="224">
        <f>IFERROR(VLOOKUP(Foglio2!$V11,Base!$B$402:$V$843,21,FALSE),0)</f>
        <v>0</v>
      </c>
      <c r="W24" s="233"/>
      <c r="X24" s="159">
        <f>IFERROR("Fascia Da "&amp;F24&amp;" a "&amp;F25&amp;" Decorrenza "&amp;DAY(C14)&amp;"/"&amp;MONTH(C14)&amp;"/"&amp;YEAR(C14),0)</f>
        <v>0</v>
      </c>
    </row>
    <row r="25" spans="1:24" ht="15" customHeight="1" x14ac:dyDescent="0.2">
      <c r="C25" s="377"/>
      <c r="D25" s="377"/>
      <c r="E25" s="216" t="s">
        <v>4</v>
      </c>
      <c r="F25" s="215" t="str">
        <f>IFERROR(VLOOKUP(Foglio2!$V12,Base!$B$402:$U$819,5,FALSE),"")</f>
        <v/>
      </c>
      <c r="G25" s="217">
        <f t="shared" ref="G25:N25" si="9">G24*1936.27</f>
        <v>0</v>
      </c>
      <c r="H25" s="217">
        <f t="shared" si="9"/>
        <v>0</v>
      </c>
      <c r="I25" s="217">
        <f t="shared" si="9"/>
        <v>0</v>
      </c>
      <c r="J25" s="217">
        <f t="shared" si="9"/>
        <v>0</v>
      </c>
      <c r="K25" s="217">
        <f t="shared" si="9"/>
        <v>0</v>
      </c>
      <c r="L25" s="218">
        <f t="shared" si="9"/>
        <v>0</v>
      </c>
      <c r="M25" s="217">
        <f t="shared" si="9"/>
        <v>0</v>
      </c>
      <c r="N25" s="219">
        <f t="shared" si="9"/>
        <v>0</v>
      </c>
      <c r="O25" s="183"/>
      <c r="P25" s="184">
        <f t="shared" ref="P25:V25" si="10">P24*1936.27</f>
        <v>0</v>
      </c>
      <c r="Q25" s="184">
        <f t="shared" si="10"/>
        <v>0</v>
      </c>
      <c r="R25" s="184">
        <f t="shared" si="10"/>
        <v>0</v>
      </c>
      <c r="S25" s="184">
        <f t="shared" si="10"/>
        <v>0</v>
      </c>
      <c r="T25" s="184">
        <f t="shared" si="10"/>
        <v>0</v>
      </c>
      <c r="U25" s="184">
        <f t="shared" si="10"/>
        <v>0</v>
      </c>
      <c r="V25" s="184">
        <f t="shared" si="10"/>
        <v>0</v>
      </c>
      <c r="W25" s="234"/>
    </row>
    <row r="26" spans="1:24" ht="15" customHeight="1" x14ac:dyDescent="0.2">
      <c r="A26" s="187">
        <f>IF(Foglio2!$J$7=1,TRUNC(V26,0),TRUNC(U26,0))</f>
        <v>0</v>
      </c>
      <c r="B26" s="187"/>
      <c r="C26" s="377"/>
      <c r="D26" s="377"/>
      <c r="E26" s="220" t="s">
        <v>3</v>
      </c>
      <c r="F26" s="221" t="str">
        <f>IFERROR(VLOOKUP(Foglio2!$V13,Base!$B$402:$U$819,5,FALSE),"")</f>
        <v/>
      </c>
      <c r="G26" s="222">
        <f>IFERROR(VLOOKUP(Foglio2!$V13,Base!$B$402:$U$843,6,FALSE),0)</f>
        <v>0</v>
      </c>
      <c r="H26" s="222">
        <f>IFERROR(VLOOKUP(Foglio2!$V13,Base!$B$402:$U$843,7,FALSE),0)</f>
        <v>0</v>
      </c>
      <c r="I26" s="222">
        <f>IFERROR(VLOOKUP(Foglio2!$V13,Base!$B$402:$U$843,8,FALSE),0)</f>
        <v>0</v>
      </c>
      <c r="J26" s="222">
        <f>IFERROR(VLOOKUP(Foglio2!$V13,Base!$B$402:$U$843,9,FALSE),0)</f>
        <v>0</v>
      </c>
      <c r="K26" s="222">
        <f>IFERROR(VLOOKUP(Foglio2!$V13,Base!$B$402:$U$843,10,FALSE),0)</f>
        <v>0</v>
      </c>
      <c r="L26" s="222">
        <f>IFERROR(VLOOKUP(Foglio2!$V13,Base!$B$402:$U$843,11,FALSE),0)</f>
        <v>0</v>
      </c>
      <c r="M26" s="223">
        <f>IFERROR(VLOOKUP(Foglio2!$V13,Base!$B$402:$U$843,12,FALSE),0)</f>
        <v>0</v>
      </c>
      <c r="N26" s="185">
        <f>IFERROR(VLOOKUP(Foglio2!$V13,Base!$B$402:$U$843,13,FALSE),0)</f>
        <v>0</v>
      </c>
      <c r="O26" s="186"/>
      <c r="P26" s="224">
        <f>IFERROR(VLOOKUP(Foglio2!$V13,Base!$B$402:$U$843,15,FALSE),0)</f>
        <v>0</v>
      </c>
      <c r="Q26" s="224">
        <f>IFERROR(VLOOKUP(Foglio2!$V13,Base!$B$402:$U$843,16,FALSE),0)</f>
        <v>0</v>
      </c>
      <c r="R26" s="224">
        <f>IFERROR(VLOOKUP(Foglio2!$V13,Base!$B$402:$U$843,17,FALSE),0)</f>
        <v>0</v>
      </c>
      <c r="S26" s="224">
        <f>IFERROR(VLOOKUP(Foglio2!$V13,Base!$B$402:$U$843,18,FALSE),0)</f>
        <v>0</v>
      </c>
      <c r="T26" s="224">
        <f>IFERROR(VLOOKUP(Foglio2!$V13,Base!$B$402:$U$843,19,FALSE),0)</f>
        <v>0</v>
      </c>
      <c r="U26" s="224">
        <f>IFERROR(VLOOKUP(Foglio2!$V13,Base!$B$402:$U$843,20,FALSE),0)</f>
        <v>0</v>
      </c>
      <c r="V26" s="224">
        <f>IFERROR(VLOOKUP(Foglio2!$V13,Base!$B$402:$V$843,21,FALSE),0)</f>
        <v>0</v>
      </c>
      <c r="W26" s="233"/>
      <c r="X26" s="159" t="str">
        <f>IFERROR(IF(G26&gt;0,("Fascia Da "&amp;F26&amp;" a "&amp;F27&amp;" Decorrenza "&amp;DAY(C14)&amp;"/"&amp;MONTH(C14)&amp;"/"&amp;YEAR(C14)),""),0)</f>
        <v/>
      </c>
    </row>
    <row r="27" spans="1:24" ht="15" customHeight="1" x14ac:dyDescent="0.2">
      <c r="C27" s="378"/>
      <c r="D27" s="378"/>
      <c r="E27" s="225" t="s">
        <v>4</v>
      </c>
      <c r="F27" s="226" t="str">
        <f>IFERROR(VLOOKUP(Foglio2!$V14,Base!$B$402:$U$819,5,FALSE),"")</f>
        <v/>
      </c>
      <c r="G27" s="182">
        <f t="shared" ref="G27:N27" si="11">G26*1936.27</f>
        <v>0</v>
      </c>
      <c r="H27" s="182">
        <f t="shared" si="11"/>
        <v>0</v>
      </c>
      <c r="I27" s="182">
        <f t="shared" si="11"/>
        <v>0</v>
      </c>
      <c r="J27" s="182">
        <f t="shared" si="11"/>
        <v>0</v>
      </c>
      <c r="K27" s="182">
        <f t="shared" si="11"/>
        <v>0</v>
      </c>
      <c r="L27" s="227">
        <f t="shared" si="11"/>
        <v>0</v>
      </c>
      <c r="M27" s="182">
        <f t="shared" si="11"/>
        <v>0</v>
      </c>
      <c r="N27" s="182">
        <f t="shared" si="11"/>
        <v>0</v>
      </c>
      <c r="O27" s="183"/>
      <c r="P27" s="228">
        <f t="shared" ref="P27:V27" si="12">P26*1936.27</f>
        <v>0</v>
      </c>
      <c r="Q27" s="228">
        <f t="shared" si="12"/>
        <v>0</v>
      </c>
      <c r="R27" s="228">
        <f t="shared" si="12"/>
        <v>0</v>
      </c>
      <c r="S27" s="228">
        <f t="shared" si="12"/>
        <v>0</v>
      </c>
      <c r="T27" s="228">
        <f t="shared" si="12"/>
        <v>0</v>
      </c>
      <c r="U27" s="228">
        <f t="shared" si="12"/>
        <v>0</v>
      </c>
      <c r="V27" s="228">
        <f t="shared" si="12"/>
        <v>0</v>
      </c>
      <c r="W27" s="234"/>
    </row>
    <row r="28" spans="1:24" ht="15" customHeight="1" x14ac:dyDescent="0.2"/>
    <row r="29" spans="1:24" ht="15" customHeight="1" x14ac:dyDescent="0.2">
      <c r="C29" s="385">
        <f>Base1!C1</f>
        <v>0</v>
      </c>
      <c r="D29" s="470"/>
      <c r="E29" s="430">
        <f>Base1!E1</f>
        <v>0</v>
      </c>
      <c r="F29" s="471"/>
      <c r="G29" s="471"/>
      <c r="H29" s="471"/>
      <c r="I29" s="471"/>
      <c r="J29" s="471"/>
      <c r="K29" s="471"/>
      <c r="L29" s="471"/>
      <c r="M29" s="471"/>
      <c r="N29" s="472"/>
      <c r="O29" s="167"/>
      <c r="P29" s="445" t="s">
        <v>149</v>
      </c>
      <c r="Q29" s="464"/>
      <c r="R29" s="465"/>
      <c r="S29" s="168" t="s">
        <v>161</v>
      </c>
      <c r="T29" s="168" t="s">
        <v>182</v>
      </c>
      <c r="U29" s="168" t="s">
        <v>182</v>
      </c>
      <c r="V29" s="168" t="s">
        <v>182</v>
      </c>
      <c r="W29" s="229"/>
    </row>
    <row r="30" spans="1:24" ht="15" customHeight="1" x14ac:dyDescent="0.2">
      <c r="C30" s="169"/>
      <c r="D30" s="170"/>
      <c r="E30" s="473"/>
      <c r="F30" s="473"/>
      <c r="G30" s="473"/>
      <c r="H30" s="473"/>
      <c r="I30" s="473"/>
      <c r="J30" s="473"/>
      <c r="K30" s="473"/>
      <c r="L30" s="473"/>
      <c r="M30" s="473"/>
      <c r="N30" s="474"/>
      <c r="O30" s="171"/>
      <c r="P30" s="466"/>
      <c r="Q30" s="467"/>
      <c r="R30" s="468"/>
      <c r="S30" s="172" t="s">
        <v>162</v>
      </c>
      <c r="T30" s="172" t="s">
        <v>183</v>
      </c>
      <c r="U30" s="172" t="s">
        <v>183</v>
      </c>
      <c r="V30" s="172" t="s">
        <v>183</v>
      </c>
      <c r="W30" s="229"/>
    </row>
    <row r="31" spans="1:24" ht="15" customHeight="1" x14ac:dyDescent="0.2">
      <c r="C31" s="392" t="s">
        <v>16</v>
      </c>
      <c r="D31" s="393"/>
      <c r="E31" s="451" t="s">
        <v>15</v>
      </c>
      <c r="F31" s="452"/>
      <c r="G31" s="392" t="s">
        <v>2</v>
      </c>
      <c r="H31" s="455"/>
      <c r="I31" s="455"/>
      <c r="J31" s="455"/>
      <c r="K31" s="455"/>
      <c r="L31" s="456"/>
      <c r="M31" s="401" t="s">
        <v>49</v>
      </c>
      <c r="N31" s="401" t="s">
        <v>50</v>
      </c>
      <c r="O31" s="173"/>
      <c r="P31" s="405" t="s">
        <v>150</v>
      </c>
      <c r="Q31" s="405" t="s">
        <v>153</v>
      </c>
      <c r="R31" s="174" t="s">
        <v>147</v>
      </c>
      <c r="S31" s="403" t="s">
        <v>163</v>
      </c>
      <c r="T31" s="403" t="s">
        <v>181</v>
      </c>
      <c r="U31" s="403" t="s">
        <v>200</v>
      </c>
      <c r="V31" s="403" t="s">
        <v>200</v>
      </c>
      <c r="W31" s="230"/>
    </row>
    <row r="32" spans="1:24" ht="26.45" customHeight="1" x14ac:dyDescent="0.2">
      <c r="C32" s="175" t="s">
        <v>20</v>
      </c>
      <c r="D32" s="175" t="s">
        <v>21</v>
      </c>
      <c r="E32" s="453"/>
      <c r="F32" s="454"/>
      <c r="G32" s="214" t="s">
        <v>17</v>
      </c>
      <c r="H32" s="214" t="s">
        <v>154</v>
      </c>
      <c r="I32" s="214" t="str">
        <f>Base1!I4</f>
        <v>art. 7 ccnl Valor. ATA</v>
      </c>
      <c r="J32" s="214" t="s">
        <v>1</v>
      </c>
      <c r="K32" s="214" t="s">
        <v>151</v>
      </c>
      <c r="L32" s="214" t="s">
        <v>158</v>
      </c>
      <c r="M32" s="457"/>
      <c r="N32" s="457"/>
      <c r="O32" s="176"/>
      <c r="P32" s="469"/>
      <c r="Q32" s="469"/>
      <c r="R32" s="177">
        <f>IF(Foglio2!J30=Foglio2!E29,Ausiliari_Coll.Scol.!P30,IF(Foglio2!J30=Foglio2!E30,Collab._Tecnici!P30,IF(Foglio2!J30=Foglio2!E31,Assistenti_Tecnici!P30,IF(Foglio2!J30=Foglio2!E32,Assistenti_Amm.vo!P30,IF(Foglio2!J30=Foglio2!E33,Resp_Coord_Amm.vo!P30,IF(Foglio2!J30=Foglio2!E34,Direttore_Amm.vo!P30,IF(Foglio2!J30=Foglio2!E35,Doc_mat_elem.re!P30,IF(Foglio2!J30=Foglio2!E36,Doc_dipl_scuola_sec.!P30,IF(Foglio2!J30=Foglio2!E37,Doc_scuola_media!P30,IF(Foglio2!J30=Foglio2!E38,Doc_laureati_scuola_sec.!P30,IF(Foglio2!J30=Foglio2!E39,Direttivi_capi_ist.!P30,0)))))))))))</f>
        <v>0</v>
      </c>
      <c r="S32" s="463" t="s">
        <v>164</v>
      </c>
      <c r="T32" s="463" t="s">
        <v>164</v>
      </c>
      <c r="U32" s="463" t="s">
        <v>164</v>
      </c>
      <c r="V32" s="463" t="s">
        <v>164</v>
      </c>
      <c r="W32" s="231"/>
    </row>
    <row r="33" spans="1:24" ht="15" customHeight="1" x14ac:dyDescent="0.2">
      <c r="C33" s="178" t="s">
        <v>5</v>
      </c>
      <c r="D33" s="213" t="s">
        <v>6</v>
      </c>
      <c r="E33" s="419" t="s">
        <v>7</v>
      </c>
      <c r="F33" s="420"/>
      <c r="G33" s="178" t="s">
        <v>8</v>
      </c>
      <c r="H33" s="178" t="s">
        <v>9</v>
      </c>
      <c r="I33" s="178" t="s">
        <v>10</v>
      </c>
      <c r="J33" s="178" t="s">
        <v>11</v>
      </c>
      <c r="K33" s="178" t="s">
        <v>12</v>
      </c>
      <c r="L33" s="178" t="s">
        <v>13</v>
      </c>
      <c r="M33" s="178" t="s">
        <v>14</v>
      </c>
      <c r="N33" s="178" t="s">
        <v>19</v>
      </c>
      <c r="O33" s="179"/>
      <c r="P33" s="180" t="s">
        <v>159</v>
      </c>
      <c r="Q33" s="180" t="s">
        <v>160</v>
      </c>
      <c r="R33" s="181"/>
      <c r="S33" s="181"/>
      <c r="T33" s="181"/>
      <c r="U33" s="181"/>
      <c r="V33" s="181"/>
      <c r="W33" s="232"/>
    </row>
    <row r="34" spans="1:24" ht="15" customHeight="1" x14ac:dyDescent="0.2">
      <c r="A34" s="187">
        <f>IF(Foglio2!$J$7=1,TRUNC(V34,0),TRUNC(U34,0))</f>
        <v>0</v>
      </c>
      <c r="B34" s="187"/>
      <c r="C34" s="375" t="str">
        <f>IFERROR(VLOOKUP(G5,Base1!B6:U279,2,FALSE),"")</f>
        <v/>
      </c>
      <c r="D34" s="375" t="str">
        <f>IFERROR(VLOOKUP(G5,Base1!B6:U279,3,FALSE),"")</f>
        <v/>
      </c>
      <c r="E34" s="220" t="s">
        <v>3</v>
      </c>
      <c r="F34" s="221" t="str">
        <f>IFERROR(VLOOKUP(Foglio2!$V1,Base1!$B$6:$U$279,5,FALSE),"")</f>
        <v/>
      </c>
      <c r="G34" s="222">
        <f>IFERROR(VLOOKUP(Foglio2!$V1,Base1!$B$6:$U$279,6,FALSE),0)</f>
        <v>0</v>
      </c>
      <c r="H34" s="222">
        <f>IFERROR(VLOOKUP(Foglio2!$V1,Base1!$B$6:$U$279,7,FALSE),0)</f>
        <v>0</v>
      </c>
      <c r="I34" s="222">
        <f>IFERROR(VLOOKUP(Foglio2!$V1,Base1!$B$6:$U$279,8,FALSE),0)</f>
        <v>0</v>
      </c>
      <c r="J34" s="222">
        <f>IFERROR(VLOOKUP(Foglio2!$V1,Base1!$B$6:$U$279,9,FALSE),0)</f>
        <v>0</v>
      </c>
      <c r="K34" s="222">
        <f>IFERROR(VLOOKUP(Foglio2!$V1,Base1!$B$6:$U$279,10,FALSE),0)</f>
        <v>0</v>
      </c>
      <c r="L34" s="222">
        <f>IFERROR(VLOOKUP(Foglio2!$V1,Base1!$B$6:$U$279,11,FALSE),0)</f>
        <v>0</v>
      </c>
      <c r="M34" s="223">
        <f>IFERROR(VLOOKUP(Foglio2!$V1,Base1!$B$6:$U$279,12,FALSE),0)</f>
        <v>0</v>
      </c>
      <c r="N34" s="185">
        <f>IFERROR(VLOOKUP(Foglio2!$V1,Base1!$B$6:$U$279,13,FALSE),0)</f>
        <v>0</v>
      </c>
      <c r="O34" s="186" t="s">
        <v>217</v>
      </c>
      <c r="P34" s="224">
        <f>IFERROR(VLOOKUP(Foglio2!$V1,Base1!$B$6:$U$279,15,FALSE),0)</f>
        <v>0</v>
      </c>
      <c r="Q34" s="224">
        <f>IFERROR(VLOOKUP(Foglio2!$V1,Base1!$B$6:$U$279,16,FALSE),0)</f>
        <v>0</v>
      </c>
      <c r="R34" s="224">
        <f>IFERROR(VLOOKUP(Foglio2!$V1,Base1!$B$6:$U$279,17,FALSE),0)</f>
        <v>0</v>
      </c>
      <c r="S34" s="224">
        <f>IFERROR(VLOOKUP(Foglio2!$V1,Base1!$B$6:$U$279,18,FALSE),0)</f>
        <v>0</v>
      </c>
      <c r="T34" s="224">
        <f>IFERROR(VLOOKUP(Foglio2!$V1,Base1!$B$6:$U$279,19,FALSE),0)</f>
        <v>0</v>
      </c>
      <c r="U34" s="224">
        <f>IFERROR(VLOOKUP(Foglio2!$V1,Base1!$B$6:$U$279,20,FALSE),0)</f>
        <v>0</v>
      </c>
      <c r="V34" s="224">
        <f>IFERROR(VLOOKUP(Foglio2!$V1,Base1!$B$6:$V$279,21,FALSE),0)</f>
        <v>0</v>
      </c>
      <c r="W34" s="233"/>
      <c r="X34" s="159">
        <f>IFERROR("Fascia Da "&amp;F34&amp;" a "&amp;F35&amp;" Decorrenza "&amp;DAY(C34)&amp;"/"&amp;MONTH(C34)&amp;"/"&amp;YEAR(C34),0)</f>
        <v>0</v>
      </c>
    </row>
    <row r="35" spans="1:24" ht="15" customHeight="1" x14ac:dyDescent="0.2">
      <c r="C35" s="376"/>
      <c r="D35" s="376"/>
      <c r="E35" s="216" t="s">
        <v>4</v>
      </c>
      <c r="F35" s="215" t="str">
        <f>IFERROR(VLOOKUP(Foglio2!$V2,Base1!$B$6:$U$279,5,FALSE),"")</f>
        <v/>
      </c>
      <c r="G35" s="217">
        <f>G34*1936.27</f>
        <v>0</v>
      </c>
      <c r="H35" s="217">
        <f t="shared" ref="H35:V35" si="13">H34*1936.27</f>
        <v>0</v>
      </c>
      <c r="I35" s="217">
        <f t="shared" si="13"/>
        <v>0</v>
      </c>
      <c r="J35" s="217">
        <f t="shared" si="13"/>
        <v>0</v>
      </c>
      <c r="K35" s="217">
        <f t="shared" si="13"/>
        <v>0</v>
      </c>
      <c r="L35" s="218">
        <f t="shared" si="13"/>
        <v>0</v>
      </c>
      <c r="M35" s="217">
        <f t="shared" si="13"/>
        <v>0</v>
      </c>
      <c r="N35" s="219">
        <f t="shared" si="13"/>
        <v>0</v>
      </c>
      <c r="O35" s="183"/>
      <c r="P35" s="184">
        <f t="shared" si="13"/>
        <v>0</v>
      </c>
      <c r="Q35" s="184">
        <f t="shared" si="13"/>
        <v>0</v>
      </c>
      <c r="R35" s="184">
        <f t="shared" si="13"/>
        <v>0</v>
      </c>
      <c r="S35" s="184">
        <f t="shared" si="13"/>
        <v>0</v>
      </c>
      <c r="T35" s="184">
        <f t="shared" si="13"/>
        <v>0</v>
      </c>
      <c r="U35" s="184">
        <f t="shared" si="13"/>
        <v>0</v>
      </c>
      <c r="V35" s="184">
        <f t="shared" si="13"/>
        <v>0</v>
      </c>
      <c r="W35" s="234"/>
    </row>
    <row r="36" spans="1:24" ht="15" customHeight="1" x14ac:dyDescent="0.2">
      <c r="A36" s="187">
        <f>IF(Foglio2!$J$7=1,TRUNC(V36,0),TRUNC(U36,0))</f>
        <v>0</v>
      </c>
      <c r="B36" s="187"/>
      <c r="C36" s="377" t="str">
        <f>C34</f>
        <v/>
      </c>
      <c r="D36" s="379" t="str">
        <f>D34</f>
        <v/>
      </c>
      <c r="E36" s="220" t="s">
        <v>3</v>
      </c>
      <c r="F36" s="221" t="str">
        <f>IFERROR(VLOOKUP(Foglio2!$V3,Base1!$B$6:$U$279,5,FALSE),"")</f>
        <v/>
      </c>
      <c r="G36" s="222">
        <f>IFERROR(VLOOKUP(Foglio2!$V3,Base1!$B$6:$U$279,6,FALSE),0)</f>
        <v>0</v>
      </c>
      <c r="H36" s="222">
        <f>IFERROR(VLOOKUP(Foglio2!$V3,Base1!$B$6:$U$279,7,FALSE),0)</f>
        <v>0</v>
      </c>
      <c r="I36" s="222">
        <f>IFERROR(VLOOKUP(Foglio2!$V3,Base1!$B$6:$U$279,8,FALSE),0)</f>
        <v>0</v>
      </c>
      <c r="J36" s="222">
        <f>IFERROR(VLOOKUP(Foglio2!$V3,Base1!$B$6:$U$279,9,FALSE),0)</f>
        <v>0</v>
      </c>
      <c r="K36" s="222">
        <f>IFERROR(VLOOKUP(Foglio2!$V3,Base1!$B$6:$U$279,10,FALSE),0)</f>
        <v>0</v>
      </c>
      <c r="L36" s="222">
        <f>IFERROR(VLOOKUP(Foglio2!$V3,Base1!$B$6:$U$279,11,FALSE),0)</f>
        <v>0</v>
      </c>
      <c r="M36" s="223">
        <f>IFERROR(VLOOKUP(Foglio2!$V3,Base1!$B$6:$U$279,12,FALSE),0)</f>
        <v>0</v>
      </c>
      <c r="N36" s="185">
        <f>IFERROR(VLOOKUP(Foglio2!$V3,Base1!$B$6:$U$279,13,FALSE),0)</f>
        <v>0</v>
      </c>
      <c r="O36" s="186" t="s">
        <v>217</v>
      </c>
      <c r="P36" s="224">
        <f>IFERROR(VLOOKUP(Foglio2!$V3,Base1!$B$6:$U$279,15,FALSE),0)</f>
        <v>0</v>
      </c>
      <c r="Q36" s="224">
        <f>IFERROR(VLOOKUP(Foglio2!$V3,Base1!$B$6:$U$279,16,FALSE),0)</f>
        <v>0</v>
      </c>
      <c r="R36" s="224">
        <f>IFERROR(VLOOKUP(Foglio2!$V3,Base1!$B$6:$U$279,17,FALSE),0)</f>
        <v>0</v>
      </c>
      <c r="S36" s="224">
        <f>IFERROR(VLOOKUP(Foglio2!$V3,Base1!$B$6:$U$279,18,FALSE),0)</f>
        <v>0</v>
      </c>
      <c r="T36" s="224">
        <f>IFERROR(VLOOKUP(Foglio2!$V3,Base1!$B$6:$U$279,19,FALSE),0)</f>
        <v>0</v>
      </c>
      <c r="U36" s="224">
        <f>IFERROR(VLOOKUP(Foglio2!$V3,Base1!$B$6:$U$279,20,FALSE),0)</f>
        <v>0</v>
      </c>
      <c r="V36" s="224">
        <f>IFERROR(VLOOKUP(Foglio2!$V3,Base1!$B$6:$V$279,21,FALSE),0)</f>
        <v>0</v>
      </c>
      <c r="W36" s="233"/>
      <c r="X36" s="159">
        <f>IFERROR("Fascia Da "&amp;F36&amp;" a "&amp;F37&amp;" Decorrenza "&amp;DAY(C34)&amp;"/"&amp;MONTH(C34)&amp;"/"&amp;YEAR(C34),0)</f>
        <v>0</v>
      </c>
    </row>
    <row r="37" spans="1:24" ht="15" customHeight="1" x14ac:dyDescent="0.2">
      <c r="C37" s="377"/>
      <c r="D37" s="377"/>
      <c r="E37" s="216" t="s">
        <v>4</v>
      </c>
      <c r="F37" s="215" t="str">
        <f>IFERROR(VLOOKUP(Foglio2!$V4,Base1!$B$6:$U$279,5,FALSE),"")</f>
        <v/>
      </c>
      <c r="G37" s="217">
        <f t="shared" ref="G37:N37" si="14">G36*1936.27</f>
        <v>0</v>
      </c>
      <c r="H37" s="217">
        <f t="shared" si="14"/>
        <v>0</v>
      </c>
      <c r="I37" s="217">
        <f t="shared" si="14"/>
        <v>0</v>
      </c>
      <c r="J37" s="217">
        <f t="shared" si="14"/>
        <v>0</v>
      </c>
      <c r="K37" s="217">
        <f t="shared" si="14"/>
        <v>0</v>
      </c>
      <c r="L37" s="218">
        <f t="shared" si="14"/>
        <v>0</v>
      </c>
      <c r="M37" s="217">
        <f t="shared" si="14"/>
        <v>0</v>
      </c>
      <c r="N37" s="219">
        <f t="shared" si="14"/>
        <v>0</v>
      </c>
      <c r="O37" s="183"/>
      <c r="P37" s="184">
        <f t="shared" ref="P37:V37" si="15">P36*1936.27</f>
        <v>0</v>
      </c>
      <c r="Q37" s="184">
        <f t="shared" si="15"/>
        <v>0</v>
      </c>
      <c r="R37" s="184">
        <f t="shared" si="15"/>
        <v>0</v>
      </c>
      <c r="S37" s="184">
        <f t="shared" si="15"/>
        <v>0</v>
      </c>
      <c r="T37" s="184">
        <f t="shared" si="15"/>
        <v>0</v>
      </c>
      <c r="U37" s="184">
        <f t="shared" si="15"/>
        <v>0</v>
      </c>
      <c r="V37" s="184">
        <f t="shared" si="15"/>
        <v>0</v>
      </c>
      <c r="W37" s="234"/>
    </row>
    <row r="38" spans="1:24" ht="15" customHeight="1" x14ac:dyDescent="0.2">
      <c r="A38" s="187">
        <f>IF(Foglio2!$J$7=1,TRUNC(V38,0),TRUNC(U38,0))</f>
        <v>0</v>
      </c>
      <c r="B38" s="187"/>
      <c r="C38" s="377"/>
      <c r="D38" s="377"/>
      <c r="E38" s="220" t="s">
        <v>3</v>
      </c>
      <c r="F38" s="221" t="str">
        <f>IFERROR(VLOOKUP(Foglio2!$V5,Base1!$B$6:$U$279,5,FALSE),"")</f>
        <v/>
      </c>
      <c r="G38" s="222">
        <f>IFERROR(VLOOKUP(Foglio2!$V5,Base1!$B$6:$U$279,6,FALSE),0)</f>
        <v>0</v>
      </c>
      <c r="H38" s="222">
        <f>IFERROR(VLOOKUP(Foglio2!$V5,Base1!$B$6:$U$279,7,FALSE),0)</f>
        <v>0</v>
      </c>
      <c r="I38" s="222">
        <f>IFERROR(VLOOKUP(Foglio2!$V5,Base1!$B$6:$U$279,8,FALSE),0)</f>
        <v>0</v>
      </c>
      <c r="J38" s="222">
        <f>IFERROR(VLOOKUP(Foglio2!$V5,Base1!$B$6:$U$279,9,FALSE),0)</f>
        <v>0</v>
      </c>
      <c r="K38" s="222">
        <f>IFERROR(VLOOKUP(Foglio2!$V5,Base1!$B$6:$U$279,10,FALSE),0)</f>
        <v>0</v>
      </c>
      <c r="L38" s="222">
        <f>IFERROR(VLOOKUP(Foglio2!$V5,Base1!$B$6:$U$279,11,FALSE),0)</f>
        <v>0</v>
      </c>
      <c r="M38" s="223">
        <f>IFERROR(VLOOKUP(Foglio2!$V5,Base1!$B$6:$U$279,12,FALSE),0)</f>
        <v>0</v>
      </c>
      <c r="N38" s="185">
        <f>IFERROR(VLOOKUP(Foglio2!$V5,Base1!$B$6:$U$279,13,FALSE),0)</f>
        <v>0</v>
      </c>
      <c r="O38" s="186" t="s">
        <v>217</v>
      </c>
      <c r="P38" s="224">
        <f>IFERROR(VLOOKUP(Foglio2!$V5,Base1!$B$6:$U$279,15,FALSE),0)</f>
        <v>0</v>
      </c>
      <c r="Q38" s="224">
        <f>IFERROR(VLOOKUP(Foglio2!$V5,Base1!$B$6:$U$279,16,FALSE),0)</f>
        <v>0</v>
      </c>
      <c r="R38" s="224">
        <f>IFERROR(VLOOKUP(Foglio2!$V5,Base1!$B$6:$U$279,17,FALSE),0)</f>
        <v>0</v>
      </c>
      <c r="S38" s="224">
        <f>IFERROR(VLOOKUP(Foglio2!$V5,Base1!$B$6:$U$279,18,FALSE),0)</f>
        <v>0</v>
      </c>
      <c r="T38" s="224">
        <f>IFERROR(VLOOKUP(Foglio2!$V5,Base1!$B$6:$U$279,19,FALSE),0)</f>
        <v>0</v>
      </c>
      <c r="U38" s="224">
        <f>IFERROR(VLOOKUP(Foglio2!$V5,Base1!$B$6:$U$279,20,FALSE),0)</f>
        <v>0</v>
      </c>
      <c r="V38" s="224">
        <f>IFERROR(VLOOKUP(Foglio2!$V5,Base1!$B$6:$V$279,21,FALSE),0)</f>
        <v>0</v>
      </c>
      <c r="W38" s="233"/>
      <c r="X38" s="159">
        <f>IFERROR("Fascia Da "&amp;F38&amp;" a "&amp;F39&amp;" Decorrenza "&amp;DAY(C34)&amp;"/"&amp;MONTH(C34)&amp;"/"&amp;YEAR(C34),0)</f>
        <v>0</v>
      </c>
    </row>
    <row r="39" spans="1:24" ht="15" customHeight="1" x14ac:dyDescent="0.2">
      <c r="C39" s="377"/>
      <c r="D39" s="377"/>
      <c r="E39" s="216" t="s">
        <v>4</v>
      </c>
      <c r="F39" s="215" t="str">
        <f>IFERROR(VLOOKUP(Foglio2!$V6,Base1!$B$6:$U$279,5,FALSE),"")</f>
        <v/>
      </c>
      <c r="G39" s="217">
        <f t="shared" ref="G39:N39" si="16">G38*1936.27</f>
        <v>0</v>
      </c>
      <c r="H39" s="217">
        <f t="shared" si="16"/>
        <v>0</v>
      </c>
      <c r="I39" s="217">
        <f t="shared" si="16"/>
        <v>0</v>
      </c>
      <c r="J39" s="217">
        <f t="shared" si="16"/>
        <v>0</v>
      </c>
      <c r="K39" s="217">
        <f t="shared" si="16"/>
        <v>0</v>
      </c>
      <c r="L39" s="218">
        <f t="shared" si="16"/>
        <v>0</v>
      </c>
      <c r="M39" s="217">
        <f t="shared" si="16"/>
        <v>0</v>
      </c>
      <c r="N39" s="219">
        <f t="shared" si="16"/>
        <v>0</v>
      </c>
      <c r="O39" s="183"/>
      <c r="P39" s="184">
        <f t="shared" ref="P39:V39" si="17">P38*1936.27</f>
        <v>0</v>
      </c>
      <c r="Q39" s="184">
        <f t="shared" si="17"/>
        <v>0</v>
      </c>
      <c r="R39" s="184">
        <f t="shared" si="17"/>
        <v>0</v>
      </c>
      <c r="S39" s="184">
        <f t="shared" si="17"/>
        <v>0</v>
      </c>
      <c r="T39" s="184">
        <f t="shared" si="17"/>
        <v>0</v>
      </c>
      <c r="U39" s="184">
        <f t="shared" si="17"/>
        <v>0</v>
      </c>
      <c r="V39" s="184">
        <f t="shared" si="17"/>
        <v>0</v>
      </c>
      <c r="W39" s="234"/>
    </row>
    <row r="40" spans="1:24" ht="15" customHeight="1" x14ac:dyDescent="0.2">
      <c r="A40" s="187">
        <f>IF(Foglio2!$J$7=1,TRUNC(V40,0),TRUNC(U40,0))</f>
        <v>0</v>
      </c>
      <c r="B40" s="187"/>
      <c r="C40" s="377"/>
      <c r="D40" s="377"/>
      <c r="E40" s="220" t="s">
        <v>3</v>
      </c>
      <c r="F40" s="221" t="str">
        <f>IFERROR(VLOOKUP(Foglio2!$V7,Base1!$B$6:$U$279,5,FALSE),"")</f>
        <v/>
      </c>
      <c r="G40" s="222">
        <f>IFERROR(VLOOKUP(Foglio2!$V7,Base1!$B$6:$U$279,6,FALSE),0)</f>
        <v>0</v>
      </c>
      <c r="H40" s="222">
        <f>IFERROR(VLOOKUP(Foglio2!$V7,Base1!$B$6:$U$279,7,FALSE),0)</f>
        <v>0</v>
      </c>
      <c r="I40" s="222">
        <f>IFERROR(VLOOKUP(Foglio2!$V7,Base1!$B$6:$U$279,8,FALSE),0)</f>
        <v>0</v>
      </c>
      <c r="J40" s="222">
        <f>IFERROR(VLOOKUP(Foglio2!$V7,Base1!$B$6:$U$279,9,FALSE),0)</f>
        <v>0</v>
      </c>
      <c r="K40" s="222">
        <f>IFERROR(VLOOKUP(Foglio2!$V7,Base1!$B$6:$U$279,10,FALSE),0)</f>
        <v>0</v>
      </c>
      <c r="L40" s="222">
        <f>IFERROR(VLOOKUP(Foglio2!$V7,Base1!$B$6:$U$279,11,FALSE),0)</f>
        <v>0</v>
      </c>
      <c r="M40" s="223">
        <f>IFERROR(VLOOKUP(Foglio2!$V7,Base1!$B$6:$U$279,12,FALSE),0)</f>
        <v>0</v>
      </c>
      <c r="N40" s="185">
        <f>IFERROR(VLOOKUP(Foglio2!$V7,Base1!$B$6:$U$279,13,FALSE),0)</f>
        <v>0</v>
      </c>
      <c r="O40" s="186" t="s">
        <v>217</v>
      </c>
      <c r="P40" s="224">
        <f>IFERROR(VLOOKUP(Foglio2!$V7,Base1!$B$6:$U$279,15,FALSE),0)</f>
        <v>0</v>
      </c>
      <c r="Q40" s="224">
        <f>IFERROR(VLOOKUP(Foglio2!$V7,Base1!$B$6:$U$279,16,FALSE),0)</f>
        <v>0</v>
      </c>
      <c r="R40" s="224">
        <f>IFERROR(VLOOKUP(Foglio2!$V7,Base1!$B$6:$U$279,17,FALSE),0)</f>
        <v>0</v>
      </c>
      <c r="S40" s="224">
        <f>IFERROR(VLOOKUP(Foglio2!$V7,Base1!$B$6:$U$279,18,FALSE),0)</f>
        <v>0</v>
      </c>
      <c r="T40" s="224">
        <f>IFERROR(VLOOKUP(Foglio2!$V7,Base1!$B$6:$U$279,19,FALSE),0)</f>
        <v>0</v>
      </c>
      <c r="U40" s="224">
        <f>IFERROR(VLOOKUP(Foglio2!$V7,Base1!$B$6:$U$279,20,FALSE),0)</f>
        <v>0</v>
      </c>
      <c r="V40" s="224">
        <f>IFERROR(VLOOKUP(Foglio2!$V7,Base1!$B$6:$V$279,21,FALSE),0)</f>
        <v>0</v>
      </c>
      <c r="W40" s="233"/>
      <c r="X40" s="159">
        <f>IFERROR("Fascia Da "&amp;F40&amp;" a "&amp;F41&amp;" Decorrenza "&amp;DAY(C34)&amp;"/"&amp;MONTH(C34)&amp;"/"&amp;YEAR(C34),0)</f>
        <v>0</v>
      </c>
    </row>
    <row r="41" spans="1:24" ht="15" customHeight="1" x14ac:dyDescent="0.2">
      <c r="C41" s="377"/>
      <c r="D41" s="377"/>
      <c r="E41" s="216" t="s">
        <v>4</v>
      </c>
      <c r="F41" s="215" t="str">
        <f>IFERROR(VLOOKUP(Foglio2!$V8,Base1!$B$6:$U$279,5,FALSE),"")</f>
        <v/>
      </c>
      <c r="G41" s="217">
        <f t="shared" ref="G41:N41" si="18">G40*1936.27</f>
        <v>0</v>
      </c>
      <c r="H41" s="217">
        <f t="shared" si="18"/>
        <v>0</v>
      </c>
      <c r="I41" s="217">
        <f t="shared" si="18"/>
        <v>0</v>
      </c>
      <c r="J41" s="217">
        <f t="shared" si="18"/>
        <v>0</v>
      </c>
      <c r="K41" s="217">
        <f t="shared" si="18"/>
        <v>0</v>
      </c>
      <c r="L41" s="218">
        <f t="shared" si="18"/>
        <v>0</v>
      </c>
      <c r="M41" s="217">
        <f t="shared" si="18"/>
        <v>0</v>
      </c>
      <c r="N41" s="219">
        <f t="shared" si="18"/>
        <v>0</v>
      </c>
      <c r="O41" s="183"/>
      <c r="P41" s="184">
        <f t="shared" ref="P41:V41" si="19">P40*1936.27</f>
        <v>0</v>
      </c>
      <c r="Q41" s="184">
        <f t="shared" si="19"/>
        <v>0</v>
      </c>
      <c r="R41" s="184">
        <f t="shared" si="19"/>
        <v>0</v>
      </c>
      <c r="S41" s="184">
        <f t="shared" si="19"/>
        <v>0</v>
      </c>
      <c r="T41" s="184">
        <f t="shared" si="19"/>
        <v>0</v>
      </c>
      <c r="U41" s="184">
        <f t="shared" si="19"/>
        <v>0</v>
      </c>
      <c r="V41" s="184">
        <f t="shared" si="19"/>
        <v>0</v>
      </c>
      <c r="W41" s="234"/>
    </row>
    <row r="42" spans="1:24" ht="15" customHeight="1" x14ac:dyDescent="0.2">
      <c r="A42" s="187">
        <f>IF(Foglio2!$J$7=1,TRUNC(V42,0),TRUNC(U42,0))</f>
        <v>0</v>
      </c>
      <c r="B42" s="187"/>
      <c r="C42" s="377"/>
      <c r="D42" s="377"/>
      <c r="E42" s="220" t="s">
        <v>3</v>
      </c>
      <c r="F42" s="221" t="str">
        <f>IFERROR(VLOOKUP(Foglio2!$V9,Base1!$B$6:$U$279,5,FALSE),"")</f>
        <v/>
      </c>
      <c r="G42" s="222">
        <f>IFERROR(VLOOKUP(Foglio2!$V9,Base1!$B$6:$U$279,6,FALSE),0)</f>
        <v>0</v>
      </c>
      <c r="H42" s="222">
        <f>IFERROR(VLOOKUP(Foglio2!$V9,Base1!$B$6:$U$279,7,FALSE),0)</f>
        <v>0</v>
      </c>
      <c r="I42" s="222">
        <f>IFERROR(VLOOKUP(Foglio2!$V9,Base1!$B$6:$U$279,8,FALSE),0)</f>
        <v>0</v>
      </c>
      <c r="J42" s="222">
        <f>IFERROR(VLOOKUP(Foglio2!$V9,Base1!$B$6:$U$279,9,FALSE),0)</f>
        <v>0</v>
      </c>
      <c r="K42" s="222">
        <f>IFERROR(VLOOKUP(Foglio2!$V9,Base1!$B$6:$U$279,10,FALSE),0)</f>
        <v>0</v>
      </c>
      <c r="L42" s="222">
        <f>IFERROR(VLOOKUP(Foglio2!$V9,Base1!$B$6:$U$279,11,FALSE),0)</f>
        <v>0</v>
      </c>
      <c r="M42" s="223">
        <f>IFERROR(VLOOKUP(Foglio2!$V9,Base1!$B$6:$U$279,12,FALSE),0)</f>
        <v>0</v>
      </c>
      <c r="N42" s="185">
        <f>IFERROR(VLOOKUP(Foglio2!$V9,Base1!$B$6:$U$279,13,FALSE),0)</f>
        <v>0</v>
      </c>
      <c r="O42" s="186" t="s">
        <v>217</v>
      </c>
      <c r="P42" s="224">
        <f>IFERROR(VLOOKUP(Foglio2!$V9,Base1!$B$6:$U$279,15,FALSE),0)</f>
        <v>0</v>
      </c>
      <c r="Q42" s="224">
        <f>IFERROR(VLOOKUP(Foglio2!$V9,Base1!$B$6:$U$279,16,FALSE),0)</f>
        <v>0</v>
      </c>
      <c r="R42" s="224">
        <f>IFERROR(VLOOKUP(Foglio2!$V9,Base1!$B$6:$U$279,17,FALSE),0)</f>
        <v>0</v>
      </c>
      <c r="S42" s="224">
        <f>IFERROR(VLOOKUP(Foglio2!$V9,Base1!$B$6:$U$279,18,FALSE),0)</f>
        <v>0</v>
      </c>
      <c r="T42" s="224">
        <f>IFERROR(VLOOKUP(Foglio2!$V9,Base1!$B$6:$U$279,19,FALSE),0)</f>
        <v>0</v>
      </c>
      <c r="U42" s="224">
        <f>IFERROR(VLOOKUP(Foglio2!$V9,Base1!$B$6:$U$279,20,FALSE),0)</f>
        <v>0</v>
      </c>
      <c r="V42" s="224">
        <f>IFERROR(VLOOKUP(Foglio2!$V9,Base1!$B$6:$V$279,21,FALSE),0)</f>
        <v>0</v>
      </c>
      <c r="W42" s="233"/>
      <c r="X42" s="159">
        <f>IFERROR("Fascia Da "&amp;F42&amp;" a "&amp;F43&amp;" Decorrenza "&amp;DAY(C34)&amp;"/"&amp;MONTH(C34)&amp;"/"&amp;YEAR(C34),0)</f>
        <v>0</v>
      </c>
    </row>
    <row r="43" spans="1:24" ht="15" customHeight="1" x14ac:dyDescent="0.2">
      <c r="C43" s="377"/>
      <c r="D43" s="377"/>
      <c r="E43" s="216" t="s">
        <v>4</v>
      </c>
      <c r="F43" s="215" t="str">
        <f>IFERROR(VLOOKUP(Foglio2!$V10,Base1!$B$6:$U$279,5,FALSE),"")</f>
        <v/>
      </c>
      <c r="G43" s="217">
        <f t="shared" ref="G43:N43" si="20">G42*1936.27</f>
        <v>0</v>
      </c>
      <c r="H43" s="217">
        <f t="shared" si="20"/>
        <v>0</v>
      </c>
      <c r="I43" s="217">
        <f t="shared" si="20"/>
        <v>0</v>
      </c>
      <c r="J43" s="217">
        <f t="shared" si="20"/>
        <v>0</v>
      </c>
      <c r="K43" s="217">
        <f t="shared" si="20"/>
        <v>0</v>
      </c>
      <c r="L43" s="218">
        <f t="shared" si="20"/>
        <v>0</v>
      </c>
      <c r="M43" s="217">
        <f t="shared" si="20"/>
        <v>0</v>
      </c>
      <c r="N43" s="219">
        <f t="shared" si="20"/>
        <v>0</v>
      </c>
      <c r="O43" s="183"/>
      <c r="P43" s="184">
        <f t="shared" ref="P43:V43" si="21">P42*1936.27</f>
        <v>0</v>
      </c>
      <c r="Q43" s="184">
        <f t="shared" si="21"/>
        <v>0</v>
      </c>
      <c r="R43" s="184">
        <f t="shared" si="21"/>
        <v>0</v>
      </c>
      <c r="S43" s="184">
        <f t="shared" si="21"/>
        <v>0</v>
      </c>
      <c r="T43" s="184">
        <f t="shared" si="21"/>
        <v>0</v>
      </c>
      <c r="U43" s="184">
        <f t="shared" si="21"/>
        <v>0</v>
      </c>
      <c r="V43" s="184">
        <f t="shared" si="21"/>
        <v>0</v>
      </c>
      <c r="W43" s="234"/>
    </row>
    <row r="44" spans="1:24" ht="15" customHeight="1" x14ac:dyDescent="0.2">
      <c r="A44" s="187">
        <f>IF(Foglio2!$J$7=1,TRUNC(V44,0),TRUNC(U44,0))</f>
        <v>0</v>
      </c>
      <c r="B44" s="187"/>
      <c r="C44" s="377"/>
      <c r="D44" s="377"/>
      <c r="E44" s="220" t="s">
        <v>3</v>
      </c>
      <c r="F44" s="221" t="str">
        <f>IFERROR(VLOOKUP(Foglio2!$V11,Base1!$B$6:$U$279,5,FALSE),"")</f>
        <v/>
      </c>
      <c r="G44" s="222">
        <f>IFERROR(VLOOKUP(Foglio2!$V11,Base1!$B$6:$U$279,6,FALSE),0)</f>
        <v>0</v>
      </c>
      <c r="H44" s="222">
        <f>IFERROR(VLOOKUP(Foglio2!$V11,Base1!$B$6:$U$279,7,FALSE),0)</f>
        <v>0</v>
      </c>
      <c r="I44" s="222">
        <f>IFERROR(VLOOKUP(Foglio2!$V11,Base1!$B$6:$U$279,8,FALSE),0)</f>
        <v>0</v>
      </c>
      <c r="J44" s="222">
        <f>IFERROR(VLOOKUP(Foglio2!$V11,Base1!$B$6:$U$279,9,FALSE),0)</f>
        <v>0</v>
      </c>
      <c r="K44" s="222">
        <f>IFERROR(VLOOKUP(Foglio2!$V11,Base1!$B$6:$U$279,10,FALSE),0)</f>
        <v>0</v>
      </c>
      <c r="L44" s="222">
        <f>IFERROR(VLOOKUP(Foglio2!$V11,Base1!$B$6:$U$279,11,FALSE),0)</f>
        <v>0</v>
      </c>
      <c r="M44" s="223">
        <f>IFERROR(VLOOKUP(Foglio2!$V11,Base1!$B$6:$U$279,12,FALSE),0)</f>
        <v>0</v>
      </c>
      <c r="N44" s="185">
        <f>IFERROR(VLOOKUP(Foglio2!$V11,Base1!$B$6:$U$279,13,FALSE),0)</f>
        <v>0</v>
      </c>
      <c r="O44" s="186" t="s">
        <v>217</v>
      </c>
      <c r="P44" s="224">
        <f>IFERROR(VLOOKUP(Foglio2!$V11,Base1!$B$6:$U$279,15,FALSE),0)</f>
        <v>0</v>
      </c>
      <c r="Q44" s="224">
        <f>IFERROR(VLOOKUP(Foglio2!$V11,Base1!$B$6:$U$279,16,FALSE),0)</f>
        <v>0</v>
      </c>
      <c r="R44" s="224">
        <f>IFERROR(VLOOKUP(Foglio2!$V11,Base1!$B$6:$U$279,17,FALSE),0)</f>
        <v>0</v>
      </c>
      <c r="S44" s="224">
        <f>IFERROR(VLOOKUP(Foglio2!$V11,Base1!$B$6:$U$279,18,FALSE),0)</f>
        <v>0</v>
      </c>
      <c r="T44" s="224">
        <f>IFERROR(VLOOKUP(Foglio2!$V11,Base1!$B$6:$U$279,19,FALSE),0)</f>
        <v>0</v>
      </c>
      <c r="U44" s="224">
        <f>IFERROR(VLOOKUP(Foglio2!$V11,Base1!$B$6:$U$279,20,FALSE),0)</f>
        <v>0</v>
      </c>
      <c r="V44" s="224">
        <f>IFERROR(VLOOKUP(Foglio2!$V11,Base1!$B$6:$V$279,21,FALSE),0)</f>
        <v>0</v>
      </c>
      <c r="W44" s="233"/>
      <c r="X44" s="159">
        <f>IFERROR("Fascia Da "&amp;F44&amp;" a "&amp;F45&amp;" Decorrenza "&amp;DAY(C34)&amp;"/"&amp;MONTH(C34)&amp;"/"&amp;YEAR(C34),0)</f>
        <v>0</v>
      </c>
    </row>
    <row r="45" spans="1:24" ht="15" customHeight="1" x14ac:dyDescent="0.2">
      <c r="C45" s="377"/>
      <c r="D45" s="377"/>
      <c r="E45" s="216" t="s">
        <v>4</v>
      </c>
      <c r="F45" s="215" t="str">
        <f>IFERROR(VLOOKUP(Foglio2!$V12,Base1!$B$6:$U$279,5,FALSE),"")</f>
        <v/>
      </c>
      <c r="G45" s="217">
        <f t="shared" ref="G45:N45" si="22">G44*1936.27</f>
        <v>0</v>
      </c>
      <c r="H45" s="217">
        <f t="shared" si="22"/>
        <v>0</v>
      </c>
      <c r="I45" s="217">
        <f t="shared" si="22"/>
        <v>0</v>
      </c>
      <c r="J45" s="217">
        <f t="shared" si="22"/>
        <v>0</v>
      </c>
      <c r="K45" s="217">
        <f t="shared" si="22"/>
        <v>0</v>
      </c>
      <c r="L45" s="218">
        <f t="shared" si="22"/>
        <v>0</v>
      </c>
      <c r="M45" s="217">
        <f t="shared" si="22"/>
        <v>0</v>
      </c>
      <c r="N45" s="219">
        <f t="shared" si="22"/>
        <v>0</v>
      </c>
      <c r="O45" s="183"/>
      <c r="P45" s="184">
        <f t="shared" ref="P45:V45" si="23">P44*1936.27</f>
        <v>0</v>
      </c>
      <c r="Q45" s="184">
        <f t="shared" si="23"/>
        <v>0</v>
      </c>
      <c r="R45" s="184">
        <f t="shared" si="23"/>
        <v>0</v>
      </c>
      <c r="S45" s="184">
        <f t="shared" si="23"/>
        <v>0</v>
      </c>
      <c r="T45" s="184">
        <f t="shared" si="23"/>
        <v>0</v>
      </c>
      <c r="U45" s="184">
        <f t="shared" si="23"/>
        <v>0</v>
      </c>
      <c r="V45" s="184">
        <f t="shared" si="23"/>
        <v>0</v>
      </c>
      <c r="W45" s="234"/>
    </row>
    <row r="46" spans="1:24" ht="15" customHeight="1" x14ac:dyDescent="0.2">
      <c r="A46" s="187">
        <f>IF(Foglio2!$J$7=1,TRUNC(V46,0),TRUNC(U46,0))</f>
        <v>0</v>
      </c>
      <c r="B46" s="187"/>
      <c r="C46" s="377"/>
      <c r="D46" s="377"/>
      <c r="E46" s="220" t="s">
        <v>3</v>
      </c>
      <c r="F46" s="221" t="str">
        <f>IFERROR(VLOOKUP(Foglio2!$V13,Base1!$B$6:$U$279,5,FALSE),"")</f>
        <v/>
      </c>
      <c r="G46" s="222">
        <f>IFERROR(VLOOKUP(Foglio2!$V13,Base1!$B$6:$U$279,6,FALSE),0)</f>
        <v>0</v>
      </c>
      <c r="H46" s="222">
        <f>IFERROR(VLOOKUP(Foglio2!$V13,Base1!$B$6:$U$279,7,FALSE),0)</f>
        <v>0</v>
      </c>
      <c r="I46" s="222">
        <f>IFERROR(VLOOKUP(Foglio2!$V13,Base1!$B$6:$U$279,8,FALSE),0)</f>
        <v>0</v>
      </c>
      <c r="J46" s="222">
        <f>IFERROR(VLOOKUP(Foglio2!$V13,Base1!$B$6:$U$279,9,FALSE),0)</f>
        <v>0</v>
      </c>
      <c r="K46" s="222">
        <f>IFERROR(VLOOKUP(Foglio2!$V13,Base1!$B$6:$U$279,10,FALSE),0)</f>
        <v>0</v>
      </c>
      <c r="L46" s="222">
        <f>IFERROR(VLOOKUP(Foglio2!$V13,Base1!$B$6:$U$279,11,FALSE),0)</f>
        <v>0</v>
      </c>
      <c r="M46" s="223">
        <f>IFERROR(VLOOKUP(Foglio2!$V13,Base1!$B$6:$U$279,12,FALSE),0)</f>
        <v>0</v>
      </c>
      <c r="N46" s="185">
        <f>IFERROR(VLOOKUP(Foglio2!$V13,Base1!$B$6:$U$279,13,FALSE),0)</f>
        <v>0</v>
      </c>
      <c r="O46" s="186" t="s">
        <v>217</v>
      </c>
      <c r="P46" s="224">
        <f>IFERROR(VLOOKUP(Foglio2!$V13,Base1!$B$6:$U$279,15,FALSE),0)</f>
        <v>0</v>
      </c>
      <c r="Q46" s="224">
        <f>IFERROR(VLOOKUP(Foglio2!$V13,Base1!$B$6:$U$279,16,FALSE),0)</f>
        <v>0</v>
      </c>
      <c r="R46" s="224">
        <f>IFERROR(VLOOKUP(Foglio2!$V13,Base1!$B$6:$U$279,17,FALSE),0)</f>
        <v>0</v>
      </c>
      <c r="S46" s="224">
        <f>IFERROR(VLOOKUP(Foglio2!$V13,Base1!$B$6:$U$279,18,FALSE),0)</f>
        <v>0</v>
      </c>
      <c r="T46" s="224">
        <f>IFERROR(VLOOKUP(Foglio2!$V13,Base1!$B$6:$U$279,19,FALSE),0)</f>
        <v>0</v>
      </c>
      <c r="U46" s="224">
        <f>IFERROR(VLOOKUP(Foglio2!$V13,Base1!$B$6:$U$279,20,FALSE),0)</f>
        <v>0</v>
      </c>
      <c r="V46" s="224">
        <f>IFERROR(VLOOKUP(Foglio2!$V13,Base1!$B$6:$V$279,21,FALSE),0)</f>
        <v>0</v>
      </c>
      <c r="W46" s="233"/>
      <c r="X46" s="159" t="str">
        <f>IFERROR(IF(G46&gt;0,("Fascia Da "&amp;F46&amp;" a "&amp;F47&amp;" Decorrenza "&amp;DAY(C34)&amp;"/"&amp;MONTH(C34)&amp;"/"&amp;YEAR(C34)),""),0)</f>
        <v/>
      </c>
    </row>
    <row r="47" spans="1:24" ht="15" customHeight="1" x14ac:dyDescent="0.2">
      <c r="C47" s="378"/>
      <c r="D47" s="378"/>
      <c r="E47" s="225" t="s">
        <v>4</v>
      </c>
      <c r="F47" s="226" t="str">
        <f>IFERROR(VLOOKUP(Foglio2!$V14,Base1!$B$6:$U$279,5,FALSE),"")</f>
        <v/>
      </c>
      <c r="G47" s="182">
        <f t="shared" ref="G47:N47" si="24">G46*1936.27</f>
        <v>0</v>
      </c>
      <c r="H47" s="182">
        <f t="shared" si="24"/>
        <v>0</v>
      </c>
      <c r="I47" s="182">
        <f t="shared" si="24"/>
        <v>0</v>
      </c>
      <c r="J47" s="182">
        <f t="shared" si="24"/>
        <v>0</v>
      </c>
      <c r="K47" s="182">
        <f t="shared" si="24"/>
        <v>0</v>
      </c>
      <c r="L47" s="227">
        <f t="shared" si="24"/>
        <v>0</v>
      </c>
      <c r="M47" s="182">
        <f t="shared" si="24"/>
        <v>0</v>
      </c>
      <c r="N47" s="182">
        <f t="shared" si="24"/>
        <v>0</v>
      </c>
      <c r="O47" s="183"/>
      <c r="P47" s="228">
        <f t="shared" ref="P47:V47" si="25">P46*1936.27</f>
        <v>0</v>
      </c>
      <c r="Q47" s="228">
        <f t="shared" si="25"/>
        <v>0</v>
      </c>
      <c r="R47" s="228">
        <f t="shared" si="25"/>
        <v>0</v>
      </c>
      <c r="S47" s="228">
        <f t="shared" si="25"/>
        <v>0</v>
      </c>
      <c r="T47" s="228">
        <f t="shared" si="25"/>
        <v>0</v>
      </c>
      <c r="U47" s="228">
        <f t="shared" si="25"/>
        <v>0</v>
      </c>
      <c r="V47" s="228">
        <f t="shared" si="25"/>
        <v>0</v>
      </c>
      <c r="W47" s="234"/>
    </row>
    <row r="49" spans="1:24" ht="15" customHeight="1" x14ac:dyDescent="0.2">
      <c r="C49" s="385">
        <f>Base2!C1</f>
        <v>0</v>
      </c>
      <c r="D49" s="470"/>
      <c r="E49" s="430">
        <f>Base2!E1</f>
        <v>0</v>
      </c>
      <c r="F49" s="471"/>
      <c r="G49" s="471"/>
      <c r="H49" s="471"/>
      <c r="I49" s="471"/>
      <c r="J49" s="471"/>
      <c r="K49" s="471"/>
      <c r="L49" s="471"/>
      <c r="M49" s="471"/>
      <c r="N49" s="472"/>
      <c r="O49" s="167"/>
      <c r="P49" s="445" t="s">
        <v>149</v>
      </c>
      <c r="Q49" s="464"/>
      <c r="R49" s="465"/>
      <c r="S49" s="168" t="s">
        <v>161</v>
      </c>
      <c r="T49" s="168" t="s">
        <v>182</v>
      </c>
      <c r="U49" s="168" t="s">
        <v>182</v>
      </c>
      <c r="V49" s="168" t="s">
        <v>182</v>
      </c>
      <c r="W49" s="229"/>
    </row>
    <row r="50" spans="1:24" ht="15" customHeight="1" x14ac:dyDescent="0.2">
      <c r="C50" s="169"/>
      <c r="D50" s="170"/>
      <c r="E50" s="473"/>
      <c r="F50" s="473"/>
      <c r="G50" s="473"/>
      <c r="H50" s="473"/>
      <c r="I50" s="473"/>
      <c r="J50" s="473"/>
      <c r="K50" s="473"/>
      <c r="L50" s="473"/>
      <c r="M50" s="473"/>
      <c r="N50" s="474"/>
      <c r="O50" s="171"/>
      <c r="P50" s="466"/>
      <c r="Q50" s="467"/>
      <c r="R50" s="468"/>
      <c r="S50" s="172" t="s">
        <v>162</v>
      </c>
      <c r="T50" s="172" t="s">
        <v>183</v>
      </c>
      <c r="U50" s="172" t="s">
        <v>183</v>
      </c>
      <c r="V50" s="172" t="s">
        <v>183</v>
      </c>
      <c r="W50" s="229"/>
    </row>
    <row r="51" spans="1:24" ht="15" customHeight="1" x14ac:dyDescent="0.2">
      <c r="C51" s="392" t="s">
        <v>16</v>
      </c>
      <c r="D51" s="393"/>
      <c r="E51" s="451" t="s">
        <v>15</v>
      </c>
      <c r="F51" s="452"/>
      <c r="G51" s="392" t="s">
        <v>2</v>
      </c>
      <c r="H51" s="455"/>
      <c r="I51" s="455"/>
      <c r="J51" s="455"/>
      <c r="K51" s="455"/>
      <c r="L51" s="456"/>
      <c r="M51" s="401" t="s">
        <v>49</v>
      </c>
      <c r="N51" s="401" t="s">
        <v>50</v>
      </c>
      <c r="O51" s="173"/>
      <c r="P51" s="405" t="s">
        <v>150</v>
      </c>
      <c r="Q51" s="405" t="s">
        <v>153</v>
      </c>
      <c r="R51" s="174" t="s">
        <v>147</v>
      </c>
      <c r="S51" s="403" t="s">
        <v>163</v>
      </c>
      <c r="T51" s="403" t="s">
        <v>181</v>
      </c>
      <c r="U51" s="403" t="s">
        <v>200</v>
      </c>
      <c r="V51" s="403" t="s">
        <v>200</v>
      </c>
      <c r="W51" s="230"/>
    </row>
    <row r="52" spans="1:24" ht="26.45" customHeight="1" x14ac:dyDescent="0.2">
      <c r="C52" s="175" t="s">
        <v>20</v>
      </c>
      <c r="D52" s="175" t="s">
        <v>21</v>
      </c>
      <c r="E52" s="453"/>
      <c r="F52" s="454"/>
      <c r="G52" s="214" t="s">
        <v>17</v>
      </c>
      <c r="H52" s="214" t="s">
        <v>154</v>
      </c>
      <c r="I52" s="214" t="str">
        <f>Base2!I4</f>
        <v>art. 7 ccnl /Valor. ATA</v>
      </c>
      <c r="J52" s="214" t="s">
        <v>1</v>
      </c>
      <c r="K52" s="214" t="s">
        <v>151</v>
      </c>
      <c r="L52" s="214" t="s">
        <v>158</v>
      </c>
      <c r="M52" s="457"/>
      <c r="N52" s="457"/>
      <c r="O52" s="176"/>
      <c r="P52" s="469"/>
      <c r="Q52" s="469"/>
      <c r="R52" s="177">
        <f>IF(Foglio2!J50=Foglio2!E49,Ausiliari_Coll.Scol.!P50,IF(Foglio2!J50=Foglio2!E50,Collab._Tecnici!P50,IF(Foglio2!J50=Foglio2!E51,Assistenti_Tecnici!P50,IF(Foglio2!J50=Foglio2!E52,Assistenti_Amm.vo!P50,IF(Foglio2!J50=Foglio2!E53,Resp_Coord_Amm.vo!P50,IF(Foglio2!J50=Foglio2!E54,Direttore_Amm.vo!P50,IF(Foglio2!J50=Foglio2!E55,Doc_mat_elem.re!P50,IF(Foglio2!J50=Foglio2!E56,Doc_dipl_scuola_sec.!P50,IF(Foglio2!J50=Foglio2!E57,Doc_scuola_media!P50,IF(Foglio2!J50=Foglio2!E58,Doc_laureati_scuola_sec.!P50,IF(Foglio2!J50=Foglio2!E59,Direttivi_capi_ist.!P50,0)))))))))))</f>
        <v>0</v>
      </c>
      <c r="S52" s="463" t="s">
        <v>164</v>
      </c>
      <c r="T52" s="463" t="s">
        <v>164</v>
      </c>
      <c r="U52" s="463" t="s">
        <v>164</v>
      </c>
      <c r="V52" s="463" t="s">
        <v>164</v>
      </c>
      <c r="W52" s="231"/>
    </row>
    <row r="53" spans="1:24" ht="15" customHeight="1" x14ac:dyDescent="0.2">
      <c r="C53" s="178" t="s">
        <v>5</v>
      </c>
      <c r="D53" s="213" t="s">
        <v>6</v>
      </c>
      <c r="E53" s="419" t="s">
        <v>7</v>
      </c>
      <c r="F53" s="420"/>
      <c r="G53" s="178" t="s">
        <v>8</v>
      </c>
      <c r="H53" s="178" t="s">
        <v>9</v>
      </c>
      <c r="I53" s="178" t="s">
        <v>10</v>
      </c>
      <c r="J53" s="178" t="s">
        <v>11</v>
      </c>
      <c r="K53" s="178" t="s">
        <v>12</v>
      </c>
      <c r="L53" s="178" t="s">
        <v>13</v>
      </c>
      <c r="M53" s="178" t="s">
        <v>14</v>
      </c>
      <c r="N53" s="178" t="s">
        <v>19</v>
      </c>
      <c r="O53" s="179"/>
      <c r="P53" s="180" t="s">
        <v>159</v>
      </c>
      <c r="Q53" s="180" t="s">
        <v>160</v>
      </c>
      <c r="R53" s="181"/>
      <c r="S53" s="181"/>
      <c r="T53" s="181"/>
      <c r="U53" s="181"/>
      <c r="V53" s="181"/>
      <c r="W53" s="232"/>
    </row>
    <row r="54" spans="1:24" ht="15" customHeight="1" x14ac:dyDescent="0.2">
      <c r="A54" s="187">
        <f>IF(Foglio2!$J$7=1,TRUNC(V54,0),TRUNC(U54,0))</f>
        <v>0</v>
      </c>
      <c r="B54" s="187"/>
      <c r="C54" s="375" t="str">
        <f>IFERROR(VLOOKUP(G5,Base1!B6:U279,2,FALSE),"")</f>
        <v/>
      </c>
      <c r="D54" s="375" t="str">
        <f>IFERROR(VLOOKUP(G5,Base2!B6:U279,3,FALSE),"")</f>
        <v/>
      </c>
      <c r="E54" s="220" t="s">
        <v>3</v>
      </c>
      <c r="F54" s="221" t="str">
        <f>IFERROR(VLOOKUP(Foglio2!$V1,Base2!$B$6:$U$279,5,FALSE),"")</f>
        <v/>
      </c>
      <c r="G54" s="222">
        <f>IFERROR(VLOOKUP(Foglio2!$V1,Base2!$B$6:$U$279,6,FALSE),0)</f>
        <v>0</v>
      </c>
      <c r="H54" s="222">
        <f>IFERROR(VLOOKUP(Foglio2!$V1,Base2!$B$6:$U$279,7,FALSE),0)</f>
        <v>0</v>
      </c>
      <c r="I54" s="222">
        <f>IFERROR(VLOOKUP(Foglio2!$V1,Base2!$B$6:$U$279,8,FALSE),0)</f>
        <v>0</v>
      </c>
      <c r="J54" s="222">
        <f>IFERROR(VLOOKUP(Foglio2!$V1,Base2!$B$6:$U$279,9,FALSE),0)</f>
        <v>0</v>
      </c>
      <c r="K54" s="222">
        <f>IFERROR(VLOOKUP(Foglio2!$V1,Base2!$B$6:$U$279,10,FALSE),0)</f>
        <v>0</v>
      </c>
      <c r="L54" s="222">
        <f>IFERROR(VLOOKUP(Foglio2!$V1,Base2!$B$6:$U$279,11,FALSE),0)</f>
        <v>0</v>
      </c>
      <c r="M54" s="223">
        <f>IFERROR(VLOOKUP(Foglio2!$V1,Base2!$B$6:$U$279,12,FALSE),0)</f>
        <v>0</v>
      </c>
      <c r="N54" s="185">
        <f>IFERROR(VLOOKUP(Foglio2!$V1,Base2!$B$6:$U$279,13,FALSE),0)</f>
        <v>0</v>
      </c>
      <c r="O54" s="186" t="s">
        <v>218</v>
      </c>
      <c r="P54" s="224">
        <f>IFERROR(VLOOKUP(Foglio2!$V1,Base2!$B$6:$U$279,15,FALSE),0)</f>
        <v>0</v>
      </c>
      <c r="Q54" s="224">
        <f>IFERROR(VLOOKUP(Foglio2!$V1,Base2!$B$6:$U$279,16,FALSE),0)</f>
        <v>0</v>
      </c>
      <c r="R54" s="224">
        <f>IFERROR(VLOOKUP(Foglio2!$V1,Base2!$B$6:$U$279,17,FALSE),0)</f>
        <v>0</v>
      </c>
      <c r="S54" s="224">
        <f>IFERROR(VLOOKUP(Foglio2!$V1,Base2!$B$6:$U$279,18,FALSE),0)</f>
        <v>0</v>
      </c>
      <c r="T54" s="224">
        <f>IFERROR(VLOOKUP(Foglio2!$V1,Base2!$B$6:$U$279,19,FALSE),0)</f>
        <v>0</v>
      </c>
      <c r="U54" s="224">
        <f>IFERROR(VLOOKUP(Foglio2!$V1,Base2!$B$6:$U$279,20,FALSE),0)</f>
        <v>0</v>
      </c>
      <c r="V54" s="224">
        <f>IFERROR(VLOOKUP(Foglio2!$V1,Base2!$B$6:$W$279,21,FALSE),0)</f>
        <v>0</v>
      </c>
      <c r="W54" s="233"/>
      <c r="X54" s="159">
        <f>IFERROR("Fascia Da "&amp;F54&amp;" a "&amp;F55&amp;" Decorrenza "&amp;DAY(C54)&amp;"/"&amp;MONTH(C54)&amp;"/"&amp;YEAR(C54),0)</f>
        <v>0</v>
      </c>
    </row>
    <row r="55" spans="1:24" ht="15" customHeight="1" x14ac:dyDescent="0.2">
      <c r="C55" s="376"/>
      <c r="D55" s="376"/>
      <c r="E55" s="216" t="s">
        <v>4</v>
      </c>
      <c r="F55" s="215" t="str">
        <f>IFERROR(VLOOKUP(Foglio2!$V2,Base2!$B$6:$U$279,5,FALSE),"")</f>
        <v/>
      </c>
      <c r="G55" s="217">
        <f>G54*1936.27</f>
        <v>0</v>
      </c>
      <c r="H55" s="217">
        <f t="shared" ref="H55:N55" si="26">H54*1936.27</f>
        <v>0</v>
      </c>
      <c r="I55" s="217">
        <f t="shared" si="26"/>
        <v>0</v>
      </c>
      <c r="J55" s="217">
        <f t="shared" si="26"/>
        <v>0</v>
      </c>
      <c r="K55" s="217">
        <f t="shared" si="26"/>
        <v>0</v>
      </c>
      <c r="L55" s="218">
        <f t="shared" si="26"/>
        <v>0</v>
      </c>
      <c r="M55" s="217">
        <f t="shared" si="26"/>
        <v>0</v>
      </c>
      <c r="N55" s="219">
        <f t="shared" si="26"/>
        <v>0</v>
      </c>
      <c r="O55" s="183"/>
      <c r="P55" s="184">
        <f t="shared" ref="P55:V55" si="27">P54*1936.27</f>
        <v>0</v>
      </c>
      <c r="Q55" s="184">
        <f t="shared" si="27"/>
        <v>0</v>
      </c>
      <c r="R55" s="184">
        <f t="shared" si="27"/>
        <v>0</v>
      </c>
      <c r="S55" s="184">
        <f t="shared" si="27"/>
        <v>0</v>
      </c>
      <c r="T55" s="184">
        <f t="shared" si="27"/>
        <v>0</v>
      </c>
      <c r="U55" s="184">
        <f t="shared" si="27"/>
        <v>0</v>
      </c>
      <c r="V55" s="184">
        <f t="shared" si="27"/>
        <v>0</v>
      </c>
      <c r="W55" s="234"/>
    </row>
    <row r="56" spans="1:24" ht="15" customHeight="1" x14ac:dyDescent="0.2">
      <c r="A56" s="187">
        <f>IF(Foglio2!$J$7=1,TRUNC(V56,0),TRUNC(U56,0))</f>
        <v>0</v>
      </c>
      <c r="B56" s="187"/>
      <c r="C56" s="377" t="str">
        <f>C54</f>
        <v/>
      </c>
      <c r="D56" s="379" t="str">
        <f>D54</f>
        <v/>
      </c>
      <c r="E56" s="220" t="s">
        <v>3</v>
      </c>
      <c r="F56" s="221" t="str">
        <f>IFERROR(VLOOKUP(Foglio2!$V3,Base2!$B$6:$U$279,5,FALSE),"")</f>
        <v/>
      </c>
      <c r="G56" s="222">
        <f>IFERROR(VLOOKUP(Foglio2!$V3,Base2!$B$6:$U$279,6,FALSE),0)</f>
        <v>0</v>
      </c>
      <c r="H56" s="222">
        <f>IFERROR(VLOOKUP(Foglio2!$V3,Base2!$B$6:$U$279,7,FALSE),0)</f>
        <v>0</v>
      </c>
      <c r="I56" s="222">
        <f>IFERROR(VLOOKUP(Foglio2!$V3,Base2!$B$6:$U$279,8,FALSE),0)</f>
        <v>0</v>
      </c>
      <c r="J56" s="222">
        <f>IFERROR(VLOOKUP(Foglio2!$V3,Base2!$B$6:$U$279,9,FALSE),0)</f>
        <v>0</v>
      </c>
      <c r="K56" s="222">
        <f>IFERROR(VLOOKUP(Foglio2!$V3,Base2!$B$6:$U$279,10,FALSE),0)</f>
        <v>0</v>
      </c>
      <c r="L56" s="222">
        <f>IFERROR(VLOOKUP(Foglio2!$V3,Base2!$B$6:$U$279,11,FALSE),0)</f>
        <v>0</v>
      </c>
      <c r="M56" s="223">
        <f>IFERROR(VLOOKUP(Foglio2!$V3,Base2!$B$6:$U$279,12,FALSE),0)</f>
        <v>0</v>
      </c>
      <c r="N56" s="185">
        <f>IFERROR(VLOOKUP(Foglio2!$V3,Base2!$B$6:$U$279,13,FALSE),0)</f>
        <v>0</v>
      </c>
      <c r="O56" s="186" t="s">
        <v>218</v>
      </c>
      <c r="P56" s="224">
        <f>IFERROR(VLOOKUP(Foglio2!$V3,Base2!$B$6:$U$279,15,FALSE),0)</f>
        <v>0</v>
      </c>
      <c r="Q56" s="224">
        <f>IFERROR(VLOOKUP(Foglio2!$V3,Base2!$B$6:$U$279,16,FALSE),0)</f>
        <v>0</v>
      </c>
      <c r="R56" s="224">
        <f>IFERROR(VLOOKUP(Foglio2!$V3,Base2!$B$6:$U$279,17,FALSE),0)</f>
        <v>0</v>
      </c>
      <c r="S56" s="224">
        <f>IFERROR(VLOOKUP(Foglio2!$V3,Base2!$B$6:$U$279,18,FALSE),0)</f>
        <v>0</v>
      </c>
      <c r="T56" s="224">
        <f>IFERROR(VLOOKUP(Foglio2!$V3,Base2!$B$6:$U$279,19,FALSE),0)</f>
        <v>0</v>
      </c>
      <c r="U56" s="224">
        <f>IFERROR(VLOOKUP(Foglio2!$V3,Base2!$B$6:$U$279,20,FALSE),0)</f>
        <v>0</v>
      </c>
      <c r="V56" s="224">
        <f>IFERROR(VLOOKUP(Foglio2!$V3,Base2!$B$6:$W$279,21,FALSE),0)</f>
        <v>0</v>
      </c>
      <c r="W56" s="233"/>
      <c r="X56" s="159">
        <f>IFERROR("Fascia Da "&amp;F56&amp;" a "&amp;F57&amp;" Decorrenza "&amp;DAY(C54)&amp;"/"&amp;MONTH(C54)&amp;"/"&amp;YEAR(C54),0)</f>
        <v>0</v>
      </c>
    </row>
    <row r="57" spans="1:24" ht="15" customHeight="1" x14ac:dyDescent="0.2">
      <c r="C57" s="377"/>
      <c r="D57" s="377"/>
      <c r="E57" s="216" t="s">
        <v>4</v>
      </c>
      <c r="F57" s="215" t="str">
        <f>IFERROR(VLOOKUP(Foglio2!$V4,Base2!$B$6:$U$279,5,FALSE),"")</f>
        <v/>
      </c>
      <c r="G57" s="217">
        <f t="shared" ref="G57:N57" si="28">G56*1936.27</f>
        <v>0</v>
      </c>
      <c r="H57" s="217">
        <f t="shared" si="28"/>
        <v>0</v>
      </c>
      <c r="I57" s="217">
        <f t="shared" si="28"/>
        <v>0</v>
      </c>
      <c r="J57" s="217">
        <f t="shared" si="28"/>
        <v>0</v>
      </c>
      <c r="K57" s="217">
        <f t="shared" si="28"/>
        <v>0</v>
      </c>
      <c r="L57" s="218">
        <f t="shared" si="28"/>
        <v>0</v>
      </c>
      <c r="M57" s="217">
        <f t="shared" si="28"/>
        <v>0</v>
      </c>
      <c r="N57" s="219">
        <f t="shared" si="28"/>
        <v>0</v>
      </c>
      <c r="O57" s="183"/>
      <c r="P57" s="184">
        <f t="shared" ref="P57:V57" si="29">P56*1936.27</f>
        <v>0</v>
      </c>
      <c r="Q57" s="184">
        <f t="shared" si="29"/>
        <v>0</v>
      </c>
      <c r="R57" s="184">
        <f t="shared" si="29"/>
        <v>0</v>
      </c>
      <c r="S57" s="184">
        <f t="shared" si="29"/>
        <v>0</v>
      </c>
      <c r="T57" s="184">
        <f t="shared" si="29"/>
        <v>0</v>
      </c>
      <c r="U57" s="184">
        <f t="shared" si="29"/>
        <v>0</v>
      </c>
      <c r="V57" s="184">
        <f t="shared" si="29"/>
        <v>0</v>
      </c>
      <c r="W57" s="234"/>
    </row>
    <row r="58" spans="1:24" ht="15" customHeight="1" x14ac:dyDescent="0.2">
      <c r="A58" s="187">
        <f>IF(Foglio2!$J$7=1,TRUNC(V58,0),TRUNC(U58,0))</f>
        <v>0</v>
      </c>
      <c r="B58" s="187"/>
      <c r="C58" s="377"/>
      <c r="D58" s="377"/>
      <c r="E58" s="220" t="s">
        <v>3</v>
      </c>
      <c r="F58" s="221" t="str">
        <f>IFERROR(VLOOKUP(Foglio2!$V5,Base2!$B$6:$U$279,5,FALSE),"")</f>
        <v/>
      </c>
      <c r="G58" s="222">
        <f>IFERROR(VLOOKUP(Foglio2!$V5,Base2!$B$6:$U$279,6,FALSE),0)</f>
        <v>0</v>
      </c>
      <c r="H58" s="222">
        <f>IFERROR(VLOOKUP(Foglio2!$V5,Base2!$B$6:$U$279,7,FALSE),0)</f>
        <v>0</v>
      </c>
      <c r="I58" s="222">
        <f>IFERROR(VLOOKUP(Foglio2!$V5,Base2!$B$6:$U$279,8,FALSE),0)</f>
        <v>0</v>
      </c>
      <c r="J58" s="222">
        <f>IFERROR(VLOOKUP(Foglio2!$V5,Base2!$B$6:$U$279,9,FALSE),0)</f>
        <v>0</v>
      </c>
      <c r="K58" s="222">
        <f>IFERROR(VLOOKUP(Foglio2!$V5,Base2!$B$6:$U$279,10,FALSE),0)</f>
        <v>0</v>
      </c>
      <c r="L58" s="222">
        <f>IFERROR(VLOOKUP(Foglio2!$V5,Base2!$B$6:$U$279,11,FALSE),0)</f>
        <v>0</v>
      </c>
      <c r="M58" s="223">
        <f>IFERROR(VLOOKUP(Foglio2!$V5,Base2!$B$6:$U$279,12,FALSE),0)</f>
        <v>0</v>
      </c>
      <c r="N58" s="185">
        <f>IFERROR(VLOOKUP(Foglio2!$V5,Base2!$B$6:$U$279,13,FALSE),0)</f>
        <v>0</v>
      </c>
      <c r="O58" s="186" t="s">
        <v>218</v>
      </c>
      <c r="P58" s="224">
        <f>IFERROR(VLOOKUP(Foglio2!$V5,Base2!$B$6:$U$279,15,FALSE),0)</f>
        <v>0</v>
      </c>
      <c r="Q58" s="224">
        <f>IFERROR(VLOOKUP(Foglio2!$V5,Base2!$B$6:$U$279,16,FALSE),0)</f>
        <v>0</v>
      </c>
      <c r="R58" s="224">
        <f>IFERROR(VLOOKUP(Foglio2!$V5,Base2!$B$6:$U$279,17,FALSE),0)</f>
        <v>0</v>
      </c>
      <c r="S58" s="224">
        <f>IFERROR(VLOOKUP(Foglio2!$V5,Base2!$B$6:$U$279,18,FALSE),0)</f>
        <v>0</v>
      </c>
      <c r="T58" s="224">
        <f>IFERROR(VLOOKUP(Foglio2!$V5,Base2!$B$6:$U$279,19,FALSE),0)</f>
        <v>0</v>
      </c>
      <c r="U58" s="224">
        <f>IFERROR(VLOOKUP(Foglio2!$V5,Base2!$B$6:$U$279,20,FALSE),0)</f>
        <v>0</v>
      </c>
      <c r="V58" s="224">
        <f>IFERROR(VLOOKUP(Foglio2!$V5,Base2!$B$6:$W$279,21,FALSE),0)</f>
        <v>0</v>
      </c>
      <c r="W58" s="233"/>
      <c r="X58" s="159">
        <f>IFERROR("Fascia Da "&amp;F58&amp;" a "&amp;F59&amp;" Decorrenza "&amp;DAY(C54)&amp;"/"&amp;MONTH(C54)&amp;"/"&amp;YEAR(C54),0)</f>
        <v>0</v>
      </c>
    </row>
    <row r="59" spans="1:24" ht="15" customHeight="1" x14ac:dyDescent="0.2">
      <c r="C59" s="377"/>
      <c r="D59" s="377"/>
      <c r="E59" s="216" t="s">
        <v>4</v>
      </c>
      <c r="F59" s="215" t="str">
        <f>IFERROR(VLOOKUP(Foglio2!$V6,Base2!$B$6:$U$279,5,FALSE),"")</f>
        <v/>
      </c>
      <c r="G59" s="217">
        <f t="shared" ref="G59:N59" si="30">G58*1936.27</f>
        <v>0</v>
      </c>
      <c r="H59" s="217">
        <f t="shared" si="30"/>
        <v>0</v>
      </c>
      <c r="I59" s="217">
        <f t="shared" si="30"/>
        <v>0</v>
      </c>
      <c r="J59" s="217">
        <f t="shared" si="30"/>
        <v>0</v>
      </c>
      <c r="K59" s="217">
        <f t="shared" si="30"/>
        <v>0</v>
      </c>
      <c r="L59" s="218">
        <f t="shared" si="30"/>
        <v>0</v>
      </c>
      <c r="M59" s="217">
        <f t="shared" si="30"/>
        <v>0</v>
      </c>
      <c r="N59" s="219">
        <f t="shared" si="30"/>
        <v>0</v>
      </c>
      <c r="O59" s="183"/>
      <c r="P59" s="184">
        <f t="shared" ref="P59:V59" si="31">P58*1936.27</f>
        <v>0</v>
      </c>
      <c r="Q59" s="184">
        <f t="shared" si="31"/>
        <v>0</v>
      </c>
      <c r="R59" s="184">
        <f t="shared" si="31"/>
        <v>0</v>
      </c>
      <c r="S59" s="184">
        <f t="shared" si="31"/>
        <v>0</v>
      </c>
      <c r="T59" s="184">
        <f t="shared" si="31"/>
        <v>0</v>
      </c>
      <c r="U59" s="184">
        <f t="shared" si="31"/>
        <v>0</v>
      </c>
      <c r="V59" s="184">
        <f t="shared" si="31"/>
        <v>0</v>
      </c>
      <c r="W59" s="234"/>
    </row>
    <row r="60" spans="1:24" ht="15" customHeight="1" x14ac:dyDescent="0.2">
      <c r="A60" s="187">
        <f>IF(Foglio2!$J$7=1,TRUNC(V60,0),TRUNC(U60,0))</f>
        <v>0</v>
      </c>
      <c r="B60" s="187"/>
      <c r="C60" s="377"/>
      <c r="D60" s="377"/>
      <c r="E60" s="220" t="s">
        <v>3</v>
      </c>
      <c r="F60" s="221" t="str">
        <f>IFERROR(VLOOKUP(Foglio2!$V7,Base2!$B$6:$U$279,5,FALSE),"")</f>
        <v/>
      </c>
      <c r="G60" s="222">
        <f>IFERROR(VLOOKUP(Foglio2!$V7,Base2!$B$6:$U$279,6,FALSE),0)</f>
        <v>0</v>
      </c>
      <c r="H60" s="222">
        <f>IFERROR(VLOOKUP(Foglio2!$V7,Base2!$B$6:$U$279,7,FALSE),0)</f>
        <v>0</v>
      </c>
      <c r="I60" s="222">
        <f>IFERROR(VLOOKUP(Foglio2!$V7,Base2!$B$6:$U$279,8,FALSE),0)</f>
        <v>0</v>
      </c>
      <c r="J60" s="222">
        <f>IFERROR(VLOOKUP(Foglio2!$V7,Base2!$B$6:$U$279,9,FALSE),0)</f>
        <v>0</v>
      </c>
      <c r="K60" s="222">
        <f>IFERROR(VLOOKUP(Foglio2!$V7,Base2!$B$6:$U$279,10,FALSE),0)</f>
        <v>0</v>
      </c>
      <c r="L60" s="222">
        <f>IFERROR(VLOOKUP(Foglio2!$V7,Base2!$B$6:$U$279,11,FALSE),0)</f>
        <v>0</v>
      </c>
      <c r="M60" s="223">
        <f>IFERROR(VLOOKUP(Foglio2!$V7,Base2!$B$6:$U$279,12,FALSE),0)</f>
        <v>0</v>
      </c>
      <c r="N60" s="185">
        <f>IFERROR(VLOOKUP(Foglio2!$V7,Base2!$B$6:$U$279,13,FALSE),0)</f>
        <v>0</v>
      </c>
      <c r="O60" s="186" t="s">
        <v>218</v>
      </c>
      <c r="P60" s="224">
        <f>IFERROR(VLOOKUP(Foglio2!$V7,Base2!$B$6:$U$279,15,FALSE),0)</f>
        <v>0</v>
      </c>
      <c r="Q60" s="224">
        <f>IFERROR(VLOOKUP(Foglio2!$V7,Base2!$B$6:$U$279,16,FALSE),0)</f>
        <v>0</v>
      </c>
      <c r="R60" s="224">
        <f>IFERROR(VLOOKUP(Foglio2!$V7,Base2!$B$6:$U$279,17,FALSE),0)</f>
        <v>0</v>
      </c>
      <c r="S60" s="224">
        <f>IFERROR(VLOOKUP(Foglio2!$V7,Base2!$B$6:$U$279,18,FALSE),0)</f>
        <v>0</v>
      </c>
      <c r="T60" s="224">
        <f>IFERROR(VLOOKUP(Foglio2!$V7,Base2!$B$6:$U$279,19,FALSE),0)</f>
        <v>0</v>
      </c>
      <c r="U60" s="224">
        <f>IFERROR(VLOOKUP(Foglio2!$V7,Base2!$B$6:$U$279,20,FALSE),0)</f>
        <v>0</v>
      </c>
      <c r="V60" s="224">
        <f>IFERROR(VLOOKUP(Foglio2!$V7,Base2!$B$6:$W$279,21,FALSE),0)</f>
        <v>0</v>
      </c>
      <c r="W60" s="233"/>
      <c r="X60" s="159">
        <f>IFERROR("Fascia Da "&amp;F60&amp;" a "&amp;F61&amp;" Decorrenza "&amp;DAY(C54)&amp;"/"&amp;MONTH(C54)&amp;"/"&amp;YEAR(C54),0)</f>
        <v>0</v>
      </c>
    </row>
    <row r="61" spans="1:24" ht="15" customHeight="1" x14ac:dyDescent="0.2">
      <c r="C61" s="377"/>
      <c r="D61" s="377"/>
      <c r="E61" s="216" t="s">
        <v>4</v>
      </c>
      <c r="F61" s="215" t="str">
        <f>IFERROR(VLOOKUP(Foglio2!$V8,Base2!$B$6:$U$279,5,FALSE),"")</f>
        <v/>
      </c>
      <c r="G61" s="217">
        <f t="shared" ref="G61:N61" si="32">G60*1936.27</f>
        <v>0</v>
      </c>
      <c r="H61" s="217">
        <f t="shared" si="32"/>
        <v>0</v>
      </c>
      <c r="I61" s="217">
        <f t="shared" si="32"/>
        <v>0</v>
      </c>
      <c r="J61" s="217">
        <f t="shared" si="32"/>
        <v>0</v>
      </c>
      <c r="K61" s="217">
        <f t="shared" si="32"/>
        <v>0</v>
      </c>
      <c r="L61" s="218">
        <f t="shared" si="32"/>
        <v>0</v>
      </c>
      <c r="M61" s="217">
        <f t="shared" si="32"/>
        <v>0</v>
      </c>
      <c r="N61" s="219">
        <f t="shared" si="32"/>
        <v>0</v>
      </c>
      <c r="O61" s="183"/>
      <c r="P61" s="184">
        <f t="shared" ref="P61:V61" si="33">P60*1936.27</f>
        <v>0</v>
      </c>
      <c r="Q61" s="184">
        <f t="shared" si="33"/>
        <v>0</v>
      </c>
      <c r="R61" s="184">
        <f t="shared" si="33"/>
        <v>0</v>
      </c>
      <c r="S61" s="184">
        <f t="shared" si="33"/>
        <v>0</v>
      </c>
      <c r="T61" s="184">
        <f t="shared" si="33"/>
        <v>0</v>
      </c>
      <c r="U61" s="184">
        <f t="shared" si="33"/>
        <v>0</v>
      </c>
      <c r="V61" s="184">
        <f t="shared" si="33"/>
        <v>0</v>
      </c>
      <c r="W61" s="234"/>
    </row>
    <row r="62" spans="1:24" ht="15" customHeight="1" x14ac:dyDescent="0.2">
      <c r="A62" s="187">
        <f>IF(Foglio2!$J$7=1,TRUNC(V62,0),TRUNC(U62,0))</f>
        <v>0</v>
      </c>
      <c r="B62" s="187"/>
      <c r="C62" s="377"/>
      <c r="D62" s="377"/>
      <c r="E62" s="220" t="s">
        <v>3</v>
      </c>
      <c r="F62" s="221" t="str">
        <f>IFERROR(VLOOKUP(Foglio2!$V9,Base2!$B$6:$U$279,5,FALSE),"")</f>
        <v/>
      </c>
      <c r="G62" s="222">
        <f>IFERROR(VLOOKUP(Foglio2!$V9,Base2!$B$6:$U$279,6,FALSE),0)</f>
        <v>0</v>
      </c>
      <c r="H62" s="222">
        <f>IFERROR(VLOOKUP(Foglio2!$V9,Base2!$B$6:$U$279,7,FALSE),0)</f>
        <v>0</v>
      </c>
      <c r="I62" s="222">
        <f>IFERROR(VLOOKUP(Foglio2!$V9,Base2!$B$6:$U$279,8,FALSE),0)</f>
        <v>0</v>
      </c>
      <c r="J62" s="222">
        <f>IFERROR(VLOOKUP(Foglio2!$V9,Base2!$B$6:$U$279,9,FALSE),0)</f>
        <v>0</v>
      </c>
      <c r="K62" s="222">
        <f>IFERROR(VLOOKUP(Foglio2!$V9,Base2!$B$6:$U$279,10,FALSE),0)</f>
        <v>0</v>
      </c>
      <c r="L62" s="222">
        <f>IFERROR(VLOOKUP(Foglio2!$V9,Base2!$B$6:$U$279,11,FALSE),0)</f>
        <v>0</v>
      </c>
      <c r="M62" s="223">
        <f>IFERROR(VLOOKUP(Foglio2!$V9,Base2!$B$6:$U$279,12,FALSE),0)</f>
        <v>0</v>
      </c>
      <c r="N62" s="185">
        <f>IFERROR(VLOOKUP(Foglio2!$V9,Base2!$B$6:$U$279,13,FALSE),0)</f>
        <v>0</v>
      </c>
      <c r="O62" s="186" t="s">
        <v>218</v>
      </c>
      <c r="P62" s="224">
        <f>IFERROR(VLOOKUP(Foglio2!$V9,Base2!$B$6:$U$279,15,FALSE),0)</f>
        <v>0</v>
      </c>
      <c r="Q62" s="224">
        <f>IFERROR(VLOOKUP(Foglio2!$V9,Base2!$B$6:$U$279,16,FALSE),0)</f>
        <v>0</v>
      </c>
      <c r="R62" s="224">
        <f>IFERROR(VLOOKUP(Foglio2!$V9,Base2!$B$6:$U$279,17,FALSE),0)</f>
        <v>0</v>
      </c>
      <c r="S62" s="224">
        <f>IFERROR(VLOOKUP(Foglio2!$V9,Base2!$B$6:$U$279,18,FALSE),0)</f>
        <v>0</v>
      </c>
      <c r="T62" s="224">
        <f>IFERROR(VLOOKUP(Foglio2!$V9,Base2!$B$6:$U$279,19,FALSE),0)</f>
        <v>0</v>
      </c>
      <c r="U62" s="224">
        <f>IFERROR(VLOOKUP(Foglio2!$V9,Base2!$B$6:$U$279,20,FALSE),0)</f>
        <v>0</v>
      </c>
      <c r="V62" s="224">
        <f>IFERROR(VLOOKUP(Foglio2!$V9,Base2!$B$6:$W$279,21,FALSE),0)</f>
        <v>0</v>
      </c>
      <c r="W62" s="233"/>
      <c r="X62" s="159">
        <f>IFERROR("Fascia Da "&amp;F62&amp;" a "&amp;F63&amp;" Decorrenza "&amp;DAY(C54)&amp;"/"&amp;MONTH(C54)&amp;"/"&amp;YEAR(C54),0)</f>
        <v>0</v>
      </c>
    </row>
    <row r="63" spans="1:24" ht="15" customHeight="1" x14ac:dyDescent="0.2">
      <c r="C63" s="377"/>
      <c r="D63" s="377"/>
      <c r="E63" s="216" t="s">
        <v>4</v>
      </c>
      <c r="F63" s="215" t="str">
        <f>IFERROR(VLOOKUP(Foglio2!$V10,Base2!$B$6:$U$279,5,FALSE),"")</f>
        <v/>
      </c>
      <c r="G63" s="217">
        <f t="shared" ref="G63:N63" si="34">G62*1936.27</f>
        <v>0</v>
      </c>
      <c r="H63" s="217">
        <f t="shared" si="34"/>
        <v>0</v>
      </c>
      <c r="I63" s="217">
        <f t="shared" si="34"/>
        <v>0</v>
      </c>
      <c r="J63" s="217">
        <f t="shared" si="34"/>
        <v>0</v>
      </c>
      <c r="K63" s="217">
        <f t="shared" si="34"/>
        <v>0</v>
      </c>
      <c r="L63" s="218">
        <f t="shared" si="34"/>
        <v>0</v>
      </c>
      <c r="M63" s="217">
        <f t="shared" si="34"/>
        <v>0</v>
      </c>
      <c r="N63" s="219">
        <f t="shared" si="34"/>
        <v>0</v>
      </c>
      <c r="O63" s="183"/>
      <c r="P63" s="184">
        <f t="shared" ref="P63:V63" si="35">P62*1936.27</f>
        <v>0</v>
      </c>
      <c r="Q63" s="184">
        <f t="shared" si="35"/>
        <v>0</v>
      </c>
      <c r="R63" s="184">
        <f t="shared" si="35"/>
        <v>0</v>
      </c>
      <c r="S63" s="184">
        <f t="shared" si="35"/>
        <v>0</v>
      </c>
      <c r="T63" s="184">
        <f t="shared" si="35"/>
        <v>0</v>
      </c>
      <c r="U63" s="184">
        <f t="shared" si="35"/>
        <v>0</v>
      </c>
      <c r="V63" s="184">
        <f t="shared" si="35"/>
        <v>0</v>
      </c>
      <c r="W63" s="234"/>
    </row>
    <row r="64" spans="1:24" ht="15" customHeight="1" x14ac:dyDescent="0.2">
      <c r="A64" s="187">
        <f>IF(Foglio2!$J$7=1,TRUNC(V64,0),TRUNC(U64,0))</f>
        <v>0</v>
      </c>
      <c r="B64" s="187"/>
      <c r="C64" s="377"/>
      <c r="D64" s="377"/>
      <c r="E64" s="220" t="s">
        <v>3</v>
      </c>
      <c r="F64" s="221" t="str">
        <f>IFERROR(VLOOKUP(Foglio2!$V11,Base2!$B$6:$U$279,5,FALSE),"")</f>
        <v/>
      </c>
      <c r="G64" s="222">
        <f>IFERROR(VLOOKUP(Foglio2!$V11,Base2!$B$6:$U$279,6,FALSE),0)</f>
        <v>0</v>
      </c>
      <c r="H64" s="222">
        <f>IFERROR(VLOOKUP(Foglio2!$V11,Base2!$B$6:$U$279,7,FALSE),0)</f>
        <v>0</v>
      </c>
      <c r="I64" s="222">
        <f>IFERROR(VLOOKUP(Foglio2!$V11,Base2!$B$6:$U$279,8,FALSE),0)</f>
        <v>0</v>
      </c>
      <c r="J64" s="222">
        <f>IFERROR(VLOOKUP(Foglio2!$V11,Base2!$B$6:$U$279,9,FALSE),0)</f>
        <v>0</v>
      </c>
      <c r="K64" s="222">
        <f>IFERROR(VLOOKUP(Foglio2!$V11,Base2!$B$6:$U$279,10,FALSE),0)</f>
        <v>0</v>
      </c>
      <c r="L64" s="222">
        <f>IFERROR(VLOOKUP(Foglio2!$V11,Base2!$B$6:$U$279,11,FALSE),0)</f>
        <v>0</v>
      </c>
      <c r="M64" s="223">
        <f>IFERROR(VLOOKUP(Foglio2!$V11,Base2!$B$6:$U$279,12,FALSE),0)</f>
        <v>0</v>
      </c>
      <c r="N64" s="185">
        <f>IFERROR(VLOOKUP(Foglio2!$V11,Base2!$B$6:$U$279,13,FALSE),0)</f>
        <v>0</v>
      </c>
      <c r="O64" s="186" t="s">
        <v>218</v>
      </c>
      <c r="P64" s="224">
        <f>IFERROR(VLOOKUP(Foglio2!$V11,Base2!$B$6:$U$279,15,FALSE),0)</f>
        <v>0</v>
      </c>
      <c r="Q64" s="224">
        <f>IFERROR(VLOOKUP(Foglio2!$V11,Base2!$B$6:$U$279,16,FALSE),0)</f>
        <v>0</v>
      </c>
      <c r="R64" s="224">
        <f>IFERROR(VLOOKUP(Foglio2!$V11,Base2!$B$6:$U$279,17,FALSE),0)</f>
        <v>0</v>
      </c>
      <c r="S64" s="224">
        <f>IFERROR(VLOOKUP(Foglio2!$V11,Base2!$B$6:$U$279,18,FALSE),0)</f>
        <v>0</v>
      </c>
      <c r="T64" s="224">
        <f>IFERROR(VLOOKUP(Foglio2!$V11,Base2!$B$6:$U$279,19,FALSE),0)</f>
        <v>0</v>
      </c>
      <c r="U64" s="224">
        <f>IFERROR(VLOOKUP(Foglio2!$V11,Base2!$B$6:$U$279,20,FALSE),0)</f>
        <v>0</v>
      </c>
      <c r="V64" s="224">
        <f>IFERROR(VLOOKUP(Foglio2!$V11,Base2!$B$6:$W$279,21,FALSE),0)</f>
        <v>0</v>
      </c>
      <c r="W64" s="233"/>
      <c r="X64" s="159">
        <f>IFERROR("Fascia Da "&amp;F64&amp;" a "&amp;F65&amp;" Decorrenza "&amp;DAY(C54)&amp;"/"&amp;MONTH(C54)&amp;"/"&amp;YEAR(C54),0)</f>
        <v>0</v>
      </c>
    </row>
    <row r="65" spans="1:24" ht="15" customHeight="1" x14ac:dyDescent="0.2">
      <c r="C65" s="377"/>
      <c r="D65" s="377"/>
      <c r="E65" s="216" t="s">
        <v>4</v>
      </c>
      <c r="F65" s="215" t="str">
        <f>IFERROR(VLOOKUP(Foglio2!$V12,Base2!$B$6:$U$279,5,FALSE),"")</f>
        <v/>
      </c>
      <c r="G65" s="217">
        <f t="shared" ref="G65:N65" si="36">G64*1936.27</f>
        <v>0</v>
      </c>
      <c r="H65" s="217">
        <f t="shared" si="36"/>
        <v>0</v>
      </c>
      <c r="I65" s="217">
        <f t="shared" si="36"/>
        <v>0</v>
      </c>
      <c r="J65" s="217">
        <f t="shared" si="36"/>
        <v>0</v>
      </c>
      <c r="K65" s="217">
        <f t="shared" si="36"/>
        <v>0</v>
      </c>
      <c r="L65" s="218">
        <f t="shared" si="36"/>
        <v>0</v>
      </c>
      <c r="M65" s="217">
        <f t="shared" si="36"/>
        <v>0</v>
      </c>
      <c r="N65" s="219">
        <f t="shared" si="36"/>
        <v>0</v>
      </c>
      <c r="O65" s="183"/>
      <c r="P65" s="184">
        <f t="shared" ref="P65:V65" si="37">P64*1936.27</f>
        <v>0</v>
      </c>
      <c r="Q65" s="184">
        <f t="shared" si="37"/>
        <v>0</v>
      </c>
      <c r="R65" s="184">
        <f t="shared" si="37"/>
        <v>0</v>
      </c>
      <c r="S65" s="184">
        <f t="shared" si="37"/>
        <v>0</v>
      </c>
      <c r="T65" s="184">
        <f t="shared" si="37"/>
        <v>0</v>
      </c>
      <c r="U65" s="184">
        <f t="shared" si="37"/>
        <v>0</v>
      </c>
      <c r="V65" s="184">
        <f t="shared" si="37"/>
        <v>0</v>
      </c>
      <c r="W65" s="234"/>
    </row>
    <row r="66" spans="1:24" ht="15" customHeight="1" x14ac:dyDescent="0.2">
      <c r="A66" s="187">
        <f>IF(Foglio2!$J$7=1,TRUNC(V66,0),TRUNC(U66,0))</f>
        <v>0</v>
      </c>
      <c r="B66" s="187"/>
      <c r="C66" s="377"/>
      <c r="D66" s="377"/>
      <c r="E66" s="220" t="s">
        <v>3</v>
      </c>
      <c r="F66" s="221" t="str">
        <f>IFERROR(VLOOKUP(Foglio2!$V13,Base2!$B$6:$U$279,5,FALSE),"")</f>
        <v/>
      </c>
      <c r="G66" s="222">
        <f>IFERROR(VLOOKUP(Foglio2!$V13,Base2!$B$6:$U$279,6,FALSE),0)</f>
        <v>0</v>
      </c>
      <c r="H66" s="222">
        <f>IFERROR(VLOOKUP(Foglio2!$V13,Base2!$B$6:$U$279,7,FALSE),0)</f>
        <v>0</v>
      </c>
      <c r="I66" s="222">
        <f>IFERROR(VLOOKUP(Foglio2!$V13,Base2!$B$6:$U$279,8,FALSE),0)</f>
        <v>0</v>
      </c>
      <c r="J66" s="222">
        <f>IFERROR(VLOOKUP(Foglio2!$V13,Base2!$B$6:$U$279,9,FALSE),0)</f>
        <v>0</v>
      </c>
      <c r="K66" s="222">
        <f>IFERROR(VLOOKUP(Foglio2!$V13,Base2!$B$6:$U$279,10,FALSE),0)</f>
        <v>0</v>
      </c>
      <c r="L66" s="222">
        <f>IFERROR(VLOOKUP(Foglio2!$V13,Base2!$B$6:$U$279,11,FALSE),0)</f>
        <v>0</v>
      </c>
      <c r="M66" s="223">
        <f>IFERROR(VLOOKUP(Foglio2!$V13,Base2!$B$6:$U$279,12,FALSE),0)</f>
        <v>0</v>
      </c>
      <c r="N66" s="185">
        <f>IFERROR(VLOOKUP(Foglio2!$V13,Base2!$B$6:$U$279,13,FALSE),0)</f>
        <v>0</v>
      </c>
      <c r="O66" s="186" t="s">
        <v>218</v>
      </c>
      <c r="P66" s="224">
        <f>IFERROR(VLOOKUP(Foglio2!$V13,Base2!$B$6:$U$279,15,FALSE),0)</f>
        <v>0</v>
      </c>
      <c r="Q66" s="224">
        <f>IFERROR(VLOOKUP(Foglio2!$V13,Base2!$B$6:$U$279,16,FALSE),0)</f>
        <v>0</v>
      </c>
      <c r="R66" s="224">
        <f>IFERROR(VLOOKUP(Foglio2!$V13,Base2!$B$6:$U$279,17,FALSE),0)</f>
        <v>0</v>
      </c>
      <c r="S66" s="224">
        <f>IFERROR(VLOOKUP(Foglio2!$V13,Base2!$B$6:$U$279,18,FALSE),0)</f>
        <v>0</v>
      </c>
      <c r="T66" s="224">
        <f>IFERROR(VLOOKUP(Foglio2!$V13,Base2!$B$6:$U$279,19,FALSE),0)</f>
        <v>0</v>
      </c>
      <c r="U66" s="224">
        <f>IFERROR(VLOOKUP(Foglio2!$V13,Base2!$B$6:$U$279,20,FALSE),0)</f>
        <v>0</v>
      </c>
      <c r="V66" s="224">
        <f>IFERROR(VLOOKUP(Foglio2!$V13,Base2!$B$6:$W$279,21,FALSE),0)</f>
        <v>0</v>
      </c>
      <c r="W66" s="233"/>
      <c r="X66" s="159" t="str">
        <f>IFERROR(IF(G66&gt;0,("Fascia Da "&amp;F66&amp;" a "&amp;F67&amp;" Decorrenza "&amp;DAY(C54)&amp;"/"&amp;MONTH(C54)&amp;"/"&amp;YEAR(C54)),""),0)</f>
        <v/>
      </c>
    </row>
    <row r="67" spans="1:24" ht="15" customHeight="1" x14ac:dyDescent="0.2">
      <c r="C67" s="378"/>
      <c r="D67" s="378"/>
      <c r="E67" s="225" t="s">
        <v>4</v>
      </c>
      <c r="F67" s="226" t="str">
        <f>IFERROR(VLOOKUP(Foglio2!$V14,Base2!$B$6:$U$279,5,FALSE),"")</f>
        <v/>
      </c>
      <c r="G67" s="182">
        <f t="shared" ref="G67:N67" si="38">G66*1936.27</f>
        <v>0</v>
      </c>
      <c r="H67" s="182">
        <f t="shared" si="38"/>
        <v>0</v>
      </c>
      <c r="I67" s="182">
        <f t="shared" si="38"/>
        <v>0</v>
      </c>
      <c r="J67" s="182">
        <f t="shared" si="38"/>
        <v>0</v>
      </c>
      <c r="K67" s="182">
        <f t="shared" si="38"/>
        <v>0</v>
      </c>
      <c r="L67" s="227">
        <f t="shared" si="38"/>
        <v>0</v>
      </c>
      <c r="M67" s="182">
        <f t="shared" si="38"/>
        <v>0</v>
      </c>
      <c r="N67" s="182">
        <f t="shared" si="38"/>
        <v>0</v>
      </c>
      <c r="O67" s="183"/>
      <c r="P67" s="228">
        <f t="shared" ref="P67:V67" si="39">P66*1936.27</f>
        <v>0</v>
      </c>
      <c r="Q67" s="228">
        <f t="shared" si="39"/>
        <v>0</v>
      </c>
      <c r="R67" s="228">
        <f t="shared" si="39"/>
        <v>0</v>
      </c>
      <c r="S67" s="228">
        <f t="shared" si="39"/>
        <v>0</v>
      </c>
      <c r="T67" s="228">
        <f t="shared" si="39"/>
        <v>0</v>
      </c>
      <c r="U67" s="228">
        <f t="shared" si="39"/>
        <v>0</v>
      </c>
      <c r="V67" s="228">
        <f t="shared" si="39"/>
        <v>0</v>
      </c>
      <c r="W67" s="234"/>
    </row>
  </sheetData>
  <sheetProtection formatCells="0" formatColumns="0" formatRows="0"/>
  <mergeCells count="64">
    <mergeCell ref="C6:F6"/>
    <mergeCell ref="G6:H6"/>
    <mergeCell ref="G2:L2"/>
    <mergeCell ref="M2:P2"/>
    <mergeCell ref="G4:H4"/>
    <mergeCell ref="N4:P6"/>
    <mergeCell ref="G5:H5"/>
    <mergeCell ref="C14:C15"/>
    <mergeCell ref="D14:D15"/>
    <mergeCell ref="C9:D9"/>
    <mergeCell ref="E9:N10"/>
    <mergeCell ref="P9:R10"/>
    <mergeCell ref="C11:D11"/>
    <mergeCell ref="E11:F12"/>
    <mergeCell ref="G11:L11"/>
    <mergeCell ref="M11:M12"/>
    <mergeCell ref="N11:N12"/>
    <mergeCell ref="P11:P12"/>
    <mergeCell ref="Q11:Q12"/>
    <mergeCell ref="S11:S12"/>
    <mergeCell ref="T11:T12"/>
    <mergeCell ref="U11:U12"/>
    <mergeCell ref="V11:V12"/>
    <mergeCell ref="E13:F13"/>
    <mergeCell ref="V31:V32"/>
    <mergeCell ref="C16:C27"/>
    <mergeCell ref="D16:D27"/>
    <mergeCell ref="C29:D29"/>
    <mergeCell ref="E29:N30"/>
    <mergeCell ref="P29:R30"/>
    <mergeCell ref="C31:D31"/>
    <mergeCell ref="E31:F32"/>
    <mergeCell ref="G31:L31"/>
    <mergeCell ref="M31:M32"/>
    <mergeCell ref="N31:N32"/>
    <mergeCell ref="P31:P32"/>
    <mergeCell ref="Q31:Q32"/>
    <mergeCell ref="S31:S32"/>
    <mergeCell ref="T31:T32"/>
    <mergeCell ref="U31:U32"/>
    <mergeCell ref="E33:F33"/>
    <mergeCell ref="C34:C35"/>
    <mergeCell ref="D34:D35"/>
    <mergeCell ref="C36:C47"/>
    <mergeCell ref="D36:D47"/>
    <mergeCell ref="V51:V52"/>
    <mergeCell ref="E53:F53"/>
    <mergeCell ref="C54:C55"/>
    <mergeCell ref="D54:D55"/>
    <mergeCell ref="P49:R50"/>
    <mergeCell ref="C51:D51"/>
    <mergeCell ref="E51:F52"/>
    <mergeCell ref="G51:L51"/>
    <mergeCell ref="M51:M52"/>
    <mergeCell ref="N51:N52"/>
    <mergeCell ref="P51:P52"/>
    <mergeCell ref="Q51:Q52"/>
    <mergeCell ref="C49:D49"/>
    <mergeCell ref="E49:N50"/>
    <mergeCell ref="C56:C67"/>
    <mergeCell ref="D56:D67"/>
    <mergeCell ref="S51:S52"/>
    <mergeCell ref="T51:T52"/>
    <mergeCell ref="U51:U52"/>
  </mergeCells>
  <conditionalFormatting sqref="M4">
    <cfRule type="cellIs" dxfId="5842" priority="8" stopIfTrue="1" operator="equal">
      <formula>0</formula>
    </cfRule>
  </conditionalFormatting>
  <conditionalFormatting sqref="M4">
    <cfRule type="cellIs" dxfId="5841" priority="9" stopIfTrue="1" operator="equal">
      <formula>0</formula>
    </cfRule>
  </conditionalFormatting>
  <conditionalFormatting sqref="M5:M6">
    <cfRule type="cellIs" dxfId="5840" priority="6" stopIfTrue="1" operator="equal">
      <formula>0</formula>
    </cfRule>
  </conditionalFormatting>
  <conditionalFormatting sqref="M5:M6">
    <cfRule type="cellIs" dxfId="5839" priority="7" stopIfTrue="1" operator="equal">
      <formula>0</formula>
    </cfRule>
  </conditionalFormatting>
  <conditionalFormatting sqref="E26:W27">
    <cfRule type="expression" dxfId="5838" priority="5">
      <formula>$G26=0</formula>
    </cfRule>
  </conditionalFormatting>
  <conditionalFormatting sqref="E46:W47">
    <cfRule type="expression" dxfId="5837" priority="4">
      <formula>$G46=0</formula>
    </cfRule>
  </conditionalFormatting>
  <conditionalFormatting sqref="E66:W67">
    <cfRule type="expression" dxfId="5836" priority="3">
      <formula>$G66=0</formula>
    </cfRule>
  </conditionalFormatting>
  <conditionalFormatting sqref="N4:P6">
    <cfRule type="expression" dxfId="5835" priority="2">
      <formula>$N$4=0</formula>
    </cfRule>
  </conditionalFormatting>
  <conditionalFormatting sqref="M2:P2">
    <cfRule type="expression" dxfId="5834" priority="1">
      <formula>$M$2=0</formula>
    </cfRule>
  </conditionalFormatting>
  <dataValidations disablePrompts="1" count="1">
    <dataValidation type="date" operator="greaterThan" allowBlank="1" showInputMessage="1" showErrorMessage="1" errorTitle="Attenzione!" error="Inserire data successiva al 31-12-1995!" promptTitle="Attenzione!" prompt="Inserire data successiva al 31-12-1995!" sqref="G4:H4">
      <formula1>35064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Foglio2!$K$8:$K$9</xm:f>
          </x14:formula1>
          <xm:sqref>C6:F6</xm:sqref>
        </x14:dataValidation>
        <x14:dataValidation type="list" allowBlank="1" showInputMessage="1" showErrorMessage="1">
          <x14:formula1>
            <xm:f>Foglio2!$D$2:$D$16</xm:f>
          </x14:formula1>
          <xm:sqref>G2:G3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1:W44"/>
  <sheetViews>
    <sheetView workbookViewId="0">
      <selection activeCell="M25" sqref="M25"/>
    </sheetView>
  </sheetViews>
  <sheetFormatPr defaultRowHeight="12.75" x14ac:dyDescent="0.2"/>
  <cols>
    <col min="3" max="3" width="3" customWidth="1"/>
    <col min="4" max="4" width="39.5703125" customWidth="1"/>
    <col min="5" max="5" width="3.7109375" customWidth="1"/>
    <col min="6" max="8" width="2.7109375" customWidth="1"/>
    <col min="10" max="10" width="39.42578125" customWidth="1"/>
    <col min="11" max="11" width="35.7109375" customWidth="1"/>
    <col min="12" max="12" width="11.7109375" customWidth="1"/>
    <col min="13" max="13" width="20.28515625" customWidth="1"/>
    <col min="14" max="14" width="11.85546875" customWidth="1"/>
    <col min="15" max="15" width="10.7109375" customWidth="1"/>
    <col min="16" max="16" width="5.7109375" customWidth="1"/>
    <col min="17" max="17" width="11.140625" customWidth="1"/>
    <col min="18" max="18" width="10.140625" bestFit="1" customWidth="1"/>
    <col min="19" max="19" width="6.85546875" customWidth="1"/>
    <col min="21" max="21" width="12.28515625" customWidth="1"/>
    <col min="22" max="22" width="18.140625" customWidth="1"/>
  </cols>
  <sheetData>
    <row r="1" spans="2:23" x14ac:dyDescent="0.2">
      <c r="O1" s="164">
        <f>IF(P1&gt;0,VLOOKUP((P1-1),P2:S43,3,FALSE),0)</f>
        <v>0</v>
      </c>
      <c r="P1">
        <f>IF(Q1&gt;0,VLOOKUP(Q1,Q2:S43,3,FALSE),0)</f>
        <v>0</v>
      </c>
      <c r="Q1" s="164">
        <f>LARGE(Q2:Q43,1)</f>
        <v>0</v>
      </c>
      <c r="R1" s="166" t="s">
        <v>201</v>
      </c>
      <c r="U1" s="164">
        <f>Q1</f>
        <v>0</v>
      </c>
      <c r="V1" s="164">
        <f>O1</f>
        <v>0</v>
      </c>
      <c r="W1">
        <v>1</v>
      </c>
    </row>
    <row r="2" spans="2:23" x14ac:dyDescent="0.2">
      <c r="B2">
        <v>1</v>
      </c>
      <c r="D2" s="158" t="s">
        <v>195</v>
      </c>
      <c r="E2">
        <v>1</v>
      </c>
      <c r="J2" t="str">
        <f>Ricerca_Dati!G2</f>
        <v>Qualifica scolastica</v>
      </c>
      <c r="K2" s="163" t="s">
        <v>198</v>
      </c>
      <c r="L2" s="164">
        <f>Ricerca_Dati!G4</f>
        <v>0</v>
      </c>
      <c r="P2">
        <v>1</v>
      </c>
      <c r="Q2" s="164">
        <f>IF(AND($L$2&gt;R2-1,$L$2&lt;R12+1),R2,0)</f>
        <v>0</v>
      </c>
      <c r="R2" s="164">
        <f>Base!B6</f>
        <v>32994</v>
      </c>
      <c r="S2">
        <v>1</v>
      </c>
      <c r="U2" s="164">
        <f>U1+1</f>
        <v>1</v>
      </c>
      <c r="V2" s="164">
        <f>V1+1</f>
        <v>1</v>
      </c>
      <c r="W2">
        <v>2</v>
      </c>
    </row>
    <row r="3" spans="2:23" x14ac:dyDescent="0.2">
      <c r="B3">
        <v>2</v>
      </c>
      <c r="D3" s="158" t="s">
        <v>185</v>
      </c>
      <c r="E3">
        <v>2</v>
      </c>
      <c r="J3" s="2">
        <f>IF(J2&gt;0,VLOOKUP(J2,D2:E16,2,FALSE),0)</f>
        <v>1</v>
      </c>
      <c r="K3" s="163" t="str">
        <f>Ricerca_Dati!C6</f>
        <v>Imponibile Mensile TFS:</v>
      </c>
      <c r="L3" s="165">
        <f>Ricerca_Dati!G6</f>
        <v>0</v>
      </c>
      <c r="M3">
        <f>TRUNC(L3,0)</f>
        <v>0</v>
      </c>
      <c r="P3">
        <f>P2+1</f>
        <v>2</v>
      </c>
      <c r="Q3" s="164">
        <f t="shared" ref="Q3:Q10" si="0">IF(AND($L$2&gt;R3-1,$L$2&lt;R4+1),R3,0)</f>
        <v>0</v>
      </c>
      <c r="R3" s="164">
        <f>Base!B50</f>
        <v>33178</v>
      </c>
      <c r="S3">
        <f>S2+1</f>
        <v>2</v>
      </c>
      <c r="U3" s="164">
        <f t="shared" ref="U3:V13" si="1">U2+1</f>
        <v>2</v>
      </c>
      <c r="V3" s="164">
        <f t="shared" si="1"/>
        <v>2</v>
      </c>
      <c r="W3">
        <v>3</v>
      </c>
    </row>
    <row r="4" spans="2:23" x14ac:dyDescent="0.2">
      <c r="B4">
        <v>3</v>
      </c>
      <c r="D4" s="158" t="s">
        <v>186</v>
      </c>
      <c r="E4">
        <v>3</v>
      </c>
      <c r="P4">
        <f t="shared" ref="P4:P43" si="2">P3+1</f>
        <v>3</v>
      </c>
      <c r="Q4" s="164">
        <f t="shared" si="0"/>
        <v>0</v>
      </c>
      <c r="R4" s="164">
        <f>Base!B94</f>
        <v>33359</v>
      </c>
      <c r="S4">
        <f t="shared" ref="S4:S43" si="3">S3+1</f>
        <v>3</v>
      </c>
      <c r="U4" s="164">
        <f t="shared" si="1"/>
        <v>3</v>
      </c>
      <c r="V4" s="164">
        <f t="shared" si="1"/>
        <v>3</v>
      </c>
      <c r="W4">
        <v>4</v>
      </c>
    </row>
    <row r="5" spans="2:23" x14ac:dyDescent="0.2">
      <c r="B5">
        <v>4</v>
      </c>
      <c r="D5" s="158" t="s">
        <v>187</v>
      </c>
      <c r="E5">
        <v>4</v>
      </c>
      <c r="J5" t="s">
        <v>215</v>
      </c>
      <c r="K5">
        <f>IF(AND($J$3&gt;1,$J$3&lt;6),1,0)</f>
        <v>0</v>
      </c>
      <c r="P5">
        <f t="shared" si="2"/>
        <v>4</v>
      </c>
      <c r="Q5" s="164">
        <f t="shared" si="0"/>
        <v>0</v>
      </c>
      <c r="R5" s="164">
        <f>Base!B138</f>
        <v>33543</v>
      </c>
      <c r="S5">
        <f t="shared" si="3"/>
        <v>4</v>
      </c>
      <c r="U5" s="164">
        <f t="shared" si="1"/>
        <v>4</v>
      </c>
      <c r="V5" s="164">
        <f t="shared" si="1"/>
        <v>4</v>
      </c>
      <c r="W5">
        <v>5</v>
      </c>
    </row>
    <row r="6" spans="2:23" x14ac:dyDescent="0.2">
      <c r="B6">
        <v>5</v>
      </c>
      <c r="D6" s="158" t="s">
        <v>188</v>
      </c>
      <c r="E6">
        <v>5</v>
      </c>
      <c r="J6" s="166" t="s">
        <v>199</v>
      </c>
      <c r="P6">
        <f t="shared" si="2"/>
        <v>5</v>
      </c>
      <c r="Q6" s="164">
        <f t="shared" si="0"/>
        <v>0</v>
      </c>
      <c r="R6" s="164">
        <f>Base!B182</f>
        <v>33970</v>
      </c>
      <c r="S6">
        <f t="shared" si="3"/>
        <v>5</v>
      </c>
      <c r="U6" s="164">
        <f t="shared" si="1"/>
        <v>5</v>
      </c>
      <c r="V6" s="164">
        <f t="shared" si="1"/>
        <v>5</v>
      </c>
      <c r="W6">
        <v>6</v>
      </c>
    </row>
    <row r="7" spans="2:23" x14ac:dyDescent="0.2">
      <c r="B7">
        <v>6</v>
      </c>
      <c r="D7" s="158" t="s">
        <v>189</v>
      </c>
      <c r="E7">
        <v>6</v>
      </c>
      <c r="J7" s="2">
        <f>IF(J5=K3,1,IF(J6=K3,2,0))</f>
        <v>2</v>
      </c>
      <c r="P7">
        <f t="shared" si="2"/>
        <v>6</v>
      </c>
      <c r="Q7" s="164">
        <f t="shared" si="0"/>
        <v>0</v>
      </c>
      <c r="R7" s="164">
        <f>Base!B226</f>
        <v>34425</v>
      </c>
      <c r="S7">
        <f t="shared" si="3"/>
        <v>6</v>
      </c>
      <c r="U7" s="164">
        <f t="shared" si="1"/>
        <v>6</v>
      </c>
      <c r="V7" s="164">
        <f t="shared" si="1"/>
        <v>6</v>
      </c>
      <c r="W7">
        <v>7</v>
      </c>
    </row>
    <row r="8" spans="2:23" x14ac:dyDescent="0.2">
      <c r="B8">
        <v>7</v>
      </c>
      <c r="D8" s="158" t="s">
        <v>190</v>
      </c>
      <c r="E8">
        <v>7</v>
      </c>
      <c r="K8" t="s">
        <v>199</v>
      </c>
      <c r="L8">
        <f>IF(K8=Ricerca_Dati!C6,TRUNC(Ricerca_Dati!G6,0),0)</f>
        <v>0</v>
      </c>
      <c r="M8">
        <f>IF(Foglio2!$K$5=1,IFERROR(VLOOKUP($L$8,Ricerca_Dati!$A$14:$U$97,15,FALSE),0),0)</f>
        <v>0</v>
      </c>
      <c r="P8">
        <f t="shared" si="2"/>
        <v>7</v>
      </c>
      <c r="Q8" s="164">
        <f t="shared" si="0"/>
        <v>0</v>
      </c>
      <c r="R8" s="164">
        <f>Base!B270</f>
        <v>34516</v>
      </c>
      <c r="S8">
        <f t="shared" si="3"/>
        <v>7</v>
      </c>
      <c r="U8" s="164">
        <f t="shared" si="1"/>
        <v>7</v>
      </c>
      <c r="V8" s="164">
        <f t="shared" si="1"/>
        <v>7</v>
      </c>
      <c r="W8">
        <v>8</v>
      </c>
    </row>
    <row r="9" spans="2:23" x14ac:dyDescent="0.2">
      <c r="B9">
        <v>8</v>
      </c>
      <c r="D9" s="158" t="s">
        <v>197</v>
      </c>
      <c r="E9">
        <v>8</v>
      </c>
      <c r="K9" s="166" t="s">
        <v>215</v>
      </c>
      <c r="L9">
        <f>IF(K9=Ricerca_Dati!C6,TRUNC(Ricerca_Dati!G6,0),0)</f>
        <v>0</v>
      </c>
      <c r="M9">
        <f>IF(Foglio2!$K$5=1,IFERROR(VLOOKUP($L$9,Ricerca_Dati!$A$14:$U$97,15,FALSE),0),0)</f>
        <v>0</v>
      </c>
      <c r="P9">
        <f t="shared" si="2"/>
        <v>8</v>
      </c>
      <c r="Q9" s="164">
        <f t="shared" si="0"/>
        <v>0</v>
      </c>
      <c r="R9" s="164">
        <f>Base!B314</f>
        <v>34700</v>
      </c>
      <c r="S9">
        <f t="shared" si="3"/>
        <v>8</v>
      </c>
      <c r="U9" s="164">
        <f t="shared" si="1"/>
        <v>8</v>
      </c>
      <c r="V9" s="164">
        <f t="shared" si="1"/>
        <v>8</v>
      </c>
      <c r="W9">
        <v>9</v>
      </c>
    </row>
    <row r="10" spans="2:23" x14ac:dyDescent="0.2">
      <c r="B10">
        <v>9</v>
      </c>
      <c r="D10" s="158" t="s">
        <v>192</v>
      </c>
      <c r="E10">
        <v>9</v>
      </c>
      <c r="K10" s="166"/>
      <c r="L10" t="str">
        <f>VLOOKUP($L$8,Ricerca_Dati!$A$14:$Z$97,24,FALSE)</f>
        <v>Fascia Da 0 a  Decorrenza 0/1/1900</v>
      </c>
      <c r="M10" t="str">
        <f>VLOOKUP($L$9,Ricerca_Dati!$A$14:$Z$97,24,FALSE)</f>
        <v>Fascia Da 0 a  Decorrenza 0/1/1900</v>
      </c>
      <c r="P10">
        <f t="shared" si="2"/>
        <v>9</v>
      </c>
      <c r="Q10" s="164">
        <f t="shared" si="0"/>
        <v>0</v>
      </c>
      <c r="R10" s="164">
        <f>Base!B358</f>
        <v>35034</v>
      </c>
      <c r="S10">
        <f t="shared" si="3"/>
        <v>9</v>
      </c>
      <c r="U10" s="164">
        <f t="shared" si="1"/>
        <v>9</v>
      </c>
      <c r="V10" s="164">
        <f t="shared" si="1"/>
        <v>9</v>
      </c>
      <c r="W10">
        <v>10</v>
      </c>
    </row>
    <row r="11" spans="2:23" x14ac:dyDescent="0.2">
      <c r="B11">
        <v>10</v>
      </c>
      <c r="D11" s="158" t="s">
        <v>191</v>
      </c>
      <c r="E11">
        <v>10</v>
      </c>
      <c r="L11" s="235" t="str">
        <f>IF(J7=1,"TFR",IF(J7=2,"TFS",0))</f>
        <v>TFS</v>
      </c>
      <c r="M11" s="235" t="s">
        <v>216</v>
      </c>
      <c r="P11">
        <f t="shared" si="2"/>
        <v>10</v>
      </c>
      <c r="Q11" s="164">
        <f>IF(AND($L$2&gt;R11-1,$L$2&lt;R12+1),R11,0)</f>
        <v>0</v>
      </c>
      <c r="R11" s="164">
        <f>Base!B402</f>
        <v>35065</v>
      </c>
      <c r="S11">
        <f t="shared" si="3"/>
        <v>10</v>
      </c>
      <c r="U11" s="164">
        <f t="shared" si="1"/>
        <v>10</v>
      </c>
      <c r="V11" s="164">
        <f t="shared" si="1"/>
        <v>10</v>
      </c>
      <c r="W11">
        <v>11</v>
      </c>
    </row>
    <row r="12" spans="2:23" x14ac:dyDescent="0.2">
      <c r="B12">
        <v>11</v>
      </c>
      <c r="D12" s="158" t="s">
        <v>193</v>
      </c>
      <c r="E12">
        <v>11</v>
      </c>
      <c r="K12" t="s">
        <v>203</v>
      </c>
      <c r="L12">
        <f>IF($L$8&gt;0,VLOOKUP($L$8,Ricerca_Dati!$A$14:$U$97,16,FALSE),0)</f>
        <v>0</v>
      </c>
      <c r="M12">
        <f>IF($L$9&gt;0,VLOOKUP($L$9,Ricerca_Dati!$A$14:$U$97,16,FALSE),0)</f>
        <v>0</v>
      </c>
      <c r="N12">
        <f>IFERROR(IF(K3=Foglio2!K8,Foglio2!L12,IF(K3=Foglio2!K9,Foglio2!M12,0)),0)</f>
        <v>0</v>
      </c>
      <c r="P12">
        <f t="shared" si="2"/>
        <v>11</v>
      </c>
      <c r="Q12" s="164">
        <f>IF(AND($L$2&gt;R12-1,$L$2&lt;R13+1),R12,0)</f>
        <v>0</v>
      </c>
      <c r="R12" s="164">
        <f>Base!B416</f>
        <v>35370</v>
      </c>
      <c r="S12">
        <f t="shared" si="3"/>
        <v>11</v>
      </c>
      <c r="U12" s="164">
        <f t="shared" si="1"/>
        <v>11</v>
      </c>
      <c r="V12" s="164">
        <f t="shared" si="1"/>
        <v>11</v>
      </c>
      <c r="W12">
        <v>12</v>
      </c>
    </row>
    <row r="13" spans="2:23" x14ac:dyDescent="0.2">
      <c r="B13">
        <v>12</v>
      </c>
      <c r="D13" s="158" t="s">
        <v>194</v>
      </c>
      <c r="E13">
        <v>12</v>
      </c>
      <c r="K13" t="s">
        <v>204</v>
      </c>
      <c r="L13">
        <f>IF($L$8&gt;0,VLOOKUP($L$8,Ricerca_Dati!$A$14:$U$97,12,FALSE),0)</f>
        <v>0</v>
      </c>
      <c r="M13">
        <f>IF($L$9&gt;0,VLOOKUP($L$9,Ricerca_Dati!$A$14:$U$97,12,FALSE),0)</f>
        <v>0</v>
      </c>
      <c r="N13">
        <f>IFERROR(IF(K3=Foglio2!K8,Foglio2!L13,IF(K3=Foglio2!K9,Foglio2!M13,0)),0)</f>
        <v>0</v>
      </c>
      <c r="P13">
        <f t="shared" si="2"/>
        <v>12</v>
      </c>
      <c r="Q13" s="164">
        <f t="shared" ref="Q13:Q43" si="4">IF(AND($L$2&gt;R13-1,$L$2&lt;R14+1),R13,0)</f>
        <v>0</v>
      </c>
      <c r="R13" s="164">
        <f>Base!B430</f>
        <v>35612</v>
      </c>
      <c r="S13">
        <f t="shared" si="3"/>
        <v>12</v>
      </c>
      <c r="U13" s="164">
        <f t="shared" si="1"/>
        <v>12</v>
      </c>
      <c r="V13" s="164">
        <f t="shared" si="1"/>
        <v>12</v>
      </c>
      <c r="W13">
        <v>13</v>
      </c>
    </row>
    <row r="14" spans="2:23" x14ac:dyDescent="0.2">
      <c r="B14">
        <v>13</v>
      </c>
      <c r="D14" s="158">
        <v>0</v>
      </c>
      <c r="E14">
        <v>13</v>
      </c>
      <c r="K14" t="s">
        <v>205</v>
      </c>
      <c r="L14">
        <f>IF($L$8&gt;0,VLOOKUP($L$8,Ricerca_Dati!$A$14:$U$97,17,FALSE),0)</f>
        <v>0</v>
      </c>
      <c r="M14">
        <f>IF($L$9&gt;0,VLOOKUP($L$9,Ricerca_Dati!$A$14:$U$97,17,FALSE),0)</f>
        <v>0</v>
      </c>
      <c r="N14">
        <f>IFERROR(IF(K3=Foglio2!K8,Foglio2!L14,IF(K3=Foglio2!K9,Foglio2!M14,0)),0)</f>
        <v>0</v>
      </c>
      <c r="P14">
        <f t="shared" si="2"/>
        <v>13</v>
      </c>
      <c r="Q14" s="164">
        <f t="shared" si="4"/>
        <v>0</v>
      </c>
      <c r="R14" s="164">
        <f>Base!B444</f>
        <v>36100</v>
      </c>
      <c r="S14">
        <f t="shared" si="3"/>
        <v>13</v>
      </c>
      <c r="U14" s="164">
        <f t="shared" ref="U14:V14" si="5">U13+1</f>
        <v>13</v>
      </c>
      <c r="V14" s="164">
        <f t="shared" si="5"/>
        <v>13</v>
      </c>
      <c r="W14">
        <v>14</v>
      </c>
    </row>
    <row r="15" spans="2:23" x14ac:dyDescent="0.2">
      <c r="B15">
        <v>14</v>
      </c>
      <c r="D15" s="158">
        <v>0</v>
      </c>
      <c r="E15">
        <v>14</v>
      </c>
      <c r="P15">
        <f t="shared" si="2"/>
        <v>14</v>
      </c>
      <c r="Q15" s="164">
        <f t="shared" si="4"/>
        <v>0</v>
      </c>
      <c r="R15" s="164">
        <f>Base!B458</f>
        <v>36312</v>
      </c>
      <c r="S15">
        <f t="shared" si="3"/>
        <v>14</v>
      </c>
      <c r="U15" s="164">
        <f t="shared" ref="U15:V15" si="6">U14+1</f>
        <v>14</v>
      </c>
      <c r="V15" s="164">
        <f t="shared" si="6"/>
        <v>14</v>
      </c>
      <c r="W15">
        <v>15</v>
      </c>
    </row>
    <row r="16" spans="2:23" x14ac:dyDescent="0.2">
      <c r="B16">
        <v>15</v>
      </c>
      <c r="D16" s="158">
        <v>0</v>
      </c>
      <c r="E16">
        <v>15</v>
      </c>
      <c r="M16">
        <f>IF(Foglio2!$K$5=1,IFERROR(VLOOKUP($L$8,'Pre-Ultimo_Miglio'!$A$14:$Z$67,15,FALSE),0),0)</f>
        <v>0</v>
      </c>
      <c r="P16">
        <f t="shared" si="2"/>
        <v>15</v>
      </c>
      <c r="Q16" s="164">
        <f t="shared" si="4"/>
        <v>0</v>
      </c>
      <c r="R16" s="164">
        <f>Base!B472</f>
        <v>36708</v>
      </c>
      <c r="S16">
        <f t="shared" si="3"/>
        <v>15</v>
      </c>
      <c r="U16" s="164">
        <f t="shared" ref="U16:V16" si="7">U15+1</f>
        <v>15</v>
      </c>
      <c r="V16" s="164">
        <f t="shared" si="7"/>
        <v>15</v>
      </c>
      <c r="W16">
        <v>16</v>
      </c>
    </row>
    <row r="17" spans="11:23" x14ac:dyDescent="0.2">
      <c r="M17">
        <f>IF(Foglio2!$K$5=1,IFERROR(VLOOKUP($L$9,'Pre-Ultimo_Miglio'!$A$14:$Z$67,15,FALSE),0),0)</f>
        <v>0</v>
      </c>
      <c r="P17">
        <f t="shared" si="2"/>
        <v>16</v>
      </c>
      <c r="Q17" s="164">
        <f t="shared" si="4"/>
        <v>0</v>
      </c>
      <c r="R17" s="164">
        <f>Base!B486</f>
        <v>36770</v>
      </c>
      <c r="S17">
        <f t="shared" si="3"/>
        <v>16</v>
      </c>
      <c r="U17" s="164">
        <f t="shared" ref="U17:V17" si="8">U16+1</f>
        <v>16</v>
      </c>
      <c r="V17" s="164">
        <f t="shared" si="8"/>
        <v>16</v>
      </c>
      <c r="W17">
        <v>17</v>
      </c>
    </row>
    <row r="18" spans="11:23" x14ac:dyDescent="0.2">
      <c r="L18">
        <f>IF($L$8&gt;0,VLOOKUP($L$8,'Pre-Ultimo_Miglio'!$A$14:$Z$67,24,FALSE),0)</f>
        <v>0</v>
      </c>
      <c r="M18">
        <f>IF($L$9&gt;0,VLOOKUP($L$9,'Pre-Ultimo_Miglio'!$A$14:$Z$67,24,FALSE),0)</f>
        <v>0</v>
      </c>
      <c r="N18">
        <f>IF(K3=Foglio2!K8,L18,IF(K3=Foglio2!K9,M18,0))</f>
        <v>0</v>
      </c>
      <c r="P18">
        <f t="shared" si="2"/>
        <v>17</v>
      </c>
      <c r="Q18" s="164">
        <f t="shared" si="4"/>
        <v>0</v>
      </c>
      <c r="R18" s="164">
        <f>Base!B500</f>
        <v>36892</v>
      </c>
      <c r="S18">
        <f t="shared" si="3"/>
        <v>17</v>
      </c>
      <c r="U18" s="164">
        <f t="shared" ref="U18:V18" si="9">U17+1</f>
        <v>17</v>
      </c>
      <c r="V18" s="164">
        <f t="shared" si="9"/>
        <v>17</v>
      </c>
      <c r="W18">
        <v>18</v>
      </c>
    </row>
    <row r="19" spans="11:23" x14ac:dyDescent="0.2">
      <c r="K19" t="s">
        <v>203</v>
      </c>
      <c r="L19">
        <f>IF($L$8&gt;0,VLOOKUP($L$8,'Pre-Ultimo_Miglio'!$A$14:$Z$67,16,FALSE),0)</f>
        <v>0</v>
      </c>
      <c r="M19">
        <f>IF($L$9&gt;0,VLOOKUP($L$9,'Pre-Ultimo_Miglio'!$A$14:$Z$67,16,FALSE),0)</f>
        <v>0</v>
      </c>
      <c r="N19">
        <f>IF(K3=Foglio2!K8,Foglio2!L19,IF(K3=Foglio2!K9,Foglio2!M19,0))</f>
        <v>0</v>
      </c>
      <c r="P19">
        <f t="shared" si="2"/>
        <v>18</v>
      </c>
      <c r="Q19" s="164">
        <f t="shared" si="4"/>
        <v>0</v>
      </c>
      <c r="R19" s="164">
        <f>Base!B514</f>
        <v>37257</v>
      </c>
      <c r="S19">
        <f t="shared" si="3"/>
        <v>18</v>
      </c>
      <c r="U19" s="164">
        <f t="shared" ref="U19:V19" si="10">U18+1</f>
        <v>18</v>
      </c>
      <c r="V19" s="164">
        <f t="shared" si="10"/>
        <v>18</v>
      </c>
      <c r="W19">
        <v>19</v>
      </c>
    </row>
    <row r="20" spans="11:23" x14ac:dyDescent="0.2">
      <c r="K20" t="s">
        <v>204</v>
      </c>
      <c r="L20">
        <f>IF($L$8&gt;0,VLOOKUP($L$8,'Pre-Ultimo_Miglio'!$A$14:$Z$67,12,FALSE),0)</f>
        <v>0</v>
      </c>
      <c r="M20">
        <f>IF($L$9&gt;0,VLOOKUP($L$9,'Pre-Ultimo_Miglio'!$A$14:$Z$67,12,FALSE),0)</f>
        <v>0</v>
      </c>
      <c r="N20">
        <f>IF(K3=Foglio2!K8,Foglio2!L20,IF(K3=Foglio2!K9,Foglio2!M20,0))</f>
        <v>0</v>
      </c>
      <c r="P20">
        <f t="shared" si="2"/>
        <v>19</v>
      </c>
      <c r="Q20" s="164">
        <f t="shared" si="4"/>
        <v>0</v>
      </c>
      <c r="R20" s="164">
        <f>Base!B528</f>
        <v>37622</v>
      </c>
      <c r="S20">
        <f t="shared" si="3"/>
        <v>19</v>
      </c>
      <c r="U20" s="164">
        <f t="shared" ref="U20:V20" si="11">U19+1</f>
        <v>19</v>
      </c>
      <c r="V20" s="164">
        <f t="shared" si="11"/>
        <v>19</v>
      </c>
      <c r="W20">
        <v>20</v>
      </c>
    </row>
    <row r="21" spans="11:23" x14ac:dyDescent="0.2">
      <c r="K21" t="s">
        <v>205</v>
      </c>
      <c r="L21">
        <f>IF($L$8&gt;0,VLOOKUP($L$8,'Pre-Ultimo_Miglio'!$A$14:$Z$67,17,FALSE),0)</f>
        <v>0</v>
      </c>
      <c r="M21">
        <f>IF($L$9&gt;0,VLOOKUP($L$9,'Pre-Ultimo_Miglio'!$A$14:$Z$67,17,FALSE),0)</f>
        <v>0</v>
      </c>
      <c r="N21">
        <f>IF(K3=Foglio2!K8,Foglio2!L21,IF(K3=Foglio2!K9,Foglio2!M21,0))</f>
        <v>0</v>
      </c>
      <c r="P21">
        <f t="shared" si="2"/>
        <v>20</v>
      </c>
      <c r="Q21" s="164">
        <f t="shared" si="4"/>
        <v>0</v>
      </c>
      <c r="R21" s="164">
        <f>Base!B542</f>
        <v>37987</v>
      </c>
      <c r="S21">
        <f t="shared" si="3"/>
        <v>20</v>
      </c>
      <c r="U21" s="164">
        <f t="shared" ref="U21:V21" si="12">U20+1</f>
        <v>20</v>
      </c>
      <c r="V21" s="164">
        <f t="shared" si="12"/>
        <v>20</v>
      </c>
      <c r="W21">
        <v>21</v>
      </c>
    </row>
    <row r="22" spans="11:23" x14ac:dyDescent="0.2">
      <c r="P22">
        <f t="shared" si="2"/>
        <v>21</v>
      </c>
      <c r="Q22" s="164">
        <f t="shared" si="4"/>
        <v>0</v>
      </c>
      <c r="R22" s="164">
        <f>Base!B556</f>
        <v>38384</v>
      </c>
      <c r="S22">
        <f t="shared" si="3"/>
        <v>21</v>
      </c>
      <c r="U22" s="164">
        <f t="shared" ref="U22:V22" si="13">U21+1</f>
        <v>21</v>
      </c>
      <c r="V22" s="164">
        <f t="shared" si="13"/>
        <v>21</v>
      </c>
      <c r="W22">
        <v>22</v>
      </c>
    </row>
    <row r="23" spans="11:23" x14ac:dyDescent="0.2">
      <c r="P23">
        <f t="shared" si="2"/>
        <v>22</v>
      </c>
      <c r="Q23" s="164">
        <f t="shared" si="4"/>
        <v>0</v>
      </c>
      <c r="R23" s="164">
        <f>Base!B570</f>
        <v>38718</v>
      </c>
      <c r="S23">
        <f t="shared" si="3"/>
        <v>22</v>
      </c>
      <c r="U23" s="164">
        <f t="shared" ref="U23:V23" si="14">U22+1</f>
        <v>22</v>
      </c>
      <c r="V23" s="164">
        <f t="shared" si="14"/>
        <v>22</v>
      </c>
      <c r="W23">
        <v>23</v>
      </c>
    </row>
    <row r="24" spans="11:23" x14ac:dyDescent="0.2">
      <c r="M24">
        <f>IFERROR(SUM(N19:N21),0)</f>
        <v>0</v>
      </c>
      <c r="N24">
        <f>SUM(N12:N14)</f>
        <v>0</v>
      </c>
      <c r="P24">
        <f t="shared" si="2"/>
        <v>23</v>
      </c>
      <c r="Q24" s="164">
        <f t="shared" si="4"/>
        <v>0</v>
      </c>
      <c r="R24" s="164">
        <f>Base!B584</f>
        <v>39083</v>
      </c>
      <c r="S24">
        <f t="shared" si="3"/>
        <v>23</v>
      </c>
      <c r="U24" s="164">
        <f t="shared" ref="U24:V24" si="15">U23+1</f>
        <v>23</v>
      </c>
      <c r="V24" s="164">
        <f t="shared" si="15"/>
        <v>23</v>
      </c>
      <c r="W24">
        <v>24</v>
      </c>
    </row>
    <row r="25" spans="11:23" x14ac:dyDescent="0.2">
      <c r="P25">
        <f t="shared" si="2"/>
        <v>24</v>
      </c>
      <c r="Q25" s="164">
        <f t="shared" si="4"/>
        <v>0</v>
      </c>
      <c r="R25" s="164">
        <f>Base!B598</f>
        <v>39114</v>
      </c>
      <c r="S25">
        <f t="shared" si="3"/>
        <v>24</v>
      </c>
      <c r="U25" s="164">
        <f t="shared" ref="U25:V25" si="16">U24+1</f>
        <v>24</v>
      </c>
      <c r="V25" s="164">
        <f t="shared" si="16"/>
        <v>24</v>
      </c>
      <c r="W25">
        <v>25</v>
      </c>
    </row>
    <row r="26" spans="11:23" x14ac:dyDescent="0.2">
      <c r="M26">
        <f>IF(N24=0,IF(M24&gt;0,"ATTENZIONE! - L'"&amp;K3&amp;" inserito, corrisponde alla "&amp;N18&amp;".",0),0)</f>
        <v>0</v>
      </c>
      <c r="P26">
        <f t="shared" si="2"/>
        <v>25</v>
      </c>
      <c r="Q26" s="164">
        <f t="shared" si="4"/>
        <v>0</v>
      </c>
      <c r="R26" s="164">
        <f>Base!B612</f>
        <v>39447</v>
      </c>
      <c r="S26">
        <f t="shared" si="3"/>
        <v>25</v>
      </c>
      <c r="U26" s="164">
        <f t="shared" ref="U26:V26" si="17">U25+1</f>
        <v>25</v>
      </c>
      <c r="V26" s="164">
        <f t="shared" si="17"/>
        <v>25</v>
      </c>
      <c r="W26">
        <v>26</v>
      </c>
    </row>
    <row r="27" spans="11:23" x14ac:dyDescent="0.2">
      <c r="P27">
        <f t="shared" si="2"/>
        <v>26</v>
      </c>
      <c r="Q27" s="164">
        <f t="shared" si="4"/>
        <v>0</v>
      </c>
      <c r="R27" s="164">
        <f>Base!B626</f>
        <v>39448</v>
      </c>
      <c r="S27">
        <f t="shared" si="3"/>
        <v>26</v>
      </c>
      <c r="U27" s="164">
        <f t="shared" ref="U27:V27" si="18">U26+1</f>
        <v>26</v>
      </c>
      <c r="V27" s="164">
        <f t="shared" si="18"/>
        <v>26</v>
      </c>
      <c r="W27">
        <v>27</v>
      </c>
    </row>
    <row r="28" spans="11:23" x14ac:dyDescent="0.2">
      <c r="P28">
        <f t="shared" si="2"/>
        <v>27</v>
      </c>
      <c r="Q28" s="164">
        <f t="shared" si="4"/>
        <v>0</v>
      </c>
      <c r="R28" s="164">
        <f>Base!B640</f>
        <v>39539</v>
      </c>
      <c r="S28">
        <f t="shared" si="3"/>
        <v>27</v>
      </c>
      <c r="U28" s="164">
        <f t="shared" ref="U28:V28" si="19">U27+1</f>
        <v>27</v>
      </c>
      <c r="V28" s="164">
        <f t="shared" si="19"/>
        <v>27</v>
      </c>
      <c r="W28">
        <v>28</v>
      </c>
    </row>
    <row r="29" spans="11:23" x14ac:dyDescent="0.2">
      <c r="P29">
        <f t="shared" si="2"/>
        <v>28</v>
      </c>
      <c r="Q29" s="164">
        <f t="shared" si="4"/>
        <v>0</v>
      </c>
      <c r="R29" s="164">
        <f>Base!B654</f>
        <v>39630</v>
      </c>
      <c r="S29">
        <f t="shared" si="3"/>
        <v>28</v>
      </c>
      <c r="U29" s="164">
        <f t="shared" ref="U29:V29" si="20">U28+1</f>
        <v>28</v>
      </c>
      <c r="V29" s="164">
        <f t="shared" si="20"/>
        <v>28</v>
      </c>
      <c r="W29">
        <v>29</v>
      </c>
    </row>
    <row r="30" spans="11:23" x14ac:dyDescent="0.2">
      <c r="P30">
        <f t="shared" si="2"/>
        <v>29</v>
      </c>
      <c r="Q30" s="164">
        <f t="shared" si="4"/>
        <v>0</v>
      </c>
      <c r="R30" s="164">
        <f>Base!B668</f>
        <v>39814</v>
      </c>
      <c r="S30">
        <f t="shared" si="3"/>
        <v>29</v>
      </c>
      <c r="U30" s="164">
        <f t="shared" ref="U30:V30" si="21">U29+1</f>
        <v>29</v>
      </c>
      <c r="V30" s="164">
        <f t="shared" si="21"/>
        <v>29</v>
      </c>
      <c r="W30">
        <v>30</v>
      </c>
    </row>
    <row r="31" spans="11:23" x14ac:dyDescent="0.2">
      <c r="P31">
        <f t="shared" si="2"/>
        <v>30</v>
      </c>
      <c r="Q31" s="164">
        <f t="shared" si="4"/>
        <v>0</v>
      </c>
      <c r="R31" s="164">
        <f>Base!B682</f>
        <v>40269</v>
      </c>
      <c r="S31">
        <f t="shared" si="3"/>
        <v>30</v>
      </c>
      <c r="U31" s="164">
        <f t="shared" ref="U31:V31" si="22">U30+1</f>
        <v>30</v>
      </c>
      <c r="V31" s="164">
        <f t="shared" si="22"/>
        <v>30</v>
      </c>
      <c r="W31">
        <v>31</v>
      </c>
    </row>
    <row r="32" spans="11:23" x14ac:dyDescent="0.2">
      <c r="P32">
        <f t="shared" si="2"/>
        <v>31</v>
      </c>
      <c r="Q32" s="164">
        <f t="shared" si="4"/>
        <v>0</v>
      </c>
      <c r="R32" s="164">
        <f>Base!B696</f>
        <v>40360</v>
      </c>
      <c r="S32">
        <f t="shared" si="3"/>
        <v>31</v>
      </c>
      <c r="U32" s="164">
        <f t="shared" ref="U32:V32" si="23">U31+1</f>
        <v>31</v>
      </c>
      <c r="V32" s="164">
        <f t="shared" si="23"/>
        <v>31</v>
      </c>
      <c r="W32">
        <v>32</v>
      </c>
    </row>
    <row r="33" spans="16:23" x14ac:dyDescent="0.2">
      <c r="P33">
        <f t="shared" si="2"/>
        <v>32</v>
      </c>
      <c r="Q33" s="164">
        <f t="shared" si="4"/>
        <v>0</v>
      </c>
      <c r="R33" s="164">
        <f>Base!B710</f>
        <v>40544</v>
      </c>
      <c r="S33">
        <f t="shared" si="3"/>
        <v>32</v>
      </c>
      <c r="U33" s="164">
        <f t="shared" ref="U33:V33" si="24">U32+1</f>
        <v>32</v>
      </c>
      <c r="V33" s="164">
        <f t="shared" si="24"/>
        <v>32</v>
      </c>
      <c r="W33">
        <v>33</v>
      </c>
    </row>
    <row r="34" spans="16:23" x14ac:dyDescent="0.2">
      <c r="P34">
        <f t="shared" si="2"/>
        <v>33</v>
      </c>
      <c r="Q34" s="164">
        <f t="shared" si="4"/>
        <v>0</v>
      </c>
      <c r="R34" s="164">
        <f>Base!B724</f>
        <v>42370</v>
      </c>
      <c r="S34">
        <f t="shared" si="3"/>
        <v>33</v>
      </c>
      <c r="U34" s="164">
        <f t="shared" ref="U34:V34" si="25">U33+1</f>
        <v>33</v>
      </c>
      <c r="V34" s="164">
        <f t="shared" si="25"/>
        <v>33</v>
      </c>
      <c r="W34">
        <v>34</v>
      </c>
    </row>
    <row r="35" spans="16:23" x14ac:dyDescent="0.2">
      <c r="P35">
        <f t="shared" si="2"/>
        <v>34</v>
      </c>
      <c r="Q35" s="164">
        <f t="shared" si="4"/>
        <v>0</v>
      </c>
      <c r="R35" s="164">
        <f>Base!B736</f>
        <v>42736</v>
      </c>
      <c r="S35">
        <f t="shared" si="3"/>
        <v>34</v>
      </c>
      <c r="U35" s="164">
        <f t="shared" ref="U35:V35" si="26">U34+1</f>
        <v>34</v>
      </c>
      <c r="V35" s="164">
        <f t="shared" si="26"/>
        <v>34</v>
      </c>
      <c r="W35">
        <v>35</v>
      </c>
    </row>
    <row r="36" spans="16:23" x14ac:dyDescent="0.2">
      <c r="P36">
        <f t="shared" si="2"/>
        <v>35</v>
      </c>
      <c r="Q36" s="164">
        <f t="shared" si="4"/>
        <v>0</v>
      </c>
      <c r="R36" s="164">
        <f>Base!B748</f>
        <v>43160</v>
      </c>
      <c r="S36">
        <f t="shared" si="3"/>
        <v>35</v>
      </c>
      <c r="U36" s="164">
        <f t="shared" ref="U36:V36" si="27">U35+1</f>
        <v>35</v>
      </c>
      <c r="V36" s="164">
        <f t="shared" si="27"/>
        <v>35</v>
      </c>
      <c r="W36">
        <v>36</v>
      </c>
    </row>
    <row r="37" spans="16:23" x14ac:dyDescent="0.2">
      <c r="P37">
        <f t="shared" si="2"/>
        <v>36</v>
      </c>
      <c r="Q37" s="164">
        <f t="shared" si="4"/>
        <v>0</v>
      </c>
      <c r="R37" s="164">
        <f>Base!B760</f>
        <v>43191</v>
      </c>
      <c r="S37">
        <f t="shared" si="3"/>
        <v>36</v>
      </c>
      <c r="U37" s="164">
        <f t="shared" ref="U37:V37" si="28">U36+1</f>
        <v>36</v>
      </c>
      <c r="V37" s="164">
        <f t="shared" si="28"/>
        <v>36</v>
      </c>
      <c r="W37">
        <v>37</v>
      </c>
    </row>
    <row r="38" spans="16:23" x14ac:dyDescent="0.2">
      <c r="P38">
        <f t="shared" si="2"/>
        <v>37</v>
      </c>
      <c r="Q38" s="164">
        <f t="shared" si="4"/>
        <v>0</v>
      </c>
      <c r="R38" s="164">
        <f>Base!B772</f>
        <v>43466</v>
      </c>
      <c r="S38">
        <f t="shared" si="3"/>
        <v>37</v>
      </c>
      <c r="U38" s="164">
        <f t="shared" ref="U38:V38" si="29">U37+1</f>
        <v>37</v>
      </c>
      <c r="V38" s="164">
        <f t="shared" si="29"/>
        <v>37</v>
      </c>
      <c r="W38">
        <v>38</v>
      </c>
    </row>
    <row r="39" spans="16:23" x14ac:dyDescent="0.2">
      <c r="P39">
        <f t="shared" si="2"/>
        <v>38</v>
      </c>
      <c r="Q39" s="164">
        <f t="shared" si="4"/>
        <v>0</v>
      </c>
      <c r="R39" s="164">
        <f>Base!B784</f>
        <v>43831</v>
      </c>
      <c r="S39">
        <f t="shared" si="3"/>
        <v>38</v>
      </c>
      <c r="U39" s="164">
        <f t="shared" ref="U39:V39" si="30">U38+1</f>
        <v>38</v>
      </c>
      <c r="V39" s="164">
        <f t="shared" si="30"/>
        <v>38</v>
      </c>
      <c r="W39">
        <v>39</v>
      </c>
    </row>
    <row r="40" spans="16:23" x14ac:dyDescent="0.2">
      <c r="P40">
        <f t="shared" si="2"/>
        <v>39</v>
      </c>
      <c r="Q40" s="164">
        <f t="shared" si="4"/>
        <v>0</v>
      </c>
      <c r="R40" s="164">
        <f>Base!B796</f>
        <v>44197</v>
      </c>
      <c r="S40">
        <f t="shared" si="3"/>
        <v>39</v>
      </c>
      <c r="U40" s="164">
        <f t="shared" ref="U40:V40" si="31">U39+1</f>
        <v>39</v>
      </c>
      <c r="V40" s="164">
        <f t="shared" si="31"/>
        <v>39</v>
      </c>
      <c r="W40">
        <v>40</v>
      </c>
    </row>
    <row r="41" spans="16:23" x14ac:dyDescent="0.2">
      <c r="P41">
        <f t="shared" si="2"/>
        <v>40</v>
      </c>
      <c r="Q41" s="164">
        <f t="shared" si="4"/>
        <v>0</v>
      </c>
      <c r="R41" s="164">
        <f>Base!B808</f>
        <v>44562</v>
      </c>
      <c r="S41">
        <f t="shared" si="3"/>
        <v>40</v>
      </c>
      <c r="U41" s="164">
        <f t="shared" ref="U41:V41" si="32">U40+1</f>
        <v>40</v>
      </c>
      <c r="V41" s="164">
        <f t="shared" si="32"/>
        <v>40</v>
      </c>
      <c r="W41">
        <v>41</v>
      </c>
    </row>
    <row r="42" spans="16:23" x14ac:dyDescent="0.2">
      <c r="P42">
        <f t="shared" si="2"/>
        <v>41</v>
      </c>
      <c r="Q42" s="164">
        <f t="shared" si="4"/>
        <v>0</v>
      </c>
      <c r="R42" s="164">
        <f>Base!B820</f>
        <v>44652</v>
      </c>
      <c r="S42">
        <f t="shared" si="3"/>
        <v>41</v>
      </c>
      <c r="U42" s="164">
        <f t="shared" ref="U42:V42" si="33">U41+1</f>
        <v>41</v>
      </c>
      <c r="V42" s="164">
        <f t="shared" si="33"/>
        <v>41</v>
      </c>
      <c r="W42">
        <v>42</v>
      </c>
    </row>
    <row r="43" spans="16:23" x14ac:dyDescent="0.2">
      <c r="P43">
        <f t="shared" si="2"/>
        <v>42</v>
      </c>
      <c r="Q43" s="164">
        <f t="shared" si="4"/>
        <v>0</v>
      </c>
      <c r="R43" s="164">
        <f>Base!B832</f>
        <v>44743</v>
      </c>
      <c r="S43">
        <f t="shared" si="3"/>
        <v>42</v>
      </c>
      <c r="U43" s="164">
        <f t="shared" ref="U43:V43" si="34">U42+1</f>
        <v>42</v>
      </c>
      <c r="V43" s="164">
        <f t="shared" si="34"/>
        <v>42</v>
      </c>
      <c r="W43">
        <v>43</v>
      </c>
    </row>
    <row r="44" spans="16:23" x14ac:dyDescent="0.2">
      <c r="Q44" s="164"/>
      <c r="R44" s="164">
        <v>47483</v>
      </c>
      <c r="U44" s="164">
        <f>U13+1</f>
        <v>13</v>
      </c>
      <c r="V44" s="164">
        <f>V13+1</f>
        <v>13</v>
      </c>
      <c r="W44">
        <v>44</v>
      </c>
    </row>
  </sheetData>
  <sheetProtection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pageSetUpPr fitToPage="1"/>
  </sheetPr>
  <dimension ref="A1:W279"/>
  <sheetViews>
    <sheetView showGridLines="0" zoomScaleNormal="100" workbookViewId="0">
      <pane ySplit="4" topLeftCell="A244" activePane="bottomLeft" state="frozenSplit"/>
      <selection pane="bottomLeft" activeCell="C208" sqref="C208:D279"/>
    </sheetView>
  </sheetViews>
  <sheetFormatPr defaultColWidth="9.140625" defaultRowHeight="12.75" x14ac:dyDescent="0.2"/>
  <cols>
    <col min="1" max="1" width="9.140625" style="104"/>
    <col min="2" max="2" width="11.140625" style="104" customWidth="1"/>
    <col min="3" max="4" width="6.140625" style="104" customWidth="1"/>
    <col min="5" max="6" width="3.7109375" style="104" customWidth="1"/>
    <col min="7" max="7" width="11.7109375" style="104" customWidth="1"/>
    <col min="8" max="9" width="10.7109375" style="104" customWidth="1"/>
    <col min="10" max="10" width="11.7109375" style="104" customWidth="1"/>
    <col min="11" max="12" width="10.7109375" style="104" customWidth="1"/>
    <col min="13" max="14" width="11.7109375" style="104" customWidth="1"/>
    <col min="15" max="15" width="1.7109375" style="104" customWidth="1"/>
    <col min="16" max="22" width="11.7109375" style="104" customWidth="1"/>
    <col min="23" max="16384" width="9.140625" style="104"/>
  </cols>
  <sheetData>
    <row r="1" spans="1:23" ht="16.5" customHeight="1" x14ac:dyDescent="0.2">
      <c r="C1" s="385">
        <f>IF(Foglio2!$J$3=Foglio2!$E$3,'Ausiliari_Coll.Scol. 1^ Pos.Ec.'!A1,IF(Foglio2!$J$3=Foglio2!$E$4,'Collab._Tecnici 1^ Pos.Ec.'!A1,IF(Foglio2!$J$3=Foglio2!$E$5,'Assistenti_Tecnici 1^ Pos.Ec.'!A1,IF(Foglio2!$J$3=Foglio2!$E$6,'Assistenti_Amm.vo 1^ Pos.Ec.'!A1,0))))</f>
        <v>0</v>
      </c>
      <c r="D1" s="470">
        <f>IF(Foglio2!$J$3=Foglio2!$E$3,Ausiliari_Coll.Scol.!B1,IF(Foglio2!$J$3=Foglio2!$E$4,Collab._Tecnici!B1,IF(Foglio2!$J$3=Foglio2!$E$5,Assistenti_Tecnici!B1,IF(Foglio2!$J$3=Foglio2!$E$6,Assistenti_Amm.vo!B1,IF(Foglio2!$J$3=Foglio2!$E$7,Resp_Coord_Amm.vo!B1,IF(Foglio2!$J$3=Foglio2!$E$8,Direttore_Amm.vo!B1,IF(Foglio2!$J$3=Foglio2!$E$9,Doc_mat_elem.re!B1,IF(Foglio2!$J$3=Foglio2!$E$10,Doc_dipl_scuola_sec.!B1,IF(Foglio2!$J$3=Foglio2!$E$11,Doc_scuola_media!B1,IF(Foglio2!$J$3=Foglio2!$E$12,Doc_laureati_scuola_sec.!B1,IF(Foglio2!$J$3=Foglio2!$E$13,Direttivi_capi_ist.!B1,0)))))))))))</f>
        <v>0</v>
      </c>
      <c r="E1" s="430">
        <f>IF(Foglio2!$J$3=Foglio2!$E$3,'Ausiliari_Coll.Scol. 1^ Pos.Ec.'!C1,IF(Foglio2!$J$3=Foglio2!$E$4,'Collab._Tecnici 1^ Pos.Ec.'!C1,IF(Foglio2!$J$3=Foglio2!$E$5,'Assistenti_Tecnici 1^ Pos.Ec.'!C1,IF(Foglio2!$J$3=Foglio2!$E$6,'Assistenti_Amm.vo 1^ Pos.Ec.'!C1,0))))</f>
        <v>0</v>
      </c>
      <c r="F1" s="471"/>
      <c r="G1" s="471"/>
      <c r="H1" s="471"/>
      <c r="I1" s="471"/>
      <c r="J1" s="471"/>
      <c r="K1" s="471"/>
      <c r="L1" s="471"/>
      <c r="M1" s="471"/>
      <c r="N1" s="472"/>
      <c r="O1" s="167"/>
      <c r="P1" s="445" t="s">
        <v>149</v>
      </c>
      <c r="Q1" s="464"/>
      <c r="R1" s="465"/>
      <c r="S1" s="168" t="s">
        <v>161</v>
      </c>
      <c r="T1" s="168" t="s">
        <v>182</v>
      </c>
      <c r="U1" s="168" t="s">
        <v>182</v>
      </c>
      <c r="V1" s="168" t="s">
        <v>182</v>
      </c>
    </row>
    <row r="2" spans="1:23" ht="12" customHeight="1" x14ac:dyDescent="0.2">
      <c r="C2" s="169">
        <v>1</v>
      </c>
      <c r="D2" s="170"/>
      <c r="E2" s="473"/>
      <c r="F2" s="473"/>
      <c r="G2" s="473"/>
      <c r="H2" s="473"/>
      <c r="I2" s="473"/>
      <c r="J2" s="473"/>
      <c r="K2" s="473"/>
      <c r="L2" s="473"/>
      <c r="M2" s="473"/>
      <c r="N2" s="474"/>
      <c r="O2" s="171"/>
      <c r="P2" s="466"/>
      <c r="Q2" s="467"/>
      <c r="R2" s="468"/>
      <c r="S2" s="172" t="s">
        <v>162</v>
      </c>
      <c r="T2" s="172" t="s">
        <v>183</v>
      </c>
      <c r="U2" s="172" t="s">
        <v>183</v>
      </c>
      <c r="V2" s="172" t="s">
        <v>183</v>
      </c>
    </row>
    <row r="3" spans="1:23" ht="12.75" customHeight="1" x14ac:dyDescent="0.2">
      <c r="C3" s="392" t="s">
        <v>16</v>
      </c>
      <c r="D3" s="393"/>
      <c r="E3" s="451" t="s">
        <v>15</v>
      </c>
      <c r="F3" s="452"/>
      <c r="G3" s="392" t="s">
        <v>2</v>
      </c>
      <c r="H3" s="455"/>
      <c r="I3" s="455"/>
      <c r="J3" s="455"/>
      <c r="K3" s="455"/>
      <c r="L3" s="456"/>
      <c r="M3" s="401" t="s">
        <v>49</v>
      </c>
      <c r="N3" s="401" t="s">
        <v>50</v>
      </c>
      <c r="O3" s="173"/>
      <c r="P3" s="405" t="s">
        <v>150</v>
      </c>
      <c r="Q3" s="405" t="s">
        <v>153</v>
      </c>
      <c r="R3" s="174" t="s">
        <v>147</v>
      </c>
      <c r="S3" s="403" t="s">
        <v>163</v>
      </c>
      <c r="T3" s="403" t="s">
        <v>181</v>
      </c>
      <c r="U3" s="403" t="s">
        <v>200</v>
      </c>
      <c r="V3" s="403" t="s">
        <v>214</v>
      </c>
    </row>
    <row r="4" spans="1:23" ht="34.5" customHeight="1" x14ac:dyDescent="0.2">
      <c r="C4" s="175" t="s">
        <v>20</v>
      </c>
      <c r="D4" s="175" t="s">
        <v>21</v>
      </c>
      <c r="E4" s="453"/>
      <c r="F4" s="454"/>
      <c r="G4" s="214" t="s">
        <v>17</v>
      </c>
      <c r="H4" s="214" t="s">
        <v>154</v>
      </c>
      <c r="I4" s="214" t="s">
        <v>207</v>
      </c>
      <c r="J4" s="214" t="s">
        <v>1</v>
      </c>
      <c r="K4" s="214" t="s">
        <v>151</v>
      </c>
      <c r="L4" s="214" t="s">
        <v>158</v>
      </c>
      <c r="M4" s="457"/>
      <c r="N4" s="457"/>
      <c r="O4" s="176"/>
      <c r="P4" s="469"/>
      <c r="Q4" s="469"/>
      <c r="R4" s="177">
        <f>IF(Foglio2!J3=Foglio2!E3,Ausiliari_Coll.Scol.!P4,IF(Foglio2!J3=Foglio2!E4,Collab._Tecnici!P4,IF(Foglio2!J3=Foglio2!E5,Assistenti_Tecnici!P4,IF(Foglio2!J3=Foglio2!E6,Assistenti_Amm.vo!P4,IF(Foglio2!J3=Foglio2!E7,Resp_Coord_Amm.vo!P4,IF(Foglio2!J3=Foglio2!E8,Direttore_Amm.vo!P4,IF(Foglio2!J3=Foglio2!E9,Doc_mat_elem.re!P4,IF(Foglio2!J3=Foglio2!E10,Doc_dipl_scuola_sec.!P4,IF(Foglio2!J3=Foglio2!E11,Doc_scuola_media!P4,IF(Foglio2!J3=Foglio2!E12,Doc_laureati_scuola_sec.!P4,IF(Foglio2!J3=Foglio2!E13,Direttivi_capi_ist.!P4,0)))))))))))</f>
        <v>0</v>
      </c>
      <c r="S4" s="463" t="s">
        <v>164</v>
      </c>
      <c r="T4" s="463" t="s">
        <v>164</v>
      </c>
      <c r="U4" s="463" t="s">
        <v>164</v>
      </c>
      <c r="V4" s="463" t="s">
        <v>164</v>
      </c>
    </row>
    <row r="5" spans="1:23" s="244" customFormat="1" ht="10.5" customHeight="1" x14ac:dyDescent="0.2">
      <c r="C5" s="178" t="s">
        <v>5</v>
      </c>
      <c r="D5" s="213" t="s">
        <v>6</v>
      </c>
      <c r="E5" s="419" t="s">
        <v>7</v>
      </c>
      <c r="F5" s="420"/>
      <c r="G5" s="178" t="s">
        <v>8</v>
      </c>
      <c r="H5" s="178" t="s">
        <v>9</v>
      </c>
      <c r="I5" s="178" t="s">
        <v>10</v>
      </c>
      <c r="J5" s="178" t="s">
        <v>11</v>
      </c>
      <c r="K5" s="178" t="s">
        <v>12</v>
      </c>
      <c r="L5" s="178" t="s">
        <v>13</v>
      </c>
      <c r="M5" s="178" t="s">
        <v>14</v>
      </c>
      <c r="N5" s="178" t="s">
        <v>19</v>
      </c>
      <c r="O5" s="179"/>
      <c r="P5" s="180" t="s">
        <v>159</v>
      </c>
      <c r="Q5" s="180" t="s">
        <v>208</v>
      </c>
      <c r="R5" s="181"/>
      <c r="S5" s="181"/>
      <c r="T5" s="181"/>
      <c r="U5" s="181"/>
      <c r="V5" s="181"/>
    </row>
    <row r="6" spans="1:23" ht="12.75" customHeight="1" x14ac:dyDescent="0.2">
      <c r="A6" s="104">
        <f>IF(Foglio2!$J$7=1,TRUNC(V6,0),TRUNC(U6,0))</f>
        <v>0</v>
      </c>
      <c r="B6" s="245">
        <f t="shared" ref="B6" si="0">C8</f>
        <v>38718</v>
      </c>
      <c r="C6" s="375">
        <v>38718</v>
      </c>
      <c r="D6" s="375">
        <v>39082</v>
      </c>
      <c r="E6" s="246" t="s">
        <v>3</v>
      </c>
      <c r="F6" s="247">
        <v>0</v>
      </c>
      <c r="G6" s="248">
        <f>IF(Foglio2!$J$3=Foglio2!$E$3,'Ausiliari_Coll.Scol. 1^ Pos.Ec.'!E6,IF(Foglio2!$J$3=Foglio2!$E$4,'Collab._Tecnici 1^ Pos.Ec.'!E6,IF(Foglio2!$J$3=Foglio2!$E$5,'Assistenti_Tecnici 1^ Pos.Ec.'!E6,IF(Foglio2!$J$3=Foglio2!$E$6,'Assistenti_Amm.vo 1^ Pos.Ec.'!E6,0))))</f>
        <v>0</v>
      </c>
      <c r="H6" s="248">
        <f>IF(Foglio2!$J$3=Foglio2!$E$3,'Ausiliari_Coll.Scol. 1^ Pos.Ec.'!F6,IF(Foglio2!$J$3=Foglio2!$E$4,'Collab._Tecnici 1^ Pos.Ec.'!F6,IF(Foglio2!$J$3=Foglio2!$E$5,'Assistenti_Tecnici 1^ Pos.Ec.'!F6,IF(Foglio2!$J$3=Foglio2!$E$6,'Assistenti_Amm.vo 1^ Pos.Ec.'!F6,0))))</f>
        <v>0</v>
      </c>
      <c r="I6" s="248">
        <f>IF(Foglio2!$J$3=Foglio2!$E$3,'Ausiliari_Coll.Scol. 1^ Pos.Ec.'!G6,IF(Foglio2!$J$3=Foglio2!$E$4,'Collab._Tecnici 1^ Pos.Ec.'!G6,IF(Foglio2!$J$3=Foglio2!$E$5,'Assistenti_Tecnici 1^ Pos.Ec.'!G6,IF(Foglio2!$J$3=Foglio2!$E$6,'Assistenti_Amm.vo 1^ Pos.Ec.'!G6,0))))</f>
        <v>0</v>
      </c>
      <c r="J6" s="248">
        <f>IF(Foglio2!$J$3=Foglio2!$E$3,'Ausiliari_Coll.Scol. 1^ Pos.Ec.'!H6,IF(Foglio2!$J$3=Foglio2!$E$4,'Collab._Tecnici 1^ Pos.Ec.'!H6,IF(Foglio2!$J$3=Foglio2!$E$5,'Assistenti_Tecnici 1^ Pos.Ec.'!H6,IF(Foglio2!$J$3=Foglio2!$E$6,'Assistenti_Amm.vo 1^ Pos.Ec.'!H6,0))))</f>
        <v>0</v>
      </c>
      <c r="K6" s="248">
        <f>IF(Foglio2!$J$3=Foglio2!$E$3,'Ausiliari_Coll.Scol. 1^ Pos.Ec.'!I6,IF(Foglio2!$J$3=Foglio2!$E$4,'Collab._Tecnici 1^ Pos.Ec.'!I6,IF(Foglio2!$J$3=Foglio2!$E$5,'Assistenti_Tecnici 1^ Pos.Ec.'!I6,IF(Foglio2!$J$3=Foglio2!$E$6,'Assistenti_Amm.vo 1^ Pos.Ec.'!I6,0))))</f>
        <v>0</v>
      </c>
      <c r="L6" s="248">
        <f>IF(Foglio2!$J$3=Foglio2!$E$3,'Ausiliari_Coll.Scol. 1^ Pos.Ec.'!J6,IF(Foglio2!$J$3=Foglio2!$E$4,'Collab._Tecnici 1^ Pos.Ec.'!J6,IF(Foglio2!$J$3=Foglio2!$E$5,'Assistenti_Tecnici 1^ Pos.Ec.'!J6,IF(Foglio2!$J$3=Foglio2!$E$6,'Assistenti_Amm.vo 1^ Pos.Ec.'!J6,0))))</f>
        <v>0</v>
      </c>
      <c r="M6" s="249">
        <f>IF(Foglio2!$J$3=Foglio2!$E$3,'Ausiliari_Coll.Scol. 1^ Pos.Ec.'!K6,IF(Foglio2!$J$3=Foglio2!$E$4,'Collab._Tecnici 1^ Pos.Ec.'!K6,IF(Foglio2!$J$3=Foglio2!$E$5,'Assistenti_Tecnici 1^ Pos.Ec.'!K6,IF(Foglio2!$J$3=Foglio2!$E$6,'Assistenti_Amm.vo 1^ Pos.Ec.'!K6,0))))</f>
        <v>0</v>
      </c>
      <c r="N6" s="250">
        <f>IF(Foglio2!$J$3=Foglio2!$E$3,'Ausiliari_Coll.Scol. 1^ Pos.Ec.'!L6,IF(Foglio2!$J$3=Foglio2!$E$4,'Collab._Tecnici 1^ Pos.Ec.'!L6,IF(Foglio2!$J$3=Foglio2!$E$5,'Assistenti_Tecnici 1^ Pos.Ec.'!L6,IF(Foglio2!$J$3=Foglio2!$E$6,'Assistenti_Amm.vo 1^ Pos.Ec.'!L6,0))))</f>
        <v>0</v>
      </c>
      <c r="O6" s="251"/>
      <c r="P6" s="252">
        <f>IF(Foglio2!$J$3=Foglio2!$E$3,'Ausiliari_Coll.Scol. 1^ Pos.Ec.'!N6,IF(Foglio2!$J$3=Foglio2!$E$4,'Collab._Tecnici 1^ Pos.Ec.'!N6,IF(Foglio2!$J$3=Foglio2!$E$5,'Assistenti_Tecnici 1^ Pos.Ec.'!N6,IF(Foglio2!$J$3=Foglio2!$E$6,'Assistenti_Amm.vo 1^ Pos.Ec.'!N6,0))))</f>
        <v>0</v>
      </c>
      <c r="Q6" s="252">
        <f>IF(Foglio2!$J$3=Foglio2!$E$3,'Ausiliari_Coll.Scol. 1^ Pos.Ec.'!O6,IF(Foglio2!$J$3=Foglio2!$E$4,'Collab._Tecnici 1^ Pos.Ec.'!O6,IF(Foglio2!$J$3=Foglio2!$E$5,'Assistenti_Tecnici 1^ Pos.Ec.'!O6,IF(Foglio2!$J$3=Foglio2!$E$6,'Assistenti_Amm.vo 1^ Pos.Ec.'!O6,0))))</f>
        <v>0</v>
      </c>
      <c r="R6" s="252">
        <f>IF(Foglio2!$J$3=Foglio2!$E$3,'Ausiliari_Coll.Scol. 1^ Pos.Ec.'!P6,IF(Foglio2!$J$3=Foglio2!$E$4,'Collab._Tecnici 1^ Pos.Ec.'!P6,IF(Foglio2!$J$3=Foglio2!$E$5,'Assistenti_Tecnici 1^ Pos.Ec.'!P6,IF(Foglio2!$J$3=Foglio2!$E$6,'Assistenti_Amm.vo 1^ Pos.Ec.'!P6,0))))</f>
        <v>0</v>
      </c>
      <c r="S6" s="252">
        <f>IF(Foglio2!$J$3=Foglio2!$E$3,'Ausiliari_Coll.Scol. 1^ Pos.Ec.'!Q6,IF(Foglio2!$J$3=Foglio2!$E$4,'Collab._Tecnici 1^ Pos.Ec.'!Q6,IF(Foglio2!$J$3=Foglio2!$E$5,'Assistenti_Tecnici 1^ Pos.Ec.'!Q6,IF(Foglio2!$J$3=Foglio2!$E$6,'Assistenti_Amm.vo 1^ Pos.Ec.'!Q6,0))))</f>
        <v>0</v>
      </c>
      <c r="T6" s="252">
        <f>IF(Foglio2!$J$3=Foglio2!$E$3,'Ausiliari_Coll.Scol. 1^ Pos.Ec.'!R6,IF(Foglio2!$J$3=Foglio2!$E$4,'Collab._Tecnici 1^ Pos.Ec.'!R6,IF(Foglio2!$J$3=Foglio2!$E$5,'Assistenti_Tecnici 1^ Pos.Ec.'!R6,IF(Foglio2!$J$3=Foglio2!$E$6,'Assistenti_Amm.vo 1^ Pos.Ec.'!R6,0))))</f>
        <v>0</v>
      </c>
      <c r="U6" s="252">
        <f>(P6)/12*0.8</f>
        <v>0</v>
      </c>
      <c r="V6" s="252">
        <f>(P6+R6)/12*0.8</f>
        <v>0</v>
      </c>
      <c r="W6" s="253" t="str">
        <f>"Fascia Da "&amp;F6&amp;" a "&amp;F7&amp;" Decorrenza "&amp;DAY(C6)&amp;"/"&amp;MONTH(C6)&amp;"/"&amp;YEAR(C6)</f>
        <v>Fascia Da 0 a 2 Decorrenza 1/1/2006</v>
      </c>
    </row>
    <row r="7" spans="1:23" ht="9" customHeight="1" x14ac:dyDescent="0.2">
      <c r="B7" s="245">
        <f t="shared" ref="B7" si="1">B6+1</f>
        <v>38719</v>
      </c>
      <c r="C7" s="376"/>
      <c r="D7" s="376"/>
      <c r="E7" s="254" t="s">
        <v>4</v>
      </c>
      <c r="F7" s="255">
        <v>2</v>
      </c>
      <c r="G7" s="256">
        <f t="shared" ref="G7:U7" si="2">G6*1936.27</f>
        <v>0</v>
      </c>
      <c r="H7" s="256">
        <f t="shared" si="2"/>
        <v>0</v>
      </c>
      <c r="I7" s="256">
        <f t="shared" si="2"/>
        <v>0</v>
      </c>
      <c r="J7" s="256">
        <f t="shared" si="2"/>
        <v>0</v>
      </c>
      <c r="K7" s="256">
        <f t="shared" si="2"/>
        <v>0</v>
      </c>
      <c r="L7" s="257">
        <f t="shared" si="2"/>
        <v>0</v>
      </c>
      <c r="M7" s="256">
        <f t="shared" si="2"/>
        <v>0</v>
      </c>
      <c r="N7" s="258">
        <f t="shared" si="2"/>
        <v>0</v>
      </c>
      <c r="O7" s="183"/>
      <c r="P7" s="184">
        <f t="shared" si="2"/>
        <v>0</v>
      </c>
      <c r="Q7" s="184">
        <f t="shared" si="2"/>
        <v>0</v>
      </c>
      <c r="R7" s="184">
        <f t="shared" si="2"/>
        <v>0</v>
      </c>
      <c r="S7" s="184">
        <f t="shared" si="2"/>
        <v>0</v>
      </c>
      <c r="T7" s="184">
        <f t="shared" si="2"/>
        <v>0</v>
      </c>
      <c r="U7" s="184">
        <f t="shared" si="2"/>
        <v>0</v>
      </c>
      <c r="V7" s="184">
        <f t="shared" ref="V7:V97" si="3">V6*1936.27</f>
        <v>0</v>
      </c>
    </row>
    <row r="8" spans="1:23" ht="12.75" customHeight="1" x14ac:dyDescent="0.2">
      <c r="A8" s="104">
        <f>IF(Foglio2!$J$7=1,TRUNC(V8,0),TRUNC(U8,0))</f>
        <v>0</v>
      </c>
      <c r="B8" s="245">
        <f t="shared" ref="B8:B36" si="4">B7+1</f>
        <v>38720</v>
      </c>
      <c r="C8" s="377">
        <v>38718</v>
      </c>
      <c r="D8" s="377">
        <v>39082</v>
      </c>
      <c r="E8" s="259" t="s">
        <v>3</v>
      </c>
      <c r="F8" s="260">
        <v>3</v>
      </c>
      <c r="G8" s="248">
        <f>IF(Foglio2!$J$3=Foglio2!$E$3,'Ausiliari_Coll.Scol. 1^ Pos.Ec.'!E8,IF(Foglio2!$J$3=Foglio2!$E$4,'Collab._Tecnici 1^ Pos.Ec.'!E8,IF(Foglio2!$J$3=Foglio2!$E$5,'Assistenti_Tecnici 1^ Pos.Ec.'!E8,IF(Foglio2!$J$3=Foglio2!$E$6,'Assistenti_Amm.vo 1^ Pos.Ec.'!E8,0))))</f>
        <v>0</v>
      </c>
      <c r="H8" s="248">
        <f>IF(Foglio2!$J$3=Foglio2!$E$3,'Ausiliari_Coll.Scol. 1^ Pos.Ec.'!F8,IF(Foglio2!$J$3=Foglio2!$E$4,'Collab._Tecnici 1^ Pos.Ec.'!F8,IF(Foglio2!$J$3=Foglio2!$E$5,'Assistenti_Tecnici 1^ Pos.Ec.'!F8,IF(Foglio2!$J$3=Foglio2!$E$6,'Assistenti_Amm.vo 1^ Pos.Ec.'!F8,0))))</f>
        <v>0</v>
      </c>
      <c r="I8" s="248">
        <f>IF(Foglio2!$J$3=Foglio2!$E$3,'Ausiliari_Coll.Scol. 1^ Pos.Ec.'!G8,IF(Foglio2!$J$3=Foglio2!$E$4,'Collab._Tecnici 1^ Pos.Ec.'!G8,IF(Foglio2!$J$3=Foglio2!$E$5,'Assistenti_Tecnici 1^ Pos.Ec.'!G8,IF(Foglio2!$J$3=Foglio2!$E$6,'Assistenti_Amm.vo 1^ Pos.Ec.'!G8,0))))</f>
        <v>0</v>
      </c>
      <c r="J8" s="248">
        <f>IF(Foglio2!$J$3=Foglio2!$E$3,'Ausiliari_Coll.Scol. 1^ Pos.Ec.'!H8,IF(Foglio2!$J$3=Foglio2!$E$4,'Collab._Tecnici 1^ Pos.Ec.'!H8,IF(Foglio2!$J$3=Foglio2!$E$5,'Assistenti_Tecnici 1^ Pos.Ec.'!H8,IF(Foglio2!$J$3=Foglio2!$E$6,'Assistenti_Amm.vo 1^ Pos.Ec.'!H8,0))))</f>
        <v>0</v>
      </c>
      <c r="K8" s="248">
        <f>IF(Foglio2!$J$3=Foglio2!$E$3,'Ausiliari_Coll.Scol. 1^ Pos.Ec.'!I8,IF(Foglio2!$J$3=Foglio2!$E$4,'Collab._Tecnici 1^ Pos.Ec.'!I8,IF(Foglio2!$J$3=Foglio2!$E$5,'Assistenti_Tecnici 1^ Pos.Ec.'!I8,IF(Foglio2!$J$3=Foglio2!$E$6,'Assistenti_Amm.vo 1^ Pos.Ec.'!I8,0))))</f>
        <v>0</v>
      </c>
      <c r="L8" s="261">
        <f>IF(Foglio2!$J$3=Foglio2!$E$3,'Ausiliari_Coll.Scol. 1^ Pos.Ec.'!J8,IF(Foglio2!$J$3=Foglio2!$E$4,'Collab._Tecnici 1^ Pos.Ec.'!J8,IF(Foglio2!$J$3=Foglio2!$E$5,'Assistenti_Tecnici 1^ Pos.Ec.'!J8,IF(Foglio2!$J$3=Foglio2!$E$6,'Assistenti_Amm.vo 1^ Pos.Ec.'!J8,0))))</f>
        <v>0</v>
      </c>
      <c r="M8" s="262">
        <f>IF(Foglio2!$J$3=Foglio2!$E$3,'Ausiliari_Coll.Scol. 1^ Pos.Ec.'!K8,IF(Foglio2!$J$3=Foglio2!$E$4,'Collab._Tecnici 1^ Pos.Ec.'!K8,IF(Foglio2!$J$3=Foglio2!$E$5,'Assistenti_Tecnici 1^ Pos.Ec.'!K8,IF(Foglio2!$J$3=Foglio2!$E$6,'Assistenti_Amm.vo 1^ Pos.Ec.'!K8,0))))</f>
        <v>0</v>
      </c>
      <c r="N8" s="263">
        <f>IF(Foglio2!$J$3=Foglio2!$E$3,'Ausiliari_Coll.Scol. 1^ Pos.Ec.'!L8,IF(Foglio2!$J$3=Foglio2!$E$4,'Collab._Tecnici 1^ Pos.Ec.'!L8,IF(Foglio2!$J$3=Foglio2!$E$5,'Assistenti_Tecnici 1^ Pos.Ec.'!L8,IF(Foglio2!$J$3=Foglio2!$E$6,'Assistenti_Amm.vo 1^ Pos.Ec.'!L8,0))))</f>
        <v>0</v>
      </c>
      <c r="O8" s="251"/>
      <c r="P8" s="252">
        <f>IF(Foglio2!$J$3=Foglio2!$E$3,'Ausiliari_Coll.Scol. 1^ Pos.Ec.'!N8,IF(Foglio2!$J$3=Foglio2!$E$4,'Collab._Tecnici 1^ Pos.Ec.'!N8,IF(Foglio2!$J$3=Foglio2!$E$5,'Assistenti_Tecnici 1^ Pos.Ec.'!N8,IF(Foglio2!$J$3=Foglio2!$E$6,'Assistenti_Amm.vo 1^ Pos.Ec.'!N8,0))))</f>
        <v>0</v>
      </c>
      <c r="Q8" s="252">
        <f>IF(Foglio2!$J$3=Foglio2!$E$3,'Ausiliari_Coll.Scol. 1^ Pos.Ec.'!O8,IF(Foglio2!$J$3=Foglio2!$E$4,'Collab._Tecnici 1^ Pos.Ec.'!O8,IF(Foglio2!$J$3=Foglio2!$E$5,'Assistenti_Tecnici 1^ Pos.Ec.'!O8,IF(Foglio2!$J$3=Foglio2!$E$6,'Assistenti_Amm.vo 1^ Pos.Ec.'!O8,0))))</f>
        <v>0</v>
      </c>
      <c r="R8" s="252">
        <f>IF(Foglio2!$J$3=Foglio2!$E$3,'Ausiliari_Coll.Scol. 1^ Pos.Ec.'!P8,IF(Foglio2!$J$3=Foglio2!$E$4,'Collab._Tecnici 1^ Pos.Ec.'!P8,IF(Foglio2!$J$3=Foglio2!$E$5,'Assistenti_Tecnici 1^ Pos.Ec.'!P8,IF(Foglio2!$J$3=Foglio2!$E$6,'Assistenti_Amm.vo 1^ Pos.Ec.'!P8,0))))</f>
        <v>0</v>
      </c>
      <c r="S8" s="252">
        <f>IF(Foglio2!$J$3=Foglio2!$E$3,'Ausiliari_Coll.Scol. 1^ Pos.Ec.'!Q8,IF(Foglio2!$J$3=Foglio2!$E$4,'Collab._Tecnici 1^ Pos.Ec.'!Q8,IF(Foglio2!$J$3=Foglio2!$E$5,'Assistenti_Tecnici 1^ Pos.Ec.'!Q8,IF(Foglio2!$J$3=Foglio2!$E$6,'Assistenti_Amm.vo 1^ Pos.Ec.'!Q8,0))))</f>
        <v>0</v>
      </c>
      <c r="T8" s="252">
        <f>IF(Foglio2!$J$3=Foglio2!$E$3,'Ausiliari_Coll.Scol. 1^ Pos.Ec.'!R8,IF(Foglio2!$J$3=Foglio2!$E$4,'Collab._Tecnici 1^ Pos.Ec.'!R8,IF(Foglio2!$J$3=Foglio2!$E$5,'Assistenti_Tecnici 1^ Pos.Ec.'!R8,IF(Foglio2!$J$3=Foglio2!$E$6,'Assistenti_Amm.vo 1^ Pos.Ec.'!R8,0))))</f>
        <v>0</v>
      </c>
      <c r="U8" s="252">
        <f t="shared" ref="U8" si="5">(P8)/12*0.8</f>
        <v>0</v>
      </c>
      <c r="V8" s="252">
        <f t="shared" ref="V8" si="6">(P8+R8)/12*0.8</f>
        <v>0</v>
      </c>
      <c r="W8" s="253" t="str">
        <f>"Fascia Da "&amp;F8&amp;" a "&amp;F9&amp;" Decorrenza "&amp;DAY(C6)&amp;"/"&amp;MONTH(C6)&amp;"/"&amp;YEAR(C6)</f>
        <v>Fascia Da 3 a 8 Decorrenza 1/1/2006</v>
      </c>
    </row>
    <row r="9" spans="1:23" ht="9" customHeight="1" x14ac:dyDescent="0.2">
      <c r="B9" s="245">
        <f t="shared" si="4"/>
        <v>38721</v>
      </c>
      <c r="C9" s="377"/>
      <c r="D9" s="377"/>
      <c r="E9" s="254" t="s">
        <v>4</v>
      </c>
      <c r="F9" s="255">
        <v>8</v>
      </c>
      <c r="G9" s="256">
        <f t="shared" ref="G9:N9" si="7">G8*1936.27</f>
        <v>0</v>
      </c>
      <c r="H9" s="256">
        <f t="shared" si="7"/>
        <v>0</v>
      </c>
      <c r="I9" s="256">
        <f t="shared" si="7"/>
        <v>0</v>
      </c>
      <c r="J9" s="256">
        <f t="shared" si="7"/>
        <v>0</v>
      </c>
      <c r="K9" s="256">
        <f t="shared" si="7"/>
        <v>0</v>
      </c>
      <c r="L9" s="257">
        <f t="shared" si="7"/>
        <v>0</v>
      </c>
      <c r="M9" s="256">
        <f t="shared" si="7"/>
        <v>0</v>
      </c>
      <c r="N9" s="258">
        <f t="shared" si="7"/>
        <v>0</v>
      </c>
      <c r="O9" s="183"/>
      <c r="P9" s="184">
        <f t="shared" ref="P9:U9" si="8">P8*1936.27</f>
        <v>0</v>
      </c>
      <c r="Q9" s="184">
        <f t="shared" si="8"/>
        <v>0</v>
      </c>
      <c r="R9" s="184">
        <f t="shared" si="8"/>
        <v>0</v>
      </c>
      <c r="S9" s="184">
        <f t="shared" si="8"/>
        <v>0</v>
      </c>
      <c r="T9" s="184">
        <f t="shared" si="8"/>
        <v>0</v>
      </c>
      <c r="U9" s="184">
        <f t="shared" si="8"/>
        <v>0</v>
      </c>
      <c r="V9" s="184">
        <f t="shared" si="3"/>
        <v>0</v>
      </c>
    </row>
    <row r="10" spans="1:23" ht="12.75" customHeight="1" x14ac:dyDescent="0.2">
      <c r="A10" s="104">
        <f>IF(Foglio2!$J$7=1,TRUNC(V10,0),TRUNC(U10,0))</f>
        <v>0</v>
      </c>
      <c r="B10" s="245">
        <f t="shared" si="4"/>
        <v>38722</v>
      </c>
      <c r="C10" s="377"/>
      <c r="D10" s="377"/>
      <c r="E10" s="259" t="s">
        <v>3</v>
      </c>
      <c r="F10" s="260">
        <v>9</v>
      </c>
      <c r="G10" s="248">
        <f>IF(Foglio2!$J$3=Foglio2!$E$3,'Ausiliari_Coll.Scol. 1^ Pos.Ec.'!E10,IF(Foglio2!$J$3=Foglio2!$E$4,'Collab._Tecnici 1^ Pos.Ec.'!E10,IF(Foglio2!$J$3=Foglio2!$E$5,'Assistenti_Tecnici 1^ Pos.Ec.'!E10,IF(Foglio2!$J$3=Foglio2!$E$6,'Assistenti_Amm.vo 1^ Pos.Ec.'!E10,0))))</f>
        <v>0</v>
      </c>
      <c r="H10" s="248">
        <f>IF(Foglio2!$J$3=Foglio2!$E$3,'Ausiliari_Coll.Scol. 1^ Pos.Ec.'!F10,IF(Foglio2!$J$3=Foglio2!$E$4,'Collab._Tecnici 1^ Pos.Ec.'!F10,IF(Foglio2!$J$3=Foglio2!$E$5,'Assistenti_Tecnici 1^ Pos.Ec.'!F10,IF(Foglio2!$J$3=Foglio2!$E$6,'Assistenti_Amm.vo 1^ Pos.Ec.'!F10,0))))</f>
        <v>0</v>
      </c>
      <c r="I10" s="248">
        <f>IF(Foglio2!$J$3=Foglio2!$E$3,'Ausiliari_Coll.Scol. 1^ Pos.Ec.'!G10,IF(Foglio2!$J$3=Foglio2!$E$4,'Collab._Tecnici 1^ Pos.Ec.'!G10,IF(Foglio2!$J$3=Foglio2!$E$5,'Assistenti_Tecnici 1^ Pos.Ec.'!G10,IF(Foglio2!$J$3=Foglio2!$E$6,'Assistenti_Amm.vo 1^ Pos.Ec.'!G10,0))))</f>
        <v>0</v>
      </c>
      <c r="J10" s="248">
        <f>IF(Foglio2!$J$3=Foglio2!$E$3,'Ausiliari_Coll.Scol. 1^ Pos.Ec.'!H10,IF(Foglio2!$J$3=Foglio2!$E$4,'Collab._Tecnici 1^ Pos.Ec.'!H10,IF(Foglio2!$J$3=Foglio2!$E$5,'Assistenti_Tecnici 1^ Pos.Ec.'!H10,IF(Foglio2!$J$3=Foglio2!$E$6,'Assistenti_Amm.vo 1^ Pos.Ec.'!H10,0))))</f>
        <v>0</v>
      </c>
      <c r="K10" s="248">
        <f>IF(Foglio2!$J$3=Foglio2!$E$3,'Ausiliari_Coll.Scol. 1^ Pos.Ec.'!I10,IF(Foglio2!$J$3=Foglio2!$E$4,'Collab._Tecnici 1^ Pos.Ec.'!I10,IF(Foglio2!$J$3=Foglio2!$E$5,'Assistenti_Tecnici 1^ Pos.Ec.'!I10,IF(Foglio2!$J$3=Foglio2!$E$6,'Assistenti_Amm.vo 1^ Pos.Ec.'!I10,0))))</f>
        <v>0</v>
      </c>
      <c r="L10" s="261">
        <f>IF(Foglio2!$J$3=Foglio2!$E$3,'Ausiliari_Coll.Scol. 1^ Pos.Ec.'!J10,IF(Foglio2!$J$3=Foglio2!$E$4,'Collab._Tecnici 1^ Pos.Ec.'!J10,IF(Foglio2!$J$3=Foglio2!$E$5,'Assistenti_Tecnici 1^ Pos.Ec.'!J10,IF(Foglio2!$J$3=Foglio2!$E$6,'Assistenti_Amm.vo 1^ Pos.Ec.'!J10,0))))</f>
        <v>0</v>
      </c>
      <c r="M10" s="262">
        <f>IF(Foglio2!$J$3=Foglio2!$E$3,'Ausiliari_Coll.Scol. 1^ Pos.Ec.'!K10,IF(Foglio2!$J$3=Foglio2!$E$4,'Collab._Tecnici 1^ Pos.Ec.'!K10,IF(Foglio2!$J$3=Foglio2!$E$5,'Assistenti_Tecnici 1^ Pos.Ec.'!K10,IF(Foglio2!$J$3=Foglio2!$E$6,'Assistenti_Amm.vo 1^ Pos.Ec.'!K10,0))))</f>
        <v>0</v>
      </c>
      <c r="N10" s="263">
        <f>IF(Foglio2!$J$3=Foglio2!$E$3,'Ausiliari_Coll.Scol. 1^ Pos.Ec.'!L10,IF(Foglio2!$J$3=Foglio2!$E$4,'Collab._Tecnici 1^ Pos.Ec.'!L10,IF(Foglio2!$J$3=Foglio2!$E$5,'Assistenti_Tecnici 1^ Pos.Ec.'!L10,IF(Foglio2!$J$3=Foglio2!$E$6,'Assistenti_Amm.vo 1^ Pos.Ec.'!L10,0))))</f>
        <v>0</v>
      </c>
      <c r="O10" s="251"/>
      <c r="P10" s="252">
        <f>IF(Foglio2!$J$3=Foglio2!$E$3,'Ausiliari_Coll.Scol. 1^ Pos.Ec.'!N10,IF(Foglio2!$J$3=Foglio2!$E$4,'Collab._Tecnici 1^ Pos.Ec.'!N10,IF(Foglio2!$J$3=Foglio2!$E$5,'Assistenti_Tecnici 1^ Pos.Ec.'!N10,IF(Foglio2!$J$3=Foglio2!$E$6,'Assistenti_Amm.vo 1^ Pos.Ec.'!N10,0))))</f>
        <v>0</v>
      </c>
      <c r="Q10" s="252">
        <f>IF(Foglio2!$J$3=Foglio2!$E$3,'Ausiliari_Coll.Scol. 1^ Pos.Ec.'!O10,IF(Foglio2!$J$3=Foglio2!$E$4,'Collab._Tecnici 1^ Pos.Ec.'!O10,IF(Foglio2!$J$3=Foglio2!$E$5,'Assistenti_Tecnici 1^ Pos.Ec.'!O10,IF(Foglio2!$J$3=Foglio2!$E$6,'Assistenti_Amm.vo 1^ Pos.Ec.'!O10,0))))</f>
        <v>0</v>
      </c>
      <c r="R10" s="252">
        <f>IF(Foglio2!$J$3=Foglio2!$E$3,'Ausiliari_Coll.Scol. 1^ Pos.Ec.'!P10,IF(Foglio2!$J$3=Foglio2!$E$4,'Collab._Tecnici 1^ Pos.Ec.'!P10,IF(Foglio2!$J$3=Foglio2!$E$5,'Assistenti_Tecnici 1^ Pos.Ec.'!P10,IF(Foglio2!$J$3=Foglio2!$E$6,'Assistenti_Amm.vo 1^ Pos.Ec.'!P10,0))))</f>
        <v>0</v>
      </c>
      <c r="S10" s="252">
        <f>IF(Foglio2!$J$3=Foglio2!$E$3,'Ausiliari_Coll.Scol. 1^ Pos.Ec.'!Q10,IF(Foglio2!$J$3=Foglio2!$E$4,'Collab._Tecnici 1^ Pos.Ec.'!Q10,IF(Foglio2!$J$3=Foglio2!$E$5,'Assistenti_Tecnici 1^ Pos.Ec.'!Q10,IF(Foglio2!$J$3=Foglio2!$E$6,'Assistenti_Amm.vo 1^ Pos.Ec.'!Q10,0))))</f>
        <v>0</v>
      </c>
      <c r="T10" s="252">
        <f>IF(Foglio2!$J$3=Foglio2!$E$3,'Ausiliari_Coll.Scol. 1^ Pos.Ec.'!R10,IF(Foglio2!$J$3=Foglio2!$E$4,'Collab._Tecnici 1^ Pos.Ec.'!R10,IF(Foglio2!$J$3=Foglio2!$E$5,'Assistenti_Tecnici 1^ Pos.Ec.'!R10,IF(Foglio2!$J$3=Foglio2!$E$6,'Assistenti_Amm.vo 1^ Pos.Ec.'!R10,0))))</f>
        <v>0</v>
      </c>
      <c r="U10" s="252">
        <f t="shared" ref="U10" si="9">(P10)/12*0.8</f>
        <v>0</v>
      </c>
      <c r="V10" s="252">
        <f t="shared" ref="V10" si="10">(P10+R10)/12*0.8</f>
        <v>0</v>
      </c>
      <c r="W10" s="253" t="str">
        <f>"Fascia Da "&amp;F10&amp;" a "&amp;F11&amp;" Decorrenza "&amp;DAY(C6)&amp;"/"&amp;MONTH(C6)&amp;"/"&amp;YEAR(C6)</f>
        <v>Fascia Da 9 a 14 Decorrenza 1/1/2006</v>
      </c>
    </row>
    <row r="11" spans="1:23" ht="9" customHeight="1" x14ac:dyDescent="0.2">
      <c r="B11" s="245">
        <f t="shared" si="4"/>
        <v>38723</v>
      </c>
      <c r="C11" s="377"/>
      <c r="D11" s="377"/>
      <c r="E11" s="254" t="s">
        <v>4</v>
      </c>
      <c r="F11" s="255">
        <v>14</v>
      </c>
      <c r="G11" s="256">
        <f t="shared" ref="G11:N11" si="11">G10*1936.27</f>
        <v>0</v>
      </c>
      <c r="H11" s="256">
        <f t="shared" si="11"/>
        <v>0</v>
      </c>
      <c r="I11" s="256">
        <f t="shared" si="11"/>
        <v>0</v>
      </c>
      <c r="J11" s="256">
        <f t="shared" si="11"/>
        <v>0</v>
      </c>
      <c r="K11" s="256">
        <f t="shared" si="11"/>
        <v>0</v>
      </c>
      <c r="L11" s="257">
        <f t="shared" si="11"/>
        <v>0</v>
      </c>
      <c r="M11" s="256">
        <f t="shared" si="11"/>
        <v>0</v>
      </c>
      <c r="N11" s="258">
        <f t="shared" si="11"/>
        <v>0</v>
      </c>
      <c r="O11" s="183"/>
      <c r="P11" s="184">
        <f t="shared" ref="P11:U11" si="12">P10*1936.27</f>
        <v>0</v>
      </c>
      <c r="Q11" s="184">
        <f t="shared" si="12"/>
        <v>0</v>
      </c>
      <c r="R11" s="184">
        <f t="shared" si="12"/>
        <v>0</v>
      </c>
      <c r="S11" s="184">
        <f t="shared" si="12"/>
        <v>0</v>
      </c>
      <c r="T11" s="184">
        <f t="shared" si="12"/>
        <v>0</v>
      </c>
      <c r="U11" s="184">
        <f t="shared" si="12"/>
        <v>0</v>
      </c>
      <c r="V11" s="184">
        <f t="shared" si="3"/>
        <v>0</v>
      </c>
    </row>
    <row r="12" spans="1:23" ht="12.75" customHeight="1" x14ac:dyDescent="0.2">
      <c r="A12" s="104">
        <f>IF(Foglio2!$J$7=1,TRUNC(V12,0),TRUNC(U12,0))</f>
        <v>0</v>
      </c>
      <c r="B12" s="245">
        <f t="shared" si="4"/>
        <v>38724</v>
      </c>
      <c r="C12" s="377"/>
      <c r="D12" s="377"/>
      <c r="E12" s="259" t="s">
        <v>3</v>
      </c>
      <c r="F12" s="260">
        <v>15</v>
      </c>
      <c r="G12" s="248">
        <f>IF(Foglio2!$J$3=Foglio2!$E$3,'Ausiliari_Coll.Scol. 1^ Pos.Ec.'!E12,IF(Foglio2!$J$3=Foglio2!$E$4,'Collab._Tecnici 1^ Pos.Ec.'!E12,IF(Foglio2!$J$3=Foglio2!$E$5,'Assistenti_Tecnici 1^ Pos.Ec.'!E12,IF(Foglio2!$J$3=Foglio2!$E$6,'Assistenti_Amm.vo 1^ Pos.Ec.'!E12,0))))</f>
        <v>0</v>
      </c>
      <c r="H12" s="248">
        <f>IF(Foglio2!$J$3=Foglio2!$E$3,'Ausiliari_Coll.Scol. 1^ Pos.Ec.'!F12,IF(Foglio2!$J$3=Foglio2!$E$4,'Collab._Tecnici 1^ Pos.Ec.'!F12,IF(Foglio2!$J$3=Foglio2!$E$5,'Assistenti_Tecnici 1^ Pos.Ec.'!F12,IF(Foglio2!$J$3=Foglio2!$E$6,'Assistenti_Amm.vo 1^ Pos.Ec.'!F12,0))))</f>
        <v>0</v>
      </c>
      <c r="I12" s="248">
        <f>IF(Foglio2!$J$3=Foglio2!$E$3,'Ausiliari_Coll.Scol. 1^ Pos.Ec.'!G12,IF(Foglio2!$J$3=Foglio2!$E$4,'Collab._Tecnici 1^ Pos.Ec.'!G12,IF(Foglio2!$J$3=Foglio2!$E$5,'Assistenti_Tecnici 1^ Pos.Ec.'!G12,IF(Foglio2!$J$3=Foglio2!$E$6,'Assistenti_Amm.vo 1^ Pos.Ec.'!G12,0))))</f>
        <v>0</v>
      </c>
      <c r="J12" s="248">
        <f>IF(Foglio2!$J$3=Foglio2!$E$3,'Ausiliari_Coll.Scol. 1^ Pos.Ec.'!H12,IF(Foglio2!$J$3=Foglio2!$E$4,'Collab._Tecnici 1^ Pos.Ec.'!H12,IF(Foglio2!$J$3=Foglio2!$E$5,'Assistenti_Tecnici 1^ Pos.Ec.'!H12,IF(Foglio2!$J$3=Foglio2!$E$6,'Assistenti_Amm.vo 1^ Pos.Ec.'!H12,0))))</f>
        <v>0</v>
      </c>
      <c r="K12" s="248">
        <f>IF(Foglio2!$J$3=Foglio2!$E$3,'Ausiliari_Coll.Scol. 1^ Pos.Ec.'!I12,IF(Foglio2!$J$3=Foglio2!$E$4,'Collab._Tecnici 1^ Pos.Ec.'!I12,IF(Foglio2!$J$3=Foglio2!$E$5,'Assistenti_Tecnici 1^ Pos.Ec.'!I12,IF(Foglio2!$J$3=Foglio2!$E$6,'Assistenti_Amm.vo 1^ Pos.Ec.'!I12,0))))</f>
        <v>0</v>
      </c>
      <c r="L12" s="261">
        <f>IF(Foglio2!$J$3=Foglio2!$E$3,'Ausiliari_Coll.Scol. 1^ Pos.Ec.'!J12,IF(Foglio2!$J$3=Foglio2!$E$4,'Collab._Tecnici 1^ Pos.Ec.'!J12,IF(Foglio2!$J$3=Foglio2!$E$5,'Assistenti_Tecnici 1^ Pos.Ec.'!J12,IF(Foglio2!$J$3=Foglio2!$E$6,'Assistenti_Amm.vo 1^ Pos.Ec.'!J12,0))))</f>
        <v>0</v>
      </c>
      <c r="M12" s="262">
        <f>IF(Foglio2!$J$3=Foglio2!$E$3,'Ausiliari_Coll.Scol. 1^ Pos.Ec.'!K12,IF(Foglio2!$J$3=Foglio2!$E$4,'Collab._Tecnici 1^ Pos.Ec.'!K12,IF(Foglio2!$J$3=Foglio2!$E$5,'Assistenti_Tecnici 1^ Pos.Ec.'!K12,IF(Foglio2!$J$3=Foglio2!$E$6,'Assistenti_Amm.vo 1^ Pos.Ec.'!K12,0))))</f>
        <v>0</v>
      </c>
      <c r="N12" s="263">
        <f>IF(Foglio2!$J$3=Foglio2!$E$3,'Ausiliari_Coll.Scol. 1^ Pos.Ec.'!L12,IF(Foglio2!$J$3=Foglio2!$E$4,'Collab._Tecnici 1^ Pos.Ec.'!L12,IF(Foglio2!$J$3=Foglio2!$E$5,'Assistenti_Tecnici 1^ Pos.Ec.'!L12,IF(Foglio2!$J$3=Foglio2!$E$6,'Assistenti_Amm.vo 1^ Pos.Ec.'!L12,0))))</f>
        <v>0</v>
      </c>
      <c r="O12" s="251"/>
      <c r="P12" s="252">
        <f>IF(Foglio2!$J$3=Foglio2!$E$3,'Ausiliari_Coll.Scol. 1^ Pos.Ec.'!N12,IF(Foglio2!$J$3=Foglio2!$E$4,'Collab._Tecnici 1^ Pos.Ec.'!N12,IF(Foglio2!$J$3=Foglio2!$E$5,'Assistenti_Tecnici 1^ Pos.Ec.'!N12,IF(Foglio2!$J$3=Foglio2!$E$6,'Assistenti_Amm.vo 1^ Pos.Ec.'!N12,0))))</f>
        <v>0</v>
      </c>
      <c r="Q12" s="252">
        <f>IF(Foglio2!$J$3=Foglio2!$E$3,'Ausiliari_Coll.Scol. 1^ Pos.Ec.'!O12,IF(Foglio2!$J$3=Foglio2!$E$4,'Collab._Tecnici 1^ Pos.Ec.'!O12,IF(Foglio2!$J$3=Foglio2!$E$5,'Assistenti_Tecnici 1^ Pos.Ec.'!O12,IF(Foglio2!$J$3=Foglio2!$E$6,'Assistenti_Amm.vo 1^ Pos.Ec.'!O12,0))))</f>
        <v>0</v>
      </c>
      <c r="R12" s="252">
        <f>IF(Foglio2!$J$3=Foglio2!$E$3,'Ausiliari_Coll.Scol. 1^ Pos.Ec.'!P12,IF(Foglio2!$J$3=Foglio2!$E$4,'Collab._Tecnici 1^ Pos.Ec.'!P12,IF(Foglio2!$J$3=Foglio2!$E$5,'Assistenti_Tecnici 1^ Pos.Ec.'!P12,IF(Foglio2!$J$3=Foglio2!$E$6,'Assistenti_Amm.vo 1^ Pos.Ec.'!P12,0))))</f>
        <v>0</v>
      </c>
      <c r="S12" s="252">
        <f>IF(Foglio2!$J$3=Foglio2!$E$3,'Ausiliari_Coll.Scol. 1^ Pos.Ec.'!Q12,IF(Foglio2!$J$3=Foglio2!$E$4,'Collab._Tecnici 1^ Pos.Ec.'!Q12,IF(Foglio2!$J$3=Foglio2!$E$5,'Assistenti_Tecnici 1^ Pos.Ec.'!Q12,IF(Foglio2!$J$3=Foglio2!$E$6,'Assistenti_Amm.vo 1^ Pos.Ec.'!Q12,0))))</f>
        <v>0</v>
      </c>
      <c r="T12" s="252">
        <f>IF(Foglio2!$J$3=Foglio2!$E$3,'Ausiliari_Coll.Scol. 1^ Pos.Ec.'!R12,IF(Foglio2!$J$3=Foglio2!$E$4,'Collab._Tecnici 1^ Pos.Ec.'!R12,IF(Foglio2!$J$3=Foglio2!$E$5,'Assistenti_Tecnici 1^ Pos.Ec.'!R12,IF(Foglio2!$J$3=Foglio2!$E$6,'Assistenti_Amm.vo 1^ Pos.Ec.'!R12,0))))</f>
        <v>0</v>
      </c>
      <c r="U12" s="252">
        <f t="shared" ref="U12" si="13">(P12)/12*0.8</f>
        <v>0</v>
      </c>
      <c r="V12" s="252">
        <f t="shared" ref="V12" si="14">(P12+R12)/12*0.8</f>
        <v>0</v>
      </c>
      <c r="W12" s="253" t="str">
        <f>"Fascia Da "&amp;F12&amp;" a "&amp;F13&amp;" Decorrenza "&amp;DAY(C6)&amp;"/"&amp;MONTH(C6)&amp;"/"&amp;YEAR(C6)</f>
        <v>Fascia Da 15 a 20 Decorrenza 1/1/2006</v>
      </c>
    </row>
    <row r="13" spans="1:23" ht="9" customHeight="1" x14ac:dyDescent="0.2">
      <c r="B13" s="245">
        <f t="shared" si="4"/>
        <v>38725</v>
      </c>
      <c r="C13" s="377"/>
      <c r="D13" s="377"/>
      <c r="E13" s="254" t="s">
        <v>4</v>
      </c>
      <c r="F13" s="255">
        <v>20</v>
      </c>
      <c r="G13" s="256">
        <f t="shared" ref="G13:N13" si="15">G12*1936.27</f>
        <v>0</v>
      </c>
      <c r="H13" s="256">
        <f t="shared" si="15"/>
        <v>0</v>
      </c>
      <c r="I13" s="256">
        <f t="shared" si="15"/>
        <v>0</v>
      </c>
      <c r="J13" s="256">
        <f t="shared" si="15"/>
        <v>0</v>
      </c>
      <c r="K13" s="256">
        <f t="shared" si="15"/>
        <v>0</v>
      </c>
      <c r="L13" s="257">
        <f t="shared" si="15"/>
        <v>0</v>
      </c>
      <c r="M13" s="256">
        <f t="shared" si="15"/>
        <v>0</v>
      </c>
      <c r="N13" s="258">
        <f t="shared" si="15"/>
        <v>0</v>
      </c>
      <c r="O13" s="183"/>
      <c r="P13" s="184">
        <f t="shared" ref="P13:U13" si="16">P12*1936.27</f>
        <v>0</v>
      </c>
      <c r="Q13" s="184">
        <f t="shared" si="16"/>
        <v>0</v>
      </c>
      <c r="R13" s="184">
        <f t="shared" si="16"/>
        <v>0</v>
      </c>
      <c r="S13" s="184">
        <f t="shared" si="16"/>
        <v>0</v>
      </c>
      <c r="T13" s="184">
        <f t="shared" si="16"/>
        <v>0</v>
      </c>
      <c r="U13" s="184">
        <f t="shared" si="16"/>
        <v>0</v>
      </c>
      <c r="V13" s="184">
        <f t="shared" si="3"/>
        <v>0</v>
      </c>
    </row>
    <row r="14" spans="1:23" ht="12.75" customHeight="1" x14ac:dyDescent="0.2">
      <c r="A14" s="104">
        <f>IF(Foglio2!$J$7=1,TRUNC(V14,0),TRUNC(U14,0))</f>
        <v>0</v>
      </c>
      <c r="B14" s="245">
        <f t="shared" si="4"/>
        <v>38726</v>
      </c>
      <c r="C14" s="377"/>
      <c r="D14" s="377"/>
      <c r="E14" s="259" t="s">
        <v>3</v>
      </c>
      <c r="F14" s="260">
        <v>21</v>
      </c>
      <c r="G14" s="248">
        <f>IF(Foglio2!$J$3=Foglio2!$E$3,'Ausiliari_Coll.Scol. 1^ Pos.Ec.'!E14,IF(Foglio2!$J$3=Foglio2!$E$4,'Collab._Tecnici 1^ Pos.Ec.'!E14,IF(Foglio2!$J$3=Foglio2!$E$5,'Assistenti_Tecnici 1^ Pos.Ec.'!E14,IF(Foglio2!$J$3=Foglio2!$E$6,'Assistenti_Amm.vo 1^ Pos.Ec.'!E14,0))))</f>
        <v>0</v>
      </c>
      <c r="H14" s="248">
        <f>IF(Foglio2!$J$3=Foglio2!$E$3,'Ausiliari_Coll.Scol. 1^ Pos.Ec.'!F14,IF(Foglio2!$J$3=Foglio2!$E$4,'Collab._Tecnici 1^ Pos.Ec.'!F14,IF(Foglio2!$J$3=Foglio2!$E$5,'Assistenti_Tecnici 1^ Pos.Ec.'!F14,IF(Foglio2!$J$3=Foglio2!$E$6,'Assistenti_Amm.vo 1^ Pos.Ec.'!F14,0))))</f>
        <v>0</v>
      </c>
      <c r="I14" s="248">
        <f>IF(Foglio2!$J$3=Foglio2!$E$3,'Ausiliari_Coll.Scol. 1^ Pos.Ec.'!G14,IF(Foglio2!$J$3=Foglio2!$E$4,'Collab._Tecnici 1^ Pos.Ec.'!G14,IF(Foglio2!$J$3=Foglio2!$E$5,'Assistenti_Tecnici 1^ Pos.Ec.'!G14,IF(Foglio2!$J$3=Foglio2!$E$6,'Assistenti_Amm.vo 1^ Pos.Ec.'!G14,0))))</f>
        <v>0</v>
      </c>
      <c r="J14" s="248">
        <f>IF(Foglio2!$J$3=Foglio2!$E$3,'Ausiliari_Coll.Scol. 1^ Pos.Ec.'!H14,IF(Foglio2!$J$3=Foglio2!$E$4,'Collab._Tecnici 1^ Pos.Ec.'!H14,IF(Foglio2!$J$3=Foglio2!$E$5,'Assistenti_Tecnici 1^ Pos.Ec.'!H14,IF(Foglio2!$J$3=Foglio2!$E$6,'Assistenti_Amm.vo 1^ Pos.Ec.'!H14,0))))</f>
        <v>0</v>
      </c>
      <c r="K14" s="248">
        <f>IF(Foglio2!$J$3=Foglio2!$E$3,'Ausiliari_Coll.Scol. 1^ Pos.Ec.'!I14,IF(Foglio2!$J$3=Foglio2!$E$4,'Collab._Tecnici 1^ Pos.Ec.'!I14,IF(Foglio2!$J$3=Foglio2!$E$5,'Assistenti_Tecnici 1^ Pos.Ec.'!I14,IF(Foglio2!$J$3=Foglio2!$E$6,'Assistenti_Amm.vo 1^ Pos.Ec.'!I14,0))))</f>
        <v>0</v>
      </c>
      <c r="L14" s="261">
        <f>IF(Foglio2!$J$3=Foglio2!$E$3,'Ausiliari_Coll.Scol. 1^ Pos.Ec.'!J14,IF(Foglio2!$J$3=Foglio2!$E$4,'Collab._Tecnici 1^ Pos.Ec.'!J14,IF(Foglio2!$J$3=Foglio2!$E$5,'Assistenti_Tecnici 1^ Pos.Ec.'!J14,IF(Foglio2!$J$3=Foglio2!$E$6,'Assistenti_Amm.vo 1^ Pos.Ec.'!J14,0))))</f>
        <v>0</v>
      </c>
      <c r="M14" s="262">
        <f>IF(Foglio2!$J$3=Foglio2!$E$3,'Ausiliari_Coll.Scol. 1^ Pos.Ec.'!K14,IF(Foglio2!$J$3=Foglio2!$E$4,'Collab._Tecnici 1^ Pos.Ec.'!K14,IF(Foglio2!$J$3=Foglio2!$E$5,'Assistenti_Tecnici 1^ Pos.Ec.'!K14,IF(Foglio2!$J$3=Foglio2!$E$6,'Assistenti_Amm.vo 1^ Pos.Ec.'!K14,0))))</f>
        <v>0</v>
      </c>
      <c r="N14" s="263">
        <f>IF(Foglio2!$J$3=Foglio2!$E$3,'Ausiliari_Coll.Scol. 1^ Pos.Ec.'!L14,IF(Foglio2!$J$3=Foglio2!$E$4,'Collab._Tecnici 1^ Pos.Ec.'!L14,IF(Foglio2!$J$3=Foglio2!$E$5,'Assistenti_Tecnici 1^ Pos.Ec.'!L14,IF(Foglio2!$J$3=Foglio2!$E$6,'Assistenti_Amm.vo 1^ Pos.Ec.'!L14,0))))</f>
        <v>0</v>
      </c>
      <c r="O14" s="251"/>
      <c r="P14" s="252">
        <f>IF(Foglio2!$J$3=Foglio2!$E$3,'Ausiliari_Coll.Scol. 1^ Pos.Ec.'!N14,IF(Foglio2!$J$3=Foglio2!$E$4,'Collab._Tecnici 1^ Pos.Ec.'!N14,IF(Foglio2!$J$3=Foglio2!$E$5,'Assistenti_Tecnici 1^ Pos.Ec.'!N14,IF(Foglio2!$J$3=Foglio2!$E$6,'Assistenti_Amm.vo 1^ Pos.Ec.'!N14,0))))</f>
        <v>0</v>
      </c>
      <c r="Q14" s="252">
        <f>IF(Foglio2!$J$3=Foglio2!$E$3,'Ausiliari_Coll.Scol. 1^ Pos.Ec.'!O14,IF(Foglio2!$J$3=Foglio2!$E$4,'Collab._Tecnici 1^ Pos.Ec.'!O14,IF(Foglio2!$J$3=Foglio2!$E$5,'Assistenti_Tecnici 1^ Pos.Ec.'!O14,IF(Foglio2!$J$3=Foglio2!$E$6,'Assistenti_Amm.vo 1^ Pos.Ec.'!O14,0))))</f>
        <v>0</v>
      </c>
      <c r="R14" s="252">
        <f>IF(Foglio2!$J$3=Foglio2!$E$3,'Ausiliari_Coll.Scol. 1^ Pos.Ec.'!P14,IF(Foglio2!$J$3=Foglio2!$E$4,'Collab._Tecnici 1^ Pos.Ec.'!P14,IF(Foglio2!$J$3=Foglio2!$E$5,'Assistenti_Tecnici 1^ Pos.Ec.'!P14,IF(Foglio2!$J$3=Foglio2!$E$6,'Assistenti_Amm.vo 1^ Pos.Ec.'!P14,0))))</f>
        <v>0</v>
      </c>
      <c r="S14" s="252">
        <f>IF(Foglio2!$J$3=Foglio2!$E$3,'Ausiliari_Coll.Scol. 1^ Pos.Ec.'!Q14,IF(Foglio2!$J$3=Foglio2!$E$4,'Collab._Tecnici 1^ Pos.Ec.'!Q14,IF(Foglio2!$J$3=Foglio2!$E$5,'Assistenti_Tecnici 1^ Pos.Ec.'!Q14,IF(Foglio2!$J$3=Foglio2!$E$6,'Assistenti_Amm.vo 1^ Pos.Ec.'!Q14,0))))</f>
        <v>0</v>
      </c>
      <c r="T14" s="252">
        <f>IF(Foglio2!$J$3=Foglio2!$E$3,'Ausiliari_Coll.Scol. 1^ Pos.Ec.'!R14,IF(Foglio2!$J$3=Foglio2!$E$4,'Collab._Tecnici 1^ Pos.Ec.'!R14,IF(Foglio2!$J$3=Foglio2!$E$5,'Assistenti_Tecnici 1^ Pos.Ec.'!R14,IF(Foglio2!$J$3=Foglio2!$E$6,'Assistenti_Amm.vo 1^ Pos.Ec.'!R14,0))))</f>
        <v>0</v>
      </c>
      <c r="U14" s="252">
        <f t="shared" ref="U14" si="17">(P14)/12*0.8</f>
        <v>0</v>
      </c>
      <c r="V14" s="252">
        <f t="shared" ref="V14" si="18">(P14+R14)/12*0.8</f>
        <v>0</v>
      </c>
      <c r="W14" s="253" t="str">
        <f>"Fascia Da "&amp;F14&amp;" a "&amp;F15&amp;" Decorrenza "&amp;DAY(C6)&amp;"/"&amp;MONTH(C6)&amp;"/"&amp;YEAR(C6)</f>
        <v>Fascia Da 21 a 27 Decorrenza 1/1/2006</v>
      </c>
    </row>
    <row r="15" spans="1:23" ht="9" customHeight="1" x14ac:dyDescent="0.2">
      <c r="B15" s="245">
        <f t="shared" si="4"/>
        <v>38727</v>
      </c>
      <c r="C15" s="377"/>
      <c r="D15" s="377"/>
      <c r="E15" s="254" t="s">
        <v>4</v>
      </c>
      <c r="F15" s="255">
        <v>27</v>
      </c>
      <c r="G15" s="256">
        <f t="shared" ref="G15:N15" si="19">G14*1936.27</f>
        <v>0</v>
      </c>
      <c r="H15" s="256">
        <f t="shared" si="19"/>
        <v>0</v>
      </c>
      <c r="I15" s="256">
        <f t="shared" si="19"/>
        <v>0</v>
      </c>
      <c r="J15" s="256">
        <f t="shared" si="19"/>
        <v>0</v>
      </c>
      <c r="K15" s="256">
        <f t="shared" si="19"/>
        <v>0</v>
      </c>
      <c r="L15" s="257">
        <f t="shared" si="19"/>
        <v>0</v>
      </c>
      <c r="M15" s="256">
        <f t="shared" si="19"/>
        <v>0</v>
      </c>
      <c r="N15" s="258">
        <f t="shared" si="19"/>
        <v>0</v>
      </c>
      <c r="O15" s="183"/>
      <c r="P15" s="184">
        <f t="shared" ref="P15:U15" si="20">P14*1936.27</f>
        <v>0</v>
      </c>
      <c r="Q15" s="184">
        <f t="shared" si="20"/>
        <v>0</v>
      </c>
      <c r="R15" s="184">
        <f t="shared" si="20"/>
        <v>0</v>
      </c>
      <c r="S15" s="184">
        <f t="shared" si="20"/>
        <v>0</v>
      </c>
      <c r="T15" s="184">
        <f t="shared" si="20"/>
        <v>0</v>
      </c>
      <c r="U15" s="184">
        <f t="shared" si="20"/>
        <v>0</v>
      </c>
      <c r="V15" s="184">
        <f t="shared" si="3"/>
        <v>0</v>
      </c>
    </row>
    <row r="16" spans="1:23" ht="12.75" customHeight="1" x14ac:dyDescent="0.2">
      <c r="A16" s="104">
        <f>IF(Foglio2!$J$7=1,TRUNC(V16,0),TRUNC(U16,0))</f>
        <v>0</v>
      </c>
      <c r="B16" s="245">
        <f t="shared" si="4"/>
        <v>38728</v>
      </c>
      <c r="C16" s="377"/>
      <c r="D16" s="377"/>
      <c r="E16" s="259" t="s">
        <v>3</v>
      </c>
      <c r="F16" s="260">
        <v>28</v>
      </c>
      <c r="G16" s="248">
        <f>IF(Foglio2!$J$3=Foglio2!$E$3,'Ausiliari_Coll.Scol. 1^ Pos.Ec.'!E16,IF(Foglio2!$J$3=Foglio2!$E$4,'Collab._Tecnici 1^ Pos.Ec.'!E16,IF(Foglio2!$J$3=Foglio2!$E$5,'Assistenti_Tecnici 1^ Pos.Ec.'!E16,IF(Foglio2!$J$3=Foglio2!$E$6,'Assistenti_Amm.vo 1^ Pos.Ec.'!E16,0))))</f>
        <v>0</v>
      </c>
      <c r="H16" s="248">
        <f>IF(Foglio2!$J$3=Foglio2!$E$3,'Ausiliari_Coll.Scol. 1^ Pos.Ec.'!F16,IF(Foglio2!$J$3=Foglio2!$E$4,'Collab._Tecnici 1^ Pos.Ec.'!F16,IF(Foglio2!$J$3=Foglio2!$E$5,'Assistenti_Tecnici 1^ Pos.Ec.'!F16,IF(Foglio2!$J$3=Foglio2!$E$6,'Assistenti_Amm.vo 1^ Pos.Ec.'!F16,0))))</f>
        <v>0</v>
      </c>
      <c r="I16" s="248">
        <f>IF(Foglio2!$J$3=Foglio2!$E$3,'Ausiliari_Coll.Scol. 1^ Pos.Ec.'!G16,IF(Foglio2!$J$3=Foglio2!$E$4,'Collab._Tecnici 1^ Pos.Ec.'!G16,IF(Foglio2!$J$3=Foglio2!$E$5,'Assistenti_Tecnici 1^ Pos.Ec.'!G16,IF(Foglio2!$J$3=Foglio2!$E$6,'Assistenti_Amm.vo 1^ Pos.Ec.'!G16,0))))</f>
        <v>0</v>
      </c>
      <c r="J16" s="248">
        <f>IF(Foglio2!$J$3=Foglio2!$E$3,'Ausiliari_Coll.Scol. 1^ Pos.Ec.'!H16,IF(Foglio2!$J$3=Foglio2!$E$4,'Collab._Tecnici 1^ Pos.Ec.'!H16,IF(Foglio2!$J$3=Foglio2!$E$5,'Assistenti_Tecnici 1^ Pos.Ec.'!H16,IF(Foglio2!$J$3=Foglio2!$E$6,'Assistenti_Amm.vo 1^ Pos.Ec.'!H16,0))))</f>
        <v>0</v>
      </c>
      <c r="K16" s="248">
        <f>IF(Foglio2!$J$3=Foglio2!$E$3,'Ausiliari_Coll.Scol. 1^ Pos.Ec.'!I16,IF(Foglio2!$J$3=Foglio2!$E$4,'Collab._Tecnici 1^ Pos.Ec.'!I16,IF(Foglio2!$J$3=Foglio2!$E$5,'Assistenti_Tecnici 1^ Pos.Ec.'!I16,IF(Foglio2!$J$3=Foglio2!$E$6,'Assistenti_Amm.vo 1^ Pos.Ec.'!I16,0))))</f>
        <v>0</v>
      </c>
      <c r="L16" s="261">
        <f>IF(Foglio2!$J$3=Foglio2!$E$3,'Ausiliari_Coll.Scol. 1^ Pos.Ec.'!J16,IF(Foglio2!$J$3=Foglio2!$E$4,'Collab._Tecnici 1^ Pos.Ec.'!J16,IF(Foglio2!$J$3=Foglio2!$E$5,'Assistenti_Tecnici 1^ Pos.Ec.'!J16,IF(Foglio2!$J$3=Foglio2!$E$6,'Assistenti_Amm.vo 1^ Pos.Ec.'!J16,0))))</f>
        <v>0</v>
      </c>
      <c r="M16" s="262">
        <f>IF(Foglio2!$J$3=Foglio2!$E$3,'Ausiliari_Coll.Scol. 1^ Pos.Ec.'!K16,IF(Foglio2!$J$3=Foglio2!$E$4,'Collab._Tecnici 1^ Pos.Ec.'!K16,IF(Foglio2!$J$3=Foglio2!$E$5,'Assistenti_Tecnici 1^ Pos.Ec.'!K16,IF(Foglio2!$J$3=Foglio2!$E$6,'Assistenti_Amm.vo 1^ Pos.Ec.'!K16,0))))</f>
        <v>0</v>
      </c>
      <c r="N16" s="263">
        <f>IF(Foglio2!$J$3=Foglio2!$E$3,'Ausiliari_Coll.Scol. 1^ Pos.Ec.'!L16,IF(Foglio2!$J$3=Foglio2!$E$4,'Collab._Tecnici 1^ Pos.Ec.'!L16,IF(Foglio2!$J$3=Foglio2!$E$5,'Assistenti_Tecnici 1^ Pos.Ec.'!L16,IF(Foglio2!$J$3=Foglio2!$E$6,'Assistenti_Amm.vo 1^ Pos.Ec.'!L16,0))))</f>
        <v>0</v>
      </c>
      <c r="O16" s="251"/>
      <c r="P16" s="252">
        <f>IF(Foglio2!$J$3=Foglio2!$E$3,'Ausiliari_Coll.Scol. 1^ Pos.Ec.'!N16,IF(Foglio2!$J$3=Foglio2!$E$4,'Collab._Tecnici 1^ Pos.Ec.'!N16,IF(Foglio2!$J$3=Foglio2!$E$5,'Assistenti_Tecnici 1^ Pos.Ec.'!N16,IF(Foglio2!$J$3=Foglio2!$E$6,'Assistenti_Amm.vo 1^ Pos.Ec.'!N16,0))))</f>
        <v>0</v>
      </c>
      <c r="Q16" s="252">
        <f>IF(Foglio2!$J$3=Foglio2!$E$3,'Ausiliari_Coll.Scol. 1^ Pos.Ec.'!O16,IF(Foglio2!$J$3=Foglio2!$E$4,'Collab._Tecnici 1^ Pos.Ec.'!O16,IF(Foglio2!$J$3=Foglio2!$E$5,'Assistenti_Tecnici 1^ Pos.Ec.'!O16,IF(Foglio2!$J$3=Foglio2!$E$6,'Assistenti_Amm.vo 1^ Pos.Ec.'!O16,0))))</f>
        <v>0</v>
      </c>
      <c r="R16" s="252">
        <f>IF(Foglio2!$J$3=Foglio2!$E$3,'Ausiliari_Coll.Scol. 1^ Pos.Ec.'!P16,IF(Foglio2!$J$3=Foglio2!$E$4,'Collab._Tecnici 1^ Pos.Ec.'!P16,IF(Foglio2!$J$3=Foglio2!$E$5,'Assistenti_Tecnici 1^ Pos.Ec.'!P16,IF(Foglio2!$J$3=Foglio2!$E$6,'Assistenti_Amm.vo 1^ Pos.Ec.'!P16,0))))</f>
        <v>0</v>
      </c>
      <c r="S16" s="252">
        <f>IF(Foglio2!$J$3=Foglio2!$E$3,'Ausiliari_Coll.Scol. 1^ Pos.Ec.'!Q16,IF(Foglio2!$J$3=Foglio2!$E$4,'Collab._Tecnici 1^ Pos.Ec.'!Q16,IF(Foglio2!$J$3=Foglio2!$E$5,'Assistenti_Tecnici 1^ Pos.Ec.'!Q16,IF(Foglio2!$J$3=Foglio2!$E$6,'Assistenti_Amm.vo 1^ Pos.Ec.'!Q16,0))))</f>
        <v>0</v>
      </c>
      <c r="T16" s="252">
        <f>IF(Foglio2!$J$3=Foglio2!$E$3,'Ausiliari_Coll.Scol. 1^ Pos.Ec.'!R16,IF(Foglio2!$J$3=Foglio2!$E$4,'Collab._Tecnici 1^ Pos.Ec.'!R16,IF(Foglio2!$J$3=Foglio2!$E$5,'Assistenti_Tecnici 1^ Pos.Ec.'!R16,IF(Foglio2!$J$3=Foglio2!$E$6,'Assistenti_Amm.vo 1^ Pos.Ec.'!R16,0))))</f>
        <v>0</v>
      </c>
      <c r="U16" s="252">
        <f t="shared" ref="U16" si="21">(P16)/12*0.8</f>
        <v>0</v>
      </c>
      <c r="V16" s="252">
        <f t="shared" ref="V16" si="22">(P16+R16)/12*0.8</f>
        <v>0</v>
      </c>
      <c r="W16" s="253" t="str">
        <f>"Fascia Da "&amp;F16&amp;" a "&amp;F17&amp;" Decorrenza "&amp;DAY(C6)&amp;"/"&amp;MONTH(C6)&amp;"/"&amp;YEAR(C6)</f>
        <v>Fascia Da 28 a 34 Decorrenza 1/1/2006</v>
      </c>
    </row>
    <row r="17" spans="1:23" ht="9" customHeight="1" x14ac:dyDescent="0.2">
      <c r="B17" s="245">
        <f t="shared" si="4"/>
        <v>38729</v>
      </c>
      <c r="C17" s="377"/>
      <c r="D17" s="377"/>
      <c r="E17" s="254" t="s">
        <v>4</v>
      </c>
      <c r="F17" s="255">
        <v>34</v>
      </c>
      <c r="G17" s="256">
        <f t="shared" ref="G17:N17" si="23">G16*1936.27</f>
        <v>0</v>
      </c>
      <c r="H17" s="256">
        <f t="shared" si="23"/>
        <v>0</v>
      </c>
      <c r="I17" s="256">
        <f t="shared" si="23"/>
        <v>0</v>
      </c>
      <c r="J17" s="256">
        <f t="shared" si="23"/>
        <v>0</v>
      </c>
      <c r="K17" s="256">
        <f t="shared" si="23"/>
        <v>0</v>
      </c>
      <c r="L17" s="257">
        <f t="shared" si="23"/>
        <v>0</v>
      </c>
      <c r="M17" s="256">
        <f t="shared" si="23"/>
        <v>0</v>
      </c>
      <c r="N17" s="258">
        <f t="shared" si="23"/>
        <v>0</v>
      </c>
      <c r="O17" s="183"/>
      <c r="P17" s="184">
        <f t="shared" ref="P17:U17" si="24">P16*1936.27</f>
        <v>0</v>
      </c>
      <c r="Q17" s="184">
        <f t="shared" si="24"/>
        <v>0</v>
      </c>
      <c r="R17" s="184">
        <f t="shared" si="24"/>
        <v>0</v>
      </c>
      <c r="S17" s="184">
        <f t="shared" si="24"/>
        <v>0</v>
      </c>
      <c r="T17" s="184">
        <f t="shared" si="24"/>
        <v>0</v>
      </c>
      <c r="U17" s="184">
        <f t="shared" si="24"/>
        <v>0</v>
      </c>
      <c r="V17" s="184">
        <f t="shared" si="3"/>
        <v>0</v>
      </c>
    </row>
    <row r="18" spans="1:23" ht="12.75" customHeight="1" x14ac:dyDescent="0.2">
      <c r="A18" s="104">
        <f>IF(Foglio2!$J$7=1,TRUNC(V18,0),TRUNC(U18,0))</f>
        <v>0</v>
      </c>
      <c r="B18" s="245">
        <f t="shared" si="4"/>
        <v>38730</v>
      </c>
      <c r="C18" s="377"/>
      <c r="D18" s="377"/>
      <c r="E18" s="259" t="s">
        <v>3</v>
      </c>
      <c r="F18" s="260">
        <v>35</v>
      </c>
      <c r="G18" s="248">
        <f>IF(Foglio2!$J$3=Foglio2!$E$3,'Ausiliari_Coll.Scol. 1^ Pos.Ec.'!E18,IF(Foglio2!$J$3=Foglio2!$E$4,'Collab._Tecnici 1^ Pos.Ec.'!E18,IF(Foglio2!$J$3=Foglio2!$E$5,'Assistenti_Tecnici 1^ Pos.Ec.'!E18,IF(Foglio2!$J$3=Foglio2!$E$6,'Assistenti_Amm.vo 1^ Pos.Ec.'!E18,0))))</f>
        <v>0</v>
      </c>
      <c r="H18" s="248">
        <f>IF(Foglio2!$J$3=Foglio2!$E$3,'Ausiliari_Coll.Scol. 1^ Pos.Ec.'!F18,IF(Foglio2!$J$3=Foglio2!$E$4,'Collab._Tecnici 1^ Pos.Ec.'!F18,IF(Foglio2!$J$3=Foglio2!$E$5,'Assistenti_Tecnici 1^ Pos.Ec.'!F18,IF(Foglio2!$J$3=Foglio2!$E$6,'Assistenti_Amm.vo 1^ Pos.Ec.'!F18,0))))</f>
        <v>0</v>
      </c>
      <c r="I18" s="248">
        <f>IF(Foglio2!$J$3=Foglio2!$E$3,'Ausiliari_Coll.Scol. 1^ Pos.Ec.'!G18,IF(Foglio2!$J$3=Foglio2!$E$4,'Collab._Tecnici 1^ Pos.Ec.'!G18,IF(Foglio2!$J$3=Foglio2!$E$5,'Assistenti_Tecnici 1^ Pos.Ec.'!G18,IF(Foglio2!$J$3=Foglio2!$E$6,'Assistenti_Amm.vo 1^ Pos.Ec.'!G18,0))))</f>
        <v>0</v>
      </c>
      <c r="J18" s="248">
        <f>IF(Foglio2!$J$3=Foglio2!$E$3,'Ausiliari_Coll.Scol. 1^ Pos.Ec.'!H18,IF(Foglio2!$J$3=Foglio2!$E$4,'Collab._Tecnici 1^ Pos.Ec.'!H18,IF(Foglio2!$J$3=Foglio2!$E$5,'Assistenti_Tecnici 1^ Pos.Ec.'!H18,IF(Foglio2!$J$3=Foglio2!$E$6,'Assistenti_Amm.vo 1^ Pos.Ec.'!H18,0))))</f>
        <v>0</v>
      </c>
      <c r="K18" s="248">
        <f>IF(Foglio2!$J$3=Foglio2!$E$3,'Ausiliari_Coll.Scol. 1^ Pos.Ec.'!I18,IF(Foglio2!$J$3=Foglio2!$E$4,'Collab._Tecnici 1^ Pos.Ec.'!I18,IF(Foglio2!$J$3=Foglio2!$E$5,'Assistenti_Tecnici 1^ Pos.Ec.'!I18,IF(Foglio2!$J$3=Foglio2!$E$6,'Assistenti_Amm.vo 1^ Pos.Ec.'!I18,0))))</f>
        <v>0</v>
      </c>
      <c r="L18" s="261">
        <f>IF(Foglio2!$J$3=Foglio2!$E$3,'Ausiliari_Coll.Scol. 1^ Pos.Ec.'!J18,IF(Foglio2!$J$3=Foglio2!$E$4,'Collab._Tecnici 1^ Pos.Ec.'!J18,IF(Foglio2!$J$3=Foglio2!$E$5,'Assistenti_Tecnici 1^ Pos.Ec.'!J18,IF(Foglio2!$J$3=Foglio2!$E$6,'Assistenti_Amm.vo 1^ Pos.Ec.'!J18,0))))</f>
        <v>0</v>
      </c>
      <c r="M18" s="262">
        <f>IF(Foglio2!$J$3=Foglio2!$E$3,'Ausiliari_Coll.Scol. 1^ Pos.Ec.'!K18,IF(Foglio2!$J$3=Foglio2!$E$4,'Collab._Tecnici 1^ Pos.Ec.'!K18,IF(Foglio2!$J$3=Foglio2!$E$5,'Assistenti_Tecnici 1^ Pos.Ec.'!K18,IF(Foglio2!$J$3=Foglio2!$E$6,'Assistenti_Amm.vo 1^ Pos.Ec.'!K18,0))))</f>
        <v>0</v>
      </c>
      <c r="N18" s="263">
        <f>IF(Foglio2!$J$3=Foglio2!$E$3,'Ausiliari_Coll.Scol. 1^ Pos.Ec.'!L18,IF(Foglio2!$J$3=Foglio2!$E$4,'Collab._Tecnici 1^ Pos.Ec.'!L18,IF(Foglio2!$J$3=Foglio2!$E$5,'Assistenti_Tecnici 1^ Pos.Ec.'!L18,IF(Foglio2!$J$3=Foglio2!$E$6,'Assistenti_Amm.vo 1^ Pos.Ec.'!L18,0))))</f>
        <v>0</v>
      </c>
      <c r="O18" s="251"/>
      <c r="P18" s="252">
        <f>IF(Foglio2!$J$3=Foglio2!$E$3,'Ausiliari_Coll.Scol. 1^ Pos.Ec.'!N18,IF(Foglio2!$J$3=Foglio2!$E$4,'Collab._Tecnici 1^ Pos.Ec.'!N18,IF(Foglio2!$J$3=Foglio2!$E$5,'Assistenti_Tecnici 1^ Pos.Ec.'!N18,IF(Foglio2!$J$3=Foglio2!$E$6,'Assistenti_Amm.vo 1^ Pos.Ec.'!N18,0))))</f>
        <v>0</v>
      </c>
      <c r="Q18" s="252">
        <f>IF(Foglio2!$J$3=Foglio2!$E$3,'Ausiliari_Coll.Scol. 1^ Pos.Ec.'!O18,IF(Foglio2!$J$3=Foglio2!$E$4,'Collab._Tecnici 1^ Pos.Ec.'!O18,IF(Foglio2!$J$3=Foglio2!$E$5,'Assistenti_Tecnici 1^ Pos.Ec.'!O18,IF(Foglio2!$J$3=Foglio2!$E$6,'Assistenti_Amm.vo 1^ Pos.Ec.'!O18,0))))</f>
        <v>0</v>
      </c>
      <c r="R18" s="252">
        <f>IF(Foglio2!$J$3=Foglio2!$E$3,'Ausiliari_Coll.Scol. 1^ Pos.Ec.'!P18,IF(Foglio2!$J$3=Foglio2!$E$4,'Collab._Tecnici 1^ Pos.Ec.'!P18,IF(Foglio2!$J$3=Foglio2!$E$5,'Assistenti_Tecnici 1^ Pos.Ec.'!P18,IF(Foglio2!$J$3=Foglio2!$E$6,'Assistenti_Amm.vo 1^ Pos.Ec.'!P18,0))))</f>
        <v>0</v>
      </c>
      <c r="S18" s="252">
        <f>IF(Foglio2!$J$3=Foglio2!$E$3,'Ausiliari_Coll.Scol. 1^ Pos.Ec.'!Q18,IF(Foglio2!$J$3=Foglio2!$E$4,'Collab._Tecnici 1^ Pos.Ec.'!Q18,IF(Foglio2!$J$3=Foglio2!$E$5,'Assistenti_Tecnici 1^ Pos.Ec.'!Q18,IF(Foglio2!$J$3=Foglio2!$E$6,'Assistenti_Amm.vo 1^ Pos.Ec.'!Q18,0))))</f>
        <v>0</v>
      </c>
      <c r="T18" s="252">
        <f>IF(Foglio2!$J$3=Foglio2!$E$3,'Ausiliari_Coll.Scol. 1^ Pos.Ec.'!R18,IF(Foglio2!$J$3=Foglio2!$E$4,'Collab._Tecnici 1^ Pos.Ec.'!R18,IF(Foglio2!$J$3=Foglio2!$E$5,'Assistenti_Tecnici 1^ Pos.Ec.'!R18,IF(Foglio2!$J$3=Foglio2!$E$6,'Assistenti_Amm.vo 1^ Pos.Ec.'!R18,0))))</f>
        <v>0</v>
      </c>
      <c r="U18" s="252">
        <f t="shared" ref="U18" si="25">(P18)/12*0.8</f>
        <v>0</v>
      </c>
      <c r="V18" s="252">
        <f t="shared" ref="V18" si="26">(P18+R18)/12*0.8</f>
        <v>0</v>
      </c>
      <c r="W18" s="253" t="str">
        <f>"Fascia Da "&amp;F18&amp;" a "&amp;F19&amp;" Decorrenza "&amp;DAY(C6)&amp;"/"&amp;MONTH(C6)&amp;"/"&amp;YEAR(C6)</f>
        <v>Fascia Da 35 a  Decorrenza 1/1/2006</v>
      </c>
    </row>
    <row r="19" spans="1:23" ht="9" customHeight="1" x14ac:dyDescent="0.2">
      <c r="B19" s="245">
        <f t="shared" si="4"/>
        <v>38731</v>
      </c>
      <c r="C19" s="378"/>
      <c r="D19" s="378"/>
      <c r="E19" s="264" t="s">
        <v>4</v>
      </c>
      <c r="F19" s="265"/>
      <c r="G19" s="256">
        <f t="shared" ref="G19:N19" si="27">G18*1936.27</f>
        <v>0</v>
      </c>
      <c r="H19" s="256">
        <f t="shared" si="27"/>
        <v>0</v>
      </c>
      <c r="I19" s="256">
        <f t="shared" si="27"/>
        <v>0</v>
      </c>
      <c r="J19" s="256">
        <f t="shared" si="27"/>
        <v>0</v>
      </c>
      <c r="K19" s="256">
        <f t="shared" si="27"/>
        <v>0</v>
      </c>
      <c r="L19" s="266">
        <f t="shared" si="27"/>
        <v>0</v>
      </c>
      <c r="M19" s="267">
        <f t="shared" si="27"/>
        <v>0</v>
      </c>
      <c r="N19" s="268">
        <f t="shared" si="27"/>
        <v>0</v>
      </c>
      <c r="O19" s="183"/>
      <c r="P19" s="184">
        <f t="shared" ref="P19:U19" si="28">P18*1936.27</f>
        <v>0</v>
      </c>
      <c r="Q19" s="184">
        <f t="shared" si="28"/>
        <v>0</v>
      </c>
      <c r="R19" s="184">
        <f t="shared" si="28"/>
        <v>0</v>
      </c>
      <c r="S19" s="184">
        <f t="shared" si="28"/>
        <v>0</v>
      </c>
      <c r="T19" s="184">
        <f t="shared" si="28"/>
        <v>0</v>
      </c>
      <c r="U19" s="184">
        <f t="shared" si="28"/>
        <v>0</v>
      </c>
      <c r="V19" s="184">
        <f t="shared" si="3"/>
        <v>0</v>
      </c>
    </row>
    <row r="20" spans="1:23" ht="12.75" customHeight="1" x14ac:dyDescent="0.2">
      <c r="A20" s="104">
        <f>IF(Foglio2!$J$7=1,TRUNC(V20,0),TRUNC(U20,0))</f>
        <v>0</v>
      </c>
      <c r="B20" s="245">
        <f t="shared" ref="B20" si="29">C22</f>
        <v>39083</v>
      </c>
      <c r="C20" s="375">
        <v>39083</v>
      </c>
      <c r="D20" s="375">
        <v>39113</v>
      </c>
      <c r="E20" s="246" t="s">
        <v>3</v>
      </c>
      <c r="F20" s="247">
        <v>0</v>
      </c>
      <c r="G20" s="248">
        <f>IF(Foglio2!$J$3=Foglio2!$E$3,'Ausiliari_Coll.Scol. 1^ Pos.Ec.'!E20,IF(Foglio2!$J$3=Foglio2!$E$4,'Collab._Tecnici 1^ Pos.Ec.'!E20,IF(Foglio2!$J$3=Foglio2!$E$5,'Assistenti_Tecnici 1^ Pos.Ec.'!E20,IF(Foglio2!$J$3=Foglio2!$E$6,'Assistenti_Amm.vo 1^ Pos.Ec.'!E20,0))))</f>
        <v>0</v>
      </c>
      <c r="H20" s="248">
        <f>IF(Foglio2!$J$3=Foglio2!$E$3,'Ausiliari_Coll.Scol. 1^ Pos.Ec.'!F20,IF(Foglio2!$J$3=Foglio2!$E$4,'Collab._Tecnici 1^ Pos.Ec.'!F20,IF(Foglio2!$J$3=Foglio2!$E$5,'Assistenti_Tecnici 1^ Pos.Ec.'!F20,IF(Foglio2!$J$3=Foglio2!$E$6,'Assistenti_Amm.vo 1^ Pos.Ec.'!F20,0))))</f>
        <v>0</v>
      </c>
      <c r="I20" s="248">
        <f>IF(Foglio2!$J$3=Foglio2!$E$3,'Ausiliari_Coll.Scol. 1^ Pos.Ec.'!G20,IF(Foglio2!$J$3=Foglio2!$E$4,'Collab._Tecnici 1^ Pos.Ec.'!G20,IF(Foglio2!$J$3=Foglio2!$E$5,'Assistenti_Tecnici 1^ Pos.Ec.'!G20,IF(Foglio2!$J$3=Foglio2!$E$6,'Assistenti_Amm.vo 1^ Pos.Ec.'!G20,0))))</f>
        <v>0</v>
      </c>
      <c r="J20" s="248">
        <f>IF(Foglio2!$J$3=Foglio2!$E$3,'Ausiliari_Coll.Scol. 1^ Pos.Ec.'!H20,IF(Foglio2!$J$3=Foglio2!$E$4,'Collab._Tecnici 1^ Pos.Ec.'!H20,IF(Foglio2!$J$3=Foglio2!$E$5,'Assistenti_Tecnici 1^ Pos.Ec.'!H20,IF(Foglio2!$J$3=Foglio2!$E$6,'Assistenti_Amm.vo 1^ Pos.Ec.'!H20,0))))</f>
        <v>0</v>
      </c>
      <c r="K20" s="248">
        <f>IF(Foglio2!$J$3=Foglio2!$E$3,'Ausiliari_Coll.Scol. 1^ Pos.Ec.'!I20,IF(Foglio2!$J$3=Foglio2!$E$4,'Collab._Tecnici 1^ Pos.Ec.'!I20,IF(Foglio2!$J$3=Foglio2!$E$5,'Assistenti_Tecnici 1^ Pos.Ec.'!I20,IF(Foglio2!$J$3=Foglio2!$E$6,'Assistenti_Amm.vo 1^ Pos.Ec.'!I20,0))))</f>
        <v>0</v>
      </c>
      <c r="L20" s="248">
        <f>IF(Foglio2!$J$3=Foglio2!$E$3,'Ausiliari_Coll.Scol. 1^ Pos.Ec.'!J20,IF(Foglio2!$J$3=Foglio2!$E$4,'Collab._Tecnici 1^ Pos.Ec.'!J20,IF(Foglio2!$J$3=Foglio2!$E$5,'Assistenti_Tecnici 1^ Pos.Ec.'!J20,IF(Foglio2!$J$3=Foglio2!$E$6,'Assistenti_Amm.vo 1^ Pos.Ec.'!J20,0))))</f>
        <v>0</v>
      </c>
      <c r="M20" s="249">
        <f>IF(Foglio2!$J$3=Foglio2!$E$3,'Ausiliari_Coll.Scol. 1^ Pos.Ec.'!K20,IF(Foglio2!$J$3=Foglio2!$E$4,'Collab._Tecnici 1^ Pos.Ec.'!K20,IF(Foglio2!$J$3=Foglio2!$E$5,'Assistenti_Tecnici 1^ Pos.Ec.'!K20,IF(Foglio2!$J$3=Foglio2!$E$6,'Assistenti_Amm.vo 1^ Pos.Ec.'!K20,0))))</f>
        <v>0</v>
      </c>
      <c r="N20" s="250">
        <f>IF(Foglio2!$J$3=Foglio2!$E$3,'Ausiliari_Coll.Scol. 1^ Pos.Ec.'!L20,IF(Foglio2!$J$3=Foglio2!$E$4,'Collab._Tecnici 1^ Pos.Ec.'!L20,IF(Foglio2!$J$3=Foglio2!$E$5,'Assistenti_Tecnici 1^ Pos.Ec.'!L20,IF(Foglio2!$J$3=Foglio2!$E$6,'Assistenti_Amm.vo 1^ Pos.Ec.'!L20,0))))</f>
        <v>0</v>
      </c>
      <c r="O20" s="251"/>
      <c r="P20" s="252">
        <f>IF(Foglio2!$J$3=Foglio2!$E$3,'Ausiliari_Coll.Scol. 1^ Pos.Ec.'!N20,IF(Foglio2!$J$3=Foglio2!$E$4,'Collab._Tecnici 1^ Pos.Ec.'!N20,IF(Foglio2!$J$3=Foglio2!$E$5,'Assistenti_Tecnici 1^ Pos.Ec.'!N20,IF(Foglio2!$J$3=Foglio2!$E$6,'Assistenti_Amm.vo 1^ Pos.Ec.'!N20,0))))</f>
        <v>0</v>
      </c>
      <c r="Q20" s="252">
        <f>IF(Foglio2!$J$3=Foglio2!$E$3,'Ausiliari_Coll.Scol. 1^ Pos.Ec.'!O20,IF(Foglio2!$J$3=Foglio2!$E$4,'Collab._Tecnici 1^ Pos.Ec.'!O20,IF(Foglio2!$J$3=Foglio2!$E$5,'Assistenti_Tecnici 1^ Pos.Ec.'!O20,IF(Foglio2!$J$3=Foglio2!$E$6,'Assistenti_Amm.vo 1^ Pos.Ec.'!O20,0))))</f>
        <v>0</v>
      </c>
      <c r="R20" s="252">
        <f>IF(Foglio2!$J$3=Foglio2!$E$3,'Ausiliari_Coll.Scol. 1^ Pos.Ec.'!P20,IF(Foglio2!$J$3=Foglio2!$E$4,'Collab._Tecnici 1^ Pos.Ec.'!P20,IF(Foglio2!$J$3=Foglio2!$E$5,'Assistenti_Tecnici 1^ Pos.Ec.'!P20,IF(Foglio2!$J$3=Foglio2!$E$6,'Assistenti_Amm.vo 1^ Pos.Ec.'!P20,0))))</f>
        <v>0</v>
      </c>
      <c r="S20" s="252">
        <f>IF(Foglio2!$J$3=Foglio2!$E$3,'Ausiliari_Coll.Scol. 1^ Pos.Ec.'!Q20,IF(Foglio2!$J$3=Foglio2!$E$4,'Collab._Tecnici 1^ Pos.Ec.'!Q20,IF(Foglio2!$J$3=Foglio2!$E$5,'Assistenti_Tecnici 1^ Pos.Ec.'!Q20,IF(Foglio2!$J$3=Foglio2!$E$6,'Assistenti_Amm.vo 1^ Pos.Ec.'!Q20,0))))</f>
        <v>0</v>
      </c>
      <c r="T20" s="252">
        <f>IF(Foglio2!$J$3=Foglio2!$E$3,'Ausiliari_Coll.Scol. 1^ Pos.Ec.'!R20,IF(Foglio2!$J$3=Foglio2!$E$4,'Collab._Tecnici 1^ Pos.Ec.'!R20,IF(Foglio2!$J$3=Foglio2!$E$5,'Assistenti_Tecnici 1^ Pos.Ec.'!R20,IF(Foglio2!$J$3=Foglio2!$E$6,'Assistenti_Amm.vo 1^ Pos.Ec.'!R20,0))))</f>
        <v>0</v>
      </c>
      <c r="U20" s="252">
        <f t="shared" ref="U20" si="30">(P20)/12*0.8</f>
        <v>0</v>
      </c>
      <c r="V20" s="252">
        <f t="shared" ref="V20" si="31">(P20+R20)/12*0.8</f>
        <v>0</v>
      </c>
      <c r="W20" s="253" t="str">
        <f t="shared" ref="W20" si="32">"Fascia Da "&amp;F20&amp;" a "&amp;F21&amp;" Decorrenza "&amp;DAY(C20)&amp;"/"&amp;MONTH(C20)&amp;"/"&amp;YEAR(C20)</f>
        <v>Fascia Da 0 a 2 Decorrenza 1/1/2007</v>
      </c>
    </row>
    <row r="21" spans="1:23" ht="9" customHeight="1" x14ac:dyDescent="0.2">
      <c r="B21" s="245">
        <f t="shared" ref="B21" si="33">B20+1</f>
        <v>39084</v>
      </c>
      <c r="C21" s="376"/>
      <c r="D21" s="376"/>
      <c r="E21" s="254" t="s">
        <v>4</v>
      </c>
      <c r="F21" s="255">
        <v>2</v>
      </c>
      <c r="G21" s="256">
        <f t="shared" ref="G21:N21" si="34">G20*1936.27</f>
        <v>0</v>
      </c>
      <c r="H21" s="256">
        <f t="shared" si="34"/>
        <v>0</v>
      </c>
      <c r="I21" s="256">
        <f t="shared" si="34"/>
        <v>0</v>
      </c>
      <c r="J21" s="256">
        <f t="shared" si="34"/>
        <v>0</v>
      </c>
      <c r="K21" s="256">
        <f t="shared" si="34"/>
        <v>0</v>
      </c>
      <c r="L21" s="257">
        <f t="shared" si="34"/>
        <v>0</v>
      </c>
      <c r="M21" s="256">
        <f t="shared" si="34"/>
        <v>0</v>
      </c>
      <c r="N21" s="258">
        <f t="shared" si="34"/>
        <v>0</v>
      </c>
      <c r="O21" s="183"/>
      <c r="P21" s="184">
        <f t="shared" ref="P21:U21" si="35">P20*1936.27</f>
        <v>0</v>
      </c>
      <c r="Q21" s="184">
        <f t="shared" si="35"/>
        <v>0</v>
      </c>
      <c r="R21" s="184">
        <f t="shared" si="35"/>
        <v>0</v>
      </c>
      <c r="S21" s="184">
        <f t="shared" si="35"/>
        <v>0</v>
      </c>
      <c r="T21" s="184">
        <f t="shared" si="35"/>
        <v>0</v>
      </c>
      <c r="U21" s="184">
        <f t="shared" si="35"/>
        <v>0</v>
      </c>
      <c r="V21" s="184">
        <f t="shared" si="3"/>
        <v>0</v>
      </c>
    </row>
    <row r="22" spans="1:23" ht="12.75" customHeight="1" x14ac:dyDescent="0.2">
      <c r="A22" s="104">
        <f>IF(Foglio2!$J$7=1,TRUNC(V22,0),TRUNC(U22,0))</f>
        <v>0</v>
      </c>
      <c r="B22" s="245">
        <f t="shared" si="4"/>
        <v>39085</v>
      </c>
      <c r="C22" s="377">
        <v>39083</v>
      </c>
      <c r="D22" s="377">
        <v>39113</v>
      </c>
      <c r="E22" s="259" t="s">
        <v>3</v>
      </c>
      <c r="F22" s="260">
        <v>3</v>
      </c>
      <c r="G22" s="248">
        <f>IF(Foglio2!$J$3=Foglio2!$E$3,'Ausiliari_Coll.Scol. 1^ Pos.Ec.'!E22,IF(Foglio2!$J$3=Foglio2!$E$4,'Collab._Tecnici 1^ Pos.Ec.'!E22,IF(Foglio2!$J$3=Foglio2!$E$5,'Assistenti_Tecnici 1^ Pos.Ec.'!E22,IF(Foglio2!$J$3=Foglio2!$E$6,'Assistenti_Amm.vo 1^ Pos.Ec.'!E22,0))))</f>
        <v>0</v>
      </c>
      <c r="H22" s="248">
        <f>IF(Foglio2!$J$3=Foglio2!$E$3,'Ausiliari_Coll.Scol. 1^ Pos.Ec.'!F22,IF(Foglio2!$J$3=Foglio2!$E$4,'Collab._Tecnici 1^ Pos.Ec.'!F22,IF(Foglio2!$J$3=Foglio2!$E$5,'Assistenti_Tecnici 1^ Pos.Ec.'!F22,IF(Foglio2!$J$3=Foglio2!$E$6,'Assistenti_Amm.vo 1^ Pos.Ec.'!F22,0))))</f>
        <v>0</v>
      </c>
      <c r="I22" s="248">
        <f>IF(Foglio2!$J$3=Foglio2!$E$3,'Ausiliari_Coll.Scol. 1^ Pos.Ec.'!G22,IF(Foglio2!$J$3=Foglio2!$E$4,'Collab._Tecnici 1^ Pos.Ec.'!G22,IF(Foglio2!$J$3=Foglio2!$E$5,'Assistenti_Tecnici 1^ Pos.Ec.'!G22,IF(Foglio2!$J$3=Foglio2!$E$6,'Assistenti_Amm.vo 1^ Pos.Ec.'!G22,0))))</f>
        <v>0</v>
      </c>
      <c r="J22" s="248">
        <f>IF(Foglio2!$J$3=Foglio2!$E$3,'Ausiliari_Coll.Scol. 1^ Pos.Ec.'!H22,IF(Foglio2!$J$3=Foglio2!$E$4,'Collab._Tecnici 1^ Pos.Ec.'!H22,IF(Foglio2!$J$3=Foglio2!$E$5,'Assistenti_Tecnici 1^ Pos.Ec.'!H22,IF(Foglio2!$J$3=Foglio2!$E$6,'Assistenti_Amm.vo 1^ Pos.Ec.'!H22,0))))</f>
        <v>0</v>
      </c>
      <c r="K22" s="248">
        <f>IF(Foglio2!$J$3=Foglio2!$E$3,'Ausiliari_Coll.Scol. 1^ Pos.Ec.'!I22,IF(Foglio2!$J$3=Foglio2!$E$4,'Collab._Tecnici 1^ Pos.Ec.'!I22,IF(Foglio2!$J$3=Foglio2!$E$5,'Assistenti_Tecnici 1^ Pos.Ec.'!I22,IF(Foglio2!$J$3=Foglio2!$E$6,'Assistenti_Amm.vo 1^ Pos.Ec.'!I22,0))))</f>
        <v>0</v>
      </c>
      <c r="L22" s="261">
        <f>IF(Foglio2!$J$3=Foglio2!$E$3,'Ausiliari_Coll.Scol. 1^ Pos.Ec.'!J22,IF(Foglio2!$J$3=Foglio2!$E$4,'Collab._Tecnici 1^ Pos.Ec.'!J22,IF(Foglio2!$J$3=Foglio2!$E$5,'Assistenti_Tecnici 1^ Pos.Ec.'!J22,IF(Foglio2!$J$3=Foglio2!$E$6,'Assistenti_Amm.vo 1^ Pos.Ec.'!J22,0))))</f>
        <v>0</v>
      </c>
      <c r="M22" s="262">
        <f>IF(Foglio2!$J$3=Foglio2!$E$3,'Ausiliari_Coll.Scol. 1^ Pos.Ec.'!K22,IF(Foglio2!$J$3=Foglio2!$E$4,'Collab._Tecnici 1^ Pos.Ec.'!K22,IF(Foglio2!$J$3=Foglio2!$E$5,'Assistenti_Tecnici 1^ Pos.Ec.'!K22,IF(Foglio2!$J$3=Foglio2!$E$6,'Assistenti_Amm.vo 1^ Pos.Ec.'!K22,0))))</f>
        <v>0</v>
      </c>
      <c r="N22" s="263">
        <f>IF(Foglio2!$J$3=Foglio2!$E$3,'Ausiliari_Coll.Scol. 1^ Pos.Ec.'!L22,IF(Foglio2!$J$3=Foglio2!$E$4,'Collab._Tecnici 1^ Pos.Ec.'!L22,IF(Foglio2!$J$3=Foglio2!$E$5,'Assistenti_Tecnici 1^ Pos.Ec.'!L22,IF(Foglio2!$J$3=Foglio2!$E$6,'Assistenti_Amm.vo 1^ Pos.Ec.'!L22,0))))</f>
        <v>0</v>
      </c>
      <c r="O22" s="251"/>
      <c r="P22" s="252">
        <f>IF(Foglio2!$J$3=Foglio2!$E$3,'Ausiliari_Coll.Scol. 1^ Pos.Ec.'!N22,IF(Foglio2!$J$3=Foglio2!$E$4,'Collab._Tecnici 1^ Pos.Ec.'!N22,IF(Foglio2!$J$3=Foglio2!$E$5,'Assistenti_Tecnici 1^ Pos.Ec.'!N22,IF(Foglio2!$J$3=Foglio2!$E$6,'Assistenti_Amm.vo 1^ Pos.Ec.'!N22,0))))</f>
        <v>0</v>
      </c>
      <c r="Q22" s="252">
        <f>IF(Foglio2!$J$3=Foglio2!$E$3,'Ausiliari_Coll.Scol. 1^ Pos.Ec.'!O22,IF(Foglio2!$J$3=Foglio2!$E$4,'Collab._Tecnici 1^ Pos.Ec.'!O22,IF(Foglio2!$J$3=Foglio2!$E$5,'Assistenti_Tecnici 1^ Pos.Ec.'!O22,IF(Foglio2!$J$3=Foglio2!$E$6,'Assistenti_Amm.vo 1^ Pos.Ec.'!O22,0))))</f>
        <v>0</v>
      </c>
      <c r="R22" s="252">
        <f>IF(Foglio2!$J$3=Foglio2!$E$3,'Ausiliari_Coll.Scol. 1^ Pos.Ec.'!P22,IF(Foglio2!$J$3=Foglio2!$E$4,'Collab._Tecnici 1^ Pos.Ec.'!P22,IF(Foglio2!$J$3=Foglio2!$E$5,'Assistenti_Tecnici 1^ Pos.Ec.'!P22,IF(Foglio2!$J$3=Foglio2!$E$6,'Assistenti_Amm.vo 1^ Pos.Ec.'!P22,0))))</f>
        <v>0</v>
      </c>
      <c r="S22" s="252">
        <f>IF(Foglio2!$J$3=Foglio2!$E$3,'Ausiliari_Coll.Scol. 1^ Pos.Ec.'!Q22,IF(Foglio2!$J$3=Foglio2!$E$4,'Collab._Tecnici 1^ Pos.Ec.'!Q22,IF(Foglio2!$J$3=Foglio2!$E$5,'Assistenti_Tecnici 1^ Pos.Ec.'!Q22,IF(Foglio2!$J$3=Foglio2!$E$6,'Assistenti_Amm.vo 1^ Pos.Ec.'!Q22,0))))</f>
        <v>0</v>
      </c>
      <c r="T22" s="252">
        <f>IF(Foglio2!$J$3=Foglio2!$E$3,'Ausiliari_Coll.Scol. 1^ Pos.Ec.'!R22,IF(Foglio2!$J$3=Foglio2!$E$4,'Collab._Tecnici 1^ Pos.Ec.'!R22,IF(Foglio2!$J$3=Foglio2!$E$5,'Assistenti_Tecnici 1^ Pos.Ec.'!R22,IF(Foglio2!$J$3=Foglio2!$E$6,'Assistenti_Amm.vo 1^ Pos.Ec.'!R22,0))))</f>
        <v>0</v>
      </c>
      <c r="U22" s="252">
        <f t="shared" ref="U22" si="36">(P22)/12*0.8</f>
        <v>0</v>
      </c>
      <c r="V22" s="252">
        <f t="shared" ref="V22" si="37">(P22+R22)/12*0.8</f>
        <v>0</v>
      </c>
      <c r="W22" s="253" t="str">
        <f t="shared" ref="W22" si="38">"Fascia Da "&amp;F22&amp;" a "&amp;F23&amp;" Decorrenza "&amp;DAY(C20)&amp;"/"&amp;MONTH(C20)&amp;"/"&amp;YEAR(C20)</f>
        <v>Fascia Da 3 a 8 Decorrenza 1/1/2007</v>
      </c>
    </row>
    <row r="23" spans="1:23" ht="9" customHeight="1" x14ac:dyDescent="0.2">
      <c r="B23" s="245">
        <f t="shared" si="4"/>
        <v>39086</v>
      </c>
      <c r="C23" s="377"/>
      <c r="D23" s="377"/>
      <c r="E23" s="254" t="s">
        <v>4</v>
      </c>
      <c r="F23" s="255">
        <v>8</v>
      </c>
      <c r="G23" s="256">
        <f t="shared" ref="G23:N23" si="39">G22*1936.27</f>
        <v>0</v>
      </c>
      <c r="H23" s="256">
        <f t="shared" si="39"/>
        <v>0</v>
      </c>
      <c r="I23" s="256">
        <f t="shared" si="39"/>
        <v>0</v>
      </c>
      <c r="J23" s="256">
        <f t="shared" si="39"/>
        <v>0</v>
      </c>
      <c r="K23" s="256">
        <f t="shared" si="39"/>
        <v>0</v>
      </c>
      <c r="L23" s="257">
        <f t="shared" si="39"/>
        <v>0</v>
      </c>
      <c r="M23" s="256">
        <f t="shared" si="39"/>
        <v>0</v>
      </c>
      <c r="N23" s="258">
        <f t="shared" si="39"/>
        <v>0</v>
      </c>
      <c r="O23" s="183"/>
      <c r="P23" s="184">
        <f t="shared" ref="P23:U23" si="40">P22*1936.27</f>
        <v>0</v>
      </c>
      <c r="Q23" s="184">
        <f t="shared" si="40"/>
        <v>0</v>
      </c>
      <c r="R23" s="184">
        <f t="shared" si="40"/>
        <v>0</v>
      </c>
      <c r="S23" s="184">
        <f t="shared" si="40"/>
        <v>0</v>
      </c>
      <c r="T23" s="184">
        <f t="shared" si="40"/>
        <v>0</v>
      </c>
      <c r="U23" s="184">
        <f t="shared" si="40"/>
        <v>0</v>
      </c>
      <c r="V23" s="184">
        <f t="shared" si="3"/>
        <v>0</v>
      </c>
    </row>
    <row r="24" spans="1:23" ht="12.75" customHeight="1" x14ac:dyDescent="0.2">
      <c r="A24" s="104">
        <f>IF(Foglio2!$J$7=1,TRUNC(V24,0),TRUNC(U24,0))</f>
        <v>0</v>
      </c>
      <c r="B24" s="245">
        <f t="shared" si="4"/>
        <v>39087</v>
      </c>
      <c r="C24" s="377"/>
      <c r="D24" s="377"/>
      <c r="E24" s="259" t="s">
        <v>3</v>
      </c>
      <c r="F24" s="260">
        <v>9</v>
      </c>
      <c r="G24" s="248">
        <f>IF(Foglio2!$J$3=Foglio2!$E$3,'Ausiliari_Coll.Scol. 1^ Pos.Ec.'!E24,IF(Foglio2!$J$3=Foglio2!$E$4,'Collab._Tecnici 1^ Pos.Ec.'!E24,IF(Foglio2!$J$3=Foglio2!$E$5,'Assistenti_Tecnici 1^ Pos.Ec.'!E24,IF(Foglio2!$J$3=Foglio2!$E$6,'Assistenti_Amm.vo 1^ Pos.Ec.'!E24,0))))</f>
        <v>0</v>
      </c>
      <c r="H24" s="248">
        <f>IF(Foglio2!$J$3=Foglio2!$E$3,'Ausiliari_Coll.Scol. 1^ Pos.Ec.'!F24,IF(Foglio2!$J$3=Foglio2!$E$4,'Collab._Tecnici 1^ Pos.Ec.'!F24,IF(Foglio2!$J$3=Foglio2!$E$5,'Assistenti_Tecnici 1^ Pos.Ec.'!F24,IF(Foglio2!$J$3=Foglio2!$E$6,'Assistenti_Amm.vo 1^ Pos.Ec.'!F24,0))))</f>
        <v>0</v>
      </c>
      <c r="I24" s="248">
        <f>IF(Foglio2!$J$3=Foglio2!$E$3,'Ausiliari_Coll.Scol. 1^ Pos.Ec.'!G24,IF(Foglio2!$J$3=Foglio2!$E$4,'Collab._Tecnici 1^ Pos.Ec.'!G24,IF(Foglio2!$J$3=Foglio2!$E$5,'Assistenti_Tecnici 1^ Pos.Ec.'!G24,IF(Foglio2!$J$3=Foglio2!$E$6,'Assistenti_Amm.vo 1^ Pos.Ec.'!G24,0))))</f>
        <v>0</v>
      </c>
      <c r="J24" s="248">
        <f>IF(Foglio2!$J$3=Foglio2!$E$3,'Ausiliari_Coll.Scol. 1^ Pos.Ec.'!H24,IF(Foglio2!$J$3=Foglio2!$E$4,'Collab._Tecnici 1^ Pos.Ec.'!H24,IF(Foglio2!$J$3=Foglio2!$E$5,'Assistenti_Tecnici 1^ Pos.Ec.'!H24,IF(Foglio2!$J$3=Foglio2!$E$6,'Assistenti_Amm.vo 1^ Pos.Ec.'!H24,0))))</f>
        <v>0</v>
      </c>
      <c r="K24" s="248">
        <f>IF(Foglio2!$J$3=Foglio2!$E$3,'Ausiliari_Coll.Scol. 1^ Pos.Ec.'!I24,IF(Foglio2!$J$3=Foglio2!$E$4,'Collab._Tecnici 1^ Pos.Ec.'!I24,IF(Foglio2!$J$3=Foglio2!$E$5,'Assistenti_Tecnici 1^ Pos.Ec.'!I24,IF(Foglio2!$J$3=Foglio2!$E$6,'Assistenti_Amm.vo 1^ Pos.Ec.'!I24,0))))</f>
        <v>0</v>
      </c>
      <c r="L24" s="261">
        <f>IF(Foglio2!$J$3=Foglio2!$E$3,'Ausiliari_Coll.Scol. 1^ Pos.Ec.'!J24,IF(Foglio2!$J$3=Foglio2!$E$4,'Collab._Tecnici 1^ Pos.Ec.'!J24,IF(Foglio2!$J$3=Foglio2!$E$5,'Assistenti_Tecnici 1^ Pos.Ec.'!J24,IF(Foglio2!$J$3=Foglio2!$E$6,'Assistenti_Amm.vo 1^ Pos.Ec.'!J24,0))))</f>
        <v>0</v>
      </c>
      <c r="M24" s="262">
        <f>IF(Foglio2!$J$3=Foglio2!$E$3,'Ausiliari_Coll.Scol. 1^ Pos.Ec.'!K24,IF(Foglio2!$J$3=Foglio2!$E$4,'Collab._Tecnici 1^ Pos.Ec.'!K24,IF(Foglio2!$J$3=Foglio2!$E$5,'Assistenti_Tecnici 1^ Pos.Ec.'!K24,IF(Foglio2!$J$3=Foglio2!$E$6,'Assistenti_Amm.vo 1^ Pos.Ec.'!K24,0))))</f>
        <v>0</v>
      </c>
      <c r="N24" s="263">
        <f>IF(Foglio2!$J$3=Foglio2!$E$3,'Ausiliari_Coll.Scol. 1^ Pos.Ec.'!L24,IF(Foglio2!$J$3=Foglio2!$E$4,'Collab._Tecnici 1^ Pos.Ec.'!L24,IF(Foglio2!$J$3=Foglio2!$E$5,'Assistenti_Tecnici 1^ Pos.Ec.'!L24,IF(Foglio2!$J$3=Foglio2!$E$6,'Assistenti_Amm.vo 1^ Pos.Ec.'!L24,0))))</f>
        <v>0</v>
      </c>
      <c r="O24" s="251"/>
      <c r="P24" s="252">
        <f>IF(Foglio2!$J$3=Foglio2!$E$3,'Ausiliari_Coll.Scol. 1^ Pos.Ec.'!N24,IF(Foglio2!$J$3=Foglio2!$E$4,'Collab._Tecnici 1^ Pos.Ec.'!N24,IF(Foglio2!$J$3=Foglio2!$E$5,'Assistenti_Tecnici 1^ Pos.Ec.'!N24,IF(Foglio2!$J$3=Foglio2!$E$6,'Assistenti_Amm.vo 1^ Pos.Ec.'!N24,0))))</f>
        <v>0</v>
      </c>
      <c r="Q24" s="252">
        <f>IF(Foglio2!$J$3=Foglio2!$E$3,'Ausiliari_Coll.Scol. 1^ Pos.Ec.'!O24,IF(Foglio2!$J$3=Foglio2!$E$4,'Collab._Tecnici 1^ Pos.Ec.'!O24,IF(Foglio2!$J$3=Foglio2!$E$5,'Assistenti_Tecnici 1^ Pos.Ec.'!O24,IF(Foglio2!$J$3=Foglio2!$E$6,'Assistenti_Amm.vo 1^ Pos.Ec.'!O24,0))))</f>
        <v>0</v>
      </c>
      <c r="R24" s="252">
        <f>IF(Foglio2!$J$3=Foglio2!$E$3,'Ausiliari_Coll.Scol. 1^ Pos.Ec.'!P24,IF(Foglio2!$J$3=Foglio2!$E$4,'Collab._Tecnici 1^ Pos.Ec.'!P24,IF(Foglio2!$J$3=Foglio2!$E$5,'Assistenti_Tecnici 1^ Pos.Ec.'!P24,IF(Foglio2!$J$3=Foglio2!$E$6,'Assistenti_Amm.vo 1^ Pos.Ec.'!P24,0))))</f>
        <v>0</v>
      </c>
      <c r="S24" s="252">
        <f>IF(Foglio2!$J$3=Foglio2!$E$3,'Ausiliari_Coll.Scol. 1^ Pos.Ec.'!Q24,IF(Foglio2!$J$3=Foglio2!$E$4,'Collab._Tecnici 1^ Pos.Ec.'!Q24,IF(Foglio2!$J$3=Foglio2!$E$5,'Assistenti_Tecnici 1^ Pos.Ec.'!Q24,IF(Foglio2!$J$3=Foglio2!$E$6,'Assistenti_Amm.vo 1^ Pos.Ec.'!Q24,0))))</f>
        <v>0</v>
      </c>
      <c r="T24" s="252">
        <f>IF(Foglio2!$J$3=Foglio2!$E$3,'Ausiliari_Coll.Scol. 1^ Pos.Ec.'!R24,IF(Foglio2!$J$3=Foglio2!$E$4,'Collab._Tecnici 1^ Pos.Ec.'!R24,IF(Foglio2!$J$3=Foglio2!$E$5,'Assistenti_Tecnici 1^ Pos.Ec.'!R24,IF(Foglio2!$J$3=Foglio2!$E$6,'Assistenti_Amm.vo 1^ Pos.Ec.'!R24,0))))</f>
        <v>0</v>
      </c>
      <c r="U24" s="252">
        <f t="shared" ref="U24" si="41">(P24)/12*0.8</f>
        <v>0</v>
      </c>
      <c r="V24" s="252">
        <f t="shared" ref="V24" si="42">(P24+R24)/12*0.8</f>
        <v>0</v>
      </c>
      <c r="W24" s="253" t="str">
        <f t="shared" ref="W24" si="43">"Fascia Da "&amp;F24&amp;" a "&amp;F25&amp;" Decorrenza "&amp;DAY(C20)&amp;"/"&amp;MONTH(C20)&amp;"/"&amp;YEAR(C20)</f>
        <v>Fascia Da 9 a 14 Decorrenza 1/1/2007</v>
      </c>
    </row>
    <row r="25" spans="1:23" ht="9" customHeight="1" x14ac:dyDescent="0.2">
      <c r="B25" s="245">
        <f t="shared" si="4"/>
        <v>39088</v>
      </c>
      <c r="C25" s="377"/>
      <c r="D25" s="377"/>
      <c r="E25" s="254" t="s">
        <v>4</v>
      </c>
      <c r="F25" s="255">
        <v>14</v>
      </c>
      <c r="G25" s="256">
        <f t="shared" ref="G25:N25" si="44">G24*1936.27</f>
        <v>0</v>
      </c>
      <c r="H25" s="256">
        <f t="shared" si="44"/>
        <v>0</v>
      </c>
      <c r="I25" s="256">
        <f t="shared" si="44"/>
        <v>0</v>
      </c>
      <c r="J25" s="256">
        <f t="shared" si="44"/>
        <v>0</v>
      </c>
      <c r="K25" s="256">
        <f t="shared" si="44"/>
        <v>0</v>
      </c>
      <c r="L25" s="257">
        <f t="shared" si="44"/>
        <v>0</v>
      </c>
      <c r="M25" s="256">
        <f t="shared" si="44"/>
        <v>0</v>
      </c>
      <c r="N25" s="258">
        <f t="shared" si="44"/>
        <v>0</v>
      </c>
      <c r="O25" s="183"/>
      <c r="P25" s="184">
        <f t="shared" ref="P25:U25" si="45">P24*1936.27</f>
        <v>0</v>
      </c>
      <c r="Q25" s="184">
        <f t="shared" si="45"/>
        <v>0</v>
      </c>
      <c r="R25" s="184">
        <f t="shared" si="45"/>
        <v>0</v>
      </c>
      <c r="S25" s="184">
        <f t="shared" si="45"/>
        <v>0</v>
      </c>
      <c r="T25" s="184">
        <f t="shared" si="45"/>
        <v>0</v>
      </c>
      <c r="U25" s="184">
        <f t="shared" si="45"/>
        <v>0</v>
      </c>
      <c r="V25" s="184">
        <f t="shared" si="3"/>
        <v>0</v>
      </c>
    </row>
    <row r="26" spans="1:23" ht="12.75" customHeight="1" x14ac:dyDescent="0.2">
      <c r="A26" s="104">
        <f>IF(Foglio2!$J$7=1,TRUNC(V26,0),TRUNC(U26,0))</f>
        <v>0</v>
      </c>
      <c r="B26" s="245">
        <f t="shared" si="4"/>
        <v>39089</v>
      </c>
      <c r="C26" s="377"/>
      <c r="D26" s="377"/>
      <c r="E26" s="259" t="s">
        <v>3</v>
      </c>
      <c r="F26" s="260">
        <v>15</v>
      </c>
      <c r="G26" s="248">
        <f>IF(Foglio2!$J$3=Foglio2!$E$3,'Ausiliari_Coll.Scol. 1^ Pos.Ec.'!E26,IF(Foglio2!$J$3=Foglio2!$E$4,'Collab._Tecnici 1^ Pos.Ec.'!E26,IF(Foglio2!$J$3=Foglio2!$E$5,'Assistenti_Tecnici 1^ Pos.Ec.'!E26,IF(Foglio2!$J$3=Foglio2!$E$6,'Assistenti_Amm.vo 1^ Pos.Ec.'!E26,0))))</f>
        <v>0</v>
      </c>
      <c r="H26" s="248">
        <f>IF(Foglio2!$J$3=Foglio2!$E$3,'Ausiliari_Coll.Scol. 1^ Pos.Ec.'!F26,IF(Foglio2!$J$3=Foglio2!$E$4,'Collab._Tecnici 1^ Pos.Ec.'!F26,IF(Foglio2!$J$3=Foglio2!$E$5,'Assistenti_Tecnici 1^ Pos.Ec.'!F26,IF(Foglio2!$J$3=Foglio2!$E$6,'Assistenti_Amm.vo 1^ Pos.Ec.'!F26,0))))</f>
        <v>0</v>
      </c>
      <c r="I26" s="248">
        <f>IF(Foglio2!$J$3=Foglio2!$E$3,'Ausiliari_Coll.Scol. 1^ Pos.Ec.'!G26,IF(Foglio2!$J$3=Foglio2!$E$4,'Collab._Tecnici 1^ Pos.Ec.'!G26,IF(Foglio2!$J$3=Foglio2!$E$5,'Assistenti_Tecnici 1^ Pos.Ec.'!G26,IF(Foglio2!$J$3=Foglio2!$E$6,'Assistenti_Amm.vo 1^ Pos.Ec.'!G26,0))))</f>
        <v>0</v>
      </c>
      <c r="J26" s="248">
        <f>IF(Foglio2!$J$3=Foglio2!$E$3,'Ausiliari_Coll.Scol. 1^ Pos.Ec.'!H26,IF(Foglio2!$J$3=Foglio2!$E$4,'Collab._Tecnici 1^ Pos.Ec.'!H26,IF(Foglio2!$J$3=Foglio2!$E$5,'Assistenti_Tecnici 1^ Pos.Ec.'!H26,IF(Foglio2!$J$3=Foglio2!$E$6,'Assistenti_Amm.vo 1^ Pos.Ec.'!H26,0))))</f>
        <v>0</v>
      </c>
      <c r="K26" s="248">
        <f>IF(Foglio2!$J$3=Foglio2!$E$3,'Ausiliari_Coll.Scol. 1^ Pos.Ec.'!I26,IF(Foglio2!$J$3=Foglio2!$E$4,'Collab._Tecnici 1^ Pos.Ec.'!I26,IF(Foglio2!$J$3=Foglio2!$E$5,'Assistenti_Tecnici 1^ Pos.Ec.'!I26,IF(Foglio2!$J$3=Foglio2!$E$6,'Assistenti_Amm.vo 1^ Pos.Ec.'!I26,0))))</f>
        <v>0</v>
      </c>
      <c r="L26" s="261">
        <f>IF(Foglio2!$J$3=Foglio2!$E$3,'Ausiliari_Coll.Scol. 1^ Pos.Ec.'!J26,IF(Foglio2!$J$3=Foglio2!$E$4,'Collab._Tecnici 1^ Pos.Ec.'!J26,IF(Foglio2!$J$3=Foglio2!$E$5,'Assistenti_Tecnici 1^ Pos.Ec.'!J26,IF(Foglio2!$J$3=Foglio2!$E$6,'Assistenti_Amm.vo 1^ Pos.Ec.'!J26,0))))</f>
        <v>0</v>
      </c>
      <c r="M26" s="262">
        <f>IF(Foglio2!$J$3=Foglio2!$E$3,'Ausiliari_Coll.Scol. 1^ Pos.Ec.'!K26,IF(Foglio2!$J$3=Foglio2!$E$4,'Collab._Tecnici 1^ Pos.Ec.'!K26,IF(Foglio2!$J$3=Foglio2!$E$5,'Assistenti_Tecnici 1^ Pos.Ec.'!K26,IF(Foglio2!$J$3=Foglio2!$E$6,'Assistenti_Amm.vo 1^ Pos.Ec.'!K26,0))))</f>
        <v>0</v>
      </c>
      <c r="N26" s="263">
        <f>IF(Foglio2!$J$3=Foglio2!$E$3,'Ausiliari_Coll.Scol. 1^ Pos.Ec.'!L26,IF(Foglio2!$J$3=Foglio2!$E$4,'Collab._Tecnici 1^ Pos.Ec.'!L26,IF(Foglio2!$J$3=Foglio2!$E$5,'Assistenti_Tecnici 1^ Pos.Ec.'!L26,IF(Foglio2!$J$3=Foglio2!$E$6,'Assistenti_Amm.vo 1^ Pos.Ec.'!L26,0))))</f>
        <v>0</v>
      </c>
      <c r="O26" s="251"/>
      <c r="P26" s="252">
        <f>IF(Foglio2!$J$3=Foglio2!$E$3,'Ausiliari_Coll.Scol. 1^ Pos.Ec.'!N26,IF(Foglio2!$J$3=Foglio2!$E$4,'Collab._Tecnici 1^ Pos.Ec.'!N26,IF(Foglio2!$J$3=Foglio2!$E$5,'Assistenti_Tecnici 1^ Pos.Ec.'!N26,IF(Foglio2!$J$3=Foglio2!$E$6,'Assistenti_Amm.vo 1^ Pos.Ec.'!N26,0))))</f>
        <v>0</v>
      </c>
      <c r="Q26" s="252">
        <f>IF(Foglio2!$J$3=Foglio2!$E$3,'Ausiliari_Coll.Scol. 1^ Pos.Ec.'!O26,IF(Foglio2!$J$3=Foglio2!$E$4,'Collab._Tecnici 1^ Pos.Ec.'!O26,IF(Foglio2!$J$3=Foglio2!$E$5,'Assistenti_Tecnici 1^ Pos.Ec.'!O26,IF(Foglio2!$J$3=Foglio2!$E$6,'Assistenti_Amm.vo 1^ Pos.Ec.'!O26,0))))</f>
        <v>0</v>
      </c>
      <c r="R26" s="252">
        <f>IF(Foglio2!$J$3=Foglio2!$E$3,'Ausiliari_Coll.Scol. 1^ Pos.Ec.'!P26,IF(Foglio2!$J$3=Foglio2!$E$4,'Collab._Tecnici 1^ Pos.Ec.'!P26,IF(Foglio2!$J$3=Foglio2!$E$5,'Assistenti_Tecnici 1^ Pos.Ec.'!P26,IF(Foglio2!$J$3=Foglio2!$E$6,'Assistenti_Amm.vo 1^ Pos.Ec.'!P26,0))))</f>
        <v>0</v>
      </c>
      <c r="S26" s="252">
        <f>IF(Foglio2!$J$3=Foglio2!$E$3,'Ausiliari_Coll.Scol. 1^ Pos.Ec.'!Q26,IF(Foglio2!$J$3=Foglio2!$E$4,'Collab._Tecnici 1^ Pos.Ec.'!Q26,IF(Foglio2!$J$3=Foglio2!$E$5,'Assistenti_Tecnici 1^ Pos.Ec.'!Q26,IF(Foglio2!$J$3=Foglio2!$E$6,'Assistenti_Amm.vo 1^ Pos.Ec.'!Q26,0))))</f>
        <v>0</v>
      </c>
      <c r="T26" s="252">
        <f>IF(Foglio2!$J$3=Foglio2!$E$3,'Ausiliari_Coll.Scol. 1^ Pos.Ec.'!R26,IF(Foglio2!$J$3=Foglio2!$E$4,'Collab._Tecnici 1^ Pos.Ec.'!R26,IF(Foglio2!$J$3=Foglio2!$E$5,'Assistenti_Tecnici 1^ Pos.Ec.'!R26,IF(Foglio2!$J$3=Foglio2!$E$6,'Assistenti_Amm.vo 1^ Pos.Ec.'!R26,0))))</f>
        <v>0</v>
      </c>
      <c r="U26" s="252">
        <f t="shared" ref="U26" si="46">(P26)/12*0.8</f>
        <v>0</v>
      </c>
      <c r="V26" s="252">
        <f t="shared" ref="V26" si="47">(P26+R26)/12*0.8</f>
        <v>0</v>
      </c>
      <c r="W26" s="253" t="str">
        <f t="shared" ref="W26" si="48">"Fascia Da "&amp;F26&amp;" a "&amp;F27&amp;" Decorrenza "&amp;DAY(C20)&amp;"/"&amp;MONTH(C20)&amp;"/"&amp;YEAR(C20)</f>
        <v>Fascia Da 15 a 20 Decorrenza 1/1/2007</v>
      </c>
    </row>
    <row r="27" spans="1:23" ht="9" customHeight="1" x14ac:dyDescent="0.2">
      <c r="B27" s="245">
        <f t="shared" si="4"/>
        <v>39090</v>
      </c>
      <c r="C27" s="377"/>
      <c r="D27" s="377"/>
      <c r="E27" s="254" t="s">
        <v>4</v>
      </c>
      <c r="F27" s="255">
        <v>20</v>
      </c>
      <c r="G27" s="256">
        <f t="shared" ref="G27:N27" si="49">G26*1936.27</f>
        <v>0</v>
      </c>
      <c r="H27" s="256">
        <f t="shared" si="49"/>
        <v>0</v>
      </c>
      <c r="I27" s="256">
        <f t="shared" si="49"/>
        <v>0</v>
      </c>
      <c r="J27" s="256">
        <f t="shared" si="49"/>
        <v>0</v>
      </c>
      <c r="K27" s="256">
        <f t="shared" si="49"/>
        <v>0</v>
      </c>
      <c r="L27" s="257">
        <f t="shared" si="49"/>
        <v>0</v>
      </c>
      <c r="M27" s="256">
        <f t="shared" si="49"/>
        <v>0</v>
      </c>
      <c r="N27" s="258">
        <f t="shared" si="49"/>
        <v>0</v>
      </c>
      <c r="O27" s="183"/>
      <c r="P27" s="184">
        <f t="shared" ref="P27:U27" si="50">P26*1936.27</f>
        <v>0</v>
      </c>
      <c r="Q27" s="184">
        <f t="shared" si="50"/>
        <v>0</v>
      </c>
      <c r="R27" s="184">
        <f t="shared" si="50"/>
        <v>0</v>
      </c>
      <c r="S27" s="184">
        <f t="shared" si="50"/>
        <v>0</v>
      </c>
      <c r="T27" s="184">
        <f t="shared" si="50"/>
        <v>0</v>
      </c>
      <c r="U27" s="184">
        <f t="shared" si="50"/>
        <v>0</v>
      </c>
      <c r="V27" s="184">
        <f t="shared" si="3"/>
        <v>0</v>
      </c>
    </row>
    <row r="28" spans="1:23" ht="12.75" customHeight="1" x14ac:dyDescent="0.2">
      <c r="A28" s="104">
        <f>IF(Foglio2!$J$7=1,TRUNC(V28,0),TRUNC(U28,0))</f>
        <v>0</v>
      </c>
      <c r="B28" s="245">
        <f t="shared" si="4"/>
        <v>39091</v>
      </c>
      <c r="C28" s="377"/>
      <c r="D28" s="377"/>
      <c r="E28" s="259" t="s">
        <v>3</v>
      </c>
      <c r="F28" s="260">
        <v>21</v>
      </c>
      <c r="G28" s="248">
        <f>IF(Foglio2!$J$3=Foglio2!$E$3,'Ausiliari_Coll.Scol. 1^ Pos.Ec.'!E28,IF(Foglio2!$J$3=Foglio2!$E$4,'Collab._Tecnici 1^ Pos.Ec.'!E28,IF(Foglio2!$J$3=Foglio2!$E$5,'Assistenti_Tecnici 1^ Pos.Ec.'!E28,IF(Foglio2!$J$3=Foglio2!$E$6,'Assistenti_Amm.vo 1^ Pos.Ec.'!E28,0))))</f>
        <v>0</v>
      </c>
      <c r="H28" s="248">
        <f>IF(Foglio2!$J$3=Foglio2!$E$3,'Ausiliari_Coll.Scol. 1^ Pos.Ec.'!F28,IF(Foglio2!$J$3=Foglio2!$E$4,'Collab._Tecnici 1^ Pos.Ec.'!F28,IF(Foglio2!$J$3=Foglio2!$E$5,'Assistenti_Tecnici 1^ Pos.Ec.'!F28,IF(Foglio2!$J$3=Foglio2!$E$6,'Assistenti_Amm.vo 1^ Pos.Ec.'!F28,0))))</f>
        <v>0</v>
      </c>
      <c r="I28" s="248">
        <f>IF(Foglio2!$J$3=Foglio2!$E$3,'Ausiliari_Coll.Scol. 1^ Pos.Ec.'!G28,IF(Foglio2!$J$3=Foglio2!$E$4,'Collab._Tecnici 1^ Pos.Ec.'!G28,IF(Foglio2!$J$3=Foglio2!$E$5,'Assistenti_Tecnici 1^ Pos.Ec.'!G28,IF(Foglio2!$J$3=Foglio2!$E$6,'Assistenti_Amm.vo 1^ Pos.Ec.'!G28,0))))</f>
        <v>0</v>
      </c>
      <c r="J28" s="248">
        <f>IF(Foglio2!$J$3=Foglio2!$E$3,'Ausiliari_Coll.Scol. 1^ Pos.Ec.'!H28,IF(Foglio2!$J$3=Foglio2!$E$4,'Collab._Tecnici 1^ Pos.Ec.'!H28,IF(Foglio2!$J$3=Foglio2!$E$5,'Assistenti_Tecnici 1^ Pos.Ec.'!H28,IF(Foglio2!$J$3=Foglio2!$E$6,'Assistenti_Amm.vo 1^ Pos.Ec.'!H28,0))))</f>
        <v>0</v>
      </c>
      <c r="K28" s="248">
        <f>IF(Foglio2!$J$3=Foglio2!$E$3,'Ausiliari_Coll.Scol. 1^ Pos.Ec.'!I28,IF(Foglio2!$J$3=Foglio2!$E$4,'Collab._Tecnici 1^ Pos.Ec.'!I28,IF(Foglio2!$J$3=Foglio2!$E$5,'Assistenti_Tecnici 1^ Pos.Ec.'!I28,IF(Foglio2!$J$3=Foglio2!$E$6,'Assistenti_Amm.vo 1^ Pos.Ec.'!I28,0))))</f>
        <v>0</v>
      </c>
      <c r="L28" s="261">
        <f>IF(Foglio2!$J$3=Foglio2!$E$3,'Ausiliari_Coll.Scol. 1^ Pos.Ec.'!J28,IF(Foglio2!$J$3=Foglio2!$E$4,'Collab._Tecnici 1^ Pos.Ec.'!J28,IF(Foglio2!$J$3=Foglio2!$E$5,'Assistenti_Tecnici 1^ Pos.Ec.'!J28,IF(Foglio2!$J$3=Foglio2!$E$6,'Assistenti_Amm.vo 1^ Pos.Ec.'!J28,0))))</f>
        <v>0</v>
      </c>
      <c r="M28" s="262">
        <f>IF(Foglio2!$J$3=Foglio2!$E$3,'Ausiliari_Coll.Scol. 1^ Pos.Ec.'!K28,IF(Foglio2!$J$3=Foglio2!$E$4,'Collab._Tecnici 1^ Pos.Ec.'!K28,IF(Foglio2!$J$3=Foglio2!$E$5,'Assistenti_Tecnici 1^ Pos.Ec.'!K28,IF(Foglio2!$J$3=Foglio2!$E$6,'Assistenti_Amm.vo 1^ Pos.Ec.'!K28,0))))</f>
        <v>0</v>
      </c>
      <c r="N28" s="263">
        <f>IF(Foglio2!$J$3=Foglio2!$E$3,'Ausiliari_Coll.Scol. 1^ Pos.Ec.'!L28,IF(Foglio2!$J$3=Foglio2!$E$4,'Collab._Tecnici 1^ Pos.Ec.'!L28,IF(Foglio2!$J$3=Foglio2!$E$5,'Assistenti_Tecnici 1^ Pos.Ec.'!L28,IF(Foglio2!$J$3=Foglio2!$E$6,'Assistenti_Amm.vo 1^ Pos.Ec.'!L28,0))))</f>
        <v>0</v>
      </c>
      <c r="O28" s="251"/>
      <c r="P28" s="252">
        <f>IF(Foglio2!$J$3=Foglio2!$E$3,'Ausiliari_Coll.Scol. 1^ Pos.Ec.'!N28,IF(Foglio2!$J$3=Foglio2!$E$4,'Collab._Tecnici 1^ Pos.Ec.'!N28,IF(Foglio2!$J$3=Foglio2!$E$5,'Assistenti_Tecnici 1^ Pos.Ec.'!N28,IF(Foglio2!$J$3=Foglio2!$E$6,'Assistenti_Amm.vo 1^ Pos.Ec.'!N28,0))))</f>
        <v>0</v>
      </c>
      <c r="Q28" s="252">
        <f>IF(Foglio2!$J$3=Foglio2!$E$3,'Ausiliari_Coll.Scol. 1^ Pos.Ec.'!O28,IF(Foglio2!$J$3=Foglio2!$E$4,'Collab._Tecnici 1^ Pos.Ec.'!O28,IF(Foglio2!$J$3=Foglio2!$E$5,'Assistenti_Tecnici 1^ Pos.Ec.'!O28,IF(Foglio2!$J$3=Foglio2!$E$6,'Assistenti_Amm.vo 1^ Pos.Ec.'!O28,0))))</f>
        <v>0</v>
      </c>
      <c r="R28" s="252">
        <f>IF(Foglio2!$J$3=Foglio2!$E$3,'Ausiliari_Coll.Scol. 1^ Pos.Ec.'!P28,IF(Foglio2!$J$3=Foglio2!$E$4,'Collab._Tecnici 1^ Pos.Ec.'!P28,IF(Foglio2!$J$3=Foglio2!$E$5,'Assistenti_Tecnici 1^ Pos.Ec.'!P28,IF(Foglio2!$J$3=Foglio2!$E$6,'Assistenti_Amm.vo 1^ Pos.Ec.'!P28,0))))</f>
        <v>0</v>
      </c>
      <c r="S28" s="252">
        <f>IF(Foglio2!$J$3=Foglio2!$E$3,'Ausiliari_Coll.Scol. 1^ Pos.Ec.'!Q28,IF(Foglio2!$J$3=Foglio2!$E$4,'Collab._Tecnici 1^ Pos.Ec.'!Q28,IF(Foglio2!$J$3=Foglio2!$E$5,'Assistenti_Tecnici 1^ Pos.Ec.'!Q28,IF(Foglio2!$J$3=Foglio2!$E$6,'Assistenti_Amm.vo 1^ Pos.Ec.'!Q28,0))))</f>
        <v>0</v>
      </c>
      <c r="T28" s="252">
        <f>IF(Foglio2!$J$3=Foglio2!$E$3,'Ausiliari_Coll.Scol. 1^ Pos.Ec.'!R28,IF(Foglio2!$J$3=Foglio2!$E$4,'Collab._Tecnici 1^ Pos.Ec.'!R28,IF(Foglio2!$J$3=Foglio2!$E$5,'Assistenti_Tecnici 1^ Pos.Ec.'!R28,IF(Foglio2!$J$3=Foglio2!$E$6,'Assistenti_Amm.vo 1^ Pos.Ec.'!R28,0))))</f>
        <v>0</v>
      </c>
      <c r="U28" s="252">
        <f t="shared" ref="U28" si="51">(P28)/12*0.8</f>
        <v>0</v>
      </c>
      <c r="V28" s="252">
        <f t="shared" ref="V28" si="52">(P28+R28)/12*0.8</f>
        <v>0</v>
      </c>
      <c r="W28" s="253" t="str">
        <f t="shared" ref="W28" si="53">"Fascia Da "&amp;F28&amp;" a "&amp;F29&amp;" Decorrenza "&amp;DAY(C20)&amp;"/"&amp;MONTH(C20)&amp;"/"&amp;YEAR(C20)</f>
        <v>Fascia Da 21 a 27 Decorrenza 1/1/2007</v>
      </c>
    </row>
    <row r="29" spans="1:23" ht="9" customHeight="1" x14ac:dyDescent="0.2">
      <c r="B29" s="245">
        <f t="shared" si="4"/>
        <v>39092</v>
      </c>
      <c r="C29" s="377"/>
      <c r="D29" s="377"/>
      <c r="E29" s="254" t="s">
        <v>4</v>
      </c>
      <c r="F29" s="255">
        <v>27</v>
      </c>
      <c r="G29" s="256">
        <f t="shared" ref="G29:N29" si="54">G28*1936.27</f>
        <v>0</v>
      </c>
      <c r="H29" s="256">
        <f t="shared" si="54"/>
        <v>0</v>
      </c>
      <c r="I29" s="256">
        <f t="shared" si="54"/>
        <v>0</v>
      </c>
      <c r="J29" s="256">
        <f t="shared" si="54"/>
        <v>0</v>
      </c>
      <c r="K29" s="256">
        <f t="shared" si="54"/>
        <v>0</v>
      </c>
      <c r="L29" s="257">
        <f t="shared" si="54"/>
        <v>0</v>
      </c>
      <c r="M29" s="256">
        <f t="shared" si="54"/>
        <v>0</v>
      </c>
      <c r="N29" s="258">
        <f t="shared" si="54"/>
        <v>0</v>
      </c>
      <c r="O29" s="183"/>
      <c r="P29" s="184">
        <f t="shared" ref="P29:U29" si="55">P28*1936.27</f>
        <v>0</v>
      </c>
      <c r="Q29" s="184">
        <f t="shared" si="55"/>
        <v>0</v>
      </c>
      <c r="R29" s="184">
        <f t="shared" si="55"/>
        <v>0</v>
      </c>
      <c r="S29" s="184">
        <f t="shared" si="55"/>
        <v>0</v>
      </c>
      <c r="T29" s="184">
        <f t="shared" si="55"/>
        <v>0</v>
      </c>
      <c r="U29" s="184">
        <f t="shared" si="55"/>
        <v>0</v>
      </c>
      <c r="V29" s="184">
        <f t="shared" si="3"/>
        <v>0</v>
      </c>
    </row>
    <row r="30" spans="1:23" ht="12.75" customHeight="1" x14ac:dyDescent="0.2">
      <c r="A30" s="104">
        <f>IF(Foglio2!$J$7=1,TRUNC(V30,0),TRUNC(U30,0))</f>
        <v>0</v>
      </c>
      <c r="B30" s="245">
        <f t="shared" si="4"/>
        <v>39093</v>
      </c>
      <c r="C30" s="377"/>
      <c r="D30" s="377"/>
      <c r="E30" s="259" t="s">
        <v>3</v>
      </c>
      <c r="F30" s="260">
        <v>28</v>
      </c>
      <c r="G30" s="248">
        <f>IF(Foglio2!$J$3=Foglio2!$E$3,'Ausiliari_Coll.Scol. 1^ Pos.Ec.'!E30,IF(Foglio2!$J$3=Foglio2!$E$4,'Collab._Tecnici 1^ Pos.Ec.'!E30,IF(Foglio2!$J$3=Foglio2!$E$5,'Assistenti_Tecnici 1^ Pos.Ec.'!E30,IF(Foglio2!$J$3=Foglio2!$E$6,'Assistenti_Amm.vo 1^ Pos.Ec.'!E30,0))))</f>
        <v>0</v>
      </c>
      <c r="H30" s="248">
        <f>IF(Foglio2!$J$3=Foglio2!$E$3,'Ausiliari_Coll.Scol. 1^ Pos.Ec.'!F30,IF(Foglio2!$J$3=Foglio2!$E$4,'Collab._Tecnici 1^ Pos.Ec.'!F30,IF(Foglio2!$J$3=Foglio2!$E$5,'Assistenti_Tecnici 1^ Pos.Ec.'!F30,IF(Foglio2!$J$3=Foglio2!$E$6,'Assistenti_Amm.vo 1^ Pos.Ec.'!F30,0))))</f>
        <v>0</v>
      </c>
      <c r="I30" s="248">
        <f>IF(Foglio2!$J$3=Foglio2!$E$3,'Ausiliari_Coll.Scol. 1^ Pos.Ec.'!G30,IF(Foglio2!$J$3=Foglio2!$E$4,'Collab._Tecnici 1^ Pos.Ec.'!G30,IF(Foglio2!$J$3=Foglio2!$E$5,'Assistenti_Tecnici 1^ Pos.Ec.'!G30,IF(Foglio2!$J$3=Foglio2!$E$6,'Assistenti_Amm.vo 1^ Pos.Ec.'!G30,0))))</f>
        <v>0</v>
      </c>
      <c r="J30" s="248">
        <f>IF(Foglio2!$J$3=Foglio2!$E$3,'Ausiliari_Coll.Scol. 1^ Pos.Ec.'!H30,IF(Foglio2!$J$3=Foglio2!$E$4,'Collab._Tecnici 1^ Pos.Ec.'!H30,IF(Foglio2!$J$3=Foglio2!$E$5,'Assistenti_Tecnici 1^ Pos.Ec.'!H30,IF(Foglio2!$J$3=Foglio2!$E$6,'Assistenti_Amm.vo 1^ Pos.Ec.'!H30,0))))</f>
        <v>0</v>
      </c>
      <c r="K30" s="248">
        <f>IF(Foglio2!$J$3=Foglio2!$E$3,'Ausiliari_Coll.Scol. 1^ Pos.Ec.'!I30,IF(Foglio2!$J$3=Foglio2!$E$4,'Collab._Tecnici 1^ Pos.Ec.'!I30,IF(Foglio2!$J$3=Foglio2!$E$5,'Assistenti_Tecnici 1^ Pos.Ec.'!I30,IF(Foglio2!$J$3=Foglio2!$E$6,'Assistenti_Amm.vo 1^ Pos.Ec.'!I30,0))))</f>
        <v>0</v>
      </c>
      <c r="L30" s="261">
        <f>IF(Foglio2!$J$3=Foglio2!$E$3,'Ausiliari_Coll.Scol. 1^ Pos.Ec.'!J30,IF(Foglio2!$J$3=Foglio2!$E$4,'Collab._Tecnici 1^ Pos.Ec.'!J30,IF(Foglio2!$J$3=Foglio2!$E$5,'Assistenti_Tecnici 1^ Pos.Ec.'!J30,IF(Foglio2!$J$3=Foglio2!$E$6,'Assistenti_Amm.vo 1^ Pos.Ec.'!J30,0))))</f>
        <v>0</v>
      </c>
      <c r="M30" s="262">
        <f>IF(Foglio2!$J$3=Foglio2!$E$3,'Ausiliari_Coll.Scol. 1^ Pos.Ec.'!K30,IF(Foglio2!$J$3=Foglio2!$E$4,'Collab._Tecnici 1^ Pos.Ec.'!K30,IF(Foglio2!$J$3=Foglio2!$E$5,'Assistenti_Tecnici 1^ Pos.Ec.'!K30,IF(Foglio2!$J$3=Foglio2!$E$6,'Assistenti_Amm.vo 1^ Pos.Ec.'!K30,0))))</f>
        <v>0</v>
      </c>
      <c r="N30" s="263">
        <f>IF(Foglio2!$J$3=Foglio2!$E$3,'Ausiliari_Coll.Scol. 1^ Pos.Ec.'!L30,IF(Foglio2!$J$3=Foglio2!$E$4,'Collab._Tecnici 1^ Pos.Ec.'!L30,IF(Foglio2!$J$3=Foglio2!$E$5,'Assistenti_Tecnici 1^ Pos.Ec.'!L30,IF(Foglio2!$J$3=Foglio2!$E$6,'Assistenti_Amm.vo 1^ Pos.Ec.'!L30,0))))</f>
        <v>0</v>
      </c>
      <c r="O30" s="251"/>
      <c r="P30" s="252">
        <f>IF(Foglio2!$J$3=Foglio2!$E$3,'Ausiliari_Coll.Scol. 1^ Pos.Ec.'!N30,IF(Foglio2!$J$3=Foglio2!$E$4,'Collab._Tecnici 1^ Pos.Ec.'!N30,IF(Foglio2!$J$3=Foglio2!$E$5,'Assistenti_Tecnici 1^ Pos.Ec.'!N30,IF(Foglio2!$J$3=Foglio2!$E$6,'Assistenti_Amm.vo 1^ Pos.Ec.'!N30,0))))</f>
        <v>0</v>
      </c>
      <c r="Q30" s="252">
        <f>IF(Foglio2!$J$3=Foglio2!$E$3,'Ausiliari_Coll.Scol. 1^ Pos.Ec.'!O30,IF(Foglio2!$J$3=Foglio2!$E$4,'Collab._Tecnici 1^ Pos.Ec.'!O30,IF(Foglio2!$J$3=Foglio2!$E$5,'Assistenti_Tecnici 1^ Pos.Ec.'!O30,IF(Foglio2!$J$3=Foglio2!$E$6,'Assistenti_Amm.vo 1^ Pos.Ec.'!O30,0))))</f>
        <v>0</v>
      </c>
      <c r="R30" s="252">
        <f>IF(Foglio2!$J$3=Foglio2!$E$3,'Ausiliari_Coll.Scol. 1^ Pos.Ec.'!P30,IF(Foglio2!$J$3=Foglio2!$E$4,'Collab._Tecnici 1^ Pos.Ec.'!P30,IF(Foglio2!$J$3=Foglio2!$E$5,'Assistenti_Tecnici 1^ Pos.Ec.'!P30,IF(Foglio2!$J$3=Foglio2!$E$6,'Assistenti_Amm.vo 1^ Pos.Ec.'!P30,0))))</f>
        <v>0</v>
      </c>
      <c r="S30" s="252">
        <f>IF(Foglio2!$J$3=Foglio2!$E$3,'Ausiliari_Coll.Scol. 1^ Pos.Ec.'!Q30,IF(Foglio2!$J$3=Foglio2!$E$4,'Collab._Tecnici 1^ Pos.Ec.'!Q30,IF(Foglio2!$J$3=Foglio2!$E$5,'Assistenti_Tecnici 1^ Pos.Ec.'!Q30,IF(Foglio2!$J$3=Foglio2!$E$6,'Assistenti_Amm.vo 1^ Pos.Ec.'!Q30,0))))</f>
        <v>0</v>
      </c>
      <c r="T30" s="252">
        <f>IF(Foglio2!$J$3=Foglio2!$E$3,'Ausiliari_Coll.Scol. 1^ Pos.Ec.'!R30,IF(Foglio2!$J$3=Foglio2!$E$4,'Collab._Tecnici 1^ Pos.Ec.'!R30,IF(Foglio2!$J$3=Foglio2!$E$5,'Assistenti_Tecnici 1^ Pos.Ec.'!R30,IF(Foglio2!$J$3=Foglio2!$E$6,'Assistenti_Amm.vo 1^ Pos.Ec.'!R30,0))))</f>
        <v>0</v>
      </c>
      <c r="U30" s="252">
        <f t="shared" ref="U30" si="56">(P30)/12*0.8</f>
        <v>0</v>
      </c>
      <c r="V30" s="252">
        <f t="shared" ref="V30" si="57">(P30+R30)/12*0.8</f>
        <v>0</v>
      </c>
      <c r="W30" s="253" t="str">
        <f t="shared" ref="W30" si="58">"Fascia Da "&amp;F30&amp;" a "&amp;F31&amp;" Decorrenza "&amp;DAY(C20)&amp;"/"&amp;MONTH(C20)&amp;"/"&amp;YEAR(C20)</f>
        <v>Fascia Da 28 a 34 Decorrenza 1/1/2007</v>
      </c>
    </row>
    <row r="31" spans="1:23" ht="9" customHeight="1" x14ac:dyDescent="0.2">
      <c r="B31" s="245">
        <f t="shared" si="4"/>
        <v>39094</v>
      </c>
      <c r="C31" s="377"/>
      <c r="D31" s="377"/>
      <c r="E31" s="254" t="s">
        <v>4</v>
      </c>
      <c r="F31" s="255">
        <v>34</v>
      </c>
      <c r="G31" s="256">
        <f t="shared" ref="G31:N31" si="59">G30*1936.27</f>
        <v>0</v>
      </c>
      <c r="H31" s="256">
        <f t="shared" si="59"/>
        <v>0</v>
      </c>
      <c r="I31" s="256">
        <f t="shared" si="59"/>
        <v>0</v>
      </c>
      <c r="J31" s="256">
        <f t="shared" si="59"/>
        <v>0</v>
      </c>
      <c r="K31" s="256">
        <f t="shared" si="59"/>
        <v>0</v>
      </c>
      <c r="L31" s="257">
        <f t="shared" si="59"/>
        <v>0</v>
      </c>
      <c r="M31" s="256">
        <f t="shared" si="59"/>
        <v>0</v>
      </c>
      <c r="N31" s="258">
        <f t="shared" si="59"/>
        <v>0</v>
      </c>
      <c r="O31" s="183"/>
      <c r="P31" s="184">
        <f t="shared" ref="P31:U31" si="60">P30*1936.27</f>
        <v>0</v>
      </c>
      <c r="Q31" s="184">
        <f t="shared" si="60"/>
        <v>0</v>
      </c>
      <c r="R31" s="184">
        <f t="shared" si="60"/>
        <v>0</v>
      </c>
      <c r="S31" s="184">
        <f t="shared" si="60"/>
        <v>0</v>
      </c>
      <c r="T31" s="184">
        <f t="shared" si="60"/>
        <v>0</v>
      </c>
      <c r="U31" s="184">
        <f t="shared" si="60"/>
        <v>0</v>
      </c>
      <c r="V31" s="184">
        <f t="shared" si="3"/>
        <v>0</v>
      </c>
    </row>
    <row r="32" spans="1:23" ht="12.75" customHeight="1" x14ac:dyDescent="0.2">
      <c r="A32" s="104">
        <f>IF(Foglio2!$J$7=1,TRUNC(V32,0),TRUNC(U32,0))</f>
        <v>0</v>
      </c>
      <c r="B32" s="245">
        <f t="shared" si="4"/>
        <v>39095</v>
      </c>
      <c r="C32" s="377"/>
      <c r="D32" s="377"/>
      <c r="E32" s="259" t="s">
        <v>3</v>
      </c>
      <c r="F32" s="260">
        <v>35</v>
      </c>
      <c r="G32" s="248">
        <f>IF(Foglio2!$J$3=Foglio2!$E$3,'Ausiliari_Coll.Scol. 1^ Pos.Ec.'!E32,IF(Foglio2!$J$3=Foglio2!$E$4,'Collab._Tecnici 1^ Pos.Ec.'!E32,IF(Foglio2!$J$3=Foglio2!$E$5,'Assistenti_Tecnici 1^ Pos.Ec.'!E32,IF(Foglio2!$J$3=Foglio2!$E$6,'Assistenti_Amm.vo 1^ Pos.Ec.'!E32,0))))</f>
        <v>0</v>
      </c>
      <c r="H32" s="248">
        <f>IF(Foglio2!$J$3=Foglio2!$E$3,'Ausiliari_Coll.Scol. 1^ Pos.Ec.'!F32,IF(Foglio2!$J$3=Foglio2!$E$4,'Collab._Tecnici 1^ Pos.Ec.'!F32,IF(Foglio2!$J$3=Foglio2!$E$5,'Assistenti_Tecnici 1^ Pos.Ec.'!F32,IF(Foglio2!$J$3=Foglio2!$E$6,'Assistenti_Amm.vo 1^ Pos.Ec.'!F32,0))))</f>
        <v>0</v>
      </c>
      <c r="I32" s="248">
        <f>IF(Foglio2!$J$3=Foglio2!$E$3,'Ausiliari_Coll.Scol. 1^ Pos.Ec.'!G32,IF(Foglio2!$J$3=Foglio2!$E$4,'Collab._Tecnici 1^ Pos.Ec.'!G32,IF(Foglio2!$J$3=Foglio2!$E$5,'Assistenti_Tecnici 1^ Pos.Ec.'!G32,IF(Foglio2!$J$3=Foglio2!$E$6,'Assistenti_Amm.vo 1^ Pos.Ec.'!G32,0))))</f>
        <v>0</v>
      </c>
      <c r="J32" s="248">
        <f>IF(Foglio2!$J$3=Foglio2!$E$3,'Ausiliari_Coll.Scol. 1^ Pos.Ec.'!H32,IF(Foglio2!$J$3=Foglio2!$E$4,'Collab._Tecnici 1^ Pos.Ec.'!H32,IF(Foglio2!$J$3=Foglio2!$E$5,'Assistenti_Tecnici 1^ Pos.Ec.'!H32,IF(Foglio2!$J$3=Foglio2!$E$6,'Assistenti_Amm.vo 1^ Pos.Ec.'!H32,0))))</f>
        <v>0</v>
      </c>
      <c r="K32" s="248">
        <f>IF(Foglio2!$J$3=Foglio2!$E$3,'Ausiliari_Coll.Scol. 1^ Pos.Ec.'!I32,IF(Foglio2!$J$3=Foglio2!$E$4,'Collab._Tecnici 1^ Pos.Ec.'!I32,IF(Foglio2!$J$3=Foglio2!$E$5,'Assistenti_Tecnici 1^ Pos.Ec.'!I32,IF(Foglio2!$J$3=Foglio2!$E$6,'Assistenti_Amm.vo 1^ Pos.Ec.'!I32,0))))</f>
        <v>0</v>
      </c>
      <c r="L32" s="261">
        <f>IF(Foglio2!$J$3=Foglio2!$E$3,'Ausiliari_Coll.Scol. 1^ Pos.Ec.'!J32,IF(Foglio2!$J$3=Foglio2!$E$4,'Collab._Tecnici 1^ Pos.Ec.'!J32,IF(Foglio2!$J$3=Foglio2!$E$5,'Assistenti_Tecnici 1^ Pos.Ec.'!J32,IF(Foglio2!$J$3=Foglio2!$E$6,'Assistenti_Amm.vo 1^ Pos.Ec.'!J32,0))))</f>
        <v>0</v>
      </c>
      <c r="M32" s="262">
        <f>IF(Foglio2!$J$3=Foglio2!$E$3,'Ausiliari_Coll.Scol. 1^ Pos.Ec.'!K32,IF(Foglio2!$J$3=Foglio2!$E$4,'Collab._Tecnici 1^ Pos.Ec.'!K32,IF(Foglio2!$J$3=Foglio2!$E$5,'Assistenti_Tecnici 1^ Pos.Ec.'!K32,IF(Foglio2!$J$3=Foglio2!$E$6,'Assistenti_Amm.vo 1^ Pos.Ec.'!K32,0))))</f>
        <v>0</v>
      </c>
      <c r="N32" s="263">
        <f>IF(Foglio2!$J$3=Foglio2!$E$3,'Ausiliari_Coll.Scol. 1^ Pos.Ec.'!L32,IF(Foglio2!$J$3=Foglio2!$E$4,'Collab._Tecnici 1^ Pos.Ec.'!L32,IF(Foglio2!$J$3=Foglio2!$E$5,'Assistenti_Tecnici 1^ Pos.Ec.'!L32,IF(Foglio2!$J$3=Foglio2!$E$6,'Assistenti_Amm.vo 1^ Pos.Ec.'!L32,0))))</f>
        <v>0</v>
      </c>
      <c r="O32" s="251"/>
      <c r="P32" s="252">
        <f>IF(Foglio2!$J$3=Foglio2!$E$3,'Ausiliari_Coll.Scol. 1^ Pos.Ec.'!N32,IF(Foglio2!$J$3=Foglio2!$E$4,'Collab._Tecnici 1^ Pos.Ec.'!N32,IF(Foglio2!$J$3=Foglio2!$E$5,'Assistenti_Tecnici 1^ Pos.Ec.'!N32,IF(Foglio2!$J$3=Foglio2!$E$6,'Assistenti_Amm.vo 1^ Pos.Ec.'!N32,0))))</f>
        <v>0</v>
      </c>
      <c r="Q32" s="252">
        <f>IF(Foglio2!$J$3=Foglio2!$E$3,'Ausiliari_Coll.Scol. 1^ Pos.Ec.'!O32,IF(Foglio2!$J$3=Foglio2!$E$4,'Collab._Tecnici 1^ Pos.Ec.'!O32,IF(Foglio2!$J$3=Foglio2!$E$5,'Assistenti_Tecnici 1^ Pos.Ec.'!O32,IF(Foglio2!$J$3=Foglio2!$E$6,'Assistenti_Amm.vo 1^ Pos.Ec.'!O32,0))))</f>
        <v>0</v>
      </c>
      <c r="R32" s="252">
        <f>IF(Foglio2!$J$3=Foglio2!$E$3,'Ausiliari_Coll.Scol. 1^ Pos.Ec.'!P32,IF(Foglio2!$J$3=Foglio2!$E$4,'Collab._Tecnici 1^ Pos.Ec.'!P32,IF(Foglio2!$J$3=Foglio2!$E$5,'Assistenti_Tecnici 1^ Pos.Ec.'!P32,IF(Foglio2!$J$3=Foglio2!$E$6,'Assistenti_Amm.vo 1^ Pos.Ec.'!P32,0))))</f>
        <v>0</v>
      </c>
      <c r="S32" s="252">
        <f>IF(Foglio2!$J$3=Foglio2!$E$3,'Ausiliari_Coll.Scol. 1^ Pos.Ec.'!Q32,IF(Foglio2!$J$3=Foglio2!$E$4,'Collab._Tecnici 1^ Pos.Ec.'!Q32,IF(Foglio2!$J$3=Foglio2!$E$5,'Assistenti_Tecnici 1^ Pos.Ec.'!Q32,IF(Foglio2!$J$3=Foglio2!$E$6,'Assistenti_Amm.vo 1^ Pos.Ec.'!Q32,0))))</f>
        <v>0</v>
      </c>
      <c r="T32" s="252">
        <f>IF(Foglio2!$J$3=Foglio2!$E$3,'Ausiliari_Coll.Scol. 1^ Pos.Ec.'!R32,IF(Foglio2!$J$3=Foglio2!$E$4,'Collab._Tecnici 1^ Pos.Ec.'!R32,IF(Foglio2!$J$3=Foglio2!$E$5,'Assistenti_Tecnici 1^ Pos.Ec.'!R32,IF(Foglio2!$J$3=Foglio2!$E$6,'Assistenti_Amm.vo 1^ Pos.Ec.'!R32,0))))</f>
        <v>0</v>
      </c>
      <c r="U32" s="252">
        <f t="shared" ref="U32" si="61">(P32)/12*0.8</f>
        <v>0</v>
      </c>
      <c r="V32" s="252">
        <f t="shared" ref="V32" si="62">(P32+R32)/12*0.8</f>
        <v>0</v>
      </c>
      <c r="W32" s="253" t="str">
        <f t="shared" ref="W32" si="63">"Fascia Da "&amp;F32&amp;" a "&amp;F33&amp;" Decorrenza "&amp;DAY(C20)&amp;"/"&amp;MONTH(C20)&amp;"/"&amp;YEAR(C20)</f>
        <v>Fascia Da 35 a  Decorrenza 1/1/2007</v>
      </c>
    </row>
    <row r="33" spans="1:23" ht="9" customHeight="1" x14ac:dyDescent="0.2">
      <c r="B33" s="245">
        <f t="shared" si="4"/>
        <v>39096</v>
      </c>
      <c r="C33" s="378"/>
      <c r="D33" s="378"/>
      <c r="E33" s="264" t="s">
        <v>4</v>
      </c>
      <c r="F33" s="265"/>
      <c r="G33" s="256">
        <f t="shared" ref="G33:N33" si="64">G32*1936.27</f>
        <v>0</v>
      </c>
      <c r="H33" s="256">
        <f t="shared" si="64"/>
        <v>0</v>
      </c>
      <c r="I33" s="256">
        <f t="shared" si="64"/>
        <v>0</v>
      </c>
      <c r="J33" s="256">
        <f t="shared" si="64"/>
        <v>0</v>
      </c>
      <c r="K33" s="256">
        <f t="shared" si="64"/>
        <v>0</v>
      </c>
      <c r="L33" s="266">
        <f t="shared" si="64"/>
        <v>0</v>
      </c>
      <c r="M33" s="267">
        <f t="shared" si="64"/>
        <v>0</v>
      </c>
      <c r="N33" s="268">
        <f t="shared" si="64"/>
        <v>0</v>
      </c>
      <c r="O33" s="183"/>
      <c r="P33" s="184">
        <f t="shared" ref="P33:U33" si="65">P32*1936.27</f>
        <v>0</v>
      </c>
      <c r="Q33" s="184">
        <f t="shared" si="65"/>
        <v>0</v>
      </c>
      <c r="R33" s="184">
        <f t="shared" si="65"/>
        <v>0</v>
      </c>
      <c r="S33" s="184">
        <f t="shared" si="65"/>
        <v>0</v>
      </c>
      <c r="T33" s="184">
        <f t="shared" si="65"/>
        <v>0</v>
      </c>
      <c r="U33" s="184">
        <f t="shared" si="65"/>
        <v>0</v>
      </c>
      <c r="V33" s="184">
        <f t="shared" si="3"/>
        <v>0</v>
      </c>
    </row>
    <row r="34" spans="1:23" ht="12.75" customHeight="1" x14ac:dyDescent="0.2">
      <c r="A34" s="104">
        <f>IF(Foglio2!$J$7=1,TRUNC(V34,0),TRUNC(U34,0))</f>
        <v>0</v>
      </c>
      <c r="B34" s="245">
        <f t="shared" ref="B34" si="66">C36</f>
        <v>39114</v>
      </c>
      <c r="C34" s="375">
        <f>D22+1</f>
        <v>39114</v>
      </c>
      <c r="D34" s="375">
        <v>39446</v>
      </c>
      <c r="E34" s="246" t="s">
        <v>3</v>
      </c>
      <c r="F34" s="247">
        <v>0</v>
      </c>
      <c r="G34" s="248">
        <f>IF(Foglio2!$J$3=Foglio2!$E$3,'Ausiliari_Coll.Scol. 1^ Pos.Ec.'!E34,IF(Foglio2!$J$3=Foglio2!$E$4,'Collab._Tecnici 1^ Pos.Ec.'!E34,IF(Foglio2!$J$3=Foglio2!$E$5,'Assistenti_Tecnici 1^ Pos.Ec.'!E34,IF(Foglio2!$J$3=Foglio2!$E$6,'Assistenti_Amm.vo 1^ Pos.Ec.'!E34,0))))</f>
        <v>0</v>
      </c>
      <c r="H34" s="248">
        <f>IF(Foglio2!$J$3=Foglio2!$E$3,'Ausiliari_Coll.Scol. 1^ Pos.Ec.'!F34,IF(Foglio2!$J$3=Foglio2!$E$4,'Collab._Tecnici 1^ Pos.Ec.'!F34,IF(Foglio2!$J$3=Foglio2!$E$5,'Assistenti_Tecnici 1^ Pos.Ec.'!F34,IF(Foglio2!$J$3=Foglio2!$E$6,'Assistenti_Amm.vo 1^ Pos.Ec.'!F34,0))))</f>
        <v>0</v>
      </c>
      <c r="I34" s="248">
        <f>IF(Foglio2!$J$3=Foglio2!$E$3,'Ausiliari_Coll.Scol. 1^ Pos.Ec.'!G34,IF(Foglio2!$J$3=Foglio2!$E$4,'Collab._Tecnici 1^ Pos.Ec.'!G34,IF(Foglio2!$J$3=Foglio2!$E$5,'Assistenti_Tecnici 1^ Pos.Ec.'!G34,IF(Foglio2!$J$3=Foglio2!$E$6,'Assistenti_Amm.vo 1^ Pos.Ec.'!G34,0))))</f>
        <v>0</v>
      </c>
      <c r="J34" s="248">
        <f>IF(Foglio2!$J$3=Foglio2!$E$3,'Ausiliari_Coll.Scol. 1^ Pos.Ec.'!H34,IF(Foglio2!$J$3=Foglio2!$E$4,'Collab._Tecnici 1^ Pos.Ec.'!H34,IF(Foglio2!$J$3=Foglio2!$E$5,'Assistenti_Tecnici 1^ Pos.Ec.'!H34,IF(Foglio2!$J$3=Foglio2!$E$6,'Assistenti_Amm.vo 1^ Pos.Ec.'!H34,0))))</f>
        <v>0</v>
      </c>
      <c r="K34" s="248">
        <f>IF(Foglio2!$J$3=Foglio2!$E$3,'Ausiliari_Coll.Scol. 1^ Pos.Ec.'!I34,IF(Foglio2!$J$3=Foglio2!$E$4,'Collab._Tecnici 1^ Pos.Ec.'!I34,IF(Foglio2!$J$3=Foglio2!$E$5,'Assistenti_Tecnici 1^ Pos.Ec.'!I34,IF(Foglio2!$J$3=Foglio2!$E$6,'Assistenti_Amm.vo 1^ Pos.Ec.'!I34,0))))</f>
        <v>0</v>
      </c>
      <c r="L34" s="248">
        <f>IF(Foglio2!$J$3=Foglio2!$E$3,'Ausiliari_Coll.Scol. 1^ Pos.Ec.'!J34,IF(Foglio2!$J$3=Foglio2!$E$4,'Collab._Tecnici 1^ Pos.Ec.'!J34,IF(Foglio2!$J$3=Foglio2!$E$5,'Assistenti_Tecnici 1^ Pos.Ec.'!J34,IF(Foglio2!$J$3=Foglio2!$E$6,'Assistenti_Amm.vo 1^ Pos.Ec.'!J34,0))))</f>
        <v>0</v>
      </c>
      <c r="M34" s="249">
        <f>IF(Foglio2!$J$3=Foglio2!$E$3,'Ausiliari_Coll.Scol. 1^ Pos.Ec.'!K34,IF(Foglio2!$J$3=Foglio2!$E$4,'Collab._Tecnici 1^ Pos.Ec.'!K34,IF(Foglio2!$J$3=Foglio2!$E$5,'Assistenti_Tecnici 1^ Pos.Ec.'!K34,IF(Foglio2!$J$3=Foglio2!$E$6,'Assistenti_Amm.vo 1^ Pos.Ec.'!K34,0))))</f>
        <v>0</v>
      </c>
      <c r="N34" s="250">
        <f>IF(Foglio2!$J$3=Foglio2!$E$3,'Ausiliari_Coll.Scol. 1^ Pos.Ec.'!L34,IF(Foglio2!$J$3=Foglio2!$E$4,'Collab._Tecnici 1^ Pos.Ec.'!L34,IF(Foglio2!$J$3=Foglio2!$E$5,'Assistenti_Tecnici 1^ Pos.Ec.'!L34,IF(Foglio2!$J$3=Foglio2!$E$6,'Assistenti_Amm.vo 1^ Pos.Ec.'!L34,0))))</f>
        <v>0</v>
      </c>
      <c r="O34" s="251"/>
      <c r="P34" s="252">
        <f>IF(Foglio2!$J$3=Foglio2!$E$3,'Ausiliari_Coll.Scol. 1^ Pos.Ec.'!N34,IF(Foglio2!$J$3=Foglio2!$E$4,'Collab._Tecnici 1^ Pos.Ec.'!N34,IF(Foglio2!$J$3=Foglio2!$E$5,'Assistenti_Tecnici 1^ Pos.Ec.'!N34,IF(Foglio2!$J$3=Foglio2!$E$6,'Assistenti_Amm.vo 1^ Pos.Ec.'!N34,0))))</f>
        <v>0</v>
      </c>
      <c r="Q34" s="252">
        <f>IF(Foglio2!$J$3=Foglio2!$E$3,'Ausiliari_Coll.Scol. 1^ Pos.Ec.'!O34,IF(Foglio2!$J$3=Foglio2!$E$4,'Collab._Tecnici 1^ Pos.Ec.'!O34,IF(Foglio2!$J$3=Foglio2!$E$5,'Assistenti_Tecnici 1^ Pos.Ec.'!O34,IF(Foglio2!$J$3=Foglio2!$E$6,'Assistenti_Amm.vo 1^ Pos.Ec.'!O34,0))))</f>
        <v>0</v>
      </c>
      <c r="R34" s="252">
        <f>IF(Foglio2!$J$3=Foglio2!$E$3,'Ausiliari_Coll.Scol. 1^ Pos.Ec.'!P34,IF(Foglio2!$J$3=Foglio2!$E$4,'Collab._Tecnici 1^ Pos.Ec.'!P34,IF(Foglio2!$J$3=Foglio2!$E$5,'Assistenti_Tecnici 1^ Pos.Ec.'!P34,IF(Foglio2!$J$3=Foglio2!$E$6,'Assistenti_Amm.vo 1^ Pos.Ec.'!P34,0))))</f>
        <v>0</v>
      </c>
      <c r="S34" s="252">
        <f>IF(Foglio2!$J$3=Foglio2!$E$3,'Ausiliari_Coll.Scol. 1^ Pos.Ec.'!Q34,IF(Foglio2!$J$3=Foglio2!$E$4,'Collab._Tecnici 1^ Pos.Ec.'!Q34,IF(Foglio2!$J$3=Foglio2!$E$5,'Assistenti_Tecnici 1^ Pos.Ec.'!Q34,IF(Foglio2!$J$3=Foglio2!$E$6,'Assistenti_Amm.vo 1^ Pos.Ec.'!Q34,0))))</f>
        <v>0</v>
      </c>
      <c r="T34" s="252">
        <f>IF(Foglio2!$J$3=Foglio2!$E$3,'Ausiliari_Coll.Scol. 1^ Pos.Ec.'!R34,IF(Foglio2!$J$3=Foglio2!$E$4,'Collab._Tecnici 1^ Pos.Ec.'!R34,IF(Foglio2!$J$3=Foglio2!$E$5,'Assistenti_Tecnici 1^ Pos.Ec.'!R34,IF(Foglio2!$J$3=Foglio2!$E$6,'Assistenti_Amm.vo 1^ Pos.Ec.'!R34,0))))</f>
        <v>0</v>
      </c>
      <c r="U34" s="252">
        <f t="shared" ref="U34" si="67">(P34)/12*0.8</f>
        <v>0</v>
      </c>
      <c r="V34" s="252">
        <f t="shared" ref="V34" si="68">(P34+R34)/12*0.8</f>
        <v>0</v>
      </c>
      <c r="W34" s="253" t="str">
        <f t="shared" ref="W34" si="69">"Fascia Da "&amp;F34&amp;" a "&amp;F35&amp;" Decorrenza "&amp;DAY(C34)&amp;"/"&amp;MONTH(C34)&amp;"/"&amp;YEAR(C34)</f>
        <v>Fascia Da 0 a 2 Decorrenza 1/2/2007</v>
      </c>
    </row>
    <row r="35" spans="1:23" ht="9" customHeight="1" x14ac:dyDescent="0.2">
      <c r="B35" s="245">
        <f>B34+1</f>
        <v>39115</v>
      </c>
      <c r="C35" s="376"/>
      <c r="D35" s="376"/>
      <c r="E35" s="254" t="s">
        <v>4</v>
      </c>
      <c r="F35" s="255">
        <v>2</v>
      </c>
      <c r="G35" s="256">
        <f t="shared" ref="G35:N35" si="70">G34*1936.27</f>
        <v>0</v>
      </c>
      <c r="H35" s="256">
        <f t="shared" si="70"/>
        <v>0</v>
      </c>
      <c r="I35" s="256">
        <f t="shared" si="70"/>
        <v>0</v>
      </c>
      <c r="J35" s="256">
        <f t="shared" si="70"/>
        <v>0</v>
      </c>
      <c r="K35" s="256">
        <f t="shared" si="70"/>
        <v>0</v>
      </c>
      <c r="L35" s="257">
        <f t="shared" si="70"/>
        <v>0</v>
      </c>
      <c r="M35" s="256">
        <f t="shared" si="70"/>
        <v>0</v>
      </c>
      <c r="N35" s="258">
        <f t="shared" si="70"/>
        <v>0</v>
      </c>
      <c r="O35" s="183"/>
      <c r="P35" s="184">
        <f t="shared" ref="P35:U35" si="71">P34*1936.27</f>
        <v>0</v>
      </c>
      <c r="Q35" s="184">
        <f t="shared" si="71"/>
        <v>0</v>
      </c>
      <c r="R35" s="184">
        <f t="shared" si="71"/>
        <v>0</v>
      </c>
      <c r="S35" s="184">
        <f t="shared" si="71"/>
        <v>0</v>
      </c>
      <c r="T35" s="184">
        <f t="shared" si="71"/>
        <v>0</v>
      </c>
      <c r="U35" s="184">
        <f t="shared" si="71"/>
        <v>0</v>
      </c>
      <c r="V35" s="184">
        <f t="shared" si="3"/>
        <v>0</v>
      </c>
    </row>
    <row r="36" spans="1:23" ht="12.75" customHeight="1" x14ac:dyDescent="0.2">
      <c r="A36" s="104">
        <f>IF(Foglio2!$J$7=1,TRUNC(V36,0),TRUNC(U36,0))</f>
        <v>0</v>
      </c>
      <c r="B36" s="245">
        <f t="shared" si="4"/>
        <v>39116</v>
      </c>
      <c r="C36" s="377">
        <f>C34</f>
        <v>39114</v>
      </c>
      <c r="D36" s="377">
        <f>D34</f>
        <v>39446</v>
      </c>
      <c r="E36" s="259" t="s">
        <v>3</v>
      </c>
      <c r="F36" s="260">
        <v>3</v>
      </c>
      <c r="G36" s="248">
        <f>IF(Foglio2!$J$3=Foglio2!$E$3,'Ausiliari_Coll.Scol. 1^ Pos.Ec.'!E36,IF(Foglio2!$J$3=Foglio2!$E$4,'Collab._Tecnici 1^ Pos.Ec.'!E36,IF(Foglio2!$J$3=Foglio2!$E$5,'Assistenti_Tecnici 1^ Pos.Ec.'!E36,IF(Foglio2!$J$3=Foglio2!$E$6,'Assistenti_Amm.vo 1^ Pos.Ec.'!E36,0))))</f>
        <v>0</v>
      </c>
      <c r="H36" s="248">
        <f>IF(Foglio2!$J$3=Foglio2!$E$3,'Ausiliari_Coll.Scol. 1^ Pos.Ec.'!F36,IF(Foglio2!$J$3=Foglio2!$E$4,'Collab._Tecnici 1^ Pos.Ec.'!F36,IF(Foglio2!$J$3=Foglio2!$E$5,'Assistenti_Tecnici 1^ Pos.Ec.'!F36,IF(Foglio2!$J$3=Foglio2!$E$6,'Assistenti_Amm.vo 1^ Pos.Ec.'!F36,0))))</f>
        <v>0</v>
      </c>
      <c r="I36" s="248">
        <f>IF(Foglio2!$J$3=Foglio2!$E$3,'Ausiliari_Coll.Scol. 1^ Pos.Ec.'!G36,IF(Foglio2!$J$3=Foglio2!$E$4,'Collab._Tecnici 1^ Pos.Ec.'!G36,IF(Foglio2!$J$3=Foglio2!$E$5,'Assistenti_Tecnici 1^ Pos.Ec.'!G36,IF(Foglio2!$J$3=Foglio2!$E$6,'Assistenti_Amm.vo 1^ Pos.Ec.'!G36,0))))</f>
        <v>0</v>
      </c>
      <c r="J36" s="248">
        <f>IF(Foglio2!$J$3=Foglio2!$E$3,'Ausiliari_Coll.Scol. 1^ Pos.Ec.'!H36,IF(Foglio2!$J$3=Foglio2!$E$4,'Collab._Tecnici 1^ Pos.Ec.'!H36,IF(Foglio2!$J$3=Foglio2!$E$5,'Assistenti_Tecnici 1^ Pos.Ec.'!H36,IF(Foglio2!$J$3=Foglio2!$E$6,'Assistenti_Amm.vo 1^ Pos.Ec.'!H36,0))))</f>
        <v>0</v>
      </c>
      <c r="K36" s="248">
        <f>IF(Foglio2!$J$3=Foglio2!$E$3,'Ausiliari_Coll.Scol. 1^ Pos.Ec.'!I36,IF(Foglio2!$J$3=Foglio2!$E$4,'Collab._Tecnici 1^ Pos.Ec.'!I36,IF(Foglio2!$J$3=Foglio2!$E$5,'Assistenti_Tecnici 1^ Pos.Ec.'!I36,IF(Foglio2!$J$3=Foglio2!$E$6,'Assistenti_Amm.vo 1^ Pos.Ec.'!I36,0))))</f>
        <v>0</v>
      </c>
      <c r="L36" s="261">
        <f>IF(Foglio2!$J$3=Foglio2!$E$3,'Ausiliari_Coll.Scol. 1^ Pos.Ec.'!J36,IF(Foglio2!$J$3=Foglio2!$E$4,'Collab._Tecnici 1^ Pos.Ec.'!J36,IF(Foglio2!$J$3=Foglio2!$E$5,'Assistenti_Tecnici 1^ Pos.Ec.'!J36,IF(Foglio2!$J$3=Foglio2!$E$6,'Assistenti_Amm.vo 1^ Pos.Ec.'!J36,0))))</f>
        <v>0</v>
      </c>
      <c r="M36" s="262">
        <f>IF(Foglio2!$J$3=Foglio2!$E$3,'Ausiliari_Coll.Scol. 1^ Pos.Ec.'!K36,IF(Foglio2!$J$3=Foglio2!$E$4,'Collab._Tecnici 1^ Pos.Ec.'!K36,IF(Foglio2!$J$3=Foglio2!$E$5,'Assistenti_Tecnici 1^ Pos.Ec.'!K36,IF(Foglio2!$J$3=Foglio2!$E$6,'Assistenti_Amm.vo 1^ Pos.Ec.'!K36,0))))</f>
        <v>0</v>
      </c>
      <c r="N36" s="263">
        <f>IF(Foglio2!$J$3=Foglio2!$E$3,'Ausiliari_Coll.Scol. 1^ Pos.Ec.'!L36,IF(Foglio2!$J$3=Foglio2!$E$4,'Collab._Tecnici 1^ Pos.Ec.'!L36,IF(Foglio2!$J$3=Foglio2!$E$5,'Assistenti_Tecnici 1^ Pos.Ec.'!L36,IF(Foglio2!$J$3=Foglio2!$E$6,'Assistenti_Amm.vo 1^ Pos.Ec.'!L36,0))))</f>
        <v>0</v>
      </c>
      <c r="O36" s="251"/>
      <c r="P36" s="252">
        <f>IF(Foglio2!$J$3=Foglio2!$E$3,'Ausiliari_Coll.Scol. 1^ Pos.Ec.'!N36,IF(Foglio2!$J$3=Foglio2!$E$4,'Collab._Tecnici 1^ Pos.Ec.'!N36,IF(Foglio2!$J$3=Foglio2!$E$5,'Assistenti_Tecnici 1^ Pos.Ec.'!N36,IF(Foglio2!$J$3=Foglio2!$E$6,'Assistenti_Amm.vo 1^ Pos.Ec.'!N36,0))))</f>
        <v>0</v>
      </c>
      <c r="Q36" s="252">
        <f>IF(Foglio2!$J$3=Foglio2!$E$3,'Ausiliari_Coll.Scol. 1^ Pos.Ec.'!O36,IF(Foglio2!$J$3=Foglio2!$E$4,'Collab._Tecnici 1^ Pos.Ec.'!O36,IF(Foglio2!$J$3=Foglio2!$E$5,'Assistenti_Tecnici 1^ Pos.Ec.'!O36,IF(Foglio2!$J$3=Foglio2!$E$6,'Assistenti_Amm.vo 1^ Pos.Ec.'!O36,0))))</f>
        <v>0</v>
      </c>
      <c r="R36" s="252">
        <f>IF(Foglio2!$J$3=Foglio2!$E$3,'Ausiliari_Coll.Scol. 1^ Pos.Ec.'!P36,IF(Foglio2!$J$3=Foglio2!$E$4,'Collab._Tecnici 1^ Pos.Ec.'!P36,IF(Foglio2!$J$3=Foglio2!$E$5,'Assistenti_Tecnici 1^ Pos.Ec.'!P36,IF(Foglio2!$J$3=Foglio2!$E$6,'Assistenti_Amm.vo 1^ Pos.Ec.'!P36,0))))</f>
        <v>0</v>
      </c>
      <c r="S36" s="252">
        <f>IF(Foglio2!$J$3=Foglio2!$E$3,'Ausiliari_Coll.Scol. 1^ Pos.Ec.'!Q36,IF(Foglio2!$J$3=Foglio2!$E$4,'Collab._Tecnici 1^ Pos.Ec.'!Q36,IF(Foglio2!$J$3=Foglio2!$E$5,'Assistenti_Tecnici 1^ Pos.Ec.'!Q36,IF(Foglio2!$J$3=Foglio2!$E$6,'Assistenti_Amm.vo 1^ Pos.Ec.'!Q36,0))))</f>
        <v>0</v>
      </c>
      <c r="T36" s="252">
        <f>IF(Foglio2!$J$3=Foglio2!$E$3,'Ausiliari_Coll.Scol. 1^ Pos.Ec.'!R36,IF(Foglio2!$J$3=Foglio2!$E$4,'Collab._Tecnici 1^ Pos.Ec.'!R36,IF(Foglio2!$J$3=Foglio2!$E$5,'Assistenti_Tecnici 1^ Pos.Ec.'!R36,IF(Foglio2!$J$3=Foglio2!$E$6,'Assistenti_Amm.vo 1^ Pos.Ec.'!R36,0))))</f>
        <v>0</v>
      </c>
      <c r="U36" s="252">
        <f t="shared" ref="U36" si="72">(P36)/12*0.8</f>
        <v>0</v>
      </c>
      <c r="V36" s="252">
        <f t="shared" ref="V36" si="73">(P36+R36)/12*0.8</f>
        <v>0</v>
      </c>
      <c r="W36" s="253" t="str">
        <f t="shared" ref="W36" si="74">"Fascia Da "&amp;F36&amp;" a "&amp;F37&amp;" Decorrenza "&amp;DAY(C34)&amp;"/"&amp;MONTH(C34)&amp;"/"&amp;YEAR(C34)</f>
        <v>Fascia Da 3 a 8 Decorrenza 1/2/2007</v>
      </c>
    </row>
    <row r="37" spans="1:23" ht="9" customHeight="1" x14ac:dyDescent="0.2">
      <c r="B37" s="245">
        <f t="shared" ref="B37:B128" si="75">B36+1</f>
        <v>39117</v>
      </c>
      <c r="C37" s="377"/>
      <c r="D37" s="377"/>
      <c r="E37" s="254" t="s">
        <v>4</v>
      </c>
      <c r="F37" s="255">
        <v>8</v>
      </c>
      <c r="G37" s="256">
        <f t="shared" ref="G37:N37" si="76">G36*1936.27</f>
        <v>0</v>
      </c>
      <c r="H37" s="256">
        <f t="shared" si="76"/>
        <v>0</v>
      </c>
      <c r="I37" s="256">
        <f t="shared" si="76"/>
        <v>0</v>
      </c>
      <c r="J37" s="256">
        <f t="shared" si="76"/>
        <v>0</v>
      </c>
      <c r="K37" s="256">
        <f t="shared" si="76"/>
        <v>0</v>
      </c>
      <c r="L37" s="257">
        <f t="shared" si="76"/>
        <v>0</v>
      </c>
      <c r="M37" s="256">
        <f t="shared" si="76"/>
        <v>0</v>
      </c>
      <c r="N37" s="258">
        <f t="shared" si="76"/>
        <v>0</v>
      </c>
      <c r="O37" s="183"/>
      <c r="P37" s="184">
        <f t="shared" ref="P37:U37" si="77">P36*1936.27</f>
        <v>0</v>
      </c>
      <c r="Q37" s="184">
        <f t="shared" si="77"/>
        <v>0</v>
      </c>
      <c r="R37" s="184">
        <f t="shared" si="77"/>
        <v>0</v>
      </c>
      <c r="S37" s="184">
        <f t="shared" si="77"/>
        <v>0</v>
      </c>
      <c r="T37" s="184">
        <f t="shared" si="77"/>
        <v>0</v>
      </c>
      <c r="U37" s="184">
        <f t="shared" si="77"/>
        <v>0</v>
      </c>
      <c r="V37" s="184">
        <f t="shared" si="3"/>
        <v>0</v>
      </c>
    </row>
    <row r="38" spans="1:23" ht="12.75" customHeight="1" x14ac:dyDescent="0.2">
      <c r="A38" s="104">
        <f>IF(Foglio2!$J$7=1,TRUNC(V38,0),TRUNC(U38,0))</f>
        <v>0</v>
      </c>
      <c r="B38" s="245">
        <f t="shared" si="75"/>
        <v>39118</v>
      </c>
      <c r="C38" s="377"/>
      <c r="D38" s="377"/>
      <c r="E38" s="259" t="s">
        <v>3</v>
      </c>
      <c r="F38" s="260">
        <v>9</v>
      </c>
      <c r="G38" s="248">
        <f>IF(Foglio2!$J$3=Foglio2!$E$3,'Ausiliari_Coll.Scol. 1^ Pos.Ec.'!E38,IF(Foglio2!$J$3=Foglio2!$E$4,'Collab._Tecnici 1^ Pos.Ec.'!E38,IF(Foglio2!$J$3=Foglio2!$E$5,'Assistenti_Tecnici 1^ Pos.Ec.'!E38,IF(Foglio2!$J$3=Foglio2!$E$6,'Assistenti_Amm.vo 1^ Pos.Ec.'!E38,0))))</f>
        <v>0</v>
      </c>
      <c r="H38" s="248">
        <f>IF(Foglio2!$J$3=Foglio2!$E$3,'Ausiliari_Coll.Scol. 1^ Pos.Ec.'!F38,IF(Foglio2!$J$3=Foglio2!$E$4,'Collab._Tecnici 1^ Pos.Ec.'!F38,IF(Foglio2!$J$3=Foglio2!$E$5,'Assistenti_Tecnici 1^ Pos.Ec.'!F38,IF(Foglio2!$J$3=Foglio2!$E$6,'Assistenti_Amm.vo 1^ Pos.Ec.'!F38,0))))</f>
        <v>0</v>
      </c>
      <c r="I38" s="248">
        <f>IF(Foglio2!$J$3=Foglio2!$E$3,'Ausiliari_Coll.Scol. 1^ Pos.Ec.'!G38,IF(Foglio2!$J$3=Foglio2!$E$4,'Collab._Tecnici 1^ Pos.Ec.'!G38,IF(Foglio2!$J$3=Foglio2!$E$5,'Assistenti_Tecnici 1^ Pos.Ec.'!G38,IF(Foglio2!$J$3=Foglio2!$E$6,'Assistenti_Amm.vo 1^ Pos.Ec.'!G38,0))))</f>
        <v>0</v>
      </c>
      <c r="J38" s="248">
        <f>IF(Foglio2!$J$3=Foglio2!$E$3,'Ausiliari_Coll.Scol. 1^ Pos.Ec.'!H38,IF(Foglio2!$J$3=Foglio2!$E$4,'Collab._Tecnici 1^ Pos.Ec.'!H38,IF(Foglio2!$J$3=Foglio2!$E$5,'Assistenti_Tecnici 1^ Pos.Ec.'!H38,IF(Foglio2!$J$3=Foglio2!$E$6,'Assistenti_Amm.vo 1^ Pos.Ec.'!H38,0))))</f>
        <v>0</v>
      </c>
      <c r="K38" s="248">
        <f>IF(Foglio2!$J$3=Foglio2!$E$3,'Ausiliari_Coll.Scol. 1^ Pos.Ec.'!I38,IF(Foglio2!$J$3=Foglio2!$E$4,'Collab._Tecnici 1^ Pos.Ec.'!I38,IF(Foglio2!$J$3=Foglio2!$E$5,'Assistenti_Tecnici 1^ Pos.Ec.'!I38,IF(Foglio2!$J$3=Foglio2!$E$6,'Assistenti_Amm.vo 1^ Pos.Ec.'!I38,0))))</f>
        <v>0</v>
      </c>
      <c r="L38" s="261">
        <f>IF(Foglio2!$J$3=Foglio2!$E$3,'Ausiliari_Coll.Scol. 1^ Pos.Ec.'!J38,IF(Foglio2!$J$3=Foglio2!$E$4,'Collab._Tecnici 1^ Pos.Ec.'!J38,IF(Foglio2!$J$3=Foglio2!$E$5,'Assistenti_Tecnici 1^ Pos.Ec.'!J38,IF(Foglio2!$J$3=Foglio2!$E$6,'Assistenti_Amm.vo 1^ Pos.Ec.'!J38,0))))</f>
        <v>0</v>
      </c>
      <c r="M38" s="262">
        <f>IF(Foglio2!$J$3=Foglio2!$E$3,'Ausiliari_Coll.Scol. 1^ Pos.Ec.'!K38,IF(Foglio2!$J$3=Foglio2!$E$4,'Collab._Tecnici 1^ Pos.Ec.'!K38,IF(Foglio2!$J$3=Foglio2!$E$5,'Assistenti_Tecnici 1^ Pos.Ec.'!K38,IF(Foglio2!$J$3=Foglio2!$E$6,'Assistenti_Amm.vo 1^ Pos.Ec.'!K38,0))))</f>
        <v>0</v>
      </c>
      <c r="N38" s="263">
        <f>IF(Foglio2!$J$3=Foglio2!$E$3,'Ausiliari_Coll.Scol. 1^ Pos.Ec.'!L38,IF(Foglio2!$J$3=Foglio2!$E$4,'Collab._Tecnici 1^ Pos.Ec.'!L38,IF(Foglio2!$J$3=Foglio2!$E$5,'Assistenti_Tecnici 1^ Pos.Ec.'!L38,IF(Foglio2!$J$3=Foglio2!$E$6,'Assistenti_Amm.vo 1^ Pos.Ec.'!L38,0))))</f>
        <v>0</v>
      </c>
      <c r="O38" s="251"/>
      <c r="P38" s="252">
        <f>IF(Foglio2!$J$3=Foglio2!$E$3,'Ausiliari_Coll.Scol. 1^ Pos.Ec.'!N38,IF(Foglio2!$J$3=Foglio2!$E$4,'Collab._Tecnici 1^ Pos.Ec.'!N38,IF(Foglio2!$J$3=Foglio2!$E$5,'Assistenti_Tecnici 1^ Pos.Ec.'!N38,IF(Foglio2!$J$3=Foglio2!$E$6,'Assistenti_Amm.vo 1^ Pos.Ec.'!N38,0))))</f>
        <v>0</v>
      </c>
      <c r="Q38" s="252">
        <f>IF(Foglio2!$J$3=Foglio2!$E$3,'Ausiliari_Coll.Scol. 1^ Pos.Ec.'!O38,IF(Foglio2!$J$3=Foglio2!$E$4,'Collab._Tecnici 1^ Pos.Ec.'!O38,IF(Foglio2!$J$3=Foglio2!$E$5,'Assistenti_Tecnici 1^ Pos.Ec.'!O38,IF(Foglio2!$J$3=Foglio2!$E$6,'Assistenti_Amm.vo 1^ Pos.Ec.'!O38,0))))</f>
        <v>0</v>
      </c>
      <c r="R38" s="252">
        <f>IF(Foglio2!$J$3=Foglio2!$E$3,'Ausiliari_Coll.Scol. 1^ Pos.Ec.'!P38,IF(Foglio2!$J$3=Foglio2!$E$4,'Collab._Tecnici 1^ Pos.Ec.'!P38,IF(Foglio2!$J$3=Foglio2!$E$5,'Assistenti_Tecnici 1^ Pos.Ec.'!P38,IF(Foglio2!$J$3=Foglio2!$E$6,'Assistenti_Amm.vo 1^ Pos.Ec.'!P38,0))))</f>
        <v>0</v>
      </c>
      <c r="S38" s="252">
        <f>IF(Foglio2!$J$3=Foglio2!$E$3,'Ausiliari_Coll.Scol. 1^ Pos.Ec.'!Q38,IF(Foglio2!$J$3=Foglio2!$E$4,'Collab._Tecnici 1^ Pos.Ec.'!Q38,IF(Foglio2!$J$3=Foglio2!$E$5,'Assistenti_Tecnici 1^ Pos.Ec.'!Q38,IF(Foglio2!$J$3=Foglio2!$E$6,'Assistenti_Amm.vo 1^ Pos.Ec.'!Q38,0))))</f>
        <v>0</v>
      </c>
      <c r="T38" s="252">
        <f>IF(Foglio2!$J$3=Foglio2!$E$3,'Ausiliari_Coll.Scol. 1^ Pos.Ec.'!R38,IF(Foglio2!$J$3=Foglio2!$E$4,'Collab._Tecnici 1^ Pos.Ec.'!R38,IF(Foglio2!$J$3=Foglio2!$E$5,'Assistenti_Tecnici 1^ Pos.Ec.'!R38,IF(Foglio2!$J$3=Foglio2!$E$6,'Assistenti_Amm.vo 1^ Pos.Ec.'!R38,0))))</f>
        <v>0</v>
      </c>
      <c r="U38" s="252">
        <f t="shared" ref="U38" si="78">(P38)/12*0.8</f>
        <v>0</v>
      </c>
      <c r="V38" s="252">
        <f t="shared" ref="V38" si="79">(P38+R38)/12*0.8</f>
        <v>0</v>
      </c>
      <c r="W38" s="253" t="str">
        <f t="shared" ref="W38" si="80">"Fascia Da "&amp;F38&amp;" a "&amp;F39&amp;" Decorrenza "&amp;DAY(C34)&amp;"/"&amp;MONTH(C34)&amp;"/"&amp;YEAR(C34)</f>
        <v>Fascia Da 9 a 14 Decorrenza 1/2/2007</v>
      </c>
    </row>
    <row r="39" spans="1:23" ht="9" customHeight="1" x14ac:dyDescent="0.2">
      <c r="B39" s="245">
        <f t="shared" si="75"/>
        <v>39119</v>
      </c>
      <c r="C39" s="377"/>
      <c r="D39" s="377"/>
      <c r="E39" s="254" t="s">
        <v>4</v>
      </c>
      <c r="F39" s="255">
        <v>14</v>
      </c>
      <c r="G39" s="256">
        <f t="shared" ref="G39:N39" si="81">G38*1936.27</f>
        <v>0</v>
      </c>
      <c r="H39" s="256">
        <f t="shared" si="81"/>
        <v>0</v>
      </c>
      <c r="I39" s="256">
        <f t="shared" si="81"/>
        <v>0</v>
      </c>
      <c r="J39" s="256">
        <f t="shared" si="81"/>
        <v>0</v>
      </c>
      <c r="K39" s="256">
        <f t="shared" si="81"/>
        <v>0</v>
      </c>
      <c r="L39" s="257">
        <f t="shared" si="81"/>
        <v>0</v>
      </c>
      <c r="M39" s="256">
        <f t="shared" si="81"/>
        <v>0</v>
      </c>
      <c r="N39" s="258">
        <f t="shared" si="81"/>
        <v>0</v>
      </c>
      <c r="O39" s="183"/>
      <c r="P39" s="184">
        <f t="shared" ref="P39:U39" si="82">P38*1936.27</f>
        <v>0</v>
      </c>
      <c r="Q39" s="184">
        <f t="shared" si="82"/>
        <v>0</v>
      </c>
      <c r="R39" s="184">
        <f t="shared" si="82"/>
        <v>0</v>
      </c>
      <c r="S39" s="184">
        <f t="shared" si="82"/>
        <v>0</v>
      </c>
      <c r="T39" s="184">
        <f t="shared" si="82"/>
        <v>0</v>
      </c>
      <c r="U39" s="184">
        <f t="shared" si="82"/>
        <v>0</v>
      </c>
      <c r="V39" s="184">
        <f t="shared" si="3"/>
        <v>0</v>
      </c>
    </row>
    <row r="40" spans="1:23" ht="12.75" customHeight="1" x14ac:dyDescent="0.2">
      <c r="A40" s="104">
        <f>IF(Foglio2!$J$7=1,TRUNC(V40,0),TRUNC(U40,0))</f>
        <v>0</v>
      </c>
      <c r="B40" s="245">
        <f t="shared" si="75"/>
        <v>39120</v>
      </c>
      <c r="C40" s="377"/>
      <c r="D40" s="377"/>
      <c r="E40" s="259" t="s">
        <v>3</v>
      </c>
      <c r="F40" s="260">
        <v>15</v>
      </c>
      <c r="G40" s="248">
        <f>IF(Foglio2!$J$3=Foglio2!$E$3,'Ausiliari_Coll.Scol. 1^ Pos.Ec.'!E40,IF(Foglio2!$J$3=Foglio2!$E$4,'Collab._Tecnici 1^ Pos.Ec.'!E40,IF(Foglio2!$J$3=Foglio2!$E$5,'Assistenti_Tecnici 1^ Pos.Ec.'!E40,IF(Foglio2!$J$3=Foglio2!$E$6,'Assistenti_Amm.vo 1^ Pos.Ec.'!E40,0))))</f>
        <v>0</v>
      </c>
      <c r="H40" s="248">
        <f>IF(Foglio2!$J$3=Foglio2!$E$3,'Ausiliari_Coll.Scol. 1^ Pos.Ec.'!F40,IF(Foglio2!$J$3=Foglio2!$E$4,'Collab._Tecnici 1^ Pos.Ec.'!F40,IF(Foglio2!$J$3=Foglio2!$E$5,'Assistenti_Tecnici 1^ Pos.Ec.'!F40,IF(Foglio2!$J$3=Foglio2!$E$6,'Assistenti_Amm.vo 1^ Pos.Ec.'!F40,0))))</f>
        <v>0</v>
      </c>
      <c r="I40" s="248">
        <f>IF(Foglio2!$J$3=Foglio2!$E$3,'Ausiliari_Coll.Scol. 1^ Pos.Ec.'!G40,IF(Foglio2!$J$3=Foglio2!$E$4,'Collab._Tecnici 1^ Pos.Ec.'!G40,IF(Foglio2!$J$3=Foglio2!$E$5,'Assistenti_Tecnici 1^ Pos.Ec.'!G40,IF(Foglio2!$J$3=Foglio2!$E$6,'Assistenti_Amm.vo 1^ Pos.Ec.'!G40,0))))</f>
        <v>0</v>
      </c>
      <c r="J40" s="248">
        <f>IF(Foglio2!$J$3=Foglio2!$E$3,'Ausiliari_Coll.Scol. 1^ Pos.Ec.'!H40,IF(Foglio2!$J$3=Foglio2!$E$4,'Collab._Tecnici 1^ Pos.Ec.'!H40,IF(Foglio2!$J$3=Foglio2!$E$5,'Assistenti_Tecnici 1^ Pos.Ec.'!H40,IF(Foglio2!$J$3=Foglio2!$E$6,'Assistenti_Amm.vo 1^ Pos.Ec.'!H40,0))))</f>
        <v>0</v>
      </c>
      <c r="K40" s="248">
        <f>IF(Foglio2!$J$3=Foglio2!$E$3,'Ausiliari_Coll.Scol. 1^ Pos.Ec.'!I40,IF(Foglio2!$J$3=Foglio2!$E$4,'Collab._Tecnici 1^ Pos.Ec.'!I40,IF(Foglio2!$J$3=Foglio2!$E$5,'Assistenti_Tecnici 1^ Pos.Ec.'!I40,IF(Foglio2!$J$3=Foglio2!$E$6,'Assistenti_Amm.vo 1^ Pos.Ec.'!I40,0))))</f>
        <v>0</v>
      </c>
      <c r="L40" s="261">
        <f>IF(Foglio2!$J$3=Foglio2!$E$3,'Ausiliari_Coll.Scol. 1^ Pos.Ec.'!J40,IF(Foglio2!$J$3=Foglio2!$E$4,'Collab._Tecnici 1^ Pos.Ec.'!J40,IF(Foglio2!$J$3=Foglio2!$E$5,'Assistenti_Tecnici 1^ Pos.Ec.'!J40,IF(Foglio2!$J$3=Foglio2!$E$6,'Assistenti_Amm.vo 1^ Pos.Ec.'!J40,0))))</f>
        <v>0</v>
      </c>
      <c r="M40" s="262">
        <f>IF(Foglio2!$J$3=Foglio2!$E$3,'Ausiliari_Coll.Scol. 1^ Pos.Ec.'!K40,IF(Foglio2!$J$3=Foglio2!$E$4,'Collab._Tecnici 1^ Pos.Ec.'!K40,IF(Foglio2!$J$3=Foglio2!$E$5,'Assistenti_Tecnici 1^ Pos.Ec.'!K40,IF(Foglio2!$J$3=Foglio2!$E$6,'Assistenti_Amm.vo 1^ Pos.Ec.'!K40,0))))</f>
        <v>0</v>
      </c>
      <c r="N40" s="263">
        <f>IF(Foglio2!$J$3=Foglio2!$E$3,'Ausiliari_Coll.Scol. 1^ Pos.Ec.'!L40,IF(Foglio2!$J$3=Foglio2!$E$4,'Collab._Tecnici 1^ Pos.Ec.'!L40,IF(Foglio2!$J$3=Foglio2!$E$5,'Assistenti_Tecnici 1^ Pos.Ec.'!L40,IF(Foglio2!$J$3=Foglio2!$E$6,'Assistenti_Amm.vo 1^ Pos.Ec.'!L40,0))))</f>
        <v>0</v>
      </c>
      <c r="O40" s="251"/>
      <c r="P40" s="252">
        <f>IF(Foglio2!$J$3=Foglio2!$E$3,'Ausiliari_Coll.Scol. 1^ Pos.Ec.'!N40,IF(Foglio2!$J$3=Foglio2!$E$4,'Collab._Tecnici 1^ Pos.Ec.'!N40,IF(Foglio2!$J$3=Foglio2!$E$5,'Assistenti_Tecnici 1^ Pos.Ec.'!N40,IF(Foglio2!$J$3=Foglio2!$E$6,'Assistenti_Amm.vo 1^ Pos.Ec.'!N40,0))))</f>
        <v>0</v>
      </c>
      <c r="Q40" s="252">
        <f>IF(Foglio2!$J$3=Foglio2!$E$3,'Ausiliari_Coll.Scol. 1^ Pos.Ec.'!O40,IF(Foglio2!$J$3=Foglio2!$E$4,'Collab._Tecnici 1^ Pos.Ec.'!O40,IF(Foglio2!$J$3=Foglio2!$E$5,'Assistenti_Tecnici 1^ Pos.Ec.'!O40,IF(Foglio2!$J$3=Foglio2!$E$6,'Assistenti_Amm.vo 1^ Pos.Ec.'!O40,0))))</f>
        <v>0</v>
      </c>
      <c r="R40" s="252">
        <f>IF(Foglio2!$J$3=Foglio2!$E$3,'Ausiliari_Coll.Scol. 1^ Pos.Ec.'!P40,IF(Foglio2!$J$3=Foglio2!$E$4,'Collab._Tecnici 1^ Pos.Ec.'!P40,IF(Foglio2!$J$3=Foglio2!$E$5,'Assistenti_Tecnici 1^ Pos.Ec.'!P40,IF(Foglio2!$J$3=Foglio2!$E$6,'Assistenti_Amm.vo 1^ Pos.Ec.'!P40,0))))</f>
        <v>0</v>
      </c>
      <c r="S40" s="252">
        <f>IF(Foglio2!$J$3=Foglio2!$E$3,'Ausiliari_Coll.Scol. 1^ Pos.Ec.'!Q40,IF(Foglio2!$J$3=Foglio2!$E$4,'Collab._Tecnici 1^ Pos.Ec.'!Q40,IF(Foglio2!$J$3=Foglio2!$E$5,'Assistenti_Tecnici 1^ Pos.Ec.'!Q40,IF(Foglio2!$J$3=Foglio2!$E$6,'Assistenti_Amm.vo 1^ Pos.Ec.'!Q40,0))))</f>
        <v>0</v>
      </c>
      <c r="T40" s="252">
        <f>IF(Foglio2!$J$3=Foglio2!$E$3,'Ausiliari_Coll.Scol. 1^ Pos.Ec.'!R40,IF(Foglio2!$J$3=Foglio2!$E$4,'Collab._Tecnici 1^ Pos.Ec.'!R40,IF(Foglio2!$J$3=Foglio2!$E$5,'Assistenti_Tecnici 1^ Pos.Ec.'!R40,IF(Foglio2!$J$3=Foglio2!$E$6,'Assistenti_Amm.vo 1^ Pos.Ec.'!R40,0))))</f>
        <v>0</v>
      </c>
      <c r="U40" s="252">
        <f t="shared" ref="U40" si="83">(P40)/12*0.8</f>
        <v>0</v>
      </c>
      <c r="V40" s="252">
        <f t="shared" ref="V40" si="84">(P40+R40)/12*0.8</f>
        <v>0</v>
      </c>
      <c r="W40" s="253" t="str">
        <f t="shared" ref="W40" si="85">"Fascia Da "&amp;F40&amp;" a "&amp;F41&amp;" Decorrenza "&amp;DAY(C34)&amp;"/"&amp;MONTH(C34)&amp;"/"&amp;YEAR(C34)</f>
        <v>Fascia Da 15 a 20 Decorrenza 1/2/2007</v>
      </c>
    </row>
    <row r="41" spans="1:23" ht="9" customHeight="1" x14ac:dyDescent="0.2">
      <c r="B41" s="245">
        <f t="shared" si="75"/>
        <v>39121</v>
      </c>
      <c r="C41" s="377"/>
      <c r="D41" s="377"/>
      <c r="E41" s="254" t="s">
        <v>4</v>
      </c>
      <c r="F41" s="255">
        <v>20</v>
      </c>
      <c r="G41" s="256">
        <f t="shared" ref="G41:N41" si="86">G40*1936.27</f>
        <v>0</v>
      </c>
      <c r="H41" s="256">
        <f t="shared" si="86"/>
        <v>0</v>
      </c>
      <c r="I41" s="256">
        <f t="shared" si="86"/>
        <v>0</v>
      </c>
      <c r="J41" s="256">
        <f t="shared" si="86"/>
        <v>0</v>
      </c>
      <c r="K41" s="256">
        <f t="shared" si="86"/>
        <v>0</v>
      </c>
      <c r="L41" s="257">
        <f t="shared" si="86"/>
        <v>0</v>
      </c>
      <c r="M41" s="256">
        <f t="shared" si="86"/>
        <v>0</v>
      </c>
      <c r="N41" s="258">
        <f t="shared" si="86"/>
        <v>0</v>
      </c>
      <c r="O41" s="183"/>
      <c r="P41" s="184">
        <f t="shared" ref="P41:U41" si="87">P40*1936.27</f>
        <v>0</v>
      </c>
      <c r="Q41" s="184">
        <f t="shared" si="87"/>
        <v>0</v>
      </c>
      <c r="R41" s="184">
        <f t="shared" si="87"/>
        <v>0</v>
      </c>
      <c r="S41" s="184">
        <f t="shared" si="87"/>
        <v>0</v>
      </c>
      <c r="T41" s="184">
        <f t="shared" si="87"/>
        <v>0</v>
      </c>
      <c r="U41" s="184">
        <f t="shared" si="87"/>
        <v>0</v>
      </c>
      <c r="V41" s="184">
        <f t="shared" si="3"/>
        <v>0</v>
      </c>
    </row>
    <row r="42" spans="1:23" ht="12.75" customHeight="1" x14ac:dyDescent="0.2">
      <c r="A42" s="104">
        <f>IF(Foglio2!$J$7=1,TRUNC(V42,0),TRUNC(U42,0))</f>
        <v>0</v>
      </c>
      <c r="B42" s="245">
        <f t="shared" si="75"/>
        <v>39122</v>
      </c>
      <c r="C42" s="377"/>
      <c r="D42" s="377"/>
      <c r="E42" s="259" t="s">
        <v>3</v>
      </c>
      <c r="F42" s="260">
        <v>21</v>
      </c>
      <c r="G42" s="248">
        <f>IF(Foglio2!$J$3=Foglio2!$E$3,'Ausiliari_Coll.Scol. 1^ Pos.Ec.'!E42,IF(Foglio2!$J$3=Foglio2!$E$4,'Collab._Tecnici 1^ Pos.Ec.'!E42,IF(Foglio2!$J$3=Foglio2!$E$5,'Assistenti_Tecnici 1^ Pos.Ec.'!E42,IF(Foglio2!$J$3=Foglio2!$E$6,'Assistenti_Amm.vo 1^ Pos.Ec.'!E42,0))))</f>
        <v>0</v>
      </c>
      <c r="H42" s="248">
        <f>IF(Foglio2!$J$3=Foglio2!$E$3,'Ausiliari_Coll.Scol. 1^ Pos.Ec.'!F42,IF(Foglio2!$J$3=Foglio2!$E$4,'Collab._Tecnici 1^ Pos.Ec.'!F42,IF(Foglio2!$J$3=Foglio2!$E$5,'Assistenti_Tecnici 1^ Pos.Ec.'!F42,IF(Foglio2!$J$3=Foglio2!$E$6,'Assistenti_Amm.vo 1^ Pos.Ec.'!F42,0))))</f>
        <v>0</v>
      </c>
      <c r="I42" s="248">
        <f>IF(Foglio2!$J$3=Foglio2!$E$3,'Ausiliari_Coll.Scol. 1^ Pos.Ec.'!G42,IF(Foglio2!$J$3=Foglio2!$E$4,'Collab._Tecnici 1^ Pos.Ec.'!G42,IF(Foglio2!$J$3=Foglio2!$E$5,'Assistenti_Tecnici 1^ Pos.Ec.'!G42,IF(Foglio2!$J$3=Foglio2!$E$6,'Assistenti_Amm.vo 1^ Pos.Ec.'!G42,0))))</f>
        <v>0</v>
      </c>
      <c r="J42" s="248">
        <f>IF(Foglio2!$J$3=Foglio2!$E$3,'Ausiliari_Coll.Scol. 1^ Pos.Ec.'!H42,IF(Foglio2!$J$3=Foglio2!$E$4,'Collab._Tecnici 1^ Pos.Ec.'!H42,IF(Foglio2!$J$3=Foglio2!$E$5,'Assistenti_Tecnici 1^ Pos.Ec.'!H42,IF(Foglio2!$J$3=Foglio2!$E$6,'Assistenti_Amm.vo 1^ Pos.Ec.'!H42,0))))</f>
        <v>0</v>
      </c>
      <c r="K42" s="248">
        <f>IF(Foglio2!$J$3=Foglio2!$E$3,'Ausiliari_Coll.Scol. 1^ Pos.Ec.'!I42,IF(Foglio2!$J$3=Foglio2!$E$4,'Collab._Tecnici 1^ Pos.Ec.'!I42,IF(Foglio2!$J$3=Foglio2!$E$5,'Assistenti_Tecnici 1^ Pos.Ec.'!I42,IF(Foglio2!$J$3=Foglio2!$E$6,'Assistenti_Amm.vo 1^ Pos.Ec.'!I42,0))))</f>
        <v>0</v>
      </c>
      <c r="L42" s="261">
        <f>IF(Foglio2!$J$3=Foglio2!$E$3,'Ausiliari_Coll.Scol. 1^ Pos.Ec.'!J42,IF(Foglio2!$J$3=Foglio2!$E$4,'Collab._Tecnici 1^ Pos.Ec.'!J42,IF(Foglio2!$J$3=Foglio2!$E$5,'Assistenti_Tecnici 1^ Pos.Ec.'!J42,IF(Foglio2!$J$3=Foglio2!$E$6,'Assistenti_Amm.vo 1^ Pos.Ec.'!J42,0))))</f>
        <v>0</v>
      </c>
      <c r="M42" s="262">
        <f>IF(Foglio2!$J$3=Foglio2!$E$3,'Ausiliari_Coll.Scol. 1^ Pos.Ec.'!K42,IF(Foglio2!$J$3=Foglio2!$E$4,'Collab._Tecnici 1^ Pos.Ec.'!K42,IF(Foglio2!$J$3=Foglio2!$E$5,'Assistenti_Tecnici 1^ Pos.Ec.'!K42,IF(Foglio2!$J$3=Foglio2!$E$6,'Assistenti_Amm.vo 1^ Pos.Ec.'!K42,0))))</f>
        <v>0</v>
      </c>
      <c r="N42" s="263">
        <f>IF(Foglio2!$J$3=Foglio2!$E$3,'Ausiliari_Coll.Scol. 1^ Pos.Ec.'!L42,IF(Foglio2!$J$3=Foglio2!$E$4,'Collab._Tecnici 1^ Pos.Ec.'!L42,IF(Foglio2!$J$3=Foglio2!$E$5,'Assistenti_Tecnici 1^ Pos.Ec.'!L42,IF(Foglio2!$J$3=Foglio2!$E$6,'Assistenti_Amm.vo 1^ Pos.Ec.'!L42,0))))</f>
        <v>0</v>
      </c>
      <c r="O42" s="251"/>
      <c r="P42" s="252">
        <f>IF(Foglio2!$J$3=Foglio2!$E$3,'Ausiliari_Coll.Scol. 1^ Pos.Ec.'!N42,IF(Foglio2!$J$3=Foglio2!$E$4,'Collab._Tecnici 1^ Pos.Ec.'!N42,IF(Foglio2!$J$3=Foglio2!$E$5,'Assistenti_Tecnici 1^ Pos.Ec.'!N42,IF(Foglio2!$J$3=Foglio2!$E$6,'Assistenti_Amm.vo 1^ Pos.Ec.'!N42,0))))</f>
        <v>0</v>
      </c>
      <c r="Q42" s="252">
        <f>IF(Foglio2!$J$3=Foglio2!$E$3,'Ausiliari_Coll.Scol. 1^ Pos.Ec.'!O42,IF(Foglio2!$J$3=Foglio2!$E$4,'Collab._Tecnici 1^ Pos.Ec.'!O42,IF(Foglio2!$J$3=Foglio2!$E$5,'Assistenti_Tecnici 1^ Pos.Ec.'!O42,IF(Foglio2!$J$3=Foglio2!$E$6,'Assistenti_Amm.vo 1^ Pos.Ec.'!O42,0))))</f>
        <v>0</v>
      </c>
      <c r="R42" s="252">
        <f>IF(Foglio2!$J$3=Foglio2!$E$3,'Ausiliari_Coll.Scol. 1^ Pos.Ec.'!P42,IF(Foglio2!$J$3=Foglio2!$E$4,'Collab._Tecnici 1^ Pos.Ec.'!P42,IF(Foglio2!$J$3=Foglio2!$E$5,'Assistenti_Tecnici 1^ Pos.Ec.'!P42,IF(Foglio2!$J$3=Foglio2!$E$6,'Assistenti_Amm.vo 1^ Pos.Ec.'!P42,0))))</f>
        <v>0</v>
      </c>
      <c r="S42" s="252">
        <f>IF(Foglio2!$J$3=Foglio2!$E$3,'Ausiliari_Coll.Scol. 1^ Pos.Ec.'!Q42,IF(Foglio2!$J$3=Foglio2!$E$4,'Collab._Tecnici 1^ Pos.Ec.'!Q42,IF(Foglio2!$J$3=Foglio2!$E$5,'Assistenti_Tecnici 1^ Pos.Ec.'!Q42,IF(Foglio2!$J$3=Foglio2!$E$6,'Assistenti_Amm.vo 1^ Pos.Ec.'!Q42,0))))</f>
        <v>0</v>
      </c>
      <c r="T42" s="252">
        <f>IF(Foglio2!$J$3=Foglio2!$E$3,'Ausiliari_Coll.Scol. 1^ Pos.Ec.'!R42,IF(Foglio2!$J$3=Foglio2!$E$4,'Collab._Tecnici 1^ Pos.Ec.'!R42,IF(Foglio2!$J$3=Foglio2!$E$5,'Assistenti_Tecnici 1^ Pos.Ec.'!R42,IF(Foglio2!$J$3=Foglio2!$E$6,'Assistenti_Amm.vo 1^ Pos.Ec.'!R42,0))))</f>
        <v>0</v>
      </c>
      <c r="U42" s="252">
        <f t="shared" ref="U42" si="88">(P42)/12*0.8</f>
        <v>0</v>
      </c>
      <c r="V42" s="252">
        <f t="shared" ref="V42" si="89">(P42+R42)/12*0.8</f>
        <v>0</v>
      </c>
      <c r="W42" s="253" t="str">
        <f t="shared" ref="W42" si="90">"Fascia Da "&amp;F42&amp;" a "&amp;F43&amp;" Decorrenza "&amp;DAY(C34)&amp;"/"&amp;MONTH(C34)&amp;"/"&amp;YEAR(C34)</f>
        <v>Fascia Da 21 a 27 Decorrenza 1/2/2007</v>
      </c>
    </row>
    <row r="43" spans="1:23" ht="9" customHeight="1" x14ac:dyDescent="0.2">
      <c r="B43" s="245">
        <f t="shared" si="75"/>
        <v>39123</v>
      </c>
      <c r="C43" s="377"/>
      <c r="D43" s="377"/>
      <c r="E43" s="254" t="s">
        <v>4</v>
      </c>
      <c r="F43" s="255">
        <v>27</v>
      </c>
      <c r="G43" s="256">
        <f t="shared" ref="G43:N43" si="91">G42*1936.27</f>
        <v>0</v>
      </c>
      <c r="H43" s="256">
        <f t="shared" si="91"/>
        <v>0</v>
      </c>
      <c r="I43" s="256">
        <f t="shared" si="91"/>
        <v>0</v>
      </c>
      <c r="J43" s="256">
        <f t="shared" si="91"/>
        <v>0</v>
      </c>
      <c r="K43" s="256">
        <f t="shared" si="91"/>
        <v>0</v>
      </c>
      <c r="L43" s="257">
        <f t="shared" si="91"/>
        <v>0</v>
      </c>
      <c r="M43" s="256">
        <f t="shared" si="91"/>
        <v>0</v>
      </c>
      <c r="N43" s="258">
        <f t="shared" si="91"/>
        <v>0</v>
      </c>
      <c r="O43" s="183"/>
      <c r="P43" s="184">
        <f t="shared" ref="P43:U43" si="92">P42*1936.27</f>
        <v>0</v>
      </c>
      <c r="Q43" s="184">
        <f t="shared" si="92"/>
        <v>0</v>
      </c>
      <c r="R43" s="184">
        <f t="shared" si="92"/>
        <v>0</v>
      </c>
      <c r="S43" s="184">
        <f t="shared" si="92"/>
        <v>0</v>
      </c>
      <c r="T43" s="184">
        <f t="shared" si="92"/>
        <v>0</v>
      </c>
      <c r="U43" s="184">
        <f t="shared" si="92"/>
        <v>0</v>
      </c>
      <c r="V43" s="184">
        <f t="shared" si="3"/>
        <v>0</v>
      </c>
    </row>
    <row r="44" spans="1:23" ht="12.75" customHeight="1" x14ac:dyDescent="0.2">
      <c r="A44" s="104">
        <f>IF(Foglio2!$J$7=1,TRUNC(V44,0),TRUNC(U44,0))</f>
        <v>0</v>
      </c>
      <c r="B44" s="245">
        <f t="shared" si="75"/>
        <v>39124</v>
      </c>
      <c r="C44" s="377"/>
      <c r="D44" s="377"/>
      <c r="E44" s="259" t="s">
        <v>3</v>
      </c>
      <c r="F44" s="260">
        <v>28</v>
      </c>
      <c r="G44" s="248">
        <f>IF(Foglio2!$J$3=Foglio2!$E$3,'Ausiliari_Coll.Scol. 1^ Pos.Ec.'!E44,IF(Foglio2!$J$3=Foglio2!$E$4,'Collab._Tecnici 1^ Pos.Ec.'!E44,IF(Foglio2!$J$3=Foglio2!$E$5,'Assistenti_Tecnici 1^ Pos.Ec.'!E44,IF(Foglio2!$J$3=Foglio2!$E$6,'Assistenti_Amm.vo 1^ Pos.Ec.'!E44,0))))</f>
        <v>0</v>
      </c>
      <c r="H44" s="248">
        <f>IF(Foglio2!$J$3=Foglio2!$E$3,'Ausiliari_Coll.Scol. 1^ Pos.Ec.'!F44,IF(Foglio2!$J$3=Foglio2!$E$4,'Collab._Tecnici 1^ Pos.Ec.'!F44,IF(Foglio2!$J$3=Foglio2!$E$5,'Assistenti_Tecnici 1^ Pos.Ec.'!F44,IF(Foglio2!$J$3=Foglio2!$E$6,'Assistenti_Amm.vo 1^ Pos.Ec.'!F44,0))))</f>
        <v>0</v>
      </c>
      <c r="I44" s="248">
        <f>IF(Foglio2!$J$3=Foglio2!$E$3,'Ausiliari_Coll.Scol. 1^ Pos.Ec.'!G44,IF(Foglio2!$J$3=Foglio2!$E$4,'Collab._Tecnici 1^ Pos.Ec.'!G44,IF(Foglio2!$J$3=Foglio2!$E$5,'Assistenti_Tecnici 1^ Pos.Ec.'!G44,IF(Foglio2!$J$3=Foglio2!$E$6,'Assistenti_Amm.vo 1^ Pos.Ec.'!G44,0))))</f>
        <v>0</v>
      </c>
      <c r="J44" s="248">
        <f>IF(Foglio2!$J$3=Foglio2!$E$3,'Ausiliari_Coll.Scol. 1^ Pos.Ec.'!H44,IF(Foglio2!$J$3=Foglio2!$E$4,'Collab._Tecnici 1^ Pos.Ec.'!H44,IF(Foglio2!$J$3=Foglio2!$E$5,'Assistenti_Tecnici 1^ Pos.Ec.'!H44,IF(Foglio2!$J$3=Foglio2!$E$6,'Assistenti_Amm.vo 1^ Pos.Ec.'!H44,0))))</f>
        <v>0</v>
      </c>
      <c r="K44" s="248">
        <f>IF(Foglio2!$J$3=Foglio2!$E$3,'Ausiliari_Coll.Scol. 1^ Pos.Ec.'!I44,IF(Foglio2!$J$3=Foglio2!$E$4,'Collab._Tecnici 1^ Pos.Ec.'!I44,IF(Foglio2!$J$3=Foglio2!$E$5,'Assistenti_Tecnici 1^ Pos.Ec.'!I44,IF(Foglio2!$J$3=Foglio2!$E$6,'Assistenti_Amm.vo 1^ Pos.Ec.'!I44,0))))</f>
        <v>0</v>
      </c>
      <c r="L44" s="261">
        <f>IF(Foglio2!$J$3=Foglio2!$E$3,'Ausiliari_Coll.Scol. 1^ Pos.Ec.'!J44,IF(Foglio2!$J$3=Foglio2!$E$4,'Collab._Tecnici 1^ Pos.Ec.'!J44,IF(Foglio2!$J$3=Foglio2!$E$5,'Assistenti_Tecnici 1^ Pos.Ec.'!J44,IF(Foglio2!$J$3=Foglio2!$E$6,'Assistenti_Amm.vo 1^ Pos.Ec.'!J44,0))))</f>
        <v>0</v>
      </c>
      <c r="M44" s="262">
        <f>IF(Foglio2!$J$3=Foglio2!$E$3,'Ausiliari_Coll.Scol. 1^ Pos.Ec.'!K44,IF(Foglio2!$J$3=Foglio2!$E$4,'Collab._Tecnici 1^ Pos.Ec.'!K44,IF(Foglio2!$J$3=Foglio2!$E$5,'Assistenti_Tecnici 1^ Pos.Ec.'!K44,IF(Foglio2!$J$3=Foglio2!$E$6,'Assistenti_Amm.vo 1^ Pos.Ec.'!K44,0))))</f>
        <v>0</v>
      </c>
      <c r="N44" s="263">
        <f>IF(Foglio2!$J$3=Foglio2!$E$3,'Ausiliari_Coll.Scol. 1^ Pos.Ec.'!L44,IF(Foglio2!$J$3=Foglio2!$E$4,'Collab._Tecnici 1^ Pos.Ec.'!L44,IF(Foglio2!$J$3=Foglio2!$E$5,'Assistenti_Tecnici 1^ Pos.Ec.'!L44,IF(Foglio2!$J$3=Foglio2!$E$6,'Assistenti_Amm.vo 1^ Pos.Ec.'!L44,0))))</f>
        <v>0</v>
      </c>
      <c r="O44" s="251"/>
      <c r="P44" s="252">
        <f>IF(Foglio2!$J$3=Foglio2!$E$3,'Ausiliari_Coll.Scol. 1^ Pos.Ec.'!N44,IF(Foglio2!$J$3=Foglio2!$E$4,'Collab._Tecnici 1^ Pos.Ec.'!N44,IF(Foglio2!$J$3=Foglio2!$E$5,'Assistenti_Tecnici 1^ Pos.Ec.'!N44,IF(Foglio2!$J$3=Foglio2!$E$6,'Assistenti_Amm.vo 1^ Pos.Ec.'!N44,0))))</f>
        <v>0</v>
      </c>
      <c r="Q44" s="252">
        <f>IF(Foglio2!$J$3=Foglio2!$E$3,'Ausiliari_Coll.Scol. 1^ Pos.Ec.'!O44,IF(Foglio2!$J$3=Foglio2!$E$4,'Collab._Tecnici 1^ Pos.Ec.'!O44,IF(Foglio2!$J$3=Foglio2!$E$5,'Assistenti_Tecnici 1^ Pos.Ec.'!O44,IF(Foglio2!$J$3=Foglio2!$E$6,'Assistenti_Amm.vo 1^ Pos.Ec.'!O44,0))))</f>
        <v>0</v>
      </c>
      <c r="R44" s="252">
        <f>IF(Foglio2!$J$3=Foglio2!$E$3,'Ausiliari_Coll.Scol. 1^ Pos.Ec.'!P44,IF(Foglio2!$J$3=Foglio2!$E$4,'Collab._Tecnici 1^ Pos.Ec.'!P44,IF(Foglio2!$J$3=Foglio2!$E$5,'Assistenti_Tecnici 1^ Pos.Ec.'!P44,IF(Foglio2!$J$3=Foglio2!$E$6,'Assistenti_Amm.vo 1^ Pos.Ec.'!P44,0))))</f>
        <v>0</v>
      </c>
      <c r="S44" s="252">
        <f>IF(Foglio2!$J$3=Foglio2!$E$3,'Ausiliari_Coll.Scol. 1^ Pos.Ec.'!Q44,IF(Foglio2!$J$3=Foglio2!$E$4,'Collab._Tecnici 1^ Pos.Ec.'!Q44,IF(Foglio2!$J$3=Foglio2!$E$5,'Assistenti_Tecnici 1^ Pos.Ec.'!Q44,IF(Foglio2!$J$3=Foglio2!$E$6,'Assistenti_Amm.vo 1^ Pos.Ec.'!Q44,0))))</f>
        <v>0</v>
      </c>
      <c r="T44" s="252">
        <f>IF(Foglio2!$J$3=Foglio2!$E$3,'Ausiliari_Coll.Scol. 1^ Pos.Ec.'!R44,IF(Foglio2!$J$3=Foglio2!$E$4,'Collab._Tecnici 1^ Pos.Ec.'!R44,IF(Foglio2!$J$3=Foglio2!$E$5,'Assistenti_Tecnici 1^ Pos.Ec.'!R44,IF(Foglio2!$J$3=Foglio2!$E$6,'Assistenti_Amm.vo 1^ Pos.Ec.'!R44,0))))</f>
        <v>0</v>
      </c>
      <c r="U44" s="252">
        <f t="shared" ref="U44" si="93">(P44)/12*0.8</f>
        <v>0</v>
      </c>
      <c r="V44" s="252">
        <f t="shared" ref="V44" si="94">(P44+R44)/12*0.8</f>
        <v>0</v>
      </c>
      <c r="W44" s="253" t="str">
        <f t="shared" ref="W44" si="95">"Fascia Da "&amp;F44&amp;" a "&amp;F45&amp;" Decorrenza "&amp;DAY(C34)&amp;"/"&amp;MONTH(C34)&amp;"/"&amp;YEAR(C34)</f>
        <v>Fascia Da 28 a 34 Decorrenza 1/2/2007</v>
      </c>
    </row>
    <row r="45" spans="1:23" ht="9" customHeight="1" x14ac:dyDescent="0.2">
      <c r="B45" s="245">
        <f t="shared" si="75"/>
        <v>39125</v>
      </c>
      <c r="C45" s="377"/>
      <c r="D45" s="377"/>
      <c r="E45" s="254" t="s">
        <v>4</v>
      </c>
      <c r="F45" s="255">
        <v>34</v>
      </c>
      <c r="G45" s="256">
        <f t="shared" ref="G45:N45" si="96">G44*1936.27</f>
        <v>0</v>
      </c>
      <c r="H45" s="256">
        <f t="shared" si="96"/>
        <v>0</v>
      </c>
      <c r="I45" s="256">
        <f t="shared" si="96"/>
        <v>0</v>
      </c>
      <c r="J45" s="256">
        <f t="shared" si="96"/>
        <v>0</v>
      </c>
      <c r="K45" s="256">
        <f t="shared" si="96"/>
        <v>0</v>
      </c>
      <c r="L45" s="257">
        <f t="shared" si="96"/>
        <v>0</v>
      </c>
      <c r="M45" s="256">
        <f t="shared" si="96"/>
        <v>0</v>
      </c>
      <c r="N45" s="258">
        <f t="shared" si="96"/>
        <v>0</v>
      </c>
      <c r="O45" s="183"/>
      <c r="P45" s="184">
        <f t="shared" ref="P45:U45" si="97">P44*1936.27</f>
        <v>0</v>
      </c>
      <c r="Q45" s="184">
        <f t="shared" si="97"/>
        <v>0</v>
      </c>
      <c r="R45" s="184">
        <f t="shared" si="97"/>
        <v>0</v>
      </c>
      <c r="S45" s="184">
        <f t="shared" si="97"/>
        <v>0</v>
      </c>
      <c r="T45" s="184">
        <f t="shared" si="97"/>
        <v>0</v>
      </c>
      <c r="U45" s="184">
        <f t="shared" si="97"/>
        <v>0</v>
      </c>
      <c r="V45" s="184">
        <f t="shared" si="3"/>
        <v>0</v>
      </c>
    </row>
    <row r="46" spans="1:23" ht="12.75" customHeight="1" x14ac:dyDescent="0.2">
      <c r="A46" s="104">
        <f>IF(Foglio2!$J$7=1,TRUNC(V46,0),TRUNC(U46,0))</f>
        <v>0</v>
      </c>
      <c r="B46" s="245">
        <f t="shared" si="75"/>
        <v>39126</v>
      </c>
      <c r="C46" s="377"/>
      <c r="D46" s="377"/>
      <c r="E46" s="259" t="s">
        <v>3</v>
      </c>
      <c r="F46" s="260">
        <v>35</v>
      </c>
      <c r="G46" s="248">
        <f>IF(Foglio2!$J$3=Foglio2!$E$3,'Ausiliari_Coll.Scol. 1^ Pos.Ec.'!E46,IF(Foglio2!$J$3=Foglio2!$E$4,'Collab._Tecnici 1^ Pos.Ec.'!E46,IF(Foglio2!$J$3=Foglio2!$E$5,'Assistenti_Tecnici 1^ Pos.Ec.'!E46,IF(Foglio2!$J$3=Foglio2!$E$6,'Assistenti_Amm.vo 1^ Pos.Ec.'!E46,0))))</f>
        <v>0</v>
      </c>
      <c r="H46" s="248">
        <f>IF(Foglio2!$J$3=Foglio2!$E$3,'Ausiliari_Coll.Scol. 1^ Pos.Ec.'!F46,IF(Foglio2!$J$3=Foglio2!$E$4,'Collab._Tecnici 1^ Pos.Ec.'!F46,IF(Foglio2!$J$3=Foglio2!$E$5,'Assistenti_Tecnici 1^ Pos.Ec.'!F46,IF(Foglio2!$J$3=Foglio2!$E$6,'Assistenti_Amm.vo 1^ Pos.Ec.'!F46,0))))</f>
        <v>0</v>
      </c>
      <c r="I46" s="248">
        <f>IF(Foglio2!$J$3=Foglio2!$E$3,'Ausiliari_Coll.Scol. 1^ Pos.Ec.'!G46,IF(Foglio2!$J$3=Foglio2!$E$4,'Collab._Tecnici 1^ Pos.Ec.'!G46,IF(Foglio2!$J$3=Foglio2!$E$5,'Assistenti_Tecnici 1^ Pos.Ec.'!G46,IF(Foglio2!$J$3=Foglio2!$E$6,'Assistenti_Amm.vo 1^ Pos.Ec.'!G46,0))))</f>
        <v>0</v>
      </c>
      <c r="J46" s="248">
        <f>IF(Foglio2!$J$3=Foglio2!$E$3,'Ausiliari_Coll.Scol. 1^ Pos.Ec.'!H46,IF(Foglio2!$J$3=Foglio2!$E$4,'Collab._Tecnici 1^ Pos.Ec.'!H46,IF(Foglio2!$J$3=Foglio2!$E$5,'Assistenti_Tecnici 1^ Pos.Ec.'!H46,IF(Foglio2!$J$3=Foglio2!$E$6,'Assistenti_Amm.vo 1^ Pos.Ec.'!H46,0))))</f>
        <v>0</v>
      </c>
      <c r="K46" s="248">
        <f>IF(Foglio2!$J$3=Foglio2!$E$3,'Ausiliari_Coll.Scol. 1^ Pos.Ec.'!I46,IF(Foglio2!$J$3=Foglio2!$E$4,'Collab._Tecnici 1^ Pos.Ec.'!I46,IF(Foglio2!$J$3=Foglio2!$E$5,'Assistenti_Tecnici 1^ Pos.Ec.'!I46,IF(Foglio2!$J$3=Foglio2!$E$6,'Assistenti_Amm.vo 1^ Pos.Ec.'!I46,0))))</f>
        <v>0</v>
      </c>
      <c r="L46" s="261">
        <f>IF(Foglio2!$J$3=Foglio2!$E$3,'Ausiliari_Coll.Scol. 1^ Pos.Ec.'!J46,IF(Foglio2!$J$3=Foglio2!$E$4,'Collab._Tecnici 1^ Pos.Ec.'!J46,IF(Foglio2!$J$3=Foglio2!$E$5,'Assistenti_Tecnici 1^ Pos.Ec.'!J46,IF(Foglio2!$J$3=Foglio2!$E$6,'Assistenti_Amm.vo 1^ Pos.Ec.'!J46,0))))</f>
        <v>0</v>
      </c>
      <c r="M46" s="262">
        <f>IF(Foglio2!$J$3=Foglio2!$E$3,'Ausiliari_Coll.Scol. 1^ Pos.Ec.'!K46,IF(Foglio2!$J$3=Foglio2!$E$4,'Collab._Tecnici 1^ Pos.Ec.'!K46,IF(Foglio2!$J$3=Foglio2!$E$5,'Assistenti_Tecnici 1^ Pos.Ec.'!K46,IF(Foglio2!$J$3=Foglio2!$E$6,'Assistenti_Amm.vo 1^ Pos.Ec.'!K46,0))))</f>
        <v>0</v>
      </c>
      <c r="N46" s="263">
        <f>IF(Foglio2!$J$3=Foglio2!$E$3,'Ausiliari_Coll.Scol. 1^ Pos.Ec.'!L46,IF(Foglio2!$J$3=Foglio2!$E$4,'Collab._Tecnici 1^ Pos.Ec.'!L46,IF(Foglio2!$J$3=Foglio2!$E$5,'Assistenti_Tecnici 1^ Pos.Ec.'!L46,IF(Foglio2!$J$3=Foglio2!$E$6,'Assistenti_Amm.vo 1^ Pos.Ec.'!L46,0))))</f>
        <v>0</v>
      </c>
      <c r="O46" s="251"/>
      <c r="P46" s="252">
        <f>IF(Foglio2!$J$3=Foglio2!$E$3,'Ausiliari_Coll.Scol. 1^ Pos.Ec.'!N46,IF(Foglio2!$J$3=Foglio2!$E$4,'Collab._Tecnici 1^ Pos.Ec.'!N46,IF(Foglio2!$J$3=Foglio2!$E$5,'Assistenti_Tecnici 1^ Pos.Ec.'!N46,IF(Foglio2!$J$3=Foglio2!$E$6,'Assistenti_Amm.vo 1^ Pos.Ec.'!N46,0))))</f>
        <v>0</v>
      </c>
      <c r="Q46" s="252">
        <f>IF(Foglio2!$J$3=Foglio2!$E$3,'Ausiliari_Coll.Scol. 1^ Pos.Ec.'!O46,IF(Foglio2!$J$3=Foglio2!$E$4,'Collab._Tecnici 1^ Pos.Ec.'!O46,IF(Foglio2!$J$3=Foglio2!$E$5,'Assistenti_Tecnici 1^ Pos.Ec.'!O46,IF(Foglio2!$J$3=Foglio2!$E$6,'Assistenti_Amm.vo 1^ Pos.Ec.'!O46,0))))</f>
        <v>0</v>
      </c>
      <c r="R46" s="252">
        <f>IF(Foglio2!$J$3=Foglio2!$E$3,'Ausiliari_Coll.Scol. 1^ Pos.Ec.'!P46,IF(Foglio2!$J$3=Foglio2!$E$4,'Collab._Tecnici 1^ Pos.Ec.'!P46,IF(Foglio2!$J$3=Foglio2!$E$5,'Assistenti_Tecnici 1^ Pos.Ec.'!P46,IF(Foglio2!$J$3=Foglio2!$E$6,'Assistenti_Amm.vo 1^ Pos.Ec.'!P46,0))))</f>
        <v>0</v>
      </c>
      <c r="S46" s="252">
        <f>IF(Foglio2!$J$3=Foglio2!$E$3,'Ausiliari_Coll.Scol. 1^ Pos.Ec.'!Q46,IF(Foglio2!$J$3=Foglio2!$E$4,'Collab._Tecnici 1^ Pos.Ec.'!Q46,IF(Foglio2!$J$3=Foglio2!$E$5,'Assistenti_Tecnici 1^ Pos.Ec.'!Q46,IF(Foglio2!$J$3=Foglio2!$E$6,'Assistenti_Amm.vo 1^ Pos.Ec.'!Q46,0))))</f>
        <v>0</v>
      </c>
      <c r="T46" s="252">
        <f>IF(Foglio2!$J$3=Foglio2!$E$3,'Ausiliari_Coll.Scol. 1^ Pos.Ec.'!R46,IF(Foglio2!$J$3=Foglio2!$E$4,'Collab._Tecnici 1^ Pos.Ec.'!R46,IF(Foglio2!$J$3=Foglio2!$E$5,'Assistenti_Tecnici 1^ Pos.Ec.'!R46,IF(Foglio2!$J$3=Foglio2!$E$6,'Assistenti_Amm.vo 1^ Pos.Ec.'!R46,0))))</f>
        <v>0</v>
      </c>
      <c r="U46" s="252">
        <f t="shared" ref="U46" si="98">(P46)/12*0.8</f>
        <v>0</v>
      </c>
      <c r="V46" s="252">
        <f t="shared" ref="V46" si="99">(P46+R46)/12*0.8</f>
        <v>0</v>
      </c>
      <c r="W46" s="253" t="str">
        <f t="shared" ref="W46" si="100">"Fascia Da "&amp;F46&amp;" a "&amp;F47&amp;" Decorrenza "&amp;DAY(C34)&amp;"/"&amp;MONTH(C34)&amp;"/"&amp;YEAR(C34)</f>
        <v>Fascia Da 35 a  Decorrenza 1/2/2007</v>
      </c>
    </row>
    <row r="47" spans="1:23" ht="9" customHeight="1" x14ac:dyDescent="0.2">
      <c r="B47" s="245">
        <f t="shared" si="75"/>
        <v>39127</v>
      </c>
      <c r="C47" s="378"/>
      <c r="D47" s="378"/>
      <c r="E47" s="264" t="s">
        <v>4</v>
      </c>
      <c r="F47" s="265"/>
      <c r="G47" s="267">
        <f t="shared" ref="G47:N47" si="101">G46*1936.27</f>
        <v>0</v>
      </c>
      <c r="H47" s="267">
        <f t="shared" si="101"/>
        <v>0</v>
      </c>
      <c r="I47" s="267">
        <f t="shared" si="101"/>
        <v>0</v>
      </c>
      <c r="J47" s="267">
        <f t="shared" si="101"/>
        <v>0</v>
      </c>
      <c r="K47" s="267">
        <f t="shared" si="101"/>
        <v>0</v>
      </c>
      <c r="L47" s="266">
        <f t="shared" si="101"/>
        <v>0</v>
      </c>
      <c r="M47" s="267">
        <f t="shared" si="101"/>
        <v>0</v>
      </c>
      <c r="N47" s="268">
        <f t="shared" si="101"/>
        <v>0</v>
      </c>
      <c r="O47" s="183"/>
      <c r="P47" s="184">
        <f t="shared" ref="P47:U47" si="102">P46*1936.27</f>
        <v>0</v>
      </c>
      <c r="Q47" s="184">
        <f t="shared" si="102"/>
        <v>0</v>
      </c>
      <c r="R47" s="184">
        <f t="shared" si="102"/>
        <v>0</v>
      </c>
      <c r="S47" s="184">
        <f t="shared" si="102"/>
        <v>0</v>
      </c>
      <c r="T47" s="184">
        <f t="shared" si="102"/>
        <v>0</v>
      </c>
      <c r="U47" s="184">
        <f t="shared" si="102"/>
        <v>0</v>
      </c>
      <c r="V47" s="184">
        <f t="shared" si="3"/>
        <v>0</v>
      </c>
    </row>
    <row r="48" spans="1:23" ht="12.75" customHeight="1" x14ac:dyDescent="0.2">
      <c r="A48" s="104">
        <f>IF(Foglio2!$J$7=1,TRUNC(V48,0),TRUNC(U48,0))</f>
        <v>0</v>
      </c>
      <c r="B48" s="245">
        <f t="shared" ref="B48" si="103">C50</f>
        <v>39447</v>
      </c>
      <c r="C48" s="375">
        <f>D36+1</f>
        <v>39447</v>
      </c>
      <c r="D48" s="375">
        <v>39447</v>
      </c>
      <c r="E48" s="246" t="s">
        <v>3</v>
      </c>
      <c r="F48" s="247">
        <v>0</v>
      </c>
      <c r="G48" s="248">
        <f>IF(Foglio2!$J$3=Foglio2!$E$3,'Ausiliari_Coll.Scol. 1^ Pos.Ec.'!E48,IF(Foglio2!$J$3=Foglio2!$E$4,'Collab._Tecnici 1^ Pos.Ec.'!E48,IF(Foglio2!$J$3=Foglio2!$E$5,'Assistenti_Tecnici 1^ Pos.Ec.'!E48,IF(Foglio2!$J$3=Foglio2!$E$6,'Assistenti_Amm.vo 1^ Pos.Ec.'!E48,0))))</f>
        <v>0</v>
      </c>
      <c r="H48" s="248">
        <f>IF(Foglio2!$J$3=Foglio2!$E$3,'Ausiliari_Coll.Scol. 1^ Pos.Ec.'!F48,IF(Foglio2!$J$3=Foglio2!$E$4,'Collab._Tecnici 1^ Pos.Ec.'!F48,IF(Foglio2!$J$3=Foglio2!$E$5,'Assistenti_Tecnici 1^ Pos.Ec.'!F48,IF(Foglio2!$J$3=Foglio2!$E$6,'Assistenti_Amm.vo 1^ Pos.Ec.'!F48,0))))</f>
        <v>0</v>
      </c>
      <c r="I48" s="248">
        <f>IF(Foglio2!$J$3=Foglio2!$E$3,'Ausiliari_Coll.Scol. 1^ Pos.Ec.'!G48,IF(Foglio2!$J$3=Foglio2!$E$4,'Collab._Tecnici 1^ Pos.Ec.'!G48,IF(Foglio2!$J$3=Foglio2!$E$5,'Assistenti_Tecnici 1^ Pos.Ec.'!G48,IF(Foglio2!$J$3=Foglio2!$E$6,'Assistenti_Amm.vo 1^ Pos.Ec.'!G48,0))))</f>
        <v>0</v>
      </c>
      <c r="J48" s="248">
        <f>IF(Foglio2!$J$3=Foglio2!$E$3,'Ausiliari_Coll.Scol. 1^ Pos.Ec.'!H48,IF(Foglio2!$J$3=Foglio2!$E$4,'Collab._Tecnici 1^ Pos.Ec.'!H48,IF(Foglio2!$J$3=Foglio2!$E$5,'Assistenti_Tecnici 1^ Pos.Ec.'!H48,IF(Foglio2!$J$3=Foglio2!$E$6,'Assistenti_Amm.vo 1^ Pos.Ec.'!H48,0))))</f>
        <v>0</v>
      </c>
      <c r="K48" s="248">
        <f>IF(Foglio2!$J$3=Foglio2!$E$3,'Ausiliari_Coll.Scol. 1^ Pos.Ec.'!I48,IF(Foglio2!$J$3=Foglio2!$E$4,'Collab._Tecnici 1^ Pos.Ec.'!I48,IF(Foglio2!$J$3=Foglio2!$E$5,'Assistenti_Tecnici 1^ Pos.Ec.'!I48,IF(Foglio2!$J$3=Foglio2!$E$6,'Assistenti_Amm.vo 1^ Pos.Ec.'!I48,0))))</f>
        <v>0</v>
      </c>
      <c r="L48" s="248">
        <f>IF(Foglio2!$J$3=Foglio2!$E$3,'Ausiliari_Coll.Scol. 1^ Pos.Ec.'!J48,IF(Foglio2!$J$3=Foglio2!$E$4,'Collab._Tecnici 1^ Pos.Ec.'!J48,IF(Foglio2!$J$3=Foglio2!$E$5,'Assistenti_Tecnici 1^ Pos.Ec.'!J48,IF(Foglio2!$J$3=Foglio2!$E$6,'Assistenti_Amm.vo 1^ Pos.Ec.'!J48,0))))</f>
        <v>0</v>
      </c>
      <c r="M48" s="249">
        <f>IF(Foglio2!$J$3=Foglio2!$E$3,'Ausiliari_Coll.Scol. 1^ Pos.Ec.'!K48,IF(Foglio2!$J$3=Foglio2!$E$4,'Collab._Tecnici 1^ Pos.Ec.'!K48,IF(Foglio2!$J$3=Foglio2!$E$5,'Assistenti_Tecnici 1^ Pos.Ec.'!K48,IF(Foglio2!$J$3=Foglio2!$E$6,'Assistenti_Amm.vo 1^ Pos.Ec.'!K48,0))))</f>
        <v>0</v>
      </c>
      <c r="N48" s="250">
        <f>IF(Foglio2!$J$3=Foglio2!$E$3,'Ausiliari_Coll.Scol. 1^ Pos.Ec.'!L48,IF(Foglio2!$J$3=Foglio2!$E$4,'Collab._Tecnici 1^ Pos.Ec.'!L48,IF(Foglio2!$J$3=Foglio2!$E$5,'Assistenti_Tecnici 1^ Pos.Ec.'!L48,IF(Foglio2!$J$3=Foglio2!$E$6,'Assistenti_Amm.vo 1^ Pos.Ec.'!L48,0))))</f>
        <v>0</v>
      </c>
      <c r="O48" s="251"/>
      <c r="P48" s="252">
        <f>IF(Foglio2!$J$3=Foglio2!$E$3,'Ausiliari_Coll.Scol. 1^ Pos.Ec.'!N48,IF(Foglio2!$J$3=Foglio2!$E$4,'Collab._Tecnici 1^ Pos.Ec.'!N48,IF(Foglio2!$J$3=Foglio2!$E$5,'Assistenti_Tecnici 1^ Pos.Ec.'!N48,IF(Foglio2!$J$3=Foglio2!$E$6,'Assistenti_Amm.vo 1^ Pos.Ec.'!N48,0))))</f>
        <v>0</v>
      </c>
      <c r="Q48" s="252">
        <f>IF(Foglio2!$J$3=Foglio2!$E$3,'Ausiliari_Coll.Scol. 1^ Pos.Ec.'!O48,IF(Foglio2!$J$3=Foglio2!$E$4,'Collab._Tecnici 1^ Pos.Ec.'!O48,IF(Foglio2!$J$3=Foglio2!$E$5,'Assistenti_Tecnici 1^ Pos.Ec.'!O48,IF(Foglio2!$J$3=Foglio2!$E$6,'Assistenti_Amm.vo 1^ Pos.Ec.'!O48,0))))</f>
        <v>0</v>
      </c>
      <c r="R48" s="252">
        <f>IF(Foglio2!$J$3=Foglio2!$E$3,'Ausiliari_Coll.Scol. 1^ Pos.Ec.'!P48,IF(Foglio2!$J$3=Foglio2!$E$4,'Collab._Tecnici 1^ Pos.Ec.'!P48,IF(Foglio2!$J$3=Foglio2!$E$5,'Assistenti_Tecnici 1^ Pos.Ec.'!P48,IF(Foglio2!$J$3=Foglio2!$E$6,'Assistenti_Amm.vo 1^ Pos.Ec.'!P48,0))))</f>
        <v>0</v>
      </c>
      <c r="S48" s="252">
        <f>IF(Foglio2!$J$3=Foglio2!$E$3,'Ausiliari_Coll.Scol. 1^ Pos.Ec.'!Q48,IF(Foglio2!$J$3=Foglio2!$E$4,'Collab._Tecnici 1^ Pos.Ec.'!Q48,IF(Foglio2!$J$3=Foglio2!$E$5,'Assistenti_Tecnici 1^ Pos.Ec.'!Q48,IF(Foglio2!$J$3=Foglio2!$E$6,'Assistenti_Amm.vo 1^ Pos.Ec.'!Q48,0))))</f>
        <v>0</v>
      </c>
      <c r="T48" s="252">
        <f>IF(Foglio2!$J$3=Foglio2!$E$3,'Ausiliari_Coll.Scol. 1^ Pos.Ec.'!R48,IF(Foglio2!$J$3=Foglio2!$E$4,'Collab._Tecnici 1^ Pos.Ec.'!R48,IF(Foglio2!$J$3=Foglio2!$E$5,'Assistenti_Tecnici 1^ Pos.Ec.'!R48,IF(Foglio2!$J$3=Foglio2!$E$6,'Assistenti_Amm.vo 1^ Pos.Ec.'!R48,0))))</f>
        <v>0</v>
      </c>
      <c r="U48" s="252">
        <f t="shared" ref="U48" si="104">(P48)/12*0.8</f>
        <v>0</v>
      </c>
      <c r="V48" s="252">
        <f t="shared" ref="V48" si="105">(P48+R48)/12*0.8</f>
        <v>0</v>
      </c>
      <c r="W48" s="253" t="str">
        <f t="shared" ref="W48" si="106">"Fascia Da "&amp;F48&amp;" a "&amp;F49&amp;" Decorrenza "&amp;DAY(C48)&amp;"/"&amp;MONTH(C48)&amp;"/"&amp;YEAR(C48)</f>
        <v>Fascia Da 0 a 2 Decorrenza 31/12/2007</v>
      </c>
    </row>
    <row r="49" spans="1:23" ht="9" customHeight="1" x14ac:dyDescent="0.2">
      <c r="B49" s="245">
        <f>B48+1</f>
        <v>39448</v>
      </c>
      <c r="C49" s="376"/>
      <c r="D49" s="376"/>
      <c r="E49" s="254" t="s">
        <v>4</v>
      </c>
      <c r="F49" s="255">
        <v>2</v>
      </c>
      <c r="G49" s="256">
        <f t="shared" ref="G49:N49" si="107">G48*1936.27</f>
        <v>0</v>
      </c>
      <c r="H49" s="256">
        <f t="shared" si="107"/>
        <v>0</v>
      </c>
      <c r="I49" s="256">
        <f t="shared" si="107"/>
        <v>0</v>
      </c>
      <c r="J49" s="256">
        <f t="shared" si="107"/>
        <v>0</v>
      </c>
      <c r="K49" s="256">
        <f t="shared" si="107"/>
        <v>0</v>
      </c>
      <c r="L49" s="257">
        <f t="shared" si="107"/>
        <v>0</v>
      </c>
      <c r="M49" s="256">
        <f t="shared" si="107"/>
        <v>0</v>
      </c>
      <c r="N49" s="258">
        <f t="shared" si="107"/>
        <v>0</v>
      </c>
      <c r="O49" s="183"/>
      <c r="P49" s="184">
        <f t="shared" ref="P49:U49" si="108">P48*1936.27</f>
        <v>0</v>
      </c>
      <c r="Q49" s="184">
        <f t="shared" si="108"/>
        <v>0</v>
      </c>
      <c r="R49" s="184">
        <f t="shared" si="108"/>
        <v>0</v>
      </c>
      <c r="S49" s="184">
        <f t="shared" si="108"/>
        <v>0</v>
      </c>
      <c r="T49" s="184">
        <f t="shared" si="108"/>
        <v>0</v>
      </c>
      <c r="U49" s="184">
        <f t="shared" si="108"/>
        <v>0</v>
      </c>
      <c r="V49" s="184">
        <f t="shared" si="3"/>
        <v>0</v>
      </c>
    </row>
    <row r="50" spans="1:23" ht="12.75" customHeight="1" x14ac:dyDescent="0.2">
      <c r="A50" s="104">
        <f>IF(Foglio2!$J$7=1,TRUNC(V50,0),TRUNC(U50,0))</f>
        <v>0</v>
      </c>
      <c r="B50" s="245">
        <f t="shared" ref="B50" si="109">B49+1</f>
        <v>39449</v>
      </c>
      <c r="C50" s="377">
        <f>C48</f>
        <v>39447</v>
      </c>
      <c r="D50" s="377">
        <f>D48</f>
        <v>39447</v>
      </c>
      <c r="E50" s="259" t="s">
        <v>3</v>
      </c>
      <c r="F50" s="260">
        <v>3</v>
      </c>
      <c r="G50" s="248">
        <f>IF(Foglio2!$J$3=Foglio2!$E$3,'Ausiliari_Coll.Scol. 1^ Pos.Ec.'!E50,IF(Foglio2!$J$3=Foglio2!$E$4,'Collab._Tecnici 1^ Pos.Ec.'!E50,IF(Foglio2!$J$3=Foglio2!$E$5,'Assistenti_Tecnici 1^ Pos.Ec.'!E50,IF(Foglio2!$J$3=Foglio2!$E$6,'Assistenti_Amm.vo 1^ Pos.Ec.'!E50,0))))</f>
        <v>0</v>
      </c>
      <c r="H50" s="248">
        <f>IF(Foglio2!$J$3=Foglio2!$E$3,'Ausiliari_Coll.Scol. 1^ Pos.Ec.'!F50,IF(Foglio2!$J$3=Foglio2!$E$4,'Collab._Tecnici 1^ Pos.Ec.'!F50,IF(Foglio2!$J$3=Foglio2!$E$5,'Assistenti_Tecnici 1^ Pos.Ec.'!F50,IF(Foglio2!$J$3=Foglio2!$E$6,'Assistenti_Amm.vo 1^ Pos.Ec.'!F50,0))))</f>
        <v>0</v>
      </c>
      <c r="I50" s="248">
        <f>IF(Foglio2!$J$3=Foglio2!$E$3,'Ausiliari_Coll.Scol. 1^ Pos.Ec.'!G50,IF(Foglio2!$J$3=Foglio2!$E$4,'Collab._Tecnici 1^ Pos.Ec.'!G50,IF(Foglio2!$J$3=Foglio2!$E$5,'Assistenti_Tecnici 1^ Pos.Ec.'!G50,IF(Foglio2!$J$3=Foglio2!$E$6,'Assistenti_Amm.vo 1^ Pos.Ec.'!G50,0))))</f>
        <v>0</v>
      </c>
      <c r="J50" s="248">
        <f>IF(Foglio2!$J$3=Foglio2!$E$3,'Ausiliari_Coll.Scol. 1^ Pos.Ec.'!H50,IF(Foglio2!$J$3=Foglio2!$E$4,'Collab._Tecnici 1^ Pos.Ec.'!H50,IF(Foglio2!$J$3=Foglio2!$E$5,'Assistenti_Tecnici 1^ Pos.Ec.'!H50,IF(Foglio2!$J$3=Foglio2!$E$6,'Assistenti_Amm.vo 1^ Pos.Ec.'!H50,0))))</f>
        <v>0</v>
      </c>
      <c r="K50" s="248">
        <f>IF(Foglio2!$J$3=Foglio2!$E$3,'Ausiliari_Coll.Scol. 1^ Pos.Ec.'!I50,IF(Foglio2!$J$3=Foglio2!$E$4,'Collab._Tecnici 1^ Pos.Ec.'!I50,IF(Foglio2!$J$3=Foglio2!$E$5,'Assistenti_Tecnici 1^ Pos.Ec.'!I50,IF(Foglio2!$J$3=Foglio2!$E$6,'Assistenti_Amm.vo 1^ Pos.Ec.'!I50,0))))</f>
        <v>0</v>
      </c>
      <c r="L50" s="261">
        <f>IF(Foglio2!$J$3=Foglio2!$E$3,'Ausiliari_Coll.Scol. 1^ Pos.Ec.'!J50,IF(Foglio2!$J$3=Foglio2!$E$4,'Collab._Tecnici 1^ Pos.Ec.'!J50,IF(Foglio2!$J$3=Foglio2!$E$5,'Assistenti_Tecnici 1^ Pos.Ec.'!J50,IF(Foglio2!$J$3=Foglio2!$E$6,'Assistenti_Amm.vo 1^ Pos.Ec.'!J50,0))))</f>
        <v>0</v>
      </c>
      <c r="M50" s="262">
        <f>IF(Foglio2!$J$3=Foglio2!$E$3,'Ausiliari_Coll.Scol. 1^ Pos.Ec.'!K50,IF(Foglio2!$J$3=Foglio2!$E$4,'Collab._Tecnici 1^ Pos.Ec.'!K50,IF(Foglio2!$J$3=Foglio2!$E$5,'Assistenti_Tecnici 1^ Pos.Ec.'!K50,IF(Foglio2!$J$3=Foglio2!$E$6,'Assistenti_Amm.vo 1^ Pos.Ec.'!K50,0))))</f>
        <v>0</v>
      </c>
      <c r="N50" s="263">
        <f>IF(Foglio2!$J$3=Foglio2!$E$3,'Ausiliari_Coll.Scol. 1^ Pos.Ec.'!L50,IF(Foglio2!$J$3=Foglio2!$E$4,'Collab._Tecnici 1^ Pos.Ec.'!L50,IF(Foglio2!$J$3=Foglio2!$E$5,'Assistenti_Tecnici 1^ Pos.Ec.'!L50,IF(Foglio2!$J$3=Foglio2!$E$6,'Assistenti_Amm.vo 1^ Pos.Ec.'!L50,0))))</f>
        <v>0</v>
      </c>
      <c r="O50" s="251"/>
      <c r="P50" s="252">
        <f>IF(Foglio2!$J$3=Foglio2!$E$3,'Ausiliari_Coll.Scol. 1^ Pos.Ec.'!N50,IF(Foglio2!$J$3=Foglio2!$E$4,'Collab._Tecnici 1^ Pos.Ec.'!N50,IF(Foglio2!$J$3=Foglio2!$E$5,'Assistenti_Tecnici 1^ Pos.Ec.'!N50,IF(Foglio2!$J$3=Foglio2!$E$6,'Assistenti_Amm.vo 1^ Pos.Ec.'!N50,0))))</f>
        <v>0</v>
      </c>
      <c r="Q50" s="252">
        <f>IF(Foglio2!$J$3=Foglio2!$E$3,'Ausiliari_Coll.Scol. 1^ Pos.Ec.'!O50,IF(Foglio2!$J$3=Foglio2!$E$4,'Collab._Tecnici 1^ Pos.Ec.'!O50,IF(Foglio2!$J$3=Foglio2!$E$5,'Assistenti_Tecnici 1^ Pos.Ec.'!O50,IF(Foglio2!$J$3=Foglio2!$E$6,'Assistenti_Amm.vo 1^ Pos.Ec.'!O50,0))))</f>
        <v>0</v>
      </c>
      <c r="R50" s="252">
        <f>IF(Foglio2!$J$3=Foglio2!$E$3,'Ausiliari_Coll.Scol. 1^ Pos.Ec.'!P50,IF(Foglio2!$J$3=Foglio2!$E$4,'Collab._Tecnici 1^ Pos.Ec.'!P50,IF(Foglio2!$J$3=Foglio2!$E$5,'Assistenti_Tecnici 1^ Pos.Ec.'!P50,IF(Foglio2!$J$3=Foglio2!$E$6,'Assistenti_Amm.vo 1^ Pos.Ec.'!P50,0))))</f>
        <v>0</v>
      </c>
      <c r="S50" s="252">
        <f>IF(Foglio2!$J$3=Foglio2!$E$3,'Ausiliari_Coll.Scol. 1^ Pos.Ec.'!Q50,IF(Foglio2!$J$3=Foglio2!$E$4,'Collab._Tecnici 1^ Pos.Ec.'!Q50,IF(Foglio2!$J$3=Foglio2!$E$5,'Assistenti_Tecnici 1^ Pos.Ec.'!Q50,IF(Foglio2!$J$3=Foglio2!$E$6,'Assistenti_Amm.vo 1^ Pos.Ec.'!Q50,0))))</f>
        <v>0</v>
      </c>
      <c r="T50" s="252">
        <f>IF(Foglio2!$J$3=Foglio2!$E$3,'Ausiliari_Coll.Scol. 1^ Pos.Ec.'!R50,IF(Foglio2!$J$3=Foglio2!$E$4,'Collab._Tecnici 1^ Pos.Ec.'!R50,IF(Foglio2!$J$3=Foglio2!$E$5,'Assistenti_Tecnici 1^ Pos.Ec.'!R50,IF(Foglio2!$J$3=Foglio2!$E$6,'Assistenti_Amm.vo 1^ Pos.Ec.'!R50,0))))</f>
        <v>0</v>
      </c>
      <c r="U50" s="252">
        <f t="shared" ref="U50" si="110">(P50)/12*0.8</f>
        <v>0</v>
      </c>
      <c r="V50" s="252">
        <f t="shared" ref="V50" si="111">(P50+R50)/12*0.8</f>
        <v>0</v>
      </c>
      <c r="W50" s="253" t="str">
        <f t="shared" ref="W50" si="112">"Fascia Da "&amp;F50&amp;" a "&amp;F51&amp;" Decorrenza "&amp;DAY(C48)&amp;"/"&amp;MONTH(C48)&amp;"/"&amp;YEAR(C48)</f>
        <v>Fascia Da 3 a 8 Decorrenza 31/12/2007</v>
      </c>
    </row>
    <row r="51" spans="1:23" ht="9" customHeight="1" x14ac:dyDescent="0.2">
      <c r="B51" s="245">
        <f t="shared" si="75"/>
        <v>39450</v>
      </c>
      <c r="C51" s="377"/>
      <c r="D51" s="377"/>
      <c r="E51" s="254" t="s">
        <v>4</v>
      </c>
      <c r="F51" s="255">
        <v>8</v>
      </c>
      <c r="G51" s="256">
        <f t="shared" ref="G51:N51" si="113">G50*1936.27</f>
        <v>0</v>
      </c>
      <c r="H51" s="256">
        <f t="shared" si="113"/>
        <v>0</v>
      </c>
      <c r="I51" s="256">
        <f t="shared" si="113"/>
        <v>0</v>
      </c>
      <c r="J51" s="256">
        <f t="shared" si="113"/>
        <v>0</v>
      </c>
      <c r="K51" s="256">
        <f t="shared" si="113"/>
        <v>0</v>
      </c>
      <c r="L51" s="257">
        <f t="shared" si="113"/>
        <v>0</v>
      </c>
      <c r="M51" s="256">
        <f t="shared" si="113"/>
        <v>0</v>
      </c>
      <c r="N51" s="258">
        <f t="shared" si="113"/>
        <v>0</v>
      </c>
      <c r="O51" s="183"/>
      <c r="P51" s="184">
        <f t="shared" ref="P51:U51" si="114">P50*1936.27</f>
        <v>0</v>
      </c>
      <c r="Q51" s="184">
        <f t="shared" si="114"/>
        <v>0</v>
      </c>
      <c r="R51" s="184">
        <f t="shared" si="114"/>
        <v>0</v>
      </c>
      <c r="S51" s="184">
        <f t="shared" si="114"/>
        <v>0</v>
      </c>
      <c r="T51" s="184">
        <f t="shared" si="114"/>
        <v>0</v>
      </c>
      <c r="U51" s="184">
        <f t="shared" si="114"/>
        <v>0</v>
      </c>
      <c r="V51" s="184">
        <f t="shared" si="3"/>
        <v>0</v>
      </c>
    </row>
    <row r="52" spans="1:23" ht="12.75" customHeight="1" x14ac:dyDescent="0.2">
      <c r="A52" s="104">
        <f>IF(Foglio2!$J$7=1,TRUNC(V52,0),TRUNC(U52,0))</f>
        <v>0</v>
      </c>
      <c r="B52" s="245">
        <f t="shared" si="75"/>
        <v>39451</v>
      </c>
      <c r="C52" s="377"/>
      <c r="D52" s="377"/>
      <c r="E52" s="259" t="s">
        <v>3</v>
      </c>
      <c r="F52" s="260">
        <v>9</v>
      </c>
      <c r="G52" s="248">
        <f>IF(Foglio2!$J$3=Foglio2!$E$3,'Ausiliari_Coll.Scol. 1^ Pos.Ec.'!E52,IF(Foglio2!$J$3=Foglio2!$E$4,'Collab._Tecnici 1^ Pos.Ec.'!E52,IF(Foglio2!$J$3=Foglio2!$E$5,'Assistenti_Tecnici 1^ Pos.Ec.'!E52,IF(Foglio2!$J$3=Foglio2!$E$6,'Assistenti_Amm.vo 1^ Pos.Ec.'!E52,0))))</f>
        <v>0</v>
      </c>
      <c r="H52" s="248">
        <f>IF(Foglio2!$J$3=Foglio2!$E$3,'Ausiliari_Coll.Scol. 1^ Pos.Ec.'!F52,IF(Foglio2!$J$3=Foglio2!$E$4,'Collab._Tecnici 1^ Pos.Ec.'!F52,IF(Foglio2!$J$3=Foglio2!$E$5,'Assistenti_Tecnici 1^ Pos.Ec.'!F52,IF(Foglio2!$J$3=Foglio2!$E$6,'Assistenti_Amm.vo 1^ Pos.Ec.'!F52,0))))</f>
        <v>0</v>
      </c>
      <c r="I52" s="248">
        <f>IF(Foglio2!$J$3=Foglio2!$E$3,'Ausiliari_Coll.Scol. 1^ Pos.Ec.'!G52,IF(Foglio2!$J$3=Foglio2!$E$4,'Collab._Tecnici 1^ Pos.Ec.'!G52,IF(Foglio2!$J$3=Foglio2!$E$5,'Assistenti_Tecnici 1^ Pos.Ec.'!G52,IF(Foglio2!$J$3=Foglio2!$E$6,'Assistenti_Amm.vo 1^ Pos.Ec.'!G52,0))))</f>
        <v>0</v>
      </c>
      <c r="J52" s="248">
        <f>IF(Foglio2!$J$3=Foglio2!$E$3,'Ausiliari_Coll.Scol. 1^ Pos.Ec.'!H52,IF(Foglio2!$J$3=Foglio2!$E$4,'Collab._Tecnici 1^ Pos.Ec.'!H52,IF(Foglio2!$J$3=Foglio2!$E$5,'Assistenti_Tecnici 1^ Pos.Ec.'!H52,IF(Foglio2!$J$3=Foglio2!$E$6,'Assistenti_Amm.vo 1^ Pos.Ec.'!H52,0))))</f>
        <v>0</v>
      </c>
      <c r="K52" s="248">
        <f>IF(Foglio2!$J$3=Foglio2!$E$3,'Ausiliari_Coll.Scol. 1^ Pos.Ec.'!I52,IF(Foglio2!$J$3=Foglio2!$E$4,'Collab._Tecnici 1^ Pos.Ec.'!I52,IF(Foglio2!$J$3=Foglio2!$E$5,'Assistenti_Tecnici 1^ Pos.Ec.'!I52,IF(Foglio2!$J$3=Foglio2!$E$6,'Assistenti_Amm.vo 1^ Pos.Ec.'!I52,0))))</f>
        <v>0</v>
      </c>
      <c r="L52" s="261">
        <f>IF(Foglio2!$J$3=Foglio2!$E$3,'Ausiliari_Coll.Scol. 1^ Pos.Ec.'!J52,IF(Foglio2!$J$3=Foglio2!$E$4,'Collab._Tecnici 1^ Pos.Ec.'!J52,IF(Foglio2!$J$3=Foglio2!$E$5,'Assistenti_Tecnici 1^ Pos.Ec.'!J52,IF(Foglio2!$J$3=Foglio2!$E$6,'Assistenti_Amm.vo 1^ Pos.Ec.'!J52,0))))</f>
        <v>0</v>
      </c>
      <c r="M52" s="262">
        <f>IF(Foglio2!$J$3=Foglio2!$E$3,'Ausiliari_Coll.Scol. 1^ Pos.Ec.'!K52,IF(Foglio2!$J$3=Foglio2!$E$4,'Collab._Tecnici 1^ Pos.Ec.'!K52,IF(Foglio2!$J$3=Foglio2!$E$5,'Assistenti_Tecnici 1^ Pos.Ec.'!K52,IF(Foglio2!$J$3=Foglio2!$E$6,'Assistenti_Amm.vo 1^ Pos.Ec.'!K52,0))))</f>
        <v>0</v>
      </c>
      <c r="N52" s="263">
        <f>IF(Foglio2!$J$3=Foglio2!$E$3,'Ausiliari_Coll.Scol. 1^ Pos.Ec.'!L52,IF(Foglio2!$J$3=Foglio2!$E$4,'Collab._Tecnici 1^ Pos.Ec.'!L52,IF(Foglio2!$J$3=Foglio2!$E$5,'Assistenti_Tecnici 1^ Pos.Ec.'!L52,IF(Foglio2!$J$3=Foglio2!$E$6,'Assistenti_Amm.vo 1^ Pos.Ec.'!L52,0))))</f>
        <v>0</v>
      </c>
      <c r="O52" s="251"/>
      <c r="P52" s="252">
        <f>IF(Foglio2!$J$3=Foglio2!$E$3,'Ausiliari_Coll.Scol. 1^ Pos.Ec.'!N52,IF(Foglio2!$J$3=Foglio2!$E$4,'Collab._Tecnici 1^ Pos.Ec.'!N52,IF(Foglio2!$J$3=Foglio2!$E$5,'Assistenti_Tecnici 1^ Pos.Ec.'!N52,IF(Foglio2!$J$3=Foglio2!$E$6,'Assistenti_Amm.vo 1^ Pos.Ec.'!N52,0))))</f>
        <v>0</v>
      </c>
      <c r="Q52" s="252">
        <f>IF(Foglio2!$J$3=Foglio2!$E$3,'Ausiliari_Coll.Scol. 1^ Pos.Ec.'!O52,IF(Foglio2!$J$3=Foglio2!$E$4,'Collab._Tecnici 1^ Pos.Ec.'!O52,IF(Foglio2!$J$3=Foglio2!$E$5,'Assistenti_Tecnici 1^ Pos.Ec.'!O52,IF(Foglio2!$J$3=Foglio2!$E$6,'Assistenti_Amm.vo 1^ Pos.Ec.'!O52,0))))</f>
        <v>0</v>
      </c>
      <c r="R52" s="252">
        <f>IF(Foglio2!$J$3=Foglio2!$E$3,'Ausiliari_Coll.Scol. 1^ Pos.Ec.'!P52,IF(Foglio2!$J$3=Foglio2!$E$4,'Collab._Tecnici 1^ Pos.Ec.'!P52,IF(Foglio2!$J$3=Foglio2!$E$5,'Assistenti_Tecnici 1^ Pos.Ec.'!P52,IF(Foglio2!$J$3=Foglio2!$E$6,'Assistenti_Amm.vo 1^ Pos.Ec.'!P52,0))))</f>
        <v>0</v>
      </c>
      <c r="S52" s="252">
        <f>IF(Foglio2!$J$3=Foglio2!$E$3,'Ausiliari_Coll.Scol. 1^ Pos.Ec.'!Q52,IF(Foglio2!$J$3=Foglio2!$E$4,'Collab._Tecnici 1^ Pos.Ec.'!Q52,IF(Foglio2!$J$3=Foglio2!$E$5,'Assistenti_Tecnici 1^ Pos.Ec.'!Q52,IF(Foglio2!$J$3=Foglio2!$E$6,'Assistenti_Amm.vo 1^ Pos.Ec.'!Q52,0))))</f>
        <v>0</v>
      </c>
      <c r="T52" s="252">
        <f>IF(Foglio2!$J$3=Foglio2!$E$3,'Ausiliari_Coll.Scol. 1^ Pos.Ec.'!R52,IF(Foglio2!$J$3=Foglio2!$E$4,'Collab._Tecnici 1^ Pos.Ec.'!R52,IF(Foglio2!$J$3=Foglio2!$E$5,'Assistenti_Tecnici 1^ Pos.Ec.'!R52,IF(Foglio2!$J$3=Foglio2!$E$6,'Assistenti_Amm.vo 1^ Pos.Ec.'!R52,0))))</f>
        <v>0</v>
      </c>
      <c r="U52" s="252">
        <f t="shared" ref="U52" si="115">(P52)/12*0.8</f>
        <v>0</v>
      </c>
      <c r="V52" s="252">
        <f t="shared" ref="V52" si="116">(P52+R52)/12*0.8</f>
        <v>0</v>
      </c>
      <c r="W52" s="253" t="str">
        <f t="shared" ref="W52" si="117">"Fascia Da "&amp;F52&amp;" a "&amp;F53&amp;" Decorrenza "&amp;DAY(C48)&amp;"/"&amp;MONTH(C48)&amp;"/"&amp;YEAR(C48)</f>
        <v>Fascia Da 9 a 14 Decorrenza 31/12/2007</v>
      </c>
    </row>
    <row r="53" spans="1:23" ht="9" customHeight="1" x14ac:dyDescent="0.2">
      <c r="B53" s="245">
        <f t="shared" si="75"/>
        <v>39452</v>
      </c>
      <c r="C53" s="377"/>
      <c r="D53" s="377"/>
      <c r="E53" s="254" t="s">
        <v>4</v>
      </c>
      <c r="F53" s="255">
        <v>14</v>
      </c>
      <c r="G53" s="256">
        <f t="shared" ref="G53:N53" si="118">G52*1936.27</f>
        <v>0</v>
      </c>
      <c r="H53" s="256">
        <f t="shared" si="118"/>
        <v>0</v>
      </c>
      <c r="I53" s="256">
        <f t="shared" si="118"/>
        <v>0</v>
      </c>
      <c r="J53" s="256">
        <f t="shared" si="118"/>
        <v>0</v>
      </c>
      <c r="K53" s="256">
        <f t="shared" si="118"/>
        <v>0</v>
      </c>
      <c r="L53" s="257">
        <f t="shared" si="118"/>
        <v>0</v>
      </c>
      <c r="M53" s="256">
        <f t="shared" si="118"/>
        <v>0</v>
      </c>
      <c r="N53" s="258">
        <f t="shared" si="118"/>
        <v>0</v>
      </c>
      <c r="O53" s="183"/>
      <c r="P53" s="184">
        <f t="shared" ref="P53:U53" si="119">P52*1936.27</f>
        <v>0</v>
      </c>
      <c r="Q53" s="184">
        <f t="shared" si="119"/>
        <v>0</v>
      </c>
      <c r="R53" s="184">
        <f t="shared" si="119"/>
        <v>0</v>
      </c>
      <c r="S53" s="184">
        <f t="shared" si="119"/>
        <v>0</v>
      </c>
      <c r="T53" s="184">
        <f t="shared" si="119"/>
        <v>0</v>
      </c>
      <c r="U53" s="184">
        <f t="shared" si="119"/>
        <v>0</v>
      </c>
      <c r="V53" s="184">
        <f t="shared" si="3"/>
        <v>0</v>
      </c>
    </row>
    <row r="54" spans="1:23" ht="12.75" customHeight="1" x14ac:dyDescent="0.2">
      <c r="A54" s="104">
        <f>IF(Foglio2!$J$7=1,TRUNC(V54,0),TRUNC(U54,0))</f>
        <v>0</v>
      </c>
      <c r="B54" s="245">
        <f t="shared" si="75"/>
        <v>39453</v>
      </c>
      <c r="C54" s="377"/>
      <c r="D54" s="377"/>
      <c r="E54" s="259" t="s">
        <v>3</v>
      </c>
      <c r="F54" s="260">
        <v>15</v>
      </c>
      <c r="G54" s="248">
        <f>IF(Foglio2!$J$3=Foglio2!$E$3,'Ausiliari_Coll.Scol. 1^ Pos.Ec.'!E54,IF(Foglio2!$J$3=Foglio2!$E$4,'Collab._Tecnici 1^ Pos.Ec.'!E54,IF(Foglio2!$J$3=Foglio2!$E$5,'Assistenti_Tecnici 1^ Pos.Ec.'!E54,IF(Foglio2!$J$3=Foglio2!$E$6,'Assistenti_Amm.vo 1^ Pos.Ec.'!E54,0))))</f>
        <v>0</v>
      </c>
      <c r="H54" s="248">
        <f>IF(Foglio2!$J$3=Foglio2!$E$3,'Ausiliari_Coll.Scol. 1^ Pos.Ec.'!F54,IF(Foglio2!$J$3=Foglio2!$E$4,'Collab._Tecnici 1^ Pos.Ec.'!F54,IF(Foglio2!$J$3=Foglio2!$E$5,'Assistenti_Tecnici 1^ Pos.Ec.'!F54,IF(Foglio2!$J$3=Foglio2!$E$6,'Assistenti_Amm.vo 1^ Pos.Ec.'!F54,0))))</f>
        <v>0</v>
      </c>
      <c r="I54" s="248">
        <f>IF(Foglio2!$J$3=Foglio2!$E$3,'Ausiliari_Coll.Scol. 1^ Pos.Ec.'!G54,IF(Foglio2!$J$3=Foglio2!$E$4,'Collab._Tecnici 1^ Pos.Ec.'!G54,IF(Foglio2!$J$3=Foglio2!$E$5,'Assistenti_Tecnici 1^ Pos.Ec.'!G54,IF(Foglio2!$J$3=Foglio2!$E$6,'Assistenti_Amm.vo 1^ Pos.Ec.'!G54,0))))</f>
        <v>0</v>
      </c>
      <c r="J54" s="248">
        <f>IF(Foglio2!$J$3=Foglio2!$E$3,'Ausiliari_Coll.Scol. 1^ Pos.Ec.'!H54,IF(Foglio2!$J$3=Foglio2!$E$4,'Collab._Tecnici 1^ Pos.Ec.'!H54,IF(Foglio2!$J$3=Foglio2!$E$5,'Assistenti_Tecnici 1^ Pos.Ec.'!H54,IF(Foglio2!$J$3=Foglio2!$E$6,'Assistenti_Amm.vo 1^ Pos.Ec.'!H54,0))))</f>
        <v>0</v>
      </c>
      <c r="K54" s="248">
        <f>IF(Foglio2!$J$3=Foglio2!$E$3,'Ausiliari_Coll.Scol. 1^ Pos.Ec.'!I54,IF(Foglio2!$J$3=Foglio2!$E$4,'Collab._Tecnici 1^ Pos.Ec.'!I54,IF(Foglio2!$J$3=Foglio2!$E$5,'Assistenti_Tecnici 1^ Pos.Ec.'!I54,IF(Foglio2!$J$3=Foglio2!$E$6,'Assistenti_Amm.vo 1^ Pos.Ec.'!I54,0))))</f>
        <v>0</v>
      </c>
      <c r="L54" s="261">
        <f>IF(Foglio2!$J$3=Foglio2!$E$3,'Ausiliari_Coll.Scol. 1^ Pos.Ec.'!J54,IF(Foglio2!$J$3=Foglio2!$E$4,'Collab._Tecnici 1^ Pos.Ec.'!J54,IF(Foglio2!$J$3=Foglio2!$E$5,'Assistenti_Tecnici 1^ Pos.Ec.'!J54,IF(Foglio2!$J$3=Foglio2!$E$6,'Assistenti_Amm.vo 1^ Pos.Ec.'!J54,0))))</f>
        <v>0</v>
      </c>
      <c r="M54" s="262">
        <f>IF(Foglio2!$J$3=Foglio2!$E$3,'Ausiliari_Coll.Scol. 1^ Pos.Ec.'!K54,IF(Foglio2!$J$3=Foglio2!$E$4,'Collab._Tecnici 1^ Pos.Ec.'!K54,IF(Foglio2!$J$3=Foglio2!$E$5,'Assistenti_Tecnici 1^ Pos.Ec.'!K54,IF(Foglio2!$J$3=Foglio2!$E$6,'Assistenti_Amm.vo 1^ Pos.Ec.'!K54,0))))</f>
        <v>0</v>
      </c>
      <c r="N54" s="263">
        <f>IF(Foglio2!$J$3=Foglio2!$E$3,'Ausiliari_Coll.Scol. 1^ Pos.Ec.'!L54,IF(Foglio2!$J$3=Foglio2!$E$4,'Collab._Tecnici 1^ Pos.Ec.'!L54,IF(Foglio2!$J$3=Foglio2!$E$5,'Assistenti_Tecnici 1^ Pos.Ec.'!L54,IF(Foglio2!$J$3=Foglio2!$E$6,'Assistenti_Amm.vo 1^ Pos.Ec.'!L54,0))))</f>
        <v>0</v>
      </c>
      <c r="O54" s="251"/>
      <c r="P54" s="252">
        <f>IF(Foglio2!$J$3=Foglio2!$E$3,'Ausiliari_Coll.Scol. 1^ Pos.Ec.'!N54,IF(Foglio2!$J$3=Foglio2!$E$4,'Collab._Tecnici 1^ Pos.Ec.'!N54,IF(Foglio2!$J$3=Foglio2!$E$5,'Assistenti_Tecnici 1^ Pos.Ec.'!N54,IF(Foglio2!$J$3=Foglio2!$E$6,'Assistenti_Amm.vo 1^ Pos.Ec.'!N54,0))))</f>
        <v>0</v>
      </c>
      <c r="Q54" s="252">
        <f>IF(Foglio2!$J$3=Foglio2!$E$3,'Ausiliari_Coll.Scol. 1^ Pos.Ec.'!O54,IF(Foglio2!$J$3=Foglio2!$E$4,'Collab._Tecnici 1^ Pos.Ec.'!O54,IF(Foglio2!$J$3=Foglio2!$E$5,'Assistenti_Tecnici 1^ Pos.Ec.'!O54,IF(Foglio2!$J$3=Foglio2!$E$6,'Assistenti_Amm.vo 1^ Pos.Ec.'!O54,0))))</f>
        <v>0</v>
      </c>
      <c r="R54" s="252">
        <f>IF(Foglio2!$J$3=Foglio2!$E$3,'Ausiliari_Coll.Scol. 1^ Pos.Ec.'!P54,IF(Foglio2!$J$3=Foglio2!$E$4,'Collab._Tecnici 1^ Pos.Ec.'!P54,IF(Foglio2!$J$3=Foglio2!$E$5,'Assistenti_Tecnici 1^ Pos.Ec.'!P54,IF(Foglio2!$J$3=Foglio2!$E$6,'Assistenti_Amm.vo 1^ Pos.Ec.'!P54,0))))</f>
        <v>0</v>
      </c>
      <c r="S54" s="252">
        <f>IF(Foglio2!$J$3=Foglio2!$E$3,'Ausiliari_Coll.Scol. 1^ Pos.Ec.'!Q54,IF(Foglio2!$J$3=Foglio2!$E$4,'Collab._Tecnici 1^ Pos.Ec.'!Q54,IF(Foglio2!$J$3=Foglio2!$E$5,'Assistenti_Tecnici 1^ Pos.Ec.'!Q54,IF(Foglio2!$J$3=Foglio2!$E$6,'Assistenti_Amm.vo 1^ Pos.Ec.'!Q54,0))))</f>
        <v>0</v>
      </c>
      <c r="T54" s="252">
        <f>IF(Foglio2!$J$3=Foglio2!$E$3,'Ausiliari_Coll.Scol. 1^ Pos.Ec.'!R54,IF(Foglio2!$J$3=Foglio2!$E$4,'Collab._Tecnici 1^ Pos.Ec.'!R54,IF(Foglio2!$J$3=Foglio2!$E$5,'Assistenti_Tecnici 1^ Pos.Ec.'!R54,IF(Foglio2!$J$3=Foglio2!$E$6,'Assistenti_Amm.vo 1^ Pos.Ec.'!R54,0))))</f>
        <v>0</v>
      </c>
      <c r="U54" s="252">
        <f t="shared" ref="U54" si="120">(P54)/12*0.8</f>
        <v>0</v>
      </c>
      <c r="V54" s="252">
        <f t="shared" ref="V54" si="121">(P54+R54)/12*0.8</f>
        <v>0</v>
      </c>
      <c r="W54" s="253" t="str">
        <f t="shared" ref="W54" si="122">"Fascia Da "&amp;F54&amp;" a "&amp;F55&amp;" Decorrenza "&amp;DAY(C48)&amp;"/"&amp;MONTH(C48)&amp;"/"&amp;YEAR(C48)</f>
        <v>Fascia Da 15 a 20 Decorrenza 31/12/2007</v>
      </c>
    </row>
    <row r="55" spans="1:23" ht="9" customHeight="1" x14ac:dyDescent="0.2">
      <c r="B55" s="245">
        <f t="shared" si="75"/>
        <v>39454</v>
      </c>
      <c r="C55" s="377"/>
      <c r="D55" s="377"/>
      <c r="E55" s="254" t="s">
        <v>4</v>
      </c>
      <c r="F55" s="255">
        <v>20</v>
      </c>
      <c r="G55" s="256">
        <f t="shared" ref="G55:N55" si="123">G54*1936.27</f>
        <v>0</v>
      </c>
      <c r="H55" s="256">
        <f t="shared" si="123"/>
        <v>0</v>
      </c>
      <c r="I55" s="256">
        <f t="shared" si="123"/>
        <v>0</v>
      </c>
      <c r="J55" s="256">
        <f t="shared" si="123"/>
        <v>0</v>
      </c>
      <c r="K55" s="256">
        <f t="shared" si="123"/>
        <v>0</v>
      </c>
      <c r="L55" s="257">
        <f t="shared" si="123"/>
        <v>0</v>
      </c>
      <c r="M55" s="256">
        <f t="shared" si="123"/>
        <v>0</v>
      </c>
      <c r="N55" s="258">
        <f t="shared" si="123"/>
        <v>0</v>
      </c>
      <c r="O55" s="183"/>
      <c r="P55" s="184">
        <f t="shared" ref="P55:U55" si="124">P54*1936.27</f>
        <v>0</v>
      </c>
      <c r="Q55" s="184">
        <f t="shared" si="124"/>
        <v>0</v>
      </c>
      <c r="R55" s="184">
        <f t="shared" si="124"/>
        <v>0</v>
      </c>
      <c r="S55" s="184">
        <f t="shared" si="124"/>
        <v>0</v>
      </c>
      <c r="T55" s="184">
        <f t="shared" si="124"/>
        <v>0</v>
      </c>
      <c r="U55" s="184">
        <f t="shared" si="124"/>
        <v>0</v>
      </c>
      <c r="V55" s="184">
        <f t="shared" si="3"/>
        <v>0</v>
      </c>
    </row>
    <row r="56" spans="1:23" ht="12.75" customHeight="1" x14ac:dyDescent="0.2">
      <c r="A56" s="104">
        <f>IF(Foglio2!$J$7=1,TRUNC(V56,0),TRUNC(U56,0))</f>
        <v>0</v>
      </c>
      <c r="B56" s="245">
        <f t="shared" si="75"/>
        <v>39455</v>
      </c>
      <c r="C56" s="377"/>
      <c r="D56" s="377"/>
      <c r="E56" s="259" t="s">
        <v>3</v>
      </c>
      <c r="F56" s="260">
        <v>21</v>
      </c>
      <c r="G56" s="248">
        <f>IF(Foglio2!$J$3=Foglio2!$E$3,'Ausiliari_Coll.Scol. 1^ Pos.Ec.'!E56,IF(Foglio2!$J$3=Foglio2!$E$4,'Collab._Tecnici 1^ Pos.Ec.'!E56,IF(Foglio2!$J$3=Foglio2!$E$5,'Assistenti_Tecnici 1^ Pos.Ec.'!E56,IF(Foglio2!$J$3=Foglio2!$E$6,'Assistenti_Amm.vo 1^ Pos.Ec.'!E56,0))))</f>
        <v>0</v>
      </c>
      <c r="H56" s="248">
        <f>IF(Foglio2!$J$3=Foglio2!$E$3,'Ausiliari_Coll.Scol. 1^ Pos.Ec.'!F56,IF(Foglio2!$J$3=Foglio2!$E$4,'Collab._Tecnici 1^ Pos.Ec.'!F56,IF(Foglio2!$J$3=Foglio2!$E$5,'Assistenti_Tecnici 1^ Pos.Ec.'!F56,IF(Foglio2!$J$3=Foglio2!$E$6,'Assistenti_Amm.vo 1^ Pos.Ec.'!F56,0))))</f>
        <v>0</v>
      </c>
      <c r="I56" s="248">
        <f>IF(Foglio2!$J$3=Foglio2!$E$3,'Ausiliari_Coll.Scol. 1^ Pos.Ec.'!G56,IF(Foglio2!$J$3=Foglio2!$E$4,'Collab._Tecnici 1^ Pos.Ec.'!G56,IF(Foglio2!$J$3=Foglio2!$E$5,'Assistenti_Tecnici 1^ Pos.Ec.'!G56,IF(Foglio2!$J$3=Foglio2!$E$6,'Assistenti_Amm.vo 1^ Pos.Ec.'!G56,0))))</f>
        <v>0</v>
      </c>
      <c r="J56" s="248">
        <f>IF(Foglio2!$J$3=Foglio2!$E$3,'Ausiliari_Coll.Scol. 1^ Pos.Ec.'!H56,IF(Foglio2!$J$3=Foglio2!$E$4,'Collab._Tecnici 1^ Pos.Ec.'!H56,IF(Foglio2!$J$3=Foglio2!$E$5,'Assistenti_Tecnici 1^ Pos.Ec.'!H56,IF(Foglio2!$J$3=Foglio2!$E$6,'Assistenti_Amm.vo 1^ Pos.Ec.'!H56,0))))</f>
        <v>0</v>
      </c>
      <c r="K56" s="248">
        <f>IF(Foglio2!$J$3=Foglio2!$E$3,'Ausiliari_Coll.Scol. 1^ Pos.Ec.'!I56,IF(Foglio2!$J$3=Foglio2!$E$4,'Collab._Tecnici 1^ Pos.Ec.'!I56,IF(Foglio2!$J$3=Foglio2!$E$5,'Assistenti_Tecnici 1^ Pos.Ec.'!I56,IF(Foglio2!$J$3=Foglio2!$E$6,'Assistenti_Amm.vo 1^ Pos.Ec.'!I56,0))))</f>
        <v>0</v>
      </c>
      <c r="L56" s="261">
        <f>IF(Foglio2!$J$3=Foglio2!$E$3,'Ausiliari_Coll.Scol. 1^ Pos.Ec.'!J56,IF(Foglio2!$J$3=Foglio2!$E$4,'Collab._Tecnici 1^ Pos.Ec.'!J56,IF(Foglio2!$J$3=Foglio2!$E$5,'Assistenti_Tecnici 1^ Pos.Ec.'!J56,IF(Foglio2!$J$3=Foglio2!$E$6,'Assistenti_Amm.vo 1^ Pos.Ec.'!J56,0))))</f>
        <v>0</v>
      </c>
      <c r="M56" s="262">
        <f>IF(Foglio2!$J$3=Foglio2!$E$3,'Ausiliari_Coll.Scol. 1^ Pos.Ec.'!K56,IF(Foglio2!$J$3=Foglio2!$E$4,'Collab._Tecnici 1^ Pos.Ec.'!K56,IF(Foglio2!$J$3=Foglio2!$E$5,'Assistenti_Tecnici 1^ Pos.Ec.'!K56,IF(Foglio2!$J$3=Foglio2!$E$6,'Assistenti_Amm.vo 1^ Pos.Ec.'!K56,0))))</f>
        <v>0</v>
      </c>
      <c r="N56" s="263">
        <f>IF(Foglio2!$J$3=Foglio2!$E$3,'Ausiliari_Coll.Scol. 1^ Pos.Ec.'!L56,IF(Foglio2!$J$3=Foglio2!$E$4,'Collab._Tecnici 1^ Pos.Ec.'!L56,IF(Foglio2!$J$3=Foglio2!$E$5,'Assistenti_Tecnici 1^ Pos.Ec.'!L56,IF(Foglio2!$J$3=Foglio2!$E$6,'Assistenti_Amm.vo 1^ Pos.Ec.'!L56,0))))</f>
        <v>0</v>
      </c>
      <c r="O56" s="251"/>
      <c r="P56" s="252">
        <f>IF(Foglio2!$J$3=Foglio2!$E$3,'Ausiliari_Coll.Scol. 1^ Pos.Ec.'!N56,IF(Foglio2!$J$3=Foglio2!$E$4,'Collab._Tecnici 1^ Pos.Ec.'!N56,IF(Foglio2!$J$3=Foglio2!$E$5,'Assistenti_Tecnici 1^ Pos.Ec.'!N56,IF(Foglio2!$J$3=Foglio2!$E$6,'Assistenti_Amm.vo 1^ Pos.Ec.'!N56,0))))</f>
        <v>0</v>
      </c>
      <c r="Q56" s="252">
        <f>IF(Foglio2!$J$3=Foglio2!$E$3,'Ausiliari_Coll.Scol. 1^ Pos.Ec.'!O56,IF(Foglio2!$J$3=Foglio2!$E$4,'Collab._Tecnici 1^ Pos.Ec.'!O56,IF(Foglio2!$J$3=Foglio2!$E$5,'Assistenti_Tecnici 1^ Pos.Ec.'!O56,IF(Foglio2!$J$3=Foglio2!$E$6,'Assistenti_Amm.vo 1^ Pos.Ec.'!O56,0))))</f>
        <v>0</v>
      </c>
      <c r="R56" s="252">
        <f>IF(Foglio2!$J$3=Foglio2!$E$3,'Ausiliari_Coll.Scol. 1^ Pos.Ec.'!P56,IF(Foglio2!$J$3=Foglio2!$E$4,'Collab._Tecnici 1^ Pos.Ec.'!P56,IF(Foglio2!$J$3=Foglio2!$E$5,'Assistenti_Tecnici 1^ Pos.Ec.'!P56,IF(Foglio2!$J$3=Foglio2!$E$6,'Assistenti_Amm.vo 1^ Pos.Ec.'!P56,0))))</f>
        <v>0</v>
      </c>
      <c r="S56" s="252">
        <f>IF(Foglio2!$J$3=Foglio2!$E$3,'Ausiliari_Coll.Scol. 1^ Pos.Ec.'!Q56,IF(Foglio2!$J$3=Foglio2!$E$4,'Collab._Tecnici 1^ Pos.Ec.'!Q56,IF(Foglio2!$J$3=Foglio2!$E$5,'Assistenti_Tecnici 1^ Pos.Ec.'!Q56,IF(Foglio2!$J$3=Foglio2!$E$6,'Assistenti_Amm.vo 1^ Pos.Ec.'!Q56,0))))</f>
        <v>0</v>
      </c>
      <c r="T56" s="252">
        <f>IF(Foglio2!$J$3=Foglio2!$E$3,'Ausiliari_Coll.Scol. 1^ Pos.Ec.'!R56,IF(Foglio2!$J$3=Foglio2!$E$4,'Collab._Tecnici 1^ Pos.Ec.'!R56,IF(Foglio2!$J$3=Foglio2!$E$5,'Assistenti_Tecnici 1^ Pos.Ec.'!R56,IF(Foglio2!$J$3=Foglio2!$E$6,'Assistenti_Amm.vo 1^ Pos.Ec.'!R56,0))))</f>
        <v>0</v>
      </c>
      <c r="U56" s="252">
        <f t="shared" ref="U56" si="125">(P56)/12*0.8</f>
        <v>0</v>
      </c>
      <c r="V56" s="252">
        <f t="shared" ref="V56" si="126">(P56+R56)/12*0.8</f>
        <v>0</v>
      </c>
      <c r="W56" s="253" t="str">
        <f t="shared" ref="W56" si="127">"Fascia Da "&amp;F56&amp;" a "&amp;F57&amp;" Decorrenza "&amp;DAY(C48)&amp;"/"&amp;MONTH(C48)&amp;"/"&amp;YEAR(C48)</f>
        <v>Fascia Da 21 a 27 Decorrenza 31/12/2007</v>
      </c>
    </row>
    <row r="57" spans="1:23" ht="9" customHeight="1" x14ac:dyDescent="0.2">
      <c r="B57" s="245">
        <f t="shared" si="75"/>
        <v>39456</v>
      </c>
      <c r="C57" s="377"/>
      <c r="D57" s="377"/>
      <c r="E57" s="254" t="s">
        <v>4</v>
      </c>
      <c r="F57" s="255">
        <v>27</v>
      </c>
      <c r="G57" s="256">
        <f t="shared" ref="G57:N57" si="128">G56*1936.27</f>
        <v>0</v>
      </c>
      <c r="H57" s="256">
        <f t="shared" si="128"/>
        <v>0</v>
      </c>
      <c r="I57" s="256">
        <f t="shared" si="128"/>
        <v>0</v>
      </c>
      <c r="J57" s="256">
        <f t="shared" si="128"/>
        <v>0</v>
      </c>
      <c r="K57" s="256">
        <f t="shared" si="128"/>
        <v>0</v>
      </c>
      <c r="L57" s="257">
        <f t="shared" si="128"/>
        <v>0</v>
      </c>
      <c r="M57" s="256">
        <f t="shared" si="128"/>
        <v>0</v>
      </c>
      <c r="N57" s="258">
        <f t="shared" si="128"/>
        <v>0</v>
      </c>
      <c r="O57" s="183"/>
      <c r="P57" s="184">
        <f t="shared" ref="P57:U57" si="129">P56*1936.27</f>
        <v>0</v>
      </c>
      <c r="Q57" s="184">
        <f t="shared" si="129"/>
        <v>0</v>
      </c>
      <c r="R57" s="184">
        <f t="shared" si="129"/>
        <v>0</v>
      </c>
      <c r="S57" s="184">
        <f t="shared" si="129"/>
        <v>0</v>
      </c>
      <c r="T57" s="184">
        <f t="shared" si="129"/>
        <v>0</v>
      </c>
      <c r="U57" s="184">
        <f t="shared" si="129"/>
        <v>0</v>
      </c>
      <c r="V57" s="184">
        <f t="shared" si="3"/>
        <v>0</v>
      </c>
    </row>
    <row r="58" spans="1:23" ht="12.75" customHeight="1" x14ac:dyDescent="0.2">
      <c r="A58" s="104">
        <f>IF(Foglio2!$J$7=1,TRUNC(V58,0),TRUNC(U58,0))</f>
        <v>0</v>
      </c>
      <c r="B58" s="245">
        <f t="shared" si="75"/>
        <v>39457</v>
      </c>
      <c r="C58" s="377"/>
      <c r="D58" s="377"/>
      <c r="E58" s="259" t="s">
        <v>3</v>
      </c>
      <c r="F58" s="260">
        <v>28</v>
      </c>
      <c r="G58" s="248">
        <f>IF(Foglio2!$J$3=Foglio2!$E$3,'Ausiliari_Coll.Scol. 1^ Pos.Ec.'!E58,IF(Foglio2!$J$3=Foglio2!$E$4,'Collab._Tecnici 1^ Pos.Ec.'!E58,IF(Foglio2!$J$3=Foglio2!$E$5,'Assistenti_Tecnici 1^ Pos.Ec.'!E58,IF(Foglio2!$J$3=Foglio2!$E$6,'Assistenti_Amm.vo 1^ Pos.Ec.'!E58,0))))</f>
        <v>0</v>
      </c>
      <c r="H58" s="248">
        <f>IF(Foglio2!$J$3=Foglio2!$E$3,'Ausiliari_Coll.Scol. 1^ Pos.Ec.'!F58,IF(Foglio2!$J$3=Foglio2!$E$4,'Collab._Tecnici 1^ Pos.Ec.'!F58,IF(Foglio2!$J$3=Foglio2!$E$5,'Assistenti_Tecnici 1^ Pos.Ec.'!F58,IF(Foglio2!$J$3=Foglio2!$E$6,'Assistenti_Amm.vo 1^ Pos.Ec.'!F58,0))))</f>
        <v>0</v>
      </c>
      <c r="I58" s="248">
        <f>IF(Foglio2!$J$3=Foglio2!$E$3,'Ausiliari_Coll.Scol. 1^ Pos.Ec.'!G58,IF(Foglio2!$J$3=Foglio2!$E$4,'Collab._Tecnici 1^ Pos.Ec.'!G58,IF(Foglio2!$J$3=Foglio2!$E$5,'Assistenti_Tecnici 1^ Pos.Ec.'!G58,IF(Foglio2!$J$3=Foglio2!$E$6,'Assistenti_Amm.vo 1^ Pos.Ec.'!G58,0))))</f>
        <v>0</v>
      </c>
      <c r="J58" s="248">
        <f>IF(Foglio2!$J$3=Foglio2!$E$3,'Ausiliari_Coll.Scol. 1^ Pos.Ec.'!H58,IF(Foglio2!$J$3=Foglio2!$E$4,'Collab._Tecnici 1^ Pos.Ec.'!H58,IF(Foglio2!$J$3=Foglio2!$E$5,'Assistenti_Tecnici 1^ Pos.Ec.'!H58,IF(Foglio2!$J$3=Foglio2!$E$6,'Assistenti_Amm.vo 1^ Pos.Ec.'!H58,0))))</f>
        <v>0</v>
      </c>
      <c r="K58" s="248">
        <f>IF(Foglio2!$J$3=Foglio2!$E$3,'Ausiliari_Coll.Scol. 1^ Pos.Ec.'!I58,IF(Foglio2!$J$3=Foglio2!$E$4,'Collab._Tecnici 1^ Pos.Ec.'!I58,IF(Foglio2!$J$3=Foglio2!$E$5,'Assistenti_Tecnici 1^ Pos.Ec.'!I58,IF(Foglio2!$J$3=Foglio2!$E$6,'Assistenti_Amm.vo 1^ Pos.Ec.'!I58,0))))</f>
        <v>0</v>
      </c>
      <c r="L58" s="261">
        <f>IF(Foglio2!$J$3=Foglio2!$E$3,'Ausiliari_Coll.Scol. 1^ Pos.Ec.'!J58,IF(Foglio2!$J$3=Foglio2!$E$4,'Collab._Tecnici 1^ Pos.Ec.'!J58,IF(Foglio2!$J$3=Foglio2!$E$5,'Assistenti_Tecnici 1^ Pos.Ec.'!J58,IF(Foglio2!$J$3=Foglio2!$E$6,'Assistenti_Amm.vo 1^ Pos.Ec.'!J58,0))))</f>
        <v>0</v>
      </c>
      <c r="M58" s="262">
        <f>IF(Foglio2!$J$3=Foglio2!$E$3,'Ausiliari_Coll.Scol. 1^ Pos.Ec.'!K58,IF(Foglio2!$J$3=Foglio2!$E$4,'Collab._Tecnici 1^ Pos.Ec.'!K58,IF(Foglio2!$J$3=Foglio2!$E$5,'Assistenti_Tecnici 1^ Pos.Ec.'!K58,IF(Foglio2!$J$3=Foglio2!$E$6,'Assistenti_Amm.vo 1^ Pos.Ec.'!K58,0))))</f>
        <v>0</v>
      </c>
      <c r="N58" s="263">
        <f>IF(Foglio2!$J$3=Foglio2!$E$3,'Ausiliari_Coll.Scol. 1^ Pos.Ec.'!L58,IF(Foglio2!$J$3=Foglio2!$E$4,'Collab._Tecnici 1^ Pos.Ec.'!L58,IF(Foglio2!$J$3=Foglio2!$E$5,'Assistenti_Tecnici 1^ Pos.Ec.'!L58,IF(Foglio2!$J$3=Foglio2!$E$6,'Assistenti_Amm.vo 1^ Pos.Ec.'!L58,0))))</f>
        <v>0</v>
      </c>
      <c r="O58" s="251"/>
      <c r="P58" s="252">
        <f>IF(Foglio2!$J$3=Foglio2!$E$3,'Ausiliari_Coll.Scol. 1^ Pos.Ec.'!N58,IF(Foglio2!$J$3=Foglio2!$E$4,'Collab._Tecnici 1^ Pos.Ec.'!N58,IF(Foglio2!$J$3=Foglio2!$E$5,'Assistenti_Tecnici 1^ Pos.Ec.'!N58,IF(Foglio2!$J$3=Foglio2!$E$6,'Assistenti_Amm.vo 1^ Pos.Ec.'!N58,0))))</f>
        <v>0</v>
      </c>
      <c r="Q58" s="252">
        <f>IF(Foglio2!$J$3=Foglio2!$E$3,'Ausiliari_Coll.Scol. 1^ Pos.Ec.'!O58,IF(Foglio2!$J$3=Foglio2!$E$4,'Collab._Tecnici 1^ Pos.Ec.'!O58,IF(Foglio2!$J$3=Foglio2!$E$5,'Assistenti_Tecnici 1^ Pos.Ec.'!O58,IF(Foglio2!$J$3=Foglio2!$E$6,'Assistenti_Amm.vo 1^ Pos.Ec.'!O58,0))))</f>
        <v>0</v>
      </c>
      <c r="R58" s="252">
        <f>IF(Foglio2!$J$3=Foglio2!$E$3,'Ausiliari_Coll.Scol. 1^ Pos.Ec.'!P58,IF(Foglio2!$J$3=Foglio2!$E$4,'Collab._Tecnici 1^ Pos.Ec.'!P58,IF(Foglio2!$J$3=Foglio2!$E$5,'Assistenti_Tecnici 1^ Pos.Ec.'!P58,IF(Foglio2!$J$3=Foglio2!$E$6,'Assistenti_Amm.vo 1^ Pos.Ec.'!P58,0))))</f>
        <v>0</v>
      </c>
      <c r="S58" s="252">
        <f>IF(Foglio2!$J$3=Foglio2!$E$3,'Ausiliari_Coll.Scol. 1^ Pos.Ec.'!Q58,IF(Foglio2!$J$3=Foglio2!$E$4,'Collab._Tecnici 1^ Pos.Ec.'!Q58,IF(Foglio2!$J$3=Foglio2!$E$5,'Assistenti_Tecnici 1^ Pos.Ec.'!Q58,IF(Foglio2!$J$3=Foglio2!$E$6,'Assistenti_Amm.vo 1^ Pos.Ec.'!Q58,0))))</f>
        <v>0</v>
      </c>
      <c r="T58" s="252">
        <f>IF(Foglio2!$J$3=Foglio2!$E$3,'Ausiliari_Coll.Scol. 1^ Pos.Ec.'!R58,IF(Foglio2!$J$3=Foglio2!$E$4,'Collab._Tecnici 1^ Pos.Ec.'!R58,IF(Foglio2!$J$3=Foglio2!$E$5,'Assistenti_Tecnici 1^ Pos.Ec.'!R58,IF(Foglio2!$J$3=Foglio2!$E$6,'Assistenti_Amm.vo 1^ Pos.Ec.'!R58,0))))</f>
        <v>0</v>
      </c>
      <c r="U58" s="252">
        <f t="shared" ref="U58" si="130">(P58)/12*0.8</f>
        <v>0</v>
      </c>
      <c r="V58" s="252">
        <f t="shared" ref="V58" si="131">(P58+R58)/12*0.8</f>
        <v>0</v>
      </c>
      <c r="W58" s="253" t="str">
        <f t="shared" ref="W58" si="132">"Fascia Da "&amp;F58&amp;" a "&amp;F59&amp;" Decorrenza "&amp;DAY(C48)&amp;"/"&amp;MONTH(C48)&amp;"/"&amp;YEAR(C48)</f>
        <v>Fascia Da 28 a 34 Decorrenza 31/12/2007</v>
      </c>
    </row>
    <row r="59" spans="1:23" ht="9" customHeight="1" x14ac:dyDescent="0.2">
      <c r="B59" s="245">
        <f t="shared" si="75"/>
        <v>39458</v>
      </c>
      <c r="C59" s="377"/>
      <c r="D59" s="377"/>
      <c r="E59" s="254" t="s">
        <v>4</v>
      </c>
      <c r="F59" s="255">
        <v>34</v>
      </c>
      <c r="G59" s="256">
        <f t="shared" ref="G59:N59" si="133">G58*1936.27</f>
        <v>0</v>
      </c>
      <c r="H59" s="256">
        <f t="shared" si="133"/>
        <v>0</v>
      </c>
      <c r="I59" s="256">
        <f t="shared" si="133"/>
        <v>0</v>
      </c>
      <c r="J59" s="256">
        <f t="shared" si="133"/>
        <v>0</v>
      </c>
      <c r="K59" s="256">
        <f t="shared" si="133"/>
        <v>0</v>
      </c>
      <c r="L59" s="257">
        <f t="shared" si="133"/>
        <v>0</v>
      </c>
      <c r="M59" s="256">
        <f t="shared" si="133"/>
        <v>0</v>
      </c>
      <c r="N59" s="258">
        <f t="shared" si="133"/>
        <v>0</v>
      </c>
      <c r="O59" s="183"/>
      <c r="P59" s="184">
        <f t="shared" ref="P59:U59" si="134">P58*1936.27</f>
        <v>0</v>
      </c>
      <c r="Q59" s="184">
        <f t="shared" si="134"/>
        <v>0</v>
      </c>
      <c r="R59" s="184">
        <f t="shared" si="134"/>
        <v>0</v>
      </c>
      <c r="S59" s="184">
        <f t="shared" si="134"/>
        <v>0</v>
      </c>
      <c r="T59" s="184">
        <f t="shared" si="134"/>
        <v>0</v>
      </c>
      <c r="U59" s="184">
        <f t="shared" si="134"/>
        <v>0</v>
      </c>
      <c r="V59" s="184">
        <f t="shared" si="3"/>
        <v>0</v>
      </c>
    </row>
    <row r="60" spans="1:23" ht="12.75" customHeight="1" x14ac:dyDescent="0.2">
      <c r="A60" s="104">
        <f>IF(Foglio2!$J$7=1,TRUNC(V60,0),TRUNC(U60,0))</f>
        <v>0</v>
      </c>
      <c r="B60" s="245">
        <f t="shared" si="75"/>
        <v>39459</v>
      </c>
      <c r="C60" s="377"/>
      <c r="D60" s="377"/>
      <c r="E60" s="259" t="s">
        <v>3</v>
      </c>
      <c r="F60" s="260">
        <v>35</v>
      </c>
      <c r="G60" s="248">
        <f>IF(Foglio2!$J$3=Foglio2!$E$3,'Ausiliari_Coll.Scol. 1^ Pos.Ec.'!E60,IF(Foglio2!$J$3=Foglio2!$E$4,'Collab._Tecnici 1^ Pos.Ec.'!E60,IF(Foglio2!$J$3=Foglio2!$E$5,'Assistenti_Tecnici 1^ Pos.Ec.'!E60,IF(Foglio2!$J$3=Foglio2!$E$6,'Assistenti_Amm.vo 1^ Pos.Ec.'!E60,0))))</f>
        <v>0</v>
      </c>
      <c r="H60" s="248">
        <f>IF(Foglio2!$J$3=Foglio2!$E$3,'Ausiliari_Coll.Scol. 1^ Pos.Ec.'!F60,IF(Foglio2!$J$3=Foglio2!$E$4,'Collab._Tecnici 1^ Pos.Ec.'!F60,IF(Foglio2!$J$3=Foglio2!$E$5,'Assistenti_Tecnici 1^ Pos.Ec.'!F60,IF(Foglio2!$J$3=Foglio2!$E$6,'Assistenti_Amm.vo 1^ Pos.Ec.'!F60,0))))</f>
        <v>0</v>
      </c>
      <c r="I60" s="248">
        <f>IF(Foglio2!$J$3=Foglio2!$E$3,'Ausiliari_Coll.Scol. 1^ Pos.Ec.'!G60,IF(Foglio2!$J$3=Foglio2!$E$4,'Collab._Tecnici 1^ Pos.Ec.'!G60,IF(Foglio2!$J$3=Foglio2!$E$5,'Assistenti_Tecnici 1^ Pos.Ec.'!G60,IF(Foglio2!$J$3=Foglio2!$E$6,'Assistenti_Amm.vo 1^ Pos.Ec.'!G60,0))))</f>
        <v>0</v>
      </c>
      <c r="J60" s="248">
        <f>IF(Foglio2!$J$3=Foglio2!$E$3,'Ausiliari_Coll.Scol. 1^ Pos.Ec.'!H60,IF(Foglio2!$J$3=Foglio2!$E$4,'Collab._Tecnici 1^ Pos.Ec.'!H60,IF(Foglio2!$J$3=Foglio2!$E$5,'Assistenti_Tecnici 1^ Pos.Ec.'!H60,IF(Foglio2!$J$3=Foglio2!$E$6,'Assistenti_Amm.vo 1^ Pos.Ec.'!H60,0))))</f>
        <v>0</v>
      </c>
      <c r="K60" s="248">
        <f>IF(Foglio2!$J$3=Foglio2!$E$3,'Ausiliari_Coll.Scol. 1^ Pos.Ec.'!I60,IF(Foglio2!$J$3=Foglio2!$E$4,'Collab._Tecnici 1^ Pos.Ec.'!I60,IF(Foglio2!$J$3=Foglio2!$E$5,'Assistenti_Tecnici 1^ Pos.Ec.'!I60,IF(Foglio2!$J$3=Foglio2!$E$6,'Assistenti_Amm.vo 1^ Pos.Ec.'!I60,0))))</f>
        <v>0</v>
      </c>
      <c r="L60" s="261">
        <f>IF(Foglio2!$J$3=Foglio2!$E$3,'Ausiliari_Coll.Scol. 1^ Pos.Ec.'!J60,IF(Foglio2!$J$3=Foglio2!$E$4,'Collab._Tecnici 1^ Pos.Ec.'!J60,IF(Foglio2!$J$3=Foglio2!$E$5,'Assistenti_Tecnici 1^ Pos.Ec.'!J60,IF(Foglio2!$J$3=Foglio2!$E$6,'Assistenti_Amm.vo 1^ Pos.Ec.'!J60,0))))</f>
        <v>0</v>
      </c>
      <c r="M60" s="262">
        <f>IF(Foglio2!$J$3=Foglio2!$E$3,'Ausiliari_Coll.Scol. 1^ Pos.Ec.'!K60,IF(Foglio2!$J$3=Foglio2!$E$4,'Collab._Tecnici 1^ Pos.Ec.'!K60,IF(Foglio2!$J$3=Foglio2!$E$5,'Assistenti_Tecnici 1^ Pos.Ec.'!K60,IF(Foglio2!$J$3=Foglio2!$E$6,'Assistenti_Amm.vo 1^ Pos.Ec.'!K60,0))))</f>
        <v>0</v>
      </c>
      <c r="N60" s="263">
        <f>IF(Foglio2!$J$3=Foglio2!$E$3,'Ausiliari_Coll.Scol. 1^ Pos.Ec.'!L60,IF(Foglio2!$J$3=Foglio2!$E$4,'Collab._Tecnici 1^ Pos.Ec.'!L60,IF(Foglio2!$J$3=Foglio2!$E$5,'Assistenti_Tecnici 1^ Pos.Ec.'!L60,IF(Foglio2!$J$3=Foglio2!$E$6,'Assistenti_Amm.vo 1^ Pos.Ec.'!L60,0))))</f>
        <v>0</v>
      </c>
      <c r="O60" s="251"/>
      <c r="P60" s="252">
        <f>IF(Foglio2!$J$3=Foglio2!$E$3,'Ausiliari_Coll.Scol. 1^ Pos.Ec.'!N60,IF(Foglio2!$J$3=Foglio2!$E$4,'Collab._Tecnici 1^ Pos.Ec.'!N60,IF(Foglio2!$J$3=Foglio2!$E$5,'Assistenti_Tecnici 1^ Pos.Ec.'!N60,IF(Foglio2!$J$3=Foglio2!$E$6,'Assistenti_Amm.vo 1^ Pos.Ec.'!N60,0))))</f>
        <v>0</v>
      </c>
      <c r="Q60" s="252">
        <f>IF(Foglio2!$J$3=Foglio2!$E$3,'Ausiliari_Coll.Scol. 1^ Pos.Ec.'!O60,IF(Foglio2!$J$3=Foglio2!$E$4,'Collab._Tecnici 1^ Pos.Ec.'!O60,IF(Foglio2!$J$3=Foglio2!$E$5,'Assistenti_Tecnici 1^ Pos.Ec.'!O60,IF(Foglio2!$J$3=Foglio2!$E$6,'Assistenti_Amm.vo 1^ Pos.Ec.'!O60,0))))</f>
        <v>0</v>
      </c>
      <c r="R60" s="252">
        <f>IF(Foglio2!$J$3=Foglio2!$E$3,'Ausiliari_Coll.Scol. 1^ Pos.Ec.'!P60,IF(Foglio2!$J$3=Foglio2!$E$4,'Collab._Tecnici 1^ Pos.Ec.'!P60,IF(Foglio2!$J$3=Foglio2!$E$5,'Assistenti_Tecnici 1^ Pos.Ec.'!P60,IF(Foglio2!$J$3=Foglio2!$E$6,'Assistenti_Amm.vo 1^ Pos.Ec.'!P60,0))))</f>
        <v>0</v>
      </c>
      <c r="S60" s="252">
        <f>IF(Foglio2!$J$3=Foglio2!$E$3,'Ausiliari_Coll.Scol. 1^ Pos.Ec.'!Q60,IF(Foglio2!$J$3=Foglio2!$E$4,'Collab._Tecnici 1^ Pos.Ec.'!Q60,IF(Foglio2!$J$3=Foglio2!$E$5,'Assistenti_Tecnici 1^ Pos.Ec.'!Q60,IF(Foglio2!$J$3=Foglio2!$E$6,'Assistenti_Amm.vo 1^ Pos.Ec.'!Q60,0))))</f>
        <v>0</v>
      </c>
      <c r="T60" s="252">
        <f>IF(Foglio2!$J$3=Foglio2!$E$3,'Ausiliari_Coll.Scol. 1^ Pos.Ec.'!R60,IF(Foglio2!$J$3=Foglio2!$E$4,'Collab._Tecnici 1^ Pos.Ec.'!R60,IF(Foglio2!$J$3=Foglio2!$E$5,'Assistenti_Tecnici 1^ Pos.Ec.'!R60,IF(Foglio2!$J$3=Foglio2!$E$6,'Assistenti_Amm.vo 1^ Pos.Ec.'!R60,0))))</f>
        <v>0</v>
      </c>
      <c r="U60" s="252">
        <f t="shared" ref="U60" si="135">(P60)/12*0.8</f>
        <v>0</v>
      </c>
      <c r="V60" s="252">
        <f t="shared" ref="V60" si="136">(P60+R60)/12*0.8</f>
        <v>0</v>
      </c>
      <c r="W60" s="253" t="str">
        <f t="shared" ref="W60" si="137">"Fascia Da "&amp;F60&amp;" a "&amp;F61&amp;" Decorrenza "&amp;DAY(C48)&amp;"/"&amp;MONTH(C48)&amp;"/"&amp;YEAR(C48)</f>
        <v>Fascia Da 35 a  Decorrenza 31/12/2007</v>
      </c>
    </row>
    <row r="61" spans="1:23" ht="9" customHeight="1" x14ac:dyDescent="0.2">
      <c r="B61" s="245">
        <f t="shared" si="75"/>
        <v>39460</v>
      </c>
      <c r="C61" s="378"/>
      <c r="D61" s="378"/>
      <c r="E61" s="264" t="s">
        <v>4</v>
      </c>
      <c r="F61" s="265"/>
      <c r="G61" s="267">
        <f t="shared" ref="G61:N61" si="138">G60*1936.27</f>
        <v>0</v>
      </c>
      <c r="H61" s="267">
        <f t="shared" si="138"/>
        <v>0</v>
      </c>
      <c r="I61" s="267">
        <f t="shared" si="138"/>
        <v>0</v>
      </c>
      <c r="J61" s="267">
        <f t="shared" si="138"/>
        <v>0</v>
      </c>
      <c r="K61" s="267">
        <f t="shared" si="138"/>
        <v>0</v>
      </c>
      <c r="L61" s="266">
        <f t="shared" si="138"/>
        <v>0</v>
      </c>
      <c r="M61" s="267">
        <f t="shared" si="138"/>
        <v>0</v>
      </c>
      <c r="N61" s="268">
        <f t="shared" si="138"/>
        <v>0</v>
      </c>
      <c r="O61" s="183"/>
      <c r="P61" s="184">
        <f t="shared" ref="P61:U61" si="139">P60*1936.27</f>
        <v>0</v>
      </c>
      <c r="Q61" s="184">
        <f t="shared" si="139"/>
        <v>0</v>
      </c>
      <c r="R61" s="184">
        <f t="shared" si="139"/>
        <v>0</v>
      </c>
      <c r="S61" s="184">
        <f t="shared" si="139"/>
        <v>0</v>
      </c>
      <c r="T61" s="184">
        <f t="shared" si="139"/>
        <v>0</v>
      </c>
      <c r="U61" s="184">
        <f t="shared" si="139"/>
        <v>0</v>
      </c>
      <c r="V61" s="184">
        <f t="shared" si="3"/>
        <v>0</v>
      </c>
    </row>
    <row r="62" spans="1:23" ht="12.75" customHeight="1" x14ac:dyDescent="0.2">
      <c r="A62" s="104">
        <f>IF(Foglio2!$J$7=1,TRUNC(V62,0),TRUNC(U62,0))</f>
        <v>0</v>
      </c>
      <c r="B62" s="245">
        <f t="shared" ref="B62" si="140">C64</f>
        <v>39448</v>
      </c>
      <c r="C62" s="375">
        <f>D50+1</f>
        <v>39448</v>
      </c>
      <c r="D62" s="375">
        <v>39538</v>
      </c>
      <c r="E62" s="246" t="s">
        <v>3</v>
      </c>
      <c r="F62" s="247">
        <v>0</v>
      </c>
      <c r="G62" s="248">
        <f>IF(Foglio2!$J$3=Foglio2!$E$3,'Ausiliari_Coll.Scol. 1^ Pos.Ec.'!E62,IF(Foglio2!$J$3=Foglio2!$E$4,'Collab._Tecnici 1^ Pos.Ec.'!E62,IF(Foglio2!$J$3=Foglio2!$E$5,'Assistenti_Tecnici 1^ Pos.Ec.'!E62,IF(Foglio2!$J$3=Foglio2!$E$6,'Assistenti_Amm.vo 1^ Pos.Ec.'!E62,0))))</f>
        <v>0</v>
      </c>
      <c r="H62" s="248">
        <f>IF(Foglio2!$J$3=Foglio2!$E$3,'Ausiliari_Coll.Scol. 1^ Pos.Ec.'!F62,IF(Foglio2!$J$3=Foglio2!$E$4,'Collab._Tecnici 1^ Pos.Ec.'!F62,IF(Foglio2!$J$3=Foglio2!$E$5,'Assistenti_Tecnici 1^ Pos.Ec.'!F62,IF(Foglio2!$J$3=Foglio2!$E$6,'Assistenti_Amm.vo 1^ Pos.Ec.'!F62,0))))</f>
        <v>0</v>
      </c>
      <c r="I62" s="248">
        <f>IF(Foglio2!$J$3=Foglio2!$E$3,'Ausiliari_Coll.Scol. 1^ Pos.Ec.'!G62,IF(Foglio2!$J$3=Foglio2!$E$4,'Collab._Tecnici 1^ Pos.Ec.'!G62,IF(Foglio2!$J$3=Foglio2!$E$5,'Assistenti_Tecnici 1^ Pos.Ec.'!G62,IF(Foglio2!$J$3=Foglio2!$E$6,'Assistenti_Amm.vo 1^ Pos.Ec.'!G62,0))))</f>
        <v>0</v>
      </c>
      <c r="J62" s="248">
        <f>IF(Foglio2!$J$3=Foglio2!$E$3,'Ausiliari_Coll.Scol. 1^ Pos.Ec.'!H62,IF(Foglio2!$J$3=Foglio2!$E$4,'Collab._Tecnici 1^ Pos.Ec.'!H62,IF(Foglio2!$J$3=Foglio2!$E$5,'Assistenti_Tecnici 1^ Pos.Ec.'!H62,IF(Foglio2!$J$3=Foglio2!$E$6,'Assistenti_Amm.vo 1^ Pos.Ec.'!H62,0))))</f>
        <v>0</v>
      </c>
      <c r="K62" s="248">
        <f>IF(Foglio2!$J$3=Foglio2!$E$3,'Ausiliari_Coll.Scol. 1^ Pos.Ec.'!I62,IF(Foglio2!$J$3=Foglio2!$E$4,'Collab._Tecnici 1^ Pos.Ec.'!I62,IF(Foglio2!$J$3=Foglio2!$E$5,'Assistenti_Tecnici 1^ Pos.Ec.'!I62,IF(Foglio2!$J$3=Foglio2!$E$6,'Assistenti_Amm.vo 1^ Pos.Ec.'!I62,0))))</f>
        <v>0</v>
      </c>
      <c r="L62" s="248">
        <f>IF(Foglio2!$J$3=Foglio2!$E$3,'Ausiliari_Coll.Scol. 1^ Pos.Ec.'!J62,IF(Foglio2!$J$3=Foglio2!$E$4,'Collab._Tecnici 1^ Pos.Ec.'!J62,IF(Foglio2!$J$3=Foglio2!$E$5,'Assistenti_Tecnici 1^ Pos.Ec.'!J62,IF(Foglio2!$J$3=Foglio2!$E$6,'Assistenti_Amm.vo 1^ Pos.Ec.'!J62,0))))</f>
        <v>0</v>
      </c>
      <c r="M62" s="249">
        <f>IF(Foglio2!$J$3=Foglio2!$E$3,'Ausiliari_Coll.Scol. 1^ Pos.Ec.'!K62,IF(Foglio2!$J$3=Foglio2!$E$4,'Collab._Tecnici 1^ Pos.Ec.'!K62,IF(Foglio2!$J$3=Foglio2!$E$5,'Assistenti_Tecnici 1^ Pos.Ec.'!K62,IF(Foglio2!$J$3=Foglio2!$E$6,'Assistenti_Amm.vo 1^ Pos.Ec.'!K62,0))))</f>
        <v>0</v>
      </c>
      <c r="N62" s="250">
        <f>IF(Foglio2!$J$3=Foglio2!$E$3,'Ausiliari_Coll.Scol. 1^ Pos.Ec.'!L62,IF(Foglio2!$J$3=Foglio2!$E$4,'Collab._Tecnici 1^ Pos.Ec.'!L62,IF(Foglio2!$J$3=Foglio2!$E$5,'Assistenti_Tecnici 1^ Pos.Ec.'!L62,IF(Foglio2!$J$3=Foglio2!$E$6,'Assistenti_Amm.vo 1^ Pos.Ec.'!L62,0))))</f>
        <v>0</v>
      </c>
      <c r="O62" s="251"/>
      <c r="P62" s="252">
        <f>IF(Foglio2!$J$3=Foglio2!$E$3,'Ausiliari_Coll.Scol. 1^ Pos.Ec.'!N62,IF(Foglio2!$J$3=Foglio2!$E$4,'Collab._Tecnici 1^ Pos.Ec.'!N62,IF(Foglio2!$J$3=Foglio2!$E$5,'Assistenti_Tecnici 1^ Pos.Ec.'!N62,IF(Foglio2!$J$3=Foglio2!$E$6,'Assistenti_Amm.vo 1^ Pos.Ec.'!N62,0))))</f>
        <v>0</v>
      </c>
      <c r="Q62" s="252">
        <f>IF(Foglio2!$J$3=Foglio2!$E$3,'Ausiliari_Coll.Scol. 1^ Pos.Ec.'!O62,IF(Foglio2!$J$3=Foglio2!$E$4,'Collab._Tecnici 1^ Pos.Ec.'!O62,IF(Foglio2!$J$3=Foglio2!$E$5,'Assistenti_Tecnici 1^ Pos.Ec.'!O62,IF(Foglio2!$J$3=Foglio2!$E$6,'Assistenti_Amm.vo 1^ Pos.Ec.'!O62,0))))</f>
        <v>0</v>
      </c>
      <c r="R62" s="252">
        <f>IF(Foglio2!$J$3=Foglio2!$E$3,'Ausiliari_Coll.Scol. 1^ Pos.Ec.'!P62,IF(Foglio2!$J$3=Foglio2!$E$4,'Collab._Tecnici 1^ Pos.Ec.'!P62,IF(Foglio2!$J$3=Foglio2!$E$5,'Assistenti_Tecnici 1^ Pos.Ec.'!P62,IF(Foglio2!$J$3=Foglio2!$E$6,'Assistenti_Amm.vo 1^ Pos.Ec.'!P62,0))))</f>
        <v>0</v>
      </c>
      <c r="S62" s="252">
        <f>IF(Foglio2!$J$3=Foglio2!$E$3,'Ausiliari_Coll.Scol. 1^ Pos.Ec.'!Q62,IF(Foglio2!$J$3=Foglio2!$E$4,'Collab._Tecnici 1^ Pos.Ec.'!Q62,IF(Foglio2!$J$3=Foglio2!$E$5,'Assistenti_Tecnici 1^ Pos.Ec.'!Q62,IF(Foglio2!$J$3=Foglio2!$E$6,'Assistenti_Amm.vo 1^ Pos.Ec.'!Q62,0))))</f>
        <v>0</v>
      </c>
      <c r="T62" s="252">
        <f>IF(Foglio2!$J$3=Foglio2!$E$3,'Ausiliari_Coll.Scol. 1^ Pos.Ec.'!R62,IF(Foglio2!$J$3=Foglio2!$E$4,'Collab._Tecnici 1^ Pos.Ec.'!R62,IF(Foglio2!$J$3=Foglio2!$E$5,'Assistenti_Tecnici 1^ Pos.Ec.'!R62,IF(Foglio2!$J$3=Foglio2!$E$6,'Assistenti_Amm.vo 1^ Pos.Ec.'!R62,0))))</f>
        <v>0</v>
      </c>
      <c r="U62" s="252">
        <f t="shared" ref="U62" si="141">(P62)/12*0.8</f>
        <v>0</v>
      </c>
      <c r="V62" s="252">
        <f t="shared" ref="V62" si="142">(P62+R62)/12*0.8</f>
        <v>0</v>
      </c>
      <c r="W62" s="253" t="str">
        <f t="shared" ref="W62" si="143">"Fascia Da "&amp;F62&amp;" a "&amp;F63&amp;" Decorrenza "&amp;DAY(C62)&amp;"/"&amp;MONTH(C62)&amp;"/"&amp;YEAR(C62)</f>
        <v>Fascia Da 0 a 2 Decorrenza 1/1/2008</v>
      </c>
    </row>
    <row r="63" spans="1:23" ht="9" customHeight="1" x14ac:dyDescent="0.2">
      <c r="B63" s="245">
        <f>B62+1</f>
        <v>39449</v>
      </c>
      <c r="C63" s="376"/>
      <c r="D63" s="376"/>
      <c r="E63" s="254" t="s">
        <v>4</v>
      </c>
      <c r="F63" s="255">
        <v>2</v>
      </c>
      <c r="G63" s="256">
        <f t="shared" ref="G63:N63" si="144">G62*1936.27</f>
        <v>0</v>
      </c>
      <c r="H63" s="256">
        <f t="shared" si="144"/>
        <v>0</v>
      </c>
      <c r="I63" s="256">
        <f t="shared" si="144"/>
        <v>0</v>
      </c>
      <c r="J63" s="256">
        <f t="shared" si="144"/>
        <v>0</v>
      </c>
      <c r="K63" s="256">
        <f t="shared" si="144"/>
        <v>0</v>
      </c>
      <c r="L63" s="257">
        <f t="shared" si="144"/>
        <v>0</v>
      </c>
      <c r="M63" s="256">
        <f t="shared" si="144"/>
        <v>0</v>
      </c>
      <c r="N63" s="258">
        <f t="shared" si="144"/>
        <v>0</v>
      </c>
      <c r="O63" s="183"/>
      <c r="P63" s="184">
        <f t="shared" ref="P63:U63" si="145">P62*1936.27</f>
        <v>0</v>
      </c>
      <c r="Q63" s="184">
        <f t="shared" si="145"/>
        <v>0</v>
      </c>
      <c r="R63" s="184">
        <f t="shared" si="145"/>
        <v>0</v>
      </c>
      <c r="S63" s="184">
        <f t="shared" si="145"/>
        <v>0</v>
      </c>
      <c r="T63" s="184">
        <f t="shared" si="145"/>
        <v>0</v>
      </c>
      <c r="U63" s="184">
        <f t="shared" si="145"/>
        <v>0</v>
      </c>
      <c r="V63" s="184">
        <f t="shared" si="3"/>
        <v>0</v>
      </c>
    </row>
    <row r="64" spans="1:23" ht="12.75" customHeight="1" x14ac:dyDescent="0.2">
      <c r="A64" s="104">
        <f>IF(Foglio2!$J$7=1,TRUNC(V64,0),TRUNC(U64,0))</f>
        <v>0</v>
      </c>
      <c r="B64" s="245">
        <f t="shared" ref="B64" si="146">B63+1</f>
        <v>39450</v>
      </c>
      <c r="C64" s="377">
        <f>C62</f>
        <v>39448</v>
      </c>
      <c r="D64" s="377">
        <f>D62</f>
        <v>39538</v>
      </c>
      <c r="E64" s="259" t="s">
        <v>3</v>
      </c>
      <c r="F64" s="260">
        <v>3</v>
      </c>
      <c r="G64" s="248">
        <f>IF(Foglio2!$J$3=Foglio2!$E$3,'Ausiliari_Coll.Scol. 1^ Pos.Ec.'!E64,IF(Foglio2!$J$3=Foglio2!$E$4,'Collab._Tecnici 1^ Pos.Ec.'!E64,IF(Foglio2!$J$3=Foglio2!$E$5,'Assistenti_Tecnici 1^ Pos.Ec.'!E64,IF(Foglio2!$J$3=Foglio2!$E$6,'Assistenti_Amm.vo 1^ Pos.Ec.'!E64,0))))</f>
        <v>0</v>
      </c>
      <c r="H64" s="248">
        <f>IF(Foglio2!$J$3=Foglio2!$E$3,'Ausiliari_Coll.Scol. 1^ Pos.Ec.'!F64,IF(Foglio2!$J$3=Foglio2!$E$4,'Collab._Tecnici 1^ Pos.Ec.'!F64,IF(Foglio2!$J$3=Foglio2!$E$5,'Assistenti_Tecnici 1^ Pos.Ec.'!F64,IF(Foglio2!$J$3=Foglio2!$E$6,'Assistenti_Amm.vo 1^ Pos.Ec.'!F64,0))))</f>
        <v>0</v>
      </c>
      <c r="I64" s="248">
        <f>IF(Foglio2!$J$3=Foglio2!$E$3,'Ausiliari_Coll.Scol. 1^ Pos.Ec.'!G64,IF(Foglio2!$J$3=Foglio2!$E$4,'Collab._Tecnici 1^ Pos.Ec.'!G64,IF(Foglio2!$J$3=Foglio2!$E$5,'Assistenti_Tecnici 1^ Pos.Ec.'!G64,IF(Foglio2!$J$3=Foglio2!$E$6,'Assistenti_Amm.vo 1^ Pos.Ec.'!G64,0))))</f>
        <v>0</v>
      </c>
      <c r="J64" s="248">
        <f>IF(Foglio2!$J$3=Foglio2!$E$3,'Ausiliari_Coll.Scol. 1^ Pos.Ec.'!H64,IF(Foglio2!$J$3=Foglio2!$E$4,'Collab._Tecnici 1^ Pos.Ec.'!H64,IF(Foglio2!$J$3=Foglio2!$E$5,'Assistenti_Tecnici 1^ Pos.Ec.'!H64,IF(Foglio2!$J$3=Foglio2!$E$6,'Assistenti_Amm.vo 1^ Pos.Ec.'!H64,0))))</f>
        <v>0</v>
      </c>
      <c r="K64" s="248">
        <f>IF(Foglio2!$J$3=Foglio2!$E$3,'Ausiliari_Coll.Scol. 1^ Pos.Ec.'!I64,IF(Foglio2!$J$3=Foglio2!$E$4,'Collab._Tecnici 1^ Pos.Ec.'!I64,IF(Foglio2!$J$3=Foglio2!$E$5,'Assistenti_Tecnici 1^ Pos.Ec.'!I64,IF(Foglio2!$J$3=Foglio2!$E$6,'Assistenti_Amm.vo 1^ Pos.Ec.'!I64,0))))</f>
        <v>0</v>
      </c>
      <c r="L64" s="261">
        <f>IF(Foglio2!$J$3=Foglio2!$E$3,'Ausiliari_Coll.Scol. 1^ Pos.Ec.'!J64,IF(Foglio2!$J$3=Foglio2!$E$4,'Collab._Tecnici 1^ Pos.Ec.'!J64,IF(Foglio2!$J$3=Foglio2!$E$5,'Assistenti_Tecnici 1^ Pos.Ec.'!J64,IF(Foglio2!$J$3=Foglio2!$E$6,'Assistenti_Amm.vo 1^ Pos.Ec.'!J64,0))))</f>
        <v>0</v>
      </c>
      <c r="M64" s="262">
        <f>IF(Foglio2!$J$3=Foglio2!$E$3,'Ausiliari_Coll.Scol. 1^ Pos.Ec.'!K64,IF(Foglio2!$J$3=Foglio2!$E$4,'Collab._Tecnici 1^ Pos.Ec.'!K64,IF(Foglio2!$J$3=Foglio2!$E$5,'Assistenti_Tecnici 1^ Pos.Ec.'!K64,IF(Foglio2!$J$3=Foglio2!$E$6,'Assistenti_Amm.vo 1^ Pos.Ec.'!K64,0))))</f>
        <v>0</v>
      </c>
      <c r="N64" s="263">
        <f>IF(Foglio2!$J$3=Foglio2!$E$3,'Ausiliari_Coll.Scol. 1^ Pos.Ec.'!L64,IF(Foglio2!$J$3=Foglio2!$E$4,'Collab._Tecnici 1^ Pos.Ec.'!L64,IF(Foglio2!$J$3=Foglio2!$E$5,'Assistenti_Tecnici 1^ Pos.Ec.'!L64,IF(Foglio2!$J$3=Foglio2!$E$6,'Assistenti_Amm.vo 1^ Pos.Ec.'!L64,0))))</f>
        <v>0</v>
      </c>
      <c r="O64" s="251"/>
      <c r="P64" s="252">
        <f>IF(Foglio2!$J$3=Foglio2!$E$3,'Ausiliari_Coll.Scol. 1^ Pos.Ec.'!N64,IF(Foglio2!$J$3=Foglio2!$E$4,'Collab._Tecnici 1^ Pos.Ec.'!N64,IF(Foglio2!$J$3=Foglio2!$E$5,'Assistenti_Tecnici 1^ Pos.Ec.'!N64,IF(Foglio2!$J$3=Foglio2!$E$6,'Assistenti_Amm.vo 1^ Pos.Ec.'!N64,0))))</f>
        <v>0</v>
      </c>
      <c r="Q64" s="252">
        <f>IF(Foglio2!$J$3=Foglio2!$E$3,'Ausiliari_Coll.Scol. 1^ Pos.Ec.'!O64,IF(Foglio2!$J$3=Foglio2!$E$4,'Collab._Tecnici 1^ Pos.Ec.'!O64,IF(Foglio2!$J$3=Foglio2!$E$5,'Assistenti_Tecnici 1^ Pos.Ec.'!O64,IF(Foglio2!$J$3=Foglio2!$E$6,'Assistenti_Amm.vo 1^ Pos.Ec.'!O64,0))))</f>
        <v>0</v>
      </c>
      <c r="R64" s="252">
        <f>IF(Foglio2!$J$3=Foglio2!$E$3,'Ausiliari_Coll.Scol. 1^ Pos.Ec.'!P64,IF(Foglio2!$J$3=Foglio2!$E$4,'Collab._Tecnici 1^ Pos.Ec.'!P64,IF(Foglio2!$J$3=Foglio2!$E$5,'Assistenti_Tecnici 1^ Pos.Ec.'!P64,IF(Foglio2!$J$3=Foglio2!$E$6,'Assistenti_Amm.vo 1^ Pos.Ec.'!P64,0))))</f>
        <v>0</v>
      </c>
      <c r="S64" s="252">
        <f>IF(Foglio2!$J$3=Foglio2!$E$3,'Ausiliari_Coll.Scol. 1^ Pos.Ec.'!Q64,IF(Foglio2!$J$3=Foglio2!$E$4,'Collab._Tecnici 1^ Pos.Ec.'!Q64,IF(Foglio2!$J$3=Foglio2!$E$5,'Assistenti_Tecnici 1^ Pos.Ec.'!Q64,IF(Foglio2!$J$3=Foglio2!$E$6,'Assistenti_Amm.vo 1^ Pos.Ec.'!Q64,0))))</f>
        <v>0</v>
      </c>
      <c r="T64" s="252">
        <f>IF(Foglio2!$J$3=Foglio2!$E$3,'Ausiliari_Coll.Scol. 1^ Pos.Ec.'!R64,IF(Foglio2!$J$3=Foglio2!$E$4,'Collab._Tecnici 1^ Pos.Ec.'!R64,IF(Foglio2!$J$3=Foglio2!$E$5,'Assistenti_Tecnici 1^ Pos.Ec.'!R64,IF(Foglio2!$J$3=Foglio2!$E$6,'Assistenti_Amm.vo 1^ Pos.Ec.'!R64,0))))</f>
        <v>0</v>
      </c>
      <c r="U64" s="252">
        <f t="shared" ref="U64" si="147">(P64)/12*0.8</f>
        <v>0</v>
      </c>
      <c r="V64" s="252">
        <f t="shared" ref="V64" si="148">(P64+R64)/12*0.8</f>
        <v>0</v>
      </c>
      <c r="W64" s="253" t="str">
        <f t="shared" ref="W64" si="149">"Fascia Da "&amp;F64&amp;" a "&amp;F65&amp;" Decorrenza "&amp;DAY(C62)&amp;"/"&amp;MONTH(C62)&amp;"/"&amp;YEAR(C62)</f>
        <v>Fascia Da 3 a 8 Decorrenza 1/1/2008</v>
      </c>
    </row>
    <row r="65" spans="1:23" ht="9" customHeight="1" x14ac:dyDescent="0.2">
      <c r="B65" s="245">
        <f t="shared" si="75"/>
        <v>39451</v>
      </c>
      <c r="C65" s="377"/>
      <c r="D65" s="377"/>
      <c r="E65" s="254" t="s">
        <v>4</v>
      </c>
      <c r="F65" s="255">
        <v>8</v>
      </c>
      <c r="G65" s="256">
        <f t="shared" ref="G65:N65" si="150">G64*1936.27</f>
        <v>0</v>
      </c>
      <c r="H65" s="256">
        <f t="shared" si="150"/>
        <v>0</v>
      </c>
      <c r="I65" s="256">
        <f t="shared" si="150"/>
        <v>0</v>
      </c>
      <c r="J65" s="256">
        <f t="shared" si="150"/>
        <v>0</v>
      </c>
      <c r="K65" s="256">
        <f t="shared" si="150"/>
        <v>0</v>
      </c>
      <c r="L65" s="257">
        <f t="shared" si="150"/>
        <v>0</v>
      </c>
      <c r="M65" s="256">
        <f t="shared" si="150"/>
        <v>0</v>
      </c>
      <c r="N65" s="258">
        <f t="shared" si="150"/>
        <v>0</v>
      </c>
      <c r="O65" s="183"/>
      <c r="P65" s="184">
        <f t="shared" ref="P65:U65" si="151">P64*1936.27</f>
        <v>0</v>
      </c>
      <c r="Q65" s="184">
        <f t="shared" si="151"/>
        <v>0</v>
      </c>
      <c r="R65" s="184">
        <f t="shared" si="151"/>
        <v>0</v>
      </c>
      <c r="S65" s="184">
        <f t="shared" si="151"/>
        <v>0</v>
      </c>
      <c r="T65" s="184">
        <f t="shared" si="151"/>
        <v>0</v>
      </c>
      <c r="U65" s="184">
        <f t="shared" si="151"/>
        <v>0</v>
      </c>
      <c r="V65" s="184">
        <f t="shared" si="3"/>
        <v>0</v>
      </c>
    </row>
    <row r="66" spans="1:23" ht="12.75" customHeight="1" x14ac:dyDescent="0.2">
      <c r="A66" s="104">
        <f>IF(Foglio2!$J$7=1,TRUNC(V66,0),TRUNC(U66,0))</f>
        <v>0</v>
      </c>
      <c r="B66" s="245">
        <f t="shared" si="75"/>
        <v>39452</v>
      </c>
      <c r="C66" s="377"/>
      <c r="D66" s="377"/>
      <c r="E66" s="259" t="s">
        <v>3</v>
      </c>
      <c r="F66" s="260">
        <v>9</v>
      </c>
      <c r="G66" s="248">
        <f>IF(Foglio2!$J$3=Foglio2!$E$3,'Ausiliari_Coll.Scol. 1^ Pos.Ec.'!E66,IF(Foglio2!$J$3=Foglio2!$E$4,'Collab._Tecnici 1^ Pos.Ec.'!E66,IF(Foglio2!$J$3=Foglio2!$E$5,'Assistenti_Tecnici 1^ Pos.Ec.'!E66,IF(Foglio2!$J$3=Foglio2!$E$6,'Assistenti_Amm.vo 1^ Pos.Ec.'!E66,0))))</f>
        <v>0</v>
      </c>
      <c r="H66" s="248">
        <f>IF(Foglio2!$J$3=Foglio2!$E$3,'Ausiliari_Coll.Scol. 1^ Pos.Ec.'!F66,IF(Foglio2!$J$3=Foglio2!$E$4,'Collab._Tecnici 1^ Pos.Ec.'!F66,IF(Foglio2!$J$3=Foglio2!$E$5,'Assistenti_Tecnici 1^ Pos.Ec.'!F66,IF(Foglio2!$J$3=Foglio2!$E$6,'Assistenti_Amm.vo 1^ Pos.Ec.'!F66,0))))</f>
        <v>0</v>
      </c>
      <c r="I66" s="248">
        <f>IF(Foglio2!$J$3=Foglio2!$E$3,'Ausiliari_Coll.Scol. 1^ Pos.Ec.'!G66,IF(Foglio2!$J$3=Foglio2!$E$4,'Collab._Tecnici 1^ Pos.Ec.'!G66,IF(Foglio2!$J$3=Foglio2!$E$5,'Assistenti_Tecnici 1^ Pos.Ec.'!G66,IF(Foglio2!$J$3=Foglio2!$E$6,'Assistenti_Amm.vo 1^ Pos.Ec.'!G66,0))))</f>
        <v>0</v>
      </c>
      <c r="J66" s="248">
        <f>IF(Foglio2!$J$3=Foglio2!$E$3,'Ausiliari_Coll.Scol. 1^ Pos.Ec.'!H66,IF(Foglio2!$J$3=Foglio2!$E$4,'Collab._Tecnici 1^ Pos.Ec.'!H66,IF(Foglio2!$J$3=Foglio2!$E$5,'Assistenti_Tecnici 1^ Pos.Ec.'!H66,IF(Foglio2!$J$3=Foglio2!$E$6,'Assistenti_Amm.vo 1^ Pos.Ec.'!H66,0))))</f>
        <v>0</v>
      </c>
      <c r="K66" s="248">
        <f>IF(Foglio2!$J$3=Foglio2!$E$3,'Ausiliari_Coll.Scol. 1^ Pos.Ec.'!I66,IF(Foglio2!$J$3=Foglio2!$E$4,'Collab._Tecnici 1^ Pos.Ec.'!I66,IF(Foglio2!$J$3=Foglio2!$E$5,'Assistenti_Tecnici 1^ Pos.Ec.'!I66,IF(Foglio2!$J$3=Foglio2!$E$6,'Assistenti_Amm.vo 1^ Pos.Ec.'!I66,0))))</f>
        <v>0</v>
      </c>
      <c r="L66" s="261">
        <f>IF(Foglio2!$J$3=Foglio2!$E$3,'Ausiliari_Coll.Scol. 1^ Pos.Ec.'!J66,IF(Foglio2!$J$3=Foglio2!$E$4,'Collab._Tecnici 1^ Pos.Ec.'!J66,IF(Foglio2!$J$3=Foglio2!$E$5,'Assistenti_Tecnici 1^ Pos.Ec.'!J66,IF(Foglio2!$J$3=Foglio2!$E$6,'Assistenti_Amm.vo 1^ Pos.Ec.'!J66,0))))</f>
        <v>0</v>
      </c>
      <c r="M66" s="262">
        <f>IF(Foglio2!$J$3=Foglio2!$E$3,'Ausiliari_Coll.Scol. 1^ Pos.Ec.'!K66,IF(Foglio2!$J$3=Foglio2!$E$4,'Collab._Tecnici 1^ Pos.Ec.'!K66,IF(Foglio2!$J$3=Foglio2!$E$5,'Assistenti_Tecnici 1^ Pos.Ec.'!K66,IF(Foglio2!$J$3=Foglio2!$E$6,'Assistenti_Amm.vo 1^ Pos.Ec.'!K66,0))))</f>
        <v>0</v>
      </c>
      <c r="N66" s="263">
        <f>IF(Foglio2!$J$3=Foglio2!$E$3,'Ausiliari_Coll.Scol. 1^ Pos.Ec.'!L66,IF(Foglio2!$J$3=Foglio2!$E$4,'Collab._Tecnici 1^ Pos.Ec.'!L66,IF(Foglio2!$J$3=Foglio2!$E$5,'Assistenti_Tecnici 1^ Pos.Ec.'!L66,IF(Foglio2!$J$3=Foglio2!$E$6,'Assistenti_Amm.vo 1^ Pos.Ec.'!L66,0))))</f>
        <v>0</v>
      </c>
      <c r="O66" s="251"/>
      <c r="P66" s="252">
        <f>IF(Foglio2!$J$3=Foglio2!$E$3,'Ausiliari_Coll.Scol. 1^ Pos.Ec.'!N66,IF(Foglio2!$J$3=Foglio2!$E$4,'Collab._Tecnici 1^ Pos.Ec.'!N66,IF(Foglio2!$J$3=Foglio2!$E$5,'Assistenti_Tecnici 1^ Pos.Ec.'!N66,IF(Foglio2!$J$3=Foglio2!$E$6,'Assistenti_Amm.vo 1^ Pos.Ec.'!N66,0))))</f>
        <v>0</v>
      </c>
      <c r="Q66" s="252">
        <f>IF(Foglio2!$J$3=Foglio2!$E$3,'Ausiliari_Coll.Scol. 1^ Pos.Ec.'!O66,IF(Foglio2!$J$3=Foglio2!$E$4,'Collab._Tecnici 1^ Pos.Ec.'!O66,IF(Foglio2!$J$3=Foglio2!$E$5,'Assistenti_Tecnici 1^ Pos.Ec.'!O66,IF(Foglio2!$J$3=Foglio2!$E$6,'Assistenti_Amm.vo 1^ Pos.Ec.'!O66,0))))</f>
        <v>0</v>
      </c>
      <c r="R66" s="252">
        <f>IF(Foglio2!$J$3=Foglio2!$E$3,'Ausiliari_Coll.Scol. 1^ Pos.Ec.'!P66,IF(Foglio2!$J$3=Foglio2!$E$4,'Collab._Tecnici 1^ Pos.Ec.'!P66,IF(Foglio2!$J$3=Foglio2!$E$5,'Assistenti_Tecnici 1^ Pos.Ec.'!P66,IF(Foglio2!$J$3=Foglio2!$E$6,'Assistenti_Amm.vo 1^ Pos.Ec.'!P66,0))))</f>
        <v>0</v>
      </c>
      <c r="S66" s="252">
        <f>IF(Foglio2!$J$3=Foglio2!$E$3,'Ausiliari_Coll.Scol. 1^ Pos.Ec.'!Q66,IF(Foglio2!$J$3=Foglio2!$E$4,'Collab._Tecnici 1^ Pos.Ec.'!Q66,IF(Foglio2!$J$3=Foglio2!$E$5,'Assistenti_Tecnici 1^ Pos.Ec.'!Q66,IF(Foglio2!$J$3=Foglio2!$E$6,'Assistenti_Amm.vo 1^ Pos.Ec.'!Q66,0))))</f>
        <v>0</v>
      </c>
      <c r="T66" s="252">
        <f>IF(Foglio2!$J$3=Foglio2!$E$3,'Ausiliari_Coll.Scol. 1^ Pos.Ec.'!R66,IF(Foglio2!$J$3=Foglio2!$E$4,'Collab._Tecnici 1^ Pos.Ec.'!R66,IF(Foglio2!$J$3=Foglio2!$E$5,'Assistenti_Tecnici 1^ Pos.Ec.'!R66,IF(Foglio2!$J$3=Foglio2!$E$6,'Assistenti_Amm.vo 1^ Pos.Ec.'!R66,0))))</f>
        <v>0</v>
      </c>
      <c r="U66" s="252">
        <f t="shared" ref="U66" si="152">(P66)/12*0.8</f>
        <v>0</v>
      </c>
      <c r="V66" s="252">
        <f t="shared" ref="V66" si="153">(P66+R66)/12*0.8</f>
        <v>0</v>
      </c>
      <c r="W66" s="253" t="str">
        <f t="shared" ref="W66" si="154">"Fascia Da "&amp;F66&amp;" a "&amp;F67&amp;" Decorrenza "&amp;DAY(C62)&amp;"/"&amp;MONTH(C62)&amp;"/"&amp;YEAR(C62)</f>
        <v>Fascia Da 9 a 14 Decorrenza 1/1/2008</v>
      </c>
    </row>
    <row r="67" spans="1:23" ht="9" customHeight="1" x14ac:dyDescent="0.2">
      <c r="B67" s="245">
        <f t="shared" si="75"/>
        <v>39453</v>
      </c>
      <c r="C67" s="377"/>
      <c r="D67" s="377"/>
      <c r="E67" s="254" t="s">
        <v>4</v>
      </c>
      <c r="F67" s="255">
        <v>14</v>
      </c>
      <c r="G67" s="256">
        <f t="shared" ref="G67:N67" si="155">G66*1936.27</f>
        <v>0</v>
      </c>
      <c r="H67" s="256">
        <f t="shared" si="155"/>
        <v>0</v>
      </c>
      <c r="I67" s="256">
        <f t="shared" si="155"/>
        <v>0</v>
      </c>
      <c r="J67" s="256">
        <f t="shared" si="155"/>
        <v>0</v>
      </c>
      <c r="K67" s="256">
        <f t="shared" si="155"/>
        <v>0</v>
      </c>
      <c r="L67" s="257">
        <f t="shared" si="155"/>
        <v>0</v>
      </c>
      <c r="M67" s="256">
        <f t="shared" si="155"/>
        <v>0</v>
      </c>
      <c r="N67" s="258">
        <f t="shared" si="155"/>
        <v>0</v>
      </c>
      <c r="O67" s="183"/>
      <c r="P67" s="184">
        <f t="shared" ref="P67:U67" si="156">P66*1936.27</f>
        <v>0</v>
      </c>
      <c r="Q67" s="184">
        <f t="shared" si="156"/>
        <v>0</v>
      </c>
      <c r="R67" s="184">
        <f t="shared" si="156"/>
        <v>0</v>
      </c>
      <c r="S67" s="184">
        <f t="shared" si="156"/>
        <v>0</v>
      </c>
      <c r="T67" s="184">
        <f t="shared" si="156"/>
        <v>0</v>
      </c>
      <c r="U67" s="184">
        <f t="shared" si="156"/>
        <v>0</v>
      </c>
      <c r="V67" s="184">
        <f t="shared" si="3"/>
        <v>0</v>
      </c>
    </row>
    <row r="68" spans="1:23" ht="12.75" customHeight="1" x14ac:dyDescent="0.2">
      <c r="A68" s="104">
        <f>IF(Foglio2!$J$7=1,TRUNC(V68,0),TRUNC(U68,0))</f>
        <v>0</v>
      </c>
      <c r="B68" s="245">
        <f t="shared" si="75"/>
        <v>39454</v>
      </c>
      <c r="C68" s="377"/>
      <c r="D68" s="377"/>
      <c r="E68" s="259" t="s">
        <v>3</v>
      </c>
      <c r="F68" s="260">
        <v>15</v>
      </c>
      <c r="G68" s="248">
        <f>IF(Foglio2!$J$3=Foglio2!$E$3,'Ausiliari_Coll.Scol. 1^ Pos.Ec.'!E68,IF(Foglio2!$J$3=Foglio2!$E$4,'Collab._Tecnici 1^ Pos.Ec.'!E68,IF(Foglio2!$J$3=Foglio2!$E$5,'Assistenti_Tecnici 1^ Pos.Ec.'!E68,IF(Foglio2!$J$3=Foglio2!$E$6,'Assistenti_Amm.vo 1^ Pos.Ec.'!E68,0))))</f>
        <v>0</v>
      </c>
      <c r="H68" s="248">
        <f>IF(Foglio2!$J$3=Foglio2!$E$3,'Ausiliari_Coll.Scol. 1^ Pos.Ec.'!F68,IF(Foglio2!$J$3=Foglio2!$E$4,'Collab._Tecnici 1^ Pos.Ec.'!F68,IF(Foglio2!$J$3=Foglio2!$E$5,'Assistenti_Tecnici 1^ Pos.Ec.'!F68,IF(Foglio2!$J$3=Foglio2!$E$6,'Assistenti_Amm.vo 1^ Pos.Ec.'!F68,0))))</f>
        <v>0</v>
      </c>
      <c r="I68" s="248">
        <f>IF(Foglio2!$J$3=Foglio2!$E$3,'Ausiliari_Coll.Scol. 1^ Pos.Ec.'!G68,IF(Foglio2!$J$3=Foglio2!$E$4,'Collab._Tecnici 1^ Pos.Ec.'!G68,IF(Foglio2!$J$3=Foglio2!$E$5,'Assistenti_Tecnici 1^ Pos.Ec.'!G68,IF(Foglio2!$J$3=Foglio2!$E$6,'Assistenti_Amm.vo 1^ Pos.Ec.'!G68,0))))</f>
        <v>0</v>
      </c>
      <c r="J68" s="248">
        <f>IF(Foglio2!$J$3=Foglio2!$E$3,'Ausiliari_Coll.Scol. 1^ Pos.Ec.'!H68,IF(Foglio2!$J$3=Foglio2!$E$4,'Collab._Tecnici 1^ Pos.Ec.'!H68,IF(Foglio2!$J$3=Foglio2!$E$5,'Assistenti_Tecnici 1^ Pos.Ec.'!H68,IF(Foglio2!$J$3=Foglio2!$E$6,'Assistenti_Amm.vo 1^ Pos.Ec.'!H68,0))))</f>
        <v>0</v>
      </c>
      <c r="K68" s="248">
        <f>IF(Foglio2!$J$3=Foglio2!$E$3,'Ausiliari_Coll.Scol. 1^ Pos.Ec.'!I68,IF(Foglio2!$J$3=Foglio2!$E$4,'Collab._Tecnici 1^ Pos.Ec.'!I68,IF(Foglio2!$J$3=Foglio2!$E$5,'Assistenti_Tecnici 1^ Pos.Ec.'!I68,IF(Foglio2!$J$3=Foglio2!$E$6,'Assistenti_Amm.vo 1^ Pos.Ec.'!I68,0))))</f>
        <v>0</v>
      </c>
      <c r="L68" s="261">
        <f>IF(Foglio2!$J$3=Foglio2!$E$3,'Ausiliari_Coll.Scol. 1^ Pos.Ec.'!J68,IF(Foglio2!$J$3=Foglio2!$E$4,'Collab._Tecnici 1^ Pos.Ec.'!J68,IF(Foglio2!$J$3=Foglio2!$E$5,'Assistenti_Tecnici 1^ Pos.Ec.'!J68,IF(Foglio2!$J$3=Foglio2!$E$6,'Assistenti_Amm.vo 1^ Pos.Ec.'!J68,0))))</f>
        <v>0</v>
      </c>
      <c r="M68" s="262">
        <f>IF(Foglio2!$J$3=Foglio2!$E$3,'Ausiliari_Coll.Scol. 1^ Pos.Ec.'!K68,IF(Foglio2!$J$3=Foglio2!$E$4,'Collab._Tecnici 1^ Pos.Ec.'!K68,IF(Foglio2!$J$3=Foglio2!$E$5,'Assistenti_Tecnici 1^ Pos.Ec.'!K68,IF(Foglio2!$J$3=Foglio2!$E$6,'Assistenti_Amm.vo 1^ Pos.Ec.'!K68,0))))</f>
        <v>0</v>
      </c>
      <c r="N68" s="263">
        <f>IF(Foglio2!$J$3=Foglio2!$E$3,'Ausiliari_Coll.Scol. 1^ Pos.Ec.'!L68,IF(Foglio2!$J$3=Foglio2!$E$4,'Collab._Tecnici 1^ Pos.Ec.'!L68,IF(Foglio2!$J$3=Foglio2!$E$5,'Assistenti_Tecnici 1^ Pos.Ec.'!L68,IF(Foglio2!$J$3=Foglio2!$E$6,'Assistenti_Amm.vo 1^ Pos.Ec.'!L68,0))))</f>
        <v>0</v>
      </c>
      <c r="O68" s="251"/>
      <c r="P68" s="252">
        <f>IF(Foglio2!$J$3=Foglio2!$E$3,'Ausiliari_Coll.Scol. 1^ Pos.Ec.'!N68,IF(Foglio2!$J$3=Foglio2!$E$4,'Collab._Tecnici 1^ Pos.Ec.'!N68,IF(Foglio2!$J$3=Foglio2!$E$5,'Assistenti_Tecnici 1^ Pos.Ec.'!N68,IF(Foglio2!$J$3=Foglio2!$E$6,'Assistenti_Amm.vo 1^ Pos.Ec.'!N68,0))))</f>
        <v>0</v>
      </c>
      <c r="Q68" s="252">
        <f>IF(Foglio2!$J$3=Foglio2!$E$3,'Ausiliari_Coll.Scol. 1^ Pos.Ec.'!O68,IF(Foglio2!$J$3=Foglio2!$E$4,'Collab._Tecnici 1^ Pos.Ec.'!O68,IF(Foglio2!$J$3=Foglio2!$E$5,'Assistenti_Tecnici 1^ Pos.Ec.'!O68,IF(Foglio2!$J$3=Foglio2!$E$6,'Assistenti_Amm.vo 1^ Pos.Ec.'!O68,0))))</f>
        <v>0</v>
      </c>
      <c r="R68" s="252">
        <f>IF(Foglio2!$J$3=Foglio2!$E$3,'Ausiliari_Coll.Scol. 1^ Pos.Ec.'!P68,IF(Foglio2!$J$3=Foglio2!$E$4,'Collab._Tecnici 1^ Pos.Ec.'!P68,IF(Foglio2!$J$3=Foglio2!$E$5,'Assistenti_Tecnici 1^ Pos.Ec.'!P68,IF(Foglio2!$J$3=Foglio2!$E$6,'Assistenti_Amm.vo 1^ Pos.Ec.'!P68,0))))</f>
        <v>0</v>
      </c>
      <c r="S68" s="252">
        <f>IF(Foglio2!$J$3=Foglio2!$E$3,'Ausiliari_Coll.Scol. 1^ Pos.Ec.'!Q68,IF(Foglio2!$J$3=Foglio2!$E$4,'Collab._Tecnici 1^ Pos.Ec.'!Q68,IF(Foglio2!$J$3=Foglio2!$E$5,'Assistenti_Tecnici 1^ Pos.Ec.'!Q68,IF(Foglio2!$J$3=Foglio2!$E$6,'Assistenti_Amm.vo 1^ Pos.Ec.'!Q68,0))))</f>
        <v>0</v>
      </c>
      <c r="T68" s="252">
        <f>IF(Foglio2!$J$3=Foglio2!$E$3,'Ausiliari_Coll.Scol. 1^ Pos.Ec.'!R68,IF(Foglio2!$J$3=Foglio2!$E$4,'Collab._Tecnici 1^ Pos.Ec.'!R68,IF(Foglio2!$J$3=Foglio2!$E$5,'Assistenti_Tecnici 1^ Pos.Ec.'!R68,IF(Foglio2!$J$3=Foglio2!$E$6,'Assistenti_Amm.vo 1^ Pos.Ec.'!R68,0))))</f>
        <v>0</v>
      </c>
      <c r="U68" s="252">
        <f t="shared" ref="U68" si="157">(P68)/12*0.8</f>
        <v>0</v>
      </c>
      <c r="V68" s="252">
        <f t="shared" ref="V68" si="158">(P68+R68)/12*0.8</f>
        <v>0</v>
      </c>
      <c r="W68" s="253" t="str">
        <f t="shared" ref="W68" si="159">"Fascia Da "&amp;F68&amp;" a "&amp;F69&amp;" Decorrenza "&amp;DAY(C62)&amp;"/"&amp;MONTH(C62)&amp;"/"&amp;YEAR(C62)</f>
        <v>Fascia Da 15 a 20 Decorrenza 1/1/2008</v>
      </c>
    </row>
    <row r="69" spans="1:23" ht="9" customHeight="1" x14ac:dyDescent="0.2">
      <c r="B69" s="245">
        <f t="shared" si="75"/>
        <v>39455</v>
      </c>
      <c r="C69" s="377"/>
      <c r="D69" s="377"/>
      <c r="E69" s="254" t="s">
        <v>4</v>
      </c>
      <c r="F69" s="255">
        <v>20</v>
      </c>
      <c r="G69" s="256">
        <f t="shared" ref="G69:N69" si="160">G68*1936.27</f>
        <v>0</v>
      </c>
      <c r="H69" s="256">
        <f t="shared" si="160"/>
        <v>0</v>
      </c>
      <c r="I69" s="256">
        <f t="shared" si="160"/>
        <v>0</v>
      </c>
      <c r="J69" s="256">
        <f t="shared" si="160"/>
        <v>0</v>
      </c>
      <c r="K69" s="256">
        <f t="shared" si="160"/>
        <v>0</v>
      </c>
      <c r="L69" s="257">
        <f t="shared" si="160"/>
        <v>0</v>
      </c>
      <c r="M69" s="256">
        <f t="shared" si="160"/>
        <v>0</v>
      </c>
      <c r="N69" s="258">
        <f t="shared" si="160"/>
        <v>0</v>
      </c>
      <c r="O69" s="183"/>
      <c r="P69" s="184">
        <f t="shared" ref="P69:U69" si="161">P68*1936.27</f>
        <v>0</v>
      </c>
      <c r="Q69" s="184">
        <f t="shared" si="161"/>
        <v>0</v>
      </c>
      <c r="R69" s="184">
        <f t="shared" si="161"/>
        <v>0</v>
      </c>
      <c r="S69" s="184">
        <f t="shared" si="161"/>
        <v>0</v>
      </c>
      <c r="T69" s="184">
        <f t="shared" si="161"/>
        <v>0</v>
      </c>
      <c r="U69" s="184">
        <f t="shared" si="161"/>
        <v>0</v>
      </c>
      <c r="V69" s="184">
        <f t="shared" si="3"/>
        <v>0</v>
      </c>
    </row>
    <row r="70" spans="1:23" ht="12.75" customHeight="1" x14ac:dyDescent="0.2">
      <c r="A70" s="104">
        <f>IF(Foglio2!$J$7=1,TRUNC(V70,0),TRUNC(U70,0))</f>
        <v>0</v>
      </c>
      <c r="B70" s="245">
        <f t="shared" si="75"/>
        <v>39456</v>
      </c>
      <c r="C70" s="377"/>
      <c r="D70" s="377"/>
      <c r="E70" s="259" t="s">
        <v>3</v>
      </c>
      <c r="F70" s="260">
        <v>21</v>
      </c>
      <c r="G70" s="248">
        <f>IF(Foglio2!$J$3=Foglio2!$E$3,'Ausiliari_Coll.Scol. 1^ Pos.Ec.'!E70,IF(Foglio2!$J$3=Foglio2!$E$4,'Collab._Tecnici 1^ Pos.Ec.'!E70,IF(Foglio2!$J$3=Foglio2!$E$5,'Assistenti_Tecnici 1^ Pos.Ec.'!E70,IF(Foglio2!$J$3=Foglio2!$E$6,'Assistenti_Amm.vo 1^ Pos.Ec.'!E70,0))))</f>
        <v>0</v>
      </c>
      <c r="H70" s="248">
        <f>IF(Foglio2!$J$3=Foglio2!$E$3,'Ausiliari_Coll.Scol. 1^ Pos.Ec.'!F70,IF(Foglio2!$J$3=Foglio2!$E$4,'Collab._Tecnici 1^ Pos.Ec.'!F70,IF(Foglio2!$J$3=Foglio2!$E$5,'Assistenti_Tecnici 1^ Pos.Ec.'!F70,IF(Foglio2!$J$3=Foglio2!$E$6,'Assistenti_Amm.vo 1^ Pos.Ec.'!F70,0))))</f>
        <v>0</v>
      </c>
      <c r="I70" s="248">
        <f>IF(Foglio2!$J$3=Foglio2!$E$3,'Ausiliari_Coll.Scol. 1^ Pos.Ec.'!G70,IF(Foglio2!$J$3=Foglio2!$E$4,'Collab._Tecnici 1^ Pos.Ec.'!G70,IF(Foglio2!$J$3=Foglio2!$E$5,'Assistenti_Tecnici 1^ Pos.Ec.'!G70,IF(Foglio2!$J$3=Foglio2!$E$6,'Assistenti_Amm.vo 1^ Pos.Ec.'!G70,0))))</f>
        <v>0</v>
      </c>
      <c r="J70" s="248">
        <f>IF(Foglio2!$J$3=Foglio2!$E$3,'Ausiliari_Coll.Scol. 1^ Pos.Ec.'!H70,IF(Foglio2!$J$3=Foglio2!$E$4,'Collab._Tecnici 1^ Pos.Ec.'!H70,IF(Foglio2!$J$3=Foglio2!$E$5,'Assistenti_Tecnici 1^ Pos.Ec.'!H70,IF(Foglio2!$J$3=Foglio2!$E$6,'Assistenti_Amm.vo 1^ Pos.Ec.'!H70,0))))</f>
        <v>0</v>
      </c>
      <c r="K70" s="248">
        <f>IF(Foglio2!$J$3=Foglio2!$E$3,'Ausiliari_Coll.Scol. 1^ Pos.Ec.'!I70,IF(Foglio2!$J$3=Foglio2!$E$4,'Collab._Tecnici 1^ Pos.Ec.'!I70,IF(Foglio2!$J$3=Foglio2!$E$5,'Assistenti_Tecnici 1^ Pos.Ec.'!I70,IF(Foglio2!$J$3=Foglio2!$E$6,'Assistenti_Amm.vo 1^ Pos.Ec.'!I70,0))))</f>
        <v>0</v>
      </c>
      <c r="L70" s="261">
        <f>IF(Foglio2!$J$3=Foglio2!$E$3,'Ausiliari_Coll.Scol. 1^ Pos.Ec.'!J70,IF(Foglio2!$J$3=Foglio2!$E$4,'Collab._Tecnici 1^ Pos.Ec.'!J70,IF(Foglio2!$J$3=Foglio2!$E$5,'Assistenti_Tecnici 1^ Pos.Ec.'!J70,IF(Foglio2!$J$3=Foglio2!$E$6,'Assistenti_Amm.vo 1^ Pos.Ec.'!J70,0))))</f>
        <v>0</v>
      </c>
      <c r="M70" s="262">
        <f>IF(Foglio2!$J$3=Foglio2!$E$3,'Ausiliari_Coll.Scol. 1^ Pos.Ec.'!K70,IF(Foglio2!$J$3=Foglio2!$E$4,'Collab._Tecnici 1^ Pos.Ec.'!K70,IF(Foglio2!$J$3=Foglio2!$E$5,'Assistenti_Tecnici 1^ Pos.Ec.'!K70,IF(Foglio2!$J$3=Foglio2!$E$6,'Assistenti_Amm.vo 1^ Pos.Ec.'!K70,0))))</f>
        <v>0</v>
      </c>
      <c r="N70" s="263">
        <f>IF(Foglio2!$J$3=Foglio2!$E$3,'Ausiliari_Coll.Scol. 1^ Pos.Ec.'!L70,IF(Foglio2!$J$3=Foglio2!$E$4,'Collab._Tecnici 1^ Pos.Ec.'!L70,IF(Foglio2!$J$3=Foglio2!$E$5,'Assistenti_Tecnici 1^ Pos.Ec.'!L70,IF(Foglio2!$J$3=Foglio2!$E$6,'Assistenti_Amm.vo 1^ Pos.Ec.'!L70,0))))</f>
        <v>0</v>
      </c>
      <c r="O70" s="251"/>
      <c r="P70" s="252">
        <f>IF(Foglio2!$J$3=Foglio2!$E$3,'Ausiliari_Coll.Scol. 1^ Pos.Ec.'!N70,IF(Foglio2!$J$3=Foglio2!$E$4,'Collab._Tecnici 1^ Pos.Ec.'!N70,IF(Foglio2!$J$3=Foglio2!$E$5,'Assistenti_Tecnici 1^ Pos.Ec.'!N70,IF(Foglio2!$J$3=Foglio2!$E$6,'Assistenti_Amm.vo 1^ Pos.Ec.'!N70,0))))</f>
        <v>0</v>
      </c>
      <c r="Q70" s="252">
        <f>IF(Foglio2!$J$3=Foglio2!$E$3,'Ausiliari_Coll.Scol. 1^ Pos.Ec.'!O70,IF(Foglio2!$J$3=Foglio2!$E$4,'Collab._Tecnici 1^ Pos.Ec.'!O70,IF(Foglio2!$J$3=Foglio2!$E$5,'Assistenti_Tecnici 1^ Pos.Ec.'!O70,IF(Foglio2!$J$3=Foglio2!$E$6,'Assistenti_Amm.vo 1^ Pos.Ec.'!O70,0))))</f>
        <v>0</v>
      </c>
      <c r="R70" s="252">
        <f>IF(Foglio2!$J$3=Foglio2!$E$3,'Ausiliari_Coll.Scol. 1^ Pos.Ec.'!P70,IF(Foglio2!$J$3=Foglio2!$E$4,'Collab._Tecnici 1^ Pos.Ec.'!P70,IF(Foglio2!$J$3=Foglio2!$E$5,'Assistenti_Tecnici 1^ Pos.Ec.'!P70,IF(Foglio2!$J$3=Foglio2!$E$6,'Assistenti_Amm.vo 1^ Pos.Ec.'!P70,0))))</f>
        <v>0</v>
      </c>
      <c r="S70" s="252">
        <f>IF(Foglio2!$J$3=Foglio2!$E$3,'Ausiliari_Coll.Scol. 1^ Pos.Ec.'!Q70,IF(Foglio2!$J$3=Foglio2!$E$4,'Collab._Tecnici 1^ Pos.Ec.'!Q70,IF(Foglio2!$J$3=Foglio2!$E$5,'Assistenti_Tecnici 1^ Pos.Ec.'!Q70,IF(Foglio2!$J$3=Foglio2!$E$6,'Assistenti_Amm.vo 1^ Pos.Ec.'!Q70,0))))</f>
        <v>0</v>
      </c>
      <c r="T70" s="252">
        <f>IF(Foglio2!$J$3=Foglio2!$E$3,'Ausiliari_Coll.Scol. 1^ Pos.Ec.'!R70,IF(Foglio2!$J$3=Foglio2!$E$4,'Collab._Tecnici 1^ Pos.Ec.'!R70,IF(Foglio2!$J$3=Foglio2!$E$5,'Assistenti_Tecnici 1^ Pos.Ec.'!R70,IF(Foglio2!$J$3=Foglio2!$E$6,'Assistenti_Amm.vo 1^ Pos.Ec.'!R70,0))))</f>
        <v>0</v>
      </c>
      <c r="U70" s="252">
        <f t="shared" ref="U70" si="162">(P70)/12*0.8</f>
        <v>0</v>
      </c>
      <c r="V70" s="252">
        <f t="shared" ref="V70" si="163">(P70+R70)/12*0.8</f>
        <v>0</v>
      </c>
      <c r="W70" s="253" t="str">
        <f t="shared" ref="W70" si="164">"Fascia Da "&amp;F70&amp;" a "&amp;F71&amp;" Decorrenza "&amp;DAY(C62)&amp;"/"&amp;MONTH(C62)&amp;"/"&amp;YEAR(C62)</f>
        <v>Fascia Da 21 a 27 Decorrenza 1/1/2008</v>
      </c>
    </row>
    <row r="71" spans="1:23" ht="9" customHeight="1" x14ac:dyDescent="0.2">
      <c r="B71" s="245">
        <f t="shared" si="75"/>
        <v>39457</v>
      </c>
      <c r="C71" s="377"/>
      <c r="D71" s="377"/>
      <c r="E71" s="254" t="s">
        <v>4</v>
      </c>
      <c r="F71" s="255">
        <v>27</v>
      </c>
      <c r="G71" s="256">
        <f t="shared" ref="G71:N71" si="165">G70*1936.27</f>
        <v>0</v>
      </c>
      <c r="H71" s="256">
        <f t="shared" si="165"/>
        <v>0</v>
      </c>
      <c r="I71" s="256">
        <f t="shared" si="165"/>
        <v>0</v>
      </c>
      <c r="J71" s="256">
        <f t="shared" si="165"/>
        <v>0</v>
      </c>
      <c r="K71" s="256">
        <f t="shared" si="165"/>
        <v>0</v>
      </c>
      <c r="L71" s="257">
        <f t="shared" si="165"/>
        <v>0</v>
      </c>
      <c r="M71" s="256">
        <f t="shared" si="165"/>
        <v>0</v>
      </c>
      <c r="N71" s="258">
        <f t="shared" si="165"/>
        <v>0</v>
      </c>
      <c r="O71" s="183"/>
      <c r="P71" s="184">
        <f t="shared" ref="P71:U71" si="166">P70*1936.27</f>
        <v>0</v>
      </c>
      <c r="Q71" s="184">
        <f t="shared" si="166"/>
        <v>0</v>
      </c>
      <c r="R71" s="184">
        <f t="shared" si="166"/>
        <v>0</v>
      </c>
      <c r="S71" s="184">
        <f t="shared" si="166"/>
        <v>0</v>
      </c>
      <c r="T71" s="184">
        <f t="shared" si="166"/>
        <v>0</v>
      </c>
      <c r="U71" s="184">
        <f t="shared" si="166"/>
        <v>0</v>
      </c>
      <c r="V71" s="184">
        <f t="shared" si="3"/>
        <v>0</v>
      </c>
    </row>
    <row r="72" spans="1:23" ht="12.75" customHeight="1" x14ac:dyDescent="0.2">
      <c r="A72" s="104">
        <f>IF(Foglio2!$J$7=1,TRUNC(V72,0),TRUNC(U72,0))</f>
        <v>0</v>
      </c>
      <c r="B72" s="245">
        <f t="shared" si="75"/>
        <v>39458</v>
      </c>
      <c r="C72" s="377"/>
      <c r="D72" s="377"/>
      <c r="E72" s="259" t="s">
        <v>3</v>
      </c>
      <c r="F72" s="260">
        <v>28</v>
      </c>
      <c r="G72" s="248">
        <f>IF(Foglio2!$J$3=Foglio2!$E$3,'Ausiliari_Coll.Scol. 1^ Pos.Ec.'!E72,IF(Foglio2!$J$3=Foglio2!$E$4,'Collab._Tecnici 1^ Pos.Ec.'!E72,IF(Foglio2!$J$3=Foglio2!$E$5,'Assistenti_Tecnici 1^ Pos.Ec.'!E72,IF(Foglio2!$J$3=Foglio2!$E$6,'Assistenti_Amm.vo 1^ Pos.Ec.'!E72,0))))</f>
        <v>0</v>
      </c>
      <c r="H72" s="248">
        <f>IF(Foglio2!$J$3=Foglio2!$E$3,'Ausiliari_Coll.Scol. 1^ Pos.Ec.'!F72,IF(Foglio2!$J$3=Foglio2!$E$4,'Collab._Tecnici 1^ Pos.Ec.'!F72,IF(Foglio2!$J$3=Foglio2!$E$5,'Assistenti_Tecnici 1^ Pos.Ec.'!F72,IF(Foglio2!$J$3=Foglio2!$E$6,'Assistenti_Amm.vo 1^ Pos.Ec.'!F72,0))))</f>
        <v>0</v>
      </c>
      <c r="I72" s="248">
        <f>IF(Foglio2!$J$3=Foglio2!$E$3,'Ausiliari_Coll.Scol. 1^ Pos.Ec.'!G72,IF(Foglio2!$J$3=Foglio2!$E$4,'Collab._Tecnici 1^ Pos.Ec.'!G72,IF(Foglio2!$J$3=Foglio2!$E$5,'Assistenti_Tecnici 1^ Pos.Ec.'!G72,IF(Foglio2!$J$3=Foglio2!$E$6,'Assistenti_Amm.vo 1^ Pos.Ec.'!G72,0))))</f>
        <v>0</v>
      </c>
      <c r="J72" s="248">
        <f>IF(Foglio2!$J$3=Foglio2!$E$3,'Ausiliari_Coll.Scol. 1^ Pos.Ec.'!H72,IF(Foglio2!$J$3=Foglio2!$E$4,'Collab._Tecnici 1^ Pos.Ec.'!H72,IF(Foglio2!$J$3=Foglio2!$E$5,'Assistenti_Tecnici 1^ Pos.Ec.'!H72,IF(Foglio2!$J$3=Foglio2!$E$6,'Assistenti_Amm.vo 1^ Pos.Ec.'!H72,0))))</f>
        <v>0</v>
      </c>
      <c r="K72" s="248">
        <f>IF(Foglio2!$J$3=Foglio2!$E$3,'Ausiliari_Coll.Scol. 1^ Pos.Ec.'!I72,IF(Foglio2!$J$3=Foglio2!$E$4,'Collab._Tecnici 1^ Pos.Ec.'!I72,IF(Foglio2!$J$3=Foglio2!$E$5,'Assistenti_Tecnici 1^ Pos.Ec.'!I72,IF(Foglio2!$J$3=Foglio2!$E$6,'Assistenti_Amm.vo 1^ Pos.Ec.'!I72,0))))</f>
        <v>0</v>
      </c>
      <c r="L72" s="261">
        <f>IF(Foglio2!$J$3=Foglio2!$E$3,'Ausiliari_Coll.Scol. 1^ Pos.Ec.'!J72,IF(Foglio2!$J$3=Foglio2!$E$4,'Collab._Tecnici 1^ Pos.Ec.'!J72,IF(Foglio2!$J$3=Foglio2!$E$5,'Assistenti_Tecnici 1^ Pos.Ec.'!J72,IF(Foglio2!$J$3=Foglio2!$E$6,'Assistenti_Amm.vo 1^ Pos.Ec.'!J72,0))))</f>
        <v>0</v>
      </c>
      <c r="M72" s="262">
        <f>IF(Foglio2!$J$3=Foglio2!$E$3,'Ausiliari_Coll.Scol. 1^ Pos.Ec.'!K72,IF(Foglio2!$J$3=Foglio2!$E$4,'Collab._Tecnici 1^ Pos.Ec.'!K72,IF(Foglio2!$J$3=Foglio2!$E$5,'Assistenti_Tecnici 1^ Pos.Ec.'!K72,IF(Foglio2!$J$3=Foglio2!$E$6,'Assistenti_Amm.vo 1^ Pos.Ec.'!K72,0))))</f>
        <v>0</v>
      </c>
      <c r="N72" s="263">
        <f>IF(Foglio2!$J$3=Foglio2!$E$3,'Ausiliari_Coll.Scol. 1^ Pos.Ec.'!L72,IF(Foglio2!$J$3=Foglio2!$E$4,'Collab._Tecnici 1^ Pos.Ec.'!L72,IF(Foglio2!$J$3=Foglio2!$E$5,'Assistenti_Tecnici 1^ Pos.Ec.'!L72,IF(Foglio2!$J$3=Foglio2!$E$6,'Assistenti_Amm.vo 1^ Pos.Ec.'!L72,0))))</f>
        <v>0</v>
      </c>
      <c r="O72" s="251"/>
      <c r="P72" s="252">
        <f>IF(Foglio2!$J$3=Foglio2!$E$3,'Ausiliari_Coll.Scol. 1^ Pos.Ec.'!N72,IF(Foglio2!$J$3=Foglio2!$E$4,'Collab._Tecnici 1^ Pos.Ec.'!N72,IF(Foglio2!$J$3=Foglio2!$E$5,'Assistenti_Tecnici 1^ Pos.Ec.'!N72,IF(Foglio2!$J$3=Foglio2!$E$6,'Assistenti_Amm.vo 1^ Pos.Ec.'!N72,0))))</f>
        <v>0</v>
      </c>
      <c r="Q72" s="252">
        <f>IF(Foglio2!$J$3=Foglio2!$E$3,'Ausiliari_Coll.Scol. 1^ Pos.Ec.'!O72,IF(Foglio2!$J$3=Foglio2!$E$4,'Collab._Tecnici 1^ Pos.Ec.'!O72,IF(Foglio2!$J$3=Foglio2!$E$5,'Assistenti_Tecnici 1^ Pos.Ec.'!O72,IF(Foglio2!$J$3=Foglio2!$E$6,'Assistenti_Amm.vo 1^ Pos.Ec.'!O72,0))))</f>
        <v>0</v>
      </c>
      <c r="R72" s="252">
        <f>IF(Foglio2!$J$3=Foglio2!$E$3,'Ausiliari_Coll.Scol. 1^ Pos.Ec.'!P72,IF(Foglio2!$J$3=Foglio2!$E$4,'Collab._Tecnici 1^ Pos.Ec.'!P72,IF(Foglio2!$J$3=Foglio2!$E$5,'Assistenti_Tecnici 1^ Pos.Ec.'!P72,IF(Foglio2!$J$3=Foglio2!$E$6,'Assistenti_Amm.vo 1^ Pos.Ec.'!P72,0))))</f>
        <v>0</v>
      </c>
      <c r="S72" s="252">
        <f>IF(Foglio2!$J$3=Foglio2!$E$3,'Ausiliari_Coll.Scol. 1^ Pos.Ec.'!Q72,IF(Foglio2!$J$3=Foglio2!$E$4,'Collab._Tecnici 1^ Pos.Ec.'!Q72,IF(Foglio2!$J$3=Foglio2!$E$5,'Assistenti_Tecnici 1^ Pos.Ec.'!Q72,IF(Foglio2!$J$3=Foglio2!$E$6,'Assistenti_Amm.vo 1^ Pos.Ec.'!Q72,0))))</f>
        <v>0</v>
      </c>
      <c r="T72" s="252">
        <f>IF(Foglio2!$J$3=Foglio2!$E$3,'Ausiliari_Coll.Scol. 1^ Pos.Ec.'!R72,IF(Foglio2!$J$3=Foglio2!$E$4,'Collab._Tecnici 1^ Pos.Ec.'!R72,IF(Foglio2!$J$3=Foglio2!$E$5,'Assistenti_Tecnici 1^ Pos.Ec.'!R72,IF(Foglio2!$J$3=Foglio2!$E$6,'Assistenti_Amm.vo 1^ Pos.Ec.'!R72,0))))</f>
        <v>0</v>
      </c>
      <c r="U72" s="252">
        <f t="shared" ref="U72" si="167">(P72)/12*0.8</f>
        <v>0</v>
      </c>
      <c r="V72" s="252">
        <f t="shared" ref="V72" si="168">(P72+R72)/12*0.8</f>
        <v>0</v>
      </c>
      <c r="W72" s="253" t="str">
        <f t="shared" ref="W72" si="169">"Fascia Da "&amp;F72&amp;" a "&amp;F73&amp;" Decorrenza "&amp;DAY(C62)&amp;"/"&amp;MONTH(C62)&amp;"/"&amp;YEAR(C62)</f>
        <v>Fascia Da 28 a 34 Decorrenza 1/1/2008</v>
      </c>
    </row>
    <row r="73" spans="1:23" ht="9" customHeight="1" x14ac:dyDescent="0.2">
      <c r="B73" s="245">
        <f t="shared" si="75"/>
        <v>39459</v>
      </c>
      <c r="C73" s="377"/>
      <c r="D73" s="377"/>
      <c r="E73" s="254" t="s">
        <v>4</v>
      </c>
      <c r="F73" s="255">
        <v>34</v>
      </c>
      <c r="G73" s="256">
        <f t="shared" ref="G73:N73" si="170">G72*1936.27</f>
        <v>0</v>
      </c>
      <c r="H73" s="256">
        <f t="shared" si="170"/>
        <v>0</v>
      </c>
      <c r="I73" s="256">
        <f t="shared" si="170"/>
        <v>0</v>
      </c>
      <c r="J73" s="256">
        <f t="shared" si="170"/>
        <v>0</v>
      </c>
      <c r="K73" s="256">
        <f t="shared" si="170"/>
        <v>0</v>
      </c>
      <c r="L73" s="257">
        <f t="shared" si="170"/>
        <v>0</v>
      </c>
      <c r="M73" s="256">
        <f t="shared" si="170"/>
        <v>0</v>
      </c>
      <c r="N73" s="258">
        <f t="shared" si="170"/>
        <v>0</v>
      </c>
      <c r="O73" s="183"/>
      <c r="P73" s="184">
        <f t="shared" ref="P73:U73" si="171">P72*1936.27</f>
        <v>0</v>
      </c>
      <c r="Q73" s="184">
        <f t="shared" si="171"/>
        <v>0</v>
      </c>
      <c r="R73" s="184">
        <f t="shared" si="171"/>
        <v>0</v>
      </c>
      <c r="S73" s="184">
        <f t="shared" si="171"/>
        <v>0</v>
      </c>
      <c r="T73" s="184">
        <f t="shared" si="171"/>
        <v>0</v>
      </c>
      <c r="U73" s="184">
        <f t="shared" si="171"/>
        <v>0</v>
      </c>
      <c r="V73" s="184">
        <f t="shared" si="3"/>
        <v>0</v>
      </c>
    </row>
    <row r="74" spans="1:23" ht="12.75" customHeight="1" x14ac:dyDescent="0.2">
      <c r="A74" s="104">
        <f>IF(Foglio2!$J$7=1,TRUNC(V74,0),TRUNC(U74,0))</f>
        <v>0</v>
      </c>
      <c r="B74" s="245">
        <f t="shared" si="75"/>
        <v>39460</v>
      </c>
      <c r="C74" s="377"/>
      <c r="D74" s="377"/>
      <c r="E74" s="259" t="s">
        <v>3</v>
      </c>
      <c r="F74" s="260">
        <v>35</v>
      </c>
      <c r="G74" s="248">
        <f>IF(Foglio2!$J$3=Foglio2!$E$3,'Ausiliari_Coll.Scol. 1^ Pos.Ec.'!E74,IF(Foglio2!$J$3=Foglio2!$E$4,'Collab._Tecnici 1^ Pos.Ec.'!E74,IF(Foglio2!$J$3=Foglio2!$E$5,'Assistenti_Tecnici 1^ Pos.Ec.'!E74,IF(Foglio2!$J$3=Foglio2!$E$6,'Assistenti_Amm.vo 1^ Pos.Ec.'!E74,0))))</f>
        <v>0</v>
      </c>
      <c r="H74" s="248">
        <f>IF(Foglio2!$J$3=Foglio2!$E$3,'Ausiliari_Coll.Scol. 1^ Pos.Ec.'!F74,IF(Foglio2!$J$3=Foglio2!$E$4,'Collab._Tecnici 1^ Pos.Ec.'!F74,IF(Foglio2!$J$3=Foglio2!$E$5,'Assistenti_Tecnici 1^ Pos.Ec.'!F74,IF(Foglio2!$J$3=Foglio2!$E$6,'Assistenti_Amm.vo 1^ Pos.Ec.'!F74,0))))</f>
        <v>0</v>
      </c>
      <c r="I74" s="248">
        <f>IF(Foglio2!$J$3=Foglio2!$E$3,'Ausiliari_Coll.Scol. 1^ Pos.Ec.'!G74,IF(Foglio2!$J$3=Foglio2!$E$4,'Collab._Tecnici 1^ Pos.Ec.'!G74,IF(Foglio2!$J$3=Foglio2!$E$5,'Assistenti_Tecnici 1^ Pos.Ec.'!G74,IF(Foglio2!$J$3=Foglio2!$E$6,'Assistenti_Amm.vo 1^ Pos.Ec.'!G74,0))))</f>
        <v>0</v>
      </c>
      <c r="J74" s="248">
        <f>IF(Foglio2!$J$3=Foglio2!$E$3,'Ausiliari_Coll.Scol. 1^ Pos.Ec.'!H74,IF(Foglio2!$J$3=Foglio2!$E$4,'Collab._Tecnici 1^ Pos.Ec.'!H74,IF(Foglio2!$J$3=Foglio2!$E$5,'Assistenti_Tecnici 1^ Pos.Ec.'!H74,IF(Foglio2!$J$3=Foglio2!$E$6,'Assistenti_Amm.vo 1^ Pos.Ec.'!H74,0))))</f>
        <v>0</v>
      </c>
      <c r="K74" s="248">
        <f>IF(Foglio2!$J$3=Foglio2!$E$3,'Ausiliari_Coll.Scol. 1^ Pos.Ec.'!I74,IF(Foglio2!$J$3=Foglio2!$E$4,'Collab._Tecnici 1^ Pos.Ec.'!I74,IF(Foglio2!$J$3=Foglio2!$E$5,'Assistenti_Tecnici 1^ Pos.Ec.'!I74,IF(Foglio2!$J$3=Foglio2!$E$6,'Assistenti_Amm.vo 1^ Pos.Ec.'!I74,0))))</f>
        <v>0</v>
      </c>
      <c r="L74" s="261">
        <f>IF(Foglio2!$J$3=Foglio2!$E$3,'Ausiliari_Coll.Scol. 1^ Pos.Ec.'!J74,IF(Foglio2!$J$3=Foglio2!$E$4,'Collab._Tecnici 1^ Pos.Ec.'!J74,IF(Foglio2!$J$3=Foglio2!$E$5,'Assistenti_Tecnici 1^ Pos.Ec.'!J74,IF(Foglio2!$J$3=Foglio2!$E$6,'Assistenti_Amm.vo 1^ Pos.Ec.'!J74,0))))</f>
        <v>0</v>
      </c>
      <c r="M74" s="262">
        <f>IF(Foglio2!$J$3=Foglio2!$E$3,'Ausiliari_Coll.Scol. 1^ Pos.Ec.'!K74,IF(Foglio2!$J$3=Foglio2!$E$4,'Collab._Tecnici 1^ Pos.Ec.'!K74,IF(Foglio2!$J$3=Foglio2!$E$5,'Assistenti_Tecnici 1^ Pos.Ec.'!K74,IF(Foglio2!$J$3=Foglio2!$E$6,'Assistenti_Amm.vo 1^ Pos.Ec.'!K74,0))))</f>
        <v>0</v>
      </c>
      <c r="N74" s="263">
        <f>IF(Foglio2!$J$3=Foglio2!$E$3,'Ausiliari_Coll.Scol. 1^ Pos.Ec.'!L74,IF(Foglio2!$J$3=Foglio2!$E$4,'Collab._Tecnici 1^ Pos.Ec.'!L74,IF(Foglio2!$J$3=Foglio2!$E$5,'Assistenti_Tecnici 1^ Pos.Ec.'!L74,IF(Foglio2!$J$3=Foglio2!$E$6,'Assistenti_Amm.vo 1^ Pos.Ec.'!L74,0))))</f>
        <v>0</v>
      </c>
      <c r="O74" s="251"/>
      <c r="P74" s="252">
        <f>IF(Foglio2!$J$3=Foglio2!$E$3,'Ausiliari_Coll.Scol. 1^ Pos.Ec.'!N74,IF(Foglio2!$J$3=Foglio2!$E$4,'Collab._Tecnici 1^ Pos.Ec.'!N74,IF(Foglio2!$J$3=Foglio2!$E$5,'Assistenti_Tecnici 1^ Pos.Ec.'!N74,IF(Foglio2!$J$3=Foglio2!$E$6,'Assistenti_Amm.vo 1^ Pos.Ec.'!N74,0))))</f>
        <v>0</v>
      </c>
      <c r="Q74" s="252">
        <f>IF(Foglio2!$J$3=Foglio2!$E$3,'Ausiliari_Coll.Scol. 1^ Pos.Ec.'!O74,IF(Foglio2!$J$3=Foglio2!$E$4,'Collab._Tecnici 1^ Pos.Ec.'!O74,IF(Foglio2!$J$3=Foglio2!$E$5,'Assistenti_Tecnici 1^ Pos.Ec.'!O74,IF(Foglio2!$J$3=Foglio2!$E$6,'Assistenti_Amm.vo 1^ Pos.Ec.'!O74,0))))</f>
        <v>0</v>
      </c>
      <c r="R74" s="252">
        <f>IF(Foglio2!$J$3=Foglio2!$E$3,'Ausiliari_Coll.Scol. 1^ Pos.Ec.'!P74,IF(Foglio2!$J$3=Foglio2!$E$4,'Collab._Tecnici 1^ Pos.Ec.'!P74,IF(Foglio2!$J$3=Foglio2!$E$5,'Assistenti_Tecnici 1^ Pos.Ec.'!P74,IF(Foglio2!$J$3=Foglio2!$E$6,'Assistenti_Amm.vo 1^ Pos.Ec.'!P74,0))))</f>
        <v>0</v>
      </c>
      <c r="S74" s="252">
        <f>IF(Foglio2!$J$3=Foglio2!$E$3,'Ausiliari_Coll.Scol. 1^ Pos.Ec.'!Q74,IF(Foglio2!$J$3=Foglio2!$E$4,'Collab._Tecnici 1^ Pos.Ec.'!Q74,IF(Foglio2!$J$3=Foglio2!$E$5,'Assistenti_Tecnici 1^ Pos.Ec.'!Q74,IF(Foglio2!$J$3=Foglio2!$E$6,'Assistenti_Amm.vo 1^ Pos.Ec.'!Q74,0))))</f>
        <v>0</v>
      </c>
      <c r="T74" s="252">
        <f>IF(Foglio2!$J$3=Foglio2!$E$3,'Ausiliari_Coll.Scol. 1^ Pos.Ec.'!R74,IF(Foglio2!$J$3=Foglio2!$E$4,'Collab._Tecnici 1^ Pos.Ec.'!R74,IF(Foglio2!$J$3=Foglio2!$E$5,'Assistenti_Tecnici 1^ Pos.Ec.'!R74,IF(Foglio2!$J$3=Foglio2!$E$6,'Assistenti_Amm.vo 1^ Pos.Ec.'!R74,0))))</f>
        <v>0</v>
      </c>
      <c r="U74" s="252">
        <f t="shared" ref="U74" si="172">(P74)/12*0.8</f>
        <v>0</v>
      </c>
      <c r="V74" s="252">
        <f t="shared" ref="V74" si="173">(P74+R74)/12*0.8</f>
        <v>0</v>
      </c>
      <c r="W74" s="253" t="str">
        <f t="shared" ref="W74" si="174">"Fascia Da "&amp;F74&amp;" a "&amp;F75&amp;" Decorrenza "&amp;DAY(C62)&amp;"/"&amp;MONTH(C62)&amp;"/"&amp;YEAR(C62)</f>
        <v>Fascia Da 35 a  Decorrenza 1/1/2008</v>
      </c>
    </row>
    <row r="75" spans="1:23" ht="9" customHeight="1" x14ac:dyDescent="0.2">
      <c r="B75" s="245">
        <f t="shared" si="75"/>
        <v>39461</v>
      </c>
      <c r="C75" s="378"/>
      <c r="D75" s="378"/>
      <c r="E75" s="264" t="s">
        <v>4</v>
      </c>
      <c r="F75" s="265"/>
      <c r="G75" s="267">
        <f t="shared" ref="G75:N75" si="175">G74*1936.27</f>
        <v>0</v>
      </c>
      <c r="H75" s="267">
        <f t="shared" si="175"/>
        <v>0</v>
      </c>
      <c r="I75" s="267">
        <f t="shared" si="175"/>
        <v>0</v>
      </c>
      <c r="J75" s="267">
        <f t="shared" si="175"/>
        <v>0</v>
      </c>
      <c r="K75" s="267">
        <f t="shared" si="175"/>
        <v>0</v>
      </c>
      <c r="L75" s="266">
        <f t="shared" si="175"/>
        <v>0</v>
      </c>
      <c r="M75" s="267">
        <f t="shared" si="175"/>
        <v>0</v>
      </c>
      <c r="N75" s="268">
        <f t="shared" si="175"/>
        <v>0</v>
      </c>
      <c r="O75" s="183"/>
      <c r="P75" s="184">
        <f t="shared" ref="P75:U75" si="176">P74*1936.27</f>
        <v>0</v>
      </c>
      <c r="Q75" s="184">
        <f t="shared" si="176"/>
        <v>0</v>
      </c>
      <c r="R75" s="184">
        <f t="shared" si="176"/>
        <v>0</v>
      </c>
      <c r="S75" s="184">
        <f t="shared" si="176"/>
        <v>0</v>
      </c>
      <c r="T75" s="184">
        <f t="shared" si="176"/>
        <v>0</v>
      </c>
      <c r="U75" s="184">
        <f t="shared" si="176"/>
        <v>0</v>
      </c>
      <c r="V75" s="184">
        <f t="shared" si="3"/>
        <v>0</v>
      </c>
    </row>
    <row r="76" spans="1:23" ht="12.75" customHeight="1" x14ac:dyDescent="0.2">
      <c r="A76" s="104">
        <f>IF(Foglio2!$J$7=1,TRUNC(V76,0),TRUNC(U76,0))</f>
        <v>0</v>
      </c>
      <c r="B76" s="245">
        <f t="shared" ref="B76" si="177">C78</f>
        <v>39539</v>
      </c>
      <c r="C76" s="375">
        <v>39539</v>
      </c>
      <c r="D76" s="375">
        <v>39629</v>
      </c>
      <c r="E76" s="246" t="s">
        <v>3</v>
      </c>
      <c r="F76" s="247">
        <v>0</v>
      </c>
      <c r="G76" s="248">
        <f>IF(Foglio2!$J$3=Foglio2!$E$3,'Ausiliari_Coll.Scol. 1^ Pos.Ec.'!E76,IF(Foglio2!$J$3=Foglio2!$E$4,'Collab._Tecnici 1^ Pos.Ec.'!E76,IF(Foglio2!$J$3=Foglio2!$E$5,'Assistenti_Tecnici 1^ Pos.Ec.'!E76,IF(Foglio2!$J$3=Foglio2!$E$6,'Assistenti_Amm.vo 1^ Pos.Ec.'!E76,0))))</f>
        <v>0</v>
      </c>
      <c r="H76" s="248">
        <f>IF(Foglio2!$J$3=Foglio2!$E$3,'Ausiliari_Coll.Scol. 1^ Pos.Ec.'!F76,IF(Foglio2!$J$3=Foglio2!$E$4,'Collab._Tecnici 1^ Pos.Ec.'!F76,IF(Foglio2!$J$3=Foglio2!$E$5,'Assistenti_Tecnici 1^ Pos.Ec.'!F76,IF(Foglio2!$J$3=Foglio2!$E$6,'Assistenti_Amm.vo 1^ Pos.Ec.'!F76,0))))</f>
        <v>0</v>
      </c>
      <c r="I76" s="248">
        <f>IF(Foglio2!$J$3=Foglio2!$E$3,'Ausiliari_Coll.Scol. 1^ Pos.Ec.'!G76,IF(Foglio2!$J$3=Foglio2!$E$4,'Collab._Tecnici 1^ Pos.Ec.'!G76,IF(Foglio2!$J$3=Foglio2!$E$5,'Assistenti_Tecnici 1^ Pos.Ec.'!G76,IF(Foglio2!$J$3=Foglio2!$E$6,'Assistenti_Amm.vo 1^ Pos.Ec.'!G76,0))))</f>
        <v>0</v>
      </c>
      <c r="J76" s="248">
        <f>IF(Foglio2!$J$3=Foglio2!$E$3,'Ausiliari_Coll.Scol. 1^ Pos.Ec.'!H76,IF(Foglio2!$J$3=Foglio2!$E$4,'Collab._Tecnici 1^ Pos.Ec.'!H76,IF(Foglio2!$J$3=Foglio2!$E$5,'Assistenti_Tecnici 1^ Pos.Ec.'!H76,IF(Foglio2!$J$3=Foglio2!$E$6,'Assistenti_Amm.vo 1^ Pos.Ec.'!H76,0))))</f>
        <v>0</v>
      </c>
      <c r="K76" s="248">
        <f>IF(Foglio2!$J$3=Foglio2!$E$3,'Ausiliari_Coll.Scol. 1^ Pos.Ec.'!I76,IF(Foglio2!$J$3=Foglio2!$E$4,'Collab._Tecnici 1^ Pos.Ec.'!I76,IF(Foglio2!$J$3=Foglio2!$E$5,'Assistenti_Tecnici 1^ Pos.Ec.'!I76,IF(Foglio2!$J$3=Foglio2!$E$6,'Assistenti_Amm.vo 1^ Pos.Ec.'!I76,0))))</f>
        <v>0</v>
      </c>
      <c r="L76" s="248">
        <f>IF(Foglio2!$J$3=Foglio2!$E$3,'Ausiliari_Coll.Scol. 1^ Pos.Ec.'!J76,IF(Foglio2!$J$3=Foglio2!$E$4,'Collab._Tecnici 1^ Pos.Ec.'!J76,IF(Foglio2!$J$3=Foglio2!$E$5,'Assistenti_Tecnici 1^ Pos.Ec.'!J76,IF(Foglio2!$J$3=Foglio2!$E$6,'Assistenti_Amm.vo 1^ Pos.Ec.'!J76,0))))</f>
        <v>0</v>
      </c>
      <c r="M76" s="249">
        <f>IF(Foglio2!$J$3=Foglio2!$E$3,'Ausiliari_Coll.Scol. 1^ Pos.Ec.'!K76,IF(Foglio2!$J$3=Foglio2!$E$4,'Collab._Tecnici 1^ Pos.Ec.'!K76,IF(Foglio2!$J$3=Foglio2!$E$5,'Assistenti_Tecnici 1^ Pos.Ec.'!K76,IF(Foglio2!$J$3=Foglio2!$E$6,'Assistenti_Amm.vo 1^ Pos.Ec.'!K76,0))))</f>
        <v>0</v>
      </c>
      <c r="N76" s="250">
        <f>IF(Foglio2!$J$3=Foglio2!$E$3,'Ausiliari_Coll.Scol. 1^ Pos.Ec.'!L76,IF(Foglio2!$J$3=Foglio2!$E$4,'Collab._Tecnici 1^ Pos.Ec.'!L76,IF(Foglio2!$J$3=Foglio2!$E$5,'Assistenti_Tecnici 1^ Pos.Ec.'!L76,IF(Foglio2!$J$3=Foglio2!$E$6,'Assistenti_Amm.vo 1^ Pos.Ec.'!L76,0))))</f>
        <v>0</v>
      </c>
      <c r="O76" s="251"/>
      <c r="P76" s="252">
        <f>IF(Foglio2!$J$3=Foglio2!$E$3,'Ausiliari_Coll.Scol. 1^ Pos.Ec.'!N76,IF(Foglio2!$J$3=Foglio2!$E$4,'Collab._Tecnici 1^ Pos.Ec.'!N76,IF(Foglio2!$J$3=Foglio2!$E$5,'Assistenti_Tecnici 1^ Pos.Ec.'!N76,IF(Foglio2!$J$3=Foglio2!$E$6,'Assistenti_Amm.vo 1^ Pos.Ec.'!N76,0))))</f>
        <v>0</v>
      </c>
      <c r="Q76" s="252">
        <f>IF(Foglio2!$J$3=Foglio2!$E$3,'Ausiliari_Coll.Scol. 1^ Pos.Ec.'!O76,IF(Foglio2!$J$3=Foglio2!$E$4,'Collab._Tecnici 1^ Pos.Ec.'!O76,IF(Foglio2!$J$3=Foglio2!$E$5,'Assistenti_Tecnici 1^ Pos.Ec.'!O76,IF(Foglio2!$J$3=Foglio2!$E$6,'Assistenti_Amm.vo 1^ Pos.Ec.'!O76,0))))</f>
        <v>0</v>
      </c>
      <c r="R76" s="252">
        <f>IF(Foglio2!$J$3=Foglio2!$E$3,'Ausiliari_Coll.Scol. 1^ Pos.Ec.'!P76,IF(Foglio2!$J$3=Foglio2!$E$4,'Collab._Tecnici 1^ Pos.Ec.'!P76,IF(Foglio2!$J$3=Foglio2!$E$5,'Assistenti_Tecnici 1^ Pos.Ec.'!P76,IF(Foglio2!$J$3=Foglio2!$E$6,'Assistenti_Amm.vo 1^ Pos.Ec.'!P76,0))))</f>
        <v>0</v>
      </c>
      <c r="S76" s="252">
        <f>IF(Foglio2!$J$3=Foglio2!$E$3,'Ausiliari_Coll.Scol. 1^ Pos.Ec.'!Q76,IF(Foglio2!$J$3=Foglio2!$E$4,'Collab._Tecnici 1^ Pos.Ec.'!Q76,IF(Foglio2!$J$3=Foglio2!$E$5,'Assistenti_Tecnici 1^ Pos.Ec.'!Q76,IF(Foglio2!$J$3=Foglio2!$E$6,'Assistenti_Amm.vo 1^ Pos.Ec.'!Q76,0))))</f>
        <v>0</v>
      </c>
      <c r="T76" s="252">
        <f>IF(Foglio2!$J$3=Foglio2!$E$3,'Ausiliari_Coll.Scol. 1^ Pos.Ec.'!R76,IF(Foglio2!$J$3=Foglio2!$E$4,'Collab._Tecnici 1^ Pos.Ec.'!R76,IF(Foglio2!$J$3=Foglio2!$E$5,'Assistenti_Tecnici 1^ Pos.Ec.'!R76,IF(Foglio2!$J$3=Foglio2!$E$6,'Assistenti_Amm.vo 1^ Pos.Ec.'!R76,0))))</f>
        <v>0</v>
      </c>
      <c r="U76" s="252">
        <f t="shared" ref="U76" si="178">(P76)/12*0.8</f>
        <v>0</v>
      </c>
      <c r="V76" s="252">
        <f t="shared" ref="V76" si="179">(P76+R76)/12*0.8</f>
        <v>0</v>
      </c>
      <c r="W76" s="253" t="str">
        <f t="shared" ref="W76" si="180">"Fascia Da "&amp;F76&amp;" a "&amp;F77&amp;" Decorrenza "&amp;DAY(C76)&amp;"/"&amp;MONTH(C76)&amp;"/"&amp;YEAR(C76)</f>
        <v>Fascia Da 0 a 2 Decorrenza 1/4/2008</v>
      </c>
    </row>
    <row r="77" spans="1:23" ht="9" customHeight="1" x14ac:dyDescent="0.2">
      <c r="B77" s="245">
        <f t="shared" ref="B77" si="181">B76+1</f>
        <v>39540</v>
      </c>
      <c r="C77" s="376"/>
      <c r="D77" s="376"/>
      <c r="E77" s="254" t="s">
        <v>4</v>
      </c>
      <c r="F77" s="255">
        <v>2</v>
      </c>
      <c r="G77" s="256">
        <f t="shared" ref="G77:N77" si="182">G76*1936.27</f>
        <v>0</v>
      </c>
      <c r="H77" s="256">
        <f t="shared" si="182"/>
        <v>0</v>
      </c>
      <c r="I77" s="256">
        <f t="shared" si="182"/>
        <v>0</v>
      </c>
      <c r="J77" s="256">
        <f t="shared" si="182"/>
        <v>0</v>
      </c>
      <c r="K77" s="256">
        <f t="shared" si="182"/>
        <v>0</v>
      </c>
      <c r="L77" s="257">
        <f t="shared" si="182"/>
        <v>0</v>
      </c>
      <c r="M77" s="256">
        <f t="shared" si="182"/>
        <v>0</v>
      </c>
      <c r="N77" s="258">
        <f t="shared" si="182"/>
        <v>0</v>
      </c>
      <c r="O77" s="183"/>
      <c r="P77" s="184">
        <f t="shared" ref="P77:U77" si="183">P76*1936.27</f>
        <v>0</v>
      </c>
      <c r="Q77" s="184">
        <f t="shared" si="183"/>
        <v>0</v>
      </c>
      <c r="R77" s="184">
        <f t="shared" si="183"/>
        <v>0</v>
      </c>
      <c r="S77" s="184">
        <f t="shared" si="183"/>
        <v>0</v>
      </c>
      <c r="T77" s="184">
        <f t="shared" si="183"/>
        <v>0</v>
      </c>
      <c r="U77" s="184">
        <f t="shared" si="183"/>
        <v>0</v>
      </c>
      <c r="V77" s="184">
        <f t="shared" si="3"/>
        <v>0</v>
      </c>
    </row>
    <row r="78" spans="1:23" ht="12.75" customHeight="1" x14ac:dyDescent="0.2">
      <c r="A78" s="104">
        <f>IF(Foglio2!$J$7=1,TRUNC(V78,0),TRUNC(U78,0))</f>
        <v>0</v>
      </c>
      <c r="B78" s="245">
        <f t="shared" si="75"/>
        <v>39541</v>
      </c>
      <c r="C78" s="377">
        <v>39539</v>
      </c>
      <c r="D78" s="377">
        <v>39629</v>
      </c>
      <c r="E78" s="259" t="s">
        <v>3</v>
      </c>
      <c r="F78" s="260">
        <v>3</v>
      </c>
      <c r="G78" s="248">
        <f>IF(Foglio2!$J$3=Foglio2!$E$3,'Ausiliari_Coll.Scol. 1^ Pos.Ec.'!E78,IF(Foglio2!$J$3=Foglio2!$E$4,'Collab._Tecnici 1^ Pos.Ec.'!E78,IF(Foglio2!$J$3=Foglio2!$E$5,'Assistenti_Tecnici 1^ Pos.Ec.'!E78,IF(Foglio2!$J$3=Foglio2!$E$6,'Assistenti_Amm.vo 1^ Pos.Ec.'!E78,0))))</f>
        <v>0</v>
      </c>
      <c r="H78" s="248">
        <f>IF(Foglio2!$J$3=Foglio2!$E$3,'Ausiliari_Coll.Scol. 1^ Pos.Ec.'!F78,IF(Foglio2!$J$3=Foglio2!$E$4,'Collab._Tecnici 1^ Pos.Ec.'!F78,IF(Foglio2!$J$3=Foglio2!$E$5,'Assistenti_Tecnici 1^ Pos.Ec.'!F78,IF(Foglio2!$J$3=Foglio2!$E$6,'Assistenti_Amm.vo 1^ Pos.Ec.'!F78,0))))</f>
        <v>0</v>
      </c>
      <c r="I78" s="248">
        <f>IF(Foglio2!$J$3=Foglio2!$E$3,'Ausiliari_Coll.Scol. 1^ Pos.Ec.'!G78,IF(Foglio2!$J$3=Foglio2!$E$4,'Collab._Tecnici 1^ Pos.Ec.'!G78,IF(Foglio2!$J$3=Foglio2!$E$5,'Assistenti_Tecnici 1^ Pos.Ec.'!G78,IF(Foglio2!$J$3=Foglio2!$E$6,'Assistenti_Amm.vo 1^ Pos.Ec.'!G78,0))))</f>
        <v>0</v>
      </c>
      <c r="J78" s="248">
        <f>IF(Foglio2!$J$3=Foglio2!$E$3,'Ausiliari_Coll.Scol. 1^ Pos.Ec.'!H78,IF(Foglio2!$J$3=Foglio2!$E$4,'Collab._Tecnici 1^ Pos.Ec.'!H78,IF(Foglio2!$J$3=Foglio2!$E$5,'Assistenti_Tecnici 1^ Pos.Ec.'!H78,IF(Foglio2!$J$3=Foglio2!$E$6,'Assistenti_Amm.vo 1^ Pos.Ec.'!H78,0))))</f>
        <v>0</v>
      </c>
      <c r="K78" s="248">
        <f>IF(Foglio2!$J$3=Foglio2!$E$3,'Ausiliari_Coll.Scol. 1^ Pos.Ec.'!I78,IF(Foglio2!$J$3=Foglio2!$E$4,'Collab._Tecnici 1^ Pos.Ec.'!I78,IF(Foglio2!$J$3=Foglio2!$E$5,'Assistenti_Tecnici 1^ Pos.Ec.'!I78,IF(Foglio2!$J$3=Foglio2!$E$6,'Assistenti_Amm.vo 1^ Pos.Ec.'!I78,0))))</f>
        <v>0</v>
      </c>
      <c r="L78" s="261">
        <f>IF(Foglio2!$J$3=Foglio2!$E$3,'Ausiliari_Coll.Scol. 1^ Pos.Ec.'!J78,IF(Foglio2!$J$3=Foglio2!$E$4,'Collab._Tecnici 1^ Pos.Ec.'!J78,IF(Foglio2!$J$3=Foglio2!$E$5,'Assistenti_Tecnici 1^ Pos.Ec.'!J78,IF(Foglio2!$J$3=Foglio2!$E$6,'Assistenti_Amm.vo 1^ Pos.Ec.'!J78,0))))</f>
        <v>0</v>
      </c>
      <c r="M78" s="262">
        <f>IF(Foglio2!$J$3=Foglio2!$E$3,'Ausiliari_Coll.Scol. 1^ Pos.Ec.'!K78,IF(Foglio2!$J$3=Foglio2!$E$4,'Collab._Tecnici 1^ Pos.Ec.'!K78,IF(Foglio2!$J$3=Foglio2!$E$5,'Assistenti_Tecnici 1^ Pos.Ec.'!K78,IF(Foglio2!$J$3=Foglio2!$E$6,'Assistenti_Amm.vo 1^ Pos.Ec.'!K78,0))))</f>
        <v>0</v>
      </c>
      <c r="N78" s="263">
        <f>IF(Foglio2!$J$3=Foglio2!$E$3,'Ausiliari_Coll.Scol. 1^ Pos.Ec.'!L78,IF(Foglio2!$J$3=Foglio2!$E$4,'Collab._Tecnici 1^ Pos.Ec.'!L78,IF(Foglio2!$J$3=Foglio2!$E$5,'Assistenti_Tecnici 1^ Pos.Ec.'!L78,IF(Foglio2!$J$3=Foglio2!$E$6,'Assistenti_Amm.vo 1^ Pos.Ec.'!L78,0))))</f>
        <v>0</v>
      </c>
      <c r="O78" s="251"/>
      <c r="P78" s="252">
        <f>IF(Foglio2!$J$3=Foglio2!$E$3,'Ausiliari_Coll.Scol. 1^ Pos.Ec.'!N78,IF(Foglio2!$J$3=Foglio2!$E$4,'Collab._Tecnici 1^ Pos.Ec.'!N78,IF(Foglio2!$J$3=Foglio2!$E$5,'Assistenti_Tecnici 1^ Pos.Ec.'!N78,IF(Foglio2!$J$3=Foglio2!$E$6,'Assistenti_Amm.vo 1^ Pos.Ec.'!N78,0))))</f>
        <v>0</v>
      </c>
      <c r="Q78" s="252">
        <f>IF(Foglio2!$J$3=Foglio2!$E$3,'Ausiliari_Coll.Scol. 1^ Pos.Ec.'!O78,IF(Foglio2!$J$3=Foglio2!$E$4,'Collab._Tecnici 1^ Pos.Ec.'!O78,IF(Foglio2!$J$3=Foglio2!$E$5,'Assistenti_Tecnici 1^ Pos.Ec.'!O78,IF(Foglio2!$J$3=Foglio2!$E$6,'Assistenti_Amm.vo 1^ Pos.Ec.'!O78,0))))</f>
        <v>0</v>
      </c>
      <c r="R78" s="252">
        <f>IF(Foglio2!$J$3=Foglio2!$E$3,'Ausiliari_Coll.Scol. 1^ Pos.Ec.'!P78,IF(Foglio2!$J$3=Foglio2!$E$4,'Collab._Tecnici 1^ Pos.Ec.'!P78,IF(Foglio2!$J$3=Foglio2!$E$5,'Assistenti_Tecnici 1^ Pos.Ec.'!P78,IF(Foglio2!$J$3=Foglio2!$E$6,'Assistenti_Amm.vo 1^ Pos.Ec.'!P78,0))))</f>
        <v>0</v>
      </c>
      <c r="S78" s="252">
        <f>IF(Foglio2!$J$3=Foglio2!$E$3,'Ausiliari_Coll.Scol. 1^ Pos.Ec.'!Q78,IF(Foglio2!$J$3=Foglio2!$E$4,'Collab._Tecnici 1^ Pos.Ec.'!Q78,IF(Foglio2!$J$3=Foglio2!$E$5,'Assistenti_Tecnici 1^ Pos.Ec.'!Q78,IF(Foglio2!$J$3=Foglio2!$E$6,'Assistenti_Amm.vo 1^ Pos.Ec.'!Q78,0))))</f>
        <v>0</v>
      </c>
      <c r="T78" s="252">
        <f>IF(Foglio2!$J$3=Foglio2!$E$3,'Ausiliari_Coll.Scol. 1^ Pos.Ec.'!R78,IF(Foglio2!$J$3=Foglio2!$E$4,'Collab._Tecnici 1^ Pos.Ec.'!R78,IF(Foglio2!$J$3=Foglio2!$E$5,'Assistenti_Tecnici 1^ Pos.Ec.'!R78,IF(Foglio2!$J$3=Foglio2!$E$6,'Assistenti_Amm.vo 1^ Pos.Ec.'!R78,0))))</f>
        <v>0</v>
      </c>
      <c r="U78" s="252">
        <f t="shared" ref="U78" si="184">(P78)/12*0.8</f>
        <v>0</v>
      </c>
      <c r="V78" s="252">
        <f t="shared" ref="V78" si="185">(P78+R78)/12*0.8</f>
        <v>0</v>
      </c>
      <c r="W78" s="253" t="str">
        <f t="shared" ref="W78" si="186">"Fascia Da "&amp;F78&amp;" a "&amp;F79&amp;" Decorrenza "&amp;DAY(C76)&amp;"/"&amp;MONTH(C76)&amp;"/"&amp;YEAR(C76)</f>
        <v>Fascia Da 3 a 8 Decorrenza 1/4/2008</v>
      </c>
    </row>
    <row r="79" spans="1:23" ht="9" customHeight="1" x14ac:dyDescent="0.2">
      <c r="B79" s="245">
        <f t="shared" si="75"/>
        <v>39542</v>
      </c>
      <c r="C79" s="377"/>
      <c r="D79" s="377"/>
      <c r="E79" s="254" t="s">
        <v>4</v>
      </c>
      <c r="F79" s="255">
        <v>8</v>
      </c>
      <c r="G79" s="256">
        <f t="shared" ref="G79:N79" si="187">G78*1936.27</f>
        <v>0</v>
      </c>
      <c r="H79" s="256">
        <f t="shared" si="187"/>
        <v>0</v>
      </c>
      <c r="I79" s="256">
        <f t="shared" si="187"/>
        <v>0</v>
      </c>
      <c r="J79" s="256">
        <f t="shared" si="187"/>
        <v>0</v>
      </c>
      <c r="K79" s="256">
        <f t="shared" si="187"/>
        <v>0</v>
      </c>
      <c r="L79" s="257">
        <f t="shared" si="187"/>
        <v>0</v>
      </c>
      <c r="M79" s="256">
        <f t="shared" si="187"/>
        <v>0</v>
      </c>
      <c r="N79" s="258">
        <f t="shared" si="187"/>
        <v>0</v>
      </c>
      <c r="O79" s="183"/>
      <c r="P79" s="184">
        <f t="shared" ref="P79:U79" si="188">P78*1936.27</f>
        <v>0</v>
      </c>
      <c r="Q79" s="184">
        <f t="shared" si="188"/>
        <v>0</v>
      </c>
      <c r="R79" s="184">
        <f t="shared" si="188"/>
        <v>0</v>
      </c>
      <c r="S79" s="184">
        <f t="shared" si="188"/>
        <v>0</v>
      </c>
      <c r="T79" s="184">
        <f t="shared" si="188"/>
        <v>0</v>
      </c>
      <c r="U79" s="184">
        <f t="shared" si="188"/>
        <v>0</v>
      </c>
      <c r="V79" s="184">
        <f t="shared" si="3"/>
        <v>0</v>
      </c>
    </row>
    <row r="80" spans="1:23" ht="12.75" customHeight="1" x14ac:dyDescent="0.2">
      <c r="A80" s="104">
        <f>IF(Foglio2!$J$7=1,TRUNC(V80,0),TRUNC(U80,0))</f>
        <v>0</v>
      </c>
      <c r="B80" s="245">
        <f t="shared" si="75"/>
        <v>39543</v>
      </c>
      <c r="C80" s="377"/>
      <c r="D80" s="377"/>
      <c r="E80" s="259" t="s">
        <v>3</v>
      </c>
      <c r="F80" s="260">
        <v>9</v>
      </c>
      <c r="G80" s="248">
        <f>IF(Foglio2!$J$3=Foglio2!$E$3,'Ausiliari_Coll.Scol. 1^ Pos.Ec.'!E80,IF(Foglio2!$J$3=Foglio2!$E$4,'Collab._Tecnici 1^ Pos.Ec.'!E80,IF(Foglio2!$J$3=Foglio2!$E$5,'Assistenti_Tecnici 1^ Pos.Ec.'!E80,IF(Foglio2!$J$3=Foglio2!$E$6,'Assistenti_Amm.vo 1^ Pos.Ec.'!E80,0))))</f>
        <v>0</v>
      </c>
      <c r="H80" s="248">
        <f>IF(Foglio2!$J$3=Foglio2!$E$3,'Ausiliari_Coll.Scol. 1^ Pos.Ec.'!F80,IF(Foglio2!$J$3=Foglio2!$E$4,'Collab._Tecnici 1^ Pos.Ec.'!F80,IF(Foglio2!$J$3=Foglio2!$E$5,'Assistenti_Tecnici 1^ Pos.Ec.'!F80,IF(Foglio2!$J$3=Foglio2!$E$6,'Assistenti_Amm.vo 1^ Pos.Ec.'!F80,0))))</f>
        <v>0</v>
      </c>
      <c r="I80" s="248">
        <f>IF(Foglio2!$J$3=Foglio2!$E$3,'Ausiliari_Coll.Scol. 1^ Pos.Ec.'!G80,IF(Foglio2!$J$3=Foglio2!$E$4,'Collab._Tecnici 1^ Pos.Ec.'!G80,IF(Foglio2!$J$3=Foglio2!$E$5,'Assistenti_Tecnici 1^ Pos.Ec.'!G80,IF(Foglio2!$J$3=Foglio2!$E$6,'Assistenti_Amm.vo 1^ Pos.Ec.'!G80,0))))</f>
        <v>0</v>
      </c>
      <c r="J80" s="248">
        <f>IF(Foglio2!$J$3=Foglio2!$E$3,'Ausiliari_Coll.Scol. 1^ Pos.Ec.'!H80,IF(Foglio2!$J$3=Foglio2!$E$4,'Collab._Tecnici 1^ Pos.Ec.'!H80,IF(Foglio2!$J$3=Foglio2!$E$5,'Assistenti_Tecnici 1^ Pos.Ec.'!H80,IF(Foglio2!$J$3=Foglio2!$E$6,'Assistenti_Amm.vo 1^ Pos.Ec.'!H80,0))))</f>
        <v>0</v>
      </c>
      <c r="K80" s="248">
        <f>IF(Foglio2!$J$3=Foglio2!$E$3,'Ausiliari_Coll.Scol. 1^ Pos.Ec.'!I80,IF(Foglio2!$J$3=Foglio2!$E$4,'Collab._Tecnici 1^ Pos.Ec.'!I80,IF(Foglio2!$J$3=Foglio2!$E$5,'Assistenti_Tecnici 1^ Pos.Ec.'!I80,IF(Foglio2!$J$3=Foglio2!$E$6,'Assistenti_Amm.vo 1^ Pos.Ec.'!I80,0))))</f>
        <v>0</v>
      </c>
      <c r="L80" s="261">
        <f>IF(Foglio2!$J$3=Foglio2!$E$3,'Ausiliari_Coll.Scol. 1^ Pos.Ec.'!J80,IF(Foglio2!$J$3=Foglio2!$E$4,'Collab._Tecnici 1^ Pos.Ec.'!J80,IF(Foglio2!$J$3=Foglio2!$E$5,'Assistenti_Tecnici 1^ Pos.Ec.'!J80,IF(Foglio2!$J$3=Foglio2!$E$6,'Assistenti_Amm.vo 1^ Pos.Ec.'!J80,0))))</f>
        <v>0</v>
      </c>
      <c r="M80" s="262">
        <f>IF(Foglio2!$J$3=Foglio2!$E$3,'Ausiliari_Coll.Scol. 1^ Pos.Ec.'!K80,IF(Foglio2!$J$3=Foglio2!$E$4,'Collab._Tecnici 1^ Pos.Ec.'!K80,IF(Foglio2!$J$3=Foglio2!$E$5,'Assistenti_Tecnici 1^ Pos.Ec.'!K80,IF(Foglio2!$J$3=Foglio2!$E$6,'Assistenti_Amm.vo 1^ Pos.Ec.'!K80,0))))</f>
        <v>0</v>
      </c>
      <c r="N80" s="263">
        <f>IF(Foglio2!$J$3=Foglio2!$E$3,'Ausiliari_Coll.Scol. 1^ Pos.Ec.'!L80,IF(Foglio2!$J$3=Foglio2!$E$4,'Collab._Tecnici 1^ Pos.Ec.'!L80,IF(Foglio2!$J$3=Foglio2!$E$5,'Assistenti_Tecnici 1^ Pos.Ec.'!L80,IF(Foglio2!$J$3=Foglio2!$E$6,'Assistenti_Amm.vo 1^ Pos.Ec.'!L80,0))))</f>
        <v>0</v>
      </c>
      <c r="O80" s="251"/>
      <c r="P80" s="252">
        <f>IF(Foglio2!$J$3=Foglio2!$E$3,'Ausiliari_Coll.Scol. 1^ Pos.Ec.'!N80,IF(Foglio2!$J$3=Foglio2!$E$4,'Collab._Tecnici 1^ Pos.Ec.'!N80,IF(Foglio2!$J$3=Foglio2!$E$5,'Assistenti_Tecnici 1^ Pos.Ec.'!N80,IF(Foglio2!$J$3=Foglio2!$E$6,'Assistenti_Amm.vo 1^ Pos.Ec.'!N80,0))))</f>
        <v>0</v>
      </c>
      <c r="Q80" s="252">
        <f>IF(Foglio2!$J$3=Foglio2!$E$3,'Ausiliari_Coll.Scol. 1^ Pos.Ec.'!O80,IF(Foglio2!$J$3=Foglio2!$E$4,'Collab._Tecnici 1^ Pos.Ec.'!O80,IF(Foglio2!$J$3=Foglio2!$E$5,'Assistenti_Tecnici 1^ Pos.Ec.'!O80,IF(Foglio2!$J$3=Foglio2!$E$6,'Assistenti_Amm.vo 1^ Pos.Ec.'!O80,0))))</f>
        <v>0</v>
      </c>
      <c r="R80" s="252">
        <f>IF(Foglio2!$J$3=Foglio2!$E$3,'Ausiliari_Coll.Scol. 1^ Pos.Ec.'!P80,IF(Foglio2!$J$3=Foglio2!$E$4,'Collab._Tecnici 1^ Pos.Ec.'!P80,IF(Foglio2!$J$3=Foglio2!$E$5,'Assistenti_Tecnici 1^ Pos.Ec.'!P80,IF(Foglio2!$J$3=Foglio2!$E$6,'Assistenti_Amm.vo 1^ Pos.Ec.'!P80,0))))</f>
        <v>0</v>
      </c>
      <c r="S80" s="252">
        <f>IF(Foglio2!$J$3=Foglio2!$E$3,'Ausiliari_Coll.Scol. 1^ Pos.Ec.'!Q80,IF(Foglio2!$J$3=Foglio2!$E$4,'Collab._Tecnici 1^ Pos.Ec.'!Q80,IF(Foglio2!$J$3=Foglio2!$E$5,'Assistenti_Tecnici 1^ Pos.Ec.'!Q80,IF(Foglio2!$J$3=Foglio2!$E$6,'Assistenti_Amm.vo 1^ Pos.Ec.'!Q80,0))))</f>
        <v>0</v>
      </c>
      <c r="T80" s="252">
        <f>IF(Foglio2!$J$3=Foglio2!$E$3,'Ausiliari_Coll.Scol. 1^ Pos.Ec.'!R80,IF(Foglio2!$J$3=Foglio2!$E$4,'Collab._Tecnici 1^ Pos.Ec.'!R80,IF(Foglio2!$J$3=Foglio2!$E$5,'Assistenti_Tecnici 1^ Pos.Ec.'!R80,IF(Foglio2!$J$3=Foglio2!$E$6,'Assistenti_Amm.vo 1^ Pos.Ec.'!R80,0))))</f>
        <v>0</v>
      </c>
      <c r="U80" s="252">
        <f t="shared" ref="U80" si="189">(P80)/12*0.8</f>
        <v>0</v>
      </c>
      <c r="V80" s="252">
        <f t="shared" ref="V80" si="190">(P80+R80)/12*0.8</f>
        <v>0</v>
      </c>
      <c r="W80" s="253" t="str">
        <f t="shared" ref="W80" si="191">"Fascia Da "&amp;F80&amp;" a "&amp;F81&amp;" Decorrenza "&amp;DAY(C76)&amp;"/"&amp;MONTH(C76)&amp;"/"&amp;YEAR(C76)</f>
        <v>Fascia Da 9 a 14 Decorrenza 1/4/2008</v>
      </c>
    </row>
    <row r="81" spans="1:23" ht="9" customHeight="1" x14ac:dyDescent="0.2">
      <c r="B81" s="245">
        <f t="shared" si="75"/>
        <v>39544</v>
      </c>
      <c r="C81" s="377"/>
      <c r="D81" s="377"/>
      <c r="E81" s="254" t="s">
        <v>4</v>
      </c>
      <c r="F81" s="255">
        <v>14</v>
      </c>
      <c r="G81" s="256">
        <f t="shared" ref="G81:N81" si="192">G80*1936.27</f>
        <v>0</v>
      </c>
      <c r="H81" s="256">
        <f t="shared" si="192"/>
        <v>0</v>
      </c>
      <c r="I81" s="256">
        <f t="shared" si="192"/>
        <v>0</v>
      </c>
      <c r="J81" s="256">
        <f t="shared" si="192"/>
        <v>0</v>
      </c>
      <c r="K81" s="256">
        <f t="shared" si="192"/>
        <v>0</v>
      </c>
      <c r="L81" s="257">
        <f t="shared" si="192"/>
        <v>0</v>
      </c>
      <c r="M81" s="256">
        <f t="shared" si="192"/>
        <v>0</v>
      </c>
      <c r="N81" s="258">
        <f t="shared" si="192"/>
        <v>0</v>
      </c>
      <c r="O81" s="183"/>
      <c r="P81" s="184">
        <f t="shared" ref="P81:U81" si="193">P80*1936.27</f>
        <v>0</v>
      </c>
      <c r="Q81" s="184">
        <f t="shared" si="193"/>
        <v>0</v>
      </c>
      <c r="R81" s="184">
        <f t="shared" si="193"/>
        <v>0</v>
      </c>
      <c r="S81" s="184">
        <f t="shared" si="193"/>
        <v>0</v>
      </c>
      <c r="T81" s="184">
        <f t="shared" si="193"/>
        <v>0</v>
      </c>
      <c r="U81" s="184">
        <f t="shared" si="193"/>
        <v>0</v>
      </c>
      <c r="V81" s="184">
        <f t="shared" si="3"/>
        <v>0</v>
      </c>
    </row>
    <row r="82" spans="1:23" ht="12.75" customHeight="1" x14ac:dyDescent="0.2">
      <c r="A82" s="104">
        <f>IF(Foglio2!$J$7=1,TRUNC(V82,0),TRUNC(U82,0))</f>
        <v>0</v>
      </c>
      <c r="B82" s="245">
        <f t="shared" si="75"/>
        <v>39545</v>
      </c>
      <c r="C82" s="377"/>
      <c r="D82" s="377"/>
      <c r="E82" s="259" t="s">
        <v>3</v>
      </c>
      <c r="F82" s="260">
        <v>15</v>
      </c>
      <c r="G82" s="248">
        <f>IF(Foglio2!$J$3=Foglio2!$E$3,'Ausiliari_Coll.Scol. 1^ Pos.Ec.'!E82,IF(Foglio2!$J$3=Foglio2!$E$4,'Collab._Tecnici 1^ Pos.Ec.'!E82,IF(Foglio2!$J$3=Foglio2!$E$5,'Assistenti_Tecnici 1^ Pos.Ec.'!E82,IF(Foglio2!$J$3=Foglio2!$E$6,'Assistenti_Amm.vo 1^ Pos.Ec.'!E82,0))))</f>
        <v>0</v>
      </c>
      <c r="H82" s="248">
        <f>IF(Foglio2!$J$3=Foglio2!$E$3,'Ausiliari_Coll.Scol. 1^ Pos.Ec.'!F82,IF(Foglio2!$J$3=Foglio2!$E$4,'Collab._Tecnici 1^ Pos.Ec.'!F82,IF(Foglio2!$J$3=Foglio2!$E$5,'Assistenti_Tecnici 1^ Pos.Ec.'!F82,IF(Foglio2!$J$3=Foglio2!$E$6,'Assistenti_Amm.vo 1^ Pos.Ec.'!F82,0))))</f>
        <v>0</v>
      </c>
      <c r="I82" s="248">
        <f>IF(Foglio2!$J$3=Foglio2!$E$3,'Ausiliari_Coll.Scol. 1^ Pos.Ec.'!G82,IF(Foglio2!$J$3=Foglio2!$E$4,'Collab._Tecnici 1^ Pos.Ec.'!G82,IF(Foglio2!$J$3=Foglio2!$E$5,'Assistenti_Tecnici 1^ Pos.Ec.'!G82,IF(Foglio2!$J$3=Foglio2!$E$6,'Assistenti_Amm.vo 1^ Pos.Ec.'!G82,0))))</f>
        <v>0</v>
      </c>
      <c r="J82" s="248">
        <f>IF(Foglio2!$J$3=Foglio2!$E$3,'Ausiliari_Coll.Scol. 1^ Pos.Ec.'!H82,IF(Foglio2!$J$3=Foglio2!$E$4,'Collab._Tecnici 1^ Pos.Ec.'!H82,IF(Foglio2!$J$3=Foglio2!$E$5,'Assistenti_Tecnici 1^ Pos.Ec.'!H82,IF(Foglio2!$J$3=Foglio2!$E$6,'Assistenti_Amm.vo 1^ Pos.Ec.'!H82,0))))</f>
        <v>0</v>
      </c>
      <c r="K82" s="248">
        <f>IF(Foglio2!$J$3=Foglio2!$E$3,'Ausiliari_Coll.Scol. 1^ Pos.Ec.'!I82,IF(Foglio2!$J$3=Foglio2!$E$4,'Collab._Tecnici 1^ Pos.Ec.'!I82,IF(Foglio2!$J$3=Foglio2!$E$5,'Assistenti_Tecnici 1^ Pos.Ec.'!I82,IF(Foglio2!$J$3=Foglio2!$E$6,'Assistenti_Amm.vo 1^ Pos.Ec.'!I82,0))))</f>
        <v>0</v>
      </c>
      <c r="L82" s="261">
        <f>IF(Foglio2!$J$3=Foglio2!$E$3,'Ausiliari_Coll.Scol. 1^ Pos.Ec.'!J82,IF(Foglio2!$J$3=Foglio2!$E$4,'Collab._Tecnici 1^ Pos.Ec.'!J82,IF(Foglio2!$J$3=Foglio2!$E$5,'Assistenti_Tecnici 1^ Pos.Ec.'!J82,IF(Foglio2!$J$3=Foglio2!$E$6,'Assistenti_Amm.vo 1^ Pos.Ec.'!J82,0))))</f>
        <v>0</v>
      </c>
      <c r="M82" s="262">
        <f>IF(Foglio2!$J$3=Foglio2!$E$3,'Ausiliari_Coll.Scol. 1^ Pos.Ec.'!K82,IF(Foglio2!$J$3=Foglio2!$E$4,'Collab._Tecnici 1^ Pos.Ec.'!K82,IF(Foglio2!$J$3=Foglio2!$E$5,'Assistenti_Tecnici 1^ Pos.Ec.'!K82,IF(Foglio2!$J$3=Foglio2!$E$6,'Assistenti_Amm.vo 1^ Pos.Ec.'!K82,0))))</f>
        <v>0</v>
      </c>
      <c r="N82" s="263">
        <f>IF(Foglio2!$J$3=Foglio2!$E$3,'Ausiliari_Coll.Scol. 1^ Pos.Ec.'!L82,IF(Foglio2!$J$3=Foglio2!$E$4,'Collab._Tecnici 1^ Pos.Ec.'!L82,IF(Foglio2!$J$3=Foglio2!$E$5,'Assistenti_Tecnici 1^ Pos.Ec.'!L82,IF(Foglio2!$J$3=Foglio2!$E$6,'Assistenti_Amm.vo 1^ Pos.Ec.'!L82,0))))</f>
        <v>0</v>
      </c>
      <c r="O82" s="251"/>
      <c r="P82" s="252">
        <f>IF(Foglio2!$J$3=Foglio2!$E$3,'Ausiliari_Coll.Scol. 1^ Pos.Ec.'!N82,IF(Foglio2!$J$3=Foglio2!$E$4,'Collab._Tecnici 1^ Pos.Ec.'!N82,IF(Foglio2!$J$3=Foglio2!$E$5,'Assistenti_Tecnici 1^ Pos.Ec.'!N82,IF(Foglio2!$J$3=Foglio2!$E$6,'Assistenti_Amm.vo 1^ Pos.Ec.'!N82,0))))</f>
        <v>0</v>
      </c>
      <c r="Q82" s="252">
        <f>IF(Foglio2!$J$3=Foglio2!$E$3,'Ausiliari_Coll.Scol. 1^ Pos.Ec.'!O82,IF(Foglio2!$J$3=Foglio2!$E$4,'Collab._Tecnici 1^ Pos.Ec.'!O82,IF(Foglio2!$J$3=Foglio2!$E$5,'Assistenti_Tecnici 1^ Pos.Ec.'!O82,IF(Foglio2!$J$3=Foglio2!$E$6,'Assistenti_Amm.vo 1^ Pos.Ec.'!O82,0))))</f>
        <v>0</v>
      </c>
      <c r="R82" s="252">
        <f>IF(Foglio2!$J$3=Foglio2!$E$3,'Ausiliari_Coll.Scol. 1^ Pos.Ec.'!P82,IF(Foglio2!$J$3=Foglio2!$E$4,'Collab._Tecnici 1^ Pos.Ec.'!P82,IF(Foglio2!$J$3=Foglio2!$E$5,'Assistenti_Tecnici 1^ Pos.Ec.'!P82,IF(Foglio2!$J$3=Foglio2!$E$6,'Assistenti_Amm.vo 1^ Pos.Ec.'!P82,0))))</f>
        <v>0</v>
      </c>
      <c r="S82" s="252">
        <f>IF(Foglio2!$J$3=Foglio2!$E$3,'Ausiliari_Coll.Scol. 1^ Pos.Ec.'!Q82,IF(Foglio2!$J$3=Foglio2!$E$4,'Collab._Tecnici 1^ Pos.Ec.'!Q82,IF(Foglio2!$J$3=Foglio2!$E$5,'Assistenti_Tecnici 1^ Pos.Ec.'!Q82,IF(Foglio2!$J$3=Foglio2!$E$6,'Assistenti_Amm.vo 1^ Pos.Ec.'!Q82,0))))</f>
        <v>0</v>
      </c>
      <c r="T82" s="252">
        <f>IF(Foglio2!$J$3=Foglio2!$E$3,'Ausiliari_Coll.Scol. 1^ Pos.Ec.'!R82,IF(Foglio2!$J$3=Foglio2!$E$4,'Collab._Tecnici 1^ Pos.Ec.'!R82,IF(Foglio2!$J$3=Foglio2!$E$5,'Assistenti_Tecnici 1^ Pos.Ec.'!R82,IF(Foglio2!$J$3=Foglio2!$E$6,'Assistenti_Amm.vo 1^ Pos.Ec.'!R82,0))))</f>
        <v>0</v>
      </c>
      <c r="U82" s="252">
        <f t="shared" ref="U82" si="194">(P82)/12*0.8</f>
        <v>0</v>
      </c>
      <c r="V82" s="252">
        <f t="shared" ref="V82" si="195">(P82+R82)/12*0.8</f>
        <v>0</v>
      </c>
      <c r="W82" s="253" t="str">
        <f t="shared" ref="W82" si="196">"Fascia Da "&amp;F82&amp;" a "&amp;F83&amp;" Decorrenza "&amp;DAY(C76)&amp;"/"&amp;MONTH(C76)&amp;"/"&amp;YEAR(C76)</f>
        <v>Fascia Da 15 a 20 Decorrenza 1/4/2008</v>
      </c>
    </row>
    <row r="83" spans="1:23" ht="9" customHeight="1" x14ac:dyDescent="0.2">
      <c r="B83" s="245">
        <f t="shared" si="75"/>
        <v>39546</v>
      </c>
      <c r="C83" s="377"/>
      <c r="D83" s="377"/>
      <c r="E83" s="254" t="s">
        <v>4</v>
      </c>
      <c r="F83" s="255">
        <v>20</v>
      </c>
      <c r="G83" s="256">
        <f t="shared" ref="G83:N83" si="197">G82*1936.27</f>
        <v>0</v>
      </c>
      <c r="H83" s="256">
        <f t="shared" si="197"/>
        <v>0</v>
      </c>
      <c r="I83" s="256">
        <f t="shared" si="197"/>
        <v>0</v>
      </c>
      <c r="J83" s="256">
        <f t="shared" si="197"/>
        <v>0</v>
      </c>
      <c r="K83" s="256">
        <f t="shared" si="197"/>
        <v>0</v>
      </c>
      <c r="L83" s="257">
        <f t="shared" si="197"/>
        <v>0</v>
      </c>
      <c r="M83" s="256">
        <f t="shared" si="197"/>
        <v>0</v>
      </c>
      <c r="N83" s="258">
        <f t="shared" si="197"/>
        <v>0</v>
      </c>
      <c r="O83" s="183"/>
      <c r="P83" s="184">
        <f t="shared" ref="P83:U83" si="198">P82*1936.27</f>
        <v>0</v>
      </c>
      <c r="Q83" s="184">
        <f t="shared" si="198"/>
        <v>0</v>
      </c>
      <c r="R83" s="184">
        <f t="shared" si="198"/>
        <v>0</v>
      </c>
      <c r="S83" s="184">
        <f t="shared" si="198"/>
        <v>0</v>
      </c>
      <c r="T83" s="184">
        <f t="shared" si="198"/>
        <v>0</v>
      </c>
      <c r="U83" s="184">
        <f t="shared" si="198"/>
        <v>0</v>
      </c>
      <c r="V83" s="184">
        <f t="shared" si="3"/>
        <v>0</v>
      </c>
    </row>
    <row r="84" spans="1:23" ht="12.75" customHeight="1" x14ac:dyDescent="0.2">
      <c r="A84" s="104">
        <f>IF(Foglio2!$J$7=1,TRUNC(V84,0),TRUNC(U84,0))</f>
        <v>0</v>
      </c>
      <c r="B84" s="245">
        <f t="shared" si="75"/>
        <v>39547</v>
      </c>
      <c r="C84" s="377"/>
      <c r="D84" s="377"/>
      <c r="E84" s="259" t="s">
        <v>3</v>
      </c>
      <c r="F84" s="260">
        <v>21</v>
      </c>
      <c r="G84" s="248">
        <f>IF(Foglio2!$J$3=Foglio2!$E$3,'Ausiliari_Coll.Scol. 1^ Pos.Ec.'!E84,IF(Foglio2!$J$3=Foglio2!$E$4,'Collab._Tecnici 1^ Pos.Ec.'!E84,IF(Foglio2!$J$3=Foglio2!$E$5,'Assistenti_Tecnici 1^ Pos.Ec.'!E84,IF(Foglio2!$J$3=Foglio2!$E$6,'Assistenti_Amm.vo 1^ Pos.Ec.'!E84,0))))</f>
        <v>0</v>
      </c>
      <c r="H84" s="248">
        <f>IF(Foglio2!$J$3=Foglio2!$E$3,'Ausiliari_Coll.Scol. 1^ Pos.Ec.'!F84,IF(Foglio2!$J$3=Foglio2!$E$4,'Collab._Tecnici 1^ Pos.Ec.'!F84,IF(Foglio2!$J$3=Foglio2!$E$5,'Assistenti_Tecnici 1^ Pos.Ec.'!F84,IF(Foglio2!$J$3=Foglio2!$E$6,'Assistenti_Amm.vo 1^ Pos.Ec.'!F84,0))))</f>
        <v>0</v>
      </c>
      <c r="I84" s="248">
        <f>IF(Foglio2!$J$3=Foglio2!$E$3,'Ausiliari_Coll.Scol. 1^ Pos.Ec.'!G84,IF(Foglio2!$J$3=Foglio2!$E$4,'Collab._Tecnici 1^ Pos.Ec.'!G84,IF(Foglio2!$J$3=Foglio2!$E$5,'Assistenti_Tecnici 1^ Pos.Ec.'!G84,IF(Foglio2!$J$3=Foglio2!$E$6,'Assistenti_Amm.vo 1^ Pos.Ec.'!G84,0))))</f>
        <v>0</v>
      </c>
      <c r="J84" s="248">
        <f>IF(Foglio2!$J$3=Foglio2!$E$3,'Ausiliari_Coll.Scol. 1^ Pos.Ec.'!H84,IF(Foglio2!$J$3=Foglio2!$E$4,'Collab._Tecnici 1^ Pos.Ec.'!H84,IF(Foglio2!$J$3=Foglio2!$E$5,'Assistenti_Tecnici 1^ Pos.Ec.'!H84,IF(Foglio2!$J$3=Foglio2!$E$6,'Assistenti_Amm.vo 1^ Pos.Ec.'!H84,0))))</f>
        <v>0</v>
      </c>
      <c r="K84" s="248">
        <f>IF(Foglio2!$J$3=Foglio2!$E$3,'Ausiliari_Coll.Scol. 1^ Pos.Ec.'!I84,IF(Foglio2!$J$3=Foglio2!$E$4,'Collab._Tecnici 1^ Pos.Ec.'!I84,IF(Foglio2!$J$3=Foglio2!$E$5,'Assistenti_Tecnici 1^ Pos.Ec.'!I84,IF(Foglio2!$J$3=Foglio2!$E$6,'Assistenti_Amm.vo 1^ Pos.Ec.'!I84,0))))</f>
        <v>0</v>
      </c>
      <c r="L84" s="261">
        <f>IF(Foglio2!$J$3=Foglio2!$E$3,'Ausiliari_Coll.Scol. 1^ Pos.Ec.'!J84,IF(Foglio2!$J$3=Foglio2!$E$4,'Collab._Tecnici 1^ Pos.Ec.'!J84,IF(Foglio2!$J$3=Foglio2!$E$5,'Assistenti_Tecnici 1^ Pos.Ec.'!J84,IF(Foglio2!$J$3=Foglio2!$E$6,'Assistenti_Amm.vo 1^ Pos.Ec.'!J84,0))))</f>
        <v>0</v>
      </c>
      <c r="M84" s="262">
        <f>IF(Foglio2!$J$3=Foglio2!$E$3,'Ausiliari_Coll.Scol. 1^ Pos.Ec.'!K84,IF(Foglio2!$J$3=Foglio2!$E$4,'Collab._Tecnici 1^ Pos.Ec.'!K84,IF(Foglio2!$J$3=Foglio2!$E$5,'Assistenti_Tecnici 1^ Pos.Ec.'!K84,IF(Foglio2!$J$3=Foglio2!$E$6,'Assistenti_Amm.vo 1^ Pos.Ec.'!K84,0))))</f>
        <v>0</v>
      </c>
      <c r="N84" s="263">
        <f>IF(Foglio2!$J$3=Foglio2!$E$3,'Ausiliari_Coll.Scol. 1^ Pos.Ec.'!L84,IF(Foglio2!$J$3=Foglio2!$E$4,'Collab._Tecnici 1^ Pos.Ec.'!L84,IF(Foglio2!$J$3=Foglio2!$E$5,'Assistenti_Tecnici 1^ Pos.Ec.'!L84,IF(Foglio2!$J$3=Foglio2!$E$6,'Assistenti_Amm.vo 1^ Pos.Ec.'!L84,0))))</f>
        <v>0</v>
      </c>
      <c r="O84" s="251"/>
      <c r="P84" s="252">
        <f>IF(Foglio2!$J$3=Foglio2!$E$3,'Ausiliari_Coll.Scol. 1^ Pos.Ec.'!N84,IF(Foglio2!$J$3=Foglio2!$E$4,'Collab._Tecnici 1^ Pos.Ec.'!N84,IF(Foglio2!$J$3=Foglio2!$E$5,'Assistenti_Tecnici 1^ Pos.Ec.'!N84,IF(Foglio2!$J$3=Foglio2!$E$6,'Assistenti_Amm.vo 1^ Pos.Ec.'!N84,0))))</f>
        <v>0</v>
      </c>
      <c r="Q84" s="252">
        <f>IF(Foglio2!$J$3=Foglio2!$E$3,'Ausiliari_Coll.Scol. 1^ Pos.Ec.'!O84,IF(Foglio2!$J$3=Foglio2!$E$4,'Collab._Tecnici 1^ Pos.Ec.'!O84,IF(Foglio2!$J$3=Foglio2!$E$5,'Assistenti_Tecnici 1^ Pos.Ec.'!O84,IF(Foglio2!$J$3=Foglio2!$E$6,'Assistenti_Amm.vo 1^ Pos.Ec.'!O84,0))))</f>
        <v>0</v>
      </c>
      <c r="R84" s="252">
        <f>IF(Foglio2!$J$3=Foglio2!$E$3,'Ausiliari_Coll.Scol. 1^ Pos.Ec.'!P84,IF(Foglio2!$J$3=Foglio2!$E$4,'Collab._Tecnici 1^ Pos.Ec.'!P84,IF(Foglio2!$J$3=Foglio2!$E$5,'Assistenti_Tecnici 1^ Pos.Ec.'!P84,IF(Foglio2!$J$3=Foglio2!$E$6,'Assistenti_Amm.vo 1^ Pos.Ec.'!P84,0))))</f>
        <v>0</v>
      </c>
      <c r="S84" s="252">
        <f>IF(Foglio2!$J$3=Foglio2!$E$3,'Ausiliari_Coll.Scol. 1^ Pos.Ec.'!Q84,IF(Foglio2!$J$3=Foglio2!$E$4,'Collab._Tecnici 1^ Pos.Ec.'!Q84,IF(Foglio2!$J$3=Foglio2!$E$5,'Assistenti_Tecnici 1^ Pos.Ec.'!Q84,IF(Foglio2!$J$3=Foglio2!$E$6,'Assistenti_Amm.vo 1^ Pos.Ec.'!Q84,0))))</f>
        <v>0</v>
      </c>
      <c r="T84" s="252">
        <f>IF(Foglio2!$J$3=Foglio2!$E$3,'Ausiliari_Coll.Scol. 1^ Pos.Ec.'!R84,IF(Foglio2!$J$3=Foglio2!$E$4,'Collab._Tecnici 1^ Pos.Ec.'!R84,IF(Foglio2!$J$3=Foglio2!$E$5,'Assistenti_Tecnici 1^ Pos.Ec.'!R84,IF(Foglio2!$J$3=Foglio2!$E$6,'Assistenti_Amm.vo 1^ Pos.Ec.'!R84,0))))</f>
        <v>0</v>
      </c>
      <c r="U84" s="252">
        <f t="shared" ref="U84" si="199">(P84)/12*0.8</f>
        <v>0</v>
      </c>
      <c r="V84" s="252">
        <f t="shared" ref="V84" si="200">(P84+R84)/12*0.8</f>
        <v>0</v>
      </c>
      <c r="W84" s="253" t="str">
        <f t="shared" ref="W84" si="201">"Fascia Da "&amp;F84&amp;" a "&amp;F85&amp;" Decorrenza "&amp;DAY(C76)&amp;"/"&amp;MONTH(C76)&amp;"/"&amp;YEAR(C76)</f>
        <v>Fascia Da 21 a 27 Decorrenza 1/4/2008</v>
      </c>
    </row>
    <row r="85" spans="1:23" ht="9" customHeight="1" x14ac:dyDescent="0.2">
      <c r="B85" s="245">
        <f t="shared" si="75"/>
        <v>39548</v>
      </c>
      <c r="C85" s="377"/>
      <c r="D85" s="377"/>
      <c r="E85" s="254" t="s">
        <v>4</v>
      </c>
      <c r="F85" s="255">
        <v>27</v>
      </c>
      <c r="G85" s="256">
        <f t="shared" ref="G85:N85" si="202">G84*1936.27</f>
        <v>0</v>
      </c>
      <c r="H85" s="256">
        <f t="shared" si="202"/>
        <v>0</v>
      </c>
      <c r="I85" s="256">
        <f t="shared" si="202"/>
        <v>0</v>
      </c>
      <c r="J85" s="256">
        <f t="shared" si="202"/>
        <v>0</v>
      </c>
      <c r="K85" s="256">
        <f t="shared" si="202"/>
        <v>0</v>
      </c>
      <c r="L85" s="257">
        <f t="shared" si="202"/>
        <v>0</v>
      </c>
      <c r="M85" s="256">
        <f t="shared" si="202"/>
        <v>0</v>
      </c>
      <c r="N85" s="258">
        <f t="shared" si="202"/>
        <v>0</v>
      </c>
      <c r="O85" s="183"/>
      <c r="P85" s="184">
        <f t="shared" ref="P85:U85" si="203">P84*1936.27</f>
        <v>0</v>
      </c>
      <c r="Q85" s="184">
        <f t="shared" si="203"/>
        <v>0</v>
      </c>
      <c r="R85" s="184">
        <f t="shared" si="203"/>
        <v>0</v>
      </c>
      <c r="S85" s="184">
        <f t="shared" si="203"/>
        <v>0</v>
      </c>
      <c r="T85" s="184">
        <f t="shared" si="203"/>
        <v>0</v>
      </c>
      <c r="U85" s="184">
        <f t="shared" si="203"/>
        <v>0</v>
      </c>
      <c r="V85" s="184">
        <f t="shared" si="3"/>
        <v>0</v>
      </c>
    </row>
    <row r="86" spans="1:23" ht="12.75" customHeight="1" x14ac:dyDescent="0.2">
      <c r="A86" s="104">
        <f>IF(Foglio2!$J$7=1,TRUNC(V86,0),TRUNC(U86,0))</f>
        <v>0</v>
      </c>
      <c r="B86" s="245">
        <f t="shared" si="75"/>
        <v>39549</v>
      </c>
      <c r="C86" s="377"/>
      <c r="D86" s="377"/>
      <c r="E86" s="259" t="s">
        <v>3</v>
      </c>
      <c r="F86" s="260">
        <v>28</v>
      </c>
      <c r="G86" s="248">
        <f>IF(Foglio2!$J$3=Foglio2!$E$3,'Ausiliari_Coll.Scol. 1^ Pos.Ec.'!E86,IF(Foglio2!$J$3=Foglio2!$E$4,'Collab._Tecnici 1^ Pos.Ec.'!E86,IF(Foglio2!$J$3=Foglio2!$E$5,'Assistenti_Tecnici 1^ Pos.Ec.'!E86,IF(Foglio2!$J$3=Foglio2!$E$6,'Assistenti_Amm.vo 1^ Pos.Ec.'!E86,0))))</f>
        <v>0</v>
      </c>
      <c r="H86" s="248">
        <f>IF(Foglio2!$J$3=Foglio2!$E$3,'Ausiliari_Coll.Scol. 1^ Pos.Ec.'!F86,IF(Foglio2!$J$3=Foglio2!$E$4,'Collab._Tecnici 1^ Pos.Ec.'!F86,IF(Foglio2!$J$3=Foglio2!$E$5,'Assistenti_Tecnici 1^ Pos.Ec.'!F86,IF(Foglio2!$J$3=Foglio2!$E$6,'Assistenti_Amm.vo 1^ Pos.Ec.'!F86,0))))</f>
        <v>0</v>
      </c>
      <c r="I86" s="248">
        <f>IF(Foglio2!$J$3=Foglio2!$E$3,'Ausiliari_Coll.Scol. 1^ Pos.Ec.'!G86,IF(Foglio2!$J$3=Foglio2!$E$4,'Collab._Tecnici 1^ Pos.Ec.'!G86,IF(Foglio2!$J$3=Foglio2!$E$5,'Assistenti_Tecnici 1^ Pos.Ec.'!G86,IF(Foglio2!$J$3=Foglio2!$E$6,'Assistenti_Amm.vo 1^ Pos.Ec.'!G86,0))))</f>
        <v>0</v>
      </c>
      <c r="J86" s="248">
        <f>IF(Foglio2!$J$3=Foglio2!$E$3,'Ausiliari_Coll.Scol. 1^ Pos.Ec.'!H86,IF(Foglio2!$J$3=Foglio2!$E$4,'Collab._Tecnici 1^ Pos.Ec.'!H86,IF(Foglio2!$J$3=Foglio2!$E$5,'Assistenti_Tecnici 1^ Pos.Ec.'!H86,IF(Foglio2!$J$3=Foglio2!$E$6,'Assistenti_Amm.vo 1^ Pos.Ec.'!H86,0))))</f>
        <v>0</v>
      </c>
      <c r="K86" s="248">
        <f>IF(Foglio2!$J$3=Foglio2!$E$3,'Ausiliari_Coll.Scol. 1^ Pos.Ec.'!I86,IF(Foglio2!$J$3=Foglio2!$E$4,'Collab._Tecnici 1^ Pos.Ec.'!I86,IF(Foglio2!$J$3=Foglio2!$E$5,'Assistenti_Tecnici 1^ Pos.Ec.'!I86,IF(Foglio2!$J$3=Foglio2!$E$6,'Assistenti_Amm.vo 1^ Pos.Ec.'!I86,0))))</f>
        <v>0</v>
      </c>
      <c r="L86" s="261">
        <f>IF(Foglio2!$J$3=Foglio2!$E$3,'Ausiliari_Coll.Scol. 1^ Pos.Ec.'!J86,IF(Foglio2!$J$3=Foglio2!$E$4,'Collab._Tecnici 1^ Pos.Ec.'!J86,IF(Foglio2!$J$3=Foglio2!$E$5,'Assistenti_Tecnici 1^ Pos.Ec.'!J86,IF(Foglio2!$J$3=Foglio2!$E$6,'Assistenti_Amm.vo 1^ Pos.Ec.'!J86,0))))</f>
        <v>0</v>
      </c>
      <c r="M86" s="262">
        <f>IF(Foglio2!$J$3=Foglio2!$E$3,'Ausiliari_Coll.Scol. 1^ Pos.Ec.'!K86,IF(Foglio2!$J$3=Foglio2!$E$4,'Collab._Tecnici 1^ Pos.Ec.'!K86,IF(Foglio2!$J$3=Foglio2!$E$5,'Assistenti_Tecnici 1^ Pos.Ec.'!K86,IF(Foglio2!$J$3=Foglio2!$E$6,'Assistenti_Amm.vo 1^ Pos.Ec.'!K86,0))))</f>
        <v>0</v>
      </c>
      <c r="N86" s="263">
        <f>IF(Foglio2!$J$3=Foglio2!$E$3,'Ausiliari_Coll.Scol. 1^ Pos.Ec.'!L86,IF(Foglio2!$J$3=Foglio2!$E$4,'Collab._Tecnici 1^ Pos.Ec.'!L86,IF(Foglio2!$J$3=Foglio2!$E$5,'Assistenti_Tecnici 1^ Pos.Ec.'!L86,IF(Foglio2!$J$3=Foglio2!$E$6,'Assistenti_Amm.vo 1^ Pos.Ec.'!L86,0))))</f>
        <v>0</v>
      </c>
      <c r="O86" s="251"/>
      <c r="P86" s="252">
        <f>IF(Foglio2!$J$3=Foglio2!$E$3,'Ausiliari_Coll.Scol. 1^ Pos.Ec.'!N86,IF(Foglio2!$J$3=Foglio2!$E$4,'Collab._Tecnici 1^ Pos.Ec.'!N86,IF(Foglio2!$J$3=Foglio2!$E$5,'Assistenti_Tecnici 1^ Pos.Ec.'!N86,IF(Foglio2!$J$3=Foglio2!$E$6,'Assistenti_Amm.vo 1^ Pos.Ec.'!N86,0))))</f>
        <v>0</v>
      </c>
      <c r="Q86" s="252">
        <f>IF(Foglio2!$J$3=Foglio2!$E$3,'Ausiliari_Coll.Scol. 1^ Pos.Ec.'!O86,IF(Foglio2!$J$3=Foglio2!$E$4,'Collab._Tecnici 1^ Pos.Ec.'!O86,IF(Foglio2!$J$3=Foglio2!$E$5,'Assistenti_Tecnici 1^ Pos.Ec.'!O86,IF(Foglio2!$J$3=Foglio2!$E$6,'Assistenti_Amm.vo 1^ Pos.Ec.'!O86,0))))</f>
        <v>0</v>
      </c>
      <c r="R86" s="252">
        <f>IF(Foglio2!$J$3=Foglio2!$E$3,'Ausiliari_Coll.Scol. 1^ Pos.Ec.'!P86,IF(Foglio2!$J$3=Foglio2!$E$4,'Collab._Tecnici 1^ Pos.Ec.'!P86,IF(Foglio2!$J$3=Foglio2!$E$5,'Assistenti_Tecnici 1^ Pos.Ec.'!P86,IF(Foglio2!$J$3=Foglio2!$E$6,'Assistenti_Amm.vo 1^ Pos.Ec.'!P86,0))))</f>
        <v>0</v>
      </c>
      <c r="S86" s="252">
        <f>IF(Foglio2!$J$3=Foglio2!$E$3,'Ausiliari_Coll.Scol. 1^ Pos.Ec.'!Q86,IF(Foglio2!$J$3=Foglio2!$E$4,'Collab._Tecnici 1^ Pos.Ec.'!Q86,IF(Foglio2!$J$3=Foglio2!$E$5,'Assistenti_Tecnici 1^ Pos.Ec.'!Q86,IF(Foglio2!$J$3=Foglio2!$E$6,'Assistenti_Amm.vo 1^ Pos.Ec.'!Q86,0))))</f>
        <v>0</v>
      </c>
      <c r="T86" s="252">
        <f>IF(Foglio2!$J$3=Foglio2!$E$3,'Ausiliari_Coll.Scol. 1^ Pos.Ec.'!R86,IF(Foglio2!$J$3=Foglio2!$E$4,'Collab._Tecnici 1^ Pos.Ec.'!R86,IF(Foglio2!$J$3=Foglio2!$E$5,'Assistenti_Tecnici 1^ Pos.Ec.'!R86,IF(Foglio2!$J$3=Foglio2!$E$6,'Assistenti_Amm.vo 1^ Pos.Ec.'!R86,0))))</f>
        <v>0</v>
      </c>
      <c r="U86" s="252">
        <f t="shared" ref="U86" si="204">(P86)/12*0.8</f>
        <v>0</v>
      </c>
      <c r="V86" s="252">
        <f t="shared" ref="V86" si="205">(P86+R86)/12*0.8</f>
        <v>0</v>
      </c>
      <c r="W86" s="253" t="str">
        <f t="shared" ref="W86" si="206">"Fascia Da "&amp;F86&amp;" a "&amp;F87&amp;" Decorrenza "&amp;DAY(C76)&amp;"/"&amp;MONTH(C76)&amp;"/"&amp;YEAR(C76)</f>
        <v>Fascia Da 28 a 34 Decorrenza 1/4/2008</v>
      </c>
    </row>
    <row r="87" spans="1:23" ht="9" customHeight="1" x14ac:dyDescent="0.2">
      <c r="B87" s="245">
        <f t="shared" si="75"/>
        <v>39550</v>
      </c>
      <c r="C87" s="377"/>
      <c r="D87" s="377"/>
      <c r="E87" s="254" t="s">
        <v>4</v>
      </c>
      <c r="F87" s="255">
        <v>34</v>
      </c>
      <c r="G87" s="256">
        <f t="shared" ref="G87:N87" si="207">G86*1936.27</f>
        <v>0</v>
      </c>
      <c r="H87" s="256">
        <f t="shared" si="207"/>
        <v>0</v>
      </c>
      <c r="I87" s="256">
        <f t="shared" si="207"/>
        <v>0</v>
      </c>
      <c r="J87" s="256">
        <f t="shared" si="207"/>
        <v>0</v>
      </c>
      <c r="K87" s="256">
        <f t="shared" si="207"/>
        <v>0</v>
      </c>
      <c r="L87" s="257">
        <f t="shared" si="207"/>
        <v>0</v>
      </c>
      <c r="M87" s="256">
        <f t="shared" si="207"/>
        <v>0</v>
      </c>
      <c r="N87" s="258">
        <f t="shared" si="207"/>
        <v>0</v>
      </c>
      <c r="O87" s="183"/>
      <c r="P87" s="184">
        <f t="shared" ref="P87:U87" si="208">P86*1936.27</f>
        <v>0</v>
      </c>
      <c r="Q87" s="184">
        <f t="shared" si="208"/>
        <v>0</v>
      </c>
      <c r="R87" s="184">
        <f t="shared" si="208"/>
        <v>0</v>
      </c>
      <c r="S87" s="184">
        <f t="shared" si="208"/>
        <v>0</v>
      </c>
      <c r="T87" s="184">
        <f t="shared" si="208"/>
        <v>0</v>
      </c>
      <c r="U87" s="184">
        <f t="shared" si="208"/>
        <v>0</v>
      </c>
      <c r="V87" s="184">
        <f t="shared" si="3"/>
        <v>0</v>
      </c>
    </row>
    <row r="88" spans="1:23" ht="12.75" customHeight="1" x14ac:dyDescent="0.2">
      <c r="A88" s="104">
        <f>IF(Foglio2!$J$7=1,TRUNC(V88,0),TRUNC(U88,0))</f>
        <v>0</v>
      </c>
      <c r="B88" s="245">
        <f t="shared" si="75"/>
        <v>39551</v>
      </c>
      <c r="C88" s="377"/>
      <c r="D88" s="377"/>
      <c r="E88" s="259" t="s">
        <v>3</v>
      </c>
      <c r="F88" s="260">
        <v>35</v>
      </c>
      <c r="G88" s="248">
        <f>IF(Foglio2!$J$3=Foglio2!$E$3,'Ausiliari_Coll.Scol. 1^ Pos.Ec.'!E88,IF(Foglio2!$J$3=Foglio2!$E$4,'Collab._Tecnici 1^ Pos.Ec.'!E88,IF(Foglio2!$J$3=Foglio2!$E$5,'Assistenti_Tecnici 1^ Pos.Ec.'!E88,IF(Foglio2!$J$3=Foglio2!$E$6,'Assistenti_Amm.vo 1^ Pos.Ec.'!E88,0))))</f>
        <v>0</v>
      </c>
      <c r="H88" s="248">
        <f>IF(Foglio2!$J$3=Foglio2!$E$3,'Ausiliari_Coll.Scol. 1^ Pos.Ec.'!F88,IF(Foglio2!$J$3=Foglio2!$E$4,'Collab._Tecnici 1^ Pos.Ec.'!F88,IF(Foglio2!$J$3=Foglio2!$E$5,'Assistenti_Tecnici 1^ Pos.Ec.'!F88,IF(Foglio2!$J$3=Foglio2!$E$6,'Assistenti_Amm.vo 1^ Pos.Ec.'!F88,0))))</f>
        <v>0</v>
      </c>
      <c r="I88" s="248">
        <f>IF(Foglio2!$J$3=Foglio2!$E$3,'Ausiliari_Coll.Scol. 1^ Pos.Ec.'!G88,IF(Foglio2!$J$3=Foglio2!$E$4,'Collab._Tecnici 1^ Pos.Ec.'!G88,IF(Foglio2!$J$3=Foglio2!$E$5,'Assistenti_Tecnici 1^ Pos.Ec.'!G88,IF(Foglio2!$J$3=Foglio2!$E$6,'Assistenti_Amm.vo 1^ Pos.Ec.'!G88,0))))</f>
        <v>0</v>
      </c>
      <c r="J88" s="248">
        <f>IF(Foglio2!$J$3=Foglio2!$E$3,'Ausiliari_Coll.Scol. 1^ Pos.Ec.'!H88,IF(Foglio2!$J$3=Foglio2!$E$4,'Collab._Tecnici 1^ Pos.Ec.'!H88,IF(Foglio2!$J$3=Foglio2!$E$5,'Assistenti_Tecnici 1^ Pos.Ec.'!H88,IF(Foglio2!$J$3=Foglio2!$E$6,'Assistenti_Amm.vo 1^ Pos.Ec.'!H88,0))))</f>
        <v>0</v>
      </c>
      <c r="K88" s="248">
        <f>IF(Foglio2!$J$3=Foglio2!$E$3,'Ausiliari_Coll.Scol. 1^ Pos.Ec.'!I88,IF(Foglio2!$J$3=Foglio2!$E$4,'Collab._Tecnici 1^ Pos.Ec.'!I88,IF(Foglio2!$J$3=Foglio2!$E$5,'Assistenti_Tecnici 1^ Pos.Ec.'!I88,IF(Foglio2!$J$3=Foglio2!$E$6,'Assistenti_Amm.vo 1^ Pos.Ec.'!I88,0))))</f>
        <v>0</v>
      </c>
      <c r="L88" s="261">
        <f>IF(Foglio2!$J$3=Foglio2!$E$3,'Ausiliari_Coll.Scol. 1^ Pos.Ec.'!J88,IF(Foglio2!$J$3=Foglio2!$E$4,'Collab._Tecnici 1^ Pos.Ec.'!J88,IF(Foglio2!$J$3=Foglio2!$E$5,'Assistenti_Tecnici 1^ Pos.Ec.'!J88,IF(Foglio2!$J$3=Foglio2!$E$6,'Assistenti_Amm.vo 1^ Pos.Ec.'!J88,0))))</f>
        <v>0</v>
      </c>
      <c r="M88" s="262">
        <f>IF(Foglio2!$J$3=Foglio2!$E$3,'Ausiliari_Coll.Scol. 1^ Pos.Ec.'!K88,IF(Foglio2!$J$3=Foglio2!$E$4,'Collab._Tecnici 1^ Pos.Ec.'!K88,IF(Foglio2!$J$3=Foglio2!$E$5,'Assistenti_Tecnici 1^ Pos.Ec.'!K88,IF(Foglio2!$J$3=Foglio2!$E$6,'Assistenti_Amm.vo 1^ Pos.Ec.'!K88,0))))</f>
        <v>0</v>
      </c>
      <c r="N88" s="263">
        <f>IF(Foglio2!$J$3=Foglio2!$E$3,'Ausiliari_Coll.Scol. 1^ Pos.Ec.'!L88,IF(Foglio2!$J$3=Foglio2!$E$4,'Collab._Tecnici 1^ Pos.Ec.'!L88,IF(Foglio2!$J$3=Foglio2!$E$5,'Assistenti_Tecnici 1^ Pos.Ec.'!L88,IF(Foglio2!$J$3=Foglio2!$E$6,'Assistenti_Amm.vo 1^ Pos.Ec.'!L88,0))))</f>
        <v>0</v>
      </c>
      <c r="O88" s="251"/>
      <c r="P88" s="252">
        <f>IF(Foglio2!$J$3=Foglio2!$E$3,'Ausiliari_Coll.Scol. 1^ Pos.Ec.'!N88,IF(Foglio2!$J$3=Foglio2!$E$4,'Collab._Tecnici 1^ Pos.Ec.'!N88,IF(Foglio2!$J$3=Foglio2!$E$5,'Assistenti_Tecnici 1^ Pos.Ec.'!N88,IF(Foglio2!$J$3=Foglio2!$E$6,'Assistenti_Amm.vo 1^ Pos.Ec.'!N88,0))))</f>
        <v>0</v>
      </c>
      <c r="Q88" s="252">
        <f>IF(Foglio2!$J$3=Foglio2!$E$3,'Ausiliari_Coll.Scol. 1^ Pos.Ec.'!O88,IF(Foglio2!$J$3=Foglio2!$E$4,'Collab._Tecnici 1^ Pos.Ec.'!O88,IF(Foglio2!$J$3=Foglio2!$E$5,'Assistenti_Tecnici 1^ Pos.Ec.'!O88,IF(Foglio2!$J$3=Foglio2!$E$6,'Assistenti_Amm.vo 1^ Pos.Ec.'!O88,0))))</f>
        <v>0</v>
      </c>
      <c r="R88" s="252">
        <f>IF(Foglio2!$J$3=Foglio2!$E$3,'Ausiliari_Coll.Scol. 1^ Pos.Ec.'!P88,IF(Foglio2!$J$3=Foglio2!$E$4,'Collab._Tecnici 1^ Pos.Ec.'!P88,IF(Foglio2!$J$3=Foglio2!$E$5,'Assistenti_Tecnici 1^ Pos.Ec.'!P88,IF(Foglio2!$J$3=Foglio2!$E$6,'Assistenti_Amm.vo 1^ Pos.Ec.'!P88,0))))</f>
        <v>0</v>
      </c>
      <c r="S88" s="252">
        <f>IF(Foglio2!$J$3=Foglio2!$E$3,'Ausiliari_Coll.Scol. 1^ Pos.Ec.'!Q88,IF(Foglio2!$J$3=Foglio2!$E$4,'Collab._Tecnici 1^ Pos.Ec.'!Q88,IF(Foglio2!$J$3=Foglio2!$E$5,'Assistenti_Tecnici 1^ Pos.Ec.'!Q88,IF(Foglio2!$J$3=Foglio2!$E$6,'Assistenti_Amm.vo 1^ Pos.Ec.'!Q88,0))))</f>
        <v>0</v>
      </c>
      <c r="T88" s="252">
        <f>IF(Foglio2!$J$3=Foglio2!$E$3,'Ausiliari_Coll.Scol. 1^ Pos.Ec.'!R88,IF(Foglio2!$J$3=Foglio2!$E$4,'Collab._Tecnici 1^ Pos.Ec.'!R88,IF(Foglio2!$J$3=Foglio2!$E$5,'Assistenti_Tecnici 1^ Pos.Ec.'!R88,IF(Foglio2!$J$3=Foglio2!$E$6,'Assistenti_Amm.vo 1^ Pos.Ec.'!R88,0))))</f>
        <v>0</v>
      </c>
      <c r="U88" s="252">
        <f t="shared" ref="U88" si="209">(P88)/12*0.8</f>
        <v>0</v>
      </c>
      <c r="V88" s="252">
        <f t="shared" ref="V88" si="210">(P88+R88)/12*0.8</f>
        <v>0</v>
      </c>
      <c r="W88" s="253" t="str">
        <f t="shared" ref="W88" si="211">"Fascia Da "&amp;F88&amp;" a "&amp;F89&amp;" Decorrenza "&amp;DAY(C76)&amp;"/"&amp;MONTH(C76)&amp;"/"&amp;YEAR(C76)</f>
        <v>Fascia Da 35 a  Decorrenza 1/4/2008</v>
      </c>
    </row>
    <row r="89" spans="1:23" ht="9" customHeight="1" x14ac:dyDescent="0.2">
      <c r="B89" s="245">
        <f t="shared" si="75"/>
        <v>39552</v>
      </c>
      <c r="C89" s="378"/>
      <c r="D89" s="378"/>
      <c r="E89" s="264" t="s">
        <v>4</v>
      </c>
      <c r="F89" s="265"/>
      <c r="G89" s="256">
        <f t="shared" ref="G89:N89" si="212">G88*1936.27</f>
        <v>0</v>
      </c>
      <c r="H89" s="256">
        <f t="shared" si="212"/>
        <v>0</v>
      </c>
      <c r="I89" s="256">
        <f t="shared" si="212"/>
        <v>0</v>
      </c>
      <c r="J89" s="256">
        <f t="shared" si="212"/>
        <v>0</v>
      </c>
      <c r="K89" s="256">
        <f t="shared" si="212"/>
        <v>0</v>
      </c>
      <c r="L89" s="266">
        <f t="shared" si="212"/>
        <v>0</v>
      </c>
      <c r="M89" s="267">
        <f t="shared" si="212"/>
        <v>0</v>
      </c>
      <c r="N89" s="268">
        <f t="shared" si="212"/>
        <v>0</v>
      </c>
      <c r="O89" s="183"/>
      <c r="P89" s="184">
        <f t="shared" ref="P89:U89" si="213">P88*1936.27</f>
        <v>0</v>
      </c>
      <c r="Q89" s="184">
        <f t="shared" si="213"/>
        <v>0</v>
      </c>
      <c r="R89" s="184">
        <f t="shared" si="213"/>
        <v>0</v>
      </c>
      <c r="S89" s="184">
        <f t="shared" si="213"/>
        <v>0</v>
      </c>
      <c r="T89" s="184">
        <f t="shared" si="213"/>
        <v>0</v>
      </c>
      <c r="U89" s="184">
        <f t="shared" si="213"/>
        <v>0</v>
      </c>
      <c r="V89" s="184">
        <f t="shared" si="3"/>
        <v>0</v>
      </c>
    </row>
    <row r="90" spans="1:23" ht="12.75" customHeight="1" x14ac:dyDescent="0.2">
      <c r="A90" s="104">
        <f>IF(Foglio2!$J$7=1,TRUNC(V90,0),TRUNC(U90,0))</f>
        <v>0</v>
      </c>
      <c r="B90" s="245">
        <f t="shared" ref="B90" si="214">C92</f>
        <v>39630</v>
      </c>
      <c r="C90" s="375">
        <v>39630</v>
      </c>
      <c r="D90" s="375">
        <v>39813</v>
      </c>
      <c r="E90" s="246" t="s">
        <v>3</v>
      </c>
      <c r="F90" s="247">
        <v>0</v>
      </c>
      <c r="G90" s="248">
        <f>IF(Foglio2!$J$3=Foglio2!$E$3,'Ausiliari_Coll.Scol. 1^ Pos.Ec.'!E90,IF(Foglio2!$J$3=Foglio2!$E$4,'Collab._Tecnici 1^ Pos.Ec.'!E90,IF(Foglio2!$J$3=Foglio2!$E$5,'Assistenti_Tecnici 1^ Pos.Ec.'!E90,IF(Foglio2!$J$3=Foglio2!$E$6,'Assistenti_Amm.vo 1^ Pos.Ec.'!E90,0))))</f>
        <v>0</v>
      </c>
      <c r="H90" s="248">
        <f>IF(Foglio2!$J$3=Foglio2!$E$3,'Ausiliari_Coll.Scol. 1^ Pos.Ec.'!F90,IF(Foglio2!$J$3=Foglio2!$E$4,'Collab._Tecnici 1^ Pos.Ec.'!F90,IF(Foglio2!$J$3=Foglio2!$E$5,'Assistenti_Tecnici 1^ Pos.Ec.'!F90,IF(Foglio2!$J$3=Foglio2!$E$6,'Assistenti_Amm.vo 1^ Pos.Ec.'!F90,0))))</f>
        <v>0</v>
      </c>
      <c r="I90" s="248">
        <f>IF(Foglio2!$J$3=Foglio2!$E$3,'Ausiliari_Coll.Scol. 1^ Pos.Ec.'!G90,IF(Foglio2!$J$3=Foglio2!$E$4,'Collab._Tecnici 1^ Pos.Ec.'!G90,IF(Foglio2!$J$3=Foglio2!$E$5,'Assistenti_Tecnici 1^ Pos.Ec.'!G90,IF(Foglio2!$J$3=Foglio2!$E$6,'Assistenti_Amm.vo 1^ Pos.Ec.'!G90,0))))</f>
        <v>0</v>
      </c>
      <c r="J90" s="248">
        <f>IF(Foglio2!$J$3=Foglio2!$E$3,'Ausiliari_Coll.Scol. 1^ Pos.Ec.'!H90,IF(Foglio2!$J$3=Foglio2!$E$4,'Collab._Tecnici 1^ Pos.Ec.'!H90,IF(Foglio2!$J$3=Foglio2!$E$5,'Assistenti_Tecnici 1^ Pos.Ec.'!H90,IF(Foglio2!$J$3=Foglio2!$E$6,'Assistenti_Amm.vo 1^ Pos.Ec.'!H90,0))))</f>
        <v>0</v>
      </c>
      <c r="K90" s="248">
        <f>IF(Foglio2!$J$3=Foglio2!$E$3,'Ausiliari_Coll.Scol. 1^ Pos.Ec.'!I90,IF(Foglio2!$J$3=Foglio2!$E$4,'Collab._Tecnici 1^ Pos.Ec.'!I90,IF(Foglio2!$J$3=Foglio2!$E$5,'Assistenti_Tecnici 1^ Pos.Ec.'!I90,IF(Foglio2!$J$3=Foglio2!$E$6,'Assistenti_Amm.vo 1^ Pos.Ec.'!I90,0))))</f>
        <v>0</v>
      </c>
      <c r="L90" s="248">
        <f>IF(Foglio2!$J$3=Foglio2!$E$3,'Ausiliari_Coll.Scol. 1^ Pos.Ec.'!J90,IF(Foglio2!$J$3=Foglio2!$E$4,'Collab._Tecnici 1^ Pos.Ec.'!J90,IF(Foglio2!$J$3=Foglio2!$E$5,'Assistenti_Tecnici 1^ Pos.Ec.'!J90,IF(Foglio2!$J$3=Foglio2!$E$6,'Assistenti_Amm.vo 1^ Pos.Ec.'!J90,0))))</f>
        <v>0</v>
      </c>
      <c r="M90" s="249">
        <f>IF(Foglio2!$J$3=Foglio2!$E$3,'Ausiliari_Coll.Scol. 1^ Pos.Ec.'!K90,IF(Foglio2!$J$3=Foglio2!$E$4,'Collab._Tecnici 1^ Pos.Ec.'!K90,IF(Foglio2!$J$3=Foglio2!$E$5,'Assistenti_Tecnici 1^ Pos.Ec.'!K90,IF(Foglio2!$J$3=Foglio2!$E$6,'Assistenti_Amm.vo 1^ Pos.Ec.'!K90,0))))</f>
        <v>0</v>
      </c>
      <c r="N90" s="250">
        <f>IF(Foglio2!$J$3=Foglio2!$E$3,'Ausiliari_Coll.Scol. 1^ Pos.Ec.'!L90,IF(Foglio2!$J$3=Foglio2!$E$4,'Collab._Tecnici 1^ Pos.Ec.'!L90,IF(Foglio2!$J$3=Foglio2!$E$5,'Assistenti_Tecnici 1^ Pos.Ec.'!L90,IF(Foglio2!$J$3=Foglio2!$E$6,'Assistenti_Amm.vo 1^ Pos.Ec.'!L90,0))))</f>
        <v>0</v>
      </c>
      <c r="O90" s="251"/>
      <c r="P90" s="252">
        <f>IF(Foglio2!$J$3=Foglio2!$E$3,'Ausiliari_Coll.Scol. 1^ Pos.Ec.'!N90,IF(Foglio2!$J$3=Foglio2!$E$4,'Collab._Tecnici 1^ Pos.Ec.'!N90,IF(Foglio2!$J$3=Foglio2!$E$5,'Assistenti_Tecnici 1^ Pos.Ec.'!N90,IF(Foglio2!$J$3=Foglio2!$E$6,'Assistenti_Amm.vo 1^ Pos.Ec.'!N90,0))))</f>
        <v>0</v>
      </c>
      <c r="Q90" s="252">
        <f>IF(Foglio2!$J$3=Foglio2!$E$3,'Ausiliari_Coll.Scol. 1^ Pos.Ec.'!O90,IF(Foglio2!$J$3=Foglio2!$E$4,'Collab._Tecnici 1^ Pos.Ec.'!O90,IF(Foglio2!$J$3=Foglio2!$E$5,'Assistenti_Tecnici 1^ Pos.Ec.'!O90,IF(Foglio2!$J$3=Foglio2!$E$6,'Assistenti_Amm.vo 1^ Pos.Ec.'!O90,0))))</f>
        <v>0</v>
      </c>
      <c r="R90" s="252">
        <f>IF(Foglio2!$J$3=Foglio2!$E$3,'Ausiliari_Coll.Scol. 1^ Pos.Ec.'!P90,IF(Foglio2!$J$3=Foglio2!$E$4,'Collab._Tecnici 1^ Pos.Ec.'!P90,IF(Foglio2!$J$3=Foglio2!$E$5,'Assistenti_Tecnici 1^ Pos.Ec.'!P90,IF(Foglio2!$J$3=Foglio2!$E$6,'Assistenti_Amm.vo 1^ Pos.Ec.'!P90,0))))</f>
        <v>0</v>
      </c>
      <c r="S90" s="252">
        <f>IF(Foglio2!$J$3=Foglio2!$E$3,'Ausiliari_Coll.Scol. 1^ Pos.Ec.'!Q90,IF(Foglio2!$J$3=Foglio2!$E$4,'Collab._Tecnici 1^ Pos.Ec.'!Q90,IF(Foglio2!$J$3=Foglio2!$E$5,'Assistenti_Tecnici 1^ Pos.Ec.'!Q90,IF(Foglio2!$J$3=Foglio2!$E$6,'Assistenti_Amm.vo 1^ Pos.Ec.'!Q90,0))))</f>
        <v>0</v>
      </c>
      <c r="T90" s="252">
        <f>IF(Foglio2!$J$3=Foglio2!$E$3,'Ausiliari_Coll.Scol. 1^ Pos.Ec.'!R90,IF(Foglio2!$J$3=Foglio2!$E$4,'Collab._Tecnici 1^ Pos.Ec.'!R90,IF(Foglio2!$J$3=Foglio2!$E$5,'Assistenti_Tecnici 1^ Pos.Ec.'!R90,IF(Foglio2!$J$3=Foglio2!$E$6,'Assistenti_Amm.vo 1^ Pos.Ec.'!R90,0))))</f>
        <v>0</v>
      </c>
      <c r="U90" s="252">
        <f t="shared" ref="U90" si="215">(P90)/12*0.8</f>
        <v>0</v>
      </c>
      <c r="V90" s="252">
        <f t="shared" ref="V90" si="216">(P90+R90)/12*0.8</f>
        <v>0</v>
      </c>
      <c r="W90" s="253" t="str">
        <f t="shared" ref="W90" si="217">"Fascia Da "&amp;F90&amp;" a "&amp;F91&amp;" Decorrenza "&amp;DAY(C90)&amp;"/"&amp;MONTH(C90)&amp;"/"&amp;YEAR(C90)</f>
        <v>Fascia Da 0 a 2 Decorrenza 1/7/2008</v>
      </c>
    </row>
    <row r="91" spans="1:23" ht="9" customHeight="1" x14ac:dyDescent="0.2">
      <c r="B91" s="245">
        <f t="shared" ref="B91" si="218">B90+1</f>
        <v>39631</v>
      </c>
      <c r="C91" s="376"/>
      <c r="D91" s="376"/>
      <c r="E91" s="254" t="s">
        <v>4</v>
      </c>
      <c r="F91" s="255">
        <v>2</v>
      </c>
      <c r="G91" s="256">
        <f t="shared" ref="G91:N91" si="219">G90*1936.27</f>
        <v>0</v>
      </c>
      <c r="H91" s="256">
        <f t="shared" si="219"/>
        <v>0</v>
      </c>
      <c r="I91" s="256">
        <f t="shared" si="219"/>
        <v>0</v>
      </c>
      <c r="J91" s="256">
        <f t="shared" si="219"/>
        <v>0</v>
      </c>
      <c r="K91" s="256">
        <f t="shared" si="219"/>
        <v>0</v>
      </c>
      <c r="L91" s="257">
        <f t="shared" si="219"/>
        <v>0</v>
      </c>
      <c r="M91" s="256">
        <f t="shared" si="219"/>
        <v>0</v>
      </c>
      <c r="N91" s="258">
        <f t="shared" si="219"/>
        <v>0</v>
      </c>
      <c r="O91" s="183"/>
      <c r="P91" s="184">
        <f t="shared" ref="P91:U91" si="220">P90*1936.27</f>
        <v>0</v>
      </c>
      <c r="Q91" s="184">
        <f t="shared" si="220"/>
        <v>0</v>
      </c>
      <c r="R91" s="184">
        <f t="shared" si="220"/>
        <v>0</v>
      </c>
      <c r="S91" s="184">
        <f t="shared" si="220"/>
        <v>0</v>
      </c>
      <c r="T91" s="184">
        <f t="shared" si="220"/>
        <v>0</v>
      </c>
      <c r="U91" s="184">
        <f t="shared" si="220"/>
        <v>0</v>
      </c>
      <c r="V91" s="184">
        <f t="shared" si="3"/>
        <v>0</v>
      </c>
    </row>
    <row r="92" spans="1:23" ht="12.75" customHeight="1" x14ac:dyDescent="0.2">
      <c r="A92" s="104">
        <f>IF(Foglio2!$J$7=1,TRUNC(V92,0),TRUNC(U92,0))</f>
        <v>0</v>
      </c>
      <c r="B92" s="245">
        <f t="shared" si="75"/>
        <v>39632</v>
      </c>
      <c r="C92" s="377">
        <v>39630</v>
      </c>
      <c r="D92" s="377">
        <v>39813</v>
      </c>
      <c r="E92" s="259" t="s">
        <v>3</v>
      </c>
      <c r="F92" s="260">
        <v>3</v>
      </c>
      <c r="G92" s="248">
        <f>IF(Foglio2!$J$3=Foglio2!$E$3,'Ausiliari_Coll.Scol. 1^ Pos.Ec.'!E92,IF(Foglio2!$J$3=Foglio2!$E$4,'Collab._Tecnici 1^ Pos.Ec.'!E92,IF(Foglio2!$J$3=Foglio2!$E$5,'Assistenti_Tecnici 1^ Pos.Ec.'!E92,IF(Foglio2!$J$3=Foglio2!$E$6,'Assistenti_Amm.vo 1^ Pos.Ec.'!E92,0))))</f>
        <v>0</v>
      </c>
      <c r="H92" s="248">
        <f>IF(Foglio2!$J$3=Foglio2!$E$3,'Ausiliari_Coll.Scol. 1^ Pos.Ec.'!F92,IF(Foglio2!$J$3=Foglio2!$E$4,'Collab._Tecnici 1^ Pos.Ec.'!F92,IF(Foglio2!$J$3=Foglio2!$E$5,'Assistenti_Tecnici 1^ Pos.Ec.'!F92,IF(Foglio2!$J$3=Foglio2!$E$6,'Assistenti_Amm.vo 1^ Pos.Ec.'!F92,0))))</f>
        <v>0</v>
      </c>
      <c r="I92" s="248">
        <f>IF(Foglio2!$J$3=Foglio2!$E$3,'Ausiliari_Coll.Scol. 1^ Pos.Ec.'!G92,IF(Foglio2!$J$3=Foglio2!$E$4,'Collab._Tecnici 1^ Pos.Ec.'!G92,IF(Foglio2!$J$3=Foglio2!$E$5,'Assistenti_Tecnici 1^ Pos.Ec.'!G92,IF(Foglio2!$J$3=Foglio2!$E$6,'Assistenti_Amm.vo 1^ Pos.Ec.'!G92,0))))</f>
        <v>0</v>
      </c>
      <c r="J92" s="248">
        <f>IF(Foglio2!$J$3=Foglio2!$E$3,'Ausiliari_Coll.Scol. 1^ Pos.Ec.'!H92,IF(Foglio2!$J$3=Foglio2!$E$4,'Collab._Tecnici 1^ Pos.Ec.'!H92,IF(Foglio2!$J$3=Foglio2!$E$5,'Assistenti_Tecnici 1^ Pos.Ec.'!H92,IF(Foglio2!$J$3=Foglio2!$E$6,'Assistenti_Amm.vo 1^ Pos.Ec.'!H92,0))))</f>
        <v>0</v>
      </c>
      <c r="K92" s="248">
        <f>IF(Foglio2!$J$3=Foglio2!$E$3,'Ausiliari_Coll.Scol. 1^ Pos.Ec.'!I92,IF(Foglio2!$J$3=Foglio2!$E$4,'Collab._Tecnici 1^ Pos.Ec.'!I92,IF(Foglio2!$J$3=Foglio2!$E$5,'Assistenti_Tecnici 1^ Pos.Ec.'!I92,IF(Foglio2!$J$3=Foglio2!$E$6,'Assistenti_Amm.vo 1^ Pos.Ec.'!I92,0))))</f>
        <v>0</v>
      </c>
      <c r="L92" s="261">
        <f>IF(Foglio2!$J$3=Foglio2!$E$3,'Ausiliari_Coll.Scol. 1^ Pos.Ec.'!J92,IF(Foglio2!$J$3=Foglio2!$E$4,'Collab._Tecnici 1^ Pos.Ec.'!J92,IF(Foglio2!$J$3=Foglio2!$E$5,'Assistenti_Tecnici 1^ Pos.Ec.'!J92,IF(Foglio2!$J$3=Foglio2!$E$6,'Assistenti_Amm.vo 1^ Pos.Ec.'!J92,0))))</f>
        <v>0</v>
      </c>
      <c r="M92" s="262">
        <f>IF(Foglio2!$J$3=Foglio2!$E$3,'Ausiliari_Coll.Scol. 1^ Pos.Ec.'!K92,IF(Foglio2!$J$3=Foglio2!$E$4,'Collab._Tecnici 1^ Pos.Ec.'!K92,IF(Foglio2!$J$3=Foglio2!$E$5,'Assistenti_Tecnici 1^ Pos.Ec.'!K92,IF(Foglio2!$J$3=Foglio2!$E$6,'Assistenti_Amm.vo 1^ Pos.Ec.'!K92,0))))</f>
        <v>0</v>
      </c>
      <c r="N92" s="263">
        <f>IF(Foglio2!$J$3=Foglio2!$E$3,'Ausiliari_Coll.Scol. 1^ Pos.Ec.'!L92,IF(Foglio2!$J$3=Foglio2!$E$4,'Collab._Tecnici 1^ Pos.Ec.'!L92,IF(Foglio2!$J$3=Foglio2!$E$5,'Assistenti_Tecnici 1^ Pos.Ec.'!L92,IF(Foglio2!$J$3=Foglio2!$E$6,'Assistenti_Amm.vo 1^ Pos.Ec.'!L92,0))))</f>
        <v>0</v>
      </c>
      <c r="O92" s="251"/>
      <c r="P92" s="252">
        <f>IF(Foglio2!$J$3=Foglio2!$E$3,'Ausiliari_Coll.Scol. 1^ Pos.Ec.'!N92,IF(Foglio2!$J$3=Foglio2!$E$4,'Collab._Tecnici 1^ Pos.Ec.'!N92,IF(Foglio2!$J$3=Foglio2!$E$5,'Assistenti_Tecnici 1^ Pos.Ec.'!N92,IF(Foglio2!$J$3=Foglio2!$E$6,'Assistenti_Amm.vo 1^ Pos.Ec.'!N92,0))))</f>
        <v>0</v>
      </c>
      <c r="Q92" s="252">
        <f>IF(Foglio2!$J$3=Foglio2!$E$3,'Ausiliari_Coll.Scol. 1^ Pos.Ec.'!O92,IF(Foglio2!$J$3=Foglio2!$E$4,'Collab._Tecnici 1^ Pos.Ec.'!O92,IF(Foglio2!$J$3=Foglio2!$E$5,'Assistenti_Tecnici 1^ Pos.Ec.'!O92,IF(Foglio2!$J$3=Foglio2!$E$6,'Assistenti_Amm.vo 1^ Pos.Ec.'!O92,0))))</f>
        <v>0</v>
      </c>
      <c r="R92" s="252">
        <f>IF(Foglio2!$J$3=Foglio2!$E$3,'Ausiliari_Coll.Scol. 1^ Pos.Ec.'!P92,IF(Foglio2!$J$3=Foglio2!$E$4,'Collab._Tecnici 1^ Pos.Ec.'!P92,IF(Foglio2!$J$3=Foglio2!$E$5,'Assistenti_Tecnici 1^ Pos.Ec.'!P92,IF(Foglio2!$J$3=Foglio2!$E$6,'Assistenti_Amm.vo 1^ Pos.Ec.'!P92,0))))</f>
        <v>0</v>
      </c>
      <c r="S92" s="252">
        <f>IF(Foglio2!$J$3=Foglio2!$E$3,'Ausiliari_Coll.Scol. 1^ Pos.Ec.'!Q92,IF(Foglio2!$J$3=Foglio2!$E$4,'Collab._Tecnici 1^ Pos.Ec.'!Q92,IF(Foglio2!$J$3=Foglio2!$E$5,'Assistenti_Tecnici 1^ Pos.Ec.'!Q92,IF(Foglio2!$J$3=Foglio2!$E$6,'Assistenti_Amm.vo 1^ Pos.Ec.'!Q92,0))))</f>
        <v>0</v>
      </c>
      <c r="T92" s="252">
        <f>IF(Foglio2!$J$3=Foglio2!$E$3,'Ausiliari_Coll.Scol. 1^ Pos.Ec.'!R92,IF(Foglio2!$J$3=Foglio2!$E$4,'Collab._Tecnici 1^ Pos.Ec.'!R92,IF(Foglio2!$J$3=Foglio2!$E$5,'Assistenti_Tecnici 1^ Pos.Ec.'!R92,IF(Foglio2!$J$3=Foglio2!$E$6,'Assistenti_Amm.vo 1^ Pos.Ec.'!R92,0))))</f>
        <v>0</v>
      </c>
      <c r="U92" s="252">
        <f t="shared" ref="U92" si="221">(P92)/12*0.8</f>
        <v>0</v>
      </c>
      <c r="V92" s="252">
        <f t="shared" ref="V92" si="222">(P92+R92)/12*0.8</f>
        <v>0</v>
      </c>
      <c r="W92" s="253" t="str">
        <f t="shared" ref="W92" si="223">"Fascia Da "&amp;F92&amp;" a "&amp;F93&amp;" Decorrenza "&amp;DAY(C90)&amp;"/"&amp;MONTH(C90)&amp;"/"&amp;YEAR(C90)</f>
        <v>Fascia Da 3 a 8 Decorrenza 1/7/2008</v>
      </c>
    </row>
    <row r="93" spans="1:23" ht="9" customHeight="1" x14ac:dyDescent="0.2">
      <c r="B93" s="245">
        <f t="shared" si="75"/>
        <v>39633</v>
      </c>
      <c r="C93" s="377"/>
      <c r="D93" s="377"/>
      <c r="E93" s="254" t="s">
        <v>4</v>
      </c>
      <c r="F93" s="255">
        <v>8</v>
      </c>
      <c r="G93" s="256">
        <f t="shared" ref="G93:N93" si="224">G92*1936.27</f>
        <v>0</v>
      </c>
      <c r="H93" s="256">
        <f t="shared" si="224"/>
        <v>0</v>
      </c>
      <c r="I93" s="256">
        <f t="shared" si="224"/>
        <v>0</v>
      </c>
      <c r="J93" s="256">
        <f t="shared" si="224"/>
        <v>0</v>
      </c>
      <c r="K93" s="256">
        <f t="shared" si="224"/>
        <v>0</v>
      </c>
      <c r="L93" s="257">
        <f t="shared" si="224"/>
        <v>0</v>
      </c>
      <c r="M93" s="256">
        <f t="shared" si="224"/>
        <v>0</v>
      </c>
      <c r="N93" s="258">
        <f t="shared" si="224"/>
        <v>0</v>
      </c>
      <c r="O93" s="183"/>
      <c r="P93" s="184">
        <f t="shared" ref="P93:U93" si="225">P92*1936.27</f>
        <v>0</v>
      </c>
      <c r="Q93" s="184">
        <f t="shared" si="225"/>
        <v>0</v>
      </c>
      <c r="R93" s="184">
        <f t="shared" si="225"/>
        <v>0</v>
      </c>
      <c r="S93" s="184">
        <f t="shared" si="225"/>
        <v>0</v>
      </c>
      <c r="T93" s="184">
        <f t="shared" si="225"/>
        <v>0</v>
      </c>
      <c r="U93" s="184">
        <f t="shared" si="225"/>
        <v>0</v>
      </c>
      <c r="V93" s="184">
        <f t="shared" si="3"/>
        <v>0</v>
      </c>
    </row>
    <row r="94" spans="1:23" ht="12.75" customHeight="1" x14ac:dyDescent="0.2">
      <c r="A94" s="104">
        <f>IF(Foglio2!$J$7=1,TRUNC(V94,0),TRUNC(U94,0))</f>
        <v>0</v>
      </c>
      <c r="B94" s="245">
        <f t="shared" si="75"/>
        <v>39634</v>
      </c>
      <c r="C94" s="377"/>
      <c r="D94" s="377"/>
      <c r="E94" s="259" t="s">
        <v>3</v>
      </c>
      <c r="F94" s="260">
        <v>9</v>
      </c>
      <c r="G94" s="248">
        <f>IF(Foglio2!$J$3=Foglio2!$E$3,'Ausiliari_Coll.Scol. 1^ Pos.Ec.'!E94,IF(Foglio2!$J$3=Foglio2!$E$4,'Collab._Tecnici 1^ Pos.Ec.'!E94,IF(Foglio2!$J$3=Foglio2!$E$5,'Assistenti_Tecnici 1^ Pos.Ec.'!E94,IF(Foglio2!$J$3=Foglio2!$E$6,'Assistenti_Amm.vo 1^ Pos.Ec.'!E94,0))))</f>
        <v>0</v>
      </c>
      <c r="H94" s="248">
        <f>IF(Foglio2!$J$3=Foglio2!$E$3,'Ausiliari_Coll.Scol. 1^ Pos.Ec.'!F94,IF(Foglio2!$J$3=Foglio2!$E$4,'Collab._Tecnici 1^ Pos.Ec.'!F94,IF(Foglio2!$J$3=Foglio2!$E$5,'Assistenti_Tecnici 1^ Pos.Ec.'!F94,IF(Foglio2!$J$3=Foglio2!$E$6,'Assistenti_Amm.vo 1^ Pos.Ec.'!F94,0))))</f>
        <v>0</v>
      </c>
      <c r="I94" s="248">
        <f>IF(Foglio2!$J$3=Foglio2!$E$3,'Ausiliari_Coll.Scol. 1^ Pos.Ec.'!G94,IF(Foglio2!$J$3=Foglio2!$E$4,'Collab._Tecnici 1^ Pos.Ec.'!G94,IF(Foglio2!$J$3=Foglio2!$E$5,'Assistenti_Tecnici 1^ Pos.Ec.'!G94,IF(Foglio2!$J$3=Foglio2!$E$6,'Assistenti_Amm.vo 1^ Pos.Ec.'!G94,0))))</f>
        <v>0</v>
      </c>
      <c r="J94" s="248">
        <f>IF(Foglio2!$J$3=Foglio2!$E$3,'Ausiliari_Coll.Scol. 1^ Pos.Ec.'!H94,IF(Foglio2!$J$3=Foglio2!$E$4,'Collab._Tecnici 1^ Pos.Ec.'!H94,IF(Foglio2!$J$3=Foglio2!$E$5,'Assistenti_Tecnici 1^ Pos.Ec.'!H94,IF(Foglio2!$J$3=Foglio2!$E$6,'Assistenti_Amm.vo 1^ Pos.Ec.'!H94,0))))</f>
        <v>0</v>
      </c>
      <c r="K94" s="248">
        <f>IF(Foglio2!$J$3=Foglio2!$E$3,'Ausiliari_Coll.Scol. 1^ Pos.Ec.'!I94,IF(Foglio2!$J$3=Foglio2!$E$4,'Collab._Tecnici 1^ Pos.Ec.'!I94,IF(Foglio2!$J$3=Foglio2!$E$5,'Assistenti_Tecnici 1^ Pos.Ec.'!I94,IF(Foglio2!$J$3=Foglio2!$E$6,'Assistenti_Amm.vo 1^ Pos.Ec.'!I94,0))))</f>
        <v>0</v>
      </c>
      <c r="L94" s="261">
        <f>IF(Foglio2!$J$3=Foglio2!$E$3,'Ausiliari_Coll.Scol. 1^ Pos.Ec.'!J94,IF(Foglio2!$J$3=Foglio2!$E$4,'Collab._Tecnici 1^ Pos.Ec.'!J94,IF(Foglio2!$J$3=Foglio2!$E$5,'Assistenti_Tecnici 1^ Pos.Ec.'!J94,IF(Foglio2!$J$3=Foglio2!$E$6,'Assistenti_Amm.vo 1^ Pos.Ec.'!J94,0))))</f>
        <v>0</v>
      </c>
      <c r="M94" s="262">
        <f>IF(Foglio2!$J$3=Foglio2!$E$3,'Ausiliari_Coll.Scol. 1^ Pos.Ec.'!K94,IF(Foglio2!$J$3=Foglio2!$E$4,'Collab._Tecnici 1^ Pos.Ec.'!K94,IF(Foglio2!$J$3=Foglio2!$E$5,'Assistenti_Tecnici 1^ Pos.Ec.'!K94,IF(Foglio2!$J$3=Foglio2!$E$6,'Assistenti_Amm.vo 1^ Pos.Ec.'!K94,0))))</f>
        <v>0</v>
      </c>
      <c r="N94" s="263">
        <f>IF(Foglio2!$J$3=Foglio2!$E$3,'Ausiliari_Coll.Scol. 1^ Pos.Ec.'!L94,IF(Foglio2!$J$3=Foglio2!$E$4,'Collab._Tecnici 1^ Pos.Ec.'!L94,IF(Foglio2!$J$3=Foglio2!$E$5,'Assistenti_Tecnici 1^ Pos.Ec.'!L94,IF(Foglio2!$J$3=Foglio2!$E$6,'Assistenti_Amm.vo 1^ Pos.Ec.'!L94,0))))</f>
        <v>0</v>
      </c>
      <c r="O94" s="251"/>
      <c r="P94" s="252">
        <f>IF(Foglio2!$J$3=Foglio2!$E$3,'Ausiliari_Coll.Scol. 1^ Pos.Ec.'!N94,IF(Foglio2!$J$3=Foglio2!$E$4,'Collab._Tecnici 1^ Pos.Ec.'!N94,IF(Foglio2!$J$3=Foglio2!$E$5,'Assistenti_Tecnici 1^ Pos.Ec.'!N94,IF(Foglio2!$J$3=Foglio2!$E$6,'Assistenti_Amm.vo 1^ Pos.Ec.'!N94,0))))</f>
        <v>0</v>
      </c>
      <c r="Q94" s="252">
        <f>IF(Foglio2!$J$3=Foglio2!$E$3,'Ausiliari_Coll.Scol. 1^ Pos.Ec.'!O94,IF(Foglio2!$J$3=Foglio2!$E$4,'Collab._Tecnici 1^ Pos.Ec.'!O94,IF(Foglio2!$J$3=Foglio2!$E$5,'Assistenti_Tecnici 1^ Pos.Ec.'!O94,IF(Foglio2!$J$3=Foglio2!$E$6,'Assistenti_Amm.vo 1^ Pos.Ec.'!O94,0))))</f>
        <v>0</v>
      </c>
      <c r="R94" s="252">
        <f>IF(Foglio2!$J$3=Foglio2!$E$3,'Ausiliari_Coll.Scol. 1^ Pos.Ec.'!P94,IF(Foglio2!$J$3=Foglio2!$E$4,'Collab._Tecnici 1^ Pos.Ec.'!P94,IF(Foglio2!$J$3=Foglio2!$E$5,'Assistenti_Tecnici 1^ Pos.Ec.'!P94,IF(Foglio2!$J$3=Foglio2!$E$6,'Assistenti_Amm.vo 1^ Pos.Ec.'!P94,0))))</f>
        <v>0</v>
      </c>
      <c r="S94" s="252">
        <f>IF(Foglio2!$J$3=Foglio2!$E$3,'Ausiliari_Coll.Scol. 1^ Pos.Ec.'!Q94,IF(Foglio2!$J$3=Foglio2!$E$4,'Collab._Tecnici 1^ Pos.Ec.'!Q94,IF(Foglio2!$J$3=Foglio2!$E$5,'Assistenti_Tecnici 1^ Pos.Ec.'!Q94,IF(Foglio2!$J$3=Foglio2!$E$6,'Assistenti_Amm.vo 1^ Pos.Ec.'!Q94,0))))</f>
        <v>0</v>
      </c>
      <c r="T94" s="252">
        <f>IF(Foglio2!$J$3=Foglio2!$E$3,'Ausiliari_Coll.Scol. 1^ Pos.Ec.'!R94,IF(Foglio2!$J$3=Foglio2!$E$4,'Collab._Tecnici 1^ Pos.Ec.'!R94,IF(Foglio2!$J$3=Foglio2!$E$5,'Assistenti_Tecnici 1^ Pos.Ec.'!R94,IF(Foglio2!$J$3=Foglio2!$E$6,'Assistenti_Amm.vo 1^ Pos.Ec.'!R94,0))))</f>
        <v>0</v>
      </c>
      <c r="U94" s="252">
        <f t="shared" ref="U94" si="226">(P94)/12*0.8</f>
        <v>0</v>
      </c>
      <c r="V94" s="252">
        <f t="shared" ref="V94" si="227">(P94+R94)/12*0.8</f>
        <v>0</v>
      </c>
      <c r="W94" s="253" t="str">
        <f t="shared" ref="W94" si="228">"Fascia Da "&amp;F94&amp;" a "&amp;F95&amp;" Decorrenza "&amp;DAY(C90)&amp;"/"&amp;MONTH(C90)&amp;"/"&amp;YEAR(C90)</f>
        <v>Fascia Da 9 a 14 Decorrenza 1/7/2008</v>
      </c>
    </row>
    <row r="95" spans="1:23" ht="9" customHeight="1" x14ac:dyDescent="0.2">
      <c r="B95" s="245">
        <f t="shared" si="75"/>
        <v>39635</v>
      </c>
      <c r="C95" s="377"/>
      <c r="D95" s="377"/>
      <c r="E95" s="254" t="s">
        <v>4</v>
      </c>
      <c r="F95" s="255">
        <v>14</v>
      </c>
      <c r="G95" s="256">
        <f t="shared" ref="G95:N95" si="229">G94*1936.27</f>
        <v>0</v>
      </c>
      <c r="H95" s="256">
        <f t="shared" si="229"/>
        <v>0</v>
      </c>
      <c r="I95" s="256">
        <f t="shared" si="229"/>
        <v>0</v>
      </c>
      <c r="J95" s="256">
        <f t="shared" si="229"/>
        <v>0</v>
      </c>
      <c r="K95" s="256">
        <f t="shared" si="229"/>
        <v>0</v>
      </c>
      <c r="L95" s="257">
        <f t="shared" si="229"/>
        <v>0</v>
      </c>
      <c r="M95" s="256">
        <f t="shared" si="229"/>
        <v>0</v>
      </c>
      <c r="N95" s="258">
        <f t="shared" si="229"/>
        <v>0</v>
      </c>
      <c r="O95" s="183"/>
      <c r="P95" s="184">
        <f t="shared" ref="P95:U95" si="230">P94*1936.27</f>
        <v>0</v>
      </c>
      <c r="Q95" s="184">
        <f t="shared" si="230"/>
        <v>0</v>
      </c>
      <c r="R95" s="184">
        <f t="shared" si="230"/>
        <v>0</v>
      </c>
      <c r="S95" s="184">
        <f t="shared" si="230"/>
        <v>0</v>
      </c>
      <c r="T95" s="184">
        <f t="shared" si="230"/>
        <v>0</v>
      </c>
      <c r="U95" s="184">
        <f t="shared" si="230"/>
        <v>0</v>
      </c>
      <c r="V95" s="184">
        <f t="shared" si="3"/>
        <v>0</v>
      </c>
    </row>
    <row r="96" spans="1:23" ht="12.75" customHeight="1" x14ac:dyDescent="0.2">
      <c r="A96" s="104">
        <f>IF(Foglio2!$J$7=1,TRUNC(V96,0),TRUNC(U96,0))</f>
        <v>0</v>
      </c>
      <c r="B96" s="245">
        <f t="shared" si="75"/>
        <v>39636</v>
      </c>
      <c r="C96" s="377"/>
      <c r="D96" s="377"/>
      <c r="E96" s="259" t="s">
        <v>3</v>
      </c>
      <c r="F96" s="260">
        <v>15</v>
      </c>
      <c r="G96" s="248">
        <f>IF(Foglio2!$J$3=Foglio2!$E$3,'Ausiliari_Coll.Scol. 1^ Pos.Ec.'!E96,IF(Foglio2!$J$3=Foglio2!$E$4,'Collab._Tecnici 1^ Pos.Ec.'!E96,IF(Foglio2!$J$3=Foglio2!$E$5,'Assistenti_Tecnici 1^ Pos.Ec.'!E96,IF(Foglio2!$J$3=Foglio2!$E$6,'Assistenti_Amm.vo 1^ Pos.Ec.'!E96,0))))</f>
        <v>0</v>
      </c>
      <c r="H96" s="248">
        <f>IF(Foglio2!$J$3=Foglio2!$E$3,'Ausiliari_Coll.Scol. 1^ Pos.Ec.'!F96,IF(Foglio2!$J$3=Foglio2!$E$4,'Collab._Tecnici 1^ Pos.Ec.'!F96,IF(Foglio2!$J$3=Foglio2!$E$5,'Assistenti_Tecnici 1^ Pos.Ec.'!F96,IF(Foglio2!$J$3=Foglio2!$E$6,'Assistenti_Amm.vo 1^ Pos.Ec.'!F96,0))))</f>
        <v>0</v>
      </c>
      <c r="I96" s="248">
        <f>IF(Foglio2!$J$3=Foglio2!$E$3,'Ausiliari_Coll.Scol. 1^ Pos.Ec.'!G96,IF(Foglio2!$J$3=Foglio2!$E$4,'Collab._Tecnici 1^ Pos.Ec.'!G96,IF(Foglio2!$J$3=Foglio2!$E$5,'Assistenti_Tecnici 1^ Pos.Ec.'!G96,IF(Foglio2!$J$3=Foglio2!$E$6,'Assistenti_Amm.vo 1^ Pos.Ec.'!G96,0))))</f>
        <v>0</v>
      </c>
      <c r="J96" s="248">
        <f>IF(Foglio2!$J$3=Foglio2!$E$3,'Ausiliari_Coll.Scol. 1^ Pos.Ec.'!H96,IF(Foglio2!$J$3=Foglio2!$E$4,'Collab._Tecnici 1^ Pos.Ec.'!H96,IF(Foglio2!$J$3=Foglio2!$E$5,'Assistenti_Tecnici 1^ Pos.Ec.'!H96,IF(Foglio2!$J$3=Foglio2!$E$6,'Assistenti_Amm.vo 1^ Pos.Ec.'!H96,0))))</f>
        <v>0</v>
      </c>
      <c r="K96" s="248">
        <f>IF(Foglio2!$J$3=Foglio2!$E$3,'Ausiliari_Coll.Scol. 1^ Pos.Ec.'!I96,IF(Foglio2!$J$3=Foglio2!$E$4,'Collab._Tecnici 1^ Pos.Ec.'!I96,IF(Foglio2!$J$3=Foglio2!$E$5,'Assistenti_Tecnici 1^ Pos.Ec.'!I96,IF(Foglio2!$J$3=Foglio2!$E$6,'Assistenti_Amm.vo 1^ Pos.Ec.'!I96,0))))</f>
        <v>0</v>
      </c>
      <c r="L96" s="261">
        <f>IF(Foglio2!$J$3=Foglio2!$E$3,'Ausiliari_Coll.Scol. 1^ Pos.Ec.'!J96,IF(Foglio2!$J$3=Foglio2!$E$4,'Collab._Tecnici 1^ Pos.Ec.'!J96,IF(Foglio2!$J$3=Foglio2!$E$5,'Assistenti_Tecnici 1^ Pos.Ec.'!J96,IF(Foglio2!$J$3=Foglio2!$E$6,'Assistenti_Amm.vo 1^ Pos.Ec.'!J96,0))))</f>
        <v>0</v>
      </c>
      <c r="M96" s="262">
        <f>IF(Foglio2!$J$3=Foglio2!$E$3,'Ausiliari_Coll.Scol. 1^ Pos.Ec.'!K96,IF(Foglio2!$J$3=Foglio2!$E$4,'Collab._Tecnici 1^ Pos.Ec.'!K96,IF(Foglio2!$J$3=Foglio2!$E$5,'Assistenti_Tecnici 1^ Pos.Ec.'!K96,IF(Foglio2!$J$3=Foglio2!$E$6,'Assistenti_Amm.vo 1^ Pos.Ec.'!K96,0))))</f>
        <v>0</v>
      </c>
      <c r="N96" s="263">
        <f>IF(Foglio2!$J$3=Foglio2!$E$3,'Ausiliari_Coll.Scol. 1^ Pos.Ec.'!L96,IF(Foglio2!$J$3=Foglio2!$E$4,'Collab._Tecnici 1^ Pos.Ec.'!L96,IF(Foglio2!$J$3=Foglio2!$E$5,'Assistenti_Tecnici 1^ Pos.Ec.'!L96,IF(Foglio2!$J$3=Foglio2!$E$6,'Assistenti_Amm.vo 1^ Pos.Ec.'!L96,0))))</f>
        <v>0</v>
      </c>
      <c r="O96" s="251"/>
      <c r="P96" s="252">
        <f>IF(Foglio2!$J$3=Foglio2!$E$3,'Ausiliari_Coll.Scol. 1^ Pos.Ec.'!N96,IF(Foglio2!$J$3=Foglio2!$E$4,'Collab._Tecnici 1^ Pos.Ec.'!N96,IF(Foglio2!$J$3=Foglio2!$E$5,'Assistenti_Tecnici 1^ Pos.Ec.'!N96,IF(Foglio2!$J$3=Foglio2!$E$6,'Assistenti_Amm.vo 1^ Pos.Ec.'!N96,0))))</f>
        <v>0</v>
      </c>
      <c r="Q96" s="252">
        <f>IF(Foglio2!$J$3=Foglio2!$E$3,'Ausiliari_Coll.Scol. 1^ Pos.Ec.'!O96,IF(Foglio2!$J$3=Foglio2!$E$4,'Collab._Tecnici 1^ Pos.Ec.'!O96,IF(Foglio2!$J$3=Foglio2!$E$5,'Assistenti_Tecnici 1^ Pos.Ec.'!O96,IF(Foglio2!$J$3=Foglio2!$E$6,'Assistenti_Amm.vo 1^ Pos.Ec.'!O96,0))))</f>
        <v>0</v>
      </c>
      <c r="R96" s="252">
        <f>IF(Foglio2!$J$3=Foglio2!$E$3,'Ausiliari_Coll.Scol. 1^ Pos.Ec.'!P96,IF(Foglio2!$J$3=Foglio2!$E$4,'Collab._Tecnici 1^ Pos.Ec.'!P96,IF(Foglio2!$J$3=Foglio2!$E$5,'Assistenti_Tecnici 1^ Pos.Ec.'!P96,IF(Foglio2!$J$3=Foglio2!$E$6,'Assistenti_Amm.vo 1^ Pos.Ec.'!P96,0))))</f>
        <v>0</v>
      </c>
      <c r="S96" s="252">
        <f>IF(Foglio2!$J$3=Foglio2!$E$3,'Ausiliari_Coll.Scol. 1^ Pos.Ec.'!Q96,IF(Foglio2!$J$3=Foglio2!$E$4,'Collab._Tecnici 1^ Pos.Ec.'!Q96,IF(Foglio2!$J$3=Foglio2!$E$5,'Assistenti_Tecnici 1^ Pos.Ec.'!Q96,IF(Foglio2!$J$3=Foglio2!$E$6,'Assistenti_Amm.vo 1^ Pos.Ec.'!Q96,0))))</f>
        <v>0</v>
      </c>
      <c r="T96" s="252">
        <f>IF(Foglio2!$J$3=Foglio2!$E$3,'Ausiliari_Coll.Scol. 1^ Pos.Ec.'!R96,IF(Foglio2!$J$3=Foglio2!$E$4,'Collab._Tecnici 1^ Pos.Ec.'!R96,IF(Foglio2!$J$3=Foglio2!$E$5,'Assistenti_Tecnici 1^ Pos.Ec.'!R96,IF(Foglio2!$J$3=Foglio2!$E$6,'Assistenti_Amm.vo 1^ Pos.Ec.'!R96,0))))</f>
        <v>0</v>
      </c>
      <c r="U96" s="252">
        <f t="shared" ref="U96" si="231">(P96)/12*0.8</f>
        <v>0</v>
      </c>
      <c r="V96" s="252">
        <f t="shared" ref="V96" si="232">(P96+R96)/12*0.8</f>
        <v>0</v>
      </c>
      <c r="W96" s="253" t="str">
        <f t="shared" ref="W96" si="233">"Fascia Da "&amp;F96&amp;" a "&amp;F97&amp;" Decorrenza "&amp;DAY(C90)&amp;"/"&amp;MONTH(C90)&amp;"/"&amp;YEAR(C90)</f>
        <v>Fascia Da 15 a 20 Decorrenza 1/7/2008</v>
      </c>
    </row>
    <row r="97" spans="1:23" ht="9" customHeight="1" x14ac:dyDescent="0.2">
      <c r="B97" s="245">
        <f t="shared" si="75"/>
        <v>39637</v>
      </c>
      <c r="C97" s="377"/>
      <c r="D97" s="377"/>
      <c r="E97" s="254" t="s">
        <v>4</v>
      </c>
      <c r="F97" s="255">
        <v>20</v>
      </c>
      <c r="G97" s="256">
        <f t="shared" ref="G97:N97" si="234">G96*1936.27</f>
        <v>0</v>
      </c>
      <c r="H97" s="256">
        <f t="shared" si="234"/>
        <v>0</v>
      </c>
      <c r="I97" s="256">
        <f t="shared" si="234"/>
        <v>0</v>
      </c>
      <c r="J97" s="256">
        <f t="shared" si="234"/>
        <v>0</v>
      </c>
      <c r="K97" s="256">
        <f t="shared" si="234"/>
        <v>0</v>
      </c>
      <c r="L97" s="257">
        <f t="shared" si="234"/>
        <v>0</v>
      </c>
      <c r="M97" s="256">
        <f t="shared" si="234"/>
        <v>0</v>
      </c>
      <c r="N97" s="258">
        <f t="shared" si="234"/>
        <v>0</v>
      </c>
      <c r="O97" s="183"/>
      <c r="P97" s="184">
        <f t="shared" ref="P97:U97" si="235">P96*1936.27</f>
        <v>0</v>
      </c>
      <c r="Q97" s="184">
        <f t="shared" si="235"/>
        <v>0</v>
      </c>
      <c r="R97" s="184">
        <f t="shared" si="235"/>
        <v>0</v>
      </c>
      <c r="S97" s="184">
        <f t="shared" si="235"/>
        <v>0</v>
      </c>
      <c r="T97" s="184">
        <f t="shared" si="235"/>
        <v>0</v>
      </c>
      <c r="U97" s="184">
        <f t="shared" si="235"/>
        <v>0</v>
      </c>
      <c r="V97" s="184">
        <f t="shared" si="3"/>
        <v>0</v>
      </c>
    </row>
    <row r="98" spans="1:23" ht="12.75" customHeight="1" x14ac:dyDescent="0.2">
      <c r="A98" s="104">
        <f>IF(Foglio2!$J$7=1,TRUNC(V98,0),TRUNC(U98,0))</f>
        <v>0</v>
      </c>
      <c r="B98" s="245">
        <f t="shared" si="75"/>
        <v>39638</v>
      </c>
      <c r="C98" s="377"/>
      <c r="D98" s="377"/>
      <c r="E98" s="259" t="s">
        <v>3</v>
      </c>
      <c r="F98" s="260">
        <v>21</v>
      </c>
      <c r="G98" s="248">
        <f>IF(Foglio2!$J$3=Foglio2!$E$3,'Ausiliari_Coll.Scol. 1^ Pos.Ec.'!E98,IF(Foglio2!$J$3=Foglio2!$E$4,'Collab._Tecnici 1^ Pos.Ec.'!E98,IF(Foglio2!$J$3=Foglio2!$E$5,'Assistenti_Tecnici 1^ Pos.Ec.'!E98,IF(Foglio2!$J$3=Foglio2!$E$6,'Assistenti_Amm.vo 1^ Pos.Ec.'!E98,0))))</f>
        <v>0</v>
      </c>
      <c r="H98" s="248">
        <f>IF(Foglio2!$J$3=Foglio2!$E$3,'Ausiliari_Coll.Scol. 1^ Pos.Ec.'!F98,IF(Foglio2!$J$3=Foglio2!$E$4,'Collab._Tecnici 1^ Pos.Ec.'!F98,IF(Foglio2!$J$3=Foglio2!$E$5,'Assistenti_Tecnici 1^ Pos.Ec.'!F98,IF(Foglio2!$J$3=Foglio2!$E$6,'Assistenti_Amm.vo 1^ Pos.Ec.'!F98,0))))</f>
        <v>0</v>
      </c>
      <c r="I98" s="248">
        <f>IF(Foglio2!$J$3=Foglio2!$E$3,'Ausiliari_Coll.Scol. 1^ Pos.Ec.'!G98,IF(Foglio2!$J$3=Foglio2!$E$4,'Collab._Tecnici 1^ Pos.Ec.'!G98,IF(Foglio2!$J$3=Foglio2!$E$5,'Assistenti_Tecnici 1^ Pos.Ec.'!G98,IF(Foglio2!$J$3=Foglio2!$E$6,'Assistenti_Amm.vo 1^ Pos.Ec.'!G98,0))))</f>
        <v>0</v>
      </c>
      <c r="J98" s="248">
        <f>IF(Foglio2!$J$3=Foglio2!$E$3,'Ausiliari_Coll.Scol. 1^ Pos.Ec.'!H98,IF(Foglio2!$J$3=Foglio2!$E$4,'Collab._Tecnici 1^ Pos.Ec.'!H98,IF(Foglio2!$J$3=Foglio2!$E$5,'Assistenti_Tecnici 1^ Pos.Ec.'!H98,IF(Foglio2!$J$3=Foglio2!$E$6,'Assistenti_Amm.vo 1^ Pos.Ec.'!H98,0))))</f>
        <v>0</v>
      </c>
      <c r="K98" s="248">
        <f>IF(Foglio2!$J$3=Foglio2!$E$3,'Ausiliari_Coll.Scol. 1^ Pos.Ec.'!I98,IF(Foglio2!$J$3=Foglio2!$E$4,'Collab._Tecnici 1^ Pos.Ec.'!I98,IF(Foglio2!$J$3=Foglio2!$E$5,'Assistenti_Tecnici 1^ Pos.Ec.'!I98,IF(Foglio2!$J$3=Foglio2!$E$6,'Assistenti_Amm.vo 1^ Pos.Ec.'!I98,0))))</f>
        <v>0</v>
      </c>
      <c r="L98" s="261">
        <f>IF(Foglio2!$J$3=Foglio2!$E$3,'Ausiliari_Coll.Scol. 1^ Pos.Ec.'!J98,IF(Foglio2!$J$3=Foglio2!$E$4,'Collab._Tecnici 1^ Pos.Ec.'!J98,IF(Foglio2!$J$3=Foglio2!$E$5,'Assistenti_Tecnici 1^ Pos.Ec.'!J98,IF(Foglio2!$J$3=Foglio2!$E$6,'Assistenti_Amm.vo 1^ Pos.Ec.'!J98,0))))</f>
        <v>0</v>
      </c>
      <c r="M98" s="262">
        <f>IF(Foglio2!$J$3=Foglio2!$E$3,'Ausiliari_Coll.Scol. 1^ Pos.Ec.'!K98,IF(Foglio2!$J$3=Foglio2!$E$4,'Collab._Tecnici 1^ Pos.Ec.'!K98,IF(Foglio2!$J$3=Foglio2!$E$5,'Assistenti_Tecnici 1^ Pos.Ec.'!K98,IF(Foglio2!$J$3=Foglio2!$E$6,'Assistenti_Amm.vo 1^ Pos.Ec.'!K98,0))))</f>
        <v>0</v>
      </c>
      <c r="N98" s="263">
        <f>IF(Foglio2!$J$3=Foglio2!$E$3,'Ausiliari_Coll.Scol. 1^ Pos.Ec.'!L98,IF(Foglio2!$J$3=Foglio2!$E$4,'Collab._Tecnici 1^ Pos.Ec.'!L98,IF(Foglio2!$J$3=Foglio2!$E$5,'Assistenti_Tecnici 1^ Pos.Ec.'!L98,IF(Foglio2!$J$3=Foglio2!$E$6,'Assistenti_Amm.vo 1^ Pos.Ec.'!L98,0))))</f>
        <v>0</v>
      </c>
      <c r="O98" s="251"/>
      <c r="P98" s="252">
        <f>IF(Foglio2!$J$3=Foglio2!$E$3,'Ausiliari_Coll.Scol. 1^ Pos.Ec.'!N98,IF(Foglio2!$J$3=Foglio2!$E$4,'Collab._Tecnici 1^ Pos.Ec.'!N98,IF(Foglio2!$J$3=Foglio2!$E$5,'Assistenti_Tecnici 1^ Pos.Ec.'!N98,IF(Foglio2!$J$3=Foglio2!$E$6,'Assistenti_Amm.vo 1^ Pos.Ec.'!N98,0))))</f>
        <v>0</v>
      </c>
      <c r="Q98" s="252">
        <f>IF(Foglio2!$J$3=Foglio2!$E$3,'Ausiliari_Coll.Scol. 1^ Pos.Ec.'!O98,IF(Foglio2!$J$3=Foglio2!$E$4,'Collab._Tecnici 1^ Pos.Ec.'!O98,IF(Foglio2!$J$3=Foglio2!$E$5,'Assistenti_Tecnici 1^ Pos.Ec.'!O98,IF(Foglio2!$J$3=Foglio2!$E$6,'Assistenti_Amm.vo 1^ Pos.Ec.'!O98,0))))</f>
        <v>0</v>
      </c>
      <c r="R98" s="252">
        <f>IF(Foglio2!$J$3=Foglio2!$E$3,'Ausiliari_Coll.Scol. 1^ Pos.Ec.'!P98,IF(Foglio2!$J$3=Foglio2!$E$4,'Collab._Tecnici 1^ Pos.Ec.'!P98,IF(Foglio2!$J$3=Foglio2!$E$5,'Assistenti_Tecnici 1^ Pos.Ec.'!P98,IF(Foglio2!$J$3=Foglio2!$E$6,'Assistenti_Amm.vo 1^ Pos.Ec.'!P98,0))))</f>
        <v>0</v>
      </c>
      <c r="S98" s="252">
        <f>IF(Foglio2!$J$3=Foglio2!$E$3,'Ausiliari_Coll.Scol. 1^ Pos.Ec.'!Q98,IF(Foglio2!$J$3=Foglio2!$E$4,'Collab._Tecnici 1^ Pos.Ec.'!Q98,IF(Foglio2!$J$3=Foglio2!$E$5,'Assistenti_Tecnici 1^ Pos.Ec.'!Q98,IF(Foglio2!$J$3=Foglio2!$E$6,'Assistenti_Amm.vo 1^ Pos.Ec.'!Q98,0))))</f>
        <v>0</v>
      </c>
      <c r="T98" s="252">
        <f>IF(Foglio2!$J$3=Foglio2!$E$3,'Ausiliari_Coll.Scol. 1^ Pos.Ec.'!R98,IF(Foglio2!$J$3=Foglio2!$E$4,'Collab._Tecnici 1^ Pos.Ec.'!R98,IF(Foglio2!$J$3=Foglio2!$E$5,'Assistenti_Tecnici 1^ Pos.Ec.'!R98,IF(Foglio2!$J$3=Foglio2!$E$6,'Assistenti_Amm.vo 1^ Pos.Ec.'!R98,0))))</f>
        <v>0</v>
      </c>
      <c r="U98" s="252">
        <f t="shared" ref="U98" si="236">(P98)/12*0.8</f>
        <v>0</v>
      </c>
      <c r="V98" s="252">
        <f t="shared" ref="V98" si="237">(P98+R98)/12*0.8</f>
        <v>0</v>
      </c>
      <c r="W98" s="253" t="str">
        <f t="shared" ref="W98" si="238">"Fascia Da "&amp;F98&amp;" a "&amp;F99&amp;" Decorrenza "&amp;DAY(C90)&amp;"/"&amp;MONTH(C90)&amp;"/"&amp;YEAR(C90)</f>
        <v>Fascia Da 21 a 27 Decorrenza 1/7/2008</v>
      </c>
    </row>
    <row r="99" spans="1:23" ht="9" customHeight="1" x14ac:dyDescent="0.2">
      <c r="B99" s="245">
        <f t="shared" si="75"/>
        <v>39639</v>
      </c>
      <c r="C99" s="377"/>
      <c r="D99" s="377"/>
      <c r="E99" s="254" t="s">
        <v>4</v>
      </c>
      <c r="F99" s="255">
        <v>27</v>
      </c>
      <c r="G99" s="256">
        <f t="shared" ref="G99:N99" si="239">G98*1936.27</f>
        <v>0</v>
      </c>
      <c r="H99" s="256">
        <f t="shared" si="239"/>
        <v>0</v>
      </c>
      <c r="I99" s="256">
        <f t="shared" si="239"/>
        <v>0</v>
      </c>
      <c r="J99" s="256">
        <f t="shared" si="239"/>
        <v>0</v>
      </c>
      <c r="K99" s="256">
        <f t="shared" si="239"/>
        <v>0</v>
      </c>
      <c r="L99" s="257">
        <f t="shared" si="239"/>
        <v>0</v>
      </c>
      <c r="M99" s="256">
        <f t="shared" si="239"/>
        <v>0</v>
      </c>
      <c r="N99" s="258">
        <f t="shared" si="239"/>
        <v>0</v>
      </c>
      <c r="O99" s="183"/>
      <c r="P99" s="184">
        <f t="shared" ref="P99:V113" si="240">P98*1936.27</f>
        <v>0</v>
      </c>
      <c r="Q99" s="184">
        <f t="shared" si="240"/>
        <v>0</v>
      </c>
      <c r="R99" s="184">
        <f t="shared" si="240"/>
        <v>0</v>
      </c>
      <c r="S99" s="184">
        <f t="shared" si="240"/>
        <v>0</v>
      </c>
      <c r="T99" s="184">
        <f t="shared" si="240"/>
        <v>0</v>
      </c>
      <c r="U99" s="184">
        <f t="shared" si="240"/>
        <v>0</v>
      </c>
      <c r="V99" s="184">
        <f t="shared" si="240"/>
        <v>0</v>
      </c>
    </row>
    <row r="100" spans="1:23" ht="12.75" customHeight="1" x14ac:dyDescent="0.2">
      <c r="A100" s="104">
        <f>IF(Foglio2!$J$7=1,TRUNC(V100,0),TRUNC(U100,0))</f>
        <v>0</v>
      </c>
      <c r="B100" s="245">
        <f t="shared" si="75"/>
        <v>39640</v>
      </c>
      <c r="C100" s="377"/>
      <c r="D100" s="377"/>
      <c r="E100" s="259" t="s">
        <v>3</v>
      </c>
      <c r="F100" s="260">
        <v>28</v>
      </c>
      <c r="G100" s="248">
        <f>IF(Foglio2!$J$3=Foglio2!$E$3,'Ausiliari_Coll.Scol. 1^ Pos.Ec.'!E100,IF(Foglio2!$J$3=Foglio2!$E$4,'Collab._Tecnici 1^ Pos.Ec.'!E100,IF(Foglio2!$J$3=Foglio2!$E$5,'Assistenti_Tecnici 1^ Pos.Ec.'!E100,IF(Foglio2!$J$3=Foglio2!$E$6,'Assistenti_Amm.vo 1^ Pos.Ec.'!E100,0))))</f>
        <v>0</v>
      </c>
      <c r="H100" s="248">
        <f>IF(Foglio2!$J$3=Foglio2!$E$3,'Ausiliari_Coll.Scol. 1^ Pos.Ec.'!F100,IF(Foglio2!$J$3=Foglio2!$E$4,'Collab._Tecnici 1^ Pos.Ec.'!F100,IF(Foglio2!$J$3=Foglio2!$E$5,'Assistenti_Tecnici 1^ Pos.Ec.'!F100,IF(Foglio2!$J$3=Foglio2!$E$6,'Assistenti_Amm.vo 1^ Pos.Ec.'!F100,0))))</f>
        <v>0</v>
      </c>
      <c r="I100" s="248">
        <f>IF(Foglio2!$J$3=Foglio2!$E$3,'Ausiliari_Coll.Scol. 1^ Pos.Ec.'!G100,IF(Foglio2!$J$3=Foglio2!$E$4,'Collab._Tecnici 1^ Pos.Ec.'!G100,IF(Foglio2!$J$3=Foglio2!$E$5,'Assistenti_Tecnici 1^ Pos.Ec.'!G100,IF(Foglio2!$J$3=Foglio2!$E$6,'Assistenti_Amm.vo 1^ Pos.Ec.'!G100,0))))</f>
        <v>0</v>
      </c>
      <c r="J100" s="248">
        <f>IF(Foglio2!$J$3=Foglio2!$E$3,'Ausiliari_Coll.Scol. 1^ Pos.Ec.'!H100,IF(Foglio2!$J$3=Foglio2!$E$4,'Collab._Tecnici 1^ Pos.Ec.'!H100,IF(Foglio2!$J$3=Foglio2!$E$5,'Assistenti_Tecnici 1^ Pos.Ec.'!H100,IF(Foglio2!$J$3=Foglio2!$E$6,'Assistenti_Amm.vo 1^ Pos.Ec.'!H100,0))))</f>
        <v>0</v>
      </c>
      <c r="K100" s="248">
        <f>IF(Foglio2!$J$3=Foglio2!$E$3,'Ausiliari_Coll.Scol. 1^ Pos.Ec.'!I100,IF(Foglio2!$J$3=Foglio2!$E$4,'Collab._Tecnici 1^ Pos.Ec.'!I100,IF(Foglio2!$J$3=Foglio2!$E$5,'Assistenti_Tecnici 1^ Pos.Ec.'!I100,IF(Foglio2!$J$3=Foglio2!$E$6,'Assistenti_Amm.vo 1^ Pos.Ec.'!I100,0))))</f>
        <v>0</v>
      </c>
      <c r="L100" s="261">
        <f>IF(Foglio2!$J$3=Foglio2!$E$3,'Ausiliari_Coll.Scol. 1^ Pos.Ec.'!J100,IF(Foglio2!$J$3=Foglio2!$E$4,'Collab._Tecnici 1^ Pos.Ec.'!J100,IF(Foglio2!$J$3=Foglio2!$E$5,'Assistenti_Tecnici 1^ Pos.Ec.'!J100,IF(Foglio2!$J$3=Foglio2!$E$6,'Assistenti_Amm.vo 1^ Pos.Ec.'!J100,0))))</f>
        <v>0</v>
      </c>
      <c r="M100" s="262">
        <f>IF(Foglio2!$J$3=Foglio2!$E$3,'Ausiliari_Coll.Scol. 1^ Pos.Ec.'!K100,IF(Foglio2!$J$3=Foglio2!$E$4,'Collab._Tecnici 1^ Pos.Ec.'!K100,IF(Foglio2!$J$3=Foglio2!$E$5,'Assistenti_Tecnici 1^ Pos.Ec.'!K100,IF(Foglio2!$J$3=Foglio2!$E$6,'Assistenti_Amm.vo 1^ Pos.Ec.'!K100,0))))</f>
        <v>0</v>
      </c>
      <c r="N100" s="263">
        <f>IF(Foglio2!$J$3=Foglio2!$E$3,'Ausiliari_Coll.Scol. 1^ Pos.Ec.'!L100,IF(Foglio2!$J$3=Foglio2!$E$4,'Collab._Tecnici 1^ Pos.Ec.'!L100,IF(Foglio2!$J$3=Foglio2!$E$5,'Assistenti_Tecnici 1^ Pos.Ec.'!L100,IF(Foglio2!$J$3=Foglio2!$E$6,'Assistenti_Amm.vo 1^ Pos.Ec.'!L100,0))))</f>
        <v>0</v>
      </c>
      <c r="O100" s="251"/>
      <c r="P100" s="252">
        <f>IF(Foglio2!$J$3=Foglio2!$E$3,'Ausiliari_Coll.Scol. 1^ Pos.Ec.'!N100,IF(Foglio2!$J$3=Foglio2!$E$4,'Collab._Tecnici 1^ Pos.Ec.'!N100,IF(Foglio2!$J$3=Foglio2!$E$5,'Assistenti_Tecnici 1^ Pos.Ec.'!N100,IF(Foglio2!$J$3=Foglio2!$E$6,'Assistenti_Amm.vo 1^ Pos.Ec.'!N100,0))))</f>
        <v>0</v>
      </c>
      <c r="Q100" s="252">
        <f>IF(Foglio2!$J$3=Foglio2!$E$3,'Ausiliari_Coll.Scol. 1^ Pos.Ec.'!O100,IF(Foglio2!$J$3=Foglio2!$E$4,'Collab._Tecnici 1^ Pos.Ec.'!O100,IF(Foglio2!$J$3=Foglio2!$E$5,'Assistenti_Tecnici 1^ Pos.Ec.'!O100,IF(Foglio2!$J$3=Foglio2!$E$6,'Assistenti_Amm.vo 1^ Pos.Ec.'!O100,0))))</f>
        <v>0</v>
      </c>
      <c r="R100" s="252">
        <f>IF(Foglio2!$J$3=Foglio2!$E$3,'Ausiliari_Coll.Scol. 1^ Pos.Ec.'!P100,IF(Foglio2!$J$3=Foglio2!$E$4,'Collab._Tecnici 1^ Pos.Ec.'!P100,IF(Foglio2!$J$3=Foglio2!$E$5,'Assistenti_Tecnici 1^ Pos.Ec.'!P100,IF(Foglio2!$J$3=Foglio2!$E$6,'Assistenti_Amm.vo 1^ Pos.Ec.'!P100,0))))</f>
        <v>0</v>
      </c>
      <c r="S100" s="252">
        <f>IF(Foglio2!$J$3=Foglio2!$E$3,'Ausiliari_Coll.Scol. 1^ Pos.Ec.'!Q100,IF(Foglio2!$J$3=Foglio2!$E$4,'Collab._Tecnici 1^ Pos.Ec.'!Q100,IF(Foglio2!$J$3=Foglio2!$E$5,'Assistenti_Tecnici 1^ Pos.Ec.'!Q100,IF(Foglio2!$J$3=Foglio2!$E$6,'Assistenti_Amm.vo 1^ Pos.Ec.'!Q100,0))))</f>
        <v>0</v>
      </c>
      <c r="T100" s="252">
        <f>IF(Foglio2!$J$3=Foglio2!$E$3,'Ausiliari_Coll.Scol. 1^ Pos.Ec.'!R100,IF(Foglio2!$J$3=Foglio2!$E$4,'Collab._Tecnici 1^ Pos.Ec.'!R100,IF(Foglio2!$J$3=Foglio2!$E$5,'Assistenti_Tecnici 1^ Pos.Ec.'!R100,IF(Foglio2!$J$3=Foglio2!$E$6,'Assistenti_Amm.vo 1^ Pos.Ec.'!R100,0))))</f>
        <v>0</v>
      </c>
      <c r="U100" s="252">
        <f t="shared" ref="U100" si="241">(P100)/12*0.8</f>
        <v>0</v>
      </c>
      <c r="V100" s="252">
        <f t="shared" ref="V100" si="242">(P100+R100)/12*0.8</f>
        <v>0</v>
      </c>
      <c r="W100" s="253" t="str">
        <f t="shared" ref="W100" si="243">"Fascia Da "&amp;F100&amp;" a "&amp;F101&amp;" Decorrenza "&amp;DAY(C90)&amp;"/"&amp;MONTH(C90)&amp;"/"&amp;YEAR(C90)</f>
        <v>Fascia Da 28 a 34 Decorrenza 1/7/2008</v>
      </c>
    </row>
    <row r="101" spans="1:23" ht="9" customHeight="1" x14ac:dyDescent="0.2">
      <c r="B101" s="245">
        <f t="shared" si="75"/>
        <v>39641</v>
      </c>
      <c r="C101" s="377"/>
      <c r="D101" s="377"/>
      <c r="E101" s="254" t="s">
        <v>4</v>
      </c>
      <c r="F101" s="255">
        <v>34</v>
      </c>
      <c r="G101" s="256">
        <f t="shared" ref="G101:N101" si="244">G100*1936.27</f>
        <v>0</v>
      </c>
      <c r="H101" s="256">
        <f t="shared" si="244"/>
        <v>0</v>
      </c>
      <c r="I101" s="256">
        <f t="shared" si="244"/>
        <v>0</v>
      </c>
      <c r="J101" s="256">
        <f t="shared" si="244"/>
        <v>0</v>
      </c>
      <c r="K101" s="256">
        <f t="shared" si="244"/>
        <v>0</v>
      </c>
      <c r="L101" s="257">
        <f t="shared" si="244"/>
        <v>0</v>
      </c>
      <c r="M101" s="256">
        <f t="shared" si="244"/>
        <v>0</v>
      </c>
      <c r="N101" s="258">
        <f t="shared" si="244"/>
        <v>0</v>
      </c>
      <c r="O101" s="183"/>
      <c r="P101" s="184">
        <f t="shared" ref="P101:U101" si="245">P100*1936.27</f>
        <v>0</v>
      </c>
      <c r="Q101" s="184">
        <f t="shared" si="245"/>
        <v>0</v>
      </c>
      <c r="R101" s="184">
        <f t="shared" si="245"/>
        <v>0</v>
      </c>
      <c r="S101" s="184">
        <f t="shared" si="245"/>
        <v>0</v>
      </c>
      <c r="T101" s="184">
        <f t="shared" si="245"/>
        <v>0</v>
      </c>
      <c r="U101" s="184">
        <f t="shared" si="245"/>
        <v>0</v>
      </c>
      <c r="V101" s="184">
        <f t="shared" si="240"/>
        <v>0</v>
      </c>
    </row>
    <row r="102" spans="1:23" ht="12.75" customHeight="1" x14ac:dyDescent="0.2">
      <c r="A102" s="104">
        <f>IF(Foglio2!$J$7=1,TRUNC(V102,0),TRUNC(U102,0))</f>
        <v>0</v>
      </c>
      <c r="B102" s="245">
        <f t="shared" si="75"/>
        <v>39642</v>
      </c>
      <c r="C102" s="377"/>
      <c r="D102" s="377"/>
      <c r="E102" s="259" t="s">
        <v>3</v>
      </c>
      <c r="F102" s="260">
        <v>35</v>
      </c>
      <c r="G102" s="248">
        <f>IF(Foglio2!$J$3=Foglio2!$E$3,'Ausiliari_Coll.Scol. 1^ Pos.Ec.'!E102,IF(Foglio2!$J$3=Foglio2!$E$4,'Collab._Tecnici 1^ Pos.Ec.'!E102,IF(Foglio2!$J$3=Foglio2!$E$5,'Assistenti_Tecnici 1^ Pos.Ec.'!E102,IF(Foglio2!$J$3=Foglio2!$E$6,'Assistenti_Amm.vo 1^ Pos.Ec.'!E102,0))))</f>
        <v>0</v>
      </c>
      <c r="H102" s="248">
        <f>IF(Foglio2!$J$3=Foglio2!$E$3,'Ausiliari_Coll.Scol. 1^ Pos.Ec.'!F102,IF(Foglio2!$J$3=Foglio2!$E$4,'Collab._Tecnici 1^ Pos.Ec.'!F102,IF(Foglio2!$J$3=Foglio2!$E$5,'Assistenti_Tecnici 1^ Pos.Ec.'!F102,IF(Foglio2!$J$3=Foglio2!$E$6,'Assistenti_Amm.vo 1^ Pos.Ec.'!F102,0))))</f>
        <v>0</v>
      </c>
      <c r="I102" s="248">
        <f>IF(Foglio2!$J$3=Foglio2!$E$3,'Ausiliari_Coll.Scol. 1^ Pos.Ec.'!G102,IF(Foglio2!$J$3=Foglio2!$E$4,'Collab._Tecnici 1^ Pos.Ec.'!G102,IF(Foglio2!$J$3=Foglio2!$E$5,'Assistenti_Tecnici 1^ Pos.Ec.'!G102,IF(Foglio2!$J$3=Foglio2!$E$6,'Assistenti_Amm.vo 1^ Pos.Ec.'!G102,0))))</f>
        <v>0</v>
      </c>
      <c r="J102" s="248">
        <f>IF(Foglio2!$J$3=Foglio2!$E$3,'Ausiliari_Coll.Scol. 1^ Pos.Ec.'!H102,IF(Foglio2!$J$3=Foglio2!$E$4,'Collab._Tecnici 1^ Pos.Ec.'!H102,IF(Foglio2!$J$3=Foglio2!$E$5,'Assistenti_Tecnici 1^ Pos.Ec.'!H102,IF(Foglio2!$J$3=Foglio2!$E$6,'Assistenti_Amm.vo 1^ Pos.Ec.'!H102,0))))</f>
        <v>0</v>
      </c>
      <c r="K102" s="248">
        <f>IF(Foglio2!$J$3=Foglio2!$E$3,'Ausiliari_Coll.Scol. 1^ Pos.Ec.'!I102,IF(Foglio2!$J$3=Foglio2!$E$4,'Collab._Tecnici 1^ Pos.Ec.'!I102,IF(Foglio2!$J$3=Foglio2!$E$5,'Assistenti_Tecnici 1^ Pos.Ec.'!I102,IF(Foglio2!$J$3=Foglio2!$E$6,'Assistenti_Amm.vo 1^ Pos.Ec.'!I102,0))))</f>
        <v>0</v>
      </c>
      <c r="L102" s="261">
        <f>IF(Foglio2!$J$3=Foglio2!$E$3,'Ausiliari_Coll.Scol. 1^ Pos.Ec.'!J102,IF(Foglio2!$J$3=Foglio2!$E$4,'Collab._Tecnici 1^ Pos.Ec.'!J102,IF(Foglio2!$J$3=Foglio2!$E$5,'Assistenti_Tecnici 1^ Pos.Ec.'!J102,IF(Foglio2!$J$3=Foglio2!$E$6,'Assistenti_Amm.vo 1^ Pos.Ec.'!J102,0))))</f>
        <v>0</v>
      </c>
      <c r="M102" s="262">
        <f>IF(Foglio2!$J$3=Foglio2!$E$3,'Ausiliari_Coll.Scol. 1^ Pos.Ec.'!K102,IF(Foglio2!$J$3=Foglio2!$E$4,'Collab._Tecnici 1^ Pos.Ec.'!K102,IF(Foglio2!$J$3=Foglio2!$E$5,'Assistenti_Tecnici 1^ Pos.Ec.'!K102,IF(Foglio2!$J$3=Foglio2!$E$6,'Assistenti_Amm.vo 1^ Pos.Ec.'!K102,0))))</f>
        <v>0</v>
      </c>
      <c r="N102" s="263">
        <f>IF(Foglio2!$J$3=Foglio2!$E$3,'Ausiliari_Coll.Scol. 1^ Pos.Ec.'!L102,IF(Foglio2!$J$3=Foglio2!$E$4,'Collab._Tecnici 1^ Pos.Ec.'!L102,IF(Foglio2!$J$3=Foglio2!$E$5,'Assistenti_Tecnici 1^ Pos.Ec.'!L102,IF(Foglio2!$J$3=Foglio2!$E$6,'Assistenti_Amm.vo 1^ Pos.Ec.'!L102,0))))</f>
        <v>0</v>
      </c>
      <c r="O102" s="251"/>
      <c r="P102" s="252">
        <f>IF(Foglio2!$J$3=Foglio2!$E$3,'Ausiliari_Coll.Scol. 1^ Pos.Ec.'!N102,IF(Foglio2!$J$3=Foglio2!$E$4,'Collab._Tecnici 1^ Pos.Ec.'!N102,IF(Foglio2!$J$3=Foglio2!$E$5,'Assistenti_Tecnici 1^ Pos.Ec.'!N102,IF(Foglio2!$J$3=Foglio2!$E$6,'Assistenti_Amm.vo 1^ Pos.Ec.'!N102,0))))</f>
        <v>0</v>
      </c>
      <c r="Q102" s="252">
        <f>IF(Foglio2!$J$3=Foglio2!$E$3,'Ausiliari_Coll.Scol. 1^ Pos.Ec.'!O102,IF(Foglio2!$J$3=Foglio2!$E$4,'Collab._Tecnici 1^ Pos.Ec.'!O102,IF(Foglio2!$J$3=Foglio2!$E$5,'Assistenti_Tecnici 1^ Pos.Ec.'!O102,IF(Foglio2!$J$3=Foglio2!$E$6,'Assistenti_Amm.vo 1^ Pos.Ec.'!O102,0))))</f>
        <v>0</v>
      </c>
      <c r="R102" s="252">
        <f>IF(Foglio2!$J$3=Foglio2!$E$3,'Ausiliari_Coll.Scol. 1^ Pos.Ec.'!P102,IF(Foglio2!$J$3=Foglio2!$E$4,'Collab._Tecnici 1^ Pos.Ec.'!P102,IF(Foglio2!$J$3=Foglio2!$E$5,'Assistenti_Tecnici 1^ Pos.Ec.'!P102,IF(Foglio2!$J$3=Foglio2!$E$6,'Assistenti_Amm.vo 1^ Pos.Ec.'!P102,0))))</f>
        <v>0</v>
      </c>
      <c r="S102" s="252">
        <f>IF(Foglio2!$J$3=Foglio2!$E$3,'Ausiliari_Coll.Scol. 1^ Pos.Ec.'!Q102,IF(Foglio2!$J$3=Foglio2!$E$4,'Collab._Tecnici 1^ Pos.Ec.'!Q102,IF(Foglio2!$J$3=Foglio2!$E$5,'Assistenti_Tecnici 1^ Pos.Ec.'!Q102,IF(Foglio2!$J$3=Foglio2!$E$6,'Assistenti_Amm.vo 1^ Pos.Ec.'!Q102,0))))</f>
        <v>0</v>
      </c>
      <c r="T102" s="252">
        <f>IF(Foglio2!$J$3=Foglio2!$E$3,'Ausiliari_Coll.Scol. 1^ Pos.Ec.'!R102,IF(Foglio2!$J$3=Foglio2!$E$4,'Collab._Tecnici 1^ Pos.Ec.'!R102,IF(Foglio2!$J$3=Foglio2!$E$5,'Assistenti_Tecnici 1^ Pos.Ec.'!R102,IF(Foglio2!$J$3=Foglio2!$E$6,'Assistenti_Amm.vo 1^ Pos.Ec.'!R102,0))))</f>
        <v>0</v>
      </c>
      <c r="U102" s="252">
        <f t="shared" ref="U102" si="246">(P102)/12*0.8</f>
        <v>0</v>
      </c>
      <c r="V102" s="252">
        <f t="shared" ref="V102" si="247">(P102+R102)/12*0.8</f>
        <v>0</v>
      </c>
      <c r="W102" s="253" t="str">
        <f t="shared" ref="W102" si="248">"Fascia Da "&amp;F102&amp;" a "&amp;F103&amp;" Decorrenza "&amp;DAY(C90)&amp;"/"&amp;MONTH(C90)&amp;"/"&amp;YEAR(C90)</f>
        <v>Fascia Da 35 a  Decorrenza 1/7/2008</v>
      </c>
    </row>
    <row r="103" spans="1:23" ht="9" customHeight="1" x14ac:dyDescent="0.2">
      <c r="B103" s="245">
        <f t="shared" si="75"/>
        <v>39643</v>
      </c>
      <c r="C103" s="378"/>
      <c r="D103" s="378"/>
      <c r="E103" s="264" t="s">
        <v>4</v>
      </c>
      <c r="F103" s="265"/>
      <c r="G103" s="256">
        <f t="shared" ref="G103:N103" si="249">G102*1936.27</f>
        <v>0</v>
      </c>
      <c r="H103" s="256">
        <f t="shared" si="249"/>
        <v>0</v>
      </c>
      <c r="I103" s="256">
        <f t="shared" si="249"/>
        <v>0</v>
      </c>
      <c r="J103" s="256">
        <f t="shared" si="249"/>
        <v>0</v>
      </c>
      <c r="K103" s="256">
        <f t="shared" si="249"/>
        <v>0</v>
      </c>
      <c r="L103" s="266">
        <f t="shared" si="249"/>
        <v>0</v>
      </c>
      <c r="M103" s="267">
        <f t="shared" si="249"/>
        <v>0</v>
      </c>
      <c r="N103" s="268">
        <f t="shared" si="249"/>
        <v>0</v>
      </c>
      <c r="O103" s="183"/>
      <c r="P103" s="184">
        <f t="shared" ref="P103:U103" si="250">P102*1936.27</f>
        <v>0</v>
      </c>
      <c r="Q103" s="184">
        <f t="shared" si="250"/>
        <v>0</v>
      </c>
      <c r="R103" s="184">
        <f t="shared" si="250"/>
        <v>0</v>
      </c>
      <c r="S103" s="184">
        <f t="shared" si="250"/>
        <v>0</v>
      </c>
      <c r="T103" s="184">
        <f t="shared" si="250"/>
        <v>0</v>
      </c>
      <c r="U103" s="184">
        <f t="shared" si="250"/>
        <v>0</v>
      </c>
      <c r="V103" s="184">
        <f t="shared" si="240"/>
        <v>0</v>
      </c>
    </row>
    <row r="104" spans="1:23" ht="12.75" customHeight="1" x14ac:dyDescent="0.2">
      <c r="A104" s="104">
        <f>IF(Foglio2!$J$7=1,TRUNC(V104,0),TRUNC(U104,0))</f>
        <v>0</v>
      </c>
      <c r="B104" s="245">
        <f t="shared" ref="B104" si="251">C106</f>
        <v>39814</v>
      </c>
      <c r="C104" s="375">
        <v>39814</v>
      </c>
      <c r="D104" s="375">
        <v>40268</v>
      </c>
      <c r="E104" s="246" t="s">
        <v>3</v>
      </c>
      <c r="F104" s="247">
        <v>0</v>
      </c>
      <c r="G104" s="248">
        <f>IF(Foglio2!$J$3=Foglio2!$E$3,'Ausiliari_Coll.Scol. 1^ Pos.Ec.'!E104,IF(Foglio2!$J$3=Foglio2!$E$4,'Collab._Tecnici 1^ Pos.Ec.'!E104,IF(Foglio2!$J$3=Foglio2!$E$5,'Assistenti_Tecnici 1^ Pos.Ec.'!E104,IF(Foglio2!$J$3=Foglio2!$E$6,'Assistenti_Amm.vo 1^ Pos.Ec.'!E104,0))))</f>
        <v>0</v>
      </c>
      <c r="H104" s="248">
        <f>IF(Foglio2!$J$3=Foglio2!$E$3,'Ausiliari_Coll.Scol. 1^ Pos.Ec.'!F104,IF(Foglio2!$J$3=Foglio2!$E$4,'Collab._Tecnici 1^ Pos.Ec.'!F104,IF(Foglio2!$J$3=Foglio2!$E$5,'Assistenti_Tecnici 1^ Pos.Ec.'!F104,IF(Foglio2!$J$3=Foglio2!$E$6,'Assistenti_Amm.vo 1^ Pos.Ec.'!F104,0))))</f>
        <v>0</v>
      </c>
      <c r="I104" s="248">
        <f>IF(Foglio2!$J$3=Foglio2!$E$3,'Ausiliari_Coll.Scol. 1^ Pos.Ec.'!G104,IF(Foglio2!$J$3=Foglio2!$E$4,'Collab._Tecnici 1^ Pos.Ec.'!G104,IF(Foglio2!$J$3=Foglio2!$E$5,'Assistenti_Tecnici 1^ Pos.Ec.'!G104,IF(Foglio2!$J$3=Foglio2!$E$6,'Assistenti_Amm.vo 1^ Pos.Ec.'!G104,0))))</f>
        <v>0</v>
      </c>
      <c r="J104" s="248">
        <f>IF(Foglio2!$J$3=Foglio2!$E$3,'Ausiliari_Coll.Scol. 1^ Pos.Ec.'!H104,IF(Foglio2!$J$3=Foglio2!$E$4,'Collab._Tecnici 1^ Pos.Ec.'!H104,IF(Foglio2!$J$3=Foglio2!$E$5,'Assistenti_Tecnici 1^ Pos.Ec.'!H104,IF(Foglio2!$J$3=Foglio2!$E$6,'Assistenti_Amm.vo 1^ Pos.Ec.'!H104,0))))</f>
        <v>0</v>
      </c>
      <c r="K104" s="248">
        <f>IF(Foglio2!$J$3=Foglio2!$E$3,'Ausiliari_Coll.Scol. 1^ Pos.Ec.'!I104,IF(Foglio2!$J$3=Foglio2!$E$4,'Collab._Tecnici 1^ Pos.Ec.'!I104,IF(Foglio2!$J$3=Foglio2!$E$5,'Assistenti_Tecnici 1^ Pos.Ec.'!I104,IF(Foglio2!$J$3=Foglio2!$E$6,'Assistenti_Amm.vo 1^ Pos.Ec.'!I104,0))))</f>
        <v>0</v>
      </c>
      <c r="L104" s="248">
        <f>IF(Foglio2!$J$3=Foglio2!$E$3,'Ausiliari_Coll.Scol. 1^ Pos.Ec.'!J104,IF(Foglio2!$J$3=Foglio2!$E$4,'Collab._Tecnici 1^ Pos.Ec.'!J104,IF(Foglio2!$J$3=Foglio2!$E$5,'Assistenti_Tecnici 1^ Pos.Ec.'!J104,IF(Foglio2!$J$3=Foglio2!$E$6,'Assistenti_Amm.vo 1^ Pos.Ec.'!J104,0))))</f>
        <v>0</v>
      </c>
      <c r="M104" s="249">
        <f>IF(Foglio2!$J$3=Foglio2!$E$3,'Ausiliari_Coll.Scol. 1^ Pos.Ec.'!K104,IF(Foglio2!$J$3=Foglio2!$E$4,'Collab._Tecnici 1^ Pos.Ec.'!K104,IF(Foglio2!$J$3=Foglio2!$E$5,'Assistenti_Tecnici 1^ Pos.Ec.'!K104,IF(Foglio2!$J$3=Foglio2!$E$6,'Assistenti_Amm.vo 1^ Pos.Ec.'!K104,0))))</f>
        <v>0</v>
      </c>
      <c r="N104" s="250">
        <f>IF(Foglio2!$J$3=Foglio2!$E$3,'Ausiliari_Coll.Scol. 1^ Pos.Ec.'!L104,IF(Foglio2!$J$3=Foglio2!$E$4,'Collab._Tecnici 1^ Pos.Ec.'!L104,IF(Foglio2!$J$3=Foglio2!$E$5,'Assistenti_Tecnici 1^ Pos.Ec.'!L104,IF(Foglio2!$J$3=Foglio2!$E$6,'Assistenti_Amm.vo 1^ Pos.Ec.'!L104,0))))</f>
        <v>0</v>
      </c>
      <c r="O104" s="251"/>
      <c r="P104" s="252">
        <f>IF(Foglio2!$J$3=Foglio2!$E$3,'Ausiliari_Coll.Scol. 1^ Pos.Ec.'!N104,IF(Foglio2!$J$3=Foglio2!$E$4,'Collab._Tecnici 1^ Pos.Ec.'!N104,IF(Foglio2!$J$3=Foglio2!$E$5,'Assistenti_Tecnici 1^ Pos.Ec.'!N104,IF(Foglio2!$J$3=Foglio2!$E$6,'Assistenti_Amm.vo 1^ Pos.Ec.'!N104,0))))</f>
        <v>0</v>
      </c>
      <c r="Q104" s="252">
        <f>IF(Foglio2!$J$3=Foglio2!$E$3,'Ausiliari_Coll.Scol. 1^ Pos.Ec.'!O104,IF(Foglio2!$J$3=Foglio2!$E$4,'Collab._Tecnici 1^ Pos.Ec.'!O104,IF(Foglio2!$J$3=Foglio2!$E$5,'Assistenti_Tecnici 1^ Pos.Ec.'!O104,IF(Foglio2!$J$3=Foglio2!$E$6,'Assistenti_Amm.vo 1^ Pos.Ec.'!O104,0))))</f>
        <v>0</v>
      </c>
      <c r="R104" s="252">
        <f>IF(Foglio2!$J$3=Foglio2!$E$3,'Ausiliari_Coll.Scol. 1^ Pos.Ec.'!P104,IF(Foglio2!$J$3=Foglio2!$E$4,'Collab._Tecnici 1^ Pos.Ec.'!P104,IF(Foglio2!$J$3=Foglio2!$E$5,'Assistenti_Tecnici 1^ Pos.Ec.'!P104,IF(Foglio2!$J$3=Foglio2!$E$6,'Assistenti_Amm.vo 1^ Pos.Ec.'!P104,0))))</f>
        <v>0</v>
      </c>
      <c r="S104" s="252">
        <f>IF(Foglio2!$J$3=Foglio2!$E$3,'Ausiliari_Coll.Scol. 1^ Pos.Ec.'!Q104,IF(Foglio2!$J$3=Foglio2!$E$4,'Collab._Tecnici 1^ Pos.Ec.'!Q104,IF(Foglio2!$J$3=Foglio2!$E$5,'Assistenti_Tecnici 1^ Pos.Ec.'!Q104,IF(Foglio2!$J$3=Foglio2!$E$6,'Assistenti_Amm.vo 1^ Pos.Ec.'!Q104,0))))</f>
        <v>0</v>
      </c>
      <c r="T104" s="252">
        <f>IF(Foglio2!$J$3=Foglio2!$E$3,'Ausiliari_Coll.Scol. 1^ Pos.Ec.'!R104,IF(Foglio2!$J$3=Foglio2!$E$4,'Collab._Tecnici 1^ Pos.Ec.'!R104,IF(Foglio2!$J$3=Foglio2!$E$5,'Assistenti_Tecnici 1^ Pos.Ec.'!R104,IF(Foglio2!$J$3=Foglio2!$E$6,'Assistenti_Amm.vo 1^ Pos.Ec.'!R104,0))))</f>
        <v>0</v>
      </c>
      <c r="U104" s="252">
        <f t="shared" ref="U104" si="252">(P104)/12*0.8</f>
        <v>0</v>
      </c>
      <c r="V104" s="252">
        <f t="shared" ref="V104" si="253">(P104+R104)/12*0.8</f>
        <v>0</v>
      </c>
      <c r="W104" s="253" t="str">
        <f t="shared" ref="W104" si="254">"Fascia Da "&amp;F104&amp;" a "&amp;F105&amp;" Decorrenza "&amp;DAY(C104)&amp;"/"&amp;MONTH(C104)&amp;"/"&amp;YEAR(C104)</f>
        <v>Fascia Da 0 a 2 Decorrenza 1/1/2009</v>
      </c>
    </row>
    <row r="105" spans="1:23" ht="9" customHeight="1" x14ac:dyDescent="0.2">
      <c r="B105" s="245">
        <f t="shared" ref="B105" si="255">B104+1</f>
        <v>39815</v>
      </c>
      <c r="C105" s="376"/>
      <c r="D105" s="376"/>
      <c r="E105" s="254" t="s">
        <v>4</v>
      </c>
      <c r="F105" s="255">
        <v>2</v>
      </c>
      <c r="G105" s="256">
        <f t="shared" ref="G105:N105" si="256">G104*1936.27</f>
        <v>0</v>
      </c>
      <c r="H105" s="256">
        <f t="shared" si="256"/>
        <v>0</v>
      </c>
      <c r="I105" s="256">
        <f t="shared" si="256"/>
        <v>0</v>
      </c>
      <c r="J105" s="256">
        <f t="shared" si="256"/>
        <v>0</v>
      </c>
      <c r="K105" s="256">
        <f t="shared" si="256"/>
        <v>0</v>
      </c>
      <c r="L105" s="257">
        <f t="shared" si="256"/>
        <v>0</v>
      </c>
      <c r="M105" s="256">
        <f t="shared" si="256"/>
        <v>0</v>
      </c>
      <c r="N105" s="258">
        <f t="shared" si="256"/>
        <v>0</v>
      </c>
      <c r="O105" s="183"/>
      <c r="P105" s="184">
        <f t="shared" ref="P105:U105" si="257">P104*1936.27</f>
        <v>0</v>
      </c>
      <c r="Q105" s="184">
        <f t="shared" si="257"/>
        <v>0</v>
      </c>
      <c r="R105" s="184">
        <f t="shared" si="257"/>
        <v>0</v>
      </c>
      <c r="S105" s="184">
        <f t="shared" si="257"/>
        <v>0</v>
      </c>
      <c r="T105" s="184">
        <f t="shared" si="257"/>
        <v>0</v>
      </c>
      <c r="U105" s="184">
        <f t="shared" si="257"/>
        <v>0</v>
      </c>
      <c r="V105" s="184">
        <f t="shared" si="240"/>
        <v>0</v>
      </c>
    </row>
    <row r="106" spans="1:23" ht="12.75" customHeight="1" x14ac:dyDescent="0.2">
      <c r="A106" s="104">
        <f>IF(Foglio2!$J$7=1,TRUNC(V106,0),TRUNC(U106,0))</f>
        <v>0</v>
      </c>
      <c r="B106" s="245">
        <f t="shared" si="75"/>
        <v>39816</v>
      </c>
      <c r="C106" s="377">
        <v>39814</v>
      </c>
      <c r="D106" s="377">
        <v>40268</v>
      </c>
      <c r="E106" s="259" t="s">
        <v>3</v>
      </c>
      <c r="F106" s="260">
        <v>3</v>
      </c>
      <c r="G106" s="248">
        <f>IF(Foglio2!$J$3=Foglio2!$E$3,'Ausiliari_Coll.Scol. 1^ Pos.Ec.'!E106,IF(Foglio2!$J$3=Foglio2!$E$4,'Collab._Tecnici 1^ Pos.Ec.'!E106,IF(Foglio2!$J$3=Foglio2!$E$5,'Assistenti_Tecnici 1^ Pos.Ec.'!E106,IF(Foglio2!$J$3=Foglio2!$E$6,'Assistenti_Amm.vo 1^ Pos.Ec.'!E106,0))))</f>
        <v>0</v>
      </c>
      <c r="H106" s="248">
        <f>IF(Foglio2!$J$3=Foglio2!$E$3,'Ausiliari_Coll.Scol. 1^ Pos.Ec.'!F106,IF(Foglio2!$J$3=Foglio2!$E$4,'Collab._Tecnici 1^ Pos.Ec.'!F106,IF(Foglio2!$J$3=Foglio2!$E$5,'Assistenti_Tecnici 1^ Pos.Ec.'!F106,IF(Foglio2!$J$3=Foglio2!$E$6,'Assistenti_Amm.vo 1^ Pos.Ec.'!F106,0))))</f>
        <v>0</v>
      </c>
      <c r="I106" s="248">
        <f>IF(Foglio2!$J$3=Foglio2!$E$3,'Ausiliari_Coll.Scol. 1^ Pos.Ec.'!G106,IF(Foglio2!$J$3=Foglio2!$E$4,'Collab._Tecnici 1^ Pos.Ec.'!G106,IF(Foglio2!$J$3=Foglio2!$E$5,'Assistenti_Tecnici 1^ Pos.Ec.'!G106,IF(Foglio2!$J$3=Foglio2!$E$6,'Assistenti_Amm.vo 1^ Pos.Ec.'!G106,0))))</f>
        <v>0</v>
      </c>
      <c r="J106" s="248">
        <f>IF(Foglio2!$J$3=Foglio2!$E$3,'Ausiliari_Coll.Scol. 1^ Pos.Ec.'!H106,IF(Foglio2!$J$3=Foglio2!$E$4,'Collab._Tecnici 1^ Pos.Ec.'!H106,IF(Foglio2!$J$3=Foglio2!$E$5,'Assistenti_Tecnici 1^ Pos.Ec.'!H106,IF(Foglio2!$J$3=Foglio2!$E$6,'Assistenti_Amm.vo 1^ Pos.Ec.'!H106,0))))</f>
        <v>0</v>
      </c>
      <c r="K106" s="248">
        <f>IF(Foglio2!$J$3=Foglio2!$E$3,'Ausiliari_Coll.Scol. 1^ Pos.Ec.'!I106,IF(Foglio2!$J$3=Foglio2!$E$4,'Collab._Tecnici 1^ Pos.Ec.'!I106,IF(Foglio2!$J$3=Foglio2!$E$5,'Assistenti_Tecnici 1^ Pos.Ec.'!I106,IF(Foglio2!$J$3=Foglio2!$E$6,'Assistenti_Amm.vo 1^ Pos.Ec.'!I106,0))))</f>
        <v>0</v>
      </c>
      <c r="L106" s="261">
        <f>IF(Foglio2!$J$3=Foglio2!$E$3,'Ausiliari_Coll.Scol. 1^ Pos.Ec.'!J106,IF(Foglio2!$J$3=Foglio2!$E$4,'Collab._Tecnici 1^ Pos.Ec.'!J106,IF(Foglio2!$J$3=Foglio2!$E$5,'Assistenti_Tecnici 1^ Pos.Ec.'!J106,IF(Foglio2!$J$3=Foglio2!$E$6,'Assistenti_Amm.vo 1^ Pos.Ec.'!J106,0))))</f>
        <v>0</v>
      </c>
      <c r="M106" s="262">
        <f>IF(Foglio2!$J$3=Foglio2!$E$3,'Ausiliari_Coll.Scol. 1^ Pos.Ec.'!K106,IF(Foglio2!$J$3=Foglio2!$E$4,'Collab._Tecnici 1^ Pos.Ec.'!K106,IF(Foglio2!$J$3=Foglio2!$E$5,'Assistenti_Tecnici 1^ Pos.Ec.'!K106,IF(Foglio2!$J$3=Foglio2!$E$6,'Assistenti_Amm.vo 1^ Pos.Ec.'!K106,0))))</f>
        <v>0</v>
      </c>
      <c r="N106" s="263">
        <f>IF(Foglio2!$J$3=Foglio2!$E$3,'Ausiliari_Coll.Scol. 1^ Pos.Ec.'!L106,IF(Foglio2!$J$3=Foglio2!$E$4,'Collab._Tecnici 1^ Pos.Ec.'!L106,IF(Foglio2!$J$3=Foglio2!$E$5,'Assistenti_Tecnici 1^ Pos.Ec.'!L106,IF(Foglio2!$J$3=Foglio2!$E$6,'Assistenti_Amm.vo 1^ Pos.Ec.'!L106,0))))</f>
        <v>0</v>
      </c>
      <c r="O106" s="251"/>
      <c r="P106" s="252">
        <f>IF(Foglio2!$J$3=Foglio2!$E$3,'Ausiliari_Coll.Scol. 1^ Pos.Ec.'!N106,IF(Foglio2!$J$3=Foglio2!$E$4,'Collab._Tecnici 1^ Pos.Ec.'!N106,IF(Foglio2!$J$3=Foglio2!$E$5,'Assistenti_Tecnici 1^ Pos.Ec.'!N106,IF(Foglio2!$J$3=Foglio2!$E$6,'Assistenti_Amm.vo 1^ Pos.Ec.'!N106,0))))</f>
        <v>0</v>
      </c>
      <c r="Q106" s="252">
        <f>IF(Foglio2!$J$3=Foglio2!$E$3,'Ausiliari_Coll.Scol. 1^ Pos.Ec.'!O106,IF(Foglio2!$J$3=Foglio2!$E$4,'Collab._Tecnici 1^ Pos.Ec.'!O106,IF(Foglio2!$J$3=Foglio2!$E$5,'Assistenti_Tecnici 1^ Pos.Ec.'!O106,IF(Foglio2!$J$3=Foglio2!$E$6,'Assistenti_Amm.vo 1^ Pos.Ec.'!O106,0))))</f>
        <v>0</v>
      </c>
      <c r="R106" s="252">
        <f>IF(Foglio2!$J$3=Foglio2!$E$3,'Ausiliari_Coll.Scol. 1^ Pos.Ec.'!P106,IF(Foglio2!$J$3=Foglio2!$E$4,'Collab._Tecnici 1^ Pos.Ec.'!P106,IF(Foglio2!$J$3=Foglio2!$E$5,'Assistenti_Tecnici 1^ Pos.Ec.'!P106,IF(Foglio2!$J$3=Foglio2!$E$6,'Assistenti_Amm.vo 1^ Pos.Ec.'!P106,0))))</f>
        <v>0</v>
      </c>
      <c r="S106" s="252">
        <f>IF(Foglio2!$J$3=Foglio2!$E$3,'Ausiliari_Coll.Scol. 1^ Pos.Ec.'!Q106,IF(Foglio2!$J$3=Foglio2!$E$4,'Collab._Tecnici 1^ Pos.Ec.'!Q106,IF(Foglio2!$J$3=Foglio2!$E$5,'Assistenti_Tecnici 1^ Pos.Ec.'!Q106,IF(Foglio2!$J$3=Foglio2!$E$6,'Assistenti_Amm.vo 1^ Pos.Ec.'!Q106,0))))</f>
        <v>0</v>
      </c>
      <c r="T106" s="252">
        <f>IF(Foglio2!$J$3=Foglio2!$E$3,'Ausiliari_Coll.Scol. 1^ Pos.Ec.'!R106,IF(Foglio2!$J$3=Foglio2!$E$4,'Collab._Tecnici 1^ Pos.Ec.'!R106,IF(Foglio2!$J$3=Foglio2!$E$5,'Assistenti_Tecnici 1^ Pos.Ec.'!R106,IF(Foglio2!$J$3=Foglio2!$E$6,'Assistenti_Amm.vo 1^ Pos.Ec.'!R106,0))))</f>
        <v>0</v>
      </c>
      <c r="U106" s="252">
        <f t="shared" ref="U106" si="258">(P106)/12*0.8</f>
        <v>0</v>
      </c>
      <c r="V106" s="252">
        <f t="shared" ref="V106" si="259">(P106+R106)/12*0.8</f>
        <v>0</v>
      </c>
      <c r="W106" s="253" t="str">
        <f t="shared" ref="W106" si="260">"Fascia Da "&amp;F106&amp;" a "&amp;F107&amp;" Decorrenza "&amp;DAY(C104)&amp;"/"&amp;MONTH(C104)&amp;"/"&amp;YEAR(C104)</f>
        <v>Fascia Da 3 a 8 Decorrenza 1/1/2009</v>
      </c>
    </row>
    <row r="107" spans="1:23" ht="9" customHeight="1" x14ac:dyDescent="0.2">
      <c r="B107" s="245">
        <f t="shared" si="75"/>
        <v>39817</v>
      </c>
      <c r="C107" s="377"/>
      <c r="D107" s="377"/>
      <c r="E107" s="254" t="s">
        <v>4</v>
      </c>
      <c r="F107" s="255">
        <v>8</v>
      </c>
      <c r="G107" s="256">
        <f t="shared" ref="G107:N107" si="261">G106*1936.27</f>
        <v>0</v>
      </c>
      <c r="H107" s="256">
        <f t="shared" si="261"/>
        <v>0</v>
      </c>
      <c r="I107" s="256">
        <f t="shared" si="261"/>
        <v>0</v>
      </c>
      <c r="J107" s="256">
        <f t="shared" si="261"/>
        <v>0</v>
      </c>
      <c r="K107" s="256">
        <f t="shared" si="261"/>
        <v>0</v>
      </c>
      <c r="L107" s="257">
        <f t="shared" si="261"/>
        <v>0</v>
      </c>
      <c r="M107" s="256">
        <f t="shared" si="261"/>
        <v>0</v>
      </c>
      <c r="N107" s="258">
        <f t="shared" si="261"/>
        <v>0</v>
      </c>
      <c r="O107" s="183"/>
      <c r="P107" s="184">
        <f t="shared" ref="P107:U107" si="262">P106*1936.27</f>
        <v>0</v>
      </c>
      <c r="Q107" s="184">
        <f t="shared" si="262"/>
        <v>0</v>
      </c>
      <c r="R107" s="184">
        <f t="shared" si="262"/>
        <v>0</v>
      </c>
      <c r="S107" s="184">
        <f t="shared" si="262"/>
        <v>0</v>
      </c>
      <c r="T107" s="184">
        <f t="shared" si="262"/>
        <v>0</v>
      </c>
      <c r="U107" s="184">
        <f t="shared" si="262"/>
        <v>0</v>
      </c>
      <c r="V107" s="184">
        <f t="shared" si="240"/>
        <v>0</v>
      </c>
    </row>
    <row r="108" spans="1:23" ht="12.75" customHeight="1" x14ac:dyDescent="0.2">
      <c r="A108" s="104">
        <f>IF(Foglio2!$J$7=1,TRUNC(V108,0),TRUNC(U108,0))</f>
        <v>0</v>
      </c>
      <c r="B108" s="245">
        <f t="shared" si="75"/>
        <v>39818</v>
      </c>
      <c r="C108" s="377"/>
      <c r="D108" s="377"/>
      <c r="E108" s="259" t="s">
        <v>3</v>
      </c>
      <c r="F108" s="260">
        <v>9</v>
      </c>
      <c r="G108" s="248">
        <f>IF(Foglio2!$J$3=Foglio2!$E$3,'Ausiliari_Coll.Scol. 1^ Pos.Ec.'!E108,IF(Foglio2!$J$3=Foglio2!$E$4,'Collab._Tecnici 1^ Pos.Ec.'!E108,IF(Foglio2!$J$3=Foglio2!$E$5,'Assistenti_Tecnici 1^ Pos.Ec.'!E108,IF(Foglio2!$J$3=Foglio2!$E$6,'Assistenti_Amm.vo 1^ Pos.Ec.'!E108,0))))</f>
        <v>0</v>
      </c>
      <c r="H108" s="248">
        <f>IF(Foglio2!$J$3=Foglio2!$E$3,'Ausiliari_Coll.Scol. 1^ Pos.Ec.'!F108,IF(Foglio2!$J$3=Foglio2!$E$4,'Collab._Tecnici 1^ Pos.Ec.'!F108,IF(Foglio2!$J$3=Foglio2!$E$5,'Assistenti_Tecnici 1^ Pos.Ec.'!F108,IF(Foglio2!$J$3=Foglio2!$E$6,'Assistenti_Amm.vo 1^ Pos.Ec.'!F108,0))))</f>
        <v>0</v>
      </c>
      <c r="I108" s="248">
        <f>IF(Foglio2!$J$3=Foglio2!$E$3,'Ausiliari_Coll.Scol. 1^ Pos.Ec.'!G108,IF(Foglio2!$J$3=Foglio2!$E$4,'Collab._Tecnici 1^ Pos.Ec.'!G108,IF(Foglio2!$J$3=Foglio2!$E$5,'Assistenti_Tecnici 1^ Pos.Ec.'!G108,IF(Foglio2!$J$3=Foglio2!$E$6,'Assistenti_Amm.vo 1^ Pos.Ec.'!G108,0))))</f>
        <v>0</v>
      </c>
      <c r="J108" s="248">
        <f>IF(Foglio2!$J$3=Foglio2!$E$3,'Ausiliari_Coll.Scol. 1^ Pos.Ec.'!H108,IF(Foglio2!$J$3=Foglio2!$E$4,'Collab._Tecnici 1^ Pos.Ec.'!H108,IF(Foglio2!$J$3=Foglio2!$E$5,'Assistenti_Tecnici 1^ Pos.Ec.'!H108,IF(Foglio2!$J$3=Foglio2!$E$6,'Assistenti_Amm.vo 1^ Pos.Ec.'!H108,0))))</f>
        <v>0</v>
      </c>
      <c r="K108" s="248">
        <f>IF(Foglio2!$J$3=Foglio2!$E$3,'Ausiliari_Coll.Scol. 1^ Pos.Ec.'!I108,IF(Foglio2!$J$3=Foglio2!$E$4,'Collab._Tecnici 1^ Pos.Ec.'!I108,IF(Foglio2!$J$3=Foglio2!$E$5,'Assistenti_Tecnici 1^ Pos.Ec.'!I108,IF(Foglio2!$J$3=Foglio2!$E$6,'Assistenti_Amm.vo 1^ Pos.Ec.'!I108,0))))</f>
        <v>0</v>
      </c>
      <c r="L108" s="261">
        <f>IF(Foglio2!$J$3=Foglio2!$E$3,'Ausiliari_Coll.Scol. 1^ Pos.Ec.'!J108,IF(Foglio2!$J$3=Foglio2!$E$4,'Collab._Tecnici 1^ Pos.Ec.'!J108,IF(Foglio2!$J$3=Foglio2!$E$5,'Assistenti_Tecnici 1^ Pos.Ec.'!J108,IF(Foglio2!$J$3=Foglio2!$E$6,'Assistenti_Amm.vo 1^ Pos.Ec.'!J108,0))))</f>
        <v>0</v>
      </c>
      <c r="M108" s="262">
        <f>IF(Foglio2!$J$3=Foglio2!$E$3,'Ausiliari_Coll.Scol. 1^ Pos.Ec.'!K108,IF(Foglio2!$J$3=Foglio2!$E$4,'Collab._Tecnici 1^ Pos.Ec.'!K108,IF(Foglio2!$J$3=Foglio2!$E$5,'Assistenti_Tecnici 1^ Pos.Ec.'!K108,IF(Foglio2!$J$3=Foglio2!$E$6,'Assistenti_Amm.vo 1^ Pos.Ec.'!K108,0))))</f>
        <v>0</v>
      </c>
      <c r="N108" s="263">
        <f>IF(Foglio2!$J$3=Foglio2!$E$3,'Ausiliari_Coll.Scol. 1^ Pos.Ec.'!L108,IF(Foglio2!$J$3=Foglio2!$E$4,'Collab._Tecnici 1^ Pos.Ec.'!L108,IF(Foglio2!$J$3=Foglio2!$E$5,'Assistenti_Tecnici 1^ Pos.Ec.'!L108,IF(Foglio2!$J$3=Foglio2!$E$6,'Assistenti_Amm.vo 1^ Pos.Ec.'!L108,0))))</f>
        <v>0</v>
      </c>
      <c r="O108" s="251"/>
      <c r="P108" s="252">
        <f>IF(Foglio2!$J$3=Foglio2!$E$3,'Ausiliari_Coll.Scol. 1^ Pos.Ec.'!N108,IF(Foglio2!$J$3=Foglio2!$E$4,'Collab._Tecnici 1^ Pos.Ec.'!N108,IF(Foglio2!$J$3=Foglio2!$E$5,'Assistenti_Tecnici 1^ Pos.Ec.'!N108,IF(Foglio2!$J$3=Foglio2!$E$6,'Assistenti_Amm.vo 1^ Pos.Ec.'!N108,0))))</f>
        <v>0</v>
      </c>
      <c r="Q108" s="252">
        <f>IF(Foglio2!$J$3=Foglio2!$E$3,'Ausiliari_Coll.Scol. 1^ Pos.Ec.'!O108,IF(Foglio2!$J$3=Foglio2!$E$4,'Collab._Tecnici 1^ Pos.Ec.'!O108,IF(Foglio2!$J$3=Foglio2!$E$5,'Assistenti_Tecnici 1^ Pos.Ec.'!O108,IF(Foglio2!$J$3=Foglio2!$E$6,'Assistenti_Amm.vo 1^ Pos.Ec.'!O108,0))))</f>
        <v>0</v>
      </c>
      <c r="R108" s="252">
        <f>IF(Foglio2!$J$3=Foglio2!$E$3,'Ausiliari_Coll.Scol. 1^ Pos.Ec.'!P108,IF(Foglio2!$J$3=Foglio2!$E$4,'Collab._Tecnici 1^ Pos.Ec.'!P108,IF(Foglio2!$J$3=Foglio2!$E$5,'Assistenti_Tecnici 1^ Pos.Ec.'!P108,IF(Foglio2!$J$3=Foglio2!$E$6,'Assistenti_Amm.vo 1^ Pos.Ec.'!P108,0))))</f>
        <v>0</v>
      </c>
      <c r="S108" s="252">
        <f>IF(Foglio2!$J$3=Foglio2!$E$3,'Ausiliari_Coll.Scol. 1^ Pos.Ec.'!Q108,IF(Foglio2!$J$3=Foglio2!$E$4,'Collab._Tecnici 1^ Pos.Ec.'!Q108,IF(Foglio2!$J$3=Foglio2!$E$5,'Assistenti_Tecnici 1^ Pos.Ec.'!Q108,IF(Foglio2!$J$3=Foglio2!$E$6,'Assistenti_Amm.vo 1^ Pos.Ec.'!Q108,0))))</f>
        <v>0</v>
      </c>
      <c r="T108" s="252">
        <f>IF(Foglio2!$J$3=Foglio2!$E$3,'Ausiliari_Coll.Scol. 1^ Pos.Ec.'!R108,IF(Foglio2!$J$3=Foglio2!$E$4,'Collab._Tecnici 1^ Pos.Ec.'!R108,IF(Foglio2!$J$3=Foglio2!$E$5,'Assistenti_Tecnici 1^ Pos.Ec.'!R108,IF(Foglio2!$J$3=Foglio2!$E$6,'Assistenti_Amm.vo 1^ Pos.Ec.'!R108,0))))</f>
        <v>0</v>
      </c>
      <c r="U108" s="252">
        <f t="shared" ref="U108" si="263">(P108)/12*0.8</f>
        <v>0</v>
      </c>
      <c r="V108" s="252">
        <f t="shared" ref="V108" si="264">(P108+R108)/12*0.8</f>
        <v>0</v>
      </c>
      <c r="W108" s="253" t="str">
        <f t="shared" ref="W108" si="265">"Fascia Da "&amp;F108&amp;" a "&amp;F109&amp;" Decorrenza "&amp;DAY(C104)&amp;"/"&amp;MONTH(C104)&amp;"/"&amp;YEAR(C104)</f>
        <v>Fascia Da 9 a 14 Decorrenza 1/1/2009</v>
      </c>
    </row>
    <row r="109" spans="1:23" ht="9" customHeight="1" x14ac:dyDescent="0.2">
      <c r="B109" s="245">
        <f t="shared" si="75"/>
        <v>39819</v>
      </c>
      <c r="C109" s="377"/>
      <c r="D109" s="377"/>
      <c r="E109" s="254" t="s">
        <v>4</v>
      </c>
      <c r="F109" s="255">
        <v>14</v>
      </c>
      <c r="G109" s="256">
        <f t="shared" ref="G109:N109" si="266">G108*1936.27</f>
        <v>0</v>
      </c>
      <c r="H109" s="256">
        <f t="shared" si="266"/>
        <v>0</v>
      </c>
      <c r="I109" s="256">
        <f t="shared" si="266"/>
        <v>0</v>
      </c>
      <c r="J109" s="256">
        <f t="shared" si="266"/>
        <v>0</v>
      </c>
      <c r="K109" s="256">
        <f t="shared" si="266"/>
        <v>0</v>
      </c>
      <c r="L109" s="257">
        <f t="shared" si="266"/>
        <v>0</v>
      </c>
      <c r="M109" s="256">
        <f t="shared" si="266"/>
        <v>0</v>
      </c>
      <c r="N109" s="258">
        <f t="shared" si="266"/>
        <v>0</v>
      </c>
      <c r="O109" s="183"/>
      <c r="P109" s="184">
        <f t="shared" ref="P109:U109" si="267">P108*1936.27</f>
        <v>0</v>
      </c>
      <c r="Q109" s="184">
        <f t="shared" si="267"/>
        <v>0</v>
      </c>
      <c r="R109" s="184">
        <f t="shared" si="267"/>
        <v>0</v>
      </c>
      <c r="S109" s="184">
        <f t="shared" si="267"/>
        <v>0</v>
      </c>
      <c r="T109" s="184">
        <f t="shared" si="267"/>
        <v>0</v>
      </c>
      <c r="U109" s="184">
        <f t="shared" si="267"/>
        <v>0</v>
      </c>
      <c r="V109" s="184">
        <f t="shared" si="240"/>
        <v>0</v>
      </c>
    </row>
    <row r="110" spans="1:23" ht="12.75" customHeight="1" x14ac:dyDescent="0.2">
      <c r="A110" s="104">
        <f>IF(Foglio2!$J$7=1,TRUNC(V110,0),TRUNC(U110,0))</f>
        <v>0</v>
      </c>
      <c r="B110" s="245">
        <f t="shared" si="75"/>
        <v>39820</v>
      </c>
      <c r="C110" s="377"/>
      <c r="D110" s="377"/>
      <c r="E110" s="259" t="s">
        <v>3</v>
      </c>
      <c r="F110" s="260">
        <v>15</v>
      </c>
      <c r="G110" s="248">
        <f>IF(Foglio2!$J$3=Foglio2!$E$3,'Ausiliari_Coll.Scol. 1^ Pos.Ec.'!E110,IF(Foglio2!$J$3=Foglio2!$E$4,'Collab._Tecnici 1^ Pos.Ec.'!E110,IF(Foglio2!$J$3=Foglio2!$E$5,'Assistenti_Tecnici 1^ Pos.Ec.'!E110,IF(Foglio2!$J$3=Foglio2!$E$6,'Assistenti_Amm.vo 1^ Pos.Ec.'!E110,0))))</f>
        <v>0</v>
      </c>
      <c r="H110" s="248">
        <f>IF(Foglio2!$J$3=Foglio2!$E$3,'Ausiliari_Coll.Scol. 1^ Pos.Ec.'!F110,IF(Foglio2!$J$3=Foglio2!$E$4,'Collab._Tecnici 1^ Pos.Ec.'!F110,IF(Foglio2!$J$3=Foglio2!$E$5,'Assistenti_Tecnici 1^ Pos.Ec.'!F110,IF(Foglio2!$J$3=Foglio2!$E$6,'Assistenti_Amm.vo 1^ Pos.Ec.'!F110,0))))</f>
        <v>0</v>
      </c>
      <c r="I110" s="248">
        <f>IF(Foglio2!$J$3=Foglio2!$E$3,'Ausiliari_Coll.Scol. 1^ Pos.Ec.'!G110,IF(Foglio2!$J$3=Foglio2!$E$4,'Collab._Tecnici 1^ Pos.Ec.'!G110,IF(Foglio2!$J$3=Foglio2!$E$5,'Assistenti_Tecnici 1^ Pos.Ec.'!G110,IF(Foglio2!$J$3=Foglio2!$E$6,'Assistenti_Amm.vo 1^ Pos.Ec.'!G110,0))))</f>
        <v>0</v>
      </c>
      <c r="J110" s="248">
        <f>IF(Foglio2!$J$3=Foglio2!$E$3,'Ausiliari_Coll.Scol. 1^ Pos.Ec.'!H110,IF(Foglio2!$J$3=Foglio2!$E$4,'Collab._Tecnici 1^ Pos.Ec.'!H110,IF(Foglio2!$J$3=Foglio2!$E$5,'Assistenti_Tecnici 1^ Pos.Ec.'!H110,IF(Foglio2!$J$3=Foglio2!$E$6,'Assistenti_Amm.vo 1^ Pos.Ec.'!H110,0))))</f>
        <v>0</v>
      </c>
      <c r="K110" s="248">
        <f>IF(Foglio2!$J$3=Foglio2!$E$3,'Ausiliari_Coll.Scol. 1^ Pos.Ec.'!I110,IF(Foglio2!$J$3=Foglio2!$E$4,'Collab._Tecnici 1^ Pos.Ec.'!I110,IF(Foglio2!$J$3=Foglio2!$E$5,'Assistenti_Tecnici 1^ Pos.Ec.'!I110,IF(Foglio2!$J$3=Foglio2!$E$6,'Assistenti_Amm.vo 1^ Pos.Ec.'!I110,0))))</f>
        <v>0</v>
      </c>
      <c r="L110" s="261">
        <f>IF(Foglio2!$J$3=Foglio2!$E$3,'Ausiliari_Coll.Scol. 1^ Pos.Ec.'!J110,IF(Foglio2!$J$3=Foglio2!$E$4,'Collab._Tecnici 1^ Pos.Ec.'!J110,IF(Foglio2!$J$3=Foglio2!$E$5,'Assistenti_Tecnici 1^ Pos.Ec.'!J110,IF(Foglio2!$J$3=Foglio2!$E$6,'Assistenti_Amm.vo 1^ Pos.Ec.'!J110,0))))</f>
        <v>0</v>
      </c>
      <c r="M110" s="262">
        <f>IF(Foglio2!$J$3=Foglio2!$E$3,'Ausiliari_Coll.Scol. 1^ Pos.Ec.'!K110,IF(Foglio2!$J$3=Foglio2!$E$4,'Collab._Tecnici 1^ Pos.Ec.'!K110,IF(Foglio2!$J$3=Foglio2!$E$5,'Assistenti_Tecnici 1^ Pos.Ec.'!K110,IF(Foglio2!$J$3=Foglio2!$E$6,'Assistenti_Amm.vo 1^ Pos.Ec.'!K110,0))))</f>
        <v>0</v>
      </c>
      <c r="N110" s="263">
        <f>IF(Foglio2!$J$3=Foglio2!$E$3,'Ausiliari_Coll.Scol. 1^ Pos.Ec.'!L110,IF(Foglio2!$J$3=Foglio2!$E$4,'Collab._Tecnici 1^ Pos.Ec.'!L110,IF(Foglio2!$J$3=Foglio2!$E$5,'Assistenti_Tecnici 1^ Pos.Ec.'!L110,IF(Foglio2!$J$3=Foglio2!$E$6,'Assistenti_Amm.vo 1^ Pos.Ec.'!L110,0))))</f>
        <v>0</v>
      </c>
      <c r="O110" s="251"/>
      <c r="P110" s="252">
        <f>IF(Foglio2!$J$3=Foglio2!$E$3,'Ausiliari_Coll.Scol. 1^ Pos.Ec.'!N110,IF(Foglio2!$J$3=Foglio2!$E$4,'Collab._Tecnici 1^ Pos.Ec.'!N110,IF(Foglio2!$J$3=Foglio2!$E$5,'Assistenti_Tecnici 1^ Pos.Ec.'!N110,IF(Foglio2!$J$3=Foglio2!$E$6,'Assistenti_Amm.vo 1^ Pos.Ec.'!N110,0))))</f>
        <v>0</v>
      </c>
      <c r="Q110" s="252">
        <f>IF(Foglio2!$J$3=Foglio2!$E$3,'Ausiliari_Coll.Scol. 1^ Pos.Ec.'!O110,IF(Foglio2!$J$3=Foglio2!$E$4,'Collab._Tecnici 1^ Pos.Ec.'!O110,IF(Foglio2!$J$3=Foglio2!$E$5,'Assistenti_Tecnici 1^ Pos.Ec.'!O110,IF(Foglio2!$J$3=Foglio2!$E$6,'Assistenti_Amm.vo 1^ Pos.Ec.'!O110,0))))</f>
        <v>0</v>
      </c>
      <c r="R110" s="252">
        <f>IF(Foglio2!$J$3=Foglio2!$E$3,'Ausiliari_Coll.Scol. 1^ Pos.Ec.'!P110,IF(Foglio2!$J$3=Foglio2!$E$4,'Collab._Tecnici 1^ Pos.Ec.'!P110,IF(Foglio2!$J$3=Foglio2!$E$5,'Assistenti_Tecnici 1^ Pos.Ec.'!P110,IF(Foglio2!$J$3=Foglio2!$E$6,'Assistenti_Amm.vo 1^ Pos.Ec.'!P110,0))))</f>
        <v>0</v>
      </c>
      <c r="S110" s="252">
        <f>IF(Foglio2!$J$3=Foglio2!$E$3,'Ausiliari_Coll.Scol. 1^ Pos.Ec.'!Q110,IF(Foglio2!$J$3=Foglio2!$E$4,'Collab._Tecnici 1^ Pos.Ec.'!Q110,IF(Foglio2!$J$3=Foglio2!$E$5,'Assistenti_Tecnici 1^ Pos.Ec.'!Q110,IF(Foglio2!$J$3=Foglio2!$E$6,'Assistenti_Amm.vo 1^ Pos.Ec.'!Q110,0))))</f>
        <v>0</v>
      </c>
      <c r="T110" s="252">
        <f>IF(Foglio2!$J$3=Foglio2!$E$3,'Ausiliari_Coll.Scol. 1^ Pos.Ec.'!R110,IF(Foglio2!$J$3=Foglio2!$E$4,'Collab._Tecnici 1^ Pos.Ec.'!R110,IF(Foglio2!$J$3=Foglio2!$E$5,'Assistenti_Tecnici 1^ Pos.Ec.'!R110,IF(Foglio2!$J$3=Foglio2!$E$6,'Assistenti_Amm.vo 1^ Pos.Ec.'!R110,0))))</f>
        <v>0</v>
      </c>
      <c r="U110" s="252">
        <f t="shared" ref="U110" si="268">(P110)/12*0.8</f>
        <v>0</v>
      </c>
      <c r="V110" s="252">
        <f t="shared" ref="V110" si="269">(P110+R110)/12*0.8</f>
        <v>0</v>
      </c>
      <c r="W110" s="253" t="str">
        <f t="shared" ref="W110" si="270">"Fascia Da "&amp;F110&amp;" a "&amp;F111&amp;" Decorrenza "&amp;DAY(C104)&amp;"/"&amp;MONTH(C104)&amp;"/"&amp;YEAR(C104)</f>
        <v>Fascia Da 15 a 20 Decorrenza 1/1/2009</v>
      </c>
    </row>
    <row r="111" spans="1:23" ht="9" customHeight="1" x14ac:dyDescent="0.2">
      <c r="B111" s="245">
        <f t="shared" si="75"/>
        <v>39821</v>
      </c>
      <c r="C111" s="377"/>
      <c r="D111" s="377"/>
      <c r="E111" s="254" t="s">
        <v>4</v>
      </c>
      <c r="F111" s="255">
        <v>20</v>
      </c>
      <c r="G111" s="256">
        <f t="shared" ref="G111:N111" si="271">G110*1936.27</f>
        <v>0</v>
      </c>
      <c r="H111" s="256">
        <f t="shared" si="271"/>
        <v>0</v>
      </c>
      <c r="I111" s="256">
        <f t="shared" si="271"/>
        <v>0</v>
      </c>
      <c r="J111" s="256">
        <f t="shared" si="271"/>
        <v>0</v>
      </c>
      <c r="K111" s="256">
        <f t="shared" si="271"/>
        <v>0</v>
      </c>
      <c r="L111" s="257">
        <f t="shared" si="271"/>
        <v>0</v>
      </c>
      <c r="M111" s="256">
        <f t="shared" si="271"/>
        <v>0</v>
      </c>
      <c r="N111" s="258">
        <f t="shared" si="271"/>
        <v>0</v>
      </c>
      <c r="O111" s="183"/>
      <c r="P111" s="184">
        <f t="shared" ref="P111:U111" si="272">P110*1936.27</f>
        <v>0</v>
      </c>
      <c r="Q111" s="184">
        <f t="shared" si="272"/>
        <v>0</v>
      </c>
      <c r="R111" s="184">
        <f t="shared" si="272"/>
        <v>0</v>
      </c>
      <c r="S111" s="184">
        <f t="shared" si="272"/>
        <v>0</v>
      </c>
      <c r="T111" s="184">
        <f t="shared" si="272"/>
        <v>0</v>
      </c>
      <c r="U111" s="184">
        <f t="shared" si="272"/>
        <v>0</v>
      </c>
      <c r="V111" s="184">
        <f t="shared" si="240"/>
        <v>0</v>
      </c>
    </row>
    <row r="112" spans="1:23" ht="12.75" customHeight="1" x14ac:dyDescent="0.2">
      <c r="A112" s="104">
        <f>IF(Foglio2!$J$7=1,TRUNC(V112,0),TRUNC(U112,0))</f>
        <v>0</v>
      </c>
      <c r="B112" s="245">
        <f t="shared" si="75"/>
        <v>39822</v>
      </c>
      <c r="C112" s="377"/>
      <c r="D112" s="377"/>
      <c r="E112" s="259" t="s">
        <v>3</v>
      </c>
      <c r="F112" s="260">
        <v>21</v>
      </c>
      <c r="G112" s="248">
        <f>IF(Foglio2!$J$3=Foglio2!$E$3,'Ausiliari_Coll.Scol. 1^ Pos.Ec.'!E112,IF(Foglio2!$J$3=Foglio2!$E$4,'Collab._Tecnici 1^ Pos.Ec.'!E112,IF(Foglio2!$J$3=Foglio2!$E$5,'Assistenti_Tecnici 1^ Pos.Ec.'!E112,IF(Foglio2!$J$3=Foglio2!$E$6,'Assistenti_Amm.vo 1^ Pos.Ec.'!E112,0))))</f>
        <v>0</v>
      </c>
      <c r="H112" s="248">
        <f>IF(Foglio2!$J$3=Foglio2!$E$3,'Ausiliari_Coll.Scol. 1^ Pos.Ec.'!F112,IF(Foglio2!$J$3=Foglio2!$E$4,'Collab._Tecnici 1^ Pos.Ec.'!F112,IF(Foglio2!$J$3=Foglio2!$E$5,'Assistenti_Tecnici 1^ Pos.Ec.'!F112,IF(Foglio2!$J$3=Foglio2!$E$6,'Assistenti_Amm.vo 1^ Pos.Ec.'!F112,0))))</f>
        <v>0</v>
      </c>
      <c r="I112" s="248">
        <f>IF(Foglio2!$J$3=Foglio2!$E$3,'Ausiliari_Coll.Scol. 1^ Pos.Ec.'!G112,IF(Foglio2!$J$3=Foglio2!$E$4,'Collab._Tecnici 1^ Pos.Ec.'!G112,IF(Foglio2!$J$3=Foglio2!$E$5,'Assistenti_Tecnici 1^ Pos.Ec.'!G112,IF(Foglio2!$J$3=Foglio2!$E$6,'Assistenti_Amm.vo 1^ Pos.Ec.'!G112,0))))</f>
        <v>0</v>
      </c>
      <c r="J112" s="248">
        <f>IF(Foglio2!$J$3=Foglio2!$E$3,'Ausiliari_Coll.Scol. 1^ Pos.Ec.'!H112,IF(Foglio2!$J$3=Foglio2!$E$4,'Collab._Tecnici 1^ Pos.Ec.'!H112,IF(Foglio2!$J$3=Foglio2!$E$5,'Assistenti_Tecnici 1^ Pos.Ec.'!H112,IF(Foglio2!$J$3=Foglio2!$E$6,'Assistenti_Amm.vo 1^ Pos.Ec.'!H112,0))))</f>
        <v>0</v>
      </c>
      <c r="K112" s="248">
        <f>IF(Foglio2!$J$3=Foglio2!$E$3,'Ausiliari_Coll.Scol. 1^ Pos.Ec.'!I112,IF(Foglio2!$J$3=Foglio2!$E$4,'Collab._Tecnici 1^ Pos.Ec.'!I112,IF(Foglio2!$J$3=Foglio2!$E$5,'Assistenti_Tecnici 1^ Pos.Ec.'!I112,IF(Foglio2!$J$3=Foglio2!$E$6,'Assistenti_Amm.vo 1^ Pos.Ec.'!I112,0))))</f>
        <v>0</v>
      </c>
      <c r="L112" s="261">
        <f>IF(Foglio2!$J$3=Foglio2!$E$3,'Ausiliari_Coll.Scol. 1^ Pos.Ec.'!J112,IF(Foglio2!$J$3=Foglio2!$E$4,'Collab._Tecnici 1^ Pos.Ec.'!J112,IF(Foglio2!$J$3=Foglio2!$E$5,'Assistenti_Tecnici 1^ Pos.Ec.'!J112,IF(Foglio2!$J$3=Foglio2!$E$6,'Assistenti_Amm.vo 1^ Pos.Ec.'!J112,0))))</f>
        <v>0</v>
      </c>
      <c r="M112" s="262">
        <f>IF(Foglio2!$J$3=Foglio2!$E$3,'Ausiliari_Coll.Scol. 1^ Pos.Ec.'!K112,IF(Foglio2!$J$3=Foglio2!$E$4,'Collab._Tecnici 1^ Pos.Ec.'!K112,IF(Foglio2!$J$3=Foglio2!$E$5,'Assistenti_Tecnici 1^ Pos.Ec.'!K112,IF(Foglio2!$J$3=Foglio2!$E$6,'Assistenti_Amm.vo 1^ Pos.Ec.'!K112,0))))</f>
        <v>0</v>
      </c>
      <c r="N112" s="263">
        <f>IF(Foglio2!$J$3=Foglio2!$E$3,'Ausiliari_Coll.Scol. 1^ Pos.Ec.'!L112,IF(Foglio2!$J$3=Foglio2!$E$4,'Collab._Tecnici 1^ Pos.Ec.'!L112,IF(Foglio2!$J$3=Foglio2!$E$5,'Assistenti_Tecnici 1^ Pos.Ec.'!L112,IF(Foglio2!$J$3=Foglio2!$E$6,'Assistenti_Amm.vo 1^ Pos.Ec.'!L112,0))))</f>
        <v>0</v>
      </c>
      <c r="O112" s="251"/>
      <c r="P112" s="252">
        <f>IF(Foglio2!$J$3=Foglio2!$E$3,'Ausiliari_Coll.Scol. 1^ Pos.Ec.'!N112,IF(Foglio2!$J$3=Foglio2!$E$4,'Collab._Tecnici 1^ Pos.Ec.'!N112,IF(Foglio2!$J$3=Foglio2!$E$5,'Assistenti_Tecnici 1^ Pos.Ec.'!N112,IF(Foglio2!$J$3=Foglio2!$E$6,'Assistenti_Amm.vo 1^ Pos.Ec.'!N112,0))))</f>
        <v>0</v>
      </c>
      <c r="Q112" s="252">
        <f>IF(Foglio2!$J$3=Foglio2!$E$3,'Ausiliari_Coll.Scol. 1^ Pos.Ec.'!O112,IF(Foglio2!$J$3=Foglio2!$E$4,'Collab._Tecnici 1^ Pos.Ec.'!O112,IF(Foglio2!$J$3=Foglio2!$E$5,'Assistenti_Tecnici 1^ Pos.Ec.'!O112,IF(Foglio2!$J$3=Foglio2!$E$6,'Assistenti_Amm.vo 1^ Pos.Ec.'!O112,0))))</f>
        <v>0</v>
      </c>
      <c r="R112" s="252">
        <f>IF(Foglio2!$J$3=Foglio2!$E$3,'Ausiliari_Coll.Scol. 1^ Pos.Ec.'!P112,IF(Foglio2!$J$3=Foglio2!$E$4,'Collab._Tecnici 1^ Pos.Ec.'!P112,IF(Foglio2!$J$3=Foglio2!$E$5,'Assistenti_Tecnici 1^ Pos.Ec.'!P112,IF(Foglio2!$J$3=Foglio2!$E$6,'Assistenti_Amm.vo 1^ Pos.Ec.'!P112,0))))</f>
        <v>0</v>
      </c>
      <c r="S112" s="252">
        <f>IF(Foglio2!$J$3=Foglio2!$E$3,'Ausiliari_Coll.Scol. 1^ Pos.Ec.'!Q112,IF(Foglio2!$J$3=Foglio2!$E$4,'Collab._Tecnici 1^ Pos.Ec.'!Q112,IF(Foglio2!$J$3=Foglio2!$E$5,'Assistenti_Tecnici 1^ Pos.Ec.'!Q112,IF(Foglio2!$J$3=Foglio2!$E$6,'Assistenti_Amm.vo 1^ Pos.Ec.'!Q112,0))))</f>
        <v>0</v>
      </c>
      <c r="T112" s="252">
        <f>IF(Foglio2!$J$3=Foglio2!$E$3,'Ausiliari_Coll.Scol. 1^ Pos.Ec.'!R112,IF(Foglio2!$J$3=Foglio2!$E$4,'Collab._Tecnici 1^ Pos.Ec.'!R112,IF(Foglio2!$J$3=Foglio2!$E$5,'Assistenti_Tecnici 1^ Pos.Ec.'!R112,IF(Foglio2!$J$3=Foglio2!$E$6,'Assistenti_Amm.vo 1^ Pos.Ec.'!R112,0))))</f>
        <v>0</v>
      </c>
      <c r="U112" s="252">
        <f t="shared" ref="U112" si="273">(P112)/12*0.8</f>
        <v>0</v>
      </c>
      <c r="V112" s="252">
        <f t="shared" ref="V112" si="274">(P112+R112)/12*0.8</f>
        <v>0</v>
      </c>
      <c r="W112" s="253" t="str">
        <f t="shared" ref="W112" si="275">"Fascia Da "&amp;F112&amp;" a "&amp;F113&amp;" Decorrenza "&amp;DAY(C104)&amp;"/"&amp;MONTH(C104)&amp;"/"&amp;YEAR(C104)</f>
        <v>Fascia Da 21 a 27 Decorrenza 1/1/2009</v>
      </c>
    </row>
    <row r="113" spans="1:23" ht="9" customHeight="1" x14ac:dyDescent="0.2">
      <c r="B113" s="245">
        <f t="shared" si="75"/>
        <v>39823</v>
      </c>
      <c r="C113" s="377"/>
      <c r="D113" s="377"/>
      <c r="E113" s="254" t="s">
        <v>4</v>
      </c>
      <c r="F113" s="255">
        <v>27</v>
      </c>
      <c r="G113" s="256">
        <f t="shared" ref="G113:N113" si="276">G112*1936.27</f>
        <v>0</v>
      </c>
      <c r="H113" s="256">
        <f t="shared" si="276"/>
        <v>0</v>
      </c>
      <c r="I113" s="256">
        <f t="shared" si="276"/>
        <v>0</v>
      </c>
      <c r="J113" s="256">
        <f t="shared" si="276"/>
        <v>0</v>
      </c>
      <c r="K113" s="256">
        <f t="shared" si="276"/>
        <v>0</v>
      </c>
      <c r="L113" s="257">
        <f t="shared" si="276"/>
        <v>0</v>
      </c>
      <c r="M113" s="256">
        <f t="shared" si="276"/>
        <v>0</v>
      </c>
      <c r="N113" s="258">
        <f t="shared" si="276"/>
        <v>0</v>
      </c>
      <c r="O113" s="183"/>
      <c r="P113" s="184">
        <f t="shared" ref="P113:U113" si="277">P112*1936.27</f>
        <v>0</v>
      </c>
      <c r="Q113" s="184">
        <f t="shared" si="277"/>
        <v>0</v>
      </c>
      <c r="R113" s="184">
        <f t="shared" si="277"/>
        <v>0</v>
      </c>
      <c r="S113" s="184">
        <f t="shared" si="277"/>
        <v>0</v>
      </c>
      <c r="T113" s="184">
        <f t="shared" si="277"/>
        <v>0</v>
      </c>
      <c r="U113" s="184">
        <f t="shared" si="277"/>
        <v>0</v>
      </c>
      <c r="V113" s="184">
        <f t="shared" si="240"/>
        <v>0</v>
      </c>
    </row>
    <row r="114" spans="1:23" ht="12.75" customHeight="1" x14ac:dyDescent="0.2">
      <c r="A114" s="104">
        <f>IF(Foglio2!$J$7=1,TRUNC(V114,0),TRUNC(U114,0))</f>
        <v>0</v>
      </c>
      <c r="B114" s="245">
        <f t="shared" si="75"/>
        <v>39824</v>
      </c>
      <c r="C114" s="377"/>
      <c r="D114" s="377"/>
      <c r="E114" s="259" t="s">
        <v>3</v>
      </c>
      <c r="F114" s="260">
        <v>28</v>
      </c>
      <c r="G114" s="248">
        <f>IF(Foglio2!$J$3=Foglio2!$E$3,'Ausiliari_Coll.Scol. 1^ Pos.Ec.'!E114,IF(Foglio2!$J$3=Foglio2!$E$4,'Collab._Tecnici 1^ Pos.Ec.'!E114,IF(Foglio2!$J$3=Foglio2!$E$5,'Assistenti_Tecnici 1^ Pos.Ec.'!E114,IF(Foglio2!$J$3=Foglio2!$E$6,'Assistenti_Amm.vo 1^ Pos.Ec.'!E114,0))))</f>
        <v>0</v>
      </c>
      <c r="H114" s="248">
        <f>IF(Foglio2!$J$3=Foglio2!$E$3,'Ausiliari_Coll.Scol. 1^ Pos.Ec.'!F114,IF(Foglio2!$J$3=Foglio2!$E$4,'Collab._Tecnici 1^ Pos.Ec.'!F114,IF(Foglio2!$J$3=Foglio2!$E$5,'Assistenti_Tecnici 1^ Pos.Ec.'!F114,IF(Foglio2!$J$3=Foglio2!$E$6,'Assistenti_Amm.vo 1^ Pos.Ec.'!F114,0))))</f>
        <v>0</v>
      </c>
      <c r="I114" s="248">
        <f>IF(Foglio2!$J$3=Foglio2!$E$3,'Ausiliari_Coll.Scol. 1^ Pos.Ec.'!G114,IF(Foglio2!$J$3=Foglio2!$E$4,'Collab._Tecnici 1^ Pos.Ec.'!G114,IF(Foglio2!$J$3=Foglio2!$E$5,'Assistenti_Tecnici 1^ Pos.Ec.'!G114,IF(Foglio2!$J$3=Foglio2!$E$6,'Assistenti_Amm.vo 1^ Pos.Ec.'!G114,0))))</f>
        <v>0</v>
      </c>
      <c r="J114" s="248">
        <f>IF(Foglio2!$J$3=Foglio2!$E$3,'Ausiliari_Coll.Scol. 1^ Pos.Ec.'!H114,IF(Foglio2!$J$3=Foglio2!$E$4,'Collab._Tecnici 1^ Pos.Ec.'!H114,IF(Foglio2!$J$3=Foglio2!$E$5,'Assistenti_Tecnici 1^ Pos.Ec.'!H114,IF(Foglio2!$J$3=Foglio2!$E$6,'Assistenti_Amm.vo 1^ Pos.Ec.'!H114,0))))</f>
        <v>0</v>
      </c>
      <c r="K114" s="248">
        <f>IF(Foglio2!$J$3=Foglio2!$E$3,'Ausiliari_Coll.Scol. 1^ Pos.Ec.'!I114,IF(Foglio2!$J$3=Foglio2!$E$4,'Collab._Tecnici 1^ Pos.Ec.'!I114,IF(Foglio2!$J$3=Foglio2!$E$5,'Assistenti_Tecnici 1^ Pos.Ec.'!I114,IF(Foglio2!$J$3=Foglio2!$E$6,'Assistenti_Amm.vo 1^ Pos.Ec.'!I114,0))))</f>
        <v>0</v>
      </c>
      <c r="L114" s="261">
        <f>IF(Foglio2!$J$3=Foglio2!$E$3,'Ausiliari_Coll.Scol. 1^ Pos.Ec.'!J114,IF(Foglio2!$J$3=Foglio2!$E$4,'Collab._Tecnici 1^ Pos.Ec.'!J114,IF(Foglio2!$J$3=Foglio2!$E$5,'Assistenti_Tecnici 1^ Pos.Ec.'!J114,IF(Foglio2!$J$3=Foglio2!$E$6,'Assistenti_Amm.vo 1^ Pos.Ec.'!J114,0))))</f>
        <v>0</v>
      </c>
      <c r="M114" s="262">
        <f>IF(Foglio2!$J$3=Foglio2!$E$3,'Ausiliari_Coll.Scol. 1^ Pos.Ec.'!K114,IF(Foglio2!$J$3=Foglio2!$E$4,'Collab._Tecnici 1^ Pos.Ec.'!K114,IF(Foglio2!$J$3=Foglio2!$E$5,'Assistenti_Tecnici 1^ Pos.Ec.'!K114,IF(Foglio2!$J$3=Foglio2!$E$6,'Assistenti_Amm.vo 1^ Pos.Ec.'!K114,0))))</f>
        <v>0</v>
      </c>
      <c r="N114" s="263">
        <f>IF(Foglio2!$J$3=Foglio2!$E$3,'Ausiliari_Coll.Scol. 1^ Pos.Ec.'!L114,IF(Foglio2!$J$3=Foglio2!$E$4,'Collab._Tecnici 1^ Pos.Ec.'!L114,IF(Foglio2!$J$3=Foglio2!$E$5,'Assistenti_Tecnici 1^ Pos.Ec.'!L114,IF(Foglio2!$J$3=Foglio2!$E$6,'Assistenti_Amm.vo 1^ Pos.Ec.'!L114,0))))</f>
        <v>0</v>
      </c>
      <c r="O114" s="251"/>
      <c r="P114" s="252">
        <f>IF(Foglio2!$J$3=Foglio2!$E$3,'Ausiliari_Coll.Scol. 1^ Pos.Ec.'!N114,IF(Foglio2!$J$3=Foglio2!$E$4,'Collab._Tecnici 1^ Pos.Ec.'!N114,IF(Foglio2!$J$3=Foglio2!$E$5,'Assistenti_Tecnici 1^ Pos.Ec.'!N114,IF(Foglio2!$J$3=Foglio2!$E$6,'Assistenti_Amm.vo 1^ Pos.Ec.'!N114,0))))</f>
        <v>0</v>
      </c>
      <c r="Q114" s="252">
        <f>IF(Foglio2!$J$3=Foglio2!$E$3,'Ausiliari_Coll.Scol. 1^ Pos.Ec.'!O114,IF(Foglio2!$J$3=Foglio2!$E$4,'Collab._Tecnici 1^ Pos.Ec.'!O114,IF(Foglio2!$J$3=Foglio2!$E$5,'Assistenti_Tecnici 1^ Pos.Ec.'!O114,IF(Foglio2!$J$3=Foglio2!$E$6,'Assistenti_Amm.vo 1^ Pos.Ec.'!O114,0))))</f>
        <v>0</v>
      </c>
      <c r="R114" s="252">
        <f>IF(Foglio2!$J$3=Foglio2!$E$3,'Ausiliari_Coll.Scol. 1^ Pos.Ec.'!P114,IF(Foglio2!$J$3=Foglio2!$E$4,'Collab._Tecnici 1^ Pos.Ec.'!P114,IF(Foglio2!$J$3=Foglio2!$E$5,'Assistenti_Tecnici 1^ Pos.Ec.'!P114,IF(Foglio2!$J$3=Foglio2!$E$6,'Assistenti_Amm.vo 1^ Pos.Ec.'!P114,0))))</f>
        <v>0</v>
      </c>
      <c r="S114" s="252">
        <f>IF(Foglio2!$J$3=Foglio2!$E$3,'Ausiliari_Coll.Scol. 1^ Pos.Ec.'!Q114,IF(Foglio2!$J$3=Foglio2!$E$4,'Collab._Tecnici 1^ Pos.Ec.'!Q114,IF(Foglio2!$J$3=Foglio2!$E$5,'Assistenti_Tecnici 1^ Pos.Ec.'!Q114,IF(Foglio2!$J$3=Foglio2!$E$6,'Assistenti_Amm.vo 1^ Pos.Ec.'!Q114,0))))</f>
        <v>0</v>
      </c>
      <c r="T114" s="252">
        <f>IF(Foglio2!$J$3=Foglio2!$E$3,'Ausiliari_Coll.Scol. 1^ Pos.Ec.'!R114,IF(Foglio2!$J$3=Foglio2!$E$4,'Collab._Tecnici 1^ Pos.Ec.'!R114,IF(Foglio2!$J$3=Foglio2!$E$5,'Assistenti_Tecnici 1^ Pos.Ec.'!R114,IF(Foglio2!$J$3=Foglio2!$E$6,'Assistenti_Amm.vo 1^ Pos.Ec.'!R114,0))))</f>
        <v>0</v>
      </c>
      <c r="U114" s="252">
        <f t="shared" ref="U114" si="278">(P114)/12*0.8</f>
        <v>0</v>
      </c>
      <c r="V114" s="252">
        <f t="shared" ref="V114" si="279">(P114+R114)/12*0.8</f>
        <v>0</v>
      </c>
      <c r="W114" s="253" t="str">
        <f t="shared" ref="W114" si="280">"Fascia Da "&amp;F114&amp;" a "&amp;F115&amp;" Decorrenza "&amp;DAY(C104)&amp;"/"&amp;MONTH(C104)&amp;"/"&amp;YEAR(C104)</f>
        <v>Fascia Da 28 a 34 Decorrenza 1/1/2009</v>
      </c>
    </row>
    <row r="115" spans="1:23" ht="9" customHeight="1" x14ac:dyDescent="0.2">
      <c r="B115" s="245">
        <f t="shared" si="75"/>
        <v>39825</v>
      </c>
      <c r="C115" s="377"/>
      <c r="D115" s="377"/>
      <c r="E115" s="254" t="s">
        <v>4</v>
      </c>
      <c r="F115" s="255">
        <v>34</v>
      </c>
      <c r="G115" s="256">
        <f t="shared" ref="G115:N115" si="281">G114*1936.27</f>
        <v>0</v>
      </c>
      <c r="H115" s="256">
        <f t="shared" si="281"/>
        <v>0</v>
      </c>
      <c r="I115" s="256">
        <f t="shared" si="281"/>
        <v>0</v>
      </c>
      <c r="J115" s="256">
        <f t="shared" si="281"/>
        <v>0</v>
      </c>
      <c r="K115" s="256">
        <f t="shared" si="281"/>
        <v>0</v>
      </c>
      <c r="L115" s="257">
        <f t="shared" si="281"/>
        <v>0</v>
      </c>
      <c r="M115" s="256">
        <f t="shared" si="281"/>
        <v>0</v>
      </c>
      <c r="N115" s="258">
        <f t="shared" si="281"/>
        <v>0</v>
      </c>
      <c r="O115" s="183"/>
      <c r="P115" s="184">
        <f t="shared" ref="P115:V129" si="282">P114*1936.27</f>
        <v>0</v>
      </c>
      <c r="Q115" s="184">
        <f t="shared" si="282"/>
        <v>0</v>
      </c>
      <c r="R115" s="184">
        <f t="shared" si="282"/>
        <v>0</v>
      </c>
      <c r="S115" s="184">
        <f t="shared" si="282"/>
        <v>0</v>
      </c>
      <c r="T115" s="184">
        <f t="shared" si="282"/>
        <v>0</v>
      </c>
      <c r="U115" s="184">
        <f t="shared" si="282"/>
        <v>0</v>
      </c>
      <c r="V115" s="184">
        <f t="shared" si="282"/>
        <v>0</v>
      </c>
    </row>
    <row r="116" spans="1:23" ht="12.75" customHeight="1" x14ac:dyDescent="0.2">
      <c r="A116" s="104">
        <f>IF(Foglio2!$J$7=1,TRUNC(V116,0),TRUNC(U116,0))</f>
        <v>0</v>
      </c>
      <c r="B116" s="245">
        <f t="shared" si="75"/>
        <v>39826</v>
      </c>
      <c r="C116" s="377"/>
      <c r="D116" s="377"/>
      <c r="E116" s="259" t="s">
        <v>3</v>
      </c>
      <c r="F116" s="260">
        <v>35</v>
      </c>
      <c r="G116" s="248">
        <f>IF(Foglio2!$J$3=Foglio2!$E$3,'Ausiliari_Coll.Scol. 1^ Pos.Ec.'!E116,IF(Foglio2!$J$3=Foglio2!$E$4,'Collab._Tecnici 1^ Pos.Ec.'!E116,IF(Foglio2!$J$3=Foglio2!$E$5,'Assistenti_Tecnici 1^ Pos.Ec.'!E116,IF(Foglio2!$J$3=Foglio2!$E$6,'Assistenti_Amm.vo 1^ Pos.Ec.'!E116,0))))</f>
        <v>0</v>
      </c>
      <c r="H116" s="248">
        <f>IF(Foglio2!$J$3=Foglio2!$E$3,'Ausiliari_Coll.Scol. 1^ Pos.Ec.'!F116,IF(Foglio2!$J$3=Foglio2!$E$4,'Collab._Tecnici 1^ Pos.Ec.'!F116,IF(Foglio2!$J$3=Foglio2!$E$5,'Assistenti_Tecnici 1^ Pos.Ec.'!F116,IF(Foglio2!$J$3=Foglio2!$E$6,'Assistenti_Amm.vo 1^ Pos.Ec.'!F116,0))))</f>
        <v>0</v>
      </c>
      <c r="I116" s="248">
        <f>IF(Foglio2!$J$3=Foglio2!$E$3,'Ausiliari_Coll.Scol. 1^ Pos.Ec.'!G116,IF(Foglio2!$J$3=Foglio2!$E$4,'Collab._Tecnici 1^ Pos.Ec.'!G116,IF(Foglio2!$J$3=Foglio2!$E$5,'Assistenti_Tecnici 1^ Pos.Ec.'!G116,IF(Foglio2!$J$3=Foglio2!$E$6,'Assistenti_Amm.vo 1^ Pos.Ec.'!G116,0))))</f>
        <v>0</v>
      </c>
      <c r="J116" s="248">
        <f>IF(Foglio2!$J$3=Foglio2!$E$3,'Ausiliari_Coll.Scol. 1^ Pos.Ec.'!H116,IF(Foglio2!$J$3=Foglio2!$E$4,'Collab._Tecnici 1^ Pos.Ec.'!H116,IF(Foglio2!$J$3=Foglio2!$E$5,'Assistenti_Tecnici 1^ Pos.Ec.'!H116,IF(Foglio2!$J$3=Foglio2!$E$6,'Assistenti_Amm.vo 1^ Pos.Ec.'!H116,0))))</f>
        <v>0</v>
      </c>
      <c r="K116" s="248">
        <f>IF(Foglio2!$J$3=Foglio2!$E$3,'Ausiliari_Coll.Scol. 1^ Pos.Ec.'!I116,IF(Foglio2!$J$3=Foglio2!$E$4,'Collab._Tecnici 1^ Pos.Ec.'!I116,IF(Foglio2!$J$3=Foglio2!$E$5,'Assistenti_Tecnici 1^ Pos.Ec.'!I116,IF(Foglio2!$J$3=Foglio2!$E$6,'Assistenti_Amm.vo 1^ Pos.Ec.'!I116,0))))</f>
        <v>0</v>
      </c>
      <c r="L116" s="261">
        <f>IF(Foglio2!$J$3=Foglio2!$E$3,'Ausiliari_Coll.Scol. 1^ Pos.Ec.'!J116,IF(Foglio2!$J$3=Foglio2!$E$4,'Collab._Tecnici 1^ Pos.Ec.'!J116,IF(Foglio2!$J$3=Foglio2!$E$5,'Assistenti_Tecnici 1^ Pos.Ec.'!J116,IF(Foglio2!$J$3=Foglio2!$E$6,'Assistenti_Amm.vo 1^ Pos.Ec.'!J116,0))))</f>
        <v>0</v>
      </c>
      <c r="M116" s="262">
        <f>IF(Foglio2!$J$3=Foglio2!$E$3,'Ausiliari_Coll.Scol. 1^ Pos.Ec.'!K116,IF(Foglio2!$J$3=Foglio2!$E$4,'Collab._Tecnici 1^ Pos.Ec.'!K116,IF(Foglio2!$J$3=Foglio2!$E$5,'Assistenti_Tecnici 1^ Pos.Ec.'!K116,IF(Foglio2!$J$3=Foglio2!$E$6,'Assistenti_Amm.vo 1^ Pos.Ec.'!K116,0))))</f>
        <v>0</v>
      </c>
      <c r="N116" s="263">
        <f>IF(Foglio2!$J$3=Foglio2!$E$3,'Ausiliari_Coll.Scol. 1^ Pos.Ec.'!L116,IF(Foglio2!$J$3=Foglio2!$E$4,'Collab._Tecnici 1^ Pos.Ec.'!L116,IF(Foglio2!$J$3=Foglio2!$E$5,'Assistenti_Tecnici 1^ Pos.Ec.'!L116,IF(Foglio2!$J$3=Foglio2!$E$6,'Assistenti_Amm.vo 1^ Pos.Ec.'!L116,0))))</f>
        <v>0</v>
      </c>
      <c r="O116" s="251"/>
      <c r="P116" s="252">
        <f>IF(Foglio2!$J$3=Foglio2!$E$3,'Ausiliari_Coll.Scol. 1^ Pos.Ec.'!N116,IF(Foglio2!$J$3=Foglio2!$E$4,'Collab._Tecnici 1^ Pos.Ec.'!N116,IF(Foglio2!$J$3=Foglio2!$E$5,'Assistenti_Tecnici 1^ Pos.Ec.'!N116,IF(Foglio2!$J$3=Foglio2!$E$6,'Assistenti_Amm.vo 1^ Pos.Ec.'!N116,0))))</f>
        <v>0</v>
      </c>
      <c r="Q116" s="252">
        <f>IF(Foglio2!$J$3=Foglio2!$E$3,'Ausiliari_Coll.Scol. 1^ Pos.Ec.'!O116,IF(Foglio2!$J$3=Foglio2!$E$4,'Collab._Tecnici 1^ Pos.Ec.'!O116,IF(Foglio2!$J$3=Foglio2!$E$5,'Assistenti_Tecnici 1^ Pos.Ec.'!O116,IF(Foglio2!$J$3=Foglio2!$E$6,'Assistenti_Amm.vo 1^ Pos.Ec.'!O116,0))))</f>
        <v>0</v>
      </c>
      <c r="R116" s="252">
        <f>IF(Foglio2!$J$3=Foglio2!$E$3,'Ausiliari_Coll.Scol. 1^ Pos.Ec.'!P116,IF(Foglio2!$J$3=Foglio2!$E$4,'Collab._Tecnici 1^ Pos.Ec.'!P116,IF(Foglio2!$J$3=Foglio2!$E$5,'Assistenti_Tecnici 1^ Pos.Ec.'!P116,IF(Foglio2!$J$3=Foglio2!$E$6,'Assistenti_Amm.vo 1^ Pos.Ec.'!P116,0))))</f>
        <v>0</v>
      </c>
      <c r="S116" s="252">
        <f>IF(Foglio2!$J$3=Foglio2!$E$3,'Ausiliari_Coll.Scol. 1^ Pos.Ec.'!Q116,IF(Foglio2!$J$3=Foglio2!$E$4,'Collab._Tecnici 1^ Pos.Ec.'!Q116,IF(Foglio2!$J$3=Foglio2!$E$5,'Assistenti_Tecnici 1^ Pos.Ec.'!Q116,IF(Foglio2!$J$3=Foglio2!$E$6,'Assistenti_Amm.vo 1^ Pos.Ec.'!Q116,0))))</f>
        <v>0</v>
      </c>
      <c r="T116" s="252">
        <f>IF(Foglio2!$J$3=Foglio2!$E$3,'Ausiliari_Coll.Scol. 1^ Pos.Ec.'!R116,IF(Foglio2!$J$3=Foglio2!$E$4,'Collab._Tecnici 1^ Pos.Ec.'!R116,IF(Foglio2!$J$3=Foglio2!$E$5,'Assistenti_Tecnici 1^ Pos.Ec.'!R116,IF(Foglio2!$J$3=Foglio2!$E$6,'Assistenti_Amm.vo 1^ Pos.Ec.'!R116,0))))</f>
        <v>0</v>
      </c>
      <c r="U116" s="252">
        <f t="shared" ref="U116" si="283">(P116)/12*0.8</f>
        <v>0</v>
      </c>
      <c r="V116" s="252">
        <f t="shared" ref="V116" si="284">(P116+R116)/12*0.8</f>
        <v>0</v>
      </c>
      <c r="W116" s="253" t="str">
        <f t="shared" ref="W116" si="285">"Fascia Da "&amp;F116&amp;" a "&amp;F117&amp;" Decorrenza "&amp;DAY(C104)&amp;"/"&amp;MONTH(C104)&amp;"/"&amp;YEAR(C104)</f>
        <v>Fascia Da 35 a  Decorrenza 1/1/2009</v>
      </c>
    </row>
    <row r="117" spans="1:23" ht="9" customHeight="1" x14ac:dyDescent="0.2">
      <c r="B117" s="245">
        <f t="shared" si="75"/>
        <v>39827</v>
      </c>
      <c r="C117" s="378"/>
      <c r="D117" s="378"/>
      <c r="E117" s="264" t="s">
        <v>4</v>
      </c>
      <c r="F117" s="265"/>
      <c r="G117" s="256">
        <f t="shared" ref="G117:N117" si="286">G116*1936.27</f>
        <v>0</v>
      </c>
      <c r="H117" s="256">
        <f t="shared" si="286"/>
        <v>0</v>
      </c>
      <c r="I117" s="256">
        <f t="shared" si="286"/>
        <v>0</v>
      </c>
      <c r="J117" s="256">
        <f t="shared" si="286"/>
        <v>0</v>
      </c>
      <c r="K117" s="256">
        <f t="shared" si="286"/>
        <v>0</v>
      </c>
      <c r="L117" s="266">
        <f t="shared" si="286"/>
        <v>0</v>
      </c>
      <c r="M117" s="267">
        <f t="shared" si="286"/>
        <v>0</v>
      </c>
      <c r="N117" s="268">
        <f t="shared" si="286"/>
        <v>0</v>
      </c>
      <c r="O117" s="183"/>
      <c r="P117" s="184">
        <f t="shared" ref="P117:U117" si="287">P116*1936.27</f>
        <v>0</v>
      </c>
      <c r="Q117" s="184">
        <f t="shared" si="287"/>
        <v>0</v>
      </c>
      <c r="R117" s="184">
        <f t="shared" si="287"/>
        <v>0</v>
      </c>
      <c r="S117" s="184">
        <f t="shared" si="287"/>
        <v>0</v>
      </c>
      <c r="T117" s="184">
        <f t="shared" si="287"/>
        <v>0</v>
      </c>
      <c r="U117" s="184">
        <f t="shared" si="287"/>
        <v>0</v>
      </c>
      <c r="V117" s="184">
        <f t="shared" si="282"/>
        <v>0</v>
      </c>
    </row>
    <row r="118" spans="1:23" ht="12.75" customHeight="1" x14ac:dyDescent="0.2">
      <c r="A118" s="104">
        <f>IF(Foglio2!$J$7=1,TRUNC(V118,0),TRUNC(U118,0))</f>
        <v>0</v>
      </c>
      <c r="B118" s="245">
        <f t="shared" ref="B118" si="288">C120</f>
        <v>40269</v>
      </c>
      <c r="C118" s="375">
        <v>40269</v>
      </c>
      <c r="D118" s="375">
        <v>40359</v>
      </c>
      <c r="E118" s="246" t="s">
        <v>3</v>
      </c>
      <c r="F118" s="247">
        <v>0</v>
      </c>
      <c r="G118" s="248">
        <f>IF(Foglio2!$J$3=Foglio2!$E$3,'Ausiliari_Coll.Scol. 1^ Pos.Ec.'!E118,IF(Foglio2!$J$3=Foglio2!$E$4,'Collab._Tecnici 1^ Pos.Ec.'!E118,IF(Foglio2!$J$3=Foglio2!$E$5,'Assistenti_Tecnici 1^ Pos.Ec.'!E118,IF(Foglio2!$J$3=Foglio2!$E$6,'Assistenti_Amm.vo 1^ Pos.Ec.'!E118,0))))</f>
        <v>0</v>
      </c>
      <c r="H118" s="248">
        <f>IF(Foglio2!$J$3=Foglio2!$E$3,'Ausiliari_Coll.Scol. 1^ Pos.Ec.'!F118,IF(Foglio2!$J$3=Foglio2!$E$4,'Collab._Tecnici 1^ Pos.Ec.'!F118,IF(Foglio2!$J$3=Foglio2!$E$5,'Assistenti_Tecnici 1^ Pos.Ec.'!F118,IF(Foglio2!$J$3=Foglio2!$E$6,'Assistenti_Amm.vo 1^ Pos.Ec.'!F118,0))))</f>
        <v>0</v>
      </c>
      <c r="I118" s="248">
        <f>IF(Foglio2!$J$3=Foglio2!$E$3,'Ausiliari_Coll.Scol. 1^ Pos.Ec.'!G118,IF(Foglio2!$J$3=Foglio2!$E$4,'Collab._Tecnici 1^ Pos.Ec.'!G118,IF(Foglio2!$J$3=Foglio2!$E$5,'Assistenti_Tecnici 1^ Pos.Ec.'!G118,IF(Foglio2!$J$3=Foglio2!$E$6,'Assistenti_Amm.vo 1^ Pos.Ec.'!G118,0))))</f>
        <v>0</v>
      </c>
      <c r="J118" s="248">
        <f>IF(Foglio2!$J$3=Foglio2!$E$3,'Ausiliari_Coll.Scol. 1^ Pos.Ec.'!H118,IF(Foglio2!$J$3=Foglio2!$E$4,'Collab._Tecnici 1^ Pos.Ec.'!H118,IF(Foglio2!$J$3=Foglio2!$E$5,'Assistenti_Tecnici 1^ Pos.Ec.'!H118,IF(Foglio2!$J$3=Foglio2!$E$6,'Assistenti_Amm.vo 1^ Pos.Ec.'!H118,0))))</f>
        <v>0</v>
      </c>
      <c r="K118" s="248">
        <f>IF(Foglio2!$J$3=Foglio2!$E$3,'Ausiliari_Coll.Scol. 1^ Pos.Ec.'!I118,IF(Foglio2!$J$3=Foglio2!$E$4,'Collab._Tecnici 1^ Pos.Ec.'!I118,IF(Foglio2!$J$3=Foglio2!$E$5,'Assistenti_Tecnici 1^ Pos.Ec.'!I118,IF(Foglio2!$J$3=Foglio2!$E$6,'Assistenti_Amm.vo 1^ Pos.Ec.'!I118,0))))</f>
        <v>0</v>
      </c>
      <c r="L118" s="248">
        <f>IF(Foglio2!$J$3=Foglio2!$E$3,'Ausiliari_Coll.Scol. 1^ Pos.Ec.'!J118,IF(Foglio2!$J$3=Foglio2!$E$4,'Collab._Tecnici 1^ Pos.Ec.'!J118,IF(Foglio2!$J$3=Foglio2!$E$5,'Assistenti_Tecnici 1^ Pos.Ec.'!J118,IF(Foglio2!$J$3=Foglio2!$E$6,'Assistenti_Amm.vo 1^ Pos.Ec.'!J118,0))))</f>
        <v>0</v>
      </c>
      <c r="M118" s="249">
        <f>IF(Foglio2!$J$3=Foglio2!$E$3,'Ausiliari_Coll.Scol. 1^ Pos.Ec.'!K118,IF(Foglio2!$J$3=Foglio2!$E$4,'Collab._Tecnici 1^ Pos.Ec.'!K118,IF(Foglio2!$J$3=Foglio2!$E$5,'Assistenti_Tecnici 1^ Pos.Ec.'!K118,IF(Foglio2!$J$3=Foglio2!$E$6,'Assistenti_Amm.vo 1^ Pos.Ec.'!K118,0))))</f>
        <v>0</v>
      </c>
      <c r="N118" s="250">
        <f>IF(Foglio2!$J$3=Foglio2!$E$3,'Ausiliari_Coll.Scol. 1^ Pos.Ec.'!L118,IF(Foglio2!$J$3=Foglio2!$E$4,'Collab._Tecnici 1^ Pos.Ec.'!L118,IF(Foglio2!$J$3=Foglio2!$E$5,'Assistenti_Tecnici 1^ Pos.Ec.'!L118,IF(Foglio2!$J$3=Foglio2!$E$6,'Assistenti_Amm.vo 1^ Pos.Ec.'!L118,0))))</f>
        <v>0</v>
      </c>
      <c r="O118" s="251"/>
      <c r="P118" s="252">
        <f>IF(Foglio2!$J$3=Foglio2!$E$3,'Ausiliari_Coll.Scol. 1^ Pos.Ec.'!N118,IF(Foglio2!$J$3=Foglio2!$E$4,'Collab._Tecnici 1^ Pos.Ec.'!N118,IF(Foglio2!$J$3=Foglio2!$E$5,'Assistenti_Tecnici 1^ Pos.Ec.'!N118,IF(Foglio2!$J$3=Foglio2!$E$6,'Assistenti_Amm.vo 1^ Pos.Ec.'!N118,0))))</f>
        <v>0</v>
      </c>
      <c r="Q118" s="252">
        <f>IF(Foglio2!$J$3=Foglio2!$E$3,'Ausiliari_Coll.Scol. 1^ Pos.Ec.'!O118,IF(Foglio2!$J$3=Foglio2!$E$4,'Collab._Tecnici 1^ Pos.Ec.'!O118,IF(Foglio2!$J$3=Foglio2!$E$5,'Assistenti_Tecnici 1^ Pos.Ec.'!O118,IF(Foglio2!$J$3=Foglio2!$E$6,'Assistenti_Amm.vo 1^ Pos.Ec.'!O118,0))))</f>
        <v>0</v>
      </c>
      <c r="R118" s="252">
        <f>IF(Foglio2!$J$3=Foglio2!$E$3,'Ausiliari_Coll.Scol. 1^ Pos.Ec.'!P118,IF(Foglio2!$J$3=Foglio2!$E$4,'Collab._Tecnici 1^ Pos.Ec.'!P118,IF(Foglio2!$J$3=Foglio2!$E$5,'Assistenti_Tecnici 1^ Pos.Ec.'!P118,IF(Foglio2!$J$3=Foglio2!$E$6,'Assistenti_Amm.vo 1^ Pos.Ec.'!P118,0))))</f>
        <v>0</v>
      </c>
      <c r="S118" s="252">
        <f>IF(Foglio2!$J$3=Foglio2!$E$3,'Ausiliari_Coll.Scol. 1^ Pos.Ec.'!Q118,IF(Foglio2!$J$3=Foglio2!$E$4,'Collab._Tecnici 1^ Pos.Ec.'!Q118,IF(Foglio2!$J$3=Foglio2!$E$5,'Assistenti_Tecnici 1^ Pos.Ec.'!Q118,IF(Foglio2!$J$3=Foglio2!$E$6,'Assistenti_Amm.vo 1^ Pos.Ec.'!Q118,0))))</f>
        <v>0</v>
      </c>
      <c r="T118" s="252">
        <f>IF(Foglio2!$J$3=Foglio2!$E$3,'Ausiliari_Coll.Scol. 1^ Pos.Ec.'!R118,IF(Foglio2!$J$3=Foglio2!$E$4,'Collab._Tecnici 1^ Pos.Ec.'!R118,IF(Foglio2!$J$3=Foglio2!$E$5,'Assistenti_Tecnici 1^ Pos.Ec.'!R118,IF(Foglio2!$J$3=Foglio2!$E$6,'Assistenti_Amm.vo 1^ Pos.Ec.'!R118,0))))</f>
        <v>0</v>
      </c>
      <c r="U118" s="252">
        <f t="shared" ref="U118" si="289">(P118)/12*0.8</f>
        <v>0</v>
      </c>
      <c r="V118" s="252">
        <f t="shared" ref="V118" si="290">(P118+R118)/12*0.8</f>
        <v>0</v>
      </c>
      <c r="W118" s="253" t="str">
        <f t="shared" ref="W118" si="291">"Fascia Da "&amp;F118&amp;" a "&amp;F119&amp;" Decorrenza "&amp;DAY(C118)&amp;"/"&amp;MONTH(C118)&amp;"/"&amp;YEAR(C118)</f>
        <v>Fascia Da 0 a 2 Decorrenza 1/4/2010</v>
      </c>
    </row>
    <row r="119" spans="1:23" ht="9" customHeight="1" x14ac:dyDescent="0.2">
      <c r="B119" s="245">
        <f t="shared" ref="B119" si="292">B118+1</f>
        <v>40270</v>
      </c>
      <c r="C119" s="376"/>
      <c r="D119" s="376"/>
      <c r="E119" s="254" t="s">
        <v>4</v>
      </c>
      <c r="F119" s="255">
        <v>2</v>
      </c>
      <c r="G119" s="256">
        <f t="shared" ref="G119:N119" si="293">G118*1936.27</f>
        <v>0</v>
      </c>
      <c r="H119" s="256">
        <f t="shared" si="293"/>
        <v>0</v>
      </c>
      <c r="I119" s="256">
        <f t="shared" si="293"/>
        <v>0</v>
      </c>
      <c r="J119" s="256">
        <f t="shared" si="293"/>
        <v>0</v>
      </c>
      <c r="K119" s="256">
        <f t="shared" si="293"/>
        <v>0</v>
      </c>
      <c r="L119" s="257">
        <f t="shared" si="293"/>
        <v>0</v>
      </c>
      <c r="M119" s="256">
        <f t="shared" si="293"/>
        <v>0</v>
      </c>
      <c r="N119" s="258">
        <f t="shared" si="293"/>
        <v>0</v>
      </c>
      <c r="O119" s="183"/>
      <c r="P119" s="184">
        <f t="shared" ref="P119:U119" si="294">P118*1936.27</f>
        <v>0</v>
      </c>
      <c r="Q119" s="184">
        <f t="shared" si="294"/>
        <v>0</v>
      </c>
      <c r="R119" s="184">
        <f t="shared" si="294"/>
        <v>0</v>
      </c>
      <c r="S119" s="184">
        <f t="shared" si="294"/>
        <v>0</v>
      </c>
      <c r="T119" s="184">
        <f t="shared" si="294"/>
        <v>0</v>
      </c>
      <c r="U119" s="184">
        <f t="shared" si="294"/>
        <v>0</v>
      </c>
      <c r="V119" s="184">
        <f t="shared" si="282"/>
        <v>0</v>
      </c>
    </row>
    <row r="120" spans="1:23" ht="12.75" customHeight="1" x14ac:dyDescent="0.2">
      <c r="A120" s="104">
        <f>IF(Foglio2!$J$7=1,TRUNC(V120,0),TRUNC(U120,0))</f>
        <v>0</v>
      </c>
      <c r="B120" s="245">
        <f t="shared" si="75"/>
        <v>40271</v>
      </c>
      <c r="C120" s="377">
        <v>40269</v>
      </c>
      <c r="D120" s="377">
        <v>40359</v>
      </c>
      <c r="E120" s="259" t="s">
        <v>3</v>
      </c>
      <c r="F120" s="260">
        <v>3</v>
      </c>
      <c r="G120" s="248">
        <f>IF(Foglio2!$J$3=Foglio2!$E$3,'Ausiliari_Coll.Scol. 1^ Pos.Ec.'!E120,IF(Foglio2!$J$3=Foglio2!$E$4,'Collab._Tecnici 1^ Pos.Ec.'!E120,IF(Foglio2!$J$3=Foglio2!$E$5,'Assistenti_Tecnici 1^ Pos.Ec.'!E120,IF(Foglio2!$J$3=Foglio2!$E$6,'Assistenti_Amm.vo 1^ Pos.Ec.'!E120,0))))</f>
        <v>0</v>
      </c>
      <c r="H120" s="248">
        <f>IF(Foglio2!$J$3=Foglio2!$E$3,'Ausiliari_Coll.Scol. 1^ Pos.Ec.'!F120,IF(Foglio2!$J$3=Foglio2!$E$4,'Collab._Tecnici 1^ Pos.Ec.'!F120,IF(Foglio2!$J$3=Foglio2!$E$5,'Assistenti_Tecnici 1^ Pos.Ec.'!F120,IF(Foglio2!$J$3=Foglio2!$E$6,'Assistenti_Amm.vo 1^ Pos.Ec.'!F120,0))))</f>
        <v>0</v>
      </c>
      <c r="I120" s="248">
        <f>IF(Foglio2!$J$3=Foglio2!$E$3,'Ausiliari_Coll.Scol. 1^ Pos.Ec.'!G120,IF(Foglio2!$J$3=Foglio2!$E$4,'Collab._Tecnici 1^ Pos.Ec.'!G120,IF(Foglio2!$J$3=Foglio2!$E$5,'Assistenti_Tecnici 1^ Pos.Ec.'!G120,IF(Foglio2!$J$3=Foglio2!$E$6,'Assistenti_Amm.vo 1^ Pos.Ec.'!G120,0))))</f>
        <v>0</v>
      </c>
      <c r="J120" s="248">
        <f>IF(Foglio2!$J$3=Foglio2!$E$3,'Ausiliari_Coll.Scol. 1^ Pos.Ec.'!H120,IF(Foglio2!$J$3=Foglio2!$E$4,'Collab._Tecnici 1^ Pos.Ec.'!H120,IF(Foglio2!$J$3=Foglio2!$E$5,'Assistenti_Tecnici 1^ Pos.Ec.'!H120,IF(Foglio2!$J$3=Foglio2!$E$6,'Assistenti_Amm.vo 1^ Pos.Ec.'!H120,0))))</f>
        <v>0</v>
      </c>
      <c r="K120" s="248">
        <f>IF(Foglio2!$J$3=Foglio2!$E$3,'Ausiliari_Coll.Scol. 1^ Pos.Ec.'!I120,IF(Foglio2!$J$3=Foglio2!$E$4,'Collab._Tecnici 1^ Pos.Ec.'!I120,IF(Foglio2!$J$3=Foglio2!$E$5,'Assistenti_Tecnici 1^ Pos.Ec.'!I120,IF(Foglio2!$J$3=Foglio2!$E$6,'Assistenti_Amm.vo 1^ Pos.Ec.'!I120,0))))</f>
        <v>0</v>
      </c>
      <c r="L120" s="261">
        <f>IF(Foglio2!$J$3=Foglio2!$E$3,'Ausiliari_Coll.Scol. 1^ Pos.Ec.'!J120,IF(Foglio2!$J$3=Foglio2!$E$4,'Collab._Tecnici 1^ Pos.Ec.'!J120,IF(Foglio2!$J$3=Foglio2!$E$5,'Assistenti_Tecnici 1^ Pos.Ec.'!J120,IF(Foglio2!$J$3=Foglio2!$E$6,'Assistenti_Amm.vo 1^ Pos.Ec.'!J120,0))))</f>
        <v>0</v>
      </c>
      <c r="M120" s="262">
        <f>IF(Foglio2!$J$3=Foglio2!$E$3,'Ausiliari_Coll.Scol. 1^ Pos.Ec.'!K120,IF(Foglio2!$J$3=Foglio2!$E$4,'Collab._Tecnici 1^ Pos.Ec.'!K120,IF(Foglio2!$J$3=Foglio2!$E$5,'Assistenti_Tecnici 1^ Pos.Ec.'!K120,IF(Foglio2!$J$3=Foglio2!$E$6,'Assistenti_Amm.vo 1^ Pos.Ec.'!K120,0))))</f>
        <v>0</v>
      </c>
      <c r="N120" s="263">
        <f>IF(Foglio2!$J$3=Foglio2!$E$3,'Ausiliari_Coll.Scol. 1^ Pos.Ec.'!L120,IF(Foglio2!$J$3=Foglio2!$E$4,'Collab._Tecnici 1^ Pos.Ec.'!L120,IF(Foglio2!$J$3=Foglio2!$E$5,'Assistenti_Tecnici 1^ Pos.Ec.'!L120,IF(Foglio2!$J$3=Foglio2!$E$6,'Assistenti_Amm.vo 1^ Pos.Ec.'!L120,0))))</f>
        <v>0</v>
      </c>
      <c r="O120" s="251"/>
      <c r="P120" s="252">
        <f>IF(Foglio2!$J$3=Foglio2!$E$3,'Ausiliari_Coll.Scol. 1^ Pos.Ec.'!N120,IF(Foglio2!$J$3=Foglio2!$E$4,'Collab._Tecnici 1^ Pos.Ec.'!N120,IF(Foglio2!$J$3=Foglio2!$E$5,'Assistenti_Tecnici 1^ Pos.Ec.'!N120,IF(Foglio2!$J$3=Foglio2!$E$6,'Assistenti_Amm.vo 1^ Pos.Ec.'!N120,0))))</f>
        <v>0</v>
      </c>
      <c r="Q120" s="252">
        <f>IF(Foglio2!$J$3=Foglio2!$E$3,'Ausiliari_Coll.Scol. 1^ Pos.Ec.'!O120,IF(Foglio2!$J$3=Foglio2!$E$4,'Collab._Tecnici 1^ Pos.Ec.'!O120,IF(Foglio2!$J$3=Foglio2!$E$5,'Assistenti_Tecnici 1^ Pos.Ec.'!O120,IF(Foglio2!$J$3=Foglio2!$E$6,'Assistenti_Amm.vo 1^ Pos.Ec.'!O120,0))))</f>
        <v>0</v>
      </c>
      <c r="R120" s="252">
        <f>IF(Foglio2!$J$3=Foglio2!$E$3,'Ausiliari_Coll.Scol. 1^ Pos.Ec.'!P120,IF(Foglio2!$J$3=Foglio2!$E$4,'Collab._Tecnici 1^ Pos.Ec.'!P120,IF(Foglio2!$J$3=Foglio2!$E$5,'Assistenti_Tecnici 1^ Pos.Ec.'!P120,IF(Foglio2!$J$3=Foglio2!$E$6,'Assistenti_Amm.vo 1^ Pos.Ec.'!P120,0))))</f>
        <v>0</v>
      </c>
      <c r="S120" s="252">
        <f>IF(Foglio2!$J$3=Foglio2!$E$3,'Ausiliari_Coll.Scol. 1^ Pos.Ec.'!Q120,IF(Foglio2!$J$3=Foglio2!$E$4,'Collab._Tecnici 1^ Pos.Ec.'!Q120,IF(Foglio2!$J$3=Foglio2!$E$5,'Assistenti_Tecnici 1^ Pos.Ec.'!Q120,IF(Foglio2!$J$3=Foglio2!$E$6,'Assistenti_Amm.vo 1^ Pos.Ec.'!Q120,0))))</f>
        <v>0</v>
      </c>
      <c r="T120" s="252">
        <f>IF(Foglio2!$J$3=Foglio2!$E$3,'Ausiliari_Coll.Scol. 1^ Pos.Ec.'!R120,IF(Foglio2!$J$3=Foglio2!$E$4,'Collab._Tecnici 1^ Pos.Ec.'!R120,IF(Foglio2!$J$3=Foglio2!$E$5,'Assistenti_Tecnici 1^ Pos.Ec.'!R120,IF(Foglio2!$J$3=Foglio2!$E$6,'Assistenti_Amm.vo 1^ Pos.Ec.'!R120,0))))</f>
        <v>0</v>
      </c>
      <c r="U120" s="252">
        <f t="shared" ref="U120" si="295">(P120)/12*0.8</f>
        <v>0</v>
      </c>
      <c r="V120" s="252">
        <f t="shared" ref="V120" si="296">(P120+R120)/12*0.8</f>
        <v>0</v>
      </c>
      <c r="W120" s="253" t="str">
        <f t="shared" ref="W120" si="297">"Fascia Da "&amp;F120&amp;" a "&amp;F121&amp;" Decorrenza "&amp;DAY(C118)&amp;"/"&amp;MONTH(C118)&amp;"/"&amp;YEAR(C118)</f>
        <v>Fascia Da 3 a 8 Decorrenza 1/4/2010</v>
      </c>
    </row>
    <row r="121" spans="1:23" ht="9" customHeight="1" x14ac:dyDescent="0.2">
      <c r="B121" s="245">
        <f t="shared" si="75"/>
        <v>40272</v>
      </c>
      <c r="C121" s="377"/>
      <c r="D121" s="377"/>
      <c r="E121" s="254" t="s">
        <v>4</v>
      </c>
      <c r="F121" s="255">
        <v>8</v>
      </c>
      <c r="G121" s="256">
        <f t="shared" ref="G121:N121" si="298">G120*1936.27</f>
        <v>0</v>
      </c>
      <c r="H121" s="256">
        <f t="shared" si="298"/>
        <v>0</v>
      </c>
      <c r="I121" s="256">
        <f t="shared" si="298"/>
        <v>0</v>
      </c>
      <c r="J121" s="256">
        <f t="shared" si="298"/>
        <v>0</v>
      </c>
      <c r="K121" s="256">
        <f t="shared" si="298"/>
        <v>0</v>
      </c>
      <c r="L121" s="257">
        <f t="shared" si="298"/>
        <v>0</v>
      </c>
      <c r="M121" s="256">
        <f t="shared" si="298"/>
        <v>0</v>
      </c>
      <c r="N121" s="258">
        <f t="shared" si="298"/>
        <v>0</v>
      </c>
      <c r="O121" s="183"/>
      <c r="P121" s="184">
        <f t="shared" ref="P121:U121" si="299">P120*1936.27</f>
        <v>0</v>
      </c>
      <c r="Q121" s="184">
        <f t="shared" si="299"/>
        <v>0</v>
      </c>
      <c r="R121" s="184">
        <f t="shared" si="299"/>
        <v>0</v>
      </c>
      <c r="S121" s="184">
        <f t="shared" si="299"/>
        <v>0</v>
      </c>
      <c r="T121" s="184">
        <f t="shared" si="299"/>
        <v>0</v>
      </c>
      <c r="U121" s="184">
        <f t="shared" si="299"/>
        <v>0</v>
      </c>
      <c r="V121" s="184">
        <f t="shared" si="282"/>
        <v>0</v>
      </c>
    </row>
    <row r="122" spans="1:23" ht="12.75" customHeight="1" x14ac:dyDescent="0.2">
      <c r="A122" s="104">
        <f>IF(Foglio2!$J$7=1,TRUNC(V122,0),TRUNC(U122,0))</f>
        <v>0</v>
      </c>
      <c r="B122" s="245">
        <f t="shared" si="75"/>
        <v>40273</v>
      </c>
      <c r="C122" s="377"/>
      <c r="D122" s="377"/>
      <c r="E122" s="259" t="s">
        <v>3</v>
      </c>
      <c r="F122" s="260">
        <v>9</v>
      </c>
      <c r="G122" s="248">
        <f>IF(Foglio2!$J$3=Foglio2!$E$3,'Ausiliari_Coll.Scol. 1^ Pos.Ec.'!E122,IF(Foglio2!$J$3=Foglio2!$E$4,'Collab._Tecnici 1^ Pos.Ec.'!E122,IF(Foglio2!$J$3=Foglio2!$E$5,'Assistenti_Tecnici 1^ Pos.Ec.'!E122,IF(Foglio2!$J$3=Foglio2!$E$6,'Assistenti_Amm.vo 1^ Pos.Ec.'!E122,0))))</f>
        <v>0</v>
      </c>
      <c r="H122" s="248">
        <f>IF(Foglio2!$J$3=Foglio2!$E$3,'Ausiliari_Coll.Scol. 1^ Pos.Ec.'!F122,IF(Foglio2!$J$3=Foglio2!$E$4,'Collab._Tecnici 1^ Pos.Ec.'!F122,IF(Foglio2!$J$3=Foglio2!$E$5,'Assistenti_Tecnici 1^ Pos.Ec.'!F122,IF(Foglio2!$J$3=Foglio2!$E$6,'Assistenti_Amm.vo 1^ Pos.Ec.'!F122,0))))</f>
        <v>0</v>
      </c>
      <c r="I122" s="248">
        <f>IF(Foglio2!$J$3=Foglio2!$E$3,'Ausiliari_Coll.Scol. 1^ Pos.Ec.'!G122,IF(Foglio2!$J$3=Foglio2!$E$4,'Collab._Tecnici 1^ Pos.Ec.'!G122,IF(Foglio2!$J$3=Foglio2!$E$5,'Assistenti_Tecnici 1^ Pos.Ec.'!G122,IF(Foglio2!$J$3=Foglio2!$E$6,'Assistenti_Amm.vo 1^ Pos.Ec.'!G122,0))))</f>
        <v>0</v>
      </c>
      <c r="J122" s="248">
        <f>IF(Foglio2!$J$3=Foglio2!$E$3,'Ausiliari_Coll.Scol. 1^ Pos.Ec.'!H122,IF(Foglio2!$J$3=Foglio2!$E$4,'Collab._Tecnici 1^ Pos.Ec.'!H122,IF(Foglio2!$J$3=Foglio2!$E$5,'Assistenti_Tecnici 1^ Pos.Ec.'!H122,IF(Foglio2!$J$3=Foglio2!$E$6,'Assistenti_Amm.vo 1^ Pos.Ec.'!H122,0))))</f>
        <v>0</v>
      </c>
      <c r="K122" s="248">
        <f>IF(Foglio2!$J$3=Foglio2!$E$3,'Ausiliari_Coll.Scol. 1^ Pos.Ec.'!I122,IF(Foglio2!$J$3=Foglio2!$E$4,'Collab._Tecnici 1^ Pos.Ec.'!I122,IF(Foglio2!$J$3=Foglio2!$E$5,'Assistenti_Tecnici 1^ Pos.Ec.'!I122,IF(Foglio2!$J$3=Foglio2!$E$6,'Assistenti_Amm.vo 1^ Pos.Ec.'!I122,0))))</f>
        <v>0</v>
      </c>
      <c r="L122" s="261">
        <f>IF(Foglio2!$J$3=Foglio2!$E$3,'Ausiliari_Coll.Scol. 1^ Pos.Ec.'!J122,IF(Foglio2!$J$3=Foglio2!$E$4,'Collab._Tecnici 1^ Pos.Ec.'!J122,IF(Foglio2!$J$3=Foglio2!$E$5,'Assistenti_Tecnici 1^ Pos.Ec.'!J122,IF(Foglio2!$J$3=Foglio2!$E$6,'Assistenti_Amm.vo 1^ Pos.Ec.'!J122,0))))</f>
        <v>0</v>
      </c>
      <c r="M122" s="262">
        <f>IF(Foglio2!$J$3=Foglio2!$E$3,'Ausiliari_Coll.Scol. 1^ Pos.Ec.'!K122,IF(Foglio2!$J$3=Foglio2!$E$4,'Collab._Tecnici 1^ Pos.Ec.'!K122,IF(Foglio2!$J$3=Foglio2!$E$5,'Assistenti_Tecnici 1^ Pos.Ec.'!K122,IF(Foglio2!$J$3=Foglio2!$E$6,'Assistenti_Amm.vo 1^ Pos.Ec.'!K122,0))))</f>
        <v>0</v>
      </c>
      <c r="N122" s="263">
        <f>IF(Foglio2!$J$3=Foglio2!$E$3,'Ausiliari_Coll.Scol. 1^ Pos.Ec.'!L122,IF(Foglio2!$J$3=Foglio2!$E$4,'Collab._Tecnici 1^ Pos.Ec.'!L122,IF(Foglio2!$J$3=Foglio2!$E$5,'Assistenti_Tecnici 1^ Pos.Ec.'!L122,IF(Foglio2!$J$3=Foglio2!$E$6,'Assistenti_Amm.vo 1^ Pos.Ec.'!L122,0))))</f>
        <v>0</v>
      </c>
      <c r="O122" s="251"/>
      <c r="P122" s="252">
        <f>IF(Foglio2!$J$3=Foglio2!$E$3,'Ausiliari_Coll.Scol. 1^ Pos.Ec.'!N122,IF(Foglio2!$J$3=Foglio2!$E$4,'Collab._Tecnici 1^ Pos.Ec.'!N122,IF(Foglio2!$J$3=Foglio2!$E$5,'Assistenti_Tecnici 1^ Pos.Ec.'!N122,IF(Foglio2!$J$3=Foglio2!$E$6,'Assistenti_Amm.vo 1^ Pos.Ec.'!N122,0))))</f>
        <v>0</v>
      </c>
      <c r="Q122" s="252">
        <f>IF(Foglio2!$J$3=Foglio2!$E$3,'Ausiliari_Coll.Scol. 1^ Pos.Ec.'!O122,IF(Foglio2!$J$3=Foglio2!$E$4,'Collab._Tecnici 1^ Pos.Ec.'!O122,IF(Foglio2!$J$3=Foglio2!$E$5,'Assistenti_Tecnici 1^ Pos.Ec.'!O122,IF(Foglio2!$J$3=Foglio2!$E$6,'Assistenti_Amm.vo 1^ Pos.Ec.'!O122,0))))</f>
        <v>0</v>
      </c>
      <c r="R122" s="252">
        <f>IF(Foglio2!$J$3=Foglio2!$E$3,'Ausiliari_Coll.Scol. 1^ Pos.Ec.'!P122,IF(Foglio2!$J$3=Foglio2!$E$4,'Collab._Tecnici 1^ Pos.Ec.'!P122,IF(Foglio2!$J$3=Foglio2!$E$5,'Assistenti_Tecnici 1^ Pos.Ec.'!P122,IF(Foglio2!$J$3=Foglio2!$E$6,'Assistenti_Amm.vo 1^ Pos.Ec.'!P122,0))))</f>
        <v>0</v>
      </c>
      <c r="S122" s="252">
        <f>IF(Foglio2!$J$3=Foglio2!$E$3,'Ausiliari_Coll.Scol. 1^ Pos.Ec.'!Q122,IF(Foglio2!$J$3=Foglio2!$E$4,'Collab._Tecnici 1^ Pos.Ec.'!Q122,IF(Foglio2!$J$3=Foglio2!$E$5,'Assistenti_Tecnici 1^ Pos.Ec.'!Q122,IF(Foglio2!$J$3=Foglio2!$E$6,'Assistenti_Amm.vo 1^ Pos.Ec.'!Q122,0))))</f>
        <v>0</v>
      </c>
      <c r="T122" s="252">
        <f>IF(Foglio2!$J$3=Foglio2!$E$3,'Ausiliari_Coll.Scol. 1^ Pos.Ec.'!R122,IF(Foglio2!$J$3=Foglio2!$E$4,'Collab._Tecnici 1^ Pos.Ec.'!R122,IF(Foglio2!$J$3=Foglio2!$E$5,'Assistenti_Tecnici 1^ Pos.Ec.'!R122,IF(Foglio2!$J$3=Foglio2!$E$6,'Assistenti_Amm.vo 1^ Pos.Ec.'!R122,0))))</f>
        <v>0</v>
      </c>
      <c r="U122" s="252">
        <f t="shared" ref="U122" si="300">(P122)/12*0.8</f>
        <v>0</v>
      </c>
      <c r="V122" s="252">
        <f t="shared" ref="V122" si="301">(P122+R122)/12*0.8</f>
        <v>0</v>
      </c>
      <c r="W122" s="253" t="str">
        <f t="shared" ref="W122" si="302">"Fascia Da "&amp;F122&amp;" a "&amp;F123&amp;" Decorrenza "&amp;DAY(C118)&amp;"/"&amp;MONTH(C118)&amp;"/"&amp;YEAR(C118)</f>
        <v>Fascia Da 9 a 14 Decorrenza 1/4/2010</v>
      </c>
    </row>
    <row r="123" spans="1:23" ht="9" customHeight="1" x14ac:dyDescent="0.2">
      <c r="B123" s="245">
        <f t="shared" si="75"/>
        <v>40274</v>
      </c>
      <c r="C123" s="377"/>
      <c r="D123" s="377"/>
      <c r="E123" s="254" t="s">
        <v>4</v>
      </c>
      <c r="F123" s="255">
        <v>14</v>
      </c>
      <c r="G123" s="256">
        <f t="shared" ref="G123:N123" si="303">G122*1936.27</f>
        <v>0</v>
      </c>
      <c r="H123" s="256">
        <f t="shared" si="303"/>
        <v>0</v>
      </c>
      <c r="I123" s="256">
        <f t="shared" si="303"/>
        <v>0</v>
      </c>
      <c r="J123" s="256">
        <f t="shared" si="303"/>
        <v>0</v>
      </c>
      <c r="K123" s="256">
        <f t="shared" si="303"/>
        <v>0</v>
      </c>
      <c r="L123" s="257">
        <f t="shared" si="303"/>
        <v>0</v>
      </c>
      <c r="M123" s="256">
        <f t="shared" si="303"/>
        <v>0</v>
      </c>
      <c r="N123" s="258">
        <f t="shared" si="303"/>
        <v>0</v>
      </c>
      <c r="O123" s="183"/>
      <c r="P123" s="184">
        <f t="shared" ref="P123:U123" si="304">P122*1936.27</f>
        <v>0</v>
      </c>
      <c r="Q123" s="184">
        <f t="shared" si="304"/>
        <v>0</v>
      </c>
      <c r="R123" s="184">
        <f t="shared" si="304"/>
        <v>0</v>
      </c>
      <c r="S123" s="184">
        <f t="shared" si="304"/>
        <v>0</v>
      </c>
      <c r="T123" s="184">
        <f t="shared" si="304"/>
        <v>0</v>
      </c>
      <c r="U123" s="184">
        <f t="shared" si="304"/>
        <v>0</v>
      </c>
      <c r="V123" s="184">
        <f t="shared" si="282"/>
        <v>0</v>
      </c>
    </row>
    <row r="124" spans="1:23" ht="12.75" customHeight="1" x14ac:dyDescent="0.2">
      <c r="A124" s="104">
        <f>IF(Foglio2!$J$7=1,TRUNC(V124,0),TRUNC(U124,0))</f>
        <v>0</v>
      </c>
      <c r="B124" s="245">
        <f t="shared" si="75"/>
        <v>40275</v>
      </c>
      <c r="C124" s="377"/>
      <c r="D124" s="377"/>
      <c r="E124" s="259" t="s">
        <v>3</v>
      </c>
      <c r="F124" s="260">
        <v>15</v>
      </c>
      <c r="G124" s="248">
        <f>IF(Foglio2!$J$3=Foglio2!$E$3,'Ausiliari_Coll.Scol. 1^ Pos.Ec.'!E124,IF(Foglio2!$J$3=Foglio2!$E$4,'Collab._Tecnici 1^ Pos.Ec.'!E124,IF(Foglio2!$J$3=Foglio2!$E$5,'Assistenti_Tecnici 1^ Pos.Ec.'!E124,IF(Foglio2!$J$3=Foglio2!$E$6,'Assistenti_Amm.vo 1^ Pos.Ec.'!E124,0))))</f>
        <v>0</v>
      </c>
      <c r="H124" s="248">
        <f>IF(Foglio2!$J$3=Foglio2!$E$3,'Ausiliari_Coll.Scol. 1^ Pos.Ec.'!F124,IF(Foglio2!$J$3=Foglio2!$E$4,'Collab._Tecnici 1^ Pos.Ec.'!F124,IF(Foglio2!$J$3=Foglio2!$E$5,'Assistenti_Tecnici 1^ Pos.Ec.'!F124,IF(Foglio2!$J$3=Foglio2!$E$6,'Assistenti_Amm.vo 1^ Pos.Ec.'!F124,0))))</f>
        <v>0</v>
      </c>
      <c r="I124" s="248">
        <f>IF(Foglio2!$J$3=Foglio2!$E$3,'Ausiliari_Coll.Scol. 1^ Pos.Ec.'!G124,IF(Foglio2!$J$3=Foglio2!$E$4,'Collab._Tecnici 1^ Pos.Ec.'!G124,IF(Foglio2!$J$3=Foglio2!$E$5,'Assistenti_Tecnici 1^ Pos.Ec.'!G124,IF(Foglio2!$J$3=Foglio2!$E$6,'Assistenti_Amm.vo 1^ Pos.Ec.'!G124,0))))</f>
        <v>0</v>
      </c>
      <c r="J124" s="248">
        <f>IF(Foglio2!$J$3=Foglio2!$E$3,'Ausiliari_Coll.Scol. 1^ Pos.Ec.'!H124,IF(Foglio2!$J$3=Foglio2!$E$4,'Collab._Tecnici 1^ Pos.Ec.'!H124,IF(Foglio2!$J$3=Foglio2!$E$5,'Assistenti_Tecnici 1^ Pos.Ec.'!H124,IF(Foglio2!$J$3=Foglio2!$E$6,'Assistenti_Amm.vo 1^ Pos.Ec.'!H124,0))))</f>
        <v>0</v>
      </c>
      <c r="K124" s="248">
        <f>IF(Foglio2!$J$3=Foglio2!$E$3,'Ausiliari_Coll.Scol. 1^ Pos.Ec.'!I124,IF(Foglio2!$J$3=Foglio2!$E$4,'Collab._Tecnici 1^ Pos.Ec.'!I124,IF(Foglio2!$J$3=Foglio2!$E$5,'Assistenti_Tecnici 1^ Pos.Ec.'!I124,IF(Foglio2!$J$3=Foglio2!$E$6,'Assistenti_Amm.vo 1^ Pos.Ec.'!I124,0))))</f>
        <v>0</v>
      </c>
      <c r="L124" s="261">
        <f>IF(Foglio2!$J$3=Foglio2!$E$3,'Ausiliari_Coll.Scol. 1^ Pos.Ec.'!J124,IF(Foglio2!$J$3=Foglio2!$E$4,'Collab._Tecnici 1^ Pos.Ec.'!J124,IF(Foglio2!$J$3=Foglio2!$E$5,'Assistenti_Tecnici 1^ Pos.Ec.'!J124,IF(Foglio2!$J$3=Foglio2!$E$6,'Assistenti_Amm.vo 1^ Pos.Ec.'!J124,0))))</f>
        <v>0</v>
      </c>
      <c r="M124" s="262">
        <f>IF(Foglio2!$J$3=Foglio2!$E$3,'Ausiliari_Coll.Scol. 1^ Pos.Ec.'!K124,IF(Foglio2!$J$3=Foglio2!$E$4,'Collab._Tecnici 1^ Pos.Ec.'!K124,IF(Foglio2!$J$3=Foglio2!$E$5,'Assistenti_Tecnici 1^ Pos.Ec.'!K124,IF(Foglio2!$J$3=Foglio2!$E$6,'Assistenti_Amm.vo 1^ Pos.Ec.'!K124,0))))</f>
        <v>0</v>
      </c>
      <c r="N124" s="263">
        <f>IF(Foglio2!$J$3=Foglio2!$E$3,'Ausiliari_Coll.Scol. 1^ Pos.Ec.'!L124,IF(Foglio2!$J$3=Foglio2!$E$4,'Collab._Tecnici 1^ Pos.Ec.'!L124,IF(Foglio2!$J$3=Foglio2!$E$5,'Assistenti_Tecnici 1^ Pos.Ec.'!L124,IF(Foglio2!$J$3=Foglio2!$E$6,'Assistenti_Amm.vo 1^ Pos.Ec.'!L124,0))))</f>
        <v>0</v>
      </c>
      <c r="O124" s="251"/>
      <c r="P124" s="252">
        <f>IF(Foglio2!$J$3=Foglio2!$E$3,'Ausiliari_Coll.Scol. 1^ Pos.Ec.'!N124,IF(Foglio2!$J$3=Foglio2!$E$4,'Collab._Tecnici 1^ Pos.Ec.'!N124,IF(Foglio2!$J$3=Foglio2!$E$5,'Assistenti_Tecnici 1^ Pos.Ec.'!N124,IF(Foglio2!$J$3=Foglio2!$E$6,'Assistenti_Amm.vo 1^ Pos.Ec.'!N124,0))))</f>
        <v>0</v>
      </c>
      <c r="Q124" s="252">
        <f>IF(Foglio2!$J$3=Foglio2!$E$3,'Ausiliari_Coll.Scol. 1^ Pos.Ec.'!O124,IF(Foglio2!$J$3=Foglio2!$E$4,'Collab._Tecnici 1^ Pos.Ec.'!O124,IF(Foglio2!$J$3=Foglio2!$E$5,'Assistenti_Tecnici 1^ Pos.Ec.'!O124,IF(Foglio2!$J$3=Foglio2!$E$6,'Assistenti_Amm.vo 1^ Pos.Ec.'!O124,0))))</f>
        <v>0</v>
      </c>
      <c r="R124" s="252">
        <f>IF(Foglio2!$J$3=Foglio2!$E$3,'Ausiliari_Coll.Scol. 1^ Pos.Ec.'!P124,IF(Foglio2!$J$3=Foglio2!$E$4,'Collab._Tecnici 1^ Pos.Ec.'!P124,IF(Foglio2!$J$3=Foglio2!$E$5,'Assistenti_Tecnici 1^ Pos.Ec.'!P124,IF(Foglio2!$J$3=Foglio2!$E$6,'Assistenti_Amm.vo 1^ Pos.Ec.'!P124,0))))</f>
        <v>0</v>
      </c>
      <c r="S124" s="252">
        <f>IF(Foglio2!$J$3=Foglio2!$E$3,'Ausiliari_Coll.Scol. 1^ Pos.Ec.'!Q124,IF(Foglio2!$J$3=Foglio2!$E$4,'Collab._Tecnici 1^ Pos.Ec.'!Q124,IF(Foglio2!$J$3=Foglio2!$E$5,'Assistenti_Tecnici 1^ Pos.Ec.'!Q124,IF(Foglio2!$J$3=Foglio2!$E$6,'Assistenti_Amm.vo 1^ Pos.Ec.'!Q124,0))))</f>
        <v>0</v>
      </c>
      <c r="T124" s="252">
        <f>IF(Foglio2!$J$3=Foglio2!$E$3,'Ausiliari_Coll.Scol. 1^ Pos.Ec.'!R124,IF(Foglio2!$J$3=Foglio2!$E$4,'Collab._Tecnici 1^ Pos.Ec.'!R124,IF(Foglio2!$J$3=Foglio2!$E$5,'Assistenti_Tecnici 1^ Pos.Ec.'!R124,IF(Foglio2!$J$3=Foglio2!$E$6,'Assistenti_Amm.vo 1^ Pos.Ec.'!R124,0))))</f>
        <v>0</v>
      </c>
      <c r="U124" s="252">
        <f t="shared" ref="U124" si="305">(P124)/12*0.8</f>
        <v>0</v>
      </c>
      <c r="V124" s="252">
        <f t="shared" ref="V124" si="306">(P124+R124)/12*0.8</f>
        <v>0</v>
      </c>
      <c r="W124" s="253" t="str">
        <f t="shared" ref="W124" si="307">"Fascia Da "&amp;F124&amp;" a "&amp;F125&amp;" Decorrenza "&amp;DAY(C118)&amp;"/"&amp;MONTH(C118)&amp;"/"&amp;YEAR(C118)</f>
        <v>Fascia Da 15 a 20 Decorrenza 1/4/2010</v>
      </c>
    </row>
    <row r="125" spans="1:23" ht="9" customHeight="1" x14ac:dyDescent="0.2">
      <c r="B125" s="245">
        <f t="shared" si="75"/>
        <v>40276</v>
      </c>
      <c r="C125" s="377"/>
      <c r="D125" s="377"/>
      <c r="E125" s="254" t="s">
        <v>4</v>
      </c>
      <c r="F125" s="255">
        <v>20</v>
      </c>
      <c r="G125" s="256">
        <f t="shared" ref="G125:N125" si="308">G124*1936.27</f>
        <v>0</v>
      </c>
      <c r="H125" s="256">
        <f t="shared" si="308"/>
        <v>0</v>
      </c>
      <c r="I125" s="256">
        <f t="shared" si="308"/>
        <v>0</v>
      </c>
      <c r="J125" s="256">
        <f t="shared" si="308"/>
        <v>0</v>
      </c>
      <c r="K125" s="256">
        <f t="shared" si="308"/>
        <v>0</v>
      </c>
      <c r="L125" s="257">
        <f t="shared" si="308"/>
        <v>0</v>
      </c>
      <c r="M125" s="256">
        <f t="shared" si="308"/>
        <v>0</v>
      </c>
      <c r="N125" s="258">
        <f t="shared" si="308"/>
        <v>0</v>
      </c>
      <c r="O125" s="183"/>
      <c r="P125" s="184">
        <f t="shared" ref="P125:U125" si="309">P124*1936.27</f>
        <v>0</v>
      </c>
      <c r="Q125" s="184">
        <f t="shared" si="309"/>
        <v>0</v>
      </c>
      <c r="R125" s="184">
        <f t="shared" si="309"/>
        <v>0</v>
      </c>
      <c r="S125" s="184">
        <f t="shared" si="309"/>
        <v>0</v>
      </c>
      <c r="T125" s="184">
        <f t="shared" si="309"/>
        <v>0</v>
      </c>
      <c r="U125" s="184">
        <f t="shared" si="309"/>
        <v>0</v>
      </c>
      <c r="V125" s="184">
        <f t="shared" si="282"/>
        <v>0</v>
      </c>
    </row>
    <row r="126" spans="1:23" ht="12.75" customHeight="1" x14ac:dyDescent="0.2">
      <c r="A126" s="104">
        <f>IF(Foglio2!$J$7=1,TRUNC(V126,0),TRUNC(U126,0))</f>
        <v>0</v>
      </c>
      <c r="B126" s="245">
        <f t="shared" si="75"/>
        <v>40277</v>
      </c>
      <c r="C126" s="377"/>
      <c r="D126" s="377"/>
      <c r="E126" s="259" t="s">
        <v>3</v>
      </c>
      <c r="F126" s="260">
        <v>21</v>
      </c>
      <c r="G126" s="248">
        <f>IF(Foglio2!$J$3=Foglio2!$E$3,'Ausiliari_Coll.Scol. 1^ Pos.Ec.'!E126,IF(Foglio2!$J$3=Foglio2!$E$4,'Collab._Tecnici 1^ Pos.Ec.'!E126,IF(Foglio2!$J$3=Foglio2!$E$5,'Assistenti_Tecnici 1^ Pos.Ec.'!E126,IF(Foglio2!$J$3=Foglio2!$E$6,'Assistenti_Amm.vo 1^ Pos.Ec.'!E126,0))))</f>
        <v>0</v>
      </c>
      <c r="H126" s="248">
        <f>IF(Foglio2!$J$3=Foglio2!$E$3,'Ausiliari_Coll.Scol. 1^ Pos.Ec.'!F126,IF(Foglio2!$J$3=Foglio2!$E$4,'Collab._Tecnici 1^ Pos.Ec.'!F126,IF(Foglio2!$J$3=Foglio2!$E$5,'Assistenti_Tecnici 1^ Pos.Ec.'!F126,IF(Foglio2!$J$3=Foglio2!$E$6,'Assistenti_Amm.vo 1^ Pos.Ec.'!F126,0))))</f>
        <v>0</v>
      </c>
      <c r="I126" s="248">
        <f>IF(Foglio2!$J$3=Foglio2!$E$3,'Ausiliari_Coll.Scol. 1^ Pos.Ec.'!G126,IF(Foglio2!$J$3=Foglio2!$E$4,'Collab._Tecnici 1^ Pos.Ec.'!G126,IF(Foglio2!$J$3=Foglio2!$E$5,'Assistenti_Tecnici 1^ Pos.Ec.'!G126,IF(Foglio2!$J$3=Foglio2!$E$6,'Assistenti_Amm.vo 1^ Pos.Ec.'!G126,0))))</f>
        <v>0</v>
      </c>
      <c r="J126" s="248">
        <f>IF(Foglio2!$J$3=Foglio2!$E$3,'Ausiliari_Coll.Scol. 1^ Pos.Ec.'!H126,IF(Foglio2!$J$3=Foglio2!$E$4,'Collab._Tecnici 1^ Pos.Ec.'!H126,IF(Foglio2!$J$3=Foglio2!$E$5,'Assistenti_Tecnici 1^ Pos.Ec.'!H126,IF(Foglio2!$J$3=Foglio2!$E$6,'Assistenti_Amm.vo 1^ Pos.Ec.'!H126,0))))</f>
        <v>0</v>
      </c>
      <c r="K126" s="248">
        <f>IF(Foglio2!$J$3=Foglio2!$E$3,'Ausiliari_Coll.Scol. 1^ Pos.Ec.'!I126,IF(Foglio2!$J$3=Foglio2!$E$4,'Collab._Tecnici 1^ Pos.Ec.'!I126,IF(Foglio2!$J$3=Foglio2!$E$5,'Assistenti_Tecnici 1^ Pos.Ec.'!I126,IF(Foglio2!$J$3=Foglio2!$E$6,'Assistenti_Amm.vo 1^ Pos.Ec.'!I126,0))))</f>
        <v>0</v>
      </c>
      <c r="L126" s="261">
        <f>IF(Foglio2!$J$3=Foglio2!$E$3,'Ausiliari_Coll.Scol. 1^ Pos.Ec.'!J126,IF(Foglio2!$J$3=Foglio2!$E$4,'Collab._Tecnici 1^ Pos.Ec.'!J126,IF(Foglio2!$J$3=Foglio2!$E$5,'Assistenti_Tecnici 1^ Pos.Ec.'!J126,IF(Foglio2!$J$3=Foglio2!$E$6,'Assistenti_Amm.vo 1^ Pos.Ec.'!J126,0))))</f>
        <v>0</v>
      </c>
      <c r="M126" s="262">
        <f>IF(Foglio2!$J$3=Foglio2!$E$3,'Ausiliari_Coll.Scol. 1^ Pos.Ec.'!K126,IF(Foglio2!$J$3=Foglio2!$E$4,'Collab._Tecnici 1^ Pos.Ec.'!K126,IF(Foglio2!$J$3=Foglio2!$E$5,'Assistenti_Tecnici 1^ Pos.Ec.'!K126,IF(Foglio2!$J$3=Foglio2!$E$6,'Assistenti_Amm.vo 1^ Pos.Ec.'!K126,0))))</f>
        <v>0</v>
      </c>
      <c r="N126" s="263">
        <f>IF(Foglio2!$J$3=Foglio2!$E$3,'Ausiliari_Coll.Scol. 1^ Pos.Ec.'!L126,IF(Foglio2!$J$3=Foglio2!$E$4,'Collab._Tecnici 1^ Pos.Ec.'!L126,IF(Foglio2!$J$3=Foglio2!$E$5,'Assistenti_Tecnici 1^ Pos.Ec.'!L126,IF(Foglio2!$J$3=Foglio2!$E$6,'Assistenti_Amm.vo 1^ Pos.Ec.'!L126,0))))</f>
        <v>0</v>
      </c>
      <c r="O126" s="251"/>
      <c r="P126" s="252">
        <f>IF(Foglio2!$J$3=Foglio2!$E$3,'Ausiliari_Coll.Scol. 1^ Pos.Ec.'!N126,IF(Foglio2!$J$3=Foglio2!$E$4,'Collab._Tecnici 1^ Pos.Ec.'!N126,IF(Foglio2!$J$3=Foglio2!$E$5,'Assistenti_Tecnici 1^ Pos.Ec.'!N126,IF(Foglio2!$J$3=Foglio2!$E$6,'Assistenti_Amm.vo 1^ Pos.Ec.'!N126,0))))</f>
        <v>0</v>
      </c>
      <c r="Q126" s="252">
        <f>IF(Foglio2!$J$3=Foglio2!$E$3,'Ausiliari_Coll.Scol. 1^ Pos.Ec.'!O126,IF(Foglio2!$J$3=Foglio2!$E$4,'Collab._Tecnici 1^ Pos.Ec.'!O126,IF(Foglio2!$J$3=Foglio2!$E$5,'Assistenti_Tecnici 1^ Pos.Ec.'!O126,IF(Foglio2!$J$3=Foglio2!$E$6,'Assistenti_Amm.vo 1^ Pos.Ec.'!O126,0))))</f>
        <v>0</v>
      </c>
      <c r="R126" s="252">
        <f>IF(Foglio2!$J$3=Foglio2!$E$3,'Ausiliari_Coll.Scol. 1^ Pos.Ec.'!P126,IF(Foglio2!$J$3=Foglio2!$E$4,'Collab._Tecnici 1^ Pos.Ec.'!P126,IF(Foglio2!$J$3=Foglio2!$E$5,'Assistenti_Tecnici 1^ Pos.Ec.'!P126,IF(Foglio2!$J$3=Foglio2!$E$6,'Assistenti_Amm.vo 1^ Pos.Ec.'!P126,0))))</f>
        <v>0</v>
      </c>
      <c r="S126" s="252">
        <f>IF(Foglio2!$J$3=Foglio2!$E$3,'Ausiliari_Coll.Scol. 1^ Pos.Ec.'!Q126,IF(Foglio2!$J$3=Foglio2!$E$4,'Collab._Tecnici 1^ Pos.Ec.'!Q126,IF(Foglio2!$J$3=Foglio2!$E$5,'Assistenti_Tecnici 1^ Pos.Ec.'!Q126,IF(Foglio2!$J$3=Foglio2!$E$6,'Assistenti_Amm.vo 1^ Pos.Ec.'!Q126,0))))</f>
        <v>0</v>
      </c>
      <c r="T126" s="252">
        <f>IF(Foglio2!$J$3=Foglio2!$E$3,'Ausiliari_Coll.Scol. 1^ Pos.Ec.'!R126,IF(Foglio2!$J$3=Foglio2!$E$4,'Collab._Tecnici 1^ Pos.Ec.'!R126,IF(Foglio2!$J$3=Foglio2!$E$5,'Assistenti_Tecnici 1^ Pos.Ec.'!R126,IF(Foglio2!$J$3=Foglio2!$E$6,'Assistenti_Amm.vo 1^ Pos.Ec.'!R126,0))))</f>
        <v>0</v>
      </c>
      <c r="U126" s="252">
        <f t="shared" ref="U126" si="310">(P126)/12*0.8</f>
        <v>0</v>
      </c>
      <c r="V126" s="252">
        <f t="shared" ref="V126" si="311">(P126+R126)/12*0.8</f>
        <v>0</v>
      </c>
      <c r="W126" s="253" t="str">
        <f t="shared" ref="W126" si="312">"Fascia Da "&amp;F126&amp;" a "&amp;F127&amp;" Decorrenza "&amp;DAY(C118)&amp;"/"&amp;MONTH(C118)&amp;"/"&amp;YEAR(C118)</f>
        <v>Fascia Da 21 a 27 Decorrenza 1/4/2010</v>
      </c>
    </row>
    <row r="127" spans="1:23" ht="9" customHeight="1" x14ac:dyDescent="0.2">
      <c r="B127" s="245">
        <f t="shared" si="75"/>
        <v>40278</v>
      </c>
      <c r="C127" s="377"/>
      <c r="D127" s="377"/>
      <c r="E127" s="254" t="s">
        <v>4</v>
      </c>
      <c r="F127" s="255">
        <v>27</v>
      </c>
      <c r="G127" s="256">
        <f t="shared" ref="G127:N127" si="313">G126*1936.27</f>
        <v>0</v>
      </c>
      <c r="H127" s="256">
        <f t="shared" si="313"/>
        <v>0</v>
      </c>
      <c r="I127" s="256">
        <f t="shared" si="313"/>
        <v>0</v>
      </c>
      <c r="J127" s="256">
        <f t="shared" si="313"/>
        <v>0</v>
      </c>
      <c r="K127" s="256">
        <f t="shared" si="313"/>
        <v>0</v>
      </c>
      <c r="L127" s="257">
        <f t="shared" si="313"/>
        <v>0</v>
      </c>
      <c r="M127" s="256">
        <f t="shared" si="313"/>
        <v>0</v>
      </c>
      <c r="N127" s="258">
        <f t="shared" si="313"/>
        <v>0</v>
      </c>
      <c r="O127" s="183"/>
      <c r="P127" s="184">
        <f t="shared" ref="P127:U127" si="314">P126*1936.27</f>
        <v>0</v>
      </c>
      <c r="Q127" s="184">
        <f t="shared" si="314"/>
        <v>0</v>
      </c>
      <c r="R127" s="184">
        <f t="shared" si="314"/>
        <v>0</v>
      </c>
      <c r="S127" s="184">
        <f t="shared" si="314"/>
        <v>0</v>
      </c>
      <c r="T127" s="184">
        <f t="shared" si="314"/>
        <v>0</v>
      </c>
      <c r="U127" s="184">
        <f t="shared" si="314"/>
        <v>0</v>
      </c>
      <c r="V127" s="184">
        <f t="shared" si="282"/>
        <v>0</v>
      </c>
    </row>
    <row r="128" spans="1:23" ht="12.75" customHeight="1" x14ac:dyDescent="0.2">
      <c r="A128" s="104">
        <f>IF(Foglio2!$J$7=1,TRUNC(V128,0),TRUNC(U128,0))</f>
        <v>0</v>
      </c>
      <c r="B128" s="245">
        <f t="shared" si="75"/>
        <v>40279</v>
      </c>
      <c r="C128" s="377"/>
      <c r="D128" s="377"/>
      <c r="E128" s="259" t="s">
        <v>3</v>
      </c>
      <c r="F128" s="260">
        <v>28</v>
      </c>
      <c r="G128" s="248">
        <f>IF(Foglio2!$J$3=Foglio2!$E$3,'Ausiliari_Coll.Scol. 1^ Pos.Ec.'!E128,IF(Foglio2!$J$3=Foglio2!$E$4,'Collab._Tecnici 1^ Pos.Ec.'!E128,IF(Foglio2!$J$3=Foglio2!$E$5,'Assistenti_Tecnici 1^ Pos.Ec.'!E128,IF(Foglio2!$J$3=Foglio2!$E$6,'Assistenti_Amm.vo 1^ Pos.Ec.'!E128,0))))</f>
        <v>0</v>
      </c>
      <c r="H128" s="248">
        <f>IF(Foglio2!$J$3=Foglio2!$E$3,'Ausiliari_Coll.Scol. 1^ Pos.Ec.'!F128,IF(Foglio2!$J$3=Foglio2!$E$4,'Collab._Tecnici 1^ Pos.Ec.'!F128,IF(Foglio2!$J$3=Foglio2!$E$5,'Assistenti_Tecnici 1^ Pos.Ec.'!F128,IF(Foglio2!$J$3=Foglio2!$E$6,'Assistenti_Amm.vo 1^ Pos.Ec.'!F128,0))))</f>
        <v>0</v>
      </c>
      <c r="I128" s="248">
        <f>IF(Foglio2!$J$3=Foglio2!$E$3,'Ausiliari_Coll.Scol. 1^ Pos.Ec.'!G128,IF(Foglio2!$J$3=Foglio2!$E$4,'Collab._Tecnici 1^ Pos.Ec.'!G128,IF(Foglio2!$J$3=Foglio2!$E$5,'Assistenti_Tecnici 1^ Pos.Ec.'!G128,IF(Foglio2!$J$3=Foglio2!$E$6,'Assistenti_Amm.vo 1^ Pos.Ec.'!G128,0))))</f>
        <v>0</v>
      </c>
      <c r="J128" s="248">
        <f>IF(Foglio2!$J$3=Foglio2!$E$3,'Ausiliari_Coll.Scol. 1^ Pos.Ec.'!H128,IF(Foglio2!$J$3=Foglio2!$E$4,'Collab._Tecnici 1^ Pos.Ec.'!H128,IF(Foglio2!$J$3=Foglio2!$E$5,'Assistenti_Tecnici 1^ Pos.Ec.'!H128,IF(Foglio2!$J$3=Foglio2!$E$6,'Assistenti_Amm.vo 1^ Pos.Ec.'!H128,0))))</f>
        <v>0</v>
      </c>
      <c r="K128" s="248">
        <f>IF(Foglio2!$J$3=Foglio2!$E$3,'Ausiliari_Coll.Scol. 1^ Pos.Ec.'!I128,IF(Foglio2!$J$3=Foglio2!$E$4,'Collab._Tecnici 1^ Pos.Ec.'!I128,IF(Foglio2!$J$3=Foglio2!$E$5,'Assistenti_Tecnici 1^ Pos.Ec.'!I128,IF(Foglio2!$J$3=Foglio2!$E$6,'Assistenti_Amm.vo 1^ Pos.Ec.'!I128,0))))</f>
        <v>0</v>
      </c>
      <c r="L128" s="261">
        <f>IF(Foglio2!$J$3=Foglio2!$E$3,'Ausiliari_Coll.Scol. 1^ Pos.Ec.'!J128,IF(Foglio2!$J$3=Foglio2!$E$4,'Collab._Tecnici 1^ Pos.Ec.'!J128,IF(Foglio2!$J$3=Foglio2!$E$5,'Assistenti_Tecnici 1^ Pos.Ec.'!J128,IF(Foglio2!$J$3=Foglio2!$E$6,'Assistenti_Amm.vo 1^ Pos.Ec.'!J128,0))))</f>
        <v>0</v>
      </c>
      <c r="M128" s="262">
        <f>IF(Foglio2!$J$3=Foglio2!$E$3,'Ausiliari_Coll.Scol. 1^ Pos.Ec.'!K128,IF(Foglio2!$J$3=Foglio2!$E$4,'Collab._Tecnici 1^ Pos.Ec.'!K128,IF(Foglio2!$J$3=Foglio2!$E$5,'Assistenti_Tecnici 1^ Pos.Ec.'!K128,IF(Foglio2!$J$3=Foglio2!$E$6,'Assistenti_Amm.vo 1^ Pos.Ec.'!K128,0))))</f>
        <v>0</v>
      </c>
      <c r="N128" s="263">
        <f>IF(Foglio2!$J$3=Foglio2!$E$3,'Ausiliari_Coll.Scol. 1^ Pos.Ec.'!L128,IF(Foglio2!$J$3=Foglio2!$E$4,'Collab._Tecnici 1^ Pos.Ec.'!L128,IF(Foglio2!$J$3=Foglio2!$E$5,'Assistenti_Tecnici 1^ Pos.Ec.'!L128,IF(Foglio2!$J$3=Foglio2!$E$6,'Assistenti_Amm.vo 1^ Pos.Ec.'!L128,0))))</f>
        <v>0</v>
      </c>
      <c r="O128" s="251"/>
      <c r="P128" s="252">
        <f>IF(Foglio2!$J$3=Foglio2!$E$3,'Ausiliari_Coll.Scol. 1^ Pos.Ec.'!N128,IF(Foglio2!$J$3=Foglio2!$E$4,'Collab._Tecnici 1^ Pos.Ec.'!N128,IF(Foglio2!$J$3=Foglio2!$E$5,'Assistenti_Tecnici 1^ Pos.Ec.'!N128,IF(Foglio2!$J$3=Foglio2!$E$6,'Assistenti_Amm.vo 1^ Pos.Ec.'!N128,0))))</f>
        <v>0</v>
      </c>
      <c r="Q128" s="252">
        <f>IF(Foglio2!$J$3=Foglio2!$E$3,'Ausiliari_Coll.Scol. 1^ Pos.Ec.'!O128,IF(Foglio2!$J$3=Foglio2!$E$4,'Collab._Tecnici 1^ Pos.Ec.'!O128,IF(Foglio2!$J$3=Foglio2!$E$5,'Assistenti_Tecnici 1^ Pos.Ec.'!O128,IF(Foglio2!$J$3=Foglio2!$E$6,'Assistenti_Amm.vo 1^ Pos.Ec.'!O128,0))))</f>
        <v>0</v>
      </c>
      <c r="R128" s="252">
        <f>IF(Foglio2!$J$3=Foglio2!$E$3,'Ausiliari_Coll.Scol. 1^ Pos.Ec.'!P128,IF(Foglio2!$J$3=Foglio2!$E$4,'Collab._Tecnici 1^ Pos.Ec.'!P128,IF(Foglio2!$J$3=Foglio2!$E$5,'Assistenti_Tecnici 1^ Pos.Ec.'!P128,IF(Foglio2!$J$3=Foglio2!$E$6,'Assistenti_Amm.vo 1^ Pos.Ec.'!P128,0))))</f>
        <v>0</v>
      </c>
      <c r="S128" s="252">
        <f>IF(Foglio2!$J$3=Foglio2!$E$3,'Ausiliari_Coll.Scol. 1^ Pos.Ec.'!Q128,IF(Foglio2!$J$3=Foglio2!$E$4,'Collab._Tecnici 1^ Pos.Ec.'!Q128,IF(Foglio2!$J$3=Foglio2!$E$5,'Assistenti_Tecnici 1^ Pos.Ec.'!Q128,IF(Foglio2!$J$3=Foglio2!$E$6,'Assistenti_Amm.vo 1^ Pos.Ec.'!Q128,0))))</f>
        <v>0</v>
      </c>
      <c r="T128" s="252">
        <f>IF(Foglio2!$J$3=Foglio2!$E$3,'Ausiliari_Coll.Scol. 1^ Pos.Ec.'!R128,IF(Foglio2!$J$3=Foglio2!$E$4,'Collab._Tecnici 1^ Pos.Ec.'!R128,IF(Foglio2!$J$3=Foglio2!$E$5,'Assistenti_Tecnici 1^ Pos.Ec.'!R128,IF(Foglio2!$J$3=Foglio2!$E$6,'Assistenti_Amm.vo 1^ Pos.Ec.'!R128,0))))</f>
        <v>0</v>
      </c>
      <c r="U128" s="252">
        <f t="shared" ref="U128" si="315">(P128)/12*0.8</f>
        <v>0</v>
      </c>
      <c r="V128" s="252">
        <f t="shared" ref="V128" si="316">(P128+R128)/12*0.8</f>
        <v>0</v>
      </c>
      <c r="W128" s="253" t="str">
        <f t="shared" ref="W128" si="317">"Fascia Da "&amp;F128&amp;" a "&amp;F129&amp;" Decorrenza "&amp;DAY(C118)&amp;"/"&amp;MONTH(C118)&amp;"/"&amp;YEAR(C118)</f>
        <v>Fascia Da 28 a 34 Decorrenza 1/4/2010</v>
      </c>
    </row>
    <row r="129" spans="1:23" ht="9" customHeight="1" x14ac:dyDescent="0.2">
      <c r="B129" s="245">
        <f t="shared" ref="B129:B159" si="318">B128+1</f>
        <v>40280</v>
      </c>
      <c r="C129" s="377"/>
      <c r="D129" s="377"/>
      <c r="E129" s="254" t="s">
        <v>4</v>
      </c>
      <c r="F129" s="255">
        <v>34</v>
      </c>
      <c r="G129" s="256">
        <f t="shared" ref="G129:N129" si="319">G128*1936.27</f>
        <v>0</v>
      </c>
      <c r="H129" s="256">
        <f t="shared" si="319"/>
        <v>0</v>
      </c>
      <c r="I129" s="256">
        <f t="shared" si="319"/>
        <v>0</v>
      </c>
      <c r="J129" s="256">
        <f t="shared" si="319"/>
        <v>0</v>
      </c>
      <c r="K129" s="256">
        <f t="shared" si="319"/>
        <v>0</v>
      </c>
      <c r="L129" s="257">
        <f t="shared" si="319"/>
        <v>0</v>
      </c>
      <c r="M129" s="256">
        <f t="shared" si="319"/>
        <v>0</v>
      </c>
      <c r="N129" s="258">
        <f t="shared" si="319"/>
        <v>0</v>
      </c>
      <c r="O129" s="183"/>
      <c r="P129" s="184">
        <f t="shared" ref="P129:U129" si="320">P128*1936.27</f>
        <v>0</v>
      </c>
      <c r="Q129" s="184">
        <f t="shared" si="320"/>
        <v>0</v>
      </c>
      <c r="R129" s="184">
        <f t="shared" si="320"/>
        <v>0</v>
      </c>
      <c r="S129" s="184">
        <f t="shared" si="320"/>
        <v>0</v>
      </c>
      <c r="T129" s="184">
        <f t="shared" si="320"/>
        <v>0</v>
      </c>
      <c r="U129" s="184">
        <f t="shared" si="320"/>
        <v>0</v>
      </c>
      <c r="V129" s="184">
        <f t="shared" si="282"/>
        <v>0</v>
      </c>
    </row>
    <row r="130" spans="1:23" ht="12.75" customHeight="1" x14ac:dyDescent="0.2">
      <c r="A130" s="104">
        <f>IF(Foglio2!$J$7=1,TRUNC(V130,0),TRUNC(U130,0))</f>
        <v>0</v>
      </c>
      <c r="B130" s="245">
        <f t="shared" si="318"/>
        <v>40281</v>
      </c>
      <c r="C130" s="377"/>
      <c r="D130" s="377"/>
      <c r="E130" s="259" t="s">
        <v>3</v>
      </c>
      <c r="F130" s="260">
        <v>35</v>
      </c>
      <c r="G130" s="248">
        <f>IF(Foglio2!$J$3=Foglio2!$E$3,'Ausiliari_Coll.Scol. 1^ Pos.Ec.'!E130,IF(Foglio2!$J$3=Foglio2!$E$4,'Collab._Tecnici 1^ Pos.Ec.'!E130,IF(Foglio2!$J$3=Foglio2!$E$5,'Assistenti_Tecnici 1^ Pos.Ec.'!E130,IF(Foglio2!$J$3=Foglio2!$E$6,'Assistenti_Amm.vo 1^ Pos.Ec.'!E130,0))))</f>
        <v>0</v>
      </c>
      <c r="H130" s="248">
        <f>IF(Foglio2!$J$3=Foglio2!$E$3,'Ausiliari_Coll.Scol. 1^ Pos.Ec.'!F130,IF(Foglio2!$J$3=Foglio2!$E$4,'Collab._Tecnici 1^ Pos.Ec.'!F130,IF(Foglio2!$J$3=Foglio2!$E$5,'Assistenti_Tecnici 1^ Pos.Ec.'!F130,IF(Foglio2!$J$3=Foglio2!$E$6,'Assistenti_Amm.vo 1^ Pos.Ec.'!F130,0))))</f>
        <v>0</v>
      </c>
      <c r="I130" s="248">
        <f>IF(Foglio2!$J$3=Foglio2!$E$3,'Ausiliari_Coll.Scol. 1^ Pos.Ec.'!G130,IF(Foglio2!$J$3=Foglio2!$E$4,'Collab._Tecnici 1^ Pos.Ec.'!G130,IF(Foglio2!$J$3=Foglio2!$E$5,'Assistenti_Tecnici 1^ Pos.Ec.'!G130,IF(Foglio2!$J$3=Foglio2!$E$6,'Assistenti_Amm.vo 1^ Pos.Ec.'!G130,0))))</f>
        <v>0</v>
      </c>
      <c r="J130" s="248">
        <f>IF(Foglio2!$J$3=Foglio2!$E$3,'Ausiliari_Coll.Scol. 1^ Pos.Ec.'!H130,IF(Foglio2!$J$3=Foglio2!$E$4,'Collab._Tecnici 1^ Pos.Ec.'!H130,IF(Foglio2!$J$3=Foglio2!$E$5,'Assistenti_Tecnici 1^ Pos.Ec.'!H130,IF(Foglio2!$J$3=Foglio2!$E$6,'Assistenti_Amm.vo 1^ Pos.Ec.'!H130,0))))</f>
        <v>0</v>
      </c>
      <c r="K130" s="248">
        <f>IF(Foglio2!$J$3=Foglio2!$E$3,'Ausiliari_Coll.Scol. 1^ Pos.Ec.'!I130,IF(Foglio2!$J$3=Foglio2!$E$4,'Collab._Tecnici 1^ Pos.Ec.'!I130,IF(Foglio2!$J$3=Foglio2!$E$5,'Assistenti_Tecnici 1^ Pos.Ec.'!I130,IF(Foglio2!$J$3=Foglio2!$E$6,'Assistenti_Amm.vo 1^ Pos.Ec.'!I130,0))))</f>
        <v>0</v>
      </c>
      <c r="L130" s="261">
        <f>IF(Foglio2!$J$3=Foglio2!$E$3,'Ausiliari_Coll.Scol. 1^ Pos.Ec.'!J130,IF(Foglio2!$J$3=Foglio2!$E$4,'Collab._Tecnici 1^ Pos.Ec.'!J130,IF(Foglio2!$J$3=Foglio2!$E$5,'Assistenti_Tecnici 1^ Pos.Ec.'!J130,IF(Foglio2!$J$3=Foglio2!$E$6,'Assistenti_Amm.vo 1^ Pos.Ec.'!J130,0))))</f>
        <v>0</v>
      </c>
      <c r="M130" s="262">
        <f>IF(Foglio2!$J$3=Foglio2!$E$3,'Ausiliari_Coll.Scol. 1^ Pos.Ec.'!K130,IF(Foglio2!$J$3=Foglio2!$E$4,'Collab._Tecnici 1^ Pos.Ec.'!K130,IF(Foglio2!$J$3=Foglio2!$E$5,'Assistenti_Tecnici 1^ Pos.Ec.'!K130,IF(Foglio2!$J$3=Foglio2!$E$6,'Assistenti_Amm.vo 1^ Pos.Ec.'!K130,0))))</f>
        <v>0</v>
      </c>
      <c r="N130" s="263">
        <f>IF(Foglio2!$J$3=Foglio2!$E$3,'Ausiliari_Coll.Scol. 1^ Pos.Ec.'!L130,IF(Foglio2!$J$3=Foglio2!$E$4,'Collab._Tecnici 1^ Pos.Ec.'!L130,IF(Foglio2!$J$3=Foglio2!$E$5,'Assistenti_Tecnici 1^ Pos.Ec.'!L130,IF(Foglio2!$J$3=Foglio2!$E$6,'Assistenti_Amm.vo 1^ Pos.Ec.'!L130,0))))</f>
        <v>0</v>
      </c>
      <c r="O130" s="251"/>
      <c r="P130" s="252">
        <f>IF(Foglio2!$J$3=Foglio2!$E$3,'Ausiliari_Coll.Scol. 1^ Pos.Ec.'!N130,IF(Foglio2!$J$3=Foglio2!$E$4,'Collab._Tecnici 1^ Pos.Ec.'!N130,IF(Foglio2!$J$3=Foglio2!$E$5,'Assistenti_Tecnici 1^ Pos.Ec.'!N130,IF(Foglio2!$J$3=Foglio2!$E$6,'Assistenti_Amm.vo 1^ Pos.Ec.'!N130,0))))</f>
        <v>0</v>
      </c>
      <c r="Q130" s="252">
        <f>IF(Foglio2!$J$3=Foglio2!$E$3,'Ausiliari_Coll.Scol. 1^ Pos.Ec.'!O130,IF(Foglio2!$J$3=Foglio2!$E$4,'Collab._Tecnici 1^ Pos.Ec.'!O130,IF(Foglio2!$J$3=Foglio2!$E$5,'Assistenti_Tecnici 1^ Pos.Ec.'!O130,IF(Foglio2!$J$3=Foglio2!$E$6,'Assistenti_Amm.vo 1^ Pos.Ec.'!O130,0))))</f>
        <v>0</v>
      </c>
      <c r="R130" s="252">
        <f>IF(Foglio2!$J$3=Foglio2!$E$3,'Ausiliari_Coll.Scol. 1^ Pos.Ec.'!P130,IF(Foglio2!$J$3=Foglio2!$E$4,'Collab._Tecnici 1^ Pos.Ec.'!P130,IF(Foglio2!$J$3=Foglio2!$E$5,'Assistenti_Tecnici 1^ Pos.Ec.'!P130,IF(Foglio2!$J$3=Foglio2!$E$6,'Assistenti_Amm.vo 1^ Pos.Ec.'!P130,0))))</f>
        <v>0</v>
      </c>
      <c r="S130" s="252">
        <f>IF(Foglio2!$J$3=Foglio2!$E$3,'Ausiliari_Coll.Scol. 1^ Pos.Ec.'!Q130,IF(Foglio2!$J$3=Foglio2!$E$4,'Collab._Tecnici 1^ Pos.Ec.'!Q130,IF(Foglio2!$J$3=Foglio2!$E$5,'Assistenti_Tecnici 1^ Pos.Ec.'!Q130,IF(Foglio2!$J$3=Foglio2!$E$6,'Assistenti_Amm.vo 1^ Pos.Ec.'!Q130,0))))</f>
        <v>0</v>
      </c>
      <c r="T130" s="252">
        <f>IF(Foglio2!$J$3=Foglio2!$E$3,'Ausiliari_Coll.Scol. 1^ Pos.Ec.'!R130,IF(Foglio2!$J$3=Foglio2!$E$4,'Collab._Tecnici 1^ Pos.Ec.'!R130,IF(Foglio2!$J$3=Foglio2!$E$5,'Assistenti_Tecnici 1^ Pos.Ec.'!R130,IF(Foglio2!$J$3=Foglio2!$E$6,'Assistenti_Amm.vo 1^ Pos.Ec.'!R130,0))))</f>
        <v>0</v>
      </c>
      <c r="U130" s="252">
        <f t="shared" ref="U130" si="321">(P130)/12*0.8</f>
        <v>0</v>
      </c>
      <c r="V130" s="252">
        <f t="shared" ref="V130" si="322">(P130+R130)/12*0.8</f>
        <v>0</v>
      </c>
      <c r="W130" s="253" t="str">
        <f t="shared" ref="W130" si="323">"Fascia Da "&amp;F130&amp;" a "&amp;F131&amp;" Decorrenza "&amp;DAY(C118)&amp;"/"&amp;MONTH(C118)&amp;"/"&amp;YEAR(C118)</f>
        <v>Fascia Da 35 a  Decorrenza 1/4/2010</v>
      </c>
    </row>
    <row r="131" spans="1:23" ht="9" customHeight="1" x14ac:dyDescent="0.2">
      <c r="B131" s="245">
        <f t="shared" si="318"/>
        <v>40282</v>
      </c>
      <c r="C131" s="378"/>
      <c r="D131" s="378"/>
      <c r="E131" s="264" t="s">
        <v>4</v>
      </c>
      <c r="F131" s="265"/>
      <c r="G131" s="256">
        <f t="shared" ref="G131:N131" si="324">G130*1936.27</f>
        <v>0</v>
      </c>
      <c r="H131" s="256">
        <f t="shared" si="324"/>
        <v>0</v>
      </c>
      <c r="I131" s="256">
        <f t="shared" si="324"/>
        <v>0</v>
      </c>
      <c r="J131" s="256">
        <f t="shared" si="324"/>
        <v>0</v>
      </c>
      <c r="K131" s="256">
        <f t="shared" si="324"/>
        <v>0</v>
      </c>
      <c r="L131" s="266">
        <f t="shared" si="324"/>
        <v>0</v>
      </c>
      <c r="M131" s="267">
        <f t="shared" si="324"/>
        <v>0</v>
      </c>
      <c r="N131" s="268">
        <f t="shared" si="324"/>
        <v>0</v>
      </c>
      <c r="O131" s="183"/>
      <c r="P131" s="184">
        <f t="shared" ref="P131:V145" si="325">P130*1936.27</f>
        <v>0</v>
      </c>
      <c r="Q131" s="184">
        <f t="shared" si="325"/>
        <v>0</v>
      </c>
      <c r="R131" s="184">
        <f t="shared" si="325"/>
        <v>0</v>
      </c>
      <c r="S131" s="184">
        <f t="shared" si="325"/>
        <v>0</v>
      </c>
      <c r="T131" s="184">
        <f t="shared" si="325"/>
        <v>0</v>
      </c>
      <c r="U131" s="184">
        <f t="shared" si="325"/>
        <v>0</v>
      </c>
      <c r="V131" s="184">
        <f t="shared" si="325"/>
        <v>0</v>
      </c>
    </row>
    <row r="132" spans="1:23" ht="12.75" customHeight="1" x14ac:dyDescent="0.2">
      <c r="A132" s="104">
        <f>IF(Foglio2!$J$7=1,TRUNC(V132,0),TRUNC(U132,0))</f>
        <v>0</v>
      </c>
      <c r="B132" s="245">
        <f t="shared" ref="B132" si="326">C134</f>
        <v>40360</v>
      </c>
      <c r="C132" s="375">
        <v>40360</v>
      </c>
      <c r="D132" s="375">
        <v>40543</v>
      </c>
      <c r="E132" s="246" t="s">
        <v>3</v>
      </c>
      <c r="F132" s="247">
        <v>0</v>
      </c>
      <c r="G132" s="248">
        <f>IF(Foglio2!$J$3=Foglio2!$E$3,'Ausiliari_Coll.Scol. 1^ Pos.Ec.'!E132,IF(Foglio2!$J$3=Foglio2!$E$4,'Collab._Tecnici 1^ Pos.Ec.'!E132,IF(Foglio2!$J$3=Foglio2!$E$5,'Assistenti_Tecnici 1^ Pos.Ec.'!E132,IF(Foglio2!$J$3=Foglio2!$E$6,'Assistenti_Amm.vo 1^ Pos.Ec.'!E132,0))))</f>
        <v>0</v>
      </c>
      <c r="H132" s="248">
        <f>IF(Foglio2!$J$3=Foglio2!$E$3,'Ausiliari_Coll.Scol. 1^ Pos.Ec.'!F132,IF(Foglio2!$J$3=Foglio2!$E$4,'Collab._Tecnici 1^ Pos.Ec.'!F132,IF(Foglio2!$J$3=Foglio2!$E$5,'Assistenti_Tecnici 1^ Pos.Ec.'!F132,IF(Foglio2!$J$3=Foglio2!$E$6,'Assistenti_Amm.vo 1^ Pos.Ec.'!F132,0))))</f>
        <v>0</v>
      </c>
      <c r="I132" s="248">
        <f>IF(Foglio2!$J$3=Foglio2!$E$3,'Ausiliari_Coll.Scol. 1^ Pos.Ec.'!G132,IF(Foglio2!$J$3=Foglio2!$E$4,'Collab._Tecnici 1^ Pos.Ec.'!G132,IF(Foglio2!$J$3=Foglio2!$E$5,'Assistenti_Tecnici 1^ Pos.Ec.'!G132,IF(Foglio2!$J$3=Foglio2!$E$6,'Assistenti_Amm.vo 1^ Pos.Ec.'!G132,0))))</f>
        <v>0</v>
      </c>
      <c r="J132" s="248">
        <f>IF(Foglio2!$J$3=Foglio2!$E$3,'Ausiliari_Coll.Scol. 1^ Pos.Ec.'!H132,IF(Foglio2!$J$3=Foglio2!$E$4,'Collab._Tecnici 1^ Pos.Ec.'!H132,IF(Foglio2!$J$3=Foglio2!$E$5,'Assistenti_Tecnici 1^ Pos.Ec.'!H132,IF(Foglio2!$J$3=Foglio2!$E$6,'Assistenti_Amm.vo 1^ Pos.Ec.'!H132,0))))</f>
        <v>0</v>
      </c>
      <c r="K132" s="248">
        <f>IF(Foglio2!$J$3=Foglio2!$E$3,'Ausiliari_Coll.Scol. 1^ Pos.Ec.'!I132,IF(Foglio2!$J$3=Foglio2!$E$4,'Collab._Tecnici 1^ Pos.Ec.'!I132,IF(Foglio2!$J$3=Foglio2!$E$5,'Assistenti_Tecnici 1^ Pos.Ec.'!I132,IF(Foglio2!$J$3=Foglio2!$E$6,'Assistenti_Amm.vo 1^ Pos.Ec.'!I132,0))))</f>
        <v>0</v>
      </c>
      <c r="L132" s="248">
        <f>IF(Foglio2!$J$3=Foglio2!$E$3,'Ausiliari_Coll.Scol. 1^ Pos.Ec.'!J132,IF(Foglio2!$J$3=Foglio2!$E$4,'Collab._Tecnici 1^ Pos.Ec.'!J132,IF(Foglio2!$J$3=Foglio2!$E$5,'Assistenti_Tecnici 1^ Pos.Ec.'!J132,IF(Foglio2!$J$3=Foglio2!$E$6,'Assistenti_Amm.vo 1^ Pos.Ec.'!J132,0))))</f>
        <v>0</v>
      </c>
      <c r="M132" s="249">
        <f>IF(Foglio2!$J$3=Foglio2!$E$3,'Ausiliari_Coll.Scol. 1^ Pos.Ec.'!K132,IF(Foglio2!$J$3=Foglio2!$E$4,'Collab._Tecnici 1^ Pos.Ec.'!K132,IF(Foglio2!$J$3=Foglio2!$E$5,'Assistenti_Tecnici 1^ Pos.Ec.'!K132,IF(Foglio2!$J$3=Foglio2!$E$6,'Assistenti_Amm.vo 1^ Pos.Ec.'!K132,0))))</f>
        <v>0</v>
      </c>
      <c r="N132" s="250">
        <f>IF(Foglio2!$J$3=Foglio2!$E$3,'Ausiliari_Coll.Scol. 1^ Pos.Ec.'!L132,IF(Foglio2!$J$3=Foglio2!$E$4,'Collab._Tecnici 1^ Pos.Ec.'!L132,IF(Foglio2!$J$3=Foglio2!$E$5,'Assistenti_Tecnici 1^ Pos.Ec.'!L132,IF(Foglio2!$J$3=Foglio2!$E$6,'Assistenti_Amm.vo 1^ Pos.Ec.'!L132,0))))</f>
        <v>0</v>
      </c>
      <c r="O132" s="251"/>
      <c r="P132" s="252">
        <f>IF(Foglio2!$J$3=Foglio2!$E$3,'Ausiliari_Coll.Scol. 1^ Pos.Ec.'!N132,IF(Foglio2!$J$3=Foglio2!$E$4,'Collab._Tecnici 1^ Pos.Ec.'!N132,IF(Foglio2!$J$3=Foglio2!$E$5,'Assistenti_Tecnici 1^ Pos.Ec.'!N132,IF(Foglio2!$J$3=Foglio2!$E$6,'Assistenti_Amm.vo 1^ Pos.Ec.'!N132,0))))</f>
        <v>0</v>
      </c>
      <c r="Q132" s="252">
        <f>IF(Foglio2!$J$3=Foglio2!$E$3,'Ausiliari_Coll.Scol. 1^ Pos.Ec.'!O132,IF(Foglio2!$J$3=Foglio2!$E$4,'Collab._Tecnici 1^ Pos.Ec.'!O132,IF(Foglio2!$J$3=Foglio2!$E$5,'Assistenti_Tecnici 1^ Pos.Ec.'!O132,IF(Foglio2!$J$3=Foglio2!$E$6,'Assistenti_Amm.vo 1^ Pos.Ec.'!O132,0))))</f>
        <v>0</v>
      </c>
      <c r="R132" s="252">
        <f>IF(Foglio2!$J$3=Foglio2!$E$3,'Ausiliari_Coll.Scol. 1^ Pos.Ec.'!P132,IF(Foglio2!$J$3=Foglio2!$E$4,'Collab._Tecnici 1^ Pos.Ec.'!P132,IF(Foglio2!$J$3=Foglio2!$E$5,'Assistenti_Tecnici 1^ Pos.Ec.'!P132,IF(Foglio2!$J$3=Foglio2!$E$6,'Assistenti_Amm.vo 1^ Pos.Ec.'!P132,0))))</f>
        <v>0</v>
      </c>
      <c r="S132" s="252">
        <f>IF(Foglio2!$J$3=Foglio2!$E$3,'Ausiliari_Coll.Scol. 1^ Pos.Ec.'!Q132,IF(Foglio2!$J$3=Foglio2!$E$4,'Collab._Tecnici 1^ Pos.Ec.'!Q132,IF(Foglio2!$J$3=Foglio2!$E$5,'Assistenti_Tecnici 1^ Pos.Ec.'!Q132,IF(Foglio2!$J$3=Foglio2!$E$6,'Assistenti_Amm.vo 1^ Pos.Ec.'!Q132,0))))</f>
        <v>0</v>
      </c>
      <c r="T132" s="252">
        <f>IF(Foglio2!$J$3=Foglio2!$E$3,'Ausiliari_Coll.Scol. 1^ Pos.Ec.'!R132,IF(Foglio2!$J$3=Foglio2!$E$4,'Collab._Tecnici 1^ Pos.Ec.'!R132,IF(Foglio2!$J$3=Foglio2!$E$5,'Assistenti_Tecnici 1^ Pos.Ec.'!R132,IF(Foglio2!$J$3=Foglio2!$E$6,'Assistenti_Amm.vo 1^ Pos.Ec.'!R132,0))))</f>
        <v>0</v>
      </c>
      <c r="U132" s="252">
        <f t="shared" ref="U132" si="327">(P132)/12*0.8</f>
        <v>0</v>
      </c>
      <c r="V132" s="252">
        <f t="shared" ref="V132" si="328">(P132+R132)/12*0.8</f>
        <v>0</v>
      </c>
      <c r="W132" s="253" t="str">
        <f t="shared" ref="W132" si="329">"Fascia Da "&amp;F132&amp;" a "&amp;F133&amp;" Decorrenza "&amp;DAY(C132)&amp;"/"&amp;MONTH(C132)&amp;"/"&amp;YEAR(C132)</f>
        <v>Fascia Da 0 a 2 Decorrenza 1/7/2010</v>
      </c>
    </row>
    <row r="133" spans="1:23" ht="9" customHeight="1" x14ac:dyDescent="0.2">
      <c r="B133" s="245">
        <f t="shared" ref="B133" si="330">B132+1</f>
        <v>40361</v>
      </c>
      <c r="C133" s="376"/>
      <c r="D133" s="376"/>
      <c r="E133" s="254" t="s">
        <v>4</v>
      </c>
      <c r="F133" s="255">
        <v>2</v>
      </c>
      <c r="G133" s="256">
        <f t="shared" ref="G133:N133" si="331">G132*1936.27</f>
        <v>0</v>
      </c>
      <c r="H133" s="256">
        <f t="shared" si="331"/>
        <v>0</v>
      </c>
      <c r="I133" s="256">
        <f t="shared" si="331"/>
        <v>0</v>
      </c>
      <c r="J133" s="256">
        <f t="shared" si="331"/>
        <v>0</v>
      </c>
      <c r="K133" s="256">
        <f t="shared" si="331"/>
        <v>0</v>
      </c>
      <c r="L133" s="257">
        <f t="shared" si="331"/>
        <v>0</v>
      </c>
      <c r="M133" s="256">
        <f t="shared" si="331"/>
        <v>0</v>
      </c>
      <c r="N133" s="258">
        <f t="shared" si="331"/>
        <v>0</v>
      </c>
      <c r="O133" s="183"/>
      <c r="P133" s="184">
        <f t="shared" ref="P133:U133" si="332">P132*1936.27</f>
        <v>0</v>
      </c>
      <c r="Q133" s="184">
        <f t="shared" si="332"/>
        <v>0</v>
      </c>
      <c r="R133" s="184">
        <f t="shared" si="332"/>
        <v>0</v>
      </c>
      <c r="S133" s="184">
        <f t="shared" si="332"/>
        <v>0</v>
      </c>
      <c r="T133" s="184">
        <f t="shared" si="332"/>
        <v>0</v>
      </c>
      <c r="U133" s="184">
        <f t="shared" si="332"/>
        <v>0</v>
      </c>
      <c r="V133" s="184">
        <f t="shared" si="325"/>
        <v>0</v>
      </c>
    </row>
    <row r="134" spans="1:23" ht="12.75" customHeight="1" x14ac:dyDescent="0.2">
      <c r="A134" s="104">
        <f>IF(Foglio2!$J$7=1,TRUNC(V134,0),TRUNC(U134,0))</f>
        <v>0</v>
      </c>
      <c r="B134" s="245">
        <f t="shared" si="318"/>
        <v>40362</v>
      </c>
      <c r="C134" s="377">
        <v>40360</v>
      </c>
      <c r="D134" s="377">
        <v>40543</v>
      </c>
      <c r="E134" s="259" t="s">
        <v>3</v>
      </c>
      <c r="F134" s="260">
        <v>3</v>
      </c>
      <c r="G134" s="248">
        <f>IF(Foglio2!$J$3=Foglio2!$E$3,'Ausiliari_Coll.Scol. 1^ Pos.Ec.'!E134,IF(Foglio2!$J$3=Foglio2!$E$4,'Collab._Tecnici 1^ Pos.Ec.'!E134,IF(Foglio2!$J$3=Foglio2!$E$5,'Assistenti_Tecnici 1^ Pos.Ec.'!E134,IF(Foglio2!$J$3=Foglio2!$E$6,'Assistenti_Amm.vo 1^ Pos.Ec.'!E134,0))))</f>
        <v>0</v>
      </c>
      <c r="H134" s="248">
        <f>IF(Foglio2!$J$3=Foglio2!$E$3,'Ausiliari_Coll.Scol. 1^ Pos.Ec.'!F134,IF(Foglio2!$J$3=Foglio2!$E$4,'Collab._Tecnici 1^ Pos.Ec.'!F134,IF(Foglio2!$J$3=Foglio2!$E$5,'Assistenti_Tecnici 1^ Pos.Ec.'!F134,IF(Foglio2!$J$3=Foglio2!$E$6,'Assistenti_Amm.vo 1^ Pos.Ec.'!F134,0))))</f>
        <v>0</v>
      </c>
      <c r="I134" s="248">
        <f>IF(Foglio2!$J$3=Foglio2!$E$3,'Ausiliari_Coll.Scol. 1^ Pos.Ec.'!G134,IF(Foglio2!$J$3=Foglio2!$E$4,'Collab._Tecnici 1^ Pos.Ec.'!G134,IF(Foglio2!$J$3=Foglio2!$E$5,'Assistenti_Tecnici 1^ Pos.Ec.'!G134,IF(Foglio2!$J$3=Foglio2!$E$6,'Assistenti_Amm.vo 1^ Pos.Ec.'!G134,0))))</f>
        <v>0</v>
      </c>
      <c r="J134" s="248">
        <f>IF(Foglio2!$J$3=Foglio2!$E$3,'Ausiliari_Coll.Scol. 1^ Pos.Ec.'!H134,IF(Foglio2!$J$3=Foglio2!$E$4,'Collab._Tecnici 1^ Pos.Ec.'!H134,IF(Foglio2!$J$3=Foglio2!$E$5,'Assistenti_Tecnici 1^ Pos.Ec.'!H134,IF(Foglio2!$J$3=Foglio2!$E$6,'Assistenti_Amm.vo 1^ Pos.Ec.'!H134,0))))</f>
        <v>0</v>
      </c>
      <c r="K134" s="248">
        <f>IF(Foglio2!$J$3=Foglio2!$E$3,'Ausiliari_Coll.Scol. 1^ Pos.Ec.'!I134,IF(Foglio2!$J$3=Foglio2!$E$4,'Collab._Tecnici 1^ Pos.Ec.'!I134,IF(Foglio2!$J$3=Foglio2!$E$5,'Assistenti_Tecnici 1^ Pos.Ec.'!I134,IF(Foglio2!$J$3=Foglio2!$E$6,'Assistenti_Amm.vo 1^ Pos.Ec.'!I134,0))))</f>
        <v>0</v>
      </c>
      <c r="L134" s="261">
        <f>IF(Foglio2!$J$3=Foglio2!$E$3,'Ausiliari_Coll.Scol. 1^ Pos.Ec.'!J134,IF(Foglio2!$J$3=Foglio2!$E$4,'Collab._Tecnici 1^ Pos.Ec.'!J134,IF(Foglio2!$J$3=Foglio2!$E$5,'Assistenti_Tecnici 1^ Pos.Ec.'!J134,IF(Foglio2!$J$3=Foglio2!$E$6,'Assistenti_Amm.vo 1^ Pos.Ec.'!J134,0))))</f>
        <v>0</v>
      </c>
      <c r="M134" s="262">
        <f>IF(Foglio2!$J$3=Foglio2!$E$3,'Ausiliari_Coll.Scol. 1^ Pos.Ec.'!K134,IF(Foglio2!$J$3=Foglio2!$E$4,'Collab._Tecnici 1^ Pos.Ec.'!K134,IF(Foglio2!$J$3=Foglio2!$E$5,'Assistenti_Tecnici 1^ Pos.Ec.'!K134,IF(Foglio2!$J$3=Foglio2!$E$6,'Assistenti_Amm.vo 1^ Pos.Ec.'!K134,0))))</f>
        <v>0</v>
      </c>
      <c r="N134" s="263">
        <f>IF(Foglio2!$J$3=Foglio2!$E$3,'Ausiliari_Coll.Scol. 1^ Pos.Ec.'!L134,IF(Foglio2!$J$3=Foglio2!$E$4,'Collab._Tecnici 1^ Pos.Ec.'!L134,IF(Foglio2!$J$3=Foglio2!$E$5,'Assistenti_Tecnici 1^ Pos.Ec.'!L134,IF(Foglio2!$J$3=Foglio2!$E$6,'Assistenti_Amm.vo 1^ Pos.Ec.'!L134,0))))</f>
        <v>0</v>
      </c>
      <c r="O134" s="251"/>
      <c r="P134" s="252">
        <f>IF(Foglio2!$J$3=Foglio2!$E$3,'Ausiliari_Coll.Scol. 1^ Pos.Ec.'!N134,IF(Foglio2!$J$3=Foglio2!$E$4,'Collab._Tecnici 1^ Pos.Ec.'!N134,IF(Foglio2!$J$3=Foglio2!$E$5,'Assistenti_Tecnici 1^ Pos.Ec.'!N134,IF(Foglio2!$J$3=Foglio2!$E$6,'Assistenti_Amm.vo 1^ Pos.Ec.'!N134,0))))</f>
        <v>0</v>
      </c>
      <c r="Q134" s="252">
        <f>IF(Foglio2!$J$3=Foglio2!$E$3,'Ausiliari_Coll.Scol. 1^ Pos.Ec.'!O134,IF(Foglio2!$J$3=Foglio2!$E$4,'Collab._Tecnici 1^ Pos.Ec.'!O134,IF(Foglio2!$J$3=Foglio2!$E$5,'Assistenti_Tecnici 1^ Pos.Ec.'!O134,IF(Foglio2!$J$3=Foglio2!$E$6,'Assistenti_Amm.vo 1^ Pos.Ec.'!O134,0))))</f>
        <v>0</v>
      </c>
      <c r="R134" s="252">
        <f>IF(Foglio2!$J$3=Foglio2!$E$3,'Ausiliari_Coll.Scol. 1^ Pos.Ec.'!P134,IF(Foglio2!$J$3=Foglio2!$E$4,'Collab._Tecnici 1^ Pos.Ec.'!P134,IF(Foglio2!$J$3=Foglio2!$E$5,'Assistenti_Tecnici 1^ Pos.Ec.'!P134,IF(Foglio2!$J$3=Foglio2!$E$6,'Assistenti_Amm.vo 1^ Pos.Ec.'!P134,0))))</f>
        <v>0</v>
      </c>
      <c r="S134" s="252">
        <f>IF(Foglio2!$J$3=Foglio2!$E$3,'Ausiliari_Coll.Scol. 1^ Pos.Ec.'!Q134,IF(Foglio2!$J$3=Foglio2!$E$4,'Collab._Tecnici 1^ Pos.Ec.'!Q134,IF(Foglio2!$J$3=Foglio2!$E$5,'Assistenti_Tecnici 1^ Pos.Ec.'!Q134,IF(Foglio2!$J$3=Foglio2!$E$6,'Assistenti_Amm.vo 1^ Pos.Ec.'!Q134,0))))</f>
        <v>0</v>
      </c>
      <c r="T134" s="252">
        <f>IF(Foglio2!$J$3=Foglio2!$E$3,'Ausiliari_Coll.Scol. 1^ Pos.Ec.'!R134,IF(Foglio2!$J$3=Foglio2!$E$4,'Collab._Tecnici 1^ Pos.Ec.'!R134,IF(Foglio2!$J$3=Foglio2!$E$5,'Assistenti_Tecnici 1^ Pos.Ec.'!R134,IF(Foglio2!$J$3=Foglio2!$E$6,'Assistenti_Amm.vo 1^ Pos.Ec.'!R134,0))))</f>
        <v>0</v>
      </c>
      <c r="U134" s="252">
        <f t="shared" ref="U134" si="333">(P134)/12*0.8</f>
        <v>0</v>
      </c>
      <c r="V134" s="252">
        <f t="shared" ref="V134" si="334">(P134+R134)/12*0.8</f>
        <v>0</v>
      </c>
      <c r="W134" s="253" t="str">
        <f t="shared" ref="W134" si="335">"Fascia Da "&amp;F134&amp;" a "&amp;F135&amp;" Decorrenza "&amp;DAY(C132)&amp;"/"&amp;MONTH(C132)&amp;"/"&amp;YEAR(C132)</f>
        <v>Fascia Da 3 a 8 Decorrenza 1/7/2010</v>
      </c>
    </row>
    <row r="135" spans="1:23" ht="9" customHeight="1" x14ac:dyDescent="0.2">
      <c r="B135" s="245">
        <f t="shared" si="318"/>
        <v>40363</v>
      </c>
      <c r="C135" s="377"/>
      <c r="D135" s="377"/>
      <c r="E135" s="254" t="s">
        <v>4</v>
      </c>
      <c r="F135" s="255">
        <v>8</v>
      </c>
      <c r="G135" s="256">
        <f t="shared" ref="G135:N135" si="336">G134*1936.27</f>
        <v>0</v>
      </c>
      <c r="H135" s="256">
        <f t="shared" si="336"/>
        <v>0</v>
      </c>
      <c r="I135" s="256">
        <f t="shared" si="336"/>
        <v>0</v>
      </c>
      <c r="J135" s="256">
        <f t="shared" si="336"/>
        <v>0</v>
      </c>
      <c r="K135" s="256">
        <f t="shared" si="336"/>
        <v>0</v>
      </c>
      <c r="L135" s="257">
        <f t="shared" si="336"/>
        <v>0</v>
      </c>
      <c r="M135" s="256">
        <f t="shared" si="336"/>
        <v>0</v>
      </c>
      <c r="N135" s="258">
        <f t="shared" si="336"/>
        <v>0</v>
      </c>
      <c r="O135" s="183"/>
      <c r="P135" s="184">
        <f t="shared" ref="P135:U135" si="337">P134*1936.27</f>
        <v>0</v>
      </c>
      <c r="Q135" s="184">
        <f t="shared" si="337"/>
        <v>0</v>
      </c>
      <c r="R135" s="184">
        <f t="shared" si="337"/>
        <v>0</v>
      </c>
      <c r="S135" s="184">
        <f t="shared" si="337"/>
        <v>0</v>
      </c>
      <c r="T135" s="184">
        <f t="shared" si="337"/>
        <v>0</v>
      </c>
      <c r="U135" s="184">
        <f t="shared" si="337"/>
        <v>0</v>
      </c>
      <c r="V135" s="184">
        <f t="shared" si="325"/>
        <v>0</v>
      </c>
    </row>
    <row r="136" spans="1:23" ht="12.75" customHeight="1" x14ac:dyDescent="0.2">
      <c r="A136" s="104">
        <f>IF(Foglio2!$J$7=1,TRUNC(V136,0),TRUNC(U136,0))</f>
        <v>0</v>
      </c>
      <c r="B136" s="245">
        <f t="shared" si="318"/>
        <v>40364</v>
      </c>
      <c r="C136" s="377"/>
      <c r="D136" s="377"/>
      <c r="E136" s="259" t="s">
        <v>3</v>
      </c>
      <c r="F136" s="260">
        <v>9</v>
      </c>
      <c r="G136" s="248">
        <f>IF(Foglio2!$J$3=Foglio2!$E$3,'Ausiliari_Coll.Scol. 1^ Pos.Ec.'!E136,IF(Foglio2!$J$3=Foglio2!$E$4,'Collab._Tecnici 1^ Pos.Ec.'!E136,IF(Foglio2!$J$3=Foglio2!$E$5,'Assistenti_Tecnici 1^ Pos.Ec.'!E136,IF(Foglio2!$J$3=Foglio2!$E$6,'Assistenti_Amm.vo 1^ Pos.Ec.'!E136,0))))</f>
        <v>0</v>
      </c>
      <c r="H136" s="248">
        <f>IF(Foglio2!$J$3=Foglio2!$E$3,'Ausiliari_Coll.Scol. 1^ Pos.Ec.'!F136,IF(Foglio2!$J$3=Foglio2!$E$4,'Collab._Tecnici 1^ Pos.Ec.'!F136,IF(Foglio2!$J$3=Foglio2!$E$5,'Assistenti_Tecnici 1^ Pos.Ec.'!F136,IF(Foglio2!$J$3=Foglio2!$E$6,'Assistenti_Amm.vo 1^ Pos.Ec.'!F136,0))))</f>
        <v>0</v>
      </c>
      <c r="I136" s="248">
        <f>IF(Foglio2!$J$3=Foglio2!$E$3,'Ausiliari_Coll.Scol. 1^ Pos.Ec.'!G136,IF(Foglio2!$J$3=Foglio2!$E$4,'Collab._Tecnici 1^ Pos.Ec.'!G136,IF(Foglio2!$J$3=Foglio2!$E$5,'Assistenti_Tecnici 1^ Pos.Ec.'!G136,IF(Foglio2!$J$3=Foglio2!$E$6,'Assistenti_Amm.vo 1^ Pos.Ec.'!G136,0))))</f>
        <v>0</v>
      </c>
      <c r="J136" s="248">
        <f>IF(Foglio2!$J$3=Foglio2!$E$3,'Ausiliari_Coll.Scol. 1^ Pos.Ec.'!H136,IF(Foglio2!$J$3=Foglio2!$E$4,'Collab._Tecnici 1^ Pos.Ec.'!H136,IF(Foglio2!$J$3=Foglio2!$E$5,'Assistenti_Tecnici 1^ Pos.Ec.'!H136,IF(Foglio2!$J$3=Foglio2!$E$6,'Assistenti_Amm.vo 1^ Pos.Ec.'!H136,0))))</f>
        <v>0</v>
      </c>
      <c r="K136" s="248">
        <f>IF(Foglio2!$J$3=Foglio2!$E$3,'Ausiliari_Coll.Scol. 1^ Pos.Ec.'!I136,IF(Foglio2!$J$3=Foglio2!$E$4,'Collab._Tecnici 1^ Pos.Ec.'!I136,IF(Foglio2!$J$3=Foglio2!$E$5,'Assistenti_Tecnici 1^ Pos.Ec.'!I136,IF(Foglio2!$J$3=Foglio2!$E$6,'Assistenti_Amm.vo 1^ Pos.Ec.'!I136,0))))</f>
        <v>0</v>
      </c>
      <c r="L136" s="261">
        <f>IF(Foglio2!$J$3=Foglio2!$E$3,'Ausiliari_Coll.Scol. 1^ Pos.Ec.'!J136,IF(Foglio2!$J$3=Foglio2!$E$4,'Collab._Tecnici 1^ Pos.Ec.'!J136,IF(Foglio2!$J$3=Foglio2!$E$5,'Assistenti_Tecnici 1^ Pos.Ec.'!J136,IF(Foglio2!$J$3=Foglio2!$E$6,'Assistenti_Amm.vo 1^ Pos.Ec.'!J136,0))))</f>
        <v>0</v>
      </c>
      <c r="M136" s="262">
        <f>IF(Foglio2!$J$3=Foglio2!$E$3,'Ausiliari_Coll.Scol. 1^ Pos.Ec.'!K136,IF(Foglio2!$J$3=Foglio2!$E$4,'Collab._Tecnici 1^ Pos.Ec.'!K136,IF(Foglio2!$J$3=Foglio2!$E$5,'Assistenti_Tecnici 1^ Pos.Ec.'!K136,IF(Foglio2!$J$3=Foglio2!$E$6,'Assistenti_Amm.vo 1^ Pos.Ec.'!K136,0))))</f>
        <v>0</v>
      </c>
      <c r="N136" s="263">
        <f>IF(Foglio2!$J$3=Foglio2!$E$3,'Ausiliari_Coll.Scol. 1^ Pos.Ec.'!L136,IF(Foglio2!$J$3=Foglio2!$E$4,'Collab._Tecnici 1^ Pos.Ec.'!L136,IF(Foglio2!$J$3=Foglio2!$E$5,'Assistenti_Tecnici 1^ Pos.Ec.'!L136,IF(Foglio2!$J$3=Foglio2!$E$6,'Assistenti_Amm.vo 1^ Pos.Ec.'!L136,0))))</f>
        <v>0</v>
      </c>
      <c r="O136" s="251"/>
      <c r="P136" s="252">
        <f>IF(Foglio2!$J$3=Foglio2!$E$3,'Ausiliari_Coll.Scol. 1^ Pos.Ec.'!N136,IF(Foglio2!$J$3=Foglio2!$E$4,'Collab._Tecnici 1^ Pos.Ec.'!N136,IF(Foglio2!$J$3=Foglio2!$E$5,'Assistenti_Tecnici 1^ Pos.Ec.'!N136,IF(Foglio2!$J$3=Foglio2!$E$6,'Assistenti_Amm.vo 1^ Pos.Ec.'!N136,0))))</f>
        <v>0</v>
      </c>
      <c r="Q136" s="252">
        <f>IF(Foglio2!$J$3=Foglio2!$E$3,'Ausiliari_Coll.Scol. 1^ Pos.Ec.'!O136,IF(Foglio2!$J$3=Foglio2!$E$4,'Collab._Tecnici 1^ Pos.Ec.'!O136,IF(Foglio2!$J$3=Foglio2!$E$5,'Assistenti_Tecnici 1^ Pos.Ec.'!O136,IF(Foglio2!$J$3=Foglio2!$E$6,'Assistenti_Amm.vo 1^ Pos.Ec.'!O136,0))))</f>
        <v>0</v>
      </c>
      <c r="R136" s="252">
        <f>IF(Foglio2!$J$3=Foglio2!$E$3,'Ausiliari_Coll.Scol. 1^ Pos.Ec.'!P136,IF(Foglio2!$J$3=Foglio2!$E$4,'Collab._Tecnici 1^ Pos.Ec.'!P136,IF(Foglio2!$J$3=Foglio2!$E$5,'Assistenti_Tecnici 1^ Pos.Ec.'!P136,IF(Foglio2!$J$3=Foglio2!$E$6,'Assistenti_Amm.vo 1^ Pos.Ec.'!P136,0))))</f>
        <v>0</v>
      </c>
      <c r="S136" s="252">
        <f>IF(Foglio2!$J$3=Foglio2!$E$3,'Ausiliari_Coll.Scol. 1^ Pos.Ec.'!Q136,IF(Foglio2!$J$3=Foglio2!$E$4,'Collab._Tecnici 1^ Pos.Ec.'!Q136,IF(Foglio2!$J$3=Foglio2!$E$5,'Assistenti_Tecnici 1^ Pos.Ec.'!Q136,IF(Foglio2!$J$3=Foglio2!$E$6,'Assistenti_Amm.vo 1^ Pos.Ec.'!Q136,0))))</f>
        <v>0</v>
      </c>
      <c r="T136" s="252">
        <f>IF(Foglio2!$J$3=Foglio2!$E$3,'Ausiliari_Coll.Scol. 1^ Pos.Ec.'!R136,IF(Foglio2!$J$3=Foglio2!$E$4,'Collab._Tecnici 1^ Pos.Ec.'!R136,IF(Foglio2!$J$3=Foglio2!$E$5,'Assistenti_Tecnici 1^ Pos.Ec.'!R136,IF(Foglio2!$J$3=Foglio2!$E$6,'Assistenti_Amm.vo 1^ Pos.Ec.'!R136,0))))</f>
        <v>0</v>
      </c>
      <c r="U136" s="252">
        <f t="shared" ref="U136" si="338">(P136)/12*0.8</f>
        <v>0</v>
      </c>
      <c r="V136" s="252">
        <f t="shared" ref="V136" si="339">(P136+R136)/12*0.8</f>
        <v>0</v>
      </c>
      <c r="W136" s="253" t="str">
        <f t="shared" ref="W136" si="340">"Fascia Da "&amp;F136&amp;" a "&amp;F137&amp;" Decorrenza "&amp;DAY(C132)&amp;"/"&amp;MONTH(C132)&amp;"/"&amp;YEAR(C132)</f>
        <v>Fascia Da 9 a 14 Decorrenza 1/7/2010</v>
      </c>
    </row>
    <row r="137" spans="1:23" ht="9" customHeight="1" x14ac:dyDescent="0.2">
      <c r="B137" s="245">
        <f t="shared" si="318"/>
        <v>40365</v>
      </c>
      <c r="C137" s="377"/>
      <c r="D137" s="377"/>
      <c r="E137" s="254" t="s">
        <v>4</v>
      </c>
      <c r="F137" s="255">
        <v>14</v>
      </c>
      <c r="G137" s="256">
        <f t="shared" ref="G137:N137" si="341">G136*1936.27</f>
        <v>0</v>
      </c>
      <c r="H137" s="256">
        <f t="shared" si="341"/>
        <v>0</v>
      </c>
      <c r="I137" s="256">
        <f t="shared" si="341"/>
        <v>0</v>
      </c>
      <c r="J137" s="256">
        <f t="shared" si="341"/>
        <v>0</v>
      </c>
      <c r="K137" s="256">
        <f t="shared" si="341"/>
        <v>0</v>
      </c>
      <c r="L137" s="257">
        <f t="shared" si="341"/>
        <v>0</v>
      </c>
      <c r="M137" s="256">
        <f t="shared" si="341"/>
        <v>0</v>
      </c>
      <c r="N137" s="258">
        <f t="shared" si="341"/>
        <v>0</v>
      </c>
      <c r="O137" s="183"/>
      <c r="P137" s="184">
        <f t="shared" ref="P137:U137" si="342">P136*1936.27</f>
        <v>0</v>
      </c>
      <c r="Q137" s="184">
        <f t="shared" si="342"/>
        <v>0</v>
      </c>
      <c r="R137" s="184">
        <f t="shared" si="342"/>
        <v>0</v>
      </c>
      <c r="S137" s="184">
        <f t="shared" si="342"/>
        <v>0</v>
      </c>
      <c r="T137" s="184">
        <f t="shared" si="342"/>
        <v>0</v>
      </c>
      <c r="U137" s="184">
        <f t="shared" si="342"/>
        <v>0</v>
      </c>
      <c r="V137" s="184">
        <f t="shared" si="325"/>
        <v>0</v>
      </c>
    </row>
    <row r="138" spans="1:23" ht="12.75" customHeight="1" x14ac:dyDescent="0.2">
      <c r="A138" s="104">
        <f>IF(Foglio2!$J$7=1,TRUNC(V138,0),TRUNC(U138,0))</f>
        <v>0</v>
      </c>
      <c r="B138" s="245">
        <f t="shared" si="318"/>
        <v>40366</v>
      </c>
      <c r="C138" s="377"/>
      <c r="D138" s="377"/>
      <c r="E138" s="259" t="s">
        <v>3</v>
      </c>
      <c r="F138" s="260">
        <v>15</v>
      </c>
      <c r="G138" s="248">
        <f>IF(Foglio2!$J$3=Foglio2!$E$3,'Ausiliari_Coll.Scol. 1^ Pos.Ec.'!E138,IF(Foglio2!$J$3=Foglio2!$E$4,'Collab._Tecnici 1^ Pos.Ec.'!E138,IF(Foglio2!$J$3=Foglio2!$E$5,'Assistenti_Tecnici 1^ Pos.Ec.'!E138,IF(Foglio2!$J$3=Foglio2!$E$6,'Assistenti_Amm.vo 1^ Pos.Ec.'!E138,0))))</f>
        <v>0</v>
      </c>
      <c r="H138" s="248">
        <f>IF(Foglio2!$J$3=Foglio2!$E$3,'Ausiliari_Coll.Scol. 1^ Pos.Ec.'!F138,IF(Foglio2!$J$3=Foglio2!$E$4,'Collab._Tecnici 1^ Pos.Ec.'!F138,IF(Foglio2!$J$3=Foglio2!$E$5,'Assistenti_Tecnici 1^ Pos.Ec.'!F138,IF(Foglio2!$J$3=Foglio2!$E$6,'Assistenti_Amm.vo 1^ Pos.Ec.'!F138,0))))</f>
        <v>0</v>
      </c>
      <c r="I138" s="248">
        <f>IF(Foglio2!$J$3=Foglio2!$E$3,'Ausiliari_Coll.Scol. 1^ Pos.Ec.'!G138,IF(Foglio2!$J$3=Foglio2!$E$4,'Collab._Tecnici 1^ Pos.Ec.'!G138,IF(Foglio2!$J$3=Foglio2!$E$5,'Assistenti_Tecnici 1^ Pos.Ec.'!G138,IF(Foglio2!$J$3=Foglio2!$E$6,'Assistenti_Amm.vo 1^ Pos.Ec.'!G138,0))))</f>
        <v>0</v>
      </c>
      <c r="J138" s="248">
        <f>IF(Foglio2!$J$3=Foglio2!$E$3,'Ausiliari_Coll.Scol. 1^ Pos.Ec.'!H138,IF(Foglio2!$J$3=Foglio2!$E$4,'Collab._Tecnici 1^ Pos.Ec.'!H138,IF(Foglio2!$J$3=Foglio2!$E$5,'Assistenti_Tecnici 1^ Pos.Ec.'!H138,IF(Foglio2!$J$3=Foglio2!$E$6,'Assistenti_Amm.vo 1^ Pos.Ec.'!H138,0))))</f>
        <v>0</v>
      </c>
      <c r="K138" s="248">
        <f>IF(Foglio2!$J$3=Foglio2!$E$3,'Ausiliari_Coll.Scol. 1^ Pos.Ec.'!I138,IF(Foglio2!$J$3=Foglio2!$E$4,'Collab._Tecnici 1^ Pos.Ec.'!I138,IF(Foglio2!$J$3=Foglio2!$E$5,'Assistenti_Tecnici 1^ Pos.Ec.'!I138,IF(Foglio2!$J$3=Foglio2!$E$6,'Assistenti_Amm.vo 1^ Pos.Ec.'!I138,0))))</f>
        <v>0</v>
      </c>
      <c r="L138" s="261">
        <f>IF(Foglio2!$J$3=Foglio2!$E$3,'Ausiliari_Coll.Scol. 1^ Pos.Ec.'!J138,IF(Foglio2!$J$3=Foglio2!$E$4,'Collab._Tecnici 1^ Pos.Ec.'!J138,IF(Foglio2!$J$3=Foglio2!$E$5,'Assistenti_Tecnici 1^ Pos.Ec.'!J138,IF(Foglio2!$J$3=Foglio2!$E$6,'Assistenti_Amm.vo 1^ Pos.Ec.'!J138,0))))</f>
        <v>0</v>
      </c>
      <c r="M138" s="262">
        <f>IF(Foglio2!$J$3=Foglio2!$E$3,'Ausiliari_Coll.Scol. 1^ Pos.Ec.'!K138,IF(Foglio2!$J$3=Foglio2!$E$4,'Collab._Tecnici 1^ Pos.Ec.'!K138,IF(Foglio2!$J$3=Foglio2!$E$5,'Assistenti_Tecnici 1^ Pos.Ec.'!K138,IF(Foglio2!$J$3=Foglio2!$E$6,'Assistenti_Amm.vo 1^ Pos.Ec.'!K138,0))))</f>
        <v>0</v>
      </c>
      <c r="N138" s="263">
        <f>IF(Foglio2!$J$3=Foglio2!$E$3,'Ausiliari_Coll.Scol. 1^ Pos.Ec.'!L138,IF(Foglio2!$J$3=Foglio2!$E$4,'Collab._Tecnici 1^ Pos.Ec.'!L138,IF(Foglio2!$J$3=Foglio2!$E$5,'Assistenti_Tecnici 1^ Pos.Ec.'!L138,IF(Foglio2!$J$3=Foglio2!$E$6,'Assistenti_Amm.vo 1^ Pos.Ec.'!L138,0))))</f>
        <v>0</v>
      </c>
      <c r="O138" s="251"/>
      <c r="P138" s="252">
        <f>IF(Foglio2!$J$3=Foglio2!$E$3,'Ausiliari_Coll.Scol. 1^ Pos.Ec.'!N138,IF(Foglio2!$J$3=Foglio2!$E$4,'Collab._Tecnici 1^ Pos.Ec.'!N138,IF(Foglio2!$J$3=Foglio2!$E$5,'Assistenti_Tecnici 1^ Pos.Ec.'!N138,IF(Foglio2!$J$3=Foglio2!$E$6,'Assistenti_Amm.vo 1^ Pos.Ec.'!N138,0))))</f>
        <v>0</v>
      </c>
      <c r="Q138" s="252">
        <f>IF(Foglio2!$J$3=Foglio2!$E$3,'Ausiliari_Coll.Scol. 1^ Pos.Ec.'!O138,IF(Foglio2!$J$3=Foglio2!$E$4,'Collab._Tecnici 1^ Pos.Ec.'!O138,IF(Foglio2!$J$3=Foglio2!$E$5,'Assistenti_Tecnici 1^ Pos.Ec.'!O138,IF(Foglio2!$J$3=Foglio2!$E$6,'Assistenti_Amm.vo 1^ Pos.Ec.'!O138,0))))</f>
        <v>0</v>
      </c>
      <c r="R138" s="252">
        <f>IF(Foglio2!$J$3=Foglio2!$E$3,'Ausiliari_Coll.Scol. 1^ Pos.Ec.'!P138,IF(Foglio2!$J$3=Foglio2!$E$4,'Collab._Tecnici 1^ Pos.Ec.'!P138,IF(Foglio2!$J$3=Foglio2!$E$5,'Assistenti_Tecnici 1^ Pos.Ec.'!P138,IF(Foglio2!$J$3=Foglio2!$E$6,'Assistenti_Amm.vo 1^ Pos.Ec.'!P138,0))))</f>
        <v>0</v>
      </c>
      <c r="S138" s="252">
        <f>IF(Foglio2!$J$3=Foglio2!$E$3,'Ausiliari_Coll.Scol. 1^ Pos.Ec.'!Q138,IF(Foglio2!$J$3=Foglio2!$E$4,'Collab._Tecnici 1^ Pos.Ec.'!Q138,IF(Foglio2!$J$3=Foglio2!$E$5,'Assistenti_Tecnici 1^ Pos.Ec.'!Q138,IF(Foglio2!$J$3=Foglio2!$E$6,'Assistenti_Amm.vo 1^ Pos.Ec.'!Q138,0))))</f>
        <v>0</v>
      </c>
      <c r="T138" s="252">
        <f>IF(Foglio2!$J$3=Foglio2!$E$3,'Ausiliari_Coll.Scol. 1^ Pos.Ec.'!R138,IF(Foglio2!$J$3=Foglio2!$E$4,'Collab._Tecnici 1^ Pos.Ec.'!R138,IF(Foglio2!$J$3=Foglio2!$E$5,'Assistenti_Tecnici 1^ Pos.Ec.'!R138,IF(Foglio2!$J$3=Foglio2!$E$6,'Assistenti_Amm.vo 1^ Pos.Ec.'!R138,0))))</f>
        <v>0</v>
      </c>
      <c r="U138" s="252">
        <f t="shared" ref="U138" si="343">(P138)/12*0.8</f>
        <v>0</v>
      </c>
      <c r="V138" s="252">
        <f t="shared" ref="V138" si="344">(P138+R138)/12*0.8</f>
        <v>0</v>
      </c>
      <c r="W138" s="253" t="str">
        <f t="shared" ref="W138" si="345">"Fascia Da "&amp;F138&amp;" a "&amp;F139&amp;" Decorrenza "&amp;DAY(C132)&amp;"/"&amp;MONTH(C132)&amp;"/"&amp;YEAR(C132)</f>
        <v>Fascia Da 15 a 20 Decorrenza 1/7/2010</v>
      </c>
    </row>
    <row r="139" spans="1:23" ht="9" customHeight="1" x14ac:dyDescent="0.2">
      <c r="B139" s="245">
        <f t="shared" si="318"/>
        <v>40367</v>
      </c>
      <c r="C139" s="377"/>
      <c r="D139" s="377"/>
      <c r="E139" s="254" t="s">
        <v>4</v>
      </c>
      <c r="F139" s="255">
        <v>20</v>
      </c>
      <c r="G139" s="256">
        <f t="shared" ref="G139:N139" si="346">G138*1936.27</f>
        <v>0</v>
      </c>
      <c r="H139" s="256">
        <f t="shared" si="346"/>
        <v>0</v>
      </c>
      <c r="I139" s="256">
        <f t="shared" si="346"/>
        <v>0</v>
      </c>
      <c r="J139" s="256">
        <f t="shared" si="346"/>
        <v>0</v>
      </c>
      <c r="K139" s="256">
        <f t="shared" si="346"/>
        <v>0</v>
      </c>
      <c r="L139" s="257">
        <f t="shared" si="346"/>
        <v>0</v>
      </c>
      <c r="M139" s="256">
        <f t="shared" si="346"/>
        <v>0</v>
      </c>
      <c r="N139" s="258">
        <f t="shared" si="346"/>
        <v>0</v>
      </c>
      <c r="O139" s="183"/>
      <c r="P139" s="184">
        <f t="shared" ref="P139:U139" si="347">P138*1936.27</f>
        <v>0</v>
      </c>
      <c r="Q139" s="184">
        <f t="shared" si="347"/>
        <v>0</v>
      </c>
      <c r="R139" s="184">
        <f t="shared" si="347"/>
        <v>0</v>
      </c>
      <c r="S139" s="184">
        <f t="shared" si="347"/>
        <v>0</v>
      </c>
      <c r="T139" s="184">
        <f t="shared" si="347"/>
        <v>0</v>
      </c>
      <c r="U139" s="184">
        <f t="shared" si="347"/>
        <v>0</v>
      </c>
      <c r="V139" s="184">
        <f t="shared" si="325"/>
        <v>0</v>
      </c>
    </row>
    <row r="140" spans="1:23" ht="12.75" customHeight="1" x14ac:dyDescent="0.2">
      <c r="A140" s="104">
        <f>IF(Foglio2!$J$7=1,TRUNC(V140,0),TRUNC(U140,0))</f>
        <v>0</v>
      </c>
      <c r="B140" s="245">
        <f t="shared" si="318"/>
        <v>40368</v>
      </c>
      <c r="C140" s="377"/>
      <c r="D140" s="377"/>
      <c r="E140" s="259" t="s">
        <v>3</v>
      </c>
      <c r="F140" s="260">
        <v>21</v>
      </c>
      <c r="G140" s="248">
        <f>IF(Foglio2!$J$3=Foglio2!$E$3,'Ausiliari_Coll.Scol. 1^ Pos.Ec.'!E140,IF(Foglio2!$J$3=Foglio2!$E$4,'Collab._Tecnici 1^ Pos.Ec.'!E140,IF(Foglio2!$J$3=Foglio2!$E$5,'Assistenti_Tecnici 1^ Pos.Ec.'!E140,IF(Foglio2!$J$3=Foglio2!$E$6,'Assistenti_Amm.vo 1^ Pos.Ec.'!E140,0))))</f>
        <v>0</v>
      </c>
      <c r="H140" s="248">
        <f>IF(Foglio2!$J$3=Foglio2!$E$3,'Ausiliari_Coll.Scol. 1^ Pos.Ec.'!F140,IF(Foglio2!$J$3=Foglio2!$E$4,'Collab._Tecnici 1^ Pos.Ec.'!F140,IF(Foglio2!$J$3=Foglio2!$E$5,'Assistenti_Tecnici 1^ Pos.Ec.'!F140,IF(Foglio2!$J$3=Foglio2!$E$6,'Assistenti_Amm.vo 1^ Pos.Ec.'!F140,0))))</f>
        <v>0</v>
      </c>
      <c r="I140" s="248">
        <f>IF(Foglio2!$J$3=Foglio2!$E$3,'Ausiliari_Coll.Scol. 1^ Pos.Ec.'!G140,IF(Foglio2!$J$3=Foglio2!$E$4,'Collab._Tecnici 1^ Pos.Ec.'!G140,IF(Foglio2!$J$3=Foglio2!$E$5,'Assistenti_Tecnici 1^ Pos.Ec.'!G140,IF(Foglio2!$J$3=Foglio2!$E$6,'Assistenti_Amm.vo 1^ Pos.Ec.'!G140,0))))</f>
        <v>0</v>
      </c>
      <c r="J140" s="248">
        <f>IF(Foglio2!$J$3=Foglio2!$E$3,'Ausiliari_Coll.Scol. 1^ Pos.Ec.'!H140,IF(Foglio2!$J$3=Foglio2!$E$4,'Collab._Tecnici 1^ Pos.Ec.'!H140,IF(Foglio2!$J$3=Foglio2!$E$5,'Assistenti_Tecnici 1^ Pos.Ec.'!H140,IF(Foglio2!$J$3=Foglio2!$E$6,'Assistenti_Amm.vo 1^ Pos.Ec.'!H140,0))))</f>
        <v>0</v>
      </c>
      <c r="K140" s="248">
        <f>IF(Foglio2!$J$3=Foglio2!$E$3,'Ausiliari_Coll.Scol. 1^ Pos.Ec.'!I140,IF(Foglio2!$J$3=Foglio2!$E$4,'Collab._Tecnici 1^ Pos.Ec.'!I140,IF(Foglio2!$J$3=Foglio2!$E$5,'Assistenti_Tecnici 1^ Pos.Ec.'!I140,IF(Foglio2!$J$3=Foglio2!$E$6,'Assistenti_Amm.vo 1^ Pos.Ec.'!I140,0))))</f>
        <v>0</v>
      </c>
      <c r="L140" s="261">
        <f>IF(Foglio2!$J$3=Foglio2!$E$3,'Ausiliari_Coll.Scol. 1^ Pos.Ec.'!J140,IF(Foglio2!$J$3=Foglio2!$E$4,'Collab._Tecnici 1^ Pos.Ec.'!J140,IF(Foglio2!$J$3=Foglio2!$E$5,'Assistenti_Tecnici 1^ Pos.Ec.'!J140,IF(Foglio2!$J$3=Foglio2!$E$6,'Assistenti_Amm.vo 1^ Pos.Ec.'!J140,0))))</f>
        <v>0</v>
      </c>
      <c r="M140" s="262">
        <f>IF(Foglio2!$J$3=Foglio2!$E$3,'Ausiliari_Coll.Scol. 1^ Pos.Ec.'!K140,IF(Foglio2!$J$3=Foglio2!$E$4,'Collab._Tecnici 1^ Pos.Ec.'!K140,IF(Foglio2!$J$3=Foglio2!$E$5,'Assistenti_Tecnici 1^ Pos.Ec.'!K140,IF(Foglio2!$J$3=Foglio2!$E$6,'Assistenti_Amm.vo 1^ Pos.Ec.'!K140,0))))</f>
        <v>0</v>
      </c>
      <c r="N140" s="263">
        <f>IF(Foglio2!$J$3=Foglio2!$E$3,'Ausiliari_Coll.Scol. 1^ Pos.Ec.'!L140,IF(Foglio2!$J$3=Foglio2!$E$4,'Collab._Tecnici 1^ Pos.Ec.'!L140,IF(Foglio2!$J$3=Foglio2!$E$5,'Assistenti_Tecnici 1^ Pos.Ec.'!L140,IF(Foglio2!$J$3=Foglio2!$E$6,'Assistenti_Amm.vo 1^ Pos.Ec.'!L140,0))))</f>
        <v>0</v>
      </c>
      <c r="O140" s="251"/>
      <c r="P140" s="252">
        <f>IF(Foglio2!$J$3=Foglio2!$E$3,'Ausiliari_Coll.Scol. 1^ Pos.Ec.'!N140,IF(Foglio2!$J$3=Foglio2!$E$4,'Collab._Tecnici 1^ Pos.Ec.'!N140,IF(Foglio2!$J$3=Foglio2!$E$5,'Assistenti_Tecnici 1^ Pos.Ec.'!N140,IF(Foglio2!$J$3=Foglio2!$E$6,'Assistenti_Amm.vo 1^ Pos.Ec.'!N140,0))))</f>
        <v>0</v>
      </c>
      <c r="Q140" s="252">
        <f>IF(Foglio2!$J$3=Foglio2!$E$3,'Ausiliari_Coll.Scol. 1^ Pos.Ec.'!O140,IF(Foglio2!$J$3=Foglio2!$E$4,'Collab._Tecnici 1^ Pos.Ec.'!O140,IF(Foglio2!$J$3=Foglio2!$E$5,'Assistenti_Tecnici 1^ Pos.Ec.'!O140,IF(Foglio2!$J$3=Foglio2!$E$6,'Assistenti_Amm.vo 1^ Pos.Ec.'!O140,0))))</f>
        <v>0</v>
      </c>
      <c r="R140" s="252">
        <f>IF(Foglio2!$J$3=Foglio2!$E$3,'Ausiliari_Coll.Scol. 1^ Pos.Ec.'!P140,IF(Foglio2!$J$3=Foglio2!$E$4,'Collab._Tecnici 1^ Pos.Ec.'!P140,IF(Foglio2!$J$3=Foglio2!$E$5,'Assistenti_Tecnici 1^ Pos.Ec.'!P140,IF(Foglio2!$J$3=Foglio2!$E$6,'Assistenti_Amm.vo 1^ Pos.Ec.'!P140,0))))</f>
        <v>0</v>
      </c>
      <c r="S140" s="252">
        <f>IF(Foglio2!$J$3=Foglio2!$E$3,'Ausiliari_Coll.Scol. 1^ Pos.Ec.'!Q140,IF(Foglio2!$J$3=Foglio2!$E$4,'Collab._Tecnici 1^ Pos.Ec.'!Q140,IF(Foglio2!$J$3=Foglio2!$E$5,'Assistenti_Tecnici 1^ Pos.Ec.'!Q140,IF(Foglio2!$J$3=Foglio2!$E$6,'Assistenti_Amm.vo 1^ Pos.Ec.'!Q140,0))))</f>
        <v>0</v>
      </c>
      <c r="T140" s="252">
        <f>IF(Foglio2!$J$3=Foglio2!$E$3,'Ausiliari_Coll.Scol. 1^ Pos.Ec.'!R140,IF(Foglio2!$J$3=Foglio2!$E$4,'Collab._Tecnici 1^ Pos.Ec.'!R140,IF(Foglio2!$J$3=Foglio2!$E$5,'Assistenti_Tecnici 1^ Pos.Ec.'!R140,IF(Foglio2!$J$3=Foglio2!$E$6,'Assistenti_Amm.vo 1^ Pos.Ec.'!R140,0))))</f>
        <v>0</v>
      </c>
      <c r="U140" s="252">
        <f t="shared" ref="U140" si="348">(P140)/12*0.8</f>
        <v>0</v>
      </c>
      <c r="V140" s="252">
        <f t="shared" ref="V140" si="349">(P140+R140)/12*0.8</f>
        <v>0</v>
      </c>
      <c r="W140" s="253" t="str">
        <f t="shared" ref="W140" si="350">"Fascia Da "&amp;F140&amp;" a "&amp;F141&amp;" Decorrenza "&amp;DAY(C132)&amp;"/"&amp;MONTH(C132)&amp;"/"&amp;YEAR(C132)</f>
        <v>Fascia Da 21 a 27 Decorrenza 1/7/2010</v>
      </c>
    </row>
    <row r="141" spans="1:23" ht="9" customHeight="1" x14ac:dyDescent="0.2">
      <c r="B141" s="245">
        <f t="shared" si="318"/>
        <v>40369</v>
      </c>
      <c r="C141" s="377"/>
      <c r="D141" s="377"/>
      <c r="E141" s="254" t="s">
        <v>4</v>
      </c>
      <c r="F141" s="255">
        <v>27</v>
      </c>
      <c r="G141" s="256">
        <f t="shared" ref="G141:N141" si="351">G140*1936.27</f>
        <v>0</v>
      </c>
      <c r="H141" s="256">
        <f t="shared" si="351"/>
        <v>0</v>
      </c>
      <c r="I141" s="256">
        <f t="shared" si="351"/>
        <v>0</v>
      </c>
      <c r="J141" s="256">
        <f t="shared" si="351"/>
        <v>0</v>
      </c>
      <c r="K141" s="256">
        <f t="shared" si="351"/>
        <v>0</v>
      </c>
      <c r="L141" s="257">
        <f t="shared" si="351"/>
        <v>0</v>
      </c>
      <c r="M141" s="256">
        <f t="shared" si="351"/>
        <v>0</v>
      </c>
      <c r="N141" s="258">
        <f t="shared" si="351"/>
        <v>0</v>
      </c>
      <c r="O141" s="183"/>
      <c r="P141" s="184">
        <f t="shared" ref="P141:U141" si="352">P140*1936.27</f>
        <v>0</v>
      </c>
      <c r="Q141" s="184">
        <f t="shared" si="352"/>
        <v>0</v>
      </c>
      <c r="R141" s="184">
        <f t="shared" si="352"/>
        <v>0</v>
      </c>
      <c r="S141" s="184">
        <f t="shared" si="352"/>
        <v>0</v>
      </c>
      <c r="T141" s="184">
        <f t="shared" si="352"/>
        <v>0</v>
      </c>
      <c r="U141" s="184">
        <f t="shared" si="352"/>
        <v>0</v>
      </c>
      <c r="V141" s="184">
        <f t="shared" si="325"/>
        <v>0</v>
      </c>
    </row>
    <row r="142" spans="1:23" ht="12.75" customHeight="1" x14ac:dyDescent="0.2">
      <c r="A142" s="104">
        <f>IF(Foglio2!$J$7=1,TRUNC(V142,0),TRUNC(U142,0))</f>
        <v>0</v>
      </c>
      <c r="B142" s="245">
        <f t="shared" si="318"/>
        <v>40370</v>
      </c>
      <c r="C142" s="377"/>
      <c r="D142" s="377"/>
      <c r="E142" s="259" t="s">
        <v>3</v>
      </c>
      <c r="F142" s="260">
        <v>28</v>
      </c>
      <c r="G142" s="248">
        <f>IF(Foglio2!$J$3=Foglio2!$E$3,'Ausiliari_Coll.Scol. 1^ Pos.Ec.'!E142,IF(Foglio2!$J$3=Foglio2!$E$4,'Collab._Tecnici 1^ Pos.Ec.'!E142,IF(Foglio2!$J$3=Foglio2!$E$5,'Assistenti_Tecnici 1^ Pos.Ec.'!E142,IF(Foglio2!$J$3=Foglio2!$E$6,'Assistenti_Amm.vo 1^ Pos.Ec.'!E142,0))))</f>
        <v>0</v>
      </c>
      <c r="H142" s="248">
        <f>IF(Foglio2!$J$3=Foglio2!$E$3,'Ausiliari_Coll.Scol. 1^ Pos.Ec.'!F142,IF(Foglio2!$J$3=Foglio2!$E$4,'Collab._Tecnici 1^ Pos.Ec.'!F142,IF(Foglio2!$J$3=Foglio2!$E$5,'Assistenti_Tecnici 1^ Pos.Ec.'!F142,IF(Foglio2!$J$3=Foglio2!$E$6,'Assistenti_Amm.vo 1^ Pos.Ec.'!F142,0))))</f>
        <v>0</v>
      </c>
      <c r="I142" s="248">
        <f>IF(Foglio2!$J$3=Foglio2!$E$3,'Ausiliari_Coll.Scol. 1^ Pos.Ec.'!G142,IF(Foglio2!$J$3=Foglio2!$E$4,'Collab._Tecnici 1^ Pos.Ec.'!G142,IF(Foglio2!$J$3=Foglio2!$E$5,'Assistenti_Tecnici 1^ Pos.Ec.'!G142,IF(Foglio2!$J$3=Foglio2!$E$6,'Assistenti_Amm.vo 1^ Pos.Ec.'!G142,0))))</f>
        <v>0</v>
      </c>
      <c r="J142" s="248">
        <f>IF(Foglio2!$J$3=Foglio2!$E$3,'Ausiliari_Coll.Scol. 1^ Pos.Ec.'!H142,IF(Foglio2!$J$3=Foglio2!$E$4,'Collab._Tecnici 1^ Pos.Ec.'!H142,IF(Foglio2!$J$3=Foglio2!$E$5,'Assistenti_Tecnici 1^ Pos.Ec.'!H142,IF(Foglio2!$J$3=Foglio2!$E$6,'Assistenti_Amm.vo 1^ Pos.Ec.'!H142,0))))</f>
        <v>0</v>
      </c>
      <c r="K142" s="248">
        <f>IF(Foglio2!$J$3=Foglio2!$E$3,'Ausiliari_Coll.Scol. 1^ Pos.Ec.'!I142,IF(Foglio2!$J$3=Foglio2!$E$4,'Collab._Tecnici 1^ Pos.Ec.'!I142,IF(Foglio2!$J$3=Foglio2!$E$5,'Assistenti_Tecnici 1^ Pos.Ec.'!I142,IF(Foglio2!$J$3=Foglio2!$E$6,'Assistenti_Amm.vo 1^ Pos.Ec.'!I142,0))))</f>
        <v>0</v>
      </c>
      <c r="L142" s="261">
        <f>IF(Foglio2!$J$3=Foglio2!$E$3,'Ausiliari_Coll.Scol. 1^ Pos.Ec.'!J142,IF(Foglio2!$J$3=Foglio2!$E$4,'Collab._Tecnici 1^ Pos.Ec.'!J142,IF(Foglio2!$J$3=Foglio2!$E$5,'Assistenti_Tecnici 1^ Pos.Ec.'!J142,IF(Foglio2!$J$3=Foglio2!$E$6,'Assistenti_Amm.vo 1^ Pos.Ec.'!J142,0))))</f>
        <v>0</v>
      </c>
      <c r="M142" s="262">
        <f>IF(Foglio2!$J$3=Foglio2!$E$3,'Ausiliari_Coll.Scol. 1^ Pos.Ec.'!K142,IF(Foglio2!$J$3=Foglio2!$E$4,'Collab._Tecnici 1^ Pos.Ec.'!K142,IF(Foglio2!$J$3=Foglio2!$E$5,'Assistenti_Tecnici 1^ Pos.Ec.'!K142,IF(Foglio2!$J$3=Foglio2!$E$6,'Assistenti_Amm.vo 1^ Pos.Ec.'!K142,0))))</f>
        <v>0</v>
      </c>
      <c r="N142" s="263">
        <f>IF(Foglio2!$J$3=Foglio2!$E$3,'Ausiliari_Coll.Scol. 1^ Pos.Ec.'!L142,IF(Foglio2!$J$3=Foglio2!$E$4,'Collab._Tecnici 1^ Pos.Ec.'!L142,IF(Foglio2!$J$3=Foglio2!$E$5,'Assistenti_Tecnici 1^ Pos.Ec.'!L142,IF(Foglio2!$J$3=Foglio2!$E$6,'Assistenti_Amm.vo 1^ Pos.Ec.'!L142,0))))</f>
        <v>0</v>
      </c>
      <c r="O142" s="251"/>
      <c r="P142" s="252">
        <f>IF(Foglio2!$J$3=Foglio2!$E$3,'Ausiliari_Coll.Scol. 1^ Pos.Ec.'!N142,IF(Foglio2!$J$3=Foglio2!$E$4,'Collab._Tecnici 1^ Pos.Ec.'!N142,IF(Foglio2!$J$3=Foglio2!$E$5,'Assistenti_Tecnici 1^ Pos.Ec.'!N142,IF(Foglio2!$J$3=Foglio2!$E$6,'Assistenti_Amm.vo 1^ Pos.Ec.'!N142,0))))</f>
        <v>0</v>
      </c>
      <c r="Q142" s="252">
        <f>IF(Foglio2!$J$3=Foglio2!$E$3,'Ausiliari_Coll.Scol. 1^ Pos.Ec.'!O142,IF(Foglio2!$J$3=Foglio2!$E$4,'Collab._Tecnici 1^ Pos.Ec.'!O142,IF(Foglio2!$J$3=Foglio2!$E$5,'Assistenti_Tecnici 1^ Pos.Ec.'!O142,IF(Foglio2!$J$3=Foglio2!$E$6,'Assistenti_Amm.vo 1^ Pos.Ec.'!O142,0))))</f>
        <v>0</v>
      </c>
      <c r="R142" s="252">
        <f>IF(Foglio2!$J$3=Foglio2!$E$3,'Ausiliari_Coll.Scol. 1^ Pos.Ec.'!P142,IF(Foglio2!$J$3=Foglio2!$E$4,'Collab._Tecnici 1^ Pos.Ec.'!P142,IF(Foglio2!$J$3=Foglio2!$E$5,'Assistenti_Tecnici 1^ Pos.Ec.'!P142,IF(Foglio2!$J$3=Foglio2!$E$6,'Assistenti_Amm.vo 1^ Pos.Ec.'!P142,0))))</f>
        <v>0</v>
      </c>
      <c r="S142" s="252">
        <f>IF(Foglio2!$J$3=Foglio2!$E$3,'Ausiliari_Coll.Scol. 1^ Pos.Ec.'!Q142,IF(Foglio2!$J$3=Foglio2!$E$4,'Collab._Tecnici 1^ Pos.Ec.'!Q142,IF(Foglio2!$J$3=Foglio2!$E$5,'Assistenti_Tecnici 1^ Pos.Ec.'!Q142,IF(Foglio2!$J$3=Foglio2!$E$6,'Assistenti_Amm.vo 1^ Pos.Ec.'!Q142,0))))</f>
        <v>0</v>
      </c>
      <c r="T142" s="252">
        <f>IF(Foglio2!$J$3=Foglio2!$E$3,'Ausiliari_Coll.Scol. 1^ Pos.Ec.'!R142,IF(Foglio2!$J$3=Foglio2!$E$4,'Collab._Tecnici 1^ Pos.Ec.'!R142,IF(Foglio2!$J$3=Foglio2!$E$5,'Assistenti_Tecnici 1^ Pos.Ec.'!R142,IF(Foglio2!$J$3=Foglio2!$E$6,'Assistenti_Amm.vo 1^ Pos.Ec.'!R142,0))))</f>
        <v>0</v>
      </c>
      <c r="U142" s="252">
        <f t="shared" ref="U142" si="353">(P142)/12*0.8</f>
        <v>0</v>
      </c>
      <c r="V142" s="252">
        <f t="shared" ref="V142" si="354">(P142+R142)/12*0.8</f>
        <v>0</v>
      </c>
      <c r="W142" s="253" t="str">
        <f t="shared" ref="W142" si="355">"Fascia Da "&amp;F142&amp;" a "&amp;F143&amp;" Decorrenza "&amp;DAY(C132)&amp;"/"&amp;MONTH(C132)&amp;"/"&amp;YEAR(C132)</f>
        <v>Fascia Da 28 a 34 Decorrenza 1/7/2010</v>
      </c>
    </row>
    <row r="143" spans="1:23" ht="9" customHeight="1" x14ac:dyDescent="0.2">
      <c r="B143" s="245">
        <f t="shared" si="318"/>
        <v>40371</v>
      </c>
      <c r="C143" s="377"/>
      <c r="D143" s="377"/>
      <c r="E143" s="254" t="s">
        <v>4</v>
      </c>
      <c r="F143" s="255">
        <v>34</v>
      </c>
      <c r="G143" s="256">
        <f t="shared" ref="G143:N143" si="356">G142*1936.27</f>
        <v>0</v>
      </c>
      <c r="H143" s="256">
        <f t="shared" si="356"/>
        <v>0</v>
      </c>
      <c r="I143" s="256">
        <f t="shared" si="356"/>
        <v>0</v>
      </c>
      <c r="J143" s="256">
        <f t="shared" si="356"/>
        <v>0</v>
      </c>
      <c r="K143" s="256">
        <f t="shared" si="356"/>
        <v>0</v>
      </c>
      <c r="L143" s="257">
        <f t="shared" si="356"/>
        <v>0</v>
      </c>
      <c r="M143" s="256">
        <f t="shared" si="356"/>
        <v>0</v>
      </c>
      <c r="N143" s="258">
        <f t="shared" si="356"/>
        <v>0</v>
      </c>
      <c r="O143" s="183"/>
      <c r="P143" s="184">
        <f t="shared" ref="P143:U143" si="357">P142*1936.27</f>
        <v>0</v>
      </c>
      <c r="Q143" s="184">
        <f t="shared" si="357"/>
        <v>0</v>
      </c>
      <c r="R143" s="184">
        <f t="shared" si="357"/>
        <v>0</v>
      </c>
      <c r="S143" s="184">
        <f t="shared" si="357"/>
        <v>0</v>
      </c>
      <c r="T143" s="184">
        <f t="shared" si="357"/>
        <v>0</v>
      </c>
      <c r="U143" s="184">
        <f t="shared" si="357"/>
        <v>0</v>
      </c>
      <c r="V143" s="184">
        <f t="shared" si="325"/>
        <v>0</v>
      </c>
    </row>
    <row r="144" spans="1:23" ht="12.75" customHeight="1" x14ac:dyDescent="0.2">
      <c r="A144" s="104">
        <f>IF(Foglio2!$J$7=1,TRUNC(V144,0),TRUNC(U144,0))</f>
        <v>0</v>
      </c>
      <c r="B144" s="245">
        <f t="shared" si="318"/>
        <v>40372</v>
      </c>
      <c r="C144" s="377"/>
      <c r="D144" s="377"/>
      <c r="E144" s="259" t="s">
        <v>3</v>
      </c>
      <c r="F144" s="260">
        <v>35</v>
      </c>
      <c r="G144" s="248">
        <f>IF(Foglio2!$J$3=Foglio2!$E$3,'Ausiliari_Coll.Scol. 1^ Pos.Ec.'!E144,IF(Foglio2!$J$3=Foglio2!$E$4,'Collab._Tecnici 1^ Pos.Ec.'!E144,IF(Foglio2!$J$3=Foglio2!$E$5,'Assistenti_Tecnici 1^ Pos.Ec.'!E144,IF(Foglio2!$J$3=Foglio2!$E$6,'Assistenti_Amm.vo 1^ Pos.Ec.'!E144,0))))</f>
        <v>0</v>
      </c>
      <c r="H144" s="248">
        <f>IF(Foglio2!$J$3=Foglio2!$E$3,'Ausiliari_Coll.Scol. 1^ Pos.Ec.'!F144,IF(Foglio2!$J$3=Foglio2!$E$4,'Collab._Tecnici 1^ Pos.Ec.'!F144,IF(Foglio2!$J$3=Foglio2!$E$5,'Assistenti_Tecnici 1^ Pos.Ec.'!F144,IF(Foglio2!$J$3=Foglio2!$E$6,'Assistenti_Amm.vo 1^ Pos.Ec.'!F144,0))))</f>
        <v>0</v>
      </c>
      <c r="I144" s="248">
        <f>IF(Foglio2!$J$3=Foglio2!$E$3,'Ausiliari_Coll.Scol. 1^ Pos.Ec.'!G144,IF(Foglio2!$J$3=Foglio2!$E$4,'Collab._Tecnici 1^ Pos.Ec.'!G144,IF(Foglio2!$J$3=Foglio2!$E$5,'Assistenti_Tecnici 1^ Pos.Ec.'!G144,IF(Foglio2!$J$3=Foglio2!$E$6,'Assistenti_Amm.vo 1^ Pos.Ec.'!G144,0))))</f>
        <v>0</v>
      </c>
      <c r="J144" s="248">
        <f>IF(Foglio2!$J$3=Foglio2!$E$3,'Ausiliari_Coll.Scol. 1^ Pos.Ec.'!H144,IF(Foglio2!$J$3=Foglio2!$E$4,'Collab._Tecnici 1^ Pos.Ec.'!H144,IF(Foglio2!$J$3=Foglio2!$E$5,'Assistenti_Tecnici 1^ Pos.Ec.'!H144,IF(Foglio2!$J$3=Foglio2!$E$6,'Assistenti_Amm.vo 1^ Pos.Ec.'!H144,0))))</f>
        <v>0</v>
      </c>
      <c r="K144" s="248">
        <f>IF(Foglio2!$J$3=Foglio2!$E$3,'Ausiliari_Coll.Scol. 1^ Pos.Ec.'!I144,IF(Foglio2!$J$3=Foglio2!$E$4,'Collab._Tecnici 1^ Pos.Ec.'!I144,IF(Foglio2!$J$3=Foglio2!$E$5,'Assistenti_Tecnici 1^ Pos.Ec.'!I144,IF(Foglio2!$J$3=Foglio2!$E$6,'Assistenti_Amm.vo 1^ Pos.Ec.'!I144,0))))</f>
        <v>0</v>
      </c>
      <c r="L144" s="261">
        <f>IF(Foglio2!$J$3=Foglio2!$E$3,'Ausiliari_Coll.Scol. 1^ Pos.Ec.'!J144,IF(Foglio2!$J$3=Foglio2!$E$4,'Collab._Tecnici 1^ Pos.Ec.'!J144,IF(Foglio2!$J$3=Foglio2!$E$5,'Assistenti_Tecnici 1^ Pos.Ec.'!J144,IF(Foglio2!$J$3=Foglio2!$E$6,'Assistenti_Amm.vo 1^ Pos.Ec.'!J144,0))))</f>
        <v>0</v>
      </c>
      <c r="M144" s="262">
        <f>IF(Foglio2!$J$3=Foglio2!$E$3,'Ausiliari_Coll.Scol. 1^ Pos.Ec.'!K144,IF(Foglio2!$J$3=Foglio2!$E$4,'Collab._Tecnici 1^ Pos.Ec.'!K144,IF(Foglio2!$J$3=Foglio2!$E$5,'Assistenti_Tecnici 1^ Pos.Ec.'!K144,IF(Foglio2!$J$3=Foglio2!$E$6,'Assistenti_Amm.vo 1^ Pos.Ec.'!K144,0))))</f>
        <v>0</v>
      </c>
      <c r="N144" s="263">
        <f>IF(Foglio2!$J$3=Foglio2!$E$3,'Ausiliari_Coll.Scol. 1^ Pos.Ec.'!L144,IF(Foglio2!$J$3=Foglio2!$E$4,'Collab._Tecnici 1^ Pos.Ec.'!L144,IF(Foglio2!$J$3=Foglio2!$E$5,'Assistenti_Tecnici 1^ Pos.Ec.'!L144,IF(Foglio2!$J$3=Foglio2!$E$6,'Assistenti_Amm.vo 1^ Pos.Ec.'!L144,0))))</f>
        <v>0</v>
      </c>
      <c r="O144" s="251"/>
      <c r="P144" s="252">
        <f>IF(Foglio2!$J$3=Foglio2!$E$3,'Ausiliari_Coll.Scol. 1^ Pos.Ec.'!N144,IF(Foglio2!$J$3=Foglio2!$E$4,'Collab._Tecnici 1^ Pos.Ec.'!N144,IF(Foglio2!$J$3=Foglio2!$E$5,'Assistenti_Tecnici 1^ Pos.Ec.'!N144,IF(Foglio2!$J$3=Foglio2!$E$6,'Assistenti_Amm.vo 1^ Pos.Ec.'!N144,0))))</f>
        <v>0</v>
      </c>
      <c r="Q144" s="252">
        <f>IF(Foglio2!$J$3=Foglio2!$E$3,'Ausiliari_Coll.Scol. 1^ Pos.Ec.'!O144,IF(Foglio2!$J$3=Foglio2!$E$4,'Collab._Tecnici 1^ Pos.Ec.'!O144,IF(Foglio2!$J$3=Foglio2!$E$5,'Assistenti_Tecnici 1^ Pos.Ec.'!O144,IF(Foglio2!$J$3=Foglio2!$E$6,'Assistenti_Amm.vo 1^ Pos.Ec.'!O144,0))))</f>
        <v>0</v>
      </c>
      <c r="R144" s="252">
        <f>IF(Foglio2!$J$3=Foglio2!$E$3,'Ausiliari_Coll.Scol. 1^ Pos.Ec.'!P144,IF(Foglio2!$J$3=Foglio2!$E$4,'Collab._Tecnici 1^ Pos.Ec.'!P144,IF(Foglio2!$J$3=Foglio2!$E$5,'Assistenti_Tecnici 1^ Pos.Ec.'!P144,IF(Foglio2!$J$3=Foglio2!$E$6,'Assistenti_Amm.vo 1^ Pos.Ec.'!P144,0))))</f>
        <v>0</v>
      </c>
      <c r="S144" s="252">
        <f>IF(Foglio2!$J$3=Foglio2!$E$3,'Ausiliari_Coll.Scol. 1^ Pos.Ec.'!Q144,IF(Foglio2!$J$3=Foglio2!$E$4,'Collab._Tecnici 1^ Pos.Ec.'!Q144,IF(Foglio2!$J$3=Foglio2!$E$5,'Assistenti_Tecnici 1^ Pos.Ec.'!Q144,IF(Foglio2!$J$3=Foglio2!$E$6,'Assistenti_Amm.vo 1^ Pos.Ec.'!Q144,0))))</f>
        <v>0</v>
      </c>
      <c r="T144" s="252">
        <f>IF(Foglio2!$J$3=Foglio2!$E$3,'Ausiliari_Coll.Scol. 1^ Pos.Ec.'!R144,IF(Foglio2!$J$3=Foglio2!$E$4,'Collab._Tecnici 1^ Pos.Ec.'!R144,IF(Foglio2!$J$3=Foglio2!$E$5,'Assistenti_Tecnici 1^ Pos.Ec.'!R144,IF(Foglio2!$J$3=Foglio2!$E$6,'Assistenti_Amm.vo 1^ Pos.Ec.'!R144,0))))</f>
        <v>0</v>
      </c>
      <c r="U144" s="252">
        <f t="shared" ref="U144" si="358">(P144)/12*0.8</f>
        <v>0</v>
      </c>
      <c r="V144" s="252">
        <f t="shared" ref="V144" si="359">(P144+R144)/12*0.8</f>
        <v>0</v>
      </c>
      <c r="W144" s="253" t="str">
        <f t="shared" ref="W144" si="360">"Fascia Da "&amp;F144&amp;" a "&amp;F145&amp;" Decorrenza "&amp;DAY(C132)&amp;"/"&amp;MONTH(C132)&amp;"/"&amp;YEAR(C132)</f>
        <v>Fascia Da 35 a  Decorrenza 1/7/2010</v>
      </c>
    </row>
    <row r="145" spans="1:23" ht="9" customHeight="1" x14ac:dyDescent="0.2">
      <c r="B145" s="245">
        <f t="shared" si="318"/>
        <v>40373</v>
      </c>
      <c r="C145" s="378"/>
      <c r="D145" s="378"/>
      <c r="E145" s="264" t="s">
        <v>4</v>
      </c>
      <c r="F145" s="265"/>
      <c r="G145" s="267">
        <f t="shared" ref="G145:N145" si="361">G144*1936.27</f>
        <v>0</v>
      </c>
      <c r="H145" s="267">
        <f t="shared" si="361"/>
        <v>0</v>
      </c>
      <c r="I145" s="267">
        <f t="shared" si="361"/>
        <v>0</v>
      </c>
      <c r="J145" s="267">
        <f t="shared" si="361"/>
        <v>0</v>
      </c>
      <c r="K145" s="267">
        <f t="shared" si="361"/>
        <v>0</v>
      </c>
      <c r="L145" s="266">
        <f t="shared" si="361"/>
        <v>0</v>
      </c>
      <c r="M145" s="267">
        <f t="shared" si="361"/>
        <v>0</v>
      </c>
      <c r="N145" s="268">
        <f t="shared" si="361"/>
        <v>0</v>
      </c>
      <c r="O145" s="183"/>
      <c r="P145" s="269">
        <f t="shared" ref="P145:U145" si="362">P144*1936.27</f>
        <v>0</v>
      </c>
      <c r="Q145" s="269">
        <f t="shared" si="362"/>
        <v>0</v>
      </c>
      <c r="R145" s="269">
        <f t="shared" si="362"/>
        <v>0</v>
      </c>
      <c r="S145" s="269">
        <f t="shared" si="362"/>
        <v>0</v>
      </c>
      <c r="T145" s="184">
        <f t="shared" si="362"/>
        <v>0</v>
      </c>
      <c r="U145" s="184">
        <f t="shared" si="362"/>
        <v>0</v>
      </c>
      <c r="V145" s="184">
        <f t="shared" si="325"/>
        <v>0</v>
      </c>
    </row>
    <row r="146" spans="1:23" ht="12.75" customHeight="1" x14ac:dyDescent="0.2">
      <c r="A146" s="104">
        <f>IF(Foglio2!$J$7=1,TRUNC(V146,0),TRUNC(U146,0))</f>
        <v>0</v>
      </c>
      <c r="B146" s="245">
        <f t="shared" ref="B146" si="363">C148</f>
        <v>40544</v>
      </c>
      <c r="C146" s="375">
        <v>40544</v>
      </c>
      <c r="D146" s="375">
        <v>42369</v>
      </c>
      <c r="E146" s="246" t="s">
        <v>3</v>
      </c>
      <c r="F146" s="247">
        <v>0</v>
      </c>
      <c r="G146" s="248">
        <f>IF(Foglio2!$J$3=Foglio2!$E$3,'Ausiliari_Coll.Scol. 1^ Pos.Ec.'!E146,IF(Foglio2!$J$3=Foglio2!$E$4,'Collab._Tecnici 1^ Pos.Ec.'!E146,IF(Foglio2!$J$3=Foglio2!$E$5,'Assistenti_Tecnici 1^ Pos.Ec.'!E146,IF(Foglio2!$J$3=Foglio2!$E$6,'Assistenti_Amm.vo 1^ Pos.Ec.'!E146,0))))</f>
        <v>0</v>
      </c>
      <c r="H146" s="248">
        <f>IF(Foglio2!$J$3=Foglio2!$E$3,'Ausiliari_Coll.Scol. 1^ Pos.Ec.'!F146,IF(Foglio2!$J$3=Foglio2!$E$4,'Collab._Tecnici 1^ Pos.Ec.'!F146,IF(Foglio2!$J$3=Foglio2!$E$5,'Assistenti_Tecnici 1^ Pos.Ec.'!F146,IF(Foglio2!$J$3=Foglio2!$E$6,'Assistenti_Amm.vo 1^ Pos.Ec.'!F146,0))))</f>
        <v>0</v>
      </c>
      <c r="I146" s="248">
        <f>IF(Foglio2!$J$3=Foglio2!$E$3,'Ausiliari_Coll.Scol. 1^ Pos.Ec.'!G146,IF(Foglio2!$J$3=Foglio2!$E$4,'Collab._Tecnici 1^ Pos.Ec.'!G146,IF(Foglio2!$J$3=Foglio2!$E$5,'Assistenti_Tecnici 1^ Pos.Ec.'!G146,IF(Foglio2!$J$3=Foglio2!$E$6,'Assistenti_Amm.vo 1^ Pos.Ec.'!G146,0))))</f>
        <v>0</v>
      </c>
      <c r="J146" s="248">
        <f>IF(Foglio2!$J$3=Foglio2!$E$3,'Ausiliari_Coll.Scol. 1^ Pos.Ec.'!H146,IF(Foglio2!$J$3=Foglio2!$E$4,'Collab._Tecnici 1^ Pos.Ec.'!H146,IF(Foglio2!$J$3=Foglio2!$E$5,'Assistenti_Tecnici 1^ Pos.Ec.'!H146,IF(Foglio2!$J$3=Foglio2!$E$6,'Assistenti_Amm.vo 1^ Pos.Ec.'!H146,0))))</f>
        <v>0</v>
      </c>
      <c r="K146" s="248">
        <f>IF(Foglio2!$J$3=Foglio2!$E$3,'Ausiliari_Coll.Scol. 1^ Pos.Ec.'!I146,IF(Foglio2!$J$3=Foglio2!$E$4,'Collab._Tecnici 1^ Pos.Ec.'!I146,IF(Foglio2!$J$3=Foglio2!$E$5,'Assistenti_Tecnici 1^ Pos.Ec.'!I146,IF(Foglio2!$J$3=Foglio2!$E$6,'Assistenti_Amm.vo 1^ Pos.Ec.'!I146,0))))</f>
        <v>0</v>
      </c>
      <c r="L146" s="248">
        <f>IF(Foglio2!$J$3=Foglio2!$E$3,'Ausiliari_Coll.Scol. 1^ Pos.Ec.'!J146,IF(Foglio2!$J$3=Foglio2!$E$4,'Collab._Tecnici 1^ Pos.Ec.'!J146,IF(Foglio2!$J$3=Foglio2!$E$5,'Assistenti_Tecnici 1^ Pos.Ec.'!J146,IF(Foglio2!$J$3=Foglio2!$E$6,'Assistenti_Amm.vo 1^ Pos.Ec.'!J146,0))))</f>
        <v>0</v>
      </c>
      <c r="M146" s="248">
        <f>IF(Foglio2!$J$3=Foglio2!$E$3,'Ausiliari_Coll.Scol. 1^ Pos.Ec.'!K146,IF(Foglio2!$J$3=Foglio2!$E$4,'Collab._Tecnici 1^ Pos.Ec.'!K146,IF(Foglio2!$J$3=Foglio2!$E$5,'Assistenti_Tecnici 1^ Pos.Ec.'!K146,IF(Foglio2!$J$3=Foglio2!$E$6,'Assistenti_Amm.vo 1^ Pos.Ec.'!K146,0))))</f>
        <v>0</v>
      </c>
      <c r="N146" s="250">
        <f>IF(Foglio2!$J$3=Foglio2!$E$3,'Ausiliari_Coll.Scol. 1^ Pos.Ec.'!L146,IF(Foglio2!$J$3=Foglio2!$E$4,'Collab._Tecnici 1^ Pos.Ec.'!L146,IF(Foglio2!$J$3=Foglio2!$E$5,'Assistenti_Tecnici 1^ Pos.Ec.'!L146,IF(Foglio2!$J$3=Foglio2!$E$6,'Assistenti_Amm.vo 1^ Pos.Ec.'!L146,0))))</f>
        <v>0</v>
      </c>
      <c r="O146" s="251"/>
      <c r="P146" s="252">
        <f>IF(Foglio2!$J$3=Foglio2!$E$3,'Ausiliari_Coll.Scol. 1^ Pos.Ec.'!N146,IF(Foglio2!$J$3=Foglio2!$E$4,'Collab._Tecnici 1^ Pos.Ec.'!N146,IF(Foglio2!$J$3=Foglio2!$E$5,'Assistenti_Tecnici 1^ Pos.Ec.'!N146,IF(Foglio2!$J$3=Foglio2!$E$6,'Assistenti_Amm.vo 1^ Pos.Ec.'!N146,0))))</f>
        <v>0</v>
      </c>
      <c r="Q146" s="252">
        <f>IF(Foglio2!$J$3=Foglio2!$E$3,'Ausiliari_Coll.Scol. 1^ Pos.Ec.'!O146,IF(Foglio2!$J$3=Foglio2!$E$4,'Collab._Tecnici 1^ Pos.Ec.'!O146,IF(Foglio2!$J$3=Foglio2!$E$5,'Assistenti_Tecnici 1^ Pos.Ec.'!O146,IF(Foglio2!$J$3=Foglio2!$E$6,'Assistenti_Amm.vo 1^ Pos.Ec.'!O146,0))))</f>
        <v>0</v>
      </c>
      <c r="R146" s="252">
        <f>IF(Foglio2!$J$3=Foglio2!$E$3,'Ausiliari_Coll.Scol. 1^ Pos.Ec.'!P146,IF(Foglio2!$J$3=Foglio2!$E$4,'Collab._Tecnici 1^ Pos.Ec.'!P146,IF(Foglio2!$J$3=Foglio2!$E$5,'Assistenti_Tecnici 1^ Pos.Ec.'!P146,IF(Foglio2!$J$3=Foglio2!$E$6,'Assistenti_Amm.vo 1^ Pos.Ec.'!P146,0))))</f>
        <v>0</v>
      </c>
      <c r="S146" s="252">
        <f>IF(Foglio2!$J$3=Foglio2!$E$3,'Ausiliari_Coll.Scol. 1^ Pos.Ec.'!Q146,IF(Foglio2!$J$3=Foglio2!$E$4,'Collab._Tecnici 1^ Pos.Ec.'!Q146,IF(Foglio2!$J$3=Foglio2!$E$5,'Assistenti_Tecnici 1^ Pos.Ec.'!Q146,IF(Foglio2!$J$3=Foglio2!$E$6,'Assistenti_Amm.vo 1^ Pos.Ec.'!Q146,0))))</f>
        <v>0</v>
      </c>
      <c r="T146" s="252">
        <f>IF(Foglio2!$J$3=Foglio2!$E$3,'Ausiliari_Coll.Scol. 1^ Pos.Ec.'!R146,IF(Foglio2!$J$3=Foglio2!$E$4,'Collab._Tecnici 1^ Pos.Ec.'!R146,IF(Foglio2!$J$3=Foglio2!$E$5,'Assistenti_Tecnici 1^ Pos.Ec.'!R146,IF(Foglio2!$J$3=Foglio2!$E$6,'Assistenti_Amm.vo 1^ Pos.Ec.'!R146,0))))</f>
        <v>0</v>
      </c>
      <c r="U146" s="252">
        <f t="shared" ref="U146" si="364">(P146)/12*0.8</f>
        <v>0</v>
      </c>
      <c r="V146" s="252">
        <f t="shared" ref="V146" si="365">(P146+R146)/12*0.8</f>
        <v>0</v>
      </c>
      <c r="W146" s="253" t="str">
        <f t="shared" ref="W146:W160" si="366">"Fascia Da "&amp;F146&amp;" a "&amp;F147&amp;" Decorrenza "&amp;DAY(C146)&amp;"/"&amp;MONTH(C146)&amp;"/"&amp;YEAR(C146)</f>
        <v>Fascia Da 0 a 2 Decorrenza 1/1/2011</v>
      </c>
    </row>
    <row r="147" spans="1:23" ht="9" customHeight="1" x14ac:dyDescent="0.2">
      <c r="B147" s="245">
        <f t="shared" ref="B147:B234" si="367">B146+1</f>
        <v>40545</v>
      </c>
      <c r="C147" s="376"/>
      <c r="D147" s="376"/>
      <c r="E147" s="254" t="s">
        <v>4</v>
      </c>
      <c r="F147" s="255">
        <v>2</v>
      </c>
      <c r="G147" s="267">
        <f t="shared" ref="G147:N147" si="368">G146*1936.27</f>
        <v>0</v>
      </c>
      <c r="H147" s="256">
        <f t="shared" si="368"/>
        <v>0</v>
      </c>
      <c r="I147" s="256">
        <f t="shared" si="368"/>
        <v>0</v>
      </c>
      <c r="J147" s="267">
        <f t="shared" si="368"/>
        <v>0</v>
      </c>
      <c r="K147" s="267">
        <f t="shared" si="368"/>
        <v>0</v>
      </c>
      <c r="L147" s="257">
        <f t="shared" si="368"/>
        <v>0</v>
      </c>
      <c r="M147" s="267">
        <f t="shared" si="368"/>
        <v>0</v>
      </c>
      <c r="N147" s="267">
        <f t="shared" si="368"/>
        <v>0</v>
      </c>
      <c r="O147" s="183"/>
      <c r="P147" s="184">
        <f t="shared" ref="P147:V161" si="369">P146*1936.27</f>
        <v>0</v>
      </c>
      <c r="Q147" s="184">
        <f t="shared" si="369"/>
        <v>0</v>
      </c>
      <c r="R147" s="184">
        <f t="shared" si="369"/>
        <v>0</v>
      </c>
      <c r="S147" s="184">
        <f t="shared" si="369"/>
        <v>0</v>
      </c>
      <c r="T147" s="184">
        <f t="shared" si="369"/>
        <v>0</v>
      </c>
      <c r="U147" s="184">
        <f t="shared" si="369"/>
        <v>0</v>
      </c>
      <c r="V147" s="184">
        <f t="shared" si="369"/>
        <v>0</v>
      </c>
    </row>
    <row r="148" spans="1:23" ht="12.75" customHeight="1" x14ac:dyDescent="0.2">
      <c r="A148" s="104">
        <f>IF(Foglio2!$J$7=1,TRUNC(V148,0),TRUNC(U148,0))</f>
        <v>0</v>
      </c>
      <c r="B148" s="245">
        <f t="shared" si="318"/>
        <v>40546</v>
      </c>
      <c r="C148" s="377">
        <v>40544</v>
      </c>
      <c r="D148" s="377">
        <v>42369</v>
      </c>
      <c r="E148" s="259" t="s">
        <v>3</v>
      </c>
      <c r="F148" s="260">
        <v>3</v>
      </c>
      <c r="G148" s="248">
        <f>IF(Foglio2!$J$3=Foglio2!$E$3,'Ausiliari_Coll.Scol. 1^ Pos.Ec.'!E148,IF(Foglio2!$J$3=Foglio2!$E$4,'Collab._Tecnici 1^ Pos.Ec.'!E148,IF(Foglio2!$J$3=Foglio2!$E$5,'Assistenti_Tecnici 1^ Pos.Ec.'!E148,IF(Foglio2!$J$3=Foglio2!$E$6,'Assistenti_Amm.vo 1^ Pos.Ec.'!E148,0))))</f>
        <v>0</v>
      </c>
      <c r="H148" s="248">
        <f>IF(Foglio2!$J$3=Foglio2!$E$3,'Ausiliari_Coll.Scol. 1^ Pos.Ec.'!F148,IF(Foglio2!$J$3=Foglio2!$E$4,'Collab._Tecnici 1^ Pos.Ec.'!F148,IF(Foglio2!$J$3=Foglio2!$E$5,'Assistenti_Tecnici 1^ Pos.Ec.'!F148,IF(Foglio2!$J$3=Foglio2!$E$6,'Assistenti_Amm.vo 1^ Pos.Ec.'!F148,0))))</f>
        <v>0</v>
      </c>
      <c r="I148" s="248">
        <f>IF(Foglio2!$J$3=Foglio2!$E$3,'Ausiliari_Coll.Scol. 1^ Pos.Ec.'!G148,IF(Foglio2!$J$3=Foglio2!$E$4,'Collab._Tecnici 1^ Pos.Ec.'!G148,IF(Foglio2!$J$3=Foglio2!$E$5,'Assistenti_Tecnici 1^ Pos.Ec.'!G148,IF(Foglio2!$J$3=Foglio2!$E$6,'Assistenti_Amm.vo 1^ Pos.Ec.'!G148,0))))</f>
        <v>0</v>
      </c>
      <c r="J148" s="248">
        <f>IF(Foglio2!$J$3=Foglio2!$E$3,'Ausiliari_Coll.Scol. 1^ Pos.Ec.'!H148,IF(Foglio2!$J$3=Foglio2!$E$4,'Collab._Tecnici 1^ Pos.Ec.'!H148,IF(Foglio2!$J$3=Foglio2!$E$5,'Assistenti_Tecnici 1^ Pos.Ec.'!H148,IF(Foglio2!$J$3=Foglio2!$E$6,'Assistenti_Amm.vo 1^ Pos.Ec.'!H148,0))))</f>
        <v>0</v>
      </c>
      <c r="K148" s="248">
        <f>IF(Foglio2!$J$3=Foglio2!$E$3,'Ausiliari_Coll.Scol. 1^ Pos.Ec.'!I148,IF(Foglio2!$J$3=Foglio2!$E$4,'Collab._Tecnici 1^ Pos.Ec.'!I148,IF(Foglio2!$J$3=Foglio2!$E$5,'Assistenti_Tecnici 1^ Pos.Ec.'!I148,IF(Foglio2!$J$3=Foglio2!$E$6,'Assistenti_Amm.vo 1^ Pos.Ec.'!I148,0))))</f>
        <v>0</v>
      </c>
      <c r="L148" s="248">
        <f>IF(Foglio2!$J$3=Foglio2!$E$3,'Ausiliari_Coll.Scol. 1^ Pos.Ec.'!J148,IF(Foglio2!$J$3=Foglio2!$E$4,'Collab._Tecnici 1^ Pos.Ec.'!J148,IF(Foglio2!$J$3=Foglio2!$E$5,'Assistenti_Tecnici 1^ Pos.Ec.'!J148,IF(Foglio2!$J$3=Foglio2!$E$6,'Assistenti_Amm.vo 1^ Pos.Ec.'!J148,0))))</f>
        <v>0</v>
      </c>
      <c r="M148" s="248">
        <f>IF(Foglio2!$J$3=Foglio2!$E$3,'Ausiliari_Coll.Scol. 1^ Pos.Ec.'!K148,IF(Foglio2!$J$3=Foglio2!$E$4,'Collab._Tecnici 1^ Pos.Ec.'!K148,IF(Foglio2!$J$3=Foglio2!$E$5,'Assistenti_Tecnici 1^ Pos.Ec.'!K148,IF(Foglio2!$J$3=Foglio2!$E$6,'Assistenti_Amm.vo 1^ Pos.Ec.'!K148,0))))</f>
        <v>0</v>
      </c>
      <c r="N148" s="250">
        <f>IF(Foglio2!$J$3=Foglio2!$E$3,'Ausiliari_Coll.Scol. 1^ Pos.Ec.'!L148,IF(Foglio2!$J$3=Foglio2!$E$4,'Collab._Tecnici 1^ Pos.Ec.'!L148,IF(Foglio2!$J$3=Foglio2!$E$5,'Assistenti_Tecnici 1^ Pos.Ec.'!L148,IF(Foglio2!$J$3=Foglio2!$E$6,'Assistenti_Amm.vo 1^ Pos.Ec.'!L148,0))))</f>
        <v>0</v>
      </c>
      <c r="O148" s="251"/>
      <c r="P148" s="252">
        <f>IF(Foglio2!$J$3=Foglio2!$E$3,'Ausiliari_Coll.Scol. 1^ Pos.Ec.'!N148,IF(Foglio2!$J$3=Foglio2!$E$4,'Collab._Tecnici 1^ Pos.Ec.'!N148,IF(Foglio2!$J$3=Foglio2!$E$5,'Assistenti_Tecnici 1^ Pos.Ec.'!N148,IF(Foglio2!$J$3=Foglio2!$E$6,'Assistenti_Amm.vo 1^ Pos.Ec.'!N148,0))))</f>
        <v>0</v>
      </c>
      <c r="Q148" s="252">
        <f>IF(Foglio2!$J$3=Foglio2!$E$3,'Ausiliari_Coll.Scol. 1^ Pos.Ec.'!O148,IF(Foglio2!$J$3=Foglio2!$E$4,'Collab._Tecnici 1^ Pos.Ec.'!O148,IF(Foglio2!$J$3=Foglio2!$E$5,'Assistenti_Tecnici 1^ Pos.Ec.'!O148,IF(Foglio2!$J$3=Foglio2!$E$6,'Assistenti_Amm.vo 1^ Pos.Ec.'!O148,0))))</f>
        <v>0</v>
      </c>
      <c r="R148" s="252">
        <f>IF(Foglio2!$J$3=Foglio2!$E$3,'Ausiliari_Coll.Scol. 1^ Pos.Ec.'!P148,IF(Foglio2!$J$3=Foglio2!$E$4,'Collab._Tecnici 1^ Pos.Ec.'!P148,IF(Foglio2!$J$3=Foglio2!$E$5,'Assistenti_Tecnici 1^ Pos.Ec.'!P148,IF(Foglio2!$J$3=Foglio2!$E$6,'Assistenti_Amm.vo 1^ Pos.Ec.'!P148,0))))</f>
        <v>0</v>
      </c>
      <c r="S148" s="252">
        <f>IF(Foglio2!$J$3=Foglio2!$E$3,'Ausiliari_Coll.Scol. 1^ Pos.Ec.'!Q148,IF(Foglio2!$J$3=Foglio2!$E$4,'Collab._Tecnici 1^ Pos.Ec.'!Q148,IF(Foglio2!$J$3=Foglio2!$E$5,'Assistenti_Tecnici 1^ Pos.Ec.'!Q148,IF(Foglio2!$J$3=Foglio2!$E$6,'Assistenti_Amm.vo 1^ Pos.Ec.'!Q148,0))))</f>
        <v>0</v>
      </c>
      <c r="T148" s="252">
        <f>IF(Foglio2!$J$3=Foglio2!$E$3,'Ausiliari_Coll.Scol. 1^ Pos.Ec.'!R148,IF(Foglio2!$J$3=Foglio2!$E$4,'Collab._Tecnici 1^ Pos.Ec.'!R148,IF(Foglio2!$J$3=Foglio2!$E$5,'Assistenti_Tecnici 1^ Pos.Ec.'!R148,IF(Foglio2!$J$3=Foglio2!$E$6,'Assistenti_Amm.vo 1^ Pos.Ec.'!R148,0))))</f>
        <v>0</v>
      </c>
      <c r="U148" s="252">
        <f t="shared" ref="U148" si="370">(P148)/12*0.8</f>
        <v>0</v>
      </c>
      <c r="V148" s="252">
        <f t="shared" ref="V148" si="371">(P148+R148)/12*0.8</f>
        <v>0</v>
      </c>
      <c r="W148" s="253" t="str">
        <f t="shared" ref="W148" si="372">"Fascia Da "&amp;F148&amp;" a "&amp;F149&amp;" Decorrenza "&amp;DAY(C146)&amp;"/"&amp;MONTH(C146)&amp;"/"&amp;YEAR(C146)</f>
        <v>Fascia Da 3 a 8 Decorrenza 1/1/2011</v>
      </c>
    </row>
    <row r="149" spans="1:23" ht="9" customHeight="1" x14ac:dyDescent="0.2">
      <c r="B149" s="245">
        <f t="shared" si="318"/>
        <v>40547</v>
      </c>
      <c r="C149" s="377"/>
      <c r="D149" s="377"/>
      <c r="E149" s="254" t="s">
        <v>4</v>
      </c>
      <c r="F149" s="255">
        <v>8</v>
      </c>
      <c r="G149" s="267">
        <f t="shared" ref="G149:N149" si="373">G148*1936.27</f>
        <v>0</v>
      </c>
      <c r="H149" s="256">
        <f t="shared" si="373"/>
        <v>0</v>
      </c>
      <c r="I149" s="256">
        <f t="shared" si="373"/>
        <v>0</v>
      </c>
      <c r="J149" s="267">
        <f t="shared" si="373"/>
        <v>0</v>
      </c>
      <c r="K149" s="267">
        <f t="shared" si="373"/>
        <v>0</v>
      </c>
      <c r="L149" s="257">
        <f t="shared" si="373"/>
        <v>0</v>
      </c>
      <c r="M149" s="267">
        <f t="shared" si="373"/>
        <v>0</v>
      </c>
      <c r="N149" s="267">
        <f t="shared" si="373"/>
        <v>0</v>
      </c>
      <c r="O149" s="183"/>
      <c r="P149" s="184">
        <f t="shared" ref="P149:U149" si="374">P148*1936.27</f>
        <v>0</v>
      </c>
      <c r="Q149" s="184">
        <f t="shared" si="374"/>
        <v>0</v>
      </c>
      <c r="R149" s="184">
        <f t="shared" si="374"/>
        <v>0</v>
      </c>
      <c r="S149" s="184">
        <f t="shared" si="374"/>
        <v>0</v>
      </c>
      <c r="T149" s="184">
        <f t="shared" si="374"/>
        <v>0</v>
      </c>
      <c r="U149" s="184">
        <f t="shared" si="374"/>
        <v>0</v>
      </c>
      <c r="V149" s="184">
        <f t="shared" si="369"/>
        <v>0</v>
      </c>
    </row>
    <row r="150" spans="1:23" ht="12.75" customHeight="1" x14ac:dyDescent="0.2">
      <c r="A150" s="104">
        <f>IF(Foglio2!$J$7=1,TRUNC(V150,0),TRUNC(U150,0))</f>
        <v>0</v>
      </c>
      <c r="B150" s="245">
        <f t="shared" si="318"/>
        <v>40548</v>
      </c>
      <c r="C150" s="377"/>
      <c r="D150" s="377"/>
      <c r="E150" s="259" t="s">
        <v>3</v>
      </c>
      <c r="F150" s="260">
        <v>9</v>
      </c>
      <c r="G150" s="248">
        <f>IF(Foglio2!$J$3=Foglio2!$E$3,'Ausiliari_Coll.Scol. 1^ Pos.Ec.'!E150,IF(Foglio2!$J$3=Foglio2!$E$4,'Collab._Tecnici 1^ Pos.Ec.'!E150,IF(Foglio2!$J$3=Foglio2!$E$5,'Assistenti_Tecnici 1^ Pos.Ec.'!E150,IF(Foglio2!$J$3=Foglio2!$E$6,'Assistenti_Amm.vo 1^ Pos.Ec.'!E150,0))))</f>
        <v>0</v>
      </c>
      <c r="H150" s="248">
        <f>IF(Foglio2!$J$3=Foglio2!$E$3,'Ausiliari_Coll.Scol. 1^ Pos.Ec.'!F150,IF(Foglio2!$J$3=Foglio2!$E$4,'Collab._Tecnici 1^ Pos.Ec.'!F150,IF(Foglio2!$J$3=Foglio2!$E$5,'Assistenti_Tecnici 1^ Pos.Ec.'!F150,IF(Foglio2!$J$3=Foglio2!$E$6,'Assistenti_Amm.vo 1^ Pos.Ec.'!F150,0))))</f>
        <v>0</v>
      </c>
      <c r="I150" s="248">
        <f>IF(Foglio2!$J$3=Foglio2!$E$3,'Ausiliari_Coll.Scol. 1^ Pos.Ec.'!G150,IF(Foglio2!$J$3=Foglio2!$E$4,'Collab._Tecnici 1^ Pos.Ec.'!G150,IF(Foglio2!$J$3=Foglio2!$E$5,'Assistenti_Tecnici 1^ Pos.Ec.'!G150,IF(Foglio2!$J$3=Foglio2!$E$6,'Assistenti_Amm.vo 1^ Pos.Ec.'!G150,0))))</f>
        <v>0</v>
      </c>
      <c r="J150" s="248">
        <f>IF(Foglio2!$J$3=Foglio2!$E$3,'Ausiliari_Coll.Scol. 1^ Pos.Ec.'!H150,IF(Foglio2!$J$3=Foglio2!$E$4,'Collab._Tecnici 1^ Pos.Ec.'!H150,IF(Foglio2!$J$3=Foglio2!$E$5,'Assistenti_Tecnici 1^ Pos.Ec.'!H150,IF(Foglio2!$J$3=Foglio2!$E$6,'Assistenti_Amm.vo 1^ Pos.Ec.'!H150,0))))</f>
        <v>0</v>
      </c>
      <c r="K150" s="248">
        <f>IF(Foglio2!$J$3=Foglio2!$E$3,'Ausiliari_Coll.Scol. 1^ Pos.Ec.'!I150,IF(Foglio2!$J$3=Foglio2!$E$4,'Collab._Tecnici 1^ Pos.Ec.'!I150,IF(Foglio2!$J$3=Foglio2!$E$5,'Assistenti_Tecnici 1^ Pos.Ec.'!I150,IF(Foglio2!$J$3=Foglio2!$E$6,'Assistenti_Amm.vo 1^ Pos.Ec.'!I150,0))))</f>
        <v>0</v>
      </c>
      <c r="L150" s="248">
        <f>IF(Foglio2!$J$3=Foglio2!$E$3,'Ausiliari_Coll.Scol. 1^ Pos.Ec.'!J150,IF(Foglio2!$J$3=Foglio2!$E$4,'Collab._Tecnici 1^ Pos.Ec.'!J150,IF(Foglio2!$J$3=Foglio2!$E$5,'Assistenti_Tecnici 1^ Pos.Ec.'!J150,IF(Foglio2!$J$3=Foglio2!$E$6,'Assistenti_Amm.vo 1^ Pos.Ec.'!J150,0))))</f>
        <v>0</v>
      </c>
      <c r="M150" s="248">
        <f>IF(Foglio2!$J$3=Foglio2!$E$3,'Ausiliari_Coll.Scol. 1^ Pos.Ec.'!K150,IF(Foglio2!$J$3=Foglio2!$E$4,'Collab._Tecnici 1^ Pos.Ec.'!K150,IF(Foglio2!$J$3=Foglio2!$E$5,'Assistenti_Tecnici 1^ Pos.Ec.'!K150,IF(Foglio2!$J$3=Foglio2!$E$6,'Assistenti_Amm.vo 1^ Pos.Ec.'!K150,0))))</f>
        <v>0</v>
      </c>
      <c r="N150" s="250">
        <f>IF(Foglio2!$J$3=Foglio2!$E$3,'Ausiliari_Coll.Scol. 1^ Pos.Ec.'!L150,IF(Foglio2!$J$3=Foglio2!$E$4,'Collab._Tecnici 1^ Pos.Ec.'!L150,IF(Foglio2!$J$3=Foglio2!$E$5,'Assistenti_Tecnici 1^ Pos.Ec.'!L150,IF(Foglio2!$J$3=Foglio2!$E$6,'Assistenti_Amm.vo 1^ Pos.Ec.'!L150,0))))</f>
        <v>0</v>
      </c>
      <c r="O150" s="251"/>
      <c r="P150" s="252">
        <f>IF(Foglio2!$J$3=Foglio2!$E$3,'Ausiliari_Coll.Scol. 1^ Pos.Ec.'!N150,IF(Foglio2!$J$3=Foglio2!$E$4,'Collab._Tecnici 1^ Pos.Ec.'!N150,IF(Foglio2!$J$3=Foglio2!$E$5,'Assistenti_Tecnici 1^ Pos.Ec.'!N150,IF(Foglio2!$J$3=Foglio2!$E$6,'Assistenti_Amm.vo 1^ Pos.Ec.'!N150,0))))</f>
        <v>0</v>
      </c>
      <c r="Q150" s="252">
        <f>IF(Foglio2!$J$3=Foglio2!$E$3,'Ausiliari_Coll.Scol. 1^ Pos.Ec.'!O150,IF(Foglio2!$J$3=Foglio2!$E$4,'Collab._Tecnici 1^ Pos.Ec.'!O150,IF(Foglio2!$J$3=Foglio2!$E$5,'Assistenti_Tecnici 1^ Pos.Ec.'!O150,IF(Foglio2!$J$3=Foglio2!$E$6,'Assistenti_Amm.vo 1^ Pos.Ec.'!O150,0))))</f>
        <v>0</v>
      </c>
      <c r="R150" s="252">
        <f>IF(Foglio2!$J$3=Foglio2!$E$3,'Ausiliari_Coll.Scol. 1^ Pos.Ec.'!P150,IF(Foglio2!$J$3=Foglio2!$E$4,'Collab._Tecnici 1^ Pos.Ec.'!P150,IF(Foglio2!$J$3=Foglio2!$E$5,'Assistenti_Tecnici 1^ Pos.Ec.'!P150,IF(Foglio2!$J$3=Foglio2!$E$6,'Assistenti_Amm.vo 1^ Pos.Ec.'!P150,0))))</f>
        <v>0</v>
      </c>
      <c r="S150" s="252">
        <f>IF(Foglio2!$J$3=Foglio2!$E$3,'Ausiliari_Coll.Scol. 1^ Pos.Ec.'!Q150,IF(Foglio2!$J$3=Foglio2!$E$4,'Collab._Tecnici 1^ Pos.Ec.'!Q150,IF(Foglio2!$J$3=Foglio2!$E$5,'Assistenti_Tecnici 1^ Pos.Ec.'!Q150,IF(Foglio2!$J$3=Foglio2!$E$6,'Assistenti_Amm.vo 1^ Pos.Ec.'!Q150,0))))</f>
        <v>0</v>
      </c>
      <c r="T150" s="252">
        <f>IF(Foglio2!$J$3=Foglio2!$E$3,'Ausiliari_Coll.Scol. 1^ Pos.Ec.'!R150,IF(Foglio2!$J$3=Foglio2!$E$4,'Collab._Tecnici 1^ Pos.Ec.'!R150,IF(Foglio2!$J$3=Foglio2!$E$5,'Assistenti_Tecnici 1^ Pos.Ec.'!R150,IF(Foglio2!$J$3=Foglio2!$E$6,'Assistenti_Amm.vo 1^ Pos.Ec.'!R150,0))))</f>
        <v>0</v>
      </c>
      <c r="U150" s="252">
        <f t="shared" ref="U150" si="375">(P150)/12*0.8</f>
        <v>0</v>
      </c>
      <c r="V150" s="252">
        <f t="shared" ref="V150" si="376">(P150+R150)/12*0.8</f>
        <v>0</v>
      </c>
      <c r="W150" s="253" t="str">
        <f t="shared" ref="W150" si="377">"Fascia Da "&amp;F150&amp;" a "&amp;F151&amp;" Decorrenza "&amp;DAY(C146)&amp;"/"&amp;MONTH(C146)&amp;"/"&amp;YEAR(C146)</f>
        <v>Fascia Da 9 a 14 Decorrenza 1/1/2011</v>
      </c>
    </row>
    <row r="151" spans="1:23" ht="9" customHeight="1" x14ac:dyDescent="0.2">
      <c r="B151" s="245">
        <f t="shared" si="318"/>
        <v>40549</v>
      </c>
      <c r="C151" s="377"/>
      <c r="D151" s="377"/>
      <c r="E151" s="254" t="s">
        <v>4</v>
      </c>
      <c r="F151" s="255">
        <v>14</v>
      </c>
      <c r="G151" s="267">
        <f t="shared" ref="G151:N151" si="378">G150*1936.27</f>
        <v>0</v>
      </c>
      <c r="H151" s="256">
        <f t="shared" si="378"/>
        <v>0</v>
      </c>
      <c r="I151" s="256">
        <f t="shared" si="378"/>
        <v>0</v>
      </c>
      <c r="J151" s="267">
        <f t="shared" si="378"/>
        <v>0</v>
      </c>
      <c r="K151" s="267">
        <f t="shared" si="378"/>
        <v>0</v>
      </c>
      <c r="L151" s="257">
        <f t="shared" si="378"/>
        <v>0</v>
      </c>
      <c r="M151" s="267">
        <f t="shared" si="378"/>
        <v>0</v>
      </c>
      <c r="N151" s="267">
        <f t="shared" si="378"/>
        <v>0</v>
      </c>
      <c r="O151" s="183"/>
      <c r="P151" s="184">
        <f t="shared" ref="P151:U151" si="379">P150*1936.27</f>
        <v>0</v>
      </c>
      <c r="Q151" s="184">
        <f t="shared" si="379"/>
        <v>0</v>
      </c>
      <c r="R151" s="184">
        <f t="shared" si="379"/>
        <v>0</v>
      </c>
      <c r="S151" s="184">
        <f t="shared" si="379"/>
        <v>0</v>
      </c>
      <c r="T151" s="184">
        <f t="shared" si="379"/>
        <v>0</v>
      </c>
      <c r="U151" s="184">
        <f t="shared" si="379"/>
        <v>0</v>
      </c>
      <c r="V151" s="184">
        <f t="shared" si="369"/>
        <v>0</v>
      </c>
    </row>
    <row r="152" spans="1:23" ht="12.75" customHeight="1" x14ac:dyDescent="0.2">
      <c r="A152" s="104">
        <f>IF(Foglio2!$J$7=1,TRUNC(V152,0),TRUNC(U152,0))</f>
        <v>0</v>
      </c>
      <c r="B152" s="245">
        <f t="shared" si="318"/>
        <v>40550</v>
      </c>
      <c r="C152" s="377"/>
      <c r="D152" s="377"/>
      <c r="E152" s="259" t="s">
        <v>3</v>
      </c>
      <c r="F152" s="260">
        <v>15</v>
      </c>
      <c r="G152" s="248">
        <f>IF(Foglio2!$J$3=Foglio2!$E$3,'Ausiliari_Coll.Scol. 1^ Pos.Ec.'!E152,IF(Foglio2!$J$3=Foglio2!$E$4,'Collab._Tecnici 1^ Pos.Ec.'!E152,IF(Foglio2!$J$3=Foglio2!$E$5,'Assistenti_Tecnici 1^ Pos.Ec.'!E152,IF(Foglio2!$J$3=Foglio2!$E$6,'Assistenti_Amm.vo 1^ Pos.Ec.'!E152,0))))</f>
        <v>0</v>
      </c>
      <c r="H152" s="248">
        <f>IF(Foglio2!$J$3=Foglio2!$E$3,'Ausiliari_Coll.Scol. 1^ Pos.Ec.'!F152,IF(Foglio2!$J$3=Foglio2!$E$4,'Collab._Tecnici 1^ Pos.Ec.'!F152,IF(Foglio2!$J$3=Foglio2!$E$5,'Assistenti_Tecnici 1^ Pos.Ec.'!F152,IF(Foglio2!$J$3=Foglio2!$E$6,'Assistenti_Amm.vo 1^ Pos.Ec.'!F152,0))))</f>
        <v>0</v>
      </c>
      <c r="I152" s="248">
        <f>IF(Foglio2!$J$3=Foglio2!$E$3,'Ausiliari_Coll.Scol. 1^ Pos.Ec.'!G152,IF(Foglio2!$J$3=Foglio2!$E$4,'Collab._Tecnici 1^ Pos.Ec.'!G152,IF(Foglio2!$J$3=Foglio2!$E$5,'Assistenti_Tecnici 1^ Pos.Ec.'!G152,IF(Foglio2!$J$3=Foglio2!$E$6,'Assistenti_Amm.vo 1^ Pos.Ec.'!G152,0))))</f>
        <v>0</v>
      </c>
      <c r="J152" s="248">
        <f>IF(Foglio2!$J$3=Foglio2!$E$3,'Ausiliari_Coll.Scol. 1^ Pos.Ec.'!H152,IF(Foglio2!$J$3=Foglio2!$E$4,'Collab._Tecnici 1^ Pos.Ec.'!H152,IF(Foglio2!$J$3=Foglio2!$E$5,'Assistenti_Tecnici 1^ Pos.Ec.'!H152,IF(Foglio2!$J$3=Foglio2!$E$6,'Assistenti_Amm.vo 1^ Pos.Ec.'!H152,0))))</f>
        <v>0</v>
      </c>
      <c r="K152" s="248">
        <f>IF(Foglio2!$J$3=Foglio2!$E$3,'Ausiliari_Coll.Scol. 1^ Pos.Ec.'!I152,IF(Foglio2!$J$3=Foglio2!$E$4,'Collab._Tecnici 1^ Pos.Ec.'!I152,IF(Foglio2!$J$3=Foglio2!$E$5,'Assistenti_Tecnici 1^ Pos.Ec.'!I152,IF(Foglio2!$J$3=Foglio2!$E$6,'Assistenti_Amm.vo 1^ Pos.Ec.'!I152,0))))</f>
        <v>0</v>
      </c>
      <c r="L152" s="248">
        <f>IF(Foglio2!$J$3=Foglio2!$E$3,'Ausiliari_Coll.Scol. 1^ Pos.Ec.'!J152,IF(Foglio2!$J$3=Foglio2!$E$4,'Collab._Tecnici 1^ Pos.Ec.'!J152,IF(Foglio2!$J$3=Foglio2!$E$5,'Assistenti_Tecnici 1^ Pos.Ec.'!J152,IF(Foglio2!$J$3=Foglio2!$E$6,'Assistenti_Amm.vo 1^ Pos.Ec.'!J152,0))))</f>
        <v>0</v>
      </c>
      <c r="M152" s="248">
        <f>IF(Foglio2!$J$3=Foglio2!$E$3,'Ausiliari_Coll.Scol. 1^ Pos.Ec.'!K152,IF(Foglio2!$J$3=Foglio2!$E$4,'Collab._Tecnici 1^ Pos.Ec.'!K152,IF(Foglio2!$J$3=Foglio2!$E$5,'Assistenti_Tecnici 1^ Pos.Ec.'!K152,IF(Foglio2!$J$3=Foglio2!$E$6,'Assistenti_Amm.vo 1^ Pos.Ec.'!K152,0))))</f>
        <v>0</v>
      </c>
      <c r="N152" s="250">
        <f>IF(Foglio2!$J$3=Foglio2!$E$3,'Ausiliari_Coll.Scol. 1^ Pos.Ec.'!L152,IF(Foglio2!$J$3=Foglio2!$E$4,'Collab._Tecnici 1^ Pos.Ec.'!L152,IF(Foglio2!$J$3=Foglio2!$E$5,'Assistenti_Tecnici 1^ Pos.Ec.'!L152,IF(Foglio2!$J$3=Foglio2!$E$6,'Assistenti_Amm.vo 1^ Pos.Ec.'!L152,0))))</f>
        <v>0</v>
      </c>
      <c r="O152" s="251"/>
      <c r="P152" s="252">
        <f>IF(Foglio2!$J$3=Foglio2!$E$3,'Ausiliari_Coll.Scol. 1^ Pos.Ec.'!N152,IF(Foglio2!$J$3=Foglio2!$E$4,'Collab._Tecnici 1^ Pos.Ec.'!N152,IF(Foglio2!$J$3=Foglio2!$E$5,'Assistenti_Tecnici 1^ Pos.Ec.'!N152,IF(Foglio2!$J$3=Foglio2!$E$6,'Assistenti_Amm.vo 1^ Pos.Ec.'!N152,0))))</f>
        <v>0</v>
      </c>
      <c r="Q152" s="252">
        <f>IF(Foglio2!$J$3=Foglio2!$E$3,'Ausiliari_Coll.Scol. 1^ Pos.Ec.'!O152,IF(Foglio2!$J$3=Foglio2!$E$4,'Collab._Tecnici 1^ Pos.Ec.'!O152,IF(Foglio2!$J$3=Foglio2!$E$5,'Assistenti_Tecnici 1^ Pos.Ec.'!O152,IF(Foglio2!$J$3=Foglio2!$E$6,'Assistenti_Amm.vo 1^ Pos.Ec.'!O152,0))))</f>
        <v>0</v>
      </c>
      <c r="R152" s="252">
        <f>IF(Foglio2!$J$3=Foglio2!$E$3,'Ausiliari_Coll.Scol. 1^ Pos.Ec.'!P152,IF(Foglio2!$J$3=Foglio2!$E$4,'Collab._Tecnici 1^ Pos.Ec.'!P152,IF(Foglio2!$J$3=Foglio2!$E$5,'Assistenti_Tecnici 1^ Pos.Ec.'!P152,IF(Foglio2!$J$3=Foglio2!$E$6,'Assistenti_Amm.vo 1^ Pos.Ec.'!P152,0))))</f>
        <v>0</v>
      </c>
      <c r="S152" s="252">
        <f>IF(Foglio2!$J$3=Foglio2!$E$3,'Ausiliari_Coll.Scol. 1^ Pos.Ec.'!Q152,IF(Foglio2!$J$3=Foglio2!$E$4,'Collab._Tecnici 1^ Pos.Ec.'!Q152,IF(Foglio2!$J$3=Foglio2!$E$5,'Assistenti_Tecnici 1^ Pos.Ec.'!Q152,IF(Foglio2!$J$3=Foglio2!$E$6,'Assistenti_Amm.vo 1^ Pos.Ec.'!Q152,0))))</f>
        <v>0</v>
      </c>
      <c r="T152" s="252">
        <f>IF(Foglio2!$J$3=Foglio2!$E$3,'Ausiliari_Coll.Scol. 1^ Pos.Ec.'!R152,IF(Foglio2!$J$3=Foglio2!$E$4,'Collab._Tecnici 1^ Pos.Ec.'!R152,IF(Foglio2!$J$3=Foglio2!$E$5,'Assistenti_Tecnici 1^ Pos.Ec.'!R152,IF(Foglio2!$J$3=Foglio2!$E$6,'Assistenti_Amm.vo 1^ Pos.Ec.'!R152,0))))</f>
        <v>0</v>
      </c>
      <c r="U152" s="252">
        <f t="shared" ref="U152" si="380">(P152)/12*0.8</f>
        <v>0</v>
      </c>
      <c r="V152" s="252">
        <f t="shared" ref="V152" si="381">(P152+R152)/12*0.8</f>
        <v>0</v>
      </c>
      <c r="W152" s="253" t="str">
        <f t="shared" ref="W152" si="382">"Fascia Da "&amp;F152&amp;" a "&amp;F153&amp;" Decorrenza "&amp;DAY(C146)&amp;"/"&amp;MONTH(C146)&amp;"/"&amp;YEAR(C146)</f>
        <v>Fascia Da 15 a 20 Decorrenza 1/1/2011</v>
      </c>
    </row>
    <row r="153" spans="1:23" ht="9" customHeight="1" x14ac:dyDescent="0.2">
      <c r="B153" s="245">
        <f t="shared" si="318"/>
        <v>40551</v>
      </c>
      <c r="C153" s="377"/>
      <c r="D153" s="377"/>
      <c r="E153" s="254" t="s">
        <v>4</v>
      </c>
      <c r="F153" s="255">
        <v>20</v>
      </c>
      <c r="G153" s="267">
        <f t="shared" ref="G153:N153" si="383">G152*1936.27</f>
        <v>0</v>
      </c>
      <c r="H153" s="256">
        <f t="shared" si="383"/>
        <v>0</v>
      </c>
      <c r="I153" s="256">
        <f t="shared" si="383"/>
        <v>0</v>
      </c>
      <c r="J153" s="267">
        <f t="shared" si="383"/>
        <v>0</v>
      </c>
      <c r="K153" s="267">
        <f t="shared" si="383"/>
        <v>0</v>
      </c>
      <c r="L153" s="257">
        <f t="shared" si="383"/>
        <v>0</v>
      </c>
      <c r="M153" s="267">
        <f t="shared" si="383"/>
        <v>0</v>
      </c>
      <c r="N153" s="267">
        <f t="shared" si="383"/>
        <v>0</v>
      </c>
      <c r="O153" s="183"/>
      <c r="P153" s="184">
        <f t="shared" ref="P153:U153" si="384">P152*1936.27</f>
        <v>0</v>
      </c>
      <c r="Q153" s="184">
        <f t="shared" si="384"/>
        <v>0</v>
      </c>
      <c r="R153" s="184">
        <f t="shared" si="384"/>
        <v>0</v>
      </c>
      <c r="S153" s="184">
        <f t="shared" si="384"/>
        <v>0</v>
      </c>
      <c r="T153" s="184">
        <f t="shared" si="384"/>
        <v>0</v>
      </c>
      <c r="U153" s="184">
        <f t="shared" si="384"/>
        <v>0</v>
      </c>
      <c r="V153" s="184">
        <f t="shared" si="369"/>
        <v>0</v>
      </c>
    </row>
    <row r="154" spans="1:23" ht="12.75" customHeight="1" x14ac:dyDescent="0.2">
      <c r="A154" s="104">
        <f>IF(Foglio2!$J$7=1,TRUNC(V154,0),TRUNC(U154,0))</f>
        <v>0</v>
      </c>
      <c r="B154" s="245">
        <f t="shared" si="318"/>
        <v>40552</v>
      </c>
      <c r="C154" s="377"/>
      <c r="D154" s="377"/>
      <c r="E154" s="259" t="s">
        <v>3</v>
      </c>
      <c r="F154" s="260">
        <v>21</v>
      </c>
      <c r="G154" s="248">
        <f>IF(Foglio2!$J$3=Foglio2!$E$3,'Ausiliari_Coll.Scol. 1^ Pos.Ec.'!E154,IF(Foglio2!$J$3=Foglio2!$E$4,'Collab._Tecnici 1^ Pos.Ec.'!E154,IF(Foglio2!$J$3=Foglio2!$E$5,'Assistenti_Tecnici 1^ Pos.Ec.'!E154,IF(Foglio2!$J$3=Foglio2!$E$6,'Assistenti_Amm.vo 1^ Pos.Ec.'!E154,0))))</f>
        <v>0</v>
      </c>
      <c r="H154" s="248">
        <f>IF(Foglio2!$J$3=Foglio2!$E$3,'Ausiliari_Coll.Scol. 1^ Pos.Ec.'!F154,IF(Foglio2!$J$3=Foglio2!$E$4,'Collab._Tecnici 1^ Pos.Ec.'!F154,IF(Foglio2!$J$3=Foglio2!$E$5,'Assistenti_Tecnici 1^ Pos.Ec.'!F154,IF(Foglio2!$J$3=Foglio2!$E$6,'Assistenti_Amm.vo 1^ Pos.Ec.'!F154,0))))</f>
        <v>0</v>
      </c>
      <c r="I154" s="248">
        <f>IF(Foglio2!$J$3=Foglio2!$E$3,'Ausiliari_Coll.Scol. 1^ Pos.Ec.'!G154,IF(Foglio2!$J$3=Foglio2!$E$4,'Collab._Tecnici 1^ Pos.Ec.'!G154,IF(Foglio2!$J$3=Foglio2!$E$5,'Assistenti_Tecnici 1^ Pos.Ec.'!G154,IF(Foglio2!$J$3=Foglio2!$E$6,'Assistenti_Amm.vo 1^ Pos.Ec.'!G154,0))))</f>
        <v>0</v>
      </c>
      <c r="J154" s="248">
        <f>IF(Foglio2!$J$3=Foglio2!$E$3,'Ausiliari_Coll.Scol. 1^ Pos.Ec.'!H154,IF(Foglio2!$J$3=Foglio2!$E$4,'Collab._Tecnici 1^ Pos.Ec.'!H154,IF(Foglio2!$J$3=Foglio2!$E$5,'Assistenti_Tecnici 1^ Pos.Ec.'!H154,IF(Foglio2!$J$3=Foglio2!$E$6,'Assistenti_Amm.vo 1^ Pos.Ec.'!H154,0))))</f>
        <v>0</v>
      </c>
      <c r="K154" s="248">
        <f>IF(Foglio2!$J$3=Foglio2!$E$3,'Ausiliari_Coll.Scol. 1^ Pos.Ec.'!I154,IF(Foglio2!$J$3=Foglio2!$E$4,'Collab._Tecnici 1^ Pos.Ec.'!I154,IF(Foglio2!$J$3=Foglio2!$E$5,'Assistenti_Tecnici 1^ Pos.Ec.'!I154,IF(Foglio2!$J$3=Foglio2!$E$6,'Assistenti_Amm.vo 1^ Pos.Ec.'!I154,0))))</f>
        <v>0</v>
      </c>
      <c r="L154" s="248">
        <f>IF(Foglio2!$J$3=Foglio2!$E$3,'Ausiliari_Coll.Scol. 1^ Pos.Ec.'!J154,IF(Foglio2!$J$3=Foglio2!$E$4,'Collab._Tecnici 1^ Pos.Ec.'!J154,IF(Foglio2!$J$3=Foglio2!$E$5,'Assistenti_Tecnici 1^ Pos.Ec.'!J154,IF(Foglio2!$J$3=Foglio2!$E$6,'Assistenti_Amm.vo 1^ Pos.Ec.'!J154,0))))</f>
        <v>0</v>
      </c>
      <c r="M154" s="248">
        <f>IF(Foglio2!$J$3=Foglio2!$E$3,'Ausiliari_Coll.Scol. 1^ Pos.Ec.'!K154,IF(Foglio2!$J$3=Foglio2!$E$4,'Collab._Tecnici 1^ Pos.Ec.'!K154,IF(Foglio2!$J$3=Foglio2!$E$5,'Assistenti_Tecnici 1^ Pos.Ec.'!K154,IF(Foglio2!$J$3=Foglio2!$E$6,'Assistenti_Amm.vo 1^ Pos.Ec.'!K154,0))))</f>
        <v>0</v>
      </c>
      <c r="N154" s="250">
        <f>IF(Foglio2!$J$3=Foglio2!$E$3,'Ausiliari_Coll.Scol. 1^ Pos.Ec.'!L154,IF(Foglio2!$J$3=Foglio2!$E$4,'Collab._Tecnici 1^ Pos.Ec.'!L154,IF(Foglio2!$J$3=Foglio2!$E$5,'Assistenti_Tecnici 1^ Pos.Ec.'!L154,IF(Foglio2!$J$3=Foglio2!$E$6,'Assistenti_Amm.vo 1^ Pos.Ec.'!L154,0))))</f>
        <v>0</v>
      </c>
      <c r="O154" s="251"/>
      <c r="P154" s="252">
        <f>IF(Foglio2!$J$3=Foglio2!$E$3,'Ausiliari_Coll.Scol. 1^ Pos.Ec.'!N154,IF(Foglio2!$J$3=Foglio2!$E$4,'Collab._Tecnici 1^ Pos.Ec.'!N154,IF(Foglio2!$J$3=Foglio2!$E$5,'Assistenti_Tecnici 1^ Pos.Ec.'!N154,IF(Foglio2!$J$3=Foglio2!$E$6,'Assistenti_Amm.vo 1^ Pos.Ec.'!N154,0))))</f>
        <v>0</v>
      </c>
      <c r="Q154" s="252">
        <f>IF(Foglio2!$J$3=Foglio2!$E$3,'Ausiliari_Coll.Scol. 1^ Pos.Ec.'!O154,IF(Foglio2!$J$3=Foglio2!$E$4,'Collab._Tecnici 1^ Pos.Ec.'!O154,IF(Foglio2!$J$3=Foglio2!$E$5,'Assistenti_Tecnici 1^ Pos.Ec.'!O154,IF(Foglio2!$J$3=Foglio2!$E$6,'Assistenti_Amm.vo 1^ Pos.Ec.'!O154,0))))</f>
        <v>0</v>
      </c>
      <c r="R154" s="252">
        <f>IF(Foglio2!$J$3=Foglio2!$E$3,'Ausiliari_Coll.Scol. 1^ Pos.Ec.'!P154,IF(Foglio2!$J$3=Foglio2!$E$4,'Collab._Tecnici 1^ Pos.Ec.'!P154,IF(Foglio2!$J$3=Foglio2!$E$5,'Assistenti_Tecnici 1^ Pos.Ec.'!P154,IF(Foglio2!$J$3=Foglio2!$E$6,'Assistenti_Amm.vo 1^ Pos.Ec.'!P154,0))))</f>
        <v>0</v>
      </c>
      <c r="S154" s="252">
        <f>IF(Foglio2!$J$3=Foglio2!$E$3,'Ausiliari_Coll.Scol. 1^ Pos.Ec.'!Q154,IF(Foglio2!$J$3=Foglio2!$E$4,'Collab._Tecnici 1^ Pos.Ec.'!Q154,IF(Foglio2!$J$3=Foglio2!$E$5,'Assistenti_Tecnici 1^ Pos.Ec.'!Q154,IF(Foglio2!$J$3=Foglio2!$E$6,'Assistenti_Amm.vo 1^ Pos.Ec.'!Q154,0))))</f>
        <v>0</v>
      </c>
      <c r="T154" s="252">
        <f>IF(Foglio2!$J$3=Foglio2!$E$3,'Ausiliari_Coll.Scol. 1^ Pos.Ec.'!R154,IF(Foglio2!$J$3=Foglio2!$E$4,'Collab._Tecnici 1^ Pos.Ec.'!R154,IF(Foglio2!$J$3=Foglio2!$E$5,'Assistenti_Tecnici 1^ Pos.Ec.'!R154,IF(Foglio2!$J$3=Foglio2!$E$6,'Assistenti_Amm.vo 1^ Pos.Ec.'!R154,0))))</f>
        <v>0</v>
      </c>
      <c r="U154" s="252">
        <f t="shared" ref="U154" si="385">(P154)/12*0.8</f>
        <v>0</v>
      </c>
      <c r="V154" s="252">
        <f t="shared" ref="V154" si="386">(P154+R154)/12*0.8</f>
        <v>0</v>
      </c>
      <c r="W154" s="253" t="str">
        <f t="shared" ref="W154" si="387">"Fascia Da "&amp;F154&amp;" a "&amp;F155&amp;" Decorrenza "&amp;DAY(C146)&amp;"/"&amp;MONTH(C146)&amp;"/"&amp;YEAR(C146)</f>
        <v>Fascia Da 21 a 27 Decorrenza 1/1/2011</v>
      </c>
    </row>
    <row r="155" spans="1:23" ht="9" customHeight="1" x14ac:dyDescent="0.2">
      <c r="B155" s="245">
        <f t="shared" si="318"/>
        <v>40553</v>
      </c>
      <c r="C155" s="377"/>
      <c r="D155" s="377"/>
      <c r="E155" s="254" t="s">
        <v>4</v>
      </c>
      <c r="F155" s="255">
        <v>27</v>
      </c>
      <c r="G155" s="267">
        <f t="shared" ref="G155:N155" si="388">G154*1936.27</f>
        <v>0</v>
      </c>
      <c r="H155" s="256">
        <f t="shared" si="388"/>
        <v>0</v>
      </c>
      <c r="I155" s="256">
        <f t="shared" si="388"/>
        <v>0</v>
      </c>
      <c r="J155" s="267">
        <f t="shared" si="388"/>
        <v>0</v>
      </c>
      <c r="K155" s="267">
        <f t="shared" si="388"/>
        <v>0</v>
      </c>
      <c r="L155" s="257">
        <f t="shared" si="388"/>
        <v>0</v>
      </c>
      <c r="M155" s="267">
        <f t="shared" si="388"/>
        <v>0</v>
      </c>
      <c r="N155" s="267">
        <f t="shared" si="388"/>
        <v>0</v>
      </c>
      <c r="O155" s="183"/>
      <c r="P155" s="184">
        <f t="shared" ref="P155:U155" si="389">P154*1936.27</f>
        <v>0</v>
      </c>
      <c r="Q155" s="184">
        <f t="shared" si="389"/>
        <v>0</v>
      </c>
      <c r="R155" s="184">
        <f t="shared" si="389"/>
        <v>0</v>
      </c>
      <c r="S155" s="184">
        <f t="shared" si="389"/>
        <v>0</v>
      </c>
      <c r="T155" s="184">
        <f t="shared" si="389"/>
        <v>0</v>
      </c>
      <c r="U155" s="184">
        <f t="shared" si="389"/>
        <v>0</v>
      </c>
      <c r="V155" s="184">
        <f t="shared" si="369"/>
        <v>0</v>
      </c>
    </row>
    <row r="156" spans="1:23" ht="12.75" customHeight="1" x14ac:dyDescent="0.2">
      <c r="A156" s="104">
        <f>IF(Foglio2!$J$7=1,TRUNC(V156,0),TRUNC(U156,0))</f>
        <v>0</v>
      </c>
      <c r="B156" s="245">
        <f t="shared" si="318"/>
        <v>40554</v>
      </c>
      <c r="C156" s="377"/>
      <c r="D156" s="377"/>
      <c r="E156" s="259" t="s">
        <v>3</v>
      </c>
      <c r="F156" s="260">
        <v>28</v>
      </c>
      <c r="G156" s="248">
        <f>IF(Foglio2!$J$3=Foglio2!$E$3,'Ausiliari_Coll.Scol. 1^ Pos.Ec.'!E156,IF(Foglio2!$J$3=Foglio2!$E$4,'Collab._Tecnici 1^ Pos.Ec.'!E156,IF(Foglio2!$J$3=Foglio2!$E$5,'Assistenti_Tecnici 1^ Pos.Ec.'!E156,IF(Foglio2!$J$3=Foglio2!$E$6,'Assistenti_Amm.vo 1^ Pos.Ec.'!E156,0))))</f>
        <v>0</v>
      </c>
      <c r="H156" s="248">
        <f>IF(Foglio2!$J$3=Foglio2!$E$3,'Ausiliari_Coll.Scol. 1^ Pos.Ec.'!F156,IF(Foglio2!$J$3=Foglio2!$E$4,'Collab._Tecnici 1^ Pos.Ec.'!F156,IF(Foglio2!$J$3=Foglio2!$E$5,'Assistenti_Tecnici 1^ Pos.Ec.'!F156,IF(Foglio2!$J$3=Foglio2!$E$6,'Assistenti_Amm.vo 1^ Pos.Ec.'!F156,0))))</f>
        <v>0</v>
      </c>
      <c r="I156" s="248">
        <f>IF(Foglio2!$J$3=Foglio2!$E$3,'Ausiliari_Coll.Scol. 1^ Pos.Ec.'!G156,IF(Foglio2!$J$3=Foglio2!$E$4,'Collab._Tecnici 1^ Pos.Ec.'!G156,IF(Foglio2!$J$3=Foglio2!$E$5,'Assistenti_Tecnici 1^ Pos.Ec.'!G156,IF(Foglio2!$J$3=Foglio2!$E$6,'Assistenti_Amm.vo 1^ Pos.Ec.'!G156,0))))</f>
        <v>0</v>
      </c>
      <c r="J156" s="248">
        <f>IF(Foglio2!$J$3=Foglio2!$E$3,'Ausiliari_Coll.Scol. 1^ Pos.Ec.'!H156,IF(Foglio2!$J$3=Foglio2!$E$4,'Collab._Tecnici 1^ Pos.Ec.'!H156,IF(Foglio2!$J$3=Foglio2!$E$5,'Assistenti_Tecnici 1^ Pos.Ec.'!H156,IF(Foglio2!$J$3=Foglio2!$E$6,'Assistenti_Amm.vo 1^ Pos.Ec.'!H156,0))))</f>
        <v>0</v>
      </c>
      <c r="K156" s="248">
        <f>IF(Foglio2!$J$3=Foglio2!$E$3,'Ausiliari_Coll.Scol. 1^ Pos.Ec.'!I156,IF(Foglio2!$J$3=Foglio2!$E$4,'Collab._Tecnici 1^ Pos.Ec.'!I156,IF(Foglio2!$J$3=Foglio2!$E$5,'Assistenti_Tecnici 1^ Pos.Ec.'!I156,IF(Foglio2!$J$3=Foglio2!$E$6,'Assistenti_Amm.vo 1^ Pos.Ec.'!I156,0))))</f>
        <v>0</v>
      </c>
      <c r="L156" s="248">
        <f>IF(Foglio2!$J$3=Foglio2!$E$3,'Ausiliari_Coll.Scol. 1^ Pos.Ec.'!J156,IF(Foglio2!$J$3=Foglio2!$E$4,'Collab._Tecnici 1^ Pos.Ec.'!J156,IF(Foglio2!$J$3=Foglio2!$E$5,'Assistenti_Tecnici 1^ Pos.Ec.'!J156,IF(Foglio2!$J$3=Foglio2!$E$6,'Assistenti_Amm.vo 1^ Pos.Ec.'!J156,0))))</f>
        <v>0</v>
      </c>
      <c r="M156" s="248">
        <f>IF(Foglio2!$J$3=Foglio2!$E$3,'Ausiliari_Coll.Scol. 1^ Pos.Ec.'!K156,IF(Foglio2!$J$3=Foglio2!$E$4,'Collab._Tecnici 1^ Pos.Ec.'!K156,IF(Foglio2!$J$3=Foglio2!$E$5,'Assistenti_Tecnici 1^ Pos.Ec.'!K156,IF(Foglio2!$J$3=Foglio2!$E$6,'Assistenti_Amm.vo 1^ Pos.Ec.'!K156,0))))</f>
        <v>0</v>
      </c>
      <c r="N156" s="250">
        <f>IF(Foglio2!$J$3=Foglio2!$E$3,'Ausiliari_Coll.Scol. 1^ Pos.Ec.'!L156,IF(Foglio2!$J$3=Foglio2!$E$4,'Collab._Tecnici 1^ Pos.Ec.'!L156,IF(Foglio2!$J$3=Foglio2!$E$5,'Assistenti_Tecnici 1^ Pos.Ec.'!L156,IF(Foglio2!$J$3=Foglio2!$E$6,'Assistenti_Amm.vo 1^ Pos.Ec.'!L156,0))))</f>
        <v>0</v>
      </c>
      <c r="O156" s="251"/>
      <c r="P156" s="252">
        <f>IF(Foglio2!$J$3=Foglio2!$E$3,'Ausiliari_Coll.Scol. 1^ Pos.Ec.'!N156,IF(Foglio2!$J$3=Foglio2!$E$4,'Collab._Tecnici 1^ Pos.Ec.'!N156,IF(Foglio2!$J$3=Foglio2!$E$5,'Assistenti_Tecnici 1^ Pos.Ec.'!N156,IF(Foglio2!$J$3=Foglio2!$E$6,'Assistenti_Amm.vo 1^ Pos.Ec.'!N156,0))))</f>
        <v>0</v>
      </c>
      <c r="Q156" s="252">
        <f>IF(Foglio2!$J$3=Foglio2!$E$3,'Ausiliari_Coll.Scol. 1^ Pos.Ec.'!O156,IF(Foglio2!$J$3=Foglio2!$E$4,'Collab._Tecnici 1^ Pos.Ec.'!O156,IF(Foglio2!$J$3=Foglio2!$E$5,'Assistenti_Tecnici 1^ Pos.Ec.'!O156,IF(Foglio2!$J$3=Foglio2!$E$6,'Assistenti_Amm.vo 1^ Pos.Ec.'!O156,0))))</f>
        <v>0</v>
      </c>
      <c r="R156" s="252">
        <f>IF(Foglio2!$J$3=Foglio2!$E$3,'Ausiliari_Coll.Scol. 1^ Pos.Ec.'!P156,IF(Foglio2!$J$3=Foglio2!$E$4,'Collab._Tecnici 1^ Pos.Ec.'!P156,IF(Foglio2!$J$3=Foglio2!$E$5,'Assistenti_Tecnici 1^ Pos.Ec.'!P156,IF(Foglio2!$J$3=Foglio2!$E$6,'Assistenti_Amm.vo 1^ Pos.Ec.'!P156,0))))</f>
        <v>0</v>
      </c>
      <c r="S156" s="252">
        <f>IF(Foglio2!$J$3=Foglio2!$E$3,'Ausiliari_Coll.Scol. 1^ Pos.Ec.'!Q156,IF(Foglio2!$J$3=Foglio2!$E$4,'Collab._Tecnici 1^ Pos.Ec.'!Q156,IF(Foglio2!$J$3=Foglio2!$E$5,'Assistenti_Tecnici 1^ Pos.Ec.'!Q156,IF(Foglio2!$J$3=Foglio2!$E$6,'Assistenti_Amm.vo 1^ Pos.Ec.'!Q156,0))))</f>
        <v>0</v>
      </c>
      <c r="T156" s="252">
        <f>IF(Foglio2!$J$3=Foglio2!$E$3,'Ausiliari_Coll.Scol. 1^ Pos.Ec.'!R156,IF(Foglio2!$J$3=Foglio2!$E$4,'Collab._Tecnici 1^ Pos.Ec.'!R156,IF(Foglio2!$J$3=Foglio2!$E$5,'Assistenti_Tecnici 1^ Pos.Ec.'!R156,IF(Foglio2!$J$3=Foglio2!$E$6,'Assistenti_Amm.vo 1^ Pos.Ec.'!R156,0))))</f>
        <v>0</v>
      </c>
      <c r="U156" s="252">
        <f t="shared" ref="U156" si="390">(P156)/12*0.8</f>
        <v>0</v>
      </c>
      <c r="V156" s="252">
        <f t="shared" ref="V156" si="391">(P156+R156)/12*0.8</f>
        <v>0</v>
      </c>
      <c r="W156" s="253" t="str">
        <f t="shared" ref="W156" si="392">"Fascia Da "&amp;F156&amp;" a "&amp;F157&amp;" Decorrenza "&amp;DAY(C146)&amp;"/"&amp;MONTH(C146)&amp;"/"&amp;YEAR(C146)</f>
        <v>Fascia Da 28 a 34 Decorrenza 1/1/2011</v>
      </c>
    </row>
    <row r="157" spans="1:23" ht="9" customHeight="1" x14ac:dyDescent="0.2">
      <c r="B157" s="245">
        <f t="shared" si="318"/>
        <v>40555</v>
      </c>
      <c r="C157" s="377"/>
      <c r="D157" s="377"/>
      <c r="E157" s="254" t="s">
        <v>4</v>
      </c>
      <c r="F157" s="255">
        <v>34</v>
      </c>
      <c r="G157" s="267">
        <f t="shared" ref="G157:N157" si="393">G156*1936.27</f>
        <v>0</v>
      </c>
      <c r="H157" s="256">
        <f t="shared" si="393"/>
        <v>0</v>
      </c>
      <c r="I157" s="256">
        <f t="shared" si="393"/>
        <v>0</v>
      </c>
      <c r="J157" s="267">
        <f t="shared" si="393"/>
        <v>0</v>
      </c>
      <c r="K157" s="267">
        <f t="shared" si="393"/>
        <v>0</v>
      </c>
      <c r="L157" s="257">
        <f t="shared" si="393"/>
        <v>0</v>
      </c>
      <c r="M157" s="267">
        <f t="shared" si="393"/>
        <v>0</v>
      </c>
      <c r="N157" s="267">
        <f t="shared" si="393"/>
        <v>0</v>
      </c>
      <c r="O157" s="183"/>
      <c r="P157" s="184">
        <f t="shared" ref="P157:U157" si="394">P156*1936.27</f>
        <v>0</v>
      </c>
      <c r="Q157" s="184">
        <f t="shared" si="394"/>
        <v>0</v>
      </c>
      <c r="R157" s="184">
        <f t="shared" si="394"/>
        <v>0</v>
      </c>
      <c r="S157" s="184">
        <f t="shared" si="394"/>
        <v>0</v>
      </c>
      <c r="T157" s="184">
        <f t="shared" si="394"/>
        <v>0</v>
      </c>
      <c r="U157" s="184">
        <f t="shared" si="394"/>
        <v>0</v>
      </c>
      <c r="V157" s="184">
        <f t="shared" si="369"/>
        <v>0</v>
      </c>
    </row>
    <row r="158" spans="1:23" ht="12.75" customHeight="1" x14ac:dyDescent="0.2">
      <c r="A158" s="104">
        <f>IF(Foglio2!$J$7=1,TRUNC(V158,0),TRUNC(U158,0))</f>
        <v>0</v>
      </c>
      <c r="B158" s="245">
        <f t="shared" si="318"/>
        <v>40556</v>
      </c>
      <c r="C158" s="377"/>
      <c r="D158" s="377"/>
      <c r="E158" s="259" t="s">
        <v>3</v>
      </c>
      <c r="F158" s="260">
        <v>35</v>
      </c>
      <c r="G158" s="248">
        <f>IF(Foglio2!$J$3=Foglio2!$E$3,'Ausiliari_Coll.Scol. 1^ Pos.Ec.'!E158,IF(Foglio2!$J$3=Foglio2!$E$4,'Collab._Tecnici 1^ Pos.Ec.'!E158,IF(Foglio2!$J$3=Foglio2!$E$5,'Assistenti_Tecnici 1^ Pos.Ec.'!E158,IF(Foglio2!$J$3=Foglio2!$E$6,'Assistenti_Amm.vo 1^ Pos.Ec.'!E158,0))))</f>
        <v>0</v>
      </c>
      <c r="H158" s="248">
        <f>IF(Foglio2!$J$3=Foglio2!$E$3,'Ausiliari_Coll.Scol. 1^ Pos.Ec.'!F158,IF(Foglio2!$J$3=Foglio2!$E$4,'Collab._Tecnici 1^ Pos.Ec.'!F158,IF(Foglio2!$J$3=Foglio2!$E$5,'Assistenti_Tecnici 1^ Pos.Ec.'!F158,IF(Foglio2!$J$3=Foglio2!$E$6,'Assistenti_Amm.vo 1^ Pos.Ec.'!F158,0))))</f>
        <v>0</v>
      </c>
      <c r="I158" s="248">
        <f>IF(Foglio2!$J$3=Foglio2!$E$3,'Ausiliari_Coll.Scol. 1^ Pos.Ec.'!G158,IF(Foglio2!$J$3=Foglio2!$E$4,'Collab._Tecnici 1^ Pos.Ec.'!G158,IF(Foglio2!$J$3=Foglio2!$E$5,'Assistenti_Tecnici 1^ Pos.Ec.'!G158,IF(Foglio2!$J$3=Foglio2!$E$6,'Assistenti_Amm.vo 1^ Pos.Ec.'!G158,0))))</f>
        <v>0</v>
      </c>
      <c r="J158" s="248">
        <f>IF(Foglio2!$J$3=Foglio2!$E$3,'Ausiliari_Coll.Scol. 1^ Pos.Ec.'!H158,IF(Foglio2!$J$3=Foglio2!$E$4,'Collab._Tecnici 1^ Pos.Ec.'!H158,IF(Foglio2!$J$3=Foglio2!$E$5,'Assistenti_Tecnici 1^ Pos.Ec.'!H158,IF(Foglio2!$J$3=Foglio2!$E$6,'Assistenti_Amm.vo 1^ Pos.Ec.'!H158,0))))</f>
        <v>0</v>
      </c>
      <c r="K158" s="248">
        <f>IF(Foglio2!$J$3=Foglio2!$E$3,'Ausiliari_Coll.Scol. 1^ Pos.Ec.'!I158,IF(Foglio2!$J$3=Foglio2!$E$4,'Collab._Tecnici 1^ Pos.Ec.'!I158,IF(Foglio2!$J$3=Foglio2!$E$5,'Assistenti_Tecnici 1^ Pos.Ec.'!I158,IF(Foglio2!$J$3=Foglio2!$E$6,'Assistenti_Amm.vo 1^ Pos.Ec.'!I158,0))))</f>
        <v>0</v>
      </c>
      <c r="L158" s="248">
        <f>IF(Foglio2!$J$3=Foglio2!$E$3,'Ausiliari_Coll.Scol. 1^ Pos.Ec.'!J158,IF(Foglio2!$J$3=Foglio2!$E$4,'Collab._Tecnici 1^ Pos.Ec.'!J158,IF(Foglio2!$J$3=Foglio2!$E$5,'Assistenti_Tecnici 1^ Pos.Ec.'!J158,IF(Foglio2!$J$3=Foglio2!$E$6,'Assistenti_Amm.vo 1^ Pos.Ec.'!J158,0))))</f>
        <v>0</v>
      </c>
      <c r="M158" s="248">
        <f>IF(Foglio2!$J$3=Foglio2!$E$3,'Ausiliari_Coll.Scol. 1^ Pos.Ec.'!K158,IF(Foglio2!$J$3=Foglio2!$E$4,'Collab._Tecnici 1^ Pos.Ec.'!K158,IF(Foglio2!$J$3=Foglio2!$E$5,'Assistenti_Tecnici 1^ Pos.Ec.'!K158,IF(Foglio2!$J$3=Foglio2!$E$6,'Assistenti_Amm.vo 1^ Pos.Ec.'!K158,0))))</f>
        <v>0</v>
      </c>
      <c r="N158" s="250">
        <f>IF(Foglio2!$J$3=Foglio2!$E$3,'Ausiliari_Coll.Scol. 1^ Pos.Ec.'!L158,IF(Foglio2!$J$3=Foglio2!$E$4,'Collab._Tecnici 1^ Pos.Ec.'!L158,IF(Foglio2!$J$3=Foglio2!$E$5,'Assistenti_Tecnici 1^ Pos.Ec.'!L158,IF(Foglio2!$J$3=Foglio2!$E$6,'Assistenti_Amm.vo 1^ Pos.Ec.'!L158,0))))</f>
        <v>0</v>
      </c>
      <c r="O158" s="251"/>
      <c r="P158" s="252">
        <f>IF(Foglio2!$J$3=Foglio2!$E$3,'Ausiliari_Coll.Scol. 1^ Pos.Ec.'!N158,IF(Foglio2!$J$3=Foglio2!$E$4,'Collab._Tecnici 1^ Pos.Ec.'!N158,IF(Foglio2!$J$3=Foglio2!$E$5,'Assistenti_Tecnici 1^ Pos.Ec.'!N158,IF(Foglio2!$J$3=Foglio2!$E$6,'Assistenti_Amm.vo 1^ Pos.Ec.'!N158,0))))</f>
        <v>0</v>
      </c>
      <c r="Q158" s="252">
        <f>IF(Foglio2!$J$3=Foglio2!$E$3,'Ausiliari_Coll.Scol. 1^ Pos.Ec.'!O158,IF(Foglio2!$J$3=Foglio2!$E$4,'Collab._Tecnici 1^ Pos.Ec.'!O158,IF(Foglio2!$J$3=Foglio2!$E$5,'Assistenti_Tecnici 1^ Pos.Ec.'!O158,IF(Foglio2!$J$3=Foglio2!$E$6,'Assistenti_Amm.vo 1^ Pos.Ec.'!O158,0))))</f>
        <v>0</v>
      </c>
      <c r="R158" s="252">
        <f>IF(Foglio2!$J$3=Foglio2!$E$3,'Ausiliari_Coll.Scol. 1^ Pos.Ec.'!P158,IF(Foglio2!$J$3=Foglio2!$E$4,'Collab._Tecnici 1^ Pos.Ec.'!P158,IF(Foglio2!$J$3=Foglio2!$E$5,'Assistenti_Tecnici 1^ Pos.Ec.'!P158,IF(Foglio2!$J$3=Foglio2!$E$6,'Assistenti_Amm.vo 1^ Pos.Ec.'!P158,0))))</f>
        <v>0</v>
      </c>
      <c r="S158" s="252">
        <f>IF(Foglio2!$J$3=Foglio2!$E$3,'Ausiliari_Coll.Scol. 1^ Pos.Ec.'!Q158,IF(Foglio2!$J$3=Foglio2!$E$4,'Collab._Tecnici 1^ Pos.Ec.'!Q158,IF(Foglio2!$J$3=Foglio2!$E$5,'Assistenti_Tecnici 1^ Pos.Ec.'!Q158,IF(Foglio2!$J$3=Foglio2!$E$6,'Assistenti_Amm.vo 1^ Pos.Ec.'!Q158,0))))</f>
        <v>0</v>
      </c>
      <c r="T158" s="252">
        <f>IF(Foglio2!$J$3=Foglio2!$E$3,'Ausiliari_Coll.Scol. 1^ Pos.Ec.'!R158,IF(Foglio2!$J$3=Foglio2!$E$4,'Collab._Tecnici 1^ Pos.Ec.'!R158,IF(Foglio2!$J$3=Foglio2!$E$5,'Assistenti_Tecnici 1^ Pos.Ec.'!R158,IF(Foglio2!$J$3=Foglio2!$E$6,'Assistenti_Amm.vo 1^ Pos.Ec.'!R158,0))))</f>
        <v>0</v>
      </c>
      <c r="U158" s="252">
        <f t="shared" ref="U158" si="395">(P158)/12*0.8</f>
        <v>0</v>
      </c>
      <c r="V158" s="252">
        <f t="shared" ref="V158" si="396">(P158+R158)/12*0.8</f>
        <v>0</v>
      </c>
      <c r="W158" s="253" t="str">
        <f t="shared" ref="W158" si="397">"Fascia Da "&amp;F158&amp;" a "&amp;F159&amp;" Decorrenza "&amp;DAY(C146)&amp;"/"&amp;MONTH(C146)&amp;"/"&amp;YEAR(C146)</f>
        <v>Fascia Da 35 a  Decorrenza 1/1/2011</v>
      </c>
    </row>
    <row r="159" spans="1:23" ht="9" customHeight="1" x14ac:dyDescent="0.2">
      <c r="B159" s="245">
        <f t="shared" si="318"/>
        <v>40557</v>
      </c>
      <c r="C159" s="378"/>
      <c r="D159" s="378"/>
      <c r="E159" s="264" t="s">
        <v>4</v>
      </c>
      <c r="F159" s="265"/>
      <c r="G159" s="267">
        <f t="shared" ref="G159:N159" si="398">G158*1936.27</f>
        <v>0</v>
      </c>
      <c r="H159" s="267">
        <f t="shared" si="398"/>
        <v>0</v>
      </c>
      <c r="I159" s="267">
        <f t="shared" si="398"/>
        <v>0</v>
      </c>
      <c r="J159" s="267">
        <f t="shared" si="398"/>
        <v>0</v>
      </c>
      <c r="K159" s="267">
        <f t="shared" si="398"/>
        <v>0</v>
      </c>
      <c r="L159" s="267">
        <f t="shared" si="398"/>
        <v>0</v>
      </c>
      <c r="M159" s="267">
        <f t="shared" si="398"/>
        <v>0</v>
      </c>
      <c r="N159" s="267">
        <f t="shared" si="398"/>
        <v>0</v>
      </c>
      <c r="O159" s="183"/>
      <c r="P159" s="269">
        <f t="shared" ref="P159:U159" si="399">P158*1936.27</f>
        <v>0</v>
      </c>
      <c r="Q159" s="269">
        <f t="shared" si="399"/>
        <v>0</v>
      </c>
      <c r="R159" s="269">
        <f t="shared" si="399"/>
        <v>0</v>
      </c>
      <c r="S159" s="269">
        <f t="shared" si="399"/>
        <v>0</v>
      </c>
      <c r="T159" s="184">
        <f t="shared" si="399"/>
        <v>0</v>
      </c>
      <c r="U159" s="184">
        <f t="shared" si="399"/>
        <v>0</v>
      </c>
      <c r="V159" s="184">
        <f t="shared" si="369"/>
        <v>0</v>
      </c>
    </row>
    <row r="160" spans="1:23" ht="12.75" customHeight="1" x14ac:dyDescent="0.2">
      <c r="A160" s="104">
        <f>IF(Foglio2!$J$7=1,TRUNC(V160,0),TRUNC(U160,0))</f>
        <v>0</v>
      </c>
      <c r="B160" s="245">
        <f t="shared" ref="B160" si="400">C162</f>
        <v>42370</v>
      </c>
      <c r="C160" s="375">
        <v>42370</v>
      </c>
      <c r="D160" s="375">
        <v>42735</v>
      </c>
      <c r="E160" s="246" t="s">
        <v>3</v>
      </c>
      <c r="F160" s="247">
        <v>0</v>
      </c>
      <c r="G160" s="248">
        <f>IF(Foglio2!$J$3=Foglio2!$E$3,'Ausiliari_Coll.Scol. 1^ Pos.Ec.'!E160,IF(Foglio2!$J$3=Foglio2!$E$4,'Collab._Tecnici 1^ Pos.Ec.'!E160,IF(Foglio2!$J$3=Foglio2!$E$5,'Assistenti_Tecnici 1^ Pos.Ec.'!E160,IF(Foglio2!$J$3=Foglio2!$E$6,'Assistenti_Amm.vo 1^ Pos.Ec.'!E160,0))))</f>
        <v>0</v>
      </c>
      <c r="H160" s="248">
        <f>IF(Foglio2!$J$3=Foglio2!$E$3,'Ausiliari_Coll.Scol. 1^ Pos.Ec.'!F160,IF(Foglio2!$J$3=Foglio2!$E$4,'Collab._Tecnici 1^ Pos.Ec.'!F160,IF(Foglio2!$J$3=Foglio2!$E$5,'Assistenti_Tecnici 1^ Pos.Ec.'!F160,IF(Foglio2!$J$3=Foglio2!$E$6,'Assistenti_Amm.vo 1^ Pos.Ec.'!F160,0))))</f>
        <v>0</v>
      </c>
      <c r="I160" s="248">
        <f>IF(Foglio2!$J$3=Foglio2!$E$3,'Ausiliari_Coll.Scol. 1^ Pos.Ec.'!G160,IF(Foglio2!$J$3=Foglio2!$E$4,'Collab._Tecnici 1^ Pos.Ec.'!G160,IF(Foglio2!$J$3=Foglio2!$E$5,'Assistenti_Tecnici 1^ Pos.Ec.'!G160,IF(Foglio2!$J$3=Foglio2!$E$6,'Assistenti_Amm.vo 1^ Pos.Ec.'!G160,0))))</f>
        <v>0</v>
      </c>
      <c r="J160" s="248">
        <f>IF(Foglio2!$J$3=Foglio2!$E$3,'Ausiliari_Coll.Scol. 1^ Pos.Ec.'!H160,IF(Foglio2!$J$3=Foglio2!$E$4,'Collab._Tecnici 1^ Pos.Ec.'!H160,IF(Foglio2!$J$3=Foglio2!$E$5,'Assistenti_Tecnici 1^ Pos.Ec.'!H160,IF(Foglio2!$J$3=Foglio2!$E$6,'Assistenti_Amm.vo 1^ Pos.Ec.'!H160,0))))</f>
        <v>0</v>
      </c>
      <c r="K160" s="248">
        <f>IF(Foglio2!$J$3=Foglio2!$E$3,'Ausiliari_Coll.Scol. 1^ Pos.Ec.'!I160,IF(Foglio2!$J$3=Foglio2!$E$4,'Collab._Tecnici 1^ Pos.Ec.'!I160,IF(Foglio2!$J$3=Foglio2!$E$5,'Assistenti_Tecnici 1^ Pos.Ec.'!I160,IF(Foglio2!$J$3=Foglio2!$E$6,'Assistenti_Amm.vo 1^ Pos.Ec.'!I160,0))))</f>
        <v>0</v>
      </c>
      <c r="L160" s="248">
        <f>IF(Foglio2!$J$3=Foglio2!$E$3,'Ausiliari_Coll.Scol. 1^ Pos.Ec.'!J160,IF(Foglio2!$J$3=Foglio2!$E$4,'Collab._Tecnici 1^ Pos.Ec.'!J160,IF(Foglio2!$J$3=Foglio2!$E$5,'Assistenti_Tecnici 1^ Pos.Ec.'!J160,IF(Foglio2!$J$3=Foglio2!$E$6,'Assistenti_Amm.vo 1^ Pos.Ec.'!J160,0))))</f>
        <v>0</v>
      </c>
      <c r="M160" s="248">
        <f>IF(Foglio2!$J$3=Foglio2!$E$3,'Ausiliari_Coll.Scol. 1^ Pos.Ec.'!K160,IF(Foglio2!$J$3=Foglio2!$E$4,'Collab._Tecnici 1^ Pos.Ec.'!K160,IF(Foglio2!$J$3=Foglio2!$E$5,'Assistenti_Tecnici 1^ Pos.Ec.'!K160,IF(Foglio2!$J$3=Foglio2!$E$6,'Assistenti_Amm.vo 1^ Pos.Ec.'!K160,0))))</f>
        <v>0</v>
      </c>
      <c r="N160" s="250">
        <f>IF(Foglio2!$J$3=Foglio2!$E$3,'Ausiliari_Coll.Scol. 1^ Pos.Ec.'!L160,IF(Foglio2!$J$3=Foglio2!$E$4,'Collab._Tecnici 1^ Pos.Ec.'!L160,IF(Foglio2!$J$3=Foglio2!$E$5,'Assistenti_Tecnici 1^ Pos.Ec.'!L160,IF(Foglio2!$J$3=Foglio2!$E$6,'Assistenti_Amm.vo 1^ Pos.Ec.'!L160,0))))</f>
        <v>0</v>
      </c>
      <c r="O160" s="251"/>
      <c r="P160" s="252">
        <f>IF(Foglio2!$J$3=Foglio2!$E$3,'Ausiliari_Coll.Scol. 1^ Pos.Ec.'!N160,IF(Foglio2!$J$3=Foglio2!$E$4,'Collab._Tecnici 1^ Pos.Ec.'!N160,IF(Foglio2!$J$3=Foglio2!$E$5,'Assistenti_Tecnici 1^ Pos.Ec.'!N160,IF(Foglio2!$J$3=Foglio2!$E$6,'Assistenti_Amm.vo 1^ Pos.Ec.'!N160,0))))</f>
        <v>0</v>
      </c>
      <c r="Q160" s="252">
        <f>IF(Foglio2!$J$3=Foglio2!$E$3,'Ausiliari_Coll.Scol. 1^ Pos.Ec.'!O160,IF(Foglio2!$J$3=Foglio2!$E$4,'Collab._Tecnici 1^ Pos.Ec.'!O160,IF(Foglio2!$J$3=Foglio2!$E$5,'Assistenti_Tecnici 1^ Pos.Ec.'!O160,IF(Foglio2!$J$3=Foglio2!$E$6,'Assistenti_Amm.vo 1^ Pos.Ec.'!O160,0))))</f>
        <v>0</v>
      </c>
      <c r="R160" s="252">
        <f>IF(Foglio2!$J$3=Foglio2!$E$3,'Ausiliari_Coll.Scol. 1^ Pos.Ec.'!P160,IF(Foglio2!$J$3=Foglio2!$E$4,'Collab._Tecnici 1^ Pos.Ec.'!P160,IF(Foglio2!$J$3=Foglio2!$E$5,'Assistenti_Tecnici 1^ Pos.Ec.'!P160,IF(Foglio2!$J$3=Foglio2!$E$6,'Assistenti_Amm.vo 1^ Pos.Ec.'!P160,0))))</f>
        <v>0</v>
      </c>
      <c r="S160" s="252">
        <f>IF(Foglio2!$J$3=Foglio2!$E$3,'Ausiliari_Coll.Scol. 1^ Pos.Ec.'!Q160,IF(Foglio2!$J$3=Foglio2!$E$4,'Collab._Tecnici 1^ Pos.Ec.'!Q160,IF(Foglio2!$J$3=Foglio2!$E$5,'Assistenti_Tecnici 1^ Pos.Ec.'!Q160,IF(Foglio2!$J$3=Foglio2!$E$6,'Assistenti_Amm.vo 1^ Pos.Ec.'!Q160,0))))</f>
        <v>0</v>
      </c>
      <c r="T160" s="252">
        <f>IF(Foglio2!$J$3=Foglio2!$E$3,'Ausiliari_Coll.Scol. 1^ Pos.Ec.'!R160,IF(Foglio2!$J$3=Foglio2!$E$4,'Collab._Tecnici 1^ Pos.Ec.'!R160,IF(Foglio2!$J$3=Foglio2!$E$5,'Assistenti_Tecnici 1^ Pos.Ec.'!R160,IF(Foglio2!$J$3=Foglio2!$E$6,'Assistenti_Amm.vo 1^ Pos.Ec.'!R160,0))))</f>
        <v>0</v>
      </c>
      <c r="U160" s="252">
        <f t="shared" ref="U160" si="401">(P160)/12*0.8</f>
        <v>0</v>
      </c>
      <c r="V160" s="252">
        <f t="shared" ref="V160" si="402">(P160+R160)/12*0.8</f>
        <v>0</v>
      </c>
      <c r="W160" s="253" t="str">
        <f t="shared" si="366"/>
        <v>Fascia Da 0 a 8 Decorrenza 1/1/2016</v>
      </c>
    </row>
    <row r="161" spans="1:23" ht="9" customHeight="1" x14ac:dyDescent="0.2">
      <c r="B161" s="245">
        <f t="shared" si="367"/>
        <v>42371</v>
      </c>
      <c r="C161" s="376"/>
      <c r="D161" s="376"/>
      <c r="E161" s="254" t="s">
        <v>4</v>
      </c>
      <c r="F161" s="255">
        <v>8</v>
      </c>
      <c r="G161" s="267">
        <f t="shared" ref="G161:N161" si="403">G160*1936.27</f>
        <v>0</v>
      </c>
      <c r="H161" s="256">
        <f t="shared" si="403"/>
        <v>0</v>
      </c>
      <c r="I161" s="256">
        <f t="shared" si="403"/>
        <v>0</v>
      </c>
      <c r="J161" s="267">
        <f t="shared" si="403"/>
        <v>0</v>
      </c>
      <c r="K161" s="267">
        <f t="shared" si="403"/>
        <v>0</v>
      </c>
      <c r="L161" s="257">
        <f t="shared" si="403"/>
        <v>0</v>
      </c>
      <c r="M161" s="267">
        <f t="shared" si="403"/>
        <v>0</v>
      </c>
      <c r="N161" s="267">
        <f t="shared" si="403"/>
        <v>0</v>
      </c>
      <c r="O161" s="183"/>
      <c r="P161" s="184">
        <f t="shared" ref="P161:U161" si="404">P160*1936.27</f>
        <v>0</v>
      </c>
      <c r="Q161" s="184">
        <f t="shared" si="404"/>
        <v>0</v>
      </c>
      <c r="R161" s="184">
        <f t="shared" si="404"/>
        <v>0</v>
      </c>
      <c r="S161" s="184">
        <f t="shared" si="404"/>
        <v>0</v>
      </c>
      <c r="T161" s="184">
        <f t="shared" si="404"/>
        <v>0</v>
      </c>
      <c r="U161" s="184">
        <f t="shared" si="404"/>
        <v>0</v>
      </c>
      <c r="V161" s="184">
        <f t="shared" si="369"/>
        <v>0</v>
      </c>
    </row>
    <row r="162" spans="1:23" ht="12.75" customHeight="1" x14ac:dyDescent="0.2">
      <c r="A162" s="104">
        <f>IF(Foglio2!$J$7=1,TRUNC(V162,0),TRUNC(U162,0))</f>
        <v>0</v>
      </c>
      <c r="B162" s="245">
        <f t="shared" si="367"/>
        <v>42372</v>
      </c>
      <c r="C162" s="498">
        <v>42370</v>
      </c>
      <c r="D162" s="498">
        <v>42735</v>
      </c>
      <c r="E162" s="259" t="s">
        <v>3</v>
      </c>
      <c r="F162" s="260">
        <v>9</v>
      </c>
      <c r="G162" s="248">
        <f>IF(Foglio2!$J$3=Foglio2!$E$3,'Ausiliari_Coll.Scol. 1^ Pos.Ec.'!E162,IF(Foglio2!$J$3=Foglio2!$E$4,'Collab._Tecnici 1^ Pos.Ec.'!E162,IF(Foglio2!$J$3=Foglio2!$E$5,'Assistenti_Tecnici 1^ Pos.Ec.'!E162,IF(Foglio2!$J$3=Foglio2!$E$6,'Assistenti_Amm.vo 1^ Pos.Ec.'!E162,0))))</f>
        <v>0</v>
      </c>
      <c r="H162" s="248">
        <f>IF(Foglio2!$J$3=Foglio2!$E$3,'Ausiliari_Coll.Scol. 1^ Pos.Ec.'!F162,IF(Foglio2!$J$3=Foglio2!$E$4,'Collab._Tecnici 1^ Pos.Ec.'!F162,IF(Foglio2!$J$3=Foglio2!$E$5,'Assistenti_Tecnici 1^ Pos.Ec.'!F162,IF(Foglio2!$J$3=Foglio2!$E$6,'Assistenti_Amm.vo 1^ Pos.Ec.'!F162,0))))</f>
        <v>0</v>
      </c>
      <c r="I162" s="248">
        <f>IF(Foglio2!$J$3=Foglio2!$E$3,'Ausiliari_Coll.Scol. 1^ Pos.Ec.'!G162,IF(Foglio2!$J$3=Foglio2!$E$4,'Collab._Tecnici 1^ Pos.Ec.'!G162,IF(Foglio2!$J$3=Foglio2!$E$5,'Assistenti_Tecnici 1^ Pos.Ec.'!G162,IF(Foglio2!$J$3=Foglio2!$E$6,'Assistenti_Amm.vo 1^ Pos.Ec.'!G162,0))))</f>
        <v>0</v>
      </c>
      <c r="J162" s="248">
        <f>IF(Foglio2!$J$3=Foglio2!$E$3,'Ausiliari_Coll.Scol. 1^ Pos.Ec.'!H162,IF(Foglio2!$J$3=Foglio2!$E$4,'Collab._Tecnici 1^ Pos.Ec.'!H162,IF(Foglio2!$J$3=Foglio2!$E$5,'Assistenti_Tecnici 1^ Pos.Ec.'!H162,IF(Foglio2!$J$3=Foglio2!$E$6,'Assistenti_Amm.vo 1^ Pos.Ec.'!H162,0))))</f>
        <v>0</v>
      </c>
      <c r="K162" s="248">
        <f>IF(Foglio2!$J$3=Foglio2!$E$3,'Ausiliari_Coll.Scol. 1^ Pos.Ec.'!I162,IF(Foglio2!$J$3=Foglio2!$E$4,'Collab._Tecnici 1^ Pos.Ec.'!I162,IF(Foglio2!$J$3=Foglio2!$E$5,'Assistenti_Tecnici 1^ Pos.Ec.'!I162,IF(Foglio2!$J$3=Foglio2!$E$6,'Assistenti_Amm.vo 1^ Pos.Ec.'!I162,0))))</f>
        <v>0</v>
      </c>
      <c r="L162" s="248">
        <f>IF(Foglio2!$J$3=Foglio2!$E$3,'Ausiliari_Coll.Scol. 1^ Pos.Ec.'!J162,IF(Foglio2!$J$3=Foglio2!$E$4,'Collab._Tecnici 1^ Pos.Ec.'!J162,IF(Foglio2!$J$3=Foglio2!$E$5,'Assistenti_Tecnici 1^ Pos.Ec.'!J162,IF(Foglio2!$J$3=Foglio2!$E$6,'Assistenti_Amm.vo 1^ Pos.Ec.'!J162,0))))</f>
        <v>0</v>
      </c>
      <c r="M162" s="248">
        <f>IF(Foglio2!$J$3=Foglio2!$E$3,'Ausiliari_Coll.Scol. 1^ Pos.Ec.'!K162,IF(Foglio2!$J$3=Foglio2!$E$4,'Collab._Tecnici 1^ Pos.Ec.'!K162,IF(Foglio2!$J$3=Foglio2!$E$5,'Assistenti_Tecnici 1^ Pos.Ec.'!K162,IF(Foglio2!$J$3=Foglio2!$E$6,'Assistenti_Amm.vo 1^ Pos.Ec.'!K162,0))))</f>
        <v>0</v>
      </c>
      <c r="N162" s="250">
        <f>IF(Foglio2!$J$3=Foglio2!$E$3,'Ausiliari_Coll.Scol. 1^ Pos.Ec.'!L162,IF(Foglio2!$J$3=Foglio2!$E$4,'Collab._Tecnici 1^ Pos.Ec.'!L162,IF(Foglio2!$J$3=Foglio2!$E$5,'Assistenti_Tecnici 1^ Pos.Ec.'!L162,IF(Foglio2!$J$3=Foglio2!$E$6,'Assistenti_Amm.vo 1^ Pos.Ec.'!L162,0))))</f>
        <v>0</v>
      </c>
      <c r="O162" s="251"/>
      <c r="P162" s="252">
        <f>IF(Foglio2!$J$3=Foglio2!$E$3,'Ausiliari_Coll.Scol. 1^ Pos.Ec.'!N162,IF(Foglio2!$J$3=Foglio2!$E$4,'Collab._Tecnici 1^ Pos.Ec.'!N162,IF(Foglio2!$J$3=Foglio2!$E$5,'Assistenti_Tecnici 1^ Pos.Ec.'!N162,IF(Foglio2!$J$3=Foglio2!$E$6,'Assistenti_Amm.vo 1^ Pos.Ec.'!N162,0))))</f>
        <v>0</v>
      </c>
      <c r="Q162" s="252">
        <f>IF(Foglio2!$J$3=Foglio2!$E$3,'Ausiliari_Coll.Scol. 1^ Pos.Ec.'!O162,IF(Foglio2!$J$3=Foglio2!$E$4,'Collab._Tecnici 1^ Pos.Ec.'!O162,IF(Foglio2!$J$3=Foglio2!$E$5,'Assistenti_Tecnici 1^ Pos.Ec.'!O162,IF(Foglio2!$J$3=Foglio2!$E$6,'Assistenti_Amm.vo 1^ Pos.Ec.'!O162,0))))</f>
        <v>0</v>
      </c>
      <c r="R162" s="252">
        <f>IF(Foglio2!$J$3=Foglio2!$E$3,'Ausiliari_Coll.Scol. 1^ Pos.Ec.'!P162,IF(Foglio2!$J$3=Foglio2!$E$4,'Collab._Tecnici 1^ Pos.Ec.'!P162,IF(Foglio2!$J$3=Foglio2!$E$5,'Assistenti_Tecnici 1^ Pos.Ec.'!P162,IF(Foglio2!$J$3=Foglio2!$E$6,'Assistenti_Amm.vo 1^ Pos.Ec.'!P162,0))))</f>
        <v>0</v>
      </c>
      <c r="S162" s="252">
        <f>IF(Foglio2!$J$3=Foglio2!$E$3,'Ausiliari_Coll.Scol. 1^ Pos.Ec.'!Q162,IF(Foglio2!$J$3=Foglio2!$E$4,'Collab._Tecnici 1^ Pos.Ec.'!Q162,IF(Foglio2!$J$3=Foglio2!$E$5,'Assistenti_Tecnici 1^ Pos.Ec.'!Q162,IF(Foglio2!$J$3=Foglio2!$E$6,'Assistenti_Amm.vo 1^ Pos.Ec.'!Q162,0))))</f>
        <v>0</v>
      </c>
      <c r="T162" s="252">
        <f>IF(Foglio2!$J$3=Foglio2!$E$3,'Ausiliari_Coll.Scol. 1^ Pos.Ec.'!R162,IF(Foglio2!$J$3=Foglio2!$E$4,'Collab._Tecnici 1^ Pos.Ec.'!R162,IF(Foglio2!$J$3=Foglio2!$E$5,'Assistenti_Tecnici 1^ Pos.Ec.'!R162,IF(Foglio2!$J$3=Foglio2!$E$6,'Assistenti_Amm.vo 1^ Pos.Ec.'!R162,0))))</f>
        <v>0</v>
      </c>
      <c r="U162" s="252">
        <f t="shared" ref="U162" si="405">(P162)/12*0.8</f>
        <v>0</v>
      </c>
      <c r="V162" s="252">
        <f t="shared" ref="V162" si="406">(P162+R162)/12*0.8</f>
        <v>0</v>
      </c>
      <c r="W162" s="253" t="str">
        <f t="shared" ref="W162" si="407">"Fascia Da "&amp;F162&amp;" a "&amp;F163&amp;" Decorrenza "&amp;DAY(C160)&amp;"/"&amp;MONTH(C160)&amp;"/"&amp;YEAR(C160)</f>
        <v>Fascia Da 9 a 14 Decorrenza 1/1/2016</v>
      </c>
    </row>
    <row r="163" spans="1:23" ht="9" customHeight="1" x14ac:dyDescent="0.2">
      <c r="B163" s="245">
        <f t="shared" si="367"/>
        <v>42373</v>
      </c>
      <c r="C163" s="498"/>
      <c r="D163" s="498"/>
      <c r="E163" s="254" t="s">
        <v>4</v>
      </c>
      <c r="F163" s="255">
        <v>14</v>
      </c>
      <c r="G163" s="267">
        <f t="shared" ref="G163:N163" si="408">G162*1936.27</f>
        <v>0</v>
      </c>
      <c r="H163" s="256">
        <f t="shared" si="408"/>
        <v>0</v>
      </c>
      <c r="I163" s="256">
        <f t="shared" si="408"/>
        <v>0</v>
      </c>
      <c r="J163" s="267">
        <f t="shared" si="408"/>
        <v>0</v>
      </c>
      <c r="K163" s="267">
        <f t="shared" si="408"/>
        <v>0</v>
      </c>
      <c r="L163" s="257">
        <f t="shared" si="408"/>
        <v>0</v>
      </c>
      <c r="M163" s="267">
        <f t="shared" si="408"/>
        <v>0</v>
      </c>
      <c r="N163" s="267">
        <f t="shared" si="408"/>
        <v>0</v>
      </c>
      <c r="O163" s="183"/>
      <c r="P163" s="184">
        <f t="shared" ref="P163:V177" si="409">P162*1936.27</f>
        <v>0</v>
      </c>
      <c r="Q163" s="184">
        <f t="shared" si="409"/>
        <v>0</v>
      </c>
      <c r="R163" s="184">
        <f t="shared" si="409"/>
        <v>0</v>
      </c>
      <c r="S163" s="184">
        <f t="shared" si="409"/>
        <v>0</v>
      </c>
      <c r="T163" s="184">
        <f t="shared" si="409"/>
        <v>0</v>
      </c>
      <c r="U163" s="184">
        <f t="shared" si="409"/>
        <v>0</v>
      </c>
      <c r="V163" s="184">
        <f t="shared" si="409"/>
        <v>0</v>
      </c>
    </row>
    <row r="164" spans="1:23" ht="12.75" customHeight="1" x14ac:dyDescent="0.2">
      <c r="A164" s="104">
        <f>IF(Foglio2!$J$7=1,TRUNC(V164,0),TRUNC(U164,0))</f>
        <v>0</v>
      </c>
      <c r="B164" s="245">
        <f t="shared" si="367"/>
        <v>42374</v>
      </c>
      <c r="C164" s="498"/>
      <c r="D164" s="498"/>
      <c r="E164" s="259" t="s">
        <v>3</v>
      </c>
      <c r="F164" s="260">
        <v>15</v>
      </c>
      <c r="G164" s="248">
        <f>IF(Foglio2!$J$3=Foglio2!$E$3,'Ausiliari_Coll.Scol. 1^ Pos.Ec.'!E164,IF(Foglio2!$J$3=Foglio2!$E$4,'Collab._Tecnici 1^ Pos.Ec.'!E164,IF(Foglio2!$J$3=Foglio2!$E$5,'Assistenti_Tecnici 1^ Pos.Ec.'!E164,IF(Foglio2!$J$3=Foglio2!$E$6,'Assistenti_Amm.vo 1^ Pos.Ec.'!E164,0))))</f>
        <v>0</v>
      </c>
      <c r="H164" s="248">
        <f>IF(Foglio2!$J$3=Foglio2!$E$3,'Ausiliari_Coll.Scol. 1^ Pos.Ec.'!F164,IF(Foglio2!$J$3=Foglio2!$E$4,'Collab._Tecnici 1^ Pos.Ec.'!F164,IF(Foglio2!$J$3=Foglio2!$E$5,'Assistenti_Tecnici 1^ Pos.Ec.'!F164,IF(Foglio2!$J$3=Foglio2!$E$6,'Assistenti_Amm.vo 1^ Pos.Ec.'!F164,0))))</f>
        <v>0</v>
      </c>
      <c r="I164" s="248">
        <f>IF(Foglio2!$J$3=Foglio2!$E$3,'Ausiliari_Coll.Scol. 1^ Pos.Ec.'!G164,IF(Foglio2!$J$3=Foglio2!$E$4,'Collab._Tecnici 1^ Pos.Ec.'!G164,IF(Foglio2!$J$3=Foglio2!$E$5,'Assistenti_Tecnici 1^ Pos.Ec.'!G164,IF(Foglio2!$J$3=Foglio2!$E$6,'Assistenti_Amm.vo 1^ Pos.Ec.'!G164,0))))</f>
        <v>0</v>
      </c>
      <c r="J164" s="248">
        <f>IF(Foglio2!$J$3=Foglio2!$E$3,'Ausiliari_Coll.Scol. 1^ Pos.Ec.'!H164,IF(Foglio2!$J$3=Foglio2!$E$4,'Collab._Tecnici 1^ Pos.Ec.'!H164,IF(Foglio2!$J$3=Foglio2!$E$5,'Assistenti_Tecnici 1^ Pos.Ec.'!H164,IF(Foglio2!$J$3=Foglio2!$E$6,'Assistenti_Amm.vo 1^ Pos.Ec.'!H164,0))))</f>
        <v>0</v>
      </c>
      <c r="K164" s="248">
        <f>IF(Foglio2!$J$3=Foglio2!$E$3,'Ausiliari_Coll.Scol. 1^ Pos.Ec.'!I164,IF(Foglio2!$J$3=Foglio2!$E$4,'Collab._Tecnici 1^ Pos.Ec.'!I164,IF(Foglio2!$J$3=Foglio2!$E$5,'Assistenti_Tecnici 1^ Pos.Ec.'!I164,IF(Foglio2!$J$3=Foglio2!$E$6,'Assistenti_Amm.vo 1^ Pos.Ec.'!I164,0))))</f>
        <v>0</v>
      </c>
      <c r="L164" s="248">
        <f>IF(Foglio2!$J$3=Foglio2!$E$3,'Ausiliari_Coll.Scol. 1^ Pos.Ec.'!J164,IF(Foglio2!$J$3=Foglio2!$E$4,'Collab._Tecnici 1^ Pos.Ec.'!J164,IF(Foglio2!$J$3=Foglio2!$E$5,'Assistenti_Tecnici 1^ Pos.Ec.'!J164,IF(Foglio2!$J$3=Foglio2!$E$6,'Assistenti_Amm.vo 1^ Pos.Ec.'!J164,0))))</f>
        <v>0</v>
      </c>
      <c r="M164" s="248">
        <f>IF(Foglio2!$J$3=Foglio2!$E$3,'Ausiliari_Coll.Scol. 1^ Pos.Ec.'!K164,IF(Foglio2!$J$3=Foglio2!$E$4,'Collab._Tecnici 1^ Pos.Ec.'!K164,IF(Foglio2!$J$3=Foglio2!$E$5,'Assistenti_Tecnici 1^ Pos.Ec.'!K164,IF(Foglio2!$J$3=Foglio2!$E$6,'Assistenti_Amm.vo 1^ Pos.Ec.'!K164,0))))</f>
        <v>0</v>
      </c>
      <c r="N164" s="250">
        <f>IF(Foglio2!$J$3=Foglio2!$E$3,'Ausiliari_Coll.Scol. 1^ Pos.Ec.'!L164,IF(Foglio2!$J$3=Foglio2!$E$4,'Collab._Tecnici 1^ Pos.Ec.'!L164,IF(Foglio2!$J$3=Foglio2!$E$5,'Assistenti_Tecnici 1^ Pos.Ec.'!L164,IF(Foglio2!$J$3=Foglio2!$E$6,'Assistenti_Amm.vo 1^ Pos.Ec.'!L164,0))))</f>
        <v>0</v>
      </c>
      <c r="O164" s="251"/>
      <c r="P164" s="252">
        <f>IF(Foglio2!$J$3=Foglio2!$E$3,'Ausiliari_Coll.Scol. 1^ Pos.Ec.'!N164,IF(Foglio2!$J$3=Foglio2!$E$4,'Collab._Tecnici 1^ Pos.Ec.'!N164,IF(Foglio2!$J$3=Foglio2!$E$5,'Assistenti_Tecnici 1^ Pos.Ec.'!N164,IF(Foglio2!$J$3=Foglio2!$E$6,'Assistenti_Amm.vo 1^ Pos.Ec.'!N164,0))))</f>
        <v>0</v>
      </c>
      <c r="Q164" s="252">
        <f>IF(Foglio2!$J$3=Foglio2!$E$3,'Ausiliari_Coll.Scol. 1^ Pos.Ec.'!O164,IF(Foglio2!$J$3=Foglio2!$E$4,'Collab._Tecnici 1^ Pos.Ec.'!O164,IF(Foglio2!$J$3=Foglio2!$E$5,'Assistenti_Tecnici 1^ Pos.Ec.'!O164,IF(Foglio2!$J$3=Foglio2!$E$6,'Assistenti_Amm.vo 1^ Pos.Ec.'!O164,0))))</f>
        <v>0</v>
      </c>
      <c r="R164" s="252">
        <f>IF(Foglio2!$J$3=Foglio2!$E$3,'Ausiliari_Coll.Scol. 1^ Pos.Ec.'!P164,IF(Foglio2!$J$3=Foglio2!$E$4,'Collab._Tecnici 1^ Pos.Ec.'!P164,IF(Foglio2!$J$3=Foglio2!$E$5,'Assistenti_Tecnici 1^ Pos.Ec.'!P164,IF(Foglio2!$J$3=Foglio2!$E$6,'Assistenti_Amm.vo 1^ Pos.Ec.'!P164,0))))</f>
        <v>0</v>
      </c>
      <c r="S164" s="252">
        <f>IF(Foglio2!$J$3=Foglio2!$E$3,'Ausiliari_Coll.Scol. 1^ Pos.Ec.'!Q164,IF(Foglio2!$J$3=Foglio2!$E$4,'Collab._Tecnici 1^ Pos.Ec.'!Q164,IF(Foglio2!$J$3=Foglio2!$E$5,'Assistenti_Tecnici 1^ Pos.Ec.'!Q164,IF(Foglio2!$J$3=Foglio2!$E$6,'Assistenti_Amm.vo 1^ Pos.Ec.'!Q164,0))))</f>
        <v>0</v>
      </c>
      <c r="T164" s="252">
        <f>IF(Foglio2!$J$3=Foglio2!$E$3,'Ausiliari_Coll.Scol. 1^ Pos.Ec.'!R164,IF(Foglio2!$J$3=Foglio2!$E$4,'Collab._Tecnici 1^ Pos.Ec.'!R164,IF(Foglio2!$J$3=Foglio2!$E$5,'Assistenti_Tecnici 1^ Pos.Ec.'!R164,IF(Foglio2!$J$3=Foglio2!$E$6,'Assistenti_Amm.vo 1^ Pos.Ec.'!R164,0))))</f>
        <v>0</v>
      </c>
      <c r="U164" s="252">
        <f t="shared" ref="U164" si="410">(P164)/12*0.8</f>
        <v>0</v>
      </c>
      <c r="V164" s="252">
        <f t="shared" ref="V164" si="411">(P164+R164)/12*0.8</f>
        <v>0</v>
      </c>
      <c r="W164" s="253" t="str">
        <f t="shared" ref="W164" si="412">"Fascia Da "&amp;F164&amp;" a "&amp;F165&amp;" Decorrenza "&amp;DAY(C160)&amp;"/"&amp;MONTH(C160)&amp;"/"&amp;YEAR(C160)</f>
        <v>Fascia Da 15 a 20 Decorrenza 1/1/2016</v>
      </c>
    </row>
    <row r="165" spans="1:23" ht="9" customHeight="1" x14ac:dyDescent="0.2">
      <c r="B165" s="245">
        <f t="shared" si="367"/>
        <v>42375</v>
      </c>
      <c r="C165" s="498"/>
      <c r="D165" s="498"/>
      <c r="E165" s="254" t="s">
        <v>4</v>
      </c>
      <c r="F165" s="255">
        <v>20</v>
      </c>
      <c r="G165" s="267">
        <f t="shared" ref="G165:N165" si="413">G164*1936.27</f>
        <v>0</v>
      </c>
      <c r="H165" s="256">
        <f t="shared" si="413"/>
        <v>0</v>
      </c>
      <c r="I165" s="256">
        <f t="shared" si="413"/>
        <v>0</v>
      </c>
      <c r="J165" s="267">
        <f t="shared" si="413"/>
        <v>0</v>
      </c>
      <c r="K165" s="267">
        <f t="shared" si="413"/>
        <v>0</v>
      </c>
      <c r="L165" s="257">
        <f t="shared" si="413"/>
        <v>0</v>
      </c>
      <c r="M165" s="267">
        <f t="shared" si="413"/>
        <v>0</v>
      </c>
      <c r="N165" s="267">
        <f t="shared" si="413"/>
        <v>0</v>
      </c>
      <c r="O165" s="183"/>
      <c r="P165" s="184">
        <f t="shared" ref="P165:U165" si="414">P164*1936.27</f>
        <v>0</v>
      </c>
      <c r="Q165" s="184">
        <f t="shared" si="414"/>
        <v>0</v>
      </c>
      <c r="R165" s="184">
        <f t="shared" si="414"/>
        <v>0</v>
      </c>
      <c r="S165" s="184">
        <f t="shared" si="414"/>
        <v>0</v>
      </c>
      <c r="T165" s="184">
        <f t="shared" si="414"/>
        <v>0</v>
      </c>
      <c r="U165" s="184">
        <f t="shared" si="414"/>
        <v>0</v>
      </c>
      <c r="V165" s="184">
        <f t="shared" si="409"/>
        <v>0</v>
      </c>
    </row>
    <row r="166" spans="1:23" ht="12.75" customHeight="1" x14ac:dyDescent="0.2">
      <c r="A166" s="104">
        <f>IF(Foglio2!$J$7=1,TRUNC(V166,0),TRUNC(U166,0))</f>
        <v>0</v>
      </c>
      <c r="B166" s="245">
        <f t="shared" si="367"/>
        <v>42376</v>
      </c>
      <c r="C166" s="498"/>
      <c r="D166" s="498"/>
      <c r="E166" s="259" t="s">
        <v>3</v>
      </c>
      <c r="F166" s="260">
        <v>21</v>
      </c>
      <c r="G166" s="248">
        <f>IF(Foglio2!$J$3=Foglio2!$E$3,'Ausiliari_Coll.Scol. 1^ Pos.Ec.'!E166,IF(Foglio2!$J$3=Foglio2!$E$4,'Collab._Tecnici 1^ Pos.Ec.'!E166,IF(Foglio2!$J$3=Foglio2!$E$5,'Assistenti_Tecnici 1^ Pos.Ec.'!E166,IF(Foglio2!$J$3=Foglio2!$E$6,'Assistenti_Amm.vo 1^ Pos.Ec.'!E166,0))))</f>
        <v>0</v>
      </c>
      <c r="H166" s="248">
        <f>IF(Foglio2!$J$3=Foglio2!$E$3,'Ausiliari_Coll.Scol. 1^ Pos.Ec.'!F166,IF(Foglio2!$J$3=Foglio2!$E$4,'Collab._Tecnici 1^ Pos.Ec.'!F166,IF(Foglio2!$J$3=Foglio2!$E$5,'Assistenti_Tecnici 1^ Pos.Ec.'!F166,IF(Foglio2!$J$3=Foglio2!$E$6,'Assistenti_Amm.vo 1^ Pos.Ec.'!F166,0))))</f>
        <v>0</v>
      </c>
      <c r="I166" s="248">
        <f>IF(Foglio2!$J$3=Foglio2!$E$3,'Ausiliari_Coll.Scol. 1^ Pos.Ec.'!G166,IF(Foglio2!$J$3=Foglio2!$E$4,'Collab._Tecnici 1^ Pos.Ec.'!G166,IF(Foglio2!$J$3=Foglio2!$E$5,'Assistenti_Tecnici 1^ Pos.Ec.'!G166,IF(Foglio2!$J$3=Foglio2!$E$6,'Assistenti_Amm.vo 1^ Pos.Ec.'!G166,0))))</f>
        <v>0</v>
      </c>
      <c r="J166" s="248">
        <f>IF(Foglio2!$J$3=Foglio2!$E$3,'Ausiliari_Coll.Scol. 1^ Pos.Ec.'!H166,IF(Foglio2!$J$3=Foglio2!$E$4,'Collab._Tecnici 1^ Pos.Ec.'!H166,IF(Foglio2!$J$3=Foglio2!$E$5,'Assistenti_Tecnici 1^ Pos.Ec.'!H166,IF(Foglio2!$J$3=Foglio2!$E$6,'Assistenti_Amm.vo 1^ Pos.Ec.'!H166,0))))</f>
        <v>0</v>
      </c>
      <c r="K166" s="248">
        <f>IF(Foglio2!$J$3=Foglio2!$E$3,'Ausiliari_Coll.Scol. 1^ Pos.Ec.'!I166,IF(Foglio2!$J$3=Foglio2!$E$4,'Collab._Tecnici 1^ Pos.Ec.'!I166,IF(Foglio2!$J$3=Foglio2!$E$5,'Assistenti_Tecnici 1^ Pos.Ec.'!I166,IF(Foglio2!$J$3=Foglio2!$E$6,'Assistenti_Amm.vo 1^ Pos.Ec.'!I166,0))))</f>
        <v>0</v>
      </c>
      <c r="L166" s="248">
        <f>IF(Foglio2!$J$3=Foglio2!$E$3,'Ausiliari_Coll.Scol. 1^ Pos.Ec.'!J166,IF(Foglio2!$J$3=Foglio2!$E$4,'Collab._Tecnici 1^ Pos.Ec.'!J166,IF(Foglio2!$J$3=Foglio2!$E$5,'Assistenti_Tecnici 1^ Pos.Ec.'!J166,IF(Foglio2!$J$3=Foglio2!$E$6,'Assistenti_Amm.vo 1^ Pos.Ec.'!J166,0))))</f>
        <v>0</v>
      </c>
      <c r="M166" s="248">
        <f>IF(Foglio2!$J$3=Foglio2!$E$3,'Ausiliari_Coll.Scol. 1^ Pos.Ec.'!K166,IF(Foglio2!$J$3=Foglio2!$E$4,'Collab._Tecnici 1^ Pos.Ec.'!K166,IF(Foglio2!$J$3=Foglio2!$E$5,'Assistenti_Tecnici 1^ Pos.Ec.'!K166,IF(Foglio2!$J$3=Foglio2!$E$6,'Assistenti_Amm.vo 1^ Pos.Ec.'!K166,0))))</f>
        <v>0</v>
      </c>
      <c r="N166" s="250">
        <f>IF(Foglio2!$J$3=Foglio2!$E$3,'Ausiliari_Coll.Scol. 1^ Pos.Ec.'!L166,IF(Foglio2!$J$3=Foglio2!$E$4,'Collab._Tecnici 1^ Pos.Ec.'!L166,IF(Foglio2!$J$3=Foglio2!$E$5,'Assistenti_Tecnici 1^ Pos.Ec.'!L166,IF(Foglio2!$J$3=Foglio2!$E$6,'Assistenti_Amm.vo 1^ Pos.Ec.'!L166,0))))</f>
        <v>0</v>
      </c>
      <c r="O166" s="251"/>
      <c r="P166" s="252">
        <f>IF(Foglio2!$J$3=Foglio2!$E$3,'Ausiliari_Coll.Scol. 1^ Pos.Ec.'!N166,IF(Foglio2!$J$3=Foglio2!$E$4,'Collab._Tecnici 1^ Pos.Ec.'!N166,IF(Foglio2!$J$3=Foglio2!$E$5,'Assistenti_Tecnici 1^ Pos.Ec.'!N166,IF(Foglio2!$J$3=Foglio2!$E$6,'Assistenti_Amm.vo 1^ Pos.Ec.'!N166,0))))</f>
        <v>0</v>
      </c>
      <c r="Q166" s="252">
        <f>IF(Foglio2!$J$3=Foglio2!$E$3,'Ausiliari_Coll.Scol. 1^ Pos.Ec.'!O166,IF(Foglio2!$J$3=Foglio2!$E$4,'Collab._Tecnici 1^ Pos.Ec.'!O166,IF(Foglio2!$J$3=Foglio2!$E$5,'Assistenti_Tecnici 1^ Pos.Ec.'!O166,IF(Foglio2!$J$3=Foglio2!$E$6,'Assistenti_Amm.vo 1^ Pos.Ec.'!O166,0))))</f>
        <v>0</v>
      </c>
      <c r="R166" s="252">
        <f>IF(Foglio2!$J$3=Foglio2!$E$3,'Ausiliari_Coll.Scol. 1^ Pos.Ec.'!P166,IF(Foglio2!$J$3=Foglio2!$E$4,'Collab._Tecnici 1^ Pos.Ec.'!P166,IF(Foglio2!$J$3=Foglio2!$E$5,'Assistenti_Tecnici 1^ Pos.Ec.'!P166,IF(Foglio2!$J$3=Foglio2!$E$6,'Assistenti_Amm.vo 1^ Pos.Ec.'!P166,0))))</f>
        <v>0</v>
      </c>
      <c r="S166" s="252">
        <f>IF(Foglio2!$J$3=Foglio2!$E$3,'Ausiliari_Coll.Scol. 1^ Pos.Ec.'!Q166,IF(Foglio2!$J$3=Foglio2!$E$4,'Collab._Tecnici 1^ Pos.Ec.'!Q166,IF(Foglio2!$J$3=Foglio2!$E$5,'Assistenti_Tecnici 1^ Pos.Ec.'!Q166,IF(Foglio2!$J$3=Foglio2!$E$6,'Assistenti_Amm.vo 1^ Pos.Ec.'!Q166,0))))</f>
        <v>0</v>
      </c>
      <c r="T166" s="252">
        <f>IF(Foglio2!$J$3=Foglio2!$E$3,'Ausiliari_Coll.Scol. 1^ Pos.Ec.'!R166,IF(Foglio2!$J$3=Foglio2!$E$4,'Collab._Tecnici 1^ Pos.Ec.'!R166,IF(Foglio2!$J$3=Foglio2!$E$5,'Assistenti_Tecnici 1^ Pos.Ec.'!R166,IF(Foglio2!$J$3=Foglio2!$E$6,'Assistenti_Amm.vo 1^ Pos.Ec.'!R166,0))))</f>
        <v>0</v>
      </c>
      <c r="U166" s="252">
        <f t="shared" ref="U166" si="415">(P166)/12*0.8</f>
        <v>0</v>
      </c>
      <c r="V166" s="252">
        <f t="shared" ref="V166" si="416">(P166+R166)/12*0.8</f>
        <v>0</v>
      </c>
      <c r="W166" s="253" t="str">
        <f t="shared" ref="W166" si="417">"Fascia Da "&amp;F166&amp;" a "&amp;F167&amp;" Decorrenza "&amp;DAY(C160)&amp;"/"&amp;MONTH(C160)&amp;"/"&amp;YEAR(C160)</f>
        <v>Fascia Da 21 a 27 Decorrenza 1/1/2016</v>
      </c>
    </row>
    <row r="167" spans="1:23" ht="9" customHeight="1" x14ac:dyDescent="0.2">
      <c r="B167" s="245">
        <f t="shared" si="367"/>
        <v>42377</v>
      </c>
      <c r="C167" s="498"/>
      <c r="D167" s="498"/>
      <c r="E167" s="254" t="s">
        <v>4</v>
      </c>
      <c r="F167" s="255">
        <v>27</v>
      </c>
      <c r="G167" s="267">
        <f t="shared" ref="G167:N167" si="418">G166*1936.27</f>
        <v>0</v>
      </c>
      <c r="H167" s="256">
        <f t="shared" si="418"/>
        <v>0</v>
      </c>
      <c r="I167" s="256">
        <f t="shared" si="418"/>
        <v>0</v>
      </c>
      <c r="J167" s="267">
        <f t="shared" si="418"/>
        <v>0</v>
      </c>
      <c r="K167" s="267">
        <f t="shared" si="418"/>
        <v>0</v>
      </c>
      <c r="L167" s="257">
        <f t="shared" si="418"/>
        <v>0</v>
      </c>
      <c r="M167" s="267">
        <f t="shared" si="418"/>
        <v>0</v>
      </c>
      <c r="N167" s="267">
        <f t="shared" si="418"/>
        <v>0</v>
      </c>
      <c r="O167" s="183"/>
      <c r="P167" s="184">
        <f t="shared" ref="P167:U167" si="419">P166*1936.27</f>
        <v>0</v>
      </c>
      <c r="Q167" s="184">
        <f t="shared" si="419"/>
        <v>0</v>
      </c>
      <c r="R167" s="184">
        <f t="shared" si="419"/>
        <v>0</v>
      </c>
      <c r="S167" s="184">
        <f t="shared" si="419"/>
        <v>0</v>
      </c>
      <c r="T167" s="184">
        <f t="shared" si="419"/>
        <v>0</v>
      </c>
      <c r="U167" s="184">
        <f t="shared" si="419"/>
        <v>0</v>
      </c>
      <c r="V167" s="184">
        <f t="shared" si="409"/>
        <v>0</v>
      </c>
    </row>
    <row r="168" spans="1:23" ht="12.75" customHeight="1" x14ac:dyDescent="0.2">
      <c r="A168" s="104">
        <f>IF(Foglio2!$J$7=1,TRUNC(V168,0),TRUNC(U168,0))</f>
        <v>0</v>
      </c>
      <c r="B168" s="245">
        <f t="shared" si="367"/>
        <v>42378</v>
      </c>
      <c r="C168" s="498"/>
      <c r="D168" s="498"/>
      <c r="E168" s="259" t="s">
        <v>3</v>
      </c>
      <c r="F168" s="260">
        <v>28</v>
      </c>
      <c r="G168" s="248">
        <f>IF(Foglio2!$J$3=Foglio2!$E$3,'Ausiliari_Coll.Scol. 1^ Pos.Ec.'!E168,IF(Foglio2!$J$3=Foglio2!$E$4,'Collab._Tecnici 1^ Pos.Ec.'!E168,IF(Foglio2!$J$3=Foglio2!$E$5,'Assistenti_Tecnici 1^ Pos.Ec.'!E168,IF(Foglio2!$J$3=Foglio2!$E$6,'Assistenti_Amm.vo 1^ Pos.Ec.'!E168,0))))</f>
        <v>0</v>
      </c>
      <c r="H168" s="248">
        <f>IF(Foglio2!$J$3=Foglio2!$E$3,'Ausiliari_Coll.Scol. 1^ Pos.Ec.'!F168,IF(Foglio2!$J$3=Foglio2!$E$4,'Collab._Tecnici 1^ Pos.Ec.'!F168,IF(Foglio2!$J$3=Foglio2!$E$5,'Assistenti_Tecnici 1^ Pos.Ec.'!F168,IF(Foglio2!$J$3=Foglio2!$E$6,'Assistenti_Amm.vo 1^ Pos.Ec.'!F168,0))))</f>
        <v>0</v>
      </c>
      <c r="I168" s="248">
        <f>IF(Foglio2!$J$3=Foglio2!$E$3,'Ausiliari_Coll.Scol. 1^ Pos.Ec.'!G168,IF(Foglio2!$J$3=Foglio2!$E$4,'Collab._Tecnici 1^ Pos.Ec.'!G168,IF(Foglio2!$J$3=Foglio2!$E$5,'Assistenti_Tecnici 1^ Pos.Ec.'!G168,IF(Foglio2!$J$3=Foglio2!$E$6,'Assistenti_Amm.vo 1^ Pos.Ec.'!G168,0))))</f>
        <v>0</v>
      </c>
      <c r="J168" s="248">
        <f>IF(Foglio2!$J$3=Foglio2!$E$3,'Ausiliari_Coll.Scol. 1^ Pos.Ec.'!H168,IF(Foglio2!$J$3=Foglio2!$E$4,'Collab._Tecnici 1^ Pos.Ec.'!H168,IF(Foglio2!$J$3=Foglio2!$E$5,'Assistenti_Tecnici 1^ Pos.Ec.'!H168,IF(Foglio2!$J$3=Foglio2!$E$6,'Assistenti_Amm.vo 1^ Pos.Ec.'!H168,0))))</f>
        <v>0</v>
      </c>
      <c r="K168" s="248">
        <f>IF(Foglio2!$J$3=Foglio2!$E$3,'Ausiliari_Coll.Scol. 1^ Pos.Ec.'!I168,IF(Foglio2!$J$3=Foglio2!$E$4,'Collab._Tecnici 1^ Pos.Ec.'!I168,IF(Foglio2!$J$3=Foglio2!$E$5,'Assistenti_Tecnici 1^ Pos.Ec.'!I168,IF(Foglio2!$J$3=Foglio2!$E$6,'Assistenti_Amm.vo 1^ Pos.Ec.'!I168,0))))</f>
        <v>0</v>
      </c>
      <c r="L168" s="248">
        <f>IF(Foglio2!$J$3=Foglio2!$E$3,'Ausiliari_Coll.Scol. 1^ Pos.Ec.'!J168,IF(Foglio2!$J$3=Foglio2!$E$4,'Collab._Tecnici 1^ Pos.Ec.'!J168,IF(Foglio2!$J$3=Foglio2!$E$5,'Assistenti_Tecnici 1^ Pos.Ec.'!J168,IF(Foglio2!$J$3=Foglio2!$E$6,'Assistenti_Amm.vo 1^ Pos.Ec.'!J168,0))))</f>
        <v>0</v>
      </c>
      <c r="M168" s="248">
        <f>IF(Foglio2!$J$3=Foglio2!$E$3,'Ausiliari_Coll.Scol. 1^ Pos.Ec.'!K168,IF(Foglio2!$J$3=Foglio2!$E$4,'Collab._Tecnici 1^ Pos.Ec.'!K168,IF(Foglio2!$J$3=Foglio2!$E$5,'Assistenti_Tecnici 1^ Pos.Ec.'!K168,IF(Foglio2!$J$3=Foglio2!$E$6,'Assistenti_Amm.vo 1^ Pos.Ec.'!K168,0))))</f>
        <v>0</v>
      </c>
      <c r="N168" s="250">
        <f>IF(Foglio2!$J$3=Foglio2!$E$3,'Ausiliari_Coll.Scol. 1^ Pos.Ec.'!L168,IF(Foglio2!$J$3=Foglio2!$E$4,'Collab._Tecnici 1^ Pos.Ec.'!L168,IF(Foglio2!$J$3=Foglio2!$E$5,'Assistenti_Tecnici 1^ Pos.Ec.'!L168,IF(Foglio2!$J$3=Foglio2!$E$6,'Assistenti_Amm.vo 1^ Pos.Ec.'!L168,0))))</f>
        <v>0</v>
      </c>
      <c r="O168" s="251"/>
      <c r="P168" s="252">
        <f>IF(Foglio2!$J$3=Foglio2!$E$3,'Ausiliari_Coll.Scol. 1^ Pos.Ec.'!N168,IF(Foglio2!$J$3=Foglio2!$E$4,'Collab._Tecnici 1^ Pos.Ec.'!N168,IF(Foglio2!$J$3=Foglio2!$E$5,'Assistenti_Tecnici 1^ Pos.Ec.'!N168,IF(Foglio2!$J$3=Foglio2!$E$6,'Assistenti_Amm.vo 1^ Pos.Ec.'!N168,0))))</f>
        <v>0</v>
      </c>
      <c r="Q168" s="252">
        <f>IF(Foglio2!$J$3=Foglio2!$E$3,'Ausiliari_Coll.Scol. 1^ Pos.Ec.'!O168,IF(Foglio2!$J$3=Foglio2!$E$4,'Collab._Tecnici 1^ Pos.Ec.'!O168,IF(Foglio2!$J$3=Foglio2!$E$5,'Assistenti_Tecnici 1^ Pos.Ec.'!O168,IF(Foglio2!$J$3=Foglio2!$E$6,'Assistenti_Amm.vo 1^ Pos.Ec.'!O168,0))))</f>
        <v>0</v>
      </c>
      <c r="R168" s="252">
        <f>IF(Foglio2!$J$3=Foglio2!$E$3,'Ausiliari_Coll.Scol. 1^ Pos.Ec.'!P168,IF(Foglio2!$J$3=Foglio2!$E$4,'Collab._Tecnici 1^ Pos.Ec.'!P168,IF(Foglio2!$J$3=Foglio2!$E$5,'Assistenti_Tecnici 1^ Pos.Ec.'!P168,IF(Foglio2!$J$3=Foglio2!$E$6,'Assistenti_Amm.vo 1^ Pos.Ec.'!P168,0))))</f>
        <v>0</v>
      </c>
      <c r="S168" s="252">
        <f>IF(Foglio2!$J$3=Foglio2!$E$3,'Ausiliari_Coll.Scol. 1^ Pos.Ec.'!Q168,IF(Foglio2!$J$3=Foglio2!$E$4,'Collab._Tecnici 1^ Pos.Ec.'!Q168,IF(Foglio2!$J$3=Foglio2!$E$5,'Assistenti_Tecnici 1^ Pos.Ec.'!Q168,IF(Foglio2!$J$3=Foglio2!$E$6,'Assistenti_Amm.vo 1^ Pos.Ec.'!Q168,0))))</f>
        <v>0</v>
      </c>
      <c r="T168" s="252">
        <f>IF(Foglio2!$J$3=Foglio2!$E$3,'Ausiliari_Coll.Scol. 1^ Pos.Ec.'!R168,IF(Foglio2!$J$3=Foglio2!$E$4,'Collab._Tecnici 1^ Pos.Ec.'!R168,IF(Foglio2!$J$3=Foglio2!$E$5,'Assistenti_Tecnici 1^ Pos.Ec.'!R168,IF(Foglio2!$J$3=Foglio2!$E$6,'Assistenti_Amm.vo 1^ Pos.Ec.'!R168,0))))</f>
        <v>0</v>
      </c>
      <c r="U168" s="252">
        <f t="shared" ref="U168" si="420">(P168)/12*0.8</f>
        <v>0</v>
      </c>
      <c r="V168" s="252">
        <f t="shared" ref="V168" si="421">(P168+R168)/12*0.8</f>
        <v>0</v>
      </c>
      <c r="W168" s="253" t="str">
        <f t="shared" ref="W168" si="422">"Fascia Da "&amp;F168&amp;" a "&amp;F169&amp;" Decorrenza "&amp;DAY(C160)&amp;"/"&amp;MONTH(C160)&amp;"/"&amp;YEAR(C160)</f>
        <v>Fascia Da 28 a 34 Decorrenza 1/1/2016</v>
      </c>
    </row>
    <row r="169" spans="1:23" ht="9" customHeight="1" x14ac:dyDescent="0.2">
      <c r="B169" s="245">
        <f t="shared" si="367"/>
        <v>42379</v>
      </c>
      <c r="C169" s="498"/>
      <c r="D169" s="498"/>
      <c r="E169" s="254" t="s">
        <v>4</v>
      </c>
      <c r="F169" s="255">
        <v>34</v>
      </c>
      <c r="G169" s="267">
        <f t="shared" ref="G169:N169" si="423">G168*1936.27</f>
        <v>0</v>
      </c>
      <c r="H169" s="256">
        <f t="shared" si="423"/>
        <v>0</v>
      </c>
      <c r="I169" s="256">
        <f t="shared" si="423"/>
        <v>0</v>
      </c>
      <c r="J169" s="267">
        <f t="shared" si="423"/>
        <v>0</v>
      </c>
      <c r="K169" s="267">
        <f t="shared" si="423"/>
        <v>0</v>
      </c>
      <c r="L169" s="257">
        <f t="shared" si="423"/>
        <v>0</v>
      </c>
      <c r="M169" s="267">
        <f t="shared" si="423"/>
        <v>0</v>
      </c>
      <c r="N169" s="267">
        <f t="shared" si="423"/>
        <v>0</v>
      </c>
      <c r="O169" s="183"/>
      <c r="P169" s="184">
        <f t="shared" ref="P169:U169" si="424">P168*1936.27</f>
        <v>0</v>
      </c>
      <c r="Q169" s="184">
        <f t="shared" si="424"/>
        <v>0</v>
      </c>
      <c r="R169" s="184">
        <f t="shared" si="424"/>
        <v>0</v>
      </c>
      <c r="S169" s="184">
        <f t="shared" si="424"/>
        <v>0</v>
      </c>
      <c r="T169" s="184">
        <f t="shared" si="424"/>
        <v>0</v>
      </c>
      <c r="U169" s="184">
        <f t="shared" si="424"/>
        <v>0</v>
      </c>
      <c r="V169" s="184">
        <f t="shared" si="409"/>
        <v>0</v>
      </c>
    </row>
    <row r="170" spans="1:23" ht="12.75" customHeight="1" x14ac:dyDescent="0.2">
      <c r="A170" s="104">
        <f>IF(Foglio2!$J$7=1,TRUNC(V170,0),TRUNC(U170,0))</f>
        <v>0</v>
      </c>
      <c r="B170" s="245">
        <f t="shared" si="367"/>
        <v>42380</v>
      </c>
      <c r="C170" s="498"/>
      <c r="D170" s="498"/>
      <c r="E170" s="259" t="s">
        <v>3</v>
      </c>
      <c r="F170" s="260">
        <v>35</v>
      </c>
      <c r="G170" s="248">
        <f>IF(Foglio2!$J$3=Foglio2!$E$3,'Ausiliari_Coll.Scol. 1^ Pos.Ec.'!E170,IF(Foglio2!$J$3=Foglio2!$E$4,'Collab._Tecnici 1^ Pos.Ec.'!E170,IF(Foglio2!$J$3=Foglio2!$E$5,'Assistenti_Tecnici 1^ Pos.Ec.'!E170,IF(Foglio2!$J$3=Foglio2!$E$6,'Assistenti_Amm.vo 1^ Pos.Ec.'!E170,0))))</f>
        <v>0</v>
      </c>
      <c r="H170" s="248">
        <f>IF(Foglio2!$J$3=Foglio2!$E$3,'Ausiliari_Coll.Scol. 1^ Pos.Ec.'!F170,IF(Foglio2!$J$3=Foglio2!$E$4,'Collab._Tecnici 1^ Pos.Ec.'!F170,IF(Foglio2!$J$3=Foglio2!$E$5,'Assistenti_Tecnici 1^ Pos.Ec.'!F170,IF(Foglio2!$J$3=Foglio2!$E$6,'Assistenti_Amm.vo 1^ Pos.Ec.'!F170,0))))</f>
        <v>0</v>
      </c>
      <c r="I170" s="248">
        <f>IF(Foglio2!$J$3=Foglio2!$E$3,'Ausiliari_Coll.Scol. 1^ Pos.Ec.'!G170,IF(Foglio2!$J$3=Foglio2!$E$4,'Collab._Tecnici 1^ Pos.Ec.'!G170,IF(Foglio2!$J$3=Foglio2!$E$5,'Assistenti_Tecnici 1^ Pos.Ec.'!G170,IF(Foglio2!$J$3=Foglio2!$E$6,'Assistenti_Amm.vo 1^ Pos.Ec.'!G170,0))))</f>
        <v>0</v>
      </c>
      <c r="J170" s="248">
        <f>IF(Foglio2!$J$3=Foglio2!$E$3,'Ausiliari_Coll.Scol. 1^ Pos.Ec.'!H170,IF(Foglio2!$J$3=Foglio2!$E$4,'Collab._Tecnici 1^ Pos.Ec.'!H170,IF(Foglio2!$J$3=Foglio2!$E$5,'Assistenti_Tecnici 1^ Pos.Ec.'!H170,IF(Foglio2!$J$3=Foglio2!$E$6,'Assistenti_Amm.vo 1^ Pos.Ec.'!H170,0))))</f>
        <v>0</v>
      </c>
      <c r="K170" s="248">
        <f>IF(Foglio2!$J$3=Foglio2!$E$3,'Ausiliari_Coll.Scol. 1^ Pos.Ec.'!I170,IF(Foglio2!$J$3=Foglio2!$E$4,'Collab._Tecnici 1^ Pos.Ec.'!I170,IF(Foglio2!$J$3=Foglio2!$E$5,'Assistenti_Tecnici 1^ Pos.Ec.'!I170,IF(Foglio2!$J$3=Foglio2!$E$6,'Assistenti_Amm.vo 1^ Pos.Ec.'!I170,0))))</f>
        <v>0</v>
      </c>
      <c r="L170" s="248">
        <f>IF(Foglio2!$J$3=Foglio2!$E$3,'Ausiliari_Coll.Scol. 1^ Pos.Ec.'!J170,IF(Foglio2!$J$3=Foglio2!$E$4,'Collab._Tecnici 1^ Pos.Ec.'!J170,IF(Foglio2!$J$3=Foglio2!$E$5,'Assistenti_Tecnici 1^ Pos.Ec.'!J170,IF(Foglio2!$J$3=Foglio2!$E$6,'Assistenti_Amm.vo 1^ Pos.Ec.'!J170,0))))</f>
        <v>0</v>
      </c>
      <c r="M170" s="248">
        <f>IF(Foglio2!$J$3=Foglio2!$E$3,'Ausiliari_Coll.Scol. 1^ Pos.Ec.'!K170,IF(Foglio2!$J$3=Foglio2!$E$4,'Collab._Tecnici 1^ Pos.Ec.'!K170,IF(Foglio2!$J$3=Foglio2!$E$5,'Assistenti_Tecnici 1^ Pos.Ec.'!K170,IF(Foglio2!$J$3=Foglio2!$E$6,'Assistenti_Amm.vo 1^ Pos.Ec.'!K170,0))))</f>
        <v>0</v>
      </c>
      <c r="N170" s="250">
        <f>IF(Foglio2!$J$3=Foglio2!$E$3,'Ausiliari_Coll.Scol. 1^ Pos.Ec.'!L170,IF(Foglio2!$J$3=Foglio2!$E$4,'Collab._Tecnici 1^ Pos.Ec.'!L170,IF(Foglio2!$J$3=Foglio2!$E$5,'Assistenti_Tecnici 1^ Pos.Ec.'!L170,IF(Foglio2!$J$3=Foglio2!$E$6,'Assistenti_Amm.vo 1^ Pos.Ec.'!L170,0))))</f>
        <v>0</v>
      </c>
      <c r="O170" s="251"/>
      <c r="P170" s="252">
        <f>IF(Foglio2!$J$3=Foglio2!$E$3,'Ausiliari_Coll.Scol. 1^ Pos.Ec.'!N170,IF(Foglio2!$J$3=Foglio2!$E$4,'Collab._Tecnici 1^ Pos.Ec.'!N170,IF(Foglio2!$J$3=Foglio2!$E$5,'Assistenti_Tecnici 1^ Pos.Ec.'!N170,IF(Foglio2!$J$3=Foglio2!$E$6,'Assistenti_Amm.vo 1^ Pos.Ec.'!N170,0))))</f>
        <v>0</v>
      </c>
      <c r="Q170" s="252">
        <f>IF(Foglio2!$J$3=Foglio2!$E$3,'Ausiliari_Coll.Scol. 1^ Pos.Ec.'!O170,IF(Foglio2!$J$3=Foglio2!$E$4,'Collab._Tecnici 1^ Pos.Ec.'!O170,IF(Foglio2!$J$3=Foglio2!$E$5,'Assistenti_Tecnici 1^ Pos.Ec.'!O170,IF(Foglio2!$J$3=Foglio2!$E$6,'Assistenti_Amm.vo 1^ Pos.Ec.'!O170,0))))</f>
        <v>0</v>
      </c>
      <c r="R170" s="252">
        <f>IF(Foglio2!$J$3=Foglio2!$E$3,'Ausiliari_Coll.Scol. 1^ Pos.Ec.'!P170,IF(Foglio2!$J$3=Foglio2!$E$4,'Collab._Tecnici 1^ Pos.Ec.'!P170,IF(Foglio2!$J$3=Foglio2!$E$5,'Assistenti_Tecnici 1^ Pos.Ec.'!P170,IF(Foglio2!$J$3=Foglio2!$E$6,'Assistenti_Amm.vo 1^ Pos.Ec.'!P170,0))))</f>
        <v>0</v>
      </c>
      <c r="S170" s="252">
        <f>IF(Foglio2!$J$3=Foglio2!$E$3,'Ausiliari_Coll.Scol. 1^ Pos.Ec.'!Q170,IF(Foglio2!$J$3=Foglio2!$E$4,'Collab._Tecnici 1^ Pos.Ec.'!Q170,IF(Foglio2!$J$3=Foglio2!$E$5,'Assistenti_Tecnici 1^ Pos.Ec.'!Q170,IF(Foglio2!$J$3=Foglio2!$E$6,'Assistenti_Amm.vo 1^ Pos.Ec.'!Q170,0))))</f>
        <v>0</v>
      </c>
      <c r="T170" s="252">
        <f>IF(Foglio2!$J$3=Foglio2!$E$3,'Ausiliari_Coll.Scol. 1^ Pos.Ec.'!R170,IF(Foglio2!$J$3=Foglio2!$E$4,'Collab._Tecnici 1^ Pos.Ec.'!R170,IF(Foglio2!$J$3=Foglio2!$E$5,'Assistenti_Tecnici 1^ Pos.Ec.'!R170,IF(Foglio2!$J$3=Foglio2!$E$6,'Assistenti_Amm.vo 1^ Pos.Ec.'!R170,0))))</f>
        <v>0</v>
      </c>
      <c r="U170" s="252">
        <f t="shared" ref="U170" si="425">(P170)/12*0.8</f>
        <v>0</v>
      </c>
      <c r="V170" s="252">
        <f t="shared" ref="V170" si="426">(P170+R170)/12*0.8</f>
        <v>0</v>
      </c>
      <c r="W170" s="253" t="str">
        <f t="shared" ref="W170" si="427">"Fascia Da "&amp;F170&amp;" a "&amp;F171&amp;" Decorrenza "&amp;DAY(C160)&amp;"/"&amp;MONTH(C160)&amp;"/"&amp;YEAR(C160)</f>
        <v>Fascia Da 35 a  Decorrenza 1/1/2016</v>
      </c>
    </row>
    <row r="171" spans="1:23" ht="9" customHeight="1" x14ac:dyDescent="0.2">
      <c r="B171" s="245">
        <f t="shared" si="367"/>
        <v>42381</v>
      </c>
      <c r="C171" s="499"/>
      <c r="D171" s="499"/>
      <c r="E171" s="264" t="s">
        <v>4</v>
      </c>
      <c r="F171" s="265"/>
      <c r="G171" s="267">
        <f t="shared" ref="G171:N171" si="428">G170*1936.27</f>
        <v>0</v>
      </c>
      <c r="H171" s="256">
        <f t="shared" si="428"/>
        <v>0</v>
      </c>
      <c r="I171" s="256">
        <f t="shared" si="428"/>
        <v>0</v>
      </c>
      <c r="J171" s="267">
        <f t="shared" si="428"/>
        <v>0</v>
      </c>
      <c r="K171" s="267">
        <f t="shared" si="428"/>
        <v>0</v>
      </c>
      <c r="L171" s="267">
        <f t="shared" si="428"/>
        <v>0</v>
      </c>
      <c r="M171" s="267">
        <f t="shared" si="428"/>
        <v>0</v>
      </c>
      <c r="N171" s="267">
        <f t="shared" si="428"/>
        <v>0</v>
      </c>
      <c r="O171" s="183"/>
      <c r="P171" s="269">
        <f t="shared" ref="P171:U171" si="429">P170*1936.27</f>
        <v>0</v>
      </c>
      <c r="Q171" s="269">
        <f t="shared" si="429"/>
        <v>0</v>
      </c>
      <c r="R171" s="269">
        <f t="shared" si="429"/>
        <v>0</v>
      </c>
      <c r="S171" s="269">
        <f t="shared" si="429"/>
        <v>0</v>
      </c>
      <c r="T171" s="184">
        <f t="shared" si="429"/>
        <v>0</v>
      </c>
      <c r="U171" s="184">
        <f t="shared" si="429"/>
        <v>0</v>
      </c>
      <c r="V171" s="184">
        <f t="shared" si="409"/>
        <v>0</v>
      </c>
    </row>
    <row r="172" spans="1:23" ht="12.75" customHeight="1" x14ac:dyDescent="0.2">
      <c r="A172" s="104">
        <f>IF(Foglio2!$J$7=1,TRUNC(V172,0),TRUNC(U172,0))</f>
        <v>0</v>
      </c>
      <c r="B172" s="245">
        <f t="shared" ref="B172:B196" si="430">C174</f>
        <v>42736</v>
      </c>
      <c r="C172" s="375">
        <v>42736</v>
      </c>
      <c r="D172" s="375">
        <v>43159</v>
      </c>
      <c r="E172" s="246" t="s">
        <v>3</v>
      </c>
      <c r="F172" s="247">
        <v>0</v>
      </c>
      <c r="G172" s="248">
        <f>IF(Foglio2!$J$3=Foglio2!$E$3,'Ausiliari_Coll.Scol. 1^ Pos.Ec.'!E172,IF(Foglio2!$J$3=Foglio2!$E$4,'Collab._Tecnici 1^ Pos.Ec.'!E172,IF(Foglio2!$J$3=Foglio2!$E$5,'Assistenti_Tecnici 1^ Pos.Ec.'!E172,IF(Foglio2!$J$3=Foglio2!$E$6,'Assistenti_Amm.vo 1^ Pos.Ec.'!E172,0))))</f>
        <v>0</v>
      </c>
      <c r="H172" s="248">
        <f>IF(Foglio2!$J$3=Foglio2!$E$3,'Ausiliari_Coll.Scol. 1^ Pos.Ec.'!F172,IF(Foglio2!$J$3=Foglio2!$E$4,'Collab._Tecnici 1^ Pos.Ec.'!F172,IF(Foglio2!$J$3=Foglio2!$E$5,'Assistenti_Tecnici 1^ Pos.Ec.'!F172,IF(Foglio2!$J$3=Foglio2!$E$6,'Assistenti_Amm.vo 1^ Pos.Ec.'!F172,0))))</f>
        <v>0</v>
      </c>
      <c r="I172" s="248">
        <f>IF(Foglio2!$J$3=Foglio2!$E$3,'Ausiliari_Coll.Scol. 1^ Pos.Ec.'!G172,IF(Foglio2!$J$3=Foglio2!$E$4,'Collab._Tecnici 1^ Pos.Ec.'!G172,IF(Foglio2!$J$3=Foglio2!$E$5,'Assistenti_Tecnici 1^ Pos.Ec.'!G172,IF(Foglio2!$J$3=Foglio2!$E$6,'Assistenti_Amm.vo 1^ Pos.Ec.'!G172,0))))</f>
        <v>0</v>
      </c>
      <c r="J172" s="248">
        <f>IF(Foglio2!$J$3=Foglio2!$E$3,'Ausiliari_Coll.Scol. 1^ Pos.Ec.'!H172,IF(Foglio2!$J$3=Foglio2!$E$4,'Collab._Tecnici 1^ Pos.Ec.'!H172,IF(Foglio2!$J$3=Foglio2!$E$5,'Assistenti_Tecnici 1^ Pos.Ec.'!H172,IF(Foglio2!$J$3=Foglio2!$E$6,'Assistenti_Amm.vo 1^ Pos.Ec.'!H172,0))))</f>
        <v>0</v>
      </c>
      <c r="K172" s="248">
        <f>IF(Foglio2!$J$3=Foglio2!$E$3,'Ausiliari_Coll.Scol. 1^ Pos.Ec.'!I172,IF(Foglio2!$J$3=Foglio2!$E$4,'Collab._Tecnici 1^ Pos.Ec.'!I172,IF(Foglio2!$J$3=Foglio2!$E$5,'Assistenti_Tecnici 1^ Pos.Ec.'!I172,IF(Foglio2!$J$3=Foglio2!$E$6,'Assistenti_Amm.vo 1^ Pos.Ec.'!I172,0))))</f>
        <v>0</v>
      </c>
      <c r="L172" s="248">
        <f>IF(Foglio2!$J$3=Foglio2!$E$3,'Ausiliari_Coll.Scol. 1^ Pos.Ec.'!J172,IF(Foglio2!$J$3=Foglio2!$E$4,'Collab._Tecnici 1^ Pos.Ec.'!J172,IF(Foglio2!$J$3=Foglio2!$E$5,'Assistenti_Tecnici 1^ Pos.Ec.'!J172,IF(Foglio2!$J$3=Foglio2!$E$6,'Assistenti_Amm.vo 1^ Pos.Ec.'!J172,0))))</f>
        <v>0</v>
      </c>
      <c r="M172" s="248">
        <f>IF(Foglio2!$J$3=Foglio2!$E$3,'Ausiliari_Coll.Scol. 1^ Pos.Ec.'!K172,IF(Foglio2!$J$3=Foglio2!$E$4,'Collab._Tecnici 1^ Pos.Ec.'!K172,IF(Foglio2!$J$3=Foglio2!$E$5,'Assistenti_Tecnici 1^ Pos.Ec.'!K172,IF(Foglio2!$J$3=Foglio2!$E$6,'Assistenti_Amm.vo 1^ Pos.Ec.'!K172,0))))</f>
        <v>0</v>
      </c>
      <c r="N172" s="250">
        <f>IF(Foglio2!$J$3=Foglio2!$E$3,'Ausiliari_Coll.Scol. 1^ Pos.Ec.'!L172,IF(Foglio2!$J$3=Foglio2!$E$4,'Collab._Tecnici 1^ Pos.Ec.'!L172,IF(Foglio2!$J$3=Foglio2!$E$5,'Assistenti_Tecnici 1^ Pos.Ec.'!L172,IF(Foglio2!$J$3=Foglio2!$E$6,'Assistenti_Amm.vo 1^ Pos.Ec.'!L172,0))))</f>
        <v>0</v>
      </c>
      <c r="O172" s="251"/>
      <c r="P172" s="252">
        <f>IF(Foglio2!$J$3=Foglio2!$E$3,'Ausiliari_Coll.Scol. 1^ Pos.Ec.'!N172,IF(Foglio2!$J$3=Foglio2!$E$4,'Collab._Tecnici 1^ Pos.Ec.'!N172,IF(Foglio2!$J$3=Foglio2!$E$5,'Assistenti_Tecnici 1^ Pos.Ec.'!N172,IF(Foglio2!$J$3=Foglio2!$E$6,'Assistenti_Amm.vo 1^ Pos.Ec.'!N172,0))))</f>
        <v>0</v>
      </c>
      <c r="Q172" s="252">
        <f>IF(Foglio2!$J$3=Foglio2!$E$3,'Ausiliari_Coll.Scol. 1^ Pos.Ec.'!O172,IF(Foglio2!$J$3=Foglio2!$E$4,'Collab._Tecnici 1^ Pos.Ec.'!O172,IF(Foglio2!$J$3=Foglio2!$E$5,'Assistenti_Tecnici 1^ Pos.Ec.'!O172,IF(Foglio2!$J$3=Foglio2!$E$6,'Assistenti_Amm.vo 1^ Pos.Ec.'!O172,0))))</f>
        <v>0</v>
      </c>
      <c r="R172" s="252">
        <f>IF(Foglio2!$J$3=Foglio2!$E$3,'Ausiliari_Coll.Scol. 1^ Pos.Ec.'!P172,IF(Foglio2!$J$3=Foglio2!$E$4,'Collab._Tecnici 1^ Pos.Ec.'!P172,IF(Foglio2!$J$3=Foglio2!$E$5,'Assistenti_Tecnici 1^ Pos.Ec.'!P172,IF(Foglio2!$J$3=Foglio2!$E$6,'Assistenti_Amm.vo 1^ Pos.Ec.'!P172,0))))</f>
        <v>0</v>
      </c>
      <c r="S172" s="252">
        <f>IF(Foglio2!$J$3=Foglio2!$E$3,'Ausiliari_Coll.Scol. 1^ Pos.Ec.'!Q172,IF(Foglio2!$J$3=Foglio2!$E$4,'Collab._Tecnici 1^ Pos.Ec.'!Q172,IF(Foglio2!$J$3=Foglio2!$E$5,'Assistenti_Tecnici 1^ Pos.Ec.'!Q172,IF(Foglio2!$J$3=Foglio2!$E$6,'Assistenti_Amm.vo 1^ Pos.Ec.'!Q172,0))))</f>
        <v>0</v>
      </c>
      <c r="T172" s="252">
        <f>IF(Foglio2!$J$3=Foglio2!$E$3,'Ausiliari_Coll.Scol. 1^ Pos.Ec.'!R172,IF(Foglio2!$J$3=Foglio2!$E$4,'Collab._Tecnici 1^ Pos.Ec.'!R172,IF(Foglio2!$J$3=Foglio2!$E$5,'Assistenti_Tecnici 1^ Pos.Ec.'!R172,IF(Foglio2!$J$3=Foglio2!$E$6,'Assistenti_Amm.vo 1^ Pos.Ec.'!R172,0))))</f>
        <v>0</v>
      </c>
      <c r="U172" s="252">
        <f t="shared" ref="U172" si="431">(P172)/12*0.8</f>
        <v>0</v>
      </c>
      <c r="V172" s="252">
        <f t="shared" ref="V172" si="432">(P172+R172)/12*0.8</f>
        <v>0</v>
      </c>
      <c r="W172" s="253" t="str">
        <f t="shared" ref="W172:W196" si="433">"Fascia Da "&amp;F172&amp;" a "&amp;F173&amp;" Decorrenza "&amp;DAY(C172)&amp;"/"&amp;MONTH(C172)&amp;"/"&amp;YEAR(C172)</f>
        <v>Fascia Da 0 a 8 Decorrenza 1/1/2017</v>
      </c>
    </row>
    <row r="173" spans="1:23" ht="9" customHeight="1" x14ac:dyDescent="0.2">
      <c r="B173" s="245">
        <f t="shared" si="367"/>
        <v>42737</v>
      </c>
      <c r="C173" s="376"/>
      <c r="D173" s="376"/>
      <c r="E173" s="254" t="s">
        <v>4</v>
      </c>
      <c r="F173" s="255">
        <v>8</v>
      </c>
      <c r="G173" s="267">
        <f t="shared" ref="G173:N173" si="434">G172*1936.27</f>
        <v>0</v>
      </c>
      <c r="H173" s="256">
        <f t="shared" si="434"/>
        <v>0</v>
      </c>
      <c r="I173" s="256">
        <f t="shared" si="434"/>
        <v>0</v>
      </c>
      <c r="J173" s="267">
        <f t="shared" si="434"/>
        <v>0</v>
      </c>
      <c r="K173" s="267">
        <f t="shared" si="434"/>
        <v>0</v>
      </c>
      <c r="L173" s="257">
        <f t="shared" si="434"/>
        <v>0</v>
      </c>
      <c r="M173" s="267">
        <f t="shared" si="434"/>
        <v>0</v>
      </c>
      <c r="N173" s="267">
        <f t="shared" si="434"/>
        <v>0</v>
      </c>
      <c r="O173" s="183"/>
      <c r="P173" s="184">
        <f t="shared" ref="P173:U173" si="435">P172*1936.27</f>
        <v>0</v>
      </c>
      <c r="Q173" s="184">
        <f t="shared" si="435"/>
        <v>0</v>
      </c>
      <c r="R173" s="184">
        <f t="shared" si="435"/>
        <v>0</v>
      </c>
      <c r="S173" s="184">
        <f t="shared" si="435"/>
        <v>0</v>
      </c>
      <c r="T173" s="184">
        <f t="shared" si="435"/>
        <v>0</v>
      </c>
      <c r="U173" s="184">
        <f t="shared" si="435"/>
        <v>0</v>
      </c>
      <c r="V173" s="184">
        <f t="shared" si="409"/>
        <v>0</v>
      </c>
    </row>
    <row r="174" spans="1:23" ht="12.75" customHeight="1" x14ac:dyDescent="0.2">
      <c r="A174" s="104">
        <f>IF(Foglio2!$J$7=1,TRUNC(V174,0),TRUNC(U174,0))</f>
        <v>0</v>
      </c>
      <c r="B174" s="245">
        <f t="shared" si="367"/>
        <v>42738</v>
      </c>
      <c r="C174" s="496">
        <v>42736</v>
      </c>
      <c r="D174" s="496">
        <v>43159</v>
      </c>
      <c r="E174" s="259" t="s">
        <v>3</v>
      </c>
      <c r="F174" s="260">
        <v>9</v>
      </c>
      <c r="G174" s="248">
        <f>IF(Foglio2!$J$3=Foglio2!$E$3,'Ausiliari_Coll.Scol. 1^ Pos.Ec.'!E174,IF(Foglio2!$J$3=Foglio2!$E$4,'Collab._Tecnici 1^ Pos.Ec.'!E174,IF(Foglio2!$J$3=Foglio2!$E$5,'Assistenti_Tecnici 1^ Pos.Ec.'!E174,IF(Foglio2!$J$3=Foglio2!$E$6,'Assistenti_Amm.vo 1^ Pos.Ec.'!E174,0))))</f>
        <v>0</v>
      </c>
      <c r="H174" s="248">
        <f>IF(Foglio2!$J$3=Foglio2!$E$3,'Ausiliari_Coll.Scol. 1^ Pos.Ec.'!F174,IF(Foglio2!$J$3=Foglio2!$E$4,'Collab._Tecnici 1^ Pos.Ec.'!F174,IF(Foglio2!$J$3=Foglio2!$E$5,'Assistenti_Tecnici 1^ Pos.Ec.'!F174,IF(Foglio2!$J$3=Foglio2!$E$6,'Assistenti_Amm.vo 1^ Pos.Ec.'!F174,0))))</f>
        <v>0</v>
      </c>
      <c r="I174" s="248">
        <f>IF(Foglio2!$J$3=Foglio2!$E$3,'Ausiliari_Coll.Scol. 1^ Pos.Ec.'!G174,IF(Foglio2!$J$3=Foglio2!$E$4,'Collab._Tecnici 1^ Pos.Ec.'!G174,IF(Foglio2!$J$3=Foglio2!$E$5,'Assistenti_Tecnici 1^ Pos.Ec.'!G174,IF(Foglio2!$J$3=Foglio2!$E$6,'Assistenti_Amm.vo 1^ Pos.Ec.'!G174,0))))</f>
        <v>0</v>
      </c>
      <c r="J174" s="248">
        <f>IF(Foglio2!$J$3=Foglio2!$E$3,'Ausiliari_Coll.Scol. 1^ Pos.Ec.'!H174,IF(Foglio2!$J$3=Foglio2!$E$4,'Collab._Tecnici 1^ Pos.Ec.'!H174,IF(Foglio2!$J$3=Foglio2!$E$5,'Assistenti_Tecnici 1^ Pos.Ec.'!H174,IF(Foglio2!$J$3=Foglio2!$E$6,'Assistenti_Amm.vo 1^ Pos.Ec.'!H174,0))))</f>
        <v>0</v>
      </c>
      <c r="K174" s="248">
        <f>IF(Foglio2!$J$3=Foglio2!$E$3,'Ausiliari_Coll.Scol. 1^ Pos.Ec.'!I174,IF(Foglio2!$J$3=Foglio2!$E$4,'Collab._Tecnici 1^ Pos.Ec.'!I174,IF(Foglio2!$J$3=Foglio2!$E$5,'Assistenti_Tecnici 1^ Pos.Ec.'!I174,IF(Foglio2!$J$3=Foglio2!$E$6,'Assistenti_Amm.vo 1^ Pos.Ec.'!I174,0))))</f>
        <v>0</v>
      </c>
      <c r="L174" s="248">
        <f>IF(Foglio2!$J$3=Foglio2!$E$3,'Ausiliari_Coll.Scol. 1^ Pos.Ec.'!J174,IF(Foglio2!$J$3=Foglio2!$E$4,'Collab._Tecnici 1^ Pos.Ec.'!J174,IF(Foglio2!$J$3=Foglio2!$E$5,'Assistenti_Tecnici 1^ Pos.Ec.'!J174,IF(Foglio2!$J$3=Foglio2!$E$6,'Assistenti_Amm.vo 1^ Pos.Ec.'!J174,0))))</f>
        <v>0</v>
      </c>
      <c r="M174" s="248">
        <f>IF(Foglio2!$J$3=Foglio2!$E$3,'Ausiliari_Coll.Scol. 1^ Pos.Ec.'!K174,IF(Foglio2!$J$3=Foglio2!$E$4,'Collab._Tecnici 1^ Pos.Ec.'!K174,IF(Foglio2!$J$3=Foglio2!$E$5,'Assistenti_Tecnici 1^ Pos.Ec.'!K174,IF(Foglio2!$J$3=Foglio2!$E$6,'Assistenti_Amm.vo 1^ Pos.Ec.'!K174,0))))</f>
        <v>0</v>
      </c>
      <c r="N174" s="250">
        <f>IF(Foglio2!$J$3=Foglio2!$E$3,'Ausiliari_Coll.Scol. 1^ Pos.Ec.'!L174,IF(Foglio2!$J$3=Foglio2!$E$4,'Collab._Tecnici 1^ Pos.Ec.'!L174,IF(Foglio2!$J$3=Foglio2!$E$5,'Assistenti_Tecnici 1^ Pos.Ec.'!L174,IF(Foglio2!$J$3=Foglio2!$E$6,'Assistenti_Amm.vo 1^ Pos.Ec.'!L174,0))))</f>
        <v>0</v>
      </c>
      <c r="O174" s="251"/>
      <c r="P174" s="252">
        <f>IF(Foglio2!$J$3=Foglio2!$E$3,'Ausiliari_Coll.Scol. 1^ Pos.Ec.'!N174,IF(Foglio2!$J$3=Foglio2!$E$4,'Collab._Tecnici 1^ Pos.Ec.'!N174,IF(Foglio2!$J$3=Foglio2!$E$5,'Assistenti_Tecnici 1^ Pos.Ec.'!N174,IF(Foglio2!$J$3=Foglio2!$E$6,'Assistenti_Amm.vo 1^ Pos.Ec.'!N174,0))))</f>
        <v>0</v>
      </c>
      <c r="Q174" s="252">
        <f>IF(Foglio2!$J$3=Foglio2!$E$3,'Ausiliari_Coll.Scol. 1^ Pos.Ec.'!O174,IF(Foglio2!$J$3=Foglio2!$E$4,'Collab._Tecnici 1^ Pos.Ec.'!O174,IF(Foglio2!$J$3=Foglio2!$E$5,'Assistenti_Tecnici 1^ Pos.Ec.'!O174,IF(Foglio2!$J$3=Foglio2!$E$6,'Assistenti_Amm.vo 1^ Pos.Ec.'!O174,0))))</f>
        <v>0</v>
      </c>
      <c r="R174" s="252">
        <f>IF(Foglio2!$J$3=Foglio2!$E$3,'Ausiliari_Coll.Scol. 1^ Pos.Ec.'!P174,IF(Foglio2!$J$3=Foglio2!$E$4,'Collab._Tecnici 1^ Pos.Ec.'!P174,IF(Foglio2!$J$3=Foglio2!$E$5,'Assistenti_Tecnici 1^ Pos.Ec.'!P174,IF(Foglio2!$J$3=Foglio2!$E$6,'Assistenti_Amm.vo 1^ Pos.Ec.'!P174,0))))</f>
        <v>0</v>
      </c>
      <c r="S174" s="252">
        <f>IF(Foglio2!$J$3=Foglio2!$E$3,'Ausiliari_Coll.Scol. 1^ Pos.Ec.'!Q174,IF(Foglio2!$J$3=Foglio2!$E$4,'Collab._Tecnici 1^ Pos.Ec.'!Q174,IF(Foglio2!$J$3=Foglio2!$E$5,'Assistenti_Tecnici 1^ Pos.Ec.'!Q174,IF(Foglio2!$J$3=Foglio2!$E$6,'Assistenti_Amm.vo 1^ Pos.Ec.'!Q174,0))))</f>
        <v>0</v>
      </c>
      <c r="T174" s="252">
        <f>IF(Foglio2!$J$3=Foglio2!$E$3,'Ausiliari_Coll.Scol. 1^ Pos.Ec.'!R174,IF(Foglio2!$J$3=Foglio2!$E$4,'Collab._Tecnici 1^ Pos.Ec.'!R174,IF(Foglio2!$J$3=Foglio2!$E$5,'Assistenti_Tecnici 1^ Pos.Ec.'!R174,IF(Foglio2!$J$3=Foglio2!$E$6,'Assistenti_Amm.vo 1^ Pos.Ec.'!R174,0))))</f>
        <v>0</v>
      </c>
      <c r="U174" s="252">
        <f t="shared" ref="U174" si="436">(P174)/12*0.8</f>
        <v>0</v>
      </c>
      <c r="V174" s="252">
        <f t="shared" ref="V174" si="437">(P174+R174)/12*0.8</f>
        <v>0</v>
      </c>
      <c r="W174" s="253" t="str">
        <f t="shared" ref="W174:W198" si="438">"Fascia Da "&amp;F174&amp;" a "&amp;F175&amp;" Decorrenza "&amp;DAY(C172)&amp;"/"&amp;MONTH(C172)&amp;"/"&amp;YEAR(C172)</f>
        <v>Fascia Da 9 a 14 Decorrenza 1/1/2017</v>
      </c>
    </row>
    <row r="175" spans="1:23" ht="9" customHeight="1" x14ac:dyDescent="0.2">
      <c r="B175" s="245">
        <f t="shared" si="367"/>
        <v>42739</v>
      </c>
      <c r="C175" s="496"/>
      <c r="D175" s="496"/>
      <c r="E175" s="254" t="s">
        <v>4</v>
      </c>
      <c r="F175" s="255">
        <v>14</v>
      </c>
      <c r="G175" s="267">
        <f t="shared" ref="G175:N175" si="439">G174*1936.27</f>
        <v>0</v>
      </c>
      <c r="H175" s="256">
        <f t="shared" si="439"/>
        <v>0</v>
      </c>
      <c r="I175" s="256">
        <f t="shared" si="439"/>
        <v>0</v>
      </c>
      <c r="J175" s="267">
        <f t="shared" si="439"/>
        <v>0</v>
      </c>
      <c r="K175" s="267">
        <f t="shared" si="439"/>
        <v>0</v>
      </c>
      <c r="L175" s="257">
        <f t="shared" si="439"/>
        <v>0</v>
      </c>
      <c r="M175" s="267">
        <f t="shared" si="439"/>
        <v>0</v>
      </c>
      <c r="N175" s="267">
        <f t="shared" si="439"/>
        <v>0</v>
      </c>
      <c r="O175" s="183"/>
      <c r="P175" s="184">
        <f t="shared" ref="P175:U175" si="440">P174*1936.27</f>
        <v>0</v>
      </c>
      <c r="Q175" s="184">
        <f t="shared" si="440"/>
        <v>0</v>
      </c>
      <c r="R175" s="184">
        <f t="shared" si="440"/>
        <v>0</v>
      </c>
      <c r="S175" s="184">
        <f t="shared" si="440"/>
        <v>0</v>
      </c>
      <c r="T175" s="184">
        <f t="shared" si="440"/>
        <v>0</v>
      </c>
      <c r="U175" s="184">
        <f t="shared" si="440"/>
        <v>0</v>
      </c>
      <c r="V175" s="184">
        <f t="shared" si="409"/>
        <v>0</v>
      </c>
    </row>
    <row r="176" spans="1:23" ht="12.75" customHeight="1" x14ac:dyDescent="0.2">
      <c r="A176" s="104">
        <f>IF(Foglio2!$J$7=1,TRUNC(V176,0),TRUNC(U176,0))</f>
        <v>0</v>
      </c>
      <c r="B176" s="245">
        <f t="shared" si="367"/>
        <v>42740</v>
      </c>
      <c r="C176" s="496"/>
      <c r="D176" s="496"/>
      <c r="E176" s="259" t="s">
        <v>3</v>
      </c>
      <c r="F176" s="260">
        <v>15</v>
      </c>
      <c r="G176" s="248">
        <f>IF(Foglio2!$J$3=Foglio2!$E$3,'Ausiliari_Coll.Scol. 1^ Pos.Ec.'!E176,IF(Foglio2!$J$3=Foglio2!$E$4,'Collab._Tecnici 1^ Pos.Ec.'!E176,IF(Foglio2!$J$3=Foglio2!$E$5,'Assistenti_Tecnici 1^ Pos.Ec.'!E176,IF(Foglio2!$J$3=Foglio2!$E$6,'Assistenti_Amm.vo 1^ Pos.Ec.'!E176,0))))</f>
        <v>0</v>
      </c>
      <c r="H176" s="248">
        <f>IF(Foglio2!$J$3=Foglio2!$E$3,'Ausiliari_Coll.Scol. 1^ Pos.Ec.'!F176,IF(Foglio2!$J$3=Foglio2!$E$4,'Collab._Tecnici 1^ Pos.Ec.'!F176,IF(Foglio2!$J$3=Foglio2!$E$5,'Assistenti_Tecnici 1^ Pos.Ec.'!F176,IF(Foglio2!$J$3=Foglio2!$E$6,'Assistenti_Amm.vo 1^ Pos.Ec.'!F176,0))))</f>
        <v>0</v>
      </c>
      <c r="I176" s="248">
        <f>IF(Foglio2!$J$3=Foglio2!$E$3,'Ausiliari_Coll.Scol. 1^ Pos.Ec.'!G176,IF(Foglio2!$J$3=Foglio2!$E$4,'Collab._Tecnici 1^ Pos.Ec.'!G176,IF(Foglio2!$J$3=Foglio2!$E$5,'Assistenti_Tecnici 1^ Pos.Ec.'!G176,IF(Foglio2!$J$3=Foglio2!$E$6,'Assistenti_Amm.vo 1^ Pos.Ec.'!G176,0))))</f>
        <v>0</v>
      </c>
      <c r="J176" s="248">
        <f>IF(Foglio2!$J$3=Foglio2!$E$3,'Ausiliari_Coll.Scol. 1^ Pos.Ec.'!H176,IF(Foglio2!$J$3=Foglio2!$E$4,'Collab._Tecnici 1^ Pos.Ec.'!H176,IF(Foglio2!$J$3=Foglio2!$E$5,'Assistenti_Tecnici 1^ Pos.Ec.'!H176,IF(Foglio2!$J$3=Foglio2!$E$6,'Assistenti_Amm.vo 1^ Pos.Ec.'!H176,0))))</f>
        <v>0</v>
      </c>
      <c r="K176" s="248">
        <f>IF(Foglio2!$J$3=Foglio2!$E$3,'Ausiliari_Coll.Scol. 1^ Pos.Ec.'!I176,IF(Foglio2!$J$3=Foglio2!$E$4,'Collab._Tecnici 1^ Pos.Ec.'!I176,IF(Foglio2!$J$3=Foglio2!$E$5,'Assistenti_Tecnici 1^ Pos.Ec.'!I176,IF(Foglio2!$J$3=Foglio2!$E$6,'Assistenti_Amm.vo 1^ Pos.Ec.'!I176,0))))</f>
        <v>0</v>
      </c>
      <c r="L176" s="248">
        <f>IF(Foglio2!$J$3=Foglio2!$E$3,'Ausiliari_Coll.Scol. 1^ Pos.Ec.'!J176,IF(Foglio2!$J$3=Foglio2!$E$4,'Collab._Tecnici 1^ Pos.Ec.'!J176,IF(Foglio2!$J$3=Foglio2!$E$5,'Assistenti_Tecnici 1^ Pos.Ec.'!J176,IF(Foglio2!$J$3=Foglio2!$E$6,'Assistenti_Amm.vo 1^ Pos.Ec.'!J176,0))))</f>
        <v>0</v>
      </c>
      <c r="M176" s="248">
        <f>IF(Foglio2!$J$3=Foglio2!$E$3,'Ausiliari_Coll.Scol. 1^ Pos.Ec.'!K176,IF(Foglio2!$J$3=Foglio2!$E$4,'Collab._Tecnici 1^ Pos.Ec.'!K176,IF(Foglio2!$J$3=Foglio2!$E$5,'Assistenti_Tecnici 1^ Pos.Ec.'!K176,IF(Foglio2!$J$3=Foglio2!$E$6,'Assistenti_Amm.vo 1^ Pos.Ec.'!K176,0))))</f>
        <v>0</v>
      </c>
      <c r="N176" s="250">
        <f>IF(Foglio2!$J$3=Foglio2!$E$3,'Ausiliari_Coll.Scol. 1^ Pos.Ec.'!L176,IF(Foglio2!$J$3=Foglio2!$E$4,'Collab._Tecnici 1^ Pos.Ec.'!L176,IF(Foglio2!$J$3=Foglio2!$E$5,'Assistenti_Tecnici 1^ Pos.Ec.'!L176,IF(Foglio2!$J$3=Foglio2!$E$6,'Assistenti_Amm.vo 1^ Pos.Ec.'!L176,0))))</f>
        <v>0</v>
      </c>
      <c r="O176" s="251"/>
      <c r="P176" s="252">
        <f>IF(Foglio2!$J$3=Foglio2!$E$3,'Ausiliari_Coll.Scol. 1^ Pos.Ec.'!N176,IF(Foglio2!$J$3=Foglio2!$E$4,'Collab._Tecnici 1^ Pos.Ec.'!N176,IF(Foglio2!$J$3=Foglio2!$E$5,'Assistenti_Tecnici 1^ Pos.Ec.'!N176,IF(Foglio2!$J$3=Foglio2!$E$6,'Assistenti_Amm.vo 1^ Pos.Ec.'!N176,0))))</f>
        <v>0</v>
      </c>
      <c r="Q176" s="252">
        <f>IF(Foglio2!$J$3=Foglio2!$E$3,'Ausiliari_Coll.Scol. 1^ Pos.Ec.'!O176,IF(Foglio2!$J$3=Foglio2!$E$4,'Collab._Tecnici 1^ Pos.Ec.'!O176,IF(Foglio2!$J$3=Foglio2!$E$5,'Assistenti_Tecnici 1^ Pos.Ec.'!O176,IF(Foglio2!$J$3=Foglio2!$E$6,'Assistenti_Amm.vo 1^ Pos.Ec.'!O176,0))))</f>
        <v>0</v>
      </c>
      <c r="R176" s="252">
        <f>IF(Foglio2!$J$3=Foglio2!$E$3,'Ausiliari_Coll.Scol. 1^ Pos.Ec.'!P176,IF(Foglio2!$J$3=Foglio2!$E$4,'Collab._Tecnici 1^ Pos.Ec.'!P176,IF(Foglio2!$J$3=Foglio2!$E$5,'Assistenti_Tecnici 1^ Pos.Ec.'!P176,IF(Foglio2!$J$3=Foglio2!$E$6,'Assistenti_Amm.vo 1^ Pos.Ec.'!P176,0))))</f>
        <v>0</v>
      </c>
      <c r="S176" s="252">
        <f>IF(Foglio2!$J$3=Foglio2!$E$3,'Ausiliari_Coll.Scol. 1^ Pos.Ec.'!Q176,IF(Foglio2!$J$3=Foglio2!$E$4,'Collab._Tecnici 1^ Pos.Ec.'!Q176,IF(Foglio2!$J$3=Foglio2!$E$5,'Assistenti_Tecnici 1^ Pos.Ec.'!Q176,IF(Foglio2!$J$3=Foglio2!$E$6,'Assistenti_Amm.vo 1^ Pos.Ec.'!Q176,0))))</f>
        <v>0</v>
      </c>
      <c r="T176" s="252">
        <f>IF(Foglio2!$J$3=Foglio2!$E$3,'Ausiliari_Coll.Scol. 1^ Pos.Ec.'!R176,IF(Foglio2!$J$3=Foglio2!$E$4,'Collab._Tecnici 1^ Pos.Ec.'!R176,IF(Foglio2!$J$3=Foglio2!$E$5,'Assistenti_Tecnici 1^ Pos.Ec.'!R176,IF(Foglio2!$J$3=Foglio2!$E$6,'Assistenti_Amm.vo 1^ Pos.Ec.'!R176,0))))</f>
        <v>0</v>
      </c>
      <c r="U176" s="252">
        <f t="shared" ref="U176" si="441">(P176)/12*0.8</f>
        <v>0</v>
      </c>
      <c r="V176" s="252">
        <f t="shared" ref="V176" si="442">(P176+R176)/12*0.8</f>
        <v>0</v>
      </c>
      <c r="W176" s="253" t="str">
        <f t="shared" ref="W176:W200" si="443">"Fascia Da "&amp;F176&amp;" a "&amp;F177&amp;" Decorrenza "&amp;DAY(C172)&amp;"/"&amp;MONTH(C172)&amp;"/"&amp;YEAR(C172)</f>
        <v>Fascia Da 15 a 20 Decorrenza 1/1/2017</v>
      </c>
    </row>
    <row r="177" spans="1:23" ht="9" customHeight="1" x14ac:dyDescent="0.2">
      <c r="B177" s="245">
        <f t="shared" si="367"/>
        <v>42741</v>
      </c>
      <c r="C177" s="496"/>
      <c r="D177" s="496"/>
      <c r="E177" s="254" t="s">
        <v>4</v>
      </c>
      <c r="F177" s="255">
        <v>20</v>
      </c>
      <c r="G177" s="267">
        <f t="shared" ref="G177:N177" si="444">G176*1936.27</f>
        <v>0</v>
      </c>
      <c r="H177" s="256">
        <f t="shared" si="444"/>
        <v>0</v>
      </c>
      <c r="I177" s="256">
        <f t="shared" si="444"/>
        <v>0</v>
      </c>
      <c r="J177" s="267">
        <f t="shared" si="444"/>
        <v>0</v>
      </c>
      <c r="K177" s="267">
        <f t="shared" si="444"/>
        <v>0</v>
      </c>
      <c r="L177" s="257">
        <f t="shared" si="444"/>
        <v>0</v>
      </c>
      <c r="M177" s="267">
        <f t="shared" si="444"/>
        <v>0</v>
      </c>
      <c r="N177" s="267">
        <f t="shared" si="444"/>
        <v>0</v>
      </c>
      <c r="O177" s="183"/>
      <c r="P177" s="184">
        <f t="shared" ref="P177:U177" si="445">P176*1936.27</f>
        <v>0</v>
      </c>
      <c r="Q177" s="184">
        <f t="shared" si="445"/>
        <v>0</v>
      </c>
      <c r="R177" s="184">
        <f t="shared" si="445"/>
        <v>0</v>
      </c>
      <c r="S177" s="184">
        <f t="shared" si="445"/>
        <v>0</v>
      </c>
      <c r="T177" s="184">
        <f t="shared" si="445"/>
        <v>0</v>
      </c>
      <c r="U177" s="184">
        <f t="shared" si="445"/>
        <v>0</v>
      </c>
      <c r="V177" s="184">
        <f t="shared" si="409"/>
        <v>0</v>
      </c>
    </row>
    <row r="178" spans="1:23" ht="12.75" customHeight="1" x14ac:dyDescent="0.2">
      <c r="A178" s="104">
        <f>IF(Foglio2!$J$7=1,TRUNC(V178,0),TRUNC(U178,0))</f>
        <v>0</v>
      </c>
      <c r="B178" s="245">
        <f t="shared" si="367"/>
        <v>42742</v>
      </c>
      <c r="C178" s="496"/>
      <c r="D178" s="496"/>
      <c r="E178" s="259" t="s">
        <v>3</v>
      </c>
      <c r="F178" s="260">
        <v>21</v>
      </c>
      <c r="G178" s="248">
        <f>IF(Foglio2!$J$3=Foglio2!$E$3,'Ausiliari_Coll.Scol. 1^ Pos.Ec.'!E178,IF(Foglio2!$J$3=Foglio2!$E$4,'Collab._Tecnici 1^ Pos.Ec.'!E178,IF(Foglio2!$J$3=Foglio2!$E$5,'Assistenti_Tecnici 1^ Pos.Ec.'!E178,IF(Foglio2!$J$3=Foglio2!$E$6,'Assistenti_Amm.vo 1^ Pos.Ec.'!E178,0))))</f>
        <v>0</v>
      </c>
      <c r="H178" s="248">
        <f>IF(Foglio2!$J$3=Foglio2!$E$3,'Ausiliari_Coll.Scol. 1^ Pos.Ec.'!F178,IF(Foglio2!$J$3=Foglio2!$E$4,'Collab._Tecnici 1^ Pos.Ec.'!F178,IF(Foglio2!$J$3=Foglio2!$E$5,'Assistenti_Tecnici 1^ Pos.Ec.'!F178,IF(Foglio2!$J$3=Foglio2!$E$6,'Assistenti_Amm.vo 1^ Pos.Ec.'!F178,0))))</f>
        <v>0</v>
      </c>
      <c r="I178" s="248">
        <f>IF(Foglio2!$J$3=Foglio2!$E$3,'Ausiliari_Coll.Scol. 1^ Pos.Ec.'!G178,IF(Foglio2!$J$3=Foglio2!$E$4,'Collab._Tecnici 1^ Pos.Ec.'!G178,IF(Foglio2!$J$3=Foglio2!$E$5,'Assistenti_Tecnici 1^ Pos.Ec.'!G178,IF(Foglio2!$J$3=Foglio2!$E$6,'Assistenti_Amm.vo 1^ Pos.Ec.'!G178,0))))</f>
        <v>0</v>
      </c>
      <c r="J178" s="248">
        <f>IF(Foglio2!$J$3=Foglio2!$E$3,'Ausiliari_Coll.Scol. 1^ Pos.Ec.'!H178,IF(Foglio2!$J$3=Foglio2!$E$4,'Collab._Tecnici 1^ Pos.Ec.'!H178,IF(Foglio2!$J$3=Foglio2!$E$5,'Assistenti_Tecnici 1^ Pos.Ec.'!H178,IF(Foglio2!$J$3=Foglio2!$E$6,'Assistenti_Amm.vo 1^ Pos.Ec.'!H178,0))))</f>
        <v>0</v>
      </c>
      <c r="K178" s="248">
        <f>IF(Foglio2!$J$3=Foglio2!$E$3,'Ausiliari_Coll.Scol. 1^ Pos.Ec.'!I178,IF(Foglio2!$J$3=Foglio2!$E$4,'Collab._Tecnici 1^ Pos.Ec.'!I178,IF(Foglio2!$J$3=Foglio2!$E$5,'Assistenti_Tecnici 1^ Pos.Ec.'!I178,IF(Foglio2!$J$3=Foglio2!$E$6,'Assistenti_Amm.vo 1^ Pos.Ec.'!I178,0))))</f>
        <v>0</v>
      </c>
      <c r="L178" s="248">
        <f>IF(Foglio2!$J$3=Foglio2!$E$3,'Ausiliari_Coll.Scol. 1^ Pos.Ec.'!J178,IF(Foglio2!$J$3=Foglio2!$E$4,'Collab._Tecnici 1^ Pos.Ec.'!J178,IF(Foglio2!$J$3=Foglio2!$E$5,'Assistenti_Tecnici 1^ Pos.Ec.'!J178,IF(Foglio2!$J$3=Foglio2!$E$6,'Assistenti_Amm.vo 1^ Pos.Ec.'!J178,0))))</f>
        <v>0</v>
      </c>
      <c r="M178" s="248">
        <f>IF(Foglio2!$J$3=Foglio2!$E$3,'Ausiliari_Coll.Scol. 1^ Pos.Ec.'!K178,IF(Foglio2!$J$3=Foglio2!$E$4,'Collab._Tecnici 1^ Pos.Ec.'!K178,IF(Foglio2!$J$3=Foglio2!$E$5,'Assistenti_Tecnici 1^ Pos.Ec.'!K178,IF(Foglio2!$J$3=Foglio2!$E$6,'Assistenti_Amm.vo 1^ Pos.Ec.'!K178,0))))</f>
        <v>0</v>
      </c>
      <c r="N178" s="250">
        <f>IF(Foglio2!$J$3=Foglio2!$E$3,'Ausiliari_Coll.Scol. 1^ Pos.Ec.'!L178,IF(Foglio2!$J$3=Foglio2!$E$4,'Collab._Tecnici 1^ Pos.Ec.'!L178,IF(Foglio2!$J$3=Foglio2!$E$5,'Assistenti_Tecnici 1^ Pos.Ec.'!L178,IF(Foglio2!$J$3=Foglio2!$E$6,'Assistenti_Amm.vo 1^ Pos.Ec.'!L178,0))))</f>
        <v>0</v>
      </c>
      <c r="O178" s="251"/>
      <c r="P178" s="252">
        <f>IF(Foglio2!$J$3=Foglio2!$E$3,'Ausiliari_Coll.Scol. 1^ Pos.Ec.'!N178,IF(Foglio2!$J$3=Foglio2!$E$4,'Collab._Tecnici 1^ Pos.Ec.'!N178,IF(Foglio2!$J$3=Foglio2!$E$5,'Assistenti_Tecnici 1^ Pos.Ec.'!N178,IF(Foglio2!$J$3=Foglio2!$E$6,'Assistenti_Amm.vo 1^ Pos.Ec.'!N178,0))))</f>
        <v>0</v>
      </c>
      <c r="Q178" s="252">
        <f>IF(Foglio2!$J$3=Foglio2!$E$3,'Ausiliari_Coll.Scol. 1^ Pos.Ec.'!O178,IF(Foglio2!$J$3=Foglio2!$E$4,'Collab._Tecnici 1^ Pos.Ec.'!O178,IF(Foglio2!$J$3=Foglio2!$E$5,'Assistenti_Tecnici 1^ Pos.Ec.'!O178,IF(Foglio2!$J$3=Foglio2!$E$6,'Assistenti_Amm.vo 1^ Pos.Ec.'!O178,0))))</f>
        <v>0</v>
      </c>
      <c r="R178" s="252">
        <f>IF(Foglio2!$J$3=Foglio2!$E$3,'Ausiliari_Coll.Scol. 1^ Pos.Ec.'!P178,IF(Foglio2!$J$3=Foglio2!$E$4,'Collab._Tecnici 1^ Pos.Ec.'!P178,IF(Foglio2!$J$3=Foglio2!$E$5,'Assistenti_Tecnici 1^ Pos.Ec.'!P178,IF(Foglio2!$J$3=Foglio2!$E$6,'Assistenti_Amm.vo 1^ Pos.Ec.'!P178,0))))</f>
        <v>0</v>
      </c>
      <c r="S178" s="252">
        <f>IF(Foglio2!$J$3=Foglio2!$E$3,'Ausiliari_Coll.Scol. 1^ Pos.Ec.'!Q178,IF(Foglio2!$J$3=Foglio2!$E$4,'Collab._Tecnici 1^ Pos.Ec.'!Q178,IF(Foglio2!$J$3=Foglio2!$E$5,'Assistenti_Tecnici 1^ Pos.Ec.'!Q178,IF(Foglio2!$J$3=Foglio2!$E$6,'Assistenti_Amm.vo 1^ Pos.Ec.'!Q178,0))))</f>
        <v>0</v>
      </c>
      <c r="T178" s="252">
        <f>IF(Foglio2!$J$3=Foglio2!$E$3,'Ausiliari_Coll.Scol. 1^ Pos.Ec.'!R178,IF(Foglio2!$J$3=Foglio2!$E$4,'Collab._Tecnici 1^ Pos.Ec.'!R178,IF(Foglio2!$J$3=Foglio2!$E$5,'Assistenti_Tecnici 1^ Pos.Ec.'!R178,IF(Foglio2!$J$3=Foglio2!$E$6,'Assistenti_Amm.vo 1^ Pos.Ec.'!R178,0))))</f>
        <v>0</v>
      </c>
      <c r="U178" s="252">
        <f t="shared" ref="U178" si="446">(P178)/12*0.8</f>
        <v>0</v>
      </c>
      <c r="V178" s="252">
        <f t="shared" ref="V178" si="447">(P178+R178)/12*0.8</f>
        <v>0</v>
      </c>
      <c r="W178" s="253" t="str">
        <f t="shared" ref="W178:W202" si="448">"Fascia Da "&amp;F178&amp;" a "&amp;F179&amp;" Decorrenza "&amp;DAY(C172)&amp;"/"&amp;MONTH(C172)&amp;"/"&amp;YEAR(C172)</f>
        <v>Fascia Da 21 a 27 Decorrenza 1/1/2017</v>
      </c>
    </row>
    <row r="179" spans="1:23" ht="9" customHeight="1" x14ac:dyDescent="0.2">
      <c r="B179" s="245">
        <f t="shared" si="367"/>
        <v>42743</v>
      </c>
      <c r="C179" s="496"/>
      <c r="D179" s="496"/>
      <c r="E179" s="254" t="s">
        <v>4</v>
      </c>
      <c r="F179" s="255">
        <v>27</v>
      </c>
      <c r="G179" s="267">
        <f t="shared" ref="G179:N179" si="449">G178*1936.27</f>
        <v>0</v>
      </c>
      <c r="H179" s="256">
        <f t="shared" si="449"/>
        <v>0</v>
      </c>
      <c r="I179" s="256">
        <f t="shared" si="449"/>
        <v>0</v>
      </c>
      <c r="J179" s="267">
        <f t="shared" si="449"/>
        <v>0</v>
      </c>
      <c r="K179" s="267">
        <f t="shared" si="449"/>
        <v>0</v>
      </c>
      <c r="L179" s="257">
        <f t="shared" si="449"/>
        <v>0</v>
      </c>
      <c r="M179" s="267">
        <f t="shared" si="449"/>
        <v>0</v>
      </c>
      <c r="N179" s="267">
        <f t="shared" si="449"/>
        <v>0</v>
      </c>
      <c r="O179" s="183"/>
      <c r="P179" s="184">
        <f t="shared" ref="P179:V193" si="450">P178*1936.27</f>
        <v>0</v>
      </c>
      <c r="Q179" s="184">
        <f t="shared" si="450"/>
        <v>0</v>
      </c>
      <c r="R179" s="184">
        <f t="shared" si="450"/>
        <v>0</v>
      </c>
      <c r="S179" s="184">
        <f t="shared" si="450"/>
        <v>0</v>
      </c>
      <c r="T179" s="184">
        <f t="shared" si="450"/>
        <v>0</v>
      </c>
      <c r="U179" s="184">
        <f t="shared" si="450"/>
        <v>0</v>
      </c>
      <c r="V179" s="184">
        <f t="shared" si="450"/>
        <v>0</v>
      </c>
    </row>
    <row r="180" spans="1:23" ht="12.75" customHeight="1" x14ac:dyDescent="0.2">
      <c r="A180" s="104">
        <f>IF(Foglio2!$J$7=1,TRUNC(V180,0),TRUNC(U180,0))</f>
        <v>0</v>
      </c>
      <c r="B180" s="245">
        <f t="shared" si="367"/>
        <v>42744</v>
      </c>
      <c r="C180" s="496"/>
      <c r="D180" s="496"/>
      <c r="E180" s="259" t="s">
        <v>3</v>
      </c>
      <c r="F180" s="260">
        <v>28</v>
      </c>
      <c r="G180" s="248">
        <f>IF(Foglio2!$J$3=Foglio2!$E$3,'Ausiliari_Coll.Scol. 1^ Pos.Ec.'!E180,IF(Foglio2!$J$3=Foglio2!$E$4,'Collab._Tecnici 1^ Pos.Ec.'!E180,IF(Foglio2!$J$3=Foglio2!$E$5,'Assistenti_Tecnici 1^ Pos.Ec.'!E180,IF(Foglio2!$J$3=Foglio2!$E$6,'Assistenti_Amm.vo 1^ Pos.Ec.'!E180,0))))</f>
        <v>0</v>
      </c>
      <c r="H180" s="248">
        <f>IF(Foglio2!$J$3=Foglio2!$E$3,'Ausiliari_Coll.Scol. 1^ Pos.Ec.'!F180,IF(Foglio2!$J$3=Foglio2!$E$4,'Collab._Tecnici 1^ Pos.Ec.'!F180,IF(Foglio2!$J$3=Foglio2!$E$5,'Assistenti_Tecnici 1^ Pos.Ec.'!F180,IF(Foglio2!$J$3=Foglio2!$E$6,'Assistenti_Amm.vo 1^ Pos.Ec.'!F180,0))))</f>
        <v>0</v>
      </c>
      <c r="I180" s="248">
        <f>IF(Foglio2!$J$3=Foglio2!$E$3,'Ausiliari_Coll.Scol. 1^ Pos.Ec.'!G180,IF(Foglio2!$J$3=Foglio2!$E$4,'Collab._Tecnici 1^ Pos.Ec.'!G180,IF(Foglio2!$J$3=Foglio2!$E$5,'Assistenti_Tecnici 1^ Pos.Ec.'!G180,IF(Foglio2!$J$3=Foglio2!$E$6,'Assistenti_Amm.vo 1^ Pos.Ec.'!G180,0))))</f>
        <v>0</v>
      </c>
      <c r="J180" s="248">
        <f>IF(Foglio2!$J$3=Foglio2!$E$3,'Ausiliari_Coll.Scol. 1^ Pos.Ec.'!H180,IF(Foglio2!$J$3=Foglio2!$E$4,'Collab._Tecnici 1^ Pos.Ec.'!H180,IF(Foglio2!$J$3=Foglio2!$E$5,'Assistenti_Tecnici 1^ Pos.Ec.'!H180,IF(Foglio2!$J$3=Foglio2!$E$6,'Assistenti_Amm.vo 1^ Pos.Ec.'!H180,0))))</f>
        <v>0</v>
      </c>
      <c r="K180" s="248">
        <f>IF(Foglio2!$J$3=Foglio2!$E$3,'Ausiliari_Coll.Scol. 1^ Pos.Ec.'!I180,IF(Foglio2!$J$3=Foglio2!$E$4,'Collab._Tecnici 1^ Pos.Ec.'!I180,IF(Foglio2!$J$3=Foglio2!$E$5,'Assistenti_Tecnici 1^ Pos.Ec.'!I180,IF(Foglio2!$J$3=Foglio2!$E$6,'Assistenti_Amm.vo 1^ Pos.Ec.'!I180,0))))</f>
        <v>0</v>
      </c>
      <c r="L180" s="248">
        <f>IF(Foglio2!$J$3=Foglio2!$E$3,'Ausiliari_Coll.Scol. 1^ Pos.Ec.'!J180,IF(Foglio2!$J$3=Foglio2!$E$4,'Collab._Tecnici 1^ Pos.Ec.'!J180,IF(Foglio2!$J$3=Foglio2!$E$5,'Assistenti_Tecnici 1^ Pos.Ec.'!J180,IF(Foglio2!$J$3=Foglio2!$E$6,'Assistenti_Amm.vo 1^ Pos.Ec.'!J180,0))))</f>
        <v>0</v>
      </c>
      <c r="M180" s="248">
        <f>IF(Foglio2!$J$3=Foglio2!$E$3,'Ausiliari_Coll.Scol. 1^ Pos.Ec.'!K180,IF(Foglio2!$J$3=Foglio2!$E$4,'Collab._Tecnici 1^ Pos.Ec.'!K180,IF(Foglio2!$J$3=Foglio2!$E$5,'Assistenti_Tecnici 1^ Pos.Ec.'!K180,IF(Foglio2!$J$3=Foglio2!$E$6,'Assistenti_Amm.vo 1^ Pos.Ec.'!K180,0))))</f>
        <v>0</v>
      </c>
      <c r="N180" s="250">
        <f>IF(Foglio2!$J$3=Foglio2!$E$3,'Ausiliari_Coll.Scol. 1^ Pos.Ec.'!L180,IF(Foglio2!$J$3=Foglio2!$E$4,'Collab._Tecnici 1^ Pos.Ec.'!L180,IF(Foglio2!$J$3=Foglio2!$E$5,'Assistenti_Tecnici 1^ Pos.Ec.'!L180,IF(Foglio2!$J$3=Foglio2!$E$6,'Assistenti_Amm.vo 1^ Pos.Ec.'!L180,0))))</f>
        <v>0</v>
      </c>
      <c r="O180" s="251"/>
      <c r="P180" s="252">
        <f>IF(Foglio2!$J$3=Foglio2!$E$3,'Ausiliari_Coll.Scol. 1^ Pos.Ec.'!N180,IF(Foglio2!$J$3=Foglio2!$E$4,'Collab._Tecnici 1^ Pos.Ec.'!N180,IF(Foglio2!$J$3=Foglio2!$E$5,'Assistenti_Tecnici 1^ Pos.Ec.'!N180,IF(Foglio2!$J$3=Foglio2!$E$6,'Assistenti_Amm.vo 1^ Pos.Ec.'!N180,0))))</f>
        <v>0</v>
      </c>
      <c r="Q180" s="252">
        <f>IF(Foglio2!$J$3=Foglio2!$E$3,'Ausiliari_Coll.Scol. 1^ Pos.Ec.'!O180,IF(Foglio2!$J$3=Foglio2!$E$4,'Collab._Tecnici 1^ Pos.Ec.'!O180,IF(Foglio2!$J$3=Foglio2!$E$5,'Assistenti_Tecnici 1^ Pos.Ec.'!O180,IF(Foglio2!$J$3=Foglio2!$E$6,'Assistenti_Amm.vo 1^ Pos.Ec.'!O180,0))))</f>
        <v>0</v>
      </c>
      <c r="R180" s="252">
        <f>IF(Foglio2!$J$3=Foglio2!$E$3,'Ausiliari_Coll.Scol. 1^ Pos.Ec.'!P180,IF(Foglio2!$J$3=Foglio2!$E$4,'Collab._Tecnici 1^ Pos.Ec.'!P180,IF(Foglio2!$J$3=Foglio2!$E$5,'Assistenti_Tecnici 1^ Pos.Ec.'!P180,IF(Foglio2!$J$3=Foglio2!$E$6,'Assistenti_Amm.vo 1^ Pos.Ec.'!P180,0))))</f>
        <v>0</v>
      </c>
      <c r="S180" s="252">
        <f>IF(Foglio2!$J$3=Foglio2!$E$3,'Ausiliari_Coll.Scol. 1^ Pos.Ec.'!Q180,IF(Foglio2!$J$3=Foglio2!$E$4,'Collab._Tecnici 1^ Pos.Ec.'!Q180,IF(Foglio2!$J$3=Foglio2!$E$5,'Assistenti_Tecnici 1^ Pos.Ec.'!Q180,IF(Foglio2!$J$3=Foglio2!$E$6,'Assistenti_Amm.vo 1^ Pos.Ec.'!Q180,0))))</f>
        <v>0</v>
      </c>
      <c r="T180" s="252">
        <f>IF(Foglio2!$J$3=Foglio2!$E$3,'Ausiliari_Coll.Scol. 1^ Pos.Ec.'!R180,IF(Foglio2!$J$3=Foglio2!$E$4,'Collab._Tecnici 1^ Pos.Ec.'!R180,IF(Foglio2!$J$3=Foglio2!$E$5,'Assistenti_Tecnici 1^ Pos.Ec.'!R180,IF(Foglio2!$J$3=Foglio2!$E$6,'Assistenti_Amm.vo 1^ Pos.Ec.'!R180,0))))</f>
        <v>0</v>
      </c>
      <c r="U180" s="252">
        <f t="shared" ref="U180" si="451">(P180)/12*0.8</f>
        <v>0</v>
      </c>
      <c r="V180" s="252">
        <f t="shared" ref="V180" si="452">(P180+R180)/12*0.8</f>
        <v>0</v>
      </c>
      <c r="W180" s="253" t="str">
        <f t="shared" ref="W180:W204" si="453">"Fascia Da "&amp;F180&amp;" a "&amp;F181&amp;" Decorrenza "&amp;DAY(C172)&amp;"/"&amp;MONTH(C172)&amp;"/"&amp;YEAR(C172)</f>
        <v>Fascia Da 28 a 34 Decorrenza 1/1/2017</v>
      </c>
    </row>
    <row r="181" spans="1:23" ht="9" customHeight="1" x14ac:dyDescent="0.2">
      <c r="B181" s="245">
        <f t="shared" si="367"/>
        <v>42745</v>
      </c>
      <c r="C181" s="496"/>
      <c r="D181" s="496"/>
      <c r="E181" s="254" t="s">
        <v>4</v>
      </c>
      <c r="F181" s="255">
        <v>34</v>
      </c>
      <c r="G181" s="267">
        <f t="shared" ref="G181:N181" si="454">G180*1936.27</f>
        <v>0</v>
      </c>
      <c r="H181" s="256">
        <f t="shared" si="454"/>
        <v>0</v>
      </c>
      <c r="I181" s="256">
        <f t="shared" si="454"/>
        <v>0</v>
      </c>
      <c r="J181" s="267">
        <f t="shared" si="454"/>
        <v>0</v>
      </c>
      <c r="K181" s="267">
        <f t="shared" si="454"/>
        <v>0</v>
      </c>
      <c r="L181" s="257">
        <f t="shared" si="454"/>
        <v>0</v>
      </c>
      <c r="M181" s="267">
        <f t="shared" si="454"/>
        <v>0</v>
      </c>
      <c r="N181" s="267">
        <f t="shared" si="454"/>
        <v>0</v>
      </c>
      <c r="O181" s="183"/>
      <c r="P181" s="184">
        <f t="shared" ref="P181:U181" si="455">P180*1936.27</f>
        <v>0</v>
      </c>
      <c r="Q181" s="184">
        <f t="shared" si="455"/>
        <v>0</v>
      </c>
      <c r="R181" s="184">
        <f t="shared" si="455"/>
        <v>0</v>
      </c>
      <c r="S181" s="184">
        <f t="shared" si="455"/>
        <v>0</v>
      </c>
      <c r="T181" s="184">
        <f t="shared" si="455"/>
        <v>0</v>
      </c>
      <c r="U181" s="184">
        <f t="shared" si="455"/>
        <v>0</v>
      </c>
      <c r="V181" s="184">
        <f t="shared" si="450"/>
        <v>0</v>
      </c>
    </row>
    <row r="182" spans="1:23" ht="12.75" customHeight="1" x14ac:dyDescent="0.2">
      <c r="A182" s="104">
        <f>IF(Foglio2!$J$7=1,TRUNC(V182,0),TRUNC(U182,0))</f>
        <v>0</v>
      </c>
      <c r="B182" s="245">
        <f t="shared" si="367"/>
        <v>42746</v>
      </c>
      <c r="C182" s="496"/>
      <c r="D182" s="496"/>
      <c r="E182" s="259" t="s">
        <v>3</v>
      </c>
      <c r="F182" s="260">
        <v>35</v>
      </c>
      <c r="G182" s="248">
        <f>IF(Foglio2!$J$3=Foglio2!$E$3,'Ausiliari_Coll.Scol. 1^ Pos.Ec.'!E182,IF(Foglio2!$J$3=Foglio2!$E$4,'Collab._Tecnici 1^ Pos.Ec.'!E182,IF(Foglio2!$J$3=Foglio2!$E$5,'Assistenti_Tecnici 1^ Pos.Ec.'!E182,IF(Foglio2!$J$3=Foglio2!$E$6,'Assistenti_Amm.vo 1^ Pos.Ec.'!E182,0))))</f>
        <v>0</v>
      </c>
      <c r="H182" s="248">
        <f>IF(Foglio2!$J$3=Foglio2!$E$3,'Ausiliari_Coll.Scol. 1^ Pos.Ec.'!F182,IF(Foglio2!$J$3=Foglio2!$E$4,'Collab._Tecnici 1^ Pos.Ec.'!F182,IF(Foglio2!$J$3=Foglio2!$E$5,'Assistenti_Tecnici 1^ Pos.Ec.'!F182,IF(Foglio2!$J$3=Foglio2!$E$6,'Assistenti_Amm.vo 1^ Pos.Ec.'!F182,0))))</f>
        <v>0</v>
      </c>
      <c r="I182" s="248">
        <f>IF(Foglio2!$J$3=Foglio2!$E$3,'Ausiliari_Coll.Scol. 1^ Pos.Ec.'!G182,IF(Foglio2!$J$3=Foglio2!$E$4,'Collab._Tecnici 1^ Pos.Ec.'!G182,IF(Foglio2!$J$3=Foglio2!$E$5,'Assistenti_Tecnici 1^ Pos.Ec.'!G182,IF(Foglio2!$J$3=Foglio2!$E$6,'Assistenti_Amm.vo 1^ Pos.Ec.'!G182,0))))</f>
        <v>0</v>
      </c>
      <c r="J182" s="248">
        <f>IF(Foglio2!$J$3=Foglio2!$E$3,'Ausiliari_Coll.Scol. 1^ Pos.Ec.'!H182,IF(Foglio2!$J$3=Foglio2!$E$4,'Collab._Tecnici 1^ Pos.Ec.'!H182,IF(Foglio2!$J$3=Foglio2!$E$5,'Assistenti_Tecnici 1^ Pos.Ec.'!H182,IF(Foglio2!$J$3=Foglio2!$E$6,'Assistenti_Amm.vo 1^ Pos.Ec.'!H182,0))))</f>
        <v>0</v>
      </c>
      <c r="K182" s="248">
        <f>IF(Foglio2!$J$3=Foglio2!$E$3,'Ausiliari_Coll.Scol. 1^ Pos.Ec.'!I182,IF(Foglio2!$J$3=Foglio2!$E$4,'Collab._Tecnici 1^ Pos.Ec.'!I182,IF(Foglio2!$J$3=Foglio2!$E$5,'Assistenti_Tecnici 1^ Pos.Ec.'!I182,IF(Foglio2!$J$3=Foglio2!$E$6,'Assistenti_Amm.vo 1^ Pos.Ec.'!I182,0))))</f>
        <v>0</v>
      </c>
      <c r="L182" s="248">
        <f>IF(Foglio2!$J$3=Foglio2!$E$3,'Ausiliari_Coll.Scol. 1^ Pos.Ec.'!J182,IF(Foglio2!$J$3=Foglio2!$E$4,'Collab._Tecnici 1^ Pos.Ec.'!J182,IF(Foglio2!$J$3=Foglio2!$E$5,'Assistenti_Tecnici 1^ Pos.Ec.'!J182,IF(Foglio2!$J$3=Foglio2!$E$6,'Assistenti_Amm.vo 1^ Pos.Ec.'!J182,0))))</f>
        <v>0</v>
      </c>
      <c r="M182" s="248">
        <f>IF(Foglio2!$J$3=Foglio2!$E$3,'Ausiliari_Coll.Scol. 1^ Pos.Ec.'!K182,IF(Foglio2!$J$3=Foglio2!$E$4,'Collab._Tecnici 1^ Pos.Ec.'!K182,IF(Foglio2!$J$3=Foglio2!$E$5,'Assistenti_Tecnici 1^ Pos.Ec.'!K182,IF(Foglio2!$J$3=Foglio2!$E$6,'Assistenti_Amm.vo 1^ Pos.Ec.'!K182,0))))</f>
        <v>0</v>
      </c>
      <c r="N182" s="250">
        <f>IF(Foglio2!$J$3=Foglio2!$E$3,'Ausiliari_Coll.Scol. 1^ Pos.Ec.'!L182,IF(Foglio2!$J$3=Foglio2!$E$4,'Collab._Tecnici 1^ Pos.Ec.'!L182,IF(Foglio2!$J$3=Foglio2!$E$5,'Assistenti_Tecnici 1^ Pos.Ec.'!L182,IF(Foglio2!$J$3=Foglio2!$E$6,'Assistenti_Amm.vo 1^ Pos.Ec.'!L182,0))))</f>
        <v>0</v>
      </c>
      <c r="O182" s="251"/>
      <c r="P182" s="252">
        <f>IF(Foglio2!$J$3=Foglio2!$E$3,'Ausiliari_Coll.Scol. 1^ Pos.Ec.'!N182,IF(Foglio2!$J$3=Foglio2!$E$4,'Collab._Tecnici 1^ Pos.Ec.'!N182,IF(Foglio2!$J$3=Foglio2!$E$5,'Assistenti_Tecnici 1^ Pos.Ec.'!N182,IF(Foglio2!$J$3=Foglio2!$E$6,'Assistenti_Amm.vo 1^ Pos.Ec.'!N182,0))))</f>
        <v>0</v>
      </c>
      <c r="Q182" s="252">
        <f>IF(Foglio2!$J$3=Foglio2!$E$3,'Ausiliari_Coll.Scol. 1^ Pos.Ec.'!O182,IF(Foglio2!$J$3=Foglio2!$E$4,'Collab._Tecnici 1^ Pos.Ec.'!O182,IF(Foglio2!$J$3=Foglio2!$E$5,'Assistenti_Tecnici 1^ Pos.Ec.'!O182,IF(Foglio2!$J$3=Foglio2!$E$6,'Assistenti_Amm.vo 1^ Pos.Ec.'!O182,0))))</f>
        <v>0</v>
      </c>
      <c r="R182" s="252">
        <f>IF(Foglio2!$J$3=Foglio2!$E$3,'Ausiliari_Coll.Scol. 1^ Pos.Ec.'!P182,IF(Foglio2!$J$3=Foglio2!$E$4,'Collab._Tecnici 1^ Pos.Ec.'!P182,IF(Foglio2!$J$3=Foglio2!$E$5,'Assistenti_Tecnici 1^ Pos.Ec.'!P182,IF(Foglio2!$J$3=Foglio2!$E$6,'Assistenti_Amm.vo 1^ Pos.Ec.'!P182,0))))</f>
        <v>0</v>
      </c>
      <c r="S182" s="252">
        <f>IF(Foglio2!$J$3=Foglio2!$E$3,'Ausiliari_Coll.Scol. 1^ Pos.Ec.'!Q182,IF(Foglio2!$J$3=Foglio2!$E$4,'Collab._Tecnici 1^ Pos.Ec.'!Q182,IF(Foglio2!$J$3=Foglio2!$E$5,'Assistenti_Tecnici 1^ Pos.Ec.'!Q182,IF(Foglio2!$J$3=Foglio2!$E$6,'Assistenti_Amm.vo 1^ Pos.Ec.'!Q182,0))))</f>
        <v>0</v>
      </c>
      <c r="T182" s="252">
        <f>IF(Foglio2!$J$3=Foglio2!$E$3,'Ausiliari_Coll.Scol. 1^ Pos.Ec.'!R182,IF(Foglio2!$J$3=Foglio2!$E$4,'Collab._Tecnici 1^ Pos.Ec.'!R182,IF(Foglio2!$J$3=Foglio2!$E$5,'Assistenti_Tecnici 1^ Pos.Ec.'!R182,IF(Foglio2!$J$3=Foglio2!$E$6,'Assistenti_Amm.vo 1^ Pos.Ec.'!R182,0))))</f>
        <v>0</v>
      </c>
      <c r="U182" s="252">
        <f t="shared" ref="U182" si="456">(P182)/12*0.8</f>
        <v>0</v>
      </c>
      <c r="V182" s="252">
        <f t="shared" ref="V182" si="457">(P182+R182)/12*0.8</f>
        <v>0</v>
      </c>
      <c r="W182" s="253" t="str">
        <f t="shared" ref="W182:W206" si="458">"Fascia Da "&amp;F182&amp;" a "&amp;F183&amp;" Decorrenza "&amp;DAY(C172)&amp;"/"&amp;MONTH(C172)&amp;"/"&amp;YEAR(C172)</f>
        <v>Fascia Da 35 a  Decorrenza 1/1/2017</v>
      </c>
    </row>
    <row r="183" spans="1:23" ht="9" customHeight="1" x14ac:dyDescent="0.2">
      <c r="B183" s="245">
        <f t="shared" si="367"/>
        <v>42747</v>
      </c>
      <c r="C183" s="497"/>
      <c r="D183" s="497"/>
      <c r="E183" s="264" t="s">
        <v>4</v>
      </c>
      <c r="F183" s="265"/>
      <c r="G183" s="267">
        <f t="shared" ref="G183:N183" si="459">G182*1936.27</f>
        <v>0</v>
      </c>
      <c r="H183" s="267">
        <f t="shared" si="459"/>
        <v>0</v>
      </c>
      <c r="I183" s="267">
        <f t="shared" si="459"/>
        <v>0</v>
      </c>
      <c r="J183" s="267">
        <f t="shared" si="459"/>
        <v>0</v>
      </c>
      <c r="K183" s="267">
        <f t="shared" si="459"/>
        <v>0</v>
      </c>
      <c r="L183" s="267">
        <f t="shared" si="459"/>
        <v>0</v>
      </c>
      <c r="M183" s="267">
        <f t="shared" si="459"/>
        <v>0</v>
      </c>
      <c r="N183" s="267">
        <f t="shared" si="459"/>
        <v>0</v>
      </c>
      <c r="O183" s="183"/>
      <c r="P183" s="269">
        <f t="shared" ref="P183:U183" si="460">P182*1936.27</f>
        <v>0</v>
      </c>
      <c r="Q183" s="269">
        <f t="shared" si="460"/>
        <v>0</v>
      </c>
      <c r="R183" s="269">
        <f t="shared" si="460"/>
        <v>0</v>
      </c>
      <c r="S183" s="269">
        <f t="shared" si="460"/>
        <v>0</v>
      </c>
      <c r="T183" s="184">
        <f t="shared" si="460"/>
        <v>0</v>
      </c>
      <c r="U183" s="184">
        <f t="shared" si="460"/>
        <v>0</v>
      </c>
      <c r="V183" s="184">
        <f t="shared" si="450"/>
        <v>0</v>
      </c>
    </row>
    <row r="184" spans="1:23" ht="12.75" customHeight="1" x14ac:dyDescent="0.2">
      <c r="A184" s="104">
        <f>IF(Foglio2!$J$7=1,TRUNC(V184,0),TRUNC(U184,0))</f>
        <v>0</v>
      </c>
      <c r="B184" s="245">
        <f t="shared" si="430"/>
        <v>43160</v>
      </c>
      <c r="C184" s="375">
        <v>43160</v>
      </c>
      <c r="D184" s="375">
        <v>43190</v>
      </c>
      <c r="E184" s="246" t="s">
        <v>3</v>
      </c>
      <c r="F184" s="247">
        <v>0</v>
      </c>
      <c r="G184" s="248">
        <f>IF(Foglio2!$J$3=Foglio2!$E$3,'Ausiliari_Coll.Scol. 1^ Pos.Ec.'!E184,IF(Foglio2!$J$3=Foglio2!$E$4,'Collab._Tecnici 1^ Pos.Ec.'!E184,IF(Foglio2!$J$3=Foglio2!$E$5,'Assistenti_Tecnici 1^ Pos.Ec.'!E184,IF(Foglio2!$J$3=Foglio2!$E$6,'Assistenti_Amm.vo 1^ Pos.Ec.'!E184,0))))</f>
        <v>0</v>
      </c>
      <c r="H184" s="248">
        <f>IF(Foglio2!$J$3=Foglio2!$E$3,'Ausiliari_Coll.Scol. 1^ Pos.Ec.'!F184,IF(Foglio2!$J$3=Foglio2!$E$4,'Collab._Tecnici 1^ Pos.Ec.'!F184,IF(Foglio2!$J$3=Foglio2!$E$5,'Assistenti_Tecnici 1^ Pos.Ec.'!F184,IF(Foglio2!$J$3=Foglio2!$E$6,'Assistenti_Amm.vo 1^ Pos.Ec.'!F184,0))))</f>
        <v>0</v>
      </c>
      <c r="I184" s="248">
        <f>IF(Foglio2!$J$3=Foglio2!$E$3,'Ausiliari_Coll.Scol. 1^ Pos.Ec.'!G184,IF(Foglio2!$J$3=Foglio2!$E$4,'Collab._Tecnici 1^ Pos.Ec.'!G184,IF(Foglio2!$J$3=Foglio2!$E$5,'Assistenti_Tecnici 1^ Pos.Ec.'!G184,IF(Foglio2!$J$3=Foglio2!$E$6,'Assistenti_Amm.vo 1^ Pos.Ec.'!G184,0))))</f>
        <v>0</v>
      </c>
      <c r="J184" s="248">
        <f>IF(Foglio2!$J$3=Foglio2!$E$3,'Ausiliari_Coll.Scol. 1^ Pos.Ec.'!H184,IF(Foglio2!$J$3=Foglio2!$E$4,'Collab._Tecnici 1^ Pos.Ec.'!H184,IF(Foglio2!$J$3=Foglio2!$E$5,'Assistenti_Tecnici 1^ Pos.Ec.'!H184,IF(Foglio2!$J$3=Foglio2!$E$6,'Assistenti_Amm.vo 1^ Pos.Ec.'!H184,0))))</f>
        <v>0</v>
      </c>
      <c r="K184" s="248">
        <f>IF(Foglio2!$J$3=Foglio2!$E$3,'Ausiliari_Coll.Scol. 1^ Pos.Ec.'!I184,IF(Foglio2!$J$3=Foglio2!$E$4,'Collab._Tecnici 1^ Pos.Ec.'!I184,IF(Foglio2!$J$3=Foglio2!$E$5,'Assistenti_Tecnici 1^ Pos.Ec.'!I184,IF(Foglio2!$J$3=Foglio2!$E$6,'Assistenti_Amm.vo 1^ Pos.Ec.'!I184,0))))</f>
        <v>0</v>
      </c>
      <c r="L184" s="248">
        <f>IF(Foglio2!$J$3=Foglio2!$E$3,'Ausiliari_Coll.Scol. 1^ Pos.Ec.'!J184,IF(Foglio2!$J$3=Foglio2!$E$4,'Collab._Tecnici 1^ Pos.Ec.'!J184,IF(Foglio2!$J$3=Foglio2!$E$5,'Assistenti_Tecnici 1^ Pos.Ec.'!J184,IF(Foglio2!$J$3=Foglio2!$E$6,'Assistenti_Amm.vo 1^ Pos.Ec.'!J184,0))))</f>
        <v>0</v>
      </c>
      <c r="M184" s="248">
        <f>IF(Foglio2!$J$3=Foglio2!$E$3,'Ausiliari_Coll.Scol. 1^ Pos.Ec.'!K184,IF(Foglio2!$J$3=Foglio2!$E$4,'Collab._Tecnici 1^ Pos.Ec.'!K184,IF(Foglio2!$J$3=Foglio2!$E$5,'Assistenti_Tecnici 1^ Pos.Ec.'!K184,IF(Foglio2!$J$3=Foglio2!$E$6,'Assistenti_Amm.vo 1^ Pos.Ec.'!K184,0))))</f>
        <v>0</v>
      </c>
      <c r="N184" s="250">
        <f>IF(Foglio2!$J$3=Foglio2!$E$3,'Ausiliari_Coll.Scol. 1^ Pos.Ec.'!L184,IF(Foglio2!$J$3=Foglio2!$E$4,'Collab._Tecnici 1^ Pos.Ec.'!L184,IF(Foglio2!$J$3=Foglio2!$E$5,'Assistenti_Tecnici 1^ Pos.Ec.'!L184,IF(Foglio2!$J$3=Foglio2!$E$6,'Assistenti_Amm.vo 1^ Pos.Ec.'!L184,0))))</f>
        <v>0</v>
      </c>
      <c r="O184" s="251"/>
      <c r="P184" s="252">
        <f>IF(Foglio2!$J$3=Foglio2!$E$3,'Ausiliari_Coll.Scol. 1^ Pos.Ec.'!N184,IF(Foglio2!$J$3=Foglio2!$E$4,'Collab._Tecnici 1^ Pos.Ec.'!N184,IF(Foglio2!$J$3=Foglio2!$E$5,'Assistenti_Tecnici 1^ Pos.Ec.'!N184,IF(Foglio2!$J$3=Foglio2!$E$6,'Assistenti_Amm.vo 1^ Pos.Ec.'!N184,0))))</f>
        <v>0</v>
      </c>
      <c r="Q184" s="252">
        <f>IF(Foglio2!$J$3=Foglio2!$E$3,'Ausiliari_Coll.Scol. 1^ Pos.Ec.'!O184,IF(Foglio2!$J$3=Foglio2!$E$4,'Collab._Tecnici 1^ Pos.Ec.'!O184,IF(Foglio2!$J$3=Foglio2!$E$5,'Assistenti_Tecnici 1^ Pos.Ec.'!O184,IF(Foglio2!$J$3=Foglio2!$E$6,'Assistenti_Amm.vo 1^ Pos.Ec.'!O184,0))))</f>
        <v>0</v>
      </c>
      <c r="R184" s="252">
        <f>IF(Foglio2!$J$3=Foglio2!$E$3,'Ausiliari_Coll.Scol. 1^ Pos.Ec.'!P184,IF(Foglio2!$J$3=Foglio2!$E$4,'Collab._Tecnici 1^ Pos.Ec.'!P184,IF(Foglio2!$J$3=Foglio2!$E$5,'Assistenti_Tecnici 1^ Pos.Ec.'!P184,IF(Foglio2!$J$3=Foglio2!$E$6,'Assistenti_Amm.vo 1^ Pos.Ec.'!P184,0))))</f>
        <v>0</v>
      </c>
      <c r="S184" s="252">
        <f>IF(Foglio2!$J$3=Foglio2!$E$3,'Ausiliari_Coll.Scol. 1^ Pos.Ec.'!Q184,IF(Foglio2!$J$3=Foglio2!$E$4,'Collab._Tecnici 1^ Pos.Ec.'!Q184,IF(Foglio2!$J$3=Foglio2!$E$5,'Assistenti_Tecnici 1^ Pos.Ec.'!Q184,IF(Foglio2!$J$3=Foglio2!$E$6,'Assistenti_Amm.vo 1^ Pos.Ec.'!Q184,0))))</f>
        <v>0</v>
      </c>
      <c r="T184" s="252">
        <f>IF(Foglio2!$J$3=Foglio2!$E$3,'Ausiliari_Coll.Scol. 1^ Pos.Ec.'!R184,IF(Foglio2!$J$3=Foglio2!$E$4,'Collab._Tecnici 1^ Pos.Ec.'!R184,IF(Foglio2!$J$3=Foglio2!$E$5,'Assistenti_Tecnici 1^ Pos.Ec.'!R184,IF(Foglio2!$J$3=Foglio2!$E$6,'Assistenti_Amm.vo 1^ Pos.Ec.'!R184,0))))</f>
        <v>0</v>
      </c>
      <c r="U184" s="252">
        <f t="shared" ref="U184" si="461">(P184)/12*0.8</f>
        <v>0</v>
      </c>
      <c r="V184" s="252">
        <f t="shared" ref="V184" si="462">(P184+R184)/12*0.8</f>
        <v>0</v>
      </c>
      <c r="W184" s="253" t="str">
        <f t="shared" si="433"/>
        <v>Fascia Da 0 a 8 Decorrenza 1/3/2018</v>
      </c>
    </row>
    <row r="185" spans="1:23" ht="9" customHeight="1" x14ac:dyDescent="0.2">
      <c r="B185" s="245">
        <f t="shared" si="367"/>
        <v>43161</v>
      </c>
      <c r="C185" s="376"/>
      <c r="D185" s="376"/>
      <c r="E185" s="254" t="s">
        <v>4</v>
      </c>
      <c r="F185" s="255">
        <v>8</v>
      </c>
      <c r="G185" s="267">
        <f t="shared" ref="G185:N185" si="463">G184*1936.27</f>
        <v>0</v>
      </c>
      <c r="H185" s="256">
        <f t="shared" si="463"/>
        <v>0</v>
      </c>
      <c r="I185" s="256">
        <f t="shared" si="463"/>
        <v>0</v>
      </c>
      <c r="J185" s="267">
        <f t="shared" si="463"/>
        <v>0</v>
      </c>
      <c r="K185" s="267">
        <f t="shared" si="463"/>
        <v>0</v>
      </c>
      <c r="L185" s="257">
        <f t="shared" si="463"/>
        <v>0</v>
      </c>
      <c r="M185" s="267">
        <f t="shared" si="463"/>
        <v>0</v>
      </c>
      <c r="N185" s="267">
        <f t="shared" si="463"/>
        <v>0</v>
      </c>
      <c r="O185" s="183"/>
      <c r="P185" s="184">
        <f t="shared" ref="P185:U185" si="464">P184*1936.27</f>
        <v>0</v>
      </c>
      <c r="Q185" s="184">
        <f t="shared" si="464"/>
        <v>0</v>
      </c>
      <c r="R185" s="184">
        <f t="shared" si="464"/>
        <v>0</v>
      </c>
      <c r="S185" s="184">
        <f t="shared" si="464"/>
        <v>0</v>
      </c>
      <c r="T185" s="184">
        <f t="shared" si="464"/>
        <v>0</v>
      </c>
      <c r="U185" s="184">
        <f t="shared" si="464"/>
        <v>0</v>
      </c>
      <c r="V185" s="184">
        <f t="shared" si="450"/>
        <v>0</v>
      </c>
    </row>
    <row r="186" spans="1:23" ht="12.75" customHeight="1" x14ac:dyDescent="0.2">
      <c r="A186" s="104">
        <f>IF(Foglio2!$J$7=1,TRUNC(V186,0),TRUNC(U186,0))</f>
        <v>0</v>
      </c>
      <c r="B186" s="245">
        <f t="shared" si="367"/>
        <v>43162</v>
      </c>
      <c r="C186" s="498">
        <v>43160</v>
      </c>
      <c r="D186" s="498">
        <v>43190</v>
      </c>
      <c r="E186" s="259" t="s">
        <v>3</v>
      </c>
      <c r="F186" s="260">
        <v>9</v>
      </c>
      <c r="G186" s="248">
        <f>IF(Foglio2!$J$3=Foglio2!$E$3,'Ausiliari_Coll.Scol. 1^ Pos.Ec.'!E186,IF(Foglio2!$J$3=Foglio2!$E$4,'Collab._Tecnici 1^ Pos.Ec.'!E186,IF(Foglio2!$J$3=Foglio2!$E$5,'Assistenti_Tecnici 1^ Pos.Ec.'!E186,IF(Foglio2!$J$3=Foglio2!$E$6,'Assistenti_Amm.vo 1^ Pos.Ec.'!E186,0))))</f>
        <v>0</v>
      </c>
      <c r="H186" s="248">
        <f>IF(Foglio2!$J$3=Foglio2!$E$3,'Ausiliari_Coll.Scol. 1^ Pos.Ec.'!F186,IF(Foglio2!$J$3=Foglio2!$E$4,'Collab._Tecnici 1^ Pos.Ec.'!F186,IF(Foglio2!$J$3=Foglio2!$E$5,'Assistenti_Tecnici 1^ Pos.Ec.'!F186,IF(Foglio2!$J$3=Foglio2!$E$6,'Assistenti_Amm.vo 1^ Pos.Ec.'!F186,0))))</f>
        <v>0</v>
      </c>
      <c r="I186" s="248">
        <f>IF(Foglio2!$J$3=Foglio2!$E$3,'Ausiliari_Coll.Scol. 1^ Pos.Ec.'!G186,IF(Foglio2!$J$3=Foglio2!$E$4,'Collab._Tecnici 1^ Pos.Ec.'!G186,IF(Foglio2!$J$3=Foglio2!$E$5,'Assistenti_Tecnici 1^ Pos.Ec.'!G186,IF(Foglio2!$J$3=Foglio2!$E$6,'Assistenti_Amm.vo 1^ Pos.Ec.'!G186,0))))</f>
        <v>0</v>
      </c>
      <c r="J186" s="248">
        <f>IF(Foglio2!$J$3=Foglio2!$E$3,'Ausiliari_Coll.Scol. 1^ Pos.Ec.'!H186,IF(Foglio2!$J$3=Foglio2!$E$4,'Collab._Tecnici 1^ Pos.Ec.'!H186,IF(Foglio2!$J$3=Foglio2!$E$5,'Assistenti_Tecnici 1^ Pos.Ec.'!H186,IF(Foglio2!$J$3=Foglio2!$E$6,'Assistenti_Amm.vo 1^ Pos.Ec.'!H186,0))))</f>
        <v>0</v>
      </c>
      <c r="K186" s="248">
        <f>IF(Foglio2!$J$3=Foglio2!$E$3,'Ausiliari_Coll.Scol. 1^ Pos.Ec.'!I186,IF(Foglio2!$J$3=Foglio2!$E$4,'Collab._Tecnici 1^ Pos.Ec.'!I186,IF(Foglio2!$J$3=Foglio2!$E$5,'Assistenti_Tecnici 1^ Pos.Ec.'!I186,IF(Foglio2!$J$3=Foglio2!$E$6,'Assistenti_Amm.vo 1^ Pos.Ec.'!I186,0))))</f>
        <v>0</v>
      </c>
      <c r="L186" s="248">
        <f>IF(Foglio2!$J$3=Foglio2!$E$3,'Ausiliari_Coll.Scol. 1^ Pos.Ec.'!J186,IF(Foglio2!$J$3=Foglio2!$E$4,'Collab._Tecnici 1^ Pos.Ec.'!J186,IF(Foglio2!$J$3=Foglio2!$E$5,'Assistenti_Tecnici 1^ Pos.Ec.'!J186,IF(Foglio2!$J$3=Foglio2!$E$6,'Assistenti_Amm.vo 1^ Pos.Ec.'!J186,0))))</f>
        <v>0</v>
      </c>
      <c r="M186" s="248">
        <f>IF(Foglio2!$J$3=Foglio2!$E$3,'Ausiliari_Coll.Scol. 1^ Pos.Ec.'!K186,IF(Foglio2!$J$3=Foglio2!$E$4,'Collab._Tecnici 1^ Pos.Ec.'!K186,IF(Foglio2!$J$3=Foglio2!$E$5,'Assistenti_Tecnici 1^ Pos.Ec.'!K186,IF(Foglio2!$J$3=Foglio2!$E$6,'Assistenti_Amm.vo 1^ Pos.Ec.'!K186,0))))</f>
        <v>0</v>
      </c>
      <c r="N186" s="250">
        <f>IF(Foglio2!$J$3=Foglio2!$E$3,'Ausiliari_Coll.Scol. 1^ Pos.Ec.'!L186,IF(Foglio2!$J$3=Foglio2!$E$4,'Collab._Tecnici 1^ Pos.Ec.'!L186,IF(Foglio2!$J$3=Foglio2!$E$5,'Assistenti_Tecnici 1^ Pos.Ec.'!L186,IF(Foglio2!$J$3=Foglio2!$E$6,'Assistenti_Amm.vo 1^ Pos.Ec.'!L186,0))))</f>
        <v>0</v>
      </c>
      <c r="O186" s="251"/>
      <c r="P186" s="252">
        <f>IF(Foglio2!$J$3=Foglio2!$E$3,'Ausiliari_Coll.Scol. 1^ Pos.Ec.'!N186,IF(Foglio2!$J$3=Foglio2!$E$4,'Collab._Tecnici 1^ Pos.Ec.'!N186,IF(Foglio2!$J$3=Foglio2!$E$5,'Assistenti_Tecnici 1^ Pos.Ec.'!N186,IF(Foglio2!$J$3=Foglio2!$E$6,'Assistenti_Amm.vo 1^ Pos.Ec.'!N186,0))))</f>
        <v>0</v>
      </c>
      <c r="Q186" s="252">
        <f>IF(Foglio2!$J$3=Foglio2!$E$3,'Ausiliari_Coll.Scol. 1^ Pos.Ec.'!O186,IF(Foglio2!$J$3=Foglio2!$E$4,'Collab._Tecnici 1^ Pos.Ec.'!O186,IF(Foglio2!$J$3=Foglio2!$E$5,'Assistenti_Tecnici 1^ Pos.Ec.'!O186,IF(Foglio2!$J$3=Foglio2!$E$6,'Assistenti_Amm.vo 1^ Pos.Ec.'!O186,0))))</f>
        <v>0</v>
      </c>
      <c r="R186" s="252">
        <f>IF(Foglio2!$J$3=Foglio2!$E$3,'Ausiliari_Coll.Scol. 1^ Pos.Ec.'!P186,IF(Foglio2!$J$3=Foglio2!$E$4,'Collab._Tecnici 1^ Pos.Ec.'!P186,IF(Foglio2!$J$3=Foglio2!$E$5,'Assistenti_Tecnici 1^ Pos.Ec.'!P186,IF(Foglio2!$J$3=Foglio2!$E$6,'Assistenti_Amm.vo 1^ Pos.Ec.'!P186,0))))</f>
        <v>0</v>
      </c>
      <c r="S186" s="252">
        <f>IF(Foglio2!$J$3=Foglio2!$E$3,'Ausiliari_Coll.Scol. 1^ Pos.Ec.'!Q186,IF(Foglio2!$J$3=Foglio2!$E$4,'Collab._Tecnici 1^ Pos.Ec.'!Q186,IF(Foglio2!$J$3=Foglio2!$E$5,'Assistenti_Tecnici 1^ Pos.Ec.'!Q186,IF(Foglio2!$J$3=Foglio2!$E$6,'Assistenti_Amm.vo 1^ Pos.Ec.'!Q186,0))))</f>
        <v>0</v>
      </c>
      <c r="T186" s="252">
        <f>IF(Foglio2!$J$3=Foglio2!$E$3,'Ausiliari_Coll.Scol. 1^ Pos.Ec.'!R186,IF(Foglio2!$J$3=Foglio2!$E$4,'Collab._Tecnici 1^ Pos.Ec.'!R186,IF(Foglio2!$J$3=Foglio2!$E$5,'Assistenti_Tecnici 1^ Pos.Ec.'!R186,IF(Foglio2!$J$3=Foglio2!$E$6,'Assistenti_Amm.vo 1^ Pos.Ec.'!R186,0))))</f>
        <v>0</v>
      </c>
      <c r="U186" s="252">
        <f t="shared" ref="U186" si="465">(P186)/12*0.8</f>
        <v>0</v>
      </c>
      <c r="V186" s="252">
        <f t="shared" ref="V186" si="466">(P186+R186)/12*0.8</f>
        <v>0</v>
      </c>
      <c r="W186" s="253" t="str">
        <f t="shared" si="438"/>
        <v>Fascia Da 9 a 14 Decorrenza 1/3/2018</v>
      </c>
    </row>
    <row r="187" spans="1:23" ht="9" customHeight="1" x14ac:dyDescent="0.2">
      <c r="B187" s="245">
        <f t="shared" si="367"/>
        <v>43163</v>
      </c>
      <c r="C187" s="498"/>
      <c r="D187" s="498"/>
      <c r="E187" s="254" t="s">
        <v>4</v>
      </c>
      <c r="F187" s="255">
        <v>14</v>
      </c>
      <c r="G187" s="267">
        <f t="shared" ref="G187:N187" si="467">G186*1936.27</f>
        <v>0</v>
      </c>
      <c r="H187" s="256">
        <f t="shared" si="467"/>
        <v>0</v>
      </c>
      <c r="I187" s="256">
        <f t="shared" si="467"/>
        <v>0</v>
      </c>
      <c r="J187" s="267">
        <f t="shared" si="467"/>
        <v>0</v>
      </c>
      <c r="K187" s="267">
        <f t="shared" si="467"/>
        <v>0</v>
      </c>
      <c r="L187" s="257">
        <f t="shared" si="467"/>
        <v>0</v>
      </c>
      <c r="M187" s="267">
        <f t="shared" si="467"/>
        <v>0</v>
      </c>
      <c r="N187" s="267">
        <f t="shared" si="467"/>
        <v>0</v>
      </c>
      <c r="O187" s="183"/>
      <c r="P187" s="184">
        <f t="shared" ref="P187:U187" si="468">P186*1936.27</f>
        <v>0</v>
      </c>
      <c r="Q187" s="184">
        <f t="shared" si="468"/>
        <v>0</v>
      </c>
      <c r="R187" s="184">
        <f t="shared" si="468"/>
        <v>0</v>
      </c>
      <c r="S187" s="184">
        <f t="shared" si="468"/>
        <v>0</v>
      </c>
      <c r="T187" s="184">
        <f t="shared" si="468"/>
        <v>0</v>
      </c>
      <c r="U187" s="184">
        <f t="shared" si="468"/>
        <v>0</v>
      </c>
      <c r="V187" s="184">
        <f t="shared" si="450"/>
        <v>0</v>
      </c>
    </row>
    <row r="188" spans="1:23" ht="12.75" customHeight="1" x14ac:dyDescent="0.2">
      <c r="A188" s="104">
        <f>IF(Foglio2!$J$7=1,TRUNC(V188,0),TRUNC(U188,0))</f>
        <v>0</v>
      </c>
      <c r="B188" s="245">
        <f t="shared" si="367"/>
        <v>43164</v>
      </c>
      <c r="C188" s="498"/>
      <c r="D188" s="498"/>
      <c r="E188" s="259" t="s">
        <v>3</v>
      </c>
      <c r="F188" s="260">
        <v>15</v>
      </c>
      <c r="G188" s="248">
        <f>IF(Foglio2!$J$3=Foglio2!$E$3,'Ausiliari_Coll.Scol. 1^ Pos.Ec.'!E188,IF(Foglio2!$J$3=Foglio2!$E$4,'Collab._Tecnici 1^ Pos.Ec.'!E188,IF(Foglio2!$J$3=Foglio2!$E$5,'Assistenti_Tecnici 1^ Pos.Ec.'!E188,IF(Foglio2!$J$3=Foglio2!$E$6,'Assistenti_Amm.vo 1^ Pos.Ec.'!E188,0))))</f>
        <v>0</v>
      </c>
      <c r="H188" s="248">
        <f>IF(Foglio2!$J$3=Foglio2!$E$3,'Ausiliari_Coll.Scol. 1^ Pos.Ec.'!F188,IF(Foglio2!$J$3=Foglio2!$E$4,'Collab._Tecnici 1^ Pos.Ec.'!F188,IF(Foglio2!$J$3=Foglio2!$E$5,'Assistenti_Tecnici 1^ Pos.Ec.'!F188,IF(Foglio2!$J$3=Foglio2!$E$6,'Assistenti_Amm.vo 1^ Pos.Ec.'!F188,0))))</f>
        <v>0</v>
      </c>
      <c r="I188" s="248">
        <f>IF(Foglio2!$J$3=Foglio2!$E$3,'Ausiliari_Coll.Scol. 1^ Pos.Ec.'!G188,IF(Foglio2!$J$3=Foglio2!$E$4,'Collab._Tecnici 1^ Pos.Ec.'!G188,IF(Foglio2!$J$3=Foglio2!$E$5,'Assistenti_Tecnici 1^ Pos.Ec.'!G188,IF(Foglio2!$J$3=Foglio2!$E$6,'Assistenti_Amm.vo 1^ Pos.Ec.'!G188,0))))</f>
        <v>0</v>
      </c>
      <c r="J188" s="248">
        <f>IF(Foglio2!$J$3=Foglio2!$E$3,'Ausiliari_Coll.Scol. 1^ Pos.Ec.'!H188,IF(Foglio2!$J$3=Foglio2!$E$4,'Collab._Tecnici 1^ Pos.Ec.'!H188,IF(Foglio2!$J$3=Foglio2!$E$5,'Assistenti_Tecnici 1^ Pos.Ec.'!H188,IF(Foglio2!$J$3=Foglio2!$E$6,'Assistenti_Amm.vo 1^ Pos.Ec.'!H188,0))))</f>
        <v>0</v>
      </c>
      <c r="K188" s="248">
        <f>IF(Foglio2!$J$3=Foglio2!$E$3,'Ausiliari_Coll.Scol. 1^ Pos.Ec.'!I188,IF(Foglio2!$J$3=Foglio2!$E$4,'Collab._Tecnici 1^ Pos.Ec.'!I188,IF(Foglio2!$J$3=Foglio2!$E$5,'Assistenti_Tecnici 1^ Pos.Ec.'!I188,IF(Foglio2!$J$3=Foglio2!$E$6,'Assistenti_Amm.vo 1^ Pos.Ec.'!I188,0))))</f>
        <v>0</v>
      </c>
      <c r="L188" s="248">
        <f>IF(Foglio2!$J$3=Foglio2!$E$3,'Ausiliari_Coll.Scol. 1^ Pos.Ec.'!J188,IF(Foglio2!$J$3=Foglio2!$E$4,'Collab._Tecnici 1^ Pos.Ec.'!J188,IF(Foglio2!$J$3=Foglio2!$E$5,'Assistenti_Tecnici 1^ Pos.Ec.'!J188,IF(Foglio2!$J$3=Foglio2!$E$6,'Assistenti_Amm.vo 1^ Pos.Ec.'!J188,0))))</f>
        <v>0</v>
      </c>
      <c r="M188" s="248">
        <f>IF(Foglio2!$J$3=Foglio2!$E$3,'Ausiliari_Coll.Scol. 1^ Pos.Ec.'!K188,IF(Foglio2!$J$3=Foglio2!$E$4,'Collab._Tecnici 1^ Pos.Ec.'!K188,IF(Foglio2!$J$3=Foglio2!$E$5,'Assistenti_Tecnici 1^ Pos.Ec.'!K188,IF(Foglio2!$J$3=Foglio2!$E$6,'Assistenti_Amm.vo 1^ Pos.Ec.'!K188,0))))</f>
        <v>0</v>
      </c>
      <c r="N188" s="250">
        <f>IF(Foglio2!$J$3=Foglio2!$E$3,'Ausiliari_Coll.Scol. 1^ Pos.Ec.'!L188,IF(Foglio2!$J$3=Foglio2!$E$4,'Collab._Tecnici 1^ Pos.Ec.'!L188,IF(Foglio2!$J$3=Foglio2!$E$5,'Assistenti_Tecnici 1^ Pos.Ec.'!L188,IF(Foglio2!$J$3=Foglio2!$E$6,'Assistenti_Amm.vo 1^ Pos.Ec.'!L188,0))))</f>
        <v>0</v>
      </c>
      <c r="O188" s="251"/>
      <c r="P188" s="252">
        <f>IF(Foglio2!$J$3=Foglio2!$E$3,'Ausiliari_Coll.Scol. 1^ Pos.Ec.'!N188,IF(Foglio2!$J$3=Foglio2!$E$4,'Collab._Tecnici 1^ Pos.Ec.'!N188,IF(Foglio2!$J$3=Foglio2!$E$5,'Assistenti_Tecnici 1^ Pos.Ec.'!N188,IF(Foglio2!$J$3=Foglio2!$E$6,'Assistenti_Amm.vo 1^ Pos.Ec.'!N188,0))))</f>
        <v>0</v>
      </c>
      <c r="Q188" s="252">
        <f>IF(Foglio2!$J$3=Foglio2!$E$3,'Ausiliari_Coll.Scol. 1^ Pos.Ec.'!O188,IF(Foglio2!$J$3=Foglio2!$E$4,'Collab._Tecnici 1^ Pos.Ec.'!O188,IF(Foglio2!$J$3=Foglio2!$E$5,'Assistenti_Tecnici 1^ Pos.Ec.'!O188,IF(Foglio2!$J$3=Foglio2!$E$6,'Assistenti_Amm.vo 1^ Pos.Ec.'!O188,0))))</f>
        <v>0</v>
      </c>
      <c r="R188" s="252">
        <f>IF(Foglio2!$J$3=Foglio2!$E$3,'Ausiliari_Coll.Scol. 1^ Pos.Ec.'!P188,IF(Foglio2!$J$3=Foglio2!$E$4,'Collab._Tecnici 1^ Pos.Ec.'!P188,IF(Foglio2!$J$3=Foglio2!$E$5,'Assistenti_Tecnici 1^ Pos.Ec.'!P188,IF(Foglio2!$J$3=Foglio2!$E$6,'Assistenti_Amm.vo 1^ Pos.Ec.'!P188,0))))</f>
        <v>0</v>
      </c>
      <c r="S188" s="252">
        <f>IF(Foglio2!$J$3=Foglio2!$E$3,'Ausiliari_Coll.Scol. 1^ Pos.Ec.'!Q188,IF(Foglio2!$J$3=Foglio2!$E$4,'Collab._Tecnici 1^ Pos.Ec.'!Q188,IF(Foglio2!$J$3=Foglio2!$E$5,'Assistenti_Tecnici 1^ Pos.Ec.'!Q188,IF(Foglio2!$J$3=Foglio2!$E$6,'Assistenti_Amm.vo 1^ Pos.Ec.'!Q188,0))))</f>
        <v>0</v>
      </c>
      <c r="T188" s="252">
        <f>IF(Foglio2!$J$3=Foglio2!$E$3,'Ausiliari_Coll.Scol. 1^ Pos.Ec.'!R188,IF(Foglio2!$J$3=Foglio2!$E$4,'Collab._Tecnici 1^ Pos.Ec.'!R188,IF(Foglio2!$J$3=Foglio2!$E$5,'Assistenti_Tecnici 1^ Pos.Ec.'!R188,IF(Foglio2!$J$3=Foglio2!$E$6,'Assistenti_Amm.vo 1^ Pos.Ec.'!R188,0))))</f>
        <v>0</v>
      </c>
      <c r="U188" s="252">
        <f t="shared" ref="U188" si="469">(P188)/12*0.8</f>
        <v>0</v>
      </c>
      <c r="V188" s="252">
        <f t="shared" ref="V188" si="470">(P188+R188)/12*0.8</f>
        <v>0</v>
      </c>
      <c r="W188" s="253" t="str">
        <f t="shared" si="443"/>
        <v>Fascia Da 15 a 20 Decorrenza 1/3/2018</v>
      </c>
    </row>
    <row r="189" spans="1:23" ht="9" customHeight="1" x14ac:dyDescent="0.2">
      <c r="B189" s="245">
        <f t="shared" si="367"/>
        <v>43165</v>
      </c>
      <c r="C189" s="498"/>
      <c r="D189" s="498"/>
      <c r="E189" s="254" t="s">
        <v>4</v>
      </c>
      <c r="F189" s="255">
        <v>20</v>
      </c>
      <c r="G189" s="267">
        <f t="shared" ref="G189:N189" si="471">G188*1936.27</f>
        <v>0</v>
      </c>
      <c r="H189" s="256">
        <f t="shared" si="471"/>
        <v>0</v>
      </c>
      <c r="I189" s="256">
        <f t="shared" si="471"/>
        <v>0</v>
      </c>
      <c r="J189" s="267">
        <f t="shared" si="471"/>
        <v>0</v>
      </c>
      <c r="K189" s="267">
        <f t="shared" si="471"/>
        <v>0</v>
      </c>
      <c r="L189" s="257">
        <f t="shared" si="471"/>
        <v>0</v>
      </c>
      <c r="M189" s="267">
        <f t="shared" si="471"/>
        <v>0</v>
      </c>
      <c r="N189" s="267">
        <f t="shared" si="471"/>
        <v>0</v>
      </c>
      <c r="O189" s="183"/>
      <c r="P189" s="184">
        <f t="shared" ref="P189:U189" si="472">P188*1936.27</f>
        <v>0</v>
      </c>
      <c r="Q189" s="184">
        <f t="shared" si="472"/>
        <v>0</v>
      </c>
      <c r="R189" s="184">
        <f t="shared" si="472"/>
        <v>0</v>
      </c>
      <c r="S189" s="184">
        <f t="shared" si="472"/>
        <v>0</v>
      </c>
      <c r="T189" s="184">
        <f t="shared" si="472"/>
        <v>0</v>
      </c>
      <c r="U189" s="184">
        <f t="shared" si="472"/>
        <v>0</v>
      </c>
      <c r="V189" s="184">
        <f t="shared" si="450"/>
        <v>0</v>
      </c>
    </row>
    <row r="190" spans="1:23" ht="12.75" customHeight="1" x14ac:dyDescent="0.2">
      <c r="A190" s="104">
        <f>IF(Foglio2!$J$7=1,TRUNC(V190,0),TRUNC(U190,0))</f>
        <v>0</v>
      </c>
      <c r="B190" s="245">
        <f t="shared" si="367"/>
        <v>43166</v>
      </c>
      <c r="C190" s="498"/>
      <c r="D190" s="498"/>
      <c r="E190" s="259" t="s">
        <v>3</v>
      </c>
      <c r="F190" s="260">
        <v>21</v>
      </c>
      <c r="G190" s="248">
        <f>IF(Foglio2!$J$3=Foglio2!$E$3,'Ausiliari_Coll.Scol. 1^ Pos.Ec.'!E190,IF(Foglio2!$J$3=Foglio2!$E$4,'Collab._Tecnici 1^ Pos.Ec.'!E190,IF(Foglio2!$J$3=Foglio2!$E$5,'Assistenti_Tecnici 1^ Pos.Ec.'!E190,IF(Foglio2!$J$3=Foglio2!$E$6,'Assistenti_Amm.vo 1^ Pos.Ec.'!E190,0))))</f>
        <v>0</v>
      </c>
      <c r="H190" s="248">
        <f>IF(Foglio2!$J$3=Foglio2!$E$3,'Ausiliari_Coll.Scol. 1^ Pos.Ec.'!F190,IF(Foglio2!$J$3=Foglio2!$E$4,'Collab._Tecnici 1^ Pos.Ec.'!F190,IF(Foglio2!$J$3=Foglio2!$E$5,'Assistenti_Tecnici 1^ Pos.Ec.'!F190,IF(Foglio2!$J$3=Foglio2!$E$6,'Assistenti_Amm.vo 1^ Pos.Ec.'!F190,0))))</f>
        <v>0</v>
      </c>
      <c r="I190" s="248">
        <f>IF(Foglio2!$J$3=Foglio2!$E$3,'Ausiliari_Coll.Scol. 1^ Pos.Ec.'!G190,IF(Foglio2!$J$3=Foglio2!$E$4,'Collab._Tecnici 1^ Pos.Ec.'!G190,IF(Foglio2!$J$3=Foglio2!$E$5,'Assistenti_Tecnici 1^ Pos.Ec.'!G190,IF(Foglio2!$J$3=Foglio2!$E$6,'Assistenti_Amm.vo 1^ Pos.Ec.'!G190,0))))</f>
        <v>0</v>
      </c>
      <c r="J190" s="248">
        <f>IF(Foglio2!$J$3=Foglio2!$E$3,'Ausiliari_Coll.Scol. 1^ Pos.Ec.'!H190,IF(Foglio2!$J$3=Foglio2!$E$4,'Collab._Tecnici 1^ Pos.Ec.'!H190,IF(Foglio2!$J$3=Foglio2!$E$5,'Assistenti_Tecnici 1^ Pos.Ec.'!H190,IF(Foglio2!$J$3=Foglio2!$E$6,'Assistenti_Amm.vo 1^ Pos.Ec.'!H190,0))))</f>
        <v>0</v>
      </c>
      <c r="K190" s="248">
        <f>IF(Foglio2!$J$3=Foglio2!$E$3,'Ausiliari_Coll.Scol. 1^ Pos.Ec.'!I190,IF(Foglio2!$J$3=Foglio2!$E$4,'Collab._Tecnici 1^ Pos.Ec.'!I190,IF(Foglio2!$J$3=Foglio2!$E$5,'Assistenti_Tecnici 1^ Pos.Ec.'!I190,IF(Foglio2!$J$3=Foglio2!$E$6,'Assistenti_Amm.vo 1^ Pos.Ec.'!I190,0))))</f>
        <v>0</v>
      </c>
      <c r="L190" s="248">
        <f>IF(Foglio2!$J$3=Foglio2!$E$3,'Ausiliari_Coll.Scol. 1^ Pos.Ec.'!J190,IF(Foglio2!$J$3=Foglio2!$E$4,'Collab._Tecnici 1^ Pos.Ec.'!J190,IF(Foglio2!$J$3=Foglio2!$E$5,'Assistenti_Tecnici 1^ Pos.Ec.'!J190,IF(Foglio2!$J$3=Foglio2!$E$6,'Assistenti_Amm.vo 1^ Pos.Ec.'!J190,0))))</f>
        <v>0</v>
      </c>
      <c r="M190" s="248">
        <f>IF(Foglio2!$J$3=Foglio2!$E$3,'Ausiliari_Coll.Scol. 1^ Pos.Ec.'!K190,IF(Foglio2!$J$3=Foglio2!$E$4,'Collab._Tecnici 1^ Pos.Ec.'!K190,IF(Foglio2!$J$3=Foglio2!$E$5,'Assistenti_Tecnici 1^ Pos.Ec.'!K190,IF(Foglio2!$J$3=Foglio2!$E$6,'Assistenti_Amm.vo 1^ Pos.Ec.'!K190,0))))</f>
        <v>0</v>
      </c>
      <c r="N190" s="250">
        <f>IF(Foglio2!$J$3=Foglio2!$E$3,'Ausiliari_Coll.Scol. 1^ Pos.Ec.'!L190,IF(Foglio2!$J$3=Foglio2!$E$4,'Collab._Tecnici 1^ Pos.Ec.'!L190,IF(Foglio2!$J$3=Foglio2!$E$5,'Assistenti_Tecnici 1^ Pos.Ec.'!L190,IF(Foglio2!$J$3=Foglio2!$E$6,'Assistenti_Amm.vo 1^ Pos.Ec.'!L190,0))))</f>
        <v>0</v>
      </c>
      <c r="O190" s="251"/>
      <c r="P190" s="252">
        <f>IF(Foglio2!$J$3=Foglio2!$E$3,'Ausiliari_Coll.Scol. 1^ Pos.Ec.'!N190,IF(Foglio2!$J$3=Foglio2!$E$4,'Collab._Tecnici 1^ Pos.Ec.'!N190,IF(Foglio2!$J$3=Foglio2!$E$5,'Assistenti_Tecnici 1^ Pos.Ec.'!N190,IF(Foglio2!$J$3=Foglio2!$E$6,'Assistenti_Amm.vo 1^ Pos.Ec.'!N190,0))))</f>
        <v>0</v>
      </c>
      <c r="Q190" s="252">
        <f>IF(Foglio2!$J$3=Foglio2!$E$3,'Ausiliari_Coll.Scol. 1^ Pos.Ec.'!O190,IF(Foglio2!$J$3=Foglio2!$E$4,'Collab._Tecnici 1^ Pos.Ec.'!O190,IF(Foglio2!$J$3=Foglio2!$E$5,'Assistenti_Tecnici 1^ Pos.Ec.'!O190,IF(Foglio2!$J$3=Foglio2!$E$6,'Assistenti_Amm.vo 1^ Pos.Ec.'!O190,0))))</f>
        <v>0</v>
      </c>
      <c r="R190" s="252">
        <f>IF(Foglio2!$J$3=Foglio2!$E$3,'Ausiliari_Coll.Scol. 1^ Pos.Ec.'!P190,IF(Foglio2!$J$3=Foglio2!$E$4,'Collab._Tecnici 1^ Pos.Ec.'!P190,IF(Foglio2!$J$3=Foglio2!$E$5,'Assistenti_Tecnici 1^ Pos.Ec.'!P190,IF(Foglio2!$J$3=Foglio2!$E$6,'Assistenti_Amm.vo 1^ Pos.Ec.'!P190,0))))</f>
        <v>0</v>
      </c>
      <c r="S190" s="252">
        <f>IF(Foglio2!$J$3=Foglio2!$E$3,'Ausiliari_Coll.Scol. 1^ Pos.Ec.'!Q190,IF(Foglio2!$J$3=Foglio2!$E$4,'Collab._Tecnici 1^ Pos.Ec.'!Q190,IF(Foglio2!$J$3=Foglio2!$E$5,'Assistenti_Tecnici 1^ Pos.Ec.'!Q190,IF(Foglio2!$J$3=Foglio2!$E$6,'Assistenti_Amm.vo 1^ Pos.Ec.'!Q190,0))))</f>
        <v>0</v>
      </c>
      <c r="T190" s="252">
        <f>IF(Foglio2!$J$3=Foglio2!$E$3,'Ausiliari_Coll.Scol. 1^ Pos.Ec.'!R190,IF(Foglio2!$J$3=Foglio2!$E$4,'Collab._Tecnici 1^ Pos.Ec.'!R190,IF(Foglio2!$J$3=Foglio2!$E$5,'Assistenti_Tecnici 1^ Pos.Ec.'!R190,IF(Foglio2!$J$3=Foglio2!$E$6,'Assistenti_Amm.vo 1^ Pos.Ec.'!R190,0))))</f>
        <v>0</v>
      </c>
      <c r="U190" s="252">
        <f t="shared" ref="U190" si="473">(P190)/12*0.8</f>
        <v>0</v>
      </c>
      <c r="V190" s="252">
        <f t="shared" ref="V190" si="474">(P190+R190)/12*0.8</f>
        <v>0</v>
      </c>
      <c r="W190" s="253" t="str">
        <f t="shared" si="448"/>
        <v>Fascia Da 21 a 27 Decorrenza 1/3/2018</v>
      </c>
    </row>
    <row r="191" spans="1:23" ht="9" customHeight="1" x14ac:dyDescent="0.2">
      <c r="B191" s="245">
        <f t="shared" si="367"/>
        <v>43167</v>
      </c>
      <c r="C191" s="498"/>
      <c r="D191" s="498"/>
      <c r="E191" s="254" t="s">
        <v>4</v>
      </c>
      <c r="F191" s="255">
        <v>27</v>
      </c>
      <c r="G191" s="267">
        <f t="shared" ref="G191:N191" si="475">G190*1936.27</f>
        <v>0</v>
      </c>
      <c r="H191" s="256">
        <f t="shared" si="475"/>
        <v>0</v>
      </c>
      <c r="I191" s="256">
        <f t="shared" si="475"/>
        <v>0</v>
      </c>
      <c r="J191" s="267">
        <f t="shared" si="475"/>
        <v>0</v>
      </c>
      <c r="K191" s="267">
        <f t="shared" si="475"/>
        <v>0</v>
      </c>
      <c r="L191" s="257">
        <f t="shared" si="475"/>
        <v>0</v>
      </c>
      <c r="M191" s="267">
        <f t="shared" si="475"/>
        <v>0</v>
      </c>
      <c r="N191" s="267">
        <f t="shared" si="475"/>
        <v>0</v>
      </c>
      <c r="O191" s="183"/>
      <c r="P191" s="184">
        <f t="shared" ref="P191:U191" si="476">P190*1936.27</f>
        <v>0</v>
      </c>
      <c r="Q191" s="184">
        <f t="shared" si="476"/>
        <v>0</v>
      </c>
      <c r="R191" s="184">
        <f t="shared" si="476"/>
        <v>0</v>
      </c>
      <c r="S191" s="184">
        <f t="shared" si="476"/>
        <v>0</v>
      </c>
      <c r="T191" s="184">
        <f t="shared" si="476"/>
        <v>0</v>
      </c>
      <c r="U191" s="184">
        <f t="shared" si="476"/>
        <v>0</v>
      </c>
      <c r="V191" s="184">
        <f t="shared" si="450"/>
        <v>0</v>
      </c>
    </row>
    <row r="192" spans="1:23" ht="12.75" customHeight="1" x14ac:dyDescent="0.2">
      <c r="A192" s="104">
        <f>IF(Foglio2!$J$7=1,TRUNC(V192,0),TRUNC(U192,0))</f>
        <v>0</v>
      </c>
      <c r="B192" s="245">
        <f t="shared" si="367"/>
        <v>43168</v>
      </c>
      <c r="C192" s="498"/>
      <c r="D192" s="498"/>
      <c r="E192" s="259" t="s">
        <v>3</v>
      </c>
      <c r="F192" s="260">
        <v>28</v>
      </c>
      <c r="G192" s="248">
        <f>IF(Foglio2!$J$3=Foglio2!$E$3,'Ausiliari_Coll.Scol. 1^ Pos.Ec.'!E192,IF(Foglio2!$J$3=Foglio2!$E$4,'Collab._Tecnici 1^ Pos.Ec.'!E192,IF(Foglio2!$J$3=Foglio2!$E$5,'Assistenti_Tecnici 1^ Pos.Ec.'!E192,IF(Foglio2!$J$3=Foglio2!$E$6,'Assistenti_Amm.vo 1^ Pos.Ec.'!E192,0))))</f>
        <v>0</v>
      </c>
      <c r="H192" s="248">
        <f>IF(Foglio2!$J$3=Foglio2!$E$3,'Ausiliari_Coll.Scol. 1^ Pos.Ec.'!F192,IF(Foglio2!$J$3=Foglio2!$E$4,'Collab._Tecnici 1^ Pos.Ec.'!F192,IF(Foglio2!$J$3=Foglio2!$E$5,'Assistenti_Tecnici 1^ Pos.Ec.'!F192,IF(Foglio2!$J$3=Foglio2!$E$6,'Assistenti_Amm.vo 1^ Pos.Ec.'!F192,0))))</f>
        <v>0</v>
      </c>
      <c r="I192" s="248">
        <f>IF(Foglio2!$J$3=Foglio2!$E$3,'Ausiliari_Coll.Scol. 1^ Pos.Ec.'!G192,IF(Foglio2!$J$3=Foglio2!$E$4,'Collab._Tecnici 1^ Pos.Ec.'!G192,IF(Foglio2!$J$3=Foglio2!$E$5,'Assistenti_Tecnici 1^ Pos.Ec.'!G192,IF(Foglio2!$J$3=Foglio2!$E$6,'Assistenti_Amm.vo 1^ Pos.Ec.'!G192,0))))</f>
        <v>0</v>
      </c>
      <c r="J192" s="248">
        <f>IF(Foglio2!$J$3=Foglio2!$E$3,'Ausiliari_Coll.Scol. 1^ Pos.Ec.'!H192,IF(Foglio2!$J$3=Foglio2!$E$4,'Collab._Tecnici 1^ Pos.Ec.'!H192,IF(Foglio2!$J$3=Foglio2!$E$5,'Assistenti_Tecnici 1^ Pos.Ec.'!H192,IF(Foglio2!$J$3=Foglio2!$E$6,'Assistenti_Amm.vo 1^ Pos.Ec.'!H192,0))))</f>
        <v>0</v>
      </c>
      <c r="K192" s="248">
        <f>IF(Foglio2!$J$3=Foglio2!$E$3,'Ausiliari_Coll.Scol. 1^ Pos.Ec.'!I192,IF(Foglio2!$J$3=Foglio2!$E$4,'Collab._Tecnici 1^ Pos.Ec.'!I192,IF(Foglio2!$J$3=Foglio2!$E$5,'Assistenti_Tecnici 1^ Pos.Ec.'!I192,IF(Foglio2!$J$3=Foglio2!$E$6,'Assistenti_Amm.vo 1^ Pos.Ec.'!I192,0))))</f>
        <v>0</v>
      </c>
      <c r="L192" s="248">
        <f>IF(Foglio2!$J$3=Foglio2!$E$3,'Ausiliari_Coll.Scol. 1^ Pos.Ec.'!J192,IF(Foglio2!$J$3=Foglio2!$E$4,'Collab._Tecnici 1^ Pos.Ec.'!J192,IF(Foglio2!$J$3=Foglio2!$E$5,'Assistenti_Tecnici 1^ Pos.Ec.'!J192,IF(Foglio2!$J$3=Foglio2!$E$6,'Assistenti_Amm.vo 1^ Pos.Ec.'!J192,0))))</f>
        <v>0</v>
      </c>
      <c r="M192" s="248">
        <f>IF(Foglio2!$J$3=Foglio2!$E$3,'Ausiliari_Coll.Scol. 1^ Pos.Ec.'!K192,IF(Foglio2!$J$3=Foglio2!$E$4,'Collab._Tecnici 1^ Pos.Ec.'!K192,IF(Foglio2!$J$3=Foglio2!$E$5,'Assistenti_Tecnici 1^ Pos.Ec.'!K192,IF(Foglio2!$J$3=Foglio2!$E$6,'Assistenti_Amm.vo 1^ Pos.Ec.'!K192,0))))</f>
        <v>0</v>
      </c>
      <c r="N192" s="250">
        <f>IF(Foglio2!$J$3=Foglio2!$E$3,'Ausiliari_Coll.Scol. 1^ Pos.Ec.'!L192,IF(Foglio2!$J$3=Foglio2!$E$4,'Collab._Tecnici 1^ Pos.Ec.'!L192,IF(Foglio2!$J$3=Foglio2!$E$5,'Assistenti_Tecnici 1^ Pos.Ec.'!L192,IF(Foglio2!$J$3=Foglio2!$E$6,'Assistenti_Amm.vo 1^ Pos.Ec.'!L192,0))))</f>
        <v>0</v>
      </c>
      <c r="O192" s="251"/>
      <c r="P192" s="252">
        <f>IF(Foglio2!$J$3=Foglio2!$E$3,'Ausiliari_Coll.Scol. 1^ Pos.Ec.'!N192,IF(Foglio2!$J$3=Foglio2!$E$4,'Collab._Tecnici 1^ Pos.Ec.'!N192,IF(Foglio2!$J$3=Foglio2!$E$5,'Assistenti_Tecnici 1^ Pos.Ec.'!N192,IF(Foglio2!$J$3=Foglio2!$E$6,'Assistenti_Amm.vo 1^ Pos.Ec.'!N192,0))))</f>
        <v>0</v>
      </c>
      <c r="Q192" s="252">
        <f>IF(Foglio2!$J$3=Foglio2!$E$3,'Ausiliari_Coll.Scol. 1^ Pos.Ec.'!O192,IF(Foglio2!$J$3=Foglio2!$E$4,'Collab._Tecnici 1^ Pos.Ec.'!O192,IF(Foglio2!$J$3=Foglio2!$E$5,'Assistenti_Tecnici 1^ Pos.Ec.'!O192,IF(Foglio2!$J$3=Foglio2!$E$6,'Assistenti_Amm.vo 1^ Pos.Ec.'!O192,0))))</f>
        <v>0</v>
      </c>
      <c r="R192" s="252">
        <f>IF(Foglio2!$J$3=Foglio2!$E$3,'Ausiliari_Coll.Scol. 1^ Pos.Ec.'!P192,IF(Foglio2!$J$3=Foglio2!$E$4,'Collab._Tecnici 1^ Pos.Ec.'!P192,IF(Foglio2!$J$3=Foglio2!$E$5,'Assistenti_Tecnici 1^ Pos.Ec.'!P192,IF(Foglio2!$J$3=Foglio2!$E$6,'Assistenti_Amm.vo 1^ Pos.Ec.'!P192,0))))</f>
        <v>0</v>
      </c>
      <c r="S192" s="252">
        <f>IF(Foglio2!$J$3=Foglio2!$E$3,'Ausiliari_Coll.Scol. 1^ Pos.Ec.'!Q192,IF(Foglio2!$J$3=Foglio2!$E$4,'Collab._Tecnici 1^ Pos.Ec.'!Q192,IF(Foglio2!$J$3=Foglio2!$E$5,'Assistenti_Tecnici 1^ Pos.Ec.'!Q192,IF(Foglio2!$J$3=Foglio2!$E$6,'Assistenti_Amm.vo 1^ Pos.Ec.'!Q192,0))))</f>
        <v>0</v>
      </c>
      <c r="T192" s="252">
        <f>IF(Foglio2!$J$3=Foglio2!$E$3,'Ausiliari_Coll.Scol. 1^ Pos.Ec.'!R192,IF(Foglio2!$J$3=Foglio2!$E$4,'Collab._Tecnici 1^ Pos.Ec.'!R192,IF(Foglio2!$J$3=Foglio2!$E$5,'Assistenti_Tecnici 1^ Pos.Ec.'!R192,IF(Foglio2!$J$3=Foglio2!$E$6,'Assistenti_Amm.vo 1^ Pos.Ec.'!R192,0))))</f>
        <v>0</v>
      </c>
      <c r="U192" s="252">
        <f t="shared" ref="U192" si="477">(P192)/12*0.8</f>
        <v>0</v>
      </c>
      <c r="V192" s="252">
        <f t="shared" ref="V192" si="478">(P192+R192)/12*0.8</f>
        <v>0</v>
      </c>
      <c r="W192" s="253" t="str">
        <f t="shared" si="453"/>
        <v>Fascia Da 28 a 34 Decorrenza 1/3/2018</v>
      </c>
    </row>
    <row r="193" spans="1:23" ht="9" customHeight="1" x14ac:dyDescent="0.2">
      <c r="B193" s="245">
        <f t="shared" si="367"/>
        <v>43169</v>
      </c>
      <c r="C193" s="498"/>
      <c r="D193" s="498"/>
      <c r="E193" s="254" t="s">
        <v>4</v>
      </c>
      <c r="F193" s="255">
        <v>34</v>
      </c>
      <c r="G193" s="267">
        <f t="shared" ref="G193:N193" si="479">G192*1936.27</f>
        <v>0</v>
      </c>
      <c r="H193" s="256">
        <f t="shared" si="479"/>
        <v>0</v>
      </c>
      <c r="I193" s="256">
        <f t="shared" si="479"/>
        <v>0</v>
      </c>
      <c r="J193" s="267">
        <f t="shared" si="479"/>
        <v>0</v>
      </c>
      <c r="K193" s="267">
        <f t="shared" si="479"/>
        <v>0</v>
      </c>
      <c r="L193" s="257">
        <f t="shared" si="479"/>
        <v>0</v>
      </c>
      <c r="M193" s="267">
        <f t="shared" si="479"/>
        <v>0</v>
      </c>
      <c r="N193" s="267">
        <f t="shared" si="479"/>
        <v>0</v>
      </c>
      <c r="O193" s="183"/>
      <c r="P193" s="184">
        <f t="shared" ref="P193:U193" si="480">P192*1936.27</f>
        <v>0</v>
      </c>
      <c r="Q193" s="184">
        <f t="shared" si="480"/>
        <v>0</v>
      </c>
      <c r="R193" s="184">
        <f t="shared" si="480"/>
        <v>0</v>
      </c>
      <c r="S193" s="184">
        <f t="shared" si="480"/>
        <v>0</v>
      </c>
      <c r="T193" s="184">
        <f t="shared" si="480"/>
        <v>0</v>
      </c>
      <c r="U193" s="184">
        <f t="shared" si="480"/>
        <v>0</v>
      </c>
      <c r="V193" s="184">
        <f t="shared" si="450"/>
        <v>0</v>
      </c>
    </row>
    <row r="194" spans="1:23" ht="12.75" customHeight="1" x14ac:dyDescent="0.2">
      <c r="A194" s="104">
        <f>IF(Foglio2!$J$7=1,TRUNC(V194,0),TRUNC(U194,0))</f>
        <v>0</v>
      </c>
      <c r="B194" s="245">
        <f t="shared" si="367"/>
        <v>43170</v>
      </c>
      <c r="C194" s="498"/>
      <c r="D194" s="498"/>
      <c r="E194" s="259" t="s">
        <v>3</v>
      </c>
      <c r="F194" s="260">
        <v>35</v>
      </c>
      <c r="G194" s="248">
        <f>IF(Foglio2!$J$3=Foglio2!$E$3,'Ausiliari_Coll.Scol. 1^ Pos.Ec.'!E194,IF(Foglio2!$J$3=Foglio2!$E$4,'Collab._Tecnici 1^ Pos.Ec.'!E194,IF(Foglio2!$J$3=Foglio2!$E$5,'Assistenti_Tecnici 1^ Pos.Ec.'!E194,IF(Foglio2!$J$3=Foglio2!$E$6,'Assistenti_Amm.vo 1^ Pos.Ec.'!E194,0))))</f>
        <v>0</v>
      </c>
      <c r="H194" s="248">
        <f>IF(Foglio2!$J$3=Foglio2!$E$3,'Ausiliari_Coll.Scol. 1^ Pos.Ec.'!F194,IF(Foglio2!$J$3=Foglio2!$E$4,'Collab._Tecnici 1^ Pos.Ec.'!F194,IF(Foglio2!$J$3=Foglio2!$E$5,'Assistenti_Tecnici 1^ Pos.Ec.'!F194,IF(Foglio2!$J$3=Foglio2!$E$6,'Assistenti_Amm.vo 1^ Pos.Ec.'!F194,0))))</f>
        <v>0</v>
      </c>
      <c r="I194" s="248">
        <f>IF(Foglio2!$J$3=Foglio2!$E$3,'Ausiliari_Coll.Scol. 1^ Pos.Ec.'!G194,IF(Foglio2!$J$3=Foglio2!$E$4,'Collab._Tecnici 1^ Pos.Ec.'!G194,IF(Foglio2!$J$3=Foglio2!$E$5,'Assistenti_Tecnici 1^ Pos.Ec.'!G194,IF(Foglio2!$J$3=Foglio2!$E$6,'Assistenti_Amm.vo 1^ Pos.Ec.'!G194,0))))</f>
        <v>0</v>
      </c>
      <c r="J194" s="248">
        <f>IF(Foglio2!$J$3=Foglio2!$E$3,'Ausiliari_Coll.Scol. 1^ Pos.Ec.'!H194,IF(Foglio2!$J$3=Foglio2!$E$4,'Collab._Tecnici 1^ Pos.Ec.'!H194,IF(Foglio2!$J$3=Foglio2!$E$5,'Assistenti_Tecnici 1^ Pos.Ec.'!H194,IF(Foglio2!$J$3=Foglio2!$E$6,'Assistenti_Amm.vo 1^ Pos.Ec.'!H194,0))))</f>
        <v>0</v>
      </c>
      <c r="K194" s="248">
        <f>IF(Foglio2!$J$3=Foglio2!$E$3,'Ausiliari_Coll.Scol. 1^ Pos.Ec.'!I194,IF(Foglio2!$J$3=Foglio2!$E$4,'Collab._Tecnici 1^ Pos.Ec.'!I194,IF(Foglio2!$J$3=Foglio2!$E$5,'Assistenti_Tecnici 1^ Pos.Ec.'!I194,IF(Foglio2!$J$3=Foglio2!$E$6,'Assistenti_Amm.vo 1^ Pos.Ec.'!I194,0))))</f>
        <v>0</v>
      </c>
      <c r="L194" s="248">
        <f>IF(Foglio2!$J$3=Foglio2!$E$3,'Ausiliari_Coll.Scol. 1^ Pos.Ec.'!J194,IF(Foglio2!$J$3=Foglio2!$E$4,'Collab._Tecnici 1^ Pos.Ec.'!J194,IF(Foglio2!$J$3=Foglio2!$E$5,'Assistenti_Tecnici 1^ Pos.Ec.'!J194,IF(Foglio2!$J$3=Foglio2!$E$6,'Assistenti_Amm.vo 1^ Pos.Ec.'!J194,0))))</f>
        <v>0</v>
      </c>
      <c r="M194" s="248">
        <f>IF(Foglio2!$J$3=Foglio2!$E$3,'Ausiliari_Coll.Scol. 1^ Pos.Ec.'!K194,IF(Foglio2!$J$3=Foglio2!$E$4,'Collab._Tecnici 1^ Pos.Ec.'!K194,IF(Foglio2!$J$3=Foglio2!$E$5,'Assistenti_Tecnici 1^ Pos.Ec.'!K194,IF(Foglio2!$J$3=Foglio2!$E$6,'Assistenti_Amm.vo 1^ Pos.Ec.'!K194,0))))</f>
        <v>0</v>
      </c>
      <c r="N194" s="250">
        <f>IF(Foglio2!$J$3=Foglio2!$E$3,'Ausiliari_Coll.Scol. 1^ Pos.Ec.'!L194,IF(Foglio2!$J$3=Foglio2!$E$4,'Collab._Tecnici 1^ Pos.Ec.'!L194,IF(Foglio2!$J$3=Foglio2!$E$5,'Assistenti_Tecnici 1^ Pos.Ec.'!L194,IF(Foglio2!$J$3=Foglio2!$E$6,'Assistenti_Amm.vo 1^ Pos.Ec.'!L194,0))))</f>
        <v>0</v>
      </c>
      <c r="O194" s="251"/>
      <c r="P194" s="252">
        <f>IF(Foglio2!$J$3=Foglio2!$E$3,'Ausiliari_Coll.Scol. 1^ Pos.Ec.'!N194,IF(Foglio2!$J$3=Foglio2!$E$4,'Collab._Tecnici 1^ Pos.Ec.'!N194,IF(Foglio2!$J$3=Foglio2!$E$5,'Assistenti_Tecnici 1^ Pos.Ec.'!N194,IF(Foglio2!$J$3=Foglio2!$E$6,'Assistenti_Amm.vo 1^ Pos.Ec.'!N194,0))))</f>
        <v>0</v>
      </c>
      <c r="Q194" s="252">
        <f>IF(Foglio2!$J$3=Foglio2!$E$3,'Ausiliari_Coll.Scol. 1^ Pos.Ec.'!O194,IF(Foglio2!$J$3=Foglio2!$E$4,'Collab._Tecnici 1^ Pos.Ec.'!O194,IF(Foglio2!$J$3=Foglio2!$E$5,'Assistenti_Tecnici 1^ Pos.Ec.'!O194,IF(Foglio2!$J$3=Foglio2!$E$6,'Assistenti_Amm.vo 1^ Pos.Ec.'!O194,0))))</f>
        <v>0</v>
      </c>
      <c r="R194" s="252">
        <f>IF(Foglio2!$J$3=Foglio2!$E$3,'Ausiliari_Coll.Scol. 1^ Pos.Ec.'!P194,IF(Foglio2!$J$3=Foglio2!$E$4,'Collab._Tecnici 1^ Pos.Ec.'!P194,IF(Foglio2!$J$3=Foglio2!$E$5,'Assistenti_Tecnici 1^ Pos.Ec.'!P194,IF(Foglio2!$J$3=Foglio2!$E$6,'Assistenti_Amm.vo 1^ Pos.Ec.'!P194,0))))</f>
        <v>0</v>
      </c>
      <c r="S194" s="252">
        <f>IF(Foglio2!$J$3=Foglio2!$E$3,'Ausiliari_Coll.Scol. 1^ Pos.Ec.'!Q194,IF(Foglio2!$J$3=Foglio2!$E$4,'Collab._Tecnici 1^ Pos.Ec.'!Q194,IF(Foglio2!$J$3=Foglio2!$E$5,'Assistenti_Tecnici 1^ Pos.Ec.'!Q194,IF(Foglio2!$J$3=Foglio2!$E$6,'Assistenti_Amm.vo 1^ Pos.Ec.'!Q194,0))))</f>
        <v>0</v>
      </c>
      <c r="T194" s="252">
        <f>IF(Foglio2!$J$3=Foglio2!$E$3,'Ausiliari_Coll.Scol. 1^ Pos.Ec.'!R194,IF(Foglio2!$J$3=Foglio2!$E$4,'Collab._Tecnici 1^ Pos.Ec.'!R194,IF(Foglio2!$J$3=Foglio2!$E$5,'Assistenti_Tecnici 1^ Pos.Ec.'!R194,IF(Foglio2!$J$3=Foglio2!$E$6,'Assistenti_Amm.vo 1^ Pos.Ec.'!R194,0))))</f>
        <v>0</v>
      </c>
      <c r="U194" s="252">
        <f t="shared" ref="U194" si="481">(P194)/12*0.8</f>
        <v>0</v>
      </c>
      <c r="V194" s="252">
        <f t="shared" ref="V194" si="482">(P194+R194)/12*0.8</f>
        <v>0</v>
      </c>
      <c r="W194" s="253" t="str">
        <f t="shared" si="458"/>
        <v>Fascia Da 35 a  Decorrenza 1/3/2018</v>
      </c>
    </row>
    <row r="195" spans="1:23" ht="9" customHeight="1" x14ac:dyDescent="0.2">
      <c r="B195" s="245">
        <f t="shared" si="367"/>
        <v>43171</v>
      </c>
      <c r="C195" s="499"/>
      <c r="D195" s="499"/>
      <c r="E195" s="264" t="s">
        <v>4</v>
      </c>
      <c r="F195" s="265"/>
      <c r="G195" s="267">
        <f t="shared" ref="G195:N195" si="483">G194*1936.27</f>
        <v>0</v>
      </c>
      <c r="H195" s="267">
        <f t="shared" si="483"/>
        <v>0</v>
      </c>
      <c r="I195" s="267">
        <f t="shared" si="483"/>
        <v>0</v>
      </c>
      <c r="J195" s="267">
        <f t="shared" si="483"/>
        <v>0</v>
      </c>
      <c r="K195" s="267">
        <f t="shared" si="483"/>
        <v>0</v>
      </c>
      <c r="L195" s="267">
        <f t="shared" si="483"/>
        <v>0</v>
      </c>
      <c r="M195" s="267">
        <f t="shared" si="483"/>
        <v>0</v>
      </c>
      <c r="N195" s="267">
        <f t="shared" si="483"/>
        <v>0</v>
      </c>
      <c r="O195" s="183"/>
      <c r="P195" s="269">
        <f t="shared" ref="P195:V207" si="484">P194*1936.27</f>
        <v>0</v>
      </c>
      <c r="Q195" s="269">
        <f t="shared" si="484"/>
        <v>0</v>
      </c>
      <c r="R195" s="184">
        <f t="shared" si="484"/>
        <v>0</v>
      </c>
      <c r="S195" s="269">
        <f t="shared" si="484"/>
        <v>0</v>
      </c>
      <c r="T195" s="184">
        <f t="shared" si="484"/>
        <v>0</v>
      </c>
      <c r="U195" s="184">
        <f t="shared" si="484"/>
        <v>0</v>
      </c>
      <c r="V195" s="184">
        <f t="shared" si="484"/>
        <v>0</v>
      </c>
    </row>
    <row r="196" spans="1:23" ht="12.75" customHeight="1" x14ac:dyDescent="0.2">
      <c r="A196" s="104">
        <f>IF(Foglio2!$J$7=1,TRUNC(V196,0),TRUNC(U196,0))</f>
        <v>0</v>
      </c>
      <c r="B196" s="245">
        <f t="shared" si="430"/>
        <v>43191</v>
      </c>
      <c r="C196" s="375">
        <v>43191</v>
      </c>
      <c r="D196" s="375">
        <v>43465</v>
      </c>
      <c r="E196" s="246" t="s">
        <v>3</v>
      </c>
      <c r="F196" s="247">
        <v>0</v>
      </c>
      <c r="G196" s="248">
        <f>IF(Foglio2!$J$3=Foglio2!$E$3,'Ausiliari_Coll.Scol. 1^ Pos.Ec.'!E196,IF(Foglio2!$J$3=Foglio2!$E$4,'Collab._Tecnici 1^ Pos.Ec.'!E196,IF(Foglio2!$J$3=Foglio2!$E$5,'Assistenti_Tecnici 1^ Pos.Ec.'!E196,IF(Foglio2!$J$3=Foglio2!$E$6,'Assistenti_Amm.vo 1^ Pos.Ec.'!E196,0))))</f>
        <v>0</v>
      </c>
      <c r="H196" s="248">
        <f>IF(Foglio2!$J$3=Foglio2!$E$3,'Ausiliari_Coll.Scol. 1^ Pos.Ec.'!F196,IF(Foglio2!$J$3=Foglio2!$E$4,'Collab._Tecnici 1^ Pos.Ec.'!F196,IF(Foglio2!$J$3=Foglio2!$E$5,'Assistenti_Tecnici 1^ Pos.Ec.'!F196,IF(Foglio2!$J$3=Foglio2!$E$6,'Assistenti_Amm.vo 1^ Pos.Ec.'!F196,0))))</f>
        <v>0</v>
      </c>
      <c r="I196" s="248">
        <f>IF(Foglio2!$J$3=Foglio2!$E$3,'Ausiliari_Coll.Scol. 1^ Pos.Ec.'!G196,IF(Foglio2!$J$3=Foglio2!$E$4,'Collab._Tecnici 1^ Pos.Ec.'!G196,IF(Foglio2!$J$3=Foglio2!$E$5,'Assistenti_Tecnici 1^ Pos.Ec.'!G196,IF(Foglio2!$J$3=Foglio2!$E$6,'Assistenti_Amm.vo 1^ Pos.Ec.'!G196,0))))</f>
        <v>0</v>
      </c>
      <c r="J196" s="248">
        <f>IF(Foglio2!$J$3=Foglio2!$E$3,'Ausiliari_Coll.Scol. 1^ Pos.Ec.'!H196,IF(Foglio2!$J$3=Foglio2!$E$4,'Collab._Tecnici 1^ Pos.Ec.'!H196,IF(Foglio2!$J$3=Foglio2!$E$5,'Assistenti_Tecnici 1^ Pos.Ec.'!H196,IF(Foglio2!$J$3=Foglio2!$E$6,'Assistenti_Amm.vo 1^ Pos.Ec.'!H196,0))))</f>
        <v>0</v>
      </c>
      <c r="K196" s="248">
        <f>IF(Foglio2!$J$3=Foglio2!$E$3,'Ausiliari_Coll.Scol. 1^ Pos.Ec.'!I196,IF(Foglio2!$J$3=Foglio2!$E$4,'Collab._Tecnici 1^ Pos.Ec.'!I196,IF(Foglio2!$J$3=Foglio2!$E$5,'Assistenti_Tecnici 1^ Pos.Ec.'!I196,IF(Foglio2!$J$3=Foglio2!$E$6,'Assistenti_Amm.vo 1^ Pos.Ec.'!I196,0))))</f>
        <v>0</v>
      </c>
      <c r="L196" s="248">
        <f>IF(Foglio2!$J$3=Foglio2!$E$3,'Ausiliari_Coll.Scol. 1^ Pos.Ec.'!J196,IF(Foglio2!$J$3=Foglio2!$E$4,'Collab._Tecnici 1^ Pos.Ec.'!J196,IF(Foglio2!$J$3=Foglio2!$E$5,'Assistenti_Tecnici 1^ Pos.Ec.'!J196,IF(Foglio2!$J$3=Foglio2!$E$6,'Assistenti_Amm.vo 1^ Pos.Ec.'!J196,0))))</f>
        <v>0</v>
      </c>
      <c r="M196" s="248">
        <f>IF(Foglio2!$J$3=Foglio2!$E$3,'Ausiliari_Coll.Scol. 1^ Pos.Ec.'!K196,IF(Foglio2!$J$3=Foglio2!$E$4,'Collab._Tecnici 1^ Pos.Ec.'!K196,IF(Foglio2!$J$3=Foglio2!$E$5,'Assistenti_Tecnici 1^ Pos.Ec.'!K196,IF(Foglio2!$J$3=Foglio2!$E$6,'Assistenti_Amm.vo 1^ Pos.Ec.'!K196,0))))</f>
        <v>0</v>
      </c>
      <c r="N196" s="250">
        <f>IF(Foglio2!$J$3=Foglio2!$E$3,'Ausiliari_Coll.Scol. 1^ Pos.Ec.'!L196,IF(Foglio2!$J$3=Foglio2!$E$4,'Collab._Tecnici 1^ Pos.Ec.'!L196,IF(Foglio2!$J$3=Foglio2!$E$5,'Assistenti_Tecnici 1^ Pos.Ec.'!L196,IF(Foglio2!$J$3=Foglio2!$E$6,'Assistenti_Amm.vo 1^ Pos.Ec.'!L196,0))))</f>
        <v>0</v>
      </c>
      <c r="O196" s="251"/>
      <c r="P196" s="252">
        <f>IF(Foglio2!$J$3=Foglio2!$E$3,'Ausiliari_Coll.Scol. 1^ Pos.Ec.'!N196,IF(Foglio2!$J$3=Foglio2!$E$4,'Collab._Tecnici 1^ Pos.Ec.'!N196,IF(Foglio2!$J$3=Foglio2!$E$5,'Assistenti_Tecnici 1^ Pos.Ec.'!N196,IF(Foglio2!$J$3=Foglio2!$E$6,'Assistenti_Amm.vo 1^ Pos.Ec.'!N196,0))))</f>
        <v>0</v>
      </c>
      <c r="Q196" s="252">
        <f>IF(Foglio2!$J$3=Foglio2!$E$3,'Ausiliari_Coll.Scol. 1^ Pos.Ec.'!O196,IF(Foglio2!$J$3=Foglio2!$E$4,'Collab._Tecnici 1^ Pos.Ec.'!O196,IF(Foglio2!$J$3=Foglio2!$E$5,'Assistenti_Tecnici 1^ Pos.Ec.'!O196,IF(Foglio2!$J$3=Foglio2!$E$6,'Assistenti_Amm.vo 1^ Pos.Ec.'!O196,0))))</f>
        <v>0</v>
      </c>
      <c r="R196" s="252">
        <f>IF(Foglio2!$J$3=Foglio2!$E$3,'Ausiliari_Coll.Scol. 1^ Pos.Ec.'!P196,IF(Foglio2!$J$3=Foglio2!$E$4,'Collab._Tecnici 1^ Pos.Ec.'!P196,IF(Foglio2!$J$3=Foglio2!$E$5,'Assistenti_Tecnici 1^ Pos.Ec.'!P196,IF(Foglio2!$J$3=Foglio2!$E$6,'Assistenti_Amm.vo 1^ Pos.Ec.'!P196,0))))</f>
        <v>0</v>
      </c>
      <c r="S196" s="252">
        <f>IF(Foglio2!$J$3=Foglio2!$E$3,'Ausiliari_Coll.Scol. 1^ Pos.Ec.'!Q196,IF(Foglio2!$J$3=Foglio2!$E$4,'Collab._Tecnici 1^ Pos.Ec.'!Q196,IF(Foglio2!$J$3=Foglio2!$E$5,'Assistenti_Tecnici 1^ Pos.Ec.'!Q196,IF(Foglio2!$J$3=Foglio2!$E$6,'Assistenti_Amm.vo 1^ Pos.Ec.'!Q196,0))))</f>
        <v>0</v>
      </c>
      <c r="T196" s="252">
        <f>IF(Foglio2!$J$3=Foglio2!$E$3,'Ausiliari_Coll.Scol. 1^ Pos.Ec.'!R196,IF(Foglio2!$J$3=Foglio2!$E$4,'Collab._Tecnici 1^ Pos.Ec.'!R196,IF(Foglio2!$J$3=Foglio2!$E$5,'Assistenti_Tecnici 1^ Pos.Ec.'!R196,IF(Foglio2!$J$3=Foglio2!$E$6,'Assistenti_Amm.vo 1^ Pos.Ec.'!R196,0))))</f>
        <v>0</v>
      </c>
      <c r="U196" s="252">
        <f t="shared" ref="U196" si="485">(P196)/12*0.8</f>
        <v>0</v>
      </c>
      <c r="V196" s="252">
        <f t="shared" ref="V196" si="486">(P196+R196)/12*0.8</f>
        <v>0</v>
      </c>
      <c r="W196" s="253" t="str">
        <f t="shared" si="433"/>
        <v>Fascia Da 0 a 8 Decorrenza 1/4/2018</v>
      </c>
    </row>
    <row r="197" spans="1:23" ht="9" customHeight="1" x14ac:dyDescent="0.2">
      <c r="B197" s="245">
        <f t="shared" si="367"/>
        <v>43192</v>
      </c>
      <c r="C197" s="376"/>
      <c r="D197" s="376"/>
      <c r="E197" s="254" t="s">
        <v>4</v>
      </c>
      <c r="F197" s="255">
        <v>8</v>
      </c>
      <c r="G197" s="267">
        <f t="shared" ref="G197:N197" si="487">G196*1936.27</f>
        <v>0</v>
      </c>
      <c r="H197" s="256">
        <f t="shared" si="487"/>
        <v>0</v>
      </c>
      <c r="I197" s="256">
        <f t="shared" si="487"/>
        <v>0</v>
      </c>
      <c r="J197" s="267">
        <f t="shared" si="487"/>
        <v>0</v>
      </c>
      <c r="K197" s="267">
        <f t="shared" si="487"/>
        <v>0</v>
      </c>
      <c r="L197" s="257">
        <f t="shared" si="487"/>
        <v>0</v>
      </c>
      <c r="M197" s="267">
        <f t="shared" si="487"/>
        <v>0</v>
      </c>
      <c r="N197" s="267">
        <f t="shared" si="487"/>
        <v>0</v>
      </c>
      <c r="O197" s="183"/>
      <c r="P197" s="184">
        <f t="shared" ref="P197:U197" si="488">P196*1936.27</f>
        <v>0</v>
      </c>
      <c r="Q197" s="184">
        <f t="shared" si="488"/>
        <v>0</v>
      </c>
      <c r="R197" s="184">
        <f t="shared" si="488"/>
        <v>0</v>
      </c>
      <c r="S197" s="184">
        <f t="shared" si="488"/>
        <v>0</v>
      </c>
      <c r="T197" s="184">
        <f t="shared" si="488"/>
        <v>0</v>
      </c>
      <c r="U197" s="184">
        <f t="shared" si="488"/>
        <v>0</v>
      </c>
      <c r="V197" s="184">
        <f t="shared" si="484"/>
        <v>0</v>
      </c>
    </row>
    <row r="198" spans="1:23" ht="12.75" customHeight="1" x14ac:dyDescent="0.2">
      <c r="A198" s="104">
        <f>IF(Foglio2!$J$7=1,TRUNC(V198,0),TRUNC(U198,0))</f>
        <v>0</v>
      </c>
      <c r="B198" s="245">
        <f t="shared" si="367"/>
        <v>43193</v>
      </c>
      <c r="C198" s="498">
        <v>43191</v>
      </c>
      <c r="D198" s="498">
        <f>D196</f>
        <v>43465</v>
      </c>
      <c r="E198" s="259" t="s">
        <v>3</v>
      </c>
      <c r="F198" s="260">
        <v>9</v>
      </c>
      <c r="G198" s="248">
        <f>IF(Foglio2!$J$3=Foglio2!$E$3,'Ausiliari_Coll.Scol. 1^ Pos.Ec.'!E198,IF(Foglio2!$J$3=Foglio2!$E$4,'Collab._Tecnici 1^ Pos.Ec.'!E198,IF(Foglio2!$J$3=Foglio2!$E$5,'Assistenti_Tecnici 1^ Pos.Ec.'!E198,IF(Foglio2!$J$3=Foglio2!$E$6,'Assistenti_Amm.vo 1^ Pos.Ec.'!E198,0))))</f>
        <v>0</v>
      </c>
      <c r="H198" s="248">
        <f>IF(Foglio2!$J$3=Foglio2!$E$3,'Ausiliari_Coll.Scol. 1^ Pos.Ec.'!F198,IF(Foglio2!$J$3=Foglio2!$E$4,'Collab._Tecnici 1^ Pos.Ec.'!F198,IF(Foglio2!$J$3=Foglio2!$E$5,'Assistenti_Tecnici 1^ Pos.Ec.'!F198,IF(Foglio2!$J$3=Foglio2!$E$6,'Assistenti_Amm.vo 1^ Pos.Ec.'!F198,0))))</f>
        <v>0</v>
      </c>
      <c r="I198" s="248">
        <f>IF(Foglio2!$J$3=Foglio2!$E$3,'Ausiliari_Coll.Scol. 1^ Pos.Ec.'!G198,IF(Foglio2!$J$3=Foglio2!$E$4,'Collab._Tecnici 1^ Pos.Ec.'!G198,IF(Foglio2!$J$3=Foglio2!$E$5,'Assistenti_Tecnici 1^ Pos.Ec.'!G198,IF(Foglio2!$J$3=Foglio2!$E$6,'Assistenti_Amm.vo 1^ Pos.Ec.'!G198,0))))</f>
        <v>0</v>
      </c>
      <c r="J198" s="248">
        <f>IF(Foglio2!$J$3=Foglio2!$E$3,'Ausiliari_Coll.Scol. 1^ Pos.Ec.'!H198,IF(Foglio2!$J$3=Foglio2!$E$4,'Collab._Tecnici 1^ Pos.Ec.'!H198,IF(Foglio2!$J$3=Foglio2!$E$5,'Assistenti_Tecnici 1^ Pos.Ec.'!H198,IF(Foglio2!$J$3=Foglio2!$E$6,'Assistenti_Amm.vo 1^ Pos.Ec.'!H198,0))))</f>
        <v>0</v>
      </c>
      <c r="K198" s="248">
        <f>IF(Foglio2!$J$3=Foglio2!$E$3,'Ausiliari_Coll.Scol. 1^ Pos.Ec.'!I198,IF(Foglio2!$J$3=Foglio2!$E$4,'Collab._Tecnici 1^ Pos.Ec.'!I198,IF(Foglio2!$J$3=Foglio2!$E$5,'Assistenti_Tecnici 1^ Pos.Ec.'!I198,IF(Foglio2!$J$3=Foglio2!$E$6,'Assistenti_Amm.vo 1^ Pos.Ec.'!I198,0))))</f>
        <v>0</v>
      </c>
      <c r="L198" s="248">
        <f>IF(Foglio2!$J$3=Foglio2!$E$3,'Ausiliari_Coll.Scol. 1^ Pos.Ec.'!J198,IF(Foglio2!$J$3=Foglio2!$E$4,'Collab._Tecnici 1^ Pos.Ec.'!J198,IF(Foglio2!$J$3=Foglio2!$E$5,'Assistenti_Tecnici 1^ Pos.Ec.'!J198,IF(Foglio2!$J$3=Foglio2!$E$6,'Assistenti_Amm.vo 1^ Pos.Ec.'!J198,0))))</f>
        <v>0</v>
      </c>
      <c r="M198" s="248">
        <f>IF(Foglio2!$J$3=Foglio2!$E$3,'Ausiliari_Coll.Scol. 1^ Pos.Ec.'!K198,IF(Foglio2!$J$3=Foglio2!$E$4,'Collab._Tecnici 1^ Pos.Ec.'!K198,IF(Foglio2!$J$3=Foglio2!$E$5,'Assistenti_Tecnici 1^ Pos.Ec.'!K198,IF(Foglio2!$J$3=Foglio2!$E$6,'Assistenti_Amm.vo 1^ Pos.Ec.'!K198,0))))</f>
        <v>0</v>
      </c>
      <c r="N198" s="250">
        <f>IF(Foglio2!$J$3=Foglio2!$E$3,'Ausiliari_Coll.Scol. 1^ Pos.Ec.'!L198,IF(Foglio2!$J$3=Foglio2!$E$4,'Collab._Tecnici 1^ Pos.Ec.'!L198,IF(Foglio2!$J$3=Foglio2!$E$5,'Assistenti_Tecnici 1^ Pos.Ec.'!L198,IF(Foglio2!$J$3=Foglio2!$E$6,'Assistenti_Amm.vo 1^ Pos.Ec.'!L198,0))))</f>
        <v>0</v>
      </c>
      <c r="O198" s="251"/>
      <c r="P198" s="252">
        <f>IF(Foglio2!$J$3=Foglio2!$E$3,'Ausiliari_Coll.Scol. 1^ Pos.Ec.'!N198,IF(Foglio2!$J$3=Foglio2!$E$4,'Collab._Tecnici 1^ Pos.Ec.'!N198,IF(Foglio2!$J$3=Foglio2!$E$5,'Assistenti_Tecnici 1^ Pos.Ec.'!N198,IF(Foglio2!$J$3=Foglio2!$E$6,'Assistenti_Amm.vo 1^ Pos.Ec.'!N198,0))))</f>
        <v>0</v>
      </c>
      <c r="Q198" s="252">
        <f>IF(Foglio2!$J$3=Foglio2!$E$3,'Ausiliari_Coll.Scol. 1^ Pos.Ec.'!O198,IF(Foglio2!$J$3=Foglio2!$E$4,'Collab._Tecnici 1^ Pos.Ec.'!O198,IF(Foglio2!$J$3=Foglio2!$E$5,'Assistenti_Tecnici 1^ Pos.Ec.'!O198,IF(Foglio2!$J$3=Foglio2!$E$6,'Assistenti_Amm.vo 1^ Pos.Ec.'!O198,0))))</f>
        <v>0</v>
      </c>
      <c r="R198" s="252">
        <f>IF(Foglio2!$J$3=Foglio2!$E$3,'Ausiliari_Coll.Scol. 1^ Pos.Ec.'!P198,IF(Foglio2!$J$3=Foglio2!$E$4,'Collab._Tecnici 1^ Pos.Ec.'!P198,IF(Foglio2!$J$3=Foglio2!$E$5,'Assistenti_Tecnici 1^ Pos.Ec.'!P198,IF(Foglio2!$J$3=Foglio2!$E$6,'Assistenti_Amm.vo 1^ Pos.Ec.'!P198,0))))</f>
        <v>0</v>
      </c>
      <c r="S198" s="252">
        <f>IF(Foglio2!$J$3=Foglio2!$E$3,'Ausiliari_Coll.Scol. 1^ Pos.Ec.'!Q198,IF(Foglio2!$J$3=Foglio2!$E$4,'Collab._Tecnici 1^ Pos.Ec.'!Q198,IF(Foglio2!$J$3=Foglio2!$E$5,'Assistenti_Tecnici 1^ Pos.Ec.'!Q198,IF(Foglio2!$J$3=Foglio2!$E$6,'Assistenti_Amm.vo 1^ Pos.Ec.'!Q198,0))))</f>
        <v>0</v>
      </c>
      <c r="T198" s="252">
        <f>IF(Foglio2!$J$3=Foglio2!$E$3,'Ausiliari_Coll.Scol. 1^ Pos.Ec.'!R198,IF(Foglio2!$J$3=Foglio2!$E$4,'Collab._Tecnici 1^ Pos.Ec.'!R198,IF(Foglio2!$J$3=Foglio2!$E$5,'Assistenti_Tecnici 1^ Pos.Ec.'!R198,IF(Foglio2!$J$3=Foglio2!$E$6,'Assistenti_Amm.vo 1^ Pos.Ec.'!R198,0))))</f>
        <v>0</v>
      </c>
      <c r="U198" s="252">
        <f t="shared" ref="U198" si="489">(P198)/12*0.8</f>
        <v>0</v>
      </c>
      <c r="V198" s="252">
        <f t="shared" ref="V198" si="490">(P198+R198)/12*0.8</f>
        <v>0</v>
      </c>
      <c r="W198" s="253" t="str">
        <f t="shared" si="438"/>
        <v>Fascia Da 9 a 14 Decorrenza 1/4/2018</v>
      </c>
    </row>
    <row r="199" spans="1:23" ht="9" customHeight="1" x14ac:dyDescent="0.2">
      <c r="B199" s="245">
        <f t="shared" si="367"/>
        <v>43194</v>
      </c>
      <c r="C199" s="498"/>
      <c r="D199" s="498"/>
      <c r="E199" s="254" t="s">
        <v>4</v>
      </c>
      <c r="F199" s="255">
        <v>14</v>
      </c>
      <c r="G199" s="267">
        <f t="shared" ref="G199:N199" si="491">G198*1936.27</f>
        <v>0</v>
      </c>
      <c r="H199" s="256">
        <f t="shared" si="491"/>
        <v>0</v>
      </c>
      <c r="I199" s="256">
        <f t="shared" si="491"/>
        <v>0</v>
      </c>
      <c r="J199" s="267">
        <f t="shared" si="491"/>
        <v>0</v>
      </c>
      <c r="K199" s="267">
        <f t="shared" si="491"/>
        <v>0</v>
      </c>
      <c r="L199" s="257">
        <f t="shared" si="491"/>
        <v>0</v>
      </c>
      <c r="M199" s="267">
        <f t="shared" si="491"/>
        <v>0</v>
      </c>
      <c r="N199" s="267">
        <f t="shared" si="491"/>
        <v>0</v>
      </c>
      <c r="O199" s="183"/>
      <c r="P199" s="184">
        <f t="shared" ref="P199:U199" si="492">P198*1936.27</f>
        <v>0</v>
      </c>
      <c r="Q199" s="184">
        <f t="shared" si="492"/>
        <v>0</v>
      </c>
      <c r="R199" s="184">
        <f t="shared" si="492"/>
        <v>0</v>
      </c>
      <c r="S199" s="184">
        <f t="shared" si="492"/>
        <v>0</v>
      </c>
      <c r="T199" s="184">
        <f t="shared" si="492"/>
        <v>0</v>
      </c>
      <c r="U199" s="184">
        <f t="shared" si="492"/>
        <v>0</v>
      </c>
      <c r="V199" s="184">
        <f t="shared" si="484"/>
        <v>0</v>
      </c>
    </row>
    <row r="200" spans="1:23" ht="12.75" customHeight="1" x14ac:dyDescent="0.2">
      <c r="A200" s="104">
        <f>IF(Foglio2!$J$7=1,TRUNC(V200,0),TRUNC(U200,0))</f>
        <v>0</v>
      </c>
      <c r="B200" s="245">
        <f t="shared" si="367"/>
        <v>43195</v>
      </c>
      <c r="C200" s="498"/>
      <c r="D200" s="498"/>
      <c r="E200" s="259" t="s">
        <v>3</v>
      </c>
      <c r="F200" s="260">
        <v>15</v>
      </c>
      <c r="G200" s="248">
        <f>IF(Foglio2!$J$3=Foglio2!$E$3,'Ausiliari_Coll.Scol. 1^ Pos.Ec.'!E200,IF(Foglio2!$J$3=Foglio2!$E$4,'Collab._Tecnici 1^ Pos.Ec.'!E200,IF(Foglio2!$J$3=Foglio2!$E$5,'Assistenti_Tecnici 1^ Pos.Ec.'!E200,IF(Foglio2!$J$3=Foglio2!$E$6,'Assistenti_Amm.vo 1^ Pos.Ec.'!E200,0))))</f>
        <v>0</v>
      </c>
      <c r="H200" s="248">
        <f>IF(Foglio2!$J$3=Foglio2!$E$3,'Ausiliari_Coll.Scol. 1^ Pos.Ec.'!F200,IF(Foglio2!$J$3=Foglio2!$E$4,'Collab._Tecnici 1^ Pos.Ec.'!F200,IF(Foglio2!$J$3=Foglio2!$E$5,'Assistenti_Tecnici 1^ Pos.Ec.'!F200,IF(Foglio2!$J$3=Foglio2!$E$6,'Assistenti_Amm.vo 1^ Pos.Ec.'!F200,0))))</f>
        <v>0</v>
      </c>
      <c r="I200" s="248">
        <f>IF(Foglio2!$J$3=Foglio2!$E$3,'Ausiliari_Coll.Scol. 1^ Pos.Ec.'!G200,IF(Foglio2!$J$3=Foglio2!$E$4,'Collab._Tecnici 1^ Pos.Ec.'!G200,IF(Foglio2!$J$3=Foglio2!$E$5,'Assistenti_Tecnici 1^ Pos.Ec.'!G200,IF(Foglio2!$J$3=Foglio2!$E$6,'Assistenti_Amm.vo 1^ Pos.Ec.'!G200,0))))</f>
        <v>0</v>
      </c>
      <c r="J200" s="248">
        <f>IF(Foglio2!$J$3=Foglio2!$E$3,'Ausiliari_Coll.Scol. 1^ Pos.Ec.'!H200,IF(Foglio2!$J$3=Foglio2!$E$4,'Collab._Tecnici 1^ Pos.Ec.'!H200,IF(Foglio2!$J$3=Foglio2!$E$5,'Assistenti_Tecnici 1^ Pos.Ec.'!H200,IF(Foglio2!$J$3=Foglio2!$E$6,'Assistenti_Amm.vo 1^ Pos.Ec.'!H200,0))))</f>
        <v>0</v>
      </c>
      <c r="K200" s="248">
        <f>IF(Foglio2!$J$3=Foglio2!$E$3,'Ausiliari_Coll.Scol. 1^ Pos.Ec.'!I200,IF(Foglio2!$J$3=Foglio2!$E$4,'Collab._Tecnici 1^ Pos.Ec.'!I200,IF(Foglio2!$J$3=Foglio2!$E$5,'Assistenti_Tecnici 1^ Pos.Ec.'!I200,IF(Foglio2!$J$3=Foglio2!$E$6,'Assistenti_Amm.vo 1^ Pos.Ec.'!I200,0))))</f>
        <v>0</v>
      </c>
      <c r="L200" s="248">
        <f>IF(Foglio2!$J$3=Foglio2!$E$3,'Ausiliari_Coll.Scol. 1^ Pos.Ec.'!J200,IF(Foglio2!$J$3=Foglio2!$E$4,'Collab._Tecnici 1^ Pos.Ec.'!J200,IF(Foglio2!$J$3=Foglio2!$E$5,'Assistenti_Tecnici 1^ Pos.Ec.'!J200,IF(Foglio2!$J$3=Foglio2!$E$6,'Assistenti_Amm.vo 1^ Pos.Ec.'!J200,0))))</f>
        <v>0</v>
      </c>
      <c r="M200" s="248">
        <f>IF(Foglio2!$J$3=Foglio2!$E$3,'Ausiliari_Coll.Scol. 1^ Pos.Ec.'!K200,IF(Foglio2!$J$3=Foglio2!$E$4,'Collab._Tecnici 1^ Pos.Ec.'!K200,IF(Foglio2!$J$3=Foglio2!$E$5,'Assistenti_Tecnici 1^ Pos.Ec.'!K200,IF(Foglio2!$J$3=Foglio2!$E$6,'Assistenti_Amm.vo 1^ Pos.Ec.'!K200,0))))</f>
        <v>0</v>
      </c>
      <c r="N200" s="250">
        <f>IF(Foglio2!$J$3=Foglio2!$E$3,'Ausiliari_Coll.Scol. 1^ Pos.Ec.'!L200,IF(Foglio2!$J$3=Foglio2!$E$4,'Collab._Tecnici 1^ Pos.Ec.'!L200,IF(Foglio2!$J$3=Foglio2!$E$5,'Assistenti_Tecnici 1^ Pos.Ec.'!L200,IF(Foglio2!$J$3=Foglio2!$E$6,'Assistenti_Amm.vo 1^ Pos.Ec.'!L200,0))))</f>
        <v>0</v>
      </c>
      <c r="O200" s="251"/>
      <c r="P200" s="252">
        <f>IF(Foglio2!$J$3=Foglio2!$E$3,'Ausiliari_Coll.Scol. 1^ Pos.Ec.'!N200,IF(Foglio2!$J$3=Foglio2!$E$4,'Collab._Tecnici 1^ Pos.Ec.'!N200,IF(Foglio2!$J$3=Foglio2!$E$5,'Assistenti_Tecnici 1^ Pos.Ec.'!N200,IF(Foglio2!$J$3=Foglio2!$E$6,'Assistenti_Amm.vo 1^ Pos.Ec.'!N200,0))))</f>
        <v>0</v>
      </c>
      <c r="Q200" s="252">
        <f>IF(Foglio2!$J$3=Foglio2!$E$3,'Ausiliari_Coll.Scol. 1^ Pos.Ec.'!O200,IF(Foglio2!$J$3=Foglio2!$E$4,'Collab._Tecnici 1^ Pos.Ec.'!O200,IF(Foglio2!$J$3=Foglio2!$E$5,'Assistenti_Tecnici 1^ Pos.Ec.'!O200,IF(Foglio2!$J$3=Foglio2!$E$6,'Assistenti_Amm.vo 1^ Pos.Ec.'!O200,0))))</f>
        <v>0</v>
      </c>
      <c r="R200" s="252">
        <f>IF(Foglio2!$J$3=Foglio2!$E$3,'Ausiliari_Coll.Scol. 1^ Pos.Ec.'!P200,IF(Foglio2!$J$3=Foglio2!$E$4,'Collab._Tecnici 1^ Pos.Ec.'!P200,IF(Foglio2!$J$3=Foglio2!$E$5,'Assistenti_Tecnici 1^ Pos.Ec.'!P200,IF(Foglio2!$J$3=Foglio2!$E$6,'Assistenti_Amm.vo 1^ Pos.Ec.'!P200,0))))</f>
        <v>0</v>
      </c>
      <c r="S200" s="252">
        <f>IF(Foglio2!$J$3=Foglio2!$E$3,'Ausiliari_Coll.Scol. 1^ Pos.Ec.'!Q200,IF(Foglio2!$J$3=Foglio2!$E$4,'Collab._Tecnici 1^ Pos.Ec.'!Q200,IF(Foglio2!$J$3=Foglio2!$E$5,'Assistenti_Tecnici 1^ Pos.Ec.'!Q200,IF(Foglio2!$J$3=Foglio2!$E$6,'Assistenti_Amm.vo 1^ Pos.Ec.'!Q200,0))))</f>
        <v>0</v>
      </c>
      <c r="T200" s="252">
        <f>IF(Foglio2!$J$3=Foglio2!$E$3,'Ausiliari_Coll.Scol. 1^ Pos.Ec.'!R200,IF(Foglio2!$J$3=Foglio2!$E$4,'Collab._Tecnici 1^ Pos.Ec.'!R200,IF(Foglio2!$J$3=Foglio2!$E$5,'Assistenti_Tecnici 1^ Pos.Ec.'!R200,IF(Foglio2!$J$3=Foglio2!$E$6,'Assistenti_Amm.vo 1^ Pos.Ec.'!R200,0))))</f>
        <v>0</v>
      </c>
      <c r="U200" s="252">
        <f t="shared" ref="U200" si="493">(P200)/12*0.8</f>
        <v>0</v>
      </c>
      <c r="V200" s="252">
        <f t="shared" ref="V200" si="494">(P200+R200)/12*0.8</f>
        <v>0</v>
      </c>
      <c r="W200" s="253" t="str">
        <f t="shared" si="443"/>
        <v>Fascia Da 15 a 20 Decorrenza 1/4/2018</v>
      </c>
    </row>
    <row r="201" spans="1:23" ht="9" customHeight="1" x14ac:dyDescent="0.2">
      <c r="B201" s="245">
        <f t="shared" si="367"/>
        <v>43196</v>
      </c>
      <c r="C201" s="498"/>
      <c r="D201" s="498"/>
      <c r="E201" s="254" t="s">
        <v>4</v>
      </c>
      <c r="F201" s="255">
        <v>20</v>
      </c>
      <c r="G201" s="267">
        <f t="shared" ref="G201:N201" si="495">G200*1936.27</f>
        <v>0</v>
      </c>
      <c r="H201" s="256">
        <f t="shared" si="495"/>
        <v>0</v>
      </c>
      <c r="I201" s="256">
        <f t="shared" si="495"/>
        <v>0</v>
      </c>
      <c r="J201" s="267">
        <f t="shared" si="495"/>
        <v>0</v>
      </c>
      <c r="K201" s="267">
        <f t="shared" si="495"/>
        <v>0</v>
      </c>
      <c r="L201" s="257">
        <f t="shared" si="495"/>
        <v>0</v>
      </c>
      <c r="M201" s="267">
        <f t="shared" si="495"/>
        <v>0</v>
      </c>
      <c r="N201" s="267">
        <f t="shared" si="495"/>
        <v>0</v>
      </c>
      <c r="O201" s="183"/>
      <c r="P201" s="184">
        <f t="shared" ref="P201:U201" si="496">P200*1936.27</f>
        <v>0</v>
      </c>
      <c r="Q201" s="184">
        <f t="shared" si="496"/>
        <v>0</v>
      </c>
      <c r="R201" s="184">
        <f t="shared" si="496"/>
        <v>0</v>
      </c>
      <c r="S201" s="184">
        <f t="shared" si="496"/>
        <v>0</v>
      </c>
      <c r="T201" s="184">
        <f t="shared" si="496"/>
        <v>0</v>
      </c>
      <c r="U201" s="184">
        <f t="shared" si="496"/>
        <v>0</v>
      </c>
      <c r="V201" s="184">
        <f t="shared" si="484"/>
        <v>0</v>
      </c>
    </row>
    <row r="202" spans="1:23" ht="12.75" customHeight="1" x14ac:dyDescent="0.2">
      <c r="A202" s="104">
        <f>IF(Foglio2!$J$7=1,TRUNC(V202,0),TRUNC(U202,0))</f>
        <v>0</v>
      </c>
      <c r="B202" s="245">
        <f t="shared" si="367"/>
        <v>43197</v>
      </c>
      <c r="C202" s="498"/>
      <c r="D202" s="498"/>
      <c r="E202" s="259" t="s">
        <v>3</v>
      </c>
      <c r="F202" s="260">
        <v>21</v>
      </c>
      <c r="G202" s="248">
        <f>IF(Foglio2!$J$3=Foglio2!$E$3,'Ausiliari_Coll.Scol. 1^ Pos.Ec.'!E202,IF(Foglio2!$J$3=Foglio2!$E$4,'Collab._Tecnici 1^ Pos.Ec.'!E202,IF(Foglio2!$J$3=Foglio2!$E$5,'Assistenti_Tecnici 1^ Pos.Ec.'!E202,IF(Foglio2!$J$3=Foglio2!$E$6,'Assistenti_Amm.vo 1^ Pos.Ec.'!E202,0))))</f>
        <v>0</v>
      </c>
      <c r="H202" s="248">
        <f>IF(Foglio2!$J$3=Foglio2!$E$3,'Ausiliari_Coll.Scol. 1^ Pos.Ec.'!F202,IF(Foglio2!$J$3=Foglio2!$E$4,'Collab._Tecnici 1^ Pos.Ec.'!F202,IF(Foglio2!$J$3=Foglio2!$E$5,'Assistenti_Tecnici 1^ Pos.Ec.'!F202,IF(Foglio2!$J$3=Foglio2!$E$6,'Assistenti_Amm.vo 1^ Pos.Ec.'!F202,0))))</f>
        <v>0</v>
      </c>
      <c r="I202" s="248">
        <f>IF(Foglio2!$J$3=Foglio2!$E$3,'Ausiliari_Coll.Scol. 1^ Pos.Ec.'!G202,IF(Foglio2!$J$3=Foglio2!$E$4,'Collab._Tecnici 1^ Pos.Ec.'!G202,IF(Foglio2!$J$3=Foglio2!$E$5,'Assistenti_Tecnici 1^ Pos.Ec.'!G202,IF(Foglio2!$J$3=Foglio2!$E$6,'Assistenti_Amm.vo 1^ Pos.Ec.'!G202,0))))</f>
        <v>0</v>
      </c>
      <c r="J202" s="248">
        <f>IF(Foglio2!$J$3=Foglio2!$E$3,'Ausiliari_Coll.Scol. 1^ Pos.Ec.'!H202,IF(Foglio2!$J$3=Foglio2!$E$4,'Collab._Tecnici 1^ Pos.Ec.'!H202,IF(Foglio2!$J$3=Foglio2!$E$5,'Assistenti_Tecnici 1^ Pos.Ec.'!H202,IF(Foglio2!$J$3=Foglio2!$E$6,'Assistenti_Amm.vo 1^ Pos.Ec.'!H202,0))))</f>
        <v>0</v>
      </c>
      <c r="K202" s="248">
        <f>IF(Foglio2!$J$3=Foglio2!$E$3,'Ausiliari_Coll.Scol. 1^ Pos.Ec.'!I202,IF(Foglio2!$J$3=Foglio2!$E$4,'Collab._Tecnici 1^ Pos.Ec.'!I202,IF(Foglio2!$J$3=Foglio2!$E$5,'Assistenti_Tecnici 1^ Pos.Ec.'!I202,IF(Foglio2!$J$3=Foglio2!$E$6,'Assistenti_Amm.vo 1^ Pos.Ec.'!I202,0))))</f>
        <v>0</v>
      </c>
      <c r="L202" s="248">
        <f>IF(Foglio2!$J$3=Foglio2!$E$3,'Ausiliari_Coll.Scol. 1^ Pos.Ec.'!J202,IF(Foglio2!$J$3=Foglio2!$E$4,'Collab._Tecnici 1^ Pos.Ec.'!J202,IF(Foglio2!$J$3=Foglio2!$E$5,'Assistenti_Tecnici 1^ Pos.Ec.'!J202,IF(Foglio2!$J$3=Foglio2!$E$6,'Assistenti_Amm.vo 1^ Pos.Ec.'!J202,0))))</f>
        <v>0</v>
      </c>
      <c r="M202" s="248">
        <f>IF(Foglio2!$J$3=Foglio2!$E$3,'Ausiliari_Coll.Scol. 1^ Pos.Ec.'!K202,IF(Foglio2!$J$3=Foglio2!$E$4,'Collab._Tecnici 1^ Pos.Ec.'!K202,IF(Foglio2!$J$3=Foglio2!$E$5,'Assistenti_Tecnici 1^ Pos.Ec.'!K202,IF(Foglio2!$J$3=Foglio2!$E$6,'Assistenti_Amm.vo 1^ Pos.Ec.'!K202,0))))</f>
        <v>0</v>
      </c>
      <c r="N202" s="250">
        <f>IF(Foglio2!$J$3=Foglio2!$E$3,'Ausiliari_Coll.Scol. 1^ Pos.Ec.'!L202,IF(Foglio2!$J$3=Foglio2!$E$4,'Collab._Tecnici 1^ Pos.Ec.'!L202,IF(Foglio2!$J$3=Foglio2!$E$5,'Assistenti_Tecnici 1^ Pos.Ec.'!L202,IF(Foglio2!$J$3=Foglio2!$E$6,'Assistenti_Amm.vo 1^ Pos.Ec.'!L202,0))))</f>
        <v>0</v>
      </c>
      <c r="O202" s="251"/>
      <c r="P202" s="252">
        <f>IF(Foglio2!$J$3=Foglio2!$E$3,'Ausiliari_Coll.Scol. 1^ Pos.Ec.'!N202,IF(Foglio2!$J$3=Foglio2!$E$4,'Collab._Tecnici 1^ Pos.Ec.'!N202,IF(Foglio2!$J$3=Foglio2!$E$5,'Assistenti_Tecnici 1^ Pos.Ec.'!N202,IF(Foglio2!$J$3=Foglio2!$E$6,'Assistenti_Amm.vo 1^ Pos.Ec.'!N202,0))))</f>
        <v>0</v>
      </c>
      <c r="Q202" s="252">
        <f>IF(Foglio2!$J$3=Foglio2!$E$3,'Ausiliari_Coll.Scol. 1^ Pos.Ec.'!O202,IF(Foglio2!$J$3=Foglio2!$E$4,'Collab._Tecnici 1^ Pos.Ec.'!O202,IF(Foglio2!$J$3=Foglio2!$E$5,'Assistenti_Tecnici 1^ Pos.Ec.'!O202,IF(Foglio2!$J$3=Foglio2!$E$6,'Assistenti_Amm.vo 1^ Pos.Ec.'!O202,0))))</f>
        <v>0</v>
      </c>
      <c r="R202" s="252">
        <f>IF(Foglio2!$J$3=Foglio2!$E$3,'Ausiliari_Coll.Scol. 1^ Pos.Ec.'!P202,IF(Foglio2!$J$3=Foglio2!$E$4,'Collab._Tecnici 1^ Pos.Ec.'!P202,IF(Foglio2!$J$3=Foglio2!$E$5,'Assistenti_Tecnici 1^ Pos.Ec.'!P202,IF(Foglio2!$J$3=Foglio2!$E$6,'Assistenti_Amm.vo 1^ Pos.Ec.'!P202,0))))</f>
        <v>0</v>
      </c>
      <c r="S202" s="252">
        <f>IF(Foglio2!$J$3=Foglio2!$E$3,'Ausiliari_Coll.Scol. 1^ Pos.Ec.'!Q202,IF(Foglio2!$J$3=Foglio2!$E$4,'Collab._Tecnici 1^ Pos.Ec.'!Q202,IF(Foglio2!$J$3=Foglio2!$E$5,'Assistenti_Tecnici 1^ Pos.Ec.'!Q202,IF(Foglio2!$J$3=Foglio2!$E$6,'Assistenti_Amm.vo 1^ Pos.Ec.'!Q202,0))))</f>
        <v>0</v>
      </c>
      <c r="T202" s="252">
        <f>IF(Foglio2!$J$3=Foglio2!$E$3,'Ausiliari_Coll.Scol. 1^ Pos.Ec.'!R202,IF(Foglio2!$J$3=Foglio2!$E$4,'Collab._Tecnici 1^ Pos.Ec.'!R202,IF(Foglio2!$J$3=Foglio2!$E$5,'Assistenti_Tecnici 1^ Pos.Ec.'!R202,IF(Foglio2!$J$3=Foglio2!$E$6,'Assistenti_Amm.vo 1^ Pos.Ec.'!R202,0))))</f>
        <v>0</v>
      </c>
      <c r="U202" s="252">
        <f t="shared" ref="U202" si="497">(P202)/12*0.8</f>
        <v>0</v>
      </c>
      <c r="V202" s="252">
        <f t="shared" ref="V202" si="498">(P202+R202)/12*0.8</f>
        <v>0</v>
      </c>
      <c r="W202" s="253" t="str">
        <f t="shared" si="448"/>
        <v>Fascia Da 21 a 27 Decorrenza 1/4/2018</v>
      </c>
    </row>
    <row r="203" spans="1:23" ht="9" customHeight="1" x14ac:dyDescent="0.2">
      <c r="B203" s="245">
        <f t="shared" si="367"/>
        <v>43198</v>
      </c>
      <c r="C203" s="498"/>
      <c r="D203" s="498"/>
      <c r="E203" s="254" t="s">
        <v>4</v>
      </c>
      <c r="F203" s="255">
        <v>27</v>
      </c>
      <c r="G203" s="267">
        <f t="shared" ref="G203:N203" si="499">G202*1936.27</f>
        <v>0</v>
      </c>
      <c r="H203" s="256">
        <f t="shared" si="499"/>
        <v>0</v>
      </c>
      <c r="I203" s="256">
        <f t="shared" si="499"/>
        <v>0</v>
      </c>
      <c r="J203" s="267">
        <f t="shared" si="499"/>
        <v>0</v>
      </c>
      <c r="K203" s="267">
        <f t="shared" si="499"/>
        <v>0</v>
      </c>
      <c r="L203" s="257">
        <f t="shared" si="499"/>
        <v>0</v>
      </c>
      <c r="M203" s="267">
        <f t="shared" si="499"/>
        <v>0</v>
      </c>
      <c r="N203" s="267">
        <f t="shared" si="499"/>
        <v>0</v>
      </c>
      <c r="O203" s="183"/>
      <c r="P203" s="184">
        <f t="shared" ref="P203:U203" si="500">P202*1936.27</f>
        <v>0</v>
      </c>
      <c r="Q203" s="184">
        <f t="shared" si="500"/>
        <v>0</v>
      </c>
      <c r="R203" s="184">
        <f t="shared" si="500"/>
        <v>0</v>
      </c>
      <c r="S203" s="184">
        <f t="shared" si="500"/>
        <v>0</v>
      </c>
      <c r="T203" s="184">
        <f t="shared" si="500"/>
        <v>0</v>
      </c>
      <c r="U203" s="184">
        <f t="shared" si="500"/>
        <v>0</v>
      </c>
      <c r="V203" s="184">
        <f t="shared" si="484"/>
        <v>0</v>
      </c>
    </row>
    <row r="204" spans="1:23" ht="12.75" customHeight="1" x14ac:dyDescent="0.2">
      <c r="A204" s="104">
        <f>IF(Foglio2!$J$7=1,TRUNC(V204,0),TRUNC(U204,0))</f>
        <v>0</v>
      </c>
      <c r="B204" s="245">
        <f t="shared" si="367"/>
        <v>43199</v>
      </c>
      <c r="C204" s="498"/>
      <c r="D204" s="498"/>
      <c r="E204" s="259" t="s">
        <v>3</v>
      </c>
      <c r="F204" s="260">
        <v>28</v>
      </c>
      <c r="G204" s="248">
        <f>IF(Foglio2!$J$3=Foglio2!$E$3,'Ausiliari_Coll.Scol. 1^ Pos.Ec.'!E204,IF(Foglio2!$J$3=Foglio2!$E$4,'Collab._Tecnici 1^ Pos.Ec.'!E204,IF(Foglio2!$J$3=Foglio2!$E$5,'Assistenti_Tecnici 1^ Pos.Ec.'!E204,IF(Foglio2!$J$3=Foglio2!$E$6,'Assistenti_Amm.vo 1^ Pos.Ec.'!E204,0))))</f>
        <v>0</v>
      </c>
      <c r="H204" s="248">
        <f>IF(Foglio2!$J$3=Foglio2!$E$3,'Ausiliari_Coll.Scol. 1^ Pos.Ec.'!F204,IF(Foglio2!$J$3=Foglio2!$E$4,'Collab._Tecnici 1^ Pos.Ec.'!F204,IF(Foglio2!$J$3=Foglio2!$E$5,'Assistenti_Tecnici 1^ Pos.Ec.'!F204,IF(Foglio2!$J$3=Foglio2!$E$6,'Assistenti_Amm.vo 1^ Pos.Ec.'!F204,0))))</f>
        <v>0</v>
      </c>
      <c r="I204" s="248">
        <f>IF(Foglio2!$J$3=Foglio2!$E$3,'Ausiliari_Coll.Scol. 1^ Pos.Ec.'!G204,IF(Foglio2!$J$3=Foglio2!$E$4,'Collab._Tecnici 1^ Pos.Ec.'!G204,IF(Foglio2!$J$3=Foglio2!$E$5,'Assistenti_Tecnici 1^ Pos.Ec.'!G204,IF(Foglio2!$J$3=Foglio2!$E$6,'Assistenti_Amm.vo 1^ Pos.Ec.'!G204,0))))</f>
        <v>0</v>
      </c>
      <c r="J204" s="248">
        <f>IF(Foglio2!$J$3=Foglio2!$E$3,'Ausiliari_Coll.Scol. 1^ Pos.Ec.'!H204,IF(Foglio2!$J$3=Foglio2!$E$4,'Collab._Tecnici 1^ Pos.Ec.'!H204,IF(Foglio2!$J$3=Foglio2!$E$5,'Assistenti_Tecnici 1^ Pos.Ec.'!H204,IF(Foglio2!$J$3=Foglio2!$E$6,'Assistenti_Amm.vo 1^ Pos.Ec.'!H204,0))))</f>
        <v>0</v>
      </c>
      <c r="K204" s="248">
        <f>IF(Foglio2!$J$3=Foglio2!$E$3,'Ausiliari_Coll.Scol. 1^ Pos.Ec.'!I204,IF(Foglio2!$J$3=Foglio2!$E$4,'Collab._Tecnici 1^ Pos.Ec.'!I204,IF(Foglio2!$J$3=Foglio2!$E$5,'Assistenti_Tecnici 1^ Pos.Ec.'!I204,IF(Foglio2!$J$3=Foglio2!$E$6,'Assistenti_Amm.vo 1^ Pos.Ec.'!I204,0))))</f>
        <v>0</v>
      </c>
      <c r="L204" s="248">
        <f>IF(Foglio2!$J$3=Foglio2!$E$3,'Ausiliari_Coll.Scol. 1^ Pos.Ec.'!J204,IF(Foglio2!$J$3=Foglio2!$E$4,'Collab._Tecnici 1^ Pos.Ec.'!J204,IF(Foglio2!$J$3=Foglio2!$E$5,'Assistenti_Tecnici 1^ Pos.Ec.'!J204,IF(Foglio2!$J$3=Foglio2!$E$6,'Assistenti_Amm.vo 1^ Pos.Ec.'!J204,0))))</f>
        <v>0</v>
      </c>
      <c r="M204" s="248">
        <f>IF(Foglio2!$J$3=Foglio2!$E$3,'Ausiliari_Coll.Scol. 1^ Pos.Ec.'!K204,IF(Foglio2!$J$3=Foglio2!$E$4,'Collab._Tecnici 1^ Pos.Ec.'!K204,IF(Foglio2!$J$3=Foglio2!$E$5,'Assistenti_Tecnici 1^ Pos.Ec.'!K204,IF(Foglio2!$J$3=Foglio2!$E$6,'Assistenti_Amm.vo 1^ Pos.Ec.'!K204,0))))</f>
        <v>0</v>
      </c>
      <c r="N204" s="250">
        <f>IF(Foglio2!$J$3=Foglio2!$E$3,'Ausiliari_Coll.Scol. 1^ Pos.Ec.'!L204,IF(Foglio2!$J$3=Foglio2!$E$4,'Collab._Tecnici 1^ Pos.Ec.'!L204,IF(Foglio2!$J$3=Foglio2!$E$5,'Assistenti_Tecnici 1^ Pos.Ec.'!L204,IF(Foglio2!$J$3=Foglio2!$E$6,'Assistenti_Amm.vo 1^ Pos.Ec.'!L204,0))))</f>
        <v>0</v>
      </c>
      <c r="O204" s="251"/>
      <c r="P204" s="252">
        <f>IF(Foglio2!$J$3=Foglio2!$E$3,'Ausiliari_Coll.Scol. 1^ Pos.Ec.'!N204,IF(Foglio2!$J$3=Foglio2!$E$4,'Collab._Tecnici 1^ Pos.Ec.'!N204,IF(Foglio2!$J$3=Foglio2!$E$5,'Assistenti_Tecnici 1^ Pos.Ec.'!N204,IF(Foglio2!$J$3=Foglio2!$E$6,'Assistenti_Amm.vo 1^ Pos.Ec.'!N204,0))))</f>
        <v>0</v>
      </c>
      <c r="Q204" s="252">
        <f>IF(Foglio2!$J$3=Foglio2!$E$3,'Ausiliari_Coll.Scol. 1^ Pos.Ec.'!O204,IF(Foglio2!$J$3=Foglio2!$E$4,'Collab._Tecnici 1^ Pos.Ec.'!O204,IF(Foglio2!$J$3=Foglio2!$E$5,'Assistenti_Tecnici 1^ Pos.Ec.'!O204,IF(Foglio2!$J$3=Foglio2!$E$6,'Assistenti_Amm.vo 1^ Pos.Ec.'!O204,0))))</f>
        <v>0</v>
      </c>
      <c r="R204" s="252">
        <f>IF(Foglio2!$J$3=Foglio2!$E$3,'Ausiliari_Coll.Scol. 1^ Pos.Ec.'!P204,IF(Foglio2!$J$3=Foglio2!$E$4,'Collab._Tecnici 1^ Pos.Ec.'!P204,IF(Foglio2!$J$3=Foglio2!$E$5,'Assistenti_Tecnici 1^ Pos.Ec.'!P204,IF(Foglio2!$J$3=Foglio2!$E$6,'Assistenti_Amm.vo 1^ Pos.Ec.'!P204,0))))</f>
        <v>0</v>
      </c>
      <c r="S204" s="252">
        <f>IF(Foglio2!$J$3=Foglio2!$E$3,'Ausiliari_Coll.Scol. 1^ Pos.Ec.'!Q204,IF(Foglio2!$J$3=Foglio2!$E$4,'Collab._Tecnici 1^ Pos.Ec.'!Q204,IF(Foglio2!$J$3=Foglio2!$E$5,'Assistenti_Tecnici 1^ Pos.Ec.'!Q204,IF(Foglio2!$J$3=Foglio2!$E$6,'Assistenti_Amm.vo 1^ Pos.Ec.'!Q204,0))))</f>
        <v>0</v>
      </c>
      <c r="T204" s="252">
        <f>IF(Foglio2!$J$3=Foglio2!$E$3,'Ausiliari_Coll.Scol. 1^ Pos.Ec.'!R204,IF(Foglio2!$J$3=Foglio2!$E$4,'Collab._Tecnici 1^ Pos.Ec.'!R204,IF(Foglio2!$J$3=Foglio2!$E$5,'Assistenti_Tecnici 1^ Pos.Ec.'!R204,IF(Foglio2!$J$3=Foglio2!$E$6,'Assistenti_Amm.vo 1^ Pos.Ec.'!R204,0))))</f>
        <v>0</v>
      </c>
      <c r="U204" s="252">
        <f t="shared" ref="U204" si="501">(P204)/12*0.8</f>
        <v>0</v>
      </c>
      <c r="V204" s="252">
        <f t="shared" ref="V204" si="502">(P204+R204)/12*0.8</f>
        <v>0</v>
      </c>
      <c r="W204" s="253" t="str">
        <f t="shared" si="453"/>
        <v>Fascia Da 28 a 34 Decorrenza 1/4/2018</v>
      </c>
    </row>
    <row r="205" spans="1:23" ht="9" customHeight="1" x14ac:dyDescent="0.2">
      <c r="B205" s="245">
        <f t="shared" si="367"/>
        <v>43200</v>
      </c>
      <c r="C205" s="498"/>
      <c r="D205" s="498"/>
      <c r="E205" s="254" t="s">
        <v>4</v>
      </c>
      <c r="F205" s="255">
        <v>34</v>
      </c>
      <c r="G205" s="267">
        <f t="shared" ref="G205:N205" si="503">G204*1936.27</f>
        <v>0</v>
      </c>
      <c r="H205" s="256">
        <f t="shared" si="503"/>
        <v>0</v>
      </c>
      <c r="I205" s="256">
        <f t="shared" si="503"/>
        <v>0</v>
      </c>
      <c r="J205" s="267">
        <f t="shared" si="503"/>
        <v>0</v>
      </c>
      <c r="K205" s="267">
        <f t="shared" si="503"/>
        <v>0</v>
      </c>
      <c r="L205" s="257">
        <f t="shared" si="503"/>
        <v>0</v>
      </c>
      <c r="M205" s="267">
        <f t="shared" si="503"/>
        <v>0</v>
      </c>
      <c r="N205" s="267">
        <f t="shared" si="503"/>
        <v>0</v>
      </c>
      <c r="O205" s="183"/>
      <c r="P205" s="184">
        <f t="shared" ref="P205:U205" si="504">P204*1936.27</f>
        <v>0</v>
      </c>
      <c r="Q205" s="184">
        <f t="shared" si="504"/>
        <v>0</v>
      </c>
      <c r="R205" s="184">
        <f t="shared" si="504"/>
        <v>0</v>
      </c>
      <c r="S205" s="184">
        <f t="shared" si="504"/>
        <v>0</v>
      </c>
      <c r="T205" s="184">
        <f t="shared" si="504"/>
        <v>0</v>
      </c>
      <c r="U205" s="184">
        <f t="shared" si="504"/>
        <v>0</v>
      </c>
      <c r="V205" s="184">
        <f t="shared" si="484"/>
        <v>0</v>
      </c>
    </row>
    <row r="206" spans="1:23" ht="12.75" customHeight="1" x14ac:dyDescent="0.2">
      <c r="A206" s="104">
        <f>IF(Foglio2!$J$7=1,TRUNC(V206,0),TRUNC(U206,0))</f>
        <v>0</v>
      </c>
      <c r="B206" s="245">
        <f t="shared" si="367"/>
        <v>43201</v>
      </c>
      <c r="C206" s="498"/>
      <c r="D206" s="498"/>
      <c r="E206" s="259" t="s">
        <v>3</v>
      </c>
      <c r="F206" s="260">
        <v>35</v>
      </c>
      <c r="G206" s="248">
        <f>IF(Foglio2!$J$3=Foglio2!$E$3,'Ausiliari_Coll.Scol. 1^ Pos.Ec.'!E206,IF(Foglio2!$J$3=Foglio2!$E$4,'Collab._Tecnici 1^ Pos.Ec.'!E206,IF(Foglio2!$J$3=Foglio2!$E$5,'Assistenti_Tecnici 1^ Pos.Ec.'!E206,IF(Foglio2!$J$3=Foglio2!$E$6,'Assistenti_Amm.vo 1^ Pos.Ec.'!E206,0))))</f>
        <v>0</v>
      </c>
      <c r="H206" s="248">
        <f>IF(Foglio2!$J$3=Foglio2!$E$3,'Ausiliari_Coll.Scol. 1^ Pos.Ec.'!F206,IF(Foglio2!$J$3=Foglio2!$E$4,'Collab._Tecnici 1^ Pos.Ec.'!F206,IF(Foglio2!$J$3=Foglio2!$E$5,'Assistenti_Tecnici 1^ Pos.Ec.'!F206,IF(Foglio2!$J$3=Foglio2!$E$6,'Assistenti_Amm.vo 1^ Pos.Ec.'!F206,0))))</f>
        <v>0</v>
      </c>
      <c r="I206" s="248">
        <f>IF(Foglio2!$J$3=Foglio2!$E$3,'Ausiliari_Coll.Scol. 1^ Pos.Ec.'!G206,IF(Foglio2!$J$3=Foglio2!$E$4,'Collab._Tecnici 1^ Pos.Ec.'!G206,IF(Foglio2!$J$3=Foglio2!$E$5,'Assistenti_Tecnici 1^ Pos.Ec.'!G206,IF(Foglio2!$J$3=Foglio2!$E$6,'Assistenti_Amm.vo 1^ Pos.Ec.'!G206,0))))</f>
        <v>0</v>
      </c>
      <c r="J206" s="248">
        <f>IF(Foglio2!$J$3=Foglio2!$E$3,'Ausiliari_Coll.Scol. 1^ Pos.Ec.'!H206,IF(Foglio2!$J$3=Foglio2!$E$4,'Collab._Tecnici 1^ Pos.Ec.'!H206,IF(Foglio2!$J$3=Foglio2!$E$5,'Assistenti_Tecnici 1^ Pos.Ec.'!H206,IF(Foglio2!$J$3=Foglio2!$E$6,'Assistenti_Amm.vo 1^ Pos.Ec.'!H206,0))))</f>
        <v>0</v>
      </c>
      <c r="K206" s="248">
        <f>IF(Foglio2!$J$3=Foglio2!$E$3,'Ausiliari_Coll.Scol. 1^ Pos.Ec.'!I206,IF(Foglio2!$J$3=Foglio2!$E$4,'Collab._Tecnici 1^ Pos.Ec.'!I206,IF(Foglio2!$J$3=Foglio2!$E$5,'Assistenti_Tecnici 1^ Pos.Ec.'!I206,IF(Foglio2!$J$3=Foglio2!$E$6,'Assistenti_Amm.vo 1^ Pos.Ec.'!I206,0))))</f>
        <v>0</v>
      </c>
      <c r="L206" s="248">
        <f>IF(Foglio2!$J$3=Foglio2!$E$3,'Ausiliari_Coll.Scol. 1^ Pos.Ec.'!J206,IF(Foglio2!$J$3=Foglio2!$E$4,'Collab._Tecnici 1^ Pos.Ec.'!J206,IF(Foglio2!$J$3=Foglio2!$E$5,'Assistenti_Tecnici 1^ Pos.Ec.'!J206,IF(Foglio2!$J$3=Foglio2!$E$6,'Assistenti_Amm.vo 1^ Pos.Ec.'!J206,0))))</f>
        <v>0</v>
      </c>
      <c r="M206" s="248">
        <f>IF(Foglio2!$J$3=Foglio2!$E$3,'Ausiliari_Coll.Scol. 1^ Pos.Ec.'!K206,IF(Foglio2!$J$3=Foglio2!$E$4,'Collab._Tecnici 1^ Pos.Ec.'!K206,IF(Foglio2!$J$3=Foglio2!$E$5,'Assistenti_Tecnici 1^ Pos.Ec.'!K206,IF(Foglio2!$J$3=Foglio2!$E$6,'Assistenti_Amm.vo 1^ Pos.Ec.'!K206,0))))</f>
        <v>0</v>
      </c>
      <c r="N206" s="250">
        <f>IF(Foglio2!$J$3=Foglio2!$E$3,'Ausiliari_Coll.Scol. 1^ Pos.Ec.'!L206,IF(Foglio2!$J$3=Foglio2!$E$4,'Collab._Tecnici 1^ Pos.Ec.'!L206,IF(Foglio2!$J$3=Foglio2!$E$5,'Assistenti_Tecnici 1^ Pos.Ec.'!L206,IF(Foglio2!$J$3=Foglio2!$E$6,'Assistenti_Amm.vo 1^ Pos.Ec.'!L206,0))))</f>
        <v>0</v>
      </c>
      <c r="O206" s="251"/>
      <c r="P206" s="252">
        <f>IF(Foglio2!$J$3=Foglio2!$E$3,'Ausiliari_Coll.Scol. 1^ Pos.Ec.'!N206,IF(Foglio2!$J$3=Foglio2!$E$4,'Collab._Tecnici 1^ Pos.Ec.'!N206,IF(Foglio2!$J$3=Foglio2!$E$5,'Assistenti_Tecnici 1^ Pos.Ec.'!N206,IF(Foglio2!$J$3=Foglio2!$E$6,'Assistenti_Amm.vo 1^ Pos.Ec.'!N206,0))))</f>
        <v>0</v>
      </c>
      <c r="Q206" s="252">
        <f>IF(Foglio2!$J$3=Foglio2!$E$3,'Ausiliari_Coll.Scol. 1^ Pos.Ec.'!O206,IF(Foglio2!$J$3=Foglio2!$E$4,'Collab._Tecnici 1^ Pos.Ec.'!O206,IF(Foglio2!$J$3=Foglio2!$E$5,'Assistenti_Tecnici 1^ Pos.Ec.'!O206,IF(Foglio2!$J$3=Foglio2!$E$6,'Assistenti_Amm.vo 1^ Pos.Ec.'!O206,0))))</f>
        <v>0</v>
      </c>
      <c r="R206" s="252">
        <f>IF(Foglio2!$J$3=Foglio2!$E$3,'Ausiliari_Coll.Scol. 1^ Pos.Ec.'!P206,IF(Foglio2!$J$3=Foglio2!$E$4,'Collab._Tecnici 1^ Pos.Ec.'!P206,IF(Foglio2!$J$3=Foglio2!$E$5,'Assistenti_Tecnici 1^ Pos.Ec.'!P206,IF(Foglio2!$J$3=Foglio2!$E$6,'Assistenti_Amm.vo 1^ Pos.Ec.'!P206,0))))</f>
        <v>0</v>
      </c>
      <c r="S206" s="252">
        <f>IF(Foglio2!$J$3=Foglio2!$E$3,'Ausiliari_Coll.Scol. 1^ Pos.Ec.'!Q206,IF(Foglio2!$J$3=Foglio2!$E$4,'Collab._Tecnici 1^ Pos.Ec.'!Q206,IF(Foglio2!$J$3=Foglio2!$E$5,'Assistenti_Tecnici 1^ Pos.Ec.'!Q206,IF(Foglio2!$J$3=Foglio2!$E$6,'Assistenti_Amm.vo 1^ Pos.Ec.'!Q206,0))))</f>
        <v>0</v>
      </c>
      <c r="T206" s="252">
        <f>IF(Foglio2!$J$3=Foglio2!$E$3,'Ausiliari_Coll.Scol. 1^ Pos.Ec.'!R206,IF(Foglio2!$J$3=Foglio2!$E$4,'Collab._Tecnici 1^ Pos.Ec.'!R206,IF(Foglio2!$J$3=Foglio2!$E$5,'Assistenti_Tecnici 1^ Pos.Ec.'!R206,IF(Foglio2!$J$3=Foglio2!$E$6,'Assistenti_Amm.vo 1^ Pos.Ec.'!R206,0))))</f>
        <v>0</v>
      </c>
      <c r="U206" s="252">
        <f t="shared" ref="U206" si="505">(P206)/12*0.8</f>
        <v>0</v>
      </c>
      <c r="V206" s="252">
        <f t="shared" ref="V206" si="506">(P206+R206)/12*0.8</f>
        <v>0</v>
      </c>
      <c r="W206" s="253" t="str">
        <f t="shared" si="458"/>
        <v>Fascia Da 35 a  Decorrenza 1/4/2018</v>
      </c>
    </row>
    <row r="207" spans="1:23" ht="9" customHeight="1" x14ac:dyDescent="0.2">
      <c r="B207" s="245">
        <f t="shared" si="367"/>
        <v>43202</v>
      </c>
      <c r="C207" s="499"/>
      <c r="D207" s="499"/>
      <c r="E207" s="264" t="s">
        <v>4</v>
      </c>
      <c r="F207" s="265"/>
      <c r="G207" s="267">
        <f t="shared" ref="G207:N207" si="507">G206*1936.27</f>
        <v>0</v>
      </c>
      <c r="H207" s="267">
        <f t="shared" si="507"/>
        <v>0</v>
      </c>
      <c r="I207" s="267">
        <f t="shared" si="507"/>
        <v>0</v>
      </c>
      <c r="J207" s="267">
        <f t="shared" si="507"/>
        <v>0</v>
      </c>
      <c r="K207" s="267">
        <f t="shared" si="507"/>
        <v>0</v>
      </c>
      <c r="L207" s="267">
        <f t="shared" si="507"/>
        <v>0</v>
      </c>
      <c r="M207" s="267">
        <f t="shared" si="507"/>
        <v>0</v>
      </c>
      <c r="N207" s="267">
        <f t="shared" si="507"/>
        <v>0</v>
      </c>
      <c r="O207" s="183"/>
      <c r="P207" s="269">
        <f t="shared" ref="P207:U207" si="508">P206*1936.27</f>
        <v>0</v>
      </c>
      <c r="Q207" s="269">
        <f t="shared" si="508"/>
        <v>0</v>
      </c>
      <c r="R207" s="269">
        <f t="shared" si="508"/>
        <v>0</v>
      </c>
      <c r="S207" s="269">
        <f t="shared" si="508"/>
        <v>0</v>
      </c>
      <c r="T207" s="184">
        <f t="shared" si="508"/>
        <v>0</v>
      </c>
      <c r="U207" s="184">
        <f t="shared" si="508"/>
        <v>0</v>
      </c>
      <c r="V207" s="184">
        <f t="shared" si="484"/>
        <v>0</v>
      </c>
    </row>
    <row r="208" spans="1:23" ht="12.75" customHeight="1" x14ac:dyDescent="0.2">
      <c r="A208" s="104">
        <f>IF(Foglio2!$J$7=1,TRUNC(V208,0),TRUNC(U208,0))</f>
        <v>0</v>
      </c>
      <c r="B208" s="245">
        <f t="shared" ref="B208" si="509">C210</f>
        <v>43466</v>
      </c>
      <c r="C208" s="375">
        <f>D196+1</f>
        <v>43466</v>
      </c>
      <c r="D208" s="375">
        <v>43830</v>
      </c>
      <c r="E208" s="246" t="s">
        <v>3</v>
      </c>
      <c r="F208" s="247">
        <v>0</v>
      </c>
      <c r="G208" s="248">
        <f>IF(Foglio2!$J$3=Foglio2!$E$3,'Ausiliari_Coll.Scol. 1^ Pos.Ec.'!E208,IF(Foglio2!$J$3=Foglio2!$E$4,'Collab._Tecnici 1^ Pos.Ec.'!E208,IF(Foglio2!$J$3=Foglio2!$E$5,'Assistenti_Tecnici 1^ Pos.Ec.'!E208,IF(Foglio2!$J$3=Foglio2!$E$6,'Assistenti_Amm.vo 1^ Pos.Ec.'!E208,0))))</f>
        <v>0</v>
      </c>
      <c r="H208" s="248">
        <f>IF(Foglio2!$J$3=Foglio2!$E$3,'Ausiliari_Coll.Scol. 1^ Pos.Ec.'!F208,IF(Foglio2!$J$3=Foglio2!$E$4,'Collab._Tecnici 1^ Pos.Ec.'!F208,IF(Foglio2!$J$3=Foglio2!$E$5,'Assistenti_Tecnici 1^ Pos.Ec.'!F208,IF(Foglio2!$J$3=Foglio2!$E$6,'Assistenti_Amm.vo 1^ Pos.Ec.'!F208,0))))</f>
        <v>0</v>
      </c>
      <c r="I208" s="248">
        <f>IF(Foglio2!$J$3=Foglio2!$E$3,'Ausiliari_Coll.Scol. 1^ Pos.Ec.'!G208,IF(Foglio2!$J$3=Foglio2!$E$4,'Collab._Tecnici 1^ Pos.Ec.'!G208,IF(Foglio2!$J$3=Foglio2!$E$5,'Assistenti_Tecnici 1^ Pos.Ec.'!G208,IF(Foglio2!$J$3=Foglio2!$E$6,'Assistenti_Amm.vo 1^ Pos.Ec.'!G208,0))))</f>
        <v>0</v>
      </c>
      <c r="J208" s="248">
        <f>IF(Foglio2!$J$3=Foglio2!$E$3,'Ausiliari_Coll.Scol. 1^ Pos.Ec.'!H208,IF(Foglio2!$J$3=Foglio2!$E$4,'Collab._Tecnici 1^ Pos.Ec.'!H208,IF(Foglio2!$J$3=Foglio2!$E$5,'Assistenti_Tecnici 1^ Pos.Ec.'!H208,IF(Foglio2!$J$3=Foglio2!$E$6,'Assistenti_Amm.vo 1^ Pos.Ec.'!H208,0))))</f>
        <v>0</v>
      </c>
      <c r="K208" s="248">
        <f>IF(Foglio2!$J$3=Foglio2!$E$3,'Ausiliari_Coll.Scol. 1^ Pos.Ec.'!I208,IF(Foglio2!$J$3=Foglio2!$E$4,'Collab._Tecnici 1^ Pos.Ec.'!I208,IF(Foglio2!$J$3=Foglio2!$E$5,'Assistenti_Tecnici 1^ Pos.Ec.'!I208,IF(Foglio2!$J$3=Foglio2!$E$6,'Assistenti_Amm.vo 1^ Pos.Ec.'!I208,0))))</f>
        <v>0</v>
      </c>
      <c r="L208" s="248">
        <f>IF(Foglio2!$J$3=Foglio2!$E$3,'Ausiliari_Coll.Scol. 1^ Pos.Ec.'!J208,IF(Foglio2!$J$3=Foglio2!$E$4,'Collab._Tecnici 1^ Pos.Ec.'!J208,IF(Foglio2!$J$3=Foglio2!$E$5,'Assistenti_Tecnici 1^ Pos.Ec.'!J208,IF(Foglio2!$J$3=Foglio2!$E$6,'Assistenti_Amm.vo 1^ Pos.Ec.'!J208,0))))</f>
        <v>0</v>
      </c>
      <c r="M208" s="248">
        <f>IF(Foglio2!$J$3=Foglio2!$E$3,'Ausiliari_Coll.Scol. 1^ Pos.Ec.'!K208,IF(Foglio2!$J$3=Foglio2!$E$4,'Collab._Tecnici 1^ Pos.Ec.'!K208,IF(Foglio2!$J$3=Foglio2!$E$5,'Assistenti_Tecnici 1^ Pos.Ec.'!K208,IF(Foglio2!$J$3=Foglio2!$E$6,'Assistenti_Amm.vo 1^ Pos.Ec.'!K208,0))))</f>
        <v>0</v>
      </c>
      <c r="N208" s="250">
        <f>IF(Foglio2!$J$3=Foglio2!$E$3,'Ausiliari_Coll.Scol. 1^ Pos.Ec.'!L208,IF(Foglio2!$J$3=Foglio2!$E$4,'Collab._Tecnici 1^ Pos.Ec.'!L208,IF(Foglio2!$J$3=Foglio2!$E$5,'Assistenti_Tecnici 1^ Pos.Ec.'!L208,IF(Foglio2!$J$3=Foglio2!$E$6,'Assistenti_Amm.vo 1^ Pos.Ec.'!L208,0))))</f>
        <v>0</v>
      </c>
      <c r="O208" s="251"/>
      <c r="P208" s="252">
        <f>IF(Foglio2!$J$3=Foglio2!$E$3,'Ausiliari_Coll.Scol. 1^ Pos.Ec.'!N208,IF(Foglio2!$J$3=Foglio2!$E$4,'Collab._Tecnici 1^ Pos.Ec.'!N208,IF(Foglio2!$J$3=Foglio2!$E$5,'Assistenti_Tecnici 1^ Pos.Ec.'!N208,IF(Foglio2!$J$3=Foglio2!$E$6,'Assistenti_Amm.vo 1^ Pos.Ec.'!N208,0))))</f>
        <v>0</v>
      </c>
      <c r="Q208" s="252">
        <f>IF(Foglio2!$J$3=Foglio2!$E$3,'Ausiliari_Coll.Scol. 1^ Pos.Ec.'!O208,IF(Foglio2!$J$3=Foglio2!$E$4,'Collab._Tecnici 1^ Pos.Ec.'!O208,IF(Foglio2!$J$3=Foglio2!$E$5,'Assistenti_Tecnici 1^ Pos.Ec.'!O208,IF(Foglio2!$J$3=Foglio2!$E$6,'Assistenti_Amm.vo 1^ Pos.Ec.'!O208,0))))</f>
        <v>0</v>
      </c>
      <c r="R208" s="252">
        <f>IF(Foglio2!$J$3=Foglio2!$E$3,'Ausiliari_Coll.Scol. 1^ Pos.Ec.'!P208,IF(Foglio2!$J$3=Foglio2!$E$4,'Collab._Tecnici 1^ Pos.Ec.'!P208,IF(Foglio2!$J$3=Foglio2!$E$5,'Assistenti_Tecnici 1^ Pos.Ec.'!P208,IF(Foglio2!$J$3=Foglio2!$E$6,'Assistenti_Amm.vo 1^ Pos.Ec.'!P208,0))))</f>
        <v>0</v>
      </c>
      <c r="S208" s="252">
        <f>IF(Foglio2!$J$3=Foglio2!$E$3,'Ausiliari_Coll.Scol. 1^ Pos.Ec.'!Q208,IF(Foglio2!$J$3=Foglio2!$E$4,'Collab._Tecnici 1^ Pos.Ec.'!Q208,IF(Foglio2!$J$3=Foglio2!$E$5,'Assistenti_Tecnici 1^ Pos.Ec.'!Q208,IF(Foglio2!$J$3=Foglio2!$E$6,'Assistenti_Amm.vo 1^ Pos.Ec.'!Q208,0))))</f>
        <v>0</v>
      </c>
      <c r="T208" s="252">
        <f>IF(Foglio2!$J$3=Foglio2!$E$3,'Ausiliari_Coll.Scol. 1^ Pos.Ec.'!R208,IF(Foglio2!$J$3=Foglio2!$E$4,'Collab._Tecnici 1^ Pos.Ec.'!R208,IF(Foglio2!$J$3=Foglio2!$E$5,'Assistenti_Tecnici 1^ Pos.Ec.'!R208,IF(Foglio2!$J$3=Foglio2!$E$6,'Assistenti_Amm.vo 1^ Pos.Ec.'!R208,0))))</f>
        <v>0</v>
      </c>
      <c r="U208" s="252">
        <f t="shared" ref="U208" si="510">(P208)/12*0.8</f>
        <v>0</v>
      </c>
      <c r="V208" s="252">
        <f t="shared" ref="V208" si="511">(P208+R208)/12*0.8</f>
        <v>0</v>
      </c>
      <c r="W208" s="253" t="str">
        <f t="shared" ref="W208" si="512">"Fascia Da "&amp;F208&amp;" a "&amp;F209&amp;" Decorrenza "&amp;DAY(C208)&amp;"/"&amp;MONTH(C208)&amp;"/"&amp;YEAR(C208)</f>
        <v>Fascia Da 0 a 8 Decorrenza 1/1/2019</v>
      </c>
    </row>
    <row r="209" spans="1:23" ht="9" customHeight="1" x14ac:dyDescent="0.2">
      <c r="B209" s="245">
        <f t="shared" si="367"/>
        <v>43467</v>
      </c>
      <c r="C209" s="376"/>
      <c r="D209" s="376"/>
      <c r="E209" s="254" t="s">
        <v>4</v>
      </c>
      <c r="F209" s="255">
        <v>8</v>
      </c>
      <c r="G209" s="267">
        <f t="shared" ref="G209:N209" si="513">G208*1936.27</f>
        <v>0</v>
      </c>
      <c r="H209" s="256">
        <f t="shared" si="513"/>
        <v>0</v>
      </c>
      <c r="I209" s="256">
        <f t="shared" si="513"/>
        <v>0</v>
      </c>
      <c r="J209" s="267">
        <f t="shared" si="513"/>
        <v>0</v>
      </c>
      <c r="K209" s="267">
        <f t="shared" si="513"/>
        <v>0</v>
      </c>
      <c r="L209" s="257">
        <f t="shared" si="513"/>
        <v>0</v>
      </c>
      <c r="M209" s="267">
        <f t="shared" si="513"/>
        <v>0</v>
      </c>
      <c r="N209" s="267">
        <f t="shared" si="513"/>
        <v>0</v>
      </c>
      <c r="O209" s="183"/>
      <c r="P209" s="184">
        <f t="shared" ref="P209:V209" si="514">P208*1936.27</f>
        <v>0</v>
      </c>
      <c r="Q209" s="184">
        <f t="shared" si="514"/>
        <v>0</v>
      </c>
      <c r="R209" s="184">
        <f t="shared" si="514"/>
        <v>0</v>
      </c>
      <c r="S209" s="184">
        <f t="shared" si="514"/>
        <v>0</v>
      </c>
      <c r="T209" s="184">
        <f t="shared" si="514"/>
        <v>0</v>
      </c>
      <c r="U209" s="184">
        <f t="shared" si="514"/>
        <v>0</v>
      </c>
      <c r="V209" s="184">
        <f t="shared" si="514"/>
        <v>0</v>
      </c>
    </row>
    <row r="210" spans="1:23" ht="12.75" customHeight="1" x14ac:dyDescent="0.2">
      <c r="A210" s="104">
        <f>IF(Foglio2!$J$7=1,TRUNC(V210,0),TRUNC(U210,0))</f>
        <v>0</v>
      </c>
      <c r="B210" s="245">
        <f t="shared" si="367"/>
        <v>43468</v>
      </c>
      <c r="C210" s="498">
        <f>C208</f>
        <v>43466</v>
      </c>
      <c r="D210" s="498">
        <f>D208</f>
        <v>43830</v>
      </c>
      <c r="E210" s="259" t="s">
        <v>3</v>
      </c>
      <c r="F210" s="260">
        <v>9</v>
      </c>
      <c r="G210" s="248">
        <f>IF(Foglio2!$J$3=Foglio2!$E$3,'Ausiliari_Coll.Scol. 1^ Pos.Ec.'!E210,IF(Foglio2!$J$3=Foglio2!$E$4,'Collab._Tecnici 1^ Pos.Ec.'!E210,IF(Foglio2!$J$3=Foglio2!$E$5,'Assistenti_Tecnici 1^ Pos.Ec.'!E210,IF(Foglio2!$J$3=Foglio2!$E$6,'Assistenti_Amm.vo 1^ Pos.Ec.'!E210,0))))</f>
        <v>0</v>
      </c>
      <c r="H210" s="248">
        <f>IF(Foglio2!$J$3=Foglio2!$E$3,'Ausiliari_Coll.Scol. 1^ Pos.Ec.'!F210,IF(Foglio2!$J$3=Foglio2!$E$4,'Collab._Tecnici 1^ Pos.Ec.'!F210,IF(Foglio2!$J$3=Foglio2!$E$5,'Assistenti_Tecnici 1^ Pos.Ec.'!F210,IF(Foglio2!$J$3=Foglio2!$E$6,'Assistenti_Amm.vo 1^ Pos.Ec.'!F210,0))))</f>
        <v>0</v>
      </c>
      <c r="I210" s="248">
        <f>IF(Foglio2!$J$3=Foglio2!$E$3,'Ausiliari_Coll.Scol. 1^ Pos.Ec.'!G210,IF(Foglio2!$J$3=Foglio2!$E$4,'Collab._Tecnici 1^ Pos.Ec.'!G210,IF(Foglio2!$J$3=Foglio2!$E$5,'Assistenti_Tecnici 1^ Pos.Ec.'!G210,IF(Foglio2!$J$3=Foglio2!$E$6,'Assistenti_Amm.vo 1^ Pos.Ec.'!G210,0))))</f>
        <v>0</v>
      </c>
      <c r="J210" s="248">
        <f>IF(Foglio2!$J$3=Foglio2!$E$3,'Ausiliari_Coll.Scol. 1^ Pos.Ec.'!H210,IF(Foglio2!$J$3=Foglio2!$E$4,'Collab._Tecnici 1^ Pos.Ec.'!H210,IF(Foglio2!$J$3=Foglio2!$E$5,'Assistenti_Tecnici 1^ Pos.Ec.'!H210,IF(Foglio2!$J$3=Foglio2!$E$6,'Assistenti_Amm.vo 1^ Pos.Ec.'!H210,0))))</f>
        <v>0</v>
      </c>
      <c r="K210" s="248">
        <f>IF(Foglio2!$J$3=Foglio2!$E$3,'Ausiliari_Coll.Scol. 1^ Pos.Ec.'!I210,IF(Foglio2!$J$3=Foglio2!$E$4,'Collab._Tecnici 1^ Pos.Ec.'!I210,IF(Foglio2!$J$3=Foglio2!$E$5,'Assistenti_Tecnici 1^ Pos.Ec.'!I210,IF(Foglio2!$J$3=Foglio2!$E$6,'Assistenti_Amm.vo 1^ Pos.Ec.'!I210,0))))</f>
        <v>0</v>
      </c>
      <c r="L210" s="248">
        <f>IF(Foglio2!$J$3=Foglio2!$E$3,'Ausiliari_Coll.Scol. 1^ Pos.Ec.'!J210,IF(Foglio2!$J$3=Foglio2!$E$4,'Collab._Tecnici 1^ Pos.Ec.'!J210,IF(Foglio2!$J$3=Foglio2!$E$5,'Assistenti_Tecnici 1^ Pos.Ec.'!J210,IF(Foglio2!$J$3=Foglio2!$E$6,'Assistenti_Amm.vo 1^ Pos.Ec.'!J210,0))))</f>
        <v>0</v>
      </c>
      <c r="M210" s="248">
        <f>IF(Foglio2!$J$3=Foglio2!$E$3,'Ausiliari_Coll.Scol. 1^ Pos.Ec.'!K210,IF(Foglio2!$J$3=Foglio2!$E$4,'Collab._Tecnici 1^ Pos.Ec.'!K210,IF(Foglio2!$J$3=Foglio2!$E$5,'Assistenti_Tecnici 1^ Pos.Ec.'!K210,IF(Foglio2!$J$3=Foglio2!$E$6,'Assistenti_Amm.vo 1^ Pos.Ec.'!K210,0))))</f>
        <v>0</v>
      </c>
      <c r="N210" s="250">
        <f>IF(Foglio2!$J$3=Foglio2!$E$3,'Ausiliari_Coll.Scol. 1^ Pos.Ec.'!L210,IF(Foglio2!$J$3=Foglio2!$E$4,'Collab._Tecnici 1^ Pos.Ec.'!L210,IF(Foglio2!$J$3=Foglio2!$E$5,'Assistenti_Tecnici 1^ Pos.Ec.'!L210,IF(Foglio2!$J$3=Foglio2!$E$6,'Assistenti_Amm.vo 1^ Pos.Ec.'!L210,0))))</f>
        <v>0</v>
      </c>
      <c r="O210" s="251"/>
      <c r="P210" s="252">
        <f>IF(Foglio2!$J$3=Foglio2!$E$3,'Ausiliari_Coll.Scol. 1^ Pos.Ec.'!N210,IF(Foglio2!$J$3=Foglio2!$E$4,'Collab._Tecnici 1^ Pos.Ec.'!N210,IF(Foglio2!$J$3=Foglio2!$E$5,'Assistenti_Tecnici 1^ Pos.Ec.'!N210,IF(Foglio2!$J$3=Foglio2!$E$6,'Assistenti_Amm.vo 1^ Pos.Ec.'!N210,0))))</f>
        <v>0</v>
      </c>
      <c r="Q210" s="252">
        <f>IF(Foglio2!$J$3=Foglio2!$E$3,'Ausiliari_Coll.Scol. 1^ Pos.Ec.'!O210,IF(Foglio2!$J$3=Foglio2!$E$4,'Collab._Tecnici 1^ Pos.Ec.'!O210,IF(Foglio2!$J$3=Foglio2!$E$5,'Assistenti_Tecnici 1^ Pos.Ec.'!O210,IF(Foglio2!$J$3=Foglio2!$E$6,'Assistenti_Amm.vo 1^ Pos.Ec.'!O210,0))))</f>
        <v>0</v>
      </c>
      <c r="R210" s="252">
        <f>IF(Foglio2!$J$3=Foglio2!$E$3,'Ausiliari_Coll.Scol. 1^ Pos.Ec.'!P210,IF(Foglio2!$J$3=Foglio2!$E$4,'Collab._Tecnici 1^ Pos.Ec.'!P210,IF(Foglio2!$J$3=Foglio2!$E$5,'Assistenti_Tecnici 1^ Pos.Ec.'!P210,IF(Foglio2!$J$3=Foglio2!$E$6,'Assistenti_Amm.vo 1^ Pos.Ec.'!P210,0))))</f>
        <v>0</v>
      </c>
      <c r="S210" s="252">
        <f>IF(Foglio2!$J$3=Foglio2!$E$3,'Ausiliari_Coll.Scol. 1^ Pos.Ec.'!Q210,IF(Foglio2!$J$3=Foglio2!$E$4,'Collab._Tecnici 1^ Pos.Ec.'!Q210,IF(Foglio2!$J$3=Foglio2!$E$5,'Assistenti_Tecnici 1^ Pos.Ec.'!Q210,IF(Foglio2!$J$3=Foglio2!$E$6,'Assistenti_Amm.vo 1^ Pos.Ec.'!Q210,0))))</f>
        <v>0</v>
      </c>
      <c r="T210" s="252">
        <f>IF(Foglio2!$J$3=Foglio2!$E$3,'Ausiliari_Coll.Scol. 1^ Pos.Ec.'!R210,IF(Foglio2!$J$3=Foglio2!$E$4,'Collab._Tecnici 1^ Pos.Ec.'!R210,IF(Foglio2!$J$3=Foglio2!$E$5,'Assistenti_Tecnici 1^ Pos.Ec.'!R210,IF(Foglio2!$J$3=Foglio2!$E$6,'Assistenti_Amm.vo 1^ Pos.Ec.'!R210,0))))</f>
        <v>0</v>
      </c>
      <c r="U210" s="252">
        <f t="shared" ref="U210" si="515">(P210)/12*0.8</f>
        <v>0</v>
      </c>
      <c r="V210" s="252">
        <f t="shared" ref="V210" si="516">(P210+R210)/12*0.8</f>
        <v>0</v>
      </c>
      <c r="W210" s="253" t="str">
        <f t="shared" ref="W210" si="517">"Fascia Da "&amp;F210&amp;" a "&amp;F211&amp;" Decorrenza "&amp;DAY(C208)&amp;"/"&amp;MONTH(C208)&amp;"/"&amp;YEAR(C208)</f>
        <v>Fascia Da 9 a 14 Decorrenza 1/1/2019</v>
      </c>
    </row>
    <row r="211" spans="1:23" ht="9" customHeight="1" x14ac:dyDescent="0.2">
      <c r="B211" s="245">
        <f t="shared" si="367"/>
        <v>43469</v>
      </c>
      <c r="C211" s="498"/>
      <c r="D211" s="498"/>
      <c r="E211" s="254" t="s">
        <v>4</v>
      </c>
      <c r="F211" s="255">
        <v>14</v>
      </c>
      <c r="G211" s="267">
        <f t="shared" ref="G211:N211" si="518">G210*1936.27</f>
        <v>0</v>
      </c>
      <c r="H211" s="256">
        <f t="shared" si="518"/>
        <v>0</v>
      </c>
      <c r="I211" s="256">
        <f t="shared" si="518"/>
        <v>0</v>
      </c>
      <c r="J211" s="267">
        <f t="shared" si="518"/>
        <v>0</v>
      </c>
      <c r="K211" s="267">
        <f t="shared" si="518"/>
        <v>0</v>
      </c>
      <c r="L211" s="257">
        <f t="shared" si="518"/>
        <v>0</v>
      </c>
      <c r="M211" s="267">
        <f t="shared" si="518"/>
        <v>0</v>
      </c>
      <c r="N211" s="267">
        <f t="shared" si="518"/>
        <v>0</v>
      </c>
      <c r="O211" s="183"/>
      <c r="P211" s="184">
        <f t="shared" ref="P211:V211" si="519">P210*1936.27</f>
        <v>0</v>
      </c>
      <c r="Q211" s="184">
        <f t="shared" si="519"/>
        <v>0</v>
      </c>
      <c r="R211" s="184">
        <f t="shared" si="519"/>
        <v>0</v>
      </c>
      <c r="S211" s="184">
        <f t="shared" si="519"/>
        <v>0</v>
      </c>
      <c r="T211" s="184">
        <f t="shared" si="519"/>
        <v>0</v>
      </c>
      <c r="U211" s="184">
        <f t="shared" si="519"/>
        <v>0</v>
      </c>
      <c r="V211" s="184">
        <f t="shared" si="519"/>
        <v>0</v>
      </c>
    </row>
    <row r="212" spans="1:23" ht="12.75" customHeight="1" x14ac:dyDescent="0.2">
      <c r="A212" s="104">
        <f>IF(Foglio2!$J$7=1,TRUNC(V212,0),TRUNC(U212,0))</f>
        <v>0</v>
      </c>
      <c r="B212" s="245">
        <f t="shared" si="367"/>
        <v>43470</v>
      </c>
      <c r="C212" s="498"/>
      <c r="D212" s="498"/>
      <c r="E212" s="259" t="s">
        <v>3</v>
      </c>
      <c r="F212" s="260">
        <v>15</v>
      </c>
      <c r="G212" s="248">
        <f>IF(Foglio2!$J$3=Foglio2!$E$3,'Ausiliari_Coll.Scol. 1^ Pos.Ec.'!E212,IF(Foglio2!$J$3=Foglio2!$E$4,'Collab._Tecnici 1^ Pos.Ec.'!E212,IF(Foglio2!$J$3=Foglio2!$E$5,'Assistenti_Tecnici 1^ Pos.Ec.'!E212,IF(Foglio2!$J$3=Foglio2!$E$6,'Assistenti_Amm.vo 1^ Pos.Ec.'!E212,0))))</f>
        <v>0</v>
      </c>
      <c r="H212" s="248">
        <f>IF(Foglio2!$J$3=Foglio2!$E$3,'Ausiliari_Coll.Scol. 1^ Pos.Ec.'!F212,IF(Foglio2!$J$3=Foglio2!$E$4,'Collab._Tecnici 1^ Pos.Ec.'!F212,IF(Foglio2!$J$3=Foglio2!$E$5,'Assistenti_Tecnici 1^ Pos.Ec.'!F212,IF(Foglio2!$J$3=Foglio2!$E$6,'Assistenti_Amm.vo 1^ Pos.Ec.'!F212,0))))</f>
        <v>0</v>
      </c>
      <c r="I212" s="248">
        <f>IF(Foglio2!$J$3=Foglio2!$E$3,'Ausiliari_Coll.Scol. 1^ Pos.Ec.'!G212,IF(Foglio2!$J$3=Foglio2!$E$4,'Collab._Tecnici 1^ Pos.Ec.'!G212,IF(Foglio2!$J$3=Foglio2!$E$5,'Assistenti_Tecnici 1^ Pos.Ec.'!G212,IF(Foglio2!$J$3=Foglio2!$E$6,'Assistenti_Amm.vo 1^ Pos.Ec.'!G212,0))))</f>
        <v>0</v>
      </c>
      <c r="J212" s="248">
        <f>IF(Foglio2!$J$3=Foglio2!$E$3,'Ausiliari_Coll.Scol. 1^ Pos.Ec.'!H212,IF(Foglio2!$J$3=Foglio2!$E$4,'Collab._Tecnici 1^ Pos.Ec.'!H212,IF(Foglio2!$J$3=Foglio2!$E$5,'Assistenti_Tecnici 1^ Pos.Ec.'!H212,IF(Foglio2!$J$3=Foglio2!$E$6,'Assistenti_Amm.vo 1^ Pos.Ec.'!H212,0))))</f>
        <v>0</v>
      </c>
      <c r="K212" s="248">
        <f>IF(Foglio2!$J$3=Foglio2!$E$3,'Ausiliari_Coll.Scol. 1^ Pos.Ec.'!I212,IF(Foglio2!$J$3=Foglio2!$E$4,'Collab._Tecnici 1^ Pos.Ec.'!I212,IF(Foglio2!$J$3=Foglio2!$E$5,'Assistenti_Tecnici 1^ Pos.Ec.'!I212,IF(Foglio2!$J$3=Foglio2!$E$6,'Assistenti_Amm.vo 1^ Pos.Ec.'!I212,0))))</f>
        <v>0</v>
      </c>
      <c r="L212" s="248">
        <f>IF(Foglio2!$J$3=Foglio2!$E$3,'Ausiliari_Coll.Scol. 1^ Pos.Ec.'!J212,IF(Foglio2!$J$3=Foglio2!$E$4,'Collab._Tecnici 1^ Pos.Ec.'!J212,IF(Foglio2!$J$3=Foglio2!$E$5,'Assistenti_Tecnici 1^ Pos.Ec.'!J212,IF(Foglio2!$J$3=Foglio2!$E$6,'Assistenti_Amm.vo 1^ Pos.Ec.'!J212,0))))</f>
        <v>0</v>
      </c>
      <c r="M212" s="248">
        <f>IF(Foglio2!$J$3=Foglio2!$E$3,'Ausiliari_Coll.Scol. 1^ Pos.Ec.'!K212,IF(Foglio2!$J$3=Foglio2!$E$4,'Collab._Tecnici 1^ Pos.Ec.'!K212,IF(Foglio2!$J$3=Foglio2!$E$5,'Assistenti_Tecnici 1^ Pos.Ec.'!K212,IF(Foglio2!$J$3=Foglio2!$E$6,'Assistenti_Amm.vo 1^ Pos.Ec.'!K212,0))))</f>
        <v>0</v>
      </c>
      <c r="N212" s="250">
        <f>IF(Foglio2!$J$3=Foglio2!$E$3,'Ausiliari_Coll.Scol. 1^ Pos.Ec.'!L212,IF(Foglio2!$J$3=Foglio2!$E$4,'Collab._Tecnici 1^ Pos.Ec.'!L212,IF(Foglio2!$J$3=Foglio2!$E$5,'Assistenti_Tecnici 1^ Pos.Ec.'!L212,IF(Foglio2!$J$3=Foglio2!$E$6,'Assistenti_Amm.vo 1^ Pos.Ec.'!L212,0))))</f>
        <v>0</v>
      </c>
      <c r="O212" s="251"/>
      <c r="P212" s="252">
        <f>IF(Foglio2!$J$3=Foglio2!$E$3,'Ausiliari_Coll.Scol. 1^ Pos.Ec.'!N212,IF(Foglio2!$J$3=Foglio2!$E$4,'Collab._Tecnici 1^ Pos.Ec.'!N212,IF(Foglio2!$J$3=Foglio2!$E$5,'Assistenti_Tecnici 1^ Pos.Ec.'!N212,IF(Foglio2!$J$3=Foglio2!$E$6,'Assistenti_Amm.vo 1^ Pos.Ec.'!N212,0))))</f>
        <v>0</v>
      </c>
      <c r="Q212" s="252">
        <f>IF(Foglio2!$J$3=Foglio2!$E$3,'Ausiliari_Coll.Scol. 1^ Pos.Ec.'!O212,IF(Foglio2!$J$3=Foglio2!$E$4,'Collab._Tecnici 1^ Pos.Ec.'!O212,IF(Foglio2!$J$3=Foglio2!$E$5,'Assistenti_Tecnici 1^ Pos.Ec.'!O212,IF(Foglio2!$J$3=Foglio2!$E$6,'Assistenti_Amm.vo 1^ Pos.Ec.'!O212,0))))</f>
        <v>0</v>
      </c>
      <c r="R212" s="252">
        <f>IF(Foglio2!$J$3=Foglio2!$E$3,'Ausiliari_Coll.Scol. 1^ Pos.Ec.'!P212,IF(Foglio2!$J$3=Foglio2!$E$4,'Collab._Tecnici 1^ Pos.Ec.'!P212,IF(Foglio2!$J$3=Foglio2!$E$5,'Assistenti_Tecnici 1^ Pos.Ec.'!P212,IF(Foglio2!$J$3=Foglio2!$E$6,'Assistenti_Amm.vo 1^ Pos.Ec.'!P212,0))))</f>
        <v>0</v>
      </c>
      <c r="S212" s="252">
        <f>IF(Foglio2!$J$3=Foglio2!$E$3,'Ausiliari_Coll.Scol. 1^ Pos.Ec.'!Q212,IF(Foglio2!$J$3=Foglio2!$E$4,'Collab._Tecnici 1^ Pos.Ec.'!Q212,IF(Foglio2!$J$3=Foglio2!$E$5,'Assistenti_Tecnici 1^ Pos.Ec.'!Q212,IF(Foglio2!$J$3=Foglio2!$E$6,'Assistenti_Amm.vo 1^ Pos.Ec.'!Q212,0))))</f>
        <v>0</v>
      </c>
      <c r="T212" s="252">
        <f>IF(Foglio2!$J$3=Foglio2!$E$3,'Ausiliari_Coll.Scol. 1^ Pos.Ec.'!R212,IF(Foglio2!$J$3=Foglio2!$E$4,'Collab._Tecnici 1^ Pos.Ec.'!R212,IF(Foglio2!$J$3=Foglio2!$E$5,'Assistenti_Tecnici 1^ Pos.Ec.'!R212,IF(Foglio2!$J$3=Foglio2!$E$6,'Assistenti_Amm.vo 1^ Pos.Ec.'!R212,0))))</f>
        <v>0</v>
      </c>
      <c r="U212" s="252">
        <f t="shared" ref="U212" si="520">(P212)/12*0.8</f>
        <v>0</v>
      </c>
      <c r="V212" s="252">
        <f t="shared" ref="V212" si="521">(P212+R212)/12*0.8</f>
        <v>0</v>
      </c>
      <c r="W212" s="253" t="str">
        <f t="shared" ref="W212" si="522">"Fascia Da "&amp;F212&amp;" a "&amp;F213&amp;" Decorrenza "&amp;DAY(C208)&amp;"/"&amp;MONTH(C208)&amp;"/"&amp;YEAR(C208)</f>
        <v>Fascia Da 15 a 20 Decorrenza 1/1/2019</v>
      </c>
    </row>
    <row r="213" spans="1:23" ht="9" customHeight="1" x14ac:dyDescent="0.2">
      <c r="B213" s="245">
        <f t="shared" si="367"/>
        <v>43471</v>
      </c>
      <c r="C213" s="498"/>
      <c r="D213" s="498"/>
      <c r="E213" s="254" t="s">
        <v>4</v>
      </c>
      <c r="F213" s="255">
        <v>20</v>
      </c>
      <c r="G213" s="267">
        <f t="shared" ref="G213:N213" si="523">G212*1936.27</f>
        <v>0</v>
      </c>
      <c r="H213" s="256">
        <f t="shared" si="523"/>
        <v>0</v>
      </c>
      <c r="I213" s="256">
        <f t="shared" si="523"/>
        <v>0</v>
      </c>
      <c r="J213" s="267">
        <f t="shared" si="523"/>
        <v>0</v>
      </c>
      <c r="K213" s="267">
        <f t="shared" si="523"/>
        <v>0</v>
      </c>
      <c r="L213" s="257">
        <f t="shared" si="523"/>
        <v>0</v>
      </c>
      <c r="M213" s="267">
        <f t="shared" si="523"/>
        <v>0</v>
      </c>
      <c r="N213" s="267">
        <f t="shared" si="523"/>
        <v>0</v>
      </c>
      <c r="O213" s="183"/>
      <c r="P213" s="184">
        <f t="shared" ref="P213:V213" si="524">P212*1936.27</f>
        <v>0</v>
      </c>
      <c r="Q213" s="184">
        <f t="shared" si="524"/>
        <v>0</v>
      </c>
      <c r="R213" s="184">
        <f t="shared" si="524"/>
        <v>0</v>
      </c>
      <c r="S213" s="184">
        <f t="shared" si="524"/>
        <v>0</v>
      </c>
      <c r="T213" s="184">
        <f t="shared" si="524"/>
        <v>0</v>
      </c>
      <c r="U213" s="184">
        <f t="shared" si="524"/>
        <v>0</v>
      </c>
      <c r="V213" s="184">
        <f t="shared" si="524"/>
        <v>0</v>
      </c>
    </row>
    <row r="214" spans="1:23" ht="12.75" customHeight="1" x14ac:dyDescent="0.2">
      <c r="A214" s="104">
        <f>IF(Foglio2!$J$7=1,TRUNC(V214,0),TRUNC(U214,0))</f>
        <v>0</v>
      </c>
      <c r="B214" s="245">
        <f t="shared" si="367"/>
        <v>43472</v>
      </c>
      <c r="C214" s="498"/>
      <c r="D214" s="498"/>
      <c r="E214" s="259" t="s">
        <v>3</v>
      </c>
      <c r="F214" s="260">
        <v>21</v>
      </c>
      <c r="G214" s="248">
        <f>IF(Foglio2!$J$3=Foglio2!$E$3,'Ausiliari_Coll.Scol. 1^ Pos.Ec.'!E214,IF(Foglio2!$J$3=Foglio2!$E$4,'Collab._Tecnici 1^ Pos.Ec.'!E214,IF(Foglio2!$J$3=Foglio2!$E$5,'Assistenti_Tecnici 1^ Pos.Ec.'!E214,IF(Foglio2!$J$3=Foglio2!$E$6,'Assistenti_Amm.vo 1^ Pos.Ec.'!E214,0))))</f>
        <v>0</v>
      </c>
      <c r="H214" s="248">
        <f>IF(Foglio2!$J$3=Foglio2!$E$3,'Ausiliari_Coll.Scol. 1^ Pos.Ec.'!F214,IF(Foglio2!$J$3=Foglio2!$E$4,'Collab._Tecnici 1^ Pos.Ec.'!F214,IF(Foglio2!$J$3=Foglio2!$E$5,'Assistenti_Tecnici 1^ Pos.Ec.'!F214,IF(Foglio2!$J$3=Foglio2!$E$6,'Assistenti_Amm.vo 1^ Pos.Ec.'!F214,0))))</f>
        <v>0</v>
      </c>
      <c r="I214" s="248">
        <f>IF(Foglio2!$J$3=Foglio2!$E$3,'Ausiliari_Coll.Scol. 1^ Pos.Ec.'!G214,IF(Foglio2!$J$3=Foglio2!$E$4,'Collab._Tecnici 1^ Pos.Ec.'!G214,IF(Foglio2!$J$3=Foglio2!$E$5,'Assistenti_Tecnici 1^ Pos.Ec.'!G214,IF(Foglio2!$J$3=Foglio2!$E$6,'Assistenti_Amm.vo 1^ Pos.Ec.'!G214,0))))</f>
        <v>0</v>
      </c>
      <c r="J214" s="248">
        <f>IF(Foglio2!$J$3=Foglio2!$E$3,'Ausiliari_Coll.Scol. 1^ Pos.Ec.'!H214,IF(Foglio2!$J$3=Foglio2!$E$4,'Collab._Tecnici 1^ Pos.Ec.'!H214,IF(Foglio2!$J$3=Foglio2!$E$5,'Assistenti_Tecnici 1^ Pos.Ec.'!H214,IF(Foglio2!$J$3=Foglio2!$E$6,'Assistenti_Amm.vo 1^ Pos.Ec.'!H214,0))))</f>
        <v>0</v>
      </c>
      <c r="K214" s="248">
        <f>IF(Foglio2!$J$3=Foglio2!$E$3,'Ausiliari_Coll.Scol. 1^ Pos.Ec.'!I214,IF(Foglio2!$J$3=Foglio2!$E$4,'Collab._Tecnici 1^ Pos.Ec.'!I214,IF(Foglio2!$J$3=Foglio2!$E$5,'Assistenti_Tecnici 1^ Pos.Ec.'!I214,IF(Foglio2!$J$3=Foglio2!$E$6,'Assistenti_Amm.vo 1^ Pos.Ec.'!I214,0))))</f>
        <v>0</v>
      </c>
      <c r="L214" s="248">
        <f>IF(Foglio2!$J$3=Foglio2!$E$3,'Ausiliari_Coll.Scol. 1^ Pos.Ec.'!J214,IF(Foglio2!$J$3=Foglio2!$E$4,'Collab._Tecnici 1^ Pos.Ec.'!J214,IF(Foglio2!$J$3=Foglio2!$E$5,'Assistenti_Tecnici 1^ Pos.Ec.'!J214,IF(Foglio2!$J$3=Foglio2!$E$6,'Assistenti_Amm.vo 1^ Pos.Ec.'!J214,0))))</f>
        <v>0</v>
      </c>
      <c r="M214" s="248">
        <f>IF(Foglio2!$J$3=Foglio2!$E$3,'Ausiliari_Coll.Scol. 1^ Pos.Ec.'!K214,IF(Foglio2!$J$3=Foglio2!$E$4,'Collab._Tecnici 1^ Pos.Ec.'!K214,IF(Foglio2!$J$3=Foglio2!$E$5,'Assistenti_Tecnici 1^ Pos.Ec.'!K214,IF(Foglio2!$J$3=Foglio2!$E$6,'Assistenti_Amm.vo 1^ Pos.Ec.'!K214,0))))</f>
        <v>0</v>
      </c>
      <c r="N214" s="250">
        <f>IF(Foglio2!$J$3=Foglio2!$E$3,'Ausiliari_Coll.Scol. 1^ Pos.Ec.'!L214,IF(Foglio2!$J$3=Foglio2!$E$4,'Collab._Tecnici 1^ Pos.Ec.'!L214,IF(Foglio2!$J$3=Foglio2!$E$5,'Assistenti_Tecnici 1^ Pos.Ec.'!L214,IF(Foglio2!$J$3=Foglio2!$E$6,'Assistenti_Amm.vo 1^ Pos.Ec.'!L214,0))))</f>
        <v>0</v>
      </c>
      <c r="O214" s="251"/>
      <c r="P214" s="252">
        <f>IF(Foglio2!$J$3=Foglio2!$E$3,'Ausiliari_Coll.Scol. 1^ Pos.Ec.'!N214,IF(Foglio2!$J$3=Foglio2!$E$4,'Collab._Tecnici 1^ Pos.Ec.'!N214,IF(Foglio2!$J$3=Foglio2!$E$5,'Assistenti_Tecnici 1^ Pos.Ec.'!N214,IF(Foglio2!$J$3=Foglio2!$E$6,'Assistenti_Amm.vo 1^ Pos.Ec.'!N214,0))))</f>
        <v>0</v>
      </c>
      <c r="Q214" s="252">
        <f>IF(Foglio2!$J$3=Foglio2!$E$3,'Ausiliari_Coll.Scol. 1^ Pos.Ec.'!O214,IF(Foglio2!$J$3=Foglio2!$E$4,'Collab._Tecnici 1^ Pos.Ec.'!O214,IF(Foglio2!$J$3=Foglio2!$E$5,'Assistenti_Tecnici 1^ Pos.Ec.'!O214,IF(Foglio2!$J$3=Foglio2!$E$6,'Assistenti_Amm.vo 1^ Pos.Ec.'!O214,0))))</f>
        <v>0</v>
      </c>
      <c r="R214" s="252">
        <f>IF(Foglio2!$J$3=Foglio2!$E$3,'Ausiliari_Coll.Scol. 1^ Pos.Ec.'!P214,IF(Foglio2!$J$3=Foglio2!$E$4,'Collab._Tecnici 1^ Pos.Ec.'!P214,IF(Foglio2!$J$3=Foglio2!$E$5,'Assistenti_Tecnici 1^ Pos.Ec.'!P214,IF(Foglio2!$J$3=Foglio2!$E$6,'Assistenti_Amm.vo 1^ Pos.Ec.'!P214,0))))</f>
        <v>0</v>
      </c>
      <c r="S214" s="252">
        <f>IF(Foglio2!$J$3=Foglio2!$E$3,'Ausiliari_Coll.Scol. 1^ Pos.Ec.'!Q214,IF(Foglio2!$J$3=Foglio2!$E$4,'Collab._Tecnici 1^ Pos.Ec.'!Q214,IF(Foglio2!$J$3=Foglio2!$E$5,'Assistenti_Tecnici 1^ Pos.Ec.'!Q214,IF(Foglio2!$J$3=Foglio2!$E$6,'Assistenti_Amm.vo 1^ Pos.Ec.'!Q214,0))))</f>
        <v>0</v>
      </c>
      <c r="T214" s="252">
        <f>IF(Foglio2!$J$3=Foglio2!$E$3,'Ausiliari_Coll.Scol. 1^ Pos.Ec.'!R214,IF(Foglio2!$J$3=Foglio2!$E$4,'Collab._Tecnici 1^ Pos.Ec.'!R214,IF(Foglio2!$J$3=Foglio2!$E$5,'Assistenti_Tecnici 1^ Pos.Ec.'!R214,IF(Foglio2!$J$3=Foglio2!$E$6,'Assistenti_Amm.vo 1^ Pos.Ec.'!R214,0))))</f>
        <v>0</v>
      </c>
      <c r="U214" s="252">
        <f t="shared" ref="U214" si="525">(P214)/12*0.8</f>
        <v>0</v>
      </c>
      <c r="V214" s="252">
        <f t="shared" ref="V214" si="526">(P214+R214)/12*0.8</f>
        <v>0</v>
      </c>
      <c r="W214" s="253" t="str">
        <f t="shared" ref="W214" si="527">"Fascia Da "&amp;F214&amp;" a "&amp;F215&amp;" Decorrenza "&amp;DAY(C208)&amp;"/"&amp;MONTH(C208)&amp;"/"&amp;YEAR(C208)</f>
        <v>Fascia Da 21 a 27 Decorrenza 1/1/2019</v>
      </c>
    </row>
    <row r="215" spans="1:23" ht="9" customHeight="1" x14ac:dyDescent="0.2">
      <c r="B215" s="245">
        <f t="shared" si="367"/>
        <v>43473</v>
      </c>
      <c r="C215" s="498"/>
      <c r="D215" s="498"/>
      <c r="E215" s="254" t="s">
        <v>4</v>
      </c>
      <c r="F215" s="255">
        <v>27</v>
      </c>
      <c r="G215" s="267">
        <f t="shared" ref="G215:N215" si="528">G214*1936.27</f>
        <v>0</v>
      </c>
      <c r="H215" s="256">
        <f t="shared" si="528"/>
        <v>0</v>
      </c>
      <c r="I215" s="256">
        <f t="shared" si="528"/>
        <v>0</v>
      </c>
      <c r="J215" s="267">
        <f t="shared" si="528"/>
        <v>0</v>
      </c>
      <c r="K215" s="267">
        <f t="shared" si="528"/>
        <v>0</v>
      </c>
      <c r="L215" s="257">
        <f t="shared" si="528"/>
        <v>0</v>
      </c>
      <c r="M215" s="267">
        <f t="shared" si="528"/>
        <v>0</v>
      </c>
      <c r="N215" s="267">
        <f t="shared" si="528"/>
        <v>0</v>
      </c>
      <c r="O215" s="183"/>
      <c r="P215" s="184">
        <f t="shared" ref="P215:V215" si="529">P214*1936.27</f>
        <v>0</v>
      </c>
      <c r="Q215" s="184">
        <f t="shared" si="529"/>
        <v>0</v>
      </c>
      <c r="R215" s="184">
        <f t="shared" si="529"/>
        <v>0</v>
      </c>
      <c r="S215" s="184">
        <f t="shared" si="529"/>
        <v>0</v>
      </c>
      <c r="T215" s="184">
        <f t="shared" si="529"/>
        <v>0</v>
      </c>
      <c r="U215" s="184">
        <f t="shared" si="529"/>
        <v>0</v>
      </c>
      <c r="V215" s="184">
        <f t="shared" si="529"/>
        <v>0</v>
      </c>
    </row>
    <row r="216" spans="1:23" ht="12.75" customHeight="1" x14ac:dyDescent="0.2">
      <c r="A216" s="104">
        <f>IF(Foglio2!$J$7=1,TRUNC(V216,0),TRUNC(U216,0))</f>
        <v>0</v>
      </c>
      <c r="B216" s="245">
        <f t="shared" si="367"/>
        <v>43474</v>
      </c>
      <c r="C216" s="498"/>
      <c r="D216" s="498"/>
      <c r="E216" s="259" t="s">
        <v>3</v>
      </c>
      <c r="F216" s="260">
        <v>28</v>
      </c>
      <c r="G216" s="248">
        <f>IF(Foglio2!$J$3=Foglio2!$E$3,'Ausiliari_Coll.Scol. 1^ Pos.Ec.'!E216,IF(Foglio2!$J$3=Foglio2!$E$4,'Collab._Tecnici 1^ Pos.Ec.'!E216,IF(Foglio2!$J$3=Foglio2!$E$5,'Assistenti_Tecnici 1^ Pos.Ec.'!E216,IF(Foglio2!$J$3=Foglio2!$E$6,'Assistenti_Amm.vo 1^ Pos.Ec.'!E216,0))))</f>
        <v>0</v>
      </c>
      <c r="H216" s="248">
        <f>IF(Foglio2!$J$3=Foglio2!$E$3,'Ausiliari_Coll.Scol. 1^ Pos.Ec.'!F216,IF(Foglio2!$J$3=Foglio2!$E$4,'Collab._Tecnici 1^ Pos.Ec.'!F216,IF(Foglio2!$J$3=Foglio2!$E$5,'Assistenti_Tecnici 1^ Pos.Ec.'!F216,IF(Foglio2!$J$3=Foglio2!$E$6,'Assistenti_Amm.vo 1^ Pos.Ec.'!F216,0))))</f>
        <v>0</v>
      </c>
      <c r="I216" s="248">
        <f>IF(Foglio2!$J$3=Foglio2!$E$3,'Ausiliari_Coll.Scol. 1^ Pos.Ec.'!G216,IF(Foglio2!$J$3=Foglio2!$E$4,'Collab._Tecnici 1^ Pos.Ec.'!G216,IF(Foglio2!$J$3=Foglio2!$E$5,'Assistenti_Tecnici 1^ Pos.Ec.'!G216,IF(Foglio2!$J$3=Foglio2!$E$6,'Assistenti_Amm.vo 1^ Pos.Ec.'!G216,0))))</f>
        <v>0</v>
      </c>
      <c r="J216" s="248">
        <f>IF(Foglio2!$J$3=Foglio2!$E$3,'Ausiliari_Coll.Scol. 1^ Pos.Ec.'!H216,IF(Foglio2!$J$3=Foglio2!$E$4,'Collab._Tecnici 1^ Pos.Ec.'!H216,IF(Foglio2!$J$3=Foglio2!$E$5,'Assistenti_Tecnici 1^ Pos.Ec.'!H216,IF(Foglio2!$J$3=Foglio2!$E$6,'Assistenti_Amm.vo 1^ Pos.Ec.'!H216,0))))</f>
        <v>0</v>
      </c>
      <c r="K216" s="248">
        <f>IF(Foglio2!$J$3=Foglio2!$E$3,'Ausiliari_Coll.Scol. 1^ Pos.Ec.'!I216,IF(Foglio2!$J$3=Foglio2!$E$4,'Collab._Tecnici 1^ Pos.Ec.'!I216,IF(Foglio2!$J$3=Foglio2!$E$5,'Assistenti_Tecnici 1^ Pos.Ec.'!I216,IF(Foglio2!$J$3=Foglio2!$E$6,'Assistenti_Amm.vo 1^ Pos.Ec.'!I216,0))))</f>
        <v>0</v>
      </c>
      <c r="L216" s="248">
        <f>IF(Foglio2!$J$3=Foglio2!$E$3,'Ausiliari_Coll.Scol. 1^ Pos.Ec.'!J216,IF(Foglio2!$J$3=Foglio2!$E$4,'Collab._Tecnici 1^ Pos.Ec.'!J216,IF(Foglio2!$J$3=Foglio2!$E$5,'Assistenti_Tecnici 1^ Pos.Ec.'!J216,IF(Foglio2!$J$3=Foglio2!$E$6,'Assistenti_Amm.vo 1^ Pos.Ec.'!J216,0))))</f>
        <v>0</v>
      </c>
      <c r="M216" s="248">
        <f>IF(Foglio2!$J$3=Foglio2!$E$3,'Ausiliari_Coll.Scol. 1^ Pos.Ec.'!K216,IF(Foglio2!$J$3=Foglio2!$E$4,'Collab._Tecnici 1^ Pos.Ec.'!K216,IF(Foglio2!$J$3=Foglio2!$E$5,'Assistenti_Tecnici 1^ Pos.Ec.'!K216,IF(Foglio2!$J$3=Foglio2!$E$6,'Assistenti_Amm.vo 1^ Pos.Ec.'!K216,0))))</f>
        <v>0</v>
      </c>
      <c r="N216" s="250">
        <f>IF(Foglio2!$J$3=Foglio2!$E$3,'Ausiliari_Coll.Scol. 1^ Pos.Ec.'!L216,IF(Foglio2!$J$3=Foglio2!$E$4,'Collab._Tecnici 1^ Pos.Ec.'!L216,IF(Foglio2!$J$3=Foglio2!$E$5,'Assistenti_Tecnici 1^ Pos.Ec.'!L216,IF(Foglio2!$J$3=Foglio2!$E$6,'Assistenti_Amm.vo 1^ Pos.Ec.'!L216,0))))</f>
        <v>0</v>
      </c>
      <c r="O216" s="251"/>
      <c r="P216" s="252">
        <f>IF(Foglio2!$J$3=Foglio2!$E$3,'Ausiliari_Coll.Scol. 1^ Pos.Ec.'!N216,IF(Foglio2!$J$3=Foglio2!$E$4,'Collab._Tecnici 1^ Pos.Ec.'!N216,IF(Foglio2!$J$3=Foglio2!$E$5,'Assistenti_Tecnici 1^ Pos.Ec.'!N216,IF(Foglio2!$J$3=Foglio2!$E$6,'Assistenti_Amm.vo 1^ Pos.Ec.'!N216,0))))</f>
        <v>0</v>
      </c>
      <c r="Q216" s="252">
        <f>IF(Foglio2!$J$3=Foglio2!$E$3,'Ausiliari_Coll.Scol. 1^ Pos.Ec.'!O216,IF(Foglio2!$J$3=Foglio2!$E$4,'Collab._Tecnici 1^ Pos.Ec.'!O216,IF(Foglio2!$J$3=Foglio2!$E$5,'Assistenti_Tecnici 1^ Pos.Ec.'!O216,IF(Foglio2!$J$3=Foglio2!$E$6,'Assistenti_Amm.vo 1^ Pos.Ec.'!O216,0))))</f>
        <v>0</v>
      </c>
      <c r="R216" s="252">
        <f>IF(Foglio2!$J$3=Foglio2!$E$3,'Ausiliari_Coll.Scol. 1^ Pos.Ec.'!P216,IF(Foglio2!$J$3=Foglio2!$E$4,'Collab._Tecnici 1^ Pos.Ec.'!P216,IF(Foglio2!$J$3=Foglio2!$E$5,'Assistenti_Tecnici 1^ Pos.Ec.'!P216,IF(Foglio2!$J$3=Foglio2!$E$6,'Assistenti_Amm.vo 1^ Pos.Ec.'!P216,0))))</f>
        <v>0</v>
      </c>
      <c r="S216" s="252">
        <f>IF(Foglio2!$J$3=Foglio2!$E$3,'Ausiliari_Coll.Scol. 1^ Pos.Ec.'!Q216,IF(Foglio2!$J$3=Foglio2!$E$4,'Collab._Tecnici 1^ Pos.Ec.'!Q216,IF(Foglio2!$J$3=Foglio2!$E$5,'Assistenti_Tecnici 1^ Pos.Ec.'!Q216,IF(Foglio2!$J$3=Foglio2!$E$6,'Assistenti_Amm.vo 1^ Pos.Ec.'!Q216,0))))</f>
        <v>0</v>
      </c>
      <c r="T216" s="252">
        <f>IF(Foglio2!$J$3=Foglio2!$E$3,'Ausiliari_Coll.Scol. 1^ Pos.Ec.'!R216,IF(Foglio2!$J$3=Foglio2!$E$4,'Collab._Tecnici 1^ Pos.Ec.'!R216,IF(Foglio2!$J$3=Foglio2!$E$5,'Assistenti_Tecnici 1^ Pos.Ec.'!R216,IF(Foglio2!$J$3=Foglio2!$E$6,'Assistenti_Amm.vo 1^ Pos.Ec.'!R216,0))))</f>
        <v>0</v>
      </c>
      <c r="U216" s="252">
        <f t="shared" ref="U216" si="530">(P216)/12*0.8</f>
        <v>0</v>
      </c>
      <c r="V216" s="252">
        <f t="shared" ref="V216" si="531">(P216+R216)/12*0.8</f>
        <v>0</v>
      </c>
      <c r="W216" s="253" t="str">
        <f t="shared" ref="W216" si="532">"Fascia Da "&amp;F216&amp;" a "&amp;F217&amp;" Decorrenza "&amp;DAY(C208)&amp;"/"&amp;MONTH(C208)&amp;"/"&amp;YEAR(C208)</f>
        <v>Fascia Da 28 a 34 Decorrenza 1/1/2019</v>
      </c>
    </row>
    <row r="217" spans="1:23" ht="9" customHeight="1" x14ac:dyDescent="0.2">
      <c r="B217" s="245">
        <f t="shared" si="367"/>
        <v>43475</v>
      </c>
      <c r="C217" s="498"/>
      <c r="D217" s="498"/>
      <c r="E217" s="254" t="s">
        <v>4</v>
      </c>
      <c r="F217" s="255">
        <v>34</v>
      </c>
      <c r="G217" s="267">
        <f t="shared" ref="G217:N217" si="533">G216*1936.27</f>
        <v>0</v>
      </c>
      <c r="H217" s="256">
        <f t="shared" si="533"/>
        <v>0</v>
      </c>
      <c r="I217" s="256">
        <f t="shared" si="533"/>
        <v>0</v>
      </c>
      <c r="J217" s="267">
        <f t="shared" si="533"/>
        <v>0</v>
      </c>
      <c r="K217" s="267">
        <f t="shared" si="533"/>
        <v>0</v>
      </c>
      <c r="L217" s="257">
        <f t="shared" si="533"/>
        <v>0</v>
      </c>
      <c r="M217" s="267">
        <f t="shared" si="533"/>
        <v>0</v>
      </c>
      <c r="N217" s="267">
        <f t="shared" si="533"/>
        <v>0</v>
      </c>
      <c r="O217" s="183"/>
      <c r="P217" s="184">
        <f t="shared" ref="P217:V217" si="534">P216*1936.27</f>
        <v>0</v>
      </c>
      <c r="Q217" s="184">
        <f t="shared" si="534"/>
        <v>0</v>
      </c>
      <c r="R217" s="184">
        <f t="shared" si="534"/>
        <v>0</v>
      </c>
      <c r="S217" s="184">
        <f t="shared" si="534"/>
        <v>0</v>
      </c>
      <c r="T217" s="184">
        <f t="shared" si="534"/>
        <v>0</v>
      </c>
      <c r="U217" s="184">
        <f t="shared" si="534"/>
        <v>0</v>
      </c>
      <c r="V217" s="184">
        <f t="shared" si="534"/>
        <v>0</v>
      </c>
    </row>
    <row r="218" spans="1:23" ht="12.75" customHeight="1" x14ac:dyDescent="0.2">
      <c r="A218" s="104">
        <f>IF(Foglio2!$J$7=1,TRUNC(V218,0),TRUNC(U218,0))</f>
        <v>0</v>
      </c>
      <c r="B218" s="245">
        <f t="shared" si="367"/>
        <v>43476</v>
      </c>
      <c r="C218" s="498"/>
      <c r="D218" s="498"/>
      <c r="E218" s="259" t="s">
        <v>3</v>
      </c>
      <c r="F218" s="260">
        <v>35</v>
      </c>
      <c r="G218" s="248">
        <f>IF(Foglio2!$J$3=Foglio2!$E$3,'Ausiliari_Coll.Scol. 1^ Pos.Ec.'!E218,IF(Foglio2!$J$3=Foglio2!$E$4,'Collab._Tecnici 1^ Pos.Ec.'!E218,IF(Foglio2!$J$3=Foglio2!$E$5,'Assistenti_Tecnici 1^ Pos.Ec.'!E218,IF(Foglio2!$J$3=Foglio2!$E$6,'Assistenti_Amm.vo 1^ Pos.Ec.'!E218,0))))</f>
        <v>0</v>
      </c>
      <c r="H218" s="248">
        <f>IF(Foglio2!$J$3=Foglio2!$E$3,'Ausiliari_Coll.Scol. 1^ Pos.Ec.'!F218,IF(Foglio2!$J$3=Foglio2!$E$4,'Collab._Tecnici 1^ Pos.Ec.'!F218,IF(Foglio2!$J$3=Foglio2!$E$5,'Assistenti_Tecnici 1^ Pos.Ec.'!F218,IF(Foglio2!$J$3=Foglio2!$E$6,'Assistenti_Amm.vo 1^ Pos.Ec.'!F218,0))))</f>
        <v>0</v>
      </c>
      <c r="I218" s="248">
        <f>IF(Foglio2!$J$3=Foglio2!$E$3,'Ausiliari_Coll.Scol. 1^ Pos.Ec.'!G218,IF(Foglio2!$J$3=Foglio2!$E$4,'Collab._Tecnici 1^ Pos.Ec.'!G218,IF(Foglio2!$J$3=Foglio2!$E$5,'Assistenti_Tecnici 1^ Pos.Ec.'!G218,IF(Foglio2!$J$3=Foglio2!$E$6,'Assistenti_Amm.vo 1^ Pos.Ec.'!G218,0))))</f>
        <v>0</v>
      </c>
      <c r="J218" s="248">
        <f>IF(Foglio2!$J$3=Foglio2!$E$3,'Ausiliari_Coll.Scol. 1^ Pos.Ec.'!H218,IF(Foglio2!$J$3=Foglio2!$E$4,'Collab._Tecnici 1^ Pos.Ec.'!H218,IF(Foglio2!$J$3=Foglio2!$E$5,'Assistenti_Tecnici 1^ Pos.Ec.'!H218,IF(Foglio2!$J$3=Foglio2!$E$6,'Assistenti_Amm.vo 1^ Pos.Ec.'!H218,0))))</f>
        <v>0</v>
      </c>
      <c r="K218" s="248">
        <f>IF(Foglio2!$J$3=Foglio2!$E$3,'Ausiliari_Coll.Scol. 1^ Pos.Ec.'!I218,IF(Foglio2!$J$3=Foglio2!$E$4,'Collab._Tecnici 1^ Pos.Ec.'!I218,IF(Foglio2!$J$3=Foglio2!$E$5,'Assistenti_Tecnici 1^ Pos.Ec.'!I218,IF(Foglio2!$J$3=Foglio2!$E$6,'Assistenti_Amm.vo 1^ Pos.Ec.'!I218,0))))</f>
        <v>0</v>
      </c>
      <c r="L218" s="248">
        <f>IF(Foglio2!$J$3=Foglio2!$E$3,'Ausiliari_Coll.Scol. 1^ Pos.Ec.'!J218,IF(Foglio2!$J$3=Foglio2!$E$4,'Collab._Tecnici 1^ Pos.Ec.'!J218,IF(Foglio2!$J$3=Foglio2!$E$5,'Assistenti_Tecnici 1^ Pos.Ec.'!J218,IF(Foglio2!$J$3=Foglio2!$E$6,'Assistenti_Amm.vo 1^ Pos.Ec.'!J218,0))))</f>
        <v>0</v>
      </c>
      <c r="M218" s="248">
        <f>IF(Foglio2!$J$3=Foglio2!$E$3,'Ausiliari_Coll.Scol. 1^ Pos.Ec.'!K218,IF(Foglio2!$J$3=Foglio2!$E$4,'Collab._Tecnici 1^ Pos.Ec.'!K218,IF(Foglio2!$J$3=Foglio2!$E$5,'Assistenti_Tecnici 1^ Pos.Ec.'!K218,IF(Foglio2!$J$3=Foglio2!$E$6,'Assistenti_Amm.vo 1^ Pos.Ec.'!K218,0))))</f>
        <v>0</v>
      </c>
      <c r="N218" s="250">
        <f>IF(Foglio2!$J$3=Foglio2!$E$3,'Ausiliari_Coll.Scol. 1^ Pos.Ec.'!L218,IF(Foglio2!$J$3=Foglio2!$E$4,'Collab._Tecnici 1^ Pos.Ec.'!L218,IF(Foglio2!$J$3=Foglio2!$E$5,'Assistenti_Tecnici 1^ Pos.Ec.'!L218,IF(Foglio2!$J$3=Foglio2!$E$6,'Assistenti_Amm.vo 1^ Pos.Ec.'!L218,0))))</f>
        <v>0</v>
      </c>
      <c r="O218" s="251"/>
      <c r="P218" s="252">
        <f>IF(Foglio2!$J$3=Foglio2!$E$3,'Ausiliari_Coll.Scol. 1^ Pos.Ec.'!N218,IF(Foglio2!$J$3=Foglio2!$E$4,'Collab._Tecnici 1^ Pos.Ec.'!N218,IF(Foglio2!$J$3=Foglio2!$E$5,'Assistenti_Tecnici 1^ Pos.Ec.'!N218,IF(Foglio2!$J$3=Foglio2!$E$6,'Assistenti_Amm.vo 1^ Pos.Ec.'!N218,0))))</f>
        <v>0</v>
      </c>
      <c r="Q218" s="252">
        <f>IF(Foglio2!$J$3=Foglio2!$E$3,'Ausiliari_Coll.Scol. 1^ Pos.Ec.'!O218,IF(Foglio2!$J$3=Foglio2!$E$4,'Collab._Tecnici 1^ Pos.Ec.'!O218,IF(Foglio2!$J$3=Foglio2!$E$5,'Assistenti_Tecnici 1^ Pos.Ec.'!O218,IF(Foglio2!$J$3=Foglio2!$E$6,'Assistenti_Amm.vo 1^ Pos.Ec.'!O218,0))))</f>
        <v>0</v>
      </c>
      <c r="R218" s="252">
        <f>IF(Foglio2!$J$3=Foglio2!$E$3,'Ausiliari_Coll.Scol. 1^ Pos.Ec.'!P218,IF(Foglio2!$J$3=Foglio2!$E$4,'Collab._Tecnici 1^ Pos.Ec.'!P218,IF(Foglio2!$J$3=Foglio2!$E$5,'Assistenti_Tecnici 1^ Pos.Ec.'!P218,IF(Foglio2!$J$3=Foglio2!$E$6,'Assistenti_Amm.vo 1^ Pos.Ec.'!P218,0))))</f>
        <v>0</v>
      </c>
      <c r="S218" s="252">
        <f>IF(Foglio2!$J$3=Foglio2!$E$3,'Ausiliari_Coll.Scol. 1^ Pos.Ec.'!Q218,IF(Foglio2!$J$3=Foglio2!$E$4,'Collab._Tecnici 1^ Pos.Ec.'!Q218,IF(Foglio2!$J$3=Foglio2!$E$5,'Assistenti_Tecnici 1^ Pos.Ec.'!Q218,IF(Foglio2!$J$3=Foglio2!$E$6,'Assistenti_Amm.vo 1^ Pos.Ec.'!Q218,0))))</f>
        <v>0</v>
      </c>
      <c r="T218" s="252">
        <f>IF(Foglio2!$J$3=Foglio2!$E$3,'Ausiliari_Coll.Scol. 1^ Pos.Ec.'!R218,IF(Foglio2!$J$3=Foglio2!$E$4,'Collab._Tecnici 1^ Pos.Ec.'!R218,IF(Foglio2!$J$3=Foglio2!$E$5,'Assistenti_Tecnici 1^ Pos.Ec.'!R218,IF(Foglio2!$J$3=Foglio2!$E$6,'Assistenti_Amm.vo 1^ Pos.Ec.'!R218,0))))</f>
        <v>0</v>
      </c>
      <c r="U218" s="252">
        <f t="shared" ref="U218" si="535">(P218)/12*0.8</f>
        <v>0</v>
      </c>
      <c r="V218" s="252">
        <f t="shared" ref="V218" si="536">(P218+R218)/12*0.8</f>
        <v>0</v>
      </c>
      <c r="W218" s="253" t="str">
        <f t="shared" ref="W218" si="537">"Fascia Da "&amp;F218&amp;" a "&amp;F219&amp;" Decorrenza "&amp;DAY(C208)&amp;"/"&amp;MONTH(C208)&amp;"/"&amp;YEAR(C208)</f>
        <v>Fascia Da 35 a  Decorrenza 1/1/2019</v>
      </c>
    </row>
    <row r="219" spans="1:23" ht="9" customHeight="1" x14ac:dyDescent="0.2">
      <c r="B219" s="245">
        <f t="shared" si="367"/>
        <v>43477</v>
      </c>
      <c r="C219" s="499"/>
      <c r="D219" s="499"/>
      <c r="E219" s="264" t="s">
        <v>4</v>
      </c>
      <c r="F219" s="265"/>
      <c r="G219" s="267">
        <f t="shared" ref="G219:N219" si="538">G218*1936.27</f>
        <v>0</v>
      </c>
      <c r="H219" s="267">
        <f t="shared" si="538"/>
        <v>0</v>
      </c>
      <c r="I219" s="267">
        <f t="shared" si="538"/>
        <v>0</v>
      </c>
      <c r="J219" s="267">
        <f t="shared" si="538"/>
        <v>0</v>
      </c>
      <c r="K219" s="267">
        <f t="shared" si="538"/>
        <v>0</v>
      </c>
      <c r="L219" s="267">
        <f t="shared" si="538"/>
        <v>0</v>
      </c>
      <c r="M219" s="267">
        <f t="shared" si="538"/>
        <v>0</v>
      </c>
      <c r="N219" s="267">
        <f t="shared" si="538"/>
        <v>0</v>
      </c>
      <c r="O219" s="183"/>
      <c r="P219" s="269">
        <f t="shared" ref="P219:V219" si="539">P218*1936.27</f>
        <v>0</v>
      </c>
      <c r="Q219" s="269">
        <f t="shared" si="539"/>
        <v>0</v>
      </c>
      <c r="R219" s="269">
        <f t="shared" si="539"/>
        <v>0</v>
      </c>
      <c r="S219" s="269">
        <f t="shared" si="539"/>
        <v>0</v>
      </c>
      <c r="T219" s="184">
        <f t="shared" si="539"/>
        <v>0</v>
      </c>
      <c r="U219" s="184">
        <f t="shared" si="539"/>
        <v>0</v>
      </c>
      <c r="V219" s="184">
        <f t="shared" si="539"/>
        <v>0</v>
      </c>
    </row>
    <row r="220" spans="1:23" ht="12.75" customHeight="1" x14ac:dyDescent="0.2">
      <c r="A220" s="104">
        <f>IF(Foglio2!$J$7=1,TRUNC(V220,0),TRUNC(U220,0))</f>
        <v>0</v>
      </c>
      <c r="B220" s="245">
        <f t="shared" ref="B220" si="540">C222</f>
        <v>43831</v>
      </c>
      <c r="C220" s="375">
        <f>D208+1</f>
        <v>43831</v>
      </c>
      <c r="D220" s="375">
        <v>44196</v>
      </c>
      <c r="E220" s="246" t="s">
        <v>3</v>
      </c>
      <c r="F220" s="247">
        <v>0</v>
      </c>
      <c r="G220" s="248">
        <f>IF(Foglio2!$J$3=Foglio2!$E$3,'Ausiliari_Coll.Scol. 1^ Pos.Ec.'!E220,IF(Foglio2!$J$3=Foglio2!$E$4,'Collab._Tecnici 1^ Pos.Ec.'!E220,IF(Foglio2!$J$3=Foglio2!$E$5,'Assistenti_Tecnici 1^ Pos.Ec.'!E220,IF(Foglio2!$J$3=Foglio2!$E$6,'Assistenti_Amm.vo 1^ Pos.Ec.'!E220,0))))</f>
        <v>0</v>
      </c>
      <c r="H220" s="248">
        <f>IF(Foglio2!$J$3=Foglio2!$E$3,'Ausiliari_Coll.Scol. 1^ Pos.Ec.'!F220,IF(Foglio2!$J$3=Foglio2!$E$4,'Collab._Tecnici 1^ Pos.Ec.'!F220,IF(Foglio2!$J$3=Foglio2!$E$5,'Assistenti_Tecnici 1^ Pos.Ec.'!F220,IF(Foglio2!$J$3=Foglio2!$E$6,'Assistenti_Amm.vo 1^ Pos.Ec.'!F220,0))))</f>
        <v>0</v>
      </c>
      <c r="I220" s="248">
        <f>IF(Foglio2!$J$3=Foglio2!$E$3,'Ausiliari_Coll.Scol. 1^ Pos.Ec.'!G220,IF(Foglio2!$J$3=Foglio2!$E$4,'Collab._Tecnici 1^ Pos.Ec.'!G220,IF(Foglio2!$J$3=Foglio2!$E$5,'Assistenti_Tecnici 1^ Pos.Ec.'!G220,IF(Foglio2!$J$3=Foglio2!$E$6,'Assistenti_Amm.vo 1^ Pos.Ec.'!G220,0))))</f>
        <v>0</v>
      </c>
      <c r="J220" s="248">
        <f>IF(Foglio2!$J$3=Foglio2!$E$3,'Ausiliari_Coll.Scol. 1^ Pos.Ec.'!H220,IF(Foglio2!$J$3=Foglio2!$E$4,'Collab._Tecnici 1^ Pos.Ec.'!H220,IF(Foglio2!$J$3=Foglio2!$E$5,'Assistenti_Tecnici 1^ Pos.Ec.'!H220,IF(Foglio2!$J$3=Foglio2!$E$6,'Assistenti_Amm.vo 1^ Pos.Ec.'!H220,0))))</f>
        <v>0</v>
      </c>
      <c r="K220" s="248">
        <f>IF(Foglio2!$J$3=Foglio2!$E$3,'Ausiliari_Coll.Scol. 1^ Pos.Ec.'!I220,IF(Foglio2!$J$3=Foglio2!$E$4,'Collab._Tecnici 1^ Pos.Ec.'!I220,IF(Foglio2!$J$3=Foglio2!$E$5,'Assistenti_Tecnici 1^ Pos.Ec.'!I220,IF(Foglio2!$J$3=Foglio2!$E$6,'Assistenti_Amm.vo 1^ Pos.Ec.'!I220,0))))</f>
        <v>0</v>
      </c>
      <c r="L220" s="248">
        <f>IF(Foglio2!$J$3=Foglio2!$E$3,'Ausiliari_Coll.Scol. 1^ Pos.Ec.'!J220,IF(Foglio2!$J$3=Foglio2!$E$4,'Collab._Tecnici 1^ Pos.Ec.'!J220,IF(Foglio2!$J$3=Foglio2!$E$5,'Assistenti_Tecnici 1^ Pos.Ec.'!J220,IF(Foglio2!$J$3=Foglio2!$E$6,'Assistenti_Amm.vo 1^ Pos.Ec.'!J220,0))))</f>
        <v>0</v>
      </c>
      <c r="M220" s="248">
        <f>IF(Foglio2!$J$3=Foglio2!$E$3,'Ausiliari_Coll.Scol. 1^ Pos.Ec.'!K220,IF(Foglio2!$J$3=Foglio2!$E$4,'Collab._Tecnici 1^ Pos.Ec.'!K220,IF(Foglio2!$J$3=Foglio2!$E$5,'Assistenti_Tecnici 1^ Pos.Ec.'!K220,IF(Foglio2!$J$3=Foglio2!$E$6,'Assistenti_Amm.vo 1^ Pos.Ec.'!K220,0))))</f>
        <v>0</v>
      </c>
      <c r="N220" s="250">
        <f>IF(Foglio2!$J$3=Foglio2!$E$3,'Ausiliari_Coll.Scol. 1^ Pos.Ec.'!L220,IF(Foglio2!$J$3=Foglio2!$E$4,'Collab._Tecnici 1^ Pos.Ec.'!L220,IF(Foglio2!$J$3=Foglio2!$E$5,'Assistenti_Tecnici 1^ Pos.Ec.'!L220,IF(Foglio2!$J$3=Foglio2!$E$6,'Assistenti_Amm.vo 1^ Pos.Ec.'!L220,0))))</f>
        <v>0</v>
      </c>
      <c r="O220" s="251"/>
      <c r="P220" s="252">
        <f>IF(Foglio2!$J$3=Foglio2!$E$3,'Ausiliari_Coll.Scol. 1^ Pos.Ec.'!N220,IF(Foglio2!$J$3=Foglio2!$E$4,'Collab._Tecnici 1^ Pos.Ec.'!N220,IF(Foglio2!$J$3=Foglio2!$E$5,'Assistenti_Tecnici 1^ Pos.Ec.'!N220,IF(Foglio2!$J$3=Foglio2!$E$6,'Assistenti_Amm.vo 1^ Pos.Ec.'!N220,0))))</f>
        <v>0</v>
      </c>
      <c r="Q220" s="252">
        <f>IF(Foglio2!$J$3=Foglio2!$E$3,'Ausiliari_Coll.Scol. 1^ Pos.Ec.'!O220,IF(Foglio2!$J$3=Foglio2!$E$4,'Collab._Tecnici 1^ Pos.Ec.'!O220,IF(Foglio2!$J$3=Foglio2!$E$5,'Assistenti_Tecnici 1^ Pos.Ec.'!O220,IF(Foglio2!$J$3=Foglio2!$E$6,'Assistenti_Amm.vo 1^ Pos.Ec.'!O220,0))))</f>
        <v>0</v>
      </c>
      <c r="R220" s="252">
        <f>IF(Foglio2!$J$3=Foglio2!$E$3,'Ausiliari_Coll.Scol. 1^ Pos.Ec.'!P220,IF(Foglio2!$J$3=Foglio2!$E$4,'Collab._Tecnici 1^ Pos.Ec.'!P220,IF(Foglio2!$J$3=Foglio2!$E$5,'Assistenti_Tecnici 1^ Pos.Ec.'!P220,IF(Foglio2!$J$3=Foglio2!$E$6,'Assistenti_Amm.vo 1^ Pos.Ec.'!P220,0))))</f>
        <v>0</v>
      </c>
      <c r="S220" s="252">
        <f>IF(Foglio2!$J$3=Foglio2!$E$3,'Ausiliari_Coll.Scol. 1^ Pos.Ec.'!Q220,IF(Foglio2!$J$3=Foglio2!$E$4,'Collab._Tecnici 1^ Pos.Ec.'!Q220,IF(Foglio2!$J$3=Foglio2!$E$5,'Assistenti_Tecnici 1^ Pos.Ec.'!Q220,IF(Foglio2!$J$3=Foglio2!$E$6,'Assistenti_Amm.vo 1^ Pos.Ec.'!Q220,0))))</f>
        <v>0</v>
      </c>
      <c r="T220" s="252">
        <f>IF(Foglio2!$J$3=Foglio2!$E$3,'Ausiliari_Coll.Scol. 1^ Pos.Ec.'!R220,IF(Foglio2!$J$3=Foglio2!$E$4,'Collab._Tecnici 1^ Pos.Ec.'!R220,IF(Foglio2!$J$3=Foglio2!$E$5,'Assistenti_Tecnici 1^ Pos.Ec.'!R220,IF(Foglio2!$J$3=Foglio2!$E$6,'Assistenti_Amm.vo 1^ Pos.Ec.'!R220,0))))</f>
        <v>0</v>
      </c>
      <c r="U220" s="252">
        <f t="shared" ref="U220" si="541">(P220)/12*0.8</f>
        <v>0</v>
      </c>
      <c r="V220" s="252">
        <f t="shared" ref="V220" si="542">(P220+R220)/12*0.8</f>
        <v>0</v>
      </c>
      <c r="W220" s="253" t="str">
        <f t="shared" ref="W220" si="543">"Fascia Da "&amp;F220&amp;" a "&amp;F221&amp;" Decorrenza "&amp;DAY(C220)&amp;"/"&amp;MONTH(C220)&amp;"/"&amp;YEAR(C220)</f>
        <v>Fascia Da 0 a 8 Decorrenza 1/1/2020</v>
      </c>
    </row>
    <row r="221" spans="1:23" ht="9" customHeight="1" x14ac:dyDescent="0.2">
      <c r="B221" s="245">
        <f t="shared" si="367"/>
        <v>43832</v>
      </c>
      <c r="C221" s="376"/>
      <c r="D221" s="376"/>
      <c r="E221" s="254" t="s">
        <v>4</v>
      </c>
      <c r="F221" s="255">
        <v>8</v>
      </c>
      <c r="G221" s="267">
        <f t="shared" ref="G221:N221" si="544">G220*1936.27</f>
        <v>0</v>
      </c>
      <c r="H221" s="256">
        <f t="shared" si="544"/>
        <v>0</v>
      </c>
      <c r="I221" s="256">
        <f t="shared" si="544"/>
        <v>0</v>
      </c>
      <c r="J221" s="267">
        <f t="shared" si="544"/>
        <v>0</v>
      </c>
      <c r="K221" s="267">
        <f t="shared" si="544"/>
        <v>0</v>
      </c>
      <c r="L221" s="257">
        <f t="shared" si="544"/>
        <v>0</v>
      </c>
      <c r="M221" s="267">
        <f t="shared" si="544"/>
        <v>0</v>
      </c>
      <c r="N221" s="267">
        <f t="shared" si="544"/>
        <v>0</v>
      </c>
      <c r="O221" s="183"/>
      <c r="P221" s="184">
        <f t="shared" ref="P221:V221" si="545">P220*1936.27</f>
        <v>0</v>
      </c>
      <c r="Q221" s="184">
        <f t="shared" si="545"/>
        <v>0</v>
      </c>
      <c r="R221" s="184">
        <f t="shared" si="545"/>
        <v>0</v>
      </c>
      <c r="S221" s="184">
        <f t="shared" si="545"/>
        <v>0</v>
      </c>
      <c r="T221" s="184">
        <f t="shared" si="545"/>
        <v>0</v>
      </c>
      <c r="U221" s="184">
        <f t="shared" si="545"/>
        <v>0</v>
      </c>
      <c r="V221" s="184">
        <f t="shared" si="545"/>
        <v>0</v>
      </c>
    </row>
    <row r="222" spans="1:23" ht="12.75" customHeight="1" x14ac:dyDescent="0.2">
      <c r="A222" s="104">
        <f>IF(Foglio2!$J$7=1,TRUNC(V222,0),TRUNC(U222,0))</f>
        <v>0</v>
      </c>
      <c r="B222" s="245">
        <f t="shared" si="367"/>
        <v>43833</v>
      </c>
      <c r="C222" s="498">
        <f>C220</f>
        <v>43831</v>
      </c>
      <c r="D222" s="498">
        <f>D220</f>
        <v>44196</v>
      </c>
      <c r="E222" s="259" t="s">
        <v>3</v>
      </c>
      <c r="F222" s="260">
        <v>9</v>
      </c>
      <c r="G222" s="248">
        <f>IF(Foglio2!$J$3=Foglio2!$E$3,'Ausiliari_Coll.Scol. 1^ Pos.Ec.'!E222,IF(Foglio2!$J$3=Foglio2!$E$4,'Collab._Tecnici 1^ Pos.Ec.'!E222,IF(Foglio2!$J$3=Foglio2!$E$5,'Assistenti_Tecnici 1^ Pos.Ec.'!E222,IF(Foglio2!$J$3=Foglio2!$E$6,'Assistenti_Amm.vo 1^ Pos.Ec.'!E222,0))))</f>
        <v>0</v>
      </c>
      <c r="H222" s="248">
        <f>IF(Foglio2!$J$3=Foglio2!$E$3,'Ausiliari_Coll.Scol. 1^ Pos.Ec.'!F222,IF(Foglio2!$J$3=Foglio2!$E$4,'Collab._Tecnici 1^ Pos.Ec.'!F222,IF(Foglio2!$J$3=Foglio2!$E$5,'Assistenti_Tecnici 1^ Pos.Ec.'!F222,IF(Foglio2!$J$3=Foglio2!$E$6,'Assistenti_Amm.vo 1^ Pos.Ec.'!F222,0))))</f>
        <v>0</v>
      </c>
      <c r="I222" s="248">
        <f>IF(Foglio2!$J$3=Foglio2!$E$3,'Ausiliari_Coll.Scol. 1^ Pos.Ec.'!G222,IF(Foglio2!$J$3=Foglio2!$E$4,'Collab._Tecnici 1^ Pos.Ec.'!G222,IF(Foglio2!$J$3=Foglio2!$E$5,'Assistenti_Tecnici 1^ Pos.Ec.'!G222,IF(Foglio2!$J$3=Foglio2!$E$6,'Assistenti_Amm.vo 1^ Pos.Ec.'!G222,0))))</f>
        <v>0</v>
      </c>
      <c r="J222" s="248">
        <f>IF(Foglio2!$J$3=Foglio2!$E$3,'Ausiliari_Coll.Scol. 1^ Pos.Ec.'!H222,IF(Foglio2!$J$3=Foglio2!$E$4,'Collab._Tecnici 1^ Pos.Ec.'!H222,IF(Foglio2!$J$3=Foglio2!$E$5,'Assistenti_Tecnici 1^ Pos.Ec.'!H222,IF(Foglio2!$J$3=Foglio2!$E$6,'Assistenti_Amm.vo 1^ Pos.Ec.'!H222,0))))</f>
        <v>0</v>
      </c>
      <c r="K222" s="248">
        <f>IF(Foglio2!$J$3=Foglio2!$E$3,'Ausiliari_Coll.Scol. 1^ Pos.Ec.'!I222,IF(Foglio2!$J$3=Foglio2!$E$4,'Collab._Tecnici 1^ Pos.Ec.'!I222,IF(Foglio2!$J$3=Foglio2!$E$5,'Assistenti_Tecnici 1^ Pos.Ec.'!I222,IF(Foglio2!$J$3=Foglio2!$E$6,'Assistenti_Amm.vo 1^ Pos.Ec.'!I222,0))))</f>
        <v>0</v>
      </c>
      <c r="L222" s="248">
        <f>IF(Foglio2!$J$3=Foglio2!$E$3,'Ausiliari_Coll.Scol. 1^ Pos.Ec.'!J222,IF(Foglio2!$J$3=Foglio2!$E$4,'Collab._Tecnici 1^ Pos.Ec.'!J222,IF(Foglio2!$J$3=Foglio2!$E$5,'Assistenti_Tecnici 1^ Pos.Ec.'!J222,IF(Foglio2!$J$3=Foglio2!$E$6,'Assistenti_Amm.vo 1^ Pos.Ec.'!J222,0))))</f>
        <v>0</v>
      </c>
      <c r="M222" s="248">
        <f>IF(Foglio2!$J$3=Foglio2!$E$3,'Ausiliari_Coll.Scol. 1^ Pos.Ec.'!K222,IF(Foglio2!$J$3=Foglio2!$E$4,'Collab._Tecnici 1^ Pos.Ec.'!K222,IF(Foglio2!$J$3=Foglio2!$E$5,'Assistenti_Tecnici 1^ Pos.Ec.'!K222,IF(Foglio2!$J$3=Foglio2!$E$6,'Assistenti_Amm.vo 1^ Pos.Ec.'!K222,0))))</f>
        <v>0</v>
      </c>
      <c r="N222" s="250">
        <f>IF(Foglio2!$J$3=Foglio2!$E$3,'Ausiliari_Coll.Scol. 1^ Pos.Ec.'!L222,IF(Foglio2!$J$3=Foglio2!$E$4,'Collab._Tecnici 1^ Pos.Ec.'!L222,IF(Foglio2!$J$3=Foglio2!$E$5,'Assistenti_Tecnici 1^ Pos.Ec.'!L222,IF(Foglio2!$J$3=Foglio2!$E$6,'Assistenti_Amm.vo 1^ Pos.Ec.'!L222,0))))</f>
        <v>0</v>
      </c>
      <c r="O222" s="251"/>
      <c r="P222" s="252">
        <f>IF(Foglio2!$J$3=Foglio2!$E$3,'Ausiliari_Coll.Scol. 1^ Pos.Ec.'!N222,IF(Foglio2!$J$3=Foglio2!$E$4,'Collab._Tecnici 1^ Pos.Ec.'!N222,IF(Foglio2!$J$3=Foglio2!$E$5,'Assistenti_Tecnici 1^ Pos.Ec.'!N222,IF(Foglio2!$J$3=Foglio2!$E$6,'Assistenti_Amm.vo 1^ Pos.Ec.'!N222,0))))</f>
        <v>0</v>
      </c>
      <c r="Q222" s="252">
        <f>IF(Foglio2!$J$3=Foglio2!$E$3,'Ausiliari_Coll.Scol. 1^ Pos.Ec.'!O222,IF(Foglio2!$J$3=Foglio2!$E$4,'Collab._Tecnici 1^ Pos.Ec.'!O222,IF(Foglio2!$J$3=Foglio2!$E$5,'Assistenti_Tecnici 1^ Pos.Ec.'!O222,IF(Foglio2!$J$3=Foglio2!$E$6,'Assistenti_Amm.vo 1^ Pos.Ec.'!O222,0))))</f>
        <v>0</v>
      </c>
      <c r="R222" s="252">
        <f>IF(Foglio2!$J$3=Foglio2!$E$3,'Ausiliari_Coll.Scol. 1^ Pos.Ec.'!P222,IF(Foglio2!$J$3=Foglio2!$E$4,'Collab._Tecnici 1^ Pos.Ec.'!P222,IF(Foglio2!$J$3=Foglio2!$E$5,'Assistenti_Tecnici 1^ Pos.Ec.'!P222,IF(Foglio2!$J$3=Foglio2!$E$6,'Assistenti_Amm.vo 1^ Pos.Ec.'!P222,0))))</f>
        <v>0</v>
      </c>
      <c r="S222" s="252">
        <f>IF(Foglio2!$J$3=Foglio2!$E$3,'Ausiliari_Coll.Scol. 1^ Pos.Ec.'!Q222,IF(Foglio2!$J$3=Foglio2!$E$4,'Collab._Tecnici 1^ Pos.Ec.'!Q222,IF(Foglio2!$J$3=Foglio2!$E$5,'Assistenti_Tecnici 1^ Pos.Ec.'!Q222,IF(Foglio2!$J$3=Foglio2!$E$6,'Assistenti_Amm.vo 1^ Pos.Ec.'!Q222,0))))</f>
        <v>0</v>
      </c>
      <c r="T222" s="252">
        <f>IF(Foglio2!$J$3=Foglio2!$E$3,'Ausiliari_Coll.Scol. 1^ Pos.Ec.'!R222,IF(Foglio2!$J$3=Foglio2!$E$4,'Collab._Tecnici 1^ Pos.Ec.'!R222,IF(Foglio2!$J$3=Foglio2!$E$5,'Assistenti_Tecnici 1^ Pos.Ec.'!R222,IF(Foglio2!$J$3=Foglio2!$E$6,'Assistenti_Amm.vo 1^ Pos.Ec.'!R222,0))))</f>
        <v>0</v>
      </c>
      <c r="U222" s="252">
        <f t="shared" ref="U222" si="546">(P222)/12*0.8</f>
        <v>0</v>
      </c>
      <c r="V222" s="252">
        <f t="shared" ref="V222" si="547">(P222+R222)/12*0.8</f>
        <v>0</v>
      </c>
      <c r="W222" s="253" t="str">
        <f t="shared" ref="W222" si="548">"Fascia Da "&amp;F222&amp;" a "&amp;F223&amp;" Decorrenza "&amp;DAY(C220)&amp;"/"&amp;MONTH(C220)&amp;"/"&amp;YEAR(C220)</f>
        <v>Fascia Da 9 a 14 Decorrenza 1/1/2020</v>
      </c>
    </row>
    <row r="223" spans="1:23" ht="9" customHeight="1" x14ac:dyDescent="0.2">
      <c r="B223" s="245">
        <f t="shared" si="367"/>
        <v>43834</v>
      </c>
      <c r="C223" s="498"/>
      <c r="D223" s="498"/>
      <c r="E223" s="254" t="s">
        <v>4</v>
      </c>
      <c r="F223" s="255">
        <v>14</v>
      </c>
      <c r="G223" s="267">
        <f t="shared" ref="G223:N223" si="549">G222*1936.27</f>
        <v>0</v>
      </c>
      <c r="H223" s="256">
        <f t="shared" si="549"/>
        <v>0</v>
      </c>
      <c r="I223" s="256">
        <f t="shared" si="549"/>
        <v>0</v>
      </c>
      <c r="J223" s="267">
        <f t="shared" si="549"/>
        <v>0</v>
      </c>
      <c r="K223" s="267">
        <f t="shared" si="549"/>
        <v>0</v>
      </c>
      <c r="L223" s="257">
        <f t="shared" si="549"/>
        <v>0</v>
      </c>
      <c r="M223" s="267">
        <f t="shared" si="549"/>
        <v>0</v>
      </c>
      <c r="N223" s="267">
        <f t="shared" si="549"/>
        <v>0</v>
      </c>
      <c r="O223" s="183"/>
      <c r="P223" s="184">
        <f t="shared" ref="P223:V223" si="550">P222*1936.27</f>
        <v>0</v>
      </c>
      <c r="Q223" s="184">
        <f t="shared" si="550"/>
        <v>0</v>
      </c>
      <c r="R223" s="184">
        <f t="shared" si="550"/>
        <v>0</v>
      </c>
      <c r="S223" s="184">
        <f t="shared" si="550"/>
        <v>0</v>
      </c>
      <c r="T223" s="184">
        <f t="shared" si="550"/>
        <v>0</v>
      </c>
      <c r="U223" s="184">
        <f t="shared" si="550"/>
        <v>0</v>
      </c>
      <c r="V223" s="184">
        <f t="shared" si="550"/>
        <v>0</v>
      </c>
    </row>
    <row r="224" spans="1:23" ht="12.75" customHeight="1" x14ac:dyDescent="0.2">
      <c r="A224" s="104">
        <f>IF(Foglio2!$J$7=1,TRUNC(V224,0),TRUNC(U224,0))</f>
        <v>0</v>
      </c>
      <c r="B224" s="245">
        <f t="shared" si="367"/>
        <v>43835</v>
      </c>
      <c r="C224" s="498"/>
      <c r="D224" s="498"/>
      <c r="E224" s="259" t="s">
        <v>3</v>
      </c>
      <c r="F224" s="260">
        <v>15</v>
      </c>
      <c r="G224" s="248">
        <f>IF(Foglio2!$J$3=Foglio2!$E$3,'Ausiliari_Coll.Scol. 1^ Pos.Ec.'!E224,IF(Foglio2!$J$3=Foglio2!$E$4,'Collab._Tecnici 1^ Pos.Ec.'!E224,IF(Foglio2!$J$3=Foglio2!$E$5,'Assistenti_Tecnici 1^ Pos.Ec.'!E224,IF(Foglio2!$J$3=Foglio2!$E$6,'Assistenti_Amm.vo 1^ Pos.Ec.'!E224,0))))</f>
        <v>0</v>
      </c>
      <c r="H224" s="248">
        <f>IF(Foglio2!$J$3=Foglio2!$E$3,'Ausiliari_Coll.Scol. 1^ Pos.Ec.'!F224,IF(Foglio2!$J$3=Foglio2!$E$4,'Collab._Tecnici 1^ Pos.Ec.'!F224,IF(Foglio2!$J$3=Foglio2!$E$5,'Assistenti_Tecnici 1^ Pos.Ec.'!F224,IF(Foglio2!$J$3=Foglio2!$E$6,'Assistenti_Amm.vo 1^ Pos.Ec.'!F224,0))))</f>
        <v>0</v>
      </c>
      <c r="I224" s="248">
        <f>IF(Foglio2!$J$3=Foglio2!$E$3,'Ausiliari_Coll.Scol. 1^ Pos.Ec.'!G224,IF(Foglio2!$J$3=Foglio2!$E$4,'Collab._Tecnici 1^ Pos.Ec.'!G224,IF(Foglio2!$J$3=Foglio2!$E$5,'Assistenti_Tecnici 1^ Pos.Ec.'!G224,IF(Foglio2!$J$3=Foglio2!$E$6,'Assistenti_Amm.vo 1^ Pos.Ec.'!G224,0))))</f>
        <v>0</v>
      </c>
      <c r="J224" s="248">
        <f>IF(Foglio2!$J$3=Foglio2!$E$3,'Ausiliari_Coll.Scol. 1^ Pos.Ec.'!H224,IF(Foglio2!$J$3=Foglio2!$E$4,'Collab._Tecnici 1^ Pos.Ec.'!H224,IF(Foglio2!$J$3=Foglio2!$E$5,'Assistenti_Tecnici 1^ Pos.Ec.'!H224,IF(Foglio2!$J$3=Foglio2!$E$6,'Assistenti_Amm.vo 1^ Pos.Ec.'!H224,0))))</f>
        <v>0</v>
      </c>
      <c r="K224" s="248">
        <f>IF(Foglio2!$J$3=Foglio2!$E$3,'Ausiliari_Coll.Scol. 1^ Pos.Ec.'!I224,IF(Foglio2!$J$3=Foglio2!$E$4,'Collab._Tecnici 1^ Pos.Ec.'!I224,IF(Foglio2!$J$3=Foglio2!$E$5,'Assistenti_Tecnici 1^ Pos.Ec.'!I224,IF(Foglio2!$J$3=Foglio2!$E$6,'Assistenti_Amm.vo 1^ Pos.Ec.'!I224,0))))</f>
        <v>0</v>
      </c>
      <c r="L224" s="248">
        <f>IF(Foglio2!$J$3=Foglio2!$E$3,'Ausiliari_Coll.Scol. 1^ Pos.Ec.'!J224,IF(Foglio2!$J$3=Foglio2!$E$4,'Collab._Tecnici 1^ Pos.Ec.'!J224,IF(Foglio2!$J$3=Foglio2!$E$5,'Assistenti_Tecnici 1^ Pos.Ec.'!J224,IF(Foglio2!$J$3=Foglio2!$E$6,'Assistenti_Amm.vo 1^ Pos.Ec.'!J224,0))))</f>
        <v>0</v>
      </c>
      <c r="M224" s="248">
        <f>IF(Foglio2!$J$3=Foglio2!$E$3,'Ausiliari_Coll.Scol. 1^ Pos.Ec.'!K224,IF(Foglio2!$J$3=Foglio2!$E$4,'Collab._Tecnici 1^ Pos.Ec.'!K224,IF(Foglio2!$J$3=Foglio2!$E$5,'Assistenti_Tecnici 1^ Pos.Ec.'!K224,IF(Foglio2!$J$3=Foglio2!$E$6,'Assistenti_Amm.vo 1^ Pos.Ec.'!K224,0))))</f>
        <v>0</v>
      </c>
      <c r="N224" s="250">
        <f>IF(Foglio2!$J$3=Foglio2!$E$3,'Ausiliari_Coll.Scol. 1^ Pos.Ec.'!L224,IF(Foglio2!$J$3=Foglio2!$E$4,'Collab._Tecnici 1^ Pos.Ec.'!L224,IF(Foglio2!$J$3=Foglio2!$E$5,'Assistenti_Tecnici 1^ Pos.Ec.'!L224,IF(Foglio2!$J$3=Foglio2!$E$6,'Assistenti_Amm.vo 1^ Pos.Ec.'!L224,0))))</f>
        <v>0</v>
      </c>
      <c r="O224" s="251"/>
      <c r="P224" s="252">
        <f>IF(Foglio2!$J$3=Foglio2!$E$3,'Ausiliari_Coll.Scol. 1^ Pos.Ec.'!N224,IF(Foglio2!$J$3=Foglio2!$E$4,'Collab._Tecnici 1^ Pos.Ec.'!N224,IF(Foglio2!$J$3=Foglio2!$E$5,'Assistenti_Tecnici 1^ Pos.Ec.'!N224,IF(Foglio2!$J$3=Foglio2!$E$6,'Assistenti_Amm.vo 1^ Pos.Ec.'!N224,0))))</f>
        <v>0</v>
      </c>
      <c r="Q224" s="252">
        <f>IF(Foglio2!$J$3=Foglio2!$E$3,'Ausiliari_Coll.Scol. 1^ Pos.Ec.'!O224,IF(Foglio2!$J$3=Foglio2!$E$4,'Collab._Tecnici 1^ Pos.Ec.'!O224,IF(Foglio2!$J$3=Foglio2!$E$5,'Assistenti_Tecnici 1^ Pos.Ec.'!O224,IF(Foglio2!$J$3=Foglio2!$E$6,'Assistenti_Amm.vo 1^ Pos.Ec.'!O224,0))))</f>
        <v>0</v>
      </c>
      <c r="R224" s="252">
        <f>IF(Foglio2!$J$3=Foglio2!$E$3,'Ausiliari_Coll.Scol. 1^ Pos.Ec.'!P224,IF(Foglio2!$J$3=Foglio2!$E$4,'Collab._Tecnici 1^ Pos.Ec.'!P224,IF(Foglio2!$J$3=Foglio2!$E$5,'Assistenti_Tecnici 1^ Pos.Ec.'!P224,IF(Foglio2!$J$3=Foglio2!$E$6,'Assistenti_Amm.vo 1^ Pos.Ec.'!P224,0))))</f>
        <v>0</v>
      </c>
      <c r="S224" s="252">
        <f>IF(Foglio2!$J$3=Foglio2!$E$3,'Ausiliari_Coll.Scol. 1^ Pos.Ec.'!Q224,IF(Foglio2!$J$3=Foglio2!$E$4,'Collab._Tecnici 1^ Pos.Ec.'!Q224,IF(Foglio2!$J$3=Foglio2!$E$5,'Assistenti_Tecnici 1^ Pos.Ec.'!Q224,IF(Foglio2!$J$3=Foglio2!$E$6,'Assistenti_Amm.vo 1^ Pos.Ec.'!Q224,0))))</f>
        <v>0</v>
      </c>
      <c r="T224" s="252">
        <f>IF(Foglio2!$J$3=Foglio2!$E$3,'Ausiliari_Coll.Scol. 1^ Pos.Ec.'!R224,IF(Foglio2!$J$3=Foglio2!$E$4,'Collab._Tecnici 1^ Pos.Ec.'!R224,IF(Foglio2!$J$3=Foglio2!$E$5,'Assistenti_Tecnici 1^ Pos.Ec.'!R224,IF(Foglio2!$J$3=Foglio2!$E$6,'Assistenti_Amm.vo 1^ Pos.Ec.'!R224,0))))</f>
        <v>0</v>
      </c>
      <c r="U224" s="252">
        <f t="shared" ref="U224" si="551">(P224)/12*0.8</f>
        <v>0</v>
      </c>
      <c r="V224" s="252">
        <f t="shared" ref="V224" si="552">(P224+R224)/12*0.8</f>
        <v>0</v>
      </c>
      <c r="W224" s="253" t="str">
        <f t="shared" ref="W224" si="553">"Fascia Da "&amp;F224&amp;" a "&amp;F225&amp;" Decorrenza "&amp;DAY(C220)&amp;"/"&amp;MONTH(C220)&amp;"/"&amp;YEAR(C220)</f>
        <v>Fascia Da 15 a 20 Decorrenza 1/1/2020</v>
      </c>
    </row>
    <row r="225" spans="1:23" ht="9" customHeight="1" x14ac:dyDescent="0.2">
      <c r="B225" s="245">
        <f t="shared" si="367"/>
        <v>43836</v>
      </c>
      <c r="C225" s="498"/>
      <c r="D225" s="498"/>
      <c r="E225" s="254" t="s">
        <v>4</v>
      </c>
      <c r="F225" s="255">
        <v>20</v>
      </c>
      <c r="G225" s="267">
        <f t="shared" ref="G225:N225" si="554">G224*1936.27</f>
        <v>0</v>
      </c>
      <c r="H225" s="256">
        <f t="shared" si="554"/>
        <v>0</v>
      </c>
      <c r="I225" s="256">
        <f t="shared" si="554"/>
        <v>0</v>
      </c>
      <c r="J225" s="267">
        <f t="shared" si="554"/>
        <v>0</v>
      </c>
      <c r="K225" s="267">
        <f t="shared" si="554"/>
        <v>0</v>
      </c>
      <c r="L225" s="257">
        <f t="shared" si="554"/>
        <v>0</v>
      </c>
      <c r="M225" s="267">
        <f t="shared" si="554"/>
        <v>0</v>
      </c>
      <c r="N225" s="267">
        <f t="shared" si="554"/>
        <v>0</v>
      </c>
      <c r="O225" s="183"/>
      <c r="P225" s="184">
        <f t="shared" ref="P225:V225" si="555">P224*1936.27</f>
        <v>0</v>
      </c>
      <c r="Q225" s="184">
        <f t="shared" si="555"/>
        <v>0</v>
      </c>
      <c r="R225" s="184">
        <f t="shared" si="555"/>
        <v>0</v>
      </c>
      <c r="S225" s="184">
        <f t="shared" si="555"/>
        <v>0</v>
      </c>
      <c r="T225" s="184">
        <f t="shared" si="555"/>
        <v>0</v>
      </c>
      <c r="U225" s="184">
        <f t="shared" si="555"/>
        <v>0</v>
      </c>
      <c r="V225" s="184">
        <f t="shared" si="555"/>
        <v>0</v>
      </c>
    </row>
    <row r="226" spans="1:23" ht="12.75" customHeight="1" x14ac:dyDescent="0.2">
      <c r="A226" s="104">
        <f>IF(Foglio2!$J$7=1,TRUNC(V226,0),TRUNC(U226,0))</f>
        <v>0</v>
      </c>
      <c r="B226" s="245">
        <f t="shared" si="367"/>
        <v>43837</v>
      </c>
      <c r="C226" s="498"/>
      <c r="D226" s="498"/>
      <c r="E226" s="259" t="s">
        <v>3</v>
      </c>
      <c r="F226" s="260">
        <v>21</v>
      </c>
      <c r="G226" s="248">
        <f>IF(Foglio2!$J$3=Foglio2!$E$3,'Ausiliari_Coll.Scol. 1^ Pos.Ec.'!E226,IF(Foglio2!$J$3=Foglio2!$E$4,'Collab._Tecnici 1^ Pos.Ec.'!E226,IF(Foglio2!$J$3=Foglio2!$E$5,'Assistenti_Tecnici 1^ Pos.Ec.'!E226,IF(Foglio2!$J$3=Foglio2!$E$6,'Assistenti_Amm.vo 1^ Pos.Ec.'!E226,0))))</f>
        <v>0</v>
      </c>
      <c r="H226" s="248">
        <f>IF(Foglio2!$J$3=Foglio2!$E$3,'Ausiliari_Coll.Scol. 1^ Pos.Ec.'!F226,IF(Foglio2!$J$3=Foglio2!$E$4,'Collab._Tecnici 1^ Pos.Ec.'!F226,IF(Foglio2!$J$3=Foglio2!$E$5,'Assistenti_Tecnici 1^ Pos.Ec.'!F226,IF(Foglio2!$J$3=Foglio2!$E$6,'Assistenti_Amm.vo 1^ Pos.Ec.'!F226,0))))</f>
        <v>0</v>
      </c>
      <c r="I226" s="248">
        <f>IF(Foglio2!$J$3=Foglio2!$E$3,'Ausiliari_Coll.Scol. 1^ Pos.Ec.'!G226,IF(Foglio2!$J$3=Foglio2!$E$4,'Collab._Tecnici 1^ Pos.Ec.'!G226,IF(Foglio2!$J$3=Foglio2!$E$5,'Assistenti_Tecnici 1^ Pos.Ec.'!G226,IF(Foglio2!$J$3=Foglio2!$E$6,'Assistenti_Amm.vo 1^ Pos.Ec.'!G226,0))))</f>
        <v>0</v>
      </c>
      <c r="J226" s="248">
        <f>IF(Foglio2!$J$3=Foglio2!$E$3,'Ausiliari_Coll.Scol. 1^ Pos.Ec.'!H226,IF(Foglio2!$J$3=Foglio2!$E$4,'Collab._Tecnici 1^ Pos.Ec.'!H226,IF(Foglio2!$J$3=Foglio2!$E$5,'Assistenti_Tecnici 1^ Pos.Ec.'!H226,IF(Foglio2!$J$3=Foglio2!$E$6,'Assistenti_Amm.vo 1^ Pos.Ec.'!H226,0))))</f>
        <v>0</v>
      </c>
      <c r="K226" s="248">
        <f>IF(Foglio2!$J$3=Foglio2!$E$3,'Ausiliari_Coll.Scol. 1^ Pos.Ec.'!I226,IF(Foglio2!$J$3=Foglio2!$E$4,'Collab._Tecnici 1^ Pos.Ec.'!I226,IF(Foglio2!$J$3=Foglio2!$E$5,'Assistenti_Tecnici 1^ Pos.Ec.'!I226,IF(Foglio2!$J$3=Foglio2!$E$6,'Assistenti_Amm.vo 1^ Pos.Ec.'!I226,0))))</f>
        <v>0</v>
      </c>
      <c r="L226" s="248">
        <f>IF(Foglio2!$J$3=Foglio2!$E$3,'Ausiliari_Coll.Scol. 1^ Pos.Ec.'!J226,IF(Foglio2!$J$3=Foglio2!$E$4,'Collab._Tecnici 1^ Pos.Ec.'!J226,IF(Foglio2!$J$3=Foglio2!$E$5,'Assistenti_Tecnici 1^ Pos.Ec.'!J226,IF(Foglio2!$J$3=Foglio2!$E$6,'Assistenti_Amm.vo 1^ Pos.Ec.'!J226,0))))</f>
        <v>0</v>
      </c>
      <c r="M226" s="248">
        <f>IF(Foglio2!$J$3=Foglio2!$E$3,'Ausiliari_Coll.Scol. 1^ Pos.Ec.'!K226,IF(Foglio2!$J$3=Foglio2!$E$4,'Collab._Tecnici 1^ Pos.Ec.'!K226,IF(Foglio2!$J$3=Foglio2!$E$5,'Assistenti_Tecnici 1^ Pos.Ec.'!K226,IF(Foglio2!$J$3=Foglio2!$E$6,'Assistenti_Amm.vo 1^ Pos.Ec.'!K226,0))))</f>
        <v>0</v>
      </c>
      <c r="N226" s="250">
        <f>IF(Foglio2!$J$3=Foglio2!$E$3,'Ausiliari_Coll.Scol. 1^ Pos.Ec.'!L226,IF(Foglio2!$J$3=Foglio2!$E$4,'Collab._Tecnici 1^ Pos.Ec.'!L226,IF(Foglio2!$J$3=Foglio2!$E$5,'Assistenti_Tecnici 1^ Pos.Ec.'!L226,IF(Foglio2!$J$3=Foglio2!$E$6,'Assistenti_Amm.vo 1^ Pos.Ec.'!L226,0))))</f>
        <v>0</v>
      </c>
      <c r="O226" s="251"/>
      <c r="P226" s="252">
        <f>IF(Foglio2!$J$3=Foglio2!$E$3,'Ausiliari_Coll.Scol. 1^ Pos.Ec.'!N226,IF(Foglio2!$J$3=Foglio2!$E$4,'Collab._Tecnici 1^ Pos.Ec.'!N226,IF(Foglio2!$J$3=Foglio2!$E$5,'Assistenti_Tecnici 1^ Pos.Ec.'!N226,IF(Foglio2!$J$3=Foglio2!$E$6,'Assistenti_Amm.vo 1^ Pos.Ec.'!N226,0))))</f>
        <v>0</v>
      </c>
      <c r="Q226" s="252">
        <f>IF(Foglio2!$J$3=Foglio2!$E$3,'Ausiliari_Coll.Scol. 1^ Pos.Ec.'!O226,IF(Foglio2!$J$3=Foglio2!$E$4,'Collab._Tecnici 1^ Pos.Ec.'!O226,IF(Foglio2!$J$3=Foglio2!$E$5,'Assistenti_Tecnici 1^ Pos.Ec.'!O226,IF(Foglio2!$J$3=Foglio2!$E$6,'Assistenti_Amm.vo 1^ Pos.Ec.'!O226,0))))</f>
        <v>0</v>
      </c>
      <c r="R226" s="252">
        <f>IF(Foglio2!$J$3=Foglio2!$E$3,'Ausiliari_Coll.Scol. 1^ Pos.Ec.'!P226,IF(Foglio2!$J$3=Foglio2!$E$4,'Collab._Tecnici 1^ Pos.Ec.'!P226,IF(Foglio2!$J$3=Foglio2!$E$5,'Assistenti_Tecnici 1^ Pos.Ec.'!P226,IF(Foglio2!$J$3=Foglio2!$E$6,'Assistenti_Amm.vo 1^ Pos.Ec.'!P226,0))))</f>
        <v>0</v>
      </c>
      <c r="S226" s="252">
        <f>IF(Foglio2!$J$3=Foglio2!$E$3,'Ausiliari_Coll.Scol. 1^ Pos.Ec.'!Q226,IF(Foglio2!$J$3=Foglio2!$E$4,'Collab._Tecnici 1^ Pos.Ec.'!Q226,IF(Foglio2!$J$3=Foglio2!$E$5,'Assistenti_Tecnici 1^ Pos.Ec.'!Q226,IF(Foglio2!$J$3=Foglio2!$E$6,'Assistenti_Amm.vo 1^ Pos.Ec.'!Q226,0))))</f>
        <v>0</v>
      </c>
      <c r="T226" s="252">
        <f>IF(Foglio2!$J$3=Foglio2!$E$3,'Ausiliari_Coll.Scol. 1^ Pos.Ec.'!R226,IF(Foglio2!$J$3=Foglio2!$E$4,'Collab._Tecnici 1^ Pos.Ec.'!R226,IF(Foglio2!$J$3=Foglio2!$E$5,'Assistenti_Tecnici 1^ Pos.Ec.'!R226,IF(Foglio2!$J$3=Foglio2!$E$6,'Assistenti_Amm.vo 1^ Pos.Ec.'!R226,0))))</f>
        <v>0</v>
      </c>
      <c r="U226" s="252">
        <f t="shared" ref="U226" si="556">(P226)/12*0.8</f>
        <v>0</v>
      </c>
      <c r="V226" s="252">
        <f t="shared" ref="V226" si="557">(P226+R226)/12*0.8</f>
        <v>0</v>
      </c>
      <c r="W226" s="253" t="str">
        <f t="shared" ref="W226" si="558">"Fascia Da "&amp;F226&amp;" a "&amp;F227&amp;" Decorrenza "&amp;DAY(C220)&amp;"/"&amp;MONTH(C220)&amp;"/"&amp;YEAR(C220)</f>
        <v>Fascia Da 21 a 27 Decorrenza 1/1/2020</v>
      </c>
    </row>
    <row r="227" spans="1:23" ht="9" customHeight="1" x14ac:dyDescent="0.2">
      <c r="B227" s="245">
        <f t="shared" si="367"/>
        <v>43838</v>
      </c>
      <c r="C227" s="498"/>
      <c r="D227" s="498"/>
      <c r="E227" s="254" t="s">
        <v>4</v>
      </c>
      <c r="F227" s="255">
        <v>27</v>
      </c>
      <c r="G227" s="267">
        <f t="shared" ref="G227:N227" si="559">G226*1936.27</f>
        <v>0</v>
      </c>
      <c r="H227" s="256">
        <f t="shared" si="559"/>
        <v>0</v>
      </c>
      <c r="I227" s="256">
        <f t="shared" si="559"/>
        <v>0</v>
      </c>
      <c r="J227" s="267">
        <f t="shared" si="559"/>
        <v>0</v>
      </c>
      <c r="K227" s="267">
        <f t="shared" si="559"/>
        <v>0</v>
      </c>
      <c r="L227" s="257">
        <f t="shared" si="559"/>
        <v>0</v>
      </c>
      <c r="M227" s="267">
        <f t="shared" si="559"/>
        <v>0</v>
      </c>
      <c r="N227" s="267">
        <f t="shared" si="559"/>
        <v>0</v>
      </c>
      <c r="O227" s="183"/>
      <c r="P227" s="184">
        <f t="shared" ref="P227:V227" si="560">P226*1936.27</f>
        <v>0</v>
      </c>
      <c r="Q227" s="184">
        <f t="shared" si="560"/>
        <v>0</v>
      </c>
      <c r="R227" s="184">
        <f t="shared" si="560"/>
        <v>0</v>
      </c>
      <c r="S227" s="184">
        <f t="shared" si="560"/>
        <v>0</v>
      </c>
      <c r="T227" s="184">
        <f t="shared" si="560"/>
        <v>0</v>
      </c>
      <c r="U227" s="184">
        <f t="shared" si="560"/>
        <v>0</v>
      </c>
      <c r="V227" s="184">
        <f t="shared" si="560"/>
        <v>0</v>
      </c>
    </row>
    <row r="228" spans="1:23" ht="12.75" customHeight="1" x14ac:dyDescent="0.2">
      <c r="A228" s="104">
        <f>IF(Foglio2!$J$7=1,TRUNC(V228,0),TRUNC(U228,0))</f>
        <v>0</v>
      </c>
      <c r="B228" s="245">
        <f t="shared" si="367"/>
        <v>43839</v>
      </c>
      <c r="C228" s="498"/>
      <c r="D228" s="498"/>
      <c r="E228" s="259" t="s">
        <v>3</v>
      </c>
      <c r="F228" s="260">
        <v>28</v>
      </c>
      <c r="G228" s="248">
        <f>IF(Foglio2!$J$3=Foglio2!$E$3,'Ausiliari_Coll.Scol. 1^ Pos.Ec.'!E228,IF(Foglio2!$J$3=Foglio2!$E$4,'Collab._Tecnici 1^ Pos.Ec.'!E228,IF(Foglio2!$J$3=Foglio2!$E$5,'Assistenti_Tecnici 1^ Pos.Ec.'!E228,IF(Foglio2!$J$3=Foglio2!$E$6,'Assistenti_Amm.vo 1^ Pos.Ec.'!E228,0))))</f>
        <v>0</v>
      </c>
      <c r="H228" s="248">
        <f>IF(Foglio2!$J$3=Foglio2!$E$3,'Ausiliari_Coll.Scol. 1^ Pos.Ec.'!F228,IF(Foglio2!$J$3=Foglio2!$E$4,'Collab._Tecnici 1^ Pos.Ec.'!F228,IF(Foglio2!$J$3=Foglio2!$E$5,'Assistenti_Tecnici 1^ Pos.Ec.'!F228,IF(Foglio2!$J$3=Foglio2!$E$6,'Assistenti_Amm.vo 1^ Pos.Ec.'!F228,0))))</f>
        <v>0</v>
      </c>
      <c r="I228" s="248">
        <f>IF(Foglio2!$J$3=Foglio2!$E$3,'Ausiliari_Coll.Scol. 1^ Pos.Ec.'!G228,IF(Foglio2!$J$3=Foglio2!$E$4,'Collab._Tecnici 1^ Pos.Ec.'!G228,IF(Foglio2!$J$3=Foglio2!$E$5,'Assistenti_Tecnici 1^ Pos.Ec.'!G228,IF(Foglio2!$J$3=Foglio2!$E$6,'Assistenti_Amm.vo 1^ Pos.Ec.'!G228,0))))</f>
        <v>0</v>
      </c>
      <c r="J228" s="248">
        <f>IF(Foglio2!$J$3=Foglio2!$E$3,'Ausiliari_Coll.Scol. 1^ Pos.Ec.'!H228,IF(Foglio2!$J$3=Foglio2!$E$4,'Collab._Tecnici 1^ Pos.Ec.'!H228,IF(Foglio2!$J$3=Foglio2!$E$5,'Assistenti_Tecnici 1^ Pos.Ec.'!H228,IF(Foglio2!$J$3=Foglio2!$E$6,'Assistenti_Amm.vo 1^ Pos.Ec.'!H228,0))))</f>
        <v>0</v>
      </c>
      <c r="K228" s="248">
        <f>IF(Foglio2!$J$3=Foglio2!$E$3,'Ausiliari_Coll.Scol. 1^ Pos.Ec.'!I228,IF(Foglio2!$J$3=Foglio2!$E$4,'Collab._Tecnici 1^ Pos.Ec.'!I228,IF(Foglio2!$J$3=Foglio2!$E$5,'Assistenti_Tecnici 1^ Pos.Ec.'!I228,IF(Foglio2!$J$3=Foglio2!$E$6,'Assistenti_Amm.vo 1^ Pos.Ec.'!I228,0))))</f>
        <v>0</v>
      </c>
      <c r="L228" s="248">
        <f>IF(Foglio2!$J$3=Foglio2!$E$3,'Ausiliari_Coll.Scol. 1^ Pos.Ec.'!J228,IF(Foglio2!$J$3=Foglio2!$E$4,'Collab._Tecnici 1^ Pos.Ec.'!J228,IF(Foglio2!$J$3=Foglio2!$E$5,'Assistenti_Tecnici 1^ Pos.Ec.'!J228,IF(Foglio2!$J$3=Foglio2!$E$6,'Assistenti_Amm.vo 1^ Pos.Ec.'!J228,0))))</f>
        <v>0</v>
      </c>
      <c r="M228" s="248">
        <f>IF(Foglio2!$J$3=Foglio2!$E$3,'Ausiliari_Coll.Scol. 1^ Pos.Ec.'!K228,IF(Foglio2!$J$3=Foglio2!$E$4,'Collab._Tecnici 1^ Pos.Ec.'!K228,IF(Foglio2!$J$3=Foglio2!$E$5,'Assistenti_Tecnici 1^ Pos.Ec.'!K228,IF(Foglio2!$J$3=Foglio2!$E$6,'Assistenti_Amm.vo 1^ Pos.Ec.'!K228,0))))</f>
        <v>0</v>
      </c>
      <c r="N228" s="250">
        <f>IF(Foglio2!$J$3=Foglio2!$E$3,'Ausiliari_Coll.Scol. 1^ Pos.Ec.'!L228,IF(Foglio2!$J$3=Foglio2!$E$4,'Collab._Tecnici 1^ Pos.Ec.'!L228,IF(Foglio2!$J$3=Foglio2!$E$5,'Assistenti_Tecnici 1^ Pos.Ec.'!L228,IF(Foglio2!$J$3=Foglio2!$E$6,'Assistenti_Amm.vo 1^ Pos.Ec.'!L228,0))))</f>
        <v>0</v>
      </c>
      <c r="O228" s="251"/>
      <c r="P228" s="252">
        <f>IF(Foglio2!$J$3=Foglio2!$E$3,'Ausiliari_Coll.Scol. 1^ Pos.Ec.'!N228,IF(Foglio2!$J$3=Foglio2!$E$4,'Collab._Tecnici 1^ Pos.Ec.'!N228,IF(Foglio2!$J$3=Foglio2!$E$5,'Assistenti_Tecnici 1^ Pos.Ec.'!N228,IF(Foglio2!$J$3=Foglio2!$E$6,'Assistenti_Amm.vo 1^ Pos.Ec.'!N228,0))))</f>
        <v>0</v>
      </c>
      <c r="Q228" s="252">
        <f>IF(Foglio2!$J$3=Foglio2!$E$3,'Ausiliari_Coll.Scol. 1^ Pos.Ec.'!O228,IF(Foglio2!$J$3=Foglio2!$E$4,'Collab._Tecnici 1^ Pos.Ec.'!O228,IF(Foglio2!$J$3=Foglio2!$E$5,'Assistenti_Tecnici 1^ Pos.Ec.'!O228,IF(Foglio2!$J$3=Foglio2!$E$6,'Assistenti_Amm.vo 1^ Pos.Ec.'!O228,0))))</f>
        <v>0</v>
      </c>
      <c r="R228" s="252">
        <f>IF(Foglio2!$J$3=Foglio2!$E$3,'Ausiliari_Coll.Scol. 1^ Pos.Ec.'!P228,IF(Foglio2!$J$3=Foglio2!$E$4,'Collab._Tecnici 1^ Pos.Ec.'!P228,IF(Foglio2!$J$3=Foglio2!$E$5,'Assistenti_Tecnici 1^ Pos.Ec.'!P228,IF(Foglio2!$J$3=Foglio2!$E$6,'Assistenti_Amm.vo 1^ Pos.Ec.'!P228,0))))</f>
        <v>0</v>
      </c>
      <c r="S228" s="252">
        <f>IF(Foglio2!$J$3=Foglio2!$E$3,'Ausiliari_Coll.Scol. 1^ Pos.Ec.'!Q228,IF(Foglio2!$J$3=Foglio2!$E$4,'Collab._Tecnici 1^ Pos.Ec.'!Q228,IF(Foglio2!$J$3=Foglio2!$E$5,'Assistenti_Tecnici 1^ Pos.Ec.'!Q228,IF(Foglio2!$J$3=Foglio2!$E$6,'Assistenti_Amm.vo 1^ Pos.Ec.'!Q228,0))))</f>
        <v>0</v>
      </c>
      <c r="T228" s="252">
        <f>IF(Foglio2!$J$3=Foglio2!$E$3,'Ausiliari_Coll.Scol. 1^ Pos.Ec.'!R228,IF(Foglio2!$J$3=Foglio2!$E$4,'Collab._Tecnici 1^ Pos.Ec.'!R228,IF(Foglio2!$J$3=Foglio2!$E$5,'Assistenti_Tecnici 1^ Pos.Ec.'!R228,IF(Foglio2!$J$3=Foglio2!$E$6,'Assistenti_Amm.vo 1^ Pos.Ec.'!R228,0))))</f>
        <v>0</v>
      </c>
      <c r="U228" s="252">
        <f t="shared" ref="U228" si="561">(P228)/12*0.8</f>
        <v>0</v>
      </c>
      <c r="V228" s="252">
        <f t="shared" ref="V228" si="562">(P228+R228)/12*0.8</f>
        <v>0</v>
      </c>
      <c r="W228" s="253" t="str">
        <f t="shared" ref="W228" si="563">"Fascia Da "&amp;F228&amp;" a "&amp;F229&amp;" Decorrenza "&amp;DAY(C220)&amp;"/"&amp;MONTH(C220)&amp;"/"&amp;YEAR(C220)</f>
        <v>Fascia Da 28 a 34 Decorrenza 1/1/2020</v>
      </c>
    </row>
    <row r="229" spans="1:23" ht="9" customHeight="1" x14ac:dyDescent="0.2">
      <c r="B229" s="245">
        <f t="shared" si="367"/>
        <v>43840</v>
      </c>
      <c r="C229" s="498"/>
      <c r="D229" s="498"/>
      <c r="E229" s="254" t="s">
        <v>4</v>
      </c>
      <c r="F229" s="255">
        <v>34</v>
      </c>
      <c r="G229" s="267">
        <f t="shared" ref="G229:N229" si="564">G228*1936.27</f>
        <v>0</v>
      </c>
      <c r="H229" s="256">
        <f t="shared" si="564"/>
        <v>0</v>
      </c>
      <c r="I229" s="256">
        <f t="shared" si="564"/>
        <v>0</v>
      </c>
      <c r="J229" s="267">
        <f t="shared" si="564"/>
        <v>0</v>
      </c>
      <c r="K229" s="267">
        <f t="shared" si="564"/>
        <v>0</v>
      </c>
      <c r="L229" s="257">
        <f t="shared" si="564"/>
        <v>0</v>
      </c>
      <c r="M229" s="267">
        <f t="shared" si="564"/>
        <v>0</v>
      </c>
      <c r="N229" s="267">
        <f t="shared" si="564"/>
        <v>0</v>
      </c>
      <c r="O229" s="183"/>
      <c r="P229" s="184">
        <f t="shared" ref="P229:V229" si="565">P228*1936.27</f>
        <v>0</v>
      </c>
      <c r="Q229" s="184">
        <f t="shared" si="565"/>
        <v>0</v>
      </c>
      <c r="R229" s="184">
        <f t="shared" si="565"/>
        <v>0</v>
      </c>
      <c r="S229" s="184">
        <f t="shared" si="565"/>
        <v>0</v>
      </c>
      <c r="T229" s="184">
        <f t="shared" si="565"/>
        <v>0</v>
      </c>
      <c r="U229" s="184">
        <f t="shared" si="565"/>
        <v>0</v>
      </c>
      <c r="V229" s="184">
        <f t="shared" si="565"/>
        <v>0</v>
      </c>
    </row>
    <row r="230" spans="1:23" ht="12.75" customHeight="1" x14ac:dyDescent="0.2">
      <c r="A230" s="104">
        <f>IF(Foglio2!$J$7=1,TRUNC(V230,0),TRUNC(U230,0))</f>
        <v>0</v>
      </c>
      <c r="B230" s="245">
        <f t="shared" si="367"/>
        <v>43841</v>
      </c>
      <c r="C230" s="498"/>
      <c r="D230" s="498"/>
      <c r="E230" s="259" t="s">
        <v>3</v>
      </c>
      <c r="F230" s="260">
        <v>35</v>
      </c>
      <c r="G230" s="248">
        <f>IF(Foglio2!$J$3=Foglio2!$E$3,'Ausiliari_Coll.Scol. 1^ Pos.Ec.'!E230,IF(Foglio2!$J$3=Foglio2!$E$4,'Collab._Tecnici 1^ Pos.Ec.'!E230,IF(Foglio2!$J$3=Foglio2!$E$5,'Assistenti_Tecnici 1^ Pos.Ec.'!E230,IF(Foglio2!$J$3=Foglio2!$E$6,'Assistenti_Amm.vo 1^ Pos.Ec.'!E230,0))))</f>
        <v>0</v>
      </c>
      <c r="H230" s="248">
        <f>IF(Foglio2!$J$3=Foglio2!$E$3,'Ausiliari_Coll.Scol. 1^ Pos.Ec.'!F230,IF(Foglio2!$J$3=Foglio2!$E$4,'Collab._Tecnici 1^ Pos.Ec.'!F230,IF(Foglio2!$J$3=Foglio2!$E$5,'Assistenti_Tecnici 1^ Pos.Ec.'!F230,IF(Foglio2!$J$3=Foglio2!$E$6,'Assistenti_Amm.vo 1^ Pos.Ec.'!F230,0))))</f>
        <v>0</v>
      </c>
      <c r="I230" s="248">
        <f>IF(Foglio2!$J$3=Foglio2!$E$3,'Ausiliari_Coll.Scol. 1^ Pos.Ec.'!G230,IF(Foglio2!$J$3=Foglio2!$E$4,'Collab._Tecnici 1^ Pos.Ec.'!G230,IF(Foglio2!$J$3=Foglio2!$E$5,'Assistenti_Tecnici 1^ Pos.Ec.'!G230,IF(Foglio2!$J$3=Foglio2!$E$6,'Assistenti_Amm.vo 1^ Pos.Ec.'!G230,0))))</f>
        <v>0</v>
      </c>
      <c r="J230" s="248">
        <f>IF(Foglio2!$J$3=Foglio2!$E$3,'Ausiliari_Coll.Scol. 1^ Pos.Ec.'!H230,IF(Foglio2!$J$3=Foglio2!$E$4,'Collab._Tecnici 1^ Pos.Ec.'!H230,IF(Foglio2!$J$3=Foglio2!$E$5,'Assistenti_Tecnici 1^ Pos.Ec.'!H230,IF(Foglio2!$J$3=Foglio2!$E$6,'Assistenti_Amm.vo 1^ Pos.Ec.'!H230,0))))</f>
        <v>0</v>
      </c>
      <c r="K230" s="248">
        <f>IF(Foglio2!$J$3=Foglio2!$E$3,'Ausiliari_Coll.Scol. 1^ Pos.Ec.'!I230,IF(Foglio2!$J$3=Foglio2!$E$4,'Collab._Tecnici 1^ Pos.Ec.'!I230,IF(Foglio2!$J$3=Foglio2!$E$5,'Assistenti_Tecnici 1^ Pos.Ec.'!I230,IF(Foglio2!$J$3=Foglio2!$E$6,'Assistenti_Amm.vo 1^ Pos.Ec.'!I230,0))))</f>
        <v>0</v>
      </c>
      <c r="L230" s="248">
        <f>IF(Foglio2!$J$3=Foglio2!$E$3,'Ausiliari_Coll.Scol. 1^ Pos.Ec.'!J230,IF(Foglio2!$J$3=Foglio2!$E$4,'Collab._Tecnici 1^ Pos.Ec.'!J230,IF(Foglio2!$J$3=Foglio2!$E$5,'Assistenti_Tecnici 1^ Pos.Ec.'!J230,IF(Foglio2!$J$3=Foglio2!$E$6,'Assistenti_Amm.vo 1^ Pos.Ec.'!J230,0))))</f>
        <v>0</v>
      </c>
      <c r="M230" s="248">
        <f>IF(Foglio2!$J$3=Foglio2!$E$3,'Ausiliari_Coll.Scol. 1^ Pos.Ec.'!K230,IF(Foglio2!$J$3=Foglio2!$E$4,'Collab._Tecnici 1^ Pos.Ec.'!K230,IF(Foglio2!$J$3=Foglio2!$E$5,'Assistenti_Tecnici 1^ Pos.Ec.'!K230,IF(Foglio2!$J$3=Foglio2!$E$6,'Assistenti_Amm.vo 1^ Pos.Ec.'!K230,0))))</f>
        <v>0</v>
      </c>
      <c r="N230" s="250">
        <f>IF(Foglio2!$J$3=Foglio2!$E$3,'Ausiliari_Coll.Scol. 1^ Pos.Ec.'!L230,IF(Foglio2!$J$3=Foglio2!$E$4,'Collab._Tecnici 1^ Pos.Ec.'!L230,IF(Foglio2!$J$3=Foglio2!$E$5,'Assistenti_Tecnici 1^ Pos.Ec.'!L230,IF(Foglio2!$J$3=Foglio2!$E$6,'Assistenti_Amm.vo 1^ Pos.Ec.'!L230,0))))</f>
        <v>0</v>
      </c>
      <c r="O230" s="251"/>
      <c r="P230" s="252">
        <f>IF(Foglio2!$J$3=Foglio2!$E$3,'Ausiliari_Coll.Scol. 1^ Pos.Ec.'!N230,IF(Foglio2!$J$3=Foglio2!$E$4,'Collab._Tecnici 1^ Pos.Ec.'!N230,IF(Foglio2!$J$3=Foglio2!$E$5,'Assistenti_Tecnici 1^ Pos.Ec.'!N230,IF(Foglio2!$J$3=Foglio2!$E$6,'Assistenti_Amm.vo 1^ Pos.Ec.'!N230,0))))</f>
        <v>0</v>
      </c>
      <c r="Q230" s="252">
        <f>IF(Foglio2!$J$3=Foglio2!$E$3,'Ausiliari_Coll.Scol. 1^ Pos.Ec.'!O230,IF(Foglio2!$J$3=Foglio2!$E$4,'Collab._Tecnici 1^ Pos.Ec.'!O230,IF(Foglio2!$J$3=Foglio2!$E$5,'Assistenti_Tecnici 1^ Pos.Ec.'!O230,IF(Foglio2!$J$3=Foglio2!$E$6,'Assistenti_Amm.vo 1^ Pos.Ec.'!O230,0))))</f>
        <v>0</v>
      </c>
      <c r="R230" s="252">
        <f>IF(Foglio2!$J$3=Foglio2!$E$3,'Ausiliari_Coll.Scol. 1^ Pos.Ec.'!P230,IF(Foglio2!$J$3=Foglio2!$E$4,'Collab._Tecnici 1^ Pos.Ec.'!P230,IF(Foglio2!$J$3=Foglio2!$E$5,'Assistenti_Tecnici 1^ Pos.Ec.'!P230,IF(Foglio2!$J$3=Foglio2!$E$6,'Assistenti_Amm.vo 1^ Pos.Ec.'!P230,0))))</f>
        <v>0</v>
      </c>
      <c r="S230" s="252">
        <f>IF(Foglio2!$J$3=Foglio2!$E$3,'Ausiliari_Coll.Scol. 1^ Pos.Ec.'!Q230,IF(Foglio2!$J$3=Foglio2!$E$4,'Collab._Tecnici 1^ Pos.Ec.'!Q230,IF(Foglio2!$J$3=Foglio2!$E$5,'Assistenti_Tecnici 1^ Pos.Ec.'!Q230,IF(Foglio2!$J$3=Foglio2!$E$6,'Assistenti_Amm.vo 1^ Pos.Ec.'!Q230,0))))</f>
        <v>0</v>
      </c>
      <c r="T230" s="252">
        <f>IF(Foglio2!$J$3=Foglio2!$E$3,'Ausiliari_Coll.Scol. 1^ Pos.Ec.'!R230,IF(Foglio2!$J$3=Foglio2!$E$4,'Collab._Tecnici 1^ Pos.Ec.'!R230,IF(Foglio2!$J$3=Foglio2!$E$5,'Assistenti_Tecnici 1^ Pos.Ec.'!R230,IF(Foglio2!$J$3=Foglio2!$E$6,'Assistenti_Amm.vo 1^ Pos.Ec.'!R230,0))))</f>
        <v>0</v>
      </c>
      <c r="U230" s="252">
        <f t="shared" ref="U230" si="566">(P230)/12*0.8</f>
        <v>0</v>
      </c>
      <c r="V230" s="252">
        <f t="shared" ref="V230" si="567">(P230+R230)/12*0.8</f>
        <v>0</v>
      </c>
      <c r="W230" s="253" t="str">
        <f t="shared" ref="W230" si="568">"Fascia Da "&amp;F230&amp;" a "&amp;F231&amp;" Decorrenza "&amp;DAY(C220)&amp;"/"&amp;MONTH(C220)&amp;"/"&amp;YEAR(C220)</f>
        <v>Fascia Da 35 a  Decorrenza 1/1/2020</v>
      </c>
    </row>
    <row r="231" spans="1:23" ht="9" customHeight="1" x14ac:dyDescent="0.2">
      <c r="B231" s="245">
        <f t="shared" si="367"/>
        <v>43842</v>
      </c>
      <c r="C231" s="499"/>
      <c r="D231" s="499"/>
      <c r="E231" s="264" t="s">
        <v>4</v>
      </c>
      <c r="F231" s="265"/>
      <c r="G231" s="267">
        <f t="shared" ref="G231:N231" si="569">G230*1936.27</f>
        <v>0</v>
      </c>
      <c r="H231" s="267">
        <f t="shared" si="569"/>
        <v>0</v>
      </c>
      <c r="I231" s="267">
        <f t="shared" si="569"/>
        <v>0</v>
      </c>
      <c r="J231" s="267">
        <f t="shared" si="569"/>
        <v>0</v>
      </c>
      <c r="K231" s="267">
        <f t="shared" si="569"/>
        <v>0</v>
      </c>
      <c r="L231" s="267">
        <f t="shared" si="569"/>
        <v>0</v>
      </c>
      <c r="M231" s="267">
        <f t="shared" si="569"/>
        <v>0</v>
      </c>
      <c r="N231" s="267">
        <f t="shared" si="569"/>
        <v>0</v>
      </c>
      <c r="O231" s="183"/>
      <c r="P231" s="269">
        <f t="shared" ref="P231:V231" si="570">P230*1936.27</f>
        <v>0</v>
      </c>
      <c r="Q231" s="269">
        <f t="shared" si="570"/>
        <v>0</v>
      </c>
      <c r="R231" s="269">
        <f t="shared" si="570"/>
        <v>0</v>
      </c>
      <c r="S231" s="269">
        <f t="shared" si="570"/>
        <v>0</v>
      </c>
      <c r="T231" s="184">
        <f t="shared" si="570"/>
        <v>0</v>
      </c>
      <c r="U231" s="184">
        <f t="shared" si="570"/>
        <v>0</v>
      </c>
      <c r="V231" s="184">
        <f t="shared" si="570"/>
        <v>0</v>
      </c>
    </row>
    <row r="232" spans="1:23" ht="12.75" customHeight="1" x14ac:dyDescent="0.2">
      <c r="A232" s="104">
        <f>IF(Foglio2!$J$7=1,TRUNC(V232,0),TRUNC(U232,0))</f>
        <v>0</v>
      </c>
      <c r="B232" s="245">
        <f t="shared" ref="B232" si="571">C234</f>
        <v>44197</v>
      </c>
      <c r="C232" s="492">
        <f>D220+1</f>
        <v>44197</v>
      </c>
      <c r="D232" s="492">
        <v>44561</v>
      </c>
      <c r="E232" s="246" t="s">
        <v>3</v>
      </c>
      <c r="F232" s="247">
        <v>0</v>
      </c>
      <c r="G232" s="248">
        <f>IF(Foglio2!$J$3=Foglio2!$E$3,'Ausiliari_Coll.Scol. 1^ Pos.Ec.'!E232,IF(Foglio2!$J$3=Foglio2!$E$4,'Collab._Tecnici 1^ Pos.Ec.'!E232,IF(Foglio2!$J$3=Foglio2!$E$5,'Assistenti_Tecnici 1^ Pos.Ec.'!E232,IF(Foglio2!$J$3=Foglio2!$E$6,'Assistenti_Amm.vo 1^ Pos.Ec.'!E232,0))))</f>
        <v>0</v>
      </c>
      <c r="H232" s="248">
        <f>IF(Foglio2!$J$3=Foglio2!$E$3,'Ausiliari_Coll.Scol. 1^ Pos.Ec.'!F232,IF(Foglio2!$J$3=Foglio2!$E$4,'Collab._Tecnici 1^ Pos.Ec.'!F232,IF(Foglio2!$J$3=Foglio2!$E$5,'Assistenti_Tecnici 1^ Pos.Ec.'!F232,IF(Foglio2!$J$3=Foglio2!$E$6,'Assistenti_Amm.vo 1^ Pos.Ec.'!F232,0))))</f>
        <v>0</v>
      </c>
      <c r="I232" s="248">
        <f>IF(Foglio2!$J$3=Foglio2!$E$3,'Ausiliari_Coll.Scol. 1^ Pos.Ec.'!G232,IF(Foglio2!$J$3=Foglio2!$E$4,'Collab._Tecnici 1^ Pos.Ec.'!G232,IF(Foglio2!$J$3=Foglio2!$E$5,'Assistenti_Tecnici 1^ Pos.Ec.'!G232,IF(Foglio2!$J$3=Foglio2!$E$6,'Assistenti_Amm.vo 1^ Pos.Ec.'!G232,0))))</f>
        <v>0</v>
      </c>
      <c r="J232" s="248">
        <f>IF(Foglio2!$J$3=Foglio2!$E$3,'Ausiliari_Coll.Scol. 1^ Pos.Ec.'!H232,IF(Foglio2!$J$3=Foglio2!$E$4,'Collab._Tecnici 1^ Pos.Ec.'!H232,IF(Foglio2!$J$3=Foglio2!$E$5,'Assistenti_Tecnici 1^ Pos.Ec.'!H232,IF(Foglio2!$J$3=Foglio2!$E$6,'Assistenti_Amm.vo 1^ Pos.Ec.'!H232,0))))</f>
        <v>0</v>
      </c>
      <c r="K232" s="248">
        <f>IF(Foglio2!$J$3=Foglio2!$E$3,'Ausiliari_Coll.Scol. 1^ Pos.Ec.'!I232,IF(Foglio2!$J$3=Foglio2!$E$4,'Collab._Tecnici 1^ Pos.Ec.'!I232,IF(Foglio2!$J$3=Foglio2!$E$5,'Assistenti_Tecnici 1^ Pos.Ec.'!I232,IF(Foglio2!$J$3=Foglio2!$E$6,'Assistenti_Amm.vo 1^ Pos.Ec.'!I232,0))))</f>
        <v>0</v>
      </c>
      <c r="L232" s="248">
        <f>IF(Foglio2!$J$3=Foglio2!$E$3,'Ausiliari_Coll.Scol. 1^ Pos.Ec.'!J232,IF(Foglio2!$J$3=Foglio2!$E$4,'Collab._Tecnici 1^ Pos.Ec.'!J232,IF(Foglio2!$J$3=Foglio2!$E$5,'Assistenti_Tecnici 1^ Pos.Ec.'!J232,IF(Foglio2!$J$3=Foglio2!$E$6,'Assistenti_Amm.vo 1^ Pos.Ec.'!J232,0))))</f>
        <v>0</v>
      </c>
      <c r="M232" s="248">
        <f>IF(Foglio2!$J$3=Foglio2!$E$3,'Ausiliari_Coll.Scol. 1^ Pos.Ec.'!K232,IF(Foglio2!$J$3=Foglio2!$E$4,'Collab._Tecnici 1^ Pos.Ec.'!K232,IF(Foglio2!$J$3=Foglio2!$E$5,'Assistenti_Tecnici 1^ Pos.Ec.'!K232,IF(Foglio2!$J$3=Foglio2!$E$6,'Assistenti_Amm.vo 1^ Pos.Ec.'!K232,0))))</f>
        <v>0</v>
      </c>
      <c r="N232" s="250">
        <f>IF(Foglio2!$J$3=Foglio2!$E$3,'Ausiliari_Coll.Scol. 1^ Pos.Ec.'!L232,IF(Foglio2!$J$3=Foglio2!$E$4,'Collab._Tecnici 1^ Pos.Ec.'!L232,IF(Foglio2!$J$3=Foglio2!$E$5,'Assistenti_Tecnici 1^ Pos.Ec.'!L232,IF(Foglio2!$J$3=Foglio2!$E$6,'Assistenti_Amm.vo 1^ Pos.Ec.'!L232,0))))</f>
        <v>0</v>
      </c>
      <c r="O232" s="251"/>
      <c r="P232" s="252">
        <f>IF(Foglio2!$J$3=Foglio2!$E$3,'Ausiliari_Coll.Scol. 1^ Pos.Ec.'!N232,IF(Foglio2!$J$3=Foglio2!$E$4,'Collab._Tecnici 1^ Pos.Ec.'!N232,IF(Foglio2!$J$3=Foglio2!$E$5,'Assistenti_Tecnici 1^ Pos.Ec.'!N232,IF(Foglio2!$J$3=Foglio2!$E$6,'Assistenti_Amm.vo 1^ Pos.Ec.'!N232,0))))</f>
        <v>0</v>
      </c>
      <c r="Q232" s="252">
        <f>IF(Foglio2!$J$3=Foglio2!$E$3,'Ausiliari_Coll.Scol. 1^ Pos.Ec.'!O232,IF(Foglio2!$J$3=Foglio2!$E$4,'Collab._Tecnici 1^ Pos.Ec.'!O232,IF(Foglio2!$J$3=Foglio2!$E$5,'Assistenti_Tecnici 1^ Pos.Ec.'!O232,IF(Foglio2!$J$3=Foglio2!$E$6,'Assistenti_Amm.vo 1^ Pos.Ec.'!O232,0))))</f>
        <v>0</v>
      </c>
      <c r="R232" s="252">
        <f>IF(Foglio2!$J$3=Foglio2!$E$3,'Ausiliari_Coll.Scol. 1^ Pos.Ec.'!P232,IF(Foglio2!$J$3=Foglio2!$E$4,'Collab._Tecnici 1^ Pos.Ec.'!P232,IF(Foglio2!$J$3=Foglio2!$E$5,'Assistenti_Tecnici 1^ Pos.Ec.'!P232,IF(Foglio2!$J$3=Foglio2!$E$6,'Assistenti_Amm.vo 1^ Pos.Ec.'!P232,0))))</f>
        <v>0</v>
      </c>
      <c r="S232" s="252">
        <f>IF(Foglio2!$J$3=Foglio2!$E$3,'Ausiliari_Coll.Scol. 1^ Pos.Ec.'!Q232,IF(Foglio2!$J$3=Foglio2!$E$4,'Collab._Tecnici 1^ Pos.Ec.'!Q232,IF(Foglio2!$J$3=Foglio2!$E$5,'Assistenti_Tecnici 1^ Pos.Ec.'!Q232,IF(Foglio2!$J$3=Foglio2!$E$6,'Assistenti_Amm.vo 1^ Pos.Ec.'!Q232,0))))</f>
        <v>0</v>
      </c>
      <c r="T232" s="252">
        <f>IF(Foglio2!$J$3=Foglio2!$E$3,'Ausiliari_Coll.Scol. 1^ Pos.Ec.'!R232,IF(Foglio2!$J$3=Foglio2!$E$4,'Collab._Tecnici 1^ Pos.Ec.'!R232,IF(Foglio2!$J$3=Foglio2!$E$5,'Assistenti_Tecnici 1^ Pos.Ec.'!R232,IF(Foglio2!$J$3=Foglio2!$E$6,'Assistenti_Amm.vo 1^ Pos.Ec.'!R232,0))))</f>
        <v>0</v>
      </c>
      <c r="U232" s="252">
        <f t="shared" ref="U232" si="572">(P232)/12*0.8</f>
        <v>0</v>
      </c>
      <c r="V232" s="252">
        <f t="shared" ref="V232" si="573">(P232+R232)/12*0.8</f>
        <v>0</v>
      </c>
      <c r="W232" s="253" t="str">
        <f t="shared" ref="W232" si="574">"Fascia Da "&amp;F232&amp;" a "&amp;F233&amp;" Decorrenza "&amp;DAY(C232)&amp;"/"&amp;MONTH(C232)&amp;"/"&amp;YEAR(C232)</f>
        <v>Fascia Da 0 a 8 Decorrenza 1/1/2021</v>
      </c>
    </row>
    <row r="233" spans="1:23" ht="9" customHeight="1" x14ac:dyDescent="0.2">
      <c r="B233" s="245">
        <f t="shared" si="367"/>
        <v>44198</v>
      </c>
      <c r="C233" s="493"/>
      <c r="D233" s="493"/>
      <c r="E233" s="254" t="s">
        <v>4</v>
      </c>
      <c r="F233" s="255">
        <v>8</v>
      </c>
      <c r="G233" s="267">
        <f t="shared" ref="G233:N233" si="575">G232*1936.27</f>
        <v>0</v>
      </c>
      <c r="H233" s="256">
        <f t="shared" si="575"/>
        <v>0</v>
      </c>
      <c r="I233" s="256">
        <f t="shared" si="575"/>
        <v>0</v>
      </c>
      <c r="J233" s="267">
        <f t="shared" si="575"/>
        <v>0</v>
      </c>
      <c r="K233" s="267">
        <f t="shared" si="575"/>
        <v>0</v>
      </c>
      <c r="L233" s="257">
        <f t="shared" si="575"/>
        <v>0</v>
      </c>
      <c r="M233" s="267">
        <f t="shared" si="575"/>
        <v>0</v>
      </c>
      <c r="N233" s="267">
        <f t="shared" si="575"/>
        <v>0</v>
      </c>
      <c r="O233" s="183"/>
      <c r="P233" s="184">
        <f t="shared" ref="P233:V233" si="576">P232*1936.27</f>
        <v>0</v>
      </c>
      <c r="Q233" s="184">
        <f t="shared" si="576"/>
        <v>0</v>
      </c>
      <c r="R233" s="184">
        <f t="shared" si="576"/>
        <v>0</v>
      </c>
      <c r="S233" s="184">
        <f t="shared" si="576"/>
        <v>0</v>
      </c>
      <c r="T233" s="184">
        <f t="shared" si="576"/>
        <v>0</v>
      </c>
      <c r="U233" s="184">
        <f t="shared" si="576"/>
        <v>0</v>
      </c>
      <c r="V233" s="184">
        <f t="shared" si="576"/>
        <v>0</v>
      </c>
    </row>
    <row r="234" spans="1:23" ht="12.75" customHeight="1" x14ac:dyDescent="0.2">
      <c r="A234" s="104">
        <f>IF(Foglio2!$J$7=1,TRUNC(V234,0),TRUNC(U234,0))</f>
        <v>0</v>
      </c>
      <c r="B234" s="245">
        <f t="shared" si="367"/>
        <v>44199</v>
      </c>
      <c r="C234" s="494">
        <f>C232</f>
        <v>44197</v>
      </c>
      <c r="D234" s="494">
        <f>D232</f>
        <v>44561</v>
      </c>
      <c r="E234" s="259" t="s">
        <v>3</v>
      </c>
      <c r="F234" s="260">
        <v>9</v>
      </c>
      <c r="G234" s="248">
        <f>IF(Foglio2!$J$3=Foglio2!$E$3,'Ausiliari_Coll.Scol. 1^ Pos.Ec.'!E234,IF(Foglio2!$J$3=Foglio2!$E$4,'Collab._Tecnici 1^ Pos.Ec.'!E234,IF(Foglio2!$J$3=Foglio2!$E$5,'Assistenti_Tecnici 1^ Pos.Ec.'!E234,IF(Foglio2!$J$3=Foglio2!$E$6,'Assistenti_Amm.vo 1^ Pos.Ec.'!E234,0))))</f>
        <v>0</v>
      </c>
      <c r="H234" s="248">
        <f>IF(Foglio2!$J$3=Foglio2!$E$3,'Ausiliari_Coll.Scol. 1^ Pos.Ec.'!F234,IF(Foglio2!$J$3=Foglio2!$E$4,'Collab._Tecnici 1^ Pos.Ec.'!F234,IF(Foglio2!$J$3=Foglio2!$E$5,'Assistenti_Tecnici 1^ Pos.Ec.'!F234,IF(Foglio2!$J$3=Foglio2!$E$6,'Assistenti_Amm.vo 1^ Pos.Ec.'!F234,0))))</f>
        <v>0</v>
      </c>
      <c r="I234" s="248">
        <f>IF(Foglio2!$J$3=Foglio2!$E$3,'Ausiliari_Coll.Scol. 1^ Pos.Ec.'!G234,IF(Foglio2!$J$3=Foglio2!$E$4,'Collab._Tecnici 1^ Pos.Ec.'!G234,IF(Foglio2!$J$3=Foglio2!$E$5,'Assistenti_Tecnici 1^ Pos.Ec.'!G234,IF(Foglio2!$J$3=Foglio2!$E$6,'Assistenti_Amm.vo 1^ Pos.Ec.'!G234,0))))</f>
        <v>0</v>
      </c>
      <c r="J234" s="248">
        <f>IF(Foglio2!$J$3=Foglio2!$E$3,'Ausiliari_Coll.Scol. 1^ Pos.Ec.'!H234,IF(Foglio2!$J$3=Foglio2!$E$4,'Collab._Tecnici 1^ Pos.Ec.'!H234,IF(Foglio2!$J$3=Foglio2!$E$5,'Assistenti_Tecnici 1^ Pos.Ec.'!H234,IF(Foglio2!$J$3=Foglio2!$E$6,'Assistenti_Amm.vo 1^ Pos.Ec.'!H234,0))))</f>
        <v>0</v>
      </c>
      <c r="K234" s="248">
        <f>IF(Foglio2!$J$3=Foglio2!$E$3,'Ausiliari_Coll.Scol. 1^ Pos.Ec.'!I234,IF(Foglio2!$J$3=Foglio2!$E$4,'Collab._Tecnici 1^ Pos.Ec.'!I234,IF(Foglio2!$J$3=Foglio2!$E$5,'Assistenti_Tecnici 1^ Pos.Ec.'!I234,IF(Foglio2!$J$3=Foglio2!$E$6,'Assistenti_Amm.vo 1^ Pos.Ec.'!I234,0))))</f>
        <v>0</v>
      </c>
      <c r="L234" s="248">
        <f>IF(Foglio2!$J$3=Foglio2!$E$3,'Ausiliari_Coll.Scol. 1^ Pos.Ec.'!J234,IF(Foglio2!$J$3=Foglio2!$E$4,'Collab._Tecnici 1^ Pos.Ec.'!J234,IF(Foglio2!$J$3=Foglio2!$E$5,'Assistenti_Tecnici 1^ Pos.Ec.'!J234,IF(Foglio2!$J$3=Foglio2!$E$6,'Assistenti_Amm.vo 1^ Pos.Ec.'!J234,0))))</f>
        <v>0</v>
      </c>
      <c r="M234" s="248">
        <f>IF(Foglio2!$J$3=Foglio2!$E$3,'Ausiliari_Coll.Scol. 1^ Pos.Ec.'!K234,IF(Foglio2!$J$3=Foglio2!$E$4,'Collab._Tecnici 1^ Pos.Ec.'!K234,IF(Foglio2!$J$3=Foglio2!$E$5,'Assistenti_Tecnici 1^ Pos.Ec.'!K234,IF(Foglio2!$J$3=Foglio2!$E$6,'Assistenti_Amm.vo 1^ Pos.Ec.'!K234,0))))</f>
        <v>0</v>
      </c>
      <c r="N234" s="250">
        <f>IF(Foglio2!$J$3=Foglio2!$E$3,'Ausiliari_Coll.Scol. 1^ Pos.Ec.'!L234,IF(Foglio2!$J$3=Foglio2!$E$4,'Collab._Tecnici 1^ Pos.Ec.'!L234,IF(Foglio2!$J$3=Foglio2!$E$5,'Assistenti_Tecnici 1^ Pos.Ec.'!L234,IF(Foglio2!$J$3=Foglio2!$E$6,'Assistenti_Amm.vo 1^ Pos.Ec.'!L234,0))))</f>
        <v>0</v>
      </c>
      <c r="O234" s="251"/>
      <c r="P234" s="252">
        <f>IF(Foglio2!$J$3=Foglio2!$E$3,'Ausiliari_Coll.Scol. 1^ Pos.Ec.'!N234,IF(Foglio2!$J$3=Foglio2!$E$4,'Collab._Tecnici 1^ Pos.Ec.'!N234,IF(Foglio2!$J$3=Foglio2!$E$5,'Assistenti_Tecnici 1^ Pos.Ec.'!N234,IF(Foglio2!$J$3=Foglio2!$E$6,'Assistenti_Amm.vo 1^ Pos.Ec.'!N234,0))))</f>
        <v>0</v>
      </c>
      <c r="Q234" s="252">
        <f>IF(Foglio2!$J$3=Foglio2!$E$3,'Ausiliari_Coll.Scol. 1^ Pos.Ec.'!O234,IF(Foglio2!$J$3=Foglio2!$E$4,'Collab._Tecnici 1^ Pos.Ec.'!O234,IF(Foglio2!$J$3=Foglio2!$E$5,'Assistenti_Tecnici 1^ Pos.Ec.'!O234,IF(Foglio2!$J$3=Foglio2!$E$6,'Assistenti_Amm.vo 1^ Pos.Ec.'!O234,0))))</f>
        <v>0</v>
      </c>
      <c r="R234" s="252">
        <f>IF(Foglio2!$J$3=Foglio2!$E$3,'Ausiliari_Coll.Scol. 1^ Pos.Ec.'!P234,IF(Foglio2!$J$3=Foglio2!$E$4,'Collab._Tecnici 1^ Pos.Ec.'!P234,IF(Foglio2!$J$3=Foglio2!$E$5,'Assistenti_Tecnici 1^ Pos.Ec.'!P234,IF(Foglio2!$J$3=Foglio2!$E$6,'Assistenti_Amm.vo 1^ Pos.Ec.'!P234,0))))</f>
        <v>0</v>
      </c>
      <c r="S234" s="252">
        <f>IF(Foglio2!$J$3=Foglio2!$E$3,'Ausiliari_Coll.Scol. 1^ Pos.Ec.'!Q234,IF(Foglio2!$J$3=Foglio2!$E$4,'Collab._Tecnici 1^ Pos.Ec.'!Q234,IF(Foglio2!$J$3=Foglio2!$E$5,'Assistenti_Tecnici 1^ Pos.Ec.'!Q234,IF(Foglio2!$J$3=Foglio2!$E$6,'Assistenti_Amm.vo 1^ Pos.Ec.'!Q234,0))))</f>
        <v>0</v>
      </c>
      <c r="T234" s="252">
        <f>IF(Foglio2!$J$3=Foglio2!$E$3,'Ausiliari_Coll.Scol. 1^ Pos.Ec.'!R234,IF(Foglio2!$J$3=Foglio2!$E$4,'Collab._Tecnici 1^ Pos.Ec.'!R234,IF(Foglio2!$J$3=Foglio2!$E$5,'Assistenti_Tecnici 1^ Pos.Ec.'!R234,IF(Foglio2!$J$3=Foglio2!$E$6,'Assistenti_Amm.vo 1^ Pos.Ec.'!R234,0))))</f>
        <v>0</v>
      </c>
      <c r="U234" s="252">
        <f t="shared" ref="U234" si="577">(P234)/12*0.8</f>
        <v>0</v>
      </c>
      <c r="V234" s="252">
        <f t="shared" ref="V234" si="578">(P234+R234)/12*0.8</f>
        <v>0</v>
      </c>
      <c r="W234" s="253" t="str">
        <f t="shared" ref="W234" si="579">"Fascia Da "&amp;F234&amp;" a "&amp;F235&amp;" Decorrenza "&amp;DAY(C232)&amp;"/"&amp;MONTH(C232)&amp;"/"&amp;YEAR(C232)</f>
        <v>Fascia Da 9 a 14 Decorrenza 1/1/2021</v>
      </c>
    </row>
    <row r="235" spans="1:23" ht="9" customHeight="1" x14ac:dyDescent="0.2">
      <c r="B235" s="245">
        <f t="shared" ref="B235:B279" si="580">B234+1</f>
        <v>44200</v>
      </c>
      <c r="C235" s="494"/>
      <c r="D235" s="494"/>
      <c r="E235" s="254" t="s">
        <v>4</v>
      </c>
      <c r="F235" s="255">
        <v>14</v>
      </c>
      <c r="G235" s="267">
        <f t="shared" ref="G235:N235" si="581">G234*1936.27</f>
        <v>0</v>
      </c>
      <c r="H235" s="256">
        <f t="shared" si="581"/>
        <v>0</v>
      </c>
      <c r="I235" s="256">
        <f t="shared" si="581"/>
        <v>0</v>
      </c>
      <c r="J235" s="267">
        <f t="shared" si="581"/>
        <v>0</v>
      </c>
      <c r="K235" s="267">
        <f t="shared" si="581"/>
        <v>0</v>
      </c>
      <c r="L235" s="257">
        <f t="shared" si="581"/>
        <v>0</v>
      </c>
      <c r="M235" s="267">
        <f t="shared" si="581"/>
        <v>0</v>
      </c>
      <c r="N235" s="267">
        <f t="shared" si="581"/>
        <v>0</v>
      </c>
      <c r="O235" s="183"/>
      <c r="P235" s="184">
        <f t="shared" ref="P235:V235" si="582">P234*1936.27</f>
        <v>0</v>
      </c>
      <c r="Q235" s="184">
        <f t="shared" si="582"/>
        <v>0</v>
      </c>
      <c r="R235" s="184">
        <f t="shared" si="582"/>
        <v>0</v>
      </c>
      <c r="S235" s="184">
        <f t="shared" si="582"/>
        <v>0</v>
      </c>
      <c r="T235" s="184">
        <f t="shared" si="582"/>
        <v>0</v>
      </c>
      <c r="U235" s="184">
        <f t="shared" si="582"/>
        <v>0</v>
      </c>
      <c r="V235" s="184">
        <f t="shared" si="582"/>
        <v>0</v>
      </c>
    </row>
    <row r="236" spans="1:23" ht="12.75" customHeight="1" x14ac:dyDescent="0.2">
      <c r="A236" s="104">
        <f>IF(Foglio2!$J$7=1,TRUNC(V236,0),TRUNC(U236,0))</f>
        <v>0</v>
      </c>
      <c r="B236" s="245">
        <f t="shared" si="580"/>
        <v>44201</v>
      </c>
      <c r="C236" s="494"/>
      <c r="D236" s="494"/>
      <c r="E236" s="259" t="s">
        <v>3</v>
      </c>
      <c r="F236" s="260">
        <v>15</v>
      </c>
      <c r="G236" s="248">
        <f>IF(Foglio2!$J$3=Foglio2!$E$3,'Ausiliari_Coll.Scol. 1^ Pos.Ec.'!E236,IF(Foglio2!$J$3=Foglio2!$E$4,'Collab._Tecnici 1^ Pos.Ec.'!E236,IF(Foglio2!$J$3=Foglio2!$E$5,'Assistenti_Tecnici 1^ Pos.Ec.'!E236,IF(Foglio2!$J$3=Foglio2!$E$6,'Assistenti_Amm.vo 1^ Pos.Ec.'!E236,0))))</f>
        <v>0</v>
      </c>
      <c r="H236" s="248">
        <f>IF(Foglio2!$J$3=Foglio2!$E$3,'Ausiliari_Coll.Scol. 1^ Pos.Ec.'!F236,IF(Foglio2!$J$3=Foglio2!$E$4,'Collab._Tecnici 1^ Pos.Ec.'!F236,IF(Foglio2!$J$3=Foglio2!$E$5,'Assistenti_Tecnici 1^ Pos.Ec.'!F236,IF(Foglio2!$J$3=Foglio2!$E$6,'Assistenti_Amm.vo 1^ Pos.Ec.'!F236,0))))</f>
        <v>0</v>
      </c>
      <c r="I236" s="248">
        <f>IF(Foglio2!$J$3=Foglio2!$E$3,'Ausiliari_Coll.Scol. 1^ Pos.Ec.'!G236,IF(Foglio2!$J$3=Foglio2!$E$4,'Collab._Tecnici 1^ Pos.Ec.'!G236,IF(Foglio2!$J$3=Foglio2!$E$5,'Assistenti_Tecnici 1^ Pos.Ec.'!G236,IF(Foglio2!$J$3=Foglio2!$E$6,'Assistenti_Amm.vo 1^ Pos.Ec.'!G236,0))))</f>
        <v>0</v>
      </c>
      <c r="J236" s="248">
        <f>IF(Foglio2!$J$3=Foglio2!$E$3,'Ausiliari_Coll.Scol. 1^ Pos.Ec.'!H236,IF(Foglio2!$J$3=Foglio2!$E$4,'Collab._Tecnici 1^ Pos.Ec.'!H236,IF(Foglio2!$J$3=Foglio2!$E$5,'Assistenti_Tecnici 1^ Pos.Ec.'!H236,IF(Foglio2!$J$3=Foglio2!$E$6,'Assistenti_Amm.vo 1^ Pos.Ec.'!H236,0))))</f>
        <v>0</v>
      </c>
      <c r="K236" s="248">
        <f>IF(Foglio2!$J$3=Foglio2!$E$3,'Ausiliari_Coll.Scol. 1^ Pos.Ec.'!I236,IF(Foglio2!$J$3=Foglio2!$E$4,'Collab._Tecnici 1^ Pos.Ec.'!I236,IF(Foglio2!$J$3=Foglio2!$E$5,'Assistenti_Tecnici 1^ Pos.Ec.'!I236,IF(Foglio2!$J$3=Foglio2!$E$6,'Assistenti_Amm.vo 1^ Pos.Ec.'!I236,0))))</f>
        <v>0</v>
      </c>
      <c r="L236" s="248">
        <f>IF(Foglio2!$J$3=Foglio2!$E$3,'Ausiliari_Coll.Scol. 1^ Pos.Ec.'!J236,IF(Foglio2!$J$3=Foglio2!$E$4,'Collab._Tecnici 1^ Pos.Ec.'!J236,IF(Foglio2!$J$3=Foglio2!$E$5,'Assistenti_Tecnici 1^ Pos.Ec.'!J236,IF(Foglio2!$J$3=Foglio2!$E$6,'Assistenti_Amm.vo 1^ Pos.Ec.'!J236,0))))</f>
        <v>0</v>
      </c>
      <c r="M236" s="248">
        <f>IF(Foglio2!$J$3=Foglio2!$E$3,'Ausiliari_Coll.Scol. 1^ Pos.Ec.'!K236,IF(Foglio2!$J$3=Foglio2!$E$4,'Collab._Tecnici 1^ Pos.Ec.'!K236,IF(Foglio2!$J$3=Foglio2!$E$5,'Assistenti_Tecnici 1^ Pos.Ec.'!K236,IF(Foglio2!$J$3=Foglio2!$E$6,'Assistenti_Amm.vo 1^ Pos.Ec.'!K236,0))))</f>
        <v>0</v>
      </c>
      <c r="N236" s="250">
        <f>IF(Foglio2!$J$3=Foglio2!$E$3,'Ausiliari_Coll.Scol. 1^ Pos.Ec.'!L236,IF(Foglio2!$J$3=Foglio2!$E$4,'Collab._Tecnici 1^ Pos.Ec.'!L236,IF(Foglio2!$J$3=Foglio2!$E$5,'Assistenti_Tecnici 1^ Pos.Ec.'!L236,IF(Foglio2!$J$3=Foglio2!$E$6,'Assistenti_Amm.vo 1^ Pos.Ec.'!L236,0))))</f>
        <v>0</v>
      </c>
      <c r="O236" s="251"/>
      <c r="P236" s="252">
        <f>IF(Foglio2!$J$3=Foglio2!$E$3,'Ausiliari_Coll.Scol. 1^ Pos.Ec.'!N236,IF(Foglio2!$J$3=Foglio2!$E$4,'Collab._Tecnici 1^ Pos.Ec.'!N236,IF(Foglio2!$J$3=Foglio2!$E$5,'Assistenti_Tecnici 1^ Pos.Ec.'!N236,IF(Foglio2!$J$3=Foglio2!$E$6,'Assistenti_Amm.vo 1^ Pos.Ec.'!N236,0))))</f>
        <v>0</v>
      </c>
      <c r="Q236" s="252">
        <f>IF(Foglio2!$J$3=Foglio2!$E$3,'Ausiliari_Coll.Scol. 1^ Pos.Ec.'!O236,IF(Foglio2!$J$3=Foglio2!$E$4,'Collab._Tecnici 1^ Pos.Ec.'!O236,IF(Foglio2!$J$3=Foglio2!$E$5,'Assistenti_Tecnici 1^ Pos.Ec.'!O236,IF(Foglio2!$J$3=Foglio2!$E$6,'Assistenti_Amm.vo 1^ Pos.Ec.'!O236,0))))</f>
        <v>0</v>
      </c>
      <c r="R236" s="252">
        <f>IF(Foglio2!$J$3=Foglio2!$E$3,'Ausiliari_Coll.Scol. 1^ Pos.Ec.'!P236,IF(Foglio2!$J$3=Foglio2!$E$4,'Collab._Tecnici 1^ Pos.Ec.'!P236,IF(Foglio2!$J$3=Foglio2!$E$5,'Assistenti_Tecnici 1^ Pos.Ec.'!P236,IF(Foglio2!$J$3=Foglio2!$E$6,'Assistenti_Amm.vo 1^ Pos.Ec.'!P236,0))))</f>
        <v>0</v>
      </c>
      <c r="S236" s="252">
        <f>IF(Foglio2!$J$3=Foglio2!$E$3,'Ausiliari_Coll.Scol. 1^ Pos.Ec.'!Q236,IF(Foglio2!$J$3=Foglio2!$E$4,'Collab._Tecnici 1^ Pos.Ec.'!Q236,IF(Foglio2!$J$3=Foglio2!$E$5,'Assistenti_Tecnici 1^ Pos.Ec.'!Q236,IF(Foglio2!$J$3=Foglio2!$E$6,'Assistenti_Amm.vo 1^ Pos.Ec.'!Q236,0))))</f>
        <v>0</v>
      </c>
      <c r="T236" s="252">
        <f>IF(Foglio2!$J$3=Foglio2!$E$3,'Ausiliari_Coll.Scol. 1^ Pos.Ec.'!R236,IF(Foglio2!$J$3=Foglio2!$E$4,'Collab._Tecnici 1^ Pos.Ec.'!R236,IF(Foglio2!$J$3=Foglio2!$E$5,'Assistenti_Tecnici 1^ Pos.Ec.'!R236,IF(Foglio2!$J$3=Foglio2!$E$6,'Assistenti_Amm.vo 1^ Pos.Ec.'!R236,0))))</f>
        <v>0</v>
      </c>
      <c r="U236" s="252">
        <f t="shared" ref="U236" si="583">(P236)/12*0.8</f>
        <v>0</v>
      </c>
      <c r="V236" s="252">
        <f t="shared" ref="V236" si="584">(P236+R236)/12*0.8</f>
        <v>0</v>
      </c>
      <c r="W236" s="253" t="str">
        <f t="shared" ref="W236" si="585">"Fascia Da "&amp;F236&amp;" a "&amp;F237&amp;" Decorrenza "&amp;DAY(C232)&amp;"/"&amp;MONTH(C232)&amp;"/"&amp;YEAR(C232)</f>
        <v>Fascia Da 15 a 20 Decorrenza 1/1/2021</v>
      </c>
    </row>
    <row r="237" spans="1:23" ht="9" customHeight="1" x14ac:dyDescent="0.2">
      <c r="B237" s="245">
        <f t="shared" si="580"/>
        <v>44202</v>
      </c>
      <c r="C237" s="494"/>
      <c r="D237" s="494"/>
      <c r="E237" s="254" t="s">
        <v>4</v>
      </c>
      <c r="F237" s="255">
        <v>20</v>
      </c>
      <c r="G237" s="267">
        <f t="shared" ref="G237:N237" si="586">G236*1936.27</f>
        <v>0</v>
      </c>
      <c r="H237" s="256">
        <f t="shared" si="586"/>
        <v>0</v>
      </c>
      <c r="I237" s="256">
        <f t="shared" si="586"/>
        <v>0</v>
      </c>
      <c r="J237" s="267">
        <f t="shared" si="586"/>
        <v>0</v>
      </c>
      <c r="K237" s="267">
        <f t="shared" si="586"/>
        <v>0</v>
      </c>
      <c r="L237" s="257">
        <f t="shared" si="586"/>
        <v>0</v>
      </c>
      <c r="M237" s="267">
        <f t="shared" si="586"/>
        <v>0</v>
      </c>
      <c r="N237" s="267">
        <f t="shared" si="586"/>
        <v>0</v>
      </c>
      <c r="O237" s="183"/>
      <c r="P237" s="184">
        <f t="shared" ref="P237:V237" si="587">P236*1936.27</f>
        <v>0</v>
      </c>
      <c r="Q237" s="184">
        <f t="shared" si="587"/>
        <v>0</v>
      </c>
      <c r="R237" s="184">
        <f t="shared" si="587"/>
        <v>0</v>
      </c>
      <c r="S237" s="184">
        <f t="shared" si="587"/>
        <v>0</v>
      </c>
      <c r="T237" s="184">
        <f t="shared" si="587"/>
        <v>0</v>
      </c>
      <c r="U237" s="184">
        <f t="shared" si="587"/>
        <v>0</v>
      </c>
      <c r="V237" s="184">
        <f t="shared" si="587"/>
        <v>0</v>
      </c>
    </row>
    <row r="238" spans="1:23" ht="12.75" customHeight="1" x14ac:dyDescent="0.2">
      <c r="A238" s="104">
        <f>IF(Foglio2!$J$7=1,TRUNC(V238,0),TRUNC(U238,0))</f>
        <v>0</v>
      </c>
      <c r="B238" s="245">
        <f t="shared" si="580"/>
        <v>44203</v>
      </c>
      <c r="C238" s="494"/>
      <c r="D238" s="494"/>
      <c r="E238" s="259" t="s">
        <v>3</v>
      </c>
      <c r="F238" s="260">
        <v>21</v>
      </c>
      <c r="G238" s="248">
        <f>IF(Foglio2!$J$3=Foglio2!$E$3,'Ausiliari_Coll.Scol. 1^ Pos.Ec.'!E238,IF(Foglio2!$J$3=Foglio2!$E$4,'Collab._Tecnici 1^ Pos.Ec.'!E238,IF(Foglio2!$J$3=Foglio2!$E$5,'Assistenti_Tecnici 1^ Pos.Ec.'!E238,IF(Foglio2!$J$3=Foglio2!$E$6,'Assistenti_Amm.vo 1^ Pos.Ec.'!E238,0))))</f>
        <v>0</v>
      </c>
      <c r="H238" s="248">
        <f>IF(Foglio2!$J$3=Foglio2!$E$3,'Ausiliari_Coll.Scol. 1^ Pos.Ec.'!F238,IF(Foglio2!$J$3=Foglio2!$E$4,'Collab._Tecnici 1^ Pos.Ec.'!F238,IF(Foglio2!$J$3=Foglio2!$E$5,'Assistenti_Tecnici 1^ Pos.Ec.'!F238,IF(Foglio2!$J$3=Foglio2!$E$6,'Assistenti_Amm.vo 1^ Pos.Ec.'!F238,0))))</f>
        <v>0</v>
      </c>
      <c r="I238" s="248">
        <f>IF(Foglio2!$J$3=Foglio2!$E$3,'Ausiliari_Coll.Scol. 1^ Pos.Ec.'!G238,IF(Foglio2!$J$3=Foglio2!$E$4,'Collab._Tecnici 1^ Pos.Ec.'!G238,IF(Foglio2!$J$3=Foglio2!$E$5,'Assistenti_Tecnici 1^ Pos.Ec.'!G238,IF(Foglio2!$J$3=Foglio2!$E$6,'Assistenti_Amm.vo 1^ Pos.Ec.'!G238,0))))</f>
        <v>0</v>
      </c>
      <c r="J238" s="248">
        <f>IF(Foglio2!$J$3=Foglio2!$E$3,'Ausiliari_Coll.Scol. 1^ Pos.Ec.'!H238,IF(Foglio2!$J$3=Foglio2!$E$4,'Collab._Tecnici 1^ Pos.Ec.'!H238,IF(Foglio2!$J$3=Foglio2!$E$5,'Assistenti_Tecnici 1^ Pos.Ec.'!H238,IF(Foglio2!$J$3=Foglio2!$E$6,'Assistenti_Amm.vo 1^ Pos.Ec.'!H238,0))))</f>
        <v>0</v>
      </c>
      <c r="K238" s="248">
        <f>IF(Foglio2!$J$3=Foglio2!$E$3,'Ausiliari_Coll.Scol. 1^ Pos.Ec.'!I238,IF(Foglio2!$J$3=Foglio2!$E$4,'Collab._Tecnici 1^ Pos.Ec.'!I238,IF(Foglio2!$J$3=Foglio2!$E$5,'Assistenti_Tecnici 1^ Pos.Ec.'!I238,IF(Foglio2!$J$3=Foglio2!$E$6,'Assistenti_Amm.vo 1^ Pos.Ec.'!I238,0))))</f>
        <v>0</v>
      </c>
      <c r="L238" s="248">
        <f>IF(Foglio2!$J$3=Foglio2!$E$3,'Ausiliari_Coll.Scol. 1^ Pos.Ec.'!J238,IF(Foglio2!$J$3=Foglio2!$E$4,'Collab._Tecnici 1^ Pos.Ec.'!J238,IF(Foglio2!$J$3=Foglio2!$E$5,'Assistenti_Tecnici 1^ Pos.Ec.'!J238,IF(Foglio2!$J$3=Foglio2!$E$6,'Assistenti_Amm.vo 1^ Pos.Ec.'!J238,0))))</f>
        <v>0</v>
      </c>
      <c r="M238" s="248">
        <f>IF(Foglio2!$J$3=Foglio2!$E$3,'Ausiliari_Coll.Scol. 1^ Pos.Ec.'!K238,IF(Foglio2!$J$3=Foglio2!$E$4,'Collab._Tecnici 1^ Pos.Ec.'!K238,IF(Foglio2!$J$3=Foglio2!$E$5,'Assistenti_Tecnici 1^ Pos.Ec.'!K238,IF(Foglio2!$J$3=Foglio2!$E$6,'Assistenti_Amm.vo 1^ Pos.Ec.'!K238,0))))</f>
        <v>0</v>
      </c>
      <c r="N238" s="250">
        <f>IF(Foglio2!$J$3=Foglio2!$E$3,'Ausiliari_Coll.Scol. 1^ Pos.Ec.'!L238,IF(Foglio2!$J$3=Foglio2!$E$4,'Collab._Tecnici 1^ Pos.Ec.'!L238,IF(Foglio2!$J$3=Foglio2!$E$5,'Assistenti_Tecnici 1^ Pos.Ec.'!L238,IF(Foglio2!$J$3=Foglio2!$E$6,'Assistenti_Amm.vo 1^ Pos.Ec.'!L238,0))))</f>
        <v>0</v>
      </c>
      <c r="O238" s="251"/>
      <c r="P238" s="252">
        <f>IF(Foglio2!$J$3=Foglio2!$E$3,'Ausiliari_Coll.Scol. 1^ Pos.Ec.'!N238,IF(Foglio2!$J$3=Foglio2!$E$4,'Collab._Tecnici 1^ Pos.Ec.'!N238,IF(Foglio2!$J$3=Foglio2!$E$5,'Assistenti_Tecnici 1^ Pos.Ec.'!N238,IF(Foglio2!$J$3=Foglio2!$E$6,'Assistenti_Amm.vo 1^ Pos.Ec.'!N238,0))))</f>
        <v>0</v>
      </c>
      <c r="Q238" s="252">
        <f>IF(Foglio2!$J$3=Foglio2!$E$3,'Ausiliari_Coll.Scol. 1^ Pos.Ec.'!O238,IF(Foglio2!$J$3=Foglio2!$E$4,'Collab._Tecnici 1^ Pos.Ec.'!O238,IF(Foglio2!$J$3=Foglio2!$E$5,'Assistenti_Tecnici 1^ Pos.Ec.'!O238,IF(Foglio2!$J$3=Foglio2!$E$6,'Assistenti_Amm.vo 1^ Pos.Ec.'!O238,0))))</f>
        <v>0</v>
      </c>
      <c r="R238" s="252">
        <f>IF(Foglio2!$J$3=Foglio2!$E$3,'Ausiliari_Coll.Scol. 1^ Pos.Ec.'!P238,IF(Foglio2!$J$3=Foglio2!$E$4,'Collab._Tecnici 1^ Pos.Ec.'!P238,IF(Foglio2!$J$3=Foglio2!$E$5,'Assistenti_Tecnici 1^ Pos.Ec.'!P238,IF(Foglio2!$J$3=Foglio2!$E$6,'Assistenti_Amm.vo 1^ Pos.Ec.'!P238,0))))</f>
        <v>0</v>
      </c>
      <c r="S238" s="252">
        <f>IF(Foglio2!$J$3=Foglio2!$E$3,'Ausiliari_Coll.Scol. 1^ Pos.Ec.'!Q238,IF(Foglio2!$J$3=Foglio2!$E$4,'Collab._Tecnici 1^ Pos.Ec.'!Q238,IF(Foglio2!$J$3=Foglio2!$E$5,'Assistenti_Tecnici 1^ Pos.Ec.'!Q238,IF(Foglio2!$J$3=Foglio2!$E$6,'Assistenti_Amm.vo 1^ Pos.Ec.'!Q238,0))))</f>
        <v>0</v>
      </c>
      <c r="T238" s="252">
        <f>IF(Foglio2!$J$3=Foglio2!$E$3,'Ausiliari_Coll.Scol. 1^ Pos.Ec.'!R238,IF(Foglio2!$J$3=Foglio2!$E$4,'Collab._Tecnici 1^ Pos.Ec.'!R238,IF(Foglio2!$J$3=Foglio2!$E$5,'Assistenti_Tecnici 1^ Pos.Ec.'!R238,IF(Foglio2!$J$3=Foglio2!$E$6,'Assistenti_Amm.vo 1^ Pos.Ec.'!R238,0))))</f>
        <v>0</v>
      </c>
      <c r="U238" s="252">
        <f t="shared" ref="U238" si="588">(P238)/12*0.8</f>
        <v>0</v>
      </c>
      <c r="V238" s="252">
        <f t="shared" ref="V238" si="589">(P238+R238)/12*0.8</f>
        <v>0</v>
      </c>
      <c r="W238" s="253" t="str">
        <f t="shared" ref="W238" si="590">"Fascia Da "&amp;F238&amp;" a "&amp;F239&amp;" Decorrenza "&amp;DAY(C232)&amp;"/"&amp;MONTH(C232)&amp;"/"&amp;YEAR(C232)</f>
        <v>Fascia Da 21 a 27 Decorrenza 1/1/2021</v>
      </c>
    </row>
    <row r="239" spans="1:23" ht="9" customHeight="1" x14ac:dyDescent="0.2">
      <c r="B239" s="245">
        <f t="shared" si="580"/>
        <v>44204</v>
      </c>
      <c r="C239" s="494"/>
      <c r="D239" s="494"/>
      <c r="E239" s="254" t="s">
        <v>4</v>
      </c>
      <c r="F239" s="255">
        <v>27</v>
      </c>
      <c r="G239" s="267">
        <f t="shared" ref="G239:N239" si="591">G238*1936.27</f>
        <v>0</v>
      </c>
      <c r="H239" s="256">
        <f t="shared" si="591"/>
        <v>0</v>
      </c>
      <c r="I239" s="256">
        <f t="shared" si="591"/>
        <v>0</v>
      </c>
      <c r="J239" s="267">
        <f t="shared" si="591"/>
        <v>0</v>
      </c>
      <c r="K239" s="267">
        <f t="shared" si="591"/>
        <v>0</v>
      </c>
      <c r="L239" s="257">
        <f t="shared" si="591"/>
        <v>0</v>
      </c>
      <c r="M239" s="267">
        <f t="shared" si="591"/>
        <v>0</v>
      </c>
      <c r="N239" s="267">
        <f t="shared" si="591"/>
        <v>0</v>
      </c>
      <c r="O239" s="183"/>
      <c r="P239" s="184">
        <f t="shared" ref="P239:V239" si="592">P238*1936.27</f>
        <v>0</v>
      </c>
      <c r="Q239" s="184">
        <f t="shared" si="592"/>
        <v>0</v>
      </c>
      <c r="R239" s="184">
        <f t="shared" si="592"/>
        <v>0</v>
      </c>
      <c r="S239" s="184">
        <f t="shared" si="592"/>
        <v>0</v>
      </c>
      <c r="T239" s="184">
        <f t="shared" si="592"/>
        <v>0</v>
      </c>
      <c r="U239" s="184">
        <f t="shared" si="592"/>
        <v>0</v>
      </c>
      <c r="V239" s="184">
        <f t="shared" si="592"/>
        <v>0</v>
      </c>
    </row>
    <row r="240" spans="1:23" ht="12.75" customHeight="1" x14ac:dyDescent="0.2">
      <c r="A240" s="104">
        <f>IF(Foglio2!$J$7=1,TRUNC(V240,0),TRUNC(U240,0))</f>
        <v>0</v>
      </c>
      <c r="B240" s="245">
        <f t="shared" si="580"/>
        <v>44205</v>
      </c>
      <c r="C240" s="494"/>
      <c r="D240" s="494"/>
      <c r="E240" s="259" t="s">
        <v>3</v>
      </c>
      <c r="F240" s="260">
        <v>28</v>
      </c>
      <c r="G240" s="248">
        <f>IF(Foglio2!$J$3=Foglio2!$E$3,'Ausiliari_Coll.Scol. 1^ Pos.Ec.'!E240,IF(Foglio2!$J$3=Foglio2!$E$4,'Collab._Tecnici 1^ Pos.Ec.'!E240,IF(Foglio2!$J$3=Foglio2!$E$5,'Assistenti_Tecnici 1^ Pos.Ec.'!E240,IF(Foglio2!$J$3=Foglio2!$E$6,'Assistenti_Amm.vo 1^ Pos.Ec.'!E240,0))))</f>
        <v>0</v>
      </c>
      <c r="H240" s="248">
        <f>IF(Foglio2!$J$3=Foglio2!$E$3,'Ausiliari_Coll.Scol. 1^ Pos.Ec.'!F240,IF(Foglio2!$J$3=Foglio2!$E$4,'Collab._Tecnici 1^ Pos.Ec.'!F240,IF(Foglio2!$J$3=Foglio2!$E$5,'Assistenti_Tecnici 1^ Pos.Ec.'!F240,IF(Foglio2!$J$3=Foglio2!$E$6,'Assistenti_Amm.vo 1^ Pos.Ec.'!F240,0))))</f>
        <v>0</v>
      </c>
      <c r="I240" s="248">
        <f>IF(Foglio2!$J$3=Foglio2!$E$3,'Ausiliari_Coll.Scol. 1^ Pos.Ec.'!G240,IF(Foglio2!$J$3=Foglio2!$E$4,'Collab._Tecnici 1^ Pos.Ec.'!G240,IF(Foglio2!$J$3=Foglio2!$E$5,'Assistenti_Tecnici 1^ Pos.Ec.'!G240,IF(Foglio2!$J$3=Foglio2!$E$6,'Assistenti_Amm.vo 1^ Pos.Ec.'!G240,0))))</f>
        <v>0</v>
      </c>
      <c r="J240" s="248">
        <f>IF(Foglio2!$J$3=Foglio2!$E$3,'Ausiliari_Coll.Scol. 1^ Pos.Ec.'!H240,IF(Foglio2!$J$3=Foglio2!$E$4,'Collab._Tecnici 1^ Pos.Ec.'!H240,IF(Foglio2!$J$3=Foglio2!$E$5,'Assistenti_Tecnici 1^ Pos.Ec.'!H240,IF(Foglio2!$J$3=Foglio2!$E$6,'Assistenti_Amm.vo 1^ Pos.Ec.'!H240,0))))</f>
        <v>0</v>
      </c>
      <c r="K240" s="248">
        <f>IF(Foglio2!$J$3=Foglio2!$E$3,'Ausiliari_Coll.Scol. 1^ Pos.Ec.'!I240,IF(Foglio2!$J$3=Foglio2!$E$4,'Collab._Tecnici 1^ Pos.Ec.'!I240,IF(Foglio2!$J$3=Foglio2!$E$5,'Assistenti_Tecnici 1^ Pos.Ec.'!I240,IF(Foglio2!$J$3=Foglio2!$E$6,'Assistenti_Amm.vo 1^ Pos.Ec.'!I240,0))))</f>
        <v>0</v>
      </c>
      <c r="L240" s="248">
        <f>IF(Foglio2!$J$3=Foglio2!$E$3,'Ausiliari_Coll.Scol. 1^ Pos.Ec.'!J240,IF(Foglio2!$J$3=Foglio2!$E$4,'Collab._Tecnici 1^ Pos.Ec.'!J240,IF(Foglio2!$J$3=Foglio2!$E$5,'Assistenti_Tecnici 1^ Pos.Ec.'!J240,IF(Foglio2!$J$3=Foglio2!$E$6,'Assistenti_Amm.vo 1^ Pos.Ec.'!J240,0))))</f>
        <v>0</v>
      </c>
      <c r="M240" s="248">
        <f>IF(Foglio2!$J$3=Foglio2!$E$3,'Ausiliari_Coll.Scol. 1^ Pos.Ec.'!K240,IF(Foglio2!$J$3=Foglio2!$E$4,'Collab._Tecnici 1^ Pos.Ec.'!K240,IF(Foglio2!$J$3=Foglio2!$E$5,'Assistenti_Tecnici 1^ Pos.Ec.'!K240,IF(Foglio2!$J$3=Foglio2!$E$6,'Assistenti_Amm.vo 1^ Pos.Ec.'!K240,0))))</f>
        <v>0</v>
      </c>
      <c r="N240" s="250">
        <f>IF(Foglio2!$J$3=Foglio2!$E$3,'Ausiliari_Coll.Scol. 1^ Pos.Ec.'!L240,IF(Foglio2!$J$3=Foglio2!$E$4,'Collab._Tecnici 1^ Pos.Ec.'!L240,IF(Foglio2!$J$3=Foglio2!$E$5,'Assistenti_Tecnici 1^ Pos.Ec.'!L240,IF(Foglio2!$J$3=Foglio2!$E$6,'Assistenti_Amm.vo 1^ Pos.Ec.'!L240,0))))</f>
        <v>0</v>
      </c>
      <c r="O240" s="251"/>
      <c r="P240" s="252">
        <f>IF(Foglio2!$J$3=Foglio2!$E$3,'Ausiliari_Coll.Scol. 1^ Pos.Ec.'!N240,IF(Foglio2!$J$3=Foglio2!$E$4,'Collab._Tecnici 1^ Pos.Ec.'!N240,IF(Foglio2!$J$3=Foglio2!$E$5,'Assistenti_Tecnici 1^ Pos.Ec.'!N240,IF(Foglio2!$J$3=Foglio2!$E$6,'Assistenti_Amm.vo 1^ Pos.Ec.'!N240,0))))</f>
        <v>0</v>
      </c>
      <c r="Q240" s="252">
        <f>IF(Foglio2!$J$3=Foglio2!$E$3,'Ausiliari_Coll.Scol. 1^ Pos.Ec.'!O240,IF(Foglio2!$J$3=Foglio2!$E$4,'Collab._Tecnici 1^ Pos.Ec.'!O240,IF(Foglio2!$J$3=Foglio2!$E$5,'Assistenti_Tecnici 1^ Pos.Ec.'!O240,IF(Foglio2!$J$3=Foglio2!$E$6,'Assistenti_Amm.vo 1^ Pos.Ec.'!O240,0))))</f>
        <v>0</v>
      </c>
      <c r="R240" s="252">
        <f>IF(Foglio2!$J$3=Foglio2!$E$3,'Ausiliari_Coll.Scol. 1^ Pos.Ec.'!P240,IF(Foglio2!$J$3=Foglio2!$E$4,'Collab._Tecnici 1^ Pos.Ec.'!P240,IF(Foglio2!$J$3=Foglio2!$E$5,'Assistenti_Tecnici 1^ Pos.Ec.'!P240,IF(Foglio2!$J$3=Foglio2!$E$6,'Assistenti_Amm.vo 1^ Pos.Ec.'!P240,0))))</f>
        <v>0</v>
      </c>
      <c r="S240" s="252">
        <f>IF(Foglio2!$J$3=Foglio2!$E$3,'Ausiliari_Coll.Scol. 1^ Pos.Ec.'!Q240,IF(Foglio2!$J$3=Foglio2!$E$4,'Collab._Tecnici 1^ Pos.Ec.'!Q240,IF(Foglio2!$J$3=Foglio2!$E$5,'Assistenti_Tecnici 1^ Pos.Ec.'!Q240,IF(Foglio2!$J$3=Foglio2!$E$6,'Assistenti_Amm.vo 1^ Pos.Ec.'!Q240,0))))</f>
        <v>0</v>
      </c>
      <c r="T240" s="252">
        <f>IF(Foglio2!$J$3=Foglio2!$E$3,'Ausiliari_Coll.Scol. 1^ Pos.Ec.'!R240,IF(Foglio2!$J$3=Foglio2!$E$4,'Collab._Tecnici 1^ Pos.Ec.'!R240,IF(Foglio2!$J$3=Foglio2!$E$5,'Assistenti_Tecnici 1^ Pos.Ec.'!R240,IF(Foglio2!$J$3=Foglio2!$E$6,'Assistenti_Amm.vo 1^ Pos.Ec.'!R240,0))))</f>
        <v>0</v>
      </c>
      <c r="U240" s="252">
        <f t="shared" ref="U240" si="593">(P240)/12*0.8</f>
        <v>0</v>
      </c>
      <c r="V240" s="252">
        <f t="shared" ref="V240" si="594">(P240+R240)/12*0.8</f>
        <v>0</v>
      </c>
      <c r="W240" s="253" t="str">
        <f t="shared" ref="W240" si="595">"Fascia Da "&amp;F240&amp;" a "&amp;F241&amp;" Decorrenza "&amp;DAY(C232)&amp;"/"&amp;MONTH(C232)&amp;"/"&amp;YEAR(C232)</f>
        <v>Fascia Da 28 a 34 Decorrenza 1/1/2021</v>
      </c>
    </row>
    <row r="241" spans="1:23" ht="9" customHeight="1" x14ac:dyDescent="0.2">
      <c r="B241" s="245">
        <f t="shared" si="580"/>
        <v>44206</v>
      </c>
      <c r="C241" s="494"/>
      <c r="D241" s="494"/>
      <c r="E241" s="254" t="s">
        <v>4</v>
      </c>
      <c r="F241" s="255">
        <v>34</v>
      </c>
      <c r="G241" s="267">
        <f t="shared" ref="G241:N241" si="596">G240*1936.27</f>
        <v>0</v>
      </c>
      <c r="H241" s="256">
        <f t="shared" si="596"/>
        <v>0</v>
      </c>
      <c r="I241" s="256">
        <f t="shared" si="596"/>
        <v>0</v>
      </c>
      <c r="J241" s="267">
        <f t="shared" si="596"/>
        <v>0</v>
      </c>
      <c r="K241" s="267">
        <f t="shared" si="596"/>
        <v>0</v>
      </c>
      <c r="L241" s="257">
        <f t="shared" si="596"/>
        <v>0</v>
      </c>
      <c r="M241" s="267">
        <f t="shared" si="596"/>
        <v>0</v>
      </c>
      <c r="N241" s="267">
        <f t="shared" si="596"/>
        <v>0</v>
      </c>
      <c r="O241" s="183"/>
      <c r="P241" s="184">
        <f t="shared" ref="P241:V241" si="597">P240*1936.27</f>
        <v>0</v>
      </c>
      <c r="Q241" s="184">
        <f t="shared" si="597"/>
        <v>0</v>
      </c>
      <c r="R241" s="184">
        <f t="shared" si="597"/>
        <v>0</v>
      </c>
      <c r="S241" s="184">
        <f t="shared" si="597"/>
        <v>0</v>
      </c>
      <c r="T241" s="184">
        <f t="shared" si="597"/>
        <v>0</v>
      </c>
      <c r="U241" s="184">
        <f t="shared" si="597"/>
        <v>0</v>
      </c>
      <c r="V241" s="184">
        <f t="shared" si="597"/>
        <v>0</v>
      </c>
    </row>
    <row r="242" spans="1:23" ht="12.75" customHeight="1" x14ac:dyDescent="0.2">
      <c r="A242" s="104">
        <f>IF(Foglio2!$J$7=1,TRUNC(V242,0),TRUNC(U242,0))</f>
        <v>0</v>
      </c>
      <c r="B242" s="245">
        <f t="shared" si="580"/>
        <v>44207</v>
      </c>
      <c r="C242" s="494"/>
      <c r="D242" s="494"/>
      <c r="E242" s="259" t="s">
        <v>3</v>
      </c>
      <c r="F242" s="260">
        <v>35</v>
      </c>
      <c r="G242" s="248">
        <f>IF(Foglio2!$J$3=Foglio2!$E$3,'Ausiliari_Coll.Scol. 1^ Pos.Ec.'!E242,IF(Foglio2!$J$3=Foglio2!$E$4,'Collab._Tecnici 1^ Pos.Ec.'!E242,IF(Foglio2!$J$3=Foglio2!$E$5,'Assistenti_Tecnici 1^ Pos.Ec.'!E242,IF(Foglio2!$J$3=Foglio2!$E$6,'Assistenti_Amm.vo 1^ Pos.Ec.'!E242,0))))</f>
        <v>0</v>
      </c>
      <c r="H242" s="248">
        <f>IF(Foglio2!$J$3=Foglio2!$E$3,'Ausiliari_Coll.Scol. 1^ Pos.Ec.'!F242,IF(Foglio2!$J$3=Foglio2!$E$4,'Collab._Tecnici 1^ Pos.Ec.'!F242,IF(Foglio2!$J$3=Foglio2!$E$5,'Assistenti_Tecnici 1^ Pos.Ec.'!F242,IF(Foglio2!$J$3=Foglio2!$E$6,'Assistenti_Amm.vo 1^ Pos.Ec.'!F242,0))))</f>
        <v>0</v>
      </c>
      <c r="I242" s="248">
        <f>IF(Foglio2!$J$3=Foglio2!$E$3,'Ausiliari_Coll.Scol. 1^ Pos.Ec.'!G242,IF(Foglio2!$J$3=Foglio2!$E$4,'Collab._Tecnici 1^ Pos.Ec.'!G242,IF(Foglio2!$J$3=Foglio2!$E$5,'Assistenti_Tecnici 1^ Pos.Ec.'!G242,IF(Foglio2!$J$3=Foglio2!$E$6,'Assistenti_Amm.vo 1^ Pos.Ec.'!G242,0))))</f>
        <v>0</v>
      </c>
      <c r="J242" s="248">
        <f>IF(Foglio2!$J$3=Foglio2!$E$3,'Ausiliari_Coll.Scol. 1^ Pos.Ec.'!H242,IF(Foglio2!$J$3=Foglio2!$E$4,'Collab._Tecnici 1^ Pos.Ec.'!H242,IF(Foglio2!$J$3=Foglio2!$E$5,'Assistenti_Tecnici 1^ Pos.Ec.'!H242,IF(Foglio2!$J$3=Foglio2!$E$6,'Assistenti_Amm.vo 1^ Pos.Ec.'!H242,0))))</f>
        <v>0</v>
      </c>
      <c r="K242" s="248">
        <f>IF(Foglio2!$J$3=Foglio2!$E$3,'Ausiliari_Coll.Scol. 1^ Pos.Ec.'!I242,IF(Foglio2!$J$3=Foglio2!$E$4,'Collab._Tecnici 1^ Pos.Ec.'!I242,IF(Foglio2!$J$3=Foglio2!$E$5,'Assistenti_Tecnici 1^ Pos.Ec.'!I242,IF(Foglio2!$J$3=Foglio2!$E$6,'Assistenti_Amm.vo 1^ Pos.Ec.'!I242,0))))</f>
        <v>0</v>
      </c>
      <c r="L242" s="248">
        <f>IF(Foglio2!$J$3=Foglio2!$E$3,'Ausiliari_Coll.Scol. 1^ Pos.Ec.'!J242,IF(Foglio2!$J$3=Foglio2!$E$4,'Collab._Tecnici 1^ Pos.Ec.'!J242,IF(Foglio2!$J$3=Foglio2!$E$5,'Assistenti_Tecnici 1^ Pos.Ec.'!J242,IF(Foglio2!$J$3=Foglio2!$E$6,'Assistenti_Amm.vo 1^ Pos.Ec.'!J242,0))))</f>
        <v>0</v>
      </c>
      <c r="M242" s="248">
        <f>IF(Foglio2!$J$3=Foglio2!$E$3,'Ausiliari_Coll.Scol. 1^ Pos.Ec.'!K242,IF(Foglio2!$J$3=Foglio2!$E$4,'Collab._Tecnici 1^ Pos.Ec.'!K242,IF(Foglio2!$J$3=Foglio2!$E$5,'Assistenti_Tecnici 1^ Pos.Ec.'!K242,IF(Foglio2!$J$3=Foglio2!$E$6,'Assistenti_Amm.vo 1^ Pos.Ec.'!K242,0))))</f>
        <v>0</v>
      </c>
      <c r="N242" s="250">
        <f>IF(Foglio2!$J$3=Foglio2!$E$3,'Ausiliari_Coll.Scol. 1^ Pos.Ec.'!L242,IF(Foglio2!$J$3=Foglio2!$E$4,'Collab._Tecnici 1^ Pos.Ec.'!L242,IF(Foglio2!$J$3=Foglio2!$E$5,'Assistenti_Tecnici 1^ Pos.Ec.'!L242,IF(Foglio2!$J$3=Foglio2!$E$6,'Assistenti_Amm.vo 1^ Pos.Ec.'!L242,0))))</f>
        <v>0</v>
      </c>
      <c r="O242" s="251"/>
      <c r="P242" s="252">
        <f>IF(Foglio2!$J$3=Foglio2!$E$3,'Ausiliari_Coll.Scol. 1^ Pos.Ec.'!N242,IF(Foglio2!$J$3=Foglio2!$E$4,'Collab._Tecnici 1^ Pos.Ec.'!N242,IF(Foglio2!$J$3=Foglio2!$E$5,'Assistenti_Tecnici 1^ Pos.Ec.'!N242,IF(Foglio2!$J$3=Foglio2!$E$6,'Assistenti_Amm.vo 1^ Pos.Ec.'!N242,0))))</f>
        <v>0</v>
      </c>
      <c r="Q242" s="252">
        <f>IF(Foglio2!$J$3=Foglio2!$E$3,'Ausiliari_Coll.Scol. 1^ Pos.Ec.'!O242,IF(Foglio2!$J$3=Foglio2!$E$4,'Collab._Tecnici 1^ Pos.Ec.'!O242,IF(Foglio2!$J$3=Foglio2!$E$5,'Assistenti_Tecnici 1^ Pos.Ec.'!O242,IF(Foglio2!$J$3=Foglio2!$E$6,'Assistenti_Amm.vo 1^ Pos.Ec.'!O242,0))))</f>
        <v>0</v>
      </c>
      <c r="R242" s="252">
        <f>IF(Foglio2!$J$3=Foglio2!$E$3,'Ausiliari_Coll.Scol. 1^ Pos.Ec.'!P242,IF(Foglio2!$J$3=Foglio2!$E$4,'Collab._Tecnici 1^ Pos.Ec.'!P242,IF(Foglio2!$J$3=Foglio2!$E$5,'Assistenti_Tecnici 1^ Pos.Ec.'!P242,IF(Foglio2!$J$3=Foglio2!$E$6,'Assistenti_Amm.vo 1^ Pos.Ec.'!P242,0))))</f>
        <v>0</v>
      </c>
      <c r="S242" s="252">
        <f>IF(Foglio2!$J$3=Foglio2!$E$3,'Ausiliari_Coll.Scol. 1^ Pos.Ec.'!Q242,IF(Foglio2!$J$3=Foglio2!$E$4,'Collab._Tecnici 1^ Pos.Ec.'!Q242,IF(Foglio2!$J$3=Foglio2!$E$5,'Assistenti_Tecnici 1^ Pos.Ec.'!Q242,IF(Foglio2!$J$3=Foglio2!$E$6,'Assistenti_Amm.vo 1^ Pos.Ec.'!Q242,0))))</f>
        <v>0</v>
      </c>
      <c r="T242" s="252">
        <f>IF(Foglio2!$J$3=Foglio2!$E$3,'Ausiliari_Coll.Scol. 1^ Pos.Ec.'!R242,IF(Foglio2!$J$3=Foglio2!$E$4,'Collab._Tecnici 1^ Pos.Ec.'!R242,IF(Foglio2!$J$3=Foglio2!$E$5,'Assistenti_Tecnici 1^ Pos.Ec.'!R242,IF(Foglio2!$J$3=Foglio2!$E$6,'Assistenti_Amm.vo 1^ Pos.Ec.'!R242,0))))</f>
        <v>0</v>
      </c>
      <c r="U242" s="252">
        <f t="shared" ref="U242" si="598">(P242)/12*0.8</f>
        <v>0</v>
      </c>
      <c r="V242" s="252">
        <f t="shared" ref="V242" si="599">(P242+R242)/12*0.8</f>
        <v>0</v>
      </c>
      <c r="W242" s="253" t="str">
        <f t="shared" ref="W242" si="600">"Fascia Da "&amp;F242&amp;" a "&amp;F243&amp;" Decorrenza "&amp;DAY(C232)&amp;"/"&amp;MONTH(C232)&amp;"/"&amp;YEAR(C232)</f>
        <v>Fascia Da 35 a  Decorrenza 1/1/2021</v>
      </c>
    </row>
    <row r="243" spans="1:23" ht="9" customHeight="1" x14ac:dyDescent="0.2">
      <c r="B243" s="245">
        <f t="shared" si="580"/>
        <v>44208</v>
      </c>
      <c r="C243" s="495"/>
      <c r="D243" s="495"/>
      <c r="E243" s="264" t="s">
        <v>4</v>
      </c>
      <c r="F243" s="265"/>
      <c r="G243" s="267">
        <f t="shared" ref="G243:N243" si="601">G242*1936.27</f>
        <v>0</v>
      </c>
      <c r="H243" s="267">
        <f t="shared" si="601"/>
        <v>0</v>
      </c>
      <c r="I243" s="267">
        <f t="shared" si="601"/>
        <v>0</v>
      </c>
      <c r="J243" s="267">
        <f t="shared" si="601"/>
        <v>0</v>
      </c>
      <c r="K243" s="267">
        <f t="shared" si="601"/>
        <v>0</v>
      </c>
      <c r="L243" s="267">
        <f t="shared" si="601"/>
        <v>0</v>
      </c>
      <c r="M243" s="267">
        <f t="shared" si="601"/>
        <v>0</v>
      </c>
      <c r="N243" s="267">
        <f t="shared" si="601"/>
        <v>0</v>
      </c>
      <c r="O243" s="183"/>
      <c r="P243" s="269">
        <f t="shared" ref="P243:V243" si="602">P242*1936.27</f>
        <v>0</v>
      </c>
      <c r="Q243" s="269">
        <f t="shared" si="602"/>
        <v>0</v>
      </c>
      <c r="R243" s="269">
        <f t="shared" si="602"/>
        <v>0</v>
      </c>
      <c r="S243" s="269">
        <f t="shared" si="602"/>
        <v>0</v>
      </c>
      <c r="T243" s="184">
        <f t="shared" si="602"/>
        <v>0</v>
      </c>
      <c r="U243" s="184">
        <f t="shared" si="602"/>
        <v>0</v>
      </c>
      <c r="V243" s="184">
        <f t="shared" si="602"/>
        <v>0</v>
      </c>
    </row>
    <row r="244" spans="1:23" ht="12.75" customHeight="1" x14ac:dyDescent="0.2">
      <c r="A244" s="104">
        <f>IF(Foglio2!$J$7=1,TRUNC(V244,0),TRUNC(U244,0))</f>
        <v>0</v>
      </c>
      <c r="B244" s="245">
        <f t="shared" ref="B244" si="603">C246</f>
        <v>44562</v>
      </c>
      <c r="C244" s="492">
        <f>D232+1</f>
        <v>44562</v>
      </c>
      <c r="D244" s="492">
        <v>44651</v>
      </c>
      <c r="E244" s="246" t="s">
        <v>3</v>
      </c>
      <c r="F244" s="247">
        <v>0</v>
      </c>
      <c r="G244" s="248">
        <f>IF(Foglio2!$J$3=Foglio2!$E$3,'Ausiliari_Coll.Scol. 1^ Pos.Ec.'!E244,IF(Foglio2!$J$3=Foglio2!$E$4,'Collab._Tecnici 1^ Pos.Ec.'!E244,IF(Foglio2!$J$3=Foglio2!$E$5,'Assistenti_Tecnici 1^ Pos.Ec.'!E244,IF(Foglio2!$J$3=Foglio2!$E$6,'Assistenti_Amm.vo 1^ Pos.Ec.'!E244,0))))</f>
        <v>0</v>
      </c>
      <c r="H244" s="248">
        <f>IF(Foglio2!$J$3=Foglio2!$E$3,'Ausiliari_Coll.Scol. 1^ Pos.Ec.'!F244,IF(Foglio2!$J$3=Foglio2!$E$4,'Collab._Tecnici 1^ Pos.Ec.'!F244,IF(Foglio2!$J$3=Foglio2!$E$5,'Assistenti_Tecnici 1^ Pos.Ec.'!F244,IF(Foglio2!$J$3=Foglio2!$E$6,'Assistenti_Amm.vo 1^ Pos.Ec.'!F244,0))))</f>
        <v>0</v>
      </c>
      <c r="I244" s="248">
        <f>IF(Foglio2!$J$3=Foglio2!$E$3,'Ausiliari_Coll.Scol. 1^ Pos.Ec.'!G244,IF(Foglio2!$J$3=Foglio2!$E$4,'Collab._Tecnici 1^ Pos.Ec.'!G244,IF(Foglio2!$J$3=Foglio2!$E$5,'Assistenti_Tecnici 1^ Pos.Ec.'!G244,IF(Foglio2!$J$3=Foglio2!$E$6,'Assistenti_Amm.vo 1^ Pos.Ec.'!G244,0))))</f>
        <v>0</v>
      </c>
      <c r="J244" s="248">
        <f>IF(Foglio2!$J$3=Foglio2!$E$3,'Ausiliari_Coll.Scol. 1^ Pos.Ec.'!H244,IF(Foglio2!$J$3=Foglio2!$E$4,'Collab._Tecnici 1^ Pos.Ec.'!H244,IF(Foglio2!$J$3=Foglio2!$E$5,'Assistenti_Tecnici 1^ Pos.Ec.'!H244,IF(Foglio2!$J$3=Foglio2!$E$6,'Assistenti_Amm.vo 1^ Pos.Ec.'!H244,0))))</f>
        <v>0</v>
      </c>
      <c r="K244" s="248">
        <f>IF(Foglio2!$J$3=Foglio2!$E$3,'Ausiliari_Coll.Scol. 1^ Pos.Ec.'!I244,IF(Foglio2!$J$3=Foglio2!$E$4,'Collab._Tecnici 1^ Pos.Ec.'!I244,IF(Foglio2!$J$3=Foglio2!$E$5,'Assistenti_Tecnici 1^ Pos.Ec.'!I244,IF(Foglio2!$J$3=Foglio2!$E$6,'Assistenti_Amm.vo 1^ Pos.Ec.'!I244,0))))</f>
        <v>0</v>
      </c>
      <c r="L244" s="248">
        <f>IF(Foglio2!$J$3=Foglio2!$E$3,'Ausiliari_Coll.Scol. 1^ Pos.Ec.'!J244,IF(Foglio2!$J$3=Foglio2!$E$4,'Collab._Tecnici 1^ Pos.Ec.'!J244,IF(Foglio2!$J$3=Foglio2!$E$5,'Assistenti_Tecnici 1^ Pos.Ec.'!J244,IF(Foglio2!$J$3=Foglio2!$E$6,'Assistenti_Amm.vo 1^ Pos.Ec.'!J244,0))))</f>
        <v>0</v>
      </c>
      <c r="M244" s="248">
        <f>IF(Foglio2!$J$3=Foglio2!$E$3,'Ausiliari_Coll.Scol. 1^ Pos.Ec.'!K244,IF(Foglio2!$J$3=Foglio2!$E$4,'Collab._Tecnici 1^ Pos.Ec.'!K244,IF(Foglio2!$J$3=Foglio2!$E$5,'Assistenti_Tecnici 1^ Pos.Ec.'!K244,IF(Foglio2!$J$3=Foglio2!$E$6,'Assistenti_Amm.vo 1^ Pos.Ec.'!K244,0))))</f>
        <v>0</v>
      </c>
      <c r="N244" s="250">
        <f>IF(Foglio2!$J$3=Foglio2!$E$3,'Ausiliari_Coll.Scol. 1^ Pos.Ec.'!L244,IF(Foglio2!$J$3=Foglio2!$E$4,'Collab._Tecnici 1^ Pos.Ec.'!L244,IF(Foglio2!$J$3=Foglio2!$E$5,'Assistenti_Tecnici 1^ Pos.Ec.'!L244,IF(Foglio2!$J$3=Foglio2!$E$6,'Assistenti_Amm.vo 1^ Pos.Ec.'!L244,0))))</f>
        <v>0</v>
      </c>
      <c r="O244" s="251"/>
      <c r="P244" s="252">
        <f>IF(Foglio2!$J$3=Foglio2!$E$3,'Ausiliari_Coll.Scol. 1^ Pos.Ec.'!N244,IF(Foglio2!$J$3=Foglio2!$E$4,'Collab._Tecnici 1^ Pos.Ec.'!N244,IF(Foglio2!$J$3=Foglio2!$E$5,'Assistenti_Tecnici 1^ Pos.Ec.'!N244,IF(Foglio2!$J$3=Foglio2!$E$6,'Assistenti_Amm.vo 1^ Pos.Ec.'!N244,0))))</f>
        <v>0</v>
      </c>
      <c r="Q244" s="252">
        <f>IF(Foglio2!$J$3=Foglio2!$E$3,'Ausiliari_Coll.Scol. 1^ Pos.Ec.'!O244,IF(Foglio2!$J$3=Foglio2!$E$4,'Collab._Tecnici 1^ Pos.Ec.'!O244,IF(Foglio2!$J$3=Foglio2!$E$5,'Assistenti_Tecnici 1^ Pos.Ec.'!O244,IF(Foglio2!$J$3=Foglio2!$E$6,'Assistenti_Amm.vo 1^ Pos.Ec.'!O244,0))))</f>
        <v>0</v>
      </c>
      <c r="R244" s="252">
        <f>IF(Foglio2!$J$3=Foglio2!$E$3,'Ausiliari_Coll.Scol. 1^ Pos.Ec.'!P244,IF(Foglio2!$J$3=Foglio2!$E$4,'Collab._Tecnici 1^ Pos.Ec.'!P244,IF(Foglio2!$J$3=Foglio2!$E$5,'Assistenti_Tecnici 1^ Pos.Ec.'!P244,IF(Foglio2!$J$3=Foglio2!$E$6,'Assistenti_Amm.vo 1^ Pos.Ec.'!P244,0))))</f>
        <v>0</v>
      </c>
      <c r="S244" s="252">
        <f>IF(Foglio2!$J$3=Foglio2!$E$3,'Ausiliari_Coll.Scol. 1^ Pos.Ec.'!Q244,IF(Foglio2!$J$3=Foglio2!$E$4,'Collab._Tecnici 1^ Pos.Ec.'!Q244,IF(Foglio2!$J$3=Foglio2!$E$5,'Assistenti_Tecnici 1^ Pos.Ec.'!Q244,IF(Foglio2!$J$3=Foglio2!$E$6,'Assistenti_Amm.vo 1^ Pos.Ec.'!Q244,0))))</f>
        <v>0</v>
      </c>
      <c r="T244" s="252">
        <f>IF(Foglio2!$J$3=Foglio2!$E$3,'Ausiliari_Coll.Scol. 1^ Pos.Ec.'!R244,IF(Foglio2!$J$3=Foglio2!$E$4,'Collab._Tecnici 1^ Pos.Ec.'!R244,IF(Foglio2!$J$3=Foglio2!$E$5,'Assistenti_Tecnici 1^ Pos.Ec.'!R244,IF(Foglio2!$J$3=Foglio2!$E$6,'Assistenti_Amm.vo 1^ Pos.Ec.'!R244,0))))</f>
        <v>0</v>
      </c>
      <c r="U244" s="252">
        <f t="shared" ref="U244" si="604">(P244)/12*0.8</f>
        <v>0</v>
      </c>
      <c r="V244" s="252">
        <f t="shared" ref="V244" si="605">(P244+R244)/12*0.8</f>
        <v>0</v>
      </c>
      <c r="W244" s="253" t="str">
        <f t="shared" ref="W244" si="606">"Fascia Da "&amp;F244&amp;" a "&amp;F245&amp;" Decorrenza "&amp;DAY(C244)&amp;"/"&amp;MONTH(C244)&amp;"/"&amp;YEAR(C244)</f>
        <v>Fascia Da 0 a 8 Decorrenza 1/1/2022</v>
      </c>
    </row>
    <row r="245" spans="1:23" ht="9" customHeight="1" x14ac:dyDescent="0.2">
      <c r="B245" s="245">
        <f t="shared" si="580"/>
        <v>44563</v>
      </c>
      <c r="C245" s="493"/>
      <c r="D245" s="493"/>
      <c r="E245" s="254" t="s">
        <v>4</v>
      </c>
      <c r="F245" s="255">
        <v>8</v>
      </c>
      <c r="G245" s="267">
        <f t="shared" ref="G245:N245" si="607">G244*1936.27</f>
        <v>0</v>
      </c>
      <c r="H245" s="256">
        <f t="shared" si="607"/>
        <v>0</v>
      </c>
      <c r="I245" s="256">
        <f t="shared" si="607"/>
        <v>0</v>
      </c>
      <c r="J245" s="267">
        <f t="shared" si="607"/>
        <v>0</v>
      </c>
      <c r="K245" s="267">
        <f t="shared" si="607"/>
        <v>0</v>
      </c>
      <c r="L245" s="257">
        <f t="shared" si="607"/>
        <v>0</v>
      </c>
      <c r="M245" s="267">
        <f t="shared" si="607"/>
        <v>0</v>
      </c>
      <c r="N245" s="267">
        <f t="shared" si="607"/>
        <v>0</v>
      </c>
      <c r="O245" s="183"/>
      <c r="P245" s="184">
        <f t="shared" ref="P245:V245" si="608">P244*1936.27</f>
        <v>0</v>
      </c>
      <c r="Q245" s="184">
        <f t="shared" si="608"/>
        <v>0</v>
      </c>
      <c r="R245" s="184">
        <f t="shared" si="608"/>
        <v>0</v>
      </c>
      <c r="S245" s="184">
        <f t="shared" si="608"/>
        <v>0</v>
      </c>
      <c r="T245" s="184">
        <f t="shared" si="608"/>
        <v>0</v>
      </c>
      <c r="U245" s="184">
        <f t="shared" si="608"/>
        <v>0</v>
      </c>
      <c r="V245" s="184">
        <f t="shared" si="608"/>
        <v>0</v>
      </c>
    </row>
    <row r="246" spans="1:23" ht="12.75" customHeight="1" x14ac:dyDescent="0.2">
      <c r="A246" s="104">
        <f>IF(Foglio2!$J$7=1,TRUNC(V246,0),TRUNC(U246,0))</f>
        <v>0</v>
      </c>
      <c r="B246" s="245">
        <f t="shared" si="580"/>
        <v>44564</v>
      </c>
      <c r="C246" s="494">
        <f>C244</f>
        <v>44562</v>
      </c>
      <c r="D246" s="494">
        <f>D244</f>
        <v>44651</v>
      </c>
      <c r="E246" s="259" t="s">
        <v>3</v>
      </c>
      <c r="F246" s="260">
        <v>9</v>
      </c>
      <c r="G246" s="248">
        <f>IF(Foglio2!$J$3=Foglio2!$E$3,'Ausiliari_Coll.Scol. 1^ Pos.Ec.'!E246,IF(Foglio2!$J$3=Foglio2!$E$4,'Collab._Tecnici 1^ Pos.Ec.'!E246,IF(Foglio2!$J$3=Foglio2!$E$5,'Assistenti_Tecnici 1^ Pos.Ec.'!E246,IF(Foglio2!$J$3=Foglio2!$E$6,'Assistenti_Amm.vo 1^ Pos.Ec.'!E246,0))))</f>
        <v>0</v>
      </c>
      <c r="H246" s="248">
        <f>IF(Foglio2!$J$3=Foglio2!$E$3,'Ausiliari_Coll.Scol. 1^ Pos.Ec.'!F246,IF(Foglio2!$J$3=Foglio2!$E$4,'Collab._Tecnici 1^ Pos.Ec.'!F246,IF(Foglio2!$J$3=Foglio2!$E$5,'Assistenti_Tecnici 1^ Pos.Ec.'!F246,IF(Foglio2!$J$3=Foglio2!$E$6,'Assistenti_Amm.vo 1^ Pos.Ec.'!F246,0))))</f>
        <v>0</v>
      </c>
      <c r="I246" s="248">
        <f>IF(Foglio2!$J$3=Foglio2!$E$3,'Ausiliari_Coll.Scol. 1^ Pos.Ec.'!G246,IF(Foglio2!$J$3=Foglio2!$E$4,'Collab._Tecnici 1^ Pos.Ec.'!G246,IF(Foglio2!$J$3=Foglio2!$E$5,'Assistenti_Tecnici 1^ Pos.Ec.'!G246,IF(Foglio2!$J$3=Foglio2!$E$6,'Assistenti_Amm.vo 1^ Pos.Ec.'!G246,0))))</f>
        <v>0</v>
      </c>
      <c r="J246" s="248">
        <f>IF(Foglio2!$J$3=Foglio2!$E$3,'Ausiliari_Coll.Scol. 1^ Pos.Ec.'!H246,IF(Foglio2!$J$3=Foglio2!$E$4,'Collab._Tecnici 1^ Pos.Ec.'!H246,IF(Foglio2!$J$3=Foglio2!$E$5,'Assistenti_Tecnici 1^ Pos.Ec.'!H246,IF(Foglio2!$J$3=Foglio2!$E$6,'Assistenti_Amm.vo 1^ Pos.Ec.'!H246,0))))</f>
        <v>0</v>
      </c>
      <c r="K246" s="248">
        <f>IF(Foglio2!$J$3=Foglio2!$E$3,'Ausiliari_Coll.Scol. 1^ Pos.Ec.'!I246,IF(Foglio2!$J$3=Foglio2!$E$4,'Collab._Tecnici 1^ Pos.Ec.'!I246,IF(Foglio2!$J$3=Foglio2!$E$5,'Assistenti_Tecnici 1^ Pos.Ec.'!I246,IF(Foglio2!$J$3=Foglio2!$E$6,'Assistenti_Amm.vo 1^ Pos.Ec.'!I246,0))))</f>
        <v>0</v>
      </c>
      <c r="L246" s="248">
        <f>IF(Foglio2!$J$3=Foglio2!$E$3,'Ausiliari_Coll.Scol. 1^ Pos.Ec.'!J246,IF(Foglio2!$J$3=Foglio2!$E$4,'Collab._Tecnici 1^ Pos.Ec.'!J246,IF(Foglio2!$J$3=Foglio2!$E$5,'Assistenti_Tecnici 1^ Pos.Ec.'!J246,IF(Foglio2!$J$3=Foglio2!$E$6,'Assistenti_Amm.vo 1^ Pos.Ec.'!J246,0))))</f>
        <v>0</v>
      </c>
      <c r="M246" s="248">
        <f>IF(Foglio2!$J$3=Foglio2!$E$3,'Ausiliari_Coll.Scol. 1^ Pos.Ec.'!K246,IF(Foglio2!$J$3=Foglio2!$E$4,'Collab._Tecnici 1^ Pos.Ec.'!K246,IF(Foglio2!$J$3=Foglio2!$E$5,'Assistenti_Tecnici 1^ Pos.Ec.'!K246,IF(Foglio2!$J$3=Foglio2!$E$6,'Assistenti_Amm.vo 1^ Pos.Ec.'!K246,0))))</f>
        <v>0</v>
      </c>
      <c r="N246" s="250">
        <f>IF(Foglio2!$J$3=Foglio2!$E$3,'Ausiliari_Coll.Scol. 1^ Pos.Ec.'!L246,IF(Foglio2!$J$3=Foglio2!$E$4,'Collab._Tecnici 1^ Pos.Ec.'!L246,IF(Foglio2!$J$3=Foglio2!$E$5,'Assistenti_Tecnici 1^ Pos.Ec.'!L246,IF(Foglio2!$J$3=Foglio2!$E$6,'Assistenti_Amm.vo 1^ Pos.Ec.'!L246,0))))</f>
        <v>0</v>
      </c>
      <c r="O246" s="251"/>
      <c r="P246" s="252">
        <f>IF(Foglio2!$J$3=Foglio2!$E$3,'Ausiliari_Coll.Scol. 1^ Pos.Ec.'!N246,IF(Foglio2!$J$3=Foglio2!$E$4,'Collab._Tecnici 1^ Pos.Ec.'!N246,IF(Foglio2!$J$3=Foglio2!$E$5,'Assistenti_Tecnici 1^ Pos.Ec.'!N246,IF(Foglio2!$J$3=Foglio2!$E$6,'Assistenti_Amm.vo 1^ Pos.Ec.'!N246,0))))</f>
        <v>0</v>
      </c>
      <c r="Q246" s="252">
        <f>IF(Foglio2!$J$3=Foglio2!$E$3,'Ausiliari_Coll.Scol. 1^ Pos.Ec.'!O246,IF(Foglio2!$J$3=Foglio2!$E$4,'Collab._Tecnici 1^ Pos.Ec.'!O246,IF(Foglio2!$J$3=Foglio2!$E$5,'Assistenti_Tecnici 1^ Pos.Ec.'!O246,IF(Foglio2!$J$3=Foglio2!$E$6,'Assistenti_Amm.vo 1^ Pos.Ec.'!O246,0))))</f>
        <v>0</v>
      </c>
      <c r="R246" s="252">
        <f>IF(Foglio2!$J$3=Foglio2!$E$3,'Ausiliari_Coll.Scol. 1^ Pos.Ec.'!P246,IF(Foglio2!$J$3=Foglio2!$E$4,'Collab._Tecnici 1^ Pos.Ec.'!P246,IF(Foglio2!$J$3=Foglio2!$E$5,'Assistenti_Tecnici 1^ Pos.Ec.'!P246,IF(Foglio2!$J$3=Foglio2!$E$6,'Assistenti_Amm.vo 1^ Pos.Ec.'!P246,0))))</f>
        <v>0</v>
      </c>
      <c r="S246" s="252">
        <f>IF(Foglio2!$J$3=Foglio2!$E$3,'Ausiliari_Coll.Scol. 1^ Pos.Ec.'!Q246,IF(Foglio2!$J$3=Foglio2!$E$4,'Collab._Tecnici 1^ Pos.Ec.'!Q246,IF(Foglio2!$J$3=Foglio2!$E$5,'Assistenti_Tecnici 1^ Pos.Ec.'!Q246,IF(Foglio2!$J$3=Foglio2!$E$6,'Assistenti_Amm.vo 1^ Pos.Ec.'!Q246,0))))</f>
        <v>0</v>
      </c>
      <c r="T246" s="252">
        <f>IF(Foglio2!$J$3=Foglio2!$E$3,'Ausiliari_Coll.Scol. 1^ Pos.Ec.'!R246,IF(Foglio2!$J$3=Foglio2!$E$4,'Collab._Tecnici 1^ Pos.Ec.'!R246,IF(Foglio2!$J$3=Foglio2!$E$5,'Assistenti_Tecnici 1^ Pos.Ec.'!R246,IF(Foglio2!$J$3=Foglio2!$E$6,'Assistenti_Amm.vo 1^ Pos.Ec.'!R246,0))))</f>
        <v>0</v>
      </c>
      <c r="U246" s="252">
        <f t="shared" ref="U246" si="609">(P246)/12*0.8</f>
        <v>0</v>
      </c>
      <c r="V246" s="252">
        <f t="shared" ref="V246" si="610">(P246+R246)/12*0.8</f>
        <v>0</v>
      </c>
      <c r="W246" s="253" t="str">
        <f t="shared" ref="W246" si="611">"Fascia Da "&amp;F246&amp;" a "&amp;F247&amp;" Decorrenza "&amp;DAY(C244)&amp;"/"&amp;MONTH(C244)&amp;"/"&amp;YEAR(C244)</f>
        <v>Fascia Da 9 a 14 Decorrenza 1/1/2022</v>
      </c>
    </row>
    <row r="247" spans="1:23" ht="9" customHeight="1" x14ac:dyDescent="0.2">
      <c r="B247" s="245">
        <f t="shared" si="580"/>
        <v>44565</v>
      </c>
      <c r="C247" s="494"/>
      <c r="D247" s="494"/>
      <c r="E247" s="254" t="s">
        <v>4</v>
      </c>
      <c r="F247" s="255">
        <v>14</v>
      </c>
      <c r="G247" s="267">
        <f t="shared" ref="G247:N247" si="612">G246*1936.27</f>
        <v>0</v>
      </c>
      <c r="H247" s="256">
        <f t="shared" si="612"/>
        <v>0</v>
      </c>
      <c r="I247" s="256">
        <f t="shared" si="612"/>
        <v>0</v>
      </c>
      <c r="J247" s="267">
        <f t="shared" si="612"/>
        <v>0</v>
      </c>
      <c r="K247" s="267">
        <f t="shared" si="612"/>
        <v>0</v>
      </c>
      <c r="L247" s="257">
        <f t="shared" si="612"/>
        <v>0</v>
      </c>
      <c r="M247" s="267">
        <f t="shared" si="612"/>
        <v>0</v>
      </c>
      <c r="N247" s="267">
        <f t="shared" si="612"/>
        <v>0</v>
      </c>
      <c r="O247" s="183"/>
      <c r="P247" s="184">
        <f t="shared" ref="P247:V247" si="613">P246*1936.27</f>
        <v>0</v>
      </c>
      <c r="Q247" s="184">
        <f t="shared" si="613"/>
        <v>0</v>
      </c>
      <c r="R247" s="184">
        <f t="shared" si="613"/>
        <v>0</v>
      </c>
      <c r="S247" s="184">
        <f t="shared" si="613"/>
        <v>0</v>
      </c>
      <c r="T247" s="184">
        <f t="shared" si="613"/>
        <v>0</v>
      </c>
      <c r="U247" s="184">
        <f t="shared" si="613"/>
        <v>0</v>
      </c>
      <c r="V247" s="184">
        <f t="shared" si="613"/>
        <v>0</v>
      </c>
    </row>
    <row r="248" spans="1:23" ht="12.75" customHeight="1" x14ac:dyDescent="0.2">
      <c r="A248" s="104">
        <f>IF(Foglio2!$J$7=1,TRUNC(V248,0),TRUNC(U248,0))</f>
        <v>0</v>
      </c>
      <c r="B248" s="245">
        <f t="shared" si="580"/>
        <v>44566</v>
      </c>
      <c r="C248" s="494"/>
      <c r="D248" s="494"/>
      <c r="E248" s="259" t="s">
        <v>3</v>
      </c>
      <c r="F248" s="260">
        <v>15</v>
      </c>
      <c r="G248" s="248">
        <f>IF(Foglio2!$J$3=Foglio2!$E$3,'Ausiliari_Coll.Scol. 1^ Pos.Ec.'!E248,IF(Foglio2!$J$3=Foglio2!$E$4,'Collab._Tecnici 1^ Pos.Ec.'!E248,IF(Foglio2!$J$3=Foglio2!$E$5,'Assistenti_Tecnici 1^ Pos.Ec.'!E248,IF(Foglio2!$J$3=Foglio2!$E$6,'Assistenti_Amm.vo 1^ Pos.Ec.'!E248,0))))</f>
        <v>0</v>
      </c>
      <c r="H248" s="248">
        <f>IF(Foglio2!$J$3=Foglio2!$E$3,'Ausiliari_Coll.Scol. 1^ Pos.Ec.'!F248,IF(Foglio2!$J$3=Foglio2!$E$4,'Collab._Tecnici 1^ Pos.Ec.'!F248,IF(Foglio2!$J$3=Foglio2!$E$5,'Assistenti_Tecnici 1^ Pos.Ec.'!F248,IF(Foglio2!$J$3=Foglio2!$E$6,'Assistenti_Amm.vo 1^ Pos.Ec.'!F248,0))))</f>
        <v>0</v>
      </c>
      <c r="I248" s="248">
        <f>IF(Foglio2!$J$3=Foglio2!$E$3,'Ausiliari_Coll.Scol. 1^ Pos.Ec.'!G248,IF(Foglio2!$J$3=Foglio2!$E$4,'Collab._Tecnici 1^ Pos.Ec.'!G248,IF(Foglio2!$J$3=Foglio2!$E$5,'Assistenti_Tecnici 1^ Pos.Ec.'!G248,IF(Foglio2!$J$3=Foglio2!$E$6,'Assistenti_Amm.vo 1^ Pos.Ec.'!G248,0))))</f>
        <v>0</v>
      </c>
      <c r="J248" s="248">
        <f>IF(Foglio2!$J$3=Foglio2!$E$3,'Ausiliari_Coll.Scol. 1^ Pos.Ec.'!H248,IF(Foglio2!$J$3=Foglio2!$E$4,'Collab._Tecnici 1^ Pos.Ec.'!H248,IF(Foglio2!$J$3=Foglio2!$E$5,'Assistenti_Tecnici 1^ Pos.Ec.'!H248,IF(Foglio2!$J$3=Foglio2!$E$6,'Assistenti_Amm.vo 1^ Pos.Ec.'!H248,0))))</f>
        <v>0</v>
      </c>
      <c r="K248" s="248">
        <f>IF(Foglio2!$J$3=Foglio2!$E$3,'Ausiliari_Coll.Scol. 1^ Pos.Ec.'!I248,IF(Foglio2!$J$3=Foglio2!$E$4,'Collab._Tecnici 1^ Pos.Ec.'!I248,IF(Foglio2!$J$3=Foglio2!$E$5,'Assistenti_Tecnici 1^ Pos.Ec.'!I248,IF(Foglio2!$J$3=Foglio2!$E$6,'Assistenti_Amm.vo 1^ Pos.Ec.'!I248,0))))</f>
        <v>0</v>
      </c>
      <c r="L248" s="248">
        <f>IF(Foglio2!$J$3=Foglio2!$E$3,'Ausiliari_Coll.Scol. 1^ Pos.Ec.'!J248,IF(Foglio2!$J$3=Foglio2!$E$4,'Collab._Tecnici 1^ Pos.Ec.'!J248,IF(Foglio2!$J$3=Foglio2!$E$5,'Assistenti_Tecnici 1^ Pos.Ec.'!J248,IF(Foglio2!$J$3=Foglio2!$E$6,'Assistenti_Amm.vo 1^ Pos.Ec.'!J248,0))))</f>
        <v>0</v>
      </c>
      <c r="M248" s="248">
        <f>IF(Foglio2!$J$3=Foglio2!$E$3,'Ausiliari_Coll.Scol. 1^ Pos.Ec.'!K248,IF(Foglio2!$J$3=Foglio2!$E$4,'Collab._Tecnici 1^ Pos.Ec.'!K248,IF(Foglio2!$J$3=Foglio2!$E$5,'Assistenti_Tecnici 1^ Pos.Ec.'!K248,IF(Foglio2!$J$3=Foglio2!$E$6,'Assistenti_Amm.vo 1^ Pos.Ec.'!K248,0))))</f>
        <v>0</v>
      </c>
      <c r="N248" s="250">
        <f>IF(Foglio2!$J$3=Foglio2!$E$3,'Ausiliari_Coll.Scol. 1^ Pos.Ec.'!L248,IF(Foglio2!$J$3=Foglio2!$E$4,'Collab._Tecnici 1^ Pos.Ec.'!L248,IF(Foglio2!$J$3=Foglio2!$E$5,'Assistenti_Tecnici 1^ Pos.Ec.'!L248,IF(Foglio2!$J$3=Foglio2!$E$6,'Assistenti_Amm.vo 1^ Pos.Ec.'!L248,0))))</f>
        <v>0</v>
      </c>
      <c r="O248" s="251"/>
      <c r="P248" s="252">
        <f>IF(Foglio2!$J$3=Foglio2!$E$3,'Ausiliari_Coll.Scol. 1^ Pos.Ec.'!N248,IF(Foglio2!$J$3=Foglio2!$E$4,'Collab._Tecnici 1^ Pos.Ec.'!N248,IF(Foglio2!$J$3=Foglio2!$E$5,'Assistenti_Tecnici 1^ Pos.Ec.'!N248,IF(Foglio2!$J$3=Foglio2!$E$6,'Assistenti_Amm.vo 1^ Pos.Ec.'!N248,0))))</f>
        <v>0</v>
      </c>
      <c r="Q248" s="252">
        <f>IF(Foglio2!$J$3=Foglio2!$E$3,'Ausiliari_Coll.Scol. 1^ Pos.Ec.'!O248,IF(Foglio2!$J$3=Foglio2!$E$4,'Collab._Tecnici 1^ Pos.Ec.'!O248,IF(Foglio2!$J$3=Foglio2!$E$5,'Assistenti_Tecnici 1^ Pos.Ec.'!O248,IF(Foglio2!$J$3=Foglio2!$E$6,'Assistenti_Amm.vo 1^ Pos.Ec.'!O248,0))))</f>
        <v>0</v>
      </c>
      <c r="R248" s="252">
        <f>IF(Foglio2!$J$3=Foglio2!$E$3,'Ausiliari_Coll.Scol. 1^ Pos.Ec.'!P248,IF(Foglio2!$J$3=Foglio2!$E$4,'Collab._Tecnici 1^ Pos.Ec.'!P248,IF(Foglio2!$J$3=Foglio2!$E$5,'Assistenti_Tecnici 1^ Pos.Ec.'!P248,IF(Foglio2!$J$3=Foglio2!$E$6,'Assistenti_Amm.vo 1^ Pos.Ec.'!P248,0))))</f>
        <v>0</v>
      </c>
      <c r="S248" s="252">
        <f>IF(Foglio2!$J$3=Foglio2!$E$3,'Ausiliari_Coll.Scol. 1^ Pos.Ec.'!Q248,IF(Foglio2!$J$3=Foglio2!$E$4,'Collab._Tecnici 1^ Pos.Ec.'!Q248,IF(Foglio2!$J$3=Foglio2!$E$5,'Assistenti_Tecnici 1^ Pos.Ec.'!Q248,IF(Foglio2!$J$3=Foglio2!$E$6,'Assistenti_Amm.vo 1^ Pos.Ec.'!Q248,0))))</f>
        <v>0</v>
      </c>
      <c r="T248" s="252">
        <f>IF(Foglio2!$J$3=Foglio2!$E$3,'Ausiliari_Coll.Scol. 1^ Pos.Ec.'!R248,IF(Foglio2!$J$3=Foglio2!$E$4,'Collab._Tecnici 1^ Pos.Ec.'!R248,IF(Foglio2!$J$3=Foglio2!$E$5,'Assistenti_Tecnici 1^ Pos.Ec.'!R248,IF(Foglio2!$J$3=Foglio2!$E$6,'Assistenti_Amm.vo 1^ Pos.Ec.'!R248,0))))</f>
        <v>0</v>
      </c>
      <c r="U248" s="252">
        <f t="shared" ref="U248" si="614">(P248)/12*0.8</f>
        <v>0</v>
      </c>
      <c r="V248" s="252">
        <f t="shared" ref="V248" si="615">(P248+R248)/12*0.8</f>
        <v>0</v>
      </c>
      <c r="W248" s="253" t="str">
        <f t="shared" ref="W248" si="616">"Fascia Da "&amp;F248&amp;" a "&amp;F249&amp;" Decorrenza "&amp;DAY(C244)&amp;"/"&amp;MONTH(C244)&amp;"/"&amp;YEAR(C244)</f>
        <v>Fascia Da 15 a 20 Decorrenza 1/1/2022</v>
      </c>
    </row>
    <row r="249" spans="1:23" ht="9" customHeight="1" x14ac:dyDescent="0.2">
      <c r="B249" s="245">
        <f t="shared" si="580"/>
        <v>44567</v>
      </c>
      <c r="C249" s="494"/>
      <c r="D249" s="494"/>
      <c r="E249" s="254" t="s">
        <v>4</v>
      </c>
      <c r="F249" s="255">
        <v>20</v>
      </c>
      <c r="G249" s="267">
        <f t="shared" ref="G249:N249" si="617">G248*1936.27</f>
        <v>0</v>
      </c>
      <c r="H249" s="256">
        <f t="shared" si="617"/>
        <v>0</v>
      </c>
      <c r="I249" s="256">
        <f t="shared" si="617"/>
        <v>0</v>
      </c>
      <c r="J249" s="267">
        <f t="shared" si="617"/>
        <v>0</v>
      </c>
      <c r="K249" s="267">
        <f t="shared" si="617"/>
        <v>0</v>
      </c>
      <c r="L249" s="257">
        <f t="shared" si="617"/>
        <v>0</v>
      </c>
      <c r="M249" s="267">
        <f t="shared" si="617"/>
        <v>0</v>
      </c>
      <c r="N249" s="267">
        <f t="shared" si="617"/>
        <v>0</v>
      </c>
      <c r="O249" s="183"/>
      <c r="P249" s="184">
        <f t="shared" ref="P249:V249" si="618">P248*1936.27</f>
        <v>0</v>
      </c>
      <c r="Q249" s="184">
        <f t="shared" si="618"/>
        <v>0</v>
      </c>
      <c r="R249" s="184">
        <f t="shared" si="618"/>
        <v>0</v>
      </c>
      <c r="S249" s="184">
        <f t="shared" si="618"/>
        <v>0</v>
      </c>
      <c r="T249" s="184">
        <f t="shared" si="618"/>
        <v>0</v>
      </c>
      <c r="U249" s="184">
        <f t="shared" si="618"/>
        <v>0</v>
      </c>
      <c r="V249" s="184">
        <f t="shared" si="618"/>
        <v>0</v>
      </c>
    </row>
    <row r="250" spans="1:23" ht="12.75" customHeight="1" x14ac:dyDescent="0.2">
      <c r="A250" s="104">
        <f>IF(Foglio2!$J$7=1,TRUNC(V250,0),TRUNC(U250,0))</f>
        <v>0</v>
      </c>
      <c r="B250" s="245">
        <f t="shared" si="580"/>
        <v>44568</v>
      </c>
      <c r="C250" s="494"/>
      <c r="D250" s="494"/>
      <c r="E250" s="259" t="s">
        <v>3</v>
      </c>
      <c r="F250" s="260">
        <v>21</v>
      </c>
      <c r="G250" s="248">
        <f>IF(Foglio2!$J$3=Foglio2!$E$3,'Ausiliari_Coll.Scol. 1^ Pos.Ec.'!E250,IF(Foglio2!$J$3=Foglio2!$E$4,'Collab._Tecnici 1^ Pos.Ec.'!E250,IF(Foglio2!$J$3=Foglio2!$E$5,'Assistenti_Tecnici 1^ Pos.Ec.'!E250,IF(Foglio2!$J$3=Foglio2!$E$6,'Assistenti_Amm.vo 1^ Pos.Ec.'!E250,0))))</f>
        <v>0</v>
      </c>
      <c r="H250" s="248">
        <f>IF(Foglio2!$J$3=Foglio2!$E$3,'Ausiliari_Coll.Scol. 1^ Pos.Ec.'!F250,IF(Foglio2!$J$3=Foglio2!$E$4,'Collab._Tecnici 1^ Pos.Ec.'!F250,IF(Foglio2!$J$3=Foglio2!$E$5,'Assistenti_Tecnici 1^ Pos.Ec.'!F250,IF(Foglio2!$J$3=Foglio2!$E$6,'Assistenti_Amm.vo 1^ Pos.Ec.'!F250,0))))</f>
        <v>0</v>
      </c>
      <c r="I250" s="248">
        <f>IF(Foglio2!$J$3=Foglio2!$E$3,'Ausiliari_Coll.Scol. 1^ Pos.Ec.'!G250,IF(Foglio2!$J$3=Foglio2!$E$4,'Collab._Tecnici 1^ Pos.Ec.'!G250,IF(Foglio2!$J$3=Foglio2!$E$5,'Assistenti_Tecnici 1^ Pos.Ec.'!G250,IF(Foglio2!$J$3=Foglio2!$E$6,'Assistenti_Amm.vo 1^ Pos.Ec.'!G250,0))))</f>
        <v>0</v>
      </c>
      <c r="J250" s="248">
        <f>IF(Foglio2!$J$3=Foglio2!$E$3,'Ausiliari_Coll.Scol. 1^ Pos.Ec.'!H250,IF(Foglio2!$J$3=Foglio2!$E$4,'Collab._Tecnici 1^ Pos.Ec.'!H250,IF(Foglio2!$J$3=Foglio2!$E$5,'Assistenti_Tecnici 1^ Pos.Ec.'!H250,IF(Foglio2!$J$3=Foglio2!$E$6,'Assistenti_Amm.vo 1^ Pos.Ec.'!H250,0))))</f>
        <v>0</v>
      </c>
      <c r="K250" s="248">
        <f>IF(Foglio2!$J$3=Foglio2!$E$3,'Ausiliari_Coll.Scol. 1^ Pos.Ec.'!I250,IF(Foglio2!$J$3=Foglio2!$E$4,'Collab._Tecnici 1^ Pos.Ec.'!I250,IF(Foglio2!$J$3=Foglio2!$E$5,'Assistenti_Tecnici 1^ Pos.Ec.'!I250,IF(Foglio2!$J$3=Foglio2!$E$6,'Assistenti_Amm.vo 1^ Pos.Ec.'!I250,0))))</f>
        <v>0</v>
      </c>
      <c r="L250" s="248">
        <f>IF(Foglio2!$J$3=Foglio2!$E$3,'Ausiliari_Coll.Scol. 1^ Pos.Ec.'!J250,IF(Foglio2!$J$3=Foglio2!$E$4,'Collab._Tecnici 1^ Pos.Ec.'!J250,IF(Foglio2!$J$3=Foglio2!$E$5,'Assistenti_Tecnici 1^ Pos.Ec.'!J250,IF(Foglio2!$J$3=Foglio2!$E$6,'Assistenti_Amm.vo 1^ Pos.Ec.'!J250,0))))</f>
        <v>0</v>
      </c>
      <c r="M250" s="248">
        <f>IF(Foglio2!$J$3=Foglio2!$E$3,'Ausiliari_Coll.Scol. 1^ Pos.Ec.'!K250,IF(Foglio2!$J$3=Foglio2!$E$4,'Collab._Tecnici 1^ Pos.Ec.'!K250,IF(Foglio2!$J$3=Foglio2!$E$5,'Assistenti_Tecnici 1^ Pos.Ec.'!K250,IF(Foglio2!$J$3=Foglio2!$E$6,'Assistenti_Amm.vo 1^ Pos.Ec.'!K250,0))))</f>
        <v>0</v>
      </c>
      <c r="N250" s="250">
        <f>IF(Foglio2!$J$3=Foglio2!$E$3,'Ausiliari_Coll.Scol. 1^ Pos.Ec.'!L250,IF(Foglio2!$J$3=Foglio2!$E$4,'Collab._Tecnici 1^ Pos.Ec.'!L250,IF(Foglio2!$J$3=Foglio2!$E$5,'Assistenti_Tecnici 1^ Pos.Ec.'!L250,IF(Foglio2!$J$3=Foglio2!$E$6,'Assistenti_Amm.vo 1^ Pos.Ec.'!L250,0))))</f>
        <v>0</v>
      </c>
      <c r="O250" s="251"/>
      <c r="P250" s="252">
        <f>IF(Foglio2!$J$3=Foglio2!$E$3,'Ausiliari_Coll.Scol. 1^ Pos.Ec.'!N250,IF(Foglio2!$J$3=Foglio2!$E$4,'Collab._Tecnici 1^ Pos.Ec.'!N250,IF(Foglio2!$J$3=Foglio2!$E$5,'Assistenti_Tecnici 1^ Pos.Ec.'!N250,IF(Foglio2!$J$3=Foglio2!$E$6,'Assistenti_Amm.vo 1^ Pos.Ec.'!N250,0))))</f>
        <v>0</v>
      </c>
      <c r="Q250" s="252">
        <f>IF(Foglio2!$J$3=Foglio2!$E$3,'Ausiliari_Coll.Scol. 1^ Pos.Ec.'!O250,IF(Foglio2!$J$3=Foglio2!$E$4,'Collab._Tecnici 1^ Pos.Ec.'!O250,IF(Foglio2!$J$3=Foglio2!$E$5,'Assistenti_Tecnici 1^ Pos.Ec.'!O250,IF(Foglio2!$J$3=Foglio2!$E$6,'Assistenti_Amm.vo 1^ Pos.Ec.'!O250,0))))</f>
        <v>0</v>
      </c>
      <c r="R250" s="252">
        <f>IF(Foglio2!$J$3=Foglio2!$E$3,'Ausiliari_Coll.Scol. 1^ Pos.Ec.'!P250,IF(Foglio2!$J$3=Foglio2!$E$4,'Collab._Tecnici 1^ Pos.Ec.'!P250,IF(Foglio2!$J$3=Foglio2!$E$5,'Assistenti_Tecnici 1^ Pos.Ec.'!P250,IF(Foglio2!$J$3=Foglio2!$E$6,'Assistenti_Amm.vo 1^ Pos.Ec.'!P250,0))))</f>
        <v>0</v>
      </c>
      <c r="S250" s="252">
        <f>IF(Foglio2!$J$3=Foglio2!$E$3,'Ausiliari_Coll.Scol. 1^ Pos.Ec.'!Q250,IF(Foglio2!$J$3=Foglio2!$E$4,'Collab._Tecnici 1^ Pos.Ec.'!Q250,IF(Foglio2!$J$3=Foglio2!$E$5,'Assistenti_Tecnici 1^ Pos.Ec.'!Q250,IF(Foglio2!$J$3=Foglio2!$E$6,'Assistenti_Amm.vo 1^ Pos.Ec.'!Q250,0))))</f>
        <v>0</v>
      </c>
      <c r="T250" s="252">
        <f>IF(Foglio2!$J$3=Foglio2!$E$3,'Ausiliari_Coll.Scol. 1^ Pos.Ec.'!R250,IF(Foglio2!$J$3=Foglio2!$E$4,'Collab._Tecnici 1^ Pos.Ec.'!R250,IF(Foglio2!$J$3=Foglio2!$E$5,'Assistenti_Tecnici 1^ Pos.Ec.'!R250,IF(Foglio2!$J$3=Foglio2!$E$6,'Assistenti_Amm.vo 1^ Pos.Ec.'!R250,0))))</f>
        <v>0</v>
      </c>
      <c r="U250" s="252">
        <f t="shared" ref="U250" si="619">(P250)/12*0.8</f>
        <v>0</v>
      </c>
      <c r="V250" s="252">
        <f t="shared" ref="V250" si="620">(P250+R250)/12*0.8</f>
        <v>0</v>
      </c>
      <c r="W250" s="253" t="str">
        <f t="shared" ref="W250" si="621">"Fascia Da "&amp;F250&amp;" a "&amp;F251&amp;" Decorrenza "&amp;DAY(C244)&amp;"/"&amp;MONTH(C244)&amp;"/"&amp;YEAR(C244)</f>
        <v>Fascia Da 21 a 27 Decorrenza 1/1/2022</v>
      </c>
    </row>
    <row r="251" spans="1:23" ht="9" customHeight="1" x14ac:dyDescent="0.2">
      <c r="B251" s="245">
        <f t="shared" si="580"/>
        <v>44569</v>
      </c>
      <c r="C251" s="494"/>
      <c r="D251" s="494"/>
      <c r="E251" s="254" t="s">
        <v>4</v>
      </c>
      <c r="F251" s="255">
        <v>27</v>
      </c>
      <c r="G251" s="267">
        <f t="shared" ref="G251:N251" si="622">G250*1936.27</f>
        <v>0</v>
      </c>
      <c r="H251" s="256">
        <f t="shared" si="622"/>
        <v>0</v>
      </c>
      <c r="I251" s="256">
        <f t="shared" si="622"/>
        <v>0</v>
      </c>
      <c r="J251" s="267">
        <f t="shared" si="622"/>
        <v>0</v>
      </c>
      <c r="K251" s="267">
        <f t="shared" si="622"/>
        <v>0</v>
      </c>
      <c r="L251" s="257">
        <f t="shared" si="622"/>
        <v>0</v>
      </c>
      <c r="M251" s="267">
        <f t="shared" si="622"/>
        <v>0</v>
      </c>
      <c r="N251" s="267">
        <f t="shared" si="622"/>
        <v>0</v>
      </c>
      <c r="O251" s="183"/>
      <c r="P251" s="184">
        <f t="shared" ref="P251:V251" si="623">P250*1936.27</f>
        <v>0</v>
      </c>
      <c r="Q251" s="184">
        <f t="shared" si="623"/>
        <v>0</v>
      </c>
      <c r="R251" s="184">
        <f t="shared" si="623"/>
        <v>0</v>
      </c>
      <c r="S251" s="184">
        <f t="shared" si="623"/>
        <v>0</v>
      </c>
      <c r="T251" s="184">
        <f t="shared" si="623"/>
        <v>0</v>
      </c>
      <c r="U251" s="184">
        <f t="shared" si="623"/>
        <v>0</v>
      </c>
      <c r="V251" s="184">
        <f t="shared" si="623"/>
        <v>0</v>
      </c>
    </row>
    <row r="252" spans="1:23" ht="12.75" customHeight="1" x14ac:dyDescent="0.2">
      <c r="A252" s="104">
        <f>IF(Foglio2!$J$7=1,TRUNC(V252,0),TRUNC(U252,0))</f>
        <v>0</v>
      </c>
      <c r="B252" s="245">
        <f t="shared" si="580"/>
        <v>44570</v>
      </c>
      <c r="C252" s="494"/>
      <c r="D252" s="494"/>
      <c r="E252" s="259" t="s">
        <v>3</v>
      </c>
      <c r="F252" s="260">
        <v>28</v>
      </c>
      <c r="G252" s="248">
        <f>IF(Foglio2!$J$3=Foglio2!$E$3,'Ausiliari_Coll.Scol. 1^ Pos.Ec.'!E252,IF(Foglio2!$J$3=Foglio2!$E$4,'Collab._Tecnici 1^ Pos.Ec.'!E252,IF(Foglio2!$J$3=Foglio2!$E$5,'Assistenti_Tecnici 1^ Pos.Ec.'!E252,IF(Foglio2!$J$3=Foglio2!$E$6,'Assistenti_Amm.vo 1^ Pos.Ec.'!E252,0))))</f>
        <v>0</v>
      </c>
      <c r="H252" s="248">
        <f>IF(Foglio2!$J$3=Foglio2!$E$3,'Ausiliari_Coll.Scol. 1^ Pos.Ec.'!F252,IF(Foglio2!$J$3=Foglio2!$E$4,'Collab._Tecnici 1^ Pos.Ec.'!F252,IF(Foglio2!$J$3=Foglio2!$E$5,'Assistenti_Tecnici 1^ Pos.Ec.'!F252,IF(Foglio2!$J$3=Foglio2!$E$6,'Assistenti_Amm.vo 1^ Pos.Ec.'!F252,0))))</f>
        <v>0</v>
      </c>
      <c r="I252" s="248">
        <f>IF(Foglio2!$J$3=Foglio2!$E$3,'Ausiliari_Coll.Scol. 1^ Pos.Ec.'!G252,IF(Foglio2!$J$3=Foglio2!$E$4,'Collab._Tecnici 1^ Pos.Ec.'!G252,IF(Foglio2!$J$3=Foglio2!$E$5,'Assistenti_Tecnici 1^ Pos.Ec.'!G252,IF(Foglio2!$J$3=Foglio2!$E$6,'Assistenti_Amm.vo 1^ Pos.Ec.'!G252,0))))</f>
        <v>0</v>
      </c>
      <c r="J252" s="248">
        <f>IF(Foglio2!$J$3=Foglio2!$E$3,'Ausiliari_Coll.Scol. 1^ Pos.Ec.'!H252,IF(Foglio2!$J$3=Foglio2!$E$4,'Collab._Tecnici 1^ Pos.Ec.'!H252,IF(Foglio2!$J$3=Foglio2!$E$5,'Assistenti_Tecnici 1^ Pos.Ec.'!H252,IF(Foglio2!$J$3=Foglio2!$E$6,'Assistenti_Amm.vo 1^ Pos.Ec.'!H252,0))))</f>
        <v>0</v>
      </c>
      <c r="K252" s="248">
        <f>IF(Foglio2!$J$3=Foglio2!$E$3,'Ausiliari_Coll.Scol. 1^ Pos.Ec.'!I252,IF(Foglio2!$J$3=Foglio2!$E$4,'Collab._Tecnici 1^ Pos.Ec.'!I252,IF(Foglio2!$J$3=Foglio2!$E$5,'Assistenti_Tecnici 1^ Pos.Ec.'!I252,IF(Foglio2!$J$3=Foglio2!$E$6,'Assistenti_Amm.vo 1^ Pos.Ec.'!I252,0))))</f>
        <v>0</v>
      </c>
      <c r="L252" s="248">
        <f>IF(Foglio2!$J$3=Foglio2!$E$3,'Ausiliari_Coll.Scol. 1^ Pos.Ec.'!J252,IF(Foglio2!$J$3=Foglio2!$E$4,'Collab._Tecnici 1^ Pos.Ec.'!J252,IF(Foglio2!$J$3=Foglio2!$E$5,'Assistenti_Tecnici 1^ Pos.Ec.'!J252,IF(Foglio2!$J$3=Foglio2!$E$6,'Assistenti_Amm.vo 1^ Pos.Ec.'!J252,0))))</f>
        <v>0</v>
      </c>
      <c r="M252" s="248">
        <f>IF(Foglio2!$J$3=Foglio2!$E$3,'Ausiliari_Coll.Scol. 1^ Pos.Ec.'!K252,IF(Foglio2!$J$3=Foglio2!$E$4,'Collab._Tecnici 1^ Pos.Ec.'!K252,IF(Foglio2!$J$3=Foglio2!$E$5,'Assistenti_Tecnici 1^ Pos.Ec.'!K252,IF(Foglio2!$J$3=Foglio2!$E$6,'Assistenti_Amm.vo 1^ Pos.Ec.'!K252,0))))</f>
        <v>0</v>
      </c>
      <c r="N252" s="250">
        <f>IF(Foglio2!$J$3=Foglio2!$E$3,'Ausiliari_Coll.Scol. 1^ Pos.Ec.'!L252,IF(Foglio2!$J$3=Foglio2!$E$4,'Collab._Tecnici 1^ Pos.Ec.'!L252,IF(Foglio2!$J$3=Foglio2!$E$5,'Assistenti_Tecnici 1^ Pos.Ec.'!L252,IF(Foglio2!$J$3=Foglio2!$E$6,'Assistenti_Amm.vo 1^ Pos.Ec.'!L252,0))))</f>
        <v>0</v>
      </c>
      <c r="O252" s="251"/>
      <c r="P252" s="252">
        <f>IF(Foglio2!$J$3=Foglio2!$E$3,'Ausiliari_Coll.Scol. 1^ Pos.Ec.'!N252,IF(Foglio2!$J$3=Foglio2!$E$4,'Collab._Tecnici 1^ Pos.Ec.'!N252,IF(Foglio2!$J$3=Foglio2!$E$5,'Assistenti_Tecnici 1^ Pos.Ec.'!N252,IF(Foglio2!$J$3=Foglio2!$E$6,'Assistenti_Amm.vo 1^ Pos.Ec.'!N252,0))))</f>
        <v>0</v>
      </c>
      <c r="Q252" s="252">
        <f>IF(Foglio2!$J$3=Foglio2!$E$3,'Ausiliari_Coll.Scol. 1^ Pos.Ec.'!O252,IF(Foglio2!$J$3=Foglio2!$E$4,'Collab._Tecnici 1^ Pos.Ec.'!O252,IF(Foglio2!$J$3=Foglio2!$E$5,'Assistenti_Tecnici 1^ Pos.Ec.'!O252,IF(Foglio2!$J$3=Foglio2!$E$6,'Assistenti_Amm.vo 1^ Pos.Ec.'!O252,0))))</f>
        <v>0</v>
      </c>
      <c r="R252" s="252">
        <f>IF(Foglio2!$J$3=Foglio2!$E$3,'Ausiliari_Coll.Scol. 1^ Pos.Ec.'!P252,IF(Foglio2!$J$3=Foglio2!$E$4,'Collab._Tecnici 1^ Pos.Ec.'!P252,IF(Foglio2!$J$3=Foglio2!$E$5,'Assistenti_Tecnici 1^ Pos.Ec.'!P252,IF(Foglio2!$J$3=Foglio2!$E$6,'Assistenti_Amm.vo 1^ Pos.Ec.'!P252,0))))</f>
        <v>0</v>
      </c>
      <c r="S252" s="252">
        <f>IF(Foglio2!$J$3=Foglio2!$E$3,'Ausiliari_Coll.Scol. 1^ Pos.Ec.'!Q252,IF(Foglio2!$J$3=Foglio2!$E$4,'Collab._Tecnici 1^ Pos.Ec.'!Q252,IF(Foglio2!$J$3=Foglio2!$E$5,'Assistenti_Tecnici 1^ Pos.Ec.'!Q252,IF(Foglio2!$J$3=Foglio2!$E$6,'Assistenti_Amm.vo 1^ Pos.Ec.'!Q252,0))))</f>
        <v>0</v>
      </c>
      <c r="T252" s="252">
        <f>IF(Foglio2!$J$3=Foglio2!$E$3,'Ausiliari_Coll.Scol. 1^ Pos.Ec.'!R252,IF(Foglio2!$J$3=Foglio2!$E$4,'Collab._Tecnici 1^ Pos.Ec.'!R252,IF(Foglio2!$J$3=Foglio2!$E$5,'Assistenti_Tecnici 1^ Pos.Ec.'!R252,IF(Foglio2!$J$3=Foglio2!$E$6,'Assistenti_Amm.vo 1^ Pos.Ec.'!R252,0))))</f>
        <v>0</v>
      </c>
      <c r="U252" s="252">
        <f t="shared" ref="U252" si="624">(P252)/12*0.8</f>
        <v>0</v>
      </c>
      <c r="V252" s="252">
        <f t="shared" ref="V252" si="625">(P252+R252)/12*0.8</f>
        <v>0</v>
      </c>
      <c r="W252" s="253" t="str">
        <f t="shared" ref="W252" si="626">"Fascia Da "&amp;F252&amp;" a "&amp;F253&amp;" Decorrenza "&amp;DAY(C244)&amp;"/"&amp;MONTH(C244)&amp;"/"&amp;YEAR(C244)</f>
        <v>Fascia Da 28 a 34 Decorrenza 1/1/2022</v>
      </c>
    </row>
    <row r="253" spans="1:23" ht="9" customHeight="1" x14ac:dyDescent="0.2">
      <c r="B253" s="245">
        <f t="shared" si="580"/>
        <v>44571</v>
      </c>
      <c r="C253" s="494"/>
      <c r="D253" s="494"/>
      <c r="E253" s="254" t="s">
        <v>4</v>
      </c>
      <c r="F253" s="255">
        <v>34</v>
      </c>
      <c r="G253" s="267">
        <f t="shared" ref="G253:N253" si="627">G252*1936.27</f>
        <v>0</v>
      </c>
      <c r="H253" s="256">
        <f t="shared" si="627"/>
        <v>0</v>
      </c>
      <c r="I253" s="256">
        <f t="shared" si="627"/>
        <v>0</v>
      </c>
      <c r="J253" s="267">
        <f t="shared" si="627"/>
        <v>0</v>
      </c>
      <c r="K253" s="267">
        <f t="shared" si="627"/>
        <v>0</v>
      </c>
      <c r="L253" s="257">
        <f t="shared" si="627"/>
        <v>0</v>
      </c>
      <c r="M253" s="267">
        <f t="shared" si="627"/>
        <v>0</v>
      </c>
      <c r="N253" s="267">
        <f t="shared" si="627"/>
        <v>0</v>
      </c>
      <c r="O253" s="183"/>
      <c r="P253" s="184">
        <f t="shared" ref="P253:V253" si="628">P252*1936.27</f>
        <v>0</v>
      </c>
      <c r="Q253" s="184">
        <f t="shared" si="628"/>
        <v>0</v>
      </c>
      <c r="R253" s="184">
        <f t="shared" si="628"/>
        <v>0</v>
      </c>
      <c r="S253" s="184">
        <f t="shared" si="628"/>
        <v>0</v>
      </c>
      <c r="T253" s="184">
        <f t="shared" si="628"/>
        <v>0</v>
      </c>
      <c r="U253" s="184">
        <f t="shared" si="628"/>
        <v>0</v>
      </c>
      <c r="V253" s="184">
        <f t="shared" si="628"/>
        <v>0</v>
      </c>
    </row>
    <row r="254" spans="1:23" ht="12.75" customHeight="1" x14ac:dyDescent="0.2">
      <c r="A254" s="104">
        <f>IF(Foglio2!$J$7=1,TRUNC(V254,0),TRUNC(U254,0))</f>
        <v>0</v>
      </c>
      <c r="B254" s="245">
        <f t="shared" si="580"/>
        <v>44572</v>
      </c>
      <c r="C254" s="494"/>
      <c r="D254" s="494"/>
      <c r="E254" s="259" t="s">
        <v>3</v>
      </c>
      <c r="F254" s="260">
        <v>35</v>
      </c>
      <c r="G254" s="248">
        <f>IF(Foglio2!$J$3=Foglio2!$E$3,'Ausiliari_Coll.Scol. 1^ Pos.Ec.'!E254,IF(Foglio2!$J$3=Foglio2!$E$4,'Collab._Tecnici 1^ Pos.Ec.'!E254,IF(Foglio2!$J$3=Foglio2!$E$5,'Assistenti_Tecnici 1^ Pos.Ec.'!E254,IF(Foglio2!$J$3=Foglio2!$E$6,'Assistenti_Amm.vo 1^ Pos.Ec.'!E254,0))))</f>
        <v>0</v>
      </c>
      <c r="H254" s="248">
        <f>IF(Foglio2!$J$3=Foglio2!$E$3,'Ausiliari_Coll.Scol. 1^ Pos.Ec.'!F254,IF(Foglio2!$J$3=Foglio2!$E$4,'Collab._Tecnici 1^ Pos.Ec.'!F254,IF(Foglio2!$J$3=Foglio2!$E$5,'Assistenti_Tecnici 1^ Pos.Ec.'!F254,IF(Foglio2!$J$3=Foglio2!$E$6,'Assistenti_Amm.vo 1^ Pos.Ec.'!F254,0))))</f>
        <v>0</v>
      </c>
      <c r="I254" s="248">
        <f>IF(Foglio2!$J$3=Foglio2!$E$3,'Ausiliari_Coll.Scol. 1^ Pos.Ec.'!G254,IF(Foglio2!$J$3=Foglio2!$E$4,'Collab._Tecnici 1^ Pos.Ec.'!G254,IF(Foglio2!$J$3=Foglio2!$E$5,'Assistenti_Tecnici 1^ Pos.Ec.'!G254,IF(Foglio2!$J$3=Foglio2!$E$6,'Assistenti_Amm.vo 1^ Pos.Ec.'!G254,0))))</f>
        <v>0</v>
      </c>
      <c r="J254" s="248">
        <f>IF(Foglio2!$J$3=Foglio2!$E$3,'Ausiliari_Coll.Scol. 1^ Pos.Ec.'!H254,IF(Foglio2!$J$3=Foglio2!$E$4,'Collab._Tecnici 1^ Pos.Ec.'!H254,IF(Foglio2!$J$3=Foglio2!$E$5,'Assistenti_Tecnici 1^ Pos.Ec.'!H254,IF(Foglio2!$J$3=Foglio2!$E$6,'Assistenti_Amm.vo 1^ Pos.Ec.'!H254,0))))</f>
        <v>0</v>
      </c>
      <c r="K254" s="248">
        <f>IF(Foglio2!$J$3=Foglio2!$E$3,'Ausiliari_Coll.Scol. 1^ Pos.Ec.'!I254,IF(Foglio2!$J$3=Foglio2!$E$4,'Collab._Tecnici 1^ Pos.Ec.'!I254,IF(Foglio2!$J$3=Foglio2!$E$5,'Assistenti_Tecnici 1^ Pos.Ec.'!I254,IF(Foglio2!$J$3=Foglio2!$E$6,'Assistenti_Amm.vo 1^ Pos.Ec.'!I254,0))))</f>
        <v>0</v>
      </c>
      <c r="L254" s="248">
        <f>IF(Foglio2!$J$3=Foglio2!$E$3,'Ausiliari_Coll.Scol. 1^ Pos.Ec.'!J254,IF(Foglio2!$J$3=Foglio2!$E$4,'Collab._Tecnici 1^ Pos.Ec.'!J254,IF(Foglio2!$J$3=Foglio2!$E$5,'Assistenti_Tecnici 1^ Pos.Ec.'!J254,IF(Foglio2!$J$3=Foglio2!$E$6,'Assistenti_Amm.vo 1^ Pos.Ec.'!J254,0))))</f>
        <v>0</v>
      </c>
      <c r="M254" s="248">
        <f>IF(Foglio2!$J$3=Foglio2!$E$3,'Ausiliari_Coll.Scol. 1^ Pos.Ec.'!K254,IF(Foglio2!$J$3=Foglio2!$E$4,'Collab._Tecnici 1^ Pos.Ec.'!K254,IF(Foglio2!$J$3=Foglio2!$E$5,'Assistenti_Tecnici 1^ Pos.Ec.'!K254,IF(Foglio2!$J$3=Foglio2!$E$6,'Assistenti_Amm.vo 1^ Pos.Ec.'!K254,0))))</f>
        <v>0</v>
      </c>
      <c r="N254" s="250">
        <f>IF(Foglio2!$J$3=Foglio2!$E$3,'Ausiliari_Coll.Scol. 1^ Pos.Ec.'!L254,IF(Foglio2!$J$3=Foglio2!$E$4,'Collab._Tecnici 1^ Pos.Ec.'!L254,IF(Foglio2!$J$3=Foglio2!$E$5,'Assistenti_Tecnici 1^ Pos.Ec.'!L254,IF(Foglio2!$J$3=Foglio2!$E$6,'Assistenti_Amm.vo 1^ Pos.Ec.'!L254,0))))</f>
        <v>0</v>
      </c>
      <c r="O254" s="251"/>
      <c r="P254" s="252">
        <f>IF(Foglio2!$J$3=Foglio2!$E$3,'Ausiliari_Coll.Scol. 1^ Pos.Ec.'!N254,IF(Foglio2!$J$3=Foglio2!$E$4,'Collab._Tecnici 1^ Pos.Ec.'!N254,IF(Foglio2!$J$3=Foglio2!$E$5,'Assistenti_Tecnici 1^ Pos.Ec.'!N254,IF(Foglio2!$J$3=Foglio2!$E$6,'Assistenti_Amm.vo 1^ Pos.Ec.'!N254,0))))</f>
        <v>0</v>
      </c>
      <c r="Q254" s="252">
        <f>IF(Foglio2!$J$3=Foglio2!$E$3,'Ausiliari_Coll.Scol. 1^ Pos.Ec.'!O254,IF(Foglio2!$J$3=Foglio2!$E$4,'Collab._Tecnici 1^ Pos.Ec.'!O254,IF(Foglio2!$J$3=Foglio2!$E$5,'Assistenti_Tecnici 1^ Pos.Ec.'!O254,IF(Foglio2!$J$3=Foglio2!$E$6,'Assistenti_Amm.vo 1^ Pos.Ec.'!O254,0))))</f>
        <v>0</v>
      </c>
      <c r="R254" s="252">
        <f>IF(Foglio2!$J$3=Foglio2!$E$3,'Ausiliari_Coll.Scol. 1^ Pos.Ec.'!P254,IF(Foglio2!$J$3=Foglio2!$E$4,'Collab._Tecnici 1^ Pos.Ec.'!P254,IF(Foglio2!$J$3=Foglio2!$E$5,'Assistenti_Tecnici 1^ Pos.Ec.'!P254,IF(Foglio2!$J$3=Foglio2!$E$6,'Assistenti_Amm.vo 1^ Pos.Ec.'!P254,0))))</f>
        <v>0</v>
      </c>
      <c r="S254" s="252">
        <f>IF(Foglio2!$J$3=Foglio2!$E$3,'Ausiliari_Coll.Scol. 1^ Pos.Ec.'!Q254,IF(Foglio2!$J$3=Foglio2!$E$4,'Collab._Tecnici 1^ Pos.Ec.'!Q254,IF(Foglio2!$J$3=Foglio2!$E$5,'Assistenti_Tecnici 1^ Pos.Ec.'!Q254,IF(Foglio2!$J$3=Foglio2!$E$6,'Assistenti_Amm.vo 1^ Pos.Ec.'!Q254,0))))</f>
        <v>0</v>
      </c>
      <c r="T254" s="252">
        <f>IF(Foglio2!$J$3=Foglio2!$E$3,'Ausiliari_Coll.Scol. 1^ Pos.Ec.'!R254,IF(Foglio2!$J$3=Foglio2!$E$4,'Collab._Tecnici 1^ Pos.Ec.'!R254,IF(Foglio2!$J$3=Foglio2!$E$5,'Assistenti_Tecnici 1^ Pos.Ec.'!R254,IF(Foglio2!$J$3=Foglio2!$E$6,'Assistenti_Amm.vo 1^ Pos.Ec.'!R254,0))))</f>
        <v>0</v>
      </c>
      <c r="U254" s="252">
        <f t="shared" ref="U254" si="629">(P254)/12*0.8</f>
        <v>0</v>
      </c>
      <c r="V254" s="252">
        <f t="shared" ref="V254" si="630">(P254+R254)/12*0.8</f>
        <v>0</v>
      </c>
      <c r="W254" s="253" t="str">
        <f t="shared" ref="W254" si="631">"Fascia Da "&amp;F254&amp;" a "&amp;F255&amp;" Decorrenza "&amp;DAY(C244)&amp;"/"&amp;MONTH(C244)&amp;"/"&amp;YEAR(C244)</f>
        <v>Fascia Da 35 a  Decorrenza 1/1/2022</v>
      </c>
    </row>
    <row r="255" spans="1:23" ht="9" customHeight="1" x14ac:dyDescent="0.2">
      <c r="B255" s="245">
        <f t="shared" si="580"/>
        <v>44573</v>
      </c>
      <c r="C255" s="495"/>
      <c r="D255" s="495"/>
      <c r="E255" s="264" t="s">
        <v>4</v>
      </c>
      <c r="F255" s="265"/>
      <c r="G255" s="267">
        <f t="shared" ref="G255:N255" si="632">G254*1936.27</f>
        <v>0</v>
      </c>
      <c r="H255" s="267">
        <f t="shared" si="632"/>
        <v>0</v>
      </c>
      <c r="I255" s="267">
        <f t="shared" si="632"/>
        <v>0</v>
      </c>
      <c r="J255" s="267">
        <f t="shared" si="632"/>
        <v>0</v>
      </c>
      <c r="K255" s="267">
        <f t="shared" si="632"/>
        <v>0</v>
      </c>
      <c r="L255" s="267">
        <f t="shared" si="632"/>
        <v>0</v>
      </c>
      <c r="M255" s="267">
        <f t="shared" si="632"/>
        <v>0</v>
      </c>
      <c r="N255" s="267">
        <f t="shared" si="632"/>
        <v>0</v>
      </c>
      <c r="O255" s="183"/>
      <c r="P255" s="269">
        <f t="shared" ref="P255:V255" si="633">P254*1936.27</f>
        <v>0</v>
      </c>
      <c r="Q255" s="269">
        <f t="shared" si="633"/>
        <v>0</v>
      </c>
      <c r="R255" s="269">
        <f t="shared" si="633"/>
        <v>0</v>
      </c>
      <c r="S255" s="269">
        <f t="shared" si="633"/>
        <v>0</v>
      </c>
      <c r="T255" s="184">
        <f t="shared" si="633"/>
        <v>0</v>
      </c>
      <c r="U255" s="184">
        <f t="shared" si="633"/>
        <v>0</v>
      </c>
      <c r="V255" s="184">
        <f t="shared" si="633"/>
        <v>0</v>
      </c>
    </row>
    <row r="256" spans="1:23" ht="12.75" customHeight="1" x14ac:dyDescent="0.2">
      <c r="A256" s="104">
        <f>IF(Foglio2!$J$7=1,TRUNC(V256,0),TRUNC(U256,0))</f>
        <v>0</v>
      </c>
      <c r="B256" s="245">
        <f t="shared" ref="B256" si="634">C258</f>
        <v>44652</v>
      </c>
      <c r="C256" s="492">
        <f>D244+1</f>
        <v>44652</v>
      </c>
      <c r="D256" s="492">
        <v>44742</v>
      </c>
      <c r="E256" s="246" t="s">
        <v>3</v>
      </c>
      <c r="F256" s="247">
        <v>0</v>
      </c>
      <c r="G256" s="248">
        <f>IF(Foglio2!$J$3=Foglio2!$E$3,'Ausiliari_Coll.Scol. 1^ Pos.Ec.'!E256,IF(Foglio2!$J$3=Foglio2!$E$4,'Collab._Tecnici 1^ Pos.Ec.'!E256,IF(Foglio2!$J$3=Foglio2!$E$5,'Assistenti_Tecnici 1^ Pos.Ec.'!E256,IF(Foglio2!$J$3=Foglio2!$E$6,'Assistenti_Amm.vo 1^ Pos.Ec.'!E256,0))))</f>
        <v>0</v>
      </c>
      <c r="H256" s="248">
        <f>IF(Foglio2!$J$3=Foglio2!$E$3,'Ausiliari_Coll.Scol. 1^ Pos.Ec.'!F256,IF(Foglio2!$J$3=Foglio2!$E$4,'Collab._Tecnici 1^ Pos.Ec.'!F256,IF(Foglio2!$J$3=Foglio2!$E$5,'Assistenti_Tecnici 1^ Pos.Ec.'!F256,IF(Foglio2!$J$3=Foglio2!$E$6,'Assistenti_Amm.vo 1^ Pos.Ec.'!F256,0))))</f>
        <v>0</v>
      </c>
      <c r="I256" s="248">
        <f>IF(Foglio2!$J$3=Foglio2!$E$3,'Ausiliari_Coll.Scol. 1^ Pos.Ec.'!G256,IF(Foglio2!$J$3=Foglio2!$E$4,'Collab._Tecnici 1^ Pos.Ec.'!G256,IF(Foglio2!$J$3=Foglio2!$E$5,'Assistenti_Tecnici 1^ Pos.Ec.'!G256,IF(Foglio2!$J$3=Foglio2!$E$6,'Assistenti_Amm.vo 1^ Pos.Ec.'!G256,0))))</f>
        <v>0</v>
      </c>
      <c r="J256" s="248">
        <f>IF(Foglio2!$J$3=Foglio2!$E$3,'Ausiliari_Coll.Scol. 1^ Pos.Ec.'!H256,IF(Foglio2!$J$3=Foglio2!$E$4,'Collab._Tecnici 1^ Pos.Ec.'!H256,IF(Foglio2!$J$3=Foglio2!$E$5,'Assistenti_Tecnici 1^ Pos.Ec.'!H256,IF(Foglio2!$J$3=Foglio2!$E$6,'Assistenti_Amm.vo 1^ Pos.Ec.'!H256,0))))</f>
        <v>0</v>
      </c>
      <c r="K256" s="248">
        <f>IF(Foglio2!$J$3=Foglio2!$E$3,'Ausiliari_Coll.Scol. 1^ Pos.Ec.'!I256,IF(Foglio2!$J$3=Foglio2!$E$4,'Collab._Tecnici 1^ Pos.Ec.'!I256,IF(Foglio2!$J$3=Foglio2!$E$5,'Assistenti_Tecnici 1^ Pos.Ec.'!I256,IF(Foglio2!$J$3=Foglio2!$E$6,'Assistenti_Amm.vo 1^ Pos.Ec.'!I256,0))))</f>
        <v>0</v>
      </c>
      <c r="L256" s="248">
        <f>IF(Foglio2!$J$3=Foglio2!$E$3,'Ausiliari_Coll.Scol. 1^ Pos.Ec.'!J256,IF(Foglio2!$J$3=Foglio2!$E$4,'Collab._Tecnici 1^ Pos.Ec.'!J256,IF(Foglio2!$J$3=Foglio2!$E$5,'Assistenti_Tecnici 1^ Pos.Ec.'!J256,IF(Foglio2!$J$3=Foglio2!$E$6,'Assistenti_Amm.vo 1^ Pos.Ec.'!J256,0))))</f>
        <v>0</v>
      </c>
      <c r="M256" s="248">
        <f>IF(Foglio2!$J$3=Foglio2!$E$3,'Ausiliari_Coll.Scol. 1^ Pos.Ec.'!K256,IF(Foglio2!$J$3=Foglio2!$E$4,'Collab._Tecnici 1^ Pos.Ec.'!K256,IF(Foglio2!$J$3=Foglio2!$E$5,'Assistenti_Tecnici 1^ Pos.Ec.'!K256,IF(Foglio2!$J$3=Foglio2!$E$6,'Assistenti_Amm.vo 1^ Pos.Ec.'!K256,0))))</f>
        <v>0</v>
      </c>
      <c r="N256" s="250">
        <f>IF(Foglio2!$J$3=Foglio2!$E$3,'Ausiliari_Coll.Scol. 1^ Pos.Ec.'!L256,IF(Foglio2!$J$3=Foglio2!$E$4,'Collab._Tecnici 1^ Pos.Ec.'!L256,IF(Foglio2!$J$3=Foglio2!$E$5,'Assistenti_Tecnici 1^ Pos.Ec.'!L256,IF(Foglio2!$J$3=Foglio2!$E$6,'Assistenti_Amm.vo 1^ Pos.Ec.'!L256,0))))</f>
        <v>0</v>
      </c>
      <c r="O256" s="251"/>
      <c r="P256" s="252">
        <f>IF(Foglio2!$J$3=Foglio2!$E$3,'Ausiliari_Coll.Scol. 1^ Pos.Ec.'!N256,IF(Foglio2!$J$3=Foglio2!$E$4,'Collab._Tecnici 1^ Pos.Ec.'!N256,IF(Foglio2!$J$3=Foglio2!$E$5,'Assistenti_Tecnici 1^ Pos.Ec.'!N256,IF(Foglio2!$J$3=Foglio2!$E$6,'Assistenti_Amm.vo 1^ Pos.Ec.'!N256,0))))</f>
        <v>0</v>
      </c>
      <c r="Q256" s="252">
        <f>IF(Foglio2!$J$3=Foglio2!$E$3,'Ausiliari_Coll.Scol. 1^ Pos.Ec.'!O256,IF(Foglio2!$J$3=Foglio2!$E$4,'Collab._Tecnici 1^ Pos.Ec.'!O256,IF(Foglio2!$J$3=Foglio2!$E$5,'Assistenti_Tecnici 1^ Pos.Ec.'!O256,IF(Foglio2!$J$3=Foglio2!$E$6,'Assistenti_Amm.vo 1^ Pos.Ec.'!O256,0))))</f>
        <v>0</v>
      </c>
      <c r="R256" s="252">
        <f>IF(Foglio2!$J$3=Foglio2!$E$3,'Ausiliari_Coll.Scol. 1^ Pos.Ec.'!P256,IF(Foglio2!$J$3=Foglio2!$E$4,'Collab._Tecnici 1^ Pos.Ec.'!P256,IF(Foglio2!$J$3=Foglio2!$E$5,'Assistenti_Tecnici 1^ Pos.Ec.'!P256,IF(Foglio2!$J$3=Foglio2!$E$6,'Assistenti_Amm.vo 1^ Pos.Ec.'!P256,0))))</f>
        <v>0</v>
      </c>
      <c r="S256" s="252">
        <f>IF(Foglio2!$J$3=Foglio2!$E$3,'Ausiliari_Coll.Scol. 1^ Pos.Ec.'!Q256,IF(Foglio2!$J$3=Foglio2!$E$4,'Collab._Tecnici 1^ Pos.Ec.'!Q256,IF(Foglio2!$J$3=Foglio2!$E$5,'Assistenti_Tecnici 1^ Pos.Ec.'!Q256,IF(Foglio2!$J$3=Foglio2!$E$6,'Assistenti_Amm.vo 1^ Pos.Ec.'!Q256,0))))</f>
        <v>0</v>
      </c>
      <c r="T256" s="252">
        <f>IF(Foglio2!$J$3=Foglio2!$E$3,'Ausiliari_Coll.Scol. 1^ Pos.Ec.'!R256,IF(Foglio2!$J$3=Foglio2!$E$4,'Collab._Tecnici 1^ Pos.Ec.'!R256,IF(Foglio2!$J$3=Foglio2!$E$5,'Assistenti_Tecnici 1^ Pos.Ec.'!R256,IF(Foglio2!$J$3=Foglio2!$E$6,'Assistenti_Amm.vo 1^ Pos.Ec.'!R256,0))))</f>
        <v>0</v>
      </c>
      <c r="U256" s="252">
        <f t="shared" ref="U256" si="635">(P256)/12*0.8</f>
        <v>0</v>
      </c>
      <c r="V256" s="252">
        <f t="shared" ref="V256" si="636">(P256+R256)/12*0.8</f>
        <v>0</v>
      </c>
      <c r="W256" s="253" t="str">
        <f t="shared" ref="W256" si="637">"Fascia Da "&amp;F256&amp;" a "&amp;F257&amp;" Decorrenza "&amp;DAY(C256)&amp;"/"&amp;MONTH(C256)&amp;"/"&amp;YEAR(C256)</f>
        <v>Fascia Da 0 a 8 Decorrenza 1/4/2022</v>
      </c>
    </row>
    <row r="257" spans="1:23" ht="9" customHeight="1" x14ac:dyDescent="0.2">
      <c r="B257" s="245">
        <f t="shared" si="580"/>
        <v>44653</v>
      </c>
      <c r="C257" s="493"/>
      <c r="D257" s="493"/>
      <c r="E257" s="254" t="s">
        <v>4</v>
      </c>
      <c r="F257" s="255">
        <v>8</v>
      </c>
      <c r="G257" s="267">
        <f t="shared" ref="G257:N257" si="638">G256*1936.27</f>
        <v>0</v>
      </c>
      <c r="H257" s="256">
        <f t="shared" si="638"/>
        <v>0</v>
      </c>
      <c r="I257" s="256">
        <f t="shared" si="638"/>
        <v>0</v>
      </c>
      <c r="J257" s="267">
        <f t="shared" si="638"/>
        <v>0</v>
      </c>
      <c r="K257" s="267">
        <f t="shared" si="638"/>
        <v>0</v>
      </c>
      <c r="L257" s="257">
        <f t="shared" si="638"/>
        <v>0</v>
      </c>
      <c r="M257" s="267">
        <f t="shared" si="638"/>
        <v>0</v>
      </c>
      <c r="N257" s="267">
        <f t="shared" si="638"/>
        <v>0</v>
      </c>
      <c r="O257" s="183"/>
      <c r="P257" s="184">
        <f t="shared" ref="P257:V257" si="639">P256*1936.27</f>
        <v>0</v>
      </c>
      <c r="Q257" s="184">
        <f t="shared" si="639"/>
        <v>0</v>
      </c>
      <c r="R257" s="184">
        <f t="shared" si="639"/>
        <v>0</v>
      </c>
      <c r="S257" s="184">
        <f t="shared" si="639"/>
        <v>0</v>
      </c>
      <c r="T257" s="184">
        <f t="shared" si="639"/>
        <v>0</v>
      </c>
      <c r="U257" s="184">
        <f t="shared" si="639"/>
        <v>0</v>
      </c>
      <c r="V257" s="184">
        <f t="shared" si="639"/>
        <v>0</v>
      </c>
    </row>
    <row r="258" spans="1:23" ht="12.75" customHeight="1" x14ac:dyDescent="0.2">
      <c r="A258" s="104">
        <f>IF(Foglio2!$J$7=1,TRUNC(V258,0),TRUNC(U258,0))</f>
        <v>0</v>
      </c>
      <c r="B258" s="245">
        <f t="shared" si="580"/>
        <v>44654</v>
      </c>
      <c r="C258" s="494">
        <f>C256</f>
        <v>44652</v>
      </c>
      <c r="D258" s="494">
        <f>D256</f>
        <v>44742</v>
      </c>
      <c r="E258" s="259" t="s">
        <v>3</v>
      </c>
      <c r="F258" s="260">
        <v>9</v>
      </c>
      <c r="G258" s="248">
        <f>IF(Foglio2!$J$3=Foglio2!$E$3,'Ausiliari_Coll.Scol. 1^ Pos.Ec.'!E258,IF(Foglio2!$J$3=Foglio2!$E$4,'Collab._Tecnici 1^ Pos.Ec.'!E258,IF(Foglio2!$J$3=Foglio2!$E$5,'Assistenti_Tecnici 1^ Pos.Ec.'!E258,IF(Foglio2!$J$3=Foglio2!$E$6,'Assistenti_Amm.vo 1^ Pos.Ec.'!E258,0))))</f>
        <v>0</v>
      </c>
      <c r="H258" s="248">
        <f>IF(Foglio2!$J$3=Foglio2!$E$3,'Ausiliari_Coll.Scol. 1^ Pos.Ec.'!F258,IF(Foglio2!$J$3=Foglio2!$E$4,'Collab._Tecnici 1^ Pos.Ec.'!F258,IF(Foglio2!$J$3=Foglio2!$E$5,'Assistenti_Tecnici 1^ Pos.Ec.'!F258,IF(Foglio2!$J$3=Foglio2!$E$6,'Assistenti_Amm.vo 1^ Pos.Ec.'!F258,0))))</f>
        <v>0</v>
      </c>
      <c r="I258" s="248">
        <f>IF(Foglio2!$J$3=Foglio2!$E$3,'Ausiliari_Coll.Scol. 1^ Pos.Ec.'!G258,IF(Foglio2!$J$3=Foglio2!$E$4,'Collab._Tecnici 1^ Pos.Ec.'!G258,IF(Foglio2!$J$3=Foglio2!$E$5,'Assistenti_Tecnici 1^ Pos.Ec.'!G258,IF(Foglio2!$J$3=Foglio2!$E$6,'Assistenti_Amm.vo 1^ Pos.Ec.'!G258,0))))</f>
        <v>0</v>
      </c>
      <c r="J258" s="248">
        <f>IF(Foglio2!$J$3=Foglio2!$E$3,'Ausiliari_Coll.Scol. 1^ Pos.Ec.'!H258,IF(Foglio2!$J$3=Foglio2!$E$4,'Collab._Tecnici 1^ Pos.Ec.'!H258,IF(Foglio2!$J$3=Foglio2!$E$5,'Assistenti_Tecnici 1^ Pos.Ec.'!H258,IF(Foglio2!$J$3=Foglio2!$E$6,'Assistenti_Amm.vo 1^ Pos.Ec.'!H258,0))))</f>
        <v>0</v>
      </c>
      <c r="K258" s="248">
        <f>IF(Foglio2!$J$3=Foglio2!$E$3,'Ausiliari_Coll.Scol. 1^ Pos.Ec.'!I258,IF(Foglio2!$J$3=Foglio2!$E$4,'Collab._Tecnici 1^ Pos.Ec.'!I258,IF(Foglio2!$J$3=Foglio2!$E$5,'Assistenti_Tecnici 1^ Pos.Ec.'!I258,IF(Foglio2!$J$3=Foglio2!$E$6,'Assistenti_Amm.vo 1^ Pos.Ec.'!I258,0))))</f>
        <v>0</v>
      </c>
      <c r="L258" s="248">
        <f>IF(Foglio2!$J$3=Foglio2!$E$3,'Ausiliari_Coll.Scol. 1^ Pos.Ec.'!J258,IF(Foglio2!$J$3=Foglio2!$E$4,'Collab._Tecnici 1^ Pos.Ec.'!J258,IF(Foglio2!$J$3=Foglio2!$E$5,'Assistenti_Tecnici 1^ Pos.Ec.'!J258,IF(Foglio2!$J$3=Foglio2!$E$6,'Assistenti_Amm.vo 1^ Pos.Ec.'!J258,0))))</f>
        <v>0</v>
      </c>
      <c r="M258" s="248">
        <f>IF(Foglio2!$J$3=Foglio2!$E$3,'Ausiliari_Coll.Scol. 1^ Pos.Ec.'!K258,IF(Foglio2!$J$3=Foglio2!$E$4,'Collab._Tecnici 1^ Pos.Ec.'!K258,IF(Foglio2!$J$3=Foglio2!$E$5,'Assistenti_Tecnici 1^ Pos.Ec.'!K258,IF(Foglio2!$J$3=Foglio2!$E$6,'Assistenti_Amm.vo 1^ Pos.Ec.'!K258,0))))</f>
        <v>0</v>
      </c>
      <c r="N258" s="250">
        <f>IF(Foglio2!$J$3=Foglio2!$E$3,'Ausiliari_Coll.Scol. 1^ Pos.Ec.'!L258,IF(Foglio2!$J$3=Foglio2!$E$4,'Collab._Tecnici 1^ Pos.Ec.'!L258,IF(Foglio2!$J$3=Foglio2!$E$5,'Assistenti_Tecnici 1^ Pos.Ec.'!L258,IF(Foglio2!$J$3=Foglio2!$E$6,'Assistenti_Amm.vo 1^ Pos.Ec.'!L258,0))))</f>
        <v>0</v>
      </c>
      <c r="O258" s="251"/>
      <c r="P258" s="252">
        <f>IF(Foglio2!$J$3=Foglio2!$E$3,'Ausiliari_Coll.Scol. 1^ Pos.Ec.'!N258,IF(Foglio2!$J$3=Foglio2!$E$4,'Collab._Tecnici 1^ Pos.Ec.'!N258,IF(Foglio2!$J$3=Foglio2!$E$5,'Assistenti_Tecnici 1^ Pos.Ec.'!N258,IF(Foglio2!$J$3=Foglio2!$E$6,'Assistenti_Amm.vo 1^ Pos.Ec.'!N258,0))))</f>
        <v>0</v>
      </c>
      <c r="Q258" s="252">
        <f>IF(Foglio2!$J$3=Foglio2!$E$3,'Ausiliari_Coll.Scol. 1^ Pos.Ec.'!O258,IF(Foglio2!$J$3=Foglio2!$E$4,'Collab._Tecnici 1^ Pos.Ec.'!O258,IF(Foglio2!$J$3=Foglio2!$E$5,'Assistenti_Tecnici 1^ Pos.Ec.'!O258,IF(Foglio2!$J$3=Foglio2!$E$6,'Assistenti_Amm.vo 1^ Pos.Ec.'!O258,0))))</f>
        <v>0</v>
      </c>
      <c r="R258" s="252">
        <f>IF(Foglio2!$J$3=Foglio2!$E$3,'Ausiliari_Coll.Scol. 1^ Pos.Ec.'!P258,IF(Foglio2!$J$3=Foglio2!$E$4,'Collab._Tecnici 1^ Pos.Ec.'!P258,IF(Foglio2!$J$3=Foglio2!$E$5,'Assistenti_Tecnici 1^ Pos.Ec.'!P258,IF(Foglio2!$J$3=Foglio2!$E$6,'Assistenti_Amm.vo 1^ Pos.Ec.'!P258,0))))</f>
        <v>0</v>
      </c>
      <c r="S258" s="252">
        <f>IF(Foglio2!$J$3=Foglio2!$E$3,'Ausiliari_Coll.Scol. 1^ Pos.Ec.'!Q258,IF(Foglio2!$J$3=Foglio2!$E$4,'Collab._Tecnici 1^ Pos.Ec.'!Q258,IF(Foglio2!$J$3=Foglio2!$E$5,'Assistenti_Tecnici 1^ Pos.Ec.'!Q258,IF(Foglio2!$J$3=Foglio2!$E$6,'Assistenti_Amm.vo 1^ Pos.Ec.'!Q258,0))))</f>
        <v>0</v>
      </c>
      <c r="T258" s="252">
        <f>IF(Foglio2!$J$3=Foglio2!$E$3,'Ausiliari_Coll.Scol. 1^ Pos.Ec.'!R258,IF(Foglio2!$J$3=Foglio2!$E$4,'Collab._Tecnici 1^ Pos.Ec.'!R258,IF(Foglio2!$J$3=Foglio2!$E$5,'Assistenti_Tecnici 1^ Pos.Ec.'!R258,IF(Foglio2!$J$3=Foglio2!$E$6,'Assistenti_Amm.vo 1^ Pos.Ec.'!R258,0))))</f>
        <v>0</v>
      </c>
      <c r="U258" s="252">
        <f t="shared" ref="U258" si="640">(P258)/12*0.8</f>
        <v>0</v>
      </c>
      <c r="V258" s="252">
        <f t="shared" ref="V258" si="641">(P258+R258)/12*0.8</f>
        <v>0</v>
      </c>
      <c r="W258" s="253" t="str">
        <f t="shared" ref="W258" si="642">"Fascia Da "&amp;F258&amp;" a "&amp;F259&amp;" Decorrenza "&amp;DAY(C256)&amp;"/"&amp;MONTH(C256)&amp;"/"&amp;YEAR(C256)</f>
        <v>Fascia Da 9 a 14 Decorrenza 1/4/2022</v>
      </c>
    </row>
    <row r="259" spans="1:23" ht="9" customHeight="1" x14ac:dyDescent="0.2">
      <c r="B259" s="245">
        <f t="shared" si="580"/>
        <v>44655</v>
      </c>
      <c r="C259" s="494"/>
      <c r="D259" s="494"/>
      <c r="E259" s="254" t="s">
        <v>4</v>
      </c>
      <c r="F259" s="255">
        <v>14</v>
      </c>
      <c r="G259" s="267">
        <f t="shared" ref="G259:N259" si="643">G258*1936.27</f>
        <v>0</v>
      </c>
      <c r="H259" s="256">
        <f t="shared" si="643"/>
        <v>0</v>
      </c>
      <c r="I259" s="256">
        <f t="shared" si="643"/>
        <v>0</v>
      </c>
      <c r="J259" s="267">
        <f t="shared" si="643"/>
        <v>0</v>
      </c>
      <c r="K259" s="267">
        <f t="shared" si="643"/>
        <v>0</v>
      </c>
      <c r="L259" s="257">
        <f t="shared" si="643"/>
        <v>0</v>
      </c>
      <c r="M259" s="267">
        <f t="shared" si="643"/>
        <v>0</v>
      </c>
      <c r="N259" s="267">
        <f t="shared" si="643"/>
        <v>0</v>
      </c>
      <c r="O259" s="183"/>
      <c r="P259" s="184">
        <f t="shared" ref="P259:V259" si="644">P258*1936.27</f>
        <v>0</v>
      </c>
      <c r="Q259" s="184">
        <f t="shared" si="644"/>
        <v>0</v>
      </c>
      <c r="R259" s="184">
        <f t="shared" si="644"/>
        <v>0</v>
      </c>
      <c r="S259" s="184">
        <f t="shared" si="644"/>
        <v>0</v>
      </c>
      <c r="T259" s="184">
        <f t="shared" si="644"/>
        <v>0</v>
      </c>
      <c r="U259" s="184">
        <f t="shared" si="644"/>
        <v>0</v>
      </c>
      <c r="V259" s="184">
        <f t="shared" si="644"/>
        <v>0</v>
      </c>
    </row>
    <row r="260" spans="1:23" ht="12.75" customHeight="1" x14ac:dyDescent="0.2">
      <c r="A260" s="104">
        <f>IF(Foglio2!$J$7=1,TRUNC(V260,0),TRUNC(U260,0))</f>
        <v>0</v>
      </c>
      <c r="B260" s="245">
        <f t="shared" si="580"/>
        <v>44656</v>
      </c>
      <c r="C260" s="494"/>
      <c r="D260" s="494"/>
      <c r="E260" s="259" t="s">
        <v>3</v>
      </c>
      <c r="F260" s="260">
        <v>15</v>
      </c>
      <c r="G260" s="248">
        <f>IF(Foglio2!$J$3=Foglio2!$E$3,'Ausiliari_Coll.Scol. 1^ Pos.Ec.'!E260,IF(Foglio2!$J$3=Foglio2!$E$4,'Collab._Tecnici 1^ Pos.Ec.'!E260,IF(Foglio2!$J$3=Foglio2!$E$5,'Assistenti_Tecnici 1^ Pos.Ec.'!E260,IF(Foglio2!$J$3=Foglio2!$E$6,'Assistenti_Amm.vo 1^ Pos.Ec.'!E260,0))))</f>
        <v>0</v>
      </c>
      <c r="H260" s="248">
        <f>IF(Foglio2!$J$3=Foglio2!$E$3,'Ausiliari_Coll.Scol. 1^ Pos.Ec.'!F260,IF(Foglio2!$J$3=Foglio2!$E$4,'Collab._Tecnici 1^ Pos.Ec.'!F260,IF(Foglio2!$J$3=Foglio2!$E$5,'Assistenti_Tecnici 1^ Pos.Ec.'!F260,IF(Foglio2!$J$3=Foglio2!$E$6,'Assistenti_Amm.vo 1^ Pos.Ec.'!F260,0))))</f>
        <v>0</v>
      </c>
      <c r="I260" s="248">
        <f>IF(Foglio2!$J$3=Foglio2!$E$3,'Ausiliari_Coll.Scol. 1^ Pos.Ec.'!G260,IF(Foglio2!$J$3=Foglio2!$E$4,'Collab._Tecnici 1^ Pos.Ec.'!G260,IF(Foglio2!$J$3=Foglio2!$E$5,'Assistenti_Tecnici 1^ Pos.Ec.'!G260,IF(Foglio2!$J$3=Foglio2!$E$6,'Assistenti_Amm.vo 1^ Pos.Ec.'!G260,0))))</f>
        <v>0</v>
      </c>
      <c r="J260" s="248">
        <f>IF(Foglio2!$J$3=Foglio2!$E$3,'Ausiliari_Coll.Scol. 1^ Pos.Ec.'!H260,IF(Foglio2!$J$3=Foglio2!$E$4,'Collab._Tecnici 1^ Pos.Ec.'!H260,IF(Foglio2!$J$3=Foglio2!$E$5,'Assistenti_Tecnici 1^ Pos.Ec.'!H260,IF(Foglio2!$J$3=Foglio2!$E$6,'Assistenti_Amm.vo 1^ Pos.Ec.'!H260,0))))</f>
        <v>0</v>
      </c>
      <c r="K260" s="248">
        <f>IF(Foglio2!$J$3=Foglio2!$E$3,'Ausiliari_Coll.Scol. 1^ Pos.Ec.'!I260,IF(Foglio2!$J$3=Foglio2!$E$4,'Collab._Tecnici 1^ Pos.Ec.'!I260,IF(Foglio2!$J$3=Foglio2!$E$5,'Assistenti_Tecnici 1^ Pos.Ec.'!I260,IF(Foglio2!$J$3=Foglio2!$E$6,'Assistenti_Amm.vo 1^ Pos.Ec.'!I260,0))))</f>
        <v>0</v>
      </c>
      <c r="L260" s="248">
        <f>IF(Foglio2!$J$3=Foglio2!$E$3,'Ausiliari_Coll.Scol. 1^ Pos.Ec.'!J260,IF(Foglio2!$J$3=Foglio2!$E$4,'Collab._Tecnici 1^ Pos.Ec.'!J260,IF(Foglio2!$J$3=Foglio2!$E$5,'Assistenti_Tecnici 1^ Pos.Ec.'!J260,IF(Foglio2!$J$3=Foglio2!$E$6,'Assistenti_Amm.vo 1^ Pos.Ec.'!J260,0))))</f>
        <v>0</v>
      </c>
      <c r="M260" s="248">
        <f>IF(Foglio2!$J$3=Foglio2!$E$3,'Ausiliari_Coll.Scol. 1^ Pos.Ec.'!K260,IF(Foglio2!$J$3=Foglio2!$E$4,'Collab._Tecnici 1^ Pos.Ec.'!K260,IF(Foglio2!$J$3=Foglio2!$E$5,'Assistenti_Tecnici 1^ Pos.Ec.'!K260,IF(Foglio2!$J$3=Foglio2!$E$6,'Assistenti_Amm.vo 1^ Pos.Ec.'!K260,0))))</f>
        <v>0</v>
      </c>
      <c r="N260" s="250">
        <f>IF(Foglio2!$J$3=Foglio2!$E$3,'Ausiliari_Coll.Scol. 1^ Pos.Ec.'!L260,IF(Foglio2!$J$3=Foglio2!$E$4,'Collab._Tecnici 1^ Pos.Ec.'!L260,IF(Foglio2!$J$3=Foglio2!$E$5,'Assistenti_Tecnici 1^ Pos.Ec.'!L260,IF(Foglio2!$J$3=Foglio2!$E$6,'Assistenti_Amm.vo 1^ Pos.Ec.'!L260,0))))</f>
        <v>0</v>
      </c>
      <c r="O260" s="251"/>
      <c r="P260" s="252">
        <f>IF(Foglio2!$J$3=Foglio2!$E$3,'Ausiliari_Coll.Scol. 1^ Pos.Ec.'!N260,IF(Foglio2!$J$3=Foglio2!$E$4,'Collab._Tecnici 1^ Pos.Ec.'!N260,IF(Foglio2!$J$3=Foglio2!$E$5,'Assistenti_Tecnici 1^ Pos.Ec.'!N260,IF(Foglio2!$J$3=Foglio2!$E$6,'Assistenti_Amm.vo 1^ Pos.Ec.'!N260,0))))</f>
        <v>0</v>
      </c>
      <c r="Q260" s="252">
        <f>IF(Foglio2!$J$3=Foglio2!$E$3,'Ausiliari_Coll.Scol. 1^ Pos.Ec.'!O260,IF(Foglio2!$J$3=Foglio2!$E$4,'Collab._Tecnici 1^ Pos.Ec.'!O260,IF(Foglio2!$J$3=Foglio2!$E$5,'Assistenti_Tecnici 1^ Pos.Ec.'!O260,IF(Foglio2!$J$3=Foglio2!$E$6,'Assistenti_Amm.vo 1^ Pos.Ec.'!O260,0))))</f>
        <v>0</v>
      </c>
      <c r="R260" s="252">
        <f>IF(Foglio2!$J$3=Foglio2!$E$3,'Ausiliari_Coll.Scol. 1^ Pos.Ec.'!P260,IF(Foglio2!$J$3=Foglio2!$E$4,'Collab._Tecnici 1^ Pos.Ec.'!P260,IF(Foglio2!$J$3=Foglio2!$E$5,'Assistenti_Tecnici 1^ Pos.Ec.'!P260,IF(Foglio2!$J$3=Foglio2!$E$6,'Assistenti_Amm.vo 1^ Pos.Ec.'!P260,0))))</f>
        <v>0</v>
      </c>
      <c r="S260" s="252">
        <f>IF(Foglio2!$J$3=Foglio2!$E$3,'Ausiliari_Coll.Scol. 1^ Pos.Ec.'!Q260,IF(Foglio2!$J$3=Foglio2!$E$4,'Collab._Tecnici 1^ Pos.Ec.'!Q260,IF(Foglio2!$J$3=Foglio2!$E$5,'Assistenti_Tecnici 1^ Pos.Ec.'!Q260,IF(Foglio2!$J$3=Foglio2!$E$6,'Assistenti_Amm.vo 1^ Pos.Ec.'!Q260,0))))</f>
        <v>0</v>
      </c>
      <c r="T260" s="252">
        <f>IF(Foglio2!$J$3=Foglio2!$E$3,'Ausiliari_Coll.Scol. 1^ Pos.Ec.'!R260,IF(Foglio2!$J$3=Foglio2!$E$4,'Collab._Tecnici 1^ Pos.Ec.'!R260,IF(Foglio2!$J$3=Foglio2!$E$5,'Assistenti_Tecnici 1^ Pos.Ec.'!R260,IF(Foglio2!$J$3=Foglio2!$E$6,'Assistenti_Amm.vo 1^ Pos.Ec.'!R260,0))))</f>
        <v>0</v>
      </c>
      <c r="U260" s="252">
        <f t="shared" ref="U260" si="645">(P260)/12*0.8</f>
        <v>0</v>
      </c>
      <c r="V260" s="252">
        <f t="shared" ref="V260" si="646">(P260+R260)/12*0.8</f>
        <v>0</v>
      </c>
      <c r="W260" s="253" t="str">
        <f t="shared" ref="W260" si="647">"Fascia Da "&amp;F260&amp;" a "&amp;F261&amp;" Decorrenza "&amp;DAY(C256)&amp;"/"&amp;MONTH(C256)&amp;"/"&amp;YEAR(C256)</f>
        <v>Fascia Da 15 a 20 Decorrenza 1/4/2022</v>
      </c>
    </row>
    <row r="261" spans="1:23" ht="9" customHeight="1" x14ac:dyDescent="0.2">
      <c r="B261" s="245">
        <f t="shared" si="580"/>
        <v>44657</v>
      </c>
      <c r="C261" s="494"/>
      <c r="D261" s="494"/>
      <c r="E261" s="254" t="s">
        <v>4</v>
      </c>
      <c r="F261" s="255">
        <v>20</v>
      </c>
      <c r="G261" s="267">
        <f t="shared" ref="G261:N261" si="648">G260*1936.27</f>
        <v>0</v>
      </c>
      <c r="H261" s="256">
        <f t="shared" si="648"/>
        <v>0</v>
      </c>
      <c r="I261" s="256">
        <f t="shared" si="648"/>
        <v>0</v>
      </c>
      <c r="J261" s="267">
        <f t="shared" si="648"/>
        <v>0</v>
      </c>
      <c r="K261" s="267">
        <f t="shared" si="648"/>
        <v>0</v>
      </c>
      <c r="L261" s="257">
        <f t="shared" si="648"/>
        <v>0</v>
      </c>
      <c r="M261" s="267">
        <f t="shared" si="648"/>
        <v>0</v>
      </c>
      <c r="N261" s="267">
        <f t="shared" si="648"/>
        <v>0</v>
      </c>
      <c r="O261" s="183"/>
      <c r="P261" s="184">
        <f t="shared" ref="P261:V261" si="649">P260*1936.27</f>
        <v>0</v>
      </c>
      <c r="Q261" s="184">
        <f t="shared" si="649"/>
        <v>0</v>
      </c>
      <c r="R261" s="184">
        <f t="shared" si="649"/>
        <v>0</v>
      </c>
      <c r="S261" s="184">
        <f t="shared" si="649"/>
        <v>0</v>
      </c>
      <c r="T261" s="184">
        <f t="shared" si="649"/>
        <v>0</v>
      </c>
      <c r="U261" s="184">
        <f t="shared" si="649"/>
        <v>0</v>
      </c>
      <c r="V261" s="184">
        <f t="shared" si="649"/>
        <v>0</v>
      </c>
    </row>
    <row r="262" spans="1:23" ht="12.75" customHeight="1" x14ac:dyDescent="0.2">
      <c r="A262" s="104">
        <f>IF(Foglio2!$J$7=1,TRUNC(V262,0),TRUNC(U262,0))</f>
        <v>0</v>
      </c>
      <c r="B262" s="245">
        <f t="shared" si="580"/>
        <v>44658</v>
      </c>
      <c r="C262" s="494"/>
      <c r="D262" s="494"/>
      <c r="E262" s="259" t="s">
        <v>3</v>
      </c>
      <c r="F262" s="260">
        <v>21</v>
      </c>
      <c r="G262" s="248">
        <f>IF(Foglio2!$J$3=Foglio2!$E$3,'Ausiliari_Coll.Scol. 1^ Pos.Ec.'!E262,IF(Foglio2!$J$3=Foglio2!$E$4,'Collab._Tecnici 1^ Pos.Ec.'!E262,IF(Foglio2!$J$3=Foglio2!$E$5,'Assistenti_Tecnici 1^ Pos.Ec.'!E262,IF(Foglio2!$J$3=Foglio2!$E$6,'Assistenti_Amm.vo 1^ Pos.Ec.'!E262,0))))</f>
        <v>0</v>
      </c>
      <c r="H262" s="248">
        <f>IF(Foglio2!$J$3=Foglio2!$E$3,'Ausiliari_Coll.Scol. 1^ Pos.Ec.'!F262,IF(Foglio2!$J$3=Foglio2!$E$4,'Collab._Tecnici 1^ Pos.Ec.'!F262,IF(Foglio2!$J$3=Foglio2!$E$5,'Assistenti_Tecnici 1^ Pos.Ec.'!F262,IF(Foglio2!$J$3=Foglio2!$E$6,'Assistenti_Amm.vo 1^ Pos.Ec.'!F262,0))))</f>
        <v>0</v>
      </c>
      <c r="I262" s="248">
        <f>IF(Foglio2!$J$3=Foglio2!$E$3,'Ausiliari_Coll.Scol. 1^ Pos.Ec.'!G262,IF(Foglio2!$J$3=Foglio2!$E$4,'Collab._Tecnici 1^ Pos.Ec.'!G262,IF(Foglio2!$J$3=Foglio2!$E$5,'Assistenti_Tecnici 1^ Pos.Ec.'!G262,IF(Foglio2!$J$3=Foglio2!$E$6,'Assistenti_Amm.vo 1^ Pos.Ec.'!G262,0))))</f>
        <v>0</v>
      </c>
      <c r="J262" s="248">
        <f>IF(Foglio2!$J$3=Foglio2!$E$3,'Ausiliari_Coll.Scol. 1^ Pos.Ec.'!H262,IF(Foglio2!$J$3=Foglio2!$E$4,'Collab._Tecnici 1^ Pos.Ec.'!H262,IF(Foglio2!$J$3=Foglio2!$E$5,'Assistenti_Tecnici 1^ Pos.Ec.'!H262,IF(Foglio2!$J$3=Foglio2!$E$6,'Assistenti_Amm.vo 1^ Pos.Ec.'!H262,0))))</f>
        <v>0</v>
      </c>
      <c r="K262" s="248">
        <f>IF(Foglio2!$J$3=Foglio2!$E$3,'Ausiliari_Coll.Scol. 1^ Pos.Ec.'!I262,IF(Foglio2!$J$3=Foglio2!$E$4,'Collab._Tecnici 1^ Pos.Ec.'!I262,IF(Foglio2!$J$3=Foglio2!$E$5,'Assistenti_Tecnici 1^ Pos.Ec.'!I262,IF(Foglio2!$J$3=Foglio2!$E$6,'Assistenti_Amm.vo 1^ Pos.Ec.'!I262,0))))</f>
        <v>0</v>
      </c>
      <c r="L262" s="248">
        <f>IF(Foglio2!$J$3=Foglio2!$E$3,'Ausiliari_Coll.Scol. 1^ Pos.Ec.'!J262,IF(Foglio2!$J$3=Foglio2!$E$4,'Collab._Tecnici 1^ Pos.Ec.'!J262,IF(Foglio2!$J$3=Foglio2!$E$5,'Assistenti_Tecnici 1^ Pos.Ec.'!J262,IF(Foglio2!$J$3=Foglio2!$E$6,'Assistenti_Amm.vo 1^ Pos.Ec.'!J262,0))))</f>
        <v>0</v>
      </c>
      <c r="M262" s="248">
        <f>IF(Foglio2!$J$3=Foglio2!$E$3,'Ausiliari_Coll.Scol. 1^ Pos.Ec.'!K262,IF(Foglio2!$J$3=Foglio2!$E$4,'Collab._Tecnici 1^ Pos.Ec.'!K262,IF(Foglio2!$J$3=Foglio2!$E$5,'Assistenti_Tecnici 1^ Pos.Ec.'!K262,IF(Foglio2!$J$3=Foglio2!$E$6,'Assistenti_Amm.vo 1^ Pos.Ec.'!K262,0))))</f>
        <v>0</v>
      </c>
      <c r="N262" s="250">
        <f>IF(Foglio2!$J$3=Foglio2!$E$3,'Ausiliari_Coll.Scol. 1^ Pos.Ec.'!L262,IF(Foglio2!$J$3=Foglio2!$E$4,'Collab._Tecnici 1^ Pos.Ec.'!L262,IF(Foglio2!$J$3=Foglio2!$E$5,'Assistenti_Tecnici 1^ Pos.Ec.'!L262,IF(Foglio2!$J$3=Foglio2!$E$6,'Assistenti_Amm.vo 1^ Pos.Ec.'!L262,0))))</f>
        <v>0</v>
      </c>
      <c r="O262" s="251"/>
      <c r="P262" s="252">
        <f>IF(Foglio2!$J$3=Foglio2!$E$3,'Ausiliari_Coll.Scol. 1^ Pos.Ec.'!N262,IF(Foglio2!$J$3=Foglio2!$E$4,'Collab._Tecnici 1^ Pos.Ec.'!N262,IF(Foglio2!$J$3=Foglio2!$E$5,'Assistenti_Tecnici 1^ Pos.Ec.'!N262,IF(Foglio2!$J$3=Foglio2!$E$6,'Assistenti_Amm.vo 1^ Pos.Ec.'!N262,0))))</f>
        <v>0</v>
      </c>
      <c r="Q262" s="252">
        <f>IF(Foglio2!$J$3=Foglio2!$E$3,'Ausiliari_Coll.Scol. 1^ Pos.Ec.'!O262,IF(Foglio2!$J$3=Foglio2!$E$4,'Collab._Tecnici 1^ Pos.Ec.'!O262,IF(Foglio2!$J$3=Foglio2!$E$5,'Assistenti_Tecnici 1^ Pos.Ec.'!O262,IF(Foglio2!$J$3=Foglio2!$E$6,'Assistenti_Amm.vo 1^ Pos.Ec.'!O262,0))))</f>
        <v>0</v>
      </c>
      <c r="R262" s="252">
        <f>IF(Foglio2!$J$3=Foglio2!$E$3,'Ausiliari_Coll.Scol. 1^ Pos.Ec.'!P262,IF(Foglio2!$J$3=Foglio2!$E$4,'Collab._Tecnici 1^ Pos.Ec.'!P262,IF(Foglio2!$J$3=Foglio2!$E$5,'Assistenti_Tecnici 1^ Pos.Ec.'!P262,IF(Foglio2!$J$3=Foglio2!$E$6,'Assistenti_Amm.vo 1^ Pos.Ec.'!P262,0))))</f>
        <v>0</v>
      </c>
      <c r="S262" s="252">
        <f>IF(Foglio2!$J$3=Foglio2!$E$3,'Ausiliari_Coll.Scol. 1^ Pos.Ec.'!Q262,IF(Foglio2!$J$3=Foglio2!$E$4,'Collab._Tecnici 1^ Pos.Ec.'!Q262,IF(Foglio2!$J$3=Foglio2!$E$5,'Assistenti_Tecnici 1^ Pos.Ec.'!Q262,IF(Foglio2!$J$3=Foglio2!$E$6,'Assistenti_Amm.vo 1^ Pos.Ec.'!Q262,0))))</f>
        <v>0</v>
      </c>
      <c r="T262" s="252">
        <f>IF(Foglio2!$J$3=Foglio2!$E$3,'Ausiliari_Coll.Scol. 1^ Pos.Ec.'!R262,IF(Foglio2!$J$3=Foglio2!$E$4,'Collab._Tecnici 1^ Pos.Ec.'!R262,IF(Foglio2!$J$3=Foglio2!$E$5,'Assistenti_Tecnici 1^ Pos.Ec.'!R262,IF(Foglio2!$J$3=Foglio2!$E$6,'Assistenti_Amm.vo 1^ Pos.Ec.'!R262,0))))</f>
        <v>0</v>
      </c>
      <c r="U262" s="252">
        <f t="shared" ref="U262" si="650">(P262)/12*0.8</f>
        <v>0</v>
      </c>
      <c r="V262" s="252">
        <f t="shared" ref="V262" si="651">(P262+R262)/12*0.8</f>
        <v>0</v>
      </c>
      <c r="W262" s="253" t="str">
        <f t="shared" ref="W262" si="652">"Fascia Da "&amp;F262&amp;" a "&amp;F263&amp;" Decorrenza "&amp;DAY(C256)&amp;"/"&amp;MONTH(C256)&amp;"/"&amp;YEAR(C256)</f>
        <v>Fascia Da 21 a 27 Decorrenza 1/4/2022</v>
      </c>
    </row>
    <row r="263" spans="1:23" ht="9" customHeight="1" x14ac:dyDescent="0.2">
      <c r="B263" s="245">
        <f t="shared" si="580"/>
        <v>44659</v>
      </c>
      <c r="C263" s="494"/>
      <c r="D263" s="494"/>
      <c r="E263" s="254" t="s">
        <v>4</v>
      </c>
      <c r="F263" s="255">
        <v>27</v>
      </c>
      <c r="G263" s="267">
        <f t="shared" ref="G263:N263" si="653">G262*1936.27</f>
        <v>0</v>
      </c>
      <c r="H263" s="256">
        <f t="shared" si="653"/>
        <v>0</v>
      </c>
      <c r="I263" s="256">
        <f t="shared" si="653"/>
        <v>0</v>
      </c>
      <c r="J263" s="267">
        <f t="shared" si="653"/>
        <v>0</v>
      </c>
      <c r="K263" s="267">
        <f t="shared" si="653"/>
        <v>0</v>
      </c>
      <c r="L263" s="257">
        <f t="shared" si="653"/>
        <v>0</v>
      </c>
      <c r="M263" s="267">
        <f t="shared" si="653"/>
        <v>0</v>
      </c>
      <c r="N263" s="267">
        <f t="shared" si="653"/>
        <v>0</v>
      </c>
      <c r="O263" s="183"/>
      <c r="P263" s="184">
        <f t="shared" ref="P263:V263" si="654">P262*1936.27</f>
        <v>0</v>
      </c>
      <c r="Q263" s="184">
        <f t="shared" si="654"/>
        <v>0</v>
      </c>
      <c r="R263" s="184">
        <f t="shared" si="654"/>
        <v>0</v>
      </c>
      <c r="S263" s="184">
        <f t="shared" si="654"/>
        <v>0</v>
      </c>
      <c r="T263" s="184">
        <f t="shared" si="654"/>
        <v>0</v>
      </c>
      <c r="U263" s="184">
        <f t="shared" si="654"/>
        <v>0</v>
      </c>
      <c r="V263" s="184">
        <f t="shared" si="654"/>
        <v>0</v>
      </c>
    </row>
    <row r="264" spans="1:23" ht="12.75" customHeight="1" x14ac:dyDescent="0.2">
      <c r="A264" s="104">
        <f>IF(Foglio2!$J$7=1,TRUNC(V264,0),TRUNC(U264,0))</f>
        <v>0</v>
      </c>
      <c r="B264" s="245">
        <f t="shared" si="580"/>
        <v>44660</v>
      </c>
      <c r="C264" s="494"/>
      <c r="D264" s="494"/>
      <c r="E264" s="259" t="s">
        <v>3</v>
      </c>
      <c r="F264" s="260">
        <v>28</v>
      </c>
      <c r="G264" s="248">
        <f>IF(Foglio2!$J$3=Foglio2!$E$3,'Ausiliari_Coll.Scol. 1^ Pos.Ec.'!E264,IF(Foglio2!$J$3=Foglio2!$E$4,'Collab._Tecnici 1^ Pos.Ec.'!E264,IF(Foglio2!$J$3=Foglio2!$E$5,'Assistenti_Tecnici 1^ Pos.Ec.'!E264,IF(Foglio2!$J$3=Foglio2!$E$6,'Assistenti_Amm.vo 1^ Pos.Ec.'!E264,0))))</f>
        <v>0</v>
      </c>
      <c r="H264" s="248">
        <f>IF(Foglio2!$J$3=Foglio2!$E$3,'Ausiliari_Coll.Scol. 1^ Pos.Ec.'!F264,IF(Foglio2!$J$3=Foglio2!$E$4,'Collab._Tecnici 1^ Pos.Ec.'!F264,IF(Foglio2!$J$3=Foglio2!$E$5,'Assistenti_Tecnici 1^ Pos.Ec.'!F264,IF(Foglio2!$J$3=Foglio2!$E$6,'Assistenti_Amm.vo 1^ Pos.Ec.'!F264,0))))</f>
        <v>0</v>
      </c>
      <c r="I264" s="248">
        <f>IF(Foglio2!$J$3=Foglio2!$E$3,'Ausiliari_Coll.Scol. 1^ Pos.Ec.'!G264,IF(Foglio2!$J$3=Foglio2!$E$4,'Collab._Tecnici 1^ Pos.Ec.'!G264,IF(Foglio2!$J$3=Foglio2!$E$5,'Assistenti_Tecnici 1^ Pos.Ec.'!G264,IF(Foglio2!$J$3=Foglio2!$E$6,'Assistenti_Amm.vo 1^ Pos.Ec.'!G264,0))))</f>
        <v>0</v>
      </c>
      <c r="J264" s="248">
        <f>IF(Foglio2!$J$3=Foglio2!$E$3,'Ausiliari_Coll.Scol. 1^ Pos.Ec.'!H264,IF(Foglio2!$J$3=Foglio2!$E$4,'Collab._Tecnici 1^ Pos.Ec.'!H264,IF(Foglio2!$J$3=Foglio2!$E$5,'Assistenti_Tecnici 1^ Pos.Ec.'!H264,IF(Foglio2!$J$3=Foglio2!$E$6,'Assistenti_Amm.vo 1^ Pos.Ec.'!H264,0))))</f>
        <v>0</v>
      </c>
      <c r="K264" s="248">
        <f>IF(Foglio2!$J$3=Foglio2!$E$3,'Ausiliari_Coll.Scol. 1^ Pos.Ec.'!I264,IF(Foglio2!$J$3=Foglio2!$E$4,'Collab._Tecnici 1^ Pos.Ec.'!I264,IF(Foglio2!$J$3=Foglio2!$E$5,'Assistenti_Tecnici 1^ Pos.Ec.'!I264,IF(Foglio2!$J$3=Foglio2!$E$6,'Assistenti_Amm.vo 1^ Pos.Ec.'!I264,0))))</f>
        <v>0</v>
      </c>
      <c r="L264" s="248">
        <f>IF(Foglio2!$J$3=Foglio2!$E$3,'Ausiliari_Coll.Scol. 1^ Pos.Ec.'!J264,IF(Foglio2!$J$3=Foglio2!$E$4,'Collab._Tecnici 1^ Pos.Ec.'!J264,IF(Foglio2!$J$3=Foglio2!$E$5,'Assistenti_Tecnici 1^ Pos.Ec.'!J264,IF(Foglio2!$J$3=Foglio2!$E$6,'Assistenti_Amm.vo 1^ Pos.Ec.'!J264,0))))</f>
        <v>0</v>
      </c>
      <c r="M264" s="248">
        <f>IF(Foglio2!$J$3=Foglio2!$E$3,'Ausiliari_Coll.Scol. 1^ Pos.Ec.'!K264,IF(Foglio2!$J$3=Foglio2!$E$4,'Collab._Tecnici 1^ Pos.Ec.'!K264,IF(Foglio2!$J$3=Foglio2!$E$5,'Assistenti_Tecnici 1^ Pos.Ec.'!K264,IF(Foglio2!$J$3=Foglio2!$E$6,'Assistenti_Amm.vo 1^ Pos.Ec.'!K264,0))))</f>
        <v>0</v>
      </c>
      <c r="N264" s="250">
        <f>IF(Foglio2!$J$3=Foglio2!$E$3,'Ausiliari_Coll.Scol. 1^ Pos.Ec.'!L264,IF(Foglio2!$J$3=Foglio2!$E$4,'Collab._Tecnici 1^ Pos.Ec.'!L264,IF(Foglio2!$J$3=Foglio2!$E$5,'Assistenti_Tecnici 1^ Pos.Ec.'!L264,IF(Foglio2!$J$3=Foglio2!$E$6,'Assistenti_Amm.vo 1^ Pos.Ec.'!L264,0))))</f>
        <v>0</v>
      </c>
      <c r="O264" s="251"/>
      <c r="P264" s="252">
        <f>IF(Foglio2!$J$3=Foglio2!$E$3,'Ausiliari_Coll.Scol. 1^ Pos.Ec.'!N264,IF(Foglio2!$J$3=Foglio2!$E$4,'Collab._Tecnici 1^ Pos.Ec.'!N264,IF(Foglio2!$J$3=Foglio2!$E$5,'Assistenti_Tecnici 1^ Pos.Ec.'!N264,IF(Foglio2!$J$3=Foglio2!$E$6,'Assistenti_Amm.vo 1^ Pos.Ec.'!N264,0))))</f>
        <v>0</v>
      </c>
      <c r="Q264" s="252">
        <f>IF(Foglio2!$J$3=Foglio2!$E$3,'Ausiliari_Coll.Scol. 1^ Pos.Ec.'!O264,IF(Foglio2!$J$3=Foglio2!$E$4,'Collab._Tecnici 1^ Pos.Ec.'!O264,IF(Foglio2!$J$3=Foglio2!$E$5,'Assistenti_Tecnici 1^ Pos.Ec.'!O264,IF(Foglio2!$J$3=Foglio2!$E$6,'Assistenti_Amm.vo 1^ Pos.Ec.'!O264,0))))</f>
        <v>0</v>
      </c>
      <c r="R264" s="252">
        <f>IF(Foglio2!$J$3=Foglio2!$E$3,'Ausiliari_Coll.Scol. 1^ Pos.Ec.'!P264,IF(Foglio2!$J$3=Foglio2!$E$4,'Collab._Tecnici 1^ Pos.Ec.'!P264,IF(Foglio2!$J$3=Foglio2!$E$5,'Assistenti_Tecnici 1^ Pos.Ec.'!P264,IF(Foglio2!$J$3=Foglio2!$E$6,'Assistenti_Amm.vo 1^ Pos.Ec.'!P264,0))))</f>
        <v>0</v>
      </c>
      <c r="S264" s="252">
        <f>IF(Foglio2!$J$3=Foglio2!$E$3,'Ausiliari_Coll.Scol. 1^ Pos.Ec.'!Q264,IF(Foglio2!$J$3=Foglio2!$E$4,'Collab._Tecnici 1^ Pos.Ec.'!Q264,IF(Foglio2!$J$3=Foglio2!$E$5,'Assistenti_Tecnici 1^ Pos.Ec.'!Q264,IF(Foglio2!$J$3=Foglio2!$E$6,'Assistenti_Amm.vo 1^ Pos.Ec.'!Q264,0))))</f>
        <v>0</v>
      </c>
      <c r="T264" s="252">
        <f>IF(Foglio2!$J$3=Foglio2!$E$3,'Ausiliari_Coll.Scol. 1^ Pos.Ec.'!R264,IF(Foglio2!$J$3=Foglio2!$E$4,'Collab._Tecnici 1^ Pos.Ec.'!R264,IF(Foglio2!$J$3=Foglio2!$E$5,'Assistenti_Tecnici 1^ Pos.Ec.'!R264,IF(Foglio2!$J$3=Foglio2!$E$6,'Assistenti_Amm.vo 1^ Pos.Ec.'!R264,0))))</f>
        <v>0</v>
      </c>
      <c r="U264" s="252">
        <f t="shared" ref="U264" si="655">(P264)/12*0.8</f>
        <v>0</v>
      </c>
      <c r="V264" s="252">
        <f t="shared" ref="V264" si="656">(P264+R264)/12*0.8</f>
        <v>0</v>
      </c>
      <c r="W264" s="253" t="str">
        <f t="shared" ref="W264" si="657">"Fascia Da "&amp;F264&amp;" a "&amp;F265&amp;" Decorrenza "&amp;DAY(C256)&amp;"/"&amp;MONTH(C256)&amp;"/"&amp;YEAR(C256)</f>
        <v>Fascia Da 28 a 34 Decorrenza 1/4/2022</v>
      </c>
    </row>
    <row r="265" spans="1:23" ht="9" customHeight="1" x14ac:dyDescent="0.2">
      <c r="B265" s="245">
        <f t="shared" si="580"/>
        <v>44661</v>
      </c>
      <c r="C265" s="494"/>
      <c r="D265" s="494"/>
      <c r="E265" s="254" t="s">
        <v>4</v>
      </c>
      <c r="F265" s="255">
        <v>34</v>
      </c>
      <c r="G265" s="267">
        <f t="shared" ref="G265:N265" si="658">G264*1936.27</f>
        <v>0</v>
      </c>
      <c r="H265" s="256">
        <f t="shared" si="658"/>
        <v>0</v>
      </c>
      <c r="I265" s="256">
        <f t="shared" si="658"/>
        <v>0</v>
      </c>
      <c r="J265" s="267">
        <f t="shared" si="658"/>
        <v>0</v>
      </c>
      <c r="K265" s="267">
        <f t="shared" si="658"/>
        <v>0</v>
      </c>
      <c r="L265" s="257">
        <f t="shared" si="658"/>
        <v>0</v>
      </c>
      <c r="M265" s="267">
        <f t="shared" si="658"/>
        <v>0</v>
      </c>
      <c r="N265" s="267">
        <f t="shared" si="658"/>
        <v>0</v>
      </c>
      <c r="O265" s="183"/>
      <c r="P265" s="184">
        <f t="shared" ref="P265:V265" si="659">P264*1936.27</f>
        <v>0</v>
      </c>
      <c r="Q265" s="184">
        <f t="shared" si="659"/>
        <v>0</v>
      </c>
      <c r="R265" s="184">
        <f t="shared" si="659"/>
        <v>0</v>
      </c>
      <c r="S265" s="184">
        <f t="shared" si="659"/>
        <v>0</v>
      </c>
      <c r="T265" s="184">
        <f t="shared" si="659"/>
        <v>0</v>
      </c>
      <c r="U265" s="184">
        <f t="shared" si="659"/>
        <v>0</v>
      </c>
      <c r="V265" s="184">
        <f t="shared" si="659"/>
        <v>0</v>
      </c>
    </row>
    <row r="266" spans="1:23" ht="12.75" customHeight="1" x14ac:dyDescent="0.2">
      <c r="A266" s="104">
        <f>IF(Foglio2!$J$7=1,TRUNC(V266,0),TRUNC(U266,0))</f>
        <v>0</v>
      </c>
      <c r="B266" s="245">
        <f t="shared" si="580"/>
        <v>44662</v>
      </c>
      <c r="C266" s="494"/>
      <c r="D266" s="494"/>
      <c r="E266" s="259" t="s">
        <v>3</v>
      </c>
      <c r="F266" s="260">
        <v>35</v>
      </c>
      <c r="G266" s="248">
        <f>IF(Foglio2!$J$3=Foglio2!$E$3,'Ausiliari_Coll.Scol. 1^ Pos.Ec.'!E266,IF(Foglio2!$J$3=Foglio2!$E$4,'Collab._Tecnici 1^ Pos.Ec.'!E266,IF(Foglio2!$J$3=Foglio2!$E$5,'Assistenti_Tecnici 1^ Pos.Ec.'!E266,IF(Foglio2!$J$3=Foglio2!$E$6,'Assistenti_Amm.vo 1^ Pos.Ec.'!E266,0))))</f>
        <v>0</v>
      </c>
      <c r="H266" s="248">
        <f>IF(Foglio2!$J$3=Foglio2!$E$3,'Ausiliari_Coll.Scol. 1^ Pos.Ec.'!F266,IF(Foglio2!$J$3=Foglio2!$E$4,'Collab._Tecnici 1^ Pos.Ec.'!F266,IF(Foglio2!$J$3=Foglio2!$E$5,'Assistenti_Tecnici 1^ Pos.Ec.'!F266,IF(Foglio2!$J$3=Foglio2!$E$6,'Assistenti_Amm.vo 1^ Pos.Ec.'!F266,0))))</f>
        <v>0</v>
      </c>
      <c r="I266" s="248">
        <f>IF(Foglio2!$J$3=Foglio2!$E$3,'Ausiliari_Coll.Scol. 1^ Pos.Ec.'!G266,IF(Foglio2!$J$3=Foglio2!$E$4,'Collab._Tecnici 1^ Pos.Ec.'!G266,IF(Foglio2!$J$3=Foglio2!$E$5,'Assistenti_Tecnici 1^ Pos.Ec.'!G266,IF(Foglio2!$J$3=Foglio2!$E$6,'Assistenti_Amm.vo 1^ Pos.Ec.'!G266,0))))</f>
        <v>0</v>
      </c>
      <c r="J266" s="248">
        <f>IF(Foglio2!$J$3=Foglio2!$E$3,'Ausiliari_Coll.Scol. 1^ Pos.Ec.'!H266,IF(Foglio2!$J$3=Foglio2!$E$4,'Collab._Tecnici 1^ Pos.Ec.'!H266,IF(Foglio2!$J$3=Foglio2!$E$5,'Assistenti_Tecnici 1^ Pos.Ec.'!H266,IF(Foglio2!$J$3=Foglio2!$E$6,'Assistenti_Amm.vo 1^ Pos.Ec.'!H266,0))))</f>
        <v>0</v>
      </c>
      <c r="K266" s="248">
        <f>IF(Foglio2!$J$3=Foglio2!$E$3,'Ausiliari_Coll.Scol. 1^ Pos.Ec.'!I266,IF(Foglio2!$J$3=Foglio2!$E$4,'Collab._Tecnici 1^ Pos.Ec.'!I266,IF(Foglio2!$J$3=Foglio2!$E$5,'Assistenti_Tecnici 1^ Pos.Ec.'!I266,IF(Foglio2!$J$3=Foglio2!$E$6,'Assistenti_Amm.vo 1^ Pos.Ec.'!I266,0))))</f>
        <v>0</v>
      </c>
      <c r="L266" s="248">
        <f>IF(Foglio2!$J$3=Foglio2!$E$3,'Ausiliari_Coll.Scol. 1^ Pos.Ec.'!J266,IF(Foglio2!$J$3=Foglio2!$E$4,'Collab._Tecnici 1^ Pos.Ec.'!J266,IF(Foglio2!$J$3=Foglio2!$E$5,'Assistenti_Tecnici 1^ Pos.Ec.'!J266,IF(Foglio2!$J$3=Foglio2!$E$6,'Assistenti_Amm.vo 1^ Pos.Ec.'!J266,0))))</f>
        <v>0</v>
      </c>
      <c r="M266" s="248">
        <f>IF(Foglio2!$J$3=Foglio2!$E$3,'Ausiliari_Coll.Scol. 1^ Pos.Ec.'!K266,IF(Foglio2!$J$3=Foglio2!$E$4,'Collab._Tecnici 1^ Pos.Ec.'!K266,IF(Foglio2!$J$3=Foglio2!$E$5,'Assistenti_Tecnici 1^ Pos.Ec.'!K266,IF(Foglio2!$J$3=Foglio2!$E$6,'Assistenti_Amm.vo 1^ Pos.Ec.'!K266,0))))</f>
        <v>0</v>
      </c>
      <c r="N266" s="250">
        <f>IF(Foglio2!$J$3=Foglio2!$E$3,'Ausiliari_Coll.Scol. 1^ Pos.Ec.'!L266,IF(Foglio2!$J$3=Foglio2!$E$4,'Collab._Tecnici 1^ Pos.Ec.'!L266,IF(Foglio2!$J$3=Foglio2!$E$5,'Assistenti_Tecnici 1^ Pos.Ec.'!L266,IF(Foglio2!$J$3=Foglio2!$E$6,'Assistenti_Amm.vo 1^ Pos.Ec.'!L266,0))))</f>
        <v>0</v>
      </c>
      <c r="O266" s="251"/>
      <c r="P266" s="252">
        <f>IF(Foglio2!$J$3=Foglio2!$E$3,'Ausiliari_Coll.Scol. 1^ Pos.Ec.'!N266,IF(Foglio2!$J$3=Foglio2!$E$4,'Collab._Tecnici 1^ Pos.Ec.'!N266,IF(Foglio2!$J$3=Foglio2!$E$5,'Assistenti_Tecnici 1^ Pos.Ec.'!N266,IF(Foglio2!$J$3=Foglio2!$E$6,'Assistenti_Amm.vo 1^ Pos.Ec.'!N266,0))))</f>
        <v>0</v>
      </c>
      <c r="Q266" s="252">
        <f>IF(Foglio2!$J$3=Foglio2!$E$3,'Ausiliari_Coll.Scol. 1^ Pos.Ec.'!O266,IF(Foglio2!$J$3=Foglio2!$E$4,'Collab._Tecnici 1^ Pos.Ec.'!O266,IF(Foglio2!$J$3=Foglio2!$E$5,'Assistenti_Tecnici 1^ Pos.Ec.'!O266,IF(Foglio2!$J$3=Foglio2!$E$6,'Assistenti_Amm.vo 1^ Pos.Ec.'!O266,0))))</f>
        <v>0</v>
      </c>
      <c r="R266" s="252">
        <f>IF(Foglio2!$J$3=Foglio2!$E$3,'Ausiliari_Coll.Scol. 1^ Pos.Ec.'!P266,IF(Foglio2!$J$3=Foglio2!$E$4,'Collab._Tecnici 1^ Pos.Ec.'!P266,IF(Foglio2!$J$3=Foglio2!$E$5,'Assistenti_Tecnici 1^ Pos.Ec.'!P266,IF(Foglio2!$J$3=Foglio2!$E$6,'Assistenti_Amm.vo 1^ Pos.Ec.'!P266,0))))</f>
        <v>0</v>
      </c>
      <c r="S266" s="252">
        <f>IF(Foglio2!$J$3=Foglio2!$E$3,'Ausiliari_Coll.Scol. 1^ Pos.Ec.'!Q266,IF(Foglio2!$J$3=Foglio2!$E$4,'Collab._Tecnici 1^ Pos.Ec.'!Q266,IF(Foglio2!$J$3=Foglio2!$E$5,'Assistenti_Tecnici 1^ Pos.Ec.'!Q266,IF(Foglio2!$J$3=Foglio2!$E$6,'Assistenti_Amm.vo 1^ Pos.Ec.'!Q266,0))))</f>
        <v>0</v>
      </c>
      <c r="T266" s="252">
        <f>IF(Foglio2!$J$3=Foglio2!$E$3,'Ausiliari_Coll.Scol. 1^ Pos.Ec.'!R266,IF(Foglio2!$J$3=Foglio2!$E$4,'Collab._Tecnici 1^ Pos.Ec.'!R266,IF(Foglio2!$J$3=Foglio2!$E$5,'Assistenti_Tecnici 1^ Pos.Ec.'!R266,IF(Foglio2!$J$3=Foglio2!$E$6,'Assistenti_Amm.vo 1^ Pos.Ec.'!R266,0))))</f>
        <v>0</v>
      </c>
      <c r="U266" s="252">
        <f t="shared" ref="U266" si="660">(P266)/12*0.8</f>
        <v>0</v>
      </c>
      <c r="V266" s="252">
        <f t="shared" ref="V266" si="661">(P266+R266)/12*0.8</f>
        <v>0</v>
      </c>
      <c r="W266" s="253" t="str">
        <f t="shared" ref="W266" si="662">"Fascia Da "&amp;F266&amp;" a "&amp;F267&amp;" Decorrenza "&amp;DAY(C256)&amp;"/"&amp;MONTH(C256)&amp;"/"&amp;YEAR(C256)</f>
        <v>Fascia Da 35 a  Decorrenza 1/4/2022</v>
      </c>
    </row>
    <row r="267" spans="1:23" ht="9" customHeight="1" x14ac:dyDescent="0.2">
      <c r="B267" s="245">
        <f t="shared" si="580"/>
        <v>44663</v>
      </c>
      <c r="C267" s="495"/>
      <c r="D267" s="495"/>
      <c r="E267" s="264" t="s">
        <v>4</v>
      </c>
      <c r="F267" s="265"/>
      <c r="G267" s="267">
        <f t="shared" ref="G267:N267" si="663">G266*1936.27</f>
        <v>0</v>
      </c>
      <c r="H267" s="267">
        <f t="shared" si="663"/>
        <v>0</v>
      </c>
      <c r="I267" s="267">
        <f t="shared" si="663"/>
        <v>0</v>
      </c>
      <c r="J267" s="267">
        <f t="shared" si="663"/>
        <v>0</v>
      </c>
      <c r="K267" s="267">
        <f t="shared" si="663"/>
        <v>0</v>
      </c>
      <c r="L267" s="267">
        <f t="shared" si="663"/>
        <v>0</v>
      </c>
      <c r="M267" s="267">
        <f t="shared" si="663"/>
        <v>0</v>
      </c>
      <c r="N267" s="267">
        <f t="shared" si="663"/>
        <v>0</v>
      </c>
      <c r="O267" s="183"/>
      <c r="P267" s="269">
        <f t="shared" ref="P267:V267" si="664">P266*1936.27</f>
        <v>0</v>
      </c>
      <c r="Q267" s="269">
        <f t="shared" si="664"/>
        <v>0</v>
      </c>
      <c r="R267" s="269">
        <f t="shared" si="664"/>
        <v>0</v>
      </c>
      <c r="S267" s="269">
        <f t="shared" si="664"/>
        <v>0</v>
      </c>
      <c r="T267" s="184">
        <f t="shared" si="664"/>
        <v>0</v>
      </c>
      <c r="U267" s="184">
        <f t="shared" si="664"/>
        <v>0</v>
      </c>
      <c r="V267" s="184">
        <f t="shared" si="664"/>
        <v>0</v>
      </c>
    </row>
    <row r="268" spans="1:23" ht="12.75" customHeight="1" x14ac:dyDescent="0.2">
      <c r="A268" s="104">
        <f>IF(Foglio2!$J$7=1,TRUNC(V268,0),TRUNC(U268,0))</f>
        <v>0</v>
      </c>
      <c r="B268" s="245">
        <f t="shared" ref="B268" si="665">C270</f>
        <v>44743</v>
      </c>
      <c r="C268" s="492">
        <f>D258+1</f>
        <v>44743</v>
      </c>
      <c r="D268" s="492">
        <v>44926</v>
      </c>
      <c r="E268" s="246" t="s">
        <v>3</v>
      </c>
      <c r="F268" s="247">
        <v>0</v>
      </c>
      <c r="G268" s="248">
        <f>IF(Foglio2!$J$3=Foglio2!$E$3,'Ausiliari_Coll.Scol. 1^ Pos.Ec.'!E268,IF(Foglio2!$J$3=Foglio2!$E$4,'Collab._Tecnici 1^ Pos.Ec.'!E268,IF(Foglio2!$J$3=Foglio2!$E$5,'Assistenti_Tecnici 1^ Pos.Ec.'!E268,IF(Foglio2!$J$3=Foglio2!$E$6,'Assistenti_Amm.vo 1^ Pos.Ec.'!E268,0))))</f>
        <v>0</v>
      </c>
      <c r="H268" s="248">
        <f>IF(Foglio2!$J$3=Foglio2!$E$3,'Ausiliari_Coll.Scol. 1^ Pos.Ec.'!F268,IF(Foglio2!$J$3=Foglio2!$E$4,'Collab._Tecnici 1^ Pos.Ec.'!F268,IF(Foglio2!$J$3=Foglio2!$E$5,'Assistenti_Tecnici 1^ Pos.Ec.'!F268,IF(Foglio2!$J$3=Foglio2!$E$6,'Assistenti_Amm.vo 1^ Pos.Ec.'!F268,0))))</f>
        <v>0</v>
      </c>
      <c r="I268" s="248">
        <f>IF(Foglio2!$J$3=Foglio2!$E$3,'Ausiliari_Coll.Scol. 1^ Pos.Ec.'!G268,IF(Foglio2!$J$3=Foglio2!$E$4,'Collab._Tecnici 1^ Pos.Ec.'!G268,IF(Foglio2!$J$3=Foglio2!$E$5,'Assistenti_Tecnici 1^ Pos.Ec.'!G268,IF(Foglio2!$J$3=Foglio2!$E$6,'Assistenti_Amm.vo 1^ Pos.Ec.'!G268,0))))</f>
        <v>0</v>
      </c>
      <c r="J268" s="248">
        <f>IF(Foglio2!$J$3=Foglio2!$E$3,'Ausiliari_Coll.Scol. 1^ Pos.Ec.'!H268,IF(Foglio2!$J$3=Foglio2!$E$4,'Collab._Tecnici 1^ Pos.Ec.'!H268,IF(Foglio2!$J$3=Foglio2!$E$5,'Assistenti_Tecnici 1^ Pos.Ec.'!H268,IF(Foglio2!$J$3=Foglio2!$E$6,'Assistenti_Amm.vo 1^ Pos.Ec.'!H268,0))))</f>
        <v>0</v>
      </c>
      <c r="K268" s="248">
        <f>IF(Foglio2!$J$3=Foglio2!$E$3,'Ausiliari_Coll.Scol. 1^ Pos.Ec.'!I268,IF(Foglio2!$J$3=Foglio2!$E$4,'Collab._Tecnici 1^ Pos.Ec.'!I268,IF(Foglio2!$J$3=Foglio2!$E$5,'Assistenti_Tecnici 1^ Pos.Ec.'!I268,IF(Foglio2!$J$3=Foglio2!$E$6,'Assistenti_Amm.vo 1^ Pos.Ec.'!I268,0))))</f>
        <v>0</v>
      </c>
      <c r="L268" s="248">
        <f>IF(Foglio2!$J$3=Foglio2!$E$3,'Ausiliari_Coll.Scol. 1^ Pos.Ec.'!J268,IF(Foglio2!$J$3=Foglio2!$E$4,'Collab._Tecnici 1^ Pos.Ec.'!J268,IF(Foglio2!$J$3=Foglio2!$E$5,'Assistenti_Tecnici 1^ Pos.Ec.'!J268,IF(Foglio2!$J$3=Foglio2!$E$6,'Assistenti_Amm.vo 1^ Pos.Ec.'!J268,0))))</f>
        <v>0</v>
      </c>
      <c r="M268" s="248">
        <f>IF(Foglio2!$J$3=Foglio2!$E$3,'Ausiliari_Coll.Scol. 1^ Pos.Ec.'!K268,IF(Foglio2!$J$3=Foglio2!$E$4,'Collab._Tecnici 1^ Pos.Ec.'!K268,IF(Foglio2!$J$3=Foglio2!$E$5,'Assistenti_Tecnici 1^ Pos.Ec.'!K268,IF(Foglio2!$J$3=Foglio2!$E$6,'Assistenti_Amm.vo 1^ Pos.Ec.'!K268,0))))</f>
        <v>0</v>
      </c>
      <c r="N268" s="250">
        <f>IF(Foglio2!$J$3=Foglio2!$E$3,'Ausiliari_Coll.Scol. 1^ Pos.Ec.'!L268,IF(Foglio2!$J$3=Foglio2!$E$4,'Collab._Tecnici 1^ Pos.Ec.'!L268,IF(Foglio2!$J$3=Foglio2!$E$5,'Assistenti_Tecnici 1^ Pos.Ec.'!L268,IF(Foglio2!$J$3=Foglio2!$E$6,'Assistenti_Amm.vo 1^ Pos.Ec.'!L268,0))))</f>
        <v>0</v>
      </c>
      <c r="O268" s="251"/>
      <c r="P268" s="252">
        <f>IF(Foglio2!$J$3=Foglio2!$E$3,'Ausiliari_Coll.Scol. 1^ Pos.Ec.'!N268,IF(Foglio2!$J$3=Foglio2!$E$4,'Collab._Tecnici 1^ Pos.Ec.'!N268,IF(Foglio2!$J$3=Foglio2!$E$5,'Assistenti_Tecnici 1^ Pos.Ec.'!N268,IF(Foglio2!$J$3=Foglio2!$E$6,'Assistenti_Amm.vo 1^ Pos.Ec.'!N268,0))))</f>
        <v>0</v>
      </c>
      <c r="Q268" s="252">
        <f>IF(Foglio2!$J$3=Foglio2!$E$3,'Ausiliari_Coll.Scol. 1^ Pos.Ec.'!O268,IF(Foglio2!$J$3=Foglio2!$E$4,'Collab._Tecnici 1^ Pos.Ec.'!O268,IF(Foglio2!$J$3=Foglio2!$E$5,'Assistenti_Tecnici 1^ Pos.Ec.'!O268,IF(Foglio2!$J$3=Foglio2!$E$6,'Assistenti_Amm.vo 1^ Pos.Ec.'!O268,0))))</f>
        <v>0</v>
      </c>
      <c r="R268" s="252">
        <f>IF(Foglio2!$J$3=Foglio2!$E$3,'Ausiliari_Coll.Scol. 1^ Pos.Ec.'!P268,IF(Foglio2!$J$3=Foglio2!$E$4,'Collab._Tecnici 1^ Pos.Ec.'!P268,IF(Foglio2!$J$3=Foglio2!$E$5,'Assistenti_Tecnici 1^ Pos.Ec.'!P268,IF(Foglio2!$J$3=Foglio2!$E$6,'Assistenti_Amm.vo 1^ Pos.Ec.'!P268,0))))</f>
        <v>0</v>
      </c>
      <c r="S268" s="252">
        <f>IF(Foglio2!$J$3=Foglio2!$E$3,'Ausiliari_Coll.Scol. 1^ Pos.Ec.'!Q268,IF(Foglio2!$J$3=Foglio2!$E$4,'Collab._Tecnici 1^ Pos.Ec.'!Q268,IF(Foglio2!$J$3=Foglio2!$E$5,'Assistenti_Tecnici 1^ Pos.Ec.'!Q268,IF(Foglio2!$J$3=Foglio2!$E$6,'Assistenti_Amm.vo 1^ Pos.Ec.'!Q268,0))))</f>
        <v>0</v>
      </c>
      <c r="T268" s="252">
        <f>IF(Foglio2!$J$3=Foglio2!$E$3,'Ausiliari_Coll.Scol. 1^ Pos.Ec.'!R268,IF(Foglio2!$J$3=Foglio2!$E$4,'Collab._Tecnici 1^ Pos.Ec.'!R268,IF(Foglio2!$J$3=Foglio2!$E$5,'Assistenti_Tecnici 1^ Pos.Ec.'!R268,IF(Foglio2!$J$3=Foglio2!$E$6,'Assistenti_Amm.vo 1^ Pos.Ec.'!R268,0))))</f>
        <v>0</v>
      </c>
      <c r="U268" s="252">
        <f t="shared" ref="U268" si="666">(P268)/12*0.8</f>
        <v>0</v>
      </c>
      <c r="V268" s="252">
        <f t="shared" ref="V268" si="667">(P268+R268)/12*0.8</f>
        <v>0</v>
      </c>
      <c r="W268" s="253" t="str">
        <f t="shared" ref="W268" si="668">"Fascia Da "&amp;F268&amp;" a "&amp;F269&amp;" Decorrenza "&amp;DAY(C268)&amp;"/"&amp;MONTH(C268)&amp;"/"&amp;YEAR(C268)</f>
        <v>Fascia Da 0 a 8 Decorrenza 1/7/2022</v>
      </c>
    </row>
    <row r="269" spans="1:23" ht="9" customHeight="1" x14ac:dyDescent="0.2">
      <c r="B269" s="245">
        <f t="shared" si="580"/>
        <v>44744</v>
      </c>
      <c r="C269" s="493"/>
      <c r="D269" s="493"/>
      <c r="E269" s="254" t="s">
        <v>4</v>
      </c>
      <c r="F269" s="255">
        <v>8</v>
      </c>
      <c r="G269" s="267">
        <f t="shared" ref="G269:N269" si="669">G268*1936.27</f>
        <v>0</v>
      </c>
      <c r="H269" s="256">
        <f t="shared" si="669"/>
        <v>0</v>
      </c>
      <c r="I269" s="256">
        <f t="shared" si="669"/>
        <v>0</v>
      </c>
      <c r="J269" s="267">
        <f t="shared" si="669"/>
        <v>0</v>
      </c>
      <c r="K269" s="267">
        <f t="shared" si="669"/>
        <v>0</v>
      </c>
      <c r="L269" s="257">
        <f t="shared" si="669"/>
        <v>0</v>
      </c>
      <c r="M269" s="267">
        <f t="shared" si="669"/>
        <v>0</v>
      </c>
      <c r="N269" s="267">
        <f t="shared" si="669"/>
        <v>0</v>
      </c>
      <c r="O269" s="183"/>
      <c r="P269" s="184">
        <f t="shared" ref="P269:V269" si="670">P268*1936.27</f>
        <v>0</v>
      </c>
      <c r="Q269" s="184">
        <f t="shared" si="670"/>
        <v>0</v>
      </c>
      <c r="R269" s="184">
        <f t="shared" si="670"/>
        <v>0</v>
      </c>
      <c r="S269" s="184">
        <f t="shared" si="670"/>
        <v>0</v>
      </c>
      <c r="T269" s="184">
        <f t="shared" si="670"/>
        <v>0</v>
      </c>
      <c r="U269" s="184">
        <f t="shared" si="670"/>
        <v>0</v>
      </c>
      <c r="V269" s="184">
        <f t="shared" si="670"/>
        <v>0</v>
      </c>
    </row>
    <row r="270" spans="1:23" ht="12.75" customHeight="1" x14ac:dyDescent="0.2">
      <c r="A270" s="104">
        <f>IF(Foglio2!$J$7=1,TRUNC(V270,0),TRUNC(U270,0))</f>
        <v>0</v>
      </c>
      <c r="B270" s="245">
        <f t="shared" si="580"/>
        <v>44745</v>
      </c>
      <c r="C270" s="494">
        <f>C268</f>
        <v>44743</v>
      </c>
      <c r="D270" s="494">
        <f>D268</f>
        <v>44926</v>
      </c>
      <c r="E270" s="259" t="s">
        <v>3</v>
      </c>
      <c r="F270" s="260">
        <v>9</v>
      </c>
      <c r="G270" s="248">
        <f>IF(Foglio2!$J$3=Foglio2!$E$3,'Ausiliari_Coll.Scol. 1^ Pos.Ec.'!E270,IF(Foglio2!$J$3=Foglio2!$E$4,'Collab._Tecnici 1^ Pos.Ec.'!E270,IF(Foglio2!$J$3=Foglio2!$E$5,'Assistenti_Tecnici 1^ Pos.Ec.'!E270,IF(Foglio2!$J$3=Foglio2!$E$6,'Assistenti_Amm.vo 1^ Pos.Ec.'!E270,0))))</f>
        <v>0</v>
      </c>
      <c r="H270" s="248">
        <f>IF(Foglio2!$J$3=Foglio2!$E$3,'Ausiliari_Coll.Scol. 1^ Pos.Ec.'!F270,IF(Foglio2!$J$3=Foglio2!$E$4,'Collab._Tecnici 1^ Pos.Ec.'!F270,IF(Foglio2!$J$3=Foglio2!$E$5,'Assistenti_Tecnici 1^ Pos.Ec.'!F270,IF(Foglio2!$J$3=Foglio2!$E$6,'Assistenti_Amm.vo 1^ Pos.Ec.'!F270,0))))</f>
        <v>0</v>
      </c>
      <c r="I270" s="248">
        <f>IF(Foglio2!$J$3=Foglio2!$E$3,'Ausiliari_Coll.Scol. 1^ Pos.Ec.'!G270,IF(Foglio2!$J$3=Foglio2!$E$4,'Collab._Tecnici 1^ Pos.Ec.'!G270,IF(Foglio2!$J$3=Foglio2!$E$5,'Assistenti_Tecnici 1^ Pos.Ec.'!G270,IF(Foglio2!$J$3=Foglio2!$E$6,'Assistenti_Amm.vo 1^ Pos.Ec.'!G270,0))))</f>
        <v>0</v>
      </c>
      <c r="J270" s="248">
        <f>IF(Foglio2!$J$3=Foglio2!$E$3,'Ausiliari_Coll.Scol. 1^ Pos.Ec.'!H270,IF(Foglio2!$J$3=Foglio2!$E$4,'Collab._Tecnici 1^ Pos.Ec.'!H270,IF(Foglio2!$J$3=Foglio2!$E$5,'Assistenti_Tecnici 1^ Pos.Ec.'!H270,IF(Foglio2!$J$3=Foglio2!$E$6,'Assistenti_Amm.vo 1^ Pos.Ec.'!H270,0))))</f>
        <v>0</v>
      </c>
      <c r="K270" s="248">
        <f>IF(Foglio2!$J$3=Foglio2!$E$3,'Ausiliari_Coll.Scol. 1^ Pos.Ec.'!I270,IF(Foglio2!$J$3=Foglio2!$E$4,'Collab._Tecnici 1^ Pos.Ec.'!I270,IF(Foglio2!$J$3=Foglio2!$E$5,'Assistenti_Tecnici 1^ Pos.Ec.'!I270,IF(Foglio2!$J$3=Foglio2!$E$6,'Assistenti_Amm.vo 1^ Pos.Ec.'!I270,0))))</f>
        <v>0</v>
      </c>
      <c r="L270" s="248">
        <f>IF(Foglio2!$J$3=Foglio2!$E$3,'Ausiliari_Coll.Scol. 1^ Pos.Ec.'!J270,IF(Foglio2!$J$3=Foglio2!$E$4,'Collab._Tecnici 1^ Pos.Ec.'!J270,IF(Foglio2!$J$3=Foglio2!$E$5,'Assistenti_Tecnici 1^ Pos.Ec.'!J270,IF(Foglio2!$J$3=Foglio2!$E$6,'Assistenti_Amm.vo 1^ Pos.Ec.'!J270,0))))</f>
        <v>0</v>
      </c>
      <c r="M270" s="248">
        <f>IF(Foglio2!$J$3=Foglio2!$E$3,'Ausiliari_Coll.Scol. 1^ Pos.Ec.'!K270,IF(Foglio2!$J$3=Foglio2!$E$4,'Collab._Tecnici 1^ Pos.Ec.'!K270,IF(Foglio2!$J$3=Foglio2!$E$5,'Assistenti_Tecnici 1^ Pos.Ec.'!K270,IF(Foglio2!$J$3=Foglio2!$E$6,'Assistenti_Amm.vo 1^ Pos.Ec.'!K270,0))))</f>
        <v>0</v>
      </c>
      <c r="N270" s="250">
        <f>IF(Foglio2!$J$3=Foglio2!$E$3,'Ausiliari_Coll.Scol. 1^ Pos.Ec.'!L270,IF(Foglio2!$J$3=Foglio2!$E$4,'Collab._Tecnici 1^ Pos.Ec.'!L270,IF(Foglio2!$J$3=Foglio2!$E$5,'Assistenti_Tecnici 1^ Pos.Ec.'!L270,IF(Foglio2!$J$3=Foglio2!$E$6,'Assistenti_Amm.vo 1^ Pos.Ec.'!L270,0))))</f>
        <v>0</v>
      </c>
      <c r="O270" s="251"/>
      <c r="P270" s="252">
        <f>IF(Foglio2!$J$3=Foglio2!$E$3,'Ausiliari_Coll.Scol. 1^ Pos.Ec.'!N270,IF(Foglio2!$J$3=Foglio2!$E$4,'Collab._Tecnici 1^ Pos.Ec.'!N270,IF(Foglio2!$J$3=Foglio2!$E$5,'Assistenti_Tecnici 1^ Pos.Ec.'!N270,IF(Foglio2!$J$3=Foglio2!$E$6,'Assistenti_Amm.vo 1^ Pos.Ec.'!N270,0))))</f>
        <v>0</v>
      </c>
      <c r="Q270" s="252">
        <f>IF(Foglio2!$J$3=Foglio2!$E$3,'Ausiliari_Coll.Scol. 1^ Pos.Ec.'!O270,IF(Foglio2!$J$3=Foglio2!$E$4,'Collab._Tecnici 1^ Pos.Ec.'!O270,IF(Foglio2!$J$3=Foglio2!$E$5,'Assistenti_Tecnici 1^ Pos.Ec.'!O270,IF(Foglio2!$J$3=Foglio2!$E$6,'Assistenti_Amm.vo 1^ Pos.Ec.'!O270,0))))</f>
        <v>0</v>
      </c>
      <c r="R270" s="252">
        <f>IF(Foglio2!$J$3=Foglio2!$E$3,'Ausiliari_Coll.Scol. 1^ Pos.Ec.'!P270,IF(Foglio2!$J$3=Foglio2!$E$4,'Collab._Tecnici 1^ Pos.Ec.'!P270,IF(Foglio2!$J$3=Foglio2!$E$5,'Assistenti_Tecnici 1^ Pos.Ec.'!P270,IF(Foglio2!$J$3=Foglio2!$E$6,'Assistenti_Amm.vo 1^ Pos.Ec.'!P270,0))))</f>
        <v>0</v>
      </c>
      <c r="S270" s="252">
        <f>IF(Foglio2!$J$3=Foglio2!$E$3,'Ausiliari_Coll.Scol. 1^ Pos.Ec.'!Q270,IF(Foglio2!$J$3=Foglio2!$E$4,'Collab._Tecnici 1^ Pos.Ec.'!Q270,IF(Foglio2!$J$3=Foglio2!$E$5,'Assistenti_Tecnici 1^ Pos.Ec.'!Q270,IF(Foglio2!$J$3=Foglio2!$E$6,'Assistenti_Amm.vo 1^ Pos.Ec.'!Q270,0))))</f>
        <v>0</v>
      </c>
      <c r="T270" s="252">
        <f>IF(Foglio2!$J$3=Foglio2!$E$3,'Ausiliari_Coll.Scol. 1^ Pos.Ec.'!R270,IF(Foglio2!$J$3=Foglio2!$E$4,'Collab._Tecnici 1^ Pos.Ec.'!R270,IF(Foglio2!$J$3=Foglio2!$E$5,'Assistenti_Tecnici 1^ Pos.Ec.'!R270,IF(Foglio2!$J$3=Foglio2!$E$6,'Assistenti_Amm.vo 1^ Pos.Ec.'!R270,0))))</f>
        <v>0</v>
      </c>
      <c r="U270" s="252">
        <f t="shared" ref="U270" si="671">(P270)/12*0.8</f>
        <v>0</v>
      </c>
      <c r="V270" s="252">
        <f t="shared" ref="V270" si="672">(P270+R270)/12*0.8</f>
        <v>0</v>
      </c>
      <c r="W270" s="253" t="str">
        <f t="shared" ref="W270" si="673">"Fascia Da "&amp;F270&amp;" a "&amp;F271&amp;" Decorrenza "&amp;DAY(C268)&amp;"/"&amp;MONTH(C268)&amp;"/"&amp;YEAR(C268)</f>
        <v>Fascia Da 9 a 14 Decorrenza 1/7/2022</v>
      </c>
    </row>
    <row r="271" spans="1:23" ht="9" customHeight="1" x14ac:dyDescent="0.2">
      <c r="B271" s="245">
        <f t="shared" si="580"/>
        <v>44746</v>
      </c>
      <c r="C271" s="494"/>
      <c r="D271" s="494"/>
      <c r="E271" s="254" t="s">
        <v>4</v>
      </c>
      <c r="F271" s="255">
        <v>14</v>
      </c>
      <c r="G271" s="267">
        <f t="shared" ref="G271:N271" si="674">G270*1936.27</f>
        <v>0</v>
      </c>
      <c r="H271" s="256">
        <f t="shared" si="674"/>
        <v>0</v>
      </c>
      <c r="I271" s="256">
        <f t="shared" si="674"/>
        <v>0</v>
      </c>
      <c r="J271" s="267">
        <f t="shared" si="674"/>
        <v>0</v>
      </c>
      <c r="K271" s="267">
        <f t="shared" si="674"/>
        <v>0</v>
      </c>
      <c r="L271" s="257">
        <f t="shared" si="674"/>
        <v>0</v>
      </c>
      <c r="M271" s="267">
        <f t="shared" si="674"/>
        <v>0</v>
      </c>
      <c r="N271" s="267">
        <f t="shared" si="674"/>
        <v>0</v>
      </c>
      <c r="O271" s="183"/>
      <c r="P271" s="184">
        <f t="shared" ref="P271:V271" si="675">P270*1936.27</f>
        <v>0</v>
      </c>
      <c r="Q271" s="184">
        <f t="shared" si="675"/>
        <v>0</v>
      </c>
      <c r="R271" s="184">
        <f t="shared" si="675"/>
        <v>0</v>
      </c>
      <c r="S271" s="184">
        <f t="shared" si="675"/>
        <v>0</v>
      </c>
      <c r="T271" s="184">
        <f t="shared" si="675"/>
        <v>0</v>
      </c>
      <c r="U271" s="184">
        <f t="shared" si="675"/>
        <v>0</v>
      </c>
      <c r="V271" s="184">
        <f t="shared" si="675"/>
        <v>0</v>
      </c>
    </row>
    <row r="272" spans="1:23" ht="12.75" customHeight="1" x14ac:dyDescent="0.2">
      <c r="A272" s="104">
        <f>IF(Foglio2!$J$7=1,TRUNC(V272,0),TRUNC(U272,0))</f>
        <v>0</v>
      </c>
      <c r="B272" s="245">
        <f t="shared" si="580"/>
        <v>44747</v>
      </c>
      <c r="C272" s="494"/>
      <c r="D272" s="494"/>
      <c r="E272" s="259" t="s">
        <v>3</v>
      </c>
      <c r="F272" s="260">
        <v>15</v>
      </c>
      <c r="G272" s="248">
        <f>IF(Foglio2!$J$3=Foglio2!$E$3,'Ausiliari_Coll.Scol. 1^ Pos.Ec.'!E272,IF(Foglio2!$J$3=Foglio2!$E$4,'Collab._Tecnici 1^ Pos.Ec.'!E272,IF(Foglio2!$J$3=Foglio2!$E$5,'Assistenti_Tecnici 1^ Pos.Ec.'!E272,IF(Foglio2!$J$3=Foglio2!$E$6,'Assistenti_Amm.vo 1^ Pos.Ec.'!E272,0))))</f>
        <v>0</v>
      </c>
      <c r="H272" s="248">
        <f>IF(Foglio2!$J$3=Foglio2!$E$3,'Ausiliari_Coll.Scol. 1^ Pos.Ec.'!F272,IF(Foglio2!$J$3=Foglio2!$E$4,'Collab._Tecnici 1^ Pos.Ec.'!F272,IF(Foglio2!$J$3=Foglio2!$E$5,'Assistenti_Tecnici 1^ Pos.Ec.'!F272,IF(Foglio2!$J$3=Foglio2!$E$6,'Assistenti_Amm.vo 1^ Pos.Ec.'!F272,0))))</f>
        <v>0</v>
      </c>
      <c r="I272" s="248">
        <f>IF(Foglio2!$J$3=Foglio2!$E$3,'Ausiliari_Coll.Scol. 1^ Pos.Ec.'!G272,IF(Foglio2!$J$3=Foglio2!$E$4,'Collab._Tecnici 1^ Pos.Ec.'!G272,IF(Foglio2!$J$3=Foglio2!$E$5,'Assistenti_Tecnici 1^ Pos.Ec.'!G272,IF(Foglio2!$J$3=Foglio2!$E$6,'Assistenti_Amm.vo 1^ Pos.Ec.'!G272,0))))</f>
        <v>0</v>
      </c>
      <c r="J272" s="248">
        <f>IF(Foglio2!$J$3=Foglio2!$E$3,'Ausiliari_Coll.Scol. 1^ Pos.Ec.'!H272,IF(Foglio2!$J$3=Foglio2!$E$4,'Collab._Tecnici 1^ Pos.Ec.'!H272,IF(Foglio2!$J$3=Foglio2!$E$5,'Assistenti_Tecnici 1^ Pos.Ec.'!H272,IF(Foglio2!$J$3=Foglio2!$E$6,'Assistenti_Amm.vo 1^ Pos.Ec.'!H272,0))))</f>
        <v>0</v>
      </c>
      <c r="K272" s="248">
        <f>IF(Foglio2!$J$3=Foglio2!$E$3,'Ausiliari_Coll.Scol. 1^ Pos.Ec.'!I272,IF(Foglio2!$J$3=Foglio2!$E$4,'Collab._Tecnici 1^ Pos.Ec.'!I272,IF(Foglio2!$J$3=Foglio2!$E$5,'Assistenti_Tecnici 1^ Pos.Ec.'!I272,IF(Foglio2!$J$3=Foglio2!$E$6,'Assistenti_Amm.vo 1^ Pos.Ec.'!I272,0))))</f>
        <v>0</v>
      </c>
      <c r="L272" s="248">
        <f>IF(Foglio2!$J$3=Foglio2!$E$3,'Ausiliari_Coll.Scol. 1^ Pos.Ec.'!J272,IF(Foglio2!$J$3=Foglio2!$E$4,'Collab._Tecnici 1^ Pos.Ec.'!J272,IF(Foglio2!$J$3=Foglio2!$E$5,'Assistenti_Tecnici 1^ Pos.Ec.'!J272,IF(Foglio2!$J$3=Foglio2!$E$6,'Assistenti_Amm.vo 1^ Pos.Ec.'!J272,0))))</f>
        <v>0</v>
      </c>
      <c r="M272" s="248">
        <f>IF(Foglio2!$J$3=Foglio2!$E$3,'Ausiliari_Coll.Scol. 1^ Pos.Ec.'!K272,IF(Foglio2!$J$3=Foglio2!$E$4,'Collab._Tecnici 1^ Pos.Ec.'!K272,IF(Foglio2!$J$3=Foglio2!$E$5,'Assistenti_Tecnici 1^ Pos.Ec.'!K272,IF(Foglio2!$J$3=Foglio2!$E$6,'Assistenti_Amm.vo 1^ Pos.Ec.'!K272,0))))</f>
        <v>0</v>
      </c>
      <c r="N272" s="250">
        <f>IF(Foglio2!$J$3=Foglio2!$E$3,'Ausiliari_Coll.Scol. 1^ Pos.Ec.'!L272,IF(Foglio2!$J$3=Foglio2!$E$4,'Collab._Tecnici 1^ Pos.Ec.'!L272,IF(Foglio2!$J$3=Foglio2!$E$5,'Assistenti_Tecnici 1^ Pos.Ec.'!L272,IF(Foglio2!$J$3=Foglio2!$E$6,'Assistenti_Amm.vo 1^ Pos.Ec.'!L272,0))))</f>
        <v>0</v>
      </c>
      <c r="O272" s="251"/>
      <c r="P272" s="252">
        <f>IF(Foglio2!$J$3=Foglio2!$E$3,'Ausiliari_Coll.Scol. 1^ Pos.Ec.'!N272,IF(Foglio2!$J$3=Foglio2!$E$4,'Collab._Tecnici 1^ Pos.Ec.'!N272,IF(Foglio2!$J$3=Foglio2!$E$5,'Assistenti_Tecnici 1^ Pos.Ec.'!N272,IF(Foglio2!$J$3=Foglio2!$E$6,'Assistenti_Amm.vo 1^ Pos.Ec.'!N272,0))))</f>
        <v>0</v>
      </c>
      <c r="Q272" s="252">
        <f>IF(Foglio2!$J$3=Foglio2!$E$3,'Ausiliari_Coll.Scol. 1^ Pos.Ec.'!O272,IF(Foglio2!$J$3=Foglio2!$E$4,'Collab._Tecnici 1^ Pos.Ec.'!O272,IF(Foglio2!$J$3=Foglio2!$E$5,'Assistenti_Tecnici 1^ Pos.Ec.'!O272,IF(Foglio2!$J$3=Foglio2!$E$6,'Assistenti_Amm.vo 1^ Pos.Ec.'!O272,0))))</f>
        <v>0</v>
      </c>
      <c r="R272" s="252">
        <f>IF(Foglio2!$J$3=Foglio2!$E$3,'Ausiliari_Coll.Scol. 1^ Pos.Ec.'!P272,IF(Foglio2!$J$3=Foglio2!$E$4,'Collab._Tecnici 1^ Pos.Ec.'!P272,IF(Foglio2!$J$3=Foglio2!$E$5,'Assistenti_Tecnici 1^ Pos.Ec.'!P272,IF(Foglio2!$J$3=Foglio2!$E$6,'Assistenti_Amm.vo 1^ Pos.Ec.'!P272,0))))</f>
        <v>0</v>
      </c>
      <c r="S272" s="252">
        <f>IF(Foglio2!$J$3=Foglio2!$E$3,'Ausiliari_Coll.Scol. 1^ Pos.Ec.'!Q272,IF(Foglio2!$J$3=Foglio2!$E$4,'Collab._Tecnici 1^ Pos.Ec.'!Q272,IF(Foglio2!$J$3=Foglio2!$E$5,'Assistenti_Tecnici 1^ Pos.Ec.'!Q272,IF(Foglio2!$J$3=Foglio2!$E$6,'Assistenti_Amm.vo 1^ Pos.Ec.'!Q272,0))))</f>
        <v>0</v>
      </c>
      <c r="T272" s="252">
        <f>IF(Foglio2!$J$3=Foglio2!$E$3,'Ausiliari_Coll.Scol. 1^ Pos.Ec.'!R272,IF(Foglio2!$J$3=Foglio2!$E$4,'Collab._Tecnici 1^ Pos.Ec.'!R272,IF(Foglio2!$J$3=Foglio2!$E$5,'Assistenti_Tecnici 1^ Pos.Ec.'!R272,IF(Foglio2!$J$3=Foglio2!$E$6,'Assistenti_Amm.vo 1^ Pos.Ec.'!R272,0))))</f>
        <v>0</v>
      </c>
      <c r="U272" s="252">
        <f t="shared" ref="U272" si="676">(P272)/12*0.8</f>
        <v>0</v>
      </c>
      <c r="V272" s="252">
        <f t="shared" ref="V272" si="677">(P272+R272)/12*0.8</f>
        <v>0</v>
      </c>
      <c r="W272" s="253" t="str">
        <f t="shared" ref="W272" si="678">"Fascia Da "&amp;F272&amp;" a "&amp;F273&amp;" Decorrenza "&amp;DAY(C268)&amp;"/"&amp;MONTH(C268)&amp;"/"&amp;YEAR(C268)</f>
        <v>Fascia Da 15 a 20 Decorrenza 1/7/2022</v>
      </c>
    </row>
    <row r="273" spans="1:23" ht="9" customHeight="1" x14ac:dyDescent="0.2">
      <c r="B273" s="245">
        <f t="shared" si="580"/>
        <v>44748</v>
      </c>
      <c r="C273" s="494"/>
      <c r="D273" s="494"/>
      <c r="E273" s="254" t="s">
        <v>4</v>
      </c>
      <c r="F273" s="255">
        <v>20</v>
      </c>
      <c r="G273" s="267">
        <f t="shared" ref="G273:N273" si="679">G272*1936.27</f>
        <v>0</v>
      </c>
      <c r="H273" s="256">
        <f t="shared" si="679"/>
        <v>0</v>
      </c>
      <c r="I273" s="256">
        <f t="shared" si="679"/>
        <v>0</v>
      </c>
      <c r="J273" s="267">
        <f t="shared" si="679"/>
        <v>0</v>
      </c>
      <c r="K273" s="267">
        <f t="shared" si="679"/>
        <v>0</v>
      </c>
      <c r="L273" s="257">
        <f t="shared" si="679"/>
        <v>0</v>
      </c>
      <c r="M273" s="267">
        <f t="shared" si="679"/>
        <v>0</v>
      </c>
      <c r="N273" s="267">
        <f t="shared" si="679"/>
        <v>0</v>
      </c>
      <c r="O273" s="183"/>
      <c r="P273" s="184">
        <f t="shared" ref="P273:V273" si="680">P272*1936.27</f>
        <v>0</v>
      </c>
      <c r="Q273" s="184">
        <f t="shared" si="680"/>
        <v>0</v>
      </c>
      <c r="R273" s="184">
        <f t="shared" si="680"/>
        <v>0</v>
      </c>
      <c r="S273" s="184">
        <f t="shared" si="680"/>
        <v>0</v>
      </c>
      <c r="T273" s="184">
        <f t="shared" si="680"/>
        <v>0</v>
      </c>
      <c r="U273" s="184">
        <f t="shared" si="680"/>
        <v>0</v>
      </c>
      <c r="V273" s="184">
        <f t="shared" si="680"/>
        <v>0</v>
      </c>
    </row>
    <row r="274" spans="1:23" ht="12.75" customHeight="1" x14ac:dyDescent="0.2">
      <c r="A274" s="104">
        <f>IF(Foglio2!$J$7=1,TRUNC(V274,0),TRUNC(U274,0))</f>
        <v>0</v>
      </c>
      <c r="B274" s="245">
        <f t="shared" si="580"/>
        <v>44749</v>
      </c>
      <c r="C274" s="494"/>
      <c r="D274" s="494"/>
      <c r="E274" s="259" t="s">
        <v>3</v>
      </c>
      <c r="F274" s="260">
        <v>21</v>
      </c>
      <c r="G274" s="248">
        <f>IF(Foglio2!$J$3=Foglio2!$E$3,'Ausiliari_Coll.Scol. 1^ Pos.Ec.'!E274,IF(Foglio2!$J$3=Foglio2!$E$4,'Collab._Tecnici 1^ Pos.Ec.'!E274,IF(Foglio2!$J$3=Foglio2!$E$5,'Assistenti_Tecnici 1^ Pos.Ec.'!E274,IF(Foglio2!$J$3=Foglio2!$E$6,'Assistenti_Amm.vo 1^ Pos.Ec.'!E274,0))))</f>
        <v>0</v>
      </c>
      <c r="H274" s="248">
        <f>IF(Foglio2!$J$3=Foglio2!$E$3,'Ausiliari_Coll.Scol. 1^ Pos.Ec.'!F274,IF(Foglio2!$J$3=Foglio2!$E$4,'Collab._Tecnici 1^ Pos.Ec.'!F274,IF(Foglio2!$J$3=Foglio2!$E$5,'Assistenti_Tecnici 1^ Pos.Ec.'!F274,IF(Foglio2!$J$3=Foglio2!$E$6,'Assistenti_Amm.vo 1^ Pos.Ec.'!F274,0))))</f>
        <v>0</v>
      </c>
      <c r="I274" s="248">
        <f>IF(Foglio2!$J$3=Foglio2!$E$3,'Ausiliari_Coll.Scol. 1^ Pos.Ec.'!G274,IF(Foglio2!$J$3=Foglio2!$E$4,'Collab._Tecnici 1^ Pos.Ec.'!G274,IF(Foglio2!$J$3=Foglio2!$E$5,'Assistenti_Tecnici 1^ Pos.Ec.'!G274,IF(Foglio2!$J$3=Foglio2!$E$6,'Assistenti_Amm.vo 1^ Pos.Ec.'!G274,0))))</f>
        <v>0</v>
      </c>
      <c r="J274" s="248">
        <f>IF(Foglio2!$J$3=Foglio2!$E$3,'Ausiliari_Coll.Scol. 1^ Pos.Ec.'!H274,IF(Foglio2!$J$3=Foglio2!$E$4,'Collab._Tecnici 1^ Pos.Ec.'!H274,IF(Foglio2!$J$3=Foglio2!$E$5,'Assistenti_Tecnici 1^ Pos.Ec.'!H274,IF(Foglio2!$J$3=Foglio2!$E$6,'Assistenti_Amm.vo 1^ Pos.Ec.'!H274,0))))</f>
        <v>0</v>
      </c>
      <c r="K274" s="248">
        <f>IF(Foglio2!$J$3=Foglio2!$E$3,'Ausiliari_Coll.Scol. 1^ Pos.Ec.'!I274,IF(Foglio2!$J$3=Foglio2!$E$4,'Collab._Tecnici 1^ Pos.Ec.'!I274,IF(Foglio2!$J$3=Foglio2!$E$5,'Assistenti_Tecnici 1^ Pos.Ec.'!I274,IF(Foglio2!$J$3=Foglio2!$E$6,'Assistenti_Amm.vo 1^ Pos.Ec.'!I274,0))))</f>
        <v>0</v>
      </c>
      <c r="L274" s="248">
        <f>IF(Foglio2!$J$3=Foglio2!$E$3,'Ausiliari_Coll.Scol. 1^ Pos.Ec.'!J274,IF(Foglio2!$J$3=Foglio2!$E$4,'Collab._Tecnici 1^ Pos.Ec.'!J274,IF(Foglio2!$J$3=Foglio2!$E$5,'Assistenti_Tecnici 1^ Pos.Ec.'!J274,IF(Foglio2!$J$3=Foglio2!$E$6,'Assistenti_Amm.vo 1^ Pos.Ec.'!J274,0))))</f>
        <v>0</v>
      </c>
      <c r="M274" s="248">
        <f>IF(Foglio2!$J$3=Foglio2!$E$3,'Ausiliari_Coll.Scol. 1^ Pos.Ec.'!K274,IF(Foglio2!$J$3=Foglio2!$E$4,'Collab._Tecnici 1^ Pos.Ec.'!K274,IF(Foglio2!$J$3=Foglio2!$E$5,'Assistenti_Tecnici 1^ Pos.Ec.'!K274,IF(Foglio2!$J$3=Foglio2!$E$6,'Assistenti_Amm.vo 1^ Pos.Ec.'!K274,0))))</f>
        <v>0</v>
      </c>
      <c r="N274" s="250">
        <f>IF(Foglio2!$J$3=Foglio2!$E$3,'Ausiliari_Coll.Scol. 1^ Pos.Ec.'!L274,IF(Foglio2!$J$3=Foglio2!$E$4,'Collab._Tecnici 1^ Pos.Ec.'!L274,IF(Foglio2!$J$3=Foglio2!$E$5,'Assistenti_Tecnici 1^ Pos.Ec.'!L274,IF(Foglio2!$J$3=Foglio2!$E$6,'Assistenti_Amm.vo 1^ Pos.Ec.'!L274,0))))</f>
        <v>0</v>
      </c>
      <c r="O274" s="251"/>
      <c r="P274" s="252">
        <f>IF(Foglio2!$J$3=Foglio2!$E$3,'Ausiliari_Coll.Scol. 1^ Pos.Ec.'!N274,IF(Foglio2!$J$3=Foglio2!$E$4,'Collab._Tecnici 1^ Pos.Ec.'!N274,IF(Foglio2!$J$3=Foglio2!$E$5,'Assistenti_Tecnici 1^ Pos.Ec.'!N274,IF(Foglio2!$J$3=Foglio2!$E$6,'Assistenti_Amm.vo 1^ Pos.Ec.'!N274,0))))</f>
        <v>0</v>
      </c>
      <c r="Q274" s="252">
        <f>IF(Foglio2!$J$3=Foglio2!$E$3,'Ausiliari_Coll.Scol. 1^ Pos.Ec.'!O274,IF(Foglio2!$J$3=Foglio2!$E$4,'Collab._Tecnici 1^ Pos.Ec.'!O274,IF(Foglio2!$J$3=Foglio2!$E$5,'Assistenti_Tecnici 1^ Pos.Ec.'!O274,IF(Foglio2!$J$3=Foglio2!$E$6,'Assistenti_Amm.vo 1^ Pos.Ec.'!O274,0))))</f>
        <v>0</v>
      </c>
      <c r="R274" s="252">
        <f>IF(Foglio2!$J$3=Foglio2!$E$3,'Ausiliari_Coll.Scol. 1^ Pos.Ec.'!P274,IF(Foglio2!$J$3=Foglio2!$E$4,'Collab._Tecnici 1^ Pos.Ec.'!P274,IF(Foglio2!$J$3=Foglio2!$E$5,'Assistenti_Tecnici 1^ Pos.Ec.'!P274,IF(Foglio2!$J$3=Foglio2!$E$6,'Assistenti_Amm.vo 1^ Pos.Ec.'!P274,0))))</f>
        <v>0</v>
      </c>
      <c r="S274" s="252">
        <f>IF(Foglio2!$J$3=Foglio2!$E$3,'Ausiliari_Coll.Scol. 1^ Pos.Ec.'!Q274,IF(Foglio2!$J$3=Foglio2!$E$4,'Collab._Tecnici 1^ Pos.Ec.'!Q274,IF(Foglio2!$J$3=Foglio2!$E$5,'Assistenti_Tecnici 1^ Pos.Ec.'!Q274,IF(Foglio2!$J$3=Foglio2!$E$6,'Assistenti_Amm.vo 1^ Pos.Ec.'!Q274,0))))</f>
        <v>0</v>
      </c>
      <c r="T274" s="252">
        <f>IF(Foglio2!$J$3=Foglio2!$E$3,'Ausiliari_Coll.Scol. 1^ Pos.Ec.'!R274,IF(Foglio2!$J$3=Foglio2!$E$4,'Collab._Tecnici 1^ Pos.Ec.'!R274,IF(Foglio2!$J$3=Foglio2!$E$5,'Assistenti_Tecnici 1^ Pos.Ec.'!R274,IF(Foglio2!$J$3=Foglio2!$E$6,'Assistenti_Amm.vo 1^ Pos.Ec.'!R274,0))))</f>
        <v>0</v>
      </c>
      <c r="U274" s="252">
        <f t="shared" ref="U274" si="681">(P274)/12*0.8</f>
        <v>0</v>
      </c>
      <c r="V274" s="252">
        <f t="shared" ref="V274" si="682">(P274+R274)/12*0.8</f>
        <v>0</v>
      </c>
      <c r="W274" s="253" t="str">
        <f t="shared" ref="W274" si="683">"Fascia Da "&amp;F274&amp;" a "&amp;F275&amp;" Decorrenza "&amp;DAY(C268)&amp;"/"&amp;MONTH(C268)&amp;"/"&amp;YEAR(C268)</f>
        <v>Fascia Da 21 a 27 Decorrenza 1/7/2022</v>
      </c>
    </row>
    <row r="275" spans="1:23" ht="9" customHeight="1" x14ac:dyDescent="0.2">
      <c r="B275" s="245">
        <f t="shared" si="580"/>
        <v>44750</v>
      </c>
      <c r="C275" s="494"/>
      <c r="D275" s="494"/>
      <c r="E275" s="254" t="s">
        <v>4</v>
      </c>
      <c r="F275" s="255">
        <v>27</v>
      </c>
      <c r="G275" s="267">
        <f t="shared" ref="G275:N275" si="684">G274*1936.27</f>
        <v>0</v>
      </c>
      <c r="H275" s="256">
        <f t="shared" si="684"/>
        <v>0</v>
      </c>
      <c r="I275" s="256">
        <f t="shared" si="684"/>
        <v>0</v>
      </c>
      <c r="J275" s="267">
        <f t="shared" si="684"/>
        <v>0</v>
      </c>
      <c r="K275" s="267">
        <f t="shared" si="684"/>
        <v>0</v>
      </c>
      <c r="L275" s="257">
        <f t="shared" si="684"/>
        <v>0</v>
      </c>
      <c r="M275" s="267">
        <f t="shared" si="684"/>
        <v>0</v>
      </c>
      <c r="N275" s="267">
        <f t="shared" si="684"/>
        <v>0</v>
      </c>
      <c r="O275" s="183"/>
      <c r="P275" s="184">
        <f t="shared" ref="P275:V275" si="685">P274*1936.27</f>
        <v>0</v>
      </c>
      <c r="Q275" s="184">
        <f t="shared" si="685"/>
        <v>0</v>
      </c>
      <c r="R275" s="184">
        <f t="shared" si="685"/>
        <v>0</v>
      </c>
      <c r="S275" s="184">
        <f t="shared" si="685"/>
        <v>0</v>
      </c>
      <c r="T275" s="184">
        <f t="shared" si="685"/>
        <v>0</v>
      </c>
      <c r="U275" s="184">
        <f t="shared" si="685"/>
        <v>0</v>
      </c>
      <c r="V275" s="184">
        <f t="shared" si="685"/>
        <v>0</v>
      </c>
    </row>
    <row r="276" spans="1:23" ht="12.75" customHeight="1" x14ac:dyDescent="0.2">
      <c r="A276" s="104">
        <f>IF(Foglio2!$J$7=1,TRUNC(V276,0),TRUNC(U276,0))</f>
        <v>0</v>
      </c>
      <c r="B276" s="245">
        <f t="shared" si="580"/>
        <v>44751</v>
      </c>
      <c r="C276" s="494"/>
      <c r="D276" s="494"/>
      <c r="E276" s="259" t="s">
        <v>3</v>
      </c>
      <c r="F276" s="260">
        <v>28</v>
      </c>
      <c r="G276" s="248">
        <f>IF(Foglio2!$J$3=Foglio2!$E$3,'Ausiliari_Coll.Scol. 1^ Pos.Ec.'!E276,IF(Foglio2!$J$3=Foglio2!$E$4,'Collab._Tecnici 1^ Pos.Ec.'!E276,IF(Foglio2!$J$3=Foglio2!$E$5,'Assistenti_Tecnici 1^ Pos.Ec.'!E276,IF(Foglio2!$J$3=Foglio2!$E$6,'Assistenti_Amm.vo 1^ Pos.Ec.'!E276,0))))</f>
        <v>0</v>
      </c>
      <c r="H276" s="248">
        <f>IF(Foglio2!$J$3=Foglio2!$E$3,'Ausiliari_Coll.Scol. 1^ Pos.Ec.'!F276,IF(Foglio2!$J$3=Foglio2!$E$4,'Collab._Tecnici 1^ Pos.Ec.'!F276,IF(Foglio2!$J$3=Foglio2!$E$5,'Assistenti_Tecnici 1^ Pos.Ec.'!F276,IF(Foglio2!$J$3=Foglio2!$E$6,'Assistenti_Amm.vo 1^ Pos.Ec.'!F276,0))))</f>
        <v>0</v>
      </c>
      <c r="I276" s="248">
        <f>IF(Foglio2!$J$3=Foglio2!$E$3,'Ausiliari_Coll.Scol. 1^ Pos.Ec.'!G276,IF(Foglio2!$J$3=Foglio2!$E$4,'Collab._Tecnici 1^ Pos.Ec.'!G276,IF(Foglio2!$J$3=Foglio2!$E$5,'Assistenti_Tecnici 1^ Pos.Ec.'!G276,IF(Foglio2!$J$3=Foglio2!$E$6,'Assistenti_Amm.vo 1^ Pos.Ec.'!G276,0))))</f>
        <v>0</v>
      </c>
      <c r="J276" s="248">
        <f>IF(Foglio2!$J$3=Foglio2!$E$3,'Ausiliari_Coll.Scol. 1^ Pos.Ec.'!H276,IF(Foglio2!$J$3=Foglio2!$E$4,'Collab._Tecnici 1^ Pos.Ec.'!H276,IF(Foglio2!$J$3=Foglio2!$E$5,'Assistenti_Tecnici 1^ Pos.Ec.'!H276,IF(Foglio2!$J$3=Foglio2!$E$6,'Assistenti_Amm.vo 1^ Pos.Ec.'!H276,0))))</f>
        <v>0</v>
      </c>
      <c r="K276" s="248">
        <f>IF(Foglio2!$J$3=Foglio2!$E$3,'Ausiliari_Coll.Scol. 1^ Pos.Ec.'!I276,IF(Foglio2!$J$3=Foglio2!$E$4,'Collab._Tecnici 1^ Pos.Ec.'!I276,IF(Foglio2!$J$3=Foglio2!$E$5,'Assistenti_Tecnici 1^ Pos.Ec.'!I276,IF(Foglio2!$J$3=Foglio2!$E$6,'Assistenti_Amm.vo 1^ Pos.Ec.'!I276,0))))</f>
        <v>0</v>
      </c>
      <c r="L276" s="248">
        <f>IF(Foglio2!$J$3=Foglio2!$E$3,'Ausiliari_Coll.Scol. 1^ Pos.Ec.'!J276,IF(Foglio2!$J$3=Foglio2!$E$4,'Collab._Tecnici 1^ Pos.Ec.'!J276,IF(Foglio2!$J$3=Foglio2!$E$5,'Assistenti_Tecnici 1^ Pos.Ec.'!J276,IF(Foglio2!$J$3=Foglio2!$E$6,'Assistenti_Amm.vo 1^ Pos.Ec.'!J276,0))))</f>
        <v>0</v>
      </c>
      <c r="M276" s="248">
        <f>IF(Foglio2!$J$3=Foglio2!$E$3,'Ausiliari_Coll.Scol. 1^ Pos.Ec.'!K276,IF(Foglio2!$J$3=Foglio2!$E$4,'Collab._Tecnici 1^ Pos.Ec.'!K276,IF(Foglio2!$J$3=Foglio2!$E$5,'Assistenti_Tecnici 1^ Pos.Ec.'!K276,IF(Foglio2!$J$3=Foglio2!$E$6,'Assistenti_Amm.vo 1^ Pos.Ec.'!K276,0))))</f>
        <v>0</v>
      </c>
      <c r="N276" s="250">
        <f>IF(Foglio2!$J$3=Foglio2!$E$3,'Ausiliari_Coll.Scol. 1^ Pos.Ec.'!L276,IF(Foglio2!$J$3=Foglio2!$E$4,'Collab._Tecnici 1^ Pos.Ec.'!L276,IF(Foglio2!$J$3=Foglio2!$E$5,'Assistenti_Tecnici 1^ Pos.Ec.'!L276,IF(Foglio2!$J$3=Foglio2!$E$6,'Assistenti_Amm.vo 1^ Pos.Ec.'!L276,0))))</f>
        <v>0</v>
      </c>
      <c r="O276" s="251"/>
      <c r="P276" s="252">
        <f>IF(Foglio2!$J$3=Foglio2!$E$3,'Ausiliari_Coll.Scol. 1^ Pos.Ec.'!N276,IF(Foglio2!$J$3=Foglio2!$E$4,'Collab._Tecnici 1^ Pos.Ec.'!N276,IF(Foglio2!$J$3=Foglio2!$E$5,'Assistenti_Tecnici 1^ Pos.Ec.'!N276,IF(Foglio2!$J$3=Foglio2!$E$6,'Assistenti_Amm.vo 1^ Pos.Ec.'!N276,0))))</f>
        <v>0</v>
      </c>
      <c r="Q276" s="252">
        <f>IF(Foglio2!$J$3=Foglio2!$E$3,'Ausiliari_Coll.Scol. 1^ Pos.Ec.'!O276,IF(Foglio2!$J$3=Foglio2!$E$4,'Collab._Tecnici 1^ Pos.Ec.'!O276,IF(Foglio2!$J$3=Foglio2!$E$5,'Assistenti_Tecnici 1^ Pos.Ec.'!O276,IF(Foglio2!$J$3=Foglio2!$E$6,'Assistenti_Amm.vo 1^ Pos.Ec.'!O276,0))))</f>
        <v>0</v>
      </c>
      <c r="R276" s="252">
        <f>IF(Foglio2!$J$3=Foglio2!$E$3,'Ausiliari_Coll.Scol. 1^ Pos.Ec.'!P276,IF(Foglio2!$J$3=Foglio2!$E$4,'Collab._Tecnici 1^ Pos.Ec.'!P276,IF(Foglio2!$J$3=Foglio2!$E$5,'Assistenti_Tecnici 1^ Pos.Ec.'!P276,IF(Foglio2!$J$3=Foglio2!$E$6,'Assistenti_Amm.vo 1^ Pos.Ec.'!P276,0))))</f>
        <v>0</v>
      </c>
      <c r="S276" s="252">
        <f>IF(Foglio2!$J$3=Foglio2!$E$3,'Ausiliari_Coll.Scol. 1^ Pos.Ec.'!Q276,IF(Foglio2!$J$3=Foglio2!$E$4,'Collab._Tecnici 1^ Pos.Ec.'!Q276,IF(Foglio2!$J$3=Foglio2!$E$5,'Assistenti_Tecnici 1^ Pos.Ec.'!Q276,IF(Foglio2!$J$3=Foglio2!$E$6,'Assistenti_Amm.vo 1^ Pos.Ec.'!Q276,0))))</f>
        <v>0</v>
      </c>
      <c r="T276" s="252">
        <f>IF(Foglio2!$J$3=Foglio2!$E$3,'Ausiliari_Coll.Scol. 1^ Pos.Ec.'!R276,IF(Foglio2!$J$3=Foglio2!$E$4,'Collab._Tecnici 1^ Pos.Ec.'!R276,IF(Foglio2!$J$3=Foglio2!$E$5,'Assistenti_Tecnici 1^ Pos.Ec.'!R276,IF(Foglio2!$J$3=Foglio2!$E$6,'Assistenti_Amm.vo 1^ Pos.Ec.'!R276,0))))</f>
        <v>0</v>
      </c>
      <c r="U276" s="252">
        <f t="shared" ref="U276" si="686">(P276)/12*0.8</f>
        <v>0</v>
      </c>
      <c r="V276" s="252">
        <f t="shared" ref="V276" si="687">(P276+R276)/12*0.8</f>
        <v>0</v>
      </c>
      <c r="W276" s="253" t="str">
        <f t="shared" ref="W276" si="688">"Fascia Da "&amp;F276&amp;" a "&amp;F277&amp;" Decorrenza "&amp;DAY(C268)&amp;"/"&amp;MONTH(C268)&amp;"/"&amp;YEAR(C268)</f>
        <v>Fascia Da 28 a 34 Decorrenza 1/7/2022</v>
      </c>
    </row>
    <row r="277" spans="1:23" ht="9" customHeight="1" x14ac:dyDescent="0.2">
      <c r="B277" s="245">
        <f t="shared" si="580"/>
        <v>44752</v>
      </c>
      <c r="C277" s="494"/>
      <c r="D277" s="494"/>
      <c r="E277" s="254" t="s">
        <v>4</v>
      </c>
      <c r="F277" s="255">
        <v>34</v>
      </c>
      <c r="G277" s="267">
        <f t="shared" ref="G277:N277" si="689">G276*1936.27</f>
        <v>0</v>
      </c>
      <c r="H277" s="256">
        <f t="shared" si="689"/>
        <v>0</v>
      </c>
      <c r="I277" s="256">
        <f t="shared" si="689"/>
        <v>0</v>
      </c>
      <c r="J277" s="267">
        <f t="shared" si="689"/>
        <v>0</v>
      </c>
      <c r="K277" s="267">
        <f t="shared" si="689"/>
        <v>0</v>
      </c>
      <c r="L277" s="257">
        <f t="shared" si="689"/>
        <v>0</v>
      </c>
      <c r="M277" s="267">
        <f t="shared" si="689"/>
        <v>0</v>
      </c>
      <c r="N277" s="267">
        <f t="shared" si="689"/>
        <v>0</v>
      </c>
      <c r="O277" s="183"/>
      <c r="P277" s="184">
        <f t="shared" ref="P277:V277" si="690">P276*1936.27</f>
        <v>0</v>
      </c>
      <c r="Q277" s="184">
        <f t="shared" si="690"/>
        <v>0</v>
      </c>
      <c r="R277" s="184">
        <f t="shared" si="690"/>
        <v>0</v>
      </c>
      <c r="S277" s="184">
        <f t="shared" si="690"/>
        <v>0</v>
      </c>
      <c r="T277" s="184">
        <f t="shared" si="690"/>
        <v>0</v>
      </c>
      <c r="U277" s="184">
        <f t="shared" si="690"/>
        <v>0</v>
      </c>
      <c r="V277" s="184">
        <f t="shared" si="690"/>
        <v>0</v>
      </c>
    </row>
    <row r="278" spans="1:23" ht="12.75" customHeight="1" x14ac:dyDescent="0.2">
      <c r="A278" s="104">
        <f>IF(Foglio2!$J$7=1,TRUNC(V278,0),TRUNC(U278,0))</f>
        <v>0</v>
      </c>
      <c r="B278" s="245">
        <f t="shared" si="580"/>
        <v>44753</v>
      </c>
      <c r="C278" s="494"/>
      <c r="D278" s="494"/>
      <c r="E278" s="259" t="s">
        <v>3</v>
      </c>
      <c r="F278" s="260">
        <v>35</v>
      </c>
      <c r="G278" s="248">
        <f>IF(Foglio2!$J$3=Foglio2!$E$3,'Ausiliari_Coll.Scol. 1^ Pos.Ec.'!E278,IF(Foglio2!$J$3=Foglio2!$E$4,'Collab._Tecnici 1^ Pos.Ec.'!E278,IF(Foglio2!$J$3=Foglio2!$E$5,'Assistenti_Tecnici 1^ Pos.Ec.'!E278,IF(Foglio2!$J$3=Foglio2!$E$6,'Assistenti_Amm.vo 1^ Pos.Ec.'!E278,0))))</f>
        <v>0</v>
      </c>
      <c r="H278" s="248">
        <f>IF(Foglio2!$J$3=Foglio2!$E$3,'Ausiliari_Coll.Scol. 1^ Pos.Ec.'!F278,IF(Foglio2!$J$3=Foglio2!$E$4,'Collab._Tecnici 1^ Pos.Ec.'!F278,IF(Foglio2!$J$3=Foglio2!$E$5,'Assistenti_Tecnici 1^ Pos.Ec.'!F278,IF(Foglio2!$J$3=Foglio2!$E$6,'Assistenti_Amm.vo 1^ Pos.Ec.'!F278,0))))</f>
        <v>0</v>
      </c>
      <c r="I278" s="248">
        <f>IF(Foglio2!$J$3=Foglio2!$E$3,'Ausiliari_Coll.Scol. 1^ Pos.Ec.'!G278,IF(Foglio2!$J$3=Foglio2!$E$4,'Collab._Tecnici 1^ Pos.Ec.'!G278,IF(Foglio2!$J$3=Foglio2!$E$5,'Assistenti_Tecnici 1^ Pos.Ec.'!G278,IF(Foglio2!$J$3=Foglio2!$E$6,'Assistenti_Amm.vo 1^ Pos.Ec.'!G278,0))))</f>
        <v>0</v>
      </c>
      <c r="J278" s="248">
        <f>IF(Foglio2!$J$3=Foglio2!$E$3,'Ausiliari_Coll.Scol. 1^ Pos.Ec.'!H278,IF(Foglio2!$J$3=Foglio2!$E$4,'Collab._Tecnici 1^ Pos.Ec.'!H278,IF(Foglio2!$J$3=Foglio2!$E$5,'Assistenti_Tecnici 1^ Pos.Ec.'!H278,IF(Foglio2!$J$3=Foglio2!$E$6,'Assistenti_Amm.vo 1^ Pos.Ec.'!H278,0))))</f>
        <v>0</v>
      </c>
      <c r="K278" s="248">
        <f>IF(Foglio2!$J$3=Foglio2!$E$3,'Ausiliari_Coll.Scol. 1^ Pos.Ec.'!I278,IF(Foglio2!$J$3=Foglio2!$E$4,'Collab._Tecnici 1^ Pos.Ec.'!I278,IF(Foglio2!$J$3=Foglio2!$E$5,'Assistenti_Tecnici 1^ Pos.Ec.'!I278,IF(Foglio2!$J$3=Foglio2!$E$6,'Assistenti_Amm.vo 1^ Pos.Ec.'!I278,0))))</f>
        <v>0</v>
      </c>
      <c r="L278" s="248">
        <f>IF(Foglio2!$J$3=Foglio2!$E$3,'Ausiliari_Coll.Scol. 1^ Pos.Ec.'!J278,IF(Foglio2!$J$3=Foglio2!$E$4,'Collab._Tecnici 1^ Pos.Ec.'!J278,IF(Foglio2!$J$3=Foglio2!$E$5,'Assistenti_Tecnici 1^ Pos.Ec.'!J278,IF(Foglio2!$J$3=Foglio2!$E$6,'Assistenti_Amm.vo 1^ Pos.Ec.'!J278,0))))</f>
        <v>0</v>
      </c>
      <c r="M278" s="248">
        <f>IF(Foglio2!$J$3=Foglio2!$E$3,'Ausiliari_Coll.Scol. 1^ Pos.Ec.'!K278,IF(Foglio2!$J$3=Foglio2!$E$4,'Collab._Tecnici 1^ Pos.Ec.'!K278,IF(Foglio2!$J$3=Foglio2!$E$5,'Assistenti_Tecnici 1^ Pos.Ec.'!K278,IF(Foglio2!$J$3=Foglio2!$E$6,'Assistenti_Amm.vo 1^ Pos.Ec.'!K278,0))))</f>
        <v>0</v>
      </c>
      <c r="N278" s="250">
        <f>IF(Foglio2!$J$3=Foglio2!$E$3,'Ausiliari_Coll.Scol. 1^ Pos.Ec.'!L278,IF(Foglio2!$J$3=Foglio2!$E$4,'Collab._Tecnici 1^ Pos.Ec.'!L278,IF(Foglio2!$J$3=Foglio2!$E$5,'Assistenti_Tecnici 1^ Pos.Ec.'!L278,IF(Foglio2!$J$3=Foglio2!$E$6,'Assistenti_Amm.vo 1^ Pos.Ec.'!L278,0))))</f>
        <v>0</v>
      </c>
      <c r="O278" s="251"/>
      <c r="P278" s="252">
        <f>IF(Foglio2!$J$3=Foglio2!$E$3,'Ausiliari_Coll.Scol. 1^ Pos.Ec.'!N278,IF(Foglio2!$J$3=Foglio2!$E$4,'Collab._Tecnici 1^ Pos.Ec.'!N278,IF(Foglio2!$J$3=Foglio2!$E$5,'Assistenti_Tecnici 1^ Pos.Ec.'!N278,IF(Foglio2!$J$3=Foglio2!$E$6,'Assistenti_Amm.vo 1^ Pos.Ec.'!N278,0))))</f>
        <v>0</v>
      </c>
      <c r="Q278" s="252">
        <f>IF(Foglio2!$J$3=Foglio2!$E$3,'Ausiliari_Coll.Scol. 1^ Pos.Ec.'!O278,IF(Foglio2!$J$3=Foglio2!$E$4,'Collab._Tecnici 1^ Pos.Ec.'!O278,IF(Foglio2!$J$3=Foglio2!$E$5,'Assistenti_Tecnici 1^ Pos.Ec.'!O278,IF(Foglio2!$J$3=Foglio2!$E$6,'Assistenti_Amm.vo 1^ Pos.Ec.'!O278,0))))</f>
        <v>0</v>
      </c>
      <c r="R278" s="252">
        <f>IF(Foglio2!$J$3=Foglio2!$E$3,'Ausiliari_Coll.Scol. 1^ Pos.Ec.'!P278,IF(Foglio2!$J$3=Foglio2!$E$4,'Collab._Tecnici 1^ Pos.Ec.'!P278,IF(Foglio2!$J$3=Foglio2!$E$5,'Assistenti_Tecnici 1^ Pos.Ec.'!P278,IF(Foglio2!$J$3=Foglio2!$E$6,'Assistenti_Amm.vo 1^ Pos.Ec.'!P278,0))))</f>
        <v>0</v>
      </c>
      <c r="S278" s="252">
        <f>IF(Foglio2!$J$3=Foglio2!$E$3,'Ausiliari_Coll.Scol. 1^ Pos.Ec.'!Q278,IF(Foglio2!$J$3=Foglio2!$E$4,'Collab._Tecnici 1^ Pos.Ec.'!Q278,IF(Foglio2!$J$3=Foglio2!$E$5,'Assistenti_Tecnici 1^ Pos.Ec.'!Q278,IF(Foglio2!$J$3=Foglio2!$E$6,'Assistenti_Amm.vo 1^ Pos.Ec.'!Q278,0))))</f>
        <v>0</v>
      </c>
      <c r="T278" s="252">
        <f>IF(Foglio2!$J$3=Foglio2!$E$3,'Ausiliari_Coll.Scol. 1^ Pos.Ec.'!R278,IF(Foglio2!$J$3=Foglio2!$E$4,'Collab._Tecnici 1^ Pos.Ec.'!R278,IF(Foglio2!$J$3=Foglio2!$E$5,'Assistenti_Tecnici 1^ Pos.Ec.'!R278,IF(Foglio2!$J$3=Foglio2!$E$6,'Assistenti_Amm.vo 1^ Pos.Ec.'!R278,0))))</f>
        <v>0</v>
      </c>
      <c r="U278" s="252">
        <f t="shared" ref="U278" si="691">(P278)/12*0.8</f>
        <v>0</v>
      </c>
      <c r="V278" s="252">
        <f t="shared" ref="V278" si="692">(P278+R278)/12*0.8</f>
        <v>0</v>
      </c>
      <c r="W278" s="253" t="str">
        <f t="shared" ref="W278" si="693">"Fascia Da "&amp;F278&amp;" a "&amp;F279&amp;" Decorrenza "&amp;DAY(C268)&amp;"/"&amp;MONTH(C268)&amp;"/"&amp;YEAR(C268)</f>
        <v>Fascia Da 35 a  Decorrenza 1/7/2022</v>
      </c>
    </row>
    <row r="279" spans="1:23" ht="9" customHeight="1" x14ac:dyDescent="0.2">
      <c r="B279" s="245">
        <f t="shared" si="580"/>
        <v>44754</v>
      </c>
      <c r="C279" s="495"/>
      <c r="D279" s="495"/>
      <c r="E279" s="264" t="s">
        <v>4</v>
      </c>
      <c r="F279" s="265"/>
      <c r="G279" s="267">
        <f t="shared" ref="G279:N279" si="694">G278*1936.27</f>
        <v>0</v>
      </c>
      <c r="H279" s="267">
        <f t="shared" si="694"/>
        <v>0</v>
      </c>
      <c r="I279" s="267">
        <f t="shared" si="694"/>
        <v>0</v>
      </c>
      <c r="J279" s="267">
        <f t="shared" si="694"/>
        <v>0</v>
      </c>
      <c r="K279" s="267">
        <f t="shared" si="694"/>
        <v>0</v>
      </c>
      <c r="L279" s="267">
        <f t="shared" si="694"/>
        <v>0</v>
      </c>
      <c r="M279" s="267">
        <f t="shared" si="694"/>
        <v>0</v>
      </c>
      <c r="N279" s="267">
        <f t="shared" si="694"/>
        <v>0</v>
      </c>
      <c r="O279" s="183"/>
      <c r="P279" s="269">
        <f t="shared" ref="P279:V279" si="695">P278*1936.27</f>
        <v>0</v>
      </c>
      <c r="Q279" s="269">
        <f t="shared" si="695"/>
        <v>0</v>
      </c>
      <c r="R279" s="269">
        <f t="shared" si="695"/>
        <v>0</v>
      </c>
      <c r="S279" s="269">
        <f t="shared" si="695"/>
        <v>0</v>
      </c>
      <c r="T279" s="184">
        <f t="shared" si="695"/>
        <v>0</v>
      </c>
      <c r="U279" s="184">
        <f t="shared" si="695"/>
        <v>0</v>
      </c>
      <c r="V279" s="184">
        <f t="shared" si="695"/>
        <v>0</v>
      </c>
    </row>
  </sheetData>
  <sheetProtection sheet="1" objects="1" scenarios="1"/>
  <mergeCells count="99">
    <mergeCell ref="C222:C231"/>
    <mergeCell ref="D222:D231"/>
    <mergeCell ref="C208:C209"/>
    <mergeCell ref="D208:D209"/>
    <mergeCell ref="C210:C219"/>
    <mergeCell ref="D210:D219"/>
    <mergeCell ref="C220:C221"/>
    <mergeCell ref="D220:D221"/>
    <mergeCell ref="C270:C279"/>
    <mergeCell ref="D270:D279"/>
    <mergeCell ref="C256:C257"/>
    <mergeCell ref="D256:D257"/>
    <mergeCell ref="C258:C267"/>
    <mergeCell ref="D258:D267"/>
    <mergeCell ref="C268:C269"/>
    <mergeCell ref="D268:D269"/>
    <mergeCell ref="C1:D1"/>
    <mergeCell ref="P1:R2"/>
    <mergeCell ref="C3:D3"/>
    <mergeCell ref="E3:F4"/>
    <mergeCell ref="G3:L3"/>
    <mergeCell ref="M3:M4"/>
    <mergeCell ref="N3:N4"/>
    <mergeCell ref="P3:P4"/>
    <mergeCell ref="Q3:Q4"/>
    <mergeCell ref="C6:C7"/>
    <mergeCell ref="D6:D7"/>
    <mergeCell ref="S3:S4"/>
    <mergeCell ref="T3:T4"/>
    <mergeCell ref="U3:U4"/>
    <mergeCell ref="E5:F5"/>
    <mergeCell ref="C8:C19"/>
    <mergeCell ref="D8:D19"/>
    <mergeCell ref="C20:C21"/>
    <mergeCell ref="D20:D21"/>
    <mergeCell ref="C22:C33"/>
    <mergeCell ref="D22:D33"/>
    <mergeCell ref="C34:C35"/>
    <mergeCell ref="D34:D35"/>
    <mergeCell ref="C36:C47"/>
    <mergeCell ref="D36:D47"/>
    <mergeCell ref="C76:C77"/>
    <mergeCell ref="D76:D77"/>
    <mergeCell ref="C48:C49"/>
    <mergeCell ref="D48:D49"/>
    <mergeCell ref="C50:C61"/>
    <mergeCell ref="D50:D61"/>
    <mergeCell ref="C62:C63"/>
    <mergeCell ref="D62:D63"/>
    <mergeCell ref="C64:C75"/>
    <mergeCell ref="D64:D75"/>
    <mergeCell ref="C78:C89"/>
    <mergeCell ref="D78:D89"/>
    <mergeCell ref="C90:C91"/>
    <mergeCell ref="D90:D91"/>
    <mergeCell ref="C92:C103"/>
    <mergeCell ref="D92:D103"/>
    <mergeCell ref="C132:C133"/>
    <mergeCell ref="D132:D133"/>
    <mergeCell ref="C134:C145"/>
    <mergeCell ref="D134:D145"/>
    <mergeCell ref="C104:C105"/>
    <mergeCell ref="D104:D105"/>
    <mergeCell ref="C106:C117"/>
    <mergeCell ref="D106:D117"/>
    <mergeCell ref="C118:C119"/>
    <mergeCell ref="D118:D119"/>
    <mergeCell ref="V3:V4"/>
    <mergeCell ref="C198:C207"/>
    <mergeCell ref="D198:D207"/>
    <mergeCell ref="C232:C233"/>
    <mergeCell ref="D232:D233"/>
    <mergeCell ref="C184:C185"/>
    <mergeCell ref="D184:D185"/>
    <mergeCell ref="C186:C195"/>
    <mergeCell ref="D186:D195"/>
    <mergeCell ref="C196:C197"/>
    <mergeCell ref="D196:D197"/>
    <mergeCell ref="C162:C171"/>
    <mergeCell ref="D162:D171"/>
    <mergeCell ref="C172:C173"/>
    <mergeCell ref="D172:D173"/>
    <mergeCell ref="C174:C183"/>
    <mergeCell ref="C244:C245"/>
    <mergeCell ref="D244:D245"/>
    <mergeCell ref="C246:C255"/>
    <mergeCell ref="D246:D255"/>
    <mergeCell ref="E1:N2"/>
    <mergeCell ref="C234:C243"/>
    <mergeCell ref="D234:D243"/>
    <mergeCell ref="D174:D183"/>
    <mergeCell ref="C146:C147"/>
    <mergeCell ref="D146:D147"/>
    <mergeCell ref="C148:C159"/>
    <mergeCell ref="D148:D159"/>
    <mergeCell ref="C160:C161"/>
    <mergeCell ref="D160:D161"/>
    <mergeCell ref="C120:C131"/>
    <mergeCell ref="D120:D131"/>
  </mergeCells>
  <conditionalFormatting sqref="N7:S7 N9:S9 N11:S11 N13:S13 N15:S15 N17:S17 N19:S19 N21:S21 N23:S23 N25:S25 N27:S27 N29:S29 N31:S31 N33:S33 N35:S35 N37:S37 N39:S39 N41:S41 N43:S43 N45:S45 N47:S47 P6:S6 P8:S8 P10:S10 P12:S12 P14:S14 P16:S16 P18:S18 P20:S20 P22:S22 P24:S24 P26:S26 P28:S28 P30:S30 P32:S32 P34:S34 P36:S36 P38:S38 P40:S40 P42:S42 P44:S44 P46:S46 G6:M47 T6:T47 U6:U7 T76:T207 G76:S145">
    <cfRule type="cellIs" dxfId="5833" priority="248" stopIfTrue="1" operator="equal">
      <formula>0</formula>
    </cfRule>
  </conditionalFormatting>
  <conditionalFormatting sqref="N6:S6 N8:S8 N10:S10 N12:S12 N14:S14 N16:S16 N18:S18 N20:S20 N22:S22 N24:S24 N26:S26 N28:S28 N30:S30 N32:S32 N34:S34 N36:S36 N38:S38 N40:S40 N42:S42 N44:S44 N46:S46 P76:S76 P78:S78 P80:S80 P82:S82 P84:S84 P86:S86 P88:S88 P90:S90 P92:S92 P94:S94 P96:S96 P98:S98 P100:S100 P102:S102 P104:S104 P106:S106 P108:S108 P110:S110 P112:S112 P114:S114 P116:S116 P118:S118 P120:S120 P122:S122 P124:S124 P126:S126 P128:S128 P130:S130 P132:S132 P134:S134 P136:S136 P138:S138 P140:S140 P142:S142 P144:S144">
    <cfRule type="cellIs" dxfId="5832" priority="249" stopIfTrue="1" operator="equal">
      <formula>0</formula>
    </cfRule>
  </conditionalFormatting>
  <conditionalFormatting sqref="S6 S8 S10 S12 S14 S16 S18 S20 S22 S24 S26 S28 S30 S32 S34 S36 S38 S40 S42 S44 S46 S76 S78 S80 S82 S84 S86 S88 S90 S92 S94 S96 S98 S100 S102 S104 S106 S108 S110 S112 S114 S116 S118 S120 S122 S124 S126 S128 S130 S132 S134 S136 S138 S140 S142 S144">
    <cfRule type="cellIs" dxfId="5831" priority="247" stopIfTrue="1" operator="equal">
      <formula>0</formula>
    </cfRule>
  </conditionalFormatting>
  <conditionalFormatting sqref="G160:S171">
    <cfRule type="cellIs" dxfId="5830" priority="246" stopIfTrue="1" operator="equal">
      <formula>0</formula>
    </cfRule>
  </conditionalFormatting>
  <conditionalFormatting sqref="G146:S159">
    <cfRule type="cellIs" dxfId="5829" priority="244" stopIfTrue="1" operator="equal">
      <formula>0</formula>
    </cfRule>
  </conditionalFormatting>
  <conditionalFormatting sqref="P146:S146 P148:S148 P150:S150 P152:S152 P154:S154 P156:S156 P158:S158">
    <cfRule type="cellIs" dxfId="5828" priority="245" stopIfTrue="1" operator="equal">
      <formula>0</formula>
    </cfRule>
  </conditionalFormatting>
  <conditionalFormatting sqref="P160:S160 P162:S162 P164:S164 P166:S166 P168:S168 P170:S170">
    <cfRule type="cellIs" dxfId="5827" priority="243" stopIfTrue="1" operator="equal">
      <formula>0</formula>
    </cfRule>
  </conditionalFormatting>
  <conditionalFormatting sqref="G172:J183 L172:S183">
    <cfRule type="cellIs" dxfId="5826" priority="240" stopIfTrue="1" operator="equal">
      <formula>0</formula>
    </cfRule>
  </conditionalFormatting>
  <conditionalFormatting sqref="P172:S172 P174:S174 P176:S176 P178:S178 P180:S180 P182:S182">
    <cfRule type="cellIs" dxfId="5825" priority="239" stopIfTrue="1" operator="equal">
      <formula>0</formula>
    </cfRule>
  </conditionalFormatting>
  <conditionalFormatting sqref="G184:J195 L184:S185 L186:Q195 S186:S195">
    <cfRule type="cellIs" dxfId="5824" priority="238" stopIfTrue="1" operator="equal">
      <formula>0</formula>
    </cfRule>
  </conditionalFormatting>
  <conditionalFormatting sqref="P184:S184 P186:Q186 P188:Q188 P190:Q190 P192:Q192 P194:Q194 S194 S192 S190 S188 S186">
    <cfRule type="cellIs" dxfId="5823" priority="237" stopIfTrue="1" operator="equal">
      <formula>0</formula>
    </cfRule>
  </conditionalFormatting>
  <conditionalFormatting sqref="H196:Q207 S196:S207">
    <cfRule type="cellIs" dxfId="5822" priority="236" stopIfTrue="1" operator="equal">
      <formula>0</formula>
    </cfRule>
  </conditionalFormatting>
  <conditionalFormatting sqref="P196:Q196 P198:Q198 P200:Q200 P202:Q202 P204:Q204 P206:Q206 S206 S204 S202 S200 S198 S196">
    <cfRule type="cellIs" dxfId="5821" priority="235" stopIfTrue="1" operator="equal">
      <formula>0</formula>
    </cfRule>
  </conditionalFormatting>
  <conditionalFormatting sqref="K172:K195">
    <cfRule type="cellIs" dxfId="5820" priority="234" stopIfTrue="1" operator="equal">
      <formula>0</formula>
    </cfRule>
  </conditionalFormatting>
  <conditionalFormatting sqref="G196:G207">
    <cfRule type="cellIs" dxfId="5819" priority="233" stopIfTrue="1" operator="equal">
      <formula>0</formula>
    </cfRule>
  </conditionalFormatting>
  <conditionalFormatting sqref="R186:R207">
    <cfRule type="cellIs" dxfId="5818" priority="232" stopIfTrue="1" operator="equal">
      <formula>0</formula>
    </cfRule>
  </conditionalFormatting>
  <conditionalFormatting sqref="R186 R188 R190 R192 R194 R196 R198 R200 R202 R204 R206">
    <cfRule type="cellIs" dxfId="5817" priority="231" stopIfTrue="1" operator="equal">
      <formula>0</formula>
    </cfRule>
  </conditionalFormatting>
  <conditionalFormatting sqref="T6 T8 T10 T12 T14 T16 T18 T20 T22 T24 T26 T28 T30 T32 T34 T36 T38 T40 T42 T44 T46 T76 T78 T80 T82 T84 T86 T88 T90 T92 T94 T96 T98 T100 T102 T104 T106 T108 T110 T112 T114 T116 T118 T120 T122 T124 T126 T128 T130 T132 T134 T136 T138 T140 T142 T144 T146 T148 T150 T152 T154 T156 T158 T160 T162 T164 T166 T168 T170 T172 T174 T176 T178 T180 T182 T184 T186 T188 T190 T192 T194 T196 T198 T200 T202 T204 T206">
    <cfRule type="cellIs" dxfId="5816" priority="230" stopIfTrue="1" operator="equal">
      <formula>0</formula>
    </cfRule>
  </conditionalFormatting>
  <conditionalFormatting sqref="T6 T8 T10 T12 T14 T16 T18 T20 T22 T24 T26 T28 T30 T32 T34 T36 T38 T40 T42 T44 T46 T76 T78 T80 T82 T84 T86 T88 T90 T92 T94 T96 T98 T100 T102 T104 T106 T108 T110 T112 T114 T116 T118 T120 T122 T124 T126 T128 T130 T132 T134 T136 T138 T140 T142 T144 T146 T148 T150 T152 T154 T156 T158 T160 T162 T164 T166 T168 T170 T172 T174 T176 T178 T180 T182 T184 T186 T188 T190 T192 T194 T196 T198 T200 T202 T204 T206">
    <cfRule type="cellIs" dxfId="5815" priority="229" stopIfTrue="1" operator="equal">
      <formula>0</formula>
    </cfRule>
  </conditionalFormatting>
  <conditionalFormatting sqref="T160:T171">
    <cfRule type="cellIs" dxfId="5814" priority="228" stopIfTrue="1" operator="equal">
      <formula>0</formula>
    </cfRule>
  </conditionalFormatting>
  <conditionalFormatting sqref="T146:T159">
    <cfRule type="cellIs" dxfId="5813" priority="226" stopIfTrue="1" operator="equal">
      <formula>0</formula>
    </cfRule>
  </conditionalFormatting>
  <conditionalFormatting sqref="T146 T148 T150 T152 T154 T156 T158">
    <cfRule type="cellIs" dxfId="5812" priority="227" stopIfTrue="1" operator="equal">
      <formula>0</formula>
    </cfRule>
  </conditionalFormatting>
  <conditionalFormatting sqref="T160 T162 T164 T166 T168 T170">
    <cfRule type="cellIs" dxfId="5811" priority="225" stopIfTrue="1" operator="equal">
      <formula>0</formula>
    </cfRule>
  </conditionalFormatting>
  <conditionalFormatting sqref="T172:T183">
    <cfRule type="cellIs" dxfId="5810" priority="222" stopIfTrue="1" operator="equal">
      <formula>0</formula>
    </cfRule>
  </conditionalFormatting>
  <conditionalFormatting sqref="T172 T174 T176 T178 T180 T182">
    <cfRule type="cellIs" dxfId="5809" priority="221" stopIfTrue="1" operator="equal">
      <formula>0</formula>
    </cfRule>
  </conditionalFormatting>
  <conditionalFormatting sqref="T184:T195">
    <cfRule type="cellIs" dxfId="5808" priority="220" stopIfTrue="1" operator="equal">
      <formula>0</formula>
    </cfRule>
  </conditionalFormatting>
  <conditionalFormatting sqref="T184 T194 T192 T190 T188 T186">
    <cfRule type="cellIs" dxfId="5807" priority="219" stopIfTrue="1" operator="equal">
      <formula>0</formula>
    </cfRule>
  </conditionalFormatting>
  <conditionalFormatting sqref="T196:T207">
    <cfRule type="cellIs" dxfId="5806" priority="218" stopIfTrue="1" operator="equal">
      <formula>0</formula>
    </cfRule>
  </conditionalFormatting>
  <conditionalFormatting sqref="T206 T204 T202 T200 T198 T196">
    <cfRule type="cellIs" dxfId="5805" priority="217" stopIfTrue="1" operator="equal">
      <formula>0</formula>
    </cfRule>
  </conditionalFormatting>
  <conditionalFormatting sqref="U6">
    <cfRule type="cellIs" dxfId="5804" priority="147" stopIfTrue="1" operator="equal">
      <formula>0</formula>
    </cfRule>
  </conditionalFormatting>
  <conditionalFormatting sqref="U6">
    <cfRule type="cellIs" dxfId="5803" priority="146" stopIfTrue="1" operator="equal">
      <formula>0</formula>
    </cfRule>
  </conditionalFormatting>
  <conditionalFormatting sqref="V6:V7">
    <cfRule type="cellIs" dxfId="5802" priority="145" stopIfTrue="1" operator="equal">
      <formula>0</formula>
    </cfRule>
  </conditionalFormatting>
  <conditionalFormatting sqref="V6">
    <cfRule type="cellIs" dxfId="5801" priority="142" stopIfTrue="1" operator="equal">
      <formula>0</formula>
    </cfRule>
  </conditionalFormatting>
  <conditionalFormatting sqref="V6">
    <cfRule type="cellIs" dxfId="5800" priority="141" stopIfTrue="1" operator="equal">
      <formula>0</formula>
    </cfRule>
  </conditionalFormatting>
  <conditionalFormatting sqref="U8:U47 U76:U207">
    <cfRule type="cellIs" dxfId="5799" priority="140" stopIfTrue="1" operator="equal">
      <formula>0</formula>
    </cfRule>
  </conditionalFormatting>
  <conditionalFormatting sqref="U8 U10 U12 U14 U16 U18 U20 U22 U24 U26 U28 U30 U32 U34 U36 U38 U40 U42 U44 U46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cfRule type="cellIs" dxfId="5798" priority="139" stopIfTrue="1" operator="equal">
      <formula>0</formula>
    </cfRule>
  </conditionalFormatting>
  <conditionalFormatting sqref="U8 U10 U12 U14 U16 U18 U20 U22 U24 U26 U28 U30 U32 U34 U36 U38 U40 U42 U44 U46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cfRule type="cellIs" dxfId="5797" priority="138" stopIfTrue="1" operator="equal">
      <formula>0</formula>
    </cfRule>
  </conditionalFormatting>
  <conditionalFormatting sqref="V8:V47 V76:V207">
    <cfRule type="cellIs" dxfId="5796" priority="137" stopIfTrue="1" operator="equal">
      <formula>0</formula>
    </cfRule>
  </conditionalFormatting>
  <conditionalFormatting sqref="V8 V10 V12 V14 V16 V18 V20 V22 V24 V26 V28 V30 V32 V34 V36 V38 V40 V42 V44 V46 V76 V78 V80 V82 V84 V86 V88 V90 V92 V94 V96 V98 V100 V102 V104 V106 V108 V110 V112 V114 V116 V118 V120 V122 V124 V126 V128 V130 V132 V134 V136 V138 V140 V142 V144 V146 V148 V150 V152 V154 V156 V158 V160 V162 V164 V166 V168 V170 V172 V174 V176 V178 V180 V182 V184 V186 V188 V190 V192 V194 V196 V198 V200 V202 V204 V206">
    <cfRule type="cellIs" dxfId="5795" priority="136" stopIfTrue="1" operator="equal">
      <formula>0</formula>
    </cfRule>
  </conditionalFormatting>
  <conditionalFormatting sqref="V8 V10 V12 V14 V16 V18 V20 V22 V24 V26 V28 V30 V32 V34 V36 V38 V40 V42 V44 V46 V76 V78 V80 V82 V84 V86 V88 V90 V92 V94 V96 V98 V100 V102 V104 V106 V108 V110 V112 V114 V116 V118 V120 V122 V124 V126 V128 V130 V132 V134 V136 V138 V140 V142 V144 V146 V148 V150 V152 V154 V156 V158 V160 V162 V164 V166 V168 V170 V172 V174 V176 V178 V180 V182 V184 V186 V188 V190 V192 V194 V196 V198 V200 V202 V204 V206">
    <cfRule type="cellIs" dxfId="5794" priority="135" stopIfTrue="1" operator="equal">
      <formula>0</formula>
    </cfRule>
  </conditionalFormatting>
  <conditionalFormatting sqref="N49:S49 N51:S51 N53:S53 N55:S55 N57:S57 N59:S59 N61:S61 P48:S48 P50:S50 P52:S52 P54:S54 P56:S56 P58:S58 P60:S60 G48:M61 T48:T61">
    <cfRule type="cellIs" dxfId="5793" priority="133" stopIfTrue="1" operator="equal">
      <formula>0</formula>
    </cfRule>
  </conditionalFormatting>
  <conditionalFormatting sqref="N48:S48 N50:S50 N52:S52 N54:S54 N56:S56 N58:S58 N60:S60">
    <cfRule type="cellIs" dxfId="5792" priority="134" stopIfTrue="1" operator="equal">
      <formula>0</formula>
    </cfRule>
  </conditionalFormatting>
  <conditionalFormatting sqref="S48 S50 S52 S54 S56 S58 S60">
    <cfRule type="cellIs" dxfId="5791" priority="132" stopIfTrue="1" operator="equal">
      <formula>0</formula>
    </cfRule>
  </conditionalFormatting>
  <conditionalFormatting sqref="T48 T50 T52 T54 T56 T58 T60">
    <cfRule type="cellIs" dxfId="5790" priority="131" stopIfTrue="1" operator="equal">
      <formula>0</formula>
    </cfRule>
  </conditionalFormatting>
  <conditionalFormatting sqref="T48 T50 T52 T54 T56 T58 T60">
    <cfRule type="cellIs" dxfId="5789" priority="130" stopIfTrue="1" operator="equal">
      <formula>0</formula>
    </cfRule>
  </conditionalFormatting>
  <conditionalFormatting sqref="U48:U61">
    <cfRule type="cellIs" dxfId="5788" priority="129" stopIfTrue="1" operator="equal">
      <formula>0</formula>
    </cfRule>
  </conditionalFormatting>
  <conditionalFormatting sqref="U48 U50 U52 U54 U56 U58 U60">
    <cfRule type="cellIs" dxfId="5787" priority="128" stopIfTrue="1" operator="equal">
      <formula>0</formula>
    </cfRule>
  </conditionalFormatting>
  <conditionalFormatting sqref="U48 U50 U52 U54 U56 U58 U60">
    <cfRule type="cellIs" dxfId="5786" priority="127" stopIfTrue="1" operator="equal">
      <formula>0</formula>
    </cfRule>
  </conditionalFormatting>
  <conditionalFormatting sqref="V48:V61">
    <cfRule type="cellIs" dxfId="5785" priority="126" stopIfTrue="1" operator="equal">
      <formula>0</formula>
    </cfRule>
  </conditionalFormatting>
  <conditionalFormatting sqref="V48 V50 V52 V54 V56 V58 V60">
    <cfRule type="cellIs" dxfId="5784" priority="125" stopIfTrue="1" operator="equal">
      <formula>0</formula>
    </cfRule>
  </conditionalFormatting>
  <conditionalFormatting sqref="V48 V50 V52 V54 V56 V58 V60">
    <cfRule type="cellIs" dxfId="5783" priority="124" stopIfTrue="1" operator="equal">
      <formula>0</formula>
    </cfRule>
  </conditionalFormatting>
  <conditionalFormatting sqref="N63:S63 N65:S65 N67:S67 N69:S69 N71:S71 N73:S73 N75:S75 P62:S62 P64:S64 P66:S66 P68:S68 P70:S70 P72:S72 P74:S74 G62:M75 T62:T75">
    <cfRule type="cellIs" dxfId="5782" priority="122" stopIfTrue="1" operator="equal">
      <formula>0</formula>
    </cfRule>
  </conditionalFormatting>
  <conditionalFormatting sqref="N62:S62 N64:S64 N66:S66 N68:S68 N70:S70 N72:S72 N74:S74">
    <cfRule type="cellIs" dxfId="5781" priority="123" stopIfTrue="1" operator="equal">
      <formula>0</formula>
    </cfRule>
  </conditionalFormatting>
  <conditionalFormatting sqref="S62 S64 S66 S68 S70 S72 S74">
    <cfRule type="cellIs" dxfId="5780" priority="121" stopIfTrue="1" operator="equal">
      <formula>0</formula>
    </cfRule>
  </conditionalFormatting>
  <conditionalFormatting sqref="T62 T64 T66 T68 T70 T72 T74">
    <cfRule type="cellIs" dxfId="5779" priority="120" stopIfTrue="1" operator="equal">
      <formula>0</formula>
    </cfRule>
  </conditionalFormatting>
  <conditionalFormatting sqref="T62 T64 T66 T68 T70 T72 T74">
    <cfRule type="cellIs" dxfId="5778" priority="119" stopIfTrue="1" operator="equal">
      <formula>0</formula>
    </cfRule>
  </conditionalFormatting>
  <conditionalFormatting sqref="U62:U75">
    <cfRule type="cellIs" dxfId="5777" priority="118" stopIfTrue="1" operator="equal">
      <formula>0</formula>
    </cfRule>
  </conditionalFormatting>
  <conditionalFormatting sqref="U62 U64 U66 U68 U70 U72 U74">
    <cfRule type="cellIs" dxfId="5776" priority="117" stopIfTrue="1" operator="equal">
      <formula>0</formula>
    </cfRule>
  </conditionalFormatting>
  <conditionalFormatting sqref="U62 U64 U66 U68 U70 U72 U74">
    <cfRule type="cellIs" dxfId="5775" priority="116" stopIfTrue="1" operator="equal">
      <formula>0</formula>
    </cfRule>
  </conditionalFormatting>
  <conditionalFormatting sqref="V62:V75">
    <cfRule type="cellIs" dxfId="5774" priority="115" stopIfTrue="1" operator="equal">
      <formula>0</formula>
    </cfRule>
  </conditionalFormatting>
  <conditionalFormatting sqref="V62 V64 V66 V68 V70 V72 V74">
    <cfRule type="cellIs" dxfId="5773" priority="114" stopIfTrue="1" operator="equal">
      <formula>0</formula>
    </cfRule>
  </conditionalFormatting>
  <conditionalFormatting sqref="V62 V64 V66 V68 V70 V72 V74">
    <cfRule type="cellIs" dxfId="5772" priority="113" stopIfTrue="1" operator="equal">
      <formula>0</formula>
    </cfRule>
  </conditionalFormatting>
  <conditionalFormatting sqref="T208:T279">
    <cfRule type="cellIs" dxfId="5771" priority="16" stopIfTrue="1" operator="equal">
      <formula>0</formula>
    </cfRule>
  </conditionalFormatting>
  <conditionalFormatting sqref="H208:Q279 S208:S279">
    <cfRule type="cellIs" dxfId="5770" priority="15" stopIfTrue="1" operator="equal">
      <formula>0</formula>
    </cfRule>
  </conditionalFormatting>
  <conditionalFormatting sqref="P208:Q208 P220:Q220 P232:Q232 P244:Q244 P256:Q256 P268:Q268 P210:Q210 P222:Q222 P234:Q234 P246:Q246 P258:Q258 P270:Q270 P212:Q212 P224:Q224 P236:Q236 P248:Q248 P260:Q260 P272:Q272 P214:Q214 P226:Q226 P238:Q238 P250:Q250 P262:Q262 P274:Q274 P216:Q216 P228:Q228 P240:Q240 P252:Q252 P264:Q264 P276:Q276 P218:Q218 P230:Q230 P242:Q242 P254:Q254 P266:Q266 P278:Q278 S218 S230 S242 S254 S266 S278 S216 S228 S240 S252 S264 S276 S214 S226 S238 S250 S262 S274 S212 S224 S236 S248 S260 S272 S210 S222 S234 S246 S258 S270 S208 S220 S232 S244 S256 S268">
    <cfRule type="cellIs" dxfId="5769" priority="14" stopIfTrue="1" operator="equal">
      <formula>0</formula>
    </cfRule>
  </conditionalFormatting>
  <conditionalFormatting sqref="G208:G279">
    <cfRule type="cellIs" dxfId="5768" priority="13" stopIfTrue="1" operator="equal">
      <formula>0</formula>
    </cfRule>
  </conditionalFormatting>
  <conditionalFormatting sqref="R208:R279">
    <cfRule type="cellIs" dxfId="5767" priority="12" stopIfTrue="1" operator="equal">
      <formula>0</formula>
    </cfRule>
  </conditionalFormatting>
  <conditionalFormatting sqref="R208 R220 R232 R244 R256 R268 R210 R222 R234 R246 R258 R270 R212 R224 R236 R248 R260 R272 R214 R226 R238 R250 R262 R274 R216 R228 R240 R252 R264 R276 R218 R230 R242 R254 R266 R278">
    <cfRule type="cellIs" dxfId="5766" priority="11" stopIfTrue="1" operator="equal">
      <formula>0</formula>
    </cfRule>
  </conditionalFormatting>
  <conditionalFormatting sqref="T208 T220 T232 T244 T256 T268 T210 T222 T234 T246 T258 T270 T212 T224 T236 T248 T260 T272 T214 T226 T238 T250 T262 T274 T216 T228 T240 T252 T264 T276 T218 T230 T242 T254 T266 T278">
    <cfRule type="cellIs" dxfId="5765" priority="10" stopIfTrue="1" operator="equal">
      <formula>0</formula>
    </cfRule>
  </conditionalFormatting>
  <conditionalFormatting sqref="T208 T220 T232 T244 T256 T268 T210 T222 T234 T246 T258 T270 T212 T224 T236 T248 T260 T272 T214 T226 T238 T250 T262 T274 T216 T228 T240 T252 T264 T276 T218 T230 T242 T254 T266 T278">
    <cfRule type="cellIs" dxfId="5764" priority="9" stopIfTrue="1" operator="equal">
      <formula>0</formula>
    </cfRule>
  </conditionalFormatting>
  <conditionalFormatting sqref="T208:T279">
    <cfRule type="cellIs" dxfId="5763" priority="8" stopIfTrue="1" operator="equal">
      <formula>0</formula>
    </cfRule>
  </conditionalFormatting>
  <conditionalFormatting sqref="T218 T230 T242 T254 T266 T278 T216 T228 T240 T252 T264 T276 T214 T226 T238 T250 T262 T274 T212 T224 T236 T248 T260 T272 T210 T222 T234 T246 T258 T270 T208 T220 T232 T244 T256 T268">
    <cfRule type="cellIs" dxfId="5762" priority="7" stopIfTrue="1" operator="equal">
      <formula>0</formula>
    </cfRule>
  </conditionalFormatting>
  <conditionalFormatting sqref="U208:U279">
    <cfRule type="cellIs" dxfId="5761" priority="6" stopIfTrue="1" operator="equal">
      <formula>0</formula>
    </cfRule>
  </conditionalFormatting>
  <conditionalFormatting sqref="U208 U220 U232 U244 U256 U268 U210 U222 U234 U246 U258 U270 U212 U224 U236 U248 U260 U272 U214 U226 U238 U250 U262 U274 U216 U228 U240 U252 U264 U276 U218 U230 U242 U254 U266 U278">
    <cfRule type="cellIs" dxfId="5760" priority="5" stopIfTrue="1" operator="equal">
      <formula>0</formula>
    </cfRule>
  </conditionalFormatting>
  <conditionalFormatting sqref="U208 U220 U232 U244 U256 U268 U210 U222 U234 U246 U258 U270 U212 U224 U236 U248 U260 U272 U214 U226 U238 U250 U262 U274 U216 U228 U240 U252 U264 U276 U218 U230 U242 U254 U266 U278">
    <cfRule type="cellIs" dxfId="5759" priority="4" stopIfTrue="1" operator="equal">
      <formula>0</formula>
    </cfRule>
  </conditionalFormatting>
  <conditionalFormatting sqref="V208:V279">
    <cfRule type="cellIs" dxfId="5758" priority="3" stopIfTrue="1" operator="equal">
      <formula>0</formula>
    </cfRule>
  </conditionalFormatting>
  <conditionalFormatting sqref="V208 V220 V232 V244 V256 V268 V210 V222 V234 V246 V258 V270 V212 V224 V236 V248 V260 V272 V214 V226 V238 V250 V262 V274 V216 V228 V240 V252 V264 V276 V218 V230 V242 V254 V266 V278">
    <cfRule type="cellIs" dxfId="5757" priority="2" stopIfTrue="1" operator="equal">
      <formula>0</formula>
    </cfRule>
  </conditionalFormatting>
  <conditionalFormatting sqref="V208 V220 V232 V244 V256 V268 V210 V222 V234 V246 V258 V270 V212 V224 V236 V248 V260 V272 V214 V226 V238 V250 V262 V274 V216 V228 V240 V252 V264 V276 V218 V230 V242 V254 V266 V278">
    <cfRule type="cellIs" dxfId="5756"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in="2" max="18" man="1"/>
    <brk id="145" min="2"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1:W279"/>
  <sheetViews>
    <sheetView showGridLines="0" zoomScaleNormal="100" workbookViewId="0">
      <pane ySplit="4" topLeftCell="A173" activePane="bottomLeft" state="frozenSplit"/>
      <selection pane="bottomLeft" activeCell="M194" sqref="M194"/>
    </sheetView>
  </sheetViews>
  <sheetFormatPr defaultColWidth="9.140625" defaultRowHeight="12.75" x14ac:dyDescent="0.2"/>
  <cols>
    <col min="1" max="1" width="9.140625" style="104"/>
    <col min="2" max="2" width="11.140625" style="104" customWidth="1"/>
    <col min="3" max="4" width="6.140625" style="104" customWidth="1"/>
    <col min="5" max="6" width="3.7109375" style="104" customWidth="1"/>
    <col min="7" max="7" width="11.7109375" style="104" customWidth="1"/>
    <col min="8" max="9" width="10.7109375" style="104" customWidth="1"/>
    <col min="10" max="10" width="11.7109375" style="104" customWidth="1"/>
    <col min="11" max="12" width="10.7109375" style="104" customWidth="1"/>
    <col min="13" max="14" width="11.7109375" style="104" customWidth="1"/>
    <col min="15" max="15" width="1.7109375" style="104" customWidth="1"/>
    <col min="16" max="22" width="11.7109375" style="104" customWidth="1"/>
    <col min="23" max="16384" width="9.140625" style="104"/>
  </cols>
  <sheetData>
    <row r="1" spans="1:23" ht="16.5" customHeight="1" x14ac:dyDescent="0.2">
      <c r="C1" s="385">
        <f>IF(Foglio2!$J$3=Foglio2!$E$5,'Assistenti_Tecnici 2^ Pos.Ec.'!A1,IF(Foglio2!$J$3=Foglio2!$E$6,'Assistenti_Amm.vo 2^ Pos.Ec.'!A1,0))</f>
        <v>0</v>
      </c>
      <c r="D1" s="470">
        <f>IF(Foglio2!$J$3=Foglio2!$E$5,'Assistenti_Tecnici 2^ Pos.Ec.'!B1,IF(Foglio2!$J$3=Foglio2!$E$6,'Assistenti_Amm.vo 2^ Pos.Ec.'!B1,0))</f>
        <v>0</v>
      </c>
      <c r="E1" s="430">
        <f>IF(Foglio2!$J$3=Foglio2!$E$5,'Assistenti_Tecnici 2^ Pos.Ec.'!C1,IF(Foglio2!$J$3=Foglio2!$E$6,'Assistenti_Amm.vo 2^ Pos.Ec.'!C1,0))</f>
        <v>0</v>
      </c>
      <c r="F1" s="471">
        <f>IF(Foglio2!$J$3=Foglio2!$E$5,'Assistenti_Tecnici 2^ Pos.Ec.'!D1,IF(Foglio2!$J$3=Foglio2!$E$6,'Assistenti_Amm.vo 2^ Pos.Ec.'!D1,0))</f>
        <v>0</v>
      </c>
      <c r="G1" s="471">
        <f>IF(Foglio2!$J$3=Foglio2!$E$5,'Assistenti_Tecnici 2^ Pos.Ec.'!E1,IF(Foglio2!$J$3=Foglio2!$E$6,'Assistenti_Amm.vo 2^ Pos.Ec.'!E1,0))</f>
        <v>0</v>
      </c>
      <c r="H1" s="471">
        <f>IF(Foglio2!$J$3=Foglio2!$E$5,'Assistenti_Tecnici 2^ Pos.Ec.'!F1,IF(Foglio2!$J$3=Foglio2!$E$6,'Assistenti_Amm.vo 2^ Pos.Ec.'!F1,0))</f>
        <v>0</v>
      </c>
      <c r="I1" s="471">
        <f>IF(Foglio2!$J$3=Foglio2!$E$5,'Assistenti_Tecnici 2^ Pos.Ec.'!G1,IF(Foglio2!$J$3=Foglio2!$E$6,'Assistenti_Amm.vo 2^ Pos.Ec.'!G1,0))</f>
        <v>0</v>
      </c>
      <c r="J1" s="471">
        <f>IF(Foglio2!$J$3=Foglio2!$E$5,'Assistenti_Tecnici 2^ Pos.Ec.'!H1,IF(Foglio2!$J$3=Foglio2!$E$6,'Assistenti_Amm.vo 2^ Pos.Ec.'!H1,0))</f>
        <v>0</v>
      </c>
      <c r="K1" s="471">
        <f>IF(Foglio2!$J$3=Foglio2!$E$5,'Assistenti_Tecnici 2^ Pos.Ec.'!I1,IF(Foglio2!$J$3=Foglio2!$E$6,'Assistenti_Amm.vo 2^ Pos.Ec.'!I1,0))</f>
        <v>0</v>
      </c>
      <c r="L1" s="471">
        <f>IF(Foglio2!$J$3=Foglio2!$E$5,'Assistenti_Tecnici 2^ Pos.Ec.'!J1,IF(Foglio2!$J$3=Foglio2!$E$6,'Assistenti_Amm.vo 2^ Pos.Ec.'!J1,0))</f>
        <v>0</v>
      </c>
      <c r="M1" s="471">
        <f>IF(Foglio2!$J$3=Foglio2!$E$5,'Assistenti_Tecnici 2^ Pos.Ec.'!K1,IF(Foglio2!$J$3=Foglio2!$E$6,'Assistenti_Amm.vo 2^ Pos.Ec.'!K1,0))</f>
        <v>0</v>
      </c>
      <c r="N1" s="472">
        <f>IF(Foglio2!$J$3=Foglio2!$E$5,'Assistenti_Tecnici 2^ Pos.Ec.'!L1,IF(Foglio2!$J$3=Foglio2!$E$6,'Assistenti_Amm.vo 2^ Pos.Ec.'!L1,0))</f>
        <v>0</v>
      </c>
      <c r="O1" s="167"/>
      <c r="P1" s="445" t="s">
        <v>149</v>
      </c>
      <c r="Q1" s="464"/>
      <c r="R1" s="465"/>
      <c r="S1" s="168" t="s">
        <v>161</v>
      </c>
      <c r="T1" s="168" t="s">
        <v>182</v>
      </c>
      <c r="U1" s="168" t="s">
        <v>182</v>
      </c>
      <c r="V1" s="168" t="s">
        <v>182</v>
      </c>
    </row>
    <row r="2" spans="1:23" ht="12" customHeight="1" x14ac:dyDescent="0.2">
      <c r="C2" s="169">
        <v>1</v>
      </c>
      <c r="D2" s="170"/>
      <c r="E2" s="473">
        <f>IF(Foglio2!$J$3=Foglio2!$E$5,'Assistenti_Tecnici 2^ Pos.Ec.'!C2,IF(Foglio2!$J$3=Foglio2!$E$6,'Assistenti_Amm.vo 2^ Pos.Ec.'!C2,0))</f>
        <v>0</v>
      </c>
      <c r="F2" s="473">
        <f>IF(Foglio2!$J$3=Foglio2!$E$5,'Assistenti_Tecnici 2^ Pos.Ec.'!D2,IF(Foglio2!$J$3=Foglio2!$E$6,'Assistenti_Amm.vo 2^ Pos.Ec.'!D2,0))</f>
        <v>0</v>
      </c>
      <c r="G2" s="473">
        <f>IF(Foglio2!$J$3=Foglio2!$E$5,'Assistenti_Tecnici 2^ Pos.Ec.'!E2,IF(Foglio2!$J$3=Foglio2!$E$6,'Assistenti_Amm.vo 2^ Pos.Ec.'!E2,0))</f>
        <v>0</v>
      </c>
      <c r="H2" s="473">
        <f>IF(Foglio2!$J$3=Foglio2!$E$5,'Assistenti_Tecnici 2^ Pos.Ec.'!F2,IF(Foglio2!$J$3=Foglio2!$E$6,'Assistenti_Amm.vo 2^ Pos.Ec.'!F2,0))</f>
        <v>0</v>
      </c>
      <c r="I2" s="473">
        <f>IF(Foglio2!$J$3=Foglio2!$E$5,'Assistenti_Tecnici 2^ Pos.Ec.'!G2,IF(Foglio2!$J$3=Foglio2!$E$6,'Assistenti_Amm.vo 2^ Pos.Ec.'!G2,0))</f>
        <v>0</v>
      </c>
      <c r="J2" s="473">
        <f>IF(Foglio2!$J$3=Foglio2!$E$5,'Assistenti_Tecnici 2^ Pos.Ec.'!H2,IF(Foglio2!$J$3=Foglio2!$E$6,'Assistenti_Amm.vo 2^ Pos.Ec.'!H2,0))</f>
        <v>0</v>
      </c>
      <c r="K2" s="473">
        <f>IF(Foglio2!$J$3=Foglio2!$E$5,'Assistenti_Tecnici 2^ Pos.Ec.'!I2,IF(Foglio2!$J$3=Foglio2!$E$6,'Assistenti_Amm.vo 2^ Pos.Ec.'!I2,0))</f>
        <v>0</v>
      </c>
      <c r="L2" s="473">
        <f>IF(Foglio2!$J$3=Foglio2!$E$5,'Assistenti_Tecnici 2^ Pos.Ec.'!J2,IF(Foglio2!$J$3=Foglio2!$E$6,'Assistenti_Amm.vo 2^ Pos.Ec.'!J2,0))</f>
        <v>0</v>
      </c>
      <c r="M2" s="473">
        <f>IF(Foglio2!$J$3=Foglio2!$E$5,'Assistenti_Tecnici 2^ Pos.Ec.'!K2,IF(Foglio2!$J$3=Foglio2!$E$6,'Assistenti_Amm.vo 2^ Pos.Ec.'!K2,0))</f>
        <v>0</v>
      </c>
      <c r="N2" s="474">
        <f>IF(Foglio2!$J$3=Foglio2!$E$5,'Assistenti_Tecnici 2^ Pos.Ec.'!L2,IF(Foglio2!$J$3=Foglio2!$E$6,'Assistenti_Amm.vo 2^ Pos.Ec.'!L2,0))</f>
        <v>0</v>
      </c>
      <c r="O2" s="171"/>
      <c r="P2" s="466"/>
      <c r="Q2" s="467"/>
      <c r="R2" s="468"/>
      <c r="S2" s="172" t="s">
        <v>162</v>
      </c>
      <c r="T2" s="172" t="s">
        <v>183</v>
      </c>
      <c r="U2" s="172" t="s">
        <v>183</v>
      </c>
      <c r="V2" s="172" t="s">
        <v>183</v>
      </c>
    </row>
    <row r="3" spans="1:23" ht="12.75" customHeight="1" x14ac:dyDescent="0.2">
      <c r="C3" s="392" t="s">
        <v>16</v>
      </c>
      <c r="D3" s="393"/>
      <c r="E3" s="451" t="s">
        <v>15</v>
      </c>
      <c r="F3" s="452"/>
      <c r="G3" s="392" t="s">
        <v>2</v>
      </c>
      <c r="H3" s="455"/>
      <c r="I3" s="455"/>
      <c r="J3" s="455"/>
      <c r="K3" s="455"/>
      <c r="L3" s="456"/>
      <c r="M3" s="401" t="s">
        <v>49</v>
      </c>
      <c r="N3" s="401" t="s">
        <v>50</v>
      </c>
      <c r="O3" s="173"/>
      <c r="P3" s="405" t="s">
        <v>150</v>
      </c>
      <c r="Q3" s="405" t="s">
        <v>153</v>
      </c>
      <c r="R3" s="174" t="s">
        <v>147</v>
      </c>
      <c r="S3" s="403" t="s">
        <v>163</v>
      </c>
      <c r="T3" s="403" t="s">
        <v>181</v>
      </c>
      <c r="U3" s="403" t="s">
        <v>200</v>
      </c>
      <c r="V3" s="403" t="s">
        <v>214</v>
      </c>
    </row>
    <row r="4" spans="1:23" ht="34.5" customHeight="1" x14ac:dyDescent="0.2">
      <c r="C4" s="175" t="s">
        <v>20</v>
      </c>
      <c r="D4" s="175" t="s">
        <v>21</v>
      </c>
      <c r="E4" s="453"/>
      <c r="F4" s="454"/>
      <c r="G4" s="214" t="s">
        <v>17</v>
      </c>
      <c r="H4" s="214" t="s">
        <v>154</v>
      </c>
      <c r="I4" s="214" t="str">
        <f>'Assistenti_Tecnici 2^ Pos.Ec.'!G4</f>
        <v>art. 7 ccnl /Valor. ATA</v>
      </c>
      <c r="J4" s="214" t="s">
        <v>1</v>
      </c>
      <c r="K4" s="214" t="s">
        <v>151</v>
      </c>
      <c r="L4" s="214" t="s">
        <v>158</v>
      </c>
      <c r="M4" s="457"/>
      <c r="N4" s="457"/>
      <c r="O4" s="176"/>
      <c r="P4" s="469"/>
      <c r="Q4" s="469"/>
      <c r="R4" s="177">
        <f>IF(Foglio2!J3=Foglio2!E3,Ausiliari_Coll.Scol.!P4,IF(Foglio2!J3=Foglio2!E4,Collab._Tecnici!P4,IF(Foglio2!J3=Foglio2!E5,Assistenti_Tecnici!P4,IF(Foglio2!J3=Foglio2!E6,Assistenti_Amm.vo!P4,IF(Foglio2!J3=Foglio2!E7,Resp_Coord_Amm.vo!P4,IF(Foglio2!J3=Foglio2!E8,Direttore_Amm.vo!P4,IF(Foglio2!J3=Foglio2!E9,Doc_mat_elem.re!P4,IF(Foglio2!J3=Foglio2!E10,Doc_dipl_scuola_sec.!P4,IF(Foglio2!J3=Foglio2!E11,Doc_scuola_media!P4,IF(Foglio2!J3=Foglio2!E12,Doc_laureati_scuola_sec.!P4,IF(Foglio2!J3=Foglio2!E13,Direttivi_capi_ist.!P4,0)))))))))))</f>
        <v>0</v>
      </c>
      <c r="S4" s="463" t="s">
        <v>164</v>
      </c>
      <c r="T4" s="463" t="s">
        <v>164</v>
      </c>
      <c r="U4" s="463" t="s">
        <v>164</v>
      </c>
      <c r="V4" s="463" t="s">
        <v>164</v>
      </c>
    </row>
    <row r="5" spans="1:23" s="244" customFormat="1" ht="10.5" customHeight="1" x14ac:dyDescent="0.2">
      <c r="C5" s="178" t="s">
        <v>5</v>
      </c>
      <c r="D5" s="213" t="s">
        <v>6</v>
      </c>
      <c r="E5" s="419" t="s">
        <v>7</v>
      </c>
      <c r="F5" s="420"/>
      <c r="G5" s="178" t="s">
        <v>8</v>
      </c>
      <c r="H5" s="178" t="s">
        <v>9</v>
      </c>
      <c r="I5" s="178" t="s">
        <v>10</v>
      </c>
      <c r="J5" s="178" t="s">
        <v>11</v>
      </c>
      <c r="K5" s="178" t="s">
        <v>12</v>
      </c>
      <c r="L5" s="178" t="s">
        <v>13</v>
      </c>
      <c r="M5" s="178" t="s">
        <v>14</v>
      </c>
      <c r="N5" s="178" t="s">
        <v>19</v>
      </c>
      <c r="O5" s="179"/>
      <c r="P5" s="180" t="s">
        <v>159</v>
      </c>
      <c r="Q5" s="180" t="s">
        <v>208</v>
      </c>
      <c r="R5" s="181"/>
      <c r="S5" s="181"/>
      <c r="T5" s="181"/>
      <c r="U5" s="181"/>
      <c r="V5" s="181"/>
    </row>
    <row r="6" spans="1:23" ht="12.75" customHeight="1" x14ac:dyDescent="0.2">
      <c r="A6" s="104">
        <f>IF(Foglio2!$J$7=1,TRUNC(V6,0),TRUNC(U6,0))</f>
        <v>0</v>
      </c>
      <c r="B6" s="245">
        <f t="shared" ref="B6" si="0">C8</f>
        <v>38718</v>
      </c>
      <c r="C6" s="375">
        <v>38718</v>
      </c>
      <c r="D6" s="375">
        <v>39082</v>
      </c>
      <c r="E6" s="246" t="s">
        <v>3</v>
      </c>
      <c r="F6" s="247">
        <v>0</v>
      </c>
      <c r="G6" s="248">
        <f>IF(Foglio2!$J$3=Foglio2!$E$5,'Assistenti_Tecnici 2^ Pos.Ec.'!E6,IF(Foglio2!$J$3=Foglio2!$E$6,'Assistenti_Amm.vo 2^ Pos.Ec.'!E6,0))</f>
        <v>0</v>
      </c>
      <c r="H6" s="248">
        <f>IF(Foglio2!$J$3=Foglio2!$E$5,'Assistenti_Tecnici 2^ Pos.Ec.'!F6,IF(Foglio2!$J$3=Foglio2!$E$6,'Assistenti_Amm.vo 2^ Pos.Ec.'!F6,0))</f>
        <v>0</v>
      </c>
      <c r="I6" s="248">
        <f>IF(Foglio2!$J$3=Foglio2!$E$5,'Assistenti_Tecnici 2^ Pos.Ec.'!G6,IF(Foglio2!$J$3=Foglio2!$E$6,'Assistenti_Amm.vo 2^ Pos.Ec.'!G6,0))</f>
        <v>0</v>
      </c>
      <c r="J6" s="248">
        <f>IF(Foglio2!$J$3=Foglio2!$E$5,'Assistenti_Tecnici 2^ Pos.Ec.'!H6,IF(Foglio2!$J$3=Foglio2!$E$6,'Assistenti_Amm.vo 2^ Pos.Ec.'!H6,0))</f>
        <v>0</v>
      </c>
      <c r="K6" s="248">
        <f>IF(Foglio2!$J$3=Foglio2!$E$5,'Assistenti_Tecnici 2^ Pos.Ec.'!I6,IF(Foglio2!$J$3=Foglio2!$E$6,'Assistenti_Amm.vo 2^ Pos.Ec.'!I6,0))</f>
        <v>0</v>
      </c>
      <c r="L6" s="248">
        <f>IF(Foglio2!$J$3=Foglio2!$E$5,'Assistenti_Tecnici 2^ Pos.Ec.'!J6,IF(Foglio2!$J$3=Foglio2!$E$6,'Assistenti_Amm.vo 2^ Pos.Ec.'!J6,0))</f>
        <v>0</v>
      </c>
      <c r="M6" s="249">
        <f>IF(Foglio2!$J$3=Foglio2!$E$5,'Assistenti_Tecnici 2^ Pos.Ec.'!K6,IF(Foglio2!$J$3=Foglio2!$E$6,'Assistenti_Amm.vo 2^ Pos.Ec.'!K6,0))</f>
        <v>0</v>
      </c>
      <c r="N6" s="250">
        <f>IF(Foglio2!$J$3=Foglio2!$E$5,'Assistenti_Tecnici 2^ Pos.Ec.'!L6,IF(Foglio2!$J$3=Foglio2!$E$6,'Assistenti_Amm.vo 2^ Pos.Ec.'!L6,0))</f>
        <v>0</v>
      </c>
      <c r="O6" s="251"/>
      <c r="P6" s="252">
        <f>IF(Foglio2!$J$3=Foglio2!$E$5,'Assistenti_Tecnici 2^ Pos.Ec.'!N6,IF(Foglio2!$J$3=Foglio2!$E$6,'Assistenti_Amm.vo 2^ Pos.Ec.'!N6,0))</f>
        <v>0</v>
      </c>
      <c r="Q6" s="252">
        <f>IF(Foglio2!$J$3=Foglio2!$E$5,'Assistenti_Tecnici 2^ Pos.Ec.'!O6,IF(Foglio2!$J$3=Foglio2!$E$6,'Assistenti_Amm.vo 2^ Pos.Ec.'!O6,0))</f>
        <v>0</v>
      </c>
      <c r="R6" s="252">
        <f>IF(Foglio2!$J$3=Foglio2!$E$5,'Assistenti_Tecnici 2^ Pos.Ec.'!P6,IF(Foglio2!$J$3=Foglio2!$E$6,'Assistenti_Amm.vo 2^ Pos.Ec.'!P6,0))</f>
        <v>0</v>
      </c>
      <c r="S6" s="252">
        <f>IF(Foglio2!$J$3=Foglio2!$E$5,'Assistenti_Tecnici 2^ Pos.Ec.'!Q6,IF(Foglio2!$J$3=Foglio2!$E$6,'Assistenti_Amm.vo 2^ Pos.Ec.'!Q6,0))</f>
        <v>0</v>
      </c>
      <c r="T6" s="252">
        <f>IF(Foglio2!$J$3=Foglio2!$E$5,'Assistenti_Tecnici 2^ Pos.Ec.'!R6,IF(Foglio2!$J$3=Foglio2!$E$6,'Assistenti_Amm.vo 2^ Pos.Ec.'!R6,0))</f>
        <v>0</v>
      </c>
      <c r="U6" s="252">
        <f>(P6)/12*0.8</f>
        <v>0</v>
      </c>
      <c r="V6" s="252">
        <f>(P6+R6)/12*0.8</f>
        <v>0</v>
      </c>
      <c r="W6" s="253" t="str">
        <f>"Fascia Da "&amp;F6&amp;" a "&amp;F7&amp;" Decorrenza "&amp;DAY(C6)&amp;"/"&amp;MONTH(C6)&amp;"/"&amp;YEAR(C6)</f>
        <v>Fascia Da 0 a 2 Decorrenza 1/1/2006</v>
      </c>
    </row>
    <row r="7" spans="1:23" ht="9" customHeight="1" x14ac:dyDescent="0.2">
      <c r="B7" s="245">
        <f t="shared" ref="B7:B98" si="1">B6+1</f>
        <v>38719</v>
      </c>
      <c r="C7" s="376"/>
      <c r="D7" s="376"/>
      <c r="E7" s="254" t="s">
        <v>4</v>
      </c>
      <c r="F7" s="255">
        <v>2</v>
      </c>
      <c r="G7" s="256">
        <f t="shared" ref="G7:V7" si="2">G6*1936.27</f>
        <v>0</v>
      </c>
      <c r="H7" s="256">
        <f t="shared" ref="H7:T7" si="3">H6*1936.27</f>
        <v>0</v>
      </c>
      <c r="I7" s="256">
        <f t="shared" si="3"/>
        <v>0</v>
      </c>
      <c r="J7" s="256">
        <f t="shared" si="3"/>
        <v>0</v>
      </c>
      <c r="K7" s="256">
        <f t="shared" si="3"/>
        <v>0</v>
      </c>
      <c r="L7" s="257">
        <f t="shared" si="3"/>
        <v>0</v>
      </c>
      <c r="M7" s="256">
        <f t="shared" si="3"/>
        <v>0</v>
      </c>
      <c r="N7" s="258">
        <f t="shared" si="3"/>
        <v>0</v>
      </c>
      <c r="O7" s="183"/>
      <c r="P7" s="184">
        <f t="shared" si="3"/>
        <v>0</v>
      </c>
      <c r="Q7" s="184">
        <f t="shared" si="3"/>
        <v>0</v>
      </c>
      <c r="R7" s="184">
        <f t="shared" si="3"/>
        <v>0</v>
      </c>
      <c r="S7" s="184">
        <f t="shared" si="3"/>
        <v>0</v>
      </c>
      <c r="T7" s="184">
        <f t="shared" si="3"/>
        <v>0</v>
      </c>
      <c r="U7" s="184">
        <f t="shared" si="2"/>
        <v>0</v>
      </c>
      <c r="V7" s="184">
        <f t="shared" si="2"/>
        <v>0</v>
      </c>
    </row>
    <row r="8" spans="1:23" ht="12.75" customHeight="1" x14ac:dyDescent="0.2">
      <c r="A8" s="104">
        <f>IF(Foglio2!$J$7=1,TRUNC(V8,0),TRUNC(U8,0))</f>
        <v>0</v>
      </c>
      <c r="B8" s="245">
        <f t="shared" si="1"/>
        <v>38720</v>
      </c>
      <c r="C8" s="377">
        <v>38718</v>
      </c>
      <c r="D8" s="377">
        <v>39082</v>
      </c>
      <c r="E8" s="259" t="s">
        <v>3</v>
      </c>
      <c r="F8" s="260">
        <v>3</v>
      </c>
      <c r="G8" s="248">
        <f>IF(Foglio2!$J$3=Foglio2!$E$5,'Assistenti_Tecnici 2^ Pos.Ec.'!E8,IF(Foglio2!$J$3=Foglio2!$E$6,'Assistenti_Amm.vo 2^ Pos.Ec.'!E8,0))</f>
        <v>0</v>
      </c>
      <c r="H8" s="248">
        <f>IF(Foglio2!$J$3=Foglio2!$E$5,'Assistenti_Tecnici 2^ Pos.Ec.'!F8,IF(Foglio2!$J$3=Foglio2!$E$6,'Assistenti_Amm.vo 2^ Pos.Ec.'!F8,0))</f>
        <v>0</v>
      </c>
      <c r="I8" s="248">
        <f>IF(Foglio2!$J$3=Foglio2!$E$5,'Assistenti_Tecnici 2^ Pos.Ec.'!G8,IF(Foglio2!$J$3=Foglio2!$E$6,'Assistenti_Amm.vo 2^ Pos.Ec.'!G8,0))</f>
        <v>0</v>
      </c>
      <c r="J8" s="248">
        <f>IF(Foglio2!$J$3=Foglio2!$E$5,'Assistenti_Tecnici 2^ Pos.Ec.'!H8,IF(Foglio2!$J$3=Foglio2!$E$6,'Assistenti_Amm.vo 2^ Pos.Ec.'!H8,0))</f>
        <v>0</v>
      </c>
      <c r="K8" s="248">
        <f>IF(Foglio2!$J$3=Foglio2!$E$5,'Assistenti_Tecnici 2^ Pos.Ec.'!I8,IF(Foglio2!$J$3=Foglio2!$E$6,'Assistenti_Amm.vo 2^ Pos.Ec.'!I8,0))</f>
        <v>0</v>
      </c>
      <c r="L8" s="248">
        <f>IF(Foglio2!$J$3=Foglio2!$E$5,'Assistenti_Tecnici 2^ Pos.Ec.'!J8,IF(Foglio2!$J$3=Foglio2!$E$6,'Assistenti_Amm.vo 2^ Pos.Ec.'!J8,0))</f>
        <v>0</v>
      </c>
      <c r="M8" s="249">
        <f>IF(Foglio2!$J$3=Foglio2!$E$5,'Assistenti_Tecnici 2^ Pos.Ec.'!K8,IF(Foglio2!$J$3=Foglio2!$E$6,'Assistenti_Amm.vo 2^ Pos.Ec.'!K8,0))</f>
        <v>0</v>
      </c>
      <c r="N8" s="250">
        <f>IF(Foglio2!$J$3=Foglio2!$E$5,'Assistenti_Tecnici 2^ Pos.Ec.'!L8,IF(Foglio2!$J$3=Foglio2!$E$6,'Assistenti_Amm.vo 2^ Pos.Ec.'!L8,0))</f>
        <v>0</v>
      </c>
      <c r="O8" s="251"/>
      <c r="P8" s="252">
        <f>IF(Foglio2!$J$3=Foglio2!$E$5,'Assistenti_Tecnici 2^ Pos.Ec.'!N8,IF(Foglio2!$J$3=Foglio2!$E$6,'Assistenti_Amm.vo 2^ Pos.Ec.'!N8,0))</f>
        <v>0</v>
      </c>
      <c r="Q8" s="252">
        <f>IF(Foglio2!$J$3=Foglio2!$E$5,'Assistenti_Tecnici 2^ Pos.Ec.'!O8,IF(Foglio2!$J$3=Foglio2!$E$6,'Assistenti_Amm.vo 2^ Pos.Ec.'!O8,0))</f>
        <v>0</v>
      </c>
      <c r="R8" s="252">
        <f>IF(Foglio2!$J$3=Foglio2!$E$5,'Assistenti_Tecnici 2^ Pos.Ec.'!P8,IF(Foglio2!$J$3=Foglio2!$E$6,'Assistenti_Amm.vo 2^ Pos.Ec.'!P8,0))</f>
        <v>0</v>
      </c>
      <c r="S8" s="252">
        <f>IF(Foglio2!$J$3=Foglio2!$E$5,'Assistenti_Tecnici 2^ Pos.Ec.'!Q8,IF(Foglio2!$J$3=Foglio2!$E$6,'Assistenti_Amm.vo 2^ Pos.Ec.'!Q8,0))</f>
        <v>0</v>
      </c>
      <c r="T8" s="252">
        <f>IF(Foglio2!$J$3=Foglio2!$E$5,'Assistenti_Tecnici 2^ Pos.Ec.'!R8,IF(Foglio2!$J$3=Foglio2!$E$6,'Assistenti_Amm.vo 2^ Pos.Ec.'!R8,0))</f>
        <v>0</v>
      </c>
      <c r="U8" s="252">
        <f t="shared" ref="U8" si="4">(P8)/12*0.8</f>
        <v>0</v>
      </c>
      <c r="V8" s="252">
        <f t="shared" ref="V8" si="5">(P8+R8)/12*0.8</f>
        <v>0</v>
      </c>
      <c r="W8" s="253" t="str">
        <f>"Fascia Da "&amp;F8&amp;" a "&amp;F9&amp;" Decorrenza "&amp;DAY(C6)&amp;"/"&amp;MONTH(C6)&amp;"/"&amp;YEAR(C6)</f>
        <v>Fascia Da 3 a 8 Decorrenza 1/1/2006</v>
      </c>
    </row>
    <row r="9" spans="1:23" ht="9" customHeight="1" x14ac:dyDescent="0.2">
      <c r="B9" s="245">
        <f t="shared" si="1"/>
        <v>38721</v>
      </c>
      <c r="C9" s="377"/>
      <c r="D9" s="377"/>
      <c r="E9" s="254" t="s">
        <v>4</v>
      </c>
      <c r="F9" s="255">
        <v>8</v>
      </c>
      <c r="G9" s="256">
        <f t="shared" ref="G9:N9" si="6">G8*1936.27</f>
        <v>0</v>
      </c>
      <c r="H9" s="256">
        <f t="shared" si="6"/>
        <v>0</v>
      </c>
      <c r="I9" s="256">
        <f t="shared" si="6"/>
        <v>0</v>
      </c>
      <c r="J9" s="256">
        <f t="shared" si="6"/>
        <v>0</v>
      </c>
      <c r="K9" s="256">
        <f t="shared" si="6"/>
        <v>0</v>
      </c>
      <c r="L9" s="257">
        <f t="shared" si="6"/>
        <v>0</v>
      </c>
      <c r="M9" s="256">
        <f t="shared" si="6"/>
        <v>0</v>
      </c>
      <c r="N9" s="258">
        <f t="shared" si="6"/>
        <v>0</v>
      </c>
      <c r="O9" s="183"/>
      <c r="P9" s="184">
        <f t="shared" ref="P9:V9" si="7">P8*1936.27</f>
        <v>0</v>
      </c>
      <c r="Q9" s="184">
        <f t="shared" si="7"/>
        <v>0</v>
      </c>
      <c r="R9" s="184">
        <f t="shared" si="7"/>
        <v>0</v>
      </c>
      <c r="S9" s="184">
        <f t="shared" si="7"/>
        <v>0</v>
      </c>
      <c r="T9" s="184">
        <f t="shared" si="7"/>
        <v>0</v>
      </c>
      <c r="U9" s="184">
        <f t="shared" si="7"/>
        <v>0</v>
      </c>
      <c r="V9" s="184">
        <f t="shared" si="7"/>
        <v>0</v>
      </c>
    </row>
    <row r="10" spans="1:23" ht="12.75" customHeight="1" x14ac:dyDescent="0.2">
      <c r="A10" s="104">
        <f>IF(Foglio2!$J$7=1,TRUNC(V10,0),TRUNC(U10,0))</f>
        <v>0</v>
      </c>
      <c r="B10" s="245">
        <f t="shared" si="1"/>
        <v>38722</v>
      </c>
      <c r="C10" s="377"/>
      <c r="D10" s="377"/>
      <c r="E10" s="259" t="s">
        <v>3</v>
      </c>
      <c r="F10" s="260">
        <v>9</v>
      </c>
      <c r="G10" s="248">
        <f>IF(Foglio2!$J$3=Foglio2!$E$5,'Assistenti_Tecnici 2^ Pos.Ec.'!E10,IF(Foglio2!$J$3=Foglio2!$E$6,'Assistenti_Amm.vo 2^ Pos.Ec.'!E10,0))</f>
        <v>0</v>
      </c>
      <c r="H10" s="248">
        <f>IF(Foglio2!$J$3=Foglio2!$E$5,'Assistenti_Tecnici 2^ Pos.Ec.'!F10,IF(Foglio2!$J$3=Foglio2!$E$6,'Assistenti_Amm.vo 2^ Pos.Ec.'!F10,0))</f>
        <v>0</v>
      </c>
      <c r="I10" s="248">
        <f>IF(Foglio2!$J$3=Foglio2!$E$5,'Assistenti_Tecnici 2^ Pos.Ec.'!G10,IF(Foglio2!$J$3=Foglio2!$E$6,'Assistenti_Amm.vo 2^ Pos.Ec.'!G10,0))</f>
        <v>0</v>
      </c>
      <c r="J10" s="248">
        <f>IF(Foglio2!$J$3=Foglio2!$E$5,'Assistenti_Tecnici 2^ Pos.Ec.'!H10,IF(Foglio2!$J$3=Foglio2!$E$6,'Assistenti_Amm.vo 2^ Pos.Ec.'!H10,0))</f>
        <v>0</v>
      </c>
      <c r="K10" s="248">
        <f>IF(Foglio2!$J$3=Foglio2!$E$5,'Assistenti_Tecnici 2^ Pos.Ec.'!I10,IF(Foglio2!$J$3=Foglio2!$E$6,'Assistenti_Amm.vo 2^ Pos.Ec.'!I10,0))</f>
        <v>0</v>
      </c>
      <c r="L10" s="248">
        <f>IF(Foglio2!$J$3=Foglio2!$E$5,'Assistenti_Tecnici 2^ Pos.Ec.'!J10,IF(Foglio2!$J$3=Foglio2!$E$6,'Assistenti_Amm.vo 2^ Pos.Ec.'!J10,0))</f>
        <v>0</v>
      </c>
      <c r="M10" s="249">
        <f>IF(Foglio2!$J$3=Foglio2!$E$5,'Assistenti_Tecnici 2^ Pos.Ec.'!K10,IF(Foglio2!$J$3=Foglio2!$E$6,'Assistenti_Amm.vo 2^ Pos.Ec.'!K10,0))</f>
        <v>0</v>
      </c>
      <c r="N10" s="250">
        <f>IF(Foglio2!$J$3=Foglio2!$E$5,'Assistenti_Tecnici 2^ Pos.Ec.'!L10,IF(Foglio2!$J$3=Foglio2!$E$6,'Assistenti_Amm.vo 2^ Pos.Ec.'!L10,0))</f>
        <v>0</v>
      </c>
      <c r="O10" s="251"/>
      <c r="P10" s="252">
        <f>IF(Foglio2!$J$3=Foglio2!$E$5,'Assistenti_Tecnici 2^ Pos.Ec.'!N10,IF(Foglio2!$J$3=Foglio2!$E$6,'Assistenti_Amm.vo 2^ Pos.Ec.'!N10,0))</f>
        <v>0</v>
      </c>
      <c r="Q10" s="252">
        <f>IF(Foglio2!$J$3=Foglio2!$E$5,'Assistenti_Tecnici 2^ Pos.Ec.'!O10,IF(Foglio2!$J$3=Foglio2!$E$6,'Assistenti_Amm.vo 2^ Pos.Ec.'!O10,0))</f>
        <v>0</v>
      </c>
      <c r="R10" s="252">
        <f>IF(Foglio2!$J$3=Foglio2!$E$5,'Assistenti_Tecnici 2^ Pos.Ec.'!P10,IF(Foglio2!$J$3=Foglio2!$E$6,'Assistenti_Amm.vo 2^ Pos.Ec.'!P10,0))</f>
        <v>0</v>
      </c>
      <c r="S10" s="252">
        <f>IF(Foglio2!$J$3=Foglio2!$E$5,'Assistenti_Tecnici 2^ Pos.Ec.'!Q10,IF(Foglio2!$J$3=Foglio2!$E$6,'Assistenti_Amm.vo 2^ Pos.Ec.'!Q10,0))</f>
        <v>0</v>
      </c>
      <c r="T10" s="252">
        <f>IF(Foglio2!$J$3=Foglio2!$E$5,'Assistenti_Tecnici 2^ Pos.Ec.'!R10,IF(Foglio2!$J$3=Foglio2!$E$6,'Assistenti_Amm.vo 2^ Pos.Ec.'!R10,0))</f>
        <v>0</v>
      </c>
      <c r="U10" s="252">
        <f t="shared" ref="U10" si="8">(P10)/12*0.8</f>
        <v>0</v>
      </c>
      <c r="V10" s="252">
        <f t="shared" ref="V10" si="9">(P10+R10)/12*0.8</f>
        <v>0</v>
      </c>
      <c r="W10" s="253" t="str">
        <f>"Fascia Da "&amp;F10&amp;" a "&amp;F11&amp;" Decorrenza "&amp;DAY(C6)&amp;"/"&amp;MONTH(C6)&amp;"/"&amp;YEAR(C6)</f>
        <v>Fascia Da 9 a 14 Decorrenza 1/1/2006</v>
      </c>
    </row>
    <row r="11" spans="1:23" ht="9" customHeight="1" x14ac:dyDescent="0.2">
      <c r="B11" s="245">
        <f t="shared" si="1"/>
        <v>38723</v>
      </c>
      <c r="C11" s="377"/>
      <c r="D11" s="377"/>
      <c r="E11" s="254" t="s">
        <v>4</v>
      </c>
      <c r="F11" s="255">
        <v>14</v>
      </c>
      <c r="G11" s="256">
        <f t="shared" ref="G11:N11" si="10">G10*1936.27</f>
        <v>0</v>
      </c>
      <c r="H11" s="256">
        <f t="shared" si="10"/>
        <v>0</v>
      </c>
      <c r="I11" s="256">
        <f t="shared" si="10"/>
        <v>0</v>
      </c>
      <c r="J11" s="256">
        <f t="shared" si="10"/>
        <v>0</v>
      </c>
      <c r="K11" s="256">
        <f t="shared" si="10"/>
        <v>0</v>
      </c>
      <c r="L11" s="257">
        <f t="shared" si="10"/>
        <v>0</v>
      </c>
      <c r="M11" s="256">
        <f t="shared" si="10"/>
        <v>0</v>
      </c>
      <c r="N11" s="258">
        <f t="shared" si="10"/>
        <v>0</v>
      </c>
      <c r="O11" s="183"/>
      <c r="P11" s="184">
        <f t="shared" ref="P11:V11" si="11">P10*1936.27</f>
        <v>0</v>
      </c>
      <c r="Q11" s="184">
        <f t="shared" si="11"/>
        <v>0</v>
      </c>
      <c r="R11" s="184">
        <f t="shared" si="11"/>
        <v>0</v>
      </c>
      <c r="S11" s="184">
        <f t="shared" si="11"/>
        <v>0</v>
      </c>
      <c r="T11" s="184">
        <f t="shared" si="11"/>
        <v>0</v>
      </c>
      <c r="U11" s="184">
        <f t="shared" si="11"/>
        <v>0</v>
      </c>
      <c r="V11" s="184">
        <f t="shared" si="11"/>
        <v>0</v>
      </c>
    </row>
    <row r="12" spans="1:23" ht="12.75" customHeight="1" x14ac:dyDescent="0.2">
      <c r="A12" s="104">
        <f>IF(Foglio2!$J$7=1,TRUNC(V12,0),TRUNC(U12,0))</f>
        <v>0</v>
      </c>
      <c r="B12" s="245">
        <f t="shared" si="1"/>
        <v>38724</v>
      </c>
      <c r="C12" s="377"/>
      <c r="D12" s="377"/>
      <c r="E12" s="259" t="s">
        <v>3</v>
      </c>
      <c r="F12" s="260">
        <v>15</v>
      </c>
      <c r="G12" s="248">
        <f>IF(Foglio2!$J$3=Foglio2!$E$5,'Assistenti_Tecnici 2^ Pos.Ec.'!E12,IF(Foglio2!$J$3=Foglio2!$E$6,'Assistenti_Amm.vo 2^ Pos.Ec.'!E12,0))</f>
        <v>0</v>
      </c>
      <c r="H12" s="248">
        <f>IF(Foglio2!$J$3=Foglio2!$E$5,'Assistenti_Tecnici 2^ Pos.Ec.'!F12,IF(Foglio2!$J$3=Foglio2!$E$6,'Assistenti_Amm.vo 2^ Pos.Ec.'!F12,0))</f>
        <v>0</v>
      </c>
      <c r="I12" s="248">
        <f>IF(Foglio2!$J$3=Foglio2!$E$5,'Assistenti_Tecnici 2^ Pos.Ec.'!G12,IF(Foglio2!$J$3=Foglio2!$E$6,'Assistenti_Amm.vo 2^ Pos.Ec.'!G12,0))</f>
        <v>0</v>
      </c>
      <c r="J12" s="248">
        <f>IF(Foglio2!$J$3=Foglio2!$E$5,'Assistenti_Tecnici 2^ Pos.Ec.'!H12,IF(Foglio2!$J$3=Foglio2!$E$6,'Assistenti_Amm.vo 2^ Pos.Ec.'!H12,0))</f>
        <v>0</v>
      </c>
      <c r="K12" s="248">
        <f>IF(Foglio2!$J$3=Foglio2!$E$5,'Assistenti_Tecnici 2^ Pos.Ec.'!I12,IF(Foglio2!$J$3=Foglio2!$E$6,'Assistenti_Amm.vo 2^ Pos.Ec.'!I12,0))</f>
        <v>0</v>
      </c>
      <c r="L12" s="248">
        <f>IF(Foglio2!$J$3=Foglio2!$E$5,'Assistenti_Tecnici 2^ Pos.Ec.'!J12,IF(Foglio2!$J$3=Foglio2!$E$6,'Assistenti_Amm.vo 2^ Pos.Ec.'!J12,0))</f>
        <v>0</v>
      </c>
      <c r="M12" s="249">
        <f>IF(Foglio2!$J$3=Foglio2!$E$5,'Assistenti_Tecnici 2^ Pos.Ec.'!K12,IF(Foglio2!$J$3=Foglio2!$E$6,'Assistenti_Amm.vo 2^ Pos.Ec.'!K12,0))</f>
        <v>0</v>
      </c>
      <c r="N12" s="250">
        <f>IF(Foglio2!$J$3=Foglio2!$E$5,'Assistenti_Tecnici 2^ Pos.Ec.'!L12,IF(Foglio2!$J$3=Foglio2!$E$6,'Assistenti_Amm.vo 2^ Pos.Ec.'!L12,0))</f>
        <v>0</v>
      </c>
      <c r="O12" s="251"/>
      <c r="P12" s="252">
        <f>IF(Foglio2!$J$3=Foglio2!$E$5,'Assistenti_Tecnici 2^ Pos.Ec.'!N12,IF(Foglio2!$J$3=Foglio2!$E$6,'Assistenti_Amm.vo 2^ Pos.Ec.'!N12,0))</f>
        <v>0</v>
      </c>
      <c r="Q12" s="252">
        <f>IF(Foglio2!$J$3=Foglio2!$E$5,'Assistenti_Tecnici 2^ Pos.Ec.'!O12,IF(Foglio2!$J$3=Foglio2!$E$6,'Assistenti_Amm.vo 2^ Pos.Ec.'!O12,0))</f>
        <v>0</v>
      </c>
      <c r="R12" s="252">
        <f>IF(Foglio2!$J$3=Foglio2!$E$5,'Assistenti_Tecnici 2^ Pos.Ec.'!P12,IF(Foglio2!$J$3=Foglio2!$E$6,'Assistenti_Amm.vo 2^ Pos.Ec.'!P12,0))</f>
        <v>0</v>
      </c>
      <c r="S12" s="252">
        <f>IF(Foglio2!$J$3=Foglio2!$E$5,'Assistenti_Tecnici 2^ Pos.Ec.'!Q12,IF(Foglio2!$J$3=Foglio2!$E$6,'Assistenti_Amm.vo 2^ Pos.Ec.'!Q12,0))</f>
        <v>0</v>
      </c>
      <c r="T12" s="252">
        <f>IF(Foglio2!$J$3=Foglio2!$E$5,'Assistenti_Tecnici 2^ Pos.Ec.'!R12,IF(Foglio2!$J$3=Foglio2!$E$6,'Assistenti_Amm.vo 2^ Pos.Ec.'!R12,0))</f>
        <v>0</v>
      </c>
      <c r="U12" s="252">
        <f t="shared" ref="U12" si="12">(P12)/12*0.8</f>
        <v>0</v>
      </c>
      <c r="V12" s="252">
        <f t="shared" ref="V12" si="13">(P12+R12)/12*0.8</f>
        <v>0</v>
      </c>
      <c r="W12" s="253" t="str">
        <f>"Fascia Da "&amp;F12&amp;" a "&amp;F13&amp;" Decorrenza "&amp;DAY(C6)&amp;"/"&amp;MONTH(C6)&amp;"/"&amp;YEAR(C6)</f>
        <v>Fascia Da 15 a 20 Decorrenza 1/1/2006</v>
      </c>
    </row>
    <row r="13" spans="1:23" ht="9" customHeight="1" x14ac:dyDescent="0.2">
      <c r="B13" s="245">
        <f t="shared" si="1"/>
        <v>38725</v>
      </c>
      <c r="C13" s="377"/>
      <c r="D13" s="377"/>
      <c r="E13" s="254" t="s">
        <v>4</v>
      </c>
      <c r="F13" s="255">
        <v>20</v>
      </c>
      <c r="G13" s="256">
        <f t="shared" ref="G13:N13" si="14">G12*1936.27</f>
        <v>0</v>
      </c>
      <c r="H13" s="256">
        <f t="shared" si="14"/>
        <v>0</v>
      </c>
      <c r="I13" s="256">
        <f t="shared" si="14"/>
        <v>0</v>
      </c>
      <c r="J13" s="256">
        <f t="shared" si="14"/>
        <v>0</v>
      </c>
      <c r="K13" s="256">
        <f t="shared" si="14"/>
        <v>0</v>
      </c>
      <c r="L13" s="257">
        <f t="shared" si="14"/>
        <v>0</v>
      </c>
      <c r="M13" s="256">
        <f t="shared" si="14"/>
        <v>0</v>
      </c>
      <c r="N13" s="258">
        <f t="shared" si="14"/>
        <v>0</v>
      </c>
      <c r="O13" s="183"/>
      <c r="P13" s="184">
        <f t="shared" ref="P13:V13" si="15">P12*1936.27</f>
        <v>0</v>
      </c>
      <c r="Q13" s="184">
        <f t="shared" si="15"/>
        <v>0</v>
      </c>
      <c r="R13" s="184">
        <f t="shared" si="15"/>
        <v>0</v>
      </c>
      <c r="S13" s="184">
        <f t="shared" si="15"/>
        <v>0</v>
      </c>
      <c r="T13" s="184">
        <f t="shared" si="15"/>
        <v>0</v>
      </c>
      <c r="U13" s="184">
        <f t="shared" si="15"/>
        <v>0</v>
      </c>
      <c r="V13" s="184">
        <f t="shared" si="15"/>
        <v>0</v>
      </c>
    </row>
    <row r="14" spans="1:23" ht="12.75" customHeight="1" x14ac:dyDescent="0.2">
      <c r="A14" s="104">
        <f>IF(Foglio2!$J$7=1,TRUNC(V14,0),TRUNC(U14,0))</f>
        <v>0</v>
      </c>
      <c r="B14" s="245">
        <f t="shared" si="1"/>
        <v>38726</v>
      </c>
      <c r="C14" s="377"/>
      <c r="D14" s="377"/>
      <c r="E14" s="259" t="s">
        <v>3</v>
      </c>
      <c r="F14" s="260">
        <v>21</v>
      </c>
      <c r="G14" s="248">
        <f>IF(Foglio2!$J$3=Foglio2!$E$5,'Assistenti_Tecnici 2^ Pos.Ec.'!E14,IF(Foglio2!$J$3=Foglio2!$E$6,'Assistenti_Amm.vo 2^ Pos.Ec.'!E14,0))</f>
        <v>0</v>
      </c>
      <c r="H14" s="248">
        <f>IF(Foglio2!$J$3=Foglio2!$E$5,'Assistenti_Tecnici 2^ Pos.Ec.'!F14,IF(Foglio2!$J$3=Foglio2!$E$6,'Assistenti_Amm.vo 2^ Pos.Ec.'!F14,0))</f>
        <v>0</v>
      </c>
      <c r="I14" s="248">
        <f>IF(Foglio2!$J$3=Foglio2!$E$5,'Assistenti_Tecnici 2^ Pos.Ec.'!G14,IF(Foglio2!$J$3=Foglio2!$E$6,'Assistenti_Amm.vo 2^ Pos.Ec.'!G14,0))</f>
        <v>0</v>
      </c>
      <c r="J14" s="248">
        <f>IF(Foglio2!$J$3=Foglio2!$E$5,'Assistenti_Tecnici 2^ Pos.Ec.'!H14,IF(Foglio2!$J$3=Foglio2!$E$6,'Assistenti_Amm.vo 2^ Pos.Ec.'!H14,0))</f>
        <v>0</v>
      </c>
      <c r="K14" s="248">
        <f>IF(Foglio2!$J$3=Foglio2!$E$5,'Assistenti_Tecnici 2^ Pos.Ec.'!I14,IF(Foglio2!$J$3=Foglio2!$E$6,'Assistenti_Amm.vo 2^ Pos.Ec.'!I14,0))</f>
        <v>0</v>
      </c>
      <c r="L14" s="248">
        <f>IF(Foglio2!$J$3=Foglio2!$E$5,'Assistenti_Tecnici 2^ Pos.Ec.'!J14,IF(Foglio2!$J$3=Foglio2!$E$6,'Assistenti_Amm.vo 2^ Pos.Ec.'!J14,0))</f>
        <v>0</v>
      </c>
      <c r="M14" s="249">
        <f>IF(Foglio2!$J$3=Foglio2!$E$5,'Assistenti_Tecnici 2^ Pos.Ec.'!K14,IF(Foglio2!$J$3=Foglio2!$E$6,'Assistenti_Amm.vo 2^ Pos.Ec.'!K14,0))</f>
        <v>0</v>
      </c>
      <c r="N14" s="250">
        <f>IF(Foglio2!$J$3=Foglio2!$E$5,'Assistenti_Tecnici 2^ Pos.Ec.'!L14,IF(Foglio2!$J$3=Foglio2!$E$6,'Assistenti_Amm.vo 2^ Pos.Ec.'!L14,0))</f>
        <v>0</v>
      </c>
      <c r="O14" s="251"/>
      <c r="P14" s="252">
        <f>IF(Foglio2!$J$3=Foglio2!$E$5,'Assistenti_Tecnici 2^ Pos.Ec.'!N14,IF(Foglio2!$J$3=Foglio2!$E$6,'Assistenti_Amm.vo 2^ Pos.Ec.'!N14,0))</f>
        <v>0</v>
      </c>
      <c r="Q14" s="252">
        <f>IF(Foglio2!$J$3=Foglio2!$E$5,'Assistenti_Tecnici 2^ Pos.Ec.'!O14,IF(Foglio2!$J$3=Foglio2!$E$6,'Assistenti_Amm.vo 2^ Pos.Ec.'!O14,0))</f>
        <v>0</v>
      </c>
      <c r="R14" s="252">
        <f>IF(Foglio2!$J$3=Foglio2!$E$5,'Assistenti_Tecnici 2^ Pos.Ec.'!P14,IF(Foglio2!$J$3=Foglio2!$E$6,'Assistenti_Amm.vo 2^ Pos.Ec.'!P14,0))</f>
        <v>0</v>
      </c>
      <c r="S14" s="252">
        <f>IF(Foglio2!$J$3=Foglio2!$E$5,'Assistenti_Tecnici 2^ Pos.Ec.'!Q14,IF(Foglio2!$J$3=Foglio2!$E$6,'Assistenti_Amm.vo 2^ Pos.Ec.'!Q14,0))</f>
        <v>0</v>
      </c>
      <c r="T14" s="252">
        <f>IF(Foglio2!$J$3=Foglio2!$E$5,'Assistenti_Tecnici 2^ Pos.Ec.'!R14,IF(Foglio2!$J$3=Foglio2!$E$6,'Assistenti_Amm.vo 2^ Pos.Ec.'!R14,0))</f>
        <v>0</v>
      </c>
      <c r="U14" s="252">
        <f t="shared" ref="U14" si="16">(P14)/12*0.8</f>
        <v>0</v>
      </c>
      <c r="V14" s="252">
        <f t="shared" ref="V14" si="17">(P14+R14)/12*0.8</f>
        <v>0</v>
      </c>
      <c r="W14" s="253" t="str">
        <f>"Fascia Da "&amp;F14&amp;" a "&amp;F15&amp;" Decorrenza "&amp;DAY(C6)&amp;"/"&amp;MONTH(C6)&amp;"/"&amp;YEAR(C6)</f>
        <v>Fascia Da 21 a 27 Decorrenza 1/1/2006</v>
      </c>
    </row>
    <row r="15" spans="1:23" ht="9" customHeight="1" x14ac:dyDescent="0.2">
      <c r="B15" s="245">
        <f t="shared" si="1"/>
        <v>38727</v>
      </c>
      <c r="C15" s="377"/>
      <c r="D15" s="377"/>
      <c r="E15" s="254" t="s">
        <v>4</v>
      </c>
      <c r="F15" s="255">
        <v>27</v>
      </c>
      <c r="G15" s="256">
        <f t="shared" ref="G15:N15" si="18">G14*1936.27</f>
        <v>0</v>
      </c>
      <c r="H15" s="256">
        <f t="shared" si="18"/>
        <v>0</v>
      </c>
      <c r="I15" s="256">
        <f t="shared" si="18"/>
        <v>0</v>
      </c>
      <c r="J15" s="256">
        <f t="shared" si="18"/>
        <v>0</v>
      </c>
      <c r="K15" s="256">
        <f t="shared" si="18"/>
        <v>0</v>
      </c>
      <c r="L15" s="257">
        <f t="shared" si="18"/>
        <v>0</v>
      </c>
      <c r="M15" s="256">
        <f t="shared" si="18"/>
        <v>0</v>
      </c>
      <c r="N15" s="258">
        <f t="shared" si="18"/>
        <v>0</v>
      </c>
      <c r="O15" s="183"/>
      <c r="P15" s="184">
        <f t="shared" ref="P15:V15" si="19">P14*1936.27</f>
        <v>0</v>
      </c>
      <c r="Q15" s="184">
        <f t="shared" si="19"/>
        <v>0</v>
      </c>
      <c r="R15" s="184">
        <f t="shared" si="19"/>
        <v>0</v>
      </c>
      <c r="S15" s="184">
        <f t="shared" si="19"/>
        <v>0</v>
      </c>
      <c r="T15" s="184">
        <f t="shared" si="19"/>
        <v>0</v>
      </c>
      <c r="U15" s="184">
        <f t="shared" si="19"/>
        <v>0</v>
      </c>
      <c r="V15" s="184">
        <f t="shared" si="19"/>
        <v>0</v>
      </c>
    </row>
    <row r="16" spans="1:23" ht="12.75" customHeight="1" x14ac:dyDescent="0.2">
      <c r="A16" s="104">
        <f>IF(Foglio2!$J$7=1,TRUNC(V16,0),TRUNC(U16,0))</f>
        <v>0</v>
      </c>
      <c r="B16" s="245">
        <f t="shared" si="1"/>
        <v>38728</v>
      </c>
      <c r="C16" s="377"/>
      <c r="D16" s="377"/>
      <c r="E16" s="259" t="s">
        <v>3</v>
      </c>
      <c r="F16" s="260">
        <v>28</v>
      </c>
      <c r="G16" s="248">
        <f>IF(Foglio2!$J$3=Foglio2!$E$5,'Assistenti_Tecnici 2^ Pos.Ec.'!E16,IF(Foglio2!$J$3=Foglio2!$E$6,'Assistenti_Amm.vo 2^ Pos.Ec.'!E16,0))</f>
        <v>0</v>
      </c>
      <c r="H16" s="248">
        <f>IF(Foglio2!$J$3=Foglio2!$E$5,'Assistenti_Tecnici 2^ Pos.Ec.'!F16,IF(Foglio2!$J$3=Foglio2!$E$6,'Assistenti_Amm.vo 2^ Pos.Ec.'!F16,0))</f>
        <v>0</v>
      </c>
      <c r="I16" s="248">
        <f>IF(Foglio2!$J$3=Foglio2!$E$5,'Assistenti_Tecnici 2^ Pos.Ec.'!G16,IF(Foglio2!$J$3=Foglio2!$E$6,'Assistenti_Amm.vo 2^ Pos.Ec.'!G16,0))</f>
        <v>0</v>
      </c>
      <c r="J16" s="248">
        <f>IF(Foglio2!$J$3=Foglio2!$E$5,'Assistenti_Tecnici 2^ Pos.Ec.'!H16,IF(Foglio2!$J$3=Foglio2!$E$6,'Assistenti_Amm.vo 2^ Pos.Ec.'!H16,0))</f>
        <v>0</v>
      </c>
      <c r="K16" s="248">
        <f>IF(Foglio2!$J$3=Foglio2!$E$5,'Assistenti_Tecnici 2^ Pos.Ec.'!I16,IF(Foglio2!$J$3=Foglio2!$E$6,'Assistenti_Amm.vo 2^ Pos.Ec.'!I16,0))</f>
        <v>0</v>
      </c>
      <c r="L16" s="248">
        <f>IF(Foglio2!$J$3=Foglio2!$E$5,'Assistenti_Tecnici 2^ Pos.Ec.'!J16,IF(Foglio2!$J$3=Foglio2!$E$6,'Assistenti_Amm.vo 2^ Pos.Ec.'!J16,0))</f>
        <v>0</v>
      </c>
      <c r="M16" s="249">
        <f>IF(Foglio2!$J$3=Foglio2!$E$5,'Assistenti_Tecnici 2^ Pos.Ec.'!K16,IF(Foglio2!$J$3=Foglio2!$E$6,'Assistenti_Amm.vo 2^ Pos.Ec.'!K16,0))</f>
        <v>0</v>
      </c>
      <c r="N16" s="250">
        <f>IF(Foglio2!$J$3=Foglio2!$E$5,'Assistenti_Tecnici 2^ Pos.Ec.'!L16,IF(Foglio2!$J$3=Foglio2!$E$6,'Assistenti_Amm.vo 2^ Pos.Ec.'!L16,0))</f>
        <v>0</v>
      </c>
      <c r="O16" s="251"/>
      <c r="P16" s="252">
        <f>IF(Foglio2!$J$3=Foglio2!$E$5,'Assistenti_Tecnici 2^ Pos.Ec.'!N16,IF(Foglio2!$J$3=Foglio2!$E$6,'Assistenti_Amm.vo 2^ Pos.Ec.'!N16,0))</f>
        <v>0</v>
      </c>
      <c r="Q16" s="252">
        <f>IF(Foglio2!$J$3=Foglio2!$E$5,'Assistenti_Tecnici 2^ Pos.Ec.'!O16,IF(Foglio2!$J$3=Foglio2!$E$6,'Assistenti_Amm.vo 2^ Pos.Ec.'!O16,0))</f>
        <v>0</v>
      </c>
      <c r="R16" s="252">
        <f>IF(Foglio2!$J$3=Foglio2!$E$5,'Assistenti_Tecnici 2^ Pos.Ec.'!P16,IF(Foglio2!$J$3=Foglio2!$E$6,'Assistenti_Amm.vo 2^ Pos.Ec.'!P16,0))</f>
        <v>0</v>
      </c>
      <c r="S16" s="252">
        <f>IF(Foglio2!$J$3=Foglio2!$E$5,'Assistenti_Tecnici 2^ Pos.Ec.'!Q16,IF(Foglio2!$J$3=Foglio2!$E$6,'Assistenti_Amm.vo 2^ Pos.Ec.'!Q16,0))</f>
        <v>0</v>
      </c>
      <c r="T16" s="252">
        <f>IF(Foglio2!$J$3=Foglio2!$E$5,'Assistenti_Tecnici 2^ Pos.Ec.'!R16,IF(Foglio2!$J$3=Foglio2!$E$6,'Assistenti_Amm.vo 2^ Pos.Ec.'!R16,0))</f>
        <v>0</v>
      </c>
      <c r="U16" s="252">
        <f t="shared" ref="U16" si="20">(P16)/12*0.8</f>
        <v>0</v>
      </c>
      <c r="V16" s="252">
        <f t="shared" ref="V16" si="21">(P16+R16)/12*0.8</f>
        <v>0</v>
      </c>
      <c r="W16" s="253" t="str">
        <f>"Fascia Da "&amp;F16&amp;" a "&amp;F17&amp;" Decorrenza "&amp;DAY(C6)&amp;"/"&amp;MONTH(C6)&amp;"/"&amp;YEAR(C6)</f>
        <v>Fascia Da 28 a 34 Decorrenza 1/1/2006</v>
      </c>
    </row>
    <row r="17" spans="1:23" ht="9" customHeight="1" x14ac:dyDescent="0.2">
      <c r="B17" s="245">
        <f t="shared" si="1"/>
        <v>38729</v>
      </c>
      <c r="C17" s="377"/>
      <c r="D17" s="377"/>
      <c r="E17" s="254" t="s">
        <v>4</v>
      </c>
      <c r="F17" s="255">
        <v>34</v>
      </c>
      <c r="G17" s="256">
        <f t="shared" ref="G17:N17" si="22">G16*1936.27</f>
        <v>0</v>
      </c>
      <c r="H17" s="256">
        <f t="shared" si="22"/>
        <v>0</v>
      </c>
      <c r="I17" s="256">
        <f t="shared" si="22"/>
        <v>0</v>
      </c>
      <c r="J17" s="256">
        <f t="shared" si="22"/>
        <v>0</v>
      </c>
      <c r="K17" s="256">
        <f t="shared" si="22"/>
        <v>0</v>
      </c>
      <c r="L17" s="257">
        <f t="shared" si="22"/>
        <v>0</v>
      </c>
      <c r="M17" s="256">
        <f t="shared" si="22"/>
        <v>0</v>
      </c>
      <c r="N17" s="258">
        <f t="shared" si="22"/>
        <v>0</v>
      </c>
      <c r="O17" s="183"/>
      <c r="P17" s="184">
        <f t="shared" ref="P17:V17" si="23">P16*1936.27</f>
        <v>0</v>
      </c>
      <c r="Q17" s="184">
        <f t="shared" si="23"/>
        <v>0</v>
      </c>
      <c r="R17" s="184">
        <f t="shared" si="23"/>
        <v>0</v>
      </c>
      <c r="S17" s="184">
        <f t="shared" si="23"/>
        <v>0</v>
      </c>
      <c r="T17" s="184">
        <f t="shared" si="23"/>
        <v>0</v>
      </c>
      <c r="U17" s="184">
        <f t="shared" si="23"/>
        <v>0</v>
      </c>
      <c r="V17" s="184">
        <f t="shared" si="23"/>
        <v>0</v>
      </c>
    </row>
    <row r="18" spans="1:23" ht="12.75" customHeight="1" x14ac:dyDescent="0.2">
      <c r="A18" s="104">
        <f>IF(Foglio2!$J$7=1,TRUNC(V18,0),TRUNC(U18,0))</f>
        <v>0</v>
      </c>
      <c r="B18" s="245">
        <f t="shared" si="1"/>
        <v>38730</v>
      </c>
      <c r="C18" s="377"/>
      <c r="D18" s="377"/>
      <c r="E18" s="259" t="s">
        <v>3</v>
      </c>
      <c r="F18" s="260">
        <v>35</v>
      </c>
      <c r="G18" s="248">
        <f>IF(Foglio2!$J$3=Foglio2!$E$5,'Assistenti_Tecnici 2^ Pos.Ec.'!E18,IF(Foglio2!$J$3=Foglio2!$E$6,'Assistenti_Amm.vo 2^ Pos.Ec.'!E18,0))</f>
        <v>0</v>
      </c>
      <c r="H18" s="248">
        <f>IF(Foglio2!$J$3=Foglio2!$E$5,'Assistenti_Tecnici 2^ Pos.Ec.'!F18,IF(Foglio2!$J$3=Foglio2!$E$6,'Assistenti_Amm.vo 2^ Pos.Ec.'!F18,0))</f>
        <v>0</v>
      </c>
      <c r="I18" s="248">
        <f>IF(Foglio2!$J$3=Foglio2!$E$5,'Assistenti_Tecnici 2^ Pos.Ec.'!G18,IF(Foglio2!$J$3=Foglio2!$E$6,'Assistenti_Amm.vo 2^ Pos.Ec.'!G18,0))</f>
        <v>0</v>
      </c>
      <c r="J18" s="248">
        <f>IF(Foglio2!$J$3=Foglio2!$E$5,'Assistenti_Tecnici 2^ Pos.Ec.'!H18,IF(Foglio2!$J$3=Foglio2!$E$6,'Assistenti_Amm.vo 2^ Pos.Ec.'!H18,0))</f>
        <v>0</v>
      </c>
      <c r="K18" s="248">
        <f>IF(Foglio2!$J$3=Foglio2!$E$5,'Assistenti_Tecnici 2^ Pos.Ec.'!I18,IF(Foglio2!$J$3=Foglio2!$E$6,'Assistenti_Amm.vo 2^ Pos.Ec.'!I18,0))</f>
        <v>0</v>
      </c>
      <c r="L18" s="248">
        <f>IF(Foglio2!$J$3=Foglio2!$E$5,'Assistenti_Tecnici 2^ Pos.Ec.'!J18,IF(Foglio2!$J$3=Foglio2!$E$6,'Assistenti_Amm.vo 2^ Pos.Ec.'!J18,0))</f>
        <v>0</v>
      </c>
      <c r="M18" s="249">
        <f>IF(Foglio2!$J$3=Foglio2!$E$5,'Assistenti_Tecnici 2^ Pos.Ec.'!K18,IF(Foglio2!$J$3=Foglio2!$E$6,'Assistenti_Amm.vo 2^ Pos.Ec.'!K18,0))</f>
        <v>0</v>
      </c>
      <c r="N18" s="250">
        <f>IF(Foglio2!$J$3=Foglio2!$E$5,'Assistenti_Tecnici 2^ Pos.Ec.'!L18,IF(Foglio2!$J$3=Foglio2!$E$6,'Assistenti_Amm.vo 2^ Pos.Ec.'!L18,0))</f>
        <v>0</v>
      </c>
      <c r="O18" s="251"/>
      <c r="P18" s="252">
        <f>IF(Foglio2!$J$3=Foglio2!$E$5,'Assistenti_Tecnici 2^ Pos.Ec.'!N18,IF(Foglio2!$J$3=Foglio2!$E$6,'Assistenti_Amm.vo 2^ Pos.Ec.'!N18,0))</f>
        <v>0</v>
      </c>
      <c r="Q18" s="252">
        <f>IF(Foglio2!$J$3=Foglio2!$E$5,'Assistenti_Tecnici 2^ Pos.Ec.'!O18,IF(Foglio2!$J$3=Foglio2!$E$6,'Assistenti_Amm.vo 2^ Pos.Ec.'!O18,0))</f>
        <v>0</v>
      </c>
      <c r="R18" s="252">
        <f>IF(Foglio2!$J$3=Foglio2!$E$5,'Assistenti_Tecnici 2^ Pos.Ec.'!P18,IF(Foglio2!$J$3=Foglio2!$E$6,'Assistenti_Amm.vo 2^ Pos.Ec.'!P18,0))</f>
        <v>0</v>
      </c>
      <c r="S18" s="252">
        <f>IF(Foglio2!$J$3=Foglio2!$E$5,'Assistenti_Tecnici 2^ Pos.Ec.'!Q18,IF(Foglio2!$J$3=Foglio2!$E$6,'Assistenti_Amm.vo 2^ Pos.Ec.'!Q18,0))</f>
        <v>0</v>
      </c>
      <c r="T18" s="252">
        <f>IF(Foglio2!$J$3=Foglio2!$E$5,'Assistenti_Tecnici 2^ Pos.Ec.'!R18,IF(Foglio2!$J$3=Foglio2!$E$6,'Assistenti_Amm.vo 2^ Pos.Ec.'!R18,0))</f>
        <v>0</v>
      </c>
      <c r="U18" s="252">
        <f t="shared" ref="U18" si="24">(P18)/12*0.8</f>
        <v>0</v>
      </c>
      <c r="V18" s="252">
        <f t="shared" ref="V18" si="25">(P18+R18)/12*0.8</f>
        <v>0</v>
      </c>
      <c r="W18" s="253" t="str">
        <f>"Fascia Da "&amp;F18&amp;" a "&amp;F19&amp;" Decorrenza "&amp;DAY(C6)&amp;"/"&amp;MONTH(C6)&amp;"/"&amp;YEAR(C6)</f>
        <v>Fascia Da 35 a  Decorrenza 1/1/2006</v>
      </c>
    </row>
    <row r="19" spans="1:23" ht="9" customHeight="1" x14ac:dyDescent="0.2">
      <c r="B19" s="245">
        <f t="shared" si="1"/>
        <v>38731</v>
      </c>
      <c r="C19" s="378"/>
      <c r="D19" s="378"/>
      <c r="E19" s="264" t="s">
        <v>4</v>
      </c>
      <c r="F19" s="265"/>
      <c r="G19" s="256">
        <f t="shared" ref="G19:N19" si="26">G18*1936.27</f>
        <v>0</v>
      </c>
      <c r="H19" s="256">
        <f t="shared" si="26"/>
        <v>0</v>
      </c>
      <c r="I19" s="256">
        <f t="shared" si="26"/>
        <v>0</v>
      </c>
      <c r="J19" s="256">
        <f t="shared" si="26"/>
        <v>0</v>
      </c>
      <c r="K19" s="256">
        <f t="shared" si="26"/>
        <v>0</v>
      </c>
      <c r="L19" s="257">
        <f t="shared" si="26"/>
        <v>0</v>
      </c>
      <c r="M19" s="256">
        <f t="shared" si="26"/>
        <v>0</v>
      </c>
      <c r="N19" s="258">
        <f t="shared" si="26"/>
        <v>0</v>
      </c>
      <c r="O19" s="183"/>
      <c r="P19" s="184">
        <f t="shared" ref="P19:V19" si="27">P18*1936.27</f>
        <v>0</v>
      </c>
      <c r="Q19" s="184">
        <f t="shared" si="27"/>
        <v>0</v>
      </c>
      <c r="R19" s="184">
        <f t="shared" si="27"/>
        <v>0</v>
      </c>
      <c r="S19" s="184">
        <f t="shared" si="27"/>
        <v>0</v>
      </c>
      <c r="T19" s="184">
        <f t="shared" si="27"/>
        <v>0</v>
      </c>
      <c r="U19" s="184">
        <f t="shared" si="27"/>
        <v>0</v>
      </c>
      <c r="V19" s="184">
        <f t="shared" si="27"/>
        <v>0</v>
      </c>
    </row>
    <row r="20" spans="1:23" ht="12.75" customHeight="1" x14ac:dyDescent="0.2">
      <c r="A20" s="104">
        <f>IF(Foglio2!$J$7=1,TRUNC(V20,0),TRUNC(U20,0))</f>
        <v>0</v>
      </c>
      <c r="B20" s="245">
        <f t="shared" ref="B20" si="28">C22</f>
        <v>39083</v>
      </c>
      <c r="C20" s="375">
        <v>39083</v>
      </c>
      <c r="D20" s="375">
        <v>39113</v>
      </c>
      <c r="E20" s="246" t="s">
        <v>3</v>
      </c>
      <c r="F20" s="247">
        <v>0</v>
      </c>
      <c r="G20" s="248">
        <f>IF(Foglio2!$J$3=Foglio2!$E$5,'Assistenti_Tecnici 2^ Pos.Ec.'!E20,IF(Foglio2!$J$3=Foglio2!$E$6,'Assistenti_Amm.vo 2^ Pos.Ec.'!E20,0))</f>
        <v>0</v>
      </c>
      <c r="H20" s="248">
        <f>IF(Foglio2!$J$3=Foglio2!$E$5,'Assistenti_Tecnici 2^ Pos.Ec.'!F20,IF(Foglio2!$J$3=Foglio2!$E$6,'Assistenti_Amm.vo 2^ Pos.Ec.'!F20,0))</f>
        <v>0</v>
      </c>
      <c r="I20" s="248">
        <f>IF(Foglio2!$J$3=Foglio2!$E$5,'Assistenti_Tecnici 2^ Pos.Ec.'!G20,IF(Foglio2!$J$3=Foglio2!$E$6,'Assistenti_Amm.vo 2^ Pos.Ec.'!G20,0))</f>
        <v>0</v>
      </c>
      <c r="J20" s="248">
        <f>IF(Foglio2!$J$3=Foglio2!$E$5,'Assistenti_Tecnici 2^ Pos.Ec.'!H20,IF(Foglio2!$J$3=Foglio2!$E$6,'Assistenti_Amm.vo 2^ Pos.Ec.'!H20,0))</f>
        <v>0</v>
      </c>
      <c r="K20" s="248">
        <f>IF(Foglio2!$J$3=Foglio2!$E$5,'Assistenti_Tecnici 2^ Pos.Ec.'!I20,IF(Foglio2!$J$3=Foglio2!$E$6,'Assistenti_Amm.vo 2^ Pos.Ec.'!I20,0))</f>
        <v>0</v>
      </c>
      <c r="L20" s="248">
        <f>IF(Foglio2!$J$3=Foglio2!$E$5,'Assistenti_Tecnici 2^ Pos.Ec.'!J20,IF(Foglio2!$J$3=Foglio2!$E$6,'Assistenti_Amm.vo 2^ Pos.Ec.'!J20,0))</f>
        <v>0</v>
      </c>
      <c r="M20" s="249">
        <f>IF(Foglio2!$J$3=Foglio2!$E$5,'Assistenti_Tecnici 2^ Pos.Ec.'!K20,IF(Foglio2!$J$3=Foglio2!$E$6,'Assistenti_Amm.vo 2^ Pos.Ec.'!K20,0))</f>
        <v>0</v>
      </c>
      <c r="N20" s="250">
        <f>IF(Foglio2!$J$3=Foglio2!$E$5,'Assistenti_Tecnici 2^ Pos.Ec.'!L20,IF(Foglio2!$J$3=Foglio2!$E$6,'Assistenti_Amm.vo 2^ Pos.Ec.'!L20,0))</f>
        <v>0</v>
      </c>
      <c r="O20" s="251"/>
      <c r="P20" s="252">
        <f>IF(Foglio2!$J$3=Foglio2!$E$5,'Assistenti_Tecnici 2^ Pos.Ec.'!N20,IF(Foglio2!$J$3=Foglio2!$E$6,'Assistenti_Amm.vo 2^ Pos.Ec.'!N20,0))</f>
        <v>0</v>
      </c>
      <c r="Q20" s="252">
        <f>IF(Foglio2!$J$3=Foglio2!$E$5,'Assistenti_Tecnici 2^ Pos.Ec.'!O20,IF(Foglio2!$J$3=Foglio2!$E$6,'Assistenti_Amm.vo 2^ Pos.Ec.'!O20,0))</f>
        <v>0</v>
      </c>
      <c r="R20" s="252">
        <f>IF(Foglio2!$J$3=Foglio2!$E$5,'Assistenti_Tecnici 2^ Pos.Ec.'!P20,IF(Foglio2!$J$3=Foglio2!$E$6,'Assistenti_Amm.vo 2^ Pos.Ec.'!P20,0))</f>
        <v>0</v>
      </c>
      <c r="S20" s="252">
        <f>IF(Foglio2!$J$3=Foglio2!$E$5,'Assistenti_Tecnici 2^ Pos.Ec.'!Q20,IF(Foglio2!$J$3=Foglio2!$E$6,'Assistenti_Amm.vo 2^ Pos.Ec.'!Q20,0))</f>
        <v>0</v>
      </c>
      <c r="T20" s="252">
        <f>IF(Foglio2!$J$3=Foglio2!$E$5,'Assistenti_Tecnici 2^ Pos.Ec.'!R20,IF(Foglio2!$J$3=Foglio2!$E$6,'Assistenti_Amm.vo 2^ Pos.Ec.'!R20,0))</f>
        <v>0</v>
      </c>
      <c r="U20" s="252">
        <f t="shared" ref="U20" si="29">(P20)/12*0.8</f>
        <v>0</v>
      </c>
      <c r="V20" s="252">
        <f t="shared" ref="V20" si="30">(P20+R20)/12*0.8</f>
        <v>0</v>
      </c>
      <c r="W20" s="253" t="str">
        <f t="shared" ref="W20" si="31">"Fascia Da "&amp;F20&amp;" a "&amp;F21&amp;" Decorrenza "&amp;DAY(C20)&amp;"/"&amp;MONTH(C20)&amp;"/"&amp;YEAR(C20)</f>
        <v>Fascia Da 0 a 2 Decorrenza 1/1/2007</v>
      </c>
    </row>
    <row r="21" spans="1:23" ht="9" customHeight="1" x14ac:dyDescent="0.2">
      <c r="B21" s="245">
        <f t="shared" ref="B21" si="32">B20+1</f>
        <v>39084</v>
      </c>
      <c r="C21" s="376"/>
      <c r="D21" s="376"/>
      <c r="E21" s="254" t="s">
        <v>4</v>
      </c>
      <c r="F21" s="255">
        <v>2</v>
      </c>
      <c r="G21" s="256">
        <f t="shared" ref="G21:N21" si="33">G20*1936.27</f>
        <v>0</v>
      </c>
      <c r="H21" s="256">
        <f t="shared" si="33"/>
        <v>0</v>
      </c>
      <c r="I21" s="256">
        <f t="shared" si="33"/>
        <v>0</v>
      </c>
      <c r="J21" s="256">
        <f t="shared" si="33"/>
        <v>0</v>
      </c>
      <c r="K21" s="256">
        <f t="shared" si="33"/>
        <v>0</v>
      </c>
      <c r="L21" s="257">
        <f t="shared" si="33"/>
        <v>0</v>
      </c>
      <c r="M21" s="256">
        <f t="shared" si="33"/>
        <v>0</v>
      </c>
      <c r="N21" s="258">
        <f t="shared" si="33"/>
        <v>0</v>
      </c>
      <c r="O21" s="183"/>
      <c r="P21" s="184">
        <f t="shared" ref="P21:V21" si="34">P20*1936.27</f>
        <v>0</v>
      </c>
      <c r="Q21" s="184">
        <f t="shared" si="34"/>
        <v>0</v>
      </c>
      <c r="R21" s="184">
        <f t="shared" si="34"/>
        <v>0</v>
      </c>
      <c r="S21" s="184">
        <f t="shared" si="34"/>
        <v>0</v>
      </c>
      <c r="T21" s="184">
        <f t="shared" si="34"/>
        <v>0</v>
      </c>
      <c r="U21" s="184">
        <f t="shared" si="34"/>
        <v>0</v>
      </c>
      <c r="V21" s="184">
        <f t="shared" si="34"/>
        <v>0</v>
      </c>
    </row>
    <row r="22" spans="1:23" ht="12.75" customHeight="1" x14ac:dyDescent="0.2">
      <c r="A22" s="104">
        <f>IF(Foglio2!$J$7=1,TRUNC(V22,0),TRUNC(U22,0))</f>
        <v>0</v>
      </c>
      <c r="B22" s="245">
        <f t="shared" si="1"/>
        <v>39085</v>
      </c>
      <c r="C22" s="377">
        <v>39083</v>
      </c>
      <c r="D22" s="377">
        <v>39113</v>
      </c>
      <c r="E22" s="259" t="s">
        <v>3</v>
      </c>
      <c r="F22" s="260">
        <v>3</v>
      </c>
      <c r="G22" s="248">
        <f>IF(Foglio2!$J$3=Foglio2!$E$5,'Assistenti_Tecnici 2^ Pos.Ec.'!E22,IF(Foglio2!$J$3=Foglio2!$E$6,'Assistenti_Amm.vo 2^ Pos.Ec.'!E22,0))</f>
        <v>0</v>
      </c>
      <c r="H22" s="248">
        <f>IF(Foglio2!$J$3=Foglio2!$E$5,'Assistenti_Tecnici 2^ Pos.Ec.'!F22,IF(Foglio2!$J$3=Foglio2!$E$6,'Assistenti_Amm.vo 2^ Pos.Ec.'!F22,0))</f>
        <v>0</v>
      </c>
      <c r="I22" s="248">
        <f>IF(Foglio2!$J$3=Foglio2!$E$5,'Assistenti_Tecnici 2^ Pos.Ec.'!G22,IF(Foglio2!$J$3=Foglio2!$E$6,'Assistenti_Amm.vo 2^ Pos.Ec.'!G22,0))</f>
        <v>0</v>
      </c>
      <c r="J22" s="248">
        <f>IF(Foglio2!$J$3=Foglio2!$E$5,'Assistenti_Tecnici 2^ Pos.Ec.'!H22,IF(Foglio2!$J$3=Foglio2!$E$6,'Assistenti_Amm.vo 2^ Pos.Ec.'!H22,0))</f>
        <v>0</v>
      </c>
      <c r="K22" s="248">
        <f>IF(Foglio2!$J$3=Foglio2!$E$5,'Assistenti_Tecnici 2^ Pos.Ec.'!I22,IF(Foglio2!$J$3=Foglio2!$E$6,'Assistenti_Amm.vo 2^ Pos.Ec.'!I22,0))</f>
        <v>0</v>
      </c>
      <c r="L22" s="248">
        <f>IF(Foglio2!$J$3=Foglio2!$E$5,'Assistenti_Tecnici 2^ Pos.Ec.'!J22,IF(Foglio2!$J$3=Foglio2!$E$6,'Assistenti_Amm.vo 2^ Pos.Ec.'!J22,0))</f>
        <v>0</v>
      </c>
      <c r="M22" s="249">
        <f>IF(Foglio2!$J$3=Foglio2!$E$5,'Assistenti_Tecnici 2^ Pos.Ec.'!K22,IF(Foglio2!$J$3=Foglio2!$E$6,'Assistenti_Amm.vo 2^ Pos.Ec.'!K22,0))</f>
        <v>0</v>
      </c>
      <c r="N22" s="250">
        <f>IF(Foglio2!$J$3=Foglio2!$E$5,'Assistenti_Tecnici 2^ Pos.Ec.'!L22,IF(Foglio2!$J$3=Foglio2!$E$6,'Assistenti_Amm.vo 2^ Pos.Ec.'!L22,0))</f>
        <v>0</v>
      </c>
      <c r="O22" s="251"/>
      <c r="P22" s="252">
        <f>IF(Foglio2!$J$3=Foglio2!$E$5,'Assistenti_Tecnici 2^ Pos.Ec.'!N22,IF(Foglio2!$J$3=Foglio2!$E$6,'Assistenti_Amm.vo 2^ Pos.Ec.'!N22,0))</f>
        <v>0</v>
      </c>
      <c r="Q22" s="252">
        <f>IF(Foglio2!$J$3=Foglio2!$E$5,'Assistenti_Tecnici 2^ Pos.Ec.'!O22,IF(Foglio2!$J$3=Foglio2!$E$6,'Assistenti_Amm.vo 2^ Pos.Ec.'!O22,0))</f>
        <v>0</v>
      </c>
      <c r="R22" s="252">
        <f>IF(Foglio2!$J$3=Foglio2!$E$5,'Assistenti_Tecnici 2^ Pos.Ec.'!P22,IF(Foglio2!$J$3=Foglio2!$E$6,'Assistenti_Amm.vo 2^ Pos.Ec.'!P22,0))</f>
        <v>0</v>
      </c>
      <c r="S22" s="252">
        <f>IF(Foglio2!$J$3=Foglio2!$E$5,'Assistenti_Tecnici 2^ Pos.Ec.'!Q22,IF(Foglio2!$J$3=Foglio2!$E$6,'Assistenti_Amm.vo 2^ Pos.Ec.'!Q22,0))</f>
        <v>0</v>
      </c>
      <c r="T22" s="252">
        <f>IF(Foglio2!$J$3=Foglio2!$E$5,'Assistenti_Tecnici 2^ Pos.Ec.'!R22,IF(Foglio2!$J$3=Foglio2!$E$6,'Assistenti_Amm.vo 2^ Pos.Ec.'!R22,0))</f>
        <v>0</v>
      </c>
      <c r="U22" s="252">
        <f t="shared" ref="U22" si="35">(P22)/12*0.8</f>
        <v>0</v>
      </c>
      <c r="V22" s="252">
        <f t="shared" ref="V22" si="36">(P22+R22)/12*0.8</f>
        <v>0</v>
      </c>
      <c r="W22" s="253" t="str">
        <f t="shared" ref="W22" si="37">"Fascia Da "&amp;F22&amp;" a "&amp;F23&amp;" Decorrenza "&amp;DAY(C20)&amp;"/"&amp;MONTH(C20)&amp;"/"&amp;YEAR(C20)</f>
        <v>Fascia Da 3 a 8 Decorrenza 1/1/2007</v>
      </c>
    </row>
    <row r="23" spans="1:23" ht="9" customHeight="1" x14ac:dyDescent="0.2">
      <c r="B23" s="245">
        <f t="shared" si="1"/>
        <v>39086</v>
      </c>
      <c r="C23" s="377"/>
      <c r="D23" s="377"/>
      <c r="E23" s="254" t="s">
        <v>4</v>
      </c>
      <c r="F23" s="255">
        <v>8</v>
      </c>
      <c r="G23" s="256">
        <f t="shared" ref="G23:N23" si="38">G22*1936.27</f>
        <v>0</v>
      </c>
      <c r="H23" s="256">
        <f t="shared" si="38"/>
        <v>0</v>
      </c>
      <c r="I23" s="256">
        <f t="shared" si="38"/>
        <v>0</v>
      </c>
      <c r="J23" s="256">
        <f t="shared" si="38"/>
        <v>0</v>
      </c>
      <c r="K23" s="256">
        <f t="shared" si="38"/>
        <v>0</v>
      </c>
      <c r="L23" s="257">
        <f t="shared" si="38"/>
        <v>0</v>
      </c>
      <c r="M23" s="256">
        <f t="shared" si="38"/>
        <v>0</v>
      </c>
      <c r="N23" s="258">
        <f t="shared" si="38"/>
        <v>0</v>
      </c>
      <c r="O23" s="183"/>
      <c r="P23" s="184">
        <f t="shared" ref="P23:V23" si="39">P22*1936.27</f>
        <v>0</v>
      </c>
      <c r="Q23" s="184">
        <f t="shared" si="39"/>
        <v>0</v>
      </c>
      <c r="R23" s="184">
        <f t="shared" si="39"/>
        <v>0</v>
      </c>
      <c r="S23" s="184">
        <f t="shared" si="39"/>
        <v>0</v>
      </c>
      <c r="T23" s="184">
        <f t="shared" si="39"/>
        <v>0</v>
      </c>
      <c r="U23" s="184">
        <f t="shared" si="39"/>
        <v>0</v>
      </c>
      <c r="V23" s="184">
        <f t="shared" si="39"/>
        <v>0</v>
      </c>
    </row>
    <row r="24" spans="1:23" ht="12.75" customHeight="1" x14ac:dyDescent="0.2">
      <c r="A24" s="104">
        <f>IF(Foglio2!$J$7=1,TRUNC(V24,0),TRUNC(U24,0))</f>
        <v>0</v>
      </c>
      <c r="B24" s="245">
        <f t="shared" si="1"/>
        <v>39087</v>
      </c>
      <c r="C24" s="377"/>
      <c r="D24" s="377"/>
      <c r="E24" s="259" t="s">
        <v>3</v>
      </c>
      <c r="F24" s="260">
        <v>9</v>
      </c>
      <c r="G24" s="248">
        <f>IF(Foglio2!$J$3=Foglio2!$E$5,'Assistenti_Tecnici 2^ Pos.Ec.'!E24,IF(Foglio2!$J$3=Foglio2!$E$6,'Assistenti_Amm.vo 2^ Pos.Ec.'!E24,0))</f>
        <v>0</v>
      </c>
      <c r="H24" s="248">
        <f>IF(Foglio2!$J$3=Foglio2!$E$5,'Assistenti_Tecnici 2^ Pos.Ec.'!F24,IF(Foglio2!$J$3=Foglio2!$E$6,'Assistenti_Amm.vo 2^ Pos.Ec.'!F24,0))</f>
        <v>0</v>
      </c>
      <c r="I24" s="248">
        <f>IF(Foglio2!$J$3=Foglio2!$E$5,'Assistenti_Tecnici 2^ Pos.Ec.'!G24,IF(Foglio2!$J$3=Foglio2!$E$6,'Assistenti_Amm.vo 2^ Pos.Ec.'!G24,0))</f>
        <v>0</v>
      </c>
      <c r="J24" s="248">
        <f>IF(Foglio2!$J$3=Foglio2!$E$5,'Assistenti_Tecnici 2^ Pos.Ec.'!H24,IF(Foglio2!$J$3=Foglio2!$E$6,'Assistenti_Amm.vo 2^ Pos.Ec.'!H24,0))</f>
        <v>0</v>
      </c>
      <c r="K24" s="248">
        <f>IF(Foglio2!$J$3=Foglio2!$E$5,'Assistenti_Tecnici 2^ Pos.Ec.'!I24,IF(Foglio2!$J$3=Foglio2!$E$6,'Assistenti_Amm.vo 2^ Pos.Ec.'!I24,0))</f>
        <v>0</v>
      </c>
      <c r="L24" s="248">
        <f>IF(Foglio2!$J$3=Foglio2!$E$5,'Assistenti_Tecnici 2^ Pos.Ec.'!J24,IF(Foglio2!$J$3=Foglio2!$E$6,'Assistenti_Amm.vo 2^ Pos.Ec.'!J24,0))</f>
        <v>0</v>
      </c>
      <c r="M24" s="249">
        <f>IF(Foglio2!$J$3=Foglio2!$E$5,'Assistenti_Tecnici 2^ Pos.Ec.'!K24,IF(Foglio2!$J$3=Foglio2!$E$6,'Assistenti_Amm.vo 2^ Pos.Ec.'!K24,0))</f>
        <v>0</v>
      </c>
      <c r="N24" s="250">
        <f>IF(Foglio2!$J$3=Foglio2!$E$5,'Assistenti_Tecnici 2^ Pos.Ec.'!L24,IF(Foglio2!$J$3=Foglio2!$E$6,'Assistenti_Amm.vo 2^ Pos.Ec.'!L24,0))</f>
        <v>0</v>
      </c>
      <c r="O24" s="251"/>
      <c r="P24" s="252">
        <f>IF(Foglio2!$J$3=Foglio2!$E$5,'Assistenti_Tecnici 2^ Pos.Ec.'!N24,IF(Foglio2!$J$3=Foglio2!$E$6,'Assistenti_Amm.vo 2^ Pos.Ec.'!N24,0))</f>
        <v>0</v>
      </c>
      <c r="Q24" s="252">
        <f>IF(Foglio2!$J$3=Foglio2!$E$5,'Assistenti_Tecnici 2^ Pos.Ec.'!O24,IF(Foglio2!$J$3=Foglio2!$E$6,'Assistenti_Amm.vo 2^ Pos.Ec.'!O24,0))</f>
        <v>0</v>
      </c>
      <c r="R24" s="252">
        <f>IF(Foglio2!$J$3=Foglio2!$E$5,'Assistenti_Tecnici 2^ Pos.Ec.'!P24,IF(Foglio2!$J$3=Foglio2!$E$6,'Assistenti_Amm.vo 2^ Pos.Ec.'!P24,0))</f>
        <v>0</v>
      </c>
      <c r="S24" s="252">
        <f>IF(Foglio2!$J$3=Foglio2!$E$5,'Assistenti_Tecnici 2^ Pos.Ec.'!Q24,IF(Foglio2!$J$3=Foglio2!$E$6,'Assistenti_Amm.vo 2^ Pos.Ec.'!Q24,0))</f>
        <v>0</v>
      </c>
      <c r="T24" s="252">
        <f>IF(Foglio2!$J$3=Foglio2!$E$5,'Assistenti_Tecnici 2^ Pos.Ec.'!R24,IF(Foglio2!$J$3=Foglio2!$E$6,'Assistenti_Amm.vo 2^ Pos.Ec.'!R24,0))</f>
        <v>0</v>
      </c>
      <c r="U24" s="252">
        <f t="shared" ref="U24" si="40">(P24)/12*0.8</f>
        <v>0</v>
      </c>
      <c r="V24" s="252">
        <f t="shared" ref="V24" si="41">(P24+R24)/12*0.8</f>
        <v>0</v>
      </c>
      <c r="W24" s="253" t="str">
        <f t="shared" ref="W24" si="42">"Fascia Da "&amp;F24&amp;" a "&amp;F25&amp;" Decorrenza "&amp;DAY(C20)&amp;"/"&amp;MONTH(C20)&amp;"/"&amp;YEAR(C20)</f>
        <v>Fascia Da 9 a 14 Decorrenza 1/1/2007</v>
      </c>
    </row>
    <row r="25" spans="1:23" ht="9" customHeight="1" x14ac:dyDescent="0.2">
      <c r="B25" s="245">
        <f t="shared" si="1"/>
        <v>39088</v>
      </c>
      <c r="C25" s="377"/>
      <c r="D25" s="377"/>
      <c r="E25" s="254" t="s">
        <v>4</v>
      </c>
      <c r="F25" s="255">
        <v>14</v>
      </c>
      <c r="G25" s="256">
        <f t="shared" ref="G25:N25" si="43">G24*1936.27</f>
        <v>0</v>
      </c>
      <c r="H25" s="256">
        <f t="shared" si="43"/>
        <v>0</v>
      </c>
      <c r="I25" s="256">
        <f t="shared" si="43"/>
        <v>0</v>
      </c>
      <c r="J25" s="256">
        <f t="shared" si="43"/>
        <v>0</v>
      </c>
      <c r="K25" s="256">
        <f t="shared" si="43"/>
        <v>0</v>
      </c>
      <c r="L25" s="257">
        <f t="shared" si="43"/>
        <v>0</v>
      </c>
      <c r="M25" s="256">
        <f t="shared" si="43"/>
        <v>0</v>
      </c>
      <c r="N25" s="258">
        <f t="shared" si="43"/>
        <v>0</v>
      </c>
      <c r="O25" s="183"/>
      <c r="P25" s="184">
        <f t="shared" ref="P25:V25" si="44">P24*1936.27</f>
        <v>0</v>
      </c>
      <c r="Q25" s="184">
        <f t="shared" si="44"/>
        <v>0</v>
      </c>
      <c r="R25" s="184">
        <f t="shared" si="44"/>
        <v>0</v>
      </c>
      <c r="S25" s="184">
        <f t="shared" si="44"/>
        <v>0</v>
      </c>
      <c r="T25" s="184">
        <f t="shared" si="44"/>
        <v>0</v>
      </c>
      <c r="U25" s="184">
        <f t="shared" si="44"/>
        <v>0</v>
      </c>
      <c r="V25" s="184">
        <f t="shared" si="44"/>
        <v>0</v>
      </c>
    </row>
    <row r="26" spans="1:23" ht="12.75" customHeight="1" x14ac:dyDescent="0.2">
      <c r="A26" s="104">
        <f>IF(Foglio2!$J$7=1,TRUNC(V26,0),TRUNC(U26,0))</f>
        <v>0</v>
      </c>
      <c r="B26" s="245">
        <f t="shared" si="1"/>
        <v>39089</v>
      </c>
      <c r="C26" s="377"/>
      <c r="D26" s="377"/>
      <c r="E26" s="259" t="s">
        <v>3</v>
      </c>
      <c r="F26" s="260">
        <v>15</v>
      </c>
      <c r="G26" s="248">
        <f>IF(Foglio2!$J$3=Foglio2!$E$5,'Assistenti_Tecnici 2^ Pos.Ec.'!E26,IF(Foglio2!$J$3=Foglio2!$E$6,'Assistenti_Amm.vo 2^ Pos.Ec.'!E26,0))</f>
        <v>0</v>
      </c>
      <c r="H26" s="248">
        <f>IF(Foglio2!$J$3=Foglio2!$E$5,'Assistenti_Tecnici 2^ Pos.Ec.'!F26,IF(Foglio2!$J$3=Foglio2!$E$6,'Assistenti_Amm.vo 2^ Pos.Ec.'!F26,0))</f>
        <v>0</v>
      </c>
      <c r="I26" s="248">
        <f>IF(Foglio2!$J$3=Foglio2!$E$5,'Assistenti_Tecnici 2^ Pos.Ec.'!G26,IF(Foglio2!$J$3=Foglio2!$E$6,'Assistenti_Amm.vo 2^ Pos.Ec.'!G26,0))</f>
        <v>0</v>
      </c>
      <c r="J26" s="248">
        <f>IF(Foglio2!$J$3=Foglio2!$E$5,'Assistenti_Tecnici 2^ Pos.Ec.'!H26,IF(Foglio2!$J$3=Foglio2!$E$6,'Assistenti_Amm.vo 2^ Pos.Ec.'!H26,0))</f>
        <v>0</v>
      </c>
      <c r="K26" s="248">
        <f>IF(Foglio2!$J$3=Foglio2!$E$5,'Assistenti_Tecnici 2^ Pos.Ec.'!I26,IF(Foglio2!$J$3=Foglio2!$E$6,'Assistenti_Amm.vo 2^ Pos.Ec.'!I26,0))</f>
        <v>0</v>
      </c>
      <c r="L26" s="248">
        <f>IF(Foglio2!$J$3=Foglio2!$E$5,'Assistenti_Tecnici 2^ Pos.Ec.'!J26,IF(Foglio2!$J$3=Foglio2!$E$6,'Assistenti_Amm.vo 2^ Pos.Ec.'!J26,0))</f>
        <v>0</v>
      </c>
      <c r="M26" s="249">
        <f>IF(Foglio2!$J$3=Foglio2!$E$5,'Assistenti_Tecnici 2^ Pos.Ec.'!K26,IF(Foglio2!$J$3=Foglio2!$E$6,'Assistenti_Amm.vo 2^ Pos.Ec.'!K26,0))</f>
        <v>0</v>
      </c>
      <c r="N26" s="250">
        <f>IF(Foglio2!$J$3=Foglio2!$E$5,'Assistenti_Tecnici 2^ Pos.Ec.'!L26,IF(Foglio2!$J$3=Foglio2!$E$6,'Assistenti_Amm.vo 2^ Pos.Ec.'!L26,0))</f>
        <v>0</v>
      </c>
      <c r="O26" s="251"/>
      <c r="P26" s="252">
        <f>IF(Foglio2!$J$3=Foglio2!$E$5,'Assistenti_Tecnici 2^ Pos.Ec.'!N26,IF(Foglio2!$J$3=Foglio2!$E$6,'Assistenti_Amm.vo 2^ Pos.Ec.'!N26,0))</f>
        <v>0</v>
      </c>
      <c r="Q26" s="252">
        <f>IF(Foglio2!$J$3=Foglio2!$E$5,'Assistenti_Tecnici 2^ Pos.Ec.'!O26,IF(Foglio2!$J$3=Foglio2!$E$6,'Assistenti_Amm.vo 2^ Pos.Ec.'!O26,0))</f>
        <v>0</v>
      </c>
      <c r="R26" s="252">
        <f>IF(Foglio2!$J$3=Foglio2!$E$5,'Assistenti_Tecnici 2^ Pos.Ec.'!P26,IF(Foglio2!$J$3=Foglio2!$E$6,'Assistenti_Amm.vo 2^ Pos.Ec.'!P26,0))</f>
        <v>0</v>
      </c>
      <c r="S26" s="252">
        <f>IF(Foglio2!$J$3=Foglio2!$E$5,'Assistenti_Tecnici 2^ Pos.Ec.'!Q26,IF(Foglio2!$J$3=Foglio2!$E$6,'Assistenti_Amm.vo 2^ Pos.Ec.'!Q26,0))</f>
        <v>0</v>
      </c>
      <c r="T26" s="252">
        <f>IF(Foglio2!$J$3=Foglio2!$E$5,'Assistenti_Tecnici 2^ Pos.Ec.'!R26,IF(Foglio2!$J$3=Foglio2!$E$6,'Assistenti_Amm.vo 2^ Pos.Ec.'!R26,0))</f>
        <v>0</v>
      </c>
      <c r="U26" s="252">
        <f t="shared" ref="U26" si="45">(P26)/12*0.8</f>
        <v>0</v>
      </c>
      <c r="V26" s="252">
        <f t="shared" ref="V26" si="46">(P26+R26)/12*0.8</f>
        <v>0</v>
      </c>
      <c r="W26" s="253" t="str">
        <f t="shared" ref="W26" si="47">"Fascia Da "&amp;F26&amp;" a "&amp;F27&amp;" Decorrenza "&amp;DAY(C20)&amp;"/"&amp;MONTH(C20)&amp;"/"&amp;YEAR(C20)</f>
        <v>Fascia Da 15 a 20 Decorrenza 1/1/2007</v>
      </c>
    </row>
    <row r="27" spans="1:23" ht="9" customHeight="1" x14ac:dyDescent="0.2">
      <c r="B27" s="245">
        <f t="shared" si="1"/>
        <v>39090</v>
      </c>
      <c r="C27" s="377"/>
      <c r="D27" s="377"/>
      <c r="E27" s="254" t="s">
        <v>4</v>
      </c>
      <c r="F27" s="255">
        <v>20</v>
      </c>
      <c r="G27" s="256">
        <f t="shared" ref="G27:N27" si="48">G26*1936.27</f>
        <v>0</v>
      </c>
      <c r="H27" s="256">
        <f t="shared" si="48"/>
        <v>0</v>
      </c>
      <c r="I27" s="256">
        <f t="shared" si="48"/>
        <v>0</v>
      </c>
      <c r="J27" s="256">
        <f t="shared" si="48"/>
        <v>0</v>
      </c>
      <c r="K27" s="256">
        <f t="shared" si="48"/>
        <v>0</v>
      </c>
      <c r="L27" s="257">
        <f t="shared" si="48"/>
        <v>0</v>
      </c>
      <c r="M27" s="256">
        <f t="shared" si="48"/>
        <v>0</v>
      </c>
      <c r="N27" s="258">
        <f t="shared" si="48"/>
        <v>0</v>
      </c>
      <c r="O27" s="183"/>
      <c r="P27" s="184">
        <f t="shared" ref="P27:V27" si="49">P26*1936.27</f>
        <v>0</v>
      </c>
      <c r="Q27" s="184">
        <f t="shared" si="49"/>
        <v>0</v>
      </c>
      <c r="R27" s="184">
        <f t="shared" si="49"/>
        <v>0</v>
      </c>
      <c r="S27" s="184">
        <f t="shared" si="49"/>
        <v>0</v>
      </c>
      <c r="T27" s="184">
        <f t="shared" si="49"/>
        <v>0</v>
      </c>
      <c r="U27" s="184">
        <f t="shared" si="49"/>
        <v>0</v>
      </c>
      <c r="V27" s="184">
        <f t="shared" si="49"/>
        <v>0</v>
      </c>
    </row>
    <row r="28" spans="1:23" ht="12.75" customHeight="1" x14ac:dyDescent="0.2">
      <c r="A28" s="104">
        <f>IF(Foglio2!$J$7=1,TRUNC(V28,0),TRUNC(U28,0))</f>
        <v>0</v>
      </c>
      <c r="B28" s="245">
        <f t="shared" si="1"/>
        <v>39091</v>
      </c>
      <c r="C28" s="377"/>
      <c r="D28" s="377"/>
      <c r="E28" s="259" t="s">
        <v>3</v>
      </c>
      <c r="F28" s="260">
        <v>21</v>
      </c>
      <c r="G28" s="248">
        <f>IF(Foglio2!$J$3=Foglio2!$E$5,'Assistenti_Tecnici 2^ Pos.Ec.'!E28,IF(Foglio2!$J$3=Foglio2!$E$6,'Assistenti_Amm.vo 2^ Pos.Ec.'!E28,0))</f>
        <v>0</v>
      </c>
      <c r="H28" s="248">
        <f>IF(Foglio2!$J$3=Foglio2!$E$5,'Assistenti_Tecnici 2^ Pos.Ec.'!F28,IF(Foglio2!$J$3=Foglio2!$E$6,'Assistenti_Amm.vo 2^ Pos.Ec.'!F28,0))</f>
        <v>0</v>
      </c>
      <c r="I28" s="248">
        <f>IF(Foglio2!$J$3=Foglio2!$E$5,'Assistenti_Tecnici 2^ Pos.Ec.'!G28,IF(Foglio2!$J$3=Foglio2!$E$6,'Assistenti_Amm.vo 2^ Pos.Ec.'!G28,0))</f>
        <v>0</v>
      </c>
      <c r="J28" s="248">
        <f>IF(Foglio2!$J$3=Foglio2!$E$5,'Assistenti_Tecnici 2^ Pos.Ec.'!H28,IF(Foglio2!$J$3=Foglio2!$E$6,'Assistenti_Amm.vo 2^ Pos.Ec.'!H28,0))</f>
        <v>0</v>
      </c>
      <c r="K28" s="248">
        <f>IF(Foglio2!$J$3=Foglio2!$E$5,'Assistenti_Tecnici 2^ Pos.Ec.'!I28,IF(Foglio2!$J$3=Foglio2!$E$6,'Assistenti_Amm.vo 2^ Pos.Ec.'!I28,0))</f>
        <v>0</v>
      </c>
      <c r="L28" s="248">
        <f>IF(Foglio2!$J$3=Foglio2!$E$5,'Assistenti_Tecnici 2^ Pos.Ec.'!J28,IF(Foglio2!$J$3=Foglio2!$E$6,'Assistenti_Amm.vo 2^ Pos.Ec.'!J28,0))</f>
        <v>0</v>
      </c>
      <c r="M28" s="249">
        <f>IF(Foglio2!$J$3=Foglio2!$E$5,'Assistenti_Tecnici 2^ Pos.Ec.'!K28,IF(Foglio2!$J$3=Foglio2!$E$6,'Assistenti_Amm.vo 2^ Pos.Ec.'!K28,0))</f>
        <v>0</v>
      </c>
      <c r="N28" s="250">
        <f>IF(Foglio2!$J$3=Foglio2!$E$5,'Assistenti_Tecnici 2^ Pos.Ec.'!L28,IF(Foglio2!$J$3=Foglio2!$E$6,'Assistenti_Amm.vo 2^ Pos.Ec.'!L28,0))</f>
        <v>0</v>
      </c>
      <c r="O28" s="251"/>
      <c r="P28" s="252">
        <f>IF(Foglio2!$J$3=Foglio2!$E$5,'Assistenti_Tecnici 2^ Pos.Ec.'!N28,IF(Foglio2!$J$3=Foglio2!$E$6,'Assistenti_Amm.vo 2^ Pos.Ec.'!N28,0))</f>
        <v>0</v>
      </c>
      <c r="Q28" s="252">
        <f>IF(Foglio2!$J$3=Foglio2!$E$5,'Assistenti_Tecnici 2^ Pos.Ec.'!O28,IF(Foglio2!$J$3=Foglio2!$E$6,'Assistenti_Amm.vo 2^ Pos.Ec.'!O28,0))</f>
        <v>0</v>
      </c>
      <c r="R28" s="252">
        <f>IF(Foglio2!$J$3=Foglio2!$E$5,'Assistenti_Tecnici 2^ Pos.Ec.'!P28,IF(Foglio2!$J$3=Foglio2!$E$6,'Assistenti_Amm.vo 2^ Pos.Ec.'!P28,0))</f>
        <v>0</v>
      </c>
      <c r="S28" s="252">
        <f>IF(Foglio2!$J$3=Foglio2!$E$5,'Assistenti_Tecnici 2^ Pos.Ec.'!Q28,IF(Foglio2!$J$3=Foglio2!$E$6,'Assistenti_Amm.vo 2^ Pos.Ec.'!Q28,0))</f>
        <v>0</v>
      </c>
      <c r="T28" s="252">
        <f>IF(Foglio2!$J$3=Foglio2!$E$5,'Assistenti_Tecnici 2^ Pos.Ec.'!R28,IF(Foglio2!$J$3=Foglio2!$E$6,'Assistenti_Amm.vo 2^ Pos.Ec.'!R28,0))</f>
        <v>0</v>
      </c>
      <c r="U28" s="252">
        <f t="shared" ref="U28" si="50">(P28)/12*0.8</f>
        <v>0</v>
      </c>
      <c r="V28" s="252">
        <f t="shared" ref="V28" si="51">(P28+R28)/12*0.8</f>
        <v>0</v>
      </c>
      <c r="W28" s="253" t="str">
        <f t="shared" ref="W28" si="52">"Fascia Da "&amp;F28&amp;" a "&amp;F29&amp;" Decorrenza "&amp;DAY(C20)&amp;"/"&amp;MONTH(C20)&amp;"/"&amp;YEAR(C20)</f>
        <v>Fascia Da 21 a 27 Decorrenza 1/1/2007</v>
      </c>
    </row>
    <row r="29" spans="1:23" ht="9" customHeight="1" x14ac:dyDescent="0.2">
      <c r="B29" s="245">
        <f t="shared" si="1"/>
        <v>39092</v>
      </c>
      <c r="C29" s="377"/>
      <c r="D29" s="377"/>
      <c r="E29" s="254" t="s">
        <v>4</v>
      </c>
      <c r="F29" s="255">
        <v>27</v>
      </c>
      <c r="G29" s="256">
        <f t="shared" ref="G29:N29" si="53">G28*1936.27</f>
        <v>0</v>
      </c>
      <c r="H29" s="256">
        <f t="shared" si="53"/>
        <v>0</v>
      </c>
      <c r="I29" s="256">
        <f t="shared" si="53"/>
        <v>0</v>
      </c>
      <c r="J29" s="256">
        <f t="shared" si="53"/>
        <v>0</v>
      </c>
      <c r="K29" s="256">
        <f t="shared" si="53"/>
        <v>0</v>
      </c>
      <c r="L29" s="257">
        <f t="shared" si="53"/>
        <v>0</v>
      </c>
      <c r="M29" s="256">
        <f t="shared" si="53"/>
        <v>0</v>
      </c>
      <c r="N29" s="258">
        <f t="shared" si="53"/>
        <v>0</v>
      </c>
      <c r="O29" s="183"/>
      <c r="P29" s="184">
        <f t="shared" ref="P29:V29" si="54">P28*1936.27</f>
        <v>0</v>
      </c>
      <c r="Q29" s="184">
        <f t="shared" si="54"/>
        <v>0</v>
      </c>
      <c r="R29" s="184">
        <f t="shared" si="54"/>
        <v>0</v>
      </c>
      <c r="S29" s="184">
        <f t="shared" si="54"/>
        <v>0</v>
      </c>
      <c r="T29" s="184">
        <f t="shared" si="54"/>
        <v>0</v>
      </c>
      <c r="U29" s="184">
        <f t="shared" si="54"/>
        <v>0</v>
      </c>
      <c r="V29" s="184">
        <f t="shared" si="54"/>
        <v>0</v>
      </c>
    </row>
    <row r="30" spans="1:23" ht="12.75" customHeight="1" x14ac:dyDescent="0.2">
      <c r="A30" s="104">
        <f>IF(Foglio2!$J$7=1,TRUNC(V30,0),TRUNC(U30,0))</f>
        <v>0</v>
      </c>
      <c r="B30" s="245">
        <f t="shared" si="1"/>
        <v>39093</v>
      </c>
      <c r="C30" s="377"/>
      <c r="D30" s="377"/>
      <c r="E30" s="259" t="s">
        <v>3</v>
      </c>
      <c r="F30" s="260">
        <v>28</v>
      </c>
      <c r="G30" s="248">
        <f>IF(Foglio2!$J$3=Foglio2!$E$5,'Assistenti_Tecnici 2^ Pos.Ec.'!E30,IF(Foglio2!$J$3=Foglio2!$E$6,'Assistenti_Amm.vo 2^ Pos.Ec.'!E30,0))</f>
        <v>0</v>
      </c>
      <c r="H30" s="248">
        <f>IF(Foglio2!$J$3=Foglio2!$E$5,'Assistenti_Tecnici 2^ Pos.Ec.'!F30,IF(Foglio2!$J$3=Foglio2!$E$6,'Assistenti_Amm.vo 2^ Pos.Ec.'!F30,0))</f>
        <v>0</v>
      </c>
      <c r="I30" s="248">
        <f>IF(Foglio2!$J$3=Foglio2!$E$5,'Assistenti_Tecnici 2^ Pos.Ec.'!G30,IF(Foglio2!$J$3=Foglio2!$E$6,'Assistenti_Amm.vo 2^ Pos.Ec.'!G30,0))</f>
        <v>0</v>
      </c>
      <c r="J30" s="248">
        <f>IF(Foglio2!$J$3=Foglio2!$E$5,'Assistenti_Tecnici 2^ Pos.Ec.'!H30,IF(Foglio2!$J$3=Foglio2!$E$6,'Assistenti_Amm.vo 2^ Pos.Ec.'!H30,0))</f>
        <v>0</v>
      </c>
      <c r="K30" s="248">
        <f>IF(Foglio2!$J$3=Foglio2!$E$5,'Assistenti_Tecnici 2^ Pos.Ec.'!I30,IF(Foglio2!$J$3=Foglio2!$E$6,'Assistenti_Amm.vo 2^ Pos.Ec.'!I30,0))</f>
        <v>0</v>
      </c>
      <c r="L30" s="248">
        <f>IF(Foglio2!$J$3=Foglio2!$E$5,'Assistenti_Tecnici 2^ Pos.Ec.'!J30,IF(Foglio2!$J$3=Foglio2!$E$6,'Assistenti_Amm.vo 2^ Pos.Ec.'!J30,0))</f>
        <v>0</v>
      </c>
      <c r="M30" s="249">
        <f>IF(Foglio2!$J$3=Foglio2!$E$5,'Assistenti_Tecnici 2^ Pos.Ec.'!K30,IF(Foglio2!$J$3=Foglio2!$E$6,'Assistenti_Amm.vo 2^ Pos.Ec.'!K30,0))</f>
        <v>0</v>
      </c>
      <c r="N30" s="250">
        <f>IF(Foglio2!$J$3=Foglio2!$E$5,'Assistenti_Tecnici 2^ Pos.Ec.'!L30,IF(Foglio2!$J$3=Foglio2!$E$6,'Assistenti_Amm.vo 2^ Pos.Ec.'!L30,0))</f>
        <v>0</v>
      </c>
      <c r="O30" s="251"/>
      <c r="P30" s="252">
        <f>IF(Foglio2!$J$3=Foglio2!$E$5,'Assistenti_Tecnici 2^ Pos.Ec.'!N30,IF(Foglio2!$J$3=Foglio2!$E$6,'Assistenti_Amm.vo 2^ Pos.Ec.'!N30,0))</f>
        <v>0</v>
      </c>
      <c r="Q30" s="252">
        <f>IF(Foglio2!$J$3=Foglio2!$E$5,'Assistenti_Tecnici 2^ Pos.Ec.'!O30,IF(Foglio2!$J$3=Foglio2!$E$6,'Assistenti_Amm.vo 2^ Pos.Ec.'!O30,0))</f>
        <v>0</v>
      </c>
      <c r="R30" s="252">
        <f>IF(Foglio2!$J$3=Foglio2!$E$5,'Assistenti_Tecnici 2^ Pos.Ec.'!P30,IF(Foglio2!$J$3=Foglio2!$E$6,'Assistenti_Amm.vo 2^ Pos.Ec.'!P30,0))</f>
        <v>0</v>
      </c>
      <c r="S30" s="252">
        <f>IF(Foglio2!$J$3=Foglio2!$E$5,'Assistenti_Tecnici 2^ Pos.Ec.'!Q30,IF(Foglio2!$J$3=Foglio2!$E$6,'Assistenti_Amm.vo 2^ Pos.Ec.'!Q30,0))</f>
        <v>0</v>
      </c>
      <c r="T30" s="252">
        <f>IF(Foglio2!$J$3=Foglio2!$E$5,'Assistenti_Tecnici 2^ Pos.Ec.'!R30,IF(Foglio2!$J$3=Foglio2!$E$6,'Assistenti_Amm.vo 2^ Pos.Ec.'!R30,0))</f>
        <v>0</v>
      </c>
      <c r="U30" s="252">
        <f t="shared" ref="U30" si="55">(P30)/12*0.8</f>
        <v>0</v>
      </c>
      <c r="V30" s="252">
        <f t="shared" ref="V30" si="56">(P30+R30)/12*0.8</f>
        <v>0</v>
      </c>
      <c r="W30" s="253" t="str">
        <f t="shared" ref="W30" si="57">"Fascia Da "&amp;F30&amp;" a "&amp;F31&amp;" Decorrenza "&amp;DAY(C20)&amp;"/"&amp;MONTH(C20)&amp;"/"&amp;YEAR(C20)</f>
        <v>Fascia Da 28 a 34 Decorrenza 1/1/2007</v>
      </c>
    </row>
    <row r="31" spans="1:23" ht="9" customHeight="1" x14ac:dyDescent="0.2">
      <c r="B31" s="245">
        <f t="shared" si="1"/>
        <v>39094</v>
      </c>
      <c r="C31" s="377"/>
      <c r="D31" s="377"/>
      <c r="E31" s="254" t="s">
        <v>4</v>
      </c>
      <c r="F31" s="255">
        <v>34</v>
      </c>
      <c r="G31" s="256">
        <f t="shared" ref="G31:N31" si="58">G30*1936.27</f>
        <v>0</v>
      </c>
      <c r="H31" s="256">
        <f t="shared" si="58"/>
        <v>0</v>
      </c>
      <c r="I31" s="256">
        <f t="shared" si="58"/>
        <v>0</v>
      </c>
      <c r="J31" s="256">
        <f t="shared" si="58"/>
        <v>0</v>
      </c>
      <c r="K31" s="256">
        <f t="shared" si="58"/>
        <v>0</v>
      </c>
      <c r="L31" s="257">
        <f t="shared" si="58"/>
        <v>0</v>
      </c>
      <c r="M31" s="256">
        <f t="shared" si="58"/>
        <v>0</v>
      </c>
      <c r="N31" s="258">
        <f t="shared" si="58"/>
        <v>0</v>
      </c>
      <c r="O31" s="183"/>
      <c r="P31" s="184">
        <f t="shared" ref="P31:V31" si="59">P30*1936.27</f>
        <v>0</v>
      </c>
      <c r="Q31" s="184">
        <f t="shared" si="59"/>
        <v>0</v>
      </c>
      <c r="R31" s="184">
        <f t="shared" si="59"/>
        <v>0</v>
      </c>
      <c r="S31" s="184">
        <f t="shared" si="59"/>
        <v>0</v>
      </c>
      <c r="T31" s="184">
        <f t="shared" si="59"/>
        <v>0</v>
      </c>
      <c r="U31" s="184">
        <f t="shared" si="59"/>
        <v>0</v>
      </c>
      <c r="V31" s="184">
        <f t="shared" si="59"/>
        <v>0</v>
      </c>
    </row>
    <row r="32" spans="1:23" ht="12.75" customHeight="1" x14ac:dyDescent="0.2">
      <c r="A32" s="104">
        <f>IF(Foglio2!$J$7=1,TRUNC(V32,0),TRUNC(U32,0))</f>
        <v>0</v>
      </c>
      <c r="B32" s="245">
        <f t="shared" si="1"/>
        <v>39095</v>
      </c>
      <c r="C32" s="377"/>
      <c r="D32" s="377"/>
      <c r="E32" s="259" t="s">
        <v>3</v>
      </c>
      <c r="F32" s="260">
        <v>35</v>
      </c>
      <c r="G32" s="248">
        <f>IF(Foglio2!$J$3=Foglio2!$E$5,'Assistenti_Tecnici 2^ Pos.Ec.'!E32,IF(Foglio2!$J$3=Foglio2!$E$6,'Assistenti_Amm.vo 2^ Pos.Ec.'!E32,0))</f>
        <v>0</v>
      </c>
      <c r="H32" s="248">
        <f>IF(Foglio2!$J$3=Foglio2!$E$5,'Assistenti_Tecnici 2^ Pos.Ec.'!F32,IF(Foglio2!$J$3=Foglio2!$E$6,'Assistenti_Amm.vo 2^ Pos.Ec.'!F32,0))</f>
        <v>0</v>
      </c>
      <c r="I32" s="248">
        <f>IF(Foglio2!$J$3=Foglio2!$E$5,'Assistenti_Tecnici 2^ Pos.Ec.'!G32,IF(Foglio2!$J$3=Foglio2!$E$6,'Assistenti_Amm.vo 2^ Pos.Ec.'!G32,0))</f>
        <v>0</v>
      </c>
      <c r="J32" s="248">
        <f>IF(Foglio2!$J$3=Foglio2!$E$5,'Assistenti_Tecnici 2^ Pos.Ec.'!H32,IF(Foglio2!$J$3=Foglio2!$E$6,'Assistenti_Amm.vo 2^ Pos.Ec.'!H32,0))</f>
        <v>0</v>
      </c>
      <c r="K32" s="248">
        <f>IF(Foglio2!$J$3=Foglio2!$E$5,'Assistenti_Tecnici 2^ Pos.Ec.'!I32,IF(Foglio2!$J$3=Foglio2!$E$6,'Assistenti_Amm.vo 2^ Pos.Ec.'!I32,0))</f>
        <v>0</v>
      </c>
      <c r="L32" s="248">
        <f>IF(Foglio2!$J$3=Foglio2!$E$5,'Assistenti_Tecnici 2^ Pos.Ec.'!J32,IF(Foglio2!$J$3=Foglio2!$E$6,'Assistenti_Amm.vo 2^ Pos.Ec.'!J32,0))</f>
        <v>0</v>
      </c>
      <c r="M32" s="249">
        <f>IF(Foglio2!$J$3=Foglio2!$E$5,'Assistenti_Tecnici 2^ Pos.Ec.'!K32,IF(Foglio2!$J$3=Foglio2!$E$6,'Assistenti_Amm.vo 2^ Pos.Ec.'!K32,0))</f>
        <v>0</v>
      </c>
      <c r="N32" s="250">
        <f>IF(Foglio2!$J$3=Foglio2!$E$5,'Assistenti_Tecnici 2^ Pos.Ec.'!L32,IF(Foglio2!$J$3=Foglio2!$E$6,'Assistenti_Amm.vo 2^ Pos.Ec.'!L32,0))</f>
        <v>0</v>
      </c>
      <c r="O32" s="251"/>
      <c r="P32" s="252">
        <f>IF(Foglio2!$J$3=Foglio2!$E$5,'Assistenti_Tecnici 2^ Pos.Ec.'!N32,IF(Foglio2!$J$3=Foglio2!$E$6,'Assistenti_Amm.vo 2^ Pos.Ec.'!N32,0))</f>
        <v>0</v>
      </c>
      <c r="Q32" s="252">
        <f>IF(Foglio2!$J$3=Foglio2!$E$5,'Assistenti_Tecnici 2^ Pos.Ec.'!O32,IF(Foglio2!$J$3=Foglio2!$E$6,'Assistenti_Amm.vo 2^ Pos.Ec.'!O32,0))</f>
        <v>0</v>
      </c>
      <c r="R32" s="252">
        <f>IF(Foglio2!$J$3=Foglio2!$E$5,'Assistenti_Tecnici 2^ Pos.Ec.'!P32,IF(Foglio2!$J$3=Foglio2!$E$6,'Assistenti_Amm.vo 2^ Pos.Ec.'!P32,0))</f>
        <v>0</v>
      </c>
      <c r="S32" s="252">
        <f>IF(Foglio2!$J$3=Foglio2!$E$5,'Assistenti_Tecnici 2^ Pos.Ec.'!Q32,IF(Foglio2!$J$3=Foglio2!$E$6,'Assistenti_Amm.vo 2^ Pos.Ec.'!Q32,0))</f>
        <v>0</v>
      </c>
      <c r="T32" s="252">
        <f>IF(Foglio2!$J$3=Foglio2!$E$5,'Assistenti_Tecnici 2^ Pos.Ec.'!R32,IF(Foglio2!$J$3=Foglio2!$E$6,'Assistenti_Amm.vo 2^ Pos.Ec.'!R32,0))</f>
        <v>0</v>
      </c>
      <c r="U32" s="252">
        <f t="shared" ref="U32" si="60">(P32)/12*0.8</f>
        <v>0</v>
      </c>
      <c r="V32" s="252">
        <f t="shared" ref="V32" si="61">(P32+R32)/12*0.8</f>
        <v>0</v>
      </c>
      <c r="W32" s="253" t="str">
        <f t="shared" ref="W32" si="62">"Fascia Da "&amp;F32&amp;" a "&amp;F33&amp;" Decorrenza "&amp;DAY(C20)&amp;"/"&amp;MONTH(C20)&amp;"/"&amp;YEAR(C20)</f>
        <v>Fascia Da 35 a  Decorrenza 1/1/2007</v>
      </c>
    </row>
    <row r="33" spans="1:23" ht="9" customHeight="1" x14ac:dyDescent="0.2">
      <c r="B33" s="245">
        <f t="shared" si="1"/>
        <v>39096</v>
      </c>
      <c r="C33" s="378"/>
      <c r="D33" s="378"/>
      <c r="E33" s="264" t="s">
        <v>4</v>
      </c>
      <c r="F33" s="265"/>
      <c r="G33" s="256">
        <f t="shared" ref="G33:N33" si="63">G32*1936.27</f>
        <v>0</v>
      </c>
      <c r="H33" s="256">
        <f t="shared" si="63"/>
        <v>0</v>
      </c>
      <c r="I33" s="256">
        <f t="shared" si="63"/>
        <v>0</v>
      </c>
      <c r="J33" s="256">
        <f t="shared" si="63"/>
        <v>0</v>
      </c>
      <c r="K33" s="256">
        <f t="shared" si="63"/>
        <v>0</v>
      </c>
      <c r="L33" s="257">
        <f t="shared" si="63"/>
        <v>0</v>
      </c>
      <c r="M33" s="256">
        <f t="shared" si="63"/>
        <v>0</v>
      </c>
      <c r="N33" s="258">
        <f t="shared" si="63"/>
        <v>0</v>
      </c>
      <c r="O33" s="183"/>
      <c r="P33" s="184">
        <f t="shared" ref="P33:V33" si="64">P32*1936.27</f>
        <v>0</v>
      </c>
      <c r="Q33" s="184">
        <f t="shared" si="64"/>
        <v>0</v>
      </c>
      <c r="R33" s="184">
        <f t="shared" si="64"/>
        <v>0</v>
      </c>
      <c r="S33" s="184">
        <f t="shared" si="64"/>
        <v>0</v>
      </c>
      <c r="T33" s="184">
        <f t="shared" si="64"/>
        <v>0</v>
      </c>
      <c r="U33" s="184">
        <f t="shared" si="64"/>
        <v>0</v>
      </c>
      <c r="V33" s="184">
        <f t="shared" si="64"/>
        <v>0</v>
      </c>
    </row>
    <row r="34" spans="1:23" ht="12.75" customHeight="1" x14ac:dyDescent="0.2">
      <c r="A34" s="104">
        <f>IF(Foglio2!$J$7=1,TRUNC(V34,0),TRUNC(U34,0))</f>
        <v>0</v>
      </c>
      <c r="B34" s="245">
        <f t="shared" ref="B34" si="65">C36</f>
        <v>39114</v>
      </c>
      <c r="C34" s="375">
        <f>D22+1</f>
        <v>39114</v>
      </c>
      <c r="D34" s="375">
        <v>39446</v>
      </c>
      <c r="E34" s="246" t="s">
        <v>3</v>
      </c>
      <c r="F34" s="247">
        <v>0</v>
      </c>
      <c r="G34" s="248">
        <f>IF(Foglio2!$J$3=Foglio2!$E$5,'Assistenti_Tecnici 2^ Pos.Ec.'!E34,IF(Foglio2!$J$3=Foglio2!$E$6,'Assistenti_Amm.vo 2^ Pos.Ec.'!E34,0))</f>
        <v>0</v>
      </c>
      <c r="H34" s="248">
        <f>IF(Foglio2!$J$3=Foglio2!$E$5,'Assistenti_Tecnici 2^ Pos.Ec.'!F34,IF(Foglio2!$J$3=Foglio2!$E$6,'Assistenti_Amm.vo 2^ Pos.Ec.'!F34,0))</f>
        <v>0</v>
      </c>
      <c r="I34" s="248">
        <f>IF(Foglio2!$J$3=Foglio2!$E$5,'Assistenti_Tecnici 2^ Pos.Ec.'!G34,IF(Foglio2!$J$3=Foglio2!$E$6,'Assistenti_Amm.vo 2^ Pos.Ec.'!G34,0))</f>
        <v>0</v>
      </c>
      <c r="J34" s="248">
        <f>IF(Foglio2!$J$3=Foglio2!$E$5,'Assistenti_Tecnici 2^ Pos.Ec.'!H34,IF(Foglio2!$J$3=Foglio2!$E$6,'Assistenti_Amm.vo 2^ Pos.Ec.'!H34,0))</f>
        <v>0</v>
      </c>
      <c r="K34" s="248">
        <f>IF(Foglio2!$J$3=Foglio2!$E$5,'Assistenti_Tecnici 2^ Pos.Ec.'!I34,IF(Foglio2!$J$3=Foglio2!$E$6,'Assistenti_Amm.vo 2^ Pos.Ec.'!I34,0))</f>
        <v>0</v>
      </c>
      <c r="L34" s="248">
        <f>IF(Foglio2!$J$3=Foglio2!$E$5,'Assistenti_Tecnici 2^ Pos.Ec.'!J34,IF(Foglio2!$J$3=Foglio2!$E$6,'Assistenti_Amm.vo 2^ Pos.Ec.'!J34,0))</f>
        <v>0</v>
      </c>
      <c r="M34" s="249">
        <f>IF(Foglio2!$J$3=Foglio2!$E$5,'Assistenti_Tecnici 2^ Pos.Ec.'!K34,IF(Foglio2!$J$3=Foglio2!$E$6,'Assistenti_Amm.vo 2^ Pos.Ec.'!K34,0))</f>
        <v>0</v>
      </c>
      <c r="N34" s="250">
        <f>IF(Foglio2!$J$3=Foglio2!$E$5,'Assistenti_Tecnici 2^ Pos.Ec.'!L34,IF(Foglio2!$J$3=Foglio2!$E$6,'Assistenti_Amm.vo 2^ Pos.Ec.'!L34,0))</f>
        <v>0</v>
      </c>
      <c r="O34" s="251"/>
      <c r="P34" s="252">
        <f>IF(Foglio2!$J$3=Foglio2!$E$5,'Assistenti_Tecnici 2^ Pos.Ec.'!N34,IF(Foglio2!$J$3=Foglio2!$E$6,'Assistenti_Amm.vo 2^ Pos.Ec.'!N34,0))</f>
        <v>0</v>
      </c>
      <c r="Q34" s="252">
        <f>IF(Foglio2!$J$3=Foglio2!$E$5,'Assistenti_Tecnici 2^ Pos.Ec.'!O34,IF(Foglio2!$J$3=Foglio2!$E$6,'Assistenti_Amm.vo 2^ Pos.Ec.'!O34,0))</f>
        <v>0</v>
      </c>
      <c r="R34" s="252">
        <f>IF(Foglio2!$J$3=Foglio2!$E$5,'Assistenti_Tecnici 2^ Pos.Ec.'!P34,IF(Foglio2!$J$3=Foglio2!$E$6,'Assistenti_Amm.vo 2^ Pos.Ec.'!P34,0))</f>
        <v>0</v>
      </c>
      <c r="S34" s="252">
        <f>IF(Foglio2!$J$3=Foglio2!$E$5,'Assistenti_Tecnici 2^ Pos.Ec.'!Q34,IF(Foglio2!$J$3=Foglio2!$E$6,'Assistenti_Amm.vo 2^ Pos.Ec.'!Q34,0))</f>
        <v>0</v>
      </c>
      <c r="T34" s="252">
        <f>IF(Foglio2!$J$3=Foglio2!$E$5,'Assistenti_Tecnici 2^ Pos.Ec.'!R34,IF(Foglio2!$J$3=Foglio2!$E$6,'Assistenti_Amm.vo 2^ Pos.Ec.'!R34,0))</f>
        <v>0</v>
      </c>
      <c r="U34" s="252">
        <f t="shared" ref="U34" si="66">(P34)/12*0.8</f>
        <v>0</v>
      </c>
      <c r="V34" s="252">
        <f t="shared" ref="V34" si="67">(P34+R34)/12*0.8</f>
        <v>0</v>
      </c>
      <c r="W34" s="253" t="str">
        <f t="shared" ref="W34" si="68">"Fascia Da "&amp;F34&amp;" a "&amp;F35&amp;" Decorrenza "&amp;DAY(C34)&amp;"/"&amp;MONTH(C34)&amp;"/"&amp;YEAR(C34)</f>
        <v>Fascia Da 0 a 2 Decorrenza 1/2/2007</v>
      </c>
    </row>
    <row r="35" spans="1:23" ht="9" customHeight="1" x14ac:dyDescent="0.2">
      <c r="B35" s="245">
        <f t="shared" ref="B35" si="69">B34+1</f>
        <v>39115</v>
      </c>
      <c r="C35" s="376"/>
      <c r="D35" s="376"/>
      <c r="E35" s="254" t="s">
        <v>4</v>
      </c>
      <c r="F35" s="255">
        <v>2</v>
      </c>
      <c r="G35" s="256">
        <f t="shared" ref="G35:N35" si="70">G34*1936.27</f>
        <v>0</v>
      </c>
      <c r="H35" s="256">
        <f t="shared" si="70"/>
        <v>0</v>
      </c>
      <c r="I35" s="256">
        <f t="shared" si="70"/>
        <v>0</v>
      </c>
      <c r="J35" s="256">
        <f t="shared" si="70"/>
        <v>0</v>
      </c>
      <c r="K35" s="256">
        <f t="shared" si="70"/>
        <v>0</v>
      </c>
      <c r="L35" s="257">
        <f t="shared" si="70"/>
        <v>0</v>
      </c>
      <c r="M35" s="256">
        <f t="shared" si="70"/>
        <v>0</v>
      </c>
      <c r="N35" s="258">
        <f t="shared" si="70"/>
        <v>0</v>
      </c>
      <c r="O35" s="183"/>
      <c r="P35" s="184">
        <f t="shared" ref="P35:V35" si="71">P34*1936.27</f>
        <v>0</v>
      </c>
      <c r="Q35" s="184">
        <f t="shared" si="71"/>
        <v>0</v>
      </c>
      <c r="R35" s="184">
        <f t="shared" si="71"/>
        <v>0</v>
      </c>
      <c r="S35" s="184">
        <f t="shared" si="71"/>
        <v>0</v>
      </c>
      <c r="T35" s="184">
        <f t="shared" si="71"/>
        <v>0</v>
      </c>
      <c r="U35" s="184">
        <f t="shared" si="71"/>
        <v>0</v>
      </c>
      <c r="V35" s="184">
        <f t="shared" si="71"/>
        <v>0</v>
      </c>
    </row>
    <row r="36" spans="1:23" ht="12.75" customHeight="1" x14ac:dyDescent="0.2">
      <c r="A36" s="104">
        <f>IF(Foglio2!$J$7=1,TRUNC(V36,0),TRUNC(U36,0))</f>
        <v>0</v>
      </c>
      <c r="B36" s="245">
        <f t="shared" si="1"/>
        <v>39116</v>
      </c>
      <c r="C36" s="377">
        <f>C34</f>
        <v>39114</v>
      </c>
      <c r="D36" s="377">
        <f>D34</f>
        <v>39446</v>
      </c>
      <c r="E36" s="259" t="s">
        <v>3</v>
      </c>
      <c r="F36" s="260">
        <v>3</v>
      </c>
      <c r="G36" s="248">
        <f>IF(Foglio2!$J$3=Foglio2!$E$5,'Assistenti_Tecnici 2^ Pos.Ec.'!E36,IF(Foglio2!$J$3=Foglio2!$E$6,'Assistenti_Amm.vo 2^ Pos.Ec.'!E36,0))</f>
        <v>0</v>
      </c>
      <c r="H36" s="248">
        <f>IF(Foglio2!$J$3=Foglio2!$E$5,'Assistenti_Tecnici 2^ Pos.Ec.'!F36,IF(Foglio2!$J$3=Foglio2!$E$6,'Assistenti_Amm.vo 2^ Pos.Ec.'!F36,0))</f>
        <v>0</v>
      </c>
      <c r="I36" s="248">
        <f>IF(Foglio2!$J$3=Foglio2!$E$5,'Assistenti_Tecnici 2^ Pos.Ec.'!G36,IF(Foglio2!$J$3=Foglio2!$E$6,'Assistenti_Amm.vo 2^ Pos.Ec.'!G36,0))</f>
        <v>0</v>
      </c>
      <c r="J36" s="248">
        <f>IF(Foglio2!$J$3=Foglio2!$E$5,'Assistenti_Tecnici 2^ Pos.Ec.'!H36,IF(Foglio2!$J$3=Foglio2!$E$6,'Assistenti_Amm.vo 2^ Pos.Ec.'!H36,0))</f>
        <v>0</v>
      </c>
      <c r="K36" s="248">
        <f>IF(Foglio2!$J$3=Foglio2!$E$5,'Assistenti_Tecnici 2^ Pos.Ec.'!I36,IF(Foglio2!$J$3=Foglio2!$E$6,'Assistenti_Amm.vo 2^ Pos.Ec.'!I36,0))</f>
        <v>0</v>
      </c>
      <c r="L36" s="248">
        <f>IF(Foglio2!$J$3=Foglio2!$E$5,'Assistenti_Tecnici 2^ Pos.Ec.'!J36,IF(Foglio2!$J$3=Foglio2!$E$6,'Assistenti_Amm.vo 2^ Pos.Ec.'!J36,0))</f>
        <v>0</v>
      </c>
      <c r="M36" s="249">
        <f>IF(Foglio2!$J$3=Foglio2!$E$5,'Assistenti_Tecnici 2^ Pos.Ec.'!K36,IF(Foglio2!$J$3=Foglio2!$E$6,'Assistenti_Amm.vo 2^ Pos.Ec.'!K36,0))</f>
        <v>0</v>
      </c>
      <c r="N36" s="250">
        <f>IF(Foglio2!$J$3=Foglio2!$E$5,'Assistenti_Tecnici 2^ Pos.Ec.'!L36,IF(Foglio2!$J$3=Foglio2!$E$6,'Assistenti_Amm.vo 2^ Pos.Ec.'!L36,0))</f>
        <v>0</v>
      </c>
      <c r="O36" s="251"/>
      <c r="P36" s="252">
        <f>IF(Foglio2!$J$3=Foglio2!$E$5,'Assistenti_Tecnici 2^ Pos.Ec.'!N36,IF(Foglio2!$J$3=Foglio2!$E$6,'Assistenti_Amm.vo 2^ Pos.Ec.'!N36,0))</f>
        <v>0</v>
      </c>
      <c r="Q36" s="252">
        <f>IF(Foglio2!$J$3=Foglio2!$E$5,'Assistenti_Tecnici 2^ Pos.Ec.'!O36,IF(Foglio2!$J$3=Foglio2!$E$6,'Assistenti_Amm.vo 2^ Pos.Ec.'!O36,0))</f>
        <v>0</v>
      </c>
      <c r="R36" s="252">
        <f>IF(Foglio2!$J$3=Foglio2!$E$5,'Assistenti_Tecnici 2^ Pos.Ec.'!P36,IF(Foglio2!$J$3=Foglio2!$E$6,'Assistenti_Amm.vo 2^ Pos.Ec.'!P36,0))</f>
        <v>0</v>
      </c>
      <c r="S36" s="252">
        <f>IF(Foglio2!$J$3=Foglio2!$E$5,'Assistenti_Tecnici 2^ Pos.Ec.'!Q36,IF(Foglio2!$J$3=Foglio2!$E$6,'Assistenti_Amm.vo 2^ Pos.Ec.'!Q36,0))</f>
        <v>0</v>
      </c>
      <c r="T36" s="252">
        <f>IF(Foglio2!$J$3=Foglio2!$E$5,'Assistenti_Tecnici 2^ Pos.Ec.'!R36,IF(Foglio2!$J$3=Foglio2!$E$6,'Assistenti_Amm.vo 2^ Pos.Ec.'!R36,0))</f>
        <v>0</v>
      </c>
      <c r="U36" s="252">
        <f t="shared" ref="U36" si="72">(P36)/12*0.8</f>
        <v>0</v>
      </c>
      <c r="V36" s="252">
        <f t="shared" ref="V36" si="73">(P36+R36)/12*0.8</f>
        <v>0</v>
      </c>
      <c r="W36" s="253" t="str">
        <f t="shared" ref="W36" si="74">"Fascia Da "&amp;F36&amp;" a "&amp;F37&amp;" Decorrenza "&amp;DAY(C34)&amp;"/"&amp;MONTH(C34)&amp;"/"&amp;YEAR(C34)</f>
        <v>Fascia Da 3 a 8 Decorrenza 1/2/2007</v>
      </c>
    </row>
    <row r="37" spans="1:23" ht="9" customHeight="1" x14ac:dyDescent="0.2">
      <c r="B37" s="245">
        <f t="shared" si="1"/>
        <v>39117</v>
      </c>
      <c r="C37" s="377"/>
      <c r="D37" s="377"/>
      <c r="E37" s="254" t="s">
        <v>4</v>
      </c>
      <c r="F37" s="255">
        <v>8</v>
      </c>
      <c r="G37" s="256">
        <f t="shared" ref="G37:N37" si="75">G36*1936.27</f>
        <v>0</v>
      </c>
      <c r="H37" s="256">
        <f t="shared" si="75"/>
        <v>0</v>
      </c>
      <c r="I37" s="256">
        <f t="shared" si="75"/>
        <v>0</v>
      </c>
      <c r="J37" s="256">
        <f t="shared" si="75"/>
        <v>0</v>
      </c>
      <c r="K37" s="256">
        <f t="shared" si="75"/>
        <v>0</v>
      </c>
      <c r="L37" s="257">
        <f t="shared" si="75"/>
        <v>0</v>
      </c>
      <c r="M37" s="256">
        <f t="shared" si="75"/>
        <v>0</v>
      </c>
      <c r="N37" s="258">
        <f t="shared" si="75"/>
        <v>0</v>
      </c>
      <c r="O37" s="183"/>
      <c r="P37" s="184">
        <f t="shared" ref="P37:V37" si="76">P36*1936.27</f>
        <v>0</v>
      </c>
      <c r="Q37" s="184">
        <f t="shared" si="76"/>
        <v>0</v>
      </c>
      <c r="R37" s="184">
        <f t="shared" si="76"/>
        <v>0</v>
      </c>
      <c r="S37" s="184">
        <f t="shared" si="76"/>
        <v>0</v>
      </c>
      <c r="T37" s="184">
        <f t="shared" si="76"/>
        <v>0</v>
      </c>
      <c r="U37" s="184">
        <f t="shared" si="76"/>
        <v>0</v>
      </c>
      <c r="V37" s="184">
        <f t="shared" si="76"/>
        <v>0</v>
      </c>
    </row>
    <row r="38" spans="1:23" ht="12.75" customHeight="1" x14ac:dyDescent="0.2">
      <c r="A38" s="104">
        <f>IF(Foglio2!$J$7=1,TRUNC(V38,0),TRUNC(U38,0))</f>
        <v>0</v>
      </c>
      <c r="B38" s="245">
        <f t="shared" si="1"/>
        <v>39118</v>
      </c>
      <c r="C38" s="377"/>
      <c r="D38" s="377"/>
      <c r="E38" s="259" t="s">
        <v>3</v>
      </c>
      <c r="F38" s="260">
        <v>9</v>
      </c>
      <c r="G38" s="248">
        <f>IF(Foglio2!$J$3=Foglio2!$E$5,'Assistenti_Tecnici 2^ Pos.Ec.'!E38,IF(Foglio2!$J$3=Foglio2!$E$6,'Assistenti_Amm.vo 2^ Pos.Ec.'!E38,0))</f>
        <v>0</v>
      </c>
      <c r="H38" s="248">
        <f>IF(Foglio2!$J$3=Foglio2!$E$5,'Assistenti_Tecnici 2^ Pos.Ec.'!F38,IF(Foglio2!$J$3=Foglio2!$E$6,'Assistenti_Amm.vo 2^ Pos.Ec.'!F38,0))</f>
        <v>0</v>
      </c>
      <c r="I38" s="248">
        <f>IF(Foglio2!$J$3=Foglio2!$E$5,'Assistenti_Tecnici 2^ Pos.Ec.'!G38,IF(Foglio2!$J$3=Foglio2!$E$6,'Assistenti_Amm.vo 2^ Pos.Ec.'!G38,0))</f>
        <v>0</v>
      </c>
      <c r="J38" s="248">
        <f>IF(Foglio2!$J$3=Foglio2!$E$5,'Assistenti_Tecnici 2^ Pos.Ec.'!H38,IF(Foglio2!$J$3=Foglio2!$E$6,'Assistenti_Amm.vo 2^ Pos.Ec.'!H38,0))</f>
        <v>0</v>
      </c>
      <c r="K38" s="248">
        <f>IF(Foglio2!$J$3=Foglio2!$E$5,'Assistenti_Tecnici 2^ Pos.Ec.'!I38,IF(Foglio2!$J$3=Foglio2!$E$6,'Assistenti_Amm.vo 2^ Pos.Ec.'!I38,0))</f>
        <v>0</v>
      </c>
      <c r="L38" s="248">
        <f>IF(Foglio2!$J$3=Foglio2!$E$5,'Assistenti_Tecnici 2^ Pos.Ec.'!J38,IF(Foglio2!$J$3=Foglio2!$E$6,'Assistenti_Amm.vo 2^ Pos.Ec.'!J38,0))</f>
        <v>0</v>
      </c>
      <c r="M38" s="249">
        <f>IF(Foglio2!$J$3=Foglio2!$E$5,'Assistenti_Tecnici 2^ Pos.Ec.'!K38,IF(Foglio2!$J$3=Foglio2!$E$6,'Assistenti_Amm.vo 2^ Pos.Ec.'!K38,0))</f>
        <v>0</v>
      </c>
      <c r="N38" s="250">
        <f>IF(Foglio2!$J$3=Foglio2!$E$5,'Assistenti_Tecnici 2^ Pos.Ec.'!L38,IF(Foglio2!$J$3=Foglio2!$E$6,'Assistenti_Amm.vo 2^ Pos.Ec.'!L38,0))</f>
        <v>0</v>
      </c>
      <c r="O38" s="251"/>
      <c r="P38" s="252">
        <f>IF(Foglio2!$J$3=Foglio2!$E$5,'Assistenti_Tecnici 2^ Pos.Ec.'!N38,IF(Foglio2!$J$3=Foglio2!$E$6,'Assistenti_Amm.vo 2^ Pos.Ec.'!N38,0))</f>
        <v>0</v>
      </c>
      <c r="Q38" s="252">
        <f>IF(Foglio2!$J$3=Foglio2!$E$5,'Assistenti_Tecnici 2^ Pos.Ec.'!O38,IF(Foglio2!$J$3=Foglio2!$E$6,'Assistenti_Amm.vo 2^ Pos.Ec.'!O38,0))</f>
        <v>0</v>
      </c>
      <c r="R38" s="252">
        <f>IF(Foglio2!$J$3=Foglio2!$E$5,'Assistenti_Tecnici 2^ Pos.Ec.'!P38,IF(Foglio2!$J$3=Foglio2!$E$6,'Assistenti_Amm.vo 2^ Pos.Ec.'!P38,0))</f>
        <v>0</v>
      </c>
      <c r="S38" s="252">
        <f>IF(Foglio2!$J$3=Foglio2!$E$5,'Assistenti_Tecnici 2^ Pos.Ec.'!Q38,IF(Foglio2!$J$3=Foglio2!$E$6,'Assistenti_Amm.vo 2^ Pos.Ec.'!Q38,0))</f>
        <v>0</v>
      </c>
      <c r="T38" s="252">
        <f>IF(Foglio2!$J$3=Foglio2!$E$5,'Assistenti_Tecnici 2^ Pos.Ec.'!R38,IF(Foglio2!$J$3=Foglio2!$E$6,'Assistenti_Amm.vo 2^ Pos.Ec.'!R38,0))</f>
        <v>0</v>
      </c>
      <c r="U38" s="252">
        <f t="shared" ref="U38" si="77">(P38)/12*0.8</f>
        <v>0</v>
      </c>
      <c r="V38" s="252">
        <f t="shared" ref="V38" si="78">(P38+R38)/12*0.8</f>
        <v>0</v>
      </c>
      <c r="W38" s="253" t="str">
        <f t="shared" ref="W38" si="79">"Fascia Da "&amp;F38&amp;" a "&amp;F39&amp;" Decorrenza "&amp;DAY(C34)&amp;"/"&amp;MONTH(C34)&amp;"/"&amp;YEAR(C34)</f>
        <v>Fascia Da 9 a 14 Decorrenza 1/2/2007</v>
      </c>
    </row>
    <row r="39" spans="1:23" ht="9" customHeight="1" x14ac:dyDescent="0.2">
      <c r="B39" s="245">
        <f t="shared" si="1"/>
        <v>39119</v>
      </c>
      <c r="C39" s="377"/>
      <c r="D39" s="377"/>
      <c r="E39" s="254" t="s">
        <v>4</v>
      </c>
      <c r="F39" s="255">
        <v>14</v>
      </c>
      <c r="G39" s="256">
        <f t="shared" ref="G39:N39" si="80">G38*1936.27</f>
        <v>0</v>
      </c>
      <c r="H39" s="256">
        <f t="shared" si="80"/>
        <v>0</v>
      </c>
      <c r="I39" s="256">
        <f t="shared" si="80"/>
        <v>0</v>
      </c>
      <c r="J39" s="256">
        <f t="shared" si="80"/>
        <v>0</v>
      </c>
      <c r="K39" s="256">
        <f t="shared" si="80"/>
        <v>0</v>
      </c>
      <c r="L39" s="257">
        <f t="shared" si="80"/>
        <v>0</v>
      </c>
      <c r="M39" s="256">
        <f t="shared" si="80"/>
        <v>0</v>
      </c>
      <c r="N39" s="258">
        <f t="shared" si="80"/>
        <v>0</v>
      </c>
      <c r="O39" s="183"/>
      <c r="P39" s="184">
        <f t="shared" ref="P39:V39" si="81">P38*1936.27</f>
        <v>0</v>
      </c>
      <c r="Q39" s="184">
        <f t="shared" si="81"/>
        <v>0</v>
      </c>
      <c r="R39" s="184">
        <f t="shared" si="81"/>
        <v>0</v>
      </c>
      <c r="S39" s="184">
        <f t="shared" si="81"/>
        <v>0</v>
      </c>
      <c r="T39" s="184">
        <f t="shared" si="81"/>
        <v>0</v>
      </c>
      <c r="U39" s="184">
        <f t="shared" si="81"/>
        <v>0</v>
      </c>
      <c r="V39" s="184">
        <f t="shared" si="81"/>
        <v>0</v>
      </c>
    </row>
    <row r="40" spans="1:23" ht="12.75" customHeight="1" x14ac:dyDescent="0.2">
      <c r="A40" s="104">
        <f>IF(Foglio2!$J$7=1,TRUNC(V40,0),TRUNC(U40,0))</f>
        <v>0</v>
      </c>
      <c r="B40" s="245">
        <f t="shared" si="1"/>
        <v>39120</v>
      </c>
      <c r="C40" s="377"/>
      <c r="D40" s="377"/>
      <c r="E40" s="259" t="s">
        <v>3</v>
      </c>
      <c r="F40" s="260">
        <v>15</v>
      </c>
      <c r="G40" s="248">
        <f>IF(Foglio2!$J$3=Foglio2!$E$5,'Assistenti_Tecnici 2^ Pos.Ec.'!E40,IF(Foglio2!$J$3=Foglio2!$E$6,'Assistenti_Amm.vo 2^ Pos.Ec.'!E40,0))</f>
        <v>0</v>
      </c>
      <c r="H40" s="248">
        <f>IF(Foglio2!$J$3=Foglio2!$E$5,'Assistenti_Tecnici 2^ Pos.Ec.'!F40,IF(Foglio2!$J$3=Foglio2!$E$6,'Assistenti_Amm.vo 2^ Pos.Ec.'!F40,0))</f>
        <v>0</v>
      </c>
      <c r="I40" s="248">
        <f>IF(Foglio2!$J$3=Foglio2!$E$5,'Assistenti_Tecnici 2^ Pos.Ec.'!G40,IF(Foglio2!$J$3=Foglio2!$E$6,'Assistenti_Amm.vo 2^ Pos.Ec.'!G40,0))</f>
        <v>0</v>
      </c>
      <c r="J40" s="248">
        <f>IF(Foglio2!$J$3=Foglio2!$E$5,'Assistenti_Tecnici 2^ Pos.Ec.'!H40,IF(Foglio2!$J$3=Foglio2!$E$6,'Assistenti_Amm.vo 2^ Pos.Ec.'!H40,0))</f>
        <v>0</v>
      </c>
      <c r="K40" s="248">
        <f>IF(Foglio2!$J$3=Foglio2!$E$5,'Assistenti_Tecnici 2^ Pos.Ec.'!I40,IF(Foglio2!$J$3=Foglio2!$E$6,'Assistenti_Amm.vo 2^ Pos.Ec.'!I40,0))</f>
        <v>0</v>
      </c>
      <c r="L40" s="248">
        <f>IF(Foglio2!$J$3=Foglio2!$E$5,'Assistenti_Tecnici 2^ Pos.Ec.'!J40,IF(Foglio2!$J$3=Foglio2!$E$6,'Assistenti_Amm.vo 2^ Pos.Ec.'!J40,0))</f>
        <v>0</v>
      </c>
      <c r="M40" s="249">
        <f>IF(Foglio2!$J$3=Foglio2!$E$5,'Assistenti_Tecnici 2^ Pos.Ec.'!K40,IF(Foglio2!$J$3=Foglio2!$E$6,'Assistenti_Amm.vo 2^ Pos.Ec.'!K40,0))</f>
        <v>0</v>
      </c>
      <c r="N40" s="250">
        <f>IF(Foglio2!$J$3=Foglio2!$E$5,'Assistenti_Tecnici 2^ Pos.Ec.'!L40,IF(Foglio2!$J$3=Foglio2!$E$6,'Assistenti_Amm.vo 2^ Pos.Ec.'!L40,0))</f>
        <v>0</v>
      </c>
      <c r="O40" s="251"/>
      <c r="P40" s="252">
        <f>IF(Foglio2!$J$3=Foglio2!$E$5,'Assistenti_Tecnici 2^ Pos.Ec.'!N40,IF(Foglio2!$J$3=Foglio2!$E$6,'Assistenti_Amm.vo 2^ Pos.Ec.'!N40,0))</f>
        <v>0</v>
      </c>
      <c r="Q40" s="252">
        <f>IF(Foglio2!$J$3=Foglio2!$E$5,'Assistenti_Tecnici 2^ Pos.Ec.'!O40,IF(Foglio2!$J$3=Foglio2!$E$6,'Assistenti_Amm.vo 2^ Pos.Ec.'!O40,0))</f>
        <v>0</v>
      </c>
      <c r="R40" s="252">
        <f>IF(Foglio2!$J$3=Foglio2!$E$5,'Assistenti_Tecnici 2^ Pos.Ec.'!P40,IF(Foglio2!$J$3=Foglio2!$E$6,'Assistenti_Amm.vo 2^ Pos.Ec.'!P40,0))</f>
        <v>0</v>
      </c>
      <c r="S40" s="252">
        <f>IF(Foglio2!$J$3=Foglio2!$E$5,'Assistenti_Tecnici 2^ Pos.Ec.'!Q40,IF(Foglio2!$J$3=Foglio2!$E$6,'Assistenti_Amm.vo 2^ Pos.Ec.'!Q40,0))</f>
        <v>0</v>
      </c>
      <c r="T40" s="252">
        <f>IF(Foglio2!$J$3=Foglio2!$E$5,'Assistenti_Tecnici 2^ Pos.Ec.'!R40,IF(Foglio2!$J$3=Foglio2!$E$6,'Assistenti_Amm.vo 2^ Pos.Ec.'!R40,0))</f>
        <v>0</v>
      </c>
      <c r="U40" s="252">
        <f t="shared" ref="U40" si="82">(P40)/12*0.8</f>
        <v>0</v>
      </c>
      <c r="V40" s="252">
        <f t="shared" ref="V40" si="83">(P40+R40)/12*0.8</f>
        <v>0</v>
      </c>
      <c r="W40" s="253" t="str">
        <f t="shared" ref="W40" si="84">"Fascia Da "&amp;F40&amp;" a "&amp;F41&amp;" Decorrenza "&amp;DAY(C34)&amp;"/"&amp;MONTH(C34)&amp;"/"&amp;YEAR(C34)</f>
        <v>Fascia Da 15 a 20 Decorrenza 1/2/2007</v>
      </c>
    </row>
    <row r="41" spans="1:23" ht="9" customHeight="1" x14ac:dyDescent="0.2">
      <c r="B41" s="245">
        <f t="shared" si="1"/>
        <v>39121</v>
      </c>
      <c r="C41" s="377"/>
      <c r="D41" s="377"/>
      <c r="E41" s="254" t="s">
        <v>4</v>
      </c>
      <c r="F41" s="255">
        <v>20</v>
      </c>
      <c r="G41" s="256">
        <f t="shared" ref="G41:N41" si="85">G40*1936.27</f>
        <v>0</v>
      </c>
      <c r="H41" s="256">
        <f t="shared" si="85"/>
        <v>0</v>
      </c>
      <c r="I41" s="256">
        <f t="shared" si="85"/>
        <v>0</v>
      </c>
      <c r="J41" s="256">
        <f t="shared" si="85"/>
        <v>0</v>
      </c>
      <c r="K41" s="256">
        <f t="shared" si="85"/>
        <v>0</v>
      </c>
      <c r="L41" s="257">
        <f t="shared" si="85"/>
        <v>0</v>
      </c>
      <c r="M41" s="256">
        <f t="shared" si="85"/>
        <v>0</v>
      </c>
      <c r="N41" s="258">
        <f t="shared" si="85"/>
        <v>0</v>
      </c>
      <c r="O41" s="183"/>
      <c r="P41" s="184">
        <f t="shared" ref="P41:V41" si="86">P40*1936.27</f>
        <v>0</v>
      </c>
      <c r="Q41" s="184">
        <f t="shared" si="86"/>
        <v>0</v>
      </c>
      <c r="R41" s="184">
        <f t="shared" si="86"/>
        <v>0</v>
      </c>
      <c r="S41" s="184">
        <f t="shared" si="86"/>
        <v>0</v>
      </c>
      <c r="T41" s="184">
        <f t="shared" si="86"/>
        <v>0</v>
      </c>
      <c r="U41" s="184">
        <f t="shared" si="86"/>
        <v>0</v>
      </c>
      <c r="V41" s="184">
        <f t="shared" si="86"/>
        <v>0</v>
      </c>
    </row>
    <row r="42" spans="1:23" ht="12.75" customHeight="1" x14ac:dyDescent="0.2">
      <c r="A42" s="104">
        <f>IF(Foglio2!$J$7=1,TRUNC(V42,0),TRUNC(U42,0))</f>
        <v>0</v>
      </c>
      <c r="B42" s="245">
        <f t="shared" si="1"/>
        <v>39122</v>
      </c>
      <c r="C42" s="377"/>
      <c r="D42" s="377"/>
      <c r="E42" s="259" t="s">
        <v>3</v>
      </c>
      <c r="F42" s="260">
        <v>21</v>
      </c>
      <c r="G42" s="248">
        <f>IF(Foglio2!$J$3=Foglio2!$E$5,'Assistenti_Tecnici 2^ Pos.Ec.'!E42,IF(Foglio2!$J$3=Foglio2!$E$6,'Assistenti_Amm.vo 2^ Pos.Ec.'!E42,0))</f>
        <v>0</v>
      </c>
      <c r="H42" s="248">
        <f>IF(Foglio2!$J$3=Foglio2!$E$5,'Assistenti_Tecnici 2^ Pos.Ec.'!F42,IF(Foglio2!$J$3=Foglio2!$E$6,'Assistenti_Amm.vo 2^ Pos.Ec.'!F42,0))</f>
        <v>0</v>
      </c>
      <c r="I42" s="248">
        <f>IF(Foglio2!$J$3=Foglio2!$E$5,'Assistenti_Tecnici 2^ Pos.Ec.'!G42,IF(Foglio2!$J$3=Foglio2!$E$6,'Assistenti_Amm.vo 2^ Pos.Ec.'!G42,0))</f>
        <v>0</v>
      </c>
      <c r="J42" s="248">
        <f>IF(Foglio2!$J$3=Foglio2!$E$5,'Assistenti_Tecnici 2^ Pos.Ec.'!H42,IF(Foglio2!$J$3=Foglio2!$E$6,'Assistenti_Amm.vo 2^ Pos.Ec.'!H42,0))</f>
        <v>0</v>
      </c>
      <c r="K42" s="248">
        <f>IF(Foglio2!$J$3=Foglio2!$E$5,'Assistenti_Tecnici 2^ Pos.Ec.'!I42,IF(Foglio2!$J$3=Foglio2!$E$6,'Assistenti_Amm.vo 2^ Pos.Ec.'!I42,0))</f>
        <v>0</v>
      </c>
      <c r="L42" s="248">
        <f>IF(Foglio2!$J$3=Foglio2!$E$5,'Assistenti_Tecnici 2^ Pos.Ec.'!J42,IF(Foglio2!$J$3=Foglio2!$E$6,'Assistenti_Amm.vo 2^ Pos.Ec.'!J42,0))</f>
        <v>0</v>
      </c>
      <c r="M42" s="249">
        <f>IF(Foglio2!$J$3=Foglio2!$E$5,'Assistenti_Tecnici 2^ Pos.Ec.'!K42,IF(Foglio2!$J$3=Foglio2!$E$6,'Assistenti_Amm.vo 2^ Pos.Ec.'!K42,0))</f>
        <v>0</v>
      </c>
      <c r="N42" s="250">
        <f>IF(Foglio2!$J$3=Foglio2!$E$5,'Assistenti_Tecnici 2^ Pos.Ec.'!L42,IF(Foglio2!$J$3=Foglio2!$E$6,'Assistenti_Amm.vo 2^ Pos.Ec.'!L42,0))</f>
        <v>0</v>
      </c>
      <c r="O42" s="251"/>
      <c r="P42" s="252">
        <f>IF(Foglio2!$J$3=Foglio2!$E$5,'Assistenti_Tecnici 2^ Pos.Ec.'!N42,IF(Foglio2!$J$3=Foglio2!$E$6,'Assistenti_Amm.vo 2^ Pos.Ec.'!N42,0))</f>
        <v>0</v>
      </c>
      <c r="Q42" s="252">
        <f>IF(Foglio2!$J$3=Foglio2!$E$5,'Assistenti_Tecnici 2^ Pos.Ec.'!O42,IF(Foglio2!$J$3=Foglio2!$E$6,'Assistenti_Amm.vo 2^ Pos.Ec.'!O42,0))</f>
        <v>0</v>
      </c>
      <c r="R42" s="252">
        <f>IF(Foglio2!$J$3=Foglio2!$E$5,'Assistenti_Tecnici 2^ Pos.Ec.'!P42,IF(Foglio2!$J$3=Foglio2!$E$6,'Assistenti_Amm.vo 2^ Pos.Ec.'!P42,0))</f>
        <v>0</v>
      </c>
      <c r="S42" s="252">
        <f>IF(Foglio2!$J$3=Foglio2!$E$5,'Assistenti_Tecnici 2^ Pos.Ec.'!Q42,IF(Foglio2!$J$3=Foglio2!$E$6,'Assistenti_Amm.vo 2^ Pos.Ec.'!Q42,0))</f>
        <v>0</v>
      </c>
      <c r="T42" s="252">
        <f>IF(Foglio2!$J$3=Foglio2!$E$5,'Assistenti_Tecnici 2^ Pos.Ec.'!R42,IF(Foglio2!$J$3=Foglio2!$E$6,'Assistenti_Amm.vo 2^ Pos.Ec.'!R42,0))</f>
        <v>0</v>
      </c>
      <c r="U42" s="252">
        <f t="shared" ref="U42" si="87">(P42)/12*0.8</f>
        <v>0</v>
      </c>
      <c r="V42" s="252">
        <f t="shared" ref="V42" si="88">(P42+R42)/12*0.8</f>
        <v>0</v>
      </c>
      <c r="W42" s="253" t="str">
        <f t="shared" ref="W42" si="89">"Fascia Da "&amp;F42&amp;" a "&amp;F43&amp;" Decorrenza "&amp;DAY(C34)&amp;"/"&amp;MONTH(C34)&amp;"/"&amp;YEAR(C34)</f>
        <v>Fascia Da 21 a 27 Decorrenza 1/2/2007</v>
      </c>
    </row>
    <row r="43" spans="1:23" ht="9" customHeight="1" x14ac:dyDescent="0.2">
      <c r="B43" s="245">
        <f t="shared" si="1"/>
        <v>39123</v>
      </c>
      <c r="C43" s="377"/>
      <c r="D43" s="377"/>
      <c r="E43" s="254" t="s">
        <v>4</v>
      </c>
      <c r="F43" s="255">
        <v>27</v>
      </c>
      <c r="G43" s="256">
        <f t="shared" ref="G43:N43" si="90">G42*1936.27</f>
        <v>0</v>
      </c>
      <c r="H43" s="256">
        <f t="shared" si="90"/>
        <v>0</v>
      </c>
      <c r="I43" s="256">
        <f t="shared" si="90"/>
        <v>0</v>
      </c>
      <c r="J43" s="256">
        <f t="shared" si="90"/>
        <v>0</v>
      </c>
      <c r="K43" s="256">
        <f t="shared" si="90"/>
        <v>0</v>
      </c>
      <c r="L43" s="257">
        <f t="shared" si="90"/>
        <v>0</v>
      </c>
      <c r="M43" s="256">
        <f t="shared" si="90"/>
        <v>0</v>
      </c>
      <c r="N43" s="258">
        <f t="shared" si="90"/>
        <v>0</v>
      </c>
      <c r="O43" s="183"/>
      <c r="P43" s="184">
        <f t="shared" ref="P43:V43" si="91">P42*1936.27</f>
        <v>0</v>
      </c>
      <c r="Q43" s="184">
        <f t="shared" si="91"/>
        <v>0</v>
      </c>
      <c r="R43" s="184">
        <f t="shared" si="91"/>
        <v>0</v>
      </c>
      <c r="S43" s="184">
        <f t="shared" si="91"/>
        <v>0</v>
      </c>
      <c r="T43" s="184">
        <f t="shared" si="91"/>
        <v>0</v>
      </c>
      <c r="U43" s="184">
        <f t="shared" si="91"/>
        <v>0</v>
      </c>
      <c r="V43" s="184">
        <f t="shared" si="91"/>
        <v>0</v>
      </c>
    </row>
    <row r="44" spans="1:23" ht="12.75" customHeight="1" x14ac:dyDescent="0.2">
      <c r="A44" s="104">
        <f>IF(Foglio2!$J$7=1,TRUNC(V44,0),TRUNC(U44,0))</f>
        <v>0</v>
      </c>
      <c r="B44" s="245">
        <f t="shared" si="1"/>
        <v>39124</v>
      </c>
      <c r="C44" s="377"/>
      <c r="D44" s="377"/>
      <c r="E44" s="259" t="s">
        <v>3</v>
      </c>
      <c r="F44" s="260">
        <v>28</v>
      </c>
      <c r="G44" s="248">
        <f>IF(Foglio2!$J$3=Foglio2!$E$5,'Assistenti_Tecnici 2^ Pos.Ec.'!E44,IF(Foglio2!$J$3=Foglio2!$E$6,'Assistenti_Amm.vo 2^ Pos.Ec.'!E44,0))</f>
        <v>0</v>
      </c>
      <c r="H44" s="248">
        <f>IF(Foglio2!$J$3=Foglio2!$E$5,'Assistenti_Tecnici 2^ Pos.Ec.'!F44,IF(Foglio2!$J$3=Foglio2!$E$6,'Assistenti_Amm.vo 2^ Pos.Ec.'!F44,0))</f>
        <v>0</v>
      </c>
      <c r="I44" s="248">
        <f>IF(Foglio2!$J$3=Foglio2!$E$5,'Assistenti_Tecnici 2^ Pos.Ec.'!G44,IF(Foglio2!$J$3=Foglio2!$E$6,'Assistenti_Amm.vo 2^ Pos.Ec.'!G44,0))</f>
        <v>0</v>
      </c>
      <c r="J44" s="248">
        <f>IF(Foglio2!$J$3=Foglio2!$E$5,'Assistenti_Tecnici 2^ Pos.Ec.'!H44,IF(Foglio2!$J$3=Foglio2!$E$6,'Assistenti_Amm.vo 2^ Pos.Ec.'!H44,0))</f>
        <v>0</v>
      </c>
      <c r="K44" s="248">
        <f>IF(Foglio2!$J$3=Foglio2!$E$5,'Assistenti_Tecnici 2^ Pos.Ec.'!I44,IF(Foglio2!$J$3=Foglio2!$E$6,'Assistenti_Amm.vo 2^ Pos.Ec.'!I44,0))</f>
        <v>0</v>
      </c>
      <c r="L44" s="248">
        <f>IF(Foglio2!$J$3=Foglio2!$E$5,'Assistenti_Tecnici 2^ Pos.Ec.'!J44,IF(Foglio2!$J$3=Foglio2!$E$6,'Assistenti_Amm.vo 2^ Pos.Ec.'!J44,0))</f>
        <v>0</v>
      </c>
      <c r="M44" s="249">
        <f>IF(Foglio2!$J$3=Foglio2!$E$5,'Assistenti_Tecnici 2^ Pos.Ec.'!K44,IF(Foglio2!$J$3=Foglio2!$E$6,'Assistenti_Amm.vo 2^ Pos.Ec.'!K44,0))</f>
        <v>0</v>
      </c>
      <c r="N44" s="250">
        <f>IF(Foglio2!$J$3=Foglio2!$E$5,'Assistenti_Tecnici 2^ Pos.Ec.'!L44,IF(Foglio2!$J$3=Foglio2!$E$6,'Assistenti_Amm.vo 2^ Pos.Ec.'!L44,0))</f>
        <v>0</v>
      </c>
      <c r="O44" s="251"/>
      <c r="P44" s="252">
        <f>IF(Foglio2!$J$3=Foglio2!$E$5,'Assistenti_Tecnici 2^ Pos.Ec.'!N44,IF(Foglio2!$J$3=Foglio2!$E$6,'Assistenti_Amm.vo 2^ Pos.Ec.'!N44,0))</f>
        <v>0</v>
      </c>
      <c r="Q44" s="252">
        <f>IF(Foglio2!$J$3=Foglio2!$E$5,'Assistenti_Tecnici 2^ Pos.Ec.'!O44,IF(Foglio2!$J$3=Foglio2!$E$6,'Assistenti_Amm.vo 2^ Pos.Ec.'!O44,0))</f>
        <v>0</v>
      </c>
      <c r="R44" s="252">
        <f>IF(Foglio2!$J$3=Foglio2!$E$5,'Assistenti_Tecnici 2^ Pos.Ec.'!P44,IF(Foglio2!$J$3=Foglio2!$E$6,'Assistenti_Amm.vo 2^ Pos.Ec.'!P44,0))</f>
        <v>0</v>
      </c>
      <c r="S44" s="252">
        <f>IF(Foglio2!$J$3=Foglio2!$E$5,'Assistenti_Tecnici 2^ Pos.Ec.'!Q44,IF(Foglio2!$J$3=Foglio2!$E$6,'Assistenti_Amm.vo 2^ Pos.Ec.'!Q44,0))</f>
        <v>0</v>
      </c>
      <c r="T44" s="252">
        <f>IF(Foglio2!$J$3=Foglio2!$E$5,'Assistenti_Tecnici 2^ Pos.Ec.'!R44,IF(Foglio2!$J$3=Foglio2!$E$6,'Assistenti_Amm.vo 2^ Pos.Ec.'!R44,0))</f>
        <v>0</v>
      </c>
      <c r="U44" s="252">
        <f t="shared" ref="U44" si="92">(P44)/12*0.8</f>
        <v>0</v>
      </c>
      <c r="V44" s="252">
        <f t="shared" ref="V44" si="93">(P44+R44)/12*0.8</f>
        <v>0</v>
      </c>
      <c r="W44" s="253" t="str">
        <f t="shared" ref="W44" si="94">"Fascia Da "&amp;F44&amp;" a "&amp;F45&amp;" Decorrenza "&amp;DAY(C34)&amp;"/"&amp;MONTH(C34)&amp;"/"&amp;YEAR(C34)</f>
        <v>Fascia Da 28 a 34 Decorrenza 1/2/2007</v>
      </c>
    </row>
    <row r="45" spans="1:23" ht="9" customHeight="1" x14ac:dyDescent="0.2">
      <c r="B45" s="245">
        <f t="shared" si="1"/>
        <v>39125</v>
      </c>
      <c r="C45" s="377"/>
      <c r="D45" s="377"/>
      <c r="E45" s="254" t="s">
        <v>4</v>
      </c>
      <c r="F45" s="255">
        <v>34</v>
      </c>
      <c r="G45" s="256">
        <f t="shared" ref="G45:N45" si="95">G44*1936.27</f>
        <v>0</v>
      </c>
      <c r="H45" s="256">
        <f t="shared" si="95"/>
        <v>0</v>
      </c>
      <c r="I45" s="256">
        <f t="shared" si="95"/>
        <v>0</v>
      </c>
      <c r="J45" s="256">
        <f t="shared" si="95"/>
        <v>0</v>
      </c>
      <c r="K45" s="256">
        <f t="shared" si="95"/>
        <v>0</v>
      </c>
      <c r="L45" s="257">
        <f t="shared" si="95"/>
        <v>0</v>
      </c>
      <c r="M45" s="256">
        <f t="shared" si="95"/>
        <v>0</v>
      </c>
      <c r="N45" s="258">
        <f t="shared" si="95"/>
        <v>0</v>
      </c>
      <c r="O45" s="183"/>
      <c r="P45" s="184">
        <f t="shared" ref="P45:V45" si="96">P44*1936.27</f>
        <v>0</v>
      </c>
      <c r="Q45" s="184">
        <f t="shared" si="96"/>
        <v>0</v>
      </c>
      <c r="R45" s="184">
        <f t="shared" si="96"/>
        <v>0</v>
      </c>
      <c r="S45" s="184">
        <f t="shared" si="96"/>
        <v>0</v>
      </c>
      <c r="T45" s="184">
        <f t="shared" si="96"/>
        <v>0</v>
      </c>
      <c r="U45" s="184">
        <f t="shared" si="96"/>
        <v>0</v>
      </c>
      <c r="V45" s="184">
        <f t="shared" si="96"/>
        <v>0</v>
      </c>
    </row>
    <row r="46" spans="1:23" ht="12.75" customHeight="1" x14ac:dyDescent="0.2">
      <c r="A46" s="104">
        <f>IF(Foglio2!$J$7=1,TRUNC(V46,0),TRUNC(U46,0))</f>
        <v>0</v>
      </c>
      <c r="B46" s="245">
        <f t="shared" si="1"/>
        <v>39126</v>
      </c>
      <c r="C46" s="377"/>
      <c r="D46" s="377"/>
      <c r="E46" s="259" t="s">
        <v>3</v>
      </c>
      <c r="F46" s="260">
        <v>35</v>
      </c>
      <c r="G46" s="248">
        <f>IF(Foglio2!$J$3=Foglio2!$E$5,'Assistenti_Tecnici 2^ Pos.Ec.'!E46,IF(Foglio2!$J$3=Foglio2!$E$6,'Assistenti_Amm.vo 2^ Pos.Ec.'!E46,0))</f>
        <v>0</v>
      </c>
      <c r="H46" s="248">
        <f>IF(Foglio2!$J$3=Foglio2!$E$5,'Assistenti_Tecnici 2^ Pos.Ec.'!F46,IF(Foglio2!$J$3=Foglio2!$E$6,'Assistenti_Amm.vo 2^ Pos.Ec.'!F46,0))</f>
        <v>0</v>
      </c>
      <c r="I46" s="248">
        <f>IF(Foglio2!$J$3=Foglio2!$E$5,'Assistenti_Tecnici 2^ Pos.Ec.'!G46,IF(Foglio2!$J$3=Foglio2!$E$6,'Assistenti_Amm.vo 2^ Pos.Ec.'!G46,0))</f>
        <v>0</v>
      </c>
      <c r="J46" s="248">
        <f>IF(Foglio2!$J$3=Foglio2!$E$5,'Assistenti_Tecnici 2^ Pos.Ec.'!H46,IF(Foglio2!$J$3=Foglio2!$E$6,'Assistenti_Amm.vo 2^ Pos.Ec.'!H46,0))</f>
        <v>0</v>
      </c>
      <c r="K46" s="248">
        <f>IF(Foglio2!$J$3=Foglio2!$E$5,'Assistenti_Tecnici 2^ Pos.Ec.'!I46,IF(Foglio2!$J$3=Foglio2!$E$6,'Assistenti_Amm.vo 2^ Pos.Ec.'!I46,0))</f>
        <v>0</v>
      </c>
      <c r="L46" s="248">
        <f>IF(Foglio2!$J$3=Foglio2!$E$5,'Assistenti_Tecnici 2^ Pos.Ec.'!J46,IF(Foglio2!$J$3=Foglio2!$E$6,'Assistenti_Amm.vo 2^ Pos.Ec.'!J46,0))</f>
        <v>0</v>
      </c>
      <c r="M46" s="249">
        <f>IF(Foglio2!$J$3=Foglio2!$E$5,'Assistenti_Tecnici 2^ Pos.Ec.'!K46,IF(Foglio2!$J$3=Foglio2!$E$6,'Assistenti_Amm.vo 2^ Pos.Ec.'!K46,0))</f>
        <v>0</v>
      </c>
      <c r="N46" s="250">
        <f>IF(Foglio2!$J$3=Foglio2!$E$5,'Assistenti_Tecnici 2^ Pos.Ec.'!L46,IF(Foglio2!$J$3=Foglio2!$E$6,'Assistenti_Amm.vo 2^ Pos.Ec.'!L46,0))</f>
        <v>0</v>
      </c>
      <c r="O46" s="251"/>
      <c r="P46" s="252">
        <f>IF(Foglio2!$J$3=Foglio2!$E$5,'Assistenti_Tecnici 2^ Pos.Ec.'!N46,IF(Foglio2!$J$3=Foglio2!$E$6,'Assistenti_Amm.vo 2^ Pos.Ec.'!N46,0))</f>
        <v>0</v>
      </c>
      <c r="Q46" s="252">
        <f>IF(Foglio2!$J$3=Foglio2!$E$5,'Assistenti_Tecnici 2^ Pos.Ec.'!O46,IF(Foglio2!$J$3=Foglio2!$E$6,'Assistenti_Amm.vo 2^ Pos.Ec.'!O46,0))</f>
        <v>0</v>
      </c>
      <c r="R46" s="252">
        <f>IF(Foglio2!$J$3=Foglio2!$E$5,'Assistenti_Tecnici 2^ Pos.Ec.'!P46,IF(Foglio2!$J$3=Foglio2!$E$6,'Assistenti_Amm.vo 2^ Pos.Ec.'!P46,0))</f>
        <v>0</v>
      </c>
      <c r="S46" s="252">
        <f>IF(Foglio2!$J$3=Foglio2!$E$5,'Assistenti_Tecnici 2^ Pos.Ec.'!Q46,IF(Foglio2!$J$3=Foglio2!$E$6,'Assistenti_Amm.vo 2^ Pos.Ec.'!Q46,0))</f>
        <v>0</v>
      </c>
      <c r="T46" s="252">
        <f>IF(Foglio2!$J$3=Foglio2!$E$5,'Assistenti_Tecnici 2^ Pos.Ec.'!R46,IF(Foglio2!$J$3=Foglio2!$E$6,'Assistenti_Amm.vo 2^ Pos.Ec.'!R46,0))</f>
        <v>0</v>
      </c>
      <c r="U46" s="252">
        <f t="shared" ref="U46" si="97">(P46)/12*0.8</f>
        <v>0</v>
      </c>
      <c r="V46" s="252">
        <f t="shared" ref="V46" si="98">(P46+R46)/12*0.8</f>
        <v>0</v>
      </c>
      <c r="W46" s="253" t="str">
        <f t="shared" ref="W46" si="99">"Fascia Da "&amp;F46&amp;" a "&amp;F47&amp;" Decorrenza "&amp;DAY(C34)&amp;"/"&amp;MONTH(C34)&amp;"/"&amp;YEAR(C34)</f>
        <v>Fascia Da 35 a  Decorrenza 1/2/2007</v>
      </c>
    </row>
    <row r="47" spans="1:23" ht="9" customHeight="1" x14ac:dyDescent="0.2">
      <c r="B47" s="245">
        <f t="shared" si="1"/>
        <v>39127</v>
      </c>
      <c r="C47" s="378"/>
      <c r="D47" s="378"/>
      <c r="E47" s="264" t="s">
        <v>4</v>
      </c>
      <c r="F47" s="265"/>
      <c r="G47" s="256">
        <f t="shared" ref="G47:N47" si="100">G46*1936.27</f>
        <v>0</v>
      </c>
      <c r="H47" s="256">
        <f t="shared" si="100"/>
        <v>0</v>
      </c>
      <c r="I47" s="256">
        <f t="shared" si="100"/>
        <v>0</v>
      </c>
      <c r="J47" s="256">
        <f t="shared" si="100"/>
        <v>0</v>
      </c>
      <c r="K47" s="256">
        <f t="shared" si="100"/>
        <v>0</v>
      </c>
      <c r="L47" s="257">
        <f t="shared" si="100"/>
        <v>0</v>
      </c>
      <c r="M47" s="256">
        <f t="shared" si="100"/>
        <v>0</v>
      </c>
      <c r="N47" s="258">
        <f t="shared" si="100"/>
        <v>0</v>
      </c>
      <c r="O47" s="183"/>
      <c r="P47" s="184">
        <f t="shared" ref="P47:V47" si="101">P46*1936.27</f>
        <v>0</v>
      </c>
      <c r="Q47" s="184">
        <f t="shared" si="101"/>
        <v>0</v>
      </c>
      <c r="R47" s="184">
        <f t="shared" si="101"/>
        <v>0</v>
      </c>
      <c r="S47" s="184">
        <f t="shared" si="101"/>
        <v>0</v>
      </c>
      <c r="T47" s="184">
        <f t="shared" si="101"/>
        <v>0</v>
      </c>
      <c r="U47" s="184">
        <f t="shared" si="101"/>
        <v>0</v>
      </c>
      <c r="V47" s="184">
        <f t="shared" si="101"/>
        <v>0</v>
      </c>
    </row>
    <row r="48" spans="1:23" ht="12.75" customHeight="1" x14ac:dyDescent="0.2">
      <c r="A48" s="104">
        <f>IF(Foglio2!$J$7=1,TRUNC(V48,0),TRUNC(U48,0))</f>
        <v>0</v>
      </c>
      <c r="B48" s="245">
        <f t="shared" ref="B48" si="102">C50</f>
        <v>39447</v>
      </c>
      <c r="C48" s="375">
        <f>D36+1</f>
        <v>39447</v>
      </c>
      <c r="D48" s="375">
        <v>39447</v>
      </c>
      <c r="E48" s="246" t="s">
        <v>3</v>
      </c>
      <c r="F48" s="247">
        <v>0</v>
      </c>
      <c r="G48" s="248">
        <f>IF(Foglio2!$J$3=Foglio2!$E$5,'Assistenti_Tecnici 2^ Pos.Ec.'!E48,IF(Foglio2!$J$3=Foglio2!$E$6,'Assistenti_Amm.vo 2^ Pos.Ec.'!E48,0))</f>
        <v>0</v>
      </c>
      <c r="H48" s="248">
        <f>IF(Foglio2!$J$3=Foglio2!$E$5,'Assistenti_Tecnici 2^ Pos.Ec.'!F48,IF(Foglio2!$J$3=Foglio2!$E$6,'Assistenti_Amm.vo 2^ Pos.Ec.'!F48,0))</f>
        <v>0</v>
      </c>
      <c r="I48" s="248">
        <f>IF(Foglio2!$J$3=Foglio2!$E$5,'Assistenti_Tecnici 2^ Pos.Ec.'!G48,IF(Foglio2!$J$3=Foglio2!$E$6,'Assistenti_Amm.vo 2^ Pos.Ec.'!G48,0))</f>
        <v>0</v>
      </c>
      <c r="J48" s="248">
        <f>IF(Foglio2!$J$3=Foglio2!$E$5,'Assistenti_Tecnici 2^ Pos.Ec.'!H48,IF(Foglio2!$J$3=Foglio2!$E$6,'Assistenti_Amm.vo 2^ Pos.Ec.'!H48,0))</f>
        <v>0</v>
      </c>
      <c r="K48" s="248">
        <f>IF(Foglio2!$J$3=Foglio2!$E$5,'Assistenti_Tecnici 2^ Pos.Ec.'!I48,IF(Foglio2!$J$3=Foglio2!$E$6,'Assistenti_Amm.vo 2^ Pos.Ec.'!I48,0))</f>
        <v>0</v>
      </c>
      <c r="L48" s="248">
        <f>IF(Foglio2!$J$3=Foglio2!$E$5,'Assistenti_Tecnici 2^ Pos.Ec.'!J48,IF(Foglio2!$J$3=Foglio2!$E$6,'Assistenti_Amm.vo 2^ Pos.Ec.'!J48,0))</f>
        <v>0</v>
      </c>
      <c r="M48" s="249">
        <f>IF(Foglio2!$J$3=Foglio2!$E$5,'Assistenti_Tecnici 2^ Pos.Ec.'!K48,IF(Foglio2!$J$3=Foglio2!$E$6,'Assistenti_Amm.vo 2^ Pos.Ec.'!K48,0))</f>
        <v>0</v>
      </c>
      <c r="N48" s="250">
        <f>IF(Foglio2!$J$3=Foglio2!$E$5,'Assistenti_Tecnici 2^ Pos.Ec.'!L48,IF(Foglio2!$J$3=Foglio2!$E$6,'Assistenti_Amm.vo 2^ Pos.Ec.'!L48,0))</f>
        <v>0</v>
      </c>
      <c r="O48" s="251"/>
      <c r="P48" s="252">
        <f>IF(Foglio2!$J$3=Foglio2!$E$5,'Assistenti_Tecnici 2^ Pos.Ec.'!N48,IF(Foglio2!$J$3=Foglio2!$E$6,'Assistenti_Amm.vo 2^ Pos.Ec.'!N48,0))</f>
        <v>0</v>
      </c>
      <c r="Q48" s="252">
        <f>IF(Foglio2!$J$3=Foglio2!$E$5,'Assistenti_Tecnici 2^ Pos.Ec.'!O48,IF(Foglio2!$J$3=Foglio2!$E$6,'Assistenti_Amm.vo 2^ Pos.Ec.'!O48,0))</f>
        <v>0</v>
      </c>
      <c r="R48" s="252">
        <f>IF(Foglio2!$J$3=Foglio2!$E$5,'Assistenti_Tecnici 2^ Pos.Ec.'!P48,IF(Foglio2!$J$3=Foglio2!$E$6,'Assistenti_Amm.vo 2^ Pos.Ec.'!P48,0))</f>
        <v>0</v>
      </c>
      <c r="S48" s="252">
        <f>IF(Foglio2!$J$3=Foglio2!$E$5,'Assistenti_Tecnici 2^ Pos.Ec.'!Q48,IF(Foglio2!$J$3=Foglio2!$E$6,'Assistenti_Amm.vo 2^ Pos.Ec.'!Q48,0))</f>
        <v>0</v>
      </c>
      <c r="T48" s="252">
        <f>IF(Foglio2!$J$3=Foglio2!$E$5,'Assistenti_Tecnici 2^ Pos.Ec.'!R48,IF(Foglio2!$J$3=Foglio2!$E$6,'Assistenti_Amm.vo 2^ Pos.Ec.'!R48,0))</f>
        <v>0</v>
      </c>
      <c r="U48" s="252">
        <f t="shared" ref="U48" si="103">(P48)/12*0.8</f>
        <v>0</v>
      </c>
      <c r="V48" s="252">
        <f t="shared" ref="V48" si="104">(P48+R48)/12*0.8</f>
        <v>0</v>
      </c>
      <c r="W48" s="253" t="str">
        <f t="shared" ref="W48" si="105">"Fascia Da "&amp;F48&amp;" a "&amp;F49&amp;" Decorrenza "&amp;DAY(C48)&amp;"/"&amp;MONTH(C48)&amp;"/"&amp;YEAR(C48)</f>
        <v>Fascia Da 0 a 2 Decorrenza 31/12/2007</v>
      </c>
    </row>
    <row r="49" spans="1:23" ht="9" customHeight="1" x14ac:dyDescent="0.2">
      <c r="B49" s="245">
        <f t="shared" ref="B49" si="106">B48+1</f>
        <v>39448</v>
      </c>
      <c r="C49" s="376"/>
      <c r="D49" s="376"/>
      <c r="E49" s="254" t="s">
        <v>4</v>
      </c>
      <c r="F49" s="255">
        <v>2</v>
      </c>
      <c r="G49" s="256">
        <f t="shared" ref="G49:N49" si="107">G48*1936.27</f>
        <v>0</v>
      </c>
      <c r="H49" s="256">
        <f t="shared" si="107"/>
        <v>0</v>
      </c>
      <c r="I49" s="256">
        <f t="shared" si="107"/>
        <v>0</v>
      </c>
      <c r="J49" s="256">
        <f t="shared" si="107"/>
        <v>0</v>
      </c>
      <c r="K49" s="256">
        <f t="shared" si="107"/>
        <v>0</v>
      </c>
      <c r="L49" s="257">
        <f t="shared" si="107"/>
        <v>0</v>
      </c>
      <c r="M49" s="256">
        <f t="shared" si="107"/>
        <v>0</v>
      </c>
      <c r="N49" s="258">
        <f t="shared" si="107"/>
        <v>0</v>
      </c>
      <c r="O49" s="183"/>
      <c r="P49" s="184">
        <f t="shared" ref="P49:V49" si="108">P48*1936.27</f>
        <v>0</v>
      </c>
      <c r="Q49" s="184">
        <f t="shared" si="108"/>
        <v>0</v>
      </c>
      <c r="R49" s="184">
        <f t="shared" si="108"/>
        <v>0</v>
      </c>
      <c r="S49" s="184">
        <f t="shared" si="108"/>
        <v>0</v>
      </c>
      <c r="T49" s="184">
        <f t="shared" si="108"/>
        <v>0</v>
      </c>
      <c r="U49" s="184">
        <f t="shared" si="108"/>
        <v>0</v>
      </c>
      <c r="V49" s="184">
        <f t="shared" si="108"/>
        <v>0</v>
      </c>
    </row>
    <row r="50" spans="1:23" ht="12.75" customHeight="1" x14ac:dyDescent="0.2">
      <c r="A50" s="104">
        <f>IF(Foglio2!$J$7=1,TRUNC(V50,0),TRUNC(U50,0))</f>
        <v>0</v>
      </c>
      <c r="B50" s="245">
        <f t="shared" si="1"/>
        <v>39449</v>
      </c>
      <c r="C50" s="377">
        <f>C48</f>
        <v>39447</v>
      </c>
      <c r="D50" s="377">
        <f>D48</f>
        <v>39447</v>
      </c>
      <c r="E50" s="259" t="s">
        <v>3</v>
      </c>
      <c r="F50" s="260">
        <v>3</v>
      </c>
      <c r="G50" s="248">
        <f>IF(Foglio2!$J$3=Foglio2!$E$5,'Assistenti_Tecnici 2^ Pos.Ec.'!E50,IF(Foglio2!$J$3=Foglio2!$E$6,'Assistenti_Amm.vo 2^ Pos.Ec.'!E50,0))</f>
        <v>0</v>
      </c>
      <c r="H50" s="248">
        <f>IF(Foglio2!$J$3=Foglio2!$E$5,'Assistenti_Tecnici 2^ Pos.Ec.'!F50,IF(Foglio2!$J$3=Foglio2!$E$6,'Assistenti_Amm.vo 2^ Pos.Ec.'!F50,0))</f>
        <v>0</v>
      </c>
      <c r="I50" s="248">
        <f>IF(Foglio2!$J$3=Foglio2!$E$5,'Assistenti_Tecnici 2^ Pos.Ec.'!G50,IF(Foglio2!$J$3=Foglio2!$E$6,'Assistenti_Amm.vo 2^ Pos.Ec.'!G50,0))</f>
        <v>0</v>
      </c>
      <c r="J50" s="248">
        <f>IF(Foglio2!$J$3=Foglio2!$E$5,'Assistenti_Tecnici 2^ Pos.Ec.'!H50,IF(Foglio2!$J$3=Foglio2!$E$6,'Assistenti_Amm.vo 2^ Pos.Ec.'!H50,0))</f>
        <v>0</v>
      </c>
      <c r="K50" s="248">
        <f>IF(Foglio2!$J$3=Foglio2!$E$5,'Assistenti_Tecnici 2^ Pos.Ec.'!I50,IF(Foglio2!$J$3=Foglio2!$E$6,'Assistenti_Amm.vo 2^ Pos.Ec.'!I50,0))</f>
        <v>0</v>
      </c>
      <c r="L50" s="248">
        <f>IF(Foglio2!$J$3=Foglio2!$E$5,'Assistenti_Tecnici 2^ Pos.Ec.'!J50,IF(Foglio2!$J$3=Foglio2!$E$6,'Assistenti_Amm.vo 2^ Pos.Ec.'!J50,0))</f>
        <v>0</v>
      </c>
      <c r="M50" s="249">
        <f>IF(Foglio2!$J$3=Foglio2!$E$5,'Assistenti_Tecnici 2^ Pos.Ec.'!K50,IF(Foglio2!$J$3=Foglio2!$E$6,'Assistenti_Amm.vo 2^ Pos.Ec.'!K50,0))</f>
        <v>0</v>
      </c>
      <c r="N50" s="250">
        <f>IF(Foglio2!$J$3=Foglio2!$E$5,'Assistenti_Tecnici 2^ Pos.Ec.'!L50,IF(Foglio2!$J$3=Foglio2!$E$6,'Assistenti_Amm.vo 2^ Pos.Ec.'!L50,0))</f>
        <v>0</v>
      </c>
      <c r="O50" s="251"/>
      <c r="P50" s="252">
        <f>IF(Foglio2!$J$3=Foglio2!$E$5,'Assistenti_Tecnici 2^ Pos.Ec.'!N50,IF(Foglio2!$J$3=Foglio2!$E$6,'Assistenti_Amm.vo 2^ Pos.Ec.'!N50,0))</f>
        <v>0</v>
      </c>
      <c r="Q50" s="252">
        <f>IF(Foglio2!$J$3=Foglio2!$E$5,'Assistenti_Tecnici 2^ Pos.Ec.'!O50,IF(Foglio2!$J$3=Foglio2!$E$6,'Assistenti_Amm.vo 2^ Pos.Ec.'!O50,0))</f>
        <v>0</v>
      </c>
      <c r="R50" s="252">
        <f>IF(Foglio2!$J$3=Foglio2!$E$5,'Assistenti_Tecnici 2^ Pos.Ec.'!P50,IF(Foglio2!$J$3=Foglio2!$E$6,'Assistenti_Amm.vo 2^ Pos.Ec.'!P50,0))</f>
        <v>0</v>
      </c>
      <c r="S50" s="252">
        <f>IF(Foglio2!$J$3=Foglio2!$E$5,'Assistenti_Tecnici 2^ Pos.Ec.'!Q50,IF(Foglio2!$J$3=Foglio2!$E$6,'Assistenti_Amm.vo 2^ Pos.Ec.'!Q50,0))</f>
        <v>0</v>
      </c>
      <c r="T50" s="252">
        <f>IF(Foglio2!$J$3=Foglio2!$E$5,'Assistenti_Tecnici 2^ Pos.Ec.'!R50,IF(Foglio2!$J$3=Foglio2!$E$6,'Assistenti_Amm.vo 2^ Pos.Ec.'!R50,0))</f>
        <v>0</v>
      </c>
      <c r="U50" s="252">
        <f t="shared" ref="U50" si="109">(P50)/12*0.8</f>
        <v>0</v>
      </c>
      <c r="V50" s="252">
        <f t="shared" ref="V50" si="110">(P50+R50)/12*0.8</f>
        <v>0</v>
      </c>
      <c r="W50" s="253" t="str">
        <f t="shared" ref="W50" si="111">"Fascia Da "&amp;F50&amp;" a "&amp;F51&amp;" Decorrenza "&amp;DAY(C48)&amp;"/"&amp;MONTH(C48)&amp;"/"&amp;YEAR(C48)</f>
        <v>Fascia Da 3 a 8 Decorrenza 31/12/2007</v>
      </c>
    </row>
    <row r="51" spans="1:23" ht="9" customHeight="1" x14ac:dyDescent="0.2">
      <c r="B51" s="245">
        <f t="shared" si="1"/>
        <v>39450</v>
      </c>
      <c r="C51" s="377"/>
      <c r="D51" s="377"/>
      <c r="E51" s="254" t="s">
        <v>4</v>
      </c>
      <c r="F51" s="255">
        <v>8</v>
      </c>
      <c r="G51" s="256">
        <f t="shared" ref="G51:N51" si="112">G50*1936.27</f>
        <v>0</v>
      </c>
      <c r="H51" s="256">
        <f t="shared" si="112"/>
        <v>0</v>
      </c>
      <c r="I51" s="256">
        <f t="shared" si="112"/>
        <v>0</v>
      </c>
      <c r="J51" s="256">
        <f t="shared" si="112"/>
        <v>0</v>
      </c>
      <c r="K51" s="256">
        <f t="shared" si="112"/>
        <v>0</v>
      </c>
      <c r="L51" s="257">
        <f t="shared" si="112"/>
        <v>0</v>
      </c>
      <c r="M51" s="256">
        <f t="shared" si="112"/>
        <v>0</v>
      </c>
      <c r="N51" s="258">
        <f t="shared" si="112"/>
        <v>0</v>
      </c>
      <c r="O51" s="183"/>
      <c r="P51" s="184">
        <f t="shared" ref="P51:V51" si="113">P50*1936.27</f>
        <v>0</v>
      </c>
      <c r="Q51" s="184">
        <f t="shared" si="113"/>
        <v>0</v>
      </c>
      <c r="R51" s="184">
        <f t="shared" si="113"/>
        <v>0</v>
      </c>
      <c r="S51" s="184">
        <f t="shared" si="113"/>
        <v>0</v>
      </c>
      <c r="T51" s="184">
        <f t="shared" si="113"/>
        <v>0</v>
      </c>
      <c r="U51" s="184">
        <f t="shared" si="113"/>
        <v>0</v>
      </c>
      <c r="V51" s="184">
        <f t="shared" si="113"/>
        <v>0</v>
      </c>
    </row>
    <row r="52" spans="1:23" ht="12.75" customHeight="1" x14ac:dyDescent="0.2">
      <c r="A52" s="104">
        <f>IF(Foglio2!$J$7=1,TRUNC(V52,0),TRUNC(U52,0))</f>
        <v>0</v>
      </c>
      <c r="B52" s="245">
        <f t="shared" si="1"/>
        <v>39451</v>
      </c>
      <c r="C52" s="377"/>
      <c r="D52" s="377"/>
      <c r="E52" s="259" t="s">
        <v>3</v>
      </c>
      <c r="F52" s="260">
        <v>9</v>
      </c>
      <c r="G52" s="248">
        <f>IF(Foglio2!$J$3=Foglio2!$E$5,'Assistenti_Tecnici 2^ Pos.Ec.'!E52,IF(Foglio2!$J$3=Foglio2!$E$6,'Assistenti_Amm.vo 2^ Pos.Ec.'!E52,0))</f>
        <v>0</v>
      </c>
      <c r="H52" s="248">
        <f>IF(Foglio2!$J$3=Foglio2!$E$5,'Assistenti_Tecnici 2^ Pos.Ec.'!F52,IF(Foglio2!$J$3=Foglio2!$E$6,'Assistenti_Amm.vo 2^ Pos.Ec.'!F52,0))</f>
        <v>0</v>
      </c>
      <c r="I52" s="248">
        <f>IF(Foglio2!$J$3=Foglio2!$E$5,'Assistenti_Tecnici 2^ Pos.Ec.'!G52,IF(Foglio2!$J$3=Foglio2!$E$6,'Assistenti_Amm.vo 2^ Pos.Ec.'!G52,0))</f>
        <v>0</v>
      </c>
      <c r="J52" s="248">
        <f>IF(Foglio2!$J$3=Foglio2!$E$5,'Assistenti_Tecnici 2^ Pos.Ec.'!H52,IF(Foglio2!$J$3=Foglio2!$E$6,'Assistenti_Amm.vo 2^ Pos.Ec.'!H52,0))</f>
        <v>0</v>
      </c>
      <c r="K52" s="248">
        <f>IF(Foglio2!$J$3=Foglio2!$E$5,'Assistenti_Tecnici 2^ Pos.Ec.'!I52,IF(Foglio2!$J$3=Foglio2!$E$6,'Assistenti_Amm.vo 2^ Pos.Ec.'!I52,0))</f>
        <v>0</v>
      </c>
      <c r="L52" s="248">
        <f>IF(Foglio2!$J$3=Foglio2!$E$5,'Assistenti_Tecnici 2^ Pos.Ec.'!J52,IF(Foglio2!$J$3=Foglio2!$E$6,'Assistenti_Amm.vo 2^ Pos.Ec.'!J52,0))</f>
        <v>0</v>
      </c>
      <c r="M52" s="249">
        <f>IF(Foglio2!$J$3=Foglio2!$E$5,'Assistenti_Tecnici 2^ Pos.Ec.'!K52,IF(Foglio2!$J$3=Foglio2!$E$6,'Assistenti_Amm.vo 2^ Pos.Ec.'!K52,0))</f>
        <v>0</v>
      </c>
      <c r="N52" s="250">
        <f>IF(Foglio2!$J$3=Foglio2!$E$5,'Assistenti_Tecnici 2^ Pos.Ec.'!L52,IF(Foglio2!$J$3=Foglio2!$E$6,'Assistenti_Amm.vo 2^ Pos.Ec.'!L52,0))</f>
        <v>0</v>
      </c>
      <c r="O52" s="251"/>
      <c r="P52" s="252">
        <f>IF(Foglio2!$J$3=Foglio2!$E$5,'Assistenti_Tecnici 2^ Pos.Ec.'!N52,IF(Foglio2!$J$3=Foglio2!$E$6,'Assistenti_Amm.vo 2^ Pos.Ec.'!N52,0))</f>
        <v>0</v>
      </c>
      <c r="Q52" s="252">
        <f>IF(Foglio2!$J$3=Foglio2!$E$5,'Assistenti_Tecnici 2^ Pos.Ec.'!O52,IF(Foglio2!$J$3=Foglio2!$E$6,'Assistenti_Amm.vo 2^ Pos.Ec.'!O52,0))</f>
        <v>0</v>
      </c>
      <c r="R52" s="252">
        <f>IF(Foglio2!$J$3=Foglio2!$E$5,'Assistenti_Tecnici 2^ Pos.Ec.'!P52,IF(Foglio2!$J$3=Foglio2!$E$6,'Assistenti_Amm.vo 2^ Pos.Ec.'!P52,0))</f>
        <v>0</v>
      </c>
      <c r="S52" s="252">
        <f>IF(Foglio2!$J$3=Foglio2!$E$5,'Assistenti_Tecnici 2^ Pos.Ec.'!Q52,IF(Foglio2!$J$3=Foglio2!$E$6,'Assistenti_Amm.vo 2^ Pos.Ec.'!Q52,0))</f>
        <v>0</v>
      </c>
      <c r="T52" s="252">
        <f>IF(Foglio2!$J$3=Foglio2!$E$5,'Assistenti_Tecnici 2^ Pos.Ec.'!R52,IF(Foglio2!$J$3=Foglio2!$E$6,'Assistenti_Amm.vo 2^ Pos.Ec.'!R52,0))</f>
        <v>0</v>
      </c>
      <c r="U52" s="252">
        <f t="shared" ref="U52" si="114">(P52)/12*0.8</f>
        <v>0</v>
      </c>
      <c r="V52" s="252">
        <f t="shared" ref="V52" si="115">(P52+R52)/12*0.8</f>
        <v>0</v>
      </c>
      <c r="W52" s="253" t="str">
        <f t="shared" ref="W52" si="116">"Fascia Da "&amp;F52&amp;" a "&amp;F53&amp;" Decorrenza "&amp;DAY(C48)&amp;"/"&amp;MONTH(C48)&amp;"/"&amp;YEAR(C48)</f>
        <v>Fascia Da 9 a 14 Decorrenza 31/12/2007</v>
      </c>
    </row>
    <row r="53" spans="1:23" ht="9" customHeight="1" x14ac:dyDescent="0.2">
      <c r="B53" s="245">
        <f t="shared" si="1"/>
        <v>39452</v>
      </c>
      <c r="C53" s="377"/>
      <c r="D53" s="377"/>
      <c r="E53" s="254" t="s">
        <v>4</v>
      </c>
      <c r="F53" s="255">
        <v>14</v>
      </c>
      <c r="G53" s="256">
        <f t="shared" ref="G53:N53" si="117">G52*1936.27</f>
        <v>0</v>
      </c>
      <c r="H53" s="256">
        <f t="shared" si="117"/>
        <v>0</v>
      </c>
      <c r="I53" s="256">
        <f t="shared" si="117"/>
        <v>0</v>
      </c>
      <c r="J53" s="256">
        <f t="shared" si="117"/>
        <v>0</v>
      </c>
      <c r="K53" s="256">
        <f t="shared" si="117"/>
        <v>0</v>
      </c>
      <c r="L53" s="257">
        <f t="shared" si="117"/>
        <v>0</v>
      </c>
      <c r="M53" s="256">
        <f t="shared" si="117"/>
        <v>0</v>
      </c>
      <c r="N53" s="258">
        <f t="shared" si="117"/>
        <v>0</v>
      </c>
      <c r="O53" s="183"/>
      <c r="P53" s="184">
        <f t="shared" ref="P53:V53" si="118">P52*1936.27</f>
        <v>0</v>
      </c>
      <c r="Q53" s="184">
        <f t="shared" si="118"/>
        <v>0</v>
      </c>
      <c r="R53" s="184">
        <f t="shared" si="118"/>
        <v>0</v>
      </c>
      <c r="S53" s="184">
        <f t="shared" si="118"/>
        <v>0</v>
      </c>
      <c r="T53" s="184">
        <f t="shared" si="118"/>
        <v>0</v>
      </c>
      <c r="U53" s="184">
        <f t="shared" si="118"/>
        <v>0</v>
      </c>
      <c r="V53" s="184">
        <f t="shared" si="118"/>
        <v>0</v>
      </c>
    </row>
    <row r="54" spans="1:23" ht="12.75" customHeight="1" x14ac:dyDescent="0.2">
      <c r="A54" s="104">
        <f>IF(Foglio2!$J$7=1,TRUNC(V54,0),TRUNC(U54,0))</f>
        <v>0</v>
      </c>
      <c r="B54" s="245">
        <f t="shared" si="1"/>
        <v>39453</v>
      </c>
      <c r="C54" s="377"/>
      <c r="D54" s="377"/>
      <c r="E54" s="259" t="s">
        <v>3</v>
      </c>
      <c r="F54" s="260">
        <v>15</v>
      </c>
      <c r="G54" s="248">
        <f>IF(Foglio2!$J$3=Foglio2!$E$5,'Assistenti_Tecnici 2^ Pos.Ec.'!E54,IF(Foglio2!$J$3=Foglio2!$E$6,'Assistenti_Amm.vo 2^ Pos.Ec.'!E54,0))</f>
        <v>0</v>
      </c>
      <c r="H54" s="248">
        <f>IF(Foglio2!$J$3=Foglio2!$E$5,'Assistenti_Tecnici 2^ Pos.Ec.'!F54,IF(Foglio2!$J$3=Foglio2!$E$6,'Assistenti_Amm.vo 2^ Pos.Ec.'!F54,0))</f>
        <v>0</v>
      </c>
      <c r="I54" s="248">
        <f>IF(Foglio2!$J$3=Foglio2!$E$5,'Assistenti_Tecnici 2^ Pos.Ec.'!G54,IF(Foglio2!$J$3=Foglio2!$E$6,'Assistenti_Amm.vo 2^ Pos.Ec.'!G54,0))</f>
        <v>0</v>
      </c>
      <c r="J54" s="248">
        <f>IF(Foglio2!$J$3=Foglio2!$E$5,'Assistenti_Tecnici 2^ Pos.Ec.'!H54,IF(Foglio2!$J$3=Foglio2!$E$6,'Assistenti_Amm.vo 2^ Pos.Ec.'!H54,0))</f>
        <v>0</v>
      </c>
      <c r="K54" s="248">
        <f>IF(Foglio2!$J$3=Foglio2!$E$5,'Assistenti_Tecnici 2^ Pos.Ec.'!I54,IF(Foglio2!$J$3=Foglio2!$E$6,'Assistenti_Amm.vo 2^ Pos.Ec.'!I54,0))</f>
        <v>0</v>
      </c>
      <c r="L54" s="248">
        <f>IF(Foglio2!$J$3=Foglio2!$E$5,'Assistenti_Tecnici 2^ Pos.Ec.'!J54,IF(Foglio2!$J$3=Foglio2!$E$6,'Assistenti_Amm.vo 2^ Pos.Ec.'!J54,0))</f>
        <v>0</v>
      </c>
      <c r="M54" s="249">
        <f>IF(Foglio2!$J$3=Foglio2!$E$5,'Assistenti_Tecnici 2^ Pos.Ec.'!K54,IF(Foglio2!$J$3=Foglio2!$E$6,'Assistenti_Amm.vo 2^ Pos.Ec.'!K54,0))</f>
        <v>0</v>
      </c>
      <c r="N54" s="250">
        <f>IF(Foglio2!$J$3=Foglio2!$E$5,'Assistenti_Tecnici 2^ Pos.Ec.'!L54,IF(Foglio2!$J$3=Foglio2!$E$6,'Assistenti_Amm.vo 2^ Pos.Ec.'!L54,0))</f>
        <v>0</v>
      </c>
      <c r="O54" s="251"/>
      <c r="P54" s="252">
        <f>IF(Foglio2!$J$3=Foglio2!$E$5,'Assistenti_Tecnici 2^ Pos.Ec.'!N54,IF(Foglio2!$J$3=Foglio2!$E$6,'Assistenti_Amm.vo 2^ Pos.Ec.'!N54,0))</f>
        <v>0</v>
      </c>
      <c r="Q54" s="252">
        <f>IF(Foglio2!$J$3=Foglio2!$E$5,'Assistenti_Tecnici 2^ Pos.Ec.'!O54,IF(Foglio2!$J$3=Foglio2!$E$6,'Assistenti_Amm.vo 2^ Pos.Ec.'!O54,0))</f>
        <v>0</v>
      </c>
      <c r="R54" s="252">
        <f>IF(Foglio2!$J$3=Foglio2!$E$5,'Assistenti_Tecnici 2^ Pos.Ec.'!P54,IF(Foglio2!$J$3=Foglio2!$E$6,'Assistenti_Amm.vo 2^ Pos.Ec.'!P54,0))</f>
        <v>0</v>
      </c>
      <c r="S54" s="252">
        <f>IF(Foglio2!$J$3=Foglio2!$E$5,'Assistenti_Tecnici 2^ Pos.Ec.'!Q54,IF(Foglio2!$J$3=Foglio2!$E$6,'Assistenti_Amm.vo 2^ Pos.Ec.'!Q54,0))</f>
        <v>0</v>
      </c>
      <c r="T54" s="252">
        <f>IF(Foglio2!$J$3=Foglio2!$E$5,'Assistenti_Tecnici 2^ Pos.Ec.'!R54,IF(Foglio2!$J$3=Foglio2!$E$6,'Assistenti_Amm.vo 2^ Pos.Ec.'!R54,0))</f>
        <v>0</v>
      </c>
      <c r="U54" s="252">
        <f t="shared" ref="U54" si="119">(P54)/12*0.8</f>
        <v>0</v>
      </c>
      <c r="V54" s="252">
        <f t="shared" ref="V54" si="120">(P54+R54)/12*0.8</f>
        <v>0</v>
      </c>
      <c r="W54" s="253" t="str">
        <f t="shared" ref="W54" si="121">"Fascia Da "&amp;F54&amp;" a "&amp;F55&amp;" Decorrenza "&amp;DAY(C48)&amp;"/"&amp;MONTH(C48)&amp;"/"&amp;YEAR(C48)</f>
        <v>Fascia Da 15 a 20 Decorrenza 31/12/2007</v>
      </c>
    </row>
    <row r="55" spans="1:23" ht="9" customHeight="1" x14ac:dyDescent="0.2">
      <c r="B55" s="245">
        <f t="shared" si="1"/>
        <v>39454</v>
      </c>
      <c r="C55" s="377"/>
      <c r="D55" s="377"/>
      <c r="E55" s="254" t="s">
        <v>4</v>
      </c>
      <c r="F55" s="255">
        <v>20</v>
      </c>
      <c r="G55" s="256">
        <f t="shared" ref="G55:N55" si="122">G54*1936.27</f>
        <v>0</v>
      </c>
      <c r="H55" s="256">
        <f t="shared" si="122"/>
        <v>0</v>
      </c>
      <c r="I55" s="256">
        <f t="shared" si="122"/>
        <v>0</v>
      </c>
      <c r="J55" s="256">
        <f t="shared" si="122"/>
        <v>0</v>
      </c>
      <c r="K55" s="256">
        <f t="shared" si="122"/>
        <v>0</v>
      </c>
      <c r="L55" s="257">
        <f t="shared" si="122"/>
        <v>0</v>
      </c>
      <c r="M55" s="256">
        <f t="shared" si="122"/>
        <v>0</v>
      </c>
      <c r="N55" s="258">
        <f t="shared" si="122"/>
        <v>0</v>
      </c>
      <c r="O55" s="183"/>
      <c r="P55" s="184">
        <f t="shared" ref="P55:V55" si="123">P54*1936.27</f>
        <v>0</v>
      </c>
      <c r="Q55" s="184">
        <f t="shared" si="123"/>
        <v>0</v>
      </c>
      <c r="R55" s="184">
        <f t="shared" si="123"/>
        <v>0</v>
      </c>
      <c r="S55" s="184">
        <f t="shared" si="123"/>
        <v>0</v>
      </c>
      <c r="T55" s="184">
        <f t="shared" si="123"/>
        <v>0</v>
      </c>
      <c r="U55" s="184">
        <f t="shared" si="123"/>
        <v>0</v>
      </c>
      <c r="V55" s="184">
        <f t="shared" si="123"/>
        <v>0</v>
      </c>
    </row>
    <row r="56" spans="1:23" ht="12.75" customHeight="1" x14ac:dyDescent="0.2">
      <c r="A56" s="104">
        <f>IF(Foglio2!$J$7=1,TRUNC(V56,0),TRUNC(U56,0))</f>
        <v>0</v>
      </c>
      <c r="B56" s="245">
        <f t="shared" si="1"/>
        <v>39455</v>
      </c>
      <c r="C56" s="377"/>
      <c r="D56" s="377"/>
      <c r="E56" s="259" t="s">
        <v>3</v>
      </c>
      <c r="F56" s="260">
        <v>21</v>
      </c>
      <c r="G56" s="248">
        <f>IF(Foglio2!$J$3=Foglio2!$E$5,'Assistenti_Tecnici 2^ Pos.Ec.'!E56,IF(Foglio2!$J$3=Foglio2!$E$6,'Assistenti_Amm.vo 2^ Pos.Ec.'!E56,0))</f>
        <v>0</v>
      </c>
      <c r="H56" s="248">
        <f>IF(Foglio2!$J$3=Foglio2!$E$5,'Assistenti_Tecnici 2^ Pos.Ec.'!F56,IF(Foglio2!$J$3=Foglio2!$E$6,'Assistenti_Amm.vo 2^ Pos.Ec.'!F56,0))</f>
        <v>0</v>
      </c>
      <c r="I56" s="248">
        <f>IF(Foglio2!$J$3=Foglio2!$E$5,'Assistenti_Tecnici 2^ Pos.Ec.'!G56,IF(Foglio2!$J$3=Foglio2!$E$6,'Assistenti_Amm.vo 2^ Pos.Ec.'!G56,0))</f>
        <v>0</v>
      </c>
      <c r="J56" s="248">
        <f>IF(Foglio2!$J$3=Foglio2!$E$5,'Assistenti_Tecnici 2^ Pos.Ec.'!H56,IF(Foglio2!$J$3=Foglio2!$E$6,'Assistenti_Amm.vo 2^ Pos.Ec.'!H56,0))</f>
        <v>0</v>
      </c>
      <c r="K56" s="248">
        <f>IF(Foglio2!$J$3=Foglio2!$E$5,'Assistenti_Tecnici 2^ Pos.Ec.'!I56,IF(Foglio2!$J$3=Foglio2!$E$6,'Assistenti_Amm.vo 2^ Pos.Ec.'!I56,0))</f>
        <v>0</v>
      </c>
      <c r="L56" s="248">
        <f>IF(Foglio2!$J$3=Foglio2!$E$5,'Assistenti_Tecnici 2^ Pos.Ec.'!J56,IF(Foglio2!$J$3=Foglio2!$E$6,'Assistenti_Amm.vo 2^ Pos.Ec.'!J56,0))</f>
        <v>0</v>
      </c>
      <c r="M56" s="249">
        <f>IF(Foglio2!$J$3=Foglio2!$E$5,'Assistenti_Tecnici 2^ Pos.Ec.'!K56,IF(Foglio2!$J$3=Foglio2!$E$6,'Assistenti_Amm.vo 2^ Pos.Ec.'!K56,0))</f>
        <v>0</v>
      </c>
      <c r="N56" s="250">
        <f>IF(Foglio2!$J$3=Foglio2!$E$5,'Assistenti_Tecnici 2^ Pos.Ec.'!L56,IF(Foglio2!$J$3=Foglio2!$E$6,'Assistenti_Amm.vo 2^ Pos.Ec.'!L56,0))</f>
        <v>0</v>
      </c>
      <c r="O56" s="251"/>
      <c r="P56" s="252">
        <f>IF(Foglio2!$J$3=Foglio2!$E$5,'Assistenti_Tecnici 2^ Pos.Ec.'!N56,IF(Foglio2!$J$3=Foglio2!$E$6,'Assistenti_Amm.vo 2^ Pos.Ec.'!N56,0))</f>
        <v>0</v>
      </c>
      <c r="Q56" s="252">
        <f>IF(Foglio2!$J$3=Foglio2!$E$5,'Assistenti_Tecnici 2^ Pos.Ec.'!O56,IF(Foglio2!$J$3=Foglio2!$E$6,'Assistenti_Amm.vo 2^ Pos.Ec.'!O56,0))</f>
        <v>0</v>
      </c>
      <c r="R56" s="252">
        <f>IF(Foglio2!$J$3=Foglio2!$E$5,'Assistenti_Tecnici 2^ Pos.Ec.'!P56,IF(Foglio2!$J$3=Foglio2!$E$6,'Assistenti_Amm.vo 2^ Pos.Ec.'!P56,0))</f>
        <v>0</v>
      </c>
      <c r="S56" s="252">
        <f>IF(Foglio2!$J$3=Foglio2!$E$5,'Assistenti_Tecnici 2^ Pos.Ec.'!Q56,IF(Foglio2!$J$3=Foglio2!$E$6,'Assistenti_Amm.vo 2^ Pos.Ec.'!Q56,0))</f>
        <v>0</v>
      </c>
      <c r="T56" s="252">
        <f>IF(Foglio2!$J$3=Foglio2!$E$5,'Assistenti_Tecnici 2^ Pos.Ec.'!R56,IF(Foglio2!$J$3=Foglio2!$E$6,'Assistenti_Amm.vo 2^ Pos.Ec.'!R56,0))</f>
        <v>0</v>
      </c>
      <c r="U56" s="252">
        <f t="shared" ref="U56" si="124">(P56)/12*0.8</f>
        <v>0</v>
      </c>
      <c r="V56" s="252">
        <f t="shared" ref="V56" si="125">(P56+R56)/12*0.8</f>
        <v>0</v>
      </c>
      <c r="W56" s="253" t="str">
        <f t="shared" ref="W56" si="126">"Fascia Da "&amp;F56&amp;" a "&amp;F57&amp;" Decorrenza "&amp;DAY(C48)&amp;"/"&amp;MONTH(C48)&amp;"/"&amp;YEAR(C48)</f>
        <v>Fascia Da 21 a 27 Decorrenza 31/12/2007</v>
      </c>
    </row>
    <row r="57" spans="1:23" ht="9" customHeight="1" x14ac:dyDescent="0.2">
      <c r="B57" s="245">
        <f t="shared" si="1"/>
        <v>39456</v>
      </c>
      <c r="C57" s="377"/>
      <c r="D57" s="377"/>
      <c r="E57" s="254" t="s">
        <v>4</v>
      </c>
      <c r="F57" s="255">
        <v>27</v>
      </c>
      <c r="G57" s="256">
        <f t="shared" ref="G57:N57" si="127">G56*1936.27</f>
        <v>0</v>
      </c>
      <c r="H57" s="256">
        <f t="shared" si="127"/>
        <v>0</v>
      </c>
      <c r="I57" s="256">
        <f t="shared" si="127"/>
        <v>0</v>
      </c>
      <c r="J57" s="256">
        <f t="shared" si="127"/>
        <v>0</v>
      </c>
      <c r="K57" s="256">
        <f t="shared" si="127"/>
        <v>0</v>
      </c>
      <c r="L57" s="257">
        <f t="shared" si="127"/>
        <v>0</v>
      </c>
      <c r="M57" s="256">
        <f t="shared" si="127"/>
        <v>0</v>
      </c>
      <c r="N57" s="258">
        <f t="shared" si="127"/>
        <v>0</v>
      </c>
      <c r="O57" s="183"/>
      <c r="P57" s="184">
        <f t="shared" ref="P57:V57" si="128">P56*1936.27</f>
        <v>0</v>
      </c>
      <c r="Q57" s="184">
        <f t="shared" si="128"/>
        <v>0</v>
      </c>
      <c r="R57" s="184">
        <f t="shared" si="128"/>
        <v>0</v>
      </c>
      <c r="S57" s="184">
        <f t="shared" si="128"/>
        <v>0</v>
      </c>
      <c r="T57" s="184">
        <f t="shared" si="128"/>
        <v>0</v>
      </c>
      <c r="U57" s="184">
        <f t="shared" si="128"/>
        <v>0</v>
      </c>
      <c r="V57" s="184">
        <f t="shared" si="128"/>
        <v>0</v>
      </c>
    </row>
    <row r="58" spans="1:23" ht="12.75" customHeight="1" x14ac:dyDescent="0.2">
      <c r="A58" s="104">
        <f>IF(Foglio2!$J$7=1,TRUNC(V58,0),TRUNC(U58,0))</f>
        <v>0</v>
      </c>
      <c r="B58" s="245">
        <f t="shared" si="1"/>
        <v>39457</v>
      </c>
      <c r="C58" s="377"/>
      <c r="D58" s="377"/>
      <c r="E58" s="259" t="s">
        <v>3</v>
      </c>
      <c r="F58" s="260">
        <v>28</v>
      </c>
      <c r="G58" s="248">
        <f>IF(Foglio2!$J$3=Foglio2!$E$5,'Assistenti_Tecnici 2^ Pos.Ec.'!E58,IF(Foglio2!$J$3=Foglio2!$E$6,'Assistenti_Amm.vo 2^ Pos.Ec.'!E58,0))</f>
        <v>0</v>
      </c>
      <c r="H58" s="248">
        <f>IF(Foglio2!$J$3=Foglio2!$E$5,'Assistenti_Tecnici 2^ Pos.Ec.'!F58,IF(Foglio2!$J$3=Foglio2!$E$6,'Assistenti_Amm.vo 2^ Pos.Ec.'!F58,0))</f>
        <v>0</v>
      </c>
      <c r="I58" s="248">
        <f>IF(Foglio2!$J$3=Foglio2!$E$5,'Assistenti_Tecnici 2^ Pos.Ec.'!G58,IF(Foglio2!$J$3=Foglio2!$E$6,'Assistenti_Amm.vo 2^ Pos.Ec.'!G58,0))</f>
        <v>0</v>
      </c>
      <c r="J58" s="248">
        <f>IF(Foglio2!$J$3=Foglio2!$E$5,'Assistenti_Tecnici 2^ Pos.Ec.'!H58,IF(Foglio2!$J$3=Foglio2!$E$6,'Assistenti_Amm.vo 2^ Pos.Ec.'!H58,0))</f>
        <v>0</v>
      </c>
      <c r="K58" s="248">
        <f>IF(Foglio2!$J$3=Foglio2!$E$5,'Assistenti_Tecnici 2^ Pos.Ec.'!I58,IF(Foglio2!$J$3=Foglio2!$E$6,'Assistenti_Amm.vo 2^ Pos.Ec.'!I58,0))</f>
        <v>0</v>
      </c>
      <c r="L58" s="248">
        <f>IF(Foglio2!$J$3=Foglio2!$E$5,'Assistenti_Tecnici 2^ Pos.Ec.'!J58,IF(Foglio2!$J$3=Foglio2!$E$6,'Assistenti_Amm.vo 2^ Pos.Ec.'!J58,0))</f>
        <v>0</v>
      </c>
      <c r="M58" s="249">
        <f>IF(Foglio2!$J$3=Foglio2!$E$5,'Assistenti_Tecnici 2^ Pos.Ec.'!K58,IF(Foglio2!$J$3=Foglio2!$E$6,'Assistenti_Amm.vo 2^ Pos.Ec.'!K58,0))</f>
        <v>0</v>
      </c>
      <c r="N58" s="250">
        <f>IF(Foglio2!$J$3=Foglio2!$E$5,'Assistenti_Tecnici 2^ Pos.Ec.'!L58,IF(Foglio2!$J$3=Foglio2!$E$6,'Assistenti_Amm.vo 2^ Pos.Ec.'!L58,0))</f>
        <v>0</v>
      </c>
      <c r="O58" s="251"/>
      <c r="P58" s="252">
        <f>IF(Foglio2!$J$3=Foglio2!$E$5,'Assistenti_Tecnici 2^ Pos.Ec.'!N58,IF(Foglio2!$J$3=Foglio2!$E$6,'Assistenti_Amm.vo 2^ Pos.Ec.'!N58,0))</f>
        <v>0</v>
      </c>
      <c r="Q58" s="252">
        <f>IF(Foglio2!$J$3=Foglio2!$E$5,'Assistenti_Tecnici 2^ Pos.Ec.'!O58,IF(Foglio2!$J$3=Foglio2!$E$6,'Assistenti_Amm.vo 2^ Pos.Ec.'!O58,0))</f>
        <v>0</v>
      </c>
      <c r="R58" s="252">
        <f>IF(Foglio2!$J$3=Foglio2!$E$5,'Assistenti_Tecnici 2^ Pos.Ec.'!P58,IF(Foglio2!$J$3=Foglio2!$E$6,'Assistenti_Amm.vo 2^ Pos.Ec.'!P58,0))</f>
        <v>0</v>
      </c>
      <c r="S58" s="252">
        <f>IF(Foglio2!$J$3=Foglio2!$E$5,'Assistenti_Tecnici 2^ Pos.Ec.'!Q58,IF(Foglio2!$J$3=Foglio2!$E$6,'Assistenti_Amm.vo 2^ Pos.Ec.'!Q58,0))</f>
        <v>0</v>
      </c>
      <c r="T58" s="252">
        <f>IF(Foglio2!$J$3=Foglio2!$E$5,'Assistenti_Tecnici 2^ Pos.Ec.'!R58,IF(Foglio2!$J$3=Foglio2!$E$6,'Assistenti_Amm.vo 2^ Pos.Ec.'!R58,0))</f>
        <v>0</v>
      </c>
      <c r="U58" s="252">
        <f t="shared" ref="U58" si="129">(P58)/12*0.8</f>
        <v>0</v>
      </c>
      <c r="V58" s="252">
        <f t="shared" ref="V58" si="130">(P58+R58)/12*0.8</f>
        <v>0</v>
      </c>
      <c r="W58" s="253" t="str">
        <f t="shared" ref="W58" si="131">"Fascia Da "&amp;F58&amp;" a "&amp;F59&amp;" Decorrenza "&amp;DAY(C48)&amp;"/"&amp;MONTH(C48)&amp;"/"&amp;YEAR(C48)</f>
        <v>Fascia Da 28 a 34 Decorrenza 31/12/2007</v>
      </c>
    </row>
    <row r="59" spans="1:23" ht="9" customHeight="1" x14ac:dyDescent="0.2">
      <c r="B59" s="245">
        <f t="shared" si="1"/>
        <v>39458</v>
      </c>
      <c r="C59" s="377"/>
      <c r="D59" s="377"/>
      <c r="E59" s="254" t="s">
        <v>4</v>
      </c>
      <c r="F59" s="255">
        <v>34</v>
      </c>
      <c r="G59" s="256">
        <f t="shared" ref="G59:N59" si="132">G58*1936.27</f>
        <v>0</v>
      </c>
      <c r="H59" s="256">
        <f t="shared" si="132"/>
        <v>0</v>
      </c>
      <c r="I59" s="256">
        <f t="shared" si="132"/>
        <v>0</v>
      </c>
      <c r="J59" s="256">
        <f t="shared" si="132"/>
        <v>0</v>
      </c>
      <c r="K59" s="256">
        <f t="shared" si="132"/>
        <v>0</v>
      </c>
      <c r="L59" s="257">
        <f t="shared" si="132"/>
        <v>0</v>
      </c>
      <c r="M59" s="256">
        <f t="shared" si="132"/>
        <v>0</v>
      </c>
      <c r="N59" s="258">
        <f t="shared" si="132"/>
        <v>0</v>
      </c>
      <c r="O59" s="183"/>
      <c r="P59" s="184">
        <f t="shared" ref="P59:V59" si="133">P58*1936.27</f>
        <v>0</v>
      </c>
      <c r="Q59" s="184">
        <f t="shared" si="133"/>
        <v>0</v>
      </c>
      <c r="R59" s="184">
        <f t="shared" si="133"/>
        <v>0</v>
      </c>
      <c r="S59" s="184">
        <f t="shared" si="133"/>
        <v>0</v>
      </c>
      <c r="T59" s="184">
        <f t="shared" si="133"/>
        <v>0</v>
      </c>
      <c r="U59" s="184">
        <f t="shared" si="133"/>
        <v>0</v>
      </c>
      <c r="V59" s="184">
        <f t="shared" si="133"/>
        <v>0</v>
      </c>
    </row>
    <row r="60" spans="1:23" ht="12.75" customHeight="1" x14ac:dyDescent="0.2">
      <c r="A60" s="104">
        <f>IF(Foglio2!$J$7=1,TRUNC(V60,0),TRUNC(U60,0))</f>
        <v>0</v>
      </c>
      <c r="B60" s="245">
        <f t="shared" si="1"/>
        <v>39459</v>
      </c>
      <c r="C60" s="377"/>
      <c r="D60" s="377"/>
      <c r="E60" s="259" t="s">
        <v>3</v>
      </c>
      <c r="F60" s="260">
        <v>35</v>
      </c>
      <c r="G60" s="248">
        <f>IF(Foglio2!$J$3=Foglio2!$E$5,'Assistenti_Tecnici 2^ Pos.Ec.'!E60,IF(Foglio2!$J$3=Foglio2!$E$6,'Assistenti_Amm.vo 2^ Pos.Ec.'!E60,0))</f>
        <v>0</v>
      </c>
      <c r="H60" s="248">
        <f>IF(Foglio2!$J$3=Foglio2!$E$5,'Assistenti_Tecnici 2^ Pos.Ec.'!F60,IF(Foglio2!$J$3=Foglio2!$E$6,'Assistenti_Amm.vo 2^ Pos.Ec.'!F60,0))</f>
        <v>0</v>
      </c>
      <c r="I60" s="248">
        <f>IF(Foglio2!$J$3=Foglio2!$E$5,'Assistenti_Tecnici 2^ Pos.Ec.'!G60,IF(Foglio2!$J$3=Foglio2!$E$6,'Assistenti_Amm.vo 2^ Pos.Ec.'!G60,0))</f>
        <v>0</v>
      </c>
      <c r="J60" s="248">
        <f>IF(Foglio2!$J$3=Foglio2!$E$5,'Assistenti_Tecnici 2^ Pos.Ec.'!H60,IF(Foglio2!$J$3=Foglio2!$E$6,'Assistenti_Amm.vo 2^ Pos.Ec.'!H60,0))</f>
        <v>0</v>
      </c>
      <c r="K60" s="248">
        <f>IF(Foglio2!$J$3=Foglio2!$E$5,'Assistenti_Tecnici 2^ Pos.Ec.'!I60,IF(Foglio2!$J$3=Foglio2!$E$6,'Assistenti_Amm.vo 2^ Pos.Ec.'!I60,0))</f>
        <v>0</v>
      </c>
      <c r="L60" s="248">
        <f>IF(Foglio2!$J$3=Foglio2!$E$5,'Assistenti_Tecnici 2^ Pos.Ec.'!J60,IF(Foglio2!$J$3=Foglio2!$E$6,'Assistenti_Amm.vo 2^ Pos.Ec.'!J60,0))</f>
        <v>0</v>
      </c>
      <c r="M60" s="249">
        <f>IF(Foglio2!$J$3=Foglio2!$E$5,'Assistenti_Tecnici 2^ Pos.Ec.'!K60,IF(Foglio2!$J$3=Foglio2!$E$6,'Assistenti_Amm.vo 2^ Pos.Ec.'!K60,0))</f>
        <v>0</v>
      </c>
      <c r="N60" s="250">
        <f>IF(Foglio2!$J$3=Foglio2!$E$5,'Assistenti_Tecnici 2^ Pos.Ec.'!L60,IF(Foglio2!$J$3=Foglio2!$E$6,'Assistenti_Amm.vo 2^ Pos.Ec.'!L60,0))</f>
        <v>0</v>
      </c>
      <c r="O60" s="251"/>
      <c r="P60" s="252">
        <f>IF(Foglio2!$J$3=Foglio2!$E$5,'Assistenti_Tecnici 2^ Pos.Ec.'!N60,IF(Foglio2!$J$3=Foglio2!$E$6,'Assistenti_Amm.vo 2^ Pos.Ec.'!N60,0))</f>
        <v>0</v>
      </c>
      <c r="Q60" s="252">
        <f>IF(Foglio2!$J$3=Foglio2!$E$5,'Assistenti_Tecnici 2^ Pos.Ec.'!O60,IF(Foglio2!$J$3=Foglio2!$E$6,'Assistenti_Amm.vo 2^ Pos.Ec.'!O60,0))</f>
        <v>0</v>
      </c>
      <c r="R60" s="252">
        <f>IF(Foglio2!$J$3=Foglio2!$E$5,'Assistenti_Tecnici 2^ Pos.Ec.'!P60,IF(Foglio2!$J$3=Foglio2!$E$6,'Assistenti_Amm.vo 2^ Pos.Ec.'!P60,0))</f>
        <v>0</v>
      </c>
      <c r="S60" s="252">
        <f>IF(Foglio2!$J$3=Foglio2!$E$5,'Assistenti_Tecnici 2^ Pos.Ec.'!Q60,IF(Foglio2!$J$3=Foglio2!$E$6,'Assistenti_Amm.vo 2^ Pos.Ec.'!Q60,0))</f>
        <v>0</v>
      </c>
      <c r="T60" s="252">
        <f>IF(Foglio2!$J$3=Foglio2!$E$5,'Assistenti_Tecnici 2^ Pos.Ec.'!R60,IF(Foglio2!$J$3=Foglio2!$E$6,'Assistenti_Amm.vo 2^ Pos.Ec.'!R60,0))</f>
        <v>0</v>
      </c>
      <c r="U60" s="252">
        <f t="shared" ref="U60" si="134">(P60)/12*0.8</f>
        <v>0</v>
      </c>
      <c r="V60" s="252">
        <f t="shared" ref="V60" si="135">(P60+R60)/12*0.8</f>
        <v>0</v>
      </c>
      <c r="W60" s="253" t="str">
        <f t="shared" ref="W60" si="136">"Fascia Da "&amp;F60&amp;" a "&amp;F61&amp;" Decorrenza "&amp;DAY(C48)&amp;"/"&amp;MONTH(C48)&amp;"/"&amp;YEAR(C48)</f>
        <v>Fascia Da 35 a  Decorrenza 31/12/2007</v>
      </c>
    </row>
    <row r="61" spans="1:23" ht="9" customHeight="1" x14ac:dyDescent="0.2">
      <c r="B61" s="245">
        <f t="shared" si="1"/>
        <v>39460</v>
      </c>
      <c r="C61" s="378"/>
      <c r="D61" s="378"/>
      <c r="E61" s="264" t="s">
        <v>4</v>
      </c>
      <c r="F61" s="265"/>
      <c r="G61" s="256">
        <f t="shared" ref="G61:N61" si="137">G60*1936.27</f>
        <v>0</v>
      </c>
      <c r="H61" s="256">
        <f t="shared" si="137"/>
        <v>0</v>
      </c>
      <c r="I61" s="256">
        <f t="shared" si="137"/>
        <v>0</v>
      </c>
      <c r="J61" s="256">
        <f t="shared" si="137"/>
        <v>0</v>
      </c>
      <c r="K61" s="256">
        <f t="shared" si="137"/>
        <v>0</v>
      </c>
      <c r="L61" s="257">
        <f t="shared" si="137"/>
        <v>0</v>
      </c>
      <c r="M61" s="256">
        <f t="shared" si="137"/>
        <v>0</v>
      </c>
      <c r="N61" s="258">
        <f t="shared" si="137"/>
        <v>0</v>
      </c>
      <c r="O61" s="183"/>
      <c r="P61" s="184">
        <f t="shared" ref="P61:V61" si="138">P60*1936.27</f>
        <v>0</v>
      </c>
      <c r="Q61" s="184">
        <f t="shared" si="138"/>
        <v>0</v>
      </c>
      <c r="R61" s="184">
        <f t="shared" si="138"/>
        <v>0</v>
      </c>
      <c r="S61" s="184">
        <f t="shared" si="138"/>
        <v>0</v>
      </c>
      <c r="T61" s="184">
        <f t="shared" si="138"/>
        <v>0</v>
      </c>
      <c r="U61" s="184">
        <f t="shared" si="138"/>
        <v>0</v>
      </c>
      <c r="V61" s="184">
        <f t="shared" si="138"/>
        <v>0</v>
      </c>
    </row>
    <row r="62" spans="1:23" ht="12.75" customHeight="1" x14ac:dyDescent="0.2">
      <c r="A62" s="104">
        <f>IF(Foglio2!$J$7=1,TRUNC(V62,0),TRUNC(U62,0))</f>
        <v>0</v>
      </c>
      <c r="B62" s="245">
        <f t="shared" ref="B62" si="139">C64</f>
        <v>39448</v>
      </c>
      <c r="C62" s="375">
        <f>D50+1</f>
        <v>39448</v>
      </c>
      <c r="D62" s="375">
        <v>39538</v>
      </c>
      <c r="E62" s="246" t="s">
        <v>3</v>
      </c>
      <c r="F62" s="247">
        <v>0</v>
      </c>
      <c r="G62" s="248">
        <f>IF(Foglio2!$J$3=Foglio2!$E$5,'Assistenti_Tecnici 2^ Pos.Ec.'!E62,IF(Foglio2!$J$3=Foglio2!$E$6,'Assistenti_Amm.vo 2^ Pos.Ec.'!E62,0))</f>
        <v>0</v>
      </c>
      <c r="H62" s="248">
        <f>IF(Foglio2!$J$3=Foglio2!$E$5,'Assistenti_Tecnici 2^ Pos.Ec.'!F62,IF(Foglio2!$J$3=Foglio2!$E$6,'Assistenti_Amm.vo 2^ Pos.Ec.'!F62,0))</f>
        <v>0</v>
      </c>
      <c r="I62" s="248">
        <f>IF(Foglio2!$J$3=Foglio2!$E$5,'Assistenti_Tecnici 2^ Pos.Ec.'!G62,IF(Foglio2!$J$3=Foglio2!$E$6,'Assistenti_Amm.vo 2^ Pos.Ec.'!G62,0))</f>
        <v>0</v>
      </c>
      <c r="J62" s="248">
        <f>IF(Foglio2!$J$3=Foglio2!$E$5,'Assistenti_Tecnici 2^ Pos.Ec.'!H62,IF(Foglio2!$J$3=Foglio2!$E$6,'Assistenti_Amm.vo 2^ Pos.Ec.'!H62,0))</f>
        <v>0</v>
      </c>
      <c r="K62" s="248">
        <f>IF(Foglio2!$J$3=Foglio2!$E$5,'Assistenti_Tecnici 2^ Pos.Ec.'!I62,IF(Foglio2!$J$3=Foglio2!$E$6,'Assistenti_Amm.vo 2^ Pos.Ec.'!I62,0))</f>
        <v>0</v>
      </c>
      <c r="L62" s="248">
        <f>IF(Foglio2!$J$3=Foglio2!$E$5,'Assistenti_Tecnici 2^ Pos.Ec.'!J62,IF(Foglio2!$J$3=Foglio2!$E$6,'Assistenti_Amm.vo 2^ Pos.Ec.'!J62,0))</f>
        <v>0</v>
      </c>
      <c r="M62" s="249">
        <f>IF(Foglio2!$J$3=Foglio2!$E$5,'Assistenti_Tecnici 2^ Pos.Ec.'!K62,IF(Foglio2!$J$3=Foglio2!$E$6,'Assistenti_Amm.vo 2^ Pos.Ec.'!K62,0))</f>
        <v>0</v>
      </c>
      <c r="N62" s="250">
        <f>IF(Foglio2!$J$3=Foglio2!$E$5,'Assistenti_Tecnici 2^ Pos.Ec.'!L62,IF(Foglio2!$J$3=Foglio2!$E$6,'Assistenti_Amm.vo 2^ Pos.Ec.'!L62,0))</f>
        <v>0</v>
      </c>
      <c r="O62" s="251"/>
      <c r="P62" s="252">
        <f>IF(Foglio2!$J$3=Foglio2!$E$5,'Assistenti_Tecnici 2^ Pos.Ec.'!N62,IF(Foglio2!$J$3=Foglio2!$E$6,'Assistenti_Amm.vo 2^ Pos.Ec.'!N62,0))</f>
        <v>0</v>
      </c>
      <c r="Q62" s="252">
        <f>IF(Foglio2!$J$3=Foglio2!$E$5,'Assistenti_Tecnici 2^ Pos.Ec.'!O62,IF(Foglio2!$J$3=Foglio2!$E$6,'Assistenti_Amm.vo 2^ Pos.Ec.'!O62,0))</f>
        <v>0</v>
      </c>
      <c r="R62" s="252">
        <f>IF(Foglio2!$J$3=Foglio2!$E$5,'Assistenti_Tecnici 2^ Pos.Ec.'!P62,IF(Foglio2!$J$3=Foglio2!$E$6,'Assistenti_Amm.vo 2^ Pos.Ec.'!P62,0))</f>
        <v>0</v>
      </c>
      <c r="S62" s="252">
        <f>IF(Foglio2!$J$3=Foglio2!$E$5,'Assistenti_Tecnici 2^ Pos.Ec.'!Q62,IF(Foglio2!$J$3=Foglio2!$E$6,'Assistenti_Amm.vo 2^ Pos.Ec.'!Q62,0))</f>
        <v>0</v>
      </c>
      <c r="T62" s="252">
        <f>IF(Foglio2!$J$3=Foglio2!$E$5,'Assistenti_Tecnici 2^ Pos.Ec.'!R62,IF(Foglio2!$J$3=Foglio2!$E$6,'Assistenti_Amm.vo 2^ Pos.Ec.'!R62,0))</f>
        <v>0</v>
      </c>
      <c r="U62" s="252">
        <f t="shared" ref="U62" si="140">(P62)/12*0.8</f>
        <v>0</v>
      </c>
      <c r="V62" s="252">
        <f t="shared" ref="V62" si="141">(P62+R62)/12*0.8</f>
        <v>0</v>
      </c>
      <c r="W62" s="253" t="str">
        <f t="shared" ref="W62" si="142">"Fascia Da "&amp;F62&amp;" a "&amp;F63&amp;" Decorrenza "&amp;DAY(C62)&amp;"/"&amp;MONTH(C62)&amp;"/"&amp;YEAR(C62)</f>
        <v>Fascia Da 0 a 2 Decorrenza 1/1/2008</v>
      </c>
    </row>
    <row r="63" spans="1:23" ht="9" customHeight="1" x14ac:dyDescent="0.2">
      <c r="B63" s="245">
        <f t="shared" ref="B63" si="143">B62+1</f>
        <v>39449</v>
      </c>
      <c r="C63" s="376"/>
      <c r="D63" s="376"/>
      <c r="E63" s="254" t="s">
        <v>4</v>
      </c>
      <c r="F63" s="255">
        <v>2</v>
      </c>
      <c r="G63" s="256">
        <f t="shared" ref="G63:N63" si="144">G62*1936.27</f>
        <v>0</v>
      </c>
      <c r="H63" s="256">
        <f t="shared" si="144"/>
        <v>0</v>
      </c>
      <c r="I63" s="256">
        <f t="shared" si="144"/>
        <v>0</v>
      </c>
      <c r="J63" s="256">
        <f t="shared" si="144"/>
        <v>0</v>
      </c>
      <c r="K63" s="256">
        <f t="shared" si="144"/>
        <v>0</v>
      </c>
      <c r="L63" s="257">
        <f t="shared" si="144"/>
        <v>0</v>
      </c>
      <c r="M63" s="256">
        <f t="shared" si="144"/>
        <v>0</v>
      </c>
      <c r="N63" s="258">
        <f t="shared" si="144"/>
        <v>0</v>
      </c>
      <c r="O63" s="183"/>
      <c r="P63" s="184">
        <f t="shared" ref="P63:V63" si="145">P62*1936.27</f>
        <v>0</v>
      </c>
      <c r="Q63" s="184">
        <f t="shared" si="145"/>
        <v>0</v>
      </c>
      <c r="R63" s="184">
        <f t="shared" si="145"/>
        <v>0</v>
      </c>
      <c r="S63" s="184">
        <f t="shared" si="145"/>
        <v>0</v>
      </c>
      <c r="T63" s="184">
        <f t="shared" si="145"/>
        <v>0</v>
      </c>
      <c r="U63" s="184">
        <f t="shared" si="145"/>
        <v>0</v>
      </c>
      <c r="V63" s="184">
        <f t="shared" si="145"/>
        <v>0</v>
      </c>
    </row>
    <row r="64" spans="1:23" ht="12.75" customHeight="1" x14ac:dyDescent="0.2">
      <c r="A64" s="104">
        <f>IF(Foglio2!$J$7=1,TRUNC(V64,0),TRUNC(U64,0))</f>
        <v>0</v>
      </c>
      <c r="B64" s="245">
        <f t="shared" si="1"/>
        <v>39450</v>
      </c>
      <c r="C64" s="377">
        <f>C62</f>
        <v>39448</v>
      </c>
      <c r="D64" s="377">
        <f>D62</f>
        <v>39538</v>
      </c>
      <c r="E64" s="259" t="s">
        <v>3</v>
      </c>
      <c r="F64" s="260">
        <v>3</v>
      </c>
      <c r="G64" s="248">
        <f>IF(Foglio2!$J$3=Foglio2!$E$5,'Assistenti_Tecnici 2^ Pos.Ec.'!E64,IF(Foglio2!$J$3=Foglio2!$E$6,'Assistenti_Amm.vo 2^ Pos.Ec.'!E64,0))</f>
        <v>0</v>
      </c>
      <c r="H64" s="248">
        <f>IF(Foglio2!$J$3=Foglio2!$E$5,'Assistenti_Tecnici 2^ Pos.Ec.'!F64,IF(Foglio2!$J$3=Foglio2!$E$6,'Assistenti_Amm.vo 2^ Pos.Ec.'!F64,0))</f>
        <v>0</v>
      </c>
      <c r="I64" s="248">
        <f>IF(Foglio2!$J$3=Foglio2!$E$5,'Assistenti_Tecnici 2^ Pos.Ec.'!G64,IF(Foglio2!$J$3=Foglio2!$E$6,'Assistenti_Amm.vo 2^ Pos.Ec.'!G64,0))</f>
        <v>0</v>
      </c>
      <c r="J64" s="248">
        <f>IF(Foglio2!$J$3=Foglio2!$E$5,'Assistenti_Tecnici 2^ Pos.Ec.'!H64,IF(Foglio2!$J$3=Foglio2!$E$6,'Assistenti_Amm.vo 2^ Pos.Ec.'!H64,0))</f>
        <v>0</v>
      </c>
      <c r="K64" s="248">
        <f>IF(Foglio2!$J$3=Foglio2!$E$5,'Assistenti_Tecnici 2^ Pos.Ec.'!I64,IF(Foglio2!$J$3=Foglio2!$E$6,'Assistenti_Amm.vo 2^ Pos.Ec.'!I64,0))</f>
        <v>0</v>
      </c>
      <c r="L64" s="248">
        <f>IF(Foglio2!$J$3=Foglio2!$E$5,'Assistenti_Tecnici 2^ Pos.Ec.'!J64,IF(Foglio2!$J$3=Foglio2!$E$6,'Assistenti_Amm.vo 2^ Pos.Ec.'!J64,0))</f>
        <v>0</v>
      </c>
      <c r="M64" s="249">
        <f>IF(Foglio2!$J$3=Foglio2!$E$5,'Assistenti_Tecnici 2^ Pos.Ec.'!K64,IF(Foglio2!$J$3=Foglio2!$E$6,'Assistenti_Amm.vo 2^ Pos.Ec.'!K64,0))</f>
        <v>0</v>
      </c>
      <c r="N64" s="250">
        <f>IF(Foglio2!$J$3=Foglio2!$E$5,'Assistenti_Tecnici 2^ Pos.Ec.'!L64,IF(Foglio2!$J$3=Foglio2!$E$6,'Assistenti_Amm.vo 2^ Pos.Ec.'!L64,0))</f>
        <v>0</v>
      </c>
      <c r="O64" s="251"/>
      <c r="P64" s="252">
        <f>IF(Foglio2!$J$3=Foglio2!$E$5,'Assistenti_Tecnici 2^ Pos.Ec.'!N64,IF(Foglio2!$J$3=Foglio2!$E$6,'Assistenti_Amm.vo 2^ Pos.Ec.'!N64,0))</f>
        <v>0</v>
      </c>
      <c r="Q64" s="252">
        <f>IF(Foglio2!$J$3=Foglio2!$E$5,'Assistenti_Tecnici 2^ Pos.Ec.'!O64,IF(Foglio2!$J$3=Foglio2!$E$6,'Assistenti_Amm.vo 2^ Pos.Ec.'!O64,0))</f>
        <v>0</v>
      </c>
      <c r="R64" s="252">
        <f>IF(Foglio2!$J$3=Foglio2!$E$5,'Assistenti_Tecnici 2^ Pos.Ec.'!P64,IF(Foglio2!$J$3=Foglio2!$E$6,'Assistenti_Amm.vo 2^ Pos.Ec.'!P64,0))</f>
        <v>0</v>
      </c>
      <c r="S64" s="252">
        <f>IF(Foglio2!$J$3=Foglio2!$E$5,'Assistenti_Tecnici 2^ Pos.Ec.'!Q64,IF(Foglio2!$J$3=Foglio2!$E$6,'Assistenti_Amm.vo 2^ Pos.Ec.'!Q64,0))</f>
        <v>0</v>
      </c>
      <c r="T64" s="252">
        <f>IF(Foglio2!$J$3=Foglio2!$E$5,'Assistenti_Tecnici 2^ Pos.Ec.'!R64,IF(Foglio2!$J$3=Foglio2!$E$6,'Assistenti_Amm.vo 2^ Pos.Ec.'!R64,0))</f>
        <v>0</v>
      </c>
      <c r="U64" s="252">
        <f t="shared" ref="U64" si="146">(P64)/12*0.8</f>
        <v>0</v>
      </c>
      <c r="V64" s="252">
        <f t="shared" ref="V64" si="147">(P64+R64)/12*0.8</f>
        <v>0</v>
      </c>
      <c r="W64" s="253" t="str">
        <f t="shared" ref="W64" si="148">"Fascia Da "&amp;F64&amp;" a "&amp;F65&amp;" Decorrenza "&amp;DAY(C62)&amp;"/"&amp;MONTH(C62)&amp;"/"&amp;YEAR(C62)</f>
        <v>Fascia Da 3 a 8 Decorrenza 1/1/2008</v>
      </c>
    </row>
    <row r="65" spans="1:23" ht="9" customHeight="1" x14ac:dyDescent="0.2">
      <c r="B65" s="245">
        <f t="shared" si="1"/>
        <v>39451</v>
      </c>
      <c r="C65" s="377"/>
      <c r="D65" s="377"/>
      <c r="E65" s="254" t="s">
        <v>4</v>
      </c>
      <c r="F65" s="255">
        <v>8</v>
      </c>
      <c r="G65" s="256">
        <f t="shared" ref="G65:N65" si="149">G64*1936.27</f>
        <v>0</v>
      </c>
      <c r="H65" s="256">
        <f t="shared" si="149"/>
        <v>0</v>
      </c>
      <c r="I65" s="256">
        <f t="shared" si="149"/>
        <v>0</v>
      </c>
      <c r="J65" s="256">
        <f t="shared" si="149"/>
        <v>0</v>
      </c>
      <c r="K65" s="256">
        <f t="shared" si="149"/>
        <v>0</v>
      </c>
      <c r="L65" s="257">
        <f t="shared" si="149"/>
        <v>0</v>
      </c>
      <c r="M65" s="256">
        <f t="shared" si="149"/>
        <v>0</v>
      </c>
      <c r="N65" s="258">
        <f t="shared" si="149"/>
        <v>0</v>
      </c>
      <c r="O65" s="183"/>
      <c r="P65" s="184">
        <f t="shared" ref="P65:V65" si="150">P64*1936.27</f>
        <v>0</v>
      </c>
      <c r="Q65" s="184">
        <f t="shared" si="150"/>
        <v>0</v>
      </c>
      <c r="R65" s="184">
        <f t="shared" si="150"/>
        <v>0</v>
      </c>
      <c r="S65" s="184">
        <f t="shared" si="150"/>
        <v>0</v>
      </c>
      <c r="T65" s="184">
        <f t="shared" si="150"/>
        <v>0</v>
      </c>
      <c r="U65" s="184">
        <f t="shared" si="150"/>
        <v>0</v>
      </c>
      <c r="V65" s="184">
        <f t="shared" si="150"/>
        <v>0</v>
      </c>
    </row>
    <row r="66" spans="1:23" ht="12.75" customHeight="1" x14ac:dyDescent="0.2">
      <c r="A66" s="104">
        <f>IF(Foglio2!$J$7=1,TRUNC(V66,0),TRUNC(U66,0))</f>
        <v>0</v>
      </c>
      <c r="B66" s="245">
        <f t="shared" si="1"/>
        <v>39452</v>
      </c>
      <c r="C66" s="377"/>
      <c r="D66" s="377"/>
      <c r="E66" s="259" t="s">
        <v>3</v>
      </c>
      <c r="F66" s="260">
        <v>9</v>
      </c>
      <c r="G66" s="248">
        <f>IF(Foglio2!$J$3=Foglio2!$E$5,'Assistenti_Tecnici 2^ Pos.Ec.'!E66,IF(Foglio2!$J$3=Foglio2!$E$6,'Assistenti_Amm.vo 2^ Pos.Ec.'!E66,0))</f>
        <v>0</v>
      </c>
      <c r="H66" s="248">
        <f>IF(Foglio2!$J$3=Foglio2!$E$5,'Assistenti_Tecnici 2^ Pos.Ec.'!F66,IF(Foglio2!$J$3=Foglio2!$E$6,'Assistenti_Amm.vo 2^ Pos.Ec.'!F66,0))</f>
        <v>0</v>
      </c>
      <c r="I66" s="248">
        <f>IF(Foglio2!$J$3=Foglio2!$E$5,'Assistenti_Tecnici 2^ Pos.Ec.'!G66,IF(Foglio2!$J$3=Foglio2!$E$6,'Assistenti_Amm.vo 2^ Pos.Ec.'!G66,0))</f>
        <v>0</v>
      </c>
      <c r="J66" s="248">
        <f>IF(Foglio2!$J$3=Foglio2!$E$5,'Assistenti_Tecnici 2^ Pos.Ec.'!H66,IF(Foglio2!$J$3=Foglio2!$E$6,'Assistenti_Amm.vo 2^ Pos.Ec.'!H66,0))</f>
        <v>0</v>
      </c>
      <c r="K66" s="248">
        <f>IF(Foglio2!$J$3=Foglio2!$E$5,'Assistenti_Tecnici 2^ Pos.Ec.'!I66,IF(Foglio2!$J$3=Foglio2!$E$6,'Assistenti_Amm.vo 2^ Pos.Ec.'!I66,0))</f>
        <v>0</v>
      </c>
      <c r="L66" s="248">
        <f>IF(Foglio2!$J$3=Foglio2!$E$5,'Assistenti_Tecnici 2^ Pos.Ec.'!J66,IF(Foglio2!$J$3=Foglio2!$E$6,'Assistenti_Amm.vo 2^ Pos.Ec.'!J66,0))</f>
        <v>0</v>
      </c>
      <c r="M66" s="249">
        <f>IF(Foglio2!$J$3=Foglio2!$E$5,'Assistenti_Tecnici 2^ Pos.Ec.'!K66,IF(Foglio2!$J$3=Foglio2!$E$6,'Assistenti_Amm.vo 2^ Pos.Ec.'!K66,0))</f>
        <v>0</v>
      </c>
      <c r="N66" s="250">
        <f>IF(Foglio2!$J$3=Foglio2!$E$5,'Assistenti_Tecnici 2^ Pos.Ec.'!L66,IF(Foglio2!$J$3=Foglio2!$E$6,'Assistenti_Amm.vo 2^ Pos.Ec.'!L66,0))</f>
        <v>0</v>
      </c>
      <c r="O66" s="251"/>
      <c r="P66" s="252">
        <f>IF(Foglio2!$J$3=Foglio2!$E$5,'Assistenti_Tecnici 2^ Pos.Ec.'!N66,IF(Foglio2!$J$3=Foglio2!$E$6,'Assistenti_Amm.vo 2^ Pos.Ec.'!N66,0))</f>
        <v>0</v>
      </c>
      <c r="Q66" s="252">
        <f>IF(Foglio2!$J$3=Foglio2!$E$5,'Assistenti_Tecnici 2^ Pos.Ec.'!O66,IF(Foglio2!$J$3=Foglio2!$E$6,'Assistenti_Amm.vo 2^ Pos.Ec.'!O66,0))</f>
        <v>0</v>
      </c>
      <c r="R66" s="252">
        <f>IF(Foglio2!$J$3=Foglio2!$E$5,'Assistenti_Tecnici 2^ Pos.Ec.'!P66,IF(Foglio2!$J$3=Foglio2!$E$6,'Assistenti_Amm.vo 2^ Pos.Ec.'!P66,0))</f>
        <v>0</v>
      </c>
      <c r="S66" s="252">
        <f>IF(Foglio2!$J$3=Foglio2!$E$5,'Assistenti_Tecnici 2^ Pos.Ec.'!Q66,IF(Foglio2!$J$3=Foglio2!$E$6,'Assistenti_Amm.vo 2^ Pos.Ec.'!Q66,0))</f>
        <v>0</v>
      </c>
      <c r="T66" s="252">
        <f>IF(Foglio2!$J$3=Foglio2!$E$5,'Assistenti_Tecnici 2^ Pos.Ec.'!R66,IF(Foglio2!$J$3=Foglio2!$E$6,'Assistenti_Amm.vo 2^ Pos.Ec.'!R66,0))</f>
        <v>0</v>
      </c>
      <c r="U66" s="252">
        <f t="shared" ref="U66" si="151">(P66)/12*0.8</f>
        <v>0</v>
      </c>
      <c r="V66" s="252">
        <f t="shared" ref="V66" si="152">(P66+R66)/12*0.8</f>
        <v>0</v>
      </c>
      <c r="W66" s="253" t="str">
        <f t="shared" ref="W66" si="153">"Fascia Da "&amp;F66&amp;" a "&amp;F67&amp;" Decorrenza "&amp;DAY(C62)&amp;"/"&amp;MONTH(C62)&amp;"/"&amp;YEAR(C62)</f>
        <v>Fascia Da 9 a 14 Decorrenza 1/1/2008</v>
      </c>
    </row>
    <row r="67" spans="1:23" ht="9" customHeight="1" x14ac:dyDescent="0.2">
      <c r="B67" s="245">
        <f t="shared" si="1"/>
        <v>39453</v>
      </c>
      <c r="C67" s="377"/>
      <c r="D67" s="377"/>
      <c r="E67" s="254" t="s">
        <v>4</v>
      </c>
      <c r="F67" s="255">
        <v>14</v>
      </c>
      <c r="G67" s="256">
        <f t="shared" ref="G67:N67" si="154">G66*1936.27</f>
        <v>0</v>
      </c>
      <c r="H67" s="256">
        <f t="shared" si="154"/>
        <v>0</v>
      </c>
      <c r="I67" s="256">
        <f t="shared" si="154"/>
        <v>0</v>
      </c>
      <c r="J67" s="256">
        <f t="shared" si="154"/>
        <v>0</v>
      </c>
      <c r="K67" s="256">
        <f t="shared" si="154"/>
        <v>0</v>
      </c>
      <c r="L67" s="257">
        <f t="shared" si="154"/>
        <v>0</v>
      </c>
      <c r="M67" s="256">
        <f t="shared" si="154"/>
        <v>0</v>
      </c>
      <c r="N67" s="258">
        <f t="shared" si="154"/>
        <v>0</v>
      </c>
      <c r="O67" s="183"/>
      <c r="P67" s="184">
        <f t="shared" ref="P67:V67" si="155">P66*1936.27</f>
        <v>0</v>
      </c>
      <c r="Q67" s="184">
        <f t="shared" si="155"/>
        <v>0</v>
      </c>
      <c r="R67" s="184">
        <f t="shared" si="155"/>
        <v>0</v>
      </c>
      <c r="S67" s="184">
        <f t="shared" si="155"/>
        <v>0</v>
      </c>
      <c r="T67" s="184">
        <f t="shared" si="155"/>
        <v>0</v>
      </c>
      <c r="U67" s="184">
        <f t="shared" si="155"/>
        <v>0</v>
      </c>
      <c r="V67" s="184">
        <f t="shared" si="155"/>
        <v>0</v>
      </c>
    </row>
    <row r="68" spans="1:23" ht="12.75" customHeight="1" x14ac:dyDescent="0.2">
      <c r="A68" s="104">
        <f>IF(Foglio2!$J$7=1,TRUNC(V68,0),TRUNC(U68,0))</f>
        <v>0</v>
      </c>
      <c r="B68" s="245">
        <f t="shared" si="1"/>
        <v>39454</v>
      </c>
      <c r="C68" s="377"/>
      <c r="D68" s="377"/>
      <c r="E68" s="259" t="s">
        <v>3</v>
      </c>
      <c r="F68" s="260">
        <v>15</v>
      </c>
      <c r="G68" s="248">
        <f>IF(Foglio2!$J$3=Foglio2!$E$5,'Assistenti_Tecnici 2^ Pos.Ec.'!E68,IF(Foglio2!$J$3=Foglio2!$E$6,'Assistenti_Amm.vo 2^ Pos.Ec.'!E68,0))</f>
        <v>0</v>
      </c>
      <c r="H68" s="248">
        <f>IF(Foglio2!$J$3=Foglio2!$E$5,'Assistenti_Tecnici 2^ Pos.Ec.'!F68,IF(Foglio2!$J$3=Foglio2!$E$6,'Assistenti_Amm.vo 2^ Pos.Ec.'!F68,0))</f>
        <v>0</v>
      </c>
      <c r="I68" s="248">
        <f>IF(Foglio2!$J$3=Foglio2!$E$5,'Assistenti_Tecnici 2^ Pos.Ec.'!G68,IF(Foglio2!$J$3=Foglio2!$E$6,'Assistenti_Amm.vo 2^ Pos.Ec.'!G68,0))</f>
        <v>0</v>
      </c>
      <c r="J68" s="248">
        <f>IF(Foglio2!$J$3=Foglio2!$E$5,'Assistenti_Tecnici 2^ Pos.Ec.'!H68,IF(Foglio2!$J$3=Foglio2!$E$6,'Assistenti_Amm.vo 2^ Pos.Ec.'!H68,0))</f>
        <v>0</v>
      </c>
      <c r="K68" s="248">
        <f>IF(Foglio2!$J$3=Foglio2!$E$5,'Assistenti_Tecnici 2^ Pos.Ec.'!I68,IF(Foglio2!$J$3=Foglio2!$E$6,'Assistenti_Amm.vo 2^ Pos.Ec.'!I68,0))</f>
        <v>0</v>
      </c>
      <c r="L68" s="248">
        <f>IF(Foglio2!$J$3=Foglio2!$E$5,'Assistenti_Tecnici 2^ Pos.Ec.'!J68,IF(Foglio2!$J$3=Foglio2!$E$6,'Assistenti_Amm.vo 2^ Pos.Ec.'!J68,0))</f>
        <v>0</v>
      </c>
      <c r="M68" s="249">
        <f>IF(Foglio2!$J$3=Foglio2!$E$5,'Assistenti_Tecnici 2^ Pos.Ec.'!K68,IF(Foglio2!$J$3=Foglio2!$E$6,'Assistenti_Amm.vo 2^ Pos.Ec.'!K68,0))</f>
        <v>0</v>
      </c>
      <c r="N68" s="250">
        <f>IF(Foglio2!$J$3=Foglio2!$E$5,'Assistenti_Tecnici 2^ Pos.Ec.'!L68,IF(Foglio2!$J$3=Foglio2!$E$6,'Assistenti_Amm.vo 2^ Pos.Ec.'!L68,0))</f>
        <v>0</v>
      </c>
      <c r="O68" s="251"/>
      <c r="P68" s="252">
        <f>IF(Foglio2!$J$3=Foglio2!$E$5,'Assistenti_Tecnici 2^ Pos.Ec.'!N68,IF(Foglio2!$J$3=Foglio2!$E$6,'Assistenti_Amm.vo 2^ Pos.Ec.'!N68,0))</f>
        <v>0</v>
      </c>
      <c r="Q68" s="252">
        <f>IF(Foglio2!$J$3=Foglio2!$E$5,'Assistenti_Tecnici 2^ Pos.Ec.'!O68,IF(Foglio2!$J$3=Foglio2!$E$6,'Assistenti_Amm.vo 2^ Pos.Ec.'!O68,0))</f>
        <v>0</v>
      </c>
      <c r="R68" s="252">
        <f>IF(Foglio2!$J$3=Foglio2!$E$5,'Assistenti_Tecnici 2^ Pos.Ec.'!P68,IF(Foglio2!$J$3=Foglio2!$E$6,'Assistenti_Amm.vo 2^ Pos.Ec.'!P68,0))</f>
        <v>0</v>
      </c>
      <c r="S68" s="252">
        <f>IF(Foglio2!$J$3=Foglio2!$E$5,'Assistenti_Tecnici 2^ Pos.Ec.'!Q68,IF(Foglio2!$J$3=Foglio2!$E$6,'Assistenti_Amm.vo 2^ Pos.Ec.'!Q68,0))</f>
        <v>0</v>
      </c>
      <c r="T68" s="252">
        <f>IF(Foglio2!$J$3=Foglio2!$E$5,'Assistenti_Tecnici 2^ Pos.Ec.'!R68,IF(Foglio2!$J$3=Foglio2!$E$6,'Assistenti_Amm.vo 2^ Pos.Ec.'!R68,0))</f>
        <v>0</v>
      </c>
      <c r="U68" s="252">
        <f t="shared" ref="U68" si="156">(P68)/12*0.8</f>
        <v>0</v>
      </c>
      <c r="V68" s="252">
        <f t="shared" ref="V68" si="157">(P68+R68)/12*0.8</f>
        <v>0</v>
      </c>
      <c r="W68" s="253" t="str">
        <f t="shared" ref="W68" si="158">"Fascia Da "&amp;F68&amp;" a "&amp;F69&amp;" Decorrenza "&amp;DAY(C62)&amp;"/"&amp;MONTH(C62)&amp;"/"&amp;YEAR(C62)</f>
        <v>Fascia Da 15 a 20 Decorrenza 1/1/2008</v>
      </c>
    </row>
    <row r="69" spans="1:23" ht="9" customHeight="1" x14ac:dyDescent="0.2">
      <c r="B69" s="245">
        <f t="shared" si="1"/>
        <v>39455</v>
      </c>
      <c r="C69" s="377"/>
      <c r="D69" s="377"/>
      <c r="E69" s="254" t="s">
        <v>4</v>
      </c>
      <c r="F69" s="255">
        <v>20</v>
      </c>
      <c r="G69" s="256">
        <f t="shared" ref="G69:N69" si="159">G68*1936.27</f>
        <v>0</v>
      </c>
      <c r="H69" s="256">
        <f t="shared" si="159"/>
        <v>0</v>
      </c>
      <c r="I69" s="256">
        <f t="shared" si="159"/>
        <v>0</v>
      </c>
      <c r="J69" s="256">
        <f t="shared" si="159"/>
        <v>0</v>
      </c>
      <c r="K69" s="256">
        <f t="shared" si="159"/>
        <v>0</v>
      </c>
      <c r="L69" s="257">
        <f t="shared" si="159"/>
        <v>0</v>
      </c>
      <c r="M69" s="256">
        <f t="shared" si="159"/>
        <v>0</v>
      </c>
      <c r="N69" s="258">
        <f t="shared" si="159"/>
        <v>0</v>
      </c>
      <c r="O69" s="183"/>
      <c r="P69" s="184">
        <f t="shared" ref="P69:V69" si="160">P68*1936.27</f>
        <v>0</v>
      </c>
      <c r="Q69" s="184">
        <f t="shared" si="160"/>
        <v>0</v>
      </c>
      <c r="R69" s="184">
        <f t="shared" si="160"/>
        <v>0</v>
      </c>
      <c r="S69" s="184">
        <f t="shared" si="160"/>
        <v>0</v>
      </c>
      <c r="T69" s="184">
        <f t="shared" si="160"/>
        <v>0</v>
      </c>
      <c r="U69" s="184">
        <f t="shared" si="160"/>
        <v>0</v>
      </c>
      <c r="V69" s="184">
        <f t="shared" si="160"/>
        <v>0</v>
      </c>
    </row>
    <row r="70" spans="1:23" ht="12.75" customHeight="1" x14ac:dyDescent="0.2">
      <c r="A70" s="104">
        <f>IF(Foglio2!$J$7=1,TRUNC(V70,0),TRUNC(U70,0))</f>
        <v>0</v>
      </c>
      <c r="B70" s="245">
        <f t="shared" si="1"/>
        <v>39456</v>
      </c>
      <c r="C70" s="377"/>
      <c r="D70" s="377"/>
      <c r="E70" s="259" t="s">
        <v>3</v>
      </c>
      <c r="F70" s="260">
        <v>21</v>
      </c>
      <c r="G70" s="248">
        <f>IF(Foglio2!$J$3=Foglio2!$E$5,'Assistenti_Tecnici 2^ Pos.Ec.'!E70,IF(Foglio2!$J$3=Foglio2!$E$6,'Assistenti_Amm.vo 2^ Pos.Ec.'!E70,0))</f>
        <v>0</v>
      </c>
      <c r="H70" s="248">
        <f>IF(Foglio2!$J$3=Foglio2!$E$5,'Assistenti_Tecnici 2^ Pos.Ec.'!F70,IF(Foglio2!$J$3=Foglio2!$E$6,'Assistenti_Amm.vo 2^ Pos.Ec.'!F70,0))</f>
        <v>0</v>
      </c>
      <c r="I70" s="248">
        <f>IF(Foglio2!$J$3=Foglio2!$E$5,'Assistenti_Tecnici 2^ Pos.Ec.'!G70,IF(Foglio2!$J$3=Foglio2!$E$6,'Assistenti_Amm.vo 2^ Pos.Ec.'!G70,0))</f>
        <v>0</v>
      </c>
      <c r="J70" s="248">
        <f>IF(Foglio2!$J$3=Foglio2!$E$5,'Assistenti_Tecnici 2^ Pos.Ec.'!H70,IF(Foglio2!$J$3=Foglio2!$E$6,'Assistenti_Amm.vo 2^ Pos.Ec.'!H70,0))</f>
        <v>0</v>
      </c>
      <c r="K70" s="248">
        <f>IF(Foglio2!$J$3=Foglio2!$E$5,'Assistenti_Tecnici 2^ Pos.Ec.'!I70,IF(Foglio2!$J$3=Foglio2!$E$6,'Assistenti_Amm.vo 2^ Pos.Ec.'!I70,0))</f>
        <v>0</v>
      </c>
      <c r="L70" s="248">
        <f>IF(Foglio2!$J$3=Foglio2!$E$5,'Assistenti_Tecnici 2^ Pos.Ec.'!J70,IF(Foglio2!$J$3=Foglio2!$E$6,'Assistenti_Amm.vo 2^ Pos.Ec.'!J70,0))</f>
        <v>0</v>
      </c>
      <c r="M70" s="249">
        <f>IF(Foglio2!$J$3=Foglio2!$E$5,'Assistenti_Tecnici 2^ Pos.Ec.'!K70,IF(Foglio2!$J$3=Foglio2!$E$6,'Assistenti_Amm.vo 2^ Pos.Ec.'!K70,0))</f>
        <v>0</v>
      </c>
      <c r="N70" s="250">
        <f>IF(Foglio2!$J$3=Foglio2!$E$5,'Assistenti_Tecnici 2^ Pos.Ec.'!L70,IF(Foglio2!$J$3=Foglio2!$E$6,'Assistenti_Amm.vo 2^ Pos.Ec.'!L70,0))</f>
        <v>0</v>
      </c>
      <c r="O70" s="251"/>
      <c r="P70" s="252">
        <f>IF(Foglio2!$J$3=Foglio2!$E$5,'Assistenti_Tecnici 2^ Pos.Ec.'!N70,IF(Foglio2!$J$3=Foglio2!$E$6,'Assistenti_Amm.vo 2^ Pos.Ec.'!N70,0))</f>
        <v>0</v>
      </c>
      <c r="Q70" s="252">
        <f>IF(Foglio2!$J$3=Foglio2!$E$5,'Assistenti_Tecnici 2^ Pos.Ec.'!O70,IF(Foglio2!$J$3=Foglio2!$E$6,'Assistenti_Amm.vo 2^ Pos.Ec.'!O70,0))</f>
        <v>0</v>
      </c>
      <c r="R70" s="252">
        <f>IF(Foglio2!$J$3=Foglio2!$E$5,'Assistenti_Tecnici 2^ Pos.Ec.'!P70,IF(Foglio2!$J$3=Foglio2!$E$6,'Assistenti_Amm.vo 2^ Pos.Ec.'!P70,0))</f>
        <v>0</v>
      </c>
      <c r="S70" s="252">
        <f>IF(Foglio2!$J$3=Foglio2!$E$5,'Assistenti_Tecnici 2^ Pos.Ec.'!Q70,IF(Foglio2!$J$3=Foglio2!$E$6,'Assistenti_Amm.vo 2^ Pos.Ec.'!Q70,0))</f>
        <v>0</v>
      </c>
      <c r="T70" s="252">
        <f>IF(Foglio2!$J$3=Foglio2!$E$5,'Assistenti_Tecnici 2^ Pos.Ec.'!R70,IF(Foglio2!$J$3=Foglio2!$E$6,'Assistenti_Amm.vo 2^ Pos.Ec.'!R70,0))</f>
        <v>0</v>
      </c>
      <c r="U70" s="252">
        <f t="shared" ref="U70" si="161">(P70)/12*0.8</f>
        <v>0</v>
      </c>
      <c r="V70" s="252">
        <f t="shared" ref="V70" si="162">(P70+R70)/12*0.8</f>
        <v>0</v>
      </c>
      <c r="W70" s="253" t="str">
        <f t="shared" ref="W70" si="163">"Fascia Da "&amp;F70&amp;" a "&amp;F71&amp;" Decorrenza "&amp;DAY(C62)&amp;"/"&amp;MONTH(C62)&amp;"/"&amp;YEAR(C62)</f>
        <v>Fascia Da 21 a 27 Decorrenza 1/1/2008</v>
      </c>
    </row>
    <row r="71" spans="1:23" ht="9" customHeight="1" x14ac:dyDescent="0.2">
      <c r="B71" s="245">
        <f t="shared" si="1"/>
        <v>39457</v>
      </c>
      <c r="C71" s="377"/>
      <c r="D71" s="377"/>
      <c r="E71" s="254" t="s">
        <v>4</v>
      </c>
      <c r="F71" s="255">
        <v>27</v>
      </c>
      <c r="G71" s="256">
        <f t="shared" ref="G71:N71" si="164">G70*1936.27</f>
        <v>0</v>
      </c>
      <c r="H71" s="256">
        <f t="shared" si="164"/>
        <v>0</v>
      </c>
      <c r="I71" s="256">
        <f t="shared" si="164"/>
        <v>0</v>
      </c>
      <c r="J71" s="256">
        <f t="shared" si="164"/>
        <v>0</v>
      </c>
      <c r="K71" s="256">
        <f t="shared" si="164"/>
        <v>0</v>
      </c>
      <c r="L71" s="257">
        <f t="shared" si="164"/>
        <v>0</v>
      </c>
      <c r="M71" s="256">
        <f t="shared" si="164"/>
        <v>0</v>
      </c>
      <c r="N71" s="258">
        <f t="shared" si="164"/>
        <v>0</v>
      </c>
      <c r="O71" s="183"/>
      <c r="P71" s="184">
        <f t="shared" ref="P71:V71" si="165">P70*1936.27</f>
        <v>0</v>
      </c>
      <c r="Q71" s="184">
        <f t="shared" si="165"/>
        <v>0</v>
      </c>
      <c r="R71" s="184">
        <f t="shared" si="165"/>
        <v>0</v>
      </c>
      <c r="S71" s="184">
        <f t="shared" si="165"/>
        <v>0</v>
      </c>
      <c r="T71" s="184">
        <f t="shared" si="165"/>
        <v>0</v>
      </c>
      <c r="U71" s="184">
        <f t="shared" si="165"/>
        <v>0</v>
      </c>
      <c r="V71" s="184">
        <f t="shared" si="165"/>
        <v>0</v>
      </c>
    </row>
    <row r="72" spans="1:23" ht="12.75" customHeight="1" x14ac:dyDescent="0.2">
      <c r="A72" s="104">
        <f>IF(Foglio2!$J$7=1,TRUNC(V72,0),TRUNC(U72,0))</f>
        <v>0</v>
      </c>
      <c r="B72" s="245">
        <f t="shared" si="1"/>
        <v>39458</v>
      </c>
      <c r="C72" s="377"/>
      <c r="D72" s="377"/>
      <c r="E72" s="259" t="s">
        <v>3</v>
      </c>
      <c r="F72" s="260">
        <v>28</v>
      </c>
      <c r="G72" s="248">
        <f>IF(Foglio2!$J$3=Foglio2!$E$5,'Assistenti_Tecnici 2^ Pos.Ec.'!E72,IF(Foglio2!$J$3=Foglio2!$E$6,'Assistenti_Amm.vo 2^ Pos.Ec.'!E72,0))</f>
        <v>0</v>
      </c>
      <c r="H72" s="248">
        <f>IF(Foglio2!$J$3=Foglio2!$E$5,'Assistenti_Tecnici 2^ Pos.Ec.'!F72,IF(Foglio2!$J$3=Foglio2!$E$6,'Assistenti_Amm.vo 2^ Pos.Ec.'!F72,0))</f>
        <v>0</v>
      </c>
      <c r="I72" s="248">
        <f>IF(Foglio2!$J$3=Foglio2!$E$5,'Assistenti_Tecnici 2^ Pos.Ec.'!G72,IF(Foglio2!$J$3=Foglio2!$E$6,'Assistenti_Amm.vo 2^ Pos.Ec.'!G72,0))</f>
        <v>0</v>
      </c>
      <c r="J72" s="248">
        <f>IF(Foglio2!$J$3=Foglio2!$E$5,'Assistenti_Tecnici 2^ Pos.Ec.'!H72,IF(Foglio2!$J$3=Foglio2!$E$6,'Assistenti_Amm.vo 2^ Pos.Ec.'!H72,0))</f>
        <v>0</v>
      </c>
      <c r="K72" s="248">
        <f>IF(Foglio2!$J$3=Foglio2!$E$5,'Assistenti_Tecnici 2^ Pos.Ec.'!I72,IF(Foglio2!$J$3=Foglio2!$E$6,'Assistenti_Amm.vo 2^ Pos.Ec.'!I72,0))</f>
        <v>0</v>
      </c>
      <c r="L72" s="248">
        <f>IF(Foglio2!$J$3=Foglio2!$E$5,'Assistenti_Tecnici 2^ Pos.Ec.'!J72,IF(Foglio2!$J$3=Foglio2!$E$6,'Assistenti_Amm.vo 2^ Pos.Ec.'!J72,0))</f>
        <v>0</v>
      </c>
      <c r="M72" s="249">
        <f>IF(Foglio2!$J$3=Foglio2!$E$5,'Assistenti_Tecnici 2^ Pos.Ec.'!K72,IF(Foglio2!$J$3=Foglio2!$E$6,'Assistenti_Amm.vo 2^ Pos.Ec.'!K72,0))</f>
        <v>0</v>
      </c>
      <c r="N72" s="250">
        <f>IF(Foglio2!$J$3=Foglio2!$E$5,'Assistenti_Tecnici 2^ Pos.Ec.'!L72,IF(Foglio2!$J$3=Foglio2!$E$6,'Assistenti_Amm.vo 2^ Pos.Ec.'!L72,0))</f>
        <v>0</v>
      </c>
      <c r="O72" s="251"/>
      <c r="P72" s="252">
        <f>IF(Foglio2!$J$3=Foglio2!$E$5,'Assistenti_Tecnici 2^ Pos.Ec.'!N72,IF(Foglio2!$J$3=Foglio2!$E$6,'Assistenti_Amm.vo 2^ Pos.Ec.'!N72,0))</f>
        <v>0</v>
      </c>
      <c r="Q72" s="252">
        <f>IF(Foglio2!$J$3=Foglio2!$E$5,'Assistenti_Tecnici 2^ Pos.Ec.'!O72,IF(Foglio2!$J$3=Foglio2!$E$6,'Assistenti_Amm.vo 2^ Pos.Ec.'!O72,0))</f>
        <v>0</v>
      </c>
      <c r="R72" s="252">
        <f>IF(Foglio2!$J$3=Foglio2!$E$5,'Assistenti_Tecnici 2^ Pos.Ec.'!P72,IF(Foglio2!$J$3=Foglio2!$E$6,'Assistenti_Amm.vo 2^ Pos.Ec.'!P72,0))</f>
        <v>0</v>
      </c>
      <c r="S72" s="252">
        <f>IF(Foglio2!$J$3=Foglio2!$E$5,'Assistenti_Tecnici 2^ Pos.Ec.'!Q72,IF(Foglio2!$J$3=Foglio2!$E$6,'Assistenti_Amm.vo 2^ Pos.Ec.'!Q72,0))</f>
        <v>0</v>
      </c>
      <c r="T72" s="252">
        <f>IF(Foglio2!$J$3=Foglio2!$E$5,'Assistenti_Tecnici 2^ Pos.Ec.'!R72,IF(Foglio2!$J$3=Foglio2!$E$6,'Assistenti_Amm.vo 2^ Pos.Ec.'!R72,0))</f>
        <v>0</v>
      </c>
      <c r="U72" s="252">
        <f t="shared" ref="U72" si="166">(P72)/12*0.8</f>
        <v>0</v>
      </c>
      <c r="V72" s="252">
        <f t="shared" ref="V72" si="167">(P72+R72)/12*0.8</f>
        <v>0</v>
      </c>
      <c r="W72" s="253" t="str">
        <f t="shared" ref="W72" si="168">"Fascia Da "&amp;F72&amp;" a "&amp;F73&amp;" Decorrenza "&amp;DAY(C62)&amp;"/"&amp;MONTH(C62)&amp;"/"&amp;YEAR(C62)</f>
        <v>Fascia Da 28 a 34 Decorrenza 1/1/2008</v>
      </c>
    </row>
    <row r="73" spans="1:23" ht="9" customHeight="1" x14ac:dyDescent="0.2">
      <c r="B73" s="245">
        <f t="shared" si="1"/>
        <v>39459</v>
      </c>
      <c r="C73" s="377"/>
      <c r="D73" s="377"/>
      <c r="E73" s="254" t="s">
        <v>4</v>
      </c>
      <c r="F73" s="255">
        <v>34</v>
      </c>
      <c r="G73" s="256">
        <f t="shared" ref="G73:N73" si="169">G72*1936.27</f>
        <v>0</v>
      </c>
      <c r="H73" s="256">
        <f t="shared" si="169"/>
        <v>0</v>
      </c>
      <c r="I73" s="256">
        <f t="shared" si="169"/>
        <v>0</v>
      </c>
      <c r="J73" s="256">
        <f t="shared" si="169"/>
        <v>0</v>
      </c>
      <c r="K73" s="256">
        <f t="shared" si="169"/>
        <v>0</v>
      </c>
      <c r="L73" s="257">
        <f t="shared" si="169"/>
        <v>0</v>
      </c>
      <c r="M73" s="256">
        <f t="shared" si="169"/>
        <v>0</v>
      </c>
      <c r="N73" s="258">
        <f t="shared" si="169"/>
        <v>0</v>
      </c>
      <c r="O73" s="183"/>
      <c r="P73" s="184">
        <f t="shared" ref="P73:V73" si="170">P72*1936.27</f>
        <v>0</v>
      </c>
      <c r="Q73" s="184">
        <f t="shared" si="170"/>
        <v>0</v>
      </c>
      <c r="R73" s="184">
        <f t="shared" si="170"/>
        <v>0</v>
      </c>
      <c r="S73" s="184">
        <f t="shared" si="170"/>
        <v>0</v>
      </c>
      <c r="T73" s="184">
        <f t="shared" si="170"/>
        <v>0</v>
      </c>
      <c r="U73" s="184">
        <f t="shared" si="170"/>
        <v>0</v>
      </c>
      <c r="V73" s="184">
        <f t="shared" si="170"/>
        <v>0</v>
      </c>
    </row>
    <row r="74" spans="1:23" ht="12.75" customHeight="1" x14ac:dyDescent="0.2">
      <c r="A74" s="104">
        <f>IF(Foglio2!$J$7=1,TRUNC(V74,0),TRUNC(U74,0))</f>
        <v>0</v>
      </c>
      <c r="B74" s="245">
        <f t="shared" si="1"/>
        <v>39460</v>
      </c>
      <c r="C74" s="377"/>
      <c r="D74" s="377"/>
      <c r="E74" s="259" t="s">
        <v>3</v>
      </c>
      <c r="F74" s="260">
        <v>35</v>
      </c>
      <c r="G74" s="248">
        <f>IF(Foglio2!$J$3=Foglio2!$E$5,'Assistenti_Tecnici 2^ Pos.Ec.'!E74,IF(Foglio2!$J$3=Foglio2!$E$6,'Assistenti_Amm.vo 2^ Pos.Ec.'!E74,0))</f>
        <v>0</v>
      </c>
      <c r="H74" s="248">
        <f>IF(Foglio2!$J$3=Foglio2!$E$5,'Assistenti_Tecnici 2^ Pos.Ec.'!F74,IF(Foglio2!$J$3=Foglio2!$E$6,'Assistenti_Amm.vo 2^ Pos.Ec.'!F74,0))</f>
        <v>0</v>
      </c>
      <c r="I74" s="248">
        <f>IF(Foglio2!$J$3=Foglio2!$E$5,'Assistenti_Tecnici 2^ Pos.Ec.'!G74,IF(Foglio2!$J$3=Foglio2!$E$6,'Assistenti_Amm.vo 2^ Pos.Ec.'!G74,0))</f>
        <v>0</v>
      </c>
      <c r="J74" s="248">
        <f>IF(Foglio2!$J$3=Foglio2!$E$5,'Assistenti_Tecnici 2^ Pos.Ec.'!H74,IF(Foglio2!$J$3=Foglio2!$E$6,'Assistenti_Amm.vo 2^ Pos.Ec.'!H74,0))</f>
        <v>0</v>
      </c>
      <c r="K74" s="248">
        <f>IF(Foglio2!$J$3=Foglio2!$E$5,'Assistenti_Tecnici 2^ Pos.Ec.'!I74,IF(Foglio2!$J$3=Foglio2!$E$6,'Assistenti_Amm.vo 2^ Pos.Ec.'!I74,0))</f>
        <v>0</v>
      </c>
      <c r="L74" s="248">
        <f>IF(Foglio2!$J$3=Foglio2!$E$5,'Assistenti_Tecnici 2^ Pos.Ec.'!J74,IF(Foglio2!$J$3=Foglio2!$E$6,'Assistenti_Amm.vo 2^ Pos.Ec.'!J74,0))</f>
        <v>0</v>
      </c>
      <c r="M74" s="249">
        <f>IF(Foglio2!$J$3=Foglio2!$E$5,'Assistenti_Tecnici 2^ Pos.Ec.'!K74,IF(Foglio2!$J$3=Foglio2!$E$6,'Assistenti_Amm.vo 2^ Pos.Ec.'!K74,0))</f>
        <v>0</v>
      </c>
      <c r="N74" s="250">
        <f>IF(Foglio2!$J$3=Foglio2!$E$5,'Assistenti_Tecnici 2^ Pos.Ec.'!L74,IF(Foglio2!$J$3=Foglio2!$E$6,'Assistenti_Amm.vo 2^ Pos.Ec.'!L74,0))</f>
        <v>0</v>
      </c>
      <c r="O74" s="251"/>
      <c r="P74" s="252">
        <f>IF(Foglio2!$J$3=Foglio2!$E$5,'Assistenti_Tecnici 2^ Pos.Ec.'!N74,IF(Foglio2!$J$3=Foglio2!$E$6,'Assistenti_Amm.vo 2^ Pos.Ec.'!N74,0))</f>
        <v>0</v>
      </c>
      <c r="Q74" s="252">
        <f>IF(Foglio2!$J$3=Foglio2!$E$5,'Assistenti_Tecnici 2^ Pos.Ec.'!O74,IF(Foglio2!$J$3=Foglio2!$E$6,'Assistenti_Amm.vo 2^ Pos.Ec.'!O74,0))</f>
        <v>0</v>
      </c>
      <c r="R74" s="252">
        <f>IF(Foglio2!$J$3=Foglio2!$E$5,'Assistenti_Tecnici 2^ Pos.Ec.'!P74,IF(Foglio2!$J$3=Foglio2!$E$6,'Assistenti_Amm.vo 2^ Pos.Ec.'!P74,0))</f>
        <v>0</v>
      </c>
      <c r="S74" s="252">
        <f>IF(Foglio2!$J$3=Foglio2!$E$5,'Assistenti_Tecnici 2^ Pos.Ec.'!Q74,IF(Foglio2!$J$3=Foglio2!$E$6,'Assistenti_Amm.vo 2^ Pos.Ec.'!Q74,0))</f>
        <v>0</v>
      </c>
      <c r="T74" s="252">
        <f>IF(Foglio2!$J$3=Foglio2!$E$5,'Assistenti_Tecnici 2^ Pos.Ec.'!R74,IF(Foglio2!$J$3=Foglio2!$E$6,'Assistenti_Amm.vo 2^ Pos.Ec.'!R74,0))</f>
        <v>0</v>
      </c>
      <c r="U74" s="252">
        <f t="shared" ref="U74" si="171">(P74)/12*0.8</f>
        <v>0</v>
      </c>
      <c r="V74" s="252">
        <f t="shared" ref="V74" si="172">(P74+R74)/12*0.8</f>
        <v>0</v>
      </c>
      <c r="W74" s="253" t="str">
        <f t="shared" ref="W74" si="173">"Fascia Da "&amp;F74&amp;" a "&amp;F75&amp;" Decorrenza "&amp;DAY(C62)&amp;"/"&amp;MONTH(C62)&amp;"/"&amp;YEAR(C62)</f>
        <v>Fascia Da 35 a  Decorrenza 1/1/2008</v>
      </c>
    </row>
    <row r="75" spans="1:23" ht="9" customHeight="1" x14ac:dyDescent="0.2">
      <c r="B75" s="245">
        <f t="shared" si="1"/>
        <v>39461</v>
      </c>
      <c r="C75" s="378"/>
      <c r="D75" s="378"/>
      <c r="E75" s="264" t="s">
        <v>4</v>
      </c>
      <c r="F75" s="265"/>
      <c r="G75" s="256">
        <f t="shared" ref="G75:N75" si="174">G74*1936.27</f>
        <v>0</v>
      </c>
      <c r="H75" s="256">
        <f t="shared" si="174"/>
        <v>0</v>
      </c>
      <c r="I75" s="256">
        <f t="shared" si="174"/>
        <v>0</v>
      </c>
      <c r="J75" s="256">
        <f t="shared" si="174"/>
        <v>0</v>
      </c>
      <c r="K75" s="256">
        <f t="shared" si="174"/>
        <v>0</v>
      </c>
      <c r="L75" s="257">
        <f t="shared" si="174"/>
        <v>0</v>
      </c>
      <c r="M75" s="256">
        <f t="shared" si="174"/>
        <v>0</v>
      </c>
      <c r="N75" s="258">
        <f t="shared" si="174"/>
        <v>0</v>
      </c>
      <c r="O75" s="183"/>
      <c r="P75" s="184">
        <f t="shared" ref="P75:V75" si="175">P74*1936.27</f>
        <v>0</v>
      </c>
      <c r="Q75" s="184">
        <f t="shared" si="175"/>
        <v>0</v>
      </c>
      <c r="R75" s="184">
        <f t="shared" si="175"/>
        <v>0</v>
      </c>
      <c r="S75" s="184">
        <f t="shared" si="175"/>
        <v>0</v>
      </c>
      <c r="T75" s="184">
        <f t="shared" si="175"/>
        <v>0</v>
      </c>
      <c r="U75" s="184">
        <f t="shared" si="175"/>
        <v>0</v>
      </c>
      <c r="V75" s="184">
        <f t="shared" si="175"/>
        <v>0</v>
      </c>
    </row>
    <row r="76" spans="1:23" ht="12.75" customHeight="1" x14ac:dyDescent="0.2">
      <c r="A76" s="104">
        <f>IF(Foglio2!$J$7=1,TRUNC(V76,0),TRUNC(U76,0))</f>
        <v>0</v>
      </c>
      <c r="B76" s="245">
        <f t="shared" ref="B76" si="176">C78</f>
        <v>39539</v>
      </c>
      <c r="C76" s="375">
        <v>39539</v>
      </c>
      <c r="D76" s="375">
        <v>39629</v>
      </c>
      <c r="E76" s="246" t="s">
        <v>3</v>
      </c>
      <c r="F76" s="247">
        <v>0</v>
      </c>
      <c r="G76" s="248">
        <f>IF(Foglio2!$J$3=Foglio2!$E$5,'Assistenti_Tecnici 2^ Pos.Ec.'!E76,IF(Foglio2!$J$3=Foglio2!$E$6,'Assistenti_Amm.vo 2^ Pos.Ec.'!E76,0))</f>
        <v>0</v>
      </c>
      <c r="H76" s="248">
        <f>IF(Foglio2!$J$3=Foglio2!$E$5,'Assistenti_Tecnici 2^ Pos.Ec.'!F76,IF(Foglio2!$J$3=Foglio2!$E$6,'Assistenti_Amm.vo 2^ Pos.Ec.'!F76,0))</f>
        <v>0</v>
      </c>
      <c r="I76" s="248">
        <f>IF(Foglio2!$J$3=Foglio2!$E$5,'Assistenti_Tecnici 2^ Pos.Ec.'!G76,IF(Foglio2!$J$3=Foglio2!$E$6,'Assistenti_Amm.vo 2^ Pos.Ec.'!G76,0))</f>
        <v>0</v>
      </c>
      <c r="J76" s="248">
        <f>IF(Foglio2!$J$3=Foglio2!$E$5,'Assistenti_Tecnici 2^ Pos.Ec.'!H76,IF(Foglio2!$J$3=Foglio2!$E$6,'Assistenti_Amm.vo 2^ Pos.Ec.'!H76,0))</f>
        <v>0</v>
      </c>
      <c r="K76" s="248">
        <f>IF(Foglio2!$J$3=Foglio2!$E$5,'Assistenti_Tecnici 2^ Pos.Ec.'!I76,IF(Foglio2!$J$3=Foglio2!$E$6,'Assistenti_Amm.vo 2^ Pos.Ec.'!I76,0))</f>
        <v>0</v>
      </c>
      <c r="L76" s="248">
        <f>IF(Foglio2!$J$3=Foglio2!$E$5,'Assistenti_Tecnici 2^ Pos.Ec.'!J76,IF(Foglio2!$J$3=Foglio2!$E$6,'Assistenti_Amm.vo 2^ Pos.Ec.'!J76,0))</f>
        <v>0</v>
      </c>
      <c r="M76" s="249">
        <f>IF(Foglio2!$J$3=Foglio2!$E$5,'Assistenti_Tecnici 2^ Pos.Ec.'!K76,IF(Foglio2!$J$3=Foglio2!$E$6,'Assistenti_Amm.vo 2^ Pos.Ec.'!K76,0))</f>
        <v>0</v>
      </c>
      <c r="N76" s="250">
        <f>IF(Foglio2!$J$3=Foglio2!$E$5,'Assistenti_Tecnici 2^ Pos.Ec.'!L76,IF(Foglio2!$J$3=Foglio2!$E$6,'Assistenti_Amm.vo 2^ Pos.Ec.'!L76,0))</f>
        <v>0</v>
      </c>
      <c r="O76" s="251"/>
      <c r="P76" s="252">
        <f>IF(Foglio2!$J$3=Foglio2!$E$5,'Assistenti_Tecnici 2^ Pos.Ec.'!N76,IF(Foglio2!$J$3=Foglio2!$E$6,'Assistenti_Amm.vo 2^ Pos.Ec.'!N76,0))</f>
        <v>0</v>
      </c>
      <c r="Q76" s="252">
        <f>IF(Foglio2!$J$3=Foglio2!$E$5,'Assistenti_Tecnici 2^ Pos.Ec.'!O76,IF(Foglio2!$J$3=Foglio2!$E$6,'Assistenti_Amm.vo 2^ Pos.Ec.'!O76,0))</f>
        <v>0</v>
      </c>
      <c r="R76" s="252">
        <f>IF(Foglio2!$J$3=Foglio2!$E$5,'Assistenti_Tecnici 2^ Pos.Ec.'!P76,IF(Foglio2!$J$3=Foglio2!$E$6,'Assistenti_Amm.vo 2^ Pos.Ec.'!P76,0))</f>
        <v>0</v>
      </c>
      <c r="S76" s="252">
        <f>IF(Foglio2!$J$3=Foglio2!$E$5,'Assistenti_Tecnici 2^ Pos.Ec.'!Q76,IF(Foglio2!$J$3=Foglio2!$E$6,'Assistenti_Amm.vo 2^ Pos.Ec.'!Q76,0))</f>
        <v>0</v>
      </c>
      <c r="T76" s="252">
        <f>IF(Foglio2!$J$3=Foglio2!$E$5,'Assistenti_Tecnici 2^ Pos.Ec.'!R76,IF(Foglio2!$J$3=Foglio2!$E$6,'Assistenti_Amm.vo 2^ Pos.Ec.'!R76,0))</f>
        <v>0</v>
      </c>
      <c r="U76" s="252">
        <f t="shared" ref="U76" si="177">(P76)/12*0.8</f>
        <v>0</v>
      </c>
      <c r="V76" s="252">
        <f t="shared" ref="V76" si="178">(P76+R76)/12*0.8</f>
        <v>0</v>
      </c>
      <c r="W76" s="253" t="str">
        <f t="shared" ref="W76" si="179">"Fascia Da "&amp;F76&amp;" a "&amp;F77&amp;" Decorrenza "&amp;DAY(C76)&amp;"/"&amp;MONTH(C76)&amp;"/"&amp;YEAR(C76)</f>
        <v>Fascia Da 0 a 2 Decorrenza 1/4/2008</v>
      </c>
    </row>
    <row r="77" spans="1:23" ht="9" customHeight="1" x14ac:dyDescent="0.2">
      <c r="B77" s="245">
        <f t="shared" ref="B77" si="180">B76+1</f>
        <v>39540</v>
      </c>
      <c r="C77" s="376"/>
      <c r="D77" s="376"/>
      <c r="E77" s="254" t="s">
        <v>4</v>
      </c>
      <c r="F77" s="255">
        <v>2</v>
      </c>
      <c r="G77" s="256">
        <f t="shared" ref="G77:N77" si="181">G76*1936.27</f>
        <v>0</v>
      </c>
      <c r="H77" s="256">
        <f t="shared" si="181"/>
        <v>0</v>
      </c>
      <c r="I77" s="256">
        <f t="shared" si="181"/>
        <v>0</v>
      </c>
      <c r="J77" s="256">
        <f t="shared" si="181"/>
        <v>0</v>
      </c>
      <c r="K77" s="256">
        <f t="shared" si="181"/>
        <v>0</v>
      </c>
      <c r="L77" s="257">
        <f t="shared" si="181"/>
        <v>0</v>
      </c>
      <c r="M77" s="256">
        <f t="shared" si="181"/>
        <v>0</v>
      </c>
      <c r="N77" s="258">
        <f t="shared" si="181"/>
        <v>0</v>
      </c>
      <c r="O77" s="183"/>
      <c r="P77" s="184">
        <f t="shared" ref="P77:V77" si="182">P76*1936.27</f>
        <v>0</v>
      </c>
      <c r="Q77" s="184">
        <f t="shared" si="182"/>
        <v>0</v>
      </c>
      <c r="R77" s="184">
        <f t="shared" si="182"/>
        <v>0</v>
      </c>
      <c r="S77" s="184">
        <f t="shared" si="182"/>
        <v>0</v>
      </c>
      <c r="T77" s="184">
        <f t="shared" si="182"/>
        <v>0</v>
      </c>
      <c r="U77" s="184">
        <f t="shared" si="182"/>
        <v>0</v>
      </c>
      <c r="V77" s="184">
        <f t="shared" si="182"/>
        <v>0</v>
      </c>
    </row>
    <row r="78" spans="1:23" ht="12.75" customHeight="1" x14ac:dyDescent="0.2">
      <c r="A78" s="104">
        <f>IF(Foglio2!$J$7=1,TRUNC(V78,0),TRUNC(U78,0))</f>
        <v>0</v>
      </c>
      <c r="B78" s="245">
        <f t="shared" si="1"/>
        <v>39541</v>
      </c>
      <c r="C78" s="377">
        <v>39539</v>
      </c>
      <c r="D78" s="377">
        <v>39629</v>
      </c>
      <c r="E78" s="259" t="s">
        <v>3</v>
      </c>
      <c r="F78" s="260">
        <v>3</v>
      </c>
      <c r="G78" s="248">
        <f>IF(Foglio2!$J$3=Foglio2!$E$5,'Assistenti_Tecnici 2^ Pos.Ec.'!E78,IF(Foglio2!$J$3=Foglio2!$E$6,'Assistenti_Amm.vo 2^ Pos.Ec.'!E78,0))</f>
        <v>0</v>
      </c>
      <c r="H78" s="248">
        <f>IF(Foglio2!$J$3=Foglio2!$E$5,'Assistenti_Tecnici 2^ Pos.Ec.'!F78,IF(Foglio2!$J$3=Foglio2!$E$6,'Assistenti_Amm.vo 2^ Pos.Ec.'!F78,0))</f>
        <v>0</v>
      </c>
      <c r="I78" s="248">
        <f>IF(Foglio2!$J$3=Foglio2!$E$5,'Assistenti_Tecnici 2^ Pos.Ec.'!G78,IF(Foglio2!$J$3=Foglio2!$E$6,'Assistenti_Amm.vo 2^ Pos.Ec.'!G78,0))</f>
        <v>0</v>
      </c>
      <c r="J78" s="248">
        <f>IF(Foglio2!$J$3=Foglio2!$E$5,'Assistenti_Tecnici 2^ Pos.Ec.'!H78,IF(Foglio2!$J$3=Foglio2!$E$6,'Assistenti_Amm.vo 2^ Pos.Ec.'!H78,0))</f>
        <v>0</v>
      </c>
      <c r="K78" s="248">
        <f>IF(Foglio2!$J$3=Foglio2!$E$5,'Assistenti_Tecnici 2^ Pos.Ec.'!I78,IF(Foglio2!$J$3=Foglio2!$E$6,'Assistenti_Amm.vo 2^ Pos.Ec.'!I78,0))</f>
        <v>0</v>
      </c>
      <c r="L78" s="248">
        <f>IF(Foglio2!$J$3=Foglio2!$E$5,'Assistenti_Tecnici 2^ Pos.Ec.'!J78,IF(Foglio2!$J$3=Foglio2!$E$6,'Assistenti_Amm.vo 2^ Pos.Ec.'!J78,0))</f>
        <v>0</v>
      </c>
      <c r="M78" s="249">
        <f>IF(Foglio2!$J$3=Foglio2!$E$5,'Assistenti_Tecnici 2^ Pos.Ec.'!K78,IF(Foglio2!$J$3=Foglio2!$E$6,'Assistenti_Amm.vo 2^ Pos.Ec.'!K78,0))</f>
        <v>0</v>
      </c>
      <c r="N78" s="250">
        <f>IF(Foglio2!$J$3=Foglio2!$E$5,'Assistenti_Tecnici 2^ Pos.Ec.'!L78,IF(Foglio2!$J$3=Foglio2!$E$6,'Assistenti_Amm.vo 2^ Pos.Ec.'!L78,0))</f>
        <v>0</v>
      </c>
      <c r="O78" s="251"/>
      <c r="P78" s="252">
        <f>IF(Foglio2!$J$3=Foglio2!$E$5,'Assistenti_Tecnici 2^ Pos.Ec.'!N78,IF(Foglio2!$J$3=Foglio2!$E$6,'Assistenti_Amm.vo 2^ Pos.Ec.'!N78,0))</f>
        <v>0</v>
      </c>
      <c r="Q78" s="252">
        <f>IF(Foglio2!$J$3=Foglio2!$E$5,'Assistenti_Tecnici 2^ Pos.Ec.'!O78,IF(Foglio2!$J$3=Foglio2!$E$6,'Assistenti_Amm.vo 2^ Pos.Ec.'!O78,0))</f>
        <v>0</v>
      </c>
      <c r="R78" s="252">
        <f>IF(Foglio2!$J$3=Foglio2!$E$5,'Assistenti_Tecnici 2^ Pos.Ec.'!P78,IF(Foglio2!$J$3=Foglio2!$E$6,'Assistenti_Amm.vo 2^ Pos.Ec.'!P78,0))</f>
        <v>0</v>
      </c>
      <c r="S78" s="252">
        <f>IF(Foglio2!$J$3=Foglio2!$E$5,'Assistenti_Tecnici 2^ Pos.Ec.'!Q78,IF(Foglio2!$J$3=Foglio2!$E$6,'Assistenti_Amm.vo 2^ Pos.Ec.'!Q78,0))</f>
        <v>0</v>
      </c>
      <c r="T78" s="252">
        <f>IF(Foglio2!$J$3=Foglio2!$E$5,'Assistenti_Tecnici 2^ Pos.Ec.'!R78,IF(Foglio2!$J$3=Foglio2!$E$6,'Assistenti_Amm.vo 2^ Pos.Ec.'!R78,0))</f>
        <v>0</v>
      </c>
      <c r="U78" s="252">
        <f t="shared" ref="U78" si="183">(P78)/12*0.8</f>
        <v>0</v>
      </c>
      <c r="V78" s="252">
        <f t="shared" ref="V78" si="184">(P78+R78)/12*0.8</f>
        <v>0</v>
      </c>
      <c r="W78" s="253" t="str">
        <f t="shared" ref="W78" si="185">"Fascia Da "&amp;F78&amp;" a "&amp;F79&amp;" Decorrenza "&amp;DAY(C76)&amp;"/"&amp;MONTH(C76)&amp;"/"&amp;YEAR(C76)</f>
        <v>Fascia Da 3 a 8 Decorrenza 1/4/2008</v>
      </c>
    </row>
    <row r="79" spans="1:23" ht="9" customHeight="1" x14ac:dyDescent="0.2">
      <c r="B79" s="245">
        <f t="shared" si="1"/>
        <v>39542</v>
      </c>
      <c r="C79" s="377"/>
      <c r="D79" s="377"/>
      <c r="E79" s="254" t="s">
        <v>4</v>
      </c>
      <c r="F79" s="255">
        <v>8</v>
      </c>
      <c r="G79" s="256">
        <f t="shared" ref="G79:N79" si="186">G78*1936.27</f>
        <v>0</v>
      </c>
      <c r="H79" s="256">
        <f t="shared" si="186"/>
        <v>0</v>
      </c>
      <c r="I79" s="256">
        <f t="shared" si="186"/>
        <v>0</v>
      </c>
      <c r="J79" s="256">
        <f t="shared" si="186"/>
        <v>0</v>
      </c>
      <c r="K79" s="256">
        <f t="shared" si="186"/>
        <v>0</v>
      </c>
      <c r="L79" s="257">
        <f t="shared" si="186"/>
        <v>0</v>
      </c>
      <c r="M79" s="256">
        <f t="shared" si="186"/>
        <v>0</v>
      </c>
      <c r="N79" s="258">
        <f t="shared" si="186"/>
        <v>0</v>
      </c>
      <c r="O79" s="183"/>
      <c r="P79" s="184">
        <f t="shared" ref="P79:V79" si="187">P78*1936.27</f>
        <v>0</v>
      </c>
      <c r="Q79" s="184">
        <f t="shared" si="187"/>
        <v>0</v>
      </c>
      <c r="R79" s="184">
        <f t="shared" si="187"/>
        <v>0</v>
      </c>
      <c r="S79" s="184">
        <f t="shared" si="187"/>
        <v>0</v>
      </c>
      <c r="T79" s="184">
        <f t="shared" si="187"/>
        <v>0</v>
      </c>
      <c r="U79" s="184">
        <f t="shared" si="187"/>
        <v>0</v>
      </c>
      <c r="V79" s="184">
        <f t="shared" si="187"/>
        <v>0</v>
      </c>
    </row>
    <row r="80" spans="1:23" ht="12.75" customHeight="1" x14ac:dyDescent="0.2">
      <c r="A80" s="104">
        <f>IF(Foglio2!$J$7=1,TRUNC(V80,0),TRUNC(U80,0))</f>
        <v>0</v>
      </c>
      <c r="B80" s="245">
        <f t="shared" si="1"/>
        <v>39543</v>
      </c>
      <c r="C80" s="377"/>
      <c r="D80" s="377"/>
      <c r="E80" s="259" t="s">
        <v>3</v>
      </c>
      <c r="F80" s="260">
        <v>9</v>
      </c>
      <c r="G80" s="248">
        <f>IF(Foglio2!$J$3=Foglio2!$E$5,'Assistenti_Tecnici 2^ Pos.Ec.'!E80,IF(Foglio2!$J$3=Foglio2!$E$6,'Assistenti_Amm.vo 2^ Pos.Ec.'!E80,0))</f>
        <v>0</v>
      </c>
      <c r="H80" s="248">
        <f>IF(Foglio2!$J$3=Foglio2!$E$5,'Assistenti_Tecnici 2^ Pos.Ec.'!F80,IF(Foglio2!$J$3=Foglio2!$E$6,'Assistenti_Amm.vo 2^ Pos.Ec.'!F80,0))</f>
        <v>0</v>
      </c>
      <c r="I80" s="248">
        <f>IF(Foglio2!$J$3=Foglio2!$E$5,'Assistenti_Tecnici 2^ Pos.Ec.'!G80,IF(Foglio2!$J$3=Foglio2!$E$6,'Assistenti_Amm.vo 2^ Pos.Ec.'!G80,0))</f>
        <v>0</v>
      </c>
      <c r="J80" s="248">
        <f>IF(Foglio2!$J$3=Foglio2!$E$5,'Assistenti_Tecnici 2^ Pos.Ec.'!H80,IF(Foglio2!$J$3=Foglio2!$E$6,'Assistenti_Amm.vo 2^ Pos.Ec.'!H80,0))</f>
        <v>0</v>
      </c>
      <c r="K80" s="248">
        <f>IF(Foglio2!$J$3=Foglio2!$E$5,'Assistenti_Tecnici 2^ Pos.Ec.'!I80,IF(Foglio2!$J$3=Foglio2!$E$6,'Assistenti_Amm.vo 2^ Pos.Ec.'!I80,0))</f>
        <v>0</v>
      </c>
      <c r="L80" s="248">
        <f>IF(Foglio2!$J$3=Foglio2!$E$5,'Assistenti_Tecnici 2^ Pos.Ec.'!J80,IF(Foglio2!$J$3=Foglio2!$E$6,'Assistenti_Amm.vo 2^ Pos.Ec.'!J80,0))</f>
        <v>0</v>
      </c>
      <c r="M80" s="249">
        <f>IF(Foglio2!$J$3=Foglio2!$E$5,'Assistenti_Tecnici 2^ Pos.Ec.'!K80,IF(Foglio2!$J$3=Foglio2!$E$6,'Assistenti_Amm.vo 2^ Pos.Ec.'!K80,0))</f>
        <v>0</v>
      </c>
      <c r="N80" s="250">
        <f>IF(Foglio2!$J$3=Foglio2!$E$5,'Assistenti_Tecnici 2^ Pos.Ec.'!L80,IF(Foglio2!$J$3=Foglio2!$E$6,'Assistenti_Amm.vo 2^ Pos.Ec.'!L80,0))</f>
        <v>0</v>
      </c>
      <c r="O80" s="251"/>
      <c r="P80" s="252">
        <f>IF(Foglio2!$J$3=Foglio2!$E$5,'Assistenti_Tecnici 2^ Pos.Ec.'!N80,IF(Foglio2!$J$3=Foglio2!$E$6,'Assistenti_Amm.vo 2^ Pos.Ec.'!N80,0))</f>
        <v>0</v>
      </c>
      <c r="Q80" s="252">
        <f>IF(Foglio2!$J$3=Foglio2!$E$5,'Assistenti_Tecnici 2^ Pos.Ec.'!O80,IF(Foglio2!$J$3=Foglio2!$E$6,'Assistenti_Amm.vo 2^ Pos.Ec.'!O80,0))</f>
        <v>0</v>
      </c>
      <c r="R80" s="252">
        <f>IF(Foglio2!$J$3=Foglio2!$E$5,'Assistenti_Tecnici 2^ Pos.Ec.'!P80,IF(Foglio2!$J$3=Foglio2!$E$6,'Assistenti_Amm.vo 2^ Pos.Ec.'!P80,0))</f>
        <v>0</v>
      </c>
      <c r="S80" s="252">
        <f>IF(Foglio2!$J$3=Foglio2!$E$5,'Assistenti_Tecnici 2^ Pos.Ec.'!Q80,IF(Foglio2!$J$3=Foglio2!$E$6,'Assistenti_Amm.vo 2^ Pos.Ec.'!Q80,0))</f>
        <v>0</v>
      </c>
      <c r="T80" s="252">
        <f>IF(Foglio2!$J$3=Foglio2!$E$5,'Assistenti_Tecnici 2^ Pos.Ec.'!R80,IF(Foglio2!$J$3=Foglio2!$E$6,'Assistenti_Amm.vo 2^ Pos.Ec.'!R80,0))</f>
        <v>0</v>
      </c>
      <c r="U80" s="252">
        <f t="shared" ref="U80" si="188">(P80)/12*0.8</f>
        <v>0</v>
      </c>
      <c r="V80" s="252">
        <f t="shared" ref="V80" si="189">(P80+R80)/12*0.8</f>
        <v>0</v>
      </c>
      <c r="W80" s="253" t="str">
        <f t="shared" ref="W80" si="190">"Fascia Da "&amp;F80&amp;" a "&amp;F81&amp;" Decorrenza "&amp;DAY(C76)&amp;"/"&amp;MONTH(C76)&amp;"/"&amp;YEAR(C76)</f>
        <v>Fascia Da 9 a 14 Decorrenza 1/4/2008</v>
      </c>
    </row>
    <row r="81" spans="1:23" ht="9" customHeight="1" x14ac:dyDescent="0.2">
      <c r="B81" s="245">
        <f t="shared" si="1"/>
        <v>39544</v>
      </c>
      <c r="C81" s="377"/>
      <c r="D81" s="377"/>
      <c r="E81" s="254" t="s">
        <v>4</v>
      </c>
      <c r="F81" s="255">
        <v>14</v>
      </c>
      <c r="G81" s="256">
        <f t="shared" ref="G81:N81" si="191">G80*1936.27</f>
        <v>0</v>
      </c>
      <c r="H81" s="256">
        <f t="shared" si="191"/>
        <v>0</v>
      </c>
      <c r="I81" s="256">
        <f t="shared" si="191"/>
        <v>0</v>
      </c>
      <c r="J81" s="256">
        <f t="shared" si="191"/>
        <v>0</v>
      </c>
      <c r="K81" s="256">
        <f t="shared" si="191"/>
        <v>0</v>
      </c>
      <c r="L81" s="257">
        <f t="shared" si="191"/>
        <v>0</v>
      </c>
      <c r="M81" s="256">
        <f t="shared" si="191"/>
        <v>0</v>
      </c>
      <c r="N81" s="258">
        <f t="shared" si="191"/>
        <v>0</v>
      </c>
      <c r="O81" s="183"/>
      <c r="P81" s="184">
        <f t="shared" ref="P81:V81" si="192">P80*1936.27</f>
        <v>0</v>
      </c>
      <c r="Q81" s="184">
        <f t="shared" si="192"/>
        <v>0</v>
      </c>
      <c r="R81" s="184">
        <f t="shared" si="192"/>
        <v>0</v>
      </c>
      <c r="S81" s="184">
        <f t="shared" si="192"/>
        <v>0</v>
      </c>
      <c r="T81" s="184">
        <f t="shared" si="192"/>
        <v>0</v>
      </c>
      <c r="U81" s="184">
        <f t="shared" si="192"/>
        <v>0</v>
      </c>
      <c r="V81" s="184">
        <f t="shared" si="192"/>
        <v>0</v>
      </c>
    </row>
    <row r="82" spans="1:23" ht="12.75" customHeight="1" x14ac:dyDescent="0.2">
      <c r="A82" s="104">
        <f>IF(Foglio2!$J$7=1,TRUNC(V82,0),TRUNC(U82,0))</f>
        <v>0</v>
      </c>
      <c r="B82" s="245">
        <f t="shared" si="1"/>
        <v>39545</v>
      </c>
      <c r="C82" s="377"/>
      <c r="D82" s="377"/>
      <c r="E82" s="259" t="s">
        <v>3</v>
      </c>
      <c r="F82" s="260">
        <v>15</v>
      </c>
      <c r="G82" s="248">
        <f>IF(Foglio2!$J$3=Foglio2!$E$5,'Assistenti_Tecnici 2^ Pos.Ec.'!E82,IF(Foglio2!$J$3=Foglio2!$E$6,'Assistenti_Amm.vo 2^ Pos.Ec.'!E82,0))</f>
        <v>0</v>
      </c>
      <c r="H82" s="248">
        <f>IF(Foglio2!$J$3=Foglio2!$E$5,'Assistenti_Tecnici 2^ Pos.Ec.'!F82,IF(Foglio2!$J$3=Foglio2!$E$6,'Assistenti_Amm.vo 2^ Pos.Ec.'!F82,0))</f>
        <v>0</v>
      </c>
      <c r="I82" s="248">
        <f>IF(Foglio2!$J$3=Foglio2!$E$5,'Assistenti_Tecnici 2^ Pos.Ec.'!G82,IF(Foglio2!$J$3=Foglio2!$E$6,'Assistenti_Amm.vo 2^ Pos.Ec.'!G82,0))</f>
        <v>0</v>
      </c>
      <c r="J82" s="248">
        <f>IF(Foglio2!$J$3=Foglio2!$E$5,'Assistenti_Tecnici 2^ Pos.Ec.'!H82,IF(Foglio2!$J$3=Foglio2!$E$6,'Assistenti_Amm.vo 2^ Pos.Ec.'!H82,0))</f>
        <v>0</v>
      </c>
      <c r="K82" s="248">
        <f>IF(Foglio2!$J$3=Foglio2!$E$5,'Assistenti_Tecnici 2^ Pos.Ec.'!I82,IF(Foglio2!$J$3=Foglio2!$E$6,'Assistenti_Amm.vo 2^ Pos.Ec.'!I82,0))</f>
        <v>0</v>
      </c>
      <c r="L82" s="248">
        <f>IF(Foglio2!$J$3=Foglio2!$E$5,'Assistenti_Tecnici 2^ Pos.Ec.'!J82,IF(Foglio2!$J$3=Foglio2!$E$6,'Assistenti_Amm.vo 2^ Pos.Ec.'!J82,0))</f>
        <v>0</v>
      </c>
      <c r="M82" s="249">
        <f>IF(Foglio2!$J$3=Foglio2!$E$5,'Assistenti_Tecnici 2^ Pos.Ec.'!K82,IF(Foglio2!$J$3=Foglio2!$E$6,'Assistenti_Amm.vo 2^ Pos.Ec.'!K82,0))</f>
        <v>0</v>
      </c>
      <c r="N82" s="250">
        <f>IF(Foglio2!$J$3=Foglio2!$E$5,'Assistenti_Tecnici 2^ Pos.Ec.'!L82,IF(Foglio2!$J$3=Foglio2!$E$6,'Assistenti_Amm.vo 2^ Pos.Ec.'!L82,0))</f>
        <v>0</v>
      </c>
      <c r="O82" s="251"/>
      <c r="P82" s="252">
        <f>IF(Foglio2!$J$3=Foglio2!$E$5,'Assistenti_Tecnici 2^ Pos.Ec.'!N82,IF(Foglio2!$J$3=Foglio2!$E$6,'Assistenti_Amm.vo 2^ Pos.Ec.'!N82,0))</f>
        <v>0</v>
      </c>
      <c r="Q82" s="252">
        <f>IF(Foglio2!$J$3=Foglio2!$E$5,'Assistenti_Tecnici 2^ Pos.Ec.'!O82,IF(Foglio2!$J$3=Foglio2!$E$6,'Assistenti_Amm.vo 2^ Pos.Ec.'!O82,0))</f>
        <v>0</v>
      </c>
      <c r="R82" s="252">
        <f>IF(Foglio2!$J$3=Foglio2!$E$5,'Assistenti_Tecnici 2^ Pos.Ec.'!P82,IF(Foglio2!$J$3=Foglio2!$E$6,'Assistenti_Amm.vo 2^ Pos.Ec.'!P82,0))</f>
        <v>0</v>
      </c>
      <c r="S82" s="252">
        <f>IF(Foglio2!$J$3=Foglio2!$E$5,'Assistenti_Tecnici 2^ Pos.Ec.'!Q82,IF(Foglio2!$J$3=Foglio2!$E$6,'Assistenti_Amm.vo 2^ Pos.Ec.'!Q82,0))</f>
        <v>0</v>
      </c>
      <c r="T82" s="252">
        <f>IF(Foglio2!$J$3=Foglio2!$E$5,'Assistenti_Tecnici 2^ Pos.Ec.'!R82,IF(Foglio2!$J$3=Foglio2!$E$6,'Assistenti_Amm.vo 2^ Pos.Ec.'!R82,0))</f>
        <v>0</v>
      </c>
      <c r="U82" s="252">
        <f t="shared" ref="U82" si="193">(P82)/12*0.8</f>
        <v>0</v>
      </c>
      <c r="V82" s="252">
        <f t="shared" ref="V82" si="194">(P82+R82)/12*0.8</f>
        <v>0</v>
      </c>
      <c r="W82" s="253" t="str">
        <f t="shared" ref="W82" si="195">"Fascia Da "&amp;F82&amp;" a "&amp;F83&amp;" Decorrenza "&amp;DAY(C76)&amp;"/"&amp;MONTH(C76)&amp;"/"&amp;YEAR(C76)</f>
        <v>Fascia Da 15 a 20 Decorrenza 1/4/2008</v>
      </c>
    </row>
    <row r="83" spans="1:23" ht="9" customHeight="1" x14ac:dyDescent="0.2">
      <c r="B83" s="245">
        <f t="shared" si="1"/>
        <v>39546</v>
      </c>
      <c r="C83" s="377"/>
      <c r="D83" s="377"/>
      <c r="E83" s="254" t="s">
        <v>4</v>
      </c>
      <c r="F83" s="255">
        <v>20</v>
      </c>
      <c r="G83" s="256">
        <f t="shared" ref="G83:N83" si="196">G82*1936.27</f>
        <v>0</v>
      </c>
      <c r="H83" s="256">
        <f t="shared" si="196"/>
        <v>0</v>
      </c>
      <c r="I83" s="256">
        <f t="shared" si="196"/>
        <v>0</v>
      </c>
      <c r="J83" s="256">
        <f t="shared" si="196"/>
        <v>0</v>
      </c>
      <c r="K83" s="256">
        <f t="shared" si="196"/>
        <v>0</v>
      </c>
      <c r="L83" s="257">
        <f t="shared" si="196"/>
        <v>0</v>
      </c>
      <c r="M83" s="256">
        <f t="shared" si="196"/>
        <v>0</v>
      </c>
      <c r="N83" s="258">
        <f t="shared" si="196"/>
        <v>0</v>
      </c>
      <c r="O83" s="183"/>
      <c r="P83" s="184">
        <f t="shared" ref="P83:V83" si="197">P82*1936.27</f>
        <v>0</v>
      </c>
      <c r="Q83" s="184">
        <f t="shared" si="197"/>
        <v>0</v>
      </c>
      <c r="R83" s="184">
        <f t="shared" si="197"/>
        <v>0</v>
      </c>
      <c r="S83" s="184">
        <f t="shared" si="197"/>
        <v>0</v>
      </c>
      <c r="T83" s="184">
        <f t="shared" si="197"/>
        <v>0</v>
      </c>
      <c r="U83" s="184">
        <f t="shared" si="197"/>
        <v>0</v>
      </c>
      <c r="V83" s="184">
        <f t="shared" si="197"/>
        <v>0</v>
      </c>
    </row>
    <row r="84" spans="1:23" ht="12.75" customHeight="1" x14ac:dyDescent="0.2">
      <c r="A84" s="104">
        <f>IF(Foglio2!$J$7=1,TRUNC(V84,0),TRUNC(U84,0))</f>
        <v>0</v>
      </c>
      <c r="B84" s="245">
        <f t="shared" si="1"/>
        <v>39547</v>
      </c>
      <c r="C84" s="377"/>
      <c r="D84" s="377"/>
      <c r="E84" s="259" t="s">
        <v>3</v>
      </c>
      <c r="F84" s="260">
        <v>21</v>
      </c>
      <c r="G84" s="248">
        <f>IF(Foglio2!$J$3=Foglio2!$E$5,'Assistenti_Tecnici 2^ Pos.Ec.'!E84,IF(Foglio2!$J$3=Foglio2!$E$6,'Assistenti_Amm.vo 2^ Pos.Ec.'!E84,0))</f>
        <v>0</v>
      </c>
      <c r="H84" s="248">
        <f>IF(Foglio2!$J$3=Foglio2!$E$5,'Assistenti_Tecnici 2^ Pos.Ec.'!F84,IF(Foglio2!$J$3=Foglio2!$E$6,'Assistenti_Amm.vo 2^ Pos.Ec.'!F84,0))</f>
        <v>0</v>
      </c>
      <c r="I84" s="248">
        <f>IF(Foglio2!$J$3=Foglio2!$E$5,'Assistenti_Tecnici 2^ Pos.Ec.'!G84,IF(Foglio2!$J$3=Foglio2!$E$6,'Assistenti_Amm.vo 2^ Pos.Ec.'!G84,0))</f>
        <v>0</v>
      </c>
      <c r="J84" s="248">
        <f>IF(Foglio2!$J$3=Foglio2!$E$5,'Assistenti_Tecnici 2^ Pos.Ec.'!H84,IF(Foglio2!$J$3=Foglio2!$E$6,'Assistenti_Amm.vo 2^ Pos.Ec.'!H84,0))</f>
        <v>0</v>
      </c>
      <c r="K84" s="248">
        <f>IF(Foglio2!$J$3=Foglio2!$E$5,'Assistenti_Tecnici 2^ Pos.Ec.'!I84,IF(Foglio2!$J$3=Foglio2!$E$6,'Assistenti_Amm.vo 2^ Pos.Ec.'!I84,0))</f>
        <v>0</v>
      </c>
      <c r="L84" s="248">
        <f>IF(Foglio2!$J$3=Foglio2!$E$5,'Assistenti_Tecnici 2^ Pos.Ec.'!J84,IF(Foglio2!$J$3=Foglio2!$E$6,'Assistenti_Amm.vo 2^ Pos.Ec.'!J84,0))</f>
        <v>0</v>
      </c>
      <c r="M84" s="249">
        <f>IF(Foglio2!$J$3=Foglio2!$E$5,'Assistenti_Tecnici 2^ Pos.Ec.'!K84,IF(Foglio2!$J$3=Foglio2!$E$6,'Assistenti_Amm.vo 2^ Pos.Ec.'!K84,0))</f>
        <v>0</v>
      </c>
      <c r="N84" s="250">
        <f>IF(Foglio2!$J$3=Foglio2!$E$5,'Assistenti_Tecnici 2^ Pos.Ec.'!L84,IF(Foglio2!$J$3=Foglio2!$E$6,'Assistenti_Amm.vo 2^ Pos.Ec.'!L84,0))</f>
        <v>0</v>
      </c>
      <c r="O84" s="251"/>
      <c r="P84" s="252">
        <f>IF(Foglio2!$J$3=Foglio2!$E$5,'Assistenti_Tecnici 2^ Pos.Ec.'!N84,IF(Foglio2!$J$3=Foglio2!$E$6,'Assistenti_Amm.vo 2^ Pos.Ec.'!N84,0))</f>
        <v>0</v>
      </c>
      <c r="Q84" s="252">
        <f>IF(Foglio2!$J$3=Foglio2!$E$5,'Assistenti_Tecnici 2^ Pos.Ec.'!O84,IF(Foglio2!$J$3=Foglio2!$E$6,'Assistenti_Amm.vo 2^ Pos.Ec.'!O84,0))</f>
        <v>0</v>
      </c>
      <c r="R84" s="252">
        <f>IF(Foglio2!$J$3=Foglio2!$E$5,'Assistenti_Tecnici 2^ Pos.Ec.'!P84,IF(Foglio2!$J$3=Foglio2!$E$6,'Assistenti_Amm.vo 2^ Pos.Ec.'!P84,0))</f>
        <v>0</v>
      </c>
      <c r="S84" s="252">
        <f>IF(Foglio2!$J$3=Foglio2!$E$5,'Assistenti_Tecnici 2^ Pos.Ec.'!Q84,IF(Foglio2!$J$3=Foglio2!$E$6,'Assistenti_Amm.vo 2^ Pos.Ec.'!Q84,0))</f>
        <v>0</v>
      </c>
      <c r="T84" s="252">
        <f>IF(Foglio2!$J$3=Foglio2!$E$5,'Assistenti_Tecnici 2^ Pos.Ec.'!R84,IF(Foglio2!$J$3=Foglio2!$E$6,'Assistenti_Amm.vo 2^ Pos.Ec.'!R84,0))</f>
        <v>0</v>
      </c>
      <c r="U84" s="252">
        <f t="shared" ref="U84" si="198">(P84)/12*0.8</f>
        <v>0</v>
      </c>
      <c r="V84" s="252">
        <f t="shared" ref="V84" si="199">(P84+R84)/12*0.8</f>
        <v>0</v>
      </c>
      <c r="W84" s="253" t="str">
        <f t="shared" ref="W84" si="200">"Fascia Da "&amp;F84&amp;" a "&amp;F85&amp;" Decorrenza "&amp;DAY(C76)&amp;"/"&amp;MONTH(C76)&amp;"/"&amp;YEAR(C76)</f>
        <v>Fascia Da 21 a 27 Decorrenza 1/4/2008</v>
      </c>
    </row>
    <row r="85" spans="1:23" ht="9" customHeight="1" x14ac:dyDescent="0.2">
      <c r="B85" s="245">
        <f t="shared" si="1"/>
        <v>39548</v>
      </c>
      <c r="C85" s="377"/>
      <c r="D85" s="377"/>
      <c r="E85" s="254" t="s">
        <v>4</v>
      </c>
      <c r="F85" s="255">
        <v>27</v>
      </c>
      <c r="G85" s="256">
        <f t="shared" ref="G85:N85" si="201">G84*1936.27</f>
        <v>0</v>
      </c>
      <c r="H85" s="256">
        <f t="shared" si="201"/>
        <v>0</v>
      </c>
      <c r="I85" s="256">
        <f t="shared" si="201"/>
        <v>0</v>
      </c>
      <c r="J85" s="256">
        <f t="shared" si="201"/>
        <v>0</v>
      </c>
      <c r="K85" s="256">
        <f t="shared" si="201"/>
        <v>0</v>
      </c>
      <c r="L85" s="257">
        <f t="shared" si="201"/>
        <v>0</v>
      </c>
      <c r="M85" s="256">
        <f t="shared" si="201"/>
        <v>0</v>
      </c>
      <c r="N85" s="258">
        <f t="shared" si="201"/>
        <v>0</v>
      </c>
      <c r="O85" s="183"/>
      <c r="P85" s="184">
        <f t="shared" ref="P85:V85" si="202">P84*1936.27</f>
        <v>0</v>
      </c>
      <c r="Q85" s="184">
        <f t="shared" si="202"/>
        <v>0</v>
      </c>
      <c r="R85" s="184">
        <f t="shared" si="202"/>
        <v>0</v>
      </c>
      <c r="S85" s="184">
        <f t="shared" si="202"/>
        <v>0</v>
      </c>
      <c r="T85" s="184">
        <f t="shared" si="202"/>
        <v>0</v>
      </c>
      <c r="U85" s="184">
        <f t="shared" si="202"/>
        <v>0</v>
      </c>
      <c r="V85" s="184">
        <f t="shared" si="202"/>
        <v>0</v>
      </c>
    </row>
    <row r="86" spans="1:23" ht="12.75" customHeight="1" x14ac:dyDescent="0.2">
      <c r="A86" s="104">
        <f>IF(Foglio2!$J$7=1,TRUNC(V86,0),TRUNC(U86,0))</f>
        <v>0</v>
      </c>
      <c r="B86" s="245">
        <f t="shared" si="1"/>
        <v>39549</v>
      </c>
      <c r="C86" s="377"/>
      <c r="D86" s="377"/>
      <c r="E86" s="259" t="s">
        <v>3</v>
      </c>
      <c r="F86" s="260">
        <v>28</v>
      </c>
      <c r="G86" s="248">
        <f>IF(Foglio2!$J$3=Foglio2!$E$5,'Assistenti_Tecnici 2^ Pos.Ec.'!E86,IF(Foglio2!$J$3=Foglio2!$E$6,'Assistenti_Amm.vo 2^ Pos.Ec.'!E86,0))</f>
        <v>0</v>
      </c>
      <c r="H86" s="248">
        <f>IF(Foglio2!$J$3=Foglio2!$E$5,'Assistenti_Tecnici 2^ Pos.Ec.'!F86,IF(Foglio2!$J$3=Foglio2!$E$6,'Assistenti_Amm.vo 2^ Pos.Ec.'!F86,0))</f>
        <v>0</v>
      </c>
      <c r="I86" s="248">
        <f>IF(Foglio2!$J$3=Foglio2!$E$5,'Assistenti_Tecnici 2^ Pos.Ec.'!G86,IF(Foglio2!$J$3=Foglio2!$E$6,'Assistenti_Amm.vo 2^ Pos.Ec.'!G86,0))</f>
        <v>0</v>
      </c>
      <c r="J86" s="248">
        <f>IF(Foglio2!$J$3=Foglio2!$E$5,'Assistenti_Tecnici 2^ Pos.Ec.'!H86,IF(Foglio2!$J$3=Foglio2!$E$6,'Assistenti_Amm.vo 2^ Pos.Ec.'!H86,0))</f>
        <v>0</v>
      </c>
      <c r="K86" s="248">
        <f>IF(Foglio2!$J$3=Foglio2!$E$5,'Assistenti_Tecnici 2^ Pos.Ec.'!I86,IF(Foglio2!$J$3=Foglio2!$E$6,'Assistenti_Amm.vo 2^ Pos.Ec.'!I86,0))</f>
        <v>0</v>
      </c>
      <c r="L86" s="248">
        <f>IF(Foglio2!$J$3=Foglio2!$E$5,'Assistenti_Tecnici 2^ Pos.Ec.'!J86,IF(Foglio2!$J$3=Foglio2!$E$6,'Assistenti_Amm.vo 2^ Pos.Ec.'!J86,0))</f>
        <v>0</v>
      </c>
      <c r="M86" s="249">
        <f>IF(Foglio2!$J$3=Foglio2!$E$5,'Assistenti_Tecnici 2^ Pos.Ec.'!K86,IF(Foglio2!$J$3=Foglio2!$E$6,'Assistenti_Amm.vo 2^ Pos.Ec.'!K86,0))</f>
        <v>0</v>
      </c>
      <c r="N86" s="250">
        <f>IF(Foglio2!$J$3=Foglio2!$E$5,'Assistenti_Tecnici 2^ Pos.Ec.'!L86,IF(Foglio2!$J$3=Foglio2!$E$6,'Assistenti_Amm.vo 2^ Pos.Ec.'!L86,0))</f>
        <v>0</v>
      </c>
      <c r="O86" s="251"/>
      <c r="P86" s="252">
        <f>IF(Foglio2!$J$3=Foglio2!$E$5,'Assistenti_Tecnici 2^ Pos.Ec.'!N86,IF(Foglio2!$J$3=Foglio2!$E$6,'Assistenti_Amm.vo 2^ Pos.Ec.'!N86,0))</f>
        <v>0</v>
      </c>
      <c r="Q86" s="252">
        <f>IF(Foglio2!$J$3=Foglio2!$E$5,'Assistenti_Tecnici 2^ Pos.Ec.'!O86,IF(Foglio2!$J$3=Foglio2!$E$6,'Assistenti_Amm.vo 2^ Pos.Ec.'!O86,0))</f>
        <v>0</v>
      </c>
      <c r="R86" s="252">
        <f>IF(Foglio2!$J$3=Foglio2!$E$5,'Assistenti_Tecnici 2^ Pos.Ec.'!P86,IF(Foglio2!$J$3=Foglio2!$E$6,'Assistenti_Amm.vo 2^ Pos.Ec.'!P86,0))</f>
        <v>0</v>
      </c>
      <c r="S86" s="252">
        <f>IF(Foglio2!$J$3=Foglio2!$E$5,'Assistenti_Tecnici 2^ Pos.Ec.'!Q86,IF(Foglio2!$J$3=Foglio2!$E$6,'Assistenti_Amm.vo 2^ Pos.Ec.'!Q86,0))</f>
        <v>0</v>
      </c>
      <c r="T86" s="252">
        <f>IF(Foglio2!$J$3=Foglio2!$E$5,'Assistenti_Tecnici 2^ Pos.Ec.'!R86,IF(Foglio2!$J$3=Foglio2!$E$6,'Assistenti_Amm.vo 2^ Pos.Ec.'!R86,0))</f>
        <v>0</v>
      </c>
      <c r="U86" s="252">
        <f t="shared" ref="U86" si="203">(P86)/12*0.8</f>
        <v>0</v>
      </c>
      <c r="V86" s="252">
        <f t="shared" ref="V86" si="204">(P86+R86)/12*0.8</f>
        <v>0</v>
      </c>
      <c r="W86" s="253" t="str">
        <f t="shared" ref="W86" si="205">"Fascia Da "&amp;F86&amp;" a "&amp;F87&amp;" Decorrenza "&amp;DAY(C76)&amp;"/"&amp;MONTH(C76)&amp;"/"&amp;YEAR(C76)</f>
        <v>Fascia Da 28 a 34 Decorrenza 1/4/2008</v>
      </c>
    </row>
    <row r="87" spans="1:23" ht="9" customHeight="1" x14ac:dyDescent="0.2">
      <c r="B87" s="245">
        <f t="shared" si="1"/>
        <v>39550</v>
      </c>
      <c r="C87" s="377"/>
      <c r="D87" s="377"/>
      <c r="E87" s="254" t="s">
        <v>4</v>
      </c>
      <c r="F87" s="255">
        <v>34</v>
      </c>
      <c r="G87" s="256">
        <f t="shared" ref="G87:N87" si="206">G86*1936.27</f>
        <v>0</v>
      </c>
      <c r="H87" s="256">
        <f t="shared" si="206"/>
        <v>0</v>
      </c>
      <c r="I87" s="256">
        <f t="shared" si="206"/>
        <v>0</v>
      </c>
      <c r="J87" s="256">
        <f t="shared" si="206"/>
        <v>0</v>
      </c>
      <c r="K87" s="256">
        <f t="shared" si="206"/>
        <v>0</v>
      </c>
      <c r="L87" s="257">
        <f t="shared" si="206"/>
        <v>0</v>
      </c>
      <c r="M87" s="256">
        <f t="shared" si="206"/>
        <v>0</v>
      </c>
      <c r="N87" s="258">
        <f t="shared" si="206"/>
        <v>0</v>
      </c>
      <c r="O87" s="183"/>
      <c r="P87" s="184">
        <f t="shared" ref="P87:V87" si="207">P86*1936.27</f>
        <v>0</v>
      </c>
      <c r="Q87" s="184">
        <f t="shared" si="207"/>
        <v>0</v>
      </c>
      <c r="R87" s="184">
        <f t="shared" si="207"/>
        <v>0</v>
      </c>
      <c r="S87" s="184">
        <f t="shared" si="207"/>
        <v>0</v>
      </c>
      <c r="T87" s="184">
        <f t="shared" si="207"/>
        <v>0</v>
      </c>
      <c r="U87" s="184">
        <f t="shared" si="207"/>
        <v>0</v>
      </c>
      <c r="V87" s="184">
        <f t="shared" si="207"/>
        <v>0</v>
      </c>
    </row>
    <row r="88" spans="1:23" ht="12.75" customHeight="1" x14ac:dyDescent="0.2">
      <c r="A88" s="104">
        <f>IF(Foglio2!$J$7=1,TRUNC(V88,0),TRUNC(U88,0))</f>
        <v>0</v>
      </c>
      <c r="B88" s="245">
        <f t="shared" si="1"/>
        <v>39551</v>
      </c>
      <c r="C88" s="377"/>
      <c r="D88" s="377"/>
      <c r="E88" s="259" t="s">
        <v>3</v>
      </c>
      <c r="F88" s="260">
        <v>35</v>
      </c>
      <c r="G88" s="248">
        <f>IF(Foglio2!$J$3=Foglio2!$E$5,'Assistenti_Tecnici 2^ Pos.Ec.'!E88,IF(Foglio2!$J$3=Foglio2!$E$6,'Assistenti_Amm.vo 2^ Pos.Ec.'!E88,0))</f>
        <v>0</v>
      </c>
      <c r="H88" s="248">
        <f>IF(Foglio2!$J$3=Foglio2!$E$5,'Assistenti_Tecnici 2^ Pos.Ec.'!F88,IF(Foglio2!$J$3=Foglio2!$E$6,'Assistenti_Amm.vo 2^ Pos.Ec.'!F88,0))</f>
        <v>0</v>
      </c>
      <c r="I88" s="248">
        <f>IF(Foglio2!$J$3=Foglio2!$E$5,'Assistenti_Tecnici 2^ Pos.Ec.'!G88,IF(Foglio2!$J$3=Foglio2!$E$6,'Assistenti_Amm.vo 2^ Pos.Ec.'!G88,0))</f>
        <v>0</v>
      </c>
      <c r="J88" s="248">
        <f>IF(Foglio2!$J$3=Foglio2!$E$5,'Assistenti_Tecnici 2^ Pos.Ec.'!H88,IF(Foglio2!$J$3=Foglio2!$E$6,'Assistenti_Amm.vo 2^ Pos.Ec.'!H88,0))</f>
        <v>0</v>
      </c>
      <c r="K88" s="248">
        <f>IF(Foglio2!$J$3=Foglio2!$E$5,'Assistenti_Tecnici 2^ Pos.Ec.'!I88,IF(Foglio2!$J$3=Foglio2!$E$6,'Assistenti_Amm.vo 2^ Pos.Ec.'!I88,0))</f>
        <v>0</v>
      </c>
      <c r="L88" s="248">
        <f>IF(Foglio2!$J$3=Foglio2!$E$5,'Assistenti_Tecnici 2^ Pos.Ec.'!J88,IF(Foglio2!$J$3=Foglio2!$E$6,'Assistenti_Amm.vo 2^ Pos.Ec.'!J88,0))</f>
        <v>0</v>
      </c>
      <c r="M88" s="249">
        <f>IF(Foglio2!$J$3=Foglio2!$E$5,'Assistenti_Tecnici 2^ Pos.Ec.'!K88,IF(Foglio2!$J$3=Foglio2!$E$6,'Assistenti_Amm.vo 2^ Pos.Ec.'!K88,0))</f>
        <v>0</v>
      </c>
      <c r="N88" s="250">
        <f>IF(Foglio2!$J$3=Foglio2!$E$5,'Assistenti_Tecnici 2^ Pos.Ec.'!L88,IF(Foglio2!$J$3=Foglio2!$E$6,'Assistenti_Amm.vo 2^ Pos.Ec.'!L88,0))</f>
        <v>0</v>
      </c>
      <c r="O88" s="251"/>
      <c r="P88" s="252">
        <f>IF(Foglio2!$J$3=Foglio2!$E$5,'Assistenti_Tecnici 2^ Pos.Ec.'!N88,IF(Foglio2!$J$3=Foglio2!$E$6,'Assistenti_Amm.vo 2^ Pos.Ec.'!N88,0))</f>
        <v>0</v>
      </c>
      <c r="Q88" s="252">
        <f>IF(Foglio2!$J$3=Foglio2!$E$5,'Assistenti_Tecnici 2^ Pos.Ec.'!O88,IF(Foglio2!$J$3=Foglio2!$E$6,'Assistenti_Amm.vo 2^ Pos.Ec.'!O88,0))</f>
        <v>0</v>
      </c>
      <c r="R88" s="252">
        <f>IF(Foglio2!$J$3=Foglio2!$E$5,'Assistenti_Tecnici 2^ Pos.Ec.'!P88,IF(Foglio2!$J$3=Foglio2!$E$6,'Assistenti_Amm.vo 2^ Pos.Ec.'!P88,0))</f>
        <v>0</v>
      </c>
      <c r="S88" s="252">
        <f>IF(Foglio2!$J$3=Foglio2!$E$5,'Assistenti_Tecnici 2^ Pos.Ec.'!Q88,IF(Foglio2!$J$3=Foglio2!$E$6,'Assistenti_Amm.vo 2^ Pos.Ec.'!Q88,0))</f>
        <v>0</v>
      </c>
      <c r="T88" s="252">
        <f>IF(Foglio2!$J$3=Foglio2!$E$5,'Assistenti_Tecnici 2^ Pos.Ec.'!R88,IF(Foglio2!$J$3=Foglio2!$E$6,'Assistenti_Amm.vo 2^ Pos.Ec.'!R88,0))</f>
        <v>0</v>
      </c>
      <c r="U88" s="252">
        <f t="shared" ref="U88" si="208">(P88)/12*0.8</f>
        <v>0</v>
      </c>
      <c r="V88" s="252">
        <f t="shared" ref="V88" si="209">(P88+R88)/12*0.8</f>
        <v>0</v>
      </c>
      <c r="W88" s="253" t="str">
        <f t="shared" ref="W88" si="210">"Fascia Da "&amp;F88&amp;" a "&amp;F89&amp;" Decorrenza "&amp;DAY(C76)&amp;"/"&amp;MONTH(C76)&amp;"/"&amp;YEAR(C76)</f>
        <v>Fascia Da 35 a  Decorrenza 1/4/2008</v>
      </c>
    </row>
    <row r="89" spans="1:23" ht="9" customHeight="1" x14ac:dyDescent="0.2">
      <c r="B89" s="245">
        <f t="shared" si="1"/>
        <v>39552</v>
      </c>
      <c r="C89" s="378"/>
      <c r="D89" s="378"/>
      <c r="E89" s="264" t="s">
        <v>4</v>
      </c>
      <c r="F89" s="265"/>
      <c r="G89" s="256">
        <f t="shared" ref="G89:N89" si="211">G88*1936.27</f>
        <v>0</v>
      </c>
      <c r="H89" s="256">
        <f t="shared" si="211"/>
        <v>0</v>
      </c>
      <c r="I89" s="256">
        <f t="shared" si="211"/>
        <v>0</v>
      </c>
      <c r="J89" s="256">
        <f t="shared" si="211"/>
        <v>0</v>
      </c>
      <c r="K89" s="256">
        <f t="shared" si="211"/>
        <v>0</v>
      </c>
      <c r="L89" s="257">
        <f t="shared" si="211"/>
        <v>0</v>
      </c>
      <c r="M89" s="256">
        <f t="shared" si="211"/>
        <v>0</v>
      </c>
      <c r="N89" s="258">
        <f t="shared" si="211"/>
        <v>0</v>
      </c>
      <c r="O89" s="183"/>
      <c r="P89" s="184">
        <f t="shared" ref="P89:V89" si="212">P88*1936.27</f>
        <v>0</v>
      </c>
      <c r="Q89" s="184">
        <f t="shared" si="212"/>
        <v>0</v>
      </c>
      <c r="R89" s="184">
        <f t="shared" si="212"/>
        <v>0</v>
      </c>
      <c r="S89" s="184">
        <f t="shared" si="212"/>
        <v>0</v>
      </c>
      <c r="T89" s="184">
        <f t="shared" si="212"/>
        <v>0</v>
      </c>
      <c r="U89" s="184">
        <f t="shared" si="212"/>
        <v>0</v>
      </c>
      <c r="V89" s="184">
        <f t="shared" si="212"/>
        <v>0</v>
      </c>
    </row>
    <row r="90" spans="1:23" ht="12.75" customHeight="1" x14ac:dyDescent="0.2">
      <c r="A90" s="104">
        <f>IF(Foglio2!$J$7=1,TRUNC(V90,0),TRUNC(U90,0))</f>
        <v>0</v>
      </c>
      <c r="B90" s="245">
        <f t="shared" ref="B90" si="213">C92</f>
        <v>39630</v>
      </c>
      <c r="C90" s="375">
        <v>39630</v>
      </c>
      <c r="D90" s="375">
        <v>39813</v>
      </c>
      <c r="E90" s="246" t="s">
        <v>3</v>
      </c>
      <c r="F90" s="247">
        <v>0</v>
      </c>
      <c r="G90" s="248">
        <f>IF(Foglio2!$J$3=Foglio2!$E$5,'Assistenti_Tecnici 2^ Pos.Ec.'!E90,IF(Foglio2!$J$3=Foglio2!$E$6,'Assistenti_Amm.vo 2^ Pos.Ec.'!E90,0))</f>
        <v>0</v>
      </c>
      <c r="H90" s="248">
        <f>IF(Foglio2!$J$3=Foglio2!$E$5,'Assistenti_Tecnici 2^ Pos.Ec.'!F90,IF(Foglio2!$J$3=Foglio2!$E$6,'Assistenti_Amm.vo 2^ Pos.Ec.'!F90,0))</f>
        <v>0</v>
      </c>
      <c r="I90" s="248">
        <f>IF(Foglio2!$J$3=Foglio2!$E$5,'Assistenti_Tecnici 2^ Pos.Ec.'!G90,IF(Foglio2!$J$3=Foglio2!$E$6,'Assistenti_Amm.vo 2^ Pos.Ec.'!G90,0))</f>
        <v>0</v>
      </c>
      <c r="J90" s="248">
        <f>IF(Foglio2!$J$3=Foglio2!$E$5,'Assistenti_Tecnici 2^ Pos.Ec.'!H90,IF(Foglio2!$J$3=Foglio2!$E$6,'Assistenti_Amm.vo 2^ Pos.Ec.'!H90,0))</f>
        <v>0</v>
      </c>
      <c r="K90" s="248">
        <f>IF(Foglio2!$J$3=Foglio2!$E$5,'Assistenti_Tecnici 2^ Pos.Ec.'!I90,IF(Foglio2!$J$3=Foglio2!$E$6,'Assistenti_Amm.vo 2^ Pos.Ec.'!I90,0))</f>
        <v>0</v>
      </c>
      <c r="L90" s="248">
        <f>IF(Foglio2!$J$3=Foglio2!$E$5,'Assistenti_Tecnici 2^ Pos.Ec.'!J90,IF(Foglio2!$J$3=Foglio2!$E$6,'Assistenti_Amm.vo 2^ Pos.Ec.'!J90,0))</f>
        <v>0</v>
      </c>
      <c r="M90" s="249">
        <f>IF(Foglio2!$J$3=Foglio2!$E$5,'Assistenti_Tecnici 2^ Pos.Ec.'!K90,IF(Foglio2!$J$3=Foglio2!$E$6,'Assistenti_Amm.vo 2^ Pos.Ec.'!K90,0))</f>
        <v>0</v>
      </c>
      <c r="N90" s="250">
        <f>IF(Foglio2!$J$3=Foglio2!$E$5,'Assistenti_Tecnici 2^ Pos.Ec.'!L90,IF(Foglio2!$J$3=Foglio2!$E$6,'Assistenti_Amm.vo 2^ Pos.Ec.'!L90,0))</f>
        <v>0</v>
      </c>
      <c r="O90" s="251"/>
      <c r="P90" s="252">
        <f>IF(Foglio2!$J$3=Foglio2!$E$5,'Assistenti_Tecnici 2^ Pos.Ec.'!N90,IF(Foglio2!$J$3=Foglio2!$E$6,'Assistenti_Amm.vo 2^ Pos.Ec.'!N90,0))</f>
        <v>0</v>
      </c>
      <c r="Q90" s="252">
        <f>IF(Foglio2!$J$3=Foglio2!$E$5,'Assistenti_Tecnici 2^ Pos.Ec.'!O90,IF(Foglio2!$J$3=Foglio2!$E$6,'Assistenti_Amm.vo 2^ Pos.Ec.'!O90,0))</f>
        <v>0</v>
      </c>
      <c r="R90" s="252">
        <f>IF(Foglio2!$J$3=Foglio2!$E$5,'Assistenti_Tecnici 2^ Pos.Ec.'!P90,IF(Foglio2!$J$3=Foglio2!$E$6,'Assistenti_Amm.vo 2^ Pos.Ec.'!P90,0))</f>
        <v>0</v>
      </c>
      <c r="S90" s="252">
        <f>IF(Foglio2!$J$3=Foglio2!$E$5,'Assistenti_Tecnici 2^ Pos.Ec.'!Q90,IF(Foglio2!$J$3=Foglio2!$E$6,'Assistenti_Amm.vo 2^ Pos.Ec.'!Q90,0))</f>
        <v>0</v>
      </c>
      <c r="T90" s="252">
        <f>IF(Foglio2!$J$3=Foglio2!$E$5,'Assistenti_Tecnici 2^ Pos.Ec.'!R90,IF(Foglio2!$J$3=Foglio2!$E$6,'Assistenti_Amm.vo 2^ Pos.Ec.'!R90,0))</f>
        <v>0</v>
      </c>
      <c r="U90" s="252">
        <f t="shared" ref="U90" si="214">(P90)/12*0.8</f>
        <v>0</v>
      </c>
      <c r="V90" s="252">
        <f t="shared" ref="V90" si="215">(P90+R90)/12*0.8</f>
        <v>0</v>
      </c>
      <c r="W90" s="253" t="str">
        <f t="shared" ref="W90" si="216">"Fascia Da "&amp;F90&amp;" a "&amp;F91&amp;" Decorrenza "&amp;DAY(C90)&amp;"/"&amp;MONTH(C90)&amp;"/"&amp;YEAR(C90)</f>
        <v>Fascia Da 0 a 2 Decorrenza 1/7/2008</v>
      </c>
    </row>
    <row r="91" spans="1:23" ht="9" customHeight="1" x14ac:dyDescent="0.2">
      <c r="B91" s="245">
        <f t="shared" ref="B91" si="217">B90+1</f>
        <v>39631</v>
      </c>
      <c r="C91" s="376"/>
      <c r="D91" s="376"/>
      <c r="E91" s="254" t="s">
        <v>4</v>
      </c>
      <c r="F91" s="255">
        <v>2</v>
      </c>
      <c r="G91" s="256">
        <f t="shared" ref="G91:N91" si="218">G90*1936.27</f>
        <v>0</v>
      </c>
      <c r="H91" s="256">
        <f t="shared" si="218"/>
        <v>0</v>
      </c>
      <c r="I91" s="256">
        <f t="shared" si="218"/>
        <v>0</v>
      </c>
      <c r="J91" s="256">
        <f t="shared" si="218"/>
        <v>0</v>
      </c>
      <c r="K91" s="256">
        <f t="shared" si="218"/>
        <v>0</v>
      </c>
      <c r="L91" s="257">
        <f t="shared" si="218"/>
        <v>0</v>
      </c>
      <c r="M91" s="256">
        <f t="shared" si="218"/>
        <v>0</v>
      </c>
      <c r="N91" s="258">
        <f t="shared" si="218"/>
        <v>0</v>
      </c>
      <c r="O91" s="183"/>
      <c r="P91" s="184">
        <f t="shared" ref="P91:V91" si="219">P90*1936.27</f>
        <v>0</v>
      </c>
      <c r="Q91" s="184">
        <f t="shared" si="219"/>
        <v>0</v>
      </c>
      <c r="R91" s="184">
        <f t="shared" si="219"/>
        <v>0</v>
      </c>
      <c r="S91" s="184">
        <f t="shared" si="219"/>
        <v>0</v>
      </c>
      <c r="T91" s="184">
        <f t="shared" si="219"/>
        <v>0</v>
      </c>
      <c r="U91" s="184">
        <f t="shared" si="219"/>
        <v>0</v>
      </c>
      <c r="V91" s="184">
        <f t="shared" si="219"/>
        <v>0</v>
      </c>
    </row>
    <row r="92" spans="1:23" ht="12.75" customHeight="1" x14ac:dyDescent="0.2">
      <c r="A92" s="104">
        <f>IF(Foglio2!$J$7=1,TRUNC(V92,0),TRUNC(U92,0))</f>
        <v>0</v>
      </c>
      <c r="B92" s="245">
        <f t="shared" si="1"/>
        <v>39632</v>
      </c>
      <c r="C92" s="377">
        <v>39630</v>
      </c>
      <c r="D92" s="377">
        <v>39813</v>
      </c>
      <c r="E92" s="259" t="s">
        <v>3</v>
      </c>
      <c r="F92" s="260">
        <v>3</v>
      </c>
      <c r="G92" s="248">
        <f>IF(Foglio2!$J$3=Foglio2!$E$5,'Assistenti_Tecnici 2^ Pos.Ec.'!E92,IF(Foglio2!$J$3=Foglio2!$E$6,'Assistenti_Amm.vo 2^ Pos.Ec.'!E92,0))</f>
        <v>0</v>
      </c>
      <c r="H92" s="248">
        <f>IF(Foglio2!$J$3=Foglio2!$E$5,'Assistenti_Tecnici 2^ Pos.Ec.'!F92,IF(Foglio2!$J$3=Foglio2!$E$6,'Assistenti_Amm.vo 2^ Pos.Ec.'!F92,0))</f>
        <v>0</v>
      </c>
      <c r="I92" s="248">
        <f>IF(Foglio2!$J$3=Foglio2!$E$5,'Assistenti_Tecnici 2^ Pos.Ec.'!G92,IF(Foglio2!$J$3=Foglio2!$E$6,'Assistenti_Amm.vo 2^ Pos.Ec.'!G92,0))</f>
        <v>0</v>
      </c>
      <c r="J92" s="248">
        <f>IF(Foglio2!$J$3=Foglio2!$E$5,'Assistenti_Tecnici 2^ Pos.Ec.'!H92,IF(Foglio2!$J$3=Foglio2!$E$6,'Assistenti_Amm.vo 2^ Pos.Ec.'!H92,0))</f>
        <v>0</v>
      </c>
      <c r="K92" s="248">
        <f>IF(Foglio2!$J$3=Foglio2!$E$5,'Assistenti_Tecnici 2^ Pos.Ec.'!I92,IF(Foglio2!$J$3=Foglio2!$E$6,'Assistenti_Amm.vo 2^ Pos.Ec.'!I92,0))</f>
        <v>0</v>
      </c>
      <c r="L92" s="248">
        <f>IF(Foglio2!$J$3=Foglio2!$E$5,'Assistenti_Tecnici 2^ Pos.Ec.'!J92,IF(Foglio2!$J$3=Foglio2!$E$6,'Assistenti_Amm.vo 2^ Pos.Ec.'!J92,0))</f>
        <v>0</v>
      </c>
      <c r="M92" s="249">
        <f>IF(Foglio2!$J$3=Foglio2!$E$5,'Assistenti_Tecnici 2^ Pos.Ec.'!K92,IF(Foglio2!$J$3=Foglio2!$E$6,'Assistenti_Amm.vo 2^ Pos.Ec.'!K92,0))</f>
        <v>0</v>
      </c>
      <c r="N92" s="250">
        <f>IF(Foglio2!$J$3=Foglio2!$E$5,'Assistenti_Tecnici 2^ Pos.Ec.'!L92,IF(Foglio2!$J$3=Foglio2!$E$6,'Assistenti_Amm.vo 2^ Pos.Ec.'!L92,0))</f>
        <v>0</v>
      </c>
      <c r="O92" s="251"/>
      <c r="P92" s="252">
        <f>IF(Foglio2!$J$3=Foglio2!$E$5,'Assistenti_Tecnici 2^ Pos.Ec.'!N92,IF(Foglio2!$J$3=Foglio2!$E$6,'Assistenti_Amm.vo 2^ Pos.Ec.'!N92,0))</f>
        <v>0</v>
      </c>
      <c r="Q92" s="252">
        <f>IF(Foglio2!$J$3=Foglio2!$E$5,'Assistenti_Tecnici 2^ Pos.Ec.'!O92,IF(Foglio2!$J$3=Foglio2!$E$6,'Assistenti_Amm.vo 2^ Pos.Ec.'!O92,0))</f>
        <v>0</v>
      </c>
      <c r="R92" s="252">
        <f>IF(Foglio2!$J$3=Foglio2!$E$5,'Assistenti_Tecnici 2^ Pos.Ec.'!P92,IF(Foglio2!$J$3=Foglio2!$E$6,'Assistenti_Amm.vo 2^ Pos.Ec.'!P92,0))</f>
        <v>0</v>
      </c>
      <c r="S92" s="252">
        <f>IF(Foglio2!$J$3=Foglio2!$E$5,'Assistenti_Tecnici 2^ Pos.Ec.'!Q92,IF(Foglio2!$J$3=Foglio2!$E$6,'Assistenti_Amm.vo 2^ Pos.Ec.'!Q92,0))</f>
        <v>0</v>
      </c>
      <c r="T92" s="252">
        <f>IF(Foglio2!$J$3=Foglio2!$E$5,'Assistenti_Tecnici 2^ Pos.Ec.'!R92,IF(Foglio2!$J$3=Foglio2!$E$6,'Assistenti_Amm.vo 2^ Pos.Ec.'!R92,0))</f>
        <v>0</v>
      </c>
      <c r="U92" s="252">
        <f t="shared" ref="U92" si="220">(P92)/12*0.8</f>
        <v>0</v>
      </c>
      <c r="V92" s="252">
        <f t="shared" ref="V92" si="221">(P92+R92)/12*0.8</f>
        <v>0</v>
      </c>
      <c r="W92" s="253" t="str">
        <f t="shared" ref="W92" si="222">"Fascia Da "&amp;F92&amp;" a "&amp;F93&amp;" Decorrenza "&amp;DAY(C90)&amp;"/"&amp;MONTH(C90)&amp;"/"&amp;YEAR(C90)</f>
        <v>Fascia Da 3 a 8 Decorrenza 1/7/2008</v>
      </c>
    </row>
    <row r="93" spans="1:23" ht="9" customHeight="1" x14ac:dyDescent="0.2">
      <c r="B93" s="245">
        <f t="shared" si="1"/>
        <v>39633</v>
      </c>
      <c r="C93" s="377"/>
      <c r="D93" s="377"/>
      <c r="E93" s="254" t="s">
        <v>4</v>
      </c>
      <c r="F93" s="255">
        <v>8</v>
      </c>
      <c r="G93" s="256">
        <f t="shared" ref="G93:N93" si="223">G92*1936.27</f>
        <v>0</v>
      </c>
      <c r="H93" s="256">
        <f t="shared" si="223"/>
        <v>0</v>
      </c>
      <c r="I93" s="256">
        <f t="shared" si="223"/>
        <v>0</v>
      </c>
      <c r="J93" s="256">
        <f t="shared" si="223"/>
        <v>0</v>
      </c>
      <c r="K93" s="256">
        <f t="shared" si="223"/>
        <v>0</v>
      </c>
      <c r="L93" s="257">
        <f t="shared" si="223"/>
        <v>0</v>
      </c>
      <c r="M93" s="256">
        <f t="shared" si="223"/>
        <v>0</v>
      </c>
      <c r="N93" s="258">
        <f t="shared" si="223"/>
        <v>0</v>
      </c>
      <c r="O93" s="183"/>
      <c r="P93" s="184">
        <f t="shared" ref="P93:V93" si="224">P92*1936.27</f>
        <v>0</v>
      </c>
      <c r="Q93" s="184">
        <f t="shared" si="224"/>
        <v>0</v>
      </c>
      <c r="R93" s="184">
        <f t="shared" si="224"/>
        <v>0</v>
      </c>
      <c r="S93" s="184">
        <f t="shared" si="224"/>
        <v>0</v>
      </c>
      <c r="T93" s="184">
        <f t="shared" si="224"/>
        <v>0</v>
      </c>
      <c r="U93" s="184">
        <f t="shared" si="224"/>
        <v>0</v>
      </c>
      <c r="V93" s="184">
        <f t="shared" si="224"/>
        <v>0</v>
      </c>
    </row>
    <row r="94" spans="1:23" ht="12.75" customHeight="1" x14ac:dyDescent="0.2">
      <c r="A94" s="104">
        <f>IF(Foglio2!$J$7=1,TRUNC(V94,0),TRUNC(U94,0))</f>
        <v>0</v>
      </c>
      <c r="B94" s="245">
        <f t="shared" si="1"/>
        <v>39634</v>
      </c>
      <c r="C94" s="377"/>
      <c r="D94" s="377"/>
      <c r="E94" s="259" t="s">
        <v>3</v>
      </c>
      <c r="F94" s="260">
        <v>9</v>
      </c>
      <c r="G94" s="248">
        <f>IF(Foglio2!$J$3=Foglio2!$E$5,'Assistenti_Tecnici 2^ Pos.Ec.'!E94,IF(Foglio2!$J$3=Foglio2!$E$6,'Assistenti_Amm.vo 2^ Pos.Ec.'!E94,0))</f>
        <v>0</v>
      </c>
      <c r="H94" s="248">
        <f>IF(Foglio2!$J$3=Foglio2!$E$5,'Assistenti_Tecnici 2^ Pos.Ec.'!F94,IF(Foglio2!$J$3=Foglio2!$E$6,'Assistenti_Amm.vo 2^ Pos.Ec.'!F94,0))</f>
        <v>0</v>
      </c>
      <c r="I94" s="248">
        <f>IF(Foglio2!$J$3=Foglio2!$E$5,'Assistenti_Tecnici 2^ Pos.Ec.'!G94,IF(Foglio2!$J$3=Foglio2!$E$6,'Assistenti_Amm.vo 2^ Pos.Ec.'!G94,0))</f>
        <v>0</v>
      </c>
      <c r="J94" s="248">
        <f>IF(Foglio2!$J$3=Foglio2!$E$5,'Assistenti_Tecnici 2^ Pos.Ec.'!H94,IF(Foglio2!$J$3=Foglio2!$E$6,'Assistenti_Amm.vo 2^ Pos.Ec.'!H94,0))</f>
        <v>0</v>
      </c>
      <c r="K94" s="248">
        <f>IF(Foglio2!$J$3=Foglio2!$E$5,'Assistenti_Tecnici 2^ Pos.Ec.'!I94,IF(Foglio2!$J$3=Foglio2!$E$6,'Assistenti_Amm.vo 2^ Pos.Ec.'!I94,0))</f>
        <v>0</v>
      </c>
      <c r="L94" s="248">
        <f>IF(Foglio2!$J$3=Foglio2!$E$5,'Assistenti_Tecnici 2^ Pos.Ec.'!J94,IF(Foglio2!$J$3=Foglio2!$E$6,'Assistenti_Amm.vo 2^ Pos.Ec.'!J94,0))</f>
        <v>0</v>
      </c>
      <c r="M94" s="249">
        <f>IF(Foglio2!$J$3=Foglio2!$E$5,'Assistenti_Tecnici 2^ Pos.Ec.'!K94,IF(Foglio2!$J$3=Foglio2!$E$6,'Assistenti_Amm.vo 2^ Pos.Ec.'!K94,0))</f>
        <v>0</v>
      </c>
      <c r="N94" s="250">
        <f>IF(Foglio2!$J$3=Foglio2!$E$5,'Assistenti_Tecnici 2^ Pos.Ec.'!L94,IF(Foglio2!$J$3=Foglio2!$E$6,'Assistenti_Amm.vo 2^ Pos.Ec.'!L94,0))</f>
        <v>0</v>
      </c>
      <c r="O94" s="251"/>
      <c r="P94" s="252">
        <f>IF(Foglio2!$J$3=Foglio2!$E$5,'Assistenti_Tecnici 2^ Pos.Ec.'!N94,IF(Foglio2!$J$3=Foglio2!$E$6,'Assistenti_Amm.vo 2^ Pos.Ec.'!N94,0))</f>
        <v>0</v>
      </c>
      <c r="Q94" s="252">
        <f>IF(Foglio2!$J$3=Foglio2!$E$5,'Assistenti_Tecnici 2^ Pos.Ec.'!O94,IF(Foglio2!$J$3=Foglio2!$E$6,'Assistenti_Amm.vo 2^ Pos.Ec.'!O94,0))</f>
        <v>0</v>
      </c>
      <c r="R94" s="252">
        <f>IF(Foglio2!$J$3=Foglio2!$E$5,'Assistenti_Tecnici 2^ Pos.Ec.'!P94,IF(Foglio2!$J$3=Foglio2!$E$6,'Assistenti_Amm.vo 2^ Pos.Ec.'!P94,0))</f>
        <v>0</v>
      </c>
      <c r="S94" s="252">
        <f>IF(Foglio2!$J$3=Foglio2!$E$5,'Assistenti_Tecnici 2^ Pos.Ec.'!Q94,IF(Foglio2!$J$3=Foglio2!$E$6,'Assistenti_Amm.vo 2^ Pos.Ec.'!Q94,0))</f>
        <v>0</v>
      </c>
      <c r="T94" s="252">
        <f>IF(Foglio2!$J$3=Foglio2!$E$5,'Assistenti_Tecnici 2^ Pos.Ec.'!R94,IF(Foglio2!$J$3=Foglio2!$E$6,'Assistenti_Amm.vo 2^ Pos.Ec.'!R94,0))</f>
        <v>0</v>
      </c>
      <c r="U94" s="252">
        <f t="shared" ref="U94" si="225">(P94)/12*0.8</f>
        <v>0</v>
      </c>
      <c r="V94" s="252">
        <f t="shared" ref="V94" si="226">(P94+R94)/12*0.8</f>
        <v>0</v>
      </c>
      <c r="W94" s="253" t="str">
        <f t="shared" ref="W94" si="227">"Fascia Da "&amp;F94&amp;" a "&amp;F95&amp;" Decorrenza "&amp;DAY(C90)&amp;"/"&amp;MONTH(C90)&amp;"/"&amp;YEAR(C90)</f>
        <v>Fascia Da 9 a 14 Decorrenza 1/7/2008</v>
      </c>
    </row>
    <row r="95" spans="1:23" ht="9" customHeight="1" x14ac:dyDescent="0.2">
      <c r="B95" s="245">
        <f t="shared" si="1"/>
        <v>39635</v>
      </c>
      <c r="C95" s="377"/>
      <c r="D95" s="377"/>
      <c r="E95" s="254" t="s">
        <v>4</v>
      </c>
      <c r="F95" s="255">
        <v>14</v>
      </c>
      <c r="G95" s="256">
        <f t="shared" ref="G95:N95" si="228">G94*1936.27</f>
        <v>0</v>
      </c>
      <c r="H95" s="256">
        <f t="shared" si="228"/>
        <v>0</v>
      </c>
      <c r="I95" s="256">
        <f t="shared" si="228"/>
        <v>0</v>
      </c>
      <c r="J95" s="256">
        <f t="shared" si="228"/>
        <v>0</v>
      </c>
      <c r="K95" s="256">
        <f t="shared" si="228"/>
        <v>0</v>
      </c>
      <c r="L95" s="257">
        <f t="shared" si="228"/>
        <v>0</v>
      </c>
      <c r="M95" s="256">
        <f t="shared" si="228"/>
        <v>0</v>
      </c>
      <c r="N95" s="258">
        <f t="shared" si="228"/>
        <v>0</v>
      </c>
      <c r="O95" s="183"/>
      <c r="P95" s="184">
        <f t="shared" ref="P95:V95" si="229">P94*1936.27</f>
        <v>0</v>
      </c>
      <c r="Q95" s="184">
        <f t="shared" si="229"/>
        <v>0</v>
      </c>
      <c r="R95" s="184">
        <f t="shared" si="229"/>
        <v>0</v>
      </c>
      <c r="S95" s="184">
        <f t="shared" si="229"/>
        <v>0</v>
      </c>
      <c r="T95" s="184">
        <f t="shared" si="229"/>
        <v>0</v>
      </c>
      <c r="U95" s="184">
        <f t="shared" si="229"/>
        <v>0</v>
      </c>
      <c r="V95" s="184">
        <f t="shared" si="229"/>
        <v>0</v>
      </c>
    </row>
    <row r="96" spans="1:23" ht="12.75" customHeight="1" x14ac:dyDescent="0.2">
      <c r="A96" s="104">
        <f>IF(Foglio2!$J$7=1,TRUNC(V96,0),TRUNC(U96,0))</f>
        <v>0</v>
      </c>
      <c r="B96" s="245">
        <f t="shared" si="1"/>
        <v>39636</v>
      </c>
      <c r="C96" s="377"/>
      <c r="D96" s="377"/>
      <c r="E96" s="259" t="s">
        <v>3</v>
      </c>
      <c r="F96" s="260">
        <v>15</v>
      </c>
      <c r="G96" s="248">
        <f>IF(Foglio2!$J$3=Foglio2!$E$5,'Assistenti_Tecnici 2^ Pos.Ec.'!E96,IF(Foglio2!$J$3=Foglio2!$E$6,'Assistenti_Amm.vo 2^ Pos.Ec.'!E96,0))</f>
        <v>0</v>
      </c>
      <c r="H96" s="248">
        <f>IF(Foglio2!$J$3=Foglio2!$E$5,'Assistenti_Tecnici 2^ Pos.Ec.'!F96,IF(Foglio2!$J$3=Foglio2!$E$6,'Assistenti_Amm.vo 2^ Pos.Ec.'!F96,0))</f>
        <v>0</v>
      </c>
      <c r="I96" s="248">
        <f>IF(Foglio2!$J$3=Foglio2!$E$5,'Assistenti_Tecnici 2^ Pos.Ec.'!G96,IF(Foglio2!$J$3=Foglio2!$E$6,'Assistenti_Amm.vo 2^ Pos.Ec.'!G96,0))</f>
        <v>0</v>
      </c>
      <c r="J96" s="248">
        <f>IF(Foglio2!$J$3=Foglio2!$E$5,'Assistenti_Tecnici 2^ Pos.Ec.'!H96,IF(Foglio2!$J$3=Foglio2!$E$6,'Assistenti_Amm.vo 2^ Pos.Ec.'!H96,0))</f>
        <v>0</v>
      </c>
      <c r="K96" s="248">
        <f>IF(Foglio2!$J$3=Foglio2!$E$5,'Assistenti_Tecnici 2^ Pos.Ec.'!I96,IF(Foglio2!$J$3=Foglio2!$E$6,'Assistenti_Amm.vo 2^ Pos.Ec.'!I96,0))</f>
        <v>0</v>
      </c>
      <c r="L96" s="248">
        <f>IF(Foglio2!$J$3=Foglio2!$E$5,'Assistenti_Tecnici 2^ Pos.Ec.'!J96,IF(Foglio2!$J$3=Foglio2!$E$6,'Assistenti_Amm.vo 2^ Pos.Ec.'!J96,0))</f>
        <v>0</v>
      </c>
      <c r="M96" s="249">
        <f>IF(Foglio2!$J$3=Foglio2!$E$5,'Assistenti_Tecnici 2^ Pos.Ec.'!K96,IF(Foglio2!$J$3=Foglio2!$E$6,'Assistenti_Amm.vo 2^ Pos.Ec.'!K96,0))</f>
        <v>0</v>
      </c>
      <c r="N96" s="250">
        <f>IF(Foglio2!$J$3=Foglio2!$E$5,'Assistenti_Tecnici 2^ Pos.Ec.'!L96,IF(Foglio2!$J$3=Foglio2!$E$6,'Assistenti_Amm.vo 2^ Pos.Ec.'!L96,0))</f>
        <v>0</v>
      </c>
      <c r="O96" s="251"/>
      <c r="P96" s="252">
        <f>IF(Foglio2!$J$3=Foglio2!$E$5,'Assistenti_Tecnici 2^ Pos.Ec.'!N96,IF(Foglio2!$J$3=Foglio2!$E$6,'Assistenti_Amm.vo 2^ Pos.Ec.'!N96,0))</f>
        <v>0</v>
      </c>
      <c r="Q96" s="252">
        <f>IF(Foglio2!$J$3=Foglio2!$E$5,'Assistenti_Tecnici 2^ Pos.Ec.'!O96,IF(Foglio2!$J$3=Foglio2!$E$6,'Assistenti_Amm.vo 2^ Pos.Ec.'!O96,0))</f>
        <v>0</v>
      </c>
      <c r="R96" s="252">
        <f>IF(Foglio2!$J$3=Foglio2!$E$5,'Assistenti_Tecnici 2^ Pos.Ec.'!P96,IF(Foglio2!$J$3=Foglio2!$E$6,'Assistenti_Amm.vo 2^ Pos.Ec.'!P96,0))</f>
        <v>0</v>
      </c>
      <c r="S96" s="252">
        <f>IF(Foglio2!$J$3=Foglio2!$E$5,'Assistenti_Tecnici 2^ Pos.Ec.'!Q96,IF(Foglio2!$J$3=Foglio2!$E$6,'Assistenti_Amm.vo 2^ Pos.Ec.'!Q96,0))</f>
        <v>0</v>
      </c>
      <c r="T96" s="252">
        <f>IF(Foglio2!$J$3=Foglio2!$E$5,'Assistenti_Tecnici 2^ Pos.Ec.'!R96,IF(Foglio2!$J$3=Foglio2!$E$6,'Assistenti_Amm.vo 2^ Pos.Ec.'!R96,0))</f>
        <v>0</v>
      </c>
      <c r="U96" s="252">
        <f t="shared" ref="U96" si="230">(P96)/12*0.8</f>
        <v>0</v>
      </c>
      <c r="V96" s="252">
        <f t="shared" ref="V96" si="231">(P96+R96)/12*0.8</f>
        <v>0</v>
      </c>
      <c r="W96" s="253" t="str">
        <f t="shared" ref="W96" si="232">"Fascia Da "&amp;F96&amp;" a "&amp;F97&amp;" Decorrenza "&amp;DAY(C90)&amp;"/"&amp;MONTH(C90)&amp;"/"&amp;YEAR(C90)</f>
        <v>Fascia Da 15 a 20 Decorrenza 1/7/2008</v>
      </c>
    </row>
    <row r="97" spans="1:23" ht="9" customHeight="1" x14ac:dyDescent="0.2">
      <c r="B97" s="245">
        <f t="shared" si="1"/>
        <v>39637</v>
      </c>
      <c r="C97" s="377"/>
      <c r="D97" s="377"/>
      <c r="E97" s="254" t="s">
        <v>4</v>
      </c>
      <c r="F97" s="255">
        <v>20</v>
      </c>
      <c r="G97" s="256">
        <f t="shared" ref="G97:N97" si="233">G96*1936.27</f>
        <v>0</v>
      </c>
      <c r="H97" s="256">
        <f t="shared" si="233"/>
        <v>0</v>
      </c>
      <c r="I97" s="256">
        <f t="shared" si="233"/>
        <v>0</v>
      </c>
      <c r="J97" s="256">
        <f t="shared" si="233"/>
        <v>0</v>
      </c>
      <c r="K97" s="256">
        <f t="shared" si="233"/>
        <v>0</v>
      </c>
      <c r="L97" s="257">
        <f t="shared" si="233"/>
        <v>0</v>
      </c>
      <c r="M97" s="256">
        <f t="shared" si="233"/>
        <v>0</v>
      </c>
      <c r="N97" s="258">
        <f t="shared" si="233"/>
        <v>0</v>
      </c>
      <c r="O97" s="183"/>
      <c r="P97" s="184">
        <f t="shared" ref="P97:V97" si="234">P96*1936.27</f>
        <v>0</v>
      </c>
      <c r="Q97" s="184">
        <f t="shared" si="234"/>
        <v>0</v>
      </c>
      <c r="R97" s="184">
        <f t="shared" si="234"/>
        <v>0</v>
      </c>
      <c r="S97" s="184">
        <f t="shared" si="234"/>
        <v>0</v>
      </c>
      <c r="T97" s="184">
        <f t="shared" si="234"/>
        <v>0</v>
      </c>
      <c r="U97" s="184">
        <f t="shared" si="234"/>
        <v>0</v>
      </c>
      <c r="V97" s="184">
        <f t="shared" si="234"/>
        <v>0</v>
      </c>
    </row>
    <row r="98" spans="1:23" ht="12.75" customHeight="1" x14ac:dyDescent="0.2">
      <c r="A98" s="104">
        <f>IF(Foglio2!$J$7=1,TRUNC(V98,0),TRUNC(U98,0))</f>
        <v>0</v>
      </c>
      <c r="B98" s="245">
        <f t="shared" si="1"/>
        <v>39638</v>
      </c>
      <c r="C98" s="377"/>
      <c r="D98" s="377"/>
      <c r="E98" s="259" t="s">
        <v>3</v>
      </c>
      <c r="F98" s="260">
        <v>21</v>
      </c>
      <c r="G98" s="248">
        <f>IF(Foglio2!$J$3=Foglio2!$E$5,'Assistenti_Tecnici 2^ Pos.Ec.'!E98,IF(Foglio2!$J$3=Foglio2!$E$6,'Assistenti_Amm.vo 2^ Pos.Ec.'!E98,0))</f>
        <v>0</v>
      </c>
      <c r="H98" s="248">
        <f>IF(Foglio2!$J$3=Foglio2!$E$5,'Assistenti_Tecnici 2^ Pos.Ec.'!F98,IF(Foglio2!$J$3=Foglio2!$E$6,'Assistenti_Amm.vo 2^ Pos.Ec.'!F98,0))</f>
        <v>0</v>
      </c>
      <c r="I98" s="248">
        <f>IF(Foglio2!$J$3=Foglio2!$E$5,'Assistenti_Tecnici 2^ Pos.Ec.'!G98,IF(Foglio2!$J$3=Foglio2!$E$6,'Assistenti_Amm.vo 2^ Pos.Ec.'!G98,0))</f>
        <v>0</v>
      </c>
      <c r="J98" s="248">
        <f>IF(Foglio2!$J$3=Foglio2!$E$5,'Assistenti_Tecnici 2^ Pos.Ec.'!H98,IF(Foglio2!$J$3=Foglio2!$E$6,'Assistenti_Amm.vo 2^ Pos.Ec.'!H98,0))</f>
        <v>0</v>
      </c>
      <c r="K98" s="248">
        <f>IF(Foglio2!$J$3=Foglio2!$E$5,'Assistenti_Tecnici 2^ Pos.Ec.'!I98,IF(Foglio2!$J$3=Foglio2!$E$6,'Assistenti_Amm.vo 2^ Pos.Ec.'!I98,0))</f>
        <v>0</v>
      </c>
      <c r="L98" s="248">
        <f>IF(Foglio2!$J$3=Foglio2!$E$5,'Assistenti_Tecnici 2^ Pos.Ec.'!J98,IF(Foglio2!$J$3=Foglio2!$E$6,'Assistenti_Amm.vo 2^ Pos.Ec.'!J98,0))</f>
        <v>0</v>
      </c>
      <c r="M98" s="249">
        <f>IF(Foglio2!$J$3=Foglio2!$E$5,'Assistenti_Tecnici 2^ Pos.Ec.'!K98,IF(Foglio2!$J$3=Foglio2!$E$6,'Assistenti_Amm.vo 2^ Pos.Ec.'!K98,0))</f>
        <v>0</v>
      </c>
      <c r="N98" s="250">
        <f>IF(Foglio2!$J$3=Foglio2!$E$5,'Assistenti_Tecnici 2^ Pos.Ec.'!L98,IF(Foglio2!$J$3=Foglio2!$E$6,'Assistenti_Amm.vo 2^ Pos.Ec.'!L98,0))</f>
        <v>0</v>
      </c>
      <c r="O98" s="251"/>
      <c r="P98" s="252">
        <f>IF(Foglio2!$J$3=Foglio2!$E$5,'Assistenti_Tecnici 2^ Pos.Ec.'!N98,IF(Foglio2!$J$3=Foglio2!$E$6,'Assistenti_Amm.vo 2^ Pos.Ec.'!N98,0))</f>
        <v>0</v>
      </c>
      <c r="Q98" s="252">
        <f>IF(Foglio2!$J$3=Foglio2!$E$5,'Assistenti_Tecnici 2^ Pos.Ec.'!O98,IF(Foglio2!$J$3=Foglio2!$E$6,'Assistenti_Amm.vo 2^ Pos.Ec.'!O98,0))</f>
        <v>0</v>
      </c>
      <c r="R98" s="252">
        <f>IF(Foglio2!$J$3=Foglio2!$E$5,'Assistenti_Tecnici 2^ Pos.Ec.'!P98,IF(Foglio2!$J$3=Foglio2!$E$6,'Assistenti_Amm.vo 2^ Pos.Ec.'!P98,0))</f>
        <v>0</v>
      </c>
      <c r="S98" s="252">
        <f>IF(Foglio2!$J$3=Foglio2!$E$5,'Assistenti_Tecnici 2^ Pos.Ec.'!Q98,IF(Foglio2!$J$3=Foglio2!$E$6,'Assistenti_Amm.vo 2^ Pos.Ec.'!Q98,0))</f>
        <v>0</v>
      </c>
      <c r="T98" s="252">
        <f>IF(Foglio2!$J$3=Foglio2!$E$5,'Assistenti_Tecnici 2^ Pos.Ec.'!R98,IF(Foglio2!$J$3=Foglio2!$E$6,'Assistenti_Amm.vo 2^ Pos.Ec.'!R98,0))</f>
        <v>0</v>
      </c>
      <c r="U98" s="252">
        <f t="shared" ref="U98" si="235">(P98)/12*0.8</f>
        <v>0</v>
      </c>
      <c r="V98" s="252">
        <f t="shared" ref="V98" si="236">(P98+R98)/12*0.8</f>
        <v>0</v>
      </c>
      <c r="W98" s="253" t="str">
        <f t="shared" ref="W98" si="237">"Fascia Da "&amp;F98&amp;" a "&amp;F99&amp;" Decorrenza "&amp;DAY(C90)&amp;"/"&amp;MONTH(C90)&amp;"/"&amp;YEAR(C90)</f>
        <v>Fascia Da 21 a 27 Decorrenza 1/7/2008</v>
      </c>
    </row>
    <row r="99" spans="1:23" ht="9" customHeight="1" x14ac:dyDescent="0.2">
      <c r="B99" s="245">
        <f t="shared" ref="B99:B159" si="238">B98+1</f>
        <v>39639</v>
      </c>
      <c r="C99" s="377"/>
      <c r="D99" s="377"/>
      <c r="E99" s="254" t="s">
        <v>4</v>
      </c>
      <c r="F99" s="255">
        <v>27</v>
      </c>
      <c r="G99" s="256">
        <f t="shared" ref="G99:N99" si="239">G98*1936.27</f>
        <v>0</v>
      </c>
      <c r="H99" s="256">
        <f t="shared" si="239"/>
        <v>0</v>
      </c>
      <c r="I99" s="256">
        <f t="shared" si="239"/>
        <v>0</v>
      </c>
      <c r="J99" s="256">
        <f t="shared" si="239"/>
        <v>0</v>
      </c>
      <c r="K99" s="256">
        <f t="shared" si="239"/>
        <v>0</v>
      </c>
      <c r="L99" s="257">
        <f t="shared" si="239"/>
        <v>0</v>
      </c>
      <c r="M99" s="256">
        <f t="shared" si="239"/>
        <v>0</v>
      </c>
      <c r="N99" s="258">
        <f t="shared" si="239"/>
        <v>0</v>
      </c>
      <c r="O99" s="183"/>
      <c r="P99" s="184">
        <f t="shared" ref="P99:V99" si="240">P98*1936.27</f>
        <v>0</v>
      </c>
      <c r="Q99" s="184">
        <f t="shared" si="240"/>
        <v>0</v>
      </c>
      <c r="R99" s="184">
        <f t="shared" si="240"/>
        <v>0</v>
      </c>
      <c r="S99" s="184">
        <f t="shared" si="240"/>
        <v>0</v>
      </c>
      <c r="T99" s="184">
        <f t="shared" si="240"/>
        <v>0</v>
      </c>
      <c r="U99" s="184">
        <f t="shared" si="240"/>
        <v>0</v>
      </c>
      <c r="V99" s="184">
        <f t="shared" si="240"/>
        <v>0</v>
      </c>
    </row>
    <row r="100" spans="1:23" ht="12.75" customHeight="1" x14ac:dyDescent="0.2">
      <c r="A100" s="104">
        <f>IF(Foglio2!$J$7=1,TRUNC(V100,0),TRUNC(U100,0))</f>
        <v>0</v>
      </c>
      <c r="B100" s="245">
        <f t="shared" si="238"/>
        <v>39640</v>
      </c>
      <c r="C100" s="377"/>
      <c r="D100" s="377"/>
      <c r="E100" s="259" t="s">
        <v>3</v>
      </c>
      <c r="F100" s="260">
        <v>28</v>
      </c>
      <c r="G100" s="248">
        <f>IF(Foglio2!$J$3=Foglio2!$E$5,'Assistenti_Tecnici 2^ Pos.Ec.'!E100,IF(Foglio2!$J$3=Foglio2!$E$6,'Assistenti_Amm.vo 2^ Pos.Ec.'!E100,0))</f>
        <v>0</v>
      </c>
      <c r="H100" s="248">
        <f>IF(Foglio2!$J$3=Foglio2!$E$5,'Assistenti_Tecnici 2^ Pos.Ec.'!F100,IF(Foglio2!$J$3=Foglio2!$E$6,'Assistenti_Amm.vo 2^ Pos.Ec.'!F100,0))</f>
        <v>0</v>
      </c>
      <c r="I100" s="248">
        <f>IF(Foglio2!$J$3=Foglio2!$E$5,'Assistenti_Tecnici 2^ Pos.Ec.'!G100,IF(Foglio2!$J$3=Foglio2!$E$6,'Assistenti_Amm.vo 2^ Pos.Ec.'!G100,0))</f>
        <v>0</v>
      </c>
      <c r="J100" s="248">
        <f>IF(Foglio2!$J$3=Foglio2!$E$5,'Assistenti_Tecnici 2^ Pos.Ec.'!H100,IF(Foglio2!$J$3=Foglio2!$E$6,'Assistenti_Amm.vo 2^ Pos.Ec.'!H100,0))</f>
        <v>0</v>
      </c>
      <c r="K100" s="248">
        <f>IF(Foglio2!$J$3=Foglio2!$E$5,'Assistenti_Tecnici 2^ Pos.Ec.'!I100,IF(Foglio2!$J$3=Foglio2!$E$6,'Assistenti_Amm.vo 2^ Pos.Ec.'!I100,0))</f>
        <v>0</v>
      </c>
      <c r="L100" s="248">
        <f>IF(Foglio2!$J$3=Foglio2!$E$5,'Assistenti_Tecnici 2^ Pos.Ec.'!J100,IF(Foglio2!$J$3=Foglio2!$E$6,'Assistenti_Amm.vo 2^ Pos.Ec.'!J100,0))</f>
        <v>0</v>
      </c>
      <c r="M100" s="249">
        <f>IF(Foglio2!$J$3=Foglio2!$E$5,'Assistenti_Tecnici 2^ Pos.Ec.'!K100,IF(Foglio2!$J$3=Foglio2!$E$6,'Assistenti_Amm.vo 2^ Pos.Ec.'!K100,0))</f>
        <v>0</v>
      </c>
      <c r="N100" s="250">
        <f>IF(Foglio2!$J$3=Foglio2!$E$5,'Assistenti_Tecnici 2^ Pos.Ec.'!L100,IF(Foglio2!$J$3=Foglio2!$E$6,'Assistenti_Amm.vo 2^ Pos.Ec.'!L100,0))</f>
        <v>0</v>
      </c>
      <c r="O100" s="251"/>
      <c r="P100" s="252">
        <f>IF(Foglio2!$J$3=Foglio2!$E$5,'Assistenti_Tecnici 2^ Pos.Ec.'!N100,IF(Foglio2!$J$3=Foglio2!$E$6,'Assistenti_Amm.vo 2^ Pos.Ec.'!N100,0))</f>
        <v>0</v>
      </c>
      <c r="Q100" s="252">
        <f>IF(Foglio2!$J$3=Foglio2!$E$5,'Assistenti_Tecnici 2^ Pos.Ec.'!O100,IF(Foglio2!$J$3=Foglio2!$E$6,'Assistenti_Amm.vo 2^ Pos.Ec.'!O100,0))</f>
        <v>0</v>
      </c>
      <c r="R100" s="252">
        <f>IF(Foglio2!$J$3=Foglio2!$E$5,'Assistenti_Tecnici 2^ Pos.Ec.'!P100,IF(Foglio2!$J$3=Foglio2!$E$6,'Assistenti_Amm.vo 2^ Pos.Ec.'!P100,0))</f>
        <v>0</v>
      </c>
      <c r="S100" s="252">
        <f>IF(Foglio2!$J$3=Foglio2!$E$5,'Assistenti_Tecnici 2^ Pos.Ec.'!Q100,IF(Foglio2!$J$3=Foglio2!$E$6,'Assistenti_Amm.vo 2^ Pos.Ec.'!Q100,0))</f>
        <v>0</v>
      </c>
      <c r="T100" s="252">
        <f>IF(Foglio2!$J$3=Foglio2!$E$5,'Assistenti_Tecnici 2^ Pos.Ec.'!R100,IF(Foglio2!$J$3=Foglio2!$E$6,'Assistenti_Amm.vo 2^ Pos.Ec.'!R100,0))</f>
        <v>0</v>
      </c>
      <c r="U100" s="252">
        <f t="shared" ref="U100" si="241">(P100)/12*0.8</f>
        <v>0</v>
      </c>
      <c r="V100" s="252">
        <f t="shared" ref="V100" si="242">(P100+R100)/12*0.8</f>
        <v>0</v>
      </c>
      <c r="W100" s="253" t="str">
        <f t="shared" ref="W100" si="243">"Fascia Da "&amp;F100&amp;" a "&amp;F101&amp;" Decorrenza "&amp;DAY(C90)&amp;"/"&amp;MONTH(C90)&amp;"/"&amp;YEAR(C90)</f>
        <v>Fascia Da 28 a 34 Decorrenza 1/7/2008</v>
      </c>
    </row>
    <row r="101" spans="1:23" ht="9" customHeight="1" x14ac:dyDescent="0.2">
      <c r="B101" s="245">
        <f t="shared" si="238"/>
        <v>39641</v>
      </c>
      <c r="C101" s="377"/>
      <c r="D101" s="377"/>
      <c r="E101" s="254" t="s">
        <v>4</v>
      </c>
      <c r="F101" s="255">
        <v>34</v>
      </c>
      <c r="G101" s="256">
        <f t="shared" ref="G101:N101" si="244">G100*1936.27</f>
        <v>0</v>
      </c>
      <c r="H101" s="256">
        <f t="shared" si="244"/>
        <v>0</v>
      </c>
      <c r="I101" s="256">
        <f t="shared" si="244"/>
        <v>0</v>
      </c>
      <c r="J101" s="256">
        <f t="shared" si="244"/>
        <v>0</v>
      </c>
      <c r="K101" s="256">
        <f t="shared" si="244"/>
        <v>0</v>
      </c>
      <c r="L101" s="257">
        <f t="shared" si="244"/>
        <v>0</v>
      </c>
      <c r="M101" s="256">
        <f t="shared" si="244"/>
        <v>0</v>
      </c>
      <c r="N101" s="258">
        <f t="shared" si="244"/>
        <v>0</v>
      </c>
      <c r="O101" s="183"/>
      <c r="P101" s="184">
        <f t="shared" ref="P101:V101" si="245">P100*1936.27</f>
        <v>0</v>
      </c>
      <c r="Q101" s="184">
        <f t="shared" si="245"/>
        <v>0</v>
      </c>
      <c r="R101" s="184">
        <f t="shared" si="245"/>
        <v>0</v>
      </c>
      <c r="S101" s="184">
        <f t="shared" si="245"/>
        <v>0</v>
      </c>
      <c r="T101" s="184">
        <f t="shared" si="245"/>
        <v>0</v>
      </c>
      <c r="U101" s="184">
        <f t="shared" si="245"/>
        <v>0</v>
      </c>
      <c r="V101" s="184">
        <f t="shared" si="245"/>
        <v>0</v>
      </c>
    </row>
    <row r="102" spans="1:23" ht="12.75" customHeight="1" x14ac:dyDescent="0.2">
      <c r="A102" s="104">
        <f>IF(Foglio2!$J$7=1,TRUNC(V102,0),TRUNC(U102,0))</f>
        <v>0</v>
      </c>
      <c r="B102" s="245">
        <f t="shared" si="238"/>
        <v>39642</v>
      </c>
      <c r="C102" s="377"/>
      <c r="D102" s="377"/>
      <c r="E102" s="259" t="s">
        <v>3</v>
      </c>
      <c r="F102" s="260">
        <v>35</v>
      </c>
      <c r="G102" s="248">
        <f>IF(Foglio2!$J$3=Foglio2!$E$5,'Assistenti_Tecnici 2^ Pos.Ec.'!E102,IF(Foglio2!$J$3=Foglio2!$E$6,'Assistenti_Amm.vo 2^ Pos.Ec.'!E102,0))</f>
        <v>0</v>
      </c>
      <c r="H102" s="248">
        <f>IF(Foglio2!$J$3=Foglio2!$E$5,'Assistenti_Tecnici 2^ Pos.Ec.'!F102,IF(Foglio2!$J$3=Foglio2!$E$6,'Assistenti_Amm.vo 2^ Pos.Ec.'!F102,0))</f>
        <v>0</v>
      </c>
      <c r="I102" s="248">
        <f>IF(Foglio2!$J$3=Foglio2!$E$5,'Assistenti_Tecnici 2^ Pos.Ec.'!G102,IF(Foglio2!$J$3=Foglio2!$E$6,'Assistenti_Amm.vo 2^ Pos.Ec.'!G102,0))</f>
        <v>0</v>
      </c>
      <c r="J102" s="248">
        <f>IF(Foglio2!$J$3=Foglio2!$E$5,'Assistenti_Tecnici 2^ Pos.Ec.'!H102,IF(Foglio2!$J$3=Foglio2!$E$6,'Assistenti_Amm.vo 2^ Pos.Ec.'!H102,0))</f>
        <v>0</v>
      </c>
      <c r="K102" s="248">
        <f>IF(Foglio2!$J$3=Foglio2!$E$5,'Assistenti_Tecnici 2^ Pos.Ec.'!I102,IF(Foglio2!$J$3=Foglio2!$E$6,'Assistenti_Amm.vo 2^ Pos.Ec.'!I102,0))</f>
        <v>0</v>
      </c>
      <c r="L102" s="248">
        <f>IF(Foglio2!$J$3=Foglio2!$E$5,'Assistenti_Tecnici 2^ Pos.Ec.'!J102,IF(Foglio2!$J$3=Foglio2!$E$6,'Assistenti_Amm.vo 2^ Pos.Ec.'!J102,0))</f>
        <v>0</v>
      </c>
      <c r="M102" s="249">
        <f>IF(Foglio2!$J$3=Foglio2!$E$5,'Assistenti_Tecnici 2^ Pos.Ec.'!K102,IF(Foglio2!$J$3=Foglio2!$E$6,'Assistenti_Amm.vo 2^ Pos.Ec.'!K102,0))</f>
        <v>0</v>
      </c>
      <c r="N102" s="250">
        <f>IF(Foglio2!$J$3=Foglio2!$E$5,'Assistenti_Tecnici 2^ Pos.Ec.'!L102,IF(Foglio2!$J$3=Foglio2!$E$6,'Assistenti_Amm.vo 2^ Pos.Ec.'!L102,0))</f>
        <v>0</v>
      </c>
      <c r="O102" s="251"/>
      <c r="P102" s="252">
        <f>IF(Foglio2!$J$3=Foglio2!$E$5,'Assistenti_Tecnici 2^ Pos.Ec.'!N102,IF(Foglio2!$J$3=Foglio2!$E$6,'Assistenti_Amm.vo 2^ Pos.Ec.'!N102,0))</f>
        <v>0</v>
      </c>
      <c r="Q102" s="252">
        <f>IF(Foglio2!$J$3=Foglio2!$E$5,'Assistenti_Tecnici 2^ Pos.Ec.'!O102,IF(Foglio2!$J$3=Foglio2!$E$6,'Assistenti_Amm.vo 2^ Pos.Ec.'!O102,0))</f>
        <v>0</v>
      </c>
      <c r="R102" s="252">
        <f>IF(Foglio2!$J$3=Foglio2!$E$5,'Assistenti_Tecnici 2^ Pos.Ec.'!P102,IF(Foglio2!$J$3=Foglio2!$E$6,'Assistenti_Amm.vo 2^ Pos.Ec.'!P102,0))</f>
        <v>0</v>
      </c>
      <c r="S102" s="252">
        <f>IF(Foglio2!$J$3=Foglio2!$E$5,'Assistenti_Tecnici 2^ Pos.Ec.'!Q102,IF(Foglio2!$J$3=Foglio2!$E$6,'Assistenti_Amm.vo 2^ Pos.Ec.'!Q102,0))</f>
        <v>0</v>
      </c>
      <c r="T102" s="252">
        <f>IF(Foglio2!$J$3=Foglio2!$E$5,'Assistenti_Tecnici 2^ Pos.Ec.'!R102,IF(Foglio2!$J$3=Foglio2!$E$6,'Assistenti_Amm.vo 2^ Pos.Ec.'!R102,0))</f>
        <v>0</v>
      </c>
      <c r="U102" s="252">
        <f t="shared" ref="U102" si="246">(P102)/12*0.8</f>
        <v>0</v>
      </c>
      <c r="V102" s="252">
        <f t="shared" ref="V102" si="247">(P102+R102)/12*0.8</f>
        <v>0</v>
      </c>
      <c r="W102" s="253" t="str">
        <f t="shared" ref="W102" si="248">"Fascia Da "&amp;F102&amp;" a "&amp;F103&amp;" Decorrenza "&amp;DAY(C90)&amp;"/"&amp;MONTH(C90)&amp;"/"&amp;YEAR(C90)</f>
        <v>Fascia Da 35 a  Decorrenza 1/7/2008</v>
      </c>
    </row>
    <row r="103" spans="1:23" ht="9" customHeight="1" x14ac:dyDescent="0.2">
      <c r="B103" s="245">
        <f t="shared" si="238"/>
        <v>39643</v>
      </c>
      <c r="C103" s="378"/>
      <c r="D103" s="378"/>
      <c r="E103" s="264" t="s">
        <v>4</v>
      </c>
      <c r="F103" s="265"/>
      <c r="G103" s="256">
        <f t="shared" ref="G103:N103" si="249">G102*1936.27</f>
        <v>0</v>
      </c>
      <c r="H103" s="256">
        <f t="shared" si="249"/>
        <v>0</v>
      </c>
      <c r="I103" s="256">
        <f t="shared" si="249"/>
        <v>0</v>
      </c>
      <c r="J103" s="256">
        <f t="shared" si="249"/>
        <v>0</v>
      </c>
      <c r="K103" s="256">
        <f t="shared" si="249"/>
        <v>0</v>
      </c>
      <c r="L103" s="257">
        <f t="shared" si="249"/>
        <v>0</v>
      </c>
      <c r="M103" s="256">
        <f t="shared" si="249"/>
        <v>0</v>
      </c>
      <c r="N103" s="258">
        <f t="shared" si="249"/>
        <v>0</v>
      </c>
      <c r="O103" s="183"/>
      <c r="P103" s="184">
        <f t="shared" ref="P103:V103" si="250">P102*1936.27</f>
        <v>0</v>
      </c>
      <c r="Q103" s="184">
        <f t="shared" si="250"/>
        <v>0</v>
      </c>
      <c r="R103" s="184">
        <f t="shared" si="250"/>
        <v>0</v>
      </c>
      <c r="S103" s="184">
        <f t="shared" si="250"/>
        <v>0</v>
      </c>
      <c r="T103" s="184">
        <f t="shared" si="250"/>
        <v>0</v>
      </c>
      <c r="U103" s="184">
        <f t="shared" si="250"/>
        <v>0</v>
      </c>
      <c r="V103" s="184">
        <f t="shared" si="250"/>
        <v>0</v>
      </c>
    </row>
    <row r="104" spans="1:23" ht="12.75" customHeight="1" x14ac:dyDescent="0.2">
      <c r="A104" s="104">
        <f>IF(Foglio2!$J$7=1,TRUNC(V104,0),TRUNC(U104,0))</f>
        <v>0</v>
      </c>
      <c r="B104" s="245">
        <f t="shared" ref="B104" si="251">C106</f>
        <v>39814</v>
      </c>
      <c r="C104" s="375">
        <v>39814</v>
      </c>
      <c r="D104" s="375">
        <v>40268</v>
      </c>
      <c r="E104" s="246" t="s">
        <v>3</v>
      </c>
      <c r="F104" s="247">
        <v>0</v>
      </c>
      <c r="G104" s="248">
        <f>IF(Foglio2!$J$3=Foglio2!$E$5,'Assistenti_Tecnici 2^ Pos.Ec.'!E104,IF(Foglio2!$J$3=Foglio2!$E$6,'Assistenti_Amm.vo 2^ Pos.Ec.'!E104,0))</f>
        <v>0</v>
      </c>
      <c r="H104" s="248">
        <f>IF(Foglio2!$J$3=Foglio2!$E$5,'Assistenti_Tecnici 2^ Pos.Ec.'!F104,IF(Foglio2!$J$3=Foglio2!$E$6,'Assistenti_Amm.vo 2^ Pos.Ec.'!F104,0))</f>
        <v>0</v>
      </c>
      <c r="I104" s="248">
        <f>IF(Foglio2!$J$3=Foglio2!$E$5,'Assistenti_Tecnici 2^ Pos.Ec.'!G104,IF(Foglio2!$J$3=Foglio2!$E$6,'Assistenti_Amm.vo 2^ Pos.Ec.'!G104,0))</f>
        <v>0</v>
      </c>
      <c r="J104" s="248">
        <f>IF(Foglio2!$J$3=Foglio2!$E$5,'Assistenti_Tecnici 2^ Pos.Ec.'!H104,IF(Foglio2!$J$3=Foglio2!$E$6,'Assistenti_Amm.vo 2^ Pos.Ec.'!H104,0))</f>
        <v>0</v>
      </c>
      <c r="K104" s="248">
        <f>IF(Foglio2!$J$3=Foglio2!$E$5,'Assistenti_Tecnici 2^ Pos.Ec.'!I104,IF(Foglio2!$J$3=Foglio2!$E$6,'Assistenti_Amm.vo 2^ Pos.Ec.'!I104,0))</f>
        <v>0</v>
      </c>
      <c r="L104" s="248">
        <f>IF(Foglio2!$J$3=Foglio2!$E$5,'Assistenti_Tecnici 2^ Pos.Ec.'!J104,IF(Foglio2!$J$3=Foglio2!$E$6,'Assistenti_Amm.vo 2^ Pos.Ec.'!J104,0))</f>
        <v>0</v>
      </c>
      <c r="M104" s="249">
        <f>IF(Foglio2!$J$3=Foglio2!$E$5,'Assistenti_Tecnici 2^ Pos.Ec.'!K104,IF(Foglio2!$J$3=Foglio2!$E$6,'Assistenti_Amm.vo 2^ Pos.Ec.'!K104,0))</f>
        <v>0</v>
      </c>
      <c r="N104" s="250">
        <f>IF(Foglio2!$J$3=Foglio2!$E$5,'Assistenti_Tecnici 2^ Pos.Ec.'!L104,IF(Foglio2!$J$3=Foglio2!$E$6,'Assistenti_Amm.vo 2^ Pos.Ec.'!L104,0))</f>
        <v>0</v>
      </c>
      <c r="O104" s="251"/>
      <c r="P104" s="252">
        <f>IF(Foglio2!$J$3=Foglio2!$E$5,'Assistenti_Tecnici 2^ Pos.Ec.'!N104,IF(Foglio2!$J$3=Foglio2!$E$6,'Assistenti_Amm.vo 2^ Pos.Ec.'!N104,0))</f>
        <v>0</v>
      </c>
      <c r="Q104" s="252">
        <f>IF(Foglio2!$J$3=Foglio2!$E$5,'Assistenti_Tecnici 2^ Pos.Ec.'!O104,IF(Foglio2!$J$3=Foglio2!$E$6,'Assistenti_Amm.vo 2^ Pos.Ec.'!O104,0))</f>
        <v>0</v>
      </c>
      <c r="R104" s="252">
        <f>IF(Foglio2!$J$3=Foglio2!$E$5,'Assistenti_Tecnici 2^ Pos.Ec.'!P104,IF(Foglio2!$J$3=Foglio2!$E$6,'Assistenti_Amm.vo 2^ Pos.Ec.'!P104,0))</f>
        <v>0</v>
      </c>
      <c r="S104" s="252">
        <f>IF(Foglio2!$J$3=Foglio2!$E$5,'Assistenti_Tecnici 2^ Pos.Ec.'!Q104,IF(Foglio2!$J$3=Foglio2!$E$6,'Assistenti_Amm.vo 2^ Pos.Ec.'!Q104,0))</f>
        <v>0</v>
      </c>
      <c r="T104" s="252">
        <f>IF(Foglio2!$J$3=Foglio2!$E$5,'Assistenti_Tecnici 2^ Pos.Ec.'!R104,IF(Foglio2!$J$3=Foglio2!$E$6,'Assistenti_Amm.vo 2^ Pos.Ec.'!R104,0))</f>
        <v>0</v>
      </c>
      <c r="U104" s="252">
        <f t="shared" ref="U104" si="252">(P104)/12*0.8</f>
        <v>0</v>
      </c>
      <c r="V104" s="252">
        <f t="shared" ref="V104" si="253">(P104+R104)/12*0.8</f>
        <v>0</v>
      </c>
      <c r="W104" s="253" t="str">
        <f t="shared" ref="W104" si="254">"Fascia Da "&amp;F104&amp;" a "&amp;F105&amp;" Decorrenza "&amp;DAY(C104)&amp;"/"&amp;MONTH(C104)&amp;"/"&amp;YEAR(C104)</f>
        <v>Fascia Da 0 a 2 Decorrenza 1/1/2009</v>
      </c>
    </row>
    <row r="105" spans="1:23" ht="9" customHeight="1" x14ac:dyDescent="0.2">
      <c r="B105" s="245">
        <f t="shared" ref="B105" si="255">B104+1</f>
        <v>39815</v>
      </c>
      <c r="C105" s="376"/>
      <c r="D105" s="376"/>
      <c r="E105" s="254" t="s">
        <v>4</v>
      </c>
      <c r="F105" s="255">
        <v>2</v>
      </c>
      <c r="G105" s="256">
        <f t="shared" ref="G105:N105" si="256">G104*1936.27</f>
        <v>0</v>
      </c>
      <c r="H105" s="256">
        <f t="shared" si="256"/>
        <v>0</v>
      </c>
      <c r="I105" s="256">
        <f t="shared" si="256"/>
        <v>0</v>
      </c>
      <c r="J105" s="256">
        <f t="shared" si="256"/>
        <v>0</v>
      </c>
      <c r="K105" s="256">
        <f t="shared" si="256"/>
        <v>0</v>
      </c>
      <c r="L105" s="257">
        <f t="shared" si="256"/>
        <v>0</v>
      </c>
      <c r="M105" s="256">
        <f t="shared" si="256"/>
        <v>0</v>
      </c>
      <c r="N105" s="258">
        <f t="shared" si="256"/>
        <v>0</v>
      </c>
      <c r="O105" s="183"/>
      <c r="P105" s="184">
        <f t="shared" ref="P105:V105" si="257">P104*1936.27</f>
        <v>0</v>
      </c>
      <c r="Q105" s="184">
        <f t="shared" si="257"/>
        <v>0</v>
      </c>
      <c r="R105" s="184">
        <f t="shared" si="257"/>
        <v>0</v>
      </c>
      <c r="S105" s="184">
        <f t="shared" si="257"/>
        <v>0</v>
      </c>
      <c r="T105" s="184">
        <f t="shared" si="257"/>
        <v>0</v>
      </c>
      <c r="U105" s="184">
        <f t="shared" si="257"/>
        <v>0</v>
      </c>
      <c r="V105" s="184">
        <f t="shared" si="257"/>
        <v>0</v>
      </c>
    </row>
    <row r="106" spans="1:23" ht="12.75" customHeight="1" x14ac:dyDescent="0.2">
      <c r="A106" s="104">
        <f>IF(Foglio2!$J$7=1,TRUNC(V106,0),TRUNC(U106,0))</f>
        <v>0</v>
      </c>
      <c r="B106" s="245">
        <f t="shared" si="238"/>
        <v>39816</v>
      </c>
      <c r="C106" s="377">
        <v>39814</v>
      </c>
      <c r="D106" s="377">
        <v>40268</v>
      </c>
      <c r="E106" s="259" t="s">
        <v>3</v>
      </c>
      <c r="F106" s="260">
        <v>3</v>
      </c>
      <c r="G106" s="248">
        <f>IF(Foglio2!$J$3=Foglio2!$E$5,'Assistenti_Tecnici 2^ Pos.Ec.'!E106,IF(Foglio2!$J$3=Foglio2!$E$6,'Assistenti_Amm.vo 2^ Pos.Ec.'!E106,0))</f>
        <v>0</v>
      </c>
      <c r="H106" s="248">
        <f>IF(Foglio2!$J$3=Foglio2!$E$5,'Assistenti_Tecnici 2^ Pos.Ec.'!F106,IF(Foglio2!$J$3=Foglio2!$E$6,'Assistenti_Amm.vo 2^ Pos.Ec.'!F106,0))</f>
        <v>0</v>
      </c>
      <c r="I106" s="248">
        <f>IF(Foglio2!$J$3=Foglio2!$E$5,'Assistenti_Tecnici 2^ Pos.Ec.'!G106,IF(Foglio2!$J$3=Foglio2!$E$6,'Assistenti_Amm.vo 2^ Pos.Ec.'!G106,0))</f>
        <v>0</v>
      </c>
      <c r="J106" s="248">
        <f>IF(Foglio2!$J$3=Foglio2!$E$5,'Assistenti_Tecnici 2^ Pos.Ec.'!H106,IF(Foglio2!$J$3=Foglio2!$E$6,'Assistenti_Amm.vo 2^ Pos.Ec.'!H106,0))</f>
        <v>0</v>
      </c>
      <c r="K106" s="248">
        <f>IF(Foglio2!$J$3=Foglio2!$E$5,'Assistenti_Tecnici 2^ Pos.Ec.'!I106,IF(Foglio2!$J$3=Foglio2!$E$6,'Assistenti_Amm.vo 2^ Pos.Ec.'!I106,0))</f>
        <v>0</v>
      </c>
      <c r="L106" s="248">
        <f>IF(Foglio2!$J$3=Foglio2!$E$5,'Assistenti_Tecnici 2^ Pos.Ec.'!J106,IF(Foglio2!$J$3=Foglio2!$E$6,'Assistenti_Amm.vo 2^ Pos.Ec.'!J106,0))</f>
        <v>0</v>
      </c>
      <c r="M106" s="249">
        <f>IF(Foglio2!$J$3=Foglio2!$E$5,'Assistenti_Tecnici 2^ Pos.Ec.'!K106,IF(Foglio2!$J$3=Foglio2!$E$6,'Assistenti_Amm.vo 2^ Pos.Ec.'!K106,0))</f>
        <v>0</v>
      </c>
      <c r="N106" s="250">
        <f>IF(Foglio2!$J$3=Foglio2!$E$5,'Assistenti_Tecnici 2^ Pos.Ec.'!L106,IF(Foglio2!$J$3=Foglio2!$E$6,'Assistenti_Amm.vo 2^ Pos.Ec.'!L106,0))</f>
        <v>0</v>
      </c>
      <c r="O106" s="251"/>
      <c r="P106" s="252">
        <f>IF(Foglio2!$J$3=Foglio2!$E$5,'Assistenti_Tecnici 2^ Pos.Ec.'!N106,IF(Foglio2!$J$3=Foglio2!$E$6,'Assistenti_Amm.vo 2^ Pos.Ec.'!N106,0))</f>
        <v>0</v>
      </c>
      <c r="Q106" s="252">
        <f>IF(Foglio2!$J$3=Foglio2!$E$5,'Assistenti_Tecnici 2^ Pos.Ec.'!O106,IF(Foglio2!$J$3=Foglio2!$E$6,'Assistenti_Amm.vo 2^ Pos.Ec.'!O106,0))</f>
        <v>0</v>
      </c>
      <c r="R106" s="252">
        <f>IF(Foglio2!$J$3=Foglio2!$E$5,'Assistenti_Tecnici 2^ Pos.Ec.'!P106,IF(Foglio2!$J$3=Foglio2!$E$6,'Assistenti_Amm.vo 2^ Pos.Ec.'!P106,0))</f>
        <v>0</v>
      </c>
      <c r="S106" s="252">
        <f>IF(Foglio2!$J$3=Foglio2!$E$5,'Assistenti_Tecnici 2^ Pos.Ec.'!Q106,IF(Foglio2!$J$3=Foglio2!$E$6,'Assistenti_Amm.vo 2^ Pos.Ec.'!Q106,0))</f>
        <v>0</v>
      </c>
      <c r="T106" s="252">
        <f>IF(Foglio2!$J$3=Foglio2!$E$5,'Assistenti_Tecnici 2^ Pos.Ec.'!R106,IF(Foglio2!$J$3=Foglio2!$E$6,'Assistenti_Amm.vo 2^ Pos.Ec.'!R106,0))</f>
        <v>0</v>
      </c>
      <c r="U106" s="252">
        <f t="shared" ref="U106" si="258">(P106)/12*0.8</f>
        <v>0</v>
      </c>
      <c r="V106" s="252">
        <f t="shared" ref="V106" si="259">(P106+R106)/12*0.8</f>
        <v>0</v>
      </c>
      <c r="W106" s="253" t="str">
        <f t="shared" ref="W106" si="260">"Fascia Da "&amp;F106&amp;" a "&amp;F107&amp;" Decorrenza "&amp;DAY(C104)&amp;"/"&amp;MONTH(C104)&amp;"/"&amp;YEAR(C104)</f>
        <v>Fascia Da 3 a 8 Decorrenza 1/1/2009</v>
      </c>
    </row>
    <row r="107" spans="1:23" ht="9" customHeight="1" x14ac:dyDescent="0.2">
      <c r="B107" s="245">
        <f t="shared" si="238"/>
        <v>39817</v>
      </c>
      <c r="C107" s="377"/>
      <c r="D107" s="377"/>
      <c r="E107" s="254" t="s">
        <v>4</v>
      </c>
      <c r="F107" s="255">
        <v>8</v>
      </c>
      <c r="G107" s="256">
        <f t="shared" ref="G107:N107" si="261">G106*1936.27</f>
        <v>0</v>
      </c>
      <c r="H107" s="256">
        <f t="shared" si="261"/>
        <v>0</v>
      </c>
      <c r="I107" s="256">
        <f t="shared" si="261"/>
        <v>0</v>
      </c>
      <c r="J107" s="256">
        <f t="shared" si="261"/>
        <v>0</v>
      </c>
      <c r="K107" s="256">
        <f t="shared" si="261"/>
        <v>0</v>
      </c>
      <c r="L107" s="257">
        <f t="shared" si="261"/>
        <v>0</v>
      </c>
      <c r="M107" s="256">
        <f t="shared" si="261"/>
        <v>0</v>
      </c>
      <c r="N107" s="258">
        <f t="shared" si="261"/>
        <v>0</v>
      </c>
      <c r="O107" s="183"/>
      <c r="P107" s="184">
        <f t="shared" ref="P107:V107" si="262">P106*1936.27</f>
        <v>0</v>
      </c>
      <c r="Q107" s="184">
        <f t="shared" si="262"/>
        <v>0</v>
      </c>
      <c r="R107" s="184">
        <f t="shared" si="262"/>
        <v>0</v>
      </c>
      <c r="S107" s="184">
        <f t="shared" si="262"/>
        <v>0</v>
      </c>
      <c r="T107" s="184">
        <f t="shared" si="262"/>
        <v>0</v>
      </c>
      <c r="U107" s="184">
        <f t="shared" si="262"/>
        <v>0</v>
      </c>
      <c r="V107" s="184">
        <f t="shared" si="262"/>
        <v>0</v>
      </c>
    </row>
    <row r="108" spans="1:23" ht="12.75" customHeight="1" x14ac:dyDescent="0.2">
      <c r="A108" s="104">
        <f>IF(Foglio2!$J$7=1,TRUNC(V108,0),TRUNC(U108,0))</f>
        <v>0</v>
      </c>
      <c r="B108" s="245">
        <f t="shared" si="238"/>
        <v>39818</v>
      </c>
      <c r="C108" s="377"/>
      <c r="D108" s="377"/>
      <c r="E108" s="259" t="s">
        <v>3</v>
      </c>
      <c r="F108" s="260">
        <v>9</v>
      </c>
      <c r="G108" s="248">
        <f>IF(Foglio2!$J$3=Foglio2!$E$5,'Assistenti_Tecnici 2^ Pos.Ec.'!E108,IF(Foglio2!$J$3=Foglio2!$E$6,'Assistenti_Amm.vo 2^ Pos.Ec.'!E108,0))</f>
        <v>0</v>
      </c>
      <c r="H108" s="248">
        <f>IF(Foglio2!$J$3=Foglio2!$E$5,'Assistenti_Tecnici 2^ Pos.Ec.'!F108,IF(Foglio2!$J$3=Foglio2!$E$6,'Assistenti_Amm.vo 2^ Pos.Ec.'!F108,0))</f>
        <v>0</v>
      </c>
      <c r="I108" s="248">
        <f>IF(Foglio2!$J$3=Foglio2!$E$5,'Assistenti_Tecnici 2^ Pos.Ec.'!G108,IF(Foglio2!$J$3=Foglio2!$E$6,'Assistenti_Amm.vo 2^ Pos.Ec.'!G108,0))</f>
        <v>0</v>
      </c>
      <c r="J108" s="248">
        <f>IF(Foglio2!$J$3=Foglio2!$E$5,'Assistenti_Tecnici 2^ Pos.Ec.'!H108,IF(Foglio2!$J$3=Foglio2!$E$6,'Assistenti_Amm.vo 2^ Pos.Ec.'!H108,0))</f>
        <v>0</v>
      </c>
      <c r="K108" s="248">
        <f>IF(Foglio2!$J$3=Foglio2!$E$5,'Assistenti_Tecnici 2^ Pos.Ec.'!I108,IF(Foglio2!$J$3=Foglio2!$E$6,'Assistenti_Amm.vo 2^ Pos.Ec.'!I108,0))</f>
        <v>0</v>
      </c>
      <c r="L108" s="248">
        <f>IF(Foglio2!$J$3=Foglio2!$E$5,'Assistenti_Tecnici 2^ Pos.Ec.'!J108,IF(Foglio2!$J$3=Foglio2!$E$6,'Assistenti_Amm.vo 2^ Pos.Ec.'!J108,0))</f>
        <v>0</v>
      </c>
      <c r="M108" s="249">
        <f>IF(Foglio2!$J$3=Foglio2!$E$5,'Assistenti_Tecnici 2^ Pos.Ec.'!K108,IF(Foglio2!$J$3=Foglio2!$E$6,'Assistenti_Amm.vo 2^ Pos.Ec.'!K108,0))</f>
        <v>0</v>
      </c>
      <c r="N108" s="250">
        <f>IF(Foglio2!$J$3=Foglio2!$E$5,'Assistenti_Tecnici 2^ Pos.Ec.'!L108,IF(Foglio2!$J$3=Foglio2!$E$6,'Assistenti_Amm.vo 2^ Pos.Ec.'!L108,0))</f>
        <v>0</v>
      </c>
      <c r="O108" s="251"/>
      <c r="P108" s="252">
        <f>IF(Foglio2!$J$3=Foglio2!$E$5,'Assistenti_Tecnici 2^ Pos.Ec.'!N108,IF(Foglio2!$J$3=Foglio2!$E$6,'Assistenti_Amm.vo 2^ Pos.Ec.'!N108,0))</f>
        <v>0</v>
      </c>
      <c r="Q108" s="252">
        <f>IF(Foglio2!$J$3=Foglio2!$E$5,'Assistenti_Tecnici 2^ Pos.Ec.'!O108,IF(Foglio2!$J$3=Foglio2!$E$6,'Assistenti_Amm.vo 2^ Pos.Ec.'!O108,0))</f>
        <v>0</v>
      </c>
      <c r="R108" s="252">
        <f>IF(Foglio2!$J$3=Foglio2!$E$5,'Assistenti_Tecnici 2^ Pos.Ec.'!P108,IF(Foglio2!$J$3=Foglio2!$E$6,'Assistenti_Amm.vo 2^ Pos.Ec.'!P108,0))</f>
        <v>0</v>
      </c>
      <c r="S108" s="252">
        <f>IF(Foglio2!$J$3=Foglio2!$E$5,'Assistenti_Tecnici 2^ Pos.Ec.'!Q108,IF(Foglio2!$J$3=Foglio2!$E$6,'Assistenti_Amm.vo 2^ Pos.Ec.'!Q108,0))</f>
        <v>0</v>
      </c>
      <c r="T108" s="252">
        <f>IF(Foglio2!$J$3=Foglio2!$E$5,'Assistenti_Tecnici 2^ Pos.Ec.'!R108,IF(Foglio2!$J$3=Foglio2!$E$6,'Assistenti_Amm.vo 2^ Pos.Ec.'!R108,0))</f>
        <v>0</v>
      </c>
      <c r="U108" s="252">
        <f t="shared" ref="U108" si="263">(P108)/12*0.8</f>
        <v>0</v>
      </c>
      <c r="V108" s="252">
        <f t="shared" ref="V108" si="264">(P108+R108)/12*0.8</f>
        <v>0</v>
      </c>
      <c r="W108" s="253" t="str">
        <f t="shared" ref="W108" si="265">"Fascia Da "&amp;F108&amp;" a "&amp;F109&amp;" Decorrenza "&amp;DAY(C104)&amp;"/"&amp;MONTH(C104)&amp;"/"&amp;YEAR(C104)</f>
        <v>Fascia Da 9 a 14 Decorrenza 1/1/2009</v>
      </c>
    </row>
    <row r="109" spans="1:23" ht="9" customHeight="1" x14ac:dyDescent="0.2">
      <c r="B109" s="245">
        <f t="shared" si="238"/>
        <v>39819</v>
      </c>
      <c r="C109" s="377"/>
      <c r="D109" s="377"/>
      <c r="E109" s="254" t="s">
        <v>4</v>
      </c>
      <c r="F109" s="255">
        <v>14</v>
      </c>
      <c r="G109" s="256">
        <f t="shared" ref="G109:N109" si="266">G108*1936.27</f>
        <v>0</v>
      </c>
      <c r="H109" s="256">
        <f t="shared" si="266"/>
        <v>0</v>
      </c>
      <c r="I109" s="256">
        <f t="shared" si="266"/>
        <v>0</v>
      </c>
      <c r="J109" s="256">
        <f t="shared" si="266"/>
        <v>0</v>
      </c>
      <c r="K109" s="256">
        <f t="shared" si="266"/>
        <v>0</v>
      </c>
      <c r="L109" s="257">
        <f t="shared" si="266"/>
        <v>0</v>
      </c>
      <c r="M109" s="256">
        <f t="shared" si="266"/>
        <v>0</v>
      </c>
      <c r="N109" s="258">
        <f t="shared" si="266"/>
        <v>0</v>
      </c>
      <c r="O109" s="183"/>
      <c r="P109" s="184">
        <f t="shared" ref="P109:V109" si="267">P108*1936.27</f>
        <v>0</v>
      </c>
      <c r="Q109" s="184">
        <f t="shared" si="267"/>
        <v>0</v>
      </c>
      <c r="R109" s="184">
        <f t="shared" si="267"/>
        <v>0</v>
      </c>
      <c r="S109" s="184">
        <f t="shared" si="267"/>
        <v>0</v>
      </c>
      <c r="T109" s="184">
        <f t="shared" si="267"/>
        <v>0</v>
      </c>
      <c r="U109" s="184">
        <f t="shared" si="267"/>
        <v>0</v>
      </c>
      <c r="V109" s="184">
        <f t="shared" si="267"/>
        <v>0</v>
      </c>
    </row>
    <row r="110" spans="1:23" ht="12.75" customHeight="1" x14ac:dyDescent="0.2">
      <c r="A110" s="104">
        <f>IF(Foglio2!$J$7=1,TRUNC(V110,0),TRUNC(U110,0))</f>
        <v>0</v>
      </c>
      <c r="B110" s="245">
        <f t="shared" si="238"/>
        <v>39820</v>
      </c>
      <c r="C110" s="377"/>
      <c r="D110" s="377"/>
      <c r="E110" s="259" t="s">
        <v>3</v>
      </c>
      <c r="F110" s="260">
        <v>15</v>
      </c>
      <c r="G110" s="248">
        <f>IF(Foglio2!$J$3=Foglio2!$E$5,'Assistenti_Tecnici 2^ Pos.Ec.'!E110,IF(Foglio2!$J$3=Foglio2!$E$6,'Assistenti_Amm.vo 2^ Pos.Ec.'!E110,0))</f>
        <v>0</v>
      </c>
      <c r="H110" s="248">
        <f>IF(Foglio2!$J$3=Foglio2!$E$5,'Assistenti_Tecnici 2^ Pos.Ec.'!F110,IF(Foglio2!$J$3=Foglio2!$E$6,'Assistenti_Amm.vo 2^ Pos.Ec.'!F110,0))</f>
        <v>0</v>
      </c>
      <c r="I110" s="248">
        <f>IF(Foglio2!$J$3=Foglio2!$E$5,'Assistenti_Tecnici 2^ Pos.Ec.'!G110,IF(Foglio2!$J$3=Foglio2!$E$6,'Assistenti_Amm.vo 2^ Pos.Ec.'!G110,0))</f>
        <v>0</v>
      </c>
      <c r="J110" s="248">
        <f>IF(Foglio2!$J$3=Foglio2!$E$5,'Assistenti_Tecnici 2^ Pos.Ec.'!H110,IF(Foglio2!$J$3=Foglio2!$E$6,'Assistenti_Amm.vo 2^ Pos.Ec.'!H110,0))</f>
        <v>0</v>
      </c>
      <c r="K110" s="248">
        <f>IF(Foglio2!$J$3=Foglio2!$E$5,'Assistenti_Tecnici 2^ Pos.Ec.'!I110,IF(Foglio2!$J$3=Foglio2!$E$6,'Assistenti_Amm.vo 2^ Pos.Ec.'!I110,0))</f>
        <v>0</v>
      </c>
      <c r="L110" s="248">
        <f>IF(Foglio2!$J$3=Foglio2!$E$5,'Assistenti_Tecnici 2^ Pos.Ec.'!J110,IF(Foglio2!$J$3=Foglio2!$E$6,'Assistenti_Amm.vo 2^ Pos.Ec.'!J110,0))</f>
        <v>0</v>
      </c>
      <c r="M110" s="249">
        <f>IF(Foglio2!$J$3=Foglio2!$E$5,'Assistenti_Tecnici 2^ Pos.Ec.'!K110,IF(Foglio2!$J$3=Foglio2!$E$6,'Assistenti_Amm.vo 2^ Pos.Ec.'!K110,0))</f>
        <v>0</v>
      </c>
      <c r="N110" s="250">
        <f>IF(Foglio2!$J$3=Foglio2!$E$5,'Assistenti_Tecnici 2^ Pos.Ec.'!L110,IF(Foglio2!$J$3=Foglio2!$E$6,'Assistenti_Amm.vo 2^ Pos.Ec.'!L110,0))</f>
        <v>0</v>
      </c>
      <c r="O110" s="251"/>
      <c r="P110" s="252">
        <f>IF(Foglio2!$J$3=Foglio2!$E$5,'Assistenti_Tecnici 2^ Pos.Ec.'!N110,IF(Foglio2!$J$3=Foglio2!$E$6,'Assistenti_Amm.vo 2^ Pos.Ec.'!N110,0))</f>
        <v>0</v>
      </c>
      <c r="Q110" s="252">
        <f>IF(Foglio2!$J$3=Foglio2!$E$5,'Assistenti_Tecnici 2^ Pos.Ec.'!O110,IF(Foglio2!$J$3=Foglio2!$E$6,'Assistenti_Amm.vo 2^ Pos.Ec.'!O110,0))</f>
        <v>0</v>
      </c>
      <c r="R110" s="252">
        <f>IF(Foglio2!$J$3=Foglio2!$E$5,'Assistenti_Tecnici 2^ Pos.Ec.'!P110,IF(Foglio2!$J$3=Foglio2!$E$6,'Assistenti_Amm.vo 2^ Pos.Ec.'!P110,0))</f>
        <v>0</v>
      </c>
      <c r="S110" s="252">
        <f>IF(Foglio2!$J$3=Foglio2!$E$5,'Assistenti_Tecnici 2^ Pos.Ec.'!Q110,IF(Foglio2!$J$3=Foglio2!$E$6,'Assistenti_Amm.vo 2^ Pos.Ec.'!Q110,0))</f>
        <v>0</v>
      </c>
      <c r="T110" s="252">
        <f>IF(Foglio2!$J$3=Foglio2!$E$5,'Assistenti_Tecnici 2^ Pos.Ec.'!R110,IF(Foglio2!$J$3=Foglio2!$E$6,'Assistenti_Amm.vo 2^ Pos.Ec.'!R110,0))</f>
        <v>0</v>
      </c>
      <c r="U110" s="252">
        <f t="shared" ref="U110" si="268">(P110)/12*0.8</f>
        <v>0</v>
      </c>
      <c r="V110" s="252">
        <f t="shared" ref="V110" si="269">(P110+R110)/12*0.8</f>
        <v>0</v>
      </c>
      <c r="W110" s="253" t="str">
        <f t="shared" ref="W110" si="270">"Fascia Da "&amp;F110&amp;" a "&amp;F111&amp;" Decorrenza "&amp;DAY(C104)&amp;"/"&amp;MONTH(C104)&amp;"/"&amp;YEAR(C104)</f>
        <v>Fascia Da 15 a 20 Decorrenza 1/1/2009</v>
      </c>
    </row>
    <row r="111" spans="1:23" ht="9" customHeight="1" x14ac:dyDescent="0.2">
      <c r="B111" s="245">
        <f t="shared" si="238"/>
        <v>39821</v>
      </c>
      <c r="C111" s="377"/>
      <c r="D111" s="377"/>
      <c r="E111" s="254" t="s">
        <v>4</v>
      </c>
      <c r="F111" s="255">
        <v>20</v>
      </c>
      <c r="G111" s="256">
        <f t="shared" ref="G111:N111" si="271">G110*1936.27</f>
        <v>0</v>
      </c>
      <c r="H111" s="256">
        <f t="shared" si="271"/>
        <v>0</v>
      </c>
      <c r="I111" s="256">
        <f t="shared" si="271"/>
        <v>0</v>
      </c>
      <c r="J111" s="256">
        <f t="shared" si="271"/>
        <v>0</v>
      </c>
      <c r="K111" s="256">
        <f t="shared" si="271"/>
        <v>0</v>
      </c>
      <c r="L111" s="257">
        <f t="shared" si="271"/>
        <v>0</v>
      </c>
      <c r="M111" s="256">
        <f t="shared" si="271"/>
        <v>0</v>
      </c>
      <c r="N111" s="258">
        <f t="shared" si="271"/>
        <v>0</v>
      </c>
      <c r="O111" s="183"/>
      <c r="P111" s="184">
        <f t="shared" ref="P111:V111" si="272">P110*1936.27</f>
        <v>0</v>
      </c>
      <c r="Q111" s="184">
        <f t="shared" si="272"/>
        <v>0</v>
      </c>
      <c r="R111" s="184">
        <f t="shared" si="272"/>
        <v>0</v>
      </c>
      <c r="S111" s="184">
        <f t="shared" si="272"/>
        <v>0</v>
      </c>
      <c r="T111" s="184">
        <f t="shared" si="272"/>
        <v>0</v>
      </c>
      <c r="U111" s="184">
        <f t="shared" si="272"/>
        <v>0</v>
      </c>
      <c r="V111" s="184">
        <f t="shared" si="272"/>
        <v>0</v>
      </c>
    </row>
    <row r="112" spans="1:23" ht="12.75" customHeight="1" x14ac:dyDescent="0.2">
      <c r="A112" s="104">
        <f>IF(Foglio2!$J$7=1,TRUNC(V112,0),TRUNC(U112,0))</f>
        <v>0</v>
      </c>
      <c r="B112" s="245">
        <f t="shared" si="238"/>
        <v>39822</v>
      </c>
      <c r="C112" s="377"/>
      <c r="D112" s="377"/>
      <c r="E112" s="259" t="s">
        <v>3</v>
      </c>
      <c r="F112" s="260">
        <v>21</v>
      </c>
      <c r="G112" s="248">
        <f>IF(Foglio2!$J$3=Foglio2!$E$5,'Assistenti_Tecnici 2^ Pos.Ec.'!E112,IF(Foglio2!$J$3=Foglio2!$E$6,'Assistenti_Amm.vo 2^ Pos.Ec.'!E112,0))</f>
        <v>0</v>
      </c>
      <c r="H112" s="248">
        <f>IF(Foglio2!$J$3=Foglio2!$E$5,'Assistenti_Tecnici 2^ Pos.Ec.'!F112,IF(Foglio2!$J$3=Foglio2!$E$6,'Assistenti_Amm.vo 2^ Pos.Ec.'!F112,0))</f>
        <v>0</v>
      </c>
      <c r="I112" s="248">
        <f>IF(Foglio2!$J$3=Foglio2!$E$5,'Assistenti_Tecnici 2^ Pos.Ec.'!G112,IF(Foglio2!$J$3=Foglio2!$E$6,'Assistenti_Amm.vo 2^ Pos.Ec.'!G112,0))</f>
        <v>0</v>
      </c>
      <c r="J112" s="248">
        <f>IF(Foglio2!$J$3=Foglio2!$E$5,'Assistenti_Tecnici 2^ Pos.Ec.'!H112,IF(Foglio2!$J$3=Foglio2!$E$6,'Assistenti_Amm.vo 2^ Pos.Ec.'!H112,0))</f>
        <v>0</v>
      </c>
      <c r="K112" s="248">
        <f>IF(Foglio2!$J$3=Foglio2!$E$5,'Assistenti_Tecnici 2^ Pos.Ec.'!I112,IF(Foglio2!$J$3=Foglio2!$E$6,'Assistenti_Amm.vo 2^ Pos.Ec.'!I112,0))</f>
        <v>0</v>
      </c>
      <c r="L112" s="248">
        <f>IF(Foglio2!$J$3=Foglio2!$E$5,'Assistenti_Tecnici 2^ Pos.Ec.'!J112,IF(Foglio2!$J$3=Foglio2!$E$6,'Assistenti_Amm.vo 2^ Pos.Ec.'!J112,0))</f>
        <v>0</v>
      </c>
      <c r="M112" s="249">
        <f>IF(Foglio2!$J$3=Foglio2!$E$5,'Assistenti_Tecnici 2^ Pos.Ec.'!K112,IF(Foglio2!$J$3=Foglio2!$E$6,'Assistenti_Amm.vo 2^ Pos.Ec.'!K112,0))</f>
        <v>0</v>
      </c>
      <c r="N112" s="250">
        <f>IF(Foglio2!$J$3=Foglio2!$E$5,'Assistenti_Tecnici 2^ Pos.Ec.'!L112,IF(Foglio2!$J$3=Foglio2!$E$6,'Assistenti_Amm.vo 2^ Pos.Ec.'!L112,0))</f>
        <v>0</v>
      </c>
      <c r="O112" s="251"/>
      <c r="P112" s="252">
        <f>IF(Foglio2!$J$3=Foglio2!$E$5,'Assistenti_Tecnici 2^ Pos.Ec.'!N112,IF(Foglio2!$J$3=Foglio2!$E$6,'Assistenti_Amm.vo 2^ Pos.Ec.'!N112,0))</f>
        <v>0</v>
      </c>
      <c r="Q112" s="252">
        <f>IF(Foglio2!$J$3=Foglio2!$E$5,'Assistenti_Tecnici 2^ Pos.Ec.'!O112,IF(Foglio2!$J$3=Foglio2!$E$6,'Assistenti_Amm.vo 2^ Pos.Ec.'!O112,0))</f>
        <v>0</v>
      </c>
      <c r="R112" s="252">
        <f>IF(Foglio2!$J$3=Foglio2!$E$5,'Assistenti_Tecnici 2^ Pos.Ec.'!P112,IF(Foglio2!$J$3=Foglio2!$E$6,'Assistenti_Amm.vo 2^ Pos.Ec.'!P112,0))</f>
        <v>0</v>
      </c>
      <c r="S112" s="252">
        <f>IF(Foglio2!$J$3=Foglio2!$E$5,'Assistenti_Tecnici 2^ Pos.Ec.'!Q112,IF(Foglio2!$J$3=Foglio2!$E$6,'Assistenti_Amm.vo 2^ Pos.Ec.'!Q112,0))</f>
        <v>0</v>
      </c>
      <c r="T112" s="252">
        <f>IF(Foglio2!$J$3=Foglio2!$E$5,'Assistenti_Tecnici 2^ Pos.Ec.'!R112,IF(Foglio2!$J$3=Foglio2!$E$6,'Assistenti_Amm.vo 2^ Pos.Ec.'!R112,0))</f>
        <v>0</v>
      </c>
      <c r="U112" s="252">
        <f t="shared" ref="U112" si="273">(P112)/12*0.8</f>
        <v>0</v>
      </c>
      <c r="V112" s="252">
        <f t="shared" ref="V112" si="274">(P112+R112)/12*0.8</f>
        <v>0</v>
      </c>
      <c r="W112" s="253" t="str">
        <f t="shared" ref="W112" si="275">"Fascia Da "&amp;F112&amp;" a "&amp;F113&amp;" Decorrenza "&amp;DAY(C104)&amp;"/"&amp;MONTH(C104)&amp;"/"&amp;YEAR(C104)</f>
        <v>Fascia Da 21 a 27 Decorrenza 1/1/2009</v>
      </c>
    </row>
    <row r="113" spans="1:23" ht="9" customHeight="1" x14ac:dyDescent="0.2">
      <c r="B113" s="245">
        <f t="shared" si="238"/>
        <v>39823</v>
      </c>
      <c r="C113" s="377"/>
      <c r="D113" s="377"/>
      <c r="E113" s="254" t="s">
        <v>4</v>
      </c>
      <c r="F113" s="255">
        <v>27</v>
      </c>
      <c r="G113" s="256">
        <f t="shared" ref="G113:N113" si="276">G112*1936.27</f>
        <v>0</v>
      </c>
      <c r="H113" s="256">
        <f t="shared" si="276"/>
        <v>0</v>
      </c>
      <c r="I113" s="256">
        <f t="shared" si="276"/>
        <v>0</v>
      </c>
      <c r="J113" s="256">
        <f t="shared" si="276"/>
        <v>0</v>
      </c>
      <c r="K113" s="256">
        <f t="shared" si="276"/>
        <v>0</v>
      </c>
      <c r="L113" s="257">
        <f t="shared" si="276"/>
        <v>0</v>
      </c>
      <c r="M113" s="256">
        <f t="shared" si="276"/>
        <v>0</v>
      </c>
      <c r="N113" s="258">
        <f t="shared" si="276"/>
        <v>0</v>
      </c>
      <c r="O113" s="183"/>
      <c r="P113" s="184">
        <f t="shared" ref="P113:V113" si="277">P112*1936.27</f>
        <v>0</v>
      </c>
      <c r="Q113" s="184">
        <f t="shared" si="277"/>
        <v>0</v>
      </c>
      <c r="R113" s="184">
        <f t="shared" si="277"/>
        <v>0</v>
      </c>
      <c r="S113" s="184">
        <f t="shared" si="277"/>
        <v>0</v>
      </c>
      <c r="T113" s="184">
        <f t="shared" si="277"/>
        <v>0</v>
      </c>
      <c r="U113" s="184">
        <f t="shared" si="277"/>
        <v>0</v>
      </c>
      <c r="V113" s="184">
        <f t="shared" si="277"/>
        <v>0</v>
      </c>
    </row>
    <row r="114" spans="1:23" ht="12.75" customHeight="1" x14ac:dyDescent="0.2">
      <c r="A114" s="104">
        <f>IF(Foglio2!$J$7=1,TRUNC(V114,0),TRUNC(U114,0))</f>
        <v>0</v>
      </c>
      <c r="B114" s="245">
        <f t="shared" si="238"/>
        <v>39824</v>
      </c>
      <c r="C114" s="377"/>
      <c r="D114" s="377"/>
      <c r="E114" s="259" t="s">
        <v>3</v>
      </c>
      <c r="F114" s="260">
        <v>28</v>
      </c>
      <c r="G114" s="248">
        <f>IF(Foglio2!$J$3=Foglio2!$E$5,'Assistenti_Tecnici 2^ Pos.Ec.'!E114,IF(Foglio2!$J$3=Foglio2!$E$6,'Assistenti_Amm.vo 2^ Pos.Ec.'!E114,0))</f>
        <v>0</v>
      </c>
      <c r="H114" s="248">
        <f>IF(Foglio2!$J$3=Foglio2!$E$5,'Assistenti_Tecnici 2^ Pos.Ec.'!F114,IF(Foglio2!$J$3=Foglio2!$E$6,'Assistenti_Amm.vo 2^ Pos.Ec.'!F114,0))</f>
        <v>0</v>
      </c>
      <c r="I114" s="248">
        <f>IF(Foglio2!$J$3=Foglio2!$E$5,'Assistenti_Tecnici 2^ Pos.Ec.'!G114,IF(Foglio2!$J$3=Foglio2!$E$6,'Assistenti_Amm.vo 2^ Pos.Ec.'!G114,0))</f>
        <v>0</v>
      </c>
      <c r="J114" s="248">
        <f>IF(Foglio2!$J$3=Foglio2!$E$5,'Assistenti_Tecnici 2^ Pos.Ec.'!H114,IF(Foglio2!$J$3=Foglio2!$E$6,'Assistenti_Amm.vo 2^ Pos.Ec.'!H114,0))</f>
        <v>0</v>
      </c>
      <c r="K114" s="248">
        <f>IF(Foglio2!$J$3=Foglio2!$E$5,'Assistenti_Tecnici 2^ Pos.Ec.'!I114,IF(Foglio2!$J$3=Foglio2!$E$6,'Assistenti_Amm.vo 2^ Pos.Ec.'!I114,0))</f>
        <v>0</v>
      </c>
      <c r="L114" s="248">
        <f>IF(Foglio2!$J$3=Foglio2!$E$5,'Assistenti_Tecnici 2^ Pos.Ec.'!J114,IF(Foglio2!$J$3=Foglio2!$E$6,'Assistenti_Amm.vo 2^ Pos.Ec.'!J114,0))</f>
        <v>0</v>
      </c>
      <c r="M114" s="249">
        <f>IF(Foglio2!$J$3=Foglio2!$E$5,'Assistenti_Tecnici 2^ Pos.Ec.'!K114,IF(Foglio2!$J$3=Foglio2!$E$6,'Assistenti_Amm.vo 2^ Pos.Ec.'!K114,0))</f>
        <v>0</v>
      </c>
      <c r="N114" s="250">
        <f>IF(Foglio2!$J$3=Foglio2!$E$5,'Assistenti_Tecnici 2^ Pos.Ec.'!L114,IF(Foglio2!$J$3=Foglio2!$E$6,'Assistenti_Amm.vo 2^ Pos.Ec.'!L114,0))</f>
        <v>0</v>
      </c>
      <c r="O114" s="251"/>
      <c r="P114" s="252">
        <f>IF(Foglio2!$J$3=Foglio2!$E$5,'Assistenti_Tecnici 2^ Pos.Ec.'!N114,IF(Foglio2!$J$3=Foglio2!$E$6,'Assistenti_Amm.vo 2^ Pos.Ec.'!N114,0))</f>
        <v>0</v>
      </c>
      <c r="Q114" s="252">
        <f>IF(Foglio2!$J$3=Foglio2!$E$5,'Assistenti_Tecnici 2^ Pos.Ec.'!O114,IF(Foglio2!$J$3=Foglio2!$E$6,'Assistenti_Amm.vo 2^ Pos.Ec.'!O114,0))</f>
        <v>0</v>
      </c>
      <c r="R114" s="252">
        <f>IF(Foglio2!$J$3=Foglio2!$E$5,'Assistenti_Tecnici 2^ Pos.Ec.'!P114,IF(Foglio2!$J$3=Foglio2!$E$6,'Assistenti_Amm.vo 2^ Pos.Ec.'!P114,0))</f>
        <v>0</v>
      </c>
      <c r="S114" s="252">
        <f>IF(Foglio2!$J$3=Foglio2!$E$5,'Assistenti_Tecnici 2^ Pos.Ec.'!Q114,IF(Foglio2!$J$3=Foglio2!$E$6,'Assistenti_Amm.vo 2^ Pos.Ec.'!Q114,0))</f>
        <v>0</v>
      </c>
      <c r="T114" s="252">
        <f>IF(Foglio2!$J$3=Foglio2!$E$5,'Assistenti_Tecnici 2^ Pos.Ec.'!R114,IF(Foglio2!$J$3=Foglio2!$E$6,'Assistenti_Amm.vo 2^ Pos.Ec.'!R114,0))</f>
        <v>0</v>
      </c>
      <c r="U114" s="252">
        <f t="shared" ref="U114" si="278">(P114)/12*0.8</f>
        <v>0</v>
      </c>
      <c r="V114" s="252">
        <f t="shared" ref="V114" si="279">(P114+R114)/12*0.8</f>
        <v>0</v>
      </c>
      <c r="W114" s="253" t="str">
        <f t="shared" ref="W114" si="280">"Fascia Da "&amp;F114&amp;" a "&amp;F115&amp;" Decorrenza "&amp;DAY(C104)&amp;"/"&amp;MONTH(C104)&amp;"/"&amp;YEAR(C104)</f>
        <v>Fascia Da 28 a 34 Decorrenza 1/1/2009</v>
      </c>
    </row>
    <row r="115" spans="1:23" ht="9" customHeight="1" x14ac:dyDescent="0.2">
      <c r="B115" s="245">
        <f t="shared" si="238"/>
        <v>39825</v>
      </c>
      <c r="C115" s="377"/>
      <c r="D115" s="377"/>
      <c r="E115" s="254" t="s">
        <v>4</v>
      </c>
      <c r="F115" s="255">
        <v>34</v>
      </c>
      <c r="G115" s="256">
        <f t="shared" ref="G115:N115" si="281">G114*1936.27</f>
        <v>0</v>
      </c>
      <c r="H115" s="256">
        <f t="shared" si="281"/>
        <v>0</v>
      </c>
      <c r="I115" s="256">
        <f t="shared" si="281"/>
        <v>0</v>
      </c>
      <c r="J115" s="256">
        <f t="shared" si="281"/>
        <v>0</v>
      </c>
      <c r="K115" s="256">
        <f t="shared" si="281"/>
        <v>0</v>
      </c>
      <c r="L115" s="257">
        <f t="shared" si="281"/>
        <v>0</v>
      </c>
      <c r="M115" s="256">
        <f t="shared" si="281"/>
        <v>0</v>
      </c>
      <c r="N115" s="258">
        <f t="shared" si="281"/>
        <v>0</v>
      </c>
      <c r="O115" s="183"/>
      <c r="P115" s="184">
        <f t="shared" ref="P115:V115" si="282">P114*1936.27</f>
        <v>0</v>
      </c>
      <c r="Q115" s="184">
        <f t="shared" si="282"/>
        <v>0</v>
      </c>
      <c r="R115" s="184">
        <f t="shared" si="282"/>
        <v>0</v>
      </c>
      <c r="S115" s="184">
        <f t="shared" si="282"/>
        <v>0</v>
      </c>
      <c r="T115" s="184">
        <f t="shared" si="282"/>
        <v>0</v>
      </c>
      <c r="U115" s="184">
        <f t="shared" si="282"/>
        <v>0</v>
      </c>
      <c r="V115" s="184">
        <f t="shared" si="282"/>
        <v>0</v>
      </c>
    </row>
    <row r="116" spans="1:23" ht="12.75" customHeight="1" x14ac:dyDescent="0.2">
      <c r="A116" s="104">
        <f>IF(Foglio2!$J$7=1,TRUNC(V116,0),TRUNC(U116,0))</f>
        <v>0</v>
      </c>
      <c r="B116" s="245">
        <f t="shared" si="238"/>
        <v>39826</v>
      </c>
      <c r="C116" s="377"/>
      <c r="D116" s="377"/>
      <c r="E116" s="259" t="s">
        <v>3</v>
      </c>
      <c r="F116" s="260">
        <v>35</v>
      </c>
      <c r="G116" s="248">
        <f>IF(Foglio2!$J$3=Foglio2!$E$5,'Assistenti_Tecnici 2^ Pos.Ec.'!E116,IF(Foglio2!$J$3=Foglio2!$E$6,'Assistenti_Amm.vo 2^ Pos.Ec.'!E116,0))</f>
        <v>0</v>
      </c>
      <c r="H116" s="248">
        <f>IF(Foglio2!$J$3=Foglio2!$E$5,'Assistenti_Tecnici 2^ Pos.Ec.'!F116,IF(Foglio2!$J$3=Foglio2!$E$6,'Assistenti_Amm.vo 2^ Pos.Ec.'!F116,0))</f>
        <v>0</v>
      </c>
      <c r="I116" s="248">
        <f>IF(Foglio2!$J$3=Foglio2!$E$5,'Assistenti_Tecnici 2^ Pos.Ec.'!G116,IF(Foglio2!$J$3=Foglio2!$E$6,'Assistenti_Amm.vo 2^ Pos.Ec.'!G116,0))</f>
        <v>0</v>
      </c>
      <c r="J116" s="248">
        <f>IF(Foglio2!$J$3=Foglio2!$E$5,'Assistenti_Tecnici 2^ Pos.Ec.'!H116,IF(Foglio2!$J$3=Foglio2!$E$6,'Assistenti_Amm.vo 2^ Pos.Ec.'!H116,0))</f>
        <v>0</v>
      </c>
      <c r="K116" s="248">
        <f>IF(Foglio2!$J$3=Foglio2!$E$5,'Assistenti_Tecnici 2^ Pos.Ec.'!I116,IF(Foglio2!$J$3=Foglio2!$E$6,'Assistenti_Amm.vo 2^ Pos.Ec.'!I116,0))</f>
        <v>0</v>
      </c>
      <c r="L116" s="248">
        <f>IF(Foglio2!$J$3=Foglio2!$E$5,'Assistenti_Tecnici 2^ Pos.Ec.'!J116,IF(Foglio2!$J$3=Foglio2!$E$6,'Assistenti_Amm.vo 2^ Pos.Ec.'!J116,0))</f>
        <v>0</v>
      </c>
      <c r="M116" s="249">
        <f>IF(Foglio2!$J$3=Foglio2!$E$5,'Assistenti_Tecnici 2^ Pos.Ec.'!K116,IF(Foglio2!$J$3=Foglio2!$E$6,'Assistenti_Amm.vo 2^ Pos.Ec.'!K116,0))</f>
        <v>0</v>
      </c>
      <c r="N116" s="250">
        <f>IF(Foglio2!$J$3=Foglio2!$E$5,'Assistenti_Tecnici 2^ Pos.Ec.'!L116,IF(Foglio2!$J$3=Foglio2!$E$6,'Assistenti_Amm.vo 2^ Pos.Ec.'!L116,0))</f>
        <v>0</v>
      </c>
      <c r="O116" s="251"/>
      <c r="P116" s="252">
        <f>IF(Foglio2!$J$3=Foglio2!$E$5,'Assistenti_Tecnici 2^ Pos.Ec.'!N116,IF(Foglio2!$J$3=Foglio2!$E$6,'Assistenti_Amm.vo 2^ Pos.Ec.'!N116,0))</f>
        <v>0</v>
      </c>
      <c r="Q116" s="252">
        <f>IF(Foglio2!$J$3=Foglio2!$E$5,'Assistenti_Tecnici 2^ Pos.Ec.'!O116,IF(Foglio2!$J$3=Foglio2!$E$6,'Assistenti_Amm.vo 2^ Pos.Ec.'!O116,0))</f>
        <v>0</v>
      </c>
      <c r="R116" s="252">
        <f>IF(Foglio2!$J$3=Foglio2!$E$5,'Assistenti_Tecnici 2^ Pos.Ec.'!P116,IF(Foglio2!$J$3=Foglio2!$E$6,'Assistenti_Amm.vo 2^ Pos.Ec.'!P116,0))</f>
        <v>0</v>
      </c>
      <c r="S116" s="252">
        <f>IF(Foglio2!$J$3=Foglio2!$E$5,'Assistenti_Tecnici 2^ Pos.Ec.'!Q116,IF(Foglio2!$J$3=Foglio2!$E$6,'Assistenti_Amm.vo 2^ Pos.Ec.'!Q116,0))</f>
        <v>0</v>
      </c>
      <c r="T116" s="252">
        <f>IF(Foglio2!$J$3=Foglio2!$E$5,'Assistenti_Tecnici 2^ Pos.Ec.'!R116,IF(Foglio2!$J$3=Foglio2!$E$6,'Assistenti_Amm.vo 2^ Pos.Ec.'!R116,0))</f>
        <v>0</v>
      </c>
      <c r="U116" s="252">
        <f t="shared" ref="U116" si="283">(P116)/12*0.8</f>
        <v>0</v>
      </c>
      <c r="V116" s="252">
        <f t="shared" ref="V116" si="284">(P116+R116)/12*0.8</f>
        <v>0</v>
      </c>
      <c r="W116" s="253" t="str">
        <f t="shared" ref="W116" si="285">"Fascia Da "&amp;F116&amp;" a "&amp;F117&amp;" Decorrenza "&amp;DAY(C104)&amp;"/"&amp;MONTH(C104)&amp;"/"&amp;YEAR(C104)</f>
        <v>Fascia Da 35 a  Decorrenza 1/1/2009</v>
      </c>
    </row>
    <row r="117" spans="1:23" ht="9" customHeight="1" x14ac:dyDescent="0.2">
      <c r="B117" s="245">
        <f t="shared" si="238"/>
        <v>39827</v>
      </c>
      <c r="C117" s="378"/>
      <c r="D117" s="378"/>
      <c r="E117" s="264" t="s">
        <v>4</v>
      </c>
      <c r="F117" s="265"/>
      <c r="G117" s="256">
        <f t="shared" ref="G117:N117" si="286">G116*1936.27</f>
        <v>0</v>
      </c>
      <c r="H117" s="256">
        <f t="shared" si="286"/>
        <v>0</v>
      </c>
      <c r="I117" s="256">
        <f t="shared" si="286"/>
        <v>0</v>
      </c>
      <c r="J117" s="256">
        <f t="shared" si="286"/>
        <v>0</v>
      </c>
      <c r="K117" s="256">
        <f t="shared" si="286"/>
        <v>0</v>
      </c>
      <c r="L117" s="257">
        <f t="shared" si="286"/>
        <v>0</v>
      </c>
      <c r="M117" s="256">
        <f t="shared" si="286"/>
        <v>0</v>
      </c>
      <c r="N117" s="258">
        <f t="shared" si="286"/>
        <v>0</v>
      </c>
      <c r="O117" s="183"/>
      <c r="P117" s="184">
        <f t="shared" ref="P117:V117" si="287">P116*1936.27</f>
        <v>0</v>
      </c>
      <c r="Q117" s="184">
        <f t="shared" si="287"/>
        <v>0</v>
      </c>
      <c r="R117" s="184">
        <f t="shared" si="287"/>
        <v>0</v>
      </c>
      <c r="S117" s="184">
        <f t="shared" si="287"/>
        <v>0</v>
      </c>
      <c r="T117" s="184">
        <f t="shared" si="287"/>
        <v>0</v>
      </c>
      <c r="U117" s="184">
        <f t="shared" si="287"/>
        <v>0</v>
      </c>
      <c r="V117" s="184">
        <f t="shared" si="287"/>
        <v>0</v>
      </c>
    </row>
    <row r="118" spans="1:23" ht="12.75" customHeight="1" x14ac:dyDescent="0.2">
      <c r="A118" s="104">
        <f>IF(Foglio2!$J$7=1,TRUNC(V118,0),TRUNC(U118,0))</f>
        <v>0</v>
      </c>
      <c r="B118" s="245">
        <f t="shared" ref="B118" si="288">C120</f>
        <v>40269</v>
      </c>
      <c r="C118" s="375">
        <v>40269</v>
      </c>
      <c r="D118" s="375">
        <v>40359</v>
      </c>
      <c r="E118" s="246" t="s">
        <v>3</v>
      </c>
      <c r="F118" s="247">
        <v>0</v>
      </c>
      <c r="G118" s="248">
        <f>IF(Foglio2!$J$3=Foglio2!$E$5,'Assistenti_Tecnici 2^ Pos.Ec.'!E118,IF(Foglio2!$J$3=Foglio2!$E$6,'Assistenti_Amm.vo 2^ Pos.Ec.'!E118,0))</f>
        <v>0</v>
      </c>
      <c r="H118" s="248">
        <f>IF(Foglio2!$J$3=Foglio2!$E$5,'Assistenti_Tecnici 2^ Pos.Ec.'!F118,IF(Foglio2!$J$3=Foglio2!$E$6,'Assistenti_Amm.vo 2^ Pos.Ec.'!F118,0))</f>
        <v>0</v>
      </c>
      <c r="I118" s="248">
        <f>IF(Foglio2!$J$3=Foglio2!$E$5,'Assistenti_Tecnici 2^ Pos.Ec.'!G118,IF(Foglio2!$J$3=Foglio2!$E$6,'Assistenti_Amm.vo 2^ Pos.Ec.'!G118,0))</f>
        <v>0</v>
      </c>
      <c r="J118" s="248">
        <f>IF(Foglio2!$J$3=Foglio2!$E$5,'Assistenti_Tecnici 2^ Pos.Ec.'!H118,IF(Foglio2!$J$3=Foglio2!$E$6,'Assistenti_Amm.vo 2^ Pos.Ec.'!H118,0))</f>
        <v>0</v>
      </c>
      <c r="K118" s="248">
        <f>IF(Foglio2!$J$3=Foglio2!$E$5,'Assistenti_Tecnici 2^ Pos.Ec.'!I118,IF(Foglio2!$J$3=Foglio2!$E$6,'Assistenti_Amm.vo 2^ Pos.Ec.'!I118,0))</f>
        <v>0</v>
      </c>
      <c r="L118" s="248">
        <f>IF(Foglio2!$J$3=Foglio2!$E$5,'Assistenti_Tecnici 2^ Pos.Ec.'!J118,IF(Foglio2!$J$3=Foglio2!$E$6,'Assistenti_Amm.vo 2^ Pos.Ec.'!J118,0))</f>
        <v>0</v>
      </c>
      <c r="M118" s="249">
        <f>IF(Foglio2!$J$3=Foglio2!$E$5,'Assistenti_Tecnici 2^ Pos.Ec.'!K118,IF(Foglio2!$J$3=Foglio2!$E$6,'Assistenti_Amm.vo 2^ Pos.Ec.'!K118,0))</f>
        <v>0</v>
      </c>
      <c r="N118" s="250">
        <f>IF(Foglio2!$J$3=Foglio2!$E$5,'Assistenti_Tecnici 2^ Pos.Ec.'!L118,IF(Foglio2!$J$3=Foglio2!$E$6,'Assistenti_Amm.vo 2^ Pos.Ec.'!L118,0))</f>
        <v>0</v>
      </c>
      <c r="O118" s="251"/>
      <c r="P118" s="252">
        <f>IF(Foglio2!$J$3=Foglio2!$E$5,'Assistenti_Tecnici 2^ Pos.Ec.'!N118,IF(Foglio2!$J$3=Foglio2!$E$6,'Assistenti_Amm.vo 2^ Pos.Ec.'!N118,0))</f>
        <v>0</v>
      </c>
      <c r="Q118" s="252">
        <f>IF(Foglio2!$J$3=Foglio2!$E$5,'Assistenti_Tecnici 2^ Pos.Ec.'!O118,IF(Foglio2!$J$3=Foglio2!$E$6,'Assistenti_Amm.vo 2^ Pos.Ec.'!O118,0))</f>
        <v>0</v>
      </c>
      <c r="R118" s="252">
        <f>IF(Foglio2!$J$3=Foglio2!$E$5,'Assistenti_Tecnici 2^ Pos.Ec.'!P118,IF(Foglio2!$J$3=Foglio2!$E$6,'Assistenti_Amm.vo 2^ Pos.Ec.'!P118,0))</f>
        <v>0</v>
      </c>
      <c r="S118" s="252">
        <f>IF(Foglio2!$J$3=Foglio2!$E$5,'Assistenti_Tecnici 2^ Pos.Ec.'!Q118,IF(Foglio2!$J$3=Foglio2!$E$6,'Assistenti_Amm.vo 2^ Pos.Ec.'!Q118,0))</f>
        <v>0</v>
      </c>
      <c r="T118" s="252">
        <f>IF(Foglio2!$J$3=Foglio2!$E$5,'Assistenti_Tecnici 2^ Pos.Ec.'!R118,IF(Foglio2!$J$3=Foglio2!$E$6,'Assistenti_Amm.vo 2^ Pos.Ec.'!R118,0))</f>
        <v>0</v>
      </c>
      <c r="U118" s="252">
        <f t="shared" ref="U118" si="289">(P118)/12*0.8</f>
        <v>0</v>
      </c>
      <c r="V118" s="252">
        <f t="shared" ref="V118" si="290">(P118+R118)/12*0.8</f>
        <v>0</v>
      </c>
      <c r="W118" s="253" t="str">
        <f t="shared" ref="W118" si="291">"Fascia Da "&amp;F118&amp;" a "&amp;F119&amp;" Decorrenza "&amp;DAY(C118)&amp;"/"&amp;MONTH(C118)&amp;"/"&amp;YEAR(C118)</f>
        <v>Fascia Da 0 a 2 Decorrenza 1/4/2010</v>
      </c>
    </row>
    <row r="119" spans="1:23" ht="9" customHeight="1" x14ac:dyDescent="0.2">
      <c r="B119" s="245">
        <f t="shared" ref="B119" si="292">B118+1</f>
        <v>40270</v>
      </c>
      <c r="C119" s="376"/>
      <c r="D119" s="376"/>
      <c r="E119" s="254" t="s">
        <v>4</v>
      </c>
      <c r="F119" s="255">
        <v>2</v>
      </c>
      <c r="G119" s="256">
        <f t="shared" ref="G119:N119" si="293">G118*1936.27</f>
        <v>0</v>
      </c>
      <c r="H119" s="256">
        <f t="shared" si="293"/>
        <v>0</v>
      </c>
      <c r="I119" s="256">
        <f t="shared" si="293"/>
        <v>0</v>
      </c>
      <c r="J119" s="256">
        <f t="shared" si="293"/>
        <v>0</v>
      </c>
      <c r="K119" s="256">
        <f t="shared" si="293"/>
        <v>0</v>
      </c>
      <c r="L119" s="257">
        <f t="shared" si="293"/>
        <v>0</v>
      </c>
      <c r="M119" s="256">
        <f t="shared" si="293"/>
        <v>0</v>
      </c>
      <c r="N119" s="258">
        <f t="shared" si="293"/>
        <v>0</v>
      </c>
      <c r="O119" s="183"/>
      <c r="P119" s="184">
        <f t="shared" ref="P119:V119" si="294">P118*1936.27</f>
        <v>0</v>
      </c>
      <c r="Q119" s="184">
        <f t="shared" si="294"/>
        <v>0</v>
      </c>
      <c r="R119" s="184">
        <f t="shared" si="294"/>
        <v>0</v>
      </c>
      <c r="S119" s="184">
        <f t="shared" si="294"/>
        <v>0</v>
      </c>
      <c r="T119" s="184">
        <f t="shared" si="294"/>
        <v>0</v>
      </c>
      <c r="U119" s="184">
        <f t="shared" si="294"/>
        <v>0</v>
      </c>
      <c r="V119" s="184">
        <f t="shared" si="294"/>
        <v>0</v>
      </c>
    </row>
    <row r="120" spans="1:23" ht="12.75" customHeight="1" x14ac:dyDescent="0.2">
      <c r="A120" s="104">
        <f>IF(Foglio2!$J$7=1,TRUNC(V120,0),TRUNC(U120,0))</f>
        <v>0</v>
      </c>
      <c r="B120" s="245">
        <f t="shared" si="238"/>
        <v>40271</v>
      </c>
      <c r="C120" s="377">
        <v>40269</v>
      </c>
      <c r="D120" s="377">
        <v>40359</v>
      </c>
      <c r="E120" s="259" t="s">
        <v>3</v>
      </c>
      <c r="F120" s="260">
        <v>3</v>
      </c>
      <c r="G120" s="248">
        <f>IF(Foglio2!$J$3=Foglio2!$E$5,'Assistenti_Tecnici 2^ Pos.Ec.'!E120,IF(Foglio2!$J$3=Foglio2!$E$6,'Assistenti_Amm.vo 2^ Pos.Ec.'!E120,0))</f>
        <v>0</v>
      </c>
      <c r="H120" s="248">
        <f>IF(Foglio2!$J$3=Foglio2!$E$5,'Assistenti_Tecnici 2^ Pos.Ec.'!F120,IF(Foglio2!$J$3=Foglio2!$E$6,'Assistenti_Amm.vo 2^ Pos.Ec.'!F120,0))</f>
        <v>0</v>
      </c>
      <c r="I120" s="248">
        <f>IF(Foglio2!$J$3=Foglio2!$E$5,'Assistenti_Tecnici 2^ Pos.Ec.'!G120,IF(Foglio2!$J$3=Foglio2!$E$6,'Assistenti_Amm.vo 2^ Pos.Ec.'!G120,0))</f>
        <v>0</v>
      </c>
      <c r="J120" s="248">
        <f>IF(Foglio2!$J$3=Foglio2!$E$5,'Assistenti_Tecnici 2^ Pos.Ec.'!H120,IF(Foglio2!$J$3=Foglio2!$E$6,'Assistenti_Amm.vo 2^ Pos.Ec.'!H120,0))</f>
        <v>0</v>
      </c>
      <c r="K120" s="248">
        <f>IF(Foglio2!$J$3=Foglio2!$E$5,'Assistenti_Tecnici 2^ Pos.Ec.'!I120,IF(Foglio2!$J$3=Foglio2!$E$6,'Assistenti_Amm.vo 2^ Pos.Ec.'!I120,0))</f>
        <v>0</v>
      </c>
      <c r="L120" s="248">
        <f>IF(Foglio2!$J$3=Foglio2!$E$5,'Assistenti_Tecnici 2^ Pos.Ec.'!J120,IF(Foglio2!$J$3=Foglio2!$E$6,'Assistenti_Amm.vo 2^ Pos.Ec.'!J120,0))</f>
        <v>0</v>
      </c>
      <c r="M120" s="249">
        <f>IF(Foglio2!$J$3=Foglio2!$E$5,'Assistenti_Tecnici 2^ Pos.Ec.'!K120,IF(Foglio2!$J$3=Foglio2!$E$6,'Assistenti_Amm.vo 2^ Pos.Ec.'!K120,0))</f>
        <v>0</v>
      </c>
      <c r="N120" s="250">
        <f>IF(Foglio2!$J$3=Foglio2!$E$5,'Assistenti_Tecnici 2^ Pos.Ec.'!L120,IF(Foglio2!$J$3=Foglio2!$E$6,'Assistenti_Amm.vo 2^ Pos.Ec.'!L120,0))</f>
        <v>0</v>
      </c>
      <c r="O120" s="251"/>
      <c r="P120" s="252">
        <f>IF(Foglio2!$J$3=Foglio2!$E$5,'Assistenti_Tecnici 2^ Pos.Ec.'!N120,IF(Foglio2!$J$3=Foglio2!$E$6,'Assistenti_Amm.vo 2^ Pos.Ec.'!N120,0))</f>
        <v>0</v>
      </c>
      <c r="Q120" s="252">
        <f>IF(Foglio2!$J$3=Foglio2!$E$5,'Assistenti_Tecnici 2^ Pos.Ec.'!O120,IF(Foglio2!$J$3=Foglio2!$E$6,'Assistenti_Amm.vo 2^ Pos.Ec.'!O120,0))</f>
        <v>0</v>
      </c>
      <c r="R120" s="252">
        <f>IF(Foglio2!$J$3=Foglio2!$E$5,'Assistenti_Tecnici 2^ Pos.Ec.'!P120,IF(Foglio2!$J$3=Foglio2!$E$6,'Assistenti_Amm.vo 2^ Pos.Ec.'!P120,0))</f>
        <v>0</v>
      </c>
      <c r="S120" s="252">
        <f>IF(Foglio2!$J$3=Foglio2!$E$5,'Assistenti_Tecnici 2^ Pos.Ec.'!Q120,IF(Foglio2!$J$3=Foglio2!$E$6,'Assistenti_Amm.vo 2^ Pos.Ec.'!Q120,0))</f>
        <v>0</v>
      </c>
      <c r="T120" s="252">
        <f>IF(Foglio2!$J$3=Foglio2!$E$5,'Assistenti_Tecnici 2^ Pos.Ec.'!R120,IF(Foglio2!$J$3=Foglio2!$E$6,'Assistenti_Amm.vo 2^ Pos.Ec.'!R120,0))</f>
        <v>0</v>
      </c>
      <c r="U120" s="252">
        <f t="shared" ref="U120" si="295">(P120)/12*0.8</f>
        <v>0</v>
      </c>
      <c r="V120" s="252">
        <f t="shared" ref="V120" si="296">(P120+R120)/12*0.8</f>
        <v>0</v>
      </c>
      <c r="W120" s="253" t="str">
        <f t="shared" ref="W120" si="297">"Fascia Da "&amp;F120&amp;" a "&amp;F121&amp;" Decorrenza "&amp;DAY(C118)&amp;"/"&amp;MONTH(C118)&amp;"/"&amp;YEAR(C118)</f>
        <v>Fascia Da 3 a 8 Decorrenza 1/4/2010</v>
      </c>
    </row>
    <row r="121" spans="1:23" ht="9" customHeight="1" x14ac:dyDescent="0.2">
      <c r="B121" s="245">
        <f t="shared" si="238"/>
        <v>40272</v>
      </c>
      <c r="C121" s="377"/>
      <c r="D121" s="377"/>
      <c r="E121" s="254" t="s">
        <v>4</v>
      </c>
      <c r="F121" s="255">
        <v>8</v>
      </c>
      <c r="G121" s="256">
        <f t="shared" ref="G121:N121" si="298">G120*1936.27</f>
        <v>0</v>
      </c>
      <c r="H121" s="256">
        <f t="shared" si="298"/>
        <v>0</v>
      </c>
      <c r="I121" s="256">
        <f t="shared" si="298"/>
        <v>0</v>
      </c>
      <c r="J121" s="256">
        <f t="shared" si="298"/>
        <v>0</v>
      </c>
      <c r="K121" s="256">
        <f t="shared" si="298"/>
        <v>0</v>
      </c>
      <c r="L121" s="257">
        <f t="shared" si="298"/>
        <v>0</v>
      </c>
      <c r="M121" s="256">
        <f t="shared" si="298"/>
        <v>0</v>
      </c>
      <c r="N121" s="258">
        <f t="shared" si="298"/>
        <v>0</v>
      </c>
      <c r="O121" s="183"/>
      <c r="P121" s="184">
        <f t="shared" ref="P121:V121" si="299">P120*1936.27</f>
        <v>0</v>
      </c>
      <c r="Q121" s="184">
        <f t="shared" si="299"/>
        <v>0</v>
      </c>
      <c r="R121" s="184">
        <f t="shared" si="299"/>
        <v>0</v>
      </c>
      <c r="S121" s="184">
        <f t="shared" si="299"/>
        <v>0</v>
      </c>
      <c r="T121" s="184">
        <f t="shared" si="299"/>
        <v>0</v>
      </c>
      <c r="U121" s="184">
        <f t="shared" si="299"/>
        <v>0</v>
      </c>
      <c r="V121" s="184">
        <f t="shared" si="299"/>
        <v>0</v>
      </c>
    </row>
    <row r="122" spans="1:23" ht="12.75" customHeight="1" x14ac:dyDescent="0.2">
      <c r="A122" s="104">
        <f>IF(Foglio2!$J$7=1,TRUNC(V122,0),TRUNC(U122,0))</f>
        <v>0</v>
      </c>
      <c r="B122" s="245">
        <f t="shared" si="238"/>
        <v>40273</v>
      </c>
      <c r="C122" s="377"/>
      <c r="D122" s="377"/>
      <c r="E122" s="259" t="s">
        <v>3</v>
      </c>
      <c r="F122" s="260">
        <v>9</v>
      </c>
      <c r="G122" s="248">
        <f>IF(Foglio2!$J$3=Foglio2!$E$5,'Assistenti_Tecnici 2^ Pos.Ec.'!E122,IF(Foglio2!$J$3=Foglio2!$E$6,'Assistenti_Amm.vo 2^ Pos.Ec.'!E122,0))</f>
        <v>0</v>
      </c>
      <c r="H122" s="248">
        <f>IF(Foglio2!$J$3=Foglio2!$E$5,'Assistenti_Tecnici 2^ Pos.Ec.'!F122,IF(Foglio2!$J$3=Foglio2!$E$6,'Assistenti_Amm.vo 2^ Pos.Ec.'!F122,0))</f>
        <v>0</v>
      </c>
      <c r="I122" s="248">
        <f>IF(Foglio2!$J$3=Foglio2!$E$5,'Assistenti_Tecnici 2^ Pos.Ec.'!G122,IF(Foglio2!$J$3=Foglio2!$E$6,'Assistenti_Amm.vo 2^ Pos.Ec.'!G122,0))</f>
        <v>0</v>
      </c>
      <c r="J122" s="248">
        <f>IF(Foglio2!$J$3=Foglio2!$E$5,'Assistenti_Tecnici 2^ Pos.Ec.'!H122,IF(Foglio2!$J$3=Foglio2!$E$6,'Assistenti_Amm.vo 2^ Pos.Ec.'!H122,0))</f>
        <v>0</v>
      </c>
      <c r="K122" s="248">
        <f>IF(Foglio2!$J$3=Foglio2!$E$5,'Assistenti_Tecnici 2^ Pos.Ec.'!I122,IF(Foglio2!$J$3=Foglio2!$E$6,'Assistenti_Amm.vo 2^ Pos.Ec.'!I122,0))</f>
        <v>0</v>
      </c>
      <c r="L122" s="248">
        <f>IF(Foglio2!$J$3=Foglio2!$E$5,'Assistenti_Tecnici 2^ Pos.Ec.'!J122,IF(Foglio2!$J$3=Foglio2!$E$6,'Assistenti_Amm.vo 2^ Pos.Ec.'!J122,0))</f>
        <v>0</v>
      </c>
      <c r="M122" s="249">
        <f>IF(Foglio2!$J$3=Foglio2!$E$5,'Assistenti_Tecnici 2^ Pos.Ec.'!K122,IF(Foglio2!$J$3=Foglio2!$E$6,'Assistenti_Amm.vo 2^ Pos.Ec.'!K122,0))</f>
        <v>0</v>
      </c>
      <c r="N122" s="250">
        <f>IF(Foglio2!$J$3=Foglio2!$E$5,'Assistenti_Tecnici 2^ Pos.Ec.'!L122,IF(Foglio2!$J$3=Foglio2!$E$6,'Assistenti_Amm.vo 2^ Pos.Ec.'!L122,0))</f>
        <v>0</v>
      </c>
      <c r="O122" s="251"/>
      <c r="P122" s="252">
        <f>IF(Foglio2!$J$3=Foglio2!$E$5,'Assistenti_Tecnici 2^ Pos.Ec.'!N122,IF(Foglio2!$J$3=Foglio2!$E$6,'Assistenti_Amm.vo 2^ Pos.Ec.'!N122,0))</f>
        <v>0</v>
      </c>
      <c r="Q122" s="252">
        <f>IF(Foglio2!$J$3=Foglio2!$E$5,'Assistenti_Tecnici 2^ Pos.Ec.'!O122,IF(Foglio2!$J$3=Foglio2!$E$6,'Assistenti_Amm.vo 2^ Pos.Ec.'!O122,0))</f>
        <v>0</v>
      </c>
      <c r="R122" s="252">
        <f>IF(Foglio2!$J$3=Foglio2!$E$5,'Assistenti_Tecnici 2^ Pos.Ec.'!P122,IF(Foglio2!$J$3=Foglio2!$E$6,'Assistenti_Amm.vo 2^ Pos.Ec.'!P122,0))</f>
        <v>0</v>
      </c>
      <c r="S122" s="252">
        <f>IF(Foglio2!$J$3=Foglio2!$E$5,'Assistenti_Tecnici 2^ Pos.Ec.'!Q122,IF(Foglio2!$J$3=Foglio2!$E$6,'Assistenti_Amm.vo 2^ Pos.Ec.'!Q122,0))</f>
        <v>0</v>
      </c>
      <c r="T122" s="252">
        <f>IF(Foglio2!$J$3=Foglio2!$E$5,'Assistenti_Tecnici 2^ Pos.Ec.'!R122,IF(Foglio2!$J$3=Foglio2!$E$6,'Assistenti_Amm.vo 2^ Pos.Ec.'!R122,0))</f>
        <v>0</v>
      </c>
      <c r="U122" s="252">
        <f t="shared" ref="U122" si="300">(P122)/12*0.8</f>
        <v>0</v>
      </c>
      <c r="V122" s="252">
        <f t="shared" ref="V122" si="301">(P122+R122)/12*0.8</f>
        <v>0</v>
      </c>
      <c r="W122" s="253" t="str">
        <f t="shared" ref="W122" si="302">"Fascia Da "&amp;F122&amp;" a "&amp;F123&amp;" Decorrenza "&amp;DAY(C118)&amp;"/"&amp;MONTH(C118)&amp;"/"&amp;YEAR(C118)</f>
        <v>Fascia Da 9 a 14 Decorrenza 1/4/2010</v>
      </c>
    </row>
    <row r="123" spans="1:23" ht="9" customHeight="1" x14ac:dyDescent="0.2">
      <c r="B123" s="245">
        <f t="shared" si="238"/>
        <v>40274</v>
      </c>
      <c r="C123" s="377"/>
      <c r="D123" s="377"/>
      <c r="E123" s="254" t="s">
        <v>4</v>
      </c>
      <c r="F123" s="255">
        <v>14</v>
      </c>
      <c r="G123" s="256">
        <f t="shared" ref="G123:N123" si="303">G122*1936.27</f>
        <v>0</v>
      </c>
      <c r="H123" s="256">
        <f t="shared" si="303"/>
        <v>0</v>
      </c>
      <c r="I123" s="256">
        <f t="shared" si="303"/>
        <v>0</v>
      </c>
      <c r="J123" s="256">
        <f t="shared" si="303"/>
        <v>0</v>
      </c>
      <c r="K123" s="256">
        <f t="shared" si="303"/>
        <v>0</v>
      </c>
      <c r="L123" s="257">
        <f t="shared" si="303"/>
        <v>0</v>
      </c>
      <c r="M123" s="256">
        <f t="shared" si="303"/>
        <v>0</v>
      </c>
      <c r="N123" s="258">
        <f t="shared" si="303"/>
        <v>0</v>
      </c>
      <c r="O123" s="183"/>
      <c r="P123" s="184">
        <f t="shared" ref="P123:V123" si="304">P122*1936.27</f>
        <v>0</v>
      </c>
      <c r="Q123" s="184">
        <f t="shared" si="304"/>
        <v>0</v>
      </c>
      <c r="R123" s="184">
        <f t="shared" si="304"/>
        <v>0</v>
      </c>
      <c r="S123" s="184">
        <f t="shared" si="304"/>
        <v>0</v>
      </c>
      <c r="T123" s="184">
        <f t="shared" si="304"/>
        <v>0</v>
      </c>
      <c r="U123" s="184">
        <f t="shared" si="304"/>
        <v>0</v>
      </c>
      <c r="V123" s="184">
        <f t="shared" si="304"/>
        <v>0</v>
      </c>
    </row>
    <row r="124" spans="1:23" ht="12.75" customHeight="1" x14ac:dyDescent="0.2">
      <c r="A124" s="104">
        <f>IF(Foglio2!$J$7=1,TRUNC(V124,0),TRUNC(U124,0))</f>
        <v>0</v>
      </c>
      <c r="B124" s="245">
        <f t="shared" si="238"/>
        <v>40275</v>
      </c>
      <c r="C124" s="377"/>
      <c r="D124" s="377"/>
      <c r="E124" s="259" t="s">
        <v>3</v>
      </c>
      <c r="F124" s="260">
        <v>15</v>
      </c>
      <c r="G124" s="248">
        <f>IF(Foglio2!$J$3=Foglio2!$E$5,'Assistenti_Tecnici 2^ Pos.Ec.'!E124,IF(Foglio2!$J$3=Foglio2!$E$6,'Assistenti_Amm.vo 2^ Pos.Ec.'!E124,0))</f>
        <v>0</v>
      </c>
      <c r="H124" s="248">
        <f>IF(Foglio2!$J$3=Foglio2!$E$5,'Assistenti_Tecnici 2^ Pos.Ec.'!F124,IF(Foglio2!$J$3=Foglio2!$E$6,'Assistenti_Amm.vo 2^ Pos.Ec.'!F124,0))</f>
        <v>0</v>
      </c>
      <c r="I124" s="248">
        <f>IF(Foglio2!$J$3=Foglio2!$E$5,'Assistenti_Tecnici 2^ Pos.Ec.'!G124,IF(Foglio2!$J$3=Foglio2!$E$6,'Assistenti_Amm.vo 2^ Pos.Ec.'!G124,0))</f>
        <v>0</v>
      </c>
      <c r="J124" s="248">
        <f>IF(Foglio2!$J$3=Foglio2!$E$5,'Assistenti_Tecnici 2^ Pos.Ec.'!H124,IF(Foglio2!$J$3=Foglio2!$E$6,'Assistenti_Amm.vo 2^ Pos.Ec.'!H124,0))</f>
        <v>0</v>
      </c>
      <c r="K124" s="248">
        <f>IF(Foglio2!$J$3=Foglio2!$E$5,'Assistenti_Tecnici 2^ Pos.Ec.'!I124,IF(Foglio2!$J$3=Foglio2!$E$6,'Assistenti_Amm.vo 2^ Pos.Ec.'!I124,0))</f>
        <v>0</v>
      </c>
      <c r="L124" s="248">
        <f>IF(Foglio2!$J$3=Foglio2!$E$5,'Assistenti_Tecnici 2^ Pos.Ec.'!J124,IF(Foglio2!$J$3=Foglio2!$E$6,'Assistenti_Amm.vo 2^ Pos.Ec.'!J124,0))</f>
        <v>0</v>
      </c>
      <c r="M124" s="249">
        <f>IF(Foglio2!$J$3=Foglio2!$E$5,'Assistenti_Tecnici 2^ Pos.Ec.'!K124,IF(Foglio2!$J$3=Foglio2!$E$6,'Assistenti_Amm.vo 2^ Pos.Ec.'!K124,0))</f>
        <v>0</v>
      </c>
      <c r="N124" s="250">
        <f>IF(Foglio2!$J$3=Foglio2!$E$5,'Assistenti_Tecnici 2^ Pos.Ec.'!L124,IF(Foglio2!$J$3=Foglio2!$E$6,'Assistenti_Amm.vo 2^ Pos.Ec.'!L124,0))</f>
        <v>0</v>
      </c>
      <c r="O124" s="251"/>
      <c r="P124" s="252">
        <f>IF(Foglio2!$J$3=Foglio2!$E$5,'Assistenti_Tecnici 2^ Pos.Ec.'!N124,IF(Foglio2!$J$3=Foglio2!$E$6,'Assistenti_Amm.vo 2^ Pos.Ec.'!N124,0))</f>
        <v>0</v>
      </c>
      <c r="Q124" s="252">
        <f>IF(Foglio2!$J$3=Foglio2!$E$5,'Assistenti_Tecnici 2^ Pos.Ec.'!O124,IF(Foglio2!$J$3=Foglio2!$E$6,'Assistenti_Amm.vo 2^ Pos.Ec.'!O124,0))</f>
        <v>0</v>
      </c>
      <c r="R124" s="252">
        <f>IF(Foglio2!$J$3=Foglio2!$E$5,'Assistenti_Tecnici 2^ Pos.Ec.'!P124,IF(Foglio2!$J$3=Foglio2!$E$6,'Assistenti_Amm.vo 2^ Pos.Ec.'!P124,0))</f>
        <v>0</v>
      </c>
      <c r="S124" s="252">
        <f>IF(Foglio2!$J$3=Foglio2!$E$5,'Assistenti_Tecnici 2^ Pos.Ec.'!Q124,IF(Foglio2!$J$3=Foglio2!$E$6,'Assistenti_Amm.vo 2^ Pos.Ec.'!Q124,0))</f>
        <v>0</v>
      </c>
      <c r="T124" s="252">
        <f>IF(Foglio2!$J$3=Foglio2!$E$5,'Assistenti_Tecnici 2^ Pos.Ec.'!R124,IF(Foglio2!$J$3=Foglio2!$E$6,'Assistenti_Amm.vo 2^ Pos.Ec.'!R124,0))</f>
        <v>0</v>
      </c>
      <c r="U124" s="252">
        <f t="shared" ref="U124" si="305">(P124)/12*0.8</f>
        <v>0</v>
      </c>
      <c r="V124" s="252">
        <f t="shared" ref="V124" si="306">(P124+R124)/12*0.8</f>
        <v>0</v>
      </c>
      <c r="W124" s="253" t="str">
        <f t="shared" ref="W124" si="307">"Fascia Da "&amp;F124&amp;" a "&amp;F125&amp;" Decorrenza "&amp;DAY(C118)&amp;"/"&amp;MONTH(C118)&amp;"/"&amp;YEAR(C118)</f>
        <v>Fascia Da 15 a 20 Decorrenza 1/4/2010</v>
      </c>
    </row>
    <row r="125" spans="1:23" ht="9" customHeight="1" x14ac:dyDescent="0.2">
      <c r="B125" s="245">
        <f t="shared" si="238"/>
        <v>40276</v>
      </c>
      <c r="C125" s="377"/>
      <c r="D125" s="377"/>
      <c r="E125" s="254" t="s">
        <v>4</v>
      </c>
      <c r="F125" s="255">
        <v>20</v>
      </c>
      <c r="G125" s="256">
        <f t="shared" ref="G125:N125" si="308">G124*1936.27</f>
        <v>0</v>
      </c>
      <c r="H125" s="256">
        <f t="shared" si="308"/>
        <v>0</v>
      </c>
      <c r="I125" s="256">
        <f t="shared" si="308"/>
        <v>0</v>
      </c>
      <c r="J125" s="256">
        <f t="shared" si="308"/>
        <v>0</v>
      </c>
      <c r="K125" s="256">
        <f t="shared" si="308"/>
        <v>0</v>
      </c>
      <c r="L125" s="257">
        <f t="shared" si="308"/>
        <v>0</v>
      </c>
      <c r="M125" s="256">
        <f t="shared" si="308"/>
        <v>0</v>
      </c>
      <c r="N125" s="258">
        <f t="shared" si="308"/>
        <v>0</v>
      </c>
      <c r="O125" s="183"/>
      <c r="P125" s="184">
        <f t="shared" ref="P125:V125" si="309">P124*1936.27</f>
        <v>0</v>
      </c>
      <c r="Q125" s="184">
        <f t="shared" si="309"/>
        <v>0</v>
      </c>
      <c r="R125" s="184">
        <f t="shared" si="309"/>
        <v>0</v>
      </c>
      <c r="S125" s="184">
        <f t="shared" si="309"/>
        <v>0</v>
      </c>
      <c r="T125" s="184">
        <f t="shared" si="309"/>
        <v>0</v>
      </c>
      <c r="U125" s="184">
        <f t="shared" si="309"/>
        <v>0</v>
      </c>
      <c r="V125" s="184">
        <f t="shared" si="309"/>
        <v>0</v>
      </c>
    </row>
    <row r="126" spans="1:23" ht="12.75" customHeight="1" x14ac:dyDescent="0.2">
      <c r="A126" s="104">
        <f>IF(Foglio2!$J$7=1,TRUNC(V126,0),TRUNC(U126,0))</f>
        <v>0</v>
      </c>
      <c r="B126" s="245">
        <f t="shared" si="238"/>
        <v>40277</v>
      </c>
      <c r="C126" s="377"/>
      <c r="D126" s="377"/>
      <c r="E126" s="259" t="s">
        <v>3</v>
      </c>
      <c r="F126" s="260">
        <v>21</v>
      </c>
      <c r="G126" s="248">
        <f>IF(Foglio2!$J$3=Foglio2!$E$5,'Assistenti_Tecnici 2^ Pos.Ec.'!E126,IF(Foglio2!$J$3=Foglio2!$E$6,'Assistenti_Amm.vo 2^ Pos.Ec.'!E126,0))</f>
        <v>0</v>
      </c>
      <c r="H126" s="248">
        <f>IF(Foglio2!$J$3=Foglio2!$E$5,'Assistenti_Tecnici 2^ Pos.Ec.'!F126,IF(Foglio2!$J$3=Foglio2!$E$6,'Assistenti_Amm.vo 2^ Pos.Ec.'!F126,0))</f>
        <v>0</v>
      </c>
      <c r="I126" s="248">
        <f>IF(Foglio2!$J$3=Foglio2!$E$5,'Assistenti_Tecnici 2^ Pos.Ec.'!G126,IF(Foglio2!$J$3=Foglio2!$E$6,'Assistenti_Amm.vo 2^ Pos.Ec.'!G126,0))</f>
        <v>0</v>
      </c>
      <c r="J126" s="248">
        <f>IF(Foglio2!$J$3=Foglio2!$E$5,'Assistenti_Tecnici 2^ Pos.Ec.'!H126,IF(Foglio2!$J$3=Foglio2!$E$6,'Assistenti_Amm.vo 2^ Pos.Ec.'!H126,0))</f>
        <v>0</v>
      </c>
      <c r="K126" s="248">
        <f>IF(Foglio2!$J$3=Foglio2!$E$5,'Assistenti_Tecnici 2^ Pos.Ec.'!I126,IF(Foglio2!$J$3=Foglio2!$E$6,'Assistenti_Amm.vo 2^ Pos.Ec.'!I126,0))</f>
        <v>0</v>
      </c>
      <c r="L126" s="248">
        <f>IF(Foglio2!$J$3=Foglio2!$E$5,'Assistenti_Tecnici 2^ Pos.Ec.'!J126,IF(Foglio2!$J$3=Foglio2!$E$6,'Assistenti_Amm.vo 2^ Pos.Ec.'!J126,0))</f>
        <v>0</v>
      </c>
      <c r="M126" s="249">
        <f>IF(Foglio2!$J$3=Foglio2!$E$5,'Assistenti_Tecnici 2^ Pos.Ec.'!K126,IF(Foglio2!$J$3=Foglio2!$E$6,'Assistenti_Amm.vo 2^ Pos.Ec.'!K126,0))</f>
        <v>0</v>
      </c>
      <c r="N126" s="250">
        <f>IF(Foglio2!$J$3=Foglio2!$E$5,'Assistenti_Tecnici 2^ Pos.Ec.'!L126,IF(Foglio2!$J$3=Foglio2!$E$6,'Assistenti_Amm.vo 2^ Pos.Ec.'!L126,0))</f>
        <v>0</v>
      </c>
      <c r="O126" s="251"/>
      <c r="P126" s="252">
        <f>IF(Foglio2!$J$3=Foglio2!$E$5,'Assistenti_Tecnici 2^ Pos.Ec.'!N126,IF(Foglio2!$J$3=Foglio2!$E$6,'Assistenti_Amm.vo 2^ Pos.Ec.'!N126,0))</f>
        <v>0</v>
      </c>
      <c r="Q126" s="252">
        <f>IF(Foglio2!$J$3=Foglio2!$E$5,'Assistenti_Tecnici 2^ Pos.Ec.'!O126,IF(Foglio2!$J$3=Foglio2!$E$6,'Assistenti_Amm.vo 2^ Pos.Ec.'!O126,0))</f>
        <v>0</v>
      </c>
      <c r="R126" s="252">
        <f>IF(Foglio2!$J$3=Foglio2!$E$5,'Assistenti_Tecnici 2^ Pos.Ec.'!P126,IF(Foglio2!$J$3=Foglio2!$E$6,'Assistenti_Amm.vo 2^ Pos.Ec.'!P126,0))</f>
        <v>0</v>
      </c>
      <c r="S126" s="252">
        <f>IF(Foglio2!$J$3=Foglio2!$E$5,'Assistenti_Tecnici 2^ Pos.Ec.'!Q126,IF(Foglio2!$J$3=Foglio2!$E$6,'Assistenti_Amm.vo 2^ Pos.Ec.'!Q126,0))</f>
        <v>0</v>
      </c>
      <c r="T126" s="252">
        <f>IF(Foglio2!$J$3=Foglio2!$E$5,'Assistenti_Tecnici 2^ Pos.Ec.'!R126,IF(Foglio2!$J$3=Foglio2!$E$6,'Assistenti_Amm.vo 2^ Pos.Ec.'!R126,0))</f>
        <v>0</v>
      </c>
      <c r="U126" s="252">
        <f t="shared" ref="U126" si="310">(P126)/12*0.8</f>
        <v>0</v>
      </c>
      <c r="V126" s="252">
        <f t="shared" ref="V126" si="311">(P126+R126)/12*0.8</f>
        <v>0</v>
      </c>
      <c r="W126" s="253" t="str">
        <f t="shared" ref="W126" si="312">"Fascia Da "&amp;F126&amp;" a "&amp;F127&amp;" Decorrenza "&amp;DAY(C118)&amp;"/"&amp;MONTH(C118)&amp;"/"&amp;YEAR(C118)</f>
        <v>Fascia Da 21 a 27 Decorrenza 1/4/2010</v>
      </c>
    </row>
    <row r="127" spans="1:23" ht="9" customHeight="1" x14ac:dyDescent="0.2">
      <c r="B127" s="245">
        <f t="shared" si="238"/>
        <v>40278</v>
      </c>
      <c r="C127" s="377"/>
      <c r="D127" s="377"/>
      <c r="E127" s="254" t="s">
        <v>4</v>
      </c>
      <c r="F127" s="255">
        <v>27</v>
      </c>
      <c r="G127" s="256">
        <f t="shared" ref="G127:N127" si="313">G126*1936.27</f>
        <v>0</v>
      </c>
      <c r="H127" s="256">
        <f t="shared" si="313"/>
        <v>0</v>
      </c>
      <c r="I127" s="256">
        <f t="shared" si="313"/>
        <v>0</v>
      </c>
      <c r="J127" s="256">
        <f t="shared" si="313"/>
        <v>0</v>
      </c>
      <c r="K127" s="256">
        <f t="shared" si="313"/>
        <v>0</v>
      </c>
      <c r="L127" s="257">
        <f t="shared" si="313"/>
        <v>0</v>
      </c>
      <c r="M127" s="256">
        <f t="shared" si="313"/>
        <v>0</v>
      </c>
      <c r="N127" s="258">
        <f t="shared" si="313"/>
        <v>0</v>
      </c>
      <c r="O127" s="183"/>
      <c r="P127" s="184">
        <f t="shared" ref="P127:V127" si="314">P126*1936.27</f>
        <v>0</v>
      </c>
      <c r="Q127" s="184">
        <f t="shared" si="314"/>
        <v>0</v>
      </c>
      <c r="R127" s="184">
        <f t="shared" si="314"/>
        <v>0</v>
      </c>
      <c r="S127" s="184">
        <f t="shared" si="314"/>
        <v>0</v>
      </c>
      <c r="T127" s="184">
        <f t="shared" si="314"/>
        <v>0</v>
      </c>
      <c r="U127" s="184">
        <f t="shared" si="314"/>
        <v>0</v>
      </c>
      <c r="V127" s="184">
        <f t="shared" si="314"/>
        <v>0</v>
      </c>
    </row>
    <row r="128" spans="1:23" ht="12.75" customHeight="1" x14ac:dyDescent="0.2">
      <c r="A128" s="104">
        <f>IF(Foglio2!$J$7=1,TRUNC(V128,0),TRUNC(U128,0))</f>
        <v>0</v>
      </c>
      <c r="B128" s="245">
        <f t="shared" si="238"/>
        <v>40279</v>
      </c>
      <c r="C128" s="377"/>
      <c r="D128" s="377"/>
      <c r="E128" s="259" t="s">
        <v>3</v>
      </c>
      <c r="F128" s="260">
        <v>28</v>
      </c>
      <c r="G128" s="248">
        <f>IF(Foglio2!$J$3=Foglio2!$E$5,'Assistenti_Tecnici 2^ Pos.Ec.'!E128,IF(Foglio2!$J$3=Foglio2!$E$6,'Assistenti_Amm.vo 2^ Pos.Ec.'!E128,0))</f>
        <v>0</v>
      </c>
      <c r="H128" s="248">
        <f>IF(Foglio2!$J$3=Foglio2!$E$5,'Assistenti_Tecnici 2^ Pos.Ec.'!F128,IF(Foglio2!$J$3=Foglio2!$E$6,'Assistenti_Amm.vo 2^ Pos.Ec.'!F128,0))</f>
        <v>0</v>
      </c>
      <c r="I128" s="248">
        <f>IF(Foglio2!$J$3=Foglio2!$E$5,'Assistenti_Tecnici 2^ Pos.Ec.'!G128,IF(Foglio2!$J$3=Foglio2!$E$6,'Assistenti_Amm.vo 2^ Pos.Ec.'!G128,0))</f>
        <v>0</v>
      </c>
      <c r="J128" s="248">
        <f>IF(Foglio2!$J$3=Foglio2!$E$5,'Assistenti_Tecnici 2^ Pos.Ec.'!H128,IF(Foglio2!$J$3=Foglio2!$E$6,'Assistenti_Amm.vo 2^ Pos.Ec.'!H128,0))</f>
        <v>0</v>
      </c>
      <c r="K128" s="248">
        <f>IF(Foglio2!$J$3=Foglio2!$E$5,'Assistenti_Tecnici 2^ Pos.Ec.'!I128,IF(Foglio2!$J$3=Foglio2!$E$6,'Assistenti_Amm.vo 2^ Pos.Ec.'!I128,0))</f>
        <v>0</v>
      </c>
      <c r="L128" s="248">
        <f>IF(Foglio2!$J$3=Foglio2!$E$5,'Assistenti_Tecnici 2^ Pos.Ec.'!J128,IF(Foglio2!$J$3=Foglio2!$E$6,'Assistenti_Amm.vo 2^ Pos.Ec.'!J128,0))</f>
        <v>0</v>
      </c>
      <c r="M128" s="249">
        <f>IF(Foglio2!$J$3=Foglio2!$E$5,'Assistenti_Tecnici 2^ Pos.Ec.'!K128,IF(Foglio2!$J$3=Foglio2!$E$6,'Assistenti_Amm.vo 2^ Pos.Ec.'!K128,0))</f>
        <v>0</v>
      </c>
      <c r="N128" s="250">
        <f>IF(Foglio2!$J$3=Foglio2!$E$5,'Assistenti_Tecnici 2^ Pos.Ec.'!L128,IF(Foglio2!$J$3=Foglio2!$E$6,'Assistenti_Amm.vo 2^ Pos.Ec.'!L128,0))</f>
        <v>0</v>
      </c>
      <c r="O128" s="251"/>
      <c r="P128" s="252">
        <f>IF(Foglio2!$J$3=Foglio2!$E$5,'Assistenti_Tecnici 2^ Pos.Ec.'!N128,IF(Foglio2!$J$3=Foglio2!$E$6,'Assistenti_Amm.vo 2^ Pos.Ec.'!N128,0))</f>
        <v>0</v>
      </c>
      <c r="Q128" s="252">
        <f>IF(Foglio2!$J$3=Foglio2!$E$5,'Assistenti_Tecnici 2^ Pos.Ec.'!O128,IF(Foglio2!$J$3=Foglio2!$E$6,'Assistenti_Amm.vo 2^ Pos.Ec.'!O128,0))</f>
        <v>0</v>
      </c>
      <c r="R128" s="252">
        <f>IF(Foglio2!$J$3=Foglio2!$E$5,'Assistenti_Tecnici 2^ Pos.Ec.'!P128,IF(Foglio2!$J$3=Foglio2!$E$6,'Assistenti_Amm.vo 2^ Pos.Ec.'!P128,0))</f>
        <v>0</v>
      </c>
      <c r="S128" s="252">
        <f>IF(Foglio2!$J$3=Foglio2!$E$5,'Assistenti_Tecnici 2^ Pos.Ec.'!Q128,IF(Foglio2!$J$3=Foglio2!$E$6,'Assistenti_Amm.vo 2^ Pos.Ec.'!Q128,0))</f>
        <v>0</v>
      </c>
      <c r="T128" s="252">
        <f>IF(Foglio2!$J$3=Foglio2!$E$5,'Assistenti_Tecnici 2^ Pos.Ec.'!R128,IF(Foglio2!$J$3=Foglio2!$E$6,'Assistenti_Amm.vo 2^ Pos.Ec.'!R128,0))</f>
        <v>0</v>
      </c>
      <c r="U128" s="252">
        <f t="shared" ref="U128" si="315">(P128)/12*0.8</f>
        <v>0</v>
      </c>
      <c r="V128" s="252">
        <f t="shared" ref="V128" si="316">(P128+R128)/12*0.8</f>
        <v>0</v>
      </c>
      <c r="W128" s="253" t="str">
        <f t="shared" ref="W128" si="317">"Fascia Da "&amp;F128&amp;" a "&amp;F129&amp;" Decorrenza "&amp;DAY(C118)&amp;"/"&amp;MONTH(C118)&amp;"/"&amp;YEAR(C118)</f>
        <v>Fascia Da 28 a 34 Decorrenza 1/4/2010</v>
      </c>
    </row>
    <row r="129" spans="1:23" ht="9" customHeight="1" x14ac:dyDescent="0.2">
      <c r="B129" s="245">
        <f t="shared" si="238"/>
        <v>40280</v>
      </c>
      <c r="C129" s="377"/>
      <c r="D129" s="377"/>
      <c r="E129" s="254" t="s">
        <v>4</v>
      </c>
      <c r="F129" s="255">
        <v>34</v>
      </c>
      <c r="G129" s="256">
        <f t="shared" ref="G129:N129" si="318">G128*1936.27</f>
        <v>0</v>
      </c>
      <c r="H129" s="256">
        <f t="shared" si="318"/>
        <v>0</v>
      </c>
      <c r="I129" s="256">
        <f t="shared" si="318"/>
        <v>0</v>
      </c>
      <c r="J129" s="256">
        <f t="shared" si="318"/>
        <v>0</v>
      </c>
      <c r="K129" s="256">
        <f t="shared" si="318"/>
        <v>0</v>
      </c>
      <c r="L129" s="257">
        <f t="shared" si="318"/>
        <v>0</v>
      </c>
      <c r="M129" s="256">
        <f t="shared" si="318"/>
        <v>0</v>
      </c>
      <c r="N129" s="258">
        <f t="shared" si="318"/>
        <v>0</v>
      </c>
      <c r="O129" s="183"/>
      <c r="P129" s="184">
        <f t="shared" ref="P129:V129" si="319">P128*1936.27</f>
        <v>0</v>
      </c>
      <c r="Q129" s="184">
        <f t="shared" si="319"/>
        <v>0</v>
      </c>
      <c r="R129" s="184">
        <f t="shared" si="319"/>
        <v>0</v>
      </c>
      <c r="S129" s="184">
        <f t="shared" si="319"/>
        <v>0</v>
      </c>
      <c r="T129" s="184">
        <f t="shared" si="319"/>
        <v>0</v>
      </c>
      <c r="U129" s="184">
        <f t="shared" si="319"/>
        <v>0</v>
      </c>
      <c r="V129" s="184">
        <f t="shared" si="319"/>
        <v>0</v>
      </c>
    </row>
    <row r="130" spans="1:23" ht="12.75" customHeight="1" x14ac:dyDescent="0.2">
      <c r="A130" s="104">
        <f>IF(Foglio2!$J$7=1,TRUNC(V130,0),TRUNC(U130,0))</f>
        <v>0</v>
      </c>
      <c r="B130" s="245">
        <f t="shared" si="238"/>
        <v>40281</v>
      </c>
      <c r="C130" s="377"/>
      <c r="D130" s="377"/>
      <c r="E130" s="259" t="s">
        <v>3</v>
      </c>
      <c r="F130" s="260">
        <v>35</v>
      </c>
      <c r="G130" s="248">
        <f>IF(Foglio2!$J$3=Foglio2!$E$5,'Assistenti_Tecnici 2^ Pos.Ec.'!E130,IF(Foglio2!$J$3=Foglio2!$E$6,'Assistenti_Amm.vo 2^ Pos.Ec.'!E130,0))</f>
        <v>0</v>
      </c>
      <c r="H130" s="248">
        <f>IF(Foglio2!$J$3=Foglio2!$E$5,'Assistenti_Tecnici 2^ Pos.Ec.'!F130,IF(Foglio2!$J$3=Foglio2!$E$6,'Assistenti_Amm.vo 2^ Pos.Ec.'!F130,0))</f>
        <v>0</v>
      </c>
      <c r="I130" s="248">
        <f>IF(Foglio2!$J$3=Foglio2!$E$5,'Assistenti_Tecnici 2^ Pos.Ec.'!G130,IF(Foglio2!$J$3=Foglio2!$E$6,'Assistenti_Amm.vo 2^ Pos.Ec.'!G130,0))</f>
        <v>0</v>
      </c>
      <c r="J130" s="248">
        <f>IF(Foglio2!$J$3=Foglio2!$E$5,'Assistenti_Tecnici 2^ Pos.Ec.'!H130,IF(Foglio2!$J$3=Foglio2!$E$6,'Assistenti_Amm.vo 2^ Pos.Ec.'!H130,0))</f>
        <v>0</v>
      </c>
      <c r="K130" s="248">
        <f>IF(Foglio2!$J$3=Foglio2!$E$5,'Assistenti_Tecnici 2^ Pos.Ec.'!I130,IF(Foglio2!$J$3=Foglio2!$E$6,'Assistenti_Amm.vo 2^ Pos.Ec.'!I130,0))</f>
        <v>0</v>
      </c>
      <c r="L130" s="248">
        <f>IF(Foglio2!$J$3=Foglio2!$E$5,'Assistenti_Tecnici 2^ Pos.Ec.'!J130,IF(Foglio2!$J$3=Foglio2!$E$6,'Assistenti_Amm.vo 2^ Pos.Ec.'!J130,0))</f>
        <v>0</v>
      </c>
      <c r="M130" s="249">
        <f>IF(Foglio2!$J$3=Foglio2!$E$5,'Assistenti_Tecnici 2^ Pos.Ec.'!K130,IF(Foglio2!$J$3=Foglio2!$E$6,'Assistenti_Amm.vo 2^ Pos.Ec.'!K130,0))</f>
        <v>0</v>
      </c>
      <c r="N130" s="250">
        <f>IF(Foglio2!$J$3=Foglio2!$E$5,'Assistenti_Tecnici 2^ Pos.Ec.'!L130,IF(Foglio2!$J$3=Foglio2!$E$6,'Assistenti_Amm.vo 2^ Pos.Ec.'!L130,0))</f>
        <v>0</v>
      </c>
      <c r="O130" s="251"/>
      <c r="P130" s="252">
        <f>IF(Foglio2!$J$3=Foglio2!$E$5,'Assistenti_Tecnici 2^ Pos.Ec.'!N130,IF(Foglio2!$J$3=Foglio2!$E$6,'Assistenti_Amm.vo 2^ Pos.Ec.'!N130,0))</f>
        <v>0</v>
      </c>
      <c r="Q130" s="252">
        <f>IF(Foglio2!$J$3=Foglio2!$E$5,'Assistenti_Tecnici 2^ Pos.Ec.'!O130,IF(Foglio2!$J$3=Foglio2!$E$6,'Assistenti_Amm.vo 2^ Pos.Ec.'!O130,0))</f>
        <v>0</v>
      </c>
      <c r="R130" s="252">
        <f>IF(Foglio2!$J$3=Foglio2!$E$5,'Assistenti_Tecnici 2^ Pos.Ec.'!P130,IF(Foglio2!$J$3=Foglio2!$E$6,'Assistenti_Amm.vo 2^ Pos.Ec.'!P130,0))</f>
        <v>0</v>
      </c>
      <c r="S130" s="252">
        <f>IF(Foglio2!$J$3=Foglio2!$E$5,'Assistenti_Tecnici 2^ Pos.Ec.'!Q130,IF(Foglio2!$J$3=Foglio2!$E$6,'Assistenti_Amm.vo 2^ Pos.Ec.'!Q130,0))</f>
        <v>0</v>
      </c>
      <c r="T130" s="252">
        <f>IF(Foglio2!$J$3=Foglio2!$E$5,'Assistenti_Tecnici 2^ Pos.Ec.'!R130,IF(Foglio2!$J$3=Foglio2!$E$6,'Assistenti_Amm.vo 2^ Pos.Ec.'!R130,0))</f>
        <v>0</v>
      </c>
      <c r="U130" s="252">
        <f t="shared" ref="U130" si="320">(P130)/12*0.8</f>
        <v>0</v>
      </c>
      <c r="V130" s="252">
        <f t="shared" ref="V130" si="321">(P130+R130)/12*0.8</f>
        <v>0</v>
      </c>
      <c r="W130" s="253" t="str">
        <f t="shared" ref="W130" si="322">"Fascia Da "&amp;F130&amp;" a "&amp;F131&amp;" Decorrenza "&amp;DAY(C118)&amp;"/"&amp;MONTH(C118)&amp;"/"&amp;YEAR(C118)</f>
        <v>Fascia Da 35 a  Decorrenza 1/4/2010</v>
      </c>
    </row>
    <row r="131" spans="1:23" ht="9" customHeight="1" x14ac:dyDescent="0.2">
      <c r="B131" s="245">
        <f t="shared" si="238"/>
        <v>40282</v>
      </c>
      <c r="C131" s="378"/>
      <c r="D131" s="378"/>
      <c r="E131" s="264" t="s">
        <v>4</v>
      </c>
      <c r="F131" s="265"/>
      <c r="G131" s="256">
        <f t="shared" ref="G131:N131" si="323">G130*1936.27</f>
        <v>0</v>
      </c>
      <c r="H131" s="256">
        <f t="shared" si="323"/>
        <v>0</v>
      </c>
      <c r="I131" s="256">
        <f t="shared" si="323"/>
        <v>0</v>
      </c>
      <c r="J131" s="256">
        <f t="shared" si="323"/>
        <v>0</v>
      </c>
      <c r="K131" s="256">
        <f t="shared" si="323"/>
        <v>0</v>
      </c>
      <c r="L131" s="257">
        <f t="shared" si="323"/>
        <v>0</v>
      </c>
      <c r="M131" s="256">
        <f t="shared" si="323"/>
        <v>0</v>
      </c>
      <c r="N131" s="258">
        <f t="shared" si="323"/>
        <v>0</v>
      </c>
      <c r="O131" s="183"/>
      <c r="P131" s="184">
        <f t="shared" ref="P131:V131" si="324">P130*1936.27</f>
        <v>0</v>
      </c>
      <c r="Q131" s="184">
        <f t="shared" si="324"/>
        <v>0</v>
      </c>
      <c r="R131" s="184">
        <f t="shared" si="324"/>
        <v>0</v>
      </c>
      <c r="S131" s="184">
        <f t="shared" si="324"/>
        <v>0</v>
      </c>
      <c r="T131" s="184">
        <f t="shared" si="324"/>
        <v>0</v>
      </c>
      <c r="U131" s="184">
        <f t="shared" si="324"/>
        <v>0</v>
      </c>
      <c r="V131" s="184">
        <f t="shared" si="324"/>
        <v>0</v>
      </c>
    </row>
    <row r="132" spans="1:23" ht="12.75" customHeight="1" x14ac:dyDescent="0.2">
      <c r="A132" s="104">
        <f>IF(Foglio2!$J$7=1,TRUNC(V132,0),TRUNC(U132,0))</f>
        <v>0</v>
      </c>
      <c r="B132" s="245">
        <f t="shared" ref="B132" si="325">C134</f>
        <v>40360</v>
      </c>
      <c r="C132" s="375">
        <v>40360</v>
      </c>
      <c r="D132" s="375">
        <v>40543</v>
      </c>
      <c r="E132" s="246" t="s">
        <v>3</v>
      </c>
      <c r="F132" s="247">
        <v>0</v>
      </c>
      <c r="G132" s="248">
        <f>IF(Foglio2!$J$3=Foglio2!$E$5,'Assistenti_Tecnici 2^ Pos.Ec.'!E132,IF(Foglio2!$J$3=Foglio2!$E$6,'Assistenti_Amm.vo 2^ Pos.Ec.'!E132,0))</f>
        <v>0</v>
      </c>
      <c r="H132" s="248">
        <f>IF(Foglio2!$J$3=Foglio2!$E$5,'Assistenti_Tecnici 2^ Pos.Ec.'!F132,IF(Foglio2!$J$3=Foglio2!$E$6,'Assistenti_Amm.vo 2^ Pos.Ec.'!F132,0))</f>
        <v>0</v>
      </c>
      <c r="I132" s="248">
        <f>IF(Foglio2!$J$3=Foglio2!$E$5,'Assistenti_Tecnici 2^ Pos.Ec.'!G132,IF(Foglio2!$J$3=Foglio2!$E$6,'Assistenti_Amm.vo 2^ Pos.Ec.'!G132,0))</f>
        <v>0</v>
      </c>
      <c r="J132" s="248">
        <f>IF(Foglio2!$J$3=Foglio2!$E$5,'Assistenti_Tecnici 2^ Pos.Ec.'!H132,IF(Foglio2!$J$3=Foglio2!$E$6,'Assistenti_Amm.vo 2^ Pos.Ec.'!H132,0))</f>
        <v>0</v>
      </c>
      <c r="K132" s="248">
        <f>IF(Foglio2!$J$3=Foglio2!$E$5,'Assistenti_Tecnici 2^ Pos.Ec.'!I132,IF(Foglio2!$J$3=Foglio2!$E$6,'Assistenti_Amm.vo 2^ Pos.Ec.'!I132,0))</f>
        <v>0</v>
      </c>
      <c r="L132" s="248">
        <f>IF(Foglio2!$J$3=Foglio2!$E$5,'Assistenti_Tecnici 2^ Pos.Ec.'!J132,IF(Foglio2!$J$3=Foglio2!$E$6,'Assistenti_Amm.vo 2^ Pos.Ec.'!J132,0))</f>
        <v>0</v>
      </c>
      <c r="M132" s="249">
        <f>IF(Foglio2!$J$3=Foglio2!$E$5,'Assistenti_Tecnici 2^ Pos.Ec.'!K132,IF(Foglio2!$J$3=Foglio2!$E$6,'Assistenti_Amm.vo 2^ Pos.Ec.'!K132,0))</f>
        <v>0</v>
      </c>
      <c r="N132" s="250">
        <f>IF(Foglio2!$J$3=Foglio2!$E$5,'Assistenti_Tecnici 2^ Pos.Ec.'!L132,IF(Foglio2!$J$3=Foglio2!$E$6,'Assistenti_Amm.vo 2^ Pos.Ec.'!L132,0))</f>
        <v>0</v>
      </c>
      <c r="O132" s="251"/>
      <c r="P132" s="252">
        <f>IF(Foglio2!$J$3=Foglio2!$E$5,'Assistenti_Tecnici 2^ Pos.Ec.'!N132,IF(Foglio2!$J$3=Foglio2!$E$6,'Assistenti_Amm.vo 2^ Pos.Ec.'!N132,0))</f>
        <v>0</v>
      </c>
      <c r="Q132" s="252">
        <f>IF(Foglio2!$J$3=Foglio2!$E$5,'Assistenti_Tecnici 2^ Pos.Ec.'!O132,IF(Foglio2!$J$3=Foglio2!$E$6,'Assistenti_Amm.vo 2^ Pos.Ec.'!O132,0))</f>
        <v>0</v>
      </c>
      <c r="R132" s="252">
        <f>IF(Foglio2!$J$3=Foglio2!$E$5,'Assistenti_Tecnici 2^ Pos.Ec.'!P132,IF(Foglio2!$J$3=Foglio2!$E$6,'Assistenti_Amm.vo 2^ Pos.Ec.'!P132,0))</f>
        <v>0</v>
      </c>
      <c r="S132" s="252">
        <f>IF(Foglio2!$J$3=Foglio2!$E$5,'Assistenti_Tecnici 2^ Pos.Ec.'!Q132,IF(Foglio2!$J$3=Foglio2!$E$6,'Assistenti_Amm.vo 2^ Pos.Ec.'!Q132,0))</f>
        <v>0</v>
      </c>
      <c r="T132" s="252">
        <f>IF(Foglio2!$J$3=Foglio2!$E$5,'Assistenti_Tecnici 2^ Pos.Ec.'!R132,IF(Foglio2!$J$3=Foglio2!$E$6,'Assistenti_Amm.vo 2^ Pos.Ec.'!R132,0))</f>
        <v>0</v>
      </c>
      <c r="U132" s="252">
        <f t="shared" ref="U132" si="326">(P132)/12*0.8</f>
        <v>0</v>
      </c>
      <c r="V132" s="252">
        <f t="shared" ref="V132" si="327">(P132+R132)/12*0.8</f>
        <v>0</v>
      </c>
      <c r="W132" s="253" t="str">
        <f t="shared" ref="W132" si="328">"Fascia Da "&amp;F132&amp;" a "&amp;F133&amp;" Decorrenza "&amp;DAY(C132)&amp;"/"&amp;MONTH(C132)&amp;"/"&amp;YEAR(C132)</f>
        <v>Fascia Da 0 a 2 Decorrenza 1/7/2010</v>
      </c>
    </row>
    <row r="133" spans="1:23" ht="9" customHeight="1" x14ac:dyDescent="0.2">
      <c r="B133" s="245">
        <f t="shared" ref="B133" si="329">B132+1</f>
        <v>40361</v>
      </c>
      <c r="C133" s="376"/>
      <c r="D133" s="376"/>
      <c r="E133" s="254" t="s">
        <v>4</v>
      </c>
      <c r="F133" s="255">
        <v>2</v>
      </c>
      <c r="G133" s="256">
        <f t="shared" ref="G133:N133" si="330">G132*1936.27</f>
        <v>0</v>
      </c>
      <c r="H133" s="256">
        <f t="shared" si="330"/>
        <v>0</v>
      </c>
      <c r="I133" s="256">
        <f t="shared" si="330"/>
        <v>0</v>
      </c>
      <c r="J133" s="256">
        <f t="shared" si="330"/>
        <v>0</v>
      </c>
      <c r="K133" s="256">
        <f t="shared" si="330"/>
        <v>0</v>
      </c>
      <c r="L133" s="257">
        <f t="shared" si="330"/>
        <v>0</v>
      </c>
      <c r="M133" s="256">
        <f t="shared" si="330"/>
        <v>0</v>
      </c>
      <c r="N133" s="258">
        <f t="shared" si="330"/>
        <v>0</v>
      </c>
      <c r="O133" s="183"/>
      <c r="P133" s="184">
        <f t="shared" ref="P133:V133" si="331">P132*1936.27</f>
        <v>0</v>
      </c>
      <c r="Q133" s="184">
        <f t="shared" si="331"/>
        <v>0</v>
      </c>
      <c r="R133" s="184">
        <f t="shared" si="331"/>
        <v>0</v>
      </c>
      <c r="S133" s="184">
        <f t="shared" si="331"/>
        <v>0</v>
      </c>
      <c r="T133" s="184">
        <f t="shared" si="331"/>
        <v>0</v>
      </c>
      <c r="U133" s="184">
        <f t="shared" si="331"/>
        <v>0</v>
      </c>
      <c r="V133" s="184">
        <f t="shared" si="331"/>
        <v>0</v>
      </c>
    </row>
    <row r="134" spans="1:23" ht="12.75" customHeight="1" x14ac:dyDescent="0.2">
      <c r="A134" s="104">
        <f>IF(Foglio2!$J$7=1,TRUNC(V134,0),TRUNC(U134,0))</f>
        <v>0</v>
      </c>
      <c r="B134" s="245">
        <f t="shared" si="238"/>
        <v>40362</v>
      </c>
      <c r="C134" s="377">
        <v>40360</v>
      </c>
      <c r="D134" s="377">
        <v>40543</v>
      </c>
      <c r="E134" s="259" t="s">
        <v>3</v>
      </c>
      <c r="F134" s="260">
        <v>3</v>
      </c>
      <c r="G134" s="248">
        <f>IF(Foglio2!$J$3=Foglio2!$E$5,'Assistenti_Tecnici 2^ Pos.Ec.'!E134,IF(Foglio2!$J$3=Foglio2!$E$6,'Assistenti_Amm.vo 2^ Pos.Ec.'!E134,0))</f>
        <v>0</v>
      </c>
      <c r="H134" s="248">
        <f>IF(Foglio2!$J$3=Foglio2!$E$5,'Assistenti_Tecnici 2^ Pos.Ec.'!F134,IF(Foglio2!$J$3=Foglio2!$E$6,'Assistenti_Amm.vo 2^ Pos.Ec.'!F134,0))</f>
        <v>0</v>
      </c>
      <c r="I134" s="248">
        <f>IF(Foglio2!$J$3=Foglio2!$E$5,'Assistenti_Tecnici 2^ Pos.Ec.'!G134,IF(Foglio2!$J$3=Foglio2!$E$6,'Assistenti_Amm.vo 2^ Pos.Ec.'!G134,0))</f>
        <v>0</v>
      </c>
      <c r="J134" s="248">
        <f>IF(Foglio2!$J$3=Foglio2!$E$5,'Assistenti_Tecnici 2^ Pos.Ec.'!H134,IF(Foglio2!$J$3=Foglio2!$E$6,'Assistenti_Amm.vo 2^ Pos.Ec.'!H134,0))</f>
        <v>0</v>
      </c>
      <c r="K134" s="248">
        <f>IF(Foglio2!$J$3=Foglio2!$E$5,'Assistenti_Tecnici 2^ Pos.Ec.'!I134,IF(Foglio2!$J$3=Foglio2!$E$6,'Assistenti_Amm.vo 2^ Pos.Ec.'!I134,0))</f>
        <v>0</v>
      </c>
      <c r="L134" s="248">
        <f>IF(Foglio2!$J$3=Foglio2!$E$5,'Assistenti_Tecnici 2^ Pos.Ec.'!J134,IF(Foglio2!$J$3=Foglio2!$E$6,'Assistenti_Amm.vo 2^ Pos.Ec.'!J134,0))</f>
        <v>0</v>
      </c>
      <c r="M134" s="249">
        <f>IF(Foglio2!$J$3=Foglio2!$E$5,'Assistenti_Tecnici 2^ Pos.Ec.'!K134,IF(Foglio2!$J$3=Foglio2!$E$6,'Assistenti_Amm.vo 2^ Pos.Ec.'!K134,0))</f>
        <v>0</v>
      </c>
      <c r="N134" s="250">
        <f>IF(Foglio2!$J$3=Foglio2!$E$5,'Assistenti_Tecnici 2^ Pos.Ec.'!L134,IF(Foglio2!$J$3=Foglio2!$E$6,'Assistenti_Amm.vo 2^ Pos.Ec.'!L134,0))</f>
        <v>0</v>
      </c>
      <c r="O134" s="251"/>
      <c r="P134" s="252">
        <f>IF(Foglio2!$J$3=Foglio2!$E$5,'Assistenti_Tecnici 2^ Pos.Ec.'!N134,IF(Foglio2!$J$3=Foglio2!$E$6,'Assistenti_Amm.vo 2^ Pos.Ec.'!N134,0))</f>
        <v>0</v>
      </c>
      <c r="Q134" s="252">
        <f>IF(Foglio2!$J$3=Foglio2!$E$5,'Assistenti_Tecnici 2^ Pos.Ec.'!O134,IF(Foglio2!$J$3=Foglio2!$E$6,'Assistenti_Amm.vo 2^ Pos.Ec.'!O134,0))</f>
        <v>0</v>
      </c>
      <c r="R134" s="252">
        <f>IF(Foglio2!$J$3=Foglio2!$E$5,'Assistenti_Tecnici 2^ Pos.Ec.'!P134,IF(Foglio2!$J$3=Foglio2!$E$6,'Assistenti_Amm.vo 2^ Pos.Ec.'!P134,0))</f>
        <v>0</v>
      </c>
      <c r="S134" s="252">
        <f>IF(Foglio2!$J$3=Foglio2!$E$5,'Assistenti_Tecnici 2^ Pos.Ec.'!Q134,IF(Foglio2!$J$3=Foglio2!$E$6,'Assistenti_Amm.vo 2^ Pos.Ec.'!Q134,0))</f>
        <v>0</v>
      </c>
      <c r="T134" s="252">
        <f>IF(Foglio2!$J$3=Foglio2!$E$5,'Assistenti_Tecnici 2^ Pos.Ec.'!R134,IF(Foglio2!$J$3=Foglio2!$E$6,'Assistenti_Amm.vo 2^ Pos.Ec.'!R134,0))</f>
        <v>0</v>
      </c>
      <c r="U134" s="252">
        <f t="shared" ref="U134" si="332">(P134)/12*0.8</f>
        <v>0</v>
      </c>
      <c r="V134" s="252">
        <f t="shared" ref="V134" si="333">(P134+R134)/12*0.8</f>
        <v>0</v>
      </c>
      <c r="W134" s="253" t="str">
        <f t="shared" ref="W134" si="334">"Fascia Da "&amp;F134&amp;" a "&amp;F135&amp;" Decorrenza "&amp;DAY(C132)&amp;"/"&amp;MONTH(C132)&amp;"/"&amp;YEAR(C132)</f>
        <v>Fascia Da 3 a 8 Decorrenza 1/7/2010</v>
      </c>
    </row>
    <row r="135" spans="1:23" ht="9" customHeight="1" x14ac:dyDescent="0.2">
      <c r="B135" s="245">
        <f t="shared" si="238"/>
        <v>40363</v>
      </c>
      <c r="C135" s="377"/>
      <c r="D135" s="377"/>
      <c r="E135" s="254" t="s">
        <v>4</v>
      </c>
      <c r="F135" s="255">
        <v>8</v>
      </c>
      <c r="G135" s="256">
        <f t="shared" ref="G135:N135" si="335">G134*1936.27</f>
        <v>0</v>
      </c>
      <c r="H135" s="256">
        <f t="shared" si="335"/>
        <v>0</v>
      </c>
      <c r="I135" s="256">
        <f t="shared" si="335"/>
        <v>0</v>
      </c>
      <c r="J135" s="256">
        <f t="shared" si="335"/>
        <v>0</v>
      </c>
      <c r="K135" s="256">
        <f t="shared" si="335"/>
        <v>0</v>
      </c>
      <c r="L135" s="257">
        <f t="shared" si="335"/>
        <v>0</v>
      </c>
      <c r="M135" s="256">
        <f t="shared" si="335"/>
        <v>0</v>
      </c>
      <c r="N135" s="258">
        <f t="shared" si="335"/>
        <v>0</v>
      </c>
      <c r="O135" s="183"/>
      <c r="P135" s="184">
        <f t="shared" ref="P135:V135" si="336">P134*1936.27</f>
        <v>0</v>
      </c>
      <c r="Q135" s="184">
        <f t="shared" si="336"/>
        <v>0</v>
      </c>
      <c r="R135" s="184">
        <f t="shared" si="336"/>
        <v>0</v>
      </c>
      <c r="S135" s="184">
        <f t="shared" si="336"/>
        <v>0</v>
      </c>
      <c r="T135" s="184">
        <f t="shared" si="336"/>
        <v>0</v>
      </c>
      <c r="U135" s="184">
        <f t="shared" si="336"/>
        <v>0</v>
      </c>
      <c r="V135" s="184">
        <f t="shared" si="336"/>
        <v>0</v>
      </c>
    </row>
    <row r="136" spans="1:23" ht="12.75" customHeight="1" x14ac:dyDescent="0.2">
      <c r="A136" s="104">
        <f>IF(Foglio2!$J$7=1,TRUNC(V136,0),TRUNC(U136,0))</f>
        <v>0</v>
      </c>
      <c r="B136" s="245">
        <f t="shared" si="238"/>
        <v>40364</v>
      </c>
      <c r="C136" s="377"/>
      <c r="D136" s="377"/>
      <c r="E136" s="259" t="s">
        <v>3</v>
      </c>
      <c r="F136" s="260">
        <v>9</v>
      </c>
      <c r="G136" s="248">
        <f>IF(Foglio2!$J$3=Foglio2!$E$5,'Assistenti_Tecnici 2^ Pos.Ec.'!E136,IF(Foglio2!$J$3=Foglio2!$E$6,'Assistenti_Amm.vo 2^ Pos.Ec.'!E136,0))</f>
        <v>0</v>
      </c>
      <c r="H136" s="248">
        <f>IF(Foglio2!$J$3=Foglio2!$E$5,'Assistenti_Tecnici 2^ Pos.Ec.'!F136,IF(Foglio2!$J$3=Foglio2!$E$6,'Assistenti_Amm.vo 2^ Pos.Ec.'!F136,0))</f>
        <v>0</v>
      </c>
      <c r="I136" s="248">
        <f>IF(Foglio2!$J$3=Foglio2!$E$5,'Assistenti_Tecnici 2^ Pos.Ec.'!G136,IF(Foglio2!$J$3=Foglio2!$E$6,'Assistenti_Amm.vo 2^ Pos.Ec.'!G136,0))</f>
        <v>0</v>
      </c>
      <c r="J136" s="248">
        <f>IF(Foglio2!$J$3=Foglio2!$E$5,'Assistenti_Tecnici 2^ Pos.Ec.'!H136,IF(Foglio2!$J$3=Foglio2!$E$6,'Assistenti_Amm.vo 2^ Pos.Ec.'!H136,0))</f>
        <v>0</v>
      </c>
      <c r="K136" s="248">
        <f>IF(Foglio2!$J$3=Foglio2!$E$5,'Assistenti_Tecnici 2^ Pos.Ec.'!I136,IF(Foglio2!$J$3=Foglio2!$E$6,'Assistenti_Amm.vo 2^ Pos.Ec.'!I136,0))</f>
        <v>0</v>
      </c>
      <c r="L136" s="248">
        <f>IF(Foglio2!$J$3=Foglio2!$E$5,'Assistenti_Tecnici 2^ Pos.Ec.'!J136,IF(Foglio2!$J$3=Foglio2!$E$6,'Assistenti_Amm.vo 2^ Pos.Ec.'!J136,0))</f>
        <v>0</v>
      </c>
      <c r="M136" s="249">
        <f>IF(Foglio2!$J$3=Foglio2!$E$5,'Assistenti_Tecnici 2^ Pos.Ec.'!K136,IF(Foglio2!$J$3=Foglio2!$E$6,'Assistenti_Amm.vo 2^ Pos.Ec.'!K136,0))</f>
        <v>0</v>
      </c>
      <c r="N136" s="250">
        <f>IF(Foglio2!$J$3=Foglio2!$E$5,'Assistenti_Tecnici 2^ Pos.Ec.'!L136,IF(Foglio2!$J$3=Foglio2!$E$6,'Assistenti_Amm.vo 2^ Pos.Ec.'!L136,0))</f>
        <v>0</v>
      </c>
      <c r="O136" s="251"/>
      <c r="P136" s="252">
        <f>IF(Foglio2!$J$3=Foglio2!$E$5,'Assistenti_Tecnici 2^ Pos.Ec.'!N136,IF(Foglio2!$J$3=Foglio2!$E$6,'Assistenti_Amm.vo 2^ Pos.Ec.'!N136,0))</f>
        <v>0</v>
      </c>
      <c r="Q136" s="252">
        <f>IF(Foglio2!$J$3=Foglio2!$E$5,'Assistenti_Tecnici 2^ Pos.Ec.'!O136,IF(Foglio2!$J$3=Foglio2!$E$6,'Assistenti_Amm.vo 2^ Pos.Ec.'!O136,0))</f>
        <v>0</v>
      </c>
      <c r="R136" s="252">
        <f>IF(Foglio2!$J$3=Foglio2!$E$5,'Assistenti_Tecnici 2^ Pos.Ec.'!P136,IF(Foglio2!$J$3=Foglio2!$E$6,'Assistenti_Amm.vo 2^ Pos.Ec.'!P136,0))</f>
        <v>0</v>
      </c>
      <c r="S136" s="252">
        <f>IF(Foglio2!$J$3=Foglio2!$E$5,'Assistenti_Tecnici 2^ Pos.Ec.'!Q136,IF(Foglio2!$J$3=Foglio2!$E$6,'Assistenti_Amm.vo 2^ Pos.Ec.'!Q136,0))</f>
        <v>0</v>
      </c>
      <c r="T136" s="252">
        <f>IF(Foglio2!$J$3=Foglio2!$E$5,'Assistenti_Tecnici 2^ Pos.Ec.'!R136,IF(Foglio2!$J$3=Foglio2!$E$6,'Assistenti_Amm.vo 2^ Pos.Ec.'!R136,0))</f>
        <v>0</v>
      </c>
      <c r="U136" s="252">
        <f t="shared" ref="U136" si="337">(P136)/12*0.8</f>
        <v>0</v>
      </c>
      <c r="V136" s="252">
        <f t="shared" ref="V136" si="338">(P136+R136)/12*0.8</f>
        <v>0</v>
      </c>
      <c r="W136" s="253" t="str">
        <f t="shared" ref="W136" si="339">"Fascia Da "&amp;F136&amp;" a "&amp;F137&amp;" Decorrenza "&amp;DAY(C132)&amp;"/"&amp;MONTH(C132)&amp;"/"&amp;YEAR(C132)</f>
        <v>Fascia Da 9 a 14 Decorrenza 1/7/2010</v>
      </c>
    </row>
    <row r="137" spans="1:23" ht="9" customHeight="1" x14ac:dyDescent="0.2">
      <c r="B137" s="245">
        <f t="shared" si="238"/>
        <v>40365</v>
      </c>
      <c r="C137" s="377"/>
      <c r="D137" s="377"/>
      <c r="E137" s="254" t="s">
        <v>4</v>
      </c>
      <c r="F137" s="255">
        <v>14</v>
      </c>
      <c r="G137" s="256">
        <f t="shared" ref="G137:N137" si="340">G136*1936.27</f>
        <v>0</v>
      </c>
      <c r="H137" s="256">
        <f t="shared" si="340"/>
        <v>0</v>
      </c>
      <c r="I137" s="256">
        <f t="shared" si="340"/>
        <v>0</v>
      </c>
      <c r="J137" s="256">
        <f t="shared" si="340"/>
        <v>0</v>
      </c>
      <c r="K137" s="256">
        <f t="shared" si="340"/>
        <v>0</v>
      </c>
      <c r="L137" s="257">
        <f t="shared" si="340"/>
        <v>0</v>
      </c>
      <c r="M137" s="256">
        <f t="shared" si="340"/>
        <v>0</v>
      </c>
      <c r="N137" s="258">
        <f t="shared" si="340"/>
        <v>0</v>
      </c>
      <c r="O137" s="183"/>
      <c r="P137" s="184">
        <f t="shared" ref="P137:V137" si="341">P136*1936.27</f>
        <v>0</v>
      </c>
      <c r="Q137" s="184">
        <f t="shared" si="341"/>
        <v>0</v>
      </c>
      <c r="R137" s="184">
        <f t="shared" si="341"/>
        <v>0</v>
      </c>
      <c r="S137" s="184">
        <f t="shared" si="341"/>
        <v>0</v>
      </c>
      <c r="T137" s="184">
        <f t="shared" si="341"/>
        <v>0</v>
      </c>
      <c r="U137" s="184">
        <f t="shared" si="341"/>
        <v>0</v>
      </c>
      <c r="V137" s="184">
        <f t="shared" si="341"/>
        <v>0</v>
      </c>
    </row>
    <row r="138" spans="1:23" ht="12.75" customHeight="1" x14ac:dyDescent="0.2">
      <c r="A138" s="104">
        <f>IF(Foglio2!$J$7=1,TRUNC(V138,0),TRUNC(U138,0))</f>
        <v>0</v>
      </c>
      <c r="B138" s="245">
        <f t="shared" si="238"/>
        <v>40366</v>
      </c>
      <c r="C138" s="377"/>
      <c r="D138" s="377"/>
      <c r="E138" s="259" t="s">
        <v>3</v>
      </c>
      <c r="F138" s="260">
        <v>15</v>
      </c>
      <c r="G138" s="248">
        <f>IF(Foglio2!$J$3=Foglio2!$E$5,'Assistenti_Tecnici 2^ Pos.Ec.'!E138,IF(Foglio2!$J$3=Foglio2!$E$6,'Assistenti_Amm.vo 2^ Pos.Ec.'!E138,0))</f>
        <v>0</v>
      </c>
      <c r="H138" s="248">
        <f>IF(Foglio2!$J$3=Foglio2!$E$5,'Assistenti_Tecnici 2^ Pos.Ec.'!F138,IF(Foglio2!$J$3=Foglio2!$E$6,'Assistenti_Amm.vo 2^ Pos.Ec.'!F138,0))</f>
        <v>0</v>
      </c>
      <c r="I138" s="248">
        <f>IF(Foglio2!$J$3=Foglio2!$E$5,'Assistenti_Tecnici 2^ Pos.Ec.'!G138,IF(Foglio2!$J$3=Foglio2!$E$6,'Assistenti_Amm.vo 2^ Pos.Ec.'!G138,0))</f>
        <v>0</v>
      </c>
      <c r="J138" s="248">
        <f>IF(Foglio2!$J$3=Foglio2!$E$5,'Assistenti_Tecnici 2^ Pos.Ec.'!H138,IF(Foglio2!$J$3=Foglio2!$E$6,'Assistenti_Amm.vo 2^ Pos.Ec.'!H138,0))</f>
        <v>0</v>
      </c>
      <c r="K138" s="248">
        <f>IF(Foglio2!$J$3=Foglio2!$E$5,'Assistenti_Tecnici 2^ Pos.Ec.'!I138,IF(Foglio2!$J$3=Foglio2!$E$6,'Assistenti_Amm.vo 2^ Pos.Ec.'!I138,0))</f>
        <v>0</v>
      </c>
      <c r="L138" s="248">
        <f>IF(Foglio2!$J$3=Foglio2!$E$5,'Assistenti_Tecnici 2^ Pos.Ec.'!J138,IF(Foglio2!$J$3=Foglio2!$E$6,'Assistenti_Amm.vo 2^ Pos.Ec.'!J138,0))</f>
        <v>0</v>
      </c>
      <c r="M138" s="249">
        <f>IF(Foglio2!$J$3=Foglio2!$E$5,'Assistenti_Tecnici 2^ Pos.Ec.'!K138,IF(Foglio2!$J$3=Foglio2!$E$6,'Assistenti_Amm.vo 2^ Pos.Ec.'!K138,0))</f>
        <v>0</v>
      </c>
      <c r="N138" s="250">
        <f>IF(Foglio2!$J$3=Foglio2!$E$5,'Assistenti_Tecnici 2^ Pos.Ec.'!L138,IF(Foglio2!$J$3=Foglio2!$E$6,'Assistenti_Amm.vo 2^ Pos.Ec.'!L138,0))</f>
        <v>0</v>
      </c>
      <c r="O138" s="251"/>
      <c r="P138" s="252">
        <f>IF(Foglio2!$J$3=Foglio2!$E$5,'Assistenti_Tecnici 2^ Pos.Ec.'!N138,IF(Foglio2!$J$3=Foglio2!$E$6,'Assistenti_Amm.vo 2^ Pos.Ec.'!N138,0))</f>
        <v>0</v>
      </c>
      <c r="Q138" s="252">
        <f>IF(Foglio2!$J$3=Foglio2!$E$5,'Assistenti_Tecnici 2^ Pos.Ec.'!O138,IF(Foglio2!$J$3=Foglio2!$E$6,'Assistenti_Amm.vo 2^ Pos.Ec.'!O138,0))</f>
        <v>0</v>
      </c>
      <c r="R138" s="252">
        <f>IF(Foglio2!$J$3=Foglio2!$E$5,'Assistenti_Tecnici 2^ Pos.Ec.'!P138,IF(Foglio2!$J$3=Foglio2!$E$6,'Assistenti_Amm.vo 2^ Pos.Ec.'!P138,0))</f>
        <v>0</v>
      </c>
      <c r="S138" s="252">
        <f>IF(Foglio2!$J$3=Foglio2!$E$5,'Assistenti_Tecnici 2^ Pos.Ec.'!Q138,IF(Foglio2!$J$3=Foglio2!$E$6,'Assistenti_Amm.vo 2^ Pos.Ec.'!Q138,0))</f>
        <v>0</v>
      </c>
      <c r="T138" s="252">
        <f>IF(Foglio2!$J$3=Foglio2!$E$5,'Assistenti_Tecnici 2^ Pos.Ec.'!R138,IF(Foglio2!$J$3=Foglio2!$E$6,'Assistenti_Amm.vo 2^ Pos.Ec.'!R138,0))</f>
        <v>0</v>
      </c>
      <c r="U138" s="252">
        <f t="shared" ref="U138" si="342">(P138)/12*0.8</f>
        <v>0</v>
      </c>
      <c r="V138" s="252">
        <f t="shared" ref="V138" si="343">(P138+R138)/12*0.8</f>
        <v>0</v>
      </c>
      <c r="W138" s="253" t="str">
        <f t="shared" ref="W138" si="344">"Fascia Da "&amp;F138&amp;" a "&amp;F139&amp;" Decorrenza "&amp;DAY(C132)&amp;"/"&amp;MONTH(C132)&amp;"/"&amp;YEAR(C132)</f>
        <v>Fascia Da 15 a 20 Decorrenza 1/7/2010</v>
      </c>
    </row>
    <row r="139" spans="1:23" ht="9" customHeight="1" x14ac:dyDescent="0.2">
      <c r="B139" s="245">
        <f t="shared" si="238"/>
        <v>40367</v>
      </c>
      <c r="C139" s="377"/>
      <c r="D139" s="377"/>
      <c r="E139" s="254" t="s">
        <v>4</v>
      </c>
      <c r="F139" s="255">
        <v>20</v>
      </c>
      <c r="G139" s="256">
        <f t="shared" ref="G139:N139" si="345">G138*1936.27</f>
        <v>0</v>
      </c>
      <c r="H139" s="256">
        <f t="shared" si="345"/>
        <v>0</v>
      </c>
      <c r="I139" s="256">
        <f t="shared" si="345"/>
        <v>0</v>
      </c>
      <c r="J139" s="256">
        <f t="shared" si="345"/>
        <v>0</v>
      </c>
      <c r="K139" s="256">
        <f t="shared" si="345"/>
        <v>0</v>
      </c>
      <c r="L139" s="257">
        <f t="shared" si="345"/>
        <v>0</v>
      </c>
      <c r="M139" s="256">
        <f t="shared" si="345"/>
        <v>0</v>
      </c>
      <c r="N139" s="258">
        <f t="shared" si="345"/>
        <v>0</v>
      </c>
      <c r="O139" s="183"/>
      <c r="P139" s="184">
        <f t="shared" ref="P139:V139" si="346">P138*1936.27</f>
        <v>0</v>
      </c>
      <c r="Q139" s="184">
        <f t="shared" si="346"/>
        <v>0</v>
      </c>
      <c r="R139" s="184">
        <f t="shared" si="346"/>
        <v>0</v>
      </c>
      <c r="S139" s="184">
        <f t="shared" si="346"/>
        <v>0</v>
      </c>
      <c r="T139" s="184">
        <f t="shared" si="346"/>
        <v>0</v>
      </c>
      <c r="U139" s="184">
        <f t="shared" si="346"/>
        <v>0</v>
      </c>
      <c r="V139" s="184">
        <f t="shared" si="346"/>
        <v>0</v>
      </c>
    </row>
    <row r="140" spans="1:23" ht="12.75" customHeight="1" x14ac:dyDescent="0.2">
      <c r="A140" s="104">
        <f>IF(Foglio2!$J$7=1,TRUNC(V140,0),TRUNC(U140,0))</f>
        <v>0</v>
      </c>
      <c r="B140" s="245">
        <f t="shared" si="238"/>
        <v>40368</v>
      </c>
      <c r="C140" s="377"/>
      <c r="D140" s="377"/>
      <c r="E140" s="259" t="s">
        <v>3</v>
      </c>
      <c r="F140" s="260">
        <v>21</v>
      </c>
      <c r="G140" s="248">
        <f>IF(Foglio2!$J$3=Foglio2!$E$5,'Assistenti_Tecnici 2^ Pos.Ec.'!E140,IF(Foglio2!$J$3=Foglio2!$E$6,'Assistenti_Amm.vo 2^ Pos.Ec.'!E140,0))</f>
        <v>0</v>
      </c>
      <c r="H140" s="248">
        <f>IF(Foglio2!$J$3=Foglio2!$E$5,'Assistenti_Tecnici 2^ Pos.Ec.'!F140,IF(Foglio2!$J$3=Foglio2!$E$6,'Assistenti_Amm.vo 2^ Pos.Ec.'!F140,0))</f>
        <v>0</v>
      </c>
      <c r="I140" s="248">
        <f>IF(Foglio2!$J$3=Foglio2!$E$5,'Assistenti_Tecnici 2^ Pos.Ec.'!G140,IF(Foglio2!$J$3=Foglio2!$E$6,'Assistenti_Amm.vo 2^ Pos.Ec.'!G140,0))</f>
        <v>0</v>
      </c>
      <c r="J140" s="248">
        <f>IF(Foglio2!$J$3=Foglio2!$E$5,'Assistenti_Tecnici 2^ Pos.Ec.'!H140,IF(Foglio2!$J$3=Foglio2!$E$6,'Assistenti_Amm.vo 2^ Pos.Ec.'!H140,0))</f>
        <v>0</v>
      </c>
      <c r="K140" s="248">
        <f>IF(Foglio2!$J$3=Foglio2!$E$5,'Assistenti_Tecnici 2^ Pos.Ec.'!I140,IF(Foglio2!$J$3=Foglio2!$E$6,'Assistenti_Amm.vo 2^ Pos.Ec.'!I140,0))</f>
        <v>0</v>
      </c>
      <c r="L140" s="248">
        <f>IF(Foglio2!$J$3=Foglio2!$E$5,'Assistenti_Tecnici 2^ Pos.Ec.'!J140,IF(Foglio2!$J$3=Foglio2!$E$6,'Assistenti_Amm.vo 2^ Pos.Ec.'!J140,0))</f>
        <v>0</v>
      </c>
      <c r="M140" s="249">
        <f>IF(Foglio2!$J$3=Foglio2!$E$5,'Assistenti_Tecnici 2^ Pos.Ec.'!K140,IF(Foglio2!$J$3=Foglio2!$E$6,'Assistenti_Amm.vo 2^ Pos.Ec.'!K140,0))</f>
        <v>0</v>
      </c>
      <c r="N140" s="250">
        <f>IF(Foglio2!$J$3=Foglio2!$E$5,'Assistenti_Tecnici 2^ Pos.Ec.'!L140,IF(Foglio2!$J$3=Foglio2!$E$6,'Assistenti_Amm.vo 2^ Pos.Ec.'!L140,0))</f>
        <v>0</v>
      </c>
      <c r="O140" s="251"/>
      <c r="P140" s="252">
        <f>IF(Foglio2!$J$3=Foglio2!$E$5,'Assistenti_Tecnici 2^ Pos.Ec.'!N140,IF(Foglio2!$J$3=Foglio2!$E$6,'Assistenti_Amm.vo 2^ Pos.Ec.'!N140,0))</f>
        <v>0</v>
      </c>
      <c r="Q140" s="252">
        <f>IF(Foglio2!$J$3=Foglio2!$E$5,'Assistenti_Tecnici 2^ Pos.Ec.'!O140,IF(Foglio2!$J$3=Foglio2!$E$6,'Assistenti_Amm.vo 2^ Pos.Ec.'!O140,0))</f>
        <v>0</v>
      </c>
      <c r="R140" s="252">
        <f>IF(Foglio2!$J$3=Foglio2!$E$5,'Assistenti_Tecnici 2^ Pos.Ec.'!P140,IF(Foglio2!$J$3=Foglio2!$E$6,'Assistenti_Amm.vo 2^ Pos.Ec.'!P140,0))</f>
        <v>0</v>
      </c>
      <c r="S140" s="252">
        <f>IF(Foglio2!$J$3=Foglio2!$E$5,'Assistenti_Tecnici 2^ Pos.Ec.'!Q140,IF(Foglio2!$J$3=Foglio2!$E$6,'Assistenti_Amm.vo 2^ Pos.Ec.'!Q140,0))</f>
        <v>0</v>
      </c>
      <c r="T140" s="252">
        <f>IF(Foglio2!$J$3=Foglio2!$E$5,'Assistenti_Tecnici 2^ Pos.Ec.'!R140,IF(Foglio2!$J$3=Foglio2!$E$6,'Assistenti_Amm.vo 2^ Pos.Ec.'!R140,0))</f>
        <v>0</v>
      </c>
      <c r="U140" s="252">
        <f t="shared" ref="U140" si="347">(P140)/12*0.8</f>
        <v>0</v>
      </c>
      <c r="V140" s="252">
        <f t="shared" ref="V140" si="348">(P140+R140)/12*0.8</f>
        <v>0</v>
      </c>
      <c r="W140" s="253" t="str">
        <f t="shared" ref="W140" si="349">"Fascia Da "&amp;F140&amp;" a "&amp;F141&amp;" Decorrenza "&amp;DAY(C132)&amp;"/"&amp;MONTH(C132)&amp;"/"&amp;YEAR(C132)</f>
        <v>Fascia Da 21 a 27 Decorrenza 1/7/2010</v>
      </c>
    </row>
    <row r="141" spans="1:23" ht="9" customHeight="1" x14ac:dyDescent="0.2">
      <c r="B141" s="245">
        <f t="shared" si="238"/>
        <v>40369</v>
      </c>
      <c r="C141" s="377"/>
      <c r="D141" s="377"/>
      <c r="E141" s="254" t="s">
        <v>4</v>
      </c>
      <c r="F141" s="255">
        <v>27</v>
      </c>
      <c r="G141" s="256">
        <f t="shared" ref="G141:N141" si="350">G140*1936.27</f>
        <v>0</v>
      </c>
      <c r="H141" s="256">
        <f t="shared" si="350"/>
        <v>0</v>
      </c>
      <c r="I141" s="256">
        <f t="shared" si="350"/>
        <v>0</v>
      </c>
      <c r="J141" s="256">
        <f t="shared" si="350"/>
        <v>0</v>
      </c>
      <c r="K141" s="256">
        <f t="shared" si="350"/>
        <v>0</v>
      </c>
      <c r="L141" s="257">
        <f t="shared" si="350"/>
        <v>0</v>
      </c>
      <c r="M141" s="256">
        <f t="shared" si="350"/>
        <v>0</v>
      </c>
      <c r="N141" s="258">
        <f t="shared" si="350"/>
        <v>0</v>
      </c>
      <c r="O141" s="183"/>
      <c r="P141" s="184">
        <f t="shared" ref="P141:V141" si="351">P140*1936.27</f>
        <v>0</v>
      </c>
      <c r="Q141" s="184">
        <f t="shared" si="351"/>
        <v>0</v>
      </c>
      <c r="R141" s="184">
        <f t="shared" si="351"/>
        <v>0</v>
      </c>
      <c r="S141" s="184">
        <f t="shared" si="351"/>
        <v>0</v>
      </c>
      <c r="T141" s="184">
        <f t="shared" si="351"/>
        <v>0</v>
      </c>
      <c r="U141" s="184">
        <f t="shared" si="351"/>
        <v>0</v>
      </c>
      <c r="V141" s="184">
        <f t="shared" si="351"/>
        <v>0</v>
      </c>
    </row>
    <row r="142" spans="1:23" ht="12.75" customHeight="1" x14ac:dyDescent="0.2">
      <c r="A142" s="104">
        <f>IF(Foglio2!$J$7=1,TRUNC(V142,0),TRUNC(U142,0))</f>
        <v>0</v>
      </c>
      <c r="B142" s="245">
        <f t="shared" si="238"/>
        <v>40370</v>
      </c>
      <c r="C142" s="377"/>
      <c r="D142" s="377"/>
      <c r="E142" s="259" t="s">
        <v>3</v>
      </c>
      <c r="F142" s="260">
        <v>28</v>
      </c>
      <c r="G142" s="248">
        <f>IF(Foglio2!$J$3=Foglio2!$E$5,'Assistenti_Tecnici 2^ Pos.Ec.'!E142,IF(Foglio2!$J$3=Foglio2!$E$6,'Assistenti_Amm.vo 2^ Pos.Ec.'!E142,0))</f>
        <v>0</v>
      </c>
      <c r="H142" s="248">
        <f>IF(Foglio2!$J$3=Foglio2!$E$5,'Assistenti_Tecnici 2^ Pos.Ec.'!F142,IF(Foglio2!$J$3=Foglio2!$E$6,'Assistenti_Amm.vo 2^ Pos.Ec.'!F142,0))</f>
        <v>0</v>
      </c>
      <c r="I142" s="248">
        <f>IF(Foglio2!$J$3=Foglio2!$E$5,'Assistenti_Tecnici 2^ Pos.Ec.'!G142,IF(Foglio2!$J$3=Foglio2!$E$6,'Assistenti_Amm.vo 2^ Pos.Ec.'!G142,0))</f>
        <v>0</v>
      </c>
      <c r="J142" s="248">
        <f>IF(Foglio2!$J$3=Foglio2!$E$5,'Assistenti_Tecnici 2^ Pos.Ec.'!H142,IF(Foglio2!$J$3=Foglio2!$E$6,'Assistenti_Amm.vo 2^ Pos.Ec.'!H142,0))</f>
        <v>0</v>
      </c>
      <c r="K142" s="248">
        <f>IF(Foglio2!$J$3=Foglio2!$E$5,'Assistenti_Tecnici 2^ Pos.Ec.'!I142,IF(Foglio2!$J$3=Foglio2!$E$6,'Assistenti_Amm.vo 2^ Pos.Ec.'!I142,0))</f>
        <v>0</v>
      </c>
      <c r="L142" s="248">
        <f>IF(Foglio2!$J$3=Foglio2!$E$5,'Assistenti_Tecnici 2^ Pos.Ec.'!J142,IF(Foglio2!$J$3=Foglio2!$E$6,'Assistenti_Amm.vo 2^ Pos.Ec.'!J142,0))</f>
        <v>0</v>
      </c>
      <c r="M142" s="249">
        <f>IF(Foglio2!$J$3=Foglio2!$E$5,'Assistenti_Tecnici 2^ Pos.Ec.'!K142,IF(Foglio2!$J$3=Foglio2!$E$6,'Assistenti_Amm.vo 2^ Pos.Ec.'!K142,0))</f>
        <v>0</v>
      </c>
      <c r="N142" s="250">
        <f>IF(Foglio2!$J$3=Foglio2!$E$5,'Assistenti_Tecnici 2^ Pos.Ec.'!L142,IF(Foglio2!$J$3=Foglio2!$E$6,'Assistenti_Amm.vo 2^ Pos.Ec.'!L142,0))</f>
        <v>0</v>
      </c>
      <c r="O142" s="251"/>
      <c r="P142" s="252">
        <f>IF(Foglio2!$J$3=Foglio2!$E$5,'Assistenti_Tecnici 2^ Pos.Ec.'!N142,IF(Foglio2!$J$3=Foglio2!$E$6,'Assistenti_Amm.vo 2^ Pos.Ec.'!N142,0))</f>
        <v>0</v>
      </c>
      <c r="Q142" s="252">
        <f>IF(Foglio2!$J$3=Foglio2!$E$5,'Assistenti_Tecnici 2^ Pos.Ec.'!O142,IF(Foglio2!$J$3=Foglio2!$E$6,'Assistenti_Amm.vo 2^ Pos.Ec.'!O142,0))</f>
        <v>0</v>
      </c>
      <c r="R142" s="252">
        <f>IF(Foglio2!$J$3=Foglio2!$E$5,'Assistenti_Tecnici 2^ Pos.Ec.'!P142,IF(Foglio2!$J$3=Foglio2!$E$6,'Assistenti_Amm.vo 2^ Pos.Ec.'!P142,0))</f>
        <v>0</v>
      </c>
      <c r="S142" s="252">
        <f>IF(Foglio2!$J$3=Foglio2!$E$5,'Assistenti_Tecnici 2^ Pos.Ec.'!Q142,IF(Foglio2!$J$3=Foglio2!$E$6,'Assistenti_Amm.vo 2^ Pos.Ec.'!Q142,0))</f>
        <v>0</v>
      </c>
      <c r="T142" s="252">
        <f>IF(Foglio2!$J$3=Foglio2!$E$5,'Assistenti_Tecnici 2^ Pos.Ec.'!R142,IF(Foglio2!$J$3=Foglio2!$E$6,'Assistenti_Amm.vo 2^ Pos.Ec.'!R142,0))</f>
        <v>0</v>
      </c>
      <c r="U142" s="252">
        <f t="shared" ref="U142" si="352">(P142)/12*0.8</f>
        <v>0</v>
      </c>
      <c r="V142" s="252">
        <f t="shared" ref="V142" si="353">(P142+R142)/12*0.8</f>
        <v>0</v>
      </c>
      <c r="W142" s="253" t="str">
        <f t="shared" ref="W142" si="354">"Fascia Da "&amp;F142&amp;" a "&amp;F143&amp;" Decorrenza "&amp;DAY(C132)&amp;"/"&amp;MONTH(C132)&amp;"/"&amp;YEAR(C132)</f>
        <v>Fascia Da 28 a 34 Decorrenza 1/7/2010</v>
      </c>
    </row>
    <row r="143" spans="1:23" ht="9" customHeight="1" x14ac:dyDescent="0.2">
      <c r="B143" s="245">
        <f t="shared" si="238"/>
        <v>40371</v>
      </c>
      <c r="C143" s="377"/>
      <c r="D143" s="377"/>
      <c r="E143" s="254" t="s">
        <v>4</v>
      </c>
      <c r="F143" s="255">
        <v>34</v>
      </c>
      <c r="G143" s="256">
        <f t="shared" ref="G143:N143" si="355">G142*1936.27</f>
        <v>0</v>
      </c>
      <c r="H143" s="256">
        <f t="shared" si="355"/>
        <v>0</v>
      </c>
      <c r="I143" s="256">
        <f t="shared" si="355"/>
        <v>0</v>
      </c>
      <c r="J143" s="256">
        <f t="shared" si="355"/>
        <v>0</v>
      </c>
      <c r="K143" s="256">
        <f t="shared" si="355"/>
        <v>0</v>
      </c>
      <c r="L143" s="257">
        <f t="shared" si="355"/>
        <v>0</v>
      </c>
      <c r="M143" s="256">
        <f t="shared" si="355"/>
        <v>0</v>
      </c>
      <c r="N143" s="258">
        <f t="shared" si="355"/>
        <v>0</v>
      </c>
      <c r="O143" s="183"/>
      <c r="P143" s="184">
        <f t="shared" ref="P143:V143" si="356">P142*1936.27</f>
        <v>0</v>
      </c>
      <c r="Q143" s="184">
        <f t="shared" si="356"/>
        <v>0</v>
      </c>
      <c r="R143" s="184">
        <f t="shared" si="356"/>
        <v>0</v>
      </c>
      <c r="S143" s="184">
        <f t="shared" si="356"/>
        <v>0</v>
      </c>
      <c r="T143" s="184">
        <f t="shared" si="356"/>
        <v>0</v>
      </c>
      <c r="U143" s="184">
        <f t="shared" si="356"/>
        <v>0</v>
      </c>
      <c r="V143" s="184">
        <f t="shared" si="356"/>
        <v>0</v>
      </c>
    </row>
    <row r="144" spans="1:23" ht="12.75" customHeight="1" x14ac:dyDescent="0.2">
      <c r="A144" s="104">
        <f>IF(Foglio2!$J$7=1,TRUNC(V144,0),TRUNC(U144,0))</f>
        <v>0</v>
      </c>
      <c r="B144" s="245">
        <f t="shared" si="238"/>
        <v>40372</v>
      </c>
      <c r="C144" s="377"/>
      <c r="D144" s="377"/>
      <c r="E144" s="259" t="s">
        <v>3</v>
      </c>
      <c r="F144" s="260">
        <v>35</v>
      </c>
      <c r="G144" s="248">
        <f>IF(Foglio2!$J$3=Foglio2!$E$5,'Assistenti_Tecnici 2^ Pos.Ec.'!E144,IF(Foglio2!$J$3=Foglio2!$E$6,'Assistenti_Amm.vo 2^ Pos.Ec.'!E144,0))</f>
        <v>0</v>
      </c>
      <c r="H144" s="248">
        <f>IF(Foglio2!$J$3=Foglio2!$E$5,'Assistenti_Tecnici 2^ Pos.Ec.'!F144,IF(Foglio2!$J$3=Foglio2!$E$6,'Assistenti_Amm.vo 2^ Pos.Ec.'!F144,0))</f>
        <v>0</v>
      </c>
      <c r="I144" s="248">
        <f>IF(Foglio2!$J$3=Foglio2!$E$5,'Assistenti_Tecnici 2^ Pos.Ec.'!G144,IF(Foglio2!$J$3=Foglio2!$E$6,'Assistenti_Amm.vo 2^ Pos.Ec.'!G144,0))</f>
        <v>0</v>
      </c>
      <c r="J144" s="248">
        <f>IF(Foglio2!$J$3=Foglio2!$E$5,'Assistenti_Tecnici 2^ Pos.Ec.'!H144,IF(Foglio2!$J$3=Foglio2!$E$6,'Assistenti_Amm.vo 2^ Pos.Ec.'!H144,0))</f>
        <v>0</v>
      </c>
      <c r="K144" s="248">
        <f>IF(Foglio2!$J$3=Foglio2!$E$5,'Assistenti_Tecnici 2^ Pos.Ec.'!I144,IF(Foglio2!$J$3=Foglio2!$E$6,'Assistenti_Amm.vo 2^ Pos.Ec.'!I144,0))</f>
        <v>0</v>
      </c>
      <c r="L144" s="248">
        <f>IF(Foglio2!$J$3=Foglio2!$E$5,'Assistenti_Tecnici 2^ Pos.Ec.'!J144,IF(Foglio2!$J$3=Foglio2!$E$6,'Assistenti_Amm.vo 2^ Pos.Ec.'!J144,0))</f>
        <v>0</v>
      </c>
      <c r="M144" s="249">
        <f>IF(Foglio2!$J$3=Foglio2!$E$5,'Assistenti_Tecnici 2^ Pos.Ec.'!K144,IF(Foglio2!$J$3=Foglio2!$E$6,'Assistenti_Amm.vo 2^ Pos.Ec.'!K144,0))</f>
        <v>0</v>
      </c>
      <c r="N144" s="250">
        <f>IF(Foglio2!$J$3=Foglio2!$E$5,'Assistenti_Tecnici 2^ Pos.Ec.'!L144,IF(Foglio2!$J$3=Foglio2!$E$6,'Assistenti_Amm.vo 2^ Pos.Ec.'!L144,0))</f>
        <v>0</v>
      </c>
      <c r="O144" s="251"/>
      <c r="P144" s="252">
        <f>IF(Foglio2!$J$3=Foglio2!$E$5,'Assistenti_Tecnici 2^ Pos.Ec.'!N144,IF(Foglio2!$J$3=Foglio2!$E$6,'Assistenti_Amm.vo 2^ Pos.Ec.'!N144,0))</f>
        <v>0</v>
      </c>
      <c r="Q144" s="252">
        <f>IF(Foglio2!$J$3=Foglio2!$E$5,'Assistenti_Tecnici 2^ Pos.Ec.'!O144,IF(Foglio2!$J$3=Foglio2!$E$6,'Assistenti_Amm.vo 2^ Pos.Ec.'!O144,0))</f>
        <v>0</v>
      </c>
      <c r="R144" s="252">
        <f>IF(Foglio2!$J$3=Foglio2!$E$5,'Assistenti_Tecnici 2^ Pos.Ec.'!P144,IF(Foglio2!$J$3=Foglio2!$E$6,'Assistenti_Amm.vo 2^ Pos.Ec.'!P144,0))</f>
        <v>0</v>
      </c>
      <c r="S144" s="252">
        <f>IF(Foglio2!$J$3=Foglio2!$E$5,'Assistenti_Tecnici 2^ Pos.Ec.'!Q144,IF(Foglio2!$J$3=Foglio2!$E$6,'Assistenti_Amm.vo 2^ Pos.Ec.'!Q144,0))</f>
        <v>0</v>
      </c>
      <c r="T144" s="252">
        <f>IF(Foglio2!$J$3=Foglio2!$E$5,'Assistenti_Tecnici 2^ Pos.Ec.'!R144,IF(Foglio2!$J$3=Foglio2!$E$6,'Assistenti_Amm.vo 2^ Pos.Ec.'!R144,0))</f>
        <v>0</v>
      </c>
      <c r="U144" s="252">
        <f t="shared" ref="U144" si="357">(P144)/12*0.8</f>
        <v>0</v>
      </c>
      <c r="V144" s="252">
        <f t="shared" ref="V144" si="358">(P144+R144)/12*0.8</f>
        <v>0</v>
      </c>
      <c r="W144" s="253" t="str">
        <f t="shared" ref="W144" si="359">"Fascia Da "&amp;F144&amp;" a "&amp;F145&amp;" Decorrenza "&amp;DAY(C132)&amp;"/"&amp;MONTH(C132)&amp;"/"&amp;YEAR(C132)</f>
        <v>Fascia Da 35 a  Decorrenza 1/7/2010</v>
      </c>
    </row>
    <row r="145" spans="1:23" ht="9" customHeight="1" x14ac:dyDescent="0.2">
      <c r="B145" s="245">
        <f t="shared" si="238"/>
        <v>40373</v>
      </c>
      <c r="C145" s="378"/>
      <c r="D145" s="378"/>
      <c r="E145" s="264" t="s">
        <v>4</v>
      </c>
      <c r="F145" s="265"/>
      <c r="G145" s="256">
        <f t="shared" ref="G145:N145" si="360">G144*1936.27</f>
        <v>0</v>
      </c>
      <c r="H145" s="256">
        <f t="shared" si="360"/>
        <v>0</v>
      </c>
      <c r="I145" s="256">
        <f t="shared" si="360"/>
        <v>0</v>
      </c>
      <c r="J145" s="256">
        <f t="shared" si="360"/>
        <v>0</v>
      </c>
      <c r="K145" s="256">
        <f t="shared" si="360"/>
        <v>0</v>
      </c>
      <c r="L145" s="257">
        <f t="shared" si="360"/>
        <v>0</v>
      </c>
      <c r="M145" s="256">
        <f t="shared" si="360"/>
        <v>0</v>
      </c>
      <c r="N145" s="258">
        <f t="shared" si="360"/>
        <v>0</v>
      </c>
      <c r="O145" s="183"/>
      <c r="P145" s="184">
        <f t="shared" ref="P145:V145" si="361">P144*1936.27</f>
        <v>0</v>
      </c>
      <c r="Q145" s="184">
        <f t="shared" si="361"/>
        <v>0</v>
      </c>
      <c r="R145" s="184">
        <f t="shared" si="361"/>
        <v>0</v>
      </c>
      <c r="S145" s="184">
        <f t="shared" si="361"/>
        <v>0</v>
      </c>
      <c r="T145" s="184">
        <f t="shared" si="361"/>
        <v>0</v>
      </c>
      <c r="U145" s="184">
        <f t="shared" si="361"/>
        <v>0</v>
      </c>
      <c r="V145" s="184">
        <f t="shared" si="361"/>
        <v>0</v>
      </c>
    </row>
    <row r="146" spans="1:23" ht="12.75" customHeight="1" x14ac:dyDescent="0.2">
      <c r="A146" s="104">
        <f>IF(Foglio2!$J$7=1,TRUNC(V146,0),TRUNC(U146,0))</f>
        <v>0</v>
      </c>
      <c r="B146" s="245">
        <f t="shared" ref="B146" si="362">C148</f>
        <v>40544</v>
      </c>
      <c r="C146" s="375">
        <v>40544</v>
      </c>
      <c r="D146" s="375">
        <v>42369</v>
      </c>
      <c r="E146" s="246" t="s">
        <v>3</v>
      </c>
      <c r="F146" s="247">
        <v>0</v>
      </c>
      <c r="G146" s="248">
        <f>IF(Foglio2!$J$3=Foglio2!$E$5,'Assistenti_Tecnici 2^ Pos.Ec.'!E146,IF(Foglio2!$J$3=Foglio2!$E$6,'Assistenti_Amm.vo 2^ Pos.Ec.'!E146,0))</f>
        <v>0</v>
      </c>
      <c r="H146" s="248">
        <f>IF(Foglio2!$J$3=Foglio2!$E$5,'Assistenti_Tecnici 2^ Pos.Ec.'!F146,IF(Foglio2!$J$3=Foglio2!$E$6,'Assistenti_Amm.vo 2^ Pos.Ec.'!F146,0))</f>
        <v>0</v>
      </c>
      <c r="I146" s="248">
        <f>IF(Foglio2!$J$3=Foglio2!$E$5,'Assistenti_Tecnici 2^ Pos.Ec.'!G146,IF(Foglio2!$J$3=Foglio2!$E$6,'Assistenti_Amm.vo 2^ Pos.Ec.'!G146,0))</f>
        <v>0</v>
      </c>
      <c r="J146" s="248">
        <f>IF(Foglio2!$J$3=Foglio2!$E$5,'Assistenti_Tecnici 2^ Pos.Ec.'!H146,IF(Foglio2!$J$3=Foglio2!$E$6,'Assistenti_Amm.vo 2^ Pos.Ec.'!H146,0))</f>
        <v>0</v>
      </c>
      <c r="K146" s="248">
        <f>IF(Foglio2!$J$3=Foglio2!$E$5,'Assistenti_Tecnici 2^ Pos.Ec.'!I146,IF(Foglio2!$J$3=Foglio2!$E$6,'Assistenti_Amm.vo 2^ Pos.Ec.'!I146,0))</f>
        <v>0</v>
      </c>
      <c r="L146" s="248">
        <f>IF(Foglio2!$J$3=Foglio2!$E$5,'Assistenti_Tecnici 2^ Pos.Ec.'!J146,IF(Foglio2!$J$3=Foglio2!$E$6,'Assistenti_Amm.vo 2^ Pos.Ec.'!J146,0))</f>
        <v>0</v>
      </c>
      <c r="M146" s="249">
        <f>IF(Foglio2!$J$3=Foglio2!$E$5,'Assistenti_Tecnici 2^ Pos.Ec.'!K146,IF(Foglio2!$J$3=Foglio2!$E$6,'Assistenti_Amm.vo 2^ Pos.Ec.'!K146,0))</f>
        <v>0</v>
      </c>
      <c r="N146" s="250">
        <f>IF(Foglio2!$J$3=Foglio2!$E$5,'Assistenti_Tecnici 2^ Pos.Ec.'!L146,IF(Foglio2!$J$3=Foglio2!$E$6,'Assistenti_Amm.vo 2^ Pos.Ec.'!L146,0))</f>
        <v>0</v>
      </c>
      <c r="O146" s="251"/>
      <c r="P146" s="252">
        <f>IF(Foglio2!$J$3=Foglio2!$E$5,'Assistenti_Tecnici 2^ Pos.Ec.'!N146,IF(Foglio2!$J$3=Foglio2!$E$6,'Assistenti_Amm.vo 2^ Pos.Ec.'!N146,0))</f>
        <v>0</v>
      </c>
      <c r="Q146" s="252">
        <f>IF(Foglio2!$J$3=Foglio2!$E$5,'Assistenti_Tecnici 2^ Pos.Ec.'!O146,IF(Foglio2!$J$3=Foglio2!$E$6,'Assistenti_Amm.vo 2^ Pos.Ec.'!O146,0))</f>
        <v>0</v>
      </c>
      <c r="R146" s="252">
        <f>IF(Foglio2!$J$3=Foglio2!$E$5,'Assistenti_Tecnici 2^ Pos.Ec.'!P146,IF(Foglio2!$J$3=Foglio2!$E$6,'Assistenti_Amm.vo 2^ Pos.Ec.'!P146,0))</f>
        <v>0</v>
      </c>
      <c r="S146" s="252">
        <f>IF(Foglio2!$J$3=Foglio2!$E$5,'Assistenti_Tecnici 2^ Pos.Ec.'!Q146,IF(Foglio2!$J$3=Foglio2!$E$6,'Assistenti_Amm.vo 2^ Pos.Ec.'!Q146,0))</f>
        <v>0</v>
      </c>
      <c r="T146" s="252">
        <f>IF(Foglio2!$J$3=Foglio2!$E$5,'Assistenti_Tecnici 2^ Pos.Ec.'!R146,IF(Foglio2!$J$3=Foglio2!$E$6,'Assistenti_Amm.vo 2^ Pos.Ec.'!R146,0))</f>
        <v>0</v>
      </c>
      <c r="U146" s="252">
        <f t="shared" ref="U146" si="363">(P146)/12*0.8</f>
        <v>0</v>
      </c>
      <c r="V146" s="252">
        <f t="shared" ref="V146" si="364">(P146+R146)/12*0.8</f>
        <v>0</v>
      </c>
      <c r="W146" s="253" t="str">
        <f t="shared" ref="W146:W160" si="365">"Fascia Da "&amp;F146&amp;" a "&amp;F147&amp;" Decorrenza "&amp;DAY(C146)&amp;"/"&amp;MONTH(C146)&amp;"/"&amp;YEAR(C146)</f>
        <v>Fascia Da 0 a 2 Decorrenza 1/1/2011</v>
      </c>
    </row>
    <row r="147" spans="1:23" ht="9" customHeight="1" x14ac:dyDescent="0.2">
      <c r="B147" s="245">
        <f t="shared" ref="B147:B234" si="366">B146+1</f>
        <v>40545</v>
      </c>
      <c r="C147" s="376"/>
      <c r="D147" s="376"/>
      <c r="E147" s="254" t="s">
        <v>4</v>
      </c>
      <c r="F147" s="255">
        <v>2</v>
      </c>
      <c r="G147" s="256">
        <f t="shared" ref="G147:N147" si="367">G146*1936.27</f>
        <v>0</v>
      </c>
      <c r="H147" s="256">
        <f t="shared" si="367"/>
        <v>0</v>
      </c>
      <c r="I147" s="256">
        <f t="shared" si="367"/>
        <v>0</v>
      </c>
      <c r="J147" s="256">
        <f t="shared" si="367"/>
        <v>0</v>
      </c>
      <c r="K147" s="256">
        <f t="shared" si="367"/>
        <v>0</v>
      </c>
      <c r="L147" s="257">
        <f t="shared" si="367"/>
        <v>0</v>
      </c>
      <c r="M147" s="256">
        <f t="shared" si="367"/>
        <v>0</v>
      </c>
      <c r="N147" s="258">
        <f t="shared" si="367"/>
        <v>0</v>
      </c>
      <c r="O147" s="183"/>
      <c r="P147" s="184">
        <f t="shared" ref="P147:V147" si="368">P146*1936.27</f>
        <v>0</v>
      </c>
      <c r="Q147" s="184">
        <f t="shared" si="368"/>
        <v>0</v>
      </c>
      <c r="R147" s="184">
        <f t="shared" si="368"/>
        <v>0</v>
      </c>
      <c r="S147" s="184">
        <f t="shared" si="368"/>
        <v>0</v>
      </c>
      <c r="T147" s="184">
        <f t="shared" si="368"/>
        <v>0</v>
      </c>
      <c r="U147" s="184">
        <f t="shared" si="368"/>
        <v>0</v>
      </c>
      <c r="V147" s="184">
        <f t="shared" si="368"/>
        <v>0</v>
      </c>
    </row>
    <row r="148" spans="1:23" ht="12.75" customHeight="1" x14ac:dyDescent="0.2">
      <c r="A148" s="104">
        <f>IF(Foglio2!$J$7=1,TRUNC(V148,0),TRUNC(U148,0))</f>
        <v>0</v>
      </c>
      <c r="B148" s="245">
        <f t="shared" si="238"/>
        <v>40546</v>
      </c>
      <c r="C148" s="377">
        <v>40544</v>
      </c>
      <c r="D148" s="377">
        <v>42369</v>
      </c>
      <c r="E148" s="259" t="s">
        <v>3</v>
      </c>
      <c r="F148" s="260">
        <v>3</v>
      </c>
      <c r="G148" s="248">
        <f>IF(Foglio2!$J$3=Foglio2!$E$5,'Assistenti_Tecnici 2^ Pos.Ec.'!E148,IF(Foglio2!$J$3=Foglio2!$E$6,'Assistenti_Amm.vo 2^ Pos.Ec.'!E148,0))</f>
        <v>0</v>
      </c>
      <c r="H148" s="248">
        <f>IF(Foglio2!$J$3=Foglio2!$E$5,'Assistenti_Tecnici 2^ Pos.Ec.'!F148,IF(Foglio2!$J$3=Foglio2!$E$6,'Assistenti_Amm.vo 2^ Pos.Ec.'!F148,0))</f>
        <v>0</v>
      </c>
      <c r="I148" s="248">
        <f>IF(Foglio2!$J$3=Foglio2!$E$5,'Assistenti_Tecnici 2^ Pos.Ec.'!G148,IF(Foglio2!$J$3=Foglio2!$E$6,'Assistenti_Amm.vo 2^ Pos.Ec.'!G148,0))</f>
        <v>0</v>
      </c>
      <c r="J148" s="248">
        <f>IF(Foglio2!$J$3=Foglio2!$E$5,'Assistenti_Tecnici 2^ Pos.Ec.'!H148,IF(Foglio2!$J$3=Foglio2!$E$6,'Assistenti_Amm.vo 2^ Pos.Ec.'!H148,0))</f>
        <v>0</v>
      </c>
      <c r="K148" s="248">
        <f>IF(Foglio2!$J$3=Foglio2!$E$5,'Assistenti_Tecnici 2^ Pos.Ec.'!I148,IF(Foglio2!$J$3=Foglio2!$E$6,'Assistenti_Amm.vo 2^ Pos.Ec.'!I148,0))</f>
        <v>0</v>
      </c>
      <c r="L148" s="248">
        <f>IF(Foglio2!$J$3=Foglio2!$E$5,'Assistenti_Tecnici 2^ Pos.Ec.'!J148,IF(Foglio2!$J$3=Foglio2!$E$6,'Assistenti_Amm.vo 2^ Pos.Ec.'!J148,0))</f>
        <v>0</v>
      </c>
      <c r="M148" s="249">
        <f>IF(Foglio2!$J$3=Foglio2!$E$5,'Assistenti_Tecnici 2^ Pos.Ec.'!K148,IF(Foglio2!$J$3=Foglio2!$E$6,'Assistenti_Amm.vo 2^ Pos.Ec.'!K148,0))</f>
        <v>0</v>
      </c>
      <c r="N148" s="250">
        <f>IF(Foglio2!$J$3=Foglio2!$E$5,'Assistenti_Tecnici 2^ Pos.Ec.'!L148,IF(Foglio2!$J$3=Foglio2!$E$6,'Assistenti_Amm.vo 2^ Pos.Ec.'!L148,0))</f>
        <v>0</v>
      </c>
      <c r="O148" s="251"/>
      <c r="P148" s="252">
        <f>IF(Foglio2!$J$3=Foglio2!$E$5,'Assistenti_Tecnici 2^ Pos.Ec.'!N148,IF(Foglio2!$J$3=Foglio2!$E$6,'Assistenti_Amm.vo 2^ Pos.Ec.'!N148,0))</f>
        <v>0</v>
      </c>
      <c r="Q148" s="252">
        <f>IF(Foglio2!$J$3=Foglio2!$E$5,'Assistenti_Tecnici 2^ Pos.Ec.'!O148,IF(Foglio2!$J$3=Foglio2!$E$6,'Assistenti_Amm.vo 2^ Pos.Ec.'!O148,0))</f>
        <v>0</v>
      </c>
      <c r="R148" s="252">
        <f>IF(Foglio2!$J$3=Foglio2!$E$5,'Assistenti_Tecnici 2^ Pos.Ec.'!P148,IF(Foglio2!$J$3=Foglio2!$E$6,'Assistenti_Amm.vo 2^ Pos.Ec.'!P148,0))</f>
        <v>0</v>
      </c>
      <c r="S148" s="252">
        <f>IF(Foglio2!$J$3=Foglio2!$E$5,'Assistenti_Tecnici 2^ Pos.Ec.'!Q148,IF(Foglio2!$J$3=Foglio2!$E$6,'Assistenti_Amm.vo 2^ Pos.Ec.'!Q148,0))</f>
        <v>0</v>
      </c>
      <c r="T148" s="252">
        <f>IF(Foglio2!$J$3=Foglio2!$E$5,'Assistenti_Tecnici 2^ Pos.Ec.'!R148,IF(Foglio2!$J$3=Foglio2!$E$6,'Assistenti_Amm.vo 2^ Pos.Ec.'!R148,0))</f>
        <v>0</v>
      </c>
      <c r="U148" s="252">
        <f t="shared" ref="U148" si="369">(P148)/12*0.8</f>
        <v>0</v>
      </c>
      <c r="V148" s="252">
        <f t="shared" ref="V148" si="370">(P148+R148)/12*0.8</f>
        <v>0</v>
      </c>
      <c r="W148" s="253" t="str">
        <f t="shared" ref="W148" si="371">"Fascia Da "&amp;F148&amp;" a "&amp;F149&amp;" Decorrenza "&amp;DAY(C146)&amp;"/"&amp;MONTH(C146)&amp;"/"&amp;YEAR(C146)</f>
        <v>Fascia Da 3 a 8 Decorrenza 1/1/2011</v>
      </c>
    </row>
    <row r="149" spans="1:23" ht="9" customHeight="1" x14ac:dyDescent="0.2">
      <c r="B149" s="245">
        <f t="shared" si="238"/>
        <v>40547</v>
      </c>
      <c r="C149" s="377"/>
      <c r="D149" s="377"/>
      <c r="E149" s="254" t="s">
        <v>4</v>
      </c>
      <c r="F149" s="255">
        <v>8</v>
      </c>
      <c r="G149" s="256">
        <f t="shared" ref="G149:N149" si="372">G148*1936.27</f>
        <v>0</v>
      </c>
      <c r="H149" s="256">
        <f t="shared" si="372"/>
        <v>0</v>
      </c>
      <c r="I149" s="256">
        <f t="shared" si="372"/>
        <v>0</v>
      </c>
      <c r="J149" s="256">
        <f t="shared" si="372"/>
        <v>0</v>
      </c>
      <c r="K149" s="256">
        <f t="shared" si="372"/>
        <v>0</v>
      </c>
      <c r="L149" s="257">
        <f t="shared" si="372"/>
        <v>0</v>
      </c>
      <c r="M149" s="256">
        <f t="shared" si="372"/>
        <v>0</v>
      </c>
      <c r="N149" s="258">
        <f t="shared" si="372"/>
        <v>0</v>
      </c>
      <c r="O149" s="183"/>
      <c r="P149" s="184">
        <f t="shared" ref="P149:V149" si="373">P148*1936.27</f>
        <v>0</v>
      </c>
      <c r="Q149" s="184">
        <f t="shared" si="373"/>
        <v>0</v>
      </c>
      <c r="R149" s="184">
        <f t="shared" si="373"/>
        <v>0</v>
      </c>
      <c r="S149" s="184">
        <f t="shared" si="373"/>
        <v>0</v>
      </c>
      <c r="T149" s="184">
        <f t="shared" si="373"/>
        <v>0</v>
      </c>
      <c r="U149" s="184">
        <f t="shared" si="373"/>
        <v>0</v>
      </c>
      <c r="V149" s="184">
        <f t="shared" si="373"/>
        <v>0</v>
      </c>
    </row>
    <row r="150" spans="1:23" ht="12.75" customHeight="1" x14ac:dyDescent="0.2">
      <c r="A150" s="104">
        <f>IF(Foglio2!$J$7=1,TRUNC(V150,0),TRUNC(U150,0))</f>
        <v>0</v>
      </c>
      <c r="B150" s="245">
        <f t="shared" si="238"/>
        <v>40548</v>
      </c>
      <c r="C150" s="377"/>
      <c r="D150" s="377"/>
      <c r="E150" s="259" t="s">
        <v>3</v>
      </c>
      <c r="F150" s="260">
        <v>9</v>
      </c>
      <c r="G150" s="248">
        <f>IF(Foglio2!$J$3=Foglio2!$E$5,'Assistenti_Tecnici 2^ Pos.Ec.'!E150,IF(Foglio2!$J$3=Foglio2!$E$6,'Assistenti_Amm.vo 2^ Pos.Ec.'!E150,0))</f>
        <v>0</v>
      </c>
      <c r="H150" s="248">
        <f>IF(Foglio2!$J$3=Foglio2!$E$5,'Assistenti_Tecnici 2^ Pos.Ec.'!F150,IF(Foglio2!$J$3=Foglio2!$E$6,'Assistenti_Amm.vo 2^ Pos.Ec.'!F150,0))</f>
        <v>0</v>
      </c>
      <c r="I150" s="248">
        <f>IF(Foglio2!$J$3=Foglio2!$E$5,'Assistenti_Tecnici 2^ Pos.Ec.'!G150,IF(Foglio2!$J$3=Foglio2!$E$6,'Assistenti_Amm.vo 2^ Pos.Ec.'!G150,0))</f>
        <v>0</v>
      </c>
      <c r="J150" s="248">
        <f>IF(Foglio2!$J$3=Foglio2!$E$5,'Assistenti_Tecnici 2^ Pos.Ec.'!H150,IF(Foglio2!$J$3=Foglio2!$E$6,'Assistenti_Amm.vo 2^ Pos.Ec.'!H150,0))</f>
        <v>0</v>
      </c>
      <c r="K150" s="248">
        <f>IF(Foglio2!$J$3=Foglio2!$E$5,'Assistenti_Tecnici 2^ Pos.Ec.'!I150,IF(Foglio2!$J$3=Foglio2!$E$6,'Assistenti_Amm.vo 2^ Pos.Ec.'!I150,0))</f>
        <v>0</v>
      </c>
      <c r="L150" s="248">
        <f>IF(Foglio2!$J$3=Foglio2!$E$5,'Assistenti_Tecnici 2^ Pos.Ec.'!J150,IF(Foglio2!$J$3=Foglio2!$E$6,'Assistenti_Amm.vo 2^ Pos.Ec.'!J150,0))</f>
        <v>0</v>
      </c>
      <c r="M150" s="249">
        <f>IF(Foglio2!$J$3=Foglio2!$E$5,'Assistenti_Tecnici 2^ Pos.Ec.'!K150,IF(Foglio2!$J$3=Foglio2!$E$6,'Assistenti_Amm.vo 2^ Pos.Ec.'!K150,0))</f>
        <v>0</v>
      </c>
      <c r="N150" s="250">
        <f>IF(Foglio2!$J$3=Foglio2!$E$5,'Assistenti_Tecnici 2^ Pos.Ec.'!L150,IF(Foglio2!$J$3=Foglio2!$E$6,'Assistenti_Amm.vo 2^ Pos.Ec.'!L150,0))</f>
        <v>0</v>
      </c>
      <c r="O150" s="251"/>
      <c r="P150" s="252">
        <f>IF(Foglio2!$J$3=Foglio2!$E$5,'Assistenti_Tecnici 2^ Pos.Ec.'!N150,IF(Foglio2!$J$3=Foglio2!$E$6,'Assistenti_Amm.vo 2^ Pos.Ec.'!N150,0))</f>
        <v>0</v>
      </c>
      <c r="Q150" s="252">
        <f>IF(Foglio2!$J$3=Foglio2!$E$5,'Assistenti_Tecnici 2^ Pos.Ec.'!O150,IF(Foglio2!$J$3=Foglio2!$E$6,'Assistenti_Amm.vo 2^ Pos.Ec.'!O150,0))</f>
        <v>0</v>
      </c>
      <c r="R150" s="252">
        <f>IF(Foglio2!$J$3=Foglio2!$E$5,'Assistenti_Tecnici 2^ Pos.Ec.'!P150,IF(Foglio2!$J$3=Foglio2!$E$6,'Assistenti_Amm.vo 2^ Pos.Ec.'!P150,0))</f>
        <v>0</v>
      </c>
      <c r="S150" s="252">
        <f>IF(Foglio2!$J$3=Foglio2!$E$5,'Assistenti_Tecnici 2^ Pos.Ec.'!Q150,IF(Foglio2!$J$3=Foglio2!$E$6,'Assistenti_Amm.vo 2^ Pos.Ec.'!Q150,0))</f>
        <v>0</v>
      </c>
      <c r="T150" s="252">
        <f>IF(Foglio2!$J$3=Foglio2!$E$5,'Assistenti_Tecnici 2^ Pos.Ec.'!R150,IF(Foglio2!$J$3=Foglio2!$E$6,'Assistenti_Amm.vo 2^ Pos.Ec.'!R150,0))</f>
        <v>0</v>
      </c>
      <c r="U150" s="252">
        <f t="shared" ref="U150" si="374">(P150)/12*0.8</f>
        <v>0</v>
      </c>
      <c r="V150" s="252">
        <f t="shared" ref="V150" si="375">(P150+R150)/12*0.8</f>
        <v>0</v>
      </c>
      <c r="W150" s="253" t="str">
        <f t="shared" ref="W150" si="376">"Fascia Da "&amp;F150&amp;" a "&amp;F151&amp;" Decorrenza "&amp;DAY(C146)&amp;"/"&amp;MONTH(C146)&amp;"/"&amp;YEAR(C146)</f>
        <v>Fascia Da 9 a 14 Decorrenza 1/1/2011</v>
      </c>
    </row>
    <row r="151" spans="1:23" ht="9" customHeight="1" x14ac:dyDescent="0.2">
      <c r="B151" s="245">
        <f t="shared" si="238"/>
        <v>40549</v>
      </c>
      <c r="C151" s="377"/>
      <c r="D151" s="377"/>
      <c r="E151" s="254" t="s">
        <v>4</v>
      </c>
      <c r="F151" s="255">
        <v>14</v>
      </c>
      <c r="G151" s="256">
        <f t="shared" ref="G151:N151" si="377">G150*1936.27</f>
        <v>0</v>
      </c>
      <c r="H151" s="256">
        <f t="shared" si="377"/>
        <v>0</v>
      </c>
      <c r="I151" s="256">
        <f t="shared" si="377"/>
        <v>0</v>
      </c>
      <c r="J151" s="256">
        <f t="shared" si="377"/>
        <v>0</v>
      </c>
      <c r="K151" s="256">
        <f t="shared" si="377"/>
        <v>0</v>
      </c>
      <c r="L151" s="257">
        <f t="shared" si="377"/>
        <v>0</v>
      </c>
      <c r="M151" s="256">
        <f t="shared" si="377"/>
        <v>0</v>
      </c>
      <c r="N151" s="258">
        <f t="shared" si="377"/>
        <v>0</v>
      </c>
      <c r="O151" s="183"/>
      <c r="P151" s="184">
        <f t="shared" ref="P151:V151" si="378">P150*1936.27</f>
        <v>0</v>
      </c>
      <c r="Q151" s="184">
        <f t="shared" si="378"/>
        <v>0</v>
      </c>
      <c r="R151" s="184">
        <f t="shared" si="378"/>
        <v>0</v>
      </c>
      <c r="S151" s="184">
        <f t="shared" si="378"/>
        <v>0</v>
      </c>
      <c r="T151" s="184">
        <f t="shared" si="378"/>
        <v>0</v>
      </c>
      <c r="U151" s="184">
        <f t="shared" si="378"/>
        <v>0</v>
      </c>
      <c r="V151" s="184">
        <f t="shared" si="378"/>
        <v>0</v>
      </c>
    </row>
    <row r="152" spans="1:23" ht="12.75" customHeight="1" x14ac:dyDescent="0.2">
      <c r="A152" s="104">
        <f>IF(Foglio2!$J$7=1,TRUNC(V152,0),TRUNC(U152,0))</f>
        <v>0</v>
      </c>
      <c r="B152" s="245">
        <f t="shared" si="238"/>
        <v>40550</v>
      </c>
      <c r="C152" s="377"/>
      <c r="D152" s="377"/>
      <c r="E152" s="259" t="s">
        <v>3</v>
      </c>
      <c r="F152" s="260">
        <v>15</v>
      </c>
      <c r="G152" s="248">
        <f>IF(Foglio2!$J$3=Foglio2!$E$5,'Assistenti_Tecnici 2^ Pos.Ec.'!E152,IF(Foglio2!$J$3=Foglio2!$E$6,'Assistenti_Amm.vo 2^ Pos.Ec.'!E152,0))</f>
        <v>0</v>
      </c>
      <c r="H152" s="248">
        <f>IF(Foglio2!$J$3=Foglio2!$E$5,'Assistenti_Tecnici 2^ Pos.Ec.'!F152,IF(Foglio2!$J$3=Foglio2!$E$6,'Assistenti_Amm.vo 2^ Pos.Ec.'!F152,0))</f>
        <v>0</v>
      </c>
      <c r="I152" s="248">
        <f>IF(Foglio2!$J$3=Foglio2!$E$5,'Assistenti_Tecnici 2^ Pos.Ec.'!G152,IF(Foglio2!$J$3=Foglio2!$E$6,'Assistenti_Amm.vo 2^ Pos.Ec.'!G152,0))</f>
        <v>0</v>
      </c>
      <c r="J152" s="248">
        <f>IF(Foglio2!$J$3=Foglio2!$E$5,'Assistenti_Tecnici 2^ Pos.Ec.'!H152,IF(Foglio2!$J$3=Foglio2!$E$6,'Assistenti_Amm.vo 2^ Pos.Ec.'!H152,0))</f>
        <v>0</v>
      </c>
      <c r="K152" s="248">
        <f>IF(Foglio2!$J$3=Foglio2!$E$5,'Assistenti_Tecnici 2^ Pos.Ec.'!I152,IF(Foglio2!$J$3=Foglio2!$E$6,'Assistenti_Amm.vo 2^ Pos.Ec.'!I152,0))</f>
        <v>0</v>
      </c>
      <c r="L152" s="248">
        <f>IF(Foglio2!$J$3=Foglio2!$E$5,'Assistenti_Tecnici 2^ Pos.Ec.'!J152,IF(Foglio2!$J$3=Foglio2!$E$6,'Assistenti_Amm.vo 2^ Pos.Ec.'!J152,0))</f>
        <v>0</v>
      </c>
      <c r="M152" s="249">
        <f>IF(Foglio2!$J$3=Foglio2!$E$5,'Assistenti_Tecnici 2^ Pos.Ec.'!K152,IF(Foglio2!$J$3=Foglio2!$E$6,'Assistenti_Amm.vo 2^ Pos.Ec.'!K152,0))</f>
        <v>0</v>
      </c>
      <c r="N152" s="250">
        <f>IF(Foglio2!$J$3=Foglio2!$E$5,'Assistenti_Tecnici 2^ Pos.Ec.'!L152,IF(Foglio2!$J$3=Foglio2!$E$6,'Assistenti_Amm.vo 2^ Pos.Ec.'!L152,0))</f>
        <v>0</v>
      </c>
      <c r="O152" s="251"/>
      <c r="P152" s="252">
        <f>IF(Foglio2!$J$3=Foglio2!$E$5,'Assistenti_Tecnici 2^ Pos.Ec.'!N152,IF(Foglio2!$J$3=Foglio2!$E$6,'Assistenti_Amm.vo 2^ Pos.Ec.'!N152,0))</f>
        <v>0</v>
      </c>
      <c r="Q152" s="252">
        <f>IF(Foglio2!$J$3=Foglio2!$E$5,'Assistenti_Tecnici 2^ Pos.Ec.'!O152,IF(Foglio2!$J$3=Foglio2!$E$6,'Assistenti_Amm.vo 2^ Pos.Ec.'!O152,0))</f>
        <v>0</v>
      </c>
      <c r="R152" s="252">
        <f>IF(Foglio2!$J$3=Foglio2!$E$5,'Assistenti_Tecnici 2^ Pos.Ec.'!P152,IF(Foglio2!$J$3=Foglio2!$E$6,'Assistenti_Amm.vo 2^ Pos.Ec.'!P152,0))</f>
        <v>0</v>
      </c>
      <c r="S152" s="252">
        <f>IF(Foglio2!$J$3=Foglio2!$E$5,'Assistenti_Tecnici 2^ Pos.Ec.'!Q152,IF(Foglio2!$J$3=Foglio2!$E$6,'Assistenti_Amm.vo 2^ Pos.Ec.'!Q152,0))</f>
        <v>0</v>
      </c>
      <c r="T152" s="252">
        <f>IF(Foglio2!$J$3=Foglio2!$E$5,'Assistenti_Tecnici 2^ Pos.Ec.'!R152,IF(Foglio2!$J$3=Foglio2!$E$6,'Assistenti_Amm.vo 2^ Pos.Ec.'!R152,0))</f>
        <v>0</v>
      </c>
      <c r="U152" s="252">
        <f t="shared" ref="U152" si="379">(P152)/12*0.8</f>
        <v>0</v>
      </c>
      <c r="V152" s="252">
        <f t="shared" ref="V152" si="380">(P152+R152)/12*0.8</f>
        <v>0</v>
      </c>
      <c r="W152" s="253" t="str">
        <f t="shared" ref="W152" si="381">"Fascia Da "&amp;F152&amp;" a "&amp;F153&amp;" Decorrenza "&amp;DAY(C146)&amp;"/"&amp;MONTH(C146)&amp;"/"&amp;YEAR(C146)</f>
        <v>Fascia Da 15 a 20 Decorrenza 1/1/2011</v>
      </c>
    </row>
    <row r="153" spans="1:23" ht="9" customHeight="1" x14ac:dyDescent="0.2">
      <c r="B153" s="245">
        <f t="shared" si="238"/>
        <v>40551</v>
      </c>
      <c r="C153" s="377"/>
      <c r="D153" s="377"/>
      <c r="E153" s="254" t="s">
        <v>4</v>
      </c>
      <c r="F153" s="255">
        <v>20</v>
      </c>
      <c r="G153" s="256">
        <f t="shared" ref="G153:N153" si="382">G152*1936.27</f>
        <v>0</v>
      </c>
      <c r="H153" s="256">
        <f t="shared" si="382"/>
        <v>0</v>
      </c>
      <c r="I153" s="256">
        <f t="shared" si="382"/>
        <v>0</v>
      </c>
      <c r="J153" s="256">
        <f t="shared" si="382"/>
        <v>0</v>
      </c>
      <c r="K153" s="256">
        <f t="shared" si="382"/>
        <v>0</v>
      </c>
      <c r="L153" s="257">
        <f t="shared" si="382"/>
        <v>0</v>
      </c>
      <c r="M153" s="256">
        <f t="shared" si="382"/>
        <v>0</v>
      </c>
      <c r="N153" s="258">
        <f t="shared" si="382"/>
        <v>0</v>
      </c>
      <c r="O153" s="183"/>
      <c r="P153" s="184">
        <f t="shared" ref="P153:V153" si="383">P152*1936.27</f>
        <v>0</v>
      </c>
      <c r="Q153" s="184">
        <f t="shared" si="383"/>
        <v>0</v>
      </c>
      <c r="R153" s="184">
        <f t="shared" si="383"/>
        <v>0</v>
      </c>
      <c r="S153" s="184">
        <f t="shared" si="383"/>
        <v>0</v>
      </c>
      <c r="T153" s="184">
        <f t="shared" si="383"/>
        <v>0</v>
      </c>
      <c r="U153" s="184">
        <f t="shared" si="383"/>
        <v>0</v>
      </c>
      <c r="V153" s="184">
        <f t="shared" si="383"/>
        <v>0</v>
      </c>
    </row>
    <row r="154" spans="1:23" ht="12.75" customHeight="1" x14ac:dyDescent="0.2">
      <c r="A154" s="104">
        <f>IF(Foglio2!$J$7=1,TRUNC(V154,0),TRUNC(U154,0))</f>
        <v>0</v>
      </c>
      <c r="B154" s="245">
        <f t="shared" si="238"/>
        <v>40552</v>
      </c>
      <c r="C154" s="377"/>
      <c r="D154" s="377"/>
      <c r="E154" s="259" t="s">
        <v>3</v>
      </c>
      <c r="F154" s="260">
        <v>21</v>
      </c>
      <c r="G154" s="248">
        <f>IF(Foglio2!$J$3=Foglio2!$E$5,'Assistenti_Tecnici 2^ Pos.Ec.'!E154,IF(Foglio2!$J$3=Foglio2!$E$6,'Assistenti_Amm.vo 2^ Pos.Ec.'!E154,0))</f>
        <v>0</v>
      </c>
      <c r="H154" s="248">
        <f>IF(Foglio2!$J$3=Foglio2!$E$5,'Assistenti_Tecnici 2^ Pos.Ec.'!F154,IF(Foglio2!$J$3=Foglio2!$E$6,'Assistenti_Amm.vo 2^ Pos.Ec.'!F154,0))</f>
        <v>0</v>
      </c>
      <c r="I154" s="248">
        <f>IF(Foglio2!$J$3=Foglio2!$E$5,'Assistenti_Tecnici 2^ Pos.Ec.'!G154,IF(Foglio2!$J$3=Foglio2!$E$6,'Assistenti_Amm.vo 2^ Pos.Ec.'!G154,0))</f>
        <v>0</v>
      </c>
      <c r="J154" s="248">
        <f>IF(Foglio2!$J$3=Foglio2!$E$5,'Assistenti_Tecnici 2^ Pos.Ec.'!H154,IF(Foglio2!$J$3=Foglio2!$E$6,'Assistenti_Amm.vo 2^ Pos.Ec.'!H154,0))</f>
        <v>0</v>
      </c>
      <c r="K154" s="248">
        <f>IF(Foglio2!$J$3=Foglio2!$E$5,'Assistenti_Tecnici 2^ Pos.Ec.'!I154,IF(Foglio2!$J$3=Foglio2!$E$6,'Assistenti_Amm.vo 2^ Pos.Ec.'!I154,0))</f>
        <v>0</v>
      </c>
      <c r="L154" s="248">
        <f>IF(Foglio2!$J$3=Foglio2!$E$5,'Assistenti_Tecnici 2^ Pos.Ec.'!J154,IF(Foglio2!$J$3=Foglio2!$E$6,'Assistenti_Amm.vo 2^ Pos.Ec.'!J154,0))</f>
        <v>0</v>
      </c>
      <c r="M154" s="249">
        <f>IF(Foglio2!$J$3=Foglio2!$E$5,'Assistenti_Tecnici 2^ Pos.Ec.'!K154,IF(Foglio2!$J$3=Foglio2!$E$6,'Assistenti_Amm.vo 2^ Pos.Ec.'!K154,0))</f>
        <v>0</v>
      </c>
      <c r="N154" s="250">
        <f>IF(Foglio2!$J$3=Foglio2!$E$5,'Assistenti_Tecnici 2^ Pos.Ec.'!L154,IF(Foglio2!$J$3=Foglio2!$E$6,'Assistenti_Amm.vo 2^ Pos.Ec.'!L154,0))</f>
        <v>0</v>
      </c>
      <c r="O154" s="251"/>
      <c r="P154" s="252">
        <f>IF(Foglio2!$J$3=Foglio2!$E$5,'Assistenti_Tecnici 2^ Pos.Ec.'!N154,IF(Foglio2!$J$3=Foglio2!$E$6,'Assistenti_Amm.vo 2^ Pos.Ec.'!N154,0))</f>
        <v>0</v>
      </c>
      <c r="Q154" s="252">
        <f>IF(Foglio2!$J$3=Foglio2!$E$5,'Assistenti_Tecnici 2^ Pos.Ec.'!O154,IF(Foglio2!$J$3=Foglio2!$E$6,'Assistenti_Amm.vo 2^ Pos.Ec.'!O154,0))</f>
        <v>0</v>
      </c>
      <c r="R154" s="252">
        <f>IF(Foglio2!$J$3=Foglio2!$E$5,'Assistenti_Tecnici 2^ Pos.Ec.'!P154,IF(Foglio2!$J$3=Foglio2!$E$6,'Assistenti_Amm.vo 2^ Pos.Ec.'!P154,0))</f>
        <v>0</v>
      </c>
      <c r="S154" s="252">
        <f>IF(Foglio2!$J$3=Foglio2!$E$5,'Assistenti_Tecnici 2^ Pos.Ec.'!Q154,IF(Foglio2!$J$3=Foglio2!$E$6,'Assistenti_Amm.vo 2^ Pos.Ec.'!Q154,0))</f>
        <v>0</v>
      </c>
      <c r="T154" s="252">
        <f>IF(Foglio2!$J$3=Foglio2!$E$5,'Assistenti_Tecnici 2^ Pos.Ec.'!R154,IF(Foglio2!$J$3=Foglio2!$E$6,'Assistenti_Amm.vo 2^ Pos.Ec.'!R154,0))</f>
        <v>0</v>
      </c>
      <c r="U154" s="252">
        <f t="shared" ref="U154" si="384">(P154)/12*0.8</f>
        <v>0</v>
      </c>
      <c r="V154" s="252">
        <f t="shared" ref="V154" si="385">(P154+R154)/12*0.8</f>
        <v>0</v>
      </c>
      <c r="W154" s="253" t="str">
        <f t="shared" ref="W154" si="386">"Fascia Da "&amp;F154&amp;" a "&amp;F155&amp;" Decorrenza "&amp;DAY(C146)&amp;"/"&amp;MONTH(C146)&amp;"/"&amp;YEAR(C146)</f>
        <v>Fascia Da 21 a 27 Decorrenza 1/1/2011</v>
      </c>
    </row>
    <row r="155" spans="1:23" ht="9" customHeight="1" x14ac:dyDescent="0.2">
      <c r="B155" s="245">
        <f t="shared" si="238"/>
        <v>40553</v>
      </c>
      <c r="C155" s="377"/>
      <c r="D155" s="377"/>
      <c r="E155" s="254" t="s">
        <v>4</v>
      </c>
      <c r="F155" s="255">
        <v>27</v>
      </c>
      <c r="G155" s="256">
        <f t="shared" ref="G155:N155" si="387">G154*1936.27</f>
        <v>0</v>
      </c>
      <c r="H155" s="256">
        <f t="shared" si="387"/>
        <v>0</v>
      </c>
      <c r="I155" s="256">
        <f t="shared" si="387"/>
        <v>0</v>
      </c>
      <c r="J155" s="256">
        <f t="shared" si="387"/>
        <v>0</v>
      </c>
      <c r="K155" s="256">
        <f t="shared" si="387"/>
        <v>0</v>
      </c>
      <c r="L155" s="257">
        <f t="shared" si="387"/>
        <v>0</v>
      </c>
      <c r="M155" s="256">
        <f t="shared" si="387"/>
        <v>0</v>
      </c>
      <c r="N155" s="258">
        <f t="shared" si="387"/>
        <v>0</v>
      </c>
      <c r="O155" s="183"/>
      <c r="P155" s="184">
        <f t="shared" ref="P155:V155" si="388">P154*1936.27</f>
        <v>0</v>
      </c>
      <c r="Q155" s="184">
        <f t="shared" si="388"/>
        <v>0</v>
      </c>
      <c r="R155" s="184">
        <f t="shared" si="388"/>
        <v>0</v>
      </c>
      <c r="S155" s="184">
        <f t="shared" si="388"/>
        <v>0</v>
      </c>
      <c r="T155" s="184">
        <f t="shared" si="388"/>
        <v>0</v>
      </c>
      <c r="U155" s="184">
        <f t="shared" si="388"/>
        <v>0</v>
      </c>
      <c r="V155" s="184">
        <f t="shared" si="388"/>
        <v>0</v>
      </c>
    </row>
    <row r="156" spans="1:23" ht="12.75" customHeight="1" x14ac:dyDescent="0.2">
      <c r="A156" s="104">
        <f>IF(Foglio2!$J$7=1,TRUNC(V156,0),TRUNC(U156,0))</f>
        <v>0</v>
      </c>
      <c r="B156" s="245">
        <f t="shared" si="238"/>
        <v>40554</v>
      </c>
      <c r="C156" s="377"/>
      <c r="D156" s="377"/>
      <c r="E156" s="259" t="s">
        <v>3</v>
      </c>
      <c r="F156" s="260">
        <v>28</v>
      </c>
      <c r="G156" s="248">
        <f>IF(Foglio2!$J$3=Foglio2!$E$5,'Assistenti_Tecnici 2^ Pos.Ec.'!E156,IF(Foglio2!$J$3=Foglio2!$E$6,'Assistenti_Amm.vo 2^ Pos.Ec.'!E156,0))</f>
        <v>0</v>
      </c>
      <c r="H156" s="248">
        <f>IF(Foglio2!$J$3=Foglio2!$E$5,'Assistenti_Tecnici 2^ Pos.Ec.'!F156,IF(Foglio2!$J$3=Foglio2!$E$6,'Assistenti_Amm.vo 2^ Pos.Ec.'!F156,0))</f>
        <v>0</v>
      </c>
      <c r="I156" s="248">
        <f>IF(Foglio2!$J$3=Foglio2!$E$5,'Assistenti_Tecnici 2^ Pos.Ec.'!G156,IF(Foglio2!$J$3=Foglio2!$E$6,'Assistenti_Amm.vo 2^ Pos.Ec.'!G156,0))</f>
        <v>0</v>
      </c>
      <c r="J156" s="248">
        <f>IF(Foglio2!$J$3=Foglio2!$E$5,'Assistenti_Tecnici 2^ Pos.Ec.'!H156,IF(Foglio2!$J$3=Foglio2!$E$6,'Assistenti_Amm.vo 2^ Pos.Ec.'!H156,0))</f>
        <v>0</v>
      </c>
      <c r="K156" s="248">
        <f>IF(Foglio2!$J$3=Foglio2!$E$5,'Assistenti_Tecnici 2^ Pos.Ec.'!I156,IF(Foglio2!$J$3=Foglio2!$E$6,'Assistenti_Amm.vo 2^ Pos.Ec.'!I156,0))</f>
        <v>0</v>
      </c>
      <c r="L156" s="248">
        <f>IF(Foglio2!$J$3=Foglio2!$E$5,'Assistenti_Tecnici 2^ Pos.Ec.'!J156,IF(Foglio2!$J$3=Foglio2!$E$6,'Assistenti_Amm.vo 2^ Pos.Ec.'!J156,0))</f>
        <v>0</v>
      </c>
      <c r="M156" s="249">
        <f>IF(Foglio2!$J$3=Foglio2!$E$5,'Assistenti_Tecnici 2^ Pos.Ec.'!K156,IF(Foglio2!$J$3=Foglio2!$E$6,'Assistenti_Amm.vo 2^ Pos.Ec.'!K156,0))</f>
        <v>0</v>
      </c>
      <c r="N156" s="250">
        <f>IF(Foglio2!$J$3=Foglio2!$E$5,'Assistenti_Tecnici 2^ Pos.Ec.'!L156,IF(Foglio2!$J$3=Foglio2!$E$6,'Assistenti_Amm.vo 2^ Pos.Ec.'!L156,0))</f>
        <v>0</v>
      </c>
      <c r="O156" s="251"/>
      <c r="P156" s="252">
        <f>IF(Foglio2!$J$3=Foglio2!$E$5,'Assistenti_Tecnici 2^ Pos.Ec.'!N156,IF(Foglio2!$J$3=Foglio2!$E$6,'Assistenti_Amm.vo 2^ Pos.Ec.'!N156,0))</f>
        <v>0</v>
      </c>
      <c r="Q156" s="252">
        <f>IF(Foglio2!$J$3=Foglio2!$E$5,'Assistenti_Tecnici 2^ Pos.Ec.'!O156,IF(Foglio2!$J$3=Foglio2!$E$6,'Assistenti_Amm.vo 2^ Pos.Ec.'!O156,0))</f>
        <v>0</v>
      </c>
      <c r="R156" s="252">
        <f>IF(Foglio2!$J$3=Foglio2!$E$5,'Assistenti_Tecnici 2^ Pos.Ec.'!P156,IF(Foglio2!$J$3=Foglio2!$E$6,'Assistenti_Amm.vo 2^ Pos.Ec.'!P156,0))</f>
        <v>0</v>
      </c>
      <c r="S156" s="252">
        <f>IF(Foglio2!$J$3=Foglio2!$E$5,'Assistenti_Tecnici 2^ Pos.Ec.'!Q156,IF(Foglio2!$J$3=Foglio2!$E$6,'Assistenti_Amm.vo 2^ Pos.Ec.'!Q156,0))</f>
        <v>0</v>
      </c>
      <c r="T156" s="252">
        <f>IF(Foglio2!$J$3=Foglio2!$E$5,'Assistenti_Tecnici 2^ Pos.Ec.'!R156,IF(Foglio2!$J$3=Foglio2!$E$6,'Assistenti_Amm.vo 2^ Pos.Ec.'!R156,0))</f>
        <v>0</v>
      </c>
      <c r="U156" s="252">
        <f t="shared" ref="U156" si="389">(P156)/12*0.8</f>
        <v>0</v>
      </c>
      <c r="V156" s="252">
        <f t="shared" ref="V156" si="390">(P156+R156)/12*0.8</f>
        <v>0</v>
      </c>
      <c r="W156" s="253" t="str">
        <f t="shared" ref="W156" si="391">"Fascia Da "&amp;F156&amp;" a "&amp;F157&amp;" Decorrenza "&amp;DAY(C146)&amp;"/"&amp;MONTH(C146)&amp;"/"&amp;YEAR(C146)</f>
        <v>Fascia Da 28 a 34 Decorrenza 1/1/2011</v>
      </c>
    </row>
    <row r="157" spans="1:23" ht="9" customHeight="1" x14ac:dyDescent="0.2">
      <c r="B157" s="245">
        <f t="shared" si="238"/>
        <v>40555</v>
      </c>
      <c r="C157" s="377"/>
      <c r="D157" s="377"/>
      <c r="E157" s="254" t="s">
        <v>4</v>
      </c>
      <c r="F157" s="255">
        <v>34</v>
      </c>
      <c r="G157" s="256">
        <f t="shared" ref="G157:N157" si="392">G156*1936.27</f>
        <v>0</v>
      </c>
      <c r="H157" s="256">
        <f t="shared" si="392"/>
        <v>0</v>
      </c>
      <c r="I157" s="256">
        <f t="shared" si="392"/>
        <v>0</v>
      </c>
      <c r="J157" s="256">
        <f t="shared" si="392"/>
        <v>0</v>
      </c>
      <c r="K157" s="256">
        <f t="shared" si="392"/>
        <v>0</v>
      </c>
      <c r="L157" s="257">
        <f t="shared" si="392"/>
        <v>0</v>
      </c>
      <c r="M157" s="256">
        <f t="shared" si="392"/>
        <v>0</v>
      </c>
      <c r="N157" s="258">
        <f t="shared" si="392"/>
        <v>0</v>
      </c>
      <c r="O157" s="183"/>
      <c r="P157" s="184">
        <f t="shared" ref="P157:V157" si="393">P156*1936.27</f>
        <v>0</v>
      </c>
      <c r="Q157" s="184">
        <f t="shared" si="393"/>
        <v>0</v>
      </c>
      <c r="R157" s="184">
        <f t="shared" si="393"/>
        <v>0</v>
      </c>
      <c r="S157" s="184">
        <f t="shared" si="393"/>
        <v>0</v>
      </c>
      <c r="T157" s="184">
        <f t="shared" si="393"/>
        <v>0</v>
      </c>
      <c r="U157" s="184">
        <f t="shared" si="393"/>
        <v>0</v>
      </c>
      <c r="V157" s="184">
        <f t="shared" si="393"/>
        <v>0</v>
      </c>
    </row>
    <row r="158" spans="1:23" ht="12.75" customHeight="1" x14ac:dyDescent="0.2">
      <c r="A158" s="104">
        <f>IF(Foglio2!$J$7=1,TRUNC(V158,0),TRUNC(U158,0))</f>
        <v>0</v>
      </c>
      <c r="B158" s="245">
        <f t="shared" si="238"/>
        <v>40556</v>
      </c>
      <c r="C158" s="377"/>
      <c r="D158" s="377"/>
      <c r="E158" s="259" t="s">
        <v>3</v>
      </c>
      <c r="F158" s="260">
        <v>35</v>
      </c>
      <c r="G158" s="248">
        <f>IF(Foglio2!$J$3=Foglio2!$E$5,'Assistenti_Tecnici 2^ Pos.Ec.'!E158,IF(Foglio2!$J$3=Foglio2!$E$6,'Assistenti_Amm.vo 2^ Pos.Ec.'!E158,0))</f>
        <v>0</v>
      </c>
      <c r="H158" s="248">
        <f>IF(Foglio2!$J$3=Foglio2!$E$5,'Assistenti_Tecnici 2^ Pos.Ec.'!F158,IF(Foglio2!$J$3=Foglio2!$E$6,'Assistenti_Amm.vo 2^ Pos.Ec.'!F158,0))</f>
        <v>0</v>
      </c>
      <c r="I158" s="248">
        <f>IF(Foglio2!$J$3=Foglio2!$E$5,'Assistenti_Tecnici 2^ Pos.Ec.'!G158,IF(Foglio2!$J$3=Foglio2!$E$6,'Assistenti_Amm.vo 2^ Pos.Ec.'!G158,0))</f>
        <v>0</v>
      </c>
      <c r="J158" s="248">
        <f>IF(Foglio2!$J$3=Foglio2!$E$5,'Assistenti_Tecnici 2^ Pos.Ec.'!H158,IF(Foglio2!$J$3=Foglio2!$E$6,'Assistenti_Amm.vo 2^ Pos.Ec.'!H158,0))</f>
        <v>0</v>
      </c>
      <c r="K158" s="248">
        <f>IF(Foglio2!$J$3=Foglio2!$E$5,'Assistenti_Tecnici 2^ Pos.Ec.'!I158,IF(Foglio2!$J$3=Foglio2!$E$6,'Assistenti_Amm.vo 2^ Pos.Ec.'!I158,0))</f>
        <v>0</v>
      </c>
      <c r="L158" s="248">
        <f>IF(Foglio2!$J$3=Foglio2!$E$5,'Assistenti_Tecnici 2^ Pos.Ec.'!J158,IF(Foglio2!$J$3=Foglio2!$E$6,'Assistenti_Amm.vo 2^ Pos.Ec.'!J158,0))</f>
        <v>0</v>
      </c>
      <c r="M158" s="249">
        <f>IF(Foglio2!$J$3=Foglio2!$E$5,'Assistenti_Tecnici 2^ Pos.Ec.'!K158,IF(Foglio2!$J$3=Foglio2!$E$6,'Assistenti_Amm.vo 2^ Pos.Ec.'!K158,0))</f>
        <v>0</v>
      </c>
      <c r="N158" s="250">
        <f>IF(Foglio2!$J$3=Foglio2!$E$5,'Assistenti_Tecnici 2^ Pos.Ec.'!L158,IF(Foglio2!$J$3=Foglio2!$E$6,'Assistenti_Amm.vo 2^ Pos.Ec.'!L158,0))</f>
        <v>0</v>
      </c>
      <c r="O158" s="251"/>
      <c r="P158" s="252">
        <f>IF(Foglio2!$J$3=Foglio2!$E$5,'Assistenti_Tecnici 2^ Pos.Ec.'!N158,IF(Foglio2!$J$3=Foglio2!$E$6,'Assistenti_Amm.vo 2^ Pos.Ec.'!N158,0))</f>
        <v>0</v>
      </c>
      <c r="Q158" s="252">
        <f>IF(Foglio2!$J$3=Foglio2!$E$5,'Assistenti_Tecnici 2^ Pos.Ec.'!O158,IF(Foglio2!$J$3=Foglio2!$E$6,'Assistenti_Amm.vo 2^ Pos.Ec.'!O158,0))</f>
        <v>0</v>
      </c>
      <c r="R158" s="252">
        <f>IF(Foglio2!$J$3=Foglio2!$E$5,'Assistenti_Tecnici 2^ Pos.Ec.'!P158,IF(Foglio2!$J$3=Foglio2!$E$6,'Assistenti_Amm.vo 2^ Pos.Ec.'!P158,0))</f>
        <v>0</v>
      </c>
      <c r="S158" s="252">
        <f>IF(Foglio2!$J$3=Foglio2!$E$5,'Assistenti_Tecnici 2^ Pos.Ec.'!Q158,IF(Foglio2!$J$3=Foglio2!$E$6,'Assistenti_Amm.vo 2^ Pos.Ec.'!Q158,0))</f>
        <v>0</v>
      </c>
      <c r="T158" s="252">
        <f>IF(Foglio2!$J$3=Foglio2!$E$5,'Assistenti_Tecnici 2^ Pos.Ec.'!R158,IF(Foglio2!$J$3=Foglio2!$E$6,'Assistenti_Amm.vo 2^ Pos.Ec.'!R158,0))</f>
        <v>0</v>
      </c>
      <c r="U158" s="252">
        <f t="shared" ref="U158" si="394">(P158)/12*0.8</f>
        <v>0</v>
      </c>
      <c r="V158" s="252">
        <f t="shared" ref="V158" si="395">(P158+R158)/12*0.8</f>
        <v>0</v>
      </c>
      <c r="W158" s="253" t="str">
        <f t="shared" ref="W158" si="396">"Fascia Da "&amp;F158&amp;" a "&amp;F159&amp;" Decorrenza "&amp;DAY(C146)&amp;"/"&amp;MONTH(C146)&amp;"/"&amp;YEAR(C146)</f>
        <v>Fascia Da 35 a  Decorrenza 1/1/2011</v>
      </c>
    </row>
    <row r="159" spans="1:23" ht="9" customHeight="1" x14ac:dyDescent="0.2">
      <c r="B159" s="245">
        <f t="shared" si="238"/>
        <v>40557</v>
      </c>
      <c r="C159" s="378"/>
      <c r="D159" s="378"/>
      <c r="E159" s="264" t="s">
        <v>4</v>
      </c>
      <c r="F159" s="265"/>
      <c r="G159" s="256">
        <f t="shared" ref="G159:N159" si="397">G158*1936.27</f>
        <v>0</v>
      </c>
      <c r="H159" s="256">
        <f t="shared" si="397"/>
        <v>0</v>
      </c>
      <c r="I159" s="256">
        <f t="shared" si="397"/>
        <v>0</v>
      </c>
      <c r="J159" s="256">
        <f t="shared" si="397"/>
        <v>0</v>
      </c>
      <c r="K159" s="256">
        <f t="shared" si="397"/>
        <v>0</v>
      </c>
      <c r="L159" s="257">
        <f t="shared" si="397"/>
        <v>0</v>
      </c>
      <c r="M159" s="256">
        <f t="shared" si="397"/>
        <v>0</v>
      </c>
      <c r="N159" s="258">
        <f t="shared" si="397"/>
        <v>0</v>
      </c>
      <c r="O159" s="183"/>
      <c r="P159" s="184">
        <f t="shared" ref="P159:V159" si="398">P158*1936.27</f>
        <v>0</v>
      </c>
      <c r="Q159" s="184">
        <f t="shared" si="398"/>
        <v>0</v>
      </c>
      <c r="R159" s="184">
        <f t="shared" si="398"/>
        <v>0</v>
      </c>
      <c r="S159" s="184">
        <f t="shared" si="398"/>
        <v>0</v>
      </c>
      <c r="T159" s="184">
        <f t="shared" si="398"/>
        <v>0</v>
      </c>
      <c r="U159" s="184">
        <f t="shared" si="398"/>
        <v>0</v>
      </c>
      <c r="V159" s="184">
        <f t="shared" si="398"/>
        <v>0</v>
      </c>
    </row>
    <row r="160" spans="1:23" ht="12.75" customHeight="1" x14ac:dyDescent="0.2">
      <c r="A160" s="104">
        <f>IF(Foglio2!$J$7=1,TRUNC(V160,0),TRUNC(U160,0))</f>
        <v>0</v>
      </c>
      <c r="B160" s="245">
        <f t="shared" ref="B160" si="399">C162</f>
        <v>42370</v>
      </c>
      <c r="C160" s="375">
        <v>42370</v>
      </c>
      <c r="D160" s="375">
        <v>42735</v>
      </c>
      <c r="E160" s="246" t="s">
        <v>3</v>
      </c>
      <c r="F160" s="247">
        <v>0</v>
      </c>
      <c r="G160" s="248">
        <f>IF(Foglio2!$J$3=Foglio2!$E$5,'Assistenti_Tecnici 2^ Pos.Ec.'!E160,IF(Foglio2!$J$3=Foglio2!$E$6,'Assistenti_Amm.vo 2^ Pos.Ec.'!E160,0))</f>
        <v>0</v>
      </c>
      <c r="H160" s="248">
        <f>IF(Foglio2!$J$3=Foglio2!$E$5,'Assistenti_Tecnici 2^ Pos.Ec.'!F160,IF(Foglio2!$J$3=Foglio2!$E$6,'Assistenti_Amm.vo 2^ Pos.Ec.'!F160,0))</f>
        <v>0</v>
      </c>
      <c r="I160" s="248">
        <f>IF(Foglio2!$J$3=Foglio2!$E$5,'Assistenti_Tecnici 2^ Pos.Ec.'!G160,IF(Foglio2!$J$3=Foglio2!$E$6,'Assistenti_Amm.vo 2^ Pos.Ec.'!G160,0))</f>
        <v>0</v>
      </c>
      <c r="J160" s="248">
        <f>IF(Foglio2!$J$3=Foglio2!$E$5,'Assistenti_Tecnici 2^ Pos.Ec.'!H160,IF(Foglio2!$J$3=Foglio2!$E$6,'Assistenti_Amm.vo 2^ Pos.Ec.'!H160,0))</f>
        <v>0</v>
      </c>
      <c r="K160" s="248">
        <f>IF(Foglio2!$J$3=Foglio2!$E$5,'Assistenti_Tecnici 2^ Pos.Ec.'!I160,IF(Foglio2!$J$3=Foglio2!$E$6,'Assistenti_Amm.vo 2^ Pos.Ec.'!I160,0))</f>
        <v>0</v>
      </c>
      <c r="L160" s="248">
        <f>IF(Foglio2!$J$3=Foglio2!$E$5,'Assistenti_Tecnici 2^ Pos.Ec.'!J160,IF(Foglio2!$J$3=Foglio2!$E$6,'Assistenti_Amm.vo 2^ Pos.Ec.'!J160,0))</f>
        <v>0</v>
      </c>
      <c r="M160" s="249">
        <f>IF(Foglio2!$J$3=Foglio2!$E$5,'Assistenti_Tecnici 2^ Pos.Ec.'!K160,IF(Foglio2!$J$3=Foglio2!$E$6,'Assistenti_Amm.vo 2^ Pos.Ec.'!K160,0))</f>
        <v>0</v>
      </c>
      <c r="N160" s="250">
        <f>IF(Foglio2!$J$3=Foglio2!$E$5,'Assistenti_Tecnici 2^ Pos.Ec.'!L160,IF(Foglio2!$J$3=Foglio2!$E$6,'Assistenti_Amm.vo 2^ Pos.Ec.'!L160,0))</f>
        <v>0</v>
      </c>
      <c r="O160" s="251"/>
      <c r="P160" s="252">
        <f>IF(Foglio2!$J$3=Foglio2!$E$5,'Assistenti_Tecnici 2^ Pos.Ec.'!N160,IF(Foglio2!$J$3=Foglio2!$E$6,'Assistenti_Amm.vo 2^ Pos.Ec.'!N160,0))</f>
        <v>0</v>
      </c>
      <c r="Q160" s="252">
        <f>IF(Foglio2!$J$3=Foglio2!$E$5,'Assistenti_Tecnici 2^ Pos.Ec.'!O160,IF(Foglio2!$J$3=Foglio2!$E$6,'Assistenti_Amm.vo 2^ Pos.Ec.'!O160,0))</f>
        <v>0</v>
      </c>
      <c r="R160" s="252">
        <f>IF(Foglio2!$J$3=Foglio2!$E$5,'Assistenti_Tecnici 2^ Pos.Ec.'!P160,IF(Foglio2!$J$3=Foglio2!$E$6,'Assistenti_Amm.vo 2^ Pos.Ec.'!P160,0))</f>
        <v>0</v>
      </c>
      <c r="S160" s="252">
        <f>IF(Foglio2!$J$3=Foglio2!$E$5,'Assistenti_Tecnici 2^ Pos.Ec.'!Q160,IF(Foglio2!$J$3=Foglio2!$E$6,'Assistenti_Amm.vo 2^ Pos.Ec.'!Q160,0))</f>
        <v>0</v>
      </c>
      <c r="T160" s="252">
        <f>IF(Foglio2!$J$3=Foglio2!$E$5,'Assistenti_Tecnici 2^ Pos.Ec.'!R160,IF(Foglio2!$J$3=Foglio2!$E$6,'Assistenti_Amm.vo 2^ Pos.Ec.'!R160,0))</f>
        <v>0</v>
      </c>
      <c r="U160" s="252">
        <f t="shared" ref="U160" si="400">(P160)/12*0.8</f>
        <v>0</v>
      </c>
      <c r="V160" s="252">
        <f t="shared" ref="V160" si="401">(P160+R160)/12*0.8</f>
        <v>0</v>
      </c>
      <c r="W160" s="253" t="str">
        <f t="shared" si="365"/>
        <v>Fascia Da 0 a 8 Decorrenza 1/1/2016</v>
      </c>
    </row>
    <row r="161" spans="1:23" ht="9" customHeight="1" x14ac:dyDescent="0.2">
      <c r="B161" s="245">
        <f t="shared" si="366"/>
        <v>42371</v>
      </c>
      <c r="C161" s="376"/>
      <c r="D161" s="376"/>
      <c r="E161" s="254" t="s">
        <v>4</v>
      </c>
      <c r="F161" s="255">
        <v>8</v>
      </c>
      <c r="G161" s="256">
        <f t="shared" ref="G161:N161" si="402">G160*1936.27</f>
        <v>0</v>
      </c>
      <c r="H161" s="256">
        <f t="shared" si="402"/>
        <v>0</v>
      </c>
      <c r="I161" s="256">
        <f t="shared" si="402"/>
        <v>0</v>
      </c>
      <c r="J161" s="256">
        <f t="shared" si="402"/>
        <v>0</v>
      </c>
      <c r="K161" s="256">
        <f t="shared" si="402"/>
        <v>0</v>
      </c>
      <c r="L161" s="257">
        <f t="shared" si="402"/>
        <v>0</v>
      </c>
      <c r="M161" s="256">
        <f t="shared" si="402"/>
        <v>0</v>
      </c>
      <c r="N161" s="258">
        <f t="shared" si="402"/>
        <v>0</v>
      </c>
      <c r="O161" s="183"/>
      <c r="P161" s="184">
        <f t="shared" ref="P161:V161" si="403">P160*1936.27</f>
        <v>0</v>
      </c>
      <c r="Q161" s="184">
        <f t="shared" si="403"/>
        <v>0</v>
      </c>
      <c r="R161" s="184">
        <f t="shared" si="403"/>
        <v>0</v>
      </c>
      <c r="S161" s="184">
        <f t="shared" si="403"/>
        <v>0</v>
      </c>
      <c r="T161" s="184">
        <f t="shared" si="403"/>
        <v>0</v>
      </c>
      <c r="U161" s="184">
        <f t="shared" si="403"/>
        <v>0</v>
      </c>
      <c r="V161" s="184">
        <f t="shared" si="403"/>
        <v>0</v>
      </c>
    </row>
    <row r="162" spans="1:23" ht="12.75" customHeight="1" x14ac:dyDescent="0.2">
      <c r="A162" s="104">
        <f>IF(Foglio2!$J$7=1,TRUNC(V162,0),TRUNC(U162,0))</f>
        <v>0</v>
      </c>
      <c r="B162" s="245">
        <f t="shared" si="366"/>
        <v>42372</v>
      </c>
      <c r="C162" s="498">
        <v>42370</v>
      </c>
      <c r="D162" s="498">
        <v>42735</v>
      </c>
      <c r="E162" s="259" t="s">
        <v>3</v>
      </c>
      <c r="F162" s="260">
        <v>9</v>
      </c>
      <c r="G162" s="248">
        <f>IF(Foglio2!$J$3=Foglio2!$E$5,'Assistenti_Tecnici 2^ Pos.Ec.'!E162,IF(Foglio2!$J$3=Foglio2!$E$6,'Assistenti_Amm.vo 2^ Pos.Ec.'!E162,0))</f>
        <v>0</v>
      </c>
      <c r="H162" s="248">
        <f>IF(Foglio2!$J$3=Foglio2!$E$5,'Assistenti_Tecnici 2^ Pos.Ec.'!F162,IF(Foglio2!$J$3=Foglio2!$E$6,'Assistenti_Amm.vo 2^ Pos.Ec.'!F162,0))</f>
        <v>0</v>
      </c>
      <c r="I162" s="248">
        <f>IF(Foglio2!$J$3=Foglio2!$E$5,'Assistenti_Tecnici 2^ Pos.Ec.'!G162,IF(Foglio2!$J$3=Foglio2!$E$6,'Assistenti_Amm.vo 2^ Pos.Ec.'!G162,0))</f>
        <v>0</v>
      </c>
      <c r="J162" s="248">
        <f>IF(Foglio2!$J$3=Foglio2!$E$5,'Assistenti_Tecnici 2^ Pos.Ec.'!H162,IF(Foglio2!$J$3=Foglio2!$E$6,'Assistenti_Amm.vo 2^ Pos.Ec.'!H162,0))</f>
        <v>0</v>
      </c>
      <c r="K162" s="248">
        <f>IF(Foglio2!$J$3=Foglio2!$E$5,'Assistenti_Tecnici 2^ Pos.Ec.'!I162,IF(Foglio2!$J$3=Foglio2!$E$6,'Assistenti_Amm.vo 2^ Pos.Ec.'!I162,0))</f>
        <v>0</v>
      </c>
      <c r="L162" s="248">
        <f>IF(Foglio2!$J$3=Foglio2!$E$5,'Assistenti_Tecnici 2^ Pos.Ec.'!J162,IF(Foglio2!$J$3=Foglio2!$E$6,'Assistenti_Amm.vo 2^ Pos.Ec.'!J162,0))</f>
        <v>0</v>
      </c>
      <c r="M162" s="249">
        <f>IF(Foglio2!$J$3=Foglio2!$E$5,'Assistenti_Tecnici 2^ Pos.Ec.'!K162,IF(Foglio2!$J$3=Foglio2!$E$6,'Assistenti_Amm.vo 2^ Pos.Ec.'!K162,0))</f>
        <v>0</v>
      </c>
      <c r="N162" s="250">
        <f>IF(Foglio2!$J$3=Foglio2!$E$5,'Assistenti_Tecnici 2^ Pos.Ec.'!L162,IF(Foglio2!$J$3=Foglio2!$E$6,'Assistenti_Amm.vo 2^ Pos.Ec.'!L162,0))</f>
        <v>0</v>
      </c>
      <c r="O162" s="251"/>
      <c r="P162" s="252">
        <f>IF(Foglio2!$J$3=Foglio2!$E$5,'Assistenti_Tecnici 2^ Pos.Ec.'!N162,IF(Foglio2!$J$3=Foglio2!$E$6,'Assistenti_Amm.vo 2^ Pos.Ec.'!N162,0))</f>
        <v>0</v>
      </c>
      <c r="Q162" s="252">
        <f>IF(Foglio2!$J$3=Foglio2!$E$5,'Assistenti_Tecnici 2^ Pos.Ec.'!O162,IF(Foglio2!$J$3=Foglio2!$E$6,'Assistenti_Amm.vo 2^ Pos.Ec.'!O162,0))</f>
        <v>0</v>
      </c>
      <c r="R162" s="252">
        <f>IF(Foglio2!$J$3=Foglio2!$E$5,'Assistenti_Tecnici 2^ Pos.Ec.'!P162,IF(Foglio2!$J$3=Foglio2!$E$6,'Assistenti_Amm.vo 2^ Pos.Ec.'!P162,0))</f>
        <v>0</v>
      </c>
      <c r="S162" s="252">
        <f>IF(Foglio2!$J$3=Foglio2!$E$5,'Assistenti_Tecnici 2^ Pos.Ec.'!Q162,IF(Foglio2!$J$3=Foglio2!$E$6,'Assistenti_Amm.vo 2^ Pos.Ec.'!Q162,0))</f>
        <v>0</v>
      </c>
      <c r="T162" s="252">
        <f>IF(Foglio2!$J$3=Foglio2!$E$5,'Assistenti_Tecnici 2^ Pos.Ec.'!R162,IF(Foglio2!$J$3=Foglio2!$E$6,'Assistenti_Amm.vo 2^ Pos.Ec.'!R162,0))</f>
        <v>0</v>
      </c>
      <c r="U162" s="252">
        <f t="shared" ref="U162" si="404">(P162)/12*0.8</f>
        <v>0</v>
      </c>
      <c r="V162" s="252">
        <f t="shared" ref="V162" si="405">(P162+R162)/12*0.8</f>
        <v>0</v>
      </c>
      <c r="W162" s="253" t="str">
        <f t="shared" ref="W162" si="406">"Fascia Da "&amp;F162&amp;" a "&amp;F163&amp;" Decorrenza "&amp;DAY(C160)&amp;"/"&amp;MONTH(C160)&amp;"/"&amp;YEAR(C160)</f>
        <v>Fascia Da 9 a 14 Decorrenza 1/1/2016</v>
      </c>
    </row>
    <row r="163" spans="1:23" ht="9" customHeight="1" x14ac:dyDescent="0.2">
      <c r="B163" s="245">
        <f t="shared" si="366"/>
        <v>42373</v>
      </c>
      <c r="C163" s="498"/>
      <c r="D163" s="498"/>
      <c r="E163" s="254" t="s">
        <v>4</v>
      </c>
      <c r="F163" s="255">
        <v>14</v>
      </c>
      <c r="G163" s="256">
        <f t="shared" ref="G163:N163" si="407">G162*1936.27</f>
        <v>0</v>
      </c>
      <c r="H163" s="256">
        <f t="shared" si="407"/>
        <v>0</v>
      </c>
      <c r="I163" s="256">
        <f t="shared" si="407"/>
        <v>0</v>
      </c>
      <c r="J163" s="256">
        <f t="shared" si="407"/>
        <v>0</v>
      </c>
      <c r="K163" s="256">
        <f t="shared" si="407"/>
        <v>0</v>
      </c>
      <c r="L163" s="257">
        <f t="shared" si="407"/>
        <v>0</v>
      </c>
      <c r="M163" s="256">
        <f t="shared" si="407"/>
        <v>0</v>
      </c>
      <c r="N163" s="258">
        <f t="shared" si="407"/>
        <v>0</v>
      </c>
      <c r="O163" s="183"/>
      <c r="P163" s="184">
        <f t="shared" ref="P163:V163" si="408">P162*1936.27</f>
        <v>0</v>
      </c>
      <c r="Q163" s="184">
        <f t="shared" si="408"/>
        <v>0</v>
      </c>
      <c r="R163" s="184">
        <f t="shared" si="408"/>
        <v>0</v>
      </c>
      <c r="S163" s="184">
        <f t="shared" si="408"/>
        <v>0</v>
      </c>
      <c r="T163" s="184">
        <f t="shared" si="408"/>
        <v>0</v>
      </c>
      <c r="U163" s="184">
        <f t="shared" si="408"/>
        <v>0</v>
      </c>
      <c r="V163" s="184">
        <f t="shared" si="408"/>
        <v>0</v>
      </c>
    </row>
    <row r="164" spans="1:23" ht="12.75" customHeight="1" x14ac:dyDescent="0.2">
      <c r="A164" s="104">
        <f>IF(Foglio2!$J$7=1,TRUNC(V164,0),TRUNC(U164,0))</f>
        <v>0</v>
      </c>
      <c r="B164" s="245">
        <f t="shared" si="366"/>
        <v>42374</v>
      </c>
      <c r="C164" s="498"/>
      <c r="D164" s="498"/>
      <c r="E164" s="259" t="s">
        <v>3</v>
      </c>
      <c r="F164" s="260">
        <v>15</v>
      </c>
      <c r="G164" s="248">
        <f>IF(Foglio2!$J$3=Foglio2!$E$5,'Assistenti_Tecnici 2^ Pos.Ec.'!E164,IF(Foglio2!$J$3=Foglio2!$E$6,'Assistenti_Amm.vo 2^ Pos.Ec.'!E164,0))</f>
        <v>0</v>
      </c>
      <c r="H164" s="248">
        <f>IF(Foglio2!$J$3=Foglio2!$E$5,'Assistenti_Tecnici 2^ Pos.Ec.'!F164,IF(Foglio2!$J$3=Foglio2!$E$6,'Assistenti_Amm.vo 2^ Pos.Ec.'!F164,0))</f>
        <v>0</v>
      </c>
      <c r="I164" s="248">
        <f>IF(Foglio2!$J$3=Foglio2!$E$5,'Assistenti_Tecnici 2^ Pos.Ec.'!G164,IF(Foglio2!$J$3=Foglio2!$E$6,'Assistenti_Amm.vo 2^ Pos.Ec.'!G164,0))</f>
        <v>0</v>
      </c>
      <c r="J164" s="248">
        <f>IF(Foglio2!$J$3=Foglio2!$E$5,'Assistenti_Tecnici 2^ Pos.Ec.'!H164,IF(Foglio2!$J$3=Foglio2!$E$6,'Assistenti_Amm.vo 2^ Pos.Ec.'!H164,0))</f>
        <v>0</v>
      </c>
      <c r="K164" s="248">
        <f>IF(Foglio2!$J$3=Foglio2!$E$5,'Assistenti_Tecnici 2^ Pos.Ec.'!I164,IF(Foglio2!$J$3=Foglio2!$E$6,'Assistenti_Amm.vo 2^ Pos.Ec.'!I164,0))</f>
        <v>0</v>
      </c>
      <c r="L164" s="248">
        <f>IF(Foglio2!$J$3=Foglio2!$E$5,'Assistenti_Tecnici 2^ Pos.Ec.'!J164,IF(Foglio2!$J$3=Foglio2!$E$6,'Assistenti_Amm.vo 2^ Pos.Ec.'!J164,0))</f>
        <v>0</v>
      </c>
      <c r="M164" s="249">
        <f>IF(Foglio2!$J$3=Foglio2!$E$5,'Assistenti_Tecnici 2^ Pos.Ec.'!K164,IF(Foglio2!$J$3=Foglio2!$E$6,'Assistenti_Amm.vo 2^ Pos.Ec.'!K164,0))</f>
        <v>0</v>
      </c>
      <c r="N164" s="250">
        <f>IF(Foglio2!$J$3=Foglio2!$E$5,'Assistenti_Tecnici 2^ Pos.Ec.'!L164,IF(Foglio2!$J$3=Foglio2!$E$6,'Assistenti_Amm.vo 2^ Pos.Ec.'!L164,0))</f>
        <v>0</v>
      </c>
      <c r="O164" s="251"/>
      <c r="P164" s="252">
        <f>IF(Foglio2!$J$3=Foglio2!$E$5,'Assistenti_Tecnici 2^ Pos.Ec.'!N164,IF(Foglio2!$J$3=Foglio2!$E$6,'Assistenti_Amm.vo 2^ Pos.Ec.'!N164,0))</f>
        <v>0</v>
      </c>
      <c r="Q164" s="252">
        <f>IF(Foglio2!$J$3=Foglio2!$E$5,'Assistenti_Tecnici 2^ Pos.Ec.'!O164,IF(Foglio2!$J$3=Foglio2!$E$6,'Assistenti_Amm.vo 2^ Pos.Ec.'!O164,0))</f>
        <v>0</v>
      </c>
      <c r="R164" s="252">
        <f>IF(Foglio2!$J$3=Foglio2!$E$5,'Assistenti_Tecnici 2^ Pos.Ec.'!P164,IF(Foglio2!$J$3=Foglio2!$E$6,'Assistenti_Amm.vo 2^ Pos.Ec.'!P164,0))</f>
        <v>0</v>
      </c>
      <c r="S164" s="252">
        <f>IF(Foglio2!$J$3=Foglio2!$E$5,'Assistenti_Tecnici 2^ Pos.Ec.'!Q164,IF(Foglio2!$J$3=Foglio2!$E$6,'Assistenti_Amm.vo 2^ Pos.Ec.'!Q164,0))</f>
        <v>0</v>
      </c>
      <c r="T164" s="252">
        <f>IF(Foglio2!$J$3=Foglio2!$E$5,'Assistenti_Tecnici 2^ Pos.Ec.'!R164,IF(Foglio2!$J$3=Foglio2!$E$6,'Assistenti_Amm.vo 2^ Pos.Ec.'!R164,0))</f>
        <v>0</v>
      </c>
      <c r="U164" s="252">
        <f t="shared" ref="U164" si="409">(P164)/12*0.8</f>
        <v>0</v>
      </c>
      <c r="V164" s="252">
        <f t="shared" ref="V164" si="410">(P164+R164)/12*0.8</f>
        <v>0</v>
      </c>
      <c r="W164" s="253" t="str">
        <f t="shared" ref="W164" si="411">"Fascia Da "&amp;F164&amp;" a "&amp;F165&amp;" Decorrenza "&amp;DAY(C160)&amp;"/"&amp;MONTH(C160)&amp;"/"&amp;YEAR(C160)</f>
        <v>Fascia Da 15 a 20 Decorrenza 1/1/2016</v>
      </c>
    </row>
    <row r="165" spans="1:23" ht="9" customHeight="1" x14ac:dyDescent="0.2">
      <c r="B165" s="245">
        <f t="shared" si="366"/>
        <v>42375</v>
      </c>
      <c r="C165" s="498"/>
      <c r="D165" s="498"/>
      <c r="E165" s="254" t="s">
        <v>4</v>
      </c>
      <c r="F165" s="255">
        <v>20</v>
      </c>
      <c r="G165" s="256">
        <f t="shared" ref="G165:N165" si="412">G164*1936.27</f>
        <v>0</v>
      </c>
      <c r="H165" s="256">
        <f t="shared" si="412"/>
        <v>0</v>
      </c>
      <c r="I165" s="256">
        <f t="shared" si="412"/>
        <v>0</v>
      </c>
      <c r="J165" s="256">
        <f t="shared" si="412"/>
        <v>0</v>
      </c>
      <c r="K165" s="256">
        <f t="shared" si="412"/>
        <v>0</v>
      </c>
      <c r="L165" s="257">
        <f t="shared" si="412"/>
        <v>0</v>
      </c>
      <c r="M165" s="256">
        <f t="shared" si="412"/>
        <v>0</v>
      </c>
      <c r="N165" s="258">
        <f t="shared" si="412"/>
        <v>0</v>
      </c>
      <c r="O165" s="183"/>
      <c r="P165" s="184">
        <f t="shared" ref="P165:V165" si="413">P164*1936.27</f>
        <v>0</v>
      </c>
      <c r="Q165" s="184">
        <f t="shared" si="413"/>
        <v>0</v>
      </c>
      <c r="R165" s="184">
        <f t="shared" si="413"/>
        <v>0</v>
      </c>
      <c r="S165" s="184">
        <f t="shared" si="413"/>
        <v>0</v>
      </c>
      <c r="T165" s="184">
        <f t="shared" si="413"/>
        <v>0</v>
      </c>
      <c r="U165" s="184">
        <f t="shared" si="413"/>
        <v>0</v>
      </c>
      <c r="V165" s="184">
        <f t="shared" si="413"/>
        <v>0</v>
      </c>
    </row>
    <row r="166" spans="1:23" ht="12.75" customHeight="1" x14ac:dyDescent="0.2">
      <c r="A166" s="104">
        <f>IF(Foglio2!$J$7=1,TRUNC(V166,0),TRUNC(U166,0))</f>
        <v>0</v>
      </c>
      <c r="B166" s="245">
        <f t="shared" si="366"/>
        <v>42376</v>
      </c>
      <c r="C166" s="498"/>
      <c r="D166" s="498"/>
      <c r="E166" s="259" t="s">
        <v>3</v>
      </c>
      <c r="F166" s="260">
        <v>21</v>
      </c>
      <c r="G166" s="248">
        <f>IF(Foglio2!$J$3=Foglio2!$E$5,'Assistenti_Tecnici 2^ Pos.Ec.'!E166,IF(Foglio2!$J$3=Foglio2!$E$6,'Assistenti_Amm.vo 2^ Pos.Ec.'!E166,0))</f>
        <v>0</v>
      </c>
      <c r="H166" s="248">
        <f>IF(Foglio2!$J$3=Foglio2!$E$5,'Assistenti_Tecnici 2^ Pos.Ec.'!F166,IF(Foglio2!$J$3=Foglio2!$E$6,'Assistenti_Amm.vo 2^ Pos.Ec.'!F166,0))</f>
        <v>0</v>
      </c>
      <c r="I166" s="248">
        <f>IF(Foglio2!$J$3=Foglio2!$E$5,'Assistenti_Tecnici 2^ Pos.Ec.'!G166,IF(Foglio2!$J$3=Foglio2!$E$6,'Assistenti_Amm.vo 2^ Pos.Ec.'!G166,0))</f>
        <v>0</v>
      </c>
      <c r="J166" s="248">
        <f>IF(Foglio2!$J$3=Foglio2!$E$5,'Assistenti_Tecnici 2^ Pos.Ec.'!H166,IF(Foglio2!$J$3=Foglio2!$E$6,'Assistenti_Amm.vo 2^ Pos.Ec.'!H166,0))</f>
        <v>0</v>
      </c>
      <c r="K166" s="248">
        <f>IF(Foglio2!$J$3=Foglio2!$E$5,'Assistenti_Tecnici 2^ Pos.Ec.'!I166,IF(Foglio2!$J$3=Foglio2!$E$6,'Assistenti_Amm.vo 2^ Pos.Ec.'!I166,0))</f>
        <v>0</v>
      </c>
      <c r="L166" s="248">
        <f>IF(Foglio2!$J$3=Foglio2!$E$5,'Assistenti_Tecnici 2^ Pos.Ec.'!J166,IF(Foglio2!$J$3=Foglio2!$E$6,'Assistenti_Amm.vo 2^ Pos.Ec.'!J166,0))</f>
        <v>0</v>
      </c>
      <c r="M166" s="249">
        <f>IF(Foglio2!$J$3=Foglio2!$E$5,'Assistenti_Tecnici 2^ Pos.Ec.'!K166,IF(Foglio2!$J$3=Foglio2!$E$6,'Assistenti_Amm.vo 2^ Pos.Ec.'!K166,0))</f>
        <v>0</v>
      </c>
      <c r="N166" s="250">
        <f>IF(Foglio2!$J$3=Foglio2!$E$5,'Assistenti_Tecnici 2^ Pos.Ec.'!L166,IF(Foglio2!$J$3=Foglio2!$E$6,'Assistenti_Amm.vo 2^ Pos.Ec.'!L166,0))</f>
        <v>0</v>
      </c>
      <c r="O166" s="251"/>
      <c r="P166" s="252">
        <f>IF(Foglio2!$J$3=Foglio2!$E$5,'Assistenti_Tecnici 2^ Pos.Ec.'!N166,IF(Foglio2!$J$3=Foglio2!$E$6,'Assistenti_Amm.vo 2^ Pos.Ec.'!N166,0))</f>
        <v>0</v>
      </c>
      <c r="Q166" s="252">
        <f>IF(Foglio2!$J$3=Foglio2!$E$5,'Assistenti_Tecnici 2^ Pos.Ec.'!O166,IF(Foglio2!$J$3=Foglio2!$E$6,'Assistenti_Amm.vo 2^ Pos.Ec.'!O166,0))</f>
        <v>0</v>
      </c>
      <c r="R166" s="252">
        <f>IF(Foglio2!$J$3=Foglio2!$E$5,'Assistenti_Tecnici 2^ Pos.Ec.'!P166,IF(Foglio2!$J$3=Foglio2!$E$6,'Assistenti_Amm.vo 2^ Pos.Ec.'!P166,0))</f>
        <v>0</v>
      </c>
      <c r="S166" s="252">
        <f>IF(Foglio2!$J$3=Foglio2!$E$5,'Assistenti_Tecnici 2^ Pos.Ec.'!Q166,IF(Foglio2!$J$3=Foglio2!$E$6,'Assistenti_Amm.vo 2^ Pos.Ec.'!Q166,0))</f>
        <v>0</v>
      </c>
      <c r="T166" s="252">
        <f>IF(Foglio2!$J$3=Foglio2!$E$5,'Assistenti_Tecnici 2^ Pos.Ec.'!R166,IF(Foglio2!$J$3=Foglio2!$E$6,'Assistenti_Amm.vo 2^ Pos.Ec.'!R166,0))</f>
        <v>0</v>
      </c>
      <c r="U166" s="252">
        <f t="shared" ref="U166" si="414">(P166)/12*0.8</f>
        <v>0</v>
      </c>
      <c r="V166" s="252">
        <f t="shared" ref="V166" si="415">(P166+R166)/12*0.8</f>
        <v>0</v>
      </c>
      <c r="W166" s="253" t="str">
        <f t="shared" ref="W166" si="416">"Fascia Da "&amp;F166&amp;" a "&amp;F167&amp;" Decorrenza "&amp;DAY(C160)&amp;"/"&amp;MONTH(C160)&amp;"/"&amp;YEAR(C160)</f>
        <v>Fascia Da 21 a 27 Decorrenza 1/1/2016</v>
      </c>
    </row>
    <row r="167" spans="1:23" ht="9" customHeight="1" x14ac:dyDescent="0.2">
      <c r="B167" s="245">
        <f t="shared" si="366"/>
        <v>42377</v>
      </c>
      <c r="C167" s="498"/>
      <c r="D167" s="498"/>
      <c r="E167" s="254" t="s">
        <v>4</v>
      </c>
      <c r="F167" s="255">
        <v>27</v>
      </c>
      <c r="G167" s="256">
        <f t="shared" ref="G167:N167" si="417">G166*1936.27</f>
        <v>0</v>
      </c>
      <c r="H167" s="256">
        <f t="shared" si="417"/>
        <v>0</v>
      </c>
      <c r="I167" s="256">
        <f t="shared" si="417"/>
        <v>0</v>
      </c>
      <c r="J167" s="256">
        <f t="shared" si="417"/>
        <v>0</v>
      </c>
      <c r="K167" s="256">
        <f t="shared" si="417"/>
        <v>0</v>
      </c>
      <c r="L167" s="257">
        <f t="shared" si="417"/>
        <v>0</v>
      </c>
      <c r="M167" s="256">
        <f t="shared" si="417"/>
        <v>0</v>
      </c>
      <c r="N167" s="258">
        <f t="shared" si="417"/>
        <v>0</v>
      </c>
      <c r="O167" s="183"/>
      <c r="P167" s="184">
        <f t="shared" ref="P167:V167" si="418">P166*1936.27</f>
        <v>0</v>
      </c>
      <c r="Q167" s="184">
        <f t="shared" si="418"/>
        <v>0</v>
      </c>
      <c r="R167" s="184">
        <f t="shared" si="418"/>
        <v>0</v>
      </c>
      <c r="S167" s="184">
        <f t="shared" si="418"/>
        <v>0</v>
      </c>
      <c r="T167" s="184">
        <f t="shared" si="418"/>
        <v>0</v>
      </c>
      <c r="U167" s="184">
        <f t="shared" si="418"/>
        <v>0</v>
      </c>
      <c r="V167" s="184">
        <f t="shared" si="418"/>
        <v>0</v>
      </c>
    </row>
    <row r="168" spans="1:23" ht="12.75" customHeight="1" x14ac:dyDescent="0.2">
      <c r="A168" s="104">
        <f>IF(Foglio2!$J$7=1,TRUNC(V168,0),TRUNC(U168,0))</f>
        <v>0</v>
      </c>
      <c r="B168" s="245">
        <f t="shared" si="366"/>
        <v>42378</v>
      </c>
      <c r="C168" s="498"/>
      <c r="D168" s="498"/>
      <c r="E168" s="259" t="s">
        <v>3</v>
      </c>
      <c r="F168" s="260">
        <v>28</v>
      </c>
      <c r="G168" s="248">
        <f>IF(Foglio2!$J$3=Foglio2!$E$5,'Assistenti_Tecnici 2^ Pos.Ec.'!E168,IF(Foglio2!$J$3=Foglio2!$E$6,'Assistenti_Amm.vo 2^ Pos.Ec.'!E168,0))</f>
        <v>0</v>
      </c>
      <c r="H168" s="248">
        <f>IF(Foglio2!$J$3=Foglio2!$E$5,'Assistenti_Tecnici 2^ Pos.Ec.'!F168,IF(Foglio2!$J$3=Foglio2!$E$6,'Assistenti_Amm.vo 2^ Pos.Ec.'!F168,0))</f>
        <v>0</v>
      </c>
      <c r="I168" s="248">
        <f>IF(Foglio2!$J$3=Foglio2!$E$5,'Assistenti_Tecnici 2^ Pos.Ec.'!G168,IF(Foglio2!$J$3=Foglio2!$E$6,'Assistenti_Amm.vo 2^ Pos.Ec.'!G168,0))</f>
        <v>0</v>
      </c>
      <c r="J168" s="248">
        <f>IF(Foglio2!$J$3=Foglio2!$E$5,'Assistenti_Tecnici 2^ Pos.Ec.'!H168,IF(Foglio2!$J$3=Foglio2!$E$6,'Assistenti_Amm.vo 2^ Pos.Ec.'!H168,0))</f>
        <v>0</v>
      </c>
      <c r="K168" s="248">
        <f>IF(Foglio2!$J$3=Foglio2!$E$5,'Assistenti_Tecnici 2^ Pos.Ec.'!I168,IF(Foglio2!$J$3=Foglio2!$E$6,'Assistenti_Amm.vo 2^ Pos.Ec.'!I168,0))</f>
        <v>0</v>
      </c>
      <c r="L168" s="248">
        <f>IF(Foglio2!$J$3=Foglio2!$E$5,'Assistenti_Tecnici 2^ Pos.Ec.'!J168,IF(Foglio2!$J$3=Foglio2!$E$6,'Assistenti_Amm.vo 2^ Pos.Ec.'!J168,0))</f>
        <v>0</v>
      </c>
      <c r="M168" s="249">
        <f>IF(Foglio2!$J$3=Foglio2!$E$5,'Assistenti_Tecnici 2^ Pos.Ec.'!K168,IF(Foglio2!$J$3=Foglio2!$E$6,'Assistenti_Amm.vo 2^ Pos.Ec.'!K168,0))</f>
        <v>0</v>
      </c>
      <c r="N168" s="250">
        <f>IF(Foglio2!$J$3=Foglio2!$E$5,'Assistenti_Tecnici 2^ Pos.Ec.'!L168,IF(Foglio2!$J$3=Foglio2!$E$6,'Assistenti_Amm.vo 2^ Pos.Ec.'!L168,0))</f>
        <v>0</v>
      </c>
      <c r="O168" s="251"/>
      <c r="P168" s="252">
        <f>IF(Foglio2!$J$3=Foglio2!$E$5,'Assistenti_Tecnici 2^ Pos.Ec.'!N168,IF(Foglio2!$J$3=Foglio2!$E$6,'Assistenti_Amm.vo 2^ Pos.Ec.'!N168,0))</f>
        <v>0</v>
      </c>
      <c r="Q168" s="252">
        <f>IF(Foglio2!$J$3=Foglio2!$E$5,'Assistenti_Tecnici 2^ Pos.Ec.'!O168,IF(Foglio2!$J$3=Foglio2!$E$6,'Assistenti_Amm.vo 2^ Pos.Ec.'!O168,0))</f>
        <v>0</v>
      </c>
      <c r="R168" s="252">
        <f>IF(Foglio2!$J$3=Foglio2!$E$5,'Assistenti_Tecnici 2^ Pos.Ec.'!P168,IF(Foglio2!$J$3=Foglio2!$E$6,'Assistenti_Amm.vo 2^ Pos.Ec.'!P168,0))</f>
        <v>0</v>
      </c>
      <c r="S168" s="252">
        <f>IF(Foglio2!$J$3=Foglio2!$E$5,'Assistenti_Tecnici 2^ Pos.Ec.'!Q168,IF(Foglio2!$J$3=Foglio2!$E$6,'Assistenti_Amm.vo 2^ Pos.Ec.'!Q168,0))</f>
        <v>0</v>
      </c>
      <c r="T168" s="252">
        <f>IF(Foglio2!$J$3=Foglio2!$E$5,'Assistenti_Tecnici 2^ Pos.Ec.'!R168,IF(Foglio2!$J$3=Foglio2!$E$6,'Assistenti_Amm.vo 2^ Pos.Ec.'!R168,0))</f>
        <v>0</v>
      </c>
      <c r="U168" s="252">
        <f t="shared" ref="U168" si="419">(P168)/12*0.8</f>
        <v>0</v>
      </c>
      <c r="V168" s="252">
        <f t="shared" ref="V168" si="420">(P168+R168)/12*0.8</f>
        <v>0</v>
      </c>
      <c r="W168" s="253" t="str">
        <f t="shared" ref="W168" si="421">"Fascia Da "&amp;F168&amp;" a "&amp;F169&amp;" Decorrenza "&amp;DAY(C160)&amp;"/"&amp;MONTH(C160)&amp;"/"&amp;YEAR(C160)</f>
        <v>Fascia Da 28 a 34 Decorrenza 1/1/2016</v>
      </c>
    </row>
    <row r="169" spans="1:23" ht="9" customHeight="1" x14ac:dyDescent="0.2">
      <c r="B169" s="245">
        <f t="shared" si="366"/>
        <v>42379</v>
      </c>
      <c r="C169" s="498"/>
      <c r="D169" s="498"/>
      <c r="E169" s="254" t="s">
        <v>4</v>
      </c>
      <c r="F169" s="255">
        <v>34</v>
      </c>
      <c r="G169" s="256">
        <f t="shared" ref="G169:N169" si="422">G168*1936.27</f>
        <v>0</v>
      </c>
      <c r="H169" s="256">
        <f t="shared" si="422"/>
        <v>0</v>
      </c>
      <c r="I169" s="256">
        <f t="shared" si="422"/>
        <v>0</v>
      </c>
      <c r="J169" s="256">
        <f t="shared" si="422"/>
        <v>0</v>
      </c>
      <c r="K169" s="256">
        <f t="shared" si="422"/>
        <v>0</v>
      </c>
      <c r="L169" s="257">
        <f t="shared" si="422"/>
        <v>0</v>
      </c>
      <c r="M169" s="256">
        <f t="shared" si="422"/>
        <v>0</v>
      </c>
      <c r="N169" s="258">
        <f t="shared" si="422"/>
        <v>0</v>
      </c>
      <c r="O169" s="183"/>
      <c r="P169" s="184">
        <f t="shared" ref="P169:V169" si="423">P168*1936.27</f>
        <v>0</v>
      </c>
      <c r="Q169" s="184">
        <f t="shared" si="423"/>
        <v>0</v>
      </c>
      <c r="R169" s="184">
        <f t="shared" si="423"/>
        <v>0</v>
      </c>
      <c r="S169" s="184">
        <f t="shared" si="423"/>
        <v>0</v>
      </c>
      <c r="T169" s="184">
        <f t="shared" si="423"/>
        <v>0</v>
      </c>
      <c r="U169" s="184">
        <f t="shared" si="423"/>
        <v>0</v>
      </c>
      <c r="V169" s="184">
        <f t="shared" si="423"/>
        <v>0</v>
      </c>
    </row>
    <row r="170" spans="1:23" ht="12.75" customHeight="1" x14ac:dyDescent="0.2">
      <c r="A170" s="104">
        <f>IF(Foglio2!$J$7=1,TRUNC(V170,0),TRUNC(U170,0))</f>
        <v>0</v>
      </c>
      <c r="B170" s="245">
        <f t="shared" si="366"/>
        <v>42380</v>
      </c>
      <c r="C170" s="498"/>
      <c r="D170" s="498"/>
      <c r="E170" s="259" t="s">
        <v>3</v>
      </c>
      <c r="F170" s="260">
        <v>35</v>
      </c>
      <c r="G170" s="248">
        <f>IF(Foglio2!$J$3=Foglio2!$E$5,'Assistenti_Tecnici 2^ Pos.Ec.'!E170,IF(Foglio2!$J$3=Foglio2!$E$6,'Assistenti_Amm.vo 2^ Pos.Ec.'!E170,0))</f>
        <v>0</v>
      </c>
      <c r="H170" s="248">
        <f>IF(Foglio2!$J$3=Foglio2!$E$5,'Assistenti_Tecnici 2^ Pos.Ec.'!F170,IF(Foglio2!$J$3=Foglio2!$E$6,'Assistenti_Amm.vo 2^ Pos.Ec.'!F170,0))</f>
        <v>0</v>
      </c>
      <c r="I170" s="248">
        <f>IF(Foglio2!$J$3=Foglio2!$E$5,'Assistenti_Tecnici 2^ Pos.Ec.'!G170,IF(Foglio2!$J$3=Foglio2!$E$6,'Assistenti_Amm.vo 2^ Pos.Ec.'!G170,0))</f>
        <v>0</v>
      </c>
      <c r="J170" s="248">
        <f>IF(Foglio2!$J$3=Foglio2!$E$5,'Assistenti_Tecnici 2^ Pos.Ec.'!H170,IF(Foglio2!$J$3=Foglio2!$E$6,'Assistenti_Amm.vo 2^ Pos.Ec.'!H170,0))</f>
        <v>0</v>
      </c>
      <c r="K170" s="248">
        <f>IF(Foglio2!$J$3=Foglio2!$E$5,'Assistenti_Tecnici 2^ Pos.Ec.'!I170,IF(Foglio2!$J$3=Foglio2!$E$6,'Assistenti_Amm.vo 2^ Pos.Ec.'!I170,0))</f>
        <v>0</v>
      </c>
      <c r="L170" s="248">
        <f>IF(Foglio2!$J$3=Foglio2!$E$5,'Assistenti_Tecnici 2^ Pos.Ec.'!J170,IF(Foglio2!$J$3=Foglio2!$E$6,'Assistenti_Amm.vo 2^ Pos.Ec.'!J170,0))</f>
        <v>0</v>
      </c>
      <c r="M170" s="249">
        <f>IF(Foglio2!$J$3=Foglio2!$E$5,'Assistenti_Tecnici 2^ Pos.Ec.'!K170,IF(Foglio2!$J$3=Foglio2!$E$6,'Assistenti_Amm.vo 2^ Pos.Ec.'!K170,0))</f>
        <v>0</v>
      </c>
      <c r="N170" s="250">
        <f>IF(Foglio2!$J$3=Foglio2!$E$5,'Assistenti_Tecnici 2^ Pos.Ec.'!L170,IF(Foglio2!$J$3=Foglio2!$E$6,'Assistenti_Amm.vo 2^ Pos.Ec.'!L170,0))</f>
        <v>0</v>
      </c>
      <c r="O170" s="251"/>
      <c r="P170" s="252">
        <f>IF(Foglio2!$J$3=Foglio2!$E$5,'Assistenti_Tecnici 2^ Pos.Ec.'!N170,IF(Foglio2!$J$3=Foglio2!$E$6,'Assistenti_Amm.vo 2^ Pos.Ec.'!N170,0))</f>
        <v>0</v>
      </c>
      <c r="Q170" s="252">
        <f>IF(Foglio2!$J$3=Foglio2!$E$5,'Assistenti_Tecnici 2^ Pos.Ec.'!O170,IF(Foglio2!$J$3=Foglio2!$E$6,'Assistenti_Amm.vo 2^ Pos.Ec.'!O170,0))</f>
        <v>0</v>
      </c>
      <c r="R170" s="252">
        <f>IF(Foglio2!$J$3=Foglio2!$E$5,'Assistenti_Tecnici 2^ Pos.Ec.'!P170,IF(Foglio2!$J$3=Foglio2!$E$6,'Assistenti_Amm.vo 2^ Pos.Ec.'!P170,0))</f>
        <v>0</v>
      </c>
      <c r="S170" s="252">
        <f>IF(Foglio2!$J$3=Foglio2!$E$5,'Assistenti_Tecnici 2^ Pos.Ec.'!Q170,IF(Foglio2!$J$3=Foglio2!$E$6,'Assistenti_Amm.vo 2^ Pos.Ec.'!Q170,0))</f>
        <v>0</v>
      </c>
      <c r="T170" s="252">
        <f>IF(Foglio2!$J$3=Foglio2!$E$5,'Assistenti_Tecnici 2^ Pos.Ec.'!R170,IF(Foglio2!$J$3=Foglio2!$E$6,'Assistenti_Amm.vo 2^ Pos.Ec.'!R170,0))</f>
        <v>0</v>
      </c>
      <c r="U170" s="252">
        <f t="shared" ref="U170" si="424">(P170)/12*0.8</f>
        <v>0</v>
      </c>
      <c r="V170" s="252">
        <f t="shared" ref="V170" si="425">(P170+R170)/12*0.8</f>
        <v>0</v>
      </c>
      <c r="W170" s="253" t="str">
        <f t="shared" ref="W170" si="426">"Fascia Da "&amp;F170&amp;" a "&amp;F171&amp;" Decorrenza "&amp;DAY(C160)&amp;"/"&amp;MONTH(C160)&amp;"/"&amp;YEAR(C160)</f>
        <v>Fascia Da 35 a  Decorrenza 1/1/2016</v>
      </c>
    </row>
    <row r="171" spans="1:23" ht="9" customHeight="1" x14ac:dyDescent="0.2">
      <c r="B171" s="245">
        <f t="shared" si="366"/>
        <v>42381</v>
      </c>
      <c r="C171" s="499"/>
      <c r="D171" s="499"/>
      <c r="E171" s="264" t="s">
        <v>4</v>
      </c>
      <c r="F171" s="265"/>
      <c r="G171" s="256">
        <f t="shared" ref="G171:N171" si="427">G170*1936.27</f>
        <v>0</v>
      </c>
      <c r="H171" s="256">
        <f t="shared" si="427"/>
        <v>0</v>
      </c>
      <c r="I171" s="256">
        <f t="shared" si="427"/>
        <v>0</v>
      </c>
      <c r="J171" s="256">
        <f t="shared" si="427"/>
        <v>0</v>
      </c>
      <c r="K171" s="256">
        <f t="shared" si="427"/>
        <v>0</v>
      </c>
      <c r="L171" s="257">
        <f t="shared" si="427"/>
        <v>0</v>
      </c>
      <c r="M171" s="256">
        <f t="shared" si="427"/>
        <v>0</v>
      </c>
      <c r="N171" s="258">
        <f t="shared" si="427"/>
        <v>0</v>
      </c>
      <c r="O171" s="183"/>
      <c r="P171" s="184">
        <f t="shared" ref="P171:V171" si="428">P170*1936.27</f>
        <v>0</v>
      </c>
      <c r="Q171" s="184">
        <f t="shared" si="428"/>
        <v>0</v>
      </c>
      <c r="R171" s="184">
        <f t="shared" si="428"/>
        <v>0</v>
      </c>
      <c r="S171" s="184">
        <f t="shared" si="428"/>
        <v>0</v>
      </c>
      <c r="T171" s="184">
        <f t="shared" si="428"/>
        <v>0</v>
      </c>
      <c r="U171" s="184">
        <f t="shared" si="428"/>
        <v>0</v>
      </c>
      <c r="V171" s="184">
        <f t="shared" si="428"/>
        <v>0</v>
      </c>
    </row>
    <row r="172" spans="1:23" ht="12.75" customHeight="1" x14ac:dyDescent="0.2">
      <c r="A172" s="104">
        <f>IF(Foglio2!$J$7=1,TRUNC(V172,0),TRUNC(U172,0))</f>
        <v>0</v>
      </c>
      <c r="B172" s="245">
        <f t="shared" ref="B172:B196" si="429">C174</f>
        <v>42736</v>
      </c>
      <c r="C172" s="375">
        <v>42736</v>
      </c>
      <c r="D172" s="375">
        <v>43159</v>
      </c>
      <c r="E172" s="246" t="s">
        <v>3</v>
      </c>
      <c r="F172" s="247">
        <v>0</v>
      </c>
      <c r="G172" s="248">
        <f>IF(Foglio2!$J$3=Foglio2!$E$5,'Assistenti_Tecnici 2^ Pos.Ec.'!E172,IF(Foglio2!$J$3=Foglio2!$E$6,'Assistenti_Amm.vo 2^ Pos.Ec.'!E172,0))</f>
        <v>0</v>
      </c>
      <c r="H172" s="248">
        <f>IF(Foglio2!$J$3=Foglio2!$E$5,'Assistenti_Tecnici 2^ Pos.Ec.'!F172,IF(Foglio2!$J$3=Foglio2!$E$6,'Assistenti_Amm.vo 2^ Pos.Ec.'!F172,0))</f>
        <v>0</v>
      </c>
      <c r="I172" s="248">
        <f>IF(Foglio2!$J$3=Foglio2!$E$5,'Assistenti_Tecnici 2^ Pos.Ec.'!G172,IF(Foglio2!$J$3=Foglio2!$E$6,'Assistenti_Amm.vo 2^ Pos.Ec.'!G172,0))</f>
        <v>0</v>
      </c>
      <c r="J172" s="248">
        <f>IF(Foglio2!$J$3=Foglio2!$E$5,'Assistenti_Tecnici 2^ Pos.Ec.'!H172,IF(Foglio2!$J$3=Foglio2!$E$6,'Assistenti_Amm.vo 2^ Pos.Ec.'!H172,0))</f>
        <v>0</v>
      </c>
      <c r="K172" s="248">
        <f>IF(Foglio2!$J$3=Foglio2!$E$5,'Assistenti_Tecnici 2^ Pos.Ec.'!I172,IF(Foglio2!$J$3=Foglio2!$E$6,'Assistenti_Amm.vo 2^ Pos.Ec.'!I172,0))</f>
        <v>0</v>
      </c>
      <c r="L172" s="248">
        <f>IF(Foglio2!$J$3=Foglio2!$E$5,'Assistenti_Tecnici 2^ Pos.Ec.'!J172,IF(Foglio2!$J$3=Foglio2!$E$6,'Assistenti_Amm.vo 2^ Pos.Ec.'!J172,0))</f>
        <v>0</v>
      </c>
      <c r="M172" s="249">
        <f>IF(Foglio2!$J$3=Foglio2!$E$5,'Assistenti_Tecnici 2^ Pos.Ec.'!K172,IF(Foglio2!$J$3=Foglio2!$E$6,'Assistenti_Amm.vo 2^ Pos.Ec.'!K172,0))</f>
        <v>0</v>
      </c>
      <c r="N172" s="250">
        <f>IF(Foglio2!$J$3=Foglio2!$E$5,'Assistenti_Tecnici 2^ Pos.Ec.'!L172,IF(Foglio2!$J$3=Foglio2!$E$6,'Assistenti_Amm.vo 2^ Pos.Ec.'!L172,0))</f>
        <v>0</v>
      </c>
      <c r="O172" s="251"/>
      <c r="P172" s="252">
        <f>IF(Foglio2!$J$3=Foglio2!$E$5,'Assistenti_Tecnici 2^ Pos.Ec.'!N172,IF(Foglio2!$J$3=Foglio2!$E$6,'Assistenti_Amm.vo 2^ Pos.Ec.'!N172,0))</f>
        <v>0</v>
      </c>
      <c r="Q172" s="252">
        <f>IF(Foglio2!$J$3=Foglio2!$E$5,'Assistenti_Tecnici 2^ Pos.Ec.'!O172,IF(Foglio2!$J$3=Foglio2!$E$6,'Assistenti_Amm.vo 2^ Pos.Ec.'!O172,0))</f>
        <v>0</v>
      </c>
      <c r="R172" s="252">
        <f>IF(Foglio2!$J$3=Foglio2!$E$5,'Assistenti_Tecnici 2^ Pos.Ec.'!P172,IF(Foglio2!$J$3=Foglio2!$E$6,'Assistenti_Amm.vo 2^ Pos.Ec.'!P172,0))</f>
        <v>0</v>
      </c>
      <c r="S172" s="252">
        <f>IF(Foglio2!$J$3=Foglio2!$E$5,'Assistenti_Tecnici 2^ Pos.Ec.'!Q172,IF(Foglio2!$J$3=Foglio2!$E$6,'Assistenti_Amm.vo 2^ Pos.Ec.'!Q172,0))</f>
        <v>0</v>
      </c>
      <c r="T172" s="252">
        <f>IF(Foglio2!$J$3=Foglio2!$E$5,'Assistenti_Tecnici 2^ Pos.Ec.'!R172,IF(Foglio2!$J$3=Foglio2!$E$6,'Assistenti_Amm.vo 2^ Pos.Ec.'!R172,0))</f>
        <v>0</v>
      </c>
      <c r="U172" s="252">
        <f t="shared" ref="U172" si="430">(P172)/12*0.8</f>
        <v>0</v>
      </c>
      <c r="V172" s="252">
        <f t="shared" ref="V172" si="431">(P172+R172)/12*0.8</f>
        <v>0</v>
      </c>
      <c r="W172" s="253" t="str">
        <f t="shared" ref="W172:W196" si="432">"Fascia Da "&amp;F172&amp;" a "&amp;F173&amp;" Decorrenza "&amp;DAY(C172)&amp;"/"&amp;MONTH(C172)&amp;"/"&amp;YEAR(C172)</f>
        <v>Fascia Da 0 a 8 Decorrenza 1/1/2017</v>
      </c>
    </row>
    <row r="173" spans="1:23" ht="9" customHeight="1" x14ac:dyDescent="0.2">
      <c r="B173" s="245">
        <f t="shared" si="366"/>
        <v>42737</v>
      </c>
      <c r="C173" s="376"/>
      <c r="D173" s="376"/>
      <c r="E173" s="254" t="s">
        <v>4</v>
      </c>
      <c r="F173" s="255">
        <v>8</v>
      </c>
      <c r="G173" s="256">
        <f t="shared" ref="G173:N173" si="433">G172*1936.27</f>
        <v>0</v>
      </c>
      <c r="H173" s="256">
        <f t="shared" si="433"/>
        <v>0</v>
      </c>
      <c r="I173" s="256">
        <f t="shared" si="433"/>
        <v>0</v>
      </c>
      <c r="J173" s="256">
        <f t="shared" si="433"/>
        <v>0</v>
      </c>
      <c r="K173" s="256">
        <f t="shared" si="433"/>
        <v>0</v>
      </c>
      <c r="L173" s="257">
        <f t="shared" si="433"/>
        <v>0</v>
      </c>
      <c r="M173" s="256">
        <f t="shared" si="433"/>
        <v>0</v>
      </c>
      <c r="N173" s="258">
        <f t="shared" si="433"/>
        <v>0</v>
      </c>
      <c r="O173" s="183"/>
      <c r="P173" s="184">
        <f t="shared" ref="P173:V173" si="434">P172*1936.27</f>
        <v>0</v>
      </c>
      <c r="Q173" s="184">
        <f t="shared" si="434"/>
        <v>0</v>
      </c>
      <c r="R173" s="184">
        <f t="shared" si="434"/>
        <v>0</v>
      </c>
      <c r="S173" s="184">
        <f t="shared" si="434"/>
        <v>0</v>
      </c>
      <c r="T173" s="184">
        <f t="shared" si="434"/>
        <v>0</v>
      </c>
      <c r="U173" s="184">
        <f t="shared" si="434"/>
        <v>0</v>
      </c>
      <c r="V173" s="184">
        <f t="shared" si="434"/>
        <v>0</v>
      </c>
    </row>
    <row r="174" spans="1:23" ht="12.75" customHeight="1" x14ac:dyDescent="0.2">
      <c r="A174" s="104">
        <f>IF(Foglio2!$J$7=1,TRUNC(V174,0),TRUNC(U174,0))</f>
        <v>0</v>
      </c>
      <c r="B174" s="245">
        <f t="shared" si="366"/>
        <v>42738</v>
      </c>
      <c r="C174" s="496">
        <v>42736</v>
      </c>
      <c r="D174" s="496">
        <v>43159</v>
      </c>
      <c r="E174" s="259" t="s">
        <v>3</v>
      </c>
      <c r="F174" s="260">
        <v>9</v>
      </c>
      <c r="G174" s="248">
        <f>IF(Foglio2!$J$3=Foglio2!$E$5,'Assistenti_Tecnici 2^ Pos.Ec.'!E174,IF(Foglio2!$J$3=Foglio2!$E$6,'Assistenti_Amm.vo 2^ Pos.Ec.'!E174,0))</f>
        <v>0</v>
      </c>
      <c r="H174" s="248">
        <f>IF(Foglio2!$J$3=Foglio2!$E$5,'Assistenti_Tecnici 2^ Pos.Ec.'!F174,IF(Foglio2!$J$3=Foglio2!$E$6,'Assistenti_Amm.vo 2^ Pos.Ec.'!F174,0))</f>
        <v>0</v>
      </c>
      <c r="I174" s="248">
        <f>IF(Foglio2!$J$3=Foglio2!$E$5,'Assistenti_Tecnici 2^ Pos.Ec.'!G174,IF(Foglio2!$J$3=Foglio2!$E$6,'Assistenti_Amm.vo 2^ Pos.Ec.'!G174,0))</f>
        <v>0</v>
      </c>
      <c r="J174" s="248">
        <f>IF(Foglio2!$J$3=Foglio2!$E$5,'Assistenti_Tecnici 2^ Pos.Ec.'!H174,IF(Foglio2!$J$3=Foglio2!$E$6,'Assistenti_Amm.vo 2^ Pos.Ec.'!H174,0))</f>
        <v>0</v>
      </c>
      <c r="K174" s="248">
        <f>IF(Foglio2!$J$3=Foglio2!$E$5,'Assistenti_Tecnici 2^ Pos.Ec.'!I174,IF(Foglio2!$J$3=Foglio2!$E$6,'Assistenti_Amm.vo 2^ Pos.Ec.'!I174,0))</f>
        <v>0</v>
      </c>
      <c r="L174" s="248">
        <f>IF(Foglio2!$J$3=Foglio2!$E$5,'Assistenti_Tecnici 2^ Pos.Ec.'!J174,IF(Foglio2!$J$3=Foglio2!$E$6,'Assistenti_Amm.vo 2^ Pos.Ec.'!J174,0))</f>
        <v>0</v>
      </c>
      <c r="M174" s="249">
        <f>IF(Foglio2!$J$3=Foglio2!$E$5,'Assistenti_Tecnici 2^ Pos.Ec.'!K174,IF(Foglio2!$J$3=Foglio2!$E$6,'Assistenti_Amm.vo 2^ Pos.Ec.'!K174,0))</f>
        <v>0</v>
      </c>
      <c r="N174" s="250">
        <f>IF(Foglio2!$J$3=Foglio2!$E$5,'Assistenti_Tecnici 2^ Pos.Ec.'!L174,IF(Foglio2!$J$3=Foglio2!$E$6,'Assistenti_Amm.vo 2^ Pos.Ec.'!L174,0))</f>
        <v>0</v>
      </c>
      <c r="O174" s="251"/>
      <c r="P174" s="252">
        <f>IF(Foglio2!$J$3=Foglio2!$E$5,'Assistenti_Tecnici 2^ Pos.Ec.'!N174,IF(Foglio2!$J$3=Foglio2!$E$6,'Assistenti_Amm.vo 2^ Pos.Ec.'!N174,0))</f>
        <v>0</v>
      </c>
      <c r="Q174" s="252">
        <f>IF(Foglio2!$J$3=Foglio2!$E$5,'Assistenti_Tecnici 2^ Pos.Ec.'!O174,IF(Foglio2!$J$3=Foglio2!$E$6,'Assistenti_Amm.vo 2^ Pos.Ec.'!O174,0))</f>
        <v>0</v>
      </c>
      <c r="R174" s="252">
        <f>IF(Foglio2!$J$3=Foglio2!$E$5,'Assistenti_Tecnici 2^ Pos.Ec.'!P174,IF(Foglio2!$J$3=Foglio2!$E$6,'Assistenti_Amm.vo 2^ Pos.Ec.'!P174,0))</f>
        <v>0</v>
      </c>
      <c r="S174" s="252">
        <f>IF(Foglio2!$J$3=Foglio2!$E$5,'Assistenti_Tecnici 2^ Pos.Ec.'!Q174,IF(Foglio2!$J$3=Foglio2!$E$6,'Assistenti_Amm.vo 2^ Pos.Ec.'!Q174,0))</f>
        <v>0</v>
      </c>
      <c r="T174" s="252">
        <f>IF(Foglio2!$J$3=Foglio2!$E$5,'Assistenti_Tecnici 2^ Pos.Ec.'!R174,IF(Foglio2!$J$3=Foglio2!$E$6,'Assistenti_Amm.vo 2^ Pos.Ec.'!R174,0))</f>
        <v>0</v>
      </c>
      <c r="U174" s="252">
        <f t="shared" ref="U174" si="435">(P174)/12*0.8</f>
        <v>0</v>
      </c>
      <c r="V174" s="252">
        <f t="shared" ref="V174" si="436">(P174+R174)/12*0.8</f>
        <v>0</v>
      </c>
      <c r="W174" s="253" t="str">
        <f t="shared" ref="W174:W198" si="437">"Fascia Da "&amp;F174&amp;" a "&amp;F175&amp;" Decorrenza "&amp;DAY(C172)&amp;"/"&amp;MONTH(C172)&amp;"/"&amp;YEAR(C172)</f>
        <v>Fascia Da 9 a 14 Decorrenza 1/1/2017</v>
      </c>
    </row>
    <row r="175" spans="1:23" ht="9" customHeight="1" x14ac:dyDescent="0.2">
      <c r="B175" s="245">
        <f t="shared" si="366"/>
        <v>42739</v>
      </c>
      <c r="C175" s="496"/>
      <c r="D175" s="496"/>
      <c r="E175" s="254" t="s">
        <v>4</v>
      </c>
      <c r="F175" s="255">
        <v>14</v>
      </c>
      <c r="G175" s="256">
        <f t="shared" ref="G175:N175" si="438">G174*1936.27</f>
        <v>0</v>
      </c>
      <c r="H175" s="256">
        <f t="shared" si="438"/>
        <v>0</v>
      </c>
      <c r="I175" s="256">
        <f t="shared" si="438"/>
        <v>0</v>
      </c>
      <c r="J175" s="256">
        <f t="shared" si="438"/>
        <v>0</v>
      </c>
      <c r="K175" s="256">
        <f t="shared" si="438"/>
        <v>0</v>
      </c>
      <c r="L175" s="257">
        <f t="shared" si="438"/>
        <v>0</v>
      </c>
      <c r="M175" s="256">
        <f t="shared" si="438"/>
        <v>0</v>
      </c>
      <c r="N175" s="258">
        <f t="shared" si="438"/>
        <v>0</v>
      </c>
      <c r="O175" s="183"/>
      <c r="P175" s="184">
        <f t="shared" ref="P175:V175" si="439">P174*1936.27</f>
        <v>0</v>
      </c>
      <c r="Q175" s="184">
        <f t="shared" si="439"/>
        <v>0</v>
      </c>
      <c r="R175" s="184">
        <f t="shared" si="439"/>
        <v>0</v>
      </c>
      <c r="S175" s="184">
        <f t="shared" si="439"/>
        <v>0</v>
      </c>
      <c r="T175" s="184">
        <f t="shared" si="439"/>
        <v>0</v>
      </c>
      <c r="U175" s="184">
        <f t="shared" si="439"/>
        <v>0</v>
      </c>
      <c r="V175" s="184">
        <f t="shared" si="439"/>
        <v>0</v>
      </c>
    </row>
    <row r="176" spans="1:23" ht="12.75" customHeight="1" x14ac:dyDescent="0.2">
      <c r="A176" s="104">
        <f>IF(Foglio2!$J$7=1,TRUNC(V176,0),TRUNC(U176,0))</f>
        <v>0</v>
      </c>
      <c r="B176" s="245">
        <f t="shared" si="366"/>
        <v>42740</v>
      </c>
      <c r="C176" s="496"/>
      <c r="D176" s="496"/>
      <c r="E176" s="259" t="s">
        <v>3</v>
      </c>
      <c r="F176" s="260">
        <v>15</v>
      </c>
      <c r="G176" s="248">
        <f>IF(Foglio2!$J$3=Foglio2!$E$5,'Assistenti_Tecnici 2^ Pos.Ec.'!E176,IF(Foglio2!$J$3=Foglio2!$E$6,'Assistenti_Amm.vo 2^ Pos.Ec.'!E176,0))</f>
        <v>0</v>
      </c>
      <c r="H176" s="248">
        <f>IF(Foglio2!$J$3=Foglio2!$E$5,'Assistenti_Tecnici 2^ Pos.Ec.'!F176,IF(Foglio2!$J$3=Foglio2!$E$6,'Assistenti_Amm.vo 2^ Pos.Ec.'!F176,0))</f>
        <v>0</v>
      </c>
      <c r="I176" s="248">
        <f>IF(Foglio2!$J$3=Foglio2!$E$5,'Assistenti_Tecnici 2^ Pos.Ec.'!G176,IF(Foglio2!$J$3=Foglio2!$E$6,'Assistenti_Amm.vo 2^ Pos.Ec.'!G176,0))</f>
        <v>0</v>
      </c>
      <c r="J176" s="248">
        <f>IF(Foglio2!$J$3=Foglio2!$E$5,'Assistenti_Tecnici 2^ Pos.Ec.'!H176,IF(Foglio2!$J$3=Foglio2!$E$6,'Assistenti_Amm.vo 2^ Pos.Ec.'!H176,0))</f>
        <v>0</v>
      </c>
      <c r="K176" s="248">
        <f>IF(Foglio2!$J$3=Foglio2!$E$5,'Assistenti_Tecnici 2^ Pos.Ec.'!I176,IF(Foglio2!$J$3=Foglio2!$E$6,'Assistenti_Amm.vo 2^ Pos.Ec.'!I176,0))</f>
        <v>0</v>
      </c>
      <c r="L176" s="248">
        <f>IF(Foglio2!$J$3=Foglio2!$E$5,'Assistenti_Tecnici 2^ Pos.Ec.'!J176,IF(Foglio2!$J$3=Foglio2!$E$6,'Assistenti_Amm.vo 2^ Pos.Ec.'!J176,0))</f>
        <v>0</v>
      </c>
      <c r="M176" s="249">
        <f>IF(Foglio2!$J$3=Foglio2!$E$5,'Assistenti_Tecnici 2^ Pos.Ec.'!K176,IF(Foglio2!$J$3=Foglio2!$E$6,'Assistenti_Amm.vo 2^ Pos.Ec.'!K176,0))</f>
        <v>0</v>
      </c>
      <c r="N176" s="250">
        <f>IF(Foglio2!$J$3=Foglio2!$E$5,'Assistenti_Tecnici 2^ Pos.Ec.'!L176,IF(Foglio2!$J$3=Foglio2!$E$6,'Assistenti_Amm.vo 2^ Pos.Ec.'!L176,0))</f>
        <v>0</v>
      </c>
      <c r="O176" s="251"/>
      <c r="P176" s="252">
        <f>IF(Foglio2!$J$3=Foglio2!$E$5,'Assistenti_Tecnici 2^ Pos.Ec.'!N176,IF(Foglio2!$J$3=Foglio2!$E$6,'Assistenti_Amm.vo 2^ Pos.Ec.'!N176,0))</f>
        <v>0</v>
      </c>
      <c r="Q176" s="252">
        <f>IF(Foglio2!$J$3=Foglio2!$E$5,'Assistenti_Tecnici 2^ Pos.Ec.'!O176,IF(Foglio2!$J$3=Foglio2!$E$6,'Assistenti_Amm.vo 2^ Pos.Ec.'!O176,0))</f>
        <v>0</v>
      </c>
      <c r="R176" s="252">
        <f>IF(Foglio2!$J$3=Foglio2!$E$5,'Assistenti_Tecnici 2^ Pos.Ec.'!P176,IF(Foglio2!$J$3=Foglio2!$E$6,'Assistenti_Amm.vo 2^ Pos.Ec.'!P176,0))</f>
        <v>0</v>
      </c>
      <c r="S176" s="252">
        <f>IF(Foglio2!$J$3=Foglio2!$E$5,'Assistenti_Tecnici 2^ Pos.Ec.'!Q176,IF(Foglio2!$J$3=Foglio2!$E$6,'Assistenti_Amm.vo 2^ Pos.Ec.'!Q176,0))</f>
        <v>0</v>
      </c>
      <c r="T176" s="252">
        <f>IF(Foglio2!$J$3=Foglio2!$E$5,'Assistenti_Tecnici 2^ Pos.Ec.'!R176,IF(Foglio2!$J$3=Foglio2!$E$6,'Assistenti_Amm.vo 2^ Pos.Ec.'!R176,0))</f>
        <v>0</v>
      </c>
      <c r="U176" s="252">
        <f t="shared" ref="U176" si="440">(P176)/12*0.8</f>
        <v>0</v>
      </c>
      <c r="V176" s="252">
        <f t="shared" ref="V176" si="441">(P176+R176)/12*0.8</f>
        <v>0</v>
      </c>
      <c r="W176" s="253" t="str">
        <f t="shared" ref="W176:W200" si="442">"Fascia Da "&amp;F176&amp;" a "&amp;F177&amp;" Decorrenza "&amp;DAY(C172)&amp;"/"&amp;MONTH(C172)&amp;"/"&amp;YEAR(C172)</f>
        <v>Fascia Da 15 a 20 Decorrenza 1/1/2017</v>
      </c>
    </row>
    <row r="177" spans="1:23" ht="9" customHeight="1" x14ac:dyDescent="0.2">
      <c r="B177" s="245">
        <f t="shared" si="366"/>
        <v>42741</v>
      </c>
      <c r="C177" s="496"/>
      <c r="D177" s="496"/>
      <c r="E177" s="254" t="s">
        <v>4</v>
      </c>
      <c r="F177" s="255">
        <v>20</v>
      </c>
      <c r="G177" s="256">
        <f t="shared" ref="G177:N177" si="443">G176*1936.27</f>
        <v>0</v>
      </c>
      <c r="H177" s="256">
        <f t="shared" si="443"/>
        <v>0</v>
      </c>
      <c r="I177" s="256">
        <f t="shared" si="443"/>
        <v>0</v>
      </c>
      <c r="J177" s="256">
        <f t="shared" si="443"/>
        <v>0</v>
      </c>
      <c r="K177" s="256">
        <f t="shared" si="443"/>
        <v>0</v>
      </c>
      <c r="L177" s="257">
        <f t="shared" si="443"/>
        <v>0</v>
      </c>
      <c r="M177" s="256">
        <f t="shared" si="443"/>
        <v>0</v>
      </c>
      <c r="N177" s="258">
        <f t="shared" si="443"/>
        <v>0</v>
      </c>
      <c r="O177" s="183"/>
      <c r="P177" s="184">
        <f t="shared" ref="P177:V177" si="444">P176*1936.27</f>
        <v>0</v>
      </c>
      <c r="Q177" s="184">
        <f t="shared" si="444"/>
        <v>0</v>
      </c>
      <c r="R177" s="184">
        <f t="shared" si="444"/>
        <v>0</v>
      </c>
      <c r="S177" s="184">
        <f t="shared" si="444"/>
        <v>0</v>
      </c>
      <c r="T177" s="184">
        <f t="shared" si="444"/>
        <v>0</v>
      </c>
      <c r="U177" s="184">
        <f t="shared" si="444"/>
        <v>0</v>
      </c>
      <c r="V177" s="184">
        <f t="shared" si="444"/>
        <v>0</v>
      </c>
    </row>
    <row r="178" spans="1:23" ht="12.75" customHeight="1" x14ac:dyDescent="0.2">
      <c r="A178" s="104">
        <f>IF(Foglio2!$J$7=1,TRUNC(V178,0),TRUNC(U178,0))</f>
        <v>0</v>
      </c>
      <c r="B178" s="245">
        <f t="shared" si="366"/>
        <v>42742</v>
      </c>
      <c r="C178" s="496"/>
      <c r="D178" s="496"/>
      <c r="E178" s="259" t="s">
        <v>3</v>
      </c>
      <c r="F178" s="260">
        <v>21</v>
      </c>
      <c r="G178" s="248">
        <f>IF(Foglio2!$J$3=Foglio2!$E$5,'Assistenti_Tecnici 2^ Pos.Ec.'!E178,IF(Foglio2!$J$3=Foglio2!$E$6,'Assistenti_Amm.vo 2^ Pos.Ec.'!E178,0))</f>
        <v>0</v>
      </c>
      <c r="H178" s="248">
        <f>IF(Foglio2!$J$3=Foglio2!$E$5,'Assistenti_Tecnici 2^ Pos.Ec.'!F178,IF(Foglio2!$J$3=Foglio2!$E$6,'Assistenti_Amm.vo 2^ Pos.Ec.'!F178,0))</f>
        <v>0</v>
      </c>
      <c r="I178" s="248">
        <f>IF(Foglio2!$J$3=Foglio2!$E$5,'Assistenti_Tecnici 2^ Pos.Ec.'!G178,IF(Foglio2!$J$3=Foglio2!$E$6,'Assistenti_Amm.vo 2^ Pos.Ec.'!G178,0))</f>
        <v>0</v>
      </c>
      <c r="J178" s="248">
        <f>IF(Foglio2!$J$3=Foglio2!$E$5,'Assistenti_Tecnici 2^ Pos.Ec.'!H178,IF(Foglio2!$J$3=Foglio2!$E$6,'Assistenti_Amm.vo 2^ Pos.Ec.'!H178,0))</f>
        <v>0</v>
      </c>
      <c r="K178" s="248">
        <f>IF(Foglio2!$J$3=Foglio2!$E$5,'Assistenti_Tecnici 2^ Pos.Ec.'!I178,IF(Foglio2!$J$3=Foglio2!$E$6,'Assistenti_Amm.vo 2^ Pos.Ec.'!I178,0))</f>
        <v>0</v>
      </c>
      <c r="L178" s="248">
        <f>IF(Foglio2!$J$3=Foglio2!$E$5,'Assistenti_Tecnici 2^ Pos.Ec.'!J178,IF(Foglio2!$J$3=Foglio2!$E$6,'Assistenti_Amm.vo 2^ Pos.Ec.'!J178,0))</f>
        <v>0</v>
      </c>
      <c r="M178" s="249">
        <f>IF(Foglio2!$J$3=Foglio2!$E$5,'Assistenti_Tecnici 2^ Pos.Ec.'!K178,IF(Foglio2!$J$3=Foglio2!$E$6,'Assistenti_Amm.vo 2^ Pos.Ec.'!K178,0))</f>
        <v>0</v>
      </c>
      <c r="N178" s="250">
        <f>IF(Foglio2!$J$3=Foglio2!$E$5,'Assistenti_Tecnici 2^ Pos.Ec.'!L178,IF(Foglio2!$J$3=Foglio2!$E$6,'Assistenti_Amm.vo 2^ Pos.Ec.'!L178,0))</f>
        <v>0</v>
      </c>
      <c r="O178" s="251"/>
      <c r="P178" s="252">
        <f>IF(Foglio2!$J$3=Foglio2!$E$5,'Assistenti_Tecnici 2^ Pos.Ec.'!N178,IF(Foglio2!$J$3=Foglio2!$E$6,'Assistenti_Amm.vo 2^ Pos.Ec.'!N178,0))</f>
        <v>0</v>
      </c>
      <c r="Q178" s="252">
        <f>IF(Foglio2!$J$3=Foglio2!$E$5,'Assistenti_Tecnici 2^ Pos.Ec.'!O178,IF(Foglio2!$J$3=Foglio2!$E$6,'Assistenti_Amm.vo 2^ Pos.Ec.'!O178,0))</f>
        <v>0</v>
      </c>
      <c r="R178" s="252">
        <f>IF(Foglio2!$J$3=Foglio2!$E$5,'Assistenti_Tecnici 2^ Pos.Ec.'!P178,IF(Foglio2!$J$3=Foglio2!$E$6,'Assistenti_Amm.vo 2^ Pos.Ec.'!P178,0))</f>
        <v>0</v>
      </c>
      <c r="S178" s="252">
        <f>IF(Foglio2!$J$3=Foglio2!$E$5,'Assistenti_Tecnici 2^ Pos.Ec.'!Q178,IF(Foglio2!$J$3=Foglio2!$E$6,'Assistenti_Amm.vo 2^ Pos.Ec.'!Q178,0))</f>
        <v>0</v>
      </c>
      <c r="T178" s="252">
        <f>IF(Foglio2!$J$3=Foglio2!$E$5,'Assistenti_Tecnici 2^ Pos.Ec.'!R178,IF(Foglio2!$J$3=Foglio2!$E$6,'Assistenti_Amm.vo 2^ Pos.Ec.'!R178,0))</f>
        <v>0</v>
      </c>
      <c r="U178" s="252">
        <f t="shared" ref="U178" si="445">(P178)/12*0.8</f>
        <v>0</v>
      </c>
      <c r="V178" s="252">
        <f t="shared" ref="V178" si="446">(P178+R178)/12*0.8</f>
        <v>0</v>
      </c>
      <c r="W178" s="253" t="str">
        <f t="shared" ref="W178:W202" si="447">"Fascia Da "&amp;F178&amp;" a "&amp;F179&amp;" Decorrenza "&amp;DAY(C172)&amp;"/"&amp;MONTH(C172)&amp;"/"&amp;YEAR(C172)</f>
        <v>Fascia Da 21 a 27 Decorrenza 1/1/2017</v>
      </c>
    </row>
    <row r="179" spans="1:23" ht="9" customHeight="1" x14ac:dyDescent="0.2">
      <c r="B179" s="245">
        <f t="shared" si="366"/>
        <v>42743</v>
      </c>
      <c r="C179" s="496"/>
      <c r="D179" s="496"/>
      <c r="E179" s="254" t="s">
        <v>4</v>
      </c>
      <c r="F179" s="255">
        <v>27</v>
      </c>
      <c r="G179" s="256">
        <f t="shared" ref="G179:N179" si="448">G178*1936.27</f>
        <v>0</v>
      </c>
      <c r="H179" s="256">
        <f t="shared" si="448"/>
        <v>0</v>
      </c>
      <c r="I179" s="256">
        <f t="shared" si="448"/>
        <v>0</v>
      </c>
      <c r="J179" s="256">
        <f t="shared" si="448"/>
        <v>0</v>
      </c>
      <c r="K179" s="256">
        <f t="shared" si="448"/>
        <v>0</v>
      </c>
      <c r="L179" s="257">
        <f t="shared" si="448"/>
        <v>0</v>
      </c>
      <c r="M179" s="256">
        <f t="shared" si="448"/>
        <v>0</v>
      </c>
      <c r="N179" s="258">
        <f t="shared" si="448"/>
        <v>0</v>
      </c>
      <c r="O179" s="183"/>
      <c r="P179" s="184">
        <f t="shared" ref="P179:V179" si="449">P178*1936.27</f>
        <v>0</v>
      </c>
      <c r="Q179" s="184">
        <f t="shared" si="449"/>
        <v>0</v>
      </c>
      <c r="R179" s="184">
        <f t="shared" si="449"/>
        <v>0</v>
      </c>
      <c r="S179" s="184">
        <f t="shared" si="449"/>
        <v>0</v>
      </c>
      <c r="T179" s="184">
        <f t="shared" si="449"/>
        <v>0</v>
      </c>
      <c r="U179" s="184">
        <f t="shared" si="449"/>
        <v>0</v>
      </c>
      <c r="V179" s="184">
        <f t="shared" si="449"/>
        <v>0</v>
      </c>
    </row>
    <row r="180" spans="1:23" ht="12.75" customHeight="1" x14ac:dyDescent="0.2">
      <c r="A180" s="104">
        <f>IF(Foglio2!$J$7=1,TRUNC(V180,0),TRUNC(U180,0))</f>
        <v>0</v>
      </c>
      <c r="B180" s="245">
        <f t="shared" si="366"/>
        <v>42744</v>
      </c>
      <c r="C180" s="496"/>
      <c r="D180" s="496"/>
      <c r="E180" s="259" t="s">
        <v>3</v>
      </c>
      <c r="F180" s="260">
        <v>28</v>
      </c>
      <c r="G180" s="248">
        <f>IF(Foglio2!$J$3=Foglio2!$E$5,'Assistenti_Tecnici 2^ Pos.Ec.'!E180,IF(Foglio2!$J$3=Foglio2!$E$6,'Assistenti_Amm.vo 2^ Pos.Ec.'!E180,0))</f>
        <v>0</v>
      </c>
      <c r="H180" s="248">
        <f>IF(Foglio2!$J$3=Foglio2!$E$5,'Assistenti_Tecnici 2^ Pos.Ec.'!F180,IF(Foglio2!$J$3=Foglio2!$E$6,'Assistenti_Amm.vo 2^ Pos.Ec.'!F180,0))</f>
        <v>0</v>
      </c>
      <c r="I180" s="248">
        <f>IF(Foglio2!$J$3=Foglio2!$E$5,'Assistenti_Tecnici 2^ Pos.Ec.'!G180,IF(Foglio2!$J$3=Foglio2!$E$6,'Assistenti_Amm.vo 2^ Pos.Ec.'!G180,0))</f>
        <v>0</v>
      </c>
      <c r="J180" s="248">
        <f>IF(Foglio2!$J$3=Foglio2!$E$5,'Assistenti_Tecnici 2^ Pos.Ec.'!H180,IF(Foglio2!$J$3=Foglio2!$E$6,'Assistenti_Amm.vo 2^ Pos.Ec.'!H180,0))</f>
        <v>0</v>
      </c>
      <c r="K180" s="248">
        <f>IF(Foglio2!$J$3=Foglio2!$E$5,'Assistenti_Tecnici 2^ Pos.Ec.'!I180,IF(Foglio2!$J$3=Foglio2!$E$6,'Assistenti_Amm.vo 2^ Pos.Ec.'!I180,0))</f>
        <v>0</v>
      </c>
      <c r="L180" s="248">
        <f>IF(Foglio2!$J$3=Foglio2!$E$5,'Assistenti_Tecnici 2^ Pos.Ec.'!J180,IF(Foglio2!$J$3=Foglio2!$E$6,'Assistenti_Amm.vo 2^ Pos.Ec.'!J180,0))</f>
        <v>0</v>
      </c>
      <c r="M180" s="249">
        <f>IF(Foglio2!$J$3=Foglio2!$E$5,'Assistenti_Tecnici 2^ Pos.Ec.'!K180,IF(Foglio2!$J$3=Foglio2!$E$6,'Assistenti_Amm.vo 2^ Pos.Ec.'!K180,0))</f>
        <v>0</v>
      </c>
      <c r="N180" s="250">
        <f>IF(Foglio2!$J$3=Foglio2!$E$5,'Assistenti_Tecnici 2^ Pos.Ec.'!L180,IF(Foglio2!$J$3=Foglio2!$E$6,'Assistenti_Amm.vo 2^ Pos.Ec.'!L180,0))</f>
        <v>0</v>
      </c>
      <c r="O180" s="251"/>
      <c r="P180" s="252">
        <f>IF(Foglio2!$J$3=Foglio2!$E$5,'Assistenti_Tecnici 2^ Pos.Ec.'!N180,IF(Foglio2!$J$3=Foglio2!$E$6,'Assistenti_Amm.vo 2^ Pos.Ec.'!N180,0))</f>
        <v>0</v>
      </c>
      <c r="Q180" s="252">
        <f>IF(Foglio2!$J$3=Foglio2!$E$5,'Assistenti_Tecnici 2^ Pos.Ec.'!O180,IF(Foglio2!$J$3=Foglio2!$E$6,'Assistenti_Amm.vo 2^ Pos.Ec.'!O180,0))</f>
        <v>0</v>
      </c>
      <c r="R180" s="252">
        <f>IF(Foglio2!$J$3=Foglio2!$E$5,'Assistenti_Tecnici 2^ Pos.Ec.'!P180,IF(Foglio2!$J$3=Foglio2!$E$6,'Assistenti_Amm.vo 2^ Pos.Ec.'!P180,0))</f>
        <v>0</v>
      </c>
      <c r="S180" s="252">
        <f>IF(Foglio2!$J$3=Foglio2!$E$5,'Assistenti_Tecnici 2^ Pos.Ec.'!Q180,IF(Foglio2!$J$3=Foglio2!$E$6,'Assistenti_Amm.vo 2^ Pos.Ec.'!Q180,0))</f>
        <v>0</v>
      </c>
      <c r="T180" s="252">
        <f>IF(Foglio2!$J$3=Foglio2!$E$5,'Assistenti_Tecnici 2^ Pos.Ec.'!R180,IF(Foglio2!$J$3=Foglio2!$E$6,'Assistenti_Amm.vo 2^ Pos.Ec.'!R180,0))</f>
        <v>0</v>
      </c>
      <c r="U180" s="252">
        <f t="shared" ref="U180" si="450">(P180)/12*0.8</f>
        <v>0</v>
      </c>
      <c r="V180" s="252">
        <f t="shared" ref="V180" si="451">(P180+R180)/12*0.8</f>
        <v>0</v>
      </c>
      <c r="W180" s="253" t="str">
        <f t="shared" ref="W180:W204" si="452">"Fascia Da "&amp;F180&amp;" a "&amp;F181&amp;" Decorrenza "&amp;DAY(C172)&amp;"/"&amp;MONTH(C172)&amp;"/"&amp;YEAR(C172)</f>
        <v>Fascia Da 28 a 34 Decorrenza 1/1/2017</v>
      </c>
    </row>
    <row r="181" spans="1:23" ht="9" customHeight="1" x14ac:dyDescent="0.2">
      <c r="B181" s="245">
        <f t="shared" si="366"/>
        <v>42745</v>
      </c>
      <c r="C181" s="496"/>
      <c r="D181" s="496"/>
      <c r="E181" s="254" t="s">
        <v>4</v>
      </c>
      <c r="F181" s="255">
        <v>34</v>
      </c>
      <c r="G181" s="256">
        <f t="shared" ref="G181:N181" si="453">G180*1936.27</f>
        <v>0</v>
      </c>
      <c r="H181" s="256">
        <f t="shared" si="453"/>
        <v>0</v>
      </c>
      <c r="I181" s="256">
        <f t="shared" si="453"/>
        <v>0</v>
      </c>
      <c r="J181" s="256">
        <f t="shared" si="453"/>
        <v>0</v>
      </c>
      <c r="K181" s="256">
        <f t="shared" si="453"/>
        <v>0</v>
      </c>
      <c r="L181" s="257">
        <f t="shared" si="453"/>
        <v>0</v>
      </c>
      <c r="M181" s="256">
        <f t="shared" si="453"/>
        <v>0</v>
      </c>
      <c r="N181" s="258">
        <f t="shared" si="453"/>
        <v>0</v>
      </c>
      <c r="O181" s="183"/>
      <c r="P181" s="184">
        <f t="shared" ref="P181:V181" si="454">P180*1936.27</f>
        <v>0</v>
      </c>
      <c r="Q181" s="184">
        <f t="shared" si="454"/>
        <v>0</v>
      </c>
      <c r="R181" s="184">
        <f t="shared" si="454"/>
        <v>0</v>
      </c>
      <c r="S181" s="184">
        <f t="shared" si="454"/>
        <v>0</v>
      </c>
      <c r="T181" s="184">
        <f t="shared" si="454"/>
        <v>0</v>
      </c>
      <c r="U181" s="184">
        <f t="shared" si="454"/>
        <v>0</v>
      </c>
      <c r="V181" s="184">
        <f t="shared" si="454"/>
        <v>0</v>
      </c>
    </row>
    <row r="182" spans="1:23" ht="12.75" customHeight="1" x14ac:dyDescent="0.2">
      <c r="A182" s="104">
        <f>IF(Foglio2!$J$7=1,TRUNC(V182,0),TRUNC(U182,0))</f>
        <v>0</v>
      </c>
      <c r="B182" s="245">
        <f t="shared" si="366"/>
        <v>42746</v>
      </c>
      <c r="C182" s="496"/>
      <c r="D182" s="496"/>
      <c r="E182" s="259" t="s">
        <v>3</v>
      </c>
      <c r="F182" s="260">
        <v>35</v>
      </c>
      <c r="G182" s="248">
        <f>IF(Foglio2!$J$3=Foglio2!$E$5,'Assistenti_Tecnici 2^ Pos.Ec.'!E182,IF(Foglio2!$J$3=Foglio2!$E$6,'Assistenti_Amm.vo 2^ Pos.Ec.'!E182,0))</f>
        <v>0</v>
      </c>
      <c r="H182" s="248">
        <f>IF(Foglio2!$J$3=Foglio2!$E$5,'Assistenti_Tecnici 2^ Pos.Ec.'!F182,IF(Foglio2!$J$3=Foglio2!$E$6,'Assistenti_Amm.vo 2^ Pos.Ec.'!F182,0))</f>
        <v>0</v>
      </c>
      <c r="I182" s="248">
        <f>IF(Foglio2!$J$3=Foglio2!$E$5,'Assistenti_Tecnici 2^ Pos.Ec.'!G182,IF(Foglio2!$J$3=Foglio2!$E$6,'Assistenti_Amm.vo 2^ Pos.Ec.'!G182,0))</f>
        <v>0</v>
      </c>
      <c r="J182" s="248">
        <f>IF(Foglio2!$J$3=Foglio2!$E$5,'Assistenti_Tecnici 2^ Pos.Ec.'!H182,IF(Foglio2!$J$3=Foglio2!$E$6,'Assistenti_Amm.vo 2^ Pos.Ec.'!H182,0))</f>
        <v>0</v>
      </c>
      <c r="K182" s="248">
        <f>IF(Foglio2!$J$3=Foglio2!$E$5,'Assistenti_Tecnici 2^ Pos.Ec.'!I182,IF(Foglio2!$J$3=Foglio2!$E$6,'Assistenti_Amm.vo 2^ Pos.Ec.'!I182,0))</f>
        <v>0</v>
      </c>
      <c r="L182" s="248">
        <f>IF(Foglio2!$J$3=Foglio2!$E$5,'Assistenti_Tecnici 2^ Pos.Ec.'!J182,IF(Foglio2!$J$3=Foglio2!$E$6,'Assistenti_Amm.vo 2^ Pos.Ec.'!J182,0))</f>
        <v>0</v>
      </c>
      <c r="M182" s="249">
        <f>IF(Foglio2!$J$3=Foglio2!$E$5,'Assistenti_Tecnici 2^ Pos.Ec.'!K182,IF(Foglio2!$J$3=Foglio2!$E$6,'Assistenti_Amm.vo 2^ Pos.Ec.'!K182,0))</f>
        <v>0</v>
      </c>
      <c r="N182" s="250">
        <f>IF(Foglio2!$J$3=Foglio2!$E$5,'Assistenti_Tecnici 2^ Pos.Ec.'!L182,IF(Foglio2!$J$3=Foglio2!$E$6,'Assistenti_Amm.vo 2^ Pos.Ec.'!L182,0))</f>
        <v>0</v>
      </c>
      <c r="O182" s="251"/>
      <c r="P182" s="252">
        <f>IF(Foglio2!$J$3=Foglio2!$E$5,'Assistenti_Tecnici 2^ Pos.Ec.'!N182,IF(Foglio2!$J$3=Foglio2!$E$6,'Assistenti_Amm.vo 2^ Pos.Ec.'!N182,0))</f>
        <v>0</v>
      </c>
      <c r="Q182" s="252">
        <f>IF(Foglio2!$J$3=Foglio2!$E$5,'Assistenti_Tecnici 2^ Pos.Ec.'!O182,IF(Foglio2!$J$3=Foglio2!$E$6,'Assistenti_Amm.vo 2^ Pos.Ec.'!O182,0))</f>
        <v>0</v>
      </c>
      <c r="R182" s="252">
        <f>IF(Foglio2!$J$3=Foglio2!$E$5,'Assistenti_Tecnici 2^ Pos.Ec.'!P182,IF(Foglio2!$J$3=Foglio2!$E$6,'Assistenti_Amm.vo 2^ Pos.Ec.'!P182,0))</f>
        <v>0</v>
      </c>
      <c r="S182" s="252">
        <f>IF(Foglio2!$J$3=Foglio2!$E$5,'Assistenti_Tecnici 2^ Pos.Ec.'!Q182,IF(Foglio2!$J$3=Foglio2!$E$6,'Assistenti_Amm.vo 2^ Pos.Ec.'!Q182,0))</f>
        <v>0</v>
      </c>
      <c r="T182" s="252">
        <f>IF(Foglio2!$J$3=Foglio2!$E$5,'Assistenti_Tecnici 2^ Pos.Ec.'!R182,IF(Foglio2!$J$3=Foglio2!$E$6,'Assistenti_Amm.vo 2^ Pos.Ec.'!R182,0))</f>
        <v>0</v>
      </c>
      <c r="U182" s="252">
        <f t="shared" ref="U182" si="455">(P182)/12*0.8</f>
        <v>0</v>
      </c>
      <c r="V182" s="252">
        <f t="shared" ref="V182" si="456">(P182+R182)/12*0.8</f>
        <v>0</v>
      </c>
      <c r="W182" s="253" t="str">
        <f t="shared" ref="W182:W206" si="457">"Fascia Da "&amp;F182&amp;" a "&amp;F183&amp;" Decorrenza "&amp;DAY(C172)&amp;"/"&amp;MONTH(C172)&amp;"/"&amp;YEAR(C172)</f>
        <v>Fascia Da 35 a  Decorrenza 1/1/2017</v>
      </c>
    </row>
    <row r="183" spans="1:23" ht="9" customHeight="1" x14ac:dyDescent="0.2">
      <c r="B183" s="245">
        <f t="shared" si="366"/>
        <v>42747</v>
      </c>
      <c r="C183" s="497"/>
      <c r="D183" s="497"/>
      <c r="E183" s="264" t="s">
        <v>4</v>
      </c>
      <c r="F183" s="265"/>
      <c r="G183" s="256">
        <f t="shared" ref="G183:N183" si="458">G182*1936.27</f>
        <v>0</v>
      </c>
      <c r="H183" s="256">
        <f t="shared" si="458"/>
        <v>0</v>
      </c>
      <c r="I183" s="256">
        <f t="shared" si="458"/>
        <v>0</v>
      </c>
      <c r="J183" s="256">
        <f t="shared" si="458"/>
        <v>0</v>
      </c>
      <c r="K183" s="256">
        <f t="shared" si="458"/>
        <v>0</v>
      </c>
      <c r="L183" s="257">
        <f t="shared" si="458"/>
        <v>0</v>
      </c>
      <c r="M183" s="256">
        <f t="shared" si="458"/>
        <v>0</v>
      </c>
      <c r="N183" s="258">
        <f t="shared" si="458"/>
        <v>0</v>
      </c>
      <c r="O183" s="183"/>
      <c r="P183" s="184">
        <f t="shared" ref="P183:V183" si="459">P182*1936.27</f>
        <v>0</v>
      </c>
      <c r="Q183" s="184">
        <f t="shared" si="459"/>
        <v>0</v>
      </c>
      <c r="R183" s="184">
        <f t="shared" si="459"/>
        <v>0</v>
      </c>
      <c r="S183" s="184">
        <f t="shared" si="459"/>
        <v>0</v>
      </c>
      <c r="T183" s="184">
        <f t="shared" si="459"/>
        <v>0</v>
      </c>
      <c r="U183" s="184">
        <f t="shared" si="459"/>
        <v>0</v>
      </c>
      <c r="V183" s="184">
        <f t="shared" si="459"/>
        <v>0</v>
      </c>
    </row>
    <row r="184" spans="1:23" ht="12.75" customHeight="1" x14ac:dyDescent="0.2">
      <c r="A184" s="104">
        <f>IF(Foglio2!$J$7=1,TRUNC(V184,0),TRUNC(U184,0))</f>
        <v>0</v>
      </c>
      <c r="B184" s="245">
        <f t="shared" si="429"/>
        <v>43160</v>
      </c>
      <c r="C184" s="375">
        <v>43160</v>
      </c>
      <c r="D184" s="375">
        <v>43190</v>
      </c>
      <c r="E184" s="246" t="s">
        <v>3</v>
      </c>
      <c r="F184" s="247">
        <v>0</v>
      </c>
      <c r="G184" s="248">
        <f>IF(Foglio2!$J$3=Foglio2!$E$5,'Assistenti_Tecnici 2^ Pos.Ec.'!E184,IF(Foglio2!$J$3=Foglio2!$E$6,'Assistenti_Amm.vo 2^ Pos.Ec.'!E184,0))</f>
        <v>0</v>
      </c>
      <c r="H184" s="248">
        <f>IF(Foglio2!$J$3=Foglio2!$E$5,'Assistenti_Tecnici 2^ Pos.Ec.'!F184,IF(Foglio2!$J$3=Foglio2!$E$6,'Assistenti_Amm.vo 2^ Pos.Ec.'!F184,0))</f>
        <v>0</v>
      </c>
      <c r="I184" s="248">
        <f>IF(Foglio2!$J$3=Foglio2!$E$5,'Assistenti_Tecnici 2^ Pos.Ec.'!G184,IF(Foglio2!$J$3=Foglio2!$E$6,'Assistenti_Amm.vo 2^ Pos.Ec.'!G184,0))</f>
        <v>0</v>
      </c>
      <c r="J184" s="248">
        <f>IF(Foglio2!$J$3=Foglio2!$E$5,'Assistenti_Tecnici 2^ Pos.Ec.'!H184,IF(Foglio2!$J$3=Foglio2!$E$6,'Assistenti_Amm.vo 2^ Pos.Ec.'!H184,0))</f>
        <v>0</v>
      </c>
      <c r="K184" s="248">
        <f>IF(Foglio2!$J$3=Foglio2!$E$5,'Assistenti_Tecnici 2^ Pos.Ec.'!I184,IF(Foglio2!$J$3=Foglio2!$E$6,'Assistenti_Amm.vo 2^ Pos.Ec.'!I184,0))</f>
        <v>0</v>
      </c>
      <c r="L184" s="248">
        <f>IF(Foglio2!$J$3=Foglio2!$E$5,'Assistenti_Tecnici 2^ Pos.Ec.'!J184,IF(Foglio2!$J$3=Foglio2!$E$6,'Assistenti_Amm.vo 2^ Pos.Ec.'!J184,0))</f>
        <v>0</v>
      </c>
      <c r="M184" s="249">
        <f>IF(Foglio2!$J$3=Foglio2!$E$5,'Assistenti_Tecnici 2^ Pos.Ec.'!K184,IF(Foglio2!$J$3=Foglio2!$E$6,'Assistenti_Amm.vo 2^ Pos.Ec.'!K184,0))</f>
        <v>0</v>
      </c>
      <c r="N184" s="250">
        <f>IF(Foglio2!$J$3=Foglio2!$E$5,'Assistenti_Tecnici 2^ Pos.Ec.'!L184,IF(Foglio2!$J$3=Foglio2!$E$6,'Assistenti_Amm.vo 2^ Pos.Ec.'!L184,0))</f>
        <v>0</v>
      </c>
      <c r="O184" s="251"/>
      <c r="P184" s="252">
        <f>IF(Foglio2!$J$3=Foglio2!$E$5,'Assistenti_Tecnici 2^ Pos.Ec.'!N184,IF(Foglio2!$J$3=Foglio2!$E$6,'Assistenti_Amm.vo 2^ Pos.Ec.'!N184,0))</f>
        <v>0</v>
      </c>
      <c r="Q184" s="252">
        <f>IF(Foglio2!$J$3=Foglio2!$E$5,'Assistenti_Tecnici 2^ Pos.Ec.'!O184,IF(Foglio2!$J$3=Foglio2!$E$6,'Assistenti_Amm.vo 2^ Pos.Ec.'!O184,0))</f>
        <v>0</v>
      </c>
      <c r="R184" s="252">
        <f>IF(Foglio2!$J$3=Foglio2!$E$5,'Assistenti_Tecnici 2^ Pos.Ec.'!P184,IF(Foglio2!$J$3=Foglio2!$E$6,'Assistenti_Amm.vo 2^ Pos.Ec.'!P184,0))</f>
        <v>0</v>
      </c>
      <c r="S184" s="252">
        <f>IF(Foglio2!$J$3=Foglio2!$E$5,'Assistenti_Tecnici 2^ Pos.Ec.'!Q184,IF(Foglio2!$J$3=Foglio2!$E$6,'Assistenti_Amm.vo 2^ Pos.Ec.'!Q184,0))</f>
        <v>0</v>
      </c>
      <c r="T184" s="252">
        <f>IF(Foglio2!$J$3=Foglio2!$E$5,'Assistenti_Tecnici 2^ Pos.Ec.'!R184,IF(Foglio2!$J$3=Foglio2!$E$6,'Assistenti_Amm.vo 2^ Pos.Ec.'!R184,0))</f>
        <v>0</v>
      </c>
      <c r="U184" s="252">
        <f t="shared" ref="U184" si="460">(P184)/12*0.8</f>
        <v>0</v>
      </c>
      <c r="V184" s="252">
        <f t="shared" ref="V184" si="461">(P184+R184)/12*0.8</f>
        <v>0</v>
      </c>
      <c r="W184" s="253" t="str">
        <f t="shared" si="432"/>
        <v>Fascia Da 0 a 8 Decorrenza 1/3/2018</v>
      </c>
    </row>
    <row r="185" spans="1:23" ht="9" customHeight="1" x14ac:dyDescent="0.2">
      <c r="B185" s="245">
        <f t="shared" si="366"/>
        <v>43161</v>
      </c>
      <c r="C185" s="376"/>
      <c r="D185" s="376"/>
      <c r="E185" s="254" t="s">
        <v>4</v>
      </c>
      <c r="F185" s="255">
        <v>8</v>
      </c>
      <c r="G185" s="256">
        <f t="shared" ref="G185:N185" si="462">G184*1936.27</f>
        <v>0</v>
      </c>
      <c r="H185" s="256">
        <f t="shared" si="462"/>
        <v>0</v>
      </c>
      <c r="I185" s="256">
        <f t="shared" si="462"/>
        <v>0</v>
      </c>
      <c r="J185" s="256">
        <f t="shared" si="462"/>
        <v>0</v>
      </c>
      <c r="K185" s="256">
        <f t="shared" si="462"/>
        <v>0</v>
      </c>
      <c r="L185" s="257">
        <f t="shared" si="462"/>
        <v>0</v>
      </c>
      <c r="M185" s="256">
        <f t="shared" si="462"/>
        <v>0</v>
      </c>
      <c r="N185" s="258">
        <f t="shared" si="462"/>
        <v>0</v>
      </c>
      <c r="O185" s="183"/>
      <c r="P185" s="184">
        <f t="shared" ref="P185:V185" si="463">P184*1936.27</f>
        <v>0</v>
      </c>
      <c r="Q185" s="184">
        <f t="shared" si="463"/>
        <v>0</v>
      </c>
      <c r="R185" s="184">
        <f t="shared" si="463"/>
        <v>0</v>
      </c>
      <c r="S185" s="184">
        <f t="shared" si="463"/>
        <v>0</v>
      </c>
      <c r="T185" s="184">
        <f t="shared" si="463"/>
        <v>0</v>
      </c>
      <c r="U185" s="184">
        <f t="shared" si="463"/>
        <v>0</v>
      </c>
      <c r="V185" s="184">
        <f t="shared" si="463"/>
        <v>0</v>
      </c>
    </row>
    <row r="186" spans="1:23" ht="12.75" customHeight="1" x14ac:dyDescent="0.2">
      <c r="A186" s="104">
        <f>IF(Foglio2!$J$7=1,TRUNC(V186,0),TRUNC(U186,0))</f>
        <v>0</v>
      </c>
      <c r="B186" s="245">
        <f t="shared" si="366"/>
        <v>43162</v>
      </c>
      <c r="C186" s="498">
        <v>43160</v>
      </c>
      <c r="D186" s="498">
        <v>43190</v>
      </c>
      <c r="E186" s="259" t="s">
        <v>3</v>
      </c>
      <c r="F186" s="260">
        <v>9</v>
      </c>
      <c r="G186" s="248">
        <f>IF(Foglio2!$J$3=Foglio2!$E$5,'Assistenti_Tecnici 2^ Pos.Ec.'!E186,IF(Foglio2!$J$3=Foglio2!$E$6,'Assistenti_Amm.vo 2^ Pos.Ec.'!E186,0))</f>
        <v>0</v>
      </c>
      <c r="H186" s="248">
        <f>IF(Foglio2!$J$3=Foglio2!$E$5,'Assistenti_Tecnici 2^ Pos.Ec.'!F186,IF(Foglio2!$J$3=Foglio2!$E$6,'Assistenti_Amm.vo 2^ Pos.Ec.'!F186,0))</f>
        <v>0</v>
      </c>
      <c r="I186" s="248">
        <f>IF(Foglio2!$J$3=Foglio2!$E$5,'Assistenti_Tecnici 2^ Pos.Ec.'!G186,IF(Foglio2!$J$3=Foglio2!$E$6,'Assistenti_Amm.vo 2^ Pos.Ec.'!G186,0))</f>
        <v>0</v>
      </c>
      <c r="J186" s="248">
        <f>IF(Foglio2!$J$3=Foglio2!$E$5,'Assistenti_Tecnici 2^ Pos.Ec.'!H186,IF(Foglio2!$J$3=Foglio2!$E$6,'Assistenti_Amm.vo 2^ Pos.Ec.'!H186,0))</f>
        <v>0</v>
      </c>
      <c r="K186" s="248">
        <f>IF(Foglio2!$J$3=Foglio2!$E$5,'Assistenti_Tecnici 2^ Pos.Ec.'!I186,IF(Foglio2!$J$3=Foglio2!$E$6,'Assistenti_Amm.vo 2^ Pos.Ec.'!I186,0))</f>
        <v>0</v>
      </c>
      <c r="L186" s="248">
        <f>IF(Foglio2!$J$3=Foglio2!$E$5,'Assistenti_Tecnici 2^ Pos.Ec.'!J186,IF(Foglio2!$J$3=Foglio2!$E$6,'Assistenti_Amm.vo 2^ Pos.Ec.'!J186,0))</f>
        <v>0</v>
      </c>
      <c r="M186" s="248">
        <f>IF(Foglio2!$J$3=Foglio2!$E$5,'Assistenti_Tecnici 2^ Pos.Ec.'!K186,IF(Foglio2!$J$3=Foglio2!$E$6,'Assistenti_Amm.vo 2^ Pos.Ec.'!K186,0))</f>
        <v>0</v>
      </c>
      <c r="N186" s="250">
        <f>IF(Foglio2!$J$3=Foglio2!$E$5,'Assistenti_Tecnici 2^ Pos.Ec.'!L186,IF(Foglio2!$J$3=Foglio2!$E$6,'Assistenti_Amm.vo 2^ Pos.Ec.'!L186,0))</f>
        <v>0</v>
      </c>
      <c r="O186" s="251"/>
      <c r="P186" s="252">
        <f>IF(Foglio2!$J$3=Foglio2!$E$5,'Assistenti_Tecnici 2^ Pos.Ec.'!N186,IF(Foglio2!$J$3=Foglio2!$E$6,'Assistenti_Amm.vo 2^ Pos.Ec.'!N186,0))</f>
        <v>0</v>
      </c>
      <c r="Q186" s="252">
        <f>IF(Foglio2!$J$3=Foglio2!$E$5,'Assistenti_Tecnici 2^ Pos.Ec.'!O186,IF(Foglio2!$J$3=Foglio2!$E$6,'Assistenti_Amm.vo 2^ Pos.Ec.'!O186,0))</f>
        <v>0</v>
      </c>
      <c r="R186" s="252">
        <f>IF(Foglio2!$J$3=Foglio2!$E$5,'Assistenti_Tecnici 2^ Pos.Ec.'!P186,IF(Foglio2!$J$3=Foglio2!$E$6,'Assistenti_Amm.vo 2^ Pos.Ec.'!P186,0))</f>
        <v>0</v>
      </c>
      <c r="S186" s="252">
        <f>IF(Foglio2!$J$3=Foglio2!$E$5,'Assistenti_Tecnici 2^ Pos.Ec.'!Q186,IF(Foglio2!$J$3=Foglio2!$E$6,'Assistenti_Amm.vo 2^ Pos.Ec.'!Q186,0))</f>
        <v>0</v>
      </c>
      <c r="T186" s="252">
        <f>IF(Foglio2!$J$3=Foglio2!$E$5,'Assistenti_Tecnici 2^ Pos.Ec.'!R186,IF(Foglio2!$J$3=Foglio2!$E$6,'Assistenti_Amm.vo 2^ Pos.Ec.'!R186,0))</f>
        <v>0</v>
      </c>
      <c r="U186" s="252">
        <f t="shared" ref="U186" si="464">(P186)/12*0.8</f>
        <v>0</v>
      </c>
      <c r="V186" s="252">
        <f t="shared" ref="V186" si="465">(P186+R186)/12*0.8</f>
        <v>0</v>
      </c>
      <c r="W186" s="253" t="str">
        <f t="shared" si="437"/>
        <v>Fascia Da 9 a 14 Decorrenza 1/3/2018</v>
      </c>
    </row>
    <row r="187" spans="1:23" ht="9" customHeight="1" x14ac:dyDescent="0.2">
      <c r="B187" s="245">
        <f t="shared" si="366"/>
        <v>43163</v>
      </c>
      <c r="C187" s="498"/>
      <c r="D187" s="498"/>
      <c r="E187" s="254" t="s">
        <v>4</v>
      </c>
      <c r="F187" s="255">
        <v>14</v>
      </c>
      <c r="G187" s="267">
        <f t="shared" ref="G187:N187" si="466">G186*1936.27</f>
        <v>0</v>
      </c>
      <c r="H187" s="256">
        <f t="shared" si="466"/>
        <v>0</v>
      </c>
      <c r="I187" s="256">
        <f t="shared" si="466"/>
        <v>0</v>
      </c>
      <c r="J187" s="267">
        <f t="shared" si="466"/>
        <v>0</v>
      </c>
      <c r="K187" s="267">
        <f t="shared" si="466"/>
        <v>0</v>
      </c>
      <c r="L187" s="257">
        <f t="shared" si="466"/>
        <v>0</v>
      </c>
      <c r="M187" s="267">
        <f t="shared" si="466"/>
        <v>0</v>
      </c>
      <c r="N187" s="267">
        <f t="shared" si="466"/>
        <v>0</v>
      </c>
      <c r="O187" s="183"/>
      <c r="P187" s="184">
        <f t="shared" ref="P187:V187" si="467">P186*1936.27</f>
        <v>0</v>
      </c>
      <c r="Q187" s="184">
        <f t="shared" si="467"/>
        <v>0</v>
      </c>
      <c r="R187" s="184">
        <f t="shared" si="467"/>
        <v>0</v>
      </c>
      <c r="S187" s="184">
        <f t="shared" si="467"/>
        <v>0</v>
      </c>
      <c r="T187" s="184">
        <f t="shared" si="467"/>
        <v>0</v>
      </c>
      <c r="U187" s="184">
        <f t="shared" si="467"/>
        <v>0</v>
      </c>
      <c r="V187" s="184">
        <f t="shared" si="467"/>
        <v>0</v>
      </c>
    </row>
    <row r="188" spans="1:23" ht="12.75" customHeight="1" x14ac:dyDescent="0.2">
      <c r="A188" s="104">
        <f>IF(Foglio2!$J$7=1,TRUNC(V188,0),TRUNC(U188,0))</f>
        <v>0</v>
      </c>
      <c r="B188" s="245">
        <f t="shared" si="366"/>
        <v>43164</v>
      </c>
      <c r="C188" s="498"/>
      <c r="D188" s="498"/>
      <c r="E188" s="259" t="s">
        <v>3</v>
      </c>
      <c r="F188" s="260">
        <v>15</v>
      </c>
      <c r="G188" s="248">
        <f>IF(Foglio2!$J$3=Foglio2!$E$5,'Assistenti_Tecnici 2^ Pos.Ec.'!E188,IF(Foglio2!$J$3=Foglio2!$E$6,'Assistenti_Amm.vo 2^ Pos.Ec.'!E188,0))</f>
        <v>0</v>
      </c>
      <c r="H188" s="248">
        <f>IF(Foglio2!$J$3=Foglio2!$E$5,'Assistenti_Tecnici 2^ Pos.Ec.'!F188,IF(Foglio2!$J$3=Foglio2!$E$6,'Assistenti_Amm.vo 2^ Pos.Ec.'!F188,0))</f>
        <v>0</v>
      </c>
      <c r="I188" s="248">
        <f>IF(Foglio2!$J$3=Foglio2!$E$5,'Assistenti_Tecnici 2^ Pos.Ec.'!G188,IF(Foglio2!$J$3=Foglio2!$E$6,'Assistenti_Amm.vo 2^ Pos.Ec.'!G188,0))</f>
        <v>0</v>
      </c>
      <c r="J188" s="248">
        <f>IF(Foglio2!$J$3=Foglio2!$E$5,'Assistenti_Tecnici 2^ Pos.Ec.'!H188,IF(Foglio2!$J$3=Foglio2!$E$6,'Assistenti_Amm.vo 2^ Pos.Ec.'!H188,0))</f>
        <v>0</v>
      </c>
      <c r="K188" s="248">
        <f>IF(Foglio2!$J$3=Foglio2!$E$5,'Assistenti_Tecnici 2^ Pos.Ec.'!I188,IF(Foglio2!$J$3=Foglio2!$E$6,'Assistenti_Amm.vo 2^ Pos.Ec.'!I188,0))</f>
        <v>0</v>
      </c>
      <c r="L188" s="248">
        <f>IF(Foglio2!$J$3=Foglio2!$E$5,'Assistenti_Tecnici 2^ Pos.Ec.'!J188,IF(Foglio2!$J$3=Foglio2!$E$6,'Assistenti_Amm.vo 2^ Pos.Ec.'!J188,0))</f>
        <v>0</v>
      </c>
      <c r="M188" s="248">
        <f>IF(Foglio2!$J$3=Foglio2!$E$5,'Assistenti_Tecnici 2^ Pos.Ec.'!K188,IF(Foglio2!$J$3=Foglio2!$E$6,'Assistenti_Amm.vo 2^ Pos.Ec.'!K188,0))</f>
        <v>0</v>
      </c>
      <c r="N188" s="250">
        <f>IF(Foglio2!$J$3=Foglio2!$E$5,'Assistenti_Tecnici 2^ Pos.Ec.'!L188,IF(Foglio2!$J$3=Foglio2!$E$6,'Assistenti_Amm.vo 2^ Pos.Ec.'!L188,0))</f>
        <v>0</v>
      </c>
      <c r="O188" s="251"/>
      <c r="P188" s="252">
        <f>IF(Foglio2!$J$3=Foglio2!$E$5,'Assistenti_Tecnici 2^ Pos.Ec.'!N188,IF(Foglio2!$J$3=Foglio2!$E$6,'Assistenti_Amm.vo 2^ Pos.Ec.'!N188,0))</f>
        <v>0</v>
      </c>
      <c r="Q188" s="252">
        <f>IF(Foglio2!$J$3=Foglio2!$E$5,'Assistenti_Tecnici 2^ Pos.Ec.'!O188,IF(Foglio2!$J$3=Foglio2!$E$6,'Assistenti_Amm.vo 2^ Pos.Ec.'!O188,0))</f>
        <v>0</v>
      </c>
      <c r="R188" s="252">
        <f>IF(Foglio2!$J$3=Foglio2!$E$5,'Assistenti_Tecnici 2^ Pos.Ec.'!P188,IF(Foglio2!$J$3=Foglio2!$E$6,'Assistenti_Amm.vo 2^ Pos.Ec.'!P188,0))</f>
        <v>0</v>
      </c>
      <c r="S188" s="252">
        <f>IF(Foglio2!$J$3=Foglio2!$E$5,'Assistenti_Tecnici 2^ Pos.Ec.'!Q188,IF(Foglio2!$J$3=Foglio2!$E$6,'Assistenti_Amm.vo 2^ Pos.Ec.'!Q188,0))</f>
        <v>0</v>
      </c>
      <c r="T188" s="252">
        <f>IF(Foglio2!$J$3=Foglio2!$E$5,'Assistenti_Tecnici 2^ Pos.Ec.'!R188,IF(Foglio2!$J$3=Foglio2!$E$6,'Assistenti_Amm.vo 2^ Pos.Ec.'!R188,0))</f>
        <v>0</v>
      </c>
      <c r="U188" s="252">
        <f t="shared" ref="U188" si="468">(P188)/12*0.8</f>
        <v>0</v>
      </c>
      <c r="V188" s="252">
        <f t="shared" ref="V188" si="469">(P188+R188)/12*0.8</f>
        <v>0</v>
      </c>
      <c r="W188" s="253" t="str">
        <f t="shared" si="442"/>
        <v>Fascia Da 15 a 20 Decorrenza 1/3/2018</v>
      </c>
    </row>
    <row r="189" spans="1:23" ht="9" customHeight="1" x14ac:dyDescent="0.2">
      <c r="B189" s="245">
        <f t="shared" si="366"/>
        <v>43165</v>
      </c>
      <c r="C189" s="498"/>
      <c r="D189" s="498"/>
      <c r="E189" s="254" t="s">
        <v>4</v>
      </c>
      <c r="F189" s="255">
        <v>20</v>
      </c>
      <c r="G189" s="267">
        <f t="shared" ref="G189:N189" si="470">G188*1936.27</f>
        <v>0</v>
      </c>
      <c r="H189" s="256">
        <f t="shared" si="470"/>
        <v>0</v>
      </c>
      <c r="I189" s="256">
        <f t="shared" si="470"/>
        <v>0</v>
      </c>
      <c r="J189" s="267">
        <f t="shared" si="470"/>
        <v>0</v>
      </c>
      <c r="K189" s="267">
        <f t="shared" si="470"/>
        <v>0</v>
      </c>
      <c r="L189" s="257">
        <f t="shared" si="470"/>
        <v>0</v>
      </c>
      <c r="M189" s="267">
        <f t="shared" si="470"/>
        <v>0</v>
      </c>
      <c r="N189" s="267">
        <f t="shared" si="470"/>
        <v>0</v>
      </c>
      <c r="O189" s="183"/>
      <c r="P189" s="184">
        <f t="shared" ref="P189:V189" si="471">P188*1936.27</f>
        <v>0</v>
      </c>
      <c r="Q189" s="184">
        <f t="shared" si="471"/>
        <v>0</v>
      </c>
      <c r="R189" s="184">
        <f t="shared" si="471"/>
        <v>0</v>
      </c>
      <c r="S189" s="184">
        <f t="shared" si="471"/>
        <v>0</v>
      </c>
      <c r="T189" s="184">
        <f t="shared" si="471"/>
        <v>0</v>
      </c>
      <c r="U189" s="184">
        <f t="shared" si="471"/>
        <v>0</v>
      </c>
      <c r="V189" s="184">
        <f t="shared" si="471"/>
        <v>0</v>
      </c>
    </row>
    <row r="190" spans="1:23" ht="12.75" customHeight="1" x14ac:dyDescent="0.2">
      <c r="A190" s="104">
        <f>IF(Foglio2!$J$7=1,TRUNC(V190,0),TRUNC(U190,0))</f>
        <v>0</v>
      </c>
      <c r="B190" s="245">
        <f t="shared" si="366"/>
        <v>43166</v>
      </c>
      <c r="C190" s="498"/>
      <c r="D190" s="498"/>
      <c r="E190" s="259" t="s">
        <v>3</v>
      </c>
      <c r="F190" s="260">
        <v>21</v>
      </c>
      <c r="G190" s="248">
        <f>IF(Foglio2!$J$3=Foglio2!$E$5,'Assistenti_Tecnici 2^ Pos.Ec.'!E190,IF(Foglio2!$J$3=Foglio2!$E$6,'Assistenti_Amm.vo 2^ Pos.Ec.'!E190,0))</f>
        <v>0</v>
      </c>
      <c r="H190" s="248">
        <f>IF(Foglio2!$J$3=Foglio2!$E$5,'Assistenti_Tecnici 2^ Pos.Ec.'!F190,IF(Foglio2!$J$3=Foglio2!$E$6,'Assistenti_Amm.vo 2^ Pos.Ec.'!F190,0))</f>
        <v>0</v>
      </c>
      <c r="I190" s="248">
        <f>IF(Foglio2!$J$3=Foglio2!$E$5,'Assistenti_Tecnici 2^ Pos.Ec.'!G190,IF(Foglio2!$J$3=Foglio2!$E$6,'Assistenti_Amm.vo 2^ Pos.Ec.'!G190,0))</f>
        <v>0</v>
      </c>
      <c r="J190" s="248">
        <f>IF(Foglio2!$J$3=Foglio2!$E$5,'Assistenti_Tecnici 2^ Pos.Ec.'!H190,IF(Foglio2!$J$3=Foglio2!$E$6,'Assistenti_Amm.vo 2^ Pos.Ec.'!H190,0))</f>
        <v>0</v>
      </c>
      <c r="K190" s="248">
        <f>IF(Foglio2!$J$3=Foglio2!$E$5,'Assistenti_Tecnici 2^ Pos.Ec.'!I190,IF(Foglio2!$J$3=Foglio2!$E$6,'Assistenti_Amm.vo 2^ Pos.Ec.'!I190,0))</f>
        <v>0</v>
      </c>
      <c r="L190" s="248">
        <f>IF(Foglio2!$J$3=Foglio2!$E$5,'Assistenti_Tecnici 2^ Pos.Ec.'!J190,IF(Foglio2!$J$3=Foglio2!$E$6,'Assistenti_Amm.vo 2^ Pos.Ec.'!J190,0))</f>
        <v>0</v>
      </c>
      <c r="M190" s="248">
        <f>IF(Foglio2!$J$3=Foglio2!$E$5,'Assistenti_Tecnici 2^ Pos.Ec.'!K190,IF(Foglio2!$J$3=Foglio2!$E$6,'Assistenti_Amm.vo 2^ Pos.Ec.'!K190,0))</f>
        <v>0</v>
      </c>
      <c r="N190" s="250">
        <f>IF(Foglio2!$J$3=Foglio2!$E$5,'Assistenti_Tecnici 2^ Pos.Ec.'!L190,IF(Foglio2!$J$3=Foglio2!$E$6,'Assistenti_Amm.vo 2^ Pos.Ec.'!L190,0))</f>
        <v>0</v>
      </c>
      <c r="O190" s="251"/>
      <c r="P190" s="252">
        <f>IF(Foglio2!$J$3=Foglio2!$E$5,'Assistenti_Tecnici 2^ Pos.Ec.'!N190,IF(Foglio2!$J$3=Foglio2!$E$6,'Assistenti_Amm.vo 2^ Pos.Ec.'!N190,0))</f>
        <v>0</v>
      </c>
      <c r="Q190" s="252">
        <f>IF(Foglio2!$J$3=Foglio2!$E$5,'Assistenti_Tecnici 2^ Pos.Ec.'!O190,IF(Foglio2!$J$3=Foglio2!$E$6,'Assistenti_Amm.vo 2^ Pos.Ec.'!O190,0))</f>
        <v>0</v>
      </c>
      <c r="R190" s="252">
        <f>IF(Foglio2!$J$3=Foglio2!$E$5,'Assistenti_Tecnici 2^ Pos.Ec.'!P190,IF(Foglio2!$J$3=Foglio2!$E$6,'Assistenti_Amm.vo 2^ Pos.Ec.'!P190,0))</f>
        <v>0</v>
      </c>
      <c r="S190" s="252">
        <f>IF(Foglio2!$J$3=Foglio2!$E$5,'Assistenti_Tecnici 2^ Pos.Ec.'!Q190,IF(Foglio2!$J$3=Foglio2!$E$6,'Assistenti_Amm.vo 2^ Pos.Ec.'!Q190,0))</f>
        <v>0</v>
      </c>
      <c r="T190" s="252">
        <f>IF(Foglio2!$J$3=Foglio2!$E$5,'Assistenti_Tecnici 2^ Pos.Ec.'!R190,IF(Foglio2!$J$3=Foglio2!$E$6,'Assistenti_Amm.vo 2^ Pos.Ec.'!R190,0))</f>
        <v>0</v>
      </c>
      <c r="U190" s="252">
        <f t="shared" ref="U190" si="472">(P190)/12*0.8</f>
        <v>0</v>
      </c>
      <c r="V190" s="252">
        <f t="shared" ref="V190" si="473">(P190+R190)/12*0.8</f>
        <v>0</v>
      </c>
      <c r="W190" s="253" t="str">
        <f t="shared" si="447"/>
        <v>Fascia Da 21 a 27 Decorrenza 1/3/2018</v>
      </c>
    </row>
    <row r="191" spans="1:23" ht="9" customHeight="1" x14ac:dyDescent="0.2">
      <c r="B191" s="245">
        <f t="shared" si="366"/>
        <v>43167</v>
      </c>
      <c r="C191" s="498"/>
      <c r="D191" s="498"/>
      <c r="E191" s="254" t="s">
        <v>4</v>
      </c>
      <c r="F191" s="255">
        <v>27</v>
      </c>
      <c r="G191" s="267">
        <f t="shared" ref="G191:N191" si="474">G190*1936.27</f>
        <v>0</v>
      </c>
      <c r="H191" s="256">
        <f t="shared" si="474"/>
        <v>0</v>
      </c>
      <c r="I191" s="256">
        <f t="shared" si="474"/>
        <v>0</v>
      </c>
      <c r="J191" s="267">
        <f t="shared" si="474"/>
        <v>0</v>
      </c>
      <c r="K191" s="267">
        <f t="shared" si="474"/>
        <v>0</v>
      </c>
      <c r="L191" s="257">
        <f t="shared" si="474"/>
        <v>0</v>
      </c>
      <c r="M191" s="267">
        <f t="shared" si="474"/>
        <v>0</v>
      </c>
      <c r="N191" s="267">
        <f t="shared" si="474"/>
        <v>0</v>
      </c>
      <c r="O191" s="183"/>
      <c r="P191" s="184">
        <f t="shared" ref="P191:V191" si="475">P190*1936.27</f>
        <v>0</v>
      </c>
      <c r="Q191" s="184">
        <f t="shared" si="475"/>
        <v>0</v>
      </c>
      <c r="R191" s="184">
        <f t="shared" si="475"/>
        <v>0</v>
      </c>
      <c r="S191" s="184">
        <f t="shared" si="475"/>
        <v>0</v>
      </c>
      <c r="T191" s="184">
        <f t="shared" si="475"/>
        <v>0</v>
      </c>
      <c r="U191" s="184">
        <f t="shared" si="475"/>
        <v>0</v>
      </c>
      <c r="V191" s="184">
        <f t="shared" si="475"/>
        <v>0</v>
      </c>
    </row>
    <row r="192" spans="1:23" ht="12.75" customHeight="1" x14ac:dyDescent="0.2">
      <c r="A192" s="104">
        <f>IF(Foglio2!$J$7=1,TRUNC(V192,0),TRUNC(U192,0))</f>
        <v>0</v>
      </c>
      <c r="B192" s="245">
        <f t="shared" si="366"/>
        <v>43168</v>
      </c>
      <c r="C192" s="498"/>
      <c r="D192" s="498"/>
      <c r="E192" s="259" t="s">
        <v>3</v>
      </c>
      <c r="F192" s="260">
        <v>28</v>
      </c>
      <c r="G192" s="248">
        <f>IF(Foglio2!$J$3=Foglio2!$E$5,'Assistenti_Tecnici 2^ Pos.Ec.'!E192,IF(Foglio2!$J$3=Foglio2!$E$6,'Assistenti_Amm.vo 2^ Pos.Ec.'!E192,0))</f>
        <v>0</v>
      </c>
      <c r="H192" s="248">
        <f>IF(Foglio2!$J$3=Foglio2!$E$5,'Assistenti_Tecnici 2^ Pos.Ec.'!F192,IF(Foglio2!$J$3=Foglio2!$E$6,'Assistenti_Amm.vo 2^ Pos.Ec.'!F192,0))</f>
        <v>0</v>
      </c>
      <c r="I192" s="248">
        <f>IF(Foglio2!$J$3=Foglio2!$E$5,'Assistenti_Tecnici 2^ Pos.Ec.'!G192,IF(Foglio2!$J$3=Foglio2!$E$6,'Assistenti_Amm.vo 2^ Pos.Ec.'!G192,0))</f>
        <v>0</v>
      </c>
      <c r="J192" s="248">
        <f>IF(Foglio2!$J$3=Foglio2!$E$5,'Assistenti_Tecnici 2^ Pos.Ec.'!H192,IF(Foglio2!$J$3=Foglio2!$E$6,'Assistenti_Amm.vo 2^ Pos.Ec.'!H192,0))</f>
        <v>0</v>
      </c>
      <c r="K192" s="248">
        <f>IF(Foglio2!$J$3=Foglio2!$E$5,'Assistenti_Tecnici 2^ Pos.Ec.'!I192,IF(Foglio2!$J$3=Foglio2!$E$6,'Assistenti_Amm.vo 2^ Pos.Ec.'!I192,0))</f>
        <v>0</v>
      </c>
      <c r="L192" s="248">
        <f>IF(Foglio2!$J$3=Foglio2!$E$5,'Assistenti_Tecnici 2^ Pos.Ec.'!J192,IF(Foglio2!$J$3=Foglio2!$E$6,'Assistenti_Amm.vo 2^ Pos.Ec.'!J192,0))</f>
        <v>0</v>
      </c>
      <c r="M192" s="248">
        <f>IF(Foglio2!$J$3=Foglio2!$E$5,'Assistenti_Tecnici 2^ Pos.Ec.'!K192,IF(Foglio2!$J$3=Foglio2!$E$6,'Assistenti_Amm.vo 2^ Pos.Ec.'!K192,0))</f>
        <v>0</v>
      </c>
      <c r="N192" s="250">
        <f>IF(Foglio2!$J$3=Foglio2!$E$5,'Assistenti_Tecnici 2^ Pos.Ec.'!L192,IF(Foglio2!$J$3=Foglio2!$E$6,'Assistenti_Amm.vo 2^ Pos.Ec.'!L192,0))</f>
        <v>0</v>
      </c>
      <c r="O192" s="251"/>
      <c r="P192" s="252">
        <f>IF(Foglio2!$J$3=Foglio2!$E$5,'Assistenti_Tecnici 2^ Pos.Ec.'!N192,IF(Foglio2!$J$3=Foglio2!$E$6,'Assistenti_Amm.vo 2^ Pos.Ec.'!N192,0))</f>
        <v>0</v>
      </c>
      <c r="Q192" s="252">
        <f>IF(Foglio2!$J$3=Foglio2!$E$5,'Assistenti_Tecnici 2^ Pos.Ec.'!O192,IF(Foglio2!$J$3=Foglio2!$E$6,'Assistenti_Amm.vo 2^ Pos.Ec.'!O192,0))</f>
        <v>0</v>
      </c>
      <c r="R192" s="252">
        <f>IF(Foglio2!$J$3=Foglio2!$E$5,'Assistenti_Tecnici 2^ Pos.Ec.'!P192,IF(Foglio2!$J$3=Foglio2!$E$6,'Assistenti_Amm.vo 2^ Pos.Ec.'!P192,0))</f>
        <v>0</v>
      </c>
      <c r="S192" s="252">
        <f>IF(Foglio2!$J$3=Foglio2!$E$5,'Assistenti_Tecnici 2^ Pos.Ec.'!Q192,IF(Foglio2!$J$3=Foglio2!$E$6,'Assistenti_Amm.vo 2^ Pos.Ec.'!Q192,0))</f>
        <v>0</v>
      </c>
      <c r="T192" s="252">
        <f>IF(Foglio2!$J$3=Foglio2!$E$5,'Assistenti_Tecnici 2^ Pos.Ec.'!R192,IF(Foglio2!$J$3=Foglio2!$E$6,'Assistenti_Amm.vo 2^ Pos.Ec.'!R192,0))</f>
        <v>0</v>
      </c>
      <c r="U192" s="252">
        <f t="shared" ref="U192" si="476">(P192)/12*0.8</f>
        <v>0</v>
      </c>
      <c r="V192" s="252">
        <f t="shared" ref="V192" si="477">(P192+R192)/12*0.8</f>
        <v>0</v>
      </c>
      <c r="W192" s="253" t="str">
        <f t="shared" si="452"/>
        <v>Fascia Da 28 a 34 Decorrenza 1/3/2018</v>
      </c>
    </row>
    <row r="193" spans="1:23" ht="9" customHeight="1" x14ac:dyDescent="0.2">
      <c r="B193" s="245">
        <f t="shared" si="366"/>
        <v>43169</v>
      </c>
      <c r="C193" s="498"/>
      <c r="D193" s="498"/>
      <c r="E193" s="254" t="s">
        <v>4</v>
      </c>
      <c r="F193" s="255">
        <v>34</v>
      </c>
      <c r="G193" s="267">
        <f t="shared" ref="G193:N193" si="478">G192*1936.27</f>
        <v>0</v>
      </c>
      <c r="H193" s="256">
        <f t="shared" si="478"/>
        <v>0</v>
      </c>
      <c r="I193" s="256">
        <f t="shared" si="478"/>
        <v>0</v>
      </c>
      <c r="J193" s="267">
        <f t="shared" si="478"/>
        <v>0</v>
      </c>
      <c r="K193" s="267">
        <f t="shared" si="478"/>
        <v>0</v>
      </c>
      <c r="L193" s="257">
        <f t="shared" si="478"/>
        <v>0</v>
      </c>
      <c r="M193" s="267">
        <f t="shared" si="478"/>
        <v>0</v>
      </c>
      <c r="N193" s="267">
        <f t="shared" si="478"/>
        <v>0</v>
      </c>
      <c r="O193" s="183"/>
      <c r="P193" s="184">
        <f t="shared" ref="P193:V193" si="479">P192*1936.27</f>
        <v>0</v>
      </c>
      <c r="Q193" s="184">
        <f t="shared" si="479"/>
        <v>0</v>
      </c>
      <c r="R193" s="184">
        <f t="shared" si="479"/>
        <v>0</v>
      </c>
      <c r="S193" s="184">
        <f t="shared" si="479"/>
        <v>0</v>
      </c>
      <c r="T193" s="184">
        <f t="shared" si="479"/>
        <v>0</v>
      </c>
      <c r="U193" s="184">
        <f t="shared" si="479"/>
        <v>0</v>
      </c>
      <c r="V193" s="184">
        <f t="shared" si="479"/>
        <v>0</v>
      </c>
    </row>
    <row r="194" spans="1:23" ht="12.75" customHeight="1" x14ac:dyDescent="0.2">
      <c r="A194" s="104">
        <f>IF(Foglio2!$J$7=1,TRUNC(V194,0),TRUNC(U194,0))</f>
        <v>0</v>
      </c>
      <c r="B194" s="245">
        <f t="shared" si="366"/>
        <v>43170</v>
      </c>
      <c r="C194" s="498"/>
      <c r="D194" s="498"/>
      <c r="E194" s="259" t="s">
        <v>3</v>
      </c>
      <c r="F194" s="260">
        <v>35</v>
      </c>
      <c r="G194" s="248">
        <f>IF(Foglio2!$J$3=Foglio2!$E$5,'Assistenti_Tecnici 2^ Pos.Ec.'!E194,IF(Foglio2!$J$3=Foglio2!$E$6,'Assistenti_Amm.vo 2^ Pos.Ec.'!E194,0))</f>
        <v>0</v>
      </c>
      <c r="H194" s="248">
        <f>IF(Foglio2!$J$3=Foglio2!$E$5,'Assistenti_Tecnici 2^ Pos.Ec.'!F194,IF(Foglio2!$J$3=Foglio2!$E$6,'Assistenti_Amm.vo 2^ Pos.Ec.'!F194,0))</f>
        <v>0</v>
      </c>
      <c r="I194" s="248">
        <f>IF(Foglio2!$J$3=Foglio2!$E$5,'Assistenti_Tecnici 2^ Pos.Ec.'!G194,IF(Foglio2!$J$3=Foglio2!$E$6,'Assistenti_Amm.vo 2^ Pos.Ec.'!G194,0))</f>
        <v>0</v>
      </c>
      <c r="J194" s="248">
        <f>IF(Foglio2!$J$3=Foglio2!$E$5,'Assistenti_Tecnici 2^ Pos.Ec.'!H194,IF(Foglio2!$J$3=Foglio2!$E$6,'Assistenti_Amm.vo 2^ Pos.Ec.'!H194,0))</f>
        <v>0</v>
      </c>
      <c r="K194" s="248">
        <f>IF(Foglio2!$J$3=Foglio2!$E$5,'Assistenti_Tecnici 2^ Pos.Ec.'!I194,IF(Foglio2!$J$3=Foglio2!$E$6,'Assistenti_Amm.vo 2^ Pos.Ec.'!I194,0))</f>
        <v>0</v>
      </c>
      <c r="L194" s="248">
        <f>IF(Foglio2!$J$3=Foglio2!$E$5,'Assistenti_Tecnici 2^ Pos.Ec.'!J194,IF(Foglio2!$J$3=Foglio2!$E$6,'Assistenti_Amm.vo 2^ Pos.Ec.'!J194,0))</f>
        <v>0</v>
      </c>
      <c r="M194" s="248">
        <f>IF(Foglio2!$J$3=Foglio2!$E$5,'Assistenti_Tecnici 2^ Pos.Ec.'!K194,IF(Foglio2!$J$3=Foglio2!$E$6,'Assistenti_Amm.vo 2^ Pos.Ec.'!K194,0))</f>
        <v>0</v>
      </c>
      <c r="N194" s="250">
        <f>IF(Foglio2!$J$3=Foglio2!$E$5,'Assistenti_Tecnici 2^ Pos.Ec.'!L194,IF(Foglio2!$J$3=Foglio2!$E$6,'Assistenti_Amm.vo 2^ Pos.Ec.'!L194,0))</f>
        <v>0</v>
      </c>
      <c r="O194" s="251"/>
      <c r="P194" s="252">
        <f>IF(Foglio2!$J$3=Foglio2!$E$5,'Assistenti_Tecnici 2^ Pos.Ec.'!N194,IF(Foglio2!$J$3=Foglio2!$E$6,'Assistenti_Amm.vo 2^ Pos.Ec.'!N194,0))</f>
        <v>0</v>
      </c>
      <c r="Q194" s="252">
        <f>IF(Foglio2!$J$3=Foglio2!$E$5,'Assistenti_Tecnici 2^ Pos.Ec.'!O194,IF(Foglio2!$J$3=Foglio2!$E$6,'Assistenti_Amm.vo 2^ Pos.Ec.'!O194,0))</f>
        <v>0</v>
      </c>
      <c r="R194" s="252">
        <f>IF(Foglio2!$J$3=Foglio2!$E$5,'Assistenti_Tecnici 2^ Pos.Ec.'!P194,IF(Foglio2!$J$3=Foglio2!$E$6,'Assistenti_Amm.vo 2^ Pos.Ec.'!P194,0))</f>
        <v>0</v>
      </c>
      <c r="S194" s="252">
        <f>IF(Foglio2!$J$3=Foglio2!$E$5,'Assistenti_Tecnici 2^ Pos.Ec.'!Q194,IF(Foglio2!$J$3=Foglio2!$E$6,'Assistenti_Amm.vo 2^ Pos.Ec.'!Q194,0))</f>
        <v>0</v>
      </c>
      <c r="T194" s="252">
        <f>IF(Foglio2!$J$3=Foglio2!$E$5,'Assistenti_Tecnici 2^ Pos.Ec.'!R194,IF(Foglio2!$J$3=Foglio2!$E$6,'Assistenti_Amm.vo 2^ Pos.Ec.'!R194,0))</f>
        <v>0</v>
      </c>
      <c r="U194" s="252">
        <f t="shared" ref="U194" si="480">(P194)/12*0.8</f>
        <v>0</v>
      </c>
      <c r="V194" s="252">
        <f t="shared" ref="V194" si="481">(P194+R194)/12*0.8</f>
        <v>0</v>
      </c>
      <c r="W194" s="253" t="str">
        <f t="shared" si="457"/>
        <v>Fascia Da 35 a  Decorrenza 1/3/2018</v>
      </c>
    </row>
    <row r="195" spans="1:23" ht="9" customHeight="1" x14ac:dyDescent="0.2">
      <c r="B195" s="245">
        <f t="shared" si="366"/>
        <v>43171</v>
      </c>
      <c r="C195" s="499"/>
      <c r="D195" s="499"/>
      <c r="E195" s="264" t="s">
        <v>4</v>
      </c>
      <c r="F195" s="265"/>
      <c r="G195" s="267">
        <f t="shared" ref="G195:N195" si="482">G194*1936.27</f>
        <v>0</v>
      </c>
      <c r="H195" s="267">
        <f t="shared" si="482"/>
        <v>0</v>
      </c>
      <c r="I195" s="267">
        <f t="shared" si="482"/>
        <v>0</v>
      </c>
      <c r="J195" s="267">
        <f t="shared" si="482"/>
        <v>0</v>
      </c>
      <c r="K195" s="267">
        <f t="shared" si="482"/>
        <v>0</v>
      </c>
      <c r="L195" s="267">
        <f t="shared" si="482"/>
        <v>0</v>
      </c>
      <c r="M195" s="267">
        <f t="shared" si="482"/>
        <v>0</v>
      </c>
      <c r="N195" s="267">
        <f t="shared" si="482"/>
        <v>0</v>
      </c>
      <c r="O195" s="183"/>
      <c r="P195" s="269">
        <f t="shared" ref="P195:V195" si="483">P194*1936.27</f>
        <v>0</v>
      </c>
      <c r="Q195" s="269">
        <f t="shared" si="483"/>
        <v>0</v>
      </c>
      <c r="R195" s="184">
        <f t="shared" si="483"/>
        <v>0</v>
      </c>
      <c r="S195" s="269">
        <f t="shared" si="483"/>
        <v>0</v>
      </c>
      <c r="T195" s="184">
        <f t="shared" si="483"/>
        <v>0</v>
      </c>
      <c r="U195" s="184">
        <f t="shared" si="483"/>
        <v>0</v>
      </c>
      <c r="V195" s="184">
        <f t="shared" si="483"/>
        <v>0</v>
      </c>
    </row>
    <row r="196" spans="1:23" ht="12.75" customHeight="1" x14ac:dyDescent="0.2">
      <c r="A196" s="104">
        <f>IF(Foglio2!$J$7=1,TRUNC(V196,0),TRUNC(U196,0))</f>
        <v>0</v>
      </c>
      <c r="B196" s="245">
        <f t="shared" si="429"/>
        <v>43191</v>
      </c>
      <c r="C196" s="375">
        <v>43191</v>
      </c>
      <c r="D196" s="375">
        <v>43465</v>
      </c>
      <c r="E196" s="246" t="s">
        <v>3</v>
      </c>
      <c r="F196" s="247">
        <v>0</v>
      </c>
      <c r="G196" s="248">
        <f>IF(Foglio2!$J$3=Foglio2!$E$5,'Assistenti_Tecnici 2^ Pos.Ec.'!E196,IF(Foglio2!$J$3=Foglio2!$E$6,'Assistenti_Amm.vo 2^ Pos.Ec.'!E196,0))</f>
        <v>0</v>
      </c>
      <c r="H196" s="248">
        <f>IF(Foglio2!$J$3=Foglio2!$E$5,'Assistenti_Tecnici 2^ Pos.Ec.'!F196,IF(Foglio2!$J$3=Foglio2!$E$6,'Assistenti_Amm.vo 2^ Pos.Ec.'!F196,0))</f>
        <v>0</v>
      </c>
      <c r="I196" s="248">
        <f>IF(Foglio2!$J$3=Foglio2!$E$5,'Assistenti_Tecnici 2^ Pos.Ec.'!G196,IF(Foglio2!$J$3=Foglio2!$E$6,'Assistenti_Amm.vo 2^ Pos.Ec.'!G196,0))</f>
        <v>0</v>
      </c>
      <c r="J196" s="248">
        <f>IF(Foglio2!$J$3=Foglio2!$E$5,'Assistenti_Tecnici 2^ Pos.Ec.'!H196,IF(Foglio2!$J$3=Foglio2!$E$6,'Assistenti_Amm.vo 2^ Pos.Ec.'!H196,0))</f>
        <v>0</v>
      </c>
      <c r="K196" s="248">
        <f>IF(Foglio2!$J$3=Foglio2!$E$5,'Assistenti_Tecnici 2^ Pos.Ec.'!I196,IF(Foglio2!$J$3=Foglio2!$E$6,'Assistenti_Amm.vo 2^ Pos.Ec.'!I196,0))</f>
        <v>0</v>
      </c>
      <c r="L196" s="248">
        <f>IF(Foglio2!$J$3=Foglio2!$E$5,'Assistenti_Tecnici 2^ Pos.Ec.'!J196,IF(Foglio2!$J$3=Foglio2!$E$6,'Assistenti_Amm.vo 2^ Pos.Ec.'!J196,0))</f>
        <v>0</v>
      </c>
      <c r="M196" s="248">
        <f>IF(Foglio2!$J$3=Foglio2!$E$5,'Assistenti_Tecnici 2^ Pos.Ec.'!K196,IF(Foglio2!$J$3=Foglio2!$E$6,'Assistenti_Amm.vo 2^ Pos.Ec.'!K196,0))</f>
        <v>0</v>
      </c>
      <c r="N196" s="250">
        <f>IF(Foglio2!$J$3=Foglio2!$E$5,'Assistenti_Tecnici 2^ Pos.Ec.'!L196,IF(Foglio2!$J$3=Foglio2!$E$6,'Assistenti_Amm.vo 2^ Pos.Ec.'!L196,0))</f>
        <v>0</v>
      </c>
      <c r="O196" s="251"/>
      <c r="P196" s="252">
        <f>IF(Foglio2!$J$3=Foglio2!$E$5,'Assistenti_Tecnici 2^ Pos.Ec.'!N196,IF(Foglio2!$J$3=Foglio2!$E$6,'Assistenti_Amm.vo 2^ Pos.Ec.'!N196,0))</f>
        <v>0</v>
      </c>
      <c r="Q196" s="252">
        <f>IF(Foglio2!$J$3=Foglio2!$E$5,'Assistenti_Tecnici 2^ Pos.Ec.'!O196,IF(Foglio2!$J$3=Foglio2!$E$6,'Assistenti_Amm.vo 2^ Pos.Ec.'!O196,0))</f>
        <v>0</v>
      </c>
      <c r="R196" s="252">
        <f>IF(Foglio2!$J$3=Foglio2!$E$5,'Assistenti_Tecnici 2^ Pos.Ec.'!P196,IF(Foglio2!$J$3=Foglio2!$E$6,'Assistenti_Amm.vo 2^ Pos.Ec.'!P196,0))</f>
        <v>0</v>
      </c>
      <c r="S196" s="252">
        <f>IF(Foglio2!$J$3=Foglio2!$E$5,'Assistenti_Tecnici 2^ Pos.Ec.'!Q196,IF(Foglio2!$J$3=Foglio2!$E$6,'Assistenti_Amm.vo 2^ Pos.Ec.'!Q196,0))</f>
        <v>0</v>
      </c>
      <c r="T196" s="252">
        <f>IF(Foglio2!$J$3=Foglio2!$E$5,'Assistenti_Tecnici 2^ Pos.Ec.'!R196,IF(Foglio2!$J$3=Foglio2!$E$6,'Assistenti_Amm.vo 2^ Pos.Ec.'!R196,0))</f>
        <v>0</v>
      </c>
      <c r="U196" s="252">
        <f t="shared" ref="U196" si="484">(P196)/12*0.8</f>
        <v>0</v>
      </c>
      <c r="V196" s="252">
        <f t="shared" ref="V196" si="485">(P196+R196)/12*0.8</f>
        <v>0</v>
      </c>
      <c r="W196" s="253" t="str">
        <f t="shared" si="432"/>
        <v>Fascia Da 0 a 8 Decorrenza 1/4/2018</v>
      </c>
    </row>
    <row r="197" spans="1:23" ht="9" customHeight="1" x14ac:dyDescent="0.2">
      <c r="B197" s="245">
        <f t="shared" si="366"/>
        <v>43192</v>
      </c>
      <c r="C197" s="376"/>
      <c r="D197" s="376"/>
      <c r="E197" s="254" t="s">
        <v>4</v>
      </c>
      <c r="F197" s="255">
        <v>8</v>
      </c>
      <c r="G197" s="267">
        <f t="shared" ref="G197:N197" si="486">G196*1936.27</f>
        <v>0</v>
      </c>
      <c r="H197" s="256">
        <f t="shared" si="486"/>
        <v>0</v>
      </c>
      <c r="I197" s="256">
        <f t="shared" si="486"/>
        <v>0</v>
      </c>
      <c r="J197" s="267">
        <f t="shared" si="486"/>
        <v>0</v>
      </c>
      <c r="K197" s="267">
        <f t="shared" si="486"/>
        <v>0</v>
      </c>
      <c r="L197" s="257">
        <f t="shared" si="486"/>
        <v>0</v>
      </c>
      <c r="M197" s="267">
        <f t="shared" si="486"/>
        <v>0</v>
      </c>
      <c r="N197" s="267">
        <f t="shared" si="486"/>
        <v>0</v>
      </c>
      <c r="O197" s="183"/>
      <c r="P197" s="184">
        <f t="shared" ref="P197:V197" si="487">P196*1936.27</f>
        <v>0</v>
      </c>
      <c r="Q197" s="184">
        <f t="shared" si="487"/>
        <v>0</v>
      </c>
      <c r="R197" s="184">
        <f t="shared" si="487"/>
        <v>0</v>
      </c>
      <c r="S197" s="184">
        <f t="shared" si="487"/>
        <v>0</v>
      </c>
      <c r="T197" s="184">
        <f t="shared" si="487"/>
        <v>0</v>
      </c>
      <c r="U197" s="184">
        <f t="shared" si="487"/>
        <v>0</v>
      </c>
      <c r="V197" s="184">
        <f t="shared" si="487"/>
        <v>0</v>
      </c>
    </row>
    <row r="198" spans="1:23" ht="12.75" customHeight="1" x14ac:dyDescent="0.2">
      <c r="A198" s="104">
        <f>IF(Foglio2!$J$7=1,TRUNC(V198,0),TRUNC(U198,0))</f>
        <v>0</v>
      </c>
      <c r="B198" s="245">
        <f t="shared" si="366"/>
        <v>43193</v>
      </c>
      <c r="C198" s="498">
        <v>43191</v>
      </c>
      <c r="D198" s="498">
        <f>D196</f>
        <v>43465</v>
      </c>
      <c r="E198" s="259" t="s">
        <v>3</v>
      </c>
      <c r="F198" s="260">
        <v>9</v>
      </c>
      <c r="G198" s="248">
        <f>IF(Foglio2!$J$3=Foglio2!$E$5,'Assistenti_Tecnici 2^ Pos.Ec.'!E198,IF(Foglio2!$J$3=Foglio2!$E$6,'Assistenti_Amm.vo 2^ Pos.Ec.'!E198,0))</f>
        <v>0</v>
      </c>
      <c r="H198" s="248">
        <f>IF(Foglio2!$J$3=Foglio2!$E$5,'Assistenti_Tecnici 2^ Pos.Ec.'!F198,IF(Foglio2!$J$3=Foglio2!$E$6,'Assistenti_Amm.vo 2^ Pos.Ec.'!F198,0))</f>
        <v>0</v>
      </c>
      <c r="I198" s="248">
        <f>IF(Foglio2!$J$3=Foglio2!$E$5,'Assistenti_Tecnici 2^ Pos.Ec.'!G198,IF(Foglio2!$J$3=Foglio2!$E$6,'Assistenti_Amm.vo 2^ Pos.Ec.'!G198,0))</f>
        <v>0</v>
      </c>
      <c r="J198" s="248">
        <f>IF(Foglio2!$J$3=Foglio2!$E$5,'Assistenti_Tecnici 2^ Pos.Ec.'!H198,IF(Foglio2!$J$3=Foglio2!$E$6,'Assistenti_Amm.vo 2^ Pos.Ec.'!H198,0))</f>
        <v>0</v>
      </c>
      <c r="K198" s="248">
        <f>IF(Foglio2!$J$3=Foglio2!$E$5,'Assistenti_Tecnici 2^ Pos.Ec.'!I198,IF(Foglio2!$J$3=Foglio2!$E$6,'Assistenti_Amm.vo 2^ Pos.Ec.'!I198,0))</f>
        <v>0</v>
      </c>
      <c r="L198" s="248">
        <f>IF(Foglio2!$J$3=Foglio2!$E$5,'Assistenti_Tecnici 2^ Pos.Ec.'!J198,IF(Foglio2!$J$3=Foglio2!$E$6,'Assistenti_Amm.vo 2^ Pos.Ec.'!J198,0))</f>
        <v>0</v>
      </c>
      <c r="M198" s="248">
        <f>IF(Foglio2!$J$3=Foglio2!$E$5,'Assistenti_Tecnici 2^ Pos.Ec.'!K198,IF(Foglio2!$J$3=Foglio2!$E$6,'Assistenti_Amm.vo 2^ Pos.Ec.'!K198,0))</f>
        <v>0</v>
      </c>
      <c r="N198" s="250">
        <f>IF(Foglio2!$J$3=Foglio2!$E$5,'Assistenti_Tecnici 2^ Pos.Ec.'!L198,IF(Foglio2!$J$3=Foglio2!$E$6,'Assistenti_Amm.vo 2^ Pos.Ec.'!L198,0))</f>
        <v>0</v>
      </c>
      <c r="O198" s="251"/>
      <c r="P198" s="252">
        <f>IF(Foglio2!$J$3=Foglio2!$E$5,'Assistenti_Tecnici 2^ Pos.Ec.'!N198,IF(Foglio2!$J$3=Foglio2!$E$6,'Assistenti_Amm.vo 2^ Pos.Ec.'!N198,0))</f>
        <v>0</v>
      </c>
      <c r="Q198" s="252">
        <f>IF(Foglio2!$J$3=Foglio2!$E$5,'Assistenti_Tecnici 2^ Pos.Ec.'!O198,IF(Foglio2!$J$3=Foglio2!$E$6,'Assistenti_Amm.vo 2^ Pos.Ec.'!O198,0))</f>
        <v>0</v>
      </c>
      <c r="R198" s="252">
        <f>IF(Foglio2!$J$3=Foglio2!$E$5,'Assistenti_Tecnici 2^ Pos.Ec.'!P198,IF(Foglio2!$J$3=Foglio2!$E$6,'Assistenti_Amm.vo 2^ Pos.Ec.'!P198,0))</f>
        <v>0</v>
      </c>
      <c r="S198" s="252">
        <f>IF(Foglio2!$J$3=Foglio2!$E$5,'Assistenti_Tecnici 2^ Pos.Ec.'!Q198,IF(Foglio2!$J$3=Foglio2!$E$6,'Assistenti_Amm.vo 2^ Pos.Ec.'!Q198,0))</f>
        <v>0</v>
      </c>
      <c r="T198" s="252">
        <f>IF(Foglio2!$J$3=Foglio2!$E$5,'Assistenti_Tecnici 2^ Pos.Ec.'!R198,IF(Foglio2!$J$3=Foglio2!$E$6,'Assistenti_Amm.vo 2^ Pos.Ec.'!R198,0))</f>
        <v>0</v>
      </c>
      <c r="U198" s="252">
        <f t="shared" ref="U198" si="488">(P198)/12*0.8</f>
        <v>0</v>
      </c>
      <c r="V198" s="252">
        <f t="shared" ref="V198" si="489">(P198+R198)/12*0.8</f>
        <v>0</v>
      </c>
      <c r="W198" s="253" t="str">
        <f t="shared" si="437"/>
        <v>Fascia Da 9 a 14 Decorrenza 1/4/2018</v>
      </c>
    </row>
    <row r="199" spans="1:23" ht="9" customHeight="1" x14ac:dyDescent="0.2">
      <c r="B199" s="245">
        <f t="shared" si="366"/>
        <v>43194</v>
      </c>
      <c r="C199" s="498"/>
      <c r="D199" s="498"/>
      <c r="E199" s="254" t="s">
        <v>4</v>
      </c>
      <c r="F199" s="255">
        <v>14</v>
      </c>
      <c r="G199" s="267">
        <f t="shared" ref="G199:N199" si="490">G198*1936.27</f>
        <v>0</v>
      </c>
      <c r="H199" s="256">
        <f t="shared" si="490"/>
        <v>0</v>
      </c>
      <c r="I199" s="256">
        <f t="shared" si="490"/>
        <v>0</v>
      </c>
      <c r="J199" s="267">
        <f t="shared" si="490"/>
        <v>0</v>
      </c>
      <c r="K199" s="267">
        <f t="shared" si="490"/>
        <v>0</v>
      </c>
      <c r="L199" s="257">
        <f t="shared" si="490"/>
        <v>0</v>
      </c>
      <c r="M199" s="267">
        <f t="shared" si="490"/>
        <v>0</v>
      </c>
      <c r="N199" s="267">
        <f t="shared" si="490"/>
        <v>0</v>
      </c>
      <c r="O199" s="183"/>
      <c r="P199" s="184">
        <f t="shared" ref="P199:V199" si="491">P198*1936.27</f>
        <v>0</v>
      </c>
      <c r="Q199" s="184">
        <f t="shared" si="491"/>
        <v>0</v>
      </c>
      <c r="R199" s="184">
        <f t="shared" si="491"/>
        <v>0</v>
      </c>
      <c r="S199" s="184">
        <f t="shared" si="491"/>
        <v>0</v>
      </c>
      <c r="T199" s="184">
        <f t="shared" si="491"/>
        <v>0</v>
      </c>
      <c r="U199" s="184">
        <f t="shared" si="491"/>
        <v>0</v>
      </c>
      <c r="V199" s="184">
        <f t="shared" si="491"/>
        <v>0</v>
      </c>
    </row>
    <row r="200" spans="1:23" ht="12.75" customHeight="1" x14ac:dyDescent="0.2">
      <c r="A200" s="104">
        <f>IF(Foglio2!$J$7=1,TRUNC(V200,0),TRUNC(U200,0))</f>
        <v>0</v>
      </c>
      <c r="B200" s="245">
        <f t="shared" si="366"/>
        <v>43195</v>
      </c>
      <c r="C200" s="498"/>
      <c r="D200" s="498"/>
      <c r="E200" s="259" t="s">
        <v>3</v>
      </c>
      <c r="F200" s="260">
        <v>15</v>
      </c>
      <c r="G200" s="248">
        <f>IF(Foglio2!$J$3=Foglio2!$E$5,'Assistenti_Tecnici 2^ Pos.Ec.'!E200,IF(Foglio2!$J$3=Foglio2!$E$6,'Assistenti_Amm.vo 2^ Pos.Ec.'!E200,0))</f>
        <v>0</v>
      </c>
      <c r="H200" s="248">
        <f>IF(Foglio2!$J$3=Foglio2!$E$5,'Assistenti_Tecnici 2^ Pos.Ec.'!F200,IF(Foglio2!$J$3=Foglio2!$E$6,'Assistenti_Amm.vo 2^ Pos.Ec.'!F200,0))</f>
        <v>0</v>
      </c>
      <c r="I200" s="248">
        <f>IF(Foglio2!$J$3=Foglio2!$E$5,'Assistenti_Tecnici 2^ Pos.Ec.'!G200,IF(Foglio2!$J$3=Foglio2!$E$6,'Assistenti_Amm.vo 2^ Pos.Ec.'!G200,0))</f>
        <v>0</v>
      </c>
      <c r="J200" s="248">
        <f>IF(Foglio2!$J$3=Foglio2!$E$5,'Assistenti_Tecnici 2^ Pos.Ec.'!H200,IF(Foglio2!$J$3=Foglio2!$E$6,'Assistenti_Amm.vo 2^ Pos.Ec.'!H200,0))</f>
        <v>0</v>
      </c>
      <c r="K200" s="248">
        <f>IF(Foglio2!$J$3=Foglio2!$E$5,'Assistenti_Tecnici 2^ Pos.Ec.'!I200,IF(Foglio2!$J$3=Foglio2!$E$6,'Assistenti_Amm.vo 2^ Pos.Ec.'!I200,0))</f>
        <v>0</v>
      </c>
      <c r="L200" s="248">
        <f>IF(Foglio2!$J$3=Foglio2!$E$5,'Assistenti_Tecnici 2^ Pos.Ec.'!J200,IF(Foglio2!$J$3=Foglio2!$E$6,'Assistenti_Amm.vo 2^ Pos.Ec.'!J200,0))</f>
        <v>0</v>
      </c>
      <c r="M200" s="248">
        <f>IF(Foglio2!$J$3=Foglio2!$E$5,'Assistenti_Tecnici 2^ Pos.Ec.'!K200,IF(Foglio2!$J$3=Foglio2!$E$6,'Assistenti_Amm.vo 2^ Pos.Ec.'!K200,0))</f>
        <v>0</v>
      </c>
      <c r="N200" s="250">
        <f>IF(Foglio2!$J$3=Foglio2!$E$5,'Assistenti_Tecnici 2^ Pos.Ec.'!L200,IF(Foglio2!$J$3=Foglio2!$E$6,'Assistenti_Amm.vo 2^ Pos.Ec.'!L200,0))</f>
        <v>0</v>
      </c>
      <c r="O200" s="251"/>
      <c r="P200" s="252">
        <f>IF(Foglio2!$J$3=Foglio2!$E$5,'Assistenti_Tecnici 2^ Pos.Ec.'!N200,IF(Foglio2!$J$3=Foglio2!$E$6,'Assistenti_Amm.vo 2^ Pos.Ec.'!N200,0))</f>
        <v>0</v>
      </c>
      <c r="Q200" s="252">
        <f>IF(Foglio2!$J$3=Foglio2!$E$5,'Assistenti_Tecnici 2^ Pos.Ec.'!O200,IF(Foglio2!$J$3=Foglio2!$E$6,'Assistenti_Amm.vo 2^ Pos.Ec.'!O200,0))</f>
        <v>0</v>
      </c>
      <c r="R200" s="252">
        <f>IF(Foglio2!$J$3=Foglio2!$E$5,'Assistenti_Tecnici 2^ Pos.Ec.'!P200,IF(Foglio2!$J$3=Foglio2!$E$6,'Assistenti_Amm.vo 2^ Pos.Ec.'!P200,0))</f>
        <v>0</v>
      </c>
      <c r="S200" s="252">
        <f>IF(Foglio2!$J$3=Foglio2!$E$5,'Assistenti_Tecnici 2^ Pos.Ec.'!Q200,IF(Foglio2!$J$3=Foglio2!$E$6,'Assistenti_Amm.vo 2^ Pos.Ec.'!Q200,0))</f>
        <v>0</v>
      </c>
      <c r="T200" s="252">
        <f>IF(Foglio2!$J$3=Foglio2!$E$5,'Assistenti_Tecnici 2^ Pos.Ec.'!R200,IF(Foglio2!$J$3=Foglio2!$E$6,'Assistenti_Amm.vo 2^ Pos.Ec.'!R200,0))</f>
        <v>0</v>
      </c>
      <c r="U200" s="252">
        <f t="shared" ref="U200" si="492">(P200)/12*0.8</f>
        <v>0</v>
      </c>
      <c r="V200" s="252">
        <f t="shared" ref="V200" si="493">(P200+R200)/12*0.8</f>
        <v>0</v>
      </c>
      <c r="W200" s="253" t="str">
        <f t="shared" si="442"/>
        <v>Fascia Da 15 a 20 Decorrenza 1/4/2018</v>
      </c>
    </row>
    <row r="201" spans="1:23" ht="9" customHeight="1" x14ac:dyDescent="0.2">
      <c r="B201" s="245">
        <f t="shared" si="366"/>
        <v>43196</v>
      </c>
      <c r="C201" s="498"/>
      <c r="D201" s="498"/>
      <c r="E201" s="254" t="s">
        <v>4</v>
      </c>
      <c r="F201" s="255">
        <v>20</v>
      </c>
      <c r="G201" s="267">
        <f t="shared" ref="G201:N201" si="494">G200*1936.27</f>
        <v>0</v>
      </c>
      <c r="H201" s="256">
        <f t="shared" si="494"/>
        <v>0</v>
      </c>
      <c r="I201" s="256">
        <f t="shared" si="494"/>
        <v>0</v>
      </c>
      <c r="J201" s="267">
        <f t="shared" si="494"/>
        <v>0</v>
      </c>
      <c r="K201" s="267">
        <f t="shared" si="494"/>
        <v>0</v>
      </c>
      <c r="L201" s="257">
        <f t="shared" si="494"/>
        <v>0</v>
      </c>
      <c r="M201" s="267">
        <f t="shared" si="494"/>
        <v>0</v>
      </c>
      <c r="N201" s="267">
        <f t="shared" si="494"/>
        <v>0</v>
      </c>
      <c r="O201" s="183"/>
      <c r="P201" s="184">
        <f t="shared" ref="P201:V201" si="495">P200*1936.27</f>
        <v>0</v>
      </c>
      <c r="Q201" s="184">
        <f t="shared" si="495"/>
        <v>0</v>
      </c>
      <c r="R201" s="184">
        <f t="shared" si="495"/>
        <v>0</v>
      </c>
      <c r="S201" s="184">
        <f t="shared" si="495"/>
        <v>0</v>
      </c>
      <c r="T201" s="184">
        <f t="shared" si="495"/>
        <v>0</v>
      </c>
      <c r="U201" s="184">
        <f t="shared" si="495"/>
        <v>0</v>
      </c>
      <c r="V201" s="184">
        <f t="shared" si="495"/>
        <v>0</v>
      </c>
    </row>
    <row r="202" spans="1:23" ht="12.75" customHeight="1" x14ac:dyDescent="0.2">
      <c r="A202" s="104">
        <f>IF(Foglio2!$J$7=1,TRUNC(V202,0),TRUNC(U202,0))</f>
        <v>0</v>
      </c>
      <c r="B202" s="245">
        <f t="shared" si="366"/>
        <v>43197</v>
      </c>
      <c r="C202" s="498"/>
      <c r="D202" s="498"/>
      <c r="E202" s="259" t="s">
        <v>3</v>
      </c>
      <c r="F202" s="260">
        <v>21</v>
      </c>
      <c r="G202" s="248">
        <f>IF(Foglio2!$J$3=Foglio2!$E$5,'Assistenti_Tecnici 2^ Pos.Ec.'!E202,IF(Foglio2!$J$3=Foglio2!$E$6,'Assistenti_Amm.vo 2^ Pos.Ec.'!E202,0))</f>
        <v>0</v>
      </c>
      <c r="H202" s="248">
        <f>IF(Foglio2!$J$3=Foglio2!$E$5,'Assistenti_Tecnici 2^ Pos.Ec.'!F202,IF(Foglio2!$J$3=Foglio2!$E$6,'Assistenti_Amm.vo 2^ Pos.Ec.'!F202,0))</f>
        <v>0</v>
      </c>
      <c r="I202" s="248">
        <f>IF(Foglio2!$J$3=Foglio2!$E$5,'Assistenti_Tecnici 2^ Pos.Ec.'!G202,IF(Foglio2!$J$3=Foglio2!$E$6,'Assistenti_Amm.vo 2^ Pos.Ec.'!G202,0))</f>
        <v>0</v>
      </c>
      <c r="J202" s="248">
        <f>IF(Foglio2!$J$3=Foglio2!$E$5,'Assistenti_Tecnici 2^ Pos.Ec.'!H202,IF(Foglio2!$J$3=Foglio2!$E$6,'Assistenti_Amm.vo 2^ Pos.Ec.'!H202,0))</f>
        <v>0</v>
      </c>
      <c r="K202" s="248">
        <f>IF(Foglio2!$J$3=Foglio2!$E$5,'Assistenti_Tecnici 2^ Pos.Ec.'!I202,IF(Foglio2!$J$3=Foglio2!$E$6,'Assistenti_Amm.vo 2^ Pos.Ec.'!I202,0))</f>
        <v>0</v>
      </c>
      <c r="L202" s="248">
        <f>IF(Foglio2!$J$3=Foglio2!$E$5,'Assistenti_Tecnici 2^ Pos.Ec.'!J202,IF(Foglio2!$J$3=Foglio2!$E$6,'Assistenti_Amm.vo 2^ Pos.Ec.'!J202,0))</f>
        <v>0</v>
      </c>
      <c r="M202" s="248">
        <f>IF(Foglio2!$J$3=Foglio2!$E$5,'Assistenti_Tecnici 2^ Pos.Ec.'!K202,IF(Foglio2!$J$3=Foglio2!$E$6,'Assistenti_Amm.vo 2^ Pos.Ec.'!K202,0))</f>
        <v>0</v>
      </c>
      <c r="N202" s="250">
        <f>IF(Foglio2!$J$3=Foglio2!$E$5,'Assistenti_Tecnici 2^ Pos.Ec.'!L202,IF(Foglio2!$J$3=Foglio2!$E$6,'Assistenti_Amm.vo 2^ Pos.Ec.'!L202,0))</f>
        <v>0</v>
      </c>
      <c r="O202" s="251"/>
      <c r="P202" s="252">
        <f>IF(Foglio2!$J$3=Foglio2!$E$5,'Assistenti_Tecnici 2^ Pos.Ec.'!N202,IF(Foglio2!$J$3=Foglio2!$E$6,'Assistenti_Amm.vo 2^ Pos.Ec.'!N202,0))</f>
        <v>0</v>
      </c>
      <c r="Q202" s="252">
        <f>IF(Foglio2!$J$3=Foglio2!$E$5,'Assistenti_Tecnici 2^ Pos.Ec.'!O202,IF(Foglio2!$J$3=Foglio2!$E$6,'Assistenti_Amm.vo 2^ Pos.Ec.'!O202,0))</f>
        <v>0</v>
      </c>
      <c r="R202" s="252">
        <f>IF(Foglio2!$J$3=Foglio2!$E$5,'Assistenti_Tecnici 2^ Pos.Ec.'!P202,IF(Foglio2!$J$3=Foglio2!$E$6,'Assistenti_Amm.vo 2^ Pos.Ec.'!P202,0))</f>
        <v>0</v>
      </c>
      <c r="S202" s="252">
        <f>IF(Foglio2!$J$3=Foglio2!$E$5,'Assistenti_Tecnici 2^ Pos.Ec.'!Q202,IF(Foglio2!$J$3=Foglio2!$E$6,'Assistenti_Amm.vo 2^ Pos.Ec.'!Q202,0))</f>
        <v>0</v>
      </c>
      <c r="T202" s="252">
        <f>IF(Foglio2!$J$3=Foglio2!$E$5,'Assistenti_Tecnici 2^ Pos.Ec.'!R202,IF(Foglio2!$J$3=Foglio2!$E$6,'Assistenti_Amm.vo 2^ Pos.Ec.'!R202,0))</f>
        <v>0</v>
      </c>
      <c r="U202" s="252">
        <f t="shared" ref="U202" si="496">(P202)/12*0.8</f>
        <v>0</v>
      </c>
      <c r="V202" s="252">
        <f t="shared" ref="V202" si="497">(P202+R202)/12*0.8</f>
        <v>0</v>
      </c>
      <c r="W202" s="253" t="str">
        <f t="shared" si="447"/>
        <v>Fascia Da 21 a 27 Decorrenza 1/4/2018</v>
      </c>
    </row>
    <row r="203" spans="1:23" ht="9" customHeight="1" x14ac:dyDescent="0.2">
      <c r="B203" s="245">
        <f t="shared" si="366"/>
        <v>43198</v>
      </c>
      <c r="C203" s="498"/>
      <c r="D203" s="498"/>
      <c r="E203" s="254" t="s">
        <v>4</v>
      </c>
      <c r="F203" s="255">
        <v>27</v>
      </c>
      <c r="G203" s="267">
        <f t="shared" ref="G203:N203" si="498">G202*1936.27</f>
        <v>0</v>
      </c>
      <c r="H203" s="256">
        <f t="shared" si="498"/>
        <v>0</v>
      </c>
      <c r="I203" s="256">
        <f t="shared" si="498"/>
        <v>0</v>
      </c>
      <c r="J203" s="267">
        <f t="shared" si="498"/>
        <v>0</v>
      </c>
      <c r="K203" s="267">
        <f t="shared" si="498"/>
        <v>0</v>
      </c>
      <c r="L203" s="257">
        <f t="shared" si="498"/>
        <v>0</v>
      </c>
      <c r="M203" s="267">
        <f t="shared" si="498"/>
        <v>0</v>
      </c>
      <c r="N203" s="267">
        <f t="shared" si="498"/>
        <v>0</v>
      </c>
      <c r="O203" s="183"/>
      <c r="P203" s="184">
        <f t="shared" ref="P203:V203" si="499">P202*1936.27</f>
        <v>0</v>
      </c>
      <c r="Q203" s="184">
        <f t="shared" si="499"/>
        <v>0</v>
      </c>
      <c r="R203" s="184">
        <f t="shared" si="499"/>
        <v>0</v>
      </c>
      <c r="S203" s="184">
        <f t="shared" si="499"/>
        <v>0</v>
      </c>
      <c r="T203" s="184">
        <f t="shared" si="499"/>
        <v>0</v>
      </c>
      <c r="U203" s="184">
        <f t="shared" si="499"/>
        <v>0</v>
      </c>
      <c r="V203" s="184">
        <f t="shared" si="499"/>
        <v>0</v>
      </c>
    </row>
    <row r="204" spans="1:23" ht="12.75" customHeight="1" x14ac:dyDescent="0.2">
      <c r="A204" s="104">
        <f>IF(Foglio2!$J$7=1,TRUNC(V204,0),TRUNC(U204,0))</f>
        <v>0</v>
      </c>
      <c r="B204" s="245">
        <f t="shared" si="366"/>
        <v>43199</v>
      </c>
      <c r="C204" s="498"/>
      <c r="D204" s="498"/>
      <c r="E204" s="259" t="s">
        <v>3</v>
      </c>
      <c r="F204" s="260">
        <v>28</v>
      </c>
      <c r="G204" s="248">
        <f>IF(Foglio2!$J$3=Foglio2!$E$5,'Assistenti_Tecnici 2^ Pos.Ec.'!E204,IF(Foglio2!$J$3=Foglio2!$E$6,'Assistenti_Amm.vo 2^ Pos.Ec.'!E204,0))</f>
        <v>0</v>
      </c>
      <c r="H204" s="248">
        <f>IF(Foglio2!$J$3=Foglio2!$E$5,'Assistenti_Tecnici 2^ Pos.Ec.'!F204,IF(Foglio2!$J$3=Foglio2!$E$6,'Assistenti_Amm.vo 2^ Pos.Ec.'!F204,0))</f>
        <v>0</v>
      </c>
      <c r="I204" s="248">
        <f>IF(Foglio2!$J$3=Foglio2!$E$5,'Assistenti_Tecnici 2^ Pos.Ec.'!G204,IF(Foglio2!$J$3=Foglio2!$E$6,'Assistenti_Amm.vo 2^ Pos.Ec.'!G204,0))</f>
        <v>0</v>
      </c>
      <c r="J204" s="248">
        <f>IF(Foglio2!$J$3=Foglio2!$E$5,'Assistenti_Tecnici 2^ Pos.Ec.'!H204,IF(Foglio2!$J$3=Foglio2!$E$6,'Assistenti_Amm.vo 2^ Pos.Ec.'!H204,0))</f>
        <v>0</v>
      </c>
      <c r="K204" s="248">
        <f>IF(Foglio2!$J$3=Foglio2!$E$5,'Assistenti_Tecnici 2^ Pos.Ec.'!I204,IF(Foglio2!$J$3=Foglio2!$E$6,'Assistenti_Amm.vo 2^ Pos.Ec.'!I204,0))</f>
        <v>0</v>
      </c>
      <c r="L204" s="248">
        <f>IF(Foglio2!$J$3=Foglio2!$E$5,'Assistenti_Tecnici 2^ Pos.Ec.'!J204,IF(Foglio2!$J$3=Foglio2!$E$6,'Assistenti_Amm.vo 2^ Pos.Ec.'!J204,0))</f>
        <v>0</v>
      </c>
      <c r="M204" s="248">
        <f>IF(Foglio2!$J$3=Foglio2!$E$5,'Assistenti_Tecnici 2^ Pos.Ec.'!K204,IF(Foglio2!$J$3=Foglio2!$E$6,'Assistenti_Amm.vo 2^ Pos.Ec.'!K204,0))</f>
        <v>0</v>
      </c>
      <c r="N204" s="250">
        <f>IF(Foglio2!$J$3=Foglio2!$E$5,'Assistenti_Tecnici 2^ Pos.Ec.'!L204,IF(Foglio2!$J$3=Foglio2!$E$6,'Assistenti_Amm.vo 2^ Pos.Ec.'!L204,0))</f>
        <v>0</v>
      </c>
      <c r="O204" s="251"/>
      <c r="P204" s="252">
        <f>IF(Foglio2!$J$3=Foglio2!$E$5,'Assistenti_Tecnici 2^ Pos.Ec.'!N204,IF(Foglio2!$J$3=Foglio2!$E$6,'Assistenti_Amm.vo 2^ Pos.Ec.'!N204,0))</f>
        <v>0</v>
      </c>
      <c r="Q204" s="252">
        <f>IF(Foglio2!$J$3=Foglio2!$E$5,'Assistenti_Tecnici 2^ Pos.Ec.'!O204,IF(Foglio2!$J$3=Foglio2!$E$6,'Assistenti_Amm.vo 2^ Pos.Ec.'!O204,0))</f>
        <v>0</v>
      </c>
      <c r="R204" s="252">
        <f>IF(Foglio2!$J$3=Foglio2!$E$5,'Assistenti_Tecnici 2^ Pos.Ec.'!P204,IF(Foglio2!$J$3=Foglio2!$E$6,'Assistenti_Amm.vo 2^ Pos.Ec.'!P204,0))</f>
        <v>0</v>
      </c>
      <c r="S204" s="252">
        <f>IF(Foglio2!$J$3=Foglio2!$E$5,'Assistenti_Tecnici 2^ Pos.Ec.'!Q204,IF(Foglio2!$J$3=Foglio2!$E$6,'Assistenti_Amm.vo 2^ Pos.Ec.'!Q204,0))</f>
        <v>0</v>
      </c>
      <c r="T204" s="252">
        <f>IF(Foglio2!$J$3=Foglio2!$E$5,'Assistenti_Tecnici 2^ Pos.Ec.'!R204,IF(Foglio2!$J$3=Foglio2!$E$6,'Assistenti_Amm.vo 2^ Pos.Ec.'!R204,0))</f>
        <v>0</v>
      </c>
      <c r="U204" s="252">
        <f t="shared" ref="U204" si="500">(P204)/12*0.8</f>
        <v>0</v>
      </c>
      <c r="V204" s="252">
        <f t="shared" ref="V204" si="501">(P204+R204)/12*0.8</f>
        <v>0</v>
      </c>
      <c r="W204" s="253" t="str">
        <f t="shared" si="452"/>
        <v>Fascia Da 28 a 34 Decorrenza 1/4/2018</v>
      </c>
    </row>
    <row r="205" spans="1:23" ht="9" customHeight="1" x14ac:dyDescent="0.2">
      <c r="B205" s="245">
        <f t="shared" si="366"/>
        <v>43200</v>
      </c>
      <c r="C205" s="498"/>
      <c r="D205" s="498"/>
      <c r="E205" s="254" t="s">
        <v>4</v>
      </c>
      <c r="F205" s="255">
        <v>34</v>
      </c>
      <c r="G205" s="267">
        <f t="shared" ref="G205:N205" si="502">G204*1936.27</f>
        <v>0</v>
      </c>
      <c r="H205" s="256">
        <f t="shared" si="502"/>
        <v>0</v>
      </c>
      <c r="I205" s="256">
        <f t="shared" si="502"/>
        <v>0</v>
      </c>
      <c r="J205" s="267">
        <f t="shared" si="502"/>
        <v>0</v>
      </c>
      <c r="K205" s="267">
        <f t="shared" si="502"/>
        <v>0</v>
      </c>
      <c r="L205" s="257">
        <f t="shared" si="502"/>
        <v>0</v>
      </c>
      <c r="M205" s="267">
        <f t="shared" si="502"/>
        <v>0</v>
      </c>
      <c r="N205" s="267">
        <f t="shared" si="502"/>
        <v>0</v>
      </c>
      <c r="O205" s="183"/>
      <c r="P205" s="184">
        <f t="shared" ref="P205:V205" si="503">P204*1936.27</f>
        <v>0</v>
      </c>
      <c r="Q205" s="184">
        <f t="shared" si="503"/>
        <v>0</v>
      </c>
      <c r="R205" s="184">
        <f t="shared" si="503"/>
        <v>0</v>
      </c>
      <c r="S205" s="184">
        <f t="shared" si="503"/>
        <v>0</v>
      </c>
      <c r="T205" s="184">
        <f t="shared" si="503"/>
        <v>0</v>
      </c>
      <c r="U205" s="184">
        <f t="shared" si="503"/>
        <v>0</v>
      </c>
      <c r="V205" s="184">
        <f t="shared" si="503"/>
        <v>0</v>
      </c>
    </row>
    <row r="206" spans="1:23" ht="12.75" customHeight="1" x14ac:dyDescent="0.2">
      <c r="A206" s="104">
        <f>IF(Foglio2!$J$7=1,TRUNC(V206,0),TRUNC(U206,0))</f>
        <v>0</v>
      </c>
      <c r="B206" s="245">
        <f t="shared" si="366"/>
        <v>43201</v>
      </c>
      <c r="C206" s="498"/>
      <c r="D206" s="498"/>
      <c r="E206" s="259" t="s">
        <v>3</v>
      </c>
      <c r="F206" s="260">
        <v>35</v>
      </c>
      <c r="G206" s="248">
        <f>IF(Foglio2!$J$3=Foglio2!$E$5,'Assistenti_Tecnici 2^ Pos.Ec.'!E206,IF(Foglio2!$J$3=Foglio2!$E$6,'Assistenti_Amm.vo 2^ Pos.Ec.'!E206,0))</f>
        <v>0</v>
      </c>
      <c r="H206" s="248">
        <f>IF(Foglio2!$J$3=Foglio2!$E$5,'Assistenti_Tecnici 2^ Pos.Ec.'!F206,IF(Foglio2!$J$3=Foglio2!$E$6,'Assistenti_Amm.vo 2^ Pos.Ec.'!F206,0))</f>
        <v>0</v>
      </c>
      <c r="I206" s="248">
        <f>IF(Foglio2!$J$3=Foglio2!$E$5,'Assistenti_Tecnici 2^ Pos.Ec.'!G206,IF(Foglio2!$J$3=Foglio2!$E$6,'Assistenti_Amm.vo 2^ Pos.Ec.'!G206,0))</f>
        <v>0</v>
      </c>
      <c r="J206" s="248">
        <f>IF(Foglio2!$J$3=Foglio2!$E$5,'Assistenti_Tecnici 2^ Pos.Ec.'!H206,IF(Foglio2!$J$3=Foglio2!$E$6,'Assistenti_Amm.vo 2^ Pos.Ec.'!H206,0))</f>
        <v>0</v>
      </c>
      <c r="K206" s="248">
        <f>IF(Foglio2!$J$3=Foglio2!$E$5,'Assistenti_Tecnici 2^ Pos.Ec.'!I206,IF(Foglio2!$J$3=Foglio2!$E$6,'Assistenti_Amm.vo 2^ Pos.Ec.'!I206,0))</f>
        <v>0</v>
      </c>
      <c r="L206" s="248">
        <f>IF(Foglio2!$J$3=Foglio2!$E$5,'Assistenti_Tecnici 2^ Pos.Ec.'!J206,IF(Foglio2!$J$3=Foglio2!$E$6,'Assistenti_Amm.vo 2^ Pos.Ec.'!J206,0))</f>
        <v>0</v>
      </c>
      <c r="M206" s="248">
        <f>IF(Foglio2!$J$3=Foglio2!$E$5,'Assistenti_Tecnici 2^ Pos.Ec.'!K206,IF(Foglio2!$J$3=Foglio2!$E$6,'Assistenti_Amm.vo 2^ Pos.Ec.'!K206,0))</f>
        <v>0</v>
      </c>
      <c r="N206" s="250">
        <f>IF(Foglio2!$J$3=Foglio2!$E$5,'Assistenti_Tecnici 2^ Pos.Ec.'!L206,IF(Foglio2!$J$3=Foglio2!$E$6,'Assistenti_Amm.vo 2^ Pos.Ec.'!L206,0))</f>
        <v>0</v>
      </c>
      <c r="O206" s="251"/>
      <c r="P206" s="252">
        <f>IF(Foglio2!$J$3=Foglio2!$E$5,'Assistenti_Tecnici 2^ Pos.Ec.'!N206,IF(Foglio2!$J$3=Foglio2!$E$6,'Assistenti_Amm.vo 2^ Pos.Ec.'!N206,0))</f>
        <v>0</v>
      </c>
      <c r="Q206" s="252">
        <f>IF(Foglio2!$J$3=Foglio2!$E$5,'Assistenti_Tecnici 2^ Pos.Ec.'!O206,IF(Foglio2!$J$3=Foglio2!$E$6,'Assistenti_Amm.vo 2^ Pos.Ec.'!O206,0))</f>
        <v>0</v>
      </c>
      <c r="R206" s="252">
        <f>IF(Foglio2!$J$3=Foglio2!$E$5,'Assistenti_Tecnici 2^ Pos.Ec.'!P206,IF(Foglio2!$J$3=Foglio2!$E$6,'Assistenti_Amm.vo 2^ Pos.Ec.'!P206,0))</f>
        <v>0</v>
      </c>
      <c r="S206" s="252">
        <f>IF(Foglio2!$J$3=Foglio2!$E$5,'Assistenti_Tecnici 2^ Pos.Ec.'!Q206,IF(Foglio2!$J$3=Foglio2!$E$6,'Assistenti_Amm.vo 2^ Pos.Ec.'!Q206,0))</f>
        <v>0</v>
      </c>
      <c r="T206" s="252">
        <f>IF(Foglio2!$J$3=Foglio2!$E$5,'Assistenti_Tecnici 2^ Pos.Ec.'!R206,IF(Foglio2!$J$3=Foglio2!$E$6,'Assistenti_Amm.vo 2^ Pos.Ec.'!R206,0))</f>
        <v>0</v>
      </c>
      <c r="U206" s="252">
        <f t="shared" ref="U206" si="504">(P206)/12*0.8</f>
        <v>0</v>
      </c>
      <c r="V206" s="252">
        <f t="shared" ref="V206" si="505">(P206+R206)/12*0.8</f>
        <v>0</v>
      </c>
      <c r="W206" s="253" t="str">
        <f t="shared" si="457"/>
        <v>Fascia Da 35 a  Decorrenza 1/4/2018</v>
      </c>
    </row>
    <row r="207" spans="1:23" ht="9" customHeight="1" x14ac:dyDescent="0.2">
      <c r="B207" s="245">
        <f t="shared" si="366"/>
        <v>43202</v>
      </c>
      <c r="C207" s="499"/>
      <c r="D207" s="499"/>
      <c r="E207" s="264" t="s">
        <v>4</v>
      </c>
      <c r="F207" s="265"/>
      <c r="G207" s="267">
        <f t="shared" ref="G207:N207" si="506">G206*1936.27</f>
        <v>0</v>
      </c>
      <c r="H207" s="267">
        <f t="shared" si="506"/>
        <v>0</v>
      </c>
      <c r="I207" s="267">
        <f t="shared" si="506"/>
        <v>0</v>
      </c>
      <c r="J207" s="267">
        <f t="shared" si="506"/>
        <v>0</v>
      </c>
      <c r="K207" s="267">
        <f t="shared" si="506"/>
        <v>0</v>
      </c>
      <c r="L207" s="267">
        <f t="shared" si="506"/>
        <v>0</v>
      </c>
      <c r="M207" s="267">
        <f t="shared" si="506"/>
        <v>0</v>
      </c>
      <c r="N207" s="267">
        <f t="shared" si="506"/>
        <v>0</v>
      </c>
      <c r="O207" s="183"/>
      <c r="P207" s="269">
        <f t="shared" ref="P207:V207" si="507">P206*1936.27</f>
        <v>0</v>
      </c>
      <c r="Q207" s="269">
        <f t="shared" si="507"/>
        <v>0</v>
      </c>
      <c r="R207" s="269">
        <f t="shared" si="507"/>
        <v>0</v>
      </c>
      <c r="S207" s="269">
        <f t="shared" si="507"/>
        <v>0</v>
      </c>
      <c r="T207" s="184">
        <f t="shared" si="507"/>
        <v>0</v>
      </c>
      <c r="U207" s="184">
        <f t="shared" si="507"/>
        <v>0</v>
      </c>
      <c r="V207" s="184">
        <f t="shared" si="507"/>
        <v>0</v>
      </c>
    </row>
    <row r="208" spans="1:23" ht="12.75" customHeight="1" x14ac:dyDescent="0.2">
      <c r="A208" s="104">
        <f>IF(Foglio2!$J$7=1,TRUNC(V208,0),TRUNC(U208,0))</f>
        <v>0</v>
      </c>
      <c r="B208" s="245">
        <f t="shared" ref="B208" si="508">C210</f>
        <v>43466</v>
      </c>
      <c r="C208" s="375">
        <f>D196+1</f>
        <v>43466</v>
      </c>
      <c r="D208" s="375">
        <v>43830</v>
      </c>
      <c r="E208" s="246" t="s">
        <v>3</v>
      </c>
      <c r="F208" s="247">
        <v>0</v>
      </c>
      <c r="G208" s="248">
        <f>IF(Foglio2!$J$3=Foglio2!$E$5,'Assistenti_Tecnici 2^ Pos.Ec.'!E208,IF(Foglio2!$J$3=Foglio2!$E$6,'Assistenti_Amm.vo 2^ Pos.Ec.'!E208,0))</f>
        <v>0</v>
      </c>
      <c r="H208" s="248">
        <f>IF(Foglio2!$J$3=Foglio2!$E$5,'Assistenti_Tecnici 2^ Pos.Ec.'!F208,IF(Foglio2!$J$3=Foglio2!$E$6,'Assistenti_Amm.vo 2^ Pos.Ec.'!F208,0))</f>
        <v>0</v>
      </c>
      <c r="I208" s="248">
        <f>IF(Foglio2!$J$3=Foglio2!$E$5,'Assistenti_Tecnici 2^ Pos.Ec.'!G208,IF(Foglio2!$J$3=Foglio2!$E$6,'Assistenti_Amm.vo 2^ Pos.Ec.'!G208,0))</f>
        <v>0</v>
      </c>
      <c r="J208" s="248">
        <f>IF(Foglio2!$J$3=Foglio2!$E$5,'Assistenti_Tecnici 2^ Pos.Ec.'!H208,IF(Foglio2!$J$3=Foglio2!$E$6,'Assistenti_Amm.vo 2^ Pos.Ec.'!H208,0))</f>
        <v>0</v>
      </c>
      <c r="K208" s="248">
        <f>IF(Foglio2!$J$3=Foglio2!$E$5,'Assistenti_Tecnici 2^ Pos.Ec.'!I208,IF(Foglio2!$J$3=Foglio2!$E$6,'Assistenti_Amm.vo 2^ Pos.Ec.'!I208,0))</f>
        <v>0</v>
      </c>
      <c r="L208" s="248">
        <f>IF(Foglio2!$J$3=Foglio2!$E$5,'Assistenti_Tecnici 2^ Pos.Ec.'!J208,IF(Foglio2!$J$3=Foglio2!$E$6,'Assistenti_Amm.vo 2^ Pos.Ec.'!J208,0))</f>
        <v>0</v>
      </c>
      <c r="M208" s="248">
        <f>IF(Foglio2!$J$3=Foglio2!$E$5,'Assistenti_Tecnici 2^ Pos.Ec.'!K208,IF(Foglio2!$J$3=Foglio2!$E$6,'Assistenti_Amm.vo 2^ Pos.Ec.'!K208,0))</f>
        <v>0</v>
      </c>
      <c r="N208" s="250">
        <f>IF(Foglio2!$J$3=Foglio2!$E$5,'Assistenti_Tecnici 2^ Pos.Ec.'!L208,IF(Foglio2!$J$3=Foglio2!$E$6,'Assistenti_Amm.vo 2^ Pos.Ec.'!L208,0))</f>
        <v>0</v>
      </c>
      <c r="O208" s="251"/>
      <c r="P208" s="252">
        <f>IF(Foglio2!$J$3=Foglio2!$E$5,'Assistenti_Tecnici 2^ Pos.Ec.'!N208,IF(Foglio2!$J$3=Foglio2!$E$6,'Assistenti_Amm.vo 2^ Pos.Ec.'!N208,0))</f>
        <v>0</v>
      </c>
      <c r="Q208" s="252">
        <f>IF(Foglio2!$J$3=Foglio2!$E$5,'Assistenti_Tecnici 2^ Pos.Ec.'!O208,IF(Foglio2!$J$3=Foglio2!$E$6,'Assistenti_Amm.vo 2^ Pos.Ec.'!O208,0))</f>
        <v>0</v>
      </c>
      <c r="R208" s="252">
        <f>IF(Foglio2!$J$3=Foglio2!$E$5,'Assistenti_Tecnici 2^ Pos.Ec.'!P208,IF(Foglio2!$J$3=Foglio2!$E$6,'Assistenti_Amm.vo 2^ Pos.Ec.'!P208,0))</f>
        <v>0</v>
      </c>
      <c r="S208" s="252">
        <f>IF(Foglio2!$J$3=Foglio2!$E$5,'Assistenti_Tecnici 2^ Pos.Ec.'!Q208,IF(Foglio2!$J$3=Foglio2!$E$6,'Assistenti_Amm.vo 2^ Pos.Ec.'!Q208,0))</f>
        <v>0</v>
      </c>
      <c r="T208" s="252">
        <f>IF(Foglio2!$J$3=Foglio2!$E$5,'Assistenti_Tecnici 2^ Pos.Ec.'!R208,IF(Foglio2!$J$3=Foglio2!$E$6,'Assistenti_Amm.vo 2^ Pos.Ec.'!R208,0))</f>
        <v>0</v>
      </c>
      <c r="U208" s="252">
        <f t="shared" ref="U208" si="509">(P208)/12*0.8</f>
        <v>0</v>
      </c>
      <c r="V208" s="252">
        <f t="shared" ref="V208" si="510">(P208+R208)/12*0.8</f>
        <v>0</v>
      </c>
      <c r="W208" s="253" t="str">
        <f t="shared" ref="W208" si="511">"Fascia Da "&amp;F208&amp;" a "&amp;F209&amp;" Decorrenza "&amp;DAY(C208)&amp;"/"&amp;MONTH(C208)&amp;"/"&amp;YEAR(C208)</f>
        <v>Fascia Da 0 a 8 Decorrenza 1/1/2019</v>
      </c>
    </row>
    <row r="209" spans="1:23" ht="9" customHeight="1" x14ac:dyDescent="0.2">
      <c r="B209" s="245">
        <f t="shared" si="366"/>
        <v>43467</v>
      </c>
      <c r="C209" s="376"/>
      <c r="D209" s="376"/>
      <c r="E209" s="254" t="s">
        <v>4</v>
      </c>
      <c r="F209" s="255">
        <v>8</v>
      </c>
      <c r="G209" s="267">
        <f t="shared" ref="G209:N209" si="512">G208*1936.27</f>
        <v>0</v>
      </c>
      <c r="H209" s="256">
        <f t="shared" si="512"/>
        <v>0</v>
      </c>
      <c r="I209" s="256">
        <f t="shared" si="512"/>
        <v>0</v>
      </c>
      <c r="J209" s="267">
        <f t="shared" si="512"/>
        <v>0</v>
      </c>
      <c r="K209" s="267">
        <f t="shared" si="512"/>
        <v>0</v>
      </c>
      <c r="L209" s="257">
        <f t="shared" si="512"/>
        <v>0</v>
      </c>
      <c r="M209" s="267">
        <f t="shared" si="512"/>
        <v>0</v>
      </c>
      <c r="N209" s="267">
        <f t="shared" si="512"/>
        <v>0</v>
      </c>
      <c r="O209" s="183"/>
      <c r="P209" s="184">
        <f t="shared" ref="P209:V209" si="513">P208*1936.27</f>
        <v>0</v>
      </c>
      <c r="Q209" s="184">
        <f t="shared" si="513"/>
        <v>0</v>
      </c>
      <c r="R209" s="184">
        <f t="shared" si="513"/>
        <v>0</v>
      </c>
      <c r="S209" s="184">
        <f t="shared" si="513"/>
        <v>0</v>
      </c>
      <c r="T209" s="184">
        <f t="shared" si="513"/>
        <v>0</v>
      </c>
      <c r="U209" s="184">
        <f t="shared" si="513"/>
        <v>0</v>
      </c>
      <c r="V209" s="184">
        <f t="shared" si="513"/>
        <v>0</v>
      </c>
    </row>
    <row r="210" spans="1:23" ht="12.75" customHeight="1" x14ac:dyDescent="0.2">
      <c r="A210" s="104">
        <f>IF(Foglio2!$J$7=1,TRUNC(V210,0),TRUNC(U210,0))</f>
        <v>0</v>
      </c>
      <c r="B210" s="245">
        <f t="shared" si="366"/>
        <v>43468</v>
      </c>
      <c r="C210" s="498">
        <f>C208</f>
        <v>43466</v>
      </c>
      <c r="D210" s="498">
        <f>D208</f>
        <v>43830</v>
      </c>
      <c r="E210" s="259" t="s">
        <v>3</v>
      </c>
      <c r="F210" s="260">
        <v>9</v>
      </c>
      <c r="G210" s="248">
        <f>IF(Foglio2!$J$3=Foglio2!$E$5,'Assistenti_Tecnici 2^ Pos.Ec.'!E210,IF(Foglio2!$J$3=Foglio2!$E$6,'Assistenti_Amm.vo 2^ Pos.Ec.'!E210,0))</f>
        <v>0</v>
      </c>
      <c r="H210" s="248">
        <f>IF(Foglio2!$J$3=Foglio2!$E$5,'Assistenti_Tecnici 2^ Pos.Ec.'!F210,IF(Foglio2!$J$3=Foglio2!$E$6,'Assistenti_Amm.vo 2^ Pos.Ec.'!F210,0))</f>
        <v>0</v>
      </c>
      <c r="I210" s="248">
        <f>IF(Foglio2!$J$3=Foglio2!$E$5,'Assistenti_Tecnici 2^ Pos.Ec.'!G210,IF(Foglio2!$J$3=Foglio2!$E$6,'Assistenti_Amm.vo 2^ Pos.Ec.'!G210,0))</f>
        <v>0</v>
      </c>
      <c r="J210" s="248">
        <f>IF(Foglio2!$J$3=Foglio2!$E$5,'Assistenti_Tecnici 2^ Pos.Ec.'!H210,IF(Foglio2!$J$3=Foglio2!$E$6,'Assistenti_Amm.vo 2^ Pos.Ec.'!H210,0))</f>
        <v>0</v>
      </c>
      <c r="K210" s="248">
        <f>IF(Foglio2!$J$3=Foglio2!$E$5,'Assistenti_Tecnici 2^ Pos.Ec.'!I210,IF(Foglio2!$J$3=Foglio2!$E$6,'Assistenti_Amm.vo 2^ Pos.Ec.'!I210,0))</f>
        <v>0</v>
      </c>
      <c r="L210" s="248">
        <f>IF(Foglio2!$J$3=Foglio2!$E$5,'Assistenti_Tecnici 2^ Pos.Ec.'!J210,IF(Foglio2!$J$3=Foglio2!$E$6,'Assistenti_Amm.vo 2^ Pos.Ec.'!J210,0))</f>
        <v>0</v>
      </c>
      <c r="M210" s="248">
        <f>IF(Foglio2!$J$3=Foglio2!$E$5,'Assistenti_Tecnici 2^ Pos.Ec.'!K210,IF(Foglio2!$J$3=Foglio2!$E$6,'Assistenti_Amm.vo 2^ Pos.Ec.'!K210,0))</f>
        <v>0</v>
      </c>
      <c r="N210" s="250">
        <f>IF(Foglio2!$J$3=Foglio2!$E$5,'Assistenti_Tecnici 2^ Pos.Ec.'!L210,IF(Foglio2!$J$3=Foglio2!$E$6,'Assistenti_Amm.vo 2^ Pos.Ec.'!L210,0))</f>
        <v>0</v>
      </c>
      <c r="O210" s="251"/>
      <c r="P210" s="252">
        <f>IF(Foglio2!$J$3=Foglio2!$E$5,'Assistenti_Tecnici 2^ Pos.Ec.'!N210,IF(Foglio2!$J$3=Foglio2!$E$6,'Assistenti_Amm.vo 2^ Pos.Ec.'!N210,0))</f>
        <v>0</v>
      </c>
      <c r="Q210" s="252">
        <f>IF(Foglio2!$J$3=Foglio2!$E$5,'Assistenti_Tecnici 2^ Pos.Ec.'!O210,IF(Foglio2!$J$3=Foglio2!$E$6,'Assistenti_Amm.vo 2^ Pos.Ec.'!O210,0))</f>
        <v>0</v>
      </c>
      <c r="R210" s="252">
        <f>IF(Foglio2!$J$3=Foglio2!$E$5,'Assistenti_Tecnici 2^ Pos.Ec.'!P210,IF(Foglio2!$J$3=Foglio2!$E$6,'Assistenti_Amm.vo 2^ Pos.Ec.'!P210,0))</f>
        <v>0</v>
      </c>
      <c r="S210" s="252">
        <f>IF(Foglio2!$J$3=Foglio2!$E$5,'Assistenti_Tecnici 2^ Pos.Ec.'!Q210,IF(Foglio2!$J$3=Foglio2!$E$6,'Assistenti_Amm.vo 2^ Pos.Ec.'!Q210,0))</f>
        <v>0</v>
      </c>
      <c r="T210" s="252">
        <f>IF(Foglio2!$J$3=Foglio2!$E$5,'Assistenti_Tecnici 2^ Pos.Ec.'!R210,IF(Foglio2!$J$3=Foglio2!$E$6,'Assistenti_Amm.vo 2^ Pos.Ec.'!R210,0))</f>
        <v>0</v>
      </c>
      <c r="U210" s="252">
        <f t="shared" ref="U210" si="514">(P210)/12*0.8</f>
        <v>0</v>
      </c>
      <c r="V210" s="252">
        <f t="shared" ref="V210" si="515">(P210+R210)/12*0.8</f>
        <v>0</v>
      </c>
      <c r="W210" s="253" t="str">
        <f t="shared" ref="W210" si="516">"Fascia Da "&amp;F210&amp;" a "&amp;F211&amp;" Decorrenza "&amp;DAY(C208)&amp;"/"&amp;MONTH(C208)&amp;"/"&amp;YEAR(C208)</f>
        <v>Fascia Da 9 a 14 Decorrenza 1/1/2019</v>
      </c>
    </row>
    <row r="211" spans="1:23" ht="9" customHeight="1" x14ac:dyDescent="0.2">
      <c r="B211" s="245">
        <f t="shared" si="366"/>
        <v>43469</v>
      </c>
      <c r="C211" s="498"/>
      <c r="D211" s="498"/>
      <c r="E211" s="254" t="s">
        <v>4</v>
      </c>
      <c r="F211" s="255">
        <v>14</v>
      </c>
      <c r="G211" s="267">
        <f t="shared" ref="G211:N211" si="517">G210*1936.27</f>
        <v>0</v>
      </c>
      <c r="H211" s="256">
        <f t="shared" si="517"/>
        <v>0</v>
      </c>
      <c r="I211" s="256">
        <f t="shared" si="517"/>
        <v>0</v>
      </c>
      <c r="J211" s="267">
        <f t="shared" si="517"/>
        <v>0</v>
      </c>
      <c r="K211" s="267">
        <f t="shared" si="517"/>
        <v>0</v>
      </c>
      <c r="L211" s="257">
        <f t="shared" si="517"/>
        <v>0</v>
      </c>
      <c r="M211" s="267">
        <f t="shared" si="517"/>
        <v>0</v>
      </c>
      <c r="N211" s="267">
        <f t="shared" si="517"/>
        <v>0</v>
      </c>
      <c r="O211" s="183"/>
      <c r="P211" s="184">
        <f t="shared" ref="P211:V211" si="518">P210*1936.27</f>
        <v>0</v>
      </c>
      <c r="Q211" s="184">
        <f t="shared" si="518"/>
        <v>0</v>
      </c>
      <c r="R211" s="184">
        <f t="shared" si="518"/>
        <v>0</v>
      </c>
      <c r="S211" s="184">
        <f t="shared" si="518"/>
        <v>0</v>
      </c>
      <c r="T211" s="184">
        <f t="shared" si="518"/>
        <v>0</v>
      </c>
      <c r="U211" s="184">
        <f t="shared" si="518"/>
        <v>0</v>
      </c>
      <c r="V211" s="184">
        <f t="shared" si="518"/>
        <v>0</v>
      </c>
    </row>
    <row r="212" spans="1:23" ht="12.75" customHeight="1" x14ac:dyDescent="0.2">
      <c r="A212" s="104">
        <f>IF(Foglio2!$J$7=1,TRUNC(V212,0),TRUNC(U212,0))</f>
        <v>0</v>
      </c>
      <c r="B212" s="245">
        <f t="shared" si="366"/>
        <v>43470</v>
      </c>
      <c r="C212" s="498"/>
      <c r="D212" s="498"/>
      <c r="E212" s="259" t="s">
        <v>3</v>
      </c>
      <c r="F212" s="260">
        <v>15</v>
      </c>
      <c r="G212" s="248">
        <f>IF(Foglio2!$J$3=Foglio2!$E$5,'Assistenti_Tecnici 2^ Pos.Ec.'!E212,IF(Foglio2!$J$3=Foglio2!$E$6,'Assistenti_Amm.vo 2^ Pos.Ec.'!E212,0))</f>
        <v>0</v>
      </c>
      <c r="H212" s="248">
        <f>IF(Foglio2!$J$3=Foglio2!$E$5,'Assistenti_Tecnici 2^ Pos.Ec.'!F212,IF(Foglio2!$J$3=Foglio2!$E$6,'Assistenti_Amm.vo 2^ Pos.Ec.'!F212,0))</f>
        <v>0</v>
      </c>
      <c r="I212" s="248">
        <f>IF(Foglio2!$J$3=Foglio2!$E$5,'Assistenti_Tecnici 2^ Pos.Ec.'!G212,IF(Foglio2!$J$3=Foglio2!$E$6,'Assistenti_Amm.vo 2^ Pos.Ec.'!G212,0))</f>
        <v>0</v>
      </c>
      <c r="J212" s="248">
        <f>IF(Foglio2!$J$3=Foglio2!$E$5,'Assistenti_Tecnici 2^ Pos.Ec.'!H212,IF(Foglio2!$J$3=Foglio2!$E$6,'Assistenti_Amm.vo 2^ Pos.Ec.'!H212,0))</f>
        <v>0</v>
      </c>
      <c r="K212" s="248">
        <f>IF(Foglio2!$J$3=Foglio2!$E$5,'Assistenti_Tecnici 2^ Pos.Ec.'!I212,IF(Foglio2!$J$3=Foglio2!$E$6,'Assistenti_Amm.vo 2^ Pos.Ec.'!I212,0))</f>
        <v>0</v>
      </c>
      <c r="L212" s="248">
        <f>IF(Foglio2!$J$3=Foglio2!$E$5,'Assistenti_Tecnici 2^ Pos.Ec.'!J212,IF(Foglio2!$J$3=Foglio2!$E$6,'Assistenti_Amm.vo 2^ Pos.Ec.'!J212,0))</f>
        <v>0</v>
      </c>
      <c r="M212" s="248">
        <f>IF(Foglio2!$J$3=Foglio2!$E$5,'Assistenti_Tecnici 2^ Pos.Ec.'!K212,IF(Foglio2!$J$3=Foglio2!$E$6,'Assistenti_Amm.vo 2^ Pos.Ec.'!K212,0))</f>
        <v>0</v>
      </c>
      <c r="N212" s="250">
        <f>IF(Foglio2!$J$3=Foglio2!$E$5,'Assistenti_Tecnici 2^ Pos.Ec.'!L212,IF(Foglio2!$J$3=Foglio2!$E$6,'Assistenti_Amm.vo 2^ Pos.Ec.'!L212,0))</f>
        <v>0</v>
      </c>
      <c r="O212" s="251"/>
      <c r="P212" s="252">
        <f>IF(Foglio2!$J$3=Foglio2!$E$5,'Assistenti_Tecnici 2^ Pos.Ec.'!N212,IF(Foglio2!$J$3=Foglio2!$E$6,'Assistenti_Amm.vo 2^ Pos.Ec.'!N212,0))</f>
        <v>0</v>
      </c>
      <c r="Q212" s="252">
        <f>IF(Foglio2!$J$3=Foglio2!$E$5,'Assistenti_Tecnici 2^ Pos.Ec.'!O212,IF(Foglio2!$J$3=Foglio2!$E$6,'Assistenti_Amm.vo 2^ Pos.Ec.'!O212,0))</f>
        <v>0</v>
      </c>
      <c r="R212" s="252">
        <f>IF(Foglio2!$J$3=Foglio2!$E$5,'Assistenti_Tecnici 2^ Pos.Ec.'!P212,IF(Foglio2!$J$3=Foglio2!$E$6,'Assistenti_Amm.vo 2^ Pos.Ec.'!P212,0))</f>
        <v>0</v>
      </c>
      <c r="S212" s="252">
        <f>IF(Foglio2!$J$3=Foglio2!$E$5,'Assistenti_Tecnici 2^ Pos.Ec.'!Q212,IF(Foglio2!$J$3=Foglio2!$E$6,'Assistenti_Amm.vo 2^ Pos.Ec.'!Q212,0))</f>
        <v>0</v>
      </c>
      <c r="T212" s="252">
        <f>IF(Foglio2!$J$3=Foglio2!$E$5,'Assistenti_Tecnici 2^ Pos.Ec.'!R212,IF(Foglio2!$J$3=Foglio2!$E$6,'Assistenti_Amm.vo 2^ Pos.Ec.'!R212,0))</f>
        <v>0</v>
      </c>
      <c r="U212" s="252">
        <f t="shared" ref="U212" si="519">(P212)/12*0.8</f>
        <v>0</v>
      </c>
      <c r="V212" s="252">
        <f t="shared" ref="V212" si="520">(P212+R212)/12*0.8</f>
        <v>0</v>
      </c>
      <c r="W212" s="253" t="str">
        <f t="shared" ref="W212" si="521">"Fascia Da "&amp;F212&amp;" a "&amp;F213&amp;" Decorrenza "&amp;DAY(C208)&amp;"/"&amp;MONTH(C208)&amp;"/"&amp;YEAR(C208)</f>
        <v>Fascia Da 15 a 20 Decorrenza 1/1/2019</v>
      </c>
    </row>
    <row r="213" spans="1:23" ht="9" customHeight="1" x14ac:dyDescent="0.2">
      <c r="B213" s="245">
        <f t="shared" si="366"/>
        <v>43471</v>
      </c>
      <c r="C213" s="498"/>
      <c r="D213" s="498"/>
      <c r="E213" s="254" t="s">
        <v>4</v>
      </c>
      <c r="F213" s="255">
        <v>20</v>
      </c>
      <c r="G213" s="267">
        <f t="shared" ref="G213:N213" si="522">G212*1936.27</f>
        <v>0</v>
      </c>
      <c r="H213" s="256">
        <f t="shared" si="522"/>
        <v>0</v>
      </c>
      <c r="I213" s="256">
        <f t="shared" si="522"/>
        <v>0</v>
      </c>
      <c r="J213" s="267">
        <f t="shared" si="522"/>
        <v>0</v>
      </c>
      <c r="K213" s="267">
        <f t="shared" si="522"/>
        <v>0</v>
      </c>
      <c r="L213" s="257">
        <f t="shared" si="522"/>
        <v>0</v>
      </c>
      <c r="M213" s="267">
        <f t="shared" si="522"/>
        <v>0</v>
      </c>
      <c r="N213" s="267">
        <f t="shared" si="522"/>
        <v>0</v>
      </c>
      <c r="O213" s="183"/>
      <c r="P213" s="184">
        <f t="shared" ref="P213:V213" si="523">P212*1936.27</f>
        <v>0</v>
      </c>
      <c r="Q213" s="184">
        <f t="shared" si="523"/>
        <v>0</v>
      </c>
      <c r="R213" s="184">
        <f t="shared" si="523"/>
        <v>0</v>
      </c>
      <c r="S213" s="184">
        <f t="shared" si="523"/>
        <v>0</v>
      </c>
      <c r="T213" s="184">
        <f t="shared" si="523"/>
        <v>0</v>
      </c>
      <c r="U213" s="184">
        <f t="shared" si="523"/>
        <v>0</v>
      </c>
      <c r="V213" s="184">
        <f t="shared" si="523"/>
        <v>0</v>
      </c>
    </row>
    <row r="214" spans="1:23" ht="12.75" customHeight="1" x14ac:dyDescent="0.2">
      <c r="A214" s="104">
        <f>IF(Foglio2!$J$7=1,TRUNC(V214,0),TRUNC(U214,0))</f>
        <v>0</v>
      </c>
      <c r="B214" s="245">
        <f t="shared" si="366"/>
        <v>43472</v>
      </c>
      <c r="C214" s="498"/>
      <c r="D214" s="498"/>
      <c r="E214" s="259" t="s">
        <v>3</v>
      </c>
      <c r="F214" s="260">
        <v>21</v>
      </c>
      <c r="G214" s="248">
        <f>IF(Foglio2!$J$3=Foglio2!$E$5,'Assistenti_Tecnici 2^ Pos.Ec.'!E214,IF(Foglio2!$J$3=Foglio2!$E$6,'Assistenti_Amm.vo 2^ Pos.Ec.'!E214,0))</f>
        <v>0</v>
      </c>
      <c r="H214" s="248">
        <f>IF(Foglio2!$J$3=Foglio2!$E$5,'Assistenti_Tecnici 2^ Pos.Ec.'!F214,IF(Foglio2!$J$3=Foglio2!$E$6,'Assistenti_Amm.vo 2^ Pos.Ec.'!F214,0))</f>
        <v>0</v>
      </c>
      <c r="I214" s="248">
        <f>IF(Foglio2!$J$3=Foglio2!$E$5,'Assistenti_Tecnici 2^ Pos.Ec.'!G214,IF(Foglio2!$J$3=Foglio2!$E$6,'Assistenti_Amm.vo 2^ Pos.Ec.'!G214,0))</f>
        <v>0</v>
      </c>
      <c r="J214" s="248">
        <f>IF(Foglio2!$J$3=Foglio2!$E$5,'Assistenti_Tecnici 2^ Pos.Ec.'!H214,IF(Foglio2!$J$3=Foglio2!$E$6,'Assistenti_Amm.vo 2^ Pos.Ec.'!H214,0))</f>
        <v>0</v>
      </c>
      <c r="K214" s="248">
        <f>IF(Foglio2!$J$3=Foglio2!$E$5,'Assistenti_Tecnici 2^ Pos.Ec.'!I214,IF(Foglio2!$J$3=Foglio2!$E$6,'Assistenti_Amm.vo 2^ Pos.Ec.'!I214,0))</f>
        <v>0</v>
      </c>
      <c r="L214" s="248">
        <f>IF(Foglio2!$J$3=Foglio2!$E$5,'Assistenti_Tecnici 2^ Pos.Ec.'!J214,IF(Foglio2!$J$3=Foglio2!$E$6,'Assistenti_Amm.vo 2^ Pos.Ec.'!J214,0))</f>
        <v>0</v>
      </c>
      <c r="M214" s="248">
        <f>IF(Foglio2!$J$3=Foglio2!$E$5,'Assistenti_Tecnici 2^ Pos.Ec.'!K214,IF(Foglio2!$J$3=Foglio2!$E$6,'Assistenti_Amm.vo 2^ Pos.Ec.'!K214,0))</f>
        <v>0</v>
      </c>
      <c r="N214" s="250">
        <f>IF(Foglio2!$J$3=Foglio2!$E$5,'Assistenti_Tecnici 2^ Pos.Ec.'!L214,IF(Foglio2!$J$3=Foglio2!$E$6,'Assistenti_Amm.vo 2^ Pos.Ec.'!L214,0))</f>
        <v>0</v>
      </c>
      <c r="O214" s="251"/>
      <c r="P214" s="252">
        <f>IF(Foglio2!$J$3=Foglio2!$E$5,'Assistenti_Tecnici 2^ Pos.Ec.'!N214,IF(Foglio2!$J$3=Foglio2!$E$6,'Assistenti_Amm.vo 2^ Pos.Ec.'!N214,0))</f>
        <v>0</v>
      </c>
      <c r="Q214" s="252">
        <f>IF(Foglio2!$J$3=Foglio2!$E$5,'Assistenti_Tecnici 2^ Pos.Ec.'!O214,IF(Foglio2!$J$3=Foglio2!$E$6,'Assistenti_Amm.vo 2^ Pos.Ec.'!O214,0))</f>
        <v>0</v>
      </c>
      <c r="R214" s="252">
        <f>IF(Foglio2!$J$3=Foglio2!$E$5,'Assistenti_Tecnici 2^ Pos.Ec.'!P214,IF(Foglio2!$J$3=Foglio2!$E$6,'Assistenti_Amm.vo 2^ Pos.Ec.'!P214,0))</f>
        <v>0</v>
      </c>
      <c r="S214" s="252">
        <f>IF(Foglio2!$J$3=Foglio2!$E$5,'Assistenti_Tecnici 2^ Pos.Ec.'!Q214,IF(Foglio2!$J$3=Foglio2!$E$6,'Assistenti_Amm.vo 2^ Pos.Ec.'!Q214,0))</f>
        <v>0</v>
      </c>
      <c r="T214" s="252">
        <f>IF(Foglio2!$J$3=Foglio2!$E$5,'Assistenti_Tecnici 2^ Pos.Ec.'!R214,IF(Foglio2!$J$3=Foglio2!$E$6,'Assistenti_Amm.vo 2^ Pos.Ec.'!R214,0))</f>
        <v>0</v>
      </c>
      <c r="U214" s="252">
        <f t="shared" ref="U214" si="524">(P214)/12*0.8</f>
        <v>0</v>
      </c>
      <c r="V214" s="252">
        <f t="shared" ref="V214" si="525">(P214+R214)/12*0.8</f>
        <v>0</v>
      </c>
      <c r="W214" s="253" t="str">
        <f t="shared" ref="W214" si="526">"Fascia Da "&amp;F214&amp;" a "&amp;F215&amp;" Decorrenza "&amp;DAY(C208)&amp;"/"&amp;MONTH(C208)&amp;"/"&amp;YEAR(C208)</f>
        <v>Fascia Da 21 a 27 Decorrenza 1/1/2019</v>
      </c>
    </row>
    <row r="215" spans="1:23" ht="9" customHeight="1" x14ac:dyDescent="0.2">
      <c r="B215" s="245">
        <f t="shared" si="366"/>
        <v>43473</v>
      </c>
      <c r="C215" s="498"/>
      <c r="D215" s="498"/>
      <c r="E215" s="254" t="s">
        <v>4</v>
      </c>
      <c r="F215" s="255">
        <v>27</v>
      </c>
      <c r="G215" s="267">
        <f t="shared" ref="G215:N215" si="527">G214*1936.27</f>
        <v>0</v>
      </c>
      <c r="H215" s="256">
        <f t="shared" si="527"/>
        <v>0</v>
      </c>
      <c r="I215" s="256">
        <f t="shared" si="527"/>
        <v>0</v>
      </c>
      <c r="J215" s="267">
        <f t="shared" si="527"/>
        <v>0</v>
      </c>
      <c r="K215" s="267">
        <f t="shared" si="527"/>
        <v>0</v>
      </c>
      <c r="L215" s="257">
        <f t="shared" si="527"/>
        <v>0</v>
      </c>
      <c r="M215" s="267">
        <f t="shared" si="527"/>
        <v>0</v>
      </c>
      <c r="N215" s="267">
        <f t="shared" si="527"/>
        <v>0</v>
      </c>
      <c r="O215" s="183"/>
      <c r="P215" s="184">
        <f t="shared" ref="P215:V215" si="528">P214*1936.27</f>
        <v>0</v>
      </c>
      <c r="Q215" s="184">
        <f t="shared" si="528"/>
        <v>0</v>
      </c>
      <c r="R215" s="184">
        <f t="shared" si="528"/>
        <v>0</v>
      </c>
      <c r="S215" s="184">
        <f t="shared" si="528"/>
        <v>0</v>
      </c>
      <c r="T215" s="184">
        <f t="shared" si="528"/>
        <v>0</v>
      </c>
      <c r="U215" s="184">
        <f t="shared" si="528"/>
        <v>0</v>
      </c>
      <c r="V215" s="184">
        <f t="shared" si="528"/>
        <v>0</v>
      </c>
    </row>
    <row r="216" spans="1:23" ht="12.75" customHeight="1" x14ac:dyDescent="0.2">
      <c r="A216" s="104">
        <f>IF(Foglio2!$J$7=1,TRUNC(V216,0),TRUNC(U216,0))</f>
        <v>0</v>
      </c>
      <c r="B216" s="245">
        <f t="shared" si="366"/>
        <v>43474</v>
      </c>
      <c r="C216" s="498"/>
      <c r="D216" s="498"/>
      <c r="E216" s="259" t="s">
        <v>3</v>
      </c>
      <c r="F216" s="260">
        <v>28</v>
      </c>
      <c r="G216" s="248">
        <f>IF(Foglio2!$J$3=Foglio2!$E$5,'Assistenti_Tecnici 2^ Pos.Ec.'!E216,IF(Foglio2!$J$3=Foglio2!$E$6,'Assistenti_Amm.vo 2^ Pos.Ec.'!E216,0))</f>
        <v>0</v>
      </c>
      <c r="H216" s="248">
        <f>IF(Foglio2!$J$3=Foglio2!$E$5,'Assistenti_Tecnici 2^ Pos.Ec.'!F216,IF(Foglio2!$J$3=Foglio2!$E$6,'Assistenti_Amm.vo 2^ Pos.Ec.'!F216,0))</f>
        <v>0</v>
      </c>
      <c r="I216" s="248">
        <f>IF(Foglio2!$J$3=Foglio2!$E$5,'Assistenti_Tecnici 2^ Pos.Ec.'!G216,IF(Foglio2!$J$3=Foglio2!$E$6,'Assistenti_Amm.vo 2^ Pos.Ec.'!G216,0))</f>
        <v>0</v>
      </c>
      <c r="J216" s="248">
        <f>IF(Foglio2!$J$3=Foglio2!$E$5,'Assistenti_Tecnici 2^ Pos.Ec.'!H216,IF(Foglio2!$J$3=Foglio2!$E$6,'Assistenti_Amm.vo 2^ Pos.Ec.'!H216,0))</f>
        <v>0</v>
      </c>
      <c r="K216" s="248">
        <f>IF(Foglio2!$J$3=Foglio2!$E$5,'Assistenti_Tecnici 2^ Pos.Ec.'!I216,IF(Foglio2!$J$3=Foglio2!$E$6,'Assistenti_Amm.vo 2^ Pos.Ec.'!I216,0))</f>
        <v>0</v>
      </c>
      <c r="L216" s="248">
        <f>IF(Foglio2!$J$3=Foglio2!$E$5,'Assistenti_Tecnici 2^ Pos.Ec.'!J216,IF(Foglio2!$J$3=Foglio2!$E$6,'Assistenti_Amm.vo 2^ Pos.Ec.'!J216,0))</f>
        <v>0</v>
      </c>
      <c r="M216" s="248">
        <f>IF(Foglio2!$J$3=Foglio2!$E$5,'Assistenti_Tecnici 2^ Pos.Ec.'!K216,IF(Foglio2!$J$3=Foglio2!$E$6,'Assistenti_Amm.vo 2^ Pos.Ec.'!K216,0))</f>
        <v>0</v>
      </c>
      <c r="N216" s="250">
        <f>IF(Foglio2!$J$3=Foglio2!$E$5,'Assistenti_Tecnici 2^ Pos.Ec.'!L216,IF(Foglio2!$J$3=Foglio2!$E$6,'Assistenti_Amm.vo 2^ Pos.Ec.'!L216,0))</f>
        <v>0</v>
      </c>
      <c r="O216" s="251"/>
      <c r="P216" s="252">
        <f>IF(Foglio2!$J$3=Foglio2!$E$5,'Assistenti_Tecnici 2^ Pos.Ec.'!N216,IF(Foglio2!$J$3=Foglio2!$E$6,'Assistenti_Amm.vo 2^ Pos.Ec.'!N216,0))</f>
        <v>0</v>
      </c>
      <c r="Q216" s="252">
        <f>IF(Foglio2!$J$3=Foglio2!$E$5,'Assistenti_Tecnici 2^ Pos.Ec.'!O216,IF(Foglio2!$J$3=Foglio2!$E$6,'Assistenti_Amm.vo 2^ Pos.Ec.'!O216,0))</f>
        <v>0</v>
      </c>
      <c r="R216" s="252">
        <f>IF(Foglio2!$J$3=Foglio2!$E$5,'Assistenti_Tecnici 2^ Pos.Ec.'!P216,IF(Foglio2!$J$3=Foglio2!$E$6,'Assistenti_Amm.vo 2^ Pos.Ec.'!P216,0))</f>
        <v>0</v>
      </c>
      <c r="S216" s="252">
        <f>IF(Foglio2!$J$3=Foglio2!$E$5,'Assistenti_Tecnici 2^ Pos.Ec.'!Q216,IF(Foglio2!$J$3=Foglio2!$E$6,'Assistenti_Amm.vo 2^ Pos.Ec.'!Q216,0))</f>
        <v>0</v>
      </c>
      <c r="T216" s="252">
        <f>IF(Foglio2!$J$3=Foglio2!$E$5,'Assistenti_Tecnici 2^ Pos.Ec.'!R216,IF(Foglio2!$J$3=Foglio2!$E$6,'Assistenti_Amm.vo 2^ Pos.Ec.'!R216,0))</f>
        <v>0</v>
      </c>
      <c r="U216" s="252">
        <f t="shared" ref="U216" si="529">(P216)/12*0.8</f>
        <v>0</v>
      </c>
      <c r="V216" s="252">
        <f t="shared" ref="V216" si="530">(P216+R216)/12*0.8</f>
        <v>0</v>
      </c>
      <c r="W216" s="253" t="str">
        <f t="shared" ref="W216" si="531">"Fascia Da "&amp;F216&amp;" a "&amp;F217&amp;" Decorrenza "&amp;DAY(C208)&amp;"/"&amp;MONTH(C208)&amp;"/"&amp;YEAR(C208)</f>
        <v>Fascia Da 28 a 34 Decorrenza 1/1/2019</v>
      </c>
    </row>
    <row r="217" spans="1:23" ht="9" customHeight="1" x14ac:dyDescent="0.2">
      <c r="B217" s="245">
        <f t="shared" si="366"/>
        <v>43475</v>
      </c>
      <c r="C217" s="498"/>
      <c r="D217" s="498"/>
      <c r="E217" s="254" t="s">
        <v>4</v>
      </c>
      <c r="F217" s="255">
        <v>34</v>
      </c>
      <c r="G217" s="267">
        <f t="shared" ref="G217:N217" si="532">G216*1936.27</f>
        <v>0</v>
      </c>
      <c r="H217" s="256">
        <f t="shared" si="532"/>
        <v>0</v>
      </c>
      <c r="I217" s="256">
        <f t="shared" si="532"/>
        <v>0</v>
      </c>
      <c r="J217" s="267">
        <f t="shared" si="532"/>
        <v>0</v>
      </c>
      <c r="K217" s="267">
        <f t="shared" si="532"/>
        <v>0</v>
      </c>
      <c r="L217" s="257">
        <f t="shared" si="532"/>
        <v>0</v>
      </c>
      <c r="M217" s="267">
        <f t="shared" si="532"/>
        <v>0</v>
      </c>
      <c r="N217" s="267">
        <f t="shared" si="532"/>
        <v>0</v>
      </c>
      <c r="O217" s="183"/>
      <c r="P217" s="184">
        <f t="shared" ref="P217:V217" si="533">P216*1936.27</f>
        <v>0</v>
      </c>
      <c r="Q217" s="184">
        <f t="shared" si="533"/>
        <v>0</v>
      </c>
      <c r="R217" s="184">
        <f t="shared" si="533"/>
        <v>0</v>
      </c>
      <c r="S217" s="184">
        <f t="shared" si="533"/>
        <v>0</v>
      </c>
      <c r="T217" s="184">
        <f t="shared" si="533"/>
        <v>0</v>
      </c>
      <c r="U217" s="184">
        <f t="shared" si="533"/>
        <v>0</v>
      </c>
      <c r="V217" s="184">
        <f t="shared" si="533"/>
        <v>0</v>
      </c>
    </row>
    <row r="218" spans="1:23" ht="12.75" customHeight="1" x14ac:dyDescent="0.2">
      <c r="A218" s="104">
        <f>IF(Foglio2!$J$7=1,TRUNC(V218,0),TRUNC(U218,0))</f>
        <v>0</v>
      </c>
      <c r="B218" s="245">
        <f t="shared" si="366"/>
        <v>43476</v>
      </c>
      <c r="C218" s="498"/>
      <c r="D218" s="498"/>
      <c r="E218" s="259" t="s">
        <v>3</v>
      </c>
      <c r="F218" s="260">
        <v>35</v>
      </c>
      <c r="G218" s="248">
        <f>IF(Foglio2!$J$3=Foglio2!$E$5,'Assistenti_Tecnici 2^ Pos.Ec.'!E218,IF(Foglio2!$J$3=Foglio2!$E$6,'Assistenti_Amm.vo 2^ Pos.Ec.'!E218,0))</f>
        <v>0</v>
      </c>
      <c r="H218" s="248">
        <f>IF(Foglio2!$J$3=Foglio2!$E$5,'Assistenti_Tecnici 2^ Pos.Ec.'!F218,IF(Foglio2!$J$3=Foglio2!$E$6,'Assistenti_Amm.vo 2^ Pos.Ec.'!F218,0))</f>
        <v>0</v>
      </c>
      <c r="I218" s="248">
        <f>IF(Foglio2!$J$3=Foglio2!$E$5,'Assistenti_Tecnici 2^ Pos.Ec.'!G218,IF(Foglio2!$J$3=Foglio2!$E$6,'Assistenti_Amm.vo 2^ Pos.Ec.'!G218,0))</f>
        <v>0</v>
      </c>
      <c r="J218" s="248">
        <f>IF(Foglio2!$J$3=Foglio2!$E$5,'Assistenti_Tecnici 2^ Pos.Ec.'!H218,IF(Foglio2!$J$3=Foglio2!$E$6,'Assistenti_Amm.vo 2^ Pos.Ec.'!H218,0))</f>
        <v>0</v>
      </c>
      <c r="K218" s="248">
        <f>IF(Foglio2!$J$3=Foglio2!$E$5,'Assistenti_Tecnici 2^ Pos.Ec.'!I218,IF(Foglio2!$J$3=Foglio2!$E$6,'Assistenti_Amm.vo 2^ Pos.Ec.'!I218,0))</f>
        <v>0</v>
      </c>
      <c r="L218" s="248">
        <f>IF(Foglio2!$J$3=Foglio2!$E$5,'Assistenti_Tecnici 2^ Pos.Ec.'!J218,IF(Foglio2!$J$3=Foglio2!$E$6,'Assistenti_Amm.vo 2^ Pos.Ec.'!J218,0))</f>
        <v>0</v>
      </c>
      <c r="M218" s="248">
        <f>IF(Foglio2!$J$3=Foglio2!$E$5,'Assistenti_Tecnici 2^ Pos.Ec.'!K218,IF(Foglio2!$J$3=Foglio2!$E$6,'Assistenti_Amm.vo 2^ Pos.Ec.'!K218,0))</f>
        <v>0</v>
      </c>
      <c r="N218" s="250">
        <f>IF(Foglio2!$J$3=Foglio2!$E$5,'Assistenti_Tecnici 2^ Pos.Ec.'!L218,IF(Foglio2!$J$3=Foglio2!$E$6,'Assistenti_Amm.vo 2^ Pos.Ec.'!L218,0))</f>
        <v>0</v>
      </c>
      <c r="O218" s="251"/>
      <c r="P218" s="252">
        <f>IF(Foglio2!$J$3=Foglio2!$E$5,'Assistenti_Tecnici 2^ Pos.Ec.'!N218,IF(Foglio2!$J$3=Foglio2!$E$6,'Assistenti_Amm.vo 2^ Pos.Ec.'!N218,0))</f>
        <v>0</v>
      </c>
      <c r="Q218" s="252">
        <f>IF(Foglio2!$J$3=Foglio2!$E$5,'Assistenti_Tecnici 2^ Pos.Ec.'!O218,IF(Foglio2!$J$3=Foglio2!$E$6,'Assistenti_Amm.vo 2^ Pos.Ec.'!O218,0))</f>
        <v>0</v>
      </c>
      <c r="R218" s="252">
        <f>IF(Foglio2!$J$3=Foglio2!$E$5,'Assistenti_Tecnici 2^ Pos.Ec.'!P218,IF(Foglio2!$J$3=Foglio2!$E$6,'Assistenti_Amm.vo 2^ Pos.Ec.'!P218,0))</f>
        <v>0</v>
      </c>
      <c r="S218" s="252">
        <f>IF(Foglio2!$J$3=Foglio2!$E$5,'Assistenti_Tecnici 2^ Pos.Ec.'!Q218,IF(Foglio2!$J$3=Foglio2!$E$6,'Assistenti_Amm.vo 2^ Pos.Ec.'!Q218,0))</f>
        <v>0</v>
      </c>
      <c r="T218" s="252">
        <f>IF(Foglio2!$J$3=Foglio2!$E$5,'Assistenti_Tecnici 2^ Pos.Ec.'!R218,IF(Foglio2!$J$3=Foglio2!$E$6,'Assistenti_Amm.vo 2^ Pos.Ec.'!R218,0))</f>
        <v>0</v>
      </c>
      <c r="U218" s="252">
        <f t="shared" ref="U218" si="534">(P218)/12*0.8</f>
        <v>0</v>
      </c>
      <c r="V218" s="252">
        <f t="shared" ref="V218" si="535">(P218+R218)/12*0.8</f>
        <v>0</v>
      </c>
      <c r="W218" s="253" t="str">
        <f t="shared" ref="W218" si="536">"Fascia Da "&amp;F218&amp;" a "&amp;F219&amp;" Decorrenza "&amp;DAY(C208)&amp;"/"&amp;MONTH(C208)&amp;"/"&amp;YEAR(C208)</f>
        <v>Fascia Da 35 a  Decorrenza 1/1/2019</v>
      </c>
    </row>
    <row r="219" spans="1:23" ht="9" customHeight="1" x14ac:dyDescent="0.2">
      <c r="B219" s="245">
        <f t="shared" si="366"/>
        <v>43477</v>
      </c>
      <c r="C219" s="499"/>
      <c r="D219" s="499"/>
      <c r="E219" s="264" t="s">
        <v>4</v>
      </c>
      <c r="F219" s="265"/>
      <c r="G219" s="267">
        <f t="shared" ref="G219:N219" si="537">G218*1936.27</f>
        <v>0</v>
      </c>
      <c r="H219" s="267">
        <f t="shared" si="537"/>
        <v>0</v>
      </c>
      <c r="I219" s="267">
        <f t="shared" si="537"/>
        <v>0</v>
      </c>
      <c r="J219" s="267">
        <f t="shared" si="537"/>
        <v>0</v>
      </c>
      <c r="K219" s="267">
        <f t="shared" si="537"/>
        <v>0</v>
      </c>
      <c r="L219" s="267">
        <f t="shared" si="537"/>
        <v>0</v>
      </c>
      <c r="M219" s="267">
        <f t="shared" si="537"/>
        <v>0</v>
      </c>
      <c r="N219" s="267">
        <f t="shared" si="537"/>
        <v>0</v>
      </c>
      <c r="O219" s="183"/>
      <c r="P219" s="269">
        <f t="shared" ref="P219:V219" si="538">P218*1936.27</f>
        <v>0</v>
      </c>
      <c r="Q219" s="269">
        <f t="shared" si="538"/>
        <v>0</v>
      </c>
      <c r="R219" s="269">
        <f t="shared" si="538"/>
        <v>0</v>
      </c>
      <c r="S219" s="269">
        <f t="shared" si="538"/>
        <v>0</v>
      </c>
      <c r="T219" s="184">
        <f t="shared" si="538"/>
        <v>0</v>
      </c>
      <c r="U219" s="184">
        <f t="shared" si="538"/>
        <v>0</v>
      </c>
      <c r="V219" s="184">
        <f t="shared" si="538"/>
        <v>0</v>
      </c>
    </row>
    <row r="220" spans="1:23" ht="12.75" customHeight="1" x14ac:dyDescent="0.2">
      <c r="A220" s="104">
        <f>IF(Foglio2!$J$7=1,TRUNC(V220,0),TRUNC(U220,0))</f>
        <v>0</v>
      </c>
      <c r="B220" s="245">
        <f t="shared" ref="B220" si="539">C222</f>
        <v>43831</v>
      </c>
      <c r="C220" s="375">
        <f>D208+1</f>
        <v>43831</v>
      </c>
      <c r="D220" s="375">
        <v>44196</v>
      </c>
      <c r="E220" s="246" t="s">
        <v>3</v>
      </c>
      <c r="F220" s="247">
        <v>0</v>
      </c>
      <c r="G220" s="248">
        <f>IF(Foglio2!$J$3=Foglio2!$E$5,'Assistenti_Tecnici 2^ Pos.Ec.'!E220,IF(Foglio2!$J$3=Foglio2!$E$6,'Assistenti_Amm.vo 2^ Pos.Ec.'!E220,0))</f>
        <v>0</v>
      </c>
      <c r="H220" s="248">
        <f>IF(Foglio2!$J$3=Foglio2!$E$5,'Assistenti_Tecnici 2^ Pos.Ec.'!F220,IF(Foglio2!$J$3=Foglio2!$E$6,'Assistenti_Amm.vo 2^ Pos.Ec.'!F220,0))</f>
        <v>0</v>
      </c>
      <c r="I220" s="248">
        <f>IF(Foglio2!$J$3=Foglio2!$E$5,'Assistenti_Tecnici 2^ Pos.Ec.'!G220,IF(Foglio2!$J$3=Foglio2!$E$6,'Assistenti_Amm.vo 2^ Pos.Ec.'!G220,0))</f>
        <v>0</v>
      </c>
      <c r="J220" s="248">
        <f>IF(Foglio2!$J$3=Foglio2!$E$5,'Assistenti_Tecnici 2^ Pos.Ec.'!H220,IF(Foglio2!$J$3=Foglio2!$E$6,'Assistenti_Amm.vo 2^ Pos.Ec.'!H220,0))</f>
        <v>0</v>
      </c>
      <c r="K220" s="248">
        <f>IF(Foglio2!$J$3=Foglio2!$E$5,'Assistenti_Tecnici 2^ Pos.Ec.'!I220,IF(Foglio2!$J$3=Foglio2!$E$6,'Assistenti_Amm.vo 2^ Pos.Ec.'!I220,0))</f>
        <v>0</v>
      </c>
      <c r="L220" s="248">
        <f>IF(Foglio2!$J$3=Foglio2!$E$5,'Assistenti_Tecnici 2^ Pos.Ec.'!J220,IF(Foglio2!$J$3=Foglio2!$E$6,'Assistenti_Amm.vo 2^ Pos.Ec.'!J220,0))</f>
        <v>0</v>
      </c>
      <c r="M220" s="248">
        <f>IF(Foglio2!$J$3=Foglio2!$E$5,'Assistenti_Tecnici 2^ Pos.Ec.'!K220,IF(Foglio2!$J$3=Foglio2!$E$6,'Assistenti_Amm.vo 2^ Pos.Ec.'!K220,0))</f>
        <v>0</v>
      </c>
      <c r="N220" s="250">
        <f>IF(Foglio2!$J$3=Foglio2!$E$5,'Assistenti_Tecnici 2^ Pos.Ec.'!L220,IF(Foglio2!$J$3=Foglio2!$E$6,'Assistenti_Amm.vo 2^ Pos.Ec.'!L220,0))</f>
        <v>0</v>
      </c>
      <c r="O220" s="251"/>
      <c r="P220" s="252">
        <f>IF(Foglio2!$J$3=Foglio2!$E$5,'Assistenti_Tecnici 2^ Pos.Ec.'!N220,IF(Foglio2!$J$3=Foglio2!$E$6,'Assistenti_Amm.vo 2^ Pos.Ec.'!N220,0))</f>
        <v>0</v>
      </c>
      <c r="Q220" s="252">
        <f>IF(Foglio2!$J$3=Foglio2!$E$5,'Assistenti_Tecnici 2^ Pos.Ec.'!O220,IF(Foglio2!$J$3=Foglio2!$E$6,'Assistenti_Amm.vo 2^ Pos.Ec.'!O220,0))</f>
        <v>0</v>
      </c>
      <c r="R220" s="252">
        <f>IF(Foglio2!$J$3=Foglio2!$E$5,'Assistenti_Tecnici 2^ Pos.Ec.'!P220,IF(Foglio2!$J$3=Foglio2!$E$6,'Assistenti_Amm.vo 2^ Pos.Ec.'!P220,0))</f>
        <v>0</v>
      </c>
      <c r="S220" s="252">
        <f>IF(Foglio2!$J$3=Foglio2!$E$5,'Assistenti_Tecnici 2^ Pos.Ec.'!Q220,IF(Foglio2!$J$3=Foglio2!$E$6,'Assistenti_Amm.vo 2^ Pos.Ec.'!Q220,0))</f>
        <v>0</v>
      </c>
      <c r="T220" s="252">
        <f>IF(Foglio2!$J$3=Foglio2!$E$5,'Assistenti_Tecnici 2^ Pos.Ec.'!R220,IF(Foglio2!$J$3=Foglio2!$E$6,'Assistenti_Amm.vo 2^ Pos.Ec.'!R220,0))</f>
        <v>0</v>
      </c>
      <c r="U220" s="252">
        <f t="shared" ref="U220" si="540">(P220)/12*0.8</f>
        <v>0</v>
      </c>
      <c r="V220" s="252">
        <f t="shared" ref="V220" si="541">(P220+R220)/12*0.8</f>
        <v>0</v>
      </c>
      <c r="W220" s="253" t="str">
        <f t="shared" ref="W220" si="542">"Fascia Da "&amp;F220&amp;" a "&amp;F221&amp;" Decorrenza "&amp;DAY(C220)&amp;"/"&amp;MONTH(C220)&amp;"/"&amp;YEAR(C220)</f>
        <v>Fascia Da 0 a 8 Decorrenza 1/1/2020</v>
      </c>
    </row>
    <row r="221" spans="1:23" ht="9" customHeight="1" x14ac:dyDescent="0.2">
      <c r="B221" s="245">
        <f t="shared" si="366"/>
        <v>43832</v>
      </c>
      <c r="C221" s="376"/>
      <c r="D221" s="376"/>
      <c r="E221" s="254" t="s">
        <v>4</v>
      </c>
      <c r="F221" s="255">
        <v>8</v>
      </c>
      <c r="G221" s="267">
        <f t="shared" ref="G221:N221" si="543">G220*1936.27</f>
        <v>0</v>
      </c>
      <c r="H221" s="256">
        <f t="shared" si="543"/>
        <v>0</v>
      </c>
      <c r="I221" s="256">
        <f t="shared" si="543"/>
        <v>0</v>
      </c>
      <c r="J221" s="267">
        <f t="shared" si="543"/>
        <v>0</v>
      </c>
      <c r="K221" s="267">
        <f t="shared" si="543"/>
        <v>0</v>
      </c>
      <c r="L221" s="257">
        <f t="shared" si="543"/>
        <v>0</v>
      </c>
      <c r="M221" s="267">
        <f t="shared" si="543"/>
        <v>0</v>
      </c>
      <c r="N221" s="267">
        <f t="shared" si="543"/>
        <v>0</v>
      </c>
      <c r="O221" s="183"/>
      <c r="P221" s="184">
        <f t="shared" ref="P221:V221" si="544">P220*1936.27</f>
        <v>0</v>
      </c>
      <c r="Q221" s="184">
        <f t="shared" si="544"/>
        <v>0</v>
      </c>
      <c r="R221" s="184">
        <f t="shared" si="544"/>
        <v>0</v>
      </c>
      <c r="S221" s="184">
        <f t="shared" si="544"/>
        <v>0</v>
      </c>
      <c r="T221" s="184">
        <f t="shared" si="544"/>
        <v>0</v>
      </c>
      <c r="U221" s="184">
        <f t="shared" si="544"/>
        <v>0</v>
      </c>
      <c r="V221" s="184">
        <f t="shared" si="544"/>
        <v>0</v>
      </c>
    </row>
    <row r="222" spans="1:23" ht="12.75" customHeight="1" x14ac:dyDescent="0.2">
      <c r="A222" s="104">
        <f>IF(Foglio2!$J$7=1,TRUNC(V222,0),TRUNC(U222,0))</f>
        <v>0</v>
      </c>
      <c r="B222" s="245">
        <f t="shared" si="366"/>
        <v>43833</v>
      </c>
      <c r="C222" s="498">
        <f>C220</f>
        <v>43831</v>
      </c>
      <c r="D222" s="498">
        <f>D220</f>
        <v>44196</v>
      </c>
      <c r="E222" s="259" t="s">
        <v>3</v>
      </c>
      <c r="F222" s="260">
        <v>9</v>
      </c>
      <c r="G222" s="248">
        <f>IF(Foglio2!$J$3=Foglio2!$E$5,'Assistenti_Tecnici 2^ Pos.Ec.'!E222,IF(Foglio2!$J$3=Foglio2!$E$6,'Assistenti_Amm.vo 2^ Pos.Ec.'!E222,0))</f>
        <v>0</v>
      </c>
      <c r="H222" s="248">
        <f>IF(Foglio2!$J$3=Foglio2!$E$5,'Assistenti_Tecnici 2^ Pos.Ec.'!F222,IF(Foglio2!$J$3=Foglio2!$E$6,'Assistenti_Amm.vo 2^ Pos.Ec.'!F222,0))</f>
        <v>0</v>
      </c>
      <c r="I222" s="248">
        <f>IF(Foglio2!$J$3=Foglio2!$E$5,'Assistenti_Tecnici 2^ Pos.Ec.'!G222,IF(Foglio2!$J$3=Foglio2!$E$6,'Assistenti_Amm.vo 2^ Pos.Ec.'!G222,0))</f>
        <v>0</v>
      </c>
      <c r="J222" s="248">
        <f>IF(Foglio2!$J$3=Foglio2!$E$5,'Assistenti_Tecnici 2^ Pos.Ec.'!H222,IF(Foglio2!$J$3=Foglio2!$E$6,'Assistenti_Amm.vo 2^ Pos.Ec.'!H222,0))</f>
        <v>0</v>
      </c>
      <c r="K222" s="248">
        <f>IF(Foglio2!$J$3=Foglio2!$E$5,'Assistenti_Tecnici 2^ Pos.Ec.'!I222,IF(Foglio2!$J$3=Foglio2!$E$6,'Assistenti_Amm.vo 2^ Pos.Ec.'!I222,0))</f>
        <v>0</v>
      </c>
      <c r="L222" s="248">
        <f>IF(Foglio2!$J$3=Foglio2!$E$5,'Assistenti_Tecnici 2^ Pos.Ec.'!J222,IF(Foglio2!$J$3=Foglio2!$E$6,'Assistenti_Amm.vo 2^ Pos.Ec.'!J222,0))</f>
        <v>0</v>
      </c>
      <c r="M222" s="248">
        <f>IF(Foglio2!$J$3=Foglio2!$E$5,'Assistenti_Tecnici 2^ Pos.Ec.'!K222,IF(Foglio2!$J$3=Foglio2!$E$6,'Assistenti_Amm.vo 2^ Pos.Ec.'!K222,0))</f>
        <v>0</v>
      </c>
      <c r="N222" s="250">
        <f>IF(Foglio2!$J$3=Foglio2!$E$5,'Assistenti_Tecnici 2^ Pos.Ec.'!L222,IF(Foglio2!$J$3=Foglio2!$E$6,'Assistenti_Amm.vo 2^ Pos.Ec.'!L222,0))</f>
        <v>0</v>
      </c>
      <c r="O222" s="251"/>
      <c r="P222" s="252">
        <f>IF(Foglio2!$J$3=Foglio2!$E$5,'Assistenti_Tecnici 2^ Pos.Ec.'!N222,IF(Foglio2!$J$3=Foglio2!$E$6,'Assistenti_Amm.vo 2^ Pos.Ec.'!N222,0))</f>
        <v>0</v>
      </c>
      <c r="Q222" s="252">
        <f>IF(Foglio2!$J$3=Foglio2!$E$5,'Assistenti_Tecnici 2^ Pos.Ec.'!O222,IF(Foglio2!$J$3=Foglio2!$E$6,'Assistenti_Amm.vo 2^ Pos.Ec.'!O222,0))</f>
        <v>0</v>
      </c>
      <c r="R222" s="252">
        <f>IF(Foglio2!$J$3=Foglio2!$E$5,'Assistenti_Tecnici 2^ Pos.Ec.'!P222,IF(Foglio2!$J$3=Foglio2!$E$6,'Assistenti_Amm.vo 2^ Pos.Ec.'!P222,0))</f>
        <v>0</v>
      </c>
      <c r="S222" s="252">
        <f>IF(Foglio2!$J$3=Foglio2!$E$5,'Assistenti_Tecnici 2^ Pos.Ec.'!Q222,IF(Foglio2!$J$3=Foglio2!$E$6,'Assistenti_Amm.vo 2^ Pos.Ec.'!Q222,0))</f>
        <v>0</v>
      </c>
      <c r="T222" s="252">
        <f>IF(Foglio2!$J$3=Foglio2!$E$5,'Assistenti_Tecnici 2^ Pos.Ec.'!R222,IF(Foglio2!$J$3=Foglio2!$E$6,'Assistenti_Amm.vo 2^ Pos.Ec.'!R222,0))</f>
        <v>0</v>
      </c>
      <c r="U222" s="252">
        <f t="shared" ref="U222" si="545">(P222)/12*0.8</f>
        <v>0</v>
      </c>
      <c r="V222" s="252">
        <f t="shared" ref="V222" si="546">(P222+R222)/12*0.8</f>
        <v>0</v>
      </c>
      <c r="W222" s="253" t="str">
        <f t="shared" ref="W222" si="547">"Fascia Da "&amp;F222&amp;" a "&amp;F223&amp;" Decorrenza "&amp;DAY(C220)&amp;"/"&amp;MONTH(C220)&amp;"/"&amp;YEAR(C220)</f>
        <v>Fascia Da 9 a 14 Decorrenza 1/1/2020</v>
      </c>
    </row>
    <row r="223" spans="1:23" ht="9" customHeight="1" x14ac:dyDescent="0.2">
      <c r="B223" s="245">
        <f t="shared" si="366"/>
        <v>43834</v>
      </c>
      <c r="C223" s="498"/>
      <c r="D223" s="498"/>
      <c r="E223" s="254" t="s">
        <v>4</v>
      </c>
      <c r="F223" s="255">
        <v>14</v>
      </c>
      <c r="G223" s="267">
        <f t="shared" ref="G223:N223" si="548">G222*1936.27</f>
        <v>0</v>
      </c>
      <c r="H223" s="256">
        <f t="shared" si="548"/>
        <v>0</v>
      </c>
      <c r="I223" s="256">
        <f t="shared" si="548"/>
        <v>0</v>
      </c>
      <c r="J223" s="267">
        <f t="shared" si="548"/>
        <v>0</v>
      </c>
      <c r="K223" s="267">
        <f t="shared" si="548"/>
        <v>0</v>
      </c>
      <c r="L223" s="257">
        <f t="shared" si="548"/>
        <v>0</v>
      </c>
      <c r="M223" s="267">
        <f t="shared" si="548"/>
        <v>0</v>
      </c>
      <c r="N223" s="267">
        <f t="shared" si="548"/>
        <v>0</v>
      </c>
      <c r="O223" s="183"/>
      <c r="P223" s="184">
        <f t="shared" ref="P223:V223" si="549">P222*1936.27</f>
        <v>0</v>
      </c>
      <c r="Q223" s="184">
        <f t="shared" si="549"/>
        <v>0</v>
      </c>
      <c r="R223" s="184">
        <f t="shared" si="549"/>
        <v>0</v>
      </c>
      <c r="S223" s="184">
        <f t="shared" si="549"/>
        <v>0</v>
      </c>
      <c r="T223" s="184">
        <f t="shared" si="549"/>
        <v>0</v>
      </c>
      <c r="U223" s="184">
        <f t="shared" si="549"/>
        <v>0</v>
      </c>
      <c r="V223" s="184">
        <f t="shared" si="549"/>
        <v>0</v>
      </c>
    </row>
    <row r="224" spans="1:23" ht="12.75" customHeight="1" x14ac:dyDescent="0.2">
      <c r="A224" s="104">
        <f>IF(Foglio2!$J$7=1,TRUNC(V224,0),TRUNC(U224,0))</f>
        <v>0</v>
      </c>
      <c r="B224" s="245">
        <f t="shared" si="366"/>
        <v>43835</v>
      </c>
      <c r="C224" s="498"/>
      <c r="D224" s="498"/>
      <c r="E224" s="259" t="s">
        <v>3</v>
      </c>
      <c r="F224" s="260">
        <v>15</v>
      </c>
      <c r="G224" s="248">
        <f>IF(Foglio2!$J$3=Foglio2!$E$5,'Assistenti_Tecnici 2^ Pos.Ec.'!E224,IF(Foglio2!$J$3=Foglio2!$E$6,'Assistenti_Amm.vo 2^ Pos.Ec.'!E224,0))</f>
        <v>0</v>
      </c>
      <c r="H224" s="248">
        <f>IF(Foglio2!$J$3=Foglio2!$E$5,'Assistenti_Tecnici 2^ Pos.Ec.'!F224,IF(Foglio2!$J$3=Foglio2!$E$6,'Assistenti_Amm.vo 2^ Pos.Ec.'!F224,0))</f>
        <v>0</v>
      </c>
      <c r="I224" s="248">
        <f>IF(Foglio2!$J$3=Foglio2!$E$5,'Assistenti_Tecnici 2^ Pos.Ec.'!G224,IF(Foglio2!$J$3=Foglio2!$E$6,'Assistenti_Amm.vo 2^ Pos.Ec.'!G224,0))</f>
        <v>0</v>
      </c>
      <c r="J224" s="248">
        <f>IF(Foglio2!$J$3=Foglio2!$E$5,'Assistenti_Tecnici 2^ Pos.Ec.'!H224,IF(Foglio2!$J$3=Foglio2!$E$6,'Assistenti_Amm.vo 2^ Pos.Ec.'!H224,0))</f>
        <v>0</v>
      </c>
      <c r="K224" s="248">
        <f>IF(Foglio2!$J$3=Foglio2!$E$5,'Assistenti_Tecnici 2^ Pos.Ec.'!I224,IF(Foglio2!$J$3=Foglio2!$E$6,'Assistenti_Amm.vo 2^ Pos.Ec.'!I224,0))</f>
        <v>0</v>
      </c>
      <c r="L224" s="248">
        <f>IF(Foglio2!$J$3=Foglio2!$E$5,'Assistenti_Tecnici 2^ Pos.Ec.'!J224,IF(Foglio2!$J$3=Foglio2!$E$6,'Assistenti_Amm.vo 2^ Pos.Ec.'!J224,0))</f>
        <v>0</v>
      </c>
      <c r="M224" s="248">
        <f>IF(Foglio2!$J$3=Foglio2!$E$5,'Assistenti_Tecnici 2^ Pos.Ec.'!K224,IF(Foglio2!$J$3=Foglio2!$E$6,'Assistenti_Amm.vo 2^ Pos.Ec.'!K224,0))</f>
        <v>0</v>
      </c>
      <c r="N224" s="250">
        <f>IF(Foglio2!$J$3=Foglio2!$E$5,'Assistenti_Tecnici 2^ Pos.Ec.'!L224,IF(Foglio2!$J$3=Foglio2!$E$6,'Assistenti_Amm.vo 2^ Pos.Ec.'!L224,0))</f>
        <v>0</v>
      </c>
      <c r="O224" s="251"/>
      <c r="P224" s="252">
        <f>IF(Foglio2!$J$3=Foglio2!$E$5,'Assistenti_Tecnici 2^ Pos.Ec.'!N224,IF(Foglio2!$J$3=Foglio2!$E$6,'Assistenti_Amm.vo 2^ Pos.Ec.'!N224,0))</f>
        <v>0</v>
      </c>
      <c r="Q224" s="252">
        <f>IF(Foglio2!$J$3=Foglio2!$E$5,'Assistenti_Tecnici 2^ Pos.Ec.'!O224,IF(Foglio2!$J$3=Foglio2!$E$6,'Assistenti_Amm.vo 2^ Pos.Ec.'!O224,0))</f>
        <v>0</v>
      </c>
      <c r="R224" s="252">
        <f>IF(Foglio2!$J$3=Foglio2!$E$5,'Assistenti_Tecnici 2^ Pos.Ec.'!P224,IF(Foglio2!$J$3=Foglio2!$E$6,'Assistenti_Amm.vo 2^ Pos.Ec.'!P224,0))</f>
        <v>0</v>
      </c>
      <c r="S224" s="252">
        <f>IF(Foglio2!$J$3=Foglio2!$E$5,'Assistenti_Tecnici 2^ Pos.Ec.'!Q224,IF(Foglio2!$J$3=Foglio2!$E$6,'Assistenti_Amm.vo 2^ Pos.Ec.'!Q224,0))</f>
        <v>0</v>
      </c>
      <c r="T224" s="252">
        <f>IF(Foglio2!$J$3=Foglio2!$E$5,'Assistenti_Tecnici 2^ Pos.Ec.'!R224,IF(Foglio2!$J$3=Foglio2!$E$6,'Assistenti_Amm.vo 2^ Pos.Ec.'!R224,0))</f>
        <v>0</v>
      </c>
      <c r="U224" s="252">
        <f t="shared" ref="U224" si="550">(P224)/12*0.8</f>
        <v>0</v>
      </c>
      <c r="V224" s="252">
        <f t="shared" ref="V224" si="551">(P224+R224)/12*0.8</f>
        <v>0</v>
      </c>
      <c r="W224" s="253" t="str">
        <f t="shared" ref="W224" si="552">"Fascia Da "&amp;F224&amp;" a "&amp;F225&amp;" Decorrenza "&amp;DAY(C220)&amp;"/"&amp;MONTH(C220)&amp;"/"&amp;YEAR(C220)</f>
        <v>Fascia Da 15 a 20 Decorrenza 1/1/2020</v>
      </c>
    </row>
    <row r="225" spans="1:23" ht="9" customHeight="1" x14ac:dyDescent="0.2">
      <c r="B225" s="245">
        <f t="shared" si="366"/>
        <v>43836</v>
      </c>
      <c r="C225" s="498"/>
      <c r="D225" s="498"/>
      <c r="E225" s="254" t="s">
        <v>4</v>
      </c>
      <c r="F225" s="255">
        <v>20</v>
      </c>
      <c r="G225" s="267">
        <f t="shared" ref="G225:N225" si="553">G224*1936.27</f>
        <v>0</v>
      </c>
      <c r="H225" s="256">
        <f t="shared" si="553"/>
        <v>0</v>
      </c>
      <c r="I225" s="256">
        <f t="shared" si="553"/>
        <v>0</v>
      </c>
      <c r="J225" s="267">
        <f t="shared" si="553"/>
        <v>0</v>
      </c>
      <c r="K225" s="267">
        <f t="shared" si="553"/>
        <v>0</v>
      </c>
      <c r="L225" s="257">
        <f t="shared" si="553"/>
        <v>0</v>
      </c>
      <c r="M225" s="267">
        <f t="shared" si="553"/>
        <v>0</v>
      </c>
      <c r="N225" s="267">
        <f t="shared" si="553"/>
        <v>0</v>
      </c>
      <c r="O225" s="183"/>
      <c r="P225" s="184">
        <f t="shared" ref="P225:V225" si="554">P224*1936.27</f>
        <v>0</v>
      </c>
      <c r="Q225" s="184">
        <f t="shared" si="554"/>
        <v>0</v>
      </c>
      <c r="R225" s="184">
        <f t="shared" si="554"/>
        <v>0</v>
      </c>
      <c r="S225" s="184">
        <f t="shared" si="554"/>
        <v>0</v>
      </c>
      <c r="T225" s="184">
        <f t="shared" si="554"/>
        <v>0</v>
      </c>
      <c r="U225" s="184">
        <f t="shared" si="554"/>
        <v>0</v>
      </c>
      <c r="V225" s="184">
        <f t="shared" si="554"/>
        <v>0</v>
      </c>
    </row>
    <row r="226" spans="1:23" ht="12.75" customHeight="1" x14ac:dyDescent="0.2">
      <c r="A226" s="104">
        <f>IF(Foglio2!$J$7=1,TRUNC(V226,0),TRUNC(U226,0))</f>
        <v>0</v>
      </c>
      <c r="B226" s="245">
        <f t="shared" si="366"/>
        <v>43837</v>
      </c>
      <c r="C226" s="498"/>
      <c r="D226" s="498"/>
      <c r="E226" s="259" t="s">
        <v>3</v>
      </c>
      <c r="F226" s="260">
        <v>21</v>
      </c>
      <c r="G226" s="248">
        <f>IF(Foglio2!$J$3=Foglio2!$E$5,'Assistenti_Tecnici 2^ Pos.Ec.'!E226,IF(Foglio2!$J$3=Foglio2!$E$6,'Assistenti_Amm.vo 2^ Pos.Ec.'!E226,0))</f>
        <v>0</v>
      </c>
      <c r="H226" s="248">
        <f>IF(Foglio2!$J$3=Foglio2!$E$5,'Assistenti_Tecnici 2^ Pos.Ec.'!F226,IF(Foglio2!$J$3=Foglio2!$E$6,'Assistenti_Amm.vo 2^ Pos.Ec.'!F226,0))</f>
        <v>0</v>
      </c>
      <c r="I226" s="248">
        <f>IF(Foglio2!$J$3=Foglio2!$E$5,'Assistenti_Tecnici 2^ Pos.Ec.'!G226,IF(Foglio2!$J$3=Foglio2!$E$6,'Assistenti_Amm.vo 2^ Pos.Ec.'!G226,0))</f>
        <v>0</v>
      </c>
      <c r="J226" s="248">
        <f>IF(Foglio2!$J$3=Foglio2!$E$5,'Assistenti_Tecnici 2^ Pos.Ec.'!H226,IF(Foglio2!$J$3=Foglio2!$E$6,'Assistenti_Amm.vo 2^ Pos.Ec.'!H226,0))</f>
        <v>0</v>
      </c>
      <c r="K226" s="248">
        <f>IF(Foglio2!$J$3=Foglio2!$E$5,'Assistenti_Tecnici 2^ Pos.Ec.'!I226,IF(Foglio2!$J$3=Foglio2!$E$6,'Assistenti_Amm.vo 2^ Pos.Ec.'!I226,0))</f>
        <v>0</v>
      </c>
      <c r="L226" s="248">
        <f>IF(Foglio2!$J$3=Foglio2!$E$5,'Assistenti_Tecnici 2^ Pos.Ec.'!J226,IF(Foglio2!$J$3=Foglio2!$E$6,'Assistenti_Amm.vo 2^ Pos.Ec.'!J226,0))</f>
        <v>0</v>
      </c>
      <c r="M226" s="248">
        <f>IF(Foglio2!$J$3=Foglio2!$E$5,'Assistenti_Tecnici 2^ Pos.Ec.'!K226,IF(Foglio2!$J$3=Foglio2!$E$6,'Assistenti_Amm.vo 2^ Pos.Ec.'!K226,0))</f>
        <v>0</v>
      </c>
      <c r="N226" s="250">
        <f>IF(Foglio2!$J$3=Foglio2!$E$5,'Assistenti_Tecnici 2^ Pos.Ec.'!L226,IF(Foglio2!$J$3=Foglio2!$E$6,'Assistenti_Amm.vo 2^ Pos.Ec.'!L226,0))</f>
        <v>0</v>
      </c>
      <c r="O226" s="251"/>
      <c r="P226" s="252">
        <f>IF(Foglio2!$J$3=Foglio2!$E$5,'Assistenti_Tecnici 2^ Pos.Ec.'!N226,IF(Foglio2!$J$3=Foglio2!$E$6,'Assistenti_Amm.vo 2^ Pos.Ec.'!N226,0))</f>
        <v>0</v>
      </c>
      <c r="Q226" s="252">
        <f>IF(Foglio2!$J$3=Foglio2!$E$5,'Assistenti_Tecnici 2^ Pos.Ec.'!O226,IF(Foglio2!$J$3=Foglio2!$E$6,'Assistenti_Amm.vo 2^ Pos.Ec.'!O226,0))</f>
        <v>0</v>
      </c>
      <c r="R226" s="252">
        <f>IF(Foglio2!$J$3=Foglio2!$E$5,'Assistenti_Tecnici 2^ Pos.Ec.'!P226,IF(Foglio2!$J$3=Foglio2!$E$6,'Assistenti_Amm.vo 2^ Pos.Ec.'!P226,0))</f>
        <v>0</v>
      </c>
      <c r="S226" s="252">
        <f>IF(Foglio2!$J$3=Foglio2!$E$5,'Assistenti_Tecnici 2^ Pos.Ec.'!Q226,IF(Foglio2!$J$3=Foglio2!$E$6,'Assistenti_Amm.vo 2^ Pos.Ec.'!Q226,0))</f>
        <v>0</v>
      </c>
      <c r="T226" s="252">
        <f>IF(Foglio2!$J$3=Foglio2!$E$5,'Assistenti_Tecnici 2^ Pos.Ec.'!R226,IF(Foglio2!$J$3=Foglio2!$E$6,'Assistenti_Amm.vo 2^ Pos.Ec.'!R226,0))</f>
        <v>0</v>
      </c>
      <c r="U226" s="252">
        <f t="shared" ref="U226" si="555">(P226)/12*0.8</f>
        <v>0</v>
      </c>
      <c r="V226" s="252">
        <f t="shared" ref="V226" si="556">(P226+R226)/12*0.8</f>
        <v>0</v>
      </c>
      <c r="W226" s="253" t="str">
        <f t="shared" ref="W226" si="557">"Fascia Da "&amp;F226&amp;" a "&amp;F227&amp;" Decorrenza "&amp;DAY(C220)&amp;"/"&amp;MONTH(C220)&amp;"/"&amp;YEAR(C220)</f>
        <v>Fascia Da 21 a 27 Decorrenza 1/1/2020</v>
      </c>
    </row>
    <row r="227" spans="1:23" ht="9" customHeight="1" x14ac:dyDescent="0.2">
      <c r="B227" s="245">
        <f t="shared" si="366"/>
        <v>43838</v>
      </c>
      <c r="C227" s="498"/>
      <c r="D227" s="498"/>
      <c r="E227" s="254" t="s">
        <v>4</v>
      </c>
      <c r="F227" s="255">
        <v>27</v>
      </c>
      <c r="G227" s="267">
        <f t="shared" ref="G227:N227" si="558">G226*1936.27</f>
        <v>0</v>
      </c>
      <c r="H227" s="256">
        <f t="shared" si="558"/>
        <v>0</v>
      </c>
      <c r="I227" s="256">
        <f t="shared" si="558"/>
        <v>0</v>
      </c>
      <c r="J227" s="267">
        <f t="shared" si="558"/>
        <v>0</v>
      </c>
      <c r="K227" s="267">
        <f t="shared" si="558"/>
        <v>0</v>
      </c>
      <c r="L227" s="257">
        <f t="shared" si="558"/>
        <v>0</v>
      </c>
      <c r="M227" s="267">
        <f t="shared" si="558"/>
        <v>0</v>
      </c>
      <c r="N227" s="267">
        <f t="shared" si="558"/>
        <v>0</v>
      </c>
      <c r="O227" s="183"/>
      <c r="P227" s="184">
        <f t="shared" ref="P227:V227" si="559">P226*1936.27</f>
        <v>0</v>
      </c>
      <c r="Q227" s="184">
        <f t="shared" si="559"/>
        <v>0</v>
      </c>
      <c r="R227" s="184">
        <f t="shared" si="559"/>
        <v>0</v>
      </c>
      <c r="S227" s="184">
        <f t="shared" si="559"/>
        <v>0</v>
      </c>
      <c r="T227" s="184">
        <f t="shared" si="559"/>
        <v>0</v>
      </c>
      <c r="U227" s="184">
        <f t="shared" si="559"/>
        <v>0</v>
      </c>
      <c r="V227" s="184">
        <f t="shared" si="559"/>
        <v>0</v>
      </c>
    </row>
    <row r="228" spans="1:23" ht="12.75" customHeight="1" x14ac:dyDescent="0.2">
      <c r="A228" s="104">
        <f>IF(Foglio2!$J$7=1,TRUNC(V228,0),TRUNC(U228,0))</f>
        <v>0</v>
      </c>
      <c r="B228" s="245">
        <f t="shared" si="366"/>
        <v>43839</v>
      </c>
      <c r="C228" s="498"/>
      <c r="D228" s="498"/>
      <c r="E228" s="259" t="s">
        <v>3</v>
      </c>
      <c r="F228" s="260">
        <v>28</v>
      </c>
      <c r="G228" s="248">
        <f>IF(Foglio2!$J$3=Foglio2!$E$5,'Assistenti_Tecnici 2^ Pos.Ec.'!E228,IF(Foglio2!$J$3=Foglio2!$E$6,'Assistenti_Amm.vo 2^ Pos.Ec.'!E228,0))</f>
        <v>0</v>
      </c>
      <c r="H228" s="248">
        <f>IF(Foglio2!$J$3=Foglio2!$E$5,'Assistenti_Tecnici 2^ Pos.Ec.'!F228,IF(Foglio2!$J$3=Foglio2!$E$6,'Assistenti_Amm.vo 2^ Pos.Ec.'!F228,0))</f>
        <v>0</v>
      </c>
      <c r="I228" s="248">
        <f>IF(Foglio2!$J$3=Foglio2!$E$5,'Assistenti_Tecnici 2^ Pos.Ec.'!G228,IF(Foglio2!$J$3=Foglio2!$E$6,'Assistenti_Amm.vo 2^ Pos.Ec.'!G228,0))</f>
        <v>0</v>
      </c>
      <c r="J228" s="248">
        <f>IF(Foglio2!$J$3=Foglio2!$E$5,'Assistenti_Tecnici 2^ Pos.Ec.'!H228,IF(Foglio2!$J$3=Foglio2!$E$6,'Assistenti_Amm.vo 2^ Pos.Ec.'!H228,0))</f>
        <v>0</v>
      </c>
      <c r="K228" s="248">
        <f>IF(Foglio2!$J$3=Foglio2!$E$5,'Assistenti_Tecnici 2^ Pos.Ec.'!I228,IF(Foglio2!$J$3=Foglio2!$E$6,'Assistenti_Amm.vo 2^ Pos.Ec.'!I228,0))</f>
        <v>0</v>
      </c>
      <c r="L228" s="248">
        <f>IF(Foglio2!$J$3=Foglio2!$E$5,'Assistenti_Tecnici 2^ Pos.Ec.'!J228,IF(Foglio2!$J$3=Foglio2!$E$6,'Assistenti_Amm.vo 2^ Pos.Ec.'!J228,0))</f>
        <v>0</v>
      </c>
      <c r="M228" s="248">
        <f>IF(Foglio2!$J$3=Foglio2!$E$5,'Assistenti_Tecnici 2^ Pos.Ec.'!K228,IF(Foglio2!$J$3=Foglio2!$E$6,'Assistenti_Amm.vo 2^ Pos.Ec.'!K228,0))</f>
        <v>0</v>
      </c>
      <c r="N228" s="250">
        <f>IF(Foglio2!$J$3=Foglio2!$E$5,'Assistenti_Tecnici 2^ Pos.Ec.'!L228,IF(Foglio2!$J$3=Foglio2!$E$6,'Assistenti_Amm.vo 2^ Pos.Ec.'!L228,0))</f>
        <v>0</v>
      </c>
      <c r="O228" s="251"/>
      <c r="P228" s="252">
        <f>IF(Foglio2!$J$3=Foglio2!$E$5,'Assistenti_Tecnici 2^ Pos.Ec.'!N228,IF(Foglio2!$J$3=Foglio2!$E$6,'Assistenti_Amm.vo 2^ Pos.Ec.'!N228,0))</f>
        <v>0</v>
      </c>
      <c r="Q228" s="252">
        <f>IF(Foglio2!$J$3=Foglio2!$E$5,'Assistenti_Tecnici 2^ Pos.Ec.'!O228,IF(Foglio2!$J$3=Foglio2!$E$6,'Assistenti_Amm.vo 2^ Pos.Ec.'!O228,0))</f>
        <v>0</v>
      </c>
      <c r="R228" s="252">
        <f>IF(Foglio2!$J$3=Foglio2!$E$5,'Assistenti_Tecnici 2^ Pos.Ec.'!P228,IF(Foglio2!$J$3=Foglio2!$E$6,'Assistenti_Amm.vo 2^ Pos.Ec.'!P228,0))</f>
        <v>0</v>
      </c>
      <c r="S228" s="252">
        <f>IF(Foglio2!$J$3=Foglio2!$E$5,'Assistenti_Tecnici 2^ Pos.Ec.'!Q228,IF(Foglio2!$J$3=Foglio2!$E$6,'Assistenti_Amm.vo 2^ Pos.Ec.'!Q228,0))</f>
        <v>0</v>
      </c>
      <c r="T228" s="252">
        <f>IF(Foglio2!$J$3=Foglio2!$E$5,'Assistenti_Tecnici 2^ Pos.Ec.'!R228,IF(Foglio2!$J$3=Foglio2!$E$6,'Assistenti_Amm.vo 2^ Pos.Ec.'!R228,0))</f>
        <v>0</v>
      </c>
      <c r="U228" s="252">
        <f t="shared" ref="U228" si="560">(P228)/12*0.8</f>
        <v>0</v>
      </c>
      <c r="V228" s="252">
        <f t="shared" ref="V228" si="561">(P228+R228)/12*0.8</f>
        <v>0</v>
      </c>
      <c r="W228" s="253" t="str">
        <f t="shared" ref="W228" si="562">"Fascia Da "&amp;F228&amp;" a "&amp;F229&amp;" Decorrenza "&amp;DAY(C220)&amp;"/"&amp;MONTH(C220)&amp;"/"&amp;YEAR(C220)</f>
        <v>Fascia Da 28 a 34 Decorrenza 1/1/2020</v>
      </c>
    </row>
    <row r="229" spans="1:23" ht="9" customHeight="1" x14ac:dyDescent="0.2">
      <c r="B229" s="245">
        <f t="shared" si="366"/>
        <v>43840</v>
      </c>
      <c r="C229" s="498"/>
      <c r="D229" s="498"/>
      <c r="E229" s="254" t="s">
        <v>4</v>
      </c>
      <c r="F229" s="255">
        <v>34</v>
      </c>
      <c r="G229" s="267">
        <f t="shared" ref="G229:N229" si="563">G228*1936.27</f>
        <v>0</v>
      </c>
      <c r="H229" s="256">
        <f t="shared" si="563"/>
        <v>0</v>
      </c>
      <c r="I229" s="256">
        <f t="shared" si="563"/>
        <v>0</v>
      </c>
      <c r="J229" s="267">
        <f t="shared" si="563"/>
        <v>0</v>
      </c>
      <c r="K229" s="267">
        <f t="shared" si="563"/>
        <v>0</v>
      </c>
      <c r="L229" s="257">
        <f t="shared" si="563"/>
        <v>0</v>
      </c>
      <c r="M229" s="267">
        <f t="shared" si="563"/>
        <v>0</v>
      </c>
      <c r="N229" s="267">
        <f t="shared" si="563"/>
        <v>0</v>
      </c>
      <c r="O229" s="183"/>
      <c r="P229" s="184">
        <f t="shared" ref="P229:V229" si="564">P228*1936.27</f>
        <v>0</v>
      </c>
      <c r="Q229" s="184">
        <f t="shared" si="564"/>
        <v>0</v>
      </c>
      <c r="R229" s="184">
        <f t="shared" si="564"/>
        <v>0</v>
      </c>
      <c r="S229" s="184">
        <f t="shared" si="564"/>
        <v>0</v>
      </c>
      <c r="T229" s="184">
        <f t="shared" si="564"/>
        <v>0</v>
      </c>
      <c r="U229" s="184">
        <f t="shared" si="564"/>
        <v>0</v>
      </c>
      <c r="V229" s="184">
        <f t="shared" si="564"/>
        <v>0</v>
      </c>
    </row>
    <row r="230" spans="1:23" ht="12.75" customHeight="1" x14ac:dyDescent="0.2">
      <c r="A230" s="104">
        <f>IF(Foglio2!$J$7=1,TRUNC(V230,0),TRUNC(U230,0))</f>
        <v>0</v>
      </c>
      <c r="B230" s="245">
        <f t="shared" si="366"/>
        <v>43841</v>
      </c>
      <c r="C230" s="498"/>
      <c r="D230" s="498"/>
      <c r="E230" s="259" t="s">
        <v>3</v>
      </c>
      <c r="F230" s="260">
        <v>35</v>
      </c>
      <c r="G230" s="248">
        <f>IF(Foglio2!$J$3=Foglio2!$E$5,'Assistenti_Tecnici 2^ Pos.Ec.'!E230,IF(Foglio2!$J$3=Foglio2!$E$6,'Assistenti_Amm.vo 2^ Pos.Ec.'!E230,0))</f>
        <v>0</v>
      </c>
      <c r="H230" s="248">
        <f>IF(Foglio2!$J$3=Foglio2!$E$5,'Assistenti_Tecnici 2^ Pos.Ec.'!F230,IF(Foglio2!$J$3=Foglio2!$E$6,'Assistenti_Amm.vo 2^ Pos.Ec.'!F230,0))</f>
        <v>0</v>
      </c>
      <c r="I230" s="248">
        <f>IF(Foglio2!$J$3=Foglio2!$E$5,'Assistenti_Tecnici 2^ Pos.Ec.'!G230,IF(Foglio2!$J$3=Foglio2!$E$6,'Assistenti_Amm.vo 2^ Pos.Ec.'!G230,0))</f>
        <v>0</v>
      </c>
      <c r="J230" s="248">
        <f>IF(Foglio2!$J$3=Foglio2!$E$5,'Assistenti_Tecnici 2^ Pos.Ec.'!H230,IF(Foglio2!$J$3=Foglio2!$E$6,'Assistenti_Amm.vo 2^ Pos.Ec.'!H230,0))</f>
        <v>0</v>
      </c>
      <c r="K230" s="248">
        <f>IF(Foglio2!$J$3=Foglio2!$E$5,'Assistenti_Tecnici 2^ Pos.Ec.'!I230,IF(Foglio2!$J$3=Foglio2!$E$6,'Assistenti_Amm.vo 2^ Pos.Ec.'!I230,0))</f>
        <v>0</v>
      </c>
      <c r="L230" s="248">
        <f>IF(Foglio2!$J$3=Foglio2!$E$5,'Assistenti_Tecnici 2^ Pos.Ec.'!J230,IF(Foglio2!$J$3=Foglio2!$E$6,'Assistenti_Amm.vo 2^ Pos.Ec.'!J230,0))</f>
        <v>0</v>
      </c>
      <c r="M230" s="248">
        <f>IF(Foglio2!$J$3=Foglio2!$E$5,'Assistenti_Tecnici 2^ Pos.Ec.'!K230,IF(Foglio2!$J$3=Foglio2!$E$6,'Assistenti_Amm.vo 2^ Pos.Ec.'!K230,0))</f>
        <v>0</v>
      </c>
      <c r="N230" s="250">
        <f>IF(Foglio2!$J$3=Foglio2!$E$5,'Assistenti_Tecnici 2^ Pos.Ec.'!L230,IF(Foglio2!$J$3=Foglio2!$E$6,'Assistenti_Amm.vo 2^ Pos.Ec.'!L230,0))</f>
        <v>0</v>
      </c>
      <c r="O230" s="251"/>
      <c r="P230" s="252">
        <f>IF(Foglio2!$J$3=Foglio2!$E$5,'Assistenti_Tecnici 2^ Pos.Ec.'!N230,IF(Foglio2!$J$3=Foglio2!$E$6,'Assistenti_Amm.vo 2^ Pos.Ec.'!N230,0))</f>
        <v>0</v>
      </c>
      <c r="Q230" s="252">
        <f>IF(Foglio2!$J$3=Foglio2!$E$5,'Assistenti_Tecnici 2^ Pos.Ec.'!O230,IF(Foglio2!$J$3=Foglio2!$E$6,'Assistenti_Amm.vo 2^ Pos.Ec.'!O230,0))</f>
        <v>0</v>
      </c>
      <c r="R230" s="252">
        <f>IF(Foglio2!$J$3=Foglio2!$E$5,'Assistenti_Tecnici 2^ Pos.Ec.'!P230,IF(Foglio2!$J$3=Foglio2!$E$6,'Assistenti_Amm.vo 2^ Pos.Ec.'!P230,0))</f>
        <v>0</v>
      </c>
      <c r="S230" s="252">
        <f>IF(Foglio2!$J$3=Foglio2!$E$5,'Assistenti_Tecnici 2^ Pos.Ec.'!Q230,IF(Foglio2!$J$3=Foglio2!$E$6,'Assistenti_Amm.vo 2^ Pos.Ec.'!Q230,0))</f>
        <v>0</v>
      </c>
      <c r="T230" s="252">
        <f>IF(Foglio2!$J$3=Foglio2!$E$5,'Assistenti_Tecnici 2^ Pos.Ec.'!R230,IF(Foglio2!$J$3=Foglio2!$E$6,'Assistenti_Amm.vo 2^ Pos.Ec.'!R230,0))</f>
        <v>0</v>
      </c>
      <c r="U230" s="252">
        <f t="shared" ref="U230" si="565">(P230)/12*0.8</f>
        <v>0</v>
      </c>
      <c r="V230" s="252">
        <f t="shared" ref="V230" si="566">(P230+R230)/12*0.8</f>
        <v>0</v>
      </c>
      <c r="W230" s="253" t="str">
        <f t="shared" ref="W230" si="567">"Fascia Da "&amp;F230&amp;" a "&amp;F231&amp;" Decorrenza "&amp;DAY(C220)&amp;"/"&amp;MONTH(C220)&amp;"/"&amp;YEAR(C220)</f>
        <v>Fascia Da 35 a  Decorrenza 1/1/2020</v>
      </c>
    </row>
    <row r="231" spans="1:23" ht="9" customHeight="1" x14ac:dyDescent="0.2">
      <c r="B231" s="245">
        <f t="shared" si="366"/>
        <v>43842</v>
      </c>
      <c r="C231" s="499"/>
      <c r="D231" s="499"/>
      <c r="E231" s="264" t="s">
        <v>4</v>
      </c>
      <c r="F231" s="265"/>
      <c r="G231" s="267">
        <f t="shared" ref="G231:N231" si="568">G230*1936.27</f>
        <v>0</v>
      </c>
      <c r="H231" s="267">
        <f t="shared" si="568"/>
        <v>0</v>
      </c>
      <c r="I231" s="267">
        <f t="shared" si="568"/>
        <v>0</v>
      </c>
      <c r="J231" s="267">
        <f t="shared" si="568"/>
        <v>0</v>
      </c>
      <c r="K231" s="267">
        <f t="shared" si="568"/>
        <v>0</v>
      </c>
      <c r="L231" s="267">
        <f t="shared" si="568"/>
        <v>0</v>
      </c>
      <c r="M231" s="267">
        <f t="shared" si="568"/>
        <v>0</v>
      </c>
      <c r="N231" s="267">
        <f t="shared" si="568"/>
        <v>0</v>
      </c>
      <c r="O231" s="183"/>
      <c r="P231" s="269">
        <f t="shared" ref="P231:V231" si="569">P230*1936.27</f>
        <v>0</v>
      </c>
      <c r="Q231" s="269">
        <f t="shared" si="569"/>
        <v>0</v>
      </c>
      <c r="R231" s="269">
        <f t="shared" si="569"/>
        <v>0</v>
      </c>
      <c r="S231" s="269">
        <f t="shared" si="569"/>
        <v>0</v>
      </c>
      <c r="T231" s="184">
        <f t="shared" si="569"/>
        <v>0</v>
      </c>
      <c r="U231" s="184">
        <f t="shared" si="569"/>
        <v>0</v>
      </c>
      <c r="V231" s="184">
        <f t="shared" si="569"/>
        <v>0</v>
      </c>
    </row>
    <row r="232" spans="1:23" ht="12.75" customHeight="1" x14ac:dyDescent="0.2">
      <c r="A232" s="104">
        <f>IF(Foglio2!$J$7=1,TRUNC(V232,0),TRUNC(U232,0))</f>
        <v>0</v>
      </c>
      <c r="B232" s="245">
        <f t="shared" ref="B232" si="570">C234</f>
        <v>44197</v>
      </c>
      <c r="C232" s="492">
        <f>D220+1</f>
        <v>44197</v>
      </c>
      <c r="D232" s="492">
        <v>44561</v>
      </c>
      <c r="E232" s="246" t="s">
        <v>3</v>
      </c>
      <c r="F232" s="247">
        <v>0</v>
      </c>
      <c r="G232" s="248">
        <f>IF(Foglio2!$J$3=Foglio2!$E$5,'Assistenti_Tecnici 2^ Pos.Ec.'!E232,IF(Foglio2!$J$3=Foglio2!$E$6,'Assistenti_Amm.vo 2^ Pos.Ec.'!E232,0))</f>
        <v>0</v>
      </c>
      <c r="H232" s="248">
        <f>IF(Foglio2!$J$3=Foglio2!$E$5,'Assistenti_Tecnici 2^ Pos.Ec.'!F232,IF(Foglio2!$J$3=Foglio2!$E$6,'Assistenti_Amm.vo 2^ Pos.Ec.'!F232,0))</f>
        <v>0</v>
      </c>
      <c r="I232" s="248">
        <f>IF(Foglio2!$J$3=Foglio2!$E$5,'Assistenti_Tecnici 2^ Pos.Ec.'!G232,IF(Foglio2!$J$3=Foglio2!$E$6,'Assistenti_Amm.vo 2^ Pos.Ec.'!G232,0))</f>
        <v>0</v>
      </c>
      <c r="J232" s="248">
        <f>IF(Foglio2!$J$3=Foglio2!$E$5,'Assistenti_Tecnici 2^ Pos.Ec.'!H232,IF(Foglio2!$J$3=Foglio2!$E$6,'Assistenti_Amm.vo 2^ Pos.Ec.'!H232,0))</f>
        <v>0</v>
      </c>
      <c r="K232" s="248">
        <f>IF(Foglio2!$J$3=Foglio2!$E$5,'Assistenti_Tecnici 2^ Pos.Ec.'!I232,IF(Foglio2!$J$3=Foglio2!$E$6,'Assistenti_Amm.vo 2^ Pos.Ec.'!I232,0))</f>
        <v>0</v>
      </c>
      <c r="L232" s="248">
        <f>IF(Foglio2!$J$3=Foglio2!$E$5,'Assistenti_Tecnici 2^ Pos.Ec.'!J232,IF(Foglio2!$J$3=Foglio2!$E$6,'Assistenti_Amm.vo 2^ Pos.Ec.'!J232,0))</f>
        <v>0</v>
      </c>
      <c r="M232" s="248">
        <f>IF(Foglio2!$J$3=Foglio2!$E$5,'Assistenti_Tecnici 2^ Pos.Ec.'!K232,IF(Foglio2!$J$3=Foglio2!$E$6,'Assistenti_Amm.vo 2^ Pos.Ec.'!K232,0))</f>
        <v>0</v>
      </c>
      <c r="N232" s="250">
        <f>IF(Foglio2!$J$3=Foglio2!$E$5,'Assistenti_Tecnici 2^ Pos.Ec.'!L232,IF(Foglio2!$J$3=Foglio2!$E$6,'Assistenti_Amm.vo 2^ Pos.Ec.'!L232,0))</f>
        <v>0</v>
      </c>
      <c r="O232" s="251"/>
      <c r="P232" s="252">
        <f>IF(Foglio2!$J$3=Foglio2!$E$5,'Assistenti_Tecnici 2^ Pos.Ec.'!N232,IF(Foglio2!$J$3=Foglio2!$E$6,'Assistenti_Amm.vo 2^ Pos.Ec.'!N232,0))</f>
        <v>0</v>
      </c>
      <c r="Q232" s="252">
        <f>IF(Foglio2!$J$3=Foglio2!$E$5,'Assistenti_Tecnici 2^ Pos.Ec.'!O232,IF(Foglio2!$J$3=Foglio2!$E$6,'Assistenti_Amm.vo 2^ Pos.Ec.'!O232,0))</f>
        <v>0</v>
      </c>
      <c r="R232" s="252">
        <f>IF(Foglio2!$J$3=Foglio2!$E$5,'Assistenti_Tecnici 2^ Pos.Ec.'!P232,IF(Foglio2!$J$3=Foglio2!$E$6,'Assistenti_Amm.vo 2^ Pos.Ec.'!P232,0))</f>
        <v>0</v>
      </c>
      <c r="S232" s="252">
        <f>IF(Foglio2!$J$3=Foglio2!$E$5,'Assistenti_Tecnici 2^ Pos.Ec.'!Q232,IF(Foglio2!$J$3=Foglio2!$E$6,'Assistenti_Amm.vo 2^ Pos.Ec.'!Q232,0))</f>
        <v>0</v>
      </c>
      <c r="T232" s="252">
        <f>IF(Foglio2!$J$3=Foglio2!$E$5,'Assistenti_Tecnici 2^ Pos.Ec.'!R232,IF(Foglio2!$J$3=Foglio2!$E$6,'Assistenti_Amm.vo 2^ Pos.Ec.'!R232,0))</f>
        <v>0</v>
      </c>
      <c r="U232" s="252">
        <f t="shared" ref="U232" si="571">(P232)/12*0.8</f>
        <v>0</v>
      </c>
      <c r="V232" s="252">
        <f t="shared" ref="V232" si="572">(P232+R232)/12*0.8</f>
        <v>0</v>
      </c>
      <c r="W232" s="253" t="str">
        <f t="shared" ref="W232" si="573">"Fascia Da "&amp;F232&amp;" a "&amp;F233&amp;" Decorrenza "&amp;DAY(C232)&amp;"/"&amp;MONTH(C232)&amp;"/"&amp;YEAR(C232)</f>
        <v>Fascia Da 0 a 8 Decorrenza 1/1/2021</v>
      </c>
    </row>
    <row r="233" spans="1:23" ht="9" customHeight="1" x14ac:dyDescent="0.2">
      <c r="B233" s="245">
        <f t="shared" si="366"/>
        <v>44198</v>
      </c>
      <c r="C233" s="493"/>
      <c r="D233" s="493"/>
      <c r="E233" s="254" t="s">
        <v>4</v>
      </c>
      <c r="F233" s="255">
        <v>8</v>
      </c>
      <c r="G233" s="267">
        <f t="shared" ref="G233:N233" si="574">G232*1936.27</f>
        <v>0</v>
      </c>
      <c r="H233" s="256">
        <f t="shared" si="574"/>
        <v>0</v>
      </c>
      <c r="I233" s="256">
        <f t="shared" si="574"/>
        <v>0</v>
      </c>
      <c r="J233" s="267">
        <f t="shared" si="574"/>
        <v>0</v>
      </c>
      <c r="K233" s="267">
        <f t="shared" si="574"/>
        <v>0</v>
      </c>
      <c r="L233" s="257">
        <f t="shared" si="574"/>
        <v>0</v>
      </c>
      <c r="M233" s="267">
        <f t="shared" si="574"/>
        <v>0</v>
      </c>
      <c r="N233" s="267">
        <f t="shared" si="574"/>
        <v>0</v>
      </c>
      <c r="O233" s="183"/>
      <c r="P233" s="184">
        <f t="shared" ref="P233:V233" si="575">P232*1936.27</f>
        <v>0</v>
      </c>
      <c r="Q233" s="184">
        <f t="shared" si="575"/>
        <v>0</v>
      </c>
      <c r="R233" s="184">
        <f t="shared" si="575"/>
        <v>0</v>
      </c>
      <c r="S233" s="184">
        <f t="shared" si="575"/>
        <v>0</v>
      </c>
      <c r="T233" s="184">
        <f t="shared" si="575"/>
        <v>0</v>
      </c>
      <c r="U233" s="184">
        <f t="shared" si="575"/>
        <v>0</v>
      </c>
      <c r="V233" s="184">
        <f t="shared" si="575"/>
        <v>0</v>
      </c>
    </row>
    <row r="234" spans="1:23" ht="12.75" customHeight="1" x14ac:dyDescent="0.2">
      <c r="A234" s="104">
        <f>IF(Foglio2!$J$7=1,TRUNC(V234,0),TRUNC(U234,0))</f>
        <v>0</v>
      </c>
      <c r="B234" s="245">
        <f t="shared" si="366"/>
        <v>44199</v>
      </c>
      <c r="C234" s="494">
        <f>C232</f>
        <v>44197</v>
      </c>
      <c r="D234" s="494">
        <f>D232</f>
        <v>44561</v>
      </c>
      <c r="E234" s="259" t="s">
        <v>3</v>
      </c>
      <c r="F234" s="260">
        <v>9</v>
      </c>
      <c r="G234" s="248">
        <f>IF(Foglio2!$J$3=Foglio2!$E$5,'Assistenti_Tecnici 2^ Pos.Ec.'!E234,IF(Foglio2!$J$3=Foglio2!$E$6,'Assistenti_Amm.vo 2^ Pos.Ec.'!E234,0))</f>
        <v>0</v>
      </c>
      <c r="H234" s="248">
        <f>IF(Foglio2!$J$3=Foglio2!$E$5,'Assistenti_Tecnici 2^ Pos.Ec.'!F234,IF(Foglio2!$J$3=Foglio2!$E$6,'Assistenti_Amm.vo 2^ Pos.Ec.'!F234,0))</f>
        <v>0</v>
      </c>
      <c r="I234" s="248">
        <f>IF(Foglio2!$J$3=Foglio2!$E$5,'Assistenti_Tecnici 2^ Pos.Ec.'!G234,IF(Foglio2!$J$3=Foglio2!$E$6,'Assistenti_Amm.vo 2^ Pos.Ec.'!G234,0))</f>
        <v>0</v>
      </c>
      <c r="J234" s="248">
        <f>IF(Foglio2!$J$3=Foglio2!$E$5,'Assistenti_Tecnici 2^ Pos.Ec.'!H234,IF(Foglio2!$J$3=Foglio2!$E$6,'Assistenti_Amm.vo 2^ Pos.Ec.'!H234,0))</f>
        <v>0</v>
      </c>
      <c r="K234" s="248">
        <f>IF(Foglio2!$J$3=Foglio2!$E$5,'Assistenti_Tecnici 2^ Pos.Ec.'!I234,IF(Foglio2!$J$3=Foglio2!$E$6,'Assistenti_Amm.vo 2^ Pos.Ec.'!I234,0))</f>
        <v>0</v>
      </c>
      <c r="L234" s="248">
        <f>IF(Foglio2!$J$3=Foglio2!$E$5,'Assistenti_Tecnici 2^ Pos.Ec.'!J234,IF(Foglio2!$J$3=Foglio2!$E$6,'Assistenti_Amm.vo 2^ Pos.Ec.'!J234,0))</f>
        <v>0</v>
      </c>
      <c r="M234" s="248">
        <f>IF(Foglio2!$J$3=Foglio2!$E$5,'Assistenti_Tecnici 2^ Pos.Ec.'!K234,IF(Foglio2!$J$3=Foglio2!$E$6,'Assistenti_Amm.vo 2^ Pos.Ec.'!K234,0))</f>
        <v>0</v>
      </c>
      <c r="N234" s="250">
        <f>IF(Foglio2!$J$3=Foglio2!$E$5,'Assistenti_Tecnici 2^ Pos.Ec.'!L234,IF(Foglio2!$J$3=Foglio2!$E$6,'Assistenti_Amm.vo 2^ Pos.Ec.'!L234,0))</f>
        <v>0</v>
      </c>
      <c r="O234" s="251"/>
      <c r="P234" s="252">
        <f>IF(Foglio2!$J$3=Foglio2!$E$5,'Assistenti_Tecnici 2^ Pos.Ec.'!N234,IF(Foglio2!$J$3=Foglio2!$E$6,'Assistenti_Amm.vo 2^ Pos.Ec.'!N234,0))</f>
        <v>0</v>
      </c>
      <c r="Q234" s="252">
        <f>IF(Foglio2!$J$3=Foglio2!$E$5,'Assistenti_Tecnici 2^ Pos.Ec.'!O234,IF(Foglio2!$J$3=Foglio2!$E$6,'Assistenti_Amm.vo 2^ Pos.Ec.'!O234,0))</f>
        <v>0</v>
      </c>
      <c r="R234" s="252">
        <f>IF(Foglio2!$J$3=Foglio2!$E$5,'Assistenti_Tecnici 2^ Pos.Ec.'!P234,IF(Foglio2!$J$3=Foglio2!$E$6,'Assistenti_Amm.vo 2^ Pos.Ec.'!P234,0))</f>
        <v>0</v>
      </c>
      <c r="S234" s="252">
        <f>IF(Foglio2!$J$3=Foglio2!$E$5,'Assistenti_Tecnici 2^ Pos.Ec.'!Q234,IF(Foglio2!$J$3=Foglio2!$E$6,'Assistenti_Amm.vo 2^ Pos.Ec.'!Q234,0))</f>
        <v>0</v>
      </c>
      <c r="T234" s="252">
        <f>IF(Foglio2!$J$3=Foglio2!$E$5,'Assistenti_Tecnici 2^ Pos.Ec.'!R234,IF(Foglio2!$J$3=Foglio2!$E$6,'Assistenti_Amm.vo 2^ Pos.Ec.'!R234,0))</f>
        <v>0</v>
      </c>
      <c r="U234" s="252">
        <f t="shared" ref="U234" si="576">(P234)/12*0.8</f>
        <v>0</v>
      </c>
      <c r="V234" s="252">
        <f t="shared" ref="V234" si="577">(P234+R234)/12*0.8</f>
        <v>0</v>
      </c>
      <c r="W234" s="253" t="str">
        <f t="shared" ref="W234" si="578">"Fascia Da "&amp;F234&amp;" a "&amp;F235&amp;" Decorrenza "&amp;DAY(C232)&amp;"/"&amp;MONTH(C232)&amp;"/"&amp;YEAR(C232)</f>
        <v>Fascia Da 9 a 14 Decorrenza 1/1/2021</v>
      </c>
    </row>
    <row r="235" spans="1:23" ht="9" customHeight="1" x14ac:dyDescent="0.2">
      <c r="B235" s="245">
        <f t="shared" ref="B235:B279" si="579">B234+1</f>
        <v>44200</v>
      </c>
      <c r="C235" s="494"/>
      <c r="D235" s="494"/>
      <c r="E235" s="254" t="s">
        <v>4</v>
      </c>
      <c r="F235" s="255">
        <v>14</v>
      </c>
      <c r="G235" s="267">
        <f t="shared" ref="G235:N235" si="580">G234*1936.27</f>
        <v>0</v>
      </c>
      <c r="H235" s="256">
        <f t="shared" si="580"/>
        <v>0</v>
      </c>
      <c r="I235" s="256">
        <f t="shared" si="580"/>
        <v>0</v>
      </c>
      <c r="J235" s="267">
        <f t="shared" si="580"/>
        <v>0</v>
      </c>
      <c r="K235" s="267">
        <f t="shared" si="580"/>
        <v>0</v>
      </c>
      <c r="L235" s="257">
        <f t="shared" si="580"/>
        <v>0</v>
      </c>
      <c r="M235" s="267">
        <f t="shared" si="580"/>
        <v>0</v>
      </c>
      <c r="N235" s="267">
        <f t="shared" si="580"/>
        <v>0</v>
      </c>
      <c r="O235" s="183"/>
      <c r="P235" s="184">
        <f t="shared" ref="P235:V235" si="581">P234*1936.27</f>
        <v>0</v>
      </c>
      <c r="Q235" s="184">
        <f t="shared" si="581"/>
        <v>0</v>
      </c>
      <c r="R235" s="184">
        <f t="shared" si="581"/>
        <v>0</v>
      </c>
      <c r="S235" s="184">
        <f t="shared" si="581"/>
        <v>0</v>
      </c>
      <c r="T235" s="184">
        <f t="shared" si="581"/>
        <v>0</v>
      </c>
      <c r="U235" s="184">
        <f t="shared" si="581"/>
        <v>0</v>
      </c>
      <c r="V235" s="184">
        <f t="shared" si="581"/>
        <v>0</v>
      </c>
    </row>
    <row r="236" spans="1:23" ht="12.75" customHeight="1" x14ac:dyDescent="0.2">
      <c r="A236" s="104">
        <f>IF(Foglio2!$J$7=1,TRUNC(V236,0),TRUNC(U236,0))</f>
        <v>0</v>
      </c>
      <c r="B236" s="245">
        <f t="shared" si="579"/>
        <v>44201</v>
      </c>
      <c r="C236" s="494"/>
      <c r="D236" s="494"/>
      <c r="E236" s="259" t="s">
        <v>3</v>
      </c>
      <c r="F236" s="260">
        <v>15</v>
      </c>
      <c r="G236" s="248">
        <f>IF(Foglio2!$J$3=Foglio2!$E$5,'Assistenti_Tecnici 2^ Pos.Ec.'!E236,IF(Foglio2!$J$3=Foglio2!$E$6,'Assistenti_Amm.vo 2^ Pos.Ec.'!E236,0))</f>
        <v>0</v>
      </c>
      <c r="H236" s="248">
        <f>IF(Foglio2!$J$3=Foglio2!$E$5,'Assistenti_Tecnici 2^ Pos.Ec.'!F236,IF(Foglio2!$J$3=Foglio2!$E$6,'Assistenti_Amm.vo 2^ Pos.Ec.'!F236,0))</f>
        <v>0</v>
      </c>
      <c r="I236" s="248">
        <f>IF(Foglio2!$J$3=Foglio2!$E$5,'Assistenti_Tecnici 2^ Pos.Ec.'!G236,IF(Foglio2!$J$3=Foglio2!$E$6,'Assistenti_Amm.vo 2^ Pos.Ec.'!G236,0))</f>
        <v>0</v>
      </c>
      <c r="J236" s="248">
        <f>IF(Foglio2!$J$3=Foglio2!$E$5,'Assistenti_Tecnici 2^ Pos.Ec.'!H236,IF(Foglio2!$J$3=Foglio2!$E$6,'Assistenti_Amm.vo 2^ Pos.Ec.'!H236,0))</f>
        <v>0</v>
      </c>
      <c r="K236" s="248">
        <f>IF(Foglio2!$J$3=Foglio2!$E$5,'Assistenti_Tecnici 2^ Pos.Ec.'!I236,IF(Foglio2!$J$3=Foglio2!$E$6,'Assistenti_Amm.vo 2^ Pos.Ec.'!I236,0))</f>
        <v>0</v>
      </c>
      <c r="L236" s="248">
        <f>IF(Foglio2!$J$3=Foglio2!$E$5,'Assistenti_Tecnici 2^ Pos.Ec.'!J236,IF(Foglio2!$J$3=Foglio2!$E$6,'Assistenti_Amm.vo 2^ Pos.Ec.'!J236,0))</f>
        <v>0</v>
      </c>
      <c r="M236" s="248">
        <f>IF(Foglio2!$J$3=Foglio2!$E$5,'Assistenti_Tecnici 2^ Pos.Ec.'!K236,IF(Foglio2!$J$3=Foglio2!$E$6,'Assistenti_Amm.vo 2^ Pos.Ec.'!K236,0))</f>
        <v>0</v>
      </c>
      <c r="N236" s="250">
        <f>IF(Foglio2!$J$3=Foglio2!$E$5,'Assistenti_Tecnici 2^ Pos.Ec.'!L236,IF(Foglio2!$J$3=Foglio2!$E$6,'Assistenti_Amm.vo 2^ Pos.Ec.'!L236,0))</f>
        <v>0</v>
      </c>
      <c r="O236" s="251"/>
      <c r="P236" s="252">
        <f>IF(Foglio2!$J$3=Foglio2!$E$5,'Assistenti_Tecnici 2^ Pos.Ec.'!N236,IF(Foglio2!$J$3=Foglio2!$E$6,'Assistenti_Amm.vo 2^ Pos.Ec.'!N236,0))</f>
        <v>0</v>
      </c>
      <c r="Q236" s="252">
        <f>IF(Foglio2!$J$3=Foglio2!$E$5,'Assistenti_Tecnici 2^ Pos.Ec.'!O236,IF(Foglio2!$J$3=Foglio2!$E$6,'Assistenti_Amm.vo 2^ Pos.Ec.'!O236,0))</f>
        <v>0</v>
      </c>
      <c r="R236" s="252">
        <f>IF(Foglio2!$J$3=Foglio2!$E$5,'Assistenti_Tecnici 2^ Pos.Ec.'!P236,IF(Foglio2!$J$3=Foglio2!$E$6,'Assistenti_Amm.vo 2^ Pos.Ec.'!P236,0))</f>
        <v>0</v>
      </c>
      <c r="S236" s="252">
        <f>IF(Foglio2!$J$3=Foglio2!$E$5,'Assistenti_Tecnici 2^ Pos.Ec.'!Q236,IF(Foglio2!$J$3=Foglio2!$E$6,'Assistenti_Amm.vo 2^ Pos.Ec.'!Q236,0))</f>
        <v>0</v>
      </c>
      <c r="T236" s="252">
        <f>IF(Foglio2!$J$3=Foglio2!$E$5,'Assistenti_Tecnici 2^ Pos.Ec.'!R236,IF(Foglio2!$J$3=Foglio2!$E$6,'Assistenti_Amm.vo 2^ Pos.Ec.'!R236,0))</f>
        <v>0</v>
      </c>
      <c r="U236" s="252">
        <f t="shared" ref="U236" si="582">(P236)/12*0.8</f>
        <v>0</v>
      </c>
      <c r="V236" s="252">
        <f t="shared" ref="V236" si="583">(P236+R236)/12*0.8</f>
        <v>0</v>
      </c>
      <c r="W236" s="253" t="str">
        <f t="shared" ref="W236" si="584">"Fascia Da "&amp;F236&amp;" a "&amp;F237&amp;" Decorrenza "&amp;DAY(C232)&amp;"/"&amp;MONTH(C232)&amp;"/"&amp;YEAR(C232)</f>
        <v>Fascia Da 15 a 20 Decorrenza 1/1/2021</v>
      </c>
    </row>
    <row r="237" spans="1:23" ht="9" customHeight="1" x14ac:dyDescent="0.2">
      <c r="B237" s="245">
        <f t="shared" si="579"/>
        <v>44202</v>
      </c>
      <c r="C237" s="494"/>
      <c r="D237" s="494"/>
      <c r="E237" s="254" t="s">
        <v>4</v>
      </c>
      <c r="F237" s="255">
        <v>20</v>
      </c>
      <c r="G237" s="267">
        <f t="shared" ref="G237:N237" si="585">G236*1936.27</f>
        <v>0</v>
      </c>
      <c r="H237" s="256">
        <f t="shared" si="585"/>
        <v>0</v>
      </c>
      <c r="I237" s="256">
        <f t="shared" si="585"/>
        <v>0</v>
      </c>
      <c r="J237" s="267">
        <f t="shared" si="585"/>
        <v>0</v>
      </c>
      <c r="K237" s="267">
        <f t="shared" si="585"/>
        <v>0</v>
      </c>
      <c r="L237" s="257">
        <f t="shared" si="585"/>
        <v>0</v>
      </c>
      <c r="M237" s="267">
        <f t="shared" si="585"/>
        <v>0</v>
      </c>
      <c r="N237" s="267">
        <f t="shared" si="585"/>
        <v>0</v>
      </c>
      <c r="O237" s="183"/>
      <c r="P237" s="184">
        <f t="shared" ref="P237:V237" si="586">P236*1936.27</f>
        <v>0</v>
      </c>
      <c r="Q237" s="184">
        <f t="shared" si="586"/>
        <v>0</v>
      </c>
      <c r="R237" s="184">
        <f t="shared" si="586"/>
        <v>0</v>
      </c>
      <c r="S237" s="184">
        <f t="shared" si="586"/>
        <v>0</v>
      </c>
      <c r="T237" s="184">
        <f t="shared" si="586"/>
        <v>0</v>
      </c>
      <c r="U237" s="184">
        <f t="shared" si="586"/>
        <v>0</v>
      </c>
      <c r="V237" s="184">
        <f t="shared" si="586"/>
        <v>0</v>
      </c>
    </row>
    <row r="238" spans="1:23" ht="12.75" customHeight="1" x14ac:dyDescent="0.2">
      <c r="A238" s="104">
        <f>IF(Foglio2!$J$7=1,TRUNC(V238,0),TRUNC(U238,0))</f>
        <v>0</v>
      </c>
      <c r="B238" s="245">
        <f t="shared" si="579"/>
        <v>44203</v>
      </c>
      <c r="C238" s="494"/>
      <c r="D238" s="494"/>
      <c r="E238" s="259" t="s">
        <v>3</v>
      </c>
      <c r="F238" s="260">
        <v>21</v>
      </c>
      <c r="G238" s="248">
        <f>IF(Foglio2!$J$3=Foglio2!$E$5,'Assistenti_Tecnici 2^ Pos.Ec.'!E238,IF(Foglio2!$J$3=Foglio2!$E$6,'Assistenti_Amm.vo 2^ Pos.Ec.'!E238,0))</f>
        <v>0</v>
      </c>
      <c r="H238" s="248">
        <f>IF(Foglio2!$J$3=Foglio2!$E$5,'Assistenti_Tecnici 2^ Pos.Ec.'!F238,IF(Foglio2!$J$3=Foglio2!$E$6,'Assistenti_Amm.vo 2^ Pos.Ec.'!F238,0))</f>
        <v>0</v>
      </c>
      <c r="I238" s="248">
        <f>IF(Foglio2!$J$3=Foglio2!$E$5,'Assistenti_Tecnici 2^ Pos.Ec.'!G238,IF(Foglio2!$J$3=Foglio2!$E$6,'Assistenti_Amm.vo 2^ Pos.Ec.'!G238,0))</f>
        <v>0</v>
      </c>
      <c r="J238" s="248">
        <f>IF(Foglio2!$J$3=Foglio2!$E$5,'Assistenti_Tecnici 2^ Pos.Ec.'!H238,IF(Foglio2!$J$3=Foglio2!$E$6,'Assistenti_Amm.vo 2^ Pos.Ec.'!H238,0))</f>
        <v>0</v>
      </c>
      <c r="K238" s="248">
        <f>IF(Foglio2!$J$3=Foglio2!$E$5,'Assistenti_Tecnici 2^ Pos.Ec.'!I238,IF(Foglio2!$J$3=Foglio2!$E$6,'Assistenti_Amm.vo 2^ Pos.Ec.'!I238,0))</f>
        <v>0</v>
      </c>
      <c r="L238" s="248">
        <f>IF(Foglio2!$J$3=Foglio2!$E$5,'Assistenti_Tecnici 2^ Pos.Ec.'!J238,IF(Foglio2!$J$3=Foglio2!$E$6,'Assistenti_Amm.vo 2^ Pos.Ec.'!J238,0))</f>
        <v>0</v>
      </c>
      <c r="M238" s="248">
        <f>IF(Foglio2!$J$3=Foglio2!$E$5,'Assistenti_Tecnici 2^ Pos.Ec.'!K238,IF(Foglio2!$J$3=Foglio2!$E$6,'Assistenti_Amm.vo 2^ Pos.Ec.'!K238,0))</f>
        <v>0</v>
      </c>
      <c r="N238" s="250">
        <f>IF(Foglio2!$J$3=Foglio2!$E$5,'Assistenti_Tecnici 2^ Pos.Ec.'!L238,IF(Foglio2!$J$3=Foglio2!$E$6,'Assistenti_Amm.vo 2^ Pos.Ec.'!L238,0))</f>
        <v>0</v>
      </c>
      <c r="O238" s="251"/>
      <c r="P238" s="252">
        <f>IF(Foglio2!$J$3=Foglio2!$E$5,'Assistenti_Tecnici 2^ Pos.Ec.'!N238,IF(Foglio2!$J$3=Foglio2!$E$6,'Assistenti_Amm.vo 2^ Pos.Ec.'!N238,0))</f>
        <v>0</v>
      </c>
      <c r="Q238" s="252">
        <f>IF(Foglio2!$J$3=Foglio2!$E$5,'Assistenti_Tecnici 2^ Pos.Ec.'!O238,IF(Foglio2!$J$3=Foglio2!$E$6,'Assistenti_Amm.vo 2^ Pos.Ec.'!O238,0))</f>
        <v>0</v>
      </c>
      <c r="R238" s="252">
        <f>IF(Foglio2!$J$3=Foglio2!$E$5,'Assistenti_Tecnici 2^ Pos.Ec.'!P238,IF(Foglio2!$J$3=Foglio2!$E$6,'Assistenti_Amm.vo 2^ Pos.Ec.'!P238,0))</f>
        <v>0</v>
      </c>
      <c r="S238" s="252">
        <f>IF(Foglio2!$J$3=Foglio2!$E$5,'Assistenti_Tecnici 2^ Pos.Ec.'!Q238,IF(Foglio2!$J$3=Foglio2!$E$6,'Assistenti_Amm.vo 2^ Pos.Ec.'!Q238,0))</f>
        <v>0</v>
      </c>
      <c r="T238" s="252">
        <f>IF(Foglio2!$J$3=Foglio2!$E$5,'Assistenti_Tecnici 2^ Pos.Ec.'!R238,IF(Foglio2!$J$3=Foglio2!$E$6,'Assistenti_Amm.vo 2^ Pos.Ec.'!R238,0))</f>
        <v>0</v>
      </c>
      <c r="U238" s="252">
        <f t="shared" ref="U238" si="587">(P238)/12*0.8</f>
        <v>0</v>
      </c>
      <c r="V238" s="252">
        <f t="shared" ref="V238" si="588">(P238+R238)/12*0.8</f>
        <v>0</v>
      </c>
      <c r="W238" s="253" t="str">
        <f t="shared" ref="W238" si="589">"Fascia Da "&amp;F238&amp;" a "&amp;F239&amp;" Decorrenza "&amp;DAY(C232)&amp;"/"&amp;MONTH(C232)&amp;"/"&amp;YEAR(C232)</f>
        <v>Fascia Da 21 a 27 Decorrenza 1/1/2021</v>
      </c>
    </row>
    <row r="239" spans="1:23" ht="9" customHeight="1" x14ac:dyDescent="0.2">
      <c r="B239" s="245">
        <f t="shared" si="579"/>
        <v>44204</v>
      </c>
      <c r="C239" s="494"/>
      <c r="D239" s="494"/>
      <c r="E239" s="254" t="s">
        <v>4</v>
      </c>
      <c r="F239" s="255">
        <v>27</v>
      </c>
      <c r="G239" s="267">
        <f t="shared" ref="G239:N239" si="590">G238*1936.27</f>
        <v>0</v>
      </c>
      <c r="H239" s="256">
        <f t="shared" si="590"/>
        <v>0</v>
      </c>
      <c r="I239" s="256">
        <f t="shared" si="590"/>
        <v>0</v>
      </c>
      <c r="J239" s="267">
        <f t="shared" si="590"/>
        <v>0</v>
      </c>
      <c r="K239" s="267">
        <f t="shared" si="590"/>
        <v>0</v>
      </c>
      <c r="L239" s="257">
        <f t="shared" si="590"/>
        <v>0</v>
      </c>
      <c r="M239" s="267">
        <f t="shared" si="590"/>
        <v>0</v>
      </c>
      <c r="N239" s="267">
        <f t="shared" si="590"/>
        <v>0</v>
      </c>
      <c r="O239" s="183"/>
      <c r="P239" s="184">
        <f t="shared" ref="P239:V239" si="591">P238*1936.27</f>
        <v>0</v>
      </c>
      <c r="Q239" s="184">
        <f t="shared" si="591"/>
        <v>0</v>
      </c>
      <c r="R239" s="184">
        <f t="shared" si="591"/>
        <v>0</v>
      </c>
      <c r="S239" s="184">
        <f t="shared" si="591"/>
        <v>0</v>
      </c>
      <c r="T239" s="184">
        <f t="shared" si="591"/>
        <v>0</v>
      </c>
      <c r="U239" s="184">
        <f t="shared" si="591"/>
        <v>0</v>
      </c>
      <c r="V239" s="184">
        <f t="shared" si="591"/>
        <v>0</v>
      </c>
    </row>
    <row r="240" spans="1:23" ht="12.75" customHeight="1" x14ac:dyDescent="0.2">
      <c r="A240" s="104">
        <f>IF(Foglio2!$J$7=1,TRUNC(V240,0),TRUNC(U240,0))</f>
        <v>0</v>
      </c>
      <c r="B240" s="245">
        <f t="shared" si="579"/>
        <v>44205</v>
      </c>
      <c r="C240" s="494"/>
      <c r="D240" s="494"/>
      <c r="E240" s="259" t="s">
        <v>3</v>
      </c>
      <c r="F240" s="260">
        <v>28</v>
      </c>
      <c r="G240" s="248">
        <f>IF(Foglio2!$J$3=Foglio2!$E$5,'Assistenti_Tecnici 2^ Pos.Ec.'!E240,IF(Foglio2!$J$3=Foglio2!$E$6,'Assistenti_Amm.vo 2^ Pos.Ec.'!E240,0))</f>
        <v>0</v>
      </c>
      <c r="H240" s="248">
        <f>IF(Foglio2!$J$3=Foglio2!$E$5,'Assistenti_Tecnici 2^ Pos.Ec.'!F240,IF(Foglio2!$J$3=Foglio2!$E$6,'Assistenti_Amm.vo 2^ Pos.Ec.'!F240,0))</f>
        <v>0</v>
      </c>
      <c r="I240" s="248">
        <f>IF(Foglio2!$J$3=Foglio2!$E$5,'Assistenti_Tecnici 2^ Pos.Ec.'!G240,IF(Foglio2!$J$3=Foglio2!$E$6,'Assistenti_Amm.vo 2^ Pos.Ec.'!G240,0))</f>
        <v>0</v>
      </c>
      <c r="J240" s="248">
        <f>IF(Foglio2!$J$3=Foglio2!$E$5,'Assistenti_Tecnici 2^ Pos.Ec.'!H240,IF(Foglio2!$J$3=Foglio2!$E$6,'Assistenti_Amm.vo 2^ Pos.Ec.'!H240,0))</f>
        <v>0</v>
      </c>
      <c r="K240" s="248">
        <f>IF(Foglio2!$J$3=Foglio2!$E$5,'Assistenti_Tecnici 2^ Pos.Ec.'!I240,IF(Foglio2!$J$3=Foglio2!$E$6,'Assistenti_Amm.vo 2^ Pos.Ec.'!I240,0))</f>
        <v>0</v>
      </c>
      <c r="L240" s="248">
        <f>IF(Foglio2!$J$3=Foglio2!$E$5,'Assistenti_Tecnici 2^ Pos.Ec.'!J240,IF(Foglio2!$J$3=Foglio2!$E$6,'Assistenti_Amm.vo 2^ Pos.Ec.'!J240,0))</f>
        <v>0</v>
      </c>
      <c r="M240" s="248">
        <f>IF(Foglio2!$J$3=Foglio2!$E$5,'Assistenti_Tecnici 2^ Pos.Ec.'!K240,IF(Foglio2!$J$3=Foglio2!$E$6,'Assistenti_Amm.vo 2^ Pos.Ec.'!K240,0))</f>
        <v>0</v>
      </c>
      <c r="N240" s="250">
        <f>IF(Foglio2!$J$3=Foglio2!$E$5,'Assistenti_Tecnici 2^ Pos.Ec.'!L240,IF(Foglio2!$J$3=Foglio2!$E$6,'Assistenti_Amm.vo 2^ Pos.Ec.'!L240,0))</f>
        <v>0</v>
      </c>
      <c r="O240" s="251"/>
      <c r="P240" s="252">
        <f>IF(Foglio2!$J$3=Foglio2!$E$5,'Assistenti_Tecnici 2^ Pos.Ec.'!N240,IF(Foglio2!$J$3=Foglio2!$E$6,'Assistenti_Amm.vo 2^ Pos.Ec.'!N240,0))</f>
        <v>0</v>
      </c>
      <c r="Q240" s="252">
        <f>IF(Foglio2!$J$3=Foglio2!$E$5,'Assistenti_Tecnici 2^ Pos.Ec.'!O240,IF(Foglio2!$J$3=Foglio2!$E$6,'Assistenti_Amm.vo 2^ Pos.Ec.'!O240,0))</f>
        <v>0</v>
      </c>
      <c r="R240" s="252">
        <f>IF(Foglio2!$J$3=Foglio2!$E$5,'Assistenti_Tecnici 2^ Pos.Ec.'!P240,IF(Foglio2!$J$3=Foglio2!$E$6,'Assistenti_Amm.vo 2^ Pos.Ec.'!P240,0))</f>
        <v>0</v>
      </c>
      <c r="S240" s="252">
        <f>IF(Foglio2!$J$3=Foglio2!$E$5,'Assistenti_Tecnici 2^ Pos.Ec.'!Q240,IF(Foglio2!$J$3=Foglio2!$E$6,'Assistenti_Amm.vo 2^ Pos.Ec.'!Q240,0))</f>
        <v>0</v>
      </c>
      <c r="T240" s="252">
        <f>IF(Foglio2!$J$3=Foglio2!$E$5,'Assistenti_Tecnici 2^ Pos.Ec.'!R240,IF(Foglio2!$J$3=Foglio2!$E$6,'Assistenti_Amm.vo 2^ Pos.Ec.'!R240,0))</f>
        <v>0</v>
      </c>
      <c r="U240" s="252">
        <f t="shared" ref="U240" si="592">(P240)/12*0.8</f>
        <v>0</v>
      </c>
      <c r="V240" s="252">
        <f t="shared" ref="V240" si="593">(P240+R240)/12*0.8</f>
        <v>0</v>
      </c>
      <c r="W240" s="253" t="str">
        <f t="shared" ref="W240" si="594">"Fascia Da "&amp;F240&amp;" a "&amp;F241&amp;" Decorrenza "&amp;DAY(C232)&amp;"/"&amp;MONTH(C232)&amp;"/"&amp;YEAR(C232)</f>
        <v>Fascia Da 28 a 34 Decorrenza 1/1/2021</v>
      </c>
    </row>
    <row r="241" spans="1:23" ht="9" customHeight="1" x14ac:dyDescent="0.2">
      <c r="B241" s="245">
        <f t="shared" si="579"/>
        <v>44206</v>
      </c>
      <c r="C241" s="494"/>
      <c r="D241" s="494"/>
      <c r="E241" s="254" t="s">
        <v>4</v>
      </c>
      <c r="F241" s="255">
        <v>34</v>
      </c>
      <c r="G241" s="267">
        <f t="shared" ref="G241:N241" si="595">G240*1936.27</f>
        <v>0</v>
      </c>
      <c r="H241" s="256">
        <f t="shared" si="595"/>
        <v>0</v>
      </c>
      <c r="I241" s="256">
        <f t="shared" si="595"/>
        <v>0</v>
      </c>
      <c r="J241" s="267">
        <f t="shared" si="595"/>
        <v>0</v>
      </c>
      <c r="K241" s="267">
        <f t="shared" si="595"/>
        <v>0</v>
      </c>
      <c r="L241" s="257">
        <f t="shared" si="595"/>
        <v>0</v>
      </c>
      <c r="M241" s="267">
        <f t="shared" si="595"/>
        <v>0</v>
      </c>
      <c r="N241" s="267">
        <f t="shared" si="595"/>
        <v>0</v>
      </c>
      <c r="O241" s="183"/>
      <c r="P241" s="184">
        <f t="shared" ref="P241:V241" si="596">P240*1936.27</f>
        <v>0</v>
      </c>
      <c r="Q241" s="184">
        <f t="shared" si="596"/>
        <v>0</v>
      </c>
      <c r="R241" s="184">
        <f t="shared" si="596"/>
        <v>0</v>
      </c>
      <c r="S241" s="184">
        <f t="shared" si="596"/>
        <v>0</v>
      </c>
      <c r="T241" s="184">
        <f t="shared" si="596"/>
        <v>0</v>
      </c>
      <c r="U241" s="184">
        <f t="shared" si="596"/>
        <v>0</v>
      </c>
      <c r="V241" s="184">
        <f t="shared" si="596"/>
        <v>0</v>
      </c>
    </row>
    <row r="242" spans="1:23" ht="12.75" customHeight="1" x14ac:dyDescent="0.2">
      <c r="A242" s="104">
        <f>IF(Foglio2!$J$7=1,TRUNC(V242,0),TRUNC(U242,0))</f>
        <v>0</v>
      </c>
      <c r="B242" s="245">
        <f t="shared" si="579"/>
        <v>44207</v>
      </c>
      <c r="C242" s="494"/>
      <c r="D242" s="494"/>
      <c r="E242" s="259" t="s">
        <v>3</v>
      </c>
      <c r="F242" s="260">
        <v>35</v>
      </c>
      <c r="G242" s="248">
        <f>IF(Foglio2!$J$3=Foglio2!$E$5,'Assistenti_Tecnici 2^ Pos.Ec.'!E242,IF(Foglio2!$J$3=Foglio2!$E$6,'Assistenti_Amm.vo 2^ Pos.Ec.'!E242,0))</f>
        <v>0</v>
      </c>
      <c r="H242" s="248">
        <f>IF(Foglio2!$J$3=Foglio2!$E$5,'Assistenti_Tecnici 2^ Pos.Ec.'!F242,IF(Foglio2!$J$3=Foglio2!$E$6,'Assistenti_Amm.vo 2^ Pos.Ec.'!F242,0))</f>
        <v>0</v>
      </c>
      <c r="I242" s="248">
        <f>IF(Foglio2!$J$3=Foglio2!$E$5,'Assistenti_Tecnici 2^ Pos.Ec.'!G242,IF(Foglio2!$J$3=Foglio2!$E$6,'Assistenti_Amm.vo 2^ Pos.Ec.'!G242,0))</f>
        <v>0</v>
      </c>
      <c r="J242" s="248">
        <f>IF(Foglio2!$J$3=Foglio2!$E$5,'Assistenti_Tecnici 2^ Pos.Ec.'!H242,IF(Foglio2!$J$3=Foglio2!$E$6,'Assistenti_Amm.vo 2^ Pos.Ec.'!H242,0))</f>
        <v>0</v>
      </c>
      <c r="K242" s="248">
        <f>IF(Foglio2!$J$3=Foglio2!$E$5,'Assistenti_Tecnici 2^ Pos.Ec.'!I242,IF(Foglio2!$J$3=Foglio2!$E$6,'Assistenti_Amm.vo 2^ Pos.Ec.'!I242,0))</f>
        <v>0</v>
      </c>
      <c r="L242" s="248">
        <f>IF(Foglio2!$J$3=Foglio2!$E$5,'Assistenti_Tecnici 2^ Pos.Ec.'!J242,IF(Foglio2!$J$3=Foglio2!$E$6,'Assistenti_Amm.vo 2^ Pos.Ec.'!J242,0))</f>
        <v>0</v>
      </c>
      <c r="M242" s="248">
        <f>IF(Foglio2!$J$3=Foglio2!$E$5,'Assistenti_Tecnici 2^ Pos.Ec.'!K242,IF(Foglio2!$J$3=Foglio2!$E$6,'Assistenti_Amm.vo 2^ Pos.Ec.'!K242,0))</f>
        <v>0</v>
      </c>
      <c r="N242" s="250">
        <f>IF(Foglio2!$J$3=Foglio2!$E$5,'Assistenti_Tecnici 2^ Pos.Ec.'!L242,IF(Foglio2!$J$3=Foglio2!$E$6,'Assistenti_Amm.vo 2^ Pos.Ec.'!L242,0))</f>
        <v>0</v>
      </c>
      <c r="O242" s="251"/>
      <c r="P242" s="252">
        <f>IF(Foglio2!$J$3=Foglio2!$E$5,'Assistenti_Tecnici 2^ Pos.Ec.'!N242,IF(Foglio2!$J$3=Foglio2!$E$6,'Assistenti_Amm.vo 2^ Pos.Ec.'!N242,0))</f>
        <v>0</v>
      </c>
      <c r="Q242" s="252">
        <f>IF(Foglio2!$J$3=Foglio2!$E$5,'Assistenti_Tecnici 2^ Pos.Ec.'!O242,IF(Foglio2!$J$3=Foglio2!$E$6,'Assistenti_Amm.vo 2^ Pos.Ec.'!O242,0))</f>
        <v>0</v>
      </c>
      <c r="R242" s="252">
        <f>IF(Foglio2!$J$3=Foglio2!$E$5,'Assistenti_Tecnici 2^ Pos.Ec.'!P242,IF(Foglio2!$J$3=Foglio2!$E$6,'Assistenti_Amm.vo 2^ Pos.Ec.'!P242,0))</f>
        <v>0</v>
      </c>
      <c r="S242" s="252">
        <f>IF(Foglio2!$J$3=Foglio2!$E$5,'Assistenti_Tecnici 2^ Pos.Ec.'!Q242,IF(Foglio2!$J$3=Foglio2!$E$6,'Assistenti_Amm.vo 2^ Pos.Ec.'!Q242,0))</f>
        <v>0</v>
      </c>
      <c r="T242" s="252">
        <f>IF(Foglio2!$J$3=Foglio2!$E$5,'Assistenti_Tecnici 2^ Pos.Ec.'!R242,IF(Foglio2!$J$3=Foglio2!$E$6,'Assistenti_Amm.vo 2^ Pos.Ec.'!R242,0))</f>
        <v>0</v>
      </c>
      <c r="U242" s="252">
        <f t="shared" ref="U242" si="597">(P242)/12*0.8</f>
        <v>0</v>
      </c>
      <c r="V242" s="252">
        <f t="shared" ref="V242" si="598">(P242+R242)/12*0.8</f>
        <v>0</v>
      </c>
      <c r="W242" s="253" t="str">
        <f t="shared" ref="W242" si="599">"Fascia Da "&amp;F242&amp;" a "&amp;F243&amp;" Decorrenza "&amp;DAY(C232)&amp;"/"&amp;MONTH(C232)&amp;"/"&amp;YEAR(C232)</f>
        <v>Fascia Da 35 a  Decorrenza 1/1/2021</v>
      </c>
    </row>
    <row r="243" spans="1:23" ht="9" customHeight="1" x14ac:dyDescent="0.2">
      <c r="B243" s="245">
        <f t="shared" si="579"/>
        <v>44208</v>
      </c>
      <c r="C243" s="495"/>
      <c r="D243" s="495"/>
      <c r="E243" s="264" t="s">
        <v>4</v>
      </c>
      <c r="F243" s="265"/>
      <c r="G243" s="267">
        <f t="shared" ref="G243:N243" si="600">G242*1936.27</f>
        <v>0</v>
      </c>
      <c r="H243" s="267">
        <f t="shared" si="600"/>
        <v>0</v>
      </c>
      <c r="I243" s="267">
        <f t="shared" si="600"/>
        <v>0</v>
      </c>
      <c r="J243" s="267">
        <f t="shared" si="600"/>
        <v>0</v>
      </c>
      <c r="K243" s="267">
        <f t="shared" si="600"/>
        <v>0</v>
      </c>
      <c r="L243" s="267">
        <f t="shared" si="600"/>
        <v>0</v>
      </c>
      <c r="M243" s="267">
        <f t="shared" si="600"/>
        <v>0</v>
      </c>
      <c r="N243" s="267">
        <f t="shared" si="600"/>
        <v>0</v>
      </c>
      <c r="O243" s="183"/>
      <c r="P243" s="269">
        <f t="shared" ref="P243:V243" si="601">P242*1936.27</f>
        <v>0</v>
      </c>
      <c r="Q243" s="269">
        <f t="shared" si="601"/>
        <v>0</v>
      </c>
      <c r="R243" s="269">
        <f t="shared" si="601"/>
        <v>0</v>
      </c>
      <c r="S243" s="269">
        <f t="shared" si="601"/>
        <v>0</v>
      </c>
      <c r="T243" s="184">
        <f t="shared" si="601"/>
        <v>0</v>
      </c>
      <c r="U243" s="184">
        <f t="shared" si="601"/>
        <v>0</v>
      </c>
      <c r="V243" s="184">
        <f t="shared" si="601"/>
        <v>0</v>
      </c>
    </row>
    <row r="244" spans="1:23" ht="12.75" customHeight="1" x14ac:dyDescent="0.2">
      <c r="A244" s="104">
        <f>IF(Foglio2!$J$7=1,TRUNC(V244,0),TRUNC(U244,0))</f>
        <v>0</v>
      </c>
      <c r="B244" s="245">
        <f t="shared" ref="B244" si="602">C246</f>
        <v>44562</v>
      </c>
      <c r="C244" s="492">
        <f>D232+1</f>
        <v>44562</v>
      </c>
      <c r="D244" s="492">
        <v>44651</v>
      </c>
      <c r="E244" s="246" t="s">
        <v>3</v>
      </c>
      <c r="F244" s="247">
        <v>0</v>
      </c>
      <c r="G244" s="248">
        <f>IF(Foglio2!$J$3=Foglio2!$E$5,'Assistenti_Tecnici 2^ Pos.Ec.'!E244,IF(Foglio2!$J$3=Foglio2!$E$6,'Assistenti_Amm.vo 2^ Pos.Ec.'!E244,0))</f>
        <v>0</v>
      </c>
      <c r="H244" s="248">
        <f>IF(Foglio2!$J$3=Foglio2!$E$5,'Assistenti_Tecnici 2^ Pos.Ec.'!F244,IF(Foglio2!$J$3=Foglio2!$E$6,'Assistenti_Amm.vo 2^ Pos.Ec.'!F244,0))</f>
        <v>0</v>
      </c>
      <c r="I244" s="248">
        <f>IF(Foglio2!$J$3=Foglio2!$E$5,'Assistenti_Tecnici 2^ Pos.Ec.'!G244,IF(Foglio2!$J$3=Foglio2!$E$6,'Assistenti_Amm.vo 2^ Pos.Ec.'!G244,0))</f>
        <v>0</v>
      </c>
      <c r="J244" s="248">
        <f>IF(Foglio2!$J$3=Foglio2!$E$5,'Assistenti_Tecnici 2^ Pos.Ec.'!H244,IF(Foglio2!$J$3=Foglio2!$E$6,'Assistenti_Amm.vo 2^ Pos.Ec.'!H244,0))</f>
        <v>0</v>
      </c>
      <c r="K244" s="248">
        <f>IF(Foglio2!$J$3=Foglio2!$E$5,'Assistenti_Tecnici 2^ Pos.Ec.'!I244,IF(Foglio2!$J$3=Foglio2!$E$6,'Assistenti_Amm.vo 2^ Pos.Ec.'!I244,0))</f>
        <v>0</v>
      </c>
      <c r="L244" s="248">
        <f>IF(Foglio2!$J$3=Foglio2!$E$5,'Assistenti_Tecnici 2^ Pos.Ec.'!J244,IF(Foglio2!$J$3=Foglio2!$E$6,'Assistenti_Amm.vo 2^ Pos.Ec.'!J244,0))</f>
        <v>0</v>
      </c>
      <c r="M244" s="248">
        <f>IF(Foglio2!$J$3=Foglio2!$E$5,'Assistenti_Tecnici 2^ Pos.Ec.'!K244,IF(Foglio2!$J$3=Foglio2!$E$6,'Assistenti_Amm.vo 2^ Pos.Ec.'!K244,0))</f>
        <v>0</v>
      </c>
      <c r="N244" s="250">
        <f>IF(Foglio2!$J$3=Foglio2!$E$5,'Assistenti_Tecnici 2^ Pos.Ec.'!L244,IF(Foglio2!$J$3=Foglio2!$E$6,'Assistenti_Amm.vo 2^ Pos.Ec.'!L244,0))</f>
        <v>0</v>
      </c>
      <c r="O244" s="251"/>
      <c r="P244" s="252">
        <f>IF(Foglio2!$J$3=Foglio2!$E$5,'Assistenti_Tecnici 2^ Pos.Ec.'!N244,IF(Foglio2!$J$3=Foglio2!$E$6,'Assistenti_Amm.vo 2^ Pos.Ec.'!N244,0))</f>
        <v>0</v>
      </c>
      <c r="Q244" s="252">
        <f>IF(Foglio2!$J$3=Foglio2!$E$5,'Assistenti_Tecnici 2^ Pos.Ec.'!O244,IF(Foglio2!$J$3=Foglio2!$E$6,'Assistenti_Amm.vo 2^ Pos.Ec.'!O244,0))</f>
        <v>0</v>
      </c>
      <c r="R244" s="252">
        <f>IF(Foglio2!$J$3=Foglio2!$E$5,'Assistenti_Tecnici 2^ Pos.Ec.'!P244,IF(Foglio2!$J$3=Foglio2!$E$6,'Assistenti_Amm.vo 2^ Pos.Ec.'!P244,0))</f>
        <v>0</v>
      </c>
      <c r="S244" s="252">
        <f>IF(Foglio2!$J$3=Foglio2!$E$5,'Assistenti_Tecnici 2^ Pos.Ec.'!Q244,IF(Foglio2!$J$3=Foglio2!$E$6,'Assistenti_Amm.vo 2^ Pos.Ec.'!Q244,0))</f>
        <v>0</v>
      </c>
      <c r="T244" s="252">
        <f>IF(Foglio2!$J$3=Foglio2!$E$5,'Assistenti_Tecnici 2^ Pos.Ec.'!R244,IF(Foglio2!$J$3=Foglio2!$E$6,'Assistenti_Amm.vo 2^ Pos.Ec.'!R244,0))</f>
        <v>0</v>
      </c>
      <c r="U244" s="252">
        <f t="shared" ref="U244" si="603">(P244)/12*0.8</f>
        <v>0</v>
      </c>
      <c r="V244" s="252">
        <f t="shared" ref="V244" si="604">(P244+R244)/12*0.8</f>
        <v>0</v>
      </c>
      <c r="W244" s="253" t="str">
        <f t="shared" ref="W244" si="605">"Fascia Da "&amp;F244&amp;" a "&amp;F245&amp;" Decorrenza "&amp;DAY(C244)&amp;"/"&amp;MONTH(C244)&amp;"/"&amp;YEAR(C244)</f>
        <v>Fascia Da 0 a 8 Decorrenza 1/1/2022</v>
      </c>
    </row>
    <row r="245" spans="1:23" ht="9" customHeight="1" x14ac:dyDescent="0.2">
      <c r="B245" s="245">
        <f t="shared" si="579"/>
        <v>44563</v>
      </c>
      <c r="C245" s="493"/>
      <c r="D245" s="493"/>
      <c r="E245" s="254" t="s">
        <v>4</v>
      </c>
      <c r="F245" s="255">
        <v>8</v>
      </c>
      <c r="G245" s="267">
        <f t="shared" ref="G245:N245" si="606">G244*1936.27</f>
        <v>0</v>
      </c>
      <c r="H245" s="256">
        <f t="shared" si="606"/>
        <v>0</v>
      </c>
      <c r="I245" s="256">
        <f t="shared" si="606"/>
        <v>0</v>
      </c>
      <c r="J245" s="267">
        <f t="shared" si="606"/>
        <v>0</v>
      </c>
      <c r="K245" s="267">
        <f t="shared" si="606"/>
        <v>0</v>
      </c>
      <c r="L245" s="257">
        <f t="shared" si="606"/>
        <v>0</v>
      </c>
      <c r="M245" s="267">
        <f t="shared" si="606"/>
        <v>0</v>
      </c>
      <c r="N245" s="267">
        <f t="shared" si="606"/>
        <v>0</v>
      </c>
      <c r="O245" s="183"/>
      <c r="P245" s="184">
        <f t="shared" ref="P245:V245" si="607">P244*1936.27</f>
        <v>0</v>
      </c>
      <c r="Q245" s="184">
        <f t="shared" si="607"/>
        <v>0</v>
      </c>
      <c r="R245" s="184">
        <f t="shared" si="607"/>
        <v>0</v>
      </c>
      <c r="S245" s="184">
        <f t="shared" si="607"/>
        <v>0</v>
      </c>
      <c r="T245" s="184">
        <f t="shared" si="607"/>
        <v>0</v>
      </c>
      <c r="U245" s="184">
        <f t="shared" si="607"/>
        <v>0</v>
      </c>
      <c r="V245" s="184">
        <f t="shared" si="607"/>
        <v>0</v>
      </c>
    </row>
    <row r="246" spans="1:23" ht="12.75" customHeight="1" x14ac:dyDescent="0.2">
      <c r="A246" s="104">
        <f>IF(Foglio2!$J$7=1,TRUNC(V246,0),TRUNC(U246,0))</f>
        <v>0</v>
      </c>
      <c r="B246" s="245">
        <f t="shared" si="579"/>
        <v>44564</v>
      </c>
      <c r="C246" s="494">
        <f>C244</f>
        <v>44562</v>
      </c>
      <c r="D246" s="494">
        <f>D244</f>
        <v>44651</v>
      </c>
      <c r="E246" s="259" t="s">
        <v>3</v>
      </c>
      <c r="F246" s="260">
        <v>9</v>
      </c>
      <c r="G246" s="248">
        <f>IF(Foglio2!$J$3=Foglio2!$E$5,'Assistenti_Tecnici 2^ Pos.Ec.'!E246,IF(Foglio2!$J$3=Foglio2!$E$6,'Assistenti_Amm.vo 2^ Pos.Ec.'!E246,0))</f>
        <v>0</v>
      </c>
      <c r="H246" s="248">
        <f>IF(Foglio2!$J$3=Foglio2!$E$5,'Assistenti_Tecnici 2^ Pos.Ec.'!F246,IF(Foglio2!$J$3=Foglio2!$E$6,'Assistenti_Amm.vo 2^ Pos.Ec.'!F246,0))</f>
        <v>0</v>
      </c>
      <c r="I246" s="248">
        <f>IF(Foglio2!$J$3=Foglio2!$E$5,'Assistenti_Tecnici 2^ Pos.Ec.'!G246,IF(Foglio2!$J$3=Foglio2!$E$6,'Assistenti_Amm.vo 2^ Pos.Ec.'!G246,0))</f>
        <v>0</v>
      </c>
      <c r="J246" s="248">
        <f>IF(Foglio2!$J$3=Foglio2!$E$5,'Assistenti_Tecnici 2^ Pos.Ec.'!H246,IF(Foglio2!$J$3=Foglio2!$E$6,'Assistenti_Amm.vo 2^ Pos.Ec.'!H246,0))</f>
        <v>0</v>
      </c>
      <c r="K246" s="248">
        <f>IF(Foglio2!$J$3=Foglio2!$E$5,'Assistenti_Tecnici 2^ Pos.Ec.'!I246,IF(Foglio2!$J$3=Foglio2!$E$6,'Assistenti_Amm.vo 2^ Pos.Ec.'!I246,0))</f>
        <v>0</v>
      </c>
      <c r="L246" s="248">
        <f>IF(Foglio2!$J$3=Foglio2!$E$5,'Assistenti_Tecnici 2^ Pos.Ec.'!J246,IF(Foglio2!$J$3=Foglio2!$E$6,'Assistenti_Amm.vo 2^ Pos.Ec.'!J246,0))</f>
        <v>0</v>
      </c>
      <c r="M246" s="248">
        <f>IF(Foglio2!$J$3=Foglio2!$E$5,'Assistenti_Tecnici 2^ Pos.Ec.'!K246,IF(Foglio2!$J$3=Foglio2!$E$6,'Assistenti_Amm.vo 2^ Pos.Ec.'!K246,0))</f>
        <v>0</v>
      </c>
      <c r="N246" s="250">
        <f>IF(Foglio2!$J$3=Foglio2!$E$5,'Assistenti_Tecnici 2^ Pos.Ec.'!L246,IF(Foglio2!$J$3=Foglio2!$E$6,'Assistenti_Amm.vo 2^ Pos.Ec.'!L246,0))</f>
        <v>0</v>
      </c>
      <c r="O246" s="251"/>
      <c r="P246" s="252">
        <f>IF(Foglio2!$J$3=Foglio2!$E$5,'Assistenti_Tecnici 2^ Pos.Ec.'!N246,IF(Foglio2!$J$3=Foglio2!$E$6,'Assistenti_Amm.vo 2^ Pos.Ec.'!N246,0))</f>
        <v>0</v>
      </c>
      <c r="Q246" s="252">
        <f>IF(Foglio2!$J$3=Foglio2!$E$5,'Assistenti_Tecnici 2^ Pos.Ec.'!O246,IF(Foglio2!$J$3=Foglio2!$E$6,'Assistenti_Amm.vo 2^ Pos.Ec.'!O246,0))</f>
        <v>0</v>
      </c>
      <c r="R246" s="252">
        <f>IF(Foglio2!$J$3=Foglio2!$E$5,'Assistenti_Tecnici 2^ Pos.Ec.'!P246,IF(Foglio2!$J$3=Foglio2!$E$6,'Assistenti_Amm.vo 2^ Pos.Ec.'!P246,0))</f>
        <v>0</v>
      </c>
      <c r="S246" s="252">
        <f>IF(Foglio2!$J$3=Foglio2!$E$5,'Assistenti_Tecnici 2^ Pos.Ec.'!Q246,IF(Foglio2!$J$3=Foglio2!$E$6,'Assistenti_Amm.vo 2^ Pos.Ec.'!Q246,0))</f>
        <v>0</v>
      </c>
      <c r="T246" s="252">
        <f>IF(Foglio2!$J$3=Foglio2!$E$5,'Assistenti_Tecnici 2^ Pos.Ec.'!R246,IF(Foglio2!$J$3=Foglio2!$E$6,'Assistenti_Amm.vo 2^ Pos.Ec.'!R246,0))</f>
        <v>0</v>
      </c>
      <c r="U246" s="252">
        <f t="shared" ref="U246" si="608">(P246)/12*0.8</f>
        <v>0</v>
      </c>
      <c r="V246" s="252">
        <f t="shared" ref="V246" si="609">(P246+R246)/12*0.8</f>
        <v>0</v>
      </c>
      <c r="W246" s="253" t="str">
        <f t="shared" ref="W246" si="610">"Fascia Da "&amp;F246&amp;" a "&amp;F247&amp;" Decorrenza "&amp;DAY(C244)&amp;"/"&amp;MONTH(C244)&amp;"/"&amp;YEAR(C244)</f>
        <v>Fascia Da 9 a 14 Decorrenza 1/1/2022</v>
      </c>
    </row>
    <row r="247" spans="1:23" ht="9" customHeight="1" x14ac:dyDescent="0.2">
      <c r="B247" s="245">
        <f t="shared" si="579"/>
        <v>44565</v>
      </c>
      <c r="C247" s="494"/>
      <c r="D247" s="494"/>
      <c r="E247" s="254" t="s">
        <v>4</v>
      </c>
      <c r="F247" s="255">
        <v>14</v>
      </c>
      <c r="G247" s="267">
        <f t="shared" ref="G247:N247" si="611">G246*1936.27</f>
        <v>0</v>
      </c>
      <c r="H247" s="256">
        <f t="shared" si="611"/>
        <v>0</v>
      </c>
      <c r="I247" s="256">
        <f t="shared" si="611"/>
        <v>0</v>
      </c>
      <c r="J247" s="267">
        <f t="shared" si="611"/>
        <v>0</v>
      </c>
      <c r="K247" s="267">
        <f t="shared" si="611"/>
        <v>0</v>
      </c>
      <c r="L247" s="257">
        <f t="shared" si="611"/>
        <v>0</v>
      </c>
      <c r="M247" s="267">
        <f t="shared" si="611"/>
        <v>0</v>
      </c>
      <c r="N247" s="267">
        <f t="shared" si="611"/>
        <v>0</v>
      </c>
      <c r="O247" s="183"/>
      <c r="P247" s="184">
        <f t="shared" ref="P247:V247" si="612">P246*1936.27</f>
        <v>0</v>
      </c>
      <c r="Q247" s="184">
        <f t="shared" si="612"/>
        <v>0</v>
      </c>
      <c r="R247" s="184">
        <f t="shared" si="612"/>
        <v>0</v>
      </c>
      <c r="S247" s="184">
        <f t="shared" si="612"/>
        <v>0</v>
      </c>
      <c r="T247" s="184">
        <f t="shared" si="612"/>
        <v>0</v>
      </c>
      <c r="U247" s="184">
        <f t="shared" si="612"/>
        <v>0</v>
      </c>
      <c r="V247" s="184">
        <f t="shared" si="612"/>
        <v>0</v>
      </c>
    </row>
    <row r="248" spans="1:23" ht="12.75" customHeight="1" x14ac:dyDescent="0.2">
      <c r="A248" s="104">
        <f>IF(Foglio2!$J$7=1,TRUNC(V248,0),TRUNC(U248,0))</f>
        <v>0</v>
      </c>
      <c r="B248" s="245">
        <f t="shared" si="579"/>
        <v>44566</v>
      </c>
      <c r="C248" s="494"/>
      <c r="D248" s="494"/>
      <c r="E248" s="259" t="s">
        <v>3</v>
      </c>
      <c r="F248" s="260">
        <v>15</v>
      </c>
      <c r="G248" s="248">
        <f>IF(Foglio2!$J$3=Foglio2!$E$5,'Assistenti_Tecnici 2^ Pos.Ec.'!E248,IF(Foglio2!$J$3=Foglio2!$E$6,'Assistenti_Amm.vo 2^ Pos.Ec.'!E248,0))</f>
        <v>0</v>
      </c>
      <c r="H248" s="248">
        <f>IF(Foglio2!$J$3=Foglio2!$E$5,'Assistenti_Tecnici 2^ Pos.Ec.'!F248,IF(Foglio2!$J$3=Foglio2!$E$6,'Assistenti_Amm.vo 2^ Pos.Ec.'!F248,0))</f>
        <v>0</v>
      </c>
      <c r="I248" s="248">
        <f>IF(Foglio2!$J$3=Foglio2!$E$5,'Assistenti_Tecnici 2^ Pos.Ec.'!G248,IF(Foglio2!$J$3=Foglio2!$E$6,'Assistenti_Amm.vo 2^ Pos.Ec.'!G248,0))</f>
        <v>0</v>
      </c>
      <c r="J248" s="248">
        <f>IF(Foglio2!$J$3=Foglio2!$E$5,'Assistenti_Tecnici 2^ Pos.Ec.'!H248,IF(Foglio2!$J$3=Foglio2!$E$6,'Assistenti_Amm.vo 2^ Pos.Ec.'!H248,0))</f>
        <v>0</v>
      </c>
      <c r="K248" s="248">
        <f>IF(Foglio2!$J$3=Foglio2!$E$5,'Assistenti_Tecnici 2^ Pos.Ec.'!I248,IF(Foglio2!$J$3=Foglio2!$E$6,'Assistenti_Amm.vo 2^ Pos.Ec.'!I248,0))</f>
        <v>0</v>
      </c>
      <c r="L248" s="248">
        <f>IF(Foglio2!$J$3=Foglio2!$E$5,'Assistenti_Tecnici 2^ Pos.Ec.'!J248,IF(Foglio2!$J$3=Foglio2!$E$6,'Assistenti_Amm.vo 2^ Pos.Ec.'!J248,0))</f>
        <v>0</v>
      </c>
      <c r="M248" s="248">
        <f>IF(Foglio2!$J$3=Foglio2!$E$5,'Assistenti_Tecnici 2^ Pos.Ec.'!K248,IF(Foglio2!$J$3=Foglio2!$E$6,'Assistenti_Amm.vo 2^ Pos.Ec.'!K248,0))</f>
        <v>0</v>
      </c>
      <c r="N248" s="250">
        <f>IF(Foglio2!$J$3=Foglio2!$E$5,'Assistenti_Tecnici 2^ Pos.Ec.'!L248,IF(Foglio2!$J$3=Foglio2!$E$6,'Assistenti_Amm.vo 2^ Pos.Ec.'!L248,0))</f>
        <v>0</v>
      </c>
      <c r="O248" s="251"/>
      <c r="P248" s="252">
        <f>IF(Foglio2!$J$3=Foglio2!$E$5,'Assistenti_Tecnici 2^ Pos.Ec.'!N248,IF(Foglio2!$J$3=Foglio2!$E$6,'Assistenti_Amm.vo 2^ Pos.Ec.'!N248,0))</f>
        <v>0</v>
      </c>
      <c r="Q248" s="252">
        <f>IF(Foglio2!$J$3=Foglio2!$E$5,'Assistenti_Tecnici 2^ Pos.Ec.'!O248,IF(Foglio2!$J$3=Foglio2!$E$6,'Assistenti_Amm.vo 2^ Pos.Ec.'!O248,0))</f>
        <v>0</v>
      </c>
      <c r="R248" s="252">
        <f>IF(Foglio2!$J$3=Foglio2!$E$5,'Assistenti_Tecnici 2^ Pos.Ec.'!P248,IF(Foglio2!$J$3=Foglio2!$E$6,'Assistenti_Amm.vo 2^ Pos.Ec.'!P248,0))</f>
        <v>0</v>
      </c>
      <c r="S248" s="252">
        <f>IF(Foglio2!$J$3=Foglio2!$E$5,'Assistenti_Tecnici 2^ Pos.Ec.'!Q248,IF(Foglio2!$J$3=Foglio2!$E$6,'Assistenti_Amm.vo 2^ Pos.Ec.'!Q248,0))</f>
        <v>0</v>
      </c>
      <c r="T248" s="252">
        <f>IF(Foglio2!$J$3=Foglio2!$E$5,'Assistenti_Tecnici 2^ Pos.Ec.'!R248,IF(Foglio2!$J$3=Foglio2!$E$6,'Assistenti_Amm.vo 2^ Pos.Ec.'!R248,0))</f>
        <v>0</v>
      </c>
      <c r="U248" s="252">
        <f t="shared" ref="U248" si="613">(P248)/12*0.8</f>
        <v>0</v>
      </c>
      <c r="V248" s="252">
        <f t="shared" ref="V248" si="614">(P248+R248)/12*0.8</f>
        <v>0</v>
      </c>
      <c r="W248" s="253" t="str">
        <f t="shared" ref="W248" si="615">"Fascia Da "&amp;F248&amp;" a "&amp;F249&amp;" Decorrenza "&amp;DAY(C244)&amp;"/"&amp;MONTH(C244)&amp;"/"&amp;YEAR(C244)</f>
        <v>Fascia Da 15 a 20 Decorrenza 1/1/2022</v>
      </c>
    </row>
    <row r="249" spans="1:23" ht="9" customHeight="1" x14ac:dyDescent="0.2">
      <c r="B249" s="245">
        <f t="shared" si="579"/>
        <v>44567</v>
      </c>
      <c r="C249" s="494"/>
      <c r="D249" s="494"/>
      <c r="E249" s="254" t="s">
        <v>4</v>
      </c>
      <c r="F249" s="255">
        <v>20</v>
      </c>
      <c r="G249" s="267">
        <f t="shared" ref="G249:N249" si="616">G248*1936.27</f>
        <v>0</v>
      </c>
      <c r="H249" s="256">
        <f t="shared" si="616"/>
        <v>0</v>
      </c>
      <c r="I249" s="256">
        <f t="shared" si="616"/>
        <v>0</v>
      </c>
      <c r="J249" s="267">
        <f t="shared" si="616"/>
        <v>0</v>
      </c>
      <c r="K249" s="267">
        <f t="shared" si="616"/>
        <v>0</v>
      </c>
      <c r="L249" s="257">
        <f t="shared" si="616"/>
        <v>0</v>
      </c>
      <c r="M249" s="267">
        <f t="shared" si="616"/>
        <v>0</v>
      </c>
      <c r="N249" s="267">
        <f t="shared" si="616"/>
        <v>0</v>
      </c>
      <c r="O249" s="183"/>
      <c r="P249" s="184">
        <f t="shared" ref="P249:V249" si="617">P248*1936.27</f>
        <v>0</v>
      </c>
      <c r="Q249" s="184">
        <f t="shared" si="617"/>
        <v>0</v>
      </c>
      <c r="R249" s="184">
        <f t="shared" si="617"/>
        <v>0</v>
      </c>
      <c r="S249" s="184">
        <f t="shared" si="617"/>
        <v>0</v>
      </c>
      <c r="T249" s="184">
        <f t="shared" si="617"/>
        <v>0</v>
      </c>
      <c r="U249" s="184">
        <f t="shared" si="617"/>
        <v>0</v>
      </c>
      <c r="V249" s="184">
        <f t="shared" si="617"/>
        <v>0</v>
      </c>
    </row>
    <row r="250" spans="1:23" ht="12.75" customHeight="1" x14ac:dyDescent="0.2">
      <c r="A250" s="104">
        <f>IF(Foglio2!$J$7=1,TRUNC(V250,0),TRUNC(U250,0))</f>
        <v>0</v>
      </c>
      <c r="B250" s="245">
        <f t="shared" si="579"/>
        <v>44568</v>
      </c>
      <c r="C250" s="494"/>
      <c r="D250" s="494"/>
      <c r="E250" s="259" t="s">
        <v>3</v>
      </c>
      <c r="F250" s="260">
        <v>21</v>
      </c>
      <c r="G250" s="248">
        <f>IF(Foglio2!$J$3=Foglio2!$E$5,'Assistenti_Tecnici 2^ Pos.Ec.'!E250,IF(Foglio2!$J$3=Foglio2!$E$6,'Assistenti_Amm.vo 2^ Pos.Ec.'!E250,0))</f>
        <v>0</v>
      </c>
      <c r="H250" s="248">
        <f>IF(Foglio2!$J$3=Foglio2!$E$5,'Assistenti_Tecnici 2^ Pos.Ec.'!F250,IF(Foglio2!$J$3=Foglio2!$E$6,'Assistenti_Amm.vo 2^ Pos.Ec.'!F250,0))</f>
        <v>0</v>
      </c>
      <c r="I250" s="248">
        <f>IF(Foglio2!$J$3=Foglio2!$E$5,'Assistenti_Tecnici 2^ Pos.Ec.'!G250,IF(Foglio2!$J$3=Foglio2!$E$6,'Assistenti_Amm.vo 2^ Pos.Ec.'!G250,0))</f>
        <v>0</v>
      </c>
      <c r="J250" s="248">
        <f>IF(Foglio2!$J$3=Foglio2!$E$5,'Assistenti_Tecnici 2^ Pos.Ec.'!H250,IF(Foglio2!$J$3=Foglio2!$E$6,'Assistenti_Amm.vo 2^ Pos.Ec.'!H250,0))</f>
        <v>0</v>
      </c>
      <c r="K250" s="248">
        <f>IF(Foglio2!$J$3=Foglio2!$E$5,'Assistenti_Tecnici 2^ Pos.Ec.'!I250,IF(Foglio2!$J$3=Foglio2!$E$6,'Assistenti_Amm.vo 2^ Pos.Ec.'!I250,0))</f>
        <v>0</v>
      </c>
      <c r="L250" s="248">
        <f>IF(Foglio2!$J$3=Foglio2!$E$5,'Assistenti_Tecnici 2^ Pos.Ec.'!J250,IF(Foglio2!$J$3=Foglio2!$E$6,'Assistenti_Amm.vo 2^ Pos.Ec.'!J250,0))</f>
        <v>0</v>
      </c>
      <c r="M250" s="248">
        <f>IF(Foglio2!$J$3=Foglio2!$E$5,'Assistenti_Tecnici 2^ Pos.Ec.'!K250,IF(Foglio2!$J$3=Foglio2!$E$6,'Assistenti_Amm.vo 2^ Pos.Ec.'!K250,0))</f>
        <v>0</v>
      </c>
      <c r="N250" s="250">
        <f>IF(Foglio2!$J$3=Foglio2!$E$5,'Assistenti_Tecnici 2^ Pos.Ec.'!L250,IF(Foglio2!$J$3=Foglio2!$E$6,'Assistenti_Amm.vo 2^ Pos.Ec.'!L250,0))</f>
        <v>0</v>
      </c>
      <c r="O250" s="251"/>
      <c r="P250" s="252">
        <f>IF(Foglio2!$J$3=Foglio2!$E$5,'Assistenti_Tecnici 2^ Pos.Ec.'!N250,IF(Foglio2!$J$3=Foglio2!$E$6,'Assistenti_Amm.vo 2^ Pos.Ec.'!N250,0))</f>
        <v>0</v>
      </c>
      <c r="Q250" s="252">
        <f>IF(Foglio2!$J$3=Foglio2!$E$5,'Assistenti_Tecnici 2^ Pos.Ec.'!O250,IF(Foglio2!$J$3=Foglio2!$E$6,'Assistenti_Amm.vo 2^ Pos.Ec.'!O250,0))</f>
        <v>0</v>
      </c>
      <c r="R250" s="252">
        <f>IF(Foglio2!$J$3=Foglio2!$E$5,'Assistenti_Tecnici 2^ Pos.Ec.'!P250,IF(Foglio2!$J$3=Foglio2!$E$6,'Assistenti_Amm.vo 2^ Pos.Ec.'!P250,0))</f>
        <v>0</v>
      </c>
      <c r="S250" s="252">
        <f>IF(Foglio2!$J$3=Foglio2!$E$5,'Assistenti_Tecnici 2^ Pos.Ec.'!Q250,IF(Foglio2!$J$3=Foglio2!$E$6,'Assistenti_Amm.vo 2^ Pos.Ec.'!Q250,0))</f>
        <v>0</v>
      </c>
      <c r="T250" s="252">
        <f>IF(Foglio2!$J$3=Foglio2!$E$5,'Assistenti_Tecnici 2^ Pos.Ec.'!R250,IF(Foglio2!$J$3=Foglio2!$E$6,'Assistenti_Amm.vo 2^ Pos.Ec.'!R250,0))</f>
        <v>0</v>
      </c>
      <c r="U250" s="252">
        <f t="shared" ref="U250" si="618">(P250)/12*0.8</f>
        <v>0</v>
      </c>
      <c r="V250" s="252">
        <f t="shared" ref="V250" si="619">(P250+R250)/12*0.8</f>
        <v>0</v>
      </c>
      <c r="W250" s="253" t="str">
        <f t="shared" ref="W250" si="620">"Fascia Da "&amp;F250&amp;" a "&amp;F251&amp;" Decorrenza "&amp;DAY(C244)&amp;"/"&amp;MONTH(C244)&amp;"/"&amp;YEAR(C244)</f>
        <v>Fascia Da 21 a 27 Decorrenza 1/1/2022</v>
      </c>
    </row>
    <row r="251" spans="1:23" ht="9" customHeight="1" x14ac:dyDescent="0.2">
      <c r="B251" s="245">
        <f t="shared" si="579"/>
        <v>44569</v>
      </c>
      <c r="C251" s="494"/>
      <c r="D251" s="494"/>
      <c r="E251" s="254" t="s">
        <v>4</v>
      </c>
      <c r="F251" s="255">
        <v>27</v>
      </c>
      <c r="G251" s="267">
        <f t="shared" ref="G251:N251" si="621">G250*1936.27</f>
        <v>0</v>
      </c>
      <c r="H251" s="256">
        <f t="shared" si="621"/>
        <v>0</v>
      </c>
      <c r="I251" s="256">
        <f t="shared" si="621"/>
        <v>0</v>
      </c>
      <c r="J251" s="267">
        <f t="shared" si="621"/>
        <v>0</v>
      </c>
      <c r="K251" s="267">
        <f t="shared" si="621"/>
        <v>0</v>
      </c>
      <c r="L251" s="257">
        <f t="shared" si="621"/>
        <v>0</v>
      </c>
      <c r="M251" s="267">
        <f t="shared" si="621"/>
        <v>0</v>
      </c>
      <c r="N251" s="267">
        <f t="shared" si="621"/>
        <v>0</v>
      </c>
      <c r="O251" s="183"/>
      <c r="P251" s="184">
        <f t="shared" ref="P251:V251" si="622">P250*1936.27</f>
        <v>0</v>
      </c>
      <c r="Q251" s="184">
        <f t="shared" si="622"/>
        <v>0</v>
      </c>
      <c r="R251" s="184">
        <f t="shared" si="622"/>
        <v>0</v>
      </c>
      <c r="S251" s="184">
        <f t="shared" si="622"/>
        <v>0</v>
      </c>
      <c r="T251" s="184">
        <f t="shared" si="622"/>
        <v>0</v>
      </c>
      <c r="U251" s="184">
        <f t="shared" si="622"/>
        <v>0</v>
      </c>
      <c r="V251" s="184">
        <f t="shared" si="622"/>
        <v>0</v>
      </c>
    </row>
    <row r="252" spans="1:23" ht="12.75" customHeight="1" x14ac:dyDescent="0.2">
      <c r="A252" s="104">
        <f>IF(Foglio2!$J$7=1,TRUNC(V252,0),TRUNC(U252,0))</f>
        <v>0</v>
      </c>
      <c r="B252" s="245">
        <f t="shared" si="579"/>
        <v>44570</v>
      </c>
      <c r="C252" s="494"/>
      <c r="D252" s="494"/>
      <c r="E252" s="259" t="s">
        <v>3</v>
      </c>
      <c r="F252" s="260">
        <v>28</v>
      </c>
      <c r="G252" s="248">
        <f>IF(Foglio2!$J$3=Foglio2!$E$5,'Assistenti_Tecnici 2^ Pos.Ec.'!E252,IF(Foglio2!$J$3=Foglio2!$E$6,'Assistenti_Amm.vo 2^ Pos.Ec.'!E252,0))</f>
        <v>0</v>
      </c>
      <c r="H252" s="248">
        <f>IF(Foglio2!$J$3=Foglio2!$E$5,'Assistenti_Tecnici 2^ Pos.Ec.'!F252,IF(Foglio2!$J$3=Foglio2!$E$6,'Assistenti_Amm.vo 2^ Pos.Ec.'!F252,0))</f>
        <v>0</v>
      </c>
      <c r="I252" s="248">
        <f>IF(Foglio2!$J$3=Foglio2!$E$5,'Assistenti_Tecnici 2^ Pos.Ec.'!G252,IF(Foglio2!$J$3=Foglio2!$E$6,'Assistenti_Amm.vo 2^ Pos.Ec.'!G252,0))</f>
        <v>0</v>
      </c>
      <c r="J252" s="248">
        <f>IF(Foglio2!$J$3=Foglio2!$E$5,'Assistenti_Tecnici 2^ Pos.Ec.'!H252,IF(Foglio2!$J$3=Foglio2!$E$6,'Assistenti_Amm.vo 2^ Pos.Ec.'!H252,0))</f>
        <v>0</v>
      </c>
      <c r="K252" s="248">
        <f>IF(Foglio2!$J$3=Foglio2!$E$5,'Assistenti_Tecnici 2^ Pos.Ec.'!I252,IF(Foglio2!$J$3=Foglio2!$E$6,'Assistenti_Amm.vo 2^ Pos.Ec.'!I252,0))</f>
        <v>0</v>
      </c>
      <c r="L252" s="248">
        <f>IF(Foglio2!$J$3=Foglio2!$E$5,'Assistenti_Tecnici 2^ Pos.Ec.'!J252,IF(Foglio2!$J$3=Foglio2!$E$6,'Assistenti_Amm.vo 2^ Pos.Ec.'!J252,0))</f>
        <v>0</v>
      </c>
      <c r="M252" s="248">
        <f>IF(Foglio2!$J$3=Foglio2!$E$5,'Assistenti_Tecnici 2^ Pos.Ec.'!K252,IF(Foglio2!$J$3=Foglio2!$E$6,'Assistenti_Amm.vo 2^ Pos.Ec.'!K252,0))</f>
        <v>0</v>
      </c>
      <c r="N252" s="250">
        <f>IF(Foglio2!$J$3=Foglio2!$E$5,'Assistenti_Tecnici 2^ Pos.Ec.'!L252,IF(Foglio2!$J$3=Foglio2!$E$6,'Assistenti_Amm.vo 2^ Pos.Ec.'!L252,0))</f>
        <v>0</v>
      </c>
      <c r="O252" s="251"/>
      <c r="P252" s="252">
        <f>IF(Foglio2!$J$3=Foglio2!$E$5,'Assistenti_Tecnici 2^ Pos.Ec.'!N252,IF(Foglio2!$J$3=Foglio2!$E$6,'Assistenti_Amm.vo 2^ Pos.Ec.'!N252,0))</f>
        <v>0</v>
      </c>
      <c r="Q252" s="252">
        <f>IF(Foglio2!$J$3=Foglio2!$E$5,'Assistenti_Tecnici 2^ Pos.Ec.'!O252,IF(Foglio2!$J$3=Foglio2!$E$6,'Assistenti_Amm.vo 2^ Pos.Ec.'!O252,0))</f>
        <v>0</v>
      </c>
      <c r="R252" s="252">
        <f>IF(Foglio2!$J$3=Foglio2!$E$5,'Assistenti_Tecnici 2^ Pos.Ec.'!P252,IF(Foglio2!$J$3=Foglio2!$E$6,'Assistenti_Amm.vo 2^ Pos.Ec.'!P252,0))</f>
        <v>0</v>
      </c>
      <c r="S252" s="252">
        <f>IF(Foglio2!$J$3=Foglio2!$E$5,'Assistenti_Tecnici 2^ Pos.Ec.'!Q252,IF(Foglio2!$J$3=Foglio2!$E$6,'Assistenti_Amm.vo 2^ Pos.Ec.'!Q252,0))</f>
        <v>0</v>
      </c>
      <c r="T252" s="252">
        <f>IF(Foglio2!$J$3=Foglio2!$E$5,'Assistenti_Tecnici 2^ Pos.Ec.'!R252,IF(Foglio2!$J$3=Foglio2!$E$6,'Assistenti_Amm.vo 2^ Pos.Ec.'!R252,0))</f>
        <v>0</v>
      </c>
      <c r="U252" s="252">
        <f t="shared" ref="U252" si="623">(P252)/12*0.8</f>
        <v>0</v>
      </c>
      <c r="V252" s="252">
        <f t="shared" ref="V252" si="624">(P252+R252)/12*0.8</f>
        <v>0</v>
      </c>
      <c r="W252" s="253" t="str">
        <f t="shared" ref="W252" si="625">"Fascia Da "&amp;F252&amp;" a "&amp;F253&amp;" Decorrenza "&amp;DAY(C244)&amp;"/"&amp;MONTH(C244)&amp;"/"&amp;YEAR(C244)</f>
        <v>Fascia Da 28 a 34 Decorrenza 1/1/2022</v>
      </c>
    </row>
    <row r="253" spans="1:23" ht="9" customHeight="1" x14ac:dyDescent="0.2">
      <c r="B253" s="245">
        <f t="shared" si="579"/>
        <v>44571</v>
      </c>
      <c r="C253" s="494"/>
      <c r="D253" s="494"/>
      <c r="E253" s="254" t="s">
        <v>4</v>
      </c>
      <c r="F253" s="255">
        <v>34</v>
      </c>
      <c r="G253" s="267">
        <f t="shared" ref="G253:N253" si="626">G252*1936.27</f>
        <v>0</v>
      </c>
      <c r="H253" s="256">
        <f t="shared" si="626"/>
        <v>0</v>
      </c>
      <c r="I253" s="256">
        <f t="shared" si="626"/>
        <v>0</v>
      </c>
      <c r="J253" s="267">
        <f t="shared" si="626"/>
        <v>0</v>
      </c>
      <c r="K253" s="267">
        <f t="shared" si="626"/>
        <v>0</v>
      </c>
      <c r="L253" s="257">
        <f t="shared" si="626"/>
        <v>0</v>
      </c>
      <c r="M253" s="267">
        <f t="shared" si="626"/>
        <v>0</v>
      </c>
      <c r="N253" s="267">
        <f t="shared" si="626"/>
        <v>0</v>
      </c>
      <c r="O253" s="183"/>
      <c r="P253" s="184">
        <f t="shared" ref="P253:V253" si="627">P252*1936.27</f>
        <v>0</v>
      </c>
      <c r="Q253" s="184">
        <f t="shared" si="627"/>
        <v>0</v>
      </c>
      <c r="R253" s="184">
        <f t="shared" si="627"/>
        <v>0</v>
      </c>
      <c r="S253" s="184">
        <f t="shared" si="627"/>
        <v>0</v>
      </c>
      <c r="T253" s="184">
        <f t="shared" si="627"/>
        <v>0</v>
      </c>
      <c r="U253" s="184">
        <f t="shared" si="627"/>
        <v>0</v>
      </c>
      <c r="V253" s="184">
        <f t="shared" si="627"/>
        <v>0</v>
      </c>
    </row>
    <row r="254" spans="1:23" ht="12.75" customHeight="1" x14ac:dyDescent="0.2">
      <c r="A254" s="104">
        <f>IF(Foglio2!$J$7=1,TRUNC(V254,0),TRUNC(U254,0))</f>
        <v>0</v>
      </c>
      <c r="B254" s="245">
        <f t="shared" si="579"/>
        <v>44572</v>
      </c>
      <c r="C254" s="494"/>
      <c r="D254" s="494"/>
      <c r="E254" s="259" t="s">
        <v>3</v>
      </c>
      <c r="F254" s="260">
        <v>35</v>
      </c>
      <c r="G254" s="248">
        <f>IF(Foglio2!$J$3=Foglio2!$E$5,'Assistenti_Tecnici 2^ Pos.Ec.'!E254,IF(Foglio2!$J$3=Foglio2!$E$6,'Assistenti_Amm.vo 2^ Pos.Ec.'!E254,0))</f>
        <v>0</v>
      </c>
      <c r="H254" s="248">
        <f>IF(Foglio2!$J$3=Foglio2!$E$5,'Assistenti_Tecnici 2^ Pos.Ec.'!F254,IF(Foglio2!$J$3=Foglio2!$E$6,'Assistenti_Amm.vo 2^ Pos.Ec.'!F254,0))</f>
        <v>0</v>
      </c>
      <c r="I254" s="248">
        <f>IF(Foglio2!$J$3=Foglio2!$E$5,'Assistenti_Tecnici 2^ Pos.Ec.'!G254,IF(Foglio2!$J$3=Foglio2!$E$6,'Assistenti_Amm.vo 2^ Pos.Ec.'!G254,0))</f>
        <v>0</v>
      </c>
      <c r="J254" s="248">
        <f>IF(Foglio2!$J$3=Foglio2!$E$5,'Assistenti_Tecnici 2^ Pos.Ec.'!H254,IF(Foglio2!$J$3=Foglio2!$E$6,'Assistenti_Amm.vo 2^ Pos.Ec.'!H254,0))</f>
        <v>0</v>
      </c>
      <c r="K254" s="248">
        <f>IF(Foglio2!$J$3=Foglio2!$E$5,'Assistenti_Tecnici 2^ Pos.Ec.'!I254,IF(Foglio2!$J$3=Foglio2!$E$6,'Assistenti_Amm.vo 2^ Pos.Ec.'!I254,0))</f>
        <v>0</v>
      </c>
      <c r="L254" s="248">
        <f>IF(Foglio2!$J$3=Foglio2!$E$5,'Assistenti_Tecnici 2^ Pos.Ec.'!J254,IF(Foglio2!$J$3=Foglio2!$E$6,'Assistenti_Amm.vo 2^ Pos.Ec.'!J254,0))</f>
        <v>0</v>
      </c>
      <c r="M254" s="248">
        <f>IF(Foglio2!$J$3=Foglio2!$E$5,'Assistenti_Tecnici 2^ Pos.Ec.'!K254,IF(Foglio2!$J$3=Foglio2!$E$6,'Assistenti_Amm.vo 2^ Pos.Ec.'!K254,0))</f>
        <v>0</v>
      </c>
      <c r="N254" s="250">
        <f>IF(Foglio2!$J$3=Foglio2!$E$5,'Assistenti_Tecnici 2^ Pos.Ec.'!L254,IF(Foglio2!$J$3=Foglio2!$E$6,'Assistenti_Amm.vo 2^ Pos.Ec.'!L254,0))</f>
        <v>0</v>
      </c>
      <c r="O254" s="251"/>
      <c r="P254" s="252">
        <f>IF(Foglio2!$J$3=Foglio2!$E$5,'Assistenti_Tecnici 2^ Pos.Ec.'!N254,IF(Foglio2!$J$3=Foglio2!$E$6,'Assistenti_Amm.vo 2^ Pos.Ec.'!N254,0))</f>
        <v>0</v>
      </c>
      <c r="Q254" s="252">
        <f>IF(Foglio2!$J$3=Foglio2!$E$5,'Assistenti_Tecnici 2^ Pos.Ec.'!O254,IF(Foglio2!$J$3=Foglio2!$E$6,'Assistenti_Amm.vo 2^ Pos.Ec.'!O254,0))</f>
        <v>0</v>
      </c>
      <c r="R254" s="252">
        <f>IF(Foglio2!$J$3=Foglio2!$E$5,'Assistenti_Tecnici 2^ Pos.Ec.'!P254,IF(Foglio2!$J$3=Foglio2!$E$6,'Assistenti_Amm.vo 2^ Pos.Ec.'!P254,0))</f>
        <v>0</v>
      </c>
      <c r="S254" s="252">
        <f>IF(Foglio2!$J$3=Foglio2!$E$5,'Assistenti_Tecnici 2^ Pos.Ec.'!Q254,IF(Foglio2!$J$3=Foglio2!$E$6,'Assistenti_Amm.vo 2^ Pos.Ec.'!Q254,0))</f>
        <v>0</v>
      </c>
      <c r="T254" s="252">
        <f>IF(Foglio2!$J$3=Foglio2!$E$5,'Assistenti_Tecnici 2^ Pos.Ec.'!R254,IF(Foglio2!$J$3=Foglio2!$E$6,'Assistenti_Amm.vo 2^ Pos.Ec.'!R254,0))</f>
        <v>0</v>
      </c>
      <c r="U254" s="252">
        <f t="shared" ref="U254" si="628">(P254)/12*0.8</f>
        <v>0</v>
      </c>
      <c r="V254" s="252">
        <f t="shared" ref="V254" si="629">(P254+R254)/12*0.8</f>
        <v>0</v>
      </c>
      <c r="W254" s="253" t="str">
        <f t="shared" ref="W254" si="630">"Fascia Da "&amp;F254&amp;" a "&amp;F255&amp;" Decorrenza "&amp;DAY(C244)&amp;"/"&amp;MONTH(C244)&amp;"/"&amp;YEAR(C244)</f>
        <v>Fascia Da 35 a  Decorrenza 1/1/2022</v>
      </c>
    </row>
    <row r="255" spans="1:23" ht="9" customHeight="1" x14ac:dyDescent="0.2">
      <c r="B255" s="245">
        <f t="shared" si="579"/>
        <v>44573</v>
      </c>
      <c r="C255" s="495"/>
      <c r="D255" s="495"/>
      <c r="E255" s="264" t="s">
        <v>4</v>
      </c>
      <c r="F255" s="265"/>
      <c r="G255" s="267">
        <f t="shared" ref="G255:N255" si="631">G254*1936.27</f>
        <v>0</v>
      </c>
      <c r="H255" s="267">
        <f t="shared" si="631"/>
        <v>0</v>
      </c>
      <c r="I255" s="267">
        <f t="shared" si="631"/>
        <v>0</v>
      </c>
      <c r="J255" s="267">
        <f t="shared" si="631"/>
        <v>0</v>
      </c>
      <c r="K255" s="267">
        <f t="shared" si="631"/>
        <v>0</v>
      </c>
      <c r="L255" s="267">
        <f t="shared" si="631"/>
        <v>0</v>
      </c>
      <c r="M255" s="267">
        <f t="shared" si="631"/>
        <v>0</v>
      </c>
      <c r="N255" s="267">
        <f t="shared" si="631"/>
        <v>0</v>
      </c>
      <c r="O255" s="183"/>
      <c r="P255" s="269">
        <f t="shared" ref="P255:V255" si="632">P254*1936.27</f>
        <v>0</v>
      </c>
      <c r="Q255" s="269">
        <f t="shared" si="632"/>
        <v>0</v>
      </c>
      <c r="R255" s="269">
        <f t="shared" si="632"/>
        <v>0</v>
      </c>
      <c r="S255" s="269">
        <f t="shared" si="632"/>
        <v>0</v>
      </c>
      <c r="T255" s="184">
        <f t="shared" si="632"/>
        <v>0</v>
      </c>
      <c r="U255" s="184">
        <f t="shared" si="632"/>
        <v>0</v>
      </c>
      <c r="V255" s="184">
        <f t="shared" si="632"/>
        <v>0</v>
      </c>
    </row>
    <row r="256" spans="1:23" ht="12.75" customHeight="1" x14ac:dyDescent="0.2">
      <c r="A256" s="104">
        <f>IF(Foglio2!$J$7=1,TRUNC(V256,0),TRUNC(U256,0))</f>
        <v>0</v>
      </c>
      <c r="B256" s="245">
        <f t="shared" ref="B256" si="633">C258</f>
        <v>44652</v>
      </c>
      <c r="C256" s="492">
        <f>D244+1</f>
        <v>44652</v>
      </c>
      <c r="D256" s="492">
        <v>44742</v>
      </c>
      <c r="E256" s="246" t="s">
        <v>3</v>
      </c>
      <c r="F256" s="247">
        <v>0</v>
      </c>
      <c r="G256" s="248">
        <f>IF(Foglio2!$J$3=Foglio2!$E$5,'Assistenti_Tecnici 2^ Pos.Ec.'!E256,IF(Foglio2!$J$3=Foglio2!$E$6,'Assistenti_Amm.vo 2^ Pos.Ec.'!E256,0))</f>
        <v>0</v>
      </c>
      <c r="H256" s="248">
        <f>IF(Foglio2!$J$3=Foglio2!$E$5,'Assistenti_Tecnici 2^ Pos.Ec.'!F256,IF(Foglio2!$J$3=Foglio2!$E$6,'Assistenti_Amm.vo 2^ Pos.Ec.'!F256,0))</f>
        <v>0</v>
      </c>
      <c r="I256" s="248">
        <f>IF(Foglio2!$J$3=Foglio2!$E$5,'Assistenti_Tecnici 2^ Pos.Ec.'!G256,IF(Foglio2!$J$3=Foglio2!$E$6,'Assistenti_Amm.vo 2^ Pos.Ec.'!G256,0))</f>
        <v>0</v>
      </c>
      <c r="J256" s="248">
        <f>IF(Foglio2!$J$3=Foglio2!$E$5,'Assistenti_Tecnici 2^ Pos.Ec.'!H256,IF(Foglio2!$J$3=Foglio2!$E$6,'Assistenti_Amm.vo 2^ Pos.Ec.'!H256,0))</f>
        <v>0</v>
      </c>
      <c r="K256" s="248">
        <f>IF(Foglio2!$J$3=Foglio2!$E$5,'Assistenti_Tecnici 2^ Pos.Ec.'!I256,IF(Foglio2!$J$3=Foglio2!$E$6,'Assistenti_Amm.vo 2^ Pos.Ec.'!I256,0))</f>
        <v>0</v>
      </c>
      <c r="L256" s="248">
        <f>IF(Foglio2!$J$3=Foglio2!$E$5,'Assistenti_Tecnici 2^ Pos.Ec.'!J256,IF(Foglio2!$J$3=Foglio2!$E$6,'Assistenti_Amm.vo 2^ Pos.Ec.'!J256,0))</f>
        <v>0</v>
      </c>
      <c r="M256" s="248">
        <f>IF(Foglio2!$J$3=Foglio2!$E$5,'Assistenti_Tecnici 2^ Pos.Ec.'!K256,IF(Foglio2!$J$3=Foglio2!$E$6,'Assistenti_Amm.vo 2^ Pos.Ec.'!K256,0))</f>
        <v>0</v>
      </c>
      <c r="N256" s="250">
        <f>IF(Foglio2!$J$3=Foglio2!$E$5,'Assistenti_Tecnici 2^ Pos.Ec.'!L256,IF(Foglio2!$J$3=Foglio2!$E$6,'Assistenti_Amm.vo 2^ Pos.Ec.'!L256,0))</f>
        <v>0</v>
      </c>
      <c r="O256" s="251"/>
      <c r="P256" s="252">
        <f>IF(Foglio2!$J$3=Foglio2!$E$5,'Assistenti_Tecnici 2^ Pos.Ec.'!N256,IF(Foglio2!$J$3=Foglio2!$E$6,'Assistenti_Amm.vo 2^ Pos.Ec.'!N256,0))</f>
        <v>0</v>
      </c>
      <c r="Q256" s="252">
        <f>IF(Foglio2!$J$3=Foglio2!$E$5,'Assistenti_Tecnici 2^ Pos.Ec.'!O256,IF(Foglio2!$J$3=Foglio2!$E$6,'Assistenti_Amm.vo 2^ Pos.Ec.'!O256,0))</f>
        <v>0</v>
      </c>
      <c r="R256" s="252">
        <f>IF(Foglio2!$J$3=Foglio2!$E$5,'Assistenti_Tecnici 2^ Pos.Ec.'!P256,IF(Foglio2!$J$3=Foglio2!$E$6,'Assistenti_Amm.vo 2^ Pos.Ec.'!P256,0))</f>
        <v>0</v>
      </c>
      <c r="S256" s="252">
        <f>IF(Foglio2!$J$3=Foglio2!$E$5,'Assistenti_Tecnici 2^ Pos.Ec.'!Q256,IF(Foglio2!$J$3=Foglio2!$E$6,'Assistenti_Amm.vo 2^ Pos.Ec.'!Q256,0))</f>
        <v>0</v>
      </c>
      <c r="T256" s="252">
        <f>IF(Foglio2!$J$3=Foglio2!$E$5,'Assistenti_Tecnici 2^ Pos.Ec.'!R256,IF(Foglio2!$J$3=Foglio2!$E$6,'Assistenti_Amm.vo 2^ Pos.Ec.'!R256,0))</f>
        <v>0</v>
      </c>
      <c r="U256" s="252">
        <f t="shared" ref="U256" si="634">(P256)/12*0.8</f>
        <v>0</v>
      </c>
      <c r="V256" s="252">
        <f t="shared" ref="V256" si="635">(P256+R256)/12*0.8</f>
        <v>0</v>
      </c>
      <c r="W256" s="253" t="str">
        <f t="shared" ref="W256" si="636">"Fascia Da "&amp;F256&amp;" a "&amp;F257&amp;" Decorrenza "&amp;DAY(C256)&amp;"/"&amp;MONTH(C256)&amp;"/"&amp;YEAR(C256)</f>
        <v>Fascia Da 0 a 8 Decorrenza 1/4/2022</v>
      </c>
    </row>
    <row r="257" spans="1:23" ht="9" customHeight="1" x14ac:dyDescent="0.2">
      <c r="B257" s="245">
        <f t="shared" si="579"/>
        <v>44653</v>
      </c>
      <c r="C257" s="493"/>
      <c r="D257" s="493"/>
      <c r="E257" s="254" t="s">
        <v>4</v>
      </c>
      <c r="F257" s="255">
        <v>8</v>
      </c>
      <c r="G257" s="267">
        <f t="shared" ref="G257:N257" si="637">G256*1936.27</f>
        <v>0</v>
      </c>
      <c r="H257" s="256">
        <f t="shared" si="637"/>
        <v>0</v>
      </c>
      <c r="I257" s="256">
        <f t="shared" si="637"/>
        <v>0</v>
      </c>
      <c r="J257" s="267">
        <f t="shared" si="637"/>
        <v>0</v>
      </c>
      <c r="K257" s="267">
        <f t="shared" si="637"/>
        <v>0</v>
      </c>
      <c r="L257" s="257">
        <f t="shared" si="637"/>
        <v>0</v>
      </c>
      <c r="M257" s="267">
        <f t="shared" si="637"/>
        <v>0</v>
      </c>
      <c r="N257" s="267">
        <f t="shared" si="637"/>
        <v>0</v>
      </c>
      <c r="O257" s="183"/>
      <c r="P257" s="184">
        <f t="shared" ref="P257:V257" si="638">P256*1936.27</f>
        <v>0</v>
      </c>
      <c r="Q257" s="184">
        <f t="shared" si="638"/>
        <v>0</v>
      </c>
      <c r="R257" s="184">
        <f t="shared" si="638"/>
        <v>0</v>
      </c>
      <c r="S257" s="184">
        <f t="shared" si="638"/>
        <v>0</v>
      </c>
      <c r="T257" s="184">
        <f t="shared" si="638"/>
        <v>0</v>
      </c>
      <c r="U257" s="184">
        <f t="shared" si="638"/>
        <v>0</v>
      </c>
      <c r="V257" s="184">
        <f t="shared" si="638"/>
        <v>0</v>
      </c>
    </row>
    <row r="258" spans="1:23" ht="12.75" customHeight="1" x14ac:dyDescent="0.2">
      <c r="A258" s="104">
        <f>IF(Foglio2!$J$7=1,TRUNC(V258,0),TRUNC(U258,0))</f>
        <v>0</v>
      </c>
      <c r="B258" s="245">
        <f t="shared" si="579"/>
        <v>44654</v>
      </c>
      <c r="C258" s="494">
        <f>C256</f>
        <v>44652</v>
      </c>
      <c r="D258" s="494">
        <f>D256</f>
        <v>44742</v>
      </c>
      <c r="E258" s="259" t="s">
        <v>3</v>
      </c>
      <c r="F258" s="260">
        <v>9</v>
      </c>
      <c r="G258" s="248">
        <f>IF(Foglio2!$J$3=Foglio2!$E$5,'Assistenti_Tecnici 2^ Pos.Ec.'!E258,IF(Foglio2!$J$3=Foglio2!$E$6,'Assistenti_Amm.vo 2^ Pos.Ec.'!E258,0))</f>
        <v>0</v>
      </c>
      <c r="H258" s="248">
        <f>IF(Foglio2!$J$3=Foglio2!$E$5,'Assistenti_Tecnici 2^ Pos.Ec.'!F258,IF(Foglio2!$J$3=Foglio2!$E$6,'Assistenti_Amm.vo 2^ Pos.Ec.'!F258,0))</f>
        <v>0</v>
      </c>
      <c r="I258" s="248">
        <f>IF(Foglio2!$J$3=Foglio2!$E$5,'Assistenti_Tecnici 2^ Pos.Ec.'!G258,IF(Foglio2!$J$3=Foglio2!$E$6,'Assistenti_Amm.vo 2^ Pos.Ec.'!G258,0))</f>
        <v>0</v>
      </c>
      <c r="J258" s="248">
        <f>IF(Foglio2!$J$3=Foglio2!$E$5,'Assistenti_Tecnici 2^ Pos.Ec.'!H258,IF(Foglio2!$J$3=Foglio2!$E$6,'Assistenti_Amm.vo 2^ Pos.Ec.'!H258,0))</f>
        <v>0</v>
      </c>
      <c r="K258" s="248">
        <f>IF(Foglio2!$J$3=Foglio2!$E$5,'Assistenti_Tecnici 2^ Pos.Ec.'!I258,IF(Foglio2!$J$3=Foglio2!$E$6,'Assistenti_Amm.vo 2^ Pos.Ec.'!I258,0))</f>
        <v>0</v>
      </c>
      <c r="L258" s="248">
        <f>IF(Foglio2!$J$3=Foglio2!$E$5,'Assistenti_Tecnici 2^ Pos.Ec.'!J258,IF(Foglio2!$J$3=Foglio2!$E$6,'Assistenti_Amm.vo 2^ Pos.Ec.'!J258,0))</f>
        <v>0</v>
      </c>
      <c r="M258" s="248">
        <f>IF(Foglio2!$J$3=Foglio2!$E$5,'Assistenti_Tecnici 2^ Pos.Ec.'!K258,IF(Foglio2!$J$3=Foglio2!$E$6,'Assistenti_Amm.vo 2^ Pos.Ec.'!K258,0))</f>
        <v>0</v>
      </c>
      <c r="N258" s="250">
        <f>IF(Foglio2!$J$3=Foglio2!$E$5,'Assistenti_Tecnici 2^ Pos.Ec.'!L258,IF(Foglio2!$J$3=Foglio2!$E$6,'Assistenti_Amm.vo 2^ Pos.Ec.'!L258,0))</f>
        <v>0</v>
      </c>
      <c r="O258" s="251"/>
      <c r="P258" s="252">
        <f>IF(Foglio2!$J$3=Foglio2!$E$5,'Assistenti_Tecnici 2^ Pos.Ec.'!N258,IF(Foglio2!$J$3=Foglio2!$E$6,'Assistenti_Amm.vo 2^ Pos.Ec.'!N258,0))</f>
        <v>0</v>
      </c>
      <c r="Q258" s="252">
        <f>IF(Foglio2!$J$3=Foglio2!$E$5,'Assistenti_Tecnici 2^ Pos.Ec.'!O258,IF(Foglio2!$J$3=Foglio2!$E$6,'Assistenti_Amm.vo 2^ Pos.Ec.'!O258,0))</f>
        <v>0</v>
      </c>
      <c r="R258" s="252">
        <f>IF(Foglio2!$J$3=Foglio2!$E$5,'Assistenti_Tecnici 2^ Pos.Ec.'!P258,IF(Foglio2!$J$3=Foglio2!$E$6,'Assistenti_Amm.vo 2^ Pos.Ec.'!P258,0))</f>
        <v>0</v>
      </c>
      <c r="S258" s="252">
        <f>IF(Foglio2!$J$3=Foglio2!$E$5,'Assistenti_Tecnici 2^ Pos.Ec.'!Q258,IF(Foglio2!$J$3=Foglio2!$E$6,'Assistenti_Amm.vo 2^ Pos.Ec.'!Q258,0))</f>
        <v>0</v>
      </c>
      <c r="T258" s="252">
        <f>IF(Foglio2!$J$3=Foglio2!$E$5,'Assistenti_Tecnici 2^ Pos.Ec.'!R258,IF(Foglio2!$J$3=Foglio2!$E$6,'Assistenti_Amm.vo 2^ Pos.Ec.'!R258,0))</f>
        <v>0</v>
      </c>
      <c r="U258" s="252">
        <f t="shared" ref="U258" si="639">(P258)/12*0.8</f>
        <v>0</v>
      </c>
      <c r="V258" s="252">
        <f t="shared" ref="V258" si="640">(P258+R258)/12*0.8</f>
        <v>0</v>
      </c>
      <c r="W258" s="253" t="str">
        <f t="shared" ref="W258" si="641">"Fascia Da "&amp;F258&amp;" a "&amp;F259&amp;" Decorrenza "&amp;DAY(C256)&amp;"/"&amp;MONTH(C256)&amp;"/"&amp;YEAR(C256)</f>
        <v>Fascia Da 9 a 14 Decorrenza 1/4/2022</v>
      </c>
    </row>
    <row r="259" spans="1:23" ht="9" customHeight="1" x14ac:dyDescent="0.2">
      <c r="B259" s="245">
        <f t="shared" si="579"/>
        <v>44655</v>
      </c>
      <c r="C259" s="494"/>
      <c r="D259" s="494"/>
      <c r="E259" s="254" t="s">
        <v>4</v>
      </c>
      <c r="F259" s="255">
        <v>14</v>
      </c>
      <c r="G259" s="267">
        <f t="shared" ref="G259:N259" si="642">G258*1936.27</f>
        <v>0</v>
      </c>
      <c r="H259" s="256">
        <f t="shared" si="642"/>
        <v>0</v>
      </c>
      <c r="I259" s="256">
        <f t="shared" si="642"/>
        <v>0</v>
      </c>
      <c r="J259" s="267">
        <f t="shared" si="642"/>
        <v>0</v>
      </c>
      <c r="K259" s="267">
        <f t="shared" si="642"/>
        <v>0</v>
      </c>
      <c r="L259" s="257">
        <f t="shared" si="642"/>
        <v>0</v>
      </c>
      <c r="M259" s="267">
        <f t="shared" si="642"/>
        <v>0</v>
      </c>
      <c r="N259" s="267">
        <f t="shared" si="642"/>
        <v>0</v>
      </c>
      <c r="O259" s="183"/>
      <c r="P259" s="184">
        <f t="shared" ref="P259:V259" si="643">P258*1936.27</f>
        <v>0</v>
      </c>
      <c r="Q259" s="184">
        <f t="shared" si="643"/>
        <v>0</v>
      </c>
      <c r="R259" s="184">
        <f t="shared" si="643"/>
        <v>0</v>
      </c>
      <c r="S259" s="184">
        <f t="shared" si="643"/>
        <v>0</v>
      </c>
      <c r="T259" s="184">
        <f t="shared" si="643"/>
        <v>0</v>
      </c>
      <c r="U259" s="184">
        <f t="shared" si="643"/>
        <v>0</v>
      </c>
      <c r="V259" s="184">
        <f t="shared" si="643"/>
        <v>0</v>
      </c>
    </row>
    <row r="260" spans="1:23" ht="12.75" customHeight="1" x14ac:dyDescent="0.2">
      <c r="A260" s="104">
        <f>IF(Foglio2!$J$7=1,TRUNC(V260,0),TRUNC(U260,0))</f>
        <v>0</v>
      </c>
      <c r="B260" s="245">
        <f t="shared" si="579"/>
        <v>44656</v>
      </c>
      <c r="C260" s="494"/>
      <c r="D260" s="494"/>
      <c r="E260" s="259" t="s">
        <v>3</v>
      </c>
      <c r="F260" s="260">
        <v>15</v>
      </c>
      <c r="G260" s="248">
        <f>IF(Foglio2!$J$3=Foglio2!$E$5,'Assistenti_Tecnici 2^ Pos.Ec.'!E260,IF(Foglio2!$J$3=Foglio2!$E$6,'Assistenti_Amm.vo 2^ Pos.Ec.'!E260,0))</f>
        <v>0</v>
      </c>
      <c r="H260" s="248">
        <f>IF(Foglio2!$J$3=Foglio2!$E$5,'Assistenti_Tecnici 2^ Pos.Ec.'!F260,IF(Foglio2!$J$3=Foglio2!$E$6,'Assistenti_Amm.vo 2^ Pos.Ec.'!F260,0))</f>
        <v>0</v>
      </c>
      <c r="I260" s="248">
        <f>IF(Foglio2!$J$3=Foglio2!$E$5,'Assistenti_Tecnici 2^ Pos.Ec.'!G260,IF(Foglio2!$J$3=Foglio2!$E$6,'Assistenti_Amm.vo 2^ Pos.Ec.'!G260,0))</f>
        <v>0</v>
      </c>
      <c r="J260" s="248">
        <f>IF(Foglio2!$J$3=Foglio2!$E$5,'Assistenti_Tecnici 2^ Pos.Ec.'!H260,IF(Foglio2!$J$3=Foglio2!$E$6,'Assistenti_Amm.vo 2^ Pos.Ec.'!H260,0))</f>
        <v>0</v>
      </c>
      <c r="K260" s="248">
        <f>IF(Foglio2!$J$3=Foglio2!$E$5,'Assistenti_Tecnici 2^ Pos.Ec.'!I260,IF(Foglio2!$J$3=Foglio2!$E$6,'Assistenti_Amm.vo 2^ Pos.Ec.'!I260,0))</f>
        <v>0</v>
      </c>
      <c r="L260" s="248">
        <f>IF(Foglio2!$J$3=Foglio2!$E$5,'Assistenti_Tecnici 2^ Pos.Ec.'!J260,IF(Foglio2!$J$3=Foglio2!$E$6,'Assistenti_Amm.vo 2^ Pos.Ec.'!J260,0))</f>
        <v>0</v>
      </c>
      <c r="M260" s="248">
        <f>IF(Foglio2!$J$3=Foglio2!$E$5,'Assistenti_Tecnici 2^ Pos.Ec.'!K260,IF(Foglio2!$J$3=Foglio2!$E$6,'Assistenti_Amm.vo 2^ Pos.Ec.'!K260,0))</f>
        <v>0</v>
      </c>
      <c r="N260" s="250">
        <f>IF(Foglio2!$J$3=Foglio2!$E$5,'Assistenti_Tecnici 2^ Pos.Ec.'!L260,IF(Foglio2!$J$3=Foglio2!$E$6,'Assistenti_Amm.vo 2^ Pos.Ec.'!L260,0))</f>
        <v>0</v>
      </c>
      <c r="O260" s="251"/>
      <c r="P260" s="252">
        <f>IF(Foglio2!$J$3=Foglio2!$E$5,'Assistenti_Tecnici 2^ Pos.Ec.'!N260,IF(Foglio2!$J$3=Foglio2!$E$6,'Assistenti_Amm.vo 2^ Pos.Ec.'!N260,0))</f>
        <v>0</v>
      </c>
      <c r="Q260" s="252">
        <f>IF(Foglio2!$J$3=Foglio2!$E$5,'Assistenti_Tecnici 2^ Pos.Ec.'!O260,IF(Foglio2!$J$3=Foglio2!$E$6,'Assistenti_Amm.vo 2^ Pos.Ec.'!O260,0))</f>
        <v>0</v>
      </c>
      <c r="R260" s="252">
        <f>IF(Foglio2!$J$3=Foglio2!$E$5,'Assistenti_Tecnici 2^ Pos.Ec.'!P260,IF(Foglio2!$J$3=Foglio2!$E$6,'Assistenti_Amm.vo 2^ Pos.Ec.'!P260,0))</f>
        <v>0</v>
      </c>
      <c r="S260" s="252">
        <f>IF(Foglio2!$J$3=Foglio2!$E$5,'Assistenti_Tecnici 2^ Pos.Ec.'!Q260,IF(Foglio2!$J$3=Foglio2!$E$6,'Assistenti_Amm.vo 2^ Pos.Ec.'!Q260,0))</f>
        <v>0</v>
      </c>
      <c r="T260" s="252">
        <f>IF(Foglio2!$J$3=Foglio2!$E$5,'Assistenti_Tecnici 2^ Pos.Ec.'!R260,IF(Foglio2!$J$3=Foglio2!$E$6,'Assistenti_Amm.vo 2^ Pos.Ec.'!R260,0))</f>
        <v>0</v>
      </c>
      <c r="U260" s="252">
        <f t="shared" ref="U260" si="644">(P260)/12*0.8</f>
        <v>0</v>
      </c>
      <c r="V260" s="252">
        <f t="shared" ref="V260" si="645">(P260+R260)/12*0.8</f>
        <v>0</v>
      </c>
      <c r="W260" s="253" t="str">
        <f t="shared" ref="W260" si="646">"Fascia Da "&amp;F260&amp;" a "&amp;F261&amp;" Decorrenza "&amp;DAY(C256)&amp;"/"&amp;MONTH(C256)&amp;"/"&amp;YEAR(C256)</f>
        <v>Fascia Da 15 a 20 Decorrenza 1/4/2022</v>
      </c>
    </row>
    <row r="261" spans="1:23" ht="9" customHeight="1" x14ac:dyDescent="0.2">
      <c r="B261" s="245">
        <f t="shared" si="579"/>
        <v>44657</v>
      </c>
      <c r="C261" s="494"/>
      <c r="D261" s="494"/>
      <c r="E261" s="254" t="s">
        <v>4</v>
      </c>
      <c r="F261" s="255">
        <v>20</v>
      </c>
      <c r="G261" s="267">
        <f t="shared" ref="G261:N261" si="647">G260*1936.27</f>
        <v>0</v>
      </c>
      <c r="H261" s="256">
        <f t="shared" si="647"/>
        <v>0</v>
      </c>
      <c r="I261" s="256">
        <f t="shared" si="647"/>
        <v>0</v>
      </c>
      <c r="J261" s="267">
        <f t="shared" si="647"/>
        <v>0</v>
      </c>
      <c r="K261" s="267">
        <f t="shared" si="647"/>
        <v>0</v>
      </c>
      <c r="L261" s="257">
        <f t="shared" si="647"/>
        <v>0</v>
      </c>
      <c r="M261" s="267">
        <f t="shared" si="647"/>
        <v>0</v>
      </c>
      <c r="N261" s="267">
        <f t="shared" si="647"/>
        <v>0</v>
      </c>
      <c r="O261" s="183"/>
      <c r="P261" s="184">
        <f t="shared" ref="P261:V261" si="648">P260*1936.27</f>
        <v>0</v>
      </c>
      <c r="Q261" s="184">
        <f t="shared" si="648"/>
        <v>0</v>
      </c>
      <c r="R261" s="184">
        <f t="shared" si="648"/>
        <v>0</v>
      </c>
      <c r="S261" s="184">
        <f t="shared" si="648"/>
        <v>0</v>
      </c>
      <c r="T261" s="184">
        <f t="shared" si="648"/>
        <v>0</v>
      </c>
      <c r="U261" s="184">
        <f t="shared" si="648"/>
        <v>0</v>
      </c>
      <c r="V261" s="184">
        <f t="shared" si="648"/>
        <v>0</v>
      </c>
    </row>
    <row r="262" spans="1:23" ht="12.75" customHeight="1" x14ac:dyDescent="0.2">
      <c r="A262" s="104">
        <f>IF(Foglio2!$J$7=1,TRUNC(V262,0),TRUNC(U262,0))</f>
        <v>0</v>
      </c>
      <c r="B262" s="245">
        <f t="shared" si="579"/>
        <v>44658</v>
      </c>
      <c r="C262" s="494"/>
      <c r="D262" s="494"/>
      <c r="E262" s="259" t="s">
        <v>3</v>
      </c>
      <c r="F262" s="260">
        <v>21</v>
      </c>
      <c r="G262" s="248">
        <f>IF(Foglio2!$J$3=Foglio2!$E$5,'Assistenti_Tecnici 2^ Pos.Ec.'!E262,IF(Foglio2!$J$3=Foglio2!$E$6,'Assistenti_Amm.vo 2^ Pos.Ec.'!E262,0))</f>
        <v>0</v>
      </c>
      <c r="H262" s="248">
        <f>IF(Foglio2!$J$3=Foglio2!$E$5,'Assistenti_Tecnici 2^ Pos.Ec.'!F262,IF(Foglio2!$J$3=Foglio2!$E$6,'Assistenti_Amm.vo 2^ Pos.Ec.'!F262,0))</f>
        <v>0</v>
      </c>
      <c r="I262" s="248">
        <f>IF(Foglio2!$J$3=Foglio2!$E$5,'Assistenti_Tecnici 2^ Pos.Ec.'!G262,IF(Foglio2!$J$3=Foglio2!$E$6,'Assistenti_Amm.vo 2^ Pos.Ec.'!G262,0))</f>
        <v>0</v>
      </c>
      <c r="J262" s="248">
        <f>IF(Foglio2!$J$3=Foglio2!$E$5,'Assistenti_Tecnici 2^ Pos.Ec.'!H262,IF(Foglio2!$J$3=Foglio2!$E$6,'Assistenti_Amm.vo 2^ Pos.Ec.'!H262,0))</f>
        <v>0</v>
      </c>
      <c r="K262" s="248">
        <f>IF(Foglio2!$J$3=Foglio2!$E$5,'Assistenti_Tecnici 2^ Pos.Ec.'!I262,IF(Foglio2!$J$3=Foglio2!$E$6,'Assistenti_Amm.vo 2^ Pos.Ec.'!I262,0))</f>
        <v>0</v>
      </c>
      <c r="L262" s="248">
        <f>IF(Foglio2!$J$3=Foglio2!$E$5,'Assistenti_Tecnici 2^ Pos.Ec.'!J262,IF(Foglio2!$J$3=Foglio2!$E$6,'Assistenti_Amm.vo 2^ Pos.Ec.'!J262,0))</f>
        <v>0</v>
      </c>
      <c r="M262" s="248">
        <f>IF(Foglio2!$J$3=Foglio2!$E$5,'Assistenti_Tecnici 2^ Pos.Ec.'!K262,IF(Foglio2!$J$3=Foglio2!$E$6,'Assistenti_Amm.vo 2^ Pos.Ec.'!K262,0))</f>
        <v>0</v>
      </c>
      <c r="N262" s="250">
        <f>IF(Foglio2!$J$3=Foglio2!$E$5,'Assistenti_Tecnici 2^ Pos.Ec.'!L262,IF(Foglio2!$J$3=Foglio2!$E$6,'Assistenti_Amm.vo 2^ Pos.Ec.'!L262,0))</f>
        <v>0</v>
      </c>
      <c r="O262" s="251"/>
      <c r="P262" s="252">
        <f>IF(Foglio2!$J$3=Foglio2!$E$5,'Assistenti_Tecnici 2^ Pos.Ec.'!N262,IF(Foglio2!$J$3=Foglio2!$E$6,'Assistenti_Amm.vo 2^ Pos.Ec.'!N262,0))</f>
        <v>0</v>
      </c>
      <c r="Q262" s="252">
        <f>IF(Foglio2!$J$3=Foglio2!$E$5,'Assistenti_Tecnici 2^ Pos.Ec.'!O262,IF(Foglio2!$J$3=Foglio2!$E$6,'Assistenti_Amm.vo 2^ Pos.Ec.'!O262,0))</f>
        <v>0</v>
      </c>
      <c r="R262" s="252">
        <f>IF(Foglio2!$J$3=Foglio2!$E$5,'Assistenti_Tecnici 2^ Pos.Ec.'!P262,IF(Foglio2!$J$3=Foglio2!$E$6,'Assistenti_Amm.vo 2^ Pos.Ec.'!P262,0))</f>
        <v>0</v>
      </c>
      <c r="S262" s="252">
        <f>IF(Foglio2!$J$3=Foglio2!$E$5,'Assistenti_Tecnici 2^ Pos.Ec.'!Q262,IF(Foglio2!$J$3=Foglio2!$E$6,'Assistenti_Amm.vo 2^ Pos.Ec.'!Q262,0))</f>
        <v>0</v>
      </c>
      <c r="T262" s="252">
        <f>IF(Foglio2!$J$3=Foglio2!$E$5,'Assistenti_Tecnici 2^ Pos.Ec.'!R262,IF(Foglio2!$J$3=Foglio2!$E$6,'Assistenti_Amm.vo 2^ Pos.Ec.'!R262,0))</f>
        <v>0</v>
      </c>
      <c r="U262" s="252">
        <f t="shared" ref="U262" si="649">(P262)/12*0.8</f>
        <v>0</v>
      </c>
      <c r="V262" s="252">
        <f t="shared" ref="V262" si="650">(P262+R262)/12*0.8</f>
        <v>0</v>
      </c>
      <c r="W262" s="253" t="str">
        <f t="shared" ref="W262" si="651">"Fascia Da "&amp;F262&amp;" a "&amp;F263&amp;" Decorrenza "&amp;DAY(C256)&amp;"/"&amp;MONTH(C256)&amp;"/"&amp;YEAR(C256)</f>
        <v>Fascia Da 21 a 27 Decorrenza 1/4/2022</v>
      </c>
    </row>
    <row r="263" spans="1:23" ht="9" customHeight="1" x14ac:dyDescent="0.2">
      <c r="B263" s="245">
        <f t="shared" si="579"/>
        <v>44659</v>
      </c>
      <c r="C263" s="494"/>
      <c r="D263" s="494"/>
      <c r="E263" s="254" t="s">
        <v>4</v>
      </c>
      <c r="F263" s="255">
        <v>27</v>
      </c>
      <c r="G263" s="267">
        <f t="shared" ref="G263:N263" si="652">G262*1936.27</f>
        <v>0</v>
      </c>
      <c r="H263" s="256">
        <f t="shared" si="652"/>
        <v>0</v>
      </c>
      <c r="I263" s="256">
        <f t="shared" si="652"/>
        <v>0</v>
      </c>
      <c r="J263" s="267">
        <f t="shared" si="652"/>
        <v>0</v>
      </c>
      <c r="K263" s="267">
        <f t="shared" si="652"/>
        <v>0</v>
      </c>
      <c r="L263" s="257">
        <f t="shared" si="652"/>
        <v>0</v>
      </c>
      <c r="M263" s="267">
        <f t="shared" si="652"/>
        <v>0</v>
      </c>
      <c r="N263" s="267">
        <f t="shared" si="652"/>
        <v>0</v>
      </c>
      <c r="O263" s="183"/>
      <c r="P263" s="184">
        <f t="shared" ref="P263:V263" si="653">P262*1936.27</f>
        <v>0</v>
      </c>
      <c r="Q263" s="184">
        <f t="shared" si="653"/>
        <v>0</v>
      </c>
      <c r="R263" s="184">
        <f t="shared" si="653"/>
        <v>0</v>
      </c>
      <c r="S263" s="184">
        <f t="shared" si="653"/>
        <v>0</v>
      </c>
      <c r="T263" s="184">
        <f t="shared" si="653"/>
        <v>0</v>
      </c>
      <c r="U263" s="184">
        <f t="shared" si="653"/>
        <v>0</v>
      </c>
      <c r="V263" s="184">
        <f t="shared" si="653"/>
        <v>0</v>
      </c>
    </row>
    <row r="264" spans="1:23" ht="12.75" customHeight="1" x14ac:dyDescent="0.2">
      <c r="A264" s="104">
        <f>IF(Foglio2!$J$7=1,TRUNC(V264,0),TRUNC(U264,0))</f>
        <v>0</v>
      </c>
      <c r="B264" s="245">
        <f t="shared" si="579"/>
        <v>44660</v>
      </c>
      <c r="C264" s="494"/>
      <c r="D264" s="494"/>
      <c r="E264" s="259" t="s">
        <v>3</v>
      </c>
      <c r="F264" s="260">
        <v>28</v>
      </c>
      <c r="G264" s="248">
        <f>IF(Foglio2!$J$3=Foglio2!$E$5,'Assistenti_Tecnici 2^ Pos.Ec.'!E264,IF(Foglio2!$J$3=Foglio2!$E$6,'Assistenti_Amm.vo 2^ Pos.Ec.'!E264,0))</f>
        <v>0</v>
      </c>
      <c r="H264" s="248">
        <f>IF(Foglio2!$J$3=Foglio2!$E$5,'Assistenti_Tecnici 2^ Pos.Ec.'!F264,IF(Foglio2!$J$3=Foglio2!$E$6,'Assistenti_Amm.vo 2^ Pos.Ec.'!F264,0))</f>
        <v>0</v>
      </c>
      <c r="I264" s="248">
        <f>IF(Foglio2!$J$3=Foglio2!$E$5,'Assistenti_Tecnici 2^ Pos.Ec.'!G264,IF(Foglio2!$J$3=Foglio2!$E$6,'Assistenti_Amm.vo 2^ Pos.Ec.'!G264,0))</f>
        <v>0</v>
      </c>
      <c r="J264" s="248">
        <f>IF(Foglio2!$J$3=Foglio2!$E$5,'Assistenti_Tecnici 2^ Pos.Ec.'!H264,IF(Foglio2!$J$3=Foglio2!$E$6,'Assistenti_Amm.vo 2^ Pos.Ec.'!H264,0))</f>
        <v>0</v>
      </c>
      <c r="K264" s="248">
        <f>IF(Foglio2!$J$3=Foglio2!$E$5,'Assistenti_Tecnici 2^ Pos.Ec.'!I264,IF(Foglio2!$J$3=Foglio2!$E$6,'Assistenti_Amm.vo 2^ Pos.Ec.'!I264,0))</f>
        <v>0</v>
      </c>
      <c r="L264" s="248">
        <f>IF(Foglio2!$J$3=Foglio2!$E$5,'Assistenti_Tecnici 2^ Pos.Ec.'!J264,IF(Foglio2!$J$3=Foglio2!$E$6,'Assistenti_Amm.vo 2^ Pos.Ec.'!J264,0))</f>
        <v>0</v>
      </c>
      <c r="M264" s="248">
        <f>IF(Foglio2!$J$3=Foglio2!$E$5,'Assistenti_Tecnici 2^ Pos.Ec.'!K264,IF(Foglio2!$J$3=Foglio2!$E$6,'Assistenti_Amm.vo 2^ Pos.Ec.'!K264,0))</f>
        <v>0</v>
      </c>
      <c r="N264" s="250">
        <f>IF(Foglio2!$J$3=Foglio2!$E$5,'Assistenti_Tecnici 2^ Pos.Ec.'!L264,IF(Foglio2!$J$3=Foglio2!$E$6,'Assistenti_Amm.vo 2^ Pos.Ec.'!L264,0))</f>
        <v>0</v>
      </c>
      <c r="O264" s="251"/>
      <c r="P264" s="252">
        <f>IF(Foglio2!$J$3=Foglio2!$E$5,'Assistenti_Tecnici 2^ Pos.Ec.'!N264,IF(Foglio2!$J$3=Foglio2!$E$6,'Assistenti_Amm.vo 2^ Pos.Ec.'!N264,0))</f>
        <v>0</v>
      </c>
      <c r="Q264" s="252">
        <f>IF(Foglio2!$J$3=Foglio2!$E$5,'Assistenti_Tecnici 2^ Pos.Ec.'!O264,IF(Foglio2!$J$3=Foglio2!$E$6,'Assistenti_Amm.vo 2^ Pos.Ec.'!O264,0))</f>
        <v>0</v>
      </c>
      <c r="R264" s="252">
        <f>IF(Foglio2!$J$3=Foglio2!$E$5,'Assistenti_Tecnici 2^ Pos.Ec.'!P264,IF(Foglio2!$J$3=Foglio2!$E$6,'Assistenti_Amm.vo 2^ Pos.Ec.'!P264,0))</f>
        <v>0</v>
      </c>
      <c r="S264" s="252">
        <f>IF(Foglio2!$J$3=Foglio2!$E$5,'Assistenti_Tecnici 2^ Pos.Ec.'!Q264,IF(Foglio2!$J$3=Foglio2!$E$6,'Assistenti_Amm.vo 2^ Pos.Ec.'!Q264,0))</f>
        <v>0</v>
      </c>
      <c r="T264" s="252">
        <f>IF(Foglio2!$J$3=Foglio2!$E$5,'Assistenti_Tecnici 2^ Pos.Ec.'!R264,IF(Foglio2!$J$3=Foglio2!$E$6,'Assistenti_Amm.vo 2^ Pos.Ec.'!R264,0))</f>
        <v>0</v>
      </c>
      <c r="U264" s="252">
        <f t="shared" ref="U264" si="654">(P264)/12*0.8</f>
        <v>0</v>
      </c>
      <c r="V264" s="252">
        <f t="shared" ref="V264" si="655">(P264+R264)/12*0.8</f>
        <v>0</v>
      </c>
      <c r="W264" s="253" t="str">
        <f t="shared" ref="W264" si="656">"Fascia Da "&amp;F264&amp;" a "&amp;F265&amp;" Decorrenza "&amp;DAY(C256)&amp;"/"&amp;MONTH(C256)&amp;"/"&amp;YEAR(C256)</f>
        <v>Fascia Da 28 a 34 Decorrenza 1/4/2022</v>
      </c>
    </row>
    <row r="265" spans="1:23" ht="9" customHeight="1" x14ac:dyDescent="0.2">
      <c r="B265" s="245">
        <f t="shared" si="579"/>
        <v>44661</v>
      </c>
      <c r="C265" s="494"/>
      <c r="D265" s="494"/>
      <c r="E265" s="254" t="s">
        <v>4</v>
      </c>
      <c r="F265" s="255">
        <v>34</v>
      </c>
      <c r="G265" s="267">
        <f t="shared" ref="G265:N265" si="657">G264*1936.27</f>
        <v>0</v>
      </c>
      <c r="H265" s="256">
        <f t="shared" si="657"/>
        <v>0</v>
      </c>
      <c r="I265" s="256">
        <f t="shared" si="657"/>
        <v>0</v>
      </c>
      <c r="J265" s="267">
        <f t="shared" si="657"/>
        <v>0</v>
      </c>
      <c r="K265" s="267">
        <f t="shared" si="657"/>
        <v>0</v>
      </c>
      <c r="L265" s="257">
        <f t="shared" si="657"/>
        <v>0</v>
      </c>
      <c r="M265" s="267">
        <f t="shared" si="657"/>
        <v>0</v>
      </c>
      <c r="N265" s="267">
        <f t="shared" si="657"/>
        <v>0</v>
      </c>
      <c r="O265" s="183"/>
      <c r="P265" s="184">
        <f t="shared" ref="P265:V265" si="658">P264*1936.27</f>
        <v>0</v>
      </c>
      <c r="Q265" s="184">
        <f t="shared" si="658"/>
        <v>0</v>
      </c>
      <c r="R265" s="184">
        <f t="shared" si="658"/>
        <v>0</v>
      </c>
      <c r="S265" s="184">
        <f t="shared" si="658"/>
        <v>0</v>
      </c>
      <c r="T265" s="184">
        <f t="shared" si="658"/>
        <v>0</v>
      </c>
      <c r="U265" s="184">
        <f t="shared" si="658"/>
        <v>0</v>
      </c>
      <c r="V265" s="184">
        <f t="shared" si="658"/>
        <v>0</v>
      </c>
    </row>
    <row r="266" spans="1:23" ht="12.75" customHeight="1" x14ac:dyDescent="0.2">
      <c r="A266" s="104">
        <f>IF(Foglio2!$J$7=1,TRUNC(V266,0),TRUNC(U266,0))</f>
        <v>0</v>
      </c>
      <c r="B266" s="245">
        <f t="shared" si="579"/>
        <v>44662</v>
      </c>
      <c r="C266" s="494"/>
      <c r="D266" s="494"/>
      <c r="E266" s="259" t="s">
        <v>3</v>
      </c>
      <c r="F266" s="260">
        <v>35</v>
      </c>
      <c r="G266" s="248">
        <f>IF(Foglio2!$J$3=Foglio2!$E$5,'Assistenti_Tecnici 2^ Pos.Ec.'!E266,IF(Foglio2!$J$3=Foglio2!$E$6,'Assistenti_Amm.vo 2^ Pos.Ec.'!E266,0))</f>
        <v>0</v>
      </c>
      <c r="H266" s="248">
        <f>IF(Foglio2!$J$3=Foglio2!$E$5,'Assistenti_Tecnici 2^ Pos.Ec.'!F266,IF(Foglio2!$J$3=Foglio2!$E$6,'Assistenti_Amm.vo 2^ Pos.Ec.'!F266,0))</f>
        <v>0</v>
      </c>
      <c r="I266" s="248">
        <f>IF(Foglio2!$J$3=Foglio2!$E$5,'Assistenti_Tecnici 2^ Pos.Ec.'!G266,IF(Foglio2!$J$3=Foglio2!$E$6,'Assistenti_Amm.vo 2^ Pos.Ec.'!G266,0))</f>
        <v>0</v>
      </c>
      <c r="J266" s="248">
        <f>IF(Foglio2!$J$3=Foglio2!$E$5,'Assistenti_Tecnici 2^ Pos.Ec.'!H266,IF(Foglio2!$J$3=Foglio2!$E$6,'Assistenti_Amm.vo 2^ Pos.Ec.'!H266,0))</f>
        <v>0</v>
      </c>
      <c r="K266" s="248">
        <f>IF(Foglio2!$J$3=Foglio2!$E$5,'Assistenti_Tecnici 2^ Pos.Ec.'!I266,IF(Foglio2!$J$3=Foglio2!$E$6,'Assistenti_Amm.vo 2^ Pos.Ec.'!I266,0))</f>
        <v>0</v>
      </c>
      <c r="L266" s="248">
        <f>IF(Foglio2!$J$3=Foglio2!$E$5,'Assistenti_Tecnici 2^ Pos.Ec.'!J266,IF(Foglio2!$J$3=Foglio2!$E$6,'Assistenti_Amm.vo 2^ Pos.Ec.'!J266,0))</f>
        <v>0</v>
      </c>
      <c r="M266" s="248">
        <f>IF(Foglio2!$J$3=Foglio2!$E$5,'Assistenti_Tecnici 2^ Pos.Ec.'!K266,IF(Foglio2!$J$3=Foglio2!$E$6,'Assistenti_Amm.vo 2^ Pos.Ec.'!K266,0))</f>
        <v>0</v>
      </c>
      <c r="N266" s="250">
        <f>IF(Foglio2!$J$3=Foglio2!$E$5,'Assistenti_Tecnici 2^ Pos.Ec.'!L266,IF(Foglio2!$J$3=Foglio2!$E$6,'Assistenti_Amm.vo 2^ Pos.Ec.'!L266,0))</f>
        <v>0</v>
      </c>
      <c r="O266" s="251"/>
      <c r="P266" s="252">
        <f>IF(Foglio2!$J$3=Foglio2!$E$5,'Assistenti_Tecnici 2^ Pos.Ec.'!N266,IF(Foglio2!$J$3=Foglio2!$E$6,'Assistenti_Amm.vo 2^ Pos.Ec.'!N266,0))</f>
        <v>0</v>
      </c>
      <c r="Q266" s="252">
        <f>IF(Foglio2!$J$3=Foglio2!$E$5,'Assistenti_Tecnici 2^ Pos.Ec.'!O266,IF(Foglio2!$J$3=Foglio2!$E$6,'Assistenti_Amm.vo 2^ Pos.Ec.'!O266,0))</f>
        <v>0</v>
      </c>
      <c r="R266" s="252">
        <f>IF(Foglio2!$J$3=Foglio2!$E$5,'Assistenti_Tecnici 2^ Pos.Ec.'!P266,IF(Foglio2!$J$3=Foglio2!$E$6,'Assistenti_Amm.vo 2^ Pos.Ec.'!P266,0))</f>
        <v>0</v>
      </c>
      <c r="S266" s="252">
        <f>IF(Foglio2!$J$3=Foglio2!$E$5,'Assistenti_Tecnici 2^ Pos.Ec.'!Q266,IF(Foglio2!$J$3=Foglio2!$E$6,'Assistenti_Amm.vo 2^ Pos.Ec.'!Q266,0))</f>
        <v>0</v>
      </c>
      <c r="T266" s="252">
        <f>IF(Foglio2!$J$3=Foglio2!$E$5,'Assistenti_Tecnici 2^ Pos.Ec.'!R266,IF(Foglio2!$J$3=Foglio2!$E$6,'Assistenti_Amm.vo 2^ Pos.Ec.'!R266,0))</f>
        <v>0</v>
      </c>
      <c r="U266" s="252">
        <f t="shared" ref="U266" si="659">(P266)/12*0.8</f>
        <v>0</v>
      </c>
      <c r="V266" s="252">
        <f t="shared" ref="V266" si="660">(P266+R266)/12*0.8</f>
        <v>0</v>
      </c>
      <c r="W266" s="253" t="str">
        <f t="shared" ref="W266" si="661">"Fascia Da "&amp;F266&amp;" a "&amp;F267&amp;" Decorrenza "&amp;DAY(C256)&amp;"/"&amp;MONTH(C256)&amp;"/"&amp;YEAR(C256)</f>
        <v>Fascia Da 35 a  Decorrenza 1/4/2022</v>
      </c>
    </row>
    <row r="267" spans="1:23" ht="9" customHeight="1" x14ac:dyDescent="0.2">
      <c r="B267" s="245">
        <f t="shared" si="579"/>
        <v>44663</v>
      </c>
      <c r="C267" s="495"/>
      <c r="D267" s="495"/>
      <c r="E267" s="264" t="s">
        <v>4</v>
      </c>
      <c r="F267" s="265"/>
      <c r="G267" s="267">
        <f t="shared" ref="G267:N267" si="662">G266*1936.27</f>
        <v>0</v>
      </c>
      <c r="H267" s="267">
        <f t="shared" si="662"/>
        <v>0</v>
      </c>
      <c r="I267" s="267">
        <f t="shared" si="662"/>
        <v>0</v>
      </c>
      <c r="J267" s="267">
        <f t="shared" si="662"/>
        <v>0</v>
      </c>
      <c r="K267" s="267">
        <f t="shared" si="662"/>
        <v>0</v>
      </c>
      <c r="L267" s="267">
        <f t="shared" si="662"/>
        <v>0</v>
      </c>
      <c r="M267" s="267">
        <f t="shared" si="662"/>
        <v>0</v>
      </c>
      <c r="N267" s="267">
        <f t="shared" si="662"/>
        <v>0</v>
      </c>
      <c r="O267" s="183"/>
      <c r="P267" s="269">
        <f t="shared" ref="P267:V267" si="663">P266*1936.27</f>
        <v>0</v>
      </c>
      <c r="Q267" s="269">
        <f t="shared" si="663"/>
        <v>0</v>
      </c>
      <c r="R267" s="269">
        <f t="shared" si="663"/>
        <v>0</v>
      </c>
      <c r="S267" s="269">
        <f t="shared" si="663"/>
        <v>0</v>
      </c>
      <c r="T267" s="184">
        <f t="shared" si="663"/>
        <v>0</v>
      </c>
      <c r="U267" s="184">
        <f t="shared" si="663"/>
        <v>0</v>
      </c>
      <c r="V267" s="184">
        <f t="shared" si="663"/>
        <v>0</v>
      </c>
    </row>
    <row r="268" spans="1:23" ht="12.75" customHeight="1" x14ac:dyDescent="0.2">
      <c r="A268" s="104">
        <f>IF(Foglio2!$J$7=1,TRUNC(V268,0),TRUNC(U268,0))</f>
        <v>0</v>
      </c>
      <c r="B268" s="245">
        <f t="shared" ref="B268" si="664">C270</f>
        <v>44743</v>
      </c>
      <c r="C268" s="492">
        <f>D258+1</f>
        <v>44743</v>
      </c>
      <c r="D268" s="492">
        <v>44926</v>
      </c>
      <c r="E268" s="246" t="s">
        <v>3</v>
      </c>
      <c r="F268" s="247">
        <v>0</v>
      </c>
      <c r="G268" s="248">
        <f>IF(Foglio2!$J$3=Foglio2!$E$5,'Assistenti_Tecnici 2^ Pos.Ec.'!E268,IF(Foglio2!$J$3=Foglio2!$E$6,'Assistenti_Amm.vo 2^ Pos.Ec.'!E268,0))</f>
        <v>0</v>
      </c>
      <c r="H268" s="248">
        <f>IF(Foglio2!$J$3=Foglio2!$E$5,'Assistenti_Tecnici 2^ Pos.Ec.'!F268,IF(Foglio2!$J$3=Foglio2!$E$6,'Assistenti_Amm.vo 2^ Pos.Ec.'!F268,0))</f>
        <v>0</v>
      </c>
      <c r="I268" s="248">
        <f>IF(Foglio2!$J$3=Foglio2!$E$5,'Assistenti_Tecnici 2^ Pos.Ec.'!G268,IF(Foglio2!$J$3=Foglio2!$E$6,'Assistenti_Amm.vo 2^ Pos.Ec.'!G268,0))</f>
        <v>0</v>
      </c>
      <c r="J268" s="248">
        <f>IF(Foglio2!$J$3=Foglio2!$E$5,'Assistenti_Tecnici 2^ Pos.Ec.'!H268,IF(Foglio2!$J$3=Foglio2!$E$6,'Assistenti_Amm.vo 2^ Pos.Ec.'!H268,0))</f>
        <v>0</v>
      </c>
      <c r="K268" s="248">
        <f>IF(Foglio2!$J$3=Foglio2!$E$5,'Assistenti_Tecnici 2^ Pos.Ec.'!I268,IF(Foglio2!$J$3=Foglio2!$E$6,'Assistenti_Amm.vo 2^ Pos.Ec.'!I268,0))</f>
        <v>0</v>
      </c>
      <c r="L268" s="248">
        <f>IF(Foglio2!$J$3=Foglio2!$E$5,'Assistenti_Tecnici 2^ Pos.Ec.'!J268,IF(Foglio2!$J$3=Foglio2!$E$6,'Assistenti_Amm.vo 2^ Pos.Ec.'!J268,0))</f>
        <v>0</v>
      </c>
      <c r="M268" s="248">
        <f>IF(Foglio2!$J$3=Foglio2!$E$5,'Assistenti_Tecnici 2^ Pos.Ec.'!K268,IF(Foglio2!$J$3=Foglio2!$E$6,'Assistenti_Amm.vo 2^ Pos.Ec.'!K268,0))</f>
        <v>0</v>
      </c>
      <c r="N268" s="250">
        <f>IF(Foglio2!$J$3=Foglio2!$E$5,'Assistenti_Tecnici 2^ Pos.Ec.'!L268,IF(Foglio2!$J$3=Foglio2!$E$6,'Assistenti_Amm.vo 2^ Pos.Ec.'!L268,0))</f>
        <v>0</v>
      </c>
      <c r="O268" s="251"/>
      <c r="P268" s="252">
        <f>IF(Foglio2!$J$3=Foglio2!$E$5,'Assistenti_Tecnici 2^ Pos.Ec.'!N268,IF(Foglio2!$J$3=Foglio2!$E$6,'Assistenti_Amm.vo 2^ Pos.Ec.'!N268,0))</f>
        <v>0</v>
      </c>
      <c r="Q268" s="252">
        <f>IF(Foglio2!$J$3=Foglio2!$E$5,'Assistenti_Tecnici 2^ Pos.Ec.'!O268,IF(Foglio2!$J$3=Foglio2!$E$6,'Assistenti_Amm.vo 2^ Pos.Ec.'!O268,0))</f>
        <v>0</v>
      </c>
      <c r="R268" s="252">
        <f>IF(Foglio2!$J$3=Foglio2!$E$5,'Assistenti_Tecnici 2^ Pos.Ec.'!P268,IF(Foglio2!$J$3=Foglio2!$E$6,'Assistenti_Amm.vo 2^ Pos.Ec.'!P268,0))</f>
        <v>0</v>
      </c>
      <c r="S268" s="252">
        <f>IF(Foglio2!$J$3=Foglio2!$E$5,'Assistenti_Tecnici 2^ Pos.Ec.'!Q268,IF(Foglio2!$J$3=Foglio2!$E$6,'Assistenti_Amm.vo 2^ Pos.Ec.'!Q268,0))</f>
        <v>0</v>
      </c>
      <c r="T268" s="252">
        <f>IF(Foglio2!$J$3=Foglio2!$E$5,'Assistenti_Tecnici 2^ Pos.Ec.'!R268,IF(Foglio2!$J$3=Foglio2!$E$6,'Assistenti_Amm.vo 2^ Pos.Ec.'!R268,0))</f>
        <v>0</v>
      </c>
      <c r="U268" s="252">
        <f t="shared" ref="U268" si="665">(P268)/12*0.8</f>
        <v>0</v>
      </c>
      <c r="V268" s="252">
        <f t="shared" ref="V268" si="666">(P268+R268)/12*0.8</f>
        <v>0</v>
      </c>
      <c r="W268" s="253" t="str">
        <f t="shared" ref="W268" si="667">"Fascia Da "&amp;F268&amp;" a "&amp;F269&amp;" Decorrenza "&amp;DAY(C268)&amp;"/"&amp;MONTH(C268)&amp;"/"&amp;YEAR(C268)</f>
        <v>Fascia Da 0 a 8 Decorrenza 1/7/2022</v>
      </c>
    </row>
    <row r="269" spans="1:23" ht="9" customHeight="1" x14ac:dyDescent="0.2">
      <c r="B269" s="245">
        <f t="shared" si="579"/>
        <v>44744</v>
      </c>
      <c r="C269" s="493"/>
      <c r="D269" s="493"/>
      <c r="E269" s="254" t="s">
        <v>4</v>
      </c>
      <c r="F269" s="255">
        <v>8</v>
      </c>
      <c r="G269" s="267">
        <f t="shared" ref="G269:N269" si="668">G268*1936.27</f>
        <v>0</v>
      </c>
      <c r="H269" s="256">
        <f t="shared" si="668"/>
        <v>0</v>
      </c>
      <c r="I269" s="256">
        <f t="shared" si="668"/>
        <v>0</v>
      </c>
      <c r="J269" s="267">
        <f t="shared" si="668"/>
        <v>0</v>
      </c>
      <c r="K269" s="267">
        <f t="shared" si="668"/>
        <v>0</v>
      </c>
      <c r="L269" s="257">
        <f t="shared" si="668"/>
        <v>0</v>
      </c>
      <c r="M269" s="267">
        <f t="shared" si="668"/>
        <v>0</v>
      </c>
      <c r="N269" s="267">
        <f t="shared" si="668"/>
        <v>0</v>
      </c>
      <c r="O269" s="183"/>
      <c r="P269" s="184">
        <f t="shared" ref="P269:V269" si="669">P268*1936.27</f>
        <v>0</v>
      </c>
      <c r="Q269" s="184">
        <f t="shared" si="669"/>
        <v>0</v>
      </c>
      <c r="R269" s="184">
        <f t="shared" si="669"/>
        <v>0</v>
      </c>
      <c r="S269" s="184">
        <f t="shared" si="669"/>
        <v>0</v>
      </c>
      <c r="T269" s="184">
        <f t="shared" si="669"/>
        <v>0</v>
      </c>
      <c r="U269" s="184">
        <f t="shared" si="669"/>
        <v>0</v>
      </c>
      <c r="V269" s="184">
        <f t="shared" si="669"/>
        <v>0</v>
      </c>
    </row>
    <row r="270" spans="1:23" ht="12.75" customHeight="1" x14ac:dyDescent="0.2">
      <c r="A270" s="104">
        <f>IF(Foglio2!$J$7=1,TRUNC(V270,0),TRUNC(U270,0))</f>
        <v>0</v>
      </c>
      <c r="B270" s="245">
        <f t="shared" si="579"/>
        <v>44745</v>
      </c>
      <c r="C270" s="494">
        <f>C268</f>
        <v>44743</v>
      </c>
      <c r="D270" s="494">
        <f>D268</f>
        <v>44926</v>
      </c>
      <c r="E270" s="259" t="s">
        <v>3</v>
      </c>
      <c r="F270" s="260">
        <v>9</v>
      </c>
      <c r="G270" s="248">
        <f>IF(Foglio2!$J$3=Foglio2!$E$5,'Assistenti_Tecnici 2^ Pos.Ec.'!E270,IF(Foglio2!$J$3=Foglio2!$E$6,'Assistenti_Amm.vo 2^ Pos.Ec.'!E270,0))</f>
        <v>0</v>
      </c>
      <c r="H270" s="248">
        <f>IF(Foglio2!$J$3=Foglio2!$E$5,'Assistenti_Tecnici 2^ Pos.Ec.'!F270,IF(Foglio2!$J$3=Foglio2!$E$6,'Assistenti_Amm.vo 2^ Pos.Ec.'!F270,0))</f>
        <v>0</v>
      </c>
      <c r="I270" s="248">
        <f>IF(Foglio2!$J$3=Foglio2!$E$5,'Assistenti_Tecnici 2^ Pos.Ec.'!G270,IF(Foglio2!$J$3=Foglio2!$E$6,'Assistenti_Amm.vo 2^ Pos.Ec.'!G270,0))</f>
        <v>0</v>
      </c>
      <c r="J270" s="248">
        <f>IF(Foglio2!$J$3=Foglio2!$E$5,'Assistenti_Tecnici 2^ Pos.Ec.'!H270,IF(Foglio2!$J$3=Foglio2!$E$6,'Assistenti_Amm.vo 2^ Pos.Ec.'!H270,0))</f>
        <v>0</v>
      </c>
      <c r="K270" s="248">
        <f>IF(Foglio2!$J$3=Foglio2!$E$5,'Assistenti_Tecnici 2^ Pos.Ec.'!I270,IF(Foglio2!$J$3=Foglio2!$E$6,'Assistenti_Amm.vo 2^ Pos.Ec.'!I270,0))</f>
        <v>0</v>
      </c>
      <c r="L270" s="248">
        <f>IF(Foglio2!$J$3=Foglio2!$E$5,'Assistenti_Tecnici 2^ Pos.Ec.'!J270,IF(Foglio2!$J$3=Foglio2!$E$6,'Assistenti_Amm.vo 2^ Pos.Ec.'!J270,0))</f>
        <v>0</v>
      </c>
      <c r="M270" s="248">
        <f>IF(Foglio2!$J$3=Foglio2!$E$5,'Assistenti_Tecnici 2^ Pos.Ec.'!K270,IF(Foglio2!$J$3=Foglio2!$E$6,'Assistenti_Amm.vo 2^ Pos.Ec.'!K270,0))</f>
        <v>0</v>
      </c>
      <c r="N270" s="250">
        <f>IF(Foglio2!$J$3=Foglio2!$E$5,'Assistenti_Tecnici 2^ Pos.Ec.'!L270,IF(Foglio2!$J$3=Foglio2!$E$6,'Assistenti_Amm.vo 2^ Pos.Ec.'!L270,0))</f>
        <v>0</v>
      </c>
      <c r="O270" s="251"/>
      <c r="P270" s="252">
        <f>IF(Foglio2!$J$3=Foglio2!$E$5,'Assistenti_Tecnici 2^ Pos.Ec.'!N270,IF(Foglio2!$J$3=Foglio2!$E$6,'Assistenti_Amm.vo 2^ Pos.Ec.'!N270,0))</f>
        <v>0</v>
      </c>
      <c r="Q270" s="252">
        <f>IF(Foglio2!$J$3=Foglio2!$E$5,'Assistenti_Tecnici 2^ Pos.Ec.'!O270,IF(Foglio2!$J$3=Foglio2!$E$6,'Assistenti_Amm.vo 2^ Pos.Ec.'!O270,0))</f>
        <v>0</v>
      </c>
      <c r="R270" s="252">
        <f>IF(Foglio2!$J$3=Foglio2!$E$5,'Assistenti_Tecnici 2^ Pos.Ec.'!P270,IF(Foglio2!$J$3=Foglio2!$E$6,'Assistenti_Amm.vo 2^ Pos.Ec.'!P270,0))</f>
        <v>0</v>
      </c>
      <c r="S270" s="252">
        <f>IF(Foglio2!$J$3=Foglio2!$E$5,'Assistenti_Tecnici 2^ Pos.Ec.'!Q270,IF(Foglio2!$J$3=Foglio2!$E$6,'Assistenti_Amm.vo 2^ Pos.Ec.'!Q270,0))</f>
        <v>0</v>
      </c>
      <c r="T270" s="252">
        <f>IF(Foglio2!$J$3=Foglio2!$E$5,'Assistenti_Tecnici 2^ Pos.Ec.'!R270,IF(Foglio2!$J$3=Foglio2!$E$6,'Assistenti_Amm.vo 2^ Pos.Ec.'!R270,0))</f>
        <v>0</v>
      </c>
      <c r="U270" s="252">
        <f t="shared" ref="U270" si="670">(P270)/12*0.8</f>
        <v>0</v>
      </c>
      <c r="V270" s="252">
        <f t="shared" ref="V270" si="671">(P270+R270)/12*0.8</f>
        <v>0</v>
      </c>
      <c r="W270" s="253" t="str">
        <f t="shared" ref="W270" si="672">"Fascia Da "&amp;F270&amp;" a "&amp;F271&amp;" Decorrenza "&amp;DAY(C268)&amp;"/"&amp;MONTH(C268)&amp;"/"&amp;YEAR(C268)</f>
        <v>Fascia Da 9 a 14 Decorrenza 1/7/2022</v>
      </c>
    </row>
    <row r="271" spans="1:23" ht="9" customHeight="1" x14ac:dyDescent="0.2">
      <c r="B271" s="245">
        <f t="shared" si="579"/>
        <v>44746</v>
      </c>
      <c r="C271" s="494"/>
      <c r="D271" s="494"/>
      <c r="E271" s="254" t="s">
        <v>4</v>
      </c>
      <c r="F271" s="255">
        <v>14</v>
      </c>
      <c r="G271" s="267">
        <f t="shared" ref="G271:N271" si="673">G270*1936.27</f>
        <v>0</v>
      </c>
      <c r="H271" s="256">
        <f t="shared" si="673"/>
        <v>0</v>
      </c>
      <c r="I271" s="256">
        <f t="shared" si="673"/>
        <v>0</v>
      </c>
      <c r="J271" s="267">
        <f t="shared" si="673"/>
        <v>0</v>
      </c>
      <c r="K271" s="267">
        <f t="shared" si="673"/>
        <v>0</v>
      </c>
      <c r="L271" s="257">
        <f t="shared" si="673"/>
        <v>0</v>
      </c>
      <c r="M271" s="267">
        <f t="shared" si="673"/>
        <v>0</v>
      </c>
      <c r="N271" s="267">
        <f t="shared" si="673"/>
        <v>0</v>
      </c>
      <c r="O271" s="183"/>
      <c r="P271" s="184">
        <f t="shared" ref="P271:V271" si="674">P270*1936.27</f>
        <v>0</v>
      </c>
      <c r="Q271" s="184">
        <f t="shared" si="674"/>
        <v>0</v>
      </c>
      <c r="R271" s="184">
        <f t="shared" si="674"/>
        <v>0</v>
      </c>
      <c r="S271" s="184">
        <f t="shared" si="674"/>
        <v>0</v>
      </c>
      <c r="T271" s="184">
        <f t="shared" si="674"/>
        <v>0</v>
      </c>
      <c r="U271" s="184">
        <f t="shared" si="674"/>
        <v>0</v>
      </c>
      <c r="V271" s="184">
        <f t="shared" si="674"/>
        <v>0</v>
      </c>
    </row>
    <row r="272" spans="1:23" ht="12.75" customHeight="1" x14ac:dyDescent="0.2">
      <c r="A272" s="104">
        <f>IF(Foglio2!$J$7=1,TRUNC(V272,0),TRUNC(U272,0))</f>
        <v>0</v>
      </c>
      <c r="B272" s="245">
        <f t="shared" si="579"/>
        <v>44747</v>
      </c>
      <c r="C272" s="494"/>
      <c r="D272" s="494"/>
      <c r="E272" s="259" t="s">
        <v>3</v>
      </c>
      <c r="F272" s="260">
        <v>15</v>
      </c>
      <c r="G272" s="248">
        <f>IF(Foglio2!$J$3=Foglio2!$E$5,'Assistenti_Tecnici 2^ Pos.Ec.'!E272,IF(Foglio2!$J$3=Foglio2!$E$6,'Assistenti_Amm.vo 2^ Pos.Ec.'!E272,0))</f>
        <v>0</v>
      </c>
      <c r="H272" s="248">
        <f>IF(Foglio2!$J$3=Foglio2!$E$5,'Assistenti_Tecnici 2^ Pos.Ec.'!F272,IF(Foglio2!$J$3=Foglio2!$E$6,'Assistenti_Amm.vo 2^ Pos.Ec.'!F272,0))</f>
        <v>0</v>
      </c>
      <c r="I272" s="248">
        <f>IF(Foglio2!$J$3=Foglio2!$E$5,'Assistenti_Tecnici 2^ Pos.Ec.'!G272,IF(Foglio2!$J$3=Foglio2!$E$6,'Assistenti_Amm.vo 2^ Pos.Ec.'!G272,0))</f>
        <v>0</v>
      </c>
      <c r="J272" s="248">
        <f>IF(Foglio2!$J$3=Foglio2!$E$5,'Assistenti_Tecnici 2^ Pos.Ec.'!H272,IF(Foglio2!$J$3=Foglio2!$E$6,'Assistenti_Amm.vo 2^ Pos.Ec.'!H272,0))</f>
        <v>0</v>
      </c>
      <c r="K272" s="248">
        <f>IF(Foglio2!$J$3=Foglio2!$E$5,'Assistenti_Tecnici 2^ Pos.Ec.'!I272,IF(Foglio2!$J$3=Foglio2!$E$6,'Assistenti_Amm.vo 2^ Pos.Ec.'!I272,0))</f>
        <v>0</v>
      </c>
      <c r="L272" s="248">
        <f>IF(Foglio2!$J$3=Foglio2!$E$5,'Assistenti_Tecnici 2^ Pos.Ec.'!J272,IF(Foglio2!$J$3=Foglio2!$E$6,'Assistenti_Amm.vo 2^ Pos.Ec.'!J272,0))</f>
        <v>0</v>
      </c>
      <c r="M272" s="248">
        <f>IF(Foglio2!$J$3=Foglio2!$E$5,'Assistenti_Tecnici 2^ Pos.Ec.'!K272,IF(Foglio2!$J$3=Foglio2!$E$6,'Assistenti_Amm.vo 2^ Pos.Ec.'!K272,0))</f>
        <v>0</v>
      </c>
      <c r="N272" s="250">
        <f>IF(Foglio2!$J$3=Foglio2!$E$5,'Assistenti_Tecnici 2^ Pos.Ec.'!L272,IF(Foglio2!$J$3=Foglio2!$E$6,'Assistenti_Amm.vo 2^ Pos.Ec.'!L272,0))</f>
        <v>0</v>
      </c>
      <c r="O272" s="251"/>
      <c r="P272" s="252">
        <f>IF(Foglio2!$J$3=Foglio2!$E$5,'Assistenti_Tecnici 2^ Pos.Ec.'!N272,IF(Foglio2!$J$3=Foglio2!$E$6,'Assistenti_Amm.vo 2^ Pos.Ec.'!N272,0))</f>
        <v>0</v>
      </c>
      <c r="Q272" s="252">
        <f>IF(Foglio2!$J$3=Foglio2!$E$5,'Assistenti_Tecnici 2^ Pos.Ec.'!O272,IF(Foglio2!$J$3=Foglio2!$E$6,'Assistenti_Amm.vo 2^ Pos.Ec.'!O272,0))</f>
        <v>0</v>
      </c>
      <c r="R272" s="252">
        <f>IF(Foglio2!$J$3=Foglio2!$E$5,'Assistenti_Tecnici 2^ Pos.Ec.'!P272,IF(Foglio2!$J$3=Foglio2!$E$6,'Assistenti_Amm.vo 2^ Pos.Ec.'!P272,0))</f>
        <v>0</v>
      </c>
      <c r="S272" s="252">
        <f>IF(Foglio2!$J$3=Foglio2!$E$5,'Assistenti_Tecnici 2^ Pos.Ec.'!Q272,IF(Foglio2!$J$3=Foglio2!$E$6,'Assistenti_Amm.vo 2^ Pos.Ec.'!Q272,0))</f>
        <v>0</v>
      </c>
      <c r="T272" s="252">
        <f>IF(Foglio2!$J$3=Foglio2!$E$5,'Assistenti_Tecnici 2^ Pos.Ec.'!R272,IF(Foglio2!$J$3=Foglio2!$E$6,'Assistenti_Amm.vo 2^ Pos.Ec.'!R272,0))</f>
        <v>0</v>
      </c>
      <c r="U272" s="252">
        <f t="shared" ref="U272" si="675">(P272)/12*0.8</f>
        <v>0</v>
      </c>
      <c r="V272" s="252">
        <f t="shared" ref="V272" si="676">(P272+R272)/12*0.8</f>
        <v>0</v>
      </c>
      <c r="W272" s="253" t="str">
        <f t="shared" ref="W272" si="677">"Fascia Da "&amp;F272&amp;" a "&amp;F273&amp;" Decorrenza "&amp;DAY(C268)&amp;"/"&amp;MONTH(C268)&amp;"/"&amp;YEAR(C268)</f>
        <v>Fascia Da 15 a 20 Decorrenza 1/7/2022</v>
      </c>
    </row>
    <row r="273" spans="1:23" ht="9" customHeight="1" x14ac:dyDescent="0.2">
      <c r="B273" s="245">
        <f t="shared" si="579"/>
        <v>44748</v>
      </c>
      <c r="C273" s="494"/>
      <c r="D273" s="494"/>
      <c r="E273" s="254" t="s">
        <v>4</v>
      </c>
      <c r="F273" s="255">
        <v>20</v>
      </c>
      <c r="G273" s="267">
        <f t="shared" ref="G273:N273" si="678">G272*1936.27</f>
        <v>0</v>
      </c>
      <c r="H273" s="256">
        <f t="shared" si="678"/>
        <v>0</v>
      </c>
      <c r="I273" s="256">
        <f t="shared" si="678"/>
        <v>0</v>
      </c>
      <c r="J273" s="267">
        <f t="shared" si="678"/>
        <v>0</v>
      </c>
      <c r="K273" s="267">
        <f t="shared" si="678"/>
        <v>0</v>
      </c>
      <c r="L273" s="257">
        <f t="shared" si="678"/>
        <v>0</v>
      </c>
      <c r="M273" s="267">
        <f t="shared" si="678"/>
        <v>0</v>
      </c>
      <c r="N273" s="267">
        <f t="shared" si="678"/>
        <v>0</v>
      </c>
      <c r="O273" s="183"/>
      <c r="P273" s="184">
        <f t="shared" ref="P273:V273" si="679">P272*1936.27</f>
        <v>0</v>
      </c>
      <c r="Q273" s="184">
        <f t="shared" si="679"/>
        <v>0</v>
      </c>
      <c r="R273" s="184">
        <f t="shared" si="679"/>
        <v>0</v>
      </c>
      <c r="S273" s="184">
        <f t="shared" si="679"/>
        <v>0</v>
      </c>
      <c r="T273" s="184">
        <f t="shared" si="679"/>
        <v>0</v>
      </c>
      <c r="U273" s="184">
        <f t="shared" si="679"/>
        <v>0</v>
      </c>
      <c r="V273" s="184">
        <f t="shared" si="679"/>
        <v>0</v>
      </c>
    </row>
    <row r="274" spans="1:23" ht="12.75" customHeight="1" x14ac:dyDescent="0.2">
      <c r="A274" s="104">
        <f>IF(Foglio2!$J$7=1,TRUNC(V274,0),TRUNC(U274,0))</f>
        <v>0</v>
      </c>
      <c r="B274" s="245">
        <f t="shared" si="579"/>
        <v>44749</v>
      </c>
      <c r="C274" s="494"/>
      <c r="D274" s="494"/>
      <c r="E274" s="259" t="s">
        <v>3</v>
      </c>
      <c r="F274" s="260">
        <v>21</v>
      </c>
      <c r="G274" s="248">
        <f>IF(Foglio2!$J$3=Foglio2!$E$5,'Assistenti_Tecnici 2^ Pos.Ec.'!E274,IF(Foglio2!$J$3=Foglio2!$E$6,'Assistenti_Amm.vo 2^ Pos.Ec.'!E274,0))</f>
        <v>0</v>
      </c>
      <c r="H274" s="248">
        <f>IF(Foglio2!$J$3=Foglio2!$E$5,'Assistenti_Tecnici 2^ Pos.Ec.'!F274,IF(Foglio2!$J$3=Foglio2!$E$6,'Assistenti_Amm.vo 2^ Pos.Ec.'!F274,0))</f>
        <v>0</v>
      </c>
      <c r="I274" s="248">
        <f>IF(Foglio2!$J$3=Foglio2!$E$5,'Assistenti_Tecnici 2^ Pos.Ec.'!G274,IF(Foglio2!$J$3=Foglio2!$E$6,'Assistenti_Amm.vo 2^ Pos.Ec.'!G274,0))</f>
        <v>0</v>
      </c>
      <c r="J274" s="248">
        <f>IF(Foglio2!$J$3=Foglio2!$E$5,'Assistenti_Tecnici 2^ Pos.Ec.'!H274,IF(Foglio2!$J$3=Foglio2!$E$6,'Assistenti_Amm.vo 2^ Pos.Ec.'!H274,0))</f>
        <v>0</v>
      </c>
      <c r="K274" s="248">
        <f>IF(Foglio2!$J$3=Foglio2!$E$5,'Assistenti_Tecnici 2^ Pos.Ec.'!I274,IF(Foglio2!$J$3=Foglio2!$E$6,'Assistenti_Amm.vo 2^ Pos.Ec.'!I274,0))</f>
        <v>0</v>
      </c>
      <c r="L274" s="248">
        <f>IF(Foglio2!$J$3=Foglio2!$E$5,'Assistenti_Tecnici 2^ Pos.Ec.'!J274,IF(Foglio2!$J$3=Foglio2!$E$6,'Assistenti_Amm.vo 2^ Pos.Ec.'!J274,0))</f>
        <v>0</v>
      </c>
      <c r="M274" s="248">
        <f>IF(Foglio2!$J$3=Foglio2!$E$5,'Assistenti_Tecnici 2^ Pos.Ec.'!K274,IF(Foglio2!$J$3=Foglio2!$E$6,'Assistenti_Amm.vo 2^ Pos.Ec.'!K274,0))</f>
        <v>0</v>
      </c>
      <c r="N274" s="250">
        <f>IF(Foglio2!$J$3=Foglio2!$E$5,'Assistenti_Tecnici 2^ Pos.Ec.'!L274,IF(Foglio2!$J$3=Foglio2!$E$6,'Assistenti_Amm.vo 2^ Pos.Ec.'!L274,0))</f>
        <v>0</v>
      </c>
      <c r="O274" s="251"/>
      <c r="P274" s="252">
        <f>IF(Foglio2!$J$3=Foglio2!$E$5,'Assistenti_Tecnici 2^ Pos.Ec.'!N274,IF(Foglio2!$J$3=Foglio2!$E$6,'Assistenti_Amm.vo 2^ Pos.Ec.'!N274,0))</f>
        <v>0</v>
      </c>
      <c r="Q274" s="252">
        <f>IF(Foglio2!$J$3=Foglio2!$E$5,'Assistenti_Tecnici 2^ Pos.Ec.'!O274,IF(Foglio2!$J$3=Foglio2!$E$6,'Assistenti_Amm.vo 2^ Pos.Ec.'!O274,0))</f>
        <v>0</v>
      </c>
      <c r="R274" s="252">
        <f>IF(Foglio2!$J$3=Foglio2!$E$5,'Assistenti_Tecnici 2^ Pos.Ec.'!P274,IF(Foglio2!$J$3=Foglio2!$E$6,'Assistenti_Amm.vo 2^ Pos.Ec.'!P274,0))</f>
        <v>0</v>
      </c>
      <c r="S274" s="252">
        <f>IF(Foglio2!$J$3=Foglio2!$E$5,'Assistenti_Tecnici 2^ Pos.Ec.'!Q274,IF(Foglio2!$J$3=Foglio2!$E$6,'Assistenti_Amm.vo 2^ Pos.Ec.'!Q274,0))</f>
        <v>0</v>
      </c>
      <c r="T274" s="252">
        <f>IF(Foglio2!$J$3=Foglio2!$E$5,'Assistenti_Tecnici 2^ Pos.Ec.'!R274,IF(Foglio2!$J$3=Foglio2!$E$6,'Assistenti_Amm.vo 2^ Pos.Ec.'!R274,0))</f>
        <v>0</v>
      </c>
      <c r="U274" s="252">
        <f t="shared" ref="U274" si="680">(P274)/12*0.8</f>
        <v>0</v>
      </c>
      <c r="V274" s="252">
        <f t="shared" ref="V274" si="681">(P274+R274)/12*0.8</f>
        <v>0</v>
      </c>
      <c r="W274" s="253" t="str">
        <f t="shared" ref="W274" si="682">"Fascia Da "&amp;F274&amp;" a "&amp;F275&amp;" Decorrenza "&amp;DAY(C268)&amp;"/"&amp;MONTH(C268)&amp;"/"&amp;YEAR(C268)</f>
        <v>Fascia Da 21 a 27 Decorrenza 1/7/2022</v>
      </c>
    </row>
    <row r="275" spans="1:23" ht="9" customHeight="1" x14ac:dyDescent="0.2">
      <c r="B275" s="245">
        <f t="shared" si="579"/>
        <v>44750</v>
      </c>
      <c r="C275" s="494"/>
      <c r="D275" s="494"/>
      <c r="E275" s="254" t="s">
        <v>4</v>
      </c>
      <c r="F275" s="255">
        <v>27</v>
      </c>
      <c r="G275" s="267">
        <f t="shared" ref="G275:N275" si="683">G274*1936.27</f>
        <v>0</v>
      </c>
      <c r="H275" s="256">
        <f t="shared" si="683"/>
        <v>0</v>
      </c>
      <c r="I275" s="256">
        <f t="shared" si="683"/>
        <v>0</v>
      </c>
      <c r="J275" s="267">
        <f t="shared" si="683"/>
        <v>0</v>
      </c>
      <c r="K275" s="267">
        <f t="shared" si="683"/>
        <v>0</v>
      </c>
      <c r="L275" s="257">
        <f t="shared" si="683"/>
        <v>0</v>
      </c>
      <c r="M275" s="267">
        <f t="shared" si="683"/>
        <v>0</v>
      </c>
      <c r="N275" s="267">
        <f t="shared" si="683"/>
        <v>0</v>
      </c>
      <c r="O275" s="183"/>
      <c r="P275" s="184">
        <f t="shared" ref="P275:V275" si="684">P274*1936.27</f>
        <v>0</v>
      </c>
      <c r="Q275" s="184">
        <f t="shared" si="684"/>
        <v>0</v>
      </c>
      <c r="R275" s="184">
        <f t="shared" si="684"/>
        <v>0</v>
      </c>
      <c r="S275" s="184">
        <f t="shared" si="684"/>
        <v>0</v>
      </c>
      <c r="T275" s="184">
        <f t="shared" si="684"/>
        <v>0</v>
      </c>
      <c r="U275" s="184">
        <f t="shared" si="684"/>
        <v>0</v>
      </c>
      <c r="V275" s="184">
        <f t="shared" si="684"/>
        <v>0</v>
      </c>
    </row>
    <row r="276" spans="1:23" ht="12.75" customHeight="1" x14ac:dyDescent="0.2">
      <c r="A276" s="104">
        <f>IF(Foglio2!$J$7=1,TRUNC(V276,0),TRUNC(U276,0))</f>
        <v>0</v>
      </c>
      <c r="B276" s="245">
        <f t="shared" si="579"/>
        <v>44751</v>
      </c>
      <c r="C276" s="494"/>
      <c r="D276" s="494"/>
      <c r="E276" s="259" t="s">
        <v>3</v>
      </c>
      <c r="F276" s="260">
        <v>28</v>
      </c>
      <c r="G276" s="248">
        <f>IF(Foglio2!$J$3=Foglio2!$E$5,'Assistenti_Tecnici 2^ Pos.Ec.'!E276,IF(Foglio2!$J$3=Foglio2!$E$6,'Assistenti_Amm.vo 2^ Pos.Ec.'!E276,0))</f>
        <v>0</v>
      </c>
      <c r="H276" s="248">
        <f>IF(Foglio2!$J$3=Foglio2!$E$5,'Assistenti_Tecnici 2^ Pos.Ec.'!F276,IF(Foglio2!$J$3=Foglio2!$E$6,'Assistenti_Amm.vo 2^ Pos.Ec.'!F276,0))</f>
        <v>0</v>
      </c>
      <c r="I276" s="248">
        <f>IF(Foglio2!$J$3=Foglio2!$E$5,'Assistenti_Tecnici 2^ Pos.Ec.'!G276,IF(Foglio2!$J$3=Foglio2!$E$6,'Assistenti_Amm.vo 2^ Pos.Ec.'!G276,0))</f>
        <v>0</v>
      </c>
      <c r="J276" s="248">
        <f>IF(Foglio2!$J$3=Foglio2!$E$5,'Assistenti_Tecnici 2^ Pos.Ec.'!H276,IF(Foglio2!$J$3=Foglio2!$E$6,'Assistenti_Amm.vo 2^ Pos.Ec.'!H276,0))</f>
        <v>0</v>
      </c>
      <c r="K276" s="248">
        <f>IF(Foglio2!$J$3=Foglio2!$E$5,'Assistenti_Tecnici 2^ Pos.Ec.'!I276,IF(Foglio2!$J$3=Foglio2!$E$6,'Assistenti_Amm.vo 2^ Pos.Ec.'!I276,0))</f>
        <v>0</v>
      </c>
      <c r="L276" s="248">
        <f>IF(Foglio2!$J$3=Foglio2!$E$5,'Assistenti_Tecnici 2^ Pos.Ec.'!J276,IF(Foglio2!$J$3=Foglio2!$E$6,'Assistenti_Amm.vo 2^ Pos.Ec.'!J276,0))</f>
        <v>0</v>
      </c>
      <c r="M276" s="248">
        <f>IF(Foglio2!$J$3=Foglio2!$E$5,'Assistenti_Tecnici 2^ Pos.Ec.'!K276,IF(Foglio2!$J$3=Foglio2!$E$6,'Assistenti_Amm.vo 2^ Pos.Ec.'!K276,0))</f>
        <v>0</v>
      </c>
      <c r="N276" s="250">
        <f>IF(Foglio2!$J$3=Foglio2!$E$5,'Assistenti_Tecnici 2^ Pos.Ec.'!L276,IF(Foglio2!$J$3=Foglio2!$E$6,'Assistenti_Amm.vo 2^ Pos.Ec.'!L276,0))</f>
        <v>0</v>
      </c>
      <c r="O276" s="251"/>
      <c r="P276" s="252">
        <f>IF(Foglio2!$J$3=Foglio2!$E$5,'Assistenti_Tecnici 2^ Pos.Ec.'!N276,IF(Foglio2!$J$3=Foglio2!$E$6,'Assistenti_Amm.vo 2^ Pos.Ec.'!N276,0))</f>
        <v>0</v>
      </c>
      <c r="Q276" s="252">
        <f>IF(Foglio2!$J$3=Foglio2!$E$5,'Assistenti_Tecnici 2^ Pos.Ec.'!O276,IF(Foglio2!$J$3=Foglio2!$E$6,'Assistenti_Amm.vo 2^ Pos.Ec.'!O276,0))</f>
        <v>0</v>
      </c>
      <c r="R276" s="252">
        <f>IF(Foglio2!$J$3=Foglio2!$E$5,'Assistenti_Tecnici 2^ Pos.Ec.'!P276,IF(Foglio2!$J$3=Foglio2!$E$6,'Assistenti_Amm.vo 2^ Pos.Ec.'!P276,0))</f>
        <v>0</v>
      </c>
      <c r="S276" s="252">
        <f>IF(Foglio2!$J$3=Foglio2!$E$5,'Assistenti_Tecnici 2^ Pos.Ec.'!Q276,IF(Foglio2!$J$3=Foglio2!$E$6,'Assistenti_Amm.vo 2^ Pos.Ec.'!Q276,0))</f>
        <v>0</v>
      </c>
      <c r="T276" s="252">
        <f>IF(Foglio2!$J$3=Foglio2!$E$5,'Assistenti_Tecnici 2^ Pos.Ec.'!R276,IF(Foglio2!$J$3=Foglio2!$E$6,'Assistenti_Amm.vo 2^ Pos.Ec.'!R276,0))</f>
        <v>0</v>
      </c>
      <c r="U276" s="252">
        <f t="shared" ref="U276" si="685">(P276)/12*0.8</f>
        <v>0</v>
      </c>
      <c r="V276" s="252">
        <f t="shared" ref="V276" si="686">(P276+R276)/12*0.8</f>
        <v>0</v>
      </c>
      <c r="W276" s="253" t="str">
        <f t="shared" ref="W276" si="687">"Fascia Da "&amp;F276&amp;" a "&amp;F277&amp;" Decorrenza "&amp;DAY(C268)&amp;"/"&amp;MONTH(C268)&amp;"/"&amp;YEAR(C268)</f>
        <v>Fascia Da 28 a 34 Decorrenza 1/7/2022</v>
      </c>
    </row>
    <row r="277" spans="1:23" ht="9" customHeight="1" x14ac:dyDescent="0.2">
      <c r="B277" s="245">
        <f t="shared" si="579"/>
        <v>44752</v>
      </c>
      <c r="C277" s="494"/>
      <c r="D277" s="494"/>
      <c r="E277" s="254" t="s">
        <v>4</v>
      </c>
      <c r="F277" s="255">
        <v>34</v>
      </c>
      <c r="G277" s="267">
        <f t="shared" ref="G277:N277" si="688">G276*1936.27</f>
        <v>0</v>
      </c>
      <c r="H277" s="256">
        <f t="shared" si="688"/>
        <v>0</v>
      </c>
      <c r="I277" s="256">
        <f t="shared" si="688"/>
        <v>0</v>
      </c>
      <c r="J277" s="267">
        <f t="shared" si="688"/>
        <v>0</v>
      </c>
      <c r="K277" s="267">
        <f t="shared" si="688"/>
        <v>0</v>
      </c>
      <c r="L277" s="257">
        <f t="shared" si="688"/>
        <v>0</v>
      </c>
      <c r="M277" s="267">
        <f t="shared" si="688"/>
        <v>0</v>
      </c>
      <c r="N277" s="267">
        <f t="shared" si="688"/>
        <v>0</v>
      </c>
      <c r="O277" s="183"/>
      <c r="P277" s="184">
        <f t="shared" ref="P277:V277" si="689">P276*1936.27</f>
        <v>0</v>
      </c>
      <c r="Q277" s="184">
        <f t="shared" si="689"/>
        <v>0</v>
      </c>
      <c r="R277" s="184">
        <f t="shared" si="689"/>
        <v>0</v>
      </c>
      <c r="S277" s="184">
        <f t="shared" si="689"/>
        <v>0</v>
      </c>
      <c r="T277" s="184">
        <f t="shared" si="689"/>
        <v>0</v>
      </c>
      <c r="U277" s="184">
        <f t="shared" si="689"/>
        <v>0</v>
      </c>
      <c r="V277" s="184">
        <f t="shared" si="689"/>
        <v>0</v>
      </c>
    </row>
    <row r="278" spans="1:23" ht="12.75" customHeight="1" x14ac:dyDescent="0.2">
      <c r="A278" s="104">
        <f>IF(Foglio2!$J$7=1,TRUNC(V278,0),TRUNC(U278,0))</f>
        <v>0</v>
      </c>
      <c r="B278" s="245">
        <f t="shared" si="579"/>
        <v>44753</v>
      </c>
      <c r="C278" s="494"/>
      <c r="D278" s="494"/>
      <c r="E278" s="259" t="s">
        <v>3</v>
      </c>
      <c r="F278" s="260">
        <v>35</v>
      </c>
      <c r="G278" s="248">
        <f>IF(Foglio2!$J$3=Foglio2!$E$5,'Assistenti_Tecnici 2^ Pos.Ec.'!E278,IF(Foglio2!$J$3=Foglio2!$E$6,'Assistenti_Amm.vo 2^ Pos.Ec.'!E278,0))</f>
        <v>0</v>
      </c>
      <c r="H278" s="248">
        <f>IF(Foglio2!$J$3=Foglio2!$E$5,'Assistenti_Tecnici 2^ Pos.Ec.'!F278,IF(Foglio2!$J$3=Foglio2!$E$6,'Assistenti_Amm.vo 2^ Pos.Ec.'!F278,0))</f>
        <v>0</v>
      </c>
      <c r="I278" s="248">
        <f>IF(Foglio2!$J$3=Foglio2!$E$5,'Assistenti_Tecnici 2^ Pos.Ec.'!G278,IF(Foglio2!$J$3=Foglio2!$E$6,'Assistenti_Amm.vo 2^ Pos.Ec.'!G278,0))</f>
        <v>0</v>
      </c>
      <c r="J278" s="248">
        <f>IF(Foglio2!$J$3=Foglio2!$E$5,'Assistenti_Tecnici 2^ Pos.Ec.'!H278,IF(Foglio2!$J$3=Foglio2!$E$6,'Assistenti_Amm.vo 2^ Pos.Ec.'!H278,0))</f>
        <v>0</v>
      </c>
      <c r="K278" s="248">
        <f>IF(Foglio2!$J$3=Foglio2!$E$5,'Assistenti_Tecnici 2^ Pos.Ec.'!I278,IF(Foglio2!$J$3=Foglio2!$E$6,'Assistenti_Amm.vo 2^ Pos.Ec.'!I278,0))</f>
        <v>0</v>
      </c>
      <c r="L278" s="248">
        <f>IF(Foglio2!$J$3=Foglio2!$E$5,'Assistenti_Tecnici 2^ Pos.Ec.'!J278,IF(Foglio2!$J$3=Foglio2!$E$6,'Assistenti_Amm.vo 2^ Pos.Ec.'!J278,0))</f>
        <v>0</v>
      </c>
      <c r="M278" s="248">
        <f>IF(Foglio2!$J$3=Foglio2!$E$5,'Assistenti_Tecnici 2^ Pos.Ec.'!K278,IF(Foglio2!$J$3=Foglio2!$E$6,'Assistenti_Amm.vo 2^ Pos.Ec.'!K278,0))</f>
        <v>0</v>
      </c>
      <c r="N278" s="250">
        <f>IF(Foglio2!$J$3=Foglio2!$E$5,'Assistenti_Tecnici 2^ Pos.Ec.'!L278,IF(Foglio2!$J$3=Foglio2!$E$6,'Assistenti_Amm.vo 2^ Pos.Ec.'!L278,0))</f>
        <v>0</v>
      </c>
      <c r="O278" s="251"/>
      <c r="P278" s="252">
        <f>IF(Foglio2!$J$3=Foglio2!$E$5,'Assistenti_Tecnici 2^ Pos.Ec.'!N278,IF(Foglio2!$J$3=Foglio2!$E$6,'Assistenti_Amm.vo 2^ Pos.Ec.'!N278,0))</f>
        <v>0</v>
      </c>
      <c r="Q278" s="252">
        <f>IF(Foglio2!$J$3=Foglio2!$E$5,'Assistenti_Tecnici 2^ Pos.Ec.'!O278,IF(Foglio2!$J$3=Foglio2!$E$6,'Assistenti_Amm.vo 2^ Pos.Ec.'!O278,0))</f>
        <v>0</v>
      </c>
      <c r="R278" s="252">
        <f>IF(Foglio2!$J$3=Foglio2!$E$5,'Assistenti_Tecnici 2^ Pos.Ec.'!P278,IF(Foglio2!$J$3=Foglio2!$E$6,'Assistenti_Amm.vo 2^ Pos.Ec.'!P278,0))</f>
        <v>0</v>
      </c>
      <c r="S278" s="252">
        <f>IF(Foglio2!$J$3=Foglio2!$E$5,'Assistenti_Tecnici 2^ Pos.Ec.'!Q278,IF(Foglio2!$J$3=Foglio2!$E$6,'Assistenti_Amm.vo 2^ Pos.Ec.'!Q278,0))</f>
        <v>0</v>
      </c>
      <c r="T278" s="252">
        <f>IF(Foglio2!$J$3=Foglio2!$E$5,'Assistenti_Tecnici 2^ Pos.Ec.'!R278,IF(Foglio2!$J$3=Foglio2!$E$6,'Assistenti_Amm.vo 2^ Pos.Ec.'!R278,0))</f>
        <v>0</v>
      </c>
      <c r="U278" s="252">
        <f t="shared" ref="U278" si="690">(P278)/12*0.8</f>
        <v>0</v>
      </c>
      <c r="V278" s="252">
        <f t="shared" ref="V278" si="691">(P278+R278)/12*0.8</f>
        <v>0</v>
      </c>
      <c r="W278" s="253" t="str">
        <f t="shared" ref="W278" si="692">"Fascia Da "&amp;F278&amp;" a "&amp;F279&amp;" Decorrenza "&amp;DAY(C268)&amp;"/"&amp;MONTH(C268)&amp;"/"&amp;YEAR(C268)</f>
        <v>Fascia Da 35 a  Decorrenza 1/7/2022</v>
      </c>
    </row>
    <row r="279" spans="1:23" ht="9" customHeight="1" x14ac:dyDescent="0.2">
      <c r="B279" s="245">
        <f t="shared" si="579"/>
        <v>44754</v>
      </c>
      <c r="C279" s="495"/>
      <c r="D279" s="495"/>
      <c r="E279" s="264" t="s">
        <v>4</v>
      </c>
      <c r="F279" s="265"/>
      <c r="G279" s="267">
        <f t="shared" ref="G279:N279" si="693">G278*1936.27</f>
        <v>0</v>
      </c>
      <c r="H279" s="267">
        <f t="shared" si="693"/>
        <v>0</v>
      </c>
      <c r="I279" s="267">
        <f t="shared" si="693"/>
        <v>0</v>
      </c>
      <c r="J279" s="267">
        <f t="shared" si="693"/>
        <v>0</v>
      </c>
      <c r="K279" s="267">
        <f t="shared" si="693"/>
        <v>0</v>
      </c>
      <c r="L279" s="267">
        <f t="shared" si="693"/>
        <v>0</v>
      </c>
      <c r="M279" s="267">
        <f t="shared" si="693"/>
        <v>0</v>
      </c>
      <c r="N279" s="267">
        <f t="shared" si="693"/>
        <v>0</v>
      </c>
      <c r="O279" s="183"/>
      <c r="P279" s="269">
        <f t="shared" ref="P279:V279" si="694">P278*1936.27</f>
        <v>0</v>
      </c>
      <c r="Q279" s="269">
        <f t="shared" si="694"/>
        <v>0</v>
      </c>
      <c r="R279" s="269">
        <f t="shared" si="694"/>
        <v>0</v>
      </c>
      <c r="S279" s="269">
        <f t="shared" si="694"/>
        <v>0</v>
      </c>
      <c r="T279" s="184">
        <f t="shared" si="694"/>
        <v>0</v>
      </c>
      <c r="U279" s="184">
        <f t="shared" si="694"/>
        <v>0</v>
      </c>
      <c r="V279" s="184">
        <f t="shared" si="694"/>
        <v>0</v>
      </c>
    </row>
  </sheetData>
  <sheetProtection sheet="1" objects="1" scenarios="1"/>
  <mergeCells count="99">
    <mergeCell ref="C244:C245"/>
    <mergeCell ref="D244:D245"/>
    <mergeCell ref="C246:C255"/>
    <mergeCell ref="D246:D255"/>
    <mergeCell ref="C270:C279"/>
    <mergeCell ref="D270:D279"/>
    <mergeCell ref="C256:C257"/>
    <mergeCell ref="D256:D257"/>
    <mergeCell ref="C258:C267"/>
    <mergeCell ref="D258:D267"/>
    <mergeCell ref="C268:C269"/>
    <mergeCell ref="D268:D269"/>
    <mergeCell ref="C6:C7"/>
    <mergeCell ref="D6:D7"/>
    <mergeCell ref="C1:D1"/>
    <mergeCell ref="E1:N2"/>
    <mergeCell ref="P1:R2"/>
    <mergeCell ref="C3:D3"/>
    <mergeCell ref="E3:F4"/>
    <mergeCell ref="G3:L3"/>
    <mergeCell ref="M3:M4"/>
    <mergeCell ref="N3:N4"/>
    <mergeCell ref="P3:P4"/>
    <mergeCell ref="Q3:Q4"/>
    <mergeCell ref="S3:S4"/>
    <mergeCell ref="T3:T4"/>
    <mergeCell ref="U3:U4"/>
    <mergeCell ref="V3:V4"/>
    <mergeCell ref="E5:F5"/>
    <mergeCell ref="C8:C19"/>
    <mergeCell ref="D8:D19"/>
    <mergeCell ref="C20:C21"/>
    <mergeCell ref="D20:D21"/>
    <mergeCell ref="C22:C33"/>
    <mergeCell ref="D22:D33"/>
    <mergeCell ref="C34:C35"/>
    <mergeCell ref="D34:D35"/>
    <mergeCell ref="C36:C47"/>
    <mergeCell ref="D36:D47"/>
    <mergeCell ref="C76:C77"/>
    <mergeCell ref="D76:D77"/>
    <mergeCell ref="C48:C49"/>
    <mergeCell ref="D48:D49"/>
    <mergeCell ref="C50:C61"/>
    <mergeCell ref="D50:D61"/>
    <mergeCell ref="C62:C63"/>
    <mergeCell ref="D62:D63"/>
    <mergeCell ref="C64:C75"/>
    <mergeCell ref="D64:D75"/>
    <mergeCell ref="C78:C89"/>
    <mergeCell ref="D78:D89"/>
    <mergeCell ref="C90:C91"/>
    <mergeCell ref="D90:D91"/>
    <mergeCell ref="C92:C103"/>
    <mergeCell ref="D92:D103"/>
    <mergeCell ref="C104:C105"/>
    <mergeCell ref="D104:D105"/>
    <mergeCell ref="C106:C117"/>
    <mergeCell ref="D106:D117"/>
    <mergeCell ref="C118:C119"/>
    <mergeCell ref="D118:D119"/>
    <mergeCell ref="C120:C131"/>
    <mergeCell ref="D120:D131"/>
    <mergeCell ref="C132:C133"/>
    <mergeCell ref="D132:D133"/>
    <mergeCell ref="C134:C145"/>
    <mergeCell ref="D134:D145"/>
    <mergeCell ref="C146:C147"/>
    <mergeCell ref="D146:D147"/>
    <mergeCell ref="C148:C159"/>
    <mergeCell ref="D148:D159"/>
    <mergeCell ref="C160:C161"/>
    <mergeCell ref="D160:D161"/>
    <mergeCell ref="C162:C171"/>
    <mergeCell ref="D162:D171"/>
    <mergeCell ref="C172:C173"/>
    <mergeCell ref="D172:D173"/>
    <mergeCell ref="C174:C183"/>
    <mergeCell ref="D174:D183"/>
    <mergeCell ref="C184:C185"/>
    <mergeCell ref="D184:D185"/>
    <mergeCell ref="C186:C195"/>
    <mergeCell ref="D186:D195"/>
    <mergeCell ref="C196:C197"/>
    <mergeCell ref="D196:D197"/>
    <mergeCell ref="C198:C207"/>
    <mergeCell ref="D198:D207"/>
    <mergeCell ref="C232:C233"/>
    <mergeCell ref="D232:D233"/>
    <mergeCell ref="C234:C243"/>
    <mergeCell ref="D234:D243"/>
    <mergeCell ref="C208:C209"/>
    <mergeCell ref="D208:D209"/>
    <mergeCell ref="C210:C219"/>
    <mergeCell ref="D210:D219"/>
    <mergeCell ref="C220:C221"/>
    <mergeCell ref="D220:D221"/>
    <mergeCell ref="C222:C231"/>
    <mergeCell ref="D222:D231"/>
  </mergeCells>
  <conditionalFormatting sqref="N7:S7 P6:S6 G6:M7 T6:U7 T186:T207">
    <cfRule type="cellIs" dxfId="5755" priority="248" stopIfTrue="1" operator="equal">
      <formula>0</formula>
    </cfRule>
  </conditionalFormatting>
  <conditionalFormatting sqref="N6:S6">
    <cfRule type="cellIs" dxfId="5754" priority="249" stopIfTrue="1" operator="equal">
      <formula>0</formula>
    </cfRule>
  </conditionalFormatting>
  <conditionalFormatting sqref="S6">
    <cfRule type="cellIs" dxfId="5753" priority="247" stopIfTrue="1" operator="equal">
      <formula>0</formula>
    </cfRule>
  </conditionalFormatting>
  <conditionalFormatting sqref="G186:J195 L186:Q195 S186:S195">
    <cfRule type="cellIs" dxfId="5752" priority="238" stopIfTrue="1" operator="equal">
      <formula>0</formula>
    </cfRule>
  </conditionalFormatting>
  <conditionalFormatting sqref="P186:Q186 P188:Q188 P190:Q190 P192:Q192 P194:Q194 S194 S192 S190 S188 S186">
    <cfRule type="cellIs" dxfId="5751" priority="237" stopIfTrue="1" operator="equal">
      <formula>0</formula>
    </cfRule>
  </conditionalFormatting>
  <conditionalFormatting sqref="H196:Q207 S196:S207">
    <cfRule type="cellIs" dxfId="5750" priority="236" stopIfTrue="1" operator="equal">
      <formula>0</formula>
    </cfRule>
  </conditionalFormatting>
  <conditionalFormatting sqref="P196:Q196 P198:Q198 P200:Q200 P202:Q202 P204:Q204 P206:Q206 S206 S204 S202 S200 S198 S196">
    <cfRule type="cellIs" dxfId="5749" priority="235" stopIfTrue="1" operator="equal">
      <formula>0</formula>
    </cfRule>
  </conditionalFormatting>
  <conditionalFormatting sqref="K186:K195">
    <cfRule type="cellIs" dxfId="5748" priority="234" stopIfTrue="1" operator="equal">
      <formula>0</formula>
    </cfRule>
  </conditionalFormatting>
  <conditionalFormatting sqref="G196:G207">
    <cfRule type="cellIs" dxfId="5747" priority="233" stopIfTrue="1" operator="equal">
      <formula>0</formula>
    </cfRule>
  </conditionalFormatting>
  <conditionalFormatting sqref="R186:R207">
    <cfRule type="cellIs" dxfId="5746" priority="232" stopIfTrue="1" operator="equal">
      <formula>0</formula>
    </cfRule>
  </conditionalFormatting>
  <conditionalFormatting sqref="R186 R188 R190 R192 R194 R196 R198 R200 R202 R204 R206">
    <cfRule type="cellIs" dxfId="5745" priority="231" stopIfTrue="1" operator="equal">
      <formula>0</formula>
    </cfRule>
  </conditionalFormatting>
  <conditionalFormatting sqref="T6 T186 T188 T190 T192 T194 T196 T198 T200 T202 T204 T206">
    <cfRule type="cellIs" dxfId="5744" priority="230" stopIfTrue="1" operator="equal">
      <formula>0</formula>
    </cfRule>
  </conditionalFormatting>
  <conditionalFormatting sqref="T6 T186 T188 T190 T192 T194 T196 T198 T200 T202 T204 T206">
    <cfRule type="cellIs" dxfId="5743" priority="229" stopIfTrue="1" operator="equal">
      <formula>0</formula>
    </cfRule>
  </conditionalFormatting>
  <conditionalFormatting sqref="U8 U10 U12 U14 U16 U18 U20 U22 U24 U26 U28 U30 U32 U34 U36 U38 U40 U42 U44 U46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cfRule type="cellIs" dxfId="5742" priority="144" stopIfTrue="1" operator="equal">
      <formula>0</formula>
    </cfRule>
  </conditionalFormatting>
  <conditionalFormatting sqref="T186:T195">
    <cfRule type="cellIs" dxfId="5741" priority="220" stopIfTrue="1" operator="equal">
      <formula>0</formula>
    </cfRule>
  </conditionalFormatting>
  <conditionalFormatting sqref="T194 T192 T190 T188 T186">
    <cfRule type="cellIs" dxfId="5740" priority="219" stopIfTrue="1" operator="equal">
      <formula>0</formula>
    </cfRule>
  </conditionalFormatting>
  <conditionalFormatting sqref="T196:T207">
    <cfRule type="cellIs" dxfId="5739" priority="218" stopIfTrue="1" operator="equal">
      <formula>0</formula>
    </cfRule>
  </conditionalFormatting>
  <conditionalFormatting sqref="T206 T204 T202 T200 T198 T196">
    <cfRule type="cellIs" dxfId="5738" priority="217" stopIfTrue="1" operator="equal">
      <formula>0</formula>
    </cfRule>
  </conditionalFormatting>
  <conditionalFormatting sqref="U6">
    <cfRule type="cellIs" dxfId="5737" priority="152" stopIfTrue="1" operator="equal">
      <formula>0</formula>
    </cfRule>
  </conditionalFormatting>
  <conditionalFormatting sqref="U6">
    <cfRule type="cellIs" dxfId="5736" priority="151" stopIfTrue="1" operator="equal">
      <formula>0</formula>
    </cfRule>
  </conditionalFormatting>
  <conditionalFormatting sqref="V6:V7">
    <cfRule type="cellIs" dxfId="5735" priority="150" stopIfTrue="1" operator="equal">
      <formula>0</formula>
    </cfRule>
  </conditionalFormatting>
  <conditionalFormatting sqref="V6">
    <cfRule type="cellIs" dxfId="5734" priority="147" stopIfTrue="1" operator="equal">
      <formula>0</formula>
    </cfRule>
  </conditionalFormatting>
  <conditionalFormatting sqref="V6">
    <cfRule type="cellIs" dxfId="5733" priority="146" stopIfTrue="1" operator="equal">
      <formula>0</formula>
    </cfRule>
  </conditionalFormatting>
  <conditionalFormatting sqref="U8:U47 U76:U207">
    <cfRule type="cellIs" dxfId="5732" priority="145" stopIfTrue="1" operator="equal">
      <formula>0</formula>
    </cfRule>
  </conditionalFormatting>
  <conditionalFormatting sqref="U8 U10 U12 U14 U16 U18 U20 U22 U24 U26 U28 U30 U32 U34 U36 U38 U40 U42 U44 U46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cfRule type="cellIs" dxfId="5731" priority="143" stopIfTrue="1" operator="equal">
      <formula>0</formula>
    </cfRule>
  </conditionalFormatting>
  <conditionalFormatting sqref="V8:V47 V76:V207">
    <cfRule type="cellIs" dxfId="5730" priority="142" stopIfTrue="1" operator="equal">
      <formula>0</formula>
    </cfRule>
  </conditionalFormatting>
  <conditionalFormatting sqref="V8 V10 V12 V14 V16 V18 V20 V22 V24 V26 V28 V30 V32 V34 V36 V38 V40 V42 V44 V46 V76 V78 V80 V82 V84 V86 V88 V90 V92 V94 V96 V98 V100 V102 V104 V106 V108 V110 V112 V114 V116 V118 V120 V122 V124 V126 V128 V130 V132 V134 V136 V138 V140 V142 V144 V146 V148 V150 V152 V154 V156 V158 V160 V162 V164 V166 V168 V170 V172 V174 V176 V178 V180 V182 V184 V186 V188 V190 V192 V194 V196 V198 V200 V202 V204 V206">
    <cfRule type="cellIs" dxfId="5729" priority="141" stopIfTrue="1" operator="equal">
      <formula>0</formula>
    </cfRule>
  </conditionalFormatting>
  <conditionalFormatting sqref="V8 V10 V12 V14 V16 V18 V20 V22 V24 V26 V28 V30 V32 V34 V36 V38 V40 V42 V44 V46 V76 V78 V80 V82 V84 V86 V88 V90 V92 V94 V96 V98 V100 V102 V104 V106 V108 V110 V112 V114 V116 V118 V120 V122 V124 V126 V128 V130 V132 V134 V136 V138 V140 V142 V144 V146 V148 V150 V152 V154 V156 V158 V160 V162 V164 V166 V168 V170 V172 V174 V176 V178 V180 V182 V184 V186 V188 V190 V192 V194 V196 V198 V200 V202 V204 V206">
    <cfRule type="cellIs" dxfId="5728" priority="140" stopIfTrue="1" operator="equal">
      <formula>0</formula>
    </cfRule>
  </conditionalFormatting>
  <conditionalFormatting sqref="N9:S9 N11:S11 N13:S13 N15:S15 N17:S17 N19:S19 N21:S21 N23:S23 N25:S25 N27:S27 N29:S29 N31:S31 N33:S33 N35:S35 N37:S37 N39:S39 N41:S41 N43:S43 N45:S45 N47:S47 N77:S77 N79:S79 N81:S81 N83:S83 N85:S85 N87:S87 N89:S89 N91:S91 N93:S93 N95:S95 N97:S97 N99:S99 N101:S101 N103:S103 N105:S105 N107:S107 N109:S109 N111:S111 N113:S113 N115:S115 N117:S117 N119:S119 N121:S121 N123:S123 N125:S125 N127:S127 N129:S129 N131:S131 N133:S133 N135:S135 N137:S137 N139:S139 N141:S141 N143:S143 N145:S145 N147:S147 N149:S149 N151:S151 N153:S153 N155:S155 N157:S157 N159:S159 N161:S161 N163:S163 N165:S165 N167:S167 N169:S169 N171:S171 N173:S173 N175:S175 N177:S177 N179:S179 N181:S181 N183:S183 N185:S185 P8:S8 P10:S10 P12:S12 P14:S14 P16:S16 P18:S18 P20:S20 P22:S22 P24:S24 P26:S26 P28:S28 P30:S30 P32:S32 P34:S34 P36:S36 P38:S38 P40:S40 P42:S42 P44:S44 P46:S46 P76:S76 P78:S78 P80:S80 P82:S82 P84:S84 P86:S86 P88:S88 P90:S90 P92:S92 P94:S94 P96:S96 P98:S98 P100:S100 P102:S102 P104:S104 P106:S106 P108:S108 P110:S110 P112:S112 P114:S114 P116:S116 P118:S118 P120:S120 P122:S122 P124:S124 P126:S126 P128:S128 P130:S130 P132:S132 P134:S134 P136:S136 P138:S138 P140:S140 P142:S142 P144:S144 P146:S146 P148:S148 P150:S150 P152:S152 P154:S154 P156:S156 P158:S158 P160:S160 P162:S162 P164:S164 P166:S166 P168:S168 P170:S170 P172:S172 P174:S174 P176:S176 P178:S178 P180:S180 P182:S182 P184:S184 G8:M47 T8:T47 T76:T185 G76:M185">
    <cfRule type="cellIs" dxfId="5727" priority="138" stopIfTrue="1" operator="equal">
      <formula>0</formula>
    </cfRule>
  </conditionalFormatting>
  <conditionalFormatting sqref="N8:S8 N10:S10 N12:S12 N14:S14 N16:S16 N18:S18 N20:S20 N22:S22 N24:S24 N26:S26 N28:S28 N30:S30 N32:S32 N34:S34 N36:S36 N38:S38 N40:S40 N42:S42 N44:S44 N46:S46 N76:S76 N78:S78 N80:S80 N82:S82 N84:S84 N86:S86 N88:S88 N90:S90 N92:S92 N94:S94 N96:S96 N98:S98 N100:S100 N102:S102 N104:S104 N106:S106 N108:S108 N110:S110 N112:S112 N114:S114 N116:S116 N118:S118 N120:S120 N122:S122 N124:S124 N126:S126 N128:S128 N130:S130 N132:S132 N134:S134 N136:S136 N138:S138 N140:S140 N142:S142 N144:S144 N146:S146 N148:S148 N150:S150 N152:S152 N154:S154 N156:S156 N158:S158 N160:S160 N162:S162 N164:S164 N166:S166 N168:S168 N170:S170 N172:S172 N174:S174 N176:S176 N178:S178 N180:S180 N182:S182 N184:S184">
    <cfRule type="cellIs" dxfId="5726" priority="139" stopIfTrue="1" operator="equal">
      <formula>0</formula>
    </cfRule>
  </conditionalFormatting>
  <conditionalFormatting sqref="S8 S10 S12 S14 S16 S18 S20 S22 S24 S26 S28 S30 S32 S34 S36 S38 S40 S42 S44 S46 S76 S78 S80 S82 S84 S86 S88 S90 S92 S94 S96 S98 S100 S102 S104 S106 S108 S110 S112 S114 S116 S118 S120 S122 S124 S126 S128 S130 S132 S134 S136 S138 S140 S142 S144 S146 S148 S150 S152 S154 S156 S158 S160 S162 S164 S166 S168 S170 S172 S174 S176 S178 S180 S182 S184">
    <cfRule type="cellIs" dxfId="5725" priority="137" stopIfTrue="1" operator="equal">
      <formula>0</formula>
    </cfRule>
  </conditionalFormatting>
  <conditionalFormatting sqref="T8 T10 T12 T14 T16 T18 T20 T22 T24 T26 T28 T30 T32 T34 T36 T38 T40 T42 T44 T46 T76 T78 T80 T82 T84 T86 T88 T90 T92 T94 T96 T98 T100 T102 T104 T106 T108 T110 T112 T114 T116 T118 T120 T122 T124 T126 T128 T130 T132 T134 T136 T138 T140 T142 T144 T146 T148 T150 T152 T154 T156 T158 T160 T162 T164 T166 T168 T170 T172 T174 T176 T178 T180 T182 T184">
    <cfRule type="cellIs" dxfId="5724" priority="136" stopIfTrue="1" operator="equal">
      <formula>0</formula>
    </cfRule>
  </conditionalFormatting>
  <conditionalFormatting sqref="T8 T10 T12 T14 T16 T18 T20 T22 T24 T26 T28 T30 T32 T34 T36 T38 T40 T42 T44 T46 T76 T78 T80 T82 T84 T86 T88 T90 T92 T94 T96 T98 T100 T102 T104 T106 T108 T110 T112 T114 T116 T118 T120 T122 T124 T126 T128 T130 T132 T134 T136 T138 T140 T142 T144 T146 T148 T150 T152 T154 T156 T158 T160 T162 T164 T166 T168 T170 T172 T174 T176 T178 T180 T182 T184">
    <cfRule type="cellIs" dxfId="5723" priority="135" stopIfTrue="1" operator="equal">
      <formula>0</formula>
    </cfRule>
  </conditionalFormatting>
  <conditionalFormatting sqref="U48:U61">
    <cfRule type="cellIs" dxfId="5722" priority="134" stopIfTrue="1" operator="equal">
      <formula>0</formula>
    </cfRule>
  </conditionalFormatting>
  <conditionalFormatting sqref="U48 U50 U52 U54 U56 U58 U60">
    <cfRule type="cellIs" dxfId="5721" priority="133" stopIfTrue="1" operator="equal">
      <formula>0</formula>
    </cfRule>
  </conditionalFormatting>
  <conditionalFormatting sqref="U48 U50 U52 U54 U56 U58 U60">
    <cfRule type="cellIs" dxfId="5720" priority="132" stopIfTrue="1" operator="equal">
      <formula>0</formula>
    </cfRule>
  </conditionalFormatting>
  <conditionalFormatting sqref="V48:V61">
    <cfRule type="cellIs" dxfId="5719" priority="131" stopIfTrue="1" operator="equal">
      <formula>0</formula>
    </cfRule>
  </conditionalFormatting>
  <conditionalFormatting sqref="V48 V50 V52 V54 V56 V58 V60">
    <cfRule type="cellIs" dxfId="5718" priority="130" stopIfTrue="1" operator="equal">
      <formula>0</formula>
    </cfRule>
  </conditionalFormatting>
  <conditionalFormatting sqref="V48 V50 V52 V54 V56 V58 V60">
    <cfRule type="cellIs" dxfId="5717" priority="129" stopIfTrue="1" operator="equal">
      <formula>0</formula>
    </cfRule>
  </conditionalFormatting>
  <conditionalFormatting sqref="N49:S49 N51:S51 N53:S53 N55:S55 N57:S57 N59:S59 N61:S61 P48:S48 P50:S50 P52:S52 P54:S54 P56:S56 P58:S58 P60:S60 G48:M61 T48:T61">
    <cfRule type="cellIs" dxfId="5716" priority="127" stopIfTrue="1" operator="equal">
      <formula>0</formula>
    </cfRule>
  </conditionalFormatting>
  <conditionalFormatting sqref="N48:S48 N50:S50 N52:S52 N54:S54 N56:S56 N58:S58 N60:S60">
    <cfRule type="cellIs" dxfId="5715" priority="128" stopIfTrue="1" operator="equal">
      <formula>0</formula>
    </cfRule>
  </conditionalFormatting>
  <conditionalFormatting sqref="S48 S50 S52 S54 S56 S58 S60">
    <cfRule type="cellIs" dxfId="5714" priority="126" stopIfTrue="1" operator="equal">
      <formula>0</formula>
    </cfRule>
  </conditionalFormatting>
  <conditionalFormatting sqref="T48 T50 T52 T54 T56 T58 T60">
    <cfRule type="cellIs" dxfId="5713" priority="125" stopIfTrue="1" operator="equal">
      <formula>0</formula>
    </cfRule>
  </conditionalFormatting>
  <conditionalFormatting sqref="T48 T50 T52 T54 T56 T58 T60">
    <cfRule type="cellIs" dxfId="5712" priority="124" stopIfTrue="1" operator="equal">
      <formula>0</formula>
    </cfRule>
  </conditionalFormatting>
  <conditionalFormatting sqref="U62:U75">
    <cfRule type="cellIs" dxfId="5711" priority="123" stopIfTrue="1" operator="equal">
      <formula>0</formula>
    </cfRule>
  </conditionalFormatting>
  <conditionalFormatting sqref="U62 U64 U66 U68 U70 U72 U74">
    <cfRule type="cellIs" dxfId="5710" priority="122" stopIfTrue="1" operator="equal">
      <formula>0</formula>
    </cfRule>
  </conditionalFormatting>
  <conditionalFormatting sqref="U62 U64 U66 U68 U70 U72 U74">
    <cfRule type="cellIs" dxfId="5709" priority="121" stopIfTrue="1" operator="equal">
      <formula>0</formula>
    </cfRule>
  </conditionalFormatting>
  <conditionalFormatting sqref="V62:V75">
    <cfRule type="cellIs" dxfId="5708" priority="120" stopIfTrue="1" operator="equal">
      <formula>0</formula>
    </cfRule>
  </conditionalFormatting>
  <conditionalFormatting sqref="V62 V64 V66 V68 V70 V72 V74">
    <cfRule type="cellIs" dxfId="5707" priority="119" stopIfTrue="1" operator="equal">
      <formula>0</formula>
    </cfRule>
  </conditionalFormatting>
  <conditionalFormatting sqref="V62 V64 V66 V68 V70 V72 V74">
    <cfRule type="cellIs" dxfId="5706" priority="118" stopIfTrue="1" operator="equal">
      <formula>0</formula>
    </cfRule>
  </conditionalFormatting>
  <conditionalFormatting sqref="N63:S63 N65:S65 N67:S67 N69:S69 N71:S71 N73:S73 N75:S75 P62:S62 P64:S64 P66:S66 P68:S68 P70:S70 P72:S72 P74:S74 G62:M75 T62:T75">
    <cfRule type="cellIs" dxfId="5705" priority="116" stopIfTrue="1" operator="equal">
      <formula>0</formula>
    </cfRule>
  </conditionalFormatting>
  <conditionalFormatting sqref="N62:S62 N64:S64 N66:S66 N68:S68 N70:S70 N72:S72 N74:S74">
    <cfRule type="cellIs" dxfId="5704" priority="117" stopIfTrue="1" operator="equal">
      <formula>0</formula>
    </cfRule>
  </conditionalFormatting>
  <conditionalFormatting sqref="S62 S64 S66 S68 S70 S72 S74">
    <cfRule type="cellIs" dxfId="5703" priority="115" stopIfTrue="1" operator="equal">
      <formula>0</formula>
    </cfRule>
  </conditionalFormatting>
  <conditionalFormatting sqref="T62 T64 T66 T68 T70 T72 T74">
    <cfRule type="cellIs" dxfId="5702" priority="114" stopIfTrue="1" operator="equal">
      <formula>0</formula>
    </cfRule>
  </conditionalFormatting>
  <conditionalFormatting sqref="T62 T64 T66 T68 T70 T72 T74">
    <cfRule type="cellIs" dxfId="5701" priority="113" stopIfTrue="1" operator="equal">
      <formula>0</formula>
    </cfRule>
  </conditionalFormatting>
  <conditionalFormatting sqref="T208:T279">
    <cfRule type="cellIs" dxfId="5700" priority="16" stopIfTrue="1" operator="equal">
      <formula>0</formula>
    </cfRule>
  </conditionalFormatting>
  <conditionalFormatting sqref="H208:Q279 S208:S279">
    <cfRule type="cellIs" dxfId="5699" priority="15" stopIfTrue="1" operator="equal">
      <formula>0</formula>
    </cfRule>
  </conditionalFormatting>
  <conditionalFormatting sqref="P208:Q208 P220:Q220 P232:Q232 P244:Q244 P256:Q256 P268:Q268 P210:Q210 P222:Q222 P234:Q234 P246:Q246 P258:Q258 P270:Q270 P212:Q212 P224:Q224 P236:Q236 P248:Q248 P260:Q260 P272:Q272 P214:Q214 P226:Q226 P238:Q238 P250:Q250 P262:Q262 P274:Q274 P216:Q216 P228:Q228 P240:Q240 P252:Q252 P264:Q264 P276:Q276 P218:Q218 P230:Q230 P242:Q242 P254:Q254 P266:Q266 P278:Q278 S218 S230 S242 S254 S266 S278 S216 S228 S240 S252 S264 S276 S214 S226 S238 S250 S262 S274 S212 S224 S236 S248 S260 S272 S210 S222 S234 S246 S258 S270 S208 S220 S232 S244 S256 S268">
    <cfRule type="cellIs" dxfId="5698" priority="14" stopIfTrue="1" operator="equal">
      <formula>0</formula>
    </cfRule>
  </conditionalFormatting>
  <conditionalFormatting sqref="G208:G279">
    <cfRule type="cellIs" dxfId="5697" priority="13" stopIfTrue="1" operator="equal">
      <formula>0</formula>
    </cfRule>
  </conditionalFormatting>
  <conditionalFormatting sqref="R208:R279">
    <cfRule type="cellIs" dxfId="5696" priority="12" stopIfTrue="1" operator="equal">
      <formula>0</formula>
    </cfRule>
  </conditionalFormatting>
  <conditionalFormatting sqref="R208 R220 R232 R244 R256 R268 R210 R222 R234 R246 R258 R270 R212 R224 R236 R248 R260 R272 R214 R226 R238 R250 R262 R274 R216 R228 R240 R252 R264 R276 R218 R230 R242 R254 R266 R278">
    <cfRule type="cellIs" dxfId="5695" priority="11" stopIfTrue="1" operator="equal">
      <formula>0</formula>
    </cfRule>
  </conditionalFormatting>
  <conditionalFormatting sqref="T208 T220 T232 T244 T256 T268 T210 T222 T234 T246 T258 T270 T212 T224 T236 T248 T260 T272 T214 T226 T238 T250 T262 T274 T216 T228 T240 T252 T264 T276 T218 T230 T242 T254 T266 T278">
    <cfRule type="cellIs" dxfId="5694" priority="10" stopIfTrue="1" operator="equal">
      <formula>0</formula>
    </cfRule>
  </conditionalFormatting>
  <conditionalFormatting sqref="T208 T220 T232 T244 T256 T268 T210 T222 T234 T246 T258 T270 T212 T224 T236 T248 T260 T272 T214 T226 T238 T250 T262 T274 T216 T228 T240 T252 T264 T276 T218 T230 T242 T254 T266 T278">
    <cfRule type="cellIs" dxfId="5693" priority="9" stopIfTrue="1" operator="equal">
      <formula>0</formula>
    </cfRule>
  </conditionalFormatting>
  <conditionalFormatting sqref="U208 U220 U232 U244 U256 U268 U210 U222 U234 U246 U258 U270 U212 U224 U236 U248 U260 U272 U214 U226 U238 U250 U262 U274 U216 U228 U240 U252 U264 U276 U218 U230 U242 U254 U266 U278">
    <cfRule type="cellIs" dxfId="5692" priority="5" stopIfTrue="1" operator="equal">
      <formula>0</formula>
    </cfRule>
  </conditionalFormatting>
  <conditionalFormatting sqref="T208:T279">
    <cfRule type="cellIs" dxfId="5691" priority="8" stopIfTrue="1" operator="equal">
      <formula>0</formula>
    </cfRule>
  </conditionalFormatting>
  <conditionalFormatting sqref="T218 T230 T242 T254 T266 T278 T216 T228 T240 T252 T264 T276 T214 T226 T238 T250 T262 T274 T212 T224 T236 T248 T260 T272 T210 T222 T234 T246 T258 T270 T208 T220 T232 T244 T256 T268">
    <cfRule type="cellIs" dxfId="5690" priority="7" stopIfTrue="1" operator="equal">
      <formula>0</formula>
    </cfRule>
  </conditionalFormatting>
  <conditionalFormatting sqref="U208:U279">
    <cfRule type="cellIs" dxfId="5689" priority="6" stopIfTrue="1" operator="equal">
      <formula>0</formula>
    </cfRule>
  </conditionalFormatting>
  <conditionalFormatting sqref="U208 U220 U232 U244 U256 U268 U210 U222 U234 U246 U258 U270 U212 U224 U236 U248 U260 U272 U214 U226 U238 U250 U262 U274 U216 U228 U240 U252 U264 U276 U218 U230 U242 U254 U266 U278">
    <cfRule type="cellIs" dxfId="5688" priority="4" stopIfTrue="1" operator="equal">
      <formula>0</formula>
    </cfRule>
  </conditionalFormatting>
  <conditionalFormatting sqref="V208:V279">
    <cfRule type="cellIs" dxfId="5687" priority="3" stopIfTrue="1" operator="equal">
      <formula>0</formula>
    </cfRule>
  </conditionalFormatting>
  <conditionalFormatting sqref="V208 V220 V232 V244 V256 V268 V210 V222 V234 V246 V258 V270 V212 V224 V236 V248 V260 V272 V214 V226 V238 V250 V262 V274 V216 V228 V240 V252 V264 V276 V218 V230 V242 V254 V266 V278">
    <cfRule type="cellIs" dxfId="5686" priority="2" stopIfTrue="1" operator="equal">
      <formula>0</formula>
    </cfRule>
  </conditionalFormatting>
  <conditionalFormatting sqref="V208 V220 V232 V244 V256 V268 V210 V222 V234 V246 V258 V270 V212 V224 V236 V248 V260 V272 V214 V226 V238 V250 V262 V274 V216 V228 V240 V252 V264 V276 V218 V230 V242 V254 V266 V278">
    <cfRule type="cellIs" dxfId="5685"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in="2" max="18" man="1"/>
    <brk id="145" min="2"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pageSetUpPr fitToPage="1"/>
  </sheetPr>
  <dimension ref="A1:W843"/>
  <sheetViews>
    <sheetView showGridLines="0" zoomScaleNormal="100" workbookViewId="0">
      <pane ySplit="4" topLeftCell="A5" activePane="bottomLeft" state="frozenSplit"/>
      <selection pane="bottomLeft" activeCell="J20" sqref="J20"/>
    </sheetView>
  </sheetViews>
  <sheetFormatPr defaultColWidth="9.140625" defaultRowHeight="12.75" x14ac:dyDescent="0.2"/>
  <cols>
    <col min="1" max="1" width="9.140625" style="104"/>
    <col min="2" max="2" width="11.140625" style="104" customWidth="1"/>
    <col min="3" max="4" width="6.140625" style="104" customWidth="1"/>
    <col min="5" max="6" width="3.7109375" style="104" customWidth="1"/>
    <col min="7" max="7" width="11.7109375" style="104" customWidth="1"/>
    <col min="8" max="9" width="10.7109375" style="104" customWidth="1"/>
    <col min="10" max="10" width="11.7109375" style="104" customWidth="1"/>
    <col min="11" max="12" width="10.7109375" style="104" customWidth="1"/>
    <col min="13" max="14" width="11.7109375" style="104" customWidth="1"/>
    <col min="15" max="15" width="1.7109375" style="104" customWidth="1"/>
    <col min="16" max="22" width="11.7109375" style="104" customWidth="1"/>
    <col min="23" max="23" width="16.85546875" style="104" customWidth="1"/>
    <col min="24" max="16384" width="9.140625" style="104"/>
  </cols>
  <sheetData>
    <row r="1" spans="1:23" ht="16.5" customHeight="1" x14ac:dyDescent="0.2">
      <c r="C1" s="385">
        <f>IF(Foglio2!$J$3=Foglio2!$E$3,Ausiliari_Coll.Scol.!A1,IF(Foglio2!$J$3=Foglio2!$E$4,Collab._Tecnici!A1,IF(Foglio2!$J$3=Foglio2!$E$5,Assistenti_Tecnici!A1,IF(Foglio2!$J$3=Foglio2!$E$6,Assistenti_Amm.vo!A1,IF(Foglio2!$J$3=Foglio2!$E$7,Resp_Coord_Amm.vo!A1,IF(Foglio2!$J$3=Foglio2!$E$8,Direttore_Amm.vo!A1,IF(Foglio2!$J$3=Foglio2!$E$9,Doc_mat_elem.re!A1,IF(Foglio2!$J$3=Foglio2!$E$10,Doc_dipl_scuola_sec.!A1,IF(Foglio2!$J$3=Foglio2!$E$11,Doc_scuola_media!A1,IF(Foglio2!$J$3=Foglio2!$E$12,Doc_laureati_scuola_sec.!A1,IF(Foglio2!$J$3=Foglio2!$E$13,Direttivi_capi_ist.!A1,0)))))))))))</f>
        <v>0</v>
      </c>
      <c r="D1" s="470">
        <f>IF(Foglio2!$J$3=Foglio2!$E$3,Ausiliari_Coll.Scol.!B1,IF(Foglio2!$J$3=Foglio2!$E$4,Collab._Tecnici!B1,IF(Foglio2!$J$3=Foglio2!$E$5,Assistenti_Tecnici!B1,IF(Foglio2!$J$3=Foglio2!$E$6,Assistenti_Amm.vo!B1,IF(Foglio2!$J$3=Foglio2!$E$7,Resp_Coord_Amm.vo!B1,IF(Foglio2!$J$3=Foglio2!$E$8,Direttore_Amm.vo!B1,IF(Foglio2!$J$3=Foglio2!$E$9,Doc_mat_elem.re!B1,IF(Foglio2!$J$3=Foglio2!$E$10,Doc_dipl_scuola_sec.!B1,IF(Foglio2!$J$3=Foglio2!$E$11,Doc_scuola_media!B1,IF(Foglio2!$J$3=Foglio2!$E$12,Doc_laureati_scuola_sec.!B1,IF(Foglio2!$J$3=Foglio2!$E$13,Direttivi_capi_ist.!B1,0)))))))))))</f>
        <v>0</v>
      </c>
      <c r="E1" s="270">
        <f>IF(Foglio2!$J$3=Foglio2!$E$3,Ausiliari_Coll.Scol.!C1,IF(Foglio2!$J$3=Foglio2!$E$4,Collab._Tecnici!C1,IF(Foglio2!$J$3=Foglio2!$E$5,Assistenti_Tecnici!C1,IF(Foglio2!$J$3=Foglio2!$E$6,Assistenti_Amm.vo!C1,IF(Foglio2!$J$3=Foglio2!$E$7,Resp_Coord_Amm.vo!C1,IF(Foglio2!$J$3=Foglio2!$E$8,Direttore_Amm.vo!C1,IF(Foglio2!$J$3=Foglio2!$E$9,Doc_mat_elem.re!C1,IF(Foglio2!$J$3=Foglio2!$E$10,Doc_dipl_scuola_sec.!C1,IF(Foglio2!$J$3=Foglio2!$E$11,Doc_scuola_media!C1,IF(Foglio2!$J$3=Foglio2!$E$12,Doc_laureati_scuola_sec.!C1,IF(Foglio2!$J$3=Foglio2!$E$13,Direttivi_capi_ist.!C1,0)))))))))))</f>
        <v>0</v>
      </c>
      <c r="F1" s="271"/>
      <c r="G1" s="271"/>
      <c r="H1" s="271"/>
      <c r="I1" s="271"/>
      <c r="J1" s="271"/>
      <c r="K1" s="271"/>
      <c r="L1" s="271"/>
      <c r="M1" s="271"/>
      <c r="N1" s="272"/>
      <c r="O1" s="167"/>
      <c r="P1" s="445" t="s">
        <v>149</v>
      </c>
      <c r="Q1" s="464"/>
      <c r="R1" s="465"/>
      <c r="S1" s="168" t="s">
        <v>161</v>
      </c>
      <c r="T1" s="168" t="s">
        <v>182</v>
      </c>
      <c r="U1" s="168" t="s">
        <v>182</v>
      </c>
      <c r="V1" s="168" t="s">
        <v>182</v>
      </c>
    </row>
    <row r="2" spans="1:23" ht="12" customHeight="1" x14ac:dyDescent="0.2">
      <c r="C2" s="169">
        <v>1</v>
      </c>
      <c r="D2" s="170"/>
      <c r="E2" s="170"/>
      <c r="F2" s="273"/>
      <c r="G2" s="273"/>
      <c r="H2" s="273"/>
      <c r="I2" s="273"/>
      <c r="J2" s="273"/>
      <c r="K2" s="273"/>
      <c r="L2" s="273"/>
      <c r="M2" s="273"/>
      <c r="N2" s="274"/>
      <c r="O2" s="171"/>
      <c r="P2" s="466"/>
      <c r="Q2" s="467"/>
      <c r="R2" s="468"/>
      <c r="S2" s="172" t="s">
        <v>162</v>
      </c>
      <c r="T2" s="172" t="s">
        <v>183</v>
      </c>
      <c r="U2" s="172" t="s">
        <v>183</v>
      </c>
      <c r="V2" s="172" t="s">
        <v>183</v>
      </c>
    </row>
    <row r="3" spans="1:23" ht="12.75" customHeight="1" x14ac:dyDescent="0.2">
      <c r="C3" s="392" t="s">
        <v>16</v>
      </c>
      <c r="D3" s="393"/>
      <c r="E3" s="451" t="s">
        <v>15</v>
      </c>
      <c r="F3" s="452"/>
      <c r="G3" s="392" t="s">
        <v>2</v>
      </c>
      <c r="H3" s="455"/>
      <c r="I3" s="455"/>
      <c r="J3" s="455"/>
      <c r="K3" s="455"/>
      <c r="L3" s="456"/>
      <c r="M3" s="401" t="s">
        <v>49</v>
      </c>
      <c r="N3" s="401" t="s">
        <v>50</v>
      </c>
      <c r="O3" s="173"/>
      <c r="P3" s="405" t="s">
        <v>150</v>
      </c>
      <c r="Q3" s="405" t="s">
        <v>153</v>
      </c>
      <c r="R3" s="174" t="s">
        <v>147</v>
      </c>
      <c r="S3" s="403" t="s">
        <v>163</v>
      </c>
      <c r="T3" s="403" t="s">
        <v>181</v>
      </c>
      <c r="U3" s="403" t="s">
        <v>200</v>
      </c>
      <c r="V3" s="403" t="s">
        <v>214</v>
      </c>
    </row>
    <row r="4" spans="1:23" ht="34.5" customHeight="1" x14ac:dyDescent="0.2">
      <c r="C4" s="175" t="s">
        <v>20</v>
      </c>
      <c r="D4" s="175" t="s">
        <v>21</v>
      </c>
      <c r="E4" s="453"/>
      <c r="F4" s="454"/>
      <c r="G4" s="214" t="s">
        <v>17</v>
      </c>
      <c r="H4" s="214" t="s">
        <v>154</v>
      </c>
      <c r="I4" s="214" t="s">
        <v>0</v>
      </c>
      <c r="J4" s="214" t="s">
        <v>1</v>
      </c>
      <c r="K4" s="214" t="s">
        <v>151</v>
      </c>
      <c r="L4" s="214" t="s">
        <v>158</v>
      </c>
      <c r="M4" s="457"/>
      <c r="N4" s="457"/>
      <c r="O4" s="176"/>
      <c r="P4" s="469"/>
      <c r="Q4" s="469"/>
      <c r="R4" s="177">
        <f>IF(Foglio2!J3=Foglio2!E3,Ausiliari_Coll.Scol.!P4,IF(Foglio2!J3=Foglio2!E4,Collab._Tecnici!P4,IF(Foglio2!J3=Foglio2!E5,Assistenti_Tecnici!P4,IF(Foglio2!J3=Foglio2!E6,Assistenti_Amm.vo!P4,IF(Foglio2!J3=Foglio2!E7,Resp_Coord_Amm.vo!P4,IF(Foglio2!J3=Foglio2!E8,Direttore_Amm.vo!P4,IF(Foglio2!J3=Foglio2!E9,Doc_mat_elem.re!P4,IF(Foglio2!J3=Foglio2!E10,Doc_dipl_scuola_sec.!P4,IF(Foglio2!J3=Foglio2!E11,Doc_scuola_media!P4,IF(Foglio2!J3=Foglio2!E12,Doc_laureati_scuola_sec.!P4,IF(Foglio2!J3=Foglio2!E13,Direttivi_capi_ist.!P4,0)))))))))))</f>
        <v>0</v>
      </c>
      <c r="S4" s="463" t="s">
        <v>164</v>
      </c>
      <c r="T4" s="463" t="s">
        <v>164</v>
      </c>
      <c r="U4" s="463" t="s">
        <v>164</v>
      </c>
      <c r="V4" s="463" t="s">
        <v>164</v>
      </c>
    </row>
    <row r="5" spans="1:23" s="244" customFormat="1" ht="10.5" customHeight="1" x14ac:dyDescent="0.2">
      <c r="C5" s="178" t="s">
        <v>5</v>
      </c>
      <c r="D5" s="213" t="s">
        <v>6</v>
      </c>
      <c r="E5" s="419" t="s">
        <v>7</v>
      </c>
      <c r="F5" s="420"/>
      <c r="G5" s="178" t="s">
        <v>8</v>
      </c>
      <c r="H5" s="178" t="s">
        <v>9</v>
      </c>
      <c r="I5" s="178" t="s">
        <v>10</v>
      </c>
      <c r="J5" s="178" t="s">
        <v>11</v>
      </c>
      <c r="K5" s="178" t="s">
        <v>12</v>
      </c>
      <c r="L5" s="178" t="s">
        <v>13</v>
      </c>
      <c r="M5" s="178" t="s">
        <v>14</v>
      </c>
      <c r="N5" s="178" t="s">
        <v>19</v>
      </c>
      <c r="O5" s="179"/>
      <c r="P5" s="180" t="s">
        <v>159</v>
      </c>
      <c r="Q5" s="180" t="s">
        <v>160</v>
      </c>
      <c r="R5" s="181"/>
      <c r="S5" s="181"/>
      <c r="T5" s="181"/>
      <c r="U5" s="181"/>
      <c r="V5" s="181"/>
    </row>
    <row r="6" spans="1:23" s="47" customFormat="1" ht="12.75" customHeight="1" x14ac:dyDescent="0.2">
      <c r="A6" s="104">
        <f>IF(Foglio2!$J$7=1,TRUNC(Base!V6,0),TRUNC(Base!U6,0))</f>
        <v>0</v>
      </c>
      <c r="B6" s="245">
        <f>C8</f>
        <v>32994</v>
      </c>
      <c r="C6" s="492">
        <v>32994</v>
      </c>
      <c r="D6" s="492">
        <v>33177</v>
      </c>
      <c r="E6" s="42" t="s">
        <v>3</v>
      </c>
      <c r="F6" s="43">
        <f>IF(Foglio2!$J$3=Foglio2!$E$3,Ausiliari_Coll.Scol.!D6,IF(Foglio2!$J$3=Foglio2!$E$4,Collab._Tecnici!D6,IF(Foglio2!$J$3=Foglio2!$E$5,Assistenti_Tecnici!D6,IF(Foglio2!$J$3=Foglio2!$E$6,Assistenti_Amm.vo!D6,IF(Foglio2!$J$3=Foglio2!$E$7,Resp_Coord_Amm.vo!D6,IF(Foglio2!$J$3=Foglio2!$E$8,Direttore_Amm.vo!D6,IF(Foglio2!$J$3=Foglio2!$E$9,Doc_mat_elem.re!D6,IF(Foglio2!$J$3=Foglio2!$E$10,Doc_dipl_scuola_sec.!D6,IF(Foglio2!$J$3=Foglio2!$E$11,Doc_scuola_media!D6,IF(Foglio2!$J$3=Foglio2!$E$12,Doc_laureati_scuola_sec.!D6,IF(Foglio2!$J$3=Foglio2!$E$13,Direttivi_capi_ist.!D6,0)))))))))))</f>
        <v>0</v>
      </c>
      <c r="G6" s="248">
        <f>IF(Foglio2!$J$3=Foglio2!$E$3,Ausiliari_Coll.Scol.!E6,IF(Foglio2!$J$3=Foglio2!$E$4,Collab._Tecnici!E6,IF(Foglio2!$J$3=Foglio2!$E$5,Assistenti_Tecnici!E6,IF(Foglio2!$J$3=Foglio2!$E$6,Assistenti_Amm.vo!E6,IF(Foglio2!$J$3=Foglio2!$E$7,Resp_Coord_Amm.vo!E6,IF(Foglio2!$J$3=Foglio2!$E$8,Direttore_Amm.vo!E6,IF(Foglio2!$J$3=Foglio2!$E$9,Doc_mat_elem.re!E6,IF(Foglio2!$J$3=Foglio2!$E$10,Doc_dipl_scuola_sec.!E6,IF(Foglio2!$J$3=Foglio2!$E$11,Doc_scuola_media!E6,IF(Foglio2!$J$3=Foglio2!$E$12,Doc_laureati_scuola_sec.!E6,IF(Foglio2!$J$3=Foglio2!$E$13,Direttivi_capi_ist.!E6,0)))))))))))</f>
        <v>0</v>
      </c>
      <c r="H6" s="248">
        <f>IF(Foglio2!$J$3=Foglio2!$E$3,Ausiliari_Coll.Scol.!F6,IF(Foglio2!$J$3=Foglio2!$E$4,Collab._Tecnici!F6,IF(Foglio2!$J$3=Foglio2!$E$5,Assistenti_Tecnici!F6,IF(Foglio2!$J$3=Foglio2!$E$6,Assistenti_Amm.vo!F6,IF(Foglio2!$J$3=Foglio2!$E$7,Resp_Coord_Amm.vo!F6,IF(Foglio2!$J$3=Foglio2!$E$8,Direttore_Amm.vo!F6,IF(Foglio2!$J$3=Foglio2!$E$9,Doc_mat_elem.re!F6,IF(Foglio2!$J$3=Foglio2!$E$10,Doc_dipl_scuola_sec.!F6,IF(Foglio2!$J$3=Foglio2!$E$11,Doc_scuola_media!F6,IF(Foglio2!$J$3=Foglio2!$E$12,Doc_laureati_scuola_sec.!F6,IF(Foglio2!$J$3=Foglio2!$E$13,Direttivi_capi_ist.!F6,0)))))))))))</f>
        <v>0</v>
      </c>
      <c r="I6" s="248">
        <f>IF(Foglio2!$J$3=Foglio2!$E$3,Ausiliari_Coll.Scol.!G6,IF(Foglio2!$J$3=Foglio2!$E$4,Collab._Tecnici!G6,IF(Foglio2!$J$3=Foglio2!$E$5,Assistenti_Tecnici!G6,IF(Foglio2!$J$3=Foglio2!$E$6,Assistenti_Amm.vo!G6,IF(Foglio2!$J$3=Foglio2!$E$7,Resp_Coord_Amm.vo!G6,IF(Foglio2!$J$3=Foglio2!$E$8,Direttore_Amm.vo!G6,IF(Foglio2!$J$3=Foglio2!$E$9,Doc_mat_elem.re!G6,IF(Foglio2!$J$3=Foglio2!$E$10,Doc_dipl_scuola_sec.!G6,IF(Foglio2!$J$3=Foglio2!$E$11,Doc_scuola_media!G6,IF(Foglio2!$J$3=Foglio2!$E$12,Doc_laureati_scuola_sec.!G6,IF(Foglio2!$J$3=Foglio2!$E$13,Direttivi_capi_ist.!G6,0)))))))))))</f>
        <v>0</v>
      </c>
      <c r="J6" s="248">
        <f>IF(Foglio2!$J$3=Foglio2!$E$3,Ausiliari_Coll.Scol.!H6,IF(Foglio2!$J$3=Foglio2!$E$4,Collab._Tecnici!H6,IF(Foglio2!$J$3=Foglio2!$E$5,Assistenti_Tecnici!H6,IF(Foglio2!$J$3=Foglio2!$E$6,Assistenti_Amm.vo!H6,IF(Foglio2!$J$3=Foglio2!$E$7,Resp_Coord_Amm.vo!H6,IF(Foglio2!$J$3=Foglio2!$E$8,Direttore_Amm.vo!H6,IF(Foglio2!$J$3=Foglio2!$E$9,Doc_mat_elem.re!H6,IF(Foglio2!$J$3=Foglio2!$E$10,Doc_dipl_scuola_sec.!H6,IF(Foglio2!$J$3=Foglio2!$E$11,Doc_scuola_media!H6,IF(Foglio2!$J$3=Foglio2!$E$12,Doc_laureati_scuola_sec.!H6,IF(Foglio2!$J$3=Foglio2!$E$13,Direttivi_capi_ist.!H6,0)))))))))))</f>
        <v>0</v>
      </c>
      <c r="K6" s="248">
        <f>IF(Foglio2!$J$3=Foglio2!$E$3,Ausiliari_Coll.Scol.!I6,IF(Foglio2!$J$3=Foglio2!$E$4,Collab._Tecnici!I6,IF(Foglio2!$J$3=Foglio2!$E$5,Assistenti_Tecnici!I6,IF(Foglio2!$J$3=Foglio2!$E$6,Assistenti_Amm.vo!I6,IF(Foglio2!$J$3=Foglio2!$E$7,Resp_Coord_Amm.vo!I6,IF(Foglio2!$J$3=Foglio2!$E$8,Direttore_Amm.vo!I6,IF(Foglio2!$J$3=Foglio2!$E$9,Doc_mat_elem.re!I6,IF(Foglio2!$J$3=Foglio2!$E$10,Doc_dipl_scuola_sec.!I6,IF(Foglio2!$J$3=Foglio2!$E$11,Doc_scuola_media!I6,IF(Foglio2!$J$3=Foglio2!$E$12,Doc_laureati_scuola_sec.!I6,IF(Foglio2!$J$3=Foglio2!$E$13,Direttivi_capi_ist.!I6,0)))))))))))</f>
        <v>0</v>
      </c>
      <c r="L6" s="248">
        <f>IF(Foglio2!$J$3=Foglio2!$E$3,Ausiliari_Coll.Scol.!J6,IF(Foglio2!$J$3=Foglio2!$E$4,Collab._Tecnici!J6,IF(Foglio2!$J$3=Foglio2!$E$5,Assistenti_Tecnici!J6,IF(Foglio2!$J$3=Foglio2!$E$6,Assistenti_Amm.vo!J6,IF(Foglio2!$J$3=Foglio2!$E$7,Resp_Coord_Amm.vo!J6,IF(Foglio2!$J$3=Foglio2!$E$8,Direttore_Amm.vo!J6,IF(Foglio2!$J$3=Foglio2!$E$9,Doc_mat_elem.re!J6,IF(Foglio2!$J$3=Foglio2!$E$10,Doc_dipl_scuola_sec.!J6,IF(Foglio2!$J$3=Foglio2!$E$11,Doc_scuola_media!J6,IF(Foglio2!$J$3=Foglio2!$E$12,Doc_laureati_scuola_sec.!J6,IF(Foglio2!$J$3=Foglio2!$E$13,Direttivi_capi_ist.!J6,0)))))))))))</f>
        <v>0</v>
      </c>
      <c r="M6" s="249">
        <f>IF(Foglio2!$J$3=Foglio2!$E$3,Ausiliari_Coll.Scol.!K6,IF(Foglio2!$J$3=Foglio2!$E$4,Collab._Tecnici!K6,IF(Foglio2!$J$3=Foglio2!$E$5,Assistenti_Tecnici!K6,IF(Foglio2!$J$3=Foglio2!$E$6,Assistenti_Amm.vo!K6,IF(Foglio2!$J$3=Foglio2!$E$7,Resp_Coord_Amm.vo!K6,IF(Foglio2!$J$3=Foglio2!$E$8,Direttore_Amm.vo!K6,IF(Foglio2!$J$3=Foglio2!$E$9,Doc_mat_elem.re!K6,IF(Foglio2!$J$3=Foglio2!$E$10,Doc_dipl_scuola_sec.!K6,IF(Foglio2!$J$3=Foglio2!$E$11,Doc_scuola_media!K6,IF(Foglio2!$J$3=Foglio2!$E$12,Doc_laureati_scuola_sec.!K6,IF(Foglio2!$J$3=Foglio2!$E$13,Direttivi_capi_ist.!K6,0)))))))))))</f>
        <v>0</v>
      </c>
      <c r="N6" s="250">
        <f>IF(Foglio2!$J$3=Foglio2!$E$3,Ausiliari_Coll.Scol.!L6,IF(Foglio2!$J$3=Foglio2!$E$4,Collab._Tecnici!L6,IF(Foglio2!$J$3=Foglio2!$E$5,Assistenti_Tecnici!L6,IF(Foglio2!$J$3=Foglio2!$E$6,Assistenti_Amm.vo!L6,IF(Foglio2!$J$3=Foglio2!$E$7,Resp_Coord_Amm.vo!L6,IF(Foglio2!$J$3=Foglio2!$E$8,Direttore_Amm.vo!L6,IF(Foglio2!$J$3=Foglio2!$E$9,Doc_mat_elem.re!L6,IF(Foglio2!$J$3=Foglio2!$E$10,Doc_dipl_scuola_sec.!L6,IF(Foglio2!$J$3=Foglio2!$E$11,Doc_scuola_media!L6,IF(Foglio2!$J$3=Foglio2!$E$12,Doc_laureati_scuola_sec.!L6,IF(Foglio2!$J$3=Foglio2!$E$13,Direttivi_capi_ist.!L6,0)))))))))))</f>
        <v>0</v>
      </c>
      <c r="O6" s="251">
        <f>IF(Foglio2!$J$3=Foglio2!$E$3,Ausiliari_Coll.Scol.!M6,IF(Foglio2!$J$3=Foglio2!$E$4,Collab._Tecnici!M6,IF(Foglio2!$J$3=Foglio2!$E$5,Assistenti_Tecnici!M6,IF(Foglio2!$J$3=Foglio2!$E$6,Assistenti_Amm.vo!M6,IF(Foglio2!$J$3=Foglio2!$E$7,Resp_Coord_Amm.vo!M6,IF(Foglio2!$J$3=Foglio2!$E$8,Direttore_Amm.vo!M6,IF(Foglio2!$J$3=Foglio2!$E$9,Doc_mat_elem.re!M6,IF(Foglio2!$J$3=Foglio2!$E$10,Doc_dipl_scuola_sec.!M6,IF(Foglio2!$J$3=Foglio2!$E$11,Doc_scuola_media!M6,IF(Foglio2!$J$3=Foglio2!$E$12,Doc_laureati_scuola_sec.!M6,IF(Foglio2!$J$3=Foglio2!$E$13,Direttivi_capi_ist.!M6,0)))))))))))</f>
        <v>0</v>
      </c>
      <c r="P6" s="252">
        <f>IF(Foglio2!$J$3=Foglio2!$E$3,Ausiliari_Coll.Scol.!N6,IF(Foglio2!$J$3=Foglio2!$E$4,Collab._Tecnici!N6,IF(Foglio2!$J$3=Foglio2!$E$5,Assistenti_Tecnici!N6,IF(Foglio2!$J$3=Foglio2!$E$6,Assistenti_Amm.vo!N6,IF(Foglio2!$J$3=Foglio2!$E$7,Resp_Coord_Amm.vo!N6,IF(Foglio2!$J$3=Foglio2!$E$8,Direttore_Amm.vo!N6,IF(Foglio2!$J$3=Foglio2!$E$9,Doc_mat_elem.re!N6,IF(Foglio2!$J$3=Foglio2!$E$10,Doc_dipl_scuola_sec.!N6,IF(Foglio2!$J$3=Foglio2!$E$11,Doc_scuola_media!N6,IF(Foglio2!$J$3=Foglio2!$E$12,Doc_laureati_scuola_sec.!N6,IF(Foglio2!$J$3=Foglio2!$E$13,Direttivi_capi_ist.!N6,0)))))))))))</f>
        <v>0</v>
      </c>
      <c r="Q6" s="252">
        <f>IF(Foglio2!$J$3=Foglio2!$E$3,Ausiliari_Coll.Scol.!O6,IF(Foglio2!$J$3=Foglio2!$E$4,Collab._Tecnici!O6,IF(Foglio2!$J$3=Foglio2!$E$5,Assistenti_Tecnici!O6,IF(Foglio2!$J$3=Foglio2!$E$6,Assistenti_Amm.vo!O6,IF(Foglio2!$J$3=Foglio2!$E$7,Resp_Coord_Amm.vo!O6,IF(Foglio2!$J$3=Foglio2!$E$8,Direttore_Amm.vo!O6,IF(Foglio2!$J$3=Foglio2!$E$9,Doc_mat_elem.re!O6,IF(Foglio2!$J$3=Foglio2!$E$10,Doc_dipl_scuola_sec.!O6,IF(Foglio2!$J$3=Foglio2!$E$11,Doc_scuola_media!O6,IF(Foglio2!$J$3=Foglio2!$E$12,Doc_laureati_scuola_sec.!O6,IF(Foglio2!$J$3=Foglio2!$E$13,Direttivi_capi_ist.!O6,0)))))))))))</f>
        <v>0</v>
      </c>
      <c r="R6" s="252">
        <f>IF(Foglio2!$J$3=Foglio2!$E$3,Ausiliari_Coll.Scol.!P6,IF(Foglio2!$J$3=Foglio2!$E$4,Collab._Tecnici!P6,IF(Foglio2!$J$3=Foglio2!$E$5,Assistenti_Tecnici!P6,IF(Foglio2!$J$3=Foglio2!$E$6,Assistenti_Amm.vo!P6,IF(Foglio2!$J$3=Foglio2!$E$7,Resp_Coord_Amm.vo!P6,IF(Foglio2!$J$3=Foglio2!$E$8,Direttore_Amm.vo!P6,IF(Foglio2!$J$3=Foglio2!$E$9,Doc_mat_elem.re!P6,IF(Foglio2!$J$3=Foglio2!$E$10,Doc_dipl_scuola_sec.!P6,IF(Foglio2!$J$3=Foglio2!$E$11,Doc_scuola_media!P6,IF(Foglio2!$J$3=Foglio2!$E$12,Doc_laureati_scuola_sec.!P6,IF(Foglio2!$J$3=Foglio2!$E$13,Direttivi_capi_ist.!P6,0)))))))))))</f>
        <v>0</v>
      </c>
      <c r="S6" s="252">
        <f>IF(Foglio2!$J$3=Foglio2!$E$3,Ausiliari_Coll.Scol.!Q6,IF(Foglio2!$J$3=Foglio2!$E$4,Collab._Tecnici!Q6,IF(Foglio2!$J$3=Foglio2!$E$5,Assistenti_Tecnici!Q6,IF(Foglio2!$J$3=Foglio2!$E$6,Assistenti_Amm.vo!Q6,IF(Foglio2!$J$3=Foglio2!$E$7,Resp_Coord_Amm.vo!Q6,IF(Foglio2!$J$3=Foglio2!$E$8,Direttore_Amm.vo!Q6,IF(Foglio2!$J$3=Foglio2!$E$9,Doc_mat_elem.re!Q6,IF(Foglio2!$J$3=Foglio2!$E$10,Doc_dipl_scuola_sec.!Q6,IF(Foglio2!$J$3=Foglio2!$E$11,Doc_scuola_media!Q6,IF(Foglio2!$J$3=Foglio2!$E$12,Doc_laureati_scuola_sec.!Q6,IF(Foglio2!$J$3=Foglio2!$E$13,Direttivi_capi_ist.!Q6,0)))))))))))</f>
        <v>0</v>
      </c>
      <c r="T6" s="252">
        <f>IF(Foglio2!$J$3=Foglio2!$E$3,Ausiliari_Coll.Scol.!R6,IF(Foglio2!$J$3=Foglio2!$E$4,Collab._Tecnici!R6,IF(Foglio2!$J$3=Foglio2!$E$5,Assistenti_Tecnici!R6,IF(Foglio2!$J$3=Foglio2!$E$6,Assistenti_Amm.vo!R6,IF(Foglio2!$J$3=Foglio2!$E$7,Resp_Coord_Amm.vo!R6,IF(Foglio2!$J$3=Foglio2!$E$8,Direttore_Amm.vo!R6,IF(Foglio2!$J$3=Foglio2!$E$9,Doc_mat_elem.re!R6,IF(Foglio2!$J$3=Foglio2!$E$10,Doc_dipl_scuola_sec.!R6,IF(Foglio2!$J$3=Foglio2!$E$11,Doc_scuola_media!R6,IF(Foglio2!$J$3=Foglio2!$E$12,Doc_laureati_scuola_sec.!R6,IF(Foglio2!$J$3=Foglio2!$E$13,Direttivi_capi_ist.!R6,0)))))))))))</f>
        <v>0</v>
      </c>
      <c r="U6" s="252">
        <f t="shared" ref="U6" si="0">(P6)/12*0.8</f>
        <v>0</v>
      </c>
      <c r="V6" s="252">
        <f t="shared" ref="V6" si="1">(P6+R6)/12*0.8</f>
        <v>0</v>
      </c>
      <c r="W6" s="253" t="str">
        <f t="shared" ref="W6" si="2">"Fascia Da "&amp;F6&amp;" a "&amp;F7&amp;" Decorrenza "&amp;DAY(C6)&amp;"/"&amp;MONTH(C6)&amp;"/"&amp;YEAR(C6)</f>
        <v>Fascia Da 0 a 0 Decorrenza 1/5/1990</v>
      </c>
    </row>
    <row r="7" spans="1:23" s="47" customFormat="1" ht="8.25" customHeight="1" x14ac:dyDescent="0.2">
      <c r="A7" s="104"/>
      <c r="B7" s="245">
        <f>B6+1</f>
        <v>32995</v>
      </c>
      <c r="C7" s="493"/>
      <c r="D7" s="493"/>
      <c r="E7" s="48" t="s">
        <v>4</v>
      </c>
      <c r="F7" s="49">
        <f>IF(Foglio2!$J$3=Foglio2!$E$3,Ausiliari_Coll.Scol.!D7,IF(Foglio2!$J$3=Foglio2!$E$4,Collab._Tecnici!D7,IF(Foglio2!$J$3=Foglio2!$E$5,Assistenti_Tecnici!D7,IF(Foglio2!$J$3=Foglio2!$E$6,Assistenti_Amm.vo!D7,IF(Foglio2!$J$3=Foglio2!$E$7,Resp_Coord_Amm.vo!D7,IF(Foglio2!$J$3=Foglio2!$E$8,Direttore_Amm.vo!D7,IF(Foglio2!$J$3=Foglio2!$E$9,Doc_mat_elem.re!D7,IF(Foglio2!$J$3=Foglio2!$E$10,Doc_dipl_scuola_sec.!D7,IF(Foglio2!$J$3=Foglio2!$E$11,Doc_scuola_media!D7,IF(Foglio2!$J$3=Foglio2!$E$12,Doc_laureati_scuola_sec.!D7,IF(Foglio2!$J$3=Foglio2!$E$13,Direttivi_capi_ist.!D7,0)))))))))))</f>
        <v>0</v>
      </c>
      <c r="G7" s="267">
        <f t="shared" ref="G7:S7" si="3">G6*1936.27</f>
        <v>0</v>
      </c>
      <c r="H7" s="267">
        <f t="shared" si="3"/>
        <v>0</v>
      </c>
      <c r="I7" s="267">
        <f t="shared" si="3"/>
        <v>0</v>
      </c>
      <c r="J7" s="267">
        <f t="shared" si="3"/>
        <v>0</v>
      </c>
      <c r="K7" s="267">
        <f t="shared" si="3"/>
        <v>0</v>
      </c>
      <c r="L7" s="266">
        <f t="shared" si="3"/>
        <v>0</v>
      </c>
      <c r="M7" s="267">
        <f t="shared" si="3"/>
        <v>0</v>
      </c>
      <c r="N7" s="182">
        <f t="shared" si="3"/>
        <v>0</v>
      </c>
      <c r="O7" s="183">
        <f t="shared" si="3"/>
        <v>0</v>
      </c>
      <c r="P7" s="184">
        <f t="shared" si="3"/>
        <v>0</v>
      </c>
      <c r="Q7" s="184">
        <f t="shared" si="3"/>
        <v>0</v>
      </c>
      <c r="R7" s="184">
        <f t="shared" si="3"/>
        <v>0</v>
      </c>
      <c r="S7" s="184">
        <f t="shared" si="3"/>
        <v>0</v>
      </c>
      <c r="T7" s="184">
        <f t="shared" ref="T7" si="4">T6*1936.27</f>
        <v>0</v>
      </c>
      <c r="U7" s="184">
        <f t="shared" ref="U7:V7" si="5">U6*1936.27</f>
        <v>0</v>
      </c>
      <c r="V7" s="184">
        <f t="shared" si="5"/>
        <v>0</v>
      </c>
      <c r="W7" s="104"/>
    </row>
    <row r="8" spans="1:23" s="47" customFormat="1" ht="12.75" customHeight="1" x14ac:dyDescent="0.2">
      <c r="A8" s="104">
        <f>IF(Foglio2!$J$7=1,TRUNC(Base!V8,0),TRUNC(Base!U8,0))</f>
        <v>0</v>
      </c>
      <c r="B8" s="245">
        <f t="shared" ref="B8:B47" si="6">B7+1</f>
        <v>32996</v>
      </c>
      <c r="C8" s="500">
        <v>32994</v>
      </c>
      <c r="D8" s="500">
        <v>33177</v>
      </c>
      <c r="E8" s="53" t="s">
        <v>3</v>
      </c>
      <c r="F8" s="54">
        <f>IF(Foglio2!$J$3=Foglio2!$E$3,Ausiliari_Coll.Scol.!D8,IF(Foglio2!$J$3=Foglio2!$E$4,Collab._Tecnici!D8,IF(Foglio2!$J$3=Foglio2!$E$5,Assistenti_Tecnici!D8,IF(Foglio2!$J$3=Foglio2!$E$6,Assistenti_Amm.vo!D8,IF(Foglio2!$J$3=Foglio2!$E$7,Resp_Coord_Amm.vo!D8,IF(Foglio2!$J$3=Foglio2!$E$8,Direttore_Amm.vo!D8,IF(Foglio2!$J$3=Foglio2!$E$9,Doc_mat_elem.re!D8,IF(Foglio2!$J$3=Foglio2!$E$10,Doc_dipl_scuola_sec.!D8,IF(Foglio2!$J$3=Foglio2!$E$11,Doc_scuola_media!D8,IF(Foglio2!$J$3=Foglio2!$E$12,Doc_laureati_scuola_sec.!D8,IF(Foglio2!$J$3=Foglio2!$E$13,Direttivi_capi_ist.!D8,0)))))))))))</f>
        <v>0</v>
      </c>
      <c r="G8" s="248">
        <f>IF(Foglio2!$J$3=Foglio2!$E$3,Ausiliari_Coll.Scol.!E8,IF(Foglio2!$J$3=Foglio2!$E$4,Collab._Tecnici!E8,IF(Foglio2!$J$3=Foglio2!$E$5,Assistenti_Tecnici!E8,IF(Foglio2!$J$3=Foglio2!$E$6,Assistenti_Amm.vo!E8,IF(Foglio2!$J$3=Foglio2!$E$7,Resp_Coord_Amm.vo!E8,IF(Foglio2!$J$3=Foglio2!$E$8,Direttore_Amm.vo!E8,IF(Foglio2!$J$3=Foglio2!$E$9,Doc_mat_elem.re!E8,IF(Foglio2!$J$3=Foglio2!$E$10,Doc_dipl_scuola_sec.!E8,IF(Foglio2!$J$3=Foglio2!$E$11,Doc_scuola_media!E8,IF(Foglio2!$J$3=Foglio2!$E$12,Doc_laureati_scuola_sec.!E8,IF(Foglio2!$J$3=Foglio2!$E$13,Direttivi_capi_ist.!E8,0)))))))))))</f>
        <v>0</v>
      </c>
      <c r="H8" s="248">
        <f>IF(Foglio2!$J$3=Foglio2!$E$3,Ausiliari_Coll.Scol.!F8,IF(Foglio2!$J$3=Foglio2!$E$4,Collab._Tecnici!F8,IF(Foglio2!$J$3=Foglio2!$E$5,Assistenti_Tecnici!F8,IF(Foglio2!$J$3=Foglio2!$E$6,Assistenti_Amm.vo!F8,IF(Foglio2!$J$3=Foglio2!$E$7,Resp_Coord_Amm.vo!F8,IF(Foglio2!$J$3=Foglio2!$E$8,Direttore_Amm.vo!F8,IF(Foglio2!$J$3=Foglio2!$E$9,Doc_mat_elem.re!F8,IF(Foglio2!$J$3=Foglio2!$E$10,Doc_dipl_scuola_sec.!F8,IF(Foglio2!$J$3=Foglio2!$E$11,Doc_scuola_media!F8,IF(Foglio2!$J$3=Foglio2!$E$12,Doc_laureati_scuola_sec.!F8,IF(Foglio2!$J$3=Foglio2!$E$13,Direttivi_capi_ist.!F8,0)))))))))))</f>
        <v>0</v>
      </c>
      <c r="I8" s="248">
        <f>IF(Foglio2!$J$3=Foglio2!$E$3,Ausiliari_Coll.Scol.!G8,IF(Foglio2!$J$3=Foglio2!$E$4,Collab._Tecnici!G8,IF(Foglio2!$J$3=Foglio2!$E$5,Assistenti_Tecnici!G8,IF(Foglio2!$J$3=Foglio2!$E$6,Assistenti_Amm.vo!G8,IF(Foglio2!$J$3=Foglio2!$E$7,Resp_Coord_Amm.vo!G8,IF(Foglio2!$J$3=Foglio2!$E$8,Direttore_Amm.vo!G8,IF(Foglio2!$J$3=Foglio2!$E$9,Doc_mat_elem.re!G8,IF(Foglio2!$J$3=Foglio2!$E$10,Doc_dipl_scuola_sec.!G8,IF(Foglio2!$J$3=Foglio2!$E$11,Doc_scuola_media!G8,IF(Foglio2!$J$3=Foglio2!$E$12,Doc_laureati_scuola_sec.!G8,IF(Foglio2!$J$3=Foglio2!$E$13,Direttivi_capi_ist.!G8,0)))))))))))</f>
        <v>0</v>
      </c>
      <c r="J8" s="248">
        <f>IF(Foglio2!$J$3=Foglio2!$E$3,Ausiliari_Coll.Scol.!H8,IF(Foglio2!$J$3=Foglio2!$E$4,Collab._Tecnici!H8,IF(Foglio2!$J$3=Foglio2!$E$5,Assistenti_Tecnici!H8,IF(Foglio2!$J$3=Foglio2!$E$6,Assistenti_Amm.vo!H8,IF(Foglio2!$J$3=Foglio2!$E$7,Resp_Coord_Amm.vo!H8,IF(Foglio2!$J$3=Foglio2!$E$8,Direttore_Amm.vo!H8,IF(Foglio2!$J$3=Foglio2!$E$9,Doc_mat_elem.re!H8,IF(Foglio2!$J$3=Foglio2!$E$10,Doc_dipl_scuola_sec.!H8,IF(Foglio2!$J$3=Foglio2!$E$11,Doc_scuola_media!H8,IF(Foglio2!$J$3=Foglio2!$E$12,Doc_laureati_scuola_sec.!H8,IF(Foglio2!$J$3=Foglio2!$E$13,Direttivi_capi_ist.!H8,0)))))))))))</f>
        <v>0</v>
      </c>
      <c r="K8" s="248">
        <f>IF(Foglio2!$J$3=Foglio2!$E$3,Ausiliari_Coll.Scol.!I8,IF(Foglio2!$J$3=Foglio2!$E$4,Collab._Tecnici!I8,IF(Foglio2!$J$3=Foglio2!$E$5,Assistenti_Tecnici!I8,IF(Foglio2!$J$3=Foglio2!$E$6,Assistenti_Amm.vo!I8,IF(Foglio2!$J$3=Foglio2!$E$7,Resp_Coord_Amm.vo!I8,IF(Foglio2!$J$3=Foglio2!$E$8,Direttore_Amm.vo!I8,IF(Foglio2!$J$3=Foglio2!$E$9,Doc_mat_elem.re!I8,IF(Foglio2!$J$3=Foglio2!$E$10,Doc_dipl_scuola_sec.!I8,IF(Foglio2!$J$3=Foglio2!$E$11,Doc_scuola_media!I8,IF(Foglio2!$J$3=Foglio2!$E$12,Doc_laureati_scuola_sec.!I8,IF(Foglio2!$J$3=Foglio2!$E$13,Direttivi_capi_ist.!I8,0)))))))))))</f>
        <v>0</v>
      </c>
      <c r="L8" s="248">
        <f>IF(Foglio2!$J$3=Foglio2!$E$3,Ausiliari_Coll.Scol.!J8,IF(Foglio2!$J$3=Foglio2!$E$4,Collab._Tecnici!J8,IF(Foglio2!$J$3=Foglio2!$E$5,Assistenti_Tecnici!J8,IF(Foglio2!$J$3=Foglio2!$E$6,Assistenti_Amm.vo!J8,IF(Foglio2!$J$3=Foglio2!$E$7,Resp_Coord_Amm.vo!J8,IF(Foglio2!$J$3=Foglio2!$E$8,Direttore_Amm.vo!J8,IF(Foglio2!$J$3=Foglio2!$E$9,Doc_mat_elem.re!J8,IF(Foglio2!$J$3=Foglio2!$E$10,Doc_dipl_scuola_sec.!J8,IF(Foglio2!$J$3=Foglio2!$E$11,Doc_scuola_media!J8,IF(Foglio2!$J$3=Foglio2!$E$12,Doc_laureati_scuola_sec.!J8,IF(Foglio2!$J$3=Foglio2!$E$13,Direttivi_capi_ist.!J8,0)))))))))))</f>
        <v>0</v>
      </c>
      <c r="M8" s="249">
        <f>IF(Foglio2!$J$3=Foglio2!$E$3,Ausiliari_Coll.Scol.!K8,IF(Foglio2!$J$3=Foglio2!$E$4,Collab._Tecnici!K8,IF(Foglio2!$J$3=Foglio2!$E$5,Assistenti_Tecnici!K8,IF(Foglio2!$J$3=Foglio2!$E$6,Assistenti_Amm.vo!K8,IF(Foglio2!$J$3=Foglio2!$E$7,Resp_Coord_Amm.vo!K8,IF(Foglio2!$J$3=Foglio2!$E$8,Direttore_Amm.vo!K8,IF(Foglio2!$J$3=Foglio2!$E$9,Doc_mat_elem.re!K8,IF(Foglio2!$J$3=Foglio2!$E$10,Doc_dipl_scuola_sec.!K8,IF(Foglio2!$J$3=Foglio2!$E$11,Doc_scuola_media!K8,IF(Foglio2!$J$3=Foglio2!$E$12,Doc_laureati_scuola_sec.!K8,IF(Foglio2!$J$3=Foglio2!$E$13,Direttivi_capi_ist.!K8,0)))))))))))</f>
        <v>0</v>
      </c>
      <c r="N8" s="250">
        <f>IF(Foglio2!$J$3=Foglio2!$E$3,Ausiliari_Coll.Scol.!L8,IF(Foglio2!$J$3=Foglio2!$E$4,Collab._Tecnici!L8,IF(Foglio2!$J$3=Foglio2!$E$5,Assistenti_Tecnici!L8,IF(Foglio2!$J$3=Foglio2!$E$6,Assistenti_Amm.vo!L8,IF(Foglio2!$J$3=Foglio2!$E$7,Resp_Coord_Amm.vo!L8,IF(Foglio2!$J$3=Foglio2!$E$8,Direttore_Amm.vo!L8,IF(Foglio2!$J$3=Foglio2!$E$9,Doc_mat_elem.re!L8,IF(Foglio2!$J$3=Foglio2!$E$10,Doc_dipl_scuola_sec.!L8,IF(Foglio2!$J$3=Foglio2!$E$11,Doc_scuola_media!L8,IF(Foglio2!$J$3=Foglio2!$E$12,Doc_laureati_scuola_sec.!L8,IF(Foglio2!$J$3=Foglio2!$E$13,Direttivi_capi_ist.!L8,0)))))))))))</f>
        <v>0</v>
      </c>
      <c r="O8" s="251">
        <f>IF(Foglio2!$J$3=Foglio2!$E$3,Ausiliari_Coll.Scol.!M8,IF(Foglio2!$J$3=Foglio2!$E$4,Collab._Tecnici!M8,IF(Foglio2!$J$3=Foglio2!$E$5,Assistenti_Tecnici!M8,IF(Foglio2!$J$3=Foglio2!$E$6,Assistenti_Amm.vo!M8,IF(Foglio2!$J$3=Foglio2!$E$7,Resp_Coord_Amm.vo!M8,IF(Foglio2!$J$3=Foglio2!$E$8,Direttore_Amm.vo!M8,IF(Foglio2!$J$3=Foglio2!$E$9,Doc_mat_elem.re!M8,IF(Foglio2!$J$3=Foglio2!$E$10,Doc_dipl_scuola_sec.!M8,IF(Foglio2!$J$3=Foglio2!$E$11,Doc_scuola_media!M8,IF(Foglio2!$J$3=Foglio2!$E$12,Doc_laureati_scuola_sec.!M8,IF(Foglio2!$J$3=Foglio2!$E$13,Direttivi_capi_ist.!M8,0)))))))))))</f>
        <v>0</v>
      </c>
      <c r="P8" s="252">
        <f>IF(Foglio2!$J$3=Foglio2!$E$3,Ausiliari_Coll.Scol.!N8,IF(Foglio2!$J$3=Foglio2!$E$4,Collab._Tecnici!N8,IF(Foglio2!$J$3=Foglio2!$E$5,Assistenti_Tecnici!N8,IF(Foglio2!$J$3=Foglio2!$E$6,Assistenti_Amm.vo!N8,IF(Foglio2!$J$3=Foglio2!$E$7,Resp_Coord_Amm.vo!N8,IF(Foglio2!$J$3=Foglio2!$E$8,Direttore_Amm.vo!N8,IF(Foglio2!$J$3=Foglio2!$E$9,Doc_mat_elem.re!N8,IF(Foglio2!$J$3=Foglio2!$E$10,Doc_dipl_scuola_sec.!N8,IF(Foglio2!$J$3=Foglio2!$E$11,Doc_scuola_media!N8,IF(Foglio2!$J$3=Foglio2!$E$12,Doc_laureati_scuola_sec.!N8,IF(Foglio2!$J$3=Foglio2!$E$13,Direttivi_capi_ist.!N8,0)))))))))))</f>
        <v>0</v>
      </c>
      <c r="Q8" s="252">
        <f>IF(Foglio2!$J$3=Foglio2!$E$3,Ausiliari_Coll.Scol.!O8,IF(Foglio2!$J$3=Foglio2!$E$4,Collab._Tecnici!O8,IF(Foglio2!$J$3=Foglio2!$E$5,Assistenti_Tecnici!O8,IF(Foglio2!$J$3=Foglio2!$E$6,Assistenti_Amm.vo!O8,IF(Foglio2!$J$3=Foglio2!$E$7,Resp_Coord_Amm.vo!O8,IF(Foglio2!$J$3=Foglio2!$E$8,Direttore_Amm.vo!O8,IF(Foglio2!$J$3=Foglio2!$E$9,Doc_mat_elem.re!O8,IF(Foglio2!$J$3=Foglio2!$E$10,Doc_dipl_scuola_sec.!O8,IF(Foglio2!$J$3=Foglio2!$E$11,Doc_scuola_media!O8,IF(Foglio2!$J$3=Foglio2!$E$12,Doc_laureati_scuola_sec.!O8,IF(Foglio2!$J$3=Foglio2!$E$13,Direttivi_capi_ist.!O8,0)))))))))))</f>
        <v>0</v>
      </c>
      <c r="R8" s="252">
        <f>IF(Foglio2!$J$3=Foglio2!$E$3,Ausiliari_Coll.Scol.!P8,IF(Foglio2!$J$3=Foglio2!$E$4,Collab._Tecnici!P8,IF(Foglio2!$J$3=Foglio2!$E$5,Assistenti_Tecnici!P8,IF(Foglio2!$J$3=Foglio2!$E$6,Assistenti_Amm.vo!P8,IF(Foglio2!$J$3=Foglio2!$E$7,Resp_Coord_Amm.vo!P8,IF(Foglio2!$J$3=Foglio2!$E$8,Direttore_Amm.vo!P8,IF(Foglio2!$J$3=Foglio2!$E$9,Doc_mat_elem.re!P8,IF(Foglio2!$J$3=Foglio2!$E$10,Doc_dipl_scuola_sec.!P8,IF(Foglio2!$J$3=Foglio2!$E$11,Doc_scuola_media!P8,IF(Foglio2!$J$3=Foglio2!$E$12,Doc_laureati_scuola_sec.!P8,IF(Foglio2!$J$3=Foglio2!$E$13,Direttivi_capi_ist.!P8,0)))))))))))</f>
        <v>0</v>
      </c>
      <c r="S8" s="252">
        <f>IF(Foglio2!$J$3=Foglio2!$E$3,Ausiliari_Coll.Scol.!Q8,IF(Foglio2!$J$3=Foglio2!$E$4,Collab._Tecnici!Q8,IF(Foglio2!$J$3=Foglio2!$E$5,Assistenti_Tecnici!Q8,IF(Foglio2!$J$3=Foglio2!$E$6,Assistenti_Amm.vo!Q8,IF(Foglio2!$J$3=Foglio2!$E$7,Resp_Coord_Amm.vo!Q8,IF(Foglio2!$J$3=Foglio2!$E$8,Direttore_Amm.vo!Q8,IF(Foglio2!$J$3=Foglio2!$E$9,Doc_mat_elem.re!Q8,IF(Foglio2!$J$3=Foglio2!$E$10,Doc_dipl_scuola_sec.!Q8,IF(Foglio2!$J$3=Foglio2!$E$11,Doc_scuola_media!Q8,IF(Foglio2!$J$3=Foglio2!$E$12,Doc_laureati_scuola_sec.!Q8,IF(Foglio2!$J$3=Foglio2!$E$13,Direttivi_capi_ist.!Q8,0)))))))))))</f>
        <v>0</v>
      </c>
      <c r="T8" s="252">
        <f>IF(Foglio2!$J$3=Foglio2!$E$3,Ausiliari_Coll.Scol.!R8,IF(Foglio2!$J$3=Foglio2!$E$4,Collab._Tecnici!R8,IF(Foglio2!$J$3=Foglio2!$E$5,Assistenti_Tecnici!R8,IF(Foglio2!$J$3=Foglio2!$E$6,Assistenti_Amm.vo!R8,IF(Foglio2!$J$3=Foglio2!$E$7,Resp_Coord_Amm.vo!R8,IF(Foglio2!$J$3=Foglio2!$E$8,Direttore_Amm.vo!R8,IF(Foglio2!$J$3=Foglio2!$E$9,Doc_mat_elem.re!R8,IF(Foglio2!$J$3=Foglio2!$E$10,Doc_dipl_scuola_sec.!R8,IF(Foglio2!$J$3=Foglio2!$E$11,Doc_scuola_media!R8,IF(Foglio2!$J$3=Foglio2!$E$12,Doc_laureati_scuola_sec.!R8,IF(Foglio2!$J$3=Foglio2!$E$13,Direttivi_capi_ist.!R8,0)))))))))))</f>
        <v>0</v>
      </c>
      <c r="U8" s="252">
        <f t="shared" ref="U8" si="7">(P8)/12*0.8</f>
        <v>0</v>
      </c>
      <c r="V8" s="252">
        <f t="shared" ref="V8" si="8">(P8+R8)/12*0.8</f>
        <v>0</v>
      </c>
      <c r="W8" s="253" t="str">
        <f t="shared" ref="W8" si="9">"Fascia Da "&amp;F8&amp;" a "&amp;F9&amp;" Decorrenza "&amp;DAY(C8)&amp;"/"&amp;MONTH(C8)&amp;"/"&amp;YEAR(C8)</f>
        <v>Fascia Da 0 a 0 Decorrenza 1/5/1990</v>
      </c>
    </row>
    <row r="9" spans="1:23" s="47" customFormat="1" ht="8.25" customHeight="1" x14ac:dyDescent="0.2">
      <c r="A9" s="104"/>
      <c r="B9" s="245">
        <f t="shared" si="6"/>
        <v>32997</v>
      </c>
      <c r="C9" s="500"/>
      <c r="D9" s="500"/>
      <c r="E9" s="48" t="s">
        <v>4</v>
      </c>
      <c r="F9" s="49">
        <f>IF(Foglio2!$J$3=Foglio2!$E$3,Ausiliari_Coll.Scol.!D9,IF(Foglio2!$J$3=Foglio2!$E$4,Collab._Tecnici!D9,IF(Foglio2!$J$3=Foglio2!$E$5,Assistenti_Tecnici!D9,IF(Foglio2!$J$3=Foglio2!$E$6,Assistenti_Amm.vo!D9,IF(Foglio2!$J$3=Foglio2!$E$7,Resp_Coord_Amm.vo!D9,IF(Foglio2!$J$3=Foglio2!$E$8,Direttore_Amm.vo!D9,IF(Foglio2!$J$3=Foglio2!$E$9,Doc_mat_elem.re!D9,IF(Foglio2!$J$3=Foglio2!$E$10,Doc_dipl_scuola_sec.!D9,IF(Foglio2!$J$3=Foglio2!$E$11,Doc_scuola_media!D9,IF(Foglio2!$J$3=Foglio2!$E$12,Doc_laureati_scuola_sec.!D9,IF(Foglio2!$J$3=Foglio2!$E$13,Direttivi_capi_ist.!D9,0)))))))))))</f>
        <v>0</v>
      </c>
      <c r="G9" s="267">
        <f t="shared" ref="G9" si="10">G8*1936.27</f>
        <v>0</v>
      </c>
      <c r="H9" s="267">
        <f t="shared" ref="H9" si="11">H8*1936.27</f>
        <v>0</v>
      </c>
      <c r="I9" s="267">
        <f t="shared" ref="I9" si="12">I8*1936.27</f>
        <v>0</v>
      </c>
      <c r="J9" s="267">
        <f t="shared" ref="J9" si="13">J8*1936.27</f>
        <v>0</v>
      </c>
      <c r="K9" s="267">
        <f t="shared" ref="K9" si="14">K8*1936.27</f>
        <v>0</v>
      </c>
      <c r="L9" s="266">
        <f t="shared" ref="L9" si="15">L8*1936.27</f>
        <v>0</v>
      </c>
      <c r="M9" s="267">
        <f t="shared" ref="M9" si="16">M8*1936.27</f>
        <v>0</v>
      </c>
      <c r="N9" s="182">
        <f t="shared" ref="N9" si="17">N8*1936.27</f>
        <v>0</v>
      </c>
      <c r="O9" s="183">
        <f t="shared" ref="O9" si="18">O8*1936.27</f>
        <v>0</v>
      </c>
      <c r="P9" s="184">
        <f t="shared" ref="P9" si="19">P8*1936.27</f>
        <v>0</v>
      </c>
      <c r="Q9" s="184">
        <f t="shared" ref="Q9" si="20">Q8*1936.27</f>
        <v>0</v>
      </c>
      <c r="R9" s="184">
        <f t="shared" ref="R9" si="21">R8*1936.27</f>
        <v>0</v>
      </c>
      <c r="S9" s="184">
        <f t="shared" ref="S9:T9" si="22">S8*1936.27</f>
        <v>0</v>
      </c>
      <c r="T9" s="184">
        <f t="shared" si="22"/>
        <v>0</v>
      </c>
      <c r="U9" s="184">
        <f t="shared" ref="U9:V9" si="23">U8*1936.27</f>
        <v>0</v>
      </c>
      <c r="V9" s="184">
        <f t="shared" si="23"/>
        <v>0</v>
      </c>
      <c r="W9" s="104"/>
    </row>
    <row r="10" spans="1:23" s="47" customFormat="1" ht="12.75" customHeight="1" x14ac:dyDescent="0.2">
      <c r="A10" s="104">
        <f>IF(Foglio2!$J$7=1,TRUNC(Base!V10,0),TRUNC(Base!U10,0))</f>
        <v>0</v>
      </c>
      <c r="B10" s="245">
        <f t="shared" si="6"/>
        <v>32998</v>
      </c>
      <c r="C10" s="501"/>
      <c r="D10" s="501"/>
      <c r="E10" s="53" t="s">
        <v>3</v>
      </c>
      <c r="F10" s="54">
        <f>IF(Foglio2!$J$3=Foglio2!$E$3,Ausiliari_Coll.Scol.!D10,IF(Foglio2!$J$3=Foglio2!$E$4,Collab._Tecnici!D10,IF(Foglio2!$J$3=Foglio2!$E$5,Assistenti_Tecnici!D10,IF(Foglio2!$J$3=Foglio2!$E$6,Assistenti_Amm.vo!D10,IF(Foglio2!$J$3=Foglio2!$E$7,Resp_Coord_Amm.vo!D10,IF(Foglio2!$J$3=Foglio2!$E$8,Direttore_Amm.vo!D10,IF(Foglio2!$J$3=Foglio2!$E$9,Doc_mat_elem.re!D10,IF(Foglio2!$J$3=Foglio2!$E$10,Doc_dipl_scuola_sec.!D10,IF(Foglio2!$J$3=Foglio2!$E$11,Doc_scuola_media!D10,IF(Foglio2!$J$3=Foglio2!$E$12,Doc_laureati_scuola_sec.!D10,IF(Foglio2!$J$3=Foglio2!$E$13,Direttivi_capi_ist.!D10,0)))))))))))</f>
        <v>0</v>
      </c>
      <c r="G10" s="248">
        <f>IF(Foglio2!$J$3=Foglio2!$E$3,Ausiliari_Coll.Scol.!E10,IF(Foglio2!$J$3=Foglio2!$E$4,Collab._Tecnici!E10,IF(Foglio2!$J$3=Foglio2!$E$5,Assistenti_Tecnici!E10,IF(Foglio2!$J$3=Foglio2!$E$6,Assistenti_Amm.vo!E10,IF(Foglio2!$J$3=Foglio2!$E$7,Resp_Coord_Amm.vo!E10,IF(Foglio2!$J$3=Foglio2!$E$8,Direttore_Amm.vo!E10,IF(Foglio2!$J$3=Foglio2!$E$9,Doc_mat_elem.re!E10,IF(Foglio2!$J$3=Foglio2!$E$10,Doc_dipl_scuola_sec.!E10,IF(Foglio2!$J$3=Foglio2!$E$11,Doc_scuola_media!E10,IF(Foglio2!$J$3=Foglio2!$E$12,Doc_laureati_scuola_sec.!E10,IF(Foglio2!$J$3=Foglio2!$E$13,Direttivi_capi_ist.!E10,0)))))))))))</f>
        <v>0</v>
      </c>
      <c r="H10" s="248">
        <f>IF(Foglio2!$J$3=Foglio2!$E$3,Ausiliari_Coll.Scol.!F10,IF(Foglio2!$J$3=Foglio2!$E$4,Collab._Tecnici!F10,IF(Foglio2!$J$3=Foglio2!$E$5,Assistenti_Tecnici!F10,IF(Foglio2!$J$3=Foglio2!$E$6,Assistenti_Amm.vo!F10,IF(Foglio2!$J$3=Foglio2!$E$7,Resp_Coord_Amm.vo!F10,IF(Foglio2!$J$3=Foglio2!$E$8,Direttore_Amm.vo!F10,IF(Foglio2!$J$3=Foglio2!$E$9,Doc_mat_elem.re!F10,IF(Foglio2!$J$3=Foglio2!$E$10,Doc_dipl_scuola_sec.!F10,IF(Foglio2!$J$3=Foglio2!$E$11,Doc_scuola_media!F10,IF(Foglio2!$J$3=Foglio2!$E$12,Doc_laureati_scuola_sec.!F10,IF(Foglio2!$J$3=Foglio2!$E$13,Direttivi_capi_ist.!F10,0)))))))))))</f>
        <v>0</v>
      </c>
      <c r="I10" s="248">
        <f>IF(Foglio2!$J$3=Foglio2!$E$3,Ausiliari_Coll.Scol.!G10,IF(Foglio2!$J$3=Foglio2!$E$4,Collab._Tecnici!G10,IF(Foglio2!$J$3=Foglio2!$E$5,Assistenti_Tecnici!G10,IF(Foglio2!$J$3=Foglio2!$E$6,Assistenti_Amm.vo!G10,IF(Foglio2!$J$3=Foglio2!$E$7,Resp_Coord_Amm.vo!G10,IF(Foglio2!$J$3=Foglio2!$E$8,Direttore_Amm.vo!G10,IF(Foglio2!$J$3=Foglio2!$E$9,Doc_mat_elem.re!G10,IF(Foglio2!$J$3=Foglio2!$E$10,Doc_dipl_scuola_sec.!G10,IF(Foglio2!$J$3=Foglio2!$E$11,Doc_scuola_media!G10,IF(Foglio2!$J$3=Foglio2!$E$12,Doc_laureati_scuola_sec.!G10,IF(Foglio2!$J$3=Foglio2!$E$13,Direttivi_capi_ist.!G10,0)))))))))))</f>
        <v>0</v>
      </c>
      <c r="J10" s="248">
        <f>IF(Foglio2!$J$3=Foglio2!$E$3,Ausiliari_Coll.Scol.!H10,IF(Foglio2!$J$3=Foglio2!$E$4,Collab._Tecnici!H10,IF(Foglio2!$J$3=Foglio2!$E$5,Assistenti_Tecnici!H10,IF(Foglio2!$J$3=Foglio2!$E$6,Assistenti_Amm.vo!H10,IF(Foglio2!$J$3=Foglio2!$E$7,Resp_Coord_Amm.vo!H10,IF(Foglio2!$J$3=Foglio2!$E$8,Direttore_Amm.vo!H10,IF(Foglio2!$J$3=Foglio2!$E$9,Doc_mat_elem.re!H10,IF(Foglio2!$J$3=Foglio2!$E$10,Doc_dipl_scuola_sec.!H10,IF(Foglio2!$J$3=Foglio2!$E$11,Doc_scuola_media!H10,IF(Foglio2!$J$3=Foglio2!$E$12,Doc_laureati_scuola_sec.!H10,IF(Foglio2!$J$3=Foglio2!$E$13,Direttivi_capi_ist.!H10,0)))))))))))</f>
        <v>0</v>
      </c>
      <c r="K10" s="248">
        <f>IF(Foglio2!$J$3=Foglio2!$E$3,Ausiliari_Coll.Scol.!I10,IF(Foglio2!$J$3=Foglio2!$E$4,Collab._Tecnici!I10,IF(Foglio2!$J$3=Foglio2!$E$5,Assistenti_Tecnici!I10,IF(Foglio2!$J$3=Foglio2!$E$6,Assistenti_Amm.vo!I10,IF(Foglio2!$J$3=Foglio2!$E$7,Resp_Coord_Amm.vo!I10,IF(Foglio2!$J$3=Foglio2!$E$8,Direttore_Amm.vo!I10,IF(Foglio2!$J$3=Foglio2!$E$9,Doc_mat_elem.re!I10,IF(Foglio2!$J$3=Foglio2!$E$10,Doc_dipl_scuola_sec.!I10,IF(Foglio2!$J$3=Foglio2!$E$11,Doc_scuola_media!I10,IF(Foglio2!$J$3=Foglio2!$E$12,Doc_laureati_scuola_sec.!I10,IF(Foglio2!$J$3=Foglio2!$E$13,Direttivi_capi_ist.!I10,0)))))))))))</f>
        <v>0</v>
      </c>
      <c r="L10" s="248">
        <f>IF(Foglio2!$J$3=Foglio2!$E$3,Ausiliari_Coll.Scol.!J10,IF(Foglio2!$J$3=Foglio2!$E$4,Collab._Tecnici!J10,IF(Foglio2!$J$3=Foglio2!$E$5,Assistenti_Tecnici!J10,IF(Foglio2!$J$3=Foglio2!$E$6,Assistenti_Amm.vo!J10,IF(Foglio2!$J$3=Foglio2!$E$7,Resp_Coord_Amm.vo!J10,IF(Foglio2!$J$3=Foglio2!$E$8,Direttore_Amm.vo!J10,IF(Foglio2!$J$3=Foglio2!$E$9,Doc_mat_elem.re!J10,IF(Foglio2!$J$3=Foglio2!$E$10,Doc_dipl_scuola_sec.!J10,IF(Foglio2!$J$3=Foglio2!$E$11,Doc_scuola_media!J10,IF(Foglio2!$J$3=Foglio2!$E$12,Doc_laureati_scuola_sec.!J10,IF(Foglio2!$J$3=Foglio2!$E$13,Direttivi_capi_ist.!J10,0)))))))))))</f>
        <v>0</v>
      </c>
      <c r="M10" s="249">
        <f>IF(Foglio2!$J$3=Foglio2!$E$3,Ausiliari_Coll.Scol.!K10,IF(Foglio2!$J$3=Foglio2!$E$4,Collab._Tecnici!K10,IF(Foglio2!$J$3=Foglio2!$E$5,Assistenti_Tecnici!K10,IF(Foglio2!$J$3=Foglio2!$E$6,Assistenti_Amm.vo!K10,IF(Foglio2!$J$3=Foglio2!$E$7,Resp_Coord_Amm.vo!K10,IF(Foglio2!$J$3=Foglio2!$E$8,Direttore_Amm.vo!K10,IF(Foglio2!$J$3=Foglio2!$E$9,Doc_mat_elem.re!K10,IF(Foglio2!$J$3=Foglio2!$E$10,Doc_dipl_scuola_sec.!K10,IF(Foglio2!$J$3=Foglio2!$E$11,Doc_scuola_media!K10,IF(Foglio2!$J$3=Foglio2!$E$12,Doc_laureati_scuola_sec.!K10,IF(Foglio2!$J$3=Foglio2!$E$13,Direttivi_capi_ist.!K10,0)))))))))))</f>
        <v>0</v>
      </c>
      <c r="N10" s="250">
        <f>IF(Foglio2!$J$3=Foglio2!$E$3,Ausiliari_Coll.Scol.!L10,IF(Foglio2!$J$3=Foglio2!$E$4,Collab._Tecnici!L10,IF(Foglio2!$J$3=Foglio2!$E$5,Assistenti_Tecnici!L10,IF(Foglio2!$J$3=Foglio2!$E$6,Assistenti_Amm.vo!L10,IF(Foglio2!$J$3=Foglio2!$E$7,Resp_Coord_Amm.vo!L10,IF(Foglio2!$J$3=Foglio2!$E$8,Direttore_Amm.vo!L10,IF(Foglio2!$J$3=Foglio2!$E$9,Doc_mat_elem.re!L10,IF(Foglio2!$J$3=Foglio2!$E$10,Doc_dipl_scuola_sec.!L10,IF(Foglio2!$J$3=Foglio2!$E$11,Doc_scuola_media!L10,IF(Foglio2!$J$3=Foglio2!$E$12,Doc_laureati_scuola_sec.!L10,IF(Foglio2!$J$3=Foglio2!$E$13,Direttivi_capi_ist.!L10,0)))))))))))</f>
        <v>0</v>
      </c>
      <c r="O10" s="251">
        <f>IF(Foglio2!$J$3=Foglio2!$E$3,Ausiliari_Coll.Scol.!M10,IF(Foglio2!$J$3=Foglio2!$E$4,Collab._Tecnici!M10,IF(Foglio2!$J$3=Foglio2!$E$5,Assistenti_Tecnici!M10,IF(Foglio2!$J$3=Foglio2!$E$6,Assistenti_Amm.vo!M10,IF(Foglio2!$J$3=Foglio2!$E$7,Resp_Coord_Amm.vo!M10,IF(Foglio2!$J$3=Foglio2!$E$8,Direttore_Amm.vo!M10,IF(Foglio2!$J$3=Foglio2!$E$9,Doc_mat_elem.re!M10,IF(Foglio2!$J$3=Foglio2!$E$10,Doc_dipl_scuola_sec.!M10,IF(Foglio2!$J$3=Foglio2!$E$11,Doc_scuola_media!M10,IF(Foglio2!$J$3=Foglio2!$E$12,Doc_laureati_scuola_sec.!M10,IF(Foglio2!$J$3=Foglio2!$E$13,Direttivi_capi_ist.!M10,0)))))))))))</f>
        <v>0</v>
      </c>
      <c r="P10" s="252">
        <f>IF(Foglio2!$J$3=Foglio2!$E$3,Ausiliari_Coll.Scol.!N10,IF(Foglio2!$J$3=Foglio2!$E$4,Collab._Tecnici!N10,IF(Foglio2!$J$3=Foglio2!$E$5,Assistenti_Tecnici!N10,IF(Foglio2!$J$3=Foglio2!$E$6,Assistenti_Amm.vo!N10,IF(Foglio2!$J$3=Foglio2!$E$7,Resp_Coord_Amm.vo!N10,IF(Foglio2!$J$3=Foglio2!$E$8,Direttore_Amm.vo!N10,IF(Foglio2!$J$3=Foglio2!$E$9,Doc_mat_elem.re!N10,IF(Foglio2!$J$3=Foglio2!$E$10,Doc_dipl_scuola_sec.!N10,IF(Foglio2!$J$3=Foglio2!$E$11,Doc_scuola_media!N10,IF(Foglio2!$J$3=Foglio2!$E$12,Doc_laureati_scuola_sec.!N10,IF(Foglio2!$J$3=Foglio2!$E$13,Direttivi_capi_ist.!N10,0)))))))))))</f>
        <v>0</v>
      </c>
      <c r="Q10" s="252">
        <f>IF(Foglio2!$J$3=Foglio2!$E$3,Ausiliari_Coll.Scol.!O10,IF(Foglio2!$J$3=Foglio2!$E$4,Collab._Tecnici!O10,IF(Foglio2!$J$3=Foglio2!$E$5,Assistenti_Tecnici!O10,IF(Foglio2!$J$3=Foglio2!$E$6,Assistenti_Amm.vo!O10,IF(Foglio2!$J$3=Foglio2!$E$7,Resp_Coord_Amm.vo!O10,IF(Foglio2!$J$3=Foglio2!$E$8,Direttore_Amm.vo!O10,IF(Foglio2!$J$3=Foglio2!$E$9,Doc_mat_elem.re!O10,IF(Foglio2!$J$3=Foglio2!$E$10,Doc_dipl_scuola_sec.!O10,IF(Foglio2!$J$3=Foglio2!$E$11,Doc_scuola_media!O10,IF(Foglio2!$J$3=Foglio2!$E$12,Doc_laureati_scuola_sec.!O10,IF(Foglio2!$J$3=Foglio2!$E$13,Direttivi_capi_ist.!O10,0)))))))))))</f>
        <v>0</v>
      </c>
      <c r="R10" s="252">
        <f>IF(Foglio2!$J$3=Foglio2!$E$3,Ausiliari_Coll.Scol.!P10,IF(Foglio2!$J$3=Foglio2!$E$4,Collab._Tecnici!P10,IF(Foglio2!$J$3=Foglio2!$E$5,Assistenti_Tecnici!P10,IF(Foglio2!$J$3=Foglio2!$E$6,Assistenti_Amm.vo!P10,IF(Foglio2!$J$3=Foglio2!$E$7,Resp_Coord_Amm.vo!P10,IF(Foglio2!$J$3=Foglio2!$E$8,Direttore_Amm.vo!P10,IF(Foglio2!$J$3=Foglio2!$E$9,Doc_mat_elem.re!P10,IF(Foglio2!$J$3=Foglio2!$E$10,Doc_dipl_scuola_sec.!P10,IF(Foglio2!$J$3=Foglio2!$E$11,Doc_scuola_media!P10,IF(Foglio2!$J$3=Foglio2!$E$12,Doc_laureati_scuola_sec.!P10,IF(Foglio2!$J$3=Foglio2!$E$13,Direttivi_capi_ist.!P10,0)))))))))))</f>
        <v>0</v>
      </c>
      <c r="S10" s="252">
        <f>IF(Foglio2!$J$3=Foglio2!$E$3,Ausiliari_Coll.Scol.!Q10,IF(Foglio2!$J$3=Foglio2!$E$4,Collab._Tecnici!Q10,IF(Foglio2!$J$3=Foglio2!$E$5,Assistenti_Tecnici!Q10,IF(Foglio2!$J$3=Foglio2!$E$6,Assistenti_Amm.vo!Q10,IF(Foglio2!$J$3=Foglio2!$E$7,Resp_Coord_Amm.vo!Q10,IF(Foglio2!$J$3=Foglio2!$E$8,Direttore_Amm.vo!Q10,IF(Foglio2!$J$3=Foglio2!$E$9,Doc_mat_elem.re!Q10,IF(Foglio2!$J$3=Foglio2!$E$10,Doc_dipl_scuola_sec.!Q10,IF(Foglio2!$J$3=Foglio2!$E$11,Doc_scuola_media!Q10,IF(Foglio2!$J$3=Foglio2!$E$12,Doc_laureati_scuola_sec.!Q10,IF(Foglio2!$J$3=Foglio2!$E$13,Direttivi_capi_ist.!Q10,0)))))))))))</f>
        <v>0</v>
      </c>
      <c r="T10" s="252">
        <f>IF(Foglio2!$J$3=Foglio2!$E$3,Ausiliari_Coll.Scol.!R10,IF(Foglio2!$J$3=Foglio2!$E$4,Collab._Tecnici!R10,IF(Foglio2!$J$3=Foglio2!$E$5,Assistenti_Tecnici!R10,IF(Foglio2!$J$3=Foglio2!$E$6,Assistenti_Amm.vo!R10,IF(Foglio2!$J$3=Foglio2!$E$7,Resp_Coord_Amm.vo!R10,IF(Foglio2!$J$3=Foglio2!$E$8,Direttore_Amm.vo!R10,IF(Foglio2!$J$3=Foglio2!$E$9,Doc_mat_elem.re!R10,IF(Foglio2!$J$3=Foglio2!$E$10,Doc_dipl_scuola_sec.!R10,IF(Foglio2!$J$3=Foglio2!$E$11,Doc_scuola_media!R10,IF(Foglio2!$J$3=Foglio2!$E$12,Doc_laureati_scuola_sec.!R10,IF(Foglio2!$J$3=Foglio2!$E$13,Direttivi_capi_ist.!R10,0)))))))))))</f>
        <v>0</v>
      </c>
      <c r="U10" s="252">
        <f t="shared" ref="U10" si="24">(P10)/12*0.8</f>
        <v>0</v>
      </c>
      <c r="V10" s="252">
        <f t="shared" ref="V10" si="25">(P10+R10)/12*0.8</f>
        <v>0</v>
      </c>
      <c r="W10" s="253" t="str">
        <f t="shared" ref="W10" si="26">"Fascia Da "&amp;F10&amp;" a "&amp;F11&amp;" Decorrenza "&amp;DAY(C10)&amp;"/"&amp;MONTH(C10)&amp;"/"&amp;YEAR(C10)</f>
        <v>Fascia Da 0 a 0 Decorrenza 0/1/1900</v>
      </c>
    </row>
    <row r="11" spans="1:23" s="47" customFormat="1" ht="8.25" customHeight="1" x14ac:dyDescent="0.2">
      <c r="A11" s="104"/>
      <c r="B11" s="245">
        <f t="shared" si="6"/>
        <v>32999</v>
      </c>
      <c r="C11" s="501"/>
      <c r="D11" s="501"/>
      <c r="E11" s="48" t="s">
        <v>4</v>
      </c>
      <c r="F11" s="49">
        <f>IF(Foglio2!$J$3=Foglio2!$E$3,Ausiliari_Coll.Scol.!D11,IF(Foglio2!$J$3=Foglio2!$E$4,Collab._Tecnici!D11,IF(Foglio2!$J$3=Foglio2!$E$5,Assistenti_Tecnici!D11,IF(Foglio2!$J$3=Foglio2!$E$6,Assistenti_Amm.vo!D11,IF(Foglio2!$J$3=Foglio2!$E$7,Resp_Coord_Amm.vo!D11,IF(Foglio2!$J$3=Foglio2!$E$8,Direttore_Amm.vo!D11,IF(Foglio2!$J$3=Foglio2!$E$9,Doc_mat_elem.re!D11,IF(Foglio2!$J$3=Foglio2!$E$10,Doc_dipl_scuola_sec.!D11,IF(Foglio2!$J$3=Foglio2!$E$11,Doc_scuola_media!D11,IF(Foglio2!$J$3=Foglio2!$E$12,Doc_laureati_scuola_sec.!D11,IF(Foglio2!$J$3=Foglio2!$E$13,Direttivi_capi_ist.!D11,0)))))))))))</f>
        <v>0</v>
      </c>
      <c r="G11" s="267">
        <f t="shared" ref="G11" si="27">G10*1936.27</f>
        <v>0</v>
      </c>
      <c r="H11" s="267">
        <f t="shared" ref="H11" si="28">H10*1936.27</f>
        <v>0</v>
      </c>
      <c r="I11" s="267">
        <f t="shared" ref="I11" si="29">I10*1936.27</f>
        <v>0</v>
      </c>
      <c r="J11" s="267">
        <f t="shared" ref="J11" si="30">J10*1936.27</f>
        <v>0</v>
      </c>
      <c r="K11" s="267">
        <f t="shared" ref="K11" si="31">K10*1936.27</f>
        <v>0</v>
      </c>
      <c r="L11" s="266">
        <f t="shared" ref="L11" si="32">L10*1936.27</f>
        <v>0</v>
      </c>
      <c r="M11" s="267">
        <f t="shared" ref="M11" si="33">M10*1936.27</f>
        <v>0</v>
      </c>
      <c r="N11" s="182">
        <f t="shared" ref="N11" si="34">N10*1936.27</f>
        <v>0</v>
      </c>
      <c r="O11" s="183">
        <f t="shared" ref="O11" si="35">O10*1936.27</f>
        <v>0</v>
      </c>
      <c r="P11" s="184">
        <f t="shared" ref="P11" si="36">P10*1936.27</f>
        <v>0</v>
      </c>
      <c r="Q11" s="184">
        <f t="shared" ref="Q11" si="37">Q10*1936.27</f>
        <v>0</v>
      </c>
      <c r="R11" s="184">
        <f t="shared" ref="R11" si="38">R10*1936.27</f>
        <v>0</v>
      </c>
      <c r="S11" s="184">
        <f t="shared" ref="S11:T11" si="39">S10*1936.27</f>
        <v>0</v>
      </c>
      <c r="T11" s="184">
        <f t="shared" si="39"/>
        <v>0</v>
      </c>
      <c r="U11" s="184">
        <f t="shared" ref="U11:V11" si="40">U10*1936.27</f>
        <v>0</v>
      </c>
      <c r="V11" s="184">
        <f t="shared" si="40"/>
        <v>0</v>
      </c>
      <c r="W11" s="104"/>
    </row>
    <row r="12" spans="1:23" s="47" customFormat="1" ht="12.75" customHeight="1" x14ac:dyDescent="0.2">
      <c r="A12" s="104">
        <f>IF(Foglio2!$J$7=1,TRUNC(Base!V12,0),TRUNC(Base!U12,0))</f>
        <v>0</v>
      </c>
      <c r="B12" s="245">
        <f t="shared" si="6"/>
        <v>33000</v>
      </c>
      <c r="C12" s="501"/>
      <c r="D12" s="501"/>
      <c r="E12" s="53" t="s">
        <v>3</v>
      </c>
      <c r="F12" s="54">
        <f>IF(Foglio2!$J$3=Foglio2!$E$3,Ausiliari_Coll.Scol.!D12,IF(Foglio2!$J$3=Foglio2!$E$4,Collab._Tecnici!D12,IF(Foglio2!$J$3=Foglio2!$E$5,Assistenti_Tecnici!D12,IF(Foglio2!$J$3=Foglio2!$E$6,Assistenti_Amm.vo!D12,IF(Foglio2!$J$3=Foglio2!$E$7,Resp_Coord_Amm.vo!D12,IF(Foglio2!$J$3=Foglio2!$E$8,Direttore_Amm.vo!D12,IF(Foglio2!$J$3=Foglio2!$E$9,Doc_mat_elem.re!D12,IF(Foglio2!$J$3=Foglio2!$E$10,Doc_dipl_scuola_sec.!D12,IF(Foglio2!$J$3=Foglio2!$E$11,Doc_scuola_media!D12,IF(Foglio2!$J$3=Foglio2!$E$12,Doc_laureati_scuola_sec.!D12,IF(Foglio2!$J$3=Foglio2!$E$13,Direttivi_capi_ist.!D12,0)))))))))))</f>
        <v>0</v>
      </c>
      <c r="G12" s="248">
        <f>IF(Foglio2!$J$3=Foglio2!$E$3,Ausiliari_Coll.Scol.!E12,IF(Foglio2!$J$3=Foglio2!$E$4,Collab._Tecnici!E12,IF(Foglio2!$J$3=Foglio2!$E$5,Assistenti_Tecnici!E12,IF(Foglio2!$J$3=Foglio2!$E$6,Assistenti_Amm.vo!E12,IF(Foglio2!$J$3=Foglio2!$E$7,Resp_Coord_Amm.vo!E12,IF(Foglio2!$J$3=Foglio2!$E$8,Direttore_Amm.vo!E12,IF(Foglio2!$J$3=Foglio2!$E$9,Doc_mat_elem.re!E12,IF(Foglio2!$J$3=Foglio2!$E$10,Doc_dipl_scuola_sec.!E12,IF(Foglio2!$J$3=Foglio2!$E$11,Doc_scuola_media!E12,IF(Foglio2!$J$3=Foglio2!$E$12,Doc_laureati_scuola_sec.!E12,IF(Foglio2!$J$3=Foglio2!$E$13,Direttivi_capi_ist.!E12,0)))))))))))</f>
        <v>0</v>
      </c>
      <c r="H12" s="248">
        <f>IF(Foglio2!$J$3=Foglio2!$E$3,Ausiliari_Coll.Scol.!F12,IF(Foglio2!$J$3=Foglio2!$E$4,Collab._Tecnici!F12,IF(Foglio2!$J$3=Foglio2!$E$5,Assistenti_Tecnici!F12,IF(Foglio2!$J$3=Foglio2!$E$6,Assistenti_Amm.vo!F12,IF(Foglio2!$J$3=Foglio2!$E$7,Resp_Coord_Amm.vo!F12,IF(Foglio2!$J$3=Foglio2!$E$8,Direttore_Amm.vo!F12,IF(Foglio2!$J$3=Foglio2!$E$9,Doc_mat_elem.re!F12,IF(Foglio2!$J$3=Foglio2!$E$10,Doc_dipl_scuola_sec.!F12,IF(Foglio2!$J$3=Foglio2!$E$11,Doc_scuola_media!F12,IF(Foglio2!$J$3=Foglio2!$E$12,Doc_laureati_scuola_sec.!F12,IF(Foglio2!$J$3=Foglio2!$E$13,Direttivi_capi_ist.!F12,0)))))))))))</f>
        <v>0</v>
      </c>
      <c r="I12" s="248">
        <f>IF(Foglio2!$J$3=Foglio2!$E$3,Ausiliari_Coll.Scol.!G12,IF(Foglio2!$J$3=Foglio2!$E$4,Collab._Tecnici!G12,IF(Foglio2!$J$3=Foglio2!$E$5,Assistenti_Tecnici!G12,IF(Foglio2!$J$3=Foglio2!$E$6,Assistenti_Amm.vo!G12,IF(Foglio2!$J$3=Foglio2!$E$7,Resp_Coord_Amm.vo!G12,IF(Foglio2!$J$3=Foglio2!$E$8,Direttore_Amm.vo!G12,IF(Foglio2!$J$3=Foglio2!$E$9,Doc_mat_elem.re!G12,IF(Foglio2!$J$3=Foglio2!$E$10,Doc_dipl_scuola_sec.!G12,IF(Foglio2!$J$3=Foglio2!$E$11,Doc_scuola_media!G12,IF(Foglio2!$J$3=Foglio2!$E$12,Doc_laureati_scuola_sec.!G12,IF(Foglio2!$J$3=Foglio2!$E$13,Direttivi_capi_ist.!G12,0)))))))))))</f>
        <v>0</v>
      </c>
      <c r="J12" s="248">
        <f>IF(Foglio2!$J$3=Foglio2!$E$3,Ausiliari_Coll.Scol.!H12,IF(Foglio2!$J$3=Foglio2!$E$4,Collab._Tecnici!H12,IF(Foglio2!$J$3=Foglio2!$E$5,Assistenti_Tecnici!H12,IF(Foglio2!$J$3=Foglio2!$E$6,Assistenti_Amm.vo!H12,IF(Foglio2!$J$3=Foglio2!$E$7,Resp_Coord_Amm.vo!H12,IF(Foglio2!$J$3=Foglio2!$E$8,Direttore_Amm.vo!H12,IF(Foglio2!$J$3=Foglio2!$E$9,Doc_mat_elem.re!H12,IF(Foglio2!$J$3=Foglio2!$E$10,Doc_dipl_scuola_sec.!H12,IF(Foglio2!$J$3=Foglio2!$E$11,Doc_scuola_media!H12,IF(Foglio2!$J$3=Foglio2!$E$12,Doc_laureati_scuola_sec.!H12,IF(Foglio2!$J$3=Foglio2!$E$13,Direttivi_capi_ist.!H12,0)))))))))))</f>
        <v>0</v>
      </c>
      <c r="K12" s="248">
        <f>IF(Foglio2!$J$3=Foglio2!$E$3,Ausiliari_Coll.Scol.!I12,IF(Foglio2!$J$3=Foglio2!$E$4,Collab._Tecnici!I12,IF(Foglio2!$J$3=Foglio2!$E$5,Assistenti_Tecnici!I12,IF(Foglio2!$J$3=Foglio2!$E$6,Assistenti_Amm.vo!I12,IF(Foglio2!$J$3=Foglio2!$E$7,Resp_Coord_Amm.vo!I12,IF(Foglio2!$J$3=Foglio2!$E$8,Direttore_Amm.vo!I12,IF(Foglio2!$J$3=Foglio2!$E$9,Doc_mat_elem.re!I12,IF(Foglio2!$J$3=Foglio2!$E$10,Doc_dipl_scuola_sec.!I12,IF(Foglio2!$J$3=Foglio2!$E$11,Doc_scuola_media!I12,IF(Foglio2!$J$3=Foglio2!$E$12,Doc_laureati_scuola_sec.!I12,IF(Foglio2!$J$3=Foglio2!$E$13,Direttivi_capi_ist.!I12,0)))))))))))</f>
        <v>0</v>
      </c>
      <c r="L12" s="248">
        <f>IF(Foglio2!$J$3=Foglio2!$E$3,Ausiliari_Coll.Scol.!J12,IF(Foglio2!$J$3=Foglio2!$E$4,Collab._Tecnici!J12,IF(Foglio2!$J$3=Foglio2!$E$5,Assistenti_Tecnici!J12,IF(Foglio2!$J$3=Foglio2!$E$6,Assistenti_Amm.vo!J12,IF(Foglio2!$J$3=Foglio2!$E$7,Resp_Coord_Amm.vo!J12,IF(Foglio2!$J$3=Foglio2!$E$8,Direttore_Amm.vo!J12,IF(Foglio2!$J$3=Foglio2!$E$9,Doc_mat_elem.re!J12,IF(Foglio2!$J$3=Foglio2!$E$10,Doc_dipl_scuola_sec.!J12,IF(Foglio2!$J$3=Foglio2!$E$11,Doc_scuola_media!J12,IF(Foglio2!$J$3=Foglio2!$E$12,Doc_laureati_scuola_sec.!J12,IF(Foglio2!$J$3=Foglio2!$E$13,Direttivi_capi_ist.!J12,0)))))))))))</f>
        <v>0</v>
      </c>
      <c r="M12" s="249">
        <f>IF(Foglio2!$J$3=Foglio2!$E$3,Ausiliari_Coll.Scol.!K12,IF(Foglio2!$J$3=Foglio2!$E$4,Collab._Tecnici!K12,IF(Foglio2!$J$3=Foglio2!$E$5,Assistenti_Tecnici!K12,IF(Foglio2!$J$3=Foglio2!$E$6,Assistenti_Amm.vo!K12,IF(Foglio2!$J$3=Foglio2!$E$7,Resp_Coord_Amm.vo!K12,IF(Foglio2!$J$3=Foglio2!$E$8,Direttore_Amm.vo!K12,IF(Foglio2!$J$3=Foglio2!$E$9,Doc_mat_elem.re!K12,IF(Foglio2!$J$3=Foglio2!$E$10,Doc_dipl_scuola_sec.!K12,IF(Foglio2!$J$3=Foglio2!$E$11,Doc_scuola_media!K12,IF(Foglio2!$J$3=Foglio2!$E$12,Doc_laureati_scuola_sec.!K12,IF(Foglio2!$J$3=Foglio2!$E$13,Direttivi_capi_ist.!K12,0)))))))))))</f>
        <v>0</v>
      </c>
      <c r="N12" s="250">
        <f>IF(Foglio2!$J$3=Foglio2!$E$3,Ausiliari_Coll.Scol.!L12,IF(Foglio2!$J$3=Foglio2!$E$4,Collab._Tecnici!L12,IF(Foglio2!$J$3=Foglio2!$E$5,Assistenti_Tecnici!L12,IF(Foglio2!$J$3=Foglio2!$E$6,Assistenti_Amm.vo!L12,IF(Foglio2!$J$3=Foglio2!$E$7,Resp_Coord_Amm.vo!L12,IF(Foglio2!$J$3=Foglio2!$E$8,Direttore_Amm.vo!L12,IF(Foglio2!$J$3=Foglio2!$E$9,Doc_mat_elem.re!L12,IF(Foglio2!$J$3=Foglio2!$E$10,Doc_dipl_scuola_sec.!L12,IF(Foglio2!$J$3=Foglio2!$E$11,Doc_scuola_media!L12,IF(Foglio2!$J$3=Foglio2!$E$12,Doc_laureati_scuola_sec.!L12,IF(Foglio2!$J$3=Foglio2!$E$13,Direttivi_capi_ist.!L12,0)))))))))))</f>
        <v>0</v>
      </c>
      <c r="O12" s="251">
        <f>IF(Foglio2!$J$3=Foglio2!$E$3,Ausiliari_Coll.Scol.!M12,IF(Foglio2!$J$3=Foglio2!$E$4,Collab._Tecnici!M12,IF(Foglio2!$J$3=Foglio2!$E$5,Assistenti_Tecnici!M12,IF(Foglio2!$J$3=Foglio2!$E$6,Assistenti_Amm.vo!M12,IF(Foglio2!$J$3=Foglio2!$E$7,Resp_Coord_Amm.vo!M12,IF(Foglio2!$J$3=Foglio2!$E$8,Direttore_Amm.vo!M12,IF(Foglio2!$J$3=Foglio2!$E$9,Doc_mat_elem.re!M12,IF(Foglio2!$J$3=Foglio2!$E$10,Doc_dipl_scuola_sec.!M12,IF(Foglio2!$J$3=Foglio2!$E$11,Doc_scuola_media!M12,IF(Foglio2!$J$3=Foglio2!$E$12,Doc_laureati_scuola_sec.!M12,IF(Foglio2!$J$3=Foglio2!$E$13,Direttivi_capi_ist.!M12,0)))))))))))</f>
        <v>0</v>
      </c>
      <c r="P12" s="252">
        <f>IF(Foglio2!$J$3=Foglio2!$E$3,Ausiliari_Coll.Scol.!N12,IF(Foglio2!$J$3=Foglio2!$E$4,Collab._Tecnici!N12,IF(Foglio2!$J$3=Foglio2!$E$5,Assistenti_Tecnici!N12,IF(Foglio2!$J$3=Foglio2!$E$6,Assistenti_Amm.vo!N12,IF(Foglio2!$J$3=Foglio2!$E$7,Resp_Coord_Amm.vo!N12,IF(Foglio2!$J$3=Foglio2!$E$8,Direttore_Amm.vo!N12,IF(Foglio2!$J$3=Foglio2!$E$9,Doc_mat_elem.re!N12,IF(Foglio2!$J$3=Foglio2!$E$10,Doc_dipl_scuola_sec.!N12,IF(Foglio2!$J$3=Foglio2!$E$11,Doc_scuola_media!N12,IF(Foglio2!$J$3=Foglio2!$E$12,Doc_laureati_scuola_sec.!N12,IF(Foglio2!$J$3=Foglio2!$E$13,Direttivi_capi_ist.!N12,0)))))))))))</f>
        <v>0</v>
      </c>
      <c r="Q12" s="252">
        <f>IF(Foglio2!$J$3=Foglio2!$E$3,Ausiliari_Coll.Scol.!O12,IF(Foglio2!$J$3=Foglio2!$E$4,Collab._Tecnici!O12,IF(Foglio2!$J$3=Foglio2!$E$5,Assistenti_Tecnici!O12,IF(Foglio2!$J$3=Foglio2!$E$6,Assistenti_Amm.vo!O12,IF(Foglio2!$J$3=Foglio2!$E$7,Resp_Coord_Amm.vo!O12,IF(Foglio2!$J$3=Foglio2!$E$8,Direttore_Amm.vo!O12,IF(Foglio2!$J$3=Foglio2!$E$9,Doc_mat_elem.re!O12,IF(Foglio2!$J$3=Foglio2!$E$10,Doc_dipl_scuola_sec.!O12,IF(Foglio2!$J$3=Foglio2!$E$11,Doc_scuola_media!O12,IF(Foglio2!$J$3=Foglio2!$E$12,Doc_laureati_scuola_sec.!O12,IF(Foglio2!$J$3=Foglio2!$E$13,Direttivi_capi_ist.!O12,0)))))))))))</f>
        <v>0</v>
      </c>
      <c r="R12" s="252">
        <f>IF(Foglio2!$J$3=Foglio2!$E$3,Ausiliari_Coll.Scol.!P12,IF(Foglio2!$J$3=Foglio2!$E$4,Collab._Tecnici!P12,IF(Foglio2!$J$3=Foglio2!$E$5,Assistenti_Tecnici!P12,IF(Foglio2!$J$3=Foglio2!$E$6,Assistenti_Amm.vo!P12,IF(Foglio2!$J$3=Foglio2!$E$7,Resp_Coord_Amm.vo!P12,IF(Foglio2!$J$3=Foglio2!$E$8,Direttore_Amm.vo!P12,IF(Foglio2!$J$3=Foglio2!$E$9,Doc_mat_elem.re!P12,IF(Foglio2!$J$3=Foglio2!$E$10,Doc_dipl_scuola_sec.!P12,IF(Foglio2!$J$3=Foglio2!$E$11,Doc_scuola_media!P12,IF(Foglio2!$J$3=Foglio2!$E$12,Doc_laureati_scuola_sec.!P12,IF(Foglio2!$J$3=Foglio2!$E$13,Direttivi_capi_ist.!P12,0)))))))))))</f>
        <v>0</v>
      </c>
      <c r="S12" s="252">
        <f>IF(Foglio2!$J$3=Foglio2!$E$3,Ausiliari_Coll.Scol.!Q12,IF(Foglio2!$J$3=Foglio2!$E$4,Collab._Tecnici!Q12,IF(Foglio2!$J$3=Foglio2!$E$5,Assistenti_Tecnici!Q12,IF(Foglio2!$J$3=Foglio2!$E$6,Assistenti_Amm.vo!Q12,IF(Foglio2!$J$3=Foglio2!$E$7,Resp_Coord_Amm.vo!Q12,IF(Foglio2!$J$3=Foglio2!$E$8,Direttore_Amm.vo!Q12,IF(Foglio2!$J$3=Foglio2!$E$9,Doc_mat_elem.re!Q12,IF(Foglio2!$J$3=Foglio2!$E$10,Doc_dipl_scuola_sec.!Q12,IF(Foglio2!$J$3=Foglio2!$E$11,Doc_scuola_media!Q12,IF(Foglio2!$J$3=Foglio2!$E$12,Doc_laureati_scuola_sec.!Q12,IF(Foglio2!$J$3=Foglio2!$E$13,Direttivi_capi_ist.!Q12,0)))))))))))</f>
        <v>0</v>
      </c>
      <c r="T12" s="252">
        <f>IF(Foglio2!$J$3=Foglio2!$E$3,Ausiliari_Coll.Scol.!R12,IF(Foglio2!$J$3=Foglio2!$E$4,Collab._Tecnici!R12,IF(Foglio2!$J$3=Foglio2!$E$5,Assistenti_Tecnici!R12,IF(Foglio2!$J$3=Foglio2!$E$6,Assistenti_Amm.vo!R12,IF(Foglio2!$J$3=Foglio2!$E$7,Resp_Coord_Amm.vo!R12,IF(Foglio2!$J$3=Foglio2!$E$8,Direttore_Amm.vo!R12,IF(Foglio2!$J$3=Foglio2!$E$9,Doc_mat_elem.re!R12,IF(Foglio2!$J$3=Foglio2!$E$10,Doc_dipl_scuola_sec.!R12,IF(Foglio2!$J$3=Foglio2!$E$11,Doc_scuola_media!R12,IF(Foglio2!$J$3=Foglio2!$E$12,Doc_laureati_scuola_sec.!R12,IF(Foglio2!$J$3=Foglio2!$E$13,Direttivi_capi_ist.!R12,0)))))))))))</f>
        <v>0</v>
      </c>
      <c r="U12" s="252">
        <f t="shared" ref="U12" si="41">(P12)/12*0.8</f>
        <v>0</v>
      </c>
      <c r="V12" s="252">
        <f t="shared" ref="V12" si="42">(P12+R12)/12*0.8</f>
        <v>0</v>
      </c>
      <c r="W12" s="253" t="str">
        <f t="shared" ref="W12" si="43">"Fascia Da "&amp;F12&amp;" a "&amp;F13&amp;" Decorrenza "&amp;DAY(C12)&amp;"/"&amp;MONTH(C12)&amp;"/"&amp;YEAR(C12)</f>
        <v>Fascia Da 0 a 0 Decorrenza 0/1/1900</v>
      </c>
    </row>
    <row r="13" spans="1:23" s="47" customFormat="1" ht="8.25" customHeight="1" x14ac:dyDescent="0.2">
      <c r="A13" s="104"/>
      <c r="B13" s="245">
        <f t="shared" si="6"/>
        <v>33001</v>
      </c>
      <c r="C13" s="501"/>
      <c r="D13" s="501"/>
      <c r="E13" s="48" t="s">
        <v>4</v>
      </c>
      <c r="F13" s="49">
        <f>IF(Foglio2!$J$3=Foglio2!$E$3,Ausiliari_Coll.Scol.!D13,IF(Foglio2!$J$3=Foglio2!$E$4,Collab._Tecnici!D13,IF(Foglio2!$J$3=Foglio2!$E$5,Assistenti_Tecnici!D13,IF(Foglio2!$J$3=Foglio2!$E$6,Assistenti_Amm.vo!D13,IF(Foglio2!$J$3=Foglio2!$E$7,Resp_Coord_Amm.vo!D13,IF(Foglio2!$J$3=Foglio2!$E$8,Direttore_Amm.vo!D13,IF(Foglio2!$J$3=Foglio2!$E$9,Doc_mat_elem.re!D13,IF(Foglio2!$J$3=Foglio2!$E$10,Doc_dipl_scuola_sec.!D13,IF(Foglio2!$J$3=Foglio2!$E$11,Doc_scuola_media!D13,IF(Foglio2!$J$3=Foglio2!$E$12,Doc_laureati_scuola_sec.!D13,IF(Foglio2!$J$3=Foglio2!$E$13,Direttivi_capi_ist.!D13,0)))))))))))</f>
        <v>0</v>
      </c>
      <c r="G13" s="267">
        <f t="shared" ref="G13" si="44">G12*1936.27</f>
        <v>0</v>
      </c>
      <c r="H13" s="267">
        <f t="shared" ref="H13" si="45">H12*1936.27</f>
        <v>0</v>
      </c>
      <c r="I13" s="267">
        <f t="shared" ref="I13" si="46">I12*1936.27</f>
        <v>0</v>
      </c>
      <c r="J13" s="267">
        <f t="shared" ref="J13" si="47">J12*1936.27</f>
        <v>0</v>
      </c>
      <c r="K13" s="267">
        <f t="shared" ref="K13" si="48">K12*1936.27</f>
        <v>0</v>
      </c>
      <c r="L13" s="266">
        <f t="shared" ref="L13" si="49">L12*1936.27</f>
        <v>0</v>
      </c>
      <c r="M13" s="267">
        <f t="shared" ref="M13" si="50">M12*1936.27</f>
        <v>0</v>
      </c>
      <c r="N13" s="182">
        <f t="shared" ref="N13" si="51">N12*1936.27</f>
        <v>0</v>
      </c>
      <c r="O13" s="183">
        <f t="shared" ref="O13" si="52">O12*1936.27</f>
        <v>0</v>
      </c>
      <c r="P13" s="184">
        <f t="shared" ref="P13" si="53">P12*1936.27</f>
        <v>0</v>
      </c>
      <c r="Q13" s="184">
        <f t="shared" ref="Q13" si="54">Q12*1936.27</f>
        <v>0</v>
      </c>
      <c r="R13" s="184">
        <f t="shared" ref="R13" si="55">R12*1936.27</f>
        <v>0</v>
      </c>
      <c r="S13" s="184">
        <f t="shared" ref="S13:T13" si="56">S12*1936.27</f>
        <v>0</v>
      </c>
      <c r="T13" s="184">
        <f t="shared" si="56"/>
        <v>0</v>
      </c>
      <c r="U13" s="184">
        <f t="shared" ref="U13:V13" si="57">U12*1936.27</f>
        <v>0</v>
      </c>
      <c r="V13" s="184">
        <f t="shared" si="57"/>
        <v>0</v>
      </c>
      <c r="W13" s="104"/>
    </row>
    <row r="14" spans="1:23" s="47" customFormat="1" ht="12.75" customHeight="1" x14ac:dyDescent="0.2">
      <c r="A14" s="104">
        <f>IF(Foglio2!$J$7=1,TRUNC(Base!V14,0),TRUNC(Base!U14,0))</f>
        <v>0</v>
      </c>
      <c r="B14" s="245">
        <f t="shared" si="6"/>
        <v>33002</v>
      </c>
      <c r="C14" s="501"/>
      <c r="D14" s="501"/>
      <c r="E14" s="53" t="s">
        <v>3</v>
      </c>
      <c r="F14" s="54">
        <f>IF(Foglio2!$J$3=Foglio2!$E$3,Ausiliari_Coll.Scol.!D14,IF(Foglio2!$J$3=Foglio2!$E$4,Collab._Tecnici!D14,IF(Foglio2!$J$3=Foglio2!$E$5,Assistenti_Tecnici!D14,IF(Foglio2!$J$3=Foglio2!$E$6,Assistenti_Amm.vo!D14,IF(Foglio2!$J$3=Foglio2!$E$7,Resp_Coord_Amm.vo!D14,IF(Foglio2!$J$3=Foglio2!$E$8,Direttore_Amm.vo!D14,IF(Foglio2!$J$3=Foglio2!$E$9,Doc_mat_elem.re!D14,IF(Foglio2!$J$3=Foglio2!$E$10,Doc_dipl_scuola_sec.!D14,IF(Foglio2!$J$3=Foglio2!$E$11,Doc_scuola_media!D14,IF(Foglio2!$J$3=Foglio2!$E$12,Doc_laureati_scuola_sec.!D14,IF(Foglio2!$J$3=Foglio2!$E$13,Direttivi_capi_ist.!D14,0)))))))))))</f>
        <v>0</v>
      </c>
      <c r="G14" s="248">
        <f>IF(Foglio2!$J$3=Foglio2!$E$3,Ausiliari_Coll.Scol.!E14,IF(Foglio2!$J$3=Foglio2!$E$4,Collab._Tecnici!E14,IF(Foglio2!$J$3=Foglio2!$E$5,Assistenti_Tecnici!E14,IF(Foglio2!$J$3=Foglio2!$E$6,Assistenti_Amm.vo!E14,IF(Foglio2!$J$3=Foglio2!$E$7,Resp_Coord_Amm.vo!E14,IF(Foglio2!$J$3=Foglio2!$E$8,Direttore_Amm.vo!E14,IF(Foglio2!$J$3=Foglio2!$E$9,Doc_mat_elem.re!E14,IF(Foglio2!$J$3=Foglio2!$E$10,Doc_dipl_scuola_sec.!E14,IF(Foglio2!$J$3=Foglio2!$E$11,Doc_scuola_media!E14,IF(Foglio2!$J$3=Foglio2!$E$12,Doc_laureati_scuola_sec.!E14,IF(Foglio2!$J$3=Foglio2!$E$13,Direttivi_capi_ist.!E14,0)))))))))))</f>
        <v>0</v>
      </c>
      <c r="H14" s="248">
        <f>IF(Foglio2!$J$3=Foglio2!$E$3,Ausiliari_Coll.Scol.!F14,IF(Foglio2!$J$3=Foglio2!$E$4,Collab._Tecnici!F14,IF(Foglio2!$J$3=Foglio2!$E$5,Assistenti_Tecnici!F14,IF(Foglio2!$J$3=Foglio2!$E$6,Assistenti_Amm.vo!F14,IF(Foglio2!$J$3=Foglio2!$E$7,Resp_Coord_Amm.vo!F14,IF(Foglio2!$J$3=Foglio2!$E$8,Direttore_Amm.vo!F14,IF(Foglio2!$J$3=Foglio2!$E$9,Doc_mat_elem.re!F14,IF(Foglio2!$J$3=Foglio2!$E$10,Doc_dipl_scuola_sec.!F14,IF(Foglio2!$J$3=Foglio2!$E$11,Doc_scuola_media!F14,IF(Foglio2!$J$3=Foglio2!$E$12,Doc_laureati_scuola_sec.!F14,IF(Foglio2!$J$3=Foglio2!$E$13,Direttivi_capi_ist.!F14,0)))))))))))</f>
        <v>0</v>
      </c>
      <c r="I14" s="248">
        <f>IF(Foglio2!$J$3=Foglio2!$E$3,Ausiliari_Coll.Scol.!G14,IF(Foglio2!$J$3=Foglio2!$E$4,Collab._Tecnici!G14,IF(Foglio2!$J$3=Foglio2!$E$5,Assistenti_Tecnici!G14,IF(Foglio2!$J$3=Foglio2!$E$6,Assistenti_Amm.vo!G14,IF(Foglio2!$J$3=Foglio2!$E$7,Resp_Coord_Amm.vo!G14,IF(Foglio2!$J$3=Foglio2!$E$8,Direttore_Amm.vo!G14,IF(Foglio2!$J$3=Foglio2!$E$9,Doc_mat_elem.re!G14,IF(Foglio2!$J$3=Foglio2!$E$10,Doc_dipl_scuola_sec.!G14,IF(Foglio2!$J$3=Foglio2!$E$11,Doc_scuola_media!G14,IF(Foglio2!$J$3=Foglio2!$E$12,Doc_laureati_scuola_sec.!G14,IF(Foglio2!$J$3=Foglio2!$E$13,Direttivi_capi_ist.!G14,0)))))))))))</f>
        <v>0</v>
      </c>
      <c r="J14" s="248">
        <f>IF(Foglio2!$J$3=Foglio2!$E$3,Ausiliari_Coll.Scol.!H14,IF(Foglio2!$J$3=Foglio2!$E$4,Collab._Tecnici!H14,IF(Foglio2!$J$3=Foglio2!$E$5,Assistenti_Tecnici!H14,IF(Foglio2!$J$3=Foglio2!$E$6,Assistenti_Amm.vo!H14,IF(Foglio2!$J$3=Foglio2!$E$7,Resp_Coord_Amm.vo!H14,IF(Foglio2!$J$3=Foglio2!$E$8,Direttore_Amm.vo!H14,IF(Foglio2!$J$3=Foglio2!$E$9,Doc_mat_elem.re!H14,IF(Foglio2!$J$3=Foglio2!$E$10,Doc_dipl_scuola_sec.!H14,IF(Foglio2!$J$3=Foglio2!$E$11,Doc_scuola_media!H14,IF(Foglio2!$J$3=Foglio2!$E$12,Doc_laureati_scuola_sec.!H14,IF(Foglio2!$J$3=Foglio2!$E$13,Direttivi_capi_ist.!H14,0)))))))))))</f>
        <v>0</v>
      </c>
      <c r="K14" s="248">
        <f>IF(Foglio2!$J$3=Foglio2!$E$3,Ausiliari_Coll.Scol.!I14,IF(Foglio2!$J$3=Foglio2!$E$4,Collab._Tecnici!I14,IF(Foglio2!$J$3=Foglio2!$E$5,Assistenti_Tecnici!I14,IF(Foglio2!$J$3=Foglio2!$E$6,Assistenti_Amm.vo!I14,IF(Foglio2!$J$3=Foglio2!$E$7,Resp_Coord_Amm.vo!I14,IF(Foglio2!$J$3=Foglio2!$E$8,Direttore_Amm.vo!I14,IF(Foglio2!$J$3=Foglio2!$E$9,Doc_mat_elem.re!I14,IF(Foglio2!$J$3=Foglio2!$E$10,Doc_dipl_scuola_sec.!I14,IF(Foglio2!$J$3=Foglio2!$E$11,Doc_scuola_media!I14,IF(Foglio2!$J$3=Foglio2!$E$12,Doc_laureati_scuola_sec.!I14,IF(Foglio2!$J$3=Foglio2!$E$13,Direttivi_capi_ist.!I14,0)))))))))))</f>
        <v>0</v>
      </c>
      <c r="L14" s="248">
        <f>IF(Foglio2!$J$3=Foglio2!$E$3,Ausiliari_Coll.Scol.!J14,IF(Foglio2!$J$3=Foglio2!$E$4,Collab._Tecnici!J14,IF(Foglio2!$J$3=Foglio2!$E$5,Assistenti_Tecnici!J14,IF(Foglio2!$J$3=Foglio2!$E$6,Assistenti_Amm.vo!J14,IF(Foglio2!$J$3=Foglio2!$E$7,Resp_Coord_Amm.vo!J14,IF(Foglio2!$J$3=Foglio2!$E$8,Direttore_Amm.vo!J14,IF(Foglio2!$J$3=Foglio2!$E$9,Doc_mat_elem.re!J14,IF(Foglio2!$J$3=Foglio2!$E$10,Doc_dipl_scuola_sec.!J14,IF(Foglio2!$J$3=Foglio2!$E$11,Doc_scuola_media!J14,IF(Foglio2!$J$3=Foglio2!$E$12,Doc_laureati_scuola_sec.!J14,IF(Foglio2!$J$3=Foglio2!$E$13,Direttivi_capi_ist.!J14,0)))))))))))</f>
        <v>0</v>
      </c>
      <c r="M14" s="249">
        <f>IF(Foglio2!$J$3=Foglio2!$E$3,Ausiliari_Coll.Scol.!K14,IF(Foglio2!$J$3=Foglio2!$E$4,Collab._Tecnici!K14,IF(Foglio2!$J$3=Foglio2!$E$5,Assistenti_Tecnici!K14,IF(Foglio2!$J$3=Foglio2!$E$6,Assistenti_Amm.vo!K14,IF(Foglio2!$J$3=Foglio2!$E$7,Resp_Coord_Amm.vo!K14,IF(Foglio2!$J$3=Foglio2!$E$8,Direttore_Amm.vo!K14,IF(Foglio2!$J$3=Foglio2!$E$9,Doc_mat_elem.re!K14,IF(Foglio2!$J$3=Foglio2!$E$10,Doc_dipl_scuola_sec.!K14,IF(Foglio2!$J$3=Foglio2!$E$11,Doc_scuola_media!K14,IF(Foglio2!$J$3=Foglio2!$E$12,Doc_laureati_scuola_sec.!K14,IF(Foglio2!$J$3=Foglio2!$E$13,Direttivi_capi_ist.!K14,0)))))))))))</f>
        <v>0</v>
      </c>
      <c r="N14" s="250">
        <f>IF(Foglio2!$J$3=Foglio2!$E$3,Ausiliari_Coll.Scol.!L14,IF(Foglio2!$J$3=Foglio2!$E$4,Collab._Tecnici!L14,IF(Foglio2!$J$3=Foglio2!$E$5,Assistenti_Tecnici!L14,IF(Foglio2!$J$3=Foglio2!$E$6,Assistenti_Amm.vo!L14,IF(Foglio2!$J$3=Foglio2!$E$7,Resp_Coord_Amm.vo!L14,IF(Foglio2!$J$3=Foglio2!$E$8,Direttore_Amm.vo!L14,IF(Foglio2!$J$3=Foglio2!$E$9,Doc_mat_elem.re!L14,IF(Foglio2!$J$3=Foglio2!$E$10,Doc_dipl_scuola_sec.!L14,IF(Foglio2!$J$3=Foglio2!$E$11,Doc_scuola_media!L14,IF(Foglio2!$J$3=Foglio2!$E$12,Doc_laureati_scuola_sec.!L14,IF(Foglio2!$J$3=Foglio2!$E$13,Direttivi_capi_ist.!L14,0)))))))))))</f>
        <v>0</v>
      </c>
      <c r="O14" s="251">
        <f>IF(Foglio2!$J$3=Foglio2!$E$3,Ausiliari_Coll.Scol.!M14,IF(Foglio2!$J$3=Foglio2!$E$4,Collab._Tecnici!M14,IF(Foglio2!$J$3=Foglio2!$E$5,Assistenti_Tecnici!M14,IF(Foglio2!$J$3=Foglio2!$E$6,Assistenti_Amm.vo!M14,IF(Foglio2!$J$3=Foglio2!$E$7,Resp_Coord_Amm.vo!M14,IF(Foglio2!$J$3=Foglio2!$E$8,Direttore_Amm.vo!M14,IF(Foglio2!$J$3=Foglio2!$E$9,Doc_mat_elem.re!M14,IF(Foglio2!$J$3=Foglio2!$E$10,Doc_dipl_scuola_sec.!M14,IF(Foglio2!$J$3=Foglio2!$E$11,Doc_scuola_media!M14,IF(Foglio2!$J$3=Foglio2!$E$12,Doc_laureati_scuola_sec.!M14,IF(Foglio2!$J$3=Foglio2!$E$13,Direttivi_capi_ist.!M14,0)))))))))))</f>
        <v>0</v>
      </c>
      <c r="P14" s="252">
        <f>IF(Foglio2!$J$3=Foglio2!$E$3,Ausiliari_Coll.Scol.!N14,IF(Foglio2!$J$3=Foglio2!$E$4,Collab._Tecnici!N14,IF(Foglio2!$J$3=Foglio2!$E$5,Assistenti_Tecnici!N14,IF(Foglio2!$J$3=Foglio2!$E$6,Assistenti_Amm.vo!N14,IF(Foglio2!$J$3=Foglio2!$E$7,Resp_Coord_Amm.vo!N14,IF(Foglio2!$J$3=Foglio2!$E$8,Direttore_Amm.vo!N14,IF(Foglio2!$J$3=Foglio2!$E$9,Doc_mat_elem.re!N14,IF(Foglio2!$J$3=Foglio2!$E$10,Doc_dipl_scuola_sec.!N14,IF(Foglio2!$J$3=Foglio2!$E$11,Doc_scuola_media!N14,IF(Foglio2!$J$3=Foglio2!$E$12,Doc_laureati_scuola_sec.!N14,IF(Foglio2!$J$3=Foglio2!$E$13,Direttivi_capi_ist.!N14,0)))))))))))</f>
        <v>0</v>
      </c>
      <c r="Q14" s="252">
        <f>IF(Foglio2!$J$3=Foglio2!$E$3,Ausiliari_Coll.Scol.!O14,IF(Foglio2!$J$3=Foglio2!$E$4,Collab._Tecnici!O14,IF(Foglio2!$J$3=Foglio2!$E$5,Assistenti_Tecnici!O14,IF(Foglio2!$J$3=Foglio2!$E$6,Assistenti_Amm.vo!O14,IF(Foglio2!$J$3=Foglio2!$E$7,Resp_Coord_Amm.vo!O14,IF(Foglio2!$J$3=Foglio2!$E$8,Direttore_Amm.vo!O14,IF(Foglio2!$J$3=Foglio2!$E$9,Doc_mat_elem.re!O14,IF(Foglio2!$J$3=Foglio2!$E$10,Doc_dipl_scuola_sec.!O14,IF(Foglio2!$J$3=Foglio2!$E$11,Doc_scuola_media!O14,IF(Foglio2!$J$3=Foglio2!$E$12,Doc_laureati_scuola_sec.!O14,IF(Foglio2!$J$3=Foglio2!$E$13,Direttivi_capi_ist.!O14,0)))))))))))</f>
        <v>0</v>
      </c>
      <c r="R14" s="252">
        <f>IF(Foglio2!$J$3=Foglio2!$E$3,Ausiliari_Coll.Scol.!P14,IF(Foglio2!$J$3=Foglio2!$E$4,Collab._Tecnici!P14,IF(Foglio2!$J$3=Foglio2!$E$5,Assistenti_Tecnici!P14,IF(Foglio2!$J$3=Foglio2!$E$6,Assistenti_Amm.vo!P14,IF(Foglio2!$J$3=Foglio2!$E$7,Resp_Coord_Amm.vo!P14,IF(Foglio2!$J$3=Foglio2!$E$8,Direttore_Amm.vo!P14,IF(Foglio2!$J$3=Foglio2!$E$9,Doc_mat_elem.re!P14,IF(Foglio2!$J$3=Foglio2!$E$10,Doc_dipl_scuola_sec.!P14,IF(Foglio2!$J$3=Foglio2!$E$11,Doc_scuola_media!P14,IF(Foglio2!$J$3=Foglio2!$E$12,Doc_laureati_scuola_sec.!P14,IF(Foglio2!$J$3=Foglio2!$E$13,Direttivi_capi_ist.!P14,0)))))))))))</f>
        <v>0</v>
      </c>
      <c r="S14" s="252">
        <f>IF(Foglio2!$J$3=Foglio2!$E$3,Ausiliari_Coll.Scol.!Q14,IF(Foglio2!$J$3=Foglio2!$E$4,Collab._Tecnici!Q14,IF(Foglio2!$J$3=Foglio2!$E$5,Assistenti_Tecnici!Q14,IF(Foglio2!$J$3=Foglio2!$E$6,Assistenti_Amm.vo!Q14,IF(Foglio2!$J$3=Foglio2!$E$7,Resp_Coord_Amm.vo!Q14,IF(Foglio2!$J$3=Foglio2!$E$8,Direttore_Amm.vo!Q14,IF(Foglio2!$J$3=Foglio2!$E$9,Doc_mat_elem.re!Q14,IF(Foglio2!$J$3=Foglio2!$E$10,Doc_dipl_scuola_sec.!Q14,IF(Foglio2!$J$3=Foglio2!$E$11,Doc_scuola_media!Q14,IF(Foglio2!$J$3=Foglio2!$E$12,Doc_laureati_scuola_sec.!Q14,IF(Foglio2!$J$3=Foglio2!$E$13,Direttivi_capi_ist.!Q14,0)))))))))))</f>
        <v>0</v>
      </c>
      <c r="T14" s="252">
        <f>IF(Foglio2!$J$3=Foglio2!$E$3,Ausiliari_Coll.Scol.!R14,IF(Foglio2!$J$3=Foglio2!$E$4,Collab._Tecnici!R14,IF(Foglio2!$J$3=Foglio2!$E$5,Assistenti_Tecnici!R14,IF(Foglio2!$J$3=Foglio2!$E$6,Assistenti_Amm.vo!R14,IF(Foglio2!$J$3=Foglio2!$E$7,Resp_Coord_Amm.vo!R14,IF(Foglio2!$J$3=Foglio2!$E$8,Direttore_Amm.vo!R14,IF(Foglio2!$J$3=Foglio2!$E$9,Doc_mat_elem.re!R14,IF(Foglio2!$J$3=Foglio2!$E$10,Doc_dipl_scuola_sec.!R14,IF(Foglio2!$J$3=Foglio2!$E$11,Doc_scuola_media!R14,IF(Foglio2!$J$3=Foglio2!$E$12,Doc_laureati_scuola_sec.!R14,IF(Foglio2!$J$3=Foglio2!$E$13,Direttivi_capi_ist.!R14,0)))))))))))</f>
        <v>0</v>
      </c>
      <c r="U14" s="252">
        <f t="shared" ref="U14" si="58">(P14)/12*0.8</f>
        <v>0</v>
      </c>
      <c r="V14" s="252">
        <f t="shared" ref="V14" si="59">(P14+R14)/12*0.8</f>
        <v>0</v>
      </c>
      <c r="W14" s="253" t="str">
        <f t="shared" ref="W14" si="60">"Fascia Da "&amp;F14&amp;" a "&amp;F15&amp;" Decorrenza "&amp;DAY(C14)&amp;"/"&amp;MONTH(C14)&amp;"/"&amp;YEAR(C14)</f>
        <v>Fascia Da 0 a 0 Decorrenza 0/1/1900</v>
      </c>
    </row>
    <row r="15" spans="1:23" s="47" customFormat="1" ht="8.25" customHeight="1" x14ac:dyDescent="0.2">
      <c r="A15" s="104"/>
      <c r="B15" s="245">
        <f t="shared" si="6"/>
        <v>33003</v>
      </c>
      <c r="C15" s="501"/>
      <c r="D15" s="501"/>
      <c r="E15" s="48" t="s">
        <v>4</v>
      </c>
      <c r="F15" s="49">
        <f>IF(Foglio2!$J$3=Foglio2!$E$3,Ausiliari_Coll.Scol.!D15,IF(Foglio2!$J$3=Foglio2!$E$4,Collab._Tecnici!D15,IF(Foglio2!$J$3=Foglio2!$E$5,Assistenti_Tecnici!D15,IF(Foglio2!$J$3=Foglio2!$E$6,Assistenti_Amm.vo!D15,IF(Foglio2!$J$3=Foglio2!$E$7,Resp_Coord_Amm.vo!D15,IF(Foglio2!$J$3=Foglio2!$E$8,Direttore_Amm.vo!D15,IF(Foglio2!$J$3=Foglio2!$E$9,Doc_mat_elem.re!D15,IF(Foglio2!$J$3=Foglio2!$E$10,Doc_dipl_scuola_sec.!D15,IF(Foglio2!$J$3=Foglio2!$E$11,Doc_scuola_media!D15,IF(Foglio2!$J$3=Foglio2!$E$12,Doc_laureati_scuola_sec.!D15,IF(Foglio2!$J$3=Foglio2!$E$13,Direttivi_capi_ist.!D15,0)))))))))))</f>
        <v>0</v>
      </c>
      <c r="G15" s="267">
        <f t="shared" ref="G15" si="61">G14*1936.27</f>
        <v>0</v>
      </c>
      <c r="H15" s="267">
        <f t="shared" ref="H15" si="62">H14*1936.27</f>
        <v>0</v>
      </c>
      <c r="I15" s="267">
        <f t="shared" ref="I15" si="63">I14*1936.27</f>
        <v>0</v>
      </c>
      <c r="J15" s="267">
        <f t="shared" ref="J15" si="64">J14*1936.27</f>
        <v>0</v>
      </c>
      <c r="K15" s="267">
        <f t="shared" ref="K15" si="65">K14*1936.27</f>
        <v>0</v>
      </c>
      <c r="L15" s="266">
        <f t="shared" ref="L15" si="66">L14*1936.27</f>
        <v>0</v>
      </c>
      <c r="M15" s="267">
        <f t="shared" ref="M15" si="67">M14*1936.27</f>
        <v>0</v>
      </c>
      <c r="N15" s="182">
        <f t="shared" ref="N15" si="68">N14*1936.27</f>
        <v>0</v>
      </c>
      <c r="O15" s="183">
        <f t="shared" ref="O15" si="69">O14*1936.27</f>
        <v>0</v>
      </c>
      <c r="P15" s="184">
        <f t="shared" ref="P15" si="70">P14*1936.27</f>
        <v>0</v>
      </c>
      <c r="Q15" s="184">
        <f t="shared" ref="Q15" si="71">Q14*1936.27</f>
        <v>0</v>
      </c>
      <c r="R15" s="184">
        <f t="shared" ref="R15" si="72">R14*1936.27</f>
        <v>0</v>
      </c>
      <c r="S15" s="184">
        <f t="shared" ref="S15:T15" si="73">S14*1936.27</f>
        <v>0</v>
      </c>
      <c r="T15" s="184">
        <f t="shared" si="73"/>
        <v>0</v>
      </c>
      <c r="U15" s="184">
        <f t="shared" ref="U15:V15" si="74">U14*1936.27</f>
        <v>0</v>
      </c>
      <c r="V15" s="184">
        <f t="shared" si="74"/>
        <v>0</v>
      </c>
      <c r="W15" s="104"/>
    </row>
    <row r="16" spans="1:23" s="47" customFormat="1" ht="12.75" customHeight="1" x14ac:dyDescent="0.2">
      <c r="A16" s="104">
        <f>IF(Foglio2!$J$7=1,TRUNC(Base!V16,0),TRUNC(Base!U16,0))</f>
        <v>0</v>
      </c>
      <c r="B16" s="245">
        <f t="shared" si="6"/>
        <v>33004</v>
      </c>
      <c r="C16" s="501"/>
      <c r="D16" s="501"/>
      <c r="E16" s="53" t="s">
        <v>3</v>
      </c>
      <c r="F16" s="54">
        <f>IF(Foglio2!$J$3=Foglio2!$E$3,Ausiliari_Coll.Scol.!D16,IF(Foglio2!$J$3=Foglio2!$E$4,Collab._Tecnici!D16,IF(Foglio2!$J$3=Foglio2!$E$5,Assistenti_Tecnici!D16,IF(Foglio2!$J$3=Foglio2!$E$6,Assistenti_Amm.vo!D16,IF(Foglio2!$J$3=Foglio2!$E$7,Resp_Coord_Amm.vo!D16,IF(Foglio2!$J$3=Foglio2!$E$8,Direttore_Amm.vo!D16,IF(Foglio2!$J$3=Foglio2!$E$9,Doc_mat_elem.re!D16,IF(Foglio2!$J$3=Foglio2!$E$10,Doc_dipl_scuola_sec.!D16,IF(Foglio2!$J$3=Foglio2!$E$11,Doc_scuola_media!D16,IF(Foglio2!$J$3=Foglio2!$E$12,Doc_laureati_scuola_sec.!D16,IF(Foglio2!$J$3=Foglio2!$E$13,Direttivi_capi_ist.!D16,0)))))))))))</f>
        <v>0</v>
      </c>
      <c r="G16" s="248">
        <f>IF(Foglio2!$J$3=Foglio2!$E$3,Ausiliari_Coll.Scol.!E16,IF(Foglio2!$J$3=Foglio2!$E$4,Collab._Tecnici!E16,IF(Foglio2!$J$3=Foglio2!$E$5,Assistenti_Tecnici!E16,IF(Foglio2!$J$3=Foglio2!$E$6,Assistenti_Amm.vo!E16,IF(Foglio2!$J$3=Foglio2!$E$7,Resp_Coord_Amm.vo!E16,IF(Foglio2!$J$3=Foglio2!$E$8,Direttore_Amm.vo!E16,IF(Foglio2!$J$3=Foglio2!$E$9,Doc_mat_elem.re!E16,IF(Foglio2!$J$3=Foglio2!$E$10,Doc_dipl_scuola_sec.!E16,IF(Foglio2!$J$3=Foglio2!$E$11,Doc_scuola_media!E16,IF(Foglio2!$J$3=Foglio2!$E$12,Doc_laureati_scuola_sec.!E16,IF(Foglio2!$J$3=Foglio2!$E$13,Direttivi_capi_ist.!E16,0)))))))))))</f>
        <v>0</v>
      </c>
      <c r="H16" s="248">
        <f>IF(Foglio2!$J$3=Foglio2!$E$3,Ausiliari_Coll.Scol.!F16,IF(Foglio2!$J$3=Foglio2!$E$4,Collab._Tecnici!F16,IF(Foglio2!$J$3=Foglio2!$E$5,Assistenti_Tecnici!F16,IF(Foglio2!$J$3=Foglio2!$E$6,Assistenti_Amm.vo!F16,IF(Foglio2!$J$3=Foglio2!$E$7,Resp_Coord_Amm.vo!F16,IF(Foglio2!$J$3=Foglio2!$E$8,Direttore_Amm.vo!F16,IF(Foglio2!$J$3=Foglio2!$E$9,Doc_mat_elem.re!F16,IF(Foglio2!$J$3=Foglio2!$E$10,Doc_dipl_scuola_sec.!F16,IF(Foglio2!$J$3=Foglio2!$E$11,Doc_scuola_media!F16,IF(Foglio2!$J$3=Foglio2!$E$12,Doc_laureati_scuola_sec.!F16,IF(Foglio2!$J$3=Foglio2!$E$13,Direttivi_capi_ist.!F16,0)))))))))))</f>
        <v>0</v>
      </c>
      <c r="I16" s="248">
        <f>IF(Foglio2!$J$3=Foglio2!$E$3,Ausiliari_Coll.Scol.!G16,IF(Foglio2!$J$3=Foglio2!$E$4,Collab._Tecnici!G16,IF(Foglio2!$J$3=Foglio2!$E$5,Assistenti_Tecnici!G16,IF(Foglio2!$J$3=Foglio2!$E$6,Assistenti_Amm.vo!G16,IF(Foglio2!$J$3=Foglio2!$E$7,Resp_Coord_Amm.vo!G16,IF(Foglio2!$J$3=Foglio2!$E$8,Direttore_Amm.vo!G16,IF(Foglio2!$J$3=Foglio2!$E$9,Doc_mat_elem.re!G16,IF(Foglio2!$J$3=Foglio2!$E$10,Doc_dipl_scuola_sec.!G16,IF(Foglio2!$J$3=Foglio2!$E$11,Doc_scuola_media!G16,IF(Foglio2!$J$3=Foglio2!$E$12,Doc_laureati_scuola_sec.!G16,IF(Foglio2!$J$3=Foglio2!$E$13,Direttivi_capi_ist.!G16,0)))))))))))</f>
        <v>0</v>
      </c>
      <c r="J16" s="248">
        <f>IF(Foglio2!$J$3=Foglio2!$E$3,Ausiliari_Coll.Scol.!H16,IF(Foglio2!$J$3=Foglio2!$E$4,Collab._Tecnici!H16,IF(Foglio2!$J$3=Foglio2!$E$5,Assistenti_Tecnici!H16,IF(Foglio2!$J$3=Foglio2!$E$6,Assistenti_Amm.vo!H16,IF(Foglio2!$J$3=Foglio2!$E$7,Resp_Coord_Amm.vo!H16,IF(Foglio2!$J$3=Foglio2!$E$8,Direttore_Amm.vo!H16,IF(Foglio2!$J$3=Foglio2!$E$9,Doc_mat_elem.re!H16,IF(Foglio2!$J$3=Foglio2!$E$10,Doc_dipl_scuola_sec.!H16,IF(Foglio2!$J$3=Foglio2!$E$11,Doc_scuola_media!H16,IF(Foglio2!$J$3=Foglio2!$E$12,Doc_laureati_scuola_sec.!H16,IF(Foglio2!$J$3=Foglio2!$E$13,Direttivi_capi_ist.!H16,0)))))))))))</f>
        <v>0</v>
      </c>
      <c r="K16" s="248">
        <f>IF(Foglio2!$J$3=Foglio2!$E$3,Ausiliari_Coll.Scol.!I16,IF(Foglio2!$J$3=Foglio2!$E$4,Collab._Tecnici!I16,IF(Foglio2!$J$3=Foglio2!$E$5,Assistenti_Tecnici!I16,IF(Foglio2!$J$3=Foglio2!$E$6,Assistenti_Amm.vo!I16,IF(Foglio2!$J$3=Foglio2!$E$7,Resp_Coord_Amm.vo!I16,IF(Foglio2!$J$3=Foglio2!$E$8,Direttore_Amm.vo!I16,IF(Foglio2!$J$3=Foglio2!$E$9,Doc_mat_elem.re!I16,IF(Foglio2!$J$3=Foglio2!$E$10,Doc_dipl_scuola_sec.!I16,IF(Foglio2!$J$3=Foglio2!$E$11,Doc_scuola_media!I16,IF(Foglio2!$J$3=Foglio2!$E$12,Doc_laureati_scuola_sec.!I16,IF(Foglio2!$J$3=Foglio2!$E$13,Direttivi_capi_ist.!I16,0)))))))))))</f>
        <v>0</v>
      </c>
      <c r="L16" s="248">
        <f>IF(Foglio2!$J$3=Foglio2!$E$3,Ausiliari_Coll.Scol.!J16,IF(Foglio2!$J$3=Foglio2!$E$4,Collab._Tecnici!J16,IF(Foglio2!$J$3=Foglio2!$E$5,Assistenti_Tecnici!J16,IF(Foglio2!$J$3=Foglio2!$E$6,Assistenti_Amm.vo!J16,IF(Foglio2!$J$3=Foglio2!$E$7,Resp_Coord_Amm.vo!J16,IF(Foglio2!$J$3=Foglio2!$E$8,Direttore_Amm.vo!J16,IF(Foglio2!$J$3=Foglio2!$E$9,Doc_mat_elem.re!J16,IF(Foglio2!$J$3=Foglio2!$E$10,Doc_dipl_scuola_sec.!J16,IF(Foglio2!$J$3=Foglio2!$E$11,Doc_scuola_media!J16,IF(Foglio2!$J$3=Foglio2!$E$12,Doc_laureati_scuola_sec.!J16,IF(Foglio2!$J$3=Foglio2!$E$13,Direttivi_capi_ist.!J16,0)))))))))))</f>
        <v>0</v>
      </c>
      <c r="M16" s="249">
        <f>IF(Foglio2!$J$3=Foglio2!$E$3,Ausiliari_Coll.Scol.!K16,IF(Foglio2!$J$3=Foglio2!$E$4,Collab._Tecnici!K16,IF(Foglio2!$J$3=Foglio2!$E$5,Assistenti_Tecnici!K16,IF(Foglio2!$J$3=Foglio2!$E$6,Assistenti_Amm.vo!K16,IF(Foglio2!$J$3=Foglio2!$E$7,Resp_Coord_Amm.vo!K16,IF(Foglio2!$J$3=Foglio2!$E$8,Direttore_Amm.vo!K16,IF(Foglio2!$J$3=Foglio2!$E$9,Doc_mat_elem.re!K16,IF(Foglio2!$J$3=Foglio2!$E$10,Doc_dipl_scuola_sec.!K16,IF(Foglio2!$J$3=Foglio2!$E$11,Doc_scuola_media!K16,IF(Foglio2!$J$3=Foglio2!$E$12,Doc_laureati_scuola_sec.!K16,IF(Foglio2!$J$3=Foglio2!$E$13,Direttivi_capi_ist.!K16,0)))))))))))</f>
        <v>0</v>
      </c>
      <c r="N16" s="250">
        <f>IF(Foglio2!$J$3=Foglio2!$E$3,Ausiliari_Coll.Scol.!L16,IF(Foglio2!$J$3=Foglio2!$E$4,Collab._Tecnici!L16,IF(Foglio2!$J$3=Foglio2!$E$5,Assistenti_Tecnici!L16,IF(Foglio2!$J$3=Foglio2!$E$6,Assistenti_Amm.vo!L16,IF(Foglio2!$J$3=Foglio2!$E$7,Resp_Coord_Amm.vo!L16,IF(Foglio2!$J$3=Foglio2!$E$8,Direttore_Amm.vo!L16,IF(Foglio2!$J$3=Foglio2!$E$9,Doc_mat_elem.re!L16,IF(Foglio2!$J$3=Foglio2!$E$10,Doc_dipl_scuola_sec.!L16,IF(Foglio2!$J$3=Foglio2!$E$11,Doc_scuola_media!L16,IF(Foglio2!$J$3=Foglio2!$E$12,Doc_laureati_scuola_sec.!L16,IF(Foglio2!$J$3=Foglio2!$E$13,Direttivi_capi_ist.!L16,0)))))))))))</f>
        <v>0</v>
      </c>
      <c r="O16" s="251">
        <f>IF(Foglio2!$J$3=Foglio2!$E$3,Ausiliari_Coll.Scol.!M16,IF(Foglio2!$J$3=Foglio2!$E$4,Collab._Tecnici!M16,IF(Foglio2!$J$3=Foglio2!$E$5,Assistenti_Tecnici!M16,IF(Foglio2!$J$3=Foglio2!$E$6,Assistenti_Amm.vo!M16,IF(Foglio2!$J$3=Foglio2!$E$7,Resp_Coord_Amm.vo!M16,IF(Foglio2!$J$3=Foglio2!$E$8,Direttore_Amm.vo!M16,IF(Foglio2!$J$3=Foglio2!$E$9,Doc_mat_elem.re!M16,IF(Foglio2!$J$3=Foglio2!$E$10,Doc_dipl_scuola_sec.!M16,IF(Foglio2!$J$3=Foglio2!$E$11,Doc_scuola_media!M16,IF(Foglio2!$J$3=Foglio2!$E$12,Doc_laureati_scuola_sec.!M16,IF(Foglio2!$J$3=Foglio2!$E$13,Direttivi_capi_ist.!M16,0)))))))))))</f>
        <v>0</v>
      </c>
      <c r="P16" s="252">
        <f>IF(Foglio2!$J$3=Foglio2!$E$3,Ausiliari_Coll.Scol.!N16,IF(Foglio2!$J$3=Foglio2!$E$4,Collab._Tecnici!N16,IF(Foglio2!$J$3=Foglio2!$E$5,Assistenti_Tecnici!N16,IF(Foglio2!$J$3=Foglio2!$E$6,Assistenti_Amm.vo!N16,IF(Foglio2!$J$3=Foglio2!$E$7,Resp_Coord_Amm.vo!N16,IF(Foglio2!$J$3=Foglio2!$E$8,Direttore_Amm.vo!N16,IF(Foglio2!$J$3=Foglio2!$E$9,Doc_mat_elem.re!N16,IF(Foglio2!$J$3=Foglio2!$E$10,Doc_dipl_scuola_sec.!N16,IF(Foglio2!$J$3=Foglio2!$E$11,Doc_scuola_media!N16,IF(Foglio2!$J$3=Foglio2!$E$12,Doc_laureati_scuola_sec.!N16,IF(Foglio2!$J$3=Foglio2!$E$13,Direttivi_capi_ist.!N16,0)))))))))))</f>
        <v>0</v>
      </c>
      <c r="Q16" s="252">
        <f>IF(Foglio2!$J$3=Foglio2!$E$3,Ausiliari_Coll.Scol.!O16,IF(Foglio2!$J$3=Foglio2!$E$4,Collab._Tecnici!O16,IF(Foglio2!$J$3=Foglio2!$E$5,Assistenti_Tecnici!O16,IF(Foglio2!$J$3=Foglio2!$E$6,Assistenti_Amm.vo!O16,IF(Foglio2!$J$3=Foglio2!$E$7,Resp_Coord_Amm.vo!O16,IF(Foglio2!$J$3=Foglio2!$E$8,Direttore_Amm.vo!O16,IF(Foglio2!$J$3=Foglio2!$E$9,Doc_mat_elem.re!O16,IF(Foglio2!$J$3=Foglio2!$E$10,Doc_dipl_scuola_sec.!O16,IF(Foglio2!$J$3=Foglio2!$E$11,Doc_scuola_media!O16,IF(Foglio2!$J$3=Foglio2!$E$12,Doc_laureati_scuola_sec.!O16,IF(Foglio2!$J$3=Foglio2!$E$13,Direttivi_capi_ist.!O16,0)))))))))))</f>
        <v>0</v>
      </c>
      <c r="R16" s="252">
        <f>IF(Foglio2!$J$3=Foglio2!$E$3,Ausiliari_Coll.Scol.!P16,IF(Foglio2!$J$3=Foglio2!$E$4,Collab._Tecnici!P16,IF(Foglio2!$J$3=Foglio2!$E$5,Assistenti_Tecnici!P16,IF(Foglio2!$J$3=Foglio2!$E$6,Assistenti_Amm.vo!P16,IF(Foglio2!$J$3=Foglio2!$E$7,Resp_Coord_Amm.vo!P16,IF(Foglio2!$J$3=Foglio2!$E$8,Direttore_Amm.vo!P16,IF(Foglio2!$J$3=Foglio2!$E$9,Doc_mat_elem.re!P16,IF(Foglio2!$J$3=Foglio2!$E$10,Doc_dipl_scuola_sec.!P16,IF(Foglio2!$J$3=Foglio2!$E$11,Doc_scuola_media!P16,IF(Foglio2!$J$3=Foglio2!$E$12,Doc_laureati_scuola_sec.!P16,IF(Foglio2!$J$3=Foglio2!$E$13,Direttivi_capi_ist.!P16,0)))))))))))</f>
        <v>0</v>
      </c>
      <c r="S16" s="252">
        <f>IF(Foglio2!$J$3=Foglio2!$E$3,Ausiliari_Coll.Scol.!Q16,IF(Foglio2!$J$3=Foglio2!$E$4,Collab._Tecnici!Q16,IF(Foglio2!$J$3=Foglio2!$E$5,Assistenti_Tecnici!Q16,IF(Foglio2!$J$3=Foglio2!$E$6,Assistenti_Amm.vo!Q16,IF(Foglio2!$J$3=Foglio2!$E$7,Resp_Coord_Amm.vo!Q16,IF(Foglio2!$J$3=Foglio2!$E$8,Direttore_Amm.vo!Q16,IF(Foglio2!$J$3=Foglio2!$E$9,Doc_mat_elem.re!Q16,IF(Foglio2!$J$3=Foglio2!$E$10,Doc_dipl_scuola_sec.!Q16,IF(Foglio2!$J$3=Foglio2!$E$11,Doc_scuola_media!Q16,IF(Foglio2!$J$3=Foglio2!$E$12,Doc_laureati_scuola_sec.!Q16,IF(Foglio2!$J$3=Foglio2!$E$13,Direttivi_capi_ist.!Q16,0)))))))))))</f>
        <v>0</v>
      </c>
      <c r="T16" s="252">
        <f>IF(Foglio2!$J$3=Foglio2!$E$3,Ausiliari_Coll.Scol.!R16,IF(Foglio2!$J$3=Foglio2!$E$4,Collab._Tecnici!R16,IF(Foglio2!$J$3=Foglio2!$E$5,Assistenti_Tecnici!R16,IF(Foglio2!$J$3=Foglio2!$E$6,Assistenti_Amm.vo!R16,IF(Foglio2!$J$3=Foglio2!$E$7,Resp_Coord_Amm.vo!R16,IF(Foglio2!$J$3=Foglio2!$E$8,Direttore_Amm.vo!R16,IF(Foglio2!$J$3=Foglio2!$E$9,Doc_mat_elem.re!R16,IF(Foglio2!$J$3=Foglio2!$E$10,Doc_dipl_scuola_sec.!R16,IF(Foglio2!$J$3=Foglio2!$E$11,Doc_scuola_media!R16,IF(Foglio2!$J$3=Foglio2!$E$12,Doc_laureati_scuola_sec.!R16,IF(Foglio2!$J$3=Foglio2!$E$13,Direttivi_capi_ist.!R16,0)))))))))))</f>
        <v>0</v>
      </c>
      <c r="U16" s="252">
        <f t="shared" ref="U16" si="75">(P16)/12*0.8</f>
        <v>0</v>
      </c>
      <c r="V16" s="252">
        <f t="shared" ref="V16" si="76">(P16+R16)/12*0.8</f>
        <v>0</v>
      </c>
      <c r="W16" s="253" t="str">
        <f t="shared" ref="W16" si="77">"Fascia Da "&amp;F16&amp;" a "&amp;F17&amp;" Decorrenza "&amp;DAY(C16)&amp;"/"&amp;MONTH(C16)&amp;"/"&amp;YEAR(C16)</f>
        <v>Fascia Da 0 a 0 Decorrenza 0/1/1900</v>
      </c>
    </row>
    <row r="17" spans="1:23" s="47" customFormat="1" ht="8.25" customHeight="1" x14ac:dyDescent="0.2">
      <c r="A17" s="104"/>
      <c r="B17" s="245">
        <f t="shared" si="6"/>
        <v>33005</v>
      </c>
      <c r="C17" s="501"/>
      <c r="D17" s="501"/>
      <c r="E17" s="48" t="s">
        <v>4</v>
      </c>
      <c r="F17" s="49">
        <f>IF(Foglio2!$J$3=Foglio2!$E$3,Ausiliari_Coll.Scol.!D17,IF(Foglio2!$J$3=Foglio2!$E$4,Collab._Tecnici!D17,IF(Foglio2!$J$3=Foglio2!$E$5,Assistenti_Tecnici!D17,IF(Foglio2!$J$3=Foglio2!$E$6,Assistenti_Amm.vo!D17,IF(Foglio2!$J$3=Foglio2!$E$7,Resp_Coord_Amm.vo!D17,IF(Foglio2!$J$3=Foglio2!$E$8,Direttore_Amm.vo!D17,IF(Foglio2!$J$3=Foglio2!$E$9,Doc_mat_elem.re!D17,IF(Foglio2!$J$3=Foglio2!$E$10,Doc_dipl_scuola_sec.!D17,IF(Foglio2!$J$3=Foglio2!$E$11,Doc_scuola_media!D17,IF(Foglio2!$J$3=Foglio2!$E$12,Doc_laureati_scuola_sec.!D17,IF(Foglio2!$J$3=Foglio2!$E$13,Direttivi_capi_ist.!D17,0)))))))))))</f>
        <v>0</v>
      </c>
      <c r="G17" s="267">
        <f t="shared" ref="G17" si="78">G16*1936.27</f>
        <v>0</v>
      </c>
      <c r="H17" s="267">
        <f t="shared" ref="H17" si="79">H16*1936.27</f>
        <v>0</v>
      </c>
      <c r="I17" s="267">
        <f t="shared" ref="I17" si="80">I16*1936.27</f>
        <v>0</v>
      </c>
      <c r="J17" s="267">
        <f t="shared" ref="J17" si="81">J16*1936.27</f>
        <v>0</v>
      </c>
      <c r="K17" s="267">
        <f t="shared" ref="K17" si="82">K16*1936.27</f>
        <v>0</v>
      </c>
      <c r="L17" s="266">
        <f t="shared" ref="L17" si="83">L16*1936.27</f>
        <v>0</v>
      </c>
      <c r="M17" s="267">
        <f t="shared" ref="M17" si="84">M16*1936.27</f>
        <v>0</v>
      </c>
      <c r="N17" s="182">
        <f t="shared" ref="N17" si="85">N16*1936.27</f>
        <v>0</v>
      </c>
      <c r="O17" s="183">
        <f t="shared" ref="O17" si="86">O16*1936.27</f>
        <v>0</v>
      </c>
      <c r="P17" s="184">
        <f t="shared" ref="P17" si="87">P16*1936.27</f>
        <v>0</v>
      </c>
      <c r="Q17" s="184">
        <f t="shared" ref="Q17" si="88">Q16*1936.27</f>
        <v>0</v>
      </c>
      <c r="R17" s="184">
        <f t="shared" ref="R17" si="89">R16*1936.27</f>
        <v>0</v>
      </c>
      <c r="S17" s="184">
        <f t="shared" ref="S17:T17" si="90">S16*1936.27</f>
        <v>0</v>
      </c>
      <c r="T17" s="184">
        <f t="shared" si="90"/>
        <v>0</v>
      </c>
      <c r="U17" s="184">
        <f t="shared" ref="U17:V17" si="91">U16*1936.27</f>
        <v>0</v>
      </c>
      <c r="V17" s="184">
        <f t="shared" si="91"/>
        <v>0</v>
      </c>
      <c r="W17" s="104"/>
    </row>
    <row r="18" spans="1:23" s="47" customFormat="1" ht="12.75" customHeight="1" x14ac:dyDescent="0.2">
      <c r="A18" s="104">
        <f>IF(Foglio2!$J$7=1,TRUNC(Base!V18,0),TRUNC(Base!U18,0))</f>
        <v>0</v>
      </c>
      <c r="B18" s="245">
        <f t="shared" si="6"/>
        <v>33006</v>
      </c>
      <c r="C18" s="501"/>
      <c r="D18" s="501"/>
      <c r="E18" s="53" t="s">
        <v>3</v>
      </c>
      <c r="F18" s="54">
        <f>IF(Foglio2!$J$3=Foglio2!$E$3,Ausiliari_Coll.Scol.!D18,IF(Foglio2!$J$3=Foglio2!$E$4,Collab._Tecnici!D18,IF(Foglio2!$J$3=Foglio2!$E$5,Assistenti_Tecnici!D18,IF(Foglio2!$J$3=Foglio2!$E$6,Assistenti_Amm.vo!D18,IF(Foglio2!$J$3=Foglio2!$E$7,Resp_Coord_Amm.vo!D18,IF(Foglio2!$J$3=Foglio2!$E$8,Direttore_Amm.vo!D18,IF(Foglio2!$J$3=Foglio2!$E$9,Doc_mat_elem.re!D18,IF(Foglio2!$J$3=Foglio2!$E$10,Doc_dipl_scuola_sec.!D18,IF(Foglio2!$J$3=Foglio2!$E$11,Doc_scuola_media!D18,IF(Foglio2!$J$3=Foglio2!$E$12,Doc_laureati_scuola_sec.!D18,IF(Foglio2!$J$3=Foglio2!$E$13,Direttivi_capi_ist.!D18,0)))))))))))</f>
        <v>0</v>
      </c>
      <c r="G18" s="248">
        <f>IF(Foglio2!$J$3=Foglio2!$E$3,Ausiliari_Coll.Scol.!E18,IF(Foglio2!$J$3=Foglio2!$E$4,Collab._Tecnici!E18,IF(Foglio2!$J$3=Foglio2!$E$5,Assistenti_Tecnici!E18,IF(Foglio2!$J$3=Foglio2!$E$6,Assistenti_Amm.vo!E18,IF(Foglio2!$J$3=Foglio2!$E$7,Resp_Coord_Amm.vo!E18,IF(Foglio2!$J$3=Foglio2!$E$8,Direttore_Amm.vo!E18,IF(Foglio2!$J$3=Foglio2!$E$9,Doc_mat_elem.re!E18,IF(Foglio2!$J$3=Foglio2!$E$10,Doc_dipl_scuola_sec.!E18,IF(Foglio2!$J$3=Foglio2!$E$11,Doc_scuola_media!E18,IF(Foglio2!$J$3=Foglio2!$E$12,Doc_laureati_scuola_sec.!E18,IF(Foglio2!$J$3=Foglio2!$E$13,Direttivi_capi_ist.!E18,0)))))))))))</f>
        <v>0</v>
      </c>
      <c r="H18" s="248">
        <f>IF(Foglio2!$J$3=Foglio2!$E$3,Ausiliari_Coll.Scol.!F18,IF(Foglio2!$J$3=Foglio2!$E$4,Collab._Tecnici!F18,IF(Foglio2!$J$3=Foglio2!$E$5,Assistenti_Tecnici!F18,IF(Foglio2!$J$3=Foglio2!$E$6,Assistenti_Amm.vo!F18,IF(Foglio2!$J$3=Foglio2!$E$7,Resp_Coord_Amm.vo!F18,IF(Foglio2!$J$3=Foglio2!$E$8,Direttore_Amm.vo!F18,IF(Foglio2!$J$3=Foglio2!$E$9,Doc_mat_elem.re!F18,IF(Foglio2!$J$3=Foglio2!$E$10,Doc_dipl_scuola_sec.!F18,IF(Foglio2!$J$3=Foglio2!$E$11,Doc_scuola_media!F18,IF(Foglio2!$J$3=Foglio2!$E$12,Doc_laureati_scuola_sec.!F18,IF(Foglio2!$J$3=Foglio2!$E$13,Direttivi_capi_ist.!F18,0)))))))))))</f>
        <v>0</v>
      </c>
      <c r="I18" s="248">
        <f>IF(Foglio2!$J$3=Foglio2!$E$3,Ausiliari_Coll.Scol.!G18,IF(Foglio2!$J$3=Foglio2!$E$4,Collab._Tecnici!G18,IF(Foglio2!$J$3=Foglio2!$E$5,Assistenti_Tecnici!G18,IF(Foglio2!$J$3=Foglio2!$E$6,Assistenti_Amm.vo!G18,IF(Foglio2!$J$3=Foglio2!$E$7,Resp_Coord_Amm.vo!G18,IF(Foglio2!$J$3=Foglio2!$E$8,Direttore_Amm.vo!G18,IF(Foglio2!$J$3=Foglio2!$E$9,Doc_mat_elem.re!G18,IF(Foglio2!$J$3=Foglio2!$E$10,Doc_dipl_scuola_sec.!G18,IF(Foglio2!$J$3=Foglio2!$E$11,Doc_scuola_media!G18,IF(Foglio2!$J$3=Foglio2!$E$12,Doc_laureati_scuola_sec.!G18,IF(Foglio2!$J$3=Foglio2!$E$13,Direttivi_capi_ist.!G18,0)))))))))))</f>
        <v>0</v>
      </c>
      <c r="J18" s="248">
        <f>IF(Foglio2!$J$3=Foglio2!$E$3,Ausiliari_Coll.Scol.!H18,IF(Foglio2!$J$3=Foglio2!$E$4,Collab._Tecnici!H18,IF(Foglio2!$J$3=Foglio2!$E$5,Assistenti_Tecnici!H18,IF(Foglio2!$J$3=Foglio2!$E$6,Assistenti_Amm.vo!H18,IF(Foglio2!$J$3=Foglio2!$E$7,Resp_Coord_Amm.vo!H18,IF(Foglio2!$J$3=Foglio2!$E$8,Direttore_Amm.vo!H18,IF(Foglio2!$J$3=Foglio2!$E$9,Doc_mat_elem.re!H18,IF(Foglio2!$J$3=Foglio2!$E$10,Doc_dipl_scuola_sec.!H18,IF(Foglio2!$J$3=Foglio2!$E$11,Doc_scuola_media!H18,IF(Foglio2!$J$3=Foglio2!$E$12,Doc_laureati_scuola_sec.!H18,IF(Foglio2!$J$3=Foglio2!$E$13,Direttivi_capi_ist.!H18,0)))))))))))</f>
        <v>0</v>
      </c>
      <c r="K18" s="248">
        <f>IF(Foglio2!$J$3=Foglio2!$E$3,Ausiliari_Coll.Scol.!I18,IF(Foglio2!$J$3=Foglio2!$E$4,Collab._Tecnici!I18,IF(Foglio2!$J$3=Foglio2!$E$5,Assistenti_Tecnici!I18,IF(Foglio2!$J$3=Foglio2!$E$6,Assistenti_Amm.vo!I18,IF(Foglio2!$J$3=Foglio2!$E$7,Resp_Coord_Amm.vo!I18,IF(Foglio2!$J$3=Foglio2!$E$8,Direttore_Amm.vo!I18,IF(Foglio2!$J$3=Foglio2!$E$9,Doc_mat_elem.re!I18,IF(Foglio2!$J$3=Foglio2!$E$10,Doc_dipl_scuola_sec.!I18,IF(Foglio2!$J$3=Foglio2!$E$11,Doc_scuola_media!I18,IF(Foglio2!$J$3=Foglio2!$E$12,Doc_laureati_scuola_sec.!I18,IF(Foglio2!$J$3=Foglio2!$E$13,Direttivi_capi_ist.!I18,0)))))))))))</f>
        <v>0</v>
      </c>
      <c r="L18" s="248">
        <f>IF(Foglio2!$J$3=Foglio2!$E$3,Ausiliari_Coll.Scol.!J18,IF(Foglio2!$J$3=Foglio2!$E$4,Collab._Tecnici!J18,IF(Foglio2!$J$3=Foglio2!$E$5,Assistenti_Tecnici!J18,IF(Foglio2!$J$3=Foglio2!$E$6,Assistenti_Amm.vo!J18,IF(Foglio2!$J$3=Foglio2!$E$7,Resp_Coord_Amm.vo!J18,IF(Foglio2!$J$3=Foglio2!$E$8,Direttore_Amm.vo!J18,IF(Foglio2!$J$3=Foglio2!$E$9,Doc_mat_elem.re!J18,IF(Foglio2!$J$3=Foglio2!$E$10,Doc_dipl_scuola_sec.!J18,IF(Foglio2!$J$3=Foglio2!$E$11,Doc_scuola_media!J18,IF(Foglio2!$J$3=Foglio2!$E$12,Doc_laureati_scuola_sec.!J18,IF(Foglio2!$J$3=Foglio2!$E$13,Direttivi_capi_ist.!J18,0)))))))))))</f>
        <v>0</v>
      </c>
      <c r="M18" s="249">
        <f>IF(Foglio2!$J$3=Foglio2!$E$3,Ausiliari_Coll.Scol.!K18,IF(Foglio2!$J$3=Foglio2!$E$4,Collab._Tecnici!K18,IF(Foglio2!$J$3=Foglio2!$E$5,Assistenti_Tecnici!K18,IF(Foglio2!$J$3=Foglio2!$E$6,Assistenti_Amm.vo!K18,IF(Foglio2!$J$3=Foglio2!$E$7,Resp_Coord_Amm.vo!K18,IF(Foglio2!$J$3=Foglio2!$E$8,Direttore_Amm.vo!K18,IF(Foglio2!$J$3=Foglio2!$E$9,Doc_mat_elem.re!K18,IF(Foglio2!$J$3=Foglio2!$E$10,Doc_dipl_scuola_sec.!K18,IF(Foglio2!$J$3=Foglio2!$E$11,Doc_scuola_media!K18,IF(Foglio2!$J$3=Foglio2!$E$12,Doc_laureati_scuola_sec.!K18,IF(Foglio2!$J$3=Foglio2!$E$13,Direttivi_capi_ist.!K18,0)))))))))))</f>
        <v>0</v>
      </c>
      <c r="N18" s="250">
        <f>IF(Foglio2!$J$3=Foglio2!$E$3,Ausiliari_Coll.Scol.!L18,IF(Foglio2!$J$3=Foglio2!$E$4,Collab._Tecnici!L18,IF(Foglio2!$J$3=Foglio2!$E$5,Assistenti_Tecnici!L18,IF(Foglio2!$J$3=Foglio2!$E$6,Assistenti_Amm.vo!L18,IF(Foglio2!$J$3=Foglio2!$E$7,Resp_Coord_Amm.vo!L18,IF(Foglio2!$J$3=Foglio2!$E$8,Direttore_Amm.vo!L18,IF(Foglio2!$J$3=Foglio2!$E$9,Doc_mat_elem.re!L18,IF(Foglio2!$J$3=Foglio2!$E$10,Doc_dipl_scuola_sec.!L18,IF(Foglio2!$J$3=Foglio2!$E$11,Doc_scuola_media!L18,IF(Foglio2!$J$3=Foglio2!$E$12,Doc_laureati_scuola_sec.!L18,IF(Foglio2!$J$3=Foglio2!$E$13,Direttivi_capi_ist.!L18,0)))))))))))</f>
        <v>0</v>
      </c>
      <c r="O18" s="251">
        <f>IF(Foglio2!$J$3=Foglio2!$E$3,Ausiliari_Coll.Scol.!M18,IF(Foglio2!$J$3=Foglio2!$E$4,Collab._Tecnici!M18,IF(Foglio2!$J$3=Foglio2!$E$5,Assistenti_Tecnici!M18,IF(Foglio2!$J$3=Foglio2!$E$6,Assistenti_Amm.vo!M18,IF(Foglio2!$J$3=Foglio2!$E$7,Resp_Coord_Amm.vo!M18,IF(Foglio2!$J$3=Foglio2!$E$8,Direttore_Amm.vo!M18,IF(Foglio2!$J$3=Foglio2!$E$9,Doc_mat_elem.re!M18,IF(Foglio2!$J$3=Foglio2!$E$10,Doc_dipl_scuola_sec.!M18,IF(Foglio2!$J$3=Foglio2!$E$11,Doc_scuola_media!M18,IF(Foglio2!$J$3=Foglio2!$E$12,Doc_laureati_scuola_sec.!M18,IF(Foglio2!$J$3=Foglio2!$E$13,Direttivi_capi_ist.!M18,0)))))))))))</f>
        <v>0</v>
      </c>
      <c r="P18" s="252">
        <f>IF(Foglio2!$J$3=Foglio2!$E$3,Ausiliari_Coll.Scol.!N18,IF(Foglio2!$J$3=Foglio2!$E$4,Collab._Tecnici!N18,IF(Foglio2!$J$3=Foglio2!$E$5,Assistenti_Tecnici!N18,IF(Foglio2!$J$3=Foglio2!$E$6,Assistenti_Amm.vo!N18,IF(Foglio2!$J$3=Foglio2!$E$7,Resp_Coord_Amm.vo!N18,IF(Foglio2!$J$3=Foglio2!$E$8,Direttore_Amm.vo!N18,IF(Foglio2!$J$3=Foglio2!$E$9,Doc_mat_elem.re!N18,IF(Foglio2!$J$3=Foglio2!$E$10,Doc_dipl_scuola_sec.!N18,IF(Foglio2!$J$3=Foglio2!$E$11,Doc_scuola_media!N18,IF(Foglio2!$J$3=Foglio2!$E$12,Doc_laureati_scuola_sec.!N18,IF(Foglio2!$J$3=Foglio2!$E$13,Direttivi_capi_ist.!N18,0)))))))))))</f>
        <v>0</v>
      </c>
      <c r="Q18" s="252">
        <f>IF(Foglio2!$J$3=Foglio2!$E$3,Ausiliari_Coll.Scol.!O18,IF(Foglio2!$J$3=Foglio2!$E$4,Collab._Tecnici!O18,IF(Foglio2!$J$3=Foglio2!$E$5,Assistenti_Tecnici!O18,IF(Foglio2!$J$3=Foglio2!$E$6,Assistenti_Amm.vo!O18,IF(Foglio2!$J$3=Foglio2!$E$7,Resp_Coord_Amm.vo!O18,IF(Foglio2!$J$3=Foglio2!$E$8,Direttore_Amm.vo!O18,IF(Foglio2!$J$3=Foglio2!$E$9,Doc_mat_elem.re!O18,IF(Foglio2!$J$3=Foglio2!$E$10,Doc_dipl_scuola_sec.!O18,IF(Foglio2!$J$3=Foglio2!$E$11,Doc_scuola_media!O18,IF(Foglio2!$J$3=Foglio2!$E$12,Doc_laureati_scuola_sec.!O18,IF(Foglio2!$J$3=Foglio2!$E$13,Direttivi_capi_ist.!O18,0)))))))))))</f>
        <v>0</v>
      </c>
      <c r="R18" s="252">
        <f>IF(Foglio2!$J$3=Foglio2!$E$3,Ausiliari_Coll.Scol.!P18,IF(Foglio2!$J$3=Foglio2!$E$4,Collab._Tecnici!P18,IF(Foglio2!$J$3=Foglio2!$E$5,Assistenti_Tecnici!P18,IF(Foglio2!$J$3=Foglio2!$E$6,Assistenti_Amm.vo!P18,IF(Foglio2!$J$3=Foglio2!$E$7,Resp_Coord_Amm.vo!P18,IF(Foglio2!$J$3=Foglio2!$E$8,Direttore_Amm.vo!P18,IF(Foglio2!$J$3=Foglio2!$E$9,Doc_mat_elem.re!P18,IF(Foglio2!$J$3=Foglio2!$E$10,Doc_dipl_scuola_sec.!P18,IF(Foglio2!$J$3=Foglio2!$E$11,Doc_scuola_media!P18,IF(Foglio2!$J$3=Foglio2!$E$12,Doc_laureati_scuola_sec.!P18,IF(Foglio2!$J$3=Foglio2!$E$13,Direttivi_capi_ist.!P18,0)))))))))))</f>
        <v>0</v>
      </c>
      <c r="S18" s="252">
        <f>IF(Foglio2!$J$3=Foglio2!$E$3,Ausiliari_Coll.Scol.!Q18,IF(Foglio2!$J$3=Foglio2!$E$4,Collab._Tecnici!Q18,IF(Foglio2!$J$3=Foglio2!$E$5,Assistenti_Tecnici!Q18,IF(Foglio2!$J$3=Foglio2!$E$6,Assistenti_Amm.vo!Q18,IF(Foglio2!$J$3=Foglio2!$E$7,Resp_Coord_Amm.vo!Q18,IF(Foglio2!$J$3=Foglio2!$E$8,Direttore_Amm.vo!Q18,IF(Foglio2!$J$3=Foglio2!$E$9,Doc_mat_elem.re!Q18,IF(Foglio2!$J$3=Foglio2!$E$10,Doc_dipl_scuola_sec.!Q18,IF(Foglio2!$J$3=Foglio2!$E$11,Doc_scuola_media!Q18,IF(Foglio2!$J$3=Foglio2!$E$12,Doc_laureati_scuola_sec.!Q18,IF(Foglio2!$J$3=Foglio2!$E$13,Direttivi_capi_ist.!Q18,0)))))))))))</f>
        <v>0</v>
      </c>
      <c r="T18" s="252">
        <f>IF(Foglio2!$J$3=Foglio2!$E$3,Ausiliari_Coll.Scol.!R18,IF(Foglio2!$J$3=Foglio2!$E$4,Collab._Tecnici!R18,IF(Foglio2!$J$3=Foglio2!$E$5,Assistenti_Tecnici!R18,IF(Foglio2!$J$3=Foglio2!$E$6,Assistenti_Amm.vo!R18,IF(Foglio2!$J$3=Foglio2!$E$7,Resp_Coord_Amm.vo!R18,IF(Foglio2!$J$3=Foglio2!$E$8,Direttore_Amm.vo!R18,IF(Foglio2!$J$3=Foglio2!$E$9,Doc_mat_elem.re!R18,IF(Foglio2!$J$3=Foglio2!$E$10,Doc_dipl_scuola_sec.!R18,IF(Foglio2!$J$3=Foglio2!$E$11,Doc_scuola_media!R18,IF(Foglio2!$J$3=Foglio2!$E$12,Doc_laureati_scuola_sec.!R18,IF(Foglio2!$J$3=Foglio2!$E$13,Direttivi_capi_ist.!R18,0)))))))))))</f>
        <v>0</v>
      </c>
      <c r="U18" s="252">
        <f t="shared" ref="U18" si="92">(P18)/12*0.8</f>
        <v>0</v>
      </c>
      <c r="V18" s="252">
        <f t="shared" ref="V18" si="93">(P18+R18)/12*0.8</f>
        <v>0</v>
      </c>
      <c r="W18" s="253" t="str">
        <f t="shared" ref="W18" si="94">"Fascia Da "&amp;F18&amp;" a "&amp;F19&amp;" Decorrenza "&amp;DAY(C18)&amp;"/"&amp;MONTH(C18)&amp;"/"&amp;YEAR(C18)</f>
        <v>Fascia Da 0 a 0 Decorrenza 0/1/1900</v>
      </c>
    </row>
    <row r="19" spans="1:23" s="47" customFormat="1" ht="8.25" customHeight="1" x14ac:dyDescent="0.2">
      <c r="A19" s="104"/>
      <c r="B19" s="245">
        <f t="shared" si="6"/>
        <v>33007</v>
      </c>
      <c r="C19" s="501"/>
      <c r="D19" s="501"/>
      <c r="E19" s="48" t="s">
        <v>4</v>
      </c>
      <c r="F19" s="49">
        <f>IF(Foglio2!$J$3=Foglio2!$E$3,Ausiliari_Coll.Scol.!D19,IF(Foglio2!$J$3=Foglio2!$E$4,Collab._Tecnici!D19,IF(Foglio2!$J$3=Foglio2!$E$5,Assistenti_Tecnici!D19,IF(Foglio2!$J$3=Foglio2!$E$6,Assistenti_Amm.vo!D19,IF(Foglio2!$J$3=Foglio2!$E$7,Resp_Coord_Amm.vo!D19,IF(Foglio2!$J$3=Foglio2!$E$8,Direttore_Amm.vo!D19,IF(Foglio2!$J$3=Foglio2!$E$9,Doc_mat_elem.re!D19,IF(Foglio2!$J$3=Foglio2!$E$10,Doc_dipl_scuola_sec.!D19,IF(Foglio2!$J$3=Foglio2!$E$11,Doc_scuola_media!D19,IF(Foglio2!$J$3=Foglio2!$E$12,Doc_laureati_scuola_sec.!D19,IF(Foglio2!$J$3=Foglio2!$E$13,Direttivi_capi_ist.!D19,0)))))))))))</f>
        <v>0</v>
      </c>
      <c r="G19" s="267">
        <f t="shared" ref="G19" si="95">G18*1936.27</f>
        <v>0</v>
      </c>
      <c r="H19" s="267">
        <f t="shared" ref="H19" si="96">H18*1936.27</f>
        <v>0</v>
      </c>
      <c r="I19" s="267">
        <f t="shared" ref="I19" si="97">I18*1936.27</f>
        <v>0</v>
      </c>
      <c r="J19" s="267">
        <f t="shared" ref="J19" si="98">J18*1936.27</f>
        <v>0</v>
      </c>
      <c r="K19" s="267">
        <f t="shared" ref="K19" si="99">K18*1936.27</f>
        <v>0</v>
      </c>
      <c r="L19" s="266">
        <f t="shared" ref="L19" si="100">L18*1936.27</f>
        <v>0</v>
      </c>
      <c r="M19" s="267">
        <f t="shared" ref="M19" si="101">M18*1936.27</f>
        <v>0</v>
      </c>
      <c r="N19" s="182">
        <f t="shared" ref="N19" si="102">N18*1936.27</f>
        <v>0</v>
      </c>
      <c r="O19" s="183">
        <f t="shared" ref="O19" si="103">O18*1936.27</f>
        <v>0</v>
      </c>
      <c r="P19" s="184">
        <f t="shared" ref="P19" si="104">P18*1936.27</f>
        <v>0</v>
      </c>
      <c r="Q19" s="184">
        <f t="shared" ref="Q19" si="105">Q18*1936.27</f>
        <v>0</v>
      </c>
      <c r="R19" s="184">
        <f t="shared" ref="R19" si="106">R18*1936.27</f>
        <v>0</v>
      </c>
      <c r="S19" s="184">
        <f t="shared" ref="S19:T19" si="107">S18*1936.27</f>
        <v>0</v>
      </c>
      <c r="T19" s="184">
        <f t="shared" si="107"/>
        <v>0</v>
      </c>
      <c r="U19" s="184">
        <f t="shared" ref="U19:V19" si="108">U18*1936.27</f>
        <v>0</v>
      </c>
      <c r="V19" s="184">
        <f t="shared" si="108"/>
        <v>0</v>
      </c>
      <c r="W19" s="104"/>
    </row>
    <row r="20" spans="1:23" s="47" customFormat="1" ht="12.75" customHeight="1" x14ac:dyDescent="0.2">
      <c r="A20" s="104">
        <f>IF(Foglio2!$J$7=1,TRUNC(Base!V20,0),TRUNC(Base!U20,0))</f>
        <v>0</v>
      </c>
      <c r="B20" s="245">
        <f t="shared" si="6"/>
        <v>33008</v>
      </c>
      <c r="C20" s="501"/>
      <c r="D20" s="501"/>
      <c r="E20" s="53" t="s">
        <v>3</v>
      </c>
      <c r="F20" s="54">
        <f>IF(Foglio2!$J$3=Foglio2!$E$3,Ausiliari_Coll.Scol.!D20,IF(Foglio2!$J$3=Foglio2!$E$4,Collab._Tecnici!D20,IF(Foglio2!$J$3=Foglio2!$E$5,Assistenti_Tecnici!D20,IF(Foglio2!$J$3=Foglio2!$E$6,Assistenti_Amm.vo!D20,IF(Foglio2!$J$3=Foglio2!$E$7,Resp_Coord_Amm.vo!D20,IF(Foglio2!$J$3=Foglio2!$E$8,Direttore_Amm.vo!D20,IF(Foglio2!$J$3=Foglio2!$E$9,Doc_mat_elem.re!D20,IF(Foglio2!$J$3=Foglio2!$E$10,Doc_dipl_scuola_sec.!D20,IF(Foglio2!$J$3=Foglio2!$E$11,Doc_scuola_media!D20,IF(Foglio2!$J$3=Foglio2!$E$12,Doc_laureati_scuola_sec.!D20,IF(Foglio2!$J$3=Foglio2!$E$13,Direttivi_capi_ist.!D20,0)))))))))))</f>
        <v>0</v>
      </c>
      <c r="G20" s="248">
        <f>IF(Foglio2!$J$3=Foglio2!$E$3,Ausiliari_Coll.Scol.!E20,IF(Foglio2!$J$3=Foglio2!$E$4,Collab._Tecnici!E20,IF(Foglio2!$J$3=Foglio2!$E$5,Assistenti_Tecnici!E20,IF(Foglio2!$J$3=Foglio2!$E$6,Assistenti_Amm.vo!E20,IF(Foglio2!$J$3=Foglio2!$E$7,Resp_Coord_Amm.vo!E20,IF(Foglio2!$J$3=Foglio2!$E$8,Direttore_Amm.vo!E20,IF(Foglio2!$J$3=Foglio2!$E$9,Doc_mat_elem.re!E20,IF(Foglio2!$J$3=Foglio2!$E$10,Doc_dipl_scuola_sec.!E20,IF(Foglio2!$J$3=Foglio2!$E$11,Doc_scuola_media!E20,IF(Foglio2!$J$3=Foglio2!$E$12,Doc_laureati_scuola_sec.!E20,IF(Foglio2!$J$3=Foglio2!$E$13,Direttivi_capi_ist.!E20,0)))))))))))</f>
        <v>0</v>
      </c>
      <c r="H20" s="248">
        <f>IF(Foglio2!$J$3=Foglio2!$E$3,Ausiliari_Coll.Scol.!F20,IF(Foglio2!$J$3=Foglio2!$E$4,Collab._Tecnici!F20,IF(Foglio2!$J$3=Foglio2!$E$5,Assistenti_Tecnici!F20,IF(Foglio2!$J$3=Foglio2!$E$6,Assistenti_Amm.vo!F20,IF(Foglio2!$J$3=Foglio2!$E$7,Resp_Coord_Amm.vo!F20,IF(Foglio2!$J$3=Foglio2!$E$8,Direttore_Amm.vo!F20,IF(Foglio2!$J$3=Foglio2!$E$9,Doc_mat_elem.re!F20,IF(Foglio2!$J$3=Foglio2!$E$10,Doc_dipl_scuola_sec.!F20,IF(Foglio2!$J$3=Foglio2!$E$11,Doc_scuola_media!F20,IF(Foglio2!$J$3=Foglio2!$E$12,Doc_laureati_scuola_sec.!F20,IF(Foglio2!$J$3=Foglio2!$E$13,Direttivi_capi_ist.!F20,0)))))))))))</f>
        <v>0</v>
      </c>
      <c r="I20" s="248">
        <f>IF(Foglio2!$J$3=Foglio2!$E$3,Ausiliari_Coll.Scol.!G20,IF(Foglio2!$J$3=Foglio2!$E$4,Collab._Tecnici!G20,IF(Foglio2!$J$3=Foglio2!$E$5,Assistenti_Tecnici!G20,IF(Foglio2!$J$3=Foglio2!$E$6,Assistenti_Amm.vo!G20,IF(Foglio2!$J$3=Foglio2!$E$7,Resp_Coord_Amm.vo!G20,IF(Foglio2!$J$3=Foglio2!$E$8,Direttore_Amm.vo!G20,IF(Foglio2!$J$3=Foglio2!$E$9,Doc_mat_elem.re!G20,IF(Foglio2!$J$3=Foglio2!$E$10,Doc_dipl_scuola_sec.!G20,IF(Foglio2!$J$3=Foglio2!$E$11,Doc_scuola_media!G20,IF(Foglio2!$J$3=Foglio2!$E$12,Doc_laureati_scuola_sec.!G20,IF(Foglio2!$J$3=Foglio2!$E$13,Direttivi_capi_ist.!G20,0)))))))))))</f>
        <v>0</v>
      </c>
      <c r="J20" s="248">
        <f>IF(Foglio2!$J$3=Foglio2!$E$3,Ausiliari_Coll.Scol.!H20,IF(Foglio2!$J$3=Foglio2!$E$4,Collab._Tecnici!H20,IF(Foglio2!$J$3=Foglio2!$E$5,Assistenti_Tecnici!H20,IF(Foglio2!$J$3=Foglio2!$E$6,Assistenti_Amm.vo!H20,IF(Foglio2!$J$3=Foglio2!$E$7,Resp_Coord_Amm.vo!H20,IF(Foglio2!$J$3=Foglio2!$E$8,Direttore_Amm.vo!H20,IF(Foglio2!$J$3=Foglio2!$E$9,Doc_mat_elem.re!H20,IF(Foglio2!$J$3=Foglio2!$E$10,Doc_dipl_scuola_sec.!H20,IF(Foglio2!$J$3=Foglio2!$E$11,Doc_scuola_media!H20,IF(Foglio2!$J$3=Foglio2!$E$12,Doc_laureati_scuola_sec.!H20,IF(Foglio2!$J$3=Foglio2!$E$13,Direttivi_capi_ist.!H20,0)))))))))))</f>
        <v>0</v>
      </c>
      <c r="K20" s="248">
        <f>IF(Foglio2!$J$3=Foglio2!$E$3,Ausiliari_Coll.Scol.!I20,IF(Foglio2!$J$3=Foglio2!$E$4,Collab._Tecnici!I20,IF(Foglio2!$J$3=Foglio2!$E$5,Assistenti_Tecnici!I20,IF(Foglio2!$J$3=Foglio2!$E$6,Assistenti_Amm.vo!I20,IF(Foglio2!$J$3=Foglio2!$E$7,Resp_Coord_Amm.vo!I20,IF(Foglio2!$J$3=Foglio2!$E$8,Direttore_Amm.vo!I20,IF(Foglio2!$J$3=Foglio2!$E$9,Doc_mat_elem.re!I20,IF(Foglio2!$J$3=Foglio2!$E$10,Doc_dipl_scuola_sec.!I20,IF(Foglio2!$J$3=Foglio2!$E$11,Doc_scuola_media!I20,IF(Foglio2!$J$3=Foglio2!$E$12,Doc_laureati_scuola_sec.!I20,IF(Foglio2!$J$3=Foglio2!$E$13,Direttivi_capi_ist.!I20,0)))))))))))</f>
        <v>0</v>
      </c>
      <c r="L20" s="248">
        <f>IF(Foglio2!$J$3=Foglio2!$E$3,Ausiliari_Coll.Scol.!J20,IF(Foglio2!$J$3=Foglio2!$E$4,Collab._Tecnici!J20,IF(Foglio2!$J$3=Foglio2!$E$5,Assistenti_Tecnici!J20,IF(Foglio2!$J$3=Foglio2!$E$6,Assistenti_Amm.vo!J20,IF(Foglio2!$J$3=Foglio2!$E$7,Resp_Coord_Amm.vo!J20,IF(Foglio2!$J$3=Foglio2!$E$8,Direttore_Amm.vo!J20,IF(Foglio2!$J$3=Foglio2!$E$9,Doc_mat_elem.re!J20,IF(Foglio2!$J$3=Foglio2!$E$10,Doc_dipl_scuola_sec.!J20,IF(Foglio2!$J$3=Foglio2!$E$11,Doc_scuola_media!J20,IF(Foglio2!$J$3=Foglio2!$E$12,Doc_laureati_scuola_sec.!J20,IF(Foglio2!$J$3=Foglio2!$E$13,Direttivi_capi_ist.!J20,0)))))))))))</f>
        <v>0</v>
      </c>
      <c r="M20" s="249">
        <f>IF(Foglio2!$J$3=Foglio2!$E$3,Ausiliari_Coll.Scol.!K20,IF(Foglio2!$J$3=Foglio2!$E$4,Collab._Tecnici!K20,IF(Foglio2!$J$3=Foglio2!$E$5,Assistenti_Tecnici!K20,IF(Foglio2!$J$3=Foglio2!$E$6,Assistenti_Amm.vo!K20,IF(Foglio2!$J$3=Foglio2!$E$7,Resp_Coord_Amm.vo!K20,IF(Foglio2!$J$3=Foglio2!$E$8,Direttore_Amm.vo!K20,IF(Foglio2!$J$3=Foglio2!$E$9,Doc_mat_elem.re!K20,IF(Foglio2!$J$3=Foglio2!$E$10,Doc_dipl_scuola_sec.!K20,IF(Foglio2!$J$3=Foglio2!$E$11,Doc_scuola_media!K20,IF(Foglio2!$J$3=Foglio2!$E$12,Doc_laureati_scuola_sec.!K20,IF(Foglio2!$J$3=Foglio2!$E$13,Direttivi_capi_ist.!K20,0)))))))))))</f>
        <v>0</v>
      </c>
      <c r="N20" s="250">
        <f>IF(Foglio2!$J$3=Foglio2!$E$3,Ausiliari_Coll.Scol.!L20,IF(Foglio2!$J$3=Foglio2!$E$4,Collab._Tecnici!L20,IF(Foglio2!$J$3=Foglio2!$E$5,Assistenti_Tecnici!L20,IF(Foglio2!$J$3=Foglio2!$E$6,Assistenti_Amm.vo!L20,IF(Foglio2!$J$3=Foglio2!$E$7,Resp_Coord_Amm.vo!L20,IF(Foglio2!$J$3=Foglio2!$E$8,Direttore_Amm.vo!L20,IF(Foglio2!$J$3=Foglio2!$E$9,Doc_mat_elem.re!L20,IF(Foglio2!$J$3=Foglio2!$E$10,Doc_dipl_scuola_sec.!L20,IF(Foglio2!$J$3=Foglio2!$E$11,Doc_scuola_media!L20,IF(Foglio2!$J$3=Foglio2!$E$12,Doc_laureati_scuola_sec.!L20,IF(Foglio2!$J$3=Foglio2!$E$13,Direttivi_capi_ist.!L20,0)))))))))))</f>
        <v>0</v>
      </c>
      <c r="O20" s="251">
        <f>IF(Foglio2!$J$3=Foglio2!$E$3,Ausiliari_Coll.Scol.!M20,IF(Foglio2!$J$3=Foglio2!$E$4,Collab._Tecnici!M20,IF(Foglio2!$J$3=Foglio2!$E$5,Assistenti_Tecnici!M20,IF(Foglio2!$J$3=Foglio2!$E$6,Assistenti_Amm.vo!M20,IF(Foglio2!$J$3=Foglio2!$E$7,Resp_Coord_Amm.vo!M20,IF(Foglio2!$J$3=Foglio2!$E$8,Direttore_Amm.vo!M20,IF(Foglio2!$J$3=Foglio2!$E$9,Doc_mat_elem.re!M20,IF(Foglio2!$J$3=Foglio2!$E$10,Doc_dipl_scuola_sec.!M20,IF(Foglio2!$J$3=Foglio2!$E$11,Doc_scuola_media!M20,IF(Foglio2!$J$3=Foglio2!$E$12,Doc_laureati_scuola_sec.!M20,IF(Foglio2!$J$3=Foglio2!$E$13,Direttivi_capi_ist.!M20,0)))))))))))</f>
        <v>0</v>
      </c>
      <c r="P20" s="252">
        <f>IF(Foglio2!$J$3=Foglio2!$E$3,Ausiliari_Coll.Scol.!N20,IF(Foglio2!$J$3=Foglio2!$E$4,Collab._Tecnici!N20,IF(Foglio2!$J$3=Foglio2!$E$5,Assistenti_Tecnici!N20,IF(Foglio2!$J$3=Foglio2!$E$6,Assistenti_Amm.vo!N20,IF(Foglio2!$J$3=Foglio2!$E$7,Resp_Coord_Amm.vo!N20,IF(Foglio2!$J$3=Foglio2!$E$8,Direttore_Amm.vo!N20,IF(Foglio2!$J$3=Foglio2!$E$9,Doc_mat_elem.re!N20,IF(Foglio2!$J$3=Foglio2!$E$10,Doc_dipl_scuola_sec.!N20,IF(Foglio2!$J$3=Foglio2!$E$11,Doc_scuola_media!N20,IF(Foglio2!$J$3=Foglio2!$E$12,Doc_laureati_scuola_sec.!N20,IF(Foglio2!$J$3=Foglio2!$E$13,Direttivi_capi_ist.!N20,0)))))))))))</f>
        <v>0</v>
      </c>
      <c r="Q20" s="252">
        <f>IF(Foglio2!$J$3=Foglio2!$E$3,Ausiliari_Coll.Scol.!O20,IF(Foglio2!$J$3=Foglio2!$E$4,Collab._Tecnici!O20,IF(Foglio2!$J$3=Foglio2!$E$5,Assistenti_Tecnici!O20,IF(Foglio2!$J$3=Foglio2!$E$6,Assistenti_Amm.vo!O20,IF(Foglio2!$J$3=Foglio2!$E$7,Resp_Coord_Amm.vo!O20,IF(Foglio2!$J$3=Foglio2!$E$8,Direttore_Amm.vo!O20,IF(Foglio2!$J$3=Foglio2!$E$9,Doc_mat_elem.re!O20,IF(Foglio2!$J$3=Foglio2!$E$10,Doc_dipl_scuola_sec.!O20,IF(Foglio2!$J$3=Foglio2!$E$11,Doc_scuola_media!O20,IF(Foglio2!$J$3=Foglio2!$E$12,Doc_laureati_scuola_sec.!O20,IF(Foglio2!$J$3=Foglio2!$E$13,Direttivi_capi_ist.!O20,0)))))))))))</f>
        <v>0</v>
      </c>
      <c r="R20" s="252">
        <f>IF(Foglio2!$J$3=Foglio2!$E$3,Ausiliari_Coll.Scol.!P20,IF(Foglio2!$J$3=Foglio2!$E$4,Collab._Tecnici!P20,IF(Foglio2!$J$3=Foglio2!$E$5,Assistenti_Tecnici!P20,IF(Foglio2!$J$3=Foglio2!$E$6,Assistenti_Amm.vo!P20,IF(Foglio2!$J$3=Foglio2!$E$7,Resp_Coord_Amm.vo!P20,IF(Foglio2!$J$3=Foglio2!$E$8,Direttore_Amm.vo!P20,IF(Foglio2!$J$3=Foglio2!$E$9,Doc_mat_elem.re!P20,IF(Foglio2!$J$3=Foglio2!$E$10,Doc_dipl_scuola_sec.!P20,IF(Foglio2!$J$3=Foglio2!$E$11,Doc_scuola_media!P20,IF(Foglio2!$J$3=Foglio2!$E$12,Doc_laureati_scuola_sec.!P20,IF(Foglio2!$J$3=Foglio2!$E$13,Direttivi_capi_ist.!P20,0)))))))))))</f>
        <v>0</v>
      </c>
      <c r="S20" s="252">
        <f>IF(Foglio2!$J$3=Foglio2!$E$3,Ausiliari_Coll.Scol.!Q20,IF(Foglio2!$J$3=Foglio2!$E$4,Collab._Tecnici!Q20,IF(Foglio2!$J$3=Foglio2!$E$5,Assistenti_Tecnici!Q20,IF(Foglio2!$J$3=Foglio2!$E$6,Assistenti_Amm.vo!Q20,IF(Foglio2!$J$3=Foglio2!$E$7,Resp_Coord_Amm.vo!Q20,IF(Foglio2!$J$3=Foglio2!$E$8,Direttore_Amm.vo!Q20,IF(Foglio2!$J$3=Foglio2!$E$9,Doc_mat_elem.re!Q20,IF(Foglio2!$J$3=Foglio2!$E$10,Doc_dipl_scuola_sec.!Q20,IF(Foglio2!$J$3=Foglio2!$E$11,Doc_scuola_media!Q20,IF(Foglio2!$J$3=Foglio2!$E$12,Doc_laureati_scuola_sec.!Q20,IF(Foglio2!$J$3=Foglio2!$E$13,Direttivi_capi_ist.!Q20,0)))))))))))</f>
        <v>0</v>
      </c>
      <c r="T20" s="252">
        <f>IF(Foglio2!$J$3=Foglio2!$E$3,Ausiliari_Coll.Scol.!R20,IF(Foglio2!$J$3=Foglio2!$E$4,Collab._Tecnici!R20,IF(Foglio2!$J$3=Foglio2!$E$5,Assistenti_Tecnici!R20,IF(Foglio2!$J$3=Foglio2!$E$6,Assistenti_Amm.vo!R20,IF(Foglio2!$J$3=Foglio2!$E$7,Resp_Coord_Amm.vo!R20,IF(Foglio2!$J$3=Foglio2!$E$8,Direttore_Amm.vo!R20,IF(Foglio2!$J$3=Foglio2!$E$9,Doc_mat_elem.re!R20,IF(Foglio2!$J$3=Foglio2!$E$10,Doc_dipl_scuola_sec.!R20,IF(Foglio2!$J$3=Foglio2!$E$11,Doc_scuola_media!R20,IF(Foglio2!$J$3=Foglio2!$E$12,Doc_laureati_scuola_sec.!R20,IF(Foglio2!$J$3=Foglio2!$E$13,Direttivi_capi_ist.!R20,0)))))))))))</f>
        <v>0</v>
      </c>
      <c r="U20" s="252">
        <f t="shared" ref="U20" si="109">(P20)/12*0.8</f>
        <v>0</v>
      </c>
      <c r="V20" s="252">
        <f t="shared" ref="V20" si="110">(P20+R20)/12*0.8</f>
        <v>0</v>
      </c>
      <c r="W20" s="253" t="str">
        <f t="shared" ref="W20" si="111">"Fascia Da "&amp;F20&amp;" a "&amp;F21&amp;" Decorrenza "&amp;DAY(C20)&amp;"/"&amp;MONTH(C20)&amp;"/"&amp;YEAR(C20)</f>
        <v>Fascia Da 0 a 0 Decorrenza 0/1/1900</v>
      </c>
    </row>
    <row r="21" spans="1:23" s="47" customFormat="1" ht="7.5" customHeight="1" x14ac:dyDescent="0.2">
      <c r="A21" s="104"/>
      <c r="B21" s="245">
        <f t="shared" si="6"/>
        <v>33009</v>
      </c>
      <c r="C21" s="501"/>
      <c r="D21" s="501"/>
      <c r="E21" s="48" t="s">
        <v>4</v>
      </c>
      <c r="F21" s="49">
        <f>IF(Foglio2!$J$3=Foglio2!$E$3,Ausiliari_Coll.Scol.!D21,IF(Foglio2!$J$3=Foglio2!$E$4,Collab._Tecnici!D21,IF(Foglio2!$J$3=Foglio2!$E$5,Assistenti_Tecnici!D21,IF(Foglio2!$J$3=Foglio2!$E$6,Assistenti_Amm.vo!D21,IF(Foglio2!$J$3=Foglio2!$E$7,Resp_Coord_Amm.vo!D21,IF(Foglio2!$J$3=Foglio2!$E$8,Direttore_Amm.vo!D21,IF(Foglio2!$J$3=Foglio2!$E$9,Doc_mat_elem.re!D21,IF(Foglio2!$J$3=Foglio2!$E$10,Doc_dipl_scuola_sec.!D21,IF(Foglio2!$J$3=Foglio2!$E$11,Doc_scuola_media!D21,IF(Foglio2!$J$3=Foglio2!$E$12,Doc_laureati_scuola_sec.!D21,IF(Foglio2!$J$3=Foglio2!$E$13,Direttivi_capi_ist.!D21,0)))))))))))</f>
        <v>0</v>
      </c>
      <c r="G21" s="267">
        <f t="shared" ref="G21" si="112">G20*1936.27</f>
        <v>0</v>
      </c>
      <c r="H21" s="267">
        <f t="shared" ref="H21" si="113">H20*1936.27</f>
        <v>0</v>
      </c>
      <c r="I21" s="267">
        <f t="shared" ref="I21" si="114">I20*1936.27</f>
        <v>0</v>
      </c>
      <c r="J21" s="267">
        <f t="shared" ref="J21" si="115">J20*1936.27</f>
        <v>0</v>
      </c>
      <c r="K21" s="267">
        <f t="shared" ref="K21" si="116">K20*1936.27</f>
        <v>0</v>
      </c>
      <c r="L21" s="266">
        <f t="shared" ref="L21" si="117">L20*1936.27</f>
        <v>0</v>
      </c>
      <c r="M21" s="267">
        <f t="shared" ref="M21" si="118">M20*1936.27</f>
        <v>0</v>
      </c>
      <c r="N21" s="182">
        <f t="shared" ref="N21" si="119">N20*1936.27</f>
        <v>0</v>
      </c>
      <c r="O21" s="183">
        <f t="shared" ref="O21" si="120">O20*1936.27</f>
        <v>0</v>
      </c>
      <c r="P21" s="184">
        <f t="shared" ref="P21" si="121">P20*1936.27</f>
        <v>0</v>
      </c>
      <c r="Q21" s="184">
        <f t="shared" ref="Q21" si="122">Q20*1936.27</f>
        <v>0</v>
      </c>
      <c r="R21" s="184">
        <f t="shared" ref="R21" si="123">R20*1936.27</f>
        <v>0</v>
      </c>
      <c r="S21" s="184">
        <f t="shared" ref="S21:T21" si="124">S20*1936.27</f>
        <v>0</v>
      </c>
      <c r="T21" s="184">
        <f t="shared" si="124"/>
        <v>0</v>
      </c>
      <c r="U21" s="184">
        <f t="shared" ref="U21:V21" si="125">U20*1936.27</f>
        <v>0</v>
      </c>
      <c r="V21" s="184">
        <f t="shared" si="125"/>
        <v>0</v>
      </c>
      <c r="W21" s="104"/>
    </row>
    <row r="22" spans="1:23" s="47" customFormat="1" ht="12.75" customHeight="1" x14ac:dyDescent="0.2">
      <c r="A22" s="104">
        <f>IF(Foglio2!$J$7=1,TRUNC(Base!V22,0),TRUNC(Base!U22,0))</f>
        <v>0</v>
      </c>
      <c r="B22" s="245">
        <f t="shared" si="6"/>
        <v>33010</v>
      </c>
      <c r="C22" s="501"/>
      <c r="D22" s="501"/>
      <c r="E22" s="53" t="s">
        <v>3</v>
      </c>
      <c r="F22" s="54">
        <f>IF(Foglio2!$J$3=Foglio2!$E$3,Ausiliari_Coll.Scol.!D22,IF(Foglio2!$J$3=Foglio2!$E$4,Collab._Tecnici!D22,IF(Foglio2!$J$3=Foglio2!$E$5,Assistenti_Tecnici!D22,IF(Foglio2!$J$3=Foglio2!$E$6,Assistenti_Amm.vo!D22,IF(Foglio2!$J$3=Foglio2!$E$7,Resp_Coord_Amm.vo!D22,IF(Foglio2!$J$3=Foglio2!$E$8,Direttore_Amm.vo!D22,IF(Foglio2!$J$3=Foglio2!$E$9,Doc_mat_elem.re!D22,IF(Foglio2!$J$3=Foglio2!$E$10,Doc_dipl_scuola_sec.!D22,IF(Foglio2!$J$3=Foglio2!$E$11,Doc_scuola_media!D22,IF(Foglio2!$J$3=Foglio2!$E$12,Doc_laureati_scuola_sec.!D22,IF(Foglio2!$J$3=Foglio2!$E$13,Direttivi_capi_ist.!D22,0)))))))))))</f>
        <v>0</v>
      </c>
      <c r="G22" s="248">
        <f>IF(Foglio2!$J$3=Foglio2!$E$3,Ausiliari_Coll.Scol.!E22,IF(Foglio2!$J$3=Foglio2!$E$4,Collab._Tecnici!E22,IF(Foglio2!$J$3=Foglio2!$E$5,Assistenti_Tecnici!E22,IF(Foglio2!$J$3=Foglio2!$E$6,Assistenti_Amm.vo!E22,IF(Foglio2!$J$3=Foglio2!$E$7,Resp_Coord_Amm.vo!E22,IF(Foglio2!$J$3=Foglio2!$E$8,Direttore_Amm.vo!E22,IF(Foglio2!$J$3=Foglio2!$E$9,Doc_mat_elem.re!E22,IF(Foglio2!$J$3=Foglio2!$E$10,Doc_dipl_scuola_sec.!E22,IF(Foglio2!$J$3=Foglio2!$E$11,Doc_scuola_media!E22,IF(Foglio2!$J$3=Foglio2!$E$12,Doc_laureati_scuola_sec.!E22,IF(Foglio2!$J$3=Foglio2!$E$13,Direttivi_capi_ist.!E22,0)))))))))))</f>
        <v>0</v>
      </c>
      <c r="H22" s="248">
        <f>IF(Foglio2!$J$3=Foglio2!$E$3,Ausiliari_Coll.Scol.!F22,IF(Foglio2!$J$3=Foglio2!$E$4,Collab._Tecnici!F22,IF(Foglio2!$J$3=Foglio2!$E$5,Assistenti_Tecnici!F22,IF(Foglio2!$J$3=Foglio2!$E$6,Assistenti_Amm.vo!F22,IF(Foglio2!$J$3=Foglio2!$E$7,Resp_Coord_Amm.vo!F22,IF(Foglio2!$J$3=Foglio2!$E$8,Direttore_Amm.vo!F22,IF(Foglio2!$J$3=Foglio2!$E$9,Doc_mat_elem.re!F22,IF(Foglio2!$J$3=Foglio2!$E$10,Doc_dipl_scuola_sec.!F22,IF(Foglio2!$J$3=Foglio2!$E$11,Doc_scuola_media!F22,IF(Foglio2!$J$3=Foglio2!$E$12,Doc_laureati_scuola_sec.!F22,IF(Foglio2!$J$3=Foglio2!$E$13,Direttivi_capi_ist.!F22,0)))))))))))</f>
        <v>0</v>
      </c>
      <c r="I22" s="248">
        <f>IF(Foglio2!$J$3=Foglio2!$E$3,Ausiliari_Coll.Scol.!G22,IF(Foglio2!$J$3=Foglio2!$E$4,Collab._Tecnici!G22,IF(Foglio2!$J$3=Foglio2!$E$5,Assistenti_Tecnici!G22,IF(Foglio2!$J$3=Foglio2!$E$6,Assistenti_Amm.vo!G22,IF(Foglio2!$J$3=Foglio2!$E$7,Resp_Coord_Amm.vo!G22,IF(Foglio2!$J$3=Foglio2!$E$8,Direttore_Amm.vo!G22,IF(Foglio2!$J$3=Foglio2!$E$9,Doc_mat_elem.re!G22,IF(Foglio2!$J$3=Foglio2!$E$10,Doc_dipl_scuola_sec.!G22,IF(Foglio2!$J$3=Foglio2!$E$11,Doc_scuola_media!G22,IF(Foglio2!$J$3=Foglio2!$E$12,Doc_laureati_scuola_sec.!G22,IF(Foglio2!$J$3=Foglio2!$E$13,Direttivi_capi_ist.!G22,0)))))))))))</f>
        <v>0</v>
      </c>
      <c r="J22" s="248">
        <f>IF(Foglio2!$J$3=Foglio2!$E$3,Ausiliari_Coll.Scol.!H22,IF(Foglio2!$J$3=Foglio2!$E$4,Collab._Tecnici!H22,IF(Foglio2!$J$3=Foglio2!$E$5,Assistenti_Tecnici!H22,IF(Foglio2!$J$3=Foglio2!$E$6,Assistenti_Amm.vo!H22,IF(Foglio2!$J$3=Foglio2!$E$7,Resp_Coord_Amm.vo!H22,IF(Foglio2!$J$3=Foglio2!$E$8,Direttore_Amm.vo!H22,IF(Foglio2!$J$3=Foglio2!$E$9,Doc_mat_elem.re!H22,IF(Foglio2!$J$3=Foglio2!$E$10,Doc_dipl_scuola_sec.!H22,IF(Foglio2!$J$3=Foglio2!$E$11,Doc_scuola_media!H22,IF(Foglio2!$J$3=Foglio2!$E$12,Doc_laureati_scuola_sec.!H22,IF(Foglio2!$J$3=Foglio2!$E$13,Direttivi_capi_ist.!H22,0)))))))))))</f>
        <v>0</v>
      </c>
      <c r="K22" s="248">
        <f>IF(Foglio2!$J$3=Foglio2!$E$3,Ausiliari_Coll.Scol.!I22,IF(Foglio2!$J$3=Foglio2!$E$4,Collab._Tecnici!I22,IF(Foglio2!$J$3=Foglio2!$E$5,Assistenti_Tecnici!I22,IF(Foglio2!$J$3=Foglio2!$E$6,Assistenti_Amm.vo!I22,IF(Foglio2!$J$3=Foglio2!$E$7,Resp_Coord_Amm.vo!I22,IF(Foglio2!$J$3=Foglio2!$E$8,Direttore_Amm.vo!I22,IF(Foglio2!$J$3=Foglio2!$E$9,Doc_mat_elem.re!I22,IF(Foglio2!$J$3=Foglio2!$E$10,Doc_dipl_scuola_sec.!I22,IF(Foglio2!$J$3=Foglio2!$E$11,Doc_scuola_media!I22,IF(Foglio2!$J$3=Foglio2!$E$12,Doc_laureati_scuola_sec.!I22,IF(Foglio2!$J$3=Foglio2!$E$13,Direttivi_capi_ist.!I22,0)))))))))))</f>
        <v>0</v>
      </c>
      <c r="L22" s="248">
        <f>IF(Foglio2!$J$3=Foglio2!$E$3,Ausiliari_Coll.Scol.!J22,IF(Foglio2!$J$3=Foglio2!$E$4,Collab._Tecnici!J22,IF(Foglio2!$J$3=Foglio2!$E$5,Assistenti_Tecnici!J22,IF(Foglio2!$J$3=Foglio2!$E$6,Assistenti_Amm.vo!J22,IF(Foglio2!$J$3=Foglio2!$E$7,Resp_Coord_Amm.vo!J22,IF(Foglio2!$J$3=Foglio2!$E$8,Direttore_Amm.vo!J22,IF(Foglio2!$J$3=Foglio2!$E$9,Doc_mat_elem.re!J22,IF(Foglio2!$J$3=Foglio2!$E$10,Doc_dipl_scuola_sec.!J22,IF(Foglio2!$J$3=Foglio2!$E$11,Doc_scuola_media!J22,IF(Foglio2!$J$3=Foglio2!$E$12,Doc_laureati_scuola_sec.!J22,IF(Foglio2!$J$3=Foglio2!$E$13,Direttivi_capi_ist.!J22,0)))))))))))</f>
        <v>0</v>
      </c>
      <c r="M22" s="249">
        <f>IF(Foglio2!$J$3=Foglio2!$E$3,Ausiliari_Coll.Scol.!K22,IF(Foglio2!$J$3=Foglio2!$E$4,Collab._Tecnici!K22,IF(Foglio2!$J$3=Foglio2!$E$5,Assistenti_Tecnici!K22,IF(Foglio2!$J$3=Foglio2!$E$6,Assistenti_Amm.vo!K22,IF(Foglio2!$J$3=Foglio2!$E$7,Resp_Coord_Amm.vo!K22,IF(Foglio2!$J$3=Foglio2!$E$8,Direttore_Amm.vo!K22,IF(Foglio2!$J$3=Foglio2!$E$9,Doc_mat_elem.re!K22,IF(Foglio2!$J$3=Foglio2!$E$10,Doc_dipl_scuola_sec.!K22,IF(Foglio2!$J$3=Foglio2!$E$11,Doc_scuola_media!K22,IF(Foglio2!$J$3=Foglio2!$E$12,Doc_laureati_scuola_sec.!K22,IF(Foglio2!$J$3=Foglio2!$E$13,Direttivi_capi_ist.!K22,0)))))))))))</f>
        <v>0</v>
      </c>
      <c r="N22" s="250">
        <f>IF(Foglio2!$J$3=Foglio2!$E$3,Ausiliari_Coll.Scol.!L22,IF(Foglio2!$J$3=Foglio2!$E$4,Collab._Tecnici!L22,IF(Foglio2!$J$3=Foglio2!$E$5,Assistenti_Tecnici!L22,IF(Foglio2!$J$3=Foglio2!$E$6,Assistenti_Amm.vo!L22,IF(Foglio2!$J$3=Foglio2!$E$7,Resp_Coord_Amm.vo!L22,IF(Foglio2!$J$3=Foglio2!$E$8,Direttore_Amm.vo!L22,IF(Foglio2!$J$3=Foglio2!$E$9,Doc_mat_elem.re!L22,IF(Foglio2!$J$3=Foglio2!$E$10,Doc_dipl_scuola_sec.!L22,IF(Foglio2!$J$3=Foglio2!$E$11,Doc_scuola_media!L22,IF(Foglio2!$J$3=Foglio2!$E$12,Doc_laureati_scuola_sec.!L22,IF(Foglio2!$J$3=Foglio2!$E$13,Direttivi_capi_ist.!L22,0)))))))))))</f>
        <v>0</v>
      </c>
      <c r="O22" s="251">
        <f>IF(Foglio2!$J$3=Foglio2!$E$3,Ausiliari_Coll.Scol.!M22,IF(Foglio2!$J$3=Foglio2!$E$4,Collab._Tecnici!M22,IF(Foglio2!$J$3=Foglio2!$E$5,Assistenti_Tecnici!M22,IF(Foglio2!$J$3=Foglio2!$E$6,Assistenti_Amm.vo!M22,IF(Foglio2!$J$3=Foglio2!$E$7,Resp_Coord_Amm.vo!M22,IF(Foglio2!$J$3=Foglio2!$E$8,Direttore_Amm.vo!M22,IF(Foglio2!$J$3=Foglio2!$E$9,Doc_mat_elem.re!M22,IF(Foglio2!$J$3=Foglio2!$E$10,Doc_dipl_scuola_sec.!M22,IF(Foglio2!$J$3=Foglio2!$E$11,Doc_scuola_media!M22,IF(Foglio2!$J$3=Foglio2!$E$12,Doc_laureati_scuola_sec.!M22,IF(Foglio2!$J$3=Foglio2!$E$13,Direttivi_capi_ist.!M22,0)))))))))))</f>
        <v>0</v>
      </c>
      <c r="P22" s="252">
        <f>IF(Foglio2!$J$3=Foglio2!$E$3,Ausiliari_Coll.Scol.!N22,IF(Foglio2!$J$3=Foglio2!$E$4,Collab._Tecnici!N22,IF(Foglio2!$J$3=Foglio2!$E$5,Assistenti_Tecnici!N22,IF(Foglio2!$J$3=Foglio2!$E$6,Assistenti_Amm.vo!N22,IF(Foglio2!$J$3=Foglio2!$E$7,Resp_Coord_Amm.vo!N22,IF(Foglio2!$J$3=Foglio2!$E$8,Direttore_Amm.vo!N22,IF(Foglio2!$J$3=Foglio2!$E$9,Doc_mat_elem.re!N22,IF(Foglio2!$J$3=Foglio2!$E$10,Doc_dipl_scuola_sec.!N22,IF(Foglio2!$J$3=Foglio2!$E$11,Doc_scuola_media!N22,IF(Foglio2!$J$3=Foglio2!$E$12,Doc_laureati_scuola_sec.!N22,IF(Foglio2!$J$3=Foglio2!$E$13,Direttivi_capi_ist.!N22,0)))))))))))</f>
        <v>0</v>
      </c>
      <c r="Q22" s="252">
        <f>IF(Foglio2!$J$3=Foglio2!$E$3,Ausiliari_Coll.Scol.!O22,IF(Foglio2!$J$3=Foglio2!$E$4,Collab._Tecnici!O22,IF(Foglio2!$J$3=Foglio2!$E$5,Assistenti_Tecnici!O22,IF(Foglio2!$J$3=Foglio2!$E$6,Assistenti_Amm.vo!O22,IF(Foglio2!$J$3=Foglio2!$E$7,Resp_Coord_Amm.vo!O22,IF(Foglio2!$J$3=Foglio2!$E$8,Direttore_Amm.vo!O22,IF(Foglio2!$J$3=Foglio2!$E$9,Doc_mat_elem.re!O22,IF(Foglio2!$J$3=Foglio2!$E$10,Doc_dipl_scuola_sec.!O22,IF(Foglio2!$J$3=Foglio2!$E$11,Doc_scuola_media!O22,IF(Foglio2!$J$3=Foglio2!$E$12,Doc_laureati_scuola_sec.!O22,IF(Foglio2!$J$3=Foglio2!$E$13,Direttivi_capi_ist.!O22,0)))))))))))</f>
        <v>0</v>
      </c>
      <c r="R22" s="252">
        <f>IF(Foglio2!$J$3=Foglio2!$E$3,Ausiliari_Coll.Scol.!P22,IF(Foglio2!$J$3=Foglio2!$E$4,Collab._Tecnici!P22,IF(Foglio2!$J$3=Foglio2!$E$5,Assistenti_Tecnici!P22,IF(Foglio2!$J$3=Foglio2!$E$6,Assistenti_Amm.vo!P22,IF(Foglio2!$J$3=Foglio2!$E$7,Resp_Coord_Amm.vo!P22,IF(Foglio2!$J$3=Foglio2!$E$8,Direttore_Amm.vo!P22,IF(Foglio2!$J$3=Foglio2!$E$9,Doc_mat_elem.re!P22,IF(Foglio2!$J$3=Foglio2!$E$10,Doc_dipl_scuola_sec.!P22,IF(Foglio2!$J$3=Foglio2!$E$11,Doc_scuola_media!P22,IF(Foglio2!$J$3=Foglio2!$E$12,Doc_laureati_scuola_sec.!P22,IF(Foglio2!$J$3=Foglio2!$E$13,Direttivi_capi_ist.!P22,0)))))))))))</f>
        <v>0</v>
      </c>
      <c r="S22" s="252">
        <f>IF(Foglio2!$J$3=Foglio2!$E$3,Ausiliari_Coll.Scol.!Q22,IF(Foglio2!$J$3=Foglio2!$E$4,Collab._Tecnici!Q22,IF(Foglio2!$J$3=Foglio2!$E$5,Assistenti_Tecnici!Q22,IF(Foglio2!$J$3=Foglio2!$E$6,Assistenti_Amm.vo!Q22,IF(Foglio2!$J$3=Foglio2!$E$7,Resp_Coord_Amm.vo!Q22,IF(Foglio2!$J$3=Foglio2!$E$8,Direttore_Amm.vo!Q22,IF(Foglio2!$J$3=Foglio2!$E$9,Doc_mat_elem.re!Q22,IF(Foglio2!$J$3=Foglio2!$E$10,Doc_dipl_scuola_sec.!Q22,IF(Foglio2!$J$3=Foglio2!$E$11,Doc_scuola_media!Q22,IF(Foglio2!$J$3=Foglio2!$E$12,Doc_laureati_scuola_sec.!Q22,IF(Foglio2!$J$3=Foglio2!$E$13,Direttivi_capi_ist.!Q22,0)))))))))))</f>
        <v>0</v>
      </c>
      <c r="T22" s="252">
        <f>IF(Foglio2!$J$3=Foglio2!$E$3,Ausiliari_Coll.Scol.!R22,IF(Foglio2!$J$3=Foglio2!$E$4,Collab._Tecnici!R22,IF(Foglio2!$J$3=Foglio2!$E$5,Assistenti_Tecnici!R22,IF(Foglio2!$J$3=Foglio2!$E$6,Assistenti_Amm.vo!R22,IF(Foglio2!$J$3=Foglio2!$E$7,Resp_Coord_Amm.vo!R22,IF(Foglio2!$J$3=Foglio2!$E$8,Direttore_Amm.vo!R22,IF(Foglio2!$J$3=Foglio2!$E$9,Doc_mat_elem.re!R22,IF(Foglio2!$J$3=Foglio2!$E$10,Doc_dipl_scuola_sec.!R22,IF(Foglio2!$J$3=Foglio2!$E$11,Doc_scuola_media!R22,IF(Foglio2!$J$3=Foglio2!$E$12,Doc_laureati_scuola_sec.!R22,IF(Foglio2!$J$3=Foglio2!$E$13,Direttivi_capi_ist.!R22,0)))))))))))</f>
        <v>0</v>
      </c>
      <c r="U22" s="252">
        <f t="shared" ref="U22" si="126">(P22)/12*0.8</f>
        <v>0</v>
      </c>
      <c r="V22" s="252">
        <f t="shared" ref="V22" si="127">(P22+R22)/12*0.8</f>
        <v>0</v>
      </c>
      <c r="W22" s="253" t="str">
        <f t="shared" ref="W22" si="128">"Fascia Da "&amp;F22&amp;" a "&amp;F23&amp;" Decorrenza "&amp;DAY(C22)&amp;"/"&amp;MONTH(C22)&amp;"/"&amp;YEAR(C22)</f>
        <v>Fascia Da 0 a 0 Decorrenza 0/1/1900</v>
      </c>
    </row>
    <row r="23" spans="1:23" s="47" customFormat="1" ht="7.5" customHeight="1" x14ac:dyDescent="0.2">
      <c r="A23" s="104"/>
      <c r="B23" s="245">
        <f t="shared" si="6"/>
        <v>33011</v>
      </c>
      <c r="C23" s="501"/>
      <c r="D23" s="501"/>
      <c r="E23" s="48" t="s">
        <v>4</v>
      </c>
      <c r="F23" s="49">
        <f>IF(Foglio2!$J$3=Foglio2!$E$3,Ausiliari_Coll.Scol.!D23,IF(Foglio2!$J$3=Foglio2!$E$4,Collab._Tecnici!D23,IF(Foglio2!$J$3=Foglio2!$E$5,Assistenti_Tecnici!D23,IF(Foglio2!$J$3=Foglio2!$E$6,Assistenti_Amm.vo!D23,IF(Foglio2!$J$3=Foglio2!$E$7,Resp_Coord_Amm.vo!D23,IF(Foglio2!$J$3=Foglio2!$E$8,Direttore_Amm.vo!D23,IF(Foglio2!$J$3=Foglio2!$E$9,Doc_mat_elem.re!D23,IF(Foglio2!$J$3=Foglio2!$E$10,Doc_dipl_scuola_sec.!D23,IF(Foglio2!$J$3=Foglio2!$E$11,Doc_scuola_media!D23,IF(Foglio2!$J$3=Foglio2!$E$12,Doc_laureati_scuola_sec.!D23,IF(Foglio2!$J$3=Foglio2!$E$13,Direttivi_capi_ist.!D23,0)))))))))))</f>
        <v>0</v>
      </c>
      <c r="G23" s="267">
        <f t="shared" ref="G23" si="129">G22*1936.27</f>
        <v>0</v>
      </c>
      <c r="H23" s="267">
        <f t="shared" ref="H23" si="130">H22*1936.27</f>
        <v>0</v>
      </c>
      <c r="I23" s="267">
        <f t="shared" ref="I23" si="131">I22*1936.27</f>
        <v>0</v>
      </c>
      <c r="J23" s="267">
        <f t="shared" ref="J23" si="132">J22*1936.27</f>
        <v>0</v>
      </c>
      <c r="K23" s="267">
        <f t="shared" ref="K23" si="133">K22*1936.27</f>
        <v>0</v>
      </c>
      <c r="L23" s="266">
        <f t="shared" ref="L23" si="134">L22*1936.27</f>
        <v>0</v>
      </c>
      <c r="M23" s="267">
        <f t="shared" ref="M23" si="135">M22*1936.27</f>
        <v>0</v>
      </c>
      <c r="N23" s="182">
        <f t="shared" ref="N23" si="136">N22*1936.27</f>
        <v>0</v>
      </c>
      <c r="O23" s="183">
        <f t="shared" ref="O23" si="137">O22*1936.27</f>
        <v>0</v>
      </c>
      <c r="P23" s="184">
        <f t="shared" ref="P23" si="138">P22*1936.27</f>
        <v>0</v>
      </c>
      <c r="Q23" s="184">
        <f t="shared" ref="Q23" si="139">Q22*1936.27</f>
        <v>0</v>
      </c>
      <c r="R23" s="184">
        <f t="shared" ref="R23" si="140">R22*1936.27</f>
        <v>0</v>
      </c>
      <c r="S23" s="184">
        <f t="shared" ref="S23:T23" si="141">S22*1936.27</f>
        <v>0</v>
      </c>
      <c r="T23" s="184">
        <f t="shared" si="141"/>
        <v>0</v>
      </c>
      <c r="U23" s="184">
        <f t="shared" ref="U23:V23" si="142">U22*1936.27</f>
        <v>0</v>
      </c>
      <c r="V23" s="184">
        <f t="shared" si="142"/>
        <v>0</v>
      </c>
      <c r="W23" s="104"/>
    </row>
    <row r="24" spans="1:23" s="47" customFormat="1" ht="12.75" customHeight="1" x14ac:dyDescent="0.2">
      <c r="A24" s="104">
        <f>IF(Foglio2!$J$7=1,TRUNC(Base!V24,0),TRUNC(Base!U24,0))</f>
        <v>0</v>
      </c>
      <c r="B24" s="245">
        <f t="shared" si="6"/>
        <v>33012</v>
      </c>
      <c r="C24" s="501"/>
      <c r="D24" s="501"/>
      <c r="E24" s="53" t="s">
        <v>3</v>
      </c>
      <c r="F24" s="54">
        <f>IF(Foglio2!$J$3=Foglio2!$E$3,Ausiliari_Coll.Scol.!D24,IF(Foglio2!$J$3=Foglio2!$E$4,Collab._Tecnici!D24,IF(Foglio2!$J$3=Foglio2!$E$5,Assistenti_Tecnici!D24,IF(Foglio2!$J$3=Foglio2!$E$6,Assistenti_Amm.vo!D24,IF(Foglio2!$J$3=Foglio2!$E$7,Resp_Coord_Amm.vo!D24,IF(Foglio2!$J$3=Foglio2!$E$8,Direttore_Amm.vo!D24,IF(Foglio2!$J$3=Foglio2!$E$9,Doc_mat_elem.re!D24,IF(Foglio2!$J$3=Foglio2!$E$10,Doc_dipl_scuola_sec.!D24,IF(Foglio2!$J$3=Foglio2!$E$11,Doc_scuola_media!D24,IF(Foglio2!$J$3=Foglio2!$E$12,Doc_laureati_scuola_sec.!D24,IF(Foglio2!$J$3=Foglio2!$E$13,Direttivi_capi_ist.!D24,0)))))))))))</f>
        <v>0</v>
      </c>
      <c r="G24" s="248">
        <f>IF(Foglio2!$J$3=Foglio2!$E$3,Ausiliari_Coll.Scol.!E24,IF(Foglio2!$J$3=Foglio2!$E$4,Collab._Tecnici!E24,IF(Foglio2!$J$3=Foglio2!$E$5,Assistenti_Tecnici!E24,IF(Foglio2!$J$3=Foglio2!$E$6,Assistenti_Amm.vo!E24,IF(Foglio2!$J$3=Foglio2!$E$7,Resp_Coord_Amm.vo!E24,IF(Foglio2!$J$3=Foglio2!$E$8,Direttore_Amm.vo!E24,IF(Foglio2!$J$3=Foglio2!$E$9,Doc_mat_elem.re!E24,IF(Foglio2!$J$3=Foglio2!$E$10,Doc_dipl_scuola_sec.!E24,IF(Foglio2!$J$3=Foglio2!$E$11,Doc_scuola_media!E24,IF(Foglio2!$J$3=Foglio2!$E$12,Doc_laureati_scuola_sec.!E24,IF(Foglio2!$J$3=Foglio2!$E$13,Direttivi_capi_ist.!E24,0)))))))))))</f>
        <v>0</v>
      </c>
      <c r="H24" s="248">
        <f>IF(Foglio2!$J$3=Foglio2!$E$3,Ausiliari_Coll.Scol.!F24,IF(Foglio2!$J$3=Foglio2!$E$4,Collab._Tecnici!F24,IF(Foglio2!$J$3=Foglio2!$E$5,Assistenti_Tecnici!F24,IF(Foglio2!$J$3=Foglio2!$E$6,Assistenti_Amm.vo!F24,IF(Foglio2!$J$3=Foglio2!$E$7,Resp_Coord_Amm.vo!F24,IF(Foglio2!$J$3=Foglio2!$E$8,Direttore_Amm.vo!F24,IF(Foglio2!$J$3=Foglio2!$E$9,Doc_mat_elem.re!F24,IF(Foglio2!$J$3=Foglio2!$E$10,Doc_dipl_scuola_sec.!F24,IF(Foglio2!$J$3=Foglio2!$E$11,Doc_scuola_media!F24,IF(Foglio2!$J$3=Foglio2!$E$12,Doc_laureati_scuola_sec.!F24,IF(Foglio2!$J$3=Foglio2!$E$13,Direttivi_capi_ist.!F24,0)))))))))))</f>
        <v>0</v>
      </c>
      <c r="I24" s="248">
        <f>IF(Foglio2!$J$3=Foglio2!$E$3,Ausiliari_Coll.Scol.!G24,IF(Foglio2!$J$3=Foglio2!$E$4,Collab._Tecnici!G24,IF(Foglio2!$J$3=Foglio2!$E$5,Assistenti_Tecnici!G24,IF(Foglio2!$J$3=Foglio2!$E$6,Assistenti_Amm.vo!G24,IF(Foglio2!$J$3=Foglio2!$E$7,Resp_Coord_Amm.vo!G24,IF(Foglio2!$J$3=Foglio2!$E$8,Direttore_Amm.vo!G24,IF(Foglio2!$J$3=Foglio2!$E$9,Doc_mat_elem.re!G24,IF(Foglio2!$J$3=Foglio2!$E$10,Doc_dipl_scuola_sec.!G24,IF(Foglio2!$J$3=Foglio2!$E$11,Doc_scuola_media!G24,IF(Foglio2!$J$3=Foglio2!$E$12,Doc_laureati_scuola_sec.!G24,IF(Foglio2!$J$3=Foglio2!$E$13,Direttivi_capi_ist.!G24,0)))))))))))</f>
        <v>0</v>
      </c>
      <c r="J24" s="248">
        <f>IF(Foglio2!$J$3=Foglio2!$E$3,Ausiliari_Coll.Scol.!H24,IF(Foglio2!$J$3=Foglio2!$E$4,Collab._Tecnici!H24,IF(Foglio2!$J$3=Foglio2!$E$5,Assistenti_Tecnici!H24,IF(Foglio2!$J$3=Foglio2!$E$6,Assistenti_Amm.vo!H24,IF(Foglio2!$J$3=Foglio2!$E$7,Resp_Coord_Amm.vo!H24,IF(Foglio2!$J$3=Foglio2!$E$8,Direttore_Amm.vo!H24,IF(Foglio2!$J$3=Foglio2!$E$9,Doc_mat_elem.re!H24,IF(Foglio2!$J$3=Foglio2!$E$10,Doc_dipl_scuola_sec.!H24,IF(Foglio2!$J$3=Foglio2!$E$11,Doc_scuola_media!H24,IF(Foglio2!$J$3=Foglio2!$E$12,Doc_laureati_scuola_sec.!H24,IF(Foglio2!$J$3=Foglio2!$E$13,Direttivi_capi_ist.!H24,0)))))))))))</f>
        <v>0</v>
      </c>
      <c r="K24" s="248">
        <f>IF(Foglio2!$J$3=Foglio2!$E$3,Ausiliari_Coll.Scol.!I24,IF(Foglio2!$J$3=Foglio2!$E$4,Collab._Tecnici!I24,IF(Foglio2!$J$3=Foglio2!$E$5,Assistenti_Tecnici!I24,IF(Foglio2!$J$3=Foglio2!$E$6,Assistenti_Amm.vo!I24,IF(Foglio2!$J$3=Foglio2!$E$7,Resp_Coord_Amm.vo!I24,IF(Foglio2!$J$3=Foglio2!$E$8,Direttore_Amm.vo!I24,IF(Foglio2!$J$3=Foglio2!$E$9,Doc_mat_elem.re!I24,IF(Foglio2!$J$3=Foglio2!$E$10,Doc_dipl_scuola_sec.!I24,IF(Foglio2!$J$3=Foglio2!$E$11,Doc_scuola_media!I24,IF(Foglio2!$J$3=Foglio2!$E$12,Doc_laureati_scuola_sec.!I24,IF(Foglio2!$J$3=Foglio2!$E$13,Direttivi_capi_ist.!I24,0)))))))))))</f>
        <v>0</v>
      </c>
      <c r="L24" s="248">
        <f>IF(Foglio2!$J$3=Foglio2!$E$3,Ausiliari_Coll.Scol.!J24,IF(Foglio2!$J$3=Foglio2!$E$4,Collab._Tecnici!J24,IF(Foglio2!$J$3=Foglio2!$E$5,Assistenti_Tecnici!J24,IF(Foglio2!$J$3=Foglio2!$E$6,Assistenti_Amm.vo!J24,IF(Foglio2!$J$3=Foglio2!$E$7,Resp_Coord_Amm.vo!J24,IF(Foglio2!$J$3=Foglio2!$E$8,Direttore_Amm.vo!J24,IF(Foglio2!$J$3=Foglio2!$E$9,Doc_mat_elem.re!J24,IF(Foglio2!$J$3=Foglio2!$E$10,Doc_dipl_scuola_sec.!J24,IF(Foglio2!$J$3=Foglio2!$E$11,Doc_scuola_media!J24,IF(Foglio2!$J$3=Foglio2!$E$12,Doc_laureati_scuola_sec.!J24,IF(Foglio2!$J$3=Foglio2!$E$13,Direttivi_capi_ist.!J24,0)))))))))))</f>
        <v>0</v>
      </c>
      <c r="M24" s="249">
        <f>IF(Foglio2!$J$3=Foglio2!$E$3,Ausiliari_Coll.Scol.!K24,IF(Foglio2!$J$3=Foglio2!$E$4,Collab._Tecnici!K24,IF(Foglio2!$J$3=Foglio2!$E$5,Assistenti_Tecnici!K24,IF(Foglio2!$J$3=Foglio2!$E$6,Assistenti_Amm.vo!K24,IF(Foglio2!$J$3=Foglio2!$E$7,Resp_Coord_Amm.vo!K24,IF(Foglio2!$J$3=Foglio2!$E$8,Direttore_Amm.vo!K24,IF(Foglio2!$J$3=Foglio2!$E$9,Doc_mat_elem.re!K24,IF(Foglio2!$J$3=Foglio2!$E$10,Doc_dipl_scuola_sec.!K24,IF(Foglio2!$J$3=Foglio2!$E$11,Doc_scuola_media!K24,IF(Foglio2!$J$3=Foglio2!$E$12,Doc_laureati_scuola_sec.!K24,IF(Foglio2!$J$3=Foglio2!$E$13,Direttivi_capi_ist.!K24,0)))))))))))</f>
        <v>0</v>
      </c>
      <c r="N24" s="250">
        <f>IF(Foglio2!$J$3=Foglio2!$E$3,Ausiliari_Coll.Scol.!L24,IF(Foglio2!$J$3=Foglio2!$E$4,Collab._Tecnici!L24,IF(Foglio2!$J$3=Foglio2!$E$5,Assistenti_Tecnici!L24,IF(Foglio2!$J$3=Foglio2!$E$6,Assistenti_Amm.vo!L24,IF(Foglio2!$J$3=Foglio2!$E$7,Resp_Coord_Amm.vo!L24,IF(Foglio2!$J$3=Foglio2!$E$8,Direttore_Amm.vo!L24,IF(Foglio2!$J$3=Foglio2!$E$9,Doc_mat_elem.re!L24,IF(Foglio2!$J$3=Foglio2!$E$10,Doc_dipl_scuola_sec.!L24,IF(Foglio2!$J$3=Foglio2!$E$11,Doc_scuola_media!L24,IF(Foglio2!$J$3=Foglio2!$E$12,Doc_laureati_scuola_sec.!L24,IF(Foglio2!$J$3=Foglio2!$E$13,Direttivi_capi_ist.!L24,0)))))))))))</f>
        <v>0</v>
      </c>
      <c r="O24" s="251">
        <f>IF(Foglio2!$J$3=Foglio2!$E$3,Ausiliari_Coll.Scol.!M24,IF(Foglio2!$J$3=Foglio2!$E$4,Collab._Tecnici!M24,IF(Foglio2!$J$3=Foglio2!$E$5,Assistenti_Tecnici!M24,IF(Foglio2!$J$3=Foglio2!$E$6,Assistenti_Amm.vo!M24,IF(Foglio2!$J$3=Foglio2!$E$7,Resp_Coord_Amm.vo!M24,IF(Foglio2!$J$3=Foglio2!$E$8,Direttore_Amm.vo!M24,IF(Foglio2!$J$3=Foglio2!$E$9,Doc_mat_elem.re!M24,IF(Foglio2!$J$3=Foglio2!$E$10,Doc_dipl_scuola_sec.!M24,IF(Foglio2!$J$3=Foglio2!$E$11,Doc_scuola_media!M24,IF(Foglio2!$J$3=Foglio2!$E$12,Doc_laureati_scuola_sec.!M24,IF(Foglio2!$J$3=Foglio2!$E$13,Direttivi_capi_ist.!M24,0)))))))))))</f>
        <v>0</v>
      </c>
      <c r="P24" s="252">
        <f>IF(Foglio2!$J$3=Foglio2!$E$3,Ausiliari_Coll.Scol.!N24,IF(Foglio2!$J$3=Foglio2!$E$4,Collab._Tecnici!N24,IF(Foglio2!$J$3=Foglio2!$E$5,Assistenti_Tecnici!N24,IF(Foglio2!$J$3=Foglio2!$E$6,Assistenti_Amm.vo!N24,IF(Foglio2!$J$3=Foglio2!$E$7,Resp_Coord_Amm.vo!N24,IF(Foglio2!$J$3=Foglio2!$E$8,Direttore_Amm.vo!N24,IF(Foglio2!$J$3=Foglio2!$E$9,Doc_mat_elem.re!N24,IF(Foglio2!$J$3=Foglio2!$E$10,Doc_dipl_scuola_sec.!N24,IF(Foglio2!$J$3=Foglio2!$E$11,Doc_scuola_media!N24,IF(Foglio2!$J$3=Foglio2!$E$12,Doc_laureati_scuola_sec.!N24,IF(Foglio2!$J$3=Foglio2!$E$13,Direttivi_capi_ist.!N24,0)))))))))))</f>
        <v>0</v>
      </c>
      <c r="Q24" s="252">
        <f>IF(Foglio2!$J$3=Foglio2!$E$3,Ausiliari_Coll.Scol.!O24,IF(Foglio2!$J$3=Foglio2!$E$4,Collab._Tecnici!O24,IF(Foglio2!$J$3=Foglio2!$E$5,Assistenti_Tecnici!O24,IF(Foglio2!$J$3=Foglio2!$E$6,Assistenti_Amm.vo!O24,IF(Foglio2!$J$3=Foglio2!$E$7,Resp_Coord_Amm.vo!O24,IF(Foglio2!$J$3=Foglio2!$E$8,Direttore_Amm.vo!O24,IF(Foglio2!$J$3=Foglio2!$E$9,Doc_mat_elem.re!O24,IF(Foglio2!$J$3=Foglio2!$E$10,Doc_dipl_scuola_sec.!O24,IF(Foglio2!$J$3=Foglio2!$E$11,Doc_scuola_media!O24,IF(Foglio2!$J$3=Foglio2!$E$12,Doc_laureati_scuola_sec.!O24,IF(Foglio2!$J$3=Foglio2!$E$13,Direttivi_capi_ist.!O24,0)))))))))))</f>
        <v>0</v>
      </c>
      <c r="R24" s="252">
        <f>IF(Foglio2!$J$3=Foglio2!$E$3,Ausiliari_Coll.Scol.!P24,IF(Foglio2!$J$3=Foglio2!$E$4,Collab._Tecnici!P24,IF(Foglio2!$J$3=Foglio2!$E$5,Assistenti_Tecnici!P24,IF(Foglio2!$J$3=Foglio2!$E$6,Assistenti_Amm.vo!P24,IF(Foglio2!$J$3=Foglio2!$E$7,Resp_Coord_Amm.vo!P24,IF(Foglio2!$J$3=Foglio2!$E$8,Direttore_Amm.vo!P24,IF(Foglio2!$J$3=Foglio2!$E$9,Doc_mat_elem.re!P24,IF(Foglio2!$J$3=Foglio2!$E$10,Doc_dipl_scuola_sec.!P24,IF(Foglio2!$J$3=Foglio2!$E$11,Doc_scuola_media!P24,IF(Foglio2!$J$3=Foglio2!$E$12,Doc_laureati_scuola_sec.!P24,IF(Foglio2!$J$3=Foglio2!$E$13,Direttivi_capi_ist.!P24,0)))))))))))</f>
        <v>0</v>
      </c>
      <c r="S24" s="252">
        <f>IF(Foglio2!$J$3=Foglio2!$E$3,Ausiliari_Coll.Scol.!Q24,IF(Foglio2!$J$3=Foglio2!$E$4,Collab._Tecnici!Q24,IF(Foglio2!$J$3=Foglio2!$E$5,Assistenti_Tecnici!Q24,IF(Foglio2!$J$3=Foglio2!$E$6,Assistenti_Amm.vo!Q24,IF(Foglio2!$J$3=Foglio2!$E$7,Resp_Coord_Amm.vo!Q24,IF(Foglio2!$J$3=Foglio2!$E$8,Direttore_Amm.vo!Q24,IF(Foglio2!$J$3=Foglio2!$E$9,Doc_mat_elem.re!Q24,IF(Foglio2!$J$3=Foglio2!$E$10,Doc_dipl_scuola_sec.!Q24,IF(Foglio2!$J$3=Foglio2!$E$11,Doc_scuola_media!Q24,IF(Foglio2!$J$3=Foglio2!$E$12,Doc_laureati_scuola_sec.!Q24,IF(Foglio2!$J$3=Foglio2!$E$13,Direttivi_capi_ist.!Q24,0)))))))))))</f>
        <v>0</v>
      </c>
      <c r="T24" s="252">
        <f>IF(Foglio2!$J$3=Foglio2!$E$3,Ausiliari_Coll.Scol.!R24,IF(Foglio2!$J$3=Foglio2!$E$4,Collab._Tecnici!R24,IF(Foglio2!$J$3=Foglio2!$E$5,Assistenti_Tecnici!R24,IF(Foglio2!$J$3=Foglio2!$E$6,Assistenti_Amm.vo!R24,IF(Foglio2!$J$3=Foglio2!$E$7,Resp_Coord_Amm.vo!R24,IF(Foglio2!$J$3=Foglio2!$E$8,Direttore_Amm.vo!R24,IF(Foglio2!$J$3=Foglio2!$E$9,Doc_mat_elem.re!R24,IF(Foglio2!$J$3=Foglio2!$E$10,Doc_dipl_scuola_sec.!R24,IF(Foglio2!$J$3=Foglio2!$E$11,Doc_scuola_media!R24,IF(Foglio2!$J$3=Foglio2!$E$12,Doc_laureati_scuola_sec.!R24,IF(Foglio2!$J$3=Foglio2!$E$13,Direttivi_capi_ist.!R24,0)))))))))))</f>
        <v>0</v>
      </c>
      <c r="U24" s="252">
        <f t="shared" ref="U24" si="143">(P24)/12*0.8</f>
        <v>0</v>
      </c>
      <c r="V24" s="252">
        <f t="shared" ref="V24" si="144">(P24+R24)/12*0.8</f>
        <v>0</v>
      </c>
      <c r="W24" s="253" t="str">
        <f t="shared" ref="W24" si="145">"Fascia Da "&amp;F24&amp;" a "&amp;F25&amp;" Decorrenza "&amp;DAY(C24)&amp;"/"&amp;MONTH(C24)&amp;"/"&amp;YEAR(C24)</f>
        <v>Fascia Da 0 a 0 Decorrenza 0/1/1900</v>
      </c>
    </row>
    <row r="25" spans="1:23" s="47" customFormat="1" ht="8.25" customHeight="1" x14ac:dyDescent="0.2">
      <c r="A25" s="104"/>
      <c r="B25" s="245">
        <f t="shared" si="6"/>
        <v>33013</v>
      </c>
      <c r="C25" s="501"/>
      <c r="D25" s="501"/>
      <c r="E25" s="48" t="s">
        <v>4</v>
      </c>
      <c r="F25" s="49">
        <f>IF(Foglio2!$J$3=Foglio2!$E$3,Ausiliari_Coll.Scol.!D25,IF(Foglio2!$J$3=Foglio2!$E$4,Collab._Tecnici!D25,IF(Foglio2!$J$3=Foglio2!$E$5,Assistenti_Tecnici!D25,IF(Foglio2!$J$3=Foglio2!$E$6,Assistenti_Amm.vo!D25,IF(Foglio2!$J$3=Foglio2!$E$7,Resp_Coord_Amm.vo!D25,IF(Foglio2!$J$3=Foglio2!$E$8,Direttore_Amm.vo!D25,IF(Foglio2!$J$3=Foglio2!$E$9,Doc_mat_elem.re!D25,IF(Foglio2!$J$3=Foglio2!$E$10,Doc_dipl_scuola_sec.!D25,IF(Foglio2!$J$3=Foglio2!$E$11,Doc_scuola_media!D25,IF(Foglio2!$J$3=Foglio2!$E$12,Doc_laureati_scuola_sec.!D25,IF(Foglio2!$J$3=Foglio2!$E$13,Direttivi_capi_ist.!D25,0)))))))))))</f>
        <v>0</v>
      </c>
      <c r="G25" s="267">
        <f t="shared" ref="G25" si="146">G24*1936.27</f>
        <v>0</v>
      </c>
      <c r="H25" s="267">
        <f t="shared" ref="H25" si="147">H24*1936.27</f>
        <v>0</v>
      </c>
      <c r="I25" s="267">
        <f t="shared" ref="I25" si="148">I24*1936.27</f>
        <v>0</v>
      </c>
      <c r="J25" s="267">
        <f t="shared" ref="J25" si="149">J24*1936.27</f>
        <v>0</v>
      </c>
      <c r="K25" s="267">
        <f t="shared" ref="K25" si="150">K24*1936.27</f>
        <v>0</v>
      </c>
      <c r="L25" s="266">
        <f t="shared" ref="L25" si="151">L24*1936.27</f>
        <v>0</v>
      </c>
      <c r="M25" s="267">
        <f t="shared" ref="M25" si="152">M24*1936.27</f>
        <v>0</v>
      </c>
      <c r="N25" s="182">
        <f t="shared" ref="N25" si="153">N24*1936.27</f>
        <v>0</v>
      </c>
      <c r="O25" s="183">
        <f t="shared" ref="O25" si="154">O24*1936.27</f>
        <v>0</v>
      </c>
      <c r="P25" s="184">
        <f t="shared" ref="P25" si="155">P24*1936.27</f>
        <v>0</v>
      </c>
      <c r="Q25" s="184">
        <f t="shared" ref="Q25" si="156">Q24*1936.27</f>
        <v>0</v>
      </c>
      <c r="R25" s="184">
        <f t="shared" ref="R25" si="157">R24*1936.27</f>
        <v>0</v>
      </c>
      <c r="S25" s="184">
        <f t="shared" ref="S25:T25" si="158">S24*1936.27</f>
        <v>0</v>
      </c>
      <c r="T25" s="184">
        <f t="shared" si="158"/>
        <v>0</v>
      </c>
      <c r="U25" s="184">
        <f t="shared" ref="U25:V25" si="159">U24*1936.27</f>
        <v>0</v>
      </c>
      <c r="V25" s="184">
        <f t="shared" si="159"/>
        <v>0</v>
      </c>
      <c r="W25" s="104"/>
    </row>
    <row r="26" spans="1:23" s="47" customFormat="1" ht="12.75" customHeight="1" x14ac:dyDescent="0.2">
      <c r="A26" s="104">
        <f>IF(Foglio2!$J$7=1,TRUNC(Base!V26,0),TRUNC(Base!U26,0))</f>
        <v>0</v>
      </c>
      <c r="B26" s="245">
        <f t="shared" si="6"/>
        <v>33014</v>
      </c>
      <c r="C26" s="501"/>
      <c r="D26" s="501"/>
      <c r="E26" s="53" t="s">
        <v>3</v>
      </c>
      <c r="F26" s="54">
        <f>IF(Foglio2!$J$3=Foglio2!$E$3,Ausiliari_Coll.Scol.!D26,IF(Foglio2!$J$3=Foglio2!$E$4,Collab._Tecnici!D26,IF(Foglio2!$J$3=Foglio2!$E$5,Assistenti_Tecnici!D26,IF(Foglio2!$J$3=Foglio2!$E$6,Assistenti_Amm.vo!D26,IF(Foglio2!$J$3=Foglio2!$E$7,Resp_Coord_Amm.vo!D26,IF(Foglio2!$J$3=Foglio2!$E$8,Direttore_Amm.vo!D26,IF(Foglio2!$J$3=Foglio2!$E$9,Doc_mat_elem.re!D26,IF(Foglio2!$J$3=Foglio2!$E$10,Doc_dipl_scuola_sec.!D26,IF(Foglio2!$J$3=Foglio2!$E$11,Doc_scuola_media!D26,IF(Foglio2!$J$3=Foglio2!$E$12,Doc_laureati_scuola_sec.!D26,IF(Foglio2!$J$3=Foglio2!$E$13,Direttivi_capi_ist.!D26,0)))))))))))</f>
        <v>0</v>
      </c>
      <c r="G26" s="248">
        <f>IF(Foglio2!$J$3=Foglio2!$E$3,Ausiliari_Coll.Scol.!E26,IF(Foglio2!$J$3=Foglio2!$E$4,Collab._Tecnici!E26,IF(Foglio2!$J$3=Foglio2!$E$5,Assistenti_Tecnici!E26,IF(Foglio2!$J$3=Foglio2!$E$6,Assistenti_Amm.vo!E26,IF(Foglio2!$J$3=Foglio2!$E$7,Resp_Coord_Amm.vo!E26,IF(Foglio2!$J$3=Foglio2!$E$8,Direttore_Amm.vo!E26,IF(Foglio2!$J$3=Foglio2!$E$9,Doc_mat_elem.re!E26,IF(Foglio2!$J$3=Foglio2!$E$10,Doc_dipl_scuola_sec.!E26,IF(Foglio2!$J$3=Foglio2!$E$11,Doc_scuola_media!E26,IF(Foglio2!$J$3=Foglio2!$E$12,Doc_laureati_scuola_sec.!E26,IF(Foglio2!$J$3=Foglio2!$E$13,Direttivi_capi_ist.!E26,0)))))))))))</f>
        <v>0</v>
      </c>
      <c r="H26" s="248">
        <f>IF(Foglio2!$J$3=Foglio2!$E$3,Ausiliari_Coll.Scol.!F26,IF(Foglio2!$J$3=Foglio2!$E$4,Collab._Tecnici!F26,IF(Foglio2!$J$3=Foglio2!$E$5,Assistenti_Tecnici!F26,IF(Foglio2!$J$3=Foglio2!$E$6,Assistenti_Amm.vo!F26,IF(Foglio2!$J$3=Foglio2!$E$7,Resp_Coord_Amm.vo!F26,IF(Foglio2!$J$3=Foglio2!$E$8,Direttore_Amm.vo!F26,IF(Foglio2!$J$3=Foglio2!$E$9,Doc_mat_elem.re!F26,IF(Foglio2!$J$3=Foglio2!$E$10,Doc_dipl_scuola_sec.!F26,IF(Foglio2!$J$3=Foglio2!$E$11,Doc_scuola_media!F26,IF(Foglio2!$J$3=Foglio2!$E$12,Doc_laureati_scuola_sec.!F26,IF(Foglio2!$J$3=Foglio2!$E$13,Direttivi_capi_ist.!F26,0)))))))))))</f>
        <v>0</v>
      </c>
      <c r="I26" s="248">
        <f>IF(Foglio2!$J$3=Foglio2!$E$3,Ausiliari_Coll.Scol.!G26,IF(Foglio2!$J$3=Foglio2!$E$4,Collab._Tecnici!G26,IF(Foglio2!$J$3=Foglio2!$E$5,Assistenti_Tecnici!G26,IF(Foglio2!$J$3=Foglio2!$E$6,Assistenti_Amm.vo!G26,IF(Foglio2!$J$3=Foglio2!$E$7,Resp_Coord_Amm.vo!G26,IF(Foglio2!$J$3=Foglio2!$E$8,Direttore_Amm.vo!G26,IF(Foglio2!$J$3=Foglio2!$E$9,Doc_mat_elem.re!G26,IF(Foglio2!$J$3=Foglio2!$E$10,Doc_dipl_scuola_sec.!G26,IF(Foglio2!$J$3=Foglio2!$E$11,Doc_scuola_media!G26,IF(Foglio2!$J$3=Foglio2!$E$12,Doc_laureati_scuola_sec.!G26,IF(Foglio2!$J$3=Foglio2!$E$13,Direttivi_capi_ist.!G26,0)))))))))))</f>
        <v>0</v>
      </c>
      <c r="J26" s="248">
        <f>IF(Foglio2!$J$3=Foglio2!$E$3,Ausiliari_Coll.Scol.!H26,IF(Foglio2!$J$3=Foglio2!$E$4,Collab._Tecnici!H26,IF(Foglio2!$J$3=Foglio2!$E$5,Assistenti_Tecnici!H26,IF(Foglio2!$J$3=Foglio2!$E$6,Assistenti_Amm.vo!H26,IF(Foglio2!$J$3=Foglio2!$E$7,Resp_Coord_Amm.vo!H26,IF(Foglio2!$J$3=Foglio2!$E$8,Direttore_Amm.vo!H26,IF(Foglio2!$J$3=Foglio2!$E$9,Doc_mat_elem.re!H26,IF(Foglio2!$J$3=Foglio2!$E$10,Doc_dipl_scuola_sec.!H26,IF(Foglio2!$J$3=Foglio2!$E$11,Doc_scuola_media!H26,IF(Foglio2!$J$3=Foglio2!$E$12,Doc_laureati_scuola_sec.!H26,IF(Foglio2!$J$3=Foglio2!$E$13,Direttivi_capi_ist.!H26,0)))))))))))</f>
        <v>0</v>
      </c>
      <c r="K26" s="248">
        <f>IF(Foglio2!$J$3=Foglio2!$E$3,Ausiliari_Coll.Scol.!I26,IF(Foglio2!$J$3=Foglio2!$E$4,Collab._Tecnici!I26,IF(Foglio2!$J$3=Foglio2!$E$5,Assistenti_Tecnici!I26,IF(Foglio2!$J$3=Foglio2!$E$6,Assistenti_Amm.vo!I26,IF(Foglio2!$J$3=Foglio2!$E$7,Resp_Coord_Amm.vo!I26,IF(Foglio2!$J$3=Foglio2!$E$8,Direttore_Amm.vo!I26,IF(Foglio2!$J$3=Foglio2!$E$9,Doc_mat_elem.re!I26,IF(Foglio2!$J$3=Foglio2!$E$10,Doc_dipl_scuola_sec.!I26,IF(Foglio2!$J$3=Foglio2!$E$11,Doc_scuola_media!I26,IF(Foglio2!$J$3=Foglio2!$E$12,Doc_laureati_scuola_sec.!I26,IF(Foglio2!$J$3=Foglio2!$E$13,Direttivi_capi_ist.!I26,0)))))))))))</f>
        <v>0</v>
      </c>
      <c r="L26" s="248">
        <f>IF(Foglio2!$J$3=Foglio2!$E$3,Ausiliari_Coll.Scol.!J26,IF(Foglio2!$J$3=Foglio2!$E$4,Collab._Tecnici!J26,IF(Foglio2!$J$3=Foglio2!$E$5,Assistenti_Tecnici!J26,IF(Foglio2!$J$3=Foglio2!$E$6,Assistenti_Amm.vo!J26,IF(Foglio2!$J$3=Foglio2!$E$7,Resp_Coord_Amm.vo!J26,IF(Foglio2!$J$3=Foglio2!$E$8,Direttore_Amm.vo!J26,IF(Foglio2!$J$3=Foglio2!$E$9,Doc_mat_elem.re!J26,IF(Foglio2!$J$3=Foglio2!$E$10,Doc_dipl_scuola_sec.!J26,IF(Foglio2!$J$3=Foglio2!$E$11,Doc_scuola_media!J26,IF(Foglio2!$J$3=Foglio2!$E$12,Doc_laureati_scuola_sec.!J26,IF(Foglio2!$J$3=Foglio2!$E$13,Direttivi_capi_ist.!J26,0)))))))))))</f>
        <v>0</v>
      </c>
      <c r="M26" s="249">
        <f>IF(Foglio2!$J$3=Foglio2!$E$3,Ausiliari_Coll.Scol.!K26,IF(Foglio2!$J$3=Foglio2!$E$4,Collab._Tecnici!K26,IF(Foglio2!$J$3=Foglio2!$E$5,Assistenti_Tecnici!K26,IF(Foglio2!$J$3=Foglio2!$E$6,Assistenti_Amm.vo!K26,IF(Foglio2!$J$3=Foglio2!$E$7,Resp_Coord_Amm.vo!K26,IF(Foglio2!$J$3=Foglio2!$E$8,Direttore_Amm.vo!K26,IF(Foglio2!$J$3=Foglio2!$E$9,Doc_mat_elem.re!K26,IF(Foglio2!$J$3=Foglio2!$E$10,Doc_dipl_scuola_sec.!K26,IF(Foglio2!$J$3=Foglio2!$E$11,Doc_scuola_media!K26,IF(Foglio2!$J$3=Foglio2!$E$12,Doc_laureati_scuola_sec.!K26,IF(Foglio2!$J$3=Foglio2!$E$13,Direttivi_capi_ist.!K26,0)))))))))))</f>
        <v>0</v>
      </c>
      <c r="N26" s="250">
        <f>IF(Foglio2!$J$3=Foglio2!$E$3,Ausiliari_Coll.Scol.!L26,IF(Foglio2!$J$3=Foglio2!$E$4,Collab._Tecnici!L26,IF(Foglio2!$J$3=Foglio2!$E$5,Assistenti_Tecnici!L26,IF(Foglio2!$J$3=Foglio2!$E$6,Assistenti_Amm.vo!L26,IF(Foglio2!$J$3=Foglio2!$E$7,Resp_Coord_Amm.vo!L26,IF(Foglio2!$J$3=Foglio2!$E$8,Direttore_Amm.vo!L26,IF(Foglio2!$J$3=Foglio2!$E$9,Doc_mat_elem.re!L26,IF(Foglio2!$J$3=Foglio2!$E$10,Doc_dipl_scuola_sec.!L26,IF(Foglio2!$J$3=Foglio2!$E$11,Doc_scuola_media!L26,IF(Foglio2!$J$3=Foglio2!$E$12,Doc_laureati_scuola_sec.!L26,IF(Foglio2!$J$3=Foglio2!$E$13,Direttivi_capi_ist.!L26,0)))))))))))</f>
        <v>0</v>
      </c>
      <c r="O26" s="251">
        <f>IF(Foglio2!$J$3=Foglio2!$E$3,Ausiliari_Coll.Scol.!M26,IF(Foglio2!$J$3=Foglio2!$E$4,Collab._Tecnici!M26,IF(Foglio2!$J$3=Foglio2!$E$5,Assistenti_Tecnici!M26,IF(Foglio2!$J$3=Foglio2!$E$6,Assistenti_Amm.vo!M26,IF(Foglio2!$J$3=Foglio2!$E$7,Resp_Coord_Amm.vo!M26,IF(Foglio2!$J$3=Foglio2!$E$8,Direttore_Amm.vo!M26,IF(Foglio2!$J$3=Foglio2!$E$9,Doc_mat_elem.re!M26,IF(Foglio2!$J$3=Foglio2!$E$10,Doc_dipl_scuola_sec.!M26,IF(Foglio2!$J$3=Foglio2!$E$11,Doc_scuola_media!M26,IF(Foglio2!$J$3=Foglio2!$E$12,Doc_laureati_scuola_sec.!M26,IF(Foglio2!$J$3=Foglio2!$E$13,Direttivi_capi_ist.!M26,0)))))))))))</f>
        <v>0</v>
      </c>
      <c r="P26" s="252">
        <f>IF(Foglio2!$J$3=Foglio2!$E$3,Ausiliari_Coll.Scol.!N26,IF(Foglio2!$J$3=Foglio2!$E$4,Collab._Tecnici!N26,IF(Foglio2!$J$3=Foglio2!$E$5,Assistenti_Tecnici!N26,IF(Foglio2!$J$3=Foglio2!$E$6,Assistenti_Amm.vo!N26,IF(Foglio2!$J$3=Foglio2!$E$7,Resp_Coord_Amm.vo!N26,IF(Foglio2!$J$3=Foglio2!$E$8,Direttore_Amm.vo!N26,IF(Foglio2!$J$3=Foglio2!$E$9,Doc_mat_elem.re!N26,IF(Foglio2!$J$3=Foglio2!$E$10,Doc_dipl_scuola_sec.!N26,IF(Foglio2!$J$3=Foglio2!$E$11,Doc_scuola_media!N26,IF(Foglio2!$J$3=Foglio2!$E$12,Doc_laureati_scuola_sec.!N26,IF(Foglio2!$J$3=Foglio2!$E$13,Direttivi_capi_ist.!N26,0)))))))))))</f>
        <v>0</v>
      </c>
      <c r="Q26" s="252">
        <f>IF(Foglio2!$J$3=Foglio2!$E$3,Ausiliari_Coll.Scol.!O26,IF(Foglio2!$J$3=Foglio2!$E$4,Collab._Tecnici!O26,IF(Foglio2!$J$3=Foglio2!$E$5,Assistenti_Tecnici!O26,IF(Foglio2!$J$3=Foglio2!$E$6,Assistenti_Amm.vo!O26,IF(Foglio2!$J$3=Foglio2!$E$7,Resp_Coord_Amm.vo!O26,IF(Foglio2!$J$3=Foglio2!$E$8,Direttore_Amm.vo!O26,IF(Foglio2!$J$3=Foglio2!$E$9,Doc_mat_elem.re!O26,IF(Foglio2!$J$3=Foglio2!$E$10,Doc_dipl_scuola_sec.!O26,IF(Foglio2!$J$3=Foglio2!$E$11,Doc_scuola_media!O26,IF(Foglio2!$J$3=Foglio2!$E$12,Doc_laureati_scuola_sec.!O26,IF(Foglio2!$J$3=Foglio2!$E$13,Direttivi_capi_ist.!O26,0)))))))))))</f>
        <v>0</v>
      </c>
      <c r="R26" s="252">
        <f>IF(Foglio2!$J$3=Foglio2!$E$3,Ausiliari_Coll.Scol.!P26,IF(Foglio2!$J$3=Foglio2!$E$4,Collab._Tecnici!P26,IF(Foglio2!$J$3=Foglio2!$E$5,Assistenti_Tecnici!P26,IF(Foglio2!$J$3=Foglio2!$E$6,Assistenti_Amm.vo!P26,IF(Foglio2!$J$3=Foglio2!$E$7,Resp_Coord_Amm.vo!P26,IF(Foglio2!$J$3=Foglio2!$E$8,Direttore_Amm.vo!P26,IF(Foglio2!$J$3=Foglio2!$E$9,Doc_mat_elem.re!P26,IF(Foglio2!$J$3=Foglio2!$E$10,Doc_dipl_scuola_sec.!P26,IF(Foglio2!$J$3=Foglio2!$E$11,Doc_scuola_media!P26,IF(Foglio2!$J$3=Foglio2!$E$12,Doc_laureati_scuola_sec.!P26,IF(Foglio2!$J$3=Foglio2!$E$13,Direttivi_capi_ist.!P26,0)))))))))))</f>
        <v>0</v>
      </c>
      <c r="S26" s="252">
        <f>IF(Foglio2!$J$3=Foglio2!$E$3,Ausiliari_Coll.Scol.!Q26,IF(Foglio2!$J$3=Foglio2!$E$4,Collab._Tecnici!Q26,IF(Foglio2!$J$3=Foglio2!$E$5,Assistenti_Tecnici!Q26,IF(Foglio2!$J$3=Foglio2!$E$6,Assistenti_Amm.vo!Q26,IF(Foglio2!$J$3=Foglio2!$E$7,Resp_Coord_Amm.vo!Q26,IF(Foglio2!$J$3=Foglio2!$E$8,Direttore_Amm.vo!Q26,IF(Foglio2!$J$3=Foglio2!$E$9,Doc_mat_elem.re!Q26,IF(Foglio2!$J$3=Foglio2!$E$10,Doc_dipl_scuola_sec.!Q26,IF(Foglio2!$J$3=Foglio2!$E$11,Doc_scuola_media!Q26,IF(Foglio2!$J$3=Foglio2!$E$12,Doc_laureati_scuola_sec.!Q26,IF(Foglio2!$J$3=Foglio2!$E$13,Direttivi_capi_ist.!Q26,0)))))))))))</f>
        <v>0</v>
      </c>
      <c r="T26" s="252">
        <f>IF(Foglio2!$J$3=Foglio2!$E$3,Ausiliari_Coll.Scol.!R26,IF(Foglio2!$J$3=Foglio2!$E$4,Collab._Tecnici!R26,IF(Foglio2!$J$3=Foglio2!$E$5,Assistenti_Tecnici!R26,IF(Foglio2!$J$3=Foglio2!$E$6,Assistenti_Amm.vo!R26,IF(Foglio2!$J$3=Foglio2!$E$7,Resp_Coord_Amm.vo!R26,IF(Foglio2!$J$3=Foglio2!$E$8,Direttore_Amm.vo!R26,IF(Foglio2!$J$3=Foglio2!$E$9,Doc_mat_elem.re!R26,IF(Foglio2!$J$3=Foglio2!$E$10,Doc_dipl_scuola_sec.!R26,IF(Foglio2!$J$3=Foglio2!$E$11,Doc_scuola_media!R26,IF(Foglio2!$J$3=Foglio2!$E$12,Doc_laureati_scuola_sec.!R26,IF(Foglio2!$J$3=Foglio2!$E$13,Direttivi_capi_ist.!R26,0)))))))))))</f>
        <v>0</v>
      </c>
      <c r="U26" s="252">
        <f t="shared" ref="U26" si="160">(P26)/12*0.8</f>
        <v>0</v>
      </c>
      <c r="V26" s="252">
        <f t="shared" ref="V26" si="161">(P26+R26)/12*0.8</f>
        <v>0</v>
      </c>
      <c r="W26" s="253" t="str">
        <f t="shared" ref="W26" si="162">"Fascia Da "&amp;F26&amp;" a "&amp;F27&amp;" Decorrenza "&amp;DAY(C26)&amp;"/"&amp;MONTH(C26)&amp;"/"&amp;YEAR(C26)</f>
        <v>Fascia Da 0 a 0 Decorrenza 0/1/1900</v>
      </c>
    </row>
    <row r="27" spans="1:23" s="47" customFormat="1" ht="7.5" customHeight="1" x14ac:dyDescent="0.2">
      <c r="A27" s="104"/>
      <c r="B27" s="245">
        <f t="shared" si="6"/>
        <v>33015</v>
      </c>
      <c r="C27" s="501"/>
      <c r="D27" s="501"/>
      <c r="E27" s="48" t="s">
        <v>4</v>
      </c>
      <c r="F27" s="49">
        <f>IF(Foglio2!$J$3=Foglio2!$E$3,Ausiliari_Coll.Scol.!D27,IF(Foglio2!$J$3=Foglio2!$E$4,Collab._Tecnici!D27,IF(Foglio2!$J$3=Foglio2!$E$5,Assistenti_Tecnici!D27,IF(Foglio2!$J$3=Foglio2!$E$6,Assistenti_Amm.vo!D27,IF(Foglio2!$J$3=Foglio2!$E$7,Resp_Coord_Amm.vo!D27,IF(Foglio2!$J$3=Foglio2!$E$8,Direttore_Amm.vo!D27,IF(Foglio2!$J$3=Foglio2!$E$9,Doc_mat_elem.re!D27,IF(Foglio2!$J$3=Foglio2!$E$10,Doc_dipl_scuola_sec.!D27,IF(Foglio2!$J$3=Foglio2!$E$11,Doc_scuola_media!D27,IF(Foglio2!$J$3=Foglio2!$E$12,Doc_laureati_scuola_sec.!D27,IF(Foglio2!$J$3=Foglio2!$E$13,Direttivi_capi_ist.!D27,0)))))))))))</f>
        <v>0</v>
      </c>
      <c r="G27" s="267">
        <f t="shared" ref="G27" si="163">G26*1936.27</f>
        <v>0</v>
      </c>
      <c r="H27" s="267">
        <f t="shared" ref="H27" si="164">H26*1936.27</f>
        <v>0</v>
      </c>
      <c r="I27" s="267">
        <f t="shared" ref="I27" si="165">I26*1936.27</f>
        <v>0</v>
      </c>
      <c r="J27" s="267">
        <f t="shared" ref="J27" si="166">J26*1936.27</f>
        <v>0</v>
      </c>
      <c r="K27" s="267">
        <f t="shared" ref="K27" si="167">K26*1936.27</f>
        <v>0</v>
      </c>
      <c r="L27" s="266">
        <f t="shared" ref="L27" si="168">L26*1936.27</f>
        <v>0</v>
      </c>
      <c r="M27" s="267">
        <f t="shared" ref="M27" si="169">M26*1936.27</f>
        <v>0</v>
      </c>
      <c r="N27" s="182">
        <f t="shared" ref="N27" si="170">N26*1936.27</f>
        <v>0</v>
      </c>
      <c r="O27" s="183">
        <f t="shared" ref="O27" si="171">O26*1936.27</f>
        <v>0</v>
      </c>
      <c r="P27" s="184">
        <f t="shared" ref="P27" si="172">P26*1936.27</f>
        <v>0</v>
      </c>
      <c r="Q27" s="184">
        <f t="shared" ref="Q27" si="173">Q26*1936.27</f>
        <v>0</v>
      </c>
      <c r="R27" s="184">
        <f t="shared" ref="R27" si="174">R26*1936.27</f>
        <v>0</v>
      </c>
      <c r="S27" s="184">
        <f t="shared" ref="S27:T27" si="175">S26*1936.27</f>
        <v>0</v>
      </c>
      <c r="T27" s="184">
        <f t="shared" si="175"/>
        <v>0</v>
      </c>
      <c r="U27" s="184">
        <f t="shared" ref="U27:V27" si="176">U26*1936.27</f>
        <v>0</v>
      </c>
      <c r="V27" s="184">
        <f t="shared" si="176"/>
        <v>0</v>
      </c>
      <c r="W27" s="104"/>
    </row>
    <row r="28" spans="1:23" s="47" customFormat="1" ht="12.75" customHeight="1" x14ac:dyDescent="0.2">
      <c r="A28" s="104">
        <f>IF(Foglio2!$J$7=1,TRUNC(Base!V28,0),TRUNC(Base!U28,0))</f>
        <v>0</v>
      </c>
      <c r="B28" s="245">
        <f t="shared" si="6"/>
        <v>33016</v>
      </c>
      <c r="C28" s="501"/>
      <c r="D28" s="501"/>
      <c r="E28" s="53" t="s">
        <v>3</v>
      </c>
      <c r="F28" s="54">
        <f>IF(Foglio2!$J$3=Foglio2!$E$3,Ausiliari_Coll.Scol.!D28,IF(Foglio2!$J$3=Foglio2!$E$4,Collab._Tecnici!D28,IF(Foglio2!$J$3=Foglio2!$E$5,Assistenti_Tecnici!D28,IF(Foglio2!$J$3=Foglio2!$E$6,Assistenti_Amm.vo!D28,IF(Foglio2!$J$3=Foglio2!$E$7,Resp_Coord_Amm.vo!D28,IF(Foglio2!$J$3=Foglio2!$E$8,Direttore_Amm.vo!D28,IF(Foglio2!$J$3=Foglio2!$E$9,Doc_mat_elem.re!D28,IF(Foglio2!$J$3=Foglio2!$E$10,Doc_dipl_scuola_sec.!D28,IF(Foglio2!$J$3=Foglio2!$E$11,Doc_scuola_media!D28,IF(Foglio2!$J$3=Foglio2!$E$12,Doc_laureati_scuola_sec.!D28,IF(Foglio2!$J$3=Foglio2!$E$13,Direttivi_capi_ist.!D28,0)))))))))))</f>
        <v>0</v>
      </c>
      <c r="G28" s="248">
        <f>IF(Foglio2!$J$3=Foglio2!$E$3,Ausiliari_Coll.Scol.!E28,IF(Foglio2!$J$3=Foglio2!$E$4,Collab._Tecnici!E28,IF(Foglio2!$J$3=Foglio2!$E$5,Assistenti_Tecnici!E28,IF(Foglio2!$J$3=Foglio2!$E$6,Assistenti_Amm.vo!E28,IF(Foglio2!$J$3=Foglio2!$E$7,Resp_Coord_Amm.vo!E28,IF(Foglio2!$J$3=Foglio2!$E$8,Direttore_Amm.vo!E28,IF(Foglio2!$J$3=Foglio2!$E$9,Doc_mat_elem.re!E28,IF(Foglio2!$J$3=Foglio2!$E$10,Doc_dipl_scuola_sec.!E28,IF(Foglio2!$J$3=Foglio2!$E$11,Doc_scuola_media!E28,IF(Foglio2!$J$3=Foglio2!$E$12,Doc_laureati_scuola_sec.!E28,IF(Foglio2!$J$3=Foglio2!$E$13,Direttivi_capi_ist.!E28,0)))))))))))</f>
        <v>0</v>
      </c>
      <c r="H28" s="248">
        <f>IF(Foglio2!$J$3=Foglio2!$E$3,Ausiliari_Coll.Scol.!F28,IF(Foglio2!$J$3=Foglio2!$E$4,Collab._Tecnici!F28,IF(Foglio2!$J$3=Foglio2!$E$5,Assistenti_Tecnici!F28,IF(Foglio2!$J$3=Foglio2!$E$6,Assistenti_Amm.vo!F28,IF(Foglio2!$J$3=Foglio2!$E$7,Resp_Coord_Amm.vo!F28,IF(Foglio2!$J$3=Foglio2!$E$8,Direttore_Amm.vo!F28,IF(Foglio2!$J$3=Foglio2!$E$9,Doc_mat_elem.re!F28,IF(Foglio2!$J$3=Foglio2!$E$10,Doc_dipl_scuola_sec.!F28,IF(Foglio2!$J$3=Foglio2!$E$11,Doc_scuola_media!F28,IF(Foglio2!$J$3=Foglio2!$E$12,Doc_laureati_scuola_sec.!F28,IF(Foglio2!$J$3=Foglio2!$E$13,Direttivi_capi_ist.!F28,0)))))))))))</f>
        <v>0</v>
      </c>
      <c r="I28" s="248">
        <f>IF(Foglio2!$J$3=Foglio2!$E$3,Ausiliari_Coll.Scol.!G28,IF(Foglio2!$J$3=Foglio2!$E$4,Collab._Tecnici!G28,IF(Foglio2!$J$3=Foglio2!$E$5,Assistenti_Tecnici!G28,IF(Foglio2!$J$3=Foglio2!$E$6,Assistenti_Amm.vo!G28,IF(Foglio2!$J$3=Foglio2!$E$7,Resp_Coord_Amm.vo!G28,IF(Foglio2!$J$3=Foglio2!$E$8,Direttore_Amm.vo!G28,IF(Foglio2!$J$3=Foglio2!$E$9,Doc_mat_elem.re!G28,IF(Foglio2!$J$3=Foglio2!$E$10,Doc_dipl_scuola_sec.!G28,IF(Foglio2!$J$3=Foglio2!$E$11,Doc_scuola_media!G28,IF(Foglio2!$J$3=Foglio2!$E$12,Doc_laureati_scuola_sec.!G28,IF(Foglio2!$J$3=Foglio2!$E$13,Direttivi_capi_ist.!G28,0)))))))))))</f>
        <v>0</v>
      </c>
      <c r="J28" s="248">
        <f>IF(Foglio2!$J$3=Foglio2!$E$3,Ausiliari_Coll.Scol.!H28,IF(Foglio2!$J$3=Foglio2!$E$4,Collab._Tecnici!H28,IF(Foglio2!$J$3=Foglio2!$E$5,Assistenti_Tecnici!H28,IF(Foglio2!$J$3=Foglio2!$E$6,Assistenti_Amm.vo!H28,IF(Foglio2!$J$3=Foglio2!$E$7,Resp_Coord_Amm.vo!H28,IF(Foglio2!$J$3=Foglio2!$E$8,Direttore_Amm.vo!H28,IF(Foglio2!$J$3=Foglio2!$E$9,Doc_mat_elem.re!H28,IF(Foglio2!$J$3=Foglio2!$E$10,Doc_dipl_scuola_sec.!H28,IF(Foglio2!$J$3=Foglio2!$E$11,Doc_scuola_media!H28,IF(Foglio2!$J$3=Foglio2!$E$12,Doc_laureati_scuola_sec.!H28,IF(Foglio2!$J$3=Foglio2!$E$13,Direttivi_capi_ist.!H28,0)))))))))))</f>
        <v>0</v>
      </c>
      <c r="K28" s="248">
        <f>IF(Foglio2!$J$3=Foglio2!$E$3,Ausiliari_Coll.Scol.!I28,IF(Foglio2!$J$3=Foglio2!$E$4,Collab._Tecnici!I28,IF(Foglio2!$J$3=Foglio2!$E$5,Assistenti_Tecnici!I28,IF(Foglio2!$J$3=Foglio2!$E$6,Assistenti_Amm.vo!I28,IF(Foglio2!$J$3=Foglio2!$E$7,Resp_Coord_Amm.vo!I28,IF(Foglio2!$J$3=Foglio2!$E$8,Direttore_Amm.vo!I28,IF(Foglio2!$J$3=Foglio2!$E$9,Doc_mat_elem.re!I28,IF(Foglio2!$J$3=Foglio2!$E$10,Doc_dipl_scuola_sec.!I28,IF(Foglio2!$J$3=Foglio2!$E$11,Doc_scuola_media!I28,IF(Foglio2!$J$3=Foglio2!$E$12,Doc_laureati_scuola_sec.!I28,IF(Foglio2!$J$3=Foglio2!$E$13,Direttivi_capi_ist.!I28,0)))))))))))</f>
        <v>0</v>
      </c>
      <c r="L28" s="248">
        <f>IF(Foglio2!$J$3=Foglio2!$E$3,Ausiliari_Coll.Scol.!J28,IF(Foglio2!$J$3=Foglio2!$E$4,Collab._Tecnici!J28,IF(Foglio2!$J$3=Foglio2!$E$5,Assistenti_Tecnici!J28,IF(Foglio2!$J$3=Foglio2!$E$6,Assistenti_Amm.vo!J28,IF(Foglio2!$J$3=Foglio2!$E$7,Resp_Coord_Amm.vo!J28,IF(Foglio2!$J$3=Foglio2!$E$8,Direttore_Amm.vo!J28,IF(Foglio2!$J$3=Foglio2!$E$9,Doc_mat_elem.re!J28,IF(Foglio2!$J$3=Foglio2!$E$10,Doc_dipl_scuola_sec.!J28,IF(Foglio2!$J$3=Foglio2!$E$11,Doc_scuola_media!J28,IF(Foglio2!$J$3=Foglio2!$E$12,Doc_laureati_scuola_sec.!J28,IF(Foglio2!$J$3=Foglio2!$E$13,Direttivi_capi_ist.!J28,0)))))))))))</f>
        <v>0</v>
      </c>
      <c r="M28" s="249">
        <f>IF(Foglio2!$J$3=Foglio2!$E$3,Ausiliari_Coll.Scol.!K28,IF(Foglio2!$J$3=Foglio2!$E$4,Collab._Tecnici!K28,IF(Foglio2!$J$3=Foglio2!$E$5,Assistenti_Tecnici!K28,IF(Foglio2!$J$3=Foglio2!$E$6,Assistenti_Amm.vo!K28,IF(Foglio2!$J$3=Foglio2!$E$7,Resp_Coord_Amm.vo!K28,IF(Foglio2!$J$3=Foglio2!$E$8,Direttore_Amm.vo!K28,IF(Foglio2!$J$3=Foglio2!$E$9,Doc_mat_elem.re!K28,IF(Foglio2!$J$3=Foglio2!$E$10,Doc_dipl_scuola_sec.!K28,IF(Foglio2!$J$3=Foglio2!$E$11,Doc_scuola_media!K28,IF(Foglio2!$J$3=Foglio2!$E$12,Doc_laureati_scuola_sec.!K28,IF(Foglio2!$J$3=Foglio2!$E$13,Direttivi_capi_ist.!K28,0)))))))))))</f>
        <v>0</v>
      </c>
      <c r="N28" s="250">
        <f>IF(Foglio2!$J$3=Foglio2!$E$3,Ausiliari_Coll.Scol.!L28,IF(Foglio2!$J$3=Foglio2!$E$4,Collab._Tecnici!L28,IF(Foglio2!$J$3=Foglio2!$E$5,Assistenti_Tecnici!L28,IF(Foglio2!$J$3=Foglio2!$E$6,Assistenti_Amm.vo!L28,IF(Foglio2!$J$3=Foglio2!$E$7,Resp_Coord_Amm.vo!L28,IF(Foglio2!$J$3=Foglio2!$E$8,Direttore_Amm.vo!L28,IF(Foglio2!$J$3=Foglio2!$E$9,Doc_mat_elem.re!L28,IF(Foglio2!$J$3=Foglio2!$E$10,Doc_dipl_scuola_sec.!L28,IF(Foglio2!$J$3=Foglio2!$E$11,Doc_scuola_media!L28,IF(Foglio2!$J$3=Foglio2!$E$12,Doc_laureati_scuola_sec.!L28,IF(Foglio2!$J$3=Foglio2!$E$13,Direttivi_capi_ist.!L28,0)))))))))))</f>
        <v>0</v>
      </c>
      <c r="O28" s="251">
        <f>IF(Foglio2!$J$3=Foglio2!$E$3,Ausiliari_Coll.Scol.!M28,IF(Foglio2!$J$3=Foglio2!$E$4,Collab._Tecnici!M28,IF(Foglio2!$J$3=Foglio2!$E$5,Assistenti_Tecnici!M28,IF(Foglio2!$J$3=Foglio2!$E$6,Assistenti_Amm.vo!M28,IF(Foglio2!$J$3=Foglio2!$E$7,Resp_Coord_Amm.vo!M28,IF(Foglio2!$J$3=Foglio2!$E$8,Direttore_Amm.vo!M28,IF(Foglio2!$J$3=Foglio2!$E$9,Doc_mat_elem.re!M28,IF(Foglio2!$J$3=Foglio2!$E$10,Doc_dipl_scuola_sec.!M28,IF(Foglio2!$J$3=Foglio2!$E$11,Doc_scuola_media!M28,IF(Foglio2!$J$3=Foglio2!$E$12,Doc_laureati_scuola_sec.!M28,IF(Foglio2!$J$3=Foglio2!$E$13,Direttivi_capi_ist.!M28,0)))))))))))</f>
        <v>0</v>
      </c>
      <c r="P28" s="252">
        <f>IF(Foglio2!$J$3=Foglio2!$E$3,Ausiliari_Coll.Scol.!N28,IF(Foglio2!$J$3=Foglio2!$E$4,Collab._Tecnici!N28,IF(Foglio2!$J$3=Foglio2!$E$5,Assistenti_Tecnici!N28,IF(Foglio2!$J$3=Foglio2!$E$6,Assistenti_Amm.vo!N28,IF(Foglio2!$J$3=Foglio2!$E$7,Resp_Coord_Amm.vo!N28,IF(Foglio2!$J$3=Foglio2!$E$8,Direttore_Amm.vo!N28,IF(Foglio2!$J$3=Foglio2!$E$9,Doc_mat_elem.re!N28,IF(Foglio2!$J$3=Foglio2!$E$10,Doc_dipl_scuola_sec.!N28,IF(Foglio2!$J$3=Foglio2!$E$11,Doc_scuola_media!N28,IF(Foglio2!$J$3=Foglio2!$E$12,Doc_laureati_scuola_sec.!N28,IF(Foglio2!$J$3=Foglio2!$E$13,Direttivi_capi_ist.!N28,0)))))))))))</f>
        <v>0</v>
      </c>
      <c r="Q28" s="252">
        <f>IF(Foglio2!$J$3=Foglio2!$E$3,Ausiliari_Coll.Scol.!O28,IF(Foglio2!$J$3=Foglio2!$E$4,Collab._Tecnici!O28,IF(Foglio2!$J$3=Foglio2!$E$5,Assistenti_Tecnici!O28,IF(Foglio2!$J$3=Foglio2!$E$6,Assistenti_Amm.vo!O28,IF(Foglio2!$J$3=Foglio2!$E$7,Resp_Coord_Amm.vo!O28,IF(Foglio2!$J$3=Foglio2!$E$8,Direttore_Amm.vo!O28,IF(Foglio2!$J$3=Foglio2!$E$9,Doc_mat_elem.re!O28,IF(Foglio2!$J$3=Foglio2!$E$10,Doc_dipl_scuola_sec.!O28,IF(Foglio2!$J$3=Foglio2!$E$11,Doc_scuola_media!O28,IF(Foglio2!$J$3=Foglio2!$E$12,Doc_laureati_scuola_sec.!O28,IF(Foglio2!$J$3=Foglio2!$E$13,Direttivi_capi_ist.!O28,0)))))))))))</f>
        <v>0</v>
      </c>
      <c r="R28" s="252">
        <f>IF(Foglio2!$J$3=Foglio2!$E$3,Ausiliari_Coll.Scol.!P28,IF(Foglio2!$J$3=Foglio2!$E$4,Collab._Tecnici!P28,IF(Foglio2!$J$3=Foglio2!$E$5,Assistenti_Tecnici!P28,IF(Foglio2!$J$3=Foglio2!$E$6,Assistenti_Amm.vo!P28,IF(Foglio2!$J$3=Foglio2!$E$7,Resp_Coord_Amm.vo!P28,IF(Foglio2!$J$3=Foglio2!$E$8,Direttore_Amm.vo!P28,IF(Foglio2!$J$3=Foglio2!$E$9,Doc_mat_elem.re!P28,IF(Foglio2!$J$3=Foglio2!$E$10,Doc_dipl_scuola_sec.!P28,IF(Foglio2!$J$3=Foglio2!$E$11,Doc_scuola_media!P28,IF(Foglio2!$J$3=Foglio2!$E$12,Doc_laureati_scuola_sec.!P28,IF(Foglio2!$J$3=Foglio2!$E$13,Direttivi_capi_ist.!P28,0)))))))))))</f>
        <v>0</v>
      </c>
      <c r="S28" s="252">
        <f>IF(Foglio2!$J$3=Foglio2!$E$3,Ausiliari_Coll.Scol.!Q28,IF(Foglio2!$J$3=Foglio2!$E$4,Collab._Tecnici!Q28,IF(Foglio2!$J$3=Foglio2!$E$5,Assistenti_Tecnici!Q28,IF(Foglio2!$J$3=Foglio2!$E$6,Assistenti_Amm.vo!Q28,IF(Foglio2!$J$3=Foglio2!$E$7,Resp_Coord_Amm.vo!Q28,IF(Foglio2!$J$3=Foglio2!$E$8,Direttore_Amm.vo!Q28,IF(Foglio2!$J$3=Foglio2!$E$9,Doc_mat_elem.re!Q28,IF(Foglio2!$J$3=Foglio2!$E$10,Doc_dipl_scuola_sec.!Q28,IF(Foglio2!$J$3=Foglio2!$E$11,Doc_scuola_media!Q28,IF(Foglio2!$J$3=Foglio2!$E$12,Doc_laureati_scuola_sec.!Q28,IF(Foglio2!$J$3=Foglio2!$E$13,Direttivi_capi_ist.!Q28,0)))))))))))</f>
        <v>0</v>
      </c>
      <c r="T28" s="252">
        <f>IF(Foglio2!$J$3=Foglio2!$E$3,Ausiliari_Coll.Scol.!R28,IF(Foglio2!$J$3=Foglio2!$E$4,Collab._Tecnici!R28,IF(Foglio2!$J$3=Foglio2!$E$5,Assistenti_Tecnici!R28,IF(Foglio2!$J$3=Foglio2!$E$6,Assistenti_Amm.vo!R28,IF(Foglio2!$J$3=Foglio2!$E$7,Resp_Coord_Amm.vo!R28,IF(Foglio2!$J$3=Foglio2!$E$8,Direttore_Amm.vo!R28,IF(Foglio2!$J$3=Foglio2!$E$9,Doc_mat_elem.re!R28,IF(Foglio2!$J$3=Foglio2!$E$10,Doc_dipl_scuola_sec.!R28,IF(Foglio2!$J$3=Foglio2!$E$11,Doc_scuola_media!R28,IF(Foglio2!$J$3=Foglio2!$E$12,Doc_laureati_scuola_sec.!R28,IF(Foglio2!$J$3=Foglio2!$E$13,Direttivi_capi_ist.!R28,0)))))))))))</f>
        <v>0</v>
      </c>
      <c r="U28" s="252">
        <f t="shared" ref="U28" si="177">(P28)/12*0.8</f>
        <v>0</v>
      </c>
      <c r="V28" s="252">
        <f t="shared" ref="V28" si="178">(P28+R28)/12*0.8</f>
        <v>0</v>
      </c>
      <c r="W28" s="253" t="str">
        <f t="shared" ref="W28" si="179">"Fascia Da "&amp;F28&amp;" a "&amp;F29&amp;" Decorrenza "&amp;DAY(C28)&amp;"/"&amp;MONTH(C28)&amp;"/"&amp;YEAR(C28)</f>
        <v>Fascia Da 0 a 0 Decorrenza 0/1/1900</v>
      </c>
    </row>
    <row r="29" spans="1:23" s="47" customFormat="1" ht="6.75" customHeight="1" x14ac:dyDescent="0.2">
      <c r="A29" s="104"/>
      <c r="B29" s="245">
        <f t="shared" si="6"/>
        <v>33017</v>
      </c>
      <c r="C29" s="501"/>
      <c r="D29" s="501"/>
      <c r="E29" s="48" t="s">
        <v>4</v>
      </c>
      <c r="F29" s="49">
        <f>IF(Foglio2!$J$3=Foglio2!$E$3,Ausiliari_Coll.Scol.!D29,IF(Foglio2!$J$3=Foglio2!$E$4,Collab._Tecnici!D29,IF(Foglio2!$J$3=Foglio2!$E$5,Assistenti_Tecnici!D29,IF(Foglio2!$J$3=Foglio2!$E$6,Assistenti_Amm.vo!D29,IF(Foglio2!$J$3=Foglio2!$E$7,Resp_Coord_Amm.vo!D29,IF(Foglio2!$J$3=Foglio2!$E$8,Direttore_Amm.vo!D29,IF(Foglio2!$J$3=Foglio2!$E$9,Doc_mat_elem.re!D29,IF(Foglio2!$J$3=Foglio2!$E$10,Doc_dipl_scuola_sec.!D29,IF(Foglio2!$J$3=Foglio2!$E$11,Doc_scuola_media!D29,IF(Foglio2!$J$3=Foglio2!$E$12,Doc_laureati_scuola_sec.!D29,IF(Foglio2!$J$3=Foglio2!$E$13,Direttivi_capi_ist.!D29,0)))))))))))</f>
        <v>0</v>
      </c>
      <c r="G29" s="267">
        <f t="shared" ref="G29" si="180">G28*1936.27</f>
        <v>0</v>
      </c>
      <c r="H29" s="267">
        <f t="shared" ref="H29" si="181">H28*1936.27</f>
        <v>0</v>
      </c>
      <c r="I29" s="267">
        <f t="shared" ref="I29" si="182">I28*1936.27</f>
        <v>0</v>
      </c>
      <c r="J29" s="267">
        <f t="shared" ref="J29" si="183">J28*1936.27</f>
        <v>0</v>
      </c>
      <c r="K29" s="267">
        <f t="shared" ref="K29" si="184">K28*1936.27</f>
        <v>0</v>
      </c>
      <c r="L29" s="266">
        <f t="shared" ref="L29" si="185">L28*1936.27</f>
        <v>0</v>
      </c>
      <c r="M29" s="267">
        <f t="shared" ref="M29" si="186">M28*1936.27</f>
        <v>0</v>
      </c>
      <c r="N29" s="182">
        <f t="shared" ref="N29" si="187">N28*1936.27</f>
        <v>0</v>
      </c>
      <c r="O29" s="183">
        <f t="shared" ref="O29" si="188">O28*1936.27</f>
        <v>0</v>
      </c>
      <c r="P29" s="184">
        <f t="shared" ref="P29" si="189">P28*1936.27</f>
        <v>0</v>
      </c>
      <c r="Q29" s="184">
        <f t="shared" ref="Q29" si="190">Q28*1936.27</f>
        <v>0</v>
      </c>
      <c r="R29" s="184">
        <f t="shared" ref="R29" si="191">R28*1936.27</f>
        <v>0</v>
      </c>
      <c r="S29" s="184">
        <f t="shared" ref="S29:T29" si="192">S28*1936.27</f>
        <v>0</v>
      </c>
      <c r="T29" s="184">
        <f t="shared" si="192"/>
        <v>0</v>
      </c>
      <c r="U29" s="184">
        <f t="shared" ref="U29:V29" si="193">U28*1936.27</f>
        <v>0</v>
      </c>
      <c r="V29" s="184">
        <f t="shared" si="193"/>
        <v>0</v>
      </c>
      <c r="W29" s="104"/>
    </row>
    <row r="30" spans="1:23" s="47" customFormat="1" ht="12.75" customHeight="1" x14ac:dyDescent="0.2">
      <c r="A30" s="104">
        <f>IF(Foglio2!$J$7=1,TRUNC(Base!V30,0),TRUNC(Base!U30,0))</f>
        <v>0</v>
      </c>
      <c r="B30" s="245">
        <f t="shared" si="6"/>
        <v>33018</v>
      </c>
      <c r="C30" s="501"/>
      <c r="D30" s="501"/>
      <c r="E30" s="53" t="s">
        <v>3</v>
      </c>
      <c r="F30" s="54">
        <f>IF(Foglio2!$J$3=Foglio2!$E$3,Ausiliari_Coll.Scol.!D30,IF(Foglio2!$J$3=Foglio2!$E$4,Collab._Tecnici!D30,IF(Foglio2!$J$3=Foglio2!$E$5,Assistenti_Tecnici!D30,IF(Foglio2!$J$3=Foglio2!$E$6,Assistenti_Amm.vo!D30,IF(Foglio2!$J$3=Foglio2!$E$7,Resp_Coord_Amm.vo!D30,IF(Foglio2!$J$3=Foglio2!$E$8,Direttore_Amm.vo!D30,IF(Foglio2!$J$3=Foglio2!$E$9,Doc_mat_elem.re!D30,IF(Foglio2!$J$3=Foglio2!$E$10,Doc_dipl_scuola_sec.!D30,IF(Foglio2!$J$3=Foglio2!$E$11,Doc_scuola_media!D30,IF(Foglio2!$J$3=Foglio2!$E$12,Doc_laureati_scuola_sec.!D30,IF(Foglio2!$J$3=Foglio2!$E$13,Direttivi_capi_ist.!D30,0)))))))))))</f>
        <v>0</v>
      </c>
      <c r="G30" s="248">
        <f>IF(Foglio2!$J$3=Foglio2!$E$3,Ausiliari_Coll.Scol.!E30,IF(Foglio2!$J$3=Foglio2!$E$4,Collab._Tecnici!E30,IF(Foglio2!$J$3=Foglio2!$E$5,Assistenti_Tecnici!E30,IF(Foglio2!$J$3=Foglio2!$E$6,Assistenti_Amm.vo!E30,IF(Foglio2!$J$3=Foglio2!$E$7,Resp_Coord_Amm.vo!E30,IF(Foglio2!$J$3=Foglio2!$E$8,Direttore_Amm.vo!E30,IF(Foglio2!$J$3=Foglio2!$E$9,Doc_mat_elem.re!E30,IF(Foglio2!$J$3=Foglio2!$E$10,Doc_dipl_scuola_sec.!E30,IF(Foglio2!$J$3=Foglio2!$E$11,Doc_scuola_media!E30,IF(Foglio2!$J$3=Foglio2!$E$12,Doc_laureati_scuola_sec.!E30,IF(Foglio2!$J$3=Foglio2!$E$13,Direttivi_capi_ist.!E30,0)))))))))))</f>
        <v>0</v>
      </c>
      <c r="H30" s="248">
        <f>IF(Foglio2!$J$3=Foglio2!$E$3,Ausiliari_Coll.Scol.!F30,IF(Foglio2!$J$3=Foglio2!$E$4,Collab._Tecnici!F30,IF(Foglio2!$J$3=Foglio2!$E$5,Assistenti_Tecnici!F30,IF(Foglio2!$J$3=Foglio2!$E$6,Assistenti_Amm.vo!F30,IF(Foglio2!$J$3=Foglio2!$E$7,Resp_Coord_Amm.vo!F30,IF(Foglio2!$J$3=Foglio2!$E$8,Direttore_Amm.vo!F30,IF(Foglio2!$J$3=Foglio2!$E$9,Doc_mat_elem.re!F30,IF(Foglio2!$J$3=Foglio2!$E$10,Doc_dipl_scuola_sec.!F30,IF(Foglio2!$J$3=Foglio2!$E$11,Doc_scuola_media!F30,IF(Foglio2!$J$3=Foglio2!$E$12,Doc_laureati_scuola_sec.!F30,IF(Foglio2!$J$3=Foglio2!$E$13,Direttivi_capi_ist.!F30,0)))))))))))</f>
        <v>0</v>
      </c>
      <c r="I30" s="248">
        <f>IF(Foglio2!$J$3=Foglio2!$E$3,Ausiliari_Coll.Scol.!G30,IF(Foglio2!$J$3=Foglio2!$E$4,Collab._Tecnici!G30,IF(Foglio2!$J$3=Foglio2!$E$5,Assistenti_Tecnici!G30,IF(Foglio2!$J$3=Foglio2!$E$6,Assistenti_Amm.vo!G30,IF(Foglio2!$J$3=Foglio2!$E$7,Resp_Coord_Amm.vo!G30,IF(Foglio2!$J$3=Foglio2!$E$8,Direttore_Amm.vo!G30,IF(Foglio2!$J$3=Foglio2!$E$9,Doc_mat_elem.re!G30,IF(Foglio2!$J$3=Foglio2!$E$10,Doc_dipl_scuola_sec.!G30,IF(Foglio2!$J$3=Foglio2!$E$11,Doc_scuola_media!G30,IF(Foglio2!$J$3=Foglio2!$E$12,Doc_laureati_scuola_sec.!G30,IF(Foglio2!$J$3=Foglio2!$E$13,Direttivi_capi_ist.!G30,0)))))))))))</f>
        <v>0</v>
      </c>
      <c r="J30" s="248">
        <f>IF(Foglio2!$J$3=Foglio2!$E$3,Ausiliari_Coll.Scol.!H30,IF(Foglio2!$J$3=Foglio2!$E$4,Collab._Tecnici!H30,IF(Foglio2!$J$3=Foglio2!$E$5,Assistenti_Tecnici!H30,IF(Foglio2!$J$3=Foglio2!$E$6,Assistenti_Amm.vo!H30,IF(Foglio2!$J$3=Foglio2!$E$7,Resp_Coord_Amm.vo!H30,IF(Foglio2!$J$3=Foglio2!$E$8,Direttore_Amm.vo!H30,IF(Foglio2!$J$3=Foglio2!$E$9,Doc_mat_elem.re!H30,IF(Foglio2!$J$3=Foglio2!$E$10,Doc_dipl_scuola_sec.!H30,IF(Foglio2!$J$3=Foglio2!$E$11,Doc_scuola_media!H30,IF(Foglio2!$J$3=Foglio2!$E$12,Doc_laureati_scuola_sec.!H30,IF(Foglio2!$J$3=Foglio2!$E$13,Direttivi_capi_ist.!H30,0)))))))))))</f>
        <v>0</v>
      </c>
      <c r="K30" s="248">
        <f>IF(Foglio2!$J$3=Foglio2!$E$3,Ausiliari_Coll.Scol.!I30,IF(Foglio2!$J$3=Foglio2!$E$4,Collab._Tecnici!I30,IF(Foglio2!$J$3=Foglio2!$E$5,Assistenti_Tecnici!I30,IF(Foglio2!$J$3=Foglio2!$E$6,Assistenti_Amm.vo!I30,IF(Foglio2!$J$3=Foglio2!$E$7,Resp_Coord_Amm.vo!I30,IF(Foglio2!$J$3=Foglio2!$E$8,Direttore_Amm.vo!I30,IF(Foglio2!$J$3=Foglio2!$E$9,Doc_mat_elem.re!I30,IF(Foglio2!$J$3=Foglio2!$E$10,Doc_dipl_scuola_sec.!I30,IF(Foglio2!$J$3=Foglio2!$E$11,Doc_scuola_media!I30,IF(Foglio2!$J$3=Foglio2!$E$12,Doc_laureati_scuola_sec.!I30,IF(Foglio2!$J$3=Foglio2!$E$13,Direttivi_capi_ist.!I30,0)))))))))))</f>
        <v>0</v>
      </c>
      <c r="L30" s="248">
        <f>IF(Foglio2!$J$3=Foglio2!$E$3,Ausiliari_Coll.Scol.!J30,IF(Foglio2!$J$3=Foglio2!$E$4,Collab._Tecnici!J30,IF(Foglio2!$J$3=Foglio2!$E$5,Assistenti_Tecnici!J30,IF(Foglio2!$J$3=Foglio2!$E$6,Assistenti_Amm.vo!J30,IF(Foglio2!$J$3=Foglio2!$E$7,Resp_Coord_Amm.vo!J30,IF(Foglio2!$J$3=Foglio2!$E$8,Direttore_Amm.vo!J30,IF(Foglio2!$J$3=Foglio2!$E$9,Doc_mat_elem.re!J30,IF(Foglio2!$J$3=Foglio2!$E$10,Doc_dipl_scuola_sec.!J30,IF(Foglio2!$J$3=Foglio2!$E$11,Doc_scuola_media!J30,IF(Foglio2!$J$3=Foglio2!$E$12,Doc_laureati_scuola_sec.!J30,IF(Foglio2!$J$3=Foglio2!$E$13,Direttivi_capi_ist.!J30,0)))))))))))</f>
        <v>0</v>
      </c>
      <c r="M30" s="249">
        <f>IF(Foglio2!$J$3=Foglio2!$E$3,Ausiliari_Coll.Scol.!K30,IF(Foglio2!$J$3=Foglio2!$E$4,Collab._Tecnici!K30,IF(Foglio2!$J$3=Foglio2!$E$5,Assistenti_Tecnici!K30,IF(Foglio2!$J$3=Foglio2!$E$6,Assistenti_Amm.vo!K30,IF(Foglio2!$J$3=Foglio2!$E$7,Resp_Coord_Amm.vo!K30,IF(Foglio2!$J$3=Foglio2!$E$8,Direttore_Amm.vo!K30,IF(Foglio2!$J$3=Foglio2!$E$9,Doc_mat_elem.re!K30,IF(Foglio2!$J$3=Foglio2!$E$10,Doc_dipl_scuola_sec.!K30,IF(Foglio2!$J$3=Foglio2!$E$11,Doc_scuola_media!K30,IF(Foglio2!$J$3=Foglio2!$E$12,Doc_laureati_scuola_sec.!K30,IF(Foglio2!$J$3=Foglio2!$E$13,Direttivi_capi_ist.!K30,0)))))))))))</f>
        <v>0</v>
      </c>
      <c r="N30" s="250">
        <f>IF(Foglio2!$J$3=Foglio2!$E$3,Ausiliari_Coll.Scol.!L30,IF(Foglio2!$J$3=Foglio2!$E$4,Collab._Tecnici!L30,IF(Foglio2!$J$3=Foglio2!$E$5,Assistenti_Tecnici!L30,IF(Foglio2!$J$3=Foglio2!$E$6,Assistenti_Amm.vo!L30,IF(Foglio2!$J$3=Foglio2!$E$7,Resp_Coord_Amm.vo!L30,IF(Foglio2!$J$3=Foglio2!$E$8,Direttore_Amm.vo!L30,IF(Foglio2!$J$3=Foglio2!$E$9,Doc_mat_elem.re!L30,IF(Foglio2!$J$3=Foglio2!$E$10,Doc_dipl_scuola_sec.!L30,IF(Foglio2!$J$3=Foglio2!$E$11,Doc_scuola_media!L30,IF(Foglio2!$J$3=Foglio2!$E$12,Doc_laureati_scuola_sec.!L30,IF(Foglio2!$J$3=Foglio2!$E$13,Direttivi_capi_ist.!L30,0)))))))))))</f>
        <v>0</v>
      </c>
      <c r="O30" s="251">
        <f>IF(Foglio2!$J$3=Foglio2!$E$3,Ausiliari_Coll.Scol.!M30,IF(Foglio2!$J$3=Foglio2!$E$4,Collab._Tecnici!M30,IF(Foglio2!$J$3=Foglio2!$E$5,Assistenti_Tecnici!M30,IF(Foglio2!$J$3=Foglio2!$E$6,Assistenti_Amm.vo!M30,IF(Foglio2!$J$3=Foglio2!$E$7,Resp_Coord_Amm.vo!M30,IF(Foglio2!$J$3=Foglio2!$E$8,Direttore_Amm.vo!M30,IF(Foglio2!$J$3=Foglio2!$E$9,Doc_mat_elem.re!M30,IF(Foglio2!$J$3=Foglio2!$E$10,Doc_dipl_scuola_sec.!M30,IF(Foglio2!$J$3=Foglio2!$E$11,Doc_scuola_media!M30,IF(Foglio2!$J$3=Foglio2!$E$12,Doc_laureati_scuola_sec.!M30,IF(Foglio2!$J$3=Foglio2!$E$13,Direttivi_capi_ist.!M30,0)))))))))))</f>
        <v>0</v>
      </c>
      <c r="P30" s="252">
        <f>IF(Foglio2!$J$3=Foglio2!$E$3,Ausiliari_Coll.Scol.!N30,IF(Foglio2!$J$3=Foglio2!$E$4,Collab._Tecnici!N30,IF(Foglio2!$J$3=Foglio2!$E$5,Assistenti_Tecnici!N30,IF(Foglio2!$J$3=Foglio2!$E$6,Assistenti_Amm.vo!N30,IF(Foglio2!$J$3=Foglio2!$E$7,Resp_Coord_Amm.vo!N30,IF(Foglio2!$J$3=Foglio2!$E$8,Direttore_Amm.vo!N30,IF(Foglio2!$J$3=Foglio2!$E$9,Doc_mat_elem.re!N30,IF(Foglio2!$J$3=Foglio2!$E$10,Doc_dipl_scuola_sec.!N30,IF(Foglio2!$J$3=Foglio2!$E$11,Doc_scuola_media!N30,IF(Foglio2!$J$3=Foglio2!$E$12,Doc_laureati_scuola_sec.!N30,IF(Foglio2!$J$3=Foglio2!$E$13,Direttivi_capi_ist.!N30,0)))))))))))</f>
        <v>0</v>
      </c>
      <c r="Q30" s="252">
        <f>IF(Foglio2!$J$3=Foglio2!$E$3,Ausiliari_Coll.Scol.!O30,IF(Foglio2!$J$3=Foglio2!$E$4,Collab._Tecnici!O30,IF(Foglio2!$J$3=Foglio2!$E$5,Assistenti_Tecnici!O30,IF(Foglio2!$J$3=Foglio2!$E$6,Assistenti_Amm.vo!O30,IF(Foglio2!$J$3=Foglio2!$E$7,Resp_Coord_Amm.vo!O30,IF(Foglio2!$J$3=Foglio2!$E$8,Direttore_Amm.vo!O30,IF(Foglio2!$J$3=Foglio2!$E$9,Doc_mat_elem.re!O30,IF(Foglio2!$J$3=Foglio2!$E$10,Doc_dipl_scuola_sec.!O30,IF(Foglio2!$J$3=Foglio2!$E$11,Doc_scuola_media!O30,IF(Foglio2!$J$3=Foglio2!$E$12,Doc_laureati_scuola_sec.!O30,IF(Foglio2!$J$3=Foglio2!$E$13,Direttivi_capi_ist.!O30,0)))))))))))</f>
        <v>0</v>
      </c>
      <c r="R30" s="252">
        <f>IF(Foglio2!$J$3=Foglio2!$E$3,Ausiliari_Coll.Scol.!P30,IF(Foglio2!$J$3=Foglio2!$E$4,Collab._Tecnici!P30,IF(Foglio2!$J$3=Foglio2!$E$5,Assistenti_Tecnici!P30,IF(Foglio2!$J$3=Foglio2!$E$6,Assistenti_Amm.vo!P30,IF(Foglio2!$J$3=Foglio2!$E$7,Resp_Coord_Amm.vo!P30,IF(Foglio2!$J$3=Foglio2!$E$8,Direttore_Amm.vo!P30,IF(Foglio2!$J$3=Foglio2!$E$9,Doc_mat_elem.re!P30,IF(Foglio2!$J$3=Foglio2!$E$10,Doc_dipl_scuola_sec.!P30,IF(Foglio2!$J$3=Foglio2!$E$11,Doc_scuola_media!P30,IF(Foglio2!$J$3=Foglio2!$E$12,Doc_laureati_scuola_sec.!P30,IF(Foglio2!$J$3=Foglio2!$E$13,Direttivi_capi_ist.!P30,0)))))))))))</f>
        <v>0</v>
      </c>
      <c r="S30" s="252">
        <f>IF(Foglio2!$J$3=Foglio2!$E$3,Ausiliari_Coll.Scol.!Q30,IF(Foglio2!$J$3=Foglio2!$E$4,Collab._Tecnici!Q30,IF(Foglio2!$J$3=Foglio2!$E$5,Assistenti_Tecnici!Q30,IF(Foglio2!$J$3=Foglio2!$E$6,Assistenti_Amm.vo!Q30,IF(Foglio2!$J$3=Foglio2!$E$7,Resp_Coord_Amm.vo!Q30,IF(Foglio2!$J$3=Foglio2!$E$8,Direttore_Amm.vo!Q30,IF(Foglio2!$J$3=Foglio2!$E$9,Doc_mat_elem.re!Q30,IF(Foglio2!$J$3=Foglio2!$E$10,Doc_dipl_scuola_sec.!Q30,IF(Foglio2!$J$3=Foglio2!$E$11,Doc_scuola_media!Q30,IF(Foglio2!$J$3=Foglio2!$E$12,Doc_laureati_scuola_sec.!Q30,IF(Foglio2!$J$3=Foglio2!$E$13,Direttivi_capi_ist.!Q30,0)))))))))))</f>
        <v>0</v>
      </c>
      <c r="T30" s="252">
        <f>IF(Foglio2!$J$3=Foglio2!$E$3,Ausiliari_Coll.Scol.!R30,IF(Foglio2!$J$3=Foglio2!$E$4,Collab._Tecnici!R30,IF(Foglio2!$J$3=Foglio2!$E$5,Assistenti_Tecnici!R30,IF(Foglio2!$J$3=Foglio2!$E$6,Assistenti_Amm.vo!R30,IF(Foglio2!$J$3=Foglio2!$E$7,Resp_Coord_Amm.vo!R30,IF(Foglio2!$J$3=Foglio2!$E$8,Direttore_Amm.vo!R30,IF(Foglio2!$J$3=Foglio2!$E$9,Doc_mat_elem.re!R30,IF(Foglio2!$J$3=Foglio2!$E$10,Doc_dipl_scuola_sec.!R30,IF(Foglio2!$J$3=Foglio2!$E$11,Doc_scuola_media!R30,IF(Foglio2!$J$3=Foglio2!$E$12,Doc_laureati_scuola_sec.!R30,IF(Foglio2!$J$3=Foglio2!$E$13,Direttivi_capi_ist.!R30,0)))))))))))</f>
        <v>0</v>
      </c>
      <c r="U30" s="252">
        <f t="shared" ref="U30" si="194">(P30)/12*0.8</f>
        <v>0</v>
      </c>
      <c r="V30" s="252">
        <f t="shared" ref="V30" si="195">(P30+R30)/12*0.8</f>
        <v>0</v>
      </c>
      <c r="W30" s="253" t="str">
        <f t="shared" ref="W30" si="196">"Fascia Da "&amp;F30&amp;" a "&amp;F31&amp;" Decorrenza "&amp;DAY(C30)&amp;"/"&amp;MONTH(C30)&amp;"/"&amp;YEAR(C30)</f>
        <v>Fascia Da 0 a 0 Decorrenza 0/1/1900</v>
      </c>
    </row>
    <row r="31" spans="1:23" s="47" customFormat="1" ht="8.25" customHeight="1" x14ac:dyDescent="0.2">
      <c r="A31" s="104"/>
      <c r="B31" s="245">
        <f t="shared" si="6"/>
        <v>33019</v>
      </c>
      <c r="C31" s="501"/>
      <c r="D31" s="501"/>
      <c r="E31" s="48" t="s">
        <v>4</v>
      </c>
      <c r="F31" s="49">
        <f>IF(Foglio2!$J$3=Foglio2!$E$3,Ausiliari_Coll.Scol.!D31,IF(Foglio2!$J$3=Foglio2!$E$4,Collab._Tecnici!D31,IF(Foglio2!$J$3=Foglio2!$E$5,Assistenti_Tecnici!D31,IF(Foglio2!$J$3=Foglio2!$E$6,Assistenti_Amm.vo!D31,IF(Foglio2!$J$3=Foglio2!$E$7,Resp_Coord_Amm.vo!D31,IF(Foglio2!$J$3=Foglio2!$E$8,Direttore_Amm.vo!D31,IF(Foglio2!$J$3=Foglio2!$E$9,Doc_mat_elem.re!D31,IF(Foglio2!$J$3=Foglio2!$E$10,Doc_dipl_scuola_sec.!D31,IF(Foglio2!$J$3=Foglio2!$E$11,Doc_scuola_media!D31,IF(Foglio2!$J$3=Foglio2!$E$12,Doc_laureati_scuola_sec.!D31,IF(Foglio2!$J$3=Foglio2!$E$13,Direttivi_capi_ist.!D31,0)))))))))))</f>
        <v>0</v>
      </c>
      <c r="G31" s="267">
        <f t="shared" ref="G31" si="197">G30*1936.27</f>
        <v>0</v>
      </c>
      <c r="H31" s="267">
        <f t="shared" ref="H31" si="198">H30*1936.27</f>
        <v>0</v>
      </c>
      <c r="I31" s="267">
        <f t="shared" ref="I31" si="199">I30*1936.27</f>
        <v>0</v>
      </c>
      <c r="J31" s="267">
        <f t="shared" ref="J31" si="200">J30*1936.27</f>
        <v>0</v>
      </c>
      <c r="K31" s="267">
        <f t="shared" ref="K31" si="201">K30*1936.27</f>
        <v>0</v>
      </c>
      <c r="L31" s="266">
        <f t="shared" ref="L31" si="202">L30*1936.27</f>
        <v>0</v>
      </c>
      <c r="M31" s="267">
        <f t="shared" ref="M31" si="203">M30*1936.27</f>
        <v>0</v>
      </c>
      <c r="N31" s="182">
        <f t="shared" ref="N31" si="204">N30*1936.27</f>
        <v>0</v>
      </c>
      <c r="O31" s="183">
        <f t="shared" ref="O31" si="205">O30*1936.27</f>
        <v>0</v>
      </c>
      <c r="P31" s="184">
        <f t="shared" ref="P31" si="206">P30*1936.27</f>
        <v>0</v>
      </c>
      <c r="Q31" s="184">
        <f t="shared" ref="Q31" si="207">Q30*1936.27</f>
        <v>0</v>
      </c>
      <c r="R31" s="184">
        <f t="shared" ref="R31" si="208">R30*1936.27</f>
        <v>0</v>
      </c>
      <c r="S31" s="184">
        <f t="shared" ref="S31:T31" si="209">S30*1936.27</f>
        <v>0</v>
      </c>
      <c r="T31" s="184">
        <f t="shared" si="209"/>
        <v>0</v>
      </c>
      <c r="U31" s="184">
        <f t="shared" ref="U31:V31" si="210">U30*1936.27</f>
        <v>0</v>
      </c>
      <c r="V31" s="184">
        <f t="shared" si="210"/>
        <v>0</v>
      </c>
      <c r="W31" s="104"/>
    </row>
    <row r="32" spans="1:23" s="47" customFormat="1" ht="12.75" customHeight="1" x14ac:dyDescent="0.2">
      <c r="A32" s="104">
        <f>IF(Foglio2!$J$7=1,TRUNC(Base!V32,0),TRUNC(Base!U32,0))</f>
        <v>0</v>
      </c>
      <c r="B32" s="245">
        <f t="shared" si="6"/>
        <v>33020</v>
      </c>
      <c r="C32" s="501"/>
      <c r="D32" s="501"/>
      <c r="E32" s="53" t="s">
        <v>3</v>
      </c>
      <c r="F32" s="54">
        <f>IF(Foglio2!$J$3=Foglio2!$E$3,Ausiliari_Coll.Scol.!D32,IF(Foglio2!$J$3=Foglio2!$E$4,Collab._Tecnici!D32,IF(Foglio2!$J$3=Foglio2!$E$5,Assistenti_Tecnici!D32,IF(Foglio2!$J$3=Foglio2!$E$6,Assistenti_Amm.vo!D32,IF(Foglio2!$J$3=Foglio2!$E$7,Resp_Coord_Amm.vo!D32,IF(Foglio2!$J$3=Foglio2!$E$8,Direttore_Amm.vo!D32,IF(Foglio2!$J$3=Foglio2!$E$9,Doc_mat_elem.re!D32,IF(Foglio2!$J$3=Foglio2!$E$10,Doc_dipl_scuola_sec.!D32,IF(Foglio2!$J$3=Foglio2!$E$11,Doc_scuola_media!D32,IF(Foglio2!$J$3=Foglio2!$E$12,Doc_laureati_scuola_sec.!D32,IF(Foglio2!$J$3=Foglio2!$E$13,Direttivi_capi_ist.!D32,0)))))))))))</f>
        <v>0</v>
      </c>
      <c r="G32" s="248">
        <f>IF(Foglio2!$J$3=Foglio2!$E$3,Ausiliari_Coll.Scol.!E32,IF(Foglio2!$J$3=Foglio2!$E$4,Collab._Tecnici!E32,IF(Foglio2!$J$3=Foglio2!$E$5,Assistenti_Tecnici!E32,IF(Foglio2!$J$3=Foglio2!$E$6,Assistenti_Amm.vo!E32,IF(Foglio2!$J$3=Foglio2!$E$7,Resp_Coord_Amm.vo!E32,IF(Foglio2!$J$3=Foglio2!$E$8,Direttore_Amm.vo!E32,IF(Foglio2!$J$3=Foglio2!$E$9,Doc_mat_elem.re!E32,IF(Foglio2!$J$3=Foglio2!$E$10,Doc_dipl_scuola_sec.!E32,IF(Foglio2!$J$3=Foglio2!$E$11,Doc_scuola_media!E32,IF(Foglio2!$J$3=Foglio2!$E$12,Doc_laureati_scuola_sec.!E32,IF(Foglio2!$J$3=Foglio2!$E$13,Direttivi_capi_ist.!E32,0)))))))))))</f>
        <v>0</v>
      </c>
      <c r="H32" s="248">
        <f>IF(Foglio2!$J$3=Foglio2!$E$3,Ausiliari_Coll.Scol.!F32,IF(Foglio2!$J$3=Foglio2!$E$4,Collab._Tecnici!F32,IF(Foglio2!$J$3=Foglio2!$E$5,Assistenti_Tecnici!F32,IF(Foglio2!$J$3=Foglio2!$E$6,Assistenti_Amm.vo!F32,IF(Foglio2!$J$3=Foglio2!$E$7,Resp_Coord_Amm.vo!F32,IF(Foglio2!$J$3=Foglio2!$E$8,Direttore_Amm.vo!F32,IF(Foglio2!$J$3=Foglio2!$E$9,Doc_mat_elem.re!F32,IF(Foglio2!$J$3=Foglio2!$E$10,Doc_dipl_scuola_sec.!F32,IF(Foglio2!$J$3=Foglio2!$E$11,Doc_scuola_media!F32,IF(Foglio2!$J$3=Foglio2!$E$12,Doc_laureati_scuola_sec.!F32,IF(Foglio2!$J$3=Foglio2!$E$13,Direttivi_capi_ist.!F32,0)))))))))))</f>
        <v>0</v>
      </c>
      <c r="I32" s="248">
        <f>IF(Foglio2!$J$3=Foglio2!$E$3,Ausiliari_Coll.Scol.!G32,IF(Foglio2!$J$3=Foglio2!$E$4,Collab._Tecnici!G32,IF(Foglio2!$J$3=Foglio2!$E$5,Assistenti_Tecnici!G32,IF(Foglio2!$J$3=Foglio2!$E$6,Assistenti_Amm.vo!G32,IF(Foglio2!$J$3=Foglio2!$E$7,Resp_Coord_Amm.vo!G32,IF(Foglio2!$J$3=Foglio2!$E$8,Direttore_Amm.vo!G32,IF(Foglio2!$J$3=Foglio2!$E$9,Doc_mat_elem.re!G32,IF(Foglio2!$J$3=Foglio2!$E$10,Doc_dipl_scuola_sec.!G32,IF(Foglio2!$J$3=Foglio2!$E$11,Doc_scuola_media!G32,IF(Foglio2!$J$3=Foglio2!$E$12,Doc_laureati_scuola_sec.!G32,IF(Foglio2!$J$3=Foglio2!$E$13,Direttivi_capi_ist.!G32,0)))))))))))</f>
        <v>0</v>
      </c>
      <c r="J32" s="248">
        <f>IF(Foglio2!$J$3=Foglio2!$E$3,Ausiliari_Coll.Scol.!H32,IF(Foglio2!$J$3=Foglio2!$E$4,Collab._Tecnici!H32,IF(Foglio2!$J$3=Foglio2!$E$5,Assistenti_Tecnici!H32,IF(Foglio2!$J$3=Foglio2!$E$6,Assistenti_Amm.vo!H32,IF(Foglio2!$J$3=Foglio2!$E$7,Resp_Coord_Amm.vo!H32,IF(Foglio2!$J$3=Foglio2!$E$8,Direttore_Amm.vo!H32,IF(Foglio2!$J$3=Foglio2!$E$9,Doc_mat_elem.re!H32,IF(Foglio2!$J$3=Foglio2!$E$10,Doc_dipl_scuola_sec.!H32,IF(Foglio2!$J$3=Foglio2!$E$11,Doc_scuola_media!H32,IF(Foglio2!$J$3=Foglio2!$E$12,Doc_laureati_scuola_sec.!H32,IF(Foglio2!$J$3=Foglio2!$E$13,Direttivi_capi_ist.!H32,0)))))))))))</f>
        <v>0</v>
      </c>
      <c r="K32" s="248">
        <f>IF(Foglio2!$J$3=Foglio2!$E$3,Ausiliari_Coll.Scol.!I32,IF(Foglio2!$J$3=Foglio2!$E$4,Collab._Tecnici!I32,IF(Foglio2!$J$3=Foglio2!$E$5,Assistenti_Tecnici!I32,IF(Foglio2!$J$3=Foglio2!$E$6,Assistenti_Amm.vo!I32,IF(Foglio2!$J$3=Foglio2!$E$7,Resp_Coord_Amm.vo!I32,IF(Foglio2!$J$3=Foglio2!$E$8,Direttore_Amm.vo!I32,IF(Foglio2!$J$3=Foglio2!$E$9,Doc_mat_elem.re!I32,IF(Foglio2!$J$3=Foglio2!$E$10,Doc_dipl_scuola_sec.!I32,IF(Foglio2!$J$3=Foglio2!$E$11,Doc_scuola_media!I32,IF(Foglio2!$J$3=Foglio2!$E$12,Doc_laureati_scuola_sec.!I32,IF(Foglio2!$J$3=Foglio2!$E$13,Direttivi_capi_ist.!I32,0)))))))))))</f>
        <v>0</v>
      </c>
      <c r="L32" s="248">
        <f>IF(Foglio2!$J$3=Foglio2!$E$3,Ausiliari_Coll.Scol.!J32,IF(Foglio2!$J$3=Foglio2!$E$4,Collab._Tecnici!J32,IF(Foglio2!$J$3=Foglio2!$E$5,Assistenti_Tecnici!J32,IF(Foglio2!$J$3=Foglio2!$E$6,Assistenti_Amm.vo!J32,IF(Foglio2!$J$3=Foglio2!$E$7,Resp_Coord_Amm.vo!J32,IF(Foglio2!$J$3=Foglio2!$E$8,Direttore_Amm.vo!J32,IF(Foglio2!$J$3=Foglio2!$E$9,Doc_mat_elem.re!J32,IF(Foglio2!$J$3=Foglio2!$E$10,Doc_dipl_scuola_sec.!J32,IF(Foglio2!$J$3=Foglio2!$E$11,Doc_scuola_media!J32,IF(Foglio2!$J$3=Foglio2!$E$12,Doc_laureati_scuola_sec.!J32,IF(Foglio2!$J$3=Foglio2!$E$13,Direttivi_capi_ist.!J32,0)))))))))))</f>
        <v>0</v>
      </c>
      <c r="M32" s="249">
        <f>IF(Foglio2!$J$3=Foglio2!$E$3,Ausiliari_Coll.Scol.!K32,IF(Foglio2!$J$3=Foglio2!$E$4,Collab._Tecnici!K32,IF(Foglio2!$J$3=Foglio2!$E$5,Assistenti_Tecnici!K32,IF(Foglio2!$J$3=Foglio2!$E$6,Assistenti_Amm.vo!K32,IF(Foglio2!$J$3=Foglio2!$E$7,Resp_Coord_Amm.vo!K32,IF(Foglio2!$J$3=Foglio2!$E$8,Direttore_Amm.vo!K32,IF(Foglio2!$J$3=Foglio2!$E$9,Doc_mat_elem.re!K32,IF(Foglio2!$J$3=Foglio2!$E$10,Doc_dipl_scuola_sec.!K32,IF(Foglio2!$J$3=Foglio2!$E$11,Doc_scuola_media!K32,IF(Foglio2!$J$3=Foglio2!$E$12,Doc_laureati_scuola_sec.!K32,IF(Foglio2!$J$3=Foglio2!$E$13,Direttivi_capi_ist.!K32,0)))))))))))</f>
        <v>0</v>
      </c>
      <c r="N32" s="250">
        <f>IF(Foglio2!$J$3=Foglio2!$E$3,Ausiliari_Coll.Scol.!L32,IF(Foglio2!$J$3=Foglio2!$E$4,Collab._Tecnici!L32,IF(Foglio2!$J$3=Foglio2!$E$5,Assistenti_Tecnici!L32,IF(Foglio2!$J$3=Foglio2!$E$6,Assistenti_Amm.vo!L32,IF(Foglio2!$J$3=Foglio2!$E$7,Resp_Coord_Amm.vo!L32,IF(Foglio2!$J$3=Foglio2!$E$8,Direttore_Amm.vo!L32,IF(Foglio2!$J$3=Foglio2!$E$9,Doc_mat_elem.re!L32,IF(Foglio2!$J$3=Foglio2!$E$10,Doc_dipl_scuola_sec.!L32,IF(Foglio2!$J$3=Foglio2!$E$11,Doc_scuola_media!L32,IF(Foglio2!$J$3=Foglio2!$E$12,Doc_laureati_scuola_sec.!L32,IF(Foglio2!$J$3=Foglio2!$E$13,Direttivi_capi_ist.!L32,0)))))))))))</f>
        <v>0</v>
      </c>
      <c r="O32" s="251">
        <f>IF(Foglio2!$J$3=Foglio2!$E$3,Ausiliari_Coll.Scol.!M32,IF(Foglio2!$J$3=Foglio2!$E$4,Collab._Tecnici!M32,IF(Foglio2!$J$3=Foglio2!$E$5,Assistenti_Tecnici!M32,IF(Foglio2!$J$3=Foglio2!$E$6,Assistenti_Amm.vo!M32,IF(Foglio2!$J$3=Foglio2!$E$7,Resp_Coord_Amm.vo!M32,IF(Foglio2!$J$3=Foglio2!$E$8,Direttore_Amm.vo!M32,IF(Foglio2!$J$3=Foglio2!$E$9,Doc_mat_elem.re!M32,IF(Foglio2!$J$3=Foglio2!$E$10,Doc_dipl_scuola_sec.!M32,IF(Foglio2!$J$3=Foglio2!$E$11,Doc_scuola_media!M32,IF(Foglio2!$J$3=Foglio2!$E$12,Doc_laureati_scuola_sec.!M32,IF(Foglio2!$J$3=Foglio2!$E$13,Direttivi_capi_ist.!M32,0)))))))))))</f>
        <v>0</v>
      </c>
      <c r="P32" s="252">
        <f>IF(Foglio2!$J$3=Foglio2!$E$3,Ausiliari_Coll.Scol.!N32,IF(Foglio2!$J$3=Foglio2!$E$4,Collab._Tecnici!N32,IF(Foglio2!$J$3=Foglio2!$E$5,Assistenti_Tecnici!N32,IF(Foglio2!$J$3=Foglio2!$E$6,Assistenti_Amm.vo!N32,IF(Foglio2!$J$3=Foglio2!$E$7,Resp_Coord_Amm.vo!N32,IF(Foglio2!$J$3=Foglio2!$E$8,Direttore_Amm.vo!N32,IF(Foglio2!$J$3=Foglio2!$E$9,Doc_mat_elem.re!N32,IF(Foglio2!$J$3=Foglio2!$E$10,Doc_dipl_scuola_sec.!N32,IF(Foglio2!$J$3=Foglio2!$E$11,Doc_scuola_media!N32,IF(Foglio2!$J$3=Foglio2!$E$12,Doc_laureati_scuola_sec.!N32,IF(Foglio2!$J$3=Foglio2!$E$13,Direttivi_capi_ist.!N32,0)))))))))))</f>
        <v>0</v>
      </c>
      <c r="Q32" s="252">
        <f>IF(Foglio2!$J$3=Foglio2!$E$3,Ausiliari_Coll.Scol.!O32,IF(Foglio2!$J$3=Foglio2!$E$4,Collab._Tecnici!O32,IF(Foglio2!$J$3=Foglio2!$E$5,Assistenti_Tecnici!O32,IF(Foglio2!$J$3=Foglio2!$E$6,Assistenti_Amm.vo!O32,IF(Foglio2!$J$3=Foglio2!$E$7,Resp_Coord_Amm.vo!O32,IF(Foglio2!$J$3=Foglio2!$E$8,Direttore_Amm.vo!O32,IF(Foglio2!$J$3=Foglio2!$E$9,Doc_mat_elem.re!O32,IF(Foglio2!$J$3=Foglio2!$E$10,Doc_dipl_scuola_sec.!O32,IF(Foglio2!$J$3=Foglio2!$E$11,Doc_scuola_media!O32,IF(Foglio2!$J$3=Foglio2!$E$12,Doc_laureati_scuola_sec.!O32,IF(Foglio2!$J$3=Foglio2!$E$13,Direttivi_capi_ist.!O32,0)))))))))))</f>
        <v>0</v>
      </c>
      <c r="R32" s="252">
        <f>IF(Foglio2!$J$3=Foglio2!$E$3,Ausiliari_Coll.Scol.!P32,IF(Foglio2!$J$3=Foglio2!$E$4,Collab._Tecnici!P32,IF(Foglio2!$J$3=Foglio2!$E$5,Assistenti_Tecnici!P32,IF(Foglio2!$J$3=Foglio2!$E$6,Assistenti_Amm.vo!P32,IF(Foglio2!$J$3=Foglio2!$E$7,Resp_Coord_Amm.vo!P32,IF(Foglio2!$J$3=Foglio2!$E$8,Direttore_Amm.vo!P32,IF(Foglio2!$J$3=Foglio2!$E$9,Doc_mat_elem.re!P32,IF(Foglio2!$J$3=Foglio2!$E$10,Doc_dipl_scuola_sec.!P32,IF(Foglio2!$J$3=Foglio2!$E$11,Doc_scuola_media!P32,IF(Foglio2!$J$3=Foglio2!$E$12,Doc_laureati_scuola_sec.!P32,IF(Foglio2!$J$3=Foglio2!$E$13,Direttivi_capi_ist.!P32,0)))))))))))</f>
        <v>0</v>
      </c>
      <c r="S32" s="252">
        <f>IF(Foglio2!$J$3=Foglio2!$E$3,Ausiliari_Coll.Scol.!Q32,IF(Foglio2!$J$3=Foglio2!$E$4,Collab._Tecnici!Q32,IF(Foglio2!$J$3=Foglio2!$E$5,Assistenti_Tecnici!Q32,IF(Foglio2!$J$3=Foglio2!$E$6,Assistenti_Amm.vo!Q32,IF(Foglio2!$J$3=Foglio2!$E$7,Resp_Coord_Amm.vo!Q32,IF(Foglio2!$J$3=Foglio2!$E$8,Direttore_Amm.vo!Q32,IF(Foglio2!$J$3=Foglio2!$E$9,Doc_mat_elem.re!Q32,IF(Foglio2!$J$3=Foglio2!$E$10,Doc_dipl_scuola_sec.!Q32,IF(Foglio2!$J$3=Foglio2!$E$11,Doc_scuola_media!Q32,IF(Foglio2!$J$3=Foglio2!$E$12,Doc_laureati_scuola_sec.!Q32,IF(Foglio2!$J$3=Foglio2!$E$13,Direttivi_capi_ist.!Q32,0)))))))))))</f>
        <v>0</v>
      </c>
      <c r="T32" s="252">
        <f>IF(Foglio2!$J$3=Foglio2!$E$3,Ausiliari_Coll.Scol.!R32,IF(Foglio2!$J$3=Foglio2!$E$4,Collab._Tecnici!R32,IF(Foglio2!$J$3=Foglio2!$E$5,Assistenti_Tecnici!R32,IF(Foglio2!$J$3=Foglio2!$E$6,Assistenti_Amm.vo!R32,IF(Foglio2!$J$3=Foglio2!$E$7,Resp_Coord_Amm.vo!R32,IF(Foglio2!$J$3=Foglio2!$E$8,Direttore_Amm.vo!R32,IF(Foglio2!$J$3=Foglio2!$E$9,Doc_mat_elem.re!R32,IF(Foglio2!$J$3=Foglio2!$E$10,Doc_dipl_scuola_sec.!R32,IF(Foglio2!$J$3=Foglio2!$E$11,Doc_scuola_media!R32,IF(Foglio2!$J$3=Foglio2!$E$12,Doc_laureati_scuola_sec.!R32,IF(Foglio2!$J$3=Foglio2!$E$13,Direttivi_capi_ist.!R32,0)))))))))))</f>
        <v>0</v>
      </c>
      <c r="U32" s="252">
        <f t="shared" ref="U32" si="211">(P32)/12*0.8</f>
        <v>0</v>
      </c>
      <c r="V32" s="252">
        <f t="shared" ref="V32" si="212">(P32+R32)/12*0.8</f>
        <v>0</v>
      </c>
      <c r="W32" s="253" t="str">
        <f t="shared" ref="W32" si="213">"Fascia Da "&amp;F32&amp;" a "&amp;F33&amp;" Decorrenza "&amp;DAY(C32)&amp;"/"&amp;MONTH(C32)&amp;"/"&amp;YEAR(C32)</f>
        <v>Fascia Da 0 a 0 Decorrenza 0/1/1900</v>
      </c>
    </row>
    <row r="33" spans="1:23" s="47" customFormat="1" ht="7.5" customHeight="1" x14ac:dyDescent="0.2">
      <c r="A33" s="104"/>
      <c r="B33" s="245">
        <f t="shared" si="6"/>
        <v>33021</v>
      </c>
      <c r="C33" s="501"/>
      <c r="D33" s="501"/>
      <c r="E33" s="48" t="s">
        <v>4</v>
      </c>
      <c r="F33" s="49">
        <f>IF(Foglio2!$J$3=Foglio2!$E$3,Ausiliari_Coll.Scol.!D33,IF(Foglio2!$J$3=Foglio2!$E$4,Collab._Tecnici!D33,IF(Foglio2!$J$3=Foglio2!$E$5,Assistenti_Tecnici!D33,IF(Foglio2!$J$3=Foglio2!$E$6,Assistenti_Amm.vo!D33,IF(Foglio2!$J$3=Foglio2!$E$7,Resp_Coord_Amm.vo!D33,IF(Foglio2!$J$3=Foglio2!$E$8,Direttore_Amm.vo!D33,IF(Foglio2!$J$3=Foglio2!$E$9,Doc_mat_elem.re!D33,IF(Foglio2!$J$3=Foglio2!$E$10,Doc_dipl_scuola_sec.!D33,IF(Foglio2!$J$3=Foglio2!$E$11,Doc_scuola_media!D33,IF(Foglio2!$J$3=Foglio2!$E$12,Doc_laureati_scuola_sec.!D33,IF(Foglio2!$J$3=Foglio2!$E$13,Direttivi_capi_ist.!D33,0)))))))))))</f>
        <v>0</v>
      </c>
      <c r="G33" s="267">
        <f t="shared" ref="G33" si="214">G32*1936.27</f>
        <v>0</v>
      </c>
      <c r="H33" s="267">
        <f t="shared" ref="H33" si="215">H32*1936.27</f>
        <v>0</v>
      </c>
      <c r="I33" s="267">
        <f t="shared" ref="I33" si="216">I32*1936.27</f>
        <v>0</v>
      </c>
      <c r="J33" s="267">
        <f t="shared" ref="J33" si="217">J32*1936.27</f>
        <v>0</v>
      </c>
      <c r="K33" s="267">
        <f t="shared" ref="K33" si="218">K32*1936.27</f>
        <v>0</v>
      </c>
      <c r="L33" s="266">
        <f t="shared" ref="L33" si="219">L32*1936.27</f>
        <v>0</v>
      </c>
      <c r="M33" s="267">
        <f t="shared" ref="M33" si="220">M32*1936.27</f>
        <v>0</v>
      </c>
      <c r="N33" s="182">
        <f t="shared" ref="N33" si="221">N32*1936.27</f>
        <v>0</v>
      </c>
      <c r="O33" s="183">
        <f t="shared" ref="O33" si="222">O32*1936.27</f>
        <v>0</v>
      </c>
      <c r="P33" s="184">
        <f t="shared" ref="P33" si="223">P32*1936.27</f>
        <v>0</v>
      </c>
      <c r="Q33" s="184">
        <f t="shared" ref="Q33" si="224">Q32*1936.27</f>
        <v>0</v>
      </c>
      <c r="R33" s="184">
        <f t="shared" ref="R33" si="225">R32*1936.27</f>
        <v>0</v>
      </c>
      <c r="S33" s="184">
        <f t="shared" ref="S33:T33" si="226">S32*1936.27</f>
        <v>0</v>
      </c>
      <c r="T33" s="184">
        <f t="shared" si="226"/>
        <v>0</v>
      </c>
      <c r="U33" s="184">
        <f t="shared" ref="U33:V33" si="227">U32*1936.27</f>
        <v>0</v>
      </c>
      <c r="V33" s="184">
        <f t="shared" si="227"/>
        <v>0</v>
      </c>
      <c r="W33" s="104"/>
    </row>
    <row r="34" spans="1:23" s="47" customFormat="1" ht="12.75" customHeight="1" x14ac:dyDescent="0.2">
      <c r="A34" s="104">
        <f>IF(Foglio2!$J$7=1,TRUNC(Base!V34,0),TRUNC(Base!U34,0))</f>
        <v>0</v>
      </c>
      <c r="B34" s="245">
        <f t="shared" si="6"/>
        <v>33022</v>
      </c>
      <c r="C34" s="501"/>
      <c r="D34" s="501"/>
      <c r="E34" s="53" t="s">
        <v>3</v>
      </c>
      <c r="F34" s="54">
        <f>IF(Foglio2!$J$3=Foglio2!$E$3,Ausiliari_Coll.Scol.!D34,IF(Foglio2!$J$3=Foglio2!$E$4,Collab._Tecnici!D34,IF(Foglio2!$J$3=Foglio2!$E$5,Assistenti_Tecnici!D34,IF(Foglio2!$J$3=Foglio2!$E$6,Assistenti_Amm.vo!D34,IF(Foglio2!$J$3=Foglio2!$E$7,Resp_Coord_Amm.vo!D34,IF(Foglio2!$J$3=Foglio2!$E$8,Direttore_Amm.vo!D34,IF(Foglio2!$J$3=Foglio2!$E$9,Doc_mat_elem.re!D34,IF(Foglio2!$J$3=Foglio2!$E$10,Doc_dipl_scuola_sec.!D34,IF(Foglio2!$J$3=Foglio2!$E$11,Doc_scuola_media!D34,IF(Foglio2!$J$3=Foglio2!$E$12,Doc_laureati_scuola_sec.!D34,IF(Foglio2!$J$3=Foglio2!$E$13,Direttivi_capi_ist.!D34,0)))))))))))</f>
        <v>0</v>
      </c>
      <c r="G34" s="248">
        <f>IF(Foglio2!$J$3=Foglio2!$E$3,Ausiliari_Coll.Scol.!E34,IF(Foglio2!$J$3=Foglio2!$E$4,Collab._Tecnici!E34,IF(Foglio2!$J$3=Foglio2!$E$5,Assistenti_Tecnici!E34,IF(Foglio2!$J$3=Foglio2!$E$6,Assistenti_Amm.vo!E34,IF(Foglio2!$J$3=Foglio2!$E$7,Resp_Coord_Amm.vo!E34,IF(Foglio2!$J$3=Foglio2!$E$8,Direttore_Amm.vo!E34,IF(Foglio2!$J$3=Foglio2!$E$9,Doc_mat_elem.re!E34,IF(Foglio2!$J$3=Foglio2!$E$10,Doc_dipl_scuola_sec.!E34,IF(Foglio2!$J$3=Foglio2!$E$11,Doc_scuola_media!E34,IF(Foglio2!$J$3=Foglio2!$E$12,Doc_laureati_scuola_sec.!E34,IF(Foglio2!$J$3=Foglio2!$E$13,Direttivi_capi_ist.!E34,0)))))))))))</f>
        <v>0</v>
      </c>
      <c r="H34" s="248">
        <f>IF(Foglio2!$J$3=Foglio2!$E$3,Ausiliari_Coll.Scol.!F34,IF(Foglio2!$J$3=Foglio2!$E$4,Collab._Tecnici!F34,IF(Foglio2!$J$3=Foglio2!$E$5,Assistenti_Tecnici!F34,IF(Foglio2!$J$3=Foglio2!$E$6,Assistenti_Amm.vo!F34,IF(Foglio2!$J$3=Foglio2!$E$7,Resp_Coord_Amm.vo!F34,IF(Foglio2!$J$3=Foglio2!$E$8,Direttore_Amm.vo!F34,IF(Foglio2!$J$3=Foglio2!$E$9,Doc_mat_elem.re!F34,IF(Foglio2!$J$3=Foglio2!$E$10,Doc_dipl_scuola_sec.!F34,IF(Foglio2!$J$3=Foglio2!$E$11,Doc_scuola_media!F34,IF(Foglio2!$J$3=Foglio2!$E$12,Doc_laureati_scuola_sec.!F34,IF(Foglio2!$J$3=Foglio2!$E$13,Direttivi_capi_ist.!F34,0)))))))))))</f>
        <v>0</v>
      </c>
      <c r="I34" s="248">
        <f>IF(Foglio2!$J$3=Foglio2!$E$3,Ausiliari_Coll.Scol.!G34,IF(Foglio2!$J$3=Foglio2!$E$4,Collab._Tecnici!G34,IF(Foglio2!$J$3=Foglio2!$E$5,Assistenti_Tecnici!G34,IF(Foglio2!$J$3=Foglio2!$E$6,Assistenti_Amm.vo!G34,IF(Foglio2!$J$3=Foglio2!$E$7,Resp_Coord_Amm.vo!G34,IF(Foglio2!$J$3=Foglio2!$E$8,Direttore_Amm.vo!G34,IF(Foglio2!$J$3=Foglio2!$E$9,Doc_mat_elem.re!G34,IF(Foglio2!$J$3=Foglio2!$E$10,Doc_dipl_scuola_sec.!G34,IF(Foglio2!$J$3=Foglio2!$E$11,Doc_scuola_media!G34,IF(Foglio2!$J$3=Foglio2!$E$12,Doc_laureati_scuola_sec.!G34,IF(Foglio2!$J$3=Foglio2!$E$13,Direttivi_capi_ist.!G34,0)))))))))))</f>
        <v>0</v>
      </c>
      <c r="J34" s="248">
        <f>IF(Foglio2!$J$3=Foglio2!$E$3,Ausiliari_Coll.Scol.!H34,IF(Foglio2!$J$3=Foglio2!$E$4,Collab._Tecnici!H34,IF(Foglio2!$J$3=Foglio2!$E$5,Assistenti_Tecnici!H34,IF(Foglio2!$J$3=Foglio2!$E$6,Assistenti_Amm.vo!H34,IF(Foglio2!$J$3=Foglio2!$E$7,Resp_Coord_Amm.vo!H34,IF(Foglio2!$J$3=Foglio2!$E$8,Direttore_Amm.vo!H34,IF(Foglio2!$J$3=Foglio2!$E$9,Doc_mat_elem.re!H34,IF(Foglio2!$J$3=Foglio2!$E$10,Doc_dipl_scuola_sec.!H34,IF(Foglio2!$J$3=Foglio2!$E$11,Doc_scuola_media!H34,IF(Foglio2!$J$3=Foglio2!$E$12,Doc_laureati_scuola_sec.!H34,IF(Foglio2!$J$3=Foglio2!$E$13,Direttivi_capi_ist.!H34,0)))))))))))</f>
        <v>0</v>
      </c>
      <c r="K34" s="248">
        <f>IF(Foglio2!$J$3=Foglio2!$E$3,Ausiliari_Coll.Scol.!I34,IF(Foglio2!$J$3=Foglio2!$E$4,Collab._Tecnici!I34,IF(Foglio2!$J$3=Foglio2!$E$5,Assistenti_Tecnici!I34,IF(Foglio2!$J$3=Foglio2!$E$6,Assistenti_Amm.vo!I34,IF(Foglio2!$J$3=Foglio2!$E$7,Resp_Coord_Amm.vo!I34,IF(Foglio2!$J$3=Foglio2!$E$8,Direttore_Amm.vo!I34,IF(Foglio2!$J$3=Foglio2!$E$9,Doc_mat_elem.re!I34,IF(Foglio2!$J$3=Foglio2!$E$10,Doc_dipl_scuola_sec.!I34,IF(Foglio2!$J$3=Foglio2!$E$11,Doc_scuola_media!I34,IF(Foglio2!$J$3=Foglio2!$E$12,Doc_laureati_scuola_sec.!I34,IF(Foglio2!$J$3=Foglio2!$E$13,Direttivi_capi_ist.!I34,0)))))))))))</f>
        <v>0</v>
      </c>
      <c r="L34" s="248">
        <f>IF(Foglio2!$J$3=Foglio2!$E$3,Ausiliari_Coll.Scol.!J34,IF(Foglio2!$J$3=Foglio2!$E$4,Collab._Tecnici!J34,IF(Foglio2!$J$3=Foglio2!$E$5,Assistenti_Tecnici!J34,IF(Foglio2!$J$3=Foglio2!$E$6,Assistenti_Amm.vo!J34,IF(Foglio2!$J$3=Foglio2!$E$7,Resp_Coord_Amm.vo!J34,IF(Foglio2!$J$3=Foglio2!$E$8,Direttore_Amm.vo!J34,IF(Foglio2!$J$3=Foglio2!$E$9,Doc_mat_elem.re!J34,IF(Foglio2!$J$3=Foglio2!$E$10,Doc_dipl_scuola_sec.!J34,IF(Foglio2!$J$3=Foglio2!$E$11,Doc_scuola_media!J34,IF(Foglio2!$J$3=Foglio2!$E$12,Doc_laureati_scuola_sec.!J34,IF(Foglio2!$J$3=Foglio2!$E$13,Direttivi_capi_ist.!J34,0)))))))))))</f>
        <v>0</v>
      </c>
      <c r="M34" s="249">
        <f>IF(Foglio2!$J$3=Foglio2!$E$3,Ausiliari_Coll.Scol.!K34,IF(Foglio2!$J$3=Foglio2!$E$4,Collab._Tecnici!K34,IF(Foglio2!$J$3=Foglio2!$E$5,Assistenti_Tecnici!K34,IF(Foglio2!$J$3=Foglio2!$E$6,Assistenti_Amm.vo!K34,IF(Foglio2!$J$3=Foglio2!$E$7,Resp_Coord_Amm.vo!K34,IF(Foglio2!$J$3=Foglio2!$E$8,Direttore_Amm.vo!K34,IF(Foglio2!$J$3=Foglio2!$E$9,Doc_mat_elem.re!K34,IF(Foglio2!$J$3=Foglio2!$E$10,Doc_dipl_scuola_sec.!K34,IF(Foglio2!$J$3=Foglio2!$E$11,Doc_scuola_media!K34,IF(Foglio2!$J$3=Foglio2!$E$12,Doc_laureati_scuola_sec.!K34,IF(Foglio2!$J$3=Foglio2!$E$13,Direttivi_capi_ist.!K34,0)))))))))))</f>
        <v>0</v>
      </c>
      <c r="N34" s="250">
        <f>IF(Foglio2!$J$3=Foglio2!$E$3,Ausiliari_Coll.Scol.!L34,IF(Foglio2!$J$3=Foglio2!$E$4,Collab._Tecnici!L34,IF(Foglio2!$J$3=Foglio2!$E$5,Assistenti_Tecnici!L34,IF(Foglio2!$J$3=Foglio2!$E$6,Assistenti_Amm.vo!L34,IF(Foglio2!$J$3=Foglio2!$E$7,Resp_Coord_Amm.vo!L34,IF(Foglio2!$J$3=Foglio2!$E$8,Direttore_Amm.vo!L34,IF(Foglio2!$J$3=Foglio2!$E$9,Doc_mat_elem.re!L34,IF(Foglio2!$J$3=Foglio2!$E$10,Doc_dipl_scuola_sec.!L34,IF(Foglio2!$J$3=Foglio2!$E$11,Doc_scuola_media!L34,IF(Foglio2!$J$3=Foglio2!$E$12,Doc_laureati_scuola_sec.!L34,IF(Foglio2!$J$3=Foglio2!$E$13,Direttivi_capi_ist.!L34,0)))))))))))</f>
        <v>0</v>
      </c>
      <c r="O34" s="251">
        <f>IF(Foglio2!$J$3=Foglio2!$E$3,Ausiliari_Coll.Scol.!M34,IF(Foglio2!$J$3=Foglio2!$E$4,Collab._Tecnici!M34,IF(Foglio2!$J$3=Foglio2!$E$5,Assistenti_Tecnici!M34,IF(Foglio2!$J$3=Foglio2!$E$6,Assistenti_Amm.vo!M34,IF(Foglio2!$J$3=Foglio2!$E$7,Resp_Coord_Amm.vo!M34,IF(Foglio2!$J$3=Foglio2!$E$8,Direttore_Amm.vo!M34,IF(Foglio2!$J$3=Foglio2!$E$9,Doc_mat_elem.re!M34,IF(Foglio2!$J$3=Foglio2!$E$10,Doc_dipl_scuola_sec.!M34,IF(Foglio2!$J$3=Foglio2!$E$11,Doc_scuola_media!M34,IF(Foglio2!$J$3=Foglio2!$E$12,Doc_laureati_scuola_sec.!M34,IF(Foglio2!$J$3=Foglio2!$E$13,Direttivi_capi_ist.!M34,0)))))))))))</f>
        <v>0</v>
      </c>
      <c r="P34" s="252">
        <f>IF(Foglio2!$J$3=Foglio2!$E$3,Ausiliari_Coll.Scol.!N34,IF(Foglio2!$J$3=Foglio2!$E$4,Collab._Tecnici!N34,IF(Foglio2!$J$3=Foglio2!$E$5,Assistenti_Tecnici!N34,IF(Foglio2!$J$3=Foglio2!$E$6,Assistenti_Amm.vo!N34,IF(Foglio2!$J$3=Foglio2!$E$7,Resp_Coord_Amm.vo!N34,IF(Foglio2!$J$3=Foglio2!$E$8,Direttore_Amm.vo!N34,IF(Foglio2!$J$3=Foglio2!$E$9,Doc_mat_elem.re!N34,IF(Foglio2!$J$3=Foglio2!$E$10,Doc_dipl_scuola_sec.!N34,IF(Foglio2!$J$3=Foglio2!$E$11,Doc_scuola_media!N34,IF(Foglio2!$J$3=Foglio2!$E$12,Doc_laureati_scuola_sec.!N34,IF(Foglio2!$J$3=Foglio2!$E$13,Direttivi_capi_ist.!N34,0)))))))))))</f>
        <v>0</v>
      </c>
      <c r="Q34" s="252">
        <f>IF(Foglio2!$J$3=Foglio2!$E$3,Ausiliari_Coll.Scol.!O34,IF(Foglio2!$J$3=Foglio2!$E$4,Collab._Tecnici!O34,IF(Foglio2!$J$3=Foglio2!$E$5,Assistenti_Tecnici!O34,IF(Foglio2!$J$3=Foglio2!$E$6,Assistenti_Amm.vo!O34,IF(Foglio2!$J$3=Foglio2!$E$7,Resp_Coord_Amm.vo!O34,IF(Foglio2!$J$3=Foglio2!$E$8,Direttore_Amm.vo!O34,IF(Foglio2!$J$3=Foglio2!$E$9,Doc_mat_elem.re!O34,IF(Foglio2!$J$3=Foglio2!$E$10,Doc_dipl_scuola_sec.!O34,IF(Foglio2!$J$3=Foglio2!$E$11,Doc_scuola_media!O34,IF(Foglio2!$J$3=Foglio2!$E$12,Doc_laureati_scuola_sec.!O34,IF(Foglio2!$J$3=Foglio2!$E$13,Direttivi_capi_ist.!O34,0)))))))))))</f>
        <v>0</v>
      </c>
      <c r="R34" s="252">
        <f>IF(Foglio2!$J$3=Foglio2!$E$3,Ausiliari_Coll.Scol.!P34,IF(Foglio2!$J$3=Foglio2!$E$4,Collab._Tecnici!P34,IF(Foglio2!$J$3=Foglio2!$E$5,Assistenti_Tecnici!P34,IF(Foglio2!$J$3=Foglio2!$E$6,Assistenti_Amm.vo!P34,IF(Foglio2!$J$3=Foglio2!$E$7,Resp_Coord_Amm.vo!P34,IF(Foglio2!$J$3=Foglio2!$E$8,Direttore_Amm.vo!P34,IF(Foglio2!$J$3=Foglio2!$E$9,Doc_mat_elem.re!P34,IF(Foglio2!$J$3=Foglio2!$E$10,Doc_dipl_scuola_sec.!P34,IF(Foglio2!$J$3=Foglio2!$E$11,Doc_scuola_media!P34,IF(Foglio2!$J$3=Foglio2!$E$12,Doc_laureati_scuola_sec.!P34,IF(Foglio2!$J$3=Foglio2!$E$13,Direttivi_capi_ist.!P34,0)))))))))))</f>
        <v>0</v>
      </c>
      <c r="S34" s="252">
        <f>IF(Foglio2!$J$3=Foglio2!$E$3,Ausiliari_Coll.Scol.!Q34,IF(Foglio2!$J$3=Foglio2!$E$4,Collab._Tecnici!Q34,IF(Foglio2!$J$3=Foglio2!$E$5,Assistenti_Tecnici!Q34,IF(Foglio2!$J$3=Foglio2!$E$6,Assistenti_Amm.vo!Q34,IF(Foglio2!$J$3=Foglio2!$E$7,Resp_Coord_Amm.vo!Q34,IF(Foglio2!$J$3=Foglio2!$E$8,Direttore_Amm.vo!Q34,IF(Foglio2!$J$3=Foglio2!$E$9,Doc_mat_elem.re!Q34,IF(Foglio2!$J$3=Foglio2!$E$10,Doc_dipl_scuola_sec.!Q34,IF(Foglio2!$J$3=Foglio2!$E$11,Doc_scuola_media!Q34,IF(Foglio2!$J$3=Foglio2!$E$12,Doc_laureati_scuola_sec.!Q34,IF(Foglio2!$J$3=Foglio2!$E$13,Direttivi_capi_ist.!Q34,0)))))))))))</f>
        <v>0</v>
      </c>
      <c r="T34" s="252">
        <f>IF(Foglio2!$J$3=Foglio2!$E$3,Ausiliari_Coll.Scol.!R34,IF(Foglio2!$J$3=Foglio2!$E$4,Collab._Tecnici!R34,IF(Foglio2!$J$3=Foglio2!$E$5,Assistenti_Tecnici!R34,IF(Foglio2!$J$3=Foglio2!$E$6,Assistenti_Amm.vo!R34,IF(Foglio2!$J$3=Foglio2!$E$7,Resp_Coord_Amm.vo!R34,IF(Foglio2!$J$3=Foglio2!$E$8,Direttore_Amm.vo!R34,IF(Foglio2!$J$3=Foglio2!$E$9,Doc_mat_elem.re!R34,IF(Foglio2!$J$3=Foglio2!$E$10,Doc_dipl_scuola_sec.!R34,IF(Foglio2!$J$3=Foglio2!$E$11,Doc_scuola_media!R34,IF(Foglio2!$J$3=Foglio2!$E$12,Doc_laureati_scuola_sec.!R34,IF(Foglio2!$J$3=Foglio2!$E$13,Direttivi_capi_ist.!R34,0)))))))))))</f>
        <v>0</v>
      </c>
      <c r="U34" s="252">
        <f t="shared" ref="U34" si="228">(P34)/12*0.8</f>
        <v>0</v>
      </c>
      <c r="V34" s="252">
        <f t="shared" ref="V34" si="229">(P34+R34)/12*0.8</f>
        <v>0</v>
      </c>
      <c r="W34" s="253" t="str">
        <f t="shared" ref="W34" si="230">"Fascia Da "&amp;F34&amp;" a "&amp;F35&amp;" Decorrenza "&amp;DAY(C34)&amp;"/"&amp;MONTH(C34)&amp;"/"&amp;YEAR(C34)</f>
        <v>Fascia Da 0 a 0 Decorrenza 0/1/1900</v>
      </c>
    </row>
    <row r="35" spans="1:23" s="47" customFormat="1" ht="8.25" customHeight="1" x14ac:dyDescent="0.2">
      <c r="A35" s="104"/>
      <c r="B35" s="245">
        <f t="shared" si="6"/>
        <v>33023</v>
      </c>
      <c r="C35" s="501"/>
      <c r="D35" s="501"/>
      <c r="E35" s="48" t="s">
        <v>4</v>
      </c>
      <c r="F35" s="49">
        <f>IF(Foglio2!$J$3=Foglio2!$E$3,Ausiliari_Coll.Scol.!D35,IF(Foglio2!$J$3=Foglio2!$E$4,Collab._Tecnici!D35,IF(Foglio2!$J$3=Foglio2!$E$5,Assistenti_Tecnici!D35,IF(Foglio2!$J$3=Foglio2!$E$6,Assistenti_Amm.vo!D35,IF(Foglio2!$J$3=Foglio2!$E$7,Resp_Coord_Amm.vo!D35,IF(Foglio2!$J$3=Foglio2!$E$8,Direttore_Amm.vo!D35,IF(Foglio2!$J$3=Foglio2!$E$9,Doc_mat_elem.re!D35,IF(Foglio2!$J$3=Foglio2!$E$10,Doc_dipl_scuola_sec.!D35,IF(Foglio2!$J$3=Foglio2!$E$11,Doc_scuola_media!D35,IF(Foglio2!$J$3=Foglio2!$E$12,Doc_laureati_scuola_sec.!D35,IF(Foglio2!$J$3=Foglio2!$E$13,Direttivi_capi_ist.!D35,0)))))))))))</f>
        <v>0</v>
      </c>
      <c r="G35" s="267">
        <f t="shared" ref="G35" si="231">G34*1936.27</f>
        <v>0</v>
      </c>
      <c r="H35" s="267">
        <f t="shared" ref="H35" si="232">H34*1936.27</f>
        <v>0</v>
      </c>
      <c r="I35" s="267">
        <f t="shared" ref="I35" si="233">I34*1936.27</f>
        <v>0</v>
      </c>
      <c r="J35" s="267">
        <f t="shared" ref="J35" si="234">J34*1936.27</f>
        <v>0</v>
      </c>
      <c r="K35" s="267">
        <f t="shared" ref="K35" si="235">K34*1936.27</f>
        <v>0</v>
      </c>
      <c r="L35" s="266">
        <f t="shared" ref="L35" si="236">L34*1936.27</f>
        <v>0</v>
      </c>
      <c r="M35" s="267">
        <f t="shared" ref="M35" si="237">M34*1936.27</f>
        <v>0</v>
      </c>
      <c r="N35" s="182">
        <f t="shared" ref="N35" si="238">N34*1936.27</f>
        <v>0</v>
      </c>
      <c r="O35" s="183">
        <f t="shared" ref="O35" si="239">O34*1936.27</f>
        <v>0</v>
      </c>
      <c r="P35" s="184">
        <f t="shared" ref="P35" si="240">P34*1936.27</f>
        <v>0</v>
      </c>
      <c r="Q35" s="184">
        <f t="shared" ref="Q35" si="241">Q34*1936.27</f>
        <v>0</v>
      </c>
      <c r="R35" s="184">
        <f t="shared" ref="R35" si="242">R34*1936.27</f>
        <v>0</v>
      </c>
      <c r="S35" s="184">
        <f t="shared" ref="S35:T35" si="243">S34*1936.27</f>
        <v>0</v>
      </c>
      <c r="T35" s="184">
        <f t="shared" si="243"/>
        <v>0</v>
      </c>
      <c r="U35" s="184">
        <f t="shared" ref="U35:V35" si="244">U34*1936.27</f>
        <v>0</v>
      </c>
      <c r="V35" s="184">
        <f t="shared" si="244"/>
        <v>0</v>
      </c>
      <c r="W35" s="104"/>
    </row>
    <row r="36" spans="1:23" s="47" customFormat="1" ht="12.75" customHeight="1" x14ac:dyDescent="0.2">
      <c r="A36" s="104">
        <f>IF(Foglio2!$J$7=1,TRUNC(Base!V36,0),TRUNC(Base!U36,0))</f>
        <v>0</v>
      </c>
      <c r="B36" s="245">
        <f t="shared" si="6"/>
        <v>33024</v>
      </c>
      <c r="C36" s="501"/>
      <c r="D36" s="501"/>
      <c r="E36" s="53" t="s">
        <v>3</v>
      </c>
      <c r="F36" s="54">
        <f>IF(Foglio2!$J$3=Foglio2!$E$3,Ausiliari_Coll.Scol.!D36,IF(Foglio2!$J$3=Foglio2!$E$4,Collab._Tecnici!D36,IF(Foglio2!$J$3=Foglio2!$E$5,Assistenti_Tecnici!D36,IF(Foglio2!$J$3=Foglio2!$E$6,Assistenti_Amm.vo!D36,IF(Foglio2!$J$3=Foglio2!$E$7,Resp_Coord_Amm.vo!D36,IF(Foglio2!$J$3=Foglio2!$E$8,Direttore_Amm.vo!D36,IF(Foglio2!$J$3=Foglio2!$E$9,Doc_mat_elem.re!D36,IF(Foglio2!$J$3=Foglio2!$E$10,Doc_dipl_scuola_sec.!D36,IF(Foglio2!$J$3=Foglio2!$E$11,Doc_scuola_media!D36,IF(Foglio2!$J$3=Foglio2!$E$12,Doc_laureati_scuola_sec.!D36,IF(Foglio2!$J$3=Foglio2!$E$13,Direttivi_capi_ist.!D36,0)))))))))))</f>
        <v>0</v>
      </c>
      <c r="G36" s="248">
        <f>IF(Foglio2!$J$3=Foglio2!$E$3,Ausiliari_Coll.Scol.!E36,IF(Foglio2!$J$3=Foglio2!$E$4,Collab._Tecnici!E36,IF(Foglio2!$J$3=Foglio2!$E$5,Assistenti_Tecnici!E36,IF(Foglio2!$J$3=Foglio2!$E$6,Assistenti_Amm.vo!E36,IF(Foglio2!$J$3=Foglio2!$E$7,Resp_Coord_Amm.vo!E36,IF(Foglio2!$J$3=Foglio2!$E$8,Direttore_Amm.vo!E36,IF(Foglio2!$J$3=Foglio2!$E$9,Doc_mat_elem.re!E36,IF(Foglio2!$J$3=Foglio2!$E$10,Doc_dipl_scuola_sec.!E36,IF(Foglio2!$J$3=Foglio2!$E$11,Doc_scuola_media!E36,IF(Foglio2!$J$3=Foglio2!$E$12,Doc_laureati_scuola_sec.!E36,IF(Foglio2!$J$3=Foglio2!$E$13,Direttivi_capi_ist.!E36,0)))))))))))</f>
        <v>0</v>
      </c>
      <c r="H36" s="248">
        <f>IF(Foglio2!$J$3=Foglio2!$E$3,Ausiliari_Coll.Scol.!F36,IF(Foglio2!$J$3=Foglio2!$E$4,Collab._Tecnici!F36,IF(Foglio2!$J$3=Foglio2!$E$5,Assistenti_Tecnici!F36,IF(Foglio2!$J$3=Foglio2!$E$6,Assistenti_Amm.vo!F36,IF(Foglio2!$J$3=Foglio2!$E$7,Resp_Coord_Amm.vo!F36,IF(Foglio2!$J$3=Foglio2!$E$8,Direttore_Amm.vo!F36,IF(Foglio2!$J$3=Foglio2!$E$9,Doc_mat_elem.re!F36,IF(Foglio2!$J$3=Foglio2!$E$10,Doc_dipl_scuola_sec.!F36,IF(Foglio2!$J$3=Foglio2!$E$11,Doc_scuola_media!F36,IF(Foglio2!$J$3=Foglio2!$E$12,Doc_laureati_scuola_sec.!F36,IF(Foglio2!$J$3=Foglio2!$E$13,Direttivi_capi_ist.!F36,0)))))))))))</f>
        <v>0</v>
      </c>
      <c r="I36" s="248">
        <f>IF(Foglio2!$J$3=Foglio2!$E$3,Ausiliari_Coll.Scol.!G36,IF(Foglio2!$J$3=Foglio2!$E$4,Collab._Tecnici!G36,IF(Foglio2!$J$3=Foglio2!$E$5,Assistenti_Tecnici!G36,IF(Foglio2!$J$3=Foglio2!$E$6,Assistenti_Amm.vo!G36,IF(Foglio2!$J$3=Foglio2!$E$7,Resp_Coord_Amm.vo!G36,IF(Foglio2!$J$3=Foglio2!$E$8,Direttore_Amm.vo!G36,IF(Foglio2!$J$3=Foglio2!$E$9,Doc_mat_elem.re!G36,IF(Foglio2!$J$3=Foglio2!$E$10,Doc_dipl_scuola_sec.!G36,IF(Foglio2!$J$3=Foglio2!$E$11,Doc_scuola_media!G36,IF(Foglio2!$J$3=Foglio2!$E$12,Doc_laureati_scuola_sec.!G36,IF(Foglio2!$J$3=Foglio2!$E$13,Direttivi_capi_ist.!G36,0)))))))))))</f>
        <v>0</v>
      </c>
      <c r="J36" s="248">
        <f>IF(Foglio2!$J$3=Foglio2!$E$3,Ausiliari_Coll.Scol.!H36,IF(Foglio2!$J$3=Foglio2!$E$4,Collab._Tecnici!H36,IF(Foglio2!$J$3=Foglio2!$E$5,Assistenti_Tecnici!H36,IF(Foglio2!$J$3=Foglio2!$E$6,Assistenti_Amm.vo!H36,IF(Foglio2!$J$3=Foglio2!$E$7,Resp_Coord_Amm.vo!H36,IF(Foglio2!$J$3=Foglio2!$E$8,Direttore_Amm.vo!H36,IF(Foglio2!$J$3=Foglio2!$E$9,Doc_mat_elem.re!H36,IF(Foglio2!$J$3=Foglio2!$E$10,Doc_dipl_scuola_sec.!H36,IF(Foglio2!$J$3=Foglio2!$E$11,Doc_scuola_media!H36,IF(Foglio2!$J$3=Foglio2!$E$12,Doc_laureati_scuola_sec.!H36,IF(Foglio2!$J$3=Foglio2!$E$13,Direttivi_capi_ist.!H36,0)))))))))))</f>
        <v>0</v>
      </c>
      <c r="K36" s="248">
        <f>IF(Foglio2!$J$3=Foglio2!$E$3,Ausiliari_Coll.Scol.!I36,IF(Foglio2!$J$3=Foglio2!$E$4,Collab._Tecnici!I36,IF(Foglio2!$J$3=Foglio2!$E$5,Assistenti_Tecnici!I36,IF(Foglio2!$J$3=Foglio2!$E$6,Assistenti_Amm.vo!I36,IF(Foglio2!$J$3=Foglio2!$E$7,Resp_Coord_Amm.vo!I36,IF(Foglio2!$J$3=Foglio2!$E$8,Direttore_Amm.vo!I36,IF(Foglio2!$J$3=Foglio2!$E$9,Doc_mat_elem.re!I36,IF(Foglio2!$J$3=Foglio2!$E$10,Doc_dipl_scuola_sec.!I36,IF(Foglio2!$J$3=Foglio2!$E$11,Doc_scuola_media!I36,IF(Foglio2!$J$3=Foglio2!$E$12,Doc_laureati_scuola_sec.!I36,IF(Foglio2!$J$3=Foglio2!$E$13,Direttivi_capi_ist.!I36,0)))))))))))</f>
        <v>0</v>
      </c>
      <c r="L36" s="248">
        <f>IF(Foglio2!$J$3=Foglio2!$E$3,Ausiliari_Coll.Scol.!J36,IF(Foglio2!$J$3=Foglio2!$E$4,Collab._Tecnici!J36,IF(Foglio2!$J$3=Foglio2!$E$5,Assistenti_Tecnici!J36,IF(Foglio2!$J$3=Foglio2!$E$6,Assistenti_Amm.vo!J36,IF(Foglio2!$J$3=Foglio2!$E$7,Resp_Coord_Amm.vo!J36,IF(Foglio2!$J$3=Foglio2!$E$8,Direttore_Amm.vo!J36,IF(Foglio2!$J$3=Foglio2!$E$9,Doc_mat_elem.re!J36,IF(Foglio2!$J$3=Foglio2!$E$10,Doc_dipl_scuola_sec.!J36,IF(Foglio2!$J$3=Foglio2!$E$11,Doc_scuola_media!J36,IF(Foglio2!$J$3=Foglio2!$E$12,Doc_laureati_scuola_sec.!J36,IF(Foglio2!$J$3=Foglio2!$E$13,Direttivi_capi_ist.!J36,0)))))))))))</f>
        <v>0</v>
      </c>
      <c r="M36" s="249">
        <f>IF(Foglio2!$J$3=Foglio2!$E$3,Ausiliari_Coll.Scol.!K36,IF(Foglio2!$J$3=Foglio2!$E$4,Collab._Tecnici!K36,IF(Foglio2!$J$3=Foglio2!$E$5,Assistenti_Tecnici!K36,IF(Foglio2!$J$3=Foglio2!$E$6,Assistenti_Amm.vo!K36,IF(Foglio2!$J$3=Foglio2!$E$7,Resp_Coord_Amm.vo!K36,IF(Foglio2!$J$3=Foglio2!$E$8,Direttore_Amm.vo!K36,IF(Foglio2!$J$3=Foglio2!$E$9,Doc_mat_elem.re!K36,IF(Foglio2!$J$3=Foglio2!$E$10,Doc_dipl_scuola_sec.!K36,IF(Foglio2!$J$3=Foglio2!$E$11,Doc_scuola_media!K36,IF(Foglio2!$J$3=Foglio2!$E$12,Doc_laureati_scuola_sec.!K36,IF(Foglio2!$J$3=Foglio2!$E$13,Direttivi_capi_ist.!K36,0)))))))))))</f>
        <v>0</v>
      </c>
      <c r="N36" s="250">
        <f>IF(Foglio2!$J$3=Foglio2!$E$3,Ausiliari_Coll.Scol.!L36,IF(Foglio2!$J$3=Foglio2!$E$4,Collab._Tecnici!L36,IF(Foglio2!$J$3=Foglio2!$E$5,Assistenti_Tecnici!L36,IF(Foglio2!$J$3=Foglio2!$E$6,Assistenti_Amm.vo!L36,IF(Foglio2!$J$3=Foglio2!$E$7,Resp_Coord_Amm.vo!L36,IF(Foglio2!$J$3=Foglio2!$E$8,Direttore_Amm.vo!L36,IF(Foglio2!$J$3=Foglio2!$E$9,Doc_mat_elem.re!L36,IF(Foglio2!$J$3=Foglio2!$E$10,Doc_dipl_scuola_sec.!L36,IF(Foglio2!$J$3=Foglio2!$E$11,Doc_scuola_media!L36,IF(Foglio2!$J$3=Foglio2!$E$12,Doc_laureati_scuola_sec.!L36,IF(Foglio2!$J$3=Foglio2!$E$13,Direttivi_capi_ist.!L36,0)))))))))))</f>
        <v>0</v>
      </c>
      <c r="O36" s="251">
        <f>IF(Foglio2!$J$3=Foglio2!$E$3,Ausiliari_Coll.Scol.!M36,IF(Foglio2!$J$3=Foglio2!$E$4,Collab._Tecnici!M36,IF(Foglio2!$J$3=Foglio2!$E$5,Assistenti_Tecnici!M36,IF(Foglio2!$J$3=Foglio2!$E$6,Assistenti_Amm.vo!M36,IF(Foglio2!$J$3=Foglio2!$E$7,Resp_Coord_Amm.vo!M36,IF(Foglio2!$J$3=Foglio2!$E$8,Direttore_Amm.vo!M36,IF(Foglio2!$J$3=Foglio2!$E$9,Doc_mat_elem.re!M36,IF(Foglio2!$J$3=Foglio2!$E$10,Doc_dipl_scuola_sec.!M36,IF(Foglio2!$J$3=Foglio2!$E$11,Doc_scuola_media!M36,IF(Foglio2!$J$3=Foglio2!$E$12,Doc_laureati_scuola_sec.!M36,IF(Foglio2!$J$3=Foglio2!$E$13,Direttivi_capi_ist.!M36,0)))))))))))</f>
        <v>0</v>
      </c>
      <c r="P36" s="252">
        <f>IF(Foglio2!$J$3=Foglio2!$E$3,Ausiliari_Coll.Scol.!N36,IF(Foglio2!$J$3=Foglio2!$E$4,Collab._Tecnici!N36,IF(Foglio2!$J$3=Foglio2!$E$5,Assistenti_Tecnici!N36,IF(Foglio2!$J$3=Foglio2!$E$6,Assistenti_Amm.vo!N36,IF(Foglio2!$J$3=Foglio2!$E$7,Resp_Coord_Amm.vo!N36,IF(Foglio2!$J$3=Foglio2!$E$8,Direttore_Amm.vo!N36,IF(Foglio2!$J$3=Foglio2!$E$9,Doc_mat_elem.re!N36,IF(Foglio2!$J$3=Foglio2!$E$10,Doc_dipl_scuola_sec.!N36,IF(Foglio2!$J$3=Foglio2!$E$11,Doc_scuola_media!N36,IF(Foglio2!$J$3=Foglio2!$E$12,Doc_laureati_scuola_sec.!N36,IF(Foglio2!$J$3=Foglio2!$E$13,Direttivi_capi_ist.!N36,0)))))))))))</f>
        <v>0</v>
      </c>
      <c r="Q36" s="252">
        <f>IF(Foglio2!$J$3=Foglio2!$E$3,Ausiliari_Coll.Scol.!O36,IF(Foglio2!$J$3=Foglio2!$E$4,Collab._Tecnici!O36,IF(Foglio2!$J$3=Foglio2!$E$5,Assistenti_Tecnici!O36,IF(Foglio2!$J$3=Foglio2!$E$6,Assistenti_Amm.vo!O36,IF(Foglio2!$J$3=Foglio2!$E$7,Resp_Coord_Amm.vo!O36,IF(Foglio2!$J$3=Foglio2!$E$8,Direttore_Amm.vo!O36,IF(Foglio2!$J$3=Foglio2!$E$9,Doc_mat_elem.re!O36,IF(Foglio2!$J$3=Foglio2!$E$10,Doc_dipl_scuola_sec.!O36,IF(Foglio2!$J$3=Foglio2!$E$11,Doc_scuola_media!O36,IF(Foglio2!$J$3=Foglio2!$E$12,Doc_laureati_scuola_sec.!O36,IF(Foglio2!$J$3=Foglio2!$E$13,Direttivi_capi_ist.!O36,0)))))))))))</f>
        <v>0</v>
      </c>
      <c r="R36" s="252">
        <f>IF(Foglio2!$J$3=Foglio2!$E$3,Ausiliari_Coll.Scol.!P36,IF(Foglio2!$J$3=Foglio2!$E$4,Collab._Tecnici!P36,IF(Foglio2!$J$3=Foglio2!$E$5,Assistenti_Tecnici!P36,IF(Foglio2!$J$3=Foglio2!$E$6,Assistenti_Amm.vo!P36,IF(Foglio2!$J$3=Foglio2!$E$7,Resp_Coord_Amm.vo!P36,IF(Foglio2!$J$3=Foglio2!$E$8,Direttore_Amm.vo!P36,IF(Foglio2!$J$3=Foglio2!$E$9,Doc_mat_elem.re!P36,IF(Foglio2!$J$3=Foglio2!$E$10,Doc_dipl_scuola_sec.!P36,IF(Foglio2!$J$3=Foglio2!$E$11,Doc_scuola_media!P36,IF(Foglio2!$J$3=Foglio2!$E$12,Doc_laureati_scuola_sec.!P36,IF(Foglio2!$J$3=Foglio2!$E$13,Direttivi_capi_ist.!P36,0)))))))))))</f>
        <v>0</v>
      </c>
      <c r="S36" s="252">
        <f>IF(Foglio2!$J$3=Foglio2!$E$3,Ausiliari_Coll.Scol.!Q36,IF(Foglio2!$J$3=Foglio2!$E$4,Collab._Tecnici!Q36,IF(Foglio2!$J$3=Foglio2!$E$5,Assistenti_Tecnici!Q36,IF(Foglio2!$J$3=Foglio2!$E$6,Assistenti_Amm.vo!Q36,IF(Foglio2!$J$3=Foglio2!$E$7,Resp_Coord_Amm.vo!Q36,IF(Foglio2!$J$3=Foglio2!$E$8,Direttore_Amm.vo!Q36,IF(Foglio2!$J$3=Foglio2!$E$9,Doc_mat_elem.re!Q36,IF(Foglio2!$J$3=Foglio2!$E$10,Doc_dipl_scuola_sec.!Q36,IF(Foglio2!$J$3=Foglio2!$E$11,Doc_scuola_media!Q36,IF(Foglio2!$J$3=Foglio2!$E$12,Doc_laureati_scuola_sec.!Q36,IF(Foglio2!$J$3=Foglio2!$E$13,Direttivi_capi_ist.!Q36,0)))))))))))</f>
        <v>0</v>
      </c>
      <c r="T36" s="252">
        <f>IF(Foglio2!$J$3=Foglio2!$E$3,Ausiliari_Coll.Scol.!R36,IF(Foglio2!$J$3=Foglio2!$E$4,Collab._Tecnici!R36,IF(Foglio2!$J$3=Foglio2!$E$5,Assistenti_Tecnici!R36,IF(Foglio2!$J$3=Foglio2!$E$6,Assistenti_Amm.vo!R36,IF(Foglio2!$J$3=Foglio2!$E$7,Resp_Coord_Amm.vo!R36,IF(Foglio2!$J$3=Foglio2!$E$8,Direttore_Amm.vo!R36,IF(Foglio2!$J$3=Foglio2!$E$9,Doc_mat_elem.re!R36,IF(Foglio2!$J$3=Foglio2!$E$10,Doc_dipl_scuola_sec.!R36,IF(Foglio2!$J$3=Foglio2!$E$11,Doc_scuola_media!R36,IF(Foglio2!$J$3=Foglio2!$E$12,Doc_laureati_scuola_sec.!R36,IF(Foglio2!$J$3=Foglio2!$E$13,Direttivi_capi_ist.!R36,0)))))))))))</f>
        <v>0</v>
      </c>
      <c r="U36" s="252">
        <f t="shared" ref="U36" si="245">(P36)/12*0.8</f>
        <v>0</v>
      </c>
      <c r="V36" s="252">
        <f t="shared" ref="V36" si="246">(P36+R36)/12*0.8</f>
        <v>0</v>
      </c>
      <c r="W36" s="253" t="str">
        <f t="shared" ref="W36" si="247">"Fascia Da "&amp;F36&amp;" a "&amp;F37&amp;" Decorrenza "&amp;DAY(C36)&amp;"/"&amp;MONTH(C36)&amp;"/"&amp;YEAR(C36)</f>
        <v>Fascia Da 0 a 0 Decorrenza 0/1/1900</v>
      </c>
    </row>
    <row r="37" spans="1:23" s="47" customFormat="1" ht="9" customHeight="1" x14ac:dyDescent="0.2">
      <c r="A37" s="104"/>
      <c r="B37" s="245">
        <f t="shared" si="6"/>
        <v>33025</v>
      </c>
      <c r="C37" s="501"/>
      <c r="D37" s="501"/>
      <c r="E37" s="48" t="s">
        <v>4</v>
      </c>
      <c r="F37" s="49">
        <f>IF(Foglio2!$J$3=Foglio2!$E$3,Ausiliari_Coll.Scol.!D37,IF(Foglio2!$J$3=Foglio2!$E$4,Collab._Tecnici!D37,IF(Foglio2!$J$3=Foglio2!$E$5,Assistenti_Tecnici!D37,IF(Foglio2!$J$3=Foglio2!$E$6,Assistenti_Amm.vo!D37,IF(Foglio2!$J$3=Foglio2!$E$7,Resp_Coord_Amm.vo!D37,IF(Foglio2!$J$3=Foglio2!$E$8,Direttore_Amm.vo!D37,IF(Foglio2!$J$3=Foglio2!$E$9,Doc_mat_elem.re!D37,IF(Foglio2!$J$3=Foglio2!$E$10,Doc_dipl_scuola_sec.!D37,IF(Foglio2!$J$3=Foglio2!$E$11,Doc_scuola_media!D37,IF(Foglio2!$J$3=Foglio2!$E$12,Doc_laureati_scuola_sec.!D37,IF(Foglio2!$J$3=Foglio2!$E$13,Direttivi_capi_ist.!D37,0)))))))))))</f>
        <v>0</v>
      </c>
      <c r="G37" s="267">
        <f t="shared" ref="G37" si="248">G36*1936.27</f>
        <v>0</v>
      </c>
      <c r="H37" s="267">
        <f t="shared" ref="H37" si="249">H36*1936.27</f>
        <v>0</v>
      </c>
      <c r="I37" s="267">
        <f t="shared" ref="I37" si="250">I36*1936.27</f>
        <v>0</v>
      </c>
      <c r="J37" s="267">
        <f t="shared" ref="J37" si="251">J36*1936.27</f>
        <v>0</v>
      </c>
      <c r="K37" s="267">
        <f t="shared" ref="K37" si="252">K36*1936.27</f>
        <v>0</v>
      </c>
      <c r="L37" s="266">
        <f t="shared" ref="L37" si="253">L36*1936.27</f>
        <v>0</v>
      </c>
      <c r="M37" s="267">
        <f t="shared" ref="M37" si="254">M36*1936.27</f>
        <v>0</v>
      </c>
      <c r="N37" s="182">
        <f t="shared" ref="N37" si="255">N36*1936.27</f>
        <v>0</v>
      </c>
      <c r="O37" s="183">
        <f t="shared" ref="O37" si="256">O36*1936.27</f>
        <v>0</v>
      </c>
      <c r="P37" s="184">
        <f t="shared" ref="P37" si="257">P36*1936.27</f>
        <v>0</v>
      </c>
      <c r="Q37" s="184">
        <f t="shared" ref="Q37" si="258">Q36*1936.27</f>
        <v>0</v>
      </c>
      <c r="R37" s="184">
        <f t="shared" ref="R37" si="259">R36*1936.27</f>
        <v>0</v>
      </c>
      <c r="S37" s="184">
        <f t="shared" ref="S37:T37" si="260">S36*1936.27</f>
        <v>0</v>
      </c>
      <c r="T37" s="184">
        <f t="shared" si="260"/>
        <v>0</v>
      </c>
      <c r="U37" s="184">
        <f t="shared" ref="U37:V37" si="261">U36*1936.27</f>
        <v>0</v>
      </c>
      <c r="V37" s="184">
        <f t="shared" si="261"/>
        <v>0</v>
      </c>
      <c r="W37" s="104"/>
    </row>
    <row r="38" spans="1:23" s="47" customFormat="1" ht="12.75" customHeight="1" x14ac:dyDescent="0.2">
      <c r="A38" s="104">
        <f>IF(Foglio2!$J$7=1,TRUNC(Base!V38,0),TRUNC(Base!U38,0))</f>
        <v>0</v>
      </c>
      <c r="B38" s="245">
        <f t="shared" si="6"/>
        <v>33026</v>
      </c>
      <c r="C38" s="501"/>
      <c r="D38" s="501"/>
      <c r="E38" s="53" t="s">
        <v>3</v>
      </c>
      <c r="F38" s="54">
        <f>IF(Foglio2!$J$3=Foglio2!$E$3,Ausiliari_Coll.Scol.!D38,IF(Foglio2!$J$3=Foglio2!$E$4,Collab._Tecnici!D38,IF(Foglio2!$J$3=Foglio2!$E$5,Assistenti_Tecnici!D38,IF(Foglio2!$J$3=Foglio2!$E$6,Assistenti_Amm.vo!D38,IF(Foglio2!$J$3=Foglio2!$E$7,Resp_Coord_Amm.vo!D38,IF(Foglio2!$J$3=Foglio2!$E$8,Direttore_Amm.vo!D38,IF(Foglio2!$J$3=Foglio2!$E$9,Doc_mat_elem.re!D38,IF(Foglio2!$J$3=Foglio2!$E$10,Doc_dipl_scuola_sec.!D38,IF(Foglio2!$J$3=Foglio2!$E$11,Doc_scuola_media!D38,IF(Foglio2!$J$3=Foglio2!$E$12,Doc_laureati_scuola_sec.!D38,IF(Foglio2!$J$3=Foglio2!$E$13,Direttivi_capi_ist.!D38,0)))))))))))</f>
        <v>0</v>
      </c>
      <c r="G38" s="248">
        <f>IF(Foglio2!$J$3=Foglio2!$E$3,Ausiliari_Coll.Scol.!E38,IF(Foglio2!$J$3=Foglio2!$E$4,Collab._Tecnici!E38,IF(Foglio2!$J$3=Foglio2!$E$5,Assistenti_Tecnici!E38,IF(Foglio2!$J$3=Foglio2!$E$6,Assistenti_Amm.vo!E38,IF(Foglio2!$J$3=Foglio2!$E$7,Resp_Coord_Amm.vo!E38,IF(Foglio2!$J$3=Foglio2!$E$8,Direttore_Amm.vo!E38,IF(Foglio2!$J$3=Foglio2!$E$9,Doc_mat_elem.re!E38,IF(Foglio2!$J$3=Foglio2!$E$10,Doc_dipl_scuola_sec.!E38,IF(Foglio2!$J$3=Foglio2!$E$11,Doc_scuola_media!E38,IF(Foglio2!$J$3=Foglio2!$E$12,Doc_laureati_scuola_sec.!E38,IF(Foglio2!$J$3=Foglio2!$E$13,Direttivi_capi_ist.!E38,0)))))))))))</f>
        <v>0</v>
      </c>
      <c r="H38" s="248">
        <f>IF(Foglio2!$J$3=Foglio2!$E$3,Ausiliari_Coll.Scol.!F38,IF(Foglio2!$J$3=Foglio2!$E$4,Collab._Tecnici!F38,IF(Foglio2!$J$3=Foglio2!$E$5,Assistenti_Tecnici!F38,IF(Foglio2!$J$3=Foglio2!$E$6,Assistenti_Amm.vo!F38,IF(Foglio2!$J$3=Foglio2!$E$7,Resp_Coord_Amm.vo!F38,IF(Foglio2!$J$3=Foglio2!$E$8,Direttore_Amm.vo!F38,IF(Foglio2!$J$3=Foglio2!$E$9,Doc_mat_elem.re!F38,IF(Foglio2!$J$3=Foglio2!$E$10,Doc_dipl_scuola_sec.!F38,IF(Foglio2!$J$3=Foglio2!$E$11,Doc_scuola_media!F38,IF(Foglio2!$J$3=Foglio2!$E$12,Doc_laureati_scuola_sec.!F38,IF(Foglio2!$J$3=Foglio2!$E$13,Direttivi_capi_ist.!F38,0)))))))))))</f>
        <v>0</v>
      </c>
      <c r="I38" s="248">
        <f>IF(Foglio2!$J$3=Foglio2!$E$3,Ausiliari_Coll.Scol.!G38,IF(Foglio2!$J$3=Foglio2!$E$4,Collab._Tecnici!G38,IF(Foglio2!$J$3=Foglio2!$E$5,Assistenti_Tecnici!G38,IF(Foglio2!$J$3=Foglio2!$E$6,Assistenti_Amm.vo!G38,IF(Foglio2!$J$3=Foglio2!$E$7,Resp_Coord_Amm.vo!G38,IF(Foglio2!$J$3=Foglio2!$E$8,Direttore_Amm.vo!G38,IF(Foglio2!$J$3=Foglio2!$E$9,Doc_mat_elem.re!G38,IF(Foglio2!$J$3=Foglio2!$E$10,Doc_dipl_scuola_sec.!G38,IF(Foglio2!$J$3=Foglio2!$E$11,Doc_scuola_media!G38,IF(Foglio2!$J$3=Foglio2!$E$12,Doc_laureati_scuola_sec.!G38,IF(Foglio2!$J$3=Foglio2!$E$13,Direttivi_capi_ist.!G38,0)))))))))))</f>
        <v>0</v>
      </c>
      <c r="J38" s="248">
        <f>IF(Foglio2!$J$3=Foglio2!$E$3,Ausiliari_Coll.Scol.!H38,IF(Foglio2!$J$3=Foglio2!$E$4,Collab._Tecnici!H38,IF(Foglio2!$J$3=Foglio2!$E$5,Assistenti_Tecnici!H38,IF(Foglio2!$J$3=Foglio2!$E$6,Assistenti_Amm.vo!H38,IF(Foglio2!$J$3=Foglio2!$E$7,Resp_Coord_Amm.vo!H38,IF(Foglio2!$J$3=Foglio2!$E$8,Direttore_Amm.vo!H38,IF(Foglio2!$J$3=Foglio2!$E$9,Doc_mat_elem.re!H38,IF(Foglio2!$J$3=Foglio2!$E$10,Doc_dipl_scuola_sec.!H38,IF(Foglio2!$J$3=Foglio2!$E$11,Doc_scuola_media!H38,IF(Foglio2!$J$3=Foglio2!$E$12,Doc_laureati_scuola_sec.!H38,IF(Foglio2!$J$3=Foglio2!$E$13,Direttivi_capi_ist.!H38,0)))))))))))</f>
        <v>0</v>
      </c>
      <c r="K38" s="248">
        <f>IF(Foglio2!$J$3=Foglio2!$E$3,Ausiliari_Coll.Scol.!I38,IF(Foglio2!$J$3=Foglio2!$E$4,Collab._Tecnici!I38,IF(Foglio2!$J$3=Foglio2!$E$5,Assistenti_Tecnici!I38,IF(Foglio2!$J$3=Foglio2!$E$6,Assistenti_Amm.vo!I38,IF(Foglio2!$J$3=Foglio2!$E$7,Resp_Coord_Amm.vo!I38,IF(Foglio2!$J$3=Foglio2!$E$8,Direttore_Amm.vo!I38,IF(Foglio2!$J$3=Foglio2!$E$9,Doc_mat_elem.re!I38,IF(Foglio2!$J$3=Foglio2!$E$10,Doc_dipl_scuola_sec.!I38,IF(Foglio2!$J$3=Foglio2!$E$11,Doc_scuola_media!I38,IF(Foglio2!$J$3=Foglio2!$E$12,Doc_laureati_scuola_sec.!I38,IF(Foglio2!$J$3=Foglio2!$E$13,Direttivi_capi_ist.!I38,0)))))))))))</f>
        <v>0</v>
      </c>
      <c r="L38" s="248">
        <f>IF(Foglio2!$J$3=Foglio2!$E$3,Ausiliari_Coll.Scol.!J38,IF(Foglio2!$J$3=Foglio2!$E$4,Collab._Tecnici!J38,IF(Foglio2!$J$3=Foglio2!$E$5,Assistenti_Tecnici!J38,IF(Foglio2!$J$3=Foglio2!$E$6,Assistenti_Amm.vo!J38,IF(Foglio2!$J$3=Foglio2!$E$7,Resp_Coord_Amm.vo!J38,IF(Foglio2!$J$3=Foglio2!$E$8,Direttore_Amm.vo!J38,IF(Foglio2!$J$3=Foglio2!$E$9,Doc_mat_elem.re!J38,IF(Foglio2!$J$3=Foglio2!$E$10,Doc_dipl_scuola_sec.!J38,IF(Foglio2!$J$3=Foglio2!$E$11,Doc_scuola_media!J38,IF(Foglio2!$J$3=Foglio2!$E$12,Doc_laureati_scuola_sec.!J38,IF(Foglio2!$J$3=Foglio2!$E$13,Direttivi_capi_ist.!J38,0)))))))))))</f>
        <v>0</v>
      </c>
      <c r="M38" s="249">
        <f>IF(Foglio2!$J$3=Foglio2!$E$3,Ausiliari_Coll.Scol.!K38,IF(Foglio2!$J$3=Foglio2!$E$4,Collab._Tecnici!K38,IF(Foglio2!$J$3=Foglio2!$E$5,Assistenti_Tecnici!K38,IF(Foglio2!$J$3=Foglio2!$E$6,Assistenti_Amm.vo!K38,IF(Foglio2!$J$3=Foglio2!$E$7,Resp_Coord_Amm.vo!K38,IF(Foglio2!$J$3=Foglio2!$E$8,Direttore_Amm.vo!K38,IF(Foglio2!$J$3=Foglio2!$E$9,Doc_mat_elem.re!K38,IF(Foglio2!$J$3=Foglio2!$E$10,Doc_dipl_scuola_sec.!K38,IF(Foglio2!$J$3=Foglio2!$E$11,Doc_scuola_media!K38,IF(Foglio2!$J$3=Foglio2!$E$12,Doc_laureati_scuola_sec.!K38,IF(Foglio2!$J$3=Foglio2!$E$13,Direttivi_capi_ist.!K38,0)))))))))))</f>
        <v>0</v>
      </c>
      <c r="N38" s="250">
        <f>IF(Foglio2!$J$3=Foglio2!$E$3,Ausiliari_Coll.Scol.!L38,IF(Foglio2!$J$3=Foglio2!$E$4,Collab._Tecnici!L38,IF(Foglio2!$J$3=Foglio2!$E$5,Assistenti_Tecnici!L38,IF(Foglio2!$J$3=Foglio2!$E$6,Assistenti_Amm.vo!L38,IF(Foglio2!$J$3=Foglio2!$E$7,Resp_Coord_Amm.vo!L38,IF(Foglio2!$J$3=Foglio2!$E$8,Direttore_Amm.vo!L38,IF(Foglio2!$J$3=Foglio2!$E$9,Doc_mat_elem.re!L38,IF(Foglio2!$J$3=Foglio2!$E$10,Doc_dipl_scuola_sec.!L38,IF(Foglio2!$J$3=Foglio2!$E$11,Doc_scuola_media!L38,IF(Foglio2!$J$3=Foglio2!$E$12,Doc_laureati_scuola_sec.!L38,IF(Foglio2!$J$3=Foglio2!$E$13,Direttivi_capi_ist.!L38,0)))))))))))</f>
        <v>0</v>
      </c>
      <c r="O38" s="251">
        <f>IF(Foglio2!$J$3=Foglio2!$E$3,Ausiliari_Coll.Scol.!M38,IF(Foglio2!$J$3=Foglio2!$E$4,Collab._Tecnici!M38,IF(Foglio2!$J$3=Foglio2!$E$5,Assistenti_Tecnici!M38,IF(Foglio2!$J$3=Foglio2!$E$6,Assistenti_Amm.vo!M38,IF(Foglio2!$J$3=Foglio2!$E$7,Resp_Coord_Amm.vo!M38,IF(Foglio2!$J$3=Foglio2!$E$8,Direttore_Amm.vo!M38,IF(Foglio2!$J$3=Foglio2!$E$9,Doc_mat_elem.re!M38,IF(Foglio2!$J$3=Foglio2!$E$10,Doc_dipl_scuola_sec.!M38,IF(Foglio2!$J$3=Foglio2!$E$11,Doc_scuola_media!M38,IF(Foglio2!$J$3=Foglio2!$E$12,Doc_laureati_scuola_sec.!M38,IF(Foglio2!$J$3=Foglio2!$E$13,Direttivi_capi_ist.!M38,0)))))))))))</f>
        <v>0</v>
      </c>
      <c r="P38" s="252">
        <f>IF(Foglio2!$J$3=Foglio2!$E$3,Ausiliari_Coll.Scol.!N38,IF(Foglio2!$J$3=Foglio2!$E$4,Collab._Tecnici!N38,IF(Foglio2!$J$3=Foglio2!$E$5,Assistenti_Tecnici!N38,IF(Foglio2!$J$3=Foglio2!$E$6,Assistenti_Amm.vo!N38,IF(Foglio2!$J$3=Foglio2!$E$7,Resp_Coord_Amm.vo!N38,IF(Foglio2!$J$3=Foglio2!$E$8,Direttore_Amm.vo!N38,IF(Foglio2!$J$3=Foglio2!$E$9,Doc_mat_elem.re!N38,IF(Foglio2!$J$3=Foglio2!$E$10,Doc_dipl_scuola_sec.!N38,IF(Foglio2!$J$3=Foglio2!$E$11,Doc_scuola_media!N38,IF(Foglio2!$J$3=Foglio2!$E$12,Doc_laureati_scuola_sec.!N38,IF(Foglio2!$J$3=Foglio2!$E$13,Direttivi_capi_ist.!N38,0)))))))))))</f>
        <v>0</v>
      </c>
      <c r="Q38" s="252">
        <f>IF(Foglio2!$J$3=Foglio2!$E$3,Ausiliari_Coll.Scol.!O38,IF(Foglio2!$J$3=Foglio2!$E$4,Collab._Tecnici!O38,IF(Foglio2!$J$3=Foglio2!$E$5,Assistenti_Tecnici!O38,IF(Foglio2!$J$3=Foglio2!$E$6,Assistenti_Amm.vo!O38,IF(Foglio2!$J$3=Foglio2!$E$7,Resp_Coord_Amm.vo!O38,IF(Foglio2!$J$3=Foglio2!$E$8,Direttore_Amm.vo!O38,IF(Foglio2!$J$3=Foglio2!$E$9,Doc_mat_elem.re!O38,IF(Foglio2!$J$3=Foglio2!$E$10,Doc_dipl_scuola_sec.!O38,IF(Foglio2!$J$3=Foglio2!$E$11,Doc_scuola_media!O38,IF(Foglio2!$J$3=Foglio2!$E$12,Doc_laureati_scuola_sec.!O38,IF(Foglio2!$J$3=Foglio2!$E$13,Direttivi_capi_ist.!O38,0)))))))))))</f>
        <v>0</v>
      </c>
      <c r="R38" s="252">
        <f>IF(Foglio2!$J$3=Foglio2!$E$3,Ausiliari_Coll.Scol.!P38,IF(Foglio2!$J$3=Foglio2!$E$4,Collab._Tecnici!P38,IF(Foglio2!$J$3=Foglio2!$E$5,Assistenti_Tecnici!P38,IF(Foglio2!$J$3=Foglio2!$E$6,Assistenti_Amm.vo!P38,IF(Foglio2!$J$3=Foglio2!$E$7,Resp_Coord_Amm.vo!P38,IF(Foglio2!$J$3=Foglio2!$E$8,Direttore_Amm.vo!P38,IF(Foglio2!$J$3=Foglio2!$E$9,Doc_mat_elem.re!P38,IF(Foglio2!$J$3=Foglio2!$E$10,Doc_dipl_scuola_sec.!P38,IF(Foglio2!$J$3=Foglio2!$E$11,Doc_scuola_media!P38,IF(Foglio2!$J$3=Foglio2!$E$12,Doc_laureati_scuola_sec.!P38,IF(Foglio2!$J$3=Foglio2!$E$13,Direttivi_capi_ist.!P38,0)))))))))))</f>
        <v>0</v>
      </c>
      <c r="S38" s="252">
        <f>IF(Foglio2!$J$3=Foglio2!$E$3,Ausiliari_Coll.Scol.!Q38,IF(Foglio2!$J$3=Foglio2!$E$4,Collab._Tecnici!Q38,IF(Foglio2!$J$3=Foglio2!$E$5,Assistenti_Tecnici!Q38,IF(Foglio2!$J$3=Foglio2!$E$6,Assistenti_Amm.vo!Q38,IF(Foglio2!$J$3=Foglio2!$E$7,Resp_Coord_Amm.vo!Q38,IF(Foglio2!$J$3=Foglio2!$E$8,Direttore_Amm.vo!Q38,IF(Foglio2!$J$3=Foglio2!$E$9,Doc_mat_elem.re!Q38,IF(Foglio2!$J$3=Foglio2!$E$10,Doc_dipl_scuola_sec.!Q38,IF(Foglio2!$J$3=Foglio2!$E$11,Doc_scuola_media!Q38,IF(Foglio2!$J$3=Foglio2!$E$12,Doc_laureati_scuola_sec.!Q38,IF(Foglio2!$J$3=Foglio2!$E$13,Direttivi_capi_ist.!Q38,0)))))))))))</f>
        <v>0</v>
      </c>
      <c r="T38" s="252">
        <f>IF(Foglio2!$J$3=Foglio2!$E$3,Ausiliari_Coll.Scol.!R38,IF(Foglio2!$J$3=Foglio2!$E$4,Collab._Tecnici!R38,IF(Foglio2!$J$3=Foglio2!$E$5,Assistenti_Tecnici!R38,IF(Foglio2!$J$3=Foglio2!$E$6,Assistenti_Amm.vo!R38,IF(Foglio2!$J$3=Foglio2!$E$7,Resp_Coord_Amm.vo!R38,IF(Foglio2!$J$3=Foglio2!$E$8,Direttore_Amm.vo!R38,IF(Foglio2!$J$3=Foglio2!$E$9,Doc_mat_elem.re!R38,IF(Foglio2!$J$3=Foglio2!$E$10,Doc_dipl_scuola_sec.!R38,IF(Foglio2!$J$3=Foglio2!$E$11,Doc_scuola_media!R38,IF(Foglio2!$J$3=Foglio2!$E$12,Doc_laureati_scuola_sec.!R38,IF(Foglio2!$J$3=Foglio2!$E$13,Direttivi_capi_ist.!R38,0)))))))))))</f>
        <v>0</v>
      </c>
      <c r="U38" s="252">
        <f t="shared" ref="U38" si="262">(P38)/12*0.8</f>
        <v>0</v>
      </c>
      <c r="V38" s="252">
        <f t="shared" ref="V38" si="263">(P38+R38)/12*0.8</f>
        <v>0</v>
      </c>
      <c r="W38" s="253" t="str">
        <f t="shared" ref="W38" si="264">"Fascia Da "&amp;F38&amp;" a "&amp;F39&amp;" Decorrenza "&amp;DAY(C38)&amp;"/"&amp;MONTH(C38)&amp;"/"&amp;YEAR(C38)</f>
        <v>Fascia Da 0 a 0 Decorrenza 0/1/1900</v>
      </c>
    </row>
    <row r="39" spans="1:23" s="47" customFormat="1" ht="9" customHeight="1" x14ac:dyDescent="0.2">
      <c r="A39" s="104"/>
      <c r="B39" s="245">
        <f t="shared" si="6"/>
        <v>33027</v>
      </c>
      <c r="C39" s="501"/>
      <c r="D39" s="501"/>
      <c r="E39" s="48" t="s">
        <v>4</v>
      </c>
      <c r="F39" s="49">
        <f>IF(Foglio2!$J$3=Foglio2!$E$3,Ausiliari_Coll.Scol.!D39,IF(Foglio2!$J$3=Foglio2!$E$4,Collab._Tecnici!D39,IF(Foglio2!$J$3=Foglio2!$E$5,Assistenti_Tecnici!D39,IF(Foglio2!$J$3=Foglio2!$E$6,Assistenti_Amm.vo!D39,IF(Foglio2!$J$3=Foglio2!$E$7,Resp_Coord_Amm.vo!D39,IF(Foglio2!$J$3=Foglio2!$E$8,Direttore_Amm.vo!D39,IF(Foglio2!$J$3=Foglio2!$E$9,Doc_mat_elem.re!D39,IF(Foglio2!$J$3=Foglio2!$E$10,Doc_dipl_scuola_sec.!D39,IF(Foglio2!$J$3=Foglio2!$E$11,Doc_scuola_media!D39,IF(Foglio2!$J$3=Foglio2!$E$12,Doc_laureati_scuola_sec.!D39,IF(Foglio2!$J$3=Foglio2!$E$13,Direttivi_capi_ist.!D39,0)))))))))))</f>
        <v>0</v>
      </c>
      <c r="G39" s="267">
        <f t="shared" ref="G39" si="265">G38*1936.27</f>
        <v>0</v>
      </c>
      <c r="H39" s="267">
        <f t="shared" ref="H39" si="266">H38*1936.27</f>
        <v>0</v>
      </c>
      <c r="I39" s="267">
        <f t="shared" ref="I39" si="267">I38*1936.27</f>
        <v>0</v>
      </c>
      <c r="J39" s="267">
        <f t="shared" ref="J39" si="268">J38*1936.27</f>
        <v>0</v>
      </c>
      <c r="K39" s="267">
        <f t="shared" ref="K39" si="269">K38*1936.27</f>
        <v>0</v>
      </c>
      <c r="L39" s="266">
        <f t="shared" ref="L39" si="270">L38*1936.27</f>
        <v>0</v>
      </c>
      <c r="M39" s="267">
        <f t="shared" ref="M39" si="271">M38*1936.27</f>
        <v>0</v>
      </c>
      <c r="N39" s="182">
        <f t="shared" ref="N39" si="272">N38*1936.27</f>
        <v>0</v>
      </c>
      <c r="O39" s="183">
        <f t="shared" ref="O39" si="273">O38*1936.27</f>
        <v>0</v>
      </c>
      <c r="P39" s="184">
        <f t="shared" ref="P39" si="274">P38*1936.27</f>
        <v>0</v>
      </c>
      <c r="Q39" s="184">
        <f t="shared" ref="Q39" si="275">Q38*1936.27</f>
        <v>0</v>
      </c>
      <c r="R39" s="184">
        <f t="shared" ref="R39" si="276">R38*1936.27</f>
        <v>0</v>
      </c>
      <c r="S39" s="184">
        <f t="shared" ref="S39:T39" si="277">S38*1936.27</f>
        <v>0</v>
      </c>
      <c r="T39" s="184">
        <f t="shared" si="277"/>
        <v>0</v>
      </c>
      <c r="U39" s="184">
        <f t="shared" ref="U39:V39" si="278">U38*1936.27</f>
        <v>0</v>
      </c>
      <c r="V39" s="184">
        <f t="shared" si="278"/>
        <v>0</v>
      </c>
      <c r="W39" s="104"/>
    </row>
    <row r="40" spans="1:23" s="47" customFormat="1" ht="12.75" customHeight="1" x14ac:dyDescent="0.2">
      <c r="A40" s="104">
        <f>IF(Foglio2!$J$7=1,TRUNC(Base!V40,0),TRUNC(Base!U40,0))</f>
        <v>0</v>
      </c>
      <c r="B40" s="245">
        <f t="shared" si="6"/>
        <v>33028</v>
      </c>
      <c r="C40" s="501"/>
      <c r="D40" s="501"/>
      <c r="E40" s="53" t="s">
        <v>3</v>
      </c>
      <c r="F40" s="54">
        <f>IF(Foglio2!$J$3=Foglio2!$E$3,Ausiliari_Coll.Scol.!D40,IF(Foglio2!$J$3=Foglio2!$E$4,Collab._Tecnici!D40,IF(Foglio2!$J$3=Foglio2!$E$5,Assistenti_Tecnici!D40,IF(Foglio2!$J$3=Foglio2!$E$6,Assistenti_Amm.vo!D40,IF(Foglio2!$J$3=Foglio2!$E$7,Resp_Coord_Amm.vo!D40,IF(Foglio2!$J$3=Foglio2!$E$8,Direttore_Amm.vo!D40,IF(Foglio2!$J$3=Foglio2!$E$9,Doc_mat_elem.re!D40,IF(Foglio2!$J$3=Foglio2!$E$10,Doc_dipl_scuola_sec.!D40,IF(Foglio2!$J$3=Foglio2!$E$11,Doc_scuola_media!D40,IF(Foglio2!$J$3=Foglio2!$E$12,Doc_laureati_scuola_sec.!D40,IF(Foglio2!$J$3=Foglio2!$E$13,Direttivi_capi_ist.!D40,0)))))))))))</f>
        <v>0</v>
      </c>
      <c r="G40" s="248">
        <f>IF(Foglio2!$J$3=Foglio2!$E$3,Ausiliari_Coll.Scol.!E40,IF(Foglio2!$J$3=Foglio2!$E$4,Collab._Tecnici!E40,IF(Foglio2!$J$3=Foglio2!$E$5,Assistenti_Tecnici!E40,IF(Foglio2!$J$3=Foglio2!$E$6,Assistenti_Amm.vo!E40,IF(Foglio2!$J$3=Foglio2!$E$7,Resp_Coord_Amm.vo!E40,IF(Foglio2!$J$3=Foglio2!$E$8,Direttore_Amm.vo!E40,IF(Foglio2!$J$3=Foglio2!$E$9,Doc_mat_elem.re!E40,IF(Foglio2!$J$3=Foglio2!$E$10,Doc_dipl_scuola_sec.!E40,IF(Foglio2!$J$3=Foglio2!$E$11,Doc_scuola_media!E40,IF(Foglio2!$J$3=Foglio2!$E$12,Doc_laureati_scuola_sec.!E40,IF(Foglio2!$J$3=Foglio2!$E$13,Direttivi_capi_ist.!E40,0)))))))))))</f>
        <v>0</v>
      </c>
      <c r="H40" s="248">
        <f>IF(Foglio2!$J$3=Foglio2!$E$3,Ausiliari_Coll.Scol.!F40,IF(Foglio2!$J$3=Foglio2!$E$4,Collab._Tecnici!F40,IF(Foglio2!$J$3=Foglio2!$E$5,Assistenti_Tecnici!F40,IF(Foglio2!$J$3=Foglio2!$E$6,Assistenti_Amm.vo!F40,IF(Foglio2!$J$3=Foglio2!$E$7,Resp_Coord_Amm.vo!F40,IF(Foglio2!$J$3=Foglio2!$E$8,Direttore_Amm.vo!F40,IF(Foglio2!$J$3=Foglio2!$E$9,Doc_mat_elem.re!F40,IF(Foglio2!$J$3=Foglio2!$E$10,Doc_dipl_scuola_sec.!F40,IF(Foglio2!$J$3=Foglio2!$E$11,Doc_scuola_media!F40,IF(Foglio2!$J$3=Foglio2!$E$12,Doc_laureati_scuola_sec.!F40,IF(Foglio2!$J$3=Foglio2!$E$13,Direttivi_capi_ist.!F40,0)))))))))))</f>
        <v>0</v>
      </c>
      <c r="I40" s="248">
        <f>IF(Foglio2!$J$3=Foglio2!$E$3,Ausiliari_Coll.Scol.!G40,IF(Foglio2!$J$3=Foglio2!$E$4,Collab._Tecnici!G40,IF(Foglio2!$J$3=Foglio2!$E$5,Assistenti_Tecnici!G40,IF(Foglio2!$J$3=Foglio2!$E$6,Assistenti_Amm.vo!G40,IF(Foglio2!$J$3=Foglio2!$E$7,Resp_Coord_Amm.vo!G40,IF(Foglio2!$J$3=Foglio2!$E$8,Direttore_Amm.vo!G40,IF(Foglio2!$J$3=Foglio2!$E$9,Doc_mat_elem.re!G40,IF(Foglio2!$J$3=Foglio2!$E$10,Doc_dipl_scuola_sec.!G40,IF(Foglio2!$J$3=Foglio2!$E$11,Doc_scuola_media!G40,IF(Foglio2!$J$3=Foglio2!$E$12,Doc_laureati_scuola_sec.!G40,IF(Foglio2!$J$3=Foglio2!$E$13,Direttivi_capi_ist.!G40,0)))))))))))</f>
        <v>0</v>
      </c>
      <c r="J40" s="248">
        <f>IF(Foglio2!$J$3=Foglio2!$E$3,Ausiliari_Coll.Scol.!H40,IF(Foglio2!$J$3=Foglio2!$E$4,Collab._Tecnici!H40,IF(Foglio2!$J$3=Foglio2!$E$5,Assistenti_Tecnici!H40,IF(Foglio2!$J$3=Foglio2!$E$6,Assistenti_Amm.vo!H40,IF(Foglio2!$J$3=Foglio2!$E$7,Resp_Coord_Amm.vo!H40,IF(Foglio2!$J$3=Foglio2!$E$8,Direttore_Amm.vo!H40,IF(Foglio2!$J$3=Foglio2!$E$9,Doc_mat_elem.re!H40,IF(Foglio2!$J$3=Foglio2!$E$10,Doc_dipl_scuola_sec.!H40,IF(Foglio2!$J$3=Foglio2!$E$11,Doc_scuola_media!H40,IF(Foglio2!$J$3=Foglio2!$E$12,Doc_laureati_scuola_sec.!H40,IF(Foglio2!$J$3=Foglio2!$E$13,Direttivi_capi_ist.!H40,0)))))))))))</f>
        <v>0</v>
      </c>
      <c r="K40" s="248">
        <f>IF(Foglio2!$J$3=Foglio2!$E$3,Ausiliari_Coll.Scol.!I40,IF(Foglio2!$J$3=Foglio2!$E$4,Collab._Tecnici!I40,IF(Foglio2!$J$3=Foglio2!$E$5,Assistenti_Tecnici!I40,IF(Foglio2!$J$3=Foglio2!$E$6,Assistenti_Amm.vo!I40,IF(Foglio2!$J$3=Foglio2!$E$7,Resp_Coord_Amm.vo!I40,IF(Foglio2!$J$3=Foglio2!$E$8,Direttore_Amm.vo!I40,IF(Foglio2!$J$3=Foglio2!$E$9,Doc_mat_elem.re!I40,IF(Foglio2!$J$3=Foglio2!$E$10,Doc_dipl_scuola_sec.!I40,IF(Foglio2!$J$3=Foglio2!$E$11,Doc_scuola_media!I40,IF(Foglio2!$J$3=Foglio2!$E$12,Doc_laureati_scuola_sec.!I40,IF(Foglio2!$J$3=Foglio2!$E$13,Direttivi_capi_ist.!I40,0)))))))))))</f>
        <v>0</v>
      </c>
      <c r="L40" s="248">
        <f>IF(Foglio2!$J$3=Foglio2!$E$3,Ausiliari_Coll.Scol.!J40,IF(Foglio2!$J$3=Foglio2!$E$4,Collab._Tecnici!J40,IF(Foglio2!$J$3=Foglio2!$E$5,Assistenti_Tecnici!J40,IF(Foglio2!$J$3=Foglio2!$E$6,Assistenti_Amm.vo!J40,IF(Foglio2!$J$3=Foglio2!$E$7,Resp_Coord_Amm.vo!J40,IF(Foglio2!$J$3=Foglio2!$E$8,Direttore_Amm.vo!J40,IF(Foglio2!$J$3=Foglio2!$E$9,Doc_mat_elem.re!J40,IF(Foglio2!$J$3=Foglio2!$E$10,Doc_dipl_scuola_sec.!J40,IF(Foglio2!$J$3=Foglio2!$E$11,Doc_scuola_media!J40,IF(Foglio2!$J$3=Foglio2!$E$12,Doc_laureati_scuola_sec.!J40,IF(Foglio2!$J$3=Foglio2!$E$13,Direttivi_capi_ist.!J40,0)))))))))))</f>
        <v>0</v>
      </c>
      <c r="M40" s="249">
        <f>IF(Foglio2!$J$3=Foglio2!$E$3,Ausiliari_Coll.Scol.!K40,IF(Foglio2!$J$3=Foglio2!$E$4,Collab._Tecnici!K40,IF(Foglio2!$J$3=Foglio2!$E$5,Assistenti_Tecnici!K40,IF(Foglio2!$J$3=Foglio2!$E$6,Assistenti_Amm.vo!K40,IF(Foglio2!$J$3=Foglio2!$E$7,Resp_Coord_Amm.vo!K40,IF(Foglio2!$J$3=Foglio2!$E$8,Direttore_Amm.vo!K40,IF(Foglio2!$J$3=Foglio2!$E$9,Doc_mat_elem.re!K40,IF(Foglio2!$J$3=Foglio2!$E$10,Doc_dipl_scuola_sec.!K40,IF(Foglio2!$J$3=Foglio2!$E$11,Doc_scuola_media!K40,IF(Foglio2!$J$3=Foglio2!$E$12,Doc_laureati_scuola_sec.!K40,IF(Foglio2!$J$3=Foglio2!$E$13,Direttivi_capi_ist.!K40,0)))))))))))</f>
        <v>0</v>
      </c>
      <c r="N40" s="250">
        <f>IF(Foglio2!$J$3=Foglio2!$E$3,Ausiliari_Coll.Scol.!L40,IF(Foglio2!$J$3=Foglio2!$E$4,Collab._Tecnici!L40,IF(Foglio2!$J$3=Foglio2!$E$5,Assistenti_Tecnici!L40,IF(Foglio2!$J$3=Foglio2!$E$6,Assistenti_Amm.vo!L40,IF(Foglio2!$J$3=Foglio2!$E$7,Resp_Coord_Amm.vo!L40,IF(Foglio2!$J$3=Foglio2!$E$8,Direttore_Amm.vo!L40,IF(Foglio2!$J$3=Foglio2!$E$9,Doc_mat_elem.re!L40,IF(Foglio2!$J$3=Foglio2!$E$10,Doc_dipl_scuola_sec.!L40,IF(Foglio2!$J$3=Foglio2!$E$11,Doc_scuola_media!L40,IF(Foglio2!$J$3=Foglio2!$E$12,Doc_laureati_scuola_sec.!L40,IF(Foglio2!$J$3=Foglio2!$E$13,Direttivi_capi_ist.!L40,0)))))))))))</f>
        <v>0</v>
      </c>
      <c r="O40" s="251">
        <f>IF(Foglio2!$J$3=Foglio2!$E$3,Ausiliari_Coll.Scol.!M40,IF(Foglio2!$J$3=Foglio2!$E$4,Collab._Tecnici!M40,IF(Foglio2!$J$3=Foglio2!$E$5,Assistenti_Tecnici!M40,IF(Foglio2!$J$3=Foglio2!$E$6,Assistenti_Amm.vo!M40,IF(Foglio2!$J$3=Foglio2!$E$7,Resp_Coord_Amm.vo!M40,IF(Foglio2!$J$3=Foglio2!$E$8,Direttore_Amm.vo!M40,IF(Foglio2!$J$3=Foglio2!$E$9,Doc_mat_elem.re!M40,IF(Foglio2!$J$3=Foglio2!$E$10,Doc_dipl_scuola_sec.!M40,IF(Foglio2!$J$3=Foglio2!$E$11,Doc_scuola_media!M40,IF(Foglio2!$J$3=Foglio2!$E$12,Doc_laureati_scuola_sec.!M40,IF(Foglio2!$J$3=Foglio2!$E$13,Direttivi_capi_ist.!M40,0)))))))))))</f>
        <v>0</v>
      </c>
      <c r="P40" s="252">
        <f>IF(Foglio2!$J$3=Foglio2!$E$3,Ausiliari_Coll.Scol.!N40,IF(Foglio2!$J$3=Foglio2!$E$4,Collab._Tecnici!N40,IF(Foglio2!$J$3=Foglio2!$E$5,Assistenti_Tecnici!N40,IF(Foglio2!$J$3=Foglio2!$E$6,Assistenti_Amm.vo!N40,IF(Foglio2!$J$3=Foglio2!$E$7,Resp_Coord_Amm.vo!N40,IF(Foglio2!$J$3=Foglio2!$E$8,Direttore_Amm.vo!N40,IF(Foglio2!$J$3=Foglio2!$E$9,Doc_mat_elem.re!N40,IF(Foglio2!$J$3=Foglio2!$E$10,Doc_dipl_scuola_sec.!N40,IF(Foglio2!$J$3=Foglio2!$E$11,Doc_scuola_media!N40,IF(Foglio2!$J$3=Foglio2!$E$12,Doc_laureati_scuola_sec.!N40,IF(Foglio2!$J$3=Foglio2!$E$13,Direttivi_capi_ist.!N40,0)))))))))))</f>
        <v>0</v>
      </c>
      <c r="Q40" s="252">
        <f>IF(Foglio2!$J$3=Foglio2!$E$3,Ausiliari_Coll.Scol.!O40,IF(Foglio2!$J$3=Foglio2!$E$4,Collab._Tecnici!O40,IF(Foglio2!$J$3=Foglio2!$E$5,Assistenti_Tecnici!O40,IF(Foglio2!$J$3=Foglio2!$E$6,Assistenti_Amm.vo!O40,IF(Foglio2!$J$3=Foglio2!$E$7,Resp_Coord_Amm.vo!O40,IF(Foglio2!$J$3=Foglio2!$E$8,Direttore_Amm.vo!O40,IF(Foglio2!$J$3=Foglio2!$E$9,Doc_mat_elem.re!O40,IF(Foglio2!$J$3=Foglio2!$E$10,Doc_dipl_scuola_sec.!O40,IF(Foglio2!$J$3=Foglio2!$E$11,Doc_scuola_media!O40,IF(Foglio2!$J$3=Foglio2!$E$12,Doc_laureati_scuola_sec.!O40,IF(Foglio2!$J$3=Foglio2!$E$13,Direttivi_capi_ist.!O40,0)))))))))))</f>
        <v>0</v>
      </c>
      <c r="R40" s="252">
        <f>IF(Foglio2!$J$3=Foglio2!$E$3,Ausiliari_Coll.Scol.!P40,IF(Foglio2!$J$3=Foglio2!$E$4,Collab._Tecnici!P40,IF(Foglio2!$J$3=Foglio2!$E$5,Assistenti_Tecnici!P40,IF(Foglio2!$J$3=Foglio2!$E$6,Assistenti_Amm.vo!P40,IF(Foglio2!$J$3=Foglio2!$E$7,Resp_Coord_Amm.vo!P40,IF(Foglio2!$J$3=Foglio2!$E$8,Direttore_Amm.vo!P40,IF(Foglio2!$J$3=Foglio2!$E$9,Doc_mat_elem.re!P40,IF(Foglio2!$J$3=Foglio2!$E$10,Doc_dipl_scuola_sec.!P40,IF(Foglio2!$J$3=Foglio2!$E$11,Doc_scuola_media!P40,IF(Foglio2!$J$3=Foglio2!$E$12,Doc_laureati_scuola_sec.!P40,IF(Foglio2!$J$3=Foglio2!$E$13,Direttivi_capi_ist.!P40,0)))))))))))</f>
        <v>0</v>
      </c>
      <c r="S40" s="252">
        <f>IF(Foglio2!$J$3=Foglio2!$E$3,Ausiliari_Coll.Scol.!Q40,IF(Foglio2!$J$3=Foglio2!$E$4,Collab._Tecnici!Q40,IF(Foglio2!$J$3=Foglio2!$E$5,Assistenti_Tecnici!Q40,IF(Foglio2!$J$3=Foglio2!$E$6,Assistenti_Amm.vo!Q40,IF(Foglio2!$J$3=Foglio2!$E$7,Resp_Coord_Amm.vo!Q40,IF(Foglio2!$J$3=Foglio2!$E$8,Direttore_Amm.vo!Q40,IF(Foglio2!$J$3=Foglio2!$E$9,Doc_mat_elem.re!Q40,IF(Foglio2!$J$3=Foglio2!$E$10,Doc_dipl_scuola_sec.!Q40,IF(Foglio2!$J$3=Foglio2!$E$11,Doc_scuola_media!Q40,IF(Foglio2!$J$3=Foglio2!$E$12,Doc_laureati_scuola_sec.!Q40,IF(Foglio2!$J$3=Foglio2!$E$13,Direttivi_capi_ist.!Q40,0)))))))))))</f>
        <v>0</v>
      </c>
      <c r="T40" s="252">
        <f>IF(Foglio2!$J$3=Foglio2!$E$3,Ausiliari_Coll.Scol.!R40,IF(Foglio2!$J$3=Foglio2!$E$4,Collab._Tecnici!R40,IF(Foglio2!$J$3=Foglio2!$E$5,Assistenti_Tecnici!R40,IF(Foglio2!$J$3=Foglio2!$E$6,Assistenti_Amm.vo!R40,IF(Foglio2!$J$3=Foglio2!$E$7,Resp_Coord_Amm.vo!R40,IF(Foglio2!$J$3=Foglio2!$E$8,Direttore_Amm.vo!R40,IF(Foglio2!$J$3=Foglio2!$E$9,Doc_mat_elem.re!R40,IF(Foglio2!$J$3=Foglio2!$E$10,Doc_dipl_scuola_sec.!R40,IF(Foglio2!$J$3=Foglio2!$E$11,Doc_scuola_media!R40,IF(Foglio2!$J$3=Foglio2!$E$12,Doc_laureati_scuola_sec.!R40,IF(Foglio2!$J$3=Foglio2!$E$13,Direttivi_capi_ist.!R40,0)))))))))))</f>
        <v>0</v>
      </c>
      <c r="U40" s="252">
        <f t="shared" ref="U40" si="279">(P40)/12*0.8</f>
        <v>0</v>
      </c>
      <c r="V40" s="252">
        <f t="shared" ref="V40" si="280">(P40+R40)/12*0.8</f>
        <v>0</v>
      </c>
      <c r="W40" s="253" t="str">
        <f t="shared" ref="W40" si="281">"Fascia Da "&amp;F40&amp;" a "&amp;F41&amp;" Decorrenza "&amp;DAY(C40)&amp;"/"&amp;MONTH(C40)&amp;"/"&amp;YEAR(C40)</f>
        <v>Fascia Da 0 a 0 Decorrenza 0/1/1900</v>
      </c>
    </row>
    <row r="41" spans="1:23" s="47" customFormat="1" ht="9" customHeight="1" x14ac:dyDescent="0.2">
      <c r="A41" s="104"/>
      <c r="B41" s="245">
        <f t="shared" si="6"/>
        <v>33029</v>
      </c>
      <c r="C41" s="501"/>
      <c r="D41" s="501"/>
      <c r="E41" s="48" t="s">
        <v>4</v>
      </c>
      <c r="F41" s="49">
        <f>IF(Foglio2!$J$3=Foglio2!$E$3,Ausiliari_Coll.Scol.!D41,IF(Foglio2!$J$3=Foglio2!$E$4,Collab._Tecnici!D41,IF(Foglio2!$J$3=Foglio2!$E$5,Assistenti_Tecnici!D41,IF(Foglio2!$J$3=Foglio2!$E$6,Assistenti_Amm.vo!D41,IF(Foglio2!$J$3=Foglio2!$E$7,Resp_Coord_Amm.vo!D41,IF(Foglio2!$J$3=Foglio2!$E$8,Direttore_Amm.vo!D41,IF(Foglio2!$J$3=Foglio2!$E$9,Doc_mat_elem.re!D41,IF(Foglio2!$J$3=Foglio2!$E$10,Doc_dipl_scuola_sec.!D41,IF(Foglio2!$J$3=Foglio2!$E$11,Doc_scuola_media!D41,IF(Foglio2!$J$3=Foglio2!$E$12,Doc_laureati_scuola_sec.!D41,IF(Foglio2!$J$3=Foglio2!$E$13,Direttivi_capi_ist.!D41,0)))))))))))</f>
        <v>0</v>
      </c>
      <c r="G41" s="267">
        <f t="shared" ref="G41" si="282">G40*1936.27</f>
        <v>0</v>
      </c>
      <c r="H41" s="267">
        <f t="shared" ref="H41" si="283">H40*1936.27</f>
        <v>0</v>
      </c>
      <c r="I41" s="267">
        <f t="shared" ref="I41" si="284">I40*1936.27</f>
        <v>0</v>
      </c>
      <c r="J41" s="267">
        <f t="shared" ref="J41" si="285">J40*1936.27</f>
        <v>0</v>
      </c>
      <c r="K41" s="267">
        <f t="shared" ref="K41" si="286">K40*1936.27</f>
        <v>0</v>
      </c>
      <c r="L41" s="266">
        <f t="shared" ref="L41" si="287">L40*1936.27</f>
        <v>0</v>
      </c>
      <c r="M41" s="267">
        <f t="shared" ref="M41" si="288">M40*1936.27</f>
        <v>0</v>
      </c>
      <c r="N41" s="182">
        <f t="shared" ref="N41" si="289">N40*1936.27</f>
        <v>0</v>
      </c>
      <c r="O41" s="183">
        <f t="shared" ref="O41" si="290">O40*1936.27</f>
        <v>0</v>
      </c>
      <c r="P41" s="184">
        <f t="shared" ref="P41" si="291">P40*1936.27</f>
        <v>0</v>
      </c>
      <c r="Q41" s="184">
        <f t="shared" ref="Q41" si="292">Q40*1936.27</f>
        <v>0</v>
      </c>
      <c r="R41" s="184">
        <f t="shared" ref="R41" si="293">R40*1936.27</f>
        <v>0</v>
      </c>
      <c r="S41" s="184">
        <f t="shared" ref="S41:T41" si="294">S40*1936.27</f>
        <v>0</v>
      </c>
      <c r="T41" s="184">
        <f t="shared" si="294"/>
        <v>0</v>
      </c>
      <c r="U41" s="184">
        <f t="shared" ref="U41:V41" si="295">U40*1936.27</f>
        <v>0</v>
      </c>
      <c r="V41" s="184">
        <f t="shared" si="295"/>
        <v>0</v>
      </c>
      <c r="W41" s="104"/>
    </row>
    <row r="42" spans="1:23" s="47" customFormat="1" ht="12.75" customHeight="1" x14ac:dyDescent="0.2">
      <c r="A42" s="104">
        <f>IF(Foglio2!$J$7=1,TRUNC(Base!V42,0),TRUNC(Base!U42,0))</f>
        <v>0</v>
      </c>
      <c r="B42" s="245">
        <f t="shared" si="6"/>
        <v>33030</v>
      </c>
      <c r="C42" s="501"/>
      <c r="D42" s="501"/>
      <c r="E42" s="53" t="s">
        <v>3</v>
      </c>
      <c r="F42" s="54">
        <f>IF(Foglio2!$J$3=Foglio2!$E$3,Ausiliari_Coll.Scol.!D42,IF(Foglio2!$J$3=Foglio2!$E$4,Collab._Tecnici!D42,IF(Foglio2!$J$3=Foglio2!$E$5,Assistenti_Tecnici!D42,IF(Foglio2!$J$3=Foglio2!$E$6,Assistenti_Amm.vo!D42,IF(Foglio2!$J$3=Foglio2!$E$7,Resp_Coord_Amm.vo!D42,IF(Foglio2!$J$3=Foglio2!$E$8,Direttore_Amm.vo!D42,IF(Foglio2!$J$3=Foglio2!$E$9,Doc_mat_elem.re!D42,IF(Foglio2!$J$3=Foglio2!$E$10,Doc_dipl_scuola_sec.!D42,IF(Foglio2!$J$3=Foglio2!$E$11,Doc_scuola_media!D42,IF(Foglio2!$J$3=Foglio2!$E$12,Doc_laureati_scuola_sec.!D42,IF(Foglio2!$J$3=Foglio2!$E$13,Direttivi_capi_ist.!D42,0)))))))))))</f>
        <v>0</v>
      </c>
      <c r="G42" s="248">
        <f>IF(Foglio2!$J$3=Foglio2!$E$3,Ausiliari_Coll.Scol.!E42,IF(Foglio2!$J$3=Foglio2!$E$4,Collab._Tecnici!E42,IF(Foglio2!$J$3=Foglio2!$E$5,Assistenti_Tecnici!E42,IF(Foglio2!$J$3=Foglio2!$E$6,Assistenti_Amm.vo!E42,IF(Foglio2!$J$3=Foglio2!$E$7,Resp_Coord_Amm.vo!E42,IF(Foglio2!$J$3=Foglio2!$E$8,Direttore_Amm.vo!E42,IF(Foglio2!$J$3=Foglio2!$E$9,Doc_mat_elem.re!E42,IF(Foglio2!$J$3=Foglio2!$E$10,Doc_dipl_scuola_sec.!E42,IF(Foglio2!$J$3=Foglio2!$E$11,Doc_scuola_media!E42,IF(Foglio2!$J$3=Foglio2!$E$12,Doc_laureati_scuola_sec.!E42,IF(Foglio2!$J$3=Foglio2!$E$13,Direttivi_capi_ist.!E42,0)))))))))))</f>
        <v>0</v>
      </c>
      <c r="H42" s="248">
        <f>IF(Foglio2!$J$3=Foglio2!$E$3,Ausiliari_Coll.Scol.!F42,IF(Foglio2!$J$3=Foglio2!$E$4,Collab._Tecnici!F42,IF(Foglio2!$J$3=Foglio2!$E$5,Assistenti_Tecnici!F42,IF(Foglio2!$J$3=Foglio2!$E$6,Assistenti_Amm.vo!F42,IF(Foglio2!$J$3=Foglio2!$E$7,Resp_Coord_Amm.vo!F42,IF(Foglio2!$J$3=Foglio2!$E$8,Direttore_Amm.vo!F42,IF(Foglio2!$J$3=Foglio2!$E$9,Doc_mat_elem.re!F42,IF(Foglio2!$J$3=Foglio2!$E$10,Doc_dipl_scuola_sec.!F42,IF(Foglio2!$J$3=Foglio2!$E$11,Doc_scuola_media!F42,IF(Foglio2!$J$3=Foglio2!$E$12,Doc_laureati_scuola_sec.!F42,IF(Foglio2!$J$3=Foglio2!$E$13,Direttivi_capi_ist.!F42,0)))))))))))</f>
        <v>0</v>
      </c>
      <c r="I42" s="248">
        <f>IF(Foglio2!$J$3=Foglio2!$E$3,Ausiliari_Coll.Scol.!G42,IF(Foglio2!$J$3=Foglio2!$E$4,Collab._Tecnici!G42,IF(Foglio2!$J$3=Foglio2!$E$5,Assistenti_Tecnici!G42,IF(Foglio2!$J$3=Foglio2!$E$6,Assistenti_Amm.vo!G42,IF(Foglio2!$J$3=Foglio2!$E$7,Resp_Coord_Amm.vo!G42,IF(Foglio2!$J$3=Foglio2!$E$8,Direttore_Amm.vo!G42,IF(Foglio2!$J$3=Foglio2!$E$9,Doc_mat_elem.re!G42,IF(Foglio2!$J$3=Foglio2!$E$10,Doc_dipl_scuola_sec.!G42,IF(Foglio2!$J$3=Foglio2!$E$11,Doc_scuola_media!G42,IF(Foglio2!$J$3=Foglio2!$E$12,Doc_laureati_scuola_sec.!G42,IF(Foglio2!$J$3=Foglio2!$E$13,Direttivi_capi_ist.!G42,0)))))))))))</f>
        <v>0</v>
      </c>
      <c r="J42" s="248">
        <f>IF(Foglio2!$J$3=Foglio2!$E$3,Ausiliari_Coll.Scol.!H42,IF(Foglio2!$J$3=Foglio2!$E$4,Collab._Tecnici!H42,IF(Foglio2!$J$3=Foglio2!$E$5,Assistenti_Tecnici!H42,IF(Foglio2!$J$3=Foglio2!$E$6,Assistenti_Amm.vo!H42,IF(Foglio2!$J$3=Foglio2!$E$7,Resp_Coord_Amm.vo!H42,IF(Foglio2!$J$3=Foglio2!$E$8,Direttore_Amm.vo!H42,IF(Foglio2!$J$3=Foglio2!$E$9,Doc_mat_elem.re!H42,IF(Foglio2!$J$3=Foglio2!$E$10,Doc_dipl_scuola_sec.!H42,IF(Foglio2!$J$3=Foglio2!$E$11,Doc_scuola_media!H42,IF(Foglio2!$J$3=Foglio2!$E$12,Doc_laureati_scuola_sec.!H42,IF(Foglio2!$J$3=Foglio2!$E$13,Direttivi_capi_ist.!H42,0)))))))))))</f>
        <v>0</v>
      </c>
      <c r="K42" s="248">
        <f>IF(Foglio2!$J$3=Foglio2!$E$3,Ausiliari_Coll.Scol.!I42,IF(Foglio2!$J$3=Foglio2!$E$4,Collab._Tecnici!I42,IF(Foglio2!$J$3=Foglio2!$E$5,Assistenti_Tecnici!I42,IF(Foglio2!$J$3=Foglio2!$E$6,Assistenti_Amm.vo!I42,IF(Foglio2!$J$3=Foglio2!$E$7,Resp_Coord_Amm.vo!I42,IF(Foglio2!$J$3=Foglio2!$E$8,Direttore_Amm.vo!I42,IF(Foglio2!$J$3=Foglio2!$E$9,Doc_mat_elem.re!I42,IF(Foglio2!$J$3=Foglio2!$E$10,Doc_dipl_scuola_sec.!I42,IF(Foglio2!$J$3=Foglio2!$E$11,Doc_scuola_media!I42,IF(Foglio2!$J$3=Foglio2!$E$12,Doc_laureati_scuola_sec.!I42,IF(Foglio2!$J$3=Foglio2!$E$13,Direttivi_capi_ist.!I42,0)))))))))))</f>
        <v>0</v>
      </c>
      <c r="L42" s="248">
        <f>IF(Foglio2!$J$3=Foglio2!$E$3,Ausiliari_Coll.Scol.!J42,IF(Foglio2!$J$3=Foglio2!$E$4,Collab._Tecnici!J42,IF(Foglio2!$J$3=Foglio2!$E$5,Assistenti_Tecnici!J42,IF(Foglio2!$J$3=Foglio2!$E$6,Assistenti_Amm.vo!J42,IF(Foglio2!$J$3=Foglio2!$E$7,Resp_Coord_Amm.vo!J42,IF(Foglio2!$J$3=Foglio2!$E$8,Direttore_Amm.vo!J42,IF(Foglio2!$J$3=Foglio2!$E$9,Doc_mat_elem.re!J42,IF(Foglio2!$J$3=Foglio2!$E$10,Doc_dipl_scuola_sec.!J42,IF(Foglio2!$J$3=Foglio2!$E$11,Doc_scuola_media!J42,IF(Foglio2!$J$3=Foglio2!$E$12,Doc_laureati_scuola_sec.!J42,IF(Foglio2!$J$3=Foglio2!$E$13,Direttivi_capi_ist.!J42,0)))))))))))</f>
        <v>0</v>
      </c>
      <c r="M42" s="249">
        <f>IF(Foglio2!$J$3=Foglio2!$E$3,Ausiliari_Coll.Scol.!K42,IF(Foglio2!$J$3=Foglio2!$E$4,Collab._Tecnici!K42,IF(Foglio2!$J$3=Foglio2!$E$5,Assistenti_Tecnici!K42,IF(Foglio2!$J$3=Foglio2!$E$6,Assistenti_Amm.vo!K42,IF(Foglio2!$J$3=Foglio2!$E$7,Resp_Coord_Amm.vo!K42,IF(Foglio2!$J$3=Foglio2!$E$8,Direttore_Amm.vo!K42,IF(Foglio2!$J$3=Foglio2!$E$9,Doc_mat_elem.re!K42,IF(Foglio2!$J$3=Foglio2!$E$10,Doc_dipl_scuola_sec.!K42,IF(Foglio2!$J$3=Foglio2!$E$11,Doc_scuola_media!K42,IF(Foglio2!$J$3=Foglio2!$E$12,Doc_laureati_scuola_sec.!K42,IF(Foglio2!$J$3=Foglio2!$E$13,Direttivi_capi_ist.!K42,0)))))))))))</f>
        <v>0</v>
      </c>
      <c r="N42" s="250">
        <f>IF(Foglio2!$J$3=Foglio2!$E$3,Ausiliari_Coll.Scol.!L42,IF(Foglio2!$J$3=Foglio2!$E$4,Collab._Tecnici!L42,IF(Foglio2!$J$3=Foglio2!$E$5,Assistenti_Tecnici!L42,IF(Foglio2!$J$3=Foglio2!$E$6,Assistenti_Amm.vo!L42,IF(Foglio2!$J$3=Foglio2!$E$7,Resp_Coord_Amm.vo!L42,IF(Foglio2!$J$3=Foglio2!$E$8,Direttore_Amm.vo!L42,IF(Foglio2!$J$3=Foglio2!$E$9,Doc_mat_elem.re!L42,IF(Foglio2!$J$3=Foglio2!$E$10,Doc_dipl_scuola_sec.!L42,IF(Foglio2!$J$3=Foglio2!$E$11,Doc_scuola_media!L42,IF(Foglio2!$J$3=Foglio2!$E$12,Doc_laureati_scuola_sec.!L42,IF(Foglio2!$J$3=Foglio2!$E$13,Direttivi_capi_ist.!L42,0)))))))))))</f>
        <v>0</v>
      </c>
      <c r="O42" s="251">
        <f>IF(Foglio2!$J$3=Foglio2!$E$3,Ausiliari_Coll.Scol.!M42,IF(Foglio2!$J$3=Foglio2!$E$4,Collab._Tecnici!M42,IF(Foglio2!$J$3=Foglio2!$E$5,Assistenti_Tecnici!M42,IF(Foglio2!$J$3=Foglio2!$E$6,Assistenti_Amm.vo!M42,IF(Foglio2!$J$3=Foglio2!$E$7,Resp_Coord_Amm.vo!M42,IF(Foglio2!$J$3=Foglio2!$E$8,Direttore_Amm.vo!M42,IF(Foglio2!$J$3=Foglio2!$E$9,Doc_mat_elem.re!M42,IF(Foglio2!$J$3=Foglio2!$E$10,Doc_dipl_scuola_sec.!M42,IF(Foglio2!$J$3=Foglio2!$E$11,Doc_scuola_media!M42,IF(Foglio2!$J$3=Foglio2!$E$12,Doc_laureati_scuola_sec.!M42,IF(Foglio2!$J$3=Foglio2!$E$13,Direttivi_capi_ist.!M42,0)))))))))))</f>
        <v>0</v>
      </c>
      <c r="P42" s="252">
        <f>IF(Foglio2!$J$3=Foglio2!$E$3,Ausiliari_Coll.Scol.!N42,IF(Foglio2!$J$3=Foglio2!$E$4,Collab._Tecnici!N42,IF(Foglio2!$J$3=Foglio2!$E$5,Assistenti_Tecnici!N42,IF(Foglio2!$J$3=Foglio2!$E$6,Assistenti_Amm.vo!N42,IF(Foglio2!$J$3=Foglio2!$E$7,Resp_Coord_Amm.vo!N42,IF(Foglio2!$J$3=Foglio2!$E$8,Direttore_Amm.vo!N42,IF(Foglio2!$J$3=Foglio2!$E$9,Doc_mat_elem.re!N42,IF(Foglio2!$J$3=Foglio2!$E$10,Doc_dipl_scuola_sec.!N42,IF(Foglio2!$J$3=Foglio2!$E$11,Doc_scuola_media!N42,IF(Foglio2!$J$3=Foglio2!$E$12,Doc_laureati_scuola_sec.!N42,IF(Foglio2!$J$3=Foglio2!$E$13,Direttivi_capi_ist.!N42,0)))))))))))</f>
        <v>0</v>
      </c>
      <c r="Q42" s="252">
        <f>IF(Foglio2!$J$3=Foglio2!$E$3,Ausiliari_Coll.Scol.!O42,IF(Foglio2!$J$3=Foglio2!$E$4,Collab._Tecnici!O42,IF(Foglio2!$J$3=Foglio2!$E$5,Assistenti_Tecnici!O42,IF(Foglio2!$J$3=Foglio2!$E$6,Assistenti_Amm.vo!O42,IF(Foglio2!$J$3=Foglio2!$E$7,Resp_Coord_Amm.vo!O42,IF(Foglio2!$J$3=Foglio2!$E$8,Direttore_Amm.vo!O42,IF(Foglio2!$J$3=Foglio2!$E$9,Doc_mat_elem.re!O42,IF(Foglio2!$J$3=Foglio2!$E$10,Doc_dipl_scuola_sec.!O42,IF(Foglio2!$J$3=Foglio2!$E$11,Doc_scuola_media!O42,IF(Foglio2!$J$3=Foglio2!$E$12,Doc_laureati_scuola_sec.!O42,IF(Foglio2!$J$3=Foglio2!$E$13,Direttivi_capi_ist.!O42,0)))))))))))</f>
        <v>0</v>
      </c>
      <c r="R42" s="252">
        <f>IF(Foglio2!$J$3=Foglio2!$E$3,Ausiliari_Coll.Scol.!P42,IF(Foglio2!$J$3=Foglio2!$E$4,Collab._Tecnici!P42,IF(Foglio2!$J$3=Foglio2!$E$5,Assistenti_Tecnici!P42,IF(Foglio2!$J$3=Foglio2!$E$6,Assistenti_Amm.vo!P42,IF(Foglio2!$J$3=Foglio2!$E$7,Resp_Coord_Amm.vo!P42,IF(Foglio2!$J$3=Foglio2!$E$8,Direttore_Amm.vo!P42,IF(Foglio2!$J$3=Foglio2!$E$9,Doc_mat_elem.re!P42,IF(Foglio2!$J$3=Foglio2!$E$10,Doc_dipl_scuola_sec.!P42,IF(Foglio2!$J$3=Foglio2!$E$11,Doc_scuola_media!P42,IF(Foglio2!$J$3=Foglio2!$E$12,Doc_laureati_scuola_sec.!P42,IF(Foglio2!$J$3=Foglio2!$E$13,Direttivi_capi_ist.!P42,0)))))))))))</f>
        <v>0</v>
      </c>
      <c r="S42" s="252">
        <f>IF(Foglio2!$J$3=Foglio2!$E$3,Ausiliari_Coll.Scol.!Q42,IF(Foglio2!$J$3=Foglio2!$E$4,Collab._Tecnici!Q42,IF(Foglio2!$J$3=Foglio2!$E$5,Assistenti_Tecnici!Q42,IF(Foglio2!$J$3=Foglio2!$E$6,Assistenti_Amm.vo!Q42,IF(Foglio2!$J$3=Foglio2!$E$7,Resp_Coord_Amm.vo!Q42,IF(Foglio2!$J$3=Foglio2!$E$8,Direttore_Amm.vo!Q42,IF(Foglio2!$J$3=Foglio2!$E$9,Doc_mat_elem.re!Q42,IF(Foglio2!$J$3=Foglio2!$E$10,Doc_dipl_scuola_sec.!Q42,IF(Foglio2!$J$3=Foglio2!$E$11,Doc_scuola_media!Q42,IF(Foglio2!$J$3=Foglio2!$E$12,Doc_laureati_scuola_sec.!Q42,IF(Foglio2!$J$3=Foglio2!$E$13,Direttivi_capi_ist.!Q42,0)))))))))))</f>
        <v>0</v>
      </c>
      <c r="T42" s="252">
        <f>IF(Foglio2!$J$3=Foglio2!$E$3,Ausiliari_Coll.Scol.!R42,IF(Foglio2!$J$3=Foglio2!$E$4,Collab._Tecnici!R42,IF(Foglio2!$J$3=Foglio2!$E$5,Assistenti_Tecnici!R42,IF(Foglio2!$J$3=Foglio2!$E$6,Assistenti_Amm.vo!R42,IF(Foglio2!$J$3=Foglio2!$E$7,Resp_Coord_Amm.vo!R42,IF(Foglio2!$J$3=Foglio2!$E$8,Direttore_Amm.vo!R42,IF(Foglio2!$J$3=Foglio2!$E$9,Doc_mat_elem.re!R42,IF(Foglio2!$J$3=Foglio2!$E$10,Doc_dipl_scuola_sec.!R42,IF(Foglio2!$J$3=Foglio2!$E$11,Doc_scuola_media!R42,IF(Foglio2!$J$3=Foglio2!$E$12,Doc_laureati_scuola_sec.!R42,IF(Foglio2!$J$3=Foglio2!$E$13,Direttivi_capi_ist.!R42,0)))))))))))</f>
        <v>0</v>
      </c>
      <c r="U42" s="252">
        <f t="shared" ref="U42" si="296">(P42)/12*0.8</f>
        <v>0</v>
      </c>
      <c r="V42" s="252">
        <f t="shared" ref="V42" si="297">(P42+R42)/12*0.8</f>
        <v>0</v>
      </c>
      <c r="W42" s="253" t="str">
        <f t="shared" ref="W42" si="298">"Fascia Da "&amp;F42&amp;" a "&amp;F43&amp;" Decorrenza "&amp;DAY(C42)&amp;"/"&amp;MONTH(C42)&amp;"/"&amp;YEAR(C42)</f>
        <v>Fascia Da 0 a 0 Decorrenza 0/1/1900</v>
      </c>
    </row>
    <row r="43" spans="1:23" s="47" customFormat="1" ht="9" customHeight="1" x14ac:dyDescent="0.2">
      <c r="A43" s="104"/>
      <c r="B43" s="245">
        <f t="shared" si="6"/>
        <v>33031</v>
      </c>
      <c r="C43" s="501"/>
      <c r="D43" s="501"/>
      <c r="E43" s="48" t="s">
        <v>4</v>
      </c>
      <c r="F43" s="49">
        <f>IF(Foglio2!$J$3=Foglio2!$E$3,Ausiliari_Coll.Scol.!D43,IF(Foglio2!$J$3=Foglio2!$E$4,Collab._Tecnici!D43,IF(Foglio2!$J$3=Foglio2!$E$5,Assistenti_Tecnici!D43,IF(Foglio2!$J$3=Foglio2!$E$6,Assistenti_Amm.vo!D43,IF(Foglio2!$J$3=Foglio2!$E$7,Resp_Coord_Amm.vo!D43,IF(Foglio2!$J$3=Foglio2!$E$8,Direttore_Amm.vo!D43,IF(Foglio2!$J$3=Foglio2!$E$9,Doc_mat_elem.re!D43,IF(Foglio2!$J$3=Foglio2!$E$10,Doc_dipl_scuola_sec.!D43,IF(Foglio2!$J$3=Foglio2!$E$11,Doc_scuola_media!D43,IF(Foglio2!$J$3=Foglio2!$E$12,Doc_laureati_scuola_sec.!D43,IF(Foglio2!$J$3=Foglio2!$E$13,Direttivi_capi_ist.!D43,0)))))))))))</f>
        <v>0</v>
      </c>
      <c r="G43" s="267">
        <f t="shared" ref="G43" si="299">G42*1936.27</f>
        <v>0</v>
      </c>
      <c r="H43" s="267">
        <f t="shared" ref="H43" si="300">H42*1936.27</f>
        <v>0</v>
      </c>
      <c r="I43" s="267">
        <f t="shared" ref="I43" si="301">I42*1936.27</f>
        <v>0</v>
      </c>
      <c r="J43" s="267">
        <f t="shared" ref="J43" si="302">J42*1936.27</f>
        <v>0</v>
      </c>
      <c r="K43" s="267">
        <f t="shared" ref="K43" si="303">K42*1936.27</f>
        <v>0</v>
      </c>
      <c r="L43" s="266">
        <f t="shared" ref="L43" si="304">L42*1936.27</f>
        <v>0</v>
      </c>
      <c r="M43" s="267">
        <f t="shared" ref="M43" si="305">M42*1936.27</f>
        <v>0</v>
      </c>
      <c r="N43" s="182">
        <f t="shared" ref="N43" si="306">N42*1936.27</f>
        <v>0</v>
      </c>
      <c r="O43" s="183">
        <f t="shared" ref="O43" si="307">O42*1936.27</f>
        <v>0</v>
      </c>
      <c r="P43" s="184">
        <f t="shared" ref="P43" si="308">P42*1936.27</f>
        <v>0</v>
      </c>
      <c r="Q43" s="184">
        <f t="shared" ref="Q43" si="309">Q42*1936.27</f>
        <v>0</v>
      </c>
      <c r="R43" s="184">
        <f t="shared" ref="R43" si="310">R42*1936.27</f>
        <v>0</v>
      </c>
      <c r="S43" s="184">
        <f t="shared" ref="S43:T43" si="311">S42*1936.27</f>
        <v>0</v>
      </c>
      <c r="T43" s="184">
        <f t="shared" si="311"/>
        <v>0</v>
      </c>
      <c r="U43" s="184">
        <f t="shared" ref="U43:V43" si="312">U42*1936.27</f>
        <v>0</v>
      </c>
      <c r="V43" s="184">
        <f t="shared" si="312"/>
        <v>0</v>
      </c>
      <c r="W43" s="104"/>
    </row>
    <row r="44" spans="1:23" s="47" customFormat="1" ht="12.75" customHeight="1" x14ac:dyDescent="0.2">
      <c r="A44" s="104">
        <f>IF(Foglio2!$J$7=1,TRUNC(Base!V44,0),TRUNC(Base!U44,0))</f>
        <v>0</v>
      </c>
      <c r="B44" s="245">
        <f t="shared" si="6"/>
        <v>33032</v>
      </c>
      <c r="C44" s="501"/>
      <c r="D44" s="501"/>
      <c r="E44" s="53" t="s">
        <v>3</v>
      </c>
      <c r="F44" s="54">
        <f>IF(Foglio2!$J$3=Foglio2!$E$3,Ausiliari_Coll.Scol.!D44,IF(Foglio2!$J$3=Foglio2!$E$4,Collab._Tecnici!D44,IF(Foglio2!$J$3=Foglio2!$E$5,Assistenti_Tecnici!D44,IF(Foglio2!$J$3=Foglio2!$E$6,Assistenti_Amm.vo!D44,IF(Foglio2!$J$3=Foglio2!$E$7,Resp_Coord_Amm.vo!D44,IF(Foglio2!$J$3=Foglio2!$E$8,Direttore_Amm.vo!D44,IF(Foglio2!$J$3=Foglio2!$E$9,Doc_mat_elem.re!D44,IF(Foglio2!$J$3=Foglio2!$E$10,Doc_dipl_scuola_sec.!D44,IF(Foglio2!$J$3=Foglio2!$E$11,Doc_scuola_media!D44,IF(Foglio2!$J$3=Foglio2!$E$12,Doc_laureati_scuola_sec.!D44,IF(Foglio2!$J$3=Foglio2!$E$13,Direttivi_capi_ist.!D44,0)))))))))))</f>
        <v>0</v>
      </c>
      <c r="G44" s="248">
        <f>IF(Foglio2!$J$3=Foglio2!$E$3,Ausiliari_Coll.Scol.!E44,IF(Foglio2!$J$3=Foglio2!$E$4,Collab._Tecnici!E44,IF(Foglio2!$J$3=Foglio2!$E$5,Assistenti_Tecnici!E44,IF(Foglio2!$J$3=Foglio2!$E$6,Assistenti_Amm.vo!E44,IF(Foglio2!$J$3=Foglio2!$E$7,Resp_Coord_Amm.vo!E44,IF(Foglio2!$J$3=Foglio2!$E$8,Direttore_Amm.vo!E44,IF(Foglio2!$J$3=Foglio2!$E$9,Doc_mat_elem.re!E44,IF(Foglio2!$J$3=Foglio2!$E$10,Doc_dipl_scuola_sec.!E44,IF(Foglio2!$J$3=Foglio2!$E$11,Doc_scuola_media!E44,IF(Foglio2!$J$3=Foglio2!$E$12,Doc_laureati_scuola_sec.!E44,IF(Foglio2!$J$3=Foglio2!$E$13,Direttivi_capi_ist.!E44,0)))))))))))</f>
        <v>0</v>
      </c>
      <c r="H44" s="248">
        <f>IF(Foglio2!$J$3=Foglio2!$E$3,Ausiliari_Coll.Scol.!F44,IF(Foglio2!$J$3=Foglio2!$E$4,Collab._Tecnici!F44,IF(Foglio2!$J$3=Foglio2!$E$5,Assistenti_Tecnici!F44,IF(Foglio2!$J$3=Foglio2!$E$6,Assistenti_Amm.vo!F44,IF(Foglio2!$J$3=Foglio2!$E$7,Resp_Coord_Amm.vo!F44,IF(Foglio2!$J$3=Foglio2!$E$8,Direttore_Amm.vo!F44,IF(Foglio2!$J$3=Foglio2!$E$9,Doc_mat_elem.re!F44,IF(Foglio2!$J$3=Foglio2!$E$10,Doc_dipl_scuola_sec.!F44,IF(Foglio2!$J$3=Foglio2!$E$11,Doc_scuola_media!F44,IF(Foglio2!$J$3=Foglio2!$E$12,Doc_laureati_scuola_sec.!F44,IF(Foglio2!$J$3=Foglio2!$E$13,Direttivi_capi_ist.!F44,0)))))))))))</f>
        <v>0</v>
      </c>
      <c r="I44" s="248">
        <f>IF(Foglio2!$J$3=Foglio2!$E$3,Ausiliari_Coll.Scol.!G44,IF(Foglio2!$J$3=Foglio2!$E$4,Collab._Tecnici!G44,IF(Foglio2!$J$3=Foglio2!$E$5,Assistenti_Tecnici!G44,IF(Foglio2!$J$3=Foglio2!$E$6,Assistenti_Amm.vo!G44,IF(Foglio2!$J$3=Foglio2!$E$7,Resp_Coord_Amm.vo!G44,IF(Foglio2!$J$3=Foglio2!$E$8,Direttore_Amm.vo!G44,IF(Foglio2!$J$3=Foglio2!$E$9,Doc_mat_elem.re!G44,IF(Foglio2!$J$3=Foglio2!$E$10,Doc_dipl_scuola_sec.!G44,IF(Foglio2!$J$3=Foglio2!$E$11,Doc_scuola_media!G44,IF(Foglio2!$J$3=Foglio2!$E$12,Doc_laureati_scuola_sec.!G44,IF(Foglio2!$J$3=Foglio2!$E$13,Direttivi_capi_ist.!G44,0)))))))))))</f>
        <v>0</v>
      </c>
      <c r="J44" s="248">
        <f>IF(Foglio2!$J$3=Foglio2!$E$3,Ausiliari_Coll.Scol.!H44,IF(Foglio2!$J$3=Foglio2!$E$4,Collab._Tecnici!H44,IF(Foglio2!$J$3=Foglio2!$E$5,Assistenti_Tecnici!H44,IF(Foglio2!$J$3=Foglio2!$E$6,Assistenti_Amm.vo!H44,IF(Foglio2!$J$3=Foglio2!$E$7,Resp_Coord_Amm.vo!H44,IF(Foglio2!$J$3=Foglio2!$E$8,Direttore_Amm.vo!H44,IF(Foglio2!$J$3=Foglio2!$E$9,Doc_mat_elem.re!H44,IF(Foglio2!$J$3=Foglio2!$E$10,Doc_dipl_scuola_sec.!H44,IF(Foglio2!$J$3=Foglio2!$E$11,Doc_scuola_media!H44,IF(Foglio2!$J$3=Foglio2!$E$12,Doc_laureati_scuola_sec.!H44,IF(Foglio2!$J$3=Foglio2!$E$13,Direttivi_capi_ist.!H44,0)))))))))))</f>
        <v>0</v>
      </c>
      <c r="K44" s="248">
        <f>IF(Foglio2!$J$3=Foglio2!$E$3,Ausiliari_Coll.Scol.!I44,IF(Foglio2!$J$3=Foglio2!$E$4,Collab._Tecnici!I44,IF(Foglio2!$J$3=Foglio2!$E$5,Assistenti_Tecnici!I44,IF(Foglio2!$J$3=Foglio2!$E$6,Assistenti_Amm.vo!I44,IF(Foglio2!$J$3=Foglio2!$E$7,Resp_Coord_Amm.vo!I44,IF(Foglio2!$J$3=Foglio2!$E$8,Direttore_Amm.vo!I44,IF(Foglio2!$J$3=Foglio2!$E$9,Doc_mat_elem.re!I44,IF(Foglio2!$J$3=Foglio2!$E$10,Doc_dipl_scuola_sec.!I44,IF(Foglio2!$J$3=Foglio2!$E$11,Doc_scuola_media!I44,IF(Foglio2!$J$3=Foglio2!$E$12,Doc_laureati_scuola_sec.!I44,IF(Foglio2!$J$3=Foglio2!$E$13,Direttivi_capi_ist.!I44,0)))))))))))</f>
        <v>0</v>
      </c>
      <c r="L44" s="248">
        <f>IF(Foglio2!$J$3=Foglio2!$E$3,Ausiliari_Coll.Scol.!J44,IF(Foglio2!$J$3=Foglio2!$E$4,Collab._Tecnici!J44,IF(Foglio2!$J$3=Foglio2!$E$5,Assistenti_Tecnici!J44,IF(Foglio2!$J$3=Foglio2!$E$6,Assistenti_Amm.vo!J44,IF(Foglio2!$J$3=Foglio2!$E$7,Resp_Coord_Amm.vo!J44,IF(Foglio2!$J$3=Foglio2!$E$8,Direttore_Amm.vo!J44,IF(Foglio2!$J$3=Foglio2!$E$9,Doc_mat_elem.re!J44,IF(Foglio2!$J$3=Foglio2!$E$10,Doc_dipl_scuola_sec.!J44,IF(Foglio2!$J$3=Foglio2!$E$11,Doc_scuola_media!J44,IF(Foglio2!$J$3=Foglio2!$E$12,Doc_laureati_scuola_sec.!J44,IF(Foglio2!$J$3=Foglio2!$E$13,Direttivi_capi_ist.!J44,0)))))))))))</f>
        <v>0</v>
      </c>
      <c r="M44" s="249">
        <f>IF(Foglio2!$J$3=Foglio2!$E$3,Ausiliari_Coll.Scol.!K44,IF(Foglio2!$J$3=Foglio2!$E$4,Collab._Tecnici!K44,IF(Foglio2!$J$3=Foglio2!$E$5,Assistenti_Tecnici!K44,IF(Foglio2!$J$3=Foglio2!$E$6,Assistenti_Amm.vo!K44,IF(Foglio2!$J$3=Foglio2!$E$7,Resp_Coord_Amm.vo!K44,IF(Foglio2!$J$3=Foglio2!$E$8,Direttore_Amm.vo!K44,IF(Foglio2!$J$3=Foglio2!$E$9,Doc_mat_elem.re!K44,IF(Foglio2!$J$3=Foglio2!$E$10,Doc_dipl_scuola_sec.!K44,IF(Foglio2!$J$3=Foglio2!$E$11,Doc_scuola_media!K44,IF(Foglio2!$J$3=Foglio2!$E$12,Doc_laureati_scuola_sec.!K44,IF(Foglio2!$J$3=Foglio2!$E$13,Direttivi_capi_ist.!K44,0)))))))))))</f>
        <v>0</v>
      </c>
      <c r="N44" s="250">
        <f>IF(Foglio2!$J$3=Foglio2!$E$3,Ausiliari_Coll.Scol.!L44,IF(Foglio2!$J$3=Foglio2!$E$4,Collab._Tecnici!L44,IF(Foglio2!$J$3=Foglio2!$E$5,Assistenti_Tecnici!L44,IF(Foglio2!$J$3=Foglio2!$E$6,Assistenti_Amm.vo!L44,IF(Foglio2!$J$3=Foglio2!$E$7,Resp_Coord_Amm.vo!L44,IF(Foglio2!$J$3=Foglio2!$E$8,Direttore_Amm.vo!L44,IF(Foglio2!$J$3=Foglio2!$E$9,Doc_mat_elem.re!L44,IF(Foglio2!$J$3=Foglio2!$E$10,Doc_dipl_scuola_sec.!L44,IF(Foglio2!$J$3=Foglio2!$E$11,Doc_scuola_media!L44,IF(Foglio2!$J$3=Foglio2!$E$12,Doc_laureati_scuola_sec.!L44,IF(Foglio2!$J$3=Foglio2!$E$13,Direttivi_capi_ist.!L44,0)))))))))))</f>
        <v>0</v>
      </c>
      <c r="O44" s="251">
        <f>IF(Foglio2!$J$3=Foglio2!$E$3,Ausiliari_Coll.Scol.!M44,IF(Foglio2!$J$3=Foglio2!$E$4,Collab._Tecnici!M44,IF(Foglio2!$J$3=Foglio2!$E$5,Assistenti_Tecnici!M44,IF(Foglio2!$J$3=Foglio2!$E$6,Assistenti_Amm.vo!M44,IF(Foglio2!$J$3=Foglio2!$E$7,Resp_Coord_Amm.vo!M44,IF(Foglio2!$J$3=Foglio2!$E$8,Direttore_Amm.vo!M44,IF(Foglio2!$J$3=Foglio2!$E$9,Doc_mat_elem.re!M44,IF(Foglio2!$J$3=Foglio2!$E$10,Doc_dipl_scuola_sec.!M44,IF(Foglio2!$J$3=Foglio2!$E$11,Doc_scuola_media!M44,IF(Foglio2!$J$3=Foglio2!$E$12,Doc_laureati_scuola_sec.!M44,IF(Foglio2!$J$3=Foglio2!$E$13,Direttivi_capi_ist.!M44,0)))))))))))</f>
        <v>0</v>
      </c>
      <c r="P44" s="252">
        <f>IF(Foglio2!$J$3=Foglio2!$E$3,Ausiliari_Coll.Scol.!N44,IF(Foglio2!$J$3=Foglio2!$E$4,Collab._Tecnici!N44,IF(Foglio2!$J$3=Foglio2!$E$5,Assistenti_Tecnici!N44,IF(Foglio2!$J$3=Foglio2!$E$6,Assistenti_Amm.vo!N44,IF(Foglio2!$J$3=Foglio2!$E$7,Resp_Coord_Amm.vo!N44,IF(Foglio2!$J$3=Foglio2!$E$8,Direttore_Amm.vo!N44,IF(Foglio2!$J$3=Foglio2!$E$9,Doc_mat_elem.re!N44,IF(Foglio2!$J$3=Foglio2!$E$10,Doc_dipl_scuola_sec.!N44,IF(Foglio2!$J$3=Foglio2!$E$11,Doc_scuola_media!N44,IF(Foglio2!$J$3=Foglio2!$E$12,Doc_laureati_scuola_sec.!N44,IF(Foglio2!$J$3=Foglio2!$E$13,Direttivi_capi_ist.!N44,0)))))))))))</f>
        <v>0</v>
      </c>
      <c r="Q44" s="252">
        <f>IF(Foglio2!$J$3=Foglio2!$E$3,Ausiliari_Coll.Scol.!O44,IF(Foglio2!$J$3=Foglio2!$E$4,Collab._Tecnici!O44,IF(Foglio2!$J$3=Foglio2!$E$5,Assistenti_Tecnici!O44,IF(Foglio2!$J$3=Foglio2!$E$6,Assistenti_Amm.vo!O44,IF(Foglio2!$J$3=Foglio2!$E$7,Resp_Coord_Amm.vo!O44,IF(Foglio2!$J$3=Foglio2!$E$8,Direttore_Amm.vo!O44,IF(Foglio2!$J$3=Foglio2!$E$9,Doc_mat_elem.re!O44,IF(Foglio2!$J$3=Foglio2!$E$10,Doc_dipl_scuola_sec.!O44,IF(Foglio2!$J$3=Foglio2!$E$11,Doc_scuola_media!O44,IF(Foglio2!$J$3=Foglio2!$E$12,Doc_laureati_scuola_sec.!O44,IF(Foglio2!$J$3=Foglio2!$E$13,Direttivi_capi_ist.!O44,0)))))))))))</f>
        <v>0</v>
      </c>
      <c r="R44" s="252">
        <f>IF(Foglio2!$J$3=Foglio2!$E$3,Ausiliari_Coll.Scol.!P44,IF(Foglio2!$J$3=Foglio2!$E$4,Collab._Tecnici!P44,IF(Foglio2!$J$3=Foglio2!$E$5,Assistenti_Tecnici!P44,IF(Foglio2!$J$3=Foglio2!$E$6,Assistenti_Amm.vo!P44,IF(Foglio2!$J$3=Foglio2!$E$7,Resp_Coord_Amm.vo!P44,IF(Foglio2!$J$3=Foglio2!$E$8,Direttore_Amm.vo!P44,IF(Foglio2!$J$3=Foglio2!$E$9,Doc_mat_elem.re!P44,IF(Foglio2!$J$3=Foglio2!$E$10,Doc_dipl_scuola_sec.!P44,IF(Foglio2!$J$3=Foglio2!$E$11,Doc_scuola_media!P44,IF(Foglio2!$J$3=Foglio2!$E$12,Doc_laureati_scuola_sec.!P44,IF(Foglio2!$J$3=Foglio2!$E$13,Direttivi_capi_ist.!P44,0)))))))))))</f>
        <v>0</v>
      </c>
      <c r="S44" s="252">
        <f>IF(Foglio2!$J$3=Foglio2!$E$3,Ausiliari_Coll.Scol.!Q44,IF(Foglio2!$J$3=Foglio2!$E$4,Collab._Tecnici!Q44,IF(Foglio2!$J$3=Foglio2!$E$5,Assistenti_Tecnici!Q44,IF(Foglio2!$J$3=Foglio2!$E$6,Assistenti_Amm.vo!Q44,IF(Foglio2!$J$3=Foglio2!$E$7,Resp_Coord_Amm.vo!Q44,IF(Foglio2!$J$3=Foglio2!$E$8,Direttore_Amm.vo!Q44,IF(Foglio2!$J$3=Foglio2!$E$9,Doc_mat_elem.re!Q44,IF(Foglio2!$J$3=Foglio2!$E$10,Doc_dipl_scuola_sec.!Q44,IF(Foglio2!$J$3=Foglio2!$E$11,Doc_scuola_media!Q44,IF(Foglio2!$J$3=Foglio2!$E$12,Doc_laureati_scuola_sec.!Q44,IF(Foglio2!$J$3=Foglio2!$E$13,Direttivi_capi_ist.!Q44,0)))))))))))</f>
        <v>0</v>
      </c>
      <c r="T44" s="252">
        <f>IF(Foglio2!$J$3=Foglio2!$E$3,Ausiliari_Coll.Scol.!R44,IF(Foglio2!$J$3=Foglio2!$E$4,Collab._Tecnici!R44,IF(Foglio2!$J$3=Foglio2!$E$5,Assistenti_Tecnici!R44,IF(Foglio2!$J$3=Foglio2!$E$6,Assistenti_Amm.vo!R44,IF(Foglio2!$J$3=Foglio2!$E$7,Resp_Coord_Amm.vo!R44,IF(Foglio2!$J$3=Foglio2!$E$8,Direttore_Amm.vo!R44,IF(Foglio2!$J$3=Foglio2!$E$9,Doc_mat_elem.re!R44,IF(Foglio2!$J$3=Foglio2!$E$10,Doc_dipl_scuola_sec.!R44,IF(Foglio2!$J$3=Foglio2!$E$11,Doc_scuola_media!R44,IF(Foglio2!$J$3=Foglio2!$E$12,Doc_laureati_scuola_sec.!R44,IF(Foglio2!$J$3=Foglio2!$E$13,Direttivi_capi_ist.!R44,0)))))))))))</f>
        <v>0</v>
      </c>
      <c r="U44" s="252">
        <f t="shared" ref="U44" si="313">(P44)/12*0.8</f>
        <v>0</v>
      </c>
      <c r="V44" s="252">
        <f t="shared" ref="V44" si="314">(P44+R44)/12*0.8</f>
        <v>0</v>
      </c>
      <c r="W44" s="253" t="str">
        <f t="shared" ref="W44" si="315">"Fascia Da "&amp;F44&amp;" a "&amp;F45&amp;" Decorrenza "&amp;DAY(C44)&amp;"/"&amp;MONTH(C44)&amp;"/"&amp;YEAR(C44)</f>
        <v>Fascia Da 0 a 0 Decorrenza 0/1/1900</v>
      </c>
    </row>
    <row r="45" spans="1:23" s="47" customFormat="1" ht="9" customHeight="1" x14ac:dyDescent="0.2">
      <c r="A45" s="104"/>
      <c r="B45" s="245">
        <f t="shared" si="6"/>
        <v>33033</v>
      </c>
      <c r="C45" s="501"/>
      <c r="D45" s="501"/>
      <c r="E45" s="48" t="s">
        <v>4</v>
      </c>
      <c r="F45" s="49">
        <f>IF(Foglio2!$J$3=Foglio2!$E$3,Ausiliari_Coll.Scol.!D45,IF(Foglio2!$J$3=Foglio2!$E$4,Collab._Tecnici!D45,IF(Foglio2!$J$3=Foglio2!$E$5,Assistenti_Tecnici!D45,IF(Foglio2!$J$3=Foglio2!$E$6,Assistenti_Amm.vo!D45,IF(Foglio2!$J$3=Foglio2!$E$7,Resp_Coord_Amm.vo!D45,IF(Foglio2!$J$3=Foglio2!$E$8,Direttore_Amm.vo!D45,IF(Foglio2!$J$3=Foglio2!$E$9,Doc_mat_elem.re!D45,IF(Foglio2!$J$3=Foglio2!$E$10,Doc_dipl_scuola_sec.!D45,IF(Foglio2!$J$3=Foglio2!$E$11,Doc_scuola_media!D45,IF(Foglio2!$J$3=Foglio2!$E$12,Doc_laureati_scuola_sec.!D45,IF(Foglio2!$J$3=Foglio2!$E$13,Direttivi_capi_ist.!D45,0)))))))))))</f>
        <v>0</v>
      </c>
      <c r="G45" s="267">
        <f t="shared" ref="G45" si="316">G44*1936.27</f>
        <v>0</v>
      </c>
      <c r="H45" s="267">
        <f t="shared" ref="H45" si="317">H44*1936.27</f>
        <v>0</v>
      </c>
      <c r="I45" s="267">
        <f t="shared" ref="I45" si="318">I44*1936.27</f>
        <v>0</v>
      </c>
      <c r="J45" s="267">
        <f t="shared" ref="J45" si="319">J44*1936.27</f>
        <v>0</v>
      </c>
      <c r="K45" s="267">
        <f t="shared" ref="K45" si="320">K44*1936.27</f>
        <v>0</v>
      </c>
      <c r="L45" s="266">
        <f t="shared" ref="L45" si="321">L44*1936.27</f>
        <v>0</v>
      </c>
      <c r="M45" s="267">
        <f t="shared" ref="M45" si="322">M44*1936.27</f>
        <v>0</v>
      </c>
      <c r="N45" s="182">
        <f t="shared" ref="N45" si="323">N44*1936.27</f>
        <v>0</v>
      </c>
      <c r="O45" s="183">
        <f t="shared" ref="O45" si="324">O44*1936.27</f>
        <v>0</v>
      </c>
      <c r="P45" s="184">
        <f t="shared" ref="P45" si="325">P44*1936.27</f>
        <v>0</v>
      </c>
      <c r="Q45" s="184">
        <f t="shared" ref="Q45" si="326">Q44*1936.27</f>
        <v>0</v>
      </c>
      <c r="R45" s="184">
        <f t="shared" ref="R45" si="327">R44*1936.27</f>
        <v>0</v>
      </c>
      <c r="S45" s="184">
        <f t="shared" ref="S45:T45" si="328">S44*1936.27</f>
        <v>0</v>
      </c>
      <c r="T45" s="184">
        <f t="shared" si="328"/>
        <v>0</v>
      </c>
      <c r="U45" s="184">
        <f t="shared" ref="U45:V45" si="329">U44*1936.27</f>
        <v>0</v>
      </c>
      <c r="V45" s="184">
        <f t="shared" si="329"/>
        <v>0</v>
      </c>
      <c r="W45" s="104"/>
    </row>
    <row r="46" spans="1:23" s="47" customFormat="1" ht="9" customHeight="1" x14ac:dyDescent="0.2">
      <c r="A46" s="104">
        <f>IF(Foglio2!$J$7=1,TRUNC(Base!V46,0),TRUNC(Base!U46,0))</f>
        <v>0</v>
      </c>
      <c r="B46" s="245">
        <f t="shared" si="6"/>
        <v>33034</v>
      </c>
      <c r="C46" s="501"/>
      <c r="D46" s="501"/>
      <c r="E46" s="103" t="s">
        <v>3</v>
      </c>
      <c r="F46" s="79">
        <f>IF(Foglio2!$J$3=Foglio2!$E$3,Ausiliari_Coll.Scol.!D46,IF(Foglio2!$J$3=Foglio2!$E$4,Collab._Tecnici!D46,IF(Foglio2!$J$3=Foglio2!$E$5,Assistenti_Tecnici!D46,IF(Foglio2!$J$3=Foglio2!$E$6,Assistenti_Amm.vo!D46,IF(Foglio2!$J$3=Foglio2!$E$7,Resp_Coord_Amm.vo!D46,IF(Foglio2!$J$3=Foglio2!$E$8,Direttore_Amm.vo!D46,IF(Foglio2!$J$3=Foglio2!$E$9,Doc_mat_elem.re!D46,IF(Foglio2!$J$3=Foglio2!$E$10,Doc_dipl_scuola_sec.!D46,IF(Foglio2!$J$3=Foglio2!$E$11,Doc_scuola_media!D46,IF(Foglio2!$J$3=Foglio2!$E$12,Doc_laureati_scuola_sec.!D46,IF(Foglio2!$J$3=Foglio2!$E$13,Direttivi_capi_ist.!D46,0)))))))))))</f>
        <v>0</v>
      </c>
      <c r="G46" s="248">
        <f>IF(Foglio2!$J$3=Foglio2!$E$3,Ausiliari_Coll.Scol.!E46,IF(Foglio2!$J$3=Foglio2!$E$4,Collab._Tecnici!E46,IF(Foglio2!$J$3=Foglio2!$E$5,Assistenti_Tecnici!E46,IF(Foglio2!$J$3=Foglio2!$E$6,Assistenti_Amm.vo!E46,IF(Foglio2!$J$3=Foglio2!$E$7,Resp_Coord_Amm.vo!E46,IF(Foglio2!$J$3=Foglio2!$E$8,Direttore_Amm.vo!E46,IF(Foglio2!$J$3=Foglio2!$E$9,Doc_mat_elem.re!E46,IF(Foglio2!$J$3=Foglio2!$E$10,Doc_dipl_scuola_sec.!E46,IF(Foglio2!$J$3=Foglio2!$E$11,Doc_scuola_media!E46,IF(Foglio2!$J$3=Foglio2!$E$12,Doc_laureati_scuola_sec.!E46,IF(Foglio2!$J$3=Foglio2!$E$13,Direttivi_capi_ist.!E46,0)))))))))))</f>
        <v>0</v>
      </c>
      <c r="H46" s="248">
        <f>IF(Foglio2!$J$3=Foglio2!$E$3,Ausiliari_Coll.Scol.!F46,IF(Foglio2!$J$3=Foglio2!$E$4,Collab._Tecnici!F46,IF(Foglio2!$J$3=Foglio2!$E$5,Assistenti_Tecnici!F46,IF(Foglio2!$J$3=Foglio2!$E$6,Assistenti_Amm.vo!F46,IF(Foglio2!$J$3=Foglio2!$E$7,Resp_Coord_Amm.vo!F46,IF(Foglio2!$J$3=Foglio2!$E$8,Direttore_Amm.vo!F46,IF(Foglio2!$J$3=Foglio2!$E$9,Doc_mat_elem.re!F46,IF(Foglio2!$J$3=Foglio2!$E$10,Doc_dipl_scuola_sec.!F46,IF(Foglio2!$J$3=Foglio2!$E$11,Doc_scuola_media!F46,IF(Foglio2!$J$3=Foglio2!$E$12,Doc_laureati_scuola_sec.!F46,IF(Foglio2!$J$3=Foglio2!$E$13,Direttivi_capi_ist.!F46,0)))))))))))</f>
        <v>0</v>
      </c>
      <c r="I46" s="248">
        <f>IF(Foglio2!$J$3=Foglio2!$E$3,Ausiliari_Coll.Scol.!G46,IF(Foglio2!$J$3=Foglio2!$E$4,Collab._Tecnici!G46,IF(Foglio2!$J$3=Foglio2!$E$5,Assistenti_Tecnici!G46,IF(Foglio2!$J$3=Foglio2!$E$6,Assistenti_Amm.vo!G46,IF(Foglio2!$J$3=Foglio2!$E$7,Resp_Coord_Amm.vo!G46,IF(Foglio2!$J$3=Foglio2!$E$8,Direttore_Amm.vo!G46,IF(Foglio2!$J$3=Foglio2!$E$9,Doc_mat_elem.re!G46,IF(Foglio2!$J$3=Foglio2!$E$10,Doc_dipl_scuola_sec.!G46,IF(Foglio2!$J$3=Foglio2!$E$11,Doc_scuola_media!G46,IF(Foglio2!$J$3=Foglio2!$E$12,Doc_laureati_scuola_sec.!G46,IF(Foglio2!$J$3=Foglio2!$E$13,Direttivi_capi_ist.!G46,0)))))))))))</f>
        <v>0</v>
      </c>
      <c r="J46" s="248">
        <f>IF(Foglio2!$J$3=Foglio2!$E$3,Ausiliari_Coll.Scol.!H46,IF(Foglio2!$J$3=Foglio2!$E$4,Collab._Tecnici!H46,IF(Foglio2!$J$3=Foglio2!$E$5,Assistenti_Tecnici!H46,IF(Foglio2!$J$3=Foglio2!$E$6,Assistenti_Amm.vo!H46,IF(Foglio2!$J$3=Foglio2!$E$7,Resp_Coord_Amm.vo!H46,IF(Foglio2!$J$3=Foglio2!$E$8,Direttore_Amm.vo!H46,IF(Foglio2!$J$3=Foglio2!$E$9,Doc_mat_elem.re!H46,IF(Foglio2!$J$3=Foglio2!$E$10,Doc_dipl_scuola_sec.!H46,IF(Foglio2!$J$3=Foglio2!$E$11,Doc_scuola_media!H46,IF(Foglio2!$J$3=Foglio2!$E$12,Doc_laureati_scuola_sec.!H46,IF(Foglio2!$J$3=Foglio2!$E$13,Direttivi_capi_ist.!H46,0)))))))))))</f>
        <v>0</v>
      </c>
      <c r="K46" s="248">
        <f>IF(Foglio2!$J$3=Foglio2!$E$3,Ausiliari_Coll.Scol.!I46,IF(Foglio2!$J$3=Foglio2!$E$4,Collab._Tecnici!I46,IF(Foglio2!$J$3=Foglio2!$E$5,Assistenti_Tecnici!I46,IF(Foglio2!$J$3=Foglio2!$E$6,Assistenti_Amm.vo!I46,IF(Foglio2!$J$3=Foglio2!$E$7,Resp_Coord_Amm.vo!I46,IF(Foglio2!$J$3=Foglio2!$E$8,Direttore_Amm.vo!I46,IF(Foglio2!$J$3=Foglio2!$E$9,Doc_mat_elem.re!I46,IF(Foglio2!$J$3=Foglio2!$E$10,Doc_dipl_scuola_sec.!I46,IF(Foglio2!$J$3=Foglio2!$E$11,Doc_scuola_media!I46,IF(Foglio2!$J$3=Foglio2!$E$12,Doc_laureati_scuola_sec.!I46,IF(Foglio2!$J$3=Foglio2!$E$13,Direttivi_capi_ist.!I46,0)))))))))))</f>
        <v>0</v>
      </c>
      <c r="L46" s="248">
        <f>IF(Foglio2!$J$3=Foglio2!$E$3,Ausiliari_Coll.Scol.!J46,IF(Foglio2!$J$3=Foglio2!$E$4,Collab._Tecnici!J46,IF(Foglio2!$J$3=Foglio2!$E$5,Assistenti_Tecnici!J46,IF(Foglio2!$J$3=Foglio2!$E$6,Assistenti_Amm.vo!J46,IF(Foglio2!$J$3=Foglio2!$E$7,Resp_Coord_Amm.vo!J46,IF(Foglio2!$J$3=Foglio2!$E$8,Direttore_Amm.vo!J46,IF(Foglio2!$J$3=Foglio2!$E$9,Doc_mat_elem.re!J46,IF(Foglio2!$J$3=Foglio2!$E$10,Doc_dipl_scuola_sec.!J46,IF(Foglio2!$J$3=Foglio2!$E$11,Doc_scuola_media!J46,IF(Foglio2!$J$3=Foglio2!$E$12,Doc_laureati_scuola_sec.!J46,IF(Foglio2!$J$3=Foglio2!$E$13,Direttivi_capi_ist.!J46,0)))))))))))</f>
        <v>0</v>
      </c>
      <c r="M46" s="249">
        <f>IF(Foglio2!$J$3=Foglio2!$E$3,Ausiliari_Coll.Scol.!K46,IF(Foglio2!$J$3=Foglio2!$E$4,Collab._Tecnici!K46,IF(Foglio2!$J$3=Foglio2!$E$5,Assistenti_Tecnici!K46,IF(Foglio2!$J$3=Foglio2!$E$6,Assistenti_Amm.vo!K46,IF(Foglio2!$J$3=Foglio2!$E$7,Resp_Coord_Amm.vo!K46,IF(Foglio2!$J$3=Foglio2!$E$8,Direttore_Amm.vo!K46,IF(Foglio2!$J$3=Foglio2!$E$9,Doc_mat_elem.re!K46,IF(Foglio2!$J$3=Foglio2!$E$10,Doc_dipl_scuola_sec.!K46,IF(Foglio2!$J$3=Foglio2!$E$11,Doc_scuola_media!K46,IF(Foglio2!$J$3=Foglio2!$E$12,Doc_laureati_scuola_sec.!K46,IF(Foglio2!$J$3=Foglio2!$E$13,Direttivi_capi_ist.!K46,0)))))))))))</f>
        <v>0</v>
      </c>
      <c r="N46" s="250">
        <f>IF(Foglio2!$J$3=Foglio2!$E$3,Ausiliari_Coll.Scol.!L46,IF(Foglio2!$J$3=Foglio2!$E$4,Collab._Tecnici!L46,IF(Foglio2!$J$3=Foglio2!$E$5,Assistenti_Tecnici!L46,IF(Foglio2!$J$3=Foglio2!$E$6,Assistenti_Amm.vo!L46,IF(Foglio2!$J$3=Foglio2!$E$7,Resp_Coord_Amm.vo!L46,IF(Foglio2!$J$3=Foglio2!$E$8,Direttore_Amm.vo!L46,IF(Foglio2!$J$3=Foglio2!$E$9,Doc_mat_elem.re!L46,IF(Foglio2!$J$3=Foglio2!$E$10,Doc_dipl_scuola_sec.!L46,IF(Foglio2!$J$3=Foglio2!$E$11,Doc_scuola_media!L46,IF(Foglio2!$J$3=Foglio2!$E$12,Doc_laureati_scuola_sec.!L46,IF(Foglio2!$J$3=Foglio2!$E$13,Direttivi_capi_ist.!L46,0)))))))))))</f>
        <v>0</v>
      </c>
      <c r="O46" s="251">
        <f>IF(Foglio2!$J$3=Foglio2!$E$3,Ausiliari_Coll.Scol.!M46,IF(Foglio2!$J$3=Foglio2!$E$4,Collab._Tecnici!M46,IF(Foglio2!$J$3=Foglio2!$E$5,Assistenti_Tecnici!M46,IF(Foglio2!$J$3=Foglio2!$E$6,Assistenti_Amm.vo!M46,IF(Foglio2!$J$3=Foglio2!$E$7,Resp_Coord_Amm.vo!M46,IF(Foglio2!$J$3=Foglio2!$E$8,Direttore_Amm.vo!M46,IF(Foglio2!$J$3=Foglio2!$E$9,Doc_mat_elem.re!M46,IF(Foglio2!$J$3=Foglio2!$E$10,Doc_dipl_scuola_sec.!M46,IF(Foglio2!$J$3=Foglio2!$E$11,Doc_scuola_media!M46,IF(Foglio2!$J$3=Foglio2!$E$12,Doc_laureati_scuola_sec.!M46,IF(Foglio2!$J$3=Foglio2!$E$13,Direttivi_capi_ist.!M46,0)))))))))))</f>
        <v>0</v>
      </c>
      <c r="P46" s="252">
        <f>IF(Foglio2!$J$3=Foglio2!$E$3,Ausiliari_Coll.Scol.!N46,IF(Foglio2!$J$3=Foglio2!$E$4,Collab._Tecnici!N46,IF(Foglio2!$J$3=Foglio2!$E$5,Assistenti_Tecnici!N46,IF(Foglio2!$J$3=Foglio2!$E$6,Assistenti_Amm.vo!N46,IF(Foglio2!$J$3=Foglio2!$E$7,Resp_Coord_Amm.vo!N46,IF(Foglio2!$J$3=Foglio2!$E$8,Direttore_Amm.vo!N46,IF(Foglio2!$J$3=Foglio2!$E$9,Doc_mat_elem.re!N46,IF(Foglio2!$J$3=Foglio2!$E$10,Doc_dipl_scuola_sec.!N46,IF(Foglio2!$J$3=Foglio2!$E$11,Doc_scuola_media!N46,IF(Foglio2!$J$3=Foglio2!$E$12,Doc_laureati_scuola_sec.!N46,IF(Foglio2!$J$3=Foglio2!$E$13,Direttivi_capi_ist.!N46,0)))))))))))</f>
        <v>0</v>
      </c>
      <c r="Q46" s="252">
        <f>IF(Foglio2!$J$3=Foglio2!$E$3,Ausiliari_Coll.Scol.!O46,IF(Foglio2!$J$3=Foglio2!$E$4,Collab._Tecnici!O46,IF(Foglio2!$J$3=Foglio2!$E$5,Assistenti_Tecnici!O46,IF(Foglio2!$J$3=Foglio2!$E$6,Assistenti_Amm.vo!O46,IF(Foglio2!$J$3=Foglio2!$E$7,Resp_Coord_Amm.vo!O46,IF(Foglio2!$J$3=Foglio2!$E$8,Direttore_Amm.vo!O46,IF(Foglio2!$J$3=Foglio2!$E$9,Doc_mat_elem.re!O46,IF(Foglio2!$J$3=Foglio2!$E$10,Doc_dipl_scuola_sec.!O46,IF(Foglio2!$J$3=Foglio2!$E$11,Doc_scuola_media!O46,IF(Foglio2!$J$3=Foglio2!$E$12,Doc_laureati_scuola_sec.!O46,IF(Foglio2!$J$3=Foglio2!$E$13,Direttivi_capi_ist.!O46,0)))))))))))</f>
        <v>0</v>
      </c>
      <c r="R46" s="252">
        <f>IF(Foglio2!$J$3=Foglio2!$E$3,Ausiliari_Coll.Scol.!P46,IF(Foglio2!$J$3=Foglio2!$E$4,Collab._Tecnici!P46,IF(Foglio2!$J$3=Foglio2!$E$5,Assistenti_Tecnici!P46,IF(Foglio2!$J$3=Foglio2!$E$6,Assistenti_Amm.vo!P46,IF(Foglio2!$J$3=Foglio2!$E$7,Resp_Coord_Amm.vo!P46,IF(Foglio2!$J$3=Foglio2!$E$8,Direttore_Amm.vo!P46,IF(Foglio2!$J$3=Foglio2!$E$9,Doc_mat_elem.re!P46,IF(Foglio2!$J$3=Foglio2!$E$10,Doc_dipl_scuola_sec.!P46,IF(Foglio2!$J$3=Foglio2!$E$11,Doc_scuola_media!P46,IF(Foglio2!$J$3=Foglio2!$E$12,Doc_laureati_scuola_sec.!P46,IF(Foglio2!$J$3=Foglio2!$E$13,Direttivi_capi_ist.!P46,0)))))))))))</f>
        <v>0</v>
      </c>
      <c r="S46" s="252">
        <f>IF(Foglio2!$J$3=Foglio2!$E$3,Ausiliari_Coll.Scol.!Q46,IF(Foglio2!$J$3=Foglio2!$E$4,Collab._Tecnici!Q46,IF(Foglio2!$J$3=Foglio2!$E$5,Assistenti_Tecnici!Q46,IF(Foglio2!$J$3=Foglio2!$E$6,Assistenti_Amm.vo!Q46,IF(Foglio2!$J$3=Foglio2!$E$7,Resp_Coord_Amm.vo!Q46,IF(Foglio2!$J$3=Foglio2!$E$8,Direttore_Amm.vo!Q46,IF(Foglio2!$J$3=Foglio2!$E$9,Doc_mat_elem.re!Q46,IF(Foglio2!$J$3=Foglio2!$E$10,Doc_dipl_scuola_sec.!Q46,IF(Foglio2!$J$3=Foglio2!$E$11,Doc_scuola_media!Q46,IF(Foglio2!$J$3=Foglio2!$E$12,Doc_laureati_scuola_sec.!Q46,IF(Foglio2!$J$3=Foglio2!$E$13,Direttivi_capi_ist.!Q46,0)))))))))))</f>
        <v>0</v>
      </c>
      <c r="T46" s="252">
        <f>IF(Foglio2!$J$3=Foglio2!$E$3,Ausiliari_Coll.Scol.!R46,IF(Foglio2!$J$3=Foglio2!$E$4,Collab._Tecnici!R46,IF(Foglio2!$J$3=Foglio2!$E$5,Assistenti_Tecnici!R46,IF(Foglio2!$J$3=Foglio2!$E$6,Assistenti_Amm.vo!R46,IF(Foglio2!$J$3=Foglio2!$E$7,Resp_Coord_Amm.vo!R46,IF(Foglio2!$J$3=Foglio2!$E$8,Direttore_Amm.vo!R46,IF(Foglio2!$J$3=Foglio2!$E$9,Doc_mat_elem.re!R46,IF(Foglio2!$J$3=Foglio2!$E$10,Doc_dipl_scuola_sec.!R46,IF(Foglio2!$J$3=Foglio2!$E$11,Doc_scuola_media!R46,IF(Foglio2!$J$3=Foglio2!$E$12,Doc_laureati_scuola_sec.!R46,IF(Foglio2!$J$3=Foglio2!$E$13,Direttivi_capi_ist.!R46,0)))))))))))</f>
        <v>0</v>
      </c>
      <c r="U46" s="252">
        <f t="shared" ref="U46" si="330">(P46)/12*0.8</f>
        <v>0</v>
      </c>
      <c r="V46" s="252">
        <f t="shared" ref="V46" si="331">(P46+R46)/12*0.8</f>
        <v>0</v>
      </c>
      <c r="W46" s="253" t="str">
        <f t="shared" ref="W46" si="332">"Fascia Da "&amp;F46&amp;" a "&amp;F47&amp;" Decorrenza "&amp;DAY(C46)&amp;"/"&amp;MONTH(C46)&amp;"/"&amp;YEAR(C46)</f>
        <v>Fascia Da 0 a 0 Decorrenza 0/1/1900</v>
      </c>
    </row>
    <row r="47" spans="1:23" s="47" customFormat="1" ht="9" customHeight="1" x14ac:dyDescent="0.2">
      <c r="A47" s="104"/>
      <c r="B47" s="245">
        <f t="shared" si="6"/>
        <v>33035</v>
      </c>
      <c r="C47" s="501"/>
      <c r="D47" s="501"/>
      <c r="E47" s="103" t="s">
        <v>4</v>
      </c>
      <c r="F47" s="79">
        <f>IF(Foglio2!$J$3=Foglio2!$E$3,Ausiliari_Coll.Scol.!D47,IF(Foglio2!$J$3=Foglio2!$E$4,Collab._Tecnici!D47,IF(Foglio2!$J$3=Foglio2!$E$5,Assistenti_Tecnici!D47,IF(Foglio2!$J$3=Foglio2!$E$6,Assistenti_Amm.vo!D47,IF(Foglio2!$J$3=Foglio2!$E$7,Resp_Coord_Amm.vo!D47,IF(Foglio2!$J$3=Foglio2!$E$8,Direttore_Amm.vo!D47,IF(Foglio2!$J$3=Foglio2!$E$9,Doc_mat_elem.re!D47,IF(Foglio2!$J$3=Foglio2!$E$10,Doc_dipl_scuola_sec.!D47,IF(Foglio2!$J$3=Foglio2!$E$11,Doc_scuola_media!D47,IF(Foglio2!$J$3=Foglio2!$E$12,Doc_laureati_scuola_sec.!D47,IF(Foglio2!$J$3=Foglio2!$E$13,Direttivi_capi_ist.!D47,0)))))))))))</f>
        <v>0</v>
      </c>
      <c r="G47" s="267">
        <f t="shared" ref="G47" si="333">G46*1936.27</f>
        <v>0</v>
      </c>
      <c r="H47" s="267">
        <f t="shared" ref="H47" si="334">H46*1936.27</f>
        <v>0</v>
      </c>
      <c r="I47" s="267">
        <f t="shared" ref="I47" si="335">I46*1936.27</f>
        <v>0</v>
      </c>
      <c r="J47" s="267">
        <f t="shared" ref="J47" si="336">J46*1936.27</f>
        <v>0</v>
      </c>
      <c r="K47" s="267">
        <f t="shared" ref="K47" si="337">K46*1936.27</f>
        <v>0</v>
      </c>
      <c r="L47" s="266">
        <f t="shared" ref="L47" si="338">L46*1936.27</f>
        <v>0</v>
      </c>
      <c r="M47" s="267">
        <f t="shared" ref="M47" si="339">M46*1936.27</f>
        <v>0</v>
      </c>
      <c r="N47" s="182">
        <f t="shared" ref="N47" si="340">N46*1936.27</f>
        <v>0</v>
      </c>
      <c r="O47" s="183">
        <f t="shared" ref="O47" si="341">O46*1936.27</f>
        <v>0</v>
      </c>
      <c r="P47" s="184">
        <f t="shared" ref="P47" si="342">P46*1936.27</f>
        <v>0</v>
      </c>
      <c r="Q47" s="184">
        <f t="shared" ref="Q47" si="343">Q46*1936.27</f>
        <v>0</v>
      </c>
      <c r="R47" s="184">
        <f t="shared" ref="R47" si="344">R46*1936.27</f>
        <v>0</v>
      </c>
      <c r="S47" s="184">
        <f t="shared" ref="S47:T47" si="345">S46*1936.27</f>
        <v>0</v>
      </c>
      <c r="T47" s="184">
        <f t="shared" si="345"/>
        <v>0</v>
      </c>
      <c r="U47" s="184">
        <f t="shared" ref="U47:V47" si="346">U46*1936.27</f>
        <v>0</v>
      </c>
      <c r="V47" s="184">
        <f t="shared" si="346"/>
        <v>0</v>
      </c>
      <c r="W47" s="104"/>
    </row>
    <row r="48" spans="1:23" s="47" customFormat="1" ht="12.75" customHeight="1" x14ac:dyDescent="0.2">
      <c r="A48" s="104">
        <f>IF(Foglio2!$J$7=1,TRUNC(Base!V48,0),TRUNC(Base!U48,0))</f>
        <v>0</v>
      </c>
      <c r="B48" s="245">
        <f>IF(A48&gt;0,B47+1,0)</f>
        <v>0</v>
      </c>
      <c r="C48" s="501"/>
      <c r="D48" s="501"/>
      <c r="E48" s="53" t="s">
        <v>3</v>
      </c>
      <c r="F48" s="54">
        <f>IF(Foglio2!$J$3=Foglio2!$E$12,Doc_laureati_scuola_sec.!D48,0)</f>
        <v>0</v>
      </c>
      <c r="G48" s="248">
        <f>IF(Foglio2!$J$3=Foglio2!$E$12,Doc_laureati_scuola_sec.!E48,0)</f>
        <v>0</v>
      </c>
      <c r="H48" s="248">
        <f>IF(Foglio2!$J$3=Foglio2!$E$12,Doc_laureati_scuola_sec.!F48,0)</f>
        <v>0</v>
      </c>
      <c r="I48" s="248">
        <f>IF(Foglio2!$J$3=Foglio2!$E$12,Doc_laureati_scuola_sec.!G48,0)</f>
        <v>0</v>
      </c>
      <c r="J48" s="248">
        <f>IF(Foglio2!$J$3=Foglio2!$E$12,Doc_laureati_scuola_sec.!H48,0)</f>
        <v>0</v>
      </c>
      <c r="K48" s="248">
        <f>IF(Foglio2!$J$3=Foglio2!$E$12,Doc_laureati_scuola_sec.!I48,0)</f>
        <v>0</v>
      </c>
      <c r="L48" s="248">
        <f>IF(Foglio2!$J$3=Foglio2!$E$12,Doc_laureati_scuola_sec.!J48,0)</f>
        <v>0</v>
      </c>
      <c r="M48" s="249">
        <f>IF(Foglio2!$J$3=Foglio2!$E$12,Doc_laureati_scuola_sec.!K48,0)</f>
        <v>0</v>
      </c>
      <c r="N48" s="250">
        <f>IF(Foglio2!$J$3=Foglio2!$E$12,Doc_laureati_scuola_sec.!L48,0)</f>
        <v>0</v>
      </c>
      <c r="O48" s="251">
        <f>IF(Foglio2!$J$3=Foglio2!$E$12,Doc_laureati_scuola_sec.!M48,0)</f>
        <v>0</v>
      </c>
      <c r="P48" s="252">
        <f>IF(Foglio2!$J$3=Foglio2!$E$12,Doc_laureati_scuola_sec.!N48,0)</f>
        <v>0</v>
      </c>
      <c r="Q48" s="252">
        <f>IF(Foglio2!$J$3=Foglio2!$E$12,Doc_laureati_scuola_sec.!O48,0)</f>
        <v>0</v>
      </c>
      <c r="R48" s="252">
        <f>IF(Foglio2!$J$3=Foglio2!$E$12,Doc_laureati_scuola_sec.!P48,0)</f>
        <v>0</v>
      </c>
      <c r="S48" s="252">
        <f>IF(Foglio2!$J$3=Foglio2!$E$12,Doc_laureati_scuola_sec.!Q48,0)</f>
        <v>0</v>
      </c>
      <c r="T48" s="252">
        <f>IF(Foglio2!$J$3=Foglio2!$E$12,Doc_laureati_scuola_sec.!R48,0)</f>
        <v>0</v>
      </c>
      <c r="U48" s="252">
        <f t="shared" ref="U48" si="347">(P48)/12*0.8</f>
        <v>0</v>
      </c>
      <c r="V48" s="252">
        <f t="shared" ref="V48" si="348">(P48+R48)/12*0.8</f>
        <v>0</v>
      </c>
      <c r="W48" s="253" t="str">
        <f t="shared" ref="W48" si="349">"Fascia Da "&amp;F48&amp;" a "&amp;F49&amp;" Decorrenza "&amp;DAY(C48)&amp;"/"&amp;MONTH(C48)&amp;"/"&amp;YEAR(C48)</f>
        <v>Fascia Da 0 a 0 Decorrenza 0/1/1900</v>
      </c>
    </row>
    <row r="49" spans="1:23" s="47" customFormat="1" ht="9" customHeight="1" x14ac:dyDescent="0.2">
      <c r="A49" s="104"/>
      <c r="B49" s="245">
        <f>IF(A48&gt;0,B48+1,0)</f>
        <v>0</v>
      </c>
      <c r="C49" s="502"/>
      <c r="D49" s="502"/>
      <c r="E49" s="58"/>
      <c r="F49" s="59">
        <f>IF(Foglio2!$J$3=Foglio2!$E$12,Doc_laureati_scuola_sec.!D49,0)</f>
        <v>0</v>
      </c>
      <c r="G49" s="267">
        <f t="shared" ref="G49" si="350">G48*1936.27</f>
        <v>0</v>
      </c>
      <c r="H49" s="267">
        <f t="shared" ref="H49" si="351">H48*1936.27</f>
        <v>0</v>
      </c>
      <c r="I49" s="267">
        <f t="shared" ref="I49" si="352">I48*1936.27</f>
        <v>0</v>
      </c>
      <c r="J49" s="267">
        <f t="shared" ref="J49" si="353">J48*1936.27</f>
        <v>0</v>
      </c>
      <c r="K49" s="267">
        <f t="shared" ref="K49" si="354">K48*1936.27</f>
        <v>0</v>
      </c>
      <c r="L49" s="266">
        <f t="shared" ref="L49" si="355">L48*1936.27</f>
        <v>0</v>
      </c>
      <c r="M49" s="267">
        <f t="shared" ref="M49" si="356">M48*1936.27</f>
        <v>0</v>
      </c>
      <c r="N49" s="182">
        <f t="shared" ref="N49" si="357">N48*1936.27</f>
        <v>0</v>
      </c>
      <c r="O49" s="183">
        <f t="shared" ref="O49" si="358">O48*1936.27</f>
        <v>0</v>
      </c>
      <c r="P49" s="184">
        <f t="shared" ref="P49" si="359">P48*1936.27</f>
        <v>0</v>
      </c>
      <c r="Q49" s="184">
        <f t="shared" ref="Q49" si="360">Q48*1936.27</f>
        <v>0</v>
      </c>
      <c r="R49" s="184">
        <f t="shared" ref="R49" si="361">R48*1936.27</f>
        <v>0</v>
      </c>
      <c r="S49" s="184">
        <f t="shared" ref="S49:T49" si="362">S48*1936.27</f>
        <v>0</v>
      </c>
      <c r="T49" s="184">
        <f t="shared" si="362"/>
        <v>0</v>
      </c>
      <c r="U49" s="184">
        <f t="shared" ref="U49:V49" si="363">U48*1936.27</f>
        <v>0</v>
      </c>
      <c r="V49" s="184">
        <f t="shared" si="363"/>
        <v>0</v>
      </c>
      <c r="W49" s="104"/>
    </row>
    <row r="50" spans="1:23" s="47" customFormat="1" ht="12.75" customHeight="1" x14ac:dyDescent="0.2">
      <c r="A50" s="104">
        <f>IF(Foglio2!$J$7=1,TRUNC(Base!V50,0),TRUNC(Base!U50,0))</f>
        <v>0</v>
      </c>
      <c r="B50" s="245">
        <f>C52</f>
        <v>33178</v>
      </c>
      <c r="C50" s="492">
        <v>33178</v>
      </c>
      <c r="D50" s="492">
        <v>33358</v>
      </c>
      <c r="E50" s="42" t="s">
        <v>3</v>
      </c>
      <c r="F50" s="43">
        <f>IF(Foglio2!$J$3=Foglio2!$E$3,Ausiliari_Coll.Scol.!D48,IF(Foglio2!$J$3=Foglio2!$E$4,Collab._Tecnici!D48,IF(Foglio2!$J$3=Foglio2!$E$5,Assistenti_Tecnici!D48,IF(Foglio2!$J$3=Foglio2!$E$6,Assistenti_Amm.vo!D48,IF(Foglio2!$J$3=Foglio2!$E$7,Resp_Coord_Amm.vo!D48,IF(Foglio2!$J$3=Foglio2!$E$8,Direttore_Amm.vo!D48,IF(Foglio2!$J$3=Foglio2!$E$9,Doc_mat_elem.re!D48,IF(Foglio2!$J$3=Foglio2!$E$10,Doc_dipl_scuola_sec.!D48,IF(Foglio2!$J$3=Foglio2!$E$11,Doc_scuola_media!D48,IF(Foglio2!$J$3=Foglio2!$E$12,Doc_laureati_scuola_sec.!D50,IF(Foglio2!$J$3=Foglio2!$E$13,Direttivi_capi_ist.!D48,0)))))))))))</f>
        <v>0</v>
      </c>
      <c r="G50" s="248">
        <f>IF(Foglio2!$J$3=Foglio2!$E$3,Ausiliari_Coll.Scol.!E48,IF(Foglio2!$J$3=Foglio2!$E$4,Collab._Tecnici!E48,IF(Foglio2!$J$3=Foglio2!$E$5,Assistenti_Tecnici!E48,IF(Foglio2!$J$3=Foglio2!$E$6,Assistenti_Amm.vo!E48,IF(Foglio2!$J$3=Foglio2!$E$7,Resp_Coord_Amm.vo!E48,IF(Foglio2!$J$3=Foglio2!$E$8,Direttore_Amm.vo!E48,IF(Foglio2!$J$3=Foglio2!$E$9,Doc_mat_elem.re!E48,IF(Foglio2!$J$3=Foglio2!$E$10,Doc_dipl_scuola_sec.!E48,IF(Foglio2!$J$3=Foglio2!$E$11,Doc_scuola_media!E48,IF(Foglio2!$J$3=Foglio2!$E$12,Doc_laureati_scuola_sec.!E50,IF(Foglio2!$J$3=Foglio2!$E$13,Direttivi_capi_ist.!E48,0)))))))))))</f>
        <v>0</v>
      </c>
      <c r="H50" s="248">
        <f>IF(Foglio2!$J$3=Foglio2!$E$3,Ausiliari_Coll.Scol.!F48,IF(Foglio2!$J$3=Foglio2!$E$4,Collab._Tecnici!F48,IF(Foglio2!$J$3=Foglio2!$E$5,Assistenti_Tecnici!F48,IF(Foglio2!$J$3=Foglio2!$E$6,Assistenti_Amm.vo!F48,IF(Foglio2!$J$3=Foglio2!$E$7,Resp_Coord_Amm.vo!F48,IF(Foglio2!$J$3=Foglio2!$E$8,Direttore_Amm.vo!F48,IF(Foglio2!$J$3=Foglio2!$E$9,Doc_mat_elem.re!F48,IF(Foglio2!$J$3=Foglio2!$E$10,Doc_dipl_scuola_sec.!F48,IF(Foglio2!$J$3=Foglio2!$E$11,Doc_scuola_media!F48,IF(Foglio2!$J$3=Foglio2!$E$12,Doc_laureati_scuola_sec.!F50,IF(Foglio2!$J$3=Foglio2!$E$13,Direttivi_capi_ist.!F48,0)))))))))))</f>
        <v>0</v>
      </c>
      <c r="I50" s="248">
        <f>IF(Foglio2!$J$3=Foglio2!$E$3,Ausiliari_Coll.Scol.!G48,IF(Foglio2!$J$3=Foglio2!$E$4,Collab._Tecnici!G48,IF(Foglio2!$J$3=Foglio2!$E$5,Assistenti_Tecnici!G48,IF(Foglio2!$J$3=Foglio2!$E$6,Assistenti_Amm.vo!G48,IF(Foglio2!$J$3=Foglio2!$E$7,Resp_Coord_Amm.vo!G48,IF(Foglio2!$J$3=Foglio2!$E$8,Direttore_Amm.vo!G48,IF(Foglio2!$J$3=Foglio2!$E$9,Doc_mat_elem.re!G48,IF(Foglio2!$J$3=Foglio2!$E$10,Doc_dipl_scuola_sec.!G48,IF(Foglio2!$J$3=Foglio2!$E$11,Doc_scuola_media!G48,IF(Foglio2!$J$3=Foglio2!$E$12,Doc_laureati_scuola_sec.!G50,IF(Foglio2!$J$3=Foglio2!$E$13,Direttivi_capi_ist.!G48,0)))))))))))</f>
        <v>0</v>
      </c>
      <c r="J50" s="248">
        <f>IF(Foglio2!$J$3=Foglio2!$E$3,Ausiliari_Coll.Scol.!H48,IF(Foglio2!$J$3=Foglio2!$E$4,Collab._Tecnici!H48,IF(Foglio2!$J$3=Foglio2!$E$5,Assistenti_Tecnici!H48,IF(Foglio2!$J$3=Foglio2!$E$6,Assistenti_Amm.vo!H48,IF(Foglio2!$J$3=Foglio2!$E$7,Resp_Coord_Amm.vo!H48,IF(Foglio2!$J$3=Foglio2!$E$8,Direttore_Amm.vo!H48,IF(Foglio2!$J$3=Foglio2!$E$9,Doc_mat_elem.re!H48,IF(Foglio2!$J$3=Foglio2!$E$10,Doc_dipl_scuola_sec.!H48,IF(Foglio2!$J$3=Foglio2!$E$11,Doc_scuola_media!H48,IF(Foglio2!$J$3=Foglio2!$E$12,Doc_laureati_scuola_sec.!H50,IF(Foglio2!$J$3=Foglio2!$E$13,Direttivi_capi_ist.!H48,0)))))))))))</f>
        <v>0</v>
      </c>
      <c r="K50" s="248">
        <f>IF(Foglio2!$J$3=Foglio2!$E$3,Ausiliari_Coll.Scol.!I48,IF(Foglio2!$J$3=Foglio2!$E$4,Collab._Tecnici!I48,IF(Foglio2!$J$3=Foglio2!$E$5,Assistenti_Tecnici!I48,IF(Foglio2!$J$3=Foglio2!$E$6,Assistenti_Amm.vo!I48,IF(Foglio2!$J$3=Foglio2!$E$7,Resp_Coord_Amm.vo!I48,IF(Foglio2!$J$3=Foglio2!$E$8,Direttore_Amm.vo!I48,IF(Foglio2!$J$3=Foglio2!$E$9,Doc_mat_elem.re!I48,IF(Foglio2!$J$3=Foglio2!$E$10,Doc_dipl_scuola_sec.!I48,IF(Foglio2!$J$3=Foglio2!$E$11,Doc_scuola_media!I48,IF(Foglio2!$J$3=Foglio2!$E$12,Doc_laureati_scuola_sec.!I50,IF(Foglio2!$J$3=Foglio2!$E$13,Direttivi_capi_ist.!I48,0)))))))))))</f>
        <v>0</v>
      </c>
      <c r="L50" s="248">
        <f>IF(Foglio2!$J$3=Foglio2!$E$3,Ausiliari_Coll.Scol.!J48,IF(Foglio2!$J$3=Foglio2!$E$4,Collab._Tecnici!J48,IF(Foglio2!$J$3=Foglio2!$E$5,Assistenti_Tecnici!J48,IF(Foglio2!$J$3=Foglio2!$E$6,Assistenti_Amm.vo!J48,IF(Foglio2!$J$3=Foglio2!$E$7,Resp_Coord_Amm.vo!J48,IF(Foglio2!$J$3=Foglio2!$E$8,Direttore_Amm.vo!J48,IF(Foglio2!$J$3=Foglio2!$E$9,Doc_mat_elem.re!J48,IF(Foglio2!$J$3=Foglio2!$E$10,Doc_dipl_scuola_sec.!J48,IF(Foglio2!$J$3=Foglio2!$E$11,Doc_scuola_media!J48,IF(Foglio2!$J$3=Foglio2!$E$12,Doc_laureati_scuola_sec.!J50,IF(Foglio2!$J$3=Foglio2!$E$13,Direttivi_capi_ist.!J48,0)))))))))))</f>
        <v>0</v>
      </c>
      <c r="M50" s="249">
        <f>IF(Foglio2!$J$3=Foglio2!$E$3,Ausiliari_Coll.Scol.!K48,IF(Foglio2!$J$3=Foglio2!$E$4,Collab._Tecnici!K48,IF(Foglio2!$J$3=Foglio2!$E$5,Assistenti_Tecnici!K48,IF(Foglio2!$J$3=Foglio2!$E$6,Assistenti_Amm.vo!K48,IF(Foglio2!$J$3=Foglio2!$E$7,Resp_Coord_Amm.vo!K48,IF(Foglio2!$J$3=Foglio2!$E$8,Direttore_Amm.vo!K48,IF(Foglio2!$J$3=Foglio2!$E$9,Doc_mat_elem.re!K48,IF(Foglio2!$J$3=Foglio2!$E$10,Doc_dipl_scuola_sec.!K48,IF(Foglio2!$J$3=Foglio2!$E$11,Doc_scuola_media!K48,IF(Foglio2!$J$3=Foglio2!$E$12,Doc_laureati_scuola_sec.!K50,IF(Foglio2!$J$3=Foglio2!$E$13,Direttivi_capi_ist.!K48,0)))))))))))</f>
        <v>0</v>
      </c>
      <c r="N50" s="250">
        <f>IF(Foglio2!$J$3=Foglio2!$E$3,Ausiliari_Coll.Scol.!L48,IF(Foglio2!$J$3=Foglio2!$E$4,Collab._Tecnici!L48,IF(Foglio2!$J$3=Foglio2!$E$5,Assistenti_Tecnici!L48,IF(Foglio2!$J$3=Foglio2!$E$6,Assistenti_Amm.vo!L48,IF(Foglio2!$J$3=Foglio2!$E$7,Resp_Coord_Amm.vo!L48,IF(Foglio2!$J$3=Foglio2!$E$8,Direttore_Amm.vo!L48,IF(Foglio2!$J$3=Foglio2!$E$9,Doc_mat_elem.re!L48,IF(Foglio2!$J$3=Foglio2!$E$10,Doc_dipl_scuola_sec.!L48,IF(Foglio2!$J$3=Foglio2!$E$11,Doc_scuola_media!L48,IF(Foglio2!$J$3=Foglio2!$E$12,Doc_laureati_scuola_sec.!L50,IF(Foglio2!$J$3=Foglio2!$E$13,Direttivi_capi_ist.!L48,0)))))))))))</f>
        <v>0</v>
      </c>
      <c r="O50" s="251">
        <f>IF(Foglio2!$J$3=Foglio2!$E$3,Ausiliari_Coll.Scol.!M48,IF(Foglio2!$J$3=Foglio2!$E$4,Collab._Tecnici!M48,IF(Foglio2!$J$3=Foglio2!$E$5,Assistenti_Tecnici!M48,IF(Foglio2!$J$3=Foglio2!$E$6,Assistenti_Amm.vo!M48,IF(Foglio2!$J$3=Foglio2!$E$7,Resp_Coord_Amm.vo!M48,IF(Foglio2!$J$3=Foglio2!$E$8,Direttore_Amm.vo!M48,IF(Foglio2!$J$3=Foglio2!$E$9,Doc_mat_elem.re!M48,IF(Foglio2!$J$3=Foglio2!$E$10,Doc_dipl_scuola_sec.!M48,IF(Foglio2!$J$3=Foglio2!$E$11,Doc_scuola_media!M48,IF(Foglio2!$J$3=Foglio2!$E$12,Doc_laureati_scuola_sec.!M50,IF(Foglio2!$J$3=Foglio2!$E$13,Direttivi_capi_ist.!M48,0)))))))))))</f>
        <v>0</v>
      </c>
      <c r="P50" s="252">
        <f>IF(Foglio2!$J$3=Foglio2!$E$3,Ausiliari_Coll.Scol.!N48,IF(Foglio2!$J$3=Foglio2!$E$4,Collab._Tecnici!N48,IF(Foglio2!$J$3=Foglio2!$E$5,Assistenti_Tecnici!N48,IF(Foglio2!$J$3=Foglio2!$E$6,Assistenti_Amm.vo!N48,IF(Foglio2!$J$3=Foglio2!$E$7,Resp_Coord_Amm.vo!N48,IF(Foglio2!$J$3=Foglio2!$E$8,Direttore_Amm.vo!N48,IF(Foglio2!$J$3=Foglio2!$E$9,Doc_mat_elem.re!N48,IF(Foglio2!$J$3=Foglio2!$E$10,Doc_dipl_scuola_sec.!N48,IF(Foglio2!$J$3=Foglio2!$E$11,Doc_scuola_media!N48,IF(Foglio2!$J$3=Foglio2!$E$12,Doc_laureati_scuola_sec.!N50,IF(Foglio2!$J$3=Foglio2!$E$13,Direttivi_capi_ist.!N48,0)))))))))))</f>
        <v>0</v>
      </c>
      <c r="Q50" s="252">
        <f>IF(Foglio2!$J$3=Foglio2!$E$3,Ausiliari_Coll.Scol.!O48,IF(Foglio2!$J$3=Foglio2!$E$4,Collab._Tecnici!O48,IF(Foglio2!$J$3=Foglio2!$E$5,Assistenti_Tecnici!O48,IF(Foglio2!$J$3=Foglio2!$E$6,Assistenti_Amm.vo!O48,IF(Foglio2!$J$3=Foglio2!$E$7,Resp_Coord_Amm.vo!O48,IF(Foglio2!$J$3=Foglio2!$E$8,Direttore_Amm.vo!O48,IF(Foglio2!$J$3=Foglio2!$E$9,Doc_mat_elem.re!O48,IF(Foglio2!$J$3=Foglio2!$E$10,Doc_dipl_scuola_sec.!O48,IF(Foglio2!$J$3=Foglio2!$E$11,Doc_scuola_media!O48,IF(Foglio2!$J$3=Foglio2!$E$12,Doc_laureati_scuola_sec.!O50,IF(Foglio2!$J$3=Foglio2!$E$13,Direttivi_capi_ist.!O48,0)))))))))))</f>
        <v>0</v>
      </c>
      <c r="R50" s="252">
        <f>IF(Foglio2!$J$3=Foglio2!$E$3,Ausiliari_Coll.Scol.!P48,IF(Foglio2!$J$3=Foglio2!$E$4,Collab._Tecnici!P48,IF(Foglio2!$J$3=Foglio2!$E$5,Assistenti_Tecnici!P48,IF(Foglio2!$J$3=Foglio2!$E$6,Assistenti_Amm.vo!P48,IF(Foglio2!$J$3=Foglio2!$E$7,Resp_Coord_Amm.vo!P48,IF(Foglio2!$J$3=Foglio2!$E$8,Direttore_Amm.vo!P48,IF(Foglio2!$J$3=Foglio2!$E$9,Doc_mat_elem.re!P48,IF(Foglio2!$J$3=Foglio2!$E$10,Doc_dipl_scuola_sec.!P48,IF(Foglio2!$J$3=Foglio2!$E$11,Doc_scuola_media!P48,IF(Foglio2!$J$3=Foglio2!$E$12,Doc_laureati_scuola_sec.!P50,IF(Foglio2!$J$3=Foglio2!$E$13,Direttivi_capi_ist.!P48,0)))))))))))</f>
        <v>0</v>
      </c>
      <c r="S50" s="252">
        <f>IF(Foglio2!$J$3=Foglio2!$E$3,Ausiliari_Coll.Scol.!Q48,IF(Foglio2!$J$3=Foglio2!$E$4,Collab._Tecnici!Q48,IF(Foglio2!$J$3=Foglio2!$E$5,Assistenti_Tecnici!Q48,IF(Foglio2!$J$3=Foglio2!$E$6,Assistenti_Amm.vo!Q48,IF(Foglio2!$J$3=Foglio2!$E$7,Resp_Coord_Amm.vo!Q48,IF(Foglio2!$J$3=Foglio2!$E$8,Direttore_Amm.vo!Q48,IF(Foglio2!$J$3=Foglio2!$E$9,Doc_mat_elem.re!Q48,IF(Foglio2!$J$3=Foglio2!$E$10,Doc_dipl_scuola_sec.!Q48,IF(Foglio2!$J$3=Foglio2!$E$11,Doc_scuola_media!Q48,IF(Foglio2!$J$3=Foglio2!$E$12,Doc_laureati_scuola_sec.!Q50,IF(Foglio2!$J$3=Foglio2!$E$13,Direttivi_capi_ist.!Q48,0)))))))))))</f>
        <v>0</v>
      </c>
      <c r="T50" s="252">
        <f>IF(Foglio2!$J$3=Foglio2!$E$3,Ausiliari_Coll.Scol.!R48,IF(Foglio2!$J$3=Foglio2!$E$4,Collab._Tecnici!R48,IF(Foglio2!$J$3=Foglio2!$E$5,Assistenti_Tecnici!R48,IF(Foglio2!$J$3=Foglio2!$E$6,Assistenti_Amm.vo!R48,IF(Foglio2!$J$3=Foglio2!$E$7,Resp_Coord_Amm.vo!R48,IF(Foglio2!$J$3=Foglio2!$E$8,Direttore_Amm.vo!R48,IF(Foglio2!$J$3=Foglio2!$E$9,Doc_mat_elem.re!R48,IF(Foglio2!$J$3=Foglio2!$E$10,Doc_dipl_scuola_sec.!R48,IF(Foglio2!$J$3=Foglio2!$E$11,Doc_scuola_media!R48,IF(Foglio2!$J$3=Foglio2!$E$12,Doc_laureati_scuola_sec.!R50,IF(Foglio2!$J$3=Foglio2!$E$13,Direttivi_capi_ist.!R48,0)))))))))))</f>
        <v>0</v>
      </c>
      <c r="U50" s="252">
        <f t="shared" ref="U50" si="364">(P50)/12*0.8</f>
        <v>0</v>
      </c>
      <c r="V50" s="252">
        <f t="shared" ref="V50" si="365">(P50+R50)/12*0.8</f>
        <v>0</v>
      </c>
      <c r="W50" s="253" t="str">
        <f t="shared" ref="W50" si="366">"Fascia Da "&amp;F50&amp;" a "&amp;F51&amp;" Decorrenza "&amp;DAY(C50)&amp;"/"&amp;MONTH(C50)&amp;"/"&amp;YEAR(C50)</f>
        <v>Fascia Da 0 a 0 Decorrenza 1/11/1990</v>
      </c>
    </row>
    <row r="51" spans="1:23" s="47" customFormat="1" ht="8.25" customHeight="1" x14ac:dyDescent="0.2">
      <c r="A51" s="104"/>
      <c r="B51" s="245">
        <f>B50+1</f>
        <v>33179</v>
      </c>
      <c r="C51" s="493"/>
      <c r="D51" s="493"/>
      <c r="E51" s="48" t="s">
        <v>4</v>
      </c>
      <c r="F51" s="49">
        <f>IF(Foglio2!$J$3=Foglio2!$E$3,Ausiliari_Coll.Scol.!D49,IF(Foglio2!$J$3=Foglio2!$E$4,Collab._Tecnici!D49,IF(Foglio2!$J$3=Foglio2!$E$5,Assistenti_Tecnici!D49,IF(Foglio2!$J$3=Foglio2!$E$6,Assistenti_Amm.vo!D49,IF(Foglio2!$J$3=Foglio2!$E$7,Resp_Coord_Amm.vo!D49,IF(Foglio2!$J$3=Foglio2!$E$8,Direttore_Amm.vo!D49,IF(Foglio2!$J$3=Foglio2!$E$9,Doc_mat_elem.re!D49,IF(Foglio2!$J$3=Foglio2!$E$10,Doc_dipl_scuola_sec.!D49,IF(Foglio2!$J$3=Foglio2!$E$11,Doc_scuola_media!D49,IF(Foglio2!$J$3=Foglio2!$E$12,Doc_laureati_scuola_sec.!D51,IF(Foglio2!$J$3=Foglio2!$E$13,Direttivi_capi_ist.!D49,0)))))))))))</f>
        <v>0</v>
      </c>
      <c r="G51" s="267">
        <f t="shared" ref="G51" si="367">G50*1936.27</f>
        <v>0</v>
      </c>
      <c r="H51" s="267">
        <f t="shared" ref="H51" si="368">H50*1936.27</f>
        <v>0</v>
      </c>
      <c r="I51" s="267">
        <f t="shared" ref="I51" si="369">I50*1936.27</f>
        <v>0</v>
      </c>
      <c r="J51" s="267">
        <f t="shared" ref="J51" si="370">J50*1936.27</f>
        <v>0</v>
      </c>
      <c r="K51" s="267">
        <f t="shared" ref="K51" si="371">K50*1936.27</f>
        <v>0</v>
      </c>
      <c r="L51" s="266">
        <f t="shared" ref="L51" si="372">L50*1936.27</f>
        <v>0</v>
      </c>
      <c r="M51" s="267">
        <f t="shared" ref="M51" si="373">M50*1936.27</f>
        <v>0</v>
      </c>
      <c r="N51" s="182">
        <f t="shared" ref="N51" si="374">N50*1936.27</f>
        <v>0</v>
      </c>
      <c r="O51" s="183">
        <f t="shared" ref="O51" si="375">O50*1936.27</f>
        <v>0</v>
      </c>
      <c r="P51" s="184">
        <f t="shared" ref="P51" si="376">P50*1936.27</f>
        <v>0</v>
      </c>
      <c r="Q51" s="184">
        <f t="shared" ref="Q51" si="377">Q50*1936.27</f>
        <v>0</v>
      </c>
      <c r="R51" s="184">
        <f t="shared" ref="R51" si="378">R50*1936.27</f>
        <v>0</v>
      </c>
      <c r="S51" s="184">
        <f t="shared" ref="S51:T51" si="379">S50*1936.27</f>
        <v>0</v>
      </c>
      <c r="T51" s="184">
        <f t="shared" si="379"/>
        <v>0</v>
      </c>
      <c r="U51" s="184">
        <f t="shared" ref="U51:V51" si="380">U50*1936.27</f>
        <v>0</v>
      </c>
      <c r="V51" s="184">
        <f t="shared" si="380"/>
        <v>0</v>
      </c>
      <c r="W51" s="104"/>
    </row>
    <row r="52" spans="1:23" s="47" customFormat="1" ht="12.75" customHeight="1" x14ac:dyDescent="0.2">
      <c r="A52" s="104">
        <f>IF(Foglio2!$J$7=1,TRUNC(Base!V52,0),TRUNC(Base!U52,0))</f>
        <v>0</v>
      </c>
      <c r="B52" s="245">
        <f t="shared" ref="B52:B93" si="381">B51+1</f>
        <v>33180</v>
      </c>
      <c r="C52" s="500">
        <v>33178</v>
      </c>
      <c r="D52" s="500">
        <v>33358</v>
      </c>
      <c r="E52" s="53" t="s">
        <v>3</v>
      </c>
      <c r="F52" s="54">
        <f>IF(Foglio2!$J$3=Foglio2!$E$3,Ausiliari_Coll.Scol.!D50,IF(Foglio2!$J$3=Foglio2!$E$4,Collab._Tecnici!D50,IF(Foglio2!$J$3=Foglio2!$E$5,Assistenti_Tecnici!D50,IF(Foglio2!$J$3=Foglio2!$E$6,Assistenti_Amm.vo!D50,IF(Foglio2!$J$3=Foglio2!$E$7,Resp_Coord_Amm.vo!D50,IF(Foglio2!$J$3=Foglio2!$E$8,Direttore_Amm.vo!D50,IF(Foglio2!$J$3=Foglio2!$E$9,Doc_mat_elem.re!D50,IF(Foglio2!$J$3=Foglio2!$E$10,Doc_dipl_scuola_sec.!D50,IF(Foglio2!$J$3=Foglio2!$E$11,Doc_scuola_media!D50,IF(Foglio2!$J$3=Foglio2!$E$12,Doc_laureati_scuola_sec.!D52,IF(Foglio2!$J$3=Foglio2!$E$13,Direttivi_capi_ist.!D50,0)))))))))))</f>
        <v>0</v>
      </c>
      <c r="G52" s="248">
        <f>IF(Foglio2!$J$3=Foglio2!$E$3,Ausiliari_Coll.Scol.!E50,IF(Foglio2!$J$3=Foglio2!$E$4,Collab._Tecnici!E50,IF(Foglio2!$J$3=Foglio2!$E$5,Assistenti_Tecnici!E50,IF(Foglio2!$J$3=Foglio2!$E$6,Assistenti_Amm.vo!E50,IF(Foglio2!$J$3=Foglio2!$E$7,Resp_Coord_Amm.vo!E50,IF(Foglio2!$J$3=Foglio2!$E$8,Direttore_Amm.vo!E50,IF(Foglio2!$J$3=Foglio2!$E$9,Doc_mat_elem.re!E50,IF(Foglio2!$J$3=Foglio2!$E$10,Doc_dipl_scuola_sec.!E50,IF(Foglio2!$J$3=Foglio2!$E$11,Doc_scuola_media!E50,IF(Foglio2!$J$3=Foglio2!$E$12,Doc_laureati_scuola_sec.!E52,IF(Foglio2!$J$3=Foglio2!$E$13,Direttivi_capi_ist.!E50,0)))))))))))</f>
        <v>0</v>
      </c>
      <c r="H52" s="248">
        <f>IF(Foglio2!$J$3=Foglio2!$E$3,Ausiliari_Coll.Scol.!F50,IF(Foglio2!$J$3=Foglio2!$E$4,Collab._Tecnici!F50,IF(Foglio2!$J$3=Foglio2!$E$5,Assistenti_Tecnici!F50,IF(Foglio2!$J$3=Foglio2!$E$6,Assistenti_Amm.vo!F50,IF(Foglio2!$J$3=Foglio2!$E$7,Resp_Coord_Amm.vo!F50,IF(Foglio2!$J$3=Foglio2!$E$8,Direttore_Amm.vo!F50,IF(Foglio2!$J$3=Foglio2!$E$9,Doc_mat_elem.re!F50,IF(Foglio2!$J$3=Foglio2!$E$10,Doc_dipl_scuola_sec.!F50,IF(Foglio2!$J$3=Foglio2!$E$11,Doc_scuola_media!F50,IF(Foglio2!$J$3=Foglio2!$E$12,Doc_laureati_scuola_sec.!F52,IF(Foglio2!$J$3=Foglio2!$E$13,Direttivi_capi_ist.!F50,0)))))))))))</f>
        <v>0</v>
      </c>
      <c r="I52" s="248">
        <f>IF(Foglio2!$J$3=Foglio2!$E$3,Ausiliari_Coll.Scol.!G50,IF(Foglio2!$J$3=Foglio2!$E$4,Collab._Tecnici!G50,IF(Foglio2!$J$3=Foglio2!$E$5,Assistenti_Tecnici!G50,IF(Foglio2!$J$3=Foglio2!$E$6,Assistenti_Amm.vo!G50,IF(Foglio2!$J$3=Foglio2!$E$7,Resp_Coord_Amm.vo!G50,IF(Foglio2!$J$3=Foglio2!$E$8,Direttore_Amm.vo!G50,IF(Foglio2!$J$3=Foglio2!$E$9,Doc_mat_elem.re!G50,IF(Foglio2!$J$3=Foglio2!$E$10,Doc_dipl_scuola_sec.!G50,IF(Foglio2!$J$3=Foglio2!$E$11,Doc_scuola_media!G50,IF(Foglio2!$J$3=Foglio2!$E$12,Doc_laureati_scuola_sec.!G52,IF(Foglio2!$J$3=Foglio2!$E$13,Direttivi_capi_ist.!G50,0)))))))))))</f>
        <v>0</v>
      </c>
      <c r="J52" s="248">
        <f>IF(Foglio2!$J$3=Foglio2!$E$3,Ausiliari_Coll.Scol.!H50,IF(Foglio2!$J$3=Foglio2!$E$4,Collab._Tecnici!H50,IF(Foglio2!$J$3=Foglio2!$E$5,Assistenti_Tecnici!H50,IF(Foglio2!$J$3=Foglio2!$E$6,Assistenti_Amm.vo!H50,IF(Foglio2!$J$3=Foglio2!$E$7,Resp_Coord_Amm.vo!H50,IF(Foglio2!$J$3=Foglio2!$E$8,Direttore_Amm.vo!H50,IF(Foglio2!$J$3=Foglio2!$E$9,Doc_mat_elem.re!H50,IF(Foglio2!$J$3=Foglio2!$E$10,Doc_dipl_scuola_sec.!H50,IF(Foglio2!$J$3=Foglio2!$E$11,Doc_scuola_media!H50,IF(Foglio2!$J$3=Foglio2!$E$12,Doc_laureati_scuola_sec.!H52,IF(Foglio2!$J$3=Foglio2!$E$13,Direttivi_capi_ist.!H50,0)))))))))))</f>
        <v>0</v>
      </c>
      <c r="K52" s="248">
        <f>IF(Foglio2!$J$3=Foglio2!$E$3,Ausiliari_Coll.Scol.!I50,IF(Foglio2!$J$3=Foglio2!$E$4,Collab._Tecnici!I50,IF(Foglio2!$J$3=Foglio2!$E$5,Assistenti_Tecnici!I50,IF(Foglio2!$J$3=Foglio2!$E$6,Assistenti_Amm.vo!I50,IF(Foglio2!$J$3=Foglio2!$E$7,Resp_Coord_Amm.vo!I50,IF(Foglio2!$J$3=Foglio2!$E$8,Direttore_Amm.vo!I50,IF(Foglio2!$J$3=Foglio2!$E$9,Doc_mat_elem.re!I50,IF(Foglio2!$J$3=Foglio2!$E$10,Doc_dipl_scuola_sec.!I50,IF(Foglio2!$J$3=Foglio2!$E$11,Doc_scuola_media!I50,IF(Foglio2!$J$3=Foglio2!$E$12,Doc_laureati_scuola_sec.!I52,IF(Foglio2!$J$3=Foglio2!$E$13,Direttivi_capi_ist.!I50,0)))))))))))</f>
        <v>0</v>
      </c>
      <c r="L52" s="248">
        <f>IF(Foglio2!$J$3=Foglio2!$E$3,Ausiliari_Coll.Scol.!J50,IF(Foglio2!$J$3=Foglio2!$E$4,Collab._Tecnici!J50,IF(Foglio2!$J$3=Foglio2!$E$5,Assistenti_Tecnici!J50,IF(Foglio2!$J$3=Foglio2!$E$6,Assistenti_Amm.vo!J50,IF(Foglio2!$J$3=Foglio2!$E$7,Resp_Coord_Amm.vo!J50,IF(Foglio2!$J$3=Foglio2!$E$8,Direttore_Amm.vo!J50,IF(Foglio2!$J$3=Foglio2!$E$9,Doc_mat_elem.re!J50,IF(Foglio2!$J$3=Foglio2!$E$10,Doc_dipl_scuola_sec.!J50,IF(Foglio2!$J$3=Foglio2!$E$11,Doc_scuola_media!J50,IF(Foglio2!$J$3=Foglio2!$E$12,Doc_laureati_scuola_sec.!J52,IF(Foglio2!$J$3=Foglio2!$E$13,Direttivi_capi_ist.!J50,0)))))))))))</f>
        <v>0</v>
      </c>
      <c r="M52" s="249">
        <f>IF(Foglio2!$J$3=Foglio2!$E$3,Ausiliari_Coll.Scol.!K50,IF(Foglio2!$J$3=Foglio2!$E$4,Collab._Tecnici!K50,IF(Foglio2!$J$3=Foglio2!$E$5,Assistenti_Tecnici!K50,IF(Foglio2!$J$3=Foglio2!$E$6,Assistenti_Amm.vo!K50,IF(Foglio2!$J$3=Foglio2!$E$7,Resp_Coord_Amm.vo!K50,IF(Foglio2!$J$3=Foglio2!$E$8,Direttore_Amm.vo!K50,IF(Foglio2!$J$3=Foglio2!$E$9,Doc_mat_elem.re!K50,IF(Foglio2!$J$3=Foglio2!$E$10,Doc_dipl_scuola_sec.!K50,IF(Foglio2!$J$3=Foglio2!$E$11,Doc_scuola_media!K50,IF(Foglio2!$J$3=Foglio2!$E$12,Doc_laureati_scuola_sec.!K52,IF(Foglio2!$J$3=Foglio2!$E$13,Direttivi_capi_ist.!K50,0)))))))))))</f>
        <v>0</v>
      </c>
      <c r="N52" s="250">
        <f>IF(Foglio2!$J$3=Foglio2!$E$3,Ausiliari_Coll.Scol.!L50,IF(Foglio2!$J$3=Foglio2!$E$4,Collab._Tecnici!L50,IF(Foglio2!$J$3=Foglio2!$E$5,Assistenti_Tecnici!L50,IF(Foglio2!$J$3=Foglio2!$E$6,Assistenti_Amm.vo!L50,IF(Foglio2!$J$3=Foglio2!$E$7,Resp_Coord_Amm.vo!L50,IF(Foglio2!$J$3=Foglio2!$E$8,Direttore_Amm.vo!L50,IF(Foglio2!$J$3=Foglio2!$E$9,Doc_mat_elem.re!L50,IF(Foglio2!$J$3=Foglio2!$E$10,Doc_dipl_scuola_sec.!L50,IF(Foglio2!$J$3=Foglio2!$E$11,Doc_scuola_media!L50,IF(Foglio2!$J$3=Foglio2!$E$12,Doc_laureati_scuola_sec.!L52,IF(Foglio2!$J$3=Foglio2!$E$13,Direttivi_capi_ist.!L50,0)))))))))))</f>
        <v>0</v>
      </c>
      <c r="O52" s="251">
        <f>IF(Foglio2!$J$3=Foglio2!$E$3,Ausiliari_Coll.Scol.!M50,IF(Foglio2!$J$3=Foglio2!$E$4,Collab._Tecnici!M50,IF(Foglio2!$J$3=Foglio2!$E$5,Assistenti_Tecnici!M50,IF(Foglio2!$J$3=Foglio2!$E$6,Assistenti_Amm.vo!M50,IF(Foglio2!$J$3=Foglio2!$E$7,Resp_Coord_Amm.vo!M50,IF(Foglio2!$J$3=Foglio2!$E$8,Direttore_Amm.vo!M50,IF(Foglio2!$J$3=Foglio2!$E$9,Doc_mat_elem.re!M50,IF(Foglio2!$J$3=Foglio2!$E$10,Doc_dipl_scuola_sec.!M50,IF(Foglio2!$J$3=Foglio2!$E$11,Doc_scuola_media!M50,IF(Foglio2!$J$3=Foglio2!$E$12,Doc_laureati_scuola_sec.!M52,IF(Foglio2!$J$3=Foglio2!$E$13,Direttivi_capi_ist.!M50,0)))))))))))</f>
        <v>0</v>
      </c>
      <c r="P52" s="252">
        <f>IF(Foglio2!$J$3=Foglio2!$E$3,Ausiliari_Coll.Scol.!N50,IF(Foglio2!$J$3=Foglio2!$E$4,Collab._Tecnici!N50,IF(Foglio2!$J$3=Foglio2!$E$5,Assistenti_Tecnici!N50,IF(Foglio2!$J$3=Foglio2!$E$6,Assistenti_Amm.vo!N50,IF(Foglio2!$J$3=Foglio2!$E$7,Resp_Coord_Amm.vo!N50,IF(Foglio2!$J$3=Foglio2!$E$8,Direttore_Amm.vo!N50,IF(Foglio2!$J$3=Foglio2!$E$9,Doc_mat_elem.re!N50,IF(Foglio2!$J$3=Foglio2!$E$10,Doc_dipl_scuola_sec.!N50,IF(Foglio2!$J$3=Foglio2!$E$11,Doc_scuola_media!N50,IF(Foglio2!$J$3=Foglio2!$E$12,Doc_laureati_scuola_sec.!N52,IF(Foglio2!$J$3=Foglio2!$E$13,Direttivi_capi_ist.!N50,0)))))))))))</f>
        <v>0</v>
      </c>
      <c r="Q52" s="252">
        <f>IF(Foglio2!$J$3=Foglio2!$E$3,Ausiliari_Coll.Scol.!O50,IF(Foglio2!$J$3=Foglio2!$E$4,Collab._Tecnici!O50,IF(Foglio2!$J$3=Foglio2!$E$5,Assistenti_Tecnici!O50,IF(Foglio2!$J$3=Foglio2!$E$6,Assistenti_Amm.vo!O50,IF(Foglio2!$J$3=Foglio2!$E$7,Resp_Coord_Amm.vo!O50,IF(Foglio2!$J$3=Foglio2!$E$8,Direttore_Amm.vo!O50,IF(Foglio2!$J$3=Foglio2!$E$9,Doc_mat_elem.re!O50,IF(Foglio2!$J$3=Foglio2!$E$10,Doc_dipl_scuola_sec.!O50,IF(Foglio2!$J$3=Foglio2!$E$11,Doc_scuola_media!O50,IF(Foglio2!$J$3=Foglio2!$E$12,Doc_laureati_scuola_sec.!O52,IF(Foglio2!$J$3=Foglio2!$E$13,Direttivi_capi_ist.!O50,0)))))))))))</f>
        <v>0</v>
      </c>
      <c r="R52" s="252">
        <f>IF(Foglio2!$J$3=Foglio2!$E$3,Ausiliari_Coll.Scol.!P50,IF(Foglio2!$J$3=Foglio2!$E$4,Collab._Tecnici!P50,IF(Foglio2!$J$3=Foglio2!$E$5,Assistenti_Tecnici!P50,IF(Foglio2!$J$3=Foglio2!$E$6,Assistenti_Amm.vo!P50,IF(Foglio2!$J$3=Foglio2!$E$7,Resp_Coord_Amm.vo!P50,IF(Foglio2!$J$3=Foglio2!$E$8,Direttore_Amm.vo!P50,IF(Foglio2!$J$3=Foglio2!$E$9,Doc_mat_elem.re!P50,IF(Foglio2!$J$3=Foglio2!$E$10,Doc_dipl_scuola_sec.!P50,IF(Foglio2!$J$3=Foglio2!$E$11,Doc_scuola_media!P50,IF(Foglio2!$J$3=Foglio2!$E$12,Doc_laureati_scuola_sec.!P52,IF(Foglio2!$J$3=Foglio2!$E$13,Direttivi_capi_ist.!P50,0)))))))))))</f>
        <v>0</v>
      </c>
      <c r="S52" s="252">
        <f>IF(Foglio2!$J$3=Foglio2!$E$3,Ausiliari_Coll.Scol.!Q50,IF(Foglio2!$J$3=Foglio2!$E$4,Collab._Tecnici!Q50,IF(Foglio2!$J$3=Foglio2!$E$5,Assistenti_Tecnici!Q50,IF(Foglio2!$J$3=Foglio2!$E$6,Assistenti_Amm.vo!Q50,IF(Foglio2!$J$3=Foglio2!$E$7,Resp_Coord_Amm.vo!Q50,IF(Foglio2!$J$3=Foglio2!$E$8,Direttore_Amm.vo!Q50,IF(Foglio2!$J$3=Foglio2!$E$9,Doc_mat_elem.re!Q50,IF(Foglio2!$J$3=Foglio2!$E$10,Doc_dipl_scuola_sec.!Q50,IF(Foglio2!$J$3=Foglio2!$E$11,Doc_scuola_media!Q50,IF(Foglio2!$J$3=Foglio2!$E$12,Doc_laureati_scuola_sec.!Q52,IF(Foglio2!$J$3=Foglio2!$E$13,Direttivi_capi_ist.!Q50,0)))))))))))</f>
        <v>0</v>
      </c>
      <c r="T52" s="252">
        <f>IF(Foglio2!$J$3=Foglio2!$E$3,Ausiliari_Coll.Scol.!R50,IF(Foglio2!$J$3=Foglio2!$E$4,Collab._Tecnici!R50,IF(Foglio2!$J$3=Foglio2!$E$5,Assistenti_Tecnici!R50,IF(Foglio2!$J$3=Foglio2!$E$6,Assistenti_Amm.vo!R50,IF(Foglio2!$J$3=Foglio2!$E$7,Resp_Coord_Amm.vo!R50,IF(Foglio2!$J$3=Foglio2!$E$8,Direttore_Amm.vo!R50,IF(Foglio2!$J$3=Foglio2!$E$9,Doc_mat_elem.re!R50,IF(Foglio2!$J$3=Foglio2!$E$10,Doc_dipl_scuola_sec.!R50,IF(Foglio2!$J$3=Foglio2!$E$11,Doc_scuola_media!R50,IF(Foglio2!$J$3=Foglio2!$E$12,Doc_laureati_scuola_sec.!R52,IF(Foglio2!$J$3=Foglio2!$E$13,Direttivi_capi_ist.!R50,0)))))))))))</f>
        <v>0</v>
      </c>
      <c r="U52" s="252">
        <f t="shared" ref="U52" si="382">(P52)/12*0.8</f>
        <v>0</v>
      </c>
      <c r="V52" s="252">
        <f t="shared" ref="V52" si="383">(P52+R52)/12*0.8</f>
        <v>0</v>
      </c>
      <c r="W52" s="253" t="str">
        <f t="shared" ref="W52" si="384">"Fascia Da "&amp;F52&amp;" a "&amp;F53&amp;" Decorrenza "&amp;DAY(C52)&amp;"/"&amp;MONTH(C52)&amp;"/"&amp;YEAR(C52)</f>
        <v>Fascia Da 0 a 0 Decorrenza 1/11/1990</v>
      </c>
    </row>
    <row r="53" spans="1:23" s="47" customFormat="1" ht="8.25" customHeight="1" x14ac:dyDescent="0.2">
      <c r="A53" s="104"/>
      <c r="B53" s="245">
        <f t="shared" si="381"/>
        <v>33181</v>
      </c>
      <c r="C53" s="500"/>
      <c r="D53" s="500"/>
      <c r="E53" s="48" t="s">
        <v>4</v>
      </c>
      <c r="F53" s="49">
        <f>IF(Foglio2!$J$3=Foglio2!$E$3,Ausiliari_Coll.Scol.!D51,IF(Foglio2!$J$3=Foglio2!$E$4,Collab._Tecnici!D51,IF(Foglio2!$J$3=Foglio2!$E$5,Assistenti_Tecnici!D51,IF(Foglio2!$J$3=Foglio2!$E$6,Assistenti_Amm.vo!D51,IF(Foglio2!$J$3=Foglio2!$E$7,Resp_Coord_Amm.vo!D51,IF(Foglio2!$J$3=Foglio2!$E$8,Direttore_Amm.vo!D51,IF(Foglio2!$J$3=Foglio2!$E$9,Doc_mat_elem.re!D51,IF(Foglio2!$J$3=Foglio2!$E$10,Doc_dipl_scuola_sec.!D51,IF(Foglio2!$J$3=Foglio2!$E$11,Doc_scuola_media!D51,IF(Foglio2!$J$3=Foglio2!$E$12,Doc_laureati_scuola_sec.!D53,IF(Foglio2!$J$3=Foglio2!$E$13,Direttivi_capi_ist.!D51,0)))))))))))</f>
        <v>0</v>
      </c>
      <c r="G53" s="267">
        <f t="shared" ref="G53" si="385">G52*1936.27</f>
        <v>0</v>
      </c>
      <c r="H53" s="267">
        <f t="shared" ref="H53" si="386">H52*1936.27</f>
        <v>0</v>
      </c>
      <c r="I53" s="267">
        <f t="shared" ref="I53" si="387">I52*1936.27</f>
        <v>0</v>
      </c>
      <c r="J53" s="267">
        <f t="shared" ref="J53" si="388">J52*1936.27</f>
        <v>0</v>
      </c>
      <c r="K53" s="267">
        <f t="shared" ref="K53" si="389">K52*1936.27</f>
        <v>0</v>
      </c>
      <c r="L53" s="266">
        <f t="shared" ref="L53" si="390">L52*1936.27</f>
        <v>0</v>
      </c>
      <c r="M53" s="267">
        <f t="shared" ref="M53" si="391">M52*1936.27</f>
        <v>0</v>
      </c>
      <c r="N53" s="182">
        <f t="shared" ref="N53" si="392">N52*1936.27</f>
        <v>0</v>
      </c>
      <c r="O53" s="183">
        <f t="shared" ref="O53" si="393">O52*1936.27</f>
        <v>0</v>
      </c>
      <c r="P53" s="184">
        <f t="shared" ref="P53" si="394">P52*1936.27</f>
        <v>0</v>
      </c>
      <c r="Q53" s="184">
        <f t="shared" ref="Q53" si="395">Q52*1936.27</f>
        <v>0</v>
      </c>
      <c r="R53" s="184">
        <f t="shared" ref="R53" si="396">R52*1936.27</f>
        <v>0</v>
      </c>
      <c r="S53" s="184">
        <f t="shared" ref="S53" si="397">S52*1936.27</f>
        <v>0</v>
      </c>
      <c r="T53" s="184">
        <f t="shared" ref="T53" si="398">T52*1936.27</f>
        <v>0</v>
      </c>
      <c r="U53" s="184">
        <f t="shared" ref="U53:V53" si="399">U52*1936.27</f>
        <v>0</v>
      </c>
      <c r="V53" s="184">
        <f t="shared" si="399"/>
        <v>0</v>
      </c>
      <c r="W53" s="104"/>
    </row>
    <row r="54" spans="1:23" s="47" customFormat="1" ht="12.75" customHeight="1" x14ac:dyDescent="0.2">
      <c r="A54" s="104">
        <f>IF(Foglio2!$J$7=1,TRUNC(Base!V54,0),TRUNC(Base!U54,0))</f>
        <v>0</v>
      </c>
      <c r="B54" s="245">
        <f t="shared" si="381"/>
        <v>33182</v>
      </c>
      <c r="C54" s="501"/>
      <c r="D54" s="501"/>
      <c r="E54" s="53" t="s">
        <v>3</v>
      </c>
      <c r="F54" s="54">
        <f>IF(Foglio2!$J$3=Foglio2!$E$3,Ausiliari_Coll.Scol.!D52,IF(Foglio2!$J$3=Foglio2!$E$4,Collab._Tecnici!D52,IF(Foglio2!$J$3=Foglio2!$E$5,Assistenti_Tecnici!D52,IF(Foglio2!$J$3=Foglio2!$E$6,Assistenti_Amm.vo!D52,IF(Foglio2!$J$3=Foglio2!$E$7,Resp_Coord_Amm.vo!D52,IF(Foglio2!$J$3=Foglio2!$E$8,Direttore_Amm.vo!D52,IF(Foglio2!$J$3=Foglio2!$E$9,Doc_mat_elem.re!D52,IF(Foglio2!$J$3=Foglio2!$E$10,Doc_dipl_scuola_sec.!D52,IF(Foglio2!$J$3=Foglio2!$E$11,Doc_scuola_media!D52,IF(Foglio2!$J$3=Foglio2!$E$12,Doc_laureati_scuola_sec.!D54,IF(Foglio2!$J$3=Foglio2!$E$13,Direttivi_capi_ist.!D52,0)))))))))))</f>
        <v>0</v>
      </c>
      <c r="G54" s="248">
        <f>IF(Foglio2!$J$3=Foglio2!$E$3,Ausiliari_Coll.Scol.!E52,IF(Foglio2!$J$3=Foglio2!$E$4,Collab._Tecnici!E52,IF(Foglio2!$J$3=Foglio2!$E$5,Assistenti_Tecnici!E52,IF(Foglio2!$J$3=Foglio2!$E$6,Assistenti_Amm.vo!E52,IF(Foglio2!$J$3=Foglio2!$E$7,Resp_Coord_Amm.vo!E52,IF(Foglio2!$J$3=Foglio2!$E$8,Direttore_Amm.vo!E52,IF(Foglio2!$J$3=Foglio2!$E$9,Doc_mat_elem.re!E52,IF(Foglio2!$J$3=Foglio2!$E$10,Doc_dipl_scuola_sec.!E52,IF(Foglio2!$J$3=Foglio2!$E$11,Doc_scuola_media!E52,IF(Foglio2!$J$3=Foglio2!$E$12,Doc_laureati_scuola_sec.!E54,IF(Foglio2!$J$3=Foglio2!$E$13,Direttivi_capi_ist.!E52,0)))))))))))</f>
        <v>0</v>
      </c>
      <c r="H54" s="248">
        <f>IF(Foglio2!$J$3=Foglio2!$E$3,Ausiliari_Coll.Scol.!F52,IF(Foglio2!$J$3=Foglio2!$E$4,Collab._Tecnici!F52,IF(Foglio2!$J$3=Foglio2!$E$5,Assistenti_Tecnici!F52,IF(Foglio2!$J$3=Foglio2!$E$6,Assistenti_Amm.vo!F52,IF(Foglio2!$J$3=Foglio2!$E$7,Resp_Coord_Amm.vo!F52,IF(Foglio2!$J$3=Foglio2!$E$8,Direttore_Amm.vo!F52,IF(Foglio2!$J$3=Foglio2!$E$9,Doc_mat_elem.re!F52,IF(Foglio2!$J$3=Foglio2!$E$10,Doc_dipl_scuola_sec.!F52,IF(Foglio2!$J$3=Foglio2!$E$11,Doc_scuola_media!F52,IF(Foglio2!$J$3=Foglio2!$E$12,Doc_laureati_scuola_sec.!F54,IF(Foglio2!$J$3=Foglio2!$E$13,Direttivi_capi_ist.!F52,0)))))))))))</f>
        <v>0</v>
      </c>
      <c r="I54" s="248">
        <f>IF(Foglio2!$J$3=Foglio2!$E$3,Ausiliari_Coll.Scol.!G52,IF(Foglio2!$J$3=Foglio2!$E$4,Collab._Tecnici!G52,IF(Foglio2!$J$3=Foglio2!$E$5,Assistenti_Tecnici!G52,IF(Foglio2!$J$3=Foglio2!$E$6,Assistenti_Amm.vo!G52,IF(Foglio2!$J$3=Foglio2!$E$7,Resp_Coord_Amm.vo!G52,IF(Foglio2!$J$3=Foglio2!$E$8,Direttore_Amm.vo!G52,IF(Foglio2!$J$3=Foglio2!$E$9,Doc_mat_elem.re!G52,IF(Foglio2!$J$3=Foglio2!$E$10,Doc_dipl_scuola_sec.!G52,IF(Foglio2!$J$3=Foglio2!$E$11,Doc_scuola_media!G52,IF(Foglio2!$J$3=Foglio2!$E$12,Doc_laureati_scuola_sec.!G54,IF(Foglio2!$J$3=Foglio2!$E$13,Direttivi_capi_ist.!G52,0)))))))))))</f>
        <v>0</v>
      </c>
      <c r="J54" s="248">
        <f>IF(Foglio2!$J$3=Foglio2!$E$3,Ausiliari_Coll.Scol.!H52,IF(Foglio2!$J$3=Foglio2!$E$4,Collab._Tecnici!H52,IF(Foglio2!$J$3=Foglio2!$E$5,Assistenti_Tecnici!H52,IF(Foglio2!$J$3=Foglio2!$E$6,Assistenti_Amm.vo!H52,IF(Foglio2!$J$3=Foglio2!$E$7,Resp_Coord_Amm.vo!H52,IF(Foglio2!$J$3=Foglio2!$E$8,Direttore_Amm.vo!H52,IF(Foglio2!$J$3=Foglio2!$E$9,Doc_mat_elem.re!H52,IF(Foglio2!$J$3=Foglio2!$E$10,Doc_dipl_scuola_sec.!H52,IF(Foglio2!$J$3=Foglio2!$E$11,Doc_scuola_media!H52,IF(Foglio2!$J$3=Foglio2!$E$12,Doc_laureati_scuola_sec.!H54,IF(Foglio2!$J$3=Foglio2!$E$13,Direttivi_capi_ist.!H52,0)))))))))))</f>
        <v>0</v>
      </c>
      <c r="K54" s="248">
        <f>IF(Foglio2!$J$3=Foglio2!$E$3,Ausiliari_Coll.Scol.!I52,IF(Foglio2!$J$3=Foglio2!$E$4,Collab._Tecnici!I52,IF(Foglio2!$J$3=Foglio2!$E$5,Assistenti_Tecnici!I52,IF(Foglio2!$J$3=Foglio2!$E$6,Assistenti_Amm.vo!I52,IF(Foglio2!$J$3=Foglio2!$E$7,Resp_Coord_Amm.vo!I52,IF(Foglio2!$J$3=Foglio2!$E$8,Direttore_Amm.vo!I52,IF(Foglio2!$J$3=Foglio2!$E$9,Doc_mat_elem.re!I52,IF(Foglio2!$J$3=Foglio2!$E$10,Doc_dipl_scuola_sec.!I52,IF(Foglio2!$J$3=Foglio2!$E$11,Doc_scuola_media!I52,IF(Foglio2!$J$3=Foglio2!$E$12,Doc_laureati_scuola_sec.!I54,IF(Foglio2!$J$3=Foglio2!$E$13,Direttivi_capi_ist.!I52,0)))))))))))</f>
        <v>0</v>
      </c>
      <c r="L54" s="248">
        <f>IF(Foglio2!$J$3=Foglio2!$E$3,Ausiliari_Coll.Scol.!J52,IF(Foglio2!$J$3=Foglio2!$E$4,Collab._Tecnici!J52,IF(Foglio2!$J$3=Foglio2!$E$5,Assistenti_Tecnici!J52,IF(Foglio2!$J$3=Foglio2!$E$6,Assistenti_Amm.vo!J52,IF(Foglio2!$J$3=Foglio2!$E$7,Resp_Coord_Amm.vo!J52,IF(Foglio2!$J$3=Foglio2!$E$8,Direttore_Amm.vo!J52,IF(Foglio2!$J$3=Foglio2!$E$9,Doc_mat_elem.re!J52,IF(Foglio2!$J$3=Foglio2!$E$10,Doc_dipl_scuola_sec.!J52,IF(Foglio2!$J$3=Foglio2!$E$11,Doc_scuola_media!J52,IF(Foglio2!$J$3=Foglio2!$E$12,Doc_laureati_scuola_sec.!J54,IF(Foglio2!$J$3=Foglio2!$E$13,Direttivi_capi_ist.!J52,0)))))))))))</f>
        <v>0</v>
      </c>
      <c r="M54" s="249">
        <f>IF(Foglio2!$J$3=Foglio2!$E$3,Ausiliari_Coll.Scol.!K52,IF(Foglio2!$J$3=Foglio2!$E$4,Collab._Tecnici!K52,IF(Foglio2!$J$3=Foglio2!$E$5,Assistenti_Tecnici!K52,IF(Foglio2!$J$3=Foglio2!$E$6,Assistenti_Amm.vo!K52,IF(Foglio2!$J$3=Foglio2!$E$7,Resp_Coord_Amm.vo!K52,IF(Foglio2!$J$3=Foglio2!$E$8,Direttore_Amm.vo!K52,IF(Foglio2!$J$3=Foglio2!$E$9,Doc_mat_elem.re!K52,IF(Foglio2!$J$3=Foglio2!$E$10,Doc_dipl_scuola_sec.!K52,IF(Foglio2!$J$3=Foglio2!$E$11,Doc_scuola_media!K52,IF(Foglio2!$J$3=Foglio2!$E$12,Doc_laureati_scuola_sec.!K54,IF(Foglio2!$J$3=Foglio2!$E$13,Direttivi_capi_ist.!K52,0)))))))))))</f>
        <v>0</v>
      </c>
      <c r="N54" s="250">
        <f>IF(Foglio2!$J$3=Foglio2!$E$3,Ausiliari_Coll.Scol.!L52,IF(Foglio2!$J$3=Foglio2!$E$4,Collab._Tecnici!L52,IF(Foglio2!$J$3=Foglio2!$E$5,Assistenti_Tecnici!L52,IF(Foglio2!$J$3=Foglio2!$E$6,Assistenti_Amm.vo!L52,IF(Foglio2!$J$3=Foglio2!$E$7,Resp_Coord_Amm.vo!L52,IF(Foglio2!$J$3=Foglio2!$E$8,Direttore_Amm.vo!L52,IF(Foglio2!$J$3=Foglio2!$E$9,Doc_mat_elem.re!L52,IF(Foglio2!$J$3=Foglio2!$E$10,Doc_dipl_scuola_sec.!L52,IF(Foglio2!$J$3=Foglio2!$E$11,Doc_scuola_media!L52,IF(Foglio2!$J$3=Foglio2!$E$12,Doc_laureati_scuola_sec.!L54,IF(Foglio2!$J$3=Foglio2!$E$13,Direttivi_capi_ist.!L52,0)))))))))))</f>
        <v>0</v>
      </c>
      <c r="O54" s="251">
        <f>IF(Foglio2!$J$3=Foglio2!$E$3,Ausiliari_Coll.Scol.!M52,IF(Foglio2!$J$3=Foglio2!$E$4,Collab._Tecnici!M52,IF(Foglio2!$J$3=Foglio2!$E$5,Assistenti_Tecnici!M52,IF(Foglio2!$J$3=Foglio2!$E$6,Assistenti_Amm.vo!M52,IF(Foglio2!$J$3=Foglio2!$E$7,Resp_Coord_Amm.vo!M52,IF(Foglio2!$J$3=Foglio2!$E$8,Direttore_Amm.vo!M52,IF(Foglio2!$J$3=Foglio2!$E$9,Doc_mat_elem.re!M52,IF(Foglio2!$J$3=Foglio2!$E$10,Doc_dipl_scuola_sec.!M52,IF(Foglio2!$J$3=Foglio2!$E$11,Doc_scuola_media!M52,IF(Foglio2!$J$3=Foglio2!$E$12,Doc_laureati_scuola_sec.!M54,IF(Foglio2!$J$3=Foglio2!$E$13,Direttivi_capi_ist.!M52,0)))))))))))</f>
        <v>0</v>
      </c>
      <c r="P54" s="252">
        <f>IF(Foglio2!$J$3=Foglio2!$E$3,Ausiliari_Coll.Scol.!N52,IF(Foglio2!$J$3=Foglio2!$E$4,Collab._Tecnici!N52,IF(Foglio2!$J$3=Foglio2!$E$5,Assistenti_Tecnici!N52,IF(Foglio2!$J$3=Foglio2!$E$6,Assistenti_Amm.vo!N52,IF(Foglio2!$J$3=Foglio2!$E$7,Resp_Coord_Amm.vo!N52,IF(Foglio2!$J$3=Foglio2!$E$8,Direttore_Amm.vo!N52,IF(Foglio2!$J$3=Foglio2!$E$9,Doc_mat_elem.re!N52,IF(Foglio2!$J$3=Foglio2!$E$10,Doc_dipl_scuola_sec.!N52,IF(Foglio2!$J$3=Foglio2!$E$11,Doc_scuola_media!N52,IF(Foglio2!$J$3=Foglio2!$E$12,Doc_laureati_scuola_sec.!N54,IF(Foglio2!$J$3=Foglio2!$E$13,Direttivi_capi_ist.!N52,0)))))))))))</f>
        <v>0</v>
      </c>
      <c r="Q54" s="252">
        <f>IF(Foglio2!$J$3=Foglio2!$E$3,Ausiliari_Coll.Scol.!O52,IF(Foglio2!$J$3=Foglio2!$E$4,Collab._Tecnici!O52,IF(Foglio2!$J$3=Foglio2!$E$5,Assistenti_Tecnici!O52,IF(Foglio2!$J$3=Foglio2!$E$6,Assistenti_Amm.vo!O52,IF(Foglio2!$J$3=Foglio2!$E$7,Resp_Coord_Amm.vo!O52,IF(Foglio2!$J$3=Foglio2!$E$8,Direttore_Amm.vo!O52,IF(Foglio2!$J$3=Foglio2!$E$9,Doc_mat_elem.re!O52,IF(Foglio2!$J$3=Foglio2!$E$10,Doc_dipl_scuola_sec.!O52,IF(Foglio2!$J$3=Foglio2!$E$11,Doc_scuola_media!O52,IF(Foglio2!$J$3=Foglio2!$E$12,Doc_laureati_scuola_sec.!O54,IF(Foglio2!$J$3=Foglio2!$E$13,Direttivi_capi_ist.!O52,0)))))))))))</f>
        <v>0</v>
      </c>
      <c r="R54" s="252">
        <f>IF(Foglio2!$J$3=Foglio2!$E$3,Ausiliari_Coll.Scol.!P52,IF(Foglio2!$J$3=Foglio2!$E$4,Collab._Tecnici!P52,IF(Foglio2!$J$3=Foglio2!$E$5,Assistenti_Tecnici!P52,IF(Foglio2!$J$3=Foglio2!$E$6,Assistenti_Amm.vo!P52,IF(Foglio2!$J$3=Foglio2!$E$7,Resp_Coord_Amm.vo!P52,IF(Foglio2!$J$3=Foglio2!$E$8,Direttore_Amm.vo!P52,IF(Foglio2!$J$3=Foglio2!$E$9,Doc_mat_elem.re!P52,IF(Foglio2!$J$3=Foglio2!$E$10,Doc_dipl_scuola_sec.!P52,IF(Foglio2!$J$3=Foglio2!$E$11,Doc_scuola_media!P52,IF(Foglio2!$J$3=Foglio2!$E$12,Doc_laureati_scuola_sec.!P54,IF(Foglio2!$J$3=Foglio2!$E$13,Direttivi_capi_ist.!P52,0)))))))))))</f>
        <v>0</v>
      </c>
      <c r="S54" s="252">
        <f>IF(Foglio2!$J$3=Foglio2!$E$3,Ausiliari_Coll.Scol.!Q52,IF(Foglio2!$J$3=Foglio2!$E$4,Collab._Tecnici!Q52,IF(Foglio2!$J$3=Foglio2!$E$5,Assistenti_Tecnici!Q52,IF(Foglio2!$J$3=Foglio2!$E$6,Assistenti_Amm.vo!Q52,IF(Foglio2!$J$3=Foglio2!$E$7,Resp_Coord_Amm.vo!Q52,IF(Foglio2!$J$3=Foglio2!$E$8,Direttore_Amm.vo!Q52,IF(Foglio2!$J$3=Foglio2!$E$9,Doc_mat_elem.re!Q52,IF(Foglio2!$J$3=Foglio2!$E$10,Doc_dipl_scuola_sec.!Q52,IF(Foglio2!$J$3=Foglio2!$E$11,Doc_scuola_media!Q52,IF(Foglio2!$J$3=Foglio2!$E$12,Doc_laureati_scuola_sec.!Q54,IF(Foglio2!$J$3=Foglio2!$E$13,Direttivi_capi_ist.!Q52,0)))))))))))</f>
        <v>0</v>
      </c>
      <c r="T54" s="252">
        <f>IF(Foglio2!$J$3=Foglio2!$E$3,Ausiliari_Coll.Scol.!R52,IF(Foglio2!$J$3=Foglio2!$E$4,Collab._Tecnici!R52,IF(Foglio2!$J$3=Foglio2!$E$5,Assistenti_Tecnici!R52,IF(Foglio2!$J$3=Foglio2!$E$6,Assistenti_Amm.vo!R52,IF(Foglio2!$J$3=Foglio2!$E$7,Resp_Coord_Amm.vo!R52,IF(Foglio2!$J$3=Foglio2!$E$8,Direttore_Amm.vo!R52,IF(Foglio2!$J$3=Foglio2!$E$9,Doc_mat_elem.re!R52,IF(Foglio2!$J$3=Foglio2!$E$10,Doc_dipl_scuola_sec.!R52,IF(Foglio2!$J$3=Foglio2!$E$11,Doc_scuola_media!R52,IF(Foglio2!$J$3=Foglio2!$E$12,Doc_laureati_scuola_sec.!R54,IF(Foglio2!$J$3=Foglio2!$E$13,Direttivi_capi_ist.!R52,0)))))))))))</f>
        <v>0</v>
      </c>
      <c r="U54" s="252">
        <f t="shared" ref="U54" si="400">(P54)/12*0.8</f>
        <v>0</v>
      </c>
      <c r="V54" s="252">
        <f t="shared" ref="V54" si="401">(P54+R54)/12*0.8</f>
        <v>0</v>
      </c>
      <c r="W54" s="253" t="str">
        <f t="shared" ref="W54" si="402">"Fascia Da "&amp;F54&amp;" a "&amp;F55&amp;" Decorrenza "&amp;DAY(C54)&amp;"/"&amp;MONTH(C54)&amp;"/"&amp;YEAR(C54)</f>
        <v>Fascia Da 0 a 0 Decorrenza 0/1/1900</v>
      </c>
    </row>
    <row r="55" spans="1:23" s="47" customFormat="1" ht="8.25" customHeight="1" x14ac:dyDescent="0.2">
      <c r="A55" s="104"/>
      <c r="B55" s="245">
        <f t="shared" si="381"/>
        <v>33183</v>
      </c>
      <c r="C55" s="501"/>
      <c r="D55" s="501"/>
      <c r="E55" s="48" t="s">
        <v>4</v>
      </c>
      <c r="F55" s="49">
        <f>IF(Foglio2!$J$3=Foglio2!$E$3,Ausiliari_Coll.Scol.!D53,IF(Foglio2!$J$3=Foglio2!$E$4,Collab._Tecnici!D53,IF(Foglio2!$J$3=Foglio2!$E$5,Assistenti_Tecnici!D53,IF(Foglio2!$J$3=Foglio2!$E$6,Assistenti_Amm.vo!D53,IF(Foglio2!$J$3=Foglio2!$E$7,Resp_Coord_Amm.vo!D53,IF(Foglio2!$J$3=Foglio2!$E$8,Direttore_Amm.vo!D53,IF(Foglio2!$J$3=Foglio2!$E$9,Doc_mat_elem.re!D53,IF(Foglio2!$J$3=Foglio2!$E$10,Doc_dipl_scuola_sec.!D53,IF(Foglio2!$J$3=Foglio2!$E$11,Doc_scuola_media!D53,IF(Foglio2!$J$3=Foglio2!$E$12,Doc_laureati_scuola_sec.!D55,IF(Foglio2!$J$3=Foglio2!$E$13,Direttivi_capi_ist.!D53,0)))))))))))</f>
        <v>0</v>
      </c>
      <c r="G55" s="267">
        <f t="shared" ref="G55" si="403">G54*1936.27</f>
        <v>0</v>
      </c>
      <c r="H55" s="267">
        <f t="shared" ref="H55" si="404">H54*1936.27</f>
        <v>0</v>
      </c>
      <c r="I55" s="267">
        <f t="shared" ref="I55" si="405">I54*1936.27</f>
        <v>0</v>
      </c>
      <c r="J55" s="267">
        <f t="shared" ref="J55" si="406">J54*1936.27</f>
        <v>0</v>
      </c>
      <c r="K55" s="267">
        <f t="shared" ref="K55" si="407">K54*1936.27</f>
        <v>0</v>
      </c>
      <c r="L55" s="266">
        <f t="shared" ref="L55" si="408">L54*1936.27</f>
        <v>0</v>
      </c>
      <c r="M55" s="267">
        <f t="shared" ref="M55" si="409">M54*1936.27</f>
        <v>0</v>
      </c>
      <c r="N55" s="182">
        <f t="shared" ref="N55" si="410">N54*1936.27</f>
        <v>0</v>
      </c>
      <c r="O55" s="183">
        <f t="shared" ref="O55" si="411">O54*1936.27</f>
        <v>0</v>
      </c>
      <c r="P55" s="184">
        <f t="shared" ref="P55" si="412">P54*1936.27</f>
        <v>0</v>
      </c>
      <c r="Q55" s="184">
        <f t="shared" ref="Q55" si="413">Q54*1936.27</f>
        <v>0</v>
      </c>
      <c r="R55" s="184">
        <f t="shared" ref="R55" si="414">R54*1936.27</f>
        <v>0</v>
      </c>
      <c r="S55" s="184">
        <f t="shared" ref="S55" si="415">S54*1936.27</f>
        <v>0</v>
      </c>
      <c r="T55" s="184">
        <f t="shared" ref="T55" si="416">T54*1936.27</f>
        <v>0</v>
      </c>
      <c r="U55" s="184">
        <f t="shared" ref="U55:V55" si="417">U54*1936.27</f>
        <v>0</v>
      </c>
      <c r="V55" s="184">
        <f t="shared" si="417"/>
        <v>0</v>
      </c>
      <c r="W55" s="104"/>
    </row>
    <row r="56" spans="1:23" s="47" customFormat="1" ht="12.75" customHeight="1" x14ac:dyDescent="0.2">
      <c r="A56" s="104">
        <f>IF(Foglio2!$J$7=1,TRUNC(Base!V56,0),TRUNC(Base!U56,0))</f>
        <v>0</v>
      </c>
      <c r="B56" s="245">
        <f t="shared" si="381"/>
        <v>33184</v>
      </c>
      <c r="C56" s="501"/>
      <c r="D56" s="501"/>
      <c r="E56" s="53" t="s">
        <v>3</v>
      </c>
      <c r="F56" s="54">
        <f>IF(Foglio2!$J$3=Foglio2!$E$3,Ausiliari_Coll.Scol.!D54,IF(Foglio2!$J$3=Foglio2!$E$4,Collab._Tecnici!D54,IF(Foglio2!$J$3=Foglio2!$E$5,Assistenti_Tecnici!D54,IF(Foglio2!$J$3=Foglio2!$E$6,Assistenti_Amm.vo!D54,IF(Foglio2!$J$3=Foglio2!$E$7,Resp_Coord_Amm.vo!D54,IF(Foglio2!$J$3=Foglio2!$E$8,Direttore_Amm.vo!D54,IF(Foglio2!$J$3=Foglio2!$E$9,Doc_mat_elem.re!D54,IF(Foglio2!$J$3=Foglio2!$E$10,Doc_dipl_scuola_sec.!D54,IF(Foglio2!$J$3=Foglio2!$E$11,Doc_scuola_media!D54,IF(Foglio2!$J$3=Foglio2!$E$12,Doc_laureati_scuola_sec.!D56,IF(Foglio2!$J$3=Foglio2!$E$13,Direttivi_capi_ist.!D54,0)))))))))))</f>
        <v>0</v>
      </c>
      <c r="G56" s="248">
        <f>IF(Foglio2!$J$3=Foglio2!$E$3,Ausiliari_Coll.Scol.!E54,IF(Foglio2!$J$3=Foglio2!$E$4,Collab._Tecnici!E54,IF(Foglio2!$J$3=Foglio2!$E$5,Assistenti_Tecnici!E54,IF(Foglio2!$J$3=Foglio2!$E$6,Assistenti_Amm.vo!E54,IF(Foglio2!$J$3=Foglio2!$E$7,Resp_Coord_Amm.vo!E54,IF(Foglio2!$J$3=Foglio2!$E$8,Direttore_Amm.vo!E54,IF(Foglio2!$J$3=Foglio2!$E$9,Doc_mat_elem.re!E54,IF(Foglio2!$J$3=Foglio2!$E$10,Doc_dipl_scuola_sec.!E54,IF(Foglio2!$J$3=Foglio2!$E$11,Doc_scuola_media!E54,IF(Foglio2!$J$3=Foglio2!$E$12,Doc_laureati_scuola_sec.!E56,IF(Foglio2!$J$3=Foglio2!$E$13,Direttivi_capi_ist.!E54,0)))))))))))</f>
        <v>0</v>
      </c>
      <c r="H56" s="248">
        <f>IF(Foglio2!$J$3=Foglio2!$E$3,Ausiliari_Coll.Scol.!F54,IF(Foglio2!$J$3=Foglio2!$E$4,Collab._Tecnici!F54,IF(Foglio2!$J$3=Foglio2!$E$5,Assistenti_Tecnici!F54,IF(Foglio2!$J$3=Foglio2!$E$6,Assistenti_Amm.vo!F54,IF(Foglio2!$J$3=Foglio2!$E$7,Resp_Coord_Amm.vo!F54,IF(Foglio2!$J$3=Foglio2!$E$8,Direttore_Amm.vo!F54,IF(Foglio2!$J$3=Foglio2!$E$9,Doc_mat_elem.re!F54,IF(Foglio2!$J$3=Foglio2!$E$10,Doc_dipl_scuola_sec.!F54,IF(Foglio2!$J$3=Foglio2!$E$11,Doc_scuola_media!F54,IF(Foglio2!$J$3=Foglio2!$E$12,Doc_laureati_scuola_sec.!F56,IF(Foglio2!$J$3=Foglio2!$E$13,Direttivi_capi_ist.!F54,0)))))))))))</f>
        <v>0</v>
      </c>
      <c r="I56" s="248">
        <f>IF(Foglio2!$J$3=Foglio2!$E$3,Ausiliari_Coll.Scol.!G54,IF(Foglio2!$J$3=Foglio2!$E$4,Collab._Tecnici!G54,IF(Foglio2!$J$3=Foglio2!$E$5,Assistenti_Tecnici!G54,IF(Foglio2!$J$3=Foglio2!$E$6,Assistenti_Amm.vo!G54,IF(Foglio2!$J$3=Foglio2!$E$7,Resp_Coord_Amm.vo!G54,IF(Foglio2!$J$3=Foglio2!$E$8,Direttore_Amm.vo!G54,IF(Foglio2!$J$3=Foglio2!$E$9,Doc_mat_elem.re!G54,IF(Foglio2!$J$3=Foglio2!$E$10,Doc_dipl_scuola_sec.!G54,IF(Foglio2!$J$3=Foglio2!$E$11,Doc_scuola_media!G54,IF(Foglio2!$J$3=Foglio2!$E$12,Doc_laureati_scuola_sec.!G56,IF(Foglio2!$J$3=Foglio2!$E$13,Direttivi_capi_ist.!G54,0)))))))))))</f>
        <v>0</v>
      </c>
      <c r="J56" s="248">
        <f>IF(Foglio2!$J$3=Foglio2!$E$3,Ausiliari_Coll.Scol.!H54,IF(Foglio2!$J$3=Foglio2!$E$4,Collab._Tecnici!H54,IF(Foglio2!$J$3=Foglio2!$E$5,Assistenti_Tecnici!H54,IF(Foglio2!$J$3=Foglio2!$E$6,Assistenti_Amm.vo!H54,IF(Foglio2!$J$3=Foglio2!$E$7,Resp_Coord_Amm.vo!H54,IF(Foglio2!$J$3=Foglio2!$E$8,Direttore_Amm.vo!H54,IF(Foglio2!$J$3=Foglio2!$E$9,Doc_mat_elem.re!H54,IF(Foglio2!$J$3=Foglio2!$E$10,Doc_dipl_scuola_sec.!H54,IF(Foglio2!$J$3=Foglio2!$E$11,Doc_scuola_media!H54,IF(Foglio2!$J$3=Foglio2!$E$12,Doc_laureati_scuola_sec.!H56,IF(Foglio2!$J$3=Foglio2!$E$13,Direttivi_capi_ist.!H54,0)))))))))))</f>
        <v>0</v>
      </c>
      <c r="K56" s="248">
        <f>IF(Foglio2!$J$3=Foglio2!$E$3,Ausiliari_Coll.Scol.!I54,IF(Foglio2!$J$3=Foglio2!$E$4,Collab._Tecnici!I54,IF(Foglio2!$J$3=Foglio2!$E$5,Assistenti_Tecnici!I54,IF(Foglio2!$J$3=Foglio2!$E$6,Assistenti_Amm.vo!I54,IF(Foglio2!$J$3=Foglio2!$E$7,Resp_Coord_Amm.vo!I54,IF(Foglio2!$J$3=Foglio2!$E$8,Direttore_Amm.vo!I54,IF(Foglio2!$J$3=Foglio2!$E$9,Doc_mat_elem.re!I54,IF(Foglio2!$J$3=Foglio2!$E$10,Doc_dipl_scuola_sec.!I54,IF(Foglio2!$J$3=Foglio2!$E$11,Doc_scuola_media!I54,IF(Foglio2!$J$3=Foglio2!$E$12,Doc_laureati_scuola_sec.!I56,IF(Foglio2!$J$3=Foglio2!$E$13,Direttivi_capi_ist.!I54,0)))))))))))</f>
        <v>0</v>
      </c>
      <c r="L56" s="248">
        <f>IF(Foglio2!$J$3=Foglio2!$E$3,Ausiliari_Coll.Scol.!J54,IF(Foglio2!$J$3=Foglio2!$E$4,Collab._Tecnici!J54,IF(Foglio2!$J$3=Foglio2!$E$5,Assistenti_Tecnici!J54,IF(Foglio2!$J$3=Foglio2!$E$6,Assistenti_Amm.vo!J54,IF(Foglio2!$J$3=Foglio2!$E$7,Resp_Coord_Amm.vo!J54,IF(Foglio2!$J$3=Foglio2!$E$8,Direttore_Amm.vo!J54,IF(Foglio2!$J$3=Foglio2!$E$9,Doc_mat_elem.re!J54,IF(Foglio2!$J$3=Foglio2!$E$10,Doc_dipl_scuola_sec.!J54,IF(Foglio2!$J$3=Foglio2!$E$11,Doc_scuola_media!J54,IF(Foglio2!$J$3=Foglio2!$E$12,Doc_laureati_scuola_sec.!J56,IF(Foglio2!$J$3=Foglio2!$E$13,Direttivi_capi_ist.!J54,0)))))))))))</f>
        <v>0</v>
      </c>
      <c r="M56" s="249">
        <f>IF(Foglio2!$J$3=Foglio2!$E$3,Ausiliari_Coll.Scol.!K54,IF(Foglio2!$J$3=Foglio2!$E$4,Collab._Tecnici!K54,IF(Foglio2!$J$3=Foglio2!$E$5,Assistenti_Tecnici!K54,IF(Foglio2!$J$3=Foglio2!$E$6,Assistenti_Amm.vo!K54,IF(Foglio2!$J$3=Foglio2!$E$7,Resp_Coord_Amm.vo!K54,IF(Foglio2!$J$3=Foglio2!$E$8,Direttore_Amm.vo!K54,IF(Foglio2!$J$3=Foglio2!$E$9,Doc_mat_elem.re!K54,IF(Foglio2!$J$3=Foglio2!$E$10,Doc_dipl_scuola_sec.!K54,IF(Foglio2!$J$3=Foglio2!$E$11,Doc_scuola_media!K54,IF(Foglio2!$J$3=Foglio2!$E$12,Doc_laureati_scuola_sec.!K56,IF(Foglio2!$J$3=Foglio2!$E$13,Direttivi_capi_ist.!K54,0)))))))))))</f>
        <v>0</v>
      </c>
      <c r="N56" s="250">
        <f>IF(Foglio2!$J$3=Foglio2!$E$3,Ausiliari_Coll.Scol.!L54,IF(Foglio2!$J$3=Foglio2!$E$4,Collab._Tecnici!L54,IF(Foglio2!$J$3=Foglio2!$E$5,Assistenti_Tecnici!L54,IF(Foglio2!$J$3=Foglio2!$E$6,Assistenti_Amm.vo!L54,IF(Foglio2!$J$3=Foglio2!$E$7,Resp_Coord_Amm.vo!L54,IF(Foglio2!$J$3=Foglio2!$E$8,Direttore_Amm.vo!L54,IF(Foglio2!$J$3=Foglio2!$E$9,Doc_mat_elem.re!L54,IF(Foglio2!$J$3=Foglio2!$E$10,Doc_dipl_scuola_sec.!L54,IF(Foglio2!$J$3=Foglio2!$E$11,Doc_scuola_media!L54,IF(Foglio2!$J$3=Foglio2!$E$12,Doc_laureati_scuola_sec.!L56,IF(Foglio2!$J$3=Foglio2!$E$13,Direttivi_capi_ist.!L54,0)))))))))))</f>
        <v>0</v>
      </c>
      <c r="O56" s="251">
        <f>IF(Foglio2!$J$3=Foglio2!$E$3,Ausiliari_Coll.Scol.!M54,IF(Foglio2!$J$3=Foglio2!$E$4,Collab._Tecnici!M54,IF(Foglio2!$J$3=Foglio2!$E$5,Assistenti_Tecnici!M54,IF(Foglio2!$J$3=Foglio2!$E$6,Assistenti_Amm.vo!M54,IF(Foglio2!$J$3=Foglio2!$E$7,Resp_Coord_Amm.vo!M54,IF(Foglio2!$J$3=Foglio2!$E$8,Direttore_Amm.vo!M54,IF(Foglio2!$J$3=Foglio2!$E$9,Doc_mat_elem.re!M54,IF(Foglio2!$J$3=Foglio2!$E$10,Doc_dipl_scuola_sec.!M54,IF(Foglio2!$J$3=Foglio2!$E$11,Doc_scuola_media!M54,IF(Foglio2!$J$3=Foglio2!$E$12,Doc_laureati_scuola_sec.!M56,IF(Foglio2!$J$3=Foglio2!$E$13,Direttivi_capi_ist.!M54,0)))))))))))</f>
        <v>0</v>
      </c>
      <c r="P56" s="252">
        <f>IF(Foglio2!$J$3=Foglio2!$E$3,Ausiliari_Coll.Scol.!N54,IF(Foglio2!$J$3=Foglio2!$E$4,Collab._Tecnici!N54,IF(Foglio2!$J$3=Foglio2!$E$5,Assistenti_Tecnici!N54,IF(Foglio2!$J$3=Foglio2!$E$6,Assistenti_Amm.vo!N54,IF(Foglio2!$J$3=Foglio2!$E$7,Resp_Coord_Amm.vo!N54,IF(Foglio2!$J$3=Foglio2!$E$8,Direttore_Amm.vo!N54,IF(Foglio2!$J$3=Foglio2!$E$9,Doc_mat_elem.re!N54,IF(Foglio2!$J$3=Foglio2!$E$10,Doc_dipl_scuola_sec.!N54,IF(Foglio2!$J$3=Foglio2!$E$11,Doc_scuola_media!N54,IF(Foglio2!$J$3=Foglio2!$E$12,Doc_laureati_scuola_sec.!N56,IF(Foglio2!$J$3=Foglio2!$E$13,Direttivi_capi_ist.!N54,0)))))))))))</f>
        <v>0</v>
      </c>
      <c r="Q56" s="252">
        <f>IF(Foglio2!$J$3=Foglio2!$E$3,Ausiliari_Coll.Scol.!O54,IF(Foglio2!$J$3=Foglio2!$E$4,Collab._Tecnici!O54,IF(Foglio2!$J$3=Foglio2!$E$5,Assistenti_Tecnici!O54,IF(Foglio2!$J$3=Foglio2!$E$6,Assistenti_Amm.vo!O54,IF(Foglio2!$J$3=Foglio2!$E$7,Resp_Coord_Amm.vo!O54,IF(Foglio2!$J$3=Foglio2!$E$8,Direttore_Amm.vo!O54,IF(Foglio2!$J$3=Foglio2!$E$9,Doc_mat_elem.re!O54,IF(Foglio2!$J$3=Foglio2!$E$10,Doc_dipl_scuola_sec.!O54,IF(Foglio2!$J$3=Foglio2!$E$11,Doc_scuola_media!O54,IF(Foglio2!$J$3=Foglio2!$E$12,Doc_laureati_scuola_sec.!O56,IF(Foglio2!$J$3=Foglio2!$E$13,Direttivi_capi_ist.!O54,0)))))))))))</f>
        <v>0</v>
      </c>
      <c r="R56" s="252">
        <f>IF(Foglio2!$J$3=Foglio2!$E$3,Ausiliari_Coll.Scol.!P54,IF(Foglio2!$J$3=Foglio2!$E$4,Collab._Tecnici!P54,IF(Foglio2!$J$3=Foglio2!$E$5,Assistenti_Tecnici!P54,IF(Foglio2!$J$3=Foglio2!$E$6,Assistenti_Amm.vo!P54,IF(Foglio2!$J$3=Foglio2!$E$7,Resp_Coord_Amm.vo!P54,IF(Foglio2!$J$3=Foglio2!$E$8,Direttore_Amm.vo!P54,IF(Foglio2!$J$3=Foglio2!$E$9,Doc_mat_elem.re!P54,IF(Foglio2!$J$3=Foglio2!$E$10,Doc_dipl_scuola_sec.!P54,IF(Foglio2!$J$3=Foglio2!$E$11,Doc_scuola_media!P54,IF(Foglio2!$J$3=Foglio2!$E$12,Doc_laureati_scuola_sec.!P56,IF(Foglio2!$J$3=Foglio2!$E$13,Direttivi_capi_ist.!P54,0)))))))))))</f>
        <v>0</v>
      </c>
      <c r="S56" s="252">
        <f>IF(Foglio2!$J$3=Foglio2!$E$3,Ausiliari_Coll.Scol.!Q54,IF(Foglio2!$J$3=Foglio2!$E$4,Collab._Tecnici!Q54,IF(Foglio2!$J$3=Foglio2!$E$5,Assistenti_Tecnici!Q54,IF(Foglio2!$J$3=Foglio2!$E$6,Assistenti_Amm.vo!Q54,IF(Foglio2!$J$3=Foglio2!$E$7,Resp_Coord_Amm.vo!Q54,IF(Foglio2!$J$3=Foglio2!$E$8,Direttore_Amm.vo!Q54,IF(Foglio2!$J$3=Foglio2!$E$9,Doc_mat_elem.re!Q54,IF(Foglio2!$J$3=Foglio2!$E$10,Doc_dipl_scuola_sec.!Q54,IF(Foglio2!$J$3=Foglio2!$E$11,Doc_scuola_media!Q54,IF(Foglio2!$J$3=Foglio2!$E$12,Doc_laureati_scuola_sec.!Q56,IF(Foglio2!$J$3=Foglio2!$E$13,Direttivi_capi_ist.!Q54,0)))))))))))</f>
        <v>0</v>
      </c>
      <c r="T56" s="252">
        <f>IF(Foglio2!$J$3=Foglio2!$E$3,Ausiliari_Coll.Scol.!R54,IF(Foglio2!$J$3=Foglio2!$E$4,Collab._Tecnici!R54,IF(Foglio2!$J$3=Foglio2!$E$5,Assistenti_Tecnici!R54,IF(Foglio2!$J$3=Foglio2!$E$6,Assistenti_Amm.vo!R54,IF(Foglio2!$J$3=Foglio2!$E$7,Resp_Coord_Amm.vo!R54,IF(Foglio2!$J$3=Foglio2!$E$8,Direttore_Amm.vo!R54,IF(Foglio2!$J$3=Foglio2!$E$9,Doc_mat_elem.re!R54,IF(Foglio2!$J$3=Foglio2!$E$10,Doc_dipl_scuola_sec.!R54,IF(Foglio2!$J$3=Foglio2!$E$11,Doc_scuola_media!R54,IF(Foglio2!$J$3=Foglio2!$E$12,Doc_laureati_scuola_sec.!R56,IF(Foglio2!$J$3=Foglio2!$E$13,Direttivi_capi_ist.!R54,0)))))))))))</f>
        <v>0</v>
      </c>
      <c r="U56" s="252">
        <f t="shared" ref="U56" si="418">(P56)/12*0.8</f>
        <v>0</v>
      </c>
      <c r="V56" s="252">
        <f t="shared" ref="V56" si="419">(P56+R56)/12*0.8</f>
        <v>0</v>
      </c>
      <c r="W56" s="253" t="str">
        <f t="shared" ref="W56" si="420">"Fascia Da "&amp;F56&amp;" a "&amp;F57&amp;" Decorrenza "&amp;DAY(C56)&amp;"/"&amp;MONTH(C56)&amp;"/"&amp;YEAR(C56)</f>
        <v>Fascia Da 0 a 0 Decorrenza 0/1/1900</v>
      </c>
    </row>
    <row r="57" spans="1:23" s="47" customFormat="1" ht="8.25" customHeight="1" x14ac:dyDescent="0.2">
      <c r="A57" s="104"/>
      <c r="B57" s="245">
        <f t="shared" si="381"/>
        <v>33185</v>
      </c>
      <c r="C57" s="501"/>
      <c r="D57" s="501"/>
      <c r="E57" s="48" t="s">
        <v>4</v>
      </c>
      <c r="F57" s="49">
        <f>IF(Foglio2!$J$3=Foglio2!$E$3,Ausiliari_Coll.Scol.!D55,IF(Foglio2!$J$3=Foglio2!$E$4,Collab._Tecnici!D55,IF(Foglio2!$J$3=Foglio2!$E$5,Assistenti_Tecnici!D55,IF(Foglio2!$J$3=Foglio2!$E$6,Assistenti_Amm.vo!D55,IF(Foglio2!$J$3=Foglio2!$E$7,Resp_Coord_Amm.vo!D55,IF(Foglio2!$J$3=Foglio2!$E$8,Direttore_Amm.vo!D55,IF(Foglio2!$J$3=Foglio2!$E$9,Doc_mat_elem.re!D55,IF(Foglio2!$J$3=Foglio2!$E$10,Doc_dipl_scuola_sec.!D55,IF(Foglio2!$J$3=Foglio2!$E$11,Doc_scuola_media!D55,IF(Foglio2!$J$3=Foglio2!$E$12,Doc_laureati_scuola_sec.!D57,IF(Foglio2!$J$3=Foglio2!$E$13,Direttivi_capi_ist.!D55,0)))))))))))</f>
        <v>0</v>
      </c>
      <c r="G57" s="267">
        <f t="shared" ref="G57" si="421">G56*1936.27</f>
        <v>0</v>
      </c>
      <c r="H57" s="267">
        <f t="shared" ref="H57" si="422">H56*1936.27</f>
        <v>0</v>
      </c>
      <c r="I57" s="267">
        <f t="shared" ref="I57" si="423">I56*1936.27</f>
        <v>0</v>
      </c>
      <c r="J57" s="267">
        <f t="shared" ref="J57" si="424">J56*1936.27</f>
        <v>0</v>
      </c>
      <c r="K57" s="267">
        <f t="shared" ref="K57" si="425">K56*1936.27</f>
        <v>0</v>
      </c>
      <c r="L57" s="266">
        <f t="shared" ref="L57" si="426">L56*1936.27</f>
        <v>0</v>
      </c>
      <c r="M57" s="267">
        <f t="shared" ref="M57" si="427">M56*1936.27</f>
        <v>0</v>
      </c>
      <c r="N57" s="182">
        <f t="shared" ref="N57" si="428">N56*1936.27</f>
        <v>0</v>
      </c>
      <c r="O57" s="183">
        <f t="shared" ref="O57" si="429">O56*1936.27</f>
        <v>0</v>
      </c>
      <c r="P57" s="184">
        <f t="shared" ref="P57" si="430">P56*1936.27</f>
        <v>0</v>
      </c>
      <c r="Q57" s="184">
        <f t="shared" ref="Q57" si="431">Q56*1936.27</f>
        <v>0</v>
      </c>
      <c r="R57" s="184">
        <f t="shared" ref="R57" si="432">R56*1936.27</f>
        <v>0</v>
      </c>
      <c r="S57" s="184">
        <f t="shared" ref="S57" si="433">S56*1936.27</f>
        <v>0</v>
      </c>
      <c r="T57" s="184">
        <f t="shared" ref="T57" si="434">T56*1936.27</f>
        <v>0</v>
      </c>
      <c r="U57" s="184">
        <f t="shared" ref="U57:V57" si="435">U56*1936.27</f>
        <v>0</v>
      </c>
      <c r="V57" s="184">
        <f t="shared" si="435"/>
        <v>0</v>
      </c>
      <c r="W57" s="104"/>
    </row>
    <row r="58" spans="1:23" s="47" customFormat="1" ht="12.75" customHeight="1" x14ac:dyDescent="0.2">
      <c r="A58" s="104">
        <f>IF(Foglio2!$J$7=1,TRUNC(Base!V58,0),TRUNC(Base!U58,0))</f>
        <v>0</v>
      </c>
      <c r="B58" s="245">
        <f t="shared" si="381"/>
        <v>33186</v>
      </c>
      <c r="C58" s="501"/>
      <c r="D58" s="501"/>
      <c r="E58" s="53" t="s">
        <v>3</v>
      </c>
      <c r="F58" s="54">
        <f>IF(Foglio2!$J$3=Foglio2!$E$3,Ausiliari_Coll.Scol.!D56,IF(Foglio2!$J$3=Foglio2!$E$4,Collab._Tecnici!D56,IF(Foglio2!$J$3=Foglio2!$E$5,Assistenti_Tecnici!D56,IF(Foglio2!$J$3=Foglio2!$E$6,Assistenti_Amm.vo!D56,IF(Foglio2!$J$3=Foglio2!$E$7,Resp_Coord_Amm.vo!D56,IF(Foglio2!$J$3=Foglio2!$E$8,Direttore_Amm.vo!D56,IF(Foglio2!$J$3=Foglio2!$E$9,Doc_mat_elem.re!D56,IF(Foglio2!$J$3=Foglio2!$E$10,Doc_dipl_scuola_sec.!D56,IF(Foglio2!$J$3=Foglio2!$E$11,Doc_scuola_media!D56,IF(Foglio2!$J$3=Foglio2!$E$12,Doc_laureati_scuola_sec.!D58,IF(Foglio2!$J$3=Foglio2!$E$13,Direttivi_capi_ist.!D56,0)))))))))))</f>
        <v>0</v>
      </c>
      <c r="G58" s="248">
        <f>IF(Foglio2!$J$3=Foglio2!$E$3,Ausiliari_Coll.Scol.!E56,IF(Foglio2!$J$3=Foglio2!$E$4,Collab._Tecnici!E56,IF(Foglio2!$J$3=Foglio2!$E$5,Assistenti_Tecnici!E56,IF(Foglio2!$J$3=Foglio2!$E$6,Assistenti_Amm.vo!E56,IF(Foglio2!$J$3=Foglio2!$E$7,Resp_Coord_Amm.vo!E56,IF(Foglio2!$J$3=Foglio2!$E$8,Direttore_Amm.vo!E56,IF(Foglio2!$J$3=Foglio2!$E$9,Doc_mat_elem.re!E56,IF(Foglio2!$J$3=Foglio2!$E$10,Doc_dipl_scuola_sec.!E56,IF(Foglio2!$J$3=Foglio2!$E$11,Doc_scuola_media!E56,IF(Foglio2!$J$3=Foglio2!$E$12,Doc_laureati_scuola_sec.!E58,IF(Foglio2!$J$3=Foglio2!$E$13,Direttivi_capi_ist.!E56,0)))))))))))</f>
        <v>0</v>
      </c>
      <c r="H58" s="248">
        <f>IF(Foglio2!$J$3=Foglio2!$E$3,Ausiliari_Coll.Scol.!F56,IF(Foglio2!$J$3=Foglio2!$E$4,Collab._Tecnici!F56,IF(Foglio2!$J$3=Foglio2!$E$5,Assistenti_Tecnici!F56,IF(Foglio2!$J$3=Foglio2!$E$6,Assistenti_Amm.vo!F56,IF(Foglio2!$J$3=Foglio2!$E$7,Resp_Coord_Amm.vo!F56,IF(Foglio2!$J$3=Foglio2!$E$8,Direttore_Amm.vo!F56,IF(Foglio2!$J$3=Foglio2!$E$9,Doc_mat_elem.re!F56,IF(Foglio2!$J$3=Foglio2!$E$10,Doc_dipl_scuola_sec.!F56,IF(Foglio2!$J$3=Foglio2!$E$11,Doc_scuola_media!F56,IF(Foglio2!$J$3=Foglio2!$E$12,Doc_laureati_scuola_sec.!F58,IF(Foglio2!$J$3=Foglio2!$E$13,Direttivi_capi_ist.!F56,0)))))))))))</f>
        <v>0</v>
      </c>
      <c r="I58" s="248">
        <f>IF(Foglio2!$J$3=Foglio2!$E$3,Ausiliari_Coll.Scol.!G56,IF(Foglio2!$J$3=Foglio2!$E$4,Collab._Tecnici!G56,IF(Foglio2!$J$3=Foglio2!$E$5,Assistenti_Tecnici!G56,IF(Foglio2!$J$3=Foglio2!$E$6,Assistenti_Amm.vo!G56,IF(Foglio2!$J$3=Foglio2!$E$7,Resp_Coord_Amm.vo!G56,IF(Foglio2!$J$3=Foglio2!$E$8,Direttore_Amm.vo!G56,IF(Foglio2!$J$3=Foglio2!$E$9,Doc_mat_elem.re!G56,IF(Foglio2!$J$3=Foglio2!$E$10,Doc_dipl_scuola_sec.!G56,IF(Foglio2!$J$3=Foglio2!$E$11,Doc_scuola_media!G56,IF(Foglio2!$J$3=Foglio2!$E$12,Doc_laureati_scuola_sec.!G58,IF(Foglio2!$J$3=Foglio2!$E$13,Direttivi_capi_ist.!G56,0)))))))))))</f>
        <v>0</v>
      </c>
      <c r="J58" s="248">
        <f>IF(Foglio2!$J$3=Foglio2!$E$3,Ausiliari_Coll.Scol.!H56,IF(Foglio2!$J$3=Foglio2!$E$4,Collab._Tecnici!H56,IF(Foglio2!$J$3=Foglio2!$E$5,Assistenti_Tecnici!H56,IF(Foglio2!$J$3=Foglio2!$E$6,Assistenti_Amm.vo!H56,IF(Foglio2!$J$3=Foglio2!$E$7,Resp_Coord_Amm.vo!H56,IF(Foglio2!$J$3=Foglio2!$E$8,Direttore_Amm.vo!H56,IF(Foglio2!$J$3=Foglio2!$E$9,Doc_mat_elem.re!H56,IF(Foglio2!$J$3=Foglio2!$E$10,Doc_dipl_scuola_sec.!H56,IF(Foglio2!$J$3=Foglio2!$E$11,Doc_scuola_media!H56,IF(Foglio2!$J$3=Foglio2!$E$12,Doc_laureati_scuola_sec.!H58,IF(Foglio2!$J$3=Foglio2!$E$13,Direttivi_capi_ist.!H56,0)))))))))))</f>
        <v>0</v>
      </c>
      <c r="K58" s="248">
        <f>IF(Foglio2!$J$3=Foglio2!$E$3,Ausiliari_Coll.Scol.!I56,IF(Foglio2!$J$3=Foglio2!$E$4,Collab._Tecnici!I56,IF(Foglio2!$J$3=Foglio2!$E$5,Assistenti_Tecnici!I56,IF(Foglio2!$J$3=Foglio2!$E$6,Assistenti_Amm.vo!I56,IF(Foglio2!$J$3=Foglio2!$E$7,Resp_Coord_Amm.vo!I56,IF(Foglio2!$J$3=Foglio2!$E$8,Direttore_Amm.vo!I56,IF(Foglio2!$J$3=Foglio2!$E$9,Doc_mat_elem.re!I56,IF(Foglio2!$J$3=Foglio2!$E$10,Doc_dipl_scuola_sec.!I56,IF(Foglio2!$J$3=Foglio2!$E$11,Doc_scuola_media!I56,IF(Foglio2!$J$3=Foglio2!$E$12,Doc_laureati_scuola_sec.!I58,IF(Foglio2!$J$3=Foglio2!$E$13,Direttivi_capi_ist.!I56,0)))))))))))</f>
        <v>0</v>
      </c>
      <c r="L58" s="248">
        <f>IF(Foglio2!$J$3=Foglio2!$E$3,Ausiliari_Coll.Scol.!J56,IF(Foglio2!$J$3=Foglio2!$E$4,Collab._Tecnici!J56,IF(Foglio2!$J$3=Foglio2!$E$5,Assistenti_Tecnici!J56,IF(Foglio2!$J$3=Foglio2!$E$6,Assistenti_Amm.vo!J56,IF(Foglio2!$J$3=Foglio2!$E$7,Resp_Coord_Amm.vo!J56,IF(Foglio2!$J$3=Foglio2!$E$8,Direttore_Amm.vo!J56,IF(Foglio2!$J$3=Foglio2!$E$9,Doc_mat_elem.re!J56,IF(Foglio2!$J$3=Foglio2!$E$10,Doc_dipl_scuola_sec.!J56,IF(Foglio2!$J$3=Foglio2!$E$11,Doc_scuola_media!J56,IF(Foglio2!$J$3=Foglio2!$E$12,Doc_laureati_scuola_sec.!J58,IF(Foglio2!$J$3=Foglio2!$E$13,Direttivi_capi_ist.!J56,0)))))))))))</f>
        <v>0</v>
      </c>
      <c r="M58" s="249">
        <f>IF(Foglio2!$J$3=Foglio2!$E$3,Ausiliari_Coll.Scol.!K56,IF(Foglio2!$J$3=Foglio2!$E$4,Collab._Tecnici!K56,IF(Foglio2!$J$3=Foglio2!$E$5,Assistenti_Tecnici!K56,IF(Foglio2!$J$3=Foglio2!$E$6,Assistenti_Amm.vo!K56,IF(Foglio2!$J$3=Foglio2!$E$7,Resp_Coord_Amm.vo!K56,IF(Foglio2!$J$3=Foglio2!$E$8,Direttore_Amm.vo!K56,IF(Foglio2!$J$3=Foglio2!$E$9,Doc_mat_elem.re!K56,IF(Foglio2!$J$3=Foglio2!$E$10,Doc_dipl_scuola_sec.!K56,IF(Foglio2!$J$3=Foglio2!$E$11,Doc_scuola_media!K56,IF(Foglio2!$J$3=Foglio2!$E$12,Doc_laureati_scuola_sec.!K58,IF(Foglio2!$J$3=Foglio2!$E$13,Direttivi_capi_ist.!K56,0)))))))))))</f>
        <v>0</v>
      </c>
      <c r="N58" s="250">
        <f>IF(Foglio2!$J$3=Foglio2!$E$3,Ausiliari_Coll.Scol.!L56,IF(Foglio2!$J$3=Foglio2!$E$4,Collab._Tecnici!L56,IF(Foglio2!$J$3=Foglio2!$E$5,Assistenti_Tecnici!L56,IF(Foglio2!$J$3=Foglio2!$E$6,Assistenti_Amm.vo!L56,IF(Foglio2!$J$3=Foglio2!$E$7,Resp_Coord_Amm.vo!L56,IF(Foglio2!$J$3=Foglio2!$E$8,Direttore_Amm.vo!L56,IF(Foglio2!$J$3=Foglio2!$E$9,Doc_mat_elem.re!L56,IF(Foglio2!$J$3=Foglio2!$E$10,Doc_dipl_scuola_sec.!L56,IF(Foglio2!$J$3=Foglio2!$E$11,Doc_scuola_media!L56,IF(Foglio2!$J$3=Foglio2!$E$12,Doc_laureati_scuola_sec.!L58,IF(Foglio2!$J$3=Foglio2!$E$13,Direttivi_capi_ist.!L56,0)))))))))))</f>
        <v>0</v>
      </c>
      <c r="O58" s="251">
        <f>IF(Foglio2!$J$3=Foglio2!$E$3,Ausiliari_Coll.Scol.!M56,IF(Foglio2!$J$3=Foglio2!$E$4,Collab._Tecnici!M56,IF(Foglio2!$J$3=Foglio2!$E$5,Assistenti_Tecnici!M56,IF(Foglio2!$J$3=Foglio2!$E$6,Assistenti_Amm.vo!M56,IF(Foglio2!$J$3=Foglio2!$E$7,Resp_Coord_Amm.vo!M56,IF(Foglio2!$J$3=Foglio2!$E$8,Direttore_Amm.vo!M56,IF(Foglio2!$J$3=Foglio2!$E$9,Doc_mat_elem.re!M56,IF(Foglio2!$J$3=Foglio2!$E$10,Doc_dipl_scuola_sec.!M56,IF(Foglio2!$J$3=Foglio2!$E$11,Doc_scuola_media!M56,IF(Foglio2!$J$3=Foglio2!$E$12,Doc_laureati_scuola_sec.!M58,IF(Foglio2!$J$3=Foglio2!$E$13,Direttivi_capi_ist.!M56,0)))))))))))</f>
        <v>0</v>
      </c>
      <c r="P58" s="252">
        <f>IF(Foglio2!$J$3=Foglio2!$E$3,Ausiliari_Coll.Scol.!N56,IF(Foglio2!$J$3=Foglio2!$E$4,Collab._Tecnici!N56,IF(Foglio2!$J$3=Foglio2!$E$5,Assistenti_Tecnici!N56,IF(Foglio2!$J$3=Foglio2!$E$6,Assistenti_Amm.vo!N56,IF(Foglio2!$J$3=Foglio2!$E$7,Resp_Coord_Amm.vo!N56,IF(Foglio2!$J$3=Foglio2!$E$8,Direttore_Amm.vo!N56,IF(Foglio2!$J$3=Foglio2!$E$9,Doc_mat_elem.re!N56,IF(Foglio2!$J$3=Foglio2!$E$10,Doc_dipl_scuola_sec.!N56,IF(Foglio2!$J$3=Foglio2!$E$11,Doc_scuola_media!N56,IF(Foglio2!$J$3=Foglio2!$E$12,Doc_laureati_scuola_sec.!N58,IF(Foglio2!$J$3=Foglio2!$E$13,Direttivi_capi_ist.!N56,0)))))))))))</f>
        <v>0</v>
      </c>
      <c r="Q58" s="252">
        <f>IF(Foglio2!$J$3=Foglio2!$E$3,Ausiliari_Coll.Scol.!O56,IF(Foglio2!$J$3=Foglio2!$E$4,Collab._Tecnici!O56,IF(Foglio2!$J$3=Foglio2!$E$5,Assistenti_Tecnici!O56,IF(Foglio2!$J$3=Foglio2!$E$6,Assistenti_Amm.vo!O56,IF(Foglio2!$J$3=Foglio2!$E$7,Resp_Coord_Amm.vo!O56,IF(Foglio2!$J$3=Foglio2!$E$8,Direttore_Amm.vo!O56,IF(Foglio2!$J$3=Foglio2!$E$9,Doc_mat_elem.re!O56,IF(Foglio2!$J$3=Foglio2!$E$10,Doc_dipl_scuola_sec.!O56,IF(Foglio2!$J$3=Foglio2!$E$11,Doc_scuola_media!O56,IF(Foglio2!$J$3=Foglio2!$E$12,Doc_laureati_scuola_sec.!O58,IF(Foglio2!$J$3=Foglio2!$E$13,Direttivi_capi_ist.!O56,0)))))))))))</f>
        <v>0</v>
      </c>
      <c r="R58" s="252">
        <f>IF(Foglio2!$J$3=Foglio2!$E$3,Ausiliari_Coll.Scol.!P56,IF(Foglio2!$J$3=Foglio2!$E$4,Collab._Tecnici!P56,IF(Foglio2!$J$3=Foglio2!$E$5,Assistenti_Tecnici!P56,IF(Foglio2!$J$3=Foglio2!$E$6,Assistenti_Amm.vo!P56,IF(Foglio2!$J$3=Foglio2!$E$7,Resp_Coord_Amm.vo!P56,IF(Foglio2!$J$3=Foglio2!$E$8,Direttore_Amm.vo!P56,IF(Foglio2!$J$3=Foglio2!$E$9,Doc_mat_elem.re!P56,IF(Foglio2!$J$3=Foglio2!$E$10,Doc_dipl_scuola_sec.!P56,IF(Foglio2!$J$3=Foglio2!$E$11,Doc_scuola_media!P56,IF(Foglio2!$J$3=Foglio2!$E$12,Doc_laureati_scuola_sec.!P58,IF(Foglio2!$J$3=Foglio2!$E$13,Direttivi_capi_ist.!P56,0)))))))))))</f>
        <v>0</v>
      </c>
      <c r="S58" s="252">
        <f>IF(Foglio2!$J$3=Foglio2!$E$3,Ausiliari_Coll.Scol.!Q56,IF(Foglio2!$J$3=Foglio2!$E$4,Collab._Tecnici!Q56,IF(Foglio2!$J$3=Foglio2!$E$5,Assistenti_Tecnici!Q56,IF(Foglio2!$J$3=Foglio2!$E$6,Assistenti_Amm.vo!Q56,IF(Foglio2!$J$3=Foglio2!$E$7,Resp_Coord_Amm.vo!Q56,IF(Foglio2!$J$3=Foglio2!$E$8,Direttore_Amm.vo!Q56,IF(Foglio2!$J$3=Foglio2!$E$9,Doc_mat_elem.re!Q56,IF(Foglio2!$J$3=Foglio2!$E$10,Doc_dipl_scuola_sec.!Q56,IF(Foglio2!$J$3=Foglio2!$E$11,Doc_scuola_media!Q56,IF(Foglio2!$J$3=Foglio2!$E$12,Doc_laureati_scuola_sec.!Q58,IF(Foglio2!$J$3=Foglio2!$E$13,Direttivi_capi_ist.!Q56,0)))))))))))</f>
        <v>0</v>
      </c>
      <c r="T58" s="252">
        <f>IF(Foglio2!$J$3=Foglio2!$E$3,Ausiliari_Coll.Scol.!R56,IF(Foglio2!$J$3=Foglio2!$E$4,Collab._Tecnici!R56,IF(Foglio2!$J$3=Foglio2!$E$5,Assistenti_Tecnici!R56,IF(Foglio2!$J$3=Foglio2!$E$6,Assistenti_Amm.vo!R56,IF(Foglio2!$J$3=Foglio2!$E$7,Resp_Coord_Amm.vo!R56,IF(Foglio2!$J$3=Foglio2!$E$8,Direttore_Amm.vo!R56,IF(Foglio2!$J$3=Foglio2!$E$9,Doc_mat_elem.re!R56,IF(Foglio2!$J$3=Foglio2!$E$10,Doc_dipl_scuola_sec.!R56,IF(Foglio2!$J$3=Foglio2!$E$11,Doc_scuola_media!R56,IF(Foglio2!$J$3=Foglio2!$E$12,Doc_laureati_scuola_sec.!R58,IF(Foglio2!$J$3=Foglio2!$E$13,Direttivi_capi_ist.!R56,0)))))))))))</f>
        <v>0</v>
      </c>
      <c r="U58" s="252">
        <f t="shared" ref="U58" si="436">(P58)/12*0.8</f>
        <v>0</v>
      </c>
      <c r="V58" s="252">
        <f t="shared" ref="V58" si="437">(P58+R58)/12*0.8</f>
        <v>0</v>
      </c>
      <c r="W58" s="253" t="str">
        <f t="shared" ref="W58" si="438">"Fascia Da "&amp;F58&amp;" a "&amp;F59&amp;" Decorrenza "&amp;DAY(C58)&amp;"/"&amp;MONTH(C58)&amp;"/"&amp;YEAR(C58)</f>
        <v>Fascia Da 0 a 0 Decorrenza 0/1/1900</v>
      </c>
    </row>
    <row r="59" spans="1:23" s="47" customFormat="1" ht="8.25" customHeight="1" x14ac:dyDescent="0.2">
      <c r="A59" s="104"/>
      <c r="B59" s="245">
        <f t="shared" si="381"/>
        <v>33187</v>
      </c>
      <c r="C59" s="501"/>
      <c r="D59" s="501"/>
      <c r="E59" s="48" t="s">
        <v>4</v>
      </c>
      <c r="F59" s="49">
        <f>IF(Foglio2!$J$3=Foglio2!$E$3,Ausiliari_Coll.Scol.!D57,IF(Foglio2!$J$3=Foglio2!$E$4,Collab._Tecnici!D57,IF(Foglio2!$J$3=Foglio2!$E$5,Assistenti_Tecnici!D57,IF(Foglio2!$J$3=Foglio2!$E$6,Assistenti_Amm.vo!D57,IF(Foglio2!$J$3=Foglio2!$E$7,Resp_Coord_Amm.vo!D57,IF(Foglio2!$J$3=Foglio2!$E$8,Direttore_Amm.vo!D57,IF(Foglio2!$J$3=Foglio2!$E$9,Doc_mat_elem.re!D57,IF(Foglio2!$J$3=Foglio2!$E$10,Doc_dipl_scuola_sec.!D57,IF(Foglio2!$J$3=Foglio2!$E$11,Doc_scuola_media!D57,IF(Foglio2!$J$3=Foglio2!$E$12,Doc_laureati_scuola_sec.!D59,IF(Foglio2!$J$3=Foglio2!$E$13,Direttivi_capi_ist.!D57,0)))))))))))</f>
        <v>0</v>
      </c>
      <c r="G59" s="267">
        <f t="shared" ref="G59" si="439">G58*1936.27</f>
        <v>0</v>
      </c>
      <c r="H59" s="267">
        <f t="shared" ref="H59" si="440">H58*1936.27</f>
        <v>0</v>
      </c>
      <c r="I59" s="267">
        <f t="shared" ref="I59" si="441">I58*1936.27</f>
        <v>0</v>
      </c>
      <c r="J59" s="267">
        <f t="shared" ref="J59" si="442">J58*1936.27</f>
        <v>0</v>
      </c>
      <c r="K59" s="267">
        <f t="shared" ref="K59" si="443">K58*1936.27</f>
        <v>0</v>
      </c>
      <c r="L59" s="266">
        <f t="shared" ref="L59" si="444">L58*1936.27</f>
        <v>0</v>
      </c>
      <c r="M59" s="267">
        <f t="shared" ref="M59" si="445">M58*1936.27</f>
        <v>0</v>
      </c>
      <c r="N59" s="182">
        <f t="shared" ref="N59" si="446">N58*1936.27</f>
        <v>0</v>
      </c>
      <c r="O59" s="183">
        <f t="shared" ref="O59" si="447">O58*1936.27</f>
        <v>0</v>
      </c>
      <c r="P59" s="184">
        <f t="shared" ref="P59" si="448">P58*1936.27</f>
        <v>0</v>
      </c>
      <c r="Q59" s="184">
        <f t="shared" ref="Q59" si="449">Q58*1936.27</f>
        <v>0</v>
      </c>
      <c r="R59" s="184">
        <f t="shared" ref="R59" si="450">R58*1936.27</f>
        <v>0</v>
      </c>
      <c r="S59" s="184">
        <f t="shared" ref="S59" si="451">S58*1936.27</f>
        <v>0</v>
      </c>
      <c r="T59" s="184">
        <f t="shared" ref="T59" si="452">T58*1936.27</f>
        <v>0</v>
      </c>
      <c r="U59" s="184">
        <f t="shared" ref="U59:V59" si="453">U58*1936.27</f>
        <v>0</v>
      </c>
      <c r="V59" s="184">
        <f t="shared" si="453"/>
        <v>0</v>
      </c>
      <c r="W59" s="104"/>
    </row>
    <row r="60" spans="1:23" s="47" customFormat="1" ht="12.75" customHeight="1" x14ac:dyDescent="0.2">
      <c r="A60" s="104">
        <f>IF(Foglio2!$J$7=1,TRUNC(Base!V60,0),TRUNC(Base!U60,0))</f>
        <v>0</v>
      </c>
      <c r="B60" s="245">
        <f t="shared" si="381"/>
        <v>33188</v>
      </c>
      <c r="C60" s="501"/>
      <c r="D60" s="501"/>
      <c r="E60" s="53" t="s">
        <v>3</v>
      </c>
      <c r="F60" s="54">
        <f>IF(Foglio2!$J$3=Foglio2!$E$3,Ausiliari_Coll.Scol.!D58,IF(Foglio2!$J$3=Foglio2!$E$4,Collab._Tecnici!D58,IF(Foglio2!$J$3=Foglio2!$E$5,Assistenti_Tecnici!D58,IF(Foglio2!$J$3=Foglio2!$E$6,Assistenti_Amm.vo!D58,IF(Foglio2!$J$3=Foglio2!$E$7,Resp_Coord_Amm.vo!D58,IF(Foglio2!$J$3=Foglio2!$E$8,Direttore_Amm.vo!D58,IF(Foglio2!$J$3=Foglio2!$E$9,Doc_mat_elem.re!D58,IF(Foglio2!$J$3=Foglio2!$E$10,Doc_dipl_scuola_sec.!D58,IF(Foglio2!$J$3=Foglio2!$E$11,Doc_scuola_media!D58,IF(Foglio2!$J$3=Foglio2!$E$12,Doc_laureati_scuola_sec.!D60,IF(Foglio2!$J$3=Foglio2!$E$13,Direttivi_capi_ist.!D58,0)))))))))))</f>
        <v>0</v>
      </c>
      <c r="G60" s="248">
        <f>IF(Foglio2!$J$3=Foglio2!$E$3,Ausiliari_Coll.Scol.!E58,IF(Foglio2!$J$3=Foglio2!$E$4,Collab._Tecnici!E58,IF(Foglio2!$J$3=Foglio2!$E$5,Assistenti_Tecnici!E58,IF(Foglio2!$J$3=Foglio2!$E$6,Assistenti_Amm.vo!E58,IF(Foglio2!$J$3=Foglio2!$E$7,Resp_Coord_Amm.vo!E58,IF(Foglio2!$J$3=Foglio2!$E$8,Direttore_Amm.vo!E58,IF(Foglio2!$J$3=Foglio2!$E$9,Doc_mat_elem.re!E58,IF(Foglio2!$J$3=Foglio2!$E$10,Doc_dipl_scuola_sec.!E58,IF(Foglio2!$J$3=Foglio2!$E$11,Doc_scuola_media!E58,IF(Foglio2!$J$3=Foglio2!$E$12,Doc_laureati_scuola_sec.!E60,IF(Foglio2!$J$3=Foglio2!$E$13,Direttivi_capi_ist.!E58,0)))))))))))</f>
        <v>0</v>
      </c>
      <c r="H60" s="248">
        <f>IF(Foglio2!$J$3=Foglio2!$E$3,Ausiliari_Coll.Scol.!F58,IF(Foglio2!$J$3=Foglio2!$E$4,Collab._Tecnici!F58,IF(Foglio2!$J$3=Foglio2!$E$5,Assistenti_Tecnici!F58,IF(Foglio2!$J$3=Foglio2!$E$6,Assistenti_Amm.vo!F58,IF(Foglio2!$J$3=Foglio2!$E$7,Resp_Coord_Amm.vo!F58,IF(Foglio2!$J$3=Foglio2!$E$8,Direttore_Amm.vo!F58,IF(Foglio2!$J$3=Foglio2!$E$9,Doc_mat_elem.re!F58,IF(Foglio2!$J$3=Foglio2!$E$10,Doc_dipl_scuola_sec.!F58,IF(Foglio2!$J$3=Foglio2!$E$11,Doc_scuola_media!F58,IF(Foglio2!$J$3=Foglio2!$E$12,Doc_laureati_scuola_sec.!F60,IF(Foglio2!$J$3=Foglio2!$E$13,Direttivi_capi_ist.!F58,0)))))))))))</f>
        <v>0</v>
      </c>
      <c r="I60" s="248">
        <f>IF(Foglio2!$J$3=Foglio2!$E$3,Ausiliari_Coll.Scol.!G58,IF(Foglio2!$J$3=Foglio2!$E$4,Collab._Tecnici!G58,IF(Foglio2!$J$3=Foglio2!$E$5,Assistenti_Tecnici!G58,IF(Foglio2!$J$3=Foglio2!$E$6,Assistenti_Amm.vo!G58,IF(Foglio2!$J$3=Foglio2!$E$7,Resp_Coord_Amm.vo!G58,IF(Foglio2!$J$3=Foglio2!$E$8,Direttore_Amm.vo!G58,IF(Foglio2!$J$3=Foglio2!$E$9,Doc_mat_elem.re!G58,IF(Foglio2!$J$3=Foglio2!$E$10,Doc_dipl_scuola_sec.!G58,IF(Foglio2!$J$3=Foglio2!$E$11,Doc_scuola_media!G58,IF(Foglio2!$J$3=Foglio2!$E$12,Doc_laureati_scuola_sec.!G60,IF(Foglio2!$J$3=Foglio2!$E$13,Direttivi_capi_ist.!G58,0)))))))))))</f>
        <v>0</v>
      </c>
      <c r="J60" s="248">
        <f>IF(Foglio2!$J$3=Foglio2!$E$3,Ausiliari_Coll.Scol.!H58,IF(Foglio2!$J$3=Foglio2!$E$4,Collab._Tecnici!H58,IF(Foglio2!$J$3=Foglio2!$E$5,Assistenti_Tecnici!H58,IF(Foglio2!$J$3=Foglio2!$E$6,Assistenti_Amm.vo!H58,IF(Foglio2!$J$3=Foglio2!$E$7,Resp_Coord_Amm.vo!H58,IF(Foglio2!$J$3=Foglio2!$E$8,Direttore_Amm.vo!H58,IF(Foglio2!$J$3=Foglio2!$E$9,Doc_mat_elem.re!H58,IF(Foglio2!$J$3=Foglio2!$E$10,Doc_dipl_scuola_sec.!H58,IF(Foglio2!$J$3=Foglio2!$E$11,Doc_scuola_media!H58,IF(Foglio2!$J$3=Foglio2!$E$12,Doc_laureati_scuola_sec.!H60,IF(Foglio2!$J$3=Foglio2!$E$13,Direttivi_capi_ist.!H58,0)))))))))))</f>
        <v>0</v>
      </c>
      <c r="K60" s="248">
        <f>IF(Foglio2!$J$3=Foglio2!$E$3,Ausiliari_Coll.Scol.!I58,IF(Foglio2!$J$3=Foglio2!$E$4,Collab._Tecnici!I58,IF(Foglio2!$J$3=Foglio2!$E$5,Assistenti_Tecnici!I58,IF(Foglio2!$J$3=Foglio2!$E$6,Assistenti_Amm.vo!I58,IF(Foglio2!$J$3=Foglio2!$E$7,Resp_Coord_Amm.vo!I58,IF(Foglio2!$J$3=Foglio2!$E$8,Direttore_Amm.vo!I58,IF(Foglio2!$J$3=Foglio2!$E$9,Doc_mat_elem.re!I58,IF(Foglio2!$J$3=Foglio2!$E$10,Doc_dipl_scuola_sec.!I58,IF(Foglio2!$J$3=Foglio2!$E$11,Doc_scuola_media!I58,IF(Foglio2!$J$3=Foglio2!$E$12,Doc_laureati_scuola_sec.!I60,IF(Foglio2!$J$3=Foglio2!$E$13,Direttivi_capi_ist.!I58,0)))))))))))</f>
        <v>0</v>
      </c>
      <c r="L60" s="248">
        <f>IF(Foglio2!$J$3=Foglio2!$E$3,Ausiliari_Coll.Scol.!J58,IF(Foglio2!$J$3=Foglio2!$E$4,Collab._Tecnici!J58,IF(Foglio2!$J$3=Foglio2!$E$5,Assistenti_Tecnici!J58,IF(Foglio2!$J$3=Foglio2!$E$6,Assistenti_Amm.vo!J58,IF(Foglio2!$J$3=Foglio2!$E$7,Resp_Coord_Amm.vo!J58,IF(Foglio2!$J$3=Foglio2!$E$8,Direttore_Amm.vo!J58,IF(Foglio2!$J$3=Foglio2!$E$9,Doc_mat_elem.re!J58,IF(Foglio2!$J$3=Foglio2!$E$10,Doc_dipl_scuola_sec.!J58,IF(Foglio2!$J$3=Foglio2!$E$11,Doc_scuola_media!J58,IF(Foglio2!$J$3=Foglio2!$E$12,Doc_laureati_scuola_sec.!J60,IF(Foglio2!$J$3=Foglio2!$E$13,Direttivi_capi_ist.!J58,0)))))))))))</f>
        <v>0</v>
      </c>
      <c r="M60" s="249">
        <f>IF(Foglio2!$J$3=Foglio2!$E$3,Ausiliari_Coll.Scol.!K58,IF(Foglio2!$J$3=Foglio2!$E$4,Collab._Tecnici!K58,IF(Foglio2!$J$3=Foglio2!$E$5,Assistenti_Tecnici!K58,IF(Foglio2!$J$3=Foglio2!$E$6,Assistenti_Amm.vo!K58,IF(Foglio2!$J$3=Foglio2!$E$7,Resp_Coord_Amm.vo!K58,IF(Foglio2!$J$3=Foglio2!$E$8,Direttore_Amm.vo!K58,IF(Foglio2!$J$3=Foglio2!$E$9,Doc_mat_elem.re!K58,IF(Foglio2!$J$3=Foglio2!$E$10,Doc_dipl_scuola_sec.!K58,IF(Foglio2!$J$3=Foglio2!$E$11,Doc_scuola_media!K58,IF(Foglio2!$J$3=Foglio2!$E$12,Doc_laureati_scuola_sec.!K60,IF(Foglio2!$J$3=Foglio2!$E$13,Direttivi_capi_ist.!K58,0)))))))))))</f>
        <v>0</v>
      </c>
      <c r="N60" s="250">
        <f>IF(Foglio2!$J$3=Foglio2!$E$3,Ausiliari_Coll.Scol.!L58,IF(Foglio2!$J$3=Foglio2!$E$4,Collab._Tecnici!L58,IF(Foglio2!$J$3=Foglio2!$E$5,Assistenti_Tecnici!L58,IF(Foglio2!$J$3=Foglio2!$E$6,Assistenti_Amm.vo!L58,IF(Foglio2!$J$3=Foglio2!$E$7,Resp_Coord_Amm.vo!L58,IF(Foglio2!$J$3=Foglio2!$E$8,Direttore_Amm.vo!L58,IF(Foglio2!$J$3=Foglio2!$E$9,Doc_mat_elem.re!L58,IF(Foglio2!$J$3=Foglio2!$E$10,Doc_dipl_scuola_sec.!L58,IF(Foglio2!$J$3=Foglio2!$E$11,Doc_scuola_media!L58,IF(Foglio2!$J$3=Foglio2!$E$12,Doc_laureati_scuola_sec.!L60,IF(Foglio2!$J$3=Foglio2!$E$13,Direttivi_capi_ist.!L58,0)))))))))))</f>
        <v>0</v>
      </c>
      <c r="O60" s="251">
        <f>IF(Foglio2!$J$3=Foglio2!$E$3,Ausiliari_Coll.Scol.!M58,IF(Foglio2!$J$3=Foglio2!$E$4,Collab._Tecnici!M58,IF(Foglio2!$J$3=Foglio2!$E$5,Assistenti_Tecnici!M58,IF(Foglio2!$J$3=Foglio2!$E$6,Assistenti_Amm.vo!M58,IF(Foglio2!$J$3=Foglio2!$E$7,Resp_Coord_Amm.vo!M58,IF(Foglio2!$J$3=Foglio2!$E$8,Direttore_Amm.vo!M58,IF(Foglio2!$J$3=Foglio2!$E$9,Doc_mat_elem.re!M58,IF(Foglio2!$J$3=Foglio2!$E$10,Doc_dipl_scuola_sec.!M58,IF(Foglio2!$J$3=Foglio2!$E$11,Doc_scuola_media!M58,IF(Foglio2!$J$3=Foglio2!$E$12,Doc_laureati_scuola_sec.!M60,IF(Foglio2!$J$3=Foglio2!$E$13,Direttivi_capi_ist.!M58,0)))))))))))</f>
        <v>0</v>
      </c>
      <c r="P60" s="252">
        <f>IF(Foglio2!$J$3=Foglio2!$E$3,Ausiliari_Coll.Scol.!N58,IF(Foglio2!$J$3=Foglio2!$E$4,Collab._Tecnici!N58,IF(Foglio2!$J$3=Foglio2!$E$5,Assistenti_Tecnici!N58,IF(Foglio2!$J$3=Foglio2!$E$6,Assistenti_Amm.vo!N58,IF(Foglio2!$J$3=Foglio2!$E$7,Resp_Coord_Amm.vo!N58,IF(Foglio2!$J$3=Foglio2!$E$8,Direttore_Amm.vo!N58,IF(Foglio2!$J$3=Foglio2!$E$9,Doc_mat_elem.re!N58,IF(Foglio2!$J$3=Foglio2!$E$10,Doc_dipl_scuola_sec.!N58,IF(Foglio2!$J$3=Foglio2!$E$11,Doc_scuola_media!N58,IF(Foglio2!$J$3=Foglio2!$E$12,Doc_laureati_scuola_sec.!N60,IF(Foglio2!$J$3=Foglio2!$E$13,Direttivi_capi_ist.!N58,0)))))))))))</f>
        <v>0</v>
      </c>
      <c r="Q60" s="252">
        <f>IF(Foglio2!$J$3=Foglio2!$E$3,Ausiliari_Coll.Scol.!O58,IF(Foglio2!$J$3=Foglio2!$E$4,Collab._Tecnici!O58,IF(Foglio2!$J$3=Foglio2!$E$5,Assistenti_Tecnici!O58,IF(Foglio2!$J$3=Foglio2!$E$6,Assistenti_Amm.vo!O58,IF(Foglio2!$J$3=Foglio2!$E$7,Resp_Coord_Amm.vo!O58,IF(Foglio2!$J$3=Foglio2!$E$8,Direttore_Amm.vo!O58,IF(Foglio2!$J$3=Foglio2!$E$9,Doc_mat_elem.re!O58,IF(Foglio2!$J$3=Foglio2!$E$10,Doc_dipl_scuola_sec.!O58,IF(Foglio2!$J$3=Foglio2!$E$11,Doc_scuola_media!O58,IF(Foglio2!$J$3=Foglio2!$E$12,Doc_laureati_scuola_sec.!O60,IF(Foglio2!$J$3=Foglio2!$E$13,Direttivi_capi_ist.!O58,0)))))))))))</f>
        <v>0</v>
      </c>
      <c r="R60" s="252">
        <f>IF(Foglio2!$J$3=Foglio2!$E$3,Ausiliari_Coll.Scol.!P58,IF(Foglio2!$J$3=Foglio2!$E$4,Collab._Tecnici!P58,IF(Foglio2!$J$3=Foglio2!$E$5,Assistenti_Tecnici!P58,IF(Foglio2!$J$3=Foglio2!$E$6,Assistenti_Amm.vo!P58,IF(Foglio2!$J$3=Foglio2!$E$7,Resp_Coord_Amm.vo!P58,IF(Foglio2!$J$3=Foglio2!$E$8,Direttore_Amm.vo!P58,IF(Foglio2!$J$3=Foglio2!$E$9,Doc_mat_elem.re!P58,IF(Foglio2!$J$3=Foglio2!$E$10,Doc_dipl_scuola_sec.!P58,IF(Foglio2!$J$3=Foglio2!$E$11,Doc_scuola_media!P58,IF(Foglio2!$J$3=Foglio2!$E$12,Doc_laureati_scuola_sec.!P60,IF(Foglio2!$J$3=Foglio2!$E$13,Direttivi_capi_ist.!P58,0)))))))))))</f>
        <v>0</v>
      </c>
      <c r="S60" s="252">
        <f>IF(Foglio2!$J$3=Foglio2!$E$3,Ausiliari_Coll.Scol.!Q58,IF(Foglio2!$J$3=Foglio2!$E$4,Collab._Tecnici!Q58,IF(Foglio2!$J$3=Foglio2!$E$5,Assistenti_Tecnici!Q58,IF(Foglio2!$J$3=Foglio2!$E$6,Assistenti_Amm.vo!Q58,IF(Foglio2!$J$3=Foglio2!$E$7,Resp_Coord_Amm.vo!Q58,IF(Foglio2!$J$3=Foglio2!$E$8,Direttore_Amm.vo!Q58,IF(Foglio2!$J$3=Foglio2!$E$9,Doc_mat_elem.re!Q58,IF(Foglio2!$J$3=Foglio2!$E$10,Doc_dipl_scuola_sec.!Q58,IF(Foglio2!$J$3=Foglio2!$E$11,Doc_scuola_media!Q58,IF(Foglio2!$J$3=Foglio2!$E$12,Doc_laureati_scuola_sec.!Q60,IF(Foglio2!$J$3=Foglio2!$E$13,Direttivi_capi_ist.!Q58,0)))))))))))</f>
        <v>0</v>
      </c>
      <c r="T60" s="252">
        <f>IF(Foglio2!$J$3=Foglio2!$E$3,Ausiliari_Coll.Scol.!R58,IF(Foglio2!$J$3=Foglio2!$E$4,Collab._Tecnici!R58,IF(Foglio2!$J$3=Foglio2!$E$5,Assistenti_Tecnici!R58,IF(Foglio2!$J$3=Foglio2!$E$6,Assistenti_Amm.vo!R58,IF(Foglio2!$J$3=Foglio2!$E$7,Resp_Coord_Amm.vo!R58,IF(Foglio2!$J$3=Foglio2!$E$8,Direttore_Amm.vo!R58,IF(Foglio2!$J$3=Foglio2!$E$9,Doc_mat_elem.re!R58,IF(Foglio2!$J$3=Foglio2!$E$10,Doc_dipl_scuola_sec.!R58,IF(Foglio2!$J$3=Foglio2!$E$11,Doc_scuola_media!R58,IF(Foglio2!$J$3=Foglio2!$E$12,Doc_laureati_scuola_sec.!R60,IF(Foglio2!$J$3=Foglio2!$E$13,Direttivi_capi_ist.!R58,0)))))))))))</f>
        <v>0</v>
      </c>
      <c r="U60" s="252">
        <f t="shared" ref="U60" si="454">(P60)/12*0.8</f>
        <v>0</v>
      </c>
      <c r="V60" s="252">
        <f t="shared" ref="V60" si="455">(P60+R60)/12*0.8</f>
        <v>0</v>
      </c>
      <c r="W60" s="253" t="str">
        <f t="shared" ref="W60" si="456">"Fascia Da "&amp;F60&amp;" a "&amp;F61&amp;" Decorrenza "&amp;DAY(C60)&amp;"/"&amp;MONTH(C60)&amp;"/"&amp;YEAR(C60)</f>
        <v>Fascia Da 0 a 0 Decorrenza 0/1/1900</v>
      </c>
    </row>
    <row r="61" spans="1:23" s="47" customFormat="1" ht="8.25" customHeight="1" x14ac:dyDescent="0.2">
      <c r="A61" s="104"/>
      <c r="B61" s="245">
        <f t="shared" si="381"/>
        <v>33189</v>
      </c>
      <c r="C61" s="501"/>
      <c r="D61" s="501"/>
      <c r="E61" s="48" t="s">
        <v>4</v>
      </c>
      <c r="F61" s="49">
        <f>IF(Foglio2!$J$3=Foglio2!$E$3,Ausiliari_Coll.Scol.!D59,IF(Foglio2!$J$3=Foglio2!$E$4,Collab._Tecnici!D59,IF(Foglio2!$J$3=Foglio2!$E$5,Assistenti_Tecnici!D59,IF(Foglio2!$J$3=Foglio2!$E$6,Assistenti_Amm.vo!D59,IF(Foglio2!$J$3=Foglio2!$E$7,Resp_Coord_Amm.vo!D59,IF(Foglio2!$J$3=Foglio2!$E$8,Direttore_Amm.vo!D59,IF(Foglio2!$J$3=Foglio2!$E$9,Doc_mat_elem.re!D59,IF(Foglio2!$J$3=Foglio2!$E$10,Doc_dipl_scuola_sec.!D59,IF(Foglio2!$J$3=Foglio2!$E$11,Doc_scuola_media!D59,IF(Foglio2!$J$3=Foglio2!$E$12,Doc_laureati_scuola_sec.!D61,IF(Foglio2!$J$3=Foglio2!$E$13,Direttivi_capi_ist.!D59,0)))))))))))</f>
        <v>0</v>
      </c>
      <c r="G61" s="267">
        <f t="shared" ref="G61" si="457">G60*1936.27</f>
        <v>0</v>
      </c>
      <c r="H61" s="267">
        <f t="shared" ref="H61" si="458">H60*1936.27</f>
        <v>0</v>
      </c>
      <c r="I61" s="267">
        <f t="shared" ref="I61" si="459">I60*1936.27</f>
        <v>0</v>
      </c>
      <c r="J61" s="267">
        <f t="shared" ref="J61" si="460">J60*1936.27</f>
        <v>0</v>
      </c>
      <c r="K61" s="267">
        <f t="shared" ref="K61" si="461">K60*1936.27</f>
        <v>0</v>
      </c>
      <c r="L61" s="266">
        <f t="shared" ref="L61" si="462">L60*1936.27</f>
        <v>0</v>
      </c>
      <c r="M61" s="267">
        <f t="shared" ref="M61" si="463">M60*1936.27</f>
        <v>0</v>
      </c>
      <c r="N61" s="182">
        <f t="shared" ref="N61" si="464">N60*1936.27</f>
        <v>0</v>
      </c>
      <c r="O61" s="183">
        <f t="shared" ref="O61" si="465">O60*1936.27</f>
        <v>0</v>
      </c>
      <c r="P61" s="184">
        <f t="shared" ref="P61" si="466">P60*1936.27</f>
        <v>0</v>
      </c>
      <c r="Q61" s="184">
        <f t="shared" ref="Q61" si="467">Q60*1936.27</f>
        <v>0</v>
      </c>
      <c r="R61" s="184">
        <f t="shared" ref="R61" si="468">R60*1936.27</f>
        <v>0</v>
      </c>
      <c r="S61" s="184">
        <f t="shared" ref="S61" si="469">S60*1936.27</f>
        <v>0</v>
      </c>
      <c r="T61" s="184">
        <f t="shared" ref="T61" si="470">T60*1936.27</f>
        <v>0</v>
      </c>
      <c r="U61" s="184">
        <f t="shared" ref="U61:V61" si="471">U60*1936.27</f>
        <v>0</v>
      </c>
      <c r="V61" s="184">
        <f t="shared" si="471"/>
        <v>0</v>
      </c>
      <c r="W61" s="104"/>
    </row>
    <row r="62" spans="1:23" s="47" customFormat="1" ht="12.75" customHeight="1" x14ac:dyDescent="0.2">
      <c r="A62" s="104">
        <f>IF(Foglio2!$J$7=1,TRUNC(Base!V62,0),TRUNC(Base!U62,0))</f>
        <v>0</v>
      </c>
      <c r="B62" s="245">
        <f t="shared" si="381"/>
        <v>33190</v>
      </c>
      <c r="C62" s="501"/>
      <c r="D62" s="501"/>
      <c r="E62" s="53" t="s">
        <v>3</v>
      </c>
      <c r="F62" s="54">
        <f>IF(Foglio2!$J$3=Foglio2!$E$3,Ausiliari_Coll.Scol.!D60,IF(Foglio2!$J$3=Foglio2!$E$4,Collab._Tecnici!D60,IF(Foglio2!$J$3=Foglio2!$E$5,Assistenti_Tecnici!D60,IF(Foglio2!$J$3=Foglio2!$E$6,Assistenti_Amm.vo!D60,IF(Foglio2!$J$3=Foglio2!$E$7,Resp_Coord_Amm.vo!D60,IF(Foglio2!$J$3=Foglio2!$E$8,Direttore_Amm.vo!D60,IF(Foglio2!$J$3=Foglio2!$E$9,Doc_mat_elem.re!D60,IF(Foglio2!$J$3=Foglio2!$E$10,Doc_dipl_scuola_sec.!D60,IF(Foglio2!$J$3=Foglio2!$E$11,Doc_scuola_media!D60,IF(Foglio2!$J$3=Foglio2!$E$12,Doc_laureati_scuola_sec.!D62,IF(Foglio2!$J$3=Foglio2!$E$13,Direttivi_capi_ist.!D60,0)))))))))))</f>
        <v>0</v>
      </c>
      <c r="G62" s="248">
        <f>IF(Foglio2!$J$3=Foglio2!$E$3,Ausiliari_Coll.Scol.!E60,IF(Foglio2!$J$3=Foglio2!$E$4,Collab._Tecnici!E60,IF(Foglio2!$J$3=Foglio2!$E$5,Assistenti_Tecnici!E60,IF(Foglio2!$J$3=Foglio2!$E$6,Assistenti_Amm.vo!E60,IF(Foglio2!$J$3=Foglio2!$E$7,Resp_Coord_Amm.vo!E60,IF(Foglio2!$J$3=Foglio2!$E$8,Direttore_Amm.vo!E60,IF(Foglio2!$J$3=Foglio2!$E$9,Doc_mat_elem.re!E60,IF(Foglio2!$J$3=Foglio2!$E$10,Doc_dipl_scuola_sec.!E60,IF(Foglio2!$J$3=Foglio2!$E$11,Doc_scuola_media!E60,IF(Foglio2!$J$3=Foglio2!$E$12,Doc_laureati_scuola_sec.!E62,IF(Foglio2!$J$3=Foglio2!$E$13,Direttivi_capi_ist.!E60,0)))))))))))</f>
        <v>0</v>
      </c>
      <c r="H62" s="248">
        <f>IF(Foglio2!$J$3=Foglio2!$E$3,Ausiliari_Coll.Scol.!F60,IF(Foglio2!$J$3=Foglio2!$E$4,Collab._Tecnici!F60,IF(Foglio2!$J$3=Foglio2!$E$5,Assistenti_Tecnici!F60,IF(Foglio2!$J$3=Foglio2!$E$6,Assistenti_Amm.vo!F60,IF(Foglio2!$J$3=Foglio2!$E$7,Resp_Coord_Amm.vo!F60,IF(Foglio2!$J$3=Foglio2!$E$8,Direttore_Amm.vo!F60,IF(Foglio2!$J$3=Foglio2!$E$9,Doc_mat_elem.re!F60,IF(Foglio2!$J$3=Foglio2!$E$10,Doc_dipl_scuola_sec.!F60,IF(Foglio2!$J$3=Foglio2!$E$11,Doc_scuola_media!F60,IF(Foglio2!$J$3=Foglio2!$E$12,Doc_laureati_scuola_sec.!F62,IF(Foglio2!$J$3=Foglio2!$E$13,Direttivi_capi_ist.!F60,0)))))))))))</f>
        <v>0</v>
      </c>
      <c r="I62" s="248">
        <f>IF(Foglio2!$J$3=Foglio2!$E$3,Ausiliari_Coll.Scol.!G60,IF(Foglio2!$J$3=Foglio2!$E$4,Collab._Tecnici!G60,IF(Foglio2!$J$3=Foglio2!$E$5,Assistenti_Tecnici!G60,IF(Foglio2!$J$3=Foglio2!$E$6,Assistenti_Amm.vo!G60,IF(Foglio2!$J$3=Foglio2!$E$7,Resp_Coord_Amm.vo!G60,IF(Foglio2!$J$3=Foglio2!$E$8,Direttore_Amm.vo!G60,IF(Foglio2!$J$3=Foglio2!$E$9,Doc_mat_elem.re!G60,IF(Foglio2!$J$3=Foglio2!$E$10,Doc_dipl_scuola_sec.!G60,IF(Foglio2!$J$3=Foglio2!$E$11,Doc_scuola_media!G60,IF(Foglio2!$J$3=Foglio2!$E$12,Doc_laureati_scuola_sec.!G62,IF(Foglio2!$J$3=Foglio2!$E$13,Direttivi_capi_ist.!G60,0)))))))))))</f>
        <v>0</v>
      </c>
      <c r="J62" s="248">
        <f>IF(Foglio2!$J$3=Foglio2!$E$3,Ausiliari_Coll.Scol.!H60,IF(Foglio2!$J$3=Foglio2!$E$4,Collab._Tecnici!H60,IF(Foglio2!$J$3=Foglio2!$E$5,Assistenti_Tecnici!H60,IF(Foglio2!$J$3=Foglio2!$E$6,Assistenti_Amm.vo!H60,IF(Foglio2!$J$3=Foglio2!$E$7,Resp_Coord_Amm.vo!H60,IF(Foglio2!$J$3=Foglio2!$E$8,Direttore_Amm.vo!H60,IF(Foglio2!$J$3=Foglio2!$E$9,Doc_mat_elem.re!H60,IF(Foglio2!$J$3=Foglio2!$E$10,Doc_dipl_scuola_sec.!H60,IF(Foglio2!$J$3=Foglio2!$E$11,Doc_scuola_media!H60,IF(Foglio2!$J$3=Foglio2!$E$12,Doc_laureati_scuola_sec.!H62,IF(Foglio2!$J$3=Foglio2!$E$13,Direttivi_capi_ist.!H60,0)))))))))))</f>
        <v>0</v>
      </c>
      <c r="K62" s="248">
        <f>IF(Foglio2!$J$3=Foglio2!$E$3,Ausiliari_Coll.Scol.!I60,IF(Foglio2!$J$3=Foglio2!$E$4,Collab._Tecnici!I60,IF(Foglio2!$J$3=Foglio2!$E$5,Assistenti_Tecnici!I60,IF(Foglio2!$J$3=Foglio2!$E$6,Assistenti_Amm.vo!I60,IF(Foglio2!$J$3=Foglio2!$E$7,Resp_Coord_Amm.vo!I60,IF(Foglio2!$J$3=Foglio2!$E$8,Direttore_Amm.vo!I60,IF(Foglio2!$J$3=Foglio2!$E$9,Doc_mat_elem.re!I60,IF(Foglio2!$J$3=Foglio2!$E$10,Doc_dipl_scuola_sec.!I60,IF(Foglio2!$J$3=Foglio2!$E$11,Doc_scuola_media!I60,IF(Foglio2!$J$3=Foglio2!$E$12,Doc_laureati_scuola_sec.!I62,IF(Foglio2!$J$3=Foglio2!$E$13,Direttivi_capi_ist.!I60,0)))))))))))</f>
        <v>0</v>
      </c>
      <c r="L62" s="248">
        <f>IF(Foglio2!$J$3=Foglio2!$E$3,Ausiliari_Coll.Scol.!J60,IF(Foglio2!$J$3=Foglio2!$E$4,Collab._Tecnici!J60,IF(Foglio2!$J$3=Foglio2!$E$5,Assistenti_Tecnici!J60,IF(Foglio2!$J$3=Foglio2!$E$6,Assistenti_Amm.vo!J60,IF(Foglio2!$J$3=Foglio2!$E$7,Resp_Coord_Amm.vo!J60,IF(Foglio2!$J$3=Foglio2!$E$8,Direttore_Amm.vo!J60,IF(Foglio2!$J$3=Foglio2!$E$9,Doc_mat_elem.re!J60,IF(Foglio2!$J$3=Foglio2!$E$10,Doc_dipl_scuola_sec.!J60,IF(Foglio2!$J$3=Foglio2!$E$11,Doc_scuola_media!J60,IF(Foglio2!$J$3=Foglio2!$E$12,Doc_laureati_scuola_sec.!J62,IF(Foglio2!$J$3=Foglio2!$E$13,Direttivi_capi_ist.!J60,0)))))))))))</f>
        <v>0</v>
      </c>
      <c r="M62" s="249">
        <f>IF(Foglio2!$J$3=Foglio2!$E$3,Ausiliari_Coll.Scol.!K60,IF(Foglio2!$J$3=Foglio2!$E$4,Collab._Tecnici!K60,IF(Foglio2!$J$3=Foglio2!$E$5,Assistenti_Tecnici!K60,IF(Foglio2!$J$3=Foglio2!$E$6,Assistenti_Amm.vo!K60,IF(Foglio2!$J$3=Foglio2!$E$7,Resp_Coord_Amm.vo!K60,IF(Foglio2!$J$3=Foglio2!$E$8,Direttore_Amm.vo!K60,IF(Foglio2!$J$3=Foglio2!$E$9,Doc_mat_elem.re!K60,IF(Foglio2!$J$3=Foglio2!$E$10,Doc_dipl_scuola_sec.!K60,IF(Foglio2!$J$3=Foglio2!$E$11,Doc_scuola_media!K60,IF(Foglio2!$J$3=Foglio2!$E$12,Doc_laureati_scuola_sec.!K62,IF(Foglio2!$J$3=Foglio2!$E$13,Direttivi_capi_ist.!K60,0)))))))))))</f>
        <v>0</v>
      </c>
      <c r="N62" s="250">
        <f>IF(Foglio2!$J$3=Foglio2!$E$3,Ausiliari_Coll.Scol.!L60,IF(Foglio2!$J$3=Foglio2!$E$4,Collab._Tecnici!L60,IF(Foglio2!$J$3=Foglio2!$E$5,Assistenti_Tecnici!L60,IF(Foglio2!$J$3=Foglio2!$E$6,Assistenti_Amm.vo!L60,IF(Foglio2!$J$3=Foglio2!$E$7,Resp_Coord_Amm.vo!L60,IF(Foglio2!$J$3=Foglio2!$E$8,Direttore_Amm.vo!L60,IF(Foglio2!$J$3=Foglio2!$E$9,Doc_mat_elem.re!L60,IF(Foglio2!$J$3=Foglio2!$E$10,Doc_dipl_scuola_sec.!L60,IF(Foglio2!$J$3=Foglio2!$E$11,Doc_scuola_media!L60,IF(Foglio2!$J$3=Foglio2!$E$12,Doc_laureati_scuola_sec.!L62,IF(Foglio2!$J$3=Foglio2!$E$13,Direttivi_capi_ist.!L60,0)))))))))))</f>
        <v>0</v>
      </c>
      <c r="O62" s="251">
        <f>IF(Foglio2!$J$3=Foglio2!$E$3,Ausiliari_Coll.Scol.!M60,IF(Foglio2!$J$3=Foglio2!$E$4,Collab._Tecnici!M60,IF(Foglio2!$J$3=Foglio2!$E$5,Assistenti_Tecnici!M60,IF(Foglio2!$J$3=Foglio2!$E$6,Assistenti_Amm.vo!M60,IF(Foglio2!$J$3=Foglio2!$E$7,Resp_Coord_Amm.vo!M60,IF(Foglio2!$J$3=Foglio2!$E$8,Direttore_Amm.vo!M60,IF(Foglio2!$J$3=Foglio2!$E$9,Doc_mat_elem.re!M60,IF(Foglio2!$J$3=Foglio2!$E$10,Doc_dipl_scuola_sec.!M60,IF(Foglio2!$J$3=Foglio2!$E$11,Doc_scuola_media!M60,IF(Foglio2!$J$3=Foglio2!$E$12,Doc_laureati_scuola_sec.!M62,IF(Foglio2!$J$3=Foglio2!$E$13,Direttivi_capi_ist.!M60,0)))))))))))</f>
        <v>0</v>
      </c>
      <c r="P62" s="252">
        <f>IF(Foglio2!$J$3=Foglio2!$E$3,Ausiliari_Coll.Scol.!N60,IF(Foglio2!$J$3=Foglio2!$E$4,Collab._Tecnici!N60,IF(Foglio2!$J$3=Foglio2!$E$5,Assistenti_Tecnici!N60,IF(Foglio2!$J$3=Foglio2!$E$6,Assistenti_Amm.vo!N60,IF(Foglio2!$J$3=Foglio2!$E$7,Resp_Coord_Amm.vo!N60,IF(Foglio2!$J$3=Foglio2!$E$8,Direttore_Amm.vo!N60,IF(Foglio2!$J$3=Foglio2!$E$9,Doc_mat_elem.re!N60,IF(Foglio2!$J$3=Foglio2!$E$10,Doc_dipl_scuola_sec.!N60,IF(Foglio2!$J$3=Foglio2!$E$11,Doc_scuola_media!N60,IF(Foglio2!$J$3=Foglio2!$E$12,Doc_laureati_scuola_sec.!N62,IF(Foglio2!$J$3=Foglio2!$E$13,Direttivi_capi_ist.!N60,0)))))))))))</f>
        <v>0</v>
      </c>
      <c r="Q62" s="252">
        <f>IF(Foglio2!$J$3=Foglio2!$E$3,Ausiliari_Coll.Scol.!O60,IF(Foglio2!$J$3=Foglio2!$E$4,Collab._Tecnici!O60,IF(Foglio2!$J$3=Foglio2!$E$5,Assistenti_Tecnici!O60,IF(Foglio2!$J$3=Foglio2!$E$6,Assistenti_Amm.vo!O60,IF(Foglio2!$J$3=Foglio2!$E$7,Resp_Coord_Amm.vo!O60,IF(Foglio2!$J$3=Foglio2!$E$8,Direttore_Amm.vo!O60,IF(Foglio2!$J$3=Foglio2!$E$9,Doc_mat_elem.re!O60,IF(Foglio2!$J$3=Foglio2!$E$10,Doc_dipl_scuola_sec.!O60,IF(Foglio2!$J$3=Foglio2!$E$11,Doc_scuola_media!O60,IF(Foglio2!$J$3=Foglio2!$E$12,Doc_laureati_scuola_sec.!O62,IF(Foglio2!$J$3=Foglio2!$E$13,Direttivi_capi_ist.!O60,0)))))))))))</f>
        <v>0</v>
      </c>
      <c r="R62" s="252">
        <f>IF(Foglio2!$J$3=Foglio2!$E$3,Ausiliari_Coll.Scol.!P60,IF(Foglio2!$J$3=Foglio2!$E$4,Collab._Tecnici!P60,IF(Foglio2!$J$3=Foglio2!$E$5,Assistenti_Tecnici!P60,IF(Foglio2!$J$3=Foglio2!$E$6,Assistenti_Amm.vo!P60,IF(Foglio2!$J$3=Foglio2!$E$7,Resp_Coord_Amm.vo!P60,IF(Foglio2!$J$3=Foglio2!$E$8,Direttore_Amm.vo!P60,IF(Foglio2!$J$3=Foglio2!$E$9,Doc_mat_elem.re!P60,IF(Foglio2!$J$3=Foglio2!$E$10,Doc_dipl_scuola_sec.!P60,IF(Foglio2!$J$3=Foglio2!$E$11,Doc_scuola_media!P60,IF(Foglio2!$J$3=Foglio2!$E$12,Doc_laureati_scuola_sec.!P62,IF(Foglio2!$J$3=Foglio2!$E$13,Direttivi_capi_ist.!P60,0)))))))))))</f>
        <v>0</v>
      </c>
      <c r="S62" s="252">
        <f>IF(Foglio2!$J$3=Foglio2!$E$3,Ausiliari_Coll.Scol.!Q60,IF(Foglio2!$J$3=Foglio2!$E$4,Collab._Tecnici!Q60,IF(Foglio2!$J$3=Foglio2!$E$5,Assistenti_Tecnici!Q60,IF(Foglio2!$J$3=Foglio2!$E$6,Assistenti_Amm.vo!Q60,IF(Foglio2!$J$3=Foglio2!$E$7,Resp_Coord_Amm.vo!Q60,IF(Foglio2!$J$3=Foglio2!$E$8,Direttore_Amm.vo!Q60,IF(Foglio2!$J$3=Foglio2!$E$9,Doc_mat_elem.re!Q60,IF(Foglio2!$J$3=Foglio2!$E$10,Doc_dipl_scuola_sec.!Q60,IF(Foglio2!$J$3=Foglio2!$E$11,Doc_scuola_media!Q60,IF(Foglio2!$J$3=Foglio2!$E$12,Doc_laureati_scuola_sec.!Q62,IF(Foglio2!$J$3=Foglio2!$E$13,Direttivi_capi_ist.!Q60,0)))))))))))</f>
        <v>0</v>
      </c>
      <c r="T62" s="252">
        <f>IF(Foglio2!$J$3=Foglio2!$E$3,Ausiliari_Coll.Scol.!R60,IF(Foglio2!$J$3=Foglio2!$E$4,Collab._Tecnici!R60,IF(Foglio2!$J$3=Foglio2!$E$5,Assistenti_Tecnici!R60,IF(Foglio2!$J$3=Foglio2!$E$6,Assistenti_Amm.vo!R60,IF(Foglio2!$J$3=Foglio2!$E$7,Resp_Coord_Amm.vo!R60,IF(Foglio2!$J$3=Foglio2!$E$8,Direttore_Amm.vo!R60,IF(Foglio2!$J$3=Foglio2!$E$9,Doc_mat_elem.re!R60,IF(Foglio2!$J$3=Foglio2!$E$10,Doc_dipl_scuola_sec.!R60,IF(Foglio2!$J$3=Foglio2!$E$11,Doc_scuola_media!R60,IF(Foglio2!$J$3=Foglio2!$E$12,Doc_laureati_scuola_sec.!R62,IF(Foglio2!$J$3=Foglio2!$E$13,Direttivi_capi_ist.!R60,0)))))))))))</f>
        <v>0</v>
      </c>
      <c r="U62" s="252">
        <f t="shared" ref="U62" si="472">(P62)/12*0.8</f>
        <v>0</v>
      </c>
      <c r="V62" s="252">
        <f t="shared" ref="V62" si="473">(P62+R62)/12*0.8</f>
        <v>0</v>
      </c>
      <c r="W62" s="253" t="str">
        <f t="shared" ref="W62" si="474">"Fascia Da "&amp;F62&amp;" a "&amp;F63&amp;" Decorrenza "&amp;DAY(C62)&amp;"/"&amp;MONTH(C62)&amp;"/"&amp;YEAR(C62)</f>
        <v>Fascia Da 0 a 0 Decorrenza 0/1/1900</v>
      </c>
    </row>
    <row r="63" spans="1:23" s="47" customFormat="1" ht="8.25" customHeight="1" x14ac:dyDescent="0.2">
      <c r="A63" s="104"/>
      <c r="B63" s="245">
        <f t="shared" si="381"/>
        <v>33191</v>
      </c>
      <c r="C63" s="501"/>
      <c r="D63" s="501"/>
      <c r="E63" s="48" t="s">
        <v>4</v>
      </c>
      <c r="F63" s="49">
        <f>IF(Foglio2!$J$3=Foglio2!$E$3,Ausiliari_Coll.Scol.!D61,IF(Foglio2!$J$3=Foglio2!$E$4,Collab._Tecnici!D61,IF(Foglio2!$J$3=Foglio2!$E$5,Assistenti_Tecnici!D61,IF(Foglio2!$J$3=Foglio2!$E$6,Assistenti_Amm.vo!D61,IF(Foglio2!$J$3=Foglio2!$E$7,Resp_Coord_Amm.vo!D61,IF(Foglio2!$J$3=Foglio2!$E$8,Direttore_Amm.vo!D61,IF(Foglio2!$J$3=Foglio2!$E$9,Doc_mat_elem.re!D61,IF(Foglio2!$J$3=Foglio2!$E$10,Doc_dipl_scuola_sec.!D61,IF(Foglio2!$J$3=Foglio2!$E$11,Doc_scuola_media!D61,IF(Foglio2!$J$3=Foglio2!$E$12,Doc_laureati_scuola_sec.!D63,IF(Foglio2!$J$3=Foglio2!$E$13,Direttivi_capi_ist.!D61,0)))))))))))</f>
        <v>0</v>
      </c>
      <c r="G63" s="267">
        <f t="shared" ref="G63" si="475">G62*1936.27</f>
        <v>0</v>
      </c>
      <c r="H63" s="267">
        <f t="shared" ref="H63" si="476">H62*1936.27</f>
        <v>0</v>
      </c>
      <c r="I63" s="267">
        <f t="shared" ref="I63" si="477">I62*1936.27</f>
        <v>0</v>
      </c>
      <c r="J63" s="267">
        <f t="shared" ref="J63" si="478">J62*1936.27</f>
        <v>0</v>
      </c>
      <c r="K63" s="267">
        <f t="shared" ref="K63" si="479">K62*1936.27</f>
        <v>0</v>
      </c>
      <c r="L63" s="266">
        <f t="shared" ref="L63" si="480">L62*1936.27</f>
        <v>0</v>
      </c>
      <c r="M63" s="267">
        <f t="shared" ref="M63" si="481">M62*1936.27</f>
        <v>0</v>
      </c>
      <c r="N63" s="182">
        <f t="shared" ref="N63" si="482">N62*1936.27</f>
        <v>0</v>
      </c>
      <c r="O63" s="183">
        <f t="shared" ref="O63" si="483">O62*1936.27</f>
        <v>0</v>
      </c>
      <c r="P63" s="184">
        <f t="shared" ref="P63" si="484">P62*1936.27</f>
        <v>0</v>
      </c>
      <c r="Q63" s="184">
        <f t="shared" ref="Q63" si="485">Q62*1936.27</f>
        <v>0</v>
      </c>
      <c r="R63" s="184">
        <f t="shared" ref="R63" si="486">R62*1936.27</f>
        <v>0</v>
      </c>
      <c r="S63" s="184">
        <f t="shared" ref="S63" si="487">S62*1936.27</f>
        <v>0</v>
      </c>
      <c r="T63" s="184">
        <f t="shared" ref="T63" si="488">T62*1936.27</f>
        <v>0</v>
      </c>
      <c r="U63" s="184">
        <f t="shared" ref="U63:V63" si="489">U62*1936.27</f>
        <v>0</v>
      </c>
      <c r="V63" s="184">
        <f t="shared" si="489"/>
        <v>0</v>
      </c>
      <c r="W63" s="104"/>
    </row>
    <row r="64" spans="1:23" s="47" customFormat="1" ht="12.75" customHeight="1" x14ac:dyDescent="0.2">
      <c r="A64" s="104">
        <f>IF(Foglio2!$J$7=1,TRUNC(Base!V64,0),TRUNC(Base!U64,0))</f>
        <v>0</v>
      </c>
      <c r="B64" s="245">
        <f t="shared" si="381"/>
        <v>33192</v>
      </c>
      <c r="C64" s="501"/>
      <c r="D64" s="501"/>
      <c r="E64" s="53" t="s">
        <v>3</v>
      </c>
      <c r="F64" s="54">
        <f>IF(Foglio2!$J$3=Foglio2!$E$3,Ausiliari_Coll.Scol.!D62,IF(Foglio2!$J$3=Foglio2!$E$4,Collab._Tecnici!D62,IF(Foglio2!$J$3=Foglio2!$E$5,Assistenti_Tecnici!D62,IF(Foglio2!$J$3=Foglio2!$E$6,Assistenti_Amm.vo!D62,IF(Foglio2!$J$3=Foglio2!$E$7,Resp_Coord_Amm.vo!D62,IF(Foglio2!$J$3=Foglio2!$E$8,Direttore_Amm.vo!D62,IF(Foglio2!$J$3=Foglio2!$E$9,Doc_mat_elem.re!D62,IF(Foglio2!$J$3=Foglio2!$E$10,Doc_dipl_scuola_sec.!D62,IF(Foglio2!$J$3=Foglio2!$E$11,Doc_scuola_media!D62,IF(Foglio2!$J$3=Foglio2!$E$12,Doc_laureati_scuola_sec.!D64,IF(Foglio2!$J$3=Foglio2!$E$13,Direttivi_capi_ist.!D62,0)))))))))))</f>
        <v>0</v>
      </c>
      <c r="G64" s="248">
        <f>IF(Foglio2!$J$3=Foglio2!$E$3,Ausiliari_Coll.Scol.!E62,IF(Foglio2!$J$3=Foglio2!$E$4,Collab._Tecnici!E62,IF(Foglio2!$J$3=Foglio2!$E$5,Assistenti_Tecnici!E62,IF(Foglio2!$J$3=Foglio2!$E$6,Assistenti_Amm.vo!E62,IF(Foglio2!$J$3=Foglio2!$E$7,Resp_Coord_Amm.vo!E62,IF(Foglio2!$J$3=Foglio2!$E$8,Direttore_Amm.vo!E62,IF(Foglio2!$J$3=Foglio2!$E$9,Doc_mat_elem.re!E62,IF(Foglio2!$J$3=Foglio2!$E$10,Doc_dipl_scuola_sec.!E62,IF(Foglio2!$J$3=Foglio2!$E$11,Doc_scuola_media!E62,IF(Foglio2!$J$3=Foglio2!$E$12,Doc_laureati_scuola_sec.!E64,IF(Foglio2!$J$3=Foglio2!$E$13,Direttivi_capi_ist.!E62,0)))))))))))</f>
        <v>0</v>
      </c>
      <c r="H64" s="248">
        <f>IF(Foglio2!$J$3=Foglio2!$E$3,Ausiliari_Coll.Scol.!F62,IF(Foglio2!$J$3=Foglio2!$E$4,Collab._Tecnici!F62,IF(Foglio2!$J$3=Foglio2!$E$5,Assistenti_Tecnici!F62,IF(Foglio2!$J$3=Foglio2!$E$6,Assistenti_Amm.vo!F62,IF(Foglio2!$J$3=Foglio2!$E$7,Resp_Coord_Amm.vo!F62,IF(Foglio2!$J$3=Foglio2!$E$8,Direttore_Amm.vo!F62,IF(Foglio2!$J$3=Foglio2!$E$9,Doc_mat_elem.re!F62,IF(Foglio2!$J$3=Foglio2!$E$10,Doc_dipl_scuola_sec.!F62,IF(Foglio2!$J$3=Foglio2!$E$11,Doc_scuola_media!F62,IF(Foglio2!$J$3=Foglio2!$E$12,Doc_laureati_scuola_sec.!F64,IF(Foglio2!$J$3=Foglio2!$E$13,Direttivi_capi_ist.!F62,0)))))))))))</f>
        <v>0</v>
      </c>
      <c r="I64" s="248">
        <f>IF(Foglio2!$J$3=Foglio2!$E$3,Ausiliari_Coll.Scol.!G62,IF(Foglio2!$J$3=Foglio2!$E$4,Collab._Tecnici!G62,IF(Foglio2!$J$3=Foglio2!$E$5,Assistenti_Tecnici!G62,IF(Foglio2!$J$3=Foglio2!$E$6,Assistenti_Amm.vo!G62,IF(Foglio2!$J$3=Foglio2!$E$7,Resp_Coord_Amm.vo!G62,IF(Foglio2!$J$3=Foglio2!$E$8,Direttore_Amm.vo!G62,IF(Foglio2!$J$3=Foglio2!$E$9,Doc_mat_elem.re!G62,IF(Foglio2!$J$3=Foglio2!$E$10,Doc_dipl_scuola_sec.!G62,IF(Foglio2!$J$3=Foglio2!$E$11,Doc_scuola_media!G62,IF(Foglio2!$J$3=Foglio2!$E$12,Doc_laureati_scuola_sec.!G64,IF(Foglio2!$J$3=Foglio2!$E$13,Direttivi_capi_ist.!G62,0)))))))))))</f>
        <v>0</v>
      </c>
      <c r="J64" s="248">
        <f>IF(Foglio2!$J$3=Foglio2!$E$3,Ausiliari_Coll.Scol.!H62,IF(Foglio2!$J$3=Foglio2!$E$4,Collab._Tecnici!H62,IF(Foglio2!$J$3=Foglio2!$E$5,Assistenti_Tecnici!H62,IF(Foglio2!$J$3=Foglio2!$E$6,Assistenti_Amm.vo!H62,IF(Foglio2!$J$3=Foglio2!$E$7,Resp_Coord_Amm.vo!H62,IF(Foglio2!$J$3=Foglio2!$E$8,Direttore_Amm.vo!H62,IF(Foglio2!$J$3=Foglio2!$E$9,Doc_mat_elem.re!H62,IF(Foglio2!$J$3=Foglio2!$E$10,Doc_dipl_scuola_sec.!H62,IF(Foglio2!$J$3=Foglio2!$E$11,Doc_scuola_media!H62,IF(Foglio2!$J$3=Foglio2!$E$12,Doc_laureati_scuola_sec.!H64,IF(Foglio2!$J$3=Foglio2!$E$13,Direttivi_capi_ist.!H62,0)))))))))))</f>
        <v>0</v>
      </c>
      <c r="K64" s="248">
        <f>IF(Foglio2!$J$3=Foglio2!$E$3,Ausiliari_Coll.Scol.!I62,IF(Foglio2!$J$3=Foglio2!$E$4,Collab._Tecnici!I62,IF(Foglio2!$J$3=Foglio2!$E$5,Assistenti_Tecnici!I62,IF(Foglio2!$J$3=Foglio2!$E$6,Assistenti_Amm.vo!I62,IF(Foglio2!$J$3=Foglio2!$E$7,Resp_Coord_Amm.vo!I62,IF(Foglio2!$J$3=Foglio2!$E$8,Direttore_Amm.vo!I62,IF(Foglio2!$J$3=Foglio2!$E$9,Doc_mat_elem.re!I62,IF(Foglio2!$J$3=Foglio2!$E$10,Doc_dipl_scuola_sec.!I62,IF(Foglio2!$J$3=Foglio2!$E$11,Doc_scuola_media!I62,IF(Foglio2!$J$3=Foglio2!$E$12,Doc_laureati_scuola_sec.!I64,IF(Foglio2!$J$3=Foglio2!$E$13,Direttivi_capi_ist.!I62,0)))))))))))</f>
        <v>0</v>
      </c>
      <c r="L64" s="248">
        <f>IF(Foglio2!$J$3=Foglio2!$E$3,Ausiliari_Coll.Scol.!J62,IF(Foglio2!$J$3=Foglio2!$E$4,Collab._Tecnici!J62,IF(Foglio2!$J$3=Foglio2!$E$5,Assistenti_Tecnici!J62,IF(Foglio2!$J$3=Foglio2!$E$6,Assistenti_Amm.vo!J62,IF(Foglio2!$J$3=Foglio2!$E$7,Resp_Coord_Amm.vo!J62,IF(Foglio2!$J$3=Foglio2!$E$8,Direttore_Amm.vo!J62,IF(Foglio2!$J$3=Foglio2!$E$9,Doc_mat_elem.re!J62,IF(Foglio2!$J$3=Foglio2!$E$10,Doc_dipl_scuola_sec.!J62,IF(Foglio2!$J$3=Foglio2!$E$11,Doc_scuola_media!J62,IF(Foglio2!$J$3=Foglio2!$E$12,Doc_laureati_scuola_sec.!J64,IF(Foglio2!$J$3=Foglio2!$E$13,Direttivi_capi_ist.!J62,0)))))))))))</f>
        <v>0</v>
      </c>
      <c r="M64" s="249">
        <f>IF(Foglio2!$J$3=Foglio2!$E$3,Ausiliari_Coll.Scol.!K62,IF(Foglio2!$J$3=Foglio2!$E$4,Collab._Tecnici!K62,IF(Foglio2!$J$3=Foglio2!$E$5,Assistenti_Tecnici!K62,IF(Foglio2!$J$3=Foglio2!$E$6,Assistenti_Amm.vo!K62,IF(Foglio2!$J$3=Foglio2!$E$7,Resp_Coord_Amm.vo!K62,IF(Foglio2!$J$3=Foglio2!$E$8,Direttore_Amm.vo!K62,IF(Foglio2!$J$3=Foglio2!$E$9,Doc_mat_elem.re!K62,IF(Foglio2!$J$3=Foglio2!$E$10,Doc_dipl_scuola_sec.!K62,IF(Foglio2!$J$3=Foglio2!$E$11,Doc_scuola_media!K62,IF(Foglio2!$J$3=Foglio2!$E$12,Doc_laureati_scuola_sec.!K64,IF(Foglio2!$J$3=Foglio2!$E$13,Direttivi_capi_ist.!K62,0)))))))))))</f>
        <v>0</v>
      </c>
      <c r="N64" s="250">
        <f>IF(Foglio2!$J$3=Foglio2!$E$3,Ausiliari_Coll.Scol.!L62,IF(Foglio2!$J$3=Foglio2!$E$4,Collab._Tecnici!L62,IF(Foglio2!$J$3=Foglio2!$E$5,Assistenti_Tecnici!L62,IF(Foglio2!$J$3=Foglio2!$E$6,Assistenti_Amm.vo!L62,IF(Foglio2!$J$3=Foglio2!$E$7,Resp_Coord_Amm.vo!L62,IF(Foglio2!$J$3=Foglio2!$E$8,Direttore_Amm.vo!L62,IF(Foglio2!$J$3=Foglio2!$E$9,Doc_mat_elem.re!L62,IF(Foglio2!$J$3=Foglio2!$E$10,Doc_dipl_scuola_sec.!L62,IF(Foglio2!$J$3=Foglio2!$E$11,Doc_scuola_media!L62,IF(Foglio2!$J$3=Foglio2!$E$12,Doc_laureati_scuola_sec.!L64,IF(Foglio2!$J$3=Foglio2!$E$13,Direttivi_capi_ist.!L62,0)))))))))))</f>
        <v>0</v>
      </c>
      <c r="O64" s="251">
        <f>IF(Foglio2!$J$3=Foglio2!$E$3,Ausiliari_Coll.Scol.!M62,IF(Foglio2!$J$3=Foglio2!$E$4,Collab._Tecnici!M62,IF(Foglio2!$J$3=Foglio2!$E$5,Assistenti_Tecnici!M62,IF(Foglio2!$J$3=Foglio2!$E$6,Assistenti_Amm.vo!M62,IF(Foglio2!$J$3=Foglio2!$E$7,Resp_Coord_Amm.vo!M62,IF(Foglio2!$J$3=Foglio2!$E$8,Direttore_Amm.vo!M62,IF(Foglio2!$J$3=Foglio2!$E$9,Doc_mat_elem.re!M62,IF(Foglio2!$J$3=Foglio2!$E$10,Doc_dipl_scuola_sec.!M62,IF(Foglio2!$J$3=Foglio2!$E$11,Doc_scuola_media!M62,IF(Foglio2!$J$3=Foglio2!$E$12,Doc_laureati_scuola_sec.!M64,IF(Foglio2!$J$3=Foglio2!$E$13,Direttivi_capi_ist.!M62,0)))))))))))</f>
        <v>0</v>
      </c>
      <c r="P64" s="252">
        <f>IF(Foglio2!$J$3=Foglio2!$E$3,Ausiliari_Coll.Scol.!N62,IF(Foglio2!$J$3=Foglio2!$E$4,Collab._Tecnici!N62,IF(Foglio2!$J$3=Foglio2!$E$5,Assistenti_Tecnici!N62,IF(Foglio2!$J$3=Foglio2!$E$6,Assistenti_Amm.vo!N62,IF(Foglio2!$J$3=Foglio2!$E$7,Resp_Coord_Amm.vo!N62,IF(Foglio2!$J$3=Foglio2!$E$8,Direttore_Amm.vo!N62,IF(Foglio2!$J$3=Foglio2!$E$9,Doc_mat_elem.re!N62,IF(Foglio2!$J$3=Foglio2!$E$10,Doc_dipl_scuola_sec.!N62,IF(Foglio2!$J$3=Foglio2!$E$11,Doc_scuola_media!N62,IF(Foglio2!$J$3=Foglio2!$E$12,Doc_laureati_scuola_sec.!N64,IF(Foglio2!$J$3=Foglio2!$E$13,Direttivi_capi_ist.!N62,0)))))))))))</f>
        <v>0</v>
      </c>
      <c r="Q64" s="252">
        <f>IF(Foglio2!$J$3=Foglio2!$E$3,Ausiliari_Coll.Scol.!O62,IF(Foglio2!$J$3=Foglio2!$E$4,Collab._Tecnici!O62,IF(Foglio2!$J$3=Foglio2!$E$5,Assistenti_Tecnici!O62,IF(Foglio2!$J$3=Foglio2!$E$6,Assistenti_Amm.vo!O62,IF(Foglio2!$J$3=Foglio2!$E$7,Resp_Coord_Amm.vo!O62,IF(Foglio2!$J$3=Foglio2!$E$8,Direttore_Amm.vo!O62,IF(Foglio2!$J$3=Foglio2!$E$9,Doc_mat_elem.re!O62,IF(Foglio2!$J$3=Foglio2!$E$10,Doc_dipl_scuola_sec.!O62,IF(Foglio2!$J$3=Foglio2!$E$11,Doc_scuola_media!O62,IF(Foglio2!$J$3=Foglio2!$E$12,Doc_laureati_scuola_sec.!O64,IF(Foglio2!$J$3=Foglio2!$E$13,Direttivi_capi_ist.!O62,0)))))))))))</f>
        <v>0</v>
      </c>
      <c r="R64" s="252">
        <f>IF(Foglio2!$J$3=Foglio2!$E$3,Ausiliari_Coll.Scol.!P62,IF(Foglio2!$J$3=Foglio2!$E$4,Collab._Tecnici!P62,IF(Foglio2!$J$3=Foglio2!$E$5,Assistenti_Tecnici!P62,IF(Foglio2!$J$3=Foglio2!$E$6,Assistenti_Amm.vo!P62,IF(Foglio2!$J$3=Foglio2!$E$7,Resp_Coord_Amm.vo!P62,IF(Foglio2!$J$3=Foglio2!$E$8,Direttore_Amm.vo!P62,IF(Foglio2!$J$3=Foglio2!$E$9,Doc_mat_elem.re!P62,IF(Foglio2!$J$3=Foglio2!$E$10,Doc_dipl_scuola_sec.!P62,IF(Foglio2!$J$3=Foglio2!$E$11,Doc_scuola_media!P62,IF(Foglio2!$J$3=Foglio2!$E$12,Doc_laureati_scuola_sec.!P64,IF(Foglio2!$J$3=Foglio2!$E$13,Direttivi_capi_ist.!P62,0)))))))))))</f>
        <v>0</v>
      </c>
      <c r="S64" s="252">
        <f>IF(Foglio2!$J$3=Foglio2!$E$3,Ausiliari_Coll.Scol.!Q62,IF(Foglio2!$J$3=Foglio2!$E$4,Collab._Tecnici!Q62,IF(Foglio2!$J$3=Foglio2!$E$5,Assistenti_Tecnici!Q62,IF(Foglio2!$J$3=Foglio2!$E$6,Assistenti_Amm.vo!Q62,IF(Foglio2!$J$3=Foglio2!$E$7,Resp_Coord_Amm.vo!Q62,IF(Foglio2!$J$3=Foglio2!$E$8,Direttore_Amm.vo!Q62,IF(Foglio2!$J$3=Foglio2!$E$9,Doc_mat_elem.re!Q62,IF(Foglio2!$J$3=Foglio2!$E$10,Doc_dipl_scuola_sec.!Q62,IF(Foglio2!$J$3=Foglio2!$E$11,Doc_scuola_media!Q62,IF(Foglio2!$J$3=Foglio2!$E$12,Doc_laureati_scuola_sec.!Q64,IF(Foglio2!$J$3=Foglio2!$E$13,Direttivi_capi_ist.!Q62,0)))))))))))</f>
        <v>0</v>
      </c>
      <c r="T64" s="252">
        <f>IF(Foglio2!$J$3=Foglio2!$E$3,Ausiliari_Coll.Scol.!R62,IF(Foglio2!$J$3=Foglio2!$E$4,Collab._Tecnici!R62,IF(Foglio2!$J$3=Foglio2!$E$5,Assistenti_Tecnici!R62,IF(Foglio2!$J$3=Foglio2!$E$6,Assistenti_Amm.vo!R62,IF(Foglio2!$J$3=Foglio2!$E$7,Resp_Coord_Amm.vo!R62,IF(Foglio2!$J$3=Foglio2!$E$8,Direttore_Amm.vo!R62,IF(Foglio2!$J$3=Foglio2!$E$9,Doc_mat_elem.re!R62,IF(Foglio2!$J$3=Foglio2!$E$10,Doc_dipl_scuola_sec.!R62,IF(Foglio2!$J$3=Foglio2!$E$11,Doc_scuola_media!R62,IF(Foglio2!$J$3=Foglio2!$E$12,Doc_laureati_scuola_sec.!R64,IF(Foglio2!$J$3=Foglio2!$E$13,Direttivi_capi_ist.!R62,0)))))))))))</f>
        <v>0</v>
      </c>
      <c r="U64" s="252">
        <f t="shared" ref="U64" si="490">(P64)/12*0.8</f>
        <v>0</v>
      </c>
      <c r="V64" s="252">
        <f t="shared" ref="V64" si="491">(P64+R64)/12*0.8</f>
        <v>0</v>
      </c>
      <c r="W64" s="253" t="str">
        <f t="shared" ref="W64" si="492">"Fascia Da "&amp;F64&amp;" a "&amp;F65&amp;" Decorrenza "&amp;DAY(C64)&amp;"/"&amp;MONTH(C64)&amp;"/"&amp;YEAR(C64)</f>
        <v>Fascia Da 0 a 0 Decorrenza 0/1/1900</v>
      </c>
    </row>
    <row r="65" spans="1:23" s="47" customFormat="1" ht="7.5" customHeight="1" x14ac:dyDescent="0.2">
      <c r="A65" s="104"/>
      <c r="B65" s="245">
        <f t="shared" si="381"/>
        <v>33193</v>
      </c>
      <c r="C65" s="501"/>
      <c r="D65" s="501"/>
      <c r="E65" s="48" t="s">
        <v>4</v>
      </c>
      <c r="F65" s="49">
        <f>IF(Foglio2!$J$3=Foglio2!$E$3,Ausiliari_Coll.Scol.!D63,IF(Foglio2!$J$3=Foglio2!$E$4,Collab._Tecnici!D63,IF(Foglio2!$J$3=Foglio2!$E$5,Assistenti_Tecnici!D63,IF(Foglio2!$J$3=Foglio2!$E$6,Assistenti_Amm.vo!D63,IF(Foglio2!$J$3=Foglio2!$E$7,Resp_Coord_Amm.vo!D63,IF(Foglio2!$J$3=Foglio2!$E$8,Direttore_Amm.vo!D63,IF(Foglio2!$J$3=Foglio2!$E$9,Doc_mat_elem.re!D63,IF(Foglio2!$J$3=Foglio2!$E$10,Doc_dipl_scuola_sec.!D63,IF(Foglio2!$J$3=Foglio2!$E$11,Doc_scuola_media!D63,IF(Foglio2!$J$3=Foglio2!$E$12,Doc_laureati_scuola_sec.!D65,IF(Foglio2!$J$3=Foglio2!$E$13,Direttivi_capi_ist.!D63,0)))))))))))</f>
        <v>0</v>
      </c>
      <c r="G65" s="267">
        <f t="shared" ref="G65" si="493">G64*1936.27</f>
        <v>0</v>
      </c>
      <c r="H65" s="267">
        <f t="shared" ref="H65" si="494">H64*1936.27</f>
        <v>0</v>
      </c>
      <c r="I65" s="267">
        <f t="shared" ref="I65" si="495">I64*1936.27</f>
        <v>0</v>
      </c>
      <c r="J65" s="267">
        <f t="shared" ref="J65" si="496">J64*1936.27</f>
        <v>0</v>
      </c>
      <c r="K65" s="267">
        <f t="shared" ref="K65" si="497">K64*1936.27</f>
        <v>0</v>
      </c>
      <c r="L65" s="266">
        <f t="shared" ref="L65" si="498">L64*1936.27</f>
        <v>0</v>
      </c>
      <c r="M65" s="267">
        <f t="shared" ref="M65" si="499">M64*1936.27</f>
        <v>0</v>
      </c>
      <c r="N65" s="182">
        <f t="shared" ref="N65" si="500">N64*1936.27</f>
        <v>0</v>
      </c>
      <c r="O65" s="183">
        <f t="shared" ref="O65" si="501">O64*1936.27</f>
        <v>0</v>
      </c>
      <c r="P65" s="184">
        <f t="shared" ref="P65" si="502">P64*1936.27</f>
        <v>0</v>
      </c>
      <c r="Q65" s="184">
        <f t="shared" ref="Q65" si="503">Q64*1936.27</f>
        <v>0</v>
      </c>
      <c r="R65" s="184">
        <f t="shared" ref="R65" si="504">R64*1936.27</f>
        <v>0</v>
      </c>
      <c r="S65" s="184">
        <f t="shared" ref="S65" si="505">S64*1936.27</f>
        <v>0</v>
      </c>
      <c r="T65" s="184">
        <f t="shared" ref="T65" si="506">T64*1936.27</f>
        <v>0</v>
      </c>
      <c r="U65" s="184">
        <f t="shared" ref="U65:V65" si="507">U64*1936.27</f>
        <v>0</v>
      </c>
      <c r="V65" s="184">
        <f t="shared" si="507"/>
        <v>0</v>
      </c>
      <c r="W65" s="104"/>
    </row>
    <row r="66" spans="1:23" s="47" customFormat="1" ht="12.75" customHeight="1" x14ac:dyDescent="0.2">
      <c r="A66" s="104">
        <f>IF(Foglio2!$J$7=1,TRUNC(Base!V66,0),TRUNC(Base!U66,0))</f>
        <v>0</v>
      </c>
      <c r="B66" s="245">
        <f t="shared" si="381"/>
        <v>33194</v>
      </c>
      <c r="C66" s="501"/>
      <c r="D66" s="501"/>
      <c r="E66" s="53" t="s">
        <v>3</v>
      </c>
      <c r="F66" s="54">
        <f>IF(Foglio2!$J$3=Foglio2!$E$3,Ausiliari_Coll.Scol.!D64,IF(Foglio2!$J$3=Foglio2!$E$4,Collab._Tecnici!D64,IF(Foglio2!$J$3=Foglio2!$E$5,Assistenti_Tecnici!D64,IF(Foglio2!$J$3=Foglio2!$E$6,Assistenti_Amm.vo!D64,IF(Foglio2!$J$3=Foglio2!$E$7,Resp_Coord_Amm.vo!D64,IF(Foglio2!$J$3=Foglio2!$E$8,Direttore_Amm.vo!D64,IF(Foglio2!$J$3=Foglio2!$E$9,Doc_mat_elem.re!D64,IF(Foglio2!$J$3=Foglio2!$E$10,Doc_dipl_scuola_sec.!D64,IF(Foglio2!$J$3=Foglio2!$E$11,Doc_scuola_media!D64,IF(Foglio2!$J$3=Foglio2!$E$12,Doc_laureati_scuola_sec.!D66,IF(Foglio2!$J$3=Foglio2!$E$13,Direttivi_capi_ist.!D64,0)))))))))))</f>
        <v>0</v>
      </c>
      <c r="G66" s="248">
        <f>IF(Foglio2!$J$3=Foglio2!$E$3,Ausiliari_Coll.Scol.!E64,IF(Foglio2!$J$3=Foglio2!$E$4,Collab._Tecnici!E64,IF(Foglio2!$J$3=Foglio2!$E$5,Assistenti_Tecnici!E64,IF(Foglio2!$J$3=Foglio2!$E$6,Assistenti_Amm.vo!E64,IF(Foglio2!$J$3=Foglio2!$E$7,Resp_Coord_Amm.vo!E64,IF(Foglio2!$J$3=Foglio2!$E$8,Direttore_Amm.vo!E64,IF(Foglio2!$J$3=Foglio2!$E$9,Doc_mat_elem.re!E64,IF(Foglio2!$J$3=Foglio2!$E$10,Doc_dipl_scuola_sec.!E64,IF(Foglio2!$J$3=Foglio2!$E$11,Doc_scuola_media!E64,IF(Foglio2!$J$3=Foglio2!$E$12,Doc_laureati_scuola_sec.!E66,IF(Foglio2!$J$3=Foglio2!$E$13,Direttivi_capi_ist.!E64,0)))))))))))</f>
        <v>0</v>
      </c>
      <c r="H66" s="248">
        <f>IF(Foglio2!$J$3=Foglio2!$E$3,Ausiliari_Coll.Scol.!F64,IF(Foglio2!$J$3=Foglio2!$E$4,Collab._Tecnici!F64,IF(Foglio2!$J$3=Foglio2!$E$5,Assistenti_Tecnici!F64,IF(Foglio2!$J$3=Foglio2!$E$6,Assistenti_Amm.vo!F64,IF(Foglio2!$J$3=Foglio2!$E$7,Resp_Coord_Amm.vo!F64,IF(Foglio2!$J$3=Foglio2!$E$8,Direttore_Amm.vo!F64,IF(Foglio2!$J$3=Foglio2!$E$9,Doc_mat_elem.re!F64,IF(Foglio2!$J$3=Foglio2!$E$10,Doc_dipl_scuola_sec.!F64,IF(Foglio2!$J$3=Foglio2!$E$11,Doc_scuola_media!F64,IF(Foglio2!$J$3=Foglio2!$E$12,Doc_laureati_scuola_sec.!F66,IF(Foglio2!$J$3=Foglio2!$E$13,Direttivi_capi_ist.!F64,0)))))))))))</f>
        <v>0</v>
      </c>
      <c r="I66" s="248">
        <f>IF(Foglio2!$J$3=Foglio2!$E$3,Ausiliari_Coll.Scol.!G64,IF(Foglio2!$J$3=Foglio2!$E$4,Collab._Tecnici!G64,IF(Foglio2!$J$3=Foglio2!$E$5,Assistenti_Tecnici!G64,IF(Foglio2!$J$3=Foglio2!$E$6,Assistenti_Amm.vo!G64,IF(Foglio2!$J$3=Foglio2!$E$7,Resp_Coord_Amm.vo!G64,IF(Foglio2!$J$3=Foglio2!$E$8,Direttore_Amm.vo!G64,IF(Foglio2!$J$3=Foglio2!$E$9,Doc_mat_elem.re!G64,IF(Foglio2!$J$3=Foglio2!$E$10,Doc_dipl_scuola_sec.!G64,IF(Foglio2!$J$3=Foglio2!$E$11,Doc_scuola_media!G64,IF(Foglio2!$J$3=Foglio2!$E$12,Doc_laureati_scuola_sec.!G66,IF(Foglio2!$J$3=Foglio2!$E$13,Direttivi_capi_ist.!G64,0)))))))))))</f>
        <v>0</v>
      </c>
      <c r="J66" s="248">
        <f>IF(Foglio2!$J$3=Foglio2!$E$3,Ausiliari_Coll.Scol.!H64,IF(Foglio2!$J$3=Foglio2!$E$4,Collab._Tecnici!H64,IF(Foglio2!$J$3=Foglio2!$E$5,Assistenti_Tecnici!H64,IF(Foglio2!$J$3=Foglio2!$E$6,Assistenti_Amm.vo!H64,IF(Foglio2!$J$3=Foglio2!$E$7,Resp_Coord_Amm.vo!H64,IF(Foglio2!$J$3=Foglio2!$E$8,Direttore_Amm.vo!H64,IF(Foglio2!$J$3=Foglio2!$E$9,Doc_mat_elem.re!H64,IF(Foglio2!$J$3=Foglio2!$E$10,Doc_dipl_scuola_sec.!H64,IF(Foglio2!$J$3=Foglio2!$E$11,Doc_scuola_media!H64,IF(Foglio2!$J$3=Foglio2!$E$12,Doc_laureati_scuola_sec.!H66,IF(Foglio2!$J$3=Foglio2!$E$13,Direttivi_capi_ist.!H64,0)))))))))))</f>
        <v>0</v>
      </c>
      <c r="K66" s="248">
        <f>IF(Foglio2!$J$3=Foglio2!$E$3,Ausiliari_Coll.Scol.!I64,IF(Foglio2!$J$3=Foglio2!$E$4,Collab._Tecnici!I64,IF(Foglio2!$J$3=Foglio2!$E$5,Assistenti_Tecnici!I64,IF(Foglio2!$J$3=Foglio2!$E$6,Assistenti_Amm.vo!I64,IF(Foglio2!$J$3=Foglio2!$E$7,Resp_Coord_Amm.vo!I64,IF(Foglio2!$J$3=Foglio2!$E$8,Direttore_Amm.vo!I64,IF(Foglio2!$J$3=Foglio2!$E$9,Doc_mat_elem.re!I64,IF(Foglio2!$J$3=Foglio2!$E$10,Doc_dipl_scuola_sec.!I64,IF(Foglio2!$J$3=Foglio2!$E$11,Doc_scuola_media!I64,IF(Foglio2!$J$3=Foglio2!$E$12,Doc_laureati_scuola_sec.!I66,IF(Foglio2!$J$3=Foglio2!$E$13,Direttivi_capi_ist.!I64,0)))))))))))</f>
        <v>0</v>
      </c>
      <c r="L66" s="248">
        <f>IF(Foglio2!$J$3=Foglio2!$E$3,Ausiliari_Coll.Scol.!J64,IF(Foglio2!$J$3=Foglio2!$E$4,Collab._Tecnici!J64,IF(Foglio2!$J$3=Foglio2!$E$5,Assistenti_Tecnici!J64,IF(Foglio2!$J$3=Foglio2!$E$6,Assistenti_Amm.vo!J64,IF(Foglio2!$J$3=Foglio2!$E$7,Resp_Coord_Amm.vo!J64,IF(Foglio2!$J$3=Foglio2!$E$8,Direttore_Amm.vo!J64,IF(Foglio2!$J$3=Foglio2!$E$9,Doc_mat_elem.re!J64,IF(Foglio2!$J$3=Foglio2!$E$10,Doc_dipl_scuola_sec.!J64,IF(Foglio2!$J$3=Foglio2!$E$11,Doc_scuola_media!J64,IF(Foglio2!$J$3=Foglio2!$E$12,Doc_laureati_scuola_sec.!J66,IF(Foglio2!$J$3=Foglio2!$E$13,Direttivi_capi_ist.!J64,0)))))))))))</f>
        <v>0</v>
      </c>
      <c r="M66" s="249">
        <f>IF(Foglio2!$J$3=Foglio2!$E$3,Ausiliari_Coll.Scol.!K64,IF(Foglio2!$J$3=Foglio2!$E$4,Collab._Tecnici!K64,IF(Foglio2!$J$3=Foglio2!$E$5,Assistenti_Tecnici!K64,IF(Foglio2!$J$3=Foglio2!$E$6,Assistenti_Amm.vo!K64,IF(Foglio2!$J$3=Foglio2!$E$7,Resp_Coord_Amm.vo!K64,IF(Foglio2!$J$3=Foglio2!$E$8,Direttore_Amm.vo!K64,IF(Foglio2!$J$3=Foglio2!$E$9,Doc_mat_elem.re!K64,IF(Foglio2!$J$3=Foglio2!$E$10,Doc_dipl_scuola_sec.!K64,IF(Foglio2!$J$3=Foglio2!$E$11,Doc_scuola_media!K64,IF(Foglio2!$J$3=Foglio2!$E$12,Doc_laureati_scuola_sec.!K66,IF(Foglio2!$J$3=Foglio2!$E$13,Direttivi_capi_ist.!K64,0)))))))))))</f>
        <v>0</v>
      </c>
      <c r="N66" s="250">
        <f>IF(Foglio2!$J$3=Foglio2!$E$3,Ausiliari_Coll.Scol.!L64,IF(Foglio2!$J$3=Foglio2!$E$4,Collab._Tecnici!L64,IF(Foglio2!$J$3=Foglio2!$E$5,Assistenti_Tecnici!L64,IF(Foglio2!$J$3=Foglio2!$E$6,Assistenti_Amm.vo!L64,IF(Foglio2!$J$3=Foglio2!$E$7,Resp_Coord_Amm.vo!L64,IF(Foglio2!$J$3=Foglio2!$E$8,Direttore_Amm.vo!L64,IF(Foglio2!$J$3=Foglio2!$E$9,Doc_mat_elem.re!L64,IF(Foglio2!$J$3=Foglio2!$E$10,Doc_dipl_scuola_sec.!L64,IF(Foglio2!$J$3=Foglio2!$E$11,Doc_scuola_media!L64,IF(Foglio2!$J$3=Foglio2!$E$12,Doc_laureati_scuola_sec.!L66,IF(Foglio2!$J$3=Foglio2!$E$13,Direttivi_capi_ist.!L64,0)))))))))))</f>
        <v>0</v>
      </c>
      <c r="O66" s="251">
        <f>IF(Foglio2!$J$3=Foglio2!$E$3,Ausiliari_Coll.Scol.!M64,IF(Foglio2!$J$3=Foglio2!$E$4,Collab._Tecnici!M64,IF(Foglio2!$J$3=Foglio2!$E$5,Assistenti_Tecnici!M64,IF(Foglio2!$J$3=Foglio2!$E$6,Assistenti_Amm.vo!M64,IF(Foglio2!$J$3=Foglio2!$E$7,Resp_Coord_Amm.vo!M64,IF(Foglio2!$J$3=Foglio2!$E$8,Direttore_Amm.vo!M64,IF(Foglio2!$J$3=Foglio2!$E$9,Doc_mat_elem.re!M64,IF(Foglio2!$J$3=Foglio2!$E$10,Doc_dipl_scuola_sec.!M64,IF(Foglio2!$J$3=Foglio2!$E$11,Doc_scuola_media!M64,IF(Foglio2!$J$3=Foglio2!$E$12,Doc_laureati_scuola_sec.!M66,IF(Foglio2!$J$3=Foglio2!$E$13,Direttivi_capi_ist.!M64,0)))))))))))</f>
        <v>0</v>
      </c>
      <c r="P66" s="252">
        <f>IF(Foglio2!$J$3=Foglio2!$E$3,Ausiliari_Coll.Scol.!N64,IF(Foglio2!$J$3=Foglio2!$E$4,Collab._Tecnici!N64,IF(Foglio2!$J$3=Foglio2!$E$5,Assistenti_Tecnici!N64,IF(Foglio2!$J$3=Foglio2!$E$6,Assistenti_Amm.vo!N64,IF(Foglio2!$J$3=Foglio2!$E$7,Resp_Coord_Amm.vo!N64,IF(Foglio2!$J$3=Foglio2!$E$8,Direttore_Amm.vo!N64,IF(Foglio2!$J$3=Foglio2!$E$9,Doc_mat_elem.re!N64,IF(Foglio2!$J$3=Foglio2!$E$10,Doc_dipl_scuola_sec.!N64,IF(Foglio2!$J$3=Foglio2!$E$11,Doc_scuola_media!N64,IF(Foglio2!$J$3=Foglio2!$E$12,Doc_laureati_scuola_sec.!N66,IF(Foglio2!$J$3=Foglio2!$E$13,Direttivi_capi_ist.!N64,0)))))))))))</f>
        <v>0</v>
      </c>
      <c r="Q66" s="252">
        <f>IF(Foglio2!$J$3=Foglio2!$E$3,Ausiliari_Coll.Scol.!O64,IF(Foglio2!$J$3=Foglio2!$E$4,Collab._Tecnici!O64,IF(Foglio2!$J$3=Foglio2!$E$5,Assistenti_Tecnici!O64,IF(Foglio2!$J$3=Foglio2!$E$6,Assistenti_Amm.vo!O64,IF(Foglio2!$J$3=Foglio2!$E$7,Resp_Coord_Amm.vo!O64,IF(Foglio2!$J$3=Foglio2!$E$8,Direttore_Amm.vo!O64,IF(Foglio2!$J$3=Foglio2!$E$9,Doc_mat_elem.re!O64,IF(Foglio2!$J$3=Foglio2!$E$10,Doc_dipl_scuola_sec.!O64,IF(Foglio2!$J$3=Foglio2!$E$11,Doc_scuola_media!O64,IF(Foglio2!$J$3=Foglio2!$E$12,Doc_laureati_scuola_sec.!O66,IF(Foglio2!$J$3=Foglio2!$E$13,Direttivi_capi_ist.!O64,0)))))))))))</f>
        <v>0</v>
      </c>
      <c r="R66" s="252">
        <f>IF(Foglio2!$J$3=Foglio2!$E$3,Ausiliari_Coll.Scol.!P64,IF(Foglio2!$J$3=Foglio2!$E$4,Collab._Tecnici!P64,IF(Foglio2!$J$3=Foglio2!$E$5,Assistenti_Tecnici!P64,IF(Foglio2!$J$3=Foglio2!$E$6,Assistenti_Amm.vo!P64,IF(Foglio2!$J$3=Foglio2!$E$7,Resp_Coord_Amm.vo!P64,IF(Foglio2!$J$3=Foglio2!$E$8,Direttore_Amm.vo!P64,IF(Foglio2!$J$3=Foglio2!$E$9,Doc_mat_elem.re!P64,IF(Foglio2!$J$3=Foglio2!$E$10,Doc_dipl_scuola_sec.!P64,IF(Foglio2!$J$3=Foglio2!$E$11,Doc_scuola_media!P64,IF(Foglio2!$J$3=Foglio2!$E$12,Doc_laureati_scuola_sec.!P66,IF(Foglio2!$J$3=Foglio2!$E$13,Direttivi_capi_ist.!P64,0)))))))))))</f>
        <v>0</v>
      </c>
      <c r="S66" s="252">
        <f>IF(Foglio2!$J$3=Foglio2!$E$3,Ausiliari_Coll.Scol.!Q64,IF(Foglio2!$J$3=Foglio2!$E$4,Collab._Tecnici!Q64,IF(Foglio2!$J$3=Foglio2!$E$5,Assistenti_Tecnici!Q64,IF(Foglio2!$J$3=Foglio2!$E$6,Assistenti_Amm.vo!Q64,IF(Foglio2!$J$3=Foglio2!$E$7,Resp_Coord_Amm.vo!Q64,IF(Foglio2!$J$3=Foglio2!$E$8,Direttore_Amm.vo!Q64,IF(Foglio2!$J$3=Foglio2!$E$9,Doc_mat_elem.re!Q64,IF(Foglio2!$J$3=Foglio2!$E$10,Doc_dipl_scuola_sec.!Q64,IF(Foglio2!$J$3=Foglio2!$E$11,Doc_scuola_media!Q64,IF(Foglio2!$J$3=Foglio2!$E$12,Doc_laureati_scuola_sec.!Q66,IF(Foglio2!$J$3=Foglio2!$E$13,Direttivi_capi_ist.!Q64,0)))))))))))</f>
        <v>0</v>
      </c>
      <c r="T66" s="252">
        <f>IF(Foglio2!$J$3=Foglio2!$E$3,Ausiliari_Coll.Scol.!R64,IF(Foglio2!$J$3=Foglio2!$E$4,Collab._Tecnici!R64,IF(Foglio2!$J$3=Foglio2!$E$5,Assistenti_Tecnici!R64,IF(Foglio2!$J$3=Foglio2!$E$6,Assistenti_Amm.vo!R64,IF(Foglio2!$J$3=Foglio2!$E$7,Resp_Coord_Amm.vo!R64,IF(Foglio2!$J$3=Foglio2!$E$8,Direttore_Amm.vo!R64,IF(Foglio2!$J$3=Foglio2!$E$9,Doc_mat_elem.re!R64,IF(Foglio2!$J$3=Foglio2!$E$10,Doc_dipl_scuola_sec.!R64,IF(Foglio2!$J$3=Foglio2!$E$11,Doc_scuola_media!R64,IF(Foglio2!$J$3=Foglio2!$E$12,Doc_laureati_scuola_sec.!R66,IF(Foglio2!$J$3=Foglio2!$E$13,Direttivi_capi_ist.!R64,0)))))))))))</f>
        <v>0</v>
      </c>
      <c r="U66" s="252">
        <f t="shared" ref="U66" si="508">(P66)/12*0.8</f>
        <v>0</v>
      </c>
      <c r="V66" s="252">
        <f t="shared" ref="V66" si="509">(P66+R66)/12*0.8</f>
        <v>0</v>
      </c>
      <c r="W66" s="253" t="str">
        <f t="shared" ref="W66" si="510">"Fascia Da "&amp;F66&amp;" a "&amp;F67&amp;" Decorrenza "&amp;DAY(C66)&amp;"/"&amp;MONTH(C66)&amp;"/"&amp;YEAR(C66)</f>
        <v>Fascia Da 0 a 0 Decorrenza 0/1/1900</v>
      </c>
    </row>
    <row r="67" spans="1:23" s="47" customFormat="1" ht="7.5" customHeight="1" x14ac:dyDescent="0.2">
      <c r="A67" s="104"/>
      <c r="B67" s="245">
        <f t="shared" si="381"/>
        <v>33195</v>
      </c>
      <c r="C67" s="501"/>
      <c r="D67" s="501"/>
      <c r="E67" s="48" t="s">
        <v>4</v>
      </c>
      <c r="F67" s="49">
        <f>IF(Foglio2!$J$3=Foglio2!$E$3,Ausiliari_Coll.Scol.!D65,IF(Foglio2!$J$3=Foglio2!$E$4,Collab._Tecnici!D65,IF(Foglio2!$J$3=Foglio2!$E$5,Assistenti_Tecnici!D65,IF(Foglio2!$J$3=Foglio2!$E$6,Assistenti_Amm.vo!D65,IF(Foglio2!$J$3=Foglio2!$E$7,Resp_Coord_Amm.vo!D65,IF(Foglio2!$J$3=Foglio2!$E$8,Direttore_Amm.vo!D65,IF(Foglio2!$J$3=Foglio2!$E$9,Doc_mat_elem.re!D65,IF(Foglio2!$J$3=Foglio2!$E$10,Doc_dipl_scuola_sec.!D65,IF(Foglio2!$J$3=Foglio2!$E$11,Doc_scuola_media!D65,IF(Foglio2!$J$3=Foglio2!$E$12,Doc_laureati_scuola_sec.!D67,IF(Foglio2!$J$3=Foglio2!$E$13,Direttivi_capi_ist.!D65,0)))))))))))</f>
        <v>0</v>
      </c>
      <c r="G67" s="267">
        <f t="shared" ref="G67" si="511">G66*1936.27</f>
        <v>0</v>
      </c>
      <c r="H67" s="267">
        <f t="shared" ref="H67" si="512">H66*1936.27</f>
        <v>0</v>
      </c>
      <c r="I67" s="267">
        <f t="shared" ref="I67" si="513">I66*1936.27</f>
        <v>0</v>
      </c>
      <c r="J67" s="267">
        <f t="shared" ref="J67" si="514">J66*1936.27</f>
        <v>0</v>
      </c>
      <c r="K67" s="267">
        <f t="shared" ref="K67" si="515">K66*1936.27</f>
        <v>0</v>
      </c>
      <c r="L67" s="266">
        <f t="shared" ref="L67" si="516">L66*1936.27</f>
        <v>0</v>
      </c>
      <c r="M67" s="267">
        <f t="shared" ref="M67" si="517">M66*1936.27</f>
        <v>0</v>
      </c>
      <c r="N67" s="182">
        <f t="shared" ref="N67" si="518">N66*1936.27</f>
        <v>0</v>
      </c>
      <c r="O67" s="183">
        <f t="shared" ref="O67" si="519">O66*1936.27</f>
        <v>0</v>
      </c>
      <c r="P67" s="184">
        <f t="shared" ref="P67" si="520">P66*1936.27</f>
        <v>0</v>
      </c>
      <c r="Q67" s="184">
        <f t="shared" ref="Q67" si="521">Q66*1936.27</f>
        <v>0</v>
      </c>
      <c r="R67" s="184">
        <f t="shared" ref="R67" si="522">R66*1936.27</f>
        <v>0</v>
      </c>
      <c r="S67" s="184">
        <f t="shared" ref="S67" si="523">S66*1936.27</f>
        <v>0</v>
      </c>
      <c r="T67" s="184">
        <f t="shared" ref="T67" si="524">T66*1936.27</f>
        <v>0</v>
      </c>
      <c r="U67" s="184">
        <f t="shared" ref="U67:V67" si="525">U66*1936.27</f>
        <v>0</v>
      </c>
      <c r="V67" s="184">
        <f t="shared" si="525"/>
        <v>0</v>
      </c>
      <c r="W67" s="104"/>
    </row>
    <row r="68" spans="1:23" s="47" customFormat="1" ht="12.75" customHeight="1" x14ac:dyDescent="0.2">
      <c r="A68" s="104">
        <f>IF(Foglio2!$J$7=1,TRUNC(Base!V68,0),TRUNC(Base!U68,0))</f>
        <v>0</v>
      </c>
      <c r="B68" s="245">
        <f t="shared" si="381"/>
        <v>33196</v>
      </c>
      <c r="C68" s="501"/>
      <c r="D68" s="501"/>
      <c r="E68" s="53" t="s">
        <v>3</v>
      </c>
      <c r="F68" s="54">
        <f>IF(Foglio2!$J$3=Foglio2!$E$3,Ausiliari_Coll.Scol.!D66,IF(Foglio2!$J$3=Foglio2!$E$4,Collab._Tecnici!D66,IF(Foglio2!$J$3=Foglio2!$E$5,Assistenti_Tecnici!D66,IF(Foglio2!$J$3=Foglio2!$E$6,Assistenti_Amm.vo!D66,IF(Foglio2!$J$3=Foglio2!$E$7,Resp_Coord_Amm.vo!D66,IF(Foglio2!$J$3=Foglio2!$E$8,Direttore_Amm.vo!D66,IF(Foglio2!$J$3=Foglio2!$E$9,Doc_mat_elem.re!D66,IF(Foglio2!$J$3=Foglio2!$E$10,Doc_dipl_scuola_sec.!D66,IF(Foglio2!$J$3=Foglio2!$E$11,Doc_scuola_media!D66,IF(Foglio2!$J$3=Foglio2!$E$12,Doc_laureati_scuola_sec.!D68,IF(Foglio2!$J$3=Foglio2!$E$13,Direttivi_capi_ist.!D66,0)))))))))))</f>
        <v>0</v>
      </c>
      <c r="G68" s="248">
        <f>IF(Foglio2!$J$3=Foglio2!$E$3,Ausiliari_Coll.Scol.!E66,IF(Foglio2!$J$3=Foglio2!$E$4,Collab._Tecnici!E66,IF(Foglio2!$J$3=Foglio2!$E$5,Assistenti_Tecnici!E66,IF(Foglio2!$J$3=Foglio2!$E$6,Assistenti_Amm.vo!E66,IF(Foglio2!$J$3=Foglio2!$E$7,Resp_Coord_Amm.vo!E66,IF(Foglio2!$J$3=Foglio2!$E$8,Direttore_Amm.vo!E66,IF(Foglio2!$J$3=Foglio2!$E$9,Doc_mat_elem.re!E66,IF(Foglio2!$J$3=Foglio2!$E$10,Doc_dipl_scuola_sec.!E66,IF(Foglio2!$J$3=Foglio2!$E$11,Doc_scuola_media!E66,IF(Foglio2!$J$3=Foglio2!$E$12,Doc_laureati_scuola_sec.!E68,IF(Foglio2!$J$3=Foglio2!$E$13,Direttivi_capi_ist.!E66,0)))))))))))</f>
        <v>0</v>
      </c>
      <c r="H68" s="248">
        <f>IF(Foglio2!$J$3=Foglio2!$E$3,Ausiliari_Coll.Scol.!F66,IF(Foglio2!$J$3=Foglio2!$E$4,Collab._Tecnici!F66,IF(Foglio2!$J$3=Foglio2!$E$5,Assistenti_Tecnici!F66,IF(Foglio2!$J$3=Foglio2!$E$6,Assistenti_Amm.vo!F66,IF(Foglio2!$J$3=Foglio2!$E$7,Resp_Coord_Amm.vo!F66,IF(Foglio2!$J$3=Foglio2!$E$8,Direttore_Amm.vo!F66,IF(Foglio2!$J$3=Foglio2!$E$9,Doc_mat_elem.re!F66,IF(Foglio2!$J$3=Foglio2!$E$10,Doc_dipl_scuola_sec.!F66,IF(Foglio2!$J$3=Foglio2!$E$11,Doc_scuola_media!F66,IF(Foglio2!$J$3=Foglio2!$E$12,Doc_laureati_scuola_sec.!F68,IF(Foglio2!$J$3=Foglio2!$E$13,Direttivi_capi_ist.!F66,0)))))))))))</f>
        <v>0</v>
      </c>
      <c r="I68" s="248">
        <f>IF(Foglio2!$J$3=Foglio2!$E$3,Ausiliari_Coll.Scol.!G66,IF(Foglio2!$J$3=Foglio2!$E$4,Collab._Tecnici!G66,IF(Foglio2!$J$3=Foglio2!$E$5,Assistenti_Tecnici!G66,IF(Foglio2!$J$3=Foglio2!$E$6,Assistenti_Amm.vo!G66,IF(Foglio2!$J$3=Foglio2!$E$7,Resp_Coord_Amm.vo!G66,IF(Foglio2!$J$3=Foglio2!$E$8,Direttore_Amm.vo!G66,IF(Foglio2!$J$3=Foglio2!$E$9,Doc_mat_elem.re!G66,IF(Foglio2!$J$3=Foglio2!$E$10,Doc_dipl_scuola_sec.!G66,IF(Foglio2!$J$3=Foglio2!$E$11,Doc_scuola_media!G66,IF(Foglio2!$J$3=Foglio2!$E$12,Doc_laureati_scuola_sec.!G68,IF(Foglio2!$J$3=Foglio2!$E$13,Direttivi_capi_ist.!G66,0)))))))))))</f>
        <v>0</v>
      </c>
      <c r="J68" s="248">
        <f>IF(Foglio2!$J$3=Foglio2!$E$3,Ausiliari_Coll.Scol.!H66,IF(Foglio2!$J$3=Foglio2!$E$4,Collab._Tecnici!H66,IF(Foglio2!$J$3=Foglio2!$E$5,Assistenti_Tecnici!H66,IF(Foglio2!$J$3=Foglio2!$E$6,Assistenti_Amm.vo!H66,IF(Foglio2!$J$3=Foglio2!$E$7,Resp_Coord_Amm.vo!H66,IF(Foglio2!$J$3=Foglio2!$E$8,Direttore_Amm.vo!H66,IF(Foglio2!$J$3=Foglio2!$E$9,Doc_mat_elem.re!H66,IF(Foglio2!$J$3=Foglio2!$E$10,Doc_dipl_scuola_sec.!H66,IF(Foglio2!$J$3=Foglio2!$E$11,Doc_scuola_media!H66,IF(Foglio2!$J$3=Foglio2!$E$12,Doc_laureati_scuola_sec.!H68,IF(Foglio2!$J$3=Foglio2!$E$13,Direttivi_capi_ist.!H66,0)))))))))))</f>
        <v>0</v>
      </c>
      <c r="K68" s="248">
        <f>IF(Foglio2!$J$3=Foglio2!$E$3,Ausiliari_Coll.Scol.!I66,IF(Foglio2!$J$3=Foglio2!$E$4,Collab._Tecnici!I66,IF(Foglio2!$J$3=Foglio2!$E$5,Assistenti_Tecnici!I66,IF(Foglio2!$J$3=Foglio2!$E$6,Assistenti_Amm.vo!I66,IF(Foglio2!$J$3=Foglio2!$E$7,Resp_Coord_Amm.vo!I66,IF(Foglio2!$J$3=Foglio2!$E$8,Direttore_Amm.vo!I66,IF(Foglio2!$J$3=Foglio2!$E$9,Doc_mat_elem.re!I66,IF(Foglio2!$J$3=Foglio2!$E$10,Doc_dipl_scuola_sec.!I66,IF(Foglio2!$J$3=Foglio2!$E$11,Doc_scuola_media!I66,IF(Foglio2!$J$3=Foglio2!$E$12,Doc_laureati_scuola_sec.!I68,IF(Foglio2!$J$3=Foglio2!$E$13,Direttivi_capi_ist.!I66,0)))))))))))</f>
        <v>0</v>
      </c>
      <c r="L68" s="248">
        <f>IF(Foglio2!$J$3=Foglio2!$E$3,Ausiliari_Coll.Scol.!J66,IF(Foglio2!$J$3=Foglio2!$E$4,Collab._Tecnici!J66,IF(Foglio2!$J$3=Foglio2!$E$5,Assistenti_Tecnici!J66,IF(Foglio2!$J$3=Foglio2!$E$6,Assistenti_Amm.vo!J66,IF(Foglio2!$J$3=Foglio2!$E$7,Resp_Coord_Amm.vo!J66,IF(Foglio2!$J$3=Foglio2!$E$8,Direttore_Amm.vo!J66,IF(Foglio2!$J$3=Foglio2!$E$9,Doc_mat_elem.re!J66,IF(Foglio2!$J$3=Foglio2!$E$10,Doc_dipl_scuola_sec.!J66,IF(Foglio2!$J$3=Foglio2!$E$11,Doc_scuola_media!J66,IF(Foglio2!$J$3=Foglio2!$E$12,Doc_laureati_scuola_sec.!J68,IF(Foglio2!$J$3=Foglio2!$E$13,Direttivi_capi_ist.!J66,0)))))))))))</f>
        <v>0</v>
      </c>
      <c r="M68" s="249">
        <f>IF(Foglio2!$J$3=Foglio2!$E$3,Ausiliari_Coll.Scol.!K66,IF(Foglio2!$J$3=Foglio2!$E$4,Collab._Tecnici!K66,IF(Foglio2!$J$3=Foglio2!$E$5,Assistenti_Tecnici!K66,IF(Foglio2!$J$3=Foglio2!$E$6,Assistenti_Amm.vo!K66,IF(Foglio2!$J$3=Foglio2!$E$7,Resp_Coord_Amm.vo!K66,IF(Foglio2!$J$3=Foglio2!$E$8,Direttore_Amm.vo!K66,IF(Foglio2!$J$3=Foglio2!$E$9,Doc_mat_elem.re!K66,IF(Foglio2!$J$3=Foglio2!$E$10,Doc_dipl_scuola_sec.!K66,IF(Foglio2!$J$3=Foglio2!$E$11,Doc_scuola_media!K66,IF(Foglio2!$J$3=Foglio2!$E$12,Doc_laureati_scuola_sec.!K68,IF(Foglio2!$J$3=Foglio2!$E$13,Direttivi_capi_ist.!K66,0)))))))))))</f>
        <v>0</v>
      </c>
      <c r="N68" s="250">
        <f>IF(Foglio2!$J$3=Foglio2!$E$3,Ausiliari_Coll.Scol.!L66,IF(Foglio2!$J$3=Foglio2!$E$4,Collab._Tecnici!L66,IF(Foglio2!$J$3=Foglio2!$E$5,Assistenti_Tecnici!L66,IF(Foglio2!$J$3=Foglio2!$E$6,Assistenti_Amm.vo!L66,IF(Foglio2!$J$3=Foglio2!$E$7,Resp_Coord_Amm.vo!L66,IF(Foglio2!$J$3=Foglio2!$E$8,Direttore_Amm.vo!L66,IF(Foglio2!$J$3=Foglio2!$E$9,Doc_mat_elem.re!L66,IF(Foglio2!$J$3=Foglio2!$E$10,Doc_dipl_scuola_sec.!L66,IF(Foglio2!$J$3=Foglio2!$E$11,Doc_scuola_media!L66,IF(Foglio2!$J$3=Foglio2!$E$12,Doc_laureati_scuola_sec.!L68,IF(Foglio2!$J$3=Foglio2!$E$13,Direttivi_capi_ist.!L66,0)))))))))))</f>
        <v>0</v>
      </c>
      <c r="O68" s="251">
        <f>IF(Foglio2!$J$3=Foglio2!$E$3,Ausiliari_Coll.Scol.!M66,IF(Foglio2!$J$3=Foglio2!$E$4,Collab._Tecnici!M66,IF(Foglio2!$J$3=Foglio2!$E$5,Assistenti_Tecnici!M66,IF(Foglio2!$J$3=Foglio2!$E$6,Assistenti_Amm.vo!M66,IF(Foglio2!$J$3=Foglio2!$E$7,Resp_Coord_Amm.vo!M66,IF(Foglio2!$J$3=Foglio2!$E$8,Direttore_Amm.vo!M66,IF(Foglio2!$J$3=Foglio2!$E$9,Doc_mat_elem.re!M66,IF(Foglio2!$J$3=Foglio2!$E$10,Doc_dipl_scuola_sec.!M66,IF(Foglio2!$J$3=Foglio2!$E$11,Doc_scuola_media!M66,IF(Foglio2!$J$3=Foglio2!$E$12,Doc_laureati_scuola_sec.!M68,IF(Foglio2!$J$3=Foglio2!$E$13,Direttivi_capi_ist.!M66,0)))))))))))</f>
        <v>0</v>
      </c>
      <c r="P68" s="252">
        <f>IF(Foglio2!$J$3=Foglio2!$E$3,Ausiliari_Coll.Scol.!N66,IF(Foglio2!$J$3=Foglio2!$E$4,Collab._Tecnici!N66,IF(Foglio2!$J$3=Foglio2!$E$5,Assistenti_Tecnici!N66,IF(Foglio2!$J$3=Foglio2!$E$6,Assistenti_Amm.vo!N66,IF(Foglio2!$J$3=Foglio2!$E$7,Resp_Coord_Amm.vo!N66,IF(Foglio2!$J$3=Foglio2!$E$8,Direttore_Amm.vo!N66,IF(Foglio2!$J$3=Foglio2!$E$9,Doc_mat_elem.re!N66,IF(Foglio2!$J$3=Foglio2!$E$10,Doc_dipl_scuola_sec.!N66,IF(Foglio2!$J$3=Foglio2!$E$11,Doc_scuola_media!N66,IF(Foglio2!$J$3=Foglio2!$E$12,Doc_laureati_scuola_sec.!N68,IF(Foglio2!$J$3=Foglio2!$E$13,Direttivi_capi_ist.!N66,0)))))))))))</f>
        <v>0</v>
      </c>
      <c r="Q68" s="252">
        <f>IF(Foglio2!$J$3=Foglio2!$E$3,Ausiliari_Coll.Scol.!O66,IF(Foglio2!$J$3=Foglio2!$E$4,Collab._Tecnici!O66,IF(Foglio2!$J$3=Foglio2!$E$5,Assistenti_Tecnici!O66,IF(Foglio2!$J$3=Foglio2!$E$6,Assistenti_Amm.vo!O66,IF(Foglio2!$J$3=Foglio2!$E$7,Resp_Coord_Amm.vo!O66,IF(Foglio2!$J$3=Foglio2!$E$8,Direttore_Amm.vo!O66,IF(Foglio2!$J$3=Foglio2!$E$9,Doc_mat_elem.re!O66,IF(Foglio2!$J$3=Foglio2!$E$10,Doc_dipl_scuola_sec.!O66,IF(Foglio2!$J$3=Foglio2!$E$11,Doc_scuola_media!O66,IF(Foglio2!$J$3=Foglio2!$E$12,Doc_laureati_scuola_sec.!O68,IF(Foglio2!$J$3=Foglio2!$E$13,Direttivi_capi_ist.!O66,0)))))))))))</f>
        <v>0</v>
      </c>
      <c r="R68" s="252">
        <f>IF(Foglio2!$J$3=Foglio2!$E$3,Ausiliari_Coll.Scol.!P66,IF(Foglio2!$J$3=Foglio2!$E$4,Collab._Tecnici!P66,IF(Foglio2!$J$3=Foglio2!$E$5,Assistenti_Tecnici!P66,IF(Foglio2!$J$3=Foglio2!$E$6,Assistenti_Amm.vo!P66,IF(Foglio2!$J$3=Foglio2!$E$7,Resp_Coord_Amm.vo!P66,IF(Foglio2!$J$3=Foglio2!$E$8,Direttore_Amm.vo!P66,IF(Foglio2!$J$3=Foglio2!$E$9,Doc_mat_elem.re!P66,IF(Foglio2!$J$3=Foglio2!$E$10,Doc_dipl_scuola_sec.!P66,IF(Foglio2!$J$3=Foglio2!$E$11,Doc_scuola_media!P66,IF(Foglio2!$J$3=Foglio2!$E$12,Doc_laureati_scuola_sec.!P68,IF(Foglio2!$J$3=Foglio2!$E$13,Direttivi_capi_ist.!P66,0)))))))))))</f>
        <v>0</v>
      </c>
      <c r="S68" s="252">
        <f>IF(Foglio2!$J$3=Foglio2!$E$3,Ausiliari_Coll.Scol.!Q66,IF(Foglio2!$J$3=Foglio2!$E$4,Collab._Tecnici!Q66,IF(Foglio2!$J$3=Foglio2!$E$5,Assistenti_Tecnici!Q66,IF(Foglio2!$J$3=Foglio2!$E$6,Assistenti_Amm.vo!Q66,IF(Foglio2!$J$3=Foglio2!$E$7,Resp_Coord_Amm.vo!Q66,IF(Foglio2!$J$3=Foglio2!$E$8,Direttore_Amm.vo!Q66,IF(Foglio2!$J$3=Foglio2!$E$9,Doc_mat_elem.re!Q66,IF(Foglio2!$J$3=Foglio2!$E$10,Doc_dipl_scuola_sec.!Q66,IF(Foglio2!$J$3=Foglio2!$E$11,Doc_scuola_media!Q66,IF(Foglio2!$J$3=Foglio2!$E$12,Doc_laureati_scuola_sec.!Q68,IF(Foglio2!$J$3=Foglio2!$E$13,Direttivi_capi_ist.!Q66,0)))))))))))</f>
        <v>0</v>
      </c>
      <c r="T68" s="252">
        <f>IF(Foglio2!$J$3=Foglio2!$E$3,Ausiliari_Coll.Scol.!R66,IF(Foglio2!$J$3=Foglio2!$E$4,Collab._Tecnici!R66,IF(Foglio2!$J$3=Foglio2!$E$5,Assistenti_Tecnici!R66,IF(Foglio2!$J$3=Foglio2!$E$6,Assistenti_Amm.vo!R66,IF(Foglio2!$J$3=Foglio2!$E$7,Resp_Coord_Amm.vo!R66,IF(Foglio2!$J$3=Foglio2!$E$8,Direttore_Amm.vo!R66,IF(Foglio2!$J$3=Foglio2!$E$9,Doc_mat_elem.re!R66,IF(Foglio2!$J$3=Foglio2!$E$10,Doc_dipl_scuola_sec.!R66,IF(Foglio2!$J$3=Foglio2!$E$11,Doc_scuola_media!R66,IF(Foglio2!$J$3=Foglio2!$E$12,Doc_laureati_scuola_sec.!R68,IF(Foglio2!$J$3=Foglio2!$E$13,Direttivi_capi_ist.!R66,0)))))))))))</f>
        <v>0</v>
      </c>
      <c r="U68" s="252">
        <f t="shared" ref="U68" si="526">(P68)/12*0.8</f>
        <v>0</v>
      </c>
      <c r="V68" s="252">
        <f t="shared" ref="V68" si="527">(P68+R68)/12*0.8</f>
        <v>0</v>
      </c>
      <c r="W68" s="253" t="str">
        <f t="shared" ref="W68" si="528">"Fascia Da "&amp;F68&amp;" a "&amp;F69&amp;" Decorrenza "&amp;DAY(C68)&amp;"/"&amp;MONTH(C68)&amp;"/"&amp;YEAR(C68)</f>
        <v>Fascia Da 0 a 0 Decorrenza 0/1/1900</v>
      </c>
    </row>
    <row r="69" spans="1:23" s="47" customFormat="1" ht="8.25" customHeight="1" x14ac:dyDescent="0.2">
      <c r="A69" s="104"/>
      <c r="B69" s="245">
        <f t="shared" si="381"/>
        <v>33197</v>
      </c>
      <c r="C69" s="501"/>
      <c r="D69" s="501"/>
      <c r="E69" s="48" t="s">
        <v>4</v>
      </c>
      <c r="F69" s="49">
        <f>IF(Foglio2!$J$3=Foglio2!$E$3,Ausiliari_Coll.Scol.!D67,IF(Foglio2!$J$3=Foglio2!$E$4,Collab._Tecnici!D67,IF(Foglio2!$J$3=Foglio2!$E$5,Assistenti_Tecnici!D67,IF(Foglio2!$J$3=Foglio2!$E$6,Assistenti_Amm.vo!D67,IF(Foglio2!$J$3=Foglio2!$E$7,Resp_Coord_Amm.vo!D67,IF(Foglio2!$J$3=Foglio2!$E$8,Direttore_Amm.vo!D67,IF(Foglio2!$J$3=Foglio2!$E$9,Doc_mat_elem.re!D67,IF(Foglio2!$J$3=Foglio2!$E$10,Doc_dipl_scuola_sec.!D67,IF(Foglio2!$J$3=Foglio2!$E$11,Doc_scuola_media!D67,IF(Foglio2!$J$3=Foglio2!$E$12,Doc_laureati_scuola_sec.!D69,IF(Foglio2!$J$3=Foglio2!$E$13,Direttivi_capi_ist.!D67,0)))))))))))</f>
        <v>0</v>
      </c>
      <c r="G69" s="267">
        <f t="shared" ref="G69" si="529">G68*1936.27</f>
        <v>0</v>
      </c>
      <c r="H69" s="267">
        <f t="shared" ref="H69" si="530">H68*1936.27</f>
        <v>0</v>
      </c>
      <c r="I69" s="267">
        <f t="shared" ref="I69" si="531">I68*1936.27</f>
        <v>0</v>
      </c>
      <c r="J69" s="267">
        <f t="shared" ref="J69" si="532">J68*1936.27</f>
        <v>0</v>
      </c>
      <c r="K69" s="267">
        <f t="shared" ref="K69" si="533">K68*1936.27</f>
        <v>0</v>
      </c>
      <c r="L69" s="266">
        <f t="shared" ref="L69" si="534">L68*1936.27</f>
        <v>0</v>
      </c>
      <c r="M69" s="267">
        <f t="shared" ref="M69" si="535">M68*1936.27</f>
        <v>0</v>
      </c>
      <c r="N69" s="182">
        <f t="shared" ref="N69" si="536">N68*1936.27</f>
        <v>0</v>
      </c>
      <c r="O69" s="183">
        <f t="shared" ref="O69" si="537">O68*1936.27</f>
        <v>0</v>
      </c>
      <c r="P69" s="184">
        <f t="shared" ref="P69" si="538">P68*1936.27</f>
        <v>0</v>
      </c>
      <c r="Q69" s="184">
        <f t="shared" ref="Q69" si="539">Q68*1936.27</f>
        <v>0</v>
      </c>
      <c r="R69" s="184">
        <f t="shared" ref="R69" si="540">R68*1936.27</f>
        <v>0</v>
      </c>
      <c r="S69" s="184">
        <f t="shared" ref="S69" si="541">S68*1936.27</f>
        <v>0</v>
      </c>
      <c r="T69" s="184">
        <f t="shared" ref="T69" si="542">T68*1936.27</f>
        <v>0</v>
      </c>
      <c r="U69" s="184">
        <f t="shared" ref="U69:V69" si="543">U68*1936.27</f>
        <v>0</v>
      </c>
      <c r="V69" s="184">
        <f t="shared" si="543"/>
        <v>0</v>
      </c>
      <c r="W69" s="104"/>
    </row>
    <row r="70" spans="1:23" s="47" customFormat="1" ht="12.75" customHeight="1" x14ac:dyDescent="0.2">
      <c r="A70" s="104">
        <f>IF(Foglio2!$J$7=1,TRUNC(Base!V70,0),TRUNC(Base!U70,0))</f>
        <v>0</v>
      </c>
      <c r="B70" s="245">
        <f t="shared" si="381"/>
        <v>33198</v>
      </c>
      <c r="C70" s="501"/>
      <c r="D70" s="501"/>
      <c r="E70" s="53" t="s">
        <v>3</v>
      </c>
      <c r="F70" s="54">
        <f>IF(Foglio2!$J$3=Foglio2!$E$3,Ausiliari_Coll.Scol.!D68,IF(Foglio2!$J$3=Foglio2!$E$4,Collab._Tecnici!D68,IF(Foglio2!$J$3=Foglio2!$E$5,Assistenti_Tecnici!D68,IF(Foglio2!$J$3=Foglio2!$E$6,Assistenti_Amm.vo!D68,IF(Foglio2!$J$3=Foglio2!$E$7,Resp_Coord_Amm.vo!D68,IF(Foglio2!$J$3=Foglio2!$E$8,Direttore_Amm.vo!D68,IF(Foglio2!$J$3=Foglio2!$E$9,Doc_mat_elem.re!D68,IF(Foglio2!$J$3=Foglio2!$E$10,Doc_dipl_scuola_sec.!D68,IF(Foglio2!$J$3=Foglio2!$E$11,Doc_scuola_media!D68,IF(Foglio2!$J$3=Foglio2!$E$12,Doc_laureati_scuola_sec.!D70,IF(Foglio2!$J$3=Foglio2!$E$13,Direttivi_capi_ist.!D68,0)))))))))))</f>
        <v>0</v>
      </c>
      <c r="G70" s="248">
        <f>IF(Foglio2!$J$3=Foglio2!$E$3,Ausiliari_Coll.Scol.!E68,IF(Foglio2!$J$3=Foglio2!$E$4,Collab._Tecnici!E68,IF(Foglio2!$J$3=Foglio2!$E$5,Assistenti_Tecnici!E68,IF(Foglio2!$J$3=Foglio2!$E$6,Assistenti_Amm.vo!E68,IF(Foglio2!$J$3=Foglio2!$E$7,Resp_Coord_Amm.vo!E68,IF(Foglio2!$J$3=Foglio2!$E$8,Direttore_Amm.vo!E68,IF(Foglio2!$J$3=Foglio2!$E$9,Doc_mat_elem.re!E68,IF(Foglio2!$J$3=Foglio2!$E$10,Doc_dipl_scuola_sec.!E68,IF(Foglio2!$J$3=Foglio2!$E$11,Doc_scuola_media!E68,IF(Foglio2!$J$3=Foglio2!$E$12,Doc_laureati_scuola_sec.!E70,IF(Foglio2!$J$3=Foglio2!$E$13,Direttivi_capi_ist.!E68,0)))))))))))</f>
        <v>0</v>
      </c>
      <c r="H70" s="248">
        <f>IF(Foglio2!$J$3=Foglio2!$E$3,Ausiliari_Coll.Scol.!F68,IF(Foglio2!$J$3=Foglio2!$E$4,Collab._Tecnici!F68,IF(Foglio2!$J$3=Foglio2!$E$5,Assistenti_Tecnici!F68,IF(Foglio2!$J$3=Foglio2!$E$6,Assistenti_Amm.vo!F68,IF(Foglio2!$J$3=Foglio2!$E$7,Resp_Coord_Amm.vo!F68,IF(Foglio2!$J$3=Foglio2!$E$8,Direttore_Amm.vo!F68,IF(Foglio2!$J$3=Foglio2!$E$9,Doc_mat_elem.re!F68,IF(Foglio2!$J$3=Foglio2!$E$10,Doc_dipl_scuola_sec.!F68,IF(Foglio2!$J$3=Foglio2!$E$11,Doc_scuola_media!F68,IF(Foglio2!$J$3=Foglio2!$E$12,Doc_laureati_scuola_sec.!F70,IF(Foglio2!$J$3=Foglio2!$E$13,Direttivi_capi_ist.!F68,0)))))))))))</f>
        <v>0</v>
      </c>
      <c r="I70" s="248">
        <f>IF(Foglio2!$J$3=Foglio2!$E$3,Ausiliari_Coll.Scol.!G68,IF(Foglio2!$J$3=Foglio2!$E$4,Collab._Tecnici!G68,IF(Foglio2!$J$3=Foglio2!$E$5,Assistenti_Tecnici!G68,IF(Foglio2!$J$3=Foglio2!$E$6,Assistenti_Amm.vo!G68,IF(Foglio2!$J$3=Foglio2!$E$7,Resp_Coord_Amm.vo!G68,IF(Foglio2!$J$3=Foglio2!$E$8,Direttore_Amm.vo!G68,IF(Foglio2!$J$3=Foglio2!$E$9,Doc_mat_elem.re!G68,IF(Foglio2!$J$3=Foglio2!$E$10,Doc_dipl_scuola_sec.!G68,IF(Foglio2!$J$3=Foglio2!$E$11,Doc_scuola_media!G68,IF(Foglio2!$J$3=Foglio2!$E$12,Doc_laureati_scuola_sec.!G70,IF(Foglio2!$J$3=Foglio2!$E$13,Direttivi_capi_ist.!G68,0)))))))))))</f>
        <v>0</v>
      </c>
      <c r="J70" s="248">
        <f>IF(Foglio2!$J$3=Foglio2!$E$3,Ausiliari_Coll.Scol.!H68,IF(Foglio2!$J$3=Foglio2!$E$4,Collab._Tecnici!H68,IF(Foglio2!$J$3=Foglio2!$E$5,Assistenti_Tecnici!H68,IF(Foglio2!$J$3=Foglio2!$E$6,Assistenti_Amm.vo!H68,IF(Foglio2!$J$3=Foglio2!$E$7,Resp_Coord_Amm.vo!H68,IF(Foglio2!$J$3=Foglio2!$E$8,Direttore_Amm.vo!H68,IF(Foglio2!$J$3=Foglio2!$E$9,Doc_mat_elem.re!H68,IF(Foglio2!$J$3=Foglio2!$E$10,Doc_dipl_scuola_sec.!H68,IF(Foglio2!$J$3=Foglio2!$E$11,Doc_scuola_media!H68,IF(Foglio2!$J$3=Foglio2!$E$12,Doc_laureati_scuola_sec.!H70,IF(Foglio2!$J$3=Foglio2!$E$13,Direttivi_capi_ist.!H68,0)))))))))))</f>
        <v>0</v>
      </c>
      <c r="K70" s="248">
        <f>IF(Foglio2!$J$3=Foglio2!$E$3,Ausiliari_Coll.Scol.!I68,IF(Foglio2!$J$3=Foglio2!$E$4,Collab._Tecnici!I68,IF(Foglio2!$J$3=Foglio2!$E$5,Assistenti_Tecnici!I68,IF(Foglio2!$J$3=Foglio2!$E$6,Assistenti_Amm.vo!I68,IF(Foglio2!$J$3=Foglio2!$E$7,Resp_Coord_Amm.vo!I68,IF(Foglio2!$J$3=Foglio2!$E$8,Direttore_Amm.vo!I68,IF(Foglio2!$J$3=Foglio2!$E$9,Doc_mat_elem.re!I68,IF(Foglio2!$J$3=Foglio2!$E$10,Doc_dipl_scuola_sec.!I68,IF(Foglio2!$J$3=Foglio2!$E$11,Doc_scuola_media!I68,IF(Foglio2!$J$3=Foglio2!$E$12,Doc_laureati_scuola_sec.!I70,IF(Foglio2!$J$3=Foglio2!$E$13,Direttivi_capi_ist.!I68,0)))))))))))</f>
        <v>0</v>
      </c>
      <c r="L70" s="248">
        <f>IF(Foglio2!$J$3=Foglio2!$E$3,Ausiliari_Coll.Scol.!J68,IF(Foglio2!$J$3=Foglio2!$E$4,Collab._Tecnici!J68,IF(Foglio2!$J$3=Foglio2!$E$5,Assistenti_Tecnici!J68,IF(Foglio2!$J$3=Foglio2!$E$6,Assistenti_Amm.vo!J68,IF(Foglio2!$J$3=Foglio2!$E$7,Resp_Coord_Amm.vo!J68,IF(Foglio2!$J$3=Foglio2!$E$8,Direttore_Amm.vo!J68,IF(Foglio2!$J$3=Foglio2!$E$9,Doc_mat_elem.re!J68,IF(Foglio2!$J$3=Foglio2!$E$10,Doc_dipl_scuola_sec.!J68,IF(Foglio2!$J$3=Foglio2!$E$11,Doc_scuola_media!J68,IF(Foglio2!$J$3=Foglio2!$E$12,Doc_laureati_scuola_sec.!J70,IF(Foglio2!$J$3=Foglio2!$E$13,Direttivi_capi_ist.!J68,0)))))))))))</f>
        <v>0</v>
      </c>
      <c r="M70" s="249">
        <f>IF(Foglio2!$J$3=Foglio2!$E$3,Ausiliari_Coll.Scol.!K68,IF(Foglio2!$J$3=Foglio2!$E$4,Collab._Tecnici!K68,IF(Foglio2!$J$3=Foglio2!$E$5,Assistenti_Tecnici!K68,IF(Foglio2!$J$3=Foglio2!$E$6,Assistenti_Amm.vo!K68,IF(Foglio2!$J$3=Foglio2!$E$7,Resp_Coord_Amm.vo!K68,IF(Foglio2!$J$3=Foglio2!$E$8,Direttore_Amm.vo!K68,IF(Foglio2!$J$3=Foglio2!$E$9,Doc_mat_elem.re!K68,IF(Foglio2!$J$3=Foglio2!$E$10,Doc_dipl_scuola_sec.!K68,IF(Foglio2!$J$3=Foglio2!$E$11,Doc_scuola_media!K68,IF(Foglio2!$J$3=Foglio2!$E$12,Doc_laureati_scuola_sec.!K70,IF(Foglio2!$J$3=Foglio2!$E$13,Direttivi_capi_ist.!K68,0)))))))))))</f>
        <v>0</v>
      </c>
      <c r="N70" s="250">
        <f>IF(Foglio2!$J$3=Foglio2!$E$3,Ausiliari_Coll.Scol.!L68,IF(Foglio2!$J$3=Foglio2!$E$4,Collab._Tecnici!L68,IF(Foglio2!$J$3=Foglio2!$E$5,Assistenti_Tecnici!L68,IF(Foglio2!$J$3=Foglio2!$E$6,Assistenti_Amm.vo!L68,IF(Foglio2!$J$3=Foglio2!$E$7,Resp_Coord_Amm.vo!L68,IF(Foglio2!$J$3=Foglio2!$E$8,Direttore_Amm.vo!L68,IF(Foglio2!$J$3=Foglio2!$E$9,Doc_mat_elem.re!L68,IF(Foglio2!$J$3=Foglio2!$E$10,Doc_dipl_scuola_sec.!L68,IF(Foglio2!$J$3=Foglio2!$E$11,Doc_scuola_media!L68,IF(Foglio2!$J$3=Foglio2!$E$12,Doc_laureati_scuola_sec.!L70,IF(Foglio2!$J$3=Foglio2!$E$13,Direttivi_capi_ist.!L68,0)))))))))))</f>
        <v>0</v>
      </c>
      <c r="O70" s="251">
        <f>IF(Foglio2!$J$3=Foglio2!$E$3,Ausiliari_Coll.Scol.!M68,IF(Foglio2!$J$3=Foglio2!$E$4,Collab._Tecnici!M68,IF(Foglio2!$J$3=Foglio2!$E$5,Assistenti_Tecnici!M68,IF(Foglio2!$J$3=Foglio2!$E$6,Assistenti_Amm.vo!M68,IF(Foglio2!$J$3=Foglio2!$E$7,Resp_Coord_Amm.vo!M68,IF(Foglio2!$J$3=Foglio2!$E$8,Direttore_Amm.vo!M68,IF(Foglio2!$J$3=Foglio2!$E$9,Doc_mat_elem.re!M68,IF(Foglio2!$J$3=Foglio2!$E$10,Doc_dipl_scuola_sec.!M68,IF(Foglio2!$J$3=Foglio2!$E$11,Doc_scuola_media!M68,IF(Foglio2!$J$3=Foglio2!$E$12,Doc_laureati_scuola_sec.!M70,IF(Foglio2!$J$3=Foglio2!$E$13,Direttivi_capi_ist.!M68,0)))))))))))</f>
        <v>0</v>
      </c>
      <c r="P70" s="252">
        <f>IF(Foglio2!$J$3=Foglio2!$E$3,Ausiliari_Coll.Scol.!N68,IF(Foglio2!$J$3=Foglio2!$E$4,Collab._Tecnici!N68,IF(Foglio2!$J$3=Foglio2!$E$5,Assistenti_Tecnici!N68,IF(Foglio2!$J$3=Foglio2!$E$6,Assistenti_Amm.vo!N68,IF(Foglio2!$J$3=Foglio2!$E$7,Resp_Coord_Amm.vo!N68,IF(Foglio2!$J$3=Foglio2!$E$8,Direttore_Amm.vo!N68,IF(Foglio2!$J$3=Foglio2!$E$9,Doc_mat_elem.re!N68,IF(Foglio2!$J$3=Foglio2!$E$10,Doc_dipl_scuola_sec.!N68,IF(Foglio2!$J$3=Foglio2!$E$11,Doc_scuola_media!N68,IF(Foglio2!$J$3=Foglio2!$E$12,Doc_laureati_scuola_sec.!N70,IF(Foglio2!$J$3=Foglio2!$E$13,Direttivi_capi_ist.!N68,0)))))))))))</f>
        <v>0</v>
      </c>
      <c r="Q70" s="252">
        <f>IF(Foglio2!$J$3=Foglio2!$E$3,Ausiliari_Coll.Scol.!O68,IF(Foglio2!$J$3=Foglio2!$E$4,Collab._Tecnici!O68,IF(Foglio2!$J$3=Foglio2!$E$5,Assistenti_Tecnici!O68,IF(Foglio2!$J$3=Foglio2!$E$6,Assistenti_Amm.vo!O68,IF(Foglio2!$J$3=Foglio2!$E$7,Resp_Coord_Amm.vo!O68,IF(Foglio2!$J$3=Foglio2!$E$8,Direttore_Amm.vo!O68,IF(Foglio2!$J$3=Foglio2!$E$9,Doc_mat_elem.re!O68,IF(Foglio2!$J$3=Foglio2!$E$10,Doc_dipl_scuola_sec.!O68,IF(Foglio2!$J$3=Foglio2!$E$11,Doc_scuola_media!O68,IF(Foglio2!$J$3=Foglio2!$E$12,Doc_laureati_scuola_sec.!O70,IF(Foglio2!$J$3=Foglio2!$E$13,Direttivi_capi_ist.!O68,0)))))))))))</f>
        <v>0</v>
      </c>
      <c r="R70" s="252">
        <f>IF(Foglio2!$J$3=Foglio2!$E$3,Ausiliari_Coll.Scol.!P68,IF(Foglio2!$J$3=Foglio2!$E$4,Collab._Tecnici!P68,IF(Foglio2!$J$3=Foglio2!$E$5,Assistenti_Tecnici!P68,IF(Foglio2!$J$3=Foglio2!$E$6,Assistenti_Amm.vo!P68,IF(Foglio2!$J$3=Foglio2!$E$7,Resp_Coord_Amm.vo!P68,IF(Foglio2!$J$3=Foglio2!$E$8,Direttore_Amm.vo!P68,IF(Foglio2!$J$3=Foglio2!$E$9,Doc_mat_elem.re!P68,IF(Foglio2!$J$3=Foglio2!$E$10,Doc_dipl_scuola_sec.!P68,IF(Foglio2!$J$3=Foglio2!$E$11,Doc_scuola_media!P68,IF(Foglio2!$J$3=Foglio2!$E$12,Doc_laureati_scuola_sec.!P70,IF(Foglio2!$J$3=Foglio2!$E$13,Direttivi_capi_ist.!P68,0)))))))))))</f>
        <v>0</v>
      </c>
      <c r="S70" s="252">
        <f>IF(Foglio2!$J$3=Foglio2!$E$3,Ausiliari_Coll.Scol.!Q68,IF(Foglio2!$J$3=Foglio2!$E$4,Collab._Tecnici!Q68,IF(Foglio2!$J$3=Foglio2!$E$5,Assistenti_Tecnici!Q68,IF(Foglio2!$J$3=Foglio2!$E$6,Assistenti_Amm.vo!Q68,IF(Foglio2!$J$3=Foglio2!$E$7,Resp_Coord_Amm.vo!Q68,IF(Foglio2!$J$3=Foglio2!$E$8,Direttore_Amm.vo!Q68,IF(Foglio2!$J$3=Foglio2!$E$9,Doc_mat_elem.re!Q68,IF(Foglio2!$J$3=Foglio2!$E$10,Doc_dipl_scuola_sec.!Q68,IF(Foglio2!$J$3=Foglio2!$E$11,Doc_scuola_media!Q68,IF(Foglio2!$J$3=Foglio2!$E$12,Doc_laureati_scuola_sec.!Q70,IF(Foglio2!$J$3=Foglio2!$E$13,Direttivi_capi_ist.!Q68,0)))))))))))</f>
        <v>0</v>
      </c>
      <c r="T70" s="252">
        <f>IF(Foglio2!$J$3=Foglio2!$E$3,Ausiliari_Coll.Scol.!R68,IF(Foglio2!$J$3=Foglio2!$E$4,Collab._Tecnici!R68,IF(Foglio2!$J$3=Foglio2!$E$5,Assistenti_Tecnici!R68,IF(Foglio2!$J$3=Foglio2!$E$6,Assistenti_Amm.vo!R68,IF(Foglio2!$J$3=Foglio2!$E$7,Resp_Coord_Amm.vo!R68,IF(Foglio2!$J$3=Foglio2!$E$8,Direttore_Amm.vo!R68,IF(Foglio2!$J$3=Foglio2!$E$9,Doc_mat_elem.re!R68,IF(Foglio2!$J$3=Foglio2!$E$10,Doc_dipl_scuola_sec.!R68,IF(Foglio2!$J$3=Foglio2!$E$11,Doc_scuola_media!R68,IF(Foglio2!$J$3=Foglio2!$E$12,Doc_laureati_scuola_sec.!R70,IF(Foglio2!$J$3=Foglio2!$E$13,Direttivi_capi_ist.!R68,0)))))))))))</f>
        <v>0</v>
      </c>
      <c r="U70" s="252">
        <f t="shared" ref="U70" si="544">(P70)/12*0.8</f>
        <v>0</v>
      </c>
      <c r="V70" s="252">
        <f t="shared" ref="V70" si="545">(P70+R70)/12*0.8</f>
        <v>0</v>
      </c>
      <c r="W70" s="253" t="str">
        <f t="shared" ref="W70" si="546">"Fascia Da "&amp;F70&amp;" a "&amp;F71&amp;" Decorrenza "&amp;DAY(C70)&amp;"/"&amp;MONTH(C70)&amp;"/"&amp;YEAR(C70)</f>
        <v>Fascia Da 0 a 0 Decorrenza 0/1/1900</v>
      </c>
    </row>
    <row r="71" spans="1:23" s="47" customFormat="1" ht="7.5" customHeight="1" x14ac:dyDescent="0.2">
      <c r="A71" s="104"/>
      <c r="B71" s="245">
        <f t="shared" si="381"/>
        <v>33199</v>
      </c>
      <c r="C71" s="501"/>
      <c r="D71" s="501"/>
      <c r="E71" s="48" t="s">
        <v>4</v>
      </c>
      <c r="F71" s="49">
        <f>IF(Foglio2!$J$3=Foglio2!$E$3,Ausiliari_Coll.Scol.!D69,IF(Foglio2!$J$3=Foglio2!$E$4,Collab._Tecnici!D69,IF(Foglio2!$J$3=Foglio2!$E$5,Assistenti_Tecnici!D69,IF(Foglio2!$J$3=Foglio2!$E$6,Assistenti_Amm.vo!D69,IF(Foglio2!$J$3=Foglio2!$E$7,Resp_Coord_Amm.vo!D69,IF(Foglio2!$J$3=Foglio2!$E$8,Direttore_Amm.vo!D69,IF(Foglio2!$J$3=Foglio2!$E$9,Doc_mat_elem.re!D69,IF(Foglio2!$J$3=Foglio2!$E$10,Doc_dipl_scuola_sec.!D69,IF(Foglio2!$J$3=Foglio2!$E$11,Doc_scuola_media!D69,IF(Foglio2!$J$3=Foglio2!$E$12,Doc_laureati_scuola_sec.!D71,IF(Foglio2!$J$3=Foglio2!$E$13,Direttivi_capi_ist.!D69,0)))))))))))</f>
        <v>0</v>
      </c>
      <c r="G71" s="267">
        <f t="shared" ref="G71" si="547">G70*1936.27</f>
        <v>0</v>
      </c>
      <c r="H71" s="267">
        <f t="shared" ref="H71" si="548">H70*1936.27</f>
        <v>0</v>
      </c>
      <c r="I71" s="267">
        <f t="shared" ref="I71" si="549">I70*1936.27</f>
        <v>0</v>
      </c>
      <c r="J71" s="267">
        <f t="shared" ref="J71" si="550">J70*1936.27</f>
        <v>0</v>
      </c>
      <c r="K71" s="267">
        <f t="shared" ref="K71" si="551">K70*1936.27</f>
        <v>0</v>
      </c>
      <c r="L71" s="266">
        <f t="shared" ref="L71" si="552">L70*1936.27</f>
        <v>0</v>
      </c>
      <c r="M71" s="267">
        <f t="shared" ref="M71" si="553">M70*1936.27</f>
        <v>0</v>
      </c>
      <c r="N71" s="182">
        <f t="shared" ref="N71" si="554">N70*1936.27</f>
        <v>0</v>
      </c>
      <c r="O71" s="183">
        <f t="shared" ref="O71" si="555">O70*1936.27</f>
        <v>0</v>
      </c>
      <c r="P71" s="184">
        <f t="shared" ref="P71" si="556">P70*1936.27</f>
        <v>0</v>
      </c>
      <c r="Q71" s="184">
        <f t="shared" ref="Q71" si="557">Q70*1936.27</f>
        <v>0</v>
      </c>
      <c r="R71" s="184">
        <f t="shared" ref="R71" si="558">R70*1936.27</f>
        <v>0</v>
      </c>
      <c r="S71" s="184">
        <f t="shared" ref="S71" si="559">S70*1936.27</f>
        <v>0</v>
      </c>
      <c r="T71" s="184">
        <f t="shared" ref="T71" si="560">T70*1936.27</f>
        <v>0</v>
      </c>
      <c r="U71" s="184">
        <f t="shared" ref="U71:V71" si="561">U70*1936.27</f>
        <v>0</v>
      </c>
      <c r="V71" s="184">
        <f t="shared" si="561"/>
        <v>0</v>
      </c>
      <c r="W71" s="104"/>
    </row>
    <row r="72" spans="1:23" s="47" customFormat="1" ht="12.75" customHeight="1" x14ac:dyDescent="0.2">
      <c r="A72" s="104">
        <f>IF(Foglio2!$J$7=1,TRUNC(Base!V72,0),TRUNC(Base!U72,0))</f>
        <v>0</v>
      </c>
      <c r="B72" s="245">
        <f t="shared" si="381"/>
        <v>33200</v>
      </c>
      <c r="C72" s="501"/>
      <c r="D72" s="501"/>
      <c r="E72" s="53" t="s">
        <v>3</v>
      </c>
      <c r="F72" s="54">
        <f>IF(Foglio2!$J$3=Foglio2!$E$3,Ausiliari_Coll.Scol.!D70,IF(Foglio2!$J$3=Foglio2!$E$4,Collab._Tecnici!D70,IF(Foglio2!$J$3=Foglio2!$E$5,Assistenti_Tecnici!D70,IF(Foglio2!$J$3=Foglio2!$E$6,Assistenti_Amm.vo!D70,IF(Foglio2!$J$3=Foglio2!$E$7,Resp_Coord_Amm.vo!D70,IF(Foglio2!$J$3=Foglio2!$E$8,Direttore_Amm.vo!D70,IF(Foglio2!$J$3=Foglio2!$E$9,Doc_mat_elem.re!D70,IF(Foglio2!$J$3=Foglio2!$E$10,Doc_dipl_scuola_sec.!D70,IF(Foglio2!$J$3=Foglio2!$E$11,Doc_scuola_media!D70,IF(Foglio2!$J$3=Foglio2!$E$12,Doc_laureati_scuola_sec.!D72,IF(Foglio2!$J$3=Foglio2!$E$13,Direttivi_capi_ist.!D70,0)))))))))))</f>
        <v>0</v>
      </c>
      <c r="G72" s="248">
        <f>IF(Foglio2!$J$3=Foglio2!$E$3,Ausiliari_Coll.Scol.!E70,IF(Foglio2!$J$3=Foglio2!$E$4,Collab._Tecnici!E70,IF(Foglio2!$J$3=Foglio2!$E$5,Assistenti_Tecnici!E70,IF(Foglio2!$J$3=Foglio2!$E$6,Assistenti_Amm.vo!E70,IF(Foglio2!$J$3=Foglio2!$E$7,Resp_Coord_Amm.vo!E70,IF(Foglio2!$J$3=Foglio2!$E$8,Direttore_Amm.vo!E70,IF(Foglio2!$J$3=Foglio2!$E$9,Doc_mat_elem.re!E70,IF(Foglio2!$J$3=Foglio2!$E$10,Doc_dipl_scuola_sec.!E70,IF(Foglio2!$J$3=Foglio2!$E$11,Doc_scuola_media!E70,IF(Foglio2!$J$3=Foglio2!$E$12,Doc_laureati_scuola_sec.!E72,IF(Foglio2!$J$3=Foglio2!$E$13,Direttivi_capi_ist.!E70,0)))))))))))</f>
        <v>0</v>
      </c>
      <c r="H72" s="248">
        <f>IF(Foglio2!$J$3=Foglio2!$E$3,Ausiliari_Coll.Scol.!F70,IF(Foglio2!$J$3=Foglio2!$E$4,Collab._Tecnici!F70,IF(Foglio2!$J$3=Foglio2!$E$5,Assistenti_Tecnici!F70,IF(Foglio2!$J$3=Foglio2!$E$6,Assistenti_Amm.vo!F70,IF(Foglio2!$J$3=Foglio2!$E$7,Resp_Coord_Amm.vo!F70,IF(Foglio2!$J$3=Foglio2!$E$8,Direttore_Amm.vo!F70,IF(Foglio2!$J$3=Foglio2!$E$9,Doc_mat_elem.re!F70,IF(Foglio2!$J$3=Foglio2!$E$10,Doc_dipl_scuola_sec.!F70,IF(Foglio2!$J$3=Foglio2!$E$11,Doc_scuola_media!F70,IF(Foglio2!$J$3=Foglio2!$E$12,Doc_laureati_scuola_sec.!F72,IF(Foglio2!$J$3=Foglio2!$E$13,Direttivi_capi_ist.!F70,0)))))))))))</f>
        <v>0</v>
      </c>
      <c r="I72" s="248">
        <f>IF(Foglio2!$J$3=Foglio2!$E$3,Ausiliari_Coll.Scol.!G70,IF(Foglio2!$J$3=Foglio2!$E$4,Collab._Tecnici!G70,IF(Foglio2!$J$3=Foglio2!$E$5,Assistenti_Tecnici!G70,IF(Foglio2!$J$3=Foglio2!$E$6,Assistenti_Amm.vo!G70,IF(Foglio2!$J$3=Foglio2!$E$7,Resp_Coord_Amm.vo!G70,IF(Foglio2!$J$3=Foglio2!$E$8,Direttore_Amm.vo!G70,IF(Foglio2!$J$3=Foglio2!$E$9,Doc_mat_elem.re!G70,IF(Foglio2!$J$3=Foglio2!$E$10,Doc_dipl_scuola_sec.!G70,IF(Foglio2!$J$3=Foglio2!$E$11,Doc_scuola_media!G70,IF(Foglio2!$J$3=Foglio2!$E$12,Doc_laureati_scuola_sec.!G72,IF(Foglio2!$J$3=Foglio2!$E$13,Direttivi_capi_ist.!G70,0)))))))))))</f>
        <v>0</v>
      </c>
      <c r="J72" s="248">
        <f>IF(Foglio2!$J$3=Foglio2!$E$3,Ausiliari_Coll.Scol.!H70,IF(Foglio2!$J$3=Foglio2!$E$4,Collab._Tecnici!H70,IF(Foglio2!$J$3=Foglio2!$E$5,Assistenti_Tecnici!H70,IF(Foglio2!$J$3=Foglio2!$E$6,Assistenti_Amm.vo!H70,IF(Foglio2!$J$3=Foglio2!$E$7,Resp_Coord_Amm.vo!H70,IF(Foglio2!$J$3=Foglio2!$E$8,Direttore_Amm.vo!H70,IF(Foglio2!$J$3=Foglio2!$E$9,Doc_mat_elem.re!H70,IF(Foglio2!$J$3=Foglio2!$E$10,Doc_dipl_scuola_sec.!H70,IF(Foglio2!$J$3=Foglio2!$E$11,Doc_scuola_media!H70,IF(Foglio2!$J$3=Foglio2!$E$12,Doc_laureati_scuola_sec.!H72,IF(Foglio2!$J$3=Foglio2!$E$13,Direttivi_capi_ist.!H70,0)))))))))))</f>
        <v>0</v>
      </c>
      <c r="K72" s="248">
        <f>IF(Foglio2!$J$3=Foglio2!$E$3,Ausiliari_Coll.Scol.!I70,IF(Foglio2!$J$3=Foglio2!$E$4,Collab._Tecnici!I70,IF(Foglio2!$J$3=Foglio2!$E$5,Assistenti_Tecnici!I70,IF(Foglio2!$J$3=Foglio2!$E$6,Assistenti_Amm.vo!I70,IF(Foglio2!$J$3=Foglio2!$E$7,Resp_Coord_Amm.vo!I70,IF(Foglio2!$J$3=Foglio2!$E$8,Direttore_Amm.vo!I70,IF(Foglio2!$J$3=Foglio2!$E$9,Doc_mat_elem.re!I70,IF(Foglio2!$J$3=Foglio2!$E$10,Doc_dipl_scuola_sec.!I70,IF(Foglio2!$J$3=Foglio2!$E$11,Doc_scuola_media!I70,IF(Foglio2!$J$3=Foglio2!$E$12,Doc_laureati_scuola_sec.!I72,IF(Foglio2!$J$3=Foglio2!$E$13,Direttivi_capi_ist.!I70,0)))))))))))</f>
        <v>0</v>
      </c>
      <c r="L72" s="248">
        <f>IF(Foglio2!$J$3=Foglio2!$E$3,Ausiliari_Coll.Scol.!J70,IF(Foglio2!$J$3=Foglio2!$E$4,Collab._Tecnici!J70,IF(Foglio2!$J$3=Foglio2!$E$5,Assistenti_Tecnici!J70,IF(Foglio2!$J$3=Foglio2!$E$6,Assistenti_Amm.vo!J70,IF(Foglio2!$J$3=Foglio2!$E$7,Resp_Coord_Amm.vo!J70,IF(Foglio2!$J$3=Foglio2!$E$8,Direttore_Amm.vo!J70,IF(Foglio2!$J$3=Foglio2!$E$9,Doc_mat_elem.re!J70,IF(Foglio2!$J$3=Foglio2!$E$10,Doc_dipl_scuola_sec.!J70,IF(Foglio2!$J$3=Foglio2!$E$11,Doc_scuola_media!J70,IF(Foglio2!$J$3=Foglio2!$E$12,Doc_laureati_scuola_sec.!J72,IF(Foglio2!$J$3=Foglio2!$E$13,Direttivi_capi_ist.!J70,0)))))))))))</f>
        <v>0</v>
      </c>
      <c r="M72" s="249">
        <f>IF(Foglio2!$J$3=Foglio2!$E$3,Ausiliari_Coll.Scol.!K70,IF(Foglio2!$J$3=Foglio2!$E$4,Collab._Tecnici!K70,IF(Foglio2!$J$3=Foglio2!$E$5,Assistenti_Tecnici!K70,IF(Foglio2!$J$3=Foglio2!$E$6,Assistenti_Amm.vo!K70,IF(Foglio2!$J$3=Foglio2!$E$7,Resp_Coord_Amm.vo!K70,IF(Foglio2!$J$3=Foglio2!$E$8,Direttore_Amm.vo!K70,IF(Foglio2!$J$3=Foglio2!$E$9,Doc_mat_elem.re!K70,IF(Foglio2!$J$3=Foglio2!$E$10,Doc_dipl_scuola_sec.!K70,IF(Foglio2!$J$3=Foglio2!$E$11,Doc_scuola_media!K70,IF(Foglio2!$J$3=Foglio2!$E$12,Doc_laureati_scuola_sec.!K72,IF(Foglio2!$J$3=Foglio2!$E$13,Direttivi_capi_ist.!K70,0)))))))))))</f>
        <v>0</v>
      </c>
      <c r="N72" s="250">
        <f>IF(Foglio2!$J$3=Foglio2!$E$3,Ausiliari_Coll.Scol.!L70,IF(Foglio2!$J$3=Foglio2!$E$4,Collab._Tecnici!L70,IF(Foglio2!$J$3=Foglio2!$E$5,Assistenti_Tecnici!L70,IF(Foglio2!$J$3=Foglio2!$E$6,Assistenti_Amm.vo!L70,IF(Foglio2!$J$3=Foglio2!$E$7,Resp_Coord_Amm.vo!L70,IF(Foglio2!$J$3=Foglio2!$E$8,Direttore_Amm.vo!L70,IF(Foglio2!$J$3=Foglio2!$E$9,Doc_mat_elem.re!L70,IF(Foglio2!$J$3=Foglio2!$E$10,Doc_dipl_scuola_sec.!L70,IF(Foglio2!$J$3=Foglio2!$E$11,Doc_scuola_media!L70,IF(Foglio2!$J$3=Foglio2!$E$12,Doc_laureati_scuola_sec.!L72,IF(Foglio2!$J$3=Foglio2!$E$13,Direttivi_capi_ist.!L70,0)))))))))))</f>
        <v>0</v>
      </c>
      <c r="O72" s="251">
        <f>IF(Foglio2!$J$3=Foglio2!$E$3,Ausiliari_Coll.Scol.!M70,IF(Foglio2!$J$3=Foglio2!$E$4,Collab._Tecnici!M70,IF(Foglio2!$J$3=Foglio2!$E$5,Assistenti_Tecnici!M70,IF(Foglio2!$J$3=Foglio2!$E$6,Assistenti_Amm.vo!M70,IF(Foglio2!$J$3=Foglio2!$E$7,Resp_Coord_Amm.vo!M70,IF(Foglio2!$J$3=Foglio2!$E$8,Direttore_Amm.vo!M70,IF(Foglio2!$J$3=Foglio2!$E$9,Doc_mat_elem.re!M70,IF(Foglio2!$J$3=Foglio2!$E$10,Doc_dipl_scuola_sec.!M70,IF(Foglio2!$J$3=Foglio2!$E$11,Doc_scuola_media!M70,IF(Foglio2!$J$3=Foglio2!$E$12,Doc_laureati_scuola_sec.!M72,IF(Foglio2!$J$3=Foglio2!$E$13,Direttivi_capi_ist.!M70,0)))))))))))</f>
        <v>0</v>
      </c>
      <c r="P72" s="252">
        <f>IF(Foglio2!$J$3=Foglio2!$E$3,Ausiliari_Coll.Scol.!N70,IF(Foglio2!$J$3=Foglio2!$E$4,Collab._Tecnici!N70,IF(Foglio2!$J$3=Foglio2!$E$5,Assistenti_Tecnici!N70,IF(Foglio2!$J$3=Foglio2!$E$6,Assistenti_Amm.vo!N70,IF(Foglio2!$J$3=Foglio2!$E$7,Resp_Coord_Amm.vo!N70,IF(Foglio2!$J$3=Foglio2!$E$8,Direttore_Amm.vo!N70,IF(Foglio2!$J$3=Foglio2!$E$9,Doc_mat_elem.re!N70,IF(Foglio2!$J$3=Foglio2!$E$10,Doc_dipl_scuola_sec.!N70,IF(Foglio2!$J$3=Foglio2!$E$11,Doc_scuola_media!N70,IF(Foglio2!$J$3=Foglio2!$E$12,Doc_laureati_scuola_sec.!N72,IF(Foglio2!$J$3=Foglio2!$E$13,Direttivi_capi_ist.!N70,0)))))))))))</f>
        <v>0</v>
      </c>
      <c r="Q72" s="252">
        <f>IF(Foglio2!$J$3=Foglio2!$E$3,Ausiliari_Coll.Scol.!O70,IF(Foglio2!$J$3=Foglio2!$E$4,Collab._Tecnici!O70,IF(Foglio2!$J$3=Foglio2!$E$5,Assistenti_Tecnici!O70,IF(Foglio2!$J$3=Foglio2!$E$6,Assistenti_Amm.vo!O70,IF(Foglio2!$J$3=Foglio2!$E$7,Resp_Coord_Amm.vo!O70,IF(Foglio2!$J$3=Foglio2!$E$8,Direttore_Amm.vo!O70,IF(Foglio2!$J$3=Foglio2!$E$9,Doc_mat_elem.re!O70,IF(Foglio2!$J$3=Foglio2!$E$10,Doc_dipl_scuola_sec.!O70,IF(Foglio2!$J$3=Foglio2!$E$11,Doc_scuola_media!O70,IF(Foglio2!$J$3=Foglio2!$E$12,Doc_laureati_scuola_sec.!O72,IF(Foglio2!$J$3=Foglio2!$E$13,Direttivi_capi_ist.!O70,0)))))))))))</f>
        <v>0</v>
      </c>
      <c r="R72" s="252">
        <f>IF(Foglio2!$J$3=Foglio2!$E$3,Ausiliari_Coll.Scol.!P70,IF(Foglio2!$J$3=Foglio2!$E$4,Collab._Tecnici!P70,IF(Foglio2!$J$3=Foglio2!$E$5,Assistenti_Tecnici!P70,IF(Foglio2!$J$3=Foglio2!$E$6,Assistenti_Amm.vo!P70,IF(Foglio2!$J$3=Foglio2!$E$7,Resp_Coord_Amm.vo!P70,IF(Foglio2!$J$3=Foglio2!$E$8,Direttore_Amm.vo!P70,IF(Foglio2!$J$3=Foglio2!$E$9,Doc_mat_elem.re!P70,IF(Foglio2!$J$3=Foglio2!$E$10,Doc_dipl_scuola_sec.!P70,IF(Foglio2!$J$3=Foglio2!$E$11,Doc_scuola_media!P70,IF(Foglio2!$J$3=Foglio2!$E$12,Doc_laureati_scuola_sec.!P72,IF(Foglio2!$J$3=Foglio2!$E$13,Direttivi_capi_ist.!P70,0)))))))))))</f>
        <v>0</v>
      </c>
      <c r="S72" s="252">
        <f>IF(Foglio2!$J$3=Foglio2!$E$3,Ausiliari_Coll.Scol.!Q70,IF(Foglio2!$J$3=Foglio2!$E$4,Collab._Tecnici!Q70,IF(Foglio2!$J$3=Foglio2!$E$5,Assistenti_Tecnici!Q70,IF(Foglio2!$J$3=Foglio2!$E$6,Assistenti_Amm.vo!Q70,IF(Foglio2!$J$3=Foglio2!$E$7,Resp_Coord_Amm.vo!Q70,IF(Foglio2!$J$3=Foglio2!$E$8,Direttore_Amm.vo!Q70,IF(Foglio2!$J$3=Foglio2!$E$9,Doc_mat_elem.re!Q70,IF(Foglio2!$J$3=Foglio2!$E$10,Doc_dipl_scuola_sec.!Q70,IF(Foglio2!$J$3=Foglio2!$E$11,Doc_scuola_media!Q70,IF(Foglio2!$J$3=Foglio2!$E$12,Doc_laureati_scuola_sec.!Q72,IF(Foglio2!$J$3=Foglio2!$E$13,Direttivi_capi_ist.!Q70,0)))))))))))</f>
        <v>0</v>
      </c>
      <c r="T72" s="252">
        <f>IF(Foglio2!$J$3=Foglio2!$E$3,Ausiliari_Coll.Scol.!R70,IF(Foglio2!$J$3=Foglio2!$E$4,Collab._Tecnici!R70,IF(Foglio2!$J$3=Foglio2!$E$5,Assistenti_Tecnici!R70,IF(Foglio2!$J$3=Foglio2!$E$6,Assistenti_Amm.vo!R70,IF(Foglio2!$J$3=Foglio2!$E$7,Resp_Coord_Amm.vo!R70,IF(Foglio2!$J$3=Foglio2!$E$8,Direttore_Amm.vo!R70,IF(Foglio2!$J$3=Foglio2!$E$9,Doc_mat_elem.re!R70,IF(Foglio2!$J$3=Foglio2!$E$10,Doc_dipl_scuola_sec.!R70,IF(Foglio2!$J$3=Foglio2!$E$11,Doc_scuola_media!R70,IF(Foglio2!$J$3=Foglio2!$E$12,Doc_laureati_scuola_sec.!R72,IF(Foglio2!$J$3=Foglio2!$E$13,Direttivi_capi_ist.!R70,0)))))))))))</f>
        <v>0</v>
      </c>
      <c r="U72" s="252">
        <f t="shared" ref="U72" si="562">(P72)/12*0.8</f>
        <v>0</v>
      </c>
      <c r="V72" s="252">
        <f t="shared" ref="V72" si="563">(P72+R72)/12*0.8</f>
        <v>0</v>
      </c>
      <c r="W72" s="253" t="str">
        <f t="shared" ref="W72" si="564">"Fascia Da "&amp;F72&amp;" a "&amp;F73&amp;" Decorrenza "&amp;DAY(C72)&amp;"/"&amp;MONTH(C72)&amp;"/"&amp;YEAR(C72)</f>
        <v>Fascia Da 0 a 0 Decorrenza 0/1/1900</v>
      </c>
    </row>
    <row r="73" spans="1:23" s="47" customFormat="1" ht="6.75" customHeight="1" x14ac:dyDescent="0.2">
      <c r="A73" s="104"/>
      <c r="B73" s="245">
        <f t="shared" si="381"/>
        <v>33201</v>
      </c>
      <c r="C73" s="501"/>
      <c r="D73" s="501"/>
      <c r="E73" s="48" t="s">
        <v>4</v>
      </c>
      <c r="F73" s="49">
        <f>IF(Foglio2!$J$3=Foglio2!$E$3,Ausiliari_Coll.Scol.!D71,IF(Foglio2!$J$3=Foglio2!$E$4,Collab._Tecnici!D71,IF(Foglio2!$J$3=Foglio2!$E$5,Assistenti_Tecnici!D71,IF(Foglio2!$J$3=Foglio2!$E$6,Assistenti_Amm.vo!D71,IF(Foglio2!$J$3=Foglio2!$E$7,Resp_Coord_Amm.vo!D71,IF(Foglio2!$J$3=Foglio2!$E$8,Direttore_Amm.vo!D71,IF(Foglio2!$J$3=Foglio2!$E$9,Doc_mat_elem.re!D71,IF(Foglio2!$J$3=Foglio2!$E$10,Doc_dipl_scuola_sec.!D71,IF(Foglio2!$J$3=Foglio2!$E$11,Doc_scuola_media!D71,IF(Foglio2!$J$3=Foglio2!$E$12,Doc_laureati_scuola_sec.!D73,IF(Foglio2!$J$3=Foglio2!$E$13,Direttivi_capi_ist.!D71,0)))))))))))</f>
        <v>0</v>
      </c>
      <c r="G73" s="267">
        <f t="shared" ref="G73" si="565">G72*1936.27</f>
        <v>0</v>
      </c>
      <c r="H73" s="267">
        <f t="shared" ref="H73" si="566">H72*1936.27</f>
        <v>0</v>
      </c>
      <c r="I73" s="267">
        <f t="shared" ref="I73" si="567">I72*1936.27</f>
        <v>0</v>
      </c>
      <c r="J73" s="267">
        <f t="shared" ref="J73" si="568">J72*1936.27</f>
        <v>0</v>
      </c>
      <c r="K73" s="267">
        <f t="shared" ref="K73" si="569">K72*1936.27</f>
        <v>0</v>
      </c>
      <c r="L73" s="266">
        <f t="shared" ref="L73" si="570">L72*1936.27</f>
        <v>0</v>
      </c>
      <c r="M73" s="267">
        <f t="shared" ref="M73" si="571">M72*1936.27</f>
        <v>0</v>
      </c>
      <c r="N73" s="182">
        <f t="shared" ref="N73" si="572">N72*1936.27</f>
        <v>0</v>
      </c>
      <c r="O73" s="183">
        <f t="shared" ref="O73" si="573">O72*1936.27</f>
        <v>0</v>
      </c>
      <c r="P73" s="184">
        <f t="shared" ref="P73" si="574">P72*1936.27</f>
        <v>0</v>
      </c>
      <c r="Q73" s="184">
        <f t="shared" ref="Q73" si="575">Q72*1936.27</f>
        <v>0</v>
      </c>
      <c r="R73" s="184">
        <f t="shared" ref="R73" si="576">R72*1936.27</f>
        <v>0</v>
      </c>
      <c r="S73" s="184">
        <f t="shared" ref="S73" si="577">S72*1936.27</f>
        <v>0</v>
      </c>
      <c r="T73" s="184">
        <f t="shared" ref="T73" si="578">T72*1936.27</f>
        <v>0</v>
      </c>
      <c r="U73" s="184">
        <f t="shared" ref="U73:V73" si="579">U72*1936.27</f>
        <v>0</v>
      </c>
      <c r="V73" s="184">
        <f t="shared" si="579"/>
        <v>0</v>
      </c>
      <c r="W73" s="104"/>
    </row>
    <row r="74" spans="1:23" s="47" customFormat="1" ht="12.75" customHeight="1" x14ac:dyDescent="0.2">
      <c r="A74" s="104">
        <f>IF(Foglio2!$J$7=1,TRUNC(Base!V74,0),TRUNC(Base!U74,0))</f>
        <v>0</v>
      </c>
      <c r="B74" s="245">
        <f t="shared" si="381"/>
        <v>33202</v>
      </c>
      <c r="C74" s="501"/>
      <c r="D74" s="501"/>
      <c r="E74" s="53" t="s">
        <v>3</v>
      </c>
      <c r="F74" s="54">
        <f>IF(Foglio2!$J$3=Foglio2!$E$3,Ausiliari_Coll.Scol.!D72,IF(Foglio2!$J$3=Foglio2!$E$4,Collab._Tecnici!D72,IF(Foglio2!$J$3=Foglio2!$E$5,Assistenti_Tecnici!D72,IF(Foglio2!$J$3=Foglio2!$E$6,Assistenti_Amm.vo!D72,IF(Foglio2!$J$3=Foglio2!$E$7,Resp_Coord_Amm.vo!D72,IF(Foglio2!$J$3=Foglio2!$E$8,Direttore_Amm.vo!D72,IF(Foglio2!$J$3=Foglio2!$E$9,Doc_mat_elem.re!D72,IF(Foglio2!$J$3=Foglio2!$E$10,Doc_dipl_scuola_sec.!D72,IF(Foglio2!$J$3=Foglio2!$E$11,Doc_scuola_media!D72,IF(Foglio2!$J$3=Foglio2!$E$12,Doc_laureati_scuola_sec.!D74,IF(Foglio2!$J$3=Foglio2!$E$13,Direttivi_capi_ist.!D72,0)))))))))))</f>
        <v>0</v>
      </c>
      <c r="G74" s="248">
        <f>IF(Foglio2!$J$3=Foglio2!$E$3,Ausiliari_Coll.Scol.!E72,IF(Foglio2!$J$3=Foglio2!$E$4,Collab._Tecnici!E72,IF(Foglio2!$J$3=Foglio2!$E$5,Assistenti_Tecnici!E72,IF(Foglio2!$J$3=Foglio2!$E$6,Assistenti_Amm.vo!E72,IF(Foglio2!$J$3=Foglio2!$E$7,Resp_Coord_Amm.vo!E72,IF(Foglio2!$J$3=Foglio2!$E$8,Direttore_Amm.vo!E72,IF(Foglio2!$J$3=Foglio2!$E$9,Doc_mat_elem.re!E72,IF(Foglio2!$J$3=Foglio2!$E$10,Doc_dipl_scuola_sec.!E72,IF(Foglio2!$J$3=Foglio2!$E$11,Doc_scuola_media!E72,IF(Foglio2!$J$3=Foglio2!$E$12,Doc_laureati_scuola_sec.!E74,IF(Foglio2!$J$3=Foglio2!$E$13,Direttivi_capi_ist.!E72,0)))))))))))</f>
        <v>0</v>
      </c>
      <c r="H74" s="248">
        <f>IF(Foglio2!$J$3=Foglio2!$E$3,Ausiliari_Coll.Scol.!F72,IF(Foglio2!$J$3=Foglio2!$E$4,Collab._Tecnici!F72,IF(Foglio2!$J$3=Foglio2!$E$5,Assistenti_Tecnici!F72,IF(Foglio2!$J$3=Foglio2!$E$6,Assistenti_Amm.vo!F72,IF(Foglio2!$J$3=Foglio2!$E$7,Resp_Coord_Amm.vo!F72,IF(Foglio2!$J$3=Foglio2!$E$8,Direttore_Amm.vo!F72,IF(Foglio2!$J$3=Foglio2!$E$9,Doc_mat_elem.re!F72,IF(Foglio2!$J$3=Foglio2!$E$10,Doc_dipl_scuola_sec.!F72,IF(Foglio2!$J$3=Foglio2!$E$11,Doc_scuola_media!F72,IF(Foglio2!$J$3=Foglio2!$E$12,Doc_laureati_scuola_sec.!F74,IF(Foglio2!$J$3=Foglio2!$E$13,Direttivi_capi_ist.!F72,0)))))))))))</f>
        <v>0</v>
      </c>
      <c r="I74" s="248">
        <f>IF(Foglio2!$J$3=Foglio2!$E$3,Ausiliari_Coll.Scol.!G72,IF(Foglio2!$J$3=Foglio2!$E$4,Collab._Tecnici!G72,IF(Foglio2!$J$3=Foglio2!$E$5,Assistenti_Tecnici!G72,IF(Foglio2!$J$3=Foglio2!$E$6,Assistenti_Amm.vo!G72,IF(Foglio2!$J$3=Foglio2!$E$7,Resp_Coord_Amm.vo!G72,IF(Foglio2!$J$3=Foglio2!$E$8,Direttore_Amm.vo!G72,IF(Foglio2!$J$3=Foglio2!$E$9,Doc_mat_elem.re!G72,IF(Foglio2!$J$3=Foglio2!$E$10,Doc_dipl_scuola_sec.!G72,IF(Foglio2!$J$3=Foglio2!$E$11,Doc_scuola_media!G72,IF(Foglio2!$J$3=Foglio2!$E$12,Doc_laureati_scuola_sec.!G74,IF(Foglio2!$J$3=Foglio2!$E$13,Direttivi_capi_ist.!G72,0)))))))))))</f>
        <v>0</v>
      </c>
      <c r="J74" s="248">
        <f>IF(Foglio2!$J$3=Foglio2!$E$3,Ausiliari_Coll.Scol.!H72,IF(Foglio2!$J$3=Foglio2!$E$4,Collab._Tecnici!H72,IF(Foglio2!$J$3=Foglio2!$E$5,Assistenti_Tecnici!H72,IF(Foglio2!$J$3=Foglio2!$E$6,Assistenti_Amm.vo!H72,IF(Foglio2!$J$3=Foglio2!$E$7,Resp_Coord_Amm.vo!H72,IF(Foglio2!$J$3=Foglio2!$E$8,Direttore_Amm.vo!H72,IF(Foglio2!$J$3=Foglio2!$E$9,Doc_mat_elem.re!H72,IF(Foglio2!$J$3=Foglio2!$E$10,Doc_dipl_scuola_sec.!H72,IF(Foglio2!$J$3=Foglio2!$E$11,Doc_scuola_media!H72,IF(Foglio2!$J$3=Foglio2!$E$12,Doc_laureati_scuola_sec.!H74,IF(Foglio2!$J$3=Foglio2!$E$13,Direttivi_capi_ist.!H72,0)))))))))))</f>
        <v>0</v>
      </c>
      <c r="K74" s="248">
        <f>IF(Foglio2!$J$3=Foglio2!$E$3,Ausiliari_Coll.Scol.!I72,IF(Foglio2!$J$3=Foglio2!$E$4,Collab._Tecnici!I72,IF(Foglio2!$J$3=Foglio2!$E$5,Assistenti_Tecnici!I72,IF(Foglio2!$J$3=Foglio2!$E$6,Assistenti_Amm.vo!I72,IF(Foglio2!$J$3=Foglio2!$E$7,Resp_Coord_Amm.vo!I72,IF(Foglio2!$J$3=Foglio2!$E$8,Direttore_Amm.vo!I72,IF(Foglio2!$J$3=Foglio2!$E$9,Doc_mat_elem.re!I72,IF(Foglio2!$J$3=Foglio2!$E$10,Doc_dipl_scuola_sec.!I72,IF(Foglio2!$J$3=Foglio2!$E$11,Doc_scuola_media!I72,IF(Foglio2!$J$3=Foglio2!$E$12,Doc_laureati_scuola_sec.!I74,IF(Foglio2!$J$3=Foglio2!$E$13,Direttivi_capi_ist.!I72,0)))))))))))</f>
        <v>0</v>
      </c>
      <c r="L74" s="248">
        <f>IF(Foglio2!$J$3=Foglio2!$E$3,Ausiliari_Coll.Scol.!J72,IF(Foglio2!$J$3=Foglio2!$E$4,Collab._Tecnici!J72,IF(Foglio2!$J$3=Foglio2!$E$5,Assistenti_Tecnici!J72,IF(Foglio2!$J$3=Foglio2!$E$6,Assistenti_Amm.vo!J72,IF(Foglio2!$J$3=Foglio2!$E$7,Resp_Coord_Amm.vo!J72,IF(Foglio2!$J$3=Foglio2!$E$8,Direttore_Amm.vo!J72,IF(Foglio2!$J$3=Foglio2!$E$9,Doc_mat_elem.re!J72,IF(Foglio2!$J$3=Foglio2!$E$10,Doc_dipl_scuola_sec.!J72,IF(Foglio2!$J$3=Foglio2!$E$11,Doc_scuola_media!J72,IF(Foglio2!$J$3=Foglio2!$E$12,Doc_laureati_scuola_sec.!J74,IF(Foglio2!$J$3=Foglio2!$E$13,Direttivi_capi_ist.!J72,0)))))))))))</f>
        <v>0</v>
      </c>
      <c r="M74" s="249">
        <f>IF(Foglio2!$J$3=Foglio2!$E$3,Ausiliari_Coll.Scol.!K72,IF(Foglio2!$J$3=Foglio2!$E$4,Collab._Tecnici!K72,IF(Foglio2!$J$3=Foglio2!$E$5,Assistenti_Tecnici!K72,IF(Foglio2!$J$3=Foglio2!$E$6,Assistenti_Amm.vo!K72,IF(Foglio2!$J$3=Foglio2!$E$7,Resp_Coord_Amm.vo!K72,IF(Foglio2!$J$3=Foglio2!$E$8,Direttore_Amm.vo!K72,IF(Foglio2!$J$3=Foglio2!$E$9,Doc_mat_elem.re!K72,IF(Foglio2!$J$3=Foglio2!$E$10,Doc_dipl_scuola_sec.!K72,IF(Foglio2!$J$3=Foglio2!$E$11,Doc_scuola_media!K72,IF(Foglio2!$J$3=Foglio2!$E$12,Doc_laureati_scuola_sec.!K74,IF(Foglio2!$J$3=Foglio2!$E$13,Direttivi_capi_ist.!K72,0)))))))))))</f>
        <v>0</v>
      </c>
      <c r="N74" s="250">
        <f>IF(Foglio2!$J$3=Foglio2!$E$3,Ausiliari_Coll.Scol.!L72,IF(Foglio2!$J$3=Foglio2!$E$4,Collab._Tecnici!L72,IF(Foglio2!$J$3=Foglio2!$E$5,Assistenti_Tecnici!L72,IF(Foglio2!$J$3=Foglio2!$E$6,Assistenti_Amm.vo!L72,IF(Foglio2!$J$3=Foglio2!$E$7,Resp_Coord_Amm.vo!L72,IF(Foglio2!$J$3=Foglio2!$E$8,Direttore_Amm.vo!L72,IF(Foglio2!$J$3=Foglio2!$E$9,Doc_mat_elem.re!L72,IF(Foglio2!$J$3=Foglio2!$E$10,Doc_dipl_scuola_sec.!L72,IF(Foglio2!$J$3=Foglio2!$E$11,Doc_scuola_media!L72,IF(Foglio2!$J$3=Foglio2!$E$12,Doc_laureati_scuola_sec.!L74,IF(Foglio2!$J$3=Foglio2!$E$13,Direttivi_capi_ist.!L72,0)))))))))))</f>
        <v>0</v>
      </c>
      <c r="O74" s="251">
        <f>IF(Foglio2!$J$3=Foglio2!$E$3,Ausiliari_Coll.Scol.!M72,IF(Foglio2!$J$3=Foglio2!$E$4,Collab._Tecnici!M72,IF(Foglio2!$J$3=Foglio2!$E$5,Assistenti_Tecnici!M72,IF(Foglio2!$J$3=Foglio2!$E$6,Assistenti_Amm.vo!M72,IF(Foglio2!$J$3=Foglio2!$E$7,Resp_Coord_Amm.vo!M72,IF(Foglio2!$J$3=Foglio2!$E$8,Direttore_Amm.vo!M72,IF(Foglio2!$J$3=Foglio2!$E$9,Doc_mat_elem.re!M72,IF(Foglio2!$J$3=Foglio2!$E$10,Doc_dipl_scuola_sec.!M72,IF(Foglio2!$J$3=Foglio2!$E$11,Doc_scuola_media!M72,IF(Foglio2!$J$3=Foglio2!$E$12,Doc_laureati_scuola_sec.!M74,IF(Foglio2!$J$3=Foglio2!$E$13,Direttivi_capi_ist.!M72,0)))))))))))</f>
        <v>0</v>
      </c>
      <c r="P74" s="252">
        <f>IF(Foglio2!$J$3=Foglio2!$E$3,Ausiliari_Coll.Scol.!N72,IF(Foglio2!$J$3=Foglio2!$E$4,Collab._Tecnici!N72,IF(Foglio2!$J$3=Foglio2!$E$5,Assistenti_Tecnici!N72,IF(Foglio2!$J$3=Foglio2!$E$6,Assistenti_Amm.vo!N72,IF(Foglio2!$J$3=Foglio2!$E$7,Resp_Coord_Amm.vo!N72,IF(Foglio2!$J$3=Foglio2!$E$8,Direttore_Amm.vo!N72,IF(Foglio2!$J$3=Foglio2!$E$9,Doc_mat_elem.re!N72,IF(Foglio2!$J$3=Foglio2!$E$10,Doc_dipl_scuola_sec.!N72,IF(Foglio2!$J$3=Foglio2!$E$11,Doc_scuola_media!N72,IF(Foglio2!$J$3=Foglio2!$E$12,Doc_laureati_scuola_sec.!N74,IF(Foglio2!$J$3=Foglio2!$E$13,Direttivi_capi_ist.!N72,0)))))))))))</f>
        <v>0</v>
      </c>
      <c r="Q74" s="252">
        <f>IF(Foglio2!$J$3=Foglio2!$E$3,Ausiliari_Coll.Scol.!O72,IF(Foglio2!$J$3=Foglio2!$E$4,Collab._Tecnici!O72,IF(Foglio2!$J$3=Foglio2!$E$5,Assistenti_Tecnici!O72,IF(Foglio2!$J$3=Foglio2!$E$6,Assistenti_Amm.vo!O72,IF(Foglio2!$J$3=Foglio2!$E$7,Resp_Coord_Amm.vo!O72,IF(Foglio2!$J$3=Foglio2!$E$8,Direttore_Amm.vo!O72,IF(Foglio2!$J$3=Foglio2!$E$9,Doc_mat_elem.re!O72,IF(Foglio2!$J$3=Foglio2!$E$10,Doc_dipl_scuola_sec.!O72,IF(Foglio2!$J$3=Foglio2!$E$11,Doc_scuola_media!O72,IF(Foglio2!$J$3=Foglio2!$E$12,Doc_laureati_scuola_sec.!O74,IF(Foglio2!$J$3=Foglio2!$E$13,Direttivi_capi_ist.!O72,0)))))))))))</f>
        <v>0</v>
      </c>
      <c r="R74" s="252">
        <f>IF(Foglio2!$J$3=Foglio2!$E$3,Ausiliari_Coll.Scol.!P72,IF(Foglio2!$J$3=Foglio2!$E$4,Collab._Tecnici!P72,IF(Foglio2!$J$3=Foglio2!$E$5,Assistenti_Tecnici!P72,IF(Foglio2!$J$3=Foglio2!$E$6,Assistenti_Amm.vo!P72,IF(Foglio2!$J$3=Foglio2!$E$7,Resp_Coord_Amm.vo!P72,IF(Foglio2!$J$3=Foglio2!$E$8,Direttore_Amm.vo!P72,IF(Foglio2!$J$3=Foglio2!$E$9,Doc_mat_elem.re!P72,IF(Foglio2!$J$3=Foglio2!$E$10,Doc_dipl_scuola_sec.!P72,IF(Foglio2!$J$3=Foglio2!$E$11,Doc_scuola_media!P72,IF(Foglio2!$J$3=Foglio2!$E$12,Doc_laureati_scuola_sec.!P74,IF(Foglio2!$J$3=Foglio2!$E$13,Direttivi_capi_ist.!P72,0)))))))))))</f>
        <v>0</v>
      </c>
      <c r="S74" s="252">
        <f>IF(Foglio2!$J$3=Foglio2!$E$3,Ausiliari_Coll.Scol.!Q72,IF(Foglio2!$J$3=Foglio2!$E$4,Collab._Tecnici!Q72,IF(Foglio2!$J$3=Foglio2!$E$5,Assistenti_Tecnici!Q72,IF(Foglio2!$J$3=Foglio2!$E$6,Assistenti_Amm.vo!Q72,IF(Foglio2!$J$3=Foglio2!$E$7,Resp_Coord_Amm.vo!Q72,IF(Foglio2!$J$3=Foglio2!$E$8,Direttore_Amm.vo!Q72,IF(Foglio2!$J$3=Foglio2!$E$9,Doc_mat_elem.re!Q72,IF(Foglio2!$J$3=Foglio2!$E$10,Doc_dipl_scuola_sec.!Q72,IF(Foglio2!$J$3=Foglio2!$E$11,Doc_scuola_media!Q72,IF(Foglio2!$J$3=Foglio2!$E$12,Doc_laureati_scuola_sec.!Q74,IF(Foglio2!$J$3=Foglio2!$E$13,Direttivi_capi_ist.!Q72,0)))))))))))</f>
        <v>0</v>
      </c>
      <c r="T74" s="252">
        <f>IF(Foglio2!$J$3=Foglio2!$E$3,Ausiliari_Coll.Scol.!R72,IF(Foglio2!$J$3=Foglio2!$E$4,Collab._Tecnici!R72,IF(Foglio2!$J$3=Foglio2!$E$5,Assistenti_Tecnici!R72,IF(Foglio2!$J$3=Foglio2!$E$6,Assistenti_Amm.vo!R72,IF(Foglio2!$J$3=Foglio2!$E$7,Resp_Coord_Amm.vo!R72,IF(Foglio2!$J$3=Foglio2!$E$8,Direttore_Amm.vo!R72,IF(Foglio2!$J$3=Foglio2!$E$9,Doc_mat_elem.re!R72,IF(Foglio2!$J$3=Foglio2!$E$10,Doc_dipl_scuola_sec.!R72,IF(Foglio2!$J$3=Foglio2!$E$11,Doc_scuola_media!R72,IF(Foglio2!$J$3=Foglio2!$E$12,Doc_laureati_scuola_sec.!R74,IF(Foglio2!$J$3=Foglio2!$E$13,Direttivi_capi_ist.!R72,0)))))))))))</f>
        <v>0</v>
      </c>
      <c r="U74" s="252">
        <f t="shared" ref="U74" si="580">(P74)/12*0.8</f>
        <v>0</v>
      </c>
      <c r="V74" s="252">
        <f t="shared" ref="V74" si="581">(P74+R74)/12*0.8</f>
        <v>0</v>
      </c>
      <c r="W74" s="253" t="str">
        <f t="shared" ref="W74" si="582">"Fascia Da "&amp;F74&amp;" a "&amp;F75&amp;" Decorrenza "&amp;DAY(C74)&amp;"/"&amp;MONTH(C74)&amp;"/"&amp;YEAR(C74)</f>
        <v>Fascia Da 0 a 0 Decorrenza 0/1/1900</v>
      </c>
    </row>
    <row r="75" spans="1:23" s="47" customFormat="1" ht="8.25" customHeight="1" x14ac:dyDescent="0.2">
      <c r="A75" s="104"/>
      <c r="B75" s="245">
        <f t="shared" si="381"/>
        <v>33203</v>
      </c>
      <c r="C75" s="501"/>
      <c r="D75" s="501"/>
      <c r="E75" s="48" t="s">
        <v>4</v>
      </c>
      <c r="F75" s="49">
        <f>IF(Foglio2!$J$3=Foglio2!$E$3,Ausiliari_Coll.Scol.!D73,IF(Foglio2!$J$3=Foglio2!$E$4,Collab._Tecnici!D73,IF(Foglio2!$J$3=Foglio2!$E$5,Assistenti_Tecnici!D73,IF(Foglio2!$J$3=Foglio2!$E$6,Assistenti_Amm.vo!D73,IF(Foglio2!$J$3=Foglio2!$E$7,Resp_Coord_Amm.vo!D73,IF(Foglio2!$J$3=Foglio2!$E$8,Direttore_Amm.vo!D73,IF(Foglio2!$J$3=Foglio2!$E$9,Doc_mat_elem.re!D73,IF(Foglio2!$J$3=Foglio2!$E$10,Doc_dipl_scuola_sec.!D73,IF(Foglio2!$J$3=Foglio2!$E$11,Doc_scuola_media!D73,IF(Foglio2!$J$3=Foglio2!$E$12,Doc_laureati_scuola_sec.!D75,IF(Foglio2!$J$3=Foglio2!$E$13,Direttivi_capi_ist.!D73,0)))))))))))</f>
        <v>0</v>
      </c>
      <c r="G75" s="267">
        <f t="shared" ref="G75" si="583">G74*1936.27</f>
        <v>0</v>
      </c>
      <c r="H75" s="267">
        <f t="shared" ref="H75" si="584">H74*1936.27</f>
        <v>0</v>
      </c>
      <c r="I75" s="267">
        <f t="shared" ref="I75" si="585">I74*1936.27</f>
        <v>0</v>
      </c>
      <c r="J75" s="267">
        <f t="shared" ref="J75" si="586">J74*1936.27</f>
        <v>0</v>
      </c>
      <c r="K75" s="267">
        <f t="shared" ref="K75" si="587">K74*1936.27</f>
        <v>0</v>
      </c>
      <c r="L75" s="266">
        <f t="shared" ref="L75" si="588">L74*1936.27</f>
        <v>0</v>
      </c>
      <c r="M75" s="267">
        <f t="shared" ref="M75" si="589">M74*1936.27</f>
        <v>0</v>
      </c>
      <c r="N75" s="182">
        <f t="shared" ref="N75" si="590">N74*1936.27</f>
        <v>0</v>
      </c>
      <c r="O75" s="183">
        <f t="shared" ref="O75" si="591">O74*1936.27</f>
        <v>0</v>
      </c>
      <c r="P75" s="184">
        <f t="shared" ref="P75" si="592">P74*1936.27</f>
        <v>0</v>
      </c>
      <c r="Q75" s="184">
        <f t="shared" ref="Q75" si="593">Q74*1936.27</f>
        <v>0</v>
      </c>
      <c r="R75" s="184">
        <f t="shared" ref="R75" si="594">R74*1936.27</f>
        <v>0</v>
      </c>
      <c r="S75" s="184">
        <f t="shared" ref="S75" si="595">S74*1936.27</f>
        <v>0</v>
      </c>
      <c r="T75" s="184">
        <f t="shared" ref="T75" si="596">T74*1936.27</f>
        <v>0</v>
      </c>
      <c r="U75" s="184">
        <f t="shared" ref="U75:V75" si="597">U74*1936.27</f>
        <v>0</v>
      </c>
      <c r="V75" s="184">
        <f t="shared" si="597"/>
        <v>0</v>
      </c>
      <c r="W75" s="104"/>
    </row>
    <row r="76" spans="1:23" s="47" customFormat="1" ht="12.75" customHeight="1" x14ac:dyDescent="0.2">
      <c r="A76" s="104">
        <f>IF(Foglio2!$J$7=1,TRUNC(Base!V76,0),TRUNC(Base!U76,0))</f>
        <v>0</v>
      </c>
      <c r="B76" s="245">
        <f t="shared" si="381"/>
        <v>33204</v>
      </c>
      <c r="C76" s="501"/>
      <c r="D76" s="501"/>
      <c r="E76" s="53" t="s">
        <v>3</v>
      </c>
      <c r="F76" s="54">
        <f>IF(Foglio2!$J$3=Foglio2!$E$3,Ausiliari_Coll.Scol.!D74,IF(Foglio2!$J$3=Foglio2!$E$4,Collab._Tecnici!D74,IF(Foglio2!$J$3=Foglio2!$E$5,Assistenti_Tecnici!D74,IF(Foglio2!$J$3=Foglio2!$E$6,Assistenti_Amm.vo!D74,IF(Foglio2!$J$3=Foglio2!$E$7,Resp_Coord_Amm.vo!D74,IF(Foglio2!$J$3=Foglio2!$E$8,Direttore_Amm.vo!D74,IF(Foglio2!$J$3=Foglio2!$E$9,Doc_mat_elem.re!D74,IF(Foglio2!$J$3=Foglio2!$E$10,Doc_dipl_scuola_sec.!D74,IF(Foglio2!$J$3=Foglio2!$E$11,Doc_scuola_media!D74,IF(Foglio2!$J$3=Foglio2!$E$12,Doc_laureati_scuola_sec.!D76,IF(Foglio2!$J$3=Foglio2!$E$13,Direttivi_capi_ist.!D74,0)))))))))))</f>
        <v>0</v>
      </c>
      <c r="G76" s="248">
        <f>IF(Foglio2!$J$3=Foglio2!$E$3,Ausiliari_Coll.Scol.!E74,IF(Foglio2!$J$3=Foglio2!$E$4,Collab._Tecnici!E74,IF(Foglio2!$J$3=Foglio2!$E$5,Assistenti_Tecnici!E74,IF(Foglio2!$J$3=Foglio2!$E$6,Assistenti_Amm.vo!E74,IF(Foglio2!$J$3=Foglio2!$E$7,Resp_Coord_Amm.vo!E74,IF(Foglio2!$J$3=Foglio2!$E$8,Direttore_Amm.vo!E74,IF(Foglio2!$J$3=Foglio2!$E$9,Doc_mat_elem.re!E74,IF(Foglio2!$J$3=Foglio2!$E$10,Doc_dipl_scuola_sec.!E74,IF(Foglio2!$J$3=Foglio2!$E$11,Doc_scuola_media!E74,IF(Foglio2!$J$3=Foglio2!$E$12,Doc_laureati_scuola_sec.!E76,IF(Foglio2!$J$3=Foglio2!$E$13,Direttivi_capi_ist.!E74,0)))))))))))</f>
        <v>0</v>
      </c>
      <c r="H76" s="248">
        <f>IF(Foglio2!$J$3=Foglio2!$E$3,Ausiliari_Coll.Scol.!F74,IF(Foglio2!$J$3=Foglio2!$E$4,Collab._Tecnici!F74,IF(Foglio2!$J$3=Foglio2!$E$5,Assistenti_Tecnici!F74,IF(Foglio2!$J$3=Foglio2!$E$6,Assistenti_Amm.vo!F74,IF(Foglio2!$J$3=Foglio2!$E$7,Resp_Coord_Amm.vo!F74,IF(Foglio2!$J$3=Foglio2!$E$8,Direttore_Amm.vo!F74,IF(Foglio2!$J$3=Foglio2!$E$9,Doc_mat_elem.re!F74,IF(Foglio2!$J$3=Foglio2!$E$10,Doc_dipl_scuola_sec.!F74,IF(Foglio2!$J$3=Foglio2!$E$11,Doc_scuola_media!F74,IF(Foglio2!$J$3=Foglio2!$E$12,Doc_laureati_scuola_sec.!F76,IF(Foglio2!$J$3=Foglio2!$E$13,Direttivi_capi_ist.!F74,0)))))))))))</f>
        <v>0</v>
      </c>
      <c r="I76" s="248">
        <f>IF(Foglio2!$J$3=Foglio2!$E$3,Ausiliari_Coll.Scol.!G74,IF(Foglio2!$J$3=Foglio2!$E$4,Collab._Tecnici!G74,IF(Foglio2!$J$3=Foglio2!$E$5,Assistenti_Tecnici!G74,IF(Foglio2!$J$3=Foglio2!$E$6,Assistenti_Amm.vo!G74,IF(Foglio2!$J$3=Foglio2!$E$7,Resp_Coord_Amm.vo!G74,IF(Foglio2!$J$3=Foglio2!$E$8,Direttore_Amm.vo!G74,IF(Foglio2!$J$3=Foglio2!$E$9,Doc_mat_elem.re!G74,IF(Foglio2!$J$3=Foglio2!$E$10,Doc_dipl_scuola_sec.!G74,IF(Foglio2!$J$3=Foglio2!$E$11,Doc_scuola_media!G74,IF(Foglio2!$J$3=Foglio2!$E$12,Doc_laureati_scuola_sec.!G76,IF(Foglio2!$J$3=Foglio2!$E$13,Direttivi_capi_ist.!G74,0)))))))))))</f>
        <v>0</v>
      </c>
      <c r="J76" s="248">
        <f>IF(Foglio2!$J$3=Foglio2!$E$3,Ausiliari_Coll.Scol.!H74,IF(Foglio2!$J$3=Foglio2!$E$4,Collab._Tecnici!H74,IF(Foglio2!$J$3=Foglio2!$E$5,Assistenti_Tecnici!H74,IF(Foglio2!$J$3=Foglio2!$E$6,Assistenti_Amm.vo!H74,IF(Foglio2!$J$3=Foglio2!$E$7,Resp_Coord_Amm.vo!H74,IF(Foglio2!$J$3=Foglio2!$E$8,Direttore_Amm.vo!H74,IF(Foglio2!$J$3=Foglio2!$E$9,Doc_mat_elem.re!H74,IF(Foglio2!$J$3=Foglio2!$E$10,Doc_dipl_scuola_sec.!H74,IF(Foglio2!$J$3=Foglio2!$E$11,Doc_scuola_media!H74,IF(Foglio2!$J$3=Foglio2!$E$12,Doc_laureati_scuola_sec.!H76,IF(Foglio2!$J$3=Foglio2!$E$13,Direttivi_capi_ist.!H74,0)))))))))))</f>
        <v>0</v>
      </c>
      <c r="K76" s="248">
        <f>IF(Foglio2!$J$3=Foglio2!$E$3,Ausiliari_Coll.Scol.!I74,IF(Foglio2!$J$3=Foglio2!$E$4,Collab._Tecnici!I74,IF(Foglio2!$J$3=Foglio2!$E$5,Assistenti_Tecnici!I74,IF(Foglio2!$J$3=Foglio2!$E$6,Assistenti_Amm.vo!I74,IF(Foglio2!$J$3=Foglio2!$E$7,Resp_Coord_Amm.vo!I74,IF(Foglio2!$J$3=Foglio2!$E$8,Direttore_Amm.vo!I74,IF(Foglio2!$J$3=Foglio2!$E$9,Doc_mat_elem.re!I74,IF(Foglio2!$J$3=Foglio2!$E$10,Doc_dipl_scuola_sec.!I74,IF(Foglio2!$J$3=Foglio2!$E$11,Doc_scuola_media!I74,IF(Foglio2!$J$3=Foglio2!$E$12,Doc_laureati_scuola_sec.!I76,IF(Foglio2!$J$3=Foglio2!$E$13,Direttivi_capi_ist.!I74,0)))))))))))</f>
        <v>0</v>
      </c>
      <c r="L76" s="248">
        <f>IF(Foglio2!$J$3=Foglio2!$E$3,Ausiliari_Coll.Scol.!J74,IF(Foglio2!$J$3=Foglio2!$E$4,Collab._Tecnici!J74,IF(Foglio2!$J$3=Foglio2!$E$5,Assistenti_Tecnici!J74,IF(Foglio2!$J$3=Foglio2!$E$6,Assistenti_Amm.vo!J74,IF(Foglio2!$J$3=Foglio2!$E$7,Resp_Coord_Amm.vo!J74,IF(Foglio2!$J$3=Foglio2!$E$8,Direttore_Amm.vo!J74,IF(Foglio2!$J$3=Foglio2!$E$9,Doc_mat_elem.re!J74,IF(Foglio2!$J$3=Foglio2!$E$10,Doc_dipl_scuola_sec.!J74,IF(Foglio2!$J$3=Foglio2!$E$11,Doc_scuola_media!J74,IF(Foglio2!$J$3=Foglio2!$E$12,Doc_laureati_scuola_sec.!J76,IF(Foglio2!$J$3=Foglio2!$E$13,Direttivi_capi_ist.!J74,0)))))))))))</f>
        <v>0</v>
      </c>
      <c r="M76" s="249">
        <f>IF(Foglio2!$J$3=Foglio2!$E$3,Ausiliari_Coll.Scol.!K74,IF(Foglio2!$J$3=Foglio2!$E$4,Collab._Tecnici!K74,IF(Foglio2!$J$3=Foglio2!$E$5,Assistenti_Tecnici!K74,IF(Foglio2!$J$3=Foglio2!$E$6,Assistenti_Amm.vo!K74,IF(Foglio2!$J$3=Foglio2!$E$7,Resp_Coord_Amm.vo!K74,IF(Foglio2!$J$3=Foglio2!$E$8,Direttore_Amm.vo!K74,IF(Foglio2!$J$3=Foglio2!$E$9,Doc_mat_elem.re!K74,IF(Foglio2!$J$3=Foglio2!$E$10,Doc_dipl_scuola_sec.!K74,IF(Foglio2!$J$3=Foglio2!$E$11,Doc_scuola_media!K74,IF(Foglio2!$J$3=Foglio2!$E$12,Doc_laureati_scuola_sec.!K76,IF(Foglio2!$J$3=Foglio2!$E$13,Direttivi_capi_ist.!K74,0)))))))))))</f>
        <v>0</v>
      </c>
      <c r="N76" s="250">
        <f>IF(Foglio2!$J$3=Foglio2!$E$3,Ausiliari_Coll.Scol.!L74,IF(Foglio2!$J$3=Foglio2!$E$4,Collab._Tecnici!L74,IF(Foglio2!$J$3=Foglio2!$E$5,Assistenti_Tecnici!L74,IF(Foglio2!$J$3=Foglio2!$E$6,Assistenti_Amm.vo!L74,IF(Foglio2!$J$3=Foglio2!$E$7,Resp_Coord_Amm.vo!L74,IF(Foglio2!$J$3=Foglio2!$E$8,Direttore_Amm.vo!L74,IF(Foglio2!$J$3=Foglio2!$E$9,Doc_mat_elem.re!L74,IF(Foglio2!$J$3=Foglio2!$E$10,Doc_dipl_scuola_sec.!L74,IF(Foglio2!$J$3=Foglio2!$E$11,Doc_scuola_media!L74,IF(Foglio2!$J$3=Foglio2!$E$12,Doc_laureati_scuola_sec.!L76,IF(Foglio2!$J$3=Foglio2!$E$13,Direttivi_capi_ist.!L74,0)))))))))))</f>
        <v>0</v>
      </c>
      <c r="O76" s="251">
        <f>IF(Foglio2!$J$3=Foglio2!$E$3,Ausiliari_Coll.Scol.!M74,IF(Foglio2!$J$3=Foglio2!$E$4,Collab._Tecnici!M74,IF(Foglio2!$J$3=Foglio2!$E$5,Assistenti_Tecnici!M74,IF(Foglio2!$J$3=Foglio2!$E$6,Assistenti_Amm.vo!M74,IF(Foglio2!$J$3=Foglio2!$E$7,Resp_Coord_Amm.vo!M74,IF(Foglio2!$J$3=Foglio2!$E$8,Direttore_Amm.vo!M74,IF(Foglio2!$J$3=Foglio2!$E$9,Doc_mat_elem.re!M74,IF(Foglio2!$J$3=Foglio2!$E$10,Doc_dipl_scuola_sec.!M74,IF(Foglio2!$J$3=Foglio2!$E$11,Doc_scuola_media!M74,IF(Foglio2!$J$3=Foglio2!$E$12,Doc_laureati_scuola_sec.!M76,IF(Foglio2!$J$3=Foglio2!$E$13,Direttivi_capi_ist.!M74,0)))))))))))</f>
        <v>0</v>
      </c>
      <c r="P76" s="252">
        <f>IF(Foglio2!$J$3=Foglio2!$E$3,Ausiliari_Coll.Scol.!N74,IF(Foglio2!$J$3=Foglio2!$E$4,Collab._Tecnici!N74,IF(Foglio2!$J$3=Foglio2!$E$5,Assistenti_Tecnici!N74,IF(Foglio2!$J$3=Foglio2!$E$6,Assistenti_Amm.vo!N74,IF(Foglio2!$J$3=Foglio2!$E$7,Resp_Coord_Amm.vo!N74,IF(Foglio2!$J$3=Foglio2!$E$8,Direttore_Amm.vo!N74,IF(Foglio2!$J$3=Foglio2!$E$9,Doc_mat_elem.re!N74,IF(Foglio2!$J$3=Foglio2!$E$10,Doc_dipl_scuola_sec.!N74,IF(Foglio2!$J$3=Foglio2!$E$11,Doc_scuola_media!N74,IF(Foglio2!$J$3=Foglio2!$E$12,Doc_laureati_scuola_sec.!N76,IF(Foglio2!$J$3=Foglio2!$E$13,Direttivi_capi_ist.!N74,0)))))))))))</f>
        <v>0</v>
      </c>
      <c r="Q76" s="252">
        <f>IF(Foglio2!$J$3=Foglio2!$E$3,Ausiliari_Coll.Scol.!O74,IF(Foglio2!$J$3=Foglio2!$E$4,Collab._Tecnici!O74,IF(Foglio2!$J$3=Foglio2!$E$5,Assistenti_Tecnici!O74,IF(Foglio2!$J$3=Foglio2!$E$6,Assistenti_Amm.vo!O74,IF(Foglio2!$J$3=Foglio2!$E$7,Resp_Coord_Amm.vo!O74,IF(Foglio2!$J$3=Foglio2!$E$8,Direttore_Amm.vo!O74,IF(Foglio2!$J$3=Foglio2!$E$9,Doc_mat_elem.re!O74,IF(Foglio2!$J$3=Foglio2!$E$10,Doc_dipl_scuola_sec.!O74,IF(Foglio2!$J$3=Foglio2!$E$11,Doc_scuola_media!O74,IF(Foglio2!$J$3=Foglio2!$E$12,Doc_laureati_scuola_sec.!O76,IF(Foglio2!$J$3=Foglio2!$E$13,Direttivi_capi_ist.!O74,0)))))))))))</f>
        <v>0</v>
      </c>
      <c r="R76" s="252">
        <f>IF(Foglio2!$J$3=Foglio2!$E$3,Ausiliari_Coll.Scol.!P74,IF(Foglio2!$J$3=Foglio2!$E$4,Collab._Tecnici!P74,IF(Foglio2!$J$3=Foglio2!$E$5,Assistenti_Tecnici!P74,IF(Foglio2!$J$3=Foglio2!$E$6,Assistenti_Amm.vo!P74,IF(Foglio2!$J$3=Foglio2!$E$7,Resp_Coord_Amm.vo!P74,IF(Foglio2!$J$3=Foglio2!$E$8,Direttore_Amm.vo!P74,IF(Foglio2!$J$3=Foglio2!$E$9,Doc_mat_elem.re!P74,IF(Foglio2!$J$3=Foglio2!$E$10,Doc_dipl_scuola_sec.!P74,IF(Foglio2!$J$3=Foglio2!$E$11,Doc_scuola_media!P74,IF(Foglio2!$J$3=Foglio2!$E$12,Doc_laureati_scuola_sec.!P76,IF(Foglio2!$J$3=Foglio2!$E$13,Direttivi_capi_ist.!P74,0)))))))))))</f>
        <v>0</v>
      </c>
      <c r="S76" s="252">
        <f>IF(Foglio2!$J$3=Foglio2!$E$3,Ausiliari_Coll.Scol.!Q74,IF(Foglio2!$J$3=Foglio2!$E$4,Collab._Tecnici!Q74,IF(Foglio2!$J$3=Foglio2!$E$5,Assistenti_Tecnici!Q74,IF(Foglio2!$J$3=Foglio2!$E$6,Assistenti_Amm.vo!Q74,IF(Foglio2!$J$3=Foglio2!$E$7,Resp_Coord_Amm.vo!Q74,IF(Foglio2!$J$3=Foglio2!$E$8,Direttore_Amm.vo!Q74,IF(Foglio2!$J$3=Foglio2!$E$9,Doc_mat_elem.re!Q74,IF(Foglio2!$J$3=Foglio2!$E$10,Doc_dipl_scuola_sec.!Q74,IF(Foglio2!$J$3=Foglio2!$E$11,Doc_scuola_media!Q74,IF(Foglio2!$J$3=Foglio2!$E$12,Doc_laureati_scuola_sec.!Q76,IF(Foglio2!$J$3=Foglio2!$E$13,Direttivi_capi_ist.!Q74,0)))))))))))</f>
        <v>0</v>
      </c>
      <c r="T76" s="252">
        <f>IF(Foglio2!$J$3=Foglio2!$E$3,Ausiliari_Coll.Scol.!R74,IF(Foglio2!$J$3=Foglio2!$E$4,Collab._Tecnici!R74,IF(Foglio2!$J$3=Foglio2!$E$5,Assistenti_Tecnici!R74,IF(Foglio2!$J$3=Foglio2!$E$6,Assistenti_Amm.vo!R74,IF(Foglio2!$J$3=Foglio2!$E$7,Resp_Coord_Amm.vo!R74,IF(Foglio2!$J$3=Foglio2!$E$8,Direttore_Amm.vo!R74,IF(Foglio2!$J$3=Foglio2!$E$9,Doc_mat_elem.re!R74,IF(Foglio2!$J$3=Foglio2!$E$10,Doc_dipl_scuola_sec.!R74,IF(Foglio2!$J$3=Foglio2!$E$11,Doc_scuola_media!R74,IF(Foglio2!$J$3=Foglio2!$E$12,Doc_laureati_scuola_sec.!R76,IF(Foglio2!$J$3=Foglio2!$E$13,Direttivi_capi_ist.!R74,0)))))))))))</f>
        <v>0</v>
      </c>
      <c r="U76" s="252">
        <f t="shared" ref="U76" si="598">(P76)/12*0.8</f>
        <v>0</v>
      </c>
      <c r="V76" s="252">
        <f t="shared" ref="V76" si="599">(P76+R76)/12*0.8</f>
        <v>0</v>
      </c>
      <c r="W76" s="253" t="str">
        <f t="shared" ref="W76" si="600">"Fascia Da "&amp;F76&amp;" a "&amp;F77&amp;" Decorrenza "&amp;DAY(C76)&amp;"/"&amp;MONTH(C76)&amp;"/"&amp;YEAR(C76)</f>
        <v>Fascia Da 0 a 0 Decorrenza 0/1/1900</v>
      </c>
    </row>
    <row r="77" spans="1:23" s="47" customFormat="1" ht="7.5" customHeight="1" x14ac:dyDescent="0.2">
      <c r="A77" s="104"/>
      <c r="B77" s="245">
        <f t="shared" si="381"/>
        <v>33205</v>
      </c>
      <c r="C77" s="501"/>
      <c r="D77" s="501"/>
      <c r="E77" s="48" t="s">
        <v>4</v>
      </c>
      <c r="F77" s="49">
        <f>IF(Foglio2!$J$3=Foglio2!$E$3,Ausiliari_Coll.Scol.!D75,IF(Foglio2!$J$3=Foglio2!$E$4,Collab._Tecnici!D75,IF(Foglio2!$J$3=Foglio2!$E$5,Assistenti_Tecnici!D75,IF(Foglio2!$J$3=Foglio2!$E$6,Assistenti_Amm.vo!D75,IF(Foglio2!$J$3=Foglio2!$E$7,Resp_Coord_Amm.vo!D75,IF(Foglio2!$J$3=Foglio2!$E$8,Direttore_Amm.vo!D75,IF(Foglio2!$J$3=Foglio2!$E$9,Doc_mat_elem.re!D75,IF(Foglio2!$J$3=Foglio2!$E$10,Doc_dipl_scuola_sec.!D75,IF(Foglio2!$J$3=Foglio2!$E$11,Doc_scuola_media!D75,IF(Foglio2!$J$3=Foglio2!$E$12,Doc_laureati_scuola_sec.!D77,IF(Foglio2!$J$3=Foglio2!$E$13,Direttivi_capi_ist.!D75,0)))))))))))</f>
        <v>0</v>
      </c>
      <c r="G77" s="267">
        <f t="shared" ref="G77" si="601">G76*1936.27</f>
        <v>0</v>
      </c>
      <c r="H77" s="267">
        <f t="shared" ref="H77" si="602">H76*1936.27</f>
        <v>0</v>
      </c>
      <c r="I77" s="267">
        <f t="shared" ref="I77" si="603">I76*1936.27</f>
        <v>0</v>
      </c>
      <c r="J77" s="267">
        <f t="shared" ref="J77" si="604">J76*1936.27</f>
        <v>0</v>
      </c>
      <c r="K77" s="267">
        <f t="shared" ref="K77" si="605">K76*1936.27</f>
        <v>0</v>
      </c>
      <c r="L77" s="266">
        <f t="shared" ref="L77" si="606">L76*1936.27</f>
        <v>0</v>
      </c>
      <c r="M77" s="267">
        <f t="shared" ref="M77" si="607">M76*1936.27</f>
        <v>0</v>
      </c>
      <c r="N77" s="182">
        <f t="shared" ref="N77" si="608">N76*1936.27</f>
        <v>0</v>
      </c>
      <c r="O77" s="183">
        <f t="shared" ref="O77" si="609">O76*1936.27</f>
        <v>0</v>
      </c>
      <c r="P77" s="184">
        <f t="shared" ref="P77" si="610">P76*1936.27</f>
        <v>0</v>
      </c>
      <c r="Q77" s="184">
        <f t="shared" ref="Q77" si="611">Q76*1936.27</f>
        <v>0</v>
      </c>
      <c r="R77" s="184">
        <f t="shared" ref="R77" si="612">R76*1936.27</f>
        <v>0</v>
      </c>
      <c r="S77" s="184">
        <f t="shared" ref="S77" si="613">S76*1936.27</f>
        <v>0</v>
      </c>
      <c r="T77" s="184">
        <f t="shared" ref="T77" si="614">T76*1936.27</f>
        <v>0</v>
      </c>
      <c r="U77" s="184">
        <f t="shared" ref="U77:V77" si="615">U76*1936.27</f>
        <v>0</v>
      </c>
      <c r="V77" s="184">
        <f t="shared" si="615"/>
        <v>0</v>
      </c>
      <c r="W77" s="104"/>
    </row>
    <row r="78" spans="1:23" s="47" customFormat="1" ht="12.75" customHeight="1" x14ac:dyDescent="0.2">
      <c r="A78" s="104">
        <f>IF(Foglio2!$J$7=1,TRUNC(Base!V78,0),TRUNC(Base!U78,0))</f>
        <v>0</v>
      </c>
      <c r="B78" s="245">
        <f t="shared" si="381"/>
        <v>33206</v>
      </c>
      <c r="C78" s="501"/>
      <c r="D78" s="501"/>
      <c r="E78" s="53" t="s">
        <v>3</v>
      </c>
      <c r="F78" s="54">
        <f>IF(Foglio2!$J$3=Foglio2!$E$3,Ausiliari_Coll.Scol.!D76,IF(Foglio2!$J$3=Foglio2!$E$4,Collab._Tecnici!D76,IF(Foglio2!$J$3=Foglio2!$E$5,Assistenti_Tecnici!D76,IF(Foglio2!$J$3=Foglio2!$E$6,Assistenti_Amm.vo!D76,IF(Foglio2!$J$3=Foglio2!$E$7,Resp_Coord_Amm.vo!D76,IF(Foglio2!$J$3=Foglio2!$E$8,Direttore_Amm.vo!D76,IF(Foglio2!$J$3=Foglio2!$E$9,Doc_mat_elem.re!D76,IF(Foglio2!$J$3=Foglio2!$E$10,Doc_dipl_scuola_sec.!D76,IF(Foglio2!$J$3=Foglio2!$E$11,Doc_scuola_media!D76,IF(Foglio2!$J$3=Foglio2!$E$12,Doc_laureati_scuola_sec.!D78,IF(Foglio2!$J$3=Foglio2!$E$13,Direttivi_capi_ist.!D76,0)))))))))))</f>
        <v>0</v>
      </c>
      <c r="G78" s="248">
        <f>IF(Foglio2!$J$3=Foglio2!$E$3,Ausiliari_Coll.Scol.!E76,IF(Foglio2!$J$3=Foglio2!$E$4,Collab._Tecnici!E76,IF(Foglio2!$J$3=Foglio2!$E$5,Assistenti_Tecnici!E76,IF(Foglio2!$J$3=Foglio2!$E$6,Assistenti_Amm.vo!E76,IF(Foglio2!$J$3=Foglio2!$E$7,Resp_Coord_Amm.vo!E76,IF(Foglio2!$J$3=Foglio2!$E$8,Direttore_Amm.vo!E76,IF(Foglio2!$J$3=Foglio2!$E$9,Doc_mat_elem.re!E76,IF(Foglio2!$J$3=Foglio2!$E$10,Doc_dipl_scuola_sec.!E76,IF(Foglio2!$J$3=Foglio2!$E$11,Doc_scuola_media!E76,IF(Foglio2!$J$3=Foglio2!$E$12,Doc_laureati_scuola_sec.!E78,IF(Foglio2!$J$3=Foglio2!$E$13,Direttivi_capi_ist.!E76,0)))))))))))</f>
        <v>0</v>
      </c>
      <c r="H78" s="248">
        <f>IF(Foglio2!$J$3=Foglio2!$E$3,Ausiliari_Coll.Scol.!F76,IF(Foglio2!$J$3=Foglio2!$E$4,Collab._Tecnici!F76,IF(Foglio2!$J$3=Foglio2!$E$5,Assistenti_Tecnici!F76,IF(Foglio2!$J$3=Foglio2!$E$6,Assistenti_Amm.vo!F76,IF(Foglio2!$J$3=Foglio2!$E$7,Resp_Coord_Amm.vo!F76,IF(Foglio2!$J$3=Foglio2!$E$8,Direttore_Amm.vo!F76,IF(Foglio2!$J$3=Foglio2!$E$9,Doc_mat_elem.re!F76,IF(Foglio2!$J$3=Foglio2!$E$10,Doc_dipl_scuola_sec.!F76,IF(Foglio2!$J$3=Foglio2!$E$11,Doc_scuola_media!F76,IF(Foglio2!$J$3=Foglio2!$E$12,Doc_laureati_scuola_sec.!F78,IF(Foglio2!$J$3=Foglio2!$E$13,Direttivi_capi_ist.!F76,0)))))))))))</f>
        <v>0</v>
      </c>
      <c r="I78" s="248">
        <f>IF(Foglio2!$J$3=Foglio2!$E$3,Ausiliari_Coll.Scol.!G76,IF(Foglio2!$J$3=Foglio2!$E$4,Collab._Tecnici!G76,IF(Foglio2!$J$3=Foglio2!$E$5,Assistenti_Tecnici!G76,IF(Foglio2!$J$3=Foglio2!$E$6,Assistenti_Amm.vo!G76,IF(Foglio2!$J$3=Foglio2!$E$7,Resp_Coord_Amm.vo!G76,IF(Foglio2!$J$3=Foglio2!$E$8,Direttore_Amm.vo!G76,IF(Foglio2!$J$3=Foglio2!$E$9,Doc_mat_elem.re!G76,IF(Foglio2!$J$3=Foglio2!$E$10,Doc_dipl_scuola_sec.!G76,IF(Foglio2!$J$3=Foglio2!$E$11,Doc_scuola_media!G76,IF(Foglio2!$J$3=Foglio2!$E$12,Doc_laureati_scuola_sec.!G78,IF(Foglio2!$J$3=Foglio2!$E$13,Direttivi_capi_ist.!G76,0)))))))))))</f>
        <v>0</v>
      </c>
      <c r="J78" s="248">
        <f>IF(Foglio2!$J$3=Foglio2!$E$3,Ausiliari_Coll.Scol.!H76,IF(Foglio2!$J$3=Foglio2!$E$4,Collab._Tecnici!H76,IF(Foglio2!$J$3=Foglio2!$E$5,Assistenti_Tecnici!H76,IF(Foglio2!$J$3=Foglio2!$E$6,Assistenti_Amm.vo!H76,IF(Foglio2!$J$3=Foglio2!$E$7,Resp_Coord_Amm.vo!H76,IF(Foglio2!$J$3=Foglio2!$E$8,Direttore_Amm.vo!H76,IF(Foglio2!$J$3=Foglio2!$E$9,Doc_mat_elem.re!H76,IF(Foglio2!$J$3=Foglio2!$E$10,Doc_dipl_scuola_sec.!H76,IF(Foglio2!$J$3=Foglio2!$E$11,Doc_scuola_media!H76,IF(Foglio2!$J$3=Foglio2!$E$12,Doc_laureati_scuola_sec.!H78,IF(Foglio2!$J$3=Foglio2!$E$13,Direttivi_capi_ist.!H76,0)))))))))))</f>
        <v>0</v>
      </c>
      <c r="K78" s="248">
        <f>IF(Foglio2!$J$3=Foglio2!$E$3,Ausiliari_Coll.Scol.!I76,IF(Foglio2!$J$3=Foglio2!$E$4,Collab._Tecnici!I76,IF(Foglio2!$J$3=Foglio2!$E$5,Assistenti_Tecnici!I76,IF(Foglio2!$J$3=Foglio2!$E$6,Assistenti_Amm.vo!I76,IF(Foglio2!$J$3=Foglio2!$E$7,Resp_Coord_Amm.vo!I76,IF(Foglio2!$J$3=Foglio2!$E$8,Direttore_Amm.vo!I76,IF(Foglio2!$J$3=Foglio2!$E$9,Doc_mat_elem.re!I76,IF(Foglio2!$J$3=Foglio2!$E$10,Doc_dipl_scuola_sec.!I76,IF(Foglio2!$J$3=Foglio2!$E$11,Doc_scuola_media!I76,IF(Foglio2!$J$3=Foglio2!$E$12,Doc_laureati_scuola_sec.!I78,IF(Foglio2!$J$3=Foglio2!$E$13,Direttivi_capi_ist.!I76,0)))))))))))</f>
        <v>0</v>
      </c>
      <c r="L78" s="248">
        <f>IF(Foglio2!$J$3=Foglio2!$E$3,Ausiliari_Coll.Scol.!J76,IF(Foglio2!$J$3=Foglio2!$E$4,Collab._Tecnici!J76,IF(Foglio2!$J$3=Foglio2!$E$5,Assistenti_Tecnici!J76,IF(Foglio2!$J$3=Foglio2!$E$6,Assistenti_Amm.vo!J76,IF(Foglio2!$J$3=Foglio2!$E$7,Resp_Coord_Amm.vo!J76,IF(Foglio2!$J$3=Foglio2!$E$8,Direttore_Amm.vo!J76,IF(Foglio2!$J$3=Foglio2!$E$9,Doc_mat_elem.re!J76,IF(Foglio2!$J$3=Foglio2!$E$10,Doc_dipl_scuola_sec.!J76,IF(Foglio2!$J$3=Foglio2!$E$11,Doc_scuola_media!J76,IF(Foglio2!$J$3=Foglio2!$E$12,Doc_laureati_scuola_sec.!J78,IF(Foglio2!$J$3=Foglio2!$E$13,Direttivi_capi_ist.!J76,0)))))))))))</f>
        <v>0</v>
      </c>
      <c r="M78" s="249">
        <f>IF(Foglio2!$J$3=Foglio2!$E$3,Ausiliari_Coll.Scol.!K76,IF(Foglio2!$J$3=Foglio2!$E$4,Collab._Tecnici!K76,IF(Foglio2!$J$3=Foglio2!$E$5,Assistenti_Tecnici!K76,IF(Foglio2!$J$3=Foglio2!$E$6,Assistenti_Amm.vo!K76,IF(Foglio2!$J$3=Foglio2!$E$7,Resp_Coord_Amm.vo!K76,IF(Foglio2!$J$3=Foglio2!$E$8,Direttore_Amm.vo!K76,IF(Foglio2!$J$3=Foglio2!$E$9,Doc_mat_elem.re!K76,IF(Foglio2!$J$3=Foglio2!$E$10,Doc_dipl_scuola_sec.!K76,IF(Foglio2!$J$3=Foglio2!$E$11,Doc_scuola_media!K76,IF(Foglio2!$J$3=Foglio2!$E$12,Doc_laureati_scuola_sec.!K78,IF(Foglio2!$J$3=Foglio2!$E$13,Direttivi_capi_ist.!K76,0)))))))))))</f>
        <v>0</v>
      </c>
      <c r="N78" s="250">
        <f>IF(Foglio2!$J$3=Foglio2!$E$3,Ausiliari_Coll.Scol.!L76,IF(Foglio2!$J$3=Foglio2!$E$4,Collab._Tecnici!L76,IF(Foglio2!$J$3=Foglio2!$E$5,Assistenti_Tecnici!L76,IF(Foglio2!$J$3=Foglio2!$E$6,Assistenti_Amm.vo!L76,IF(Foglio2!$J$3=Foglio2!$E$7,Resp_Coord_Amm.vo!L76,IF(Foglio2!$J$3=Foglio2!$E$8,Direttore_Amm.vo!L76,IF(Foglio2!$J$3=Foglio2!$E$9,Doc_mat_elem.re!L76,IF(Foglio2!$J$3=Foglio2!$E$10,Doc_dipl_scuola_sec.!L76,IF(Foglio2!$J$3=Foglio2!$E$11,Doc_scuola_media!L76,IF(Foglio2!$J$3=Foglio2!$E$12,Doc_laureati_scuola_sec.!L78,IF(Foglio2!$J$3=Foglio2!$E$13,Direttivi_capi_ist.!L76,0)))))))))))</f>
        <v>0</v>
      </c>
      <c r="O78" s="251">
        <f>IF(Foglio2!$J$3=Foglio2!$E$3,Ausiliari_Coll.Scol.!M76,IF(Foglio2!$J$3=Foglio2!$E$4,Collab._Tecnici!M76,IF(Foglio2!$J$3=Foglio2!$E$5,Assistenti_Tecnici!M76,IF(Foglio2!$J$3=Foglio2!$E$6,Assistenti_Amm.vo!M76,IF(Foglio2!$J$3=Foglio2!$E$7,Resp_Coord_Amm.vo!M76,IF(Foglio2!$J$3=Foglio2!$E$8,Direttore_Amm.vo!M76,IF(Foglio2!$J$3=Foglio2!$E$9,Doc_mat_elem.re!M76,IF(Foglio2!$J$3=Foglio2!$E$10,Doc_dipl_scuola_sec.!M76,IF(Foglio2!$J$3=Foglio2!$E$11,Doc_scuola_media!M76,IF(Foglio2!$J$3=Foglio2!$E$12,Doc_laureati_scuola_sec.!M78,IF(Foglio2!$J$3=Foglio2!$E$13,Direttivi_capi_ist.!M76,0)))))))))))</f>
        <v>0</v>
      </c>
      <c r="P78" s="252">
        <f>IF(Foglio2!$J$3=Foglio2!$E$3,Ausiliari_Coll.Scol.!N76,IF(Foglio2!$J$3=Foglio2!$E$4,Collab._Tecnici!N76,IF(Foglio2!$J$3=Foglio2!$E$5,Assistenti_Tecnici!N76,IF(Foglio2!$J$3=Foglio2!$E$6,Assistenti_Amm.vo!N76,IF(Foglio2!$J$3=Foglio2!$E$7,Resp_Coord_Amm.vo!N76,IF(Foglio2!$J$3=Foglio2!$E$8,Direttore_Amm.vo!N76,IF(Foglio2!$J$3=Foglio2!$E$9,Doc_mat_elem.re!N76,IF(Foglio2!$J$3=Foglio2!$E$10,Doc_dipl_scuola_sec.!N76,IF(Foglio2!$J$3=Foglio2!$E$11,Doc_scuola_media!N76,IF(Foglio2!$J$3=Foglio2!$E$12,Doc_laureati_scuola_sec.!N78,IF(Foglio2!$J$3=Foglio2!$E$13,Direttivi_capi_ist.!N76,0)))))))))))</f>
        <v>0</v>
      </c>
      <c r="Q78" s="252">
        <f>IF(Foglio2!$J$3=Foglio2!$E$3,Ausiliari_Coll.Scol.!O76,IF(Foglio2!$J$3=Foglio2!$E$4,Collab._Tecnici!O76,IF(Foglio2!$J$3=Foglio2!$E$5,Assistenti_Tecnici!O76,IF(Foglio2!$J$3=Foglio2!$E$6,Assistenti_Amm.vo!O76,IF(Foglio2!$J$3=Foglio2!$E$7,Resp_Coord_Amm.vo!O76,IF(Foglio2!$J$3=Foglio2!$E$8,Direttore_Amm.vo!O76,IF(Foglio2!$J$3=Foglio2!$E$9,Doc_mat_elem.re!O76,IF(Foglio2!$J$3=Foglio2!$E$10,Doc_dipl_scuola_sec.!O76,IF(Foglio2!$J$3=Foglio2!$E$11,Doc_scuola_media!O76,IF(Foglio2!$J$3=Foglio2!$E$12,Doc_laureati_scuola_sec.!O78,IF(Foglio2!$J$3=Foglio2!$E$13,Direttivi_capi_ist.!O76,0)))))))))))</f>
        <v>0</v>
      </c>
      <c r="R78" s="252">
        <f>IF(Foglio2!$J$3=Foglio2!$E$3,Ausiliari_Coll.Scol.!P76,IF(Foglio2!$J$3=Foglio2!$E$4,Collab._Tecnici!P76,IF(Foglio2!$J$3=Foglio2!$E$5,Assistenti_Tecnici!P76,IF(Foglio2!$J$3=Foglio2!$E$6,Assistenti_Amm.vo!P76,IF(Foglio2!$J$3=Foglio2!$E$7,Resp_Coord_Amm.vo!P76,IF(Foglio2!$J$3=Foglio2!$E$8,Direttore_Amm.vo!P76,IF(Foglio2!$J$3=Foglio2!$E$9,Doc_mat_elem.re!P76,IF(Foglio2!$J$3=Foglio2!$E$10,Doc_dipl_scuola_sec.!P76,IF(Foglio2!$J$3=Foglio2!$E$11,Doc_scuola_media!P76,IF(Foglio2!$J$3=Foglio2!$E$12,Doc_laureati_scuola_sec.!P78,IF(Foglio2!$J$3=Foglio2!$E$13,Direttivi_capi_ist.!P76,0)))))))))))</f>
        <v>0</v>
      </c>
      <c r="S78" s="252">
        <f>IF(Foglio2!$J$3=Foglio2!$E$3,Ausiliari_Coll.Scol.!Q76,IF(Foglio2!$J$3=Foglio2!$E$4,Collab._Tecnici!Q76,IF(Foglio2!$J$3=Foglio2!$E$5,Assistenti_Tecnici!Q76,IF(Foglio2!$J$3=Foglio2!$E$6,Assistenti_Amm.vo!Q76,IF(Foglio2!$J$3=Foglio2!$E$7,Resp_Coord_Amm.vo!Q76,IF(Foglio2!$J$3=Foglio2!$E$8,Direttore_Amm.vo!Q76,IF(Foglio2!$J$3=Foglio2!$E$9,Doc_mat_elem.re!Q76,IF(Foglio2!$J$3=Foglio2!$E$10,Doc_dipl_scuola_sec.!Q76,IF(Foglio2!$J$3=Foglio2!$E$11,Doc_scuola_media!Q76,IF(Foglio2!$J$3=Foglio2!$E$12,Doc_laureati_scuola_sec.!Q78,IF(Foglio2!$J$3=Foglio2!$E$13,Direttivi_capi_ist.!Q76,0)))))))))))</f>
        <v>0</v>
      </c>
      <c r="T78" s="252">
        <f>IF(Foglio2!$J$3=Foglio2!$E$3,Ausiliari_Coll.Scol.!R76,IF(Foglio2!$J$3=Foglio2!$E$4,Collab._Tecnici!R76,IF(Foglio2!$J$3=Foglio2!$E$5,Assistenti_Tecnici!R76,IF(Foglio2!$J$3=Foglio2!$E$6,Assistenti_Amm.vo!R76,IF(Foglio2!$J$3=Foglio2!$E$7,Resp_Coord_Amm.vo!R76,IF(Foglio2!$J$3=Foglio2!$E$8,Direttore_Amm.vo!R76,IF(Foglio2!$J$3=Foglio2!$E$9,Doc_mat_elem.re!R76,IF(Foglio2!$J$3=Foglio2!$E$10,Doc_dipl_scuola_sec.!R76,IF(Foglio2!$J$3=Foglio2!$E$11,Doc_scuola_media!R76,IF(Foglio2!$J$3=Foglio2!$E$12,Doc_laureati_scuola_sec.!R78,IF(Foglio2!$J$3=Foglio2!$E$13,Direttivi_capi_ist.!R76,0)))))))))))</f>
        <v>0</v>
      </c>
      <c r="U78" s="252">
        <f t="shared" ref="U78" si="616">(P78)/12*0.8</f>
        <v>0</v>
      </c>
      <c r="V78" s="252">
        <f t="shared" ref="V78" si="617">(P78+R78)/12*0.8</f>
        <v>0</v>
      </c>
      <c r="W78" s="253" t="str">
        <f t="shared" ref="W78" si="618">"Fascia Da "&amp;F78&amp;" a "&amp;F79&amp;" Decorrenza "&amp;DAY(C78)&amp;"/"&amp;MONTH(C78)&amp;"/"&amp;YEAR(C78)</f>
        <v>Fascia Da 0 a 0 Decorrenza 0/1/1900</v>
      </c>
    </row>
    <row r="79" spans="1:23" s="47" customFormat="1" ht="8.25" customHeight="1" x14ac:dyDescent="0.2">
      <c r="A79" s="104"/>
      <c r="B79" s="245">
        <f t="shared" si="381"/>
        <v>33207</v>
      </c>
      <c r="C79" s="501"/>
      <c r="D79" s="501"/>
      <c r="E79" s="48" t="s">
        <v>4</v>
      </c>
      <c r="F79" s="49">
        <f>IF(Foglio2!$J$3=Foglio2!$E$3,Ausiliari_Coll.Scol.!D77,IF(Foglio2!$J$3=Foglio2!$E$4,Collab._Tecnici!D77,IF(Foglio2!$J$3=Foglio2!$E$5,Assistenti_Tecnici!D77,IF(Foglio2!$J$3=Foglio2!$E$6,Assistenti_Amm.vo!D77,IF(Foglio2!$J$3=Foglio2!$E$7,Resp_Coord_Amm.vo!D77,IF(Foglio2!$J$3=Foglio2!$E$8,Direttore_Amm.vo!D77,IF(Foglio2!$J$3=Foglio2!$E$9,Doc_mat_elem.re!D77,IF(Foglio2!$J$3=Foglio2!$E$10,Doc_dipl_scuola_sec.!D77,IF(Foglio2!$J$3=Foglio2!$E$11,Doc_scuola_media!D77,IF(Foglio2!$J$3=Foglio2!$E$12,Doc_laureati_scuola_sec.!D79,IF(Foglio2!$J$3=Foglio2!$E$13,Direttivi_capi_ist.!D77,0)))))))))))</f>
        <v>0</v>
      </c>
      <c r="G79" s="267">
        <f t="shared" ref="G79" si="619">G78*1936.27</f>
        <v>0</v>
      </c>
      <c r="H79" s="267">
        <f t="shared" ref="H79" si="620">H78*1936.27</f>
        <v>0</v>
      </c>
      <c r="I79" s="267">
        <f t="shared" ref="I79" si="621">I78*1936.27</f>
        <v>0</v>
      </c>
      <c r="J79" s="267">
        <f t="shared" ref="J79" si="622">J78*1936.27</f>
        <v>0</v>
      </c>
      <c r="K79" s="267">
        <f t="shared" ref="K79" si="623">K78*1936.27</f>
        <v>0</v>
      </c>
      <c r="L79" s="266">
        <f t="shared" ref="L79" si="624">L78*1936.27</f>
        <v>0</v>
      </c>
      <c r="M79" s="267">
        <f t="shared" ref="M79" si="625">M78*1936.27</f>
        <v>0</v>
      </c>
      <c r="N79" s="182">
        <f t="shared" ref="N79" si="626">N78*1936.27</f>
        <v>0</v>
      </c>
      <c r="O79" s="183">
        <f t="shared" ref="O79" si="627">O78*1936.27</f>
        <v>0</v>
      </c>
      <c r="P79" s="184">
        <f t="shared" ref="P79" si="628">P78*1936.27</f>
        <v>0</v>
      </c>
      <c r="Q79" s="184">
        <f t="shared" ref="Q79" si="629">Q78*1936.27</f>
        <v>0</v>
      </c>
      <c r="R79" s="184">
        <f t="shared" ref="R79" si="630">R78*1936.27</f>
        <v>0</v>
      </c>
      <c r="S79" s="184">
        <f t="shared" ref="S79" si="631">S78*1936.27</f>
        <v>0</v>
      </c>
      <c r="T79" s="184">
        <f t="shared" ref="T79" si="632">T78*1936.27</f>
        <v>0</v>
      </c>
      <c r="U79" s="184">
        <f t="shared" ref="U79:V79" si="633">U78*1936.27</f>
        <v>0</v>
      </c>
      <c r="V79" s="184">
        <f t="shared" si="633"/>
        <v>0</v>
      </c>
      <c r="W79" s="104"/>
    </row>
    <row r="80" spans="1:23" s="47" customFormat="1" ht="12.75" customHeight="1" x14ac:dyDescent="0.2">
      <c r="A80" s="104">
        <f>IF(Foglio2!$J$7=1,TRUNC(Base!V80,0),TRUNC(Base!U80,0))</f>
        <v>0</v>
      </c>
      <c r="B80" s="245">
        <f t="shared" si="381"/>
        <v>33208</v>
      </c>
      <c r="C80" s="501"/>
      <c r="D80" s="501"/>
      <c r="E80" s="53" t="s">
        <v>3</v>
      </c>
      <c r="F80" s="54">
        <f>IF(Foglio2!$J$3=Foglio2!$E$3,Ausiliari_Coll.Scol.!D78,IF(Foglio2!$J$3=Foglio2!$E$4,Collab._Tecnici!D78,IF(Foglio2!$J$3=Foglio2!$E$5,Assistenti_Tecnici!D78,IF(Foglio2!$J$3=Foglio2!$E$6,Assistenti_Amm.vo!D78,IF(Foglio2!$J$3=Foglio2!$E$7,Resp_Coord_Amm.vo!D78,IF(Foglio2!$J$3=Foglio2!$E$8,Direttore_Amm.vo!D78,IF(Foglio2!$J$3=Foglio2!$E$9,Doc_mat_elem.re!D78,IF(Foglio2!$J$3=Foglio2!$E$10,Doc_dipl_scuola_sec.!D78,IF(Foglio2!$J$3=Foglio2!$E$11,Doc_scuola_media!D78,IF(Foglio2!$J$3=Foglio2!$E$12,Doc_laureati_scuola_sec.!D80,IF(Foglio2!$J$3=Foglio2!$E$13,Direttivi_capi_ist.!D78,0)))))))))))</f>
        <v>0</v>
      </c>
      <c r="G80" s="248">
        <f>IF(Foglio2!$J$3=Foglio2!$E$3,Ausiliari_Coll.Scol.!E78,IF(Foglio2!$J$3=Foglio2!$E$4,Collab._Tecnici!E78,IF(Foglio2!$J$3=Foglio2!$E$5,Assistenti_Tecnici!E78,IF(Foglio2!$J$3=Foglio2!$E$6,Assistenti_Amm.vo!E78,IF(Foglio2!$J$3=Foglio2!$E$7,Resp_Coord_Amm.vo!E78,IF(Foglio2!$J$3=Foglio2!$E$8,Direttore_Amm.vo!E78,IF(Foglio2!$J$3=Foglio2!$E$9,Doc_mat_elem.re!E78,IF(Foglio2!$J$3=Foglio2!$E$10,Doc_dipl_scuola_sec.!E78,IF(Foglio2!$J$3=Foglio2!$E$11,Doc_scuola_media!E78,IF(Foglio2!$J$3=Foglio2!$E$12,Doc_laureati_scuola_sec.!E80,IF(Foglio2!$J$3=Foglio2!$E$13,Direttivi_capi_ist.!E78,0)))))))))))</f>
        <v>0</v>
      </c>
      <c r="H80" s="248">
        <f>IF(Foglio2!$J$3=Foglio2!$E$3,Ausiliari_Coll.Scol.!F78,IF(Foglio2!$J$3=Foglio2!$E$4,Collab._Tecnici!F78,IF(Foglio2!$J$3=Foglio2!$E$5,Assistenti_Tecnici!F78,IF(Foglio2!$J$3=Foglio2!$E$6,Assistenti_Amm.vo!F78,IF(Foglio2!$J$3=Foglio2!$E$7,Resp_Coord_Amm.vo!F78,IF(Foglio2!$J$3=Foglio2!$E$8,Direttore_Amm.vo!F78,IF(Foglio2!$J$3=Foglio2!$E$9,Doc_mat_elem.re!F78,IF(Foglio2!$J$3=Foglio2!$E$10,Doc_dipl_scuola_sec.!F78,IF(Foglio2!$J$3=Foglio2!$E$11,Doc_scuola_media!F78,IF(Foglio2!$J$3=Foglio2!$E$12,Doc_laureati_scuola_sec.!F80,IF(Foglio2!$J$3=Foglio2!$E$13,Direttivi_capi_ist.!F78,0)))))))))))</f>
        <v>0</v>
      </c>
      <c r="I80" s="248">
        <f>IF(Foglio2!$J$3=Foglio2!$E$3,Ausiliari_Coll.Scol.!G78,IF(Foglio2!$J$3=Foglio2!$E$4,Collab._Tecnici!G78,IF(Foglio2!$J$3=Foglio2!$E$5,Assistenti_Tecnici!G78,IF(Foglio2!$J$3=Foglio2!$E$6,Assistenti_Amm.vo!G78,IF(Foglio2!$J$3=Foglio2!$E$7,Resp_Coord_Amm.vo!G78,IF(Foglio2!$J$3=Foglio2!$E$8,Direttore_Amm.vo!G78,IF(Foglio2!$J$3=Foglio2!$E$9,Doc_mat_elem.re!G78,IF(Foglio2!$J$3=Foglio2!$E$10,Doc_dipl_scuola_sec.!G78,IF(Foglio2!$J$3=Foglio2!$E$11,Doc_scuola_media!G78,IF(Foglio2!$J$3=Foglio2!$E$12,Doc_laureati_scuola_sec.!G80,IF(Foglio2!$J$3=Foglio2!$E$13,Direttivi_capi_ist.!G78,0)))))))))))</f>
        <v>0</v>
      </c>
      <c r="J80" s="248">
        <f>IF(Foglio2!$J$3=Foglio2!$E$3,Ausiliari_Coll.Scol.!H78,IF(Foglio2!$J$3=Foglio2!$E$4,Collab._Tecnici!H78,IF(Foglio2!$J$3=Foglio2!$E$5,Assistenti_Tecnici!H78,IF(Foglio2!$J$3=Foglio2!$E$6,Assistenti_Amm.vo!H78,IF(Foglio2!$J$3=Foglio2!$E$7,Resp_Coord_Amm.vo!H78,IF(Foglio2!$J$3=Foglio2!$E$8,Direttore_Amm.vo!H78,IF(Foglio2!$J$3=Foglio2!$E$9,Doc_mat_elem.re!H78,IF(Foglio2!$J$3=Foglio2!$E$10,Doc_dipl_scuola_sec.!H78,IF(Foglio2!$J$3=Foglio2!$E$11,Doc_scuola_media!H78,IF(Foglio2!$J$3=Foglio2!$E$12,Doc_laureati_scuola_sec.!H80,IF(Foglio2!$J$3=Foglio2!$E$13,Direttivi_capi_ist.!H78,0)))))))))))</f>
        <v>0</v>
      </c>
      <c r="K80" s="248">
        <f>IF(Foglio2!$J$3=Foglio2!$E$3,Ausiliari_Coll.Scol.!I78,IF(Foglio2!$J$3=Foglio2!$E$4,Collab._Tecnici!I78,IF(Foglio2!$J$3=Foglio2!$E$5,Assistenti_Tecnici!I78,IF(Foglio2!$J$3=Foglio2!$E$6,Assistenti_Amm.vo!I78,IF(Foglio2!$J$3=Foglio2!$E$7,Resp_Coord_Amm.vo!I78,IF(Foglio2!$J$3=Foglio2!$E$8,Direttore_Amm.vo!I78,IF(Foglio2!$J$3=Foglio2!$E$9,Doc_mat_elem.re!I78,IF(Foglio2!$J$3=Foglio2!$E$10,Doc_dipl_scuola_sec.!I78,IF(Foglio2!$J$3=Foglio2!$E$11,Doc_scuola_media!I78,IF(Foglio2!$J$3=Foglio2!$E$12,Doc_laureati_scuola_sec.!I80,IF(Foglio2!$J$3=Foglio2!$E$13,Direttivi_capi_ist.!I78,0)))))))))))</f>
        <v>0</v>
      </c>
      <c r="L80" s="248">
        <f>IF(Foglio2!$J$3=Foglio2!$E$3,Ausiliari_Coll.Scol.!J78,IF(Foglio2!$J$3=Foglio2!$E$4,Collab._Tecnici!J78,IF(Foglio2!$J$3=Foglio2!$E$5,Assistenti_Tecnici!J78,IF(Foglio2!$J$3=Foglio2!$E$6,Assistenti_Amm.vo!J78,IF(Foglio2!$J$3=Foglio2!$E$7,Resp_Coord_Amm.vo!J78,IF(Foglio2!$J$3=Foglio2!$E$8,Direttore_Amm.vo!J78,IF(Foglio2!$J$3=Foglio2!$E$9,Doc_mat_elem.re!J78,IF(Foglio2!$J$3=Foglio2!$E$10,Doc_dipl_scuola_sec.!J78,IF(Foglio2!$J$3=Foglio2!$E$11,Doc_scuola_media!J78,IF(Foglio2!$J$3=Foglio2!$E$12,Doc_laureati_scuola_sec.!J80,IF(Foglio2!$J$3=Foglio2!$E$13,Direttivi_capi_ist.!J78,0)))))))))))</f>
        <v>0</v>
      </c>
      <c r="M80" s="249">
        <f>IF(Foglio2!$J$3=Foglio2!$E$3,Ausiliari_Coll.Scol.!K78,IF(Foglio2!$J$3=Foglio2!$E$4,Collab._Tecnici!K78,IF(Foglio2!$J$3=Foglio2!$E$5,Assistenti_Tecnici!K78,IF(Foglio2!$J$3=Foglio2!$E$6,Assistenti_Amm.vo!K78,IF(Foglio2!$J$3=Foglio2!$E$7,Resp_Coord_Amm.vo!K78,IF(Foglio2!$J$3=Foglio2!$E$8,Direttore_Amm.vo!K78,IF(Foglio2!$J$3=Foglio2!$E$9,Doc_mat_elem.re!K78,IF(Foglio2!$J$3=Foglio2!$E$10,Doc_dipl_scuola_sec.!K78,IF(Foglio2!$J$3=Foglio2!$E$11,Doc_scuola_media!K78,IF(Foglio2!$J$3=Foglio2!$E$12,Doc_laureati_scuola_sec.!K80,IF(Foglio2!$J$3=Foglio2!$E$13,Direttivi_capi_ist.!K78,0)))))))))))</f>
        <v>0</v>
      </c>
      <c r="N80" s="250">
        <f>IF(Foglio2!$J$3=Foglio2!$E$3,Ausiliari_Coll.Scol.!L78,IF(Foglio2!$J$3=Foglio2!$E$4,Collab._Tecnici!L78,IF(Foglio2!$J$3=Foglio2!$E$5,Assistenti_Tecnici!L78,IF(Foglio2!$J$3=Foglio2!$E$6,Assistenti_Amm.vo!L78,IF(Foglio2!$J$3=Foglio2!$E$7,Resp_Coord_Amm.vo!L78,IF(Foglio2!$J$3=Foglio2!$E$8,Direttore_Amm.vo!L78,IF(Foglio2!$J$3=Foglio2!$E$9,Doc_mat_elem.re!L78,IF(Foglio2!$J$3=Foglio2!$E$10,Doc_dipl_scuola_sec.!L78,IF(Foglio2!$J$3=Foglio2!$E$11,Doc_scuola_media!L78,IF(Foglio2!$J$3=Foglio2!$E$12,Doc_laureati_scuola_sec.!L80,IF(Foglio2!$J$3=Foglio2!$E$13,Direttivi_capi_ist.!L78,0)))))))))))</f>
        <v>0</v>
      </c>
      <c r="O80" s="251">
        <f>IF(Foglio2!$J$3=Foglio2!$E$3,Ausiliari_Coll.Scol.!M78,IF(Foglio2!$J$3=Foglio2!$E$4,Collab._Tecnici!M78,IF(Foglio2!$J$3=Foglio2!$E$5,Assistenti_Tecnici!M78,IF(Foglio2!$J$3=Foglio2!$E$6,Assistenti_Amm.vo!M78,IF(Foglio2!$J$3=Foglio2!$E$7,Resp_Coord_Amm.vo!M78,IF(Foglio2!$J$3=Foglio2!$E$8,Direttore_Amm.vo!M78,IF(Foglio2!$J$3=Foglio2!$E$9,Doc_mat_elem.re!M78,IF(Foglio2!$J$3=Foglio2!$E$10,Doc_dipl_scuola_sec.!M78,IF(Foglio2!$J$3=Foglio2!$E$11,Doc_scuola_media!M78,IF(Foglio2!$J$3=Foglio2!$E$12,Doc_laureati_scuola_sec.!M80,IF(Foglio2!$J$3=Foglio2!$E$13,Direttivi_capi_ist.!M78,0)))))))))))</f>
        <v>0</v>
      </c>
      <c r="P80" s="252">
        <f>IF(Foglio2!$J$3=Foglio2!$E$3,Ausiliari_Coll.Scol.!N78,IF(Foglio2!$J$3=Foglio2!$E$4,Collab._Tecnici!N78,IF(Foglio2!$J$3=Foglio2!$E$5,Assistenti_Tecnici!N78,IF(Foglio2!$J$3=Foglio2!$E$6,Assistenti_Amm.vo!N78,IF(Foglio2!$J$3=Foglio2!$E$7,Resp_Coord_Amm.vo!N78,IF(Foglio2!$J$3=Foglio2!$E$8,Direttore_Amm.vo!N78,IF(Foglio2!$J$3=Foglio2!$E$9,Doc_mat_elem.re!N78,IF(Foglio2!$J$3=Foglio2!$E$10,Doc_dipl_scuola_sec.!N78,IF(Foglio2!$J$3=Foglio2!$E$11,Doc_scuola_media!N78,IF(Foglio2!$J$3=Foglio2!$E$12,Doc_laureati_scuola_sec.!N80,IF(Foglio2!$J$3=Foglio2!$E$13,Direttivi_capi_ist.!N78,0)))))))))))</f>
        <v>0</v>
      </c>
      <c r="Q80" s="252">
        <f>IF(Foglio2!$J$3=Foglio2!$E$3,Ausiliari_Coll.Scol.!O78,IF(Foglio2!$J$3=Foglio2!$E$4,Collab._Tecnici!O78,IF(Foglio2!$J$3=Foglio2!$E$5,Assistenti_Tecnici!O78,IF(Foglio2!$J$3=Foglio2!$E$6,Assistenti_Amm.vo!O78,IF(Foglio2!$J$3=Foglio2!$E$7,Resp_Coord_Amm.vo!O78,IF(Foglio2!$J$3=Foglio2!$E$8,Direttore_Amm.vo!O78,IF(Foglio2!$J$3=Foglio2!$E$9,Doc_mat_elem.re!O78,IF(Foglio2!$J$3=Foglio2!$E$10,Doc_dipl_scuola_sec.!O78,IF(Foglio2!$J$3=Foglio2!$E$11,Doc_scuola_media!O78,IF(Foglio2!$J$3=Foglio2!$E$12,Doc_laureati_scuola_sec.!O80,IF(Foglio2!$J$3=Foglio2!$E$13,Direttivi_capi_ist.!O78,0)))))))))))</f>
        <v>0</v>
      </c>
      <c r="R80" s="252">
        <f>IF(Foglio2!$J$3=Foglio2!$E$3,Ausiliari_Coll.Scol.!P78,IF(Foglio2!$J$3=Foglio2!$E$4,Collab._Tecnici!P78,IF(Foglio2!$J$3=Foglio2!$E$5,Assistenti_Tecnici!P78,IF(Foglio2!$J$3=Foglio2!$E$6,Assistenti_Amm.vo!P78,IF(Foglio2!$J$3=Foglio2!$E$7,Resp_Coord_Amm.vo!P78,IF(Foglio2!$J$3=Foglio2!$E$8,Direttore_Amm.vo!P78,IF(Foglio2!$J$3=Foglio2!$E$9,Doc_mat_elem.re!P78,IF(Foglio2!$J$3=Foglio2!$E$10,Doc_dipl_scuola_sec.!P78,IF(Foglio2!$J$3=Foglio2!$E$11,Doc_scuola_media!P78,IF(Foglio2!$J$3=Foglio2!$E$12,Doc_laureati_scuola_sec.!P80,IF(Foglio2!$J$3=Foglio2!$E$13,Direttivi_capi_ist.!P78,0)))))))))))</f>
        <v>0</v>
      </c>
      <c r="S80" s="252">
        <f>IF(Foglio2!$J$3=Foglio2!$E$3,Ausiliari_Coll.Scol.!Q78,IF(Foglio2!$J$3=Foglio2!$E$4,Collab._Tecnici!Q78,IF(Foglio2!$J$3=Foglio2!$E$5,Assistenti_Tecnici!Q78,IF(Foglio2!$J$3=Foglio2!$E$6,Assistenti_Amm.vo!Q78,IF(Foglio2!$J$3=Foglio2!$E$7,Resp_Coord_Amm.vo!Q78,IF(Foglio2!$J$3=Foglio2!$E$8,Direttore_Amm.vo!Q78,IF(Foglio2!$J$3=Foglio2!$E$9,Doc_mat_elem.re!Q78,IF(Foglio2!$J$3=Foglio2!$E$10,Doc_dipl_scuola_sec.!Q78,IF(Foglio2!$J$3=Foglio2!$E$11,Doc_scuola_media!Q78,IF(Foglio2!$J$3=Foglio2!$E$12,Doc_laureati_scuola_sec.!Q80,IF(Foglio2!$J$3=Foglio2!$E$13,Direttivi_capi_ist.!Q78,0)))))))))))</f>
        <v>0</v>
      </c>
      <c r="T80" s="252">
        <f>IF(Foglio2!$J$3=Foglio2!$E$3,Ausiliari_Coll.Scol.!R78,IF(Foglio2!$J$3=Foglio2!$E$4,Collab._Tecnici!R78,IF(Foglio2!$J$3=Foglio2!$E$5,Assistenti_Tecnici!R78,IF(Foglio2!$J$3=Foglio2!$E$6,Assistenti_Amm.vo!R78,IF(Foglio2!$J$3=Foglio2!$E$7,Resp_Coord_Amm.vo!R78,IF(Foglio2!$J$3=Foglio2!$E$8,Direttore_Amm.vo!R78,IF(Foglio2!$J$3=Foglio2!$E$9,Doc_mat_elem.re!R78,IF(Foglio2!$J$3=Foglio2!$E$10,Doc_dipl_scuola_sec.!R78,IF(Foglio2!$J$3=Foglio2!$E$11,Doc_scuola_media!R78,IF(Foglio2!$J$3=Foglio2!$E$12,Doc_laureati_scuola_sec.!R80,IF(Foglio2!$J$3=Foglio2!$E$13,Direttivi_capi_ist.!R78,0)))))))))))</f>
        <v>0</v>
      </c>
      <c r="U80" s="252">
        <f t="shared" ref="U80" si="634">(P80)/12*0.8</f>
        <v>0</v>
      </c>
      <c r="V80" s="252">
        <f t="shared" ref="V80" si="635">(P80+R80)/12*0.8</f>
        <v>0</v>
      </c>
      <c r="W80" s="253" t="str">
        <f t="shared" ref="W80" si="636">"Fascia Da "&amp;F80&amp;" a "&amp;F81&amp;" Decorrenza "&amp;DAY(C80)&amp;"/"&amp;MONTH(C80)&amp;"/"&amp;YEAR(C80)</f>
        <v>Fascia Da 0 a 0 Decorrenza 0/1/1900</v>
      </c>
    </row>
    <row r="81" spans="1:23" s="47" customFormat="1" ht="9" customHeight="1" x14ac:dyDescent="0.2">
      <c r="A81" s="104"/>
      <c r="B81" s="245">
        <f t="shared" si="381"/>
        <v>33209</v>
      </c>
      <c r="C81" s="501"/>
      <c r="D81" s="501"/>
      <c r="E81" s="48" t="s">
        <v>4</v>
      </c>
      <c r="F81" s="49">
        <f>IF(Foglio2!$J$3=Foglio2!$E$3,Ausiliari_Coll.Scol.!D79,IF(Foglio2!$J$3=Foglio2!$E$4,Collab._Tecnici!D79,IF(Foglio2!$J$3=Foglio2!$E$5,Assistenti_Tecnici!D79,IF(Foglio2!$J$3=Foglio2!$E$6,Assistenti_Amm.vo!D79,IF(Foglio2!$J$3=Foglio2!$E$7,Resp_Coord_Amm.vo!D79,IF(Foglio2!$J$3=Foglio2!$E$8,Direttore_Amm.vo!D79,IF(Foglio2!$J$3=Foglio2!$E$9,Doc_mat_elem.re!D79,IF(Foglio2!$J$3=Foglio2!$E$10,Doc_dipl_scuola_sec.!D79,IF(Foglio2!$J$3=Foglio2!$E$11,Doc_scuola_media!D79,IF(Foglio2!$J$3=Foglio2!$E$12,Doc_laureati_scuola_sec.!D81,IF(Foglio2!$J$3=Foglio2!$E$13,Direttivi_capi_ist.!D79,0)))))))))))</f>
        <v>0</v>
      </c>
      <c r="G81" s="267">
        <f t="shared" ref="G81" si="637">G80*1936.27</f>
        <v>0</v>
      </c>
      <c r="H81" s="267">
        <f t="shared" ref="H81" si="638">H80*1936.27</f>
        <v>0</v>
      </c>
      <c r="I81" s="267">
        <f t="shared" ref="I81" si="639">I80*1936.27</f>
        <v>0</v>
      </c>
      <c r="J81" s="267">
        <f t="shared" ref="J81" si="640">J80*1936.27</f>
        <v>0</v>
      </c>
      <c r="K81" s="267">
        <f t="shared" ref="K81" si="641">K80*1936.27</f>
        <v>0</v>
      </c>
      <c r="L81" s="266">
        <f t="shared" ref="L81" si="642">L80*1936.27</f>
        <v>0</v>
      </c>
      <c r="M81" s="267">
        <f t="shared" ref="M81" si="643">M80*1936.27</f>
        <v>0</v>
      </c>
      <c r="N81" s="182">
        <f t="shared" ref="N81" si="644">N80*1936.27</f>
        <v>0</v>
      </c>
      <c r="O81" s="183">
        <f t="shared" ref="O81" si="645">O80*1936.27</f>
        <v>0</v>
      </c>
      <c r="P81" s="184">
        <f t="shared" ref="P81" si="646">P80*1936.27</f>
        <v>0</v>
      </c>
      <c r="Q81" s="184">
        <f t="shared" ref="Q81" si="647">Q80*1936.27</f>
        <v>0</v>
      </c>
      <c r="R81" s="184">
        <f t="shared" ref="R81" si="648">R80*1936.27</f>
        <v>0</v>
      </c>
      <c r="S81" s="184">
        <f t="shared" ref="S81" si="649">S80*1936.27</f>
        <v>0</v>
      </c>
      <c r="T81" s="184">
        <f t="shared" ref="T81" si="650">T80*1936.27</f>
        <v>0</v>
      </c>
      <c r="U81" s="184">
        <f t="shared" ref="U81:V81" si="651">U80*1936.27</f>
        <v>0</v>
      </c>
      <c r="V81" s="184">
        <f t="shared" si="651"/>
        <v>0</v>
      </c>
      <c r="W81" s="104"/>
    </row>
    <row r="82" spans="1:23" s="47" customFormat="1" ht="12.75" customHeight="1" x14ac:dyDescent="0.2">
      <c r="A82" s="104">
        <f>IF(Foglio2!$J$7=1,TRUNC(Base!V82,0),TRUNC(Base!U82,0))</f>
        <v>0</v>
      </c>
      <c r="B82" s="245">
        <f t="shared" si="381"/>
        <v>33210</v>
      </c>
      <c r="C82" s="501"/>
      <c r="D82" s="501"/>
      <c r="E82" s="53" t="s">
        <v>3</v>
      </c>
      <c r="F82" s="54">
        <f>IF(Foglio2!$J$3=Foglio2!$E$3,Ausiliari_Coll.Scol.!D80,IF(Foglio2!$J$3=Foglio2!$E$4,Collab._Tecnici!D80,IF(Foglio2!$J$3=Foglio2!$E$5,Assistenti_Tecnici!D80,IF(Foglio2!$J$3=Foglio2!$E$6,Assistenti_Amm.vo!D80,IF(Foglio2!$J$3=Foglio2!$E$7,Resp_Coord_Amm.vo!D80,IF(Foglio2!$J$3=Foglio2!$E$8,Direttore_Amm.vo!D80,IF(Foglio2!$J$3=Foglio2!$E$9,Doc_mat_elem.re!D80,IF(Foglio2!$J$3=Foglio2!$E$10,Doc_dipl_scuola_sec.!D80,IF(Foglio2!$J$3=Foglio2!$E$11,Doc_scuola_media!D80,IF(Foglio2!$J$3=Foglio2!$E$12,Doc_laureati_scuola_sec.!D82,IF(Foglio2!$J$3=Foglio2!$E$13,Direttivi_capi_ist.!D80,0)))))))))))</f>
        <v>0</v>
      </c>
      <c r="G82" s="248">
        <f>IF(Foglio2!$J$3=Foglio2!$E$3,Ausiliari_Coll.Scol.!E80,IF(Foglio2!$J$3=Foglio2!$E$4,Collab._Tecnici!E80,IF(Foglio2!$J$3=Foglio2!$E$5,Assistenti_Tecnici!E80,IF(Foglio2!$J$3=Foglio2!$E$6,Assistenti_Amm.vo!E80,IF(Foglio2!$J$3=Foglio2!$E$7,Resp_Coord_Amm.vo!E80,IF(Foglio2!$J$3=Foglio2!$E$8,Direttore_Amm.vo!E80,IF(Foglio2!$J$3=Foglio2!$E$9,Doc_mat_elem.re!E80,IF(Foglio2!$J$3=Foglio2!$E$10,Doc_dipl_scuola_sec.!E80,IF(Foglio2!$J$3=Foglio2!$E$11,Doc_scuola_media!E80,IF(Foglio2!$J$3=Foglio2!$E$12,Doc_laureati_scuola_sec.!E82,IF(Foglio2!$J$3=Foglio2!$E$13,Direttivi_capi_ist.!E80,0)))))))))))</f>
        <v>0</v>
      </c>
      <c r="H82" s="248">
        <f>IF(Foglio2!$J$3=Foglio2!$E$3,Ausiliari_Coll.Scol.!F80,IF(Foglio2!$J$3=Foglio2!$E$4,Collab._Tecnici!F80,IF(Foglio2!$J$3=Foglio2!$E$5,Assistenti_Tecnici!F80,IF(Foglio2!$J$3=Foglio2!$E$6,Assistenti_Amm.vo!F80,IF(Foglio2!$J$3=Foglio2!$E$7,Resp_Coord_Amm.vo!F80,IF(Foglio2!$J$3=Foglio2!$E$8,Direttore_Amm.vo!F80,IF(Foglio2!$J$3=Foglio2!$E$9,Doc_mat_elem.re!F80,IF(Foglio2!$J$3=Foglio2!$E$10,Doc_dipl_scuola_sec.!F80,IF(Foglio2!$J$3=Foglio2!$E$11,Doc_scuola_media!F80,IF(Foglio2!$J$3=Foglio2!$E$12,Doc_laureati_scuola_sec.!F82,IF(Foglio2!$J$3=Foglio2!$E$13,Direttivi_capi_ist.!F80,0)))))))))))</f>
        <v>0</v>
      </c>
      <c r="I82" s="248">
        <f>IF(Foglio2!$J$3=Foglio2!$E$3,Ausiliari_Coll.Scol.!G80,IF(Foglio2!$J$3=Foglio2!$E$4,Collab._Tecnici!G80,IF(Foglio2!$J$3=Foglio2!$E$5,Assistenti_Tecnici!G80,IF(Foglio2!$J$3=Foglio2!$E$6,Assistenti_Amm.vo!G80,IF(Foglio2!$J$3=Foglio2!$E$7,Resp_Coord_Amm.vo!G80,IF(Foglio2!$J$3=Foglio2!$E$8,Direttore_Amm.vo!G80,IF(Foglio2!$J$3=Foglio2!$E$9,Doc_mat_elem.re!G80,IF(Foglio2!$J$3=Foglio2!$E$10,Doc_dipl_scuola_sec.!G80,IF(Foglio2!$J$3=Foglio2!$E$11,Doc_scuola_media!G80,IF(Foglio2!$J$3=Foglio2!$E$12,Doc_laureati_scuola_sec.!G82,IF(Foglio2!$J$3=Foglio2!$E$13,Direttivi_capi_ist.!G80,0)))))))))))</f>
        <v>0</v>
      </c>
      <c r="J82" s="248">
        <f>IF(Foglio2!$J$3=Foglio2!$E$3,Ausiliari_Coll.Scol.!H80,IF(Foglio2!$J$3=Foglio2!$E$4,Collab._Tecnici!H80,IF(Foglio2!$J$3=Foglio2!$E$5,Assistenti_Tecnici!H80,IF(Foglio2!$J$3=Foglio2!$E$6,Assistenti_Amm.vo!H80,IF(Foglio2!$J$3=Foglio2!$E$7,Resp_Coord_Amm.vo!H80,IF(Foglio2!$J$3=Foglio2!$E$8,Direttore_Amm.vo!H80,IF(Foglio2!$J$3=Foglio2!$E$9,Doc_mat_elem.re!H80,IF(Foglio2!$J$3=Foglio2!$E$10,Doc_dipl_scuola_sec.!H80,IF(Foglio2!$J$3=Foglio2!$E$11,Doc_scuola_media!H80,IF(Foglio2!$J$3=Foglio2!$E$12,Doc_laureati_scuola_sec.!H82,IF(Foglio2!$J$3=Foglio2!$E$13,Direttivi_capi_ist.!H80,0)))))))))))</f>
        <v>0</v>
      </c>
      <c r="K82" s="248">
        <f>IF(Foglio2!$J$3=Foglio2!$E$3,Ausiliari_Coll.Scol.!I80,IF(Foglio2!$J$3=Foglio2!$E$4,Collab._Tecnici!I80,IF(Foglio2!$J$3=Foglio2!$E$5,Assistenti_Tecnici!I80,IF(Foglio2!$J$3=Foglio2!$E$6,Assistenti_Amm.vo!I80,IF(Foglio2!$J$3=Foglio2!$E$7,Resp_Coord_Amm.vo!I80,IF(Foglio2!$J$3=Foglio2!$E$8,Direttore_Amm.vo!I80,IF(Foglio2!$J$3=Foglio2!$E$9,Doc_mat_elem.re!I80,IF(Foglio2!$J$3=Foglio2!$E$10,Doc_dipl_scuola_sec.!I80,IF(Foglio2!$J$3=Foglio2!$E$11,Doc_scuola_media!I80,IF(Foglio2!$J$3=Foglio2!$E$12,Doc_laureati_scuola_sec.!I82,IF(Foglio2!$J$3=Foglio2!$E$13,Direttivi_capi_ist.!I80,0)))))))))))</f>
        <v>0</v>
      </c>
      <c r="L82" s="248">
        <f>IF(Foglio2!$J$3=Foglio2!$E$3,Ausiliari_Coll.Scol.!J80,IF(Foglio2!$J$3=Foglio2!$E$4,Collab._Tecnici!J80,IF(Foglio2!$J$3=Foglio2!$E$5,Assistenti_Tecnici!J80,IF(Foglio2!$J$3=Foglio2!$E$6,Assistenti_Amm.vo!J80,IF(Foglio2!$J$3=Foglio2!$E$7,Resp_Coord_Amm.vo!J80,IF(Foglio2!$J$3=Foglio2!$E$8,Direttore_Amm.vo!J80,IF(Foglio2!$J$3=Foglio2!$E$9,Doc_mat_elem.re!J80,IF(Foglio2!$J$3=Foglio2!$E$10,Doc_dipl_scuola_sec.!J80,IF(Foglio2!$J$3=Foglio2!$E$11,Doc_scuola_media!J80,IF(Foglio2!$J$3=Foglio2!$E$12,Doc_laureati_scuola_sec.!J82,IF(Foglio2!$J$3=Foglio2!$E$13,Direttivi_capi_ist.!J80,0)))))))))))</f>
        <v>0</v>
      </c>
      <c r="M82" s="249">
        <f>IF(Foglio2!$J$3=Foglio2!$E$3,Ausiliari_Coll.Scol.!K80,IF(Foglio2!$J$3=Foglio2!$E$4,Collab._Tecnici!K80,IF(Foglio2!$J$3=Foglio2!$E$5,Assistenti_Tecnici!K80,IF(Foglio2!$J$3=Foglio2!$E$6,Assistenti_Amm.vo!K80,IF(Foglio2!$J$3=Foglio2!$E$7,Resp_Coord_Amm.vo!K80,IF(Foglio2!$J$3=Foglio2!$E$8,Direttore_Amm.vo!K80,IF(Foglio2!$J$3=Foglio2!$E$9,Doc_mat_elem.re!K80,IF(Foglio2!$J$3=Foglio2!$E$10,Doc_dipl_scuola_sec.!K80,IF(Foglio2!$J$3=Foglio2!$E$11,Doc_scuola_media!K80,IF(Foglio2!$J$3=Foglio2!$E$12,Doc_laureati_scuola_sec.!K82,IF(Foglio2!$J$3=Foglio2!$E$13,Direttivi_capi_ist.!K80,0)))))))))))</f>
        <v>0</v>
      </c>
      <c r="N82" s="250">
        <f>IF(Foglio2!$J$3=Foglio2!$E$3,Ausiliari_Coll.Scol.!L80,IF(Foglio2!$J$3=Foglio2!$E$4,Collab._Tecnici!L80,IF(Foglio2!$J$3=Foglio2!$E$5,Assistenti_Tecnici!L80,IF(Foglio2!$J$3=Foglio2!$E$6,Assistenti_Amm.vo!L80,IF(Foglio2!$J$3=Foglio2!$E$7,Resp_Coord_Amm.vo!L80,IF(Foglio2!$J$3=Foglio2!$E$8,Direttore_Amm.vo!L80,IF(Foglio2!$J$3=Foglio2!$E$9,Doc_mat_elem.re!L80,IF(Foglio2!$J$3=Foglio2!$E$10,Doc_dipl_scuola_sec.!L80,IF(Foglio2!$J$3=Foglio2!$E$11,Doc_scuola_media!L80,IF(Foglio2!$J$3=Foglio2!$E$12,Doc_laureati_scuola_sec.!L82,IF(Foglio2!$J$3=Foglio2!$E$13,Direttivi_capi_ist.!L80,0)))))))))))</f>
        <v>0</v>
      </c>
      <c r="O82" s="251">
        <f>IF(Foglio2!$J$3=Foglio2!$E$3,Ausiliari_Coll.Scol.!M80,IF(Foglio2!$J$3=Foglio2!$E$4,Collab._Tecnici!M80,IF(Foglio2!$J$3=Foglio2!$E$5,Assistenti_Tecnici!M80,IF(Foglio2!$J$3=Foglio2!$E$6,Assistenti_Amm.vo!M80,IF(Foglio2!$J$3=Foglio2!$E$7,Resp_Coord_Amm.vo!M80,IF(Foglio2!$J$3=Foglio2!$E$8,Direttore_Amm.vo!M80,IF(Foglio2!$J$3=Foglio2!$E$9,Doc_mat_elem.re!M80,IF(Foglio2!$J$3=Foglio2!$E$10,Doc_dipl_scuola_sec.!M80,IF(Foglio2!$J$3=Foglio2!$E$11,Doc_scuola_media!M80,IF(Foglio2!$J$3=Foglio2!$E$12,Doc_laureati_scuola_sec.!M82,IF(Foglio2!$J$3=Foglio2!$E$13,Direttivi_capi_ist.!M80,0)))))))))))</f>
        <v>0</v>
      </c>
      <c r="P82" s="252">
        <f>IF(Foglio2!$J$3=Foglio2!$E$3,Ausiliari_Coll.Scol.!N80,IF(Foglio2!$J$3=Foglio2!$E$4,Collab._Tecnici!N80,IF(Foglio2!$J$3=Foglio2!$E$5,Assistenti_Tecnici!N80,IF(Foglio2!$J$3=Foglio2!$E$6,Assistenti_Amm.vo!N80,IF(Foglio2!$J$3=Foglio2!$E$7,Resp_Coord_Amm.vo!N80,IF(Foglio2!$J$3=Foglio2!$E$8,Direttore_Amm.vo!N80,IF(Foglio2!$J$3=Foglio2!$E$9,Doc_mat_elem.re!N80,IF(Foglio2!$J$3=Foglio2!$E$10,Doc_dipl_scuola_sec.!N80,IF(Foglio2!$J$3=Foglio2!$E$11,Doc_scuola_media!N80,IF(Foglio2!$J$3=Foglio2!$E$12,Doc_laureati_scuola_sec.!N82,IF(Foglio2!$J$3=Foglio2!$E$13,Direttivi_capi_ist.!N80,0)))))))))))</f>
        <v>0</v>
      </c>
      <c r="Q82" s="252">
        <f>IF(Foglio2!$J$3=Foglio2!$E$3,Ausiliari_Coll.Scol.!O80,IF(Foglio2!$J$3=Foglio2!$E$4,Collab._Tecnici!O80,IF(Foglio2!$J$3=Foglio2!$E$5,Assistenti_Tecnici!O80,IF(Foglio2!$J$3=Foglio2!$E$6,Assistenti_Amm.vo!O80,IF(Foglio2!$J$3=Foglio2!$E$7,Resp_Coord_Amm.vo!O80,IF(Foglio2!$J$3=Foglio2!$E$8,Direttore_Amm.vo!O80,IF(Foglio2!$J$3=Foglio2!$E$9,Doc_mat_elem.re!O80,IF(Foglio2!$J$3=Foglio2!$E$10,Doc_dipl_scuola_sec.!O80,IF(Foglio2!$J$3=Foglio2!$E$11,Doc_scuola_media!O80,IF(Foglio2!$J$3=Foglio2!$E$12,Doc_laureati_scuola_sec.!O82,IF(Foglio2!$J$3=Foglio2!$E$13,Direttivi_capi_ist.!O80,0)))))))))))</f>
        <v>0</v>
      </c>
      <c r="R82" s="252">
        <f>IF(Foglio2!$J$3=Foglio2!$E$3,Ausiliari_Coll.Scol.!P80,IF(Foglio2!$J$3=Foglio2!$E$4,Collab._Tecnici!P80,IF(Foglio2!$J$3=Foglio2!$E$5,Assistenti_Tecnici!P80,IF(Foglio2!$J$3=Foglio2!$E$6,Assistenti_Amm.vo!P80,IF(Foglio2!$J$3=Foglio2!$E$7,Resp_Coord_Amm.vo!P80,IF(Foglio2!$J$3=Foglio2!$E$8,Direttore_Amm.vo!P80,IF(Foglio2!$J$3=Foglio2!$E$9,Doc_mat_elem.re!P80,IF(Foglio2!$J$3=Foglio2!$E$10,Doc_dipl_scuola_sec.!P80,IF(Foglio2!$J$3=Foglio2!$E$11,Doc_scuola_media!P80,IF(Foglio2!$J$3=Foglio2!$E$12,Doc_laureati_scuola_sec.!P82,IF(Foglio2!$J$3=Foglio2!$E$13,Direttivi_capi_ist.!P80,0)))))))))))</f>
        <v>0</v>
      </c>
      <c r="S82" s="252">
        <f>IF(Foglio2!$J$3=Foglio2!$E$3,Ausiliari_Coll.Scol.!Q80,IF(Foglio2!$J$3=Foglio2!$E$4,Collab._Tecnici!Q80,IF(Foglio2!$J$3=Foglio2!$E$5,Assistenti_Tecnici!Q80,IF(Foglio2!$J$3=Foglio2!$E$6,Assistenti_Amm.vo!Q80,IF(Foglio2!$J$3=Foglio2!$E$7,Resp_Coord_Amm.vo!Q80,IF(Foglio2!$J$3=Foglio2!$E$8,Direttore_Amm.vo!Q80,IF(Foglio2!$J$3=Foglio2!$E$9,Doc_mat_elem.re!Q80,IF(Foglio2!$J$3=Foglio2!$E$10,Doc_dipl_scuola_sec.!Q80,IF(Foglio2!$J$3=Foglio2!$E$11,Doc_scuola_media!Q80,IF(Foglio2!$J$3=Foglio2!$E$12,Doc_laureati_scuola_sec.!Q82,IF(Foglio2!$J$3=Foglio2!$E$13,Direttivi_capi_ist.!Q80,0)))))))))))</f>
        <v>0</v>
      </c>
      <c r="T82" s="252">
        <f>IF(Foglio2!$J$3=Foglio2!$E$3,Ausiliari_Coll.Scol.!R80,IF(Foglio2!$J$3=Foglio2!$E$4,Collab._Tecnici!R80,IF(Foglio2!$J$3=Foglio2!$E$5,Assistenti_Tecnici!R80,IF(Foglio2!$J$3=Foglio2!$E$6,Assistenti_Amm.vo!R80,IF(Foglio2!$J$3=Foglio2!$E$7,Resp_Coord_Amm.vo!R80,IF(Foglio2!$J$3=Foglio2!$E$8,Direttore_Amm.vo!R80,IF(Foglio2!$J$3=Foglio2!$E$9,Doc_mat_elem.re!R80,IF(Foglio2!$J$3=Foglio2!$E$10,Doc_dipl_scuola_sec.!R80,IF(Foglio2!$J$3=Foglio2!$E$11,Doc_scuola_media!R80,IF(Foglio2!$J$3=Foglio2!$E$12,Doc_laureati_scuola_sec.!R82,IF(Foglio2!$J$3=Foglio2!$E$13,Direttivi_capi_ist.!R80,0)))))))))))</f>
        <v>0</v>
      </c>
      <c r="U82" s="252">
        <f t="shared" ref="U82" si="652">(P82)/12*0.8</f>
        <v>0</v>
      </c>
      <c r="V82" s="252">
        <f t="shared" ref="V82" si="653">(P82+R82)/12*0.8</f>
        <v>0</v>
      </c>
      <c r="W82" s="253" t="str">
        <f t="shared" ref="W82" si="654">"Fascia Da "&amp;F82&amp;" a "&amp;F83&amp;" Decorrenza "&amp;DAY(C82)&amp;"/"&amp;MONTH(C82)&amp;"/"&amp;YEAR(C82)</f>
        <v>Fascia Da 0 a 0 Decorrenza 0/1/1900</v>
      </c>
    </row>
    <row r="83" spans="1:23" s="47" customFormat="1" ht="9" customHeight="1" x14ac:dyDescent="0.2">
      <c r="A83" s="104"/>
      <c r="B83" s="245">
        <f t="shared" si="381"/>
        <v>33211</v>
      </c>
      <c r="C83" s="501"/>
      <c r="D83" s="501"/>
      <c r="E83" s="48" t="s">
        <v>4</v>
      </c>
      <c r="F83" s="49">
        <f>IF(Foglio2!$J$3=Foglio2!$E$3,Ausiliari_Coll.Scol.!D81,IF(Foglio2!$J$3=Foglio2!$E$4,Collab._Tecnici!D81,IF(Foglio2!$J$3=Foglio2!$E$5,Assistenti_Tecnici!D81,IF(Foglio2!$J$3=Foglio2!$E$6,Assistenti_Amm.vo!D81,IF(Foglio2!$J$3=Foglio2!$E$7,Resp_Coord_Amm.vo!D81,IF(Foglio2!$J$3=Foglio2!$E$8,Direttore_Amm.vo!D81,IF(Foglio2!$J$3=Foglio2!$E$9,Doc_mat_elem.re!D81,IF(Foglio2!$J$3=Foglio2!$E$10,Doc_dipl_scuola_sec.!D81,IF(Foglio2!$J$3=Foglio2!$E$11,Doc_scuola_media!D81,IF(Foglio2!$J$3=Foglio2!$E$12,Doc_laureati_scuola_sec.!D83,IF(Foglio2!$J$3=Foglio2!$E$13,Direttivi_capi_ist.!D81,0)))))))))))</f>
        <v>0</v>
      </c>
      <c r="G83" s="267">
        <f t="shared" ref="G83" si="655">G82*1936.27</f>
        <v>0</v>
      </c>
      <c r="H83" s="267">
        <f t="shared" ref="H83" si="656">H82*1936.27</f>
        <v>0</v>
      </c>
      <c r="I83" s="267">
        <f t="shared" ref="I83" si="657">I82*1936.27</f>
        <v>0</v>
      </c>
      <c r="J83" s="267">
        <f t="shared" ref="J83" si="658">J82*1936.27</f>
        <v>0</v>
      </c>
      <c r="K83" s="267">
        <f t="shared" ref="K83" si="659">K82*1936.27</f>
        <v>0</v>
      </c>
      <c r="L83" s="266">
        <f t="shared" ref="L83" si="660">L82*1936.27</f>
        <v>0</v>
      </c>
      <c r="M83" s="267">
        <f t="shared" ref="M83" si="661">M82*1936.27</f>
        <v>0</v>
      </c>
      <c r="N83" s="182">
        <f t="shared" ref="N83" si="662">N82*1936.27</f>
        <v>0</v>
      </c>
      <c r="O83" s="183">
        <f t="shared" ref="O83" si="663">O82*1936.27</f>
        <v>0</v>
      </c>
      <c r="P83" s="184">
        <f t="shared" ref="P83" si="664">P82*1936.27</f>
        <v>0</v>
      </c>
      <c r="Q83" s="184">
        <f t="shared" ref="Q83" si="665">Q82*1936.27</f>
        <v>0</v>
      </c>
      <c r="R83" s="184">
        <f t="shared" ref="R83" si="666">R82*1936.27</f>
        <v>0</v>
      </c>
      <c r="S83" s="184">
        <f t="shared" ref="S83" si="667">S82*1936.27</f>
        <v>0</v>
      </c>
      <c r="T83" s="184">
        <f t="shared" ref="T83" si="668">T82*1936.27</f>
        <v>0</v>
      </c>
      <c r="U83" s="184">
        <f t="shared" ref="U83:V83" si="669">U82*1936.27</f>
        <v>0</v>
      </c>
      <c r="V83" s="184">
        <f t="shared" si="669"/>
        <v>0</v>
      </c>
      <c r="W83" s="104"/>
    </row>
    <row r="84" spans="1:23" s="47" customFormat="1" ht="12.75" customHeight="1" x14ac:dyDescent="0.2">
      <c r="A84" s="104">
        <f>IF(Foglio2!$J$7=1,TRUNC(Base!V84,0),TRUNC(Base!U84,0))</f>
        <v>0</v>
      </c>
      <c r="B84" s="245">
        <f t="shared" si="381"/>
        <v>33212</v>
      </c>
      <c r="C84" s="501"/>
      <c r="D84" s="501"/>
      <c r="E84" s="53" t="s">
        <v>3</v>
      </c>
      <c r="F84" s="54">
        <f>IF(Foglio2!$J$3=Foglio2!$E$3,Ausiliari_Coll.Scol.!D82,IF(Foglio2!$J$3=Foglio2!$E$4,Collab._Tecnici!D82,IF(Foglio2!$J$3=Foglio2!$E$5,Assistenti_Tecnici!D82,IF(Foglio2!$J$3=Foglio2!$E$6,Assistenti_Amm.vo!D82,IF(Foglio2!$J$3=Foglio2!$E$7,Resp_Coord_Amm.vo!D82,IF(Foglio2!$J$3=Foglio2!$E$8,Direttore_Amm.vo!D82,IF(Foglio2!$J$3=Foglio2!$E$9,Doc_mat_elem.re!D82,IF(Foglio2!$J$3=Foglio2!$E$10,Doc_dipl_scuola_sec.!D82,IF(Foglio2!$J$3=Foglio2!$E$11,Doc_scuola_media!D82,IF(Foglio2!$J$3=Foglio2!$E$12,Doc_laureati_scuola_sec.!D84,IF(Foglio2!$J$3=Foglio2!$E$13,Direttivi_capi_ist.!D82,0)))))))))))</f>
        <v>0</v>
      </c>
      <c r="G84" s="248">
        <f>IF(Foglio2!$J$3=Foglio2!$E$3,Ausiliari_Coll.Scol.!E82,IF(Foglio2!$J$3=Foglio2!$E$4,Collab._Tecnici!E82,IF(Foglio2!$J$3=Foglio2!$E$5,Assistenti_Tecnici!E82,IF(Foglio2!$J$3=Foglio2!$E$6,Assistenti_Amm.vo!E82,IF(Foglio2!$J$3=Foglio2!$E$7,Resp_Coord_Amm.vo!E82,IF(Foglio2!$J$3=Foglio2!$E$8,Direttore_Amm.vo!E82,IF(Foglio2!$J$3=Foglio2!$E$9,Doc_mat_elem.re!E82,IF(Foglio2!$J$3=Foglio2!$E$10,Doc_dipl_scuola_sec.!E82,IF(Foglio2!$J$3=Foglio2!$E$11,Doc_scuola_media!E82,IF(Foglio2!$J$3=Foglio2!$E$12,Doc_laureati_scuola_sec.!E84,IF(Foglio2!$J$3=Foglio2!$E$13,Direttivi_capi_ist.!E82,0)))))))))))</f>
        <v>0</v>
      </c>
      <c r="H84" s="248">
        <f>IF(Foglio2!$J$3=Foglio2!$E$3,Ausiliari_Coll.Scol.!F82,IF(Foglio2!$J$3=Foglio2!$E$4,Collab._Tecnici!F82,IF(Foglio2!$J$3=Foglio2!$E$5,Assistenti_Tecnici!F82,IF(Foglio2!$J$3=Foglio2!$E$6,Assistenti_Amm.vo!F82,IF(Foglio2!$J$3=Foglio2!$E$7,Resp_Coord_Amm.vo!F82,IF(Foglio2!$J$3=Foglio2!$E$8,Direttore_Amm.vo!F82,IF(Foglio2!$J$3=Foglio2!$E$9,Doc_mat_elem.re!F82,IF(Foglio2!$J$3=Foglio2!$E$10,Doc_dipl_scuola_sec.!F82,IF(Foglio2!$J$3=Foglio2!$E$11,Doc_scuola_media!F82,IF(Foglio2!$J$3=Foglio2!$E$12,Doc_laureati_scuola_sec.!F84,IF(Foglio2!$J$3=Foglio2!$E$13,Direttivi_capi_ist.!F82,0)))))))))))</f>
        <v>0</v>
      </c>
      <c r="I84" s="248">
        <f>IF(Foglio2!$J$3=Foglio2!$E$3,Ausiliari_Coll.Scol.!G82,IF(Foglio2!$J$3=Foglio2!$E$4,Collab._Tecnici!G82,IF(Foglio2!$J$3=Foglio2!$E$5,Assistenti_Tecnici!G82,IF(Foglio2!$J$3=Foglio2!$E$6,Assistenti_Amm.vo!G82,IF(Foglio2!$J$3=Foglio2!$E$7,Resp_Coord_Amm.vo!G82,IF(Foglio2!$J$3=Foglio2!$E$8,Direttore_Amm.vo!G82,IF(Foglio2!$J$3=Foglio2!$E$9,Doc_mat_elem.re!G82,IF(Foglio2!$J$3=Foglio2!$E$10,Doc_dipl_scuola_sec.!G82,IF(Foglio2!$J$3=Foglio2!$E$11,Doc_scuola_media!G82,IF(Foglio2!$J$3=Foglio2!$E$12,Doc_laureati_scuola_sec.!G84,IF(Foglio2!$J$3=Foglio2!$E$13,Direttivi_capi_ist.!G82,0)))))))))))</f>
        <v>0</v>
      </c>
      <c r="J84" s="248">
        <f>IF(Foglio2!$J$3=Foglio2!$E$3,Ausiliari_Coll.Scol.!H82,IF(Foglio2!$J$3=Foglio2!$E$4,Collab._Tecnici!H82,IF(Foglio2!$J$3=Foglio2!$E$5,Assistenti_Tecnici!H82,IF(Foglio2!$J$3=Foglio2!$E$6,Assistenti_Amm.vo!H82,IF(Foglio2!$J$3=Foglio2!$E$7,Resp_Coord_Amm.vo!H82,IF(Foglio2!$J$3=Foglio2!$E$8,Direttore_Amm.vo!H82,IF(Foglio2!$J$3=Foglio2!$E$9,Doc_mat_elem.re!H82,IF(Foglio2!$J$3=Foglio2!$E$10,Doc_dipl_scuola_sec.!H82,IF(Foglio2!$J$3=Foglio2!$E$11,Doc_scuola_media!H82,IF(Foglio2!$J$3=Foglio2!$E$12,Doc_laureati_scuola_sec.!H84,IF(Foglio2!$J$3=Foglio2!$E$13,Direttivi_capi_ist.!H82,0)))))))))))</f>
        <v>0</v>
      </c>
      <c r="K84" s="248">
        <f>IF(Foglio2!$J$3=Foglio2!$E$3,Ausiliari_Coll.Scol.!I82,IF(Foglio2!$J$3=Foglio2!$E$4,Collab._Tecnici!I82,IF(Foglio2!$J$3=Foglio2!$E$5,Assistenti_Tecnici!I82,IF(Foglio2!$J$3=Foglio2!$E$6,Assistenti_Amm.vo!I82,IF(Foglio2!$J$3=Foglio2!$E$7,Resp_Coord_Amm.vo!I82,IF(Foglio2!$J$3=Foglio2!$E$8,Direttore_Amm.vo!I82,IF(Foglio2!$J$3=Foglio2!$E$9,Doc_mat_elem.re!I82,IF(Foglio2!$J$3=Foglio2!$E$10,Doc_dipl_scuola_sec.!I82,IF(Foglio2!$J$3=Foglio2!$E$11,Doc_scuola_media!I82,IF(Foglio2!$J$3=Foglio2!$E$12,Doc_laureati_scuola_sec.!I84,IF(Foglio2!$J$3=Foglio2!$E$13,Direttivi_capi_ist.!I82,0)))))))))))</f>
        <v>0</v>
      </c>
      <c r="L84" s="248">
        <f>IF(Foglio2!$J$3=Foglio2!$E$3,Ausiliari_Coll.Scol.!J82,IF(Foglio2!$J$3=Foglio2!$E$4,Collab._Tecnici!J82,IF(Foglio2!$J$3=Foglio2!$E$5,Assistenti_Tecnici!J82,IF(Foglio2!$J$3=Foglio2!$E$6,Assistenti_Amm.vo!J82,IF(Foglio2!$J$3=Foglio2!$E$7,Resp_Coord_Amm.vo!J82,IF(Foglio2!$J$3=Foglio2!$E$8,Direttore_Amm.vo!J82,IF(Foglio2!$J$3=Foglio2!$E$9,Doc_mat_elem.re!J82,IF(Foglio2!$J$3=Foglio2!$E$10,Doc_dipl_scuola_sec.!J82,IF(Foglio2!$J$3=Foglio2!$E$11,Doc_scuola_media!J82,IF(Foglio2!$J$3=Foglio2!$E$12,Doc_laureati_scuola_sec.!J84,IF(Foglio2!$J$3=Foglio2!$E$13,Direttivi_capi_ist.!J82,0)))))))))))</f>
        <v>0</v>
      </c>
      <c r="M84" s="249">
        <f>IF(Foglio2!$J$3=Foglio2!$E$3,Ausiliari_Coll.Scol.!K82,IF(Foglio2!$J$3=Foglio2!$E$4,Collab._Tecnici!K82,IF(Foglio2!$J$3=Foglio2!$E$5,Assistenti_Tecnici!K82,IF(Foglio2!$J$3=Foglio2!$E$6,Assistenti_Amm.vo!K82,IF(Foglio2!$J$3=Foglio2!$E$7,Resp_Coord_Amm.vo!K82,IF(Foglio2!$J$3=Foglio2!$E$8,Direttore_Amm.vo!K82,IF(Foglio2!$J$3=Foglio2!$E$9,Doc_mat_elem.re!K82,IF(Foglio2!$J$3=Foglio2!$E$10,Doc_dipl_scuola_sec.!K82,IF(Foglio2!$J$3=Foglio2!$E$11,Doc_scuola_media!K82,IF(Foglio2!$J$3=Foglio2!$E$12,Doc_laureati_scuola_sec.!K84,IF(Foglio2!$J$3=Foglio2!$E$13,Direttivi_capi_ist.!K82,0)))))))))))</f>
        <v>0</v>
      </c>
      <c r="N84" s="250">
        <f>IF(Foglio2!$J$3=Foglio2!$E$3,Ausiliari_Coll.Scol.!L82,IF(Foglio2!$J$3=Foglio2!$E$4,Collab._Tecnici!L82,IF(Foglio2!$J$3=Foglio2!$E$5,Assistenti_Tecnici!L82,IF(Foglio2!$J$3=Foglio2!$E$6,Assistenti_Amm.vo!L82,IF(Foglio2!$J$3=Foglio2!$E$7,Resp_Coord_Amm.vo!L82,IF(Foglio2!$J$3=Foglio2!$E$8,Direttore_Amm.vo!L82,IF(Foglio2!$J$3=Foglio2!$E$9,Doc_mat_elem.re!L82,IF(Foglio2!$J$3=Foglio2!$E$10,Doc_dipl_scuola_sec.!L82,IF(Foglio2!$J$3=Foglio2!$E$11,Doc_scuola_media!L82,IF(Foglio2!$J$3=Foglio2!$E$12,Doc_laureati_scuola_sec.!L84,IF(Foglio2!$J$3=Foglio2!$E$13,Direttivi_capi_ist.!L82,0)))))))))))</f>
        <v>0</v>
      </c>
      <c r="O84" s="251">
        <f>IF(Foglio2!$J$3=Foglio2!$E$3,Ausiliari_Coll.Scol.!M82,IF(Foglio2!$J$3=Foglio2!$E$4,Collab._Tecnici!M82,IF(Foglio2!$J$3=Foglio2!$E$5,Assistenti_Tecnici!M82,IF(Foglio2!$J$3=Foglio2!$E$6,Assistenti_Amm.vo!M82,IF(Foglio2!$J$3=Foglio2!$E$7,Resp_Coord_Amm.vo!M82,IF(Foglio2!$J$3=Foglio2!$E$8,Direttore_Amm.vo!M82,IF(Foglio2!$J$3=Foglio2!$E$9,Doc_mat_elem.re!M82,IF(Foglio2!$J$3=Foglio2!$E$10,Doc_dipl_scuola_sec.!M82,IF(Foglio2!$J$3=Foglio2!$E$11,Doc_scuola_media!M82,IF(Foglio2!$J$3=Foglio2!$E$12,Doc_laureati_scuola_sec.!M84,IF(Foglio2!$J$3=Foglio2!$E$13,Direttivi_capi_ist.!M82,0)))))))))))</f>
        <v>0</v>
      </c>
      <c r="P84" s="252">
        <f>IF(Foglio2!$J$3=Foglio2!$E$3,Ausiliari_Coll.Scol.!N82,IF(Foglio2!$J$3=Foglio2!$E$4,Collab._Tecnici!N82,IF(Foglio2!$J$3=Foglio2!$E$5,Assistenti_Tecnici!N82,IF(Foglio2!$J$3=Foglio2!$E$6,Assistenti_Amm.vo!N82,IF(Foglio2!$J$3=Foglio2!$E$7,Resp_Coord_Amm.vo!N82,IF(Foglio2!$J$3=Foglio2!$E$8,Direttore_Amm.vo!N82,IF(Foglio2!$J$3=Foglio2!$E$9,Doc_mat_elem.re!N82,IF(Foglio2!$J$3=Foglio2!$E$10,Doc_dipl_scuola_sec.!N82,IF(Foglio2!$J$3=Foglio2!$E$11,Doc_scuola_media!N82,IF(Foglio2!$J$3=Foglio2!$E$12,Doc_laureati_scuola_sec.!N84,IF(Foglio2!$J$3=Foglio2!$E$13,Direttivi_capi_ist.!N82,0)))))))))))</f>
        <v>0</v>
      </c>
      <c r="Q84" s="252">
        <f>IF(Foglio2!$J$3=Foglio2!$E$3,Ausiliari_Coll.Scol.!O82,IF(Foglio2!$J$3=Foglio2!$E$4,Collab._Tecnici!O82,IF(Foglio2!$J$3=Foglio2!$E$5,Assistenti_Tecnici!O82,IF(Foglio2!$J$3=Foglio2!$E$6,Assistenti_Amm.vo!O82,IF(Foglio2!$J$3=Foglio2!$E$7,Resp_Coord_Amm.vo!O82,IF(Foglio2!$J$3=Foglio2!$E$8,Direttore_Amm.vo!O82,IF(Foglio2!$J$3=Foglio2!$E$9,Doc_mat_elem.re!O82,IF(Foglio2!$J$3=Foglio2!$E$10,Doc_dipl_scuola_sec.!O82,IF(Foglio2!$J$3=Foglio2!$E$11,Doc_scuola_media!O82,IF(Foglio2!$J$3=Foglio2!$E$12,Doc_laureati_scuola_sec.!O84,IF(Foglio2!$J$3=Foglio2!$E$13,Direttivi_capi_ist.!O82,0)))))))))))</f>
        <v>0</v>
      </c>
      <c r="R84" s="252">
        <f>IF(Foglio2!$J$3=Foglio2!$E$3,Ausiliari_Coll.Scol.!P82,IF(Foglio2!$J$3=Foglio2!$E$4,Collab._Tecnici!P82,IF(Foglio2!$J$3=Foglio2!$E$5,Assistenti_Tecnici!P82,IF(Foglio2!$J$3=Foglio2!$E$6,Assistenti_Amm.vo!P82,IF(Foglio2!$J$3=Foglio2!$E$7,Resp_Coord_Amm.vo!P82,IF(Foglio2!$J$3=Foglio2!$E$8,Direttore_Amm.vo!P82,IF(Foglio2!$J$3=Foglio2!$E$9,Doc_mat_elem.re!P82,IF(Foglio2!$J$3=Foglio2!$E$10,Doc_dipl_scuola_sec.!P82,IF(Foglio2!$J$3=Foglio2!$E$11,Doc_scuola_media!P82,IF(Foglio2!$J$3=Foglio2!$E$12,Doc_laureati_scuola_sec.!P84,IF(Foglio2!$J$3=Foglio2!$E$13,Direttivi_capi_ist.!P82,0)))))))))))</f>
        <v>0</v>
      </c>
      <c r="S84" s="252">
        <f>IF(Foglio2!$J$3=Foglio2!$E$3,Ausiliari_Coll.Scol.!Q82,IF(Foglio2!$J$3=Foglio2!$E$4,Collab._Tecnici!Q82,IF(Foglio2!$J$3=Foglio2!$E$5,Assistenti_Tecnici!Q82,IF(Foglio2!$J$3=Foglio2!$E$6,Assistenti_Amm.vo!Q82,IF(Foglio2!$J$3=Foglio2!$E$7,Resp_Coord_Amm.vo!Q82,IF(Foglio2!$J$3=Foglio2!$E$8,Direttore_Amm.vo!Q82,IF(Foglio2!$J$3=Foglio2!$E$9,Doc_mat_elem.re!Q82,IF(Foglio2!$J$3=Foglio2!$E$10,Doc_dipl_scuola_sec.!Q82,IF(Foglio2!$J$3=Foglio2!$E$11,Doc_scuola_media!Q82,IF(Foglio2!$J$3=Foglio2!$E$12,Doc_laureati_scuola_sec.!Q84,IF(Foglio2!$J$3=Foglio2!$E$13,Direttivi_capi_ist.!Q82,0)))))))))))</f>
        <v>0</v>
      </c>
      <c r="T84" s="252">
        <f>IF(Foglio2!$J$3=Foglio2!$E$3,Ausiliari_Coll.Scol.!R82,IF(Foglio2!$J$3=Foglio2!$E$4,Collab._Tecnici!R82,IF(Foglio2!$J$3=Foglio2!$E$5,Assistenti_Tecnici!R82,IF(Foglio2!$J$3=Foglio2!$E$6,Assistenti_Amm.vo!R82,IF(Foglio2!$J$3=Foglio2!$E$7,Resp_Coord_Amm.vo!R82,IF(Foglio2!$J$3=Foglio2!$E$8,Direttore_Amm.vo!R82,IF(Foglio2!$J$3=Foglio2!$E$9,Doc_mat_elem.re!R82,IF(Foglio2!$J$3=Foglio2!$E$10,Doc_dipl_scuola_sec.!R82,IF(Foglio2!$J$3=Foglio2!$E$11,Doc_scuola_media!R82,IF(Foglio2!$J$3=Foglio2!$E$12,Doc_laureati_scuola_sec.!R84,IF(Foglio2!$J$3=Foglio2!$E$13,Direttivi_capi_ist.!R82,0)))))))))))</f>
        <v>0</v>
      </c>
      <c r="U84" s="252">
        <f t="shared" ref="U84" si="670">(P84)/12*0.8</f>
        <v>0</v>
      </c>
      <c r="V84" s="252">
        <f t="shared" ref="V84" si="671">(P84+R84)/12*0.8</f>
        <v>0</v>
      </c>
      <c r="W84" s="253" t="str">
        <f t="shared" ref="W84" si="672">"Fascia Da "&amp;F84&amp;" a "&amp;F85&amp;" Decorrenza "&amp;DAY(C84)&amp;"/"&amp;MONTH(C84)&amp;"/"&amp;YEAR(C84)</f>
        <v>Fascia Da 0 a 0 Decorrenza 0/1/1900</v>
      </c>
    </row>
    <row r="85" spans="1:23" s="47" customFormat="1" ht="9" customHeight="1" x14ac:dyDescent="0.2">
      <c r="A85" s="104"/>
      <c r="B85" s="245">
        <f t="shared" si="381"/>
        <v>33213</v>
      </c>
      <c r="C85" s="501"/>
      <c r="D85" s="501"/>
      <c r="E85" s="48" t="s">
        <v>4</v>
      </c>
      <c r="F85" s="49">
        <f>IF(Foglio2!$J$3=Foglio2!$E$3,Ausiliari_Coll.Scol.!D83,IF(Foglio2!$J$3=Foglio2!$E$4,Collab._Tecnici!D83,IF(Foglio2!$J$3=Foglio2!$E$5,Assistenti_Tecnici!D83,IF(Foglio2!$J$3=Foglio2!$E$6,Assistenti_Amm.vo!D83,IF(Foglio2!$J$3=Foglio2!$E$7,Resp_Coord_Amm.vo!D83,IF(Foglio2!$J$3=Foglio2!$E$8,Direttore_Amm.vo!D83,IF(Foglio2!$J$3=Foglio2!$E$9,Doc_mat_elem.re!D83,IF(Foglio2!$J$3=Foglio2!$E$10,Doc_dipl_scuola_sec.!D83,IF(Foglio2!$J$3=Foglio2!$E$11,Doc_scuola_media!D83,IF(Foglio2!$J$3=Foglio2!$E$12,Doc_laureati_scuola_sec.!D85,IF(Foglio2!$J$3=Foglio2!$E$13,Direttivi_capi_ist.!D83,0)))))))))))</f>
        <v>0</v>
      </c>
      <c r="G85" s="267">
        <f t="shared" ref="G85" si="673">G84*1936.27</f>
        <v>0</v>
      </c>
      <c r="H85" s="267">
        <f t="shared" ref="H85" si="674">H84*1936.27</f>
        <v>0</v>
      </c>
      <c r="I85" s="267">
        <f t="shared" ref="I85" si="675">I84*1936.27</f>
        <v>0</v>
      </c>
      <c r="J85" s="267">
        <f t="shared" ref="J85" si="676">J84*1936.27</f>
        <v>0</v>
      </c>
      <c r="K85" s="267">
        <f t="shared" ref="K85" si="677">K84*1936.27</f>
        <v>0</v>
      </c>
      <c r="L85" s="266">
        <f t="shared" ref="L85" si="678">L84*1936.27</f>
        <v>0</v>
      </c>
      <c r="M85" s="267">
        <f t="shared" ref="M85" si="679">M84*1936.27</f>
        <v>0</v>
      </c>
      <c r="N85" s="182">
        <f t="shared" ref="N85" si="680">N84*1936.27</f>
        <v>0</v>
      </c>
      <c r="O85" s="183">
        <f t="shared" ref="O85" si="681">O84*1936.27</f>
        <v>0</v>
      </c>
      <c r="P85" s="184">
        <f t="shared" ref="P85" si="682">P84*1936.27</f>
        <v>0</v>
      </c>
      <c r="Q85" s="184">
        <f t="shared" ref="Q85" si="683">Q84*1936.27</f>
        <v>0</v>
      </c>
      <c r="R85" s="184">
        <f t="shared" ref="R85" si="684">R84*1936.27</f>
        <v>0</v>
      </c>
      <c r="S85" s="184">
        <f t="shared" ref="S85" si="685">S84*1936.27</f>
        <v>0</v>
      </c>
      <c r="T85" s="184">
        <f t="shared" ref="T85" si="686">T84*1936.27</f>
        <v>0</v>
      </c>
      <c r="U85" s="184">
        <f t="shared" ref="U85:V85" si="687">U84*1936.27</f>
        <v>0</v>
      </c>
      <c r="V85" s="184">
        <f t="shared" si="687"/>
        <v>0</v>
      </c>
      <c r="W85" s="104"/>
    </row>
    <row r="86" spans="1:23" s="47" customFormat="1" ht="12.75" customHeight="1" x14ac:dyDescent="0.2">
      <c r="A86" s="104">
        <f>IF(Foglio2!$J$7=1,TRUNC(Base!V86,0),TRUNC(Base!U86,0))</f>
        <v>0</v>
      </c>
      <c r="B86" s="245">
        <f t="shared" si="381"/>
        <v>33214</v>
      </c>
      <c r="C86" s="501"/>
      <c r="D86" s="501"/>
      <c r="E86" s="53" t="s">
        <v>3</v>
      </c>
      <c r="F86" s="54">
        <f>IF(Foglio2!$J$3=Foglio2!$E$3,Ausiliari_Coll.Scol.!D84,IF(Foglio2!$J$3=Foglio2!$E$4,Collab._Tecnici!D84,IF(Foglio2!$J$3=Foglio2!$E$5,Assistenti_Tecnici!D84,IF(Foglio2!$J$3=Foglio2!$E$6,Assistenti_Amm.vo!D84,IF(Foglio2!$J$3=Foglio2!$E$7,Resp_Coord_Amm.vo!D84,IF(Foglio2!$J$3=Foglio2!$E$8,Direttore_Amm.vo!D84,IF(Foglio2!$J$3=Foglio2!$E$9,Doc_mat_elem.re!D84,IF(Foglio2!$J$3=Foglio2!$E$10,Doc_dipl_scuola_sec.!D84,IF(Foglio2!$J$3=Foglio2!$E$11,Doc_scuola_media!D84,IF(Foglio2!$J$3=Foglio2!$E$12,Doc_laureati_scuola_sec.!D86,IF(Foglio2!$J$3=Foglio2!$E$13,Direttivi_capi_ist.!D84,0)))))))))))</f>
        <v>0</v>
      </c>
      <c r="G86" s="248">
        <f>IF(Foglio2!$J$3=Foglio2!$E$3,Ausiliari_Coll.Scol.!E84,IF(Foglio2!$J$3=Foglio2!$E$4,Collab._Tecnici!E84,IF(Foglio2!$J$3=Foglio2!$E$5,Assistenti_Tecnici!E84,IF(Foglio2!$J$3=Foglio2!$E$6,Assistenti_Amm.vo!E84,IF(Foglio2!$J$3=Foglio2!$E$7,Resp_Coord_Amm.vo!E84,IF(Foglio2!$J$3=Foglio2!$E$8,Direttore_Amm.vo!E84,IF(Foglio2!$J$3=Foglio2!$E$9,Doc_mat_elem.re!E84,IF(Foglio2!$J$3=Foglio2!$E$10,Doc_dipl_scuola_sec.!E84,IF(Foglio2!$J$3=Foglio2!$E$11,Doc_scuola_media!E84,IF(Foglio2!$J$3=Foglio2!$E$12,Doc_laureati_scuola_sec.!E86,IF(Foglio2!$J$3=Foglio2!$E$13,Direttivi_capi_ist.!E84,0)))))))))))</f>
        <v>0</v>
      </c>
      <c r="H86" s="248">
        <f>IF(Foglio2!$J$3=Foglio2!$E$3,Ausiliari_Coll.Scol.!F84,IF(Foglio2!$J$3=Foglio2!$E$4,Collab._Tecnici!F84,IF(Foglio2!$J$3=Foglio2!$E$5,Assistenti_Tecnici!F84,IF(Foglio2!$J$3=Foglio2!$E$6,Assistenti_Amm.vo!F84,IF(Foglio2!$J$3=Foglio2!$E$7,Resp_Coord_Amm.vo!F84,IF(Foglio2!$J$3=Foglio2!$E$8,Direttore_Amm.vo!F84,IF(Foglio2!$J$3=Foglio2!$E$9,Doc_mat_elem.re!F84,IF(Foglio2!$J$3=Foglio2!$E$10,Doc_dipl_scuola_sec.!F84,IF(Foglio2!$J$3=Foglio2!$E$11,Doc_scuola_media!F84,IF(Foglio2!$J$3=Foglio2!$E$12,Doc_laureati_scuola_sec.!F86,IF(Foglio2!$J$3=Foglio2!$E$13,Direttivi_capi_ist.!F84,0)))))))))))</f>
        <v>0</v>
      </c>
      <c r="I86" s="248">
        <f>IF(Foglio2!$J$3=Foglio2!$E$3,Ausiliari_Coll.Scol.!G84,IF(Foglio2!$J$3=Foglio2!$E$4,Collab._Tecnici!G84,IF(Foglio2!$J$3=Foglio2!$E$5,Assistenti_Tecnici!G84,IF(Foglio2!$J$3=Foglio2!$E$6,Assistenti_Amm.vo!G84,IF(Foglio2!$J$3=Foglio2!$E$7,Resp_Coord_Amm.vo!G84,IF(Foglio2!$J$3=Foglio2!$E$8,Direttore_Amm.vo!G84,IF(Foglio2!$J$3=Foglio2!$E$9,Doc_mat_elem.re!G84,IF(Foglio2!$J$3=Foglio2!$E$10,Doc_dipl_scuola_sec.!G84,IF(Foglio2!$J$3=Foglio2!$E$11,Doc_scuola_media!G84,IF(Foglio2!$J$3=Foglio2!$E$12,Doc_laureati_scuola_sec.!G86,IF(Foglio2!$J$3=Foglio2!$E$13,Direttivi_capi_ist.!G84,0)))))))))))</f>
        <v>0</v>
      </c>
      <c r="J86" s="248">
        <f>IF(Foglio2!$J$3=Foglio2!$E$3,Ausiliari_Coll.Scol.!H84,IF(Foglio2!$J$3=Foglio2!$E$4,Collab._Tecnici!H84,IF(Foglio2!$J$3=Foglio2!$E$5,Assistenti_Tecnici!H84,IF(Foglio2!$J$3=Foglio2!$E$6,Assistenti_Amm.vo!H84,IF(Foglio2!$J$3=Foglio2!$E$7,Resp_Coord_Amm.vo!H84,IF(Foglio2!$J$3=Foglio2!$E$8,Direttore_Amm.vo!H84,IF(Foglio2!$J$3=Foglio2!$E$9,Doc_mat_elem.re!H84,IF(Foglio2!$J$3=Foglio2!$E$10,Doc_dipl_scuola_sec.!H84,IF(Foglio2!$J$3=Foglio2!$E$11,Doc_scuola_media!H84,IF(Foglio2!$J$3=Foglio2!$E$12,Doc_laureati_scuola_sec.!H86,IF(Foglio2!$J$3=Foglio2!$E$13,Direttivi_capi_ist.!H84,0)))))))))))</f>
        <v>0</v>
      </c>
      <c r="K86" s="248">
        <f>IF(Foglio2!$J$3=Foglio2!$E$3,Ausiliari_Coll.Scol.!I84,IF(Foglio2!$J$3=Foglio2!$E$4,Collab._Tecnici!I84,IF(Foglio2!$J$3=Foglio2!$E$5,Assistenti_Tecnici!I84,IF(Foglio2!$J$3=Foglio2!$E$6,Assistenti_Amm.vo!I84,IF(Foglio2!$J$3=Foglio2!$E$7,Resp_Coord_Amm.vo!I84,IF(Foglio2!$J$3=Foglio2!$E$8,Direttore_Amm.vo!I84,IF(Foglio2!$J$3=Foglio2!$E$9,Doc_mat_elem.re!I84,IF(Foglio2!$J$3=Foglio2!$E$10,Doc_dipl_scuola_sec.!I84,IF(Foglio2!$J$3=Foglio2!$E$11,Doc_scuola_media!I84,IF(Foglio2!$J$3=Foglio2!$E$12,Doc_laureati_scuola_sec.!I86,IF(Foglio2!$J$3=Foglio2!$E$13,Direttivi_capi_ist.!I84,0)))))))))))</f>
        <v>0</v>
      </c>
      <c r="L86" s="248">
        <f>IF(Foglio2!$J$3=Foglio2!$E$3,Ausiliari_Coll.Scol.!J84,IF(Foglio2!$J$3=Foglio2!$E$4,Collab._Tecnici!J84,IF(Foglio2!$J$3=Foglio2!$E$5,Assistenti_Tecnici!J84,IF(Foglio2!$J$3=Foglio2!$E$6,Assistenti_Amm.vo!J84,IF(Foglio2!$J$3=Foglio2!$E$7,Resp_Coord_Amm.vo!J84,IF(Foglio2!$J$3=Foglio2!$E$8,Direttore_Amm.vo!J84,IF(Foglio2!$J$3=Foglio2!$E$9,Doc_mat_elem.re!J84,IF(Foglio2!$J$3=Foglio2!$E$10,Doc_dipl_scuola_sec.!J84,IF(Foglio2!$J$3=Foglio2!$E$11,Doc_scuola_media!J84,IF(Foglio2!$J$3=Foglio2!$E$12,Doc_laureati_scuola_sec.!J86,IF(Foglio2!$J$3=Foglio2!$E$13,Direttivi_capi_ist.!J84,0)))))))))))</f>
        <v>0</v>
      </c>
      <c r="M86" s="249">
        <f>IF(Foglio2!$J$3=Foglio2!$E$3,Ausiliari_Coll.Scol.!K84,IF(Foglio2!$J$3=Foglio2!$E$4,Collab._Tecnici!K84,IF(Foglio2!$J$3=Foglio2!$E$5,Assistenti_Tecnici!K84,IF(Foglio2!$J$3=Foglio2!$E$6,Assistenti_Amm.vo!K84,IF(Foglio2!$J$3=Foglio2!$E$7,Resp_Coord_Amm.vo!K84,IF(Foglio2!$J$3=Foglio2!$E$8,Direttore_Amm.vo!K84,IF(Foglio2!$J$3=Foglio2!$E$9,Doc_mat_elem.re!K84,IF(Foglio2!$J$3=Foglio2!$E$10,Doc_dipl_scuola_sec.!K84,IF(Foglio2!$J$3=Foglio2!$E$11,Doc_scuola_media!K84,IF(Foglio2!$J$3=Foglio2!$E$12,Doc_laureati_scuola_sec.!K86,IF(Foglio2!$J$3=Foglio2!$E$13,Direttivi_capi_ist.!K84,0)))))))))))</f>
        <v>0</v>
      </c>
      <c r="N86" s="250">
        <f>IF(Foglio2!$J$3=Foglio2!$E$3,Ausiliari_Coll.Scol.!L84,IF(Foglio2!$J$3=Foglio2!$E$4,Collab._Tecnici!L84,IF(Foglio2!$J$3=Foglio2!$E$5,Assistenti_Tecnici!L84,IF(Foglio2!$J$3=Foglio2!$E$6,Assistenti_Amm.vo!L84,IF(Foglio2!$J$3=Foglio2!$E$7,Resp_Coord_Amm.vo!L84,IF(Foglio2!$J$3=Foglio2!$E$8,Direttore_Amm.vo!L84,IF(Foglio2!$J$3=Foglio2!$E$9,Doc_mat_elem.re!L84,IF(Foglio2!$J$3=Foglio2!$E$10,Doc_dipl_scuola_sec.!L84,IF(Foglio2!$J$3=Foglio2!$E$11,Doc_scuola_media!L84,IF(Foglio2!$J$3=Foglio2!$E$12,Doc_laureati_scuola_sec.!L86,IF(Foglio2!$J$3=Foglio2!$E$13,Direttivi_capi_ist.!L84,0)))))))))))</f>
        <v>0</v>
      </c>
      <c r="O86" s="251">
        <f>IF(Foglio2!$J$3=Foglio2!$E$3,Ausiliari_Coll.Scol.!M84,IF(Foglio2!$J$3=Foglio2!$E$4,Collab._Tecnici!M84,IF(Foglio2!$J$3=Foglio2!$E$5,Assistenti_Tecnici!M84,IF(Foglio2!$J$3=Foglio2!$E$6,Assistenti_Amm.vo!M84,IF(Foglio2!$J$3=Foglio2!$E$7,Resp_Coord_Amm.vo!M84,IF(Foglio2!$J$3=Foglio2!$E$8,Direttore_Amm.vo!M84,IF(Foglio2!$J$3=Foglio2!$E$9,Doc_mat_elem.re!M84,IF(Foglio2!$J$3=Foglio2!$E$10,Doc_dipl_scuola_sec.!M84,IF(Foglio2!$J$3=Foglio2!$E$11,Doc_scuola_media!M84,IF(Foglio2!$J$3=Foglio2!$E$12,Doc_laureati_scuola_sec.!M86,IF(Foglio2!$J$3=Foglio2!$E$13,Direttivi_capi_ist.!M84,0)))))))))))</f>
        <v>0</v>
      </c>
      <c r="P86" s="252">
        <f>IF(Foglio2!$J$3=Foglio2!$E$3,Ausiliari_Coll.Scol.!N84,IF(Foglio2!$J$3=Foglio2!$E$4,Collab._Tecnici!N84,IF(Foglio2!$J$3=Foglio2!$E$5,Assistenti_Tecnici!N84,IF(Foglio2!$J$3=Foglio2!$E$6,Assistenti_Amm.vo!N84,IF(Foglio2!$J$3=Foglio2!$E$7,Resp_Coord_Amm.vo!N84,IF(Foglio2!$J$3=Foglio2!$E$8,Direttore_Amm.vo!N84,IF(Foglio2!$J$3=Foglio2!$E$9,Doc_mat_elem.re!N84,IF(Foglio2!$J$3=Foglio2!$E$10,Doc_dipl_scuola_sec.!N84,IF(Foglio2!$J$3=Foglio2!$E$11,Doc_scuola_media!N84,IF(Foglio2!$J$3=Foglio2!$E$12,Doc_laureati_scuola_sec.!N86,IF(Foglio2!$J$3=Foglio2!$E$13,Direttivi_capi_ist.!N84,0)))))))))))</f>
        <v>0</v>
      </c>
      <c r="Q86" s="252">
        <f>IF(Foglio2!$J$3=Foglio2!$E$3,Ausiliari_Coll.Scol.!O84,IF(Foglio2!$J$3=Foglio2!$E$4,Collab._Tecnici!O84,IF(Foglio2!$J$3=Foglio2!$E$5,Assistenti_Tecnici!O84,IF(Foglio2!$J$3=Foglio2!$E$6,Assistenti_Amm.vo!O84,IF(Foglio2!$J$3=Foglio2!$E$7,Resp_Coord_Amm.vo!O84,IF(Foglio2!$J$3=Foglio2!$E$8,Direttore_Amm.vo!O84,IF(Foglio2!$J$3=Foglio2!$E$9,Doc_mat_elem.re!O84,IF(Foglio2!$J$3=Foglio2!$E$10,Doc_dipl_scuola_sec.!O84,IF(Foglio2!$J$3=Foglio2!$E$11,Doc_scuola_media!O84,IF(Foglio2!$J$3=Foglio2!$E$12,Doc_laureati_scuola_sec.!O86,IF(Foglio2!$J$3=Foglio2!$E$13,Direttivi_capi_ist.!O84,0)))))))))))</f>
        <v>0</v>
      </c>
      <c r="R86" s="252">
        <f>IF(Foglio2!$J$3=Foglio2!$E$3,Ausiliari_Coll.Scol.!P84,IF(Foglio2!$J$3=Foglio2!$E$4,Collab._Tecnici!P84,IF(Foglio2!$J$3=Foglio2!$E$5,Assistenti_Tecnici!P84,IF(Foglio2!$J$3=Foglio2!$E$6,Assistenti_Amm.vo!P84,IF(Foglio2!$J$3=Foglio2!$E$7,Resp_Coord_Amm.vo!P84,IF(Foglio2!$J$3=Foglio2!$E$8,Direttore_Amm.vo!P84,IF(Foglio2!$J$3=Foglio2!$E$9,Doc_mat_elem.re!P84,IF(Foglio2!$J$3=Foglio2!$E$10,Doc_dipl_scuola_sec.!P84,IF(Foglio2!$J$3=Foglio2!$E$11,Doc_scuola_media!P84,IF(Foglio2!$J$3=Foglio2!$E$12,Doc_laureati_scuola_sec.!P86,IF(Foglio2!$J$3=Foglio2!$E$13,Direttivi_capi_ist.!P84,0)))))))))))</f>
        <v>0</v>
      </c>
      <c r="S86" s="252">
        <f>IF(Foglio2!$J$3=Foglio2!$E$3,Ausiliari_Coll.Scol.!Q84,IF(Foglio2!$J$3=Foglio2!$E$4,Collab._Tecnici!Q84,IF(Foglio2!$J$3=Foglio2!$E$5,Assistenti_Tecnici!Q84,IF(Foglio2!$J$3=Foglio2!$E$6,Assistenti_Amm.vo!Q84,IF(Foglio2!$J$3=Foglio2!$E$7,Resp_Coord_Amm.vo!Q84,IF(Foglio2!$J$3=Foglio2!$E$8,Direttore_Amm.vo!Q84,IF(Foglio2!$J$3=Foglio2!$E$9,Doc_mat_elem.re!Q84,IF(Foglio2!$J$3=Foglio2!$E$10,Doc_dipl_scuola_sec.!Q84,IF(Foglio2!$J$3=Foglio2!$E$11,Doc_scuola_media!Q84,IF(Foglio2!$J$3=Foglio2!$E$12,Doc_laureati_scuola_sec.!Q86,IF(Foglio2!$J$3=Foglio2!$E$13,Direttivi_capi_ist.!Q84,0)))))))))))</f>
        <v>0</v>
      </c>
      <c r="T86" s="252">
        <f>IF(Foglio2!$J$3=Foglio2!$E$3,Ausiliari_Coll.Scol.!R84,IF(Foglio2!$J$3=Foglio2!$E$4,Collab._Tecnici!R84,IF(Foglio2!$J$3=Foglio2!$E$5,Assistenti_Tecnici!R84,IF(Foglio2!$J$3=Foglio2!$E$6,Assistenti_Amm.vo!R84,IF(Foglio2!$J$3=Foglio2!$E$7,Resp_Coord_Amm.vo!R84,IF(Foglio2!$J$3=Foglio2!$E$8,Direttore_Amm.vo!R84,IF(Foglio2!$J$3=Foglio2!$E$9,Doc_mat_elem.re!R84,IF(Foglio2!$J$3=Foglio2!$E$10,Doc_dipl_scuola_sec.!R84,IF(Foglio2!$J$3=Foglio2!$E$11,Doc_scuola_media!R84,IF(Foglio2!$J$3=Foglio2!$E$12,Doc_laureati_scuola_sec.!R86,IF(Foglio2!$J$3=Foglio2!$E$13,Direttivi_capi_ist.!R84,0)))))))))))</f>
        <v>0</v>
      </c>
      <c r="U86" s="252">
        <f t="shared" ref="U86" si="688">(P86)/12*0.8</f>
        <v>0</v>
      </c>
      <c r="V86" s="252">
        <f t="shared" ref="V86" si="689">(P86+R86)/12*0.8</f>
        <v>0</v>
      </c>
      <c r="W86" s="253" t="str">
        <f t="shared" ref="W86" si="690">"Fascia Da "&amp;F86&amp;" a "&amp;F87&amp;" Decorrenza "&amp;DAY(C86)&amp;"/"&amp;MONTH(C86)&amp;"/"&amp;YEAR(C86)</f>
        <v>Fascia Da 0 a 0 Decorrenza 0/1/1900</v>
      </c>
    </row>
    <row r="87" spans="1:23" s="47" customFormat="1" ht="9" customHeight="1" x14ac:dyDescent="0.2">
      <c r="A87" s="104"/>
      <c r="B87" s="245">
        <f t="shared" si="381"/>
        <v>33215</v>
      </c>
      <c r="C87" s="501"/>
      <c r="D87" s="501"/>
      <c r="E87" s="48" t="s">
        <v>4</v>
      </c>
      <c r="F87" s="49">
        <f>IF(Foglio2!$J$3=Foglio2!$E$3,Ausiliari_Coll.Scol.!D85,IF(Foglio2!$J$3=Foglio2!$E$4,Collab._Tecnici!D85,IF(Foglio2!$J$3=Foglio2!$E$5,Assistenti_Tecnici!D85,IF(Foglio2!$J$3=Foglio2!$E$6,Assistenti_Amm.vo!D85,IF(Foglio2!$J$3=Foglio2!$E$7,Resp_Coord_Amm.vo!D85,IF(Foglio2!$J$3=Foglio2!$E$8,Direttore_Amm.vo!D85,IF(Foglio2!$J$3=Foglio2!$E$9,Doc_mat_elem.re!D85,IF(Foglio2!$J$3=Foglio2!$E$10,Doc_dipl_scuola_sec.!D85,IF(Foglio2!$J$3=Foglio2!$E$11,Doc_scuola_media!D85,IF(Foglio2!$J$3=Foglio2!$E$12,Doc_laureati_scuola_sec.!D87,IF(Foglio2!$J$3=Foglio2!$E$13,Direttivi_capi_ist.!D85,0)))))))))))</f>
        <v>0</v>
      </c>
      <c r="G87" s="267">
        <f t="shared" ref="G87" si="691">G86*1936.27</f>
        <v>0</v>
      </c>
      <c r="H87" s="267">
        <f t="shared" ref="H87" si="692">H86*1936.27</f>
        <v>0</v>
      </c>
      <c r="I87" s="267">
        <f t="shared" ref="I87" si="693">I86*1936.27</f>
        <v>0</v>
      </c>
      <c r="J87" s="267">
        <f t="shared" ref="J87" si="694">J86*1936.27</f>
        <v>0</v>
      </c>
      <c r="K87" s="267">
        <f t="shared" ref="K87" si="695">K86*1936.27</f>
        <v>0</v>
      </c>
      <c r="L87" s="266">
        <f t="shared" ref="L87" si="696">L86*1936.27</f>
        <v>0</v>
      </c>
      <c r="M87" s="267">
        <f t="shared" ref="M87" si="697">M86*1936.27</f>
        <v>0</v>
      </c>
      <c r="N87" s="182">
        <f t="shared" ref="N87" si="698">N86*1936.27</f>
        <v>0</v>
      </c>
      <c r="O87" s="183">
        <f t="shared" ref="O87" si="699">O86*1936.27</f>
        <v>0</v>
      </c>
      <c r="P87" s="184">
        <f t="shared" ref="P87" si="700">P86*1936.27</f>
        <v>0</v>
      </c>
      <c r="Q87" s="184">
        <f t="shared" ref="Q87" si="701">Q86*1936.27</f>
        <v>0</v>
      </c>
      <c r="R87" s="184">
        <f t="shared" ref="R87" si="702">R86*1936.27</f>
        <v>0</v>
      </c>
      <c r="S87" s="184">
        <f t="shared" ref="S87" si="703">S86*1936.27</f>
        <v>0</v>
      </c>
      <c r="T87" s="184">
        <f t="shared" ref="T87" si="704">T86*1936.27</f>
        <v>0</v>
      </c>
      <c r="U87" s="184">
        <f t="shared" ref="U87:V87" si="705">U86*1936.27</f>
        <v>0</v>
      </c>
      <c r="V87" s="184">
        <f t="shared" si="705"/>
        <v>0</v>
      </c>
      <c r="W87" s="104"/>
    </row>
    <row r="88" spans="1:23" s="47" customFormat="1" ht="12.75" customHeight="1" x14ac:dyDescent="0.2">
      <c r="A88" s="104">
        <f>IF(Foglio2!$J$7=1,TRUNC(Base!V88,0),TRUNC(Base!U88,0))</f>
        <v>0</v>
      </c>
      <c r="B88" s="245">
        <f t="shared" si="381"/>
        <v>33216</v>
      </c>
      <c r="C88" s="501"/>
      <c r="D88" s="501"/>
      <c r="E88" s="53" t="s">
        <v>3</v>
      </c>
      <c r="F88" s="54">
        <f>IF(Foglio2!$J$3=Foglio2!$E$3,Ausiliari_Coll.Scol.!D86,IF(Foglio2!$J$3=Foglio2!$E$4,Collab._Tecnici!D86,IF(Foglio2!$J$3=Foglio2!$E$5,Assistenti_Tecnici!D86,IF(Foglio2!$J$3=Foglio2!$E$6,Assistenti_Amm.vo!D86,IF(Foglio2!$J$3=Foglio2!$E$7,Resp_Coord_Amm.vo!D86,IF(Foglio2!$J$3=Foglio2!$E$8,Direttore_Amm.vo!D86,IF(Foglio2!$J$3=Foglio2!$E$9,Doc_mat_elem.re!D86,IF(Foglio2!$J$3=Foglio2!$E$10,Doc_dipl_scuola_sec.!D86,IF(Foglio2!$J$3=Foglio2!$E$11,Doc_scuola_media!D86,IF(Foglio2!$J$3=Foglio2!$E$12,Doc_laureati_scuola_sec.!D88,IF(Foglio2!$J$3=Foglio2!$E$13,Direttivi_capi_ist.!D86,0)))))))))))</f>
        <v>0</v>
      </c>
      <c r="G88" s="248">
        <f>IF(Foglio2!$J$3=Foglio2!$E$3,Ausiliari_Coll.Scol.!E86,IF(Foglio2!$J$3=Foglio2!$E$4,Collab._Tecnici!E86,IF(Foglio2!$J$3=Foglio2!$E$5,Assistenti_Tecnici!E86,IF(Foglio2!$J$3=Foglio2!$E$6,Assistenti_Amm.vo!E86,IF(Foglio2!$J$3=Foglio2!$E$7,Resp_Coord_Amm.vo!E86,IF(Foglio2!$J$3=Foglio2!$E$8,Direttore_Amm.vo!E86,IF(Foglio2!$J$3=Foglio2!$E$9,Doc_mat_elem.re!E86,IF(Foglio2!$J$3=Foglio2!$E$10,Doc_dipl_scuola_sec.!E86,IF(Foglio2!$J$3=Foglio2!$E$11,Doc_scuola_media!E86,IF(Foglio2!$J$3=Foglio2!$E$12,Doc_laureati_scuola_sec.!E88,IF(Foglio2!$J$3=Foglio2!$E$13,Direttivi_capi_ist.!E86,0)))))))))))</f>
        <v>0</v>
      </c>
      <c r="H88" s="248">
        <f>IF(Foglio2!$J$3=Foglio2!$E$3,Ausiliari_Coll.Scol.!F86,IF(Foglio2!$J$3=Foglio2!$E$4,Collab._Tecnici!F86,IF(Foglio2!$J$3=Foglio2!$E$5,Assistenti_Tecnici!F86,IF(Foglio2!$J$3=Foglio2!$E$6,Assistenti_Amm.vo!F86,IF(Foglio2!$J$3=Foglio2!$E$7,Resp_Coord_Amm.vo!F86,IF(Foglio2!$J$3=Foglio2!$E$8,Direttore_Amm.vo!F86,IF(Foglio2!$J$3=Foglio2!$E$9,Doc_mat_elem.re!F86,IF(Foglio2!$J$3=Foglio2!$E$10,Doc_dipl_scuola_sec.!F86,IF(Foglio2!$J$3=Foglio2!$E$11,Doc_scuola_media!F86,IF(Foglio2!$J$3=Foglio2!$E$12,Doc_laureati_scuola_sec.!F88,IF(Foglio2!$J$3=Foglio2!$E$13,Direttivi_capi_ist.!F86,0)))))))))))</f>
        <v>0</v>
      </c>
      <c r="I88" s="248">
        <f>IF(Foglio2!$J$3=Foglio2!$E$3,Ausiliari_Coll.Scol.!G86,IF(Foglio2!$J$3=Foglio2!$E$4,Collab._Tecnici!G86,IF(Foglio2!$J$3=Foglio2!$E$5,Assistenti_Tecnici!G86,IF(Foglio2!$J$3=Foglio2!$E$6,Assistenti_Amm.vo!G86,IF(Foglio2!$J$3=Foglio2!$E$7,Resp_Coord_Amm.vo!G86,IF(Foglio2!$J$3=Foglio2!$E$8,Direttore_Amm.vo!G86,IF(Foglio2!$J$3=Foglio2!$E$9,Doc_mat_elem.re!G86,IF(Foglio2!$J$3=Foglio2!$E$10,Doc_dipl_scuola_sec.!G86,IF(Foglio2!$J$3=Foglio2!$E$11,Doc_scuola_media!G86,IF(Foglio2!$J$3=Foglio2!$E$12,Doc_laureati_scuola_sec.!G88,IF(Foglio2!$J$3=Foglio2!$E$13,Direttivi_capi_ist.!G86,0)))))))))))</f>
        <v>0</v>
      </c>
      <c r="J88" s="248">
        <f>IF(Foglio2!$J$3=Foglio2!$E$3,Ausiliari_Coll.Scol.!H86,IF(Foglio2!$J$3=Foglio2!$E$4,Collab._Tecnici!H86,IF(Foglio2!$J$3=Foglio2!$E$5,Assistenti_Tecnici!H86,IF(Foglio2!$J$3=Foglio2!$E$6,Assistenti_Amm.vo!H86,IF(Foglio2!$J$3=Foglio2!$E$7,Resp_Coord_Amm.vo!H86,IF(Foglio2!$J$3=Foglio2!$E$8,Direttore_Amm.vo!H86,IF(Foglio2!$J$3=Foglio2!$E$9,Doc_mat_elem.re!H86,IF(Foglio2!$J$3=Foglio2!$E$10,Doc_dipl_scuola_sec.!H86,IF(Foglio2!$J$3=Foglio2!$E$11,Doc_scuola_media!H86,IF(Foglio2!$J$3=Foglio2!$E$12,Doc_laureati_scuola_sec.!H88,IF(Foglio2!$J$3=Foglio2!$E$13,Direttivi_capi_ist.!H86,0)))))))))))</f>
        <v>0</v>
      </c>
      <c r="K88" s="248">
        <f>IF(Foglio2!$J$3=Foglio2!$E$3,Ausiliari_Coll.Scol.!I86,IF(Foglio2!$J$3=Foglio2!$E$4,Collab._Tecnici!I86,IF(Foglio2!$J$3=Foglio2!$E$5,Assistenti_Tecnici!I86,IF(Foglio2!$J$3=Foglio2!$E$6,Assistenti_Amm.vo!I86,IF(Foglio2!$J$3=Foglio2!$E$7,Resp_Coord_Amm.vo!I86,IF(Foglio2!$J$3=Foglio2!$E$8,Direttore_Amm.vo!I86,IF(Foglio2!$J$3=Foglio2!$E$9,Doc_mat_elem.re!I86,IF(Foglio2!$J$3=Foglio2!$E$10,Doc_dipl_scuola_sec.!I86,IF(Foglio2!$J$3=Foglio2!$E$11,Doc_scuola_media!I86,IF(Foglio2!$J$3=Foglio2!$E$12,Doc_laureati_scuola_sec.!I88,IF(Foglio2!$J$3=Foglio2!$E$13,Direttivi_capi_ist.!I86,0)))))))))))</f>
        <v>0</v>
      </c>
      <c r="L88" s="248">
        <f>IF(Foglio2!$J$3=Foglio2!$E$3,Ausiliari_Coll.Scol.!J86,IF(Foglio2!$J$3=Foglio2!$E$4,Collab._Tecnici!J86,IF(Foglio2!$J$3=Foglio2!$E$5,Assistenti_Tecnici!J86,IF(Foglio2!$J$3=Foglio2!$E$6,Assistenti_Amm.vo!J86,IF(Foglio2!$J$3=Foglio2!$E$7,Resp_Coord_Amm.vo!J86,IF(Foglio2!$J$3=Foglio2!$E$8,Direttore_Amm.vo!J86,IF(Foglio2!$J$3=Foglio2!$E$9,Doc_mat_elem.re!J86,IF(Foglio2!$J$3=Foglio2!$E$10,Doc_dipl_scuola_sec.!J86,IF(Foglio2!$J$3=Foglio2!$E$11,Doc_scuola_media!J86,IF(Foglio2!$J$3=Foglio2!$E$12,Doc_laureati_scuola_sec.!J88,IF(Foglio2!$J$3=Foglio2!$E$13,Direttivi_capi_ist.!J86,0)))))))))))</f>
        <v>0</v>
      </c>
      <c r="M88" s="249">
        <f>IF(Foglio2!$J$3=Foglio2!$E$3,Ausiliari_Coll.Scol.!K86,IF(Foglio2!$J$3=Foglio2!$E$4,Collab._Tecnici!K86,IF(Foglio2!$J$3=Foglio2!$E$5,Assistenti_Tecnici!K86,IF(Foglio2!$J$3=Foglio2!$E$6,Assistenti_Amm.vo!K86,IF(Foglio2!$J$3=Foglio2!$E$7,Resp_Coord_Amm.vo!K86,IF(Foglio2!$J$3=Foglio2!$E$8,Direttore_Amm.vo!K86,IF(Foglio2!$J$3=Foglio2!$E$9,Doc_mat_elem.re!K86,IF(Foglio2!$J$3=Foglio2!$E$10,Doc_dipl_scuola_sec.!K86,IF(Foglio2!$J$3=Foglio2!$E$11,Doc_scuola_media!K86,IF(Foglio2!$J$3=Foglio2!$E$12,Doc_laureati_scuola_sec.!K88,IF(Foglio2!$J$3=Foglio2!$E$13,Direttivi_capi_ist.!K86,0)))))))))))</f>
        <v>0</v>
      </c>
      <c r="N88" s="250">
        <f>IF(Foglio2!$J$3=Foglio2!$E$3,Ausiliari_Coll.Scol.!L86,IF(Foglio2!$J$3=Foglio2!$E$4,Collab._Tecnici!L86,IF(Foglio2!$J$3=Foglio2!$E$5,Assistenti_Tecnici!L86,IF(Foglio2!$J$3=Foglio2!$E$6,Assistenti_Amm.vo!L86,IF(Foglio2!$J$3=Foglio2!$E$7,Resp_Coord_Amm.vo!L86,IF(Foglio2!$J$3=Foglio2!$E$8,Direttore_Amm.vo!L86,IF(Foglio2!$J$3=Foglio2!$E$9,Doc_mat_elem.re!L86,IF(Foglio2!$J$3=Foglio2!$E$10,Doc_dipl_scuola_sec.!L86,IF(Foglio2!$J$3=Foglio2!$E$11,Doc_scuola_media!L86,IF(Foglio2!$J$3=Foglio2!$E$12,Doc_laureati_scuola_sec.!L88,IF(Foglio2!$J$3=Foglio2!$E$13,Direttivi_capi_ist.!L86,0)))))))))))</f>
        <v>0</v>
      </c>
      <c r="O88" s="251">
        <f>IF(Foglio2!$J$3=Foglio2!$E$3,Ausiliari_Coll.Scol.!M86,IF(Foglio2!$J$3=Foglio2!$E$4,Collab._Tecnici!M86,IF(Foglio2!$J$3=Foglio2!$E$5,Assistenti_Tecnici!M86,IF(Foglio2!$J$3=Foglio2!$E$6,Assistenti_Amm.vo!M86,IF(Foglio2!$J$3=Foglio2!$E$7,Resp_Coord_Amm.vo!M86,IF(Foglio2!$J$3=Foglio2!$E$8,Direttore_Amm.vo!M86,IF(Foglio2!$J$3=Foglio2!$E$9,Doc_mat_elem.re!M86,IF(Foglio2!$J$3=Foglio2!$E$10,Doc_dipl_scuola_sec.!M86,IF(Foglio2!$J$3=Foglio2!$E$11,Doc_scuola_media!M86,IF(Foglio2!$J$3=Foglio2!$E$12,Doc_laureati_scuola_sec.!M88,IF(Foglio2!$J$3=Foglio2!$E$13,Direttivi_capi_ist.!M86,0)))))))))))</f>
        <v>0</v>
      </c>
      <c r="P88" s="252">
        <f>IF(Foglio2!$J$3=Foglio2!$E$3,Ausiliari_Coll.Scol.!N86,IF(Foglio2!$J$3=Foglio2!$E$4,Collab._Tecnici!N86,IF(Foglio2!$J$3=Foglio2!$E$5,Assistenti_Tecnici!N86,IF(Foglio2!$J$3=Foglio2!$E$6,Assistenti_Amm.vo!N86,IF(Foglio2!$J$3=Foglio2!$E$7,Resp_Coord_Amm.vo!N86,IF(Foglio2!$J$3=Foglio2!$E$8,Direttore_Amm.vo!N86,IF(Foglio2!$J$3=Foglio2!$E$9,Doc_mat_elem.re!N86,IF(Foglio2!$J$3=Foglio2!$E$10,Doc_dipl_scuola_sec.!N86,IF(Foglio2!$J$3=Foglio2!$E$11,Doc_scuola_media!N86,IF(Foglio2!$J$3=Foglio2!$E$12,Doc_laureati_scuola_sec.!N88,IF(Foglio2!$J$3=Foglio2!$E$13,Direttivi_capi_ist.!N86,0)))))))))))</f>
        <v>0</v>
      </c>
      <c r="Q88" s="252">
        <f>IF(Foglio2!$J$3=Foglio2!$E$3,Ausiliari_Coll.Scol.!O86,IF(Foglio2!$J$3=Foglio2!$E$4,Collab._Tecnici!O86,IF(Foglio2!$J$3=Foglio2!$E$5,Assistenti_Tecnici!O86,IF(Foglio2!$J$3=Foglio2!$E$6,Assistenti_Amm.vo!O86,IF(Foglio2!$J$3=Foglio2!$E$7,Resp_Coord_Amm.vo!O86,IF(Foglio2!$J$3=Foglio2!$E$8,Direttore_Amm.vo!O86,IF(Foglio2!$J$3=Foglio2!$E$9,Doc_mat_elem.re!O86,IF(Foglio2!$J$3=Foglio2!$E$10,Doc_dipl_scuola_sec.!O86,IF(Foglio2!$J$3=Foglio2!$E$11,Doc_scuola_media!O86,IF(Foglio2!$J$3=Foglio2!$E$12,Doc_laureati_scuola_sec.!O88,IF(Foglio2!$J$3=Foglio2!$E$13,Direttivi_capi_ist.!O86,0)))))))))))</f>
        <v>0</v>
      </c>
      <c r="R88" s="252">
        <f>IF(Foglio2!$J$3=Foglio2!$E$3,Ausiliari_Coll.Scol.!P86,IF(Foglio2!$J$3=Foglio2!$E$4,Collab._Tecnici!P86,IF(Foglio2!$J$3=Foglio2!$E$5,Assistenti_Tecnici!P86,IF(Foglio2!$J$3=Foglio2!$E$6,Assistenti_Amm.vo!P86,IF(Foglio2!$J$3=Foglio2!$E$7,Resp_Coord_Amm.vo!P86,IF(Foglio2!$J$3=Foglio2!$E$8,Direttore_Amm.vo!P86,IF(Foglio2!$J$3=Foglio2!$E$9,Doc_mat_elem.re!P86,IF(Foglio2!$J$3=Foglio2!$E$10,Doc_dipl_scuola_sec.!P86,IF(Foglio2!$J$3=Foglio2!$E$11,Doc_scuola_media!P86,IF(Foglio2!$J$3=Foglio2!$E$12,Doc_laureati_scuola_sec.!P88,IF(Foglio2!$J$3=Foglio2!$E$13,Direttivi_capi_ist.!P86,0)))))))))))</f>
        <v>0</v>
      </c>
      <c r="S88" s="252">
        <f>IF(Foglio2!$J$3=Foglio2!$E$3,Ausiliari_Coll.Scol.!Q86,IF(Foglio2!$J$3=Foglio2!$E$4,Collab._Tecnici!Q86,IF(Foglio2!$J$3=Foglio2!$E$5,Assistenti_Tecnici!Q86,IF(Foglio2!$J$3=Foglio2!$E$6,Assistenti_Amm.vo!Q86,IF(Foglio2!$J$3=Foglio2!$E$7,Resp_Coord_Amm.vo!Q86,IF(Foglio2!$J$3=Foglio2!$E$8,Direttore_Amm.vo!Q86,IF(Foglio2!$J$3=Foglio2!$E$9,Doc_mat_elem.re!Q86,IF(Foglio2!$J$3=Foglio2!$E$10,Doc_dipl_scuola_sec.!Q86,IF(Foglio2!$J$3=Foglio2!$E$11,Doc_scuola_media!Q86,IF(Foglio2!$J$3=Foglio2!$E$12,Doc_laureati_scuola_sec.!Q88,IF(Foglio2!$J$3=Foglio2!$E$13,Direttivi_capi_ist.!Q86,0)))))))))))</f>
        <v>0</v>
      </c>
      <c r="T88" s="252">
        <f>IF(Foglio2!$J$3=Foglio2!$E$3,Ausiliari_Coll.Scol.!R86,IF(Foglio2!$J$3=Foglio2!$E$4,Collab._Tecnici!R86,IF(Foglio2!$J$3=Foglio2!$E$5,Assistenti_Tecnici!R86,IF(Foglio2!$J$3=Foglio2!$E$6,Assistenti_Amm.vo!R86,IF(Foglio2!$J$3=Foglio2!$E$7,Resp_Coord_Amm.vo!R86,IF(Foglio2!$J$3=Foglio2!$E$8,Direttore_Amm.vo!R86,IF(Foglio2!$J$3=Foglio2!$E$9,Doc_mat_elem.re!R86,IF(Foglio2!$J$3=Foglio2!$E$10,Doc_dipl_scuola_sec.!R86,IF(Foglio2!$J$3=Foglio2!$E$11,Doc_scuola_media!R86,IF(Foglio2!$J$3=Foglio2!$E$12,Doc_laureati_scuola_sec.!R88,IF(Foglio2!$J$3=Foglio2!$E$13,Direttivi_capi_ist.!R86,0)))))))))))</f>
        <v>0</v>
      </c>
      <c r="U88" s="252">
        <f t="shared" ref="U88" si="706">(P88)/12*0.8</f>
        <v>0</v>
      </c>
      <c r="V88" s="252">
        <f t="shared" ref="V88" si="707">(P88+R88)/12*0.8</f>
        <v>0</v>
      </c>
      <c r="W88" s="253" t="str">
        <f t="shared" ref="W88" si="708">"Fascia Da "&amp;F88&amp;" a "&amp;F89&amp;" Decorrenza "&amp;DAY(C88)&amp;"/"&amp;MONTH(C88)&amp;"/"&amp;YEAR(C88)</f>
        <v>Fascia Da 0 a 0 Decorrenza 0/1/1900</v>
      </c>
    </row>
    <row r="89" spans="1:23" s="47" customFormat="1" ht="9" customHeight="1" x14ac:dyDescent="0.2">
      <c r="A89" s="104"/>
      <c r="B89" s="245">
        <f t="shared" si="381"/>
        <v>33217</v>
      </c>
      <c r="C89" s="501"/>
      <c r="D89" s="501"/>
      <c r="E89" s="48" t="s">
        <v>4</v>
      </c>
      <c r="F89" s="49">
        <f>IF(Foglio2!$J$3=Foglio2!$E$3,Ausiliari_Coll.Scol.!D87,IF(Foglio2!$J$3=Foglio2!$E$4,Collab._Tecnici!D87,IF(Foglio2!$J$3=Foglio2!$E$5,Assistenti_Tecnici!D87,IF(Foglio2!$J$3=Foglio2!$E$6,Assistenti_Amm.vo!D87,IF(Foglio2!$J$3=Foglio2!$E$7,Resp_Coord_Amm.vo!D87,IF(Foglio2!$J$3=Foglio2!$E$8,Direttore_Amm.vo!D87,IF(Foglio2!$J$3=Foglio2!$E$9,Doc_mat_elem.re!D87,IF(Foglio2!$J$3=Foglio2!$E$10,Doc_dipl_scuola_sec.!D87,IF(Foglio2!$J$3=Foglio2!$E$11,Doc_scuola_media!D87,IF(Foglio2!$J$3=Foglio2!$E$12,Doc_laureati_scuola_sec.!D89,IF(Foglio2!$J$3=Foglio2!$E$13,Direttivi_capi_ist.!D87,0)))))))))))</f>
        <v>0</v>
      </c>
      <c r="G89" s="267">
        <f t="shared" ref="G89" si="709">G88*1936.27</f>
        <v>0</v>
      </c>
      <c r="H89" s="267">
        <f t="shared" ref="H89" si="710">H88*1936.27</f>
        <v>0</v>
      </c>
      <c r="I89" s="267">
        <f t="shared" ref="I89" si="711">I88*1936.27</f>
        <v>0</v>
      </c>
      <c r="J89" s="267">
        <f t="shared" ref="J89" si="712">J88*1936.27</f>
        <v>0</v>
      </c>
      <c r="K89" s="267">
        <f t="shared" ref="K89" si="713">K88*1936.27</f>
        <v>0</v>
      </c>
      <c r="L89" s="266">
        <f t="shared" ref="L89" si="714">L88*1936.27</f>
        <v>0</v>
      </c>
      <c r="M89" s="267">
        <f t="shared" ref="M89" si="715">M88*1936.27</f>
        <v>0</v>
      </c>
      <c r="N89" s="182">
        <f t="shared" ref="N89" si="716">N88*1936.27</f>
        <v>0</v>
      </c>
      <c r="O89" s="183">
        <f t="shared" ref="O89" si="717">O88*1936.27</f>
        <v>0</v>
      </c>
      <c r="P89" s="184">
        <f t="shared" ref="P89" si="718">P88*1936.27</f>
        <v>0</v>
      </c>
      <c r="Q89" s="184">
        <f t="shared" ref="Q89" si="719">Q88*1936.27</f>
        <v>0</v>
      </c>
      <c r="R89" s="184">
        <f t="shared" ref="R89" si="720">R88*1936.27</f>
        <v>0</v>
      </c>
      <c r="S89" s="184">
        <f t="shared" ref="S89" si="721">S88*1936.27</f>
        <v>0</v>
      </c>
      <c r="T89" s="184">
        <f t="shared" ref="T89" si="722">T88*1936.27</f>
        <v>0</v>
      </c>
      <c r="U89" s="184">
        <f t="shared" ref="U89:V89" si="723">U88*1936.27</f>
        <v>0</v>
      </c>
      <c r="V89" s="184">
        <f t="shared" si="723"/>
        <v>0</v>
      </c>
      <c r="W89" s="104"/>
    </row>
    <row r="90" spans="1:23" s="47" customFormat="1" ht="9" customHeight="1" x14ac:dyDescent="0.2">
      <c r="A90" s="104">
        <f>IF(Foglio2!$J$7=1,TRUNC(Base!V90,0),TRUNC(Base!U90,0))</f>
        <v>0</v>
      </c>
      <c r="B90" s="245">
        <f t="shared" si="381"/>
        <v>33218</v>
      </c>
      <c r="C90" s="501"/>
      <c r="D90" s="501"/>
      <c r="E90" s="103" t="s">
        <v>3</v>
      </c>
      <c r="F90" s="79">
        <f>IF(Foglio2!$J$3=Foglio2!$E$3,Ausiliari_Coll.Scol.!D88,IF(Foglio2!$J$3=Foglio2!$E$4,Collab._Tecnici!D88,IF(Foglio2!$J$3=Foglio2!$E$5,Assistenti_Tecnici!D88,IF(Foglio2!$J$3=Foglio2!$E$6,Assistenti_Amm.vo!D88,IF(Foglio2!$J$3=Foglio2!$E$7,Resp_Coord_Amm.vo!D88,IF(Foglio2!$J$3=Foglio2!$E$8,Direttore_Amm.vo!D88,IF(Foglio2!$J$3=Foglio2!$E$9,Doc_mat_elem.re!D88,IF(Foglio2!$J$3=Foglio2!$E$10,Doc_dipl_scuola_sec.!D88,IF(Foglio2!$J$3=Foglio2!$E$11,Doc_scuola_media!D88,IF(Foglio2!$J$3=Foglio2!$E$12,Doc_laureati_scuola_sec.!D90,IF(Foglio2!$J$3=Foglio2!$E$13,Direttivi_capi_ist.!D88,0)))))))))))</f>
        <v>0</v>
      </c>
      <c r="G90" s="248">
        <f>IF(Foglio2!$J$3=Foglio2!$E$3,Ausiliari_Coll.Scol.!E88,IF(Foglio2!$J$3=Foglio2!$E$4,Collab._Tecnici!E88,IF(Foglio2!$J$3=Foglio2!$E$5,Assistenti_Tecnici!E88,IF(Foglio2!$J$3=Foglio2!$E$6,Assistenti_Amm.vo!E88,IF(Foglio2!$J$3=Foglio2!$E$7,Resp_Coord_Amm.vo!E88,IF(Foglio2!$J$3=Foglio2!$E$8,Direttore_Amm.vo!E88,IF(Foglio2!$J$3=Foglio2!$E$9,Doc_mat_elem.re!E88,IF(Foglio2!$J$3=Foglio2!$E$10,Doc_dipl_scuola_sec.!E88,IF(Foglio2!$J$3=Foglio2!$E$11,Doc_scuola_media!E88,IF(Foglio2!$J$3=Foglio2!$E$12,Doc_laureati_scuola_sec.!E90,IF(Foglio2!$J$3=Foglio2!$E$13,Direttivi_capi_ist.!E88,0)))))))))))</f>
        <v>0</v>
      </c>
      <c r="H90" s="248">
        <f>IF(Foglio2!$J$3=Foglio2!$E$3,Ausiliari_Coll.Scol.!F88,IF(Foglio2!$J$3=Foglio2!$E$4,Collab._Tecnici!F88,IF(Foglio2!$J$3=Foglio2!$E$5,Assistenti_Tecnici!F88,IF(Foglio2!$J$3=Foglio2!$E$6,Assistenti_Amm.vo!F88,IF(Foglio2!$J$3=Foglio2!$E$7,Resp_Coord_Amm.vo!F88,IF(Foglio2!$J$3=Foglio2!$E$8,Direttore_Amm.vo!F88,IF(Foglio2!$J$3=Foglio2!$E$9,Doc_mat_elem.re!F88,IF(Foglio2!$J$3=Foglio2!$E$10,Doc_dipl_scuola_sec.!F88,IF(Foglio2!$J$3=Foglio2!$E$11,Doc_scuola_media!F88,IF(Foglio2!$J$3=Foglio2!$E$12,Doc_laureati_scuola_sec.!F90,IF(Foglio2!$J$3=Foglio2!$E$13,Direttivi_capi_ist.!F88,0)))))))))))</f>
        <v>0</v>
      </c>
      <c r="I90" s="248">
        <f>IF(Foglio2!$J$3=Foglio2!$E$3,Ausiliari_Coll.Scol.!G88,IF(Foglio2!$J$3=Foglio2!$E$4,Collab._Tecnici!G88,IF(Foglio2!$J$3=Foglio2!$E$5,Assistenti_Tecnici!G88,IF(Foglio2!$J$3=Foglio2!$E$6,Assistenti_Amm.vo!G88,IF(Foglio2!$J$3=Foglio2!$E$7,Resp_Coord_Amm.vo!G88,IF(Foglio2!$J$3=Foglio2!$E$8,Direttore_Amm.vo!G88,IF(Foglio2!$J$3=Foglio2!$E$9,Doc_mat_elem.re!G88,IF(Foglio2!$J$3=Foglio2!$E$10,Doc_dipl_scuola_sec.!G88,IF(Foglio2!$J$3=Foglio2!$E$11,Doc_scuola_media!G88,IF(Foglio2!$J$3=Foglio2!$E$12,Doc_laureati_scuola_sec.!G90,IF(Foglio2!$J$3=Foglio2!$E$13,Direttivi_capi_ist.!G88,0)))))))))))</f>
        <v>0</v>
      </c>
      <c r="J90" s="248">
        <f>IF(Foglio2!$J$3=Foglio2!$E$3,Ausiliari_Coll.Scol.!H88,IF(Foglio2!$J$3=Foglio2!$E$4,Collab._Tecnici!H88,IF(Foglio2!$J$3=Foglio2!$E$5,Assistenti_Tecnici!H88,IF(Foglio2!$J$3=Foglio2!$E$6,Assistenti_Amm.vo!H88,IF(Foglio2!$J$3=Foglio2!$E$7,Resp_Coord_Amm.vo!H88,IF(Foglio2!$J$3=Foglio2!$E$8,Direttore_Amm.vo!H88,IF(Foglio2!$J$3=Foglio2!$E$9,Doc_mat_elem.re!H88,IF(Foglio2!$J$3=Foglio2!$E$10,Doc_dipl_scuola_sec.!H88,IF(Foglio2!$J$3=Foglio2!$E$11,Doc_scuola_media!H88,IF(Foglio2!$J$3=Foglio2!$E$12,Doc_laureati_scuola_sec.!H90,IF(Foglio2!$J$3=Foglio2!$E$13,Direttivi_capi_ist.!H88,0)))))))))))</f>
        <v>0</v>
      </c>
      <c r="K90" s="248">
        <f>IF(Foglio2!$J$3=Foglio2!$E$3,Ausiliari_Coll.Scol.!I88,IF(Foglio2!$J$3=Foglio2!$E$4,Collab._Tecnici!I88,IF(Foglio2!$J$3=Foglio2!$E$5,Assistenti_Tecnici!I88,IF(Foglio2!$J$3=Foglio2!$E$6,Assistenti_Amm.vo!I88,IF(Foglio2!$J$3=Foglio2!$E$7,Resp_Coord_Amm.vo!I88,IF(Foglio2!$J$3=Foglio2!$E$8,Direttore_Amm.vo!I88,IF(Foglio2!$J$3=Foglio2!$E$9,Doc_mat_elem.re!I88,IF(Foglio2!$J$3=Foglio2!$E$10,Doc_dipl_scuola_sec.!I88,IF(Foglio2!$J$3=Foglio2!$E$11,Doc_scuola_media!I88,IF(Foglio2!$J$3=Foglio2!$E$12,Doc_laureati_scuola_sec.!I90,IF(Foglio2!$J$3=Foglio2!$E$13,Direttivi_capi_ist.!I88,0)))))))))))</f>
        <v>0</v>
      </c>
      <c r="L90" s="248">
        <f>IF(Foglio2!$J$3=Foglio2!$E$3,Ausiliari_Coll.Scol.!J88,IF(Foglio2!$J$3=Foglio2!$E$4,Collab._Tecnici!J88,IF(Foglio2!$J$3=Foglio2!$E$5,Assistenti_Tecnici!J88,IF(Foglio2!$J$3=Foglio2!$E$6,Assistenti_Amm.vo!J88,IF(Foglio2!$J$3=Foglio2!$E$7,Resp_Coord_Amm.vo!J88,IF(Foglio2!$J$3=Foglio2!$E$8,Direttore_Amm.vo!J88,IF(Foglio2!$J$3=Foglio2!$E$9,Doc_mat_elem.re!J88,IF(Foglio2!$J$3=Foglio2!$E$10,Doc_dipl_scuola_sec.!J88,IF(Foglio2!$J$3=Foglio2!$E$11,Doc_scuola_media!J88,IF(Foglio2!$J$3=Foglio2!$E$12,Doc_laureati_scuola_sec.!J90,IF(Foglio2!$J$3=Foglio2!$E$13,Direttivi_capi_ist.!J88,0)))))))))))</f>
        <v>0</v>
      </c>
      <c r="M90" s="249">
        <f>IF(Foglio2!$J$3=Foglio2!$E$3,Ausiliari_Coll.Scol.!K88,IF(Foglio2!$J$3=Foglio2!$E$4,Collab._Tecnici!K88,IF(Foglio2!$J$3=Foglio2!$E$5,Assistenti_Tecnici!K88,IF(Foglio2!$J$3=Foglio2!$E$6,Assistenti_Amm.vo!K88,IF(Foglio2!$J$3=Foglio2!$E$7,Resp_Coord_Amm.vo!K88,IF(Foglio2!$J$3=Foglio2!$E$8,Direttore_Amm.vo!K88,IF(Foglio2!$J$3=Foglio2!$E$9,Doc_mat_elem.re!K88,IF(Foglio2!$J$3=Foglio2!$E$10,Doc_dipl_scuola_sec.!K88,IF(Foglio2!$J$3=Foglio2!$E$11,Doc_scuola_media!K88,IF(Foglio2!$J$3=Foglio2!$E$12,Doc_laureati_scuola_sec.!K90,IF(Foglio2!$J$3=Foglio2!$E$13,Direttivi_capi_ist.!K88,0)))))))))))</f>
        <v>0</v>
      </c>
      <c r="N90" s="250">
        <f>IF(Foglio2!$J$3=Foglio2!$E$3,Ausiliari_Coll.Scol.!L88,IF(Foglio2!$J$3=Foglio2!$E$4,Collab._Tecnici!L88,IF(Foglio2!$J$3=Foglio2!$E$5,Assistenti_Tecnici!L88,IF(Foglio2!$J$3=Foglio2!$E$6,Assistenti_Amm.vo!L88,IF(Foglio2!$J$3=Foglio2!$E$7,Resp_Coord_Amm.vo!L88,IF(Foglio2!$J$3=Foglio2!$E$8,Direttore_Amm.vo!L88,IF(Foglio2!$J$3=Foglio2!$E$9,Doc_mat_elem.re!L88,IF(Foglio2!$J$3=Foglio2!$E$10,Doc_dipl_scuola_sec.!L88,IF(Foglio2!$J$3=Foglio2!$E$11,Doc_scuola_media!L88,IF(Foglio2!$J$3=Foglio2!$E$12,Doc_laureati_scuola_sec.!L90,IF(Foglio2!$J$3=Foglio2!$E$13,Direttivi_capi_ist.!L88,0)))))))))))</f>
        <v>0</v>
      </c>
      <c r="O90" s="251">
        <f>IF(Foglio2!$J$3=Foglio2!$E$3,Ausiliari_Coll.Scol.!M88,IF(Foglio2!$J$3=Foglio2!$E$4,Collab._Tecnici!M88,IF(Foglio2!$J$3=Foglio2!$E$5,Assistenti_Tecnici!M88,IF(Foglio2!$J$3=Foglio2!$E$6,Assistenti_Amm.vo!M88,IF(Foglio2!$J$3=Foglio2!$E$7,Resp_Coord_Amm.vo!M88,IF(Foglio2!$J$3=Foglio2!$E$8,Direttore_Amm.vo!M88,IF(Foglio2!$J$3=Foglio2!$E$9,Doc_mat_elem.re!M88,IF(Foglio2!$J$3=Foglio2!$E$10,Doc_dipl_scuola_sec.!M88,IF(Foglio2!$J$3=Foglio2!$E$11,Doc_scuola_media!M88,IF(Foglio2!$J$3=Foglio2!$E$12,Doc_laureati_scuola_sec.!M90,IF(Foglio2!$J$3=Foglio2!$E$13,Direttivi_capi_ist.!M88,0)))))))))))</f>
        <v>0</v>
      </c>
      <c r="P90" s="252">
        <f>IF(Foglio2!$J$3=Foglio2!$E$3,Ausiliari_Coll.Scol.!N88,IF(Foglio2!$J$3=Foglio2!$E$4,Collab._Tecnici!N88,IF(Foglio2!$J$3=Foglio2!$E$5,Assistenti_Tecnici!N88,IF(Foglio2!$J$3=Foglio2!$E$6,Assistenti_Amm.vo!N88,IF(Foglio2!$J$3=Foglio2!$E$7,Resp_Coord_Amm.vo!N88,IF(Foglio2!$J$3=Foglio2!$E$8,Direttore_Amm.vo!N88,IF(Foglio2!$J$3=Foglio2!$E$9,Doc_mat_elem.re!N88,IF(Foglio2!$J$3=Foglio2!$E$10,Doc_dipl_scuola_sec.!N88,IF(Foglio2!$J$3=Foglio2!$E$11,Doc_scuola_media!N88,IF(Foglio2!$J$3=Foglio2!$E$12,Doc_laureati_scuola_sec.!N90,IF(Foglio2!$J$3=Foglio2!$E$13,Direttivi_capi_ist.!N88,0)))))))))))</f>
        <v>0</v>
      </c>
      <c r="Q90" s="252">
        <f>IF(Foglio2!$J$3=Foglio2!$E$3,Ausiliari_Coll.Scol.!O88,IF(Foglio2!$J$3=Foglio2!$E$4,Collab._Tecnici!O88,IF(Foglio2!$J$3=Foglio2!$E$5,Assistenti_Tecnici!O88,IF(Foglio2!$J$3=Foglio2!$E$6,Assistenti_Amm.vo!O88,IF(Foglio2!$J$3=Foglio2!$E$7,Resp_Coord_Amm.vo!O88,IF(Foglio2!$J$3=Foglio2!$E$8,Direttore_Amm.vo!O88,IF(Foglio2!$J$3=Foglio2!$E$9,Doc_mat_elem.re!O88,IF(Foglio2!$J$3=Foglio2!$E$10,Doc_dipl_scuola_sec.!O88,IF(Foglio2!$J$3=Foglio2!$E$11,Doc_scuola_media!O88,IF(Foglio2!$J$3=Foglio2!$E$12,Doc_laureati_scuola_sec.!O90,IF(Foglio2!$J$3=Foglio2!$E$13,Direttivi_capi_ist.!O88,0)))))))))))</f>
        <v>0</v>
      </c>
      <c r="R90" s="252">
        <f>IF(Foglio2!$J$3=Foglio2!$E$3,Ausiliari_Coll.Scol.!P88,IF(Foglio2!$J$3=Foglio2!$E$4,Collab._Tecnici!P88,IF(Foglio2!$J$3=Foglio2!$E$5,Assistenti_Tecnici!P88,IF(Foglio2!$J$3=Foglio2!$E$6,Assistenti_Amm.vo!P88,IF(Foglio2!$J$3=Foglio2!$E$7,Resp_Coord_Amm.vo!P88,IF(Foglio2!$J$3=Foglio2!$E$8,Direttore_Amm.vo!P88,IF(Foglio2!$J$3=Foglio2!$E$9,Doc_mat_elem.re!P88,IF(Foglio2!$J$3=Foglio2!$E$10,Doc_dipl_scuola_sec.!P88,IF(Foglio2!$J$3=Foglio2!$E$11,Doc_scuola_media!P88,IF(Foglio2!$J$3=Foglio2!$E$12,Doc_laureati_scuola_sec.!P90,IF(Foglio2!$J$3=Foglio2!$E$13,Direttivi_capi_ist.!P88,0)))))))))))</f>
        <v>0</v>
      </c>
      <c r="S90" s="252">
        <f>IF(Foglio2!$J$3=Foglio2!$E$3,Ausiliari_Coll.Scol.!Q88,IF(Foglio2!$J$3=Foglio2!$E$4,Collab._Tecnici!Q88,IF(Foglio2!$J$3=Foglio2!$E$5,Assistenti_Tecnici!Q88,IF(Foglio2!$J$3=Foglio2!$E$6,Assistenti_Amm.vo!Q88,IF(Foglio2!$J$3=Foglio2!$E$7,Resp_Coord_Amm.vo!Q88,IF(Foglio2!$J$3=Foglio2!$E$8,Direttore_Amm.vo!Q88,IF(Foglio2!$J$3=Foglio2!$E$9,Doc_mat_elem.re!Q88,IF(Foglio2!$J$3=Foglio2!$E$10,Doc_dipl_scuola_sec.!Q88,IF(Foglio2!$J$3=Foglio2!$E$11,Doc_scuola_media!Q88,IF(Foglio2!$J$3=Foglio2!$E$12,Doc_laureati_scuola_sec.!Q90,IF(Foglio2!$J$3=Foglio2!$E$13,Direttivi_capi_ist.!Q88,0)))))))))))</f>
        <v>0</v>
      </c>
      <c r="T90" s="252">
        <f>IF(Foglio2!$J$3=Foglio2!$E$3,Ausiliari_Coll.Scol.!R88,IF(Foglio2!$J$3=Foglio2!$E$4,Collab._Tecnici!R88,IF(Foglio2!$J$3=Foglio2!$E$5,Assistenti_Tecnici!R88,IF(Foglio2!$J$3=Foglio2!$E$6,Assistenti_Amm.vo!R88,IF(Foglio2!$J$3=Foglio2!$E$7,Resp_Coord_Amm.vo!R88,IF(Foglio2!$J$3=Foglio2!$E$8,Direttore_Amm.vo!R88,IF(Foglio2!$J$3=Foglio2!$E$9,Doc_mat_elem.re!R88,IF(Foglio2!$J$3=Foglio2!$E$10,Doc_dipl_scuola_sec.!R88,IF(Foglio2!$J$3=Foglio2!$E$11,Doc_scuola_media!R88,IF(Foglio2!$J$3=Foglio2!$E$12,Doc_laureati_scuola_sec.!R90,IF(Foglio2!$J$3=Foglio2!$E$13,Direttivi_capi_ist.!R88,0)))))))))))</f>
        <v>0</v>
      </c>
      <c r="U90" s="252">
        <f t="shared" ref="U90" si="724">(P90)/12*0.8</f>
        <v>0</v>
      </c>
      <c r="V90" s="252">
        <f t="shared" ref="V90" si="725">(P90+R90)/12*0.8</f>
        <v>0</v>
      </c>
      <c r="W90" s="253" t="str">
        <f t="shared" ref="W90" si="726">"Fascia Da "&amp;F90&amp;" a "&amp;F91&amp;" Decorrenza "&amp;DAY(C90)&amp;"/"&amp;MONTH(C90)&amp;"/"&amp;YEAR(C90)</f>
        <v>Fascia Da 0 a 0 Decorrenza 0/1/1900</v>
      </c>
    </row>
    <row r="91" spans="1:23" s="47" customFormat="1" ht="9" customHeight="1" x14ac:dyDescent="0.2">
      <c r="A91" s="104"/>
      <c r="B91" s="245">
        <f t="shared" si="381"/>
        <v>33219</v>
      </c>
      <c r="C91" s="501"/>
      <c r="D91" s="501"/>
      <c r="E91" s="103" t="s">
        <v>4</v>
      </c>
      <c r="F91" s="79">
        <f>IF(Foglio2!$J$3=Foglio2!$E$3,Ausiliari_Coll.Scol.!D89,IF(Foglio2!$J$3=Foglio2!$E$4,Collab._Tecnici!D89,IF(Foglio2!$J$3=Foglio2!$E$5,Assistenti_Tecnici!D89,IF(Foglio2!$J$3=Foglio2!$E$6,Assistenti_Amm.vo!D89,IF(Foglio2!$J$3=Foglio2!$E$7,Resp_Coord_Amm.vo!D89,IF(Foglio2!$J$3=Foglio2!$E$8,Direttore_Amm.vo!D89,IF(Foglio2!$J$3=Foglio2!$E$9,Doc_mat_elem.re!D89,IF(Foglio2!$J$3=Foglio2!$E$10,Doc_dipl_scuola_sec.!D89,IF(Foglio2!$J$3=Foglio2!$E$11,Doc_scuola_media!D89,IF(Foglio2!$J$3=Foglio2!$E$12,Doc_laureati_scuola_sec.!D91,IF(Foglio2!$J$3=Foglio2!$E$13,Direttivi_capi_ist.!D89,0)))))))))))</f>
        <v>0</v>
      </c>
      <c r="G91" s="267">
        <f t="shared" ref="G91" si="727">G90*1936.27</f>
        <v>0</v>
      </c>
      <c r="H91" s="267">
        <f t="shared" ref="H91" si="728">H90*1936.27</f>
        <v>0</v>
      </c>
      <c r="I91" s="267">
        <f t="shared" ref="I91" si="729">I90*1936.27</f>
        <v>0</v>
      </c>
      <c r="J91" s="267">
        <f t="shared" ref="J91" si="730">J90*1936.27</f>
        <v>0</v>
      </c>
      <c r="K91" s="267">
        <f t="shared" ref="K91" si="731">K90*1936.27</f>
        <v>0</v>
      </c>
      <c r="L91" s="266">
        <f t="shared" ref="L91" si="732">L90*1936.27</f>
        <v>0</v>
      </c>
      <c r="M91" s="267">
        <f t="shared" ref="M91" si="733">M90*1936.27</f>
        <v>0</v>
      </c>
      <c r="N91" s="182">
        <f t="shared" ref="N91" si="734">N90*1936.27</f>
        <v>0</v>
      </c>
      <c r="O91" s="183">
        <f t="shared" ref="O91" si="735">O90*1936.27</f>
        <v>0</v>
      </c>
      <c r="P91" s="184">
        <f t="shared" ref="P91" si="736">P90*1936.27</f>
        <v>0</v>
      </c>
      <c r="Q91" s="184">
        <f t="shared" ref="Q91" si="737">Q90*1936.27</f>
        <v>0</v>
      </c>
      <c r="R91" s="184">
        <f t="shared" ref="R91" si="738">R90*1936.27</f>
        <v>0</v>
      </c>
      <c r="S91" s="184">
        <f t="shared" ref="S91" si="739">S90*1936.27</f>
        <v>0</v>
      </c>
      <c r="T91" s="184">
        <f t="shared" ref="T91" si="740">T90*1936.27</f>
        <v>0</v>
      </c>
      <c r="U91" s="184">
        <f t="shared" ref="U91:V91" si="741">U90*1936.27</f>
        <v>0</v>
      </c>
      <c r="V91" s="184">
        <f t="shared" si="741"/>
        <v>0</v>
      </c>
      <c r="W91" s="104"/>
    </row>
    <row r="92" spans="1:23" s="47" customFormat="1" ht="12.75" customHeight="1" x14ac:dyDescent="0.2">
      <c r="A92" s="104">
        <f>IF(Foglio2!$J$7=1,TRUNC(Base!V92,0),TRUNC(Base!U92,0))</f>
        <v>0</v>
      </c>
      <c r="B92" s="245">
        <f t="shared" si="381"/>
        <v>33220</v>
      </c>
      <c r="C92" s="501"/>
      <c r="D92" s="501"/>
      <c r="E92" s="53" t="s">
        <v>3</v>
      </c>
      <c r="F92" s="54">
        <f>IF(Foglio2!$J$3=Foglio2!$E$12,Doc_laureati_scuola_sec.!D92,0)</f>
        <v>0</v>
      </c>
      <c r="G92" s="248">
        <f>IF(Foglio2!$J$3=Foglio2!$E$12,Doc_laureati_scuola_sec.!E92,0)</f>
        <v>0</v>
      </c>
      <c r="H92" s="248">
        <f>IF(Foglio2!$J$3=Foglio2!$E$12,Doc_laureati_scuola_sec.!F92,0)</f>
        <v>0</v>
      </c>
      <c r="I92" s="248">
        <f>IF(Foglio2!$J$3=Foglio2!$E$12,Doc_laureati_scuola_sec.!G92,0)</f>
        <v>0</v>
      </c>
      <c r="J92" s="248">
        <f>IF(Foglio2!$J$3=Foglio2!$E$12,Doc_laureati_scuola_sec.!H92,0)</f>
        <v>0</v>
      </c>
      <c r="K92" s="248">
        <f>IF(Foglio2!$J$3=Foglio2!$E$12,Doc_laureati_scuola_sec.!I92,0)</f>
        <v>0</v>
      </c>
      <c r="L92" s="248">
        <f>IF(Foglio2!$J$3=Foglio2!$E$12,Doc_laureati_scuola_sec.!J92,0)</f>
        <v>0</v>
      </c>
      <c r="M92" s="249">
        <f>IF(Foglio2!$J$3=Foglio2!$E$12,Doc_laureati_scuola_sec.!K92,0)</f>
        <v>0</v>
      </c>
      <c r="N92" s="250">
        <f>IF(Foglio2!$J$3=Foglio2!$E$12,Doc_laureati_scuola_sec.!L92,0)</f>
        <v>0</v>
      </c>
      <c r="O92" s="251">
        <f>IF(Foglio2!$J$3=Foglio2!$E$12,Doc_laureati_scuola_sec.!M92,0)</f>
        <v>0</v>
      </c>
      <c r="P92" s="252">
        <f>IF(Foglio2!$J$3=Foglio2!$E$12,Doc_laureati_scuola_sec.!N92,0)</f>
        <v>0</v>
      </c>
      <c r="Q92" s="252">
        <f>IF(Foglio2!$J$3=Foglio2!$E$12,Doc_laureati_scuola_sec.!O92,0)</f>
        <v>0</v>
      </c>
      <c r="R92" s="252">
        <f>IF(Foglio2!$J$3=Foglio2!$E$12,Doc_laureati_scuola_sec.!P92,0)</f>
        <v>0</v>
      </c>
      <c r="S92" s="252">
        <f>IF(Foglio2!$J$3=Foglio2!$E$12,Doc_laureati_scuola_sec.!Q92,0)</f>
        <v>0</v>
      </c>
      <c r="T92" s="252">
        <f>IF(Foglio2!$J$3=Foglio2!$E$12,Doc_laureati_scuola_sec.!R92,0)</f>
        <v>0</v>
      </c>
      <c r="U92" s="252">
        <f t="shared" ref="U92" si="742">(P92)/12*0.8</f>
        <v>0</v>
      </c>
      <c r="V92" s="252">
        <f t="shared" ref="V92" si="743">(P92+R92)/12*0.8</f>
        <v>0</v>
      </c>
      <c r="W92" s="253" t="str">
        <f t="shared" ref="W92" si="744">"Fascia Da "&amp;F92&amp;" a "&amp;F93&amp;" Decorrenza "&amp;DAY(C92)&amp;"/"&amp;MONTH(C92)&amp;"/"&amp;YEAR(C92)</f>
        <v>Fascia Da 0 a 0 Decorrenza 0/1/1900</v>
      </c>
    </row>
    <row r="93" spans="1:23" s="47" customFormat="1" ht="9" customHeight="1" x14ac:dyDescent="0.2">
      <c r="A93" s="104"/>
      <c r="B93" s="245">
        <f t="shared" si="381"/>
        <v>33221</v>
      </c>
      <c r="C93" s="502"/>
      <c r="D93" s="502"/>
      <c r="E93" s="58"/>
      <c r="F93" s="59">
        <f>IF(Foglio2!$J$3=Foglio2!$E$12,Doc_laureati_scuola_sec.!D93,0)</f>
        <v>0</v>
      </c>
      <c r="G93" s="267">
        <f t="shared" ref="G93" si="745">G92*1936.27</f>
        <v>0</v>
      </c>
      <c r="H93" s="267">
        <f t="shared" ref="H93" si="746">H92*1936.27</f>
        <v>0</v>
      </c>
      <c r="I93" s="267">
        <f t="shared" ref="I93" si="747">I92*1936.27</f>
        <v>0</v>
      </c>
      <c r="J93" s="267">
        <f t="shared" ref="J93" si="748">J92*1936.27</f>
        <v>0</v>
      </c>
      <c r="K93" s="267">
        <f t="shared" ref="K93" si="749">K92*1936.27</f>
        <v>0</v>
      </c>
      <c r="L93" s="266">
        <f t="shared" ref="L93" si="750">L92*1936.27</f>
        <v>0</v>
      </c>
      <c r="M93" s="267">
        <f t="shared" ref="M93" si="751">M92*1936.27</f>
        <v>0</v>
      </c>
      <c r="N93" s="182">
        <f t="shared" ref="N93" si="752">N92*1936.27</f>
        <v>0</v>
      </c>
      <c r="O93" s="183">
        <f t="shared" ref="O93" si="753">O92*1936.27</f>
        <v>0</v>
      </c>
      <c r="P93" s="184">
        <f t="shared" ref="P93" si="754">P92*1936.27</f>
        <v>0</v>
      </c>
      <c r="Q93" s="184">
        <f t="shared" ref="Q93" si="755">Q92*1936.27</f>
        <v>0</v>
      </c>
      <c r="R93" s="184">
        <f t="shared" ref="R93" si="756">R92*1936.27</f>
        <v>0</v>
      </c>
      <c r="S93" s="184">
        <f t="shared" ref="S93" si="757">S92*1936.27</f>
        <v>0</v>
      </c>
      <c r="T93" s="184">
        <f t="shared" ref="T93" si="758">T92*1936.27</f>
        <v>0</v>
      </c>
      <c r="U93" s="184">
        <f t="shared" ref="U93:V93" si="759">U92*1936.27</f>
        <v>0</v>
      </c>
      <c r="V93" s="184">
        <f t="shared" si="759"/>
        <v>0</v>
      </c>
      <c r="W93" s="104"/>
    </row>
    <row r="94" spans="1:23" s="47" customFormat="1" ht="12.75" customHeight="1" x14ac:dyDescent="0.2">
      <c r="A94" s="104">
        <f>IF(Foglio2!$J$7=1,TRUNC(Base!V94,0),TRUNC(Base!U94,0))</f>
        <v>0</v>
      </c>
      <c r="B94" s="245">
        <f t="shared" ref="B94" si="760">C96</f>
        <v>33359</v>
      </c>
      <c r="C94" s="492">
        <v>33359</v>
      </c>
      <c r="D94" s="492">
        <v>33542</v>
      </c>
      <c r="E94" s="42" t="s">
        <v>3</v>
      </c>
      <c r="F94" s="43">
        <f>IF(Foglio2!$J$3=Foglio2!$E$3,Ausiliari_Coll.Scol.!D90,IF(Foglio2!$J$3=Foglio2!$E$4,Collab._Tecnici!D90,IF(Foglio2!$J$3=Foglio2!$E$5,Assistenti_Tecnici!D90,IF(Foglio2!$J$3=Foglio2!$E$6,Assistenti_Amm.vo!D90,IF(Foglio2!$J$3=Foglio2!$E$7,Resp_Coord_Amm.vo!D90,IF(Foglio2!$J$3=Foglio2!$E$8,Direttore_Amm.vo!D90,IF(Foglio2!$J$3=Foglio2!$E$9,Doc_mat_elem.re!D90,IF(Foglio2!$J$3=Foglio2!$E$10,Doc_dipl_scuola_sec.!D90,IF(Foglio2!$J$3=Foglio2!$E$11,Doc_scuola_media!D90,IF(Foglio2!$J$3=Foglio2!$E$12,Doc_laureati_scuola_sec.!D94,IF(Foglio2!$J$3=Foglio2!$E$13,Direttivi_capi_ist.!D90,0)))))))))))</f>
        <v>0</v>
      </c>
      <c r="G94" s="248">
        <f>IF(Foglio2!$J$3=Foglio2!$E$3,Ausiliari_Coll.Scol.!E90,IF(Foglio2!$J$3=Foglio2!$E$4,Collab._Tecnici!E90,IF(Foglio2!$J$3=Foglio2!$E$5,Assistenti_Tecnici!E90,IF(Foglio2!$J$3=Foglio2!$E$6,Assistenti_Amm.vo!E90,IF(Foglio2!$J$3=Foglio2!$E$7,Resp_Coord_Amm.vo!E90,IF(Foglio2!$J$3=Foglio2!$E$8,Direttore_Amm.vo!E90,IF(Foglio2!$J$3=Foglio2!$E$9,Doc_mat_elem.re!E90,IF(Foglio2!$J$3=Foglio2!$E$10,Doc_dipl_scuola_sec.!E90,IF(Foglio2!$J$3=Foglio2!$E$11,Doc_scuola_media!E90,IF(Foglio2!$J$3=Foglio2!$E$12,Doc_laureati_scuola_sec.!E94,IF(Foglio2!$J$3=Foglio2!$E$13,Direttivi_capi_ist.!E90,0)))))))))))</f>
        <v>0</v>
      </c>
      <c r="H94" s="248">
        <f>IF(Foglio2!$J$3=Foglio2!$E$3,Ausiliari_Coll.Scol.!F90,IF(Foglio2!$J$3=Foglio2!$E$4,Collab._Tecnici!F90,IF(Foglio2!$J$3=Foglio2!$E$5,Assistenti_Tecnici!F90,IF(Foglio2!$J$3=Foglio2!$E$6,Assistenti_Amm.vo!F90,IF(Foglio2!$J$3=Foglio2!$E$7,Resp_Coord_Amm.vo!F90,IF(Foglio2!$J$3=Foglio2!$E$8,Direttore_Amm.vo!F90,IF(Foglio2!$J$3=Foglio2!$E$9,Doc_mat_elem.re!F90,IF(Foglio2!$J$3=Foglio2!$E$10,Doc_dipl_scuola_sec.!F90,IF(Foglio2!$J$3=Foglio2!$E$11,Doc_scuola_media!F90,IF(Foglio2!$J$3=Foglio2!$E$12,Doc_laureati_scuola_sec.!F94,IF(Foglio2!$J$3=Foglio2!$E$13,Direttivi_capi_ist.!F90,0)))))))))))</f>
        <v>0</v>
      </c>
      <c r="I94" s="248">
        <f>IF(Foglio2!$J$3=Foglio2!$E$3,Ausiliari_Coll.Scol.!G90,IF(Foglio2!$J$3=Foglio2!$E$4,Collab._Tecnici!G90,IF(Foglio2!$J$3=Foglio2!$E$5,Assistenti_Tecnici!G90,IF(Foglio2!$J$3=Foglio2!$E$6,Assistenti_Amm.vo!G90,IF(Foglio2!$J$3=Foglio2!$E$7,Resp_Coord_Amm.vo!G90,IF(Foglio2!$J$3=Foglio2!$E$8,Direttore_Amm.vo!G90,IF(Foglio2!$J$3=Foglio2!$E$9,Doc_mat_elem.re!G90,IF(Foglio2!$J$3=Foglio2!$E$10,Doc_dipl_scuola_sec.!G90,IF(Foglio2!$J$3=Foglio2!$E$11,Doc_scuola_media!G90,IF(Foglio2!$J$3=Foglio2!$E$12,Doc_laureati_scuola_sec.!G94,IF(Foglio2!$J$3=Foglio2!$E$13,Direttivi_capi_ist.!G90,0)))))))))))</f>
        <v>0</v>
      </c>
      <c r="J94" s="248">
        <f>IF(Foglio2!$J$3=Foglio2!$E$3,Ausiliari_Coll.Scol.!H90,IF(Foglio2!$J$3=Foglio2!$E$4,Collab._Tecnici!H90,IF(Foglio2!$J$3=Foglio2!$E$5,Assistenti_Tecnici!H90,IF(Foglio2!$J$3=Foglio2!$E$6,Assistenti_Amm.vo!H90,IF(Foglio2!$J$3=Foglio2!$E$7,Resp_Coord_Amm.vo!H90,IF(Foglio2!$J$3=Foglio2!$E$8,Direttore_Amm.vo!H90,IF(Foglio2!$J$3=Foglio2!$E$9,Doc_mat_elem.re!H90,IF(Foglio2!$J$3=Foglio2!$E$10,Doc_dipl_scuola_sec.!H90,IF(Foglio2!$J$3=Foglio2!$E$11,Doc_scuola_media!H90,IF(Foglio2!$J$3=Foglio2!$E$12,Doc_laureati_scuola_sec.!H94,IF(Foglio2!$J$3=Foglio2!$E$13,Direttivi_capi_ist.!H90,0)))))))))))</f>
        <v>0</v>
      </c>
      <c r="K94" s="248">
        <f>IF(Foglio2!$J$3=Foglio2!$E$3,Ausiliari_Coll.Scol.!I90,IF(Foglio2!$J$3=Foglio2!$E$4,Collab._Tecnici!I90,IF(Foglio2!$J$3=Foglio2!$E$5,Assistenti_Tecnici!I90,IF(Foglio2!$J$3=Foglio2!$E$6,Assistenti_Amm.vo!I90,IF(Foglio2!$J$3=Foglio2!$E$7,Resp_Coord_Amm.vo!I90,IF(Foglio2!$J$3=Foglio2!$E$8,Direttore_Amm.vo!I90,IF(Foglio2!$J$3=Foglio2!$E$9,Doc_mat_elem.re!I90,IF(Foglio2!$J$3=Foglio2!$E$10,Doc_dipl_scuola_sec.!I90,IF(Foglio2!$J$3=Foglio2!$E$11,Doc_scuola_media!I90,IF(Foglio2!$J$3=Foglio2!$E$12,Doc_laureati_scuola_sec.!I94,IF(Foglio2!$J$3=Foglio2!$E$13,Direttivi_capi_ist.!I90,0)))))))))))</f>
        <v>0</v>
      </c>
      <c r="L94" s="248">
        <f>IF(Foglio2!$J$3=Foglio2!$E$3,Ausiliari_Coll.Scol.!J90,IF(Foglio2!$J$3=Foglio2!$E$4,Collab._Tecnici!J90,IF(Foglio2!$J$3=Foglio2!$E$5,Assistenti_Tecnici!J90,IF(Foglio2!$J$3=Foglio2!$E$6,Assistenti_Amm.vo!J90,IF(Foglio2!$J$3=Foglio2!$E$7,Resp_Coord_Amm.vo!J90,IF(Foglio2!$J$3=Foglio2!$E$8,Direttore_Amm.vo!J90,IF(Foglio2!$J$3=Foglio2!$E$9,Doc_mat_elem.re!J90,IF(Foglio2!$J$3=Foglio2!$E$10,Doc_dipl_scuola_sec.!J90,IF(Foglio2!$J$3=Foglio2!$E$11,Doc_scuola_media!J90,IF(Foglio2!$J$3=Foglio2!$E$12,Doc_laureati_scuola_sec.!J94,IF(Foglio2!$J$3=Foglio2!$E$13,Direttivi_capi_ist.!J90,0)))))))))))</f>
        <v>0</v>
      </c>
      <c r="M94" s="249">
        <f>IF(Foglio2!$J$3=Foglio2!$E$3,Ausiliari_Coll.Scol.!K90,IF(Foglio2!$J$3=Foglio2!$E$4,Collab._Tecnici!K90,IF(Foglio2!$J$3=Foglio2!$E$5,Assistenti_Tecnici!K90,IF(Foglio2!$J$3=Foglio2!$E$6,Assistenti_Amm.vo!K90,IF(Foglio2!$J$3=Foglio2!$E$7,Resp_Coord_Amm.vo!K90,IF(Foglio2!$J$3=Foglio2!$E$8,Direttore_Amm.vo!K90,IF(Foglio2!$J$3=Foglio2!$E$9,Doc_mat_elem.re!K90,IF(Foglio2!$J$3=Foglio2!$E$10,Doc_dipl_scuola_sec.!K90,IF(Foglio2!$J$3=Foglio2!$E$11,Doc_scuola_media!K90,IF(Foglio2!$J$3=Foglio2!$E$12,Doc_laureati_scuola_sec.!K94,IF(Foglio2!$J$3=Foglio2!$E$13,Direttivi_capi_ist.!K90,0)))))))))))</f>
        <v>0</v>
      </c>
      <c r="N94" s="250">
        <f>IF(Foglio2!$J$3=Foglio2!$E$3,Ausiliari_Coll.Scol.!L90,IF(Foglio2!$J$3=Foglio2!$E$4,Collab._Tecnici!L90,IF(Foglio2!$J$3=Foglio2!$E$5,Assistenti_Tecnici!L90,IF(Foglio2!$J$3=Foglio2!$E$6,Assistenti_Amm.vo!L90,IF(Foglio2!$J$3=Foglio2!$E$7,Resp_Coord_Amm.vo!L90,IF(Foglio2!$J$3=Foglio2!$E$8,Direttore_Amm.vo!L90,IF(Foglio2!$J$3=Foglio2!$E$9,Doc_mat_elem.re!L90,IF(Foglio2!$J$3=Foglio2!$E$10,Doc_dipl_scuola_sec.!L90,IF(Foglio2!$J$3=Foglio2!$E$11,Doc_scuola_media!L90,IF(Foglio2!$J$3=Foglio2!$E$12,Doc_laureati_scuola_sec.!L94,IF(Foglio2!$J$3=Foglio2!$E$13,Direttivi_capi_ist.!L90,0)))))))))))</f>
        <v>0</v>
      </c>
      <c r="O94" s="251">
        <f>IF(Foglio2!$J$3=Foglio2!$E$3,Ausiliari_Coll.Scol.!M90,IF(Foglio2!$J$3=Foglio2!$E$4,Collab._Tecnici!M90,IF(Foglio2!$J$3=Foglio2!$E$5,Assistenti_Tecnici!M90,IF(Foglio2!$J$3=Foglio2!$E$6,Assistenti_Amm.vo!M90,IF(Foglio2!$J$3=Foglio2!$E$7,Resp_Coord_Amm.vo!M90,IF(Foglio2!$J$3=Foglio2!$E$8,Direttore_Amm.vo!M90,IF(Foglio2!$J$3=Foglio2!$E$9,Doc_mat_elem.re!M90,IF(Foglio2!$J$3=Foglio2!$E$10,Doc_dipl_scuola_sec.!M90,IF(Foglio2!$J$3=Foglio2!$E$11,Doc_scuola_media!M90,IF(Foglio2!$J$3=Foglio2!$E$12,Doc_laureati_scuola_sec.!M94,IF(Foglio2!$J$3=Foglio2!$E$13,Direttivi_capi_ist.!M90,0)))))))))))</f>
        <v>0</v>
      </c>
      <c r="P94" s="252">
        <f>IF(Foglio2!$J$3=Foglio2!$E$3,Ausiliari_Coll.Scol.!N90,IF(Foglio2!$J$3=Foglio2!$E$4,Collab._Tecnici!N90,IF(Foglio2!$J$3=Foglio2!$E$5,Assistenti_Tecnici!N90,IF(Foglio2!$J$3=Foglio2!$E$6,Assistenti_Amm.vo!N90,IF(Foglio2!$J$3=Foglio2!$E$7,Resp_Coord_Amm.vo!N90,IF(Foglio2!$J$3=Foglio2!$E$8,Direttore_Amm.vo!N90,IF(Foglio2!$J$3=Foglio2!$E$9,Doc_mat_elem.re!N90,IF(Foglio2!$J$3=Foglio2!$E$10,Doc_dipl_scuola_sec.!N90,IF(Foglio2!$J$3=Foglio2!$E$11,Doc_scuola_media!N90,IF(Foglio2!$J$3=Foglio2!$E$12,Doc_laureati_scuola_sec.!N94,IF(Foglio2!$J$3=Foglio2!$E$13,Direttivi_capi_ist.!N90,0)))))))))))</f>
        <v>0</v>
      </c>
      <c r="Q94" s="252">
        <f>IF(Foglio2!$J$3=Foglio2!$E$3,Ausiliari_Coll.Scol.!O90,IF(Foglio2!$J$3=Foglio2!$E$4,Collab._Tecnici!O90,IF(Foglio2!$J$3=Foglio2!$E$5,Assistenti_Tecnici!O90,IF(Foglio2!$J$3=Foglio2!$E$6,Assistenti_Amm.vo!O90,IF(Foglio2!$J$3=Foglio2!$E$7,Resp_Coord_Amm.vo!O90,IF(Foglio2!$J$3=Foglio2!$E$8,Direttore_Amm.vo!O90,IF(Foglio2!$J$3=Foglio2!$E$9,Doc_mat_elem.re!O90,IF(Foglio2!$J$3=Foglio2!$E$10,Doc_dipl_scuola_sec.!O90,IF(Foglio2!$J$3=Foglio2!$E$11,Doc_scuola_media!O90,IF(Foglio2!$J$3=Foglio2!$E$12,Doc_laureati_scuola_sec.!O94,IF(Foglio2!$J$3=Foglio2!$E$13,Direttivi_capi_ist.!O90,0)))))))))))</f>
        <v>0</v>
      </c>
      <c r="R94" s="252">
        <f>IF(Foglio2!$J$3=Foglio2!$E$3,Ausiliari_Coll.Scol.!P90,IF(Foglio2!$J$3=Foglio2!$E$4,Collab._Tecnici!P90,IF(Foglio2!$J$3=Foglio2!$E$5,Assistenti_Tecnici!P90,IF(Foglio2!$J$3=Foglio2!$E$6,Assistenti_Amm.vo!P90,IF(Foglio2!$J$3=Foglio2!$E$7,Resp_Coord_Amm.vo!P90,IF(Foglio2!$J$3=Foglio2!$E$8,Direttore_Amm.vo!P90,IF(Foglio2!$J$3=Foglio2!$E$9,Doc_mat_elem.re!P90,IF(Foglio2!$J$3=Foglio2!$E$10,Doc_dipl_scuola_sec.!P90,IF(Foglio2!$J$3=Foglio2!$E$11,Doc_scuola_media!P90,IF(Foglio2!$J$3=Foglio2!$E$12,Doc_laureati_scuola_sec.!P94,IF(Foglio2!$J$3=Foglio2!$E$13,Direttivi_capi_ist.!P90,0)))))))))))</f>
        <v>0</v>
      </c>
      <c r="S94" s="252">
        <f>IF(Foglio2!$J$3=Foglio2!$E$3,Ausiliari_Coll.Scol.!Q90,IF(Foglio2!$J$3=Foglio2!$E$4,Collab._Tecnici!Q90,IF(Foglio2!$J$3=Foglio2!$E$5,Assistenti_Tecnici!Q90,IF(Foglio2!$J$3=Foglio2!$E$6,Assistenti_Amm.vo!Q90,IF(Foglio2!$J$3=Foglio2!$E$7,Resp_Coord_Amm.vo!Q90,IF(Foglio2!$J$3=Foglio2!$E$8,Direttore_Amm.vo!Q90,IF(Foglio2!$J$3=Foglio2!$E$9,Doc_mat_elem.re!Q90,IF(Foglio2!$J$3=Foglio2!$E$10,Doc_dipl_scuola_sec.!Q90,IF(Foglio2!$J$3=Foglio2!$E$11,Doc_scuola_media!Q90,IF(Foglio2!$J$3=Foglio2!$E$12,Doc_laureati_scuola_sec.!Q94,IF(Foglio2!$J$3=Foglio2!$E$13,Direttivi_capi_ist.!Q90,0)))))))))))</f>
        <v>0</v>
      </c>
      <c r="T94" s="252">
        <f>IF(Foglio2!$J$3=Foglio2!$E$3,Ausiliari_Coll.Scol.!R90,IF(Foglio2!$J$3=Foglio2!$E$4,Collab._Tecnici!R90,IF(Foglio2!$J$3=Foglio2!$E$5,Assistenti_Tecnici!R90,IF(Foglio2!$J$3=Foglio2!$E$6,Assistenti_Amm.vo!R90,IF(Foglio2!$J$3=Foglio2!$E$7,Resp_Coord_Amm.vo!R90,IF(Foglio2!$J$3=Foglio2!$E$8,Direttore_Amm.vo!R90,IF(Foglio2!$J$3=Foglio2!$E$9,Doc_mat_elem.re!R90,IF(Foglio2!$J$3=Foglio2!$E$10,Doc_dipl_scuola_sec.!R90,IF(Foglio2!$J$3=Foglio2!$E$11,Doc_scuola_media!R90,IF(Foglio2!$J$3=Foglio2!$E$12,Doc_laureati_scuola_sec.!R94,IF(Foglio2!$J$3=Foglio2!$E$13,Direttivi_capi_ist.!R90,0)))))))))))</f>
        <v>0</v>
      </c>
      <c r="U94" s="252">
        <f t="shared" ref="U94" si="761">(P94)/12*0.8</f>
        <v>0</v>
      </c>
      <c r="V94" s="252">
        <f t="shared" ref="V94" si="762">(P94+R94)/12*0.8</f>
        <v>0</v>
      </c>
      <c r="W94" s="253" t="str">
        <f t="shared" ref="W94" si="763">"Fascia Da "&amp;F94&amp;" a "&amp;F95&amp;" Decorrenza "&amp;DAY(C94)&amp;"/"&amp;MONTH(C94)&amp;"/"&amp;YEAR(C94)</f>
        <v>Fascia Da 0 a 0 Decorrenza 1/5/1991</v>
      </c>
    </row>
    <row r="95" spans="1:23" s="47" customFormat="1" ht="8.25" customHeight="1" x14ac:dyDescent="0.2">
      <c r="A95" s="104"/>
      <c r="B95" s="245">
        <f t="shared" ref="B95:B158" si="764">B94+1</f>
        <v>33360</v>
      </c>
      <c r="C95" s="493"/>
      <c r="D95" s="493"/>
      <c r="E95" s="48" t="s">
        <v>4</v>
      </c>
      <c r="F95" s="49">
        <f>IF(Foglio2!$J$3=Foglio2!$E$3,Ausiliari_Coll.Scol.!D91,IF(Foglio2!$J$3=Foglio2!$E$4,Collab._Tecnici!D93,IF(Foglio2!$J$3=Foglio2!$E$5,Assistenti_Tecnici!D91,IF(Foglio2!$J$3=Foglio2!$E$6,Assistenti_Amm.vo!D91,IF(Foglio2!$J$3=Foglio2!$E$7,Resp_Coord_Amm.vo!D91,IF(Foglio2!$J$3=Foglio2!$E$8,Direttore_Amm.vo!D91,IF(Foglio2!$J$3=Foglio2!$E$9,Doc_mat_elem.re!D91,IF(Foglio2!$J$3=Foglio2!$E$10,Doc_dipl_scuola_sec.!D91,IF(Foglio2!$J$3=Foglio2!$E$11,Doc_scuola_media!D91,IF(Foglio2!$J$3=Foglio2!$E$12,Doc_laureati_scuola_sec.!D95,IF(Foglio2!$J$3=Foglio2!$E$13,Direttivi_capi_ist.!D91,0)))))))))))</f>
        <v>0</v>
      </c>
      <c r="G95" s="267">
        <f t="shared" ref="G95:G135" si="765">G94*1936.27</f>
        <v>0</v>
      </c>
      <c r="H95" s="267">
        <f t="shared" ref="H95:H135" si="766">H94*1936.27</f>
        <v>0</v>
      </c>
      <c r="I95" s="267">
        <f t="shared" ref="I95:I135" si="767">I94*1936.27</f>
        <v>0</v>
      </c>
      <c r="J95" s="267">
        <f t="shared" ref="J95:J135" si="768">J94*1936.27</f>
        <v>0</v>
      </c>
      <c r="K95" s="267">
        <f t="shared" ref="K95:K135" si="769">K94*1936.27</f>
        <v>0</v>
      </c>
      <c r="L95" s="266">
        <f t="shared" ref="L95:L135" si="770">L94*1936.27</f>
        <v>0</v>
      </c>
      <c r="M95" s="267">
        <f t="shared" ref="M95:M135" si="771">M94*1936.27</f>
        <v>0</v>
      </c>
      <c r="N95" s="182">
        <f t="shared" ref="N95:N135" si="772">N94*1936.27</f>
        <v>0</v>
      </c>
      <c r="O95" s="183">
        <f t="shared" ref="O95:O135" si="773">O94*1936.27</f>
        <v>0</v>
      </c>
      <c r="P95" s="184">
        <f t="shared" ref="P95:P135" si="774">P94*1936.27</f>
        <v>0</v>
      </c>
      <c r="Q95" s="184">
        <f t="shared" ref="Q95:Q135" si="775">Q94*1936.27</f>
        <v>0</v>
      </c>
      <c r="R95" s="184">
        <f t="shared" ref="R95:R135" si="776">R94*1936.27</f>
        <v>0</v>
      </c>
      <c r="S95" s="184">
        <f t="shared" ref="S95:S135" si="777">S94*1936.27</f>
        <v>0</v>
      </c>
      <c r="T95" s="184">
        <f t="shared" ref="T95:T135" si="778">T94*1936.27</f>
        <v>0</v>
      </c>
      <c r="U95" s="184">
        <f t="shared" ref="U95:V95" si="779">U94*1936.27</f>
        <v>0</v>
      </c>
      <c r="V95" s="184">
        <f t="shared" si="779"/>
        <v>0</v>
      </c>
      <c r="W95" s="104"/>
    </row>
    <row r="96" spans="1:23" s="47" customFormat="1" ht="12.75" customHeight="1" x14ac:dyDescent="0.2">
      <c r="A96" s="104">
        <f>IF(Foglio2!$J$7=1,TRUNC(Base!V96,0),TRUNC(Base!U96,0))</f>
        <v>0</v>
      </c>
      <c r="B96" s="245">
        <f t="shared" si="764"/>
        <v>33361</v>
      </c>
      <c r="C96" s="500">
        <v>33359</v>
      </c>
      <c r="D96" s="500">
        <v>33542</v>
      </c>
      <c r="E96" s="53" t="s">
        <v>3</v>
      </c>
      <c r="F96" s="54">
        <f>IF(Foglio2!$J$3=Foglio2!$E$3,Ausiliari_Coll.Scol.!D92,IF(Foglio2!$J$3=Foglio2!$E$4,Collab._Tecnici!D92,IF(Foglio2!$J$3=Foglio2!$E$5,Assistenti_Tecnici!D92,IF(Foglio2!$J$3=Foglio2!$E$6,Assistenti_Amm.vo!D92,IF(Foglio2!$J$3=Foglio2!$E$7,Resp_Coord_Amm.vo!D92,IF(Foglio2!$J$3=Foglio2!$E$8,Direttore_Amm.vo!D92,IF(Foglio2!$J$3=Foglio2!$E$9,Doc_mat_elem.re!D92,IF(Foglio2!$J$3=Foglio2!$E$10,Doc_dipl_scuola_sec.!D92,IF(Foglio2!$J$3=Foglio2!$E$11,Doc_scuola_media!D92,IF(Foglio2!$J$3=Foglio2!$E$12,Doc_laureati_scuola_sec.!D96,IF(Foglio2!$J$3=Foglio2!$E$13,Direttivi_capi_ist.!D92,0)))))))))))</f>
        <v>0</v>
      </c>
      <c r="G96" s="248">
        <f>IF(Foglio2!$J$3=Foglio2!$E$3,Ausiliari_Coll.Scol.!E92,IF(Foglio2!$J$3=Foglio2!$E$4,Collab._Tecnici!E92,IF(Foglio2!$J$3=Foglio2!$E$5,Assistenti_Tecnici!E92,IF(Foglio2!$J$3=Foglio2!$E$6,Assistenti_Amm.vo!E92,IF(Foglio2!$J$3=Foglio2!$E$7,Resp_Coord_Amm.vo!E92,IF(Foglio2!$J$3=Foglio2!$E$8,Direttore_Amm.vo!E92,IF(Foglio2!$J$3=Foglio2!$E$9,Doc_mat_elem.re!E92,IF(Foglio2!$J$3=Foglio2!$E$10,Doc_dipl_scuola_sec.!E92,IF(Foglio2!$J$3=Foglio2!$E$11,Doc_scuola_media!E92,IF(Foglio2!$J$3=Foglio2!$E$12,Doc_laureati_scuola_sec.!E96,IF(Foglio2!$J$3=Foglio2!$E$13,Direttivi_capi_ist.!E92,0)))))))))))</f>
        <v>0</v>
      </c>
      <c r="H96" s="248">
        <f>IF(Foglio2!$J$3=Foglio2!$E$3,Ausiliari_Coll.Scol.!F92,IF(Foglio2!$J$3=Foglio2!$E$4,Collab._Tecnici!F92,IF(Foglio2!$J$3=Foglio2!$E$5,Assistenti_Tecnici!F92,IF(Foglio2!$J$3=Foglio2!$E$6,Assistenti_Amm.vo!F92,IF(Foglio2!$J$3=Foglio2!$E$7,Resp_Coord_Amm.vo!F92,IF(Foglio2!$J$3=Foglio2!$E$8,Direttore_Amm.vo!F92,IF(Foglio2!$J$3=Foglio2!$E$9,Doc_mat_elem.re!F92,IF(Foglio2!$J$3=Foglio2!$E$10,Doc_dipl_scuola_sec.!F92,IF(Foglio2!$J$3=Foglio2!$E$11,Doc_scuola_media!F92,IF(Foglio2!$J$3=Foglio2!$E$12,Doc_laureati_scuola_sec.!F96,IF(Foglio2!$J$3=Foglio2!$E$13,Direttivi_capi_ist.!F92,0)))))))))))</f>
        <v>0</v>
      </c>
      <c r="I96" s="248">
        <f>IF(Foglio2!$J$3=Foglio2!$E$3,Ausiliari_Coll.Scol.!G92,IF(Foglio2!$J$3=Foglio2!$E$4,Collab._Tecnici!G92,IF(Foglio2!$J$3=Foglio2!$E$5,Assistenti_Tecnici!G92,IF(Foglio2!$J$3=Foglio2!$E$6,Assistenti_Amm.vo!G92,IF(Foglio2!$J$3=Foglio2!$E$7,Resp_Coord_Amm.vo!G92,IF(Foglio2!$J$3=Foglio2!$E$8,Direttore_Amm.vo!G92,IF(Foglio2!$J$3=Foglio2!$E$9,Doc_mat_elem.re!G92,IF(Foglio2!$J$3=Foglio2!$E$10,Doc_dipl_scuola_sec.!G92,IF(Foglio2!$J$3=Foglio2!$E$11,Doc_scuola_media!G92,IF(Foglio2!$J$3=Foglio2!$E$12,Doc_laureati_scuola_sec.!G96,IF(Foglio2!$J$3=Foglio2!$E$13,Direttivi_capi_ist.!G92,0)))))))))))</f>
        <v>0</v>
      </c>
      <c r="J96" s="248">
        <f>IF(Foglio2!$J$3=Foglio2!$E$3,Ausiliari_Coll.Scol.!H92,IF(Foglio2!$J$3=Foglio2!$E$4,Collab._Tecnici!H92,IF(Foglio2!$J$3=Foglio2!$E$5,Assistenti_Tecnici!H92,IF(Foglio2!$J$3=Foglio2!$E$6,Assistenti_Amm.vo!H92,IF(Foglio2!$J$3=Foglio2!$E$7,Resp_Coord_Amm.vo!H92,IF(Foglio2!$J$3=Foglio2!$E$8,Direttore_Amm.vo!H92,IF(Foglio2!$J$3=Foglio2!$E$9,Doc_mat_elem.re!H92,IF(Foglio2!$J$3=Foglio2!$E$10,Doc_dipl_scuola_sec.!H92,IF(Foglio2!$J$3=Foglio2!$E$11,Doc_scuola_media!H92,IF(Foglio2!$J$3=Foglio2!$E$12,Doc_laureati_scuola_sec.!H96,IF(Foglio2!$J$3=Foglio2!$E$13,Direttivi_capi_ist.!H92,0)))))))))))</f>
        <v>0</v>
      </c>
      <c r="K96" s="248">
        <f>IF(Foglio2!$J$3=Foglio2!$E$3,Ausiliari_Coll.Scol.!I92,IF(Foglio2!$J$3=Foglio2!$E$4,Collab._Tecnici!I92,IF(Foglio2!$J$3=Foglio2!$E$5,Assistenti_Tecnici!I92,IF(Foglio2!$J$3=Foglio2!$E$6,Assistenti_Amm.vo!I92,IF(Foglio2!$J$3=Foglio2!$E$7,Resp_Coord_Amm.vo!I92,IF(Foglio2!$J$3=Foglio2!$E$8,Direttore_Amm.vo!I92,IF(Foglio2!$J$3=Foglio2!$E$9,Doc_mat_elem.re!I92,IF(Foglio2!$J$3=Foglio2!$E$10,Doc_dipl_scuola_sec.!I92,IF(Foglio2!$J$3=Foglio2!$E$11,Doc_scuola_media!I92,IF(Foglio2!$J$3=Foglio2!$E$12,Doc_laureati_scuola_sec.!I96,IF(Foglio2!$J$3=Foglio2!$E$13,Direttivi_capi_ist.!I92,0)))))))))))</f>
        <v>0</v>
      </c>
      <c r="L96" s="248">
        <f>IF(Foglio2!$J$3=Foglio2!$E$3,Ausiliari_Coll.Scol.!J92,IF(Foglio2!$J$3=Foglio2!$E$4,Collab._Tecnici!J92,IF(Foglio2!$J$3=Foglio2!$E$5,Assistenti_Tecnici!J92,IF(Foglio2!$J$3=Foglio2!$E$6,Assistenti_Amm.vo!J92,IF(Foglio2!$J$3=Foglio2!$E$7,Resp_Coord_Amm.vo!J92,IF(Foglio2!$J$3=Foglio2!$E$8,Direttore_Amm.vo!J92,IF(Foglio2!$J$3=Foglio2!$E$9,Doc_mat_elem.re!J92,IF(Foglio2!$J$3=Foglio2!$E$10,Doc_dipl_scuola_sec.!J92,IF(Foglio2!$J$3=Foglio2!$E$11,Doc_scuola_media!J92,IF(Foglio2!$J$3=Foglio2!$E$12,Doc_laureati_scuola_sec.!J96,IF(Foglio2!$J$3=Foglio2!$E$13,Direttivi_capi_ist.!J92,0)))))))))))</f>
        <v>0</v>
      </c>
      <c r="M96" s="249">
        <f>IF(Foglio2!$J$3=Foglio2!$E$3,Ausiliari_Coll.Scol.!K92,IF(Foglio2!$J$3=Foglio2!$E$4,Collab._Tecnici!K92,IF(Foglio2!$J$3=Foglio2!$E$5,Assistenti_Tecnici!K92,IF(Foglio2!$J$3=Foglio2!$E$6,Assistenti_Amm.vo!K92,IF(Foglio2!$J$3=Foglio2!$E$7,Resp_Coord_Amm.vo!K92,IF(Foglio2!$J$3=Foglio2!$E$8,Direttore_Amm.vo!K92,IF(Foglio2!$J$3=Foglio2!$E$9,Doc_mat_elem.re!K92,IF(Foglio2!$J$3=Foglio2!$E$10,Doc_dipl_scuola_sec.!K92,IF(Foglio2!$J$3=Foglio2!$E$11,Doc_scuola_media!K92,IF(Foglio2!$J$3=Foglio2!$E$12,Doc_laureati_scuola_sec.!K96,IF(Foglio2!$J$3=Foglio2!$E$13,Direttivi_capi_ist.!K92,0)))))))))))</f>
        <v>0</v>
      </c>
      <c r="N96" s="250">
        <f>IF(Foglio2!$J$3=Foglio2!$E$3,Ausiliari_Coll.Scol.!L92,IF(Foglio2!$J$3=Foglio2!$E$4,Collab._Tecnici!L92,IF(Foglio2!$J$3=Foglio2!$E$5,Assistenti_Tecnici!L92,IF(Foglio2!$J$3=Foglio2!$E$6,Assistenti_Amm.vo!L92,IF(Foglio2!$J$3=Foglio2!$E$7,Resp_Coord_Amm.vo!L92,IF(Foglio2!$J$3=Foglio2!$E$8,Direttore_Amm.vo!L92,IF(Foglio2!$J$3=Foglio2!$E$9,Doc_mat_elem.re!L92,IF(Foglio2!$J$3=Foglio2!$E$10,Doc_dipl_scuola_sec.!L92,IF(Foglio2!$J$3=Foglio2!$E$11,Doc_scuola_media!L92,IF(Foglio2!$J$3=Foglio2!$E$12,Doc_laureati_scuola_sec.!L96,IF(Foglio2!$J$3=Foglio2!$E$13,Direttivi_capi_ist.!L92,0)))))))))))</f>
        <v>0</v>
      </c>
      <c r="O96" s="251">
        <f>IF(Foglio2!$J$3=Foglio2!$E$3,Ausiliari_Coll.Scol.!M92,IF(Foglio2!$J$3=Foglio2!$E$4,Collab._Tecnici!M92,IF(Foglio2!$J$3=Foglio2!$E$5,Assistenti_Tecnici!M92,IF(Foglio2!$J$3=Foglio2!$E$6,Assistenti_Amm.vo!M92,IF(Foglio2!$J$3=Foglio2!$E$7,Resp_Coord_Amm.vo!M92,IF(Foglio2!$J$3=Foglio2!$E$8,Direttore_Amm.vo!M92,IF(Foglio2!$J$3=Foglio2!$E$9,Doc_mat_elem.re!M92,IF(Foglio2!$J$3=Foglio2!$E$10,Doc_dipl_scuola_sec.!M92,IF(Foglio2!$J$3=Foglio2!$E$11,Doc_scuola_media!M92,IF(Foglio2!$J$3=Foglio2!$E$12,Doc_laureati_scuola_sec.!M96,IF(Foglio2!$J$3=Foglio2!$E$13,Direttivi_capi_ist.!M92,0)))))))))))</f>
        <v>0</v>
      </c>
      <c r="P96" s="252">
        <f>IF(Foglio2!$J$3=Foglio2!$E$3,Ausiliari_Coll.Scol.!N92,IF(Foglio2!$J$3=Foglio2!$E$4,Collab._Tecnici!N92,IF(Foglio2!$J$3=Foglio2!$E$5,Assistenti_Tecnici!N92,IF(Foglio2!$J$3=Foglio2!$E$6,Assistenti_Amm.vo!N92,IF(Foglio2!$J$3=Foglio2!$E$7,Resp_Coord_Amm.vo!N92,IF(Foglio2!$J$3=Foglio2!$E$8,Direttore_Amm.vo!N92,IF(Foglio2!$J$3=Foglio2!$E$9,Doc_mat_elem.re!N92,IF(Foglio2!$J$3=Foglio2!$E$10,Doc_dipl_scuola_sec.!N92,IF(Foglio2!$J$3=Foglio2!$E$11,Doc_scuola_media!N92,IF(Foglio2!$J$3=Foglio2!$E$12,Doc_laureati_scuola_sec.!N96,IF(Foglio2!$J$3=Foglio2!$E$13,Direttivi_capi_ist.!N92,0)))))))))))</f>
        <v>0</v>
      </c>
      <c r="Q96" s="252">
        <f>IF(Foglio2!$J$3=Foglio2!$E$3,Ausiliari_Coll.Scol.!O92,IF(Foglio2!$J$3=Foglio2!$E$4,Collab._Tecnici!O92,IF(Foglio2!$J$3=Foglio2!$E$5,Assistenti_Tecnici!O92,IF(Foglio2!$J$3=Foglio2!$E$6,Assistenti_Amm.vo!O92,IF(Foglio2!$J$3=Foglio2!$E$7,Resp_Coord_Amm.vo!O92,IF(Foglio2!$J$3=Foglio2!$E$8,Direttore_Amm.vo!O92,IF(Foglio2!$J$3=Foglio2!$E$9,Doc_mat_elem.re!O92,IF(Foglio2!$J$3=Foglio2!$E$10,Doc_dipl_scuola_sec.!O92,IF(Foglio2!$J$3=Foglio2!$E$11,Doc_scuola_media!O92,IF(Foglio2!$J$3=Foglio2!$E$12,Doc_laureati_scuola_sec.!O96,IF(Foglio2!$J$3=Foglio2!$E$13,Direttivi_capi_ist.!O92,0)))))))))))</f>
        <v>0</v>
      </c>
      <c r="R96" s="252">
        <f>IF(Foglio2!$J$3=Foglio2!$E$3,Ausiliari_Coll.Scol.!P92,IF(Foglio2!$J$3=Foglio2!$E$4,Collab._Tecnici!P92,IF(Foglio2!$J$3=Foglio2!$E$5,Assistenti_Tecnici!P92,IF(Foglio2!$J$3=Foglio2!$E$6,Assistenti_Amm.vo!P92,IF(Foglio2!$J$3=Foglio2!$E$7,Resp_Coord_Amm.vo!P92,IF(Foglio2!$J$3=Foglio2!$E$8,Direttore_Amm.vo!P92,IF(Foglio2!$J$3=Foglio2!$E$9,Doc_mat_elem.re!P92,IF(Foglio2!$J$3=Foglio2!$E$10,Doc_dipl_scuola_sec.!P92,IF(Foglio2!$J$3=Foglio2!$E$11,Doc_scuola_media!P92,IF(Foglio2!$J$3=Foglio2!$E$12,Doc_laureati_scuola_sec.!P96,IF(Foglio2!$J$3=Foglio2!$E$13,Direttivi_capi_ist.!P92,0)))))))))))</f>
        <v>0</v>
      </c>
      <c r="S96" s="252">
        <f>IF(Foglio2!$J$3=Foglio2!$E$3,Ausiliari_Coll.Scol.!Q92,IF(Foglio2!$J$3=Foglio2!$E$4,Collab._Tecnici!Q92,IF(Foglio2!$J$3=Foglio2!$E$5,Assistenti_Tecnici!Q92,IF(Foglio2!$J$3=Foglio2!$E$6,Assistenti_Amm.vo!Q92,IF(Foglio2!$J$3=Foglio2!$E$7,Resp_Coord_Amm.vo!Q92,IF(Foglio2!$J$3=Foglio2!$E$8,Direttore_Amm.vo!Q92,IF(Foglio2!$J$3=Foglio2!$E$9,Doc_mat_elem.re!Q92,IF(Foglio2!$J$3=Foglio2!$E$10,Doc_dipl_scuola_sec.!Q92,IF(Foglio2!$J$3=Foglio2!$E$11,Doc_scuola_media!Q92,IF(Foglio2!$J$3=Foglio2!$E$12,Doc_laureati_scuola_sec.!Q96,IF(Foglio2!$J$3=Foglio2!$E$13,Direttivi_capi_ist.!Q92,0)))))))))))</f>
        <v>0</v>
      </c>
      <c r="T96" s="252">
        <f>IF(Foglio2!$J$3=Foglio2!$E$3,Ausiliari_Coll.Scol.!R92,IF(Foglio2!$J$3=Foglio2!$E$4,Collab._Tecnici!R92,IF(Foglio2!$J$3=Foglio2!$E$5,Assistenti_Tecnici!R92,IF(Foglio2!$J$3=Foglio2!$E$6,Assistenti_Amm.vo!R92,IF(Foglio2!$J$3=Foglio2!$E$7,Resp_Coord_Amm.vo!R92,IF(Foglio2!$J$3=Foglio2!$E$8,Direttore_Amm.vo!R92,IF(Foglio2!$J$3=Foglio2!$E$9,Doc_mat_elem.re!R92,IF(Foglio2!$J$3=Foglio2!$E$10,Doc_dipl_scuola_sec.!R92,IF(Foglio2!$J$3=Foglio2!$E$11,Doc_scuola_media!R92,IF(Foglio2!$J$3=Foglio2!$E$12,Doc_laureati_scuola_sec.!R96,IF(Foglio2!$J$3=Foglio2!$E$13,Direttivi_capi_ist.!R92,0)))))))))))</f>
        <v>0</v>
      </c>
      <c r="U96" s="252">
        <f t="shared" ref="U96" si="780">(P96)/12*0.8</f>
        <v>0</v>
      </c>
      <c r="V96" s="252">
        <f t="shared" ref="V96" si="781">(P96+R96)/12*0.8</f>
        <v>0</v>
      </c>
      <c r="W96" s="253" t="str">
        <f t="shared" ref="W96" si="782">"Fascia Da "&amp;F96&amp;" a "&amp;F97&amp;" Decorrenza "&amp;DAY(C96)&amp;"/"&amp;MONTH(C96)&amp;"/"&amp;YEAR(C96)</f>
        <v>Fascia Da 0 a 0 Decorrenza 1/5/1991</v>
      </c>
    </row>
    <row r="97" spans="1:23" s="47" customFormat="1" ht="8.25" customHeight="1" x14ac:dyDescent="0.2">
      <c r="A97" s="104"/>
      <c r="B97" s="245">
        <f t="shared" si="764"/>
        <v>33362</v>
      </c>
      <c r="C97" s="500"/>
      <c r="D97" s="500"/>
      <c r="E97" s="48" t="s">
        <v>4</v>
      </c>
      <c r="F97" s="49">
        <f>IF(Foglio2!$J$3=Foglio2!$E$3,Ausiliari_Coll.Scol.!D93,IF(Foglio2!$J$3=Foglio2!$E$4,Collab._Tecnici!D95,IF(Foglio2!$J$3=Foglio2!$E$5,Assistenti_Tecnici!D93,IF(Foglio2!$J$3=Foglio2!$E$6,Assistenti_Amm.vo!D93,IF(Foglio2!$J$3=Foglio2!$E$7,Resp_Coord_Amm.vo!D93,IF(Foglio2!$J$3=Foglio2!$E$8,Direttore_Amm.vo!D93,IF(Foglio2!$J$3=Foglio2!$E$9,Doc_mat_elem.re!D93,IF(Foglio2!$J$3=Foglio2!$E$10,Doc_dipl_scuola_sec.!D93,IF(Foglio2!$J$3=Foglio2!$E$11,Doc_scuola_media!D93,IF(Foglio2!$J$3=Foglio2!$E$12,Doc_laureati_scuola_sec.!D97,IF(Foglio2!$J$3=Foglio2!$E$13,Direttivi_capi_ist.!D93,0)))))))))))</f>
        <v>0</v>
      </c>
      <c r="G97" s="267">
        <f t="shared" si="765"/>
        <v>0</v>
      </c>
      <c r="H97" s="267">
        <f t="shared" si="766"/>
        <v>0</v>
      </c>
      <c r="I97" s="267">
        <f t="shared" si="767"/>
        <v>0</v>
      </c>
      <c r="J97" s="267">
        <f t="shared" si="768"/>
        <v>0</v>
      </c>
      <c r="K97" s="267">
        <f t="shared" si="769"/>
        <v>0</v>
      </c>
      <c r="L97" s="266">
        <f t="shared" si="770"/>
        <v>0</v>
      </c>
      <c r="M97" s="267">
        <f t="shared" si="771"/>
        <v>0</v>
      </c>
      <c r="N97" s="182">
        <f t="shared" si="772"/>
        <v>0</v>
      </c>
      <c r="O97" s="183">
        <f t="shared" si="773"/>
        <v>0</v>
      </c>
      <c r="P97" s="184">
        <f t="shared" si="774"/>
        <v>0</v>
      </c>
      <c r="Q97" s="184">
        <f t="shared" si="775"/>
        <v>0</v>
      </c>
      <c r="R97" s="184">
        <f t="shared" si="776"/>
        <v>0</v>
      </c>
      <c r="S97" s="184">
        <f t="shared" si="777"/>
        <v>0</v>
      </c>
      <c r="T97" s="184">
        <f t="shared" si="778"/>
        <v>0</v>
      </c>
      <c r="U97" s="184">
        <f t="shared" ref="U97:V97" si="783">U96*1936.27</f>
        <v>0</v>
      </c>
      <c r="V97" s="184">
        <f t="shared" si="783"/>
        <v>0</v>
      </c>
      <c r="W97" s="104"/>
    </row>
    <row r="98" spans="1:23" s="47" customFormat="1" ht="12.75" customHeight="1" x14ac:dyDescent="0.2">
      <c r="A98" s="104">
        <f>IF(Foglio2!$J$7=1,TRUNC(Base!V98,0),TRUNC(Base!U98,0))</f>
        <v>0</v>
      </c>
      <c r="B98" s="245">
        <f t="shared" si="764"/>
        <v>33363</v>
      </c>
      <c r="C98" s="501"/>
      <c r="D98" s="501"/>
      <c r="E98" s="53" t="s">
        <v>3</v>
      </c>
      <c r="F98" s="54">
        <f>IF(Foglio2!$J$3=Foglio2!$E$3,Ausiliari_Coll.Scol.!D94,IF(Foglio2!$J$3=Foglio2!$E$4,Collab._Tecnici!D94,IF(Foglio2!$J$3=Foglio2!$E$5,Assistenti_Tecnici!D94,IF(Foglio2!$J$3=Foglio2!$E$6,Assistenti_Amm.vo!D94,IF(Foglio2!$J$3=Foglio2!$E$7,Resp_Coord_Amm.vo!D94,IF(Foglio2!$J$3=Foglio2!$E$8,Direttore_Amm.vo!D94,IF(Foglio2!$J$3=Foglio2!$E$9,Doc_mat_elem.re!D94,IF(Foglio2!$J$3=Foglio2!$E$10,Doc_dipl_scuola_sec.!D94,IF(Foglio2!$J$3=Foglio2!$E$11,Doc_scuola_media!D94,IF(Foglio2!$J$3=Foglio2!$E$12,Doc_laureati_scuola_sec.!D98,IF(Foglio2!$J$3=Foglio2!$E$13,Direttivi_capi_ist.!D94,0)))))))))))</f>
        <v>0</v>
      </c>
      <c r="G98" s="248">
        <f>IF(Foglio2!$J$3=Foglio2!$E$3,Ausiliari_Coll.Scol.!E94,IF(Foglio2!$J$3=Foglio2!$E$4,Collab._Tecnici!E94,IF(Foglio2!$J$3=Foglio2!$E$5,Assistenti_Tecnici!E94,IF(Foglio2!$J$3=Foglio2!$E$6,Assistenti_Amm.vo!E94,IF(Foglio2!$J$3=Foglio2!$E$7,Resp_Coord_Amm.vo!E94,IF(Foglio2!$J$3=Foglio2!$E$8,Direttore_Amm.vo!E94,IF(Foglio2!$J$3=Foglio2!$E$9,Doc_mat_elem.re!E94,IF(Foglio2!$J$3=Foglio2!$E$10,Doc_dipl_scuola_sec.!E94,IF(Foglio2!$J$3=Foglio2!$E$11,Doc_scuola_media!E94,IF(Foglio2!$J$3=Foglio2!$E$12,Doc_laureati_scuola_sec.!E98,IF(Foglio2!$J$3=Foglio2!$E$13,Direttivi_capi_ist.!E94,0)))))))))))</f>
        <v>0</v>
      </c>
      <c r="H98" s="248">
        <f>IF(Foglio2!$J$3=Foglio2!$E$3,Ausiliari_Coll.Scol.!F94,IF(Foglio2!$J$3=Foglio2!$E$4,Collab._Tecnici!F94,IF(Foglio2!$J$3=Foglio2!$E$5,Assistenti_Tecnici!F94,IF(Foglio2!$J$3=Foglio2!$E$6,Assistenti_Amm.vo!F94,IF(Foglio2!$J$3=Foglio2!$E$7,Resp_Coord_Amm.vo!F94,IF(Foglio2!$J$3=Foglio2!$E$8,Direttore_Amm.vo!F94,IF(Foglio2!$J$3=Foglio2!$E$9,Doc_mat_elem.re!F94,IF(Foglio2!$J$3=Foglio2!$E$10,Doc_dipl_scuola_sec.!F94,IF(Foglio2!$J$3=Foglio2!$E$11,Doc_scuola_media!F94,IF(Foglio2!$J$3=Foglio2!$E$12,Doc_laureati_scuola_sec.!F98,IF(Foglio2!$J$3=Foglio2!$E$13,Direttivi_capi_ist.!F94,0)))))))))))</f>
        <v>0</v>
      </c>
      <c r="I98" s="248">
        <f>IF(Foglio2!$J$3=Foglio2!$E$3,Ausiliari_Coll.Scol.!G94,IF(Foglio2!$J$3=Foglio2!$E$4,Collab._Tecnici!G94,IF(Foglio2!$J$3=Foglio2!$E$5,Assistenti_Tecnici!G94,IF(Foglio2!$J$3=Foglio2!$E$6,Assistenti_Amm.vo!G94,IF(Foglio2!$J$3=Foglio2!$E$7,Resp_Coord_Amm.vo!G94,IF(Foglio2!$J$3=Foglio2!$E$8,Direttore_Amm.vo!G94,IF(Foglio2!$J$3=Foglio2!$E$9,Doc_mat_elem.re!G94,IF(Foglio2!$J$3=Foglio2!$E$10,Doc_dipl_scuola_sec.!G94,IF(Foglio2!$J$3=Foglio2!$E$11,Doc_scuola_media!G94,IF(Foglio2!$J$3=Foglio2!$E$12,Doc_laureati_scuola_sec.!G98,IF(Foglio2!$J$3=Foglio2!$E$13,Direttivi_capi_ist.!G94,0)))))))))))</f>
        <v>0</v>
      </c>
      <c r="J98" s="248">
        <f>IF(Foglio2!$J$3=Foglio2!$E$3,Ausiliari_Coll.Scol.!H94,IF(Foglio2!$J$3=Foglio2!$E$4,Collab._Tecnici!H94,IF(Foglio2!$J$3=Foglio2!$E$5,Assistenti_Tecnici!H94,IF(Foglio2!$J$3=Foglio2!$E$6,Assistenti_Amm.vo!H94,IF(Foglio2!$J$3=Foglio2!$E$7,Resp_Coord_Amm.vo!H94,IF(Foglio2!$J$3=Foglio2!$E$8,Direttore_Amm.vo!H94,IF(Foglio2!$J$3=Foglio2!$E$9,Doc_mat_elem.re!H94,IF(Foglio2!$J$3=Foglio2!$E$10,Doc_dipl_scuola_sec.!H94,IF(Foglio2!$J$3=Foglio2!$E$11,Doc_scuola_media!H94,IF(Foglio2!$J$3=Foglio2!$E$12,Doc_laureati_scuola_sec.!H98,IF(Foglio2!$J$3=Foglio2!$E$13,Direttivi_capi_ist.!H94,0)))))))))))</f>
        <v>0</v>
      </c>
      <c r="K98" s="248">
        <f>IF(Foglio2!$J$3=Foglio2!$E$3,Ausiliari_Coll.Scol.!I94,IF(Foglio2!$J$3=Foglio2!$E$4,Collab._Tecnici!I94,IF(Foglio2!$J$3=Foglio2!$E$5,Assistenti_Tecnici!I94,IF(Foglio2!$J$3=Foglio2!$E$6,Assistenti_Amm.vo!I94,IF(Foglio2!$J$3=Foglio2!$E$7,Resp_Coord_Amm.vo!I94,IF(Foglio2!$J$3=Foglio2!$E$8,Direttore_Amm.vo!I94,IF(Foglio2!$J$3=Foglio2!$E$9,Doc_mat_elem.re!I94,IF(Foglio2!$J$3=Foglio2!$E$10,Doc_dipl_scuola_sec.!I94,IF(Foglio2!$J$3=Foglio2!$E$11,Doc_scuola_media!I94,IF(Foglio2!$J$3=Foglio2!$E$12,Doc_laureati_scuola_sec.!I98,IF(Foglio2!$J$3=Foglio2!$E$13,Direttivi_capi_ist.!I94,0)))))))))))</f>
        <v>0</v>
      </c>
      <c r="L98" s="248">
        <f>IF(Foglio2!$J$3=Foglio2!$E$3,Ausiliari_Coll.Scol.!J94,IF(Foglio2!$J$3=Foglio2!$E$4,Collab._Tecnici!J94,IF(Foglio2!$J$3=Foglio2!$E$5,Assistenti_Tecnici!J94,IF(Foglio2!$J$3=Foglio2!$E$6,Assistenti_Amm.vo!J94,IF(Foglio2!$J$3=Foglio2!$E$7,Resp_Coord_Amm.vo!J94,IF(Foglio2!$J$3=Foglio2!$E$8,Direttore_Amm.vo!J94,IF(Foglio2!$J$3=Foglio2!$E$9,Doc_mat_elem.re!J94,IF(Foglio2!$J$3=Foglio2!$E$10,Doc_dipl_scuola_sec.!J94,IF(Foglio2!$J$3=Foglio2!$E$11,Doc_scuola_media!J94,IF(Foglio2!$J$3=Foglio2!$E$12,Doc_laureati_scuola_sec.!J98,IF(Foglio2!$J$3=Foglio2!$E$13,Direttivi_capi_ist.!J94,0)))))))))))</f>
        <v>0</v>
      </c>
      <c r="M98" s="249">
        <f>IF(Foglio2!$J$3=Foglio2!$E$3,Ausiliari_Coll.Scol.!K94,IF(Foglio2!$J$3=Foglio2!$E$4,Collab._Tecnici!K94,IF(Foglio2!$J$3=Foglio2!$E$5,Assistenti_Tecnici!K94,IF(Foglio2!$J$3=Foglio2!$E$6,Assistenti_Amm.vo!K94,IF(Foglio2!$J$3=Foglio2!$E$7,Resp_Coord_Amm.vo!K94,IF(Foglio2!$J$3=Foglio2!$E$8,Direttore_Amm.vo!K94,IF(Foglio2!$J$3=Foglio2!$E$9,Doc_mat_elem.re!K94,IF(Foglio2!$J$3=Foglio2!$E$10,Doc_dipl_scuola_sec.!K94,IF(Foglio2!$J$3=Foglio2!$E$11,Doc_scuola_media!K94,IF(Foglio2!$J$3=Foglio2!$E$12,Doc_laureati_scuola_sec.!K98,IF(Foglio2!$J$3=Foglio2!$E$13,Direttivi_capi_ist.!K94,0)))))))))))</f>
        <v>0</v>
      </c>
      <c r="N98" s="250">
        <f>IF(Foglio2!$J$3=Foglio2!$E$3,Ausiliari_Coll.Scol.!L94,IF(Foglio2!$J$3=Foglio2!$E$4,Collab._Tecnici!L94,IF(Foglio2!$J$3=Foglio2!$E$5,Assistenti_Tecnici!L94,IF(Foglio2!$J$3=Foglio2!$E$6,Assistenti_Amm.vo!L94,IF(Foglio2!$J$3=Foglio2!$E$7,Resp_Coord_Amm.vo!L94,IF(Foglio2!$J$3=Foglio2!$E$8,Direttore_Amm.vo!L94,IF(Foglio2!$J$3=Foglio2!$E$9,Doc_mat_elem.re!L94,IF(Foglio2!$J$3=Foglio2!$E$10,Doc_dipl_scuola_sec.!L94,IF(Foglio2!$J$3=Foglio2!$E$11,Doc_scuola_media!L94,IF(Foglio2!$J$3=Foglio2!$E$12,Doc_laureati_scuola_sec.!L98,IF(Foglio2!$J$3=Foglio2!$E$13,Direttivi_capi_ist.!L94,0)))))))))))</f>
        <v>0</v>
      </c>
      <c r="O98" s="251">
        <f>IF(Foglio2!$J$3=Foglio2!$E$3,Ausiliari_Coll.Scol.!M94,IF(Foglio2!$J$3=Foglio2!$E$4,Collab._Tecnici!M94,IF(Foglio2!$J$3=Foglio2!$E$5,Assistenti_Tecnici!M94,IF(Foglio2!$J$3=Foglio2!$E$6,Assistenti_Amm.vo!M94,IF(Foglio2!$J$3=Foglio2!$E$7,Resp_Coord_Amm.vo!M94,IF(Foglio2!$J$3=Foglio2!$E$8,Direttore_Amm.vo!M94,IF(Foglio2!$J$3=Foglio2!$E$9,Doc_mat_elem.re!M94,IF(Foglio2!$J$3=Foglio2!$E$10,Doc_dipl_scuola_sec.!M94,IF(Foglio2!$J$3=Foglio2!$E$11,Doc_scuola_media!M94,IF(Foglio2!$J$3=Foglio2!$E$12,Doc_laureati_scuola_sec.!M98,IF(Foglio2!$J$3=Foglio2!$E$13,Direttivi_capi_ist.!M94,0)))))))))))</f>
        <v>0</v>
      </c>
      <c r="P98" s="252">
        <f>IF(Foglio2!$J$3=Foglio2!$E$3,Ausiliari_Coll.Scol.!N94,IF(Foglio2!$J$3=Foglio2!$E$4,Collab._Tecnici!N94,IF(Foglio2!$J$3=Foglio2!$E$5,Assistenti_Tecnici!N94,IF(Foglio2!$J$3=Foglio2!$E$6,Assistenti_Amm.vo!N94,IF(Foglio2!$J$3=Foglio2!$E$7,Resp_Coord_Amm.vo!N94,IF(Foglio2!$J$3=Foglio2!$E$8,Direttore_Amm.vo!N94,IF(Foglio2!$J$3=Foglio2!$E$9,Doc_mat_elem.re!N94,IF(Foglio2!$J$3=Foglio2!$E$10,Doc_dipl_scuola_sec.!N94,IF(Foglio2!$J$3=Foglio2!$E$11,Doc_scuola_media!N94,IF(Foglio2!$J$3=Foglio2!$E$12,Doc_laureati_scuola_sec.!N98,IF(Foglio2!$J$3=Foglio2!$E$13,Direttivi_capi_ist.!N94,0)))))))))))</f>
        <v>0</v>
      </c>
      <c r="Q98" s="252">
        <f>IF(Foglio2!$J$3=Foglio2!$E$3,Ausiliari_Coll.Scol.!O94,IF(Foglio2!$J$3=Foglio2!$E$4,Collab._Tecnici!O94,IF(Foglio2!$J$3=Foglio2!$E$5,Assistenti_Tecnici!O94,IF(Foglio2!$J$3=Foglio2!$E$6,Assistenti_Amm.vo!O94,IF(Foglio2!$J$3=Foglio2!$E$7,Resp_Coord_Amm.vo!O94,IF(Foglio2!$J$3=Foglio2!$E$8,Direttore_Amm.vo!O94,IF(Foglio2!$J$3=Foglio2!$E$9,Doc_mat_elem.re!O94,IF(Foglio2!$J$3=Foglio2!$E$10,Doc_dipl_scuola_sec.!O94,IF(Foglio2!$J$3=Foglio2!$E$11,Doc_scuola_media!O94,IF(Foglio2!$J$3=Foglio2!$E$12,Doc_laureati_scuola_sec.!O98,IF(Foglio2!$J$3=Foglio2!$E$13,Direttivi_capi_ist.!O94,0)))))))))))</f>
        <v>0</v>
      </c>
      <c r="R98" s="252">
        <f>IF(Foglio2!$J$3=Foglio2!$E$3,Ausiliari_Coll.Scol.!P94,IF(Foglio2!$J$3=Foglio2!$E$4,Collab._Tecnici!P94,IF(Foglio2!$J$3=Foglio2!$E$5,Assistenti_Tecnici!P94,IF(Foglio2!$J$3=Foglio2!$E$6,Assistenti_Amm.vo!P94,IF(Foglio2!$J$3=Foglio2!$E$7,Resp_Coord_Amm.vo!P94,IF(Foglio2!$J$3=Foglio2!$E$8,Direttore_Amm.vo!P94,IF(Foglio2!$J$3=Foglio2!$E$9,Doc_mat_elem.re!P94,IF(Foglio2!$J$3=Foglio2!$E$10,Doc_dipl_scuola_sec.!P94,IF(Foglio2!$J$3=Foglio2!$E$11,Doc_scuola_media!P94,IF(Foglio2!$J$3=Foglio2!$E$12,Doc_laureati_scuola_sec.!P98,IF(Foglio2!$J$3=Foglio2!$E$13,Direttivi_capi_ist.!P94,0)))))))))))</f>
        <v>0</v>
      </c>
      <c r="S98" s="252">
        <f>IF(Foglio2!$J$3=Foglio2!$E$3,Ausiliari_Coll.Scol.!Q94,IF(Foglio2!$J$3=Foglio2!$E$4,Collab._Tecnici!Q94,IF(Foglio2!$J$3=Foglio2!$E$5,Assistenti_Tecnici!Q94,IF(Foglio2!$J$3=Foglio2!$E$6,Assistenti_Amm.vo!Q94,IF(Foglio2!$J$3=Foglio2!$E$7,Resp_Coord_Amm.vo!Q94,IF(Foglio2!$J$3=Foglio2!$E$8,Direttore_Amm.vo!Q94,IF(Foglio2!$J$3=Foglio2!$E$9,Doc_mat_elem.re!Q94,IF(Foglio2!$J$3=Foglio2!$E$10,Doc_dipl_scuola_sec.!Q94,IF(Foglio2!$J$3=Foglio2!$E$11,Doc_scuola_media!Q94,IF(Foglio2!$J$3=Foglio2!$E$12,Doc_laureati_scuola_sec.!Q98,IF(Foglio2!$J$3=Foglio2!$E$13,Direttivi_capi_ist.!Q94,0)))))))))))</f>
        <v>0</v>
      </c>
      <c r="T98" s="252">
        <f>IF(Foglio2!$J$3=Foglio2!$E$3,Ausiliari_Coll.Scol.!R94,IF(Foglio2!$J$3=Foglio2!$E$4,Collab._Tecnici!R94,IF(Foglio2!$J$3=Foglio2!$E$5,Assistenti_Tecnici!R94,IF(Foglio2!$J$3=Foglio2!$E$6,Assistenti_Amm.vo!R94,IF(Foglio2!$J$3=Foglio2!$E$7,Resp_Coord_Amm.vo!R94,IF(Foglio2!$J$3=Foglio2!$E$8,Direttore_Amm.vo!R94,IF(Foglio2!$J$3=Foglio2!$E$9,Doc_mat_elem.re!R94,IF(Foglio2!$J$3=Foglio2!$E$10,Doc_dipl_scuola_sec.!R94,IF(Foglio2!$J$3=Foglio2!$E$11,Doc_scuola_media!R94,IF(Foglio2!$J$3=Foglio2!$E$12,Doc_laureati_scuola_sec.!R98,IF(Foglio2!$J$3=Foglio2!$E$13,Direttivi_capi_ist.!R94,0)))))))))))</f>
        <v>0</v>
      </c>
      <c r="U98" s="252">
        <f t="shared" ref="U98" si="784">(P98)/12*0.8</f>
        <v>0</v>
      </c>
      <c r="V98" s="252">
        <f t="shared" ref="V98" si="785">(P98+R98)/12*0.8</f>
        <v>0</v>
      </c>
      <c r="W98" s="253" t="str">
        <f t="shared" ref="W98" si="786">"Fascia Da "&amp;F98&amp;" a "&amp;F99&amp;" Decorrenza "&amp;DAY(C98)&amp;"/"&amp;MONTH(C98)&amp;"/"&amp;YEAR(C98)</f>
        <v>Fascia Da 0 a 0 Decorrenza 0/1/1900</v>
      </c>
    </row>
    <row r="99" spans="1:23" s="47" customFormat="1" ht="8.25" customHeight="1" x14ac:dyDescent="0.2">
      <c r="A99" s="104"/>
      <c r="B99" s="245">
        <f t="shared" si="764"/>
        <v>33364</v>
      </c>
      <c r="C99" s="501"/>
      <c r="D99" s="501"/>
      <c r="E99" s="48" t="s">
        <v>4</v>
      </c>
      <c r="F99" s="49">
        <f>IF(Foglio2!$J$3=Foglio2!$E$3,Ausiliari_Coll.Scol.!D95,IF(Foglio2!$J$3=Foglio2!$E$4,Collab._Tecnici!D97,IF(Foglio2!$J$3=Foglio2!$E$5,Assistenti_Tecnici!D95,IF(Foglio2!$J$3=Foglio2!$E$6,Assistenti_Amm.vo!D95,IF(Foglio2!$J$3=Foglio2!$E$7,Resp_Coord_Amm.vo!D95,IF(Foglio2!$J$3=Foglio2!$E$8,Direttore_Amm.vo!D95,IF(Foglio2!$J$3=Foglio2!$E$9,Doc_mat_elem.re!D95,IF(Foglio2!$J$3=Foglio2!$E$10,Doc_dipl_scuola_sec.!D95,IF(Foglio2!$J$3=Foglio2!$E$11,Doc_scuola_media!D95,IF(Foglio2!$J$3=Foglio2!$E$12,Doc_laureati_scuola_sec.!D99,IF(Foglio2!$J$3=Foglio2!$E$13,Direttivi_capi_ist.!D95,0)))))))))))</f>
        <v>0</v>
      </c>
      <c r="G99" s="267">
        <f t="shared" si="765"/>
        <v>0</v>
      </c>
      <c r="H99" s="267">
        <f t="shared" si="766"/>
        <v>0</v>
      </c>
      <c r="I99" s="267">
        <f t="shared" si="767"/>
        <v>0</v>
      </c>
      <c r="J99" s="267">
        <f t="shared" si="768"/>
        <v>0</v>
      </c>
      <c r="K99" s="267">
        <f t="shared" si="769"/>
        <v>0</v>
      </c>
      <c r="L99" s="266">
        <f t="shared" si="770"/>
        <v>0</v>
      </c>
      <c r="M99" s="267">
        <f t="shared" si="771"/>
        <v>0</v>
      </c>
      <c r="N99" s="182">
        <f t="shared" si="772"/>
        <v>0</v>
      </c>
      <c r="O99" s="183">
        <f t="shared" si="773"/>
        <v>0</v>
      </c>
      <c r="P99" s="184">
        <f t="shared" si="774"/>
        <v>0</v>
      </c>
      <c r="Q99" s="184">
        <f t="shared" si="775"/>
        <v>0</v>
      </c>
      <c r="R99" s="184">
        <f t="shared" si="776"/>
        <v>0</v>
      </c>
      <c r="S99" s="184">
        <f t="shared" si="777"/>
        <v>0</v>
      </c>
      <c r="T99" s="184">
        <f t="shared" si="778"/>
        <v>0</v>
      </c>
      <c r="U99" s="184">
        <f t="shared" ref="U99:V99" si="787">U98*1936.27</f>
        <v>0</v>
      </c>
      <c r="V99" s="184">
        <f t="shared" si="787"/>
        <v>0</v>
      </c>
      <c r="W99" s="104"/>
    </row>
    <row r="100" spans="1:23" s="47" customFormat="1" ht="12.75" customHeight="1" x14ac:dyDescent="0.2">
      <c r="A100" s="104">
        <f>IF(Foglio2!$J$7=1,TRUNC(Base!V100,0),TRUNC(Base!U100,0))</f>
        <v>0</v>
      </c>
      <c r="B100" s="245">
        <f t="shared" si="764"/>
        <v>33365</v>
      </c>
      <c r="C100" s="501"/>
      <c r="D100" s="501"/>
      <c r="E100" s="53" t="s">
        <v>3</v>
      </c>
      <c r="F100" s="54">
        <f>IF(Foglio2!$J$3=Foglio2!$E$3,Ausiliari_Coll.Scol.!D96,IF(Foglio2!$J$3=Foglio2!$E$4,Collab._Tecnici!D96,IF(Foglio2!$J$3=Foglio2!$E$5,Assistenti_Tecnici!D96,IF(Foglio2!$J$3=Foglio2!$E$6,Assistenti_Amm.vo!D96,IF(Foglio2!$J$3=Foglio2!$E$7,Resp_Coord_Amm.vo!D96,IF(Foglio2!$J$3=Foglio2!$E$8,Direttore_Amm.vo!D96,IF(Foglio2!$J$3=Foglio2!$E$9,Doc_mat_elem.re!D96,IF(Foglio2!$J$3=Foglio2!$E$10,Doc_dipl_scuola_sec.!D96,IF(Foglio2!$J$3=Foglio2!$E$11,Doc_scuola_media!D96,IF(Foglio2!$J$3=Foglio2!$E$12,Doc_laureati_scuola_sec.!D100,IF(Foglio2!$J$3=Foglio2!$E$13,Direttivi_capi_ist.!D96,0)))))))))))</f>
        <v>0</v>
      </c>
      <c r="G100" s="248">
        <f>IF(Foglio2!$J$3=Foglio2!$E$3,Ausiliari_Coll.Scol.!E96,IF(Foglio2!$J$3=Foglio2!$E$4,Collab._Tecnici!E96,IF(Foglio2!$J$3=Foglio2!$E$5,Assistenti_Tecnici!E96,IF(Foglio2!$J$3=Foglio2!$E$6,Assistenti_Amm.vo!E96,IF(Foglio2!$J$3=Foglio2!$E$7,Resp_Coord_Amm.vo!E96,IF(Foglio2!$J$3=Foglio2!$E$8,Direttore_Amm.vo!E96,IF(Foglio2!$J$3=Foglio2!$E$9,Doc_mat_elem.re!E96,IF(Foglio2!$J$3=Foglio2!$E$10,Doc_dipl_scuola_sec.!E96,IF(Foglio2!$J$3=Foglio2!$E$11,Doc_scuola_media!E96,IF(Foglio2!$J$3=Foglio2!$E$12,Doc_laureati_scuola_sec.!E100,IF(Foglio2!$J$3=Foglio2!$E$13,Direttivi_capi_ist.!E96,0)))))))))))</f>
        <v>0</v>
      </c>
      <c r="H100" s="248">
        <f>IF(Foglio2!$J$3=Foglio2!$E$3,Ausiliari_Coll.Scol.!F96,IF(Foglio2!$J$3=Foglio2!$E$4,Collab._Tecnici!F96,IF(Foglio2!$J$3=Foglio2!$E$5,Assistenti_Tecnici!F96,IF(Foglio2!$J$3=Foglio2!$E$6,Assistenti_Amm.vo!F96,IF(Foglio2!$J$3=Foglio2!$E$7,Resp_Coord_Amm.vo!F96,IF(Foglio2!$J$3=Foglio2!$E$8,Direttore_Amm.vo!F96,IF(Foglio2!$J$3=Foglio2!$E$9,Doc_mat_elem.re!F96,IF(Foglio2!$J$3=Foglio2!$E$10,Doc_dipl_scuola_sec.!F96,IF(Foglio2!$J$3=Foglio2!$E$11,Doc_scuola_media!F96,IF(Foglio2!$J$3=Foglio2!$E$12,Doc_laureati_scuola_sec.!F100,IF(Foglio2!$J$3=Foglio2!$E$13,Direttivi_capi_ist.!F96,0)))))))))))</f>
        <v>0</v>
      </c>
      <c r="I100" s="248">
        <f>IF(Foglio2!$J$3=Foglio2!$E$3,Ausiliari_Coll.Scol.!G96,IF(Foglio2!$J$3=Foglio2!$E$4,Collab._Tecnici!G96,IF(Foglio2!$J$3=Foglio2!$E$5,Assistenti_Tecnici!G96,IF(Foglio2!$J$3=Foglio2!$E$6,Assistenti_Amm.vo!G96,IF(Foglio2!$J$3=Foglio2!$E$7,Resp_Coord_Amm.vo!G96,IF(Foglio2!$J$3=Foglio2!$E$8,Direttore_Amm.vo!G96,IF(Foglio2!$J$3=Foglio2!$E$9,Doc_mat_elem.re!G96,IF(Foglio2!$J$3=Foglio2!$E$10,Doc_dipl_scuola_sec.!G96,IF(Foglio2!$J$3=Foglio2!$E$11,Doc_scuola_media!G96,IF(Foglio2!$J$3=Foglio2!$E$12,Doc_laureati_scuola_sec.!G100,IF(Foglio2!$J$3=Foglio2!$E$13,Direttivi_capi_ist.!G96,0)))))))))))</f>
        <v>0</v>
      </c>
      <c r="J100" s="248">
        <f>IF(Foglio2!$J$3=Foglio2!$E$3,Ausiliari_Coll.Scol.!H96,IF(Foglio2!$J$3=Foglio2!$E$4,Collab._Tecnici!H96,IF(Foglio2!$J$3=Foglio2!$E$5,Assistenti_Tecnici!H96,IF(Foglio2!$J$3=Foglio2!$E$6,Assistenti_Amm.vo!H96,IF(Foglio2!$J$3=Foglio2!$E$7,Resp_Coord_Amm.vo!H96,IF(Foglio2!$J$3=Foglio2!$E$8,Direttore_Amm.vo!H96,IF(Foglio2!$J$3=Foglio2!$E$9,Doc_mat_elem.re!H96,IF(Foglio2!$J$3=Foglio2!$E$10,Doc_dipl_scuola_sec.!H96,IF(Foglio2!$J$3=Foglio2!$E$11,Doc_scuola_media!H96,IF(Foglio2!$J$3=Foglio2!$E$12,Doc_laureati_scuola_sec.!H100,IF(Foglio2!$J$3=Foglio2!$E$13,Direttivi_capi_ist.!H96,0)))))))))))</f>
        <v>0</v>
      </c>
      <c r="K100" s="248">
        <f>IF(Foglio2!$J$3=Foglio2!$E$3,Ausiliari_Coll.Scol.!I96,IF(Foglio2!$J$3=Foglio2!$E$4,Collab._Tecnici!I96,IF(Foglio2!$J$3=Foglio2!$E$5,Assistenti_Tecnici!I96,IF(Foglio2!$J$3=Foglio2!$E$6,Assistenti_Amm.vo!I96,IF(Foglio2!$J$3=Foglio2!$E$7,Resp_Coord_Amm.vo!I96,IF(Foglio2!$J$3=Foglio2!$E$8,Direttore_Amm.vo!I96,IF(Foglio2!$J$3=Foglio2!$E$9,Doc_mat_elem.re!I96,IF(Foglio2!$J$3=Foglio2!$E$10,Doc_dipl_scuola_sec.!I96,IF(Foglio2!$J$3=Foglio2!$E$11,Doc_scuola_media!I96,IF(Foglio2!$J$3=Foglio2!$E$12,Doc_laureati_scuola_sec.!I100,IF(Foglio2!$J$3=Foglio2!$E$13,Direttivi_capi_ist.!I96,0)))))))))))</f>
        <v>0</v>
      </c>
      <c r="L100" s="248">
        <f>IF(Foglio2!$J$3=Foglio2!$E$3,Ausiliari_Coll.Scol.!J96,IF(Foglio2!$J$3=Foglio2!$E$4,Collab._Tecnici!J96,IF(Foglio2!$J$3=Foglio2!$E$5,Assistenti_Tecnici!J96,IF(Foglio2!$J$3=Foglio2!$E$6,Assistenti_Amm.vo!J96,IF(Foglio2!$J$3=Foglio2!$E$7,Resp_Coord_Amm.vo!J96,IF(Foglio2!$J$3=Foglio2!$E$8,Direttore_Amm.vo!J96,IF(Foglio2!$J$3=Foglio2!$E$9,Doc_mat_elem.re!J96,IF(Foglio2!$J$3=Foglio2!$E$10,Doc_dipl_scuola_sec.!J96,IF(Foglio2!$J$3=Foglio2!$E$11,Doc_scuola_media!J96,IF(Foglio2!$J$3=Foglio2!$E$12,Doc_laureati_scuola_sec.!J100,IF(Foglio2!$J$3=Foglio2!$E$13,Direttivi_capi_ist.!J96,0)))))))))))</f>
        <v>0</v>
      </c>
      <c r="M100" s="249">
        <f>IF(Foglio2!$J$3=Foglio2!$E$3,Ausiliari_Coll.Scol.!K96,IF(Foglio2!$J$3=Foglio2!$E$4,Collab._Tecnici!K96,IF(Foglio2!$J$3=Foglio2!$E$5,Assistenti_Tecnici!K96,IF(Foglio2!$J$3=Foglio2!$E$6,Assistenti_Amm.vo!K96,IF(Foglio2!$J$3=Foglio2!$E$7,Resp_Coord_Amm.vo!K96,IF(Foglio2!$J$3=Foglio2!$E$8,Direttore_Amm.vo!K96,IF(Foglio2!$J$3=Foglio2!$E$9,Doc_mat_elem.re!K96,IF(Foglio2!$J$3=Foglio2!$E$10,Doc_dipl_scuola_sec.!K96,IF(Foglio2!$J$3=Foglio2!$E$11,Doc_scuola_media!K96,IF(Foglio2!$J$3=Foglio2!$E$12,Doc_laureati_scuola_sec.!K100,IF(Foglio2!$J$3=Foglio2!$E$13,Direttivi_capi_ist.!K96,0)))))))))))</f>
        <v>0</v>
      </c>
      <c r="N100" s="250">
        <f>IF(Foglio2!$J$3=Foglio2!$E$3,Ausiliari_Coll.Scol.!L96,IF(Foglio2!$J$3=Foglio2!$E$4,Collab._Tecnici!L96,IF(Foglio2!$J$3=Foglio2!$E$5,Assistenti_Tecnici!L96,IF(Foglio2!$J$3=Foglio2!$E$6,Assistenti_Amm.vo!L96,IF(Foglio2!$J$3=Foglio2!$E$7,Resp_Coord_Amm.vo!L96,IF(Foglio2!$J$3=Foglio2!$E$8,Direttore_Amm.vo!L96,IF(Foglio2!$J$3=Foglio2!$E$9,Doc_mat_elem.re!L96,IF(Foglio2!$J$3=Foglio2!$E$10,Doc_dipl_scuola_sec.!L96,IF(Foglio2!$J$3=Foglio2!$E$11,Doc_scuola_media!L96,IF(Foglio2!$J$3=Foglio2!$E$12,Doc_laureati_scuola_sec.!L100,IF(Foglio2!$J$3=Foglio2!$E$13,Direttivi_capi_ist.!L96,0)))))))))))</f>
        <v>0</v>
      </c>
      <c r="O100" s="251">
        <f>IF(Foglio2!$J$3=Foglio2!$E$3,Ausiliari_Coll.Scol.!M96,IF(Foglio2!$J$3=Foglio2!$E$4,Collab._Tecnici!M96,IF(Foglio2!$J$3=Foglio2!$E$5,Assistenti_Tecnici!M96,IF(Foglio2!$J$3=Foglio2!$E$6,Assistenti_Amm.vo!M96,IF(Foglio2!$J$3=Foglio2!$E$7,Resp_Coord_Amm.vo!M96,IF(Foglio2!$J$3=Foglio2!$E$8,Direttore_Amm.vo!M96,IF(Foglio2!$J$3=Foglio2!$E$9,Doc_mat_elem.re!M96,IF(Foglio2!$J$3=Foglio2!$E$10,Doc_dipl_scuola_sec.!M96,IF(Foglio2!$J$3=Foglio2!$E$11,Doc_scuola_media!M96,IF(Foglio2!$J$3=Foglio2!$E$12,Doc_laureati_scuola_sec.!M100,IF(Foglio2!$J$3=Foglio2!$E$13,Direttivi_capi_ist.!M96,0)))))))))))</f>
        <v>0</v>
      </c>
      <c r="P100" s="252">
        <f>IF(Foglio2!$J$3=Foglio2!$E$3,Ausiliari_Coll.Scol.!N96,IF(Foglio2!$J$3=Foglio2!$E$4,Collab._Tecnici!N96,IF(Foglio2!$J$3=Foglio2!$E$5,Assistenti_Tecnici!N96,IF(Foglio2!$J$3=Foglio2!$E$6,Assistenti_Amm.vo!N96,IF(Foglio2!$J$3=Foglio2!$E$7,Resp_Coord_Amm.vo!N96,IF(Foglio2!$J$3=Foglio2!$E$8,Direttore_Amm.vo!N96,IF(Foglio2!$J$3=Foglio2!$E$9,Doc_mat_elem.re!N96,IF(Foglio2!$J$3=Foglio2!$E$10,Doc_dipl_scuola_sec.!N96,IF(Foglio2!$J$3=Foglio2!$E$11,Doc_scuola_media!N96,IF(Foglio2!$J$3=Foglio2!$E$12,Doc_laureati_scuola_sec.!N100,IF(Foglio2!$J$3=Foglio2!$E$13,Direttivi_capi_ist.!N96,0)))))))))))</f>
        <v>0</v>
      </c>
      <c r="Q100" s="252">
        <f>IF(Foglio2!$J$3=Foglio2!$E$3,Ausiliari_Coll.Scol.!O96,IF(Foglio2!$J$3=Foglio2!$E$4,Collab._Tecnici!O96,IF(Foglio2!$J$3=Foglio2!$E$5,Assistenti_Tecnici!O96,IF(Foglio2!$J$3=Foglio2!$E$6,Assistenti_Amm.vo!O96,IF(Foglio2!$J$3=Foglio2!$E$7,Resp_Coord_Amm.vo!O96,IF(Foglio2!$J$3=Foglio2!$E$8,Direttore_Amm.vo!O96,IF(Foglio2!$J$3=Foglio2!$E$9,Doc_mat_elem.re!O96,IF(Foglio2!$J$3=Foglio2!$E$10,Doc_dipl_scuola_sec.!O96,IF(Foglio2!$J$3=Foglio2!$E$11,Doc_scuola_media!O96,IF(Foglio2!$J$3=Foglio2!$E$12,Doc_laureati_scuola_sec.!O100,IF(Foglio2!$J$3=Foglio2!$E$13,Direttivi_capi_ist.!O96,0)))))))))))</f>
        <v>0</v>
      </c>
      <c r="R100" s="252">
        <f>IF(Foglio2!$J$3=Foglio2!$E$3,Ausiliari_Coll.Scol.!P96,IF(Foglio2!$J$3=Foglio2!$E$4,Collab._Tecnici!P96,IF(Foglio2!$J$3=Foglio2!$E$5,Assistenti_Tecnici!P96,IF(Foglio2!$J$3=Foglio2!$E$6,Assistenti_Amm.vo!P96,IF(Foglio2!$J$3=Foglio2!$E$7,Resp_Coord_Amm.vo!P96,IF(Foglio2!$J$3=Foglio2!$E$8,Direttore_Amm.vo!P96,IF(Foglio2!$J$3=Foglio2!$E$9,Doc_mat_elem.re!P96,IF(Foglio2!$J$3=Foglio2!$E$10,Doc_dipl_scuola_sec.!P96,IF(Foglio2!$J$3=Foglio2!$E$11,Doc_scuola_media!P96,IF(Foglio2!$J$3=Foglio2!$E$12,Doc_laureati_scuola_sec.!P100,IF(Foglio2!$J$3=Foglio2!$E$13,Direttivi_capi_ist.!P96,0)))))))))))</f>
        <v>0</v>
      </c>
      <c r="S100" s="252">
        <f>IF(Foglio2!$J$3=Foglio2!$E$3,Ausiliari_Coll.Scol.!Q96,IF(Foglio2!$J$3=Foglio2!$E$4,Collab._Tecnici!Q96,IF(Foglio2!$J$3=Foglio2!$E$5,Assistenti_Tecnici!Q96,IF(Foglio2!$J$3=Foglio2!$E$6,Assistenti_Amm.vo!Q96,IF(Foglio2!$J$3=Foglio2!$E$7,Resp_Coord_Amm.vo!Q96,IF(Foglio2!$J$3=Foglio2!$E$8,Direttore_Amm.vo!Q96,IF(Foglio2!$J$3=Foglio2!$E$9,Doc_mat_elem.re!Q96,IF(Foglio2!$J$3=Foglio2!$E$10,Doc_dipl_scuola_sec.!Q96,IF(Foglio2!$J$3=Foglio2!$E$11,Doc_scuola_media!Q96,IF(Foglio2!$J$3=Foglio2!$E$12,Doc_laureati_scuola_sec.!Q100,IF(Foglio2!$J$3=Foglio2!$E$13,Direttivi_capi_ist.!Q96,0)))))))))))</f>
        <v>0</v>
      </c>
      <c r="T100" s="252">
        <f>IF(Foglio2!$J$3=Foglio2!$E$3,Ausiliari_Coll.Scol.!R96,IF(Foglio2!$J$3=Foglio2!$E$4,Collab._Tecnici!R96,IF(Foglio2!$J$3=Foglio2!$E$5,Assistenti_Tecnici!R96,IF(Foglio2!$J$3=Foglio2!$E$6,Assistenti_Amm.vo!R96,IF(Foglio2!$J$3=Foglio2!$E$7,Resp_Coord_Amm.vo!R96,IF(Foglio2!$J$3=Foglio2!$E$8,Direttore_Amm.vo!R96,IF(Foglio2!$J$3=Foglio2!$E$9,Doc_mat_elem.re!R96,IF(Foglio2!$J$3=Foglio2!$E$10,Doc_dipl_scuola_sec.!R96,IF(Foglio2!$J$3=Foglio2!$E$11,Doc_scuola_media!R96,IF(Foglio2!$J$3=Foglio2!$E$12,Doc_laureati_scuola_sec.!R100,IF(Foglio2!$J$3=Foglio2!$E$13,Direttivi_capi_ist.!R96,0)))))))))))</f>
        <v>0</v>
      </c>
      <c r="U100" s="252">
        <f t="shared" ref="U100" si="788">(P100)/12*0.8</f>
        <v>0</v>
      </c>
      <c r="V100" s="252">
        <f t="shared" ref="V100" si="789">(P100+R100)/12*0.8</f>
        <v>0</v>
      </c>
      <c r="W100" s="253" t="str">
        <f t="shared" ref="W100" si="790">"Fascia Da "&amp;F100&amp;" a "&amp;F101&amp;" Decorrenza "&amp;DAY(C100)&amp;"/"&amp;MONTH(C100)&amp;"/"&amp;YEAR(C100)</f>
        <v>Fascia Da 0 a 0 Decorrenza 0/1/1900</v>
      </c>
    </row>
    <row r="101" spans="1:23" s="47" customFormat="1" ht="8.25" customHeight="1" x14ac:dyDescent="0.2">
      <c r="A101" s="104"/>
      <c r="B101" s="245">
        <f t="shared" si="764"/>
        <v>33366</v>
      </c>
      <c r="C101" s="501"/>
      <c r="D101" s="501"/>
      <c r="E101" s="48" t="s">
        <v>4</v>
      </c>
      <c r="F101" s="49">
        <f>IF(Foglio2!$J$3=Foglio2!$E$3,Ausiliari_Coll.Scol.!D97,IF(Foglio2!$J$3=Foglio2!$E$4,Collab._Tecnici!D99,IF(Foglio2!$J$3=Foglio2!$E$5,Assistenti_Tecnici!D97,IF(Foglio2!$J$3=Foglio2!$E$6,Assistenti_Amm.vo!D97,IF(Foglio2!$J$3=Foglio2!$E$7,Resp_Coord_Amm.vo!D97,IF(Foglio2!$J$3=Foglio2!$E$8,Direttore_Amm.vo!D97,IF(Foglio2!$J$3=Foglio2!$E$9,Doc_mat_elem.re!D97,IF(Foglio2!$J$3=Foglio2!$E$10,Doc_dipl_scuola_sec.!D97,IF(Foglio2!$J$3=Foglio2!$E$11,Doc_scuola_media!D97,IF(Foglio2!$J$3=Foglio2!$E$12,Doc_laureati_scuola_sec.!D101,IF(Foglio2!$J$3=Foglio2!$E$13,Direttivi_capi_ist.!D97,0)))))))))))</f>
        <v>0</v>
      </c>
      <c r="G101" s="267">
        <f t="shared" si="765"/>
        <v>0</v>
      </c>
      <c r="H101" s="267">
        <f t="shared" si="766"/>
        <v>0</v>
      </c>
      <c r="I101" s="267">
        <f t="shared" si="767"/>
        <v>0</v>
      </c>
      <c r="J101" s="267">
        <f t="shared" si="768"/>
        <v>0</v>
      </c>
      <c r="K101" s="267">
        <f t="shared" si="769"/>
        <v>0</v>
      </c>
      <c r="L101" s="266">
        <f t="shared" si="770"/>
        <v>0</v>
      </c>
      <c r="M101" s="267">
        <f t="shared" si="771"/>
        <v>0</v>
      </c>
      <c r="N101" s="182">
        <f t="shared" si="772"/>
        <v>0</v>
      </c>
      <c r="O101" s="183">
        <f t="shared" si="773"/>
        <v>0</v>
      </c>
      <c r="P101" s="184">
        <f t="shared" si="774"/>
        <v>0</v>
      </c>
      <c r="Q101" s="184">
        <f t="shared" si="775"/>
        <v>0</v>
      </c>
      <c r="R101" s="184">
        <f t="shared" si="776"/>
        <v>0</v>
      </c>
      <c r="S101" s="184">
        <f t="shared" si="777"/>
        <v>0</v>
      </c>
      <c r="T101" s="184">
        <f t="shared" si="778"/>
        <v>0</v>
      </c>
      <c r="U101" s="184">
        <f t="shared" ref="U101:V101" si="791">U100*1936.27</f>
        <v>0</v>
      </c>
      <c r="V101" s="184">
        <f t="shared" si="791"/>
        <v>0</v>
      </c>
      <c r="W101" s="104"/>
    </row>
    <row r="102" spans="1:23" s="47" customFormat="1" ht="12.75" customHeight="1" x14ac:dyDescent="0.2">
      <c r="A102" s="104">
        <f>IF(Foglio2!$J$7=1,TRUNC(Base!V102,0),TRUNC(Base!U102,0))</f>
        <v>0</v>
      </c>
      <c r="B102" s="245">
        <f t="shared" si="764"/>
        <v>33367</v>
      </c>
      <c r="C102" s="501"/>
      <c r="D102" s="501"/>
      <c r="E102" s="53" t="s">
        <v>3</v>
      </c>
      <c r="F102" s="54">
        <f>IF(Foglio2!$J$3=Foglio2!$E$3,Ausiliari_Coll.Scol.!D98,IF(Foglio2!$J$3=Foglio2!$E$4,Collab._Tecnici!D98,IF(Foglio2!$J$3=Foglio2!$E$5,Assistenti_Tecnici!D98,IF(Foglio2!$J$3=Foglio2!$E$6,Assistenti_Amm.vo!D98,IF(Foglio2!$J$3=Foglio2!$E$7,Resp_Coord_Amm.vo!D98,IF(Foglio2!$J$3=Foglio2!$E$8,Direttore_Amm.vo!D98,IF(Foglio2!$J$3=Foglio2!$E$9,Doc_mat_elem.re!D98,IF(Foglio2!$J$3=Foglio2!$E$10,Doc_dipl_scuola_sec.!D98,IF(Foglio2!$J$3=Foglio2!$E$11,Doc_scuola_media!D98,IF(Foglio2!$J$3=Foglio2!$E$12,Doc_laureati_scuola_sec.!D102,IF(Foglio2!$J$3=Foglio2!$E$13,Direttivi_capi_ist.!D98,0)))))))))))</f>
        <v>0</v>
      </c>
      <c r="G102" s="248">
        <f>IF(Foglio2!$J$3=Foglio2!$E$3,Ausiliari_Coll.Scol.!E98,IF(Foglio2!$J$3=Foglio2!$E$4,Collab._Tecnici!E98,IF(Foglio2!$J$3=Foglio2!$E$5,Assistenti_Tecnici!E98,IF(Foglio2!$J$3=Foglio2!$E$6,Assistenti_Amm.vo!E98,IF(Foglio2!$J$3=Foglio2!$E$7,Resp_Coord_Amm.vo!E98,IF(Foglio2!$J$3=Foglio2!$E$8,Direttore_Amm.vo!E98,IF(Foglio2!$J$3=Foglio2!$E$9,Doc_mat_elem.re!E98,IF(Foglio2!$J$3=Foglio2!$E$10,Doc_dipl_scuola_sec.!E98,IF(Foglio2!$J$3=Foglio2!$E$11,Doc_scuola_media!E98,IF(Foglio2!$J$3=Foglio2!$E$12,Doc_laureati_scuola_sec.!E102,IF(Foglio2!$J$3=Foglio2!$E$13,Direttivi_capi_ist.!E98,0)))))))))))</f>
        <v>0</v>
      </c>
      <c r="H102" s="248">
        <f>IF(Foglio2!$J$3=Foglio2!$E$3,Ausiliari_Coll.Scol.!F98,IF(Foglio2!$J$3=Foglio2!$E$4,Collab._Tecnici!F98,IF(Foglio2!$J$3=Foglio2!$E$5,Assistenti_Tecnici!F98,IF(Foglio2!$J$3=Foglio2!$E$6,Assistenti_Amm.vo!F98,IF(Foglio2!$J$3=Foglio2!$E$7,Resp_Coord_Amm.vo!F98,IF(Foglio2!$J$3=Foglio2!$E$8,Direttore_Amm.vo!F98,IF(Foglio2!$J$3=Foglio2!$E$9,Doc_mat_elem.re!F98,IF(Foglio2!$J$3=Foglio2!$E$10,Doc_dipl_scuola_sec.!F98,IF(Foglio2!$J$3=Foglio2!$E$11,Doc_scuola_media!F98,IF(Foglio2!$J$3=Foglio2!$E$12,Doc_laureati_scuola_sec.!F102,IF(Foglio2!$J$3=Foglio2!$E$13,Direttivi_capi_ist.!F98,0)))))))))))</f>
        <v>0</v>
      </c>
      <c r="I102" s="248">
        <f>IF(Foglio2!$J$3=Foglio2!$E$3,Ausiliari_Coll.Scol.!G98,IF(Foglio2!$J$3=Foglio2!$E$4,Collab._Tecnici!G98,IF(Foglio2!$J$3=Foglio2!$E$5,Assistenti_Tecnici!G98,IF(Foglio2!$J$3=Foglio2!$E$6,Assistenti_Amm.vo!G98,IF(Foglio2!$J$3=Foglio2!$E$7,Resp_Coord_Amm.vo!G98,IF(Foglio2!$J$3=Foglio2!$E$8,Direttore_Amm.vo!G98,IF(Foglio2!$J$3=Foglio2!$E$9,Doc_mat_elem.re!G98,IF(Foglio2!$J$3=Foglio2!$E$10,Doc_dipl_scuola_sec.!G98,IF(Foglio2!$J$3=Foglio2!$E$11,Doc_scuola_media!G98,IF(Foglio2!$J$3=Foglio2!$E$12,Doc_laureati_scuola_sec.!G102,IF(Foglio2!$J$3=Foglio2!$E$13,Direttivi_capi_ist.!G98,0)))))))))))</f>
        <v>0</v>
      </c>
      <c r="J102" s="248">
        <f>IF(Foglio2!$J$3=Foglio2!$E$3,Ausiliari_Coll.Scol.!H98,IF(Foglio2!$J$3=Foglio2!$E$4,Collab._Tecnici!H98,IF(Foglio2!$J$3=Foglio2!$E$5,Assistenti_Tecnici!H98,IF(Foglio2!$J$3=Foglio2!$E$6,Assistenti_Amm.vo!H98,IF(Foglio2!$J$3=Foglio2!$E$7,Resp_Coord_Amm.vo!H98,IF(Foglio2!$J$3=Foglio2!$E$8,Direttore_Amm.vo!H98,IF(Foglio2!$J$3=Foglio2!$E$9,Doc_mat_elem.re!H98,IF(Foglio2!$J$3=Foglio2!$E$10,Doc_dipl_scuola_sec.!H98,IF(Foglio2!$J$3=Foglio2!$E$11,Doc_scuola_media!H98,IF(Foglio2!$J$3=Foglio2!$E$12,Doc_laureati_scuola_sec.!H102,IF(Foglio2!$J$3=Foglio2!$E$13,Direttivi_capi_ist.!H98,0)))))))))))</f>
        <v>0</v>
      </c>
      <c r="K102" s="248">
        <f>IF(Foglio2!$J$3=Foglio2!$E$3,Ausiliari_Coll.Scol.!I98,IF(Foglio2!$J$3=Foglio2!$E$4,Collab._Tecnici!I98,IF(Foglio2!$J$3=Foglio2!$E$5,Assistenti_Tecnici!I98,IF(Foglio2!$J$3=Foglio2!$E$6,Assistenti_Amm.vo!I98,IF(Foglio2!$J$3=Foglio2!$E$7,Resp_Coord_Amm.vo!I98,IF(Foglio2!$J$3=Foglio2!$E$8,Direttore_Amm.vo!I98,IF(Foglio2!$J$3=Foglio2!$E$9,Doc_mat_elem.re!I98,IF(Foglio2!$J$3=Foglio2!$E$10,Doc_dipl_scuola_sec.!I98,IF(Foglio2!$J$3=Foglio2!$E$11,Doc_scuola_media!I98,IF(Foglio2!$J$3=Foglio2!$E$12,Doc_laureati_scuola_sec.!I102,IF(Foglio2!$J$3=Foglio2!$E$13,Direttivi_capi_ist.!I98,0)))))))))))</f>
        <v>0</v>
      </c>
      <c r="L102" s="248">
        <f>IF(Foglio2!$J$3=Foglio2!$E$3,Ausiliari_Coll.Scol.!J98,IF(Foglio2!$J$3=Foglio2!$E$4,Collab._Tecnici!J98,IF(Foglio2!$J$3=Foglio2!$E$5,Assistenti_Tecnici!J98,IF(Foglio2!$J$3=Foglio2!$E$6,Assistenti_Amm.vo!J98,IF(Foglio2!$J$3=Foglio2!$E$7,Resp_Coord_Amm.vo!J98,IF(Foglio2!$J$3=Foglio2!$E$8,Direttore_Amm.vo!J98,IF(Foglio2!$J$3=Foglio2!$E$9,Doc_mat_elem.re!J98,IF(Foglio2!$J$3=Foglio2!$E$10,Doc_dipl_scuola_sec.!J98,IF(Foglio2!$J$3=Foglio2!$E$11,Doc_scuola_media!J98,IF(Foglio2!$J$3=Foglio2!$E$12,Doc_laureati_scuola_sec.!J102,IF(Foglio2!$J$3=Foglio2!$E$13,Direttivi_capi_ist.!J98,0)))))))))))</f>
        <v>0</v>
      </c>
      <c r="M102" s="249">
        <f>IF(Foglio2!$J$3=Foglio2!$E$3,Ausiliari_Coll.Scol.!K98,IF(Foglio2!$J$3=Foglio2!$E$4,Collab._Tecnici!K98,IF(Foglio2!$J$3=Foglio2!$E$5,Assistenti_Tecnici!K98,IF(Foglio2!$J$3=Foglio2!$E$6,Assistenti_Amm.vo!K98,IF(Foglio2!$J$3=Foglio2!$E$7,Resp_Coord_Amm.vo!K98,IF(Foglio2!$J$3=Foglio2!$E$8,Direttore_Amm.vo!K98,IF(Foglio2!$J$3=Foglio2!$E$9,Doc_mat_elem.re!K98,IF(Foglio2!$J$3=Foglio2!$E$10,Doc_dipl_scuola_sec.!K98,IF(Foglio2!$J$3=Foglio2!$E$11,Doc_scuola_media!K98,IF(Foglio2!$J$3=Foglio2!$E$12,Doc_laureati_scuola_sec.!K102,IF(Foglio2!$J$3=Foglio2!$E$13,Direttivi_capi_ist.!K98,0)))))))))))</f>
        <v>0</v>
      </c>
      <c r="N102" s="250">
        <f>IF(Foglio2!$J$3=Foglio2!$E$3,Ausiliari_Coll.Scol.!L98,IF(Foglio2!$J$3=Foglio2!$E$4,Collab._Tecnici!L98,IF(Foglio2!$J$3=Foglio2!$E$5,Assistenti_Tecnici!L98,IF(Foglio2!$J$3=Foglio2!$E$6,Assistenti_Amm.vo!L98,IF(Foglio2!$J$3=Foglio2!$E$7,Resp_Coord_Amm.vo!L98,IF(Foglio2!$J$3=Foglio2!$E$8,Direttore_Amm.vo!L98,IF(Foglio2!$J$3=Foglio2!$E$9,Doc_mat_elem.re!L98,IF(Foglio2!$J$3=Foglio2!$E$10,Doc_dipl_scuola_sec.!L98,IF(Foglio2!$J$3=Foglio2!$E$11,Doc_scuola_media!L98,IF(Foglio2!$J$3=Foglio2!$E$12,Doc_laureati_scuola_sec.!L102,IF(Foglio2!$J$3=Foglio2!$E$13,Direttivi_capi_ist.!L98,0)))))))))))</f>
        <v>0</v>
      </c>
      <c r="O102" s="251">
        <f>IF(Foglio2!$J$3=Foglio2!$E$3,Ausiliari_Coll.Scol.!M98,IF(Foglio2!$J$3=Foglio2!$E$4,Collab._Tecnici!M98,IF(Foglio2!$J$3=Foglio2!$E$5,Assistenti_Tecnici!M98,IF(Foglio2!$J$3=Foglio2!$E$6,Assistenti_Amm.vo!M98,IF(Foglio2!$J$3=Foglio2!$E$7,Resp_Coord_Amm.vo!M98,IF(Foglio2!$J$3=Foglio2!$E$8,Direttore_Amm.vo!M98,IF(Foglio2!$J$3=Foglio2!$E$9,Doc_mat_elem.re!M98,IF(Foglio2!$J$3=Foglio2!$E$10,Doc_dipl_scuola_sec.!M98,IF(Foglio2!$J$3=Foglio2!$E$11,Doc_scuola_media!M98,IF(Foglio2!$J$3=Foglio2!$E$12,Doc_laureati_scuola_sec.!M102,IF(Foglio2!$J$3=Foglio2!$E$13,Direttivi_capi_ist.!M98,0)))))))))))</f>
        <v>0</v>
      </c>
      <c r="P102" s="252">
        <f>IF(Foglio2!$J$3=Foglio2!$E$3,Ausiliari_Coll.Scol.!N98,IF(Foglio2!$J$3=Foglio2!$E$4,Collab._Tecnici!N98,IF(Foglio2!$J$3=Foglio2!$E$5,Assistenti_Tecnici!N98,IF(Foglio2!$J$3=Foglio2!$E$6,Assistenti_Amm.vo!N98,IF(Foglio2!$J$3=Foglio2!$E$7,Resp_Coord_Amm.vo!N98,IF(Foglio2!$J$3=Foglio2!$E$8,Direttore_Amm.vo!N98,IF(Foglio2!$J$3=Foglio2!$E$9,Doc_mat_elem.re!N98,IF(Foglio2!$J$3=Foglio2!$E$10,Doc_dipl_scuola_sec.!N98,IF(Foglio2!$J$3=Foglio2!$E$11,Doc_scuola_media!N98,IF(Foglio2!$J$3=Foglio2!$E$12,Doc_laureati_scuola_sec.!N102,IF(Foglio2!$J$3=Foglio2!$E$13,Direttivi_capi_ist.!N98,0)))))))))))</f>
        <v>0</v>
      </c>
      <c r="Q102" s="252">
        <f>IF(Foglio2!$J$3=Foglio2!$E$3,Ausiliari_Coll.Scol.!O98,IF(Foglio2!$J$3=Foglio2!$E$4,Collab._Tecnici!O98,IF(Foglio2!$J$3=Foglio2!$E$5,Assistenti_Tecnici!O98,IF(Foglio2!$J$3=Foglio2!$E$6,Assistenti_Amm.vo!O98,IF(Foglio2!$J$3=Foglio2!$E$7,Resp_Coord_Amm.vo!O98,IF(Foglio2!$J$3=Foglio2!$E$8,Direttore_Amm.vo!O98,IF(Foglio2!$J$3=Foglio2!$E$9,Doc_mat_elem.re!O98,IF(Foglio2!$J$3=Foglio2!$E$10,Doc_dipl_scuola_sec.!O98,IF(Foglio2!$J$3=Foglio2!$E$11,Doc_scuola_media!O98,IF(Foglio2!$J$3=Foglio2!$E$12,Doc_laureati_scuola_sec.!O102,IF(Foglio2!$J$3=Foglio2!$E$13,Direttivi_capi_ist.!O98,0)))))))))))</f>
        <v>0</v>
      </c>
      <c r="R102" s="252">
        <f>IF(Foglio2!$J$3=Foglio2!$E$3,Ausiliari_Coll.Scol.!P98,IF(Foglio2!$J$3=Foglio2!$E$4,Collab._Tecnici!P98,IF(Foglio2!$J$3=Foglio2!$E$5,Assistenti_Tecnici!P98,IF(Foglio2!$J$3=Foglio2!$E$6,Assistenti_Amm.vo!P98,IF(Foglio2!$J$3=Foglio2!$E$7,Resp_Coord_Amm.vo!P98,IF(Foglio2!$J$3=Foglio2!$E$8,Direttore_Amm.vo!P98,IF(Foglio2!$J$3=Foglio2!$E$9,Doc_mat_elem.re!P98,IF(Foglio2!$J$3=Foglio2!$E$10,Doc_dipl_scuola_sec.!P98,IF(Foglio2!$J$3=Foglio2!$E$11,Doc_scuola_media!P98,IF(Foglio2!$J$3=Foglio2!$E$12,Doc_laureati_scuola_sec.!P102,IF(Foglio2!$J$3=Foglio2!$E$13,Direttivi_capi_ist.!P98,0)))))))))))</f>
        <v>0</v>
      </c>
      <c r="S102" s="252">
        <f>IF(Foglio2!$J$3=Foglio2!$E$3,Ausiliari_Coll.Scol.!Q98,IF(Foglio2!$J$3=Foglio2!$E$4,Collab._Tecnici!Q98,IF(Foglio2!$J$3=Foglio2!$E$5,Assistenti_Tecnici!Q98,IF(Foglio2!$J$3=Foglio2!$E$6,Assistenti_Amm.vo!Q98,IF(Foglio2!$J$3=Foglio2!$E$7,Resp_Coord_Amm.vo!Q98,IF(Foglio2!$J$3=Foglio2!$E$8,Direttore_Amm.vo!Q98,IF(Foglio2!$J$3=Foglio2!$E$9,Doc_mat_elem.re!Q98,IF(Foglio2!$J$3=Foglio2!$E$10,Doc_dipl_scuola_sec.!Q98,IF(Foglio2!$J$3=Foglio2!$E$11,Doc_scuola_media!Q98,IF(Foglio2!$J$3=Foglio2!$E$12,Doc_laureati_scuola_sec.!Q102,IF(Foglio2!$J$3=Foglio2!$E$13,Direttivi_capi_ist.!Q98,0)))))))))))</f>
        <v>0</v>
      </c>
      <c r="T102" s="252">
        <f>IF(Foglio2!$J$3=Foglio2!$E$3,Ausiliari_Coll.Scol.!R98,IF(Foglio2!$J$3=Foglio2!$E$4,Collab._Tecnici!R98,IF(Foglio2!$J$3=Foglio2!$E$5,Assistenti_Tecnici!R98,IF(Foglio2!$J$3=Foglio2!$E$6,Assistenti_Amm.vo!R98,IF(Foglio2!$J$3=Foglio2!$E$7,Resp_Coord_Amm.vo!R98,IF(Foglio2!$J$3=Foglio2!$E$8,Direttore_Amm.vo!R98,IF(Foglio2!$J$3=Foglio2!$E$9,Doc_mat_elem.re!R98,IF(Foglio2!$J$3=Foglio2!$E$10,Doc_dipl_scuola_sec.!R98,IF(Foglio2!$J$3=Foglio2!$E$11,Doc_scuola_media!R98,IF(Foglio2!$J$3=Foglio2!$E$12,Doc_laureati_scuola_sec.!R102,IF(Foglio2!$J$3=Foglio2!$E$13,Direttivi_capi_ist.!R98,0)))))))))))</f>
        <v>0</v>
      </c>
      <c r="U102" s="252">
        <f t="shared" ref="U102" si="792">(P102)/12*0.8</f>
        <v>0</v>
      </c>
      <c r="V102" s="252">
        <f t="shared" ref="V102" si="793">(P102+R102)/12*0.8</f>
        <v>0</v>
      </c>
      <c r="W102" s="253" t="str">
        <f t="shared" ref="W102" si="794">"Fascia Da "&amp;F102&amp;" a "&amp;F103&amp;" Decorrenza "&amp;DAY(C102)&amp;"/"&amp;MONTH(C102)&amp;"/"&amp;YEAR(C102)</f>
        <v>Fascia Da 0 a 0 Decorrenza 0/1/1900</v>
      </c>
    </row>
    <row r="103" spans="1:23" s="47" customFormat="1" ht="8.25" customHeight="1" x14ac:dyDescent="0.2">
      <c r="A103" s="104"/>
      <c r="B103" s="245">
        <f t="shared" si="764"/>
        <v>33368</v>
      </c>
      <c r="C103" s="501"/>
      <c r="D103" s="501"/>
      <c r="E103" s="48" t="s">
        <v>4</v>
      </c>
      <c r="F103" s="49">
        <f>IF(Foglio2!$J$3=Foglio2!$E$3,Ausiliari_Coll.Scol.!D99,IF(Foglio2!$J$3=Foglio2!$E$4,Collab._Tecnici!D101,IF(Foglio2!$J$3=Foglio2!$E$5,Assistenti_Tecnici!D99,IF(Foglio2!$J$3=Foglio2!$E$6,Assistenti_Amm.vo!D99,IF(Foglio2!$J$3=Foglio2!$E$7,Resp_Coord_Amm.vo!D99,IF(Foglio2!$J$3=Foglio2!$E$8,Direttore_Amm.vo!D99,IF(Foglio2!$J$3=Foglio2!$E$9,Doc_mat_elem.re!D99,IF(Foglio2!$J$3=Foglio2!$E$10,Doc_dipl_scuola_sec.!D99,IF(Foglio2!$J$3=Foglio2!$E$11,Doc_scuola_media!D99,IF(Foglio2!$J$3=Foglio2!$E$12,Doc_laureati_scuola_sec.!D103,IF(Foglio2!$J$3=Foglio2!$E$13,Direttivi_capi_ist.!D99,0)))))))))))</f>
        <v>0</v>
      </c>
      <c r="G103" s="267">
        <f t="shared" si="765"/>
        <v>0</v>
      </c>
      <c r="H103" s="267">
        <f t="shared" si="766"/>
        <v>0</v>
      </c>
      <c r="I103" s="267">
        <f t="shared" si="767"/>
        <v>0</v>
      </c>
      <c r="J103" s="267">
        <f t="shared" si="768"/>
        <v>0</v>
      </c>
      <c r="K103" s="267">
        <f t="shared" si="769"/>
        <v>0</v>
      </c>
      <c r="L103" s="266">
        <f t="shared" si="770"/>
        <v>0</v>
      </c>
      <c r="M103" s="267">
        <f t="shared" si="771"/>
        <v>0</v>
      </c>
      <c r="N103" s="182">
        <f t="shared" si="772"/>
        <v>0</v>
      </c>
      <c r="O103" s="183">
        <f t="shared" si="773"/>
        <v>0</v>
      </c>
      <c r="P103" s="184">
        <f t="shared" si="774"/>
        <v>0</v>
      </c>
      <c r="Q103" s="184">
        <f t="shared" si="775"/>
        <v>0</v>
      </c>
      <c r="R103" s="184">
        <f t="shared" si="776"/>
        <v>0</v>
      </c>
      <c r="S103" s="184">
        <f t="shared" si="777"/>
        <v>0</v>
      </c>
      <c r="T103" s="184">
        <f t="shared" si="778"/>
        <v>0</v>
      </c>
      <c r="U103" s="184">
        <f t="shared" ref="U103:V103" si="795">U102*1936.27</f>
        <v>0</v>
      </c>
      <c r="V103" s="184">
        <f t="shared" si="795"/>
        <v>0</v>
      </c>
      <c r="W103" s="104"/>
    </row>
    <row r="104" spans="1:23" s="47" customFormat="1" ht="12.75" customHeight="1" x14ac:dyDescent="0.2">
      <c r="A104" s="104">
        <f>IF(Foglio2!$J$7=1,TRUNC(Base!V104,0),TRUNC(Base!U104,0))</f>
        <v>0</v>
      </c>
      <c r="B104" s="245">
        <f t="shared" si="764"/>
        <v>33369</v>
      </c>
      <c r="C104" s="501"/>
      <c r="D104" s="501"/>
      <c r="E104" s="53" t="s">
        <v>3</v>
      </c>
      <c r="F104" s="54">
        <f>IF(Foglio2!$J$3=Foglio2!$E$3,Ausiliari_Coll.Scol.!D100,IF(Foglio2!$J$3=Foglio2!$E$4,Collab._Tecnici!D100,IF(Foglio2!$J$3=Foglio2!$E$5,Assistenti_Tecnici!D100,IF(Foglio2!$J$3=Foglio2!$E$6,Assistenti_Amm.vo!D100,IF(Foglio2!$J$3=Foglio2!$E$7,Resp_Coord_Amm.vo!D100,IF(Foglio2!$J$3=Foglio2!$E$8,Direttore_Amm.vo!D100,IF(Foglio2!$J$3=Foglio2!$E$9,Doc_mat_elem.re!D100,IF(Foglio2!$J$3=Foglio2!$E$10,Doc_dipl_scuola_sec.!D100,IF(Foglio2!$J$3=Foglio2!$E$11,Doc_scuola_media!D100,IF(Foglio2!$J$3=Foglio2!$E$12,Doc_laureati_scuola_sec.!D104,IF(Foglio2!$J$3=Foglio2!$E$13,Direttivi_capi_ist.!D100,0)))))))))))</f>
        <v>0</v>
      </c>
      <c r="G104" s="248">
        <f>IF(Foglio2!$J$3=Foglio2!$E$3,Ausiliari_Coll.Scol.!E100,IF(Foglio2!$J$3=Foglio2!$E$4,Collab._Tecnici!E100,IF(Foglio2!$J$3=Foglio2!$E$5,Assistenti_Tecnici!E100,IF(Foglio2!$J$3=Foglio2!$E$6,Assistenti_Amm.vo!E100,IF(Foglio2!$J$3=Foglio2!$E$7,Resp_Coord_Amm.vo!E100,IF(Foglio2!$J$3=Foglio2!$E$8,Direttore_Amm.vo!E100,IF(Foglio2!$J$3=Foglio2!$E$9,Doc_mat_elem.re!E100,IF(Foglio2!$J$3=Foglio2!$E$10,Doc_dipl_scuola_sec.!E100,IF(Foglio2!$J$3=Foglio2!$E$11,Doc_scuola_media!E100,IF(Foglio2!$J$3=Foglio2!$E$12,Doc_laureati_scuola_sec.!E104,IF(Foglio2!$J$3=Foglio2!$E$13,Direttivi_capi_ist.!E100,0)))))))))))</f>
        <v>0</v>
      </c>
      <c r="H104" s="248">
        <f>IF(Foglio2!$J$3=Foglio2!$E$3,Ausiliari_Coll.Scol.!F100,IF(Foglio2!$J$3=Foglio2!$E$4,Collab._Tecnici!F100,IF(Foglio2!$J$3=Foglio2!$E$5,Assistenti_Tecnici!F100,IF(Foglio2!$J$3=Foglio2!$E$6,Assistenti_Amm.vo!F100,IF(Foglio2!$J$3=Foglio2!$E$7,Resp_Coord_Amm.vo!F100,IF(Foglio2!$J$3=Foglio2!$E$8,Direttore_Amm.vo!F100,IF(Foglio2!$J$3=Foglio2!$E$9,Doc_mat_elem.re!F100,IF(Foglio2!$J$3=Foglio2!$E$10,Doc_dipl_scuola_sec.!F100,IF(Foglio2!$J$3=Foglio2!$E$11,Doc_scuola_media!F100,IF(Foglio2!$J$3=Foglio2!$E$12,Doc_laureati_scuola_sec.!F104,IF(Foglio2!$J$3=Foglio2!$E$13,Direttivi_capi_ist.!F100,0)))))))))))</f>
        <v>0</v>
      </c>
      <c r="I104" s="248">
        <f>IF(Foglio2!$J$3=Foglio2!$E$3,Ausiliari_Coll.Scol.!G100,IF(Foglio2!$J$3=Foglio2!$E$4,Collab._Tecnici!G100,IF(Foglio2!$J$3=Foglio2!$E$5,Assistenti_Tecnici!G100,IF(Foglio2!$J$3=Foglio2!$E$6,Assistenti_Amm.vo!G100,IF(Foglio2!$J$3=Foglio2!$E$7,Resp_Coord_Amm.vo!G100,IF(Foglio2!$J$3=Foglio2!$E$8,Direttore_Amm.vo!G100,IF(Foglio2!$J$3=Foglio2!$E$9,Doc_mat_elem.re!G100,IF(Foglio2!$J$3=Foglio2!$E$10,Doc_dipl_scuola_sec.!G100,IF(Foglio2!$J$3=Foglio2!$E$11,Doc_scuola_media!G100,IF(Foglio2!$J$3=Foglio2!$E$12,Doc_laureati_scuola_sec.!G104,IF(Foglio2!$J$3=Foglio2!$E$13,Direttivi_capi_ist.!G100,0)))))))))))</f>
        <v>0</v>
      </c>
      <c r="J104" s="248">
        <f>IF(Foglio2!$J$3=Foglio2!$E$3,Ausiliari_Coll.Scol.!H100,IF(Foglio2!$J$3=Foglio2!$E$4,Collab._Tecnici!H100,IF(Foglio2!$J$3=Foglio2!$E$5,Assistenti_Tecnici!H100,IF(Foglio2!$J$3=Foglio2!$E$6,Assistenti_Amm.vo!H100,IF(Foglio2!$J$3=Foglio2!$E$7,Resp_Coord_Amm.vo!H100,IF(Foglio2!$J$3=Foglio2!$E$8,Direttore_Amm.vo!H100,IF(Foglio2!$J$3=Foglio2!$E$9,Doc_mat_elem.re!H100,IF(Foglio2!$J$3=Foglio2!$E$10,Doc_dipl_scuola_sec.!H100,IF(Foglio2!$J$3=Foglio2!$E$11,Doc_scuola_media!H100,IF(Foglio2!$J$3=Foglio2!$E$12,Doc_laureati_scuola_sec.!H104,IF(Foglio2!$J$3=Foglio2!$E$13,Direttivi_capi_ist.!H100,0)))))))))))</f>
        <v>0</v>
      </c>
      <c r="K104" s="248">
        <f>IF(Foglio2!$J$3=Foglio2!$E$3,Ausiliari_Coll.Scol.!I100,IF(Foglio2!$J$3=Foglio2!$E$4,Collab._Tecnici!I100,IF(Foglio2!$J$3=Foglio2!$E$5,Assistenti_Tecnici!I100,IF(Foglio2!$J$3=Foglio2!$E$6,Assistenti_Amm.vo!I100,IF(Foglio2!$J$3=Foglio2!$E$7,Resp_Coord_Amm.vo!I100,IF(Foglio2!$J$3=Foglio2!$E$8,Direttore_Amm.vo!I100,IF(Foglio2!$J$3=Foglio2!$E$9,Doc_mat_elem.re!I100,IF(Foglio2!$J$3=Foglio2!$E$10,Doc_dipl_scuola_sec.!I100,IF(Foglio2!$J$3=Foglio2!$E$11,Doc_scuola_media!I100,IF(Foglio2!$J$3=Foglio2!$E$12,Doc_laureati_scuola_sec.!I104,IF(Foglio2!$J$3=Foglio2!$E$13,Direttivi_capi_ist.!I100,0)))))))))))</f>
        <v>0</v>
      </c>
      <c r="L104" s="248">
        <f>IF(Foglio2!$J$3=Foglio2!$E$3,Ausiliari_Coll.Scol.!J100,IF(Foglio2!$J$3=Foglio2!$E$4,Collab._Tecnici!J100,IF(Foglio2!$J$3=Foglio2!$E$5,Assistenti_Tecnici!J100,IF(Foglio2!$J$3=Foglio2!$E$6,Assistenti_Amm.vo!J100,IF(Foglio2!$J$3=Foglio2!$E$7,Resp_Coord_Amm.vo!J100,IF(Foglio2!$J$3=Foglio2!$E$8,Direttore_Amm.vo!J100,IF(Foglio2!$J$3=Foglio2!$E$9,Doc_mat_elem.re!J100,IF(Foglio2!$J$3=Foglio2!$E$10,Doc_dipl_scuola_sec.!J100,IF(Foglio2!$J$3=Foglio2!$E$11,Doc_scuola_media!J100,IF(Foglio2!$J$3=Foglio2!$E$12,Doc_laureati_scuola_sec.!J104,IF(Foglio2!$J$3=Foglio2!$E$13,Direttivi_capi_ist.!J100,0)))))))))))</f>
        <v>0</v>
      </c>
      <c r="M104" s="249">
        <f>IF(Foglio2!$J$3=Foglio2!$E$3,Ausiliari_Coll.Scol.!K100,IF(Foglio2!$J$3=Foglio2!$E$4,Collab._Tecnici!K100,IF(Foglio2!$J$3=Foglio2!$E$5,Assistenti_Tecnici!K100,IF(Foglio2!$J$3=Foglio2!$E$6,Assistenti_Amm.vo!K100,IF(Foglio2!$J$3=Foglio2!$E$7,Resp_Coord_Amm.vo!K100,IF(Foglio2!$J$3=Foglio2!$E$8,Direttore_Amm.vo!K100,IF(Foglio2!$J$3=Foglio2!$E$9,Doc_mat_elem.re!K100,IF(Foglio2!$J$3=Foglio2!$E$10,Doc_dipl_scuola_sec.!K100,IF(Foglio2!$J$3=Foglio2!$E$11,Doc_scuola_media!K100,IF(Foglio2!$J$3=Foglio2!$E$12,Doc_laureati_scuola_sec.!K104,IF(Foglio2!$J$3=Foglio2!$E$13,Direttivi_capi_ist.!K100,0)))))))))))</f>
        <v>0</v>
      </c>
      <c r="N104" s="250">
        <f>IF(Foglio2!$J$3=Foglio2!$E$3,Ausiliari_Coll.Scol.!L100,IF(Foglio2!$J$3=Foglio2!$E$4,Collab._Tecnici!L100,IF(Foglio2!$J$3=Foglio2!$E$5,Assistenti_Tecnici!L100,IF(Foglio2!$J$3=Foglio2!$E$6,Assistenti_Amm.vo!L100,IF(Foglio2!$J$3=Foglio2!$E$7,Resp_Coord_Amm.vo!L100,IF(Foglio2!$J$3=Foglio2!$E$8,Direttore_Amm.vo!L100,IF(Foglio2!$J$3=Foglio2!$E$9,Doc_mat_elem.re!L100,IF(Foglio2!$J$3=Foglio2!$E$10,Doc_dipl_scuola_sec.!L100,IF(Foglio2!$J$3=Foglio2!$E$11,Doc_scuola_media!L100,IF(Foglio2!$J$3=Foglio2!$E$12,Doc_laureati_scuola_sec.!L104,IF(Foglio2!$J$3=Foglio2!$E$13,Direttivi_capi_ist.!L100,0)))))))))))</f>
        <v>0</v>
      </c>
      <c r="O104" s="251">
        <f>IF(Foglio2!$J$3=Foglio2!$E$3,Ausiliari_Coll.Scol.!M100,IF(Foglio2!$J$3=Foglio2!$E$4,Collab._Tecnici!M100,IF(Foglio2!$J$3=Foglio2!$E$5,Assistenti_Tecnici!M100,IF(Foglio2!$J$3=Foglio2!$E$6,Assistenti_Amm.vo!M100,IF(Foglio2!$J$3=Foglio2!$E$7,Resp_Coord_Amm.vo!M100,IF(Foglio2!$J$3=Foglio2!$E$8,Direttore_Amm.vo!M100,IF(Foglio2!$J$3=Foglio2!$E$9,Doc_mat_elem.re!M100,IF(Foglio2!$J$3=Foglio2!$E$10,Doc_dipl_scuola_sec.!M100,IF(Foglio2!$J$3=Foglio2!$E$11,Doc_scuola_media!M100,IF(Foglio2!$J$3=Foglio2!$E$12,Doc_laureati_scuola_sec.!M104,IF(Foglio2!$J$3=Foglio2!$E$13,Direttivi_capi_ist.!M100,0)))))))))))</f>
        <v>0</v>
      </c>
      <c r="P104" s="252">
        <f>IF(Foglio2!$J$3=Foglio2!$E$3,Ausiliari_Coll.Scol.!N100,IF(Foglio2!$J$3=Foglio2!$E$4,Collab._Tecnici!N100,IF(Foglio2!$J$3=Foglio2!$E$5,Assistenti_Tecnici!N100,IF(Foglio2!$J$3=Foglio2!$E$6,Assistenti_Amm.vo!N100,IF(Foglio2!$J$3=Foglio2!$E$7,Resp_Coord_Amm.vo!N100,IF(Foglio2!$J$3=Foglio2!$E$8,Direttore_Amm.vo!N100,IF(Foglio2!$J$3=Foglio2!$E$9,Doc_mat_elem.re!N100,IF(Foglio2!$J$3=Foglio2!$E$10,Doc_dipl_scuola_sec.!N100,IF(Foglio2!$J$3=Foglio2!$E$11,Doc_scuola_media!N100,IF(Foglio2!$J$3=Foglio2!$E$12,Doc_laureati_scuola_sec.!N104,IF(Foglio2!$J$3=Foglio2!$E$13,Direttivi_capi_ist.!N100,0)))))))))))</f>
        <v>0</v>
      </c>
      <c r="Q104" s="252">
        <f>IF(Foglio2!$J$3=Foglio2!$E$3,Ausiliari_Coll.Scol.!O100,IF(Foglio2!$J$3=Foglio2!$E$4,Collab._Tecnici!O100,IF(Foglio2!$J$3=Foglio2!$E$5,Assistenti_Tecnici!O100,IF(Foglio2!$J$3=Foglio2!$E$6,Assistenti_Amm.vo!O100,IF(Foglio2!$J$3=Foglio2!$E$7,Resp_Coord_Amm.vo!O100,IF(Foglio2!$J$3=Foglio2!$E$8,Direttore_Amm.vo!O100,IF(Foglio2!$J$3=Foglio2!$E$9,Doc_mat_elem.re!O100,IF(Foglio2!$J$3=Foglio2!$E$10,Doc_dipl_scuola_sec.!O100,IF(Foglio2!$J$3=Foglio2!$E$11,Doc_scuola_media!O100,IF(Foglio2!$J$3=Foglio2!$E$12,Doc_laureati_scuola_sec.!O104,IF(Foglio2!$J$3=Foglio2!$E$13,Direttivi_capi_ist.!O100,0)))))))))))</f>
        <v>0</v>
      </c>
      <c r="R104" s="252">
        <f>IF(Foglio2!$J$3=Foglio2!$E$3,Ausiliari_Coll.Scol.!P100,IF(Foglio2!$J$3=Foglio2!$E$4,Collab._Tecnici!P100,IF(Foglio2!$J$3=Foglio2!$E$5,Assistenti_Tecnici!P100,IF(Foglio2!$J$3=Foglio2!$E$6,Assistenti_Amm.vo!P100,IF(Foglio2!$J$3=Foglio2!$E$7,Resp_Coord_Amm.vo!P100,IF(Foglio2!$J$3=Foglio2!$E$8,Direttore_Amm.vo!P100,IF(Foglio2!$J$3=Foglio2!$E$9,Doc_mat_elem.re!P100,IF(Foglio2!$J$3=Foglio2!$E$10,Doc_dipl_scuola_sec.!P100,IF(Foglio2!$J$3=Foglio2!$E$11,Doc_scuola_media!P100,IF(Foglio2!$J$3=Foglio2!$E$12,Doc_laureati_scuola_sec.!P104,IF(Foglio2!$J$3=Foglio2!$E$13,Direttivi_capi_ist.!P100,0)))))))))))</f>
        <v>0</v>
      </c>
      <c r="S104" s="252">
        <f>IF(Foglio2!$J$3=Foglio2!$E$3,Ausiliari_Coll.Scol.!Q100,IF(Foglio2!$J$3=Foglio2!$E$4,Collab._Tecnici!Q100,IF(Foglio2!$J$3=Foglio2!$E$5,Assistenti_Tecnici!Q100,IF(Foglio2!$J$3=Foglio2!$E$6,Assistenti_Amm.vo!Q100,IF(Foglio2!$J$3=Foglio2!$E$7,Resp_Coord_Amm.vo!Q100,IF(Foglio2!$J$3=Foglio2!$E$8,Direttore_Amm.vo!Q100,IF(Foglio2!$J$3=Foglio2!$E$9,Doc_mat_elem.re!Q100,IF(Foglio2!$J$3=Foglio2!$E$10,Doc_dipl_scuola_sec.!Q100,IF(Foglio2!$J$3=Foglio2!$E$11,Doc_scuola_media!Q100,IF(Foglio2!$J$3=Foglio2!$E$12,Doc_laureati_scuola_sec.!Q104,IF(Foglio2!$J$3=Foglio2!$E$13,Direttivi_capi_ist.!Q100,0)))))))))))</f>
        <v>0</v>
      </c>
      <c r="T104" s="252">
        <f>IF(Foglio2!$J$3=Foglio2!$E$3,Ausiliari_Coll.Scol.!R100,IF(Foglio2!$J$3=Foglio2!$E$4,Collab._Tecnici!R100,IF(Foglio2!$J$3=Foglio2!$E$5,Assistenti_Tecnici!R100,IF(Foglio2!$J$3=Foglio2!$E$6,Assistenti_Amm.vo!R100,IF(Foglio2!$J$3=Foglio2!$E$7,Resp_Coord_Amm.vo!R100,IF(Foglio2!$J$3=Foglio2!$E$8,Direttore_Amm.vo!R100,IF(Foglio2!$J$3=Foglio2!$E$9,Doc_mat_elem.re!R100,IF(Foglio2!$J$3=Foglio2!$E$10,Doc_dipl_scuola_sec.!R100,IF(Foglio2!$J$3=Foglio2!$E$11,Doc_scuola_media!R100,IF(Foglio2!$J$3=Foglio2!$E$12,Doc_laureati_scuola_sec.!R104,IF(Foglio2!$J$3=Foglio2!$E$13,Direttivi_capi_ist.!R100,0)))))))))))</f>
        <v>0</v>
      </c>
      <c r="U104" s="252">
        <f t="shared" ref="U104" si="796">(P104)/12*0.8</f>
        <v>0</v>
      </c>
      <c r="V104" s="252">
        <f t="shared" ref="V104" si="797">(P104+R104)/12*0.8</f>
        <v>0</v>
      </c>
      <c r="W104" s="253" t="str">
        <f t="shared" ref="W104" si="798">"Fascia Da "&amp;F104&amp;" a "&amp;F105&amp;" Decorrenza "&amp;DAY(C104)&amp;"/"&amp;MONTH(C104)&amp;"/"&amp;YEAR(C104)</f>
        <v>Fascia Da 0 a 0 Decorrenza 0/1/1900</v>
      </c>
    </row>
    <row r="105" spans="1:23" s="47" customFormat="1" ht="8.25" customHeight="1" x14ac:dyDescent="0.2">
      <c r="A105" s="104"/>
      <c r="B105" s="245">
        <f t="shared" si="764"/>
        <v>33370</v>
      </c>
      <c r="C105" s="501"/>
      <c r="D105" s="501"/>
      <c r="E105" s="48" t="s">
        <v>4</v>
      </c>
      <c r="F105" s="49">
        <f>IF(Foglio2!$J$3=Foglio2!$E$3,Ausiliari_Coll.Scol.!D101,IF(Foglio2!$J$3=Foglio2!$E$4,Collab._Tecnici!D103,IF(Foglio2!$J$3=Foglio2!$E$5,Assistenti_Tecnici!D101,IF(Foglio2!$J$3=Foglio2!$E$6,Assistenti_Amm.vo!D101,IF(Foglio2!$J$3=Foglio2!$E$7,Resp_Coord_Amm.vo!D101,IF(Foglio2!$J$3=Foglio2!$E$8,Direttore_Amm.vo!D101,IF(Foglio2!$J$3=Foglio2!$E$9,Doc_mat_elem.re!D101,IF(Foglio2!$J$3=Foglio2!$E$10,Doc_dipl_scuola_sec.!D101,IF(Foglio2!$J$3=Foglio2!$E$11,Doc_scuola_media!D101,IF(Foglio2!$J$3=Foglio2!$E$12,Doc_laureati_scuola_sec.!D105,IF(Foglio2!$J$3=Foglio2!$E$13,Direttivi_capi_ist.!D101,0)))))))))))</f>
        <v>0</v>
      </c>
      <c r="G105" s="267">
        <f t="shared" si="765"/>
        <v>0</v>
      </c>
      <c r="H105" s="267">
        <f t="shared" si="766"/>
        <v>0</v>
      </c>
      <c r="I105" s="267">
        <f t="shared" si="767"/>
        <v>0</v>
      </c>
      <c r="J105" s="267">
        <f t="shared" si="768"/>
        <v>0</v>
      </c>
      <c r="K105" s="267">
        <f t="shared" si="769"/>
        <v>0</v>
      </c>
      <c r="L105" s="266">
        <f t="shared" si="770"/>
        <v>0</v>
      </c>
      <c r="M105" s="267">
        <f t="shared" si="771"/>
        <v>0</v>
      </c>
      <c r="N105" s="182">
        <f t="shared" si="772"/>
        <v>0</v>
      </c>
      <c r="O105" s="183">
        <f t="shared" si="773"/>
        <v>0</v>
      </c>
      <c r="P105" s="184">
        <f t="shared" si="774"/>
        <v>0</v>
      </c>
      <c r="Q105" s="184">
        <f t="shared" si="775"/>
        <v>0</v>
      </c>
      <c r="R105" s="184">
        <f t="shared" si="776"/>
        <v>0</v>
      </c>
      <c r="S105" s="184">
        <f t="shared" si="777"/>
        <v>0</v>
      </c>
      <c r="T105" s="184">
        <f t="shared" si="778"/>
        <v>0</v>
      </c>
      <c r="U105" s="184">
        <f t="shared" ref="U105:V105" si="799">U104*1936.27</f>
        <v>0</v>
      </c>
      <c r="V105" s="184">
        <f t="shared" si="799"/>
        <v>0</v>
      </c>
      <c r="W105" s="104"/>
    </row>
    <row r="106" spans="1:23" s="47" customFormat="1" ht="12.75" customHeight="1" x14ac:dyDescent="0.2">
      <c r="A106" s="104">
        <f>IF(Foglio2!$J$7=1,TRUNC(Base!V106,0),TRUNC(Base!U106,0))</f>
        <v>0</v>
      </c>
      <c r="B106" s="245">
        <f t="shared" si="764"/>
        <v>33371</v>
      </c>
      <c r="C106" s="501"/>
      <c r="D106" s="501"/>
      <c r="E106" s="53" t="s">
        <v>3</v>
      </c>
      <c r="F106" s="54">
        <f>IF(Foglio2!$J$3=Foglio2!$E$3,Ausiliari_Coll.Scol.!D102,IF(Foglio2!$J$3=Foglio2!$E$4,Collab._Tecnici!D102,IF(Foglio2!$J$3=Foglio2!$E$5,Assistenti_Tecnici!D102,IF(Foglio2!$J$3=Foglio2!$E$6,Assistenti_Amm.vo!D102,IF(Foglio2!$J$3=Foglio2!$E$7,Resp_Coord_Amm.vo!D102,IF(Foglio2!$J$3=Foglio2!$E$8,Direttore_Amm.vo!D102,IF(Foglio2!$J$3=Foglio2!$E$9,Doc_mat_elem.re!D102,IF(Foglio2!$J$3=Foglio2!$E$10,Doc_dipl_scuola_sec.!D102,IF(Foglio2!$J$3=Foglio2!$E$11,Doc_scuola_media!D102,IF(Foglio2!$J$3=Foglio2!$E$12,Doc_laureati_scuola_sec.!D106,IF(Foglio2!$J$3=Foglio2!$E$13,Direttivi_capi_ist.!D102,0)))))))))))</f>
        <v>0</v>
      </c>
      <c r="G106" s="248">
        <f>IF(Foglio2!$J$3=Foglio2!$E$3,Ausiliari_Coll.Scol.!E102,IF(Foglio2!$J$3=Foglio2!$E$4,Collab._Tecnici!E102,IF(Foglio2!$J$3=Foglio2!$E$5,Assistenti_Tecnici!E102,IF(Foglio2!$J$3=Foglio2!$E$6,Assistenti_Amm.vo!E102,IF(Foglio2!$J$3=Foglio2!$E$7,Resp_Coord_Amm.vo!E102,IF(Foglio2!$J$3=Foglio2!$E$8,Direttore_Amm.vo!E102,IF(Foglio2!$J$3=Foglio2!$E$9,Doc_mat_elem.re!E102,IF(Foglio2!$J$3=Foglio2!$E$10,Doc_dipl_scuola_sec.!E102,IF(Foglio2!$J$3=Foglio2!$E$11,Doc_scuola_media!E102,IF(Foglio2!$J$3=Foglio2!$E$12,Doc_laureati_scuola_sec.!E106,IF(Foglio2!$J$3=Foglio2!$E$13,Direttivi_capi_ist.!E102,0)))))))))))</f>
        <v>0</v>
      </c>
      <c r="H106" s="248">
        <f>IF(Foglio2!$J$3=Foglio2!$E$3,Ausiliari_Coll.Scol.!F102,IF(Foglio2!$J$3=Foglio2!$E$4,Collab._Tecnici!F102,IF(Foglio2!$J$3=Foglio2!$E$5,Assistenti_Tecnici!F102,IF(Foglio2!$J$3=Foglio2!$E$6,Assistenti_Amm.vo!F102,IF(Foglio2!$J$3=Foglio2!$E$7,Resp_Coord_Amm.vo!F102,IF(Foglio2!$J$3=Foglio2!$E$8,Direttore_Amm.vo!F102,IF(Foglio2!$J$3=Foglio2!$E$9,Doc_mat_elem.re!F102,IF(Foglio2!$J$3=Foglio2!$E$10,Doc_dipl_scuola_sec.!F102,IF(Foglio2!$J$3=Foglio2!$E$11,Doc_scuola_media!F102,IF(Foglio2!$J$3=Foglio2!$E$12,Doc_laureati_scuola_sec.!F106,IF(Foglio2!$J$3=Foglio2!$E$13,Direttivi_capi_ist.!F102,0)))))))))))</f>
        <v>0</v>
      </c>
      <c r="I106" s="248">
        <f>IF(Foglio2!$J$3=Foglio2!$E$3,Ausiliari_Coll.Scol.!G102,IF(Foglio2!$J$3=Foglio2!$E$4,Collab._Tecnici!G102,IF(Foglio2!$J$3=Foglio2!$E$5,Assistenti_Tecnici!G102,IF(Foglio2!$J$3=Foglio2!$E$6,Assistenti_Amm.vo!G102,IF(Foglio2!$J$3=Foglio2!$E$7,Resp_Coord_Amm.vo!G102,IF(Foglio2!$J$3=Foglio2!$E$8,Direttore_Amm.vo!G102,IF(Foglio2!$J$3=Foglio2!$E$9,Doc_mat_elem.re!G102,IF(Foglio2!$J$3=Foglio2!$E$10,Doc_dipl_scuola_sec.!G102,IF(Foglio2!$J$3=Foglio2!$E$11,Doc_scuola_media!G102,IF(Foglio2!$J$3=Foglio2!$E$12,Doc_laureati_scuola_sec.!G106,IF(Foglio2!$J$3=Foglio2!$E$13,Direttivi_capi_ist.!G102,0)))))))))))</f>
        <v>0</v>
      </c>
      <c r="J106" s="248">
        <f>IF(Foglio2!$J$3=Foglio2!$E$3,Ausiliari_Coll.Scol.!H102,IF(Foglio2!$J$3=Foglio2!$E$4,Collab._Tecnici!H102,IF(Foglio2!$J$3=Foglio2!$E$5,Assistenti_Tecnici!H102,IF(Foglio2!$J$3=Foglio2!$E$6,Assistenti_Amm.vo!H102,IF(Foglio2!$J$3=Foglio2!$E$7,Resp_Coord_Amm.vo!H102,IF(Foglio2!$J$3=Foglio2!$E$8,Direttore_Amm.vo!H102,IF(Foglio2!$J$3=Foglio2!$E$9,Doc_mat_elem.re!H102,IF(Foglio2!$J$3=Foglio2!$E$10,Doc_dipl_scuola_sec.!H102,IF(Foglio2!$J$3=Foglio2!$E$11,Doc_scuola_media!H102,IF(Foglio2!$J$3=Foglio2!$E$12,Doc_laureati_scuola_sec.!H106,IF(Foglio2!$J$3=Foglio2!$E$13,Direttivi_capi_ist.!H102,0)))))))))))</f>
        <v>0</v>
      </c>
      <c r="K106" s="248">
        <f>IF(Foglio2!$J$3=Foglio2!$E$3,Ausiliari_Coll.Scol.!I102,IF(Foglio2!$J$3=Foglio2!$E$4,Collab._Tecnici!I102,IF(Foglio2!$J$3=Foglio2!$E$5,Assistenti_Tecnici!I102,IF(Foglio2!$J$3=Foglio2!$E$6,Assistenti_Amm.vo!I102,IF(Foglio2!$J$3=Foglio2!$E$7,Resp_Coord_Amm.vo!I102,IF(Foglio2!$J$3=Foglio2!$E$8,Direttore_Amm.vo!I102,IF(Foglio2!$J$3=Foglio2!$E$9,Doc_mat_elem.re!I102,IF(Foglio2!$J$3=Foglio2!$E$10,Doc_dipl_scuola_sec.!I102,IF(Foglio2!$J$3=Foglio2!$E$11,Doc_scuola_media!I102,IF(Foglio2!$J$3=Foglio2!$E$12,Doc_laureati_scuola_sec.!I106,IF(Foglio2!$J$3=Foglio2!$E$13,Direttivi_capi_ist.!I102,0)))))))))))</f>
        <v>0</v>
      </c>
      <c r="L106" s="248">
        <f>IF(Foglio2!$J$3=Foglio2!$E$3,Ausiliari_Coll.Scol.!J102,IF(Foglio2!$J$3=Foglio2!$E$4,Collab._Tecnici!J102,IF(Foglio2!$J$3=Foglio2!$E$5,Assistenti_Tecnici!J102,IF(Foglio2!$J$3=Foglio2!$E$6,Assistenti_Amm.vo!J102,IF(Foglio2!$J$3=Foglio2!$E$7,Resp_Coord_Amm.vo!J102,IF(Foglio2!$J$3=Foglio2!$E$8,Direttore_Amm.vo!J102,IF(Foglio2!$J$3=Foglio2!$E$9,Doc_mat_elem.re!J102,IF(Foglio2!$J$3=Foglio2!$E$10,Doc_dipl_scuola_sec.!J102,IF(Foglio2!$J$3=Foglio2!$E$11,Doc_scuola_media!J102,IF(Foglio2!$J$3=Foglio2!$E$12,Doc_laureati_scuola_sec.!J106,IF(Foglio2!$J$3=Foglio2!$E$13,Direttivi_capi_ist.!J102,0)))))))))))</f>
        <v>0</v>
      </c>
      <c r="M106" s="249">
        <f>IF(Foglio2!$J$3=Foglio2!$E$3,Ausiliari_Coll.Scol.!K102,IF(Foglio2!$J$3=Foglio2!$E$4,Collab._Tecnici!K102,IF(Foglio2!$J$3=Foglio2!$E$5,Assistenti_Tecnici!K102,IF(Foglio2!$J$3=Foglio2!$E$6,Assistenti_Amm.vo!K102,IF(Foglio2!$J$3=Foglio2!$E$7,Resp_Coord_Amm.vo!K102,IF(Foglio2!$J$3=Foglio2!$E$8,Direttore_Amm.vo!K102,IF(Foglio2!$J$3=Foglio2!$E$9,Doc_mat_elem.re!K102,IF(Foglio2!$J$3=Foglio2!$E$10,Doc_dipl_scuola_sec.!K102,IF(Foglio2!$J$3=Foglio2!$E$11,Doc_scuola_media!K102,IF(Foglio2!$J$3=Foglio2!$E$12,Doc_laureati_scuola_sec.!K106,IF(Foglio2!$J$3=Foglio2!$E$13,Direttivi_capi_ist.!K102,0)))))))))))</f>
        <v>0</v>
      </c>
      <c r="N106" s="250">
        <f>IF(Foglio2!$J$3=Foglio2!$E$3,Ausiliari_Coll.Scol.!L102,IF(Foglio2!$J$3=Foglio2!$E$4,Collab._Tecnici!L102,IF(Foglio2!$J$3=Foglio2!$E$5,Assistenti_Tecnici!L102,IF(Foglio2!$J$3=Foglio2!$E$6,Assistenti_Amm.vo!L102,IF(Foglio2!$J$3=Foglio2!$E$7,Resp_Coord_Amm.vo!L102,IF(Foglio2!$J$3=Foglio2!$E$8,Direttore_Amm.vo!L102,IF(Foglio2!$J$3=Foglio2!$E$9,Doc_mat_elem.re!L102,IF(Foglio2!$J$3=Foglio2!$E$10,Doc_dipl_scuola_sec.!L102,IF(Foglio2!$J$3=Foglio2!$E$11,Doc_scuola_media!L102,IF(Foglio2!$J$3=Foglio2!$E$12,Doc_laureati_scuola_sec.!L106,IF(Foglio2!$J$3=Foglio2!$E$13,Direttivi_capi_ist.!L102,0)))))))))))</f>
        <v>0</v>
      </c>
      <c r="O106" s="251">
        <f>IF(Foglio2!$J$3=Foglio2!$E$3,Ausiliari_Coll.Scol.!M102,IF(Foglio2!$J$3=Foglio2!$E$4,Collab._Tecnici!M102,IF(Foglio2!$J$3=Foglio2!$E$5,Assistenti_Tecnici!M102,IF(Foglio2!$J$3=Foglio2!$E$6,Assistenti_Amm.vo!M102,IF(Foglio2!$J$3=Foglio2!$E$7,Resp_Coord_Amm.vo!M102,IF(Foglio2!$J$3=Foglio2!$E$8,Direttore_Amm.vo!M102,IF(Foglio2!$J$3=Foglio2!$E$9,Doc_mat_elem.re!M102,IF(Foglio2!$J$3=Foglio2!$E$10,Doc_dipl_scuola_sec.!M102,IF(Foglio2!$J$3=Foglio2!$E$11,Doc_scuola_media!M102,IF(Foglio2!$J$3=Foglio2!$E$12,Doc_laureati_scuola_sec.!M106,IF(Foglio2!$J$3=Foglio2!$E$13,Direttivi_capi_ist.!M102,0)))))))))))</f>
        <v>0</v>
      </c>
      <c r="P106" s="252">
        <f>IF(Foglio2!$J$3=Foglio2!$E$3,Ausiliari_Coll.Scol.!N102,IF(Foglio2!$J$3=Foglio2!$E$4,Collab._Tecnici!N102,IF(Foglio2!$J$3=Foglio2!$E$5,Assistenti_Tecnici!N102,IF(Foglio2!$J$3=Foglio2!$E$6,Assistenti_Amm.vo!N102,IF(Foglio2!$J$3=Foglio2!$E$7,Resp_Coord_Amm.vo!N102,IF(Foglio2!$J$3=Foglio2!$E$8,Direttore_Amm.vo!N102,IF(Foglio2!$J$3=Foglio2!$E$9,Doc_mat_elem.re!N102,IF(Foglio2!$J$3=Foglio2!$E$10,Doc_dipl_scuola_sec.!N102,IF(Foglio2!$J$3=Foglio2!$E$11,Doc_scuola_media!N102,IF(Foglio2!$J$3=Foglio2!$E$12,Doc_laureati_scuola_sec.!N106,IF(Foglio2!$J$3=Foglio2!$E$13,Direttivi_capi_ist.!N102,0)))))))))))</f>
        <v>0</v>
      </c>
      <c r="Q106" s="252">
        <f>IF(Foglio2!$J$3=Foglio2!$E$3,Ausiliari_Coll.Scol.!O102,IF(Foglio2!$J$3=Foglio2!$E$4,Collab._Tecnici!O102,IF(Foglio2!$J$3=Foglio2!$E$5,Assistenti_Tecnici!O102,IF(Foglio2!$J$3=Foglio2!$E$6,Assistenti_Amm.vo!O102,IF(Foglio2!$J$3=Foglio2!$E$7,Resp_Coord_Amm.vo!O102,IF(Foglio2!$J$3=Foglio2!$E$8,Direttore_Amm.vo!O102,IF(Foglio2!$J$3=Foglio2!$E$9,Doc_mat_elem.re!O102,IF(Foglio2!$J$3=Foglio2!$E$10,Doc_dipl_scuola_sec.!O102,IF(Foglio2!$J$3=Foglio2!$E$11,Doc_scuola_media!O102,IF(Foglio2!$J$3=Foglio2!$E$12,Doc_laureati_scuola_sec.!O106,IF(Foglio2!$J$3=Foglio2!$E$13,Direttivi_capi_ist.!O102,0)))))))))))</f>
        <v>0</v>
      </c>
      <c r="R106" s="252">
        <f>IF(Foglio2!$J$3=Foglio2!$E$3,Ausiliari_Coll.Scol.!P102,IF(Foglio2!$J$3=Foglio2!$E$4,Collab._Tecnici!P102,IF(Foglio2!$J$3=Foglio2!$E$5,Assistenti_Tecnici!P102,IF(Foglio2!$J$3=Foglio2!$E$6,Assistenti_Amm.vo!P102,IF(Foglio2!$J$3=Foglio2!$E$7,Resp_Coord_Amm.vo!P102,IF(Foglio2!$J$3=Foglio2!$E$8,Direttore_Amm.vo!P102,IF(Foglio2!$J$3=Foglio2!$E$9,Doc_mat_elem.re!P102,IF(Foglio2!$J$3=Foglio2!$E$10,Doc_dipl_scuola_sec.!P102,IF(Foglio2!$J$3=Foglio2!$E$11,Doc_scuola_media!P102,IF(Foglio2!$J$3=Foglio2!$E$12,Doc_laureati_scuola_sec.!P106,IF(Foglio2!$J$3=Foglio2!$E$13,Direttivi_capi_ist.!P102,0)))))))))))</f>
        <v>0</v>
      </c>
      <c r="S106" s="252">
        <f>IF(Foglio2!$J$3=Foglio2!$E$3,Ausiliari_Coll.Scol.!Q102,IF(Foglio2!$J$3=Foglio2!$E$4,Collab._Tecnici!Q102,IF(Foglio2!$J$3=Foglio2!$E$5,Assistenti_Tecnici!Q102,IF(Foglio2!$J$3=Foglio2!$E$6,Assistenti_Amm.vo!Q102,IF(Foglio2!$J$3=Foglio2!$E$7,Resp_Coord_Amm.vo!Q102,IF(Foglio2!$J$3=Foglio2!$E$8,Direttore_Amm.vo!Q102,IF(Foglio2!$J$3=Foglio2!$E$9,Doc_mat_elem.re!Q102,IF(Foglio2!$J$3=Foglio2!$E$10,Doc_dipl_scuola_sec.!Q102,IF(Foglio2!$J$3=Foglio2!$E$11,Doc_scuola_media!Q102,IF(Foglio2!$J$3=Foglio2!$E$12,Doc_laureati_scuola_sec.!Q106,IF(Foglio2!$J$3=Foglio2!$E$13,Direttivi_capi_ist.!Q102,0)))))))))))</f>
        <v>0</v>
      </c>
      <c r="T106" s="252">
        <f>IF(Foglio2!$J$3=Foglio2!$E$3,Ausiliari_Coll.Scol.!R102,IF(Foglio2!$J$3=Foglio2!$E$4,Collab._Tecnici!R102,IF(Foglio2!$J$3=Foglio2!$E$5,Assistenti_Tecnici!R102,IF(Foglio2!$J$3=Foglio2!$E$6,Assistenti_Amm.vo!R102,IF(Foglio2!$J$3=Foglio2!$E$7,Resp_Coord_Amm.vo!R102,IF(Foglio2!$J$3=Foglio2!$E$8,Direttore_Amm.vo!R102,IF(Foglio2!$J$3=Foglio2!$E$9,Doc_mat_elem.re!R102,IF(Foglio2!$J$3=Foglio2!$E$10,Doc_dipl_scuola_sec.!R102,IF(Foglio2!$J$3=Foglio2!$E$11,Doc_scuola_media!R102,IF(Foglio2!$J$3=Foglio2!$E$12,Doc_laureati_scuola_sec.!R106,IF(Foglio2!$J$3=Foglio2!$E$13,Direttivi_capi_ist.!R102,0)))))))))))</f>
        <v>0</v>
      </c>
      <c r="U106" s="252">
        <f t="shared" ref="U106" si="800">(P106)/12*0.8</f>
        <v>0</v>
      </c>
      <c r="V106" s="252">
        <f t="shared" ref="V106" si="801">(P106+R106)/12*0.8</f>
        <v>0</v>
      </c>
      <c r="W106" s="253" t="str">
        <f t="shared" ref="W106" si="802">"Fascia Da "&amp;F106&amp;" a "&amp;F107&amp;" Decorrenza "&amp;DAY(C106)&amp;"/"&amp;MONTH(C106)&amp;"/"&amp;YEAR(C106)</f>
        <v>Fascia Da 0 a 0 Decorrenza 0/1/1900</v>
      </c>
    </row>
    <row r="107" spans="1:23" s="47" customFormat="1" ht="8.25" customHeight="1" x14ac:dyDescent="0.2">
      <c r="A107" s="104"/>
      <c r="B107" s="245">
        <f t="shared" si="764"/>
        <v>33372</v>
      </c>
      <c r="C107" s="501"/>
      <c r="D107" s="501"/>
      <c r="E107" s="48" t="s">
        <v>4</v>
      </c>
      <c r="F107" s="49">
        <f>IF(Foglio2!$J$3=Foglio2!$E$3,Ausiliari_Coll.Scol.!D103,IF(Foglio2!$J$3=Foglio2!$E$4,Collab._Tecnici!D105,IF(Foglio2!$J$3=Foglio2!$E$5,Assistenti_Tecnici!D103,IF(Foglio2!$J$3=Foglio2!$E$6,Assistenti_Amm.vo!D103,IF(Foglio2!$J$3=Foglio2!$E$7,Resp_Coord_Amm.vo!D103,IF(Foglio2!$J$3=Foglio2!$E$8,Direttore_Amm.vo!D103,IF(Foglio2!$J$3=Foglio2!$E$9,Doc_mat_elem.re!D103,IF(Foglio2!$J$3=Foglio2!$E$10,Doc_dipl_scuola_sec.!D103,IF(Foglio2!$J$3=Foglio2!$E$11,Doc_scuola_media!D103,IF(Foglio2!$J$3=Foglio2!$E$12,Doc_laureati_scuola_sec.!D107,IF(Foglio2!$J$3=Foglio2!$E$13,Direttivi_capi_ist.!D103,0)))))))))))</f>
        <v>0</v>
      </c>
      <c r="G107" s="267">
        <f t="shared" si="765"/>
        <v>0</v>
      </c>
      <c r="H107" s="267">
        <f t="shared" si="766"/>
        <v>0</v>
      </c>
      <c r="I107" s="267">
        <f t="shared" si="767"/>
        <v>0</v>
      </c>
      <c r="J107" s="267">
        <f t="shared" si="768"/>
        <v>0</v>
      </c>
      <c r="K107" s="267">
        <f t="shared" si="769"/>
        <v>0</v>
      </c>
      <c r="L107" s="266">
        <f t="shared" si="770"/>
        <v>0</v>
      </c>
      <c r="M107" s="267">
        <f t="shared" si="771"/>
        <v>0</v>
      </c>
      <c r="N107" s="182">
        <f t="shared" si="772"/>
        <v>0</v>
      </c>
      <c r="O107" s="183">
        <f t="shared" si="773"/>
        <v>0</v>
      </c>
      <c r="P107" s="184">
        <f t="shared" si="774"/>
        <v>0</v>
      </c>
      <c r="Q107" s="184">
        <f t="shared" si="775"/>
        <v>0</v>
      </c>
      <c r="R107" s="184">
        <f t="shared" si="776"/>
        <v>0</v>
      </c>
      <c r="S107" s="184">
        <f t="shared" si="777"/>
        <v>0</v>
      </c>
      <c r="T107" s="184">
        <f t="shared" si="778"/>
        <v>0</v>
      </c>
      <c r="U107" s="184">
        <f t="shared" ref="U107:V107" si="803">U106*1936.27</f>
        <v>0</v>
      </c>
      <c r="V107" s="184">
        <f t="shared" si="803"/>
        <v>0</v>
      </c>
      <c r="W107" s="104"/>
    </row>
    <row r="108" spans="1:23" s="47" customFormat="1" ht="12.75" customHeight="1" x14ac:dyDescent="0.2">
      <c r="A108" s="104">
        <f>IF(Foglio2!$J$7=1,TRUNC(Base!V108,0),TRUNC(Base!U108,0))</f>
        <v>0</v>
      </c>
      <c r="B108" s="245">
        <f t="shared" si="764"/>
        <v>33373</v>
      </c>
      <c r="C108" s="501"/>
      <c r="D108" s="501"/>
      <c r="E108" s="53" t="s">
        <v>3</v>
      </c>
      <c r="F108" s="54">
        <f>IF(Foglio2!$J$3=Foglio2!$E$3,Ausiliari_Coll.Scol.!D104,IF(Foglio2!$J$3=Foglio2!$E$4,Collab._Tecnici!D104,IF(Foglio2!$J$3=Foglio2!$E$5,Assistenti_Tecnici!D104,IF(Foglio2!$J$3=Foglio2!$E$6,Assistenti_Amm.vo!D104,IF(Foglio2!$J$3=Foglio2!$E$7,Resp_Coord_Amm.vo!D104,IF(Foglio2!$J$3=Foglio2!$E$8,Direttore_Amm.vo!D104,IF(Foglio2!$J$3=Foglio2!$E$9,Doc_mat_elem.re!D104,IF(Foglio2!$J$3=Foglio2!$E$10,Doc_dipl_scuola_sec.!D104,IF(Foglio2!$J$3=Foglio2!$E$11,Doc_scuola_media!D104,IF(Foglio2!$J$3=Foglio2!$E$12,Doc_laureati_scuola_sec.!D108,IF(Foglio2!$J$3=Foglio2!$E$13,Direttivi_capi_ist.!D104,0)))))))))))</f>
        <v>0</v>
      </c>
      <c r="G108" s="248">
        <f>IF(Foglio2!$J$3=Foglio2!$E$3,Ausiliari_Coll.Scol.!E104,IF(Foglio2!$J$3=Foglio2!$E$4,Collab._Tecnici!E104,IF(Foglio2!$J$3=Foglio2!$E$5,Assistenti_Tecnici!E104,IF(Foglio2!$J$3=Foglio2!$E$6,Assistenti_Amm.vo!E104,IF(Foglio2!$J$3=Foglio2!$E$7,Resp_Coord_Amm.vo!E104,IF(Foglio2!$J$3=Foglio2!$E$8,Direttore_Amm.vo!E104,IF(Foglio2!$J$3=Foglio2!$E$9,Doc_mat_elem.re!E104,IF(Foglio2!$J$3=Foglio2!$E$10,Doc_dipl_scuola_sec.!E104,IF(Foglio2!$J$3=Foglio2!$E$11,Doc_scuola_media!E104,IF(Foglio2!$J$3=Foglio2!$E$12,Doc_laureati_scuola_sec.!E108,IF(Foglio2!$J$3=Foglio2!$E$13,Direttivi_capi_ist.!E104,0)))))))))))</f>
        <v>0</v>
      </c>
      <c r="H108" s="248">
        <f>IF(Foglio2!$J$3=Foglio2!$E$3,Ausiliari_Coll.Scol.!F104,IF(Foglio2!$J$3=Foglio2!$E$4,Collab._Tecnici!F104,IF(Foglio2!$J$3=Foglio2!$E$5,Assistenti_Tecnici!F104,IF(Foglio2!$J$3=Foglio2!$E$6,Assistenti_Amm.vo!F104,IF(Foglio2!$J$3=Foglio2!$E$7,Resp_Coord_Amm.vo!F104,IF(Foglio2!$J$3=Foglio2!$E$8,Direttore_Amm.vo!F104,IF(Foglio2!$J$3=Foglio2!$E$9,Doc_mat_elem.re!F104,IF(Foglio2!$J$3=Foglio2!$E$10,Doc_dipl_scuola_sec.!F104,IF(Foglio2!$J$3=Foglio2!$E$11,Doc_scuola_media!F104,IF(Foglio2!$J$3=Foglio2!$E$12,Doc_laureati_scuola_sec.!F108,IF(Foglio2!$J$3=Foglio2!$E$13,Direttivi_capi_ist.!F104,0)))))))))))</f>
        <v>0</v>
      </c>
      <c r="I108" s="248">
        <f>IF(Foglio2!$J$3=Foglio2!$E$3,Ausiliari_Coll.Scol.!G104,IF(Foglio2!$J$3=Foglio2!$E$4,Collab._Tecnici!G104,IF(Foglio2!$J$3=Foglio2!$E$5,Assistenti_Tecnici!G104,IF(Foglio2!$J$3=Foglio2!$E$6,Assistenti_Amm.vo!G104,IF(Foglio2!$J$3=Foglio2!$E$7,Resp_Coord_Amm.vo!G104,IF(Foglio2!$J$3=Foglio2!$E$8,Direttore_Amm.vo!G104,IF(Foglio2!$J$3=Foglio2!$E$9,Doc_mat_elem.re!G104,IF(Foglio2!$J$3=Foglio2!$E$10,Doc_dipl_scuola_sec.!G104,IF(Foglio2!$J$3=Foglio2!$E$11,Doc_scuola_media!G104,IF(Foglio2!$J$3=Foglio2!$E$12,Doc_laureati_scuola_sec.!G108,IF(Foglio2!$J$3=Foglio2!$E$13,Direttivi_capi_ist.!G104,0)))))))))))</f>
        <v>0</v>
      </c>
      <c r="J108" s="248">
        <f>IF(Foglio2!$J$3=Foglio2!$E$3,Ausiliari_Coll.Scol.!H104,IF(Foglio2!$J$3=Foglio2!$E$4,Collab._Tecnici!H104,IF(Foglio2!$J$3=Foglio2!$E$5,Assistenti_Tecnici!H104,IF(Foglio2!$J$3=Foglio2!$E$6,Assistenti_Amm.vo!H104,IF(Foglio2!$J$3=Foglio2!$E$7,Resp_Coord_Amm.vo!H104,IF(Foglio2!$J$3=Foglio2!$E$8,Direttore_Amm.vo!H104,IF(Foglio2!$J$3=Foglio2!$E$9,Doc_mat_elem.re!H104,IF(Foglio2!$J$3=Foglio2!$E$10,Doc_dipl_scuola_sec.!H104,IF(Foglio2!$J$3=Foglio2!$E$11,Doc_scuola_media!H104,IF(Foglio2!$J$3=Foglio2!$E$12,Doc_laureati_scuola_sec.!H108,IF(Foglio2!$J$3=Foglio2!$E$13,Direttivi_capi_ist.!H104,0)))))))))))</f>
        <v>0</v>
      </c>
      <c r="K108" s="248">
        <f>IF(Foglio2!$J$3=Foglio2!$E$3,Ausiliari_Coll.Scol.!I104,IF(Foglio2!$J$3=Foglio2!$E$4,Collab._Tecnici!I104,IF(Foglio2!$J$3=Foglio2!$E$5,Assistenti_Tecnici!I104,IF(Foglio2!$J$3=Foglio2!$E$6,Assistenti_Amm.vo!I104,IF(Foglio2!$J$3=Foglio2!$E$7,Resp_Coord_Amm.vo!I104,IF(Foglio2!$J$3=Foglio2!$E$8,Direttore_Amm.vo!I104,IF(Foglio2!$J$3=Foglio2!$E$9,Doc_mat_elem.re!I104,IF(Foglio2!$J$3=Foglio2!$E$10,Doc_dipl_scuola_sec.!I104,IF(Foglio2!$J$3=Foglio2!$E$11,Doc_scuola_media!I104,IF(Foglio2!$J$3=Foglio2!$E$12,Doc_laureati_scuola_sec.!I108,IF(Foglio2!$J$3=Foglio2!$E$13,Direttivi_capi_ist.!I104,0)))))))))))</f>
        <v>0</v>
      </c>
      <c r="L108" s="248">
        <f>IF(Foglio2!$J$3=Foglio2!$E$3,Ausiliari_Coll.Scol.!J104,IF(Foglio2!$J$3=Foglio2!$E$4,Collab._Tecnici!J104,IF(Foglio2!$J$3=Foglio2!$E$5,Assistenti_Tecnici!J104,IF(Foglio2!$J$3=Foglio2!$E$6,Assistenti_Amm.vo!J104,IF(Foglio2!$J$3=Foglio2!$E$7,Resp_Coord_Amm.vo!J104,IF(Foglio2!$J$3=Foglio2!$E$8,Direttore_Amm.vo!J104,IF(Foglio2!$J$3=Foglio2!$E$9,Doc_mat_elem.re!J104,IF(Foglio2!$J$3=Foglio2!$E$10,Doc_dipl_scuola_sec.!J104,IF(Foglio2!$J$3=Foglio2!$E$11,Doc_scuola_media!J104,IF(Foglio2!$J$3=Foglio2!$E$12,Doc_laureati_scuola_sec.!J108,IF(Foglio2!$J$3=Foglio2!$E$13,Direttivi_capi_ist.!J104,0)))))))))))</f>
        <v>0</v>
      </c>
      <c r="M108" s="249">
        <f>IF(Foglio2!$J$3=Foglio2!$E$3,Ausiliari_Coll.Scol.!K104,IF(Foglio2!$J$3=Foglio2!$E$4,Collab._Tecnici!K104,IF(Foglio2!$J$3=Foglio2!$E$5,Assistenti_Tecnici!K104,IF(Foglio2!$J$3=Foglio2!$E$6,Assistenti_Amm.vo!K104,IF(Foglio2!$J$3=Foglio2!$E$7,Resp_Coord_Amm.vo!K104,IF(Foglio2!$J$3=Foglio2!$E$8,Direttore_Amm.vo!K104,IF(Foglio2!$J$3=Foglio2!$E$9,Doc_mat_elem.re!K104,IF(Foglio2!$J$3=Foglio2!$E$10,Doc_dipl_scuola_sec.!K104,IF(Foglio2!$J$3=Foglio2!$E$11,Doc_scuola_media!K104,IF(Foglio2!$J$3=Foglio2!$E$12,Doc_laureati_scuola_sec.!K108,IF(Foglio2!$J$3=Foglio2!$E$13,Direttivi_capi_ist.!K104,0)))))))))))</f>
        <v>0</v>
      </c>
      <c r="N108" s="250">
        <f>IF(Foglio2!$J$3=Foglio2!$E$3,Ausiliari_Coll.Scol.!L104,IF(Foglio2!$J$3=Foglio2!$E$4,Collab._Tecnici!L104,IF(Foglio2!$J$3=Foglio2!$E$5,Assistenti_Tecnici!L104,IF(Foglio2!$J$3=Foglio2!$E$6,Assistenti_Amm.vo!L104,IF(Foglio2!$J$3=Foglio2!$E$7,Resp_Coord_Amm.vo!L104,IF(Foglio2!$J$3=Foglio2!$E$8,Direttore_Amm.vo!L104,IF(Foglio2!$J$3=Foglio2!$E$9,Doc_mat_elem.re!L104,IF(Foglio2!$J$3=Foglio2!$E$10,Doc_dipl_scuola_sec.!L104,IF(Foglio2!$J$3=Foglio2!$E$11,Doc_scuola_media!L104,IF(Foglio2!$J$3=Foglio2!$E$12,Doc_laureati_scuola_sec.!L108,IF(Foglio2!$J$3=Foglio2!$E$13,Direttivi_capi_ist.!L104,0)))))))))))</f>
        <v>0</v>
      </c>
      <c r="O108" s="251">
        <f>IF(Foglio2!$J$3=Foglio2!$E$3,Ausiliari_Coll.Scol.!M104,IF(Foglio2!$J$3=Foglio2!$E$4,Collab._Tecnici!M104,IF(Foglio2!$J$3=Foglio2!$E$5,Assistenti_Tecnici!M104,IF(Foglio2!$J$3=Foglio2!$E$6,Assistenti_Amm.vo!M104,IF(Foglio2!$J$3=Foglio2!$E$7,Resp_Coord_Amm.vo!M104,IF(Foglio2!$J$3=Foglio2!$E$8,Direttore_Amm.vo!M104,IF(Foglio2!$J$3=Foglio2!$E$9,Doc_mat_elem.re!M104,IF(Foglio2!$J$3=Foglio2!$E$10,Doc_dipl_scuola_sec.!M104,IF(Foglio2!$J$3=Foglio2!$E$11,Doc_scuola_media!M104,IF(Foglio2!$J$3=Foglio2!$E$12,Doc_laureati_scuola_sec.!M108,IF(Foglio2!$J$3=Foglio2!$E$13,Direttivi_capi_ist.!M104,0)))))))))))</f>
        <v>0</v>
      </c>
      <c r="P108" s="252">
        <f>IF(Foglio2!$J$3=Foglio2!$E$3,Ausiliari_Coll.Scol.!N104,IF(Foglio2!$J$3=Foglio2!$E$4,Collab._Tecnici!N104,IF(Foglio2!$J$3=Foglio2!$E$5,Assistenti_Tecnici!N104,IF(Foglio2!$J$3=Foglio2!$E$6,Assistenti_Amm.vo!N104,IF(Foglio2!$J$3=Foglio2!$E$7,Resp_Coord_Amm.vo!N104,IF(Foglio2!$J$3=Foglio2!$E$8,Direttore_Amm.vo!N104,IF(Foglio2!$J$3=Foglio2!$E$9,Doc_mat_elem.re!N104,IF(Foglio2!$J$3=Foglio2!$E$10,Doc_dipl_scuola_sec.!N104,IF(Foglio2!$J$3=Foglio2!$E$11,Doc_scuola_media!N104,IF(Foglio2!$J$3=Foglio2!$E$12,Doc_laureati_scuola_sec.!N108,IF(Foglio2!$J$3=Foglio2!$E$13,Direttivi_capi_ist.!N104,0)))))))))))</f>
        <v>0</v>
      </c>
      <c r="Q108" s="252">
        <f>IF(Foglio2!$J$3=Foglio2!$E$3,Ausiliari_Coll.Scol.!O104,IF(Foglio2!$J$3=Foglio2!$E$4,Collab._Tecnici!O104,IF(Foglio2!$J$3=Foglio2!$E$5,Assistenti_Tecnici!O104,IF(Foglio2!$J$3=Foglio2!$E$6,Assistenti_Amm.vo!O104,IF(Foglio2!$J$3=Foglio2!$E$7,Resp_Coord_Amm.vo!O104,IF(Foglio2!$J$3=Foglio2!$E$8,Direttore_Amm.vo!O104,IF(Foglio2!$J$3=Foglio2!$E$9,Doc_mat_elem.re!O104,IF(Foglio2!$J$3=Foglio2!$E$10,Doc_dipl_scuola_sec.!O104,IF(Foglio2!$J$3=Foglio2!$E$11,Doc_scuola_media!O104,IF(Foglio2!$J$3=Foglio2!$E$12,Doc_laureati_scuola_sec.!O108,IF(Foglio2!$J$3=Foglio2!$E$13,Direttivi_capi_ist.!O104,0)))))))))))</f>
        <v>0</v>
      </c>
      <c r="R108" s="252">
        <f>IF(Foglio2!$J$3=Foglio2!$E$3,Ausiliari_Coll.Scol.!P104,IF(Foglio2!$J$3=Foglio2!$E$4,Collab._Tecnici!P104,IF(Foglio2!$J$3=Foglio2!$E$5,Assistenti_Tecnici!P104,IF(Foglio2!$J$3=Foglio2!$E$6,Assistenti_Amm.vo!P104,IF(Foglio2!$J$3=Foglio2!$E$7,Resp_Coord_Amm.vo!P104,IF(Foglio2!$J$3=Foglio2!$E$8,Direttore_Amm.vo!P104,IF(Foglio2!$J$3=Foglio2!$E$9,Doc_mat_elem.re!P104,IF(Foglio2!$J$3=Foglio2!$E$10,Doc_dipl_scuola_sec.!P104,IF(Foglio2!$J$3=Foglio2!$E$11,Doc_scuola_media!P104,IF(Foglio2!$J$3=Foglio2!$E$12,Doc_laureati_scuola_sec.!P108,IF(Foglio2!$J$3=Foglio2!$E$13,Direttivi_capi_ist.!P104,0)))))))))))</f>
        <v>0</v>
      </c>
      <c r="S108" s="252">
        <f>IF(Foglio2!$J$3=Foglio2!$E$3,Ausiliari_Coll.Scol.!Q104,IF(Foglio2!$J$3=Foglio2!$E$4,Collab._Tecnici!Q104,IF(Foglio2!$J$3=Foglio2!$E$5,Assistenti_Tecnici!Q104,IF(Foglio2!$J$3=Foglio2!$E$6,Assistenti_Amm.vo!Q104,IF(Foglio2!$J$3=Foglio2!$E$7,Resp_Coord_Amm.vo!Q104,IF(Foglio2!$J$3=Foglio2!$E$8,Direttore_Amm.vo!Q104,IF(Foglio2!$J$3=Foglio2!$E$9,Doc_mat_elem.re!Q104,IF(Foglio2!$J$3=Foglio2!$E$10,Doc_dipl_scuola_sec.!Q104,IF(Foglio2!$J$3=Foglio2!$E$11,Doc_scuola_media!Q104,IF(Foglio2!$J$3=Foglio2!$E$12,Doc_laureati_scuola_sec.!Q108,IF(Foglio2!$J$3=Foglio2!$E$13,Direttivi_capi_ist.!Q104,0)))))))))))</f>
        <v>0</v>
      </c>
      <c r="T108" s="252">
        <f>IF(Foglio2!$J$3=Foglio2!$E$3,Ausiliari_Coll.Scol.!R104,IF(Foglio2!$J$3=Foglio2!$E$4,Collab._Tecnici!R104,IF(Foglio2!$J$3=Foglio2!$E$5,Assistenti_Tecnici!R104,IF(Foglio2!$J$3=Foglio2!$E$6,Assistenti_Amm.vo!R104,IF(Foglio2!$J$3=Foglio2!$E$7,Resp_Coord_Amm.vo!R104,IF(Foglio2!$J$3=Foglio2!$E$8,Direttore_Amm.vo!R104,IF(Foglio2!$J$3=Foglio2!$E$9,Doc_mat_elem.re!R104,IF(Foglio2!$J$3=Foglio2!$E$10,Doc_dipl_scuola_sec.!R104,IF(Foglio2!$J$3=Foglio2!$E$11,Doc_scuola_media!R104,IF(Foglio2!$J$3=Foglio2!$E$12,Doc_laureati_scuola_sec.!R108,IF(Foglio2!$J$3=Foglio2!$E$13,Direttivi_capi_ist.!R104,0)))))))))))</f>
        <v>0</v>
      </c>
      <c r="U108" s="252">
        <f t="shared" ref="U108" si="804">(P108)/12*0.8</f>
        <v>0</v>
      </c>
      <c r="V108" s="252">
        <f t="shared" ref="V108" si="805">(P108+R108)/12*0.8</f>
        <v>0</v>
      </c>
      <c r="W108" s="253" t="str">
        <f t="shared" ref="W108" si="806">"Fascia Da "&amp;F108&amp;" a "&amp;F109&amp;" Decorrenza "&amp;DAY(C108)&amp;"/"&amp;MONTH(C108)&amp;"/"&amp;YEAR(C108)</f>
        <v>Fascia Da 0 a 0 Decorrenza 0/1/1900</v>
      </c>
    </row>
    <row r="109" spans="1:23" s="47" customFormat="1" ht="7.5" customHeight="1" x14ac:dyDescent="0.2">
      <c r="A109" s="104"/>
      <c r="B109" s="245">
        <f t="shared" si="764"/>
        <v>33374</v>
      </c>
      <c r="C109" s="501"/>
      <c r="D109" s="501"/>
      <c r="E109" s="48" t="s">
        <v>4</v>
      </c>
      <c r="F109" s="49">
        <f>IF(Foglio2!$J$3=Foglio2!$E$3,Ausiliari_Coll.Scol.!D105,IF(Foglio2!$J$3=Foglio2!$E$4,Collab._Tecnici!D107,IF(Foglio2!$J$3=Foglio2!$E$5,Assistenti_Tecnici!D105,IF(Foglio2!$J$3=Foglio2!$E$6,Assistenti_Amm.vo!D105,IF(Foglio2!$J$3=Foglio2!$E$7,Resp_Coord_Amm.vo!D105,IF(Foglio2!$J$3=Foglio2!$E$8,Direttore_Amm.vo!D105,IF(Foglio2!$J$3=Foglio2!$E$9,Doc_mat_elem.re!D105,IF(Foglio2!$J$3=Foglio2!$E$10,Doc_dipl_scuola_sec.!D105,IF(Foglio2!$J$3=Foglio2!$E$11,Doc_scuola_media!D105,IF(Foglio2!$J$3=Foglio2!$E$12,Doc_laureati_scuola_sec.!D109,IF(Foglio2!$J$3=Foglio2!$E$13,Direttivi_capi_ist.!D105,0)))))))))))</f>
        <v>0</v>
      </c>
      <c r="G109" s="267">
        <f t="shared" si="765"/>
        <v>0</v>
      </c>
      <c r="H109" s="267">
        <f t="shared" si="766"/>
        <v>0</v>
      </c>
      <c r="I109" s="267">
        <f t="shared" si="767"/>
        <v>0</v>
      </c>
      <c r="J109" s="267">
        <f t="shared" si="768"/>
        <v>0</v>
      </c>
      <c r="K109" s="267">
        <f t="shared" si="769"/>
        <v>0</v>
      </c>
      <c r="L109" s="266">
        <f t="shared" si="770"/>
        <v>0</v>
      </c>
      <c r="M109" s="267">
        <f t="shared" si="771"/>
        <v>0</v>
      </c>
      <c r="N109" s="182">
        <f t="shared" si="772"/>
        <v>0</v>
      </c>
      <c r="O109" s="183">
        <f t="shared" si="773"/>
        <v>0</v>
      </c>
      <c r="P109" s="184">
        <f t="shared" si="774"/>
        <v>0</v>
      </c>
      <c r="Q109" s="184">
        <f t="shared" si="775"/>
        <v>0</v>
      </c>
      <c r="R109" s="184">
        <f t="shared" si="776"/>
        <v>0</v>
      </c>
      <c r="S109" s="184">
        <f t="shared" si="777"/>
        <v>0</v>
      </c>
      <c r="T109" s="184">
        <f t="shared" si="778"/>
        <v>0</v>
      </c>
      <c r="U109" s="184">
        <f t="shared" ref="U109:V109" si="807">U108*1936.27</f>
        <v>0</v>
      </c>
      <c r="V109" s="184">
        <f t="shared" si="807"/>
        <v>0</v>
      </c>
      <c r="W109" s="104"/>
    </row>
    <row r="110" spans="1:23" s="47" customFormat="1" ht="12.75" customHeight="1" x14ac:dyDescent="0.2">
      <c r="A110" s="104">
        <f>IF(Foglio2!$J$7=1,TRUNC(Base!V110,0),TRUNC(Base!U110,0))</f>
        <v>0</v>
      </c>
      <c r="B110" s="245">
        <f t="shared" si="764"/>
        <v>33375</v>
      </c>
      <c r="C110" s="501"/>
      <c r="D110" s="501"/>
      <c r="E110" s="53" t="s">
        <v>3</v>
      </c>
      <c r="F110" s="54">
        <f>IF(Foglio2!$J$3=Foglio2!$E$3,Ausiliari_Coll.Scol.!D106,IF(Foglio2!$J$3=Foglio2!$E$4,Collab._Tecnici!D106,IF(Foglio2!$J$3=Foglio2!$E$5,Assistenti_Tecnici!D106,IF(Foglio2!$J$3=Foglio2!$E$6,Assistenti_Amm.vo!D106,IF(Foglio2!$J$3=Foglio2!$E$7,Resp_Coord_Amm.vo!D106,IF(Foglio2!$J$3=Foglio2!$E$8,Direttore_Amm.vo!D106,IF(Foglio2!$J$3=Foglio2!$E$9,Doc_mat_elem.re!D106,IF(Foglio2!$J$3=Foglio2!$E$10,Doc_dipl_scuola_sec.!D106,IF(Foglio2!$J$3=Foglio2!$E$11,Doc_scuola_media!D106,IF(Foglio2!$J$3=Foglio2!$E$12,Doc_laureati_scuola_sec.!D110,IF(Foglio2!$J$3=Foglio2!$E$13,Direttivi_capi_ist.!D106,0)))))))))))</f>
        <v>0</v>
      </c>
      <c r="G110" s="248">
        <f>IF(Foglio2!$J$3=Foglio2!$E$3,Ausiliari_Coll.Scol.!E106,IF(Foglio2!$J$3=Foglio2!$E$4,Collab._Tecnici!E106,IF(Foglio2!$J$3=Foglio2!$E$5,Assistenti_Tecnici!E106,IF(Foglio2!$J$3=Foglio2!$E$6,Assistenti_Amm.vo!E106,IF(Foglio2!$J$3=Foglio2!$E$7,Resp_Coord_Amm.vo!E106,IF(Foglio2!$J$3=Foglio2!$E$8,Direttore_Amm.vo!E106,IF(Foglio2!$J$3=Foglio2!$E$9,Doc_mat_elem.re!E106,IF(Foglio2!$J$3=Foglio2!$E$10,Doc_dipl_scuola_sec.!E106,IF(Foglio2!$J$3=Foglio2!$E$11,Doc_scuola_media!E106,IF(Foglio2!$J$3=Foglio2!$E$12,Doc_laureati_scuola_sec.!E110,IF(Foglio2!$J$3=Foglio2!$E$13,Direttivi_capi_ist.!E106,0)))))))))))</f>
        <v>0</v>
      </c>
      <c r="H110" s="248">
        <f>IF(Foglio2!$J$3=Foglio2!$E$3,Ausiliari_Coll.Scol.!F106,IF(Foglio2!$J$3=Foglio2!$E$4,Collab._Tecnici!F106,IF(Foglio2!$J$3=Foglio2!$E$5,Assistenti_Tecnici!F106,IF(Foglio2!$J$3=Foglio2!$E$6,Assistenti_Amm.vo!F106,IF(Foglio2!$J$3=Foglio2!$E$7,Resp_Coord_Amm.vo!F106,IF(Foglio2!$J$3=Foglio2!$E$8,Direttore_Amm.vo!F106,IF(Foglio2!$J$3=Foglio2!$E$9,Doc_mat_elem.re!F106,IF(Foglio2!$J$3=Foglio2!$E$10,Doc_dipl_scuola_sec.!F106,IF(Foglio2!$J$3=Foglio2!$E$11,Doc_scuola_media!F106,IF(Foglio2!$J$3=Foglio2!$E$12,Doc_laureati_scuola_sec.!F110,IF(Foglio2!$J$3=Foglio2!$E$13,Direttivi_capi_ist.!F106,0)))))))))))</f>
        <v>0</v>
      </c>
      <c r="I110" s="248">
        <f>IF(Foglio2!$J$3=Foglio2!$E$3,Ausiliari_Coll.Scol.!G106,IF(Foglio2!$J$3=Foglio2!$E$4,Collab._Tecnici!G106,IF(Foglio2!$J$3=Foglio2!$E$5,Assistenti_Tecnici!G106,IF(Foglio2!$J$3=Foglio2!$E$6,Assistenti_Amm.vo!G106,IF(Foglio2!$J$3=Foglio2!$E$7,Resp_Coord_Amm.vo!G106,IF(Foglio2!$J$3=Foglio2!$E$8,Direttore_Amm.vo!G106,IF(Foglio2!$J$3=Foglio2!$E$9,Doc_mat_elem.re!G106,IF(Foglio2!$J$3=Foglio2!$E$10,Doc_dipl_scuola_sec.!G106,IF(Foglio2!$J$3=Foglio2!$E$11,Doc_scuola_media!G106,IF(Foglio2!$J$3=Foglio2!$E$12,Doc_laureati_scuola_sec.!G110,IF(Foglio2!$J$3=Foglio2!$E$13,Direttivi_capi_ist.!G106,0)))))))))))</f>
        <v>0</v>
      </c>
      <c r="J110" s="248">
        <f>IF(Foglio2!$J$3=Foglio2!$E$3,Ausiliari_Coll.Scol.!H106,IF(Foglio2!$J$3=Foglio2!$E$4,Collab._Tecnici!H106,IF(Foglio2!$J$3=Foglio2!$E$5,Assistenti_Tecnici!H106,IF(Foglio2!$J$3=Foglio2!$E$6,Assistenti_Amm.vo!H106,IF(Foglio2!$J$3=Foglio2!$E$7,Resp_Coord_Amm.vo!H106,IF(Foglio2!$J$3=Foglio2!$E$8,Direttore_Amm.vo!H106,IF(Foglio2!$J$3=Foglio2!$E$9,Doc_mat_elem.re!H106,IF(Foglio2!$J$3=Foglio2!$E$10,Doc_dipl_scuola_sec.!H106,IF(Foglio2!$J$3=Foglio2!$E$11,Doc_scuola_media!H106,IF(Foglio2!$J$3=Foglio2!$E$12,Doc_laureati_scuola_sec.!H110,IF(Foglio2!$J$3=Foglio2!$E$13,Direttivi_capi_ist.!H106,0)))))))))))</f>
        <v>0</v>
      </c>
      <c r="K110" s="248">
        <f>IF(Foglio2!$J$3=Foglio2!$E$3,Ausiliari_Coll.Scol.!I106,IF(Foglio2!$J$3=Foglio2!$E$4,Collab._Tecnici!I106,IF(Foglio2!$J$3=Foglio2!$E$5,Assistenti_Tecnici!I106,IF(Foglio2!$J$3=Foglio2!$E$6,Assistenti_Amm.vo!I106,IF(Foglio2!$J$3=Foglio2!$E$7,Resp_Coord_Amm.vo!I106,IF(Foglio2!$J$3=Foglio2!$E$8,Direttore_Amm.vo!I106,IF(Foglio2!$J$3=Foglio2!$E$9,Doc_mat_elem.re!I106,IF(Foglio2!$J$3=Foglio2!$E$10,Doc_dipl_scuola_sec.!I106,IF(Foglio2!$J$3=Foglio2!$E$11,Doc_scuola_media!I106,IF(Foglio2!$J$3=Foglio2!$E$12,Doc_laureati_scuola_sec.!I110,IF(Foglio2!$J$3=Foglio2!$E$13,Direttivi_capi_ist.!I106,0)))))))))))</f>
        <v>0</v>
      </c>
      <c r="L110" s="248">
        <f>IF(Foglio2!$J$3=Foglio2!$E$3,Ausiliari_Coll.Scol.!J106,IF(Foglio2!$J$3=Foglio2!$E$4,Collab._Tecnici!J106,IF(Foglio2!$J$3=Foglio2!$E$5,Assistenti_Tecnici!J106,IF(Foglio2!$J$3=Foglio2!$E$6,Assistenti_Amm.vo!J106,IF(Foglio2!$J$3=Foglio2!$E$7,Resp_Coord_Amm.vo!J106,IF(Foglio2!$J$3=Foglio2!$E$8,Direttore_Amm.vo!J106,IF(Foglio2!$J$3=Foglio2!$E$9,Doc_mat_elem.re!J106,IF(Foglio2!$J$3=Foglio2!$E$10,Doc_dipl_scuola_sec.!J106,IF(Foglio2!$J$3=Foglio2!$E$11,Doc_scuola_media!J106,IF(Foglio2!$J$3=Foglio2!$E$12,Doc_laureati_scuola_sec.!J110,IF(Foglio2!$J$3=Foglio2!$E$13,Direttivi_capi_ist.!J106,0)))))))))))</f>
        <v>0</v>
      </c>
      <c r="M110" s="249">
        <f>IF(Foglio2!$J$3=Foglio2!$E$3,Ausiliari_Coll.Scol.!K106,IF(Foglio2!$J$3=Foglio2!$E$4,Collab._Tecnici!K106,IF(Foglio2!$J$3=Foglio2!$E$5,Assistenti_Tecnici!K106,IF(Foglio2!$J$3=Foglio2!$E$6,Assistenti_Amm.vo!K106,IF(Foglio2!$J$3=Foglio2!$E$7,Resp_Coord_Amm.vo!K106,IF(Foglio2!$J$3=Foglio2!$E$8,Direttore_Amm.vo!K106,IF(Foglio2!$J$3=Foglio2!$E$9,Doc_mat_elem.re!K106,IF(Foglio2!$J$3=Foglio2!$E$10,Doc_dipl_scuola_sec.!K106,IF(Foglio2!$J$3=Foglio2!$E$11,Doc_scuola_media!K106,IF(Foglio2!$J$3=Foglio2!$E$12,Doc_laureati_scuola_sec.!K110,IF(Foglio2!$J$3=Foglio2!$E$13,Direttivi_capi_ist.!K106,0)))))))))))</f>
        <v>0</v>
      </c>
      <c r="N110" s="250">
        <f>IF(Foglio2!$J$3=Foglio2!$E$3,Ausiliari_Coll.Scol.!L106,IF(Foglio2!$J$3=Foglio2!$E$4,Collab._Tecnici!L106,IF(Foglio2!$J$3=Foglio2!$E$5,Assistenti_Tecnici!L106,IF(Foglio2!$J$3=Foglio2!$E$6,Assistenti_Amm.vo!L106,IF(Foglio2!$J$3=Foglio2!$E$7,Resp_Coord_Amm.vo!L106,IF(Foglio2!$J$3=Foglio2!$E$8,Direttore_Amm.vo!L106,IF(Foglio2!$J$3=Foglio2!$E$9,Doc_mat_elem.re!L106,IF(Foglio2!$J$3=Foglio2!$E$10,Doc_dipl_scuola_sec.!L106,IF(Foglio2!$J$3=Foglio2!$E$11,Doc_scuola_media!L106,IF(Foglio2!$J$3=Foglio2!$E$12,Doc_laureati_scuola_sec.!L110,IF(Foglio2!$J$3=Foglio2!$E$13,Direttivi_capi_ist.!L106,0)))))))))))</f>
        <v>0</v>
      </c>
      <c r="O110" s="251">
        <f>IF(Foglio2!$J$3=Foglio2!$E$3,Ausiliari_Coll.Scol.!M106,IF(Foglio2!$J$3=Foglio2!$E$4,Collab._Tecnici!M106,IF(Foglio2!$J$3=Foglio2!$E$5,Assistenti_Tecnici!M106,IF(Foglio2!$J$3=Foglio2!$E$6,Assistenti_Amm.vo!M106,IF(Foglio2!$J$3=Foglio2!$E$7,Resp_Coord_Amm.vo!M106,IF(Foglio2!$J$3=Foglio2!$E$8,Direttore_Amm.vo!M106,IF(Foglio2!$J$3=Foglio2!$E$9,Doc_mat_elem.re!M106,IF(Foglio2!$J$3=Foglio2!$E$10,Doc_dipl_scuola_sec.!M106,IF(Foglio2!$J$3=Foglio2!$E$11,Doc_scuola_media!M106,IF(Foglio2!$J$3=Foglio2!$E$12,Doc_laureati_scuola_sec.!M110,IF(Foglio2!$J$3=Foglio2!$E$13,Direttivi_capi_ist.!M106,0)))))))))))</f>
        <v>0</v>
      </c>
      <c r="P110" s="252">
        <f>IF(Foglio2!$J$3=Foglio2!$E$3,Ausiliari_Coll.Scol.!N106,IF(Foglio2!$J$3=Foglio2!$E$4,Collab._Tecnici!N106,IF(Foglio2!$J$3=Foglio2!$E$5,Assistenti_Tecnici!N106,IF(Foglio2!$J$3=Foglio2!$E$6,Assistenti_Amm.vo!N106,IF(Foglio2!$J$3=Foglio2!$E$7,Resp_Coord_Amm.vo!N106,IF(Foglio2!$J$3=Foglio2!$E$8,Direttore_Amm.vo!N106,IF(Foglio2!$J$3=Foglio2!$E$9,Doc_mat_elem.re!N106,IF(Foglio2!$J$3=Foglio2!$E$10,Doc_dipl_scuola_sec.!N106,IF(Foglio2!$J$3=Foglio2!$E$11,Doc_scuola_media!N106,IF(Foglio2!$J$3=Foglio2!$E$12,Doc_laureati_scuola_sec.!N110,IF(Foglio2!$J$3=Foglio2!$E$13,Direttivi_capi_ist.!N106,0)))))))))))</f>
        <v>0</v>
      </c>
      <c r="Q110" s="252">
        <f>IF(Foglio2!$J$3=Foglio2!$E$3,Ausiliari_Coll.Scol.!O106,IF(Foglio2!$J$3=Foglio2!$E$4,Collab._Tecnici!O106,IF(Foglio2!$J$3=Foglio2!$E$5,Assistenti_Tecnici!O106,IF(Foglio2!$J$3=Foglio2!$E$6,Assistenti_Amm.vo!O106,IF(Foglio2!$J$3=Foglio2!$E$7,Resp_Coord_Amm.vo!O106,IF(Foglio2!$J$3=Foglio2!$E$8,Direttore_Amm.vo!O106,IF(Foglio2!$J$3=Foglio2!$E$9,Doc_mat_elem.re!O106,IF(Foglio2!$J$3=Foglio2!$E$10,Doc_dipl_scuola_sec.!O106,IF(Foglio2!$J$3=Foglio2!$E$11,Doc_scuola_media!O106,IF(Foglio2!$J$3=Foglio2!$E$12,Doc_laureati_scuola_sec.!O110,IF(Foglio2!$J$3=Foglio2!$E$13,Direttivi_capi_ist.!O106,0)))))))))))</f>
        <v>0</v>
      </c>
      <c r="R110" s="252">
        <f>IF(Foglio2!$J$3=Foglio2!$E$3,Ausiliari_Coll.Scol.!P106,IF(Foglio2!$J$3=Foglio2!$E$4,Collab._Tecnici!P106,IF(Foglio2!$J$3=Foglio2!$E$5,Assistenti_Tecnici!P106,IF(Foglio2!$J$3=Foglio2!$E$6,Assistenti_Amm.vo!P106,IF(Foglio2!$J$3=Foglio2!$E$7,Resp_Coord_Amm.vo!P106,IF(Foglio2!$J$3=Foglio2!$E$8,Direttore_Amm.vo!P106,IF(Foglio2!$J$3=Foglio2!$E$9,Doc_mat_elem.re!P106,IF(Foglio2!$J$3=Foglio2!$E$10,Doc_dipl_scuola_sec.!P106,IF(Foglio2!$J$3=Foglio2!$E$11,Doc_scuola_media!P106,IF(Foglio2!$J$3=Foglio2!$E$12,Doc_laureati_scuola_sec.!P110,IF(Foglio2!$J$3=Foglio2!$E$13,Direttivi_capi_ist.!P106,0)))))))))))</f>
        <v>0</v>
      </c>
      <c r="S110" s="252">
        <f>IF(Foglio2!$J$3=Foglio2!$E$3,Ausiliari_Coll.Scol.!Q106,IF(Foglio2!$J$3=Foglio2!$E$4,Collab._Tecnici!Q106,IF(Foglio2!$J$3=Foglio2!$E$5,Assistenti_Tecnici!Q106,IF(Foglio2!$J$3=Foglio2!$E$6,Assistenti_Amm.vo!Q106,IF(Foglio2!$J$3=Foglio2!$E$7,Resp_Coord_Amm.vo!Q106,IF(Foglio2!$J$3=Foglio2!$E$8,Direttore_Amm.vo!Q106,IF(Foglio2!$J$3=Foglio2!$E$9,Doc_mat_elem.re!Q106,IF(Foglio2!$J$3=Foglio2!$E$10,Doc_dipl_scuola_sec.!Q106,IF(Foglio2!$J$3=Foglio2!$E$11,Doc_scuola_media!Q106,IF(Foglio2!$J$3=Foglio2!$E$12,Doc_laureati_scuola_sec.!Q110,IF(Foglio2!$J$3=Foglio2!$E$13,Direttivi_capi_ist.!Q106,0)))))))))))</f>
        <v>0</v>
      </c>
      <c r="T110" s="252">
        <f>IF(Foglio2!$J$3=Foglio2!$E$3,Ausiliari_Coll.Scol.!R106,IF(Foglio2!$J$3=Foglio2!$E$4,Collab._Tecnici!R106,IF(Foglio2!$J$3=Foglio2!$E$5,Assistenti_Tecnici!R106,IF(Foglio2!$J$3=Foglio2!$E$6,Assistenti_Amm.vo!R106,IF(Foglio2!$J$3=Foglio2!$E$7,Resp_Coord_Amm.vo!R106,IF(Foglio2!$J$3=Foglio2!$E$8,Direttore_Amm.vo!R106,IF(Foglio2!$J$3=Foglio2!$E$9,Doc_mat_elem.re!R106,IF(Foglio2!$J$3=Foglio2!$E$10,Doc_dipl_scuola_sec.!R106,IF(Foglio2!$J$3=Foglio2!$E$11,Doc_scuola_media!R106,IF(Foglio2!$J$3=Foglio2!$E$12,Doc_laureati_scuola_sec.!R110,IF(Foglio2!$J$3=Foglio2!$E$13,Direttivi_capi_ist.!R106,0)))))))))))</f>
        <v>0</v>
      </c>
      <c r="U110" s="252">
        <f t="shared" ref="U110" si="808">(P110)/12*0.8</f>
        <v>0</v>
      </c>
      <c r="V110" s="252">
        <f t="shared" ref="V110" si="809">(P110+R110)/12*0.8</f>
        <v>0</v>
      </c>
      <c r="W110" s="253" t="str">
        <f t="shared" ref="W110" si="810">"Fascia Da "&amp;F110&amp;" a "&amp;F111&amp;" Decorrenza "&amp;DAY(C110)&amp;"/"&amp;MONTH(C110)&amp;"/"&amp;YEAR(C110)</f>
        <v>Fascia Da 0 a 0 Decorrenza 0/1/1900</v>
      </c>
    </row>
    <row r="111" spans="1:23" s="47" customFormat="1" ht="7.5" customHeight="1" x14ac:dyDescent="0.2">
      <c r="A111" s="104"/>
      <c r="B111" s="245">
        <f t="shared" si="764"/>
        <v>33376</v>
      </c>
      <c r="C111" s="501"/>
      <c r="D111" s="501"/>
      <c r="E111" s="48" t="s">
        <v>4</v>
      </c>
      <c r="F111" s="49">
        <f>IF(Foglio2!$J$3=Foglio2!$E$3,Ausiliari_Coll.Scol.!D107,IF(Foglio2!$J$3=Foglio2!$E$4,Collab._Tecnici!D109,IF(Foglio2!$J$3=Foglio2!$E$5,Assistenti_Tecnici!D107,IF(Foglio2!$J$3=Foglio2!$E$6,Assistenti_Amm.vo!D107,IF(Foglio2!$J$3=Foglio2!$E$7,Resp_Coord_Amm.vo!D107,IF(Foglio2!$J$3=Foglio2!$E$8,Direttore_Amm.vo!D107,IF(Foglio2!$J$3=Foglio2!$E$9,Doc_mat_elem.re!D107,IF(Foglio2!$J$3=Foglio2!$E$10,Doc_dipl_scuola_sec.!D107,IF(Foglio2!$J$3=Foglio2!$E$11,Doc_scuola_media!D107,IF(Foglio2!$J$3=Foglio2!$E$12,Doc_laureati_scuola_sec.!D111,IF(Foglio2!$J$3=Foglio2!$E$13,Direttivi_capi_ist.!D107,0)))))))))))</f>
        <v>0</v>
      </c>
      <c r="G111" s="267">
        <f t="shared" si="765"/>
        <v>0</v>
      </c>
      <c r="H111" s="267">
        <f t="shared" si="766"/>
        <v>0</v>
      </c>
      <c r="I111" s="267">
        <f t="shared" si="767"/>
        <v>0</v>
      </c>
      <c r="J111" s="267">
        <f t="shared" si="768"/>
        <v>0</v>
      </c>
      <c r="K111" s="267">
        <f t="shared" si="769"/>
        <v>0</v>
      </c>
      <c r="L111" s="266">
        <f t="shared" si="770"/>
        <v>0</v>
      </c>
      <c r="M111" s="267">
        <f t="shared" si="771"/>
        <v>0</v>
      </c>
      <c r="N111" s="182">
        <f t="shared" si="772"/>
        <v>0</v>
      </c>
      <c r="O111" s="183">
        <f t="shared" si="773"/>
        <v>0</v>
      </c>
      <c r="P111" s="184">
        <f t="shared" si="774"/>
        <v>0</v>
      </c>
      <c r="Q111" s="184">
        <f t="shared" si="775"/>
        <v>0</v>
      </c>
      <c r="R111" s="184">
        <f t="shared" si="776"/>
        <v>0</v>
      </c>
      <c r="S111" s="184">
        <f t="shared" si="777"/>
        <v>0</v>
      </c>
      <c r="T111" s="184">
        <f t="shared" si="778"/>
        <v>0</v>
      </c>
      <c r="U111" s="184">
        <f t="shared" ref="U111:V111" si="811">U110*1936.27</f>
        <v>0</v>
      </c>
      <c r="V111" s="184">
        <f t="shared" si="811"/>
        <v>0</v>
      </c>
      <c r="W111" s="104"/>
    </row>
    <row r="112" spans="1:23" s="47" customFormat="1" ht="12.75" customHeight="1" x14ac:dyDescent="0.2">
      <c r="A112" s="104">
        <f>IF(Foglio2!$J$7=1,TRUNC(Base!V112,0),TRUNC(Base!U112,0))</f>
        <v>0</v>
      </c>
      <c r="B112" s="245">
        <f t="shared" si="764"/>
        <v>33377</v>
      </c>
      <c r="C112" s="501"/>
      <c r="D112" s="501"/>
      <c r="E112" s="53" t="s">
        <v>3</v>
      </c>
      <c r="F112" s="54">
        <f>IF(Foglio2!$J$3=Foglio2!$E$3,Ausiliari_Coll.Scol.!D108,IF(Foglio2!$J$3=Foglio2!$E$4,Collab._Tecnici!D108,IF(Foglio2!$J$3=Foglio2!$E$5,Assistenti_Tecnici!D108,IF(Foglio2!$J$3=Foglio2!$E$6,Assistenti_Amm.vo!D108,IF(Foglio2!$J$3=Foglio2!$E$7,Resp_Coord_Amm.vo!D108,IF(Foglio2!$J$3=Foglio2!$E$8,Direttore_Amm.vo!D108,IF(Foglio2!$J$3=Foglio2!$E$9,Doc_mat_elem.re!D108,IF(Foglio2!$J$3=Foglio2!$E$10,Doc_dipl_scuola_sec.!D108,IF(Foglio2!$J$3=Foglio2!$E$11,Doc_scuola_media!D108,IF(Foglio2!$J$3=Foglio2!$E$12,Doc_laureati_scuola_sec.!D112,IF(Foglio2!$J$3=Foglio2!$E$13,Direttivi_capi_ist.!D108,0)))))))))))</f>
        <v>0</v>
      </c>
      <c r="G112" s="248">
        <f>IF(Foglio2!$J$3=Foglio2!$E$3,Ausiliari_Coll.Scol.!E108,IF(Foglio2!$J$3=Foglio2!$E$4,Collab._Tecnici!E108,IF(Foglio2!$J$3=Foglio2!$E$5,Assistenti_Tecnici!E108,IF(Foglio2!$J$3=Foglio2!$E$6,Assistenti_Amm.vo!E108,IF(Foglio2!$J$3=Foglio2!$E$7,Resp_Coord_Amm.vo!E108,IF(Foglio2!$J$3=Foglio2!$E$8,Direttore_Amm.vo!E108,IF(Foglio2!$J$3=Foglio2!$E$9,Doc_mat_elem.re!E108,IF(Foglio2!$J$3=Foglio2!$E$10,Doc_dipl_scuola_sec.!E108,IF(Foglio2!$J$3=Foglio2!$E$11,Doc_scuola_media!E108,IF(Foglio2!$J$3=Foglio2!$E$12,Doc_laureati_scuola_sec.!E112,IF(Foglio2!$J$3=Foglio2!$E$13,Direttivi_capi_ist.!E108,0)))))))))))</f>
        <v>0</v>
      </c>
      <c r="H112" s="248">
        <f>IF(Foglio2!$J$3=Foglio2!$E$3,Ausiliari_Coll.Scol.!F108,IF(Foglio2!$J$3=Foglio2!$E$4,Collab._Tecnici!F108,IF(Foglio2!$J$3=Foglio2!$E$5,Assistenti_Tecnici!F108,IF(Foglio2!$J$3=Foglio2!$E$6,Assistenti_Amm.vo!F108,IF(Foglio2!$J$3=Foglio2!$E$7,Resp_Coord_Amm.vo!F108,IF(Foglio2!$J$3=Foglio2!$E$8,Direttore_Amm.vo!F108,IF(Foglio2!$J$3=Foglio2!$E$9,Doc_mat_elem.re!F108,IF(Foglio2!$J$3=Foglio2!$E$10,Doc_dipl_scuola_sec.!F108,IF(Foglio2!$J$3=Foglio2!$E$11,Doc_scuola_media!F108,IF(Foglio2!$J$3=Foglio2!$E$12,Doc_laureati_scuola_sec.!F112,IF(Foglio2!$J$3=Foglio2!$E$13,Direttivi_capi_ist.!F108,0)))))))))))</f>
        <v>0</v>
      </c>
      <c r="I112" s="248">
        <f>IF(Foglio2!$J$3=Foglio2!$E$3,Ausiliari_Coll.Scol.!G108,IF(Foglio2!$J$3=Foglio2!$E$4,Collab._Tecnici!G108,IF(Foglio2!$J$3=Foglio2!$E$5,Assistenti_Tecnici!G108,IF(Foglio2!$J$3=Foglio2!$E$6,Assistenti_Amm.vo!G108,IF(Foglio2!$J$3=Foglio2!$E$7,Resp_Coord_Amm.vo!G108,IF(Foglio2!$J$3=Foglio2!$E$8,Direttore_Amm.vo!G108,IF(Foglio2!$J$3=Foglio2!$E$9,Doc_mat_elem.re!G108,IF(Foglio2!$J$3=Foglio2!$E$10,Doc_dipl_scuola_sec.!G108,IF(Foglio2!$J$3=Foglio2!$E$11,Doc_scuola_media!G108,IF(Foglio2!$J$3=Foglio2!$E$12,Doc_laureati_scuola_sec.!G112,IF(Foglio2!$J$3=Foglio2!$E$13,Direttivi_capi_ist.!G108,0)))))))))))</f>
        <v>0</v>
      </c>
      <c r="J112" s="248">
        <f>IF(Foglio2!$J$3=Foglio2!$E$3,Ausiliari_Coll.Scol.!H108,IF(Foglio2!$J$3=Foglio2!$E$4,Collab._Tecnici!H108,IF(Foglio2!$J$3=Foglio2!$E$5,Assistenti_Tecnici!H108,IF(Foglio2!$J$3=Foglio2!$E$6,Assistenti_Amm.vo!H108,IF(Foglio2!$J$3=Foglio2!$E$7,Resp_Coord_Amm.vo!H108,IF(Foglio2!$J$3=Foglio2!$E$8,Direttore_Amm.vo!H108,IF(Foglio2!$J$3=Foglio2!$E$9,Doc_mat_elem.re!H108,IF(Foglio2!$J$3=Foglio2!$E$10,Doc_dipl_scuola_sec.!H108,IF(Foglio2!$J$3=Foglio2!$E$11,Doc_scuola_media!H108,IF(Foglio2!$J$3=Foglio2!$E$12,Doc_laureati_scuola_sec.!H112,IF(Foglio2!$J$3=Foglio2!$E$13,Direttivi_capi_ist.!H108,0)))))))))))</f>
        <v>0</v>
      </c>
      <c r="K112" s="248">
        <f>IF(Foglio2!$J$3=Foglio2!$E$3,Ausiliari_Coll.Scol.!I108,IF(Foglio2!$J$3=Foglio2!$E$4,Collab._Tecnici!I108,IF(Foglio2!$J$3=Foglio2!$E$5,Assistenti_Tecnici!I108,IF(Foglio2!$J$3=Foglio2!$E$6,Assistenti_Amm.vo!I108,IF(Foglio2!$J$3=Foglio2!$E$7,Resp_Coord_Amm.vo!I108,IF(Foglio2!$J$3=Foglio2!$E$8,Direttore_Amm.vo!I108,IF(Foglio2!$J$3=Foglio2!$E$9,Doc_mat_elem.re!I108,IF(Foglio2!$J$3=Foglio2!$E$10,Doc_dipl_scuola_sec.!I108,IF(Foglio2!$J$3=Foglio2!$E$11,Doc_scuola_media!I108,IF(Foglio2!$J$3=Foglio2!$E$12,Doc_laureati_scuola_sec.!I112,IF(Foglio2!$J$3=Foglio2!$E$13,Direttivi_capi_ist.!I108,0)))))))))))</f>
        <v>0</v>
      </c>
      <c r="L112" s="248">
        <f>IF(Foglio2!$J$3=Foglio2!$E$3,Ausiliari_Coll.Scol.!J108,IF(Foglio2!$J$3=Foglio2!$E$4,Collab._Tecnici!J108,IF(Foglio2!$J$3=Foglio2!$E$5,Assistenti_Tecnici!J108,IF(Foglio2!$J$3=Foglio2!$E$6,Assistenti_Amm.vo!J108,IF(Foglio2!$J$3=Foglio2!$E$7,Resp_Coord_Amm.vo!J108,IF(Foglio2!$J$3=Foglio2!$E$8,Direttore_Amm.vo!J108,IF(Foglio2!$J$3=Foglio2!$E$9,Doc_mat_elem.re!J108,IF(Foglio2!$J$3=Foglio2!$E$10,Doc_dipl_scuola_sec.!J108,IF(Foglio2!$J$3=Foglio2!$E$11,Doc_scuola_media!J108,IF(Foglio2!$J$3=Foglio2!$E$12,Doc_laureati_scuola_sec.!J112,IF(Foglio2!$J$3=Foglio2!$E$13,Direttivi_capi_ist.!J108,0)))))))))))</f>
        <v>0</v>
      </c>
      <c r="M112" s="249">
        <f>IF(Foglio2!$J$3=Foglio2!$E$3,Ausiliari_Coll.Scol.!K108,IF(Foglio2!$J$3=Foglio2!$E$4,Collab._Tecnici!K108,IF(Foglio2!$J$3=Foglio2!$E$5,Assistenti_Tecnici!K108,IF(Foglio2!$J$3=Foglio2!$E$6,Assistenti_Amm.vo!K108,IF(Foglio2!$J$3=Foglio2!$E$7,Resp_Coord_Amm.vo!K108,IF(Foglio2!$J$3=Foglio2!$E$8,Direttore_Amm.vo!K108,IF(Foglio2!$J$3=Foglio2!$E$9,Doc_mat_elem.re!K108,IF(Foglio2!$J$3=Foglio2!$E$10,Doc_dipl_scuola_sec.!K108,IF(Foglio2!$J$3=Foglio2!$E$11,Doc_scuola_media!K108,IF(Foglio2!$J$3=Foglio2!$E$12,Doc_laureati_scuola_sec.!K112,IF(Foglio2!$J$3=Foglio2!$E$13,Direttivi_capi_ist.!K108,0)))))))))))</f>
        <v>0</v>
      </c>
      <c r="N112" s="250">
        <f>IF(Foglio2!$J$3=Foglio2!$E$3,Ausiliari_Coll.Scol.!L108,IF(Foglio2!$J$3=Foglio2!$E$4,Collab._Tecnici!L108,IF(Foglio2!$J$3=Foglio2!$E$5,Assistenti_Tecnici!L108,IF(Foglio2!$J$3=Foglio2!$E$6,Assistenti_Amm.vo!L108,IF(Foglio2!$J$3=Foglio2!$E$7,Resp_Coord_Amm.vo!L108,IF(Foglio2!$J$3=Foglio2!$E$8,Direttore_Amm.vo!L108,IF(Foglio2!$J$3=Foglio2!$E$9,Doc_mat_elem.re!L108,IF(Foglio2!$J$3=Foglio2!$E$10,Doc_dipl_scuola_sec.!L108,IF(Foglio2!$J$3=Foglio2!$E$11,Doc_scuola_media!L108,IF(Foglio2!$J$3=Foglio2!$E$12,Doc_laureati_scuola_sec.!L112,IF(Foglio2!$J$3=Foglio2!$E$13,Direttivi_capi_ist.!L108,0)))))))))))</f>
        <v>0</v>
      </c>
      <c r="O112" s="251">
        <f>IF(Foglio2!$J$3=Foglio2!$E$3,Ausiliari_Coll.Scol.!M108,IF(Foglio2!$J$3=Foglio2!$E$4,Collab._Tecnici!M108,IF(Foglio2!$J$3=Foglio2!$E$5,Assistenti_Tecnici!M108,IF(Foglio2!$J$3=Foglio2!$E$6,Assistenti_Amm.vo!M108,IF(Foglio2!$J$3=Foglio2!$E$7,Resp_Coord_Amm.vo!M108,IF(Foglio2!$J$3=Foglio2!$E$8,Direttore_Amm.vo!M108,IF(Foglio2!$J$3=Foglio2!$E$9,Doc_mat_elem.re!M108,IF(Foglio2!$J$3=Foglio2!$E$10,Doc_dipl_scuola_sec.!M108,IF(Foglio2!$J$3=Foglio2!$E$11,Doc_scuola_media!M108,IF(Foglio2!$J$3=Foglio2!$E$12,Doc_laureati_scuola_sec.!M112,IF(Foglio2!$J$3=Foglio2!$E$13,Direttivi_capi_ist.!M108,0)))))))))))</f>
        <v>0</v>
      </c>
      <c r="P112" s="252">
        <f>IF(Foglio2!$J$3=Foglio2!$E$3,Ausiliari_Coll.Scol.!N108,IF(Foglio2!$J$3=Foglio2!$E$4,Collab._Tecnici!N108,IF(Foglio2!$J$3=Foglio2!$E$5,Assistenti_Tecnici!N108,IF(Foglio2!$J$3=Foglio2!$E$6,Assistenti_Amm.vo!N108,IF(Foglio2!$J$3=Foglio2!$E$7,Resp_Coord_Amm.vo!N108,IF(Foglio2!$J$3=Foglio2!$E$8,Direttore_Amm.vo!N108,IF(Foglio2!$J$3=Foglio2!$E$9,Doc_mat_elem.re!N108,IF(Foglio2!$J$3=Foglio2!$E$10,Doc_dipl_scuola_sec.!N108,IF(Foglio2!$J$3=Foglio2!$E$11,Doc_scuola_media!N108,IF(Foglio2!$J$3=Foglio2!$E$12,Doc_laureati_scuola_sec.!N112,IF(Foglio2!$J$3=Foglio2!$E$13,Direttivi_capi_ist.!N108,0)))))))))))</f>
        <v>0</v>
      </c>
      <c r="Q112" s="252">
        <f>IF(Foglio2!$J$3=Foglio2!$E$3,Ausiliari_Coll.Scol.!O108,IF(Foglio2!$J$3=Foglio2!$E$4,Collab._Tecnici!O108,IF(Foglio2!$J$3=Foglio2!$E$5,Assistenti_Tecnici!O108,IF(Foglio2!$J$3=Foglio2!$E$6,Assistenti_Amm.vo!O108,IF(Foglio2!$J$3=Foglio2!$E$7,Resp_Coord_Amm.vo!O108,IF(Foglio2!$J$3=Foglio2!$E$8,Direttore_Amm.vo!O108,IF(Foglio2!$J$3=Foglio2!$E$9,Doc_mat_elem.re!O108,IF(Foglio2!$J$3=Foglio2!$E$10,Doc_dipl_scuola_sec.!O108,IF(Foglio2!$J$3=Foglio2!$E$11,Doc_scuola_media!O108,IF(Foglio2!$J$3=Foglio2!$E$12,Doc_laureati_scuola_sec.!O112,IF(Foglio2!$J$3=Foglio2!$E$13,Direttivi_capi_ist.!O108,0)))))))))))</f>
        <v>0</v>
      </c>
      <c r="R112" s="252">
        <f>IF(Foglio2!$J$3=Foglio2!$E$3,Ausiliari_Coll.Scol.!P108,IF(Foglio2!$J$3=Foglio2!$E$4,Collab._Tecnici!P108,IF(Foglio2!$J$3=Foglio2!$E$5,Assistenti_Tecnici!P108,IF(Foglio2!$J$3=Foglio2!$E$6,Assistenti_Amm.vo!P108,IF(Foglio2!$J$3=Foglio2!$E$7,Resp_Coord_Amm.vo!P108,IF(Foglio2!$J$3=Foglio2!$E$8,Direttore_Amm.vo!P108,IF(Foglio2!$J$3=Foglio2!$E$9,Doc_mat_elem.re!P108,IF(Foglio2!$J$3=Foglio2!$E$10,Doc_dipl_scuola_sec.!P108,IF(Foglio2!$J$3=Foglio2!$E$11,Doc_scuola_media!P108,IF(Foglio2!$J$3=Foglio2!$E$12,Doc_laureati_scuola_sec.!P112,IF(Foglio2!$J$3=Foglio2!$E$13,Direttivi_capi_ist.!P108,0)))))))))))</f>
        <v>0</v>
      </c>
      <c r="S112" s="252">
        <f>IF(Foglio2!$J$3=Foglio2!$E$3,Ausiliari_Coll.Scol.!Q108,IF(Foglio2!$J$3=Foglio2!$E$4,Collab._Tecnici!Q108,IF(Foglio2!$J$3=Foglio2!$E$5,Assistenti_Tecnici!Q108,IF(Foglio2!$J$3=Foglio2!$E$6,Assistenti_Amm.vo!Q108,IF(Foglio2!$J$3=Foglio2!$E$7,Resp_Coord_Amm.vo!Q108,IF(Foglio2!$J$3=Foglio2!$E$8,Direttore_Amm.vo!Q108,IF(Foglio2!$J$3=Foglio2!$E$9,Doc_mat_elem.re!Q108,IF(Foglio2!$J$3=Foglio2!$E$10,Doc_dipl_scuola_sec.!Q108,IF(Foglio2!$J$3=Foglio2!$E$11,Doc_scuola_media!Q108,IF(Foglio2!$J$3=Foglio2!$E$12,Doc_laureati_scuola_sec.!Q112,IF(Foglio2!$J$3=Foglio2!$E$13,Direttivi_capi_ist.!Q108,0)))))))))))</f>
        <v>0</v>
      </c>
      <c r="T112" s="252">
        <f>IF(Foglio2!$J$3=Foglio2!$E$3,Ausiliari_Coll.Scol.!R108,IF(Foglio2!$J$3=Foglio2!$E$4,Collab._Tecnici!R108,IF(Foglio2!$J$3=Foglio2!$E$5,Assistenti_Tecnici!R108,IF(Foglio2!$J$3=Foglio2!$E$6,Assistenti_Amm.vo!R108,IF(Foglio2!$J$3=Foglio2!$E$7,Resp_Coord_Amm.vo!R108,IF(Foglio2!$J$3=Foglio2!$E$8,Direttore_Amm.vo!R108,IF(Foglio2!$J$3=Foglio2!$E$9,Doc_mat_elem.re!R108,IF(Foglio2!$J$3=Foglio2!$E$10,Doc_dipl_scuola_sec.!R108,IF(Foglio2!$J$3=Foglio2!$E$11,Doc_scuola_media!R108,IF(Foglio2!$J$3=Foglio2!$E$12,Doc_laureati_scuola_sec.!R112,IF(Foglio2!$J$3=Foglio2!$E$13,Direttivi_capi_ist.!R108,0)))))))))))</f>
        <v>0</v>
      </c>
      <c r="U112" s="252">
        <f t="shared" ref="U112" si="812">(P112)/12*0.8</f>
        <v>0</v>
      </c>
      <c r="V112" s="252">
        <f t="shared" ref="V112" si="813">(P112+R112)/12*0.8</f>
        <v>0</v>
      </c>
      <c r="W112" s="253" t="str">
        <f t="shared" ref="W112" si="814">"Fascia Da "&amp;F112&amp;" a "&amp;F113&amp;" Decorrenza "&amp;DAY(C112)&amp;"/"&amp;MONTH(C112)&amp;"/"&amp;YEAR(C112)</f>
        <v>Fascia Da 0 a 0 Decorrenza 0/1/1900</v>
      </c>
    </row>
    <row r="113" spans="1:23" s="47" customFormat="1" ht="8.25" customHeight="1" x14ac:dyDescent="0.2">
      <c r="A113" s="104"/>
      <c r="B113" s="245">
        <f t="shared" si="764"/>
        <v>33378</v>
      </c>
      <c r="C113" s="501"/>
      <c r="D113" s="501"/>
      <c r="E113" s="48" t="s">
        <v>4</v>
      </c>
      <c r="F113" s="49">
        <f>IF(Foglio2!$J$3=Foglio2!$E$3,Ausiliari_Coll.Scol.!D109,IF(Foglio2!$J$3=Foglio2!$E$4,Collab._Tecnici!D111,IF(Foglio2!$J$3=Foglio2!$E$5,Assistenti_Tecnici!D109,IF(Foglio2!$J$3=Foglio2!$E$6,Assistenti_Amm.vo!D109,IF(Foglio2!$J$3=Foglio2!$E$7,Resp_Coord_Amm.vo!D109,IF(Foglio2!$J$3=Foglio2!$E$8,Direttore_Amm.vo!D109,IF(Foglio2!$J$3=Foglio2!$E$9,Doc_mat_elem.re!D109,IF(Foglio2!$J$3=Foglio2!$E$10,Doc_dipl_scuola_sec.!D109,IF(Foglio2!$J$3=Foglio2!$E$11,Doc_scuola_media!D109,IF(Foglio2!$J$3=Foglio2!$E$12,Doc_laureati_scuola_sec.!D113,IF(Foglio2!$J$3=Foglio2!$E$13,Direttivi_capi_ist.!D109,0)))))))))))</f>
        <v>0</v>
      </c>
      <c r="G113" s="267">
        <f t="shared" si="765"/>
        <v>0</v>
      </c>
      <c r="H113" s="267">
        <f t="shared" si="766"/>
        <v>0</v>
      </c>
      <c r="I113" s="267">
        <f t="shared" si="767"/>
        <v>0</v>
      </c>
      <c r="J113" s="267">
        <f t="shared" si="768"/>
        <v>0</v>
      </c>
      <c r="K113" s="267">
        <f t="shared" si="769"/>
        <v>0</v>
      </c>
      <c r="L113" s="266">
        <f t="shared" si="770"/>
        <v>0</v>
      </c>
      <c r="M113" s="267">
        <f t="shared" si="771"/>
        <v>0</v>
      </c>
      <c r="N113" s="182">
        <f t="shared" si="772"/>
        <v>0</v>
      </c>
      <c r="O113" s="183">
        <f t="shared" si="773"/>
        <v>0</v>
      </c>
      <c r="P113" s="184">
        <f t="shared" si="774"/>
        <v>0</v>
      </c>
      <c r="Q113" s="184">
        <f t="shared" si="775"/>
        <v>0</v>
      </c>
      <c r="R113" s="184">
        <f t="shared" si="776"/>
        <v>0</v>
      </c>
      <c r="S113" s="184">
        <f t="shared" si="777"/>
        <v>0</v>
      </c>
      <c r="T113" s="184">
        <f t="shared" si="778"/>
        <v>0</v>
      </c>
      <c r="U113" s="184">
        <f t="shared" ref="U113:V113" si="815">U112*1936.27</f>
        <v>0</v>
      </c>
      <c r="V113" s="184">
        <f t="shared" si="815"/>
        <v>0</v>
      </c>
      <c r="W113" s="104"/>
    </row>
    <row r="114" spans="1:23" s="47" customFormat="1" ht="12.75" customHeight="1" x14ac:dyDescent="0.2">
      <c r="A114" s="104">
        <f>IF(Foglio2!$J$7=1,TRUNC(Base!V114,0),TRUNC(Base!U114,0))</f>
        <v>0</v>
      </c>
      <c r="B114" s="245">
        <f t="shared" si="764"/>
        <v>33379</v>
      </c>
      <c r="C114" s="501"/>
      <c r="D114" s="501"/>
      <c r="E114" s="53" t="s">
        <v>3</v>
      </c>
      <c r="F114" s="54">
        <f>IF(Foglio2!$J$3=Foglio2!$E$3,Ausiliari_Coll.Scol.!D110,IF(Foglio2!$J$3=Foglio2!$E$4,Collab._Tecnici!D110,IF(Foglio2!$J$3=Foglio2!$E$5,Assistenti_Tecnici!D110,IF(Foglio2!$J$3=Foglio2!$E$6,Assistenti_Amm.vo!D110,IF(Foglio2!$J$3=Foglio2!$E$7,Resp_Coord_Amm.vo!D110,IF(Foglio2!$J$3=Foglio2!$E$8,Direttore_Amm.vo!D110,IF(Foglio2!$J$3=Foglio2!$E$9,Doc_mat_elem.re!D110,IF(Foglio2!$J$3=Foglio2!$E$10,Doc_dipl_scuola_sec.!D110,IF(Foglio2!$J$3=Foglio2!$E$11,Doc_scuola_media!D110,IF(Foglio2!$J$3=Foglio2!$E$12,Doc_laureati_scuola_sec.!D114,IF(Foglio2!$J$3=Foglio2!$E$13,Direttivi_capi_ist.!D110,0)))))))))))</f>
        <v>0</v>
      </c>
      <c r="G114" s="248">
        <f>IF(Foglio2!$J$3=Foglio2!$E$3,Ausiliari_Coll.Scol.!E110,IF(Foglio2!$J$3=Foglio2!$E$4,Collab._Tecnici!E110,IF(Foglio2!$J$3=Foglio2!$E$5,Assistenti_Tecnici!E110,IF(Foglio2!$J$3=Foglio2!$E$6,Assistenti_Amm.vo!E110,IF(Foglio2!$J$3=Foglio2!$E$7,Resp_Coord_Amm.vo!E110,IF(Foglio2!$J$3=Foglio2!$E$8,Direttore_Amm.vo!E110,IF(Foglio2!$J$3=Foglio2!$E$9,Doc_mat_elem.re!E110,IF(Foglio2!$J$3=Foglio2!$E$10,Doc_dipl_scuola_sec.!E110,IF(Foglio2!$J$3=Foglio2!$E$11,Doc_scuola_media!E110,IF(Foglio2!$J$3=Foglio2!$E$12,Doc_laureati_scuola_sec.!E114,IF(Foglio2!$J$3=Foglio2!$E$13,Direttivi_capi_ist.!E110,0)))))))))))</f>
        <v>0</v>
      </c>
      <c r="H114" s="248">
        <f>IF(Foglio2!$J$3=Foglio2!$E$3,Ausiliari_Coll.Scol.!F110,IF(Foglio2!$J$3=Foglio2!$E$4,Collab._Tecnici!F110,IF(Foglio2!$J$3=Foglio2!$E$5,Assistenti_Tecnici!F110,IF(Foglio2!$J$3=Foglio2!$E$6,Assistenti_Amm.vo!F110,IF(Foglio2!$J$3=Foglio2!$E$7,Resp_Coord_Amm.vo!F110,IF(Foglio2!$J$3=Foglio2!$E$8,Direttore_Amm.vo!F110,IF(Foglio2!$J$3=Foglio2!$E$9,Doc_mat_elem.re!F110,IF(Foglio2!$J$3=Foglio2!$E$10,Doc_dipl_scuola_sec.!F110,IF(Foglio2!$J$3=Foglio2!$E$11,Doc_scuola_media!F110,IF(Foglio2!$J$3=Foglio2!$E$12,Doc_laureati_scuola_sec.!F114,IF(Foglio2!$J$3=Foglio2!$E$13,Direttivi_capi_ist.!F110,0)))))))))))</f>
        <v>0</v>
      </c>
      <c r="I114" s="248">
        <f>IF(Foglio2!$J$3=Foglio2!$E$3,Ausiliari_Coll.Scol.!G110,IF(Foglio2!$J$3=Foglio2!$E$4,Collab._Tecnici!G110,IF(Foglio2!$J$3=Foglio2!$E$5,Assistenti_Tecnici!G110,IF(Foglio2!$J$3=Foglio2!$E$6,Assistenti_Amm.vo!G110,IF(Foglio2!$J$3=Foglio2!$E$7,Resp_Coord_Amm.vo!G110,IF(Foglio2!$J$3=Foglio2!$E$8,Direttore_Amm.vo!G110,IF(Foglio2!$J$3=Foglio2!$E$9,Doc_mat_elem.re!G110,IF(Foglio2!$J$3=Foglio2!$E$10,Doc_dipl_scuola_sec.!G110,IF(Foglio2!$J$3=Foglio2!$E$11,Doc_scuola_media!G110,IF(Foglio2!$J$3=Foglio2!$E$12,Doc_laureati_scuola_sec.!G114,IF(Foglio2!$J$3=Foglio2!$E$13,Direttivi_capi_ist.!G110,0)))))))))))</f>
        <v>0</v>
      </c>
      <c r="J114" s="248">
        <f>IF(Foglio2!$J$3=Foglio2!$E$3,Ausiliari_Coll.Scol.!H110,IF(Foglio2!$J$3=Foglio2!$E$4,Collab._Tecnici!H110,IF(Foglio2!$J$3=Foglio2!$E$5,Assistenti_Tecnici!H110,IF(Foglio2!$J$3=Foglio2!$E$6,Assistenti_Amm.vo!H110,IF(Foglio2!$J$3=Foglio2!$E$7,Resp_Coord_Amm.vo!H110,IF(Foglio2!$J$3=Foglio2!$E$8,Direttore_Amm.vo!H110,IF(Foglio2!$J$3=Foglio2!$E$9,Doc_mat_elem.re!H110,IF(Foglio2!$J$3=Foglio2!$E$10,Doc_dipl_scuola_sec.!H110,IF(Foglio2!$J$3=Foglio2!$E$11,Doc_scuola_media!H110,IF(Foglio2!$J$3=Foglio2!$E$12,Doc_laureati_scuola_sec.!H114,IF(Foglio2!$J$3=Foglio2!$E$13,Direttivi_capi_ist.!H110,0)))))))))))</f>
        <v>0</v>
      </c>
      <c r="K114" s="248">
        <f>IF(Foglio2!$J$3=Foglio2!$E$3,Ausiliari_Coll.Scol.!I110,IF(Foglio2!$J$3=Foglio2!$E$4,Collab._Tecnici!I110,IF(Foglio2!$J$3=Foglio2!$E$5,Assistenti_Tecnici!I110,IF(Foglio2!$J$3=Foglio2!$E$6,Assistenti_Amm.vo!I110,IF(Foglio2!$J$3=Foglio2!$E$7,Resp_Coord_Amm.vo!I110,IF(Foglio2!$J$3=Foglio2!$E$8,Direttore_Amm.vo!I110,IF(Foglio2!$J$3=Foglio2!$E$9,Doc_mat_elem.re!I110,IF(Foglio2!$J$3=Foglio2!$E$10,Doc_dipl_scuola_sec.!I110,IF(Foglio2!$J$3=Foglio2!$E$11,Doc_scuola_media!I110,IF(Foglio2!$J$3=Foglio2!$E$12,Doc_laureati_scuola_sec.!I114,IF(Foglio2!$J$3=Foglio2!$E$13,Direttivi_capi_ist.!I110,0)))))))))))</f>
        <v>0</v>
      </c>
      <c r="L114" s="248">
        <f>IF(Foglio2!$J$3=Foglio2!$E$3,Ausiliari_Coll.Scol.!J110,IF(Foglio2!$J$3=Foglio2!$E$4,Collab._Tecnici!J110,IF(Foglio2!$J$3=Foglio2!$E$5,Assistenti_Tecnici!J110,IF(Foglio2!$J$3=Foglio2!$E$6,Assistenti_Amm.vo!J110,IF(Foglio2!$J$3=Foglio2!$E$7,Resp_Coord_Amm.vo!J110,IF(Foglio2!$J$3=Foglio2!$E$8,Direttore_Amm.vo!J110,IF(Foglio2!$J$3=Foglio2!$E$9,Doc_mat_elem.re!J110,IF(Foglio2!$J$3=Foglio2!$E$10,Doc_dipl_scuola_sec.!J110,IF(Foglio2!$J$3=Foglio2!$E$11,Doc_scuola_media!J110,IF(Foglio2!$J$3=Foglio2!$E$12,Doc_laureati_scuola_sec.!J114,IF(Foglio2!$J$3=Foglio2!$E$13,Direttivi_capi_ist.!J110,0)))))))))))</f>
        <v>0</v>
      </c>
      <c r="M114" s="249">
        <f>IF(Foglio2!$J$3=Foglio2!$E$3,Ausiliari_Coll.Scol.!K110,IF(Foglio2!$J$3=Foglio2!$E$4,Collab._Tecnici!K110,IF(Foglio2!$J$3=Foglio2!$E$5,Assistenti_Tecnici!K110,IF(Foglio2!$J$3=Foglio2!$E$6,Assistenti_Amm.vo!K110,IF(Foglio2!$J$3=Foglio2!$E$7,Resp_Coord_Amm.vo!K110,IF(Foglio2!$J$3=Foglio2!$E$8,Direttore_Amm.vo!K110,IF(Foglio2!$J$3=Foglio2!$E$9,Doc_mat_elem.re!K110,IF(Foglio2!$J$3=Foglio2!$E$10,Doc_dipl_scuola_sec.!K110,IF(Foglio2!$J$3=Foglio2!$E$11,Doc_scuola_media!K110,IF(Foglio2!$J$3=Foglio2!$E$12,Doc_laureati_scuola_sec.!K114,IF(Foglio2!$J$3=Foglio2!$E$13,Direttivi_capi_ist.!K110,0)))))))))))</f>
        <v>0</v>
      </c>
      <c r="N114" s="250">
        <f>IF(Foglio2!$J$3=Foglio2!$E$3,Ausiliari_Coll.Scol.!L110,IF(Foglio2!$J$3=Foglio2!$E$4,Collab._Tecnici!L110,IF(Foglio2!$J$3=Foglio2!$E$5,Assistenti_Tecnici!L110,IF(Foglio2!$J$3=Foglio2!$E$6,Assistenti_Amm.vo!L110,IF(Foglio2!$J$3=Foglio2!$E$7,Resp_Coord_Amm.vo!L110,IF(Foglio2!$J$3=Foglio2!$E$8,Direttore_Amm.vo!L110,IF(Foglio2!$J$3=Foglio2!$E$9,Doc_mat_elem.re!L110,IF(Foglio2!$J$3=Foglio2!$E$10,Doc_dipl_scuola_sec.!L110,IF(Foglio2!$J$3=Foglio2!$E$11,Doc_scuola_media!L110,IF(Foglio2!$J$3=Foglio2!$E$12,Doc_laureati_scuola_sec.!L114,IF(Foglio2!$J$3=Foglio2!$E$13,Direttivi_capi_ist.!L110,0)))))))))))</f>
        <v>0</v>
      </c>
      <c r="O114" s="251">
        <f>IF(Foglio2!$J$3=Foglio2!$E$3,Ausiliari_Coll.Scol.!M110,IF(Foglio2!$J$3=Foglio2!$E$4,Collab._Tecnici!M110,IF(Foglio2!$J$3=Foglio2!$E$5,Assistenti_Tecnici!M110,IF(Foglio2!$J$3=Foglio2!$E$6,Assistenti_Amm.vo!M110,IF(Foglio2!$J$3=Foglio2!$E$7,Resp_Coord_Amm.vo!M110,IF(Foglio2!$J$3=Foglio2!$E$8,Direttore_Amm.vo!M110,IF(Foglio2!$J$3=Foglio2!$E$9,Doc_mat_elem.re!M110,IF(Foglio2!$J$3=Foglio2!$E$10,Doc_dipl_scuola_sec.!M110,IF(Foglio2!$J$3=Foglio2!$E$11,Doc_scuola_media!M110,IF(Foglio2!$J$3=Foglio2!$E$12,Doc_laureati_scuola_sec.!M114,IF(Foglio2!$J$3=Foglio2!$E$13,Direttivi_capi_ist.!M110,0)))))))))))</f>
        <v>0</v>
      </c>
      <c r="P114" s="252">
        <f>IF(Foglio2!$J$3=Foglio2!$E$3,Ausiliari_Coll.Scol.!N110,IF(Foglio2!$J$3=Foglio2!$E$4,Collab._Tecnici!N110,IF(Foglio2!$J$3=Foglio2!$E$5,Assistenti_Tecnici!N110,IF(Foglio2!$J$3=Foglio2!$E$6,Assistenti_Amm.vo!N110,IF(Foglio2!$J$3=Foglio2!$E$7,Resp_Coord_Amm.vo!N110,IF(Foglio2!$J$3=Foglio2!$E$8,Direttore_Amm.vo!N110,IF(Foglio2!$J$3=Foglio2!$E$9,Doc_mat_elem.re!N110,IF(Foglio2!$J$3=Foglio2!$E$10,Doc_dipl_scuola_sec.!N110,IF(Foglio2!$J$3=Foglio2!$E$11,Doc_scuola_media!N110,IF(Foglio2!$J$3=Foglio2!$E$12,Doc_laureati_scuola_sec.!N114,IF(Foglio2!$J$3=Foglio2!$E$13,Direttivi_capi_ist.!N110,0)))))))))))</f>
        <v>0</v>
      </c>
      <c r="Q114" s="252">
        <f>IF(Foglio2!$J$3=Foglio2!$E$3,Ausiliari_Coll.Scol.!O110,IF(Foglio2!$J$3=Foglio2!$E$4,Collab._Tecnici!O110,IF(Foglio2!$J$3=Foglio2!$E$5,Assistenti_Tecnici!O110,IF(Foglio2!$J$3=Foglio2!$E$6,Assistenti_Amm.vo!O110,IF(Foglio2!$J$3=Foglio2!$E$7,Resp_Coord_Amm.vo!O110,IF(Foglio2!$J$3=Foglio2!$E$8,Direttore_Amm.vo!O110,IF(Foglio2!$J$3=Foglio2!$E$9,Doc_mat_elem.re!O110,IF(Foglio2!$J$3=Foglio2!$E$10,Doc_dipl_scuola_sec.!O110,IF(Foglio2!$J$3=Foglio2!$E$11,Doc_scuola_media!O110,IF(Foglio2!$J$3=Foglio2!$E$12,Doc_laureati_scuola_sec.!O114,IF(Foglio2!$J$3=Foglio2!$E$13,Direttivi_capi_ist.!O110,0)))))))))))</f>
        <v>0</v>
      </c>
      <c r="R114" s="252">
        <f>IF(Foglio2!$J$3=Foglio2!$E$3,Ausiliari_Coll.Scol.!P110,IF(Foglio2!$J$3=Foglio2!$E$4,Collab._Tecnici!P110,IF(Foglio2!$J$3=Foglio2!$E$5,Assistenti_Tecnici!P110,IF(Foglio2!$J$3=Foglio2!$E$6,Assistenti_Amm.vo!P110,IF(Foglio2!$J$3=Foglio2!$E$7,Resp_Coord_Amm.vo!P110,IF(Foglio2!$J$3=Foglio2!$E$8,Direttore_Amm.vo!P110,IF(Foglio2!$J$3=Foglio2!$E$9,Doc_mat_elem.re!P110,IF(Foglio2!$J$3=Foglio2!$E$10,Doc_dipl_scuola_sec.!P110,IF(Foglio2!$J$3=Foglio2!$E$11,Doc_scuola_media!P110,IF(Foglio2!$J$3=Foglio2!$E$12,Doc_laureati_scuola_sec.!P114,IF(Foglio2!$J$3=Foglio2!$E$13,Direttivi_capi_ist.!P110,0)))))))))))</f>
        <v>0</v>
      </c>
      <c r="S114" s="252">
        <f>IF(Foglio2!$J$3=Foglio2!$E$3,Ausiliari_Coll.Scol.!Q110,IF(Foglio2!$J$3=Foglio2!$E$4,Collab._Tecnici!Q110,IF(Foglio2!$J$3=Foglio2!$E$5,Assistenti_Tecnici!Q110,IF(Foglio2!$J$3=Foglio2!$E$6,Assistenti_Amm.vo!Q110,IF(Foglio2!$J$3=Foglio2!$E$7,Resp_Coord_Amm.vo!Q110,IF(Foglio2!$J$3=Foglio2!$E$8,Direttore_Amm.vo!Q110,IF(Foglio2!$J$3=Foglio2!$E$9,Doc_mat_elem.re!Q110,IF(Foglio2!$J$3=Foglio2!$E$10,Doc_dipl_scuola_sec.!Q110,IF(Foglio2!$J$3=Foglio2!$E$11,Doc_scuola_media!Q110,IF(Foglio2!$J$3=Foglio2!$E$12,Doc_laureati_scuola_sec.!Q114,IF(Foglio2!$J$3=Foglio2!$E$13,Direttivi_capi_ist.!Q110,0)))))))))))</f>
        <v>0</v>
      </c>
      <c r="T114" s="252">
        <f>IF(Foglio2!$J$3=Foglio2!$E$3,Ausiliari_Coll.Scol.!R110,IF(Foglio2!$J$3=Foglio2!$E$4,Collab._Tecnici!R110,IF(Foglio2!$J$3=Foglio2!$E$5,Assistenti_Tecnici!R110,IF(Foglio2!$J$3=Foglio2!$E$6,Assistenti_Amm.vo!R110,IF(Foglio2!$J$3=Foglio2!$E$7,Resp_Coord_Amm.vo!R110,IF(Foglio2!$J$3=Foglio2!$E$8,Direttore_Amm.vo!R110,IF(Foglio2!$J$3=Foglio2!$E$9,Doc_mat_elem.re!R110,IF(Foglio2!$J$3=Foglio2!$E$10,Doc_dipl_scuola_sec.!R110,IF(Foglio2!$J$3=Foglio2!$E$11,Doc_scuola_media!R110,IF(Foglio2!$J$3=Foglio2!$E$12,Doc_laureati_scuola_sec.!R114,IF(Foglio2!$J$3=Foglio2!$E$13,Direttivi_capi_ist.!R110,0)))))))))))</f>
        <v>0</v>
      </c>
      <c r="U114" s="252">
        <f t="shared" ref="U114" si="816">(P114)/12*0.8</f>
        <v>0</v>
      </c>
      <c r="V114" s="252">
        <f t="shared" ref="V114" si="817">(P114+R114)/12*0.8</f>
        <v>0</v>
      </c>
      <c r="W114" s="253" t="str">
        <f t="shared" ref="W114" si="818">"Fascia Da "&amp;F114&amp;" a "&amp;F115&amp;" Decorrenza "&amp;DAY(C114)&amp;"/"&amp;MONTH(C114)&amp;"/"&amp;YEAR(C114)</f>
        <v>Fascia Da 0 a 0 Decorrenza 0/1/1900</v>
      </c>
    </row>
    <row r="115" spans="1:23" s="47" customFormat="1" ht="7.5" customHeight="1" x14ac:dyDescent="0.2">
      <c r="A115" s="104"/>
      <c r="B115" s="245">
        <f t="shared" si="764"/>
        <v>33380</v>
      </c>
      <c r="C115" s="501"/>
      <c r="D115" s="501"/>
      <c r="E115" s="48" t="s">
        <v>4</v>
      </c>
      <c r="F115" s="49">
        <f>IF(Foglio2!$J$3=Foglio2!$E$3,Ausiliari_Coll.Scol.!D111,IF(Foglio2!$J$3=Foglio2!$E$4,Collab._Tecnici!D113,IF(Foglio2!$J$3=Foglio2!$E$5,Assistenti_Tecnici!D111,IF(Foglio2!$J$3=Foglio2!$E$6,Assistenti_Amm.vo!D111,IF(Foglio2!$J$3=Foglio2!$E$7,Resp_Coord_Amm.vo!D111,IF(Foglio2!$J$3=Foglio2!$E$8,Direttore_Amm.vo!D111,IF(Foglio2!$J$3=Foglio2!$E$9,Doc_mat_elem.re!D111,IF(Foglio2!$J$3=Foglio2!$E$10,Doc_dipl_scuola_sec.!D111,IF(Foglio2!$J$3=Foglio2!$E$11,Doc_scuola_media!D111,IF(Foglio2!$J$3=Foglio2!$E$12,Doc_laureati_scuola_sec.!D115,IF(Foglio2!$J$3=Foglio2!$E$13,Direttivi_capi_ist.!D111,0)))))))))))</f>
        <v>0</v>
      </c>
      <c r="G115" s="267">
        <f t="shared" si="765"/>
        <v>0</v>
      </c>
      <c r="H115" s="267">
        <f t="shared" si="766"/>
        <v>0</v>
      </c>
      <c r="I115" s="267">
        <f t="shared" si="767"/>
        <v>0</v>
      </c>
      <c r="J115" s="267">
        <f t="shared" si="768"/>
        <v>0</v>
      </c>
      <c r="K115" s="267">
        <f t="shared" si="769"/>
        <v>0</v>
      </c>
      <c r="L115" s="266">
        <f t="shared" si="770"/>
        <v>0</v>
      </c>
      <c r="M115" s="267">
        <f t="shared" si="771"/>
        <v>0</v>
      </c>
      <c r="N115" s="182">
        <f t="shared" si="772"/>
        <v>0</v>
      </c>
      <c r="O115" s="183">
        <f t="shared" si="773"/>
        <v>0</v>
      </c>
      <c r="P115" s="184">
        <f t="shared" si="774"/>
        <v>0</v>
      </c>
      <c r="Q115" s="184">
        <f t="shared" si="775"/>
        <v>0</v>
      </c>
      <c r="R115" s="184">
        <f t="shared" si="776"/>
        <v>0</v>
      </c>
      <c r="S115" s="184">
        <f t="shared" si="777"/>
        <v>0</v>
      </c>
      <c r="T115" s="184">
        <f t="shared" si="778"/>
        <v>0</v>
      </c>
      <c r="U115" s="184">
        <f t="shared" ref="U115:V115" si="819">U114*1936.27</f>
        <v>0</v>
      </c>
      <c r="V115" s="184">
        <f t="shared" si="819"/>
        <v>0</v>
      </c>
      <c r="W115" s="104"/>
    </row>
    <row r="116" spans="1:23" s="47" customFormat="1" ht="12.75" customHeight="1" x14ac:dyDescent="0.2">
      <c r="A116" s="104">
        <f>IF(Foglio2!$J$7=1,TRUNC(Base!V116,0),TRUNC(Base!U116,0))</f>
        <v>0</v>
      </c>
      <c r="B116" s="245">
        <f t="shared" si="764"/>
        <v>33381</v>
      </c>
      <c r="C116" s="501"/>
      <c r="D116" s="501"/>
      <c r="E116" s="53" t="s">
        <v>3</v>
      </c>
      <c r="F116" s="54">
        <f>IF(Foglio2!$J$3=Foglio2!$E$3,Ausiliari_Coll.Scol.!D112,IF(Foglio2!$J$3=Foglio2!$E$4,Collab._Tecnici!D112,IF(Foglio2!$J$3=Foglio2!$E$5,Assistenti_Tecnici!D112,IF(Foglio2!$J$3=Foglio2!$E$6,Assistenti_Amm.vo!D112,IF(Foglio2!$J$3=Foglio2!$E$7,Resp_Coord_Amm.vo!D112,IF(Foglio2!$J$3=Foglio2!$E$8,Direttore_Amm.vo!D112,IF(Foglio2!$J$3=Foglio2!$E$9,Doc_mat_elem.re!D112,IF(Foglio2!$J$3=Foglio2!$E$10,Doc_dipl_scuola_sec.!D112,IF(Foglio2!$J$3=Foglio2!$E$11,Doc_scuola_media!D112,IF(Foglio2!$J$3=Foglio2!$E$12,Doc_laureati_scuola_sec.!D116,IF(Foglio2!$J$3=Foglio2!$E$13,Direttivi_capi_ist.!D112,0)))))))))))</f>
        <v>0</v>
      </c>
      <c r="G116" s="248">
        <f>IF(Foglio2!$J$3=Foglio2!$E$3,Ausiliari_Coll.Scol.!E112,IF(Foglio2!$J$3=Foglio2!$E$4,Collab._Tecnici!E112,IF(Foglio2!$J$3=Foglio2!$E$5,Assistenti_Tecnici!E112,IF(Foglio2!$J$3=Foglio2!$E$6,Assistenti_Amm.vo!E112,IF(Foglio2!$J$3=Foglio2!$E$7,Resp_Coord_Amm.vo!E112,IF(Foglio2!$J$3=Foglio2!$E$8,Direttore_Amm.vo!E112,IF(Foglio2!$J$3=Foglio2!$E$9,Doc_mat_elem.re!E112,IF(Foglio2!$J$3=Foglio2!$E$10,Doc_dipl_scuola_sec.!E112,IF(Foglio2!$J$3=Foglio2!$E$11,Doc_scuola_media!E112,IF(Foglio2!$J$3=Foglio2!$E$12,Doc_laureati_scuola_sec.!E116,IF(Foglio2!$J$3=Foglio2!$E$13,Direttivi_capi_ist.!E112,0)))))))))))</f>
        <v>0</v>
      </c>
      <c r="H116" s="248">
        <f>IF(Foglio2!$J$3=Foglio2!$E$3,Ausiliari_Coll.Scol.!F112,IF(Foglio2!$J$3=Foglio2!$E$4,Collab._Tecnici!F112,IF(Foglio2!$J$3=Foglio2!$E$5,Assistenti_Tecnici!F112,IF(Foglio2!$J$3=Foglio2!$E$6,Assistenti_Amm.vo!F112,IF(Foglio2!$J$3=Foglio2!$E$7,Resp_Coord_Amm.vo!F112,IF(Foglio2!$J$3=Foglio2!$E$8,Direttore_Amm.vo!F112,IF(Foglio2!$J$3=Foglio2!$E$9,Doc_mat_elem.re!F112,IF(Foglio2!$J$3=Foglio2!$E$10,Doc_dipl_scuola_sec.!F112,IF(Foglio2!$J$3=Foglio2!$E$11,Doc_scuola_media!F112,IF(Foglio2!$J$3=Foglio2!$E$12,Doc_laureati_scuola_sec.!F116,IF(Foglio2!$J$3=Foglio2!$E$13,Direttivi_capi_ist.!F112,0)))))))))))</f>
        <v>0</v>
      </c>
      <c r="I116" s="248">
        <f>IF(Foglio2!$J$3=Foglio2!$E$3,Ausiliari_Coll.Scol.!G112,IF(Foglio2!$J$3=Foglio2!$E$4,Collab._Tecnici!G112,IF(Foglio2!$J$3=Foglio2!$E$5,Assistenti_Tecnici!G112,IF(Foglio2!$J$3=Foglio2!$E$6,Assistenti_Amm.vo!G112,IF(Foglio2!$J$3=Foglio2!$E$7,Resp_Coord_Amm.vo!G112,IF(Foglio2!$J$3=Foglio2!$E$8,Direttore_Amm.vo!G112,IF(Foglio2!$J$3=Foglio2!$E$9,Doc_mat_elem.re!G112,IF(Foglio2!$J$3=Foglio2!$E$10,Doc_dipl_scuola_sec.!G112,IF(Foglio2!$J$3=Foglio2!$E$11,Doc_scuola_media!G112,IF(Foglio2!$J$3=Foglio2!$E$12,Doc_laureati_scuola_sec.!G116,IF(Foglio2!$J$3=Foglio2!$E$13,Direttivi_capi_ist.!G112,0)))))))))))</f>
        <v>0</v>
      </c>
      <c r="J116" s="248">
        <f>IF(Foglio2!$J$3=Foglio2!$E$3,Ausiliari_Coll.Scol.!H112,IF(Foglio2!$J$3=Foglio2!$E$4,Collab._Tecnici!H112,IF(Foglio2!$J$3=Foglio2!$E$5,Assistenti_Tecnici!H112,IF(Foglio2!$J$3=Foglio2!$E$6,Assistenti_Amm.vo!H112,IF(Foglio2!$J$3=Foglio2!$E$7,Resp_Coord_Amm.vo!H112,IF(Foglio2!$J$3=Foglio2!$E$8,Direttore_Amm.vo!H112,IF(Foglio2!$J$3=Foglio2!$E$9,Doc_mat_elem.re!H112,IF(Foglio2!$J$3=Foglio2!$E$10,Doc_dipl_scuola_sec.!H112,IF(Foglio2!$J$3=Foglio2!$E$11,Doc_scuola_media!H112,IF(Foglio2!$J$3=Foglio2!$E$12,Doc_laureati_scuola_sec.!H116,IF(Foglio2!$J$3=Foglio2!$E$13,Direttivi_capi_ist.!H112,0)))))))))))</f>
        <v>0</v>
      </c>
      <c r="K116" s="248">
        <f>IF(Foglio2!$J$3=Foglio2!$E$3,Ausiliari_Coll.Scol.!I112,IF(Foglio2!$J$3=Foglio2!$E$4,Collab._Tecnici!I112,IF(Foglio2!$J$3=Foglio2!$E$5,Assistenti_Tecnici!I112,IF(Foglio2!$J$3=Foglio2!$E$6,Assistenti_Amm.vo!I112,IF(Foglio2!$J$3=Foglio2!$E$7,Resp_Coord_Amm.vo!I112,IF(Foglio2!$J$3=Foglio2!$E$8,Direttore_Amm.vo!I112,IF(Foglio2!$J$3=Foglio2!$E$9,Doc_mat_elem.re!I112,IF(Foglio2!$J$3=Foglio2!$E$10,Doc_dipl_scuola_sec.!I112,IF(Foglio2!$J$3=Foglio2!$E$11,Doc_scuola_media!I112,IF(Foglio2!$J$3=Foglio2!$E$12,Doc_laureati_scuola_sec.!I116,IF(Foglio2!$J$3=Foglio2!$E$13,Direttivi_capi_ist.!I112,0)))))))))))</f>
        <v>0</v>
      </c>
      <c r="L116" s="248">
        <f>IF(Foglio2!$J$3=Foglio2!$E$3,Ausiliari_Coll.Scol.!J112,IF(Foglio2!$J$3=Foglio2!$E$4,Collab._Tecnici!J112,IF(Foglio2!$J$3=Foglio2!$E$5,Assistenti_Tecnici!J112,IF(Foglio2!$J$3=Foglio2!$E$6,Assistenti_Amm.vo!J112,IF(Foglio2!$J$3=Foglio2!$E$7,Resp_Coord_Amm.vo!J112,IF(Foglio2!$J$3=Foglio2!$E$8,Direttore_Amm.vo!J112,IF(Foglio2!$J$3=Foglio2!$E$9,Doc_mat_elem.re!J112,IF(Foglio2!$J$3=Foglio2!$E$10,Doc_dipl_scuola_sec.!J112,IF(Foglio2!$J$3=Foglio2!$E$11,Doc_scuola_media!J112,IF(Foglio2!$J$3=Foglio2!$E$12,Doc_laureati_scuola_sec.!J116,IF(Foglio2!$J$3=Foglio2!$E$13,Direttivi_capi_ist.!J112,0)))))))))))</f>
        <v>0</v>
      </c>
      <c r="M116" s="249">
        <f>IF(Foglio2!$J$3=Foglio2!$E$3,Ausiliari_Coll.Scol.!K112,IF(Foglio2!$J$3=Foglio2!$E$4,Collab._Tecnici!K112,IF(Foglio2!$J$3=Foglio2!$E$5,Assistenti_Tecnici!K112,IF(Foglio2!$J$3=Foglio2!$E$6,Assistenti_Amm.vo!K112,IF(Foglio2!$J$3=Foglio2!$E$7,Resp_Coord_Amm.vo!K112,IF(Foglio2!$J$3=Foglio2!$E$8,Direttore_Amm.vo!K112,IF(Foglio2!$J$3=Foglio2!$E$9,Doc_mat_elem.re!K112,IF(Foglio2!$J$3=Foglio2!$E$10,Doc_dipl_scuola_sec.!K112,IF(Foglio2!$J$3=Foglio2!$E$11,Doc_scuola_media!K112,IF(Foglio2!$J$3=Foglio2!$E$12,Doc_laureati_scuola_sec.!K116,IF(Foglio2!$J$3=Foglio2!$E$13,Direttivi_capi_ist.!K112,0)))))))))))</f>
        <v>0</v>
      </c>
      <c r="N116" s="250">
        <f>IF(Foglio2!$J$3=Foglio2!$E$3,Ausiliari_Coll.Scol.!L112,IF(Foglio2!$J$3=Foglio2!$E$4,Collab._Tecnici!L112,IF(Foglio2!$J$3=Foglio2!$E$5,Assistenti_Tecnici!L112,IF(Foglio2!$J$3=Foglio2!$E$6,Assistenti_Amm.vo!L112,IF(Foglio2!$J$3=Foglio2!$E$7,Resp_Coord_Amm.vo!L112,IF(Foglio2!$J$3=Foglio2!$E$8,Direttore_Amm.vo!L112,IF(Foglio2!$J$3=Foglio2!$E$9,Doc_mat_elem.re!L112,IF(Foglio2!$J$3=Foglio2!$E$10,Doc_dipl_scuola_sec.!L112,IF(Foglio2!$J$3=Foglio2!$E$11,Doc_scuola_media!L112,IF(Foglio2!$J$3=Foglio2!$E$12,Doc_laureati_scuola_sec.!L116,IF(Foglio2!$J$3=Foglio2!$E$13,Direttivi_capi_ist.!L112,0)))))))))))</f>
        <v>0</v>
      </c>
      <c r="O116" s="251">
        <f>IF(Foglio2!$J$3=Foglio2!$E$3,Ausiliari_Coll.Scol.!M112,IF(Foglio2!$J$3=Foglio2!$E$4,Collab._Tecnici!M112,IF(Foglio2!$J$3=Foglio2!$E$5,Assistenti_Tecnici!M112,IF(Foglio2!$J$3=Foglio2!$E$6,Assistenti_Amm.vo!M112,IF(Foglio2!$J$3=Foglio2!$E$7,Resp_Coord_Amm.vo!M112,IF(Foglio2!$J$3=Foglio2!$E$8,Direttore_Amm.vo!M112,IF(Foglio2!$J$3=Foglio2!$E$9,Doc_mat_elem.re!M112,IF(Foglio2!$J$3=Foglio2!$E$10,Doc_dipl_scuola_sec.!M112,IF(Foglio2!$J$3=Foglio2!$E$11,Doc_scuola_media!M112,IF(Foglio2!$J$3=Foglio2!$E$12,Doc_laureati_scuola_sec.!M116,IF(Foglio2!$J$3=Foglio2!$E$13,Direttivi_capi_ist.!M112,0)))))))))))</f>
        <v>0</v>
      </c>
      <c r="P116" s="252">
        <f>IF(Foglio2!$J$3=Foglio2!$E$3,Ausiliari_Coll.Scol.!N112,IF(Foglio2!$J$3=Foglio2!$E$4,Collab._Tecnici!N112,IF(Foglio2!$J$3=Foglio2!$E$5,Assistenti_Tecnici!N112,IF(Foglio2!$J$3=Foglio2!$E$6,Assistenti_Amm.vo!N112,IF(Foglio2!$J$3=Foglio2!$E$7,Resp_Coord_Amm.vo!N112,IF(Foglio2!$J$3=Foglio2!$E$8,Direttore_Amm.vo!N112,IF(Foglio2!$J$3=Foglio2!$E$9,Doc_mat_elem.re!N112,IF(Foglio2!$J$3=Foglio2!$E$10,Doc_dipl_scuola_sec.!N112,IF(Foglio2!$J$3=Foglio2!$E$11,Doc_scuola_media!N112,IF(Foglio2!$J$3=Foglio2!$E$12,Doc_laureati_scuola_sec.!N116,IF(Foglio2!$J$3=Foglio2!$E$13,Direttivi_capi_ist.!N112,0)))))))))))</f>
        <v>0</v>
      </c>
      <c r="Q116" s="252">
        <f>IF(Foglio2!$J$3=Foglio2!$E$3,Ausiliari_Coll.Scol.!O112,IF(Foglio2!$J$3=Foglio2!$E$4,Collab._Tecnici!O112,IF(Foglio2!$J$3=Foglio2!$E$5,Assistenti_Tecnici!O112,IF(Foglio2!$J$3=Foglio2!$E$6,Assistenti_Amm.vo!O112,IF(Foglio2!$J$3=Foglio2!$E$7,Resp_Coord_Amm.vo!O112,IF(Foglio2!$J$3=Foglio2!$E$8,Direttore_Amm.vo!O112,IF(Foglio2!$J$3=Foglio2!$E$9,Doc_mat_elem.re!O112,IF(Foglio2!$J$3=Foglio2!$E$10,Doc_dipl_scuola_sec.!O112,IF(Foglio2!$J$3=Foglio2!$E$11,Doc_scuola_media!O112,IF(Foglio2!$J$3=Foglio2!$E$12,Doc_laureati_scuola_sec.!O116,IF(Foglio2!$J$3=Foglio2!$E$13,Direttivi_capi_ist.!O112,0)))))))))))</f>
        <v>0</v>
      </c>
      <c r="R116" s="252">
        <f>IF(Foglio2!$J$3=Foglio2!$E$3,Ausiliari_Coll.Scol.!P112,IF(Foglio2!$J$3=Foglio2!$E$4,Collab._Tecnici!P112,IF(Foglio2!$J$3=Foglio2!$E$5,Assistenti_Tecnici!P112,IF(Foglio2!$J$3=Foglio2!$E$6,Assistenti_Amm.vo!P112,IF(Foglio2!$J$3=Foglio2!$E$7,Resp_Coord_Amm.vo!P112,IF(Foglio2!$J$3=Foglio2!$E$8,Direttore_Amm.vo!P112,IF(Foglio2!$J$3=Foglio2!$E$9,Doc_mat_elem.re!P112,IF(Foglio2!$J$3=Foglio2!$E$10,Doc_dipl_scuola_sec.!P112,IF(Foglio2!$J$3=Foglio2!$E$11,Doc_scuola_media!P112,IF(Foglio2!$J$3=Foglio2!$E$12,Doc_laureati_scuola_sec.!P116,IF(Foglio2!$J$3=Foglio2!$E$13,Direttivi_capi_ist.!P112,0)))))))))))</f>
        <v>0</v>
      </c>
      <c r="S116" s="252">
        <f>IF(Foglio2!$J$3=Foglio2!$E$3,Ausiliari_Coll.Scol.!Q112,IF(Foglio2!$J$3=Foglio2!$E$4,Collab._Tecnici!Q112,IF(Foglio2!$J$3=Foglio2!$E$5,Assistenti_Tecnici!Q112,IF(Foglio2!$J$3=Foglio2!$E$6,Assistenti_Amm.vo!Q112,IF(Foglio2!$J$3=Foglio2!$E$7,Resp_Coord_Amm.vo!Q112,IF(Foglio2!$J$3=Foglio2!$E$8,Direttore_Amm.vo!Q112,IF(Foglio2!$J$3=Foglio2!$E$9,Doc_mat_elem.re!Q112,IF(Foglio2!$J$3=Foglio2!$E$10,Doc_dipl_scuola_sec.!Q112,IF(Foglio2!$J$3=Foglio2!$E$11,Doc_scuola_media!Q112,IF(Foglio2!$J$3=Foglio2!$E$12,Doc_laureati_scuola_sec.!Q116,IF(Foglio2!$J$3=Foglio2!$E$13,Direttivi_capi_ist.!Q112,0)))))))))))</f>
        <v>0</v>
      </c>
      <c r="T116" s="252">
        <f>IF(Foglio2!$J$3=Foglio2!$E$3,Ausiliari_Coll.Scol.!R112,IF(Foglio2!$J$3=Foglio2!$E$4,Collab._Tecnici!R112,IF(Foglio2!$J$3=Foglio2!$E$5,Assistenti_Tecnici!R112,IF(Foglio2!$J$3=Foglio2!$E$6,Assistenti_Amm.vo!R112,IF(Foglio2!$J$3=Foglio2!$E$7,Resp_Coord_Amm.vo!R112,IF(Foglio2!$J$3=Foglio2!$E$8,Direttore_Amm.vo!R112,IF(Foglio2!$J$3=Foglio2!$E$9,Doc_mat_elem.re!R112,IF(Foglio2!$J$3=Foglio2!$E$10,Doc_dipl_scuola_sec.!R112,IF(Foglio2!$J$3=Foglio2!$E$11,Doc_scuola_media!R112,IF(Foglio2!$J$3=Foglio2!$E$12,Doc_laureati_scuola_sec.!R116,IF(Foglio2!$J$3=Foglio2!$E$13,Direttivi_capi_ist.!R112,0)))))))))))</f>
        <v>0</v>
      </c>
      <c r="U116" s="252">
        <f t="shared" ref="U116" si="820">(P116)/12*0.8</f>
        <v>0</v>
      </c>
      <c r="V116" s="252">
        <f t="shared" ref="V116" si="821">(P116+R116)/12*0.8</f>
        <v>0</v>
      </c>
      <c r="W116" s="253" t="str">
        <f t="shared" ref="W116" si="822">"Fascia Da "&amp;F116&amp;" a "&amp;F117&amp;" Decorrenza "&amp;DAY(C116)&amp;"/"&amp;MONTH(C116)&amp;"/"&amp;YEAR(C116)</f>
        <v>Fascia Da 0 a 0 Decorrenza 0/1/1900</v>
      </c>
    </row>
    <row r="117" spans="1:23" s="47" customFormat="1" ht="6.75" customHeight="1" x14ac:dyDescent="0.2">
      <c r="A117" s="104"/>
      <c r="B117" s="245">
        <f t="shared" si="764"/>
        <v>33382</v>
      </c>
      <c r="C117" s="501"/>
      <c r="D117" s="501"/>
      <c r="E117" s="48" t="s">
        <v>4</v>
      </c>
      <c r="F117" s="49">
        <f>IF(Foglio2!$J$3=Foglio2!$E$3,Ausiliari_Coll.Scol.!D113,IF(Foglio2!$J$3=Foglio2!$E$4,Collab._Tecnici!D115,IF(Foglio2!$J$3=Foglio2!$E$5,Assistenti_Tecnici!D113,IF(Foglio2!$J$3=Foglio2!$E$6,Assistenti_Amm.vo!D113,IF(Foglio2!$J$3=Foglio2!$E$7,Resp_Coord_Amm.vo!D113,IF(Foglio2!$J$3=Foglio2!$E$8,Direttore_Amm.vo!D113,IF(Foglio2!$J$3=Foglio2!$E$9,Doc_mat_elem.re!D113,IF(Foglio2!$J$3=Foglio2!$E$10,Doc_dipl_scuola_sec.!D113,IF(Foglio2!$J$3=Foglio2!$E$11,Doc_scuola_media!D113,IF(Foglio2!$J$3=Foglio2!$E$12,Doc_laureati_scuola_sec.!D117,IF(Foglio2!$J$3=Foglio2!$E$13,Direttivi_capi_ist.!D113,0)))))))))))</f>
        <v>0</v>
      </c>
      <c r="G117" s="267">
        <f t="shared" si="765"/>
        <v>0</v>
      </c>
      <c r="H117" s="267">
        <f t="shared" si="766"/>
        <v>0</v>
      </c>
      <c r="I117" s="267">
        <f t="shared" si="767"/>
        <v>0</v>
      </c>
      <c r="J117" s="267">
        <f t="shared" si="768"/>
        <v>0</v>
      </c>
      <c r="K117" s="267">
        <f t="shared" si="769"/>
        <v>0</v>
      </c>
      <c r="L117" s="266">
        <f t="shared" si="770"/>
        <v>0</v>
      </c>
      <c r="M117" s="267">
        <f t="shared" si="771"/>
        <v>0</v>
      </c>
      <c r="N117" s="182">
        <f t="shared" si="772"/>
        <v>0</v>
      </c>
      <c r="O117" s="183">
        <f t="shared" si="773"/>
        <v>0</v>
      </c>
      <c r="P117" s="184">
        <f t="shared" si="774"/>
        <v>0</v>
      </c>
      <c r="Q117" s="184">
        <f t="shared" si="775"/>
        <v>0</v>
      </c>
      <c r="R117" s="184">
        <f t="shared" si="776"/>
        <v>0</v>
      </c>
      <c r="S117" s="184">
        <f t="shared" si="777"/>
        <v>0</v>
      </c>
      <c r="T117" s="184">
        <f t="shared" si="778"/>
        <v>0</v>
      </c>
      <c r="U117" s="184">
        <f t="shared" ref="U117:V117" si="823">U116*1936.27</f>
        <v>0</v>
      </c>
      <c r="V117" s="184">
        <f t="shared" si="823"/>
        <v>0</v>
      </c>
      <c r="W117" s="104"/>
    </row>
    <row r="118" spans="1:23" s="47" customFormat="1" ht="12.75" customHeight="1" x14ac:dyDescent="0.2">
      <c r="A118" s="104">
        <f>IF(Foglio2!$J$7=1,TRUNC(Base!V118,0),TRUNC(Base!U118,0))</f>
        <v>0</v>
      </c>
      <c r="B118" s="245">
        <f t="shared" si="764"/>
        <v>33383</v>
      </c>
      <c r="C118" s="501"/>
      <c r="D118" s="501"/>
      <c r="E118" s="53" t="s">
        <v>3</v>
      </c>
      <c r="F118" s="54">
        <f>IF(Foglio2!$J$3=Foglio2!$E$3,Ausiliari_Coll.Scol.!D114,IF(Foglio2!$J$3=Foglio2!$E$4,Collab._Tecnici!D114,IF(Foglio2!$J$3=Foglio2!$E$5,Assistenti_Tecnici!D114,IF(Foglio2!$J$3=Foglio2!$E$6,Assistenti_Amm.vo!D114,IF(Foglio2!$J$3=Foglio2!$E$7,Resp_Coord_Amm.vo!D114,IF(Foglio2!$J$3=Foglio2!$E$8,Direttore_Amm.vo!D114,IF(Foglio2!$J$3=Foglio2!$E$9,Doc_mat_elem.re!D114,IF(Foglio2!$J$3=Foglio2!$E$10,Doc_dipl_scuola_sec.!D114,IF(Foglio2!$J$3=Foglio2!$E$11,Doc_scuola_media!D114,IF(Foglio2!$J$3=Foglio2!$E$12,Doc_laureati_scuola_sec.!D118,IF(Foglio2!$J$3=Foglio2!$E$13,Direttivi_capi_ist.!D114,0)))))))))))</f>
        <v>0</v>
      </c>
      <c r="G118" s="248">
        <f>IF(Foglio2!$J$3=Foglio2!$E$3,Ausiliari_Coll.Scol.!E114,IF(Foglio2!$J$3=Foglio2!$E$4,Collab._Tecnici!E114,IF(Foglio2!$J$3=Foglio2!$E$5,Assistenti_Tecnici!E114,IF(Foglio2!$J$3=Foglio2!$E$6,Assistenti_Amm.vo!E114,IF(Foglio2!$J$3=Foglio2!$E$7,Resp_Coord_Amm.vo!E114,IF(Foglio2!$J$3=Foglio2!$E$8,Direttore_Amm.vo!E114,IF(Foglio2!$J$3=Foglio2!$E$9,Doc_mat_elem.re!E114,IF(Foglio2!$J$3=Foglio2!$E$10,Doc_dipl_scuola_sec.!E114,IF(Foglio2!$J$3=Foglio2!$E$11,Doc_scuola_media!E114,IF(Foglio2!$J$3=Foglio2!$E$12,Doc_laureati_scuola_sec.!E118,IF(Foglio2!$J$3=Foglio2!$E$13,Direttivi_capi_ist.!E114,0)))))))))))</f>
        <v>0</v>
      </c>
      <c r="H118" s="248">
        <f>IF(Foglio2!$J$3=Foglio2!$E$3,Ausiliari_Coll.Scol.!F114,IF(Foglio2!$J$3=Foglio2!$E$4,Collab._Tecnici!F114,IF(Foglio2!$J$3=Foglio2!$E$5,Assistenti_Tecnici!F114,IF(Foglio2!$J$3=Foglio2!$E$6,Assistenti_Amm.vo!F114,IF(Foglio2!$J$3=Foglio2!$E$7,Resp_Coord_Amm.vo!F114,IF(Foglio2!$J$3=Foglio2!$E$8,Direttore_Amm.vo!F114,IF(Foglio2!$J$3=Foglio2!$E$9,Doc_mat_elem.re!F114,IF(Foglio2!$J$3=Foglio2!$E$10,Doc_dipl_scuola_sec.!F114,IF(Foglio2!$J$3=Foglio2!$E$11,Doc_scuola_media!F114,IF(Foglio2!$J$3=Foglio2!$E$12,Doc_laureati_scuola_sec.!F118,IF(Foglio2!$J$3=Foglio2!$E$13,Direttivi_capi_ist.!F114,0)))))))))))</f>
        <v>0</v>
      </c>
      <c r="I118" s="248">
        <f>IF(Foglio2!$J$3=Foglio2!$E$3,Ausiliari_Coll.Scol.!G114,IF(Foglio2!$J$3=Foglio2!$E$4,Collab._Tecnici!G114,IF(Foglio2!$J$3=Foglio2!$E$5,Assistenti_Tecnici!G114,IF(Foglio2!$J$3=Foglio2!$E$6,Assistenti_Amm.vo!G114,IF(Foglio2!$J$3=Foglio2!$E$7,Resp_Coord_Amm.vo!G114,IF(Foglio2!$J$3=Foglio2!$E$8,Direttore_Amm.vo!G114,IF(Foglio2!$J$3=Foglio2!$E$9,Doc_mat_elem.re!G114,IF(Foglio2!$J$3=Foglio2!$E$10,Doc_dipl_scuola_sec.!G114,IF(Foglio2!$J$3=Foglio2!$E$11,Doc_scuola_media!G114,IF(Foglio2!$J$3=Foglio2!$E$12,Doc_laureati_scuola_sec.!G118,IF(Foglio2!$J$3=Foglio2!$E$13,Direttivi_capi_ist.!G114,0)))))))))))</f>
        <v>0</v>
      </c>
      <c r="J118" s="248">
        <f>IF(Foglio2!$J$3=Foglio2!$E$3,Ausiliari_Coll.Scol.!H114,IF(Foglio2!$J$3=Foglio2!$E$4,Collab._Tecnici!H114,IF(Foglio2!$J$3=Foglio2!$E$5,Assistenti_Tecnici!H114,IF(Foglio2!$J$3=Foglio2!$E$6,Assistenti_Amm.vo!H114,IF(Foglio2!$J$3=Foglio2!$E$7,Resp_Coord_Amm.vo!H114,IF(Foglio2!$J$3=Foglio2!$E$8,Direttore_Amm.vo!H114,IF(Foglio2!$J$3=Foglio2!$E$9,Doc_mat_elem.re!H114,IF(Foglio2!$J$3=Foglio2!$E$10,Doc_dipl_scuola_sec.!H114,IF(Foglio2!$J$3=Foglio2!$E$11,Doc_scuola_media!H114,IF(Foglio2!$J$3=Foglio2!$E$12,Doc_laureati_scuola_sec.!H118,IF(Foglio2!$J$3=Foglio2!$E$13,Direttivi_capi_ist.!H114,0)))))))))))</f>
        <v>0</v>
      </c>
      <c r="K118" s="248">
        <f>IF(Foglio2!$J$3=Foglio2!$E$3,Ausiliari_Coll.Scol.!I114,IF(Foglio2!$J$3=Foglio2!$E$4,Collab._Tecnici!I114,IF(Foglio2!$J$3=Foglio2!$E$5,Assistenti_Tecnici!I114,IF(Foglio2!$J$3=Foglio2!$E$6,Assistenti_Amm.vo!I114,IF(Foglio2!$J$3=Foglio2!$E$7,Resp_Coord_Amm.vo!I114,IF(Foglio2!$J$3=Foglio2!$E$8,Direttore_Amm.vo!I114,IF(Foglio2!$J$3=Foglio2!$E$9,Doc_mat_elem.re!I114,IF(Foglio2!$J$3=Foglio2!$E$10,Doc_dipl_scuola_sec.!I114,IF(Foglio2!$J$3=Foglio2!$E$11,Doc_scuola_media!I114,IF(Foglio2!$J$3=Foglio2!$E$12,Doc_laureati_scuola_sec.!I118,IF(Foglio2!$J$3=Foglio2!$E$13,Direttivi_capi_ist.!I114,0)))))))))))</f>
        <v>0</v>
      </c>
      <c r="L118" s="248">
        <f>IF(Foglio2!$J$3=Foglio2!$E$3,Ausiliari_Coll.Scol.!J114,IF(Foglio2!$J$3=Foglio2!$E$4,Collab._Tecnici!J114,IF(Foglio2!$J$3=Foglio2!$E$5,Assistenti_Tecnici!J114,IF(Foglio2!$J$3=Foglio2!$E$6,Assistenti_Amm.vo!J114,IF(Foglio2!$J$3=Foglio2!$E$7,Resp_Coord_Amm.vo!J114,IF(Foglio2!$J$3=Foglio2!$E$8,Direttore_Amm.vo!J114,IF(Foglio2!$J$3=Foglio2!$E$9,Doc_mat_elem.re!J114,IF(Foglio2!$J$3=Foglio2!$E$10,Doc_dipl_scuola_sec.!J114,IF(Foglio2!$J$3=Foglio2!$E$11,Doc_scuola_media!J114,IF(Foglio2!$J$3=Foglio2!$E$12,Doc_laureati_scuola_sec.!J118,IF(Foglio2!$J$3=Foglio2!$E$13,Direttivi_capi_ist.!J114,0)))))))))))</f>
        <v>0</v>
      </c>
      <c r="M118" s="249">
        <f>IF(Foglio2!$J$3=Foglio2!$E$3,Ausiliari_Coll.Scol.!K114,IF(Foglio2!$J$3=Foglio2!$E$4,Collab._Tecnici!K114,IF(Foglio2!$J$3=Foglio2!$E$5,Assistenti_Tecnici!K114,IF(Foglio2!$J$3=Foglio2!$E$6,Assistenti_Amm.vo!K114,IF(Foglio2!$J$3=Foglio2!$E$7,Resp_Coord_Amm.vo!K114,IF(Foglio2!$J$3=Foglio2!$E$8,Direttore_Amm.vo!K114,IF(Foglio2!$J$3=Foglio2!$E$9,Doc_mat_elem.re!K114,IF(Foglio2!$J$3=Foglio2!$E$10,Doc_dipl_scuola_sec.!K114,IF(Foglio2!$J$3=Foglio2!$E$11,Doc_scuola_media!K114,IF(Foglio2!$J$3=Foglio2!$E$12,Doc_laureati_scuola_sec.!K118,IF(Foglio2!$J$3=Foglio2!$E$13,Direttivi_capi_ist.!K114,0)))))))))))</f>
        <v>0</v>
      </c>
      <c r="N118" s="250">
        <f>IF(Foglio2!$J$3=Foglio2!$E$3,Ausiliari_Coll.Scol.!L114,IF(Foglio2!$J$3=Foglio2!$E$4,Collab._Tecnici!L114,IF(Foglio2!$J$3=Foglio2!$E$5,Assistenti_Tecnici!L114,IF(Foglio2!$J$3=Foglio2!$E$6,Assistenti_Amm.vo!L114,IF(Foglio2!$J$3=Foglio2!$E$7,Resp_Coord_Amm.vo!L114,IF(Foglio2!$J$3=Foglio2!$E$8,Direttore_Amm.vo!L114,IF(Foglio2!$J$3=Foglio2!$E$9,Doc_mat_elem.re!L114,IF(Foglio2!$J$3=Foglio2!$E$10,Doc_dipl_scuola_sec.!L114,IF(Foglio2!$J$3=Foglio2!$E$11,Doc_scuola_media!L114,IF(Foglio2!$J$3=Foglio2!$E$12,Doc_laureati_scuola_sec.!L118,IF(Foglio2!$J$3=Foglio2!$E$13,Direttivi_capi_ist.!L114,0)))))))))))</f>
        <v>0</v>
      </c>
      <c r="O118" s="251">
        <f>IF(Foglio2!$J$3=Foglio2!$E$3,Ausiliari_Coll.Scol.!M114,IF(Foglio2!$J$3=Foglio2!$E$4,Collab._Tecnici!M114,IF(Foglio2!$J$3=Foglio2!$E$5,Assistenti_Tecnici!M114,IF(Foglio2!$J$3=Foglio2!$E$6,Assistenti_Amm.vo!M114,IF(Foglio2!$J$3=Foglio2!$E$7,Resp_Coord_Amm.vo!M114,IF(Foglio2!$J$3=Foglio2!$E$8,Direttore_Amm.vo!M114,IF(Foglio2!$J$3=Foglio2!$E$9,Doc_mat_elem.re!M114,IF(Foglio2!$J$3=Foglio2!$E$10,Doc_dipl_scuola_sec.!M114,IF(Foglio2!$J$3=Foglio2!$E$11,Doc_scuola_media!M114,IF(Foglio2!$J$3=Foglio2!$E$12,Doc_laureati_scuola_sec.!M118,IF(Foglio2!$J$3=Foglio2!$E$13,Direttivi_capi_ist.!M114,0)))))))))))</f>
        <v>0</v>
      </c>
      <c r="P118" s="252">
        <f>IF(Foglio2!$J$3=Foglio2!$E$3,Ausiliari_Coll.Scol.!N114,IF(Foglio2!$J$3=Foglio2!$E$4,Collab._Tecnici!N114,IF(Foglio2!$J$3=Foglio2!$E$5,Assistenti_Tecnici!N114,IF(Foglio2!$J$3=Foglio2!$E$6,Assistenti_Amm.vo!N114,IF(Foglio2!$J$3=Foglio2!$E$7,Resp_Coord_Amm.vo!N114,IF(Foglio2!$J$3=Foglio2!$E$8,Direttore_Amm.vo!N114,IF(Foglio2!$J$3=Foglio2!$E$9,Doc_mat_elem.re!N114,IF(Foglio2!$J$3=Foglio2!$E$10,Doc_dipl_scuola_sec.!N114,IF(Foglio2!$J$3=Foglio2!$E$11,Doc_scuola_media!N114,IF(Foglio2!$J$3=Foglio2!$E$12,Doc_laureati_scuola_sec.!N118,IF(Foglio2!$J$3=Foglio2!$E$13,Direttivi_capi_ist.!N114,0)))))))))))</f>
        <v>0</v>
      </c>
      <c r="Q118" s="252">
        <f>IF(Foglio2!$J$3=Foglio2!$E$3,Ausiliari_Coll.Scol.!O114,IF(Foglio2!$J$3=Foglio2!$E$4,Collab._Tecnici!O114,IF(Foglio2!$J$3=Foglio2!$E$5,Assistenti_Tecnici!O114,IF(Foglio2!$J$3=Foglio2!$E$6,Assistenti_Amm.vo!O114,IF(Foglio2!$J$3=Foglio2!$E$7,Resp_Coord_Amm.vo!O114,IF(Foglio2!$J$3=Foglio2!$E$8,Direttore_Amm.vo!O114,IF(Foglio2!$J$3=Foglio2!$E$9,Doc_mat_elem.re!O114,IF(Foglio2!$J$3=Foglio2!$E$10,Doc_dipl_scuola_sec.!O114,IF(Foglio2!$J$3=Foglio2!$E$11,Doc_scuola_media!O114,IF(Foglio2!$J$3=Foglio2!$E$12,Doc_laureati_scuola_sec.!O118,IF(Foglio2!$J$3=Foglio2!$E$13,Direttivi_capi_ist.!O114,0)))))))))))</f>
        <v>0</v>
      </c>
      <c r="R118" s="252">
        <f>IF(Foglio2!$J$3=Foglio2!$E$3,Ausiliari_Coll.Scol.!P114,IF(Foglio2!$J$3=Foglio2!$E$4,Collab._Tecnici!P114,IF(Foglio2!$J$3=Foglio2!$E$5,Assistenti_Tecnici!P114,IF(Foglio2!$J$3=Foglio2!$E$6,Assistenti_Amm.vo!P114,IF(Foglio2!$J$3=Foglio2!$E$7,Resp_Coord_Amm.vo!P114,IF(Foglio2!$J$3=Foglio2!$E$8,Direttore_Amm.vo!P114,IF(Foglio2!$J$3=Foglio2!$E$9,Doc_mat_elem.re!P114,IF(Foglio2!$J$3=Foglio2!$E$10,Doc_dipl_scuola_sec.!P114,IF(Foglio2!$J$3=Foglio2!$E$11,Doc_scuola_media!P114,IF(Foglio2!$J$3=Foglio2!$E$12,Doc_laureati_scuola_sec.!P118,IF(Foglio2!$J$3=Foglio2!$E$13,Direttivi_capi_ist.!P114,0)))))))))))</f>
        <v>0</v>
      </c>
      <c r="S118" s="252">
        <f>IF(Foglio2!$J$3=Foglio2!$E$3,Ausiliari_Coll.Scol.!Q114,IF(Foglio2!$J$3=Foglio2!$E$4,Collab._Tecnici!Q114,IF(Foglio2!$J$3=Foglio2!$E$5,Assistenti_Tecnici!Q114,IF(Foglio2!$J$3=Foglio2!$E$6,Assistenti_Amm.vo!Q114,IF(Foglio2!$J$3=Foglio2!$E$7,Resp_Coord_Amm.vo!Q114,IF(Foglio2!$J$3=Foglio2!$E$8,Direttore_Amm.vo!Q114,IF(Foglio2!$J$3=Foglio2!$E$9,Doc_mat_elem.re!Q114,IF(Foglio2!$J$3=Foglio2!$E$10,Doc_dipl_scuola_sec.!Q114,IF(Foglio2!$J$3=Foglio2!$E$11,Doc_scuola_media!Q114,IF(Foglio2!$J$3=Foglio2!$E$12,Doc_laureati_scuola_sec.!Q118,IF(Foglio2!$J$3=Foglio2!$E$13,Direttivi_capi_ist.!Q114,0)))))))))))</f>
        <v>0</v>
      </c>
      <c r="T118" s="252">
        <f>IF(Foglio2!$J$3=Foglio2!$E$3,Ausiliari_Coll.Scol.!R114,IF(Foglio2!$J$3=Foglio2!$E$4,Collab._Tecnici!R114,IF(Foglio2!$J$3=Foglio2!$E$5,Assistenti_Tecnici!R114,IF(Foglio2!$J$3=Foglio2!$E$6,Assistenti_Amm.vo!R114,IF(Foglio2!$J$3=Foglio2!$E$7,Resp_Coord_Amm.vo!R114,IF(Foglio2!$J$3=Foglio2!$E$8,Direttore_Amm.vo!R114,IF(Foglio2!$J$3=Foglio2!$E$9,Doc_mat_elem.re!R114,IF(Foglio2!$J$3=Foglio2!$E$10,Doc_dipl_scuola_sec.!R114,IF(Foglio2!$J$3=Foglio2!$E$11,Doc_scuola_media!R114,IF(Foglio2!$J$3=Foglio2!$E$12,Doc_laureati_scuola_sec.!R118,IF(Foglio2!$J$3=Foglio2!$E$13,Direttivi_capi_ist.!R114,0)))))))))))</f>
        <v>0</v>
      </c>
      <c r="U118" s="252">
        <f t="shared" ref="U118" si="824">(P118)/12*0.8</f>
        <v>0</v>
      </c>
      <c r="V118" s="252">
        <f t="shared" ref="V118" si="825">(P118+R118)/12*0.8</f>
        <v>0</v>
      </c>
      <c r="W118" s="253" t="str">
        <f t="shared" ref="W118" si="826">"Fascia Da "&amp;F118&amp;" a "&amp;F119&amp;" Decorrenza "&amp;DAY(C118)&amp;"/"&amp;MONTH(C118)&amp;"/"&amp;YEAR(C118)</f>
        <v>Fascia Da 0 a 0 Decorrenza 0/1/1900</v>
      </c>
    </row>
    <row r="119" spans="1:23" s="47" customFormat="1" ht="8.25" customHeight="1" x14ac:dyDescent="0.2">
      <c r="A119" s="104"/>
      <c r="B119" s="245">
        <f t="shared" si="764"/>
        <v>33384</v>
      </c>
      <c r="C119" s="501"/>
      <c r="D119" s="501"/>
      <c r="E119" s="48" t="s">
        <v>4</v>
      </c>
      <c r="F119" s="49">
        <f>IF(Foglio2!$J$3=Foglio2!$E$3,Ausiliari_Coll.Scol.!D115,IF(Foglio2!$J$3=Foglio2!$E$4,Collab._Tecnici!D117,IF(Foglio2!$J$3=Foglio2!$E$5,Assistenti_Tecnici!D115,IF(Foglio2!$J$3=Foglio2!$E$6,Assistenti_Amm.vo!D115,IF(Foglio2!$J$3=Foglio2!$E$7,Resp_Coord_Amm.vo!D115,IF(Foglio2!$J$3=Foglio2!$E$8,Direttore_Amm.vo!D115,IF(Foglio2!$J$3=Foglio2!$E$9,Doc_mat_elem.re!D115,IF(Foglio2!$J$3=Foglio2!$E$10,Doc_dipl_scuola_sec.!D115,IF(Foglio2!$J$3=Foglio2!$E$11,Doc_scuola_media!D115,IF(Foglio2!$J$3=Foglio2!$E$12,Doc_laureati_scuola_sec.!D119,IF(Foglio2!$J$3=Foglio2!$E$13,Direttivi_capi_ist.!D115,0)))))))))))</f>
        <v>0</v>
      </c>
      <c r="G119" s="267">
        <f t="shared" si="765"/>
        <v>0</v>
      </c>
      <c r="H119" s="267">
        <f t="shared" si="766"/>
        <v>0</v>
      </c>
      <c r="I119" s="267">
        <f t="shared" si="767"/>
        <v>0</v>
      </c>
      <c r="J119" s="267">
        <f t="shared" si="768"/>
        <v>0</v>
      </c>
      <c r="K119" s="267">
        <f t="shared" si="769"/>
        <v>0</v>
      </c>
      <c r="L119" s="266">
        <f t="shared" si="770"/>
        <v>0</v>
      </c>
      <c r="M119" s="267">
        <f t="shared" si="771"/>
        <v>0</v>
      </c>
      <c r="N119" s="182">
        <f t="shared" si="772"/>
        <v>0</v>
      </c>
      <c r="O119" s="183">
        <f t="shared" si="773"/>
        <v>0</v>
      </c>
      <c r="P119" s="184">
        <f t="shared" si="774"/>
        <v>0</v>
      </c>
      <c r="Q119" s="184">
        <f t="shared" si="775"/>
        <v>0</v>
      </c>
      <c r="R119" s="184">
        <f t="shared" si="776"/>
        <v>0</v>
      </c>
      <c r="S119" s="184">
        <f t="shared" si="777"/>
        <v>0</v>
      </c>
      <c r="T119" s="184">
        <f t="shared" si="778"/>
        <v>0</v>
      </c>
      <c r="U119" s="184">
        <f t="shared" ref="U119:V119" si="827">U118*1936.27</f>
        <v>0</v>
      </c>
      <c r="V119" s="184">
        <f t="shared" si="827"/>
        <v>0</v>
      </c>
      <c r="W119" s="104"/>
    </row>
    <row r="120" spans="1:23" s="47" customFormat="1" ht="12.75" customHeight="1" x14ac:dyDescent="0.2">
      <c r="A120" s="104">
        <f>IF(Foglio2!$J$7=1,TRUNC(Base!V120,0),TRUNC(Base!U120,0))</f>
        <v>0</v>
      </c>
      <c r="B120" s="245">
        <f t="shared" si="764"/>
        <v>33385</v>
      </c>
      <c r="C120" s="501"/>
      <c r="D120" s="501"/>
      <c r="E120" s="53" t="s">
        <v>3</v>
      </c>
      <c r="F120" s="54">
        <f>IF(Foglio2!$J$3=Foglio2!$E$3,Ausiliari_Coll.Scol.!D116,IF(Foglio2!$J$3=Foglio2!$E$4,Collab._Tecnici!D116,IF(Foglio2!$J$3=Foglio2!$E$5,Assistenti_Tecnici!D116,IF(Foglio2!$J$3=Foglio2!$E$6,Assistenti_Amm.vo!D116,IF(Foglio2!$J$3=Foglio2!$E$7,Resp_Coord_Amm.vo!D116,IF(Foglio2!$J$3=Foglio2!$E$8,Direttore_Amm.vo!D116,IF(Foglio2!$J$3=Foglio2!$E$9,Doc_mat_elem.re!D116,IF(Foglio2!$J$3=Foglio2!$E$10,Doc_dipl_scuola_sec.!D116,IF(Foglio2!$J$3=Foglio2!$E$11,Doc_scuola_media!D116,IF(Foglio2!$J$3=Foglio2!$E$12,Doc_laureati_scuola_sec.!D120,IF(Foglio2!$J$3=Foglio2!$E$13,Direttivi_capi_ist.!D116,0)))))))))))</f>
        <v>0</v>
      </c>
      <c r="G120" s="248">
        <f>IF(Foglio2!$J$3=Foglio2!$E$3,Ausiliari_Coll.Scol.!E116,IF(Foglio2!$J$3=Foglio2!$E$4,Collab._Tecnici!E116,IF(Foglio2!$J$3=Foglio2!$E$5,Assistenti_Tecnici!E116,IF(Foglio2!$J$3=Foglio2!$E$6,Assistenti_Amm.vo!E116,IF(Foglio2!$J$3=Foglio2!$E$7,Resp_Coord_Amm.vo!E116,IF(Foglio2!$J$3=Foglio2!$E$8,Direttore_Amm.vo!E116,IF(Foglio2!$J$3=Foglio2!$E$9,Doc_mat_elem.re!E116,IF(Foglio2!$J$3=Foglio2!$E$10,Doc_dipl_scuola_sec.!E116,IF(Foglio2!$J$3=Foglio2!$E$11,Doc_scuola_media!E116,IF(Foglio2!$J$3=Foglio2!$E$12,Doc_laureati_scuola_sec.!E120,IF(Foglio2!$J$3=Foglio2!$E$13,Direttivi_capi_ist.!E116,0)))))))))))</f>
        <v>0</v>
      </c>
      <c r="H120" s="248">
        <f>IF(Foglio2!$J$3=Foglio2!$E$3,Ausiliari_Coll.Scol.!F116,IF(Foglio2!$J$3=Foglio2!$E$4,Collab._Tecnici!F116,IF(Foglio2!$J$3=Foglio2!$E$5,Assistenti_Tecnici!F116,IF(Foglio2!$J$3=Foglio2!$E$6,Assistenti_Amm.vo!F116,IF(Foglio2!$J$3=Foglio2!$E$7,Resp_Coord_Amm.vo!F116,IF(Foglio2!$J$3=Foglio2!$E$8,Direttore_Amm.vo!F116,IF(Foglio2!$J$3=Foglio2!$E$9,Doc_mat_elem.re!F116,IF(Foglio2!$J$3=Foglio2!$E$10,Doc_dipl_scuola_sec.!F116,IF(Foglio2!$J$3=Foglio2!$E$11,Doc_scuola_media!F116,IF(Foglio2!$J$3=Foglio2!$E$12,Doc_laureati_scuola_sec.!F120,IF(Foglio2!$J$3=Foglio2!$E$13,Direttivi_capi_ist.!F116,0)))))))))))</f>
        <v>0</v>
      </c>
      <c r="I120" s="248">
        <f>IF(Foglio2!$J$3=Foglio2!$E$3,Ausiliari_Coll.Scol.!G116,IF(Foglio2!$J$3=Foglio2!$E$4,Collab._Tecnici!G116,IF(Foglio2!$J$3=Foglio2!$E$5,Assistenti_Tecnici!G116,IF(Foglio2!$J$3=Foglio2!$E$6,Assistenti_Amm.vo!G116,IF(Foglio2!$J$3=Foglio2!$E$7,Resp_Coord_Amm.vo!G116,IF(Foglio2!$J$3=Foglio2!$E$8,Direttore_Amm.vo!G116,IF(Foglio2!$J$3=Foglio2!$E$9,Doc_mat_elem.re!G116,IF(Foglio2!$J$3=Foglio2!$E$10,Doc_dipl_scuola_sec.!G116,IF(Foglio2!$J$3=Foglio2!$E$11,Doc_scuola_media!G116,IF(Foglio2!$J$3=Foglio2!$E$12,Doc_laureati_scuola_sec.!G120,IF(Foglio2!$J$3=Foglio2!$E$13,Direttivi_capi_ist.!G116,0)))))))))))</f>
        <v>0</v>
      </c>
      <c r="J120" s="248">
        <f>IF(Foglio2!$J$3=Foglio2!$E$3,Ausiliari_Coll.Scol.!H116,IF(Foglio2!$J$3=Foglio2!$E$4,Collab._Tecnici!H116,IF(Foglio2!$J$3=Foglio2!$E$5,Assistenti_Tecnici!H116,IF(Foglio2!$J$3=Foglio2!$E$6,Assistenti_Amm.vo!H116,IF(Foglio2!$J$3=Foglio2!$E$7,Resp_Coord_Amm.vo!H116,IF(Foglio2!$J$3=Foglio2!$E$8,Direttore_Amm.vo!H116,IF(Foglio2!$J$3=Foglio2!$E$9,Doc_mat_elem.re!H116,IF(Foglio2!$J$3=Foglio2!$E$10,Doc_dipl_scuola_sec.!H116,IF(Foglio2!$J$3=Foglio2!$E$11,Doc_scuola_media!H116,IF(Foglio2!$J$3=Foglio2!$E$12,Doc_laureati_scuola_sec.!H120,IF(Foglio2!$J$3=Foglio2!$E$13,Direttivi_capi_ist.!H116,0)))))))))))</f>
        <v>0</v>
      </c>
      <c r="K120" s="248">
        <f>IF(Foglio2!$J$3=Foglio2!$E$3,Ausiliari_Coll.Scol.!I116,IF(Foglio2!$J$3=Foglio2!$E$4,Collab._Tecnici!I116,IF(Foglio2!$J$3=Foglio2!$E$5,Assistenti_Tecnici!I116,IF(Foglio2!$J$3=Foglio2!$E$6,Assistenti_Amm.vo!I116,IF(Foglio2!$J$3=Foglio2!$E$7,Resp_Coord_Amm.vo!I116,IF(Foglio2!$J$3=Foglio2!$E$8,Direttore_Amm.vo!I116,IF(Foglio2!$J$3=Foglio2!$E$9,Doc_mat_elem.re!I116,IF(Foglio2!$J$3=Foglio2!$E$10,Doc_dipl_scuola_sec.!I116,IF(Foglio2!$J$3=Foglio2!$E$11,Doc_scuola_media!I116,IF(Foglio2!$J$3=Foglio2!$E$12,Doc_laureati_scuola_sec.!I120,IF(Foglio2!$J$3=Foglio2!$E$13,Direttivi_capi_ist.!I116,0)))))))))))</f>
        <v>0</v>
      </c>
      <c r="L120" s="248">
        <f>IF(Foglio2!$J$3=Foglio2!$E$3,Ausiliari_Coll.Scol.!J116,IF(Foglio2!$J$3=Foglio2!$E$4,Collab._Tecnici!J116,IF(Foglio2!$J$3=Foglio2!$E$5,Assistenti_Tecnici!J116,IF(Foglio2!$J$3=Foglio2!$E$6,Assistenti_Amm.vo!J116,IF(Foglio2!$J$3=Foglio2!$E$7,Resp_Coord_Amm.vo!J116,IF(Foglio2!$J$3=Foglio2!$E$8,Direttore_Amm.vo!J116,IF(Foglio2!$J$3=Foglio2!$E$9,Doc_mat_elem.re!J116,IF(Foglio2!$J$3=Foglio2!$E$10,Doc_dipl_scuola_sec.!J116,IF(Foglio2!$J$3=Foglio2!$E$11,Doc_scuola_media!J116,IF(Foglio2!$J$3=Foglio2!$E$12,Doc_laureati_scuola_sec.!J120,IF(Foglio2!$J$3=Foglio2!$E$13,Direttivi_capi_ist.!J116,0)))))))))))</f>
        <v>0</v>
      </c>
      <c r="M120" s="249">
        <f>IF(Foglio2!$J$3=Foglio2!$E$3,Ausiliari_Coll.Scol.!K116,IF(Foglio2!$J$3=Foglio2!$E$4,Collab._Tecnici!K116,IF(Foglio2!$J$3=Foglio2!$E$5,Assistenti_Tecnici!K116,IF(Foglio2!$J$3=Foglio2!$E$6,Assistenti_Amm.vo!K116,IF(Foglio2!$J$3=Foglio2!$E$7,Resp_Coord_Amm.vo!K116,IF(Foglio2!$J$3=Foglio2!$E$8,Direttore_Amm.vo!K116,IF(Foglio2!$J$3=Foglio2!$E$9,Doc_mat_elem.re!K116,IF(Foglio2!$J$3=Foglio2!$E$10,Doc_dipl_scuola_sec.!K116,IF(Foglio2!$J$3=Foglio2!$E$11,Doc_scuola_media!K116,IF(Foglio2!$J$3=Foglio2!$E$12,Doc_laureati_scuola_sec.!K120,IF(Foglio2!$J$3=Foglio2!$E$13,Direttivi_capi_ist.!K116,0)))))))))))</f>
        <v>0</v>
      </c>
      <c r="N120" s="250">
        <f>IF(Foglio2!$J$3=Foglio2!$E$3,Ausiliari_Coll.Scol.!L116,IF(Foglio2!$J$3=Foglio2!$E$4,Collab._Tecnici!L116,IF(Foglio2!$J$3=Foglio2!$E$5,Assistenti_Tecnici!L116,IF(Foglio2!$J$3=Foglio2!$E$6,Assistenti_Amm.vo!L116,IF(Foglio2!$J$3=Foglio2!$E$7,Resp_Coord_Amm.vo!L116,IF(Foglio2!$J$3=Foglio2!$E$8,Direttore_Amm.vo!L116,IF(Foglio2!$J$3=Foglio2!$E$9,Doc_mat_elem.re!L116,IF(Foglio2!$J$3=Foglio2!$E$10,Doc_dipl_scuola_sec.!L116,IF(Foglio2!$J$3=Foglio2!$E$11,Doc_scuola_media!L116,IF(Foglio2!$J$3=Foglio2!$E$12,Doc_laureati_scuola_sec.!L120,IF(Foglio2!$J$3=Foglio2!$E$13,Direttivi_capi_ist.!L116,0)))))))))))</f>
        <v>0</v>
      </c>
      <c r="O120" s="251">
        <f>IF(Foglio2!$J$3=Foglio2!$E$3,Ausiliari_Coll.Scol.!M116,IF(Foglio2!$J$3=Foglio2!$E$4,Collab._Tecnici!M116,IF(Foglio2!$J$3=Foglio2!$E$5,Assistenti_Tecnici!M116,IF(Foglio2!$J$3=Foglio2!$E$6,Assistenti_Amm.vo!M116,IF(Foglio2!$J$3=Foglio2!$E$7,Resp_Coord_Amm.vo!M116,IF(Foglio2!$J$3=Foglio2!$E$8,Direttore_Amm.vo!M116,IF(Foglio2!$J$3=Foglio2!$E$9,Doc_mat_elem.re!M116,IF(Foglio2!$J$3=Foglio2!$E$10,Doc_dipl_scuola_sec.!M116,IF(Foglio2!$J$3=Foglio2!$E$11,Doc_scuola_media!M116,IF(Foglio2!$J$3=Foglio2!$E$12,Doc_laureati_scuola_sec.!M120,IF(Foglio2!$J$3=Foglio2!$E$13,Direttivi_capi_ist.!M116,0)))))))))))</f>
        <v>0</v>
      </c>
      <c r="P120" s="252">
        <f>IF(Foglio2!$J$3=Foglio2!$E$3,Ausiliari_Coll.Scol.!N116,IF(Foglio2!$J$3=Foglio2!$E$4,Collab._Tecnici!N116,IF(Foglio2!$J$3=Foglio2!$E$5,Assistenti_Tecnici!N116,IF(Foglio2!$J$3=Foglio2!$E$6,Assistenti_Amm.vo!N116,IF(Foglio2!$J$3=Foglio2!$E$7,Resp_Coord_Amm.vo!N116,IF(Foglio2!$J$3=Foglio2!$E$8,Direttore_Amm.vo!N116,IF(Foglio2!$J$3=Foglio2!$E$9,Doc_mat_elem.re!N116,IF(Foglio2!$J$3=Foglio2!$E$10,Doc_dipl_scuola_sec.!N116,IF(Foglio2!$J$3=Foglio2!$E$11,Doc_scuola_media!N116,IF(Foglio2!$J$3=Foglio2!$E$12,Doc_laureati_scuola_sec.!N120,IF(Foglio2!$J$3=Foglio2!$E$13,Direttivi_capi_ist.!N116,0)))))))))))</f>
        <v>0</v>
      </c>
      <c r="Q120" s="252">
        <f>IF(Foglio2!$J$3=Foglio2!$E$3,Ausiliari_Coll.Scol.!O116,IF(Foglio2!$J$3=Foglio2!$E$4,Collab._Tecnici!O116,IF(Foglio2!$J$3=Foglio2!$E$5,Assistenti_Tecnici!O116,IF(Foglio2!$J$3=Foglio2!$E$6,Assistenti_Amm.vo!O116,IF(Foglio2!$J$3=Foglio2!$E$7,Resp_Coord_Amm.vo!O116,IF(Foglio2!$J$3=Foglio2!$E$8,Direttore_Amm.vo!O116,IF(Foglio2!$J$3=Foglio2!$E$9,Doc_mat_elem.re!O116,IF(Foglio2!$J$3=Foglio2!$E$10,Doc_dipl_scuola_sec.!O116,IF(Foglio2!$J$3=Foglio2!$E$11,Doc_scuola_media!O116,IF(Foglio2!$J$3=Foglio2!$E$12,Doc_laureati_scuola_sec.!O120,IF(Foglio2!$J$3=Foglio2!$E$13,Direttivi_capi_ist.!O116,0)))))))))))</f>
        <v>0</v>
      </c>
      <c r="R120" s="252">
        <f>IF(Foglio2!$J$3=Foglio2!$E$3,Ausiliari_Coll.Scol.!P116,IF(Foglio2!$J$3=Foglio2!$E$4,Collab._Tecnici!P116,IF(Foglio2!$J$3=Foglio2!$E$5,Assistenti_Tecnici!P116,IF(Foglio2!$J$3=Foglio2!$E$6,Assistenti_Amm.vo!P116,IF(Foglio2!$J$3=Foglio2!$E$7,Resp_Coord_Amm.vo!P116,IF(Foglio2!$J$3=Foglio2!$E$8,Direttore_Amm.vo!P116,IF(Foglio2!$J$3=Foglio2!$E$9,Doc_mat_elem.re!P116,IF(Foglio2!$J$3=Foglio2!$E$10,Doc_dipl_scuola_sec.!P116,IF(Foglio2!$J$3=Foglio2!$E$11,Doc_scuola_media!P116,IF(Foglio2!$J$3=Foglio2!$E$12,Doc_laureati_scuola_sec.!P120,IF(Foglio2!$J$3=Foglio2!$E$13,Direttivi_capi_ist.!P116,0)))))))))))</f>
        <v>0</v>
      </c>
      <c r="S120" s="252">
        <f>IF(Foglio2!$J$3=Foglio2!$E$3,Ausiliari_Coll.Scol.!Q116,IF(Foglio2!$J$3=Foglio2!$E$4,Collab._Tecnici!Q116,IF(Foglio2!$J$3=Foglio2!$E$5,Assistenti_Tecnici!Q116,IF(Foglio2!$J$3=Foglio2!$E$6,Assistenti_Amm.vo!Q116,IF(Foglio2!$J$3=Foglio2!$E$7,Resp_Coord_Amm.vo!Q116,IF(Foglio2!$J$3=Foglio2!$E$8,Direttore_Amm.vo!Q116,IF(Foglio2!$J$3=Foglio2!$E$9,Doc_mat_elem.re!Q116,IF(Foglio2!$J$3=Foglio2!$E$10,Doc_dipl_scuola_sec.!Q116,IF(Foglio2!$J$3=Foglio2!$E$11,Doc_scuola_media!Q116,IF(Foglio2!$J$3=Foglio2!$E$12,Doc_laureati_scuola_sec.!Q120,IF(Foglio2!$J$3=Foglio2!$E$13,Direttivi_capi_ist.!Q116,0)))))))))))</f>
        <v>0</v>
      </c>
      <c r="T120" s="252">
        <f>IF(Foglio2!$J$3=Foglio2!$E$3,Ausiliari_Coll.Scol.!R116,IF(Foglio2!$J$3=Foglio2!$E$4,Collab._Tecnici!R116,IF(Foglio2!$J$3=Foglio2!$E$5,Assistenti_Tecnici!R116,IF(Foglio2!$J$3=Foglio2!$E$6,Assistenti_Amm.vo!R116,IF(Foglio2!$J$3=Foglio2!$E$7,Resp_Coord_Amm.vo!R116,IF(Foglio2!$J$3=Foglio2!$E$8,Direttore_Amm.vo!R116,IF(Foglio2!$J$3=Foglio2!$E$9,Doc_mat_elem.re!R116,IF(Foglio2!$J$3=Foglio2!$E$10,Doc_dipl_scuola_sec.!R116,IF(Foglio2!$J$3=Foglio2!$E$11,Doc_scuola_media!R116,IF(Foglio2!$J$3=Foglio2!$E$12,Doc_laureati_scuola_sec.!R120,IF(Foglio2!$J$3=Foglio2!$E$13,Direttivi_capi_ist.!R116,0)))))))))))</f>
        <v>0</v>
      </c>
      <c r="U120" s="252">
        <f t="shared" ref="U120" si="828">(P120)/12*0.8</f>
        <v>0</v>
      </c>
      <c r="V120" s="252">
        <f t="shared" ref="V120" si="829">(P120+R120)/12*0.8</f>
        <v>0</v>
      </c>
      <c r="W120" s="253" t="str">
        <f t="shared" ref="W120" si="830">"Fascia Da "&amp;F120&amp;" a "&amp;F121&amp;" Decorrenza "&amp;DAY(C120)&amp;"/"&amp;MONTH(C120)&amp;"/"&amp;YEAR(C120)</f>
        <v>Fascia Da 0 a 0 Decorrenza 0/1/1900</v>
      </c>
    </row>
    <row r="121" spans="1:23" s="47" customFormat="1" ht="7.5" customHeight="1" x14ac:dyDescent="0.2">
      <c r="A121" s="104"/>
      <c r="B121" s="245">
        <f t="shared" si="764"/>
        <v>33386</v>
      </c>
      <c r="C121" s="501"/>
      <c r="D121" s="501"/>
      <c r="E121" s="48" t="s">
        <v>4</v>
      </c>
      <c r="F121" s="49">
        <f>IF(Foglio2!$J$3=Foglio2!$E$3,Ausiliari_Coll.Scol.!D117,IF(Foglio2!$J$3=Foglio2!$E$4,Collab._Tecnici!D119,IF(Foglio2!$J$3=Foglio2!$E$5,Assistenti_Tecnici!D117,IF(Foglio2!$J$3=Foglio2!$E$6,Assistenti_Amm.vo!D117,IF(Foglio2!$J$3=Foglio2!$E$7,Resp_Coord_Amm.vo!D117,IF(Foglio2!$J$3=Foglio2!$E$8,Direttore_Amm.vo!D117,IF(Foglio2!$J$3=Foglio2!$E$9,Doc_mat_elem.re!D117,IF(Foglio2!$J$3=Foglio2!$E$10,Doc_dipl_scuola_sec.!D117,IF(Foglio2!$J$3=Foglio2!$E$11,Doc_scuola_media!D117,IF(Foglio2!$J$3=Foglio2!$E$12,Doc_laureati_scuola_sec.!D121,IF(Foglio2!$J$3=Foglio2!$E$13,Direttivi_capi_ist.!D117,0)))))))))))</f>
        <v>0</v>
      </c>
      <c r="G121" s="267">
        <f t="shared" si="765"/>
        <v>0</v>
      </c>
      <c r="H121" s="267">
        <f t="shared" si="766"/>
        <v>0</v>
      </c>
      <c r="I121" s="267">
        <f t="shared" si="767"/>
        <v>0</v>
      </c>
      <c r="J121" s="267">
        <f t="shared" si="768"/>
        <v>0</v>
      </c>
      <c r="K121" s="267">
        <f t="shared" si="769"/>
        <v>0</v>
      </c>
      <c r="L121" s="266">
        <f t="shared" si="770"/>
        <v>0</v>
      </c>
      <c r="M121" s="267">
        <f t="shared" si="771"/>
        <v>0</v>
      </c>
      <c r="N121" s="182">
        <f t="shared" si="772"/>
        <v>0</v>
      </c>
      <c r="O121" s="183">
        <f t="shared" si="773"/>
        <v>0</v>
      </c>
      <c r="P121" s="184">
        <f t="shared" si="774"/>
        <v>0</v>
      </c>
      <c r="Q121" s="184">
        <f t="shared" si="775"/>
        <v>0</v>
      </c>
      <c r="R121" s="184">
        <f t="shared" si="776"/>
        <v>0</v>
      </c>
      <c r="S121" s="184">
        <f t="shared" si="777"/>
        <v>0</v>
      </c>
      <c r="T121" s="184">
        <f t="shared" si="778"/>
        <v>0</v>
      </c>
      <c r="U121" s="184">
        <f t="shared" ref="U121:V121" si="831">U120*1936.27</f>
        <v>0</v>
      </c>
      <c r="V121" s="184">
        <f t="shared" si="831"/>
        <v>0</v>
      </c>
      <c r="W121" s="104"/>
    </row>
    <row r="122" spans="1:23" s="47" customFormat="1" ht="12.75" customHeight="1" x14ac:dyDescent="0.2">
      <c r="A122" s="104">
        <f>IF(Foglio2!$J$7=1,TRUNC(Base!V122,0),TRUNC(Base!U122,0))</f>
        <v>0</v>
      </c>
      <c r="B122" s="245">
        <f t="shared" si="764"/>
        <v>33387</v>
      </c>
      <c r="C122" s="501"/>
      <c r="D122" s="501"/>
      <c r="E122" s="53" t="s">
        <v>3</v>
      </c>
      <c r="F122" s="54">
        <f>IF(Foglio2!$J$3=Foglio2!$E$3,Ausiliari_Coll.Scol.!D118,IF(Foglio2!$J$3=Foglio2!$E$4,Collab._Tecnici!D118,IF(Foglio2!$J$3=Foglio2!$E$5,Assistenti_Tecnici!D118,IF(Foglio2!$J$3=Foglio2!$E$6,Assistenti_Amm.vo!D118,IF(Foglio2!$J$3=Foglio2!$E$7,Resp_Coord_Amm.vo!D118,IF(Foglio2!$J$3=Foglio2!$E$8,Direttore_Amm.vo!D118,IF(Foglio2!$J$3=Foglio2!$E$9,Doc_mat_elem.re!D118,IF(Foglio2!$J$3=Foglio2!$E$10,Doc_dipl_scuola_sec.!D118,IF(Foglio2!$J$3=Foglio2!$E$11,Doc_scuola_media!D118,IF(Foglio2!$J$3=Foglio2!$E$12,Doc_laureati_scuola_sec.!D122,IF(Foglio2!$J$3=Foglio2!$E$13,Direttivi_capi_ist.!D118,0)))))))))))</f>
        <v>0</v>
      </c>
      <c r="G122" s="248">
        <f>IF(Foglio2!$J$3=Foglio2!$E$3,Ausiliari_Coll.Scol.!E118,IF(Foglio2!$J$3=Foglio2!$E$4,Collab._Tecnici!E118,IF(Foglio2!$J$3=Foglio2!$E$5,Assistenti_Tecnici!E118,IF(Foglio2!$J$3=Foglio2!$E$6,Assistenti_Amm.vo!E118,IF(Foglio2!$J$3=Foglio2!$E$7,Resp_Coord_Amm.vo!E118,IF(Foglio2!$J$3=Foglio2!$E$8,Direttore_Amm.vo!E118,IF(Foglio2!$J$3=Foglio2!$E$9,Doc_mat_elem.re!E118,IF(Foglio2!$J$3=Foglio2!$E$10,Doc_dipl_scuola_sec.!E118,IF(Foglio2!$J$3=Foglio2!$E$11,Doc_scuola_media!E118,IF(Foglio2!$J$3=Foglio2!$E$12,Doc_laureati_scuola_sec.!E122,IF(Foglio2!$J$3=Foglio2!$E$13,Direttivi_capi_ist.!E118,0)))))))))))</f>
        <v>0</v>
      </c>
      <c r="H122" s="248">
        <f>IF(Foglio2!$J$3=Foglio2!$E$3,Ausiliari_Coll.Scol.!F118,IF(Foglio2!$J$3=Foglio2!$E$4,Collab._Tecnici!F118,IF(Foglio2!$J$3=Foglio2!$E$5,Assistenti_Tecnici!F118,IF(Foglio2!$J$3=Foglio2!$E$6,Assistenti_Amm.vo!F118,IF(Foglio2!$J$3=Foglio2!$E$7,Resp_Coord_Amm.vo!F118,IF(Foglio2!$J$3=Foglio2!$E$8,Direttore_Amm.vo!F118,IF(Foglio2!$J$3=Foglio2!$E$9,Doc_mat_elem.re!F118,IF(Foglio2!$J$3=Foglio2!$E$10,Doc_dipl_scuola_sec.!F118,IF(Foglio2!$J$3=Foglio2!$E$11,Doc_scuola_media!F118,IF(Foglio2!$J$3=Foglio2!$E$12,Doc_laureati_scuola_sec.!F122,IF(Foglio2!$J$3=Foglio2!$E$13,Direttivi_capi_ist.!F118,0)))))))))))</f>
        <v>0</v>
      </c>
      <c r="I122" s="248">
        <f>IF(Foglio2!$J$3=Foglio2!$E$3,Ausiliari_Coll.Scol.!G118,IF(Foglio2!$J$3=Foglio2!$E$4,Collab._Tecnici!G118,IF(Foglio2!$J$3=Foglio2!$E$5,Assistenti_Tecnici!G118,IF(Foglio2!$J$3=Foglio2!$E$6,Assistenti_Amm.vo!G118,IF(Foglio2!$J$3=Foglio2!$E$7,Resp_Coord_Amm.vo!G118,IF(Foglio2!$J$3=Foglio2!$E$8,Direttore_Amm.vo!G118,IF(Foglio2!$J$3=Foglio2!$E$9,Doc_mat_elem.re!G118,IF(Foglio2!$J$3=Foglio2!$E$10,Doc_dipl_scuola_sec.!G118,IF(Foglio2!$J$3=Foglio2!$E$11,Doc_scuola_media!G118,IF(Foglio2!$J$3=Foglio2!$E$12,Doc_laureati_scuola_sec.!G122,IF(Foglio2!$J$3=Foglio2!$E$13,Direttivi_capi_ist.!G118,0)))))))))))</f>
        <v>0</v>
      </c>
      <c r="J122" s="248">
        <f>IF(Foglio2!$J$3=Foglio2!$E$3,Ausiliari_Coll.Scol.!H118,IF(Foglio2!$J$3=Foglio2!$E$4,Collab._Tecnici!H118,IF(Foglio2!$J$3=Foglio2!$E$5,Assistenti_Tecnici!H118,IF(Foglio2!$J$3=Foglio2!$E$6,Assistenti_Amm.vo!H118,IF(Foglio2!$J$3=Foglio2!$E$7,Resp_Coord_Amm.vo!H118,IF(Foglio2!$J$3=Foglio2!$E$8,Direttore_Amm.vo!H118,IF(Foglio2!$J$3=Foglio2!$E$9,Doc_mat_elem.re!H118,IF(Foglio2!$J$3=Foglio2!$E$10,Doc_dipl_scuola_sec.!H118,IF(Foglio2!$J$3=Foglio2!$E$11,Doc_scuola_media!H118,IF(Foglio2!$J$3=Foglio2!$E$12,Doc_laureati_scuola_sec.!H122,IF(Foglio2!$J$3=Foglio2!$E$13,Direttivi_capi_ist.!H118,0)))))))))))</f>
        <v>0</v>
      </c>
      <c r="K122" s="248">
        <f>IF(Foglio2!$J$3=Foglio2!$E$3,Ausiliari_Coll.Scol.!I118,IF(Foglio2!$J$3=Foglio2!$E$4,Collab._Tecnici!I118,IF(Foglio2!$J$3=Foglio2!$E$5,Assistenti_Tecnici!I118,IF(Foglio2!$J$3=Foglio2!$E$6,Assistenti_Amm.vo!I118,IF(Foglio2!$J$3=Foglio2!$E$7,Resp_Coord_Amm.vo!I118,IF(Foglio2!$J$3=Foglio2!$E$8,Direttore_Amm.vo!I118,IF(Foglio2!$J$3=Foglio2!$E$9,Doc_mat_elem.re!I118,IF(Foglio2!$J$3=Foglio2!$E$10,Doc_dipl_scuola_sec.!I118,IF(Foglio2!$J$3=Foglio2!$E$11,Doc_scuola_media!I118,IF(Foglio2!$J$3=Foglio2!$E$12,Doc_laureati_scuola_sec.!I122,IF(Foglio2!$J$3=Foglio2!$E$13,Direttivi_capi_ist.!I118,0)))))))))))</f>
        <v>0</v>
      </c>
      <c r="L122" s="248">
        <f>IF(Foglio2!$J$3=Foglio2!$E$3,Ausiliari_Coll.Scol.!J118,IF(Foglio2!$J$3=Foglio2!$E$4,Collab._Tecnici!J118,IF(Foglio2!$J$3=Foglio2!$E$5,Assistenti_Tecnici!J118,IF(Foglio2!$J$3=Foglio2!$E$6,Assistenti_Amm.vo!J118,IF(Foglio2!$J$3=Foglio2!$E$7,Resp_Coord_Amm.vo!J118,IF(Foglio2!$J$3=Foglio2!$E$8,Direttore_Amm.vo!J118,IF(Foglio2!$J$3=Foglio2!$E$9,Doc_mat_elem.re!J118,IF(Foglio2!$J$3=Foglio2!$E$10,Doc_dipl_scuola_sec.!J118,IF(Foglio2!$J$3=Foglio2!$E$11,Doc_scuola_media!J118,IF(Foglio2!$J$3=Foglio2!$E$12,Doc_laureati_scuola_sec.!J122,IF(Foglio2!$J$3=Foglio2!$E$13,Direttivi_capi_ist.!J118,0)))))))))))</f>
        <v>0</v>
      </c>
      <c r="M122" s="249">
        <f>IF(Foglio2!$J$3=Foglio2!$E$3,Ausiliari_Coll.Scol.!K118,IF(Foglio2!$J$3=Foglio2!$E$4,Collab._Tecnici!K118,IF(Foglio2!$J$3=Foglio2!$E$5,Assistenti_Tecnici!K118,IF(Foglio2!$J$3=Foglio2!$E$6,Assistenti_Amm.vo!K118,IF(Foglio2!$J$3=Foglio2!$E$7,Resp_Coord_Amm.vo!K118,IF(Foglio2!$J$3=Foglio2!$E$8,Direttore_Amm.vo!K118,IF(Foglio2!$J$3=Foglio2!$E$9,Doc_mat_elem.re!K118,IF(Foglio2!$J$3=Foglio2!$E$10,Doc_dipl_scuola_sec.!K118,IF(Foglio2!$J$3=Foglio2!$E$11,Doc_scuola_media!K118,IF(Foglio2!$J$3=Foglio2!$E$12,Doc_laureati_scuola_sec.!K122,IF(Foglio2!$J$3=Foglio2!$E$13,Direttivi_capi_ist.!K118,0)))))))))))</f>
        <v>0</v>
      </c>
      <c r="N122" s="250">
        <f>IF(Foglio2!$J$3=Foglio2!$E$3,Ausiliari_Coll.Scol.!L118,IF(Foglio2!$J$3=Foglio2!$E$4,Collab._Tecnici!L118,IF(Foglio2!$J$3=Foglio2!$E$5,Assistenti_Tecnici!L118,IF(Foglio2!$J$3=Foglio2!$E$6,Assistenti_Amm.vo!L118,IF(Foglio2!$J$3=Foglio2!$E$7,Resp_Coord_Amm.vo!L118,IF(Foglio2!$J$3=Foglio2!$E$8,Direttore_Amm.vo!L118,IF(Foglio2!$J$3=Foglio2!$E$9,Doc_mat_elem.re!L118,IF(Foglio2!$J$3=Foglio2!$E$10,Doc_dipl_scuola_sec.!L118,IF(Foglio2!$J$3=Foglio2!$E$11,Doc_scuola_media!L118,IF(Foglio2!$J$3=Foglio2!$E$12,Doc_laureati_scuola_sec.!L122,IF(Foglio2!$J$3=Foglio2!$E$13,Direttivi_capi_ist.!L118,0)))))))))))</f>
        <v>0</v>
      </c>
      <c r="O122" s="251">
        <f>IF(Foglio2!$J$3=Foglio2!$E$3,Ausiliari_Coll.Scol.!M118,IF(Foglio2!$J$3=Foglio2!$E$4,Collab._Tecnici!M118,IF(Foglio2!$J$3=Foglio2!$E$5,Assistenti_Tecnici!M118,IF(Foglio2!$J$3=Foglio2!$E$6,Assistenti_Amm.vo!M118,IF(Foglio2!$J$3=Foglio2!$E$7,Resp_Coord_Amm.vo!M118,IF(Foglio2!$J$3=Foglio2!$E$8,Direttore_Amm.vo!M118,IF(Foglio2!$J$3=Foglio2!$E$9,Doc_mat_elem.re!M118,IF(Foglio2!$J$3=Foglio2!$E$10,Doc_dipl_scuola_sec.!M118,IF(Foglio2!$J$3=Foglio2!$E$11,Doc_scuola_media!M118,IF(Foglio2!$J$3=Foglio2!$E$12,Doc_laureati_scuola_sec.!M122,IF(Foglio2!$J$3=Foglio2!$E$13,Direttivi_capi_ist.!M118,0)))))))))))</f>
        <v>0</v>
      </c>
      <c r="P122" s="252">
        <f>IF(Foglio2!$J$3=Foglio2!$E$3,Ausiliari_Coll.Scol.!N118,IF(Foglio2!$J$3=Foglio2!$E$4,Collab._Tecnici!N118,IF(Foglio2!$J$3=Foglio2!$E$5,Assistenti_Tecnici!N118,IF(Foglio2!$J$3=Foglio2!$E$6,Assistenti_Amm.vo!N118,IF(Foglio2!$J$3=Foglio2!$E$7,Resp_Coord_Amm.vo!N118,IF(Foglio2!$J$3=Foglio2!$E$8,Direttore_Amm.vo!N118,IF(Foglio2!$J$3=Foglio2!$E$9,Doc_mat_elem.re!N118,IF(Foglio2!$J$3=Foglio2!$E$10,Doc_dipl_scuola_sec.!N118,IF(Foglio2!$J$3=Foglio2!$E$11,Doc_scuola_media!N118,IF(Foglio2!$J$3=Foglio2!$E$12,Doc_laureati_scuola_sec.!N122,IF(Foglio2!$J$3=Foglio2!$E$13,Direttivi_capi_ist.!N118,0)))))))))))</f>
        <v>0</v>
      </c>
      <c r="Q122" s="252">
        <f>IF(Foglio2!$J$3=Foglio2!$E$3,Ausiliari_Coll.Scol.!O118,IF(Foglio2!$J$3=Foglio2!$E$4,Collab._Tecnici!O118,IF(Foglio2!$J$3=Foglio2!$E$5,Assistenti_Tecnici!O118,IF(Foglio2!$J$3=Foglio2!$E$6,Assistenti_Amm.vo!O118,IF(Foglio2!$J$3=Foglio2!$E$7,Resp_Coord_Amm.vo!O118,IF(Foglio2!$J$3=Foglio2!$E$8,Direttore_Amm.vo!O118,IF(Foglio2!$J$3=Foglio2!$E$9,Doc_mat_elem.re!O118,IF(Foglio2!$J$3=Foglio2!$E$10,Doc_dipl_scuola_sec.!O118,IF(Foglio2!$J$3=Foglio2!$E$11,Doc_scuola_media!O118,IF(Foglio2!$J$3=Foglio2!$E$12,Doc_laureati_scuola_sec.!O122,IF(Foglio2!$J$3=Foglio2!$E$13,Direttivi_capi_ist.!O118,0)))))))))))</f>
        <v>0</v>
      </c>
      <c r="R122" s="252">
        <f>IF(Foglio2!$J$3=Foglio2!$E$3,Ausiliari_Coll.Scol.!P118,IF(Foglio2!$J$3=Foglio2!$E$4,Collab._Tecnici!P118,IF(Foglio2!$J$3=Foglio2!$E$5,Assistenti_Tecnici!P118,IF(Foglio2!$J$3=Foglio2!$E$6,Assistenti_Amm.vo!P118,IF(Foglio2!$J$3=Foglio2!$E$7,Resp_Coord_Amm.vo!P118,IF(Foglio2!$J$3=Foglio2!$E$8,Direttore_Amm.vo!P118,IF(Foglio2!$J$3=Foglio2!$E$9,Doc_mat_elem.re!P118,IF(Foglio2!$J$3=Foglio2!$E$10,Doc_dipl_scuola_sec.!P118,IF(Foglio2!$J$3=Foglio2!$E$11,Doc_scuola_media!P118,IF(Foglio2!$J$3=Foglio2!$E$12,Doc_laureati_scuola_sec.!P122,IF(Foglio2!$J$3=Foglio2!$E$13,Direttivi_capi_ist.!P118,0)))))))))))</f>
        <v>0</v>
      </c>
      <c r="S122" s="252">
        <f>IF(Foglio2!$J$3=Foglio2!$E$3,Ausiliari_Coll.Scol.!Q118,IF(Foglio2!$J$3=Foglio2!$E$4,Collab._Tecnici!Q118,IF(Foglio2!$J$3=Foglio2!$E$5,Assistenti_Tecnici!Q118,IF(Foglio2!$J$3=Foglio2!$E$6,Assistenti_Amm.vo!Q118,IF(Foglio2!$J$3=Foglio2!$E$7,Resp_Coord_Amm.vo!Q118,IF(Foglio2!$J$3=Foglio2!$E$8,Direttore_Amm.vo!Q118,IF(Foglio2!$J$3=Foglio2!$E$9,Doc_mat_elem.re!Q118,IF(Foglio2!$J$3=Foglio2!$E$10,Doc_dipl_scuola_sec.!Q118,IF(Foglio2!$J$3=Foglio2!$E$11,Doc_scuola_media!Q118,IF(Foglio2!$J$3=Foglio2!$E$12,Doc_laureati_scuola_sec.!Q122,IF(Foglio2!$J$3=Foglio2!$E$13,Direttivi_capi_ist.!Q118,0)))))))))))</f>
        <v>0</v>
      </c>
      <c r="T122" s="252">
        <f>IF(Foglio2!$J$3=Foglio2!$E$3,Ausiliari_Coll.Scol.!R118,IF(Foglio2!$J$3=Foglio2!$E$4,Collab._Tecnici!R118,IF(Foglio2!$J$3=Foglio2!$E$5,Assistenti_Tecnici!R118,IF(Foglio2!$J$3=Foglio2!$E$6,Assistenti_Amm.vo!R118,IF(Foglio2!$J$3=Foglio2!$E$7,Resp_Coord_Amm.vo!R118,IF(Foglio2!$J$3=Foglio2!$E$8,Direttore_Amm.vo!R118,IF(Foglio2!$J$3=Foglio2!$E$9,Doc_mat_elem.re!R118,IF(Foglio2!$J$3=Foglio2!$E$10,Doc_dipl_scuola_sec.!R118,IF(Foglio2!$J$3=Foglio2!$E$11,Doc_scuola_media!R118,IF(Foglio2!$J$3=Foglio2!$E$12,Doc_laureati_scuola_sec.!R122,IF(Foglio2!$J$3=Foglio2!$E$13,Direttivi_capi_ist.!R118,0)))))))))))</f>
        <v>0</v>
      </c>
      <c r="U122" s="252">
        <f t="shared" ref="U122" si="832">(P122)/12*0.8</f>
        <v>0</v>
      </c>
      <c r="V122" s="252">
        <f t="shared" ref="V122" si="833">(P122+R122)/12*0.8</f>
        <v>0</v>
      </c>
      <c r="W122" s="253" t="str">
        <f t="shared" ref="W122" si="834">"Fascia Da "&amp;F122&amp;" a "&amp;F123&amp;" Decorrenza "&amp;DAY(C122)&amp;"/"&amp;MONTH(C122)&amp;"/"&amp;YEAR(C122)</f>
        <v>Fascia Da 0 a 0 Decorrenza 0/1/1900</v>
      </c>
    </row>
    <row r="123" spans="1:23" s="47" customFormat="1" ht="8.25" customHeight="1" x14ac:dyDescent="0.2">
      <c r="A123" s="104"/>
      <c r="B123" s="245">
        <f t="shared" si="764"/>
        <v>33388</v>
      </c>
      <c r="C123" s="501"/>
      <c r="D123" s="501"/>
      <c r="E123" s="48" t="s">
        <v>4</v>
      </c>
      <c r="F123" s="49">
        <f>IF(Foglio2!$J$3=Foglio2!$E$3,Ausiliari_Coll.Scol.!D119,IF(Foglio2!$J$3=Foglio2!$E$4,Collab._Tecnici!D121,IF(Foglio2!$J$3=Foglio2!$E$5,Assistenti_Tecnici!D119,IF(Foglio2!$J$3=Foglio2!$E$6,Assistenti_Amm.vo!D119,IF(Foglio2!$J$3=Foglio2!$E$7,Resp_Coord_Amm.vo!D119,IF(Foglio2!$J$3=Foglio2!$E$8,Direttore_Amm.vo!D119,IF(Foglio2!$J$3=Foglio2!$E$9,Doc_mat_elem.re!D119,IF(Foglio2!$J$3=Foglio2!$E$10,Doc_dipl_scuola_sec.!D119,IF(Foglio2!$J$3=Foglio2!$E$11,Doc_scuola_media!D119,IF(Foglio2!$J$3=Foglio2!$E$12,Doc_laureati_scuola_sec.!D123,IF(Foglio2!$J$3=Foglio2!$E$13,Direttivi_capi_ist.!D119,0)))))))))))</f>
        <v>0</v>
      </c>
      <c r="G123" s="267">
        <f t="shared" si="765"/>
        <v>0</v>
      </c>
      <c r="H123" s="267">
        <f t="shared" si="766"/>
        <v>0</v>
      </c>
      <c r="I123" s="267">
        <f t="shared" si="767"/>
        <v>0</v>
      </c>
      <c r="J123" s="267">
        <f t="shared" si="768"/>
        <v>0</v>
      </c>
      <c r="K123" s="267">
        <f t="shared" si="769"/>
        <v>0</v>
      </c>
      <c r="L123" s="266">
        <f t="shared" si="770"/>
        <v>0</v>
      </c>
      <c r="M123" s="267">
        <f t="shared" si="771"/>
        <v>0</v>
      </c>
      <c r="N123" s="182">
        <f t="shared" si="772"/>
        <v>0</v>
      </c>
      <c r="O123" s="183">
        <f t="shared" si="773"/>
        <v>0</v>
      </c>
      <c r="P123" s="184">
        <f t="shared" si="774"/>
        <v>0</v>
      </c>
      <c r="Q123" s="184">
        <f t="shared" si="775"/>
        <v>0</v>
      </c>
      <c r="R123" s="184">
        <f t="shared" si="776"/>
        <v>0</v>
      </c>
      <c r="S123" s="184">
        <f t="shared" si="777"/>
        <v>0</v>
      </c>
      <c r="T123" s="184">
        <f t="shared" si="778"/>
        <v>0</v>
      </c>
      <c r="U123" s="184">
        <f t="shared" ref="U123:V123" si="835">U122*1936.27</f>
        <v>0</v>
      </c>
      <c r="V123" s="184">
        <f t="shared" si="835"/>
        <v>0</v>
      </c>
      <c r="W123" s="104"/>
    </row>
    <row r="124" spans="1:23" s="47" customFormat="1" ht="12.75" customHeight="1" x14ac:dyDescent="0.2">
      <c r="A124" s="104">
        <f>IF(Foglio2!$J$7=1,TRUNC(Base!V124,0),TRUNC(Base!U124,0))</f>
        <v>0</v>
      </c>
      <c r="B124" s="245">
        <f t="shared" si="764"/>
        <v>33389</v>
      </c>
      <c r="C124" s="501"/>
      <c r="D124" s="501"/>
      <c r="E124" s="53" t="s">
        <v>3</v>
      </c>
      <c r="F124" s="54">
        <f>IF(Foglio2!$J$3=Foglio2!$E$3,Ausiliari_Coll.Scol.!D120,IF(Foglio2!$J$3=Foglio2!$E$4,Collab._Tecnici!D120,IF(Foglio2!$J$3=Foglio2!$E$5,Assistenti_Tecnici!D120,IF(Foglio2!$J$3=Foglio2!$E$6,Assistenti_Amm.vo!D120,IF(Foglio2!$J$3=Foglio2!$E$7,Resp_Coord_Amm.vo!D120,IF(Foglio2!$J$3=Foglio2!$E$8,Direttore_Amm.vo!D120,IF(Foglio2!$J$3=Foglio2!$E$9,Doc_mat_elem.re!D120,IF(Foglio2!$J$3=Foglio2!$E$10,Doc_dipl_scuola_sec.!D120,IF(Foglio2!$J$3=Foglio2!$E$11,Doc_scuola_media!D120,IF(Foglio2!$J$3=Foglio2!$E$12,Doc_laureati_scuola_sec.!D124,IF(Foglio2!$J$3=Foglio2!$E$13,Direttivi_capi_ist.!D120,0)))))))))))</f>
        <v>0</v>
      </c>
      <c r="G124" s="248">
        <f>IF(Foglio2!$J$3=Foglio2!$E$3,Ausiliari_Coll.Scol.!E120,IF(Foglio2!$J$3=Foglio2!$E$4,Collab._Tecnici!E120,IF(Foglio2!$J$3=Foglio2!$E$5,Assistenti_Tecnici!E120,IF(Foglio2!$J$3=Foglio2!$E$6,Assistenti_Amm.vo!E120,IF(Foglio2!$J$3=Foglio2!$E$7,Resp_Coord_Amm.vo!E120,IF(Foglio2!$J$3=Foglio2!$E$8,Direttore_Amm.vo!E120,IF(Foglio2!$J$3=Foglio2!$E$9,Doc_mat_elem.re!E120,IF(Foglio2!$J$3=Foglio2!$E$10,Doc_dipl_scuola_sec.!E120,IF(Foglio2!$J$3=Foglio2!$E$11,Doc_scuola_media!E120,IF(Foglio2!$J$3=Foglio2!$E$12,Doc_laureati_scuola_sec.!E124,IF(Foglio2!$J$3=Foglio2!$E$13,Direttivi_capi_ist.!E120,0)))))))))))</f>
        <v>0</v>
      </c>
      <c r="H124" s="248">
        <f>IF(Foglio2!$J$3=Foglio2!$E$3,Ausiliari_Coll.Scol.!F120,IF(Foglio2!$J$3=Foglio2!$E$4,Collab._Tecnici!F120,IF(Foglio2!$J$3=Foglio2!$E$5,Assistenti_Tecnici!F120,IF(Foglio2!$J$3=Foglio2!$E$6,Assistenti_Amm.vo!F120,IF(Foglio2!$J$3=Foglio2!$E$7,Resp_Coord_Amm.vo!F120,IF(Foglio2!$J$3=Foglio2!$E$8,Direttore_Amm.vo!F120,IF(Foglio2!$J$3=Foglio2!$E$9,Doc_mat_elem.re!F120,IF(Foglio2!$J$3=Foglio2!$E$10,Doc_dipl_scuola_sec.!F120,IF(Foglio2!$J$3=Foglio2!$E$11,Doc_scuola_media!F120,IF(Foglio2!$J$3=Foglio2!$E$12,Doc_laureati_scuola_sec.!F124,IF(Foglio2!$J$3=Foglio2!$E$13,Direttivi_capi_ist.!F120,0)))))))))))</f>
        <v>0</v>
      </c>
      <c r="I124" s="248">
        <f>IF(Foglio2!$J$3=Foglio2!$E$3,Ausiliari_Coll.Scol.!G120,IF(Foglio2!$J$3=Foglio2!$E$4,Collab._Tecnici!G120,IF(Foglio2!$J$3=Foglio2!$E$5,Assistenti_Tecnici!G120,IF(Foglio2!$J$3=Foglio2!$E$6,Assistenti_Amm.vo!G120,IF(Foglio2!$J$3=Foglio2!$E$7,Resp_Coord_Amm.vo!G120,IF(Foglio2!$J$3=Foglio2!$E$8,Direttore_Amm.vo!G120,IF(Foglio2!$J$3=Foglio2!$E$9,Doc_mat_elem.re!G120,IF(Foglio2!$J$3=Foglio2!$E$10,Doc_dipl_scuola_sec.!G120,IF(Foglio2!$J$3=Foglio2!$E$11,Doc_scuola_media!G120,IF(Foglio2!$J$3=Foglio2!$E$12,Doc_laureati_scuola_sec.!G124,IF(Foglio2!$J$3=Foglio2!$E$13,Direttivi_capi_ist.!G120,0)))))))))))</f>
        <v>0</v>
      </c>
      <c r="J124" s="248">
        <f>IF(Foglio2!$J$3=Foglio2!$E$3,Ausiliari_Coll.Scol.!H120,IF(Foglio2!$J$3=Foglio2!$E$4,Collab._Tecnici!H120,IF(Foglio2!$J$3=Foglio2!$E$5,Assistenti_Tecnici!H120,IF(Foglio2!$J$3=Foglio2!$E$6,Assistenti_Amm.vo!H120,IF(Foglio2!$J$3=Foglio2!$E$7,Resp_Coord_Amm.vo!H120,IF(Foglio2!$J$3=Foglio2!$E$8,Direttore_Amm.vo!H120,IF(Foglio2!$J$3=Foglio2!$E$9,Doc_mat_elem.re!H120,IF(Foglio2!$J$3=Foglio2!$E$10,Doc_dipl_scuola_sec.!H120,IF(Foglio2!$J$3=Foglio2!$E$11,Doc_scuola_media!H120,IF(Foglio2!$J$3=Foglio2!$E$12,Doc_laureati_scuola_sec.!H124,IF(Foglio2!$J$3=Foglio2!$E$13,Direttivi_capi_ist.!H120,0)))))))))))</f>
        <v>0</v>
      </c>
      <c r="K124" s="248">
        <f>IF(Foglio2!$J$3=Foglio2!$E$3,Ausiliari_Coll.Scol.!I120,IF(Foglio2!$J$3=Foglio2!$E$4,Collab._Tecnici!I120,IF(Foglio2!$J$3=Foglio2!$E$5,Assistenti_Tecnici!I120,IF(Foglio2!$J$3=Foglio2!$E$6,Assistenti_Amm.vo!I120,IF(Foglio2!$J$3=Foglio2!$E$7,Resp_Coord_Amm.vo!I120,IF(Foglio2!$J$3=Foglio2!$E$8,Direttore_Amm.vo!I120,IF(Foglio2!$J$3=Foglio2!$E$9,Doc_mat_elem.re!I120,IF(Foglio2!$J$3=Foglio2!$E$10,Doc_dipl_scuola_sec.!I120,IF(Foglio2!$J$3=Foglio2!$E$11,Doc_scuola_media!I120,IF(Foglio2!$J$3=Foglio2!$E$12,Doc_laureati_scuola_sec.!I124,IF(Foglio2!$J$3=Foglio2!$E$13,Direttivi_capi_ist.!I120,0)))))))))))</f>
        <v>0</v>
      </c>
      <c r="L124" s="248">
        <f>IF(Foglio2!$J$3=Foglio2!$E$3,Ausiliari_Coll.Scol.!J120,IF(Foglio2!$J$3=Foglio2!$E$4,Collab._Tecnici!J120,IF(Foglio2!$J$3=Foglio2!$E$5,Assistenti_Tecnici!J120,IF(Foglio2!$J$3=Foglio2!$E$6,Assistenti_Amm.vo!J120,IF(Foglio2!$J$3=Foglio2!$E$7,Resp_Coord_Amm.vo!J120,IF(Foglio2!$J$3=Foglio2!$E$8,Direttore_Amm.vo!J120,IF(Foglio2!$J$3=Foglio2!$E$9,Doc_mat_elem.re!J120,IF(Foglio2!$J$3=Foglio2!$E$10,Doc_dipl_scuola_sec.!J120,IF(Foglio2!$J$3=Foglio2!$E$11,Doc_scuola_media!J120,IF(Foglio2!$J$3=Foglio2!$E$12,Doc_laureati_scuola_sec.!J124,IF(Foglio2!$J$3=Foglio2!$E$13,Direttivi_capi_ist.!J120,0)))))))))))</f>
        <v>0</v>
      </c>
      <c r="M124" s="249">
        <f>IF(Foglio2!$J$3=Foglio2!$E$3,Ausiliari_Coll.Scol.!K120,IF(Foglio2!$J$3=Foglio2!$E$4,Collab._Tecnici!K120,IF(Foglio2!$J$3=Foglio2!$E$5,Assistenti_Tecnici!K120,IF(Foglio2!$J$3=Foglio2!$E$6,Assistenti_Amm.vo!K120,IF(Foglio2!$J$3=Foglio2!$E$7,Resp_Coord_Amm.vo!K120,IF(Foglio2!$J$3=Foglio2!$E$8,Direttore_Amm.vo!K120,IF(Foglio2!$J$3=Foglio2!$E$9,Doc_mat_elem.re!K120,IF(Foglio2!$J$3=Foglio2!$E$10,Doc_dipl_scuola_sec.!K120,IF(Foglio2!$J$3=Foglio2!$E$11,Doc_scuola_media!K120,IF(Foglio2!$J$3=Foglio2!$E$12,Doc_laureati_scuola_sec.!K124,IF(Foglio2!$J$3=Foglio2!$E$13,Direttivi_capi_ist.!K120,0)))))))))))</f>
        <v>0</v>
      </c>
      <c r="N124" s="250">
        <f>IF(Foglio2!$J$3=Foglio2!$E$3,Ausiliari_Coll.Scol.!L120,IF(Foglio2!$J$3=Foglio2!$E$4,Collab._Tecnici!L120,IF(Foglio2!$J$3=Foglio2!$E$5,Assistenti_Tecnici!L120,IF(Foglio2!$J$3=Foglio2!$E$6,Assistenti_Amm.vo!L120,IF(Foglio2!$J$3=Foglio2!$E$7,Resp_Coord_Amm.vo!L120,IF(Foglio2!$J$3=Foglio2!$E$8,Direttore_Amm.vo!L120,IF(Foglio2!$J$3=Foglio2!$E$9,Doc_mat_elem.re!L120,IF(Foglio2!$J$3=Foglio2!$E$10,Doc_dipl_scuola_sec.!L120,IF(Foglio2!$J$3=Foglio2!$E$11,Doc_scuola_media!L120,IF(Foglio2!$J$3=Foglio2!$E$12,Doc_laureati_scuola_sec.!L124,IF(Foglio2!$J$3=Foglio2!$E$13,Direttivi_capi_ist.!L120,0)))))))))))</f>
        <v>0</v>
      </c>
      <c r="O124" s="251">
        <f>IF(Foglio2!$J$3=Foglio2!$E$3,Ausiliari_Coll.Scol.!M120,IF(Foglio2!$J$3=Foglio2!$E$4,Collab._Tecnici!M120,IF(Foglio2!$J$3=Foglio2!$E$5,Assistenti_Tecnici!M120,IF(Foglio2!$J$3=Foglio2!$E$6,Assistenti_Amm.vo!M120,IF(Foglio2!$J$3=Foglio2!$E$7,Resp_Coord_Amm.vo!M120,IF(Foglio2!$J$3=Foglio2!$E$8,Direttore_Amm.vo!M120,IF(Foglio2!$J$3=Foglio2!$E$9,Doc_mat_elem.re!M120,IF(Foglio2!$J$3=Foglio2!$E$10,Doc_dipl_scuola_sec.!M120,IF(Foglio2!$J$3=Foglio2!$E$11,Doc_scuola_media!M120,IF(Foglio2!$J$3=Foglio2!$E$12,Doc_laureati_scuola_sec.!M124,IF(Foglio2!$J$3=Foglio2!$E$13,Direttivi_capi_ist.!M120,0)))))))))))</f>
        <v>0</v>
      </c>
      <c r="P124" s="252">
        <f>IF(Foglio2!$J$3=Foglio2!$E$3,Ausiliari_Coll.Scol.!N120,IF(Foglio2!$J$3=Foglio2!$E$4,Collab._Tecnici!N120,IF(Foglio2!$J$3=Foglio2!$E$5,Assistenti_Tecnici!N120,IF(Foglio2!$J$3=Foglio2!$E$6,Assistenti_Amm.vo!N120,IF(Foglio2!$J$3=Foglio2!$E$7,Resp_Coord_Amm.vo!N120,IF(Foglio2!$J$3=Foglio2!$E$8,Direttore_Amm.vo!N120,IF(Foglio2!$J$3=Foglio2!$E$9,Doc_mat_elem.re!N120,IF(Foglio2!$J$3=Foglio2!$E$10,Doc_dipl_scuola_sec.!N120,IF(Foglio2!$J$3=Foglio2!$E$11,Doc_scuola_media!N120,IF(Foglio2!$J$3=Foglio2!$E$12,Doc_laureati_scuola_sec.!N124,IF(Foglio2!$J$3=Foglio2!$E$13,Direttivi_capi_ist.!N120,0)))))))))))</f>
        <v>0</v>
      </c>
      <c r="Q124" s="252">
        <f>IF(Foglio2!$J$3=Foglio2!$E$3,Ausiliari_Coll.Scol.!O120,IF(Foglio2!$J$3=Foglio2!$E$4,Collab._Tecnici!O120,IF(Foglio2!$J$3=Foglio2!$E$5,Assistenti_Tecnici!O120,IF(Foglio2!$J$3=Foglio2!$E$6,Assistenti_Amm.vo!O120,IF(Foglio2!$J$3=Foglio2!$E$7,Resp_Coord_Amm.vo!O120,IF(Foglio2!$J$3=Foglio2!$E$8,Direttore_Amm.vo!O120,IF(Foglio2!$J$3=Foglio2!$E$9,Doc_mat_elem.re!O120,IF(Foglio2!$J$3=Foglio2!$E$10,Doc_dipl_scuola_sec.!O120,IF(Foglio2!$J$3=Foglio2!$E$11,Doc_scuola_media!O120,IF(Foglio2!$J$3=Foglio2!$E$12,Doc_laureati_scuola_sec.!O124,IF(Foglio2!$J$3=Foglio2!$E$13,Direttivi_capi_ist.!O120,0)))))))))))</f>
        <v>0</v>
      </c>
      <c r="R124" s="252">
        <f>IF(Foglio2!$J$3=Foglio2!$E$3,Ausiliari_Coll.Scol.!P120,IF(Foglio2!$J$3=Foglio2!$E$4,Collab._Tecnici!P120,IF(Foglio2!$J$3=Foglio2!$E$5,Assistenti_Tecnici!P120,IF(Foglio2!$J$3=Foglio2!$E$6,Assistenti_Amm.vo!P120,IF(Foglio2!$J$3=Foglio2!$E$7,Resp_Coord_Amm.vo!P120,IF(Foglio2!$J$3=Foglio2!$E$8,Direttore_Amm.vo!P120,IF(Foglio2!$J$3=Foglio2!$E$9,Doc_mat_elem.re!P120,IF(Foglio2!$J$3=Foglio2!$E$10,Doc_dipl_scuola_sec.!P120,IF(Foglio2!$J$3=Foglio2!$E$11,Doc_scuola_media!P120,IF(Foglio2!$J$3=Foglio2!$E$12,Doc_laureati_scuola_sec.!P124,IF(Foglio2!$J$3=Foglio2!$E$13,Direttivi_capi_ist.!P120,0)))))))))))</f>
        <v>0</v>
      </c>
      <c r="S124" s="252">
        <f>IF(Foglio2!$J$3=Foglio2!$E$3,Ausiliari_Coll.Scol.!Q120,IF(Foglio2!$J$3=Foglio2!$E$4,Collab._Tecnici!Q120,IF(Foglio2!$J$3=Foglio2!$E$5,Assistenti_Tecnici!Q120,IF(Foglio2!$J$3=Foglio2!$E$6,Assistenti_Amm.vo!Q120,IF(Foglio2!$J$3=Foglio2!$E$7,Resp_Coord_Amm.vo!Q120,IF(Foglio2!$J$3=Foglio2!$E$8,Direttore_Amm.vo!Q120,IF(Foglio2!$J$3=Foglio2!$E$9,Doc_mat_elem.re!Q120,IF(Foglio2!$J$3=Foglio2!$E$10,Doc_dipl_scuola_sec.!Q120,IF(Foglio2!$J$3=Foglio2!$E$11,Doc_scuola_media!Q120,IF(Foglio2!$J$3=Foglio2!$E$12,Doc_laureati_scuola_sec.!Q124,IF(Foglio2!$J$3=Foglio2!$E$13,Direttivi_capi_ist.!Q120,0)))))))))))</f>
        <v>0</v>
      </c>
      <c r="T124" s="252">
        <f>IF(Foglio2!$J$3=Foglio2!$E$3,Ausiliari_Coll.Scol.!R120,IF(Foglio2!$J$3=Foglio2!$E$4,Collab._Tecnici!R120,IF(Foglio2!$J$3=Foglio2!$E$5,Assistenti_Tecnici!R120,IF(Foglio2!$J$3=Foglio2!$E$6,Assistenti_Amm.vo!R120,IF(Foglio2!$J$3=Foglio2!$E$7,Resp_Coord_Amm.vo!R120,IF(Foglio2!$J$3=Foglio2!$E$8,Direttore_Amm.vo!R120,IF(Foglio2!$J$3=Foglio2!$E$9,Doc_mat_elem.re!R120,IF(Foglio2!$J$3=Foglio2!$E$10,Doc_dipl_scuola_sec.!R120,IF(Foglio2!$J$3=Foglio2!$E$11,Doc_scuola_media!R120,IF(Foglio2!$J$3=Foglio2!$E$12,Doc_laureati_scuola_sec.!R124,IF(Foglio2!$J$3=Foglio2!$E$13,Direttivi_capi_ist.!R120,0)))))))))))</f>
        <v>0</v>
      </c>
      <c r="U124" s="252">
        <f t="shared" ref="U124" si="836">(P124)/12*0.8</f>
        <v>0</v>
      </c>
      <c r="V124" s="252">
        <f t="shared" ref="V124" si="837">(P124+R124)/12*0.8</f>
        <v>0</v>
      </c>
      <c r="W124" s="253" t="str">
        <f t="shared" ref="W124" si="838">"Fascia Da "&amp;F124&amp;" a "&amp;F125&amp;" Decorrenza "&amp;DAY(C124)&amp;"/"&amp;MONTH(C124)&amp;"/"&amp;YEAR(C124)</f>
        <v>Fascia Da 0 a 0 Decorrenza 0/1/1900</v>
      </c>
    </row>
    <row r="125" spans="1:23" s="47" customFormat="1" ht="9" customHeight="1" x14ac:dyDescent="0.2">
      <c r="A125" s="104"/>
      <c r="B125" s="245">
        <f t="shared" si="764"/>
        <v>33390</v>
      </c>
      <c r="C125" s="501"/>
      <c r="D125" s="501"/>
      <c r="E125" s="48" t="s">
        <v>4</v>
      </c>
      <c r="F125" s="49">
        <f>IF(Foglio2!$J$3=Foglio2!$E$3,Ausiliari_Coll.Scol.!D121,IF(Foglio2!$J$3=Foglio2!$E$4,Collab._Tecnici!D123,IF(Foglio2!$J$3=Foglio2!$E$5,Assistenti_Tecnici!D121,IF(Foglio2!$J$3=Foglio2!$E$6,Assistenti_Amm.vo!D121,IF(Foglio2!$J$3=Foglio2!$E$7,Resp_Coord_Amm.vo!D121,IF(Foglio2!$J$3=Foglio2!$E$8,Direttore_Amm.vo!D121,IF(Foglio2!$J$3=Foglio2!$E$9,Doc_mat_elem.re!D121,IF(Foglio2!$J$3=Foglio2!$E$10,Doc_dipl_scuola_sec.!D121,IF(Foglio2!$J$3=Foglio2!$E$11,Doc_scuola_media!D121,IF(Foglio2!$J$3=Foglio2!$E$12,Doc_laureati_scuola_sec.!D125,IF(Foglio2!$J$3=Foglio2!$E$13,Direttivi_capi_ist.!D121,0)))))))))))</f>
        <v>0</v>
      </c>
      <c r="G125" s="267">
        <f t="shared" si="765"/>
        <v>0</v>
      </c>
      <c r="H125" s="267">
        <f t="shared" si="766"/>
        <v>0</v>
      </c>
      <c r="I125" s="267">
        <f t="shared" si="767"/>
        <v>0</v>
      </c>
      <c r="J125" s="267">
        <f t="shared" si="768"/>
        <v>0</v>
      </c>
      <c r="K125" s="267">
        <f t="shared" si="769"/>
        <v>0</v>
      </c>
      <c r="L125" s="266">
        <f t="shared" si="770"/>
        <v>0</v>
      </c>
      <c r="M125" s="267">
        <f t="shared" si="771"/>
        <v>0</v>
      </c>
      <c r="N125" s="182">
        <f t="shared" si="772"/>
        <v>0</v>
      </c>
      <c r="O125" s="183">
        <f t="shared" si="773"/>
        <v>0</v>
      </c>
      <c r="P125" s="184">
        <f t="shared" si="774"/>
        <v>0</v>
      </c>
      <c r="Q125" s="184">
        <f t="shared" si="775"/>
        <v>0</v>
      </c>
      <c r="R125" s="184">
        <f t="shared" si="776"/>
        <v>0</v>
      </c>
      <c r="S125" s="184">
        <f t="shared" si="777"/>
        <v>0</v>
      </c>
      <c r="T125" s="184">
        <f t="shared" si="778"/>
        <v>0</v>
      </c>
      <c r="U125" s="184">
        <f t="shared" ref="U125:V125" si="839">U124*1936.27</f>
        <v>0</v>
      </c>
      <c r="V125" s="184">
        <f t="shared" si="839"/>
        <v>0</v>
      </c>
      <c r="W125" s="104"/>
    </row>
    <row r="126" spans="1:23" s="47" customFormat="1" ht="12.75" customHeight="1" x14ac:dyDescent="0.2">
      <c r="A126" s="104">
        <f>IF(Foglio2!$J$7=1,TRUNC(Base!V126,0),TRUNC(Base!U126,0))</f>
        <v>0</v>
      </c>
      <c r="B126" s="245">
        <f t="shared" si="764"/>
        <v>33391</v>
      </c>
      <c r="C126" s="501"/>
      <c r="D126" s="501"/>
      <c r="E126" s="53" t="s">
        <v>3</v>
      </c>
      <c r="F126" s="54">
        <f>IF(Foglio2!$J$3=Foglio2!$E$3,Ausiliari_Coll.Scol.!D122,IF(Foglio2!$J$3=Foglio2!$E$4,Collab._Tecnici!D122,IF(Foglio2!$J$3=Foglio2!$E$5,Assistenti_Tecnici!D122,IF(Foglio2!$J$3=Foglio2!$E$6,Assistenti_Amm.vo!D122,IF(Foglio2!$J$3=Foglio2!$E$7,Resp_Coord_Amm.vo!D122,IF(Foglio2!$J$3=Foglio2!$E$8,Direttore_Amm.vo!D122,IF(Foglio2!$J$3=Foglio2!$E$9,Doc_mat_elem.re!D122,IF(Foglio2!$J$3=Foglio2!$E$10,Doc_dipl_scuola_sec.!D122,IF(Foglio2!$J$3=Foglio2!$E$11,Doc_scuola_media!D122,IF(Foglio2!$J$3=Foglio2!$E$12,Doc_laureati_scuola_sec.!D126,IF(Foglio2!$J$3=Foglio2!$E$13,Direttivi_capi_ist.!D122,0)))))))))))</f>
        <v>0</v>
      </c>
      <c r="G126" s="248">
        <f>IF(Foglio2!$J$3=Foglio2!$E$3,Ausiliari_Coll.Scol.!E122,IF(Foglio2!$J$3=Foglio2!$E$4,Collab._Tecnici!E122,IF(Foglio2!$J$3=Foglio2!$E$5,Assistenti_Tecnici!E122,IF(Foglio2!$J$3=Foglio2!$E$6,Assistenti_Amm.vo!E122,IF(Foglio2!$J$3=Foglio2!$E$7,Resp_Coord_Amm.vo!E122,IF(Foglio2!$J$3=Foglio2!$E$8,Direttore_Amm.vo!E122,IF(Foglio2!$J$3=Foglio2!$E$9,Doc_mat_elem.re!E122,IF(Foglio2!$J$3=Foglio2!$E$10,Doc_dipl_scuola_sec.!E122,IF(Foglio2!$J$3=Foglio2!$E$11,Doc_scuola_media!E122,IF(Foglio2!$J$3=Foglio2!$E$12,Doc_laureati_scuola_sec.!E126,IF(Foglio2!$J$3=Foglio2!$E$13,Direttivi_capi_ist.!E122,0)))))))))))</f>
        <v>0</v>
      </c>
      <c r="H126" s="248">
        <f>IF(Foglio2!$J$3=Foglio2!$E$3,Ausiliari_Coll.Scol.!F122,IF(Foglio2!$J$3=Foglio2!$E$4,Collab._Tecnici!F122,IF(Foglio2!$J$3=Foglio2!$E$5,Assistenti_Tecnici!F122,IF(Foglio2!$J$3=Foglio2!$E$6,Assistenti_Amm.vo!F122,IF(Foglio2!$J$3=Foglio2!$E$7,Resp_Coord_Amm.vo!F122,IF(Foglio2!$J$3=Foglio2!$E$8,Direttore_Amm.vo!F122,IF(Foglio2!$J$3=Foglio2!$E$9,Doc_mat_elem.re!F122,IF(Foglio2!$J$3=Foglio2!$E$10,Doc_dipl_scuola_sec.!F122,IF(Foglio2!$J$3=Foglio2!$E$11,Doc_scuola_media!F122,IF(Foglio2!$J$3=Foglio2!$E$12,Doc_laureati_scuola_sec.!F126,IF(Foglio2!$J$3=Foglio2!$E$13,Direttivi_capi_ist.!F122,0)))))))))))</f>
        <v>0</v>
      </c>
      <c r="I126" s="248">
        <f>IF(Foglio2!$J$3=Foglio2!$E$3,Ausiliari_Coll.Scol.!G122,IF(Foglio2!$J$3=Foglio2!$E$4,Collab._Tecnici!G122,IF(Foglio2!$J$3=Foglio2!$E$5,Assistenti_Tecnici!G122,IF(Foglio2!$J$3=Foglio2!$E$6,Assistenti_Amm.vo!G122,IF(Foglio2!$J$3=Foglio2!$E$7,Resp_Coord_Amm.vo!G122,IF(Foglio2!$J$3=Foglio2!$E$8,Direttore_Amm.vo!G122,IF(Foglio2!$J$3=Foglio2!$E$9,Doc_mat_elem.re!G122,IF(Foglio2!$J$3=Foglio2!$E$10,Doc_dipl_scuola_sec.!G122,IF(Foglio2!$J$3=Foglio2!$E$11,Doc_scuola_media!G122,IF(Foglio2!$J$3=Foglio2!$E$12,Doc_laureati_scuola_sec.!G126,IF(Foglio2!$J$3=Foglio2!$E$13,Direttivi_capi_ist.!G122,0)))))))))))</f>
        <v>0</v>
      </c>
      <c r="J126" s="248">
        <f>IF(Foglio2!$J$3=Foglio2!$E$3,Ausiliari_Coll.Scol.!H122,IF(Foglio2!$J$3=Foglio2!$E$4,Collab._Tecnici!H122,IF(Foglio2!$J$3=Foglio2!$E$5,Assistenti_Tecnici!H122,IF(Foglio2!$J$3=Foglio2!$E$6,Assistenti_Amm.vo!H122,IF(Foglio2!$J$3=Foglio2!$E$7,Resp_Coord_Amm.vo!H122,IF(Foglio2!$J$3=Foglio2!$E$8,Direttore_Amm.vo!H122,IF(Foglio2!$J$3=Foglio2!$E$9,Doc_mat_elem.re!H122,IF(Foglio2!$J$3=Foglio2!$E$10,Doc_dipl_scuola_sec.!H122,IF(Foglio2!$J$3=Foglio2!$E$11,Doc_scuola_media!H122,IF(Foglio2!$J$3=Foglio2!$E$12,Doc_laureati_scuola_sec.!H126,IF(Foglio2!$J$3=Foglio2!$E$13,Direttivi_capi_ist.!H122,0)))))))))))</f>
        <v>0</v>
      </c>
      <c r="K126" s="248">
        <f>IF(Foglio2!$J$3=Foglio2!$E$3,Ausiliari_Coll.Scol.!I122,IF(Foglio2!$J$3=Foglio2!$E$4,Collab._Tecnici!I122,IF(Foglio2!$J$3=Foglio2!$E$5,Assistenti_Tecnici!I122,IF(Foglio2!$J$3=Foglio2!$E$6,Assistenti_Amm.vo!I122,IF(Foglio2!$J$3=Foglio2!$E$7,Resp_Coord_Amm.vo!I122,IF(Foglio2!$J$3=Foglio2!$E$8,Direttore_Amm.vo!I122,IF(Foglio2!$J$3=Foglio2!$E$9,Doc_mat_elem.re!I122,IF(Foglio2!$J$3=Foglio2!$E$10,Doc_dipl_scuola_sec.!I122,IF(Foglio2!$J$3=Foglio2!$E$11,Doc_scuola_media!I122,IF(Foglio2!$J$3=Foglio2!$E$12,Doc_laureati_scuola_sec.!I126,IF(Foglio2!$J$3=Foglio2!$E$13,Direttivi_capi_ist.!I122,0)))))))))))</f>
        <v>0</v>
      </c>
      <c r="L126" s="248">
        <f>IF(Foglio2!$J$3=Foglio2!$E$3,Ausiliari_Coll.Scol.!J122,IF(Foglio2!$J$3=Foglio2!$E$4,Collab._Tecnici!J122,IF(Foglio2!$J$3=Foglio2!$E$5,Assistenti_Tecnici!J122,IF(Foglio2!$J$3=Foglio2!$E$6,Assistenti_Amm.vo!J122,IF(Foglio2!$J$3=Foglio2!$E$7,Resp_Coord_Amm.vo!J122,IF(Foglio2!$J$3=Foglio2!$E$8,Direttore_Amm.vo!J122,IF(Foglio2!$J$3=Foglio2!$E$9,Doc_mat_elem.re!J122,IF(Foglio2!$J$3=Foglio2!$E$10,Doc_dipl_scuola_sec.!J122,IF(Foglio2!$J$3=Foglio2!$E$11,Doc_scuola_media!J122,IF(Foglio2!$J$3=Foglio2!$E$12,Doc_laureati_scuola_sec.!J126,IF(Foglio2!$J$3=Foglio2!$E$13,Direttivi_capi_ist.!J122,0)))))))))))</f>
        <v>0</v>
      </c>
      <c r="M126" s="249">
        <f>IF(Foglio2!$J$3=Foglio2!$E$3,Ausiliari_Coll.Scol.!K122,IF(Foglio2!$J$3=Foglio2!$E$4,Collab._Tecnici!K122,IF(Foglio2!$J$3=Foglio2!$E$5,Assistenti_Tecnici!K122,IF(Foglio2!$J$3=Foglio2!$E$6,Assistenti_Amm.vo!K122,IF(Foglio2!$J$3=Foglio2!$E$7,Resp_Coord_Amm.vo!K122,IF(Foglio2!$J$3=Foglio2!$E$8,Direttore_Amm.vo!K122,IF(Foglio2!$J$3=Foglio2!$E$9,Doc_mat_elem.re!K122,IF(Foglio2!$J$3=Foglio2!$E$10,Doc_dipl_scuola_sec.!K122,IF(Foglio2!$J$3=Foglio2!$E$11,Doc_scuola_media!K122,IF(Foglio2!$J$3=Foglio2!$E$12,Doc_laureati_scuola_sec.!K126,IF(Foglio2!$J$3=Foglio2!$E$13,Direttivi_capi_ist.!K122,0)))))))))))</f>
        <v>0</v>
      </c>
      <c r="N126" s="250">
        <f>IF(Foglio2!$J$3=Foglio2!$E$3,Ausiliari_Coll.Scol.!L122,IF(Foglio2!$J$3=Foglio2!$E$4,Collab._Tecnici!L122,IF(Foglio2!$J$3=Foglio2!$E$5,Assistenti_Tecnici!L122,IF(Foglio2!$J$3=Foglio2!$E$6,Assistenti_Amm.vo!L122,IF(Foglio2!$J$3=Foglio2!$E$7,Resp_Coord_Amm.vo!L122,IF(Foglio2!$J$3=Foglio2!$E$8,Direttore_Amm.vo!L122,IF(Foglio2!$J$3=Foglio2!$E$9,Doc_mat_elem.re!L122,IF(Foglio2!$J$3=Foglio2!$E$10,Doc_dipl_scuola_sec.!L122,IF(Foglio2!$J$3=Foglio2!$E$11,Doc_scuola_media!L122,IF(Foglio2!$J$3=Foglio2!$E$12,Doc_laureati_scuola_sec.!L126,IF(Foglio2!$J$3=Foglio2!$E$13,Direttivi_capi_ist.!L122,0)))))))))))</f>
        <v>0</v>
      </c>
      <c r="O126" s="251">
        <f>IF(Foglio2!$J$3=Foglio2!$E$3,Ausiliari_Coll.Scol.!M122,IF(Foglio2!$J$3=Foglio2!$E$4,Collab._Tecnici!M122,IF(Foglio2!$J$3=Foglio2!$E$5,Assistenti_Tecnici!M122,IF(Foglio2!$J$3=Foglio2!$E$6,Assistenti_Amm.vo!M122,IF(Foglio2!$J$3=Foglio2!$E$7,Resp_Coord_Amm.vo!M122,IF(Foglio2!$J$3=Foglio2!$E$8,Direttore_Amm.vo!M122,IF(Foglio2!$J$3=Foglio2!$E$9,Doc_mat_elem.re!M122,IF(Foglio2!$J$3=Foglio2!$E$10,Doc_dipl_scuola_sec.!M122,IF(Foglio2!$J$3=Foglio2!$E$11,Doc_scuola_media!M122,IF(Foglio2!$J$3=Foglio2!$E$12,Doc_laureati_scuola_sec.!M126,IF(Foglio2!$J$3=Foglio2!$E$13,Direttivi_capi_ist.!M122,0)))))))))))</f>
        <v>0</v>
      </c>
      <c r="P126" s="252">
        <f>IF(Foglio2!$J$3=Foglio2!$E$3,Ausiliari_Coll.Scol.!N122,IF(Foglio2!$J$3=Foglio2!$E$4,Collab._Tecnici!N122,IF(Foglio2!$J$3=Foglio2!$E$5,Assistenti_Tecnici!N122,IF(Foglio2!$J$3=Foglio2!$E$6,Assistenti_Amm.vo!N122,IF(Foglio2!$J$3=Foglio2!$E$7,Resp_Coord_Amm.vo!N122,IF(Foglio2!$J$3=Foglio2!$E$8,Direttore_Amm.vo!N122,IF(Foglio2!$J$3=Foglio2!$E$9,Doc_mat_elem.re!N122,IF(Foglio2!$J$3=Foglio2!$E$10,Doc_dipl_scuola_sec.!N122,IF(Foglio2!$J$3=Foglio2!$E$11,Doc_scuola_media!N122,IF(Foglio2!$J$3=Foglio2!$E$12,Doc_laureati_scuola_sec.!N126,IF(Foglio2!$J$3=Foglio2!$E$13,Direttivi_capi_ist.!N122,0)))))))))))</f>
        <v>0</v>
      </c>
      <c r="Q126" s="252">
        <f>IF(Foglio2!$J$3=Foglio2!$E$3,Ausiliari_Coll.Scol.!O122,IF(Foglio2!$J$3=Foglio2!$E$4,Collab._Tecnici!O122,IF(Foglio2!$J$3=Foglio2!$E$5,Assistenti_Tecnici!O122,IF(Foglio2!$J$3=Foglio2!$E$6,Assistenti_Amm.vo!O122,IF(Foglio2!$J$3=Foglio2!$E$7,Resp_Coord_Amm.vo!O122,IF(Foglio2!$J$3=Foglio2!$E$8,Direttore_Amm.vo!O122,IF(Foglio2!$J$3=Foglio2!$E$9,Doc_mat_elem.re!O122,IF(Foglio2!$J$3=Foglio2!$E$10,Doc_dipl_scuola_sec.!O122,IF(Foglio2!$J$3=Foglio2!$E$11,Doc_scuola_media!O122,IF(Foglio2!$J$3=Foglio2!$E$12,Doc_laureati_scuola_sec.!O126,IF(Foglio2!$J$3=Foglio2!$E$13,Direttivi_capi_ist.!O122,0)))))))))))</f>
        <v>0</v>
      </c>
      <c r="R126" s="252">
        <f>IF(Foglio2!$J$3=Foglio2!$E$3,Ausiliari_Coll.Scol.!P122,IF(Foglio2!$J$3=Foglio2!$E$4,Collab._Tecnici!P122,IF(Foglio2!$J$3=Foglio2!$E$5,Assistenti_Tecnici!P122,IF(Foglio2!$J$3=Foglio2!$E$6,Assistenti_Amm.vo!P122,IF(Foglio2!$J$3=Foglio2!$E$7,Resp_Coord_Amm.vo!P122,IF(Foglio2!$J$3=Foglio2!$E$8,Direttore_Amm.vo!P122,IF(Foglio2!$J$3=Foglio2!$E$9,Doc_mat_elem.re!P122,IF(Foglio2!$J$3=Foglio2!$E$10,Doc_dipl_scuola_sec.!P122,IF(Foglio2!$J$3=Foglio2!$E$11,Doc_scuola_media!P122,IF(Foglio2!$J$3=Foglio2!$E$12,Doc_laureati_scuola_sec.!P126,IF(Foglio2!$J$3=Foglio2!$E$13,Direttivi_capi_ist.!P122,0)))))))))))</f>
        <v>0</v>
      </c>
      <c r="S126" s="252">
        <f>IF(Foglio2!$J$3=Foglio2!$E$3,Ausiliari_Coll.Scol.!Q122,IF(Foglio2!$J$3=Foglio2!$E$4,Collab._Tecnici!Q122,IF(Foglio2!$J$3=Foglio2!$E$5,Assistenti_Tecnici!Q122,IF(Foglio2!$J$3=Foglio2!$E$6,Assistenti_Amm.vo!Q122,IF(Foglio2!$J$3=Foglio2!$E$7,Resp_Coord_Amm.vo!Q122,IF(Foglio2!$J$3=Foglio2!$E$8,Direttore_Amm.vo!Q122,IF(Foglio2!$J$3=Foglio2!$E$9,Doc_mat_elem.re!Q122,IF(Foglio2!$J$3=Foglio2!$E$10,Doc_dipl_scuola_sec.!Q122,IF(Foglio2!$J$3=Foglio2!$E$11,Doc_scuola_media!Q122,IF(Foglio2!$J$3=Foglio2!$E$12,Doc_laureati_scuola_sec.!Q126,IF(Foglio2!$J$3=Foglio2!$E$13,Direttivi_capi_ist.!Q122,0)))))))))))</f>
        <v>0</v>
      </c>
      <c r="T126" s="252">
        <f>IF(Foglio2!$J$3=Foglio2!$E$3,Ausiliari_Coll.Scol.!R122,IF(Foglio2!$J$3=Foglio2!$E$4,Collab._Tecnici!R122,IF(Foglio2!$J$3=Foglio2!$E$5,Assistenti_Tecnici!R122,IF(Foglio2!$J$3=Foglio2!$E$6,Assistenti_Amm.vo!R122,IF(Foglio2!$J$3=Foglio2!$E$7,Resp_Coord_Amm.vo!R122,IF(Foglio2!$J$3=Foglio2!$E$8,Direttore_Amm.vo!R122,IF(Foglio2!$J$3=Foglio2!$E$9,Doc_mat_elem.re!R122,IF(Foglio2!$J$3=Foglio2!$E$10,Doc_dipl_scuola_sec.!R122,IF(Foglio2!$J$3=Foglio2!$E$11,Doc_scuola_media!R122,IF(Foglio2!$J$3=Foglio2!$E$12,Doc_laureati_scuola_sec.!R126,IF(Foglio2!$J$3=Foglio2!$E$13,Direttivi_capi_ist.!R122,0)))))))))))</f>
        <v>0</v>
      </c>
      <c r="U126" s="252">
        <f t="shared" ref="U126" si="840">(P126)/12*0.8</f>
        <v>0</v>
      </c>
      <c r="V126" s="252">
        <f t="shared" ref="V126" si="841">(P126+R126)/12*0.8</f>
        <v>0</v>
      </c>
      <c r="W126" s="253" t="str">
        <f t="shared" ref="W126" si="842">"Fascia Da "&amp;F126&amp;" a "&amp;F127&amp;" Decorrenza "&amp;DAY(C126)&amp;"/"&amp;MONTH(C126)&amp;"/"&amp;YEAR(C126)</f>
        <v>Fascia Da 0 a 0 Decorrenza 0/1/1900</v>
      </c>
    </row>
    <row r="127" spans="1:23" s="47" customFormat="1" ht="9" customHeight="1" x14ac:dyDescent="0.2">
      <c r="A127" s="104"/>
      <c r="B127" s="245">
        <f t="shared" si="764"/>
        <v>33392</v>
      </c>
      <c r="C127" s="501"/>
      <c r="D127" s="501"/>
      <c r="E127" s="48" t="s">
        <v>4</v>
      </c>
      <c r="F127" s="49">
        <f>IF(Foglio2!$J$3=Foglio2!$E$3,Ausiliari_Coll.Scol.!D123,IF(Foglio2!$J$3=Foglio2!$E$4,Collab._Tecnici!D125,IF(Foglio2!$J$3=Foglio2!$E$5,Assistenti_Tecnici!D123,IF(Foglio2!$J$3=Foglio2!$E$6,Assistenti_Amm.vo!D123,IF(Foglio2!$J$3=Foglio2!$E$7,Resp_Coord_Amm.vo!D123,IF(Foglio2!$J$3=Foglio2!$E$8,Direttore_Amm.vo!D123,IF(Foglio2!$J$3=Foglio2!$E$9,Doc_mat_elem.re!D123,IF(Foglio2!$J$3=Foglio2!$E$10,Doc_dipl_scuola_sec.!D123,IF(Foglio2!$J$3=Foglio2!$E$11,Doc_scuola_media!D123,IF(Foglio2!$J$3=Foglio2!$E$12,Doc_laureati_scuola_sec.!D127,IF(Foglio2!$J$3=Foglio2!$E$13,Direttivi_capi_ist.!D123,0)))))))))))</f>
        <v>0</v>
      </c>
      <c r="G127" s="267">
        <f t="shared" si="765"/>
        <v>0</v>
      </c>
      <c r="H127" s="267">
        <f t="shared" si="766"/>
        <v>0</v>
      </c>
      <c r="I127" s="267">
        <f t="shared" si="767"/>
        <v>0</v>
      </c>
      <c r="J127" s="267">
        <f t="shared" si="768"/>
        <v>0</v>
      </c>
      <c r="K127" s="267">
        <f t="shared" si="769"/>
        <v>0</v>
      </c>
      <c r="L127" s="266">
        <f t="shared" si="770"/>
        <v>0</v>
      </c>
      <c r="M127" s="267">
        <f t="shared" si="771"/>
        <v>0</v>
      </c>
      <c r="N127" s="182">
        <f t="shared" si="772"/>
        <v>0</v>
      </c>
      <c r="O127" s="183">
        <f t="shared" si="773"/>
        <v>0</v>
      </c>
      <c r="P127" s="184">
        <f t="shared" si="774"/>
        <v>0</v>
      </c>
      <c r="Q127" s="184">
        <f t="shared" si="775"/>
        <v>0</v>
      </c>
      <c r="R127" s="184">
        <f t="shared" si="776"/>
        <v>0</v>
      </c>
      <c r="S127" s="184">
        <f t="shared" si="777"/>
        <v>0</v>
      </c>
      <c r="T127" s="184">
        <f t="shared" si="778"/>
        <v>0</v>
      </c>
      <c r="U127" s="184">
        <f t="shared" ref="U127:V127" si="843">U126*1936.27</f>
        <v>0</v>
      </c>
      <c r="V127" s="184">
        <f t="shared" si="843"/>
        <v>0</v>
      </c>
      <c r="W127" s="104"/>
    </row>
    <row r="128" spans="1:23" s="47" customFormat="1" ht="12.75" customHeight="1" x14ac:dyDescent="0.2">
      <c r="A128" s="104">
        <f>IF(Foglio2!$J$7=1,TRUNC(Base!V128,0),TRUNC(Base!U128,0))</f>
        <v>0</v>
      </c>
      <c r="B128" s="245">
        <f t="shared" si="764"/>
        <v>33393</v>
      </c>
      <c r="C128" s="501"/>
      <c r="D128" s="501"/>
      <c r="E128" s="53" t="s">
        <v>3</v>
      </c>
      <c r="F128" s="54">
        <f>IF(Foglio2!$J$3=Foglio2!$E$3,Ausiliari_Coll.Scol.!D124,IF(Foglio2!$J$3=Foglio2!$E$4,Collab._Tecnici!D124,IF(Foglio2!$J$3=Foglio2!$E$5,Assistenti_Tecnici!D124,IF(Foglio2!$J$3=Foglio2!$E$6,Assistenti_Amm.vo!D124,IF(Foglio2!$J$3=Foglio2!$E$7,Resp_Coord_Amm.vo!D124,IF(Foglio2!$J$3=Foglio2!$E$8,Direttore_Amm.vo!D124,IF(Foglio2!$J$3=Foglio2!$E$9,Doc_mat_elem.re!D124,IF(Foglio2!$J$3=Foglio2!$E$10,Doc_dipl_scuola_sec.!D124,IF(Foglio2!$J$3=Foglio2!$E$11,Doc_scuola_media!D124,IF(Foglio2!$J$3=Foglio2!$E$12,Doc_laureati_scuola_sec.!D128,IF(Foglio2!$J$3=Foglio2!$E$13,Direttivi_capi_ist.!D124,0)))))))))))</f>
        <v>0</v>
      </c>
      <c r="G128" s="248">
        <f>IF(Foglio2!$J$3=Foglio2!$E$3,Ausiliari_Coll.Scol.!E124,IF(Foglio2!$J$3=Foglio2!$E$4,Collab._Tecnici!E124,IF(Foglio2!$J$3=Foglio2!$E$5,Assistenti_Tecnici!E124,IF(Foglio2!$J$3=Foglio2!$E$6,Assistenti_Amm.vo!E124,IF(Foglio2!$J$3=Foglio2!$E$7,Resp_Coord_Amm.vo!E124,IF(Foglio2!$J$3=Foglio2!$E$8,Direttore_Amm.vo!E124,IF(Foglio2!$J$3=Foglio2!$E$9,Doc_mat_elem.re!E124,IF(Foglio2!$J$3=Foglio2!$E$10,Doc_dipl_scuola_sec.!E124,IF(Foglio2!$J$3=Foglio2!$E$11,Doc_scuola_media!E124,IF(Foglio2!$J$3=Foglio2!$E$12,Doc_laureati_scuola_sec.!E128,IF(Foglio2!$J$3=Foglio2!$E$13,Direttivi_capi_ist.!E124,0)))))))))))</f>
        <v>0</v>
      </c>
      <c r="H128" s="248">
        <f>IF(Foglio2!$J$3=Foglio2!$E$3,Ausiliari_Coll.Scol.!F124,IF(Foglio2!$J$3=Foglio2!$E$4,Collab._Tecnici!F124,IF(Foglio2!$J$3=Foglio2!$E$5,Assistenti_Tecnici!F124,IF(Foglio2!$J$3=Foglio2!$E$6,Assistenti_Amm.vo!F124,IF(Foglio2!$J$3=Foglio2!$E$7,Resp_Coord_Amm.vo!F124,IF(Foglio2!$J$3=Foglio2!$E$8,Direttore_Amm.vo!F124,IF(Foglio2!$J$3=Foglio2!$E$9,Doc_mat_elem.re!F124,IF(Foglio2!$J$3=Foglio2!$E$10,Doc_dipl_scuola_sec.!F124,IF(Foglio2!$J$3=Foglio2!$E$11,Doc_scuola_media!F124,IF(Foglio2!$J$3=Foglio2!$E$12,Doc_laureati_scuola_sec.!F128,IF(Foglio2!$J$3=Foglio2!$E$13,Direttivi_capi_ist.!F124,0)))))))))))</f>
        <v>0</v>
      </c>
      <c r="I128" s="248">
        <f>IF(Foglio2!$J$3=Foglio2!$E$3,Ausiliari_Coll.Scol.!G124,IF(Foglio2!$J$3=Foglio2!$E$4,Collab._Tecnici!G124,IF(Foglio2!$J$3=Foglio2!$E$5,Assistenti_Tecnici!G124,IF(Foglio2!$J$3=Foglio2!$E$6,Assistenti_Amm.vo!G124,IF(Foglio2!$J$3=Foglio2!$E$7,Resp_Coord_Amm.vo!G124,IF(Foglio2!$J$3=Foglio2!$E$8,Direttore_Amm.vo!G124,IF(Foglio2!$J$3=Foglio2!$E$9,Doc_mat_elem.re!G124,IF(Foglio2!$J$3=Foglio2!$E$10,Doc_dipl_scuola_sec.!G124,IF(Foglio2!$J$3=Foglio2!$E$11,Doc_scuola_media!G124,IF(Foglio2!$J$3=Foglio2!$E$12,Doc_laureati_scuola_sec.!G128,IF(Foglio2!$J$3=Foglio2!$E$13,Direttivi_capi_ist.!G124,0)))))))))))</f>
        <v>0</v>
      </c>
      <c r="J128" s="248">
        <f>IF(Foglio2!$J$3=Foglio2!$E$3,Ausiliari_Coll.Scol.!H124,IF(Foglio2!$J$3=Foglio2!$E$4,Collab._Tecnici!H124,IF(Foglio2!$J$3=Foglio2!$E$5,Assistenti_Tecnici!H124,IF(Foglio2!$J$3=Foglio2!$E$6,Assistenti_Amm.vo!H124,IF(Foglio2!$J$3=Foglio2!$E$7,Resp_Coord_Amm.vo!H124,IF(Foglio2!$J$3=Foglio2!$E$8,Direttore_Amm.vo!H124,IF(Foglio2!$J$3=Foglio2!$E$9,Doc_mat_elem.re!H124,IF(Foglio2!$J$3=Foglio2!$E$10,Doc_dipl_scuola_sec.!H124,IF(Foglio2!$J$3=Foglio2!$E$11,Doc_scuola_media!H124,IF(Foglio2!$J$3=Foglio2!$E$12,Doc_laureati_scuola_sec.!H128,IF(Foglio2!$J$3=Foglio2!$E$13,Direttivi_capi_ist.!H124,0)))))))))))</f>
        <v>0</v>
      </c>
      <c r="K128" s="248">
        <f>IF(Foglio2!$J$3=Foglio2!$E$3,Ausiliari_Coll.Scol.!I124,IF(Foglio2!$J$3=Foglio2!$E$4,Collab._Tecnici!I124,IF(Foglio2!$J$3=Foglio2!$E$5,Assistenti_Tecnici!I124,IF(Foglio2!$J$3=Foglio2!$E$6,Assistenti_Amm.vo!I124,IF(Foglio2!$J$3=Foglio2!$E$7,Resp_Coord_Amm.vo!I124,IF(Foglio2!$J$3=Foglio2!$E$8,Direttore_Amm.vo!I124,IF(Foglio2!$J$3=Foglio2!$E$9,Doc_mat_elem.re!I124,IF(Foglio2!$J$3=Foglio2!$E$10,Doc_dipl_scuola_sec.!I124,IF(Foglio2!$J$3=Foglio2!$E$11,Doc_scuola_media!I124,IF(Foglio2!$J$3=Foglio2!$E$12,Doc_laureati_scuola_sec.!I128,IF(Foglio2!$J$3=Foglio2!$E$13,Direttivi_capi_ist.!I124,0)))))))))))</f>
        <v>0</v>
      </c>
      <c r="L128" s="248">
        <f>IF(Foglio2!$J$3=Foglio2!$E$3,Ausiliari_Coll.Scol.!J124,IF(Foglio2!$J$3=Foglio2!$E$4,Collab._Tecnici!J124,IF(Foglio2!$J$3=Foglio2!$E$5,Assistenti_Tecnici!J124,IF(Foglio2!$J$3=Foglio2!$E$6,Assistenti_Amm.vo!J124,IF(Foglio2!$J$3=Foglio2!$E$7,Resp_Coord_Amm.vo!J124,IF(Foglio2!$J$3=Foglio2!$E$8,Direttore_Amm.vo!J124,IF(Foglio2!$J$3=Foglio2!$E$9,Doc_mat_elem.re!J124,IF(Foglio2!$J$3=Foglio2!$E$10,Doc_dipl_scuola_sec.!J124,IF(Foglio2!$J$3=Foglio2!$E$11,Doc_scuola_media!J124,IF(Foglio2!$J$3=Foglio2!$E$12,Doc_laureati_scuola_sec.!J128,IF(Foglio2!$J$3=Foglio2!$E$13,Direttivi_capi_ist.!J124,0)))))))))))</f>
        <v>0</v>
      </c>
      <c r="M128" s="249">
        <f>IF(Foglio2!$J$3=Foglio2!$E$3,Ausiliari_Coll.Scol.!K124,IF(Foglio2!$J$3=Foglio2!$E$4,Collab._Tecnici!K124,IF(Foglio2!$J$3=Foglio2!$E$5,Assistenti_Tecnici!K124,IF(Foglio2!$J$3=Foglio2!$E$6,Assistenti_Amm.vo!K124,IF(Foglio2!$J$3=Foglio2!$E$7,Resp_Coord_Amm.vo!K124,IF(Foglio2!$J$3=Foglio2!$E$8,Direttore_Amm.vo!K124,IF(Foglio2!$J$3=Foglio2!$E$9,Doc_mat_elem.re!K124,IF(Foglio2!$J$3=Foglio2!$E$10,Doc_dipl_scuola_sec.!K124,IF(Foglio2!$J$3=Foglio2!$E$11,Doc_scuola_media!K124,IF(Foglio2!$J$3=Foglio2!$E$12,Doc_laureati_scuola_sec.!K128,IF(Foglio2!$J$3=Foglio2!$E$13,Direttivi_capi_ist.!K124,0)))))))))))</f>
        <v>0</v>
      </c>
      <c r="N128" s="250">
        <f>IF(Foglio2!$J$3=Foglio2!$E$3,Ausiliari_Coll.Scol.!L124,IF(Foglio2!$J$3=Foglio2!$E$4,Collab._Tecnici!L124,IF(Foglio2!$J$3=Foglio2!$E$5,Assistenti_Tecnici!L124,IF(Foglio2!$J$3=Foglio2!$E$6,Assistenti_Amm.vo!L124,IF(Foglio2!$J$3=Foglio2!$E$7,Resp_Coord_Amm.vo!L124,IF(Foglio2!$J$3=Foglio2!$E$8,Direttore_Amm.vo!L124,IF(Foglio2!$J$3=Foglio2!$E$9,Doc_mat_elem.re!L124,IF(Foglio2!$J$3=Foglio2!$E$10,Doc_dipl_scuola_sec.!L124,IF(Foglio2!$J$3=Foglio2!$E$11,Doc_scuola_media!L124,IF(Foglio2!$J$3=Foglio2!$E$12,Doc_laureati_scuola_sec.!L128,IF(Foglio2!$J$3=Foglio2!$E$13,Direttivi_capi_ist.!L124,0)))))))))))</f>
        <v>0</v>
      </c>
      <c r="O128" s="251">
        <f>IF(Foglio2!$J$3=Foglio2!$E$3,Ausiliari_Coll.Scol.!M124,IF(Foglio2!$J$3=Foglio2!$E$4,Collab._Tecnici!M124,IF(Foglio2!$J$3=Foglio2!$E$5,Assistenti_Tecnici!M124,IF(Foglio2!$J$3=Foglio2!$E$6,Assistenti_Amm.vo!M124,IF(Foglio2!$J$3=Foglio2!$E$7,Resp_Coord_Amm.vo!M124,IF(Foglio2!$J$3=Foglio2!$E$8,Direttore_Amm.vo!M124,IF(Foglio2!$J$3=Foglio2!$E$9,Doc_mat_elem.re!M124,IF(Foglio2!$J$3=Foglio2!$E$10,Doc_dipl_scuola_sec.!M124,IF(Foglio2!$J$3=Foglio2!$E$11,Doc_scuola_media!M124,IF(Foglio2!$J$3=Foglio2!$E$12,Doc_laureati_scuola_sec.!M128,IF(Foglio2!$J$3=Foglio2!$E$13,Direttivi_capi_ist.!M124,0)))))))))))</f>
        <v>0</v>
      </c>
      <c r="P128" s="252">
        <f>IF(Foglio2!$J$3=Foglio2!$E$3,Ausiliari_Coll.Scol.!N124,IF(Foglio2!$J$3=Foglio2!$E$4,Collab._Tecnici!N124,IF(Foglio2!$J$3=Foglio2!$E$5,Assistenti_Tecnici!N124,IF(Foglio2!$J$3=Foglio2!$E$6,Assistenti_Amm.vo!N124,IF(Foglio2!$J$3=Foglio2!$E$7,Resp_Coord_Amm.vo!N124,IF(Foglio2!$J$3=Foglio2!$E$8,Direttore_Amm.vo!N124,IF(Foglio2!$J$3=Foglio2!$E$9,Doc_mat_elem.re!N124,IF(Foglio2!$J$3=Foglio2!$E$10,Doc_dipl_scuola_sec.!N124,IF(Foglio2!$J$3=Foglio2!$E$11,Doc_scuola_media!N124,IF(Foglio2!$J$3=Foglio2!$E$12,Doc_laureati_scuola_sec.!N128,IF(Foglio2!$J$3=Foglio2!$E$13,Direttivi_capi_ist.!N124,0)))))))))))</f>
        <v>0</v>
      </c>
      <c r="Q128" s="252">
        <f>IF(Foglio2!$J$3=Foglio2!$E$3,Ausiliari_Coll.Scol.!O124,IF(Foglio2!$J$3=Foglio2!$E$4,Collab._Tecnici!O124,IF(Foglio2!$J$3=Foglio2!$E$5,Assistenti_Tecnici!O124,IF(Foglio2!$J$3=Foglio2!$E$6,Assistenti_Amm.vo!O124,IF(Foglio2!$J$3=Foglio2!$E$7,Resp_Coord_Amm.vo!O124,IF(Foglio2!$J$3=Foglio2!$E$8,Direttore_Amm.vo!O124,IF(Foglio2!$J$3=Foglio2!$E$9,Doc_mat_elem.re!O124,IF(Foglio2!$J$3=Foglio2!$E$10,Doc_dipl_scuola_sec.!O124,IF(Foglio2!$J$3=Foglio2!$E$11,Doc_scuola_media!O124,IF(Foglio2!$J$3=Foglio2!$E$12,Doc_laureati_scuola_sec.!O128,IF(Foglio2!$J$3=Foglio2!$E$13,Direttivi_capi_ist.!O124,0)))))))))))</f>
        <v>0</v>
      </c>
      <c r="R128" s="252">
        <f>IF(Foglio2!$J$3=Foglio2!$E$3,Ausiliari_Coll.Scol.!P124,IF(Foglio2!$J$3=Foglio2!$E$4,Collab._Tecnici!P124,IF(Foglio2!$J$3=Foglio2!$E$5,Assistenti_Tecnici!P124,IF(Foglio2!$J$3=Foglio2!$E$6,Assistenti_Amm.vo!P124,IF(Foglio2!$J$3=Foglio2!$E$7,Resp_Coord_Amm.vo!P124,IF(Foglio2!$J$3=Foglio2!$E$8,Direttore_Amm.vo!P124,IF(Foglio2!$J$3=Foglio2!$E$9,Doc_mat_elem.re!P124,IF(Foglio2!$J$3=Foglio2!$E$10,Doc_dipl_scuola_sec.!P124,IF(Foglio2!$J$3=Foglio2!$E$11,Doc_scuola_media!P124,IF(Foglio2!$J$3=Foglio2!$E$12,Doc_laureati_scuola_sec.!P128,IF(Foglio2!$J$3=Foglio2!$E$13,Direttivi_capi_ist.!P124,0)))))))))))</f>
        <v>0</v>
      </c>
      <c r="S128" s="252">
        <f>IF(Foglio2!$J$3=Foglio2!$E$3,Ausiliari_Coll.Scol.!Q124,IF(Foglio2!$J$3=Foglio2!$E$4,Collab._Tecnici!Q124,IF(Foglio2!$J$3=Foglio2!$E$5,Assistenti_Tecnici!Q124,IF(Foglio2!$J$3=Foglio2!$E$6,Assistenti_Amm.vo!Q124,IF(Foglio2!$J$3=Foglio2!$E$7,Resp_Coord_Amm.vo!Q124,IF(Foglio2!$J$3=Foglio2!$E$8,Direttore_Amm.vo!Q124,IF(Foglio2!$J$3=Foglio2!$E$9,Doc_mat_elem.re!Q124,IF(Foglio2!$J$3=Foglio2!$E$10,Doc_dipl_scuola_sec.!Q124,IF(Foglio2!$J$3=Foglio2!$E$11,Doc_scuola_media!Q124,IF(Foglio2!$J$3=Foglio2!$E$12,Doc_laureati_scuola_sec.!Q128,IF(Foglio2!$J$3=Foglio2!$E$13,Direttivi_capi_ist.!Q124,0)))))))))))</f>
        <v>0</v>
      </c>
      <c r="T128" s="252">
        <f>IF(Foglio2!$J$3=Foglio2!$E$3,Ausiliari_Coll.Scol.!R124,IF(Foglio2!$J$3=Foglio2!$E$4,Collab._Tecnici!R124,IF(Foglio2!$J$3=Foglio2!$E$5,Assistenti_Tecnici!R124,IF(Foglio2!$J$3=Foglio2!$E$6,Assistenti_Amm.vo!R124,IF(Foglio2!$J$3=Foglio2!$E$7,Resp_Coord_Amm.vo!R124,IF(Foglio2!$J$3=Foglio2!$E$8,Direttore_Amm.vo!R124,IF(Foglio2!$J$3=Foglio2!$E$9,Doc_mat_elem.re!R124,IF(Foglio2!$J$3=Foglio2!$E$10,Doc_dipl_scuola_sec.!R124,IF(Foglio2!$J$3=Foglio2!$E$11,Doc_scuola_media!R124,IF(Foglio2!$J$3=Foglio2!$E$12,Doc_laureati_scuola_sec.!R128,IF(Foglio2!$J$3=Foglio2!$E$13,Direttivi_capi_ist.!R124,0)))))))))))</f>
        <v>0</v>
      </c>
      <c r="U128" s="252">
        <f t="shared" ref="U128" si="844">(P128)/12*0.8</f>
        <v>0</v>
      </c>
      <c r="V128" s="252">
        <f t="shared" ref="V128" si="845">(P128+R128)/12*0.8</f>
        <v>0</v>
      </c>
      <c r="W128" s="253" t="str">
        <f t="shared" ref="W128" si="846">"Fascia Da "&amp;F128&amp;" a "&amp;F129&amp;" Decorrenza "&amp;DAY(C128)&amp;"/"&amp;MONTH(C128)&amp;"/"&amp;YEAR(C128)</f>
        <v>Fascia Da 0 a 0 Decorrenza 0/1/1900</v>
      </c>
    </row>
    <row r="129" spans="1:23" s="47" customFormat="1" ht="9" customHeight="1" x14ac:dyDescent="0.2">
      <c r="A129" s="104"/>
      <c r="B129" s="245">
        <f t="shared" si="764"/>
        <v>33394</v>
      </c>
      <c r="C129" s="501"/>
      <c r="D129" s="501"/>
      <c r="E129" s="48" t="s">
        <v>4</v>
      </c>
      <c r="F129" s="49">
        <f>IF(Foglio2!$J$3=Foglio2!$E$3,Ausiliari_Coll.Scol.!D125,IF(Foglio2!$J$3=Foglio2!$E$4,Collab._Tecnici!D127,IF(Foglio2!$J$3=Foglio2!$E$5,Assistenti_Tecnici!D125,IF(Foglio2!$J$3=Foglio2!$E$6,Assistenti_Amm.vo!D125,IF(Foglio2!$J$3=Foglio2!$E$7,Resp_Coord_Amm.vo!D125,IF(Foglio2!$J$3=Foglio2!$E$8,Direttore_Amm.vo!D125,IF(Foglio2!$J$3=Foglio2!$E$9,Doc_mat_elem.re!D125,IF(Foglio2!$J$3=Foglio2!$E$10,Doc_dipl_scuola_sec.!D125,IF(Foglio2!$J$3=Foglio2!$E$11,Doc_scuola_media!D125,IF(Foglio2!$J$3=Foglio2!$E$12,Doc_laureati_scuola_sec.!D129,IF(Foglio2!$J$3=Foglio2!$E$13,Direttivi_capi_ist.!D125,0)))))))))))</f>
        <v>0</v>
      </c>
      <c r="G129" s="267">
        <f t="shared" si="765"/>
        <v>0</v>
      </c>
      <c r="H129" s="267">
        <f t="shared" si="766"/>
        <v>0</v>
      </c>
      <c r="I129" s="267">
        <f t="shared" si="767"/>
        <v>0</v>
      </c>
      <c r="J129" s="267">
        <f t="shared" si="768"/>
        <v>0</v>
      </c>
      <c r="K129" s="267">
        <f t="shared" si="769"/>
        <v>0</v>
      </c>
      <c r="L129" s="266">
        <f t="shared" si="770"/>
        <v>0</v>
      </c>
      <c r="M129" s="267">
        <f t="shared" si="771"/>
        <v>0</v>
      </c>
      <c r="N129" s="182">
        <f t="shared" si="772"/>
        <v>0</v>
      </c>
      <c r="O129" s="183">
        <f t="shared" si="773"/>
        <v>0</v>
      </c>
      <c r="P129" s="184">
        <f t="shared" si="774"/>
        <v>0</v>
      </c>
      <c r="Q129" s="184">
        <f t="shared" si="775"/>
        <v>0</v>
      </c>
      <c r="R129" s="184">
        <f t="shared" si="776"/>
        <v>0</v>
      </c>
      <c r="S129" s="184">
        <f t="shared" si="777"/>
        <v>0</v>
      </c>
      <c r="T129" s="184">
        <f t="shared" si="778"/>
        <v>0</v>
      </c>
      <c r="U129" s="184">
        <f t="shared" ref="U129:V129" si="847">U128*1936.27</f>
        <v>0</v>
      </c>
      <c r="V129" s="184">
        <f t="shared" si="847"/>
        <v>0</v>
      </c>
      <c r="W129" s="104"/>
    </row>
    <row r="130" spans="1:23" s="47" customFormat="1" ht="12.75" customHeight="1" x14ac:dyDescent="0.2">
      <c r="A130" s="104">
        <f>IF(Foglio2!$J$7=1,TRUNC(Base!V130,0),TRUNC(Base!U130,0))</f>
        <v>0</v>
      </c>
      <c r="B130" s="245">
        <f t="shared" si="764"/>
        <v>33395</v>
      </c>
      <c r="C130" s="501"/>
      <c r="D130" s="501"/>
      <c r="E130" s="53" t="s">
        <v>3</v>
      </c>
      <c r="F130" s="54">
        <f>IF(Foglio2!$J$3=Foglio2!$E$3,Ausiliari_Coll.Scol.!D126,IF(Foglio2!$J$3=Foglio2!$E$4,Collab._Tecnici!D126,IF(Foglio2!$J$3=Foglio2!$E$5,Assistenti_Tecnici!D126,IF(Foglio2!$J$3=Foglio2!$E$6,Assistenti_Amm.vo!D126,IF(Foglio2!$J$3=Foglio2!$E$7,Resp_Coord_Amm.vo!D126,IF(Foglio2!$J$3=Foglio2!$E$8,Direttore_Amm.vo!D126,IF(Foglio2!$J$3=Foglio2!$E$9,Doc_mat_elem.re!D126,IF(Foglio2!$J$3=Foglio2!$E$10,Doc_dipl_scuola_sec.!D126,IF(Foglio2!$J$3=Foglio2!$E$11,Doc_scuola_media!D126,IF(Foglio2!$J$3=Foglio2!$E$12,Doc_laureati_scuola_sec.!D130,IF(Foglio2!$J$3=Foglio2!$E$13,Direttivi_capi_ist.!D126,0)))))))))))</f>
        <v>0</v>
      </c>
      <c r="G130" s="248">
        <f>IF(Foglio2!$J$3=Foglio2!$E$3,Ausiliari_Coll.Scol.!E126,IF(Foglio2!$J$3=Foglio2!$E$4,Collab._Tecnici!E126,IF(Foglio2!$J$3=Foglio2!$E$5,Assistenti_Tecnici!E126,IF(Foglio2!$J$3=Foglio2!$E$6,Assistenti_Amm.vo!E126,IF(Foglio2!$J$3=Foglio2!$E$7,Resp_Coord_Amm.vo!E126,IF(Foglio2!$J$3=Foglio2!$E$8,Direttore_Amm.vo!E126,IF(Foglio2!$J$3=Foglio2!$E$9,Doc_mat_elem.re!E126,IF(Foglio2!$J$3=Foglio2!$E$10,Doc_dipl_scuola_sec.!E126,IF(Foglio2!$J$3=Foglio2!$E$11,Doc_scuola_media!E126,IF(Foglio2!$J$3=Foglio2!$E$12,Doc_laureati_scuola_sec.!E130,IF(Foglio2!$J$3=Foglio2!$E$13,Direttivi_capi_ist.!E126,0)))))))))))</f>
        <v>0</v>
      </c>
      <c r="H130" s="248">
        <f>IF(Foglio2!$J$3=Foglio2!$E$3,Ausiliari_Coll.Scol.!F126,IF(Foglio2!$J$3=Foglio2!$E$4,Collab._Tecnici!F126,IF(Foglio2!$J$3=Foglio2!$E$5,Assistenti_Tecnici!F126,IF(Foglio2!$J$3=Foglio2!$E$6,Assistenti_Amm.vo!F126,IF(Foglio2!$J$3=Foglio2!$E$7,Resp_Coord_Amm.vo!F126,IF(Foglio2!$J$3=Foglio2!$E$8,Direttore_Amm.vo!F126,IF(Foglio2!$J$3=Foglio2!$E$9,Doc_mat_elem.re!F126,IF(Foglio2!$J$3=Foglio2!$E$10,Doc_dipl_scuola_sec.!F126,IF(Foglio2!$J$3=Foglio2!$E$11,Doc_scuola_media!F126,IF(Foglio2!$J$3=Foglio2!$E$12,Doc_laureati_scuola_sec.!F130,IF(Foglio2!$J$3=Foglio2!$E$13,Direttivi_capi_ist.!F126,0)))))))))))</f>
        <v>0</v>
      </c>
      <c r="I130" s="248">
        <f>IF(Foglio2!$J$3=Foglio2!$E$3,Ausiliari_Coll.Scol.!G126,IF(Foglio2!$J$3=Foglio2!$E$4,Collab._Tecnici!G126,IF(Foglio2!$J$3=Foglio2!$E$5,Assistenti_Tecnici!G126,IF(Foglio2!$J$3=Foglio2!$E$6,Assistenti_Amm.vo!G126,IF(Foglio2!$J$3=Foglio2!$E$7,Resp_Coord_Amm.vo!G126,IF(Foglio2!$J$3=Foglio2!$E$8,Direttore_Amm.vo!G126,IF(Foglio2!$J$3=Foglio2!$E$9,Doc_mat_elem.re!G126,IF(Foglio2!$J$3=Foglio2!$E$10,Doc_dipl_scuola_sec.!G126,IF(Foglio2!$J$3=Foglio2!$E$11,Doc_scuola_media!G126,IF(Foglio2!$J$3=Foglio2!$E$12,Doc_laureati_scuola_sec.!G130,IF(Foglio2!$J$3=Foglio2!$E$13,Direttivi_capi_ist.!G126,0)))))))))))</f>
        <v>0</v>
      </c>
      <c r="J130" s="248">
        <f>IF(Foglio2!$J$3=Foglio2!$E$3,Ausiliari_Coll.Scol.!H126,IF(Foglio2!$J$3=Foglio2!$E$4,Collab._Tecnici!H126,IF(Foglio2!$J$3=Foglio2!$E$5,Assistenti_Tecnici!H126,IF(Foglio2!$J$3=Foglio2!$E$6,Assistenti_Amm.vo!H126,IF(Foglio2!$J$3=Foglio2!$E$7,Resp_Coord_Amm.vo!H126,IF(Foglio2!$J$3=Foglio2!$E$8,Direttore_Amm.vo!H126,IF(Foglio2!$J$3=Foglio2!$E$9,Doc_mat_elem.re!H126,IF(Foglio2!$J$3=Foglio2!$E$10,Doc_dipl_scuola_sec.!H126,IF(Foglio2!$J$3=Foglio2!$E$11,Doc_scuola_media!H126,IF(Foglio2!$J$3=Foglio2!$E$12,Doc_laureati_scuola_sec.!H130,IF(Foglio2!$J$3=Foglio2!$E$13,Direttivi_capi_ist.!H126,0)))))))))))</f>
        <v>0</v>
      </c>
      <c r="K130" s="248">
        <f>IF(Foglio2!$J$3=Foglio2!$E$3,Ausiliari_Coll.Scol.!I126,IF(Foglio2!$J$3=Foglio2!$E$4,Collab._Tecnici!I126,IF(Foglio2!$J$3=Foglio2!$E$5,Assistenti_Tecnici!I126,IF(Foglio2!$J$3=Foglio2!$E$6,Assistenti_Amm.vo!I126,IF(Foglio2!$J$3=Foglio2!$E$7,Resp_Coord_Amm.vo!I126,IF(Foglio2!$J$3=Foglio2!$E$8,Direttore_Amm.vo!I126,IF(Foglio2!$J$3=Foglio2!$E$9,Doc_mat_elem.re!I126,IF(Foglio2!$J$3=Foglio2!$E$10,Doc_dipl_scuola_sec.!I126,IF(Foglio2!$J$3=Foglio2!$E$11,Doc_scuola_media!I126,IF(Foglio2!$J$3=Foglio2!$E$12,Doc_laureati_scuola_sec.!I130,IF(Foglio2!$J$3=Foglio2!$E$13,Direttivi_capi_ist.!I126,0)))))))))))</f>
        <v>0</v>
      </c>
      <c r="L130" s="248">
        <f>IF(Foglio2!$J$3=Foglio2!$E$3,Ausiliari_Coll.Scol.!J126,IF(Foglio2!$J$3=Foglio2!$E$4,Collab._Tecnici!J126,IF(Foglio2!$J$3=Foglio2!$E$5,Assistenti_Tecnici!J126,IF(Foglio2!$J$3=Foglio2!$E$6,Assistenti_Amm.vo!J126,IF(Foglio2!$J$3=Foglio2!$E$7,Resp_Coord_Amm.vo!J126,IF(Foglio2!$J$3=Foglio2!$E$8,Direttore_Amm.vo!J126,IF(Foglio2!$J$3=Foglio2!$E$9,Doc_mat_elem.re!J126,IF(Foglio2!$J$3=Foglio2!$E$10,Doc_dipl_scuola_sec.!J126,IF(Foglio2!$J$3=Foglio2!$E$11,Doc_scuola_media!J126,IF(Foglio2!$J$3=Foglio2!$E$12,Doc_laureati_scuola_sec.!J130,IF(Foglio2!$J$3=Foglio2!$E$13,Direttivi_capi_ist.!J126,0)))))))))))</f>
        <v>0</v>
      </c>
      <c r="M130" s="249">
        <f>IF(Foglio2!$J$3=Foglio2!$E$3,Ausiliari_Coll.Scol.!K126,IF(Foglio2!$J$3=Foglio2!$E$4,Collab._Tecnici!K126,IF(Foglio2!$J$3=Foglio2!$E$5,Assistenti_Tecnici!K126,IF(Foglio2!$J$3=Foglio2!$E$6,Assistenti_Amm.vo!K126,IF(Foglio2!$J$3=Foglio2!$E$7,Resp_Coord_Amm.vo!K126,IF(Foglio2!$J$3=Foglio2!$E$8,Direttore_Amm.vo!K126,IF(Foglio2!$J$3=Foglio2!$E$9,Doc_mat_elem.re!K126,IF(Foglio2!$J$3=Foglio2!$E$10,Doc_dipl_scuola_sec.!K126,IF(Foglio2!$J$3=Foglio2!$E$11,Doc_scuola_media!K126,IF(Foglio2!$J$3=Foglio2!$E$12,Doc_laureati_scuola_sec.!K130,IF(Foglio2!$J$3=Foglio2!$E$13,Direttivi_capi_ist.!K126,0)))))))))))</f>
        <v>0</v>
      </c>
      <c r="N130" s="250">
        <f>IF(Foglio2!$J$3=Foglio2!$E$3,Ausiliari_Coll.Scol.!L126,IF(Foglio2!$J$3=Foglio2!$E$4,Collab._Tecnici!L126,IF(Foglio2!$J$3=Foglio2!$E$5,Assistenti_Tecnici!L126,IF(Foglio2!$J$3=Foglio2!$E$6,Assistenti_Amm.vo!L126,IF(Foglio2!$J$3=Foglio2!$E$7,Resp_Coord_Amm.vo!L126,IF(Foglio2!$J$3=Foglio2!$E$8,Direttore_Amm.vo!L126,IF(Foglio2!$J$3=Foglio2!$E$9,Doc_mat_elem.re!L126,IF(Foglio2!$J$3=Foglio2!$E$10,Doc_dipl_scuola_sec.!L126,IF(Foglio2!$J$3=Foglio2!$E$11,Doc_scuola_media!L126,IF(Foglio2!$J$3=Foglio2!$E$12,Doc_laureati_scuola_sec.!L130,IF(Foglio2!$J$3=Foglio2!$E$13,Direttivi_capi_ist.!L126,0)))))))))))</f>
        <v>0</v>
      </c>
      <c r="O130" s="251">
        <f>IF(Foglio2!$J$3=Foglio2!$E$3,Ausiliari_Coll.Scol.!M126,IF(Foglio2!$J$3=Foglio2!$E$4,Collab._Tecnici!M126,IF(Foglio2!$J$3=Foglio2!$E$5,Assistenti_Tecnici!M126,IF(Foglio2!$J$3=Foglio2!$E$6,Assistenti_Amm.vo!M126,IF(Foglio2!$J$3=Foglio2!$E$7,Resp_Coord_Amm.vo!M126,IF(Foglio2!$J$3=Foglio2!$E$8,Direttore_Amm.vo!M126,IF(Foglio2!$J$3=Foglio2!$E$9,Doc_mat_elem.re!M126,IF(Foglio2!$J$3=Foglio2!$E$10,Doc_dipl_scuola_sec.!M126,IF(Foglio2!$J$3=Foglio2!$E$11,Doc_scuola_media!M126,IF(Foglio2!$J$3=Foglio2!$E$12,Doc_laureati_scuola_sec.!M130,IF(Foglio2!$J$3=Foglio2!$E$13,Direttivi_capi_ist.!M126,0)))))))))))</f>
        <v>0</v>
      </c>
      <c r="P130" s="252">
        <f>IF(Foglio2!$J$3=Foglio2!$E$3,Ausiliari_Coll.Scol.!N126,IF(Foglio2!$J$3=Foglio2!$E$4,Collab._Tecnici!N126,IF(Foglio2!$J$3=Foglio2!$E$5,Assistenti_Tecnici!N126,IF(Foglio2!$J$3=Foglio2!$E$6,Assistenti_Amm.vo!N126,IF(Foglio2!$J$3=Foglio2!$E$7,Resp_Coord_Amm.vo!N126,IF(Foglio2!$J$3=Foglio2!$E$8,Direttore_Amm.vo!N126,IF(Foglio2!$J$3=Foglio2!$E$9,Doc_mat_elem.re!N126,IF(Foglio2!$J$3=Foglio2!$E$10,Doc_dipl_scuola_sec.!N126,IF(Foglio2!$J$3=Foglio2!$E$11,Doc_scuola_media!N126,IF(Foglio2!$J$3=Foglio2!$E$12,Doc_laureati_scuola_sec.!N130,IF(Foglio2!$J$3=Foglio2!$E$13,Direttivi_capi_ist.!N126,0)))))))))))</f>
        <v>0</v>
      </c>
      <c r="Q130" s="252">
        <f>IF(Foglio2!$J$3=Foglio2!$E$3,Ausiliari_Coll.Scol.!O126,IF(Foglio2!$J$3=Foglio2!$E$4,Collab._Tecnici!O126,IF(Foglio2!$J$3=Foglio2!$E$5,Assistenti_Tecnici!O126,IF(Foglio2!$J$3=Foglio2!$E$6,Assistenti_Amm.vo!O126,IF(Foglio2!$J$3=Foglio2!$E$7,Resp_Coord_Amm.vo!O126,IF(Foglio2!$J$3=Foglio2!$E$8,Direttore_Amm.vo!O126,IF(Foglio2!$J$3=Foglio2!$E$9,Doc_mat_elem.re!O126,IF(Foglio2!$J$3=Foglio2!$E$10,Doc_dipl_scuola_sec.!O126,IF(Foglio2!$J$3=Foglio2!$E$11,Doc_scuola_media!O126,IF(Foglio2!$J$3=Foglio2!$E$12,Doc_laureati_scuola_sec.!O130,IF(Foglio2!$J$3=Foglio2!$E$13,Direttivi_capi_ist.!O126,0)))))))))))</f>
        <v>0</v>
      </c>
      <c r="R130" s="252">
        <f>IF(Foglio2!$J$3=Foglio2!$E$3,Ausiliari_Coll.Scol.!P126,IF(Foglio2!$J$3=Foglio2!$E$4,Collab._Tecnici!P126,IF(Foglio2!$J$3=Foglio2!$E$5,Assistenti_Tecnici!P126,IF(Foglio2!$J$3=Foglio2!$E$6,Assistenti_Amm.vo!P126,IF(Foglio2!$J$3=Foglio2!$E$7,Resp_Coord_Amm.vo!P126,IF(Foglio2!$J$3=Foglio2!$E$8,Direttore_Amm.vo!P126,IF(Foglio2!$J$3=Foglio2!$E$9,Doc_mat_elem.re!P126,IF(Foglio2!$J$3=Foglio2!$E$10,Doc_dipl_scuola_sec.!P126,IF(Foglio2!$J$3=Foglio2!$E$11,Doc_scuola_media!P126,IF(Foglio2!$J$3=Foglio2!$E$12,Doc_laureati_scuola_sec.!P130,IF(Foglio2!$J$3=Foglio2!$E$13,Direttivi_capi_ist.!P126,0)))))))))))</f>
        <v>0</v>
      </c>
      <c r="S130" s="252">
        <f>IF(Foglio2!$J$3=Foglio2!$E$3,Ausiliari_Coll.Scol.!Q126,IF(Foglio2!$J$3=Foglio2!$E$4,Collab._Tecnici!Q126,IF(Foglio2!$J$3=Foglio2!$E$5,Assistenti_Tecnici!Q126,IF(Foglio2!$J$3=Foglio2!$E$6,Assistenti_Amm.vo!Q126,IF(Foglio2!$J$3=Foglio2!$E$7,Resp_Coord_Amm.vo!Q126,IF(Foglio2!$J$3=Foglio2!$E$8,Direttore_Amm.vo!Q126,IF(Foglio2!$J$3=Foglio2!$E$9,Doc_mat_elem.re!Q126,IF(Foglio2!$J$3=Foglio2!$E$10,Doc_dipl_scuola_sec.!Q126,IF(Foglio2!$J$3=Foglio2!$E$11,Doc_scuola_media!Q126,IF(Foglio2!$J$3=Foglio2!$E$12,Doc_laureati_scuola_sec.!Q130,IF(Foglio2!$J$3=Foglio2!$E$13,Direttivi_capi_ist.!Q126,0)))))))))))</f>
        <v>0</v>
      </c>
      <c r="T130" s="252">
        <f>IF(Foglio2!$J$3=Foglio2!$E$3,Ausiliari_Coll.Scol.!R126,IF(Foglio2!$J$3=Foglio2!$E$4,Collab._Tecnici!R126,IF(Foglio2!$J$3=Foglio2!$E$5,Assistenti_Tecnici!R126,IF(Foglio2!$J$3=Foglio2!$E$6,Assistenti_Amm.vo!R126,IF(Foglio2!$J$3=Foglio2!$E$7,Resp_Coord_Amm.vo!R126,IF(Foglio2!$J$3=Foglio2!$E$8,Direttore_Amm.vo!R126,IF(Foglio2!$J$3=Foglio2!$E$9,Doc_mat_elem.re!R126,IF(Foglio2!$J$3=Foglio2!$E$10,Doc_dipl_scuola_sec.!R126,IF(Foglio2!$J$3=Foglio2!$E$11,Doc_scuola_media!R126,IF(Foglio2!$J$3=Foglio2!$E$12,Doc_laureati_scuola_sec.!R130,IF(Foglio2!$J$3=Foglio2!$E$13,Direttivi_capi_ist.!R126,0)))))))))))</f>
        <v>0</v>
      </c>
      <c r="U130" s="252">
        <f t="shared" ref="U130" si="848">(P130)/12*0.8</f>
        <v>0</v>
      </c>
      <c r="V130" s="252">
        <f t="shared" ref="V130" si="849">(P130+R130)/12*0.8</f>
        <v>0</v>
      </c>
      <c r="W130" s="253" t="str">
        <f t="shared" ref="W130" si="850">"Fascia Da "&amp;F130&amp;" a "&amp;F131&amp;" Decorrenza "&amp;DAY(C130)&amp;"/"&amp;MONTH(C130)&amp;"/"&amp;YEAR(C130)</f>
        <v>Fascia Da 0 a 0 Decorrenza 0/1/1900</v>
      </c>
    </row>
    <row r="131" spans="1:23" s="47" customFormat="1" ht="9" customHeight="1" x14ac:dyDescent="0.2">
      <c r="A131" s="104"/>
      <c r="B131" s="245">
        <f t="shared" si="764"/>
        <v>33396</v>
      </c>
      <c r="C131" s="501"/>
      <c r="D131" s="501"/>
      <c r="E131" s="48" t="s">
        <v>4</v>
      </c>
      <c r="F131" s="49">
        <f>IF(Foglio2!$J$3=Foglio2!$E$3,Ausiliari_Coll.Scol.!D127,IF(Foglio2!$J$3=Foglio2!$E$4,Collab._Tecnici!D129,IF(Foglio2!$J$3=Foglio2!$E$5,Assistenti_Tecnici!D127,IF(Foglio2!$J$3=Foglio2!$E$6,Assistenti_Amm.vo!D127,IF(Foglio2!$J$3=Foglio2!$E$7,Resp_Coord_Amm.vo!D127,IF(Foglio2!$J$3=Foglio2!$E$8,Direttore_Amm.vo!D127,IF(Foglio2!$J$3=Foglio2!$E$9,Doc_mat_elem.re!D127,IF(Foglio2!$J$3=Foglio2!$E$10,Doc_dipl_scuola_sec.!D127,IF(Foglio2!$J$3=Foglio2!$E$11,Doc_scuola_media!D127,IF(Foglio2!$J$3=Foglio2!$E$12,Doc_laureati_scuola_sec.!D131,IF(Foglio2!$J$3=Foglio2!$E$13,Direttivi_capi_ist.!D127,0)))))))))))</f>
        <v>0</v>
      </c>
      <c r="G131" s="267">
        <f t="shared" si="765"/>
        <v>0</v>
      </c>
      <c r="H131" s="267">
        <f t="shared" si="766"/>
        <v>0</v>
      </c>
      <c r="I131" s="267">
        <f t="shared" si="767"/>
        <v>0</v>
      </c>
      <c r="J131" s="267">
        <f t="shared" si="768"/>
        <v>0</v>
      </c>
      <c r="K131" s="267">
        <f t="shared" si="769"/>
        <v>0</v>
      </c>
      <c r="L131" s="266">
        <f t="shared" si="770"/>
        <v>0</v>
      </c>
      <c r="M131" s="267">
        <f t="shared" si="771"/>
        <v>0</v>
      </c>
      <c r="N131" s="182">
        <f t="shared" si="772"/>
        <v>0</v>
      </c>
      <c r="O131" s="183">
        <f t="shared" si="773"/>
        <v>0</v>
      </c>
      <c r="P131" s="184">
        <f t="shared" si="774"/>
        <v>0</v>
      </c>
      <c r="Q131" s="184">
        <f t="shared" si="775"/>
        <v>0</v>
      </c>
      <c r="R131" s="184">
        <f t="shared" si="776"/>
        <v>0</v>
      </c>
      <c r="S131" s="184">
        <f t="shared" si="777"/>
        <v>0</v>
      </c>
      <c r="T131" s="184">
        <f t="shared" si="778"/>
        <v>0</v>
      </c>
      <c r="U131" s="184">
        <f t="shared" ref="U131:V131" si="851">U130*1936.27</f>
        <v>0</v>
      </c>
      <c r="V131" s="184">
        <f t="shared" si="851"/>
        <v>0</v>
      </c>
      <c r="W131" s="104"/>
    </row>
    <row r="132" spans="1:23" s="47" customFormat="1" ht="12.75" customHeight="1" x14ac:dyDescent="0.2">
      <c r="A132" s="104">
        <f>IF(Foglio2!$J$7=1,TRUNC(Base!V132,0),TRUNC(Base!U132,0))</f>
        <v>0</v>
      </c>
      <c r="B132" s="245">
        <f t="shared" si="764"/>
        <v>33397</v>
      </c>
      <c r="C132" s="501"/>
      <c r="D132" s="501"/>
      <c r="E132" s="53" t="s">
        <v>3</v>
      </c>
      <c r="F132" s="54">
        <f>IF(Foglio2!$J$3=Foglio2!$E$3,Ausiliari_Coll.Scol.!D128,IF(Foglio2!$J$3=Foglio2!$E$4,Collab._Tecnici!D128,IF(Foglio2!$J$3=Foglio2!$E$5,Assistenti_Tecnici!D128,IF(Foglio2!$J$3=Foglio2!$E$6,Assistenti_Amm.vo!D128,IF(Foglio2!$J$3=Foglio2!$E$7,Resp_Coord_Amm.vo!D128,IF(Foglio2!$J$3=Foglio2!$E$8,Direttore_Amm.vo!D128,IF(Foglio2!$J$3=Foglio2!$E$9,Doc_mat_elem.re!D128,IF(Foglio2!$J$3=Foglio2!$E$10,Doc_dipl_scuola_sec.!D128,IF(Foglio2!$J$3=Foglio2!$E$11,Doc_scuola_media!D128,IF(Foglio2!$J$3=Foglio2!$E$12,Doc_laureati_scuola_sec.!D132,IF(Foglio2!$J$3=Foglio2!$E$13,Direttivi_capi_ist.!D128,0)))))))))))</f>
        <v>0</v>
      </c>
      <c r="G132" s="248">
        <f>IF(Foglio2!$J$3=Foglio2!$E$3,Ausiliari_Coll.Scol.!E128,IF(Foglio2!$J$3=Foglio2!$E$4,Collab._Tecnici!E128,IF(Foglio2!$J$3=Foglio2!$E$5,Assistenti_Tecnici!E128,IF(Foglio2!$J$3=Foglio2!$E$6,Assistenti_Amm.vo!E128,IF(Foglio2!$J$3=Foglio2!$E$7,Resp_Coord_Amm.vo!E128,IF(Foglio2!$J$3=Foglio2!$E$8,Direttore_Amm.vo!E128,IF(Foglio2!$J$3=Foglio2!$E$9,Doc_mat_elem.re!E128,IF(Foglio2!$J$3=Foglio2!$E$10,Doc_dipl_scuola_sec.!E128,IF(Foglio2!$J$3=Foglio2!$E$11,Doc_scuola_media!E128,IF(Foglio2!$J$3=Foglio2!$E$12,Doc_laureati_scuola_sec.!E132,IF(Foglio2!$J$3=Foglio2!$E$13,Direttivi_capi_ist.!E128,0)))))))))))</f>
        <v>0</v>
      </c>
      <c r="H132" s="248">
        <f>IF(Foglio2!$J$3=Foglio2!$E$3,Ausiliari_Coll.Scol.!F128,IF(Foglio2!$J$3=Foglio2!$E$4,Collab._Tecnici!F128,IF(Foglio2!$J$3=Foglio2!$E$5,Assistenti_Tecnici!F128,IF(Foglio2!$J$3=Foglio2!$E$6,Assistenti_Amm.vo!F128,IF(Foglio2!$J$3=Foglio2!$E$7,Resp_Coord_Amm.vo!F128,IF(Foglio2!$J$3=Foglio2!$E$8,Direttore_Amm.vo!F128,IF(Foglio2!$J$3=Foglio2!$E$9,Doc_mat_elem.re!F128,IF(Foglio2!$J$3=Foglio2!$E$10,Doc_dipl_scuola_sec.!F128,IF(Foglio2!$J$3=Foglio2!$E$11,Doc_scuola_media!F128,IF(Foglio2!$J$3=Foglio2!$E$12,Doc_laureati_scuola_sec.!F132,IF(Foglio2!$J$3=Foglio2!$E$13,Direttivi_capi_ist.!F128,0)))))))))))</f>
        <v>0</v>
      </c>
      <c r="I132" s="248">
        <f>IF(Foglio2!$J$3=Foglio2!$E$3,Ausiliari_Coll.Scol.!G128,IF(Foglio2!$J$3=Foglio2!$E$4,Collab._Tecnici!G128,IF(Foglio2!$J$3=Foglio2!$E$5,Assistenti_Tecnici!G128,IF(Foglio2!$J$3=Foglio2!$E$6,Assistenti_Amm.vo!G128,IF(Foglio2!$J$3=Foglio2!$E$7,Resp_Coord_Amm.vo!G128,IF(Foglio2!$J$3=Foglio2!$E$8,Direttore_Amm.vo!G128,IF(Foglio2!$J$3=Foglio2!$E$9,Doc_mat_elem.re!G128,IF(Foglio2!$J$3=Foglio2!$E$10,Doc_dipl_scuola_sec.!G128,IF(Foglio2!$J$3=Foglio2!$E$11,Doc_scuola_media!G128,IF(Foglio2!$J$3=Foglio2!$E$12,Doc_laureati_scuola_sec.!G132,IF(Foglio2!$J$3=Foglio2!$E$13,Direttivi_capi_ist.!G128,0)))))))))))</f>
        <v>0</v>
      </c>
      <c r="J132" s="248">
        <f>IF(Foglio2!$J$3=Foglio2!$E$3,Ausiliari_Coll.Scol.!H128,IF(Foglio2!$J$3=Foglio2!$E$4,Collab._Tecnici!H128,IF(Foglio2!$J$3=Foglio2!$E$5,Assistenti_Tecnici!H128,IF(Foglio2!$J$3=Foglio2!$E$6,Assistenti_Amm.vo!H128,IF(Foglio2!$J$3=Foglio2!$E$7,Resp_Coord_Amm.vo!H128,IF(Foglio2!$J$3=Foglio2!$E$8,Direttore_Amm.vo!H128,IF(Foglio2!$J$3=Foglio2!$E$9,Doc_mat_elem.re!H128,IF(Foglio2!$J$3=Foglio2!$E$10,Doc_dipl_scuola_sec.!H128,IF(Foglio2!$J$3=Foglio2!$E$11,Doc_scuola_media!H128,IF(Foglio2!$J$3=Foglio2!$E$12,Doc_laureati_scuola_sec.!H132,IF(Foglio2!$J$3=Foglio2!$E$13,Direttivi_capi_ist.!H128,0)))))))))))</f>
        <v>0</v>
      </c>
      <c r="K132" s="248">
        <f>IF(Foglio2!$J$3=Foglio2!$E$3,Ausiliari_Coll.Scol.!I128,IF(Foglio2!$J$3=Foglio2!$E$4,Collab._Tecnici!I128,IF(Foglio2!$J$3=Foglio2!$E$5,Assistenti_Tecnici!I128,IF(Foglio2!$J$3=Foglio2!$E$6,Assistenti_Amm.vo!I128,IF(Foglio2!$J$3=Foglio2!$E$7,Resp_Coord_Amm.vo!I128,IF(Foglio2!$J$3=Foglio2!$E$8,Direttore_Amm.vo!I128,IF(Foglio2!$J$3=Foglio2!$E$9,Doc_mat_elem.re!I128,IF(Foglio2!$J$3=Foglio2!$E$10,Doc_dipl_scuola_sec.!I128,IF(Foglio2!$J$3=Foglio2!$E$11,Doc_scuola_media!I128,IF(Foglio2!$J$3=Foglio2!$E$12,Doc_laureati_scuola_sec.!I132,IF(Foglio2!$J$3=Foglio2!$E$13,Direttivi_capi_ist.!I128,0)))))))))))</f>
        <v>0</v>
      </c>
      <c r="L132" s="248">
        <f>IF(Foglio2!$J$3=Foglio2!$E$3,Ausiliari_Coll.Scol.!J128,IF(Foglio2!$J$3=Foglio2!$E$4,Collab._Tecnici!J128,IF(Foglio2!$J$3=Foglio2!$E$5,Assistenti_Tecnici!J128,IF(Foglio2!$J$3=Foglio2!$E$6,Assistenti_Amm.vo!J128,IF(Foglio2!$J$3=Foglio2!$E$7,Resp_Coord_Amm.vo!J128,IF(Foglio2!$J$3=Foglio2!$E$8,Direttore_Amm.vo!J128,IF(Foglio2!$J$3=Foglio2!$E$9,Doc_mat_elem.re!J128,IF(Foglio2!$J$3=Foglio2!$E$10,Doc_dipl_scuola_sec.!J128,IF(Foglio2!$J$3=Foglio2!$E$11,Doc_scuola_media!J128,IF(Foglio2!$J$3=Foglio2!$E$12,Doc_laureati_scuola_sec.!J132,IF(Foglio2!$J$3=Foglio2!$E$13,Direttivi_capi_ist.!J128,0)))))))))))</f>
        <v>0</v>
      </c>
      <c r="M132" s="249">
        <f>IF(Foglio2!$J$3=Foglio2!$E$3,Ausiliari_Coll.Scol.!K128,IF(Foglio2!$J$3=Foglio2!$E$4,Collab._Tecnici!K128,IF(Foglio2!$J$3=Foglio2!$E$5,Assistenti_Tecnici!K128,IF(Foglio2!$J$3=Foglio2!$E$6,Assistenti_Amm.vo!K128,IF(Foglio2!$J$3=Foglio2!$E$7,Resp_Coord_Amm.vo!K128,IF(Foglio2!$J$3=Foglio2!$E$8,Direttore_Amm.vo!K128,IF(Foglio2!$J$3=Foglio2!$E$9,Doc_mat_elem.re!K128,IF(Foglio2!$J$3=Foglio2!$E$10,Doc_dipl_scuola_sec.!K128,IF(Foglio2!$J$3=Foglio2!$E$11,Doc_scuola_media!K128,IF(Foglio2!$J$3=Foglio2!$E$12,Doc_laureati_scuola_sec.!K132,IF(Foglio2!$J$3=Foglio2!$E$13,Direttivi_capi_ist.!K128,0)))))))))))</f>
        <v>0</v>
      </c>
      <c r="N132" s="250">
        <f>IF(Foglio2!$J$3=Foglio2!$E$3,Ausiliari_Coll.Scol.!L128,IF(Foglio2!$J$3=Foglio2!$E$4,Collab._Tecnici!L128,IF(Foglio2!$J$3=Foglio2!$E$5,Assistenti_Tecnici!L128,IF(Foglio2!$J$3=Foglio2!$E$6,Assistenti_Amm.vo!L128,IF(Foglio2!$J$3=Foglio2!$E$7,Resp_Coord_Amm.vo!L128,IF(Foglio2!$J$3=Foglio2!$E$8,Direttore_Amm.vo!L128,IF(Foglio2!$J$3=Foglio2!$E$9,Doc_mat_elem.re!L128,IF(Foglio2!$J$3=Foglio2!$E$10,Doc_dipl_scuola_sec.!L128,IF(Foglio2!$J$3=Foglio2!$E$11,Doc_scuola_media!L128,IF(Foglio2!$J$3=Foglio2!$E$12,Doc_laureati_scuola_sec.!L132,IF(Foglio2!$J$3=Foglio2!$E$13,Direttivi_capi_ist.!L128,0)))))))))))</f>
        <v>0</v>
      </c>
      <c r="O132" s="251">
        <f>IF(Foglio2!$J$3=Foglio2!$E$3,Ausiliari_Coll.Scol.!M128,IF(Foglio2!$J$3=Foglio2!$E$4,Collab._Tecnici!M128,IF(Foglio2!$J$3=Foglio2!$E$5,Assistenti_Tecnici!M128,IF(Foglio2!$J$3=Foglio2!$E$6,Assistenti_Amm.vo!M128,IF(Foglio2!$J$3=Foglio2!$E$7,Resp_Coord_Amm.vo!M128,IF(Foglio2!$J$3=Foglio2!$E$8,Direttore_Amm.vo!M128,IF(Foglio2!$J$3=Foglio2!$E$9,Doc_mat_elem.re!M128,IF(Foglio2!$J$3=Foglio2!$E$10,Doc_dipl_scuola_sec.!M128,IF(Foglio2!$J$3=Foglio2!$E$11,Doc_scuola_media!M128,IF(Foglio2!$J$3=Foglio2!$E$12,Doc_laureati_scuola_sec.!M132,IF(Foglio2!$J$3=Foglio2!$E$13,Direttivi_capi_ist.!M128,0)))))))))))</f>
        <v>0</v>
      </c>
      <c r="P132" s="252">
        <f>IF(Foglio2!$J$3=Foglio2!$E$3,Ausiliari_Coll.Scol.!N128,IF(Foglio2!$J$3=Foglio2!$E$4,Collab._Tecnici!N128,IF(Foglio2!$J$3=Foglio2!$E$5,Assistenti_Tecnici!N128,IF(Foglio2!$J$3=Foglio2!$E$6,Assistenti_Amm.vo!N128,IF(Foglio2!$J$3=Foglio2!$E$7,Resp_Coord_Amm.vo!N128,IF(Foglio2!$J$3=Foglio2!$E$8,Direttore_Amm.vo!N128,IF(Foglio2!$J$3=Foglio2!$E$9,Doc_mat_elem.re!N128,IF(Foglio2!$J$3=Foglio2!$E$10,Doc_dipl_scuola_sec.!N128,IF(Foglio2!$J$3=Foglio2!$E$11,Doc_scuola_media!N128,IF(Foglio2!$J$3=Foglio2!$E$12,Doc_laureati_scuola_sec.!N132,IF(Foglio2!$J$3=Foglio2!$E$13,Direttivi_capi_ist.!N128,0)))))))))))</f>
        <v>0</v>
      </c>
      <c r="Q132" s="252">
        <f>IF(Foglio2!$J$3=Foglio2!$E$3,Ausiliari_Coll.Scol.!O128,IF(Foglio2!$J$3=Foglio2!$E$4,Collab._Tecnici!O128,IF(Foglio2!$J$3=Foglio2!$E$5,Assistenti_Tecnici!O128,IF(Foglio2!$J$3=Foglio2!$E$6,Assistenti_Amm.vo!O128,IF(Foglio2!$J$3=Foglio2!$E$7,Resp_Coord_Amm.vo!O128,IF(Foglio2!$J$3=Foglio2!$E$8,Direttore_Amm.vo!O128,IF(Foglio2!$J$3=Foglio2!$E$9,Doc_mat_elem.re!O128,IF(Foglio2!$J$3=Foglio2!$E$10,Doc_dipl_scuola_sec.!O128,IF(Foglio2!$J$3=Foglio2!$E$11,Doc_scuola_media!O128,IF(Foglio2!$J$3=Foglio2!$E$12,Doc_laureati_scuola_sec.!O132,IF(Foglio2!$J$3=Foglio2!$E$13,Direttivi_capi_ist.!O128,0)))))))))))</f>
        <v>0</v>
      </c>
      <c r="R132" s="252">
        <f>IF(Foglio2!$J$3=Foglio2!$E$3,Ausiliari_Coll.Scol.!P128,IF(Foglio2!$J$3=Foglio2!$E$4,Collab._Tecnici!P128,IF(Foglio2!$J$3=Foglio2!$E$5,Assistenti_Tecnici!P128,IF(Foglio2!$J$3=Foglio2!$E$6,Assistenti_Amm.vo!P128,IF(Foglio2!$J$3=Foglio2!$E$7,Resp_Coord_Amm.vo!P128,IF(Foglio2!$J$3=Foglio2!$E$8,Direttore_Amm.vo!P128,IF(Foglio2!$J$3=Foglio2!$E$9,Doc_mat_elem.re!P128,IF(Foglio2!$J$3=Foglio2!$E$10,Doc_dipl_scuola_sec.!P128,IF(Foglio2!$J$3=Foglio2!$E$11,Doc_scuola_media!P128,IF(Foglio2!$J$3=Foglio2!$E$12,Doc_laureati_scuola_sec.!P132,IF(Foglio2!$J$3=Foglio2!$E$13,Direttivi_capi_ist.!P128,0)))))))))))</f>
        <v>0</v>
      </c>
      <c r="S132" s="252">
        <f>IF(Foglio2!$J$3=Foglio2!$E$3,Ausiliari_Coll.Scol.!Q128,IF(Foglio2!$J$3=Foglio2!$E$4,Collab._Tecnici!Q128,IF(Foglio2!$J$3=Foglio2!$E$5,Assistenti_Tecnici!Q128,IF(Foglio2!$J$3=Foglio2!$E$6,Assistenti_Amm.vo!Q128,IF(Foglio2!$J$3=Foglio2!$E$7,Resp_Coord_Amm.vo!Q128,IF(Foglio2!$J$3=Foglio2!$E$8,Direttore_Amm.vo!Q128,IF(Foglio2!$J$3=Foglio2!$E$9,Doc_mat_elem.re!Q128,IF(Foglio2!$J$3=Foglio2!$E$10,Doc_dipl_scuola_sec.!Q128,IF(Foglio2!$J$3=Foglio2!$E$11,Doc_scuola_media!Q128,IF(Foglio2!$J$3=Foglio2!$E$12,Doc_laureati_scuola_sec.!Q132,IF(Foglio2!$J$3=Foglio2!$E$13,Direttivi_capi_ist.!Q128,0)))))))))))</f>
        <v>0</v>
      </c>
      <c r="T132" s="252">
        <f>IF(Foglio2!$J$3=Foglio2!$E$3,Ausiliari_Coll.Scol.!R128,IF(Foglio2!$J$3=Foglio2!$E$4,Collab._Tecnici!R128,IF(Foglio2!$J$3=Foglio2!$E$5,Assistenti_Tecnici!R128,IF(Foglio2!$J$3=Foglio2!$E$6,Assistenti_Amm.vo!R128,IF(Foglio2!$J$3=Foglio2!$E$7,Resp_Coord_Amm.vo!R128,IF(Foglio2!$J$3=Foglio2!$E$8,Direttore_Amm.vo!R128,IF(Foglio2!$J$3=Foglio2!$E$9,Doc_mat_elem.re!R128,IF(Foglio2!$J$3=Foglio2!$E$10,Doc_dipl_scuola_sec.!R128,IF(Foglio2!$J$3=Foglio2!$E$11,Doc_scuola_media!R128,IF(Foglio2!$J$3=Foglio2!$E$12,Doc_laureati_scuola_sec.!R132,IF(Foglio2!$J$3=Foglio2!$E$13,Direttivi_capi_ist.!R128,0)))))))))))</f>
        <v>0</v>
      </c>
      <c r="U132" s="252">
        <f t="shared" ref="U132" si="852">(P132)/12*0.8</f>
        <v>0</v>
      </c>
      <c r="V132" s="252">
        <f t="shared" ref="V132" si="853">(P132+R132)/12*0.8</f>
        <v>0</v>
      </c>
      <c r="W132" s="253" t="str">
        <f t="shared" ref="W132" si="854">"Fascia Da "&amp;F132&amp;" a "&amp;F133&amp;" Decorrenza "&amp;DAY(C132)&amp;"/"&amp;MONTH(C132)&amp;"/"&amp;YEAR(C132)</f>
        <v>Fascia Da 0 a 0 Decorrenza 0/1/1900</v>
      </c>
    </row>
    <row r="133" spans="1:23" s="47" customFormat="1" ht="9" customHeight="1" x14ac:dyDescent="0.2">
      <c r="A133" s="104"/>
      <c r="B133" s="245">
        <f t="shared" si="764"/>
        <v>33398</v>
      </c>
      <c r="C133" s="501"/>
      <c r="D133" s="501"/>
      <c r="E133" s="48" t="s">
        <v>4</v>
      </c>
      <c r="F133" s="49">
        <f>IF(Foglio2!$J$3=Foglio2!$E$3,Ausiliari_Coll.Scol.!D129,IF(Foglio2!$J$3=Foglio2!$E$4,Collab._Tecnici!D131,IF(Foglio2!$J$3=Foglio2!$E$5,Assistenti_Tecnici!D129,IF(Foglio2!$J$3=Foglio2!$E$6,Assistenti_Amm.vo!D129,IF(Foglio2!$J$3=Foglio2!$E$7,Resp_Coord_Amm.vo!D129,IF(Foglio2!$J$3=Foglio2!$E$8,Direttore_Amm.vo!D129,IF(Foglio2!$J$3=Foglio2!$E$9,Doc_mat_elem.re!D129,IF(Foglio2!$J$3=Foglio2!$E$10,Doc_dipl_scuola_sec.!D129,IF(Foglio2!$J$3=Foglio2!$E$11,Doc_scuola_media!D129,IF(Foglio2!$J$3=Foglio2!$E$12,Doc_laureati_scuola_sec.!D133,IF(Foglio2!$J$3=Foglio2!$E$13,Direttivi_capi_ist.!D129,0)))))))))))</f>
        <v>0</v>
      </c>
      <c r="G133" s="267">
        <f t="shared" si="765"/>
        <v>0</v>
      </c>
      <c r="H133" s="267">
        <f t="shared" si="766"/>
        <v>0</v>
      </c>
      <c r="I133" s="267">
        <f t="shared" si="767"/>
        <v>0</v>
      </c>
      <c r="J133" s="267">
        <f t="shared" si="768"/>
        <v>0</v>
      </c>
      <c r="K133" s="267">
        <f t="shared" si="769"/>
        <v>0</v>
      </c>
      <c r="L133" s="266">
        <f t="shared" si="770"/>
        <v>0</v>
      </c>
      <c r="M133" s="267">
        <f t="shared" si="771"/>
        <v>0</v>
      </c>
      <c r="N133" s="182">
        <f t="shared" si="772"/>
        <v>0</v>
      </c>
      <c r="O133" s="183">
        <f t="shared" si="773"/>
        <v>0</v>
      </c>
      <c r="P133" s="184">
        <f t="shared" si="774"/>
        <v>0</v>
      </c>
      <c r="Q133" s="184">
        <f t="shared" si="775"/>
        <v>0</v>
      </c>
      <c r="R133" s="184">
        <f t="shared" si="776"/>
        <v>0</v>
      </c>
      <c r="S133" s="184">
        <f t="shared" si="777"/>
        <v>0</v>
      </c>
      <c r="T133" s="184">
        <f t="shared" si="778"/>
        <v>0</v>
      </c>
      <c r="U133" s="184">
        <f t="shared" ref="U133:V133" si="855">U132*1936.27</f>
        <v>0</v>
      </c>
      <c r="V133" s="184">
        <f t="shared" si="855"/>
        <v>0</v>
      </c>
      <c r="W133" s="104"/>
    </row>
    <row r="134" spans="1:23" s="47" customFormat="1" ht="9" customHeight="1" x14ac:dyDescent="0.2">
      <c r="A134" s="104">
        <f>IF(Foglio2!$J$7=1,TRUNC(Base!V134,0),TRUNC(Base!U134,0))</f>
        <v>0</v>
      </c>
      <c r="B134" s="245">
        <f t="shared" si="764"/>
        <v>33399</v>
      </c>
      <c r="C134" s="501"/>
      <c r="D134" s="501"/>
      <c r="E134" s="103" t="s">
        <v>3</v>
      </c>
      <c r="F134" s="79">
        <f>IF(Foglio2!$J$3=Foglio2!$E$3,Ausiliari_Coll.Scol.!D130,IF(Foglio2!$J$3=Foglio2!$E$4,Collab._Tecnici!D130,IF(Foglio2!$J$3=Foglio2!$E$5,Assistenti_Tecnici!D130,IF(Foglio2!$J$3=Foglio2!$E$6,Assistenti_Amm.vo!D130,IF(Foglio2!$J$3=Foglio2!$E$7,Resp_Coord_Amm.vo!D130,IF(Foglio2!$J$3=Foglio2!$E$8,Direttore_Amm.vo!D130,IF(Foglio2!$J$3=Foglio2!$E$9,Doc_mat_elem.re!D130,IF(Foglio2!$J$3=Foglio2!$E$10,Doc_dipl_scuola_sec.!D130,IF(Foglio2!$J$3=Foglio2!$E$11,Doc_scuola_media!D130,IF(Foglio2!$J$3=Foglio2!$E$12,Doc_laureati_scuola_sec.!D134,IF(Foglio2!$J$3=Foglio2!$E$13,Direttivi_capi_ist.!D130,0)))))))))))</f>
        <v>0</v>
      </c>
      <c r="G134" s="248">
        <f>IF(Foglio2!$J$3=Foglio2!$E$3,Ausiliari_Coll.Scol.!E130,IF(Foglio2!$J$3=Foglio2!$E$4,Collab._Tecnici!E130,IF(Foglio2!$J$3=Foglio2!$E$5,Assistenti_Tecnici!E130,IF(Foglio2!$J$3=Foglio2!$E$6,Assistenti_Amm.vo!E130,IF(Foglio2!$J$3=Foglio2!$E$7,Resp_Coord_Amm.vo!E130,IF(Foglio2!$J$3=Foglio2!$E$8,Direttore_Amm.vo!E130,IF(Foglio2!$J$3=Foglio2!$E$9,Doc_mat_elem.re!E130,IF(Foglio2!$J$3=Foglio2!$E$10,Doc_dipl_scuola_sec.!E130,IF(Foglio2!$J$3=Foglio2!$E$11,Doc_scuola_media!E130,IF(Foglio2!$J$3=Foglio2!$E$12,Doc_laureati_scuola_sec.!E134,IF(Foglio2!$J$3=Foglio2!$E$13,Direttivi_capi_ist.!E130,0)))))))))))</f>
        <v>0</v>
      </c>
      <c r="H134" s="248">
        <f>IF(Foglio2!$J$3=Foglio2!$E$3,Ausiliari_Coll.Scol.!F130,IF(Foglio2!$J$3=Foglio2!$E$4,Collab._Tecnici!F130,IF(Foglio2!$J$3=Foglio2!$E$5,Assistenti_Tecnici!F130,IF(Foglio2!$J$3=Foglio2!$E$6,Assistenti_Amm.vo!F130,IF(Foglio2!$J$3=Foglio2!$E$7,Resp_Coord_Amm.vo!F130,IF(Foglio2!$J$3=Foglio2!$E$8,Direttore_Amm.vo!F130,IF(Foglio2!$J$3=Foglio2!$E$9,Doc_mat_elem.re!F130,IF(Foglio2!$J$3=Foglio2!$E$10,Doc_dipl_scuola_sec.!F130,IF(Foglio2!$J$3=Foglio2!$E$11,Doc_scuola_media!F130,IF(Foglio2!$J$3=Foglio2!$E$12,Doc_laureati_scuola_sec.!F134,IF(Foglio2!$J$3=Foglio2!$E$13,Direttivi_capi_ist.!F130,0)))))))))))</f>
        <v>0</v>
      </c>
      <c r="I134" s="248">
        <f>IF(Foglio2!$J$3=Foglio2!$E$3,Ausiliari_Coll.Scol.!G130,IF(Foglio2!$J$3=Foglio2!$E$4,Collab._Tecnici!G130,IF(Foglio2!$J$3=Foglio2!$E$5,Assistenti_Tecnici!G130,IF(Foglio2!$J$3=Foglio2!$E$6,Assistenti_Amm.vo!G130,IF(Foglio2!$J$3=Foglio2!$E$7,Resp_Coord_Amm.vo!G130,IF(Foglio2!$J$3=Foglio2!$E$8,Direttore_Amm.vo!G130,IF(Foglio2!$J$3=Foglio2!$E$9,Doc_mat_elem.re!G130,IF(Foglio2!$J$3=Foglio2!$E$10,Doc_dipl_scuola_sec.!G130,IF(Foglio2!$J$3=Foglio2!$E$11,Doc_scuola_media!G130,IF(Foglio2!$J$3=Foglio2!$E$12,Doc_laureati_scuola_sec.!G134,IF(Foglio2!$J$3=Foglio2!$E$13,Direttivi_capi_ist.!G130,0)))))))))))</f>
        <v>0</v>
      </c>
      <c r="J134" s="248">
        <f>IF(Foglio2!$J$3=Foglio2!$E$3,Ausiliari_Coll.Scol.!H130,IF(Foglio2!$J$3=Foglio2!$E$4,Collab._Tecnici!H130,IF(Foglio2!$J$3=Foglio2!$E$5,Assistenti_Tecnici!H130,IF(Foglio2!$J$3=Foglio2!$E$6,Assistenti_Amm.vo!H130,IF(Foglio2!$J$3=Foglio2!$E$7,Resp_Coord_Amm.vo!H130,IF(Foglio2!$J$3=Foglio2!$E$8,Direttore_Amm.vo!H130,IF(Foglio2!$J$3=Foglio2!$E$9,Doc_mat_elem.re!H130,IF(Foglio2!$J$3=Foglio2!$E$10,Doc_dipl_scuola_sec.!H130,IF(Foglio2!$J$3=Foglio2!$E$11,Doc_scuola_media!H130,IF(Foglio2!$J$3=Foglio2!$E$12,Doc_laureati_scuola_sec.!H134,IF(Foglio2!$J$3=Foglio2!$E$13,Direttivi_capi_ist.!H130,0)))))))))))</f>
        <v>0</v>
      </c>
      <c r="K134" s="248">
        <f>IF(Foglio2!$J$3=Foglio2!$E$3,Ausiliari_Coll.Scol.!I130,IF(Foglio2!$J$3=Foglio2!$E$4,Collab._Tecnici!I130,IF(Foglio2!$J$3=Foglio2!$E$5,Assistenti_Tecnici!I130,IF(Foglio2!$J$3=Foglio2!$E$6,Assistenti_Amm.vo!I130,IF(Foglio2!$J$3=Foglio2!$E$7,Resp_Coord_Amm.vo!I130,IF(Foglio2!$J$3=Foglio2!$E$8,Direttore_Amm.vo!I130,IF(Foglio2!$J$3=Foglio2!$E$9,Doc_mat_elem.re!I130,IF(Foglio2!$J$3=Foglio2!$E$10,Doc_dipl_scuola_sec.!I130,IF(Foglio2!$J$3=Foglio2!$E$11,Doc_scuola_media!I130,IF(Foglio2!$J$3=Foglio2!$E$12,Doc_laureati_scuola_sec.!I134,IF(Foglio2!$J$3=Foglio2!$E$13,Direttivi_capi_ist.!I130,0)))))))))))</f>
        <v>0</v>
      </c>
      <c r="L134" s="248">
        <f>IF(Foglio2!$J$3=Foglio2!$E$3,Ausiliari_Coll.Scol.!J130,IF(Foglio2!$J$3=Foglio2!$E$4,Collab._Tecnici!J130,IF(Foglio2!$J$3=Foglio2!$E$5,Assistenti_Tecnici!J130,IF(Foglio2!$J$3=Foglio2!$E$6,Assistenti_Amm.vo!J130,IF(Foglio2!$J$3=Foglio2!$E$7,Resp_Coord_Amm.vo!J130,IF(Foglio2!$J$3=Foglio2!$E$8,Direttore_Amm.vo!J130,IF(Foglio2!$J$3=Foglio2!$E$9,Doc_mat_elem.re!J130,IF(Foglio2!$J$3=Foglio2!$E$10,Doc_dipl_scuola_sec.!J130,IF(Foglio2!$J$3=Foglio2!$E$11,Doc_scuola_media!J130,IF(Foglio2!$J$3=Foglio2!$E$12,Doc_laureati_scuola_sec.!J134,IF(Foglio2!$J$3=Foglio2!$E$13,Direttivi_capi_ist.!J130,0)))))))))))</f>
        <v>0</v>
      </c>
      <c r="M134" s="249">
        <f>IF(Foglio2!$J$3=Foglio2!$E$3,Ausiliari_Coll.Scol.!K130,IF(Foglio2!$J$3=Foglio2!$E$4,Collab._Tecnici!K130,IF(Foglio2!$J$3=Foglio2!$E$5,Assistenti_Tecnici!K130,IF(Foglio2!$J$3=Foglio2!$E$6,Assistenti_Amm.vo!K130,IF(Foglio2!$J$3=Foglio2!$E$7,Resp_Coord_Amm.vo!K130,IF(Foglio2!$J$3=Foglio2!$E$8,Direttore_Amm.vo!K130,IF(Foglio2!$J$3=Foglio2!$E$9,Doc_mat_elem.re!K130,IF(Foglio2!$J$3=Foglio2!$E$10,Doc_dipl_scuola_sec.!K130,IF(Foglio2!$J$3=Foglio2!$E$11,Doc_scuola_media!K130,IF(Foglio2!$J$3=Foglio2!$E$12,Doc_laureati_scuola_sec.!K134,IF(Foglio2!$J$3=Foglio2!$E$13,Direttivi_capi_ist.!K130,0)))))))))))</f>
        <v>0</v>
      </c>
      <c r="N134" s="250">
        <f>IF(Foglio2!$J$3=Foglio2!$E$3,Ausiliari_Coll.Scol.!L130,IF(Foglio2!$J$3=Foglio2!$E$4,Collab._Tecnici!L130,IF(Foglio2!$J$3=Foglio2!$E$5,Assistenti_Tecnici!L130,IF(Foglio2!$J$3=Foglio2!$E$6,Assistenti_Amm.vo!L130,IF(Foglio2!$J$3=Foglio2!$E$7,Resp_Coord_Amm.vo!L130,IF(Foglio2!$J$3=Foglio2!$E$8,Direttore_Amm.vo!L130,IF(Foglio2!$J$3=Foglio2!$E$9,Doc_mat_elem.re!L130,IF(Foglio2!$J$3=Foglio2!$E$10,Doc_dipl_scuola_sec.!L130,IF(Foglio2!$J$3=Foglio2!$E$11,Doc_scuola_media!L130,IF(Foglio2!$J$3=Foglio2!$E$12,Doc_laureati_scuola_sec.!L134,IF(Foglio2!$J$3=Foglio2!$E$13,Direttivi_capi_ist.!L130,0)))))))))))</f>
        <v>0</v>
      </c>
      <c r="O134" s="251">
        <f>IF(Foglio2!$J$3=Foglio2!$E$3,Ausiliari_Coll.Scol.!M130,IF(Foglio2!$J$3=Foglio2!$E$4,Collab._Tecnici!M130,IF(Foglio2!$J$3=Foglio2!$E$5,Assistenti_Tecnici!M130,IF(Foglio2!$J$3=Foglio2!$E$6,Assistenti_Amm.vo!M130,IF(Foglio2!$J$3=Foglio2!$E$7,Resp_Coord_Amm.vo!M130,IF(Foglio2!$J$3=Foglio2!$E$8,Direttore_Amm.vo!M130,IF(Foglio2!$J$3=Foglio2!$E$9,Doc_mat_elem.re!M130,IF(Foglio2!$J$3=Foglio2!$E$10,Doc_dipl_scuola_sec.!M130,IF(Foglio2!$J$3=Foglio2!$E$11,Doc_scuola_media!M130,IF(Foglio2!$J$3=Foglio2!$E$12,Doc_laureati_scuola_sec.!M134,IF(Foglio2!$J$3=Foglio2!$E$13,Direttivi_capi_ist.!M130,0)))))))))))</f>
        <v>0</v>
      </c>
      <c r="P134" s="252">
        <f>IF(Foglio2!$J$3=Foglio2!$E$3,Ausiliari_Coll.Scol.!N130,IF(Foglio2!$J$3=Foglio2!$E$4,Collab._Tecnici!N130,IF(Foglio2!$J$3=Foglio2!$E$5,Assistenti_Tecnici!N130,IF(Foglio2!$J$3=Foglio2!$E$6,Assistenti_Amm.vo!N130,IF(Foglio2!$J$3=Foglio2!$E$7,Resp_Coord_Amm.vo!N130,IF(Foglio2!$J$3=Foglio2!$E$8,Direttore_Amm.vo!N130,IF(Foglio2!$J$3=Foglio2!$E$9,Doc_mat_elem.re!N130,IF(Foglio2!$J$3=Foglio2!$E$10,Doc_dipl_scuola_sec.!N130,IF(Foglio2!$J$3=Foglio2!$E$11,Doc_scuola_media!N130,IF(Foglio2!$J$3=Foglio2!$E$12,Doc_laureati_scuola_sec.!N134,IF(Foglio2!$J$3=Foglio2!$E$13,Direttivi_capi_ist.!N130,0)))))))))))</f>
        <v>0</v>
      </c>
      <c r="Q134" s="252">
        <f>IF(Foglio2!$J$3=Foglio2!$E$3,Ausiliari_Coll.Scol.!O130,IF(Foglio2!$J$3=Foglio2!$E$4,Collab._Tecnici!O130,IF(Foglio2!$J$3=Foglio2!$E$5,Assistenti_Tecnici!O130,IF(Foglio2!$J$3=Foglio2!$E$6,Assistenti_Amm.vo!O130,IF(Foglio2!$J$3=Foglio2!$E$7,Resp_Coord_Amm.vo!O130,IF(Foglio2!$J$3=Foglio2!$E$8,Direttore_Amm.vo!O130,IF(Foglio2!$J$3=Foglio2!$E$9,Doc_mat_elem.re!O130,IF(Foglio2!$J$3=Foglio2!$E$10,Doc_dipl_scuola_sec.!O130,IF(Foglio2!$J$3=Foglio2!$E$11,Doc_scuola_media!O130,IF(Foglio2!$J$3=Foglio2!$E$12,Doc_laureati_scuola_sec.!O134,IF(Foglio2!$J$3=Foglio2!$E$13,Direttivi_capi_ist.!O130,0)))))))))))</f>
        <v>0</v>
      </c>
      <c r="R134" s="252">
        <f>IF(Foglio2!$J$3=Foglio2!$E$3,Ausiliari_Coll.Scol.!P130,IF(Foglio2!$J$3=Foglio2!$E$4,Collab._Tecnici!P130,IF(Foglio2!$J$3=Foglio2!$E$5,Assistenti_Tecnici!P130,IF(Foglio2!$J$3=Foglio2!$E$6,Assistenti_Amm.vo!P130,IF(Foglio2!$J$3=Foglio2!$E$7,Resp_Coord_Amm.vo!P130,IF(Foglio2!$J$3=Foglio2!$E$8,Direttore_Amm.vo!P130,IF(Foglio2!$J$3=Foglio2!$E$9,Doc_mat_elem.re!P130,IF(Foglio2!$J$3=Foglio2!$E$10,Doc_dipl_scuola_sec.!P130,IF(Foglio2!$J$3=Foglio2!$E$11,Doc_scuola_media!P130,IF(Foglio2!$J$3=Foglio2!$E$12,Doc_laureati_scuola_sec.!P134,IF(Foglio2!$J$3=Foglio2!$E$13,Direttivi_capi_ist.!P130,0)))))))))))</f>
        <v>0</v>
      </c>
      <c r="S134" s="252">
        <f>IF(Foglio2!$J$3=Foglio2!$E$3,Ausiliari_Coll.Scol.!Q130,IF(Foglio2!$J$3=Foglio2!$E$4,Collab._Tecnici!Q130,IF(Foglio2!$J$3=Foglio2!$E$5,Assistenti_Tecnici!Q130,IF(Foglio2!$J$3=Foglio2!$E$6,Assistenti_Amm.vo!Q130,IF(Foglio2!$J$3=Foglio2!$E$7,Resp_Coord_Amm.vo!Q130,IF(Foglio2!$J$3=Foglio2!$E$8,Direttore_Amm.vo!Q130,IF(Foglio2!$J$3=Foglio2!$E$9,Doc_mat_elem.re!Q130,IF(Foglio2!$J$3=Foglio2!$E$10,Doc_dipl_scuola_sec.!Q130,IF(Foglio2!$J$3=Foglio2!$E$11,Doc_scuola_media!Q130,IF(Foglio2!$J$3=Foglio2!$E$12,Doc_laureati_scuola_sec.!Q134,IF(Foglio2!$J$3=Foglio2!$E$13,Direttivi_capi_ist.!Q130,0)))))))))))</f>
        <v>0</v>
      </c>
      <c r="T134" s="252">
        <f>IF(Foglio2!$J$3=Foglio2!$E$3,Ausiliari_Coll.Scol.!R130,IF(Foglio2!$J$3=Foglio2!$E$4,Collab._Tecnici!R130,IF(Foglio2!$J$3=Foglio2!$E$5,Assistenti_Tecnici!R130,IF(Foglio2!$J$3=Foglio2!$E$6,Assistenti_Amm.vo!R130,IF(Foglio2!$J$3=Foglio2!$E$7,Resp_Coord_Amm.vo!R130,IF(Foglio2!$J$3=Foglio2!$E$8,Direttore_Amm.vo!R130,IF(Foglio2!$J$3=Foglio2!$E$9,Doc_mat_elem.re!R130,IF(Foglio2!$J$3=Foglio2!$E$10,Doc_dipl_scuola_sec.!R130,IF(Foglio2!$J$3=Foglio2!$E$11,Doc_scuola_media!R130,IF(Foglio2!$J$3=Foglio2!$E$12,Doc_laureati_scuola_sec.!R134,IF(Foglio2!$J$3=Foglio2!$E$13,Direttivi_capi_ist.!R130,0)))))))))))</f>
        <v>0</v>
      </c>
      <c r="U134" s="252">
        <f t="shared" ref="U134" si="856">(P134)/12*0.8</f>
        <v>0</v>
      </c>
      <c r="V134" s="252">
        <f t="shared" ref="V134" si="857">(P134+R134)/12*0.8</f>
        <v>0</v>
      </c>
      <c r="W134" s="253" t="str">
        <f t="shared" ref="W134" si="858">"Fascia Da "&amp;F134&amp;" a "&amp;F135&amp;" Decorrenza "&amp;DAY(C134)&amp;"/"&amp;MONTH(C134)&amp;"/"&amp;YEAR(C134)</f>
        <v>Fascia Da 0 a 0 Decorrenza 0/1/1900</v>
      </c>
    </row>
    <row r="135" spans="1:23" s="47" customFormat="1" ht="9" customHeight="1" x14ac:dyDescent="0.2">
      <c r="A135" s="104"/>
      <c r="B135" s="245">
        <f t="shared" si="764"/>
        <v>33400</v>
      </c>
      <c r="C135" s="501"/>
      <c r="D135" s="501"/>
      <c r="E135" s="103" t="s">
        <v>4</v>
      </c>
      <c r="F135" s="79">
        <f>IF(Foglio2!$J$3=Foglio2!$E$3,Ausiliari_Coll.Scol.!D131,IF(Foglio2!$J$3=Foglio2!$E$4,Collab._Tecnici!D133,IF(Foglio2!$J$3=Foglio2!$E$5,Assistenti_Tecnici!D131,IF(Foglio2!$J$3=Foglio2!$E$6,Assistenti_Amm.vo!D131,IF(Foglio2!$J$3=Foglio2!$E$7,Resp_Coord_Amm.vo!D131,IF(Foglio2!$J$3=Foglio2!$E$8,Direttore_Amm.vo!D131,IF(Foglio2!$J$3=Foglio2!$E$9,Doc_mat_elem.re!D131,IF(Foglio2!$J$3=Foglio2!$E$10,Doc_dipl_scuola_sec.!D131,IF(Foglio2!$J$3=Foglio2!$E$11,Doc_scuola_media!D131,IF(Foglio2!$J$3=Foglio2!$E$12,Doc_laureati_scuola_sec.!D135,IF(Foglio2!$J$3=Foglio2!$E$13,Direttivi_capi_ist.!D131,0)))))))))))</f>
        <v>0</v>
      </c>
      <c r="G135" s="267">
        <f t="shared" si="765"/>
        <v>0</v>
      </c>
      <c r="H135" s="267">
        <f t="shared" si="766"/>
        <v>0</v>
      </c>
      <c r="I135" s="267">
        <f t="shared" si="767"/>
        <v>0</v>
      </c>
      <c r="J135" s="267">
        <f t="shared" si="768"/>
        <v>0</v>
      </c>
      <c r="K135" s="267">
        <f t="shared" si="769"/>
        <v>0</v>
      </c>
      <c r="L135" s="266">
        <f t="shared" si="770"/>
        <v>0</v>
      </c>
      <c r="M135" s="267">
        <f t="shared" si="771"/>
        <v>0</v>
      </c>
      <c r="N135" s="182">
        <f t="shared" si="772"/>
        <v>0</v>
      </c>
      <c r="O135" s="183">
        <f t="shared" si="773"/>
        <v>0</v>
      </c>
      <c r="P135" s="184">
        <f t="shared" si="774"/>
        <v>0</v>
      </c>
      <c r="Q135" s="184">
        <f t="shared" si="775"/>
        <v>0</v>
      </c>
      <c r="R135" s="184">
        <f t="shared" si="776"/>
        <v>0</v>
      </c>
      <c r="S135" s="184">
        <f t="shared" si="777"/>
        <v>0</v>
      </c>
      <c r="T135" s="184">
        <f t="shared" si="778"/>
        <v>0</v>
      </c>
      <c r="U135" s="184">
        <f t="shared" ref="U135:V135" si="859">U134*1936.27</f>
        <v>0</v>
      </c>
      <c r="V135" s="184">
        <f t="shared" si="859"/>
        <v>0</v>
      </c>
      <c r="W135" s="104"/>
    </row>
    <row r="136" spans="1:23" s="47" customFormat="1" ht="12.75" customHeight="1" x14ac:dyDescent="0.2">
      <c r="A136" s="104">
        <f>IF(Foglio2!$J$7=1,TRUNC(Base!V136,0),TRUNC(Base!U136,0))</f>
        <v>0</v>
      </c>
      <c r="B136" s="245">
        <f t="shared" si="764"/>
        <v>33401</v>
      </c>
      <c r="C136" s="501"/>
      <c r="D136" s="501"/>
      <c r="E136" s="53" t="s">
        <v>3</v>
      </c>
      <c r="F136" s="54">
        <f>IF(Foglio2!$J$3=Foglio2!$E$12,Doc_laureati_scuola_sec.!D136,0)</f>
        <v>0</v>
      </c>
      <c r="G136" s="248">
        <f>IF(Foglio2!$J$3=Foglio2!$E$12,Doc_laureati_scuola_sec.!E136,0)</f>
        <v>0</v>
      </c>
      <c r="H136" s="248">
        <f>IF(Foglio2!$J$3=Foglio2!$E$12,Doc_laureati_scuola_sec.!F136,0)</f>
        <v>0</v>
      </c>
      <c r="I136" s="248">
        <f>IF(Foglio2!$J$3=Foglio2!$E$12,Doc_laureati_scuola_sec.!G136,0)</f>
        <v>0</v>
      </c>
      <c r="J136" s="248">
        <f>IF(Foglio2!$J$3=Foglio2!$E$12,Doc_laureati_scuola_sec.!H136,0)</f>
        <v>0</v>
      </c>
      <c r="K136" s="248">
        <f>IF(Foglio2!$J$3=Foglio2!$E$12,Doc_laureati_scuola_sec.!I136,0)</f>
        <v>0</v>
      </c>
      <c r="L136" s="248">
        <f>IF(Foglio2!$J$3=Foglio2!$E$12,Doc_laureati_scuola_sec.!J136,0)</f>
        <v>0</v>
      </c>
      <c r="M136" s="249">
        <f>IF(Foglio2!$J$3=Foglio2!$E$12,Doc_laureati_scuola_sec.!K136,0)</f>
        <v>0</v>
      </c>
      <c r="N136" s="250">
        <f>IF(Foglio2!$J$3=Foglio2!$E$12,Doc_laureati_scuola_sec.!L136,0)</f>
        <v>0</v>
      </c>
      <c r="O136" s="251">
        <f>IF(Foglio2!$J$3=Foglio2!$E$12,Doc_laureati_scuola_sec.!M136,0)</f>
        <v>0</v>
      </c>
      <c r="P136" s="252">
        <f>IF(Foglio2!$J$3=Foglio2!$E$12,Doc_laureati_scuola_sec.!N136,0)</f>
        <v>0</v>
      </c>
      <c r="Q136" s="252">
        <f>IF(Foglio2!$J$3=Foglio2!$E$12,Doc_laureati_scuola_sec.!O136,0)</f>
        <v>0</v>
      </c>
      <c r="R136" s="252">
        <f>IF(Foglio2!$J$3=Foglio2!$E$12,Doc_laureati_scuola_sec.!P136,0)</f>
        <v>0</v>
      </c>
      <c r="S136" s="252">
        <f>IF(Foglio2!$J$3=Foglio2!$E$12,Doc_laureati_scuola_sec.!Q136,0)</f>
        <v>0</v>
      </c>
      <c r="T136" s="252">
        <f>IF(Foglio2!$J$3=Foglio2!$E$12,Doc_laureati_scuola_sec.!R136,0)</f>
        <v>0</v>
      </c>
      <c r="U136" s="252">
        <f t="shared" ref="U136" si="860">(P136)/12*0.8</f>
        <v>0</v>
      </c>
      <c r="V136" s="252">
        <f t="shared" ref="V136" si="861">(P136+R136)/12*0.8</f>
        <v>0</v>
      </c>
      <c r="W136" s="253" t="str">
        <f t="shared" ref="W136" si="862">"Fascia Da "&amp;F136&amp;" a "&amp;F137&amp;" Decorrenza "&amp;DAY(C136)&amp;"/"&amp;MONTH(C136)&amp;"/"&amp;YEAR(C136)</f>
        <v>Fascia Da 0 a 0 Decorrenza 0/1/1900</v>
      </c>
    </row>
    <row r="137" spans="1:23" s="47" customFormat="1" ht="9" customHeight="1" x14ac:dyDescent="0.2">
      <c r="A137" s="104"/>
      <c r="B137" s="245">
        <f t="shared" si="764"/>
        <v>33402</v>
      </c>
      <c r="C137" s="502"/>
      <c r="D137" s="502"/>
      <c r="E137" s="58"/>
      <c r="F137" s="59">
        <f>IF(Foglio2!$J$3=Foglio2!$E$12,Doc_laureati_scuola_sec.!D137,0)</f>
        <v>0</v>
      </c>
      <c r="G137" s="267">
        <f t="shared" ref="G137" si="863">G136*1936.27</f>
        <v>0</v>
      </c>
      <c r="H137" s="267">
        <f t="shared" ref="H137" si="864">H136*1936.27</f>
        <v>0</v>
      </c>
      <c r="I137" s="267">
        <f t="shared" ref="I137" si="865">I136*1936.27</f>
        <v>0</v>
      </c>
      <c r="J137" s="267">
        <f t="shared" ref="J137" si="866">J136*1936.27</f>
        <v>0</v>
      </c>
      <c r="K137" s="267">
        <f t="shared" ref="K137" si="867">K136*1936.27</f>
        <v>0</v>
      </c>
      <c r="L137" s="266">
        <f t="shared" ref="L137" si="868">L136*1936.27</f>
        <v>0</v>
      </c>
      <c r="M137" s="267">
        <f t="shared" ref="M137" si="869">M136*1936.27</f>
        <v>0</v>
      </c>
      <c r="N137" s="182">
        <f t="shared" ref="N137" si="870">N136*1936.27</f>
        <v>0</v>
      </c>
      <c r="O137" s="183">
        <f t="shared" ref="O137" si="871">O136*1936.27</f>
        <v>0</v>
      </c>
      <c r="P137" s="184">
        <f t="shared" ref="P137" si="872">P136*1936.27</f>
        <v>0</v>
      </c>
      <c r="Q137" s="184">
        <f t="shared" ref="Q137" si="873">Q136*1936.27</f>
        <v>0</v>
      </c>
      <c r="R137" s="184">
        <f t="shared" ref="R137" si="874">R136*1936.27</f>
        <v>0</v>
      </c>
      <c r="S137" s="184">
        <f t="shared" ref="S137" si="875">S136*1936.27</f>
        <v>0</v>
      </c>
      <c r="T137" s="184">
        <f t="shared" ref="T137" si="876">T136*1936.27</f>
        <v>0</v>
      </c>
      <c r="U137" s="184">
        <f t="shared" ref="U137:V137" si="877">U136*1936.27</f>
        <v>0</v>
      </c>
      <c r="V137" s="184">
        <f t="shared" si="877"/>
        <v>0</v>
      </c>
      <c r="W137" s="104"/>
    </row>
    <row r="138" spans="1:23" s="47" customFormat="1" ht="12.75" customHeight="1" x14ac:dyDescent="0.2">
      <c r="A138" s="104">
        <f>IF(Foglio2!$J$7=1,TRUNC(Base!V138,0),TRUNC(Base!U138,0))</f>
        <v>0</v>
      </c>
      <c r="B138" s="245">
        <f t="shared" ref="B138" si="878">C140</f>
        <v>33543</v>
      </c>
      <c r="C138" s="492">
        <v>33543</v>
      </c>
      <c r="D138" s="492">
        <v>33969</v>
      </c>
      <c r="E138" s="42" t="s">
        <v>3</v>
      </c>
      <c r="F138" s="43">
        <f>IF(Foglio2!$J$3=Foglio2!$E$3,Ausiliari_Coll.Scol.!D132,IF(Foglio2!$J$3=Foglio2!$E$4,Collab._Tecnici!D132,IF(Foglio2!$J$3=Foglio2!$E$5,Assistenti_Tecnici!D132,IF(Foglio2!$J$3=Foglio2!$E$6,Assistenti_Amm.vo!D132,IF(Foglio2!$J$3=Foglio2!$E$7,Resp_Coord_Amm.vo!D132,IF(Foglio2!$J$3=Foglio2!$E$8,Direttore_Amm.vo!D132,IF(Foglio2!$J$3=Foglio2!$E$9,Doc_mat_elem.re!D132,IF(Foglio2!$J$3=Foglio2!$E$10,Doc_dipl_scuola_sec.!D132,IF(Foglio2!$J$3=Foglio2!$E$11,Doc_scuola_media!D132,IF(Foglio2!$J$3=Foglio2!$E$12,Doc_laureati_scuola_sec.!D138,IF(Foglio2!$J$3=Foglio2!$E$13,Direttivi_capi_ist.!D132,0)))))))))))</f>
        <v>0</v>
      </c>
      <c r="G138" s="248">
        <f>IF(Foglio2!$J$3=Foglio2!$E$3,Ausiliari_Coll.Scol.!E132,IF(Foglio2!$J$3=Foglio2!$E$4,Collab._Tecnici!E132,IF(Foglio2!$J$3=Foglio2!$E$5,Assistenti_Tecnici!E132,IF(Foglio2!$J$3=Foglio2!$E$6,Assistenti_Amm.vo!E132,IF(Foglio2!$J$3=Foglio2!$E$7,Resp_Coord_Amm.vo!E132,IF(Foglio2!$J$3=Foglio2!$E$8,Direttore_Amm.vo!E132,IF(Foglio2!$J$3=Foglio2!$E$9,Doc_mat_elem.re!E132,IF(Foglio2!$J$3=Foglio2!$E$10,Doc_dipl_scuola_sec.!E132,IF(Foglio2!$J$3=Foglio2!$E$11,Doc_scuola_media!E132,IF(Foglio2!$J$3=Foglio2!$E$12,Doc_laureati_scuola_sec.!E138,IF(Foglio2!$J$3=Foglio2!$E$13,Direttivi_capi_ist.!E132,0)))))))))))</f>
        <v>0</v>
      </c>
      <c r="H138" s="248">
        <f>IF(Foglio2!$J$3=Foglio2!$E$3,Ausiliari_Coll.Scol.!F132,IF(Foglio2!$J$3=Foglio2!$E$4,Collab._Tecnici!F132,IF(Foglio2!$J$3=Foglio2!$E$5,Assistenti_Tecnici!F132,IF(Foglio2!$J$3=Foglio2!$E$6,Assistenti_Amm.vo!F132,IF(Foglio2!$J$3=Foglio2!$E$7,Resp_Coord_Amm.vo!F132,IF(Foglio2!$J$3=Foglio2!$E$8,Direttore_Amm.vo!F132,IF(Foglio2!$J$3=Foglio2!$E$9,Doc_mat_elem.re!F132,IF(Foglio2!$J$3=Foglio2!$E$10,Doc_dipl_scuola_sec.!F132,IF(Foglio2!$J$3=Foglio2!$E$11,Doc_scuola_media!F132,IF(Foglio2!$J$3=Foglio2!$E$12,Doc_laureati_scuola_sec.!F138,IF(Foglio2!$J$3=Foglio2!$E$13,Direttivi_capi_ist.!F132,0)))))))))))</f>
        <v>0</v>
      </c>
      <c r="I138" s="248">
        <f>IF(Foglio2!$J$3=Foglio2!$E$3,Ausiliari_Coll.Scol.!G132,IF(Foglio2!$J$3=Foglio2!$E$4,Collab._Tecnici!G132,IF(Foglio2!$J$3=Foglio2!$E$5,Assistenti_Tecnici!G132,IF(Foglio2!$J$3=Foglio2!$E$6,Assistenti_Amm.vo!G132,IF(Foglio2!$J$3=Foglio2!$E$7,Resp_Coord_Amm.vo!G132,IF(Foglio2!$J$3=Foglio2!$E$8,Direttore_Amm.vo!G132,IF(Foglio2!$J$3=Foglio2!$E$9,Doc_mat_elem.re!G132,IF(Foglio2!$J$3=Foglio2!$E$10,Doc_dipl_scuola_sec.!G132,IF(Foglio2!$J$3=Foglio2!$E$11,Doc_scuola_media!G132,IF(Foglio2!$J$3=Foglio2!$E$12,Doc_laureati_scuola_sec.!G138,IF(Foglio2!$J$3=Foglio2!$E$13,Direttivi_capi_ist.!G132,0)))))))))))</f>
        <v>0</v>
      </c>
      <c r="J138" s="248">
        <f>IF(Foglio2!$J$3=Foglio2!$E$3,Ausiliari_Coll.Scol.!H132,IF(Foglio2!$J$3=Foglio2!$E$4,Collab._Tecnici!H132,IF(Foglio2!$J$3=Foglio2!$E$5,Assistenti_Tecnici!H132,IF(Foglio2!$J$3=Foglio2!$E$6,Assistenti_Amm.vo!H132,IF(Foglio2!$J$3=Foglio2!$E$7,Resp_Coord_Amm.vo!H132,IF(Foglio2!$J$3=Foglio2!$E$8,Direttore_Amm.vo!H132,IF(Foglio2!$J$3=Foglio2!$E$9,Doc_mat_elem.re!H132,IF(Foglio2!$J$3=Foglio2!$E$10,Doc_dipl_scuola_sec.!H132,IF(Foglio2!$J$3=Foglio2!$E$11,Doc_scuola_media!H132,IF(Foglio2!$J$3=Foglio2!$E$12,Doc_laureati_scuola_sec.!H138,IF(Foglio2!$J$3=Foglio2!$E$13,Direttivi_capi_ist.!H132,0)))))))))))</f>
        <v>0</v>
      </c>
      <c r="K138" s="248">
        <f>IF(Foglio2!$J$3=Foglio2!$E$3,Ausiliari_Coll.Scol.!I132,IF(Foglio2!$J$3=Foglio2!$E$4,Collab._Tecnici!I132,IF(Foglio2!$J$3=Foglio2!$E$5,Assistenti_Tecnici!I132,IF(Foglio2!$J$3=Foglio2!$E$6,Assistenti_Amm.vo!I132,IF(Foglio2!$J$3=Foglio2!$E$7,Resp_Coord_Amm.vo!I132,IF(Foglio2!$J$3=Foglio2!$E$8,Direttore_Amm.vo!I132,IF(Foglio2!$J$3=Foglio2!$E$9,Doc_mat_elem.re!I132,IF(Foglio2!$J$3=Foglio2!$E$10,Doc_dipl_scuola_sec.!I132,IF(Foglio2!$J$3=Foglio2!$E$11,Doc_scuola_media!I132,IF(Foglio2!$J$3=Foglio2!$E$12,Doc_laureati_scuola_sec.!I138,IF(Foglio2!$J$3=Foglio2!$E$13,Direttivi_capi_ist.!I132,0)))))))))))</f>
        <v>0</v>
      </c>
      <c r="L138" s="248">
        <f>IF(Foglio2!$J$3=Foglio2!$E$3,Ausiliari_Coll.Scol.!J132,IF(Foglio2!$J$3=Foglio2!$E$4,Collab._Tecnici!J132,IF(Foglio2!$J$3=Foglio2!$E$5,Assistenti_Tecnici!J132,IF(Foglio2!$J$3=Foglio2!$E$6,Assistenti_Amm.vo!J132,IF(Foglio2!$J$3=Foglio2!$E$7,Resp_Coord_Amm.vo!J132,IF(Foglio2!$J$3=Foglio2!$E$8,Direttore_Amm.vo!J132,IF(Foglio2!$J$3=Foglio2!$E$9,Doc_mat_elem.re!J132,IF(Foglio2!$J$3=Foglio2!$E$10,Doc_dipl_scuola_sec.!J132,IF(Foglio2!$J$3=Foglio2!$E$11,Doc_scuola_media!J132,IF(Foglio2!$J$3=Foglio2!$E$12,Doc_laureati_scuola_sec.!J138,IF(Foglio2!$J$3=Foglio2!$E$13,Direttivi_capi_ist.!J132,0)))))))))))</f>
        <v>0</v>
      </c>
      <c r="M138" s="249">
        <f>IF(Foglio2!$J$3=Foglio2!$E$3,Ausiliari_Coll.Scol.!K132,IF(Foglio2!$J$3=Foglio2!$E$4,Collab._Tecnici!K132,IF(Foglio2!$J$3=Foglio2!$E$5,Assistenti_Tecnici!K132,IF(Foglio2!$J$3=Foglio2!$E$6,Assistenti_Amm.vo!K132,IF(Foglio2!$J$3=Foglio2!$E$7,Resp_Coord_Amm.vo!K132,IF(Foglio2!$J$3=Foglio2!$E$8,Direttore_Amm.vo!K132,IF(Foglio2!$J$3=Foglio2!$E$9,Doc_mat_elem.re!K132,IF(Foglio2!$J$3=Foglio2!$E$10,Doc_dipl_scuola_sec.!K132,IF(Foglio2!$J$3=Foglio2!$E$11,Doc_scuola_media!K132,IF(Foglio2!$J$3=Foglio2!$E$12,Doc_laureati_scuola_sec.!K138,IF(Foglio2!$J$3=Foglio2!$E$13,Direttivi_capi_ist.!K132,0)))))))))))</f>
        <v>0</v>
      </c>
      <c r="N138" s="250">
        <f>IF(Foglio2!$J$3=Foglio2!$E$3,Ausiliari_Coll.Scol.!L132,IF(Foglio2!$J$3=Foglio2!$E$4,Collab._Tecnici!L132,IF(Foglio2!$J$3=Foglio2!$E$5,Assistenti_Tecnici!L132,IF(Foglio2!$J$3=Foglio2!$E$6,Assistenti_Amm.vo!L132,IF(Foglio2!$J$3=Foglio2!$E$7,Resp_Coord_Amm.vo!L132,IF(Foglio2!$J$3=Foglio2!$E$8,Direttore_Amm.vo!L132,IF(Foglio2!$J$3=Foglio2!$E$9,Doc_mat_elem.re!L132,IF(Foglio2!$J$3=Foglio2!$E$10,Doc_dipl_scuola_sec.!L132,IF(Foglio2!$J$3=Foglio2!$E$11,Doc_scuola_media!L132,IF(Foglio2!$J$3=Foglio2!$E$12,Doc_laureati_scuola_sec.!L138,IF(Foglio2!$J$3=Foglio2!$E$13,Direttivi_capi_ist.!L132,0)))))))))))</f>
        <v>0</v>
      </c>
      <c r="O138" s="251">
        <f>IF(Foglio2!$J$3=Foglio2!$E$3,Ausiliari_Coll.Scol.!M132,IF(Foglio2!$J$3=Foglio2!$E$4,Collab._Tecnici!M132,IF(Foglio2!$J$3=Foglio2!$E$5,Assistenti_Tecnici!M132,IF(Foglio2!$J$3=Foglio2!$E$6,Assistenti_Amm.vo!M132,IF(Foglio2!$J$3=Foglio2!$E$7,Resp_Coord_Amm.vo!M132,IF(Foglio2!$J$3=Foglio2!$E$8,Direttore_Amm.vo!M132,IF(Foglio2!$J$3=Foglio2!$E$9,Doc_mat_elem.re!M132,IF(Foglio2!$J$3=Foglio2!$E$10,Doc_dipl_scuola_sec.!M132,IF(Foglio2!$J$3=Foglio2!$E$11,Doc_scuola_media!M132,IF(Foglio2!$J$3=Foglio2!$E$12,Doc_laureati_scuola_sec.!M138,IF(Foglio2!$J$3=Foglio2!$E$13,Direttivi_capi_ist.!M132,0)))))))))))</f>
        <v>0</v>
      </c>
      <c r="P138" s="252">
        <f>IF(Foglio2!$J$3=Foglio2!$E$3,Ausiliari_Coll.Scol.!N132,IF(Foglio2!$J$3=Foglio2!$E$4,Collab._Tecnici!N132,IF(Foglio2!$J$3=Foglio2!$E$5,Assistenti_Tecnici!N132,IF(Foglio2!$J$3=Foglio2!$E$6,Assistenti_Amm.vo!N132,IF(Foglio2!$J$3=Foglio2!$E$7,Resp_Coord_Amm.vo!N132,IF(Foglio2!$J$3=Foglio2!$E$8,Direttore_Amm.vo!N132,IF(Foglio2!$J$3=Foglio2!$E$9,Doc_mat_elem.re!N132,IF(Foglio2!$J$3=Foglio2!$E$10,Doc_dipl_scuola_sec.!N132,IF(Foglio2!$J$3=Foglio2!$E$11,Doc_scuola_media!N132,IF(Foglio2!$J$3=Foglio2!$E$12,Doc_laureati_scuola_sec.!N138,IF(Foglio2!$J$3=Foglio2!$E$13,Direttivi_capi_ist.!N132,0)))))))))))</f>
        <v>0</v>
      </c>
      <c r="Q138" s="252">
        <f>IF(Foglio2!$J$3=Foglio2!$E$3,Ausiliari_Coll.Scol.!O132,IF(Foglio2!$J$3=Foglio2!$E$4,Collab._Tecnici!O132,IF(Foglio2!$J$3=Foglio2!$E$5,Assistenti_Tecnici!O132,IF(Foglio2!$J$3=Foglio2!$E$6,Assistenti_Amm.vo!O132,IF(Foglio2!$J$3=Foglio2!$E$7,Resp_Coord_Amm.vo!O132,IF(Foglio2!$J$3=Foglio2!$E$8,Direttore_Amm.vo!O132,IF(Foglio2!$J$3=Foglio2!$E$9,Doc_mat_elem.re!O132,IF(Foglio2!$J$3=Foglio2!$E$10,Doc_dipl_scuola_sec.!O132,IF(Foglio2!$J$3=Foglio2!$E$11,Doc_scuola_media!O132,IF(Foglio2!$J$3=Foglio2!$E$12,Doc_laureati_scuola_sec.!O138,IF(Foglio2!$J$3=Foglio2!$E$13,Direttivi_capi_ist.!O132,0)))))))))))</f>
        <v>0</v>
      </c>
      <c r="R138" s="252">
        <f>IF(Foglio2!$J$3=Foglio2!$E$3,Ausiliari_Coll.Scol.!P132,IF(Foglio2!$J$3=Foglio2!$E$4,Collab._Tecnici!P132,IF(Foglio2!$J$3=Foglio2!$E$5,Assistenti_Tecnici!P132,IF(Foglio2!$J$3=Foglio2!$E$6,Assistenti_Amm.vo!P132,IF(Foglio2!$J$3=Foglio2!$E$7,Resp_Coord_Amm.vo!P132,IF(Foglio2!$J$3=Foglio2!$E$8,Direttore_Amm.vo!P132,IF(Foglio2!$J$3=Foglio2!$E$9,Doc_mat_elem.re!P132,IF(Foglio2!$J$3=Foglio2!$E$10,Doc_dipl_scuola_sec.!P132,IF(Foglio2!$J$3=Foglio2!$E$11,Doc_scuola_media!P132,IF(Foglio2!$J$3=Foglio2!$E$12,Doc_laureati_scuola_sec.!P138,IF(Foglio2!$J$3=Foglio2!$E$13,Direttivi_capi_ist.!P132,0)))))))))))</f>
        <v>0</v>
      </c>
      <c r="S138" s="252">
        <f>IF(Foglio2!$J$3=Foglio2!$E$3,Ausiliari_Coll.Scol.!Q132,IF(Foglio2!$J$3=Foglio2!$E$4,Collab._Tecnici!Q132,IF(Foglio2!$J$3=Foglio2!$E$5,Assistenti_Tecnici!Q132,IF(Foglio2!$J$3=Foglio2!$E$6,Assistenti_Amm.vo!Q132,IF(Foglio2!$J$3=Foglio2!$E$7,Resp_Coord_Amm.vo!Q132,IF(Foglio2!$J$3=Foglio2!$E$8,Direttore_Amm.vo!Q132,IF(Foglio2!$J$3=Foglio2!$E$9,Doc_mat_elem.re!Q132,IF(Foglio2!$J$3=Foglio2!$E$10,Doc_dipl_scuola_sec.!Q132,IF(Foglio2!$J$3=Foglio2!$E$11,Doc_scuola_media!Q132,IF(Foglio2!$J$3=Foglio2!$E$12,Doc_laureati_scuola_sec.!Q138,IF(Foglio2!$J$3=Foglio2!$E$13,Direttivi_capi_ist.!Q132,0)))))))))))</f>
        <v>0</v>
      </c>
      <c r="T138" s="252">
        <f>IF(Foglio2!$J$3=Foglio2!$E$3,Ausiliari_Coll.Scol.!R132,IF(Foglio2!$J$3=Foglio2!$E$4,Collab._Tecnici!R132,IF(Foglio2!$J$3=Foglio2!$E$5,Assistenti_Tecnici!R132,IF(Foglio2!$J$3=Foglio2!$E$6,Assistenti_Amm.vo!R132,IF(Foglio2!$J$3=Foglio2!$E$7,Resp_Coord_Amm.vo!R132,IF(Foglio2!$J$3=Foglio2!$E$8,Direttore_Amm.vo!R132,IF(Foglio2!$J$3=Foglio2!$E$9,Doc_mat_elem.re!R132,IF(Foglio2!$J$3=Foglio2!$E$10,Doc_dipl_scuola_sec.!R132,IF(Foglio2!$J$3=Foglio2!$E$11,Doc_scuola_media!R132,IF(Foglio2!$J$3=Foglio2!$E$12,Doc_laureati_scuola_sec.!R138,IF(Foglio2!$J$3=Foglio2!$E$13,Direttivi_capi_ist.!R132,0)))))))))))</f>
        <v>0</v>
      </c>
      <c r="U138" s="252">
        <f t="shared" ref="U138" si="879">(P138)/12*0.8</f>
        <v>0</v>
      </c>
      <c r="V138" s="252">
        <f t="shared" ref="V138" si="880">(P138+R138)/12*0.8</f>
        <v>0</v>
      </c>
      <c r="W138" s="253" t="str">
        <f t="shared" ref="W138" si="881">"Fascia Da "&amp;F138&amp;" a "&amp;F139&amp;" Decorrenza "&amp;DAY(C138)&amp;"/"&amp;MONTH(C138)&amp;"/"&amp;YEAR(C138)</f>
        <v>Fascia Da 0 a 0 Decorrenza 1/11/1991</v>
      </c>
    </row>
    <row r="139" spans="1:23" s="47" customFormat="1" ht="8.25" customHeight="1" x14ac:dyDescent="0.2">
      <c r="A139" s="104"/>
      <c r="B139" s="245">
        <f t="shared" ref="B139" si="882">B138+1</f>
        <v>33544</v>
      </c>
      <c r="C139" s="493"/>
      <c r="D139" s="493"/>
      <c r="E139" s="48" t="s">
        <v>4</v>
      </c>
      <c r="F139" s="49">
        <f>IF(Foglio2!$J$3=Foglio2!$E$3,Ausiliari_Coll.Scol.!D135,IF(Foglio2!$J$3=Foglio2!$E$4,Collab._Tecnici!D137,IF(Foglio2!$J$3=Foglio2!$E$5,Assistenti_Tecnici!D135,IF(Foglio2!$J$3=Foglio2!$E$6,Assistenti_Amm.vo!D135,IF(Foglio2!$J$3=Foglio2!$E$7,Resp_Coord_Amm.vo!D135,IF(Foglio2!$J$3=Foglio2!$E$8,Direttore_Amm.vo!D135,IF(Foglio2!$J$3=Foglio2!$E$9,Doc_mat_elem.re!D135,IF(Foglio2!$J$3=Foglio2!$E$10,Doc_dipl_scuola_sec.!D135,IF(Foglio2!$J$3=Foglio2!$E$11,Doc_scuola_media!D135,IF(Foglio2!$J$3=Foglio2!$E$12,Doc_laureati_scuola_sec.!D139,IF(Foglio2!$J$3=Foglio2!$E$13,Direttivi_capi_ist.!D135,0)))))))))))</f>
        <v>0</v>
      </c>
      <c r="G139" s="267">
        <f t="shared" ref="G139:G179" si="883">G138*1936.27</f>
        <v>0</v>
      </c>
      <c r="H139" s="267">
        <f t="shared" ref="H139:H179" si="884">H138*1936.27</f>
        <v>0</v>
      </c>
      <c r="I139" s="267">
        <f t="shared" ref="I139:I179" si="885">I138*1936.27</f>
        <v>0</v>
      </c>
      <c r="J139" s="267">
        <f t="shared" ref="J139:J179" si="886">J138*1936.27</f>
        <v>0</v>
      </c>
      <c r="K139" s="267">
        <f t="shared" ref="K139:K179" si="887">K138*1936.27</f>
        <v>0</v>
      </c>
      <c r="L139" s="266">
        <f t="shared" ref="L139:L179" si="888">L138*1936.27</f>
        <v>0</v>
      </c>
      <c r="M139" s="267">
        <f t="shared" ref="M139:M179" si="889">M138*1936.27</f>
        <v>0</v>
      </c>
      <c r="N139" s="182">
        <f t="shared" ref="N139:N179" si="890">N138*1936.27</f>
        <v>0</v>
      </c>
      <c r="O139" s="183">
        <f t="shared" ref="O139:O179" si="891">O138*1936.27</f>
        <v>0</v>
      </c>
      <c r="P139" s="184">
        <f t="shared" ref="P139:P179" si="892">P138*1936.27</f>
        <v>0</v>
      </c>
      <c r="Q139" s="184">
        <f t="shared" ref="Q139:Q179" si="893">Q138*1936.27</f>
        <v>0</v>
      </c>
      <c r="R139" s="184">
        <f t="shared" ref="R139:R179" si="894">R138*1936.27</f>
        <v>0</v>
      </c>
      <c r="S139" s="184">
        <f t="shared" ref="S139:S179" si="895">S138*1936.27</f>
        <v>0</v>
      </c>
      <c r="T139" s="184">
        <f t="shared" ref="T139:T179" si="896">T138*1936.27</f>
        <v>0</v>
      </c>
      <c r="U139" s="184">
        <f t="shared" ref="U139:V139" si="897">U138*1936.27</f>
        <v>0</v>
      </c>
      <c r="V139" s="184">
        <f t="shared" si="897"/>
        <v>0</v>
      </c>
      <c r="W139" s="104"/>
    </row>
    <row r="140" spans="1:23" s="47" customFormat="1" ht="12.75" customHeight="1" x14ac:dyDescent="0.2">
      <c r="A140" s="104">
        <f>IF(Foglio2!$J$7=1,TRUNC(Base!V140,0),TRUNC(Base!U140,0))</f>
        <v>0</v>
      </c>
      <c r="B140" s="245">
        <f t="shared" si="764"/>
        <v>33545</v>
      </c>
      <c r="C140" s="500">
        <v>33543</v>
      </c>
      <c r="D140" s="500">
        <v>33969</v>
      </c>
      <c r="E140" s="53" t="s">
        <v>3</v>
      </c>
      <c r="F140" s="54">
        <f>IF(Foglio2!$J$3=Foglio2!$E$3,Ausiliari_Coll.Scol.!D134,IF(Foglio2!$J$3=Foglio2!$E$4,Collab._Tecnici!D134,IF(Foglio2!$J$3=Foglio2!$E$5,Assistenti_Tecnici!D134,IF(Foglio2!$J$3=Foglio2!$E$6,Assistenti_Amm.vo!D134,IF(Foglio2!$J$3=Foglio2!$E$7,Resp_Coord_Amm.vo!D134,IF(Foglio2!$J$3=Foglio2!$E$8,Direttore_Amm.vo!D134,IF(Foglio2!$J$3=Foglio2!$E$9,Doc_mat_elem.re!D134,IF(Foglio2!$J$3=Foglio2!$E$10,Doc_dipl_scuola_sec.!D134,IF(Foglio2!$J$3=Foglio2!$E$11,Doc_scuola_media!D134,IF(Foglio2!$J$3=Foglio2!$E$12,Doc_laureati_scuola_sec.!D140,IF(Foglio2!$J$3=Foglio2!$E$13,Direttivi_capi_ist.!D134,0)))))))))))</f>
        <v>0</v>
      </c>
      <c r="G140" s="248">
        <f>IF(Foglio2!$J$3=Foglio2!$E$3,Ausiliari_Coll.Scol.!E134,IF(Foglio2!$J$3=Foglio2!$E$4,Collab._Tecnici!E134,IF(Foglio2!$J$3=Foglio2!$E$5,Assistenti_Tecnici!E134,IF(Foglio2!$J$3=Foglio2!$E$6,Assistenti_Amm.vo!E134,IF(Foglio2!$J$3=Foglio2!$E$7,Resp_Coord_Amm.vo!E134,IF(Foglio2!$J$3=Foglio2!$E$8,Direttore_Amm.vo!E134,IF(Foglio2!$J$3=Foglio2!$E$9,Doc_mat_elem.re!E134,IF(Foglio2!$J$3=Foglio2!$E$10,Doc_dipl_scuola_sec.!E134,IF(Foglio2!$J$3=Foglio2!$E$11,Doc_scuola_media!E134,IF(Foglio2!$J$3=Foglio2!$E$12,Doc_laureati_scuola_sec.!E140,IF(Foglio2!$J$3=Foglio2!$E$13,Direttivi_capi_ist.!E134,0)))))))))))</f>
        <v>0</v>
      </c>
      <c r="H140" s="248">
        <f>IF(Foglio2!$J$3=Foglio2!$E$3,Ausiliari_Coll.Scol.!F134,IF(Foglio2!$J$3=Foglio2!$E$4,Collab._Tecnici!F134,IF(Foglio2!$J$3=Foglio2!$E$5,Assistenti_Tecnici!F134,IF(Foglio2!$J$3=Foglio2!$E$6,Assistenti_Amm.vo!F134,IF(Foglio2!$J$3=Foglio2!$E$7,Resp_Coord_Amm.vo!F134,IF(Foglio2!$J$3=Foglio2!$E$8,Direttore_Amm.vo!F134,IF(Foglio2!$J$3=Foglio2!$E$9,Doc_mat_elem.re!F134,IF(Foglio2!$J$3=Foglio2!$E$10,Doc_dipl_scuola_sec.!F134,IF(Foglio2!$J$3=Foglio2!$E$11,Doc_scuola_media!F134,IF(Foglio2!$J$3=Foglio2!$E$12,Doc_laureati_scuola_sec.!F140,IF(Foglio2!$J$3=Foglio2!$E$13,Direttivi_capi_ist.!F134,0)))))))))))</f>
        <v>0</v>
      </c>
      <c r="I140" s="248">
        <f>IF(Foglio2!$J$3=Foglio2!$E$3,Ausiliari_Coll.Scol.!G134,IF(Foglio2!$J$3=Foglio2!$E$4,Collab._Tecnici!G134,IF(Foglio2!$J$3=Foglio2!$E$5,Assistenti_Tecnici!G134,IF(Foglio2!$J$3=Foglio2!$E$6,Assistenti_Amm.vo!G134,IF(Foglio2!$J$3=Foglio2!$E$7,Resp_Coord_Amm.vo!G134,IF(Foglio2!$J$3=Foglio2!$E$8,Direttore_Amm.vo!G134,IF(Foglio2!$J$3=Foglio2!$E$9,Doc_mat_elem.re!G134,IF(Foglio2!$J$3=Foglio2!$E$10,Doc_dipl_scuola_sec.!G134,IF(Foglio2!$J$3=Foglio2!$E$11,Doc_scuola_media!G134,IF(Foglio2!$J$3=Foglio2!$E$12,Doc_laureati_scuola_sec.!G140,IF(Foglio2!$J$3=Foglio2!$E$13,Direttivi_capi_ist.!G134,0)))))))))))</f>
        <v>0</v>
      </c>
      <c r="J140" s="248">
        <f>IF(Foglio2!$J$3=Foglio2!$E$3,Ausiliari_Coll.Scol.!H134,IF(Foglio2!$J$3=Foglio2!$E$4,Collab._Tecnici!H134,IF(Foglio2!$J$3=Foglio2!$E$5,Assistenti_Tecnici!H134,IF(Foglio2!$J$3=Foglio2!$E$6,Assistenti_Amm.vo!H134,IF(Foglio2!$J$3=Foglio2!$E$7,Resp_Coord_Amm.vo!H134,IF(Foglio2!$J$3=Foglio2!$E$8,Direttore_Amm.vo!H134,IF(Foglio2!$J$3=Foglio2!$E$9,Doc_mat_elem.re!H134,IF(Foglio2!$J$3=Foglio2!$E$10,Doc_dipl_scuola_sec.!H134,IF(Foglio2!$J$3=Foglio2!$E$11,Doc_scuola_media!H134,IF(Foglio2!$J$3=Foglio2!$E$12,Doc_laureati_scuola_sec.!H140,IF(Foglio2!$J$3=Foglio2!$E$13,Direttivi_capi_ist.!H134,0)))))))))))</f>
        <v>0</v>
      </c>
      <c r="K140" s="248">
        <f>IF(Foglio2!$J$3=Foglio2!$E$3,Ausiliari_Coll.Scol.!I134,IF(Foglio2!$J$3=Foglio2!$E$4,Collab._Tecnici!I134,IF(Foglio2!$J$3=Foglio2!$E$5,Assistenti_Tecnici!I134,IF(Foglio2!$J$3=Foglio2!$E$6,Assistenti_Amm.vo!I134,IF(Foglio2!$J$3=Foglio2!$E$7,Resp_Coord_Amm.vo!I134,IF(Foglio2!$J$3=Foglio2!$E$8,Direttore_Amm.vo!I134,IF(Foglio2!$J$3=Foglio2!$E$9,Doc_mat_elem.re!I134,IF(Foglio2!$J$3=Foglio2!$E$10,Doc_dipl_scuola_sec.!I134,IF(Foglio2!$J$3=Foglio2!$E$11,Doc_scuola_media!I134,IF(Foglio2!$J$3=Foglio2!$E$12,Doc_laureati_scuola_sec.!I140,IF(Foglio2!$J$3=Foglio2!$E$13,Direttivi_capi_ist.!I134,0)))))))))))</f>
        <v>0</v>
      </c>
      <c r="L140" s="248">
        <f>IF(Foglio2!$J$3=Foglio2!$E$3,Ausiliari_Coll.Scol.!J134,IF(Foglio2!$J$3=Foglio2!$E$4,Collab._Tecnici!J134,IF(Foglio2!$J$3=Foglio2!$E$5,Assistenti_Tecnici!J134,IF(Foglio2!$J$3=Foglio2!$E$6,Assistenti_Amm.vo!J134,IF(Foglio2!$J$3=Foglio2!$E$7,Resp_Coord_Amm.vo!J134,IF(Foglio2!$J$3=Foglio2!$E$8,Direttore_Amm.vo!J134,IF(Foglio2!$J$3=Foglio2!$E$9,Doc_mat_elem.re!J134,IF(Foglio2!$J$3=Foglio2!$E$10,Doc_dipl_scuola_sec.!J134,IF(Foglio2!$J$3=Foglio2!$E$11,Doc_scuola_media!J134,IF(Foglio2!$J$3=Foglio2!$E$12,Doc_laureati_scuola_sec.!J140,IF(Foglio2!$J$3=Foglio2!$E$13,Direttivi_capi_ist.!J134,0)))))))))))</f>
        <v>0</v>
      </c>
      <c r="M140" s="249">
        <f>IF(Foglio2!$J$3=Foglio2!$E$3,Ausiliari_Coll.Scol.!K134,IF(Foglio2!$J$3=Foglio2!$E$4,Collab._Tecnici!K134,IF(Foglio2!$J$3=Foglio2!$E$5,Assistenti_Tecnici!K134,IF(Foglio2!$J$3=Foglio2!$E$6,Assistenti_Amm.vo!K134,IF(Foglio2!$J$3=Foglio2!$E$7,Resp_Coord_Amm.vo!K134,IF(Foglio2!$J$3=Foglio2!$E$8,Direttore_Amm.vo!K134,IF(Foglio2!$J$3=Foglio2!$E$9,Doc_mat_elem.re!K134,IF(Foglio2!$J$3=Foglio2!$E$10,Doc_dipl_scuola_sec.!K134,IF(Foglio2!$J$3=Foglio2!$E$11,Doc_scuola_media!K134,IF(Foglio2!$J$3=Foglio2!$E$12,Doc_laureati_scuola_sec.!K140,IF(Foglio2!$J$3=Foglio2!$E$13,Direttivi_capi_ist.!K134,0)))))))))))</f>
        <v>0</v>
      </c>
      <c r="N140" s="250">
        <f>IF(Foglio2!$J$3=Foglio2!$E$3,Ausiliari_Coll.Scol.!L134,IF(Foglio2!$J$3=Foglio2!$E$4,Collab._Tecnici!L134,IF(Foglio2!$J$3=Foglio2!$E$5,Assistenti_Tecnici!L134,IF(Foglio2!$J$3=Foglio2!$E$6,Assistenti_Amm.vo!L134,IF(Foglio2!$J$3=Foglio2!$E$7,Resp_Coord_Amm.vo!L134,IF(Foglio2!$J$3=Foglio2!$E$8,Direttore_Amm.vo!L134,IF(Foglio2!$J$3=Foglio2!$E$9,Doc_mat_elem.re!L134,IF(Foglio2!$J$3=Foglio2!$E$10,Doc_dipl_scuola_sec.!L134,IF(Foglio2!$J$3=Foglio2!$E$11,Doc_scuola_media!L134,IF(Foglio2!$J$3=Foglio2!$E$12,Doc_laureati_scuola_sec.!L140,IF(Foglio2!$J$3=Foglio2!$E$13,Direttivi_capi_ist.!L134,0)))))))))))</f>
        <v>0</v>
      </c>
      <c r="O140" s="251">
        <f>IF(Foglio2!$J$3=Foglio2!$E$3,Ausiliari_Coll.Scol.!M134,IF(Foglio2!$J$3=Foglio2!$E$4,Collab._Tecnici!M134,IF(Foglio2!$J$3=Foglio2!$E$5,Assistenti_Tecnici!M134,IF(Foglio2!$J$3=Foglio2!$E$6,Assistenti_Amm.vo!M134,IF(Foglio2!$J$3=Foglio2!$E$7,Resp_Coord_Amm.vo!M134,IF(Foglio2!$J$3=Foglio2!$E$8,Direttore_Amm.vo!M134,IF(Foglio2!$J$3=Foglio2!$E$9,Doc_mat_elem.re!M134,IF(Foglio2!$J$3=Foglio2!$E$10,Doc_dipl_scuola_sec.!M134,IF(Foglio2!$J$3=Foglio2!$E$11,Doc_scuola_media!M134,IF(Foglio2!$J$3=Foglio2!$E$12,Doc_laureati_scuola_sec.!M140,IF(Foglio2!$J$3=Foglio2!$E$13,Direttivi_capi_ist.!M134,0)))))))))))</f>
        <v>0</v>
      </c>
      <c r="P140" s="252">
        <f>IF(Foglio2!$J$3=Foglio2!$E$3,Ausiliari_Coll.Scol.!N134,IF(Foglio2!$J$3=Foglio2!$E$4,Collab._Tecnici!N134,IF(Foglio2!$J$3=Foglio2!$E$5,Assistenti_Tecnici!N134,IF(Foglio2!$J$3=Foglio2!$E$6,Assistenti_Amm.vo!N134,IF(Foglio2!$J$3=Foglio2!$E$7,Resp_Coord_Amm.vo!N134,IF(Foglio2!$J$3=Foglio2!$E$8,Direttore_Amm.vo!N134,IF(Foglio2!$J$3=Foglio2!$E$9,Doc_mat_elem.re!N134,IF(Foglio2!$J$3=Foglio2!$E$10,Doc_dipl_scuola_sec.!N134,IF(Foglio2!$J$3=Foglio2!$E$11,Doc_scuola_media!N134,IF(Foglio2!$J$3=Foglio2!$E$12,Doc_laureati_scuola_sec.!N140,IF(Foglio2!$J$3=Foglio2!$E$13,Direttivi_capi_ist.!N134,0)))))))))))</f>
        <v>0</v>
      </c>
      <c r="Q140" s="252">
        <f>IF(Foglio2!$J$3=Foglio2!$E$3,Ausiliari_Coll.Scol.!O134,IF(Foglio2!$J$3=Foglio2!$E$4,Collab._Tecnici!O134,IF(Foglio2!$J$3=Foglio2!$E$5,Assistenti_Tecnici!O134,IF(Foglio2!$J$3=Foglio2!$E$6,Assistenti_Amm.vo!O134,IF(Foglio2!$J$3=Foglio2!$E$7,Resp_Coord_Amm.vo!O134,IF(Foglio2!$J$3=Foglio2!$E$8,Direttore_Amm.vo!O134,IF(Foglio2!$J$3=Foglio2!$E$9,Doc_mat_elem.re!O134,IF(Foglio2!$J$3=Foglio2!$E$10,Doc_dipl_scuola_sec.!O134,IF(Foglio2!$J$3=Foglio2!$E$11,Doc_scuola_media!O134,IF(Foglio2!$J$3=Foglio2!$E$12,Doc_laureati_scuola_sec.!O140,IF(Foglio2!$J$3=Foglio2!$E$13,Direttivi_capi_ist.!O134,0)))))))))))</f>
        <v>0</v>
      </c>
      <c r="R140" s="252">
        <f>IF(Foglio2!$J$3=Foglio2!$E$3,Ausiliari_Coll.Scol.!P134,IF(Foglio2!$J$3=Foglio2!$E$4,Collab._Tecnici!P134,IF(Foglio2!$J$3=Foglio2!$E$5,Assistenti_Tecnici!P134,IF(Foglio2!$J$3=Foglio2!$E$6,Assistenti_Amm.vo!P134,IF(Foglio2!$J$3=Foglio2!$E$7,Resp_Coord_Amm.vo!P134,IF(Foglio2!$J$3=Foglio2!$E$8,Direttore_Amm.vo!P134,IF(Foglio2!$J$3=Foglio2!$E$9,Doc_mat_elem.re!P134,IF(Foglio2!$J$3=Foglio2!$E$10,Doc_dipl_scuola_sec.!P134,IF(Foglio2!$J$3=Foglio2!$E$11,Doc_scuola_media!P134,IF(Foglio2!$J$3=Foglio2!$E$12,Doc_laureati_scuola_sec.!P140,IF(Foglio2!$J$3=Foglio2!$E$13,Direttivi_capi_ist.!P134,0)))))))))))</f>
        <v>0</v>
      </c>
      <c r="S140" s="252">
        <f>IF(Foglio2!$J$3=Foglio2!$E$3,Ausiliari_Coll.Scol.!Q134,IF(Foglio2!$J$3=Foglio2!$E$4,Collab._Tecnici!Q134,IF(Foglio2!$J$3=Foglio2!$E$5,Assistenti_Tecnici!Q134,IF(Foglio2!$J$3=Foglio2!$E$6,Assistenti_Amm.vo!Q134,IF(Foglio2!$J$3=Foglio2!$E$7,Resp_Coord_Amm.vo!Q134,IF(Foglio2!$J$3=Foglio2!$E$8,Direttore_Amm.vo!Q134,IF(Foglio2!$J$3=Foglio2!$E$9,Doc_mat_elem.re!Q134,IF(Foglio2!$J$3=Foglio2!$E$10,Doc_dipl_scuola_sec.!Q134,IF(Foglio2!$J$3=Foglio2!$E$11,Doc_scuola_media!Q134,IF(Foglio2!$J$3=Foglio2!$E$12,Doc_laureati_scuola_sec.!Q140,IF(Foglio2!$J$3=Foglio2!$E$13,Direttivi_capi_ist.!Q134,0)))))))))))</f>
        <v>0</v>
      </c>
      <c r="T140" s="252">
        <f>IF(Foglio2!$J$3=Foglio2!$E$3,Ausiliari_Coll.Scol.!R134,IF(Foglio2!$J$3=Foglio2!$E$4,Collab._Tecnici!R134,IF(Foglio2!$J$3=Foglio2!$E$5,Assistenti_Tecnici!R134,IF(Foglio2!$J$3=Foglio2!$E$6,Assistenti_Amm.vo!R134,IF(Foglio2!$J$3=Foglio2!$E$7,Resp_Coord_Amm.vo!R134,IF(Foglio2!$J$3=Foglio2!$E$8,Direttore_Amm.vo!R134,IF(Foglio2!$J$3=Foglio2!$E$9,Doc_mat_elem.re!R134,IF(Foglio2!$J$3=Foglio2!$E$10,Doc_dipl_scuola_sec.!R134,IF(Foglio2!$J$3=Foglio2!$E$11,Doc_scuola_media!R134,IF(Foglio2!$J$3=Foglio2!$E$12,Doc_laureati_scuola_sec.!R140,IF(Foglio2!$J$3=Foglio2!$E$13,Direttivi_capi_ist.!R134,0)))))))))))</f>
        <v>0</v>
      </c>
      <c r="U140" s="252">
        <f t="shared" ref="U140" si="898">(P140)/12*0.8</f>
        <v>0</v>
      </c>
      <c r="V140" s="252">
        <f t="shared" ref="V140" si="899">(P140+R140)/12*0.8</f>
        <v>0</v>
      </c>
      <c r="W140" s="253" t="str">
        <f t="shared" ref="W140" si="900">"Fascia Da "&amp;F140&amp;" a "&amp;F141&amp;" Decorrenza "&amp;DAY(C140)&amp;"/"&amp;MONTH(C140)&amp;"/"&amp;YEAR(C140)</f>
        <v>Fascia Da 0 a 0 Decorrenza 1/11/1991</v>
      </c>
    </row>
    <row r="141" spans="1:23" s="47" customFormat="1" ht="8.25" customHeight="1" x14ac:dyDescent="0.2">
      <c r="A141" s="104"/>
      <c r="B141" s="245">
        <f t="shared" si="764"/>
        <v>33546</v>
      </c>
      <c r="C141" s="500"/>
      <c r="D141" s="500"/>
      <c r="E141" s="48" t="s">
        <v>4</v>
      </c>
      <c r="F141" s="49">
        <f>IF(Foglio2!$J$3=Foglio2!$E$3,Ausiliari_Coll.Scol.!D137,IF(Foglio2!$J$3=Foglio2!$E$4,Collab._Tecnici!D139,IF(Foglio2!$J$3=Foglio2!$E$5,Assistenti_Tecnici!D137,IF(Foglio2!$J$3=Foglio2!$E$6,Assistenti_Amm.vo!D137,IF(Foglio2!$J$3=Foglio2!$E$7,Resp_Coord_Amm.vo!D137,IF(Foglio2!$J$3=Foglio2!$E$8,Direttore_Amm.vo!D137,IF(Foglio2!$J$3=Foglio2!$E$9,Doc_mat_elem.re!D137,IF(Foglio2!$J$3=Foglio2!$E$10,Doc_dipl_scuola_sec.!D137,IF(Foglio2!$J$3=Foglio2!$E$11,Doc_scuola_media!D137,IF(Foglio2!$J$3=Foglio2!$E$12,Doc_laureati_scuola_sec.!D141,IF(Foglio2!$J$3=Foglio2!$E$13,Direttivi_capi_ist.!D137,0)))))))))))</f>
        <v>0</v>
      </c>
      <c r="G141" s="267">
        <f t="shared" si="883"/>
        <v>0</v>
      </c>
      <c r="H141" s="267">
        <f t="shared" si="884"/>
        <v>0</v>
      </c>
      <c r="I141" s="267">
        <f t="shared" si="885"/>
        <v>0</v>
      </c>
      <c r="J141" s="267">
        <f t="shared" si="886"/>
        <v>0</v>
      </c>
      <c r="K141" s="267">
        <f t="shared" si="887"/>
        <v>0</v>
      </c>
      <c r="L141" s="266">
        <f t="shared" si="888"/>
        <v>0</v>
      </c>
      <c r="M141" s="267">
        <f t="shared" si="889"/>
        <v>0</v>
      </c>
      <c r="N141" s="182">
        <f t="shared" si="890"/>
        <v>0</v>
      </c>
      <c r="O141" s="183">
        <f t="shared" si="891"/>
        <v>0</v>
      </c>
      <c r="P141" s="184">
        <f t="shared" si="892"/>
        <v>0</v>
      </c>
      <c r="Q141" s="184">
        <f t="shared" si="893"/>
        <v>0</v>
      </c>
      <c r="R141" s="184">
        <f t="shared" si="894"/>
        <v>0</v>
      </c>
      <c r="S141" s="184">
        <f t="shared" si="895"/>
        <v>0</v>
      </c>
      <c r="T141" s="184">
        <f t="shared" si="896"/>
        <v>0</v>
      </c>
      <c r="U141" s="184">
        <f t="shared" ref="U141:V141" si="901">U140*1936.27</f>
        <v>0</v>
      </c>
      <c r="V141" s="184">
        <f t="shared" si="901"/>
        <v>0</v>
      </c>
      <c r="W141" s="104"/>
    </row>
    <row r="142" spans="1:23" s="47" customFormat="1" ht="12.75" customHeight="1" x14ac:dyDescent="0.2">
      <c r="A142" s="104">
        <f>IF(Foglio2!$J$7=1,TRUNC(Base!V142,0),TRUNC(Base!U142,0))</f>
        <v>0</v>
      </c>
      <c r="B142" s="245">
        <f t="shared" si="764"/>
        <v>33547</v>
      </c>
      <c r="C142" s="501"/>
      <c r="D142" s="501"/>
      <c r="E142" s="53" t="s">
        <v>3</v>
      </c>
      <c r="F142" s="54">
        <f>IF(Foglio2!$J$3=Foglio2!$E$3,Ausiliari_Coll.Scol.!D136,IF(Foglio2!$J$3=Foglio2!$E$4,Collab._Tecnici!D136,IF(Foglio2!$J$3=Foglio2!$E$5,Assistenti_Tecnici!D136,IF(Foglio2!$J$3=Foglio2!$E$6,Assistenti_Amm.vo!D136,IF(Foglio2!$J$3=Foglio2!$E$7,Resp_Coord_Amm.vo!D136,IF(Foglio2!$J$3=Foglio2!$E$8,Direttore_Amm.vo!D136,IF(Foglio2!$J$3=Foglio2!$E$9,Doc_mat_elem.re!D136,IF(Foglio2!$J$3=Foglio2!$E$10,Doc_dipl_scuola_sec.!D136,IF(Foglio2!$J$3=Foglio2!$E$11,Doc_scuola_media!D136,IF(Foglio2!$J$3=Foglio2!$E$12,Doc_laureati_scuola_sec.!D142,IF(Foglio2!$J$3=Foglio2!$E$13,Direttivi_capi_ist.!D136,0)))))))))))</f>
        <v>0</v>
      </c>
      <c r="G142" s="248">
        <f>IF(Foglio2!$J$3=Foglio2!$E$3,Ausiliari_Coll.Scol.!E136,IF(Foglio2!$J$3=Foglio2!$E$4,Collab._Tecnici!E136,IF(Foglio2!$J$3=Foglio2!$E$5,Assistenti_Tecnici!E136,IF(Foglio2!$J$3=Foglio2!$E$6,Assistenti_Amm.vo!E136,IF(Foglio2!$J$3=Foglio2!$E$7,Resp_Coord_Amm.vo!E136,IF(Foglio2!$J$3=Foglio2!$E$8,Direttore_Amm.vo!E136,IF(Foglio2!$J$3=Foglio2!$E$9,Doc_mat_elem.re!E136,IF(Foglio2!$J$3=Foglio2!$E$10,Doc_dipl_scuola_sec.!E136,IF(Foglio2!$J$3=Foglio2!$E$11,Doc_scuola_media!E136,IF(Foglio2!$J$3=Foglio2!$E$12,Doc_laureati_scuola_sec.!E142,IF(Foglio2!$J$3=Foglio2!$E$13,Direttivi_capi_ist.!E136,0)))))))))))</f>
        <v>0</v>
      </c>
      <c r="H142" s="248">
        <f>IF(Foglio2!$J$3=Foglio2!$E$3,Ausiliari_Coll.Scol.!F136,IF(Foglio2!$J$3=Foglio2!$E$4,Collab._Tecnici!F136,IF(Foglio2!$J$3=Foglio2!$E$5,Assistenti_Tecnici!F136,IF(Foglio2!$J$3=Foglio2!$E$6,Assistenti_Amm.vo!F136,IF(Foglio2!$J$3=Foglio2!$E$7,Resp_Coord_Amm.vo!F136,IF(Foglio2!$J$3=Foglio2!$E$8,Direttore_Amm.vo!F136,IF(Foglio2!$J$3=Foglio2!$E$9,Doc_mat_elem.re!F136,IF(Foglio2!$J$3=Foglio2!$E$10,Doc_dipl_scuola_sec.!F136,IF(Foglio2!$J$3=Foglio2!$E$11,Doc_scuola_media!F136,IF(Foglio2!$J$3=Foglio2!$E$12,Doc_laureati_scuola_sec.!F142,IF(Foglio2!$J$3=Foglio2!$E$13,Direttivi_capi_ist.!F136,0)))))))))))</f>
        <v>0</v>
      </c>
      <c r="I142" s="248">
        <f>IF(Foglio2!$J$3=Foglio2!$E$3,Ausiliari_Coll.Scol.!G136,IF(Foglio2!$J$3=Foglio2!$E$4,Collab._Tecnici!G136,IF(Foglio2!$J$3=Foglio2!$E$5,Assistenti_Tecnici!G136,IF(Foglio2!$J$3=Foglio2!$E$6,Assistenti_Amm.vo!G136,IF(Foglio2!$J$3=Foglio2!$E$7,Resp_Coord_Amm.vo!G136,IF(Foglio2!$J$3=Foglio2!$E$8,Direttore_Amm.vo!G136,IF(Foglio2!$J$3=Foglio2!$E$9,Doc_mat_elem.re!G136,IF(Foglio2!$J$3=Foglio2!$E$10,Doc_dipl_scuola_sec.!G136,IF(Foglio2!$J$3=Foglio2!$E$11,Doc_scuola_media!G136,IF(Foglio2!$J$3=Foglio2!$E$12,Doc_laureati_scuola_sec.!G142,IF(Foglio2!$J$3=Foglio2!$E$13,Direttivi_capi_ist.!G136,0)))))))))))</f>
        <v>0</v>
      </c>
      <c r="J142" s="248">
        <f>IF(Foglio2!$J$3=Foglio2!$E$3,Ausiliari_Coll.Scol.!H136,IF(Foglio2!$J$3=Foglio2!$E$4,Collab._Tecnici!H136,IF(Foglio2!$J$3=Foglio2!$E$5,Assistenti_Tecnici!H136,IF(Foglio2!$J$3=Foglio2!$E$6,Assistenti_Amm.vo!H136,IF(Foglio2!$J$3=Foglio2!$E$7,Resp_Coord_Amm.vo!H136,IF(Foglio2!$J$3=Foglio2!$E$8,Direttore_Amm.vo!H136,IF(Foglio2!$J$3=Foglio2!$E$9,Doc_mat_elem.re!H136,IF(Foglio2!$J$3=Foglio2!$E$10,Doc_dipl_scuola_sec.!H136,IF(Foglio2!$J$3=Foglio2!$E$11,Doc_scuola_media!H136,IF(Foglio2!$J$3=Foglio2!$E$12,Doc_laureati_scuola_sec.!H142,IF(Foglio2!$J$3=Foglio2!$E$13,Direttivi_capi_ist.!H136,0)))))))))))</f>
        <v>0</v>
      </c>
      <c r="K142" s="248">
        <f>IF(Foglio2!$J$3=Foglio2!$E$3,Ausiliari_Coll.Scol.!I136,IF(Foglio2!$J$3=Foglio2!$E$4,Collab._Tecnici!I136,IF(Foglio2!$J$3=Foglio2!$E$5,Assistenti_Tecnici!I136,IF(Foglio2!$J$3=Foglio2!$E$6,Assistenti_Amm.vo!I136,IF(Foglio2!$J$3=Foglio2!$E$7,Resp_Coord_Amm.vo!I136,IF(Foglio2!$J$3=Foglio2!$E$8,Direttore_Amm.vo!I136,IF(Foglio2!$J$3=Foglio2!$E$9,Doc_mat_elem.re!I136,IF(Foglio2!$J$3=Foglio2!$E$10,Doc_dipl_scuola_sec.!I136,IF(Foglio2!$J$3=Foglio2!$E$11,Doc_scuola_media!I136,IF(Foglio2!$J$3=Foglio2!$E$12,Doc_laureati_scuola_sec.!I142,IF(Foglio2!$J$3=Foglio2!$E$13,Direttivi_capi_ist.!I136,0)))))))))))</f>
        <v>0</v>
      </c>
      <c r="L142" s="248">
        <f>IF(Foglio2!$J$3=Foglio2!$E$3,Ausiliari_Coll.Scol.!J136,IF(Foglio2!$J$3=Foglio2!$E$4,Collab._Tecnici!J136,IF(Foglio2!$J$3=Foglio2!$E$5,Assistenti_Tecnici!J136,IF(Foglio2!$J$3=Foglio2!$E$6,Assistenti_Amm.vo!J136,IF(Foglio2!$J$3=Foglio2!$E$7,Resp_Coord_Amm.vo!J136,IF(Foglio2!$J$3=Foglio2!$E$8,Direttore_Amm.vo!J136,IF(Foglio2!$J$3=Foglio2!$E$9,Doc_mat_elem.re!J136,IF(Foglio2!$J$3=Foglio2!$E$10,Doc_dipl_scuola_sec.!J136,IF(Foglio2!$J$3=Foglio2!$E$11,Doc_scuola_media!J136,IF(Foglio2!$J$3=Foglio2!$E$12,Doc_laureati_scuola_sec.!J142,IF(Foglio2!$J$3=Foglio2!$E$13,Direttivi_capi_ist.!J136,0)))))))))))</f>
        <v>0</v>
      </c>
      <c r="M142" s="249">
        <f>IF(Foglio2!$J$3=Foglio2!$E$3,Ausiliari_Coll.Scol.!K136,IF(Foglio2!$J$3=Foglio2!$E$4,Collab._Tecnici!K136,IF(Foglio2!$J$3=Foglio2!$E$5,Assistenti_Tecnici!K136,IF(Foglio2!$J$3=Foglio2!$E$6,Assistenti_Amm.vo!K136,IF(Foglio2!$J$3=Foglio2!$E$7,Resp_Coord_Amm.vo!K136,IF(Foglio2!$J$3=Foglio2!$E$8,Direttore_Amm.vo!K136,IF(Foglio2!$J$3=Foglio2!$E$9,Doc_mat_elem.re!K136,IF(Foglio2!$J$3=Foglio2!$E$10,Doc_dipl_scuola_sec.!K136,IF(Foglio2!$J$3=Foglio2!$E$11,Doc_scuola_media!K136,IF(Foglio2!$J$3=Foglio2!$E$12,Doc_laureati_scuola_sec.!K142,IF(Foglio2!$J$3=Foglio2!$E$13,Direttivi_capi_ist.!K136,0)))))))))))</f>
        <v>0</v>
      </c>
      <c r="N142" s="250">
        <f>IF(Foglio2!$J$3=Foglio2!$E$3,Ausiliari_Coll.Scol.!L136,IF(Foglio2!$J$3=Foglio2!$E$4,Collab._Tecnici!L136,IF(Foglio2!$J$3=Foglio2!$E$5,Assistenti_Tecnici!L136,IF(Foglio2!$J$3=Foglio2!$E$6,Assistenti_Amm.vo!L136,IF(Foglio2!$J$3=Foglio2!$E$7,Resp_Coord_Amm.vo!L136,IF(Foglio2!$J$3=Foglio2!$E$8,Direttore_Amm.vo!L136,IF(Foglio2!$J$3=Foglio2!$E$9,Doc_mat_elem.re!L136,IF(Foglio2!$J$3=Foglio2!$E$10,Doc_dipl_scuola_sec.!L136,IF(Foglio2!$J$3=Foglio2!$E$11,Doc_scuola_media!L136,IF(Foglio2!$J$3=Foglio2!$E$12,Doc_laureati_scuola_sec.!L142,IF(Foglio2!$J$3=Foglio2!$E$13,Direttivi_capi_ist.!L136,0)))))))))))</f>
        <v>0</v>
      </c>
      <c r="O142" s="251">
        <f>IF(Foglio2!$J$3=Foglio2!$E$3,Ausiliari_Coll.Scol.!M136,IF(Foglio2!$J$3=Foglio2!$E$4,Collab._Tecnici!M136,IF(Foglio2!$J$3=Foglio2!$E$5,Assistenti_Tecnici!M136,IF(Foglio2!$J$3=Foglio2!$E$6,Assistenti_Amm.vo!M136,IF(Foglio2!$J$3=Foglio2!$E$7,Resp_Coord_Amm.vo!M136,IF(Foglio2!$J$3=Foglio2!$E$8,Direttore_Amm.vo!M136,IF(Foglio2!$J$3=Foglio2!$E$9,Doc_mat_elem.re!M136,IF(Foglio2!$J$3=Foglio2!$E$10,Doc_dipl_scuola_sec.!M136,IF(Foglio2!$J$3=Foglio2!$E$11,Doc_scuola_media!M136,IF(Foglio2!$J$3=Foglio2!$E$12,Doc_laureati_scuola_sec.!M142,IF(Foglio2!$J$3=Foglio2!$E$13,Direttivi_capi_ist.!M136,0)))))))))))</f>
        <v>0</v>
      </c>
      <c r="P142" s="252">
        <f>IF(Foglio2!$J$3=Foglio2!$E$3,Ausiliari_Coll.Scol.!N136,IF(Foglio2!$J$3=Foglio2!$E$4,Collab._Tecnici!N136,IF(Foglio2!$J$3=Foglio2!$E$5,Assistenti_Tecnici!N136,IF(Foglio2!$J$3=Foglio2!$E$6,Assistenti_Amm.vo!N136,IF(Foglio2!$J$3=Foglio2!$E$7,Resp_Coord_Amm.vo!N136,IF(Foglio2!$J$3=Foglio2!$E$8,Direttore_Amm.vo!N136,IF(Foglio2!$J$3=Foglio2!$E$9,Doc_mat_elem.re!N136,IF(Foglio2!$J$3=Foglio2!$E$10,Doc_dipl_scuola_sec.!N136,IF(Foglio2!$J$3=Foglio2!$E$11,Doc_scuola_media!N136,IF(Foglio2!$J$3=Foglio2!$E$12,Doc_laureati_scuola_sec.!N142,IF(Foglio2!$J$3=Foglio2!$E$13,Direttivi_capi_ist.!N136,0)))))))))))</f>
        <v>0</v>
      </c>
      <c r="Q142" s="252">
        <f>IF(Foglio2!$J$3=Foglio2!$E$3,Ausiliari_Coll.Scol.!O136,IF(Foglio2!$J$3=Foglio2!$E$4,Collab._Tecnici!O136,IF(Foglio2!$J$3=Foglio2!$E$5,Assistenti_Tecnici!O136,IF(Foglio2!$J$3=Foglio2!$E$6,Assistenti_Amm.vo!O136,IF(Foglio2!$J$3=Foglio2!$E$7,Resp_Coord_Amm.vo!O136,IF(Foglio2!$J$3=Foglio2!$E$8,Direttore_Amm.vo!O136,IF(Foglio2!$J$3=Foglio2!$E$9,Doc_mat_elem.re!O136,IF(Foglio2!$J$3=Foglio2!$E$10,Doc_dipl_scuola_sec.!O136,IF(Foglio2!$J$3=Foglio2!$E$11,Doc_scuola_media!O136,IF(Foglio2!$J$3=Foglio2!$E$12,Doc_laureati_scuola_sec.!O142,IF(Foglio2!$J$3=Foglio2!$E$13,Direttivi_capi_ist.!O136,0)))))))))))</f>
        <v>0</v>
      </c>
      <c r="R142" s="252">
        <f>IF(Foglio2!$J$3=Foglio2!$E$3,Ausiliari_Coll.Scol.!P136,IF(Foglio2!$J$3=Foglio2!$E$4,Collab._Tecnici!P136,IF(Foglio2!$J$3=Foglio2!$E$5,Assistenti_Tecnici!P136,IF(Foglio2!$J$3=Foglio2!$E$6,Assistenti_Amm.vo!P136,IF(Foglio2!$J$3=Foglio2!$E$7,Resp_Coord_Amm.vo!P136,IF(Foglio2!$J$3=Foglio2!$E$8,Direttore_Amm.vo!P136,IF(Foglio2!$J$3=Foglio2!$E$9,Doc_mat_elem.re!P136,IF(Foglio2!$J$3=Foglio2!$E$10,Doc_dipl_scuola_sec.!P136,IF(Foglio2!$J$3=Foglio2!$E$11,Doc_scuola_media!P136,IF(Foglio2!$J$3=Foglio2!$E$12,Doc_laureati_scuola_sec.!P142,IF(Foglio2!$J$3=Foglio2!$E$13,Direttivi_capi_ist.!P136,0)))))))))))</f>
        <v>0</v>
      </c>
      <c r="S142" s="252">
        <f>IF(Foglio2!$J$3=Foglio2!$E$3,Ausiliari_Coll.Scol.!Q136,IF(Foglio2!$J$3=Foglio2!$E$4,Collab._Tecnici!Q136,IF(Foglio2!$J$3=Foglio2!$E$5,Assistenti_Tecnici!Q136,IF(Foglio2!$J$3=Foglio2!$E$6,Assistenti_Amm.vo!Q136,IF(Foglio2!$J$3=Foglio2!$E$7,Resp_Coord_Amm.vo!Q136,IF(Foglio2!$J$3=Foglio2!$E$8,Direttore_Amm.vo!Q136,IF(Foglio2!$J$3=Foglio2!$E$9,Doc_mat_elem.re!Q136,IF(Foglio2!$J$3=Foglio2!$E$10,Doc_dipl_scuola_sec.!Q136,IF(Foglio2!$J$3=Foglio2!$E$11,Doc_scuola_media!Q136,IF(Foglio2!$J$3=Foglio2!$E$12,Doc_laureati_scuola_sec.!Q142,IF(Foglio2!$J$3=Foglio2!$E$13,Direttivi_capi_ist.!Q136,0)))))))))))</f>
        <v>0</v>
      </c>
      <c r="T142" s="252">
        <f>IF(Foglio2!$J$3=Foglio2!$E$3,Ausiliari_Coll.Scol.!R136,IF(Foglio2!$J$3=Foglio2!$E$4,Collab._Tecnici!R136,IF(Foglio2!$J$3=Foglio2!$E$5,Assistenti_Tecnici!R136,IF(Foglio2!$J$3=Foglio2!$E$6,Assistenti_Amm.vo!R136,IF(Foglio2!$J$3=Foglio2!$E$7,Resp_Coord_Amm.vo!R136,IF(Foglio2!$J$3=Foglio2!$E$8,Direttore_Amm.vo!R136,IF(Foglio2!$J$3=Foglio2!$E$9,Doc_mat_elem.re!R136,IF(Foglio2!$J$3=Foglio2!$E$10,Doc_dipl_scuola_sec.!R136,IF(Foglio2!$J$3=Foglio2!$E$11,Doc_scuola_media!R136,IF(Foglio2!$J$3=Foglio2!$E$12,Doc_laureati_scuola_sec.!R142,IF(Foglio2!$J$3=Foglio2!$E$13,Direttivi_capi_ist.!R136,0)))))))))))</f>
        <v>0</v>
      </c>
      <c r="U142" s="252">
        <f t="shared" ref="U142" si="902">(P142)/12*0.8</f>
        <v>0</v>
      </c>
      <c r="V142" s="252">
        <f t="shared" ref="V142" si="903">(P142+R142)/12*0.8</f>
        <v>0</v>
      </c>
      <c r="W142" s="253" t="str">
        <f t="shared" ref="W142" si="904">"Fascia Da "&amp;F142&amp;" a "&amp;F143&amp;" Decorrenza "&amp;DAY(C142)&amp;"/"&amp;MONTH(C142)&amp;"/"&amp;YEAR(C142)</f>
        <v>Fascia Da 0 a 0 Decorrenza 0/1/1900</v>
      </c>
    </row>
    <row r="143" spans="1:23" s="47" customFormat="1" ht="8.25" customHeight="1" x14ac:dyDescent="0.2">
      <c r="A143" s="104"/>
      <c r="B143" s="245">
        <f t="shared" si="764"/>
        <v>33548</v>
      </c>
      <c r="C143" s="501"/>
      <c r="D143" s="501"/>
      <c r="E143" s="48" t="s">
        <v>4</v>
      </c>
      <c r="F143" s="49">
        <f>IF(Foglio2!$J$3=Foglio2!$E$3,Ausiliari_Coll.Scol.!D139,IF(Foglio2!$J$3=Foglio2!$E$4,Collab._Tecnici!D141,IF(Foglio2!$J$3=Foglio2!$E$5,Assistenti_Tecnici!D139,IF(Foglio2!$J$3=Foglio2!$E$6,Assistenti_Amm.vo!D139,IF(Foglio2!$J$3=Foglio2!$E$7,Resp_Coord_Amm.vo!D139,IF(Foglio2!$J$3=Foglio2!$E$8,Direttore_Amm.vo!D139,IF(Foglio2!$J$3=Foglio2!$E$9,Doc_mat_elem.re!D139,IF(Foglio2!$J$3=Foglio2!$E$10,Doc_dipl_scuola_sec.!D139,IF(Foglio2!$J$3=Foglio2!$E$11,Doc_scuola_media!D139,IF(Foglio2!$J$3=Foglio2!$E$12,Doc_laureati_scuola_sec.!D143,IF(Foglio2!$J$3=Foglio2!$E$13,Direttivi_capi_ist.!D139,0)))))))))))</f>
        <v>0</v>
      </c>
      <c r="G143" s="267">
        <f t="shared" si="883"/>
        <v>0</v>
      </c>
      <c r="H143" s="267">
        <f t="shared" si="884"/>
        <v>0</v>
      </c>
      <c r="I143" s="267">
        <f t="shared" si="885"/>
        <v>0</v>
      </c>
      <c r="J143" s="267">
        <f t="shared" si="886"/>
        <v>0</v>
      </c>
      <c r="K143" s="267">
        <f t="shared" si="887"/>
        <v>0</v>
      </c>
      <c r="L143" s="266">
        <f t="shared" si="888"/>
        <v>0</v>
      </c>
      <c r="M143" s="267">
        <f t="shared" si="889"/>
        <v>0</v>
      </c>
      <c r="N143" s="182">
        <f t="shared" si="890"/>
        <v>0</v>
      </c>
      <c r="O143" s="183">
        <f t="shared" si="891"/>
        <v>0</v>
      </c>
      <c r="P143" s="184">
        <f t="shared" si="892"/>
        <v>0</v>
      </c>
      <c r="Q143" s="184">
        <f t="shared" si="893"/>
        <v>0</v>
      </c>
      <c r="R143" s="184">
        <f t="shared" si="894"/>
        <v>0</v>
      </c>
      <c r="S143" s="184">
        <f t="shared" si="895"/>
        <v>0</v>
      </c>
      <c r="T143" s="184">
        <f t="shared" si="896"/>
        <v>0</v>
      </c>
      <c r="U143" s="184">
        <f t="shared" ref="U143:V143" si="905">U142*1936.27</f>
        <v>0</v>
      </c>
      <c r="V143" s="184">
        <f t="shared" si="905"/>
        <v>0</v>
      </c>
      <c r="W143" s="104"/>
    </row>
    <row r="144" spans="1:23" s="47" customFormat="1" ht="12.75" customHeight="1" x14ac:dyDescent="0.2">
      <c r="A144" s="104">
        <f>IF(Foglio2!$J$7=1,TRUNC(Base!V144,0),TRUNC(Base!U144,0))</f>
        <v>0</v>
      </c>
      <c r="B144" s="245">
        <f t="shared" si="764"/>
        <v>33549</v>
      </c>
      <c r="C144" s="501"/>
      <c r="D144" s="501"/>
      <c r="E144" s="53" t="s">
        <v>3</v>
      </c>
      <c r="F144" s="54">
        <f>IF(Foglio2!$J$3=Foglio2!$E$3,Ausiliari_Coll.Scol.!D138,IF(Foglio2!$J$3=Foglio2!$E$4,Collab._Tecnici!D138,IF(Foglio2!$J$3=Foglio2!$E$5,Assistenti_Tecnici!D138,IF(Foglio2!$J$3=Foglio2!$E$6,Assistenti_Amm.vo!D138,IF(Foglio2!$J$3=Foglio2!$E$7,Resp_Coord_Amm.vo!D138,IF(Foglio2!$J$3=Foglio2!$E$8,Direttore_Amm.vo!D138,IF(Foglio2!$J$3=Foglio2!$E$9,Doc_mat_elem.re!D138,IF(Foglio2!$J$3=Foglio2!$E$10,Doc_dipl_scuola_sec.!D138,IF(Foglio2!$J$3=Foglio2!$E$11,Doc_scuola_media!D138,IF(Foglio2!$J$3=Foglio2!$E$12,Doc_laureati_scuola_sec.!D144,IF(Foglio2!$J$3=Foglio2!$E$13,Direttivi_capi_ist.!D138,0)))))))))))</f>
        <v>0</v>
      </c>
      <c r="G144" s="248">
        <f>IF(Foglio2!$J$3=Foglio2!$E$3,Ausiliari_Coll.Scol.!E138,IF(Foglio2!$J$3=Foglio2!$E$4,Collab._Tecnici!E138,IF(Foglio2!$J$3=Foglio2!$E$5,Assistenti_Tecnici!E138,IF(Foglio2!$J$3=Foglio2!$E$6,Assistenti_Amm.vo!E138,IF(Foglio2!$J$3=Foglio2!$E$7,Resp_Coord_Amm.vo!E138,IF(Foglio2!$J$3=Foglio2!$E$8,Direttore_Amm.vo!E138,IF(Foglio2!$J$3=Foglio2!$E$9,Doc_mat_elem.re!E138,IF(Foglio2!$J$3=Foglio2!$E$10,Doc_dipl_scuola_sec.!E138,IF(Foglio2!$J$3=Foglio2!$E$11,Doc_scuola_media!E138,IF(Foglio2!$J$3=Foglio2!$E$12,Doc_laureati_scuola_sec.!E144,IF(Foglio2!$J$3=Foglio2!$E$13,Direttivi_capi_ist.!E138,0)))))))))))</f>
        <v>0</v>
      </c>
      <c r="H144" s="248">
        <f>IF(Foglio2!$J$3=Foglio2!$E$3,Ausiliari_Coll.Scol.!F138,IF(Foglio2!$J$3=Foglio2!$E$4,Collab._Tecnici!F138,IF(Foglio2!$J$3=Foglio2!$E$5,Assistenti_Tecnici!F138,IF(Foglio2!$J$3=Foglio2!$E$6,Assistenti_Amm.vo!F138,IF(Foglio2!$J$3=Foglio2!$E$7,Resp_Coord_Amm.vo!F138,IF(Foglio2!$J$3=Foglio2!$E$8,Direttore_Amm.vo!F138,IF(Foglio2!$J$3=Foglio2!$E$9,Doc_mat_elem.re!F138,IF(Foglio2!$J$3=Foglio2!$E$10,Doc_dipl_scuola_sec.!F138,IF(Foglio2!$J$3=Foglio2!$E$11,Doc_scuola_media!F138,IF(Foglio2!$J$3=Foglio2!$E$12,Doc_laureati_scuola_sec.!F144,IF(Foglio2!$J$3=Foglio2!$E$13,Direttivi_capi_ist.!F138,0)))))))))))</f>
        <v>0</v>
      </c>
      <c r="I144" s="248">
        <f>IF(Foglio2!$J$3=Foglio2!$E$3,Ausiliari_Coll.Scol.!G138,IF(Foglio2!$J$3=Foglio2!$E$4,Collab._Tecnici!G138,IF(Foglio2!$J$3=Foglio2!$E$5,Assistenti_Tecnici!G138,IF(Foglio2!$J$3=Foglio2!$E$6,Assistenti_Amm.vo!G138,IF(Foglio2!$J$3=Foglio2!$E$7,Resp_Coord_Amm.vo!G138,IF(Foglio2!$J$3=Foglio2!$E$8,Direttore_Amm.vo!G138,IF(Foglio2!$J$3=Foglio2!$E$9,Doc_mat_elem.re!G138,IF(Foglio2!$J$3=Foglio2!$E$10,Doc_dipl_scuola_sec.!G138,IF(Foglio2!$J$3=Foglio2!$E$11,Doc_scuola_media!G138,IF(Foglio2!$J$3=Foglio2!$E$12,Doc_laureati_scuola_sec.!G144,IF(Foglio2!$J$3=Foglio2!$E$13,Direttivi_capi_ist.!G138,0)))))))))))</f>
        <v>0</v>
      </c>
      <c r="J144" s="248">
        <f>IF(Foglio2!$J$3=Foglio2!$E$3,Ausiliari_Coll.Scol.!H138,IF(Foglio2!$J$3=Foglio2!$E$4,Collab._Tecnici!H138,IF(Foglio2!$J$3=Foglio2!$E$5,Assistenti_Tecnici!H138,IF(Foglio2!$J$3=Foglio2!$E$6,Assistenti_Amm.vo!H138,IF(Foglio2!$J$3=Foglio2!$E$7,Resp_Coord_Amm.vo!H138,IF(Foglio2!$J$3=Foglio2!$E$8,Direttore_Amm.vo!H138,IF(Foglio2!$J$3=Foglio2!$E$9,Doc_mat_elem.re!H138,IF(Foglio2!$J$3=Foglio2!$E$10,Doc_dipl_scuola_sec.!H138,IF(Foglio2!$J$3=Foglio2!$E$11,Doc_scuola_media!H138,IF(Foglio2!$J$3=Foglio2!$E$12,Doc_laureati_scuola_sec.!H144,IF(Foglio2!$J$3=Foglio2!$E$13,Direttivi_capi_ist.!H138,0)))))))))))</f>
        <v>0</v>
      </c>
      <c r="K144" s="248">
        <f>IF(Foglio2!$J$3=Foglio2!$E$3,Ausiliari_Coll.Scol.!I138,IF(Foglio2!$J$3=Foglio2!$E$4,Collab._Tecnici!I138,IF(Foglio2!$J$3=Foglio2!$E$5,Assistenti_Tecnici!I138,IF(Foglio2!$J$3=Foglio2!$E$6,Assistenti_Amm.vo!I138,IF(Foglio2!$J$3=Foglio2!$E$7,Resp_Coord_Amm.vo!I138,IF(Foglio2!$J$3=Foglio2!$E$8,Direttore_Amm.vo!I138,IF(Foglio2!$J$3=Foglio2!$E$9,Doc_mat_elem.re!I138,IF(Foglio2!$J$3=Foglio2!$E$10,Doc_dipl_scuola_sec.!I138,IF(Foglio2!$J$3=Foglio2!$E$11,Doc_scuola_media!I138,IF(Foglio2!$J$3=Foglio2!$E$12,Doc_laureati_scuola_sec.!I144,IF(Foglio2!$J$3=Foglio2!$E$13,Direttivi_capi_ist.!I138,0)))))))))))</f>
        <v>0</v>
      </c>
      <c r="L144" s="248">
        <f>IF(Foglio2!$J$3=Foglio2!$E$3,Ausiliari_Coll.Scol.!J138,IF(Foglio2!$J$3=Foglio2!$E$4,Collab._Tecnici!J138,IF(Foglio2!$J$3=Foglio2!$E$5,Assistenti_Tecnici!J138,IF(Foglio2!$J$3=Foglio2!$E$6,Assistenti_Amm.vo!J138,IF(Foglio2!$J$3=Foglio2!$E$7,Resp_Coord_Amm.vo!J138,IF(Foglio2!$J$3=Foglio2!$E$8,Direttore_Amm.vo!J138,IF(Foglio2!$J$3=Foglio2!$E$9,Doc_mat_elem.re!J138,IF(Foglio2!$J$3=Foglio2!$E$10,Doc_dipl_scuola_sec.!J138,IF(Foglio2!$J$3=Foglio2!$E$11,Doc_scuola_media!J138,IF(Foglio2!$J$3=Foglio2!$E$12,Doc_laureati_scuola_sec.!J144,IF(Foglio2!$J$3=Foglio2!$E$13,Direttivi_capi_ist.!J138,0)))))))))))</f>
        <v>0</v>
      </c>
      <c r="M144" s="249">
        <f>IF(Foglio2!$J$3=Foglio2!$E$3,Ausiliari_Coll.Scol.!K138,IF(Foglio2!$J$3=Foglio2!$E$4,Collab._Tecnici!K138,IF(Foglio2!$J$3=Foglio2!$E$5,Assistenti_Tecnici!K138,IF(Foglio2!$J$3=Foglio2!$E$6,Assistenti_Amm.vo!K138,IF(Foglio2!$J$3=Foglio2!$E$7,Resp_Coord_Amm.vo!K138,IF(Foglio2!$J$3=Foglio2!$E$8,Direttore_Amm.vo!K138,IF(Foglio2!$J$3=Foglio2!$E$9,Doc_mat_elem.re!K138,IF(Foglio2!$J$3=Foglio2!$E$10,Doc_dipl_scuola_sec.!K138,IF(Foglio2!$J$3=Foglio2!$E$11,Doc_scuola_media!K138,IF(Foglio2!$J$3=Foglio2!$E$12,Doc_laureati_scuola_sec.!K144,IF(Foglio2!$J$3=Foglio2!$E$13,Direttivi_capi_ist.!K138,0)))))))))))</f>
        <v>0</v>
      </c>
      <c r="N144" s="250">
        <f>IF(Foglio2!$J$3=Foglio2!$E$3,Ausiliari_Coll.Scol.!L138,IF(Foglio2!$J$3=Foglio2!$E$4,Collab._Tecnici!L138,IF(Foglio2!$J$3=Foglio2!$E$5,Assistenti_Tecnici!L138,IF(Foglio2!$J$3=Foglio2!$E$6,Assistenti_Amm.vo!L138,IF(Foglio2!$J$3=Foglio2!$E$7,Resp_Coord_Amm.vo!L138,IF(Foglio2!$J$3=Foglio2!$E$8,Direttore_Amm.vo!L138,IF(Foglio2!$J$3=Foglio2!$E$9,Doc_mat_elem.re!L138,IF(Foglio2!$J$3=Foglio2!$E$10,Doc_dipl_scuola_sec.!L138,IF(Foglio2!$J$3=Foglio2!$E$11,Doc_scuola_media!L138,IF(Foglio2!$J$3=Foglio2!$E$12,Doc_laureati_scuola_sec.!L144,IF(Foglio2!$J$3=Foglio2!$E$13,Direttivi_capi_ist.!L138,0)))))))))))</f>
        <v>0</v>
      </c>
      <c r="O144" s="251">
        <f>IF(Foglio2!$J$3=Foglio2!$E$3,Ausiliari_Coll.Scol.!M138,IF(Foglio2!$J$3=Foglio2!$E$4,Collab._Tecnici!M138,IF(Foglio2!$J$3=Foglio2!$E$5,Assistenti_Tecnici!M138,IF(Foglio2!$J$3=Foglio2!$E$6,Assistenti_Amm.vo!M138,IF(Foglio2!$J$3=Foglio2!$E$7,Resp_Coord_Amm.vo!M138,IF(Foglio2!$J$3=Foglio2!$E$8,Direttore_Amm.vo!M138,IF(Foglio2!$J$3=Foglio2!$E$9,Doc_mat_elem.re!M138,IF(Foglio2!$J$3=Foglio2!$E$10,Doc_dipl_scuola_sec.!M138,IF(Foglio2!$J$3=Foglio2!$E$11,Doc_scuola_media!M138,IF(Foglio2!$J$3=Foglio2!$E$12,Doc_laureati_scuola_sec.!M144,IF(Foglio2!$J$3=Foglio2!$E$13,Direttivi_capi_ist.!M138,0)))))))))))</f>
        <v>0</v>
      </c>
      <c r="P144" s="252">
        <f>IF(Foglio2!$J$3=Foglio2!$E$3,Ausiliari_Coll.Scol.!N138,IF(Foglio2!$J$3=Foglio2!$E$4,Collab._Tecnici!N138,IF(Foglio2!$J$3=Foglio2!$E$5,Assistenti_Tecnici!N138,IF(Foglio2!$J$3=Foglio2!$E$6,Assistenti_Amm.vo!N138,IF(Foglio2!$J$3=Foglio2!$E$7,Resp_Coord_Amm.vo!N138,IF(Foglio2!$J$3=Foglio2!$E$8,Direttore_Amm.vo!N138,IF(Foglio2!$J$3=Foglio2!$E$9,Doc_mat_elem.re!N138,IF(Foglio2!$J$3=Foglio2!$E$10,Doc_dipl_scuola_sec.!N138,IF(Foglio2!$J$3=Foglio2!$E$11,Doc_scuola_media!N138,IF(Foglio2!$J$3=Foglio2!$E$12,Doc_laureati_scuola_sec.!N144,IF(Foglio2!$J$3=Foglio2!$E$13,Direttivi_capi_ist.!N138,0)))))))))))</f>
        <v>0</v>
      </c>
      <c r="Q144" s="252">
        <f>IF(Foglio2!$J$3=Foglio2!$E$3,Ausiliari_Coll.Scol.!O138,IF(Foglio2!$J$3=Foglio2!$E$4,Collab._Tecnici!O138,IF(Foglio2!$J$3=Foglio2!$E$5,Assistenti_Tecnici!O138,IF(Foglio2!$J$3=Foglio2!$E$6,Assistenti_Amm.vo!O138,IF(Foglio2!$J$3=Foglio2!$E$7,Resp_Coord_Amm.vo!O138,IF(Foglio2!$J$3=Foglio2!$E$8,Direttore_Amm.vo!O138,IF(Foglio2!$J$3=Foglio2!$E$9,Doc_mat_elem.re!O138,IF(Foglio2!$J$3=Foglio2!$E$10,Doc_dipl_scuola_sec.!O138,IF(Foglio2!$J$3=Foglio2!$E$11,Doc_scuola_media!O138,IF(Foglio2!$J$3=Foglio2!$E$12,Doc_laureati_scuola_sec.!O144,IF(Foglio2!$J$3=Foglio2!$E$13,Direttivi_capi_ist.!O138,0)))))))))))</f>
        <v>0</v>
      </c>
      <c r="R144" s="252">
        <f>IF(Foglio2!$J$3=Foglio2!$E$3,Ausiliari_Coll.Scol.!P138,IF(Foglio2!$J$3=Foglio2!$E$4,Collab._Tecnici!P138,IF(Foglio2!$J$3=Foglio2!$E$5,Assistenti_Tecnici!P138,IF(Foglio2!$J$3=Foglio2!$E$6,Assistenti_Amm.vo!P138,IF(Foglio2!$J$3=Foglio2!$E$7,Resp_Coord_Amm.vo!P138,IF(Foglio2!$J$3=Foglio2!$E$8,Direttore_Amm.vo!P138,IF(Foglio2!$J$3=Foglio2!$E$9,Doc_mat_elem.re!P138,IF(Foglio2!$J$3=Foglio2!$E$10,Doc_dipl_scuola_sec.!P138,IF(Foglio2!$J$3=Foglio2!$E$11,Doc_scuola_media!P138,IF(Foglio2!$J$3=Foglio2!$E$12,Doc_laureati_scuola_sec.!P144,IF(Foglio2!$J$3=Foglio2!$E$13,Direttivi_capi_ist.!P138,0)))))))))))</f>
        <v>0</v>
      </c>
      <c r="S144" s="252">
        <f>IF(Foglio2!$J$3=Foglio2!$E$3,Ausiliari_Coll.Scol.!Q138,IF(Foglio2!$J$3=Foglio2!$E$4,Collab._Tecnici!Q138,IF(Foglio2!$J$3=Foglio2!$E$5,Assistenti_Tecnici!Q138,IF(Foglio2!$J$3=Foglio2!$E$6,Assistenti_Amm.vo!Q138,IF(Foglio2!$J$3=Foglio2!$E$7,Resp_Coord_Amm.vo!Q138,IF(Foglio2!$J$3=Foglio2!$E$8,Direttore_Amm.vo!Q138,IF(Foglio2!$J$3=Foglio2!$E$9,Doc_mat_elem.re!Q138,IF(Foglio2!$J$3=Foglio2!$E$10,Doc_dipl_scuola_sec.!Q138,IF(Foglio2!$J$3=Foglio2!$E$11,Doc_scuola_media!Q138,IF(Foglio2!$J$3=Foglio2!$E$12,Doc_laureati_scuola_sec.!Q144,IF(Foglio2!$J$3=Foglio2!$E$13,Direttivi_capi_ist.!Q138,0)))))))))))</f>
        <v>0</v>
      </c>
      <c r="T144" s="252">
        <f>IF(Foglio2!$J$3=Foglio2!$E$3,Ausiliari_Coll.Scol.!R138,IF(Foglio2!$J$3=Foglio2!$E$4,Collab._Tecnici!R138,IF(Foglio2!$J$3=Foglio2!$E$5,Assistenti_Tecnici!R138,IF(Foglio2!$J$3=Foglio2!$E$6,Assistenti_Amm.vo!R138,IF(Foglio2!$J$3=Foglio2!$E$7,Resp_Coord_Amm.vo!R138,IF(Foglio2!$J$3=Foglio2!$E$8,Direttore_Amm.vo!R138,IF(Foglio2!$J$3=Foglio2!$E$9,Doc_mat_elem.re!R138,IF(Foglio2!$J$3=Foglio2!$E$10,Doc_dipl_scuola_sec.!R138,IF(Foglio2!$J$3=Foglio2!$E$11,Doc_scuola_media!R138,IF(Foglio2!$J$3=Foglio2!$E$12,Doc_laureati_scuola_sec.!R144,IF(Foglio2!$J$3=Foglio2!$E$13,Direttivi_capi_ist.!R138,0)))))))))))</f>
        <v>0</v>
      </c>
      <c r="U144" s="252">
        <f t="shared" ref="U144" si="906">(P144)/12*0.8</f>
        <v>0</v>
      </c>
      <c r="V144" s="252">
        <f t="shared" ref="V144" si="907">(P144+R144)/12*0.8</f>
        <v>0</v>
      </c>
      <c r="W144" s="253" t="str">
        <f t="shared" ref="W144" si="908">"Fascia Da "&amp;F144&amp;" a "&amp;F145&amp;" Decorrenza "&amp;DAY(C144)&amp;"/"&amp;MONTH(C144)&amp;"/"&amp;YEAR(C144)</f>
        <v>Fascia Da 0 a 0 Decorrenza 0/1/1900</v>
      </c>
    </row>
    <row r="145" spans="1:23" s="47" customFormat="1" ht="8.25" customHeight="1" x14ac:dyDescent="0.2">
      <c r="A145" s="104"/>
      <c r="B145" s="245">
        <f t="shared" si="764"/>
        <v>33550</v>
      </c>
      <c r="C145" s="501"/>
      <c r="D145" s="501"/>
      <c r="E145" s="48" t="s">
        <v>4</v>
      </c>
      <c r="F145" s="49">
        <f>IF(Foglio2!$J$3=Foglio2!$E$3,Ausiliari_Coll.Scol.!D141,IF(Foglio2!$J$3=Foglio2!$E$4,Collab._Tecnici!D143,IF(Foglio2!$J$3=Foglio2!$E$5,Assistenti_Tecnici!D141,IF(Foglio2!$J$3=Foglio2!$E$6,Assistenti_Amm.vo!D141,IF(Foglio2!$J$3=Foglio2!$E$7,Resp_Coord_Amm.vo!D141,IF(Foglio2!$J$3=Foglio2!$E$8,Direttore_Amm.vo!D141,IF(Foglio2!$J$3=Foglio2!$E$9,Doc_mat_elem.re!D141,IF(Foglio2!$J$3=Foglio2!$E$10,Doc_dipl_scuola_sec.!D141,IF(Foglio2!$J$3=Foglio2!$E$11,Doc_scuola_media!D141,IF(Foglio2!$J$3=Foglio2!$E$12,Doc_laureati_scuola_sec.!D145,IF(Foglio2!$J$3=Foglio2!$E$13,Direttivi_capi_ist.!D141,0)))))))))))</f>
        <v>0</v>
      </c>
      <c r="G145" s="267">
        <f t="shared" si="883"/>
        <v>0</v>
      </c>
      <c r="H145" s="267">
        <f t="shared" si="884"/>
        <v>0</v>
      </c>
      <c r="I145" s="267">
        <f t="shared" si="885"/>
        <v>0</v>
      </c>
      <c r="J145" s="267">
        <f t="shared" si="886"/>
        <v>0</v>
      </c>
      <c r="K145" s="267">
        <f t="shared" si="887"/>
        <v>0</v>
      </c>
      <c r="L145" s="266">
        <f t="shared" si="888"/>
        <v>0</v>
      </c>
      <c r="M145" s="267">
        <f t="shared" si="889"/>
        <v>0</v>
      </c>
      <c r="N145" s="182">
        <f t="shared" si="890"/>
        <v>0</v>
      </c>
      <c r="O145" s="183">
        <f t="shared" si="891"/>
        <v>0</v>
      </c>
      <c r="P145" s="184">
        <f t="shared" si="892"/>
        <v>0</v>
      </c>
      <c r="Q145" s="184">
        <f t="shared" si="893"/>
        <v>0</v>
      </c>
      <c r="R145" s="184">
        <f t="shared" si="894"/>
        <v>0</v>
      </c>
      <c r="S145" s="184">
        <f t="shared" si="895"/>
        <v>0</v>
      </c>
      <c r="T145" s="184">
        <f t="shared" si="896"/>
        <v>0</v>
      </c>
      <c r="U145" s="184">
        <f t="shared" ref="U145:V145" si="909">U144*1936.27</f>
        <v>0</v>
      </c>
      <c r="V145" s="184">
        <f t="shared" si="909"/>
        <v>0</v>
      </c>
      <c r="W145" s="104"/>
    </row>
    <row r="146" spans="1:23" s="47" customFormat="1" ht="12.75" customHeight="1" x14ac:dyDescent="0.2">
      <c r="A146" s="104">
        <f>IF(Foglio2!$J$7=1,TRUNC(Base!V146,0),TRUNC(Base!U146,0))</f>
        <v>0</v>
      </c>
      <c r="B146" s="245">
        <f t="shared" si="764"/>
        <v>33551</v>
      </c>
      <c r="C146" s="501"/>
      <c r="D146" s="501"/>
      <c r="E146" s="53" t="s">
        <v>3</v>
      </c>
      <c r="F146" s="54">
        <f>IF(Foglio2!$J$3=Foglio2!$E$3,Ausiliari_Coll.Scol.!D140,IF(Foglio2!$J$3=Foglio2!$E$4,Collab._Tecnici!D140,IF(Foglio2!$J$3=Foglio2!$E$5,Assistenti_Tecnici!D140,IF(Foglio2!$J$3=Foglio2!$E$6,Assistenti_Amm.vo!D140,IF(Foglio2!$J$3=Foglio2!$E$7,Resp_Coord_Amm.vo!D140,IF(Foglio2!$J$3=Foglio2!$E$8,Direttore_Amm.vo!D140,IF(Foglio2!$J$3=Foglio2!$E$9,Doc_mat_elem.re!D140,IF(Foglio2!$J$3=Foglio2!$E$10,Doc_dipl_scuola_sec.!D140,IF(Foglio2!$J$3=Foglio2!$E$11,Doc_scuola_media!D140,IF(Foglio2!$J$3=Foglio2!$E$12,Doc_laureati_scuola_sec.!D146,IF(Foglio2!$J$3=Foglio2!$E$13,Direttivi_capi_ist.!D140,0)))))))))))</f>
        <v>0</v>
      </c>
      <c r="G146" s="248">
        <f>IF(Foglio2!$J$3=Foglio2!$E$3,Ausiliari_Coll.Scol.!E140,IF(Foglio2!$J$3=Foglio2!$E$4,Collab._Tecnici!E140,IF(Foglio2!$J$3=Foglio2!$E$5,Assistenti_Tecnici!E140,IF(Foglio2!$J$3=Foglio2!$E$6,Assistenti_Amm.vo!E140,IF(Foglio2!$J$3=Foglio2!$E$7,Resp_Coord_Amm.vo!E140,IF(Foglio2!$J$3=Foglio2!$E$8,Direttore_Amm.vo!E140,IF(Foglio2!$J$3=Foglio2!$E$9,Doc_mat_elem.re!E140,IF(Foglio2!$J$3=Foglio2!$E$10,Doc_dipl_scuola_sec.!E140,IF(Foglio2!$J$3=Foglio2!$E$11,Doc_scuola_media!E140,IF(Foglio2!$J$3=Foglio2!$E$12,Doc_laureati_scuola_sec.!E146,IF(Foglio2!$J$3=Foglio2!$E$13,Direttivi_capi_ist.!E140,0)))))))))))</f>
        <v>0</v>
      </c>
      <c r="H146" s="248">
        <f>IF(Foglio2!$J$3=Foglio2!$E$3,Ausiliari_Coll.Scol.!F140,IF(Foglio2!$J$3=Foglio2!$E$4,Collab._Tecnici!F140,IF(Foglio2!$J$3=Foglio2!$E$5,Assistenti_Tecnici!F140,IF(Foglio2!$J$3=Foglio2!$E$6,Assistenti_Amm.vo!F140,IF(Foglio2!$J$3=Foglio2!$E$7,Resp_Coord_Amm.vo!F140,IF(Foglio2!$J$3=Foglio2!$E$8,Direttore_Amm.vo!F140,IF(Foglio2!$J$3=Foglio2!$E$9,Doc_mat_elem.re!F140,IF(Foglio2!$J$3=Foglio2!$E$10,Doc_dipl_scuola_sec.!F140,IF(Foglio2!$J$3=Foglio2!$E$11,Doc_scuola_media!F140,IF(Foglio2!$J$3=Foglio2!$E$12,Doc_laureati_scuola_sec.!F146,IF(Foglio2!$J$3=Foglio2!$E$13,Direttivi_capi_ist.!F140,0)))))))))))</f>
        <v>0</v>
      </c>
      <c r="I146" s="248">
        <f>IF(Foglio2!$J$3=Foglio2!$E$3,Ausiliari_Coll.Scol.!G140,IF(Foglio2!$J$3=Foglio2!$E$4,Collab._Tecnici!G140,IF(Foglio2!$J$3=Foglio2!$E$5,Assistenti_Tecnici!G140,IF(Foglio2!$J$3=Foglio2!$E$6,Assistenti_Amm.vo!G140,IF(Foglio2!$J$3=Foglio2!$E$7,Resp_Coord_Amm.vo!G140,IF(Foglio2!$J$3=Foglio2!$E$8,Direttore_Amm.vo!G140,IF(Foglio2!$J$3=Foglio2!$E$9,Doc_mat_elem.re!G140,IF(Foglio2!$J$3=Foglio2!$E$10,Doc_dipl_scuola_sec.!G140,IF(Foglio2!$J$3=Foglio2!$E$11,Doc_scuola_media!G140,IF(Foglio2!$J$3=Foglio2!$E$12,Doc_laureati_scuola_sec.!G146,IF(Foglio2!$J$3=Foglio2!$E$13,Direttivi_capi_ist.!G140,0)))))))))))</f>
        <v>0</v>
      </c>
      <c r="J146" s="248">
        <f>IF(Foglio2!$J$3=Foglio2!$E$3,Ausiliari_Coll.Scol.!H140,IF(Foglio2!$J$3=Foglio2!$E$4,Collab._Tecnici!H140,IF(Foglio2!$J$3=Foglio2!$E$5,Assistenti_Tecnici!H140,IF(Foglio2!$J$3=Foglio2!$E$6,Assistenti_Amm.vo!H140,IF(Foglio2!$J$3=Foglio2!$E$7,Resp_Coord_Amm.vo!H140,IF(Foglio2!$J$3=Foglio2!$E$8,Direttore_Amm.vo!H140,IF(Foglio2!$J$3=Foglio2!$E$9,Doc_mat_elem.re!H140,IF(Foglio2!$J$3=Foglio2!$E$10,Doc_dipl_scuola_sec.!H140,IF(Foglio2!$J$3=Foglio2!$E$11,Doc_scuola_media!H140,IF(Foglio2!$J$3=Foglio2!$E$12,Doc_laureati_scuola_sec.!H146,IF(Foglio2!$J$3=Foglio2!$E$13,Direttivi_capi_ist.!H140,0)))))))))))</f>
        <v>0</v>
      </c>
      <c r="K146" s="248">
        <f>IF(Foglio2!$J$3=Foglio2!$E$3,Ausiliari_Coll.Scol.!I140,IF(Foglio2!$J$3=Foglio2!$E$4,Collab._Tecnici!I140,IF(Foglio2!$J$3=Foglio2!$E$5,Assistenti_Tecnici!I140,IF(Foglio2!$J$3=Foglio2!$E$6,Assistenti_Amm.vo!I140,IF(Foglio2!$J$3=Foglio2!$E$7,Resp_Coord_Amm.vo!I140,IF(Foglio2!$J$3=Foglio2!$E$8,Direttore_Amm.vo!I140,IF(Foglio2!$J$3=Foglio2!$E$9,Doc_mat_elem.re!I140,IF(Foglio2!$J$3=Foglio2!$E$10,Doc_dipl_scuola_sec.!I140,IF(Foglio2!$J$3=Foglio2!$E$11,Doc_scuola_media!I140,IF(Foglio2!$J$3=Foglio2!$E$12,Doc_laureati_scuola_sec.!I146,IF(Foglio2!$J$3=Foglio2!$E$13,Direttivi_capi_ist.!I140,0)))))))))))</f>
        <v>0</v>
      </c>
      <c r="L146" s="248">
        <f>IF(Foglio2!$J$3=Foglio2!$E$3,Ausiliari_Coll.Scol.!J140,IF(Foglio2!$J$3=Foglio2!$E$4,Collab._Tecnici!J140,IF(Foglio2!$J$3=Foglio2!$E$5,Assistenti_Tecnici!J140,IF(Foglio2!$J$3=Foglio2!$E$6,Assistenti_Amm.vo!J140,IF(Foglio2!$J$3=Foglio2!$E$7,Resp_Coord_Amm.vo!J140,IF(Foglio2!$J$3=Foglio2!$E$8,Direttore_Amm.vo!J140,IF(Foglio2!$J$3=Foglio2!$E$9,Doc_mat_elem.re!J140,IF(Foglio2!$J$3=Foglio2!$E$10,Doc_dipl_scuola_sec.!J140,IF(Foglio2!$J$3=Foglio2!$E$11,Doc_scuola_media!J140,IF(Foglio2!$J$3=Foglio2!$E$12,Doc_laureati_scuola_sec.!J146,IF(Foglio2!$J$3=Foglio2!$E$13,Direttivi_capi_ist.!J140,0)))))))))))</f>
        <v>0</v>
      </c>
      <c r="M146" s="249">
        <f>IF(Foglio2!$J$3=Foglio2!$E$3,Ausiliari_Coll.Scol.!K140,IF(Foglio2!$J$3=Foglio2!$E$4,Collab._Tecnici!K140,IF(Foglio2!$J$3=Foglio2!$E$5,Assistenti_Tecnici!K140,IF(Foglio2!$J$3=Foglio2!$E$6,Assistenti_Amm.vo!K140,IF(Foglio2!$J$3=Foglio2!$E$7,Resp_Coord_Amm.vo!K140,IF(Foglio2!$J$3=Foglio2!$E$8,Direttore_Amm.vo!K140,IF(Foglio2!$J$3=Foglio2!$E$9,Doc_mat_elem.re!K140,IF(Foglio2!$J$3=Foglio2!$E$10,Doc_dipl_scuola_sec.!K140,IF(Foglio2!$J$3=Foglio2!$E$11,Doc_scuola_media!K140,IF(Foglio2!$J$3=Foglio2!$E$12,Doc_laureati_scuola_sec.!K146,IF(Foglio2!$J$3=Foglio2!$E$13,Direttivi_capi_ist.!K140,0)))))))))))</f>
        <v>0</v>
      </c>
      <c r="N146" s="250">
        <f>IF(Foglio2!$J$3=Foglio2!$E$3,Ausiliari_Coll.Scol.!L140,IF(Foglio2!$J$3=Foglio2!$E$4,Collab._Tecnici!L140,IF(Foglio2!$J$3=Foglio2!$E$5,Assistenti_Tecnici!L140,IF(Foglio2!$J$3=Foglio2!$E$6,Assistenti_Amm.vo!L140,IF(Foglio2!$J$3=Foglio2!$E$7,Resp_Coord_Amm.vo!L140,IF(Foglio2!$J$3=Foglio2!$E$8,Direttore_Amm.vo!L140,IF(Foglio2!$J$3=Foglio2!$E$9,Doc_mat_elem.re!L140,IF(Foglio2!$J$3=Foglio2!$E$10,Doc_dipl_scuola_sec.!L140,IF(Foglio2!$J$3=Foglio2!$E$11,Doc_scuola_media!L140,IF(Foglio2!$J$3=Foglio2!$E$12,Doc_laureati_scuola_sec.!L146,IF(Foglio2!$J$3=Foglio2!$E$13,Direttivi_capi_ist.!L140,0)))))))))))</f>
        <v>0</v>
      </c>
      <c r="O146" s="251">
        <f>IF(Foglio2!$J$3=Foglio2!$E$3,Ausiliari_Coll.Scol.!M140,IF(Foglio2!$J$3=Foglio2!$E$4,Collab._Tecnici!M140,IF(Foglio2!$J$3=Foglio2!$E$5,Assistenti_Tecnici!M140,IF(Foglio2!$J$3=Foglio2!$E$6,Assistenti_Amm.vo!M140,IF(Foglio2!$J$3=Foglio2!$E$7,Resp_Coord_Amm.vo!M140,IF(Foglio2!$J$3=Foglio2!$E$8,Direttore_Amm.vo!M140,IF(Foglio2!$J$3=Foglio2!$E$9,Doc_mat_elem.re!M140,IF(Foglio2!$J$3=Foglio2!$E$10,Doc_dipl_scuola_sec.!M140,IF(Foglio2!$J$3=Foglio2!$E$11,Doc_scuola_media!M140,IF(Foglio2!$J$3=Foglio2!$E$12,Doc_laureati_scuola_sec.!M146,IF(Foglio2!$J$3=Foglio2!$E$13,Direttivi_capi_ist.!M140,0)))))))))))</f>
        <v>0</v>
      </c>
      <c r="P146" s="252">
        <f>IF(Foglio2!$J$3=Foglio2!$E$3,Ausiliari_Coll.Scol.!N140,IF(Foglio2!$J$3=Foglio2!$E$4,Collab._Tecnici!N140,IF(Foglio2!$J$3=Foglio2!$E$5,Assistenti_Tecnici!N140,IF(Foglio2!$J$3=Foglio2!$E$6,Assistenti_Amm.vo!N140,IF(Foglio2!$J$3=Foglio2!$E$7,Resp_Coord_Amm.vo!N140,IF(Foglio2!$J$3=Foglio2!$E$8,Direttore_Amm.vo!N140,IF(Foglio2!$J$3=Foglio2!$E$9,Doc_mat_elem.re!N140,IF(Foglio2!$J$3=Foglio2!$E$10,Doc_dipl_scuola_sec.!N140,IF(Foglio2!$J$3=Foglio2!$E$11,Doc_scuola_media!N140,IF(Foglio2!$J$3=Foglio2!$E$12,Doc_laureati_scuola_sec.!N146,IF(Foglio2!$J$3=Foglio2!$E$13,Direttivi_capi_ist.!N140,0)))))))))))</f>
        <v>0</v>
      </c>
      <c r="Q146" s="252">
        <f>IF(Foglio2!$J$3=Foglio2!$E$3,Ausiliari_Coll.Scol.!O140,IF(Foglio2!$J$3=Foglio2!$E$4,Collab._Tecnici!O140,IF(Foglio2!$J$3=Foglio2!$E$5,Assistenti_Tecnici!O140,IF(Foglio2!$J$3=Foglio2!$E$6,Assistenti_Amm.vo!O140,IF(Foglio2!$J$3=Foglio2!$E$7,Resp_Coord_Amm.vo!O140,IF(Foglio2!$J$3=Foglio2!$E$8,Direttore_Amm.vo!O140,IF(Foglio2!$J$3=Foglio2!$E$9,Doc_mat_elem.re!O140,IF(Foglio2!$J$3=Foglio2!$E$10,Doc_dipl_scuola_sec.!O140,IF(Foglio2!$J$3=Foglio2!$E$11,Doc_scuola_media!O140,IF(Foglio2!$J$3=Foglio2!$E$12,Doc_laureati_scuola_sec.!O146,IF(Foglio2!$J$3=Foglio2!$E$13,Direttivi_capi_ist.!O140,0)))))))))))</f>
        <v>0</v>
      </c>
      <c r="R146" s="252">
        <f>IF(Foglio2!$J$3=Foglio2!$E$3,Ausiliari_Coll.Scol.!P140,IF(Foglio2!$J$3=Foglio2!$E$4,Collab._Tecnici!P140,IF(Foglio2!$J$3=Foglio2!$E$5,Assistenti_Tecnici!P140,IF(Foglio2!$J$3=Foglio2!$E$6,Assistenti_Amm.vo!P140,IF(Foglio2!$J$3=Foglio2!$E$7,Resp_Coord_Amm.vo!P140,IF(Foglio2!$J$3=Foglio2!$E$8,Direttore_Amm.vo!P140,IF(Foglio2!$J$3=Foglio2!$E$9,Doc_mat_elem.re!P140,IF(Foglio2!$J$3=Foglio2!$E$10,Doc_dipl_scuola_sec.!P140,IF(Foglio2!$J$3=Foglio2!$E$11,Doc_scuola_media!P140,IF(Foglio2!$J$3=Foglio2!$E$12,Doc_laureati_scuola_sec.!P146,IF(Foglio2!$J$3=Foglio2!$E$13,Direttivi_capi_ist.!P140,0)))))))))))</f>
        <v>0</v>
      </c>
      <c r="S146" s="252">
        <f>IF(Foglio2!$J$3=Foglio2!$E$3,Ausiliari_Coll.Scol.!Q140,IF(Foglio2!$J$3=Foglio2!$E$4,Collab._Tecnici!Q140,IF(Foglio2!$J$3=Foglio2!$E$5,Assistenti_Tecnici!Q140,IF(Foglio2!$J$3=Foglio2!$E$6,Assistenti_Amm.vo!Q140,IF(Foglio2!$J$3=Foglio2!$E$7,Resp_Coord_Amm.vo!Q140,IF(Foglio2!$J$3=Foglio2!$E$8,Direttore_Amm.vo!Q140,IF(Foglio2!$J$3=Foglio2!$E$9,Doc_mat_elem.re!Q140,IF(Foglio2!$J$3=Foglio2!$E$10,Doc_dipl_scuola_sec.!Q140,IF(Foglio2!$J$3=Foglio2!$E$11,Doc_scuola_media!Q140,IF(Foglio2!$J$3=Foglio2!$E$12,Doc_laureati_scuola_sec.!Q146,IF(Foglio2!$J$3=Foglio2!$E$13,Direttivi_capi_ist.!Q140,0)))))))))))</f>
        <v>0</v>
      </c>
      <c r="T146" s="252">
        <f>IF(Foglio2!$J$3=Foglio2!$E$3,Ausiliari_Coll.Scol.!R140,IF(Foglio2!$J$3=Foglio2!$E$4,Collab._Tecnici!R140,IF(Foglio2!$J$3=Foglio2!$E$5,Assistenti_Tecnici!R140,IF(Foglio2!$J$3=Foglio2!$E$6,Assistenti_Amm.vo!R140,IF(Foglio2!$J$3=Foglio2!$E$7,Resp_Coord_Amm.vo!R140,IF(Foglio2!$J$3=Foglio2!$E$8,Direttore_Amm.vo!R140,IF(Foglio2!$J$3=Foglio2!$E$9,Doc_mat_elem.re!R140,IF(Foglio2!$J$3=Foglio2!$E$10,Doc_dipl_scuola_sec.!R140,IF(Foglio2!$J$3=Foglio2!$E$11,Doc_scuola_media!R140,IF(Foglio2!$J$3=Foglio2!$E$12,Doc_laureati_scuola_sec.!R146,IF(Foglio2!$J$3=Foglio2!$E$13,Direttivi_capi_ist.!R140,0)))))))))))</f>
        <v>0</v>
      </c>
      <c r="U146" s="252">
        <f t="shared" ref="U146" si="910">(P146)/12*0.8</f>
        <v>0</v>
      </c>
      <c r="V146" s="252">
        <f t="shared" ref="V146" si="911">(P146+R146)/12*0.8</f>
        <v>0</v>
      </c>
      <c r="W146" s="253" t="str">
        <f t="shared" ref="W146" si="912">"Fascia Da "&amp;F146&amp;" a "&amp;F147&amp;" Decorrenza "&amp;DAY(C146)&amp;"/"&amp;MONTH(C146)&amp;"/"&amp;YEAR(C146)</f>
        <v>Fascia Da 0 a 0 Decorrenza 0/1/1900</v>
      </c>
    </row>
    <row r="147" spans="1:23" s="47" customFormat="1" ht="8.25" customHeight="1" x14ac:dyDescent="0.2">
      <c r="A147" s="104"/>
      <c r="B147" s="245">
        <f t="shared" si="764"/>
        <v>33552</v>
      </c>
      <c r="C147" s="501"/>
      <c r="D147" s="501"/>
      <c r="E147" s="48" t="s">
        <v>4</v>
      </c>
      <c r="F147" s="49">
        <f>IF(Foglio2!$J$3=Foglio2!$E$3,Ausiliari_Coll.Scol.!D143,IF(Foglio2!$J$3=Foglio2!$E$4,Collab._Tecnici!D145,IF(Foglio2!$J$3=Foglio2!$E$5,Assistenti_Tecnici!D143,IF(Foglio2!$J$3=Foglio2!$E$6,Assistenti_Amm.vo!D143,IF(Foglio2!$J$3=Foglio2!$E$7,Resp_Coord_Amm.vo!D143,IF(Foglio2!$J$3=Foglio2!$E$8,Direttore_Amm.vo!D143,IF(Foglio2!$J$3=Foglio2!$E$9,Doc_mat_elem.re!D143,IF(Foglio2!$J$3=Foglio2!$E$10,Doc_dipl_scuola_sec.!D143,IF(Foglio2!$J$3=Foglio2!$E$11,Doc_scuola_media!D143,IF(Foglio2!$J$3=Foglio2!$E$12,Doc_laureati_scuola_sec.!D147,IF(Foglio2!$J$3=Foglio2!$E$13,Direttivi_capi_ist.!D143,0)))))))))))</f>
        <v>0</v>
      </c>
      <c r="G147" s="267">
        <f t="shared" si="883"/>
        <v>0</v>
      </c>
      <c r="H147" s="267">
        <f t="shared" si="884"/>
        <v>0</v>
      </c>
      <c r="I147" s="267">
        <f t="shared" si="885"/>
        <v>0</v>
      </c>
      <c r="J147" s="267">
        <f t="shared" si="886"/>
        <v>0</v>
      </c>
      <c r="K147" s="267">
        <f t="shared" si="887"/>
        <v>0</v>
      </c>
      <c r="L147" s="266">
        <f t="shared" si="888"/>
        <v>0</v>
      </c>
      <c r="M147" s="267">
        <f t="shared" si="889"/>
        <v>0</v>
      </c>
      <c r="N147" s="182">
        <f t="shared" si="890"/>
        <v>0</v>
      </c>
      <c r="O147" s="183">
        <f t="shared" si="891"/>
        <v>0</v>
      </c>
      <c r="P147" s="184">
        <f t="shared" si="892"/>
        <v>0</v>
      </c>
      <c r="Q147" s="184">
        <f t="shared" si="893"/>
        <v>0</v>
      </c>
      <c r="R147" s="184">
        <f t="shared" si="894"/>
        <v>0</v>
      </c>
      <c r="S147" s="184">
        <f t="shared" si="895"/>
        <v>0</v>
      </c>
      <c r="T147" s="184">
        <f t="shared" si="896"/>
        <v>0</v>
      </c>
      <c r="U147" s="184">
        <f t="shared" ref="U147:V147" si="913">U146*1936.27</f>
        <v>0</v>
      </c>
      <c r="V147" s="184">
        <f t="shared" si="913"/>
        <v>0</v>
      </c>
      <c r="W147" s="104"/>
    </row>
    <row r="148" spans="1:23" s="47" customFormat="1" ht="12.75" customHeight="1" x14ac:dyDescent="0.2">
      <c r="A148" s="104">
        <f>IF(Foglio2!$J$7=1,TRUNC(Base!V148,0),TRUNC(Base!U148,0))</f>
        <v>0</v>
      </c>
      <c r="B148" s="245">
        <f t="shared" si="764"/>
        <v>33553</v>
      </c>
      <c r="C148" s="501"/>
      <c r="D148" s="501"/>
      <c r="E148" s="53" t="s">
        <v>3</v>
      </c>
      <c r="F148" s="54">
        <f>IF(Foglio2!$J$3=Foglio2!$E$3,Ausiliari_Coll.Scol.!D142,IF(Foglio2!$J$3=Foglio2!$E$4,Collab._Tecnici!D142,IF(Foglio2!$J$3=Foglio2!$E$5,Assistenti_Tecnici!D142,IF(Foglio2!$J$3=Foglio2!$E$6,Assistenti_Amm.vo!D142,IF(Foglio2!$J$3=Foglio2!$E$7,Resp_Coord_Amm.vo!D142,IF(Foglio2!$J$3=Foglio2!$E$8,Direttore_Amm.vo!D142,IF(Foglio2!$J$3=Foglio2!$E$9,Doc_mat_elem.re!D142,IF(Foglio2!$J$3=Foglio2!$E$10,Doc_dipl_scuola_sec.!D142,IF(Foglio2!$J$3=Foglio2!$E$11,Doc_scuola_media!D142,IF(Foglio2!$J$3=Foglio2!$E$12,Doc_laureati_scuola_sec.!D148,IF(Foglio2!$J$3=Foglio2!$E$13,Direttivi_capi_ist.!D142,0)))))))))))</f>
        <v>0</v>
      </c>
      <c r="G148" s="248">
        <f>IF(Foglio2!$J$3=Foglio2!$E$3,Ausiliari_Coll.Scol.!E142,IF(Foglio2!$J$3=Foglio2!$E$4,Collab._Tecnici!E142,IF(Foglio2!$J$3=Foglio2!$E$5,Assistenti_Tecnici!E142,IF(Foglio2!$J$3=Foglio2!$E$6,Assistenti_Amm.vo!E142,IF(Foglio2!$J$3=Foglio2!$E$7,Resp_Coord_Amm.vo!E142,IF(Foglio2!$J$3=Foglio2!$E$8,Direttore_Amm.vo!E142,IF(Foglio2!$J$3=Foglio2!$E$9,Doc_mat_elem.re!E142,IF(Foglio2!$J$3=Foglio2!$E$10,Doc_dipl_scuola_sec.!E142,IF(Foglio2!$J$3=Foglio2!$E$11,Doc_scuola_media!E142,IF(Foglio2!$J$3=Foglio2!$E$12,Doc_laureati_scuola_sec.!E148,IF(Foglio2!$J$3=Foglio2!$E$13,Direttivi_capi_ist.!E142,0)))))))))))</f>
        <v>0</v>
      </c>
      <c r="H148" s="248">
        <f>IF(Foglio2!$J$3=Foglio2!$E$3,Ausiliari_Coll.Scol.!F142,IF(Foglio2!$J$3=Foglio2!$E$4,Collab._Tecnici!F142,IF(Foglio2!$J$3=Foglio2!$E$5,Assistenti_Tecnici!F142,IF(Foglio2!$J$3=Foglio2!$E$6,Assistenti_Amm.vo!F142,IF(Foglio2!$J$3=Foglio2!$E$7,Resp_Coord_Amm.vo!F142,IF(Foglio2!$J$3=Foglio2!$E$8,Direttore_Amm.vo!F142,IF(Foglio2!$J$3=Foglio2!$E$9,Doc_mat_elem.re!F142,IF(Foglio2!$J$3=Foglio2!$E$10,Doc_dipl_scuola_sec.!F142,IF(Foglio2!$J$3=Foglio2!$E$11,Doc_scuola_media!F142,IF(Foglio2!$J$3=Foglio2!$E$12,Doc_laureati_scuola_sec.!F148,IF(Foglio2!$J$3=Foglio2!$E$13,Direttivi_capi_ist.!F142,0)))))))))))</f>
        <v>0</v>
      </c>
      <c r="I148" s="248">
        <f>IF(Foglio2!$J$3=Foglio2!$E$3,Ausiliari_Coll.Scol.!G142,IF(Foglio2!$J$3=Foglio2!$E$4,Collab._Tecnici!G142,IF(Foglio2!$J$3=Foglio2!$E$5,Assistenti_Tecnici!G142,IF(Foglio2!$J$3=Foglio2!$E$6,Assistenti_Amm.vo!G142,IF(Foglio2!$J$3=Foglio2!$E$7,Resp_Coord_Amm.vo!G142,IF(Foglio2!$J$3=Foglio2!$E$8,Direttore_Amm.vo!G142,IF(Foglio2!$J$3=Foglio2!$E$9,Doc_mat_elem.re!G142,IF(Foglio2!$J$3=Foglio2!$E$10,Doc_dipl_scuola_sec.!G142,IF(Foglio2!$J$3=Foglio2!$E$11,Doc_scuola_media!G142,IF(Foglio2!$J$3=Foglio2!$E$12,Doc_laureati_scuola_sec.!G148,IF(Foglio2!$J$3=Foglio2!$E$13,Direttivi_capi_ist.!G142,0)))))))))))</f>
        <v>0</v>
      </c>
      <c r="J148" s="248">
        <f>IF(Foglio2!$J$3=Foglio2!$E$3,Ausiliari_Coll.Scol.!H142,IF(Foglio2!$J$3=Foglio2!$E$4,Collab._Tecnici!H142,IF(Foglio2!$J$3=Foglio2!$E$5,Assistenti_Tecnici!H142,IF(Foglio2!$J$3=Foglio2!$E$6,Assistenti_Amm.vo!H142,IF(Foglio2!$J$3=Foglio2!$E$7,Resp_Coord_Amm.vo!H142,IF(Foglio2!$J$3=Foglio2!$E$8,Direttore_Amm.vo!H142,IF(Foglio2!$J$3=Foglio2!$E$9,Doc_mat_elem.re!H142,IF(Foglio2!$J$3=Foglio2!$E$10,Doc_dipl_scuola_sec.!H142,IF(Foglio2!$J$3=Foglio2!$E$11,Doc_scuola_media!H142,IF(Foglio2!$J$3=Foglio2!$E$12,Doc_laureati_scuola_sec.!H148,IF(Foglio2!$J$3=Foglio2!$E$13,Direttivi_capi_ist.!H142,0)))))))))))</f>
        <v>0</v>
      </c>
      <c r="K148" s="248">
        <f>IF(Foglio2!$J$3=Foglio2!$E$3,Ausiliari_Coll.Scol.!I142,IF(Foglio2!$J$3=Foglio2!$E$4,Collab._Tecnici!I142,IF(Foglio2!$J$3=Foglio2!$E$5,Assistenti_Tecnici!I142,IF(Foglio2!$J$3=Foglio2!$E$6,Assistenti_Amm.vo!I142,IF(Foglio2!$J$3=Foglio2!$E$7,Resp_Coord_Amm.vo!I142,IF(Foglio2!$J$3=Foglio2!$E$8,Direttore_Amm.vo!I142,IF(Foglio2!$J$3=Foglio2!$E$9,Doc_mat_elem.re!I142,IF(Foglio2!$J$3=Foglio2!$E$10,Doc_dipl_scuola_sec.!I142,IF(Foglio2!$J$3=Foglio2!$E$11,Doc_scuola_media!I142,IF(Foglio2!$J$3=Foglio2!$E$12,Doc_laureati_scuola_sec.!I148,IF(Foglio2!$J$3=Foglio2!$E$13,Direttivi_capi_ist.!I142,0)))))))))))</f>
        <v>0</v>
      </c>
      <c r="L148" s="248">
        <f>IF(Foglio2!$J$3=Foglio2!$E$3,Ausiliari_Coll.Scol.!J142,IF(Foglio2!$J$3=Foglio2!$E$4,Collab._Tecnici!J142,IF(Foglio2!$J$3=Foglio2!$E$5,Assistenti_Tecnici!J142,IF(Foglio2!$J$3=Foglio2!$E$6,Assistenti_Amm.vo!J142,IF(Foglio2!$J$3=Foglio2!$E$7,Resp_Coord_Amm.vo!J142,IF(Foglio2!$J$3=Foglio2!$E$8,Direttore_Amm.vo!J142,IF(Foglio2!$J$3=Foglio2!$E$9,Doc_mat_elem.re!J142,IF(Foglio2!$J$3=Foglio2!$E$10,Doc_dipl_scuola_sec.!J142,IF(Foglio2!$J$3=Foglio2!$E$11,Doc_scuola_media!J142,IF(Foglio2!$J$3=Foglio2!$E$12,Doc_laureati_scuola_sec.!J148,IF(Foglio2!$J$3=Foglio2!$E$13,Direttivi_capi_ist.!J142,0)))))))))))</f>
        <v>0</v>
      </c>
      <c r="M148" s="249">
        <f>IF(Foglio2!$J$3=Foglio2!$E$3,Ausiliari_Coll.Scol.!K142,IF(Foglio2!$J$3=Foglio2!$E$4,Collab._Tecnici!K142,IF(Foglio2!$J$3=Foglio2!$E$5,Assistenti_Tecnici!K142,IF(Foglio2!$J$3=Foglio2!$E$6,Assistenti_Amm.vo!K142,IF(Foglio2!$J$3=Foglio2!$E$7,Resp_Coord_Amm.vo!K142,IF(Foglio2!$J$3=Foglio2!$E$8,Direttore_Amm.vo!K142,IF(Foglio2!$J$3=Foglio2!$E$9,Doc_mat_elem.re!K142,IF(Foglio2!$J$3=Foglio2!$E$10,Doc_dipl_scuola_sec.!K142,IF(Foglio2!$J$3=Foglio2!$E$11,Doc_scuola_media!K142,IF(Foglio2!$J$3=Foglio2!$E$12,Doc_laureati_scuola_sec.!K148,IF(Foglio2!$J$3=Foglio2!$E$13,Direttivi_capi_ist.!K142,0)))))))))))</f>
        <v>0</v>
      </c>
      <c r="N148" s="250">
        <f>IF(Foglio2!$J$3=Foglio2!$E$3,Ausiliari_Coll.Scol.!L142,IF(Foglio2!$J$3=Foglio2!$E$4,Collab._Tecnici!L142,IF(Foglio2!$J$3=Foglio2!$E$5,Assistenti_Tecnici!L142,IF(Foglio2!$J$3=Foglio2!$E$6,Assistenti_Amm.vo!L142,IF(Foglio2!$J$3=Foglio2!$E$7,Resp_Coord_Amm.vo!L142,IF(Foglio2!$J$3=Foglio2!$E$8,Direttore_Amm.vo!L142,IF(Foglio2!$J$3=Foglio2!$E$9,Doc_mat_elem.re!L142,IF(Foglio2!$J$3=Foglio2!$E$10,Doc_dipl_scuola_sec.!L142,IF(Foglio2!$J$3=Foglio2!$E$11,Doc_scuola_media!L142,IF(Foglio2!$J$3=Foglio2!$E$12,Doc_laureati_scuola_sec.!L148,IF(Foglio2!$J$3=Foglio2!$E$13,Direttivi_capi_ist.!L142,0)))))))))))</f>
        <v>0</v>
      </c>
      <c r="O148" s="251">
        <f>IF(Foglio2!$J$3=Foglio2!$E$3,Ausiliari_Coll.Scol.!M142,IF(Foglio2!$J$3=Foglio2!$E$4,Collab._Tecnici!M142,IF(Foglio2!$J$3=Foglio2!$E$5,Assistenti_Tecnici!M142,IF(Foglio2!$J$3=Foglio2!$E$6,Assistenti_Amm.vo!M142,IF(Foglio2!$J$3=Foglio2!$E$7,Resp_Coord_Amm.vo!M142,IF(Foglio2!$J$3=Foglio2!$E$8,Direttore_Amm.vo!M142,IF(Foglio2!$J$3=Foglio2!$E$9,Doc_mat_elem.re!M142,IF(Foglio2!$J$3=Foglio2!$E$10,Doc_dipl_scuola_sec.!M142,IF(Foglio2!$J$3=Foglio2!$E$11,Doc_scuola_media!M142,IF(Foglio2!$J$3=Foglio2!$E$12,Doc_laureati_scuola_sec.!M148,IF(Foglio2!$J$3=Foglio2!$E$13,Direttivi_capi_ist.!M142,0)))))))))))</f>
        <v>0</v>
      </c>
      <c r="P148" s="252">
        <f>IF(Foglio2!$J$3=Foglio2!$E$3,Ausiliari_Coll.Scol.!N142,IF(Foglio2!$J$3=Foglio2!$E$4,Collab._Tecnici!N142,IF(Foglio2!$J$3=Foglio2!$E$5,Assistenti_Tecnici!N142,IF(Foglio2!$J$3=Foglio2!$E$6,Assistenti_Amm.vo!N142,IF(Foglio2!$J$3=Foglio2!$E$7,Resp_Coord_Amm.vo!N142,IF(Foglio2!$J$3=Foglio2!$E$8,Direttore_Amm.vo!N142,IF(Foglio2!$J$3=Foglio2!$E$9,Doc_mat_elem.re!N142,IF(Foglio2!$J$3=Foglio2!$E$10,Doc_dipl_scuola_sec.!N142,IF(Foglio2!$J$3=Foglio2!$E$11,Doc_scuola_media!N142,IF(Foglio2!$J$3=Foglio2!$E$12,Doc_laureati_scuola_sec.!N148,IF(Foglio2!$J$3=Foglio2!$E$13,Direttivi_capi_ist.!N142,0)))))))))))</f>
        <v>0</v>
      </c>
      <c r="Q148" s="252">
        <f>IF(Foglio2!$J$3=Foglio2!$E$3,Ausiliari_Coll.Scol.!O142,IF(Foglio2!$J$3=Foglio2!$E$4,Collab._Tecnici!O142,IF(Foglio2!$J$3=Foglio2!$E$5,Assistenti_Tecnici!O142,IF(Foglio2!$J$3=Foglio2!$E$6,Assistenti_Amm.vo!O142,IF(Foglio2!$J$3=Foglio2!$E$7,Resp_Coord_Amm.vo!O142,IF(Foglio2!$J$3=Foglio2!$E$8,Direttore_Amm.vo!O142,IF(Foglio2!$J$3=Foglio2!$E$9,Doc_mat_elem.re!O142,IF(Foglio2!$J$3=Foglio2!$E$10,Doc_dipl_scuola_sec.!O142,IF(Foglio2!$J$3=Foglio2!$E$11,Doc_scuola_media!O142,IF(Foglio2!$J$3=Foglio2!$E$12,Doc_laureati_scuola_sec.!O148,IF(Foglio2!$J$3=Foglio2!$E$13,Direttivi_capi_ist.!O142,0)))))))))))</f>
        <v>0</v>
      </c>
      <c r="R148" s="252">
        <f>IF(Foglio2!$J$3=Foglio2!$E$3,Ausiliari_Coll.Scol.!P142,IF(Foglio2!$J$3=Foglio2!$E$4,Collab._Tecnici!P142,IF(Foglio2!$J$3=Foglio2!$E$5,Assistenti_Tecnici!P142,IF(Foglio2!$J$3=Foglio2!$E$6,Assistenti_Amm.vo!P142,IF(Foglio2!$J$3=Foglio2!$E$7,Resp_Coord_Amm.vo!P142,IF(Foglio2!$J$3=Foglio2!$E$8,Direttore_Amm.vo!P142,IF(Foglio2!$J$3=Foglio2!$E$9,Doc_mat_elem.re!P142,IF(Foglio2!$J$3=Foglio2!$E$10,Doc_dipl_scuola_sec.!P142,IF(Foglio2!$J$3=Foglio2!$E$11,Doc_scuola_media!P142,IF(Foglio2!$J$3=Foglio2!$E$12,Doc_laureati_scuola_sec.!P148,IF(Foglio2!$J$3=Foglio2!$E$13,Direttivi_capi_ist.!P142,0)))))))))))</f>
        <v>0</v>
      </c>
      <c r="S148" s="252">
        <f>IF(Foglio2!$J$3=Foglio2!$E$3,Ausiliari_Coll.Scol.!Q142,IF(Foglio2!$J$3=Foglio2!$E$4,Collab._Tecnici!Q142,IF(Foglio2!$J$3=Foglio2!$E$5,Assistenti_Tecnici!Q142,IF(Foglio2!$J$3=Foglio2!$E$6,Assistenti_Amm.vo!Q142,IF(Foglio2!$J$3=Foglio2!$E$7,Resp_Coord_Amm.vo!Q142,IF(Foglio2!$J$3=Foglio2!$E$8,Direttore_Amm.vo!Q142,IF(Foglio2!$J$3=Foglio2!$E$9,Doc_mat_elem.re!Q142,IF(Foglio2!$J$3=Foglio2!$E$10,Doc_dipl_scuola_sec.!Q142,IF(Foglio2!$J$3=Foglio2!$E$11,Doc_scuola_media!Q142,IF(Foglio2!$J$3=Foglio2!$E$12,Doc_laureati_scuola_sec.!Q148,IF(Foglio2!$J$3=Foglio2!$E$13,Direttivi_capi_ist.!Q142,0)))))))))))</f>
        <v>0</v>
      </c>
      <c r="T148" s="252">
        <f>IF(Foglio2!$J$3=Foglio2!$E$3,Ausiliari_Coll.Scol.!R142,IF(Foglio2!$J$3=Foglio2!$E$4,Collab._Tecnici!R142,IF(Foglio2!$J$3=Foglio2!$E$5,Assistenti_Tecnici!R142,IF(Foglio2!$J$3=Foglio2!$E$6,Assistenti_Amm.vo!R142,IF(Foglio2!$J$3=Foglio2!$E$7,Resp_Coord_Amm.vo!R142,IF(Foglio2!$J$3=Foglio2!$E$8,Direttore_Amm.vo!R142,IF(Foglio2!$J$3=Foglio2!$E$9,Doc_mat_elem.re!R142,IF(Foglio2!$J$3=Foglio2!$E$10,Doc_dipl_scuola_sec.!R142,IF(Foglio2!$J$3=Foglio2!$E$11,Doc_scuola_media!R142,IF(Foglio2!$J$3=Foglio2!$E$12,Doc_laureati_scuola_sec.!R148,IF(Foglio2!$J$3=Foglio2!$E$13,Direttivi_capi_ist.!R142,0)))))))))))</f>
        <v>0</v>
      </c>
      <c r="U148" s="252">
        <f t="shared" ref="U148" si="914">(P148)/12*0.8</f>
        <v>0</v>
      </c>
      <c r="V148" s="252">
        <f t="shared" ref="V148" si="915">(P148+R148)/12*0.8</f>
        <v>0</v>
      </c>
      <c r="W148" s="253" t="str">
        <f t="shared" ref="W148" si="916">"Fascia Da "&amp;F148&amp;" a "&amp;F149&amp;" Decorrenza "&amp;DAY(C148)&amp;"/"&amp;MONTH(C148)&amp;"/"&amp;YEAR(C148)</f>
        <v>Fascia Da 0 a 0 Decorrenza 0/1/1900</v>
      </c>
    </row>
    <row r="149" spans="1:23" s="47" customFormat="1" ht="8.25" customHeight="1" x14ac:dyDescent="0.2">
      <c r="A149" s="104"/>
      <c r="B149" s="245">
        <f t="shared" si="764"/>
        <v>33554</v>
      </c>
      <c r="C149" s="501"/>
      <c r="D149" s="501"/>
      <c r="E149" s="48" t="s">
        <v>4</v>
      </c>
      <c r="F149" s="49">
        <f>IF(Foglio2!$J$3=Foglio2!$E$3,Ausiliari_Coll.Scol.!D145,IF(Foglio2!$J$3=Foglio2!$E$4,Collab._Tecnici!D147,IF(Foglio2!$J$3=Foglio2!$E$5,Assistenti_Tecnici!D145,IF(Foglio2!$J$3=Foglio2!$E$6,Assistenti_Amm.vo!D145,IF(Foglio2!$J$3=Foglio2!$E$7,Resp_Coord_Amm.vo!D145,IF(Foglio2!$J$3=Foglio2!$E$8,Direttore_Amm.vo!D145,IF(Foglio2!$J$3=Foglio2!$E$9,Doc_mat_elem.re!D145,IF(Foglio2!$J$3=Foglio2!$E$10,Doc_dipl_scuola_sec.!D145,IF(Foglio2!$J$3=Foglio2!$E$11,Doc_scuola_media!D145,IF(Foglio2!$J$3=Foglio2!$E$12,Doc_laureati_scuola_sec.!D149,IF(Foglio2!$J$3=Foglio2!$E$13,Direttivi_capi_ist.!D145,0)))))))))))</f>
        <v>0</v>
      </c>
      <c r="G149" s="267">
        <f t="shared" si="883"/>
        <v>0</v>
      </c>
      <c r="H149" s="267">
        <f t="shared" si="884"/>
        <v>0</v>
      </c>
      <c r="I149" s="267">
        <f t="shared" si="885"/>
        <v>0</v>
      </c>
      <c r="J149" s="267">
        <f t="shared" si="886"/>
        <v>0</v>
      </c>
      <c r="K149" s="267">
        <f t="shared" si="887"/>
        <v>0</v>
      </c>
      <c r="L149" s="266">
        <f t="shared" si="888"/>
        <v>0</v>
      </c>
      <c r="M149" s="267">
        <f t="shared" si="889"/>
        <v>0</v>
      </c>
      <c r="N149" s="182">
        <f t="shared" si="890"/>
        <v>0</v>
      </c>
      <c r="O149" s="183">
        <f t="shared" si="891"/>
        <v>0</v>
      </c>
      <c r="P149" s="184">
        <f t="shared" si="892"/>
        <v>0</v>
      </c>
      <c r="Q149" s="184">
        <f t="shared" si="893"/>
        <v>0</v>
      </c>
      <c r="R149" s="184">
        <f t="shared" si="894"/>
        <v>0</v>
      </c>
      <c r="S149" s="184">
        <f t="shared" si="895"/>
        <v>0</v>
      </c>
      <c r="T149" s="184">
        <f t="shared" si="896"/>
        <v>0</v>
      </c>
      <c r="U149" s="184">
        <f t="shared" ref="U149:V149" si="917">U148*1936.27</f>
        <v>0</v>
      </c>
      <c r="V149" s="184">
        <f t="shared" si="917"/>
        <v>0</v>
      </c>
      <c r="W149" s="104"/>
    </row>
    <row r="150" spans="1:23" s="47" customFormat="1" ht="12.75" customHeight="1" x14ac:dyDescent="0.2">
      <c r="A150" s="104">
        <f>IF(Foglio2!$J$7=1,TRUNC(Base!V150,0),TRUNC(Base!U150,0))</f>
        <v>0</v>
      </c>
      <c r="B150" s="245">
        <f t="shared" si="764"/>
        <v>33555</v>
      </c>
      <c r="C150" s="501"/>
      <c r="D150" s="501"/>
      <c r="E150" s="53" t="s">
        <v>3</v>
      </c>
      <c r="F150" s="54">
        <f>IF(Foglio2!$J$3=Foglio2!$E$3,Ausiliari_Coll.Scol.!D144,IF(Foglio2!$J$3=Foglio2!$E$4,Collab._Tecnici!D144,IF(Foglio2!$J$3=Foglio2!$E$5,Assistenti_Tecnici!D144,IF(Foglio2!$J$3=Foglio2!$E$6,Assistenti_Amm.vo!D144,IF(Foglio2!$J$3=Foglio2!$E$7,Resp_Coord_Amm.vo!D144,IF(Foglio2!$J$3=Foglio2!$E$8,Direttore_Amm.vo!D144,IF(Foglio2!$J$3=Foglio2!$E$9,Doc_mat_elem.re!D144,IF(Foglio2!$J$3=Foglio2!$E$10,Doc_dipl_scuola_sec.!D144,IF(Foglio2!$J$3=Foglio2!$E$11,Doc_scuola_media!D144,IF(Foglio2!$J$3=Foglio2!$E$12,Doc_laureati_scuola_sec.!D150,IF(Foglio2!$J$3=Foglio2!$E$13,Direttivi_capi_ist.!D144,0)))))))))))</f>
        <v>0</v>
      </c>
      <c r="G150" s="248">
        <f>IF(Foglio2!$J$3=Foglio2!$E$3,Ausiliari_Coll.Scol.!E144,IF(Foglio2!$J$3=Foglio2!$E$4,Collab._Tecnici!E144,IF(Foglio2!$J$3=Foglio2!$E$5,Assistenti_Tecnici!E144,IF(Foglio2!$J$3=Foglio2!$E$6,Assistenti_Amm.vo!E144,IF(Foglio2!$J$3=Foglio2!$E$7,Resp_Coord_Amm.vo!E144,IF(Foglio2!$J$3=Foglio2!$E$8,Direttore_Amm.vo!E144,IF(Foglio2!$J$3=Foglio2!$E$9,Doc_mat_elem.re!E144,IF(Foglio2!$J$3=Foglio2!$E$10,Doc_dipl_scuola_sec.!E144,IF(Foglio2!$J$3=Foglio2!$E$11,Doc_scuola_media!E144,IF(Foglio2!$J$3=Foglio2!$E$12,Doc_laureati_scuola_sec.!E150,IF(Foglio2!$J$3=Foglio2!$E$13,Direttivi_capi_ist.!E144,0)))))))))))</f>
        <v>0</v>
      </c>
      <c r="H150" s="248">
        <f>IF(Foglio2!$J$3=Foglio2!$E$3,Ausiliari_Coll.Scol.!F144,IF(Foglio2!$J$3=Foglio2!$E$4,Collab._Tecnici!F144,IF(Foglio2!$J$3=Foglio2!$E$5,Assistenti_Tecnici!F144,IF(Foglio2!$J$3=Foglio2!$E$6,Assistenti_Amm.vo!F144,IF(Foglio2!$J$3=Foglio2!$E$7,Resp_Coord_Amm.vo!F144,IF(Foglio2!$J$3=Foglio2!$E$8,Direttore_Amm.vo!F144,IF(Foglio2!$J$3=Foglio2!$E$9,Doc_mat_elem.re!F144,IF(Foglio2!$J$3=Foglio2!$E$10,Doc_dipl_scuola_sec.!F144,IF(Foglio2!$J$3=Foglio2!$E$11,Doc_scuola_media!F144,IF(Foglio2!$J$3=Foglio2!$E$12,Doc_laureati_scuola_sec.!F150,IF(Foglio2!$J$3=Foglio2!$E$13,Direttivi_capi_ist.!F144,0)))))))))))</f>
        <v>0</v>
      </c>
      <c r="I150" s="248">
        <f>IF(Foglio2!$J$3=Foglio2!$E$3,Ausiliari_Coll.Scol.!G144,IF(Foglio2!$J$3=Foglio2!$E$4,Collab._Tecnici!G144,IF(Foglio2!$J$3=Foglio2!$E$5,Assistenti_Tecnici!G144,IF(Foglio2!$J$3=Foglio2!$E$6,Assistenti_Amm.vo!G144,IF(Foglio2!$J$3=Foglio2!$E$7,Resp_Coord_Amm.vo!G144,IF(Foglio2!$J$3=Foglio2!$E$8,Direttore_Amm.vo!G144,IF(Foglio2!$J$3=Foglio2!$E$9,Doc_mat_elem.re!G144,IF(Foglio2!$J$3=Foglio2!$E$10,Doc_dipl_scuola_sec.!G144,IF(Foglio2!$J$3=Foglio2!$E$11,Doc_scuola_media!G144,IF(Foglio2!$J$3=Foglio2!$E$12,Doc_laureati_scuola_sec.!G150,IF(Foglio2!$J$3=Foglio2!$E$13,Direttivi_capi_ist.!G144,0)))))))))))</f>
        <v>0</v>
      </c>
      <c r="J150" s="248">
        <f>IF(Foglio2!$J$3=Foglio2!$E$3,Ausiliari_Coll.Scol.!H144,IF(Foglio2!$J$3=Foglio2!$E$4,Collab._Tecnici!H144,IF(Foglio2!$J$3=Foglio2!$E$5,Assistenti_Tecnici!H144,IF(Foglio2!$J$3=Foglio2!$E$6,Assistenti_Amm.vo!H144,IF(Foglio2!$J$3=Foglio2!$E$7,Resp_Coord_Amm.vo!H144,IF(Foglio2!$J$3=Foglio2!$E$8,Direttore_Amm.vo!H144,IF(Foglio2!$J$3=Foglio2!$E$9,Doc_mat_elem.re!H144,IF(Foglio2!$J$3=Foglio2!$E$10,Doc_dipl_scuola_sec.!H144,IF(Foglio2!$J$3=Foglio2!$E$11,Doc_scuola_media!H144,IF(Foglio2!$J$3=Foglio2!$E$12,Doc_laureati_scuola_sec.!H150,IF(Foglio2!$J$3=Foglio2!$E$13,Direttivi_capi_ist.!H144,0)))))))))))</f>
        <v>0</v>
      </c>
      <c r="K150" s="248">
        <f>IF(Foglio2!$J$3=Foglio2!$E$3,Ausiliari_Coll.Scol.!I144,IF(Foglio2!$J$3=Foglio2!$E$4,Collab._Tecnici!I144,IF(Foglio2!$J$3=Foglio2!$E$5,Assistenti_Tecnici!I144,IF(Foglio2!$J$3=Foglio2!$E$6,Assistenti_Amm.vo!I144,IF(Foglio2!$J$3=Foglio2!$E$7,Resp_Coord_Amm.vo!I144,IF(Foglio2!$J$3=Foglio2!$E$8,Direttore_Amm.vo!I144,IF(Foglio2!$J$3=Foglio2!$E$9,Doc_mat_elem.re!I144,IF(Foglio2!$J$3=Foglio2!$E$10,Doc_dipl_scuola_sec.!I144,IF(Foglio2!$J$3=Foglio2!$E$11,Doc_scuola_media!I144,IF(Foglio2!$J$3=Foglio2!$E$12,Doc_laureati_scuola_sec.!I150,IF(Foglio2!$J$3=Foglio2!$E$13,Direttivi_capi_ist.!I144,0)))))))))))</f>
        <v>0</v>
      </c>
      <c r="L150" s="248">
        <f>IF(Foglio2!$J$3=Foglio2!$E$3,Ausiliari_Coll.Scol.!J144,IF(Foglio2!$J$3=Foglio2!$E$4,Collab._Tecnici!J144,IF(Foglio2!$J$3=Foglio2!$E$5,Assistenti_Tecnici!J144,IF(Foglio2!$J$3=Foglio2!$E$6,Assistenti_Amm.vo!J144,IF(Foglio2!$J$3=Foglio2!$E$7,Resp_Coord_Amm.vo!J144,IF(Foglio2!$J$3=Foglio2!$E$8,Direttore_Amm.vo!J144,IF(Foglio2!$J$3=Foglio2!$E$9,Doc_mat_elem.re!J144,IF(Foglio2!$J$3=Foglio2!$E$10,Doc_dipl_scuola_sec.!J144,IF(Foglio2!$J$3=Foglio2!$E$11,Doc_scuola_media!J144,IF(Foglio2!$J$3=Foglio2!$E$12,Doc_laureati_scuola_sec.!J150,IF(Foglio2!$J$3=Foglio2!$E$13,Direttivi_capi_ist.!J144,0)))))))))))</f>
        <v>0</v>
      </c>
      <c r="M150" s="249">
        <f>IF(Foglio2!$J$3=Foglio2!$E$3,Ausiliari_Coll.Scol.!K144,IF(Foglio2!$J$3=Foglio2!$E$4,Collab._Tecnici!K144,IF(Foglio2!$J$3=Foglio2!$E$5,Assistenti_Tecnici!K144,IF(Foglio2!$J$3=Foglio2!$E$6,Assistenti_Amm.vo!K144,IF(Foglio2!$J$3=Foglio2!$E$7,Resp_Coord_Amm.vo!K144,IF(Foglio2!$J$3=Foglio2!$E$8,Direttore_Amm.vo!K144,IF(Foglio2!$J$3=Foglio2!$E$9,Doc_mat_elem.re!K144,IF(Foglio2!$J$3=Foglio2!$E$10,Doc_dipl_scuola_sec.!K144,IF(Foglio2!$J$3=Foglio2!$E$11,Doc_scuola_media!K144,IF(Foglio2!$J$3=Foglio2!$E$12,Doc_laureati_scuola_sec.!K150,IF(Foglio2!$J$3=Foglio2!$E$13,Direttivi_capi_ist.!K144,0)))))))))))</f>
        <v>0</v>
      </c>
      <c r="N150" s="250">
        <f>IF(Foglio2!$J$3=Foglio2!$E$3,Ausiliari_Coll.Scol.!L144,IF(Foglio2!$J$3=Foglio2!$E$4,Collab._Tecnici!L144,IF(Foglio2!$J$3=Foglio2!$E$5,Assistenti_Tecnici!L144,IF(Foglio2!$J$3=Foglio2!$E$6,Assistenti_Amm.vo!L144,IF(Foglio2!$J$3=Foglio2!$E$7,Resp_Coord_Amm.vo!L144,IF(Foglio2!$J$3=Foglio2!$E$8,Direttore_Amm.vo!L144,IF(Foglio2!$J$3=Foglio2!$E$9,Doc_mat_elem.re!L144,IF(Foglio2!$J$3=Foglio2!$E$10,Doc_dipl_scuola_sec.!L144,IF(Foglio2!$J$3=Foglio2!$E$11,Doc_scuola_media!L144,IF(Foglio2!$J$3=Foglio2!$E$12,Doc_laureati_scuola_sec.!L150,IF(Foglio2!$J$3=Foglio2!$E$13,Direttivi_capi_ist.!L144,0)))))))))))</f>
        <v>0</v>
      </c>
      <c r="O150" s="251">
        <f>IF(Foglio2!$J$3=Foglio2!$E$3,Ausiliari_Coll.Scol.!M144,IF(Foglio2!$J$3=Foglio2!$E$4,Collab._Tecnici!M144,IF(Foglio2!$J$3=Foglio2!$E$5,Assistenti_Tecnici!M144,IF(Foglio2!$J$3=Foglio2!$E$6,Assistenti_Amm.vo!M144,IF(Foglio2!$J$3=Foglio2!$E$7,Resp_Coord_Amm.vo!M144,IF(Foglio2!$J$3=Foglio2!$E$8,Direttore_Amm.vo!M144,IF(Foglio2!$J$3=Foglio2!$E$9,Doc_mat_elem.re!M144,IF(Foglio2!$J$3=Foglio2!$E$10,Doc_dipl_scuola_sec.!M144,IF(Foglio2!$J$3=Foglio2!$E$11,Doc_scuola_media!M144,IF(Foglio2!$J$3=Foglio2!$E$12,Doc_laureati_scuola_sec.!M150,IF(Foglio2!$J$3=Foglio2!$E$13,Direttivi_capi_ist.!M144,0)))))))))))</f>
        <v>0</v>
      </c>
      <c r="P150" s="252">
        <f>IF(Foglio2!$J$3=Foglio2!$E$3,Ausiliari_Coll.Scol.!N144,IF(Foglio2!$J$3=Foglio2!$E$4,Collab._Tecnici!N144,IF(Foglio2!$J$3=Foglio2!$E$5,Assistenti_Tecnici!N144,IF(Foglio2!$J$3=Foglio2!$E$6,Assistenti_Amm.vo!N144,IF(Foglio2!$J$3=Foglio2!$E$7,Resp_Coord_Amm.vo!N144,IF(Foglio2!$J$3=Foglio2!$E$8,Direttore_Amm.vo!N144,IF(Foglio2!$J$3=Foglio2!$E$9,Doc_mat_elem.re!N144,IF(Foglio2!$J$3=Foglio2!$E$10,Doc_dipl_scuola_sec.!N144,IF(Foglio2!$J$3=Foglio2!$E$11,Doc_scuola_media!N144,IF(Foglio2!$J$3=Foglio2!$E$12,Doc_laureati_scuola_sec.!N150,IF(Foglio2!$J$3=Foglio2!$E$13,Direttivi_capi_ist.!N144,0)))))))))))</f>
        <v>0</v>
      </c>
      <c r="Q150" s="252">
        <f>IF(Foglio2!$J$3=Foglio2!$E$3,Ausiliari_Coll.Scol.!O144,IF(Foglio2!$J$3=Foglio2!$E$4,Collab._Tecnici!O144,IF(Foglio2!$J$3=Foglio2!$E$5,Assistenti_Tecnici!O144,IF(Foglio2!$J$3=Foglio2!$E$6,Assistenti_Amm.vo!O144,IF(Foglio2!$J$3=Foglio2!$E$7,Resp_Coord_Amm.vo!O144,IF(Foglio2!$J$3=Foglio2!$E$8,Direttore_Amm.vo!O144,IF(Foglio2!$J$3=Foglio2!$E$9,Doc_mat_elem.re!O144,IF(Foglio2!$J$3=Foglio2!$E$10,Doc_dipl_scuola_sec.!O144,IF(Foglio2!$J$3=Foglio2!$E$11,Doc_scuola_media!O144,IF(Foglio2!$J$3=Foglio2!$E$12,Doc_laureati_scuola_sec.!O150,IF(Foglio2!$J$3=Foglio2!$E$13,Direttivi_capi_ist.!O144,0)))))))))))</f>
        <v>0</v>
      </c>
      <c r="R150" s="252">
        <f>IF(Foglio2!$J$3=Foglio2!$E$3,Ausiliari_Coll.Scol.!P144,IF(Foglio2!$J$3=Foglio2!$E$4,Collab._Tecnici!P144,IF(Foglio2!$J$3=Foglio2!$E$5,Assistenti_Tecnici!P144,IF(Foglio2!$J$3=Foglio2!$E$6,Assistenti_Amm.vo!P144,IF(Foglio2!$J$3=Foglio2!$E$7,Resp_Coord_Amm.vo!P144,IF(Foglio2!$J$3=Foglio2!$E$8,Direttore_Amm.vo!P144,IF(Foglio2!$J$3=Foglio2!$E$9,Doc_mat_elem.re!P144,IF(Foglio2!$J$3=Foglio2!$E$10,Doc_dipl_scuola_sec.!P144,IF(Foglio2!$J$3=Foglio2!$E$11,Doc_scuola_media!P144,IF(Foglio2!$J$3=Foglio2!$E$12,Doc_laureati_scuola_sec.!P150,IF(Foglio2!$J$3=Foglio2!$E$13,Direttivi_capi_ist.!P144,0)))))))))))</f>
        <v>0</v>
      </c>
      <c r="S150" s="252">
        <f>IF(Foglio2!$J$3=Foglio2!$E$3,Ausiliari_Coll.Scol.!Q144,IF(Foglio2!$J$3=Foglio2!$E$4,Collab._Tecnici!Q144,IF(Foglio2!$J$3=Foglio2!$E$5,Assistenti_Tecnici!Q144,IF(Foglio2!$J$3=Foglio2!$E$6,Assistenti_Amm.vo!Q144,IF(Foglio2!$J$3=Foglio2!$E$7,Resp_Coord_Amm.vo!Q144,IF(Foglio2!$J$3=Foglio2!$E$8,Direttore_Amm.vo!Q144,IF(Foglio2!$J$3=Foglio2!$E$9,Doc_mat_elem.re!Q144,IF(Foglio2!$J$3=Foglio2!$E$10,Doc_dipl_scuola_sec.!Q144,IF(Foglio2!$J$3=Foglio2!$E$11,Doc_scuola_media!Q144,IF(Foglio2!$J$3=Foglio2!$E$12,Doc_laureati_scuola_sec.!Q150,IF(Foglio2!$J$3=Foglio2!$E$13,Direttivi_capi_ist.!Q144,0)))))))))))</f>
        <v>0</v>
      </c>
      <c r="T150" s="252">
        <f>IF(Foglio2!$J$3=Foglio2!$E$3,Ausiliari_Coll.Scol.!R144,IF(Foglio2!$J$3=Foglio2!$E$4,Collab._Tecnici!R144,IF(Foglio2!$J$3=Foglio2!$E$5,Assistenti_Tecnici!R144,IF(Foglio2!$J$3=Foglio2!$E$6,Assistenti_Amm.vo!R144,IF(Foglio2!$J$3=Foglio2!$E$7,Resp_Coord_Amm.vo!R144,IF(Foglio2!$J$3=Foglio2!$E$8,Direttore_Amm.vo!R144,IF(Foglio2!$J$3=Foglio2!$E$9,Doc_mat_elem.re!R144,IF(Foglio2!$J$3=Foglio2!$E$10,Doc_dipl_scuola_sec.!R144,IF(Foglio2!$J$3=Foglio2!$E$11,Doc_scuola_media!R144,IF(Foglio2!$J$3=Foglio2!$E$12,Doc_laureati_scuola_sec.!R150,IF(Foglio2!$J$3=Foglio2!$E$13,Direttivi_capi_ist.!R144,0)))))))))))</f>
        <v>0</v>
      </c>
      <c r="U150" s="252">
        <f t="shared" ref="U150" si="918">(P150)/12*0.8</f>
        <v>0</v>
      </c>
      <c r="V150" s="252">
        <f t="shared" ref="V150" si="919">(P150+R150)/12*0.8</f>
        <v>0</v>
      </c>
      <c r="W150" s="253" t="str">
        <f t="shared" ref="W150" si="920">"Fascia Da "&amp;F150&amp;" a "&amp;F151&amp;" Decorrenza "&amp;DAY(C150)&amp;"/"&amp;MONTH(C150)&amp;"/"&amp;YEAR(C150)</f>
        <v>Fascia Da 0 a 0 Decorrenza 0/1/1900</v>
      </c>
    </row>
    <row r="151" spans="1:23" s="47" customFormat="1" ht="8.25" customHeight="1" x14ac:dyDescent="0.2">
      <c r="A151" s="104"/>
      <c r="B151" s="245">
        <f t="shared" si="764"/>
        <v>33556</v>
      </c>
      <c r="C151" s="501"/>
      <c r="D151" s="501"/>
      <c r="E151" s="48" t="s">
        <v>4</v>
      </c>
      <c r="F151" s="49">
        <f>IF(Foglio2!$J$3=Foglio2!$E$3,Ausiliari_Coll.Scol.!D147,IF(Foglio2!$J$3=Foglio2!$E$4,Collab._Tecnici!D149,IF(Foglio2!$J$3=Foglio2!$E$5,Assistenti_Tecnici!D147,IF(Foglio2!$J$3=Foglio2!$E$6,Assistenti_Amm.vo!D147,IF(Foglio2!$J$3=Foglio2!$E$7,Resp_Coord_Amm.vo!D147,IF(Foglio2!$J$3=Foglio2!$E$8,Direttore_Amm.vo!D147,IF(Foglio2!$J$3=Foglio2!$E$9,Doc_mat_elem.re!D147,IF(Foglio2!$J$3=Foglio2!$E$10,Doc_dipl_scuola_sec.!D147,IF(Foglio2!$J$3=Foglio2!$E$11,Doc_scuola_media!D147,IF(Foglio2!$J$3=Foglio2!$E$12,Doc_laureati_scuola_sec.!D151,IF(Foglio2!$J$3=Foglio2!$E$13,Direttivi_capi_ist.!D147,0)))))))))))</f>
        <v>0</v>
      </c>
      <c r="G151" s="267">
        <f t="shared" si="883"/>
        <v>0</v>
      </c>
      <c r="H151" s="267">
        <f t="shared" si="884"/>
        <v>0</v>
      </c>
      <c r="I151" s="267">
        <f t="shared" si="885"/>
        <v>0</v>
      </c>
      <c r="J151" s="267">
        <f t="shared" si="886"/>
        <v>0</v>
      </c>
      <c r="K151" s="267">
        <f t="shared" si="887"/>
        <v>0</v>
      </c>
      <c r="L151" s="266">
        <f t="shared" si="888"/>
        <v>0</v>
      </c>
      <c r="M151" s="267">
        <f t="shared" si="889"/>
        <v>0</v>
      </c>
      <c r="N151" s="182">
        <f t="shared" si="890"/>
        <v>0</v>
      </c>
      <c r="O151" s="183">
        <f t="shared" si="891"/>
        <v>0</v>
      </c>
      <c r="P151" s="184">
        <f t="shared" si="892"/>
        <v>0</v>
      </c>
      <c r="Q151" s="184">
        <f t="shared" si="893"/>
        <v>0</v>
      </c>
      <c r="R151" s="184">
        <f t="shared" si="894"/>
        <v>0</v>
      </c>
      <c r="S151" s="184">
        <f t="shared" si="895"/>
        <v>0</v>
      </c>
      <c r="T151" s="184">
        <f t="shared" si="896"/>
        <v>0</v>
      </c>
      <c r="U151" s="184">
        <f t="shared" ref="U151:V151" si="921">U150*1936.27</f>
        <v>0</v>
      </c>
      <c r="V151" s="184">
        <f t="shared" si="921"/>
        <v>0</v>
      </c>
      <c r="W151" s="104"/>
    </row>
    <row r="152" spans="1:23" s="47" customFormat="1" ht="12.75" customHeight="1" x14ac:dyDescent="0.2">
      <c r="A152" s="104">
        <f>IF(Foglio2!$J$7=1,TRUNC(Base!V152,0),TRUNC(Base!U152,0))</f>
        <v>0</v>
      </c>
      <c r="B152" s="245">
        <f t="shared" si="764"/>
        <v>33557</v>
      </c>
      <c r="C152" s="501"/>
      <c r="D152" s="501"/>
      <c r="E152" s="53" t="s">
        <v>3</v>
      </c>
      <c r="F152" s="54">
        <f>IF(Foglio2!$J$3=Foglio2!$E$3,Ausiliari_Coll.Scol.!D146,IF(Foglio2!$J$3=Foglio2!$E$4,Collab._Tecnici!D146,IF(Foglio2!$J$3=Foglio2!$E$5,Assistenti_Tecnici!D146,IF(Foglio2!$J$3=Foglio2!$E$6,Assistenti_Amm.vo!D146,IF(Foglio2!$J$3=Foglio2!$E$7,Resp_Coord_Amm.vo!D146,IF(Foglio2!$J$3=Foglio2!$E$8,Direttore_Amm.vo!D146,IF(Foglio2!$J$3=Foglio2!$E$9,Doc_mat_elem.re!D146,IF(Foglio2!$J$3=Foglio2!$E$10,Doc_dipl_scuola_sec.!D146,IF(Foglio2!$J$3=Foglio2!$E$11,Doc_scuola_media!D146,IF(Foglio2!$J$3=Foglio2!$E$12,Doc_laureati_scuola_sec.!D152,IF(Foglio2!$J$3=Foglio2!$E$13,Direttivi_capi_ist.!D146,0)))))))))))</f>
        <v>0</v>
      </c>
      <c r="G152" s="248">
        <f>IF(Foglio2!$J$3=Foglio2!$E$3,Ausiliari_Coll.Scol.!E146,IF(Foglio2!$J$3=Foglio2!$E$4,Collab._Tecnici!E146,IF(Foglio2!$J$3=Foglio2!$E$5,Assistenti_Tecnici!E146,IF(Foglio2!$J$3=Foglio2!$E$6,Assistenti_Amm.vo!E146,IF(Foglio2!$J$3=Foglio2!$E$7,Resp_Coord_Amm.vo!E146,IF(Foglio2!$J$3=Foglio2!$E$8,Direttore_Amm.vo!E146,IF(Foglio2!$J$3=Foglio2!$E$9,Doc_mat_elem.re!E146,IF(Foglio2!$J$3=Foglio2!$E$10,Doc_dipl_scuola_sec.!E146,IF(Foglio2!$J$3=Foglio2!$E$11,Doc_scuola_media!E146,IF(Foglio2!$J$3=Foglio2!$E$12,Doc_laureati_scuola_sec.!E152,IF(Foglio2!$J$3=Foglio2!$E$13,Direttivi_capi_ist.!E146,0)))))))))))</f>
        <v>0</v>
      </c>
      <c r="H152" s="248">
        <f>IF(Foglio2!$J$3=Foglio2!$E$3,Ausiliari_Coll.Scol.!F146,IF(Foglio2!$J$3=Foglio2!$E$4,Collab._Tecnici!F146,IF(Foglio2!$J$3=Foglio2!$E$5,Assistenti_Tecnici!F146,IF(Foglio2!$J$3=Foglio2!$E$6,Assistenti_Amm.vo!F146,IF(Foglio2!$J$3=Foglio2!$E$7,Resp_Coord_Amm.vo!F146,IF(Foglio2!$J$3=Foglio2!$E$8,Direttore_Amm.vo!F146,IF(Foglio2!$J$3=Foglio2!$E$9,Doc_mat_elem.re!F146,IF(Foglio2!$J$3=Foglio2!$E$10,Doc_dipl_scuola_sec.!F146,IF(Foglio2!$J$3=Foglio2!$E$11,Doc_scuola_media!F146,IF(Foglio2!$J$3=Foglio2!$E$12,Doc_laureati_scuola_sec.!F152,IF(Foglio2!$J$3=Foglio2!$E$13,Direttivi_capi_ist.!F146,0)))))))))))</f>
        <v>0</v>
      </c>
      <c r="I152" s="248">
        <f>IF(Foglio2!$J$3=Foglio2!$E$3,Ausiliari_Coll.Scol.!G146,IF(Foglio2!$J$3=Foglio2!$E$4,Collab._Tecnici!G146,IF(Foglio2!$J$3=Foglio2!$E$5,Assistenti_Tecnici!G146,IF(Foglio2!$J$3=Foglio2!$E$6,Assistenti_Amm.vo!G146,IF(Foglio2!$J$3=Foglio2!$E$7,Resp_Coord_Amm.vo!G146,IF(Foglio2!$J$3=Foglio2!$E$8,Direttore_Amm.vo!G146,IF(Foglio2!$J$3=Foglio2!$E$9,Doc_mat_elem.re!G146,IF(Foglio2!$J$3=Foglio2!$E$10,Doc_dipl_scuola_sec.!G146,IF(Foglio2!$J$3=Foglio2!$E$11,Doc_scuola_media!G146,IF(Foglio2!$J$3=Foglio2!$E$12,Doc_laureati_scuola_sec.!G152,IF(Foglio2!$J$3=Foglio2!$E$13,Direttivi_capi_ist.!G146,0)))))))))))</f>
        <v>0</v>
      </c>
      <c r="J152" s="248">
        <f>IF(Foglio2!$J$3=Foglio2!$E$3,Ausiliari_Coll.Scol.!H146,IF(Foglio2!$J$3=Foglio2!$E$4,Collab._Tecnici!H146,IF(Foglio2!$J$3=Foglio2!$E$5,Assistenti_Tecnici!H146,IF(Foglio2!$J$3=Foglio2!$E$6,Assistenti_Amm.vo!H146,IF(Foglio2!$J$3=Foglio2!$E$7,Resp_Coord_Amm.vo!H146,IF(Foglio2!$J$3=Foglio2!$E$8,Direttore_Amm.vo!H146,IF(Foglio2!$J$3=Foglio2!$E$9,Doc_mat_elem.re!H146,IF(Foglio2!$J$3=Foglio2!$E$10,Doc_dipl_scuola_sec.!H146,IF(Foglio2!$J$3=Foglio2!$E$11,Doc_scuola_media!H146,IF(Foglio2!$J$3=Foglio2!$E$12,Doc_laureati_scuola_sec.!H152,IF(Foglio2!$J$3=Foglio2!$E$13,Direttivi_capi_ist.!H146,0)))))))))))</f>
        <v>0</v>
      </c>
      <c r="K152" s="248">
        <f>IF(Foglio2!$J$3=Foglio2!$E$3,Ausiliari_Coll.Scol.!I146,IF(Foglio2!$J$3=Foglio2!$E$4,Collab._Tecnici!I146,IF(Foglio2!$J$3=Foglio2!$E$5,Assistenti_Tecnici!I146,IF(Foglio2!$J$3=Foglio2!$E$6,Assistenti_Amm.vo!I146,IF(Foglio2!$J$3=Foglio2!$E$7,Resp_Coord_Amm.vo!I146,IF(Foglio2!$J$3=Foglio2!$E$8,Direttore_Amm.vo!I146,IF(Foglio2!$J$3=Foglio2!$E$9,Doc_mat_elem.re!I146,IF(Foglio2!$J$3=Foglio2!$E$10,Doc_dipl_scuola_sec.!I146,IF(Foglio2!$J$3=Foglio2!$E$11,Doc_scuola_media!I146,IF(Foglio2!$J$3=Foglio2!$E$12,Doc_laureati_scuola_sec.!I152,IF(Foglio2!$J$3=Foglio2!$E$13,Direttivi_capi_ist.!I146,0)))))))))))</f>
        <v>0</v>
      </c>
      <c r="L152" s="248">
        <f>IF(Foglio2!$J$3=Foglio2!$E$3,Ausiliari_Coll.Scol.!J146,IF(Foglio2!$J$3=Foglio2!$E$4,Collab._Tecnici!J146,IF(Foglio2!$J$3=Foglio2!$E$5,Assistenti_Tecnici!J146,IF(Foglio2!$J$3=Foglio2!$E$6,Assistenti_Amm.vo!J146,IF(Foglio2!$J$3=Foglio2!$E$7,Resp_Coord_Amm.vo!J146,IF(Foglio2!$J$3=Foglio2!$E$8,Direttore_Amm.vo!J146,IF(Foglio2!$J$3=Foglio2!$E$9,Doc_mat_elem.re!J146,IF(Foglio2!$J$3=Foglio2!$E$10,Doc_dipl_scuola_sec.!J146,IF(Foglio2!$J$3=Foglio2!$E$11,Doc_scuola_media!J146,IF(Foglio2!$J$3=Foglio2!$E$12,Doc_laureati_scuola_sec.!J152,IF(Foglio2!$J$3=Foglio2!$E$13,Direttivi_capi_ist.!J146,0)))))))))))</f>
        <v>0</v>
      </c>
      <c r="M152" s="249">
        <f>IF(Foglio2!$J$3=Foglio2!$E$3,Ausiliari_Coll.Scol.!K146,IF(Foglio2!$J$3=Foglio2!$E$4,Collab._Tecnici!K146,IF(Foglio2!$J$3=Foglio2!$E$5,Assistenti_Tecnici!K146,IF(Foglio2!$J$3=Foglio2!$E$6,Assistenti_Amm.vo!K146,IF(Foglio2!$J$3=Foglio2!$E$7,Resp_Coord_Amm.vo!K146,IF(Foglio2!$J$3=Foglio2!$E$8,Direttore_Amm.vo!K146,IF(Foglio2!$J$3=Foglio2!$E$9,Doc_mat_elem.re!K146,IF(Foglio2!$J$3=Foglio2!$E$10,Doc_dipl_scuola_sec.!K146,IF(Foglio2!$J$3=Foglio2!$E$11,Doc_scuola_media!K146,IF(Foglio2!$J$3=Foglio2!$E$12,Doc_laureati_scuola_sec.!K152,IF(Foglio2!$J$3=Foglio2!$E$13,Direttivi_capi_ist.!K146,0)))))))))))</f>
        <v>0</v>
      </c>
      <c r="N152" s="250">
        <f>IF(Foglio2!$J$3=Foglio2!$E$3,Ausiliari_Coll.Scol.!L146,IF(Foglio2!$J$3=Foglio2!$E$4,Collab._Tecnici!L146,IF(Foglio2!$J$3=Foglio2!$E$5,Assistenti_Tecnici!L146,IF(Foglio2!$J$3=Foglio2!$E$6,Assistenti_Amm.vo!L146,IF(Foglio2!$J$3=Foglio2!$E$7,Resp_Coord_Amm.vo!L146,IF(Foglio2!$J$3=Foglio2!$E$8,Direttore_Amm.vo!L146,IF(Foglio2!$J$3=Foglio2!$E$9,Doc_mat_elem.re!L146,IF(Foglio2!$J$3=Foglio2!$E$10,Doc_dipl_scuola_sec.!L146,IF(Foglio2!$J$3=Foglio2!$E$11,Doc_scuola_media!L146,IF(Foglio2!$J$3=Foglio2!$E$12,Doc_laureati_scuola_sec.!L152,IF(Foglio2!$J$3=Foglio2!$E$13,Direttivi_capi_ist.!L146,0)))))))))))</f>
        <v>0</v>
      </c>
      <c r="O152" s="251">
        <f>IF(Foglio2!$J$3=Foglio2!$E$3,Ausiliari_Coll.Scol.!M146,IF(Foglio2!$J$3=Foglio2!$E$4,Collab._Tecnici!M146,IF(Foglio2!$J$3=Foglio2!$E$5,Assistenti_Tecnici!M146,IF(Foglio2!$J$3=Foglio2!$E$6,Assistenti_Amm.vo!M146,IF(Foglio2!$J$3=Foglio2!$E$7,Resp_Coord_Amm.vo!M146,IF(Foglio2!$J$3=Foglio2!$E$8,Direttore_Amm.vo!M146,IF(Foglio2!$J$3=Foglio2!$E$9,Doc_mat_elem.re!M146,IF(Foglio2!$J$3=Foglio2!$E$10,Doc_dipl_scuola_sec.!M146,IF(Foglio2!$J$3=Foglio2!$E$11,Doc_scuola_media!M146,IF(Foglio2!$J$3=Foglio2!$E$12,Doc_laureati_scuola_sec.!M152,IF(Foglio2!$J$3=Foglio2!$E$13,Direttivi_capi_ist.!M146,0)))))))))))</f>
        <v>0</v>
      </c>
      <c r="P152" s="252">
        <f>IF(Foglio2!$J$3=Foglio2!$E$3,Ausiliari_Coll.Scol.!N146,IF(Foglio2!$J$3=Foglio2!$E$4,Collab._Tecnici!N146,IF(Foglio2!$J$3=Foglio2!$E$5,Assistenti_Tecnici!N146,IF(Foglio2!$J$3=Foglio2!$E$6,Assistenti_Amm.vo!N146,IF(Foglio2!$J$3=Foglio2!$E$7,Resp_Coord_Amm.vo!N146,IF(Foglio2!$J$3=Foglio2!$E$8,Direttore_Amm.vo!N146,IF(Foglio2!$J$3=Foglio2!$E$9,Doc_mat_elem.re!N146,IF(Foglio2!$J$3=Foglio2!$E$10,Doc_dipl_scuola_sec.!N146,IF(Foglio2!$J$3=Foglio2!$E$11,Doc_scuola_media!N146,IF(Foglio2!$J$3=Foglio2!$E$12,Doc_laureati_scuola_sec.!N152,IF(Foglio2!$J$3=Foglio2!$E$13,Direttivi_capi_ist.!N146,0)))))))))))</f>
        <v>0</v>
      </c>
      <c r="Q152" s="252">
        <f>IF(Foglio2!$J$3=Foglio2!$E$3,Ausiliari_Coll.Scol.!O146,IF(Foglio2!$J$3=Foglio2!$E$4,Collab._Tecnici!O146,IF(Foglio2!$J$3=Foglio2!$E$5,Assistenti_Tecnici!O146,IF(Foglio2!$J$3=Foglio2!$E$6,Assistenti_Amm.vo!O146,IF(Foglio2!$J$3=Foglio2!$E$7,Resp_Coord_Amm.vo!O146,IF(Foglio2!$J$3=Foglio2!$E$8,Direttore_Amm.vo!O146,IF(Foglio2!$J$3=Foglio2!$E$9,Doc_mat_elem.re!O146,IF(Foglio2!$J$3=Foglio2!$E$10,Doc_dipl_scuola_sec.!O146,IF(Foglio2!$J$3=Foglio2!$E$11,Doc_scuola_media!O146,IF(Foglio2!$J$3=Foglio2!$E$12,Doc_laureati_scuola_sec.!O152,IF(Foglio2!$J$3=Foglio2!$E$13,Direttivi_capi_ist.!O146,0)))))))))))</f>
        <v>0</v>
      </c>
      <c r="R152" s="252">
        <f>IF(Foglio2!$J$3=Foglio2!$E$3,Ausiliari_Coll.Scol.!P146,IF(Foglio2!$J$3=Foglio2!$E$4,Collab._Tecnici!P146,IF(Foglio2!$J$3=Foglio2!$E$5,Assistenti_Tecnici!P146,IF(Foglio2!$J$3=Foglio2!$E$6,Assistenti_Amm.vo!P146,IF(Foglio2!$J$3=Foglio2!$E$7,Resp_Coord_Amm.vo!P146,IF(Foglio2!$J$3=Foglio2!$E$8,Direttore_Amm.vo!P146,IF(Foglio2!$J$3=Foglio2!$E$9,Doc_mat_elem.re!P146,IF(Foglio2!$J$3=Foglio2!$E$10,Doc_dipl_scuola_sec.!P146,IF(Foglio2!$J$3=Foglio2!$E$11,Doc_scuola_media!P146,IF(Foglio2!$J$3=Foglio2!$E$12,Doc_laureati_scuola_sec.!P152,IF(Foglio2!$J$3=Foglio2!$E$13,Direttivi_capi_ist.!P146,0)))))))))))</f>
        <v>0</v>
      </c>
      <c r="S152" s="252">
        <f>IF(Foglio2!$J$3=Foglio2!$E$3,Ausiliari_Coll.Scol.!Q146,IF(Foglio2!$J$3=Foglio2!$E$4,Collab._Tecnici!Q146,IF(Foglio2!$J$3=Foglio2!$E$5,Assistenti_Tecnici!Q146,IF(Foglio2!$J$3=Foglio2!$E$6,Assistenti_Amm.vo!Q146,IF(Foglio2!$J$3=Foglio2!$E$7,Resp_Coord_Amm.vo!Q146,IF(Foglio2!$J$3=Foglio2!$E$8,Direttore_Amm.vo!Q146,IF(Foglio2!$J$3=Foglio2!$E$9,Doc_mat_elem.re!Q146,IF(Foglio2!$J$3=Foglio2!$E$10,Doc_dipl_scuola_sec.!Q146,IF(Foglio2!$J$3=Foglio2!$E$11,Doc_scuola_media!Q146,IF(Foglio2!$J$3=Foglio2!$E$12,Doc_laureati_scuola_sec.!Q152,IF(Foglio2!$J$3=Foglio2!$E$13,Direttivi_capi_ist.!Q146,0)))))))))))</f>
        <v>0</v>
      </c>
      <c r="T152" s="252">
        <f>IF(Foglio2!$J$3=Foglio2!$E$3,Ausiliari_Coll.Scol.!R146,IF(Foglio2!$J$3=Foglio2!$E$4,Collab._Tecnici!R146,IF(Foglio2!$J$3=Foglio2!$E$5,Assistenti_Tecnici!R146,IF(Foglio2!$J$3=Foglio2!$E$6,Assistenti_Amm.vo!R146,IF(Foglio2!$J$3=Foglio2!$E$7,Resp_Coord_Amm.vo!R146,IF(Foglio2!$J$3=Foglio2!$E$8,Direttore_Amm.vo!R146,IF(Foglio2!$J$3=Foglio2!$E$9,Doc_mat_elem.re!R146,IF(Foglio2!$J$3=Foglio2!$E$10,Doc_dipl_scuola_sec.!R146,IF(Foglio2!$J$3=Foglio2!$E$11,Doc_scuola_media!R146,IF(Foglio2!$J$3=Foglio2!$E$12,Doc_laureati_scuola_sec.!R152,IF(Foglio2!$J$3=Foglio2!$E$13,Direttivi_capi_ist.!R146,0)))))))))))</f>
        <v>0</v>
      </c>
      <c r="U152" s="252">
        <f t="shared" ref="U152" si="922">(P152)/12*0.8</f>
        <v>0</v>
      </c>
      <c r="V152" s="252">
        <f t="shared" ref="V152" si="923">(P152+R152)/12*0.8</f>
        <v>0</v>
      </c>
      <c r="W152" s="253" t="str">
        <f t="shared" ref="W152" si="924">"Fascia Da "&amp;F152&amp;" a "&amp;F153&amp;" Decorrenza "&amp;DAY(C152)&amp;"/"&amp;MONTH(C152)&amp;"/"&amp;YEAR(C152)</f>
        <v>Fascia Da 0 a 0 Decorrenza 0/1/1900</v>
      </c>
    </row>
    <row r="153" spans="1:23" s="47" customFormat="1" ht="7.5" customHeight="1" x14ac:dyDescent="0.2">
      <c r="A153" s="104"/>
      <c r="B153" s="245">
        <f t="shared" si="764"/>
        <v>33558</v>
      </c>
      <c r="C153" s="501"/>
      <c r="D153" s="501"/>
      <c r="E153" s="48" t="s">
        <v>4</v>
      </c>
      <c r="F153" s="49">
        <f>IF(Foglio2!$J$3=Foglio2!$E$3,Ausiliari_Coll.Scol.!D149,IF(Foglio2!$J$3=Foglio2!$E$4,Collab._Tecnici!D151,IF(Foglio2!$J$3=Foglio2!$E$5,Assistenti_Tecnici!D149,IF(Foglio2!$J$3=Foglio2!$E$6,Assistenti_Amm.vo!D149,IF(Foglio2!$J$3=Foglio2!$E$7,Resp_Coord_Amm.vo!D149,IF(Foglio2!$J$3=Foglio2!$E$8,Direttore_Amm.vo!D149,IF(Foglio2!$J$3=Foglio2!$E$9,Doc_mat_elem.re!D149,IF(Foglio2!$J$3=Foglio2!$E$10,Doc_dipl_scuola_sec.!D149,IF(Foglio2!$J$3=Foglio2!$E$11,Doc_scuola_media!D149,IF(Foglio2!$J$3=Foglio2!$E$12,Doc_laureati_scuola_sec.!D153,IF(Foglio2!$J$3=Foglio2!$E$13,Direttivi_capi_ist.!D149,0)))))))))))</f>
        <v>0</v>
      </c>
      <c r="G153" s="267">
        <f t="shared" si="883"/>
        <v>0</v>
      </c>
      <c r="H153" s="267">
        <f t="shared" si="884"/>
        <v>0</v>
      </c>
      <c r="I153" s="267">
        <f t="shared" si="885"/>
        <v>0</v>
      </c>
      <c r="J153" s="267">
        <f t="shared" si="886"/>
        <v>0</v>
      </c>
      <c r="K153" s="267">
        <f t="shared" si="887"/>
        <v>0</v>
      </c>
      <c r="L153" s="266">
        <f t="shared" si="888"/>
        <v>0</v>
      </c>
      <c r="M153" s="267">
        <f t="shared" si="889"/>
        <v>0</v>
      </c>
      <c r="N153" s="182">
        <f t="shared" si="890"/>
        <v>0</v>
      </c>
      <c r="O153" s="183">
        <f t="shared" si="891"/>
        <v>0</v>
      </c>
      <c r="P153" s="184">
        <f t="shared" si="892"/>
        <v>0</v>
      </c>
      <c r="Q153" s="184">
        <f t="shared" si="893"/>
        <v>0</v>
      </c>
      <c r="R153" s="184">
        <f t="shared" si="894"/>
        <v>0</v>
      </c>
      <c r="S153" s="184">
        <f t="shared" si="895"/>
        <v>0</v>
      </c>
      <c r="T153" s="184">
        <f t="shared" si="896"/>
        <v>0</v>
      </c>
      <c r="U153" s="184">
        <f t="shared" ref="U153:V153" si="925">U152*1936.27</f>
        <v>0</v>
      </c>
      <c r="V153" s="184">
        <f t="shared" si="925"/>
        <v>0</v>
      </c>
      <c r="W153" s="104"/>
    </row>
    <row r="154" spans="1:23" s="47" customFormat="1" ht="12.75" customHeight="1" x14ac:dyDescent="0.2">
      <c r="A154" s="104">
        <f>IF(Foglio2!$J$7=1,TRUNC(Base!V154,0),TRUNC(Base!U154,0))</f>
        <v>0</v>
      </c>
      <c r="B154" s="245">
        <f t="shared" si="764"/>
        <v>33559</v>
      </c>
      <c r="C154" s="501"/>
      <c r="D154" s="501"/>
      <c r="E154" s="53" t="s">
        <v>3</v>
      </c>
      <c r="F154" s="54">
        <f>IF(Foglio2!$J$3=Foglio2!$E$3,Ausiliari_Coll.Scol.!D148,IF(Foglio2!$J$3=Foglio2!$E$4,Collab._Tecnici!D148,IF(Foglio2!$J$3=Foglio2!$E$5,Assistenti_Tecnici!D148,IF(Foglio2!$J$3=Foglio2!$E$6,Assistenti_Amm.vo!D148,IF(Foglio2!$J$3=Foglio2!$E$7,Resp_Coord_Amm.vo!D148,IF(Foglio2!$J$3=Foglio2!$E$8,Direttore_Amm.vo!D148,IF(Foglio2!$J$3=Foglio2!$E$9,Doc_mat_elem.re!D148,IF(Foglio2!$J$3=Foglio2!$E$10,Doc_dipl_scuola_sec.!D148,IF(Foglio2!$J$3=Foglio2!$E$11,Doc_scuola_media!D148,IF(Foglio2!$J$3=Foglio2!$E$12,Doc_laureati_scuola_sec.!D154,IF(Foglio2!$J$3=Foglio2!$E$13,Direttivi_capi_ist.!D148,0)))))))))))</f>
        <v>0</v>
      </c>
      <c r="G154" s="248">
        <f>IF(Foglio2!$J$3=Foglio2!$E$3,Ausiliari_Coll.Scol.!E148,IF(Foglio2!$J$3=Foglio2!$E$4,Collab._Tecnici!E148,IF(Foglio2!$J$3=Foglio2!$E$5,Assistenti_Tecnici!E148,IF(Foglio2!$J$3=Foglio2!$E$6,Assistenti_Amm.vo!E148,IF(Foglio2!$J$3=Foglio2!$E$7,Resp_Coord_Amm.vo!E148,IF(Foglio2!$J$3=Foglio2!$E$8,Direttore_Amm.vo!E148,IF(Foglio2!$J$3=Foglio2!$E$9,Doc_mat_elem.re!E148,IF(Foglio2!$J$3=Foglio2!$E$10,Doc_dipl_scuola_sec.!E148,IF(Foglio2!$J$3=Foglio2!$E$11,Doc_scuola_media!E148,IF(Foglio2!$J$3=Foglio2!$E$12,Doc_laureati_scuola_sec.!E154,IF(Foglio2!$J$3=Foglio2!$E$13,Direttivi_capi_ist.!E148,0)))))))))))</f>
        <v>0</v>
      </c>
      <c r="H154" s="248">
        <f>IF(Foglio2!$J$3=Foglio2!$E$3,Ausiliari_Coll.Scol.!F148,IF(Foglio2!$J$3=Foglio2!$E$4,Collab._Tecnici!F148,IF(Foglio2!$J$3=Foglio2!$E$5,Assistenti_Tecnici!F148,IF(Foglio2!$J$3=Foglio2!$E$6,Assistenti_Amm.vo!F148,IF(Foglio2!$J$3=Foglio2!$E$7,Resp_Coord_Amm.vo!F148,IF(Foglio2!$J$3=Foglio2!$E$8,Direttore_Amm.vo!F148,IF(Foglio2!$J$3=Foglio2!$E$9,Doc_mat_elem.re!F148,IF(Foglio2!$J$3=Foglio2!$E$10,Doc_dipl_scuola_sec.!F148,IF(Foglio2!$J$3=Foglio2!$E$11,Doc_scuola_media!F148,IF(Foglio2!$J$3=Foglio2!$E$12,Doc_laureati_scuola_sec.!F154,IF(Foglio2!$J$3=Foglio2!$E$13,Direttivi_capi_ist.!F148,0)))))))))))</f>
        <v>0</v>
      </c>
      <c r="I154" s="248">
        <f>IF(Foglio2!$J$3=Foglio2!$E$3,Ausiliari_Coll.Scol.!G148,IF(Foglio2!$J$3=Foglio2!$E$4,Collab._Tecnici!G148,IF(Foglio2!$J$3=Foglio2!$E$5,Assistenti_Tecnici!G148,IF(Foglio2!$J$3=Foglio2!$E$6,Assistenti_Amm.vo!G148,IF(Foglio2!$J$3=Foglio2!$E$7,Resp_Coord_Amm.vo!G148,IF(Foglio2!$J$3=Foglio2!$E$8,Direttore_Amm.vo!G148,IF(Foglio2!$J$3=Foglio2!$E$9,Doc_mat_elem.re!G148,IF(Foglio2!$J$3=Foglio2!$E$10,Doc_dipl_scuola_sec.!G148,IF(Foglio2!$J$3=Foglio2!$E$11,Doc_scuola_media!G148,IF(Foglio2!$J$3=Foglio2!$E$12,Doc_laureati_scuola_sec.!G154,IF(Foglio2!$J$3=Foglio2!$E$13,Direttivi_capi_ist.!G148,0)))))))))))</f>
        <v>0</v>
      </c>
      <c r="J154" s="248">
        <f>IF(Foglio2!$J$3=Foglio2!$E$3,Ausiliari_Coll.Scol.!H148,IF(Foglio2!$J$3=Foglio2!$E$4,Collab._Tecnici!H148,IF(Foglio2!$J$3=Foglio2!$E$5,Assistenti_Tecnici!H148,IF(Foglio2!$J$3=Foglio2!$E$6,Assistenti_Amm.vo!H148,IF(Foglio2!$J$3=Foglio2!$E$7,Resp_Coord_Amm.vo!H148,IF(Foglio2!$J$3=Foglio2!$E$8,Direttore_Amm.vo!H148,IF(Foglio2!$J$3=Foglio2!$E$9,Doc_mat_elem.re!H148,IF(Foglio2!$J$3=Foglio2!$E$10,Doc_dipl_scuola_sec.!H148,IF(Foglio2!$J$3=Foglio2!$E$11,Doc_scuola_media!H148,IF(Foglio2!$J$3=Foglio2!$E$12,Doc_laureati_scuola_sec.!H154,IF(Foglio2!$J$3=Foglio2!$E$13,Direttivi_capi_ist.!H148,0)))))))))))</f>
        <v>0</v>
      </c>
      <c r="K154" s="248">
        <f>IF(Foglio2!$J$3=Foglio2!$E$3,Ausiliari_Coll.Scol.!I148,IF(Foglio2!$J$3=Foglio2!$E$4,Collab._Tecnici!I148,IF(Foglio2!$J$3=Foglio2!$E$5,Assistenti_Tecnici!I148,IF(Foglio2!$J$3=Foglio2!$E$6,Assistenti_Amm.vo!I148,IF(Foglio2!$J$3=Foglio2!$E$7,Resp_Coord_Amm.vo!I148,IF(Foglio2!$J$3=Foglio2!$E$8,Direttore_Amm.vo!I148,IF(Foglio2!$J$3=Foglio2!$E$9,Doc_mat_elem.re!I148,IF(Foglio2!$J$3=Foglio2!$E$10,Doc_dipl_scuola_sec.!I148,IF(Foglio2!$J$3=Foglio2!$E$11,Doc_scuola_media!I148,IF(Foglio2!$J$3=Foglio2!$E$12,Doc_laureati_scuola_sec.!I154,IF(Foglio2!$J$3=Foglio2!$E$13,Direttivi_capi_ist.!I148,0)))))))))))</f>
        <v>0</v>
      </c>
      <c r="L154" s="248">
        <f>IF(Foglio2!$J$3=Foglio2!$E$3,Ausiliari_Coll.Scol.!J148,IF(Foglio2!$J$3=Foglio2!$E$4,Collab._Tecnici!J148,IF(Foglio2!$J$3=Foglio2!$E$5,Assistenti_Tecnici!J148,IF(Foglio2!$J$3=Foglio2!$E$6,Assistenti_Amm.vo!J148,IF(Foglio2!$J$3=Foglio2!$E$7,Resp_Coord_Amm.vo!J148,IF(Foglio2!$J$3=Foglio2!$E$8,Direttore_Amm.vo!J148,IF(Foglio2!$J$3=Foglio2!$E$9,Doc_mat_elem.re!J148,IF(Foglio2!$J$3=Foglio2!$E$10,Doc_dipl_scuola_sec.!J148,IF(Foglio2!$J$3=Foglio2!$E$11,Doc_scuola_media!J148,IF(Foglio2!$J$3=Foglio2!$E$12,Doc_laureati_scuola_sec.!J154,IF(Foglio2!$J$3=Foglio2!$E$13,Direttivi_capi_ist.!J148,0)))))))))))</f>
        <v>0</v>
      </c>
      <c r="M154" s="249">
        <f>IF(Foglio2!$J$3=Foglio2!$E$3,Ausiliari_Coll.Scol.!K148,IF(Foglio2!$J$3=Foglio2!$E$4,Collab._Tecnici!K148,IF(Foglio2!$J$3=Foglio2!$E$5,Assistenti_Tecnici!K148,IF(Foglio2!$J$3=Foglio2!$E$6,Assistenti_Amm.vo!K148,IF(Foglio2!$J$3=Foglio2!$E$7,Resp_Coord_Amm.vo!K148,IF(Foglio2!$J$3=Foglio2!$E$8,Direttore_Amm.vo!K148,IF(Foglio2!$J$3=Foglio2!$E$9,Doc_mat_elem.re!K148,IF(Foglio2!$J$3=Foglio2!$E$10,Doc_dipl_scuola_sec.!K148,IF(Foglio2!$J$3=Foglio2!$E$11,Doc_scuola_media!K148,IF(Foglio2!$J$3=Foglio2!$E$12,Doc_laureati_scuola_sec.!K154,IF(Foglio2!$J$3=Foglio2!$E$13,Direttivi_capi_ist.!K148,0)))))))))))</f>
        <v>0</v>
      </c>
      <c r="N154" s="250">
        <f>IF(Foglio2!$J$3=Foglio2!$E$3,Ausiliari_Coll.Scol.!L148,IF(Foglio2!$J$3=Foglio2!$E$4,Collab._Tecnici!L148,IF(Foglio2!$J$3=Foglio2!$E$5,Assistenti_Tecnici!L148,IF(Foglio2!$J$3=Foglio2!$E$6,Assistenti_Amm.vo!L148,IF(Foglio2!$J$3=Foglio2!$E$7,Resp_Coord_Amm.vo!L148,IF(Foglio2!$J$3=Foglio2!$E$8,Direttore_Amm.vo!L148,IF(Foglio2!$J$3=Foglio2!$E$9,Doc_mat_elem.re!L148,IF(Foglio2!$J$3=Foglio2!$E$10,Doc_dipl_scuola_sec.!L148,IF(Foglio2!$J$3=Foglio2!$E$11,Doc_scuola_media!L148,IF(Foglio2!$J$3=Foglio2!$E$12,Doc_laureati_scuola_sec.!L154,IF(Foglio2!$J$3=Foglio2!$E$13,Direttivi_capi_ist.!L148,0)))))))))))</f>
        <v>0</v>
      </c>
      <c r="O154" s="251">
        <f>IF(Foglio2!$J$3=Foglio2!$E$3,Ausiliari_Coll.Scol.!M148,IF(Foglio2!$J$3=Foglio2!$E$4,Collab._Tecnici!M148,IF(Foglio2!$J$3=Foglio2!$E$5,Assistenti_Tecnici!M148,IF(Foglio2!$J$3=Foglio2!$E$6,Assistenti_Amm.vo!M148,IF(Foglio2!$J$3=Foglio2!$E$7,Resp_Coord_Amm.vo!M148,IF(Foglio2!$J$3=Foglio2!$E$8,Direttore_Amm.vo!M148,IF(Foglio2!$J$3=Foglio2!$E$9,Doc_mat_elem.re!M148,IF(Foglio2!$J$3=Foglio2!$E$10,Doc_dipl_scuola_sec.!M148,IF(Foglio2!$J$3=Foglio2!$E$11,Doc_scuola_media!M148,IF(Foglio2!$J$3=Foglio2!$E$12,Doc_laureati_scuola_sec.!M154,IF(Foglio2!$J$3=Foglio2!$E$13,Direttivi_capi_ist.!M148,0)))))))))))</f>
        <v>0</v>
      </c>
      <c r="P154" s="252">
        <f>IF(Foglio2!$J$3=Foglio2!$E$3,Ausiliari_Coll.Scol.!N148,IF(Foglio2!$J$3=Foglio2!$E$4,Collab._Tecnici!N148,IF(Foglio2!$J$3=Foglio2!$E$5,Assistenti_Tecnici!N148,IF(Foglio2!$J$3=Foglio2!$E$6,Assistenti_Amm.vo!N148,IF(Foglio2!$J$3=Foglio2!$E$7,Resp_Coord_Amm.vo!N148,IF(Foglio2!$J$3=Foglio2!$E$8,Direttore_Amm.vo!N148,IF(Foglio2!$J$3=Foglio2!$E$9,Doc_mat_elem.re!N148,IF(Foglio2!$J$3=Foglio2!$E$10,Doc_dipl_scuola_sec.!N148,IF(Foglio2!$J$3=Foglio2!$E$11,Doc_scuola_media!N148,IF(Foglio2!$J$3=Foglio2!$E$12,Doc_laureati_scuola_sec.!N154,IF(Foglio2!$J$3=Foglio2!$E$13,Direttivi_capi_ist.!N148,0)))))))))))</f>
        <v>0</v>
      </c>
      <c r="Q154" s="252">
        <f>IF(Foglio2!$J$3=Foglio2!$E$3,Ausiliari_Coll.Scol.!O148,IF(Foglio2!$J$3=Foglio2!$E$4,Collab._Tecnici!O148,IF(Foglio2!$J$3=Foglio2!$E$5,Assistenti_Tecnici!O148,IF(Foglio2!$J$3=Foglio2!$E$6,Assistenti_Amm.vo!O148,IF(Foglio2!$J$3=Foglio2!$E$7,Resp_Coord_Amm.vo!O148,IF(Foglio2!$J$3=Foglio2!$E$8,Direttore_Amm.vo!O148,IF(Foglio2!$J$3=Foglio2!$E$9,Doc_mat_elem.re!O148,IF(Foglio2!$J$3=Foglio2!$E$10,Doc_dipl_scuola_sec.!O148,IF(Foglio2!$J$3=Foglio2!$E$11,Doc_scuola_media!O148,IF(Foglio2!$J$3=Foglio2!$E$12,Doc_laureati_scuola_sec.!O154,IF(Foglio2!$J$3=Foglio2!$E$13,Direttivi_capi_ist.!O148,0)))))))))))</f>
        <v>0</v>
      </c>
      <c r="R154" s="252">
        <f>IF(Foglio2!$J$3=Foglio2!$E$3,Ausiliari_Coll.Scol.!P148,IF(Foglio2!$J$3=Foglio2!$E$4,Collab._Tecnici!P148,IF(Foglio2!$J$3=Foglio2!$E$5,Assistenti_Tecnici!P148,IF(Foglio2!$J$3=Foglio2!$E$6,Assistenti_Amm.vo!P148,IF(Foglio2!$J$3=Foglio2!$E$7,Resp_Coord_Amm.vo!P148,IF(Foglio2!$J$3=Foglio2!$E$8,Direttore_Amm.vo!P148,IF(Foglio2!$J$3=Foglio2!$E$9,Doc_mat_elem.re!P148,IF(Foglio2!$J$3=Foglio2!$E$10,Doc_dipl_scuola_sec.!P148,IF(Foglio2!$J$3=Foglio2!$E$11,Doc_scuola_media!P148,IF(Foglio2!$J$3=Foglio2!$E$12,Doc_laureati_scuola_sec.!P154,IF(Foglio2!$J$3=Foglio2!$E$13,Direttivi_capi_ist.!P148,0)))))))))))</f>
        <v>0</v>
      </c>
      <c r="S154" s="252">
        <f>IF(Foglio2!$J$3=Foglio2!$E$3,Ausiliari_Coll.Scol.!Q148,IF(Foglio2!$J$3=Foglio2!$E$4,Collab._Tecnici!Q148,IF(Foglio2!$J$3=Foglio2!$E$5,Assistenti_Tecnici!Q148,IF(Foglio2!$J$3=Foglio2!$E$6,Assistenti_Amm.vo!Q148,IF(Foglio2!$J$3=Foglio2!$E$7,Resp_Coord_Amm.vo!Q148,IF(Foglio2!$J$3=Foglio2!$E$8,Direttore_Amm.vo!Q148,IF(Foglio2!$J$3=Foglio2!$E$9,Doc_mat_elem.re!Q148,IF(Foglio2!$J$3=Foglio2!$E$10,Doc_dipl_scuola_sec.!Q148,IF(Foglio2!$J$3=Foglio2!$E$11,Doc_scuola_media!Q148,IF(Foglio2!$J$3=Foglio2!$E$12,Doc_laureati_scuola_sec.!Q154,IF(Foglio2!$J$3=Foglio2!$E$13,Direttivi_capi_ist.!Q148,0)))))))))))</f>
        <v>0</v>
      </c>
      <c r="T154" s="252">
        <f>IF(Foglio2!$J$3=Foglio2!$E$3,Ausiliari_Coll.Scol.!R148,IF(Foglio2!$J$3=Foglio2!$E$4,Collab._Tecnici!R148,IF(Foglio2!$J$3=Foglio2!$E$5,Assistenti_Tecnici!R148,IF(Foglio2!$J$3=Foglio2!$E$6,Assistenti_Amm.vo!R148,IF(Foglio2!$J$3=Foglio2!$E$7,Resp_Coord_Amm.vo!R148,IF(Foglio2!$J$3=Foglio2!$E$8,Direttore_Amm.vo!R148,IF(Foglio2!$J$3=Foglio2!$E$9,Doc_mat_elem.re!R148,IF(Foglio2!$J$3=Foglio2!$E$10,Doc_dipl_scuola_sec.!R148,IF(Foglio2!$J$3=Foglio2!$E$11,Doc_scuola_media!R148,IF(Foglio2!$J$3=Foglio2!$E$12,Doc_laureati_scuola_sec.!R154,IF(Foglio2!$J$3=Foglio2!$E$13,Direttivi_capi_ist.!R148,0)))))))))))</f>
        <v>0</v>
      </c>
      <c r="U154" s="252">
        <f t="shared" ref="U154" si="926">(P154)/12*0.8</f>
        <v>0</v>
      </c>
      <c r="V154" s="252">
        <f t="shared" ref="V154" si="927">(P154+R154)/12*0.8</f>
        <v>0</v>
      </c>
      <c r="W154" s="253" t="str">
        <f t="shared" ref="W154" si="928">"Fascia Da "&amp;F154&amp;" a "&amp;F155&amp;" Decorrenza "&amp;DAY(C154)&amp;"/"&amp;MONTH(C154)&amp;"/"&amp;YEAR(C154)</f>
        <v>Fascia Da 0 a 0 Decorrenza 0/1/1900</v>
      </c>
    </row>
    <row r="155" spans="1:23" s="47" customFormat="1" ht="7.5" customHeight="1" x14ac:dyDescent="0.2">
      <c r="A155" s="104"/>
      <c r="B155" s="245">
        <f t="shared" si="764"/>
        <v>33560</v>
      </c>
      <c r="C155" s="501"/>
      <c r="D155" s="501"/>
      <c r="E155" s="48" t="s">
        <v>4</v>
      </c>
      <c r="F155" s="49">
        <f>IF(Foglio2!$J$3=Foglio2!$E$3,Ausiliari_Coll.Scol.!D151,IF(Foglio2!$J$3=Foglio2!$E$4,Collab._Tecnici!D153,IF(Foglio2!$J$3=Foglio2!$E$5,Assistenti_Tecnici!D151,IF(Foglio2!$J$3=Foglio2!$E$6,Assistenti_Amm.vo!D151,IF(Foglio2!$J$3=Foglio2!$E$7,Resp_Coord_Amm.vo!D151,IF(Foglio2!$J$3=Foglio2!$E$8,Direttore_Amm.vo!D151,IF(Foglio2!$J$3=Foglio2!$E$9,Doc_mat_elem.re!D151,IF(Foglio2!$J$3=Foglio2!$E$10,Doc_dipl_scuola_sec.!D151,IF(Foglio2!$J$3=Foglio2!$E$11,Doc_scuola_media!D151,IF(Foglio2!$J$3=Foglio2!$E$12,Doc_laureati_scuola_sec.!D155,IF(Foglio2!$J$3=Foglio2!$E$13,Direttivi_capi_ist.!D151,0)))))))))))</f>
        <v>0</v>
      </c>
      <c r="G155" s="267">
        <f t="shared" si="883"/>
        <v>0</v>
      </c>
      <c r="H155" s="267">
        <f t="shared" si="884"/>
        <v>0</v>
      </c>
      <c r="I155" s="267">
        <f t="shared" si="885"/>
        <v>0</v>
      </c>
      <c r="J155" s="267">
        <f t="shared" si="886"/>
        <v>0</v>
      </c>
      <c r="K155" s="267">
        <f t="shared" si="887"/>
        <v>0</v>
      </c>
      <c r="L155" s="266">
        <f t="shared" si="888"/>
        <v>0</v>
      </c>
      <c r="M155" s="267">
        <f t="shared" si="889"/>
        <v>0</v>
      </c>
      <c r="N155" s="182">
        <f t="shared" si="890"/>
        <v>0</v>
      </c>
      <c r="O155" s="183">
        <f t="shared" si="891"/>
        <v>0</v>
      </c>
      <c r="P155" s="184">
        <f t="shared" si="892"/>
        <v>0</v>
      </c>
      <c r="Q155" s="184">
        <f t="shared" si="893"/>
        <v>0</v>
      </c>
      <c r="R155" s="184">
        <f t="shared" si="894"/>
        <v>0</v>
      </c>
      <c r="S155" s="184">
        <f t="shared" si="895"/>
        <v>0</v>
      </c>
      <c r="T155" s="184">
        <f t="shared" si="896"/>
        <v>0</v>
      </c>
      <c r="U155" s="184">
        <f t="shared" ref="U155:V155" si="929">U154*1936.27</f>
        <v>0</v>
      </c>
      <c r="V155" s="184">
        <f t="shared" si="929"/>
        <v>0</v>
      </c>
      <c r="W155" s="104"/>
    </row>
    <row r="156" spans="1:23" s="47" customFormat="1" ht="12.75" customHeight="1" x14ac:dyDescent="0.2">
      <c r="A156" s="104">
        <f>IF(Foglio2!$J$7=1,TRUNC(Base!V156,0),TRUNC(Base!U156,0))</f>
        <v>0</v>
      </c>
      <c r="B156" s="245">
        <f t="shared" si="764"/>
        <v>33561</v>
      </c>
      <c r="C156" s="501"/>
      <c r="D156" s="501"/>
      <c r="E156" s="53" t="s">
        <v>3</v>
      </c>
      <c r="F156" s="54">
        <f>IF(Foglio2!$J$3=Foglio2!$E$3,Ausiliari_Coll.Scol.!D150,IF(Foglio2!$J$3=Foglio2!$E$4,Collab._Tecnici!D150,IF(Foglio2!$J$3=Foglio2!$E$5,Assistenti_Tecnici!D150,IF(Foglio2!$J$3=Foglio2!$E$6,Assistenti_Amm.vo!D150,IF(Foglio2!$J$3=Foglio2!$E$7,Resp_Coord_Amm.vo!D150,IF(Foglio2!$J$3=Foglio2!$E$8,Direttore_Amm.vo!D150,IF(Foglio2!$J$3=Foglio2!$E$9,Doc_mat_elem.re!D150,IF(Foglio2!$J$3=Foglio2!$E$10,Doc_dipl_scuola_sec.!D150,IF(Foglio2!$J$3=Foglio2!$E$11,Doc_scuola_media!D150,IF(Foglio2!$J$3=Foglio2!$E$12,Doc_laureati_scuola_sec.!D156,IF(Foglio2!$J$3=Foglio2!$E$13,Direttivi_capi_ist.!D150,0)))))))))))</f>
        <v>0</v>
      </c>
      <c r="G156" s="248">
        <f>IF(Foglio2!$J$3=Foglio2!$E$3,Ausiliari_Coll.Scol.!E150,IF(Foglio2!$J$3=Foglio2!$E$4,Collab._Tecnici!E150,IF(Foglio2!$J$3=Foglio2!$E$5,Assistenti_Tecnici!E150,IF(Foglio2!$J$3=Foglio2!$E$6,Assistenti_Amm.vo!E150,IF(Foglio2!$J$3=Foglio2!$E$7,Resp_Coord_Amm.vo!E150,IF(Foglio2!$J$3=Foglio2!$E$8,Direttore_Amm.vo!E150,IF(Foglio2!$J$3=Foglio2!$E$9,Doc_mat_elem.re!E150,IF(Foglio2!$J$3=Foglio2!$E$10,Doc_dipl_scuola_sec.!E150,IF(Foglio2!$J$3=Foglio2!$E$11,Doc_scuola_media!E150,IF(Foglio2!$J$3=Foglio2!$E$12,Doc_laureati_scuola_sec.!E156,IF(Foglio2!$J$3=Foglio2!$E$13,Direttivi_capi_ist.!E150,0)))))))))))</f>
        <v>0</v>
      </c>
      <c r="H156" s="248">
        <f>IF(Foglio2!$J$3=Foglio2!$E$3,Ausiliari_Coll.Scol.!F150,IF(Foglio2!$J$3=Foglio2!$E$4,Collab._Tecnici!F150,IF(Foglio2!$J$3=Foglio2!$E$5,Assistenti_Tecnici!F150,IF(Foglio2!$J$3=Foglio2!$E$6,Assistenti_Amm.vo!F150,IF(Foglio2!$J$3=Foglio2!$E$7,Resp_Coord_Amm.vo!F150,IF(Foglio2!$J$3=Foglio2!$E$8,Direttore_Amm.vo!F150,IF(Foglio2!$J$3=Foglio2!$E$9,Doc_mat_elem.re!F150,IF(Foglio2!$J$3=Foglio2!$E$10,Doc_dipl_scuola_sec.!F150,IF(Foglio2!$J$3=Foglio2!$E$11,Doc_scuola_media!F150,IF(Foglio2!$J$3=Foglio2!$E$12,Doc_laureati_scuola_sec.!F156,IF(Foglio2!$J$3=Foglio2!$E$13,Direttivi_capi_ist.!F150,0)))))))))))</f>
        <v>0</v>
      </c>
      <c r="I156" s="248">
        <f>IF(Foglio2!$J$3=Foglio2!$E$3,Ausiliari_Coll.Scol.!G150,IF(Foglio2!$J$3=Foglio2!$E$4,Collab._Tecnici!G150,IF(Foglio2!$J$3=Foglio2!$E$5,Assistenti_Tecnici!G150,IF(Foglio2!$J$3=Foglio2!$E$6,Assistenti_Amm.vo!G150,IF(Foglio2!$J$3=Foglio2!$E$7,Resp_Coord_Amm.vo!G150,IF(Foglio2!$J$3=Foglio2!$E$8,Direttore_Amm.vo!G150,IF(Foglio2!$J$3=Foglio2!$E$9,Doc_mat_elem.re!G150,IF(Foglio2!$J$3=Foglio2!$E$10,Doc_dipl_scuola_sec.!G150,IF(Foglio2!$J$3=Foglio2!$E$11,Doc_scuola_media!G150,IF(Foglio2!$J$3=Foglio2!$E$12,Doc_laureati_scuola_sec.!G156,IF(Foglio2!$J$3=Foglio2!$E$13,Direttivi_capi_ist.!G150,0)))))))))))</f>
        <v>0</v>
      </c>
      <c r="J156" s="248">
        <f>IF(Foglio2!$J$3=Foglio2!$E$3,Ausiliari_Coll.Scol.!H150,IF(Foglio2!$J$3=Foglio2!$E$4,Collab._Tecnici!H150,IF(Foglio2!$J$3=Foglio2!$E$5,Assistenti_Tecnici!H150,IF(Foglio2!$J$3=Foglio2!$E$6,Assistenti_Amm.vo!H150,IF(Foglio2!$J$3=Foglio2!$E$7,Resp_Coord_Amm.vo!H150,IF(Foglio2!$J$3=Foglio2!$E$8,Direttore_Amm.vo!H150,IF(Foglio2!$J$3=Foglio2!$E$9,Doc_mat_elem.re!H150,IF(Foglio2!$J$3=Foglio2!$E$10,Doc_dipl_scuola_sec.!H150,IF(Foglio2!$J$3=Foglio2!$E$11,Doc_scuola_media!H150,IF(Foglio2!$J$3=Foglio2!$E$12,Doc_laureati_scuola_sec.!H156,IF(Foglio2!$J$3=Foglio2!$E$13,Direttivi_capi_ist.!H150,0)))))))))))</f>
        <v>0</v>
      </c>
      <c r="K156" s="248">
        <f>IF(Foglio2!$J$3=Foglio2!$E$3,Ausiliari_Coll.Scol.!I150,IF(Foglio2!$J$3=Foglio2!$E$4,Collab._Tecnici!I150,IF(Foglio2!$J$3=Foglio2!$E$5,Assistenti_Tecnici!I150,IF(Foglio2!$J$3=Foglio2!$E$6,Assistenti_Amm.vo!I150,IF(Foglio2!$J$3=Foglio2!$E$7,Resp_Coord_Amm.vo!I150,IF(Foglio2!$J$3=Foglio2!$E$8,Direttore_Amm.vo!I150,IF(Foglio2!$J$3=Foglio2!$E$9,Doc_mat_elem.re!I150,IF(Foglio2!$J$3=Foglio2!$E$10,Doc_dipl_scuola_sec.!I150,IF(Foglio2!$J$3=Foglio2!$E$11,Doc_scuola_media!I150,IF(Foglio2!$J$3=Foglio2!$E$12,Doc_laureati_scuola_sec.!I156,IF(Foglio2!$J$3=Foglio2!$E$13,Direttivi_capi_ist.!I150,0)))))))))))</f>
        <v>0</v>
      </c>
      <c r="L156" s="248">
        <f>IF(Foglio2!$J$3=Foglio2!$E$3,Ausiliari_Coll.Scol.!J150,IF(Foglio2!$J$3=Foglio2!$E$4,Collab._Tecnici!J150,IF(Foglio2!$J$3=Foglio2!$E$5,Assistenti_Tecnici!J150,IF(Foglio2!$J$3=Foglio2!$E$6,Assistenti_Amm.vo!J150,IF(Foglio2!$J$3=Foglio2!$E$7,Resp_Coord_Amm.vo!J150,IF(Foglio2!$J$3=Foglio2!$E$8,Direttore_Amm.vo!J150,IF(Foglio2!$J$3=Foglio2!$E$9,Doc_mat_elem.re!J150,IF(Foglio2!$J$3=Foglio2!$E$10,Doc_dipl_scuola_sec.!J150,IF(Foglio2!$J$3=Foglio2!$E$11,Doc_scuola_media!J150,IF(Foglio2!$J$3=Foglio2!$E$12,Doc_laureati_scuola_sec.!J156,IF(Foglio2!$J$3=Foglio2!$E$13,Direttivi_capi_ist.!J150,0)))))))))))</f>
        <v>0</v>
      </c>
      <c r="M156" s="249">
        <f>IF(Foglio2!$J$3=Foglio2!$E$3,Ausiliari_Coll.Scol.!K150,IF(Foglio2!$J$3=Foglio2!$E$4,Collab._Tecnici!K150,IF(Foglio2!$J$3=Foglio2!$E$5,Assistenti_Tecnici!K150,IF(Foglio2!$J$3=Foglio2!$E$6,Assistenti_Amm.vo!K150,IF(Foglio2!$J$3=Foglio2!$E$7,Resp_Coord_Amm.vo!K150,IF(Foglio2!$J$3=Foglio2!$E$8,Direttore_Amm.vo!K150,IF(Foglio2!$J$3=Foglio2!$E$9,Doc_mat_elem.re!K150,IF(Foglio2!$J$3=Foglio2!$E$10,Doc_dipl_scuola_sec.!K150,IF(Foglio2!$J$3=Foglio2!$E$11,Doc_scuola_media!K150,IF(Foglio2!$J$3=Foglio2!$E$12,Doc_laureati_scuola_sec.!K156,IF(Foglio2!$J$3=Foglio2!$E$13,Direttivi_capi_ist.!K150,0)))))))))))</f>
        <v>0</v>
      </c>
      <c r="N156" s="250">
        <f>IF(Foglio2!$J$3=Foglio2!$E$3,Ausiliari_Coll.Scol.!L150,IF(Foglio2!$J$3=Foglio2!$E$4,Collab._Tecnici!L150,IF(Foglio2!$J$3=Foglio2!$E$5,Assistenti_Tecnici!L150,IF(Foglio2!$J$3=Foglio2!$E$6,Assistenti_Amm.vo!L150,IF(Foglio2!$J$3=Foglio2!$E$7,Resp_Coord_Amm.vo!L150,IF(Foglio2!$J$3=Foglio2!$E$8,Direttore_Amm.vo!L150,IF(Foglio2!$J$3=Foglio2!$E$9,Doc_mat_elem.re!L150,IF(Foglio2!$J$3=Foglio2!$E$10,Doc_dipl_scuola_sec.!L150,IF(Foglio2!$J$3=Foglio2!$E$11,Doc_scuola_media!L150,IF(Foglio2!$J$3=Foglio2!$E$12,Doc_laureati_scuola_sec.!L156,IF(Foglio2!$J$3=Foglio2!$E$13,Direttivi_capi_ist.!L150,0)))))))))))</f>
        <v>0</v>
      </c>
      <c r="O156" s="251">
        <f>IF(Foglio2!$J$3=Foglio2!$E$3,Ausiliari_Coll.Scol.!M150,IF(Foglio2!$J$3=Foglio2!$E$4,Collab._Tecnici!M150,IF(Foglio2!$J$3=Foglio2!$E$5,Assistenti_Tecnici!M150,IF(Foglio2!$J$3=Foglio2!$E$6,Assistenti_Amm.vo!M150,IF(Foglio2!$J$3=Foglio2!$E$7,Resp_Coord_Amm.vo!M150,IF(Foglio2!$J$3=Foglio2!$E$8,Direttore_Amm.vo!M150,IF(Foglio2!$J$3=Foglio2!$E$9,Doc_mat_elem.re!M150,IF(Foglio2!$J$3=Foglio2!$E$10,Doc_dipl_scuola_sec.!M150,IF(Foglio2!$J$3=Foglio2!$E$11,Doc_scuola_media!M150,IF(Foglio2!$J$3=Foglio2!$E$12,Doc_laureati_scuola_sec.!M156,IF(Foglio2!$J$3=Foglio2!$E$13,Direttivi_capi_ist.!M150,0)))))))))))</f>
        <v>0</v>
      </c>
      <c r="P156" s="252">
        <f>IF(Foglio2!$J$3=Foglio2!$E$3,Ausiliari_Coll.Scol.!N150,IF(Foglio2!$J$3=Foglio2!$E$4,Collab._Tecnici!N150,IF(Foglio2!$J$3=Foglio2!$E$5,Assistenti_Tecnici!N150,IF(Foglio2!$J$3=Foglio2!$E$6,Assistenti_Amm.vo!N150,IF(Foglio2!$J$3=Foglio2!$E$7,Resp_Coord_Amm.vo!N150,IF(Foglio2!$J$3=Foglio2!$E$8,Direttore_Amm.vo!N150,IF(Foglio2!$J$3=Foglio2!$E$9,Doc_mat_elem.re!N150,IF(Foglio2!$J$3=Foglio2!$E$10,Doc_dipl_scuola_sec.!N150,IF(Foglio2!$J$3=Foglio2!$E$11,Doc_scuola_media!N150,IF(Foglio2!$J$3=Foglio2!$E$12,Doc_laureati_scuola_sec.!N156,IF(Foglio2!$J$3=Foglio2!$E$13,Direttivi_capi_ist.!N150,0)))))))))))</f>
        <v>0</v>
      </c>
      <c r="Q156" s="252">
        <f>IF(Foglio2!$J$3=Foglio2!$E$3,Ausiliari_Coll.Scol.!O150,IF(Foglio2!$J$3=Foglio2!$E$4,Collab._Tecnici!O150,IF(Foglio2!$J$3=Foglio2!$E$5,Assistenti_Tecnici!O150,IF(Foglio2!$J$3=Foglio2!$E$6,Assistenti_Amm.vo!O150,IF(Foglio2!$J$3=Foglio2!$E$7,Resp_Coord_Amm.vo!O150,IF(Foglio2!$J$3=Foglio2!$E$8,Direttore_Amm.vo!O150,IF(Foglio2!$J$3=Foglio2!$E$9,Doc_mat_elem.re!O150,IF(Foglio2!$J$3=Foglio2!$E$10,Doc_dipl_scuola_sec.!O150,IF(Foglio2!$J$3=Foglio2!$E$11,Doc_scuola_media!O150,IF(Foglio2!$J$3=Foglio2!$E$12,Doc_laureati_scuola_sec.!O156,IF(Foglio2!$J$3=Foglio2!$E$13,Direttivi_capi_ist.!O150,0)))))))))))</f>
        <v>0</v>
      </c>
      <c r="R156" s="252">
        <f>IF(Foglio2!$J$3=Foglio2!$E$3,Ausiliari_Coll.Scol.!P150,IF(Foglio2!$J$3=Foglio2!$E$4,Collab._Tecnici!P150,IF(Foglio2!$J$3=Foglio2!$E$5,Assistenti_Tecnici!P150,IF(Foglio2!$J$3=Foglio2!$E$6,Assistenti_Amm.vo!P150,IF(Foglio2!$J$3=Foglio2!$E$7,Resp_Coord_Amm.vo!P150,IF(Foglio2!$J$3=Foglio2!$E$8,Direttore_Amm.vo!P150,IF(Foglio2!$J$3=Foglio2!$E$9,Doc_mat_elem.re!P150,IF(Foglio2!$J$3=Foglio2!$E$10,Doc_dipl_scuola_sec.!P150,IF(Foglio2!$J$3=Foglio2!$E$11,Doc_scuola_media!P150,IF(Foglio2!$J$3=Foglio2!$E$12,Doc_laureati_scuola_sec.!P156,IF(Foglio2!$J$3=Foglio2!$E$13,Direttivi_capi_ist.!P150,0)))))))))))</f>
        <v>0</v>
      </c>
      <c r="S156" s="252">
        <f>IF(Foglio2!$J$3=Foglio2!$E$3,Ausiliari_Coll.Scol.!Q150,IF(Foglio2!$J$3=Foglio2!$E$4,Collab._Tecnici!Q150,IF(Foglio2!$J$3=Foglio2!$E$5,Assistenti_Tecnici!Q150,IF(Foglio2!$J$3=Foglio2!$E$6,Assistenti_Amm.vo!Q150,IF(Foglio2!$J$3=Foglio2!$E$7,Resp_Coord_Amm.vo!Q150,IF(Foglio2!$J$3=Foglio2!$E$8,Direttore_Amm.vo!Q150,IF(Foglio2!$J$3=Foglio2!$E$9,Doc_mat_elem.re!Q150,IF(Foglio2!$J$3=Foglio2!$E$10,Doc_dipl_scuola_sec.!Q150,IF(Foglio2!$J$3=Foglio2!$E$11,Doc_scuola_media!Q150,IF(Foglio2!$J$3=Foglio2!$E$12,Doc_laureati_scuola_sec.!Q156,IF(Foglio2!$J$3=Foglio2!$E$13,Direttivi_capi_ist.!Q150,0)))))))))))</f>
        <v>0</v>
      </c>
      <c r="T156" s="252">
        <f>IF(Foglio2!$J$3=Foglio2!$E$3,Ausiliari_Coll.Scol.!R150,IF(Foglio2!$J$3=Foglio2!$E$4,Collab._Tecnici!R150,IF(Foglio2!$J$3=Foglio2!$E$5,Assistenti_Tecnici!R150,IF(Foglio2!$J$3=Foglio2!$E$6,Assistenti_Amm.vo!R150,IF(Foglio2!$J$3=Foglio2!$E$7,Resp_Coord_Amm.vo!R150,IF(Foglio2!$J$3=Foglio2!$E$8,Direttore_Amm.vo!R150,IF(Foglio2!$J$3=Foglio2!$E$9,Doc_mat_elem.re!R150,IF(Foglio2!$J$3=Foglio2!$E$10,Doc_dipl_scuola_sec.!R150,IF(Foglio2!$J$3=Foglio2!$E$11,Doc_scuola_media!R150,IF(Foglio2!$J$3=Foglio2!$E$12,Doc_laureati_scuola_sec.!R156,IF(Foglio2!$J$3=Foglio2!$E$13,Direttivi_capi_ist.!R150,0)))))))))))</f>
        <v>0</v>
      </c>
      <c r="U156" s="252">
        <f t="shared" ref="U156" si="930">(P156)/12*0.8</f>
        <v>0</v>
      </c>
      <c r="V156" s="252">
        <f t="shared" ref="V156" si="931">(P156+R156)/12*0.8</f>
        <v>0</v>
      </c>
      <c r="W156" s="253" t="str">
        <f t="shared" ref="W156" si="932">"Fascia Da "&amp;F156&amp;" a "&amp;F157&amp;" Decorrenza "&amp;DAY(C156)&amp;"/"&amp;MONTH(C156)&amp;"/"&amp;YEAR(C156)</f>
        <v>Fascia Da 0 a 0 Decorrenza 0/1/1900</v>
      </c>
    </row>
    <row r="157" spans="1:23" s="47" customFormat="1" ht="8.25" customHeight="1" x14ac:dyDescent="0.2">
      <c r="A157" s="104"/>
      <c r="B157" s="245">
        <f t="shared" si="764"/>
        <v>33562</v>
      </c>
      <c r="C157" s="501"/>
      <c r="D157" s="501"/>
      <c r="E157" s="48" t="s">
        <v>4</v>
      </c>
      <c r="F157" s="49">
        <f>IF(Foglio2!$J$3=Foglio2!$E$3,Ausiliari_Coll.Scol.!D153,IF(Foglio2!$J$3=Foglio2!$E$4,Collab._Tecnici!D155,IF(Foglio2!$J$3=Foglio2!$E$5,Assistenti_Tecnici!D153,IF(Foglio2!$J$3=Foglio2!$E$6,Assistenti_Amm.vo!D153,IF(Foglio2!$J$3=Foglio2!$E$7,Resp_Coord_Amm.vo!D153,IF(Foglio2!$J$3=Foglio2!$E$8,Direttore_Amm.vo!D153,IF(Foglio2!$J$3=Foglio2!$E$9,Doc_mat_elem.re!D153,IF(Foglio2!$J$3=Foglio2!$E$10,Doc_dipl_scuola_sec.!D153,IF(Foglio2!$J$3=Foglio2!$E$11,Doc_scuola_media!D153,IF(Foglio2!$J$3=Foglio2!$E$12,Doc_laureati_scuola_sec.!D157,IF(Foglio2!$J$3=Foglio2!$E$13,Direttivi_capi_ist.!D153,0)))))))))))</f>
        <v>0</v>
      </c>
      <c r="G157" s="267">
        <f t="shared" si="883"/>
        <v>0</v>
      </c>
      <c r="H157" s="267">
        <f t="shared" si="884"/>
        <v>0</v>
      </c>
      <c r="I157" s="267">
        <f t="shared" si="885"/>
        <v>0</v>
      </c>
      <c r="J157" s="267">
        <f t="shared" si="886"/>
        <v>0</v>
      </c>
      <c r="K157" s="267">
        <f t="shared" si="887"/>
        <v>0</v>
      </c>
      <c r="L157" s="266">
        <f t="shared" si="888"/>
        <v>0</v>
      </c>
      <c r="M157" s="267">
        <f t="shared" si="889"/>
        <v>0</v>
      </c>
      <c r="N157" s="182">
        <f t="shared" si="890"/>
        <v>0</v>
      </c>
      <c r="O157" s="183">
        <f t="shared" si="891"/>
        <v>0</v>
      </c>
      <c r="P157" s="184">
        <f t="shared" si="892"/>
        <v>0</v>
      </c>
      <c r="Q157" s="184">
        <f t="shared" si="893"/>
        <v>0</v>
      </c>
      <c r="R157" s="184">
        <f t="shared" si="894"/>
        <v>0</v>
      </c>
      <c r="S157" s="184">
        <f t="shared" si="895"/>
        <v>0</v>
      </c>
      <c r="T157" s="184">
        <f t="shared" si="896"/>
        <v>0</v>
      </c>
      <c r="U157" s="184">
        <f t="shared" ref="U157:V157" si="933">U156*1936.27</f>
        <v>0</v>
      </c>
      <c r="V157" s="184">
        <f t="shared" si="933"/>
        <v>0</v>
      </c>
      <c r="W157" s="104"/>
    </row>
    <row r="158" spans="1:23" s="47" customFormat="1" ht="12.75" customHeight="1" x14ac:dyDescent="0.2">
      <c r="A158" s="104">
        <f>IF(Foglio2!$J$7=1,TRUNC(Base!V158,0),TRUNC(Base!U158,0))</f>
        <v>0</v>
      </c>
      <c r="B158" s="245">
        <f t="shared" si="764"/>
        <v>33563</v>
      </c>
      <c r="C158" s="501"/>
      <c r="D158" s="501"/>
      <c r="E158" s="53" t="s">
        <v>3</v>
      </c>
      <c r="F158" s="54">
        <f>IF(Foglio2!$J$3=Foglio2!$E$3,Ausiliari_Coll.Scol.!D152,IF(Foglio2!$J$3=Foglio2!$E$4,Collab._Tecnici!D152,IF(Foglio2!$J$3=Foglio2!$E$5,Assistenti_Tecnici!D152,IF(Foglio2!$J$3=Foglio2!$E$6,Assistenti_Amm.vo!D152,IF(Foglio2!$J$3=Foglio2!$E$7,Resp_Coord_Amm.vo!D152,IF(Foglio2!$J$3=Foglio2!$E$8,Direttore_Amm.vo!D152,IF(Foglio2!$J$3=Foglio2!$E$9,Doc_mat_elem.re!D152,IF(Foglio2!$J$3=Foglio2!$E$10,Doc_dipl_scuola_sec.!D152,IF(Foglio2!$J$3=Foglio2!$E$11,Doc_scuola_media!D152,IF(Foglio2!$J$3=Foglio2!$E$12,Doc_laureati_scuola_sec.!D158,IF(Foglio2!$J$3=Foglio2!$E$13,Direttivi_capi_ist.!D152,0)))))))))))</f>
        <v>0</v>
      </c>
      <c r="G158" s="248">
        <f>IF(Foglio2!$J$3=Foglio2!$E$3,Ausiliari_Coll.Scol.!E152,IF(Foglio2!$J$3=Foglio2!$E$4,Collab._Tecnici!E152,IF(Foglio2!$J$3=Foglio2!$E$5,Assistenti_Tecnici!E152,IF(Foglio2!$J$3=Foglio2!$E$6,Assistenti_Amm.vo!E152,IF(Foglio2!$J$3=Foglio2!$E$7,Resp_Coord_Amm.vo!E152,IF(Foglio2!$J$3=Foglio2!$E$8,Direttore_Amm.vo!E152,IF(Foglio2!$J$3=Foglio2!$E$9,Doc_mat_elem.re!E152,IF(Foglio2!$J$3=Foglio2!$E$10,Doc_dipl_scuola_sec.!E152,IF(Foglio2!$J$3=Foglio2!$E$11,Doc_scuola_media!E152,IF(Foglio2!$J$3=Foglio2!$E$12,Doc_laureati_scuola_sec.!E158,IF(Foglio2!$J$3=Foglio2!$E$13,Direttivi_capi_ist.!E152,0)))))))))))</f>
        <v>0</v>
      </c>
      <c r="H158" s="248">
        <f>IF(Foglio2!$J$3=Foglio2!$E$3,Ausiliari_Coll.Scol.!F152,IF(Foglio2!$J$3=Foglio2!$E$4,Collab._Tecnici!F152,IF(Foglio2!$J$3=Foglio2!$E$5,Assistenti_Tecnici!F152,IF(Foglio2!$J$3=Foglio2!$E$6,Assistenti_Amm.vo!F152,IF(Foglio2!$J$3=Foglio2!$E$7,Resp_Coord_Amm.vo!F152,IF(Foglio2!$J$3=Foglio2!$E$8,Direttore_Amm.vo!F152,IF(Foglio2!$J$3=Foglio2!$E$9,Doc_mat_elem.re!F152,IF(Foglio2!$J$3=Foglio2!$E$10,Doc_dipl_scuola_sec.!F152,IF(Foglio2!$J$3=Foglio2!$E$11,Doc_scuola_media!F152,IF(Foglio2!$J$3=Foglio2!$E$12,Doc_laureati_scuola_sec.!F158,IF(Foglio2!$J$3=Foglio2!$E$13,Direttivi_capi_ist.!F152,0)))))))))))</f>
        <v>0</v>
      </c>
      <c r="I158" s="248">
        <f>IF(Foglio2!$J$3=Foglio2!$E$3,Ausiliari_Coll.Scol.!G152,IF(Foglio2!$J$3=Foglio2!$E$4,Collab._Tecnici!G152,IF(Foglio2!$J$3=Foglio2!$E$5,Assistenti_Tecnici!G152,IF(Foglio2!$J$3=Foglio2!$E$6,Assistenti_Amm.vo!G152,IF(Foglio2!$J$3=Foglio2!$E$7,Resp_Coord_Amm.vo!G152,IF(Foglio2!$J$3=Foglio2!$E$8,Direttore_Amm.vo!G152,IF(Foglio2!$J$3=Foglio2!$E$9,Doc_mat_elem.re!G152,IF(Foglio2!$J$3=Foglio2!$E$10,Doc_dipl_scuola_sec.!G152,IF(Foglio2!$J$3=Foglio2!$E$11,Doc_scuola_media!G152,IF(Foglio2!$J$3=Foglio2!$E$12,Doc_laureati_scuola_sec.!G158,IF(Foglio2!$J$3=Foglio2!$E$13,Direttivi_capi_ist.!G152,0)))))))))))</f>
        <v>0</v>
      </c>
      <c r="J158" s="248">
        <f>IF(Foglio2!$J$3=Foglio2!$E$3,Ausiliari_Coll.Scol.!H152,IF(Foglio2!$J$3=Foglio2!$E$4,Collab._Tecnici!H152,IF(Foglio2!$J$3=Foglio2!$E$5,Assistenti_Tecnici!H152,IF(Foglio2!$J$3=Foglio2!$E$6,Assistenti_Amm.vo!H152,IF(Foglio2!$J$3=Foglio2!$E$7,Resp_Coord_Amm.vo!H152,IF(Foglio2!$J$3=Foglio2!$E$8,Direttore_Amm.vo!H152,IF(Foglio2!$J$3=Foglio2!$E$9,Doc_mat_elem.re!H152,IF(Foglio2!$J$3=Foglio2!$E$10,Doc_dipl_scuola_sec.!H152,IF(Foglio2!$J$3=Foglio2!$E$11,Doc_scuola_media!H152,IF(Foglio2!$J$3=Foglio2!$E$12,Doc_laureati_scuola_sec.!H158,IF(Foglio2!$J$3=Foglio2!$E$13,Direttivi_capi_ist.!H152,0)))))))))))</f>
        <v>0</v>
      </c>
      <c r="K158" s="248">
        <f>IF(Foglio2!$J$3=Foglio2!$E$3,Ausiliari_Coll.Scol.!I152,IF(Foglio2!$J$3=Foglio2!$E$4,Collab._Tecnici!I152,IF(Foglio2!$J$3=Foglio2!$E$5,Assistenti_Tecnici!I152,IF(Foglio2!$J$3=Foglio2!$E$6,Assistenti_Amm.vo!I152,IF(Foglio2!$J$3=Foglio2!$E$7,Resp_Coord_Amm.vo!I152,IF(Foglio2!$J$3=Foglio2!$E$8,Direttore_Amm.vo!I152,IF(Foglio2!$J$3=Foglio2!$E$9,Doc_mat_elem.re!I152,IF(Foglio2!$J$3=Foglio2!$E$10,Doc_dipl_scuola_sec.!I152,IF(Foglio2!$J$3=Foglio2!$E$11,Doc_scuola_media!I152,IF(Foglio2!$J$3=Foglio2!$E$12,Doc_laureati_scuola_sec.!I158,IF(Foglio2!$J$3=Foglio2!$E$13,Direttivi_capi_ist.!I152,0)))))))))))</f>
        <v>0</v>
      </c>
      <c r="L158" s="248">
        <f>IF(Foglio2!$J$3=Foglio2!$E$3,Ausiliari_Coll.Scol.!J152,IF(Foglio2!$J$3=Foglio2!$E$4,Collab._Tecnici!J152,IF(Foglio2!$J$3=Foglio2!$E$5,Assistenti_Tecnici!J152,IF(Foglio2!$J$3=Foglio2!$E$6,Assistenti_Amm.vo!J152,IF(Foglio2!$J$3=Foglio2!$E$7,Resp_Coord_Amm.vo!J152,IF(Foglio2!$J$3=Foglio2!$E$8,Direttore_Amm.vo!J152,IF(Foglio2!$J$3=Foglio2!$E$9,Doc_mat_elem.re!J152,IF(Foglio2!$J$3=Foglio2!$E$10,Doc_dipl_scuola_sec.!J152,IF(Foglio2!$J$3=Foglio2!$E$11,Doc_scuola_media!J152,IF(Foglio2!$J$3=Foglio2!$E$12,Doc_laureati_scuola_sec.!J158,IF(Foglio2!$J$3=Foglio2!$E$13,Direttivi_capi_ist.!J152,0)))))))))))</f>
        <v>0</v>
      </c>
      <c r="M158" s="249">
        <f>IF(Foglio2!$J$3=Foglio2!$E$3,Ausiliari_Coll.Scol.!K152,IF(Foglio2!$J$3=Foglio2!$E$4,Collab._Tecnici!K152,IF(Foglio2!$J$3=Foglio2!$E$5,Assistenti_Tecnici!K152,IF(Foglio2!$J$3=Foglio2!$E$6,Assistenti_Amm.vo!K152,IF(Foglio2!$J$3=Foglio2!$E$7,Resp_Coord_Amm.vo!K152,IF(Foglio2!$J$3=Foglio2!$E$8,Direttore_Amm.vo!K152,IF(Foglio2!$J$3=Foglio2!$E$9,Doc_mat_elem.re!K152,IF(Foglio2!$J$3=Foglio2!$E$10,Doc_dipl_scuola_sec.!K152,IF(Foglio2!$J$3=Foglio2!$E$11,Doc_scuola_media!K152,IF(Foglio2!$J$3=Foglio2!$E$12,Doc_laureati_scuola_sec.!K158,IF(Foglio2!$J$3=Foglio2!$E$13,Direttivi_capi_ist.!K152,0)))))))))))</f>
        <v>0</v>
      </c>
      <c r="N158" s="250">
        <f>IF(Foglio2!$J$3=Foglio2!$E$3,Ausiliari_Coll.Scol.!L152,IF(Foglio2!$J$3=Foglio2!$E$4,Collab._Tecnici!L152,IF(Foglio2!$J$3=Foglio2!$E$5,Assistenti_Tecnici!L152,IF(Foglio2!$J$3=Foglio2!$E$6,Assistenti_Amm.vo!L152,IF(Foglio2!$J$3=Foglio2!$E$7,Resp_Coord_Amm.vo!L152,IF(Foglio2!$J$3=Foglio2!$E$8,Direttore_Amm.vo!L152,IF(Foglio2!$J$3=Foglio2!$E$9,Doc_mat_elem.re!L152,IF(Foglio2!$J$3=Foglio2!$E$10,Doc_dipl_scuola_sec.!L152,IF(Foglio2!$J$3=Foglio2!$E$11,Doc_scuola_media!L152,IF(Foglio2!$J$3=Foglio2!$E$12,Doc_laureati_scuola_sec.!L158,IF(Foglio2!$J$3=Foglio2!$E$13,Direttivi_capi_ist.!L152,0)))))))))))</f>
        <v>0</v>
      </c>
      <c r="O158" s="251">
        <f>IF(Foglio2!$J$3=Foglio2!$E$3,Ausiliari_Coll.Scol.!M152,IF(Foglio2!$J$3=Foglio2!$E$4,Collab._Tecnici!M152,IF(Foglio2!$J$3=Foglio2!$E$5,Assistenti_Tecnici!M152,IF(Foglio2!$J$3=Foglio2!$E$6,Assistenti_Amm.vo!M152,IF(Foglio2!$J$3=Foglio2!$E$7,Resp_Coord_Amm.vo!M152,IF(Foglio2!$J$3=Foglio2!$E$8,Direttore_Amm.vo!M152,IF(Foglio2!$J$3=Foglio2!$E$9,Doc_mat_elem.re!M152,IF(Foglio2!$J$3=Foglio2!$E$10,Doc_dipl_scuola_sec.!M152,IF(Foglio2!$J$3=Foglio2!$E$11,Doc_scuola_media!M152,IF(Foglio2!$J$3=Foglio2!$E$12,Doc_laureati_scuola_sec.!M158,IF(Foglio2!$J$3=Foglio2!$E$13,Direttivi_capi_ist.!M152,0)))))))))))</f>
        <v>0</v>
      </c>
      <c r="P158" s="252">
        <f>IF(Foglio2!$J$3=Foglio2!$E$3,Ausiliari_Coll.Scol.!N152,IF(Foglio2!$J$3=Foglio2!$E$4,Collab._Tecnici!N152,IF(Foglio2!$J$3=Foglio2!$E$5,Assistenti_Tecnici!N152,IF(Foglio2!$J$3=Foglio2!$E$6,Assistenti_Amm.vo!N152,IF(Foglio2!$J$3=Foglio2!$E$7,Resp_Coord_Amm.vo!N152,IF(Foglio2!$J$3=Foglio2!$E$8,Direttore_Amm.vo!N152,IF(Foglio2!$J$3=Foglio2!$E$9,Doc_mat_elem.re!N152,IF(Foglio2!$J$3=Foglio2!$E$10,Doc_dipl_scuola_sec.!N152,IF(Foglio2!$J$3=Foglio2!$E$11,Doc_scuola_media!N152,IF(Foglio2!$J$3=Foglio2!$E$12,Doc_laureati_scuola_sec.!N158,IF(Foglio2!$J$3=Foglio2!$E$13,Direttivi_capi_ist.!N152,0)))))))))))</f>
        <v>0</v>
      </c>
      <c r="Q158" s="252">
        <f>IF(Foglio2!$J$3=Foglio2!$E$3,Ausiliari_Coll.Scol.!O152,IF(Foglio2!$J$3=Foglio2!$E$4,Collab._Tecnici!O152,IF(Foglio2!$J$3=Foglio2!$E$5,Assistenti_Tecnici!O152,IF(Foglio2!$J$3=Foglio2!$E$6,Assistenti_Amm.vo!O152,IF(Foglio2!$J$3=Foglio2!$E$7,Resp_Coord_Amm.vo!O152,IF(Foglio2!$J$3=Foglio2!$E$8,Direttore_Amm.vo!O152,IF(Foglio2!$J$3=Foglio2!$E$9,Doc_mat_elem.re!O152,IF(Foglio2!$J$3=Foglio2!$E$10,Doc_dipl_scuola_sec.!O152,IF(Foglio2!$J$3=Foglio2!$E$11,Doc_scuola_media!O152,IF(Foglio2!$J$3=Foglio2!$E$12,Doc_laureati_scuola_sec.!O158,IF(Foglio2!$J$3=Foglio2!$E$13,Direttivi_capi_ist.!O152,0)))))))))))</f>
        <v>0</v>
      </c>
      <c r="R158" s="252">
        <f>IF(Foglio2!$J$3=Foglio2!$E$3,Ausiliari_Coll.Scol.!P152,IF(Foglio2!$J$3=Foglio2!$E$4,Collab._Tecnici!P152,IF(Foglio2!$J$3=Foglio2!$E$5,Assistenti_Tecnici!P152,IF(Foglio2!$J$3=Foglio2!$E$6,Assistenti_Amm.vo!P152,IF(Foglio2!$J$3=Foglio2!$E$7,Resp_Coord_Amm.vo!P152,IF(Foglio2!$J$3=Foglio2!$E$8,Direttore_Amm.vo!P152,IF(Foglio2!$J$3=Foglio2!$E$9,Doc_mat_elem.re!P152,IF(Foglio2!$J$3=Foglio2!$E$10,Doc_dipl_scuola_sec.!P152,IF(Foglio2!$J$3=Foglio2!$E$11,Doc_scuola_media!P152,IF(Foglio2!$J$3=Foglio2!$E$12,Doc_laureati_scuola_sec.!P158,IF(Foglio2!$J$3=Foglio2!$E$13,Direttivi_capi_ist.!P152,0)))))))))))</f>
        <v>0</v>
      </c>
      <c r="S158" s="252">
        <f>IF(Foglio2!$J$3=Foglio2!$E$3,Ausiliari_Coll.Scol.!Q152,IF(Foglio2!$J$3=Foglio2!$E$4,Collab._Tecnici!Q152,IF(Foglio2!$J$3=Foglio2!$E$5,Assistenti_Tecnici!Q152,IF(Foglio2!$J$3=Foglio2!$E$6,Assistenti_Amm.vo!Q152,IF(Foglio2!$J$3=Foglio2!$E$7,Resp_Coord_Amm.vo!Q152,IF(Foglio2!$J$3=Foglio2!$E$8,Direttore_Amm.vo!Q152,IF(Foglio2!$J$3=Foglio2!$E$9,Doc_mat_elem.re!Q152,IF(Foglio2!$J$3=Foglio2!$E$10,Doc_dipl_scuola_sec.!Q152,IF(Foglio2!$J$3=Foglio2!$E$11,Doc_scuola_media!Q152,IF(Foglio2!$J$3=Foglio2!$E$12,Doc_laureati_scuola_sec.!Q158,IF(Foglio2!$J$3=Foglio2!$E$13,Direttivi_capi_ist.!Q152,0)))))))))))</f>
        <v>0</v>
      </c>
      <c r="T158" s="252">
        <f>IF(Foglio2!$J$3=Foglio2!$E$3,Ausiliari_Coll.Scol.!R152,IF(Foglio2!$J$3=Foglio2!$E$4,Collab._Tecnici!R152,IF(Foglio2!$J$3=Foglio2!$E$5,Assistenti_Tecnici!R152,IF(Foglio2!$J$3=Foglio2!$E$6,Assistenti_Amm.vo!R152,IF(Foglio2!$J$3=Foglio2!$E$7,Resp_Coord_Amm.vo!R152,IF(Foglio2!$J$3=Foglio2!$E$8,Direttore_Amm.vo!R152,IF(Foglio2!$J$3=Foglio2!$E$9,Doc_mat_elem.re!R152,IF(Foglio2!$J$3=Foglio2!$E$10,Doc_dipl_scuola_sec.!R152,IF(Foglio2!$J$3=Foglio2!$E$11,Doc_scuola_media!R152,IF(Foglio2!$J$3=Foglio2!$E$12,Doc_laureati_scuola_sec.!R158,IF(Foglio2!$J$3=Foglio2!$E$13,Direttivi_capi_ist.!R152,0)))))))))))</f>
        <v>0</v>
      </c>
      <c r="U158" s="252">
        <f t="shared" ref="U158" si="934">(P158)/12*0.8</f>
        <v>0</v>
      </c>
      <c r="V158" s="252">
        <f t="shared" ref="V158" si="935">(P158+R158)/12*0.8</f>
        <v>0</v>
      </c>
      <c r="W158" s="253" t="str">
        <f t="shared" ref="W158" si="936">"Fascia Da "&amp;F158&amp;" a "&amp;F159&amp;" Decorrenza "&amp;DAY(C158)&amp;"/"&amp;MONTH(C158)&amp;"/"&amp;YEAR(C158)</f>
        <v>Fascia Da 0 a 0 Decorrenza 0/1/1900</v>
      </c>
    </row>
    <row r="159" spans="1:23" s="47" customFormat="1" ht="7.5" customHeight="1" x14ac:dyDescent="0.2">
      <c r="A159" s="104"/>
      <c r="B159" s="245">
        <f t="shared" ref="B159:B222" si="937">B158+1</f>
        <v>33564</v>
      </c>
      <c r="C159" s="501"/>
      <c r="D159" s="501"/>
      <c r="E159" s="48" t="s">
        <v>4</v>
      </c>
      <c r="F159" s="49">
        <f>IF(Foglio2!$J$3=Foglio2!$E$3,Ausiliari_Coll.Scol.!D155,IF(Foglio2!$J$3=Foglio2!$E$4,Collab._Tecnici!D157,IF(Foglio2!$J$3=Foglio2!$E$5,Assistenti_Tecnici!D155,IF(Foglio2!$J$3=Foglio2!$E$6,Assistenti_Amm.vo!D155,IF(Foglio2!$J$3=Foglio2!$E$7,Resp_Coord_Amm.vo!D155,IF(Foglio2!$J$3=Foglio2!$E$8,Direttore_Amm.vo!D155,IF(Foglio2!$J$3=Foglio2!$E$9,Doc_mat_elem.re!D155,IF(Foglio2!$J$3=Foglio2!$E$10,Doc_dipl_scuola_sec.!D155,IF(Foglio2!$J$3=Foglio2!$E$11,Doc_scuola_media!D155,IF(Foglio2!$J$3=Foglio2!$E$12,Doc_laureati_scuola_sec.!D159,IF(Foglio2!$J$3=Foglio2!$E$13,Direttivi_capi_ist.!D155,0)))))))))))</f>
        <v>0</v>
      </c>
      <c r="G159" s="267">
        <f t="shared" si="883"/>
        <v>0</v>
      </c>
      <c r="H159" s="267">
        <f t="shared" si="884"/>
        <v>0</v>
      </c>
      <c r="I159" s="267">
        <f t="shared" si="885"/>
        <v>0</v>
      </c>
      <c r="J159" s="267">
        <f t="shared" si="886"/>
        <v>0</v>
      </c>
      <c r="K159" s="267">
        <f t="shared" si="887"/>
        <v>0</v>
      </c>
      <c r="L159" s="266">
        <f t="shared" si="888"/>
        <v>0</v>
      </c>
      <c r="M159" s="267">
        <f t="shared" si="889"/>
        <v>0</v>
      </c>
      <c r="N159" s="182">
        <f t="shared" si="890"/>
        <v>0</v>
      </c>
      <c r="O159" s="183">
        <f t="shared" si="891"/>
        <v>0</v>
      </c>
      <c r="P159" s="184">
        <f t="shared" si="892"/>
        <v>0</v>
      </c>
      <c r="Q159" s="184">
        <f t="shared" si="893"/>
        <v>0</v>
      </c>
      <c r="R159" s="184">
        <f t="shared" si="894"/>
        <v>0</v>
      </c>
      <c r="S159" s="184">
        <f t="shared" si="895"/>
        <v>0</v>
      </c>
      <c r="T159" s="184">
        <f t="shared" si="896"/>
        <v>0</v>
      </c>
      <c r="U159" s="184">
        <f t="shared" ref="U159:V159" si="938">U158*1936.27</f>
        <v>0</v>
      </c>
      <c r="V159" s="184">
        <f t="shared" si="938"/>
        <v>0</v>
      </c>
      <c r="W159" s="104"/>
    </row>
    <row r="160" spans="1:23" s="47" customFormat="1" ht="12.75" customHeight="1" x14ac:dyDescent="0.2">
      <c r="A160" s="104">
        <f>IF(Foglio2!$J$7=1,TRUNC(Base!V160,0),TRUNC(Base!U160,0))</f>
        <v>0</v>
      </c>
      <c r="B160" s="245">
        <f t="shared" si="937"/>
        <v>33565</v>
      </c>
      <c r="C160" s="501"/>
      <c r="D160" s="501"/>
      <c r="E160" s="53" t="s">
        <v>3</v>
      </c>
      <c r="F160" s="54">
        <f>IF(Foglio2!$J$3=Foglio2!$E$3,Ausiliari_Coll.Scol.!D154,IF(Foglio2!$J$3=Foglio2!$E$4,Collab._Tecnici!D154,IF(Foglio2!$J$3=Foglio2!$E$5,Assistenti_Tecnici!D154,IF(Foglio2!$J$3=Foglio2!$E$6,Assistenti_Amm.vo!D154,IF(Foglio2!$J$3=Foglio2!$E$7,Resp_Coord_Amm.vo!D154,IF(Foglio2!$J$3=Foglio2!$E$8,Direttore_Amm.vo!D154,IF(Foglio2!$J$3=Foglio2!$E$9,Doc_mat_elem.re!D154,IF(Foglio2!$J$3=Foglio2!$E$10,Doc_dipl_scuola_sec.!D154,IF(Foglio2!$J$3=Foglio2!$E$11,Doc_scuola_media!D154,IF(Foglio2!$J$3=Foglio2!$E$12,Doc_laureati_scuola_sec.!D160,IF(Foglio2!$J$3=Foglio2!$E$13,Direttivi_capi_ist.!D154,0)))))))))))</f>
        <v>0</v>
      </c>
      <c r="G160" s="248">
        <f>IF(Foglio2!$J$3=Foglio2!$E$3,Ausiliari_Coll.Scol.!E154,IF(Foglio2!$J$3=Foglio2!$E$4,Collab._Tecnici!E154,IF(Foglio2!$J$3=Foglio2!$E$5,Assistenti_Tecnici!E154,IF(Foglio2!$J$3=Foglio2!$E$6,Assistenti_Amm.vo!E154,IF(Foglio2!$J$3=Foglio2!$E$7,Resp_Coord_Amm.vo!E154,IF(Foglio2!$J$3=Foglio2!$E$8,Direttore_Amm.vo!E154,IF(Foglio2!$J$3=Foglio2!$E$9,Doc_mat_elem.re!E154,IF(Foglio2!$J$3=Foglio2!$E$10,Doc_dipl_scuola_sec.!E154,IF(Foglio2!$J$3=Foglio2!$E$11,Doc_scuola_media!E154,IF(Foglio2!$J$3=Foglio2!$E$12,Doc_laureati_scuola_sec.!E160,IF(Foglio2!$J$3=Foglio2!$E$13,Direttivi_capi_ist.!E154,0)))))))))))</f>
        <v>0</v>
      </c>
      <c r="H160" s="248">
        <f>IF(Foglio2!$J$3=Foglio2!$E$3,Ausiliari_Coll.Scol.!F154,IF(Foglio2!$J$3=Foglio2!$E$4,Collab._Tecnici!F154,IF(Foglio2!$J$3=Foglio2!$E$5,Assistenti_Tecnici!F154,IF(Foglio2!$J$3=Foglio2!$E$6,Assistenti_Amm.vo!F154,IF(Foglio2!$J$3=Foglio2!$E$7,Resp_Coord_Amm.vo!F154,IF(Foglio2!$J$3=Foglio2!$E$8,Direttore_Amm.vo!F154,IF(Foglio2!$J$3=Foglio2!$E$9,Doc_mat_elem.re!F154,IF(Foglio2!$J$3=Foglio2!$E$10,Doc_dipl_scuola_sec.!F154,IF(Foglio2!$J$3=Foglio2!$E$11,Doc_scuola_media!F154,IF(Foglio2!$J$3=Foglio2!$E$12,Doc_laureati_scuola_sec.!F160,IF(Foglio2!$J$3=Foglio2!$E$13,Direttivi_capi_ist.!F154,0)))))))))))</f>
        <v>0</v>
      </c>
      <c r="I160" s="248">
        <f>IF(Foglio2!$J$3=Foglio2!$E$3,Ausiliari_Coll.Scol.!G154,IF(Foglio2!$J$3=Foglio2!$E$4,Collab._Tecnici!G154,IF(Foglio2!$J$3=Foglio2!$E$5,Assistenti_Tecnici!G154,IF(Foglio2!$J$3=Foglio2!$E$6,Assistenti_Amm.vo!G154,IF(Foglio2!$J$3=Foglio2!$E$7,Resp_Coord_Amm.vo!G154,IF(Foglio2!$J$3=Foglio2!$E$8,Direttore_Amm.vo!G154,IF(Foglio2!$J$3=Foglio2!$E$9,Doc_mat_elem.re!G154,IF(Foglio2!$J$3=Foglio2!$E$10,Doc_dipl_scuola_sec.!G154,IF(Foglio2!$J$3=Foglio2!$E$11,Doc_scuola_media!G154,IF(Foglio2!$J$3=Foglio2!$E$12,Doc_laureati_scuola_sec.!G160,IF(Foglio2!$J$3=Foglio2!$E$13,Direttivi_capi_ist.!G154,0)))))))))))</f>
        <v>0</v>
      </c>
      <c r="J160" s="248">
        <f>IF(Foglio2!$J$3=Foglio2!$E$3,Ausiliari_Coll.Scol.!H154,IF(Foglio2!$J$3=Foglio2!$E$4,Collab._Tecnici!H154,IF(Foglio2!$J$3=Foglio2!$E$5,Assistenti_Tecnici!H154,IF(Foglio2!$J$3=Foglio2!$E$6,Assistenti_Amm.vo!H154,IF(Foglio2!$J$3=Foglio2!$E$7,Resp_Coord_Amm.vo!H154,IF(Foglio2!$J$3=Foglio2!$E$8,Direttore_Amm.vo!H154,IF(Foglio2!$J$3=Foglio2!$E$9,Doc_mat_elem.re!H154,IF(Foglio2!$J$3=Foglio2!$E$10,Doc_dipl_scuola_sec.!H154,IF(Foglio2!$J$3=Foglio2!$E$11,Doc_scuola_media!H154,IF(Foglio2!$J$3=Foglio2!$E$12,Doc_laureati_scuola_sec.!H160,IF(Foglio2!$J$3=Foglio2!$E$13,Direttivi_capi_ist.!H154,0)))))))))))</f>
        <v>0</v>
      </c>
      <c r="K160" s="248">
        <f>IF(Foglio2!$J$3=Foglio2!$E$3,Ausiliari_Coll.Scol.!I154,IF(Foglio2!$J$3=Foglio2!$E$4,Collab._Tecnici!I154,IF(Foglio2!$J$3=Foglio2!$E$5,Assistenti_Tecnici!I154,IF(Foglio2!$J$3=Foglio2!$E$6,Assistenti_Amm.vo!I154,IF(Foglio2!$J$3=Foglio2!$E$7,Resp_Coord_Amm.vo!I154,IF(Foglio2!$J$3=Foglio2!$E$8,Direttore_Amm.vo!I154,IF(Foglio2!$J$3=Foglio2!$E$9,Doc_mat_elem.re!I154,IF(Foglio2!$J$3=Foglio2!$E$10,Doc_dipl_scuola_sec.!I154,IF(Foglio2!$J$3=Foglio2!$E$11,Doc_scuola_media!I154,IF(Foglio2!$J$3=Foglio2!$E$12,Doc_laureati_scuola_sec.!I160,IF(Foglio2!$J$3=Foglio2!$E$13,Direttivi_capi_ist.!I154,0)))))))))))</f>
        <v>0</v>
      </c>
      <c r="L160" s="248">
        <f>IF(Foglio2!$J$3=Foglio2!$E$3,Ausiliari_Coll.Scol.!J154,IF(Foglio2!$J$3=Foglio2!$E$4,Collab._Tecnici!J154,IF(Foglio2!$J$3=Foglio2!$E$5,Assistenti_Tecnici!J154,IF(Foglio2!$J$3=Foglio2!$E$6,Assistenti_Amm.vo!J154,IF(Foglio2!$J$3=Foglio2!$E$7,Resp_Coord_Amm.vo!J154,IF(Foglio2!$J$3=Foglio2!$E$8,Direttore_Amm.vo!J154,IF(Foglio2!$J$3=Foglio2!$E$9,Doc_mat_elem.re!J154,IF(Foglio2!$J$3=Foglio2!$E$10,Doc_dipl_scuola_sec.!J154,IF(Foglio2!$J$3=Foglio2!$E$11,Doc_scuola_media!J154,IF(Foglio2!$J$3=Foglio2!$E$12,Doc_laureati_scuola_sec.!J160,IF(Foglio2!$J$3=Foglio2!$E$13,Direttivi_capi_ist.!J154,0)))))))))))</f>
        <v>0</v>
      </c>
      <c r="M160" s="249">
        <f>IF(Foglio2!$J$3=Foglio2!$E$3,Ausiliari_Coll.Scol.!K154,IF(Foglio2!$J$3=Foglio2!$E$4,Collab._Tecnici!K154,IF(Foglio2!$J$3=Foglio2!$E$5,Assistenti_Tecnici!K154,IF(Foglio2!$J$3=Foglio2!$E$6,Assistenti_Amm.vo!K154,IF(Foglio2!$J$3=Foglio2!$E$7,Resp_Coord_Amm.vo!K154,IF(Foglio2!$J$3=Foglio2!$E$8,Direttore_Amm.vo!K154,IF(Foglio2!$J$3=Foglio2!$E$9,Doc_mat_elem.re!K154,IF(Foglio2!$J$3=Foglio2!$E$10,Doc_dipl_scuola_sec.!K154,IF(Foglio2!$J$3=Foglio2!$E$11,Doc_scuola_media!K154,IF(Foglio2!$J$3=Foglio2!$E$12,Doc_laureati_scuola_sec.!K160,IF(Foglio2!$J$3=Foglio2!$E$13,Direttivi_capi_ist.!K154,0)))))))))))</f>
        <v>0</v>
      </c>
      <c r="N160" s="250">
        <f>IF(Foglio2!$J$3=Foglio2!$E$3,Ausiliari_Coll.Scol.!L154,IF(Foglio2!$J$3=Foglio2!$E$4,Collab._Tecnici!L154,IF(Foglio2!$J$3=Foglio2!$E$5,Assistenti_Tecnici!L154,IF(Foglio2!$J$3=Foglio2!$E$6,Assistenti_Amm.vo!L154,IF(Foglio2!$J$3=Foglio2!$E$7,Resp_Coord_Amm.vo!L154,IF(Foglio2!$J$3=Foglio2!$E$8,Direttore_Amm.vo!L154,IF(Foglio2!$J$3=Foglio2!$E$9,Doc_mat_elem.re!L154,IF(Foglio2!$J$3=Foglio2!$E$10,Doc_dipl_scuola_sec.!L154,IF(Foglio2!$J$3=Foglio2!$E$11,Doc_scuola_media!L154,IF(Foglio2!$J$3=Foglio2!$E$12,Doc_laureati_scuola_sec.!L160,IF(Foglio2!$J$3=Foglio2!$E$13,Direttivi_capi_ist.!L154,0)))))))))))</f>
        <v>0</v>
      </c>
      <c r="O160" s="251">
        <f>IF(Foglio2!$J$3=Foglio2!$E$3,Ausiliari_Coll.Scol.!M154,IF(Foglio2!$J$3=Foglio2!$E$4,Collab._Tecnici!M154,IF(Foglio2!$J$3=Foglio2!$E$5,Assistenti_Tecnici!M154,IF(Foglio2!$J$3=Foglio2!$E$6,Assistenti_Amm.vo!M154,IF(Foglio2!$J$3=Foglio2!$E$7,Resp_Coord_Amm.vo!M154,IF(Foglio2!$J$3=Foglio2!$E$8,Direttore_Amm.vo!M154,IF(Foglio2!$J$3=Foglio2!$E$9,Doc_mat_elem.re!M154,IF(Foglio2!$J$3=Foglio2!$E$10,Doc_dipl_scuola_sec.!M154,IF(Foglio2!$J$3=Foglio2!$E$11,Doc_scuola_media!M154,IF(Foglio2!$J$3=Foglio2!$E$12,Doc_laureati_scuola_sec.!M160,IF(Foglio2!$J$3=Foglio2!$E$13,Direttivi_capi_ist.!M154,0)))))))))))</f>
        <v>0</v>
      </c>
      <c r="P160" s="252">
        <f>IF(Foglio2!$J$3=Foglio2!$E$3,Ausiliari_Coll.Scol.!N154,IF(Foglio2!$J$3=Foglio2!$E$4,Collab._Tecnici!N154,IF(Foglio2!$J$3=Foglio2!$E$5,Assistenti_Tecnici!N154,IF(Foglio2!$J$3=Foglio2!$E$6,Assistenti_Amm.vo!N154,IF(Foglio2!$J$3=Foglio2!$E$7,Resp_Coord_Amm.vo!N154,IF(Foglio2!$J$3=Foglio2!$E$8,Direttore_Amm.vo!N154,IF(Foglio2!$J$3=Foglio2!$E$9,Doc_mat_elem.re!N154,IF(Foglio2!$J$3=Foglio2!$E$10,Doc_dipl_scuola_sec.!N154,IF(Foglio2!$J$3=Foglio2!$E$11,Doc_scuola_media!N154,IF(Foglio2!$J$3=Foglio2!$E$12,Doc_laureati_scuola_sec.!N160,IF(Foglio2!$J$3=Foglio2!$E$13,Direttivi_capi_ist.!N154,0)))))))))))</f>
        <v>0</v>
      </c>
      <c r="Q160" s="252">
        <f>IF(Foglio2!$J$3=Foglio2!$E$3,Ausiliari_Coll.Scol.!O154,IF(Foglio2!$J$3=Foglio2!$E$4,Collab._Tecnici!O154,IF(Foglio2!$J$3=Foglio2!$E$5,Assistenti_Tecnici!O154,IF(Foglio2!$J$3=Foglio2!$E$6,Assistenti_Amm.vo!O154,IF(Foglio2!$J$3=Foglio2!$E$7,Resp_Coord_Amm.vo!O154,IF(Foglio2!$J$3=Foglio2!$E$8,Direttore_Amm.vo!O154,IF(Foglio2!$J$3=Foglio2!$E$9,Doc_mat_elem.re!O154,IF(Foglio2!$J$3=Foglio2!$E$10,Doc_dipl_scuola_sec.!O154,IF(Foglio2!$J$3=Foglio2!$E$11,Doc_scuola_media!O154,IF(Foglio2!$J$3=Foglio2!$E$12,Doc_laureati_scuola_sec.!O160,IF(Foglio2!$J$3=Foglio2!$E$13,Direttivi_capi_ist.!O154,0)))))))))))</f>
        <v>0</v>
      </c>
      <c r="R160" s="252">
        <f>IF(Foglio2!$J$3=Foglio2!$E$3,Ausiliari_Coll.Scol.!P154,IF(Foglio2!$J$3=Foglio2!$E$4,Collab._Tecnici!P154,IF(Foglio2!$J$3=Foglio2!$E$5,Assistenti_Tecnici!P154,IF(Foglio2!$J$3=Foglio2!$E$6,Assistenti_Amm.vo!P154,IF(Foglio2!$J$3=Foglio2!$E$7,Resp_Coord_Amm.vo!P154,IF(Foglio2!$J$3=Foglio2!$E$8,Direttore_Amm.vo!P154,IF(Foglio2!$J$3=Foglio2!$E$9,Doc_mat_elem.re!P154,IF(Foglio2!$J$3=Foglio2!$E$10,Doc_dipl_scuola_sec.!P154,IF(Foglio2!$J$3=Foglio2!$E$11,Doc_scuola_media!P154,IF(Foglio2!$J$3=Foglio2!$E$12,Doc_laureati_scuola_sec.!P160,IF(Foglio2!$J$3=Foglio2!$E$13,Direttivi_capi_ist.!P154,0)))))))))))</f>
        <v>0</v>
      </c>
      <c r="S160" s="252">
        <f>IF(Foglio2!$J$3=Foglio2!$E$3,Ausiliari_Coll.Scol.!Q154,IF(Foglio2!$J$3=Foglio2!$E$4,Collab._Tecnici!Q154,IF(Foglio2!$J$3=Foglio2!$E$5,Assistenti_Tecnici!Q154,IF(Foglio2!$J$3=Foglio2!$E$6,Assistenti_Amm.vo!Q154,IF(Foglio2!$J$3=Foglio2!$E$7,Resp_Coord_Amm.vo!Q154,IF(Foglio2!$J$3=Foglio2!$E$8,Direttore_Amm.vo!Q154,IF(Foglio2!$J$3=Foglio2!$E$9,Doc_mat_elem.re!Q154,IF(Foglio2!$J$3=Foglio2!$E$10,Doc_dipl_scuola_sec.!Q154,IF(Foglio2!$J$3=Foglio2!$E$11,Doc_scuola_media!Q154,IF(Foglio2!$J$3=Foglio2!$E$12,Doc_laureati_scuola_sec.!Q160,IF(Foglio2!$J$3=Foglio2!$E$13,Direttivi_capi_ist.!Q154,0)))))))))))</f>
        <v>0</v>
      </c>
      <c r="T160" s="252">
        <f>IF(Foglio2!$J$3=Foglio2!$E$3,Ausiliari_Coll.Scol.!R154,IF(Foglio2!$J$3=Foglio2!$E$4,Collab._Tecnici!R154,IF(Foglio2!$J$3=Foglio2!$E$5,Assistenti_Tecnici!R154,IF(Foglio2!$J$3=Foglio2!$E$6,Assistenti_Amm.vo!R154,IF(Foglio2!$J$3=Foglio2!$E$7,Resp_Coord_Amm.vo!R154,IF(Foglio2!$J$3=Foglio2!$E$8,Direttore_Amm.vo!R154,IF(Foglio2!$J$3=Foglio2!$E$9,Doc_mat_elem.re!R154,IF(Foglio2!$J$3=Foglio2!$E$10,Doc_dipl_scuola_sec.!R154,IF(Foglio2!$J$3=Foglio2!$E$11,Doc_scuola_media!R154,IF(Foglio2!$J$3=Foglio2!$E$12,Doc_laureati_scuola_sec.!R160,IF(Foglio2!$J$3=Foglio2!$E$13,Direttivi_capi_ist.!R154,0)))))))))))</f>
        <v>0</v>
      </c>
      <c r="U160" s="252">
        <f t="shared" ref="U160" si="939">(P160)/12*0.8</f>
        <v>0</v>
      </c>
      <c r="V160" s="252">
        <f t="shared" ref="V160" si="940">(P160+R160)/12*0.8</f>
        <v>0</v>
      </c>
      <c r="W160" s="253" t="str">
        <f t="shared" ref="W160" si="941">"Fascia Da "&amp;F160&amp;" a "&amp;F161&amp;" Decorrenza "&amp;DAY(C160)&amp;"/"&amp;MONTH(C160)&amp;"/"&amp;YEAR(C160)</f>
        <v>Fascia Da 0 a 0 Decorrenza 0/1/1900</v>
      </c>
    </row>
    <row r="161" spans="1:23" s="47" customFormat="1" ht="6.75" customHeight="1" x14ac:dyDescent="0.2">
      <c r="A161" s="104"/>
      <c r="B161" s="245">
        <f t="shared" si="937"/>
        <v>33566</v>
      </c>
      <c r="C161" s="501"/>
      <c r="D161" s="501"/>
      <c r="E161" s="48" t="s">
        <v>4</v>
      </c>
      <c r="F161" s="49">
        <f>IF(Foglio2!$J$3=Foglio2!$E$3,Ausiliari_Coll.Scol.!D157,IF(Foglio2!$J$3=Foglio2!$E$4,Collab._Tecnici!D159,IF(Foglio2!$J$3=Foglio2!$E$5,Assistenti_Tecnici!D157,IF(Foglio2!$J$3=Foglio2!$E$6,Assistenti_Amm.vo!D157,IF(Foglio2!$J$3=Foglio2!$E$7,Resp_Coord_Amm.vo!D157,IF(Foglio2!$J$3=Foglio2!$E$8,Direttore_Amm.vo!D157,IF(Foglio2!$J$3=Foglio2!$E$9,Doc_mat_elem.re!D157,IF(Foglio2!$J$3=Foglio2!$E$10,Doc_dipl_scuola_sec.!D157,IF(Foglio2!$J$3=Foglio2!$E$11,Doc_scuola_media!D157,IF(Foglio2!$J$3=Foglio2!$E$12,Doc_laureati_scuola_sec.!D161,IF(Foglio2!$J$3=Foglio2!$E$13,Direttivi_capi_ist.!D157,0)))))))))))</f>
        <v>0</v>
      </c>
      <c r="G161" s="267">
        <f t="shared" si="883"/>
        <v>0</v>
      </c>
      <c r="H161" s="267">
        <f t="shared" si="884"/>
        <v>0</v>
      </c>
      <c r="I161" s="267">
        <f t="shared" si="885"/>
        <v>0</v>
      </c>
      <c r="J161" s="267">
        <f t="shared" si="886"/>
        <v>0</v>
      </c>
      <c r="K161" s="267">
        <f t="shared" si="887"/>
        <v>0</v>
      </c>
      <c r="L161" s="266">
        <f t="shared" si="888"/>
        <v>0</v>
      </c>
      <c r="M161" s="267">
        <f t="shared" si="889"/>
        <v>0</v>
      </c>
      <c r="N161" s="182">
        <f t="shared" si="890"/>
        <v>0</v>
      </c>
      <c r="O161" s="183">
        <f t="shared" si="891"/>
        <v>0</v>
      </c>
      <c r="P161" s="184">
        <f t="shared" si="892"/>
        <v>0</v>
      </c>
      <c r="Q161" s="184">
        <f t="shared" si="893"/>
        <v>0</v>
      </c>
      <c r="R161" s="184">
        <f t="shared" si="894"/>
        <v>0</v>
      </c>
      <c r="S161" s="184">
        <f t="shared" si="895"/>
        <v>0</v>
      </c>
      <c r="T161" s="184">
        <f t="shared" si="896"/>
        <v>0</v>
      </c>
      <c r="U161" s="184">
        <f t="shared" ref="U161:V161" si="942">U160*1936.27</f>
        <v>0</v>
      </c>
      <c r="V161" s="184">
        <f t="shared" si="942"/>
        <v>0</v>
      </c>
      <c r="W161" s="104"/>
    </row>
    <row r="162" spans="1:23" s="47" customFormat="1" ht="12.75" customHeight="1" x14ac:dyDescent="0.2">
      <c r="A162" s="104">
        <f>IF(Foglio2!$J$7=1,TRUNC(Base!V162,0),TRUNC(Base!U162,0))</f>
        <v>0</v>
      </c>
      <c r="B162" s="245">
        <f t="shared" si="937"/>
        <v>33567</v>
      </c>
      <c r="C162" s="501"/>
      <c r="D162" s="501"/>
      <c r="E162" s="53" t="s">
        <v>3</v>
      </c>
      <c r="F162" s="54">
        <f>IF(Foglio2!$J$3=Foglio2!$E$3,Ausiliari_Coll.Scol.!D156,IF(Foglio2!$J$3=Foglio2!$E$4,Collab._Tecnici!D156,IF(Foglio2!$J$3=Foglio2!$E$5,Assistenti_Tecnici!D156,IF(Foglio2!$J$3=Foglio2!$E$6,Assistenti_Amm.vo!D156,IF(Foglio2!$J$3=Foglio2!$E$7,Resp_Coord_Amm.vo!D156,IF(Foglio2!$J$3=Foglio2!$E$8,Direttore_Amm.vo!D156,IF(Foglio2!$J$3=Foglio2!$E$9,Doc_mat_elem.re!D156,IF(Foglio2!$J$3=Foglio2!$E$10,Doc_dipl_scuola_sec.!D156,IF(Foglio2!$J$3=Foglio2!$E$11,Doc_scuola_media!D156,IF(Foglio2!$J$3=Foglio2!$E$12,Doc_laureati_scuola_sec.!D162,IF(Foglio2!$J$3=Foglio2!$E$13,Direttivi_capi_ist.!D156,0)))))))))))</f>
        <v>0</v>
      </c>
      <c r="G162" s="248">
        <f>IF(Foglio2!$J$3=Foglio2!$E$3,Ausiliari_Coll.Scol.!E156,IF(Foglio2!$J$3=Foglio2!$E$4,Collab._Tecnici!E156,IF(Foglio2!$J$3=Foglio2!$E$5,Assistenti_Tecnici!E156,IF(Foglio2!$J$3=Foglio2!$E$6,Assistenti_Amm.vo!E156,IF(Foglio2!$J$3=Foglio2!$E$7,Resp_Coord_Amm.vo!E156,IF(Foglio2!$J$3=Foglio2!$E$8,Direttore_Amm.vo!E156,IF(Foglio2!$J$3=Foglio2!$E$9,Doc_mat_elem.re!E156,IF(Foglio2!$J$3=Foglio2!$E$10,Doc_dipl_scuola_sec.!E156,IF(Foglio2!$J$3=Foglio2!$E$11,Doc_scuola_media!E156,IF(Foglio2!$J$3=Foglio2!$E$12,Doc_laureati_scuola_sec.!E162,IF(Foglio2!$J$3=Foglio2!$E$13,Direttivi_capi_ist.!E156,0)))))))))))</f>
        <v>0</v>
      </c>
      <c r="H162" s="248">
        <f>IF(Foglio2!$J$3=Foglio2!$E$3,Ausiliari_Coll.Scol.!F156,IF(Foglio2!$J$3=Foglio2!$E$4,Collab._Tecnici!F156,IF(Foglio2!$J$3=Foglio2!$E$5,Assistenti_Tecnici!F156,IF(Foglio2!$J$3=Foglio2!$E$6,Assistenti_Amm.vo!F156,IF(Foglio2!$J$3=Foglio2!$E$7,Resp_Coord_Amm.vo!F156,IF(Foglio2!$J$3=Foglio2!$E$8,Direttore_Amm.vo!F156,IF(Foglio2!$J$3=Foglio2!$E$9,Doc_mat_elem.re!F156,IF(Foglio2!$J$3=Foglio2!$E$10,Doc_dipl_scuola_sec.!F156,IF(Foglio2!$J$3=Foglio2!$E$11,Doc_scuola_media!F156,IF(Foglio2!$J$3=Foglio2!$E$12,Doc_laureati_scuola_sec.!F162,IF(Foglio2!$J$3=Foglio2!$E$13,Direttivi_capi_ist.!F156,0)))))))))))</f>
        <v>0</v>
      </c>
      <c r="I162" s="248">
        <f>IF(Foglio2!$J$3=Foglio2!$E$3,Ausiliari_Coll.Scol.!G156,IF(Foglio2!$J$3=Foglio2!$E$4,Collab._Tecnici!G156,IF(Foglio2!$J$3=Foglio2!$E$5,Assistenti_Tecnici!G156,IF(Foglio2!$J$3=Foglio2!$E$6,Assistenti_Amm.vo!G156,IF(Foglio2!$J$3=Foglio2!$E$7,Resp_Coord_Amm.vo!G156,IF(Foglio2!$J$3=Foglio2!$E$8,Direttore_Amm.vo!G156,IF(Foglio2!$J$3=Foglio2!$E$9,Doc_mat_elem.re!G156,IF(Foglio2!$J$3=Foglio2!$E$10,Doc_dipl_scuola_sec.!G156,IF(Foglio2!$J$3=Foglio2!$E$11,Doc_scuola_media!G156,IF(Foglio2!$J$3=Foglio2!$E$12,Doc_laureati_scuola_sec.!G162,IF(Foglio2!$J$3=Foglio2!$E$13,Direttivi_capi_ist.!G156,0)))))))))))</f>
        <v>0</v>
      </c>
      <c r="J162" s="248">
        <f>IF(Foglio2!$J$3=Foglio2!$E$3,Ausiliari_Coll.Scol.!H156,IF(Foglio2!$J$3=Foglio2!$E$4,Collab._Tecnici!H156,IF(Foglio2!$J$3=Foglio2!$E$5,Assistenti_Tecnici!H156,IF(Foglio2!$J$3=Foglio2!$E$6,Assistenti_Amm.vo!H156,IF(Foglio2!$J$3=Foglio2!$E$7,Resp_Coord_Amm.vo!H156,IF(Foglio2!$J$3=Foglio2!$E$8,Direttore_Amm.vo!H156,IF(Foglio2!$J$3=Foglio2!$E$9,Doc_mat_elem.re!H156,IF(Foglio2!$J$3=Foglio2!$E$10,Doc_dipl_scuola_sec.!H156,IF(Foglio2!$J$3=Foglio2!$E$11,Doc_scuola_media!H156,IF(Foglio2!$J$3=Foglio2!$E$12,Doc_laureati_scuola_sec.!H162,IF(Foglio2!$J$3=Foglio2!$E$13,Direttivi_capi_ist.!H156,0)))))))))))</f>
        <v>0</v>
      </c>
      <c r="K162" s="248">
        <f>IF(Foglio2!$J$3=Foglio2!$E$3,Ausiliari_Coll.Scol.!I156,IF(Foglio2!$J$3=Foglio2!$E$4,Collab._Tecnici!I156,IF(Foglio2!$J$3=Foglio2!$E$5,Assistenti_Tecnici!I156,IF(Foglio2!$J$3=Foglio2!$E$6,Assistenti_Amm.vo!I156,IF(Foglio2!$J$3=Foglio2!$E$7,Resp_Coord_Amm.vo!I156,IF(Foglio2!$J$3=Foglio2!$E$8,Direttore_Amm.vo!I156,IF(Foglio2!$J$3=Foglio2!$E$9,Doc_mat_elem.re!I156,IF(Foglio2!$J$3=Foglio2!$E$10,Doc_dipl_scuola_sec.!I156,IF(Foglio2!$J$3=Foglio2!$E$11,Doc_scuola_media!I156,IF(Foglio2!$J$3=Foglio2!$E$12,Doc_laureati_scuola_sec.!I162,IF(Foglio2!$J$3=Foglio2!$E$13,Direttivi_capi_ist.!I156,0)))))))))))</f>
        <v>0</v>
      </c>
      <c r="L162" s="248">
        <f>IF(Foglio2!$J$3=Foglio2!$E$3,Ausiliari_Coll.Scol.!J156,IF(Foglio2!$J$3=Foglio2!$E$4,Collab._Tecnici!J156,IF(Foglio2!$J$3=Foglio2!$E$5,Assistenti_Tecnici!J156,IF(Foglio2!$J$3=Foglio2!$E$6,Assistenti_Amm.vo!J156,IF(Foglio2!$J$3=Foglio2!$E$7,Resp_Coord_Amm.vo!J156,IF(Foglio2!$J$3=Foglio2!$E$8,Direttore_Amm.vo!J156,IF(Foglio2!$J$3=Foglio2!$E$9,Doc_mat_elem.re!J156,IF(Foglio2!$J$3=Foglio2!$E$10,Doc_dipl_scuola_sec.!J156,IF(Foglio2!$J$3=Foglio2!$E$11,Doc_scuola_media!J156,IF(Foglio2!$J$3=Foglio2!$E$12,Doc_laureati_scuola_sec.!J162,IF(Foglio2!$J$3=Foglio2!$E$13,Direttivi_capi_ist.!J156,0)))))))))))</f>
        <v>0</v>
      </c>
      <c r="M162" s="249">
        <f>IF(Foglio2!$J$3=Foglio2!$E$3,Ausiliari_Coll.Scol.!K156,IF(Foglio2!$J$3=Foglio2!$E$4,Collab._Tecnici!K156,IF(Foglio2!$J$3=Foglio2!$E$5,Assistenti_Tecnici!K156,IF(Foglio2!$J$3=Foglio2!$E$6,Assistenti_Amm.vo!K156,IF(Foglio2!$J$3=Foglio2!$E$7,Resp_Coord_Amm.vo!K156,IF(Foglio2!$J$3=Foglio2!$E$8,Direttore_Amm.vo!K156,IF(Foglio2!$J$3=Foglio2!$E$9,Doc_mat_elem.re!K156,IF(Foglio2!$J$3=Foglio2!$E$10,Doc_dipl_scuola_sec.!K156,IF(Foglio2!$J$3=Foglio2!$E$11,Doc_scuola_media!K156,IF(Foglio2!$J$3=Foglio2!$E$12,Doc_laureati_scuola_sec.!K162,IF(Foglio2!$J$3=Foglio2!$E$13,Direttivi_capi_ist.!K156,0)))))))))))</f>
        <v>0</v>
      </c>
      <c r="N162" s="250">
        <f>IF(Foglio2!$J$3=Foglio2!$E$3,Ausiliari_Coll.Scol.!L156,IF(Foglio2!$J$3=Foglio2!$E$4,Collab._Tecnici!L156,IF(Foglio2!$J$3=Foglio2!$E$5,Assistenti_Tecnici!L156,IF(Foglio2!$J$3=Foglio2!$E$6,Assistenti_Amm.vo!L156,IF(Foglio2!$J$3=Foglio2!$E$7,Resp_Coord_Amm.vo!L156,IF(Foglio2!$J$3=Foglio2!$E$8,Direttore_Amm.vo!L156,IF(Foglio2!$J$3=Foglio2!$E$9,Doc_mat_elem.re!L156,IF(Foglio2!$J$3=Foglio2!$E$10,Doc_dipl_scuola_sec.!L156,IF(Foglio2!$J$3=Foglio2!$E$11,Doc_scuola_media!L156,IF(Foglio2!$J$3=Foglio2!$E$12,Doc_laureati_scuola_sec.!L162,IF(Foglio2!$J$3=Foglio2!$E$13,Direttivi_capi_ist.!L156,0)))))))))))</f>
        <v>0</v>
      </c>
      <c r="O162" s="251">
        <f>IF(Foglio2!$J$3=Foglio2!$E$3,Ausiliari_Coll.Scol.!M156,IF(Foglio2!$J$3=Foglio2!$E$4,Collab._Tecnici!M156,IF(Foglio2!$J$3=Foglio2!$E$5,Assistenti_Tecnici!M156,IF(Foglio2!$J$3=Foglio2!$E$6,Assistenti_Amm.vo!M156,IF(Foglio2!$J$3=Foglio2!$E$7,Resp_Coord_Amm.vo!M156,IF(Foglio2!$J$3=Foglio2!$E$8,Direttore_Amm.vo!M156,IF(Foglio2!$J$3=Foglio2!$E$9,Doc_mat_elem.re!M156,IF(Foglio2!$J$3=Foglio2!$E$10,Doc_dipl_scuola_sec.!M156,IF(Foglio2!$J$3=Foglio2!$E$11,Doc_scuola_media!M156,IF(Foglio2!$J$3=Foglio2!$E$12,Doc_laureati_scuola_sec.!M162,IF(Foglio2!$J$3=Foglio2!$E$13,Direttivi_capi_ist.!M156,0)))))))))))</f>
        <v>0</v>
      </c>
      <c r="P162" s="252">
        <f>IF(Foglio2!$J$3=Foglio2!$E$3,Ausiliari_Coll.Scol.!N156,IF(Foglio2!$J$3=Foglio2!$E$4,Collab._Tecnici!N156,IF(Foglio2!$J$3=Foglio2!$E$5,Assistenti_Tecnici!N156,IF(Foglio2!$J$3=Foglio2!$E$6,Assistenti_Amm.vo!N156,IF(Foglio2!$J$3=Foglio2!$E$7,Resp_Coord_Amm.vo!N156,IF(Foglio2!$J$3=Foglio2!$E$8,Direttore_Amm.vo!N156,IF(Foglio2!$J$3=Foglio2!$E$9,Doc_mat_elem.re!N156,IF(Foglio2!$J$3=Foglio2!$E$10,Doc_dipl_scuola_sec.!N156,IF(Foglio2!$J$3=Foglio2!$E$11,Doc_scuola_media!N156,IF(Foglio2!$J$3=Foglio2!$E$12,Doc_laureati_scuola_sec.!N162,IF(Foglio2!$J$3=Foglio2!$E$13,Direttivi_capi_ist.!N156,0)))))))))))</f>
        <v>0</v>
      </c>
      <c r="Q162" s="252">
        <f>IF(Foglio2!$J$3=Foglio2!$E$3,Ausiliari_Coll.Scol.!O156,IF(Foglio2!$J$3=Foglio2!$E$4,Collab._Tecnici!O156,IF(Foglio2!$J$3=Foglio2!$E$5,Assistenti_Tecnici!O156,IF(Foglio2!$J$3=Foglio2!$E$6,Assistenti_Amm.vo!O156,IF(Foglio2!$J$3=Foglio2!$E$7,Resp_Coord_Amm.vo!O156,IF(Foglio2!$J$3=Foglio2!$E$8,Direttore_Amm.vo!O156,IF(Foglio2!$J$3=Foglio2!$E$9,Doc_mat_elem.re!O156,IF(Foglio2!$J$3=Foglio2!$E$10,Doc_dipl_scuola_sec.!O156,IF(Foglio2!$J$3=Foglio2!$E$11,Doc_scuola_media!O156,IF(Foglio2!$J$3=Foglio2!$E$12,Doc_laureati_scuola_sec.!O162,IF(Foglio2!$J$3=Foglio2!$E$13,Direttivi_capi_ist.!O156,0)))))))))))</f>
        <v>0</v>
      </c>
      <c r="R162" s="252">
        <f>IF(Foglio2!$J$3=Foglio2!$E$3,Ausiliari_Coll.Scol.!P156,IF(Foglio2!$J$3=Foglio2!$E$4,Collab._Tecnici!P156,IF(Foglio2!$J$3=Foglio2!$E$5,Assistenti_Tecnici!P156,IF(Foglio2!$J$3=Foglio2!$E$6,Assistenti_Amm.vo!P156,IF(Foglio2!$J$3=Foglio2!$E$7,Resp_Coord_Amm.vo!P156,IF(Foglio2!$J$3=Foglio2!$E$8,Direttore_Amm.vo!P156,IF(Foglio2!$J$3=Foglio2!$E$9,Doc_mat_elem.re!P156,IF(Foglio2!$J$3=Foglio2!$E$10,Doc_dipl_scuola_sec.!P156,IF(Foglio2!$J$3=Foglio2!$E$11,Doc_scuola_media!P156,IF(Foglio2!$J$3=Foglio2!$E$12,Doc_laureati_scuola_sec.!P162,IF(Foglio2!$J$3=Foglio2!$E$13,Direttivi_capi_ist.!P156,0)))))))))))</f>
        <v>0</v>
      </c>
      <c r="S162" s="252">
        <f>IF(Foglio2!$J$3=Foglio2!$E$3,Ausiliari_Coll.Scol.!Q156,IF(Foglio2!$J$3=Foglio2!$E$4,Collab._Tecnici!Q156,IF(Foglio2!$J$3=Foglio2!$E$5,Assistenti_Tecnici!Q156,IF(Foglio2!$J$3=Foglio2!$E$6,Assistenti_Amm.vo!Q156,IF(Foglio2!$J$3=Foglio2!$E$7,Resp_Coord_Amm.vo!Q156,IF(Foglio2!$J$3=Foglio2!$E$8,Direttore_Amm.vo!Q156,IF(Foglio2!$J$3=Foglio2!$E$9,Doc_mat_elem.re!Q156,IF(Foglio2!$J$3=Foglio2!$E$10,Doc_dipl_scuola_sec.!Q156,IF(Foglio2!$J$3=Foglio2!$E$11,Doc_scuola_media!Q156,IF(Foglio2!$J$3=Foglio2!$E$12,Doc_laureati_scuola_sec.!Q162,IF(Foglio2!$J$3=Foglio2!$E$13,Direttivi_capi_ist.!Q156,0)))))))))))</f>
        <v>0</v>
      </c>
      <c r="T162" s="252">
        <f>IF(Foglio2!$J$3=Foglio2!$E$3,Ausiliari_Coll.Scol.!R156,IF(Foglio2!$J$3=Foglio2!$E$4,Collab._Tecnici!R156,IF(Foglio2!$J$3=Foglio2!$E$5,Assistenti_Tecnici!R156,IF(Foglio2!$J$3=Foglio2!$E$6,Assistenti_Amm.vo!R156,IF(Foglio2!$J$3=Foglio2!$E$7,Resp_Coord_Amm.vo!R156,IF(Foglio2!$J$3=Foglio2!$E$8,Direttore_Amm.vo!R156,IF(Foglio2!$J$3=Foglio2!$E$9,Doc_mat_elem.re!R156,IF(Foglio2!$J$3=Foglio2!$E$10,Doc_dipl_scuola_sec.!R156,IF(Foglio2!$J$3=Foglio2!$E$11,Doc_scuola_media!R156,IF(Foglio2!$J$3=Foglio2!$E$12,Doc_laureati_scuola_sec.!R162,IF(Foglio2!$J$3=Foglio2!$E$13,Direttivi_capi_ist.!R156,0)))))))))))</f>
        <v>0</v>
      </c>
      <c r="U162" s="252">
        <f t="shared" ref="U162" si="943">(P162)/12*0.8</f>
        <v>0</v>
      </c>
      <c r="V162" s="252">
        <f t="shared" ref="V162" si="944">(P162+R162)/12*0.8</f>
        <v>0</v>
      </c>
      <c r="W162" s="253" t="str">
        <f t="shared" ref="W162" si="945">"Fascia Da "&amp;F162&amp;" a "&amp;F163&amp;" Decorrenza "&amp;DAY(C162)&amp;"/"&amp;MONTH(C162)&amp;"/"&amp;YEAR(C162)</f>
        <v>Fascia Da 0 a 0 Decorrenza 0/1/1900</v>
      </c>
    </row>
    <row r="163" spans="1:23" s="47" customFormat="1" ht="8.25" customHeight="1" x14ac:dyDescent="0.2">
      <c r="A163" s="104"/>
      <c r="B163" s="245">
        <f t="shared" si="937"/>
        <v>33568</v>
      </c>
      <c r="C163" s="501"/>
      <c r="D163" s="501"/>
      <c r="E163" s="48" t="s">
        <v>4</v>
      </c>
      <c r="F163" s="49">
        <f>IF(Foglio2!$J$3=Foglio2!$E$3,Ausiliari_Coll.Scol.!D159,IF(Foglio2!$J$3=Foglio2!$E$4,Collab._Tecnici!D161,IF(Foglio2!$J$3=Foglio2!$E$5,Assistenti_Tecnici!D159,IF(Foglio2!$J$3=Foglio2!$E$6,Assistenti_Amm.vo!D159,IF(Foglio2!$J$3=Foglio2!$E$7,Resp_Coord_Amm.vo!D159,IF(Foglio2!$J$3=Foglio2!$E$8,Direttore_Amm.vo!D159,IF(Foglio2!$J$3=Foglio2!$E$9,Doc_mat_elem.re!D159,IF(Foglio2!$J$3=Foglio2!$E$10,Doc_dipl_scuola_sec.!D159,IF(Foglio2!$J$3=Foglio2!$E$11,Doc_scuola_media!D159,IF(Foglio2!$J$3=Foglio2!$E$12,Doc_laureati_scuola_sec.!D163,IF(Foglio2!$J$3=Foglio2!$E$13,Direttivi_capi_ist.!D159,0)))))))))))</f>
        <v>0</v>
      </c>
      <c r="G163" s="267">
        <f t="shared" si="883"/>
        <v>0</v>
      </c>
      <c r="H163" s="267">
        <f t="shared" si="884"/>
        <v>0</v>
      </c>
      <c r="I163" s="267">
        <f t="shared" si="885"/>
        <v>0</v>
      </c>
      <c r="J163" s="267">
        <f t="shared" si="886"/>
        <v>0</v>
      </c>
      <c r="K163" s="267">
        <f t="shared" si="887"/>
        <v>0</v>
      </c>
      <c r="L163" s="266">
        <f t="shared" si="888"/>
        <v>0</v>
      </c>
      <c r="M163" s="267">
        <f t="shared" si="889"/>
        <v>0</v>
      </c>
      <c r="N163" s="182">
        <f t="shared" si="890"/>
        <v>0</v>
      </c>
      <c r="O163" s="183">
        <f t="shared" si="891"/>
        <v>0</v>
      </c>
      <c r="P163" s="184">
        <f t="shared" si="892"/>
        <v>0</v>
      </c>
      <c r="Q163" s="184">
        <f t="shared" si="893"/>
        <v>0</v>
      </c>
      <c r="R163" s="184">
        <f t="shared" si="894"/>
        <v>0</v>
      </c>
      <c r="S163" s="184">
        <f t="shared" si="895"/>
        <v>0</v>
      </c>
      <c r="T163" s="184">
        <f t="shared" si="896"/>
        <v>0</v>
      </c>
      <c r="U163" s="184">
        <f t="shared" ref="U163:V163" si="946">U162*1936.27</f>
        <v>0</v>
      </c>
      <c r="V163" s="184">
        <f t="shared" si="946"/>
        <v>0</v>
      </c>
      <c r="W163" s="104"/>
    </row>
    <row r="164" spans="1:23" s="47" customFormat="1" ht="12.75" customHeight="1" x14ac:dyDescent="0.2">
      <c r="A164" s="104">
        <f>IF(Foglio2!$J$7=1,TRUNC(Base!V164,0),TRUNC(Base!U164,0))</f>
        <v>0</v>
      </c>
      <c r="B164" s="245">
        <f t="shared" si="937"/>
        <v>33569</v>
      </c>
      <c r="C164" s="501"/>
      <c r="D164" s="501"/>
      <c r="E164" s="53" t="s">
        <v>3</v>
      </c>
      <c r="F164" s="54">
        <f>IF(Foglio2!$J$3=Foglio2!$E$3,Ausiliari_Coll.Scol.!D158,IF(Foglio2!$J$3=Foglio2!$E$4,Collab._Tecnici!D158,IF(Foglio2!$J$3=Foglio2!$E$5,Assistenti_Tecnici!D158,IF(Foglio2!$J$3=Foglio2!$E$6,Assistenti_Amm.vo!D158,IF(Foglio2!$J$3=Foglio2!$E$7,Resp_Coord_Amm.vo!D158,IF(Foglio2!$J$3=Foglio2!$E$8,Direttore_Amm.vo!D158,IF(Foglio2!$J$3=Foglio2!$E$9,Doc_mat_elem.re!D158,IF(Foglio2!$J$3=Foglio2!$E$10,Doc_dipl_scuola_sec.!D158,IF(Foglio2!$J$3=Foglio2!$E$11,Doc_scuola_media!D158,IF(Foglio2!$J$3=Foglio2!$E$12,Doc_laureati_scuola_sec.!D164,IF(Foglio2!$J$3=Foglio2!$E$13,Direttivi_capi_ist.!D158,0)))))))))))</f>
        <v>0</v>
      </c>
      <c r="G164" s="248">
        <f>IF(Foglio2!$J$3=Foglio2!$E$3,Ausiliari_Coll.Scol.!E158,IF(Foglio2!$J$3=Foglio2!$E$4,Collab._Tecnici!E158,IF(Foglio2!$J$3=Foglio2!$E$5,Assistenti_Tecnici!E158,IF(Foglio2!$J$3=Foglio2!$E$6,Assistenti_Amm.vo!E158,IF(Foglio2!$J$3=Foglio2!$E$7,Resp_Coord_Amm.vo!E158,IF(Foglio2!$J$3=Foglio2!$E$8,Direttore_Amm.vo!E158,IF(Foglio2!$J$3=Foglio2!$E$9,Doc_mat_elem.re!E158,IF(Foglio2!$J$3=Foglio2!$E$10,Doc_dipl_scuola_sec.!E158,IF(Foglio2!$J$3=Foglio2!$E$11,Doc_scuola_media!E158,IF(Foglio2!$J$3=Foglio2!$E$12,Doc_laureati_scuola_sec.!E164,IF(Foglio2!$J$3=Foglio2!$E$13,Direttivi_capi_ist.!E158,0)))))))))))</f>
        <v>0</v>
      </c>
      <c r="H164" s="248">
        <f>IF(Foglio2!$J$3=Foglio2!$E$3,Ausiliari_Coll.Scol.!F158,IF(Foglio2!$J$3=Foglio2!$E$4,Collab._Tecnici!F158,IF(Foglio2!$J$3=Foglio2!$E$5,Assistenti_Tecnici!F158,IF(Foglio2!$J$3=Foglio2!$E$6,Assistenti_Amm.vo!F158,IF(Foglio2!$J$3=Foglio2!$E$7,Resp_Coord_Amm.vo!F158,IF(Foglio2!$J$3=Foglio2!$E$8,Direttore_Amm.vo!F158,IF(Foglio2!$J$3=Foglio2!$E$9,Doc_mat_elem.re!F158,IF(Foglio2!$J$3=Foglio2!$E$10,Doc_dipl_scuola_sec.!F158,IF(Foglio2!$J$3=Foglio2!$E$11,Doc_scuola_media!F158,IF(Foglio2!$J$3=Foglio2!$E$12,Doc_laureati_scuola_sec.!F164,IF(Foglio2!$J$3=Foglio2!$E$13,Direttivi_capi_ist.!F158,0)))))))))))</f>
        <v>0</v>
      </c>
      <c r="I164" s="248">
        <f>IF(Foglio2!$J$3=Foglio2!$E$3,Ausiliari_Coll.Scol.!G158,IF(Foglio2!$J$3=Foglio2!$E$4,Collab._Tecnici!G158,IF(Foglio2!$J$3=Foglio2!$E$5,Assistenti_Tecnici!G158,IF(Foglio2!$J$3=Foglio2!$E$6,Assistenti_Amm.vo!G158,IF(Foglio2!$J$3=Foglio2!$E$7,Resp_Coord_Amm.vo!G158,IF(Foglio2!$J$3=Foglio2!$E$8,Direttore_Amm.vo!G158,IF(Foglio2!$J$3=Foglio2!$E$9,Doc_mat_elem.re!G158,IF(Foglio2!$J$3=Foglio2!$E$10,Doc_dipl_scuola_sec.!G158,IF(Foglio2!$J$3=Foglio2!$E$11,Doc_scuola_media!G158,IF(Foglio2!$J$3=Foglio2!$E$12,Doc_laureati_scuola_sec.!G164,IF(Foglio2!$J$3=Foglio2!$E$13,Direttivi_capi_ist.!G158,0)))))))))))</f>
        <v>0</v>
      </c>
      <c r="J164" s="248">
        <f>IF(Foglio2!$J$3=Foglio2!$E$3,Ausiliari_Coll.Scol.!H158,IF(Foglio2!$J$3=Foglio2!$E$4,Collab._Tecnici!H158,IF(Foglio2!$J$3=Foglio2!$E$5,Assistenti_Tecnici!H158,IF(Foglio2!$J$3=Foglio2!$E$6,Assistenti_Amm.vo!H158,IF(Foglio2!$J$3=Foglio2!$E$7,Resp_Coord_Amm.vo!H158,IF(Foglio2!$J$3=Foglio2!$E$8,Direttore_Amm.vo!H158,IF(Foglio2!$J$3=Foglio2!$E$9,Doc_mat_elem.re!H158,IF(Foglio2!$J$3=Foglio2!$E$10,Doc_dipl_scuola_sec.!H158,IF(Foglio2!$J$3=Foglio2!$E$11,Doc_scuola_media!H158,IF(Foglio2!$J$3=Foglio2!$E$12,Doc_laureati_scuola_sec.!H164,IF(Foglio2!$J$3=Foglio2!$E$13,Direttivi_capi_ist.!H158,0)))))))))))</f>
        <v>0</v>
      </c>
      <c r="K164" s="248">
        <f>IF(Foglio2!$J$3=Foglio2!$E$3,Ausiliari_Coll.Scol.!I158,IF(Foglio2!$J$3=Foglio2!$E$4,Collab._Tecnici!I158,IF(Foglio2!$J$3=Foglio2!$E$5,Assistenti_Tecnici!I158,IF(Foglio2!$J$3=Foglio2!$E$6,Assistenti_Amm.vo!I158,IF(Foglio2!$J$3=Foglio2!$E$7,Resp_Coord_Amm.vo!I158,IF(Foglio2!$J$3=Foglio2!$E$8,Direttore_Amm.vo!I158,IF(Foglio2!$J$3=Foglio2!$E$9,Doc_mat_elem.re!I158,IF(Foglio2!$J$3=Foglio2!$E$10,Doc_dipl_scuola_sec.!I158,IF(Foglio2!$J$3=Foglio2!$E$11,Doc_scuola_media!I158,IF(Foglio2!$J$3=Foglio2!$E$12,Doc_laureati_scuola_sec.!I164,IF(Foglio2!$J$3=Foglio2!$E$13,Direttivi_capi_ist.!I158,0)))))))))))</f>
        <v>0</v>
      </c>
      <c r="L164" s="248">
        <f>IF(Foglio2!$J$3=Foglio2!$E$3,Ausiliari_Coll.Scol.!J158,IF(Foglio2!$J$3=Foglio2!$E$4,Collab._Tecnici!J158,IF(Foglio2!$J$3=Foglio2!$E$5,Assistenti_Tecnici!J158,IF(Foglio2!$J$3=Foglio2!$E$6,Assistenti_Amm.vo!J158,IF(Foglio2!$J$3=Foglio2!$E$7,Resp_Coord_Amm.vo!J158,IF(Foglio2!$J$3=Foglio2!$E$8,Direttore_Amm.vo!J158,IF(Foglio2!$J$3=Foglio2!$E$9,Doc_mat_elem.re!J158,IF(Foglio2!$J$3=Foglio2!$E$10,Doc_dipl_scuola_sec.!J158,IF(Foglio2!$J$3=Foglio2!$E$11,Doc_scuola_media!J158,IF(Foglio2!$J$3=Foglio2!$E$12,Doc_laureati_scuola_sec.!J164,IF(Foglio2!$J$3=Foglio2!$E$13,Direttivi_capi_ist.!J158,0)))))))))))</f>
        <v>0</v>
      </c>
      <c r="M164" s="249">
        <f>IF(Foglio2!$J$3=Foglio2!$E$3,Ausiliari_Coll.Scol.!K158,IF(Foglio2!$J$3=Foglio2!$E$4,Collab._Tecnici!K158,IF(Foglio2!$J$3=Foglio2!$E$5,Assistenti_Tecnici!K158,IF(Foglio2!$J$3=Foglio2!$E$6,Assistenti_Amm.vo!K158,IF(Foglio2!$J$3=Foglio2!$E$7,Resp_Coord_Amm.vo!K158,IF(Foglio2!$J$3=Foglio2!$E$8,Direttore_Amm.vo!K158,IF(Foglio2!$J$3=Foglio2!$E$9,Doc_mat_elem.re!K158,IF(Foglio2!$J$3=Foglio2!$E$10,Doc_dipl_scuola_sec.!K158,IF(Foglio2!$J$3=Foglio2!$E$11,Doc_scuola_media!K158,IF(Foglio2!$J$3=Foglio2!$E$12,Doc_laureati_scuola_sec.!K164,IF(Foglio2!$J$3=Foglio2!$E$13,Direttivi_capi_ist.!K158,0)))))))))))</f>
        <v>0</v>
      </c>
      <c r="N164" s="250">
        <f>IF(Foglio2!$J$3=Foglio2!$E$3,Ausiliari_Coll.Scol.!L158,IF(Foglio2!$J$3=Foglio2!$E$4,Collab._Tecnici!L158,IF(Foglio2!$J$3=Foglio2!$E$5,Assistenti_Tecnici!L158,IF(Foglio2!$J$3=Foglio2!$E$6,Assistenti_Amm.vo!L158,IF(Foglio2!$J$3=Foglio2!$E$7,Resp_Coord_Amm.vo!L158,IF(Foglio2!$J$3=Foglio2!$E$8,Direttore_Amm.vo!L158,IF(Foglio2!$J$3=Foglio2!$E$9,Doc_mat_elem.re!L158,IF(Foglio2!$J$3=Foglio2!$E$10,Doc_dipl_scuola_sec.!L158,IF(Foglio2!$J$3=Foglio2!$E$11,Doc_scuola_media!L158,IF(Foglio2!$J$3=Foglio2!$E$12,Doc_laureati_scuola_sec.!L164,IF(Foglio2!$J$3=Foglio2!$E$13,Direttivi_capi_ist.!L158,0)))))))))))</f>
        <v>0</v>
      </c>
      <c r="O164" s="251">
        <f>IF(Foglio2!$J$3=Foglio2!$E$3,Ausiliari_Coll.Scol.!M158,IF(Foglio2!$J$3=Foglio2!$E$4,Collab._Tecnici!M158,IF(Foglio2!$J$3=Foglio2!$E$5,Assistenti_Tecnici!M158,IF(Foglio2!$J$3=Foglio2!$E$6,Assistenti_Amm.vo!M158,IF(Foglio2!$J$3=Foglio2!$E$7,Resp_Coord_Amm.vo!M158,IF(Foglio2!$J$3=Foglio2!$E$8,Direttore_Amm.vo!M158,IF(Foglio2!$J$3=Foglio2!$E$9,Doc_mat_elem.re!M158,IF(Foglio2!$J$3=Foglio2!$E$10,Doc_dipl_scuola_sec.!M158,IF(Foglio2!$J$3=Foglio2!$E$11,Doc_scuola_media!M158,IF(Foglio2!$J$3=Foglio2!$E$12,Doc_laureati_scuola_sec.!M164,IF(Foglio2!$J$3=Foglio2!$E$13,Direttivi_capi_ist.!M158,0)))))))))))</f>
        <v>0</v>
      </c>
      <c r="P164" s="252">
        <f>IF(Foglio2!$J$3=Foglio2!$E$3,Ausiliari_Coll.Scol.!N158,IF(Foglio2!$J$3=Foglio2!$E$4,Collab._Tecnici!N158,IF(Foglio2!$J$3=Foglio2!$E$5,Assistenti_Tecnici!N158,IF(Foglio2!$J$3=Foglio2!$E$6,Assistenti_Amm.vo!N158,IF(Foglio2!$J$3=Foglio2!$E$7,Resp_Coord_Amm.vo!N158,IF(Foglio2!$J$3=Foglio2!$E$8,Direttore_Amm.vo!N158,IF(Foglio2!$J$3=Foglio2!$E$9,Doc_mat_elem.re!N158,IF(Foglio2!$J$3=Foglio2!$E$10,Doc_dipl_scuola_sec.!N158,IF(Foglio2!$J$3=Foglio2!$E$11,Doc_scuola_media!N158,IF(Foglio2!$J$3=Foglio2!$E$12,Doc_laureati_scuola_sec.!N164,IF(Foglio2!$J$3=Foglio2!$E$13,Direttivi_capi_ist.!N158,0)))))))))))</f>
        <v>0</v>
      </c>
      <c r="Q164" s="252">
        <f>IF(Foglio2!$J$3=Foglio2!$E$3,Ausiliari_Coll.Scol.!O158,IF(Foglio2!$J$3=Foglio2!$E$4,Collab._Tecnici!O158,IF(Foglio2!$J$3=Foglio2!$E$5,Assistenti_Tecnici!O158,IF(Foglio2!$J$3=Foglio2!$E$6,Assistenti_Amm.vo!O158,IF(Foglio2!$J$3=Foglio2!$E$7,Resp_Coord_Amm.vo!O158,IF(Foglio2!$J$3=Foglio2!$E$8,Direttore_Amm.vo!O158,IF(Foglio2!$J$3=Foglio2!$E$9,Doc_mat_elem.re!O158,IF(Foglio2!$J$3=Foglio2!$E$10,Doc_dipl_scuola_sec.!O158,IF(Foglio2!$J$3=Foglio2!$E$11,Doc_scuola_media!O158,IF(Foglio2!$J$3=Foglio2!$E$12,Doc_laureati_scuola_sec.!O164,IF(Foglio2!$J$3=Foglio2!$E$13,Direttivi_capi_ist.!O158,0)))))))))))</f>
        <v>0</v>
      </c>
      <c r="R164" s="252">
        <f>IF(Foglio2!$J$3=Foglio2!$E$3,Ausiliari_Coll.Scol.!P158,IF(Foglio2!$J$3=Foglio2!$E$4,Collab._Tecnici!P158,IF(Foglio2!$J$3=Foglio2!$E$5,Assistenti_Tecnici!P158,IF(Foglio2!$J$3=Foglio2!$E$6,Assistenti_Amm.vo!P158,IF(Foglio2!$J$3=Foglio2!$E$7,Resp_Coord_Amm.vo!P158,IF(Foglio2!$J$3=Foglio2!$E$8,Direttore_Amm.vo!P158,IF(Foglio2!$J$3=Foglio2!$E$9,Doc_mat_elem.re!P158,IF(Foglio2!$J$3=Foglio2!$E$10,Doc_dipl_scuola_sec.!P158,IF(Foglio2!$J$3=Foglio2!$E$11,Doc_scuola_media!P158,IF(Foglio2!$J$3=Foglio2!$E$12,Doc_laureati_scuola_sec.!P164,IF(Foglio2!$J$3=Foglio2!$E$13,Direttivi_capi_ist.!P158,0)))))))))))</f>
        <v>0</v>
      </c>
      <c r="S164" s="252">
        <f>IF(Foglio2!$J$3=Foglio2!$E$3,Ausiliari_Coll.Scol.!Q158,IF(Foglio2!$J$3=Foglio2!$E$4,Collab._Tecnici!Q158,IF(Foglio2!$J$3=Foglio2!$E$5,Assistenti_Tecnici!Q158,IF(Foglio2!$J$3=Foglio2!$E$6,Assistenti_Amm.vo!Q158,IF(Foglio2!$J$3=Foglio2!$E$7,Resp_Coord_Amm.vo!Q158,IF(Foglio2!$J$3=Foglio2!$E$8,Direttore_Amm.vo!Q158,IF(Foglio2!$J$3=Foglio2!$E$9,Doc_mat_elem.re!Q158,IF(Foglio2!$J$3=Foglio2!$E$10,Doc_dipl_scuola_sec.!Q158,IF(Foglio2!$J$3=Foglio2!$E$11,Doc_scuola_media!Q158,IF(Foglio2!$J$3=Foglio2!$E$12,Doc_laureati_scuola_sec.!Q164,IF(Foglio2!$J$3=Foglio2!$E$13,Direttivi_capi_ist.!Q158,0)))))))))))</f>
        <v>0</v>
      </c>
      <c r="T164" s="252">
        <f>IF(Foglio2!$J$3=Foglio2!$E$3,Ausiliari_Coll.Scol.!R158,IF(Foglio2!$J$3=Foglio2!$E$4,Collab._Tecnici!R158,IF(Foglio2!$J$3=Foglio2!$E$5,Assistenti_Tecnici!R158,IF(Foglio2!$J$3=Foglio2!$E$6,Assistenti_Amm.vo!R158,IF(Foglio2!$J$3=Foglio2!$E$7,Resp_Coord_Amm.vo!R158,IF(Foglio2!$J$3=Foglio2!$E$8,Direttore_Amm.vo!R158,IF(Foglio2!$J$3=Foglio2!$E$9,Doc_mat_elem.re!R158,IF(Foglio2!$J$3=Foglio2!$E$10,Doc_dipl_scuola_sec.!R158,IF(Foglio2!$J$3=Foglio2!$E$11,Doc_scuola_media!R158,IF(Foglio2!$J$3=Foglio2!$E$12,Doc_laureati_scuola_sec.!R164,IF(Foglio2!$J$3=Foglio2!$E$13,Direttivi_capi_ist.!R158,0)))))))))))</f>
        <v>0</v>
      </c>
      <c r="U164" s="252">
        <f t="shared" ref="U164" si="947">(P164)/12*0.8</f>
        <v>0</v>
      </c>
      <c r="V164" s="252">
        <f t="shared" ref="V164" si="948">(P164+R164)/12*0.8</f>
        <v>0</v>
      </c>
      <c r="W164" s="253" t="str">
        <f t="shared" ref="W164" si="949">"Fascia Da "&amp;F164&amp;" a "&amp;F165&amp;" Decorrenza "&amp;DAY(C164)&amp;"/"&amp;MONTH(C164)&amp;"/"&amp;YEAR(C164)</f>
        <v>Fascia Da 0 a 0 Decorrenza 0/1/1900</v>
      </c>
    </row>
    <row r="165" spans="1:23" s="47" customFormat="1" ht="7.5" customHeight="1" x14ac:dyDescent="0.2">
      <c r="A165" s="104"/>
      <c r="B165" s="245">
        <f t="shared" si="937"/>
        <v>33570</v>
      </c>
      <c r="C165" s="501"/>
      <c r="D165" s="501"/>
      <c r="E165" s="48" t="s">
        <v>4</v>
      </c>
      <c r="F165" s="49">
        <f>IF(Foglio2!$J$3=Foglio2!$E$3,Ausiliari_Coll.Scol.!D161,IF(Foglio2!$J$3=Foglio2!$E$4,Collab._Tecnici!D163,IF(Foglio2!$J$3=Foglio2!$E$5,Assistenti_Tecnici!D161,IF(Foglio2!$J$3=Foglio2!$E$6,Assistenti_Amm.vo!D161,IF(Foglio2!$J$3=Foglio2!$E$7,Resp_Coord_Amm.vo!D161,IF(Foglio2!$J$3=Foglio2!$E$8,Direttore_Amm.vo!D161,IF(Foglio2!$J$3=Foglio2!$E$9,Doc_mat_elem.re!D161,IF(Foglio2!$J$3=Foglio2!$E$10,Doc_dipl_scuola_sec.!D161,IF(Foglio2!$J$3=Foglio2!$E$11,Doc_scuola_media!D161,IF(Foglio2!$J$3=Foglio2!$E$12,Doc_laureati_scuola_sec.!D165,IF(Foglio2!$J$3=Foglio2!$E$13,Direttivi_capi_ist.!D161,0)))))))))))</f>
        <v>0</v>
      </c>
      <c r="G165" s="267">
        <f t="shared" si="883"/>
        <v>0</v>
      </c>
      <c r="H165" s="267">
        <f t="shared" si="884"/>
        <v>0</v>
      </c>
      <c r="I165" s="267">
        <f t="shared" si="885"/>
        <v>0</v>
      </c>
      <c r="J165" s="267">
        <f t="shared" si="886"/>
        <v>0</v>
      </c>
      <c r="K165" s="267">
        <f t="shared" si="887"/>
        <v>0</v>
      </c>
      <c r="L165" s="266">
        <f t="shared" si="888"/>
        <v>0</v>
      </c>
      <c r="M165" s="267">
        <f t="shared" si="889"/>
        <v>0</v>
      </c>
      <c r="N165" s="182">
        <f t="shared" si="890"/>
        <v>0</v>
      </c>
      <c r="O165" s="183">
        <f t="shared" si="891"/>
        <v>0</v>
      </c>
      <c r="P165" s="184">
        <f t="shared" si="892"/>
        <v>0</v>
      </c>
      <c r="Q165" s="184">
        <f t="shared" si="893"/>
        <v>0</v>
      </c>
      <c r="R165" s="184">
        <f t="shared" si="894"/>
        <v>0</v>
      </c>
      <c r="S165" s="184">
        <f t="shared" si="895"/>
        <v>0</v>
      </c>
      <c r="T165" s="184">
        <f t="shared" si="896"/>
        <v>0</v>
      </c>
      <c r="U165" s="184">
        <f t="shared" ref="U165:V165" si="950">U164*1936.27</f>
        <v>0</v>
      </c>
      <c r="V165" s="184">
        <f t="shared" si="950"/>
        <v>0</v>
      </c>
      <c r="W165" s="104"/>
    </row>
    <row r="166" spans="1:23" s="47" customFormat="1" ht="12.75" customHeight="1" x14ac:dyDescent="0.2">
      <c r="A166" s="104">
        <f>IF(Foglio2!$J$7=1,TRUNC(Base!V166,0),TRUNC(Base!U166,0))</f>
        <v>0</v>
      </c>
      <c r="B166" s="245">
        <f t="shared" si="937"/>
        <v>33571</v>
      </c>
      <c r="C166" s="501"/>
      <c r="D166" s="501"/>
      <c r="E166" s="53" t="s">
        <v>3</v>
      </c>
      <c r="F166" s="54">
        <f>IF(Foglio2!$J$3=Foglio2!$E$3,Ausiliari_Coll.Scol.!D160,IF(Foglio2!$J$3=Foglio2!$E$4,Collab._Tecnici!D160,IF(Foglio2!$J$3=Foglio2!$E$5,Assistenti_Tecnici!D160,IF(Foglio2!$J$3=Foglio2!$E$6,Assistenti_Amm.vo!D160,IF(Foglio2!$J$3=Foglio2!$E$7,Resp_Coord_Amm.vo!D160,IF(Foglio2!$J$3=Foglio2!$E$8,Direttore_Amm.vo!D160,IF(Foglio2!$J$3=Foglio2!$E$9,Doc_mat_elem.re!D160,IF(Foglio2!$J$3=Foglio2!$E$10,Doc_dipl_scuola_sec.!D160,IF(Foglio2!$J$3=Foglio2!$E$11,Doc_scuola_media!D160,IF(Foglio2!$J$3=Foglio2!$E$12,Doc_laureati_scuola_sec.!D166,IF(Foglio2!$J$3=Foglio2!$E$13,Direttivi_capi_ist.!D160,0)))))))))))</f>
        <v>0</v>
      </c>
      <c r="G166" s="248">
        <f>IF(Foglio2!$J$3=Foglio2!$E$3,Ausiliari_Coll.Scol.!E160,IF(Foglio2!$J$3=Foglio2!$E$4,Collab._Tecnici!E160,IF(Foglio2!$J$3=Foglio2!$E$5,Assistenti_Tecnici!E160,IF(Foglio2!$J$3=Foglio2!$E$6,Assistenti_Amm.vo!E160,IF(Foglio2!$J$3=Foglio2!$E$7,Resp_Coord_Amm.vo!E160,IF(Foglio2!$J$3=Foglio2!$E$8,Direttore_Amm.vo!E160,IF(Foglio2!$J$3=Foglio2!$E$9,Doc_mat_elem.re!E160,IF(Foglio2!$J$3=Foglio2!$E$10,Doc_dipl_scuola_sec.!E160,IF(Foglio2!$J$3=Foglio2!$E$11,Doc_scuola_media!E160,IF(Foglio2!$J$3=Foglio2!$E$12,Doc_laureati_scuola_sec.!E166,IF(Foglio2!$J$3=Foglio2!$E$13,Direttivi_capi_ist.!E160,0)))))))))))</f>
        <v>0</v>
      </c>
      <c r="H166" s="248">
        <f>IF(Foglio2!$J$3=Foglio2!$E$3,Ausiliari_Coll.Scol.!F160,IF(Foglio2!$J$3=Foglio2!$E$4,Collab._Tecnici!F160,IF(Foglio2!$J$3=Foglio2!$E$5,Assistenti_Tecnici!F160,IF(Foglio2!$J$3=Foglio2!$E$6,Assistenti_Amm.vo!F160,IF(Foglio2!$J$3=Foglio2!$E$7,Resp_Coord_Amm.vo!F160,IF(Foglio2!$J$3=Foglio2!$E$8,Direttore_Amm.vo!F160,IF(Foglio2!$J$3=Foglio2!$E$9,Doc_mat_elem.re!F160,IF(Foglio2!$J$3=Foglio2!$E$10,Doc_dipl_scuola_sec.!F160,IF(Foglio2!$J$3=Foglio2!$E$11,Doc_scuola_media!F160,IF(Foglio2!$J$3=Foglio2!$E$12,Doc_laureati_scuola_sec.!F166,IF(Foglio2!$J$3=Foglio2!$E$13,Direttivi_capi_ist.!F160,0)))))))))))</f>
        <v>0</v>
      </c>
      <c r="I166" s="248">
        <f>IF(Foglio2!$J$3=Foglio2!$E$3,Ausiliari_Coll.Scol.!G160,IF(Foglio2!$J$3=Foglio2!$E$4,Collab._Tecnici!G160,IF(Foglio2!$J$3=Foglio2!$E$5,Assistenti_Tecnici!G160,IF(Foglio2!$J$3=Foglio2!$E$6,Assistenti_Amm.vo!G160,IF(Foglio2!$J$3=Foglio2!$E$7,Resp_Coord_Amm.vo!G160,IF(Foglio2!$J$3=Foglio2!$E$8,Direttore_Amm.vo!G160,IF(Foglio2!$J$3=Foglio2!$E$9,Doc_mat_elem.re!G160,IF(Foglio2!$J$3=Foglio2!$E$10,Doc_dipl_scuola_sec.!G160,IF(Foglio2!$J$3=Foglio2!$E$11,Doc_scuola_media!G160,IF(Foglio2!$J$3=Foglio2!$E$12,Doc_laureati_scuola_sec.!G166,IF(Foglio2!$J$3=Foglio2!$E$13,Direttivi_capi_ist.!G160,0)))))))))))</f>
        <v>0</v>
      </c>
      <c r="J166" s="248">
        <f>IF(Foglio2!$J$3=Foglio2!$E$3,Ausiliari_Coll.Scol.!H160,IF(Foglio2!$J$3=Foglio2!$E$4,Collab._Tecnici!H160,IF(Foglio2!$J$3=Foglio2!$E$5,Assistenti_Tecnici!H160,IF(Foglio2!$J$3=Foglio2!$E$6,Assistenti_Amm.vo!H160,IF(Foglio2!$J$3=Foglio2!$E$7,Resp_Coord_Amm.vo!H160,IF(Foglio2!$J$3=Foglio2!$E$8,Direttore_Amm.vo!H160,IF(Foglio2!$J$3=Foglio2!$E$9,Doc_mat_elem.re!H160,IF(Foglio2!$J$3=Foglio2!$E$10,Doc_dipl_scuola_sec.!H160,IF(Foglio2!$J$3=Foglio2!$E$11,Doc_scuola_media!H160,IF(Foglio2!$J$3=Foglio2!$E$12,Doc_laureati_scuola_sec.!H166,IF(Foglio2!$J$3=Foglio2!$E$13,Direttivi_capi_ist.!H160,0)))))))))))</f>
        <v>0</v>
      </c>
      <c r="K166" s="248">
        <f>IF(Foglio2!$J$3=Foglio2!$E$3,Ausiliari_Coll.Scol.!I160,IF(Foglio2!$J$3=Foglio2!$E$4,Collab._Tecnici!I160,IF(Foglio2!$J$3=Foglio2!$E$5,Assistenti_Tecnici!I160,IF(Foglio2!$J$3=Foglio2!$E$6,Assistenti_Amm.vo!I160,IF(Foglio2!$J$3=Foglio2!$E$7,Resp_Coord_Amm.vo!I160,IF(Foglio2!$J$3=Foglio2!$E$8,Direttore_Amm.vo!I160,IF(Foglio2!$J$3=Foglio2!$E$9,Doc_mat_elem.re!I160,IF(Foglio2!$J$3=Foglio2!$E$10,Doc_dipl_scuola_sec.!I160,IF(Foglio2!$J$3=Foglio2!$E$11,Doc_scuola_media!I160,IF(Foglio2!$J$3=Foglio2!$E$12,Doc_laureati_scuola_sec.!I166,IF(Foglio2!$J$3=Foglio2!$E$13,Direttivi_capi_ist.!I160,0)))))))))))</f>
        <v>0</v>
      </c>
      <c r="L166" s="248">
        <f>IF(Foglio2!$J$3=Foglio2!$E$3,Ausiliari_Coll.Scol.!J160,IF(Foglio2!$J$3=Foglio2!$E$4,Collab._Tecnici!J160,IF(Foglio2!$J$3=Foglio2!$E$5,Assistenti_Tecnici!J160,IF(Foglio2!$J$3=Foglio2!$E$6,Assistenti_Amm.vo!J160,IF(Foglio2!$J$3=Foglio2!$E$7,Resp_Coord_Amm.vo!J160,IF(Foglio2!$J$3=Foglio2!$E$8,Direttore_Amm.vo!J160,IF(Foglio2!$J$3=Foglio2!$E$9,Doc_mat_elem.re!J160,IF(Foglio2!$J$3=Foglio2!$E$10,Doc_dipl_scuola_sec.!J160,IF(Foglio2!$J$3=Foglio2!$E$11,Doc_scuola_media!J160,IF(Foglio2!$J$3=Foglio2!$E$12,Doc_laureati_scuola_sec.!J166,IF(Foglio2!$J$3=Foglio2!$E$13,Direttivi_capi_ist.!J160,0)))))))))))</f>
        <v>0</v>
      </c>
      <c r="M166" s="249">
        <f>IF(Foglio2!$J$3=Foglio2!$E$3,Ausiliari_Coll.Scol.!K160,IF(Foglio2!$J$3=Foglio2!$E$4,Collab._Tecnici!K160,IF(Foglio2!$J$3=Foglio2!$E$5,Assistenti_Tecnici!K160,IF(Foglio2!$J$3=Foglio2!$E$6,Assistenti_Amm.vo!K160,IF(Foglio2!$J$3=Foglio2!$E$7,Resp_Coord_Amm.vo!K160,IF(Foglio2!$J$3=Foglio2!$E$8,Direttore_Amm.vo!K160,IF(Foglio2!$J$3=Foglio2!$E$9,Doc_mat_elem.re!K160,IF(Foglio2!$J$3=Foglio2!$E$10,Doc_dipl_scuola_sec.!K160,IF(Foglio2!$J$3=Foglio2!$E$11,Doc_scuola_media!K160,IF(Foglio2!$J$3=Foglio2!$E$12,Doc_laureati_scuola_sec.!K166,IF(Foglio2!$J$3=Foglio2!$E$13,Direttivi_capi_ist.!K160,0)))))))))))</f>
        <v>0</v>
      </c>
      <c r="N166" s="250">
        <f>IF(Foglio2!$J$3=Foglio2!$E$3,Ausiliari_Coll.Scol.!L160,IF(Foglio2!$J$3=Foglio2!$E$4,Collab._Tecnici!L160,IF(Foglio2!$J$3=Foglio2!$E$5,Assistenti_Tecnici!L160,IF(Foglio2!$J$3=Foglio2!$E$6,Assistenti_Amm.vo!L160,IF(Foglio2!$J$3=Foglio2!$E$7,Resp_Coord_Amm.vo!L160,IF(Foglio2!$J$3=Foglio2!$E$8,Direttore_Amm.vo!L160,IF(Foglio2!$J$3=Foglio2!$E$9,Doc_mat_elem.re!L160,IF(Foglio2!$J$3=Foglio2!$E$10,Doc_dipl_scuola_sec.!L160,IF(Foglio2!$J$3=Foglio2!$E$11,Doc_scuola_media!L160,IF(Foglio2!$J$3=Foglio2!$E$12,Doc_laureati_scuola_sec.!L166,IF(Foglio2!$J$3=Foglio2!$E$13,Direttivi_capi_ist.!L160,0)))))))))))</f>
        <v>0</v>
      </c>
      <c r="O166" s="251">
        <f>IF(Foglio2!$J$3=Foglio2!$E$3,Ausiliari_Coll.Scol.!M160,IF(Foglio2!$J$3=Foglio2!$E$4,Collab._Tecnici!M160,IF(Foglio2!$J$3=Foglio2!$E$5,Assistenti_Tecnici!M160,IF(Foglio2!$J$3=Foglio2!$E$6,Assistenti_Amm.vo!M160,IF(Foglio2!$J$3=Foglio2!$E$7,Resp_Coord_Amm.vo!M160,IF(Foglio2!$J$3=Foglio2!$E$8,Direttore_Amm.vo!M160,IF(Foglio2!$J$3=Foglio2!$E$9,Doc_mat_elem.re!M160,IF(Foglio2!$J$3=Foglio2!$E$10,Doc_dipl_scuola_sec.!M160,IF(Foglio2!$J$3=Foglio2!$E$11,Doc_scuola_media!M160,IF(Foglio2!$J$3=Foglio2!$E$12,Doc_laureati_scuola_sec.!M166,IF(Foglio2!$J$3=Foglio2!$E$13,Direttivi_capi_ist.!M160,0)))))))))))</f>
        <v>0</v>
      </c>
      <c r="P166" s="252">
        <f>IF(Foglio2!$J$3=Foglio2!$E$3,Ausiliari_Coll.Scol.!N160,IF(Foglio2!$J$3=Foglio2!$E$4,Collab._Tecnici!N160,IF(Foglio2!$J$3=Foglio2!$E$5,Assistenti_Tecnici!N160,IF(Foglio2!$J$3=Foglio2!$E$6,Assistenti_Amm.vo!N160,IF(Foglio2!$J$3=Foglio2!$E$7,Resp_Coord_Amm.vo!N160,IF(Foglio2!$J$3=Foglio2!$E$8,Direttore_Amm.vo!N160,IF(Foglio2!$J$3=Foglio2!$E$9,Doc_mat_elem.re!N160,IF(Foglio2!$J$3=Foglio2!$E$10,Doc_dipl_scuola_sec.!N160,IF(Foglio2!$J$3=Foglio2!$E$11,Doc_scuola_media!N160,IF(Foglio2!$J$3=Foglio2!$E$12,Doc_laureati_scuola_sec.!N166,IF(Foglio2!$J$3=Foglio2!$E$13,Direttivi_capi_ist.!N160,0)))))))))))</f>
        <v>0</v>
      </c>
      <c r="Q166" s="252">
        <f>IF(Foglio2!$J$3=Foglio2!$E$3,Ausiliari_Coll.Scol.!O160,IF(Foglio2!$J$3=Foglio2!$E$4,Collab._Tecnici!O160,IF(Foglio2!$J$3=Foglio2!$E$5,Assistenti_Tecnici!O160,IF(Foglio2!$J$3=Foglio2!$E$6,Assistenti_Amm.vo!O160,IF(Foglio2!$J$3=Foglio2!$E$7,Resp_Coord_Amm.vo!O160,IF(Foglio2!$J$3=Foglio2!$E$8,Direttore_Amm.vo!O160,IF(Foglio2!$J$3=Foglio2!$E$9,Doc_mat_elem.re!O160,IF(Foglio2!$J$3=Foglio2!$E$10,Doc_dipl_scuola_sec.!O160,IF(Foglio2!$J$3=Foglio2!$E$11,Doc_scuola_media!O160,IF(Foglio2!$J$3=Foglio2!$E$12,Doc_laureati_scuola_sec.!O166,IF(Foglio2!$J$3=Foglio2!$E$13,Direttivi_capi_ist.!O160,0)))))))))))</f>
        <v>0</v>
      </c>
      <c r="R166" s="252">
        <f>IF(Foglio2!$J$3=Foglio2!$E$3,Ausiliari_Coll.Scol.!P160,IF(Foglio2!$J$3=Foglio2!$E$4,Collab._Tecnici!P160,IF(Foglio2!$J$3=Foglio2!$E$5,Assistenti_Tecnici!P160,IF(Foglio2!$J$3=Foglio2!$E$6,Assistenti_Amm.vo!P160,IF(Foglio2!$J$3=Foglio2!$E$7,Resp_Coord_Amm.vo!P160,IF(Foglio2!$J$3=Foglio2!$E$8,Direttore_Amm.vo!P160,IF(Foglio2!$J$3=Foglio2!$E$9,Doc_mat_elem.re!P160,IF(Foglio2!$J$3=Foglio2!$E$10,Doc_dipl_scuola_sec.!P160,IF(Foglio2!$J$3=Foglio2!$E$11,Doc_scuola_media!P160,IF(Foglio2!$J$3=Foglio2!$E$12,Doc_laureati_scuola_sec.!P166,IF(Foglio2!$J$3=Foglio2!$E$13,Direttivi_capi_ist.!P160,0)))))))))))</f>
        <v>0</v>
      </c>
      <c r="S166" s="252">
        <f>IF(Foglio2!$J$3=Foglio2!$E$3,Ausiliari_Coll.Scol.!Q160,IF(Foglio2!$J$3=Foglio2!$E$4,Collab._Tecnici!Q160,IF(Foglio2!$J$3=Foglio2!$E$5,Assistenti_Tecnici!Q160,IF(Foglio2!$J$3=Foglio2!$E$6,Assistenti_Amm.vo!Q160,IF(Foglio2!$J$3=Foglio2!$E$7,Resp_Coord_Amm.vo!Q160,IF(Foglio2!$J$3=Foglio2!$E$8,Direttore_Amm.vo!Q160,IF(Foglio2!$J$3=Foglio2!$E$9,Doc_mat_elem.re!Q160,IF(Foglio2!$J$3=Foglio2!$E$10,Doc_dipl_scuola_sec.!Q160,IF(Foglio2!$J$3=Foglio2!$E$11,Doc_scuola_media!Q160,IF(Foglio2!$J$3=Foglio2!$E$12,Doc_laureati_scuola_sec.!Q166,IF(Foglio2!$J$3=Foglio2!$E$13,Direttivi_capi_ist.!Q160,0)))))))))))</f>
        <v>0</v>
      </c>
      <c r="T166" s="252">
        <f>IF(Foglio2!$J$3=Foglio2!$E$3,Ausiliari_Coll.Scol.!R160,IF(Foglio2!$J$3=Foglio2!$E$4,Collab._Tecnici!R160,IF(Foglio2!$J$3=Foglio2!$E$5,Assistenti_Tecnici!R160,IF(Foglio2!$J$3=Foglio2!$E$6,Assistenti_Amm.vo!R160,IF(Foglio2!$J$3=Foglio2!$E$7,Resp_Coord_Amm.vo!R160,IF(Foglio2!$J$3=Foglio2!$E$8,Direttore_Amm.vo!R160,IF(Foglio2!$J$3=Foglio2!$E$9,Doc_mat_elem.re!R160,IF(Foglio2!$J$3=Foglio2!$E$10,Doc_dipl_scuola_sec.!R160,IF(Foglio2!$J$3=Foglio2!$E$11,Doc_scuola_media!R160,IF(Foglio2!$J$3=Foglio2!$E$12,Doc_laureati_scuola_sec.!R166,IF(Foglio2!$J$3=Foglio2!$E$13,Direttivi_capi_ist.!R160,0)))))))))))</f>
        <v>0</v>
      </c>
      <c r="U166" s="252">
        <f t="shared" ref="U166" si="951">(P166)/12*0.8</f>
        <v>0</v>
      </c>
      <c r="V166" s="252">
        <f t="shared" ref="V166" si="952">(P166+R166)/12*0.8</f>
        <v>0</v>
      </c>
      <c r="W166" s="253" t="str">
        <f t="shared" ref="W166" si="953">"Fascia Da "&amp;F166&amp;" a "&amp;F167&amp;" Decorrenza "&amp;DAY(C166)&amp;"/"&amp;MONTH(C166)&amp;"/"&amp;YEAR(C166)</f>
        <v>Fascia Da 0 a 0 Decorrenza 0/1/1900</v>
      </c>
    </row>
    <row r="167" spans="1:23" s="47" customFormat="1" ht="8.25" customHeight="1" x14ac:dyDescent="0.2">
      <c r="A167" s="104"/>
      <c r="B167" s="245">
        <f t="shared" si="937"/>
        <v>33572</v>
      </c>
      <c r="C167" s="501"/>
      <c r="D167" s="501"/>
      <c r="E167" s="48" t="s">
        <v>4</v>
      </c>
      <c r="F167" s="49">
        <f>IF(Foglio2!$J$3=Foglio2!$E$3,Ausiliari_Coll.Scol.!D163,IF(Foglio2!$J$3=Foglio2!$E$4,Collab._Tecnici!D165,IF(Foglio2!$J$3=Foglio2!$E$5,Assistenti_Tecnici!D163,IF(Foglio2!$J$3=Foglio2!$E$6,Assistenti_Amm.vo!D163,IF(Foglio2!$J$3=Foglio2!$E$7,Resp_Coord_Amm.vo!D163,IF(Foglio2!$J$3=Foglio2!$E$8,Direttore_Amm.vo!D163,IF(Foglio2!$J$3=Foglio2!$E$9,Doc_mat_elem.re!D163,IF(Foglio2!$J$3=Foglio2!$E$10,Doc_dipl_scuola_sec.!D163,IF(Foglio2!$J$3=Foglio2!$E$11,Doc_scuola_media!D163,IF(Foglio2!$J$3=Foglio2!$E$12,Doc_laureati_scuola_sec.!D167,IF(Foglio2!$J$3=Foglio2!$E$13,Direttivi_capi_ist.!D163,0)))))))))))</f>
        <v>0</v>
      </c>
      <c r="G167" s="267">
        <f t="shared" si="883"/>
        <v>0</v>
      </c>
      <c r="H167" s="267">
        <f t="shared" si="884"/>
        <v>0</v>
      </c>
      <c r="I167" s="267">
        <f t="shared" si="885"/>
        <v>0</v>
      </c>
      <c r="J167" s="267">
        <f t="shared" si="886"/>
        <v>0</v>
      </c>
      <c r="K167" s="267">
        <f t="shared" si="887"/>
        <v>0</v>
      </c>
      <c r="L167" s="266">
        <f t="shared" si="888"/>
        <v>0</v>
      </c>
      <c r="M167" s="267">
        <f t="shared" si="889"/>
        <v>0</v>
      </c>
      <c r="N167" s="182">
        <f t="shared" si="890"/>
        <v>0</v>
      </c>
      <c r="O167" s="183">
        <f t="shared" si="891"/>
        <v>0</v>
      </c>
      <c r="P167" s="184">
        <f t="shared" si="892"/>
        <v>0</v>
      </c>
      <c r="Q167" s="184">
        <f t="shared" si="893"/>
        <v>0</v>
      </c>
      <c r="R167" s="184">
        <f t="shared" si="894"/>
        <v>0</v>
      </c>
      <c r="S167" s="184">
        <f t="shared" si="895"/>
        <v>0</v>
      </c>
      <c r="T167" s="184">
        <f t="shared" si="896"/>
        <v>0</v>
      </c>
      <c r="U167" s="184">
        <f t="shared" ref="U167:V167" si="954">U166*1936.27</f>
        <v>0</v>
      </c>
      <c r="V167" s="184">
        <f t="shared" si="954"/>
        <v>0</v>
      </c>
      <c r="W167" s="104"/>
    </row>
    <row r="168" spans="1:23" s="47" customFormat="1" ht="12.75" customHeight="1" x14ac:dyDescent="0.2">
      <c r="A168" s="104">
        <f>IF(Foglio2!$J$7=1,TRUNC(Base!V168,0),TRUNC(Base!U168,0))</f>
        <v>0</v>
      </c>
      <c r="B168" s="245">
        <f t="shared" si="937"/>
        <v>33573</v>
      </c>
      <c r="C168" s="501"/>
      <c r="D168" s="501"/>
      <c r="E168" s="53" t="s">
        <v>3</v>
      </c>
      <c r="F168" s="54">
        <f>IF(Foglio2!$J$3=Foglio2!$E$3,Ausiliari_Coll.Scol.!D162,IF(Foglio2!$J$3=Foglio2!$E$4,Collab._Tecnici!D162,IF(Foglio2!$J$3=Foglio2!$E$5,Assistenti_Tecnici!D162,IF(Foglio2!$J$3=Foglio2!$E$6,Assistenti_Amm.vo!D162,IF(Foglio2!$J$3=Foglio2!$E$7,Resp_Coord_Amm.vo!D162,IF(Foglio2!$J$3=Foglio2!$E$8,Direttore_Amm.vo!D162,IF(Foglio2!$J$3=Foglio2!$E$9,Doc_mat_elem.re!D162,IF(Foglio2!$J$3=Foglio2!$E$10,Doc_dipl_scuola_sec.!D162,IF(Foglio2!$J$3=Foglio2!$E$11,Doc_scuola_media!D162,IF(Foglio2!$J$3=Foglio2!$E$12,Doc_laureati_scuola_sec.!D168,IF(Foglio2!$J$3=Foglio2!$E$13,Direttivi_capi_ist.!D162,0)))))))))))</f>
        <v>0</v>
      </c>
      <c r="G168" s="248">
        <f>IF(Foglio2!$J$3=Foglio2!$E$3,Ausiliari_Coll.Scol.!E162,IF(Foglio2!$J$3=Foglio2!$E$4,Collab._Tecnici!E162,IF(Foglio2!$J$3=Foglio2!$E$5,Assistenti_Tecnici!E162,IF(Foglio2!$J$3=Foglio2!$E$6,Assistenti_Amm.vo!E162,IF(Foglio2!$J$3=Foglio2!$E$7,Resp_Coord_Amm.vo!E162,IF(Foglio2!$J$3=Foglio2!$E$8,Direttore_Amm.vo!E162,IF(Foglio2!$J$3=Foglio2!$E$9,Doc_mat_elem.re!E162,IF(Foglio2!$J$3=Foglio2!$E$10,Doc_dipl_scuola_sec.!E162,IF(Foglio2!$J$3=Foglio2!$E$11,Doc_scuola_media!E162,IF(Foglio2!$J$3=Foglio2!$E$12,Doc_laureati_scuola_sec.!E168,IF(Foglio2!$J$3=Foglio2!$E$13,Direttivi_capi_ist.!E162,0)))))))))))</f>
        <v>0</v>
      </c>
      <c r="H168" s="248">
        <f>IF(Foglio2!$J$3=Foglio2!$E$3,Ausiliari_Coll.Scol.!F162,IF(Foglio2!$J$3=Foglio2!$E$4,Collab._Tecnici!F162,IF(Foglio2!$J$3=Foglio2!$E$5,Assistenti_Tecnici!F162,IF(Foglio2!$J$3=Foglio2!$E$6,Assistenti_Amm.vo!F162,IF(Foglio2!$J$3=Foglio2!$E$7,Resp_Coord_Amm.vo!F162,IF(Foglio2!$J$3=Foglio2!$E$8,Direttore_Amm.vo!F162,IF(Foglio2!$J$3=Foglio2!$E$9,Doc_mat_elem.re!F162,IF(Foglio2!$J$3=Foglio2!$E$10,Doc_dipl_scuola_sec.!F162,IF(Foglio2!$J$3=Foglio2!$E$11,Doc_scuola_media!F162,IF(Foglio2!$J$3=Foglio2!$E$12,Doc_laureati_scuola_sec.!F168,IF(Foglio2!$J$3=Foglio2!$E$13,Direttivi_capi_ist.!F162,0)))))))))))</f>
        <v>0</v>
      </c>
      <c r="I168" s="248">
        <f>IF(Foglio2!$J$3=Foglio2!$E$3,Ausiliari_Coll.Scol.!G162,IF(Foglio2!$J$3=Foglio2!$E$4,Collab._Tecnici!G162,IF(Foglio2!$J$3=Foglio2!$E$5,Assistenti_Tecnici!G162,IF(Foglio2!$J$3=Foglio2!$E$6,Assistenti_Amm.vo!G162,IF(Foglio2!$J$3=Foglio2!$E$7,Resp_Coord_Amm.vo!G162,IF(Foglio2!$J$3=Foglio2!$E$8,Direttore_Amm.vo!G162,IF(Foglio2!$J$3=Foglio2!$E$9,Doc_mat_elem.re!G162,IF(Foglio2!$J$3=Foglio2!$E$10,Doc_dipl_scuola_sec.!G162,IF(Foglio2!$J$3=Foglio2!$E$11,Doc_scuola_media!G162,IF(Foglio2!$J$3=Foglio2!$E$12,Doc_laureati_scuola_sec.!G168,IF(Foglio2!$J$3=Foglio2!$E$13,Direttivi_capi_ist.!G162,0)))))))))))</f>
        <v>0</v>
      </c>
      <c r="J168" s="248">
        <f>IF(Foglio2!$J$3=Foglio2!$E$3,Ausiliari_Coll.Scol.!H162,IF(Foglio2!$J$3=Foglio2!$E$4,Collab._Tecnici!H162,IF(Foglio2!$J$3=Foglio2!$E$5,Assistenti_Tecnici!H162,IF(Foglio2!$J$3=Foglio2!$E$6,Assistenti_Amm.vo!H162,IF(Foglio2!$J$3=Foglio2!$E$7,Resp_Coord_Amm.vo!H162,IF(Foglio2!$J$3=Foglio2!$E$8,Direttore_Amm.vo!H162,IF(Foglio2!$J$3=Foglio2!$E$9,Doc_mat_elem.re!H162,IF(Foglio2!$J$3=Foglio2!$E$10,Doc_dipl_scuola_sec.!H162,IF(Foglio2!$J$3=Foglio2!$E$11,Doc_scuola_media!H162,IF(Foglio2!$J$3=Foglio2!$E$12,Doc_laureati_scuola_sec.!H168,IF(Foglio2!$J$3=Foglio2!$E$13,Direttivi_capi_ist.!H162,0)))))))))))</f>
        <v>0</v>
      </c>
      <c r="K168" s="248">
        <f>IF(Foglio2!$J$3=Foglio2!$E$3,Ausiliari_Coll.Scol.!I162,IF(Foglio2!$J$3=Foglio2!$E$4,Collab._Tecnici!I162,IF(Foglio2!$J$3=Foglio2!$E$5,Assistenti_Tecnici!I162,IF(Foglio2!$J$3=Foglio2!$E$6,Assistenti_Amm.vo!I162,IF(Foglio2!$J$3=Foglio2!$E$7,Resp_Coord_Amm.vo!I162,IF(Foglio2!$J$3=Foglio2!$E$8,Direttore_Amm.vo!I162,IF(Foglio2!$J$3=Foglio2!$E$9,Doc_mat_elem.re!I162,IF(Foglio2!$J$3=Foglio2!$E$10,Doc_dipl_scuola_sec.!I162,IF(Foglio2!$J$3=Foglio2!$E$11,Doc_scuola_media!I162,IF(Foglio2!$J$3=Foglio2!$E$12,Doc_laureati_scuola_sec.!I168,IF(Foglio2!$J$3=Foglio2!$E$13,Direttivi_capi_ist.!I162,0)))))))))))</f>
        <v>0</v>
      </c>
      <c r="L168" s="248">
        <f>IF(Foglio2!$J$3=Foglio2!$E$3,Ausiliari_Coll.Scol.!J162,IF(Foglio2!$J$3=Foglio2!$E$4,Collab._Tecnici!J162,IF(Foglio2!$J$3=Foglio2!$E$5,Assistenti_Tecnici!J162,IF(Foglio2!$J$3=Foglio2!$E$6,Assistenti_Amm.vo!J162,IF(Foglio2!$J$3=Foglio2!$E$7,Resp_Coord_Amm.vo!J162,IF(Foglio2!$J$3=Foglio2!$E$8,Direttore_Amm.vo!J162,IF(Foglio2!$J$3=Foglio2!$E$9,Doc_mat_elem.re!J162,IF(Foglio2!$J$3=Foglio2!$E$10,Doc_dipl_scuola_sec.!J162,IF(Foglio2!$J$3=Foglio2!$E$11,Doc_scuola_media!J162,IF(Foglio2!$J$3=Foglio2!$E$12,Doc_laureati_scuola_sec.!J168,IF(Foglio2!$J$3=Foglio2!$E$13,Direttivi_capi_ist.!J162,0)))))))))))</f>
        <v>0</v>
      </c>
      <c r="M168" s="249">
        <f>IF(Foglio2!$J$3=Foglio2!$E$3,Ausiliari_Coll.Scol.!K162,IF(Foglio2!$J$3=Foglio2!$E$4,Collab._Tecnici!K162,IF(Foglio2!$J$3=Foglio2!$E$5,Assistenti_Tecnici!K162,IF(Foglio2!$J$3=Foglio2!$E$6,Assistenti_Amm.vo!K162,IF(Foglio2!$J$3=Foglio2!$E$7,Resp_Coord_Amm.vo!K162,IF(Foglio2!$J$3=Foglio2!$E$8,Direttore_Amm.vo!K162,IF(Foglio2!$J$3=Foglio2!$E$9,Doc_mat_elem.re!K162,IF(Foglio2!$J$3=Foglio2!$E$10,Doc_dipl_scuola_sec.!K162,IF(Foglio2!$J$3=Foglio2!$E$11,Doc_scuola_media!K162,IF(Foglio2!$J$3=Foglio2!$E$12,Doc_laureati_scuola_sec.!K168,IF(Foglio2!$J$3=Foglio2!$E$13,Direttivi_capi_ist.!K162,0)))))))))))</f>
        <v>0</v>
      </c>
      <c r="N168" s="250">
        <f>IF(Foglio2!$J$3=Foglio2!$E$3,Ausiliari_Coll.Scol.!L162,IF(Foglio2!$J$3=Foglio2!$E$4,Collab._Tecnici!L162,IF(Foglio2!$J$3=Foglio2!$E$5,Assistenti_Tecnici!L162,IF(Foglio2!$J$3=Foglio2!$E$6,Assistenti_Amm.vo!L162,IF(Foglio2!$J$3=Foglio2!$E$7,Resp_Coord_Amm.vo!L162,IF(Foglio2!$J$3=Foglio2!$E$8,Direttore_Amm.vo!L162,IF(Foglio2!$J$3=Foglio2!$E$9,Doc_mat_elem.re!L162,IF(Foglio2!$J$3=Foglio2!$E$10,Doc_dipl_scuola_sec.!L162,IF(Foglio2!$J$3=Foglio2!$E$11,Doc_scuola_media!L162,IF(Foglio2!$J$3=Foglio2!$E$12,Doc_laureati_scuola_sec.!L168,IF(Foglio2!$J$3=Foglio2!$E$13,Direttivi_capi_ist.!L162,0)))))))))))</f>
        <v>0</v>
      </c>
      <c r="O168" s="251">
        <f>IF(Foglio2!$J$3=Foglio2!$E$3,Ausiliari_Coll.Scol.!M162,IF(Foglio2!$J$3=Foglio2!$E$4,Collab._Tecnici!M162,IF(Foglio2!$J$3=Foglio2!$E$5,Assistenti_Tecnici!M162,IF(Foglio2!$J$3=Foglio2!$E$6,Assistenti_Amm.vo!M162,IF(Foglio2!$J$3=Foglio2!$E$7,Resp_Coord_Amm.vo!M162,IF(Foglio2!$J$3=Foglio2!$E$8,Direttore_Amm.vo!M162,IF(Foglio2!$J$3=Foglio2!$E$9,Doc_mat_elem.re!M162,IF(Foglio2!$J$3=Foglio2!$E$10,Doc_dipl_scuola_sec.!M162,IF(Foglio2!$J$3=Foglio2!$E$11,Doc_scuola_media!M162,IF(Foglio2!$J$3=Foglio2!$E$12,Doc_laureati_scuola_sec.!M168,IF(Foglio2!$J$3=Foglio2!$E$13,Direttivi_capi_ist.!M162,0)))))))))))</f>
        <v>0</v>
      </c>
      <c r="P168" s="252">
        <f>IF(Foglio2!$J$3=Foglio2!$E$3,Ausiliari_Coll.Scol.!N162,IF(Foglio2!$J$3=Foglio2!$E$4,Collab._Tecnici!N162,IF(Foglio2!$J$3=Foglio2!$E$5,Assistenti_Tecnici!N162,IF(Foglio2!$J$3=Foglio2!$E$6,Assistenti_Amm.vo!N162,IF(Foglio2!$J$3=Foglio2!$E$7,Resp_Coord_Amm.vo!N162,IF(Foglio2!$J$3=Foglio2!$E$8,Direttore_Amm.vo!N162,IF(Foglio2!$J$3=Foglio2!$E$9,Doc_mat_elem.re!N162,IF(Foglio2!$J$3=Foglio2!$E$10,Doc_dipl_scuola_sec.!N162,IF(Foglio2!$J$3=Foglio2!$E$11,Doc_scuola_media!N162,IF(Foglio2!$J$3=Foglio2!$E$12,Doc_laureati_scuola_sec.!N168,IF(Foglio2!$J$3=Foglio2!$E$13,Direttivi_capi_ist.!N162,0)))))))))))</f>
        <v>0</v>
      </c>
      <c r="Q168" s="252">
        <f>IF(Foglio2!$J$3=Foglio2!$E$3,Ausiliari_Coll.Scol.!O162,IF(Foglio2!$J$3=Foglio2!$E$4,Collab._Tecnici!O162,IF(Foglio2!$J$3=Foglio2!$E$5,Assistenti_Tecnici!O162,IF(Foglio2!$J$3=Foglio2!$E$6,Assistenti_Amm.vo!O162,IF(Foglio2!$J$3=Foglio2!$E$7,Resp_Coord_Amm.vo!O162,IF(Foglio2!$J$3=Foglio2!$E$8,Direttore_Amm.vo!O162,IF(Foglio2!$J$3=Foglio2!$E$9,Doc_mat_elem.re!O162,IF(Foglio2!$J$3=Foglio2!$E$10,Doc_dipl_scuola_sec.!O162,IF(Foglio2!$J$3=Foglio2!$E$11,Doc_scuola_media!O162,IF(Foglio2!$J$3=Foglio2!$E$12,Doc_laureati_scuola_sec.!O168,IF(Foglio2!$J$3=Foglio2!$E$13,Direttivi_capi_ist.!O162,0)))))))))))</f>
        <v>0</v>
      </c>
      <c r="R168" s="252">
        <f>IF(Foglio2!$J$3=Foglio2!$E$3,Ausiliari_Coll.Scol.!P162,IF(Foglio2!$J$3=Foglio2!$E$4,Collab._Tecnici!P162,IF(Foglio2!$J$3=Foglio2!$E$5,Assistenti_Tecnici!P162,IF(Foglio2!$J$3=Foglio2!$E$6,Assistenti_Amm.vo!P162,IF(Foglio2!$J$3=Foglio2!$E$7,Resp_Coord_Amm.vo!P162,IF(Foglio2!$J$3=Foglio2!$E$8,Direttore_Amm.vo!P162,IF(Foglio2!$J$3=Foglio2!$E$9,Doc_mat_elem.re!P162,IF(Foglio2!$J$3=Foglio2!$E$10,Doc_dipl_scuola_sec.!P162,IF(Foglio2!$J$3=Foglio2!$E$11,Doc_scuola_media!P162,IF(Foglio2!$J$3=Foglio2!$E$12,Doc_laureati_scuola_sec.!P168,IF(Foglio2!$J$3=Foglio2!$E$13,Direttivi_capi_ist.!P162,0)))))))))))</f>
        <v>0</v>
      </c>
      <c r="S168" s="252">
        <f>IF(Foglio2!$J$3=Foglio2!$E$3,Ausiliari_Coll.Scol.!Q162,IF(Foglio2!$J$3=Foglio2!$E$4,Collab._Tecnici!Q162,IF(Foglio2!$J$3=Foglio2!$E$5,Assistenti_Tecnici!Q162,IF(Foglio2!$J$3=Foglio2!$E$6,Assistenti_Amm.vo!Q162,IF(Foglio2!$J$3=Foglio2!$E$7,Resp_Coord_Amm.vo!Q162,IF(Foglio2!$J$3=Foglio2!$E$8,Direttore_Amm.vo!Q162,IF(Foglio2!$J$3=Foglio2!$E$9,Doc_mat_elem.re!Q162,IF(Foglio2!$J$3=Foglio2!$E$10,Doc_dipl_scuola_sec.!Q162,IF(Foglio2!$J$3=Foglio2!$E$11,Doc_scuola_media!Q162,IF(Foglio2!$J$3=Foglio2!$E$12,Doc_laureati_scuola_sec.!Q168,IF(Foglio2!$J$3=Foglio2!$E$13,Direttivi_capi_ist.!Q162,0)))))))))))</f>
        <v>0</v>
      </c>
      <c r="T168" s="252">
        <f>IF(Foglio2!$J$3=Foglio2!$E$3,Ausiliari_Coll.Scol.!R162,IF(Foglio2!$J$3=Foglio2!$E$4,Collab._Tecnici!R162,IF(Foglio2!$J$3=Foglio2!$E$5,Assistenti_Tecnici!R162,IF(Foglio2!$J$3=Foglio2!$E$6,Assistenti_Amm.vo!R162,IF(Foglio2!$J$3=Foglio2!$E$7,Resp_Coord_Amm.vo!R162,IF(Foglio2!$J$3=Foglio2!$E$8,Direttore_Amm.vo!R162,IF(Foglio2!$J$3=Foglio2!$E$9,Doc_mat_elem.re!R162,IF(Foglio2!$J$3=Foglio2!$E$10,Doc_dipl_scuola_sec.!R162,IF(Foglio2!$J$3=Foglio2!$E$11,Doc_scuola_media!R162,IF(Foglio2!$J$3=Foglio2!$E$12,Doc_laureati_scuola_sec.!R168,IF(Foglio2!$J$3=Foglio2!$E$13,Direttivi_capi_ist.!R162,0)))))))))))</f>
        <v>0</v>
      </c>
      <c r="U168" s="252">
        <f t="shared" ref="U168" si="955">(P168)/12*0.8</f>
        <v>0</v>
      </c>
      <c r="V168" s="252">
        <f t="shared" ref="V168" si="956">(P168+R168)/12*0.8</f>
        <v>0</v>
      </c>
      <c r="W168" s="253" t="str">
        <f t="shared" ref="W168" si="957">"Fascia Da "&amp;F168&amp;" a "&amp;F169&amp;" Decorrenza "&amp;DAY(C168)&amp;"/"&amp;MONTH(C168)&amp;"/"&amp;YEAR(C168)</f>
        <v>Fascia Da 0 a 0 Decorrenza 0/1/1900</v>
      </c>
    </row>
    <row r="169" spans="1:23" s="47" customFormat="1" ht="9" customHeight="1" x14ac:dyDescent="0.2">
      <c r="A169" s="104"/>
      <c r="B169" s="245">
        <f t="shared" si="937"/>
        <v>33574</v>
      </c>
      <c r="C169" s="501"/>
      <c r="D169" s="501"/>
      <c r="E169" s="48" t="s">
        <v>4</v>
      </c>
      <c r="F169" s="49">
        <f>IF(Foglio2!$J$3=Foglio2!$E$3,Ausiliari_Coll.Scol.!D165,IF(Foglio2!$J$3=Foglio2!$E$4,Collab._Tecnici!D167,IF(Foglio2!$J$3=Foglio2!$E$5,Assistenti_Tecnici!D165,IF(Foglio2!$J$3=Foglio2!$E$6,Assistenti_Amm.vo!D165,IF(Foglio2!$J$3=Foglio2!$E$7,Resp_Coord_Amm.vo!D165,IF(Foglio2!$J$3=Foglio2!$E$8,Direttore_Amm.vo!D165,IF(Foglio2!$J$3=Foglio2!$E$9,Doc_mat_elem.re!D165,IF(Foglio2!$J$3=Foglio2!$E$10,Doc_dipl_scuola_sec.!D165,IF(Foglio2!$J$3=Foglio2!$E$11,Doc_scuola_media!D165,IF(Foglio2!$J$3=Foglio2!$E$12,Doc_laureati_scuola_sec.!D169,IF(Foglio2!$J$3=Foglio2!$E$13,Direttivi_capi_ist.!D165,0)))))))))))</f>
        <v>0</v>
      </c>
      <c r="G169" s="267">
        <f t="shared" si="883"/>
        <v>0</v>
      </c>
      <c r="H169" s="267">
        <f t="shared" si="884"/>
        <v>0</v>
      </c>
      <c r="I169" s="267">
        <f t="shared" si="885"/>
        <v>0</v>
      </c>
      <c r="J169" s="267">
        <f t="shared" si="886"/>
        <v>0</v>
      </c>
      <c r="K169" s="267">
        <f t="shared" si="887"/>
        <v>0</v>
      </c>
      <c r="L169" s="266">
        <f t="shared" si="888"/>
        <v>0</v>
      </c>
      <c r="M169" s="267">
        <f t="shared" si="889"/>
        <v>0</v>
      </c>
      <c r="N169" s="182">
        <f t="shared" si="890"/>
        <v>0</v>
      </c>
      <c r="O169" s="183">
        <f t="shared" si="891"/>
        <v>0</v>
      </c>
      <c r="P169" s="184">
        <f t="shared" si="892"/>
        <v>0</v>
      </c>
      <c r="Q169" s="184">
        <f t="shared" si="893"/>
        <v>0</v>
      </c>
      <c r="R169" s="184">
        <f t="shared" si="894"/>
        <v>0</v>
      </c>
      <c r="S169" s="184">
        <f t="shared" si="895"/>
        <v>0</v>
      </c>
      <c r="T169" s="184">
        <f t="shared" si="896"/>
        <v>0</v>
      </c>
      <c r="U169" s="184">
        <f t="shared" ref="U169:V169" si="958">U168*1936.27</f>
        <v>0</v>
      </c>
      <c r="V169" s="184">
        <f t="shared" si="958"/>
        <v>0</v>
      </c>
      <c r="W169" s="104"/>
    </row>
    <row r="170" spans="1:23" s="47" customFormat="1" ht="12.75" customHeight="1" x14ac:dyDescent="0.2">
      <c r="A170" s="104">
        <f>IF(Foglio2!$J$7=1,TRUNC(Base!V170,0),TRUNC(Base!U170,0))</f>
        <v>0</v>
      </c>
      <c r="B170" s="245">
        <f t="shared" si="937"/>
        <v>33575</v>
      </c>
      <c r="C170" s="501"/>
      <c r="D170" s="501"/>
      <c r="E170" s="53" t="s">
        <v>3</v>
      </c>
      <c r="F170" s="54">
        <f>IF(Foglio2!$J$3=Foglio2!$E$3,Ausiliari_Coll.Scol.!D164,IF(Foglio2!$J$3=Foglio2!$E$4,Collab._Tecnici!D164,IF(Foglio2!$J$3=Foglio2!$E$5,Assistenti_Tecnici!D164,IF(Foglio2!$J$3=Foglio2!$E$6,Assistenti_Amm.vo!D164,IF(Foglio2!$J$3=Foglio2!$E$7,Resp_Coord_Amm.vo!D164,IF(Foglio2!$J$3=Foglio2!$E$8,Direttore_Amm.vo!D164,IF(Foglio2!$J$3=Foglio2!$E$9,Doc_mat_elem.re!D164,IF(Foglio2!$J$3=Foglio2!$E$10,Doc_dipl_scuola_sec.!D164,IF(Foglio2!$J$3=Foglio2!$E$11,Doc_scuola_media!D164,IF(Foglio2!$J$3=Foglio2!$E$12,Doc_laureati_scuola_sec.!D170,IF(Foglio2!$J$3=Foglio2!$E$13,Direttivi_capi_ist.!D164,0)))))))))))</f>
        <v>0</v>
      </c>
      <c r="G170" s="248">
        <f>IF(Foglio2!$J$3=Foglio2!$E$3,Ausiliari_Coll.Scol.!E164,IF(Foglio2!$J$3=Foglio2!$E$4,Collab._Tecnici!E164,IF(Foglio2!$J$3=Foglio2!$E$5,Assistenti_Tecnici!E164,IF(Foglio2!$J$3=Foglio2!$E$6,Assistenti_Amm.vo!E164,IF(Foglio2!$J$3=Foglio2!$E$7,Resp_Coord_Amm.vo!E164,IF(Foglio2!$J$3=Foglio2!$E$8,Direttore_Amm.vo!E164,IF(Foglio2!$J$3=Foglio2!$E$9,Doc_mat_elem.re!E164,IF(Foglio2!$J$3=Foglio2!$E$10,Doc_dipl_scuola_sec.!E164,IF(Foglio2!$J$3=Foglio2!$E$11,Doc_scuola_media!E164,IF(Foglio2!$J$3=Foglio2!$E$12,Doc_laureati_scuola_sec.!E170,IF(Foglio2!$J$3=Foglio2!$E$13,Direttivi_capi_ist.!E164,0)))))))))))</f>
        <v>0</v>
      </c>
      <c r="H170" s="248">
        <f>IF(Foglio2!$J$3=Foglio2!$E$3,Ausiliari_Coll.Scol.!F164,IF(Foglio2!$J$3=Foglio2!$E$4,Collab._Tecnici!F164,IF(Foglio2!$J$3=Foglio2!$E$5,Assistenti_Tecnici!F164,IF(Foglio2!$J$3=Foglio2!$E$6,Assistenti_Amm.vo!F164,IF(Foglio2!$J$3=Foglio2!$E$7,Resp_Coord_Amm.vo!F164,IF(Foglio2!$J$3=Foglio2!$E$8,Direttore_Amm.vo!F164,IF(Foglio2!$J$3=Foglio2!$E$9,Doc_mat_elem.re!F164,IF(Foglio2!$J$3=Foglio2!$E$10,Doc_dipl_scuola_sec.!F164,IF(Foglio2!$J$3=Foglio2!$E$11,Doc_scuola_media!F164,IF(Foglio2!$J$3=Foglio2!$E$12,Doc_laureati_scuola_sec.!F170,IF(Foglio2!$J$3=Foglio2!$E$13,Direttivi_capi_ist.!F164,0)))))))))))</f>
        <v>0</v>
      </c>
      <c r="I170" s="248">
        <f>IF(Foglio2!$J$3=Foglio2!$E$3,Ausiliari_Coll.Scol.!G164,IF(Foglio2!$J$3=Foglio2!$E$4,Collab._Tecnici!G164,IF(Foglio2!$J$3=Foglio2!$E$5,Assistenti_Tecnici!G164,IF(Foglio2!$J$3=Foglio2!$E$6,Assistenti_Amm.vo!G164,IF(Foglio2!$J$3=Foglio2!$E$7,Resp_Coord_Amm.vo!G164,IF(Foglio2!$J$3=Foglio2!$E$8,Direttore_Amm.vo!G164,IF(Foglio2!$J$3=Foglio2!$E$9,Doc_mat_elem.re!G164,IF(Foglio2!$J$3=Foglio2!$E$10,Doc_dipl_scuola_sec.!G164,IF(Foglio2!$J$3=Foglio2!$E$11,Doc_scuola_media!G164,IF(Foglio2!$J$3=Foglio2!$E$12,Doc_laureati_scuola_sec.!G170,IF(Foglio2!$J$3=Foglio2!$E$13,Direttivi_capi_ist.!G164,0)))))))))))</f>
        <v>0</v>
      </c>
      <c r="J170" s="248">
        <f>IF(Foglio2!$J$3=Foglio2!$E$3,Ausiliari_Coll.Scol.!H164,IF(Foglio2!$J$3=Foglio2!$E$4,Collab._Tecnici!H164,IF(Foglio2!$J$3=Foglio2!$E$5,Assistenti_Tecnici!H164,IF(Foglio2!$J$3=Foglio2!$E$6,Assistenti_Amm.vo!H164,IF(Foglio2!$J$3=Foglio2!$E$7,Resp_Coord_Amm.vo!H164,IF(Foglio2!$J$3=Foglio2!$E$8,Direttore_Amm.vo!H164,IF(Foglio2!$J$3=Foglio2!$E$9,Doc_mat_elem.re!H164,IF(Foglio2!$J$3=Foglio2!$E$10,Doc_dipl_scuola_sec.!H164,IF(Foglio2!$J$3=Foglio2!$E$11,Doc_scuola_media!H164,IF(Foglio2!$J$3=Foglio2!$E$12,Doc_laureati_scuola_sec.!H170,IF(Foglio2!$J$3=Foglio2!$E$13,Direttivi_capi_ist.!H164,0)))))))))))</f>
        <v>0</v>
      </c>
      <c r="K170" s="248">
        <f>IF(Foglio2!$J$3=Foglio2!$E$3,Ausiliari_Coll.Scol.!I164,IF(Foglio2!$J$3=Foglio2!$E$4,Collab._Tecnici!I164,IF(Foglio2!$J$3=Foglio2!$E$5,Assistenti_Tecnici!I164,IF(Foglio2!$J$3=Foglio2!$E$6,Assistenti_Amm.vo!I164,IF(Foglio2!$J$3=Foglio2!$E$7,Resp_Coord_Amm.vo!I164,IF(Foglio2!$J$3=Foglio2!$E$8,Direttore_Amm.vo!I164,IF(Foglio2!$J$3=Foglio2!$E$9,Doc_mat_elem.re!I164,IF(Foglio2!$J$3=Foglio2!$E$10,Doc_dipl_scuola_sec.!I164,IF(Foglio2!$J$3=Foglio2!$E$11,Doc_scuola_media!I164,IF(Foglio2!$J$3=Foglio2!$E$12,Doc_laureati_scuola_sec.!I170,IF(Foglio2!$J$3=Foglio2!$E$13,Direttivi_capi_ist.!I164,0)))))))))))</f>
        <v>0</v>
      </c>
      <c r="L170" s="248">
        <f>IF(Foglio2!$J$3=Foglio2!$E$3,Ausiliari_Coll.Scol.!J164,IF(Foglio2!$J$3=Foglio2!$E$4,Collab._Tecnici!J164,IF(Foglio2!$J$3=Foglio2!$E$5,Assistenti_Tecnici!J164,IF(Foglio2!$J$3=Foglio2!$E$6,Assistenti_Amm.vo!J164,IF(Foglio2!$J$3=Foglio2!$E$7,Resp_Coord_Amm.vo!J164,IF(Foglio2!$J$3=Foglio2!$E$8,Direttore_Amm.vo!J164,IF(Foglio2!$J$3=Foglio2!$E$9,Doc_mat_elem.re!J164,IF(Foglio2!$J$3=Foglio2!$E$10,Doc_dipl_scuola_sec.!J164,IF(Foglio2!$J$3=Foglio2!$E$11,Doc_scuola_media!J164,IF(Foglio2!$J$3=Foglio2!$E$12,Doc_laureati_scuola_sec.!J170,IF(Foglio2!$J$3=Foglio2!$E$13,Direttivi_capi_ist.!J164,0)))))))))))</f>
        <v>0</v>
      </c>
      <c r="M170" s="249">
        <f>IF(Foglio2!$J$3=Foglio2!$E$3,Ausiliari_Coll.Scol.!K164,IF(Foglio2!$J$3=Foglio2!$E$4,Collab._Tecnici!K164,IF(Foglio2!$J$3=Foglio2!$E$5,Assistenti_Tecnici!K164,IF(Foglio2!$J$3=Foglio2!$E$6,Assistenti_Amm.vo!K164,IF(Foglio2!$J$3=Foglio2!$E$7,Resp_Coord_Amm.vo!K164,IF(Foglio2!$J$3=Foglio2!$E$8,Direttore_Amm.vo!K164,IF(Foglio2!$J$3=Foglio2!$E$9,Doc_mat_elem.re!K164,IF(Foglio2!$J$3=Foglio2!$E$10,Doc_dipl_scuola_sec.!K164,IF(Foglio2!$J$3=Foglio2!$E$11,Doc_scuola_media!K164,IF(Foglio2!$J$3=Foglio2!$E$12,Doc_laureati_scuola_sec.!K170,IF(Foglio2!$J$3=Foglio2!$E$13,Direttivi_capi_ist.!K164,0)))))))))))</f>
        <v>0</v>
      </c>
      <c r="N170" s="250">
        <f>IF(Foglio2!$J$3=Foglio2!$E$3,Ausiliari_Coll.Scol.!L164,IF(Foglio2!$J$3=Foglio2!$E$4,Collab._Tecnici!L164,IF(Foglio2!$J$3=Foglio2!$E$5,Assistenti_Tecnici!L164,IF(Foglio2!$J$3=Foglio2!$E$6,Assistenti_Amm.vo!L164,IF(Foglio2!$J$3=Foglio2!$E$7,Resp_Coord_Amm.vo!L164,IF(Foglio2!$J$3=Foglio2!$E$8,Direttore_Amm.vo!L164,IF(Foglio2!$J$3=Foglio2!$E$9,Doc_mat_elem.re!L164,IF(Foglio2!$J$3=Foglio2!$E$10,Doc_dipl_scuola_sec.!L164,IF(Foglio2!$J$3=Foglio2!$E$11,Doc_scuola_media!L164,IF(Foglio2!$J$3=Foglio2!$E$12,Doc_laureati_scuola_sec.!L170,IF(Foglio2!$J$3=Foglio2!$E$13,Direttivi_capi_ist.!L164,0)))))))))))</f>
        <v>0</v>
      </c>
      <c r="O170" s="251">
        <f>IF(Foglio2!$J$3=Foglio2!$E$3,Ausiliari_Coll.Scol.!M164,IF(Foglio2!$J$3=Foglio2!$E$4,Collab._Tecnici!M164,IF(Foglio2!$J$3=Foglio2!$E$5,Assistenti_Tecnici!M164,IF(Foglio2!$J$3=Foglio2!$E$6,Assistenti_Amm.vo!M164,IF(Foglio2!$J$3=Foglio2!$E$7,Resp_Coord_Amm.vo!M164,IF(Foglio2!$J$3=Foglio2!$E$8,Direttore_Amm.vo!M164,IF(Foglio2!$J$3=Foglio2!$E$9,Doc_mat_elem.re!M164,IF(Foglio2!$J$3=Foglio2!$E$10,Doc_dipl_scuola_sec.!M164,IF(Foglio2!$J$3=Foglio2!$E$11,Doc_scuola_media!M164,IF(Foglio2!$J$3=Foglio2!$E$12,Doc_laureati_scuola_sec.!M170,IF(Foglio2!$J$3=Foglio2!$E$13,Direttivi_capi_ist.!M164,0)))))))))))</f>
        <v>0</v>
      </c>
      <c r="P170" s="252">
        <f>IF(Foglio2!$J$3=Foglio2!$E$3,Ausiliari_Coll.Scol.!N164,IF(Foglio2!$J$3=Foglio2!$E$4,Collab._Tecnici!N164,IF(Foglio2!$J$3=Foglio2!$E$5,Assistenti_Tecnici!N164,IF(Foglio2!$J$3=Foglio2!$E$6,Assistenti_Amm.vo!N164,IF(Foglio2!$J$3=Foglio2!$E$7,Resp_Coord_Amm.vo!N164,IF(Foglio2!$J$3=Foglio2!$E$8,Direttore_Amm.vo!N164,IF(Foglio2!$J$3=Foglio2!$E$9,Doc_mat_elem.re!N164,IF(Foglio2!$J$3=Foglio2!$E$10,Doc_dipl_scuola_sec.!N164,IF(Foglio2!$J$3=Foglio2!$E$11,Doc_scuola_media!N164,IF(Foglio2!$J$3=Foglio2!$E$12,Doc_laureati_scuola_sec.!N170,IF(Foglio2!$J$3=Foglio2!$E$13,Direttivi_capi_ist.!N164,0)))))))))))</f>
        <v>0</v>
      </c>
      <c r="Q170" s="252">
        <f>IF(Foglio2!$J$3=Foglio2!$E$3,Ausiliari_Coll.Scol.!O164,IF(Foglio2!$J$3=Foglio2!$E$4,Collab._Tecnici!O164,IF(Foglio2!$J$3=Foglio2!$E$5,Assistenti_Tecnici!O164,IF(Foglio2!$J$3=Foglio2!$E$6,Assistenti_Amm.vo!O164,IF(Foglio2!$J$3=Foglio2!$E$7,Resp_Coord_Amm.vo!O164,IF(Foglio2!$J$3=Foglio2!$E$8,Direttore_Amm.vo!O164,IF(Foglio2!$J$3=Foglio2!$E$9,Doc_mat_elem.re!O164,IF(Foglio2!$J$3=Foglio2!$E$10,Doc_dipl_scuola_sec.!O164,IF(Foglio2!$J$3=Foglio2!$E$11,Doc_scuola_media!O164,IF(Foglio2!$J$3=Foglio2!$E$12,Doc_laureati_scuola_sec.!O170,IF(Foglio2!$J$3=Foglio2!$E$13,Direttivi_capi_ist.!O164,0)))))))))))</f>
        <v>0</v>
      </c>
      <c r="R170" s="252">
        <f>IF(Foglio2!$J$3=Foglio2!$E$3,Ausiliari_Coll.Scol.!P164,IF(Foglio2!$J$3=Foglio2!$E$4,Collab._Tecnici!P164,IF(Foglio2!$J$3=Foglio2!$E$5,Assistenti_Tecnici!P164,IF(Foglio2!$J$3=Foglio2!$E$6,Assistenti_Amm.vo!P164,IF(Foglio2!$J$3=Foglio2!$E$7,Resp_Coord_Amm.vo!P164,IF(Foglio2!$J$3=Foglio2!$E$8,Direttore_Amm.vo!P164,IF(Foglio2!$J$3=Foglio2!$E$9,Doc_mat_elem.re!P164,IF(Foglio2!$J$3=Foglio2!$E$10,Doc_dipl_scuola_sec.!P164,IF(Foglio2!$J$3=Foglio2!$E$11,Doc_scuola_media!P164,IF(Foglio2!$J$3=Foglio2!$E$12,Doc_laureati_scuola_sec.!P170,IF(Foglio2!$J$3=Foglio2!$E$13,Direttivi_capi_ist.!P164,0)))))))))))</f>
        <v>0</v>
      </c>
      <c r="S170" s="252">
        <f>IF(Foglio2!$J$3=Foglio2!$E$3,Ausiliari_Coll.Scol.!Q164,IF(Foglio2!$J$3=Foglio2!$E$4,Collab._Tecnici!Q164,IF(Foglio2!$J$3=Foglio2!$E$5,Assistenti_Tecnici!Q164,IF(Foglio2!$J$3=Foglio2!$E$6,Assistenti_Amm.vo!Q164,IF(Foglio2!$J$3=Foglio2!$E$7,Resp_Coord_Amm.vo!Q164,IF(Foglio2!$J$3=Foglio2!$E$8,Direttore_Amm.vo!Q164,IF(Foglio2!$J$3=Foglio2!$E$9,Doc_mat_elem.re!Q164,IF(Foglio2!$J$3=Foglio2!$E$10,Doc_dipl_scuola_sec.!Q164,IF(Foglio2!$J$3=Foglio2!$E$11,Doc_scuola_media!Q164,IF(Foglio2!$J$3=Foglio2!$E$12,Doc_laureati_scuola_sec.!Q170,IF(Foglio2!$J$3=Foglio2!$E$13,Direttivi_capi_ist.!Q164,0)))))))))))</f>
        <v>0</v>
      </c>
      <c r="T170" s="252">
        <f>IF(Foglio2!$J$3=Foglio2!$E$3,Ausiliari_Coll.Scol.!R164,IF(Foglio2!$J$3=Foglio2!$E$4,Collab._Tecnici!R164,IF(Foglio2!$J$3=Foglio2!$E$5,Assistenti_Tecnici!R164,IF(Foglio2!$J$3=Foglio2!$E$6,Assistenti_Amm.vo!R164,IF(Foglio2!$J$3=Foglio2!$E$7,Resp_Coord_Amm.vo!R164,IF(Foglio2!$J$3=Foglio2!$E$8,Direttore_Amm.vo!R164,IF(Foglio2!$J$3=Foglio2!$E$9,Doc_mat_elem.re!R164,IF(Foglio2!$J$3=Foglio2!$E$10,Doc_dipl_scuola_sec.!R164,IF(Foglio2!$J$3=Foglio2!$E$11,Doc_scuola_media!R164,IF(Foglio2!$J$3=Foglio2!$E$12,Doc_laureati_scuola_sec.!R170,IF(Foglio2!$J$3=Foglio2!$E$13,Direttivi_capi_ist.!R164,0)))))))))))</f>
        <v>0</v>
      </c>
      <c r="U170" s="252">
        <f t="shared" ref="U170" si="959">(P170)/12*0.8</f>
        <v>0</v>
      </c>
      <c r="V170" s="252">
        <f t="shared" ref="V170" si="960">(P170+R170)/12*0.8</f>
        <v>0</v>
      </c>
      <c r="W170" s="253" t="str">
        <f t="shared" ref="W170" si="961">"Fascia Da "&amp;F170&amp;" a "&amp;F171&amp;" Decorrenza "&amp;DAY(C170)&amp;"/"&amp;MONTH(C170)&amp;"/"&amp;YEAR(C170)</f>
        <v>Fascia Da 0 a 0 Decorrenza 0/1/1900</v>
      </c>
    </row>
    <row r="171" spans="1:23" s="47" customFormat="1" ht="9" customHeight="1" x14ac:dyDescent="0.2">
      <c r="A171" s="104"/>
      <c r="B171" s="245">
        <f t="shared" si="937"/>
        <v>33576</v>
      </c>
      <c r="C171" s="501"/>
      <c r="D171" s="501"/>
      <c r="E171" s="48" t="s">
        <v>4</v>
      </c>
      <c r="F171" s="49">
        <f>IF(Foglio2!$J$3=Foglio2!$E$3,Ausiliari_Coll.Scol.!D167,IF(Foglio2!$J$3=Foglio2!$E$4,Collab._Tecnici!D169,IF(Foglio2!$J$3=Foglio2!$E$5,Assistenti_Tecnici!D167,IF(Foglio2!$J$3=Foglio2!$E$6,Assistenti_Amm.vo!D167,IF(Foglio2!$J$3=Foglio2!$E$7,Resp_Coord_Amm.vo!D167,IF(Foglio2!$J$3=Foglio2!$E$8,Direttore_Amm.vo!D167,IF(Foglio2!$J$3=Foglio2!$E$9,Doc_mat_elem.re!D167,IF(Foglio2!$J$3=Foglio2!$E$10,Doc_dipl_scuola_sec.!D167,IF(Foglio2!$J$3=Foglio2!$E$11,Doc_scuola_media!D167,IF(Foglio2!$J$3=Foglio2!$E$12,Doc_laureati_scuola_sec.!D171,IF(Foglio2!$J$3=Foglio2!$E$13,Direttivi_capi_ist.!D167,0)))))))))))</f>
        <v>0</v>
      </c>
      <c r="G171" s="267">
        <f t="shared" si="883"/>
        <v>0</v>
      </c>
      <c r="H171" s="267">
        <f t="shared" si="884"/>
        <v>0</v>
      </c>
      <c r="I171" s="267">
        <f t="shared" si="885"/>
        <v>0</v>
      </c>
      <c r="J171" s="267">
        <f t="shared" si="886"/>
        <v>0</v>
      </c>
      <c r="K171" s="267">
        <f t="shared" si="887"/>
        <v>0</v>
      </c>
      <c r="L171" s="266">
        <f t="shared" si="888"/>
        <v>0</v>
      </c>
      <c r="M171" s="267">
        <f t="shared" si="889"/>
        <v>0</v>
      </c>
      <c r="N171" s="182">
        <f t="shared" si="890"/>
        <v>0</v>
      </c>
      <c r="O171" s="183">
        <f t="shared" si="891"/>
        <v>0</v>
      </c>
      <c r="P171" s="184">
        <f t="shared" si="892"/>
        <v>0</v>
      </c>
      <c r="Q171" s="184">
        <f t="shared" si="893"/>
        <v>0</v>
      </c>
      <c r="R171" s="184">
        <f t="shared" si="894"/>
        <v>0</v>
      </c>
      <c r="S171" s="184">
        <f t="shared" si="895"/>
        <v>0</v>
      </c>
      <c r="T171" s="184">
        <f t="shared" si="896"/>
        <v>0</v>
      </c>
      <c r="U171" s="184">
        <f t="shared" ref="U171:V171" si="962">U170*1936.27</f>
        <v>0</v>
      </c>
      <c r="V171" s="184">
        <f t="shared" si="962"/>
        <v>0</v>
      </c>
      <c r="W171" s="104"/>
    </row>
    <row r="172" spans="1:23" s="47" customFormat="1" ht="12.75" customHeight="1" x14ac:dyDescent="0.2">
      <c r="A172" s="104">
        <f>IF(Foglio2!$J$7=1,TRUNC(Base!V172,0),TRUNC(Base!U172,0))</f>
        <v>0</v>
      </c>
      <c r="B172" s="245">
        <f t="shared" si="937"/>
        <v>33577</v>
      </c>
      <c r="C172" s="501"/>
      <c r="D172" s="501"/>
      <c r="E172" s="53" t="s">
        <v>3</v>
      </c>
      <c r="F172" s="54">
        <f>IF(Foglio2!$J$3=Foglio2!$E$3,Ausiliari_Coll.Scol.!D166,IF(Foglio2!$J$3=Foglio2!$E$4,Collab._Tecnici!D166,IF(Foglio2!$J$3=Foglio2!$E$5,Assistenti_Tecnici!D166,IF(Foglio2!$J$3=Foglio2!$E$6,Assistenti_Amm.vo!D166,IF(Foglio2!$J$3=Foglio2!$E$7,Resp_Coord_Amm.vo!D166,IF(Foglio2!$J$3=Foglio2!$E$8,Direttore_Amm.vo!D166,IF(Foglio2!$J$3=Foglio2!$E$9,Doc_mat_elem.re!D166,IF(Foglio2!$J$3=Foglio2!$E$10,Doc_dipl_scuola_sec.!D166,IF(Foglio2!$J$3=Foglio2!$E$11,Doc_scuola_media!D166,IF(Foglio2!$J$3=Foglio2!$E$12,Doc_laureati_scuola_sec.!D172,IF(Foglio2!$J$3=Foglio2!$E$13,Direttivi_capi_ist.!D166,0)))))))))))</f>
        <v>0</v>
      </c>
      <c r="G172" s="248">
        <f>IF(Foglio2!$J$3=Foglio2!$E$3,Ausiliari_Coll.Scol.!E166,IF(Foglio2!$J$3=Foglio2!$E$4,Collab._Tecnici!E166,IF(Foglio2!$J$3=Foglio2!$E$5,Assistenti_Tecnici!E166,IF(Foglio2!$J$3=Foglio2!$E$6,Assistenti_Amm.vo!E166,IF(Foglio2!$J$3=Foglio2!$E$7,Resp_Coord_Amm.vo!E166,IF(Foglio2!$J$3=Foglio2!$E$8,Direttore_Amm.vo!E166,IF(Foglio2!$J$3=Foglio2!$E$9,Doc_mat_elem.re!E166,IF(Foglio2!$J$3=Foglio2!$E$10,Doc_dipl_scuola_sec.!E166,IF(Foglio2!$J$3=Foglio2!$E$11,Doc_scuola_media!E166,IF(Foglio2!$J$3=Foglio2!$E$12,Doc_laureati_scuola_sec.!E172,IF(Foglio2!$J$3=Foglio2!$E$13,Direttivi_capi_ist.!E166,0)))))))))))</f>
        <v>0</v>
      </c>
      <c r="H172" s="248">
        <f>IF(Foglio2!$J$3=Foglio2!$E$3,Ausiliari_Coll.Scol.!F166,IF(Foglio2!$J$3=Foglio2!$E$4,Collab._Tecnici!F166,IF(Foglio2!$J$3=Foglio2!$E$5,Assistenti_Tecnici!F166,IF(Foglio2!$J$3=Foglio2!$E$6,Assistenti_Amm.vo!F166,IF(Foglio2!$J$3=Foglio2!$E$7,Resp_Coord_Amm.vo!F166,IF(Foglio2!$J$3=Foglio2!$E$8,Direttore_Amm.vo!F166,IF(Foglio2!$J$3=Foglio2!$E$9,Doc_mat_elem.re!F166,IF(Foglio2!$J$3=Foglio2!$E$10,Doc_dipl_scuola_sec.!F166,IF(Foglio2!$J$3=Foglio2!$E$11,Doc_scuola_media!F166,IF(Foglio2!$J$3=Foglio2!$E$12,Doc_laureati_scuola_sec.!F172,IF(Foglio2!$J$3=Foglio2!$E$13,Direttivi_capi_ist.!F166,0)))))))))))</f>
        <v>0</v>
      </c>
      <c r="I172" s="248">
        <f>IF(Foglio2!$J$3=Foglio2!$E$3,Ausiliari_Coll.Scol.!G166,IF(Foglio2!$J$3=Foglio2!$E$4,Collab._Tecnici!G166,IF(Foglio2!$J$3=Foglio2!$E$5,Assistenti_Tecnici!G166,IF(Foglio2!$J$3=Foglio2!$E$6,Assistenti_Amm.vo!G166,IF(Foglio2!$J$3=Foglio2!$E$7,Resp_Coord_Amm.vo!G166,IF(Foglio2!$J$3=Foglio2!$E$8,Direttore_Amm.vo!G166,IF(Foglio2!$J$3=Foglio2!$E$9,Doc_mat_elem.re!G166,IF(Foglio2!$J$3=Foglio2!$E$10,Doc_dipl_scuola_sec.!G166,IF(Foglio2!$J$3=Foglio2!$E$11,Doc_scuola_media!G166,IF(Foglio2!$J$3=Foglio2!$E$12,Doc_laureati_scuola_sec.!G172,IF(Foglio2!$J$3=Foglio2!$E$13,Direttivi_capi_ist.!G166,0)))))))))))</f>
        <v>0</v>
      </c>
      <c r="J172" s="248">
        <f>IF(Foglio2!$J$3=Foglio2!$E$3,Ausiliari_Coll.Scol.!H166,IF(Foglio2!$J$3=Foglio2!$E$4,Collab._Tecnici!H166,IF(Foglio2!$J$3=Foglio2!$E$5,Assistenti_Tecnici!H166,IF(Foglio2!$J$3=Foglio2!$E$6,Assistenti_Amm.vo!H166,IF(Foglio2!$J$3=Foglio2!$E$7,Resp_Coord_Amm.vo!H166,IF(Foglio2!$J$3=Foglio2!$E$8,Direttore_Amm.vo!H166,IF(Foglio2!$J$3=Foglio2!$E$9,Doc_mat_elem.re!H166,IF(Foglio2!$J$3=Foglio2!$E$10,Doc_dipl_scuola_sec.!H166,IF(Foglio2!$J$3=Foglio2!$E$11,Doc_scuola_media!H166,IF(Foglio2!$J$3=Foglio2!$E$12,Doc_laureati_scuola_sec.!H172,IF(Foglio2!$J$3=Foglio2!$E$13,Direttivi_capi_ist.!H166,0)))))))))))</f>
        <v>0</v>
      </c>
      <c r="K172" s="248">
        <f>IF(Foglio2!$J$3=Foglio2!$E$3,Ausiliari_Coll.Scol.!I166,IF(Foglio2!$J$3=Foglio2!$E$4,Collab._Tecnici!I166,IF(Foglio2!$J$3=Foglio2!$E$5,Assistenti_Tecnici!I166,IF(Foglio2!$J$3=Foglio2!$E$6,Assistenti_Amm.vo!I166,IF(Foglio2!$J$3=Foglio2!$E$7,Resp_Coord_Amm.vo!I166,IF(Foglio2!$J$3=Foglio2!$E$8,Direttore_Amm.vo!I166,IF(Foglio2!$J$3=Foglio2!$E$9,Doc_mat_elem.re!I166,IF(Foglio2!$J$3=Foglio2!$E$10,Doc_dipl_scuola_sec.!I166,IF(Foglio2!$J$3=Foglio2!$E$11,Doc_scuola_media!I166,IF(Foglio2!$J$3=Foglio2!$E$12,Doc_laureati_scuola_sec.!I172,IF(Foglio2!$J$3=Foglio2!$E$13,Direttivi_capi_ist.!I166,0)))))))))))</f>
        <v>0</v>
      </c>
      <c r="L172" s="248">
        <f>IF(Foglio2!$J$3=Foglio2!$E$3,Ausiliari_Coll.Scol.!J166,IF(Foglio2!$J$3=Foglio2!$E$4,Collab._Tecnici!J166,IF(Foglio2!$J$3=Foglio2!$E$5,Assistenti_Tecnici!J166,IF(Foglio2!$J$3=Foglio2!$E$6,Assistenti_Amm.vo!J166,IF(Foglio2!$J$3=Foglio2!$E$7,Resp_Coord_Amm.vo!J166,IF(Foglio2!$J$3=Foglio2!$E$8,Direttore_Amm.vo!J166,IF(Foglio2!$J$3=Foglio2!$E$9,Doc_mat_elem.re!J166,IF(Foglio2!$J$3=Foglio2!$E$10,Doc_dipl_scuola_sec.!J166,IF(Foglio2!$J$3=Foglio2!$E$11,Doc_scuola_media!J166,IF(Foglio2!$J$3=Foglio2!$E$12,Doc_laureati_scuola_sec.!J172,IF(Foglio2!$J$3=Foglio2!$E$13,Direttivi_capi_ist.!J166,0)))))))))))</f>
        <v>0</v>
      </c>
      <c r="M172" s="249">
        <f>IF(Foglio2!$J$3=Foglio2!$E$3,Ausiliari_Coll.Scol.!K166,IF(Foglio2!$J$3=Foglio2!$E$4,Collab._Tecnici!K166,IF(Foglio2!$J$3=Foglio2!$E$5,Assistenti_Tecnici!K166,IF(Foglio2!$J$3=Foglio2!$E$6,Assistenti_Amm.vo!K166,IF(Foglio2!$J$3=Foglio2!$E$7,Resp_Coord_Amm.vo!K166,IF(Foglio2!$J$3=Foglio2!$E$8,Direttore_Amm.vo!K166,IF(Foglio2!$J$3=Foglio2!$E$9,Doc_mat_elem.re!K166,IF(Foglio2!$J$3=Foglio2!$E$10,Doc_dipl_scuola_sec.!K166,IF(Foglio2!$J$3=Foglio2!$E$11,Doc_scuola_media!K166,IF(Foglio2!$J$3=Foglio2!$E$12,Doc_laureati_scuola_sec.!K172,IF(Foglio2!$J$3=Foglio2!$E$13,Direttivi_capi_ist.!K166,0)))))))))))</f>
        <v>0</v>
      </c>
      <c r="N172" s="250">
        <f>IF(Foglio2!$J$3=Foglio2!$E$3,Ausiliari_Coll.Scol.!L166,IF(Foglio2!$J$3=Foglio2!$E$4,Collab._Tecnici!L166,IF(Foglio2!$J$3=Foglio2!$E$5,Assistenti_Tecnici!L166,IF(Foglio2!$J$3=Foglio2!$E$6,Assistenti_Amm.vo!L166,IF(Foglio2!$J$3=Foglio2!$E$7,Resp_Coord_Amm.vo!L166,IF(Foglio2!$J$3=Foglio2!$E$8,Direttore_Amm.vo!L166,IF(Foglio2!$J$3=Foglio2!$E$9,Doc_mat_elem.re!L166,IF(Foglio2!$J$3=Foglio2!$E$10,Doc_dipl_scuola_sec.!L166,IF(Foglio2!$J$3=Foglio2!$E$11,Doc_scuola_media!L166,IF(Foglio2!$J$3=Foglio2!$E$12,Doc_laureati_scuola_sec.!L172,IF(Foglio2!$J$3=Foglio2!$E$13,Direttivi_capi_ist.!L166,0)))))))))))</f>
        <v>0</v>
      </c>
      <c r="O172" s="251">
        <f>IF(Foglio2!$J$3=Foglio2!$E$3,Ausiliari_Coll.Scol.!M166,IF(Foglio2!$J$3=Foglio2!$E$4,Collab._Tecnici!M166,IF(Foglio2!$J$3=Foglio2!$E$5,Assistenti_Tecnici!M166,IF(Foglio2!$J$3=Foglio2!$E$6,Assistenti_Amm.vo!M166,IF(Foglio2!$J$3=Foglio2!$E$7,Resp_Coord_Amm.vo!M166,IF(Foglio2!$J$3=Foglio2!$E$8,Direttore_Amm.vo!M166,IF(Foglio2!$J$3=Foglio2!$E$9,Doc_mat_elem.re!M166,IF(Foglio2!$J$3=Foglio2!$E$10,Doc_dipl_scuola_sec.!M166,IF(Foglio2!$J$3=Foglio2!$E$11,Doc_scuola_media!M166,IF(Foglio2!$J$3=Foglio2!$E$12,Doc_laureati_scuola_sec.!M172,IF(Foglio2!$J$3=Foglio2!$E$13,Direttivi_capi_ist.!M166,0)))))))))))</f>
        <v>0</v>
      </c>
      <c r="P172" s="252">
        <f>IF(Foglio2!$J$3=Foglio2!$E$3,Ausiliari_Coll.Scol.!N166,IF(Foglio2!$J$3=Foglio2!$E$4,Collab._Tecnici!N166,IF(Foglio2!$J$3=Foglio2!$E$5,Assistenti_Tecnici!N166,IF(Foglio2!$J$3=Foglio2!$E$6,Assistenti_Amm.vo!N166,IF(Foglio2!$J$3=Foglio2!$E$7,Resp_Coord_Amm.vo!N166,IF(Foglio2!$J$3=Foglio2!$E$8,Direttore_Amm.vo!N166,IF(Foglio2!$J$3=Foglio2!$E$9,Doc_mat_elem.re!N166,IF(Foglio2!$J$3=Foglio2!$E$10,Doc_dipl_scuola_sec.!N166,IF(Foglio2!$J$3=Foglio2!$E$11,Doc_scuola_media!N166,IF(Foglio2!$J$3=Foglio2!$E$12,Doc_laureati_scuola_sec.!N172,IF(Foglio2!$J$3=Foglio2!$E$13,Direttivi_capi_ist.!N166,0)))))))))))</f>
        <v>0</v>
      </c>
      <c r="Q172" s="252">
        <f>IF(Foglio2!$J$3=Foglio2!$E$3,Ausiliari_Coll.Scol.!O166,IF(Foglio2!$J$3=Foglio2!$E$4,Collab._Tecnici!O166,IF(Foglio2!$J$3=Foglio2!$E$5,Assistenti_Tecnici!O166,IF(Foglio2!$J$3=Foglio2!$E$6,Assistenti_Amm.vo!O166,IF(Foglio2!$J$3=Foglio2!$E$7,Resp_Coord_Amm.vo!O166,IF(Foglio2!$J$3=Foglio2!$E$8,Direttore_Amm.vo!O166,IF(Foglio2!$J$3=Foglio2!$E$9,Doc_mat_elem.re!O166,IF(Foglio2!$J$3=Foglio2!$E$10,Doc_dipl_scuola_sec.!O166,IF(Foglio2!$J$3=Foglio2!$E$11,Doc_scuola_media!O166,IF(Foglio2!$J$3=Foglio2!$E$12,Doc_laureati_scuola_sec.!O172,IF(Foglio2!$J$3=Foglio2!$E$13,Direttivi_capi_ist.!O166,0)))))))))))</f>
        <v>0</v>
      </c>
      <c r="R172" s="252">
        <f>IF(Foglio2!$J$3=Foglio2!$E$3,Ausiliari_Coll.Scol.!P166,IF(Foglio2!$J$3=Foglio2!$E$4,Collab._Tecnici!P166,IF(Foglio2!$J$3=Foglio2!$E$5,Assistenti_Tecnici!P166,IF(Foglio2!$J$3=Foglio2!$E$6,Assistenti_Amm.vo!P166,IF(Foglio2!$J$3=Foglio2!$E$7,Resp_Coord_Amm.vo!P166,IF(Foglio2!$J$3=Foglio2!$E$8,Direttore_Amm.vo!P166,IF(Foglio2!$J$3=Foglio2!$E$9,Doc_mat_elem.re!P166,IF(Foglio2!$J$3=Foglio2!$E$10,Doc_dipl_scuola_sec.!P166,IF(Foglio2!$J$3=Foglio2!$E$11,Doc_scuola_media!P166,IF(Foglio2!$J$3=Foglio2!$E$12,Doc_laureati_scuola_sec.!P172,IF(Foglio2!$J$3=Foglio2!$E$13,Direttivi_capi_ist.!P166,0)))))))))))</f>
        <v>0</v>
      </c>
      <c r="S172" s="252">
        <f>IF(Foglio2!$J$3=Foglio2!$E$3,Ausiliari_Coll.Scol.!Q166,IF(Foglio2!$J$3=Foglio2!$E$4,Collab._Tecnici!Q166,IF(Foglio2!$J$3=Foglio2!$E$5,Assistenti_Tecnici!Q166,IF(Foglio2!$J$3=Foglio2!$E$6,Assistenti_Amm.vo!Q166,IF(Foglio2!$J$3=Foglio2!$E$7,Resp_Coord_Amm.vo!Q166,IF(Foglio2!$J$3=Foglio2!$E$8,Direttore_Amm.vo!Q166,IF(Foglio2!$J$3=Foglio2!$E$9,Doc_mat_elem.re!Q166,IF(Foglio2!$J$3=Foglio2!$E$10,Doc_dipl_scuola_sec.!Q166,IF(Foglio2!$J$3=Foglio2!$E$11,Doc_scuola_media!Q166,IF(Foglio2!$J$3=Foglio2!$E$12,Doc_laureati_scuola_sec.!Q172,IF(Foglio2!$J$3=Foglio2!$E$13,Direttivi_capi_ist.!Q166,0)))))))))))</f>
        <v>0</v>
      </c>
      <c r="T172" s="252">
        <f>IF(Foglio2!$J$3=Foglio2!$E$3,Ausiliari_Coll.Scol.!R166,IF(Foglio2!$J$3=Foglio2!$E$4,Collab._Tecnici!R166,IF(Foglio2!$J$3=Foglio2!$E$5,Assistenti_Tecnici!R166,IF(Foglio2!$J$3=Foglio2!$E$6,Assistenti_Amm.vo!R166,IF(Foglio2!$J$3=Foglio2!$E$7,Resp_Coord_Amm.vo!R166,IF(Foglio2!$J$3=Foglio2!$E$8,Direttore_Amm.vo!R166,IF(Foglio2!$J$3=Foglio2!$E$9,Doc_mat_elem.re!R166,IF(Foglio2!$J$3=Foglio2!$E$10,Doc_dipl_scuola_sec.!R166,IF(Foglio2!$J$3=Foglio2!$E$11,Doc_scuola_media!R166,IF(Foglio2!$J$3=Foglio2!$E$12,Doc_laureati_scuola_sec.!R172,IF(Foglio2!$J$3=Foglio2!$E$13,Direttivi_capi_ist.!R166,0)))))))))))</f>
        <v>0</v>
      </c>
      <c r="U172" s="252">
        <f t="shared" ref="U172" si="963">(P172)/12*0.8</f>
        <v>0</v>
      </c>
      <c r="V172" s="252">
        <f t="shared" ref="V172" si="964">(P172+R172)/12*0.8</f>
        <v>0</v>
      </c>
      <c r="W172" s="253" t="str">
        <f t="shared" ref="W172" si="965">"Fascia Da "&amp;F172&amp;" a "&amp;F173&amp;" Decorrenza "&amp;DAY(C172)&amp;"/"&amp;MONTH(C172)&amp;"/"&amp;YEAR(C172)</f>
        <v>Fascia Da 0 a 0 Decorrenza 0/1/1900</v>
      </c>
    </row>
    <row r="173" spans="1:23" s="47" customFormat="1" ht="9" customHeight="1" x14ac:dyDescent="0.2">
      <c r="A173" s="104"/>
      <c r="B173" s="245">
        <f t="shared" si="937"/>
        <v>33578</v>
      </c>
      <c r="C173" s="501"/>
      <c r="D173" s="501"/>
      <c r="E173" s="48" t="s">
        <v>4</v>
      </c>
      <c r="F173" s="49">
        <f>IF(Foglio2!$J$3=Foglio2!$E$3,Ausiliari_Coll.Scol.!D169,IF(Foglio2!$J$3=Foglio2!$E$4,Collab._Tecnici!D171,IF(Foglio2!$J$3=Foglio2!$E$5,Assistenti_Tecnici!D169,IF(Foglio2!$J$3=Foglio2!$E$6,Assistenti_Amm.vo!D169,IF(Foglio2!$J$3=Foglio2!$E$7,Resp_Coord_Amm.vo!D169,IF(Foglio2!$J$3=Foglio2!$E$8,Direttore_Amm.vo!D169,IF(Foglio2!$J$3=Foglio2!$E$9,Doc_mat_elem.re!D169,IF(Foglio2!$J$3=Foglio2!$E$10,Doc_dipl_scuola_sec.!D169,IF(Foglio2!$J$3=Foglio2!$E$11,Doc_scuola_media!D169,IF(Foglio2!$J$3=Foglio2!$E$12,Doc_laureati_scuola_sec.!D173,IF(Foglio2!$J$3=Foglio2!$E$13,Direttivi_capi_ist.!D169,0)))))))))))</f>
        <v>0</v>
      </c>
      <c r="G173" s="267">
        <f t="shared" si="883"/>
        <v>0</v>
      </c>
      <c r="H173" s="267">
        <f t="shared" si="884"/>
        <v>0</v>
      </c>
      <c r="I173" s="267">
        <f t="shared" si="885"/>
        <v>0</v>
      </c>
      <c r="J173" s="267">
        <f t="shared" si="886"/>
        <v>0</v>
      </c>
      <c r="K173" s="267">
        <f t="shared" si="887"/>
        <v>0</v>
      </c>
      <c r="L173" s="266">
        <f t="shared" si="888"/>
        <v>0</v>
      </c>
      <c r="M173" s="267">
        <f t="shared" si="889"/>
        <v>0</v>
      </c>
      <c r="N173" s="182">
        <f t="shared" si="890"/>
        <v>0</v>
      </c>
      <c r="O173" s="183">
        <f t="shared" si="891"/>
        <v>0</v>
      </c>
      <c r="P173" s="184">
        <f t="shared" si="892"/>
        <v>0</v>
      </c>
      <c r="Q173" s="184">
        <f t="shared" si="893"/>
        <v>0</v>
      </c>
      <c r="R173" s="184">
        <f t="shared" si="894"/>
        <v>0</v>
      </c>
      <c r="S173" s="184">
        <f t="shared" si="895"/>
        <v>0</v>
      </c>
      <c r="T173" s="184">
        <f t="shared" si="896"/>
        <v>0</v>
      </c>
      <c r="U173" s="184">
        <f t="shared" ref="U173:V173" si="966">U172*1936.27</f>
        <v>0</v>
      </c>
      <c r="V173" s="184">
        <f t="shared" si="966"/>
        <v>0</v>
      </c>
      <c r="W173" s="104"/>
    </row>
    <row r="174" spans="1:23" s="47" customFormat="1" ht="12.75" customHeight="1" x14ac:dyDescent="0.2">
      <c r="A174" s="104">
        <f>IF(Foglio2!$J$7=1,TRUNC(Base!V174,0),TRUNC(Base!U174,0))</f>
        <v>0</v>
      </c>
      <c r="B174" s="245">
        <f t="shared" si="937"/>
        <v>33579</v>
      </c>
      <c r="C174" s="501"/>
      <c r="D174" s="501"/>
      <c r="E174" s="53" t="s">
        <v>3</v>
      </c>
      <c r="F174" s="54">
        <f>IF(Foglio2!$J$3=Foglio2!$E$3,Ausiliari_Coll.Scol.!D168,IF(Foglio2!$J$3=Foglio2!$E$4,Collab._Tecnici!D168,IF(Foglio2!$J$3=Foglio2!$E$5,Assistenti_Tecnici!D168,IF(Foglio2!$J$3=Foglio2!$E$6,Assistenti_Amm.vo!D168,IF(Foglio2!$J$3=Foglio2!$E$7,Resp_Coord_Amm.vo!D168,IF(Foglio2!$J$3=Foglio2!$E$8,Direttore_Amm.vo!D168,IF(Foglio2!$J$3=Foglio2!$E$9,Doc_mat_elem.re!D168,IF(Foglio2!$J$3=Foglio2!$E$10,Doc_dipl_scuola_sec.!D168,IF(Foglio2!$J$3=Foglio2!$E$11,Doc_scuola_media!D168,IF(Foglio2!$J$3=Foglio2!$E$12,Doc_laureati_scuola_sec.!D174,IF(Foglio2!$J$3=Foglio2!$E$13,Direttivi_capi_ist.!D168,0)))))))))))</f>
        <v>0</v>
      </c>
      <c r="G174" s="248">
        <f>IF(Foglio2!$J$3=Foglio2!$E$3,Ausiliari_Coll.Scol.!E168,IF(Foglio2!$J$3=Foglio2!$E$4,Collab._Tecnici!E168,IF(Foglio2!$J$3=Foglio2!$E$5,Assistenti_Tecnici!E168,IF(Foglio2!$J$3=Foglio2!$E$6,Assistenti_Amm.vo!E168,IF(Foglio2!$J$3=Foglio2!$E$7,Resp_Coord_Amm.vo!E168,IF(Foglio2!$J$3=Foglio2!$E$8,Direttore_Amm.vo!E168,IF(Foglio2!$J$3=Foglio2!$E$9,Doc_mat_elem.re!E168,IF(Foglio2!$J$3=Foglio2!$E$10,Doc_dipl_scuola_sec.!E168,IF(Foglio2!$J$3=Foglio2!$E$11,Doc_scuola_media!E168,IF(Foglio2!$J$3=Foglio2!$E$12,Doc_laureati_scuola_sec.!E174,IF(Foglio2!$J$3=Foglio2!$E$13,Direttivi_capi_ist.!E168,0)))))))))))</f>
        <v>0</v>
      </c>
      <c r="H174" s="248">
        <f>IF(Foglio2!$J$3=Foglio2!$E$3,Ausiliari_Coll.Scol.!F168,IF(Foglio2!$J$3=Foglio2!$E$4,Collab._Tecnici!F168,IF(Foglio2!$J$3=Foglio2!$E$5,Assistenti_Tecnici!F168,IF(Foglio2!$J$3=Foglio2!$E$6,Assistenti_Amm.vo!F168,IF(Foglio2!$J$3=Foglio2!$E$7,Resp_Coord_Amm.vo!F168,IF(Foglio2!$J$3=Foglio2!$E$8,Direttore_Amm.vo!F168,IF(Foglio2!$J$3=Foglio2!$E$9,Doc_mat_elem.re!F168,IF(Foglio2!$J$3=Foglio2!$E$10,Doc_dipl_scuola_sec.!F168,IF(Foglio2!$J$3=Foglio2!$E$11,Doc_scuola_media!F168,IF(Foglio2!$J$3=Foglio2!$E$12,Doc_laureati_scuola_sec.!F174,IF(Foglio2!$J$3=Foglio2!$E$13,Direttivi_capi_ist.!F168,0)))))))))))</f>
        <v>0</v>
      </c>
      <c r="I174" s="248">
        <f>IF(Foglio2!$J$3=Foglio2!$E$3,Ausiliari_Coll.Scol.!G168,IF(Foglio2!$J$3=Foglio2!$E$4,Collab._Tecnici!G168,IF(Foglio2!$J$3=Foglio2!$E$5,Assistenti_Tecnici!G168,IF(Foglio2!$J$3=Foglio2!$E$6,Assistenti_Amm.vo!G168,IF(Foglio2!$J$3=Foglio2!$E$7,Resp_Coord_Amm.vo!G168,IF(Foglio2!$J$3=Foglio2!$E$8,Direttore_Amm.vo!G168,IF(Foglio2!$J$3=Foglio2!$E$9,Doc_mat_elem.re!G168,IF(Foglio2!$J$3=Foglio2!$E$10,Doc_dipl_scuola_sec.!G168,IF(Foglio2!$J$3=Foglio2!$E$11,Doc_scuola_media!G168,IF(Foglio2!$J$3=Foglio2!$E$12,Doc_laureati_scuola_sec.!G174,IF(Foglio2!$J$3=Foglio2!$E$13,Direttivi_capi_ist.!G168,0)))))))))))</f>
        <v>0</v>
      </c>
      <c r="J174" s="248">
        <f>IF(Foglio2!$J$3=Foglio2!$E$3,Ausiliari_Coll.Scol.!H168,IF(Foglio2!$J$3=Foglio2!$E$4,Collab._Tecnici!H168,IF(Foglio2!$J$3=Foglio2!$E$5,Assistenti_Tecnici!H168,IF(Foglio2!$J$3=Foglio2!$E$6,Assistenti_Amm.vo!H168,IF(Foglio2!$J$3=Foglio2!$E$7,Resp_Coord_Amm.vo!H168,IF(Foglio2!$J$3=Foglio2!$E$8,Direttore_Amm.vo!H168,IF(Foglio2!$J$3=Foglio2!$E$9,Doc_mat_elem.re!H168,IF(Foglio2!$J$3=Foglio2!$E$10,Doc_dipl_scuola_sec.!H168,IF(Foglio2!$J$3=Foglio2!$E$11,Doc_scuola_media!H168,IF(Foglio2!$J$3=Foglio2!$E$12,Doc_laureati_scuola_sec.!H174,IF(Foglio2!$J$3=Foglio2!$E$13,Direttivi_capi_ist.!H168,0)))))))))))</f>
        <v>0</v>
      </c>
      <c r="K174" s="248">
        <f>IF(Foglio2!$J$3=Foglio2!$E$3,Ausiliari_Coll.Scol.!I168,IF(Foglio2!$J$3=Foglio2!$E$4,Collab._Tecnici!I168,IF(Foglio2!$J$3=Foglio2!$E$5,Assistenti_Tecnici!I168,IF(Foglio2!$J$3=Foglio2!$E$6,Assistenti_Amm.vo!I168,IF(Foglio2!$J$3=Foglio2!$E$7,Resp_Coord_Amm.vo!I168,IF(Foglio2!$J$3=Foglio2!$E$8,Direttore_Amm.vo!I168,IF(Foglio2!$J$3=Foglio2!$E$9,Doc_mat_elem.re!I168,IF(Foglio2!$J$3=Foglio2!$E$10,Doc_dipl_scuola_sec.!I168,IF(Foglio2!$J$3=Foglio2!$E$11,Doc_scuola_media!I168,IF(Foglio2!$J$3=Foglio2!$E$12,Doc_laureati_scuola_sec.!I174,IF(Foglio2!$J$3=Foglio2!$E$13,Direttivi_capi_ist.!I168,0)))))))))))</f>
        <v>0</v>
      </c>
      <c r="L174" s="248">
        <f>IF(Foglio2!$J$3=Foglio2!$E$3,Ausiliari_Coll.Scol.!J168,IF(Foglio2!$J$3=Foglio2!$E$4,Collab._Tecnici!J168,IF(Foglio2!$J$3=Foglio2!$E$5,Assistenti_Tecnici!J168,IF(Foglio2!$J$3=Foglio2!$E$6,Assistenti_Amm.vo!J168,IF(Foglio2!$J$3=Foglio2!$E$7,Resp_Coord_Amm.vo!J168,IF(Foglio2!$J$3=Foglio2!$E$8,Direttore_Amm.vo!J168,IF(Foglio2!$J$3=Foglio2!$E$9,Doc_mat_elem.re!J168,IF(Foglio2!$J$3=Foglio2!$E$10,Doc_dipl_scuola_sec.!J168,IF(Foglio2!$J$3=Foglio2!$E$11,Doc_scuola_media!J168,IF(Foglio2!$J$3=Foglio2!$E$12,Doc_laureati_scuola_sec.!J174,IF(Foglio2!$J$3=Foglio2!$E$13,Direttivi_capi_ist.!J168,0)))))))))))</f>
        <v>0</v>
      </c>
      <c r="M174" s="249">
        <f>IF(Foglio2!$J$3=Foglio2!$E$3,Ausiliari_Coll.Scol.!K168,IF(Foglio2!$J$3=Foglio2!$E$4,Collab._Tecnici!K168,IF(Foglio2!$J$3=Foglio2!$E$5,Assistenti_Tecnici!K168,IF(Foglio2!$J$3=Foglio2!$E$6,Assistenti_Amm.vo!K168,IF(Foglio2!$J$3=Foglio2!$E$7,Resp_Coord_Amm.vo!K168,IF(Foglio2!$J$3=Foglio2!$E$8,Direttore_Amm.vo!K168,IF(Foglio2!$J$3=Foglio2!$E$9,Doc_mat_elem.re!K168,IF(Foglio2!$J$3=Foglio2!$E$10,Doc_dipl_scuola_sec.!K168,IF(Foglio2!$J$3=Foglio2!$E$11,Doc_scuola_media!K168,IF(Foglio2!$J$3=Foglio2!$E$12,Doc_laureati_scuola_sec.!K174,IF(Foglio2!$J$3=Foglio2!$E$13,Direttivi_capi_ist.!K168,0)))))))))))</f>
        <v>0</v>
      </c>
      <c r="N174" s="250">
        <f>IF(Foglio2!$J$3=Foglio2!$E$3,Ausiliari_Coll.Scol.!L168,IF(Foglio2!$J$3=Foglio2!$E$4,Collab._Tecnici!L168,IF(Foglio2!$J$3=Foglio2!$E$5,Assistenti_Tecnici!L168,IF(Foglio2!$J$3=Foglio2!$E$6,Assistenti_Amm.vo!L168,IF(Foglio2!$J$3=Foglio2!$E$7,Resp_Coord_Amm.vo!L168,IF(Foglio2!$J$3=Foglio2!$E$8,Direttore_Amm.vo!L168,IF(Foglio2!$J$3=Foglio2!$E$9,Doc_mat_elem.re!L168,IF(Foglio2!$J$3=Foglio2!$E$10,Doc_dipl_scuola_sec.!L168,IF(Foglio2!$J$3=Foglio2!$E$11,Doc_scuola_media!L168,IF(Foglio2!$J$3=Foglio2!$E$12,Doc_laureati_scuola_sec.!L174,IF(Foglio2!$J$3=Foglio2!$E$13,Direttivi_capi_ist.!L168,0)))))))))))</f>
        <v>0</v>
      </c>
      <c r="O174" s="251">
        <f>IF(Foglio2!$J$3=Foglio2!$E$3,Ausiliari_Coll.Scol.!M168,IF(Foglio2!$J$3=Foglio2!$E$4,Collab._Tecnici!M168,IF(Foglio2!$J$3=Foglio2!$E$5,Assistenti_Tecnici!M168,IF(Foglio2!$J$3=Foglio2!$E$6,Assistenti_Amm.vo!M168,IF(Foglio2!$J$3=Foglio2!$E$7,Resp_Coord_Amm.vo!M168,IF(Foglio2!$J$3=Foglio2!$E$8,Direttore_Amm.vo!M168,IF(Foglio2!$J$3=Foglio2!$E$9,Doc_mat_elem.re!M168,IF(Foglio2!$J$3=Foglio2!$E$10,Doc_dipl_scuola_sec.!M168,IF(Foglio2!$J$3=Foglio2!$E$11,Doc_scuola_media!M168,IF(Foglio2!$J$3=Foglio2!$E$12,Doc_laureati_scuola_sec.!M174,IF(Foglio2!$J$3=Foglio2!$E$13,Direttivi_capi_ist.!M168,0)))))))))))</f>
        <v>0</v>
      </c>
      <c r="P174" s="252">
        <f>IF(Foglio2!$J$3=Foglio2!$E$3,Ausiliari_Coll.Scol.!N168,IF(Foglio2!$J$3=Foglio2!$E$4,Collab._Tecnici!N168,IF(Foglio2!$J$3=Foglio2!$E$5,Assistenti_Tecnici!N168,IF(Foglio2!$J$3=Foglio2!$E$6,Assistenti_Amm.vo!N168,IF(Foglio2!$J$3=Foglio2!$E$7,Resp_Coord_Amm.vo!N168,IF(Foglio2!$J$3=Foglio2!$E$8,Direttore_Amm.vo!N168,IF(Foglio2!$J$3=Foglio2!$E$9,Doc_mat_elem.re!N168,IF(Foglio2!$J$3=Foglio2!$E$10,Doc_dipl_scuola_sec.!N168,IF(Foglio2!$J$3=Foglio2!$E$11,Doc_scuola_media!N168,IF(Foglio2!$J$3=Foglio2!$E$12,Doc_laureati_scuola_sec.!N174,IF(Foglio2!$J$3=Foglio2!$E$13,Direttivi_capi_ist.!N168,0)))))))))))</f>
        <v>0</v>
      </c>
      <c r="Q174" s="252">
        <f>IF(Foglio2!$J$3=Foglio2!$E$3,Ausiliari_Coll.Scol.!O168,IF(Foglio2!$J$3=Foglio2!$E$4,Collab._Tecnici!O168,IF(Foglio2!$J$3=Foglio2!$E$5,Assistenti_Tecnici!O168,IF(Foglio2!$J$3=Foglio2!$E$6,Assistenti_Amm.vo!O168,IF(Foglio2!$J$3=Foglio2!$E$7,Resp_Coord_Amm.vo!O168,IF(Foglio2!$J$3=Foglio2!$E$8,Direttore_Amm.vo!O168,IF(Foglio2!$J$3=Foglio2!$E$9,Doc_mat_elem.re!O168,IF(Foglio2!$J$3=Foglio2!$E$10,Doc_dipl_scuola_sec.!O168,IF(Foglio2!$J$3=Foglio2!$E$11,Doc_scuola_media!O168,IF(Foglio2!$J$3=Foglio2!$E$12,Doc_laureati_scuola_sec.!O174,IF(Foglio2!$J$3=Foglio2!$E$13,Direttivi_capi_ist.!O168,0)))))))))))</f>
        <v>0</v>
      </c>
      <c r="R174" s="252">
        <f>IF(Foglio2!$J$3=Foglio2!$E$3,Ausiliari_Coll.Scol.!P168,IF(Foglio2!$J$3=Foglio2!$E$4,Collab._Tecnici!P168,IF(Foglio2!$J$3=Foglio2!$E$5,Assistenti_Tecnici!P168,IF(Foglio2!$J$3=Foglio2!$E$6,Assistenti_Amm.vo!P168,IF(Foglio2!$J$3=Foglio2!$E$7,Resp_Coord_Amm.vo!P168,IF(Foglio2!$J$3=Foglio2!$E$8,Direttore_Amm.vo!P168,IF(Foglio2!$J$3=Foglio2!$E$9,Doc_mat_elem.re!P168,IF(Foglio2!$J$3=Foglio2!$E$10,Doc_dipl_scuola_sec.!P168,IF(Foglio2!$J$3=Foglio2!$E$11,Doc_scuola_media!P168,IF(Foglio2!$J$3=Foglio2!$E$12,Doc_laureati_scuola_sec.!P174,IF(Foglio2!$J$3=Foglio2!$E$13,Direttivi_capi_ist.!P168,0)))))))))))</f>
        <v>0</v>
      </c>
      <c r="S174" s="252">
        <f>IF(Foglio2!$J$3=Foglio2!$E$3,Ausiliari_Coll.Scol.!Q168,IF(Foglio2!$J$3=Foglio2!$E$4,Collab._Tecnici!Q168,IF(Foglio2!$J$3=Foglio2!$E$5,Assistenti_Tecnici!Q168,IF(Foglio2!$J$3=Foglio2!$E$6,Assistenti_Amm.vo!Q168,IF(Foglio2!$J$3=Foglio2!$E$7,Resp_Coord_Amm.vo!Q168,IF(Foglio2!$J$3=Foglio2!$E$8,Direttore_Amm.vo!Q168,IF(Foglio2!$J$3=Foglio2!$E$9,Doc_mat_elem.re!Q168,IF(Foglio2!$J$3=Foglio2!$E$10,Doc_dipl_scuola_sec.!Q168,IF(Foglio2!$J$3=Foglio2!$E$11,Doc_scuola_media!Q168,IF(Foglio2!$J$3=Foglio2!$E$12,Doc_laureati_scuola_sec.!Q174,IF(Foglio2!$J$3=Foglio2!$E$13,Direttivi_capi_ist.!Q168,0)))))))))))</f>
        <v>0</v>
      </c>
      <c r="T174" s="252">
        <f>IF(Foglio2!$J$3=Foglio2!$E$3,Ausiliari_Coll.Scol.!R168,IF(Foglio2!$J$3=Foglio2!$E$4,Collab._Tecnici!R168,IF(Foglio2!$J$3=Foglio2!$E$5,Assistenti_Tecnici!R168,IF(Foglio2!$J$3=Foglio2!$E$6,Assistenti_Amm.vo!R168,IF(Foglio2!$J$3=Foglio2!$E$7,Resp_Coord_Amm.vo!R168,IF(Foglio2!$J$3=Foglio2!$E$8,Direttore_Amm.vo!R168,IF(Foglio2!$J$3=Foglio2!$E$9,Doc_mat_elem.re!R168,IF(Foglio2!$J$3=Foglio2!$E$10,Doc_dipl_scuola_sec.!R168,IF(Foglio2!$J$3=Foglio2!$E$11,Doc_scuola_media!R168,IF(Foglio2!$J$3=Foglio2!$E$12,Doc_laureati_scuola_sec.!R174,IF(Foglio2!$J$3=Foglio2!$E$13,Direttivi_capi_ist.!R168,0)))))))))))</f>
        <v>0</v>
      </c>
      <c r="U174" s="252">
        <f t="shared" ref="U174" si="967">(P174)/12*0.8</f>
        <v>0</v>
      </c>
      <c r="V174" s="252">
        <f t="shared" ref="V174" si="968">(P174+R174)/12*0.8</f>
        <v>0</v>
      </c>
      <c r="W174" s="253" t="str">
        <f t="shared" ref="W174" si="969">"Fascia Da "&amp;F174&amp;" a "&amp;F175&amp;" Decorrenza "&amp;DAY(C174)&amp;"/"&amp;MONTH(C174)&amp;"/"&amp;YEAR(C174)</f>
        <v>Fascia Da 0 a 0 Decorrenza 0/1/1900</v>
      </c>
    </row>
    <row r="175" spans="1:23" s="47" customFormat="1" ht="9" customHeight="1" x14ac:dyDescent="0.2">
      <c r="A175" s="104"/>
      <c r="B175" s="245">
        <f t="shared" si="937"/>
        <v>33580</v>
      </c>
      <c r="C175" s="501"/>
      <c r="D175" s="501"/>
      <c r="E175" s="48" t="s">
        <v>4</v>
      </c>
      <c r="F175" s="49">
        <f>IF(Foglio2!$J$3=Foglio2!$E$3,Ausiliari_Coll.Scol.!D171,IF(Foglio2!$J$3=Foglio2!$E$4,Collab._Tecnici!D173,IF(Foglio2!$J$3=Foglio2!$E$5,Assistenti_Tecnici!D171,IF(Foglio2!$J$3=Foglio2!$E$6,Assistenti_Amm.vo!D171,IF(Foglio2!$J$3=Foglio2!$E$7,Resp_Coord_Amm.vo!D171,IF(Foglio2!$J$3=Foglio2!$E$8,Direttore_Amm.vo!D171,IF(Foglio2!$J$3=Foglio2!$E$9,Doc_mat_elem.re!D171,IF(Foglio2!$J$3=Foglio2!$E$10,Doc_dipl_scuola_sec.!D171,IF(Foglio2!$J$3=Foglio2!$E$11,Doc_scuola_media!D171,IF(Foglio2!$J$3=Foglio2!$E$12,Doc_laureati_scuola_sec.!D175,IF(Foglio2!$J$3=Foglio2!$E$13,Direttivi_capi_ist.!D171,0)))))))))))</f>
        <v>0</v>
      </c>
      <c r="G175" s="267">
        <f t="shared" si="883"/>
        <v>0</v>
      </c>
      <c r="H175" s="267">
        <f t="shared" si="884"/>
        <v>0</v>
      </c>
      <c r="I175" s="267">
        <f t="shared" si="885"/>
        <v>0</v>
      </c>
      <c r="J175" s="267">
        <f t="shared" si="886"/>
        <v>0</v>
      </c>
      <c r="K175" s="267">
        <f t="shared" si="887"/>
        <v>0</v>
      </c>
      <c r="L175" s="266">
        <f t="shared" si="888"/>
        <v>0</v>
      </c>
      <c r="M175" s="267">
        <f t="shared" si="889"/>
        <v>0</v>
      </c>
      <c r="N175" s="182">
        <f t="shared" si="890"/>
        <v>0</v>
      </c>
      <c r="O175" s="183">
        <f t="shared" si="891"/>
        <v>0</v>
      </c>
      <c r="P175" s="184">
        <f t="shared" si="892"/>
        <v>0</v>
      </c>
      <c r="Q175" s="184">
        <f t="shared" si="893"/>
        <v>0</v>
      </c>
      <c r="R175" s="184">
        <f t="shared" si="894"/>
        <v>0</v>
      </c>
      <c r="S175" s="184">
        <f t="shared" si="895"/>
        <v>0</v>
      </c>
      <c r="T175" s="184">
        <f t="shared" si="896"/>
        <v>0</v>
      </c>
      <c r="U175" s="184">
        <f t="shared" ref="U175:V175" si="970">U174*1936.27</f>
        <v>0</v>
      </c>
      <c r="V175" s="184">
        <f t="shared" si="970"/>
        <v>0</v>
      </c>
      <c r="W175" s="104"/>
    </row>
    <row r="176" spans="1:23" s="47" customFormat="1" ht="12.75" customHeight="1" x14ac:dyDescent="0.2">
      <c r="A176" s="104">
        <f>IF(Foglio2!$J$7=1,TRUNC(Base!V176,0),TRUNC(Base!U176,0))</f>
        <v>0</v>
      </c>
      <c r="B176" s="245">
        <f t="shared" si="937"/>
        <v>33581</v>
      </c>
      <c r="C176" s="501"/>
      <c r="D176" s="501"/>
      <c r="E176" s="53" t="s">
        <v>3</v>
      </c>
      <c r="F176" s="54">
        <f>IF(Foglio2!$J$3=Foglio2!$E$3,Ausiliari_Coll.Scol.!D170,IF(Foglio2!$J$3=Foglio2!$E$4,Collab._Tecnici!D170,IF(Foglio2!$J$3=Foglio2!$E$5,Assistenti_Tecnici!D170,IF(Foglio2!$J$3=Foglio2!$E$6,Assistenti_Amm.vo!D170,IF(Foglio2!$J$3=Foglio2!$E$7,Resp_Coord_Amm.vo!D170,IF(Foglio2!$J$3=Foglio2!$E$8,Direttore_Amm.vo!D170,IF(Foglio2!$J$3=Foglio2!$E$9,Doc_mat_elem.re!D170,IF(Foglio2!$J$3=Foglio2!$E$10,Doc_dipl_scuola_sec.!D170,IF(Foglio2!$J$3=Foglio2!$E$11,Doc_scuola_media!D170,IF(Foglio2!$J$3=Foglio2!$E$12,Doc_laureati_scuola_sec.!D176,IF(Foglio2!$J$3=Foglio2!$E$13,Direttivi_capi_ist.!D170,0)))))))))))</f>
        <v>0</v>
      </c>
      <c r="G176" s="248">
        <f>IF(Foglio2!$J$3=Foglio2!$E$3,Ausiliari_Coll.Scol.!E170,IF(Foglio2!$J$3=Foglio2!$E$4,Collab._Tecnici!E170,IF(Foglio2!$J$3=Foglio2!$E$5,Assistenti_Tecnici!E170,IF(Foglio2!$J$3=Foglio2!$E$6,Assistenti_Amm.vo!E170,IF(Foglio2!$J$3=Foglio2!$E$7,Resp_Coord_Amm.vo!E170,IF(Foglio2!$J$3=Foglio2!$E$8,Direttore_Amm.vo!E170,IF(Foglio2!$J$3=Foglio2!$E$9,Doc_mat_elem.re!E170,IF(Foglio2!$J$3=Foglio2!$E$10,Doc_dipl_scuola_sec.!E170,IF(Foglio2!$J$3=Foglio2!$E$11,Doc_scuola_media!E170,IF(Foglio2!$J$3=Foglio2!$E$12,Doc_laureati_scuola_sec.!E176,IF(Foglio2!$J$3=Foglio2!$E$13,Direttivi_capi_ist.!E170,0)))))))))))</f>
        <v>0</v>
      </c>
      <c r="H176" s="248">
        <f>IF(Foglio2!$J$3=Foglio2!$E$3,Ausiliari_Coll.Scol.!F170,IF(Foglio2!$J$3=Foglio2!$E$4,Collab._Tecnici!F170,IF(Foglio2!$J$3=Foglio2!$E$5,Assistenti_Tecnici!F170,IF(Foglio2!$J$3=Foglio2!$E$6,Assistenti_Amm.vo!F170,IF(Foglio2!$J$3=Foglio2!$E$7,Resp_Coord_Amm.vo!F170,IF(Foglio2!$J$3=Foglio2!$E$8,Direttore_Amm.vo!F170,IF(Foglio2!$J$3=Foglio2!$E$9,Doc_mat_elem.re!F170,IF(Foglio2!$J$3=Foglio2!$E$10,Doc_dipl_scuola_sec.!F170,IF(Foglio2!$J$3=Foglio2!$E$11,Doc_scuola_media!F170,IF(Foglio2!$J$3=Foglio2!$E$12,Doc_laureati_scuola_sec.!F176,IF(Foglio2!$J$3=Foglio2!$E$13,Direttivi_capi_ist.!F170,0)))))))))))</f>
        <v>0</v>
      </c>
      <c r="I176" s="248">
        <f>IF(Foglio2!$J$3=Foglio2!$E$3,Ausiliari_Coll.Scol.!G170,IF(Foglio2!$J$3=Foglio2!$E$4,Collab._Tecnici!G170,IF(Foglio2!$J$3=Foglio2!$E$5,Assistenti_Tecnici!G170,IF(Foglio2!$J$3=Foglio2!$E$6,Assistenti_Amm.vo!G170,IF(Foglio2!$J$3=Foglio2!$E$7,Resp_Coord_Amm.vo!G170,IF(Foglio2!$J$3=Foglio2!$E$8,Direttore_Amm.vo!G170,IF(Foglio2!$J$3=Foglio2!$E$9,Doc_mat_elem.re!G170,IF(Foglio2!$J$3=Foglio2!$E$10,Doc_dipl_scuola_sec.!G170,IF(Foglio2!$J$3=Foglio2!$E$11,Doc_scuola_media!G170,IF(Foglio2!$J$3=Foglio2!$E$12,Doc_laureati_scuola_sec.!G176,IF(Foglio2!$J$3=Foglio2!$E$13,Direttivi_capi_ist.!G170,0)))))))))))</f>
        <v>0</v>
      </c>
      <c r="J176" s="248">
        <f>IF(Foglio2!$J$3=Foglio2!$E$3,Ausiliari_Coll.Scol.!H170,IF(Foglio2!$J$3=Foglio2!$E$4,Collab._Tecnici!H170,IF(Foglio2!$J$3=Foglio2!$E$5,Assistenti_Tecnici!H170,IF(Foglio2!$J$3=Foglio2!$E$6,Assistenti_Amm.vo!H170,IF(Foglio2!$J$3=Foglio2!$E$7,Resp_Coord_Amm.vo!H170,IF(Foglio2!$J$3=Foglio2!$E$8,Direttore_Amm.vo!H170,IF(Foglio2!$J$3=Foglio2!$E$9,Doc_mat_elem.re!H170,IF(Foglio2!$J$3=Foglio2!$E$10,Doc_dipl_scuola_sec.!H170,IF(Foglio2!$J$3=Foglio2!$E$11,Doc_scuola_media!H170,IF(Foglio2!$J$3=Foglio2!$E$12,Doc_laureati_scuola_sec.!H176,IF(Foglio2!$J$3=Foglio2!$E$13,Direttivi_capi_ist.!H170,0)))))))))))</f>
        <v>0</v>
      </c>
      <c r="K176" s="248">
        <f>IF(Foglio2!$J$3=Foglio2!$E$3,Ausiliari_Coll.Scol.!I170,IF(Foglio2!$J$3=Foglio2!$E$4,Collab._Tecnici!I170,IF(Foglio2!$J$3=Foglio2!$E$5,Assistenti_Tecnici!I170,IF(Foglio2!$J$3=Foglio2!$E$6,Assistenti_Amm.vo!I170,IF(Foglio2!$J$3=Foglio2!$E$7,Resp_Coord_Amm.vo!I170,IF(Foglio2!$J$3=Foglio2!$E$8,Direttore_Amm.vo!I170,IF(Foglio2!$J$3=Foglio2!$E$9,Doc_mat_elem.re!I170,IF(Foglio2!$J$3=Foglio2!$E$10,Doc_dipl_scuola_sec.!I170,IF(Foglio2!$J$3=Foglio2!$E$11,Doc_scuola_media!I170,IF(Foglio2!$J$3=Foglio2!$E$12,Doc_laureati_scuola_sec.!I176,IF(Foglio2!$J$3=Foglio2!$E$13,Direttivi_capi_ist.!I170,0)))))))))))</f>
        <v>0</v>
      </c>
      <c r="L176" s="248">
        <f>IF(Foglio2!$J$3=Foglio2!$E$3,Ausiliari_Coll.Scol.!J170,IF(Foglio2!$J$3=Foglio2!$E$4,Collab._Tecnici!J170,IF(Foglio2!$J$3=Foglio2!$E$5,Assistenti_Tecnici!J170,IF(Foglio2!$J$3=Foglio2!$E$6,Assistenti_Amm.vo!J170,IF(Foglio2!$J$3=Foglio2!$E$7,Resp_Coord_Amm.vo!J170,IF(Foglio2!$J$3=Foglio2!$E$8,Direttore_Amm.vo!J170,IF(Foglio2!$J$3=Foglio2!$E$9,Doc_mat_elem.re!J170,IF(Foglio2!$J$3=Foglio2!$E$10,Doc_dipl_scuola_sec.!J170,IF(Foglio2!$J$3=Foglio2!$E$11,Doc_scuola_media!J170,IF(Foglio2!$J$3=Foglio2!$E$12,Doc_laureati_scuola_sec.!J176,IF(Foglio2!$J$3=Foglio2!$E$13,Direttivi_capi_ist.!J170,0)))))))))))</f>
        <v>0</v>
      </c>
      <c r="M176" s="249">
        <f>IF(Foglio2!$J$3=Foglio2!$E$3,Ausiliari_Coll.Scol.!K170,IF(Foglio2!$J$3=Foglio2!$E$4,Collab._Tecnici!K170,IF(Foglio2!$J$3=Foglio2!$E$5,Assistenti_Tecnici!K170,IF(Foglio2!$J$3=Foglio2!$E$6,Assistenti_Amm.vo!K170,IF(Foglio2!$J$3=Foglio2!$E$7,Resp_Coord_Amm.vo!K170,IF(Foglio2!$J$3=Foglio2!$E$8,Direttore_Amm.vo!K170,IF(Foglio2!$J$3=Foglio2!$E$9,Doc_mat_elem.re!K170,IF(Foglio2!$J$3=Foglio2!$E$10,Doc_dipl_scuola_sec.!K170,IF(Foglio2!$J$3=Foglio2!$E$11,Doc_scuola_media!K170,IF(Foglio2!$J$3=Foglio2!$E$12,Doc_laureati_scuola_sec.!K176,IF(Foglio2!$J$3=Foglio2!$E$13,Direttivi_capi_ist.!K170,0)))))))))))</f>
        <v>0</v>
      </c>
      <c r="N176" s="250">
        <f>IF(Foglio2!$J$3=Foglio2!$E$3,Ausiliari_Coll.Scol.!L170,IF(Foglio2!$J$3=Foglio2!$E$4,Collab._Tecnici!L170,IF(Foglio2!$J$3=Foglio2!$E$5,Assistenti_Tecnici!L170,IF(Foglio2!$J$3=Foglio2!$E$6,Assistenti_Amm.vo!L170,IF(Foglio2!$J$3=Foglio2!$E$7,Resp_Coord_Amm.vo!L170,IF(Foglio2!$J$3=Foglio2!$E$8,Direttore_Amm.vo!L170,IF(Foglio2!$J$3=Foglio2!$E$9,Doc_mat_elem.re!L170,IF(Foglio2!$J$3=Foglio2!$E$10,Doc_dipl_scuola_sec.!L170,IF(Foglio2!$J$3=Foglio2!$E$11,Doc_scuola_media!L170,IF(Foglio2!$J$3=Foglio2!$E$12,Doc_laureati_scuola_sec.!L176,IF(Foglio2!$J$3=Foglio2!$E$13,Direttivi_capi_ist.!L170,0)))))))))))</f>
        <v>0</v>
      </c>
      <c r="O176" s="251">
        <f>IF(Foglio2!$J$3=Foglio2!$E$3,Ausiliari_Coll.Scol.!M170,IF(Foglio2!$J$3=Foglio2!$E$4,Collab._Tecnici!M170,IF(Foglio2!$J$3=Foglio2!$E$5,Assistenti_Tecnici!M170,IF(Foglio2!$J$3=Foglio2!$E$6,Assistenti_Amm.vo!M170,IF(Foglio2!$J$3=Foglio2!$E$7,Resp_Coord_Amm.vo!M170,IF(Foglio2!$J$3=Foglio2!$E$8,Direttore_Amm.vo!M170,IF(Foglio2!$J$3=Foglio2!$E$9,Doc_mat_elem.re!M170,IF(Foglio2!$J$3=Foglio2!$E$10,Doc_dipl_scuola_sec.!M170,IF(Foglio2!$J$3=Foglio2!$E$11,Doc_scuola_media!M170,IF(Foglio2!$J$3=Foglio2!$E$12,Doc_laureati_scuola_sec.!M176,IF(Foglio2!$J$3=Foglio2!$E$13,Direttivi_capi_ist.!M170,0)))))))))))</f>
        <v>0</v>
      </c>
      <c r="P176" s="252">
        <f>IF(Foglio2!$J$3=Foglio2!$E$3,Ausiliari_Coll.Scol.!N170,IF(Foglio2!$J$3=Foglio2!$E$4,Collab._Tecnici!N170,IF(Foglio2!$J$3=Foglio2!$E$5,Assistenti_Tecnici!N170,IF(Foglio2!$J$3=Foglio2!$E$6,Assistenti_Amm.vo!N170,IF(Foglio2!$J$3=Foglio2!$E$7,Resp_Coord_Amm.vo!N170,IF(Foglio2!$J$3=Foglio2!$E$8,Direttore_Amm.vo!N170,IF(Foglio2!$J$3=Foglio2!$E$9,Doc_mat_elem.re!N170,IF(Foglio2!$J$3=Foglio2!$E$10,Doc_dipl_scuola_sec.!N170,IF(Foglio2!$J$3=Foglio2!$E$11,Doc_scuola_media!N170,IF(Foglio2!$J$3=Foglio2!$E$12,Doc_laureati_scuola_sec.!N176,IF(Foglio2!$J$3=Foglio2!$E$13,Direttivi_capi_ist.!N170,0)))))))))))</f>
        <v>0</v>
      </c>
      <c r="Q176" s="252">
        <f>IF(Foglio2!$J$3=Foglio2!$E$3,Ausiliari_Coll.Scol.!O170,IF(Foglio2!$J$3=Foglio2!$E$4,Collab._Tecnici!O170,IF(Foglio2!$J$3=Foglio2!$E$5,Assistenti_Tecnici!O170,IF(Foglio2!$J$3=Foglio2!$E$6,Assistenti_Amm.vo!O170,IF(Foglio2!$J$3=Foglio2!$E$7,Resp_Coord_Amm.vo!O170,IF(Foglio2!$J$3=Foglio2!$E$8,Direttore_Amm.vo!O170,IF(Foglio2!$J$3=Foglio2!$E$9,Doc_mat_elem.re!O170,IF(Foglio2!$J$3=Foglio2!$E$10,Doc_dipl_scuola_sec.!O170,IF(Foglio2!$J$3=Foglio2!$E$11,Doc_scuola_media!O170,IF(Foglio2!$J$3=Foglio2!$E$12,Doc_laureati_scuola_sec.!O176,IF(Foglio2!$J$3=Foglio2!$E$13,Direttivi_capi_ist.!O170,0)))))))))))</f>
        <v>0</v>
      </c>
      <c r="R176" s="252">
        <f>IF(Foglio2!$J$3=Foglio2!$E$3,Ausiliari_Coll.Scol.!P170,IF(Foglio2!$J$3=Foglio2!$E$4,Collab._Tecnici!P170,IF(Foglio2!$J$3=Foglio2!$E$5,Assistenti_Tecnici!P170,IF(Foglio2!$J$3=Foglio2!$E$6,Assistenti_Amm.vo!P170,IF(Foglio2!$J$3=Foglio2!$E$7,Resp_Coord_Amm.vo!P170,IF(Foglio2!$J$3=Foglio2!$E$8,Direttore_Amm.vo!P170,IF(Foglio2!$J$3=Foglio2!$E$9,Doc_mat_elem.re!P170,IF(Foglio2!$J$3=Foglio2!$E$10,Doc_dipl_scuola_sec.!P170,IF(Foglio2!$J$3=Foglio2!$E$11,Doc_scuola_media!P170,IF(Foglio2!$J$3=Foglio2!$E$12,Doc_laureati_scuola_sec.!P176,IF(Foglio2!$J$3=Foglio2!$E$13,Direttivi_capi_ist.!P170,0)))))))))))</f>
        <v>0</v>
      </c>
      <c r="S176" s="252">
        <f>IF(Foglio2!$J$3=Foglio2!$E$3,Ausiliari_Coll.Scol.!Q170,IF(Foglio2!$J$3=Foglio2!$E$4,Collab._Tecnici!Q170,IF(Foglio2!$J$3=Foglio2!$E$5,Assistenti_Tecnici!Q170,IF(Foglio2!$J$3=Foglio2!$E$6,Assistenti_Amm.vo!Q170,IF(Foglio2!$J$3=Foglio2!$E$7,Resp_Coord_Amm.vo!Q170,IF(Foglio2!$J$3=Foglio2!$E$8,Direttore_Amm.vo!Q170,IF(Foglio2!$J$3=Foglio2!$E$9,Doc_mat_elem.re!Q170,IF(Foglio2!$J$3=Foglio2!$E$10,Doc_dipl_scuola_sec.!Q170,IF(Foglio2!$J$3=Foglio2!$E$11,Doc_scuola_media!Q170,IF(Foglio2!$J$3=Foglio2!$E$12,Doc_laureati_scuola_sec.!Q176,IF(Foglio2!$J$3=Foglio2!$E$13,Direttivi_capi_ist.!Q170,0)))))))))))</f>
        <v>0</v>
      </c>
      <c r="T176" s="252">
        <f>IF(Foglio2!$J$3=Foglio2!$E$3,Ausiliari_Coll.Scol.!R170,IF(Foglio2!$J$3=Foglio2!$E$4,Collab._Tecnici!R170,IF(Foglio2!$J$3=Foglio2!$E$5,Assistenti_Tecnici!R170,IF(Foglio2!$J$3=Foglio2!$E$6,Assistenti_Amm.vo!R170,IF(Foglio2!$J$3=Foglio2!$E$7,Resp_Coord_Amm.vo!R170,IF(Foglio2!$J$3=Foglio2!$E$8,Direttore_Amm.vo!R170,IF(Foglio2!$J$3=Foglio2!$E$9,Doc_mat_elem.re!R170,IF(Foglio2!$J$3=Foglio2!$E$10,Doc_dipl_scuola_sec.!R170,IF(Foglio2!$J$3=Foglio2!$E$11,Doc_scuola_media!R170,IF(Foglio2!$J$3=Foglio2!$E$12,Doc_laureati_scuola_sec.!R176,IF(Foglio2!$J$3=Foglio2!$E$13,Direttivi_capi_ist.!R170,0)))))))))))</f>
        <v>0</v>
      </c>
      <c r="U176" s="252">
        <f t="shared" ref="U176" si="971">(P176)/12*0.8</f>
        <v>0</v>
      </c>
      <c r="V176" s="252">
        <f t="shared" ref="V176" si="972">(P176+R176)/12*0.8</f>
        <v>0</v>
      </c>
      <c r="W176" s="253" t="str">
        <f t="shared" ref="W176" si="973">"Fascia Da "&amp;F176&amp;" a "&amp;F177&amp;" Decorrenza "&amp;DAY(C176)&amp;"/"&amp;MONTH(C176)&amp;"/"&amp;YEAR(C176)</f>
        <v>Fascia Da 0 a 0 Decorrenza 0/1/1900</v>
      </c>
    </row>
    <row r="177" spans="1:23" s="47" customFormat="1" ht="9" customHeight="1" x14ac:dyDescent="0.2">
      <c r="A177" s="104"/>
      <c r="B177" s="245">
        <f t="shared" si="937"/>
        <v>33582</v>
      </c>
      <c r="C177" s="501"/>
      <c r="D177" s="501"/>
      <c r="E177" s="48" t="s">
        <v>4</v>
      </c>
      <c r="F177" s="49">
        <f>IF(Foglio2!$J$3=Foglio2!$E$3,Ausiliari_Coll.Scol.!D173,IF(Foglio2!$J$3=Foglio2!$E$4,Collab._Tecnici!D175,IF(Foglio2!$J$3=Foglio2!$E$5,Assistenti_Tecnici!D173,IF(Foglio2!$J$3=Foglio2!$E$6,Assistenti_Amm.vo!D173,IF(Foglio2!$J$3=Foglio2!$E$7,Resp_Coord_Amm.vo!D173,IF(Foglio2!$J$3=Foglio2!$E$8,Direttore_Amm.vo!D173,IF(Foglio2!$J$3=Foglio2!$E$9,Doc_mat_elem.re!D173,IF(Foglio2!$J$3=Foglio2!$E$10,Doc_dipl_scuola_sec.!D173,IF(Foglio2!$J$3=Foglio2!$E$11,Doc_scuola_media!D173,IF(Foglio2!$J$3=Foglio2!$E$12,Doc_laureati_scuola_sec.!D177,IF(Foglio2!$J$3=Foglio2!$E$13,Direttivi_capi_ist.!D173,0)))))))))))</f>
        <v>0</v>
      </c>
      <c r="G177" s="267">
        <f t="shared" si="883"/>
        <v>0</v>
      </c>
      <c r="H177" s="267">
        <f t="shared" si="884"/>
        <v>0</v>
      </c>
      <c r="I177" s="267">
        <f t="shared" si="885"/>
        <v>0</v>
      </c>
      <c r="J177" s="267">
        <f t="shared" si="886"/>
        <v>0</v>
      </c>
      <c r="K177" s="267">
        <f t="shared" si="887"/>
        <v>0</v>
      </c>
      <c r="L177" s="266">
        <f t="shared" si="888"/>
        <v>0</v>
      </c>
      <c r="M177" s="267">
        <f t="shared" si="889"/>
        <v>0</v>
      </c>
      <c r="N177" s="182">
        <f t="shared" si="890"/>
        <v>0</v>
      </c>
      <c r="O177" s="183">
        <f t="shared" si="891"/>
        <v>0</v>
      </c>
      <c r="P177" s="184">
        <f t="shared" si="892"/>
        <v>0</v>
      </c>
      <c r="Q177" s="184">
        <f t="shared" si="893"/>
        <v>0</v>
      </c>
      <c r="R177" s="184">
        <f t="shared" si="894"/>
        <v>0</v>
      </c>
      <c r="S177" s="184">
        <f t="shared" si="895"/>
        <v>0</v>
      </c>
      <c r="T177" s="184">
        <f t="shared" si="896"/>
        <v>0</v>
      </c>
      <c r="U177" s="184">
        <f t="shared" ref="U177:V177" si="974">U176*1936.27</f>
        <v>0</v>
      </c>
      <c r="V177" s="184">
        <f t="shared" si="974"/>
        <v>0</v>
      </c>
      <c r="W177" s="104"/>
    </row>
    <row r="178" spans="1:23" s="47" customFormat="1" ht="9" customHeight="1" x14ac:dyDescent="0.2">
      <c r="A178" s="104">
        <f>IF(Foglio2!$J$7=1,TRUNC(Base!V178,0),TRUNC(Base!U178,0))</f>
        <v>0</v>
      </c>
      <c r="B178" s="245">
        <f t="shared" si="937"/>
        <v>33583</v>
      </c>
      <c r="C178" s="501"/>
      <c r="D178" s="501"/>
      <c r="E178" s="103" t="s">
        <v>3</v>
      </c>
      <c r="F178" s="79">
        <f>IF(Foglio2!$J$3=Foglio2!$E$3,Ausiliari_Coll.Scol.!D172,IF(Foglio2!$J$3=Foglio2!$E$4,Collab._Tecnici!D172,IF(Foglio2!$J$3=Foglio2!$E$5,Assistenti_Tecnici!D172,IF(Foglio2!$J$3=Foglio2!$E$6,Assistenti_Amm.vo!D172,IF(Foglio2!$J$3=Foglio2!$E$7,Resp_Coord_Amm.vo!D172,IF(Foglio2!$J$3=Foglio2!$E$8,Direttore_Amm.vo!D172,IF(Foglio2!$J$3=Foglio2!$E$9,Doc_mat_elem.re!D172,IF(Foglio2!$J$3=Foglio2!$E$10,Doc_dipl_scuola_sec.!D172,IF(Foglio2!$J$3=Foglio2!$E$11,Doc_scuola_media!D172,IF(Foglio2!$J$3=Foglio2!$E$12,Doc_laureati_scuola_sec.!D178,IF(Foglio2!$J$3=Foglio2!$E$13,Direttivi_capi_ist.!D172,0)))))))))))</f>
        <v>0</v>
      </c>
      <c r="G178" s="248">
        <f>IF(Foglio2!$J$3=Foglio2!$E$3,Ausiliari_Coll.Scol.!E172,IF(Foglio2!$J$3=Foglio2!$E$4,Collab._Tecnici!E172,IF(Foglio2!$J$3=Foglio2!$E$5,Assistenti_Tecnici!E172,IF(Foglio2!$J$3=Foglio2!$E$6,Assistenti_Amm.vo!E172,IF(Foglio2!$J$3=Foglio2!$E$7,Resp_Coord_Amm.vo!E172,IF(Foglio2!$J$3=Foglio2!$E$8,Direttore_Amm.vo!E172,IF(Foglio2!$J$3=Foglio2!$E$9,Doc_mat_elem.re!E172,IF(Foglio2!$J$3=Foglio2!$E$10,Doc_dipl_scuola_sec.!E172,IF(Foglio2!$J$3=Foglio2!$E$11,Doc_scuola_media!E172,IF(Foglio2!$J$3=Foglio2!$E$12,Doc_laureati_scuola_sec.!E178,IF(Foglio2!$J$3=Foglio2!$E$13,Direttivi_capi_ist.!E172,0)))))))))))</f>
        <v>0</v>
      </c>
      <c r="H178" s="248">
        <f>IF(Foglio2!$J$3=Foglio2!$E$3,Ausiliari_Coll.Scol.!F172,IF(Foglio2!$J$3=Foglio2!$E$4,Collab._Tecnici!F172,IF(Foglio2!$J$3=Foglio2!$E$5,Assistenti_Tecnici!F172,IF(Foglio2!$J$3=Foglio2!$E$6,Assistenti_Amm.vo!F172,IF(Foglio2!$J$3=Foglio2!$E$7,Resp_Coord_Amm.vo!F172,IF(Foglio2!$J$3=Foglio2!$E$8,Direttore_Amm.vo!F172,IF(Foglio2!$J$3=Foglio2!$E$9,Doc_mat_elem.re!F172,IF(Foglio2!$J$3=Foglio2!$E$10,Doc_dipl_scuola_sec.!F172,IF(Foglio2!$J$3=Foglio2!$E$11,Doc_scuola_media!F172,IF(Foglio2!$J$3=Foglio2!$E$12,Doc_laureati_scuola_sec.!F178,IF(Foglio2!$J$3=Foglio2!$E$13,Direttivi_capi_ist.!F172,0)))))))))))</f>
        <v>0</v>
      </c>
      <c r="I178" s="248">
        <f>IF(Foglio2!$J$3=Foglio2!$E$3,Ausiliari_Coll.Scol.!G172,IF(Foglio2!$J$3=Foglio2!$E$4,Collab._Tecnici!G172,IF(Foglio2!$J$3=Foglio2!$E$5,Assistenti_Tecnici!G172,IF(Foglio2!$J$3=Foglio2!$E$6,Assistenti_Amm.vo!G172,IF(Foglio2!$J$3=Foglio2!$E$7,Resp_Coord_Amm.vo!G172,IF(Foglio2!$J$3=Foglio2!$E$8,Direttore_Amm.vo!G172,IF(Foglio2!$J$3=Foglio2!$E$9,Doc_mat_elem.re!G172,IF(Foglio2!$J$3=Foglio2!$E$10,Doc_dipl_scuola_sec.!G172,IF(Foglio2!$J$3=Foglio2!$E$11,Doc_scuola_media!G172,IF(Foglio2!$J$3=Foglio2!$E$12,Doc_laureati_scuola_sec.!G178,IF(Foglio2!$J$3=Foglio2!$E$13,Direttivi_capi_ist.!G172,0)))))))))))</f>
        <v>0</v>
      </c>
      <c r="J178" s="248">
        <f>IF(Foglio2!$J$3=Foglio2!$E$3,Ausiliari_Coll.Scol.!H172,IF(Foglio2!$J$3=Foglio2!$E$4,Collab._Tecnici!H172,IF(Foglio2!$J$3=Foglio2!$E$5,Assistenti_Tecnici!H172,IF(Foglio2!$J$3=Foglio2!$E$6,Assistenti_Amm.vo!H172,IF(Foglio2!$J$3=Foglio2!$E$7,Resp_Coord_Amm.vo!H172,IF(Foglio2!$J$3=Foglio2!$E$8,Direttore_Amm.vo!H172,IF(Foglio2!$J$3=Foglio2!$E$9,Doc_mat_elem.re!H172,IF(Foglio2!$J$3=Foglio2!$E$10,Doc_dipl_scuola_sec.!H172,IF(Foglio2!$J$3=Foglio2!$E$11,Doc_scuola_media!H172,IF(Foglio2!$J$3=Foglio2!$E$12,Doc_laureati_scuola_sec.!H178,IF(Foglio2!$J$3=Foglio2!$E$13,Direttivi_capi_ist.!H172,0)))))))))))</f>
        <v>0</v>
      </c>
      <c r="K178" s="248">
        <f>IF(Foglio2!$J$3=Foglio2!$E$3,Ausiliari_Coll.Scol.!I172,IF(Foglio2!$J$3=Foglio2!$E$4,Collab._Tecnici!I172,IF(Foglio2!$J$3=Foglio2!$E$5,Assistenti_Tecnici!I172,IF(Foglio2!$J$3=Foglio2!$E$6,Assistenti_Amm.vo!I172,IF(Foglio2!$J$3=Foglio2!$E$7,Resp_Coord_Amm.vo!I172,IF(Foglio2!$J$3=Foglio2!$E$8,Direttore_Amm.vo!I172,IF(Foglio2!$J$3=Foglio2!$E$9,Doc_mat_elem.re!I172,IF(Foglio2!$J$3=Foglio2!$E$10,Doc_dipl_scuola_sec.!I172,IF(Foglio2!$J$3=Foglio2!$E$11,Doc_scuola_media!I172,IF(Foglio2!$J$3=Foglio2!$E$12,Doc_laureati_scuola_sec.!I178,IF(Foglio2!$J$3=Foglio2!$E$13,Direttivi_capi_ist.!I172,0)))))))))))</f>
        <v>0</v>
      </c>
      <c r="L178" s="248">
        <f>IF(Foglio2!$J$3=Foglio2!$E$3,Ausiliari_Coll.Scol.!J172,IF(Foglio2!$J$3=Foglio2!$E$4,Collab._Tecnici!J172,IF(Foglio2!$J$3=Foglio2!$E$5,Assistenti_Tecnici!J172,IF(Foglio2!$J$3=Foglio2!$E$6,Assistenti_Amm.vo!J172,IF(Foglio2!$J$3=Foglio2!$E$7,Resp_Coord_Amm.vo!J172,IF(Foglio2!$J$3=Foglio2!$E$8,Direttore_Amm.vo!J172,IF(Foglio2!$J$3=Foglio2!$E$9,Doc_mat_elem.re!J172,IF(Foglio2!$J$3=Foglio2!$E$10,Doc_dipl_scuola_sec.!J172,IF(Foglio2!$J$3=Foglio2!$E$11,Doc_scuola_media!J172,IF(Foglio2!$J$3=Foglio2!$E$12,Doc_laureati_scuola_sec.!J178,IF(Foglio2!$J$3=Foglio2!$E$13,Direttivi_capi_ist.!J172,0)))))))))))</f>
        <v>0</v>
      </c>
      <c r="M178" s="249">
        <f>IF(Foglio2!$J$3=Foglio2!$E$3,Ausiliari_Coll.Scol.!K172,IF(Foglio2!$J$3=Foglio2!$E$4,Collab._Tecnici!K172,IF(Foglio2!$J$3=Foglio2!$E$5,Assistenti_Tecnici!K172,IF(Foglio2!$J$3=Foglio2!$E$6,Assistenti_Amm.vo!K172,IF(Foglio2!$J$3=Foglio2!$E$7,Resp_Coord_Amm.vo!K172,IF(Foglio2!$J$3=Foglio2!$E$8,Direttore_Amm.vo!K172,IF(Foglio2!$J$3=Foglio2!$E$9,Doc_mat_elem.re!K172,IF(Foglio2!$J$3=Foglio2!$E$10,Doc_dipl_scuola_sec.!K172,IF(Foglio2!$J$3=Foglio2!$E$11,Doc_scuola_media!K172,IF(Foglio2!$J$3=Foglio2!$E$12,Doc_laureati_scuola_sec.!K178,IF(Foglio2!$J$3=Foglio2!$E$13,Direttivi_capi_ist.!K172,0)))))))))))</f>
        <v>0</v>
      </c>
      <c r="N178" s="250">
        <f>IF(Foglio2!$J$3=Foglio2!$E$3,Ausiliari_Coll.Scol.!L172,IF(Foglio2!$J$3=Foglio2!$E$4,Collab._Tecnici!L172,IF(Foglio2!$J$3=Foglio2!$E$5,Assistenti_Tecnici!L172,IF(Foglio2!$J$3=Foglio2!$E$6,Assistenti_Amm.vo!L172,IF(Foglio2!$J$3=Foglio2!$E$7,Resp_Coord_Amm.vo!L172,IF(Foglio2!$J$3=Foglio2!$E$8,Direttore_Amm.vo!L172,IF(Foglio2!$J$3=Foglio2!$E$9,Doc_mat_elem.re!L172,IF(Foglio2!$J$3=Foglio2!$E$10,Doc_dipl_scuola_sec.!L172,IF(Foglio2!$J$3=Foglio2!$E$11,Doc_scuola_media!L172,IF(Foglio2!$J$3=Foglio2!$E$12,Doc_laureati_scuola_sec.!L178,IF(Foglio2!$J$3=Foglio2!$E$13,Direttivi_capi_ist.!L172,0)))))))))))</f>
        <v>0</v>
      </c>
      <c r="O178" s="251">
        <f>IF(Foglio2!$J$3=Foglio2!$E$3,Ausiliari_Coll.Scol.!M172,IF(Foglio2!$J$3=Foglio2!$E$4,Collab._Tecnici!M172,IF(Foglio2!$J$3=Foglio2!$E$5,Assistenti_Tecnici!M172,IF(Foglio2!$J$3=Foglio2!$E$6,Assistenti_Amm.vo!M172,IF(Foglio2!$J$3=Foglio2!$E$7,Resp_Coord_Amm.vo!M172,IF(Foglio2!$J$3=Foglio2!$E$8,Direttore_Amm.vo!M172,IF(Foglio2!$J$3=Foglio2!$E$9,Doc_mat_elem.re!M172,IF(Foglio2!$J$3=Foglio2!$E$10,Doc_dipl_scuola_sec.!M172,IF(Foglio2!$J$3=Foglio2!$E$11,Doc_scuola_media!M172,IF(Foglio2!$J$3=Foglio2!$E$12,Doc_laureati_scuola_sec.!M178,IF(Foglio2!$J$3=Foglio2!$E$13,Direttivi_capi_ist.!M172,0)))))))))))</f>
        <v>0</v>
      </c>
      <c r="P178" s="252">
        <f>IF(Foglio2!$J$3=Foglio2!$E$3,Ausiliari_Coll.Scol.!N172,IF(Foglio2!$J$3=Foglio2!$E$4,Collab._Tecnici!N172,IF(Foglio2!$J$3=Foglio2!$E$5,Assistenti_Tecnici!N172,IF(Foglio2!$J$3=Foglio2!$E$6,Assistenti_Amm.vo!N172,IF(Foglio2!$J$3=Foglio2!$E$7,Resp_Coord_Amm.vo!N172,IF(Foglio2!$J$3=Foglio2!$E$8,Direttore_Amm.vo!N172,IF(Foglio2!$J$3=Foglio2!$E$9,Doc_mat_elem.re!N172,IF(Foglio2!$J$3=Foglio2!$E$10,Doc_dipl_scuola_sec.!N172,IF(Foglio2!$J$3=Foglio2!$E$11,Doc_scuola_media!N172,IF(Foglio2!$J$3=Foglio2!$E$12,Doc_laureati_scuola_sec.!N178,IF(Foglio2!$J$3=Foglio2!$E$13,Direttivi_capi_ist.!N172,0)))))))))))</f>
        <v>0</v>
      </c>
      <c r="Q178" s="252">
        <f>IF(Foglio2!$J$3=Foglio2!$E$3,Ausiliari_Coll.Scol.!O172,IF(Foglio2!$J$3=Foglio2!$E$4,Collab._Tecnici!O172,IF(Foglio2!$J$3=Foglio2!$E$5,Assistenti_Tecnici!O172,IF(Foglio2!$J$3=Foglio2!$E$6,Assistenti_Amm.vo!O172,IF(Foglio2!$J$3=Foglio2!$E$7,Resp_Coord_Amm.vo!O172,IF(Foglio2!$J$3=Foglio2!$E$8,Direttore_Amm.vo!O172,IF(Foglio2!$J$3=Foglio2!$E$9,Doc_mat_elem.re!O172,IF(Foglio2!$J$3=Foglio2!$E$10,Doc_dipl_scuola_sec.!O172,IF(Foglio2!$J$3=Foglio2!$E$11,Doc_scuola_media!O172,IF(Foglio2!$J$3=Foglio2!$E$12,Doc_laureati_scuola_sec.!O178,IF(Foglio2!$J$3=Foglio2!$E$13,Direttivi_capi_ist.!O172,0)))))))))))</f>
        <v>0</v>
      </c>
      <c r="R178" s="252">
        <f>IF(Foglio2!$J$3=Foglio2!$E$3,Ausiliari_Coll.Scol.!P172,IF(Foglio2!$J$3=Foglio2!$E$4,Collab._Tecnici!P172,IF(Foglio2!$J$3=Foglio2!$E$5,Assistenti_Tecnici!P172,IF(Foglio2!$J$3=Foglio2!$E$6,Assistenti_Amm.vo!P172,IF(Foglio2!$J$3=Foglio2!$E$7,Resp_Coord_Amm.vo!P172,IF(Foglio2!$J$3=Foglio2!$E$8,Direttore_Amm.vo!P172,IF(Foglio2!$J$3=Foglio2!$E$9,Doc_mat_elem.re!P172,IF(Foglio2!$J$3=Foglio2!$E$10,Doc_dipl_scuola_sec.!P172,IF(Foglio2!$J$3=Foglio2!$E$11,Doc_scuola_media!P172,IF(Foglio2!$J$3=Foglio2!$E$12,Doc_laureati_scuola_sec.!P178,IF(Foglio2!$J$3=Foglio2!$E$13,Direttivi_capi_ist.!P172,0)))))))))))</f>
        <v>0</v>
      </c>
      <c r="S178" s="252">
        <f>IF(Foglio2!$J$3=Foglio2!$E$3,Ausiliari_Coll.Scol.!Q172,IF(Foglio2!$J$3=Foglio2!$E$4,Collab._Tecnici!Q172,IF(Foglio2!$J$3=Foglio2!$E$5,Assistenti_Tecnici!Q172,IF(Foglio2!$J$3=Foglio2!$E$6,Assistenti_Amm.vo!Q172,IF(Foglio2!$J$3=Foglio2!$E$7,Resp_Coord_Amm.vo!Q172,IF(Foglio2!$J$3=Foglio2!$E$8,Direttore_Amm.vo!Q172,IF(Foglio2!$J$3=Foglio2!$E$9,Doc_mat_elem.re!Q172,IF(Foglio2!$J$3=Foglio2!$E$10,Doc_dipl_scuola_sec.!Q172,IF(Foglio2!$J$3=Foglio2!$E$11,Doc_scuola_media!Q172,IF(Foglio2!$J$3=Foglio2!$E$12,Doc_laureati_scuola_sec.!Q178,IF(Foglio2!$J$3=Foglio2!$E$13,Direttivi_capi_ist.!Q172,0)))))))))))</f>
        <v>0</v>
      </c>
      <c r="T178" s="252">
        <f>IF(Foglio2!$J$3=Foglio2!$E$3,Ausiliari_Coll.Scol.!R172,IF(Foglio2!$J$3=Foglio2!$E$4,Collab._Tecnici!R172,IF(Foglio2!$J$3=Foglio2!$E$5,Assistenti_Tecnici!R172,IF(Foglio2!$J$3=Foglio2!$E$6,Assistenti_Amm.vo!R172,IF(Foglio2!$J$3=Foglio2!$E$7,Resp_Coord_Amm.vo!R172,IF(Foglio2!$J$3=Foglio2!$E$8,Direttore_Amm.vo!R172,IF(Foglio2!$J$3=Foglio2!$E$9,Doc_mat_elem.re!R172,IF(Foglio2!$J$3=Foglio2!$E$10,Doc_dipl_scuola_sec.!R172,IF(Foglio2!$J$3=Foglio2!$E$11,Doc_scuola_media!R172,IF(Foglio2!$J$3=Foglio2!$E$12,Doc_laureati_scuola_sec.!R178,IF(Foglio2!$J$3=Foglio2!$E$13,Direttivi_capi_ist.!R172,0)))))))))))</f>
        <v>0</v>
      </c>
      <c r="U178" s="252">
        <f t="shared" ref="U178" si="975">(P178)/12*0.8</f>
        <v>0</v>
      </c>
      <c r="V178" s="252">
        <f t="shared" ref="V178" si="976">(P178+R178)/12*0.8</f>
        <v>0</v>
      </c>
      <c r="W178" s="253" t="str">
        <f t="shared" ref="W178" si="977">"Fascia Da "&amp;F178&amp;" a "&amp;F179&amp;" Decorrenza "&amp;DAY(C178)&amp;"/"&amp;MONTH(C178)&amp;"/"&amp;YEAR(C178)</f>
        <v>Fascia Da 0 a 0 Decorrenza 0/1/1900</v>
      </c>
    </row>
    <row r="179" spans="1:23" s="47" customFormat="1" ht="9" customHeight="1" x14ac:dyDescent="0.2">
      <c r="A179" s="104"/>
      <c r="B179" s="245">
        <f t="shared" si="937"/>
        <v>33584</v>
      </c>
      <c r="C179" s="501"/>
      <c r="D179" s="501"/>
      <c r="E179" s="103" t="s">
        <v>4</v>
      </c>
      <c r="F179" s="79">
        <f>IF(Foglio2!$J$3=Foglio2!$E$3,Ausiliari_Coll.Scol.!D175,IF(Foglio2!$J$3=Foglio2!$E$4,Collab._Tecnici!D177,IF(Foglio2!$J$3=Foglio2!$E$5,Assistenti_Tecnici!D175,IF(Foglio2!$J$3=Foglio2!$E$6,Assistenti_Amm.vo!D175,IF(Foglio2!$J$3=Foglio2!$E$7,Resp_Coord_Amm.vo!D175,IF(Foglio2!$J$3=Foglio2!$E$8,Direttore_Amm.vo!D175,IF(Foglio2!$J$3=Foglio2!$E$9,Doc_mat_elem.re!D175,IF(Foglio2!$J$3=Foglio2!$E$10,Doc_dipl_scuola_sec.!D175,IF(Foglio2!$J$3=Foglio2!$E$11,Doc_scuola_media!D175,IF(Foglio2!$J$3=Foglio2!$E$12,Doc_laureati_scuola_sec.!D179,IF(Foglio2!$J$3=Foglio2!$E$13,Direttivi_capi_ist.!D175,0)))))))))))</f>
        <v>0</v>
      </c>
      <c r="G179" s="267">
        <f t="shared" si="883"/>
        <v>0</v>
      </c>
      <c r="H179" s="267">
        <f t="shared" si="884"/>
        <v>0</v>
      </c>
      <c r="I179" s="267">
        <f t="shared" si="885"/>
        <v>0</v>
      </c>
      <c r="J179" s="267">
        <f t="shared" si="886"/>
        <v>0</v>
      </c>
      <c r="K179" s="267">
        <f t="shared" si="887"/>
        <v>0</v>
      </c>
      <c r="L179" s="266">
        <f t="shared" si="888"/>
        <v>0</v>
      </c>
      <c r="M179" s="267">
        <f t="shared" si="889"/>
        <v>0</v>
      </c>
      <c r="N179" s="182">
        <f t="shared" si="890"/>
        <v>0</v>
      </c>
      <c r="O179" s="183">
        <f t="shared" si="891"/>
        <v>0</v>
      </c>
      <c r="P179" s="184">
        <f t="shared" si="892"/>
        <v>0</v>
      </c>
      <c r="Q179" s="184">
        <f t="shared" si="893"/>
        <v>0</v>
      </c>
      <c r="R179" s="184">
        <f t="shared" si="894"/>
        <v>0</v>
      </c>
      <c r="S179" s="184">
        <f t="shared" si="895"/>
        <v>0</v>
      </c>
      <c r="T179" s="184">
        <f t="shared" si="896"/>
        <v>0</v>
      </c>
      <c r="U179" s="184">
        <f t="shared" ref="U179:V179" si="978">U178*1936.27</f>
        <v>0</v>
      </c>
      <c r="V179" s="184">
        <f t="shared" si="978"/>
        <v>0</v>
      </c>
      <c r="W179" s="104"/>
    </row>
    <row r="180" spans="1:23" s="47" customFormat="1" ht="12.75" customHeight="1" x14ac:dyDescent="0.2">
      <c r="A180" s="104">
        <f>IF(Foglio2!$J$7=1,TRUNC(Base!V180,0),TRUNC(Base!U180,0))</f>
        <v>0</v>
      </c>
      <c r="B180" s="245">
        <f t="shared" si="937"/>
        <v>33585</v>
      </c>
      <c r="C180" s="501"/>
      <c r="D180" s="501"/>
      <c r="E180" s="53" t="s">
        <v>3</v>
      </c>
      <c r="F180" s="54">
        <f>IF(Foglio2!$J$3=Foglio2!$E$12,Doc_laureati_scuola_sec.!D180,0)</f>
        <v>0</v>
      </c>
      <c r="G180" s="248">
        <f>IF(Foglio2!$J$3=Foglio2!$E$12,Doc_laureati_scuola_sec.!E180,0)</f>
        <v>0</v>
      </c>
      <c r="H180" s="248">
        <f>IF(Foglio2!$J$3=Foglio2!$E$12,Doc_laureati_scuola_sec.!F180,0)</f>
        <v>0</v>
      </c>
      <c r="I180" s="248">
        <f>IF(Foglio2!$J$3=Foglio2!$E$12,Doc_laureati_scuola_sec.!G180,0)</f>
        <v>0</v>
      </c>
      <c r="J180" s="248">
        <f>IF(Foglio2!$J$3=Foglio2!$E$12,Doc_laureati_scuola_sec.!H180,0)</f>
        <v>0</v>
      </c>
      <c r="K180" s="248">
        <f>IF(Foglio2!$J$3=Foglio2!$E$12,Doc_laureati_scuola_sec.!I180,0)</f>
        <v>0</v>
      </c>
      <c r="L180" s="248">
        <f>IF(Foglio2!$J$3=Foglio2!$E$12,Doc_laureati_scuola_sec.!J180,0)</f>
        <v>0</v>
      </c>
      <c r="M180" s="249">
        <f>IF(Foglio2!$J$3=Foglio2!$E$12,Doc_laureati_scuola_sec.!K180,0)</f>
        <v>0</v>
      </c>
      <c r="N180" s="250">
        <f>IF(Foglio2!$J$3=Foglio2!$E$12,Doc_laureati_scuola_sec.!L180,0)</f>
        <v>0</v>
      </c>
      <c r="O180" s="251">
        <f>IF(Foglio2!$J$3=Foglio2!$E$12,Doc_laureati_scuola_sec.!M180,0)</f>
        <v>0</v>
      </c>
      <c r="P180" s="252">
        <f>IF(Foglio2!$J$3=Foglio2!$E$12,Doc_laureati_scuola_sec.!N180,0)</f>
        <v>0</v>
      </c>
      <c r="Q180" s="252">
        <f>IF(Foglio2!$J$3=Foglio2!$E$12,Doc_laureati_scuola_sec.!O180,0)</f>
        <v>0</v>
      </c>
      <c r="R180" s="252">
        <f>IF(Foglio2!$J$3=Foglio2!$E$12,Doc_laureati_scuola_sec.!P180,0)</f>
        <v>0</v>
      </c>
      <c r="S180" s="252">
        <f>IF(Foglio2!$J$3=Foglio2!$E$12,Doc_laureati_scuola_sec.!Q180,0)</f>
        <v>0</v>
      </c>
      <c r="T180" s="252">
        <f>IF(Foglio2!$J$3=Foglio2!$E$12,Doc_laureati_scuola_sec.!R180,0)</f>
        <v>0</v>
      </c>
      <c r="U180" s="252">
        <f t="shared" ref="U180" si="979">(P180)/12*0.8</f>
        <v>0</v>
      </c>
      <c r="V180" s="252">
        <f t="shared" ref="V180" si="980">(P180+R180)/12*0.8</f>
        <v>0</v>
      </c>
      <c r="W180" s="253" t="str">
        <f t="shared" ref="W180" si="981">"Fascia Da "&amp;F180&amp;" a "&amp;F181&amp;" Decorrenza "&amp;DAY(C180)&amp;"/"&amp;MONTH(C180)&amp;"/"&amp;YEAR(C180)</f>
        <v>Fascia Da 0 a 0 Decorrenza 0/1/1900</v>
      </c>
    </row>
    <row r="181" spans="1:23" s="47" customFormat="1" ht="9" customHeight="1" x14ac:dyDescent="0.2">
      <c r="A181" s="104"/>
      <c r="B181" s="245">
        <f t="shared" si="937"/>
        <v>33586</v>
      </c>
      <c r="C181" s="502"/>
      <c r="D181" s="502"/>
      <c r="E181" s="58"/>
      <c r="F181" s="59">
        <f>IF(Foglio2!$J$3=Foglio2!$E$12,Doc_laureati_scuola_sec.!D181,0)</f>
        <v>0</v>
      </c>
      <c r="G181" s="267">
        <f t="shared" ref="G181:T181" si="982">G180*1936.27</f>
        <v>0</v>
      </c>
      <c r="H181" s="267">
        <f t="shared" si="982"/>
        <v>0</v>
      </c>
      <c r="I181" s="267">
        <f t="shared" si="982"/>
        <v>0</v>
      </c>
      <c r="J181" s="267">
        <f t="shared" si="982"/>
        <v>0</v>
      </c>
      <c r="K181" s="267">
        <f t="shared" si="982"/>
        <v>0</v>
      </c>
      <c r="L181" s="266">
        <f t="shared" si="982"/>
        <v>0</v>
      </c>
      <c r="M181" s="267">
        <f t="shared" si="982"/>
        <v>0</v>
      </c>
      <c r="N181" s="182">
        <f t="shared" si="982"/>
        <v>0</v>
      </c>
      <c r="O181" s="183">
        <f t="shared" si="982"/>
        <v>0</v>
      </c>
      <c r="P181" s="184">
        <f t="shared" si="982"/>
        <v>0</v>
      </c>
      <c r="Q181" s="184">
        <f t="shared" si="982"/>
        <v>0</v>
      </c>
      <c r="R181" s="184">
        <f t="shared" si="982"/>
        <v>0</v>
      </c>
      <c r="S181" s="184">
        <f t="shared" si="982"/>
        <v>0</v>
      </c>
      <c r="T181" s="184">
        <f t="shared" si="982"/>
        <v>0</v>
      </c>
      <c r="U181" s="184">
        <f t="shared" ref="U181:V181" si="983">U180*1936.27</f>
        <v>0</v>
      </c>
      <c r="V181" s="184">
        <f t="shared" si="983"/>
        <v>0</v>
      </c>
      <c r="W181" s="104"/>
    </row>
    <row r="182" spans="1:23" s="47" customFormat="1" ht="12.75" customHeight="1" x14ac:dyDescent="0.2">
      <c r="A182" s="104">
        <f>IF(Foglio2!$J$7=1,TRUNC(Base!V182,0),TRUNC(Base!U182,0))</f>
        <v>0</v>
      </c>
      <c r="B182" s="245">
        <f t="shared" ref="B182" si="984">C184</f>
        <v>33970</v>
      </c>
      <c r="C182" s="492">
        <v>33970</v>
      </c>
      <c r="D182" s="492">
        <v>34424</v>
      </c>
      <c r="E182" s="42" t="s">
        <v>3</v>
      </c>
      <c r="F182" s="43">
        <f>IF(Foglio2!$J$3=Foglio2!$E$3,Ausiliari_Coll.Scol.!D174,IF(Foglio2!$J$3=Foglio2!$E$4,Collab._Tecnici!D174,IF(Foglio2!$J$3=Foglio2!$E$5,Assistenti_Tecnici!D174,IF(Foglio2!$J$3=Foglio2!$E$6,Assistenti_Amm.vo!D174,IF(Foglio2!$J$3=Foglio2!$E$7,Resp_Coord_Amm.vo!D174,IF(Foglio2!$J$3=Foglio2!$E$8,Direttore_Amm.vo!D174,IF(Foglio2!$J$3=Foglio2!$E$9,Doc_mat_elem.re!D174,IF(Foglio2!$J$3=Foglio2!$E$10,Doc_dipl_scuola_sec.!D174,IF(Foglio2!$J$3=Foglio2!$E$11,Doc_scuola_media!D174,IF(Foglio2!$J$3=Foglio2!$E$12,Doc_laureati_scuola_sec.!D182,IF(Foglio2!$J$3=Foglio2!$E$13,Direttivi_capi_ist.!D174,0)))))))))))</f>
        <v>0</v>
      </c>
      <c r="G182" s="248">
        <f>IF(Foglio2!$J$3=Foglio2!$E$3,Ausiliari_Coll.Scol.!E174,IF(Foglio2!$J$3=Foglio2!$E$4,Collab._Tecnici!E174,IF(Foglio2!$J$3=Foglio2!$E$5,Assistenti_Tecnici!E174,IF(Foglio2!$J$3=Foglio2!$E$6,Assistenti_Amm.vo!E174,IF(Foglio2!$J$3=Foglio2!$E$7,Resp_Coord_Amm.vo!E174,IF(Foglio2!$J$3=Foglio2!$E$8,Direttore_Amm.vo!E174,IF(Foglio2!$J$3=Foglio2!$E$9,Doc_mat_elem.re!E174,IF(Foglio2!$J$3=Foglio2!$E$10,Doc_dipl_scuola_sec.!E174,IF(Foglio2!$J$3=Foglio2!$E$11,Doc_scuola_media!E174,IF(Foglio2!$J$3=Foglio2!$E$12,Doc_laureati_scuola_sec.!E182,IF(Foglio2!$J$3=Foglio2!$E$13,Direttivi_capi_ist.!E174,0)))))))))))</f>
        <v>0</v>
      </c>
      <c r="H182" s="248">
        <f>IF(Foglio2!$J$3=Foglio2!$E$3,Ausiliari_Coll.Scol.!F174,IF(Foglio2!$J$3=Foglio2!$E$4,Collab._Tecnici!F174,IF(Foglio2!$J$3=Foglio2!$E$5,Assistenti_Tecnici!F174,IF(Foglio2!$J$3=Foglio2!$E$6,Assistenti_Amm.vo!F174,IF(Foglio2!$J$3=Foglio2!$E$7,Resp_Coord_Amm.vo!F174,IF(Foglio2!$J$3=Foglio2!$E$8,Direttore_Amm.vo!F174,IF(Foglio2!$J$3=Foglio2!$E$9,Doc_mat_elem.re!F174,IF(Foglio2!$J$3=Foglio2!$E$10,Doc_dipl_scuola_sec.!F174,IF(Foglio2!$J$3=Foglio2!$E$11,Doc_scuola_media!F174,IF(Foglio2!$J$3=Foglio2!$E$12,Doc_laureati_scuola_sec.!F182,IF(Foglio2!$J$3=Foglio2!$E$13,Direttivi_capi_ist.!F174,0)))))))))))</f>
        <v>0</v>
      </c>
      <c r="I182" s="248">
        <f>IF(Foglio2!$J$3=Foglio2!$E$3,Ausiliari_Coll.Scol.!G174,IF(Foglio2!$J$3=Foglio2!$E$4,Collab._Tecnici!G174,IF(Foglio2!$J$3=Foglio2!$E$5,Assistenti_Tecnici!G174,IF(Foglio2!$J$3=Foglio2!$E$6,Assistenti_Amm.vo!G174,IF(Foglio2!$J$3=Foglio2!$E$7,Resp_Coord_Amm.vo!G174,IF(Foglio2!$J$3=Foglio2!$E$8,Direttore_Amm.vo!G174,IF(Foglio2!$J$3=Foglio2!$E$9,Doc_mat_elem.re!G174,IF(Foglio2!$J$3=Foglio2!$E$10,Doc_dipl_scuola_sec.!G174,IF(Foglio2!$J$3=Foglio2!$E$11,Doc_scuola_media!G174,IF(Foglio2!$J$3=Foglio2!$E$12,Doc_laureati_scuola_sec.!G182,IF(Foglio2!$J$3=Foglio2!$E$13,Direttivi_capi_ist.!G174,0)))))))))))</f>
        <v>0</v>
      </c>
      <c r="J182" s="248">
        <f>IF(Foglio2!$J$3=Foglio2!$E$3,Ausiliari_Coll.Scol.!H174,IF(Foglio2!$J$3=Foglio2!$E$4,Collab._Tecnici!H174,IF(Foglio2!$J$3=Foglio2!$E$5,Assistenti_Tecnici!H174,IF(Foglio2!$J$3=Foglio2!$E$6,Assistenti_Amm.vo!H174,IF(Foglio2!$J$3=Foglio2!$E$7,Resp_Coord_Amm.vo!H174,IF(Foglio2!$J$3=Foglio2!$E$8,Direttore_Amm.vo!H174,IF(Foglio2!$J$3=Foglio2!$E$9,Doc_mat_elem.re!H174,IF(Foglio2!$J$3=Foglio2!$E$10,Doc_dipl_scuola_sec.!H174,IF(Foglio2!$J$3=Foglio2!$E$11,Doc_scuola_media!H174,IF(Foglio2!$J$3=Foglio2!$E$12,Doc_laureati_scuola_sec.!H182,IF(Foglio2!$J$3=Foglio2!$E$13,Direttivi_capi_ist.!H174,0)))))))))))</f>
        <v>0</v>
      </c>
      <c r="K182" s="248">
        <f>IF(Foglio2!$J$3=Foglio2!$E$3,Ausiliari_Coll.Scol.!I174,IF(Foglio2!$J$3=Foglio2!$E$4,Collab._Tecnici!I174,IF(Foglio2!$J$3=Foglio2!$E$5,Assistenti_Tecnici!I174,IF(Foglio2!$J$3=Foglio2!$E$6,Assistenti_Amm.vo!I174,IF(Foglio2!$J$3=Foglio2!$E$7,Resp_Coord_Amm.vo!I174,IF(Foglio2!$J$3=Foglio2!$E$8,Direttore_Amm.vo!I174,IF(Foglio2!$J$3=Foglio2!$E$9,Doc_mat_elem.re!I174,IF(Foglio2!$J$3=Foglio2!$E$10,Doc_dipl_scuola_sec.!I174,IF(Foglio2!$J$3=Foglio2!$E$11,Doc_scuola_media!I174,IF(Foglio2!$J$3=Foglio2!$E$12,Doc_laureati_scuola_sec.!I182,IF(Foglio2!$J$3=Foglio2!$E$13,Direttivi_capi_ist.!I174,0)))))))))))</f>
        <v>0</v>
      </c>
      <c r="L182" s="248">
        <f>IF(Foglio2!$J$3=Foglio2!$E$3,Ausiliari_Coll.Scol.!J174,IF(Foglio2!$J$3=Foglio2!$E$4,Collab._Tecnici!J174,IF(Foglio2!$J$3=Foglio2!$E$5,Assistenti_Tecnici!J174,IF(Foglio2!$J$3=Foglio2!$E$6,Assistenti_Amm.vo!J174,IF(Foglio2!$J$3=Foglio2!$E$7,Resp_Coord_Amm.vo!J174,IF(Foglio2!$J$3=Foglio2!$E$8,Direttore_Amm.vo!J174,IF(Foglio2!$J$3=Foglio2!$E$9,Doc_mat_elem.re!J174,IF(Foglio2!$J$3=Foglio2!$E$10,Doc_dipl_scuola_sec.!J174,IF(Foglio2!$J$3=Foglio2!$E$11,Doc_scuola_media!J174,IF(Foglio2!$J$3=Foglio2!$E$12,Doc_laureati_scuola_sec.!J182,IF(Foglio2!$J$3=Foglio2!$E$13,Direttivi_capi_ist.!J174,0)))))))))))</f>
        <v>0</v>
      </c>
      <c r="M182" s="249">
        <f>IF(Foglio2!$J$3=Foglio2!$E$3,Ausiliari_Coll.Scol.!K174,IF(Foglio2!$J$3=Foglio2!$E$4,Collab._Tecnici!K174,IF(Foglio2!$J$3=Foglio2!$E$5,Assistenti_Tecnici!K174,IF(Foglio2!$J$3=Foglio2!$E$6,Assistenti_Amm.vo!K174,IF(Foglio2!$J$3=Foglio2!$E$7,Resp_Coord_Amm.vo!K174,IF(Foglio2!$J$3=Foglio2!$E$8,Direttore_Amm.vo!K174,IF(Foglio2!$J$3=Foglio2!$E$9,Doc_mat_elem.re!K174,IF(Foglio2!$J$3=Foglio2!$E$10,Doc_dipl_scuola_sec.!K174,IF(Foglio2!$J$3=Foglio2!$E$11,Doc_scuola_media!K174,IF(Foglio2!$J$3=Foglio2!$E$12,Doc_laureati_scuola_sec.!K182,IF(Foglio2!$J$3=Foglio2!$E$13,Direttivi_capi_ist.!K174,0)))))))))))</f>
        <v>0</v>
      </c>
      <c r="N182" s="250">
        <f>IF(Foglio2!$J$3=Foglio2!$E$3,Ausiliari_Coll.Scol.!L174,IF(Foglio2!$J$3=Foglio2!$E$4,Collab._Tecnici!L174,IF(Foglio2!$J$3=Foglio2!$E$5,Assistenti_Tecnici!L174,IF(Foglio2!$J$3=Foglio2!$E$6,Assistenti_Amm.vo!L174,IF(Foglio2!$J$3=Foglio2!$E$7,Resp_Coord_Amm.vo!L174,IF(Foglio2!$J$3=Foglio2!$E$8,Direttore_Amm.vo!L174,IF(Foglio2!$J$3=Foglio2!$E$9,Doc_mat_elem.re!L174,IF(Foglio2!$J$3=Foglio2!$E$10,Doc_dipl_scuola_sec.!L174,IF(Foglio2!$J$3=Foglio2!$E$11,Doc_scuola_media!L174,IF(Foglio2!$J$3=Foglio2!$E$12,Doc_laureati_scuola_sec.!L182,IF(Foglio2!$J$3=Foglio2!$E$13,Direttivi_capi_ist.!L174,0)))))))))))</f>
        <v>0</v>
      </c>
      <c r="O182" s="251">
        <f>IF(Foglio2!$J$3=Foglio2!$E$3,Ausiliari_Coll.Scol.!M174,IF(Foglio2!$J$3=Foglio2!$E$4,Collab._Tecnici!M174,IF(Foglio2!$J$3=Foglio2!$E$5,Assistenti_Tecnici!M174,IF(Foglio2!$J$3=Foglio2!$E$6,Assistenti_Amm.vo!M174,IF(Foglio2!$J$3=Foglio2!$E$7,Resp_Coord_Amm.vo!M174,IF(Foglio2!$J$3=Foglio2!$E$8,Direttore_Amm.vo!M174,IF(Foglio2!$J$3=Foglio2!$E$9,Doc_mat_elem.re!M174,IF(Foglio2!$J$3=Foglio2!$E$10,Doc_dipl_scuola_sec.!M174,IF(Foglio2!$J$3=Foglio2!$E$11,Doc_scuola_media!M174,IF(Foglio2!$J$3=Foglio2!$E$12,Doc_laureati_scuola_sec.!M182,IF(Foglio2!$J$3=Foglio2!$E$13,Direttivi_capi_ist.!M174,0)))))))))))</f>
        <v>0</v>
      </c>
      <c r="P182" s="252">
        <f>IF(Foglio2!$J$3=Foglio2!$E$3,Ausiliari_Coll.Scol.!N174,IF(Foglio2!$J$3=Foglio2!$E$4,Collab._Tecnici!N174,IF(Foglio2!$J$3=Foglio2!$E$5,Assistenti_Tecnici!N174,IF(Foglio2!$J$3=Foglio2!$E$6,Assistenti_Amm.vo!N174,IF(Foglio2!$J$3=Foglio2!$E$7,Resp_Coord_Amm.vo!N174,IF(Foglio2!$J$3=Foglio2!$E$8,Direttore_Amm.vo!N174,IF(Foglio2!$J$3=Foglio2!$E$9,Doc_mat_elem.re!N174,IF(Foglio2!$J$3=Foglio2!$E$10,Doc_dipl_scuola_sec.!N174,IF(Foglio2!$J$3=Foglio2!$E$11,Doc_scuola_media!N174,IF(Foglio2!$J$3=Foglio2!$E$12,Doc_laureati_scuola_sec.!N182,IF(Foglio2!$J$3=Foglio2!$E$13,Direttivi_capi_ist.!N174,0)))))))))))</f>
        <v>0</v>
      </c>
      <c r="Q182" s="252">
        <f>IF(Foglio2!$J$3=Foglio2!$E$3,Ausiliari_Coll.Scol.!O174,IF(Foglio2!$J$3=Foglio2!$E$4,Collab._Tecnici!O174,IF(Foglio2!$J$3=Foglio2!$E$5,Assistenti_Tecnici!O174,IF(Foglio2!$J$3=Foglio2!$E$6,Assistenti_Amm.vo!O174,IF(Foglio2!$J$3=Foglio2!$E$7,Resp_Coord_Amm.vo!O174,IF(Foglio2!$J$3=Foglio2!$E$8,Direttore_Amm.vo!O174,IF(Foglio2!$J$3=Foglio2!$E$9,Doc_mat_elem.re!O174,IF(Foglio2!$J$3=Foglio2!$E$10,Doc_dipl_scuola_sec.!O174,IF(Foglio2!$J$3=Foglio2!$E$11,Doc_scuola_media!O174,IF(Foglio2!$J$3=Foglio2!$E$12,Doc_laureati_scuola_sec.!O182,IF(Foglio2!$J$3=Foglio2!$E$13,Direttivi_capi_ist.!O174,0)))))))))))</f>
        <v>0</v>
      </c>
      <c r="R182" s="252">
        <f>IF(Foglio2!$J$3=Foglio2!$E$3,Ausiliari_Coll.Scol.!P174,IF(Foglio2!$J$3=Foglio2!$E$4,Collab._Tecnici!P174,IF(Foglio2!$J$3=Foglio2!$E$5,Assistenti_Tecnici!P174,IF(Foglio2!$J$3=Foglio2!$E$6,Assistenti_Amm.vo!P174,IF(Foglio2!$J$3=Foglio2!$E$7,Resp_Coord_Amm.vo!P174,IF(Foglio2!$J$3=Foglio2!$E$8,Direttore_Amm.vo!P174,IF(Foglio2!$J$3=Foglio2!$E$9,Doc_mat_elem.re!P174,IF(Foglio2!$J$3=Foglio2!$E$10,Doc_dipl_scuola_sec.!P174,IF(Foglio2!$J$3=Foglio2!$E$11,Doc_scuola_media!P174,IF(Foglio2!$J$3=Foglio2!$E$12,Doc_laureati_scuola_sec.!P182,IF(Foglio2!$J$3=Foglio2!$E$13,Direttivi_capi_ist.!P174,0)))))))))))</f>
        <v>0</v>
      </c>
      <c r="S182" s="252">
        <f>IF(Foglio2!$J$3=Foglio2!$E$3,Ausiliari_Coll.Scol.!Q174,IF(Foglio2!$J$3=Foglio2!$E$4,Collab._Tecnici!Q174,IF(Foglio2!$J$3=Foglio2!$E$5,Assistenti_Tecnici!Q174,IF(Foglio2!$J$3=Foglio2!$E$6,Assistenti_Amm.vo!Q174,IF(Foglio2!$J$3=Foglio2!$E$7,Resp_Coord_Amm.vo!Q174,IF(Foglio2!$J$3=Foglio2!$E$8,Direttore_Amm.vo!Q174,IF(Foglio2!$J$3=Foglio2!$E$9,Doc_mat_elem.re!Q174,IF(Foglio2!$J$3=Foglio2!$E$10,Doc_dipl_scuola_sec.!Q174,IF(Foglio2!$J$3=Foglio2!$E$11,Doc_scuola_media!Q174,IF(Foglio2!$J$3=Foglio2!$E$12,Doc_laureati_scuola_sec.!Q182,IF(Foglio2!$J$3=Foglio2!$E$13,Direttivi_capi_ist.!Q174,0)))))))))))</f>
        <v>0</v>
      </c>
      <c r="T182" s="252">
        <f>IF(Foglio2!$J$3=Foglio2!$E$3,Ausiliari_Coll.Scol.!R174,IF(Foglio2!$J$3=Foglio2!$E$4,Collab._Tecnici!R174,IF(Foglio2!$J$3=Foglio2!$E$5,Assistenti_Tecnici!R174,IF(Foglio2!$J$3=Foglio2!$E$6,Assistenti_Amm.vo!R174,IF(Foglio2!$J$3=Foglio2!$E$7,Resp_Coord_Amm.vo!R174,IF(Foglio2!$J$3=Foglio2!$E$8,Direttore_Amm.vo!R174,IF(Foglio2!$J$3=Foglio2!$E$9,Doc_mat_elem.re!R174,IF(Foglio2!$J$3=Foglio2!$E$10,Doc_dipl_scuola_sec.!R174,IF(Foglio2!$J$3=Foglio2!$E$11,Doc_scuola_media!R174,IF(Foglio2!$J$3=Foglio2!$E$12,Doc_laureati_scuola_sec.!R182,IF(Foglio2!$J$3=Foglio2!$E$13,Direttivi_capi_ist.!R174,0)))))))))))</f>
        <v>0</v>
      </c>
      <c r="U182" s="252">
        <f t="shared" ref="U182" si="985">(P182)/12*0.8</f>
        <v>0</v>
      </c>
      <c r="V182" s="252">
        <f t="shared" ref="V182" si="986">(P182+R182)/12*0.8</f>
        <v>0</v>
      </c>
      <c r="W182" s="253" t="str">
        <f t="shared" ref="W182" si="987">"Fascia Da "&amp;F182&amp;" a "&amp;F183&amp;" Decorrenza "&amp;DAY(C182)&amp;"/"&amp;MONTH(C182)&amp;"/"&amp;YEAR(C182)</f>
        <v>Fascia Da 0 a 0 Decorrenza 1/1/1993</v>
      </c>
    </row>
    <row r="183" spans="1:23" s="47" customFormat="1" ht="8.25" customHeight="1" x14ac:dyDescent="0.2">
      <c r="A183" s="104"/>
      <c r="B183" s="245">
        <f t="shared" ref="B183" si="988">B182+1</f>
        <v>33971</v>
      </c>
      <c r="C183" s="493"/>
      <c r="D183" s="493"/>
      <c r="E183" s="48" t="s">
        <v>4</v>
      </c>
      <c r="F183" s="49">
        <f>IF(Foglio2!$J$3=Foglio2!$E$3,Ausiliari_Coll.Scol.!D175,IF(Foglio2!$J$3=Foglio2!$E$4,Collab._Tecnici!D175,IF(Foglio2!$J$3=Foglio2!$E$5,Assistenti_Tecnici!D175,IF(Foglio2!$J$3=Foglio2!$E$6,Assistenti_Amm.vo!D175,IF(Foglio2!$J$3=Foglio2!$E$7,Resp_Coord_Amm.vo!D175,IF(Foglio2!$J$3=Foglio2!$E$8,Direttore_Amm.vo!D175,IF(Foglio2!$J$3=Foglio2!$E$9,Doc_mat_elem.re!D175,IF(Foglio2!$J$3=Foglio2!$E$10,Doc_dipl_scuola_sec.!D175,IF(Foglio2!$J$3=Foglio2!$E$11,Doc_scuola_media!D175,IF(Foglio2!$J$3=Foglio2!$E$12,Doc_laureati_scuola_sec.!D183,IF(Foglio2!$J$3=Foglio2!$E$13,Direttivi_capi_ist.!D175,0)))))))))))</f>
        <v>0</v>
      </c>
      <c r="G183" s="267">
        <f t="shared" ref="G183:T183" si="989">G182*1936.27</f>
        <v>0</v>
      </c>
      <c r="H183" s="267">
        <f t="shared" si="989"/>
        <v>0</v>
      </c>
      <c r="I183" s="267">
        <f t="shared" si="989"/>
        <v>0</v>
      </c>
      <c r="J183" s="267">
        <f t="shared" si="989"/>
        <v>0</v>
      </c>
      <c r="K183" s="267">
        <f t="shared" si="989"/>
        <v>0</v>
      </c>
      <c r="L183" s="266">
        <f t="shared" si="989"/>
        <v>0</v>
      </c>
      <c r="M183" s="267">
        <f t="shared" si="989"/>
        <v>0</v>
      </c>
      <c r="N183" s="182">
        <f t="shared" si="989"/>
        <v>0</v>
      </c>
      <c r="O183" s="183">
        <f t="shared" si="989"/>
        <v>0</v>
      </c>
      <c r="P183" s="184">
        <f t="shared" si="989"/>
        <v>0</v>
      </c>
      <c r="Q183" s="184">
        <f t="shared" si="989"/>
        <v>0</v>
      </c>
      <c r="R183" s="184">
        <f t="shared" si="989"/>
        <v>0</v>
      </c>
      <c r="S183" s="184">
        <f t="shared" si="989"/>
        <v>0</v>
      </c>
      <c r="T183" s="184">
        <f t="shared" si="989"/>
        <v>0</v>
      </c>
      <c r="U183" s="184">
        <f t="shared" ref="U183:V183" si="990">U182*1936.27</f>
        <v>0</v>
      </c>
      <c r="V183" s="184">
        <f t="shared" si="990"/>
        <v>0</v>
      </c>
      <c r="W183" s="104"/>
    </row>
    <row r="184" spans="1:23" s="47" customFormat="1" ht="12.75" customHeight="1" x14ac:dyDescent="0.2">
      <c r="A184" s="104">
        <f>IF(Foglio2!$J$7=1,TRUNC(Base!V184,0),TRUNC(Base!U184,0))</f>
        <v>0</v>
      </c>
      <c r="B184" s="245">
        <f t="shared" si="937"/>
        <v>33972</v>
      </c>
      <c r="C184" s="500">
        <v>33970</v>
      </c>
      <c r="D184" s="500">
        <v>34424</v>
      </c>
      <c r="E184" s="53" t="s">
        <v>3</v>
      </c>
      <c r="F184" s="54">
        <f>IF(Foglio2!$J$3=Foglio2!$E$3,Ausiliari_Coll.Scol.!D176,IF(Foglio2!$J$3=Foglio2!$E$4,Collab._Tecnici!D176,IF(Foglio2!$J$3=Foglio2!$E$5,Assistenti_Tecnici!D176,IF(Foglio2!$J$3=Foglio2!$E$6,Assistenti_Amm.vo!D176,IF(Foglio2!$J$3=Foglio2!$E$7,Resp_Coord_Amm.vo!D176,IF(Foglio2!$J$3=Foglio2!$E$8,Direttore_Amm.vo!D176,IF(Foglio2!$J$3=Foglio2!$E$9,Doc_mat_elem.re!D176,IF(Foglio2!$J$3=Foglio2!$E$10,Doc_dipl_scuola_sec.!D176,IF(Foglio2!$J$3=Foglio2!$E$11,Doc_scuola_media!D176,IF(Foglio2!$J$3=Foglio2!$E$12,Doc_laureati_scuola_sec.!D184,IF(Foglio2!$J$3=Foglio2!$E$13,Direttivi_capi_ist.!D176,0)))))))))))</f>
        <v>0</v>
      </c>
      <c r="G184" s="248">
        <f>IF(Foglio2!$J$3=Foglio2!$E$3,Ausiliari_Coll.Scol.!E176,IF(Foglio2!$J$3=Foglio2!$E$4,Collab._Tecnici!E176,IF(Foglio2!$J$3=Foglio2!$E$5,Assistenti_Tecnici!E176,IF(Foglio2!$J$3=Foglio2!$E$6,Assistenti_Amm.vo!E176,IF(Foglio2!$J$3=Foglio2!$E$7,Resp_Coord_Amm.vo!E176,IF(Foglio2!$J$3=Foglio2!$E$8,Direttore_Amm.vo!E176,IF(Foglio2!$J$3=Foglio2!$E$9,Doc_mat_elem.re!E176,IF(Foglio2!$J$3=Foglio2!$E$10,Doc_dipl_scuola_sec.!E176,IF(Foglio2!$J$3=Foglio2!$E$11,Doc_scuola_media!E176,IF(Foglio2!$J$3=Foglio2!$E$12,Doc_laureati_scuola_sec.!E184,IF(Foglio2!$J$3=Foglio2!$E$13,Direttivi_capi_ist.!E176,0)))))))))))</f>
        <v>0</v>
      </c>
      <c r="H184" s="248">
        <f>IF(Foglio2!$J$3=Foglio2!$E$3,Ausiliari_Coll.Scol.!F176,IF(Foglio2!$J$3=Foglio2!$E$4,Collab._Tecnici!F176,IF(Foglio2!$J$3=Foglio2!$E$5,Assistenti_Tecnici!F176,IF(Foglio2!$J$3=Foglio2!$E$6,Assistenti_Amm.vo!F176,IF(Foglio2!$J$3=Foglio2!$E$7,Resp_Coord_Amm.vo!F176,IF(Foglio2!$J$3=Foglio2!$E$8,Direttore_Amm.vo!F176,IF(Foglio2!$J$3=Foglio2!$E$9,Doc_mat_elem.re!F176,IF(Foglio2!$J$3=Foglio2!$E$10,Doc_dipl_scuola_sec.!F176,IF(Foglio2!$J$3=Foglio2!$E$11,Doc_scuola_media!F176,IF(Foglio2!$J$3=Foglio2!$E$12,Doc_laureati_scuola_sec.!F184,IF(Foglio2!$J$3=Foglio2!$E$13,Direttivi_capi_ist.!F176,0)))))))))))</f>
        <v>0</v>
      </c>
      <c r="I184" s="248">
        <f>IF(Foglio2!$J$3=Foglio2!$E$3,Ausiliari_Coll.Scol.!G176,IF(Foglio2!$J$3=Foglio2!$E$4,Collab._Tecnici!G176,IF(Foglio2!$J$3=Foglio2!$E$5,Assistenti_Tecnici!G176,IF(Foglio2!$J$3=Foglio2!$E$6,Assistenti_Amm.vo!G176,IF(Foglio2!$J$3=Foglio2!$E$7,Resp_Coord_Amm.vo!G176,IF(Foglio2!$J$3=Foglio2!$E$8,Direttore_Amm.vo!G176,IF(Foglio2!$J$3=Foglio2!$E$9,Doc_mat_elem.re!G176,IF(Foglio2!$J$3=Foglio2!$E$10,Doc_dipl_scuola_sec.!G176,IF(Foglio2!$J$3=Foglio2!$E$11,Doc_scuola_media!G176,IF(Foglio2!$J$3=Foglio2!$E$12,Doc_laureati_scuola_sec.!G184,IF(Foglio2!$J$3=Foglio2!$E$13,Direttivi_capi_ist.!G176,0)))))))))))</f>
        <v>0</v>
      </c>
      <c r="J184" s="248">
        <f>IF(Foglio2!$J$3=Foglio2!$E$3,Ausiliari_Coll.Scol.!H176,IF(Foglio2!$J$3=Foglio2!$E$4,Collab._Tecnici!H176,IF(Foglio2!$J$3=Foglio2!$E$5,Assistenti_Tecnici!H176,IF(Foglio2!$J$3=Foglio2!$E$6,Assistenti_Amm.vo!H176,IF(Foglio2!$J$3=Foglio2!$E$7,Resp_Coord_Amm.vo!H176,IF(Foglio2!$J$3=Foglio2!$E$8,Direttore_Amm.vo!H176,IF(Foglio2!$J$3=Foglio2!$E$9,Doc_mat_elem.re!H176,IF(Foglio2!$J$3=Foglio2!$E$10,Doc_dipl_scuola_sec.!H176,IF(Foglio2!$J$3=Foglio2!$E$11,Doc_scuola_media!H176,IF(Foglio2!$J$3=Foglio2!$E$12,Doc_laureati_scuola_sec.!H184,IF(Foglio2!$J$3=Foglio2!$E$13,Direttivi_capi_ist.!H176,0)))))))))))</f>
        <v>0</v>
      </c>
      <c r="K184" s="248">
        <f>IF(Foglio2!$J$3=Foglio2!$E$3,Ausiliari_Coll.Scol.!I176,IF(Foglio2!$J$3=Foglio2!$E$4,Collab._Tecnici!I176,IF(Foglio2!$J$3=Foglio2!$E$5,Assistenti_Tecnici!I176,IF(Foglio2!$J$3=Foglio2!$E$6,Assistenti_Amm.vo!I176,IF(Foglio2!$J$3=Foglio2!$E$7,Resp_Coord_Amm.vo!I176,IF(Foglio2!$J$3=Foglio2!$E$8,Direttore_Amm.vo!I176,IF(Foglio2!$J$3=Foglio2!$E$9,Doc_mat_elem.re!I176,IF(Foglio2!$J$3=Foglio2!$E$10,Doc_dipl_scuola_sec.!I176,IF(Foglio2!$J$3=Foglio2!$E$11,Doc_scuola_media!I176,IF(Foglio2!$J$3=Foglio2!$E$12,Doc_laureati_scuola_sec.!I184,IF(Foglio2!$J$3=Foglio2!$E$13,Direttivi_capi_ist.!I176,0)))))))))))</f>
        <v>0</v>
      </c>
      <c r="L184" s="248">
        <f>IF(Foglio2!$J$3=Foglio2!$E$3,Ausiliari_Coll.Scol.!J176,IF(Foglio2!$J$3=Foglio2!$E$4,Collab._Tecnici!J176,IF(Foglio2!$J$3=Foglio2!$E$5,Assistenti_Tecnici!J176,IF(Foglio2!$J$3=Foglio2!$E$6,Assistenti_Amm.vo!J176,IF(Foglio2!$J$3=Foglio2!$E$7,Resp_Coord_Amm.vo!J176,IF(Foglio2!$J$3=Foglio2!$E$8,Direttore_Amm.vo!J176,IF(Foglio2!$J$3=Foglio2!$E$9,Doc_mat_elem.re!J176,IF(Foglio2!$J$3=Foglio2!$E$10,Doc_dipl_scuola_sec.!J176,IF(Foglio2!$J$3=Foglio2!$E$11,Doc_scuola_media!J176,IF(Foglio2!$J$3=Foglio2!$E$12,Doc_laureati_scuola_sec.!J184,IF(Foglio2!$J$3=Foglio2!$E$13,Direttivi_capi_ist.!J176,0)))))))))))</f>
        <v>0</v>
      </c>
      <c r="M184" s="249">
        <f>IF(Foglio2!$J$3=Foglio2!$E$3,Ausiliari_Coll.Scol.!K176,IF(Foglio2!$J$3=Foglio2!$E$4,Collab._Tecnici!K176,IF(Foglio2!$J$3=Foglio2!$E$5,Assistenti_Tecnici!K176,IF(Foglio2!$J$3=Foglio2!$E$6,Assistenti_Amm.vo!K176,IF(Foglio2!$J$3=Foglio2!$E$7,Resp_Coord_Amm.vo!K176,IF(Foglio2!$J$3=Foglio2!$E$8,Direttore_Amm.vo!K176,IF(Foglio2!$J$3=Foglio2!$E$9,Doc_mat_elem.re!K176,IF(Foglio2!$J$3=Foglio2!$E$10,Doc_dipl_scuola_sec.!K176,IF(Foglio2!$J$3=Foglio2!$E$11,Doc_scuola_media!K176,IF(Foglio2!$J$3=Foglio2!$E$12,Doc_laureati_scuola_sec.!K184,IF(Foglio2!$J$3=Foglio2!$E$13,Direttivi_capi_ist.!K176,0)))))))))))</f>
        <v>0</v>
      </c>
      <c r="N184" s="250">
        <f>IF(Foglio2!$J$3=Foglio2!$E$3,Ausiliari_Coll.Scol.!L176,IF(Foglio2!$J$3=Foglio2!$E$4,Collab._Tecnici!L176,IF(Foglio2!$J$3=Foglio2!$E$5,Assistenti_Tecnici!L176,IF(Foglio2!$J$3=Foglio2!$E$6,Assistenti_Amm.vo!L176,IF(Foglio2!$J$3=Foglio2!$E$7,Resp_Coord_Amm.vo!L176,IF(Foglio2!$J$3=Foglio2!$E$8,Direttore_Amm.vo!L176,IF(Foglio2!$J$3=Foglio2!$E$9,Doc_mat_elem.re!L176,IF(Foglio2!$J$3=Foglio2!$E$10,Doc_dipl_scuola_sec.!L176,IF(Foglio2!$J$3=Foglio2!$E$11,Doc_scuola_media!L176,IF(Foglio2!$J$3=Foglio2!$E$12,Doc_laureati_scuola_sec.!L184,IF(Foglio2!$J$3=Foglio2!$E$13,Direttivi_capi_ist.!L176,0)))))))))))</f>
        <v>0</v>
      </c>
      <c r="O184" s="251">
        <f>IF(Foglio2!$J$3=Foglio2!$E$3,Ausiliari_Coll.Scol.!M176,IF(Foglio2!$J$3=Foglio2!$E$4,Collab._Tecnici!M176,IF(Foglio2!$J$3=Foglio2!$E$5,Assistenti_Tecnici!M176,IF(Foglio2!$J$3=Foglio2!$E$6,Assistenti_Amm.vo!M176,IF(Foglio2!$J$3=Foglio2!$E$7,Resp_Coord_Amm.vo!M176,IF(Foglio2!$J$3=Foglio2!$E$8,Direttore_Amm.vo!M176,IF(Foglio2!$J$3=Foglio2!$E$9,Doc_mat_elem.re!M176,IF(Foglio2!$J$3=Foglio2!$E$10,Doc_dipl_scuola_sec.!M176,IF(Foglio2!$J$3=Foglio2!$E$11,Doc_scuola_media!M176,IF(Foglio2!$J$3=Foglio2!$E$12,Doc_laureati_scuola_sec.!M184,IF(Foglio2!$J$3=Foglio2!$E$13,Direttivi_capi_ist.!M176,0)))))))))))</f>
        <v>0</v>
      </c>
      <c r="P184" s="252">
        <f>IF(Foglio2!$J$3=Foglio2!$E$3,Ausiliari_Coll.Scol.!N176,IF(Foglio2!$J$3=Foglio2!$E$4,Collab._Tecnici!N176,IF(Foglio2!$J$3=Foglio2!$E$5,Assistenti_Tecnici!N176,IF(Foglio2!$J$3=Foglio2!$E$6,Assistenti_Amm.vo!N176,IF(Foglio2!$J$3=Foglio2!$E$7,Resp_Coord_Amm.vo!N176,IF(Foglio2!$J$3=Foglio2!$E$8,Direttore_Amm.vo!N176,IF(Foglio2!$J$3=Foglio2!$E$9,Doc_mat_elem.re!N176,IF(Foglio2!$J$3=Foglio2!$E$10,Doc_dipl_scuola_sec.!N176,IF(Foglio2!$J$3=Foglio2!$E$11,Doc_scuola_media!N176,IF(Foglio2!$J$3=Foglio2!$E$12,Doc_laureati_scuola_sec.!N184,IF(Foglio2!$J$3=Foglio2!$E$13,Direttivi_capi_ist.!N176,0)))))))))))</f>
        <v>0</v>
      </c>
      <c r="Q184" s="252">
        <f>IF(Foglio2!$J$3=Foglio2!$E$3,Ausiliari_Coll.Scol.!O176,IF(Foglio2!$J$3=Foglio2!$E$4,Collab._Tecnici!O176,IF(Foglio2!$J$3=Foglio2!$E$5,Assistenti_Tecnici!O176,IF(Foglio2!$J$3=Foglio2!$E$6,Assistenti_Amm.vo!O176,IF(Foglio2!$J$3=Foglio2!$E$7,Resp_Coord_Amm.vo!O176,IF(Foglio2!$J$3=Foglio2!$E$8,Direttore_Amm.vo!O176,IF(Foglio2!$J$3=Foglio2!$E$9,Doc_mat_elem.re!O176,IF(Foglio2!$J$3=Foglio2!$E$10,Doc_dipl_scuola_sec.!O176,IF(Foglio2!$J$3=Foglio2!$E$11,Doc_scuola_media!O176,IF(Foglio2!$J$3=Foglio2!$E$12,Doc_laureati_scuola_sec.!O184,IF(Foglio2!$J$3=Foglio2!$E$13,Direttivi_capi_ist.!O176,0)))))))))))</f>
        <v>0</v>
      </c>
      <c r="R184" s="252">
        <f>IF(Foglio2!$J$3=Foglio2!$E$3,Ausiliari_Coll.Scol.!P176,IF(Foglio2!$J$3=Foglio2!$E$4,Collab._Tecnici!P176,IF(Foglio2!$J$3=Foglio2!$E$5,Assistenti_Tecnici!P176,IF(Foglio2!$J$3=Foglio2!$E$6,Assistenti_Amm.vo!P176,IF(Foglio2!$J$3=Foglio2!$E$7,Resp_Coord_Amm.vo!P176,IF(Foglio2!$J$3=Foglio2!$E$8,Direttore_Amm.vo!P176,IF(Foglio2!$J$3=Foglio2!$E$9,Doc_mat_elem.re!P176,IF(Foglio2!$J$3=Foglio2!$E$10,Doc_dipl_scuola_sec.!P176,IF(Foglio2!$J$3=Foglio2!$E$11,Doc_scuola_media!P176,IF(Foglio2!$J$3=Foglio2!$E$12,Doc_laureati_scuola_sec.!P184,IF(Foglio2!$J$3=Foglio2!$E$13,Direttivi_capi_ist.!P176,0)))))))))))</f>
        <v>0</v>
      </c>
      <c r="S184" s="252">
        <f>IF(Foglio2!$J$3=Foglio2!$E$3,Ausiliari_Coll.Scol.!Q176,IF(Foglio2!$J$3=Foglio2!$E$4,Collab._Tecnici!Q176,IF(Foglio2!$J$3=Foglio2!$E$5,Assistenti_Tecnici!Q176,IF(Foglio2!$J$3=Foglio2!$E$6,Assistenti_Amm.vo!Q176,IF(Foglio2!$J$3=Foglio2!$E$7,Resp_Coord_Amm.vo!Q176,IF(Foglio2!$J$3=Foglio2!$E$8,Direttore_Amm.vo!Q176,IF(Foglio2!$J$3=Foglio2!$E$9,Doc_mat_elem.re!Q176,IF(Foglio2!$J$3=Foglio2!$E$10,Doc_dipl_scuola_sec.!Q176,IF(Foglio2!$J$3=Foglio2!$E$11,Doc_scuola_media!Q176,IF(Foglio2!$J$3=Foglio2!$E$12,Doc_laureati_scuola_sec.!Q184,IF(Foglio2!$J$3=Foglio2!$E$13,Direttivi_capi_ist.!Q176,0)))))))))))</f>
        <v>0</v>
      </c>
      <c r="T184" s="252">
        <f>IF(Foglio2!$J$3=Foglio2!$E$3,Ausiliari_Coll.Scol.!R176,IF(Foglio2!$J$3=Foglio2!$E$4,Collab._Tecnici!R176,IF(Foglio2!$J$3=Foglio2!$E$5,Assistenti_Tecnici!R176,IF(Foglio2!$J$3=Foglio2!$E$6,Assistenti_Amm.vo!R176,IF(Foglio2!$J$3=Foglio2!$E$7,Resp_Coord_Amm.vo!R176,IF(Foglio2!$J$3=Foglio2!$E$8,Direttore_Amm.vo!R176,IF(Foglio2!$J$3=Foglio2!$E$9,Doc_mat_elem.re!R176,IF(Foglio2!$J$3=Foglio2!$E$10,Doc_dipl_scuola_sec.!R176,IF(Foglio2!$J$3=Foglio2!$E$11,Doc_scuola_media!R176,IF(Foglio2!$J$3=Foglio2!$E$12,Doc_laureati_scuola_sec.!R184,IF(Foglio2!$J$3=Foglio2!$E$13,Direttivi_capi_ist.!R176,0)))))))))))</f>
        <v>0</v>
      </c>
      <c r="U184" s="252">
        <f t="shared" ref="U184" si="991">(P184)/12*0.8</f>
        <v>0</v>
      </c>
      <c r="V184" s="252">
        <f t="shared" ref="V184" si="992">(P184+R184)/12*0.8</f>
        <v>0</v>
      </c>
      <c r="W184" s="253" t="str">
        <f t="shared" ref="W184" si="993">"Fascia Da "&amp;F184&amp;" a "&amp;F185&amp;" Decorrenza "&amp;DAY(C184)&amp;"/"&amp;MONTH(C184)&amp;"/"&amp;YEAR(C184)</f>
        <v>Fascia Da 0 a 0 Decorrenza 1/1/1993</v>
      </c>
    </row>
    <row r="185" spans="1:23" s="47" customFormat="1" ht="8.25" customHeight="1" x14ac:dyDescent="0.2">
      <c r="A185" s="104"/>
      <c r="B185" s="245">
        <f t="shared" si="937"/>
        <v>33973</v>
      </c>
      <c r="C185" s="500"/>
      <c r="D185" s="500"/>
      <c r="E185" s="48" t="s">
        <v>4</v>
      </c>
      <c r="F185" s="49">
        <f>IF(Foglio2!$J$3=Foglio2!$E$3,Ausiliari_Coll.Scol.!D177,IF(Foglio2!$J$3=Foglio2!$E$4,Collab._Tecnici!D177,IF(Foglio2!$J$3=Foglio2!$E$5,Assistenti_Tecnici!D177,IF(Foglio2!$J$3=Foglio2!$E$6,Assistenti_Amm.vo!D177,IF(Foglio2!$J$3=Foglio2!$E$7,Resp_Coord_Amm.vo!D177,IF(Foglio2!$J$3=Foglio2!$E$8,Direttore_Amm.vo!D177,IF(Foglio2!$J$3=Foglio2!$E$9,Doc_mat_elem.re!D177,IF(Foglio2!$J$3=Foglio2!$E$10,Doc_dipl_scuola_sec.!D177,IF(Foglio2!$J$3=Foglio2!$E$11,Doc_scuola_media!D177,IF(Foglio2!$J$3=Foglio2!$E$12,Doc_laureati_scuola_sec.!D185,IF(Foglio2!$J$3=Foglio2!$E$13,Direttivi_capi_ist.!D177,0)))))))))))</f>
        <v>0</v>
      </c>
      <c r="G185" s="267">
        <f t="shared" ref="G185:T185" si="994">G184*1936.27</f>
        <v>0</v>
      </c>
      <c r="H185" s="267">
        <f t="shared" si="994"/>
        <v>0</v>
      </c>
      <c r="I185" s="267">
        <f t="shared" si="994"/>
        <v>0</v>
      </c>
      <c r="J185" s="267">
        <f t="shared" si="994"/>
        <v>0</v>
      </c>
      <c r="K185" s="267">
        <f t="shared" si="994"/>
        <v>0</v>
      </c>
      <c r="L185" s="266">
        <f t="shared" si="994"/>
        <v>0</v>
      </c>
      <c r="M185" s="267">
        <f t="shared" si="994"/>
        <v>0</v>
      </c>
      <c r="N185" s="182">
        <f t="shared" si="994"/>
        <v>0</v>
      </c>
      <c r="O185" s="183">
        <f t="shared" si="994"/>
        <v>0</v>
      </c>
      <c r="P185" s="184">
        <f t="shared" si="994"/>
        <v>0</v>
      </c>
      <c r="Q185" s="184">
        <f t="shared" si="994"/>
        <v>0</v>
      </c>
      <c r="R185" s="184">
        <f t="shared" si="994"/>
        <v>0</v>
      </c>
      <c r="S185" s="184">
        <f t="shared" si="994"/>
        <v>0</v>
      </c>
      <c r="T185" s="184">
        <f t="shared" si="994"/>
        <v>0</v>
      </c>
      <c r="U185" s="184">
        <f t="shared" ref="U185:V185" si="995">U184*1936.27</f>
        <v>0</v>
      </c>
      <c r="V185" s="184">
        <f t="shared" si="995"/>
        <v>0</v>
      </c>
      <c r="W185" s="104"/>
    </row>
    <row r="186" spans="1:23" s="47" customFormat="1" ht="12.75" customHeight="1" x14ac:dyDescent="0.2">
      <c r="A186" s="104">
        <f>IF(Foglio2!$J$7=1,TRUNC(Base!V186,0),TRUNC(Base!U186,0))</f>
        <v>0</v>
      </c>
      <c r="B186" s="245">
        <f t="shared" si="937"/>
        <v>33974</v>
      </c>
      <c r="C186" s="501"/>
      <c r="D186" s="501"/>
      <c r="E186" s="53" t="s">
        <v>3</v>
      </c>
      <c r="F186" s="54">
        <f>IF(Foglio2!$J$3=Foglio2!$E$3,Ausiliari_Coll.Scol.!D178,IF(Foglio2!$J$3=Foglio2!$E$4,Collab._Tecnici!D178,IF(Foglio2!$J$3=Foglio2!$E$5,Assistenti_Tecnici!D178,IF(Foglio2!$J$3=Foglio2!$E$6,Assistenti_Amm.vo!D178,IF(Foglio2!$J$3=Foglio2!$E$7,Resp_Coord_Amm.vo!D178,IF(Foglio2!$J$3=Foglio2!$E$8,Direttore_Amm.vo!D178,IF(Foglio2!$J$3=Foglio2!$E$9,Doc_mat_elem.re!D178,IF(Foglio2!$J$3=Foglio2!$E$10,Doc_dipl_scuola_sec.!D178,IF(Foglio2!$J$3=Foglio2!$E$11,Doc_scuola_media!D178,IF(Foglio2!$J$3=Foglio2!$E$12,Doc_laureati_scuola_sec.!D186,IF(Foglio2!$J$3=Foglio2!$E$13,Direttivi_capi_ist.!D178,0)))))))))))</f>
        <v>0</v>
      </c>
      <c r="G186" s="248">
        <f>IF(Foglio2!$J$3=Foglio2!$E$3,Ausiliari_Coll.Scol.!E178,IF(Foglio2!$J$3=Foglio2!$E$4,Collab._Tecnici!E178,IF(Foglio2!$J$3=Foglio2!$E$5,Assistenti_Tecnici!E178,IF(Foglio2!$J$3=Foglio2!$E$6,Assistenti_Amm.vo!E178,IF(Foglio2!$J$3=Foglio2!$E$7,Resp_Coord_Amm.vo!E178,IF(Foglio2!$J$3=Foglio2!$E$8,Direttore_Amm.vo!E178,IF(Foglio2!$J$3=Foglio2!$E$9,Doc_mat_elem.re!E178,IF(Foglio2!$J$3=Foglio2!$E$10,Doc_dipl_scuola_sec.!E178,IF(Foglio2!$J$3=Foglio2!$E$11,Doc_scuola_media!E178,IF(Foglio2!$J$3=Foglio2!$E$12,Doc_laureati_scuola_sec.!E186,IF(Foglio2!$J$3=Foglio2!$E$13,Direttivi_capi_ist.!E178,0)))))))))))</f>
        <v>0</v>
      </c>
      <c r="H186" s="248">
        <f>IF(Foglio2!$J$3=Foglio2!$E$3,Ausiliari_Coll.Scol.!F178,IF(Foglio2!$J$3=Foglio2!$E$4,Collab._Tecnici!F178,IF(Foglio2!$J$3=Foglio2!$E$5,Assistenti_Tecnici!F178,IF(Foglio2!$J$3=Foglio2!$E$6,Assistenti_Amm.vo!F178,IF(Foglio2!$J$3=Foglio2!$E$7,Resp_Coord_Amm.vo!F178,IF(Foglio2!$J$3=Foglio2!$E$8,Direttore_Amm.vo!F178,IF(Foglio2!$J$3=Foglio2!$E$9,Doc_mat_elem.re!F178,IF(Foglio2!$J$3=Foglio2!$E$10,Doc_dipl_scuola_sec.!F178,IF(Foglio2!$J$3=Foglio2!$E$11,Doc_scuola_media!F178,IF(Foglio2!$J$3=Foglio2!$E$12,Doc_laureati_scuola_sec.!F186,IF(Foglio2!$J$3=Foglio2!$E$13,Direttivi_capi_ist.!F178,0)))))))))))</f>
        <v>0</v>
      </c>
      <c r="I186" s="248">
        <f>IF(Foglio2!$J$3=Foglio2!$E$3,Ausiliari_Coll.Scol.!G178,IF(Foglio2!$J$3=Foglio2!$E$4,Collab._Tecnici!G178,IF(Foglio2!$J$3=Foglio2!$E$5,Assistenti_Tecnici!G178,IF(Foglio2!$J$3=Foglio2!$E$6,Assistenti_Amm.vo!G178,IF(Foglio2!$J$3=Foglio2!$E$7,Resp_Coord_Amm.vo!G178,IF(Foglio2!$J$3=Foglio2!$E$8,Direttore_Amm.vo!G178,IF(Foglio2!$J$3=Foglio2!$E$9,Doc_mat_elem.re!G178,IF(Foglio2!$J$3=Foglio2!$E$10,Doc_dipl_scuola_sec.!G178,IF(Foglio2!$J$3=Foglio2!$E$11,Doc_scuola_media!G178,IF(Foglio2!$J$3=Foglio2!$E$12,Doc_laureati_scuola_sec.!G186,IF(Foglio2!$J$3=Foglio2!$E$13,Direttivi_capi_ist.!G178,0)))))))))))</f>
        <v>0</v>
      </c>
      <c r="J186" s="248">
        <f>IF(Foglio2!$J$3=Foglio2!$E$3,Ausiliari_Coll.Scol.!H178,IF(Foglio2!$J$3=Foglio2!$E$4,Collab._Tecnici!H178,IF(Foglio2!$J$3=Foglio2!$E$5,Assistenti_Tecnici!H178,IF(Foglio2!$J$3=Foglio2!$E$6,Assistenti_Amm.vo!H178,IF(Foglio2!$J$3=Foglio2!$E$7,Resp_Coord_Amm.vo!H178,IF(Foglio2!$J$3=Foglio2!$E$8,Direttore_Amm.vo!H178,IF(Foglio2!$J$3=Foglio2!$E$9,Doc_mat_elem.re!H178,IF(Foglio2!$J$3=Foglio2!$E$10,Doc_dipl_scuola_sec.!H178,IF(Foglio2!$J$3=Foglio2!$E$11,Doc_scuola_media!H178,IF(Foglio2!$J$3=Foglio2!$E$12,Doc_laureati_scuola_sec.!H186,IF(Foglio2!$J$3=Foglio2!$E$13,Direttivi_capi_ist.!H178,0)))))))))))</f>
        <v>0</v>
      </c>
      <c r="K186" s="248">
        <f>IF(Foglio2!$J$3=Foglio2!$E$3,Ausiliari_Coll.Scol.!I178,IF(Foglio2!$J$3=Foglio2!$E$4,Collab._Tecnici!I178,IF(Foglio2!$J$3=Foglio2!$E$5,Assistenti_Tecnici!I178,IF(Foglio2!$J$3=Foglio2!$E$6,Assistenti_Amm.vo!I178,IF(Foglio2!$J$3=Foglio2!$E$7,Resp_Coord_Amm.vo!I178,IF(Foglio2!$J$3=Foglio2!$E$8,Direttore_Amm.vo!I178,IF(Foglio2!$J$3=Foglio2!$E$9,Doc_mat_elem.re!I178,IF(Foglio2!$J$3=Foglio2!$E$10,Doc_dipl_scuola_sec.!I178,IF(Foglio2!$J$3=Foglio2!$E$11,Doc_scuola_media!I178,IF(Foglio2!$J$3=Foglio2!$E$12,Doc_laureati_scuola_sec.!I186,IF(Foglio2!$J$3=Foglio2!$E$13,Direttivi_capi_ist.!I178,0)))))))))))</f>
        <v>0</v>
      </c>
      <c r="L186" s="248">
        <f>IF(Foglio2!$J$3=Foglio2!$E$3,Ausiliari_Coll.Scol.!J178,IF(Foglio2!$J$3=Foglio2!$E$4,Collab._Tecnici!J178,IF(Foglio2!$J$3=Foglio2!$E$5,Assistenti_Tecnici!J178,IF(Foglio2!$J$3=Foglio2!$E$6,Assistenti_Amm.vo!J178,IF(Foglio2!$J$3=Foglio2!$E$7,Resp_Coord_Amm.vo!J178,IF(Foglio2!$J$3=Foglio2!$E$8,Direttore_Amm.vo!J178,IF(Foglio2!$J$3=Foglio2!$E$9,Doc_mat_elem.re!J178,IF(Foglio2!$J$3=Foglio2!$E$10,Doc_dipl_scuola_sec.!J178,IF(Foglio2!$J$3=Foglio2!$E$11,Doc_scuola_media!J178,IF(Foglio2!$J$3=Foglio2!$E$12,Doc_laureati_scuola_sec.!J186,IF(Foglio2!$J$3=Foglio2!$E$13,Direttivi_capi_ist.!J178,0)))))))))))</f>
        <v>0</v>
      </c>
      <c r="M186" s="249">
        <f>IF(Foglio2!$J$3=Foglio2!$E$3,Ausiliari_Coll.Scol.!K178,IF(Foglio2!$J$3=Foglio2!$E$4,Collab._Tecnici!K178,IF(Foglio2!$J$3=Foglio2!$E$5,Assistenti_Tecnici!K178,IF(Foglio2!$J$3=Foglio2!$E$6,Assistenti_Amm.vo!K178,IF(Foglio2!$J$3=Foglio2!$E$7,Resp_Coord_Amm.vo!K178,IF(Foglio2!$J$3=Foglio2!$E$8,Direttore_Amm.vo!K178,IF(Foglio2!$J$3=Foglio2!$E$9,Doc_mat_elem.re!K178,IF(Foglio2!$J$3=Foglio2!$E$10,Doc_dipl_scuola_sec.!K178,IF(Foglio2!$J$3=Foglio2!$E$11,Doc_scuola_media!K178,IF(Foglio2!$J$3=Foglio2!$E$12,Doc_laureati_scuola_sec.!K186,IF(Foglio2!$J$3=Foglio2!$E$13,Direttivi_capi_ist.!K178,0)))))))))))</f>
        <v>0</v>
      </c>
      <c r="N186" s="250">
        <f>IF(Foglio2!$J$3=Foglio2!$E$3,Ausiliari_Coll.Scol.!L178,IF(Foglio2!$J$3=Foglio2!$E$4,Collab._Tecnici!L178,IF(Foglio2!$J$3=Foglio2!$E$5,Assistenti_Tecnici!L178,IF(Foglio2!$J$3=Foglio2!$E$6,Assistenti_Amm.vo!L178,IF(Foglio2!$J$3=Foglio2!$E$7,Resp_Coord_Amm.vo!L178,IF(Foglio2!$J$3=Foglio2!$E$8,Direttore_Amm.vo!L178,IF(Foglio2!$J$3=Foglio2!$E$9,Doc_mat_elem.re!L178,IF(Foglio2!$J$3=Foglio2!$E$10,Doc_dipl_scuola_sec.!L178,IF(Foglio2!$J$3=Foglio2!$E$11,Doc_scuola_media!L178,IF(Foglio2!$J$3=Foglio2!$E$12,Doc_laureati_scuola_sec.!L186,IF(Foglio2!$J$3=Foglio2!$E$13,Direttivi_capi_ist.!L178,0)))))))))))</f>
        <v>0</v>
      </c>
      <c r="O186" s="251">
        <f>IF(Foglio2!$J$3=Foglio2!$E$3,Ausiliari_Coll.Scol.!M178,IF(Foglio2!$J$3=Foglio2!$E$4,Collab._Tecnici!M178,IF(Foglio2!$J$3=Foglio2!$E$5,Assistenti_Tecnici!M178,IF(Foglio2!$J$3=Foglio2!$E$6,Assistenti_Amm.vo!M178,IF(Foglio2!$J$3=Foglio2!$E$7,Resp_Coord_Amm.vo!M178,IF(Foglio2!$J$3=Foglio2!$E$8,Direttore_Amm.vo!M178,IF(Foglio2!$J$3=Foglio2!$E$9,Doc_mat_elem.re!M178,IF(Foglio2!$J$3=Foglio2!$E$10,Doc_dipl_scuola_sec.!M178,IF(Foglio2!$J$3=Foglio2!$E$11,Doc_scuola_media!M178,IF(Foglio2!$J$3=Foglio2!$E$12,Doc_laureati_scuola_sec.!M186,IF(Foglio2!$J$3=Foglio2!$E$13,Direttivi_capi_ist.!M178,0)))))))))))</f>
        <v>0</v>
      </c>
      <c r="P186" s="252">
        <f>IF(Foglio2!$J$3=Foglio2!$E$3,Ausiliari_Coll.Scol.!N178,IF(Foglio2!$J$3=Foglio2!$E$4,Collab._Tecnici!N178,IF(Foglio2!$J$3=Foglio2!$E$5,Assistenti_Tecnici!N178,IF(Foglio2!$J$3=Foglio2!$E$6,Assistenti_Amm.vo!N178,IF(Foglio2!$J$3=Foglio2!$E$7,Resp_Coord_Amm.vo!N178,IF(Foglio2!$J$3=Foglio2!$E$8,Direttore_Amm.vo!N178,IF(Foglio2!$J$3=Foglio2!$E$9,Doc_mat_elem.re!N178,IF(Foglio2!$J$3=Foglio2!$E$10,Doc_dipl_scuola_sec.!N178,IF(Foglio2!$J$3=Foglio2!$E$11,Doc_scuola_media!N178,IF(Foglio2!$J$3=Foglio2!$E$12,Doc_laureati_scuola_sec.!N186,IF(Foglio2!$J$3=Foglio2!$E$13,Direttivi_capi_ist.!N178,0)))))))))))</f>
        <v>0</v>
      </c>
      <c r="Q186" s="252">
        <f>IF(Foglio2!$J$3=Foglio2!$E$3,Ausiliari_Coll.Scol.!O178,IF(Foglio2!$J$3=Foglio2!$E$4,Collab._Tecnici!O178,IF(Foglio2!$J$3=Foglio2!$E$5,Assistenti_Tecnici!O178,IF(Foglio2!$J$3=Foglio2!$E$6,Assistenti_Amm.vo!O178,IF(Foglio2!$J$3=Foglio2!$E$7,Resp_Coord_Amm.vo!O178,IF(Foglio2!$J$3=Foglio2!$E$8,Direttore_Amm.vo!O178,IF(Foglio2!$J$3=Foglio2!$E$9,Doc_mat_elem.re!O178,IF(Foglio2!$J$3=Foglio2!$E$10,Doc_dipl_scuola_sec.!O178,IF(Foglio2!$J$3=Foglio2!$E$11,Doc_scuola_media!O178,IF(Foglio2!$J$3=Foglio2!$E$12,Doc_laureati_scuola_sec.!O186,IF(Foglio2!$J$3=Foglio2!$E$13,Direttivi_capi_ist.!O178,0)))))))))))</f>
        <v>0</v>
      </c>
      <c r="R186" s="252">
        <f>IF(Foglio2!$J$3=Foglio2!$E$3,Ausiliari_Coll.Scol.!P178,IF(Foglio2!$J$3=Foglio2!$E$4,Collab._Tecnici!P178,IF(Foglio2!$J$3=Foglio2!$E$5,Assistenti_Tecnici!P178,IF(Foglio2!$J$3=Foglio2!$E$6,Assistenti_Amm.vo!P178,IF(Foglio2!$J$3=Foglio2!$E$7,Resp_Coord_Amm.vo!P178,IF(Foglio2!$J$3=Foglio2!$E$8,Direttore_Amm.vo!P178,IF(Foglio2!$J$3=Foglio2!$E$9,Doc_mat_elem.re!P178,IF(Foglio2!$J$3=Foglio2!$E$10,Doc_dipl_scuola_sec.!P178,IF(Foglio2!$J$3=Foglio2!$E$11,Doc_scuola_media!P178,IF(Foglio2!$J$3=Foglio2!$E$12,Doc_laureati_scuola_sec.!P186,IF(Foglio2!$J$3=Foglio2!$E$13,Direttivi_capi_ist.!P178,0)))))))))))</f>
        <v>0</v>
      </c>
      <c r="S186" s="252">
        <f>IF(Foglio2!$J$3=Foglio2!$E$3,Ausiliari_Coll.Scol.!Q178,IF(Foglio2!$J$3=Foglio2!$E$4,Collab._Tecnici!Q178,IF(Foglio2!$J$3=Foglio2!$E$5,Assistenti_Tecnici!Q178,IF(Foglio2!$J$3=Foglio2!$E$6,Assistenti_Amm.vo!Q178,IF(Foglio2!$J$3=Foglio2!$E$7,Resp_Coord_Amm.vo!Q178,IF(Foglio2!$J$3=Foglio2!$E$8,Direttore_Amm.vo!Q178,IF(Foglio2!$J$3=Foglio2!$E$9,Doc_mat_elem.re!Q178,IF(Foglio2!$J$3=Foglio2!$E$10,Doc_dipl_scuola_sec.!Q178,IF(Foglio2!$J$3=Foglio2!$E$11,Doc_scuola_media!Q178,IF(Foglio2!$J$3=Foglio2!$E$12,Doc_laureati_scuola_sec.!Q186,IF(Foglio2!$J$3=Foglio2!$E$13,Direttivi_capi_ist.!Q178,0)))))))))))</f>
        <v>0</v>
      </c>
      <c r="T186" s="252">
        <f>IF(Foglio2!$J$3=Foglio2!$E$3,Ausiliari_Coll.Scol.!R178,IF(Foglio2!$J$3=Foglio2!$E$4,Collab._Tecnici!R178,IF(Foglio2!$J$3=Foglio2!$E$5,Assistenti_Tecnici!R178,IF(Foglio2!$J$3=Foglio2!$E$6,Assistenti_Amm.vo!R178,IF(Foglio2!$J$3=Foglio2!$E$7,Resp_Coord_Amm.vo!R178,IF(Foglio2!$J$3=Foglio2!$E$8,Direttore_Amm.vo!R178,IF(Foglio2!$J$3=Foglio2!$E$9,Doc_mat_elem.re!R178,IF(Foglio2!$J$3=Foglio2!$E$10,Doc_dipl_scuola_sec.!R178,IF(Foglio2!$J$3=Foglio2!$E$11,Doc_scuola_media!R178,IF(Foglio2!$J$3=Foglio2!$E$12,Doc_laureati_scuola_sec.!R186,IF(Foglio2!$J$3=Foglio2!$E$13,Direttivi_capi_ist.!R178,0)))))))))))</f>
        <v>0</v>
      </c>
      <c r="U186" s="252">
        <f t="shared" ref="U186" si="996">(P186)/12*0.8</f>
        <v>0</v>
      </c>
      <c r="V186" s="252">
        <f t="shared" ref="V186" si="997">(P186+R186)/12*0.8</f>
        <v>0</v>
      </c>
      <c r="W186" s="253" t="str">
        <f t="shared" ref="W186" si="998">"Fascia Da "&amp;F186&amp;" a "&amp;F187&amp;" Decorrenza "&amp;DAY(C186)&amp;"/"&amp;MONTH(C186)&amp;"/"&amp;YEAR(C186)</f>
        <v>Fascia Da 0 a 0 Decorrenza 0/1/1900</v>
      </c>
    </row>
    <row r="187" spans="1:23" s="47" customFormat="1" ht="8.25" customHeight="1" x14ac:dyDescent="0.2">
      <c r="A187" s="104"/>
      <c r="B187" s="245">
        <f t="shared" si="937"/>
        <v>33975</v>
      </c>
      <c r="C187" s="501"/>
      <c r="D187" s="501"/>
      <c r="E187" s="48" t="s">
        <v>4</v>
      </c>
      <c r="F187" s="49">
        <f>IF(Foglio2!$J$3=Foglio2!$E$3,Ausiliari_Coll.Scol.!D179,IF(Foglio2!$J$3=Foglio2!$E$4,Collab._Tecnici!D179,IF(Foglio2!$J$3=Foglio2!$E$5,Assistenti_Tecnici!D179,IF(Foglio2!$J$3=Foglio2!$E$6,Assistenti_Amm.vo!D179,IF(Foglio2!$J$3=Foglio2!$E$7,Resp_Coord_Amm.vo!D179,IF(Foglio2!$J$3=Foglio2!$E$8,Direttore_Amm.vo!D179,IF(Foglio2!$J$3=Foglio2!$E$9,Doc_mat_elem.re!D179,IF(Foglio2!$J$3=Foglio2!$E$10,Doc_dipl_scuola_sec.!D179,IF(Foglio2!$J$3=Foglio2!$E$11,Doc_scuola_media!D179,IF(Foglio2!$J$3=Foglio2!$E$12,Doc_laureati_scuola_sec.!D187,IF(Foglio2!$J$3=Foglio2!$E$13,Direttivi_capi_ist.!D179,0)))))))))))</f>
        <v>0</v>
      </c>
      <c r="G187" s="267">
        <f t="shared" ref="G187:T187" si="999">G186*1936.27</f>
        <v>0</v>
      </c>
      <c r="H187" s="267">
        <f t="shared" si="999"/>
        <v>0</v>
      </c>
      <c r="I187" s="267">
        <f t="shared" si="999"/>
        <v>0</v>
      </c>
      <c r="J187" s="267">
        <f t="shared" si="999"/>
        <v>0</v>
      </c>
      <c r="K187" s="267">
        <f t="shared" si="999"/>
        <v>0</v>
      </c>
      <c r="L187" s="266">
        <f t="shared" si="999"/>
        <v>0</v>
      </c>
      <c r="M187" s="267">
        <f t="shared" si="999"/>
        <v>0</v>
      </c>
      <c r="N187" s="182">
        <f t="shared" si="999"/>
        <v>0</v>
      </c>
      <c r="O187" s="183">
        <f t="shared" si="999"/>
        <v>0</v>
      </c>
      <c r="P187" s="184">
        <f t="shared" si="999"/>
        <v>0</v>
      </c>
      <c r="Q187" s="184">
        <f t="shared" si="999"/>
        <v>0</v>
      </c>
      <c r="R187" s="184">
        <f t="shared" si="999"/>
        <v>0</v>
      </c>
      <c r="S187" s="184">
        <f t="shared" si="999"/>
        <v>0</v>
      </c>
      <c r="T187" s="184">
        <f t="shared" si="999"/>
        <v>0</v>
      </c>
      <c r="U187" s="184">
        <f t="shared" ref="U187:V187" si="1000">U186*1936.27</f>
        <v>0</v>
      </c>
      <c r="V187" s="184">
        <f t="shared" si="1000"/>
        <v>0</v>
      </c>
      <c r="W187" s="104"/>
    </row>
    <row r="188" spans="1:23" s="47" customFormat="1" ht="12.75" customHeight="1" x14ac:dyDescent="0.2">
      <c r="A188" s="104">
        <f>IF(Foglio2!$J$7=1,TRUNC(Base!V188,0),TRUNC(Base!U188,0))</f>
        <v>0</v>
      </c>
      <c r="B188" s="245">
        <f t="shared" si="937"/>
        <v>33976</v>
      </c>
      <c r="C188" s="501"/>
      <c r="D188" s="501"/>
      <c r="E188" s="53" t="s">
        <v>3</v>
      </c>
      <c r="F188" s="54">
        <f>IF(Foglio2!$J$3=Foglio2!$E$3,Ausiliari_Coll.Scol.!D180,IF(Foglio2!$J$3=Foglio2!$E$4,Collab._Tecnici!D180,IF(Foglio2!$J$3=Foglio2!$E$5,Assistenti_Tecnici!D180,IF(Foglio2!$J$3=Foglio2!$E$6,Assistenti_Amm.vo!D180,IF(Foglio2!$J$3=Foglio2!$E$7,Resp_Coord_Amm.vo!D180,IF(Foglio2!$J$3=Foglio2!$E$8,Direttore_Amm.vo!D180,IF(Foglio2!$J$3=Foglio2!$E$9,Doc_mat_elem.re!D180,IF(Foglio2!$J$3=Foglio2!$E$10,Doc_dipl_scuola_sec.!D180,IF(Foglio2!$J$3=Foglio2!$E$11,Doc_scuola_media!D180,IF(Foglio2!$J$3=Foglio2!$E$12,Doc_laureati_scuola_sec.!D188,IF(Foglio2!$J$3=Foglio2!$E$13,Direttivi_capi_ist.!D180,0)))))))))))</f>
        <v>0</v>
      </c>
      <c r="G188" s="248">
        <f>IF(Foglio2!$J$3=Foglio2!$E$3,Ausiliari_Coll.Scol.!E180,IF(Foglio2!$J$3=Foglio2!$E$4,Collab._Tecnici!E180,IF(Foglio2!$J$3=Foglio2!$E$5,Assistenti_Tecnici!E180,IF(Foglio2!$J$3=Foglio2!$E$6,Assistenti_Amm.vo!E180,IF(Foglio2!$J$3=Foglio2!$E$7,Resp_Coord_Amm.vo!E180,IF(Foglio2!$J$3=Foglio2!$E$8,Direttore_Amm.vo!E180,IF(Foglio2!$J$3=Foglio2!$E$9,Doc_mat_elem.re!E180,IF(Foglio2!$J$3=Foglio2!$E$10,Doc_dipl_scuola_sec.!E180,IF(Foglio2!$J$3=Foglio2!$E$11,Doc_scuola_media!E180,IF(Foglio2!$J$3=Foglio2!$E$12,Doc_laureati_scuola_sec.!E188,IF(Foglio2!$J$3=Foglio2!$E$13,Direttivi_capi_ist.!E180,0)))))))))))</f>
        <v>0</v>
      </c>
      <c r="H188" s="248">
        <f>IF(Foglio2!$J$3=Foglio2!$E$3,Ausiliari_Coll.Scol.!F180,IF(Foglio2!$J$3=Foglio2!$E$4,Collab._Tecnici!F180,IF(Foglio2!$J$3=Foglio2!$E$5,Assistenti_Tecnici!F180,IF(Foglio2!$J$3=Foglio2!$E$6,Assistenti_Amm.vo!F180,IF(Foglio2!$J$3=Foglio2!$E$7,Resp_Coord_Amm.vo!F180,IF(Foglio2!$J$3=Foglio2!$E$8,Direttore_Amm.vo!F180,IF(Foglio2!$J$3=Foglio2!$E$9,Doc_mat_elem.re!F180,IF(Foglio2!$J$3=Foglio2!$E$10,Doc_dipl_scuola_sec.!F180,IF(Foglio2!$J$3=Foglio2!$E$11,Doc_scuola_media!F180,IF(Foglio2!$J$3=Foglio2!$E$12,Doc_laureati_scuola_sec.!F188,IF(Foglio2!$J$3=Foglio2!$E$13,Direttivi_capi_ist.!F180,0)))))))))))</f>
        <v>0</v>
      </c>
      <c r="I188" s="248">
        <f>IF(Foglio2!$J$3=Foglio2!$E$3,Ausiliari_Coll.Scol.!G180,IF(Foglio2!$J$3=Foglio2!$E$4,Collab._Tecnici!G180,IF(Foglio2!$J$3=Foglio2!$E$5,Assistenti_Tecnici!G180,IF(Foglio2!$J$3=Foglio2!$E$6,Assistenti_Amm.vo!G180,IF(Foglio2!$J$3=Foglio2!$E$7,Resp_Coord_Amm.vo!G180,IF(Foglio2!$J$3=Foglio2!$E$8,Direttore_Amm.vo!G180,IF(Foglio2!$J$3=Foglio2!$E$9,Doc_mat_elem.re!G180,IF(Foglio2!$J$3=Foglio2!$E$10,Doc_dipl_scuola_sec.!G180,IF(Foglio2!$J$3=Foglio2!$E$11,Doc_scuola_media!G180,IF(Foglio2!$J$3=Foglio2!$E$12,Doc_laureati_scuola_sec.!G188,IF(Foglio2!$J$3=Foglio2!$E$13,Direttivi_capi_ist.!G180,0)))))))))))</f>
        <v>0</v>
      </c>
      <c r="J188" s="248">
        <f>IF(Foglio2!$J$3=Foglio2!$E$3,Ausiliari_Coll.Scol.!H180,IF(Foglio2!$J$3=Foglio2!$E$4,Collab._Tecnici!H180,IF(Foglio2!$J$3=Foglio2!$E$5,Assistenti_Tecnici!H180,IF(Foglio2!$J$3=Foglio2!$E$6,Assistenti_Amm.vo!H180,IF(Foglio2!$J$3=Foglio2!$E$7,Resp_Coord_Amm.vo!H180,IF(Foglio2!$J$3=Foglio2!$E$8,Direttore_Amm.vo!H180,IF(Foglio2!$J$3=Foglio2!$E$9,Doc_mat_elem.re!H180,IF(Foglio2!$J$3=Foglio2!$E$10,Doc_dipl_scuola_sec.!H180,IF(Foglio2!$J$3=Foglio2!$E$11,Doc_scuola_media!H180,IF(Foglio2!$J$3=Foglio2!$E$12,Doc_laureati_scuola_sec.!H188,IF(Foglio2!$J$3=Foglio2!$E$13,Direttivi_capi_ist.!H180,0)))))))))))</f>
        <v>0</v>
      </c>
      <c r="K188" s="248">
        <f>IF(Foglio2!$J$3=Foglio2!$E$3,Ausiliari_Coll.Scol.!I180,IF(Foglio2!$J$3=Foglio2!$E$4,Collab._Tecnici!I180,IF(Foglio2!$J$3=Foglio2!$E$5,Assistenti_Tecnici!I180,IF(Foglio2!$J$3=Foglio2!$E$6,Assistenti_Amm.vo!I180,IF(Foglio2!$J$3=Foglio2!$E$7,Resp_Coord_Amm.vo!I180,IF(Foglio2!$J$3=Foglio2!$E$8,Direttore_Amm.vo!I180,IF(Foglio2!$J$3=Foglio2!$E$9,Doc_mat_elem.re!I180,IF(Foglio2!$J$3=Foglio2!$E$10,Doc_dipl_scuola_sec.!I180,IF(Foglio2!$J$3=Foglio2!$E$11,Doc_scuola_media!I180,IF(Foglio2!$J$3=Foglio2!$E$12,Doc_laureati_scuola_sec.!I188,IF(Foglio2!$J$3=Foglio2!$E$13,Direttivi_capi_ist.!I180,0)))))))))))</f>
        <v>0</v>
      </c>
      <c r="L188" s="248">
        <f>IF(Foglio2!$J$3=Foglio2!$E$3,Ausiliari_Coll.Scol.!J180,IF(Foglio2!$J$3=Foglio2!$E$4,Collab._Tecnici!J180,IF(Foglio2!$J$3=Foglio2!$E$5,Assistenti_Tecnici!J180,IF(Foglio2!$J$3=Foglio2!$E$6,Assistenti_Amm.vo!J180,IF(Foglio2!$J$3=Foglio2!$E$7,Resp_Coord_Amm.vo!J180,IF(Foglio2!$J$3=Foglio2!$E$8,Direttore_Amm.vo!J180,IF(Foglio2!$J$3=Foglio2!$E$9,Doc_mat_elem.re!J180,IF(Foglio2!$J$3=Foglio2!$E$10,Doc_dipl_scuola_sec.!J180,IF(Foglio2!$J$3=Foglio2!$E$11,Doc_scuola_media!J180,IF(Foglio2!$J$3=Foglio2!$E$12,Doc_laureati_scuola_sec.!J188,IF(Foglio2!$J$3=Foglio2!$E$13,Direttivi_capi_ist.!J180,0)))))))))))</f>
        <v>0</v>
      </c>
      <c r="M188" s="249">
        <f>IF(Foglio2!$J$3=Foglio2!$E$3,Ausiliari_Coll.Scol.!K180,IF(Foglio2!$J$3=Foglio2!$E$4,Collab._Tecnici!K180,IF(Foglio2!$J$3=Foglio2!$E$5,Assistenti_Tecnici!K180,IF(Foglio2!$J$3=Foglio2!$E$6,Assistenti_Amm.vo!K180,IF(Foglio2!$J$3=Foglio2!$E$7,Resp_Coord_Amm.vo!K180,IF(Foglio2!$J$3=Foglio2!$E$8,Direttore_Amm.vo!K180,IF(Foglio2!$J$3=Foglio2!$E$9,Doc_mat_elem.re!K180,IF(Foglio2!$J$3=Foglio2!$E$10,Doc_dipl_scuola_sec.!K180,IF(Foglio2!$J$3=Foglio2!$E$11,Doc_scuola_media!K180,IF(Foglio2!$J$3=Foglio2!$E$12,Doc_laureati_scuola_sec.!K188,IF(Foglio2!$J$3=Foglio2!$E$13,Direttivi_capi_ist.!K180,0)))))))))))</f>
        <v>0</v>
      </c>
      <c r="N188" s="250">
        <f>IF(Foglio2!$J$3=Foglio2!$E$3,Ausiliari_Coll.Scol.!L180,IF(Foglio2!$J$3=Foglio2!$E$4,Collab._Tecnici!L180,IF(Foglio2!$J$3=Foglio2!$E$5,Assistenti_Tecnici!L180,IF(Foglio2!$J$3=Foglio2!$E$6,Assistenti_Amm.vo!L180,IF(Foglio2!$J$3=Foglio2!$E$7,Resp_Coord_Amm.vo!L180,IF(Foglio2!$J$3=Foglio2!$E$8,Direttore_Amm.vo!L180,IF(Foglio2!$J$3=Foglio2!$E$9,Doc_mat_elem.re!L180,IF(Foglio2!$J$3=Foglio2!$E$10,Doc_dipl_scuola_sec.!L180,IF(Foglio2!$J$3=Foglio2!$E$11,Doc_scuola_media!L180,IF(Foglio2!$J$3=Foglio2!$E$12,Doc_laureati_scuola_sec.!L188,IF(Foglio2!$J$3=Foglio2!$E$13,Direttivi_capi_ist.!L180,0)))))))))))</f>
        <v>0</v>
      </c>
      <c r="O188" s="251">
        <f>IF(Foglio2!$J$3=Foglio2!$E$3,Ausiliari_Coll.Scol.!M180,IF(Foglio2!$J$3=Foglio2!$E$4,Collab._Tecnici!M180,IF(Foglio2!$J$3=Foglio2!$E$5,Assistenti_Tecnici!M180,IF(Foglio2!$J$3=Foglio2!$E$6,Assistenti_Amm.vo!M180,IF(Foglio2!$J$3=Foglio2!$E$7,Resp_Coord_Amm.vo!M180,IF(Foglio2!$J$3=Foglio2!$E$8,Direttore_Amm.vo!M180,IF(Foglio2!$J$3=Foglio2!$E$9,Doc_mat_elem.re!M180,IF(Foglio2!$J$3=Foglio2!$E$10,Doc_dipl_scuola_sec.!M180,IF(Foglio2!$J$3=Foglio2!$E$11,Doc_scuola_media!M180,IF(Foglio2!$J$3=Foglio2!$E$12,Doc_laureati_scuola_sec.!M188,IF(Foglio2!$J$3=Foglio2!$E$13,Direttivi_capi_ist.!M180,0)))))))))))</f>
        <v>0</v>
      </c>
      <c r="P188" s="252">
        <f>IF(Foglio2!$J$3=Foglio2!$E$3,Ausiliari_Coll.Scol.!N180,IF(Foglio2!$J$3=Foglio2!$E$4,Collab._Tecnici!N180,IF(Foglio2!$J$3=Foglio2!$E$5,Assistenti_Tecnici!N180,IF(Foglio2!$J$3=Foglio2!$E$6,Assistenti_Amm.vo!N180,IF(Foglio2!$J$3=Foglio2!$E$7,Resp_Coord_Amm.vo!N180,IF(Foglio2!$J$3=Foglio2!$E$8,Direttore_Amm.vo!N180,IF(Foglio2!$J$3=Foglio2!$E$9,Doc_mat_elem.re!N180,IF(Foglio2!$J$3=Foglio2!$E$10,Doc_dipl_scuola_sec.!N180,IF(Foglio2!$J$3=Foglio2!$E$11,Doc_scuola_media!N180,IF(Foglio2!$J$3=Foglio2!$E$12,Doc_laureati_scuola_sec.!N188,IF(Foglio2!$J$3=Foglio2!$E$13,Direttivi_capi_ist.!N180,0)))))))))))</f>
        <v>0</v>
      </c>
      <c r="Q188" s="252">
        <f>IF(Foglio2!$J$3=Foglio2!$E$3,Ausiliari_Coll.Scol.!O180,IF(Foglio2!$J$3=Foglio2!$E$4,Collab._Tecnici!O180,IF(Foglio2!$J$3=Foglio2!$E$5,Assistenti_Tecnici!O180,IF(Foglio2!$J$3=Foglio2!$E$6,Assistenti_Amm.vo!O180,IF(Foglio2!$J$3=Foglio2!$E$7,Resp_Coord_Amm.vo!O180,IF(Foglio2!$J$3=Foglio2!$E$8,Direttore_Amm.vo!O180,IF(Foglio2!$J$3=Foglio2!$E$9,Doc_mat_elem.re!O180,IF(Foglio2!$J$3=Foglio2!$E$10,Doc_dipl_scuola_sec.!O180,IF(Foglio2!$J$3=Foglio2!$E$11,Doc_scuola_media!O180,IF(Foglio2!$J$3=Foglio2!$E$12,Doc_laureati_scuola_sec.!O188,IF(Foglio2!$J$3=Foglio2!$E$13,Direttivi_capi_ist.!O180,0)))))))))))</f>
        <v>0</v>
      </c>
      <c r="R188" s="252">
        <f>IF(Foglio2!$J$3=Foglio2!$E$3,Ausiliari_Coll.Scol.!P180,IF(Foglio2!$J$3=Foglio2!$E$4,Collab._Tecnici!P180,IF(Foglio2!$J$3=Foglio2!$E$5,Assistenti_Tecnici!P180,IF(Foglio2!$J$3=Foglio2!$E$6,Assistenti_Amm.vo!P180,IF(Foglio2!$J$3=Foglio2!$E$7,Resp_Coord_Amm.vo!P180,IF(Foglio2!$J$3=Foglio2!$E$8,Direttore_Amm.vo!P180,IF(Foglio2!$J$3=Foglio2!$E$9,Doc_mat_elem.re!P180,IF(Foglio2!$J$3=Foglio2!$E$10,Doc_dipl_scuola_sec.!P180,IF(Foglio2!$J$3=Foglio2!$E$11,Doc_scuola_media!P180,IF(Foglio2!$J$3=Foglio2!$E$12,Doc_laureati_scuola_sec.!P188,IF(Foglio2!$J$3=Foglio2!$E$13,Direttivi_capi_ist.!P180,0)))))))))))</f>
        <v>0</v>
      </c>
      <c r="S188" s="252">
        <f>IF(Foglio2!$J$3=Foglio2!$E$3,Ausiliari_Coll.Scol.!Q180,IF(Foglio2!$J$3=Foglio2!$E$4,Collab._Tecnici!Q180,IF(Foglio2!$J$3=Foglio2!$E$5,Assistenti_Tecnici!Q180,IF(Foglio2!$J$3=Foglio2!$E$6,Assistenti_Amm.vo!Q180,IF(Foglio2!$J$3=Foglio2!$E$7,Resp_Coord_Amm.vo!Q180,IF(Foglio2!$J$3=Foglio2!$E$8,Direttore_Amm.vo!Q180,IF(Foglio2!$J$3=Foglio2!$E$9,Doc_mat_elem.re!Q180,IF(Foglio2!$J$3=Foglio2!$E$10,Doc_dipl_scuola_sec.!Q180,IF(Foglio2!$J$3=Foglio2!$E$11,Doc_scuola_media!Q180,IF(Foglio2!$J$3=Foglio2!$E$12,Doc_laureati_scuola_sec.!Q188,IF(Foglio2!$J$3=Foglio2!$E$13,Direttivi_capi_ist.!Q180,0)))))))))))</f>
        <v>0</v>
      </c>
      <c r="T188" s="252">
        <f>IF(Foglio2!$J$3=Foglio2!$E$3,Ausiliari_Coll.Scol.!R180,IF(Foglio2!$J$3=Foglio2!$E$4,Collab._Tecnici!R180,IF(Foglio2!$J$3=Foglio2!$E$5,Assistenti_Tecnici!R180,IF(Foglio2!$J$3=Foglio2!$E$6,Assistenti_Amm.vo!R180,IF(Foglio2!$J$3=Foglio2!$E$7,Resp_Coord_Amm.vo!R180,IF(Foglio2!$J$3=Foglio2!$E$8,Direttore_Amm.vo!R180,IF(Foglio2!$J$3=Foglio2!$E$9,Doc_mat_elem.re!R180,IF(Foglio2!$J$3=Foglio2!$E$10,Doc_dipl_scuola_sec.!R180,IF(Foglio2!$J$3=Foglio2!$E$11,Doc_scuola_media!R180,IF(Foglio2!$J$3=Foglio2!$E$12,Doc_laureati_scuola_sec.!R188,IF(Foglio2!$J$3=Foglio2!$E$13,Direttivi_capi_ist.!R180,0)))))))))))</f>
        <v>0</v>
      </c>
      <c r="U188" s="252">
        <f t="shared" ref="U188" si="1001">(P188)/12*0.8</f>
        <v>0</v>
      </c>
      <c r="V188" s="252">
        <f t="shared" ref="V188" si="1002">(P188+R188)/12*0.8</f>
        <v>0</v>
      </c>
      <c r="W188" s="253" t="str">
        <f t="shared" ref="W188" si="1003">"Fascia Da "&amp;F188&amp;" a "&amp;F189&amp;" Decorrenza "&amp;DAY(C188)&amp;"/"&amp;MONTH(C188)&amp;"/"&amp;YEAR(C188)</f>
        <v>Fascia Da 0 a 0 Decorrenza 0/1/1900</v>
      </c>
    </row>
    <row r="189" spans="1:23" s="47" customFormat="1" ht="8.25" customHeight="1" x14ac:dyDescent="0.2">
      <c r="A189" s="104"/>
      <c r="B189" s="245">
        <f t="shared" si="937"/>
        <v>33977</v>
      </c>
      <c r="C189" s="501"/>
      <c r="D189" s="501"/>
      <c r="E189" s="48" t="s">
        <v>4</v>
      </c>
      <c r="F189" s="49">
        <f>IF(Foglio2!$J$3=Foglio2!$E$3,Ausiliari_Coll.Scol.!D181,IF(Foglio2!$J$3=Foglio2!$E$4,Collab._Tecnici!D181,IF(Foglio2!$J$3=Foglio2!$E$5,Assistenti_Tecnici!D181,IF(Foglio2!$J$3=Foglio2!$E$6,Assistenti_Amm.vo!D181,IF(Foglio2!$J$3=Foglio2!$E$7,Resp_Coord_Amm.vo!D181,IF(Foglio2!$J$3=Foglio2!$E$8,Direttore_Amm.vo!D181,IF(Foglio2!$J$3=Foglio2!$E$9,Doc_mat_elem.re!D181,IF(Foglio2!$J$3=Foglio2!$E$10,Doc_dipl_scuola_sec.!D181,IF(Foglio2!$J$3=Foglio2!$E$11,Doc_scuola_media!D181,IF(Foglio2!$J$3=Foglio2!$E$12,Doc_laureati_scuola_sec.!D189,IF(Foglio2!$J$3=Foglio2!$E$13,Direttivi_capi_ist.!D181,0)))))))))))</f>
        <v>0</v>
      </c>
      <c r="G189" s="267">
        <f t="shared" ref="G189:T189" si="1004">G188*1936.27</f>
        <v>0</v>
      </c>
      <c r="H189" s="267">
        <f t="shared" si="1004"/>
        <v>0</v>
      </c>
      <c r="I189" s="267">
        <f t="shared" si="1004"/>
        <v>0</v>
      </c>
      <c r="J189" s="267">
        <f t="shared" si="1004"/>
        <v>0</v>
      </c>
      <c r="K189" s="267">
        <f t="shared" si="1004"/>
        <v>0</v>
      </c>
      <c r="L189" s="266">
        <f t="shared" si="1004"/>
        <v>0</v>
      </c>
      <c r="M189" s="267">
        <f t="shared" si="1004"/>
        <v>0</v>
      </c>
      <c r="N189" s="182">
        <f t="shared" si="1004"/>
        <v>0</v>
      </c>
      <c r="O189" s="183">
        <f t="shared" si="1004"/>
        <v>0</v>
      </c>
      <c r="P189" s="184">
        <f t="shared" si="1004"/>
        <v>0</v>
      </c>
      <c r="Q189" s="184">
        <f t="shared" si="1004"/>
        <v>0</v>
      </c>
      <c r="R189" s="184">
        <f t="shared" si="1004"/>
        <v>0</v>
      </c>
      <c r="S189" s="184">
        <f t="shared" si="1004"/>
        <v>0</v>
      </c>
      <c r="T189" s="184">
        <f t="shared" si="1004"/>
        <v>0</v>
      </c>
      <c r="U189" s="184">
        <f t="shared" ref="U189:V189" si="1005">U188*1936.27</f>
        <v>0</v>
      </c>
      <c r="V189" s="184">
        <f t="shared" si="1005"/>
        <v>0</v>
      </c>
      <c r="W189" s="104"/>
    </row>
    <row r="190" spans="1:23" s="47" customFormat="1" ht="12.75" customHeight="1" x14ac:dyDescent="0.2">
      <c r="A190" s="104">
        <f>IF(Foglio2!$J$7=1,TRUNC(Base!V190,0),TRUNC(Base!U190,0))</f>
        <v>0</v>
      </c>
      <c r="B190" s="245">
        <f t="shared" si="937"/>
        <v>33978</v>
      </c>
      <c r="C190" s="501"/>
      <c r="D190" s="501"/>
      <c r="E190" s="53" t="s">
        <v>3</v>
      </c>
      <c r="F190" s="54">
        <f>IF(Foglio2!$J$3=Foglio2!$E$3,Ausiliari_Coll.Scol.!D182,IF(Foglio2!$J$3=Foglio2!$E$4,Collab._Tecnici!D182,IF(Foglio2!$J$3=Foglio2!$E$5,Assistenti_Tecnici!D182,IF(Foglio2!$J$3=Foglio2!$E$6,Assistenti_Amm.vo!D182,IF(Foglio2!$J$3=Foglio2!$E$7,Resp_Coord_Amm.vo!D182,IF(Foglio2!$J$3=Foglio2!$E$8,Direttore_Amm.vo!D182,IF(Foglio2!$J$3=Foglio2!$E$9,Doc_mat_elem.re!D182,IF(Foglio2!$J$3=Foglio2!$E$10,Doc_dipl_scuola_sec.!D182,IF(Foglio2!$J$3=Foglio2!$E$11,Doc_scuola_media!D182,IF(Foglio2!$J$3=Foglio2!$E$12,Doc_laureati_scuola_sec.!D190,IF(Foglio2!$J$3=Foglio2!$E$13,Direttivi_capi_ist.!D182,0)))))))))))</f>
        <v>0</v>
      </c>
      <c r="G190" s="248">
        <f>IF(Foglio2!$J$3=Foglio2!$E$3,Ausiliari_Coll.Scol.!E182,IF(Foglio2!$J$3=Foglio2!$E$4,Collab._Tecnici!E182,IF(Foglio2!$J$3=Foglio2!$E$5,Assistenti_Tecnici!E182,IF(Foglio2!$J$3=Foglio2!$E$6,Assistenti_Amm.vo!E182,IF(Foglio2!$J$3=Foglio2!$E$7,Resp_Coord_Amm.vo!E182,IF(Foglio2!$J$3=Foglio2!$E$8,Direttore_Amm.vo!E182,IF(Foglio2!$J$3=Foglio2!$E$9,Doc_mat_elem.re!E182,IF(Foglio2!$J$3=Foglio2!$E$10,Doc_dipl_scuola_sec.!E182,IF(Foglio2!$J$3=Foglio2!$E$11,Doc_scuola_media!E182,IF(Foglio2!$J$3=Foglio2!$E$12,Doc_laureati_scuola_sec.!E190,IF(Foglio2!$J$3=Foglio2!$E$13,Direttivi_capi_ist.!E182,0)))))))))))</f>
        <v>0</v>
      </c>
      <c r="H190" s="248">
        <f>IF(Foglio2!$J$3=Foglio2!$E$3,Ausiliari_Coll.Scol.!F182,IF(Foglio2!$J$3=Foglio2!$E$4,Collab._Tecnici!F182,IF(Foglio2!$J$3=Foglio2!$E$5,Assistenti_Tecnici!F182,IF(Foglio2!$J$3=Foglio2!$E$6,Assistenti_Amm.vo!F182,IF(Foglio2!$J$3=Foglio2!$E$7,Resp_Coord_Amm.vo!F182,IF(Foglio2!$J$3=Foglio2!$E$8,Direttore_Amm.vo!F182,IF(Foglio2!$J$3=Foglio2!$E$9,Doc_mat_elem.re!F182,IF(Foglio2!$J$3=Foglio2!$E$10,Doc_dipl_scuola_sec.!F182,IF(Foglio2!$J$3=Foglio2!$E$11,Doc_scuola_media!F182,IF(Foglio2!$J$3=Foglio2!$E$12,Doc_laureati_scuola_sec.!F190,IF(Foglio2!$J$3=Foglio2!$E$13,Direttivi_capi_ist.!F182,0)))))))))))</f>
        <v>0</v>
      </c>
      <c r="I190" s="248">
        <f>IF(Foglio2!$J$3=Foglio2!$E$3,Ausiliari_Coll.Scol.!G182,IF(Foglio2!$J$3=Foglio2!$E$4,Collab._Tecnici!G182,IF(Foglio2!$J$3=Foglio2!$E$5,Assistenti_Tecnici!G182,IF(Foglio2!$J$3=Foglio2!$E$6,Assistenti_Amm.vo!G182,IF(Foglio2!$J$3=Foglio2!$E$7,Resp_Coord_Amm.vo!G182,IF(Foglio2!$J$3=Foglio2!$E$8,Direttore_Amm.vo!G182,IF(Foglio2!$J$3=Foglio2!$E$9,Doc_mat_elem.re!G182,IF(Foglio2!$J$3=Foglio2!$E$10,Doc_dipl_scuola_sec.!G182,IF(Foglio2!$J$3=Foglio2!$E$11,Doc_scuola_media!G182,IF(Foglio2!$J$3=Foglio2!$E$12,Doc_laureati_scuola_sec.!G190,IF(Foglio2!$J$3=Foglio2!$E$13,Direttivi_capi_ist.!G182,0)))))))))))</f>
        <v>0</v>
      </c>
      <c r="J190" s="248">
        <f>IF(Foglio2!$J$3=Foglio2!$E$3,Ausiliari_Coll.Scol.!H182,IF(Foglio2!$J$3=Foglio2!$E$4,Collab._Tecnici!H182,IF(Foglio2!$J$3=Foglio2!$E$5,Assistenti_Tecnici!H182,IF(Foglio2!$J$3=Foglio2!$E$6,Assistenti_Amm.vo!H182,IF(Foglio2!$J$3=Foglio2!$E$7,Resp_Coord_Amm.vo!H182,IF(Foglio2!$J$3=Foglio2!$E$8,Direttore_Amm.vo!H182,IF(Foglio2!$J$3=Foglio2!$E$9,Doc_mat_elem.re!H182,IF(Foglio2!$J$3=Foglio2!$E$10,Doc_dipl_scuola_sec.!H182,IF(Foglio2!$J$3=Foglio2!$E$11,Doc_scuola_media!H182,IF(Foglio2!$J$3=Foglio2!$E$12,Doc_laureati_scuola_sec.!H190,IF(Foglio2!$J$3=Foglio2!$E$13,Direttivi_capi_ist.!H182,0)))))))))))</f>
        <v>0</v>
      </c>
      <c r="K190" s="248">
        <f>IF(Foglio2!$J$3=Foglio2!$E$3,Ausiliari_Coll.Scol.!I182,IF(Foglio2!$J$3=Foglio2!$E$4,Collab._Tecnici!I182,IF(Foglio2!$J$3=Foglio2!$E$5,Assistenti_Tecnici!I182,IF(Foglio2!$J$3=Foglio2!$E$6,Assistenti_Amm.vo!I182,IF(Foglio2!$J$3=Foglio2!$E$7,Resp_Coord_Amm.vo!I182,IF(Foglio2!$J$3=Foglio2!$E$8,Direttore_Amm.vo!I182,IF(Foglio2!$J$3=Foglio2!$E$9,Doc_mat_elem.re!I182,IF(Foglio2!$J$3=Foglio2!$E$10,Doc_dipl_scuola_sec.!I182,IF(Foglio2!$J$3=Foglio2!$E$11,Doc_scuola_media!I182,IF(Foglio2!$J$3=Foglio2!$E$12,Doc_laureati_scuola_sec.!I190,IF(Foglio2!$J$3=Foglio2!$E$13,Direttivi_capi_ist.!I182,0)))))))))))</f>
        <v>0</v>
      </c>
      <c r="L190" s="248">
        <f>IF(Foglio2!$J$3=Foglio2!$E$3,Ausiliari_Coll.Scol.!J182,IF(Foglio2!$J$3=Foglio2!$E$4,Collab._Tecnici!J182,IF(Foglio2!$J$3=Foglio2!$E$5,Assistenti_Tecnici!J182,IF(Foglio2!$J$3=Foglio2!$E$6,Assistenti_Amm.vo!J182,IF(Foglio2!$J$3=Foglio2!$E$7,Resp_Coord_Amm.vo!J182,IF(Foglio2!$J$3=Foglio2!$E$8,Direttore_Amm.vo!J182,IF(Foglio2!$J$3=Foglio2!$E$9,Doc_mat_elem.re!J182,IF(Foglio2!$J$3=Foglio2!$E$10,Doc_dipl_scuola_sec.!J182,IF(Foglio2!$J$3=Foglio2!$E$11,Doc_scuola_media!J182,IF(Foglio2!$J$3=Foglio2!$E$12,Doc_laureati_scuola_sec.!J190,IF(Foglio2!$J$3=Foglio2!$E$13,Direttivi_capi_ist.!J182,0)))))))))))</f>
        <v>0</v>
      </c>
      <c r="M190" s="249">
        <f>IF(Foglio2!$J$3=Foglio2!$E$3,Ausiliari_Coll.Scol.!K182,IF(Foglio2!$J$3=Foglio2!$E$4,Collab._Tecnici!K182,IF(Foglio2!$J$3=Foglio2!$E$5,Assistenti_Tecnici!K182,IF(Foglio2!$J$3=Foglio2!$E$6,Assistenti_Amm.vo!K182,IF(Foglio2!$J$3=Foglio2!$E$7,Resp_Coord_Amm.vo!K182,IF(Foglio2!$J$3=Foglio2!$E$8,Direttore_Amm.vo!K182,IF(Foglio2!$J$3=Foglio2!$E$9,Doc_mat_elem.re!K182,IF(Foglio2!$J$3=Foglio2!$E$10,Doc_dipl_scuola_sec.!K182,IF(Foglio2!$J$3=Foglio2!$E$11,Doc_scuola_media!K182,IF(Foglio2!$J$3=Foglio2!$E$12,Doc_laureati_scuola_sec.!K190,IF(Foglio2!$J$3=Foglio2!$E$13,Direttivi_capi_ist.!K182,0)))))))))))</f>
        <v>0</v>
      </c>
      <c r="N190" s="250">
        <f>IF(Foglio2!$J$3=Foglio2!$E$3,Ausiliari_Coll.Scol.!L182,IF(Foglio2!$J$3=Foglio2!$E$4,Collab._Tecnici!L182,IF(Foglio2!$J$3=Foglio2!$E$5,Assistenti_Tecnici!L182,IF(Foglio2!$J$3=Foglio2!$E$6,Assistenti_Amm.vo!L182,IF(Foglio2!$J$3=Foglio2!$E$7,Resp_Coord_Amm.vo!L182,IF(Foglio2!$J$3=Foglio2!$E$8,Direttore_Amm.vo!L182,IF(Foglio2!$J$3=Foglio2!$E$9,Doc_mat_elem.re!L182,IF(Foglio2!$J$3=Foglio2!$E$10,Doc_dipl_scuola_sec.!L182,IF(Foglio2!$J$3=Foglio2!$E$11,Doc_scuola_media!L182,IF(Foglio2!$J$3=Foglio2!$E$12,Doc_laureati_scuola_sec.!L190,IF(Foglio2!$J$3=Foglio2!$E$13,Direttivi_capi_ist.!L182,0)))))))))))</f>
        <v>0</v>
      </c>
      <c r="O190" s="251">
        <f>IF(Foglio2!$J$3=Foglio2!$E$3,Ausiliari_Coll.Scol.!M182,IF(Foglio2!$J$3=Foglio2!$E$4,Collab._Tecnici!M182,IF(Foglio2!$J$3=Foglio2!$E$5,Assistenti_Tecnici!M182,IF(Foglio2!$J$3=Foglio2!$E$6,Assistenti_Amm.vo!M182,IF(Foglio2!$J$3=Foglio2!$E$7,Resp_Coord_Amm.vo!M182,IF(Foglio2!$J$3=Foglio2!$E$8,Direttore_Amm.vo!M182,IF(Foglio2!$J$3=Foglio2!$E$9,Doc_mat_elem.re!M182,IF(Foglio2!$J$3=Foglio2!$E$10,Doc_dipl_scuola_sec.!M182,IF(Foglio2!$J$3=Foglio2!$E$11,Doc_scuola_media!M182,IF(Foglio2!$J$3=Foglio2!$E$12,Doc_laureati_scuola_sec.!M190,IF(Foglio2!$J$3=Foglio2!$E$13,Direttivi_capi_ist.!M182,0)))))))))))</f>
        <v>0</v>
      </c>
      <c r="P190" s="252">
        <f>IF(Foglio2!$J$3=Foglio2!$E$3,Ausiliari_Coll.Scol.!N182,IF(Foglio2!$J$3=Foglio2!$E$4,Collab._Tecnici!N182,IF(Foglio2!$J$3=Foglio2!$E$5,Assistenti_Tecnici!N182,IF(Foglio2!$J$3=Foglio2!$E$6,Assistenti_Amm.vo!N182,IF(Foglio2!$J$3=Foglio2!$E$7,Resp_Coord_Amm.vo!N182,IF(Foglio2!$J$3=Foglio2!$E$8,Direttore_Amm.vo!N182,IF(Foglio2!$J$3=Foglio2!$E$9,Doc_mat_elem.re!N182,IF(Foglio2!$J$3=Foglio2!$E$10,Doc_dipl_scuola_sec.!N182,IF(Foglio2!$J$3=Foglio2!$E$11,Doc_scuola_media!N182,IF(Foglio2!$J$3=Foglio2!$E$12,Doc_laureati_scuola_sec.!N190,IF(Foglio2!$J$3=Foglio2!$E$13,Direttivi_capi_ist.!N182,0)))))))))))</f>
        <v>0</v>
      </c>
      <c r="Q190" s="252">
        <f>IF(Foglio2!$J$3=Foglio2!$E$3,Ausiliari_Coll.Scol.!O182,IF(Foglio2!$J$3=Foglio2!$E$4,Collab._Tecnici!O182,IF(Foglio2!$J$3=Foglio2!$E$5,Assistenti_Tecnici!O182,IF(Foglio2!$J$3=Foglio2!$E$6,Assistenti_Amm.vo!O182,IF(Foglio2!$J$3=Foglio2!$E$7,Resp_Coord_Amm.vo!O182,IF(Foglio2!$J$3=Foglio2!$E$8,Direttore_Amm.vo!O182,IF(Foglio2!$J$3=Foglio2!$E$9,Doc_mat_elem.re!O182,IF(Foglio2!$J$3=Foglio2!$E$10,Doc_dipl_scuola_sec.!O182,IF(Foglio2!$J$3=Foglio2!$E$11,Doc_scuola_media!O182,IF(Foglio2!$J$3=Foglio2!$E$12,Doc_laureati_scuola_sec.!O190,IF(Foglio2!$J$3=Foglio2!$E$13,Direttivi_capi_ist.!O182,0)))))))))))</f>
        <v>0</v>
      </c>
      <c r="R190" s="252">
        <f>IF(Foglio2!$J$3=Foglio2!$E$3,Ausiliari_Coll.Scol.!P182,IF(Foglio2!$J$3=Foglio2!$E$4,Collab._Tecnici!P182,IF(Foglio2!$J$3=Foglio2!$E$5,Assistenti_Tecnici!P182,IF(Foglio2!$J$3=Foglio2!$E$6,Assistenti_Amm.vo!P182,IF(Foglio2!$J$3=Foglio2!$E$7,Resp_Coord_Amm.vo!P182,IF(Foglio2!$J$3=Foglio2!$E$8,Direttore_Amm.vo!P182,IF(Foglio2!$J$3=Foglio2!$E$9,Doc_mat_elem.re!P182,IF(Foglio2!$J$3=Foglio2!$E$10,Doc_dipl_scuola_sec.!P182,IF(Foglio2!$J$3=Foglio2!$E$11,Doc_scuola_media!P182,IF(Foglio2!$J$3=Foglio2!$E$12,Doc_laureati_scuola_sec.!P190,IF(Foglio2!$J$3=Foglio2!$E$13,Direttivi_capi_ist.!P182,0)))))))))))</f>
        <v>0</v>
      </c>
      <c r="S190" s="252">
        <f>IF(Foglio2!$J$3=Foglio2!$E$3,Ausiliari_Coll.Scol.!Q182,IF(Foglio2!$J$3=Foglio2!$E$4,Collab._Tecnici!Q182,IF(Foglio2!$J$3=Foglio2!$E$5,Assistenti_Tecnici!Q182,IF(Foglio2!$J$3=Foglio2!$E$6,Assistenti_Amm.vo!Q182,IF(Foglio2!$J$3=Foglio2!$E$7,Resp_Coord_Amm.vo!Q182,IF(Foglio2!$J$3=Foglio2!$E$8,Direttore_Amm.vo!Q182,IF(Foglio2!$J$3=Foglio2!$E$9,Doc_mat_elem.re!Q182,IF(Foglio2!$J$3=Foglio2!$E$10,Doc_dipl_scuola_sec.!Q182,IF(Foglio2!$J$3=Foglio2!$E$11,Doc_scuola_media!Q182,IF(Foglio2!$J$3=Foglio2!$E$12,Doc_laureati_scuola_sec.!Q190,IF(Foglio2!$J$3=Foglio2!$E$13,Direttivi_capi_ist.!Q182,0)))))))))))</f>
        <v>0</v>
      </c>
      <c r="T190" s="252">
        <f>IF(Foglio2!$J$3=Foglio2!$E$3,Ausiliari_Coll.Scol.!R182,IF(Foglio2!$J$3=Foglio2!$E$4,Collab._Tecnici!R182,IF(Foglio2!$J$3=Foglio2!$E$5,Assistenti_Tecnici!R182,IF(Foglio2!$J$3=Foglio2!$E$6,Assistenti_Amm.vo!R182,IF(Foglio2!$J$3=Foglio2!$E$7,Resp_Coord_Amm.vo!R182,IF(Foglio2!$J$3=Foglio2!$E$8,Direttore_Amm.vo!R182,IF(Foglio2!$J$3=Foglio2!$E$9,Doc_mat_elem.re!R182,IF(Foglio2!$J$3=Foglio2!$E$10,Doc_dipl_scuola_sec.!R182,IF(Foglio2!$J$3=Foglio2!$E$11,Doc_scuola_media!R182,IF(Foglio2!$J$3=Foglio2!$E$12,Doc_laureati_scuola_sec.!R190,IF(Foglio2!$J$3=Foglio2!$E$13,Direttivi_capi_ist.!R182,0)))))))))))</f>
        <v>0</v>
      </c>
      <c r="U190" s="252">
        <f t="shared" ref="U190" si="1006">(P190)/12*0.8</f>
        <v>0</v>
      </c>
      <c r="V190" s="252">
        <f t="shared" ref="V190" si="1007">(P190+R190)/12*0.8</f>
        <v>0</v>
      </c>
      <c r="W190" s="253" t="str">
        <f t="shared" ref="W190" si="1008">"Fascia Da "&amp;F190&amp;" a "&amp;F191&amp;" Decorrenza "&amp;DAY(C190)&amp;"/"&amp;MONTH(C190)&amp;"/"&amp;YEAR(C190)</f>
        <v>Fascia Da 0 a 0 Decorrenza 0/1/1900</v>
      </c>
    </row>
    <row r="191" spans="1:23" s="47" customFormat="1" ht="8.25" customHeight="1" x14ac:dyDescent="0.2">
      <c r="A191" s="104"/>
      <c r="B191" s="245">
        <f t="shared" si="937"/>
        <v>33979</v>
      </c>
      <c r="C191" s="501"/>
      <c r="D191" s="501"/>
      <c r="E191" s="48" t="s">
        <v>4</v>
      </c>
      <c r="F191" s="49">
        <f>IF(Foglio2!$J$3=Foglio2!$E$3,Ausiliari_Coll.Scol.!D183,IF(Foglio2!$J$3=Foglio2!$E$4,Collab._Tecnici!D183,IF(Foglio2!$J$3=Foglio2!$E$5,Assistenti_Tecnici!D183,IF(Foglio2!$J$3=Foglio2!$E$6,Assistenti_Amm.vo!D183,IF(Foglio2!$J$3=Foglio2!$E$7,Resp_Coord_Amm.vo!D183,IF(Foglio2!$J$3=Foglio2!$E$8,Direttore_Amm.vo!D183,IF(Foglio2!$J$3=Foglio2!$E$9,Doc_mat_elem.re!D183,IF(Foglio2!$J$3=Foglio2!$E$10,Doc_dipl_scuola_sec.!D183,IF(Foglio2!$J$3=Foglio2!$E$11,Doc_scuola_media!D183,IF(Foglio2!$J$3=Foglio2!$E$12,Doc_laureati_scuola_sec.!D191,IF(Foglio2!$J$3=Foglio2!$E$13,Direttivi_capi_ist.!D183,0)))))))))))</f>
        <v>0</v>
      </c>
      <c r="G191" s="267">
        <f t="shared" ref="G191:T191" si="1009">G190*1936.27</f>
        <v>0</v>
      </c>
      <c r="H191" s="267">
        <f t="shared" si="1009"/>
        <v>0</v>
      </c>
      <c r="I191" s="267">
        <f t="shared" si="1009"/>
        <v>0</v>
      </c>
      <c r="J191" s="267">
        <f t="shared" si="1009"/>
        <v>0</v>
      </c>
      <c r="K191" s="267">
        <f t="shared" si="1009"/>
        <v>0</v>
      </c>
      <c r="L191" s="266">
        <f t="shared" si="1009"/>
        <v>0</v>
      </c>
      <c r="M191" s="267">
        <f t="shared" si="1009"/>
        <v>0</v>
      </c>
      <c r="N191" s="182">
        <f t="shared" si="1009"/>
        <v>0</v>
      </c>
      <c r="O191" s="183">
        <f t="shared" si="1009"/>
        <v>0</v>
      </c>
      <c r="P191" s="184">
        <f t="shared" si="1009"/>
        <v>0</v>
      </c>
      <c r="Q191" s="184">
        <f t="shared" si="1009"/>
        <v>0</v>
      </c>
      <c r="R191" s="184">
        <f t="shared" si="1009"/>
        <v>0</v>
      </c>
      <c r="S191" s="184">
        <f t="shared" si="1009"/>
        <v>0</v>
      </c>
      <c r="T191" s="184">
        <f t="shared" si="1009"/>
        <v>0</v>
      </c>
      <c r="U191" s="184">
        <f t="shared" ref="U191:V191" si="1010">U190*1936.27</f>
        <v>0</v>
      </c>
      <c r="V191" s="184">
        <f t="shared" si="1010"/>
        <v>0</v>
      </c>
      <c r="W191" s="104"/>
    </row>
    <row r="192" spans="1:23" s="47" customFormat="1" ht="12.75" customHeight="1" x14ac:dyDescent="0.2">
      <c r="A192" s="104">
        <f>IF(Foglio2!$J$7=1,TRUNC(Base!V192,0),TRUNC(Base!U192,0))</f>
        <v>0</v>
      </c>
      <c r="B192" s="245">
        <f t="shared" si="937"/>
        <v>33980</v>
      </c>
      <c r="C192" s="501"/>
      <c r="D192" s="501"/>
      <c r="E192" s="53" t="s">
        <v>3</v>
      </c>
      <c r="F192" s="54">
        <f>IF(Foglio2!$J$3=Foglio2!$E$3,Ausiliari_Coll.Scol.!D184,IF(Foglio2!$J$3=Foglio2!$E$4,Collab._Tecnici!D184,IF(Foglio2!$J$3=Foglio2!$E$5,Assistenti_Tecnici!D184,IF(Foglio2!$J$3=Foglio2!$E$6,Assistenti_Amm.vo!D184,IF(Foglio2!$J$3=Foglio2!$E$7,Resp_Coord_Amm.vo!D184,IF(Foglio2!$J$3=Foglio2!$E$8,Direttore_Amm.vo!D184,IF(Foglio2!$J$3=Foglio2!$E$9,Doc_mat_elem.re!D184,IF(Foglio2!$J$3=Foglio2!$E$10,Doc_dipl_scuola_sec.!D184,IF(Foglio2!$J$3=Foglio2!$E$11,Doc_scuola_media!D184,IF(Foglio2!$J$3=Foglio2!$E$12,Doc_laureati_scuola_sec.!D192,IF(Foglio2!$J$3=Foglio2!$E$13,Direttivi_capi_ist.!D184,0)))))))))))</f>
        <v>0</v>
      </c>
      <c r="G192" s="248">
        <f>IF(Foglio2!$J$3=Foglio2!$E$3,Ausiliari_Coll.Scol.!E184,IF(Foglio2!$J$3=Foglio2!$E$4,Collab._Tecnici!E184,IF(Foglio2!$J$3=Foglio2!$E$5,Assistenti_Tecnici!E184,IF(Foglio2!$J$3=Foglio2!$E$6,Assistenti_Amm.vo!E184,IF(Foglio2!$J$3=Foglio2!$E$7,Resp_Coord_Amm.vo!E184,IF(Foglio2!$J$3=Foglio2!$E$8,Direttore_Amm.vo!E184,IF(Foglio2!$J$3=Foglio2!$E$9,Doc_mat_elem.re!E184,IF(Foglio2!$J$3=Foglio2!$E$10,Doc_dipl_scuola_sec.!E184,IF(Foglio2!$J$3=Foglio2!$E$11,Doc_scuola_media!E184,IF(Foglio2!$J$3=Foglio2!$E$12,Doc_laureati_scuola_sec.!E192,IF(Foglio2!$J$3=Foglio2!$E$13,Direttivi_capi_ist.!E184,0)))))))))))</f>
        <v>0</v>
      </c>
      <c r="H192" s="248">
        <f>IF(Foglio2!$J$3=Foglio2!$E$3,Ausiliari_Coll.Scol.!F184,IF(Foglio2!$J$3=Foglio2!$E$4,Collab._Tecnici!F184,IF(Foglio2!$J$3=Foglio2!$E$5,Assistenti_Tecnici!F184,IF(Foglio2!$J$3=Foglio2!$E$6,Assistenti_Amm.vo!F184,IF(Foglio2!$J$3=Foglio2!$E$7,Resp_Coord_Amm.vo!F184,IF(Foglio2!$J$3=Foglio2!$E$8,Direttore_Amm.vo!F184,IF(Foglio2!$J$3=Foglio2!$E$9,Doc_mat_elem.re!F184,IF(Foglio2!$J$3=Foglio2!$E$10,Doc_dipl_scuola_sec.!F184,IF(Foglio2!$J$3=Foglio2!$E$11,Doc_scuola_media!F184,IF(Foglio2!$J$3=Foglio2!$E$12,Doc_laureati_scuola_sec.!F192,IF(Foglio2!$J$3=Foglio2!$E$13,Direttivi_capi_ist.!F184,0)))))))))))</f>
        <v>0</v>
      </c>
      <c r="I192" s="248">
        <f>IF(Foglio2!$J$3=Foglio2!$E$3,Ausiliari_Coll.Scol.!G184,IF(Foglio2!$J$3=Foglio2!$E$4,Collab._Tecnici!G184,IF(Foglio2!$J$3=Foglio2!$E$5,Assistenti_Tecnici!G184,IF(Foglio2!$J$3=Foglio2!$E$6,Assistenti_Amm.vo!G184,IF(Foglio2!$J$3=Foglio2!$E$7,Resp_Coord_Amm.vo!G184,IF(Foglio2!$J$3=Foglio2!$E$8,Direttore_Amm.vo!G184,IF(Foglio2!$J$3=Foglio2!$E$9,Doc_mat_elem.re!G184,IF(Foglio2!$J$3=Foglio2!$E$10,Doc_dipl_scuola_sec.!G184,IF(Foglio2!$J$3=Foglio2!$E$11,Doc_scuola_media!G184,IF(Foglio2!$J$3=Foglio2!$E$12,Doc_laureati_scuola_sec.!G192,IF(Foglio2!$J$3=Foglio2!$E$13,Direttivi_capi_ist.!G184,0)))))))))))</f>
        <v>0</v>
      </c>
      <c r="J192" s="248">
        <f>IF(Foglio2!$J$3=Foglio2!$E$3,Ausiliari_Coll.Scol.!H184,IF(Foglio2!$J$3=Foglio2!$E$4,Collab._Tecnici!H184,IF(Foglio2!$J$3=Foglio2!$E$5,Assistenti_Tecnici!H184,IF(Foglio2!$J$3=Foglio2!$E$6,Assistenti_Amm.vo!H184,IF(Foglio2!$J$3=Foglio2!$E$7,Resp_Coord_Amm.vo!H184,IF(Foglio2!$J$3=Foglio2!$E$8,Direttore_Amm.vo!H184,IF(Foglio2!$J$3=Foglio2!$E$9,Doc_mat_elem.re!H184,IF(Foglio2!$J$3=Foglio2!$E$10,Doc_dipl_scuola_sec.!H184,IF(Foglio2!$J$3=Foglio2!$E$11,Doc_scuola_media!H184,IF(Foglio2!$J$3=Foglio2!$E$12,Doc_laureati_scuola_sec.!H192,IF(Foglio2!$J$3=Foglio2!$E$13,Direttivi_capi_ist.!H184,0)))))))))))</f>
        <v>0</v>
      </c>
      <c r="K192" s="248">
        <f>IF(Foglio2!$J$3=Foglio2!$E$3,Ausiliari_Coll.Scol.!I184,IF(Foglio2!$J$3=Foglio2!$E$4,Collab._Tecnici!I184,IF(Foglio2!$J$3=Foglio2!$E$5,Assistenti_Tecnici!I184,IF(Foglio2!$J$3=Foglio2!$E$6,Assistenti_Amm.vo!I184,IF(Foglio2!$J$3=Foglio2!$E$7,Resp_Coord_Amm.vo!I184,IF(Foglio2!$J$3=Foglio2!$E$8,Direttore_Amm.vo!I184,IF(Foglio2!$J$3=Foglio2!$E$9,Doc_mat_elem.re!I184,IF(Foglio2!$J$3=Foglio2!$E$10,Doc_dipl_scuola_sec.!I184,IF(Foglio2!$J$3=Foglio2!$E$11,Doc_scuola_media!I184,IF(Foglio2!$J$3=Foglio2!$E$12,Doc_laureati_scuola_sec.!I192,IF(Foglio2!$J$3=Foglio2!$E$13,Direttivi_capi_ist.!I184,0)))))))))))</f>
        <v>0</v>
      </c>
      <c r="L192" s="248">
        <f>IF(Foglio2!$J$3=Foglio2!$E$3,Ausiliari_Coll.Scol.!J184,IF(Foglio2!$J$3=Foglio2!$E$4,Collab._Tecnici!J184,IF(Foglio2!$J$3=Foglio2!$E$5,Assistenti_Tecnici!J184,IF(Foglio2!$J$3=Foglio2!$E$6,Assistenti_Amm.vo!J184,IF(Foglio2!$J$3=Foglio2!$E$7,Resp_Coord_Amm.vo!J184,IF(Foglio2!$J$3=Foglio2!$E$8,Direttore_Amm.vo!J184,IF(Foglio2!$J$3=Foglio2!$E$9,Doc_mat_elem.re!J184,IF(Foglio2!$J$3=Foglio2!$E$10,Doc_dipl_scuola_sec.!J184,IF(Foglio2!$J$3=Foglio2!$E$11,Doc_scuola_media!J184,IF(Foglio2!$J$3=Foglio2!$E$12,Doc_laureati_scuola_sec.!J192,IF(Foglio2!$J$3=Foglio2!$E$13,Direttivi_capi_ist.!J184,0)))))))))))</f>
        <v>0</v>
      </c>
      <c r="M192" s="249">
        <f>IF(Foglio2!$J$3=Foglio2!$E$3,Ausiliari_Coll.Scol.!K184,IF(Foglio2!$J$3=Foglio2!$E$4,Collab._Tecnici!K184,IF(Foglio2!$J$3=Foglio2!$E$5,Assistenti_Tecnici!K184,IF(Foglio2!$J$3=Foglio2!$E$6,Assistenti_Amm.vo!K184,IF(Foglio2!$J$3=Foglio2!$E$7,Resp_Coord_Amm.vo!K184,IF(Foglio2!$J$3=Foglio2!$E$8,Direttore_Amm.vo!K184,IF(Foglio2!$J$3=Foglio2!$E$9,Doc_mat_elem.re!K184,IF(Foglio2!$J$3=Foglio2!$E$10,Doc_dipl_scuola_sec.!K184,IF(Foglio2!$J$3=Foglio2!$E$11,Doc_scuola_media!K184,IF(Foglio2!$J$3=Foglio2!$E$12,Doc_laureati_scuola_sec.!K192,IF(Foglio2!$J$3=Foglio2!$E$13,Direttivi_capi_ist.!K184,0)))))))))))</f>
        <v>0</v>
      </c>
      <c r="N192" s="250">
        <f>IF(Foglio2!$J$3=Foglio2!$E$3,Ausiliari_Coll.Scol.!L184,IF(Foglio2!$J$3=Foglio2!$E$4,Collab._Tecnici!L184,IF(Foglio2!$J$3=Foglio2!$E$5,Assistenti_Tecnici!L184,IF(Foglio2!$J$3=Foglio2!$E$6,Assistenti_Amm.vo!L184,IF(Foglio2!$J$3=Foglio2!$E$7,Resp_Coord_Amm.vo!L184,IF(Foglio2!$J$3=Foglio2!$E$8,Direttore_Amm.vo!L184,IF(Foglio2!$J$3=Foglio2!$E$9,Doc_mat_elem.re!L184,IF(Foglio2!$J$3=Foglio2!$E$10,Doc_dipl_scuola_sec.!L184,IF(Foglio2!$J$3=Foglio2!$E$11,Doc_scuola_media!L184,IF(Foglio2!$J$3=Foglio2!$E$12,Doc_laureati_scuola_sec.!L192,IF(Foglio2!$J$3=Foglio2!$E$13,Direttivi_capi_ist.!L184,0)))))))))))</f>
        <v>0</v>
      </c>
      <c r="O192" s="251">
        <f>IF(Foglio2!$J$3=Foglio2!$E$3,Ausiliari_Coll.Scol.!M184,IF(Foglio2!$J$3=Foglio2!$E$4,Collab._Tecnici!M184,IF(Foglio2!$J$3=Foglio2!$E$5,Assistenti_Tecnici!M184,IF(Foglio2!$J$3=Foglio2!$E$6,Assistenti_Amm.vo!M184,IF(Foglio2!$J$3=Foglio2!$E$7,Resp_Coord_Amm.vo!M184,IF(Foglio2!$J$3=Foglio2!$E$8,Direttore_Amm.vo!M184,IF(Foglio2!$J$3=Foglio2!$E$9,Doc_mat_elem.re!M184,IF(Foglio2!$J$3=Foglio2!$E$10,Doc_dipl_scuola_sec.!M184,IF(Foglio2!$J$3=Foglio2!$E$11,Doc_scuola_media!M184,IF(Foglio2!$J$3=Foglio2!$E$12,Doc_laureati_scuola_sec.!M192,IF(Foglio2!$J$3=Foglio2!$E$13,Direttivi_capi_ist.!M184,0)))))))))))</f>
        <v>0</v>
      </c>
      <c r="P192" s="252">
        <f>IF(Foglio2!$J$3=Foglio2!$E$3,Ausiliari_Coll.Scol.!N184,IF(Foglio2!$J$3=Foglio2!$E$4,Collab._Tecnici!N184,IF(Foglio2!$J$3=Foglio2!$E$5,Assistenti_Tecnici!N184,IF(Foglio2!$J$3=Foglio2!$E$6,Assistenti_Amm.vo!N184,IF(Foglio2!$J$3=Foglio2!$E$7,Resp_Coord_Amm.vo!N184,IF(Foglio2!$J$3=Foglio2!$E$8,Direttore_Amm.vo!N184,IF(Foglio2!$J$3=Foglio2!$E$9,Doc_mat_elem.re!N184,IF(Foglio2!$J$3=Foglio2!$E$10,Doc_dipl_scuola_sec.!N184,IF(Foglio2!$J$3=Foglio2!$E$11,Doc_scuola_media!N184,IF(Foglio2!$J$3=Foglio2!$E$12,Doc_laureati_scuola_sec.!N192,IF(Foglio2!$J$3=Foglio2!$E$13,Direttivi_capi_ist.!N184,0)))))))))))</f>
        <v>0</v>
      </c>
      <c r="Q192" s="252">
        <f>IF(Foglio2!$J$3=Foglio2!$E$3,Ausiliari_Coll.Scol.!O184,IF(Foglio2!$J$3=Foglio2!$E$4,Collab._Tecnici!O184,IF(Foglio2!$J$3=Foglio2!$E$5,Assistenti_Tecnici!O184,IF(Foglio2!$J$3=Foglio2!$E$6,Assistenti_Amm.vo!O184,IF(Foglio2!$J$3=Foglio2!$E$7,Resp_Coord_Amm.vo!O184,IF(Foglio2!$J$3=Foglio2!$E$8,Direttore_Amm.vo!O184,IF(Foglio2!$J$3=Foglio2!$E$9,Doc_mat_elem.re!O184,IF(Foglio2!$J$3=Foglio2!$E$10,Doc_dipl_scuola_sec.!O184,IF(Foglio2!$J$3=Foglio2!$E$11,Doc_scuola_media!O184,IF(Foglio2!$J$3=Foglio2!$E$12,Doc_laureati_scuola_sec.!O192,IF(Foglio2!$J$3=Foglio2!$E$13,Direttivi_capi_ist.!O184,0)))))))))))</f>
        <v>0</v>
      </c>
      <c r="R192" s="252">
        <f>IF(Foglio2!$J$3=Foglio2!$E$3,Ausiliari_Coll.Scol.!P184,IF(Foglio2!$J$3=Foglio2!$E$4,Collab._Tecnici!P184,IF(Foglio2!$J$3=Foglio2!$E$5,Assistenti_Tecnici!P184,IF(Foglio2!$J$3=Foglio2!$E$6,Assistenti_Amm.vo!P184,IF(Foglio2!$J$3=Foglio2!$E$7,Resp_Coord_Amm.vo!P184,IF(Foglio2!$J$3=Foglio2!$E$8,Direttore_Amm.vo!P184,IF(Foglio2!$J$3=Foglio2!$E$9,Doc_mat_elem.re!P184,IF(Foglio2!$J$3=Foglio2!$E$10,Doc_dipl_scuola_sec.!P184,IF(Foglio2!$J$3=Foglio2!$E$11,Doc_scuola_media!P184,IF(Foglio2!$J$3=Foglio2!$E$12,Doc_laureati_scuola_sec.!P192,IF(Foglio2!$J$3=Foglio2!$E$13,Direttivi_capi_ist.!P184,0)))))))))))</f>
        <v>0</v>
      </c>
      <c r="S192" s="252">
        <f>IF(Foglio2!$J$3=Foglio2!$E$3,Ausiliari_Coll.Scol.!Q184,IF(Foglio2!$J$3=Foglio2!$E$4,Collab._Tecnici!Q184,IF(Foglio2!$J$3=Foglio2!$E$5,Assistenti_Tecnici!Q184,IF(Foglio2!$J$3=Foglio2!$E$6,Assistenti_Amm.vo!Q184,IF(Foglio2!$J$3=Foglio2!$E$7,Resp_Coord_Amm.vo!Q184,IF(Foglio2!$J$3=Foglio2!$E$8,Direttore_Amm.vo!Q184,IF(Foglio2!$J$3=Foglio2!$E$9,Doc_mat_elem.re!Q184,IF(Foglio2!$J$3=Foglio2!$E$10,Doc_dipl_scuola_sec.!Q184,IF(Foglio2!$J$3=Foglio2!$E$11,Doc_scuola_media!Q184,IF(Foglio2!$J$3=Foglio2!$E$12,Doc_laureati_scuola_sec.!Q192,IF(Foglio2!$J$3=Foglio2!$E$13,Direttivi_capi_ist.!Q184,0)))))))))))</f>
        <v>0</v>
      </c>
      <c r="T192" s="252">
        <f>IF(Foglio2!$J$3=Foglio2!$E$3,Ausiliari_Coll.Scol.!R184,IF(Foglio2!$J$3=Foglio2!$E$4,Collab._Tecnici!R184,IF(Foglio2!$J$3=Foglio2!$E$5,Assistenti_Tecnici!R184,IF(Foglio2!$J$3=Foglio2!$E$6,Assistenti_Amm.vo!R184,IF(Foglio2!$J$3=Foglio2!$E$7,Resp_Coord_Amm.vo!R184,IF(Foglio2!$J$3=Foglio2!$E$8,Direttore_Amm.vo!R184,IF(Foglio2!$J$3=Foglio2!$E$9,Doc_mat_elem.re!R184,IF(Foglio2!$J$3=Foglio2!$E$10,Doc_dipl_scuola_sec.!R184,IF(Foglio2!$J$3=Foglio2!$E$11,Doc_scuola_media!R184,IF(Foglio2!$J$3=Foglio2!$E$12,Doc_laureati_scuola_sec.!R192,IF(Foglio2!$J$3=Foglio2!$E$13,Direttivi_capi_ist.!R184,0)))))))))))</f>
        <v>0</v>
      </c>
      <c r="U192" s="252">
        <f t="shared" ref="U192" si="1011">(P192)/12*0.8</f>
        <v>0</v>
      </c>
      <c r="V192" s="252">
        <f t="shared" ref="V192" si="1012">(P192+R192)/12*0.8</f>
        <v>0</v>
      </c>
      <c r="W192" s="253" t="str">
        <f t="shared" ref="W192" si="1013">"Fascia Da "&amp;F192&amp;" a "&amp;F193&amp;" Decorrenza "&amp;DAY(C192)&amp;"/"&amp;MONTH(C192)&amp;"/"&amp;YEAR(C192)</f>
        <v>Fascia Da 0 a 0 Decorrenza 0/1/1900</v>
      </c>
    </row>
    <row r="193" spans="1:23" s="47" customFormat="1" ht="8.25" customHeight="1" x14ac:dyDescent="0.2">
      <c r="A193" s="104"/>
      <c r="B193" s="245">
        <f t="shared" si="937"/>
        <v>33981</v>
      </c>
      <c r="C193" s="501"/>
      <c r="D193" s="501"/>
      <c r="E193" s="48" t="s">
        <v>4</v>
      </c>
      <c r="F193" s="49">
        <f>IF(Foglio2!$J$3=Foglio2!$E$3,Ausiliari_Coll.Scol.!D185,IF(Foglio2!$J$3=Foglio2!$E$4,Collab._Tecnici!D185,IF(Foglio2!$J$3=Foglio2!$E$5,Assistenti_Tecnici!D185,IF(Foglio2!$J$3=Foglio2!$E$6,Assistenti_Amm.vo!D185,IF(Foglio2!$J$3=Foglio2!$E$7,Resp_Coord_Amm.vo!D185,IF(Foglio2!$J$3=Foglio2!$E$8,Direttore_Amm.vo!D185,IF(Foglio2!$J$3=Foglio2!$E$9,Doc_mat_elem.re!D185,IF(Foglio2!$J$3=Foglio2!$E$10,Doc_dipl_scuola_sec.!D185,IF(Foglio2!$J$3=Foglio2!$E$11,Doc_scuola_media!D185,IF(Foglio2!$J$3=Foglio2!$E$12,Doc_laureati_scuola_sec.!D193,IF(Foglio2!$J$3=Foglio2!$E$13,Direttivi_capi_ist.!D185,0)))))))))))</f>
        <v>0</v>
      </c>
      <c r="G193" s="267">
        <f t="shared" ref="G193:T193" si="1014">G192*1936.27</f>
        <v>0</v>
      </c>
      <c r="H193" s="267">
        <f t="shared" si="1014"/>
        <v>0</v>
      </c>
      <c r="I193" s="267">
        <f t="shared" si="1014"/>
        <v>0</v>
      </c>
      <c r="J193" s="267">
        <f t="shared" si="1014"/>
        <v>0</v>
      </c>
      <c r="K193" s="267">
        <f t="shared" si="1014"/>
        <v>0</v>
      </c>
      <c r="L193" s="266">
        <f t="shared" si="1014"/>
        <v>0</v>
      </c>
      <c r="M193" s="267">
        <f t="shared" si="1014"/>
        <v>0</v>
      </c>
      <c r="N193" s="182">
        <f t="shared" si="1014"/>
        <v>0</v>
      </c>
      <c r="O193" s="183">
        <f t="shared" si="1014"/>
        <v>0</v>
      </c>
      <c r="P193" s="184">
        <f t="shared" si="1014"/>
        <v>0</v>
      </c>
      <c r="Q193" s="184">
        <f t="shared" si="1014"/>
        <v>0</v>
      </c>
      <c r="R193" s="184">
        <f t="shared" si="1014"/>
        <v>0</v>
      </c>
      <c r="S193" s="184">
        <f t="shared" si="1014"/>
        <v>0</v>
      </c>
      <c r="T193" s="184">
        <f t="shared" si="1014"/>
        <v>0</v>
      </c>
      <c r="U193" s="184">
        <f t="shared" ref="U193:V193" si="1015">U192*1936.27</f>
        <v>0</v>
      </c>
      <c r="V193" s="184">
        <f t="shared" si="1015"/>
        <v>0</v>
      </c>
      <c r="W193" s="104"/>
    </row>
    <row r="194" spans="1:23" s="47" customFormat="1" ht="12.75" customHeight="1" x14ac:dyDescent="0.2">
      <c r="A194" s="104">
        <f>IF(Foglio2!$J$7=1,TRUNC(Base!V194,0),TRUNC(Base!U194,0))</f>
        <v>0</v>
      </c>
      <c r="B194" s="245">
        <f t="shared" si="937"/>
        <v>33982</v>
      </c>
      <c r="C194" s="501"/>
      <c r="D194" s="501"/>
      <c r="E194" s="53" t="s">
        <v>3</v>
      </c>
      <c r="F194" s="54">
        <f>IF(Foglio2!$J$3=Foglio2!$E$3,Ausiliari_Coll.Scol.!D186,IF(Foglio2!$J$3=Foglio2!$E$4,Collab._Tecnici!D186,IF(Foglio2!$J$3=Foglio2!$E$5,Assistenti_Tecnici!D186,IF(Foglio2!$J$3=Foglio2!$E$6,Assistenti_Amm.vo!D186,IF(Foglio2!$J$3=Foglio2!$E$7,Resp_Coord_Amm.vo!D186,IF(Foglio2!$J$3=Foglio2!$E$8,Direttore_Amm.vo!D186,IF(Foglio2!$J$3=Foglio2!$E$9,Doc_mat_elem.re!D186,IF(Foglio2!$J$3=Foglio2!$E$10,Doc_dipl_scuola_sec.!D186,IF(Foglio2!$J$3=Foglio2!$E$11,Doc_scuola_media!D186,IF(Foglio2!$J$3=Foglio2!$E$12,Doc_laureati_scuola_sec.!D194,IF(Foglio2!$J$3=Foglio2!$E$13,Direttivi_capi_ist.!D186,0)))))))))))</f>
        <v>0</v>
      </c>
      <c r="G194" s="248">
        <f>IF(Foglio2!$J$3=Foglio2!$E$3,Ausiliari_Coll.Scol.!E186,IF(Foglio2!$J$3=Foglio2!$E$4,Collab._Tecnici!E186,IF(Foglio2!$J$3=Foglio2!$E$5,Assistenti_Tecnici!E186,IF(Foglio2!$J$3=Foglio2!$E$6,Assistenti_Amm.vo!E186,IF(Foglio2!$J$3=Foglio2!$E$7,Resp_Coord_Amm.vo!E186,IF(Foglio2!$J$3=Foglio2!$E$8,Direttore_Amm.vo!E186,IF(Foglio2!$J$3=Foglio2!$E$9,Doc_mat_elem.re!E186,IF(Foglio2!$J$3=Foglio2!$E$10,Doc_dipl_scuola_sec.!E186,IF(Foglio2!$J$3=Foglio2!$E$11,Doc_scuola_media!E186,IF(Foglio2!$J$3=Foglio2!$E$12,Doc_laureati_scuola_sec.!E194,IF(Foglio2!$J$3=Foglio2!$E$13,Direttivi_capi_ist.!E186,0)))))))))))</f>
        <v>0</v>
      </c>
      <c r="H194" s="248">
        <f>IF(Foglio2!$J$3=Foglio2!$E$3,Ausiliari_Coll.Scol.!F186,IF(Foglio2!$J$3=Foglio2!$E$4,Collab._Tecnici!F186,IF(Foglio2!$J$3=Foglio2!$E$5,Assistenti_Tecnici!F186,IF(Foglio2!$J$3=Foglio2!$E$6,Assistenti_Amm.vo!F186,IF(Foglio2!$J$3=Foglio2!$E$7,Resp_Coord_Amm.vo!F186,IF(Foglio2!$J$3=Foglio2!$E$8,Direttore_Amm.vo!F186,IF(Foglio2!$J$3=Foglio2!$E$9,Doc_mat_elem.re!F186,IF(Foglio2!$J$3=Foglio2!$E$10,Doc_dipl_scuola_sec.!F186,IF(Foglio2!$J$3=Foglio2!$E$11,Doc_scuola_media!F186,IF(Foglio2!$J$3=Foglio2!$E$12,Doc_laureati_scuola_sec.!F194,IF(Foglio2!$J$3=Foglio2!$E$13,Direttivi_capi_ist.!F186,0)))))))))))</f>
        <v>0</v>
      </c>
      <c r="I194" s="248">
        <f>IF(Foglio2!$J$3=Foglio2!$E$3,Ausiliari_Coll.Scol.!G186,IF(Foglio2!$J$3=Foglio2!$E$4,Collab._Tecnici!G186,IF(Foglio2!$J$3=Foglio2!$E$5,Assistenti_Tecnici!G186,IF(Foglio2!$J$3=Foglio2!$E$6,Assistenti_Amm.vo!G186,IF(Foglio2!$J$3=Foglio2!$E$7,Resp_Coord_Amm.vo!G186,IF(Foglio2!$J$3=Foglio2!$E$8,Direttore_Amm.vo!G186,IF(Foglio2!$J$3=Foglio2!$E$9,Doc_mat_elem.re!G186,IF(Foglio2!$J$3=Foglio2!$E$10,Doc_dipl_scuola_sec.!G186,IF(Foglio2!$J$3=Foglio2!$E$11,Doc_scuola_media!G186,IF(Foglio2!$J$3=Foglio2!$E$12,Doc_laureati_scuola_sec.!G194,IF(Foglio2!$J$3=Foglio2!$E$13,Direttivi_capi_ist.!G186,0)))))))))))</f>
        <v>0</v>
      </c>
      <c r="J194" s="248">
        <f>IF(Foglio2!$J$3=Foglio2!$E$3,Ausiliari_Coll.Scol.!H186,IF(Foglio2!$J$3=Foglio2!$E$4,Collab._Tecnici!H186,IF(Foglio2!$J$3=Foglio2!$E$5,Assistenti_Tecnici!H186,IF(Foglio2!$J$3=Foglio2!$E$6,Assistenti_Amm.vo!H186,IF(Foglio2!$J$3=Foglio2!$E$7,Resp_Coord_Amm.vo!H186,IF(Foglio2!$J$3=Foglio2!$E$8,Direttore_Amm.vo!H186,IF(Foglio2!$J$3=Foglio2!$E$9,Doc_mat_elem.re!H186,IF(Foglio2!$J$3=Foglio2!$E$10,Doc_dipl_scuola_sec.!H186,IF(Foglio2!$J$3=Foglio2!$E$11,Doc_scuola_media!H186,IF(Foglio2!$J$3=Foglio2!$E$12,Doc_laureati_scuola_sec.!H194,IF(Foglio2!$J$3=Foglio2!$E$13,Direttivi_capi_ist.!H186,0)))))))))))</f>
        <v>0</v>
      </c>
      <c r="K194" s="248">
        <f>IF(Foglio2!$J$3=Foglio2!$E$3,Ausiliari_Coll.Scol.!I186,IF(Foglio2!$J$3=Foglio2!$E$4,Collab._Tecnici!I186,IF(Foglio2!$J$3=Foglio2!$E$5,Assistenti_Tecnici!I186,IF(Foglio2!$J$3=Foglio2!$E$6,Assistenti_Amm.vo!I186,IF(Foglio2!$J$3=Foglio2!$E$7,Resp_Coord_Amm.vo!I186,IF(Foglio2!$J$3=Foglio2!$E$8,Direttore_Amm.vo!I186,IF(Foglio2!$J$3=Foglio2!$E$9,Doc_mat_elem.re!I186,IF(Foglio2!$J$3=Foglio2!$E$10,Doc_dipl_scuola_sec.!I186,IF(Foglio2!$J$3=Foglio2!$E$11,Doc_scuola_media!I186,IF(Foglio2!$J$3=Foglio2!$E$12,Doc_laureati_scuola_sec.!I194,IF(Foglio2!$J$3=Foglio2!$E$13,Direttivi_capi_ist.!I186,0)))))))))))</f>
        <v>0</v>
      </c>
      <c r="L194" s="248">
        <f>IF(Foglio2!$J$3=Foglio2!$E$3,Ausiliari_Coll.Scol.!J186,IF(Foglio2!$J$3=Foglio2!$E$4,Collab._Tecnici!J186,IF(Foglio2!$J$3=Foglio2!$E$5,Assistenti_Tecnici!J186,IF(Foglio2!$J$3=Foglio2!$E$6,Assistenti_Amm.vo!J186,IF(Foglio2!$J$3=Foglio2!$E$7,Resp_Coord_Amm.vo!J186,IF(Foglio2!$J$3=Foglio2!$E$8,Direttore_Amm.vo!J186,IF(Foglio2!$J$3=Foglio2!$E$9,Doc_mat_elem.re!J186,IF(Foglio2!$J$3=Foglio2!$E$10,Doc_dipl_scuola_sec.!J186,IF(Foglio2!$J$3=Foglio2!$E$11,Doc_scuola_media!J186,IF(Foglio2!$J$3=Foglio2!$E$12,Doc_laureati_scuola_sec.!J194,IF(Foglio2!$J$3=Foglio2!$E$13,Direttivi_capi_ist.!J186,0)))))))))))</f>
        <v>0</v>
      </c>
      <c r="M194" s="249">
        <f>IF(Foglio2!$J$3=Foglio2!$E$3,Ausiliari_Coll.Scol.!K186,IF(Foglio2!$J$3=Foglio2!$E$4,Collab._Tecnici!K186,IF(Foglio2!$J$3=Foglio2!$E$5,Assistenti_Tecnici!K186,IF(Foglio2!$J$3=Foglio2!$E$6,Assistenti_Amm.vo!K186,IF(Foglio2!$J$3=Foglio2!$E$7,Resp_Coord_Amm.vo!K186,IF(Foglio2!$J$3=Foglio2!$E$8,Direttore_Amm.vo!K186,IF(Foglio2!$J$3=Foglio2!$E$9,Doc_mat_elem.re!K186,IF(Foglio2!$J$3=Foglio2!$E$10,Doc_dipl_scuola_sec.!K186,IF(Foglio2!$J$3=Foglio2!$E$11,Doc_scuola_media!K186,IF(Foglio2!$J$3=Foglio2!$E$12,Doc_laureati_scuola_sec.!K194,IF(Foglio2!$J$3=Foglio2!$E$13,Direttivi_capi_ist.!K186,0)))))))))))</f>
        <v>0</v>
      </c>
      <c r="N194" s="250">
        <f>IF(Foglio2!$J$3=Foglio2!$E$3,Ausiliari_Coll.Scol.!L186,IF(Foglio2!$J$3=Foglio2!$E$4,Collab._Tecnici!L186,IF(Foglio2!$J$3=Foglio2!$E$5,Assistenti_Tecnici!L186,IF(Foglio2!$J$3=Foglio2!$E$6,Assistenti_Amm.vo!L186,IF(Foglio2!$J$3=Foglio2!$E$7,Resp_Coord_Amm.vo!L186,IF(Foglio2!$J$3=Foglio2!$E$8,Direttore_Amm.vo!L186,IF(Foglio2!$J$3=Foglio2!$E$9,Doc_mat_elem.re!L186,IF(Foglio2!$J$3=Foglio2!$E$10,Doc_dipl_scuola_sec.!L186,IF(Foglio2!$J$3=Foglio2!$E$11,Doc_scuola_media!L186,IF(Foglio2!$J$3=Foglio2!$E$12,Doc_laureati_scuola_sec.!L194,IF(Foglio2!$J$3=Foglio2!$E$13,Direttivi_capi_ist.!L186,0)))))))))))</f>
        <v>0</v>
      </c>
      <c r="O194" s="251">
        <f>IF(Foglio2!$J$3=Foglio2!$E$3,Ausiliari_Coll.Scol.!M186,IF(Foglio2!$J$3=Foglio2!$E$4,Collab._Tecnici!M186,IF(Foglio2!$J$3=Foglio2!$E$5,Assistenti_Tecnici!M186,IF(Foglio2!$J$3=Foglio2!$E$6,Assistenti_Amm.vo!M186,IF(Foglio2!$J$3=Foglio2!$E$7,Resp_Coord_Amm.vo!M186,IF(Foglio2!$J$3=Foglio2!$E$8,Direttore_Amm.vo!M186,IF(Foglio2!$J$3=Foglio2!$E$9,Doc_mat_elem.re!M186,IF(Foglio2!$J$3=Foglio2!$E$10,Doc_dipl_scuola_sec.!M186,IF(Foglio2!$J$3=Foglio2!$E$11,Doc_scuola_media!M186,IF(Foglio2!$J$3=Foglio2!$E$12,Doc_laureati_scuola_sec.!M194,IF(Foglio2!$J$3=Foglio2!$E$13,Direttivi_capi_ist.!M186,0)))))))))))</f>
        <v>0</v>
      </c>
      <c r="P194" s="252">
        <f>IF(Foglio2!$J$3=Foglio2!$E$3,Ausiliari_Coll.Scol.!N186,IF(Foglio2!$J$3=Foglio2!$E$4,Collab._Tecnici!N186,IF(Foglio2!$J$3=Foglio2!$E$5,Assistenti_Tecnici!N186,IF(Foglio2!$J$3=Foglio2!$E$6,Assistenti_Amm.vo!N186,IF(Foglio2!$J$3=Foglio2!$E$7,Resp_Coord_Amm.vo!N186,IF(Foglio2!$J$3=Foglio2!$E$8,Direttore_Amm.vo!N186,IF(Foglio2!$J$3=Foglio2!$E$9,Doc_mat_elem.re!N186,IF(Foglio2!$J$3=Foglio2!$E$10,Doc_dipl_scuola_sec.!N186,IF(Foglio2!$J$3=Foglio2!$E$11,Doc_scuola_media!N186,IF(Foglio2!$J$3=Foglio2!$E$12,Doc_laureati_scuola_sec.!N194,IF(Foglio2!$J$3=Foglio2!$E$13,Direttivi_capi_ist.!N186,0)))))))))))</f>
        <v>0</v>
      </c>
      <c r="Q194" s="252">
        <f>IF(Foglio2!$J$3=Foglio2!$E$3,Ausiliari_Coll.Scol.!O186,IF(Foglio2!$J$3=Foglio2!$E$4,Collab._Tecnici!O186,IF(Foglio2!$J$3=Foglio2!$E$5,Assistenti_Tecnici!O186,IF(Foglio2!$J$3=Foglio2!$E$6,Assistenti_Amm.vo!O186,IF(Foglio2!$J$3=Foglio2!$E$7,Resp_Coord_Amm.vo!O186,IF(Foglio2!$J$3=Foglio2!$E$8,Direttore_Amm.vo!O186,IF(Foglio2!$J$3=Foglio2!$E$9,Doc_mat_elem.re!O186,IF(Foglio2!$J$3=Foglio2!$E$10,Doc_dipl_scuola_sec.!O186,IF(Foglio2!$J$3=Foglio2!$E$11,Doc_scuola_media!O186,IF(Foglio2!$J$3=Foglio2!$E$12,Doc_laureati_scuola_sec.!O194,IF(Foglio2!$J$3=Foglio2!$E$13,Direttivi_capi_ist.!O186,0)))))))))))</f>
        <v>0</v>
      </c>
      <c r="R194" s="252">
        <f>IF(Foglio2!$J$3=Foglio2!$E$3,Ausiliari_Coll.Scol.!P186,IF(Foglio2!$J$3=Foglio2!$E$4,Collab._Tecnici!P186,IF(Foglio2!$J$3=Foglio2!$E$5,Assistenti_Tecnici!P186,IF(Foglio2!$J$3=Foglio2!$E$6,Assistenti_Amm.vo!P186,IF(Foglio2!$J$3=Foglio2!$E$7,Resp_Coord_Amm.vo!P186,IF(Foglio2!$J$3=Foglio2!$E$8,Direttore_Amm.vo!P186,IF(Foglio2!$J$3=Foglio2!$E$9,Doc_mat_elem.re!P186,IF(Foglio2!$J$3=Foglio2!$E$10,Doc_dipl_scuola_sec.!P186,IF(Foglio2!$J$3=Foglio2!$E$11,Doc_scuola_media!P186,IF(Foglio2!$J$3=Foglio2!$E$12,Doc_laureati_scuola_sec.!P194,IF(Foglio2!$J$3=Foglio2!$E$13,Direttivi_capi_ist.!P186,0)))))))))))</f>
        <v>0</v>
      </c>
      <c r="S194" s="252">
        <f>IF(Foglio2!$J$3=Foglio2!$E$3,Ausiliari_Coll.Scol.!Q186,IF(Foglio2!$J$3=Foglio2!$E$4,Collab._Tecnici!Q186,IF(Foglio2!$J$3=Foglio2!$E$5,Assistenti_Tecnici!Q186,IF(Foglio2!$J$3=Foglio2!$E$6,Assistenti_Amm.vo!Q186,IF(Foglio2!$J$3=Foglio2!$E$7,Resp_Coord_Amm.vo!Q186,IF(Foglio2!$J$3=Foglio2!$E$8,Direttore_Amm.vo!Q186,IF(Foglio2!$J$3=Foglio2!$E$9,Doc_mat_elem.re!Q186,IF(Foglio2!$J$3=Foglio2!$E$10,Doc_dipl_scuola_sec.!Q186,IF(Foglio2!$J$3=Foglio2!$E$11,Doc_scuola_media!Q186,IF(Foglio2!$J$3=Foglio2!$E$12,Doc_laureati_scuola_sec.!Q194,IF(Foglio2!$J$3=Foglio2!$E$13,Direttivi_capi_ist.!Q186,0)))))))))))</f>
        <v>0</v>
      </c>
      <c r="T194" s="252">
        <f>IF(Foglio2!$J$3=Foglio2!$E$3,Ausiliari_Coll.Scol.!R186,IF(Foglio2!$J$3=Foglio2!$E$4,Collab._Tecnici!R186,IF(Foglio2!$J$3=Foglio2!$E$5,Assistenti_Tecnici!R186,IF(Foglio2!$J$3=Foglio2!$E$6,Assistenti_Amm.vo!R186,IF(Foglio2!$J$3=Foglio2!$E$7,Resp_Coord_Amm.vo!R186,IF(Foglio2!$J$3=Foglio2!$E$8,Direttore_Amm.vo!R186,IF(Foglio2!$J$3=Foglio2!$E$9,Doc_mat_elem.re!R186,IF(Foglio2!$J$3=Foglio2!$E$10,Doc_dipl_scuola_sec.!R186,IF(Foglio2!$J$3=Foglio2!$E$11,Doc_scuola_media!R186,IF(Foglio2!$J$3=Foglio2!$E$12,Doc_laureati_scuola_sec.!R194,IF(Foglio2!$J$3=Foglio2!$E$13,Direttivi_capi_ist.!R186,0)))))))))))</f>
        <v>0</v>
      </c>
      <c r="U194" s="252">
        <f t="shared" ref="U194" si="1016">(P194)/12*0.8</f>
        <v>0</v>
      </c>
      <c r="V194" s="252">
        <f t="shared" ref="V194" si="1017">(P194+R194)/12*0.8</f>
        <v>0</v>
      </c>
      <c r="W194" s="253" t="str">
        <f t="shared" ref="W194" si="1018">"Fascia Da "&amp;F194&amp;" a "&amp;F195&amp;" Decorrenza "&amp;DAY(C194)&amp;"/"&amp;MONTH(C194)&amp;"/"&amp;YEAR(C194)</f>
        <v>Fascia Da 0 a 0 Decorrenza 0/1/1900</v>
      </c>
    </row>
    <row r="195" spans="1:23" s="47" customFormat="1" ht="8.25" customHeight="1" x14ac:dyDescent="0.2">
      <c r="A195" s="104"/>
      <c r="B195" s="245">
        <f t="shared" si="937"/>
        <v>33983</v>
      </c>
      <c r="C195" s="501"/>
      <c r="D195" s="501"/>
      <c r="E195" s="48" t="s">
        <v>4</v>
      </c>
      <c r="F195" s="49">
        <f>IF(Foglio2!$J$3=Foglio2!$E$3,Ausiliari_Coll.Scol.!D187,IF(Foglio2!$J$3=Foglio2!$E$4,Collab._Tecnici!D187,IF(Foglio2!$J$3=Foglio2!$E$5,Assistenti_Tecnici!D187,IF(Foglio2!$J$3=Foglio2!$E$6,Assistenti_Amm.vo!D187,IF(Foglio2!$J$3=Foglio2!$E$7,Resp_Coord_Amm.vo!D187,IF(Foglio2!$J$3=Foglio2!$E$8,Direttore_Amm.vo!D187,IF(Foglio2!$J$3=Foglio2!$E$9,Doc_mat_elem.re!D187,IF(Foglio2!$J$3=Foglio2!$E$10,Doc_dipl_scuola_sec.!D187,IF(Foglio2!$J$3=Foglio2!$E$11,Doc_scuola_media!D187,IF(Foglio2!$J$3=Foglio2!$E$12,Doc_laureati_scuola_sec.!D195,IF(Foglio2!$J$3=Foglio2!$E$13,Direttivi_capi_ist.!D187,0)))))))))))</f>
        <v>0</v>
      </c>
      <c r="G195" s="267">
        <f t="shared" ref="G195:T195" si="1019">G194*1936.27</f>
        <v>0</v>
      </c>
      <c r="H195" s="267">
        <f t="shared" si="1019"/>
        <v>0</v>
      </c>
      <c r="I195" s="267">
        <f t="shared" si="1019"/>
        <v>0</v>
      </c>
      <c r="J195" s="267">
        <f t="shared" si="1019"/>
        <v>0</v>
      </c>
      <c r="K195" s="267">
        <f t="shared" si="1019"/>
        <v>0</v>
      </c>
      <c r="L195" s="266">
        <f t="shared" si="1019"/>
        <v>0</v>
      </c>
      <c r="M195" s="267">
        <f t="shared" si="1019"/>
        <v>0</v>
      </c>
      <c r="N195" s="182">
        <f t="shared" si="1019"/>
        <v>0</v>
      </c>
      <c r="O195" s="183">
        <f t="shared" si="1019"/>
        <v>0</v>
      </c>
      <c r="P195" s="184">
        <f t="shared" si="1019"/>
        <v>0</v>
      </c>
      <c r="Q195" s="184">
        <f t="shared" si="1019"/>
        <v>0</v>
      </c>
      <c r="R195" s="184">
        <f t="shared" si="1019"/>
        <v>0</v>
      </c>
      <c r="S195" s="184">
        <f t="shared" si="1019"/>
        <v>0</v>
      </c>
      <c r="T195" s="184">
        <f t="shared" si="1019"/>
        <v>0</v>
      </c>
      <c r="U195" s="184">
        <f t="shared" ref="U195:V195" si="1020">U194*1936.27</f>
        <v>0</v>
      </c>
      <c r="V195" s="184">
        <f t="shared" si="1020"/>
        <v>0</v>
      </c>
      <c r="W195" s="104"/>
    </row>
    <row r="196" spans="1:23" s="47" customFormat="1" ht="12.75" customHeight="1" x14ac:dyDescent="0.2">
      <c r="A196" s="104">
        <f>IF(Foglio2!$J$7=1,TRUNC(Base!V196,0),TRUNC(Base!U196,0))</f>
        <v>0</v>
      </c>
      <c r="B196" s="245">
        <f t="shared" si="937"/>
        <v>33984</v>
      </c>
      <c r="C196" s="501"/>
      <c r="D196" s="501"/>
      <c r="E196" s="53" t="s">
        <v>3</v>
      </c>
      <c r="F196" s="54">
        <f>IF(Foglio2!$J$3=Foglio2!$E$3,Ausiliari_Coll.Scol.!D188,IF(Foglio2!$J$3=Foglio2!$E$4,Collab._Tecnici!D188,IF(Foglio2!$J$3=Foglio2!$E$5,Assistenti_Tecnici!D188,IF(Foglio2!$J$3=Foglio2!$E$6,Assistenti_Amm.vo!D188,IF(Foglio2!$J$3=Foglio2!$E$7,Resp_Coord_Amm.vo!D188,IF(Foglio2!$J$3=Foglio2!$E$8,Direttore_Amm.vo!D188,IF(Foglio2!$J$3=Foglio2!$E$9,Doc_mat_elem.re!D188,IF(Foglio2!$J$3=Foglio2!$E$10,Doc_dipl_scuola_sec.!D188,IF(Foglio2!$J$3=Foglio2!$E$11,Doc_scuola_media!D188,IF(Foglio2!$J$3=Foglio2!$E$12,Doc_laureati_scuola_sec.!D196,IF(Foglio2!$J$3=Foglio2!$E$13,Direttivi_capi_ist.!D188,0)))))))))))</f>
        <v>0</v>
      </c>
      <c r="G196" s="248">
        <f>IF(Foglio2!$J$3=Foglio2!$E$3,Ausiliari_Coll.Scol.!E188,IF(Foglio2!$J$3=Foglio2!$E$4,Collab._Tecnici!E188,IF(Foglio2!$J$3=Foglio2!$E$5,Assistenti_Tecnici!E188,IF(Foglio2!$J$3=Foglio2!$E$6,Assistenti_Amm.vo!E188,IF(Foglio2!$J$3=Foglio2!$E$7,Resp_Coord_Amm.vo!E188,IF(Foglio2!$J$3=Foglio2!$E$8,Direttore_Amm.vo!E188,IF(Foglio2!$J$3=Foglio2!$E$9,Doc_mat_elem.re!E188,IF(Foglio2!$J$3=Foglio2!$E$10,Doc_dipl_scuola_sec.!E188,IF(Foglio2!$J$3=Foglio2!$E$11,Doc_scuola_media!E188,IF(Foglio2!$J$3=Foglio2!$E$12,Doc_laureati_scuola_sec.!E196,IF(Foglio2!$J$3=Foglio2!$E$13,Direttivi_capi_ist.!E188,0)))))))))))</f>
        <v>0</v>
      </c>
      <c r="H196" s="248">
        <f>IF(Foglio2!$J$3=Foglio2!$E$3,Ausiliari_Coll.Scol.!F188,IF(Foglio2!$J$3=Foglio2!$E$4,Collab._Tecnici!F188,IF(Foglio2!$J$3=Foglio2!$E$5,Assistenti_Tecnici!F188,IF(Foglio2!$J$3=Foglio2!$E$6,Assistenti_Amm.vo!F188,IF(Foglio2!$J$3=Foglio2!$E$7,Resp_Coord_Amm.vo!F188,IF(Foglio2!$J$3=Foglio2!$E$8,Direttore_Amm.vo!F188,IF(Foglio2!$J$3=Foglio2!$E$9,Doc_mat_elem.re!F188,IF(Foglio2!$J$3=Foglio2!$E$10,Doc_dipl_scuola_sec.!F188,IF(Foglio2!$J$3=Foglio2!$E$11,Doc_scuola_media!F188,IF(Foglio2!$J$3=Foglio2!$E$12,Doc_laureati_scuola_sec.!F196,IF(Foglio2!$J$3=Foglio2!$E$13,Direttivi_capi_ist.!F188,0)))))))))))</f>
        <v>0</v>
      </c>
      <c r="I196" s="248">
        <f>IF(Foglio2!$J$3=Foglio2!$E$3,Ausiliari_Coll.Scol.!G188,IF(Foglio2!$J$3=Foglio2!$E$4,Collab._Tecnici!G188,IF(Foglio2!$J$3=Foglio2!$E$5,Assistenti_Tecnici!G188,IF(Foglio2!$J$3=Foglio2!$E$6,Assistenti_Amm.vo!G188,IF(Foglio2!$J$3=Foglio2!$E$7,Resp_Coord_Amm.vo!G188,IF(Foglio2!$J$3=Foglio2!$E$8,Direttore_Amm.vo!G188,IF(Foglio2!$J$3=Foglio2!$E$9,Doc_mat_elem.re!G188,IF(Foglio2!$J$3=Foglio2!$E$10,Doc_dipl_scuola_sec.!G188,IF(Foglio2!$J$3=Foglio2!$E$11,Doc_scuola_media!G188,IF(Foglio2!$J$3=Foglio2!$E$12,Doc_laureati_scuola_sec.!G196,IF(Foglio2!$J$3=Foglio2!$E$13,Direttivi_capi_ist.!G188,0)))))))))))</f>
        <v>0</v>
      </c>
      <c r="J196" s="248">
        <f>IF(Foglio2!$J$3=Foglio2!$E$3,Ausiliari_Coll.Scol.!H188,IF(Foglio2!$J$3=Foglio2!$E$4,Collab._Tecnici!H188,IF(Foglio2!$J$3=Foglio2!$E$5,Assistenti_Tecnici!H188,IF(Foglio2!$J$3=Foglio2!$E$6,Assistenti_Amm.vo!H188,IF(Foglio2!$J$3=Foglio2!$E$7,Resp_Coord_Amm.vo!H188,IF(Foglio2!$J$3=Foglio2!$E$8,Direttore_Amm.vo!H188,IF(Foglio2!$J$3=Foglio2!$E$9,Doc_mat_elem.re!H188,IF(Foglio2!$J$3=Foglio2!$E$10,Doc_dipl_scuola_sec.!H188,IF(Foglio2!$J$3=Foglio2!$E$11,Doc_scuola_media!H188,IF(Foglio2!$J$3=Foglio2!$E$12,Doc_laureati_scuola_sec.!H196,IF(Foglio2!$J$3=Foglio2!$E$13,Direttivi_capi_ist.!H188,0)))))))))))</f>
        <v>0</v>
      </c>
      <c r="K196" s="248">
        <f>IF(Foglio2!$J$3=Foglio2!$E$3,Ausiliari_Coll.Scol.!I188,IF(Foglio2!$J$3=Foglio2!$E$4,Collab._Tecnici!I188,IF(Foglio2!$J$3=Foglio2!$E$5,Assistenti_Tecnici!I188,IF(Foglio2!$J$3=Foglio2!$E$6,Assistenti_Amm.vo!I188,IF(Foglio2!$J$3=Foglio2!$E$7,Resp_Coord_Amm.vo!I188,IF(Foglio2!$J$3=Foglio2!$E$8,Direttore_Amm.vo!I188,IF(Foglio2!$J$3=Foglio2!$E$9,Doc_mat_elem.re!I188,IF(Foglio2!$J$3=Foglio2!$E$10,Doc_dipl_scuola_sec.!I188,IF(Foglio2!$J$3=Foglio2!$E$11,Doc_scuola_media!I188,IF(Foglio2!$J$3=Foglio2!$E$12,Doc_laureati_scuola_sec.!I196,IF(Foglio2!$J$3=Foglio2!$E$13,Direttivi_capi_ist.!I188,0)))))))))))</f>
        <v>0</v>
      </c>
      <c r="L196" s="248">
        <f>IF(Foglio2!$J$3=Foglio2!$E$3,Ausiliari_Coll.Scol.!J188,IF(Foglio2!$J$3=Foglio2!$E$4,Collab._Tecnici!J188,IF(Foglio2!$J$3=Foglio2!$E$5,Assistenti_Tecnici!J188,IF(Foglio2!$J$3=Foglio2!$E$6,Assistenti_Amm.vo!J188,IF(Foglio2!$J$3=Foglio2!$E$7,Resp_Coord_Amm.vo!J188,IF(Foglio2!$J$3=Foglio2!$E$8,Direttore_Amm.vo!J188,IF(Foglio2!$J$3=Foglio2!$E$9,Doc_mat_elem.re!J188,IF(Foglio2!$J$3=Foglio2!$E$10,Doc_dipl_scuola_sec.!J188,IF(Foglio2!$J$3=Foglio2!$E$11,Doc_scuola_media!J188,IF(Foglio2!$J$3=Foglio2!$E$12,Doc_laureati_scuola_sec.!J196,IF(Foglio2!$J$3=Foglio2!$E$13,Direttivi_capi_ist.!J188,0)))))))))))</f>
        <v>0</v>
      </c>
      <c r="M196" s="249">
        <f>IF(Foglio2!$J$3=Foglio2!$E$3,Ausiliari_Coll.Scol.!K188,IF(Foglio2!$J$3=Foglio2!$E$4,Collab._Tecnici!K188,IF(Foglio2!$J$3=Foglio2!$E$5,Assistenti_Tecnici!K188,IF(Foglio2!$J$3=Foglio2!$E$6,Assistenti_Amm.vo!K188,IF(Foglio2!$J$3=Foglio2!$E$7,Resp_Coord_Amm.vo!K188,IF(Foglio2!$J$3=Foglio2!$E$8,Direttore_Amm.vo!K188,IF(Foglio2!$J$3=Foglio2!$E$9,Doc_mat_elem.re!K188,IF(Foglio2!$J$3=Foglio2!$E$10,Doc_dipl_scuola_sec.!K188,IF(Foglio2!$J$3=Foglio2!$E$11,Doc_scuola_media!K188,IF(Foglio2!$J$3=Foglio2!$E$12,Doc_laureati_scuola_sec.!K196,IF(Foglio2!$J$3=Foglio2!$E$13,Direttivi_capi_ist.!K188,0)))))))))))</f>
        <v>0</v>
      </c>
      <c r="N196" s="250">
        <f>IF(Foglio2!$J$3=Foglio2!$E$3,Ausiliari_Coll.Scol.!L188,IF(Foglio2!$J$3=Foglio2!$E$4,Collab._Tecnici!L188,IF(Foglio2!$J$3=Foglio2!$E$5,Assistenti_Tecnici!L188,IF(Foglio2!$J$3=Foglio2!$E$6,Assistenti_Amm.vo!L188,IF(Foglio2!$J$3=Foglio2!$E$7,Resp_Coord_Amm.vo!L188,IF(Foglio2!$J$3=Foglio2!$E$8,Direttore_Amm.vo!L188,IF(Foglio2!$J$3=Foglio2!$E$9,Doc_mat_elem.re!L188,IF(Foglio2!$J$3=Foglio2!$E$10,Doc_dipl_scuola_sec.!L188,IF(Foglio2!$J$3=Foglio2!$E$11,Doc_scuola_media!L188,IF(Foglio2!$J$3=Foglio2!$E$12,Doc_laureati_scuola_sec.!L196,IF(Foglio2!$J$3=Foglio2!$E$13,Direttivi_capi_ist.!L188,0)))))))))))</f>
        <v>0</v>
      </c>
      <c r="O196" s="251">
        <f>IF(Foglio2!$J$3=Foglio2!$E$3,Ausiliari_Coll.Scol.!M188,IF(Foglio2!$J$3=Foglio2!$E$4,Collab._Tecnici!M188,IF(Foglio2!$J$3=Foglio2!$E$5,Assistenti_Tecnici!M188,IF(Foglio2!$J$3=Foglio2!$E$6,Assistenti_Amm.vo!M188,IF(Foglio2!$J$3=Foglio2!$E$7,Resp_Coord_Amm.vo!M188,IF(Foglio2!$J$3=Foglio2!$E$8,Direttore_Amm.vo!M188,IF(Foglio2!$J$3=Foglio2!$E$9,Doc_mat_elem.re!M188,IF(Foglio2!$J$3=Foglio2!$E$10,Doc_dipl_scuola_sec.!M188,IF(Foglio2!$J$3=Foglio2!$E$11,Doc_scuola_media!M188,IF(Foglio2!$J$3=Foglio2!$E$12,Doc_laureati_scuola_sec.!M196,IF(Foglio2!$J$3=Foglio2!$E$13,Direttivi_capi_ist.!M188,0)))))))))))</f>
        <v>0</v>
      </c>
      <c r="P196" s="252">
        <f>IF(Foglio2!$J$3=Foglio2!$E$3,Ausiliari_Coll.Scol.!N188,IF(Foglio2!$J$3=Foglio2!$E$4,Collab._Tecnici!N188,IF(Foglio2!$J$3=Foglio2!$E$5,Assistenti_Tecnici!N188,IF(Foglio2!$J$3=Foglio2!$E$6,Assistenti_Amm.vo!N188,IF(Foglio2!$J$3=Foglio2!$E$7,Resp_Coord_Amm.vo!N188,IF(Foglio2!$J$3=Foglio2!$E$8,Direttore_Amm.vo!N188,IF(Foglio2!$J$3=Foglio2!$E$9,Doc_mat_elem.re!N188,IF(Foglio2!$J$3=Foglio2!$E$10,Doc_dipl_scuola_sec.!N188,IF(Foglio2!$J$3=Foglio2!$E$11,Doc_scuola_media!N188,IF(Foglio2!$J$3=Foglio2!$E$12,Doc_laureati_scuola_sec.!N196,IF(Foglio2!$J$3=Foglio2!$E$13,Direttivi_capi_ist.!N188,0)))))))))))</f>
        <v>0</v>
      </c>
      <c r="Q196" s="252">
        <f>IF(Foglio2!$J$3=Foglio2!$E$3,Ausiliari_Coll.Scol.!O188,IF(Foglio2!$J$3=Foglio2!$E$4,Collab._Tecnici!O188,IF(Foglio2!$J$3=Foglio2!$E$5,Assistenti_Tecnici!O188,IF(Foglio2!$J$3=Foglio2!$E$6,Assistenti_Amm.vo!O188,IF(Foglio2!$J$3=Foglio2!$E$7,Resp_Coord_Amm.vo!O188,IF(Foglio2!$J$3=Foglio2!$E$8,Direttore_Amm.vo!O188,IF(Foglio2!$J$3=Foglio2!$E$9,Doc_mat_elem.re!O188,IF(Foglio2!$J$3=Foglio2!$E$10,Doc_dipl_scuola_sec.!O188,IF(Foglio2!$J$3=Foglio2!$E$11,Doc_scuola_media!O188,IF(Foglio2!$J$3=Foglio2!$E$12,Doc_laureati_scuola_sec.!O196,IF(Foglio2!$J$3=Foglio2!$E$13,Direttivi_capi_ist.!O188,0)))))))))))</f>
        <v>0</v>
      </c>
      <c r="R196" s="252">
        <f>IF(Foglio2!$J$3=Foglio2!$E$3,Ausiliari_Coll.Scol.!P188,IF(Foglio2!$J$3=Foglio2!$E$4,Collab._Tecnici!P188,IF(Foglio2!$J$3=Foglio2!$E$5,Assistenti_Tecnici!P188,IF(Foglio2!$J$3=Foglio2!$E$6,Assistenti_Amm.vo!P188,IF(Foglio2!$J$3=Foglio2!$E$7,Resp_Coord_Amm.vo!P188,IF(Foglio2!$J$3=Foglio2!$E$8,Direttore_Amm.vo!P188,IF(Foglio2!$J$3=Foglio2!$E$9,Doc_mat_elem.re!P188,IF(Foglio2!$J$3=Foglio2!$E$10,Doc_dipl_scuola_sec.!P188,IF(Foglio2!$J$3=Foglio2!$E$11,Doc_scuola_media!P188,IF(Foglio2!$J$3=Foglio2!$E$12,Doc_laureati_scuola_sec.!P196,IF(Foglio2!$J$3=Foglio2!$E$13,Direttivi_capi_ist.!P188,0)))))))))))</f>
        <v>0</v>
      </c>
      <c r="S196" s="252">
        <f>IF(Foglio2!$J$3=Foglio2!$E$3,Ausiliari_Coll.Scol.!Q188,IF(Foglio2!$J$3=Foglio2!$E$4,Collab._Tecnici!Q188,IF(Foglio2!$J$3=Foglio2!$E$5,Assistenti_Tecnici!Q188,IF(Foglio2!$J$3=Foglio2!$E$6,Assistenti_Amm.vo!Q188,IF(Foglio2!$J$3=Foglio2!$E$7,Resp_Coord_Amm.vo!Q188,IF(Foglio2!$J$3=Foglio2!$E$8,Direttore_Amm.vo!Q188,IF(Foglio2!$J$3=Foglio2!$E$9,Doc_mat_elem.re!Q188,IF(Foglio2!$J$3=Foglio2!$E$10,Doc_dipl_scuola_sec.!Q188,IF(Foglio2!$J$3=Foglio2!$E$11,Doc_scuola_media!Q188,IF(Foglio2!$J$3=Foglio2!$E$12,Doc_laureati_scuola_sec.!Q196,IF(Foglio2!$J$3=Foglio2!$E$13,Direttivi_capi_ist.!Q188,0)))))))))))</f>
        <v>0</v>
      </c>
      <c r="T196" s="252">
        <f>IF(Foglio2!$J$3=Foglio2!$E$3,Ausiliari_Coll.Scol.!R188,IF(Foglio2!$J$3=Foglio2!$E$4,Collab._Tecnici!R188,IF(Foglio2!$J$3=Foglio2!$E$5,Assistenti_Tecnici!R188,IF(Foglio2!$J$3=Foglio2!$E$6,Assistenti_Amm.vo!R188,IF(Foglio2!$J$3=Foglio2!$E$7,Resp_Coord_Amm.vo!R188,IF(Foglio2!$J$3=Foglio2!$E$8,Direttore_Amm.vo!R188,IF(Foglio2!$J$3=Foglio2!$E$9,Doc_mat_elem.re!R188,IF(Foglio2!$J$3=Foglio2!$E$10,Doc_dipl_scuola_sec.!R188,IF(Foglio2!$J$3=Foglio2!$E$11,Doc_scuola_media!R188,IF(Foglio2!$J$3=Foglio2!$E$12,Doc_laureati_scuola_sec.!R196,IF(Foglio2!$J$3=Foglio2!$E$13,Direttivi_capi_ist.!R188,0)))))))))))</f>
        <v>0</v>
      </c>
      <c r="U196" s="252">
        <f t="shared" ref="U196" si="1021">(P196)/12*0.8</f>
        <v>0</v>
      </c>
      <c r="V196" s="252">
        <f t="shared" ref="V196" si="1022">(P196+R196)/12*0.8</f>
        <v>0</v>
      </c>
      <c r="W196" s="253" t="str">
        <f t="shared" ref="W196" si="1023">"Fascia Da "&amp;F196&amp;" a "&amp;F197&amp;" Decorrenza "&amp;DAY(C196)&amp;"/"&amp;MONTH(C196)&amp;"/"&amp;YEAR(C196)</f>
        <v>Fascia Da 0 a 0 Decorrenza 0/1/1900</v>
      </c>
    </row>
    <row r="197" spans="1:23" s="47" customFormat="1" ht="7.5" customHeight="1" x14ac:dyDescent="0.2">
      <c r="A197" s="104"/>
      <c r="B197" s="245">
        <f t="shared" si="937"/>
        <v>33985</v>
      </c>
      <c r="C197" s="501"/>
      <c r="D197" s="501"/>
      <c r="E197" s="48" t="s">
        <v>4</v>
      </c>
      <c r="F197" s="49">
        <f>IF(Foglio2!$J$3=Foglio2!$E$3,Ausiliari_Coll.Scol.!D189,IF(Foglio2!$J$3=Foglio2!$E$4,Collab._Tecnici!D189,IF(Foglio2!$J$3=Foglio2!$E$5,Assistenti_Tecnici!D189,IF(Foglio2!$J$3=Foglio2!$E$6,Assistenti_Amm.vo!D189,IF(Foglio2!$J$3=Foglio2!$E$7,Resp_Coord_Amm.vo!D189,IF(Foglio2!$J$3=Foglio2!$E$8,Direttore_Amm.vo!D189,IF(Foglio2!$J$3=Foglio2!$E$9,Doc_mat_elem.re!D189,IF(Foglio2!$J$3=Foglio2!$E$10,Doc_dipl_scuola_sec.!D189,IF(Foglio2!$J$3=Foglio2!$E$11,Doc_scuola_media!D189,IF(Foglio2!$J$3=Foglio2!$E$12,Doc_laureati_scuola_sec.!D197,IF(Foglio2!$J$3=Foglio2!$E$13,Direttivi_capi_ist.!D189,0)))))))))))</f>
        <v>0</v>
      </c>
      <c r="G197" s="267">
        <f t="shared" ref="G197:T197" si="1024">G196*1936.27</f>
        <v>0</v>
      </c>
      <c r="H197" s="267">
        <f t="shared" si="1024"/>
        <v>0</v>
      </c>
      <c r="I197" s="267">
        <f t="shared" si="1024"/>
        <v>0</v>
      </c>
      <c r="J197" s="267">
        <f t="shared" si="1024"/>
        <v>0</v>
      </c>
      <c r="K197" s="267">
        <f t="shared" si="1024"/>
        <v>0</v>
      </c>
      <c r="L197" s="266">
        <f t="shared" si="1024"/>
        <v>0</v>
      </c>
      <c r="M197" s="267">
        <f t="shared" si="1024"/>
        <v>0</v>
      </c>
      <c r="N197" s="182">
        <f t="shared" si="1024"/>
        <v>0</v>
      </c>
      <c r="O197" s="183">
        <f t="shared" si="1024"/>
        <v>0</v>
      </c>
      <c r="P197" s="184">
        <f t="shared" si="1024"/>
        <v>0</v>
      </c>
      <c r="Q197" s="184">
        <f t="shared" si="1024"/>
        <v>0</v>
      </c>
      <c r="R197" s="184">
        <f t="shared" si="1024"/>
        <v>0</v>
      </c>
      <c r="S197" s="184">
        <f t="shared" si="1024"/>
        <v>0</v>
      </c>
      <c r="T197" s="184">
        <f t="shared" si="1024"/>
        <v>0</v>
      </c>
      <c r="U197" s="184">
        <f t="shared" ref="U197:V197" si="1025">U196*1936.27</f>
        <v>0</v>
      </c>
      <c r="V197" s="184">
        <f t="shared" si="1025"/>
        <v>0</v>
      </c>
      <c r="W197" s="104"/>
    </row>
    <row r="198" spans="1:23" s="47" customFormat="1" ht="12.75" customHeight="1" x14ac:dyDescent="0.2">
      <c r="A198" s="104">
        <f>IF(Foglio2!$J$7=1,TRUNC(Base!V198,0),TRUNC(Base!U198,0))</f>
        <v>0</v>
      </c>
      <c r="B198" s="245">
        <f t="shared" si="937"/>
        <v>33986</v>
      </c>
      <c r="C198" s="501"/>
      <c r="D198" s="501"/>
      <c r="E198" s="53" t="s">
        <v>3</v>
      </c>
      <c r="F198" s="54">
        <f>IF(Foglio2!$J$3=Foglio2!$E$3,Ausiliari_Coll.Scol.!D190,IF(Foglio2!$J$3=Foglio2!$E$4,Collab._Tecnici!D190,IF(Foglio2!$J$3=Foglio2!$E$5,Assistenti_Tecnici!D190,IF(Foglio2!$J$3=Foglio2!$E$6,Assistenti_Amm.vo!D190,IF(Foglio2!$J$3=Foglio2!$E$7,Resp_Coord_Amm.vo!D190,IF(Foglio2!$J$3=Foglio2!$E$8,Direttore_Amm.vo!D190,IF(Foglio2!$J$3=Foglio2!$E$9,Doc_mat_elem.re!D190,IF(Foglio2!$J$3=Foglio2!$E$10,Doc_dipl_scuola_sec.!D190,IF(Foglio2!$J$3=Foglio2!$E$11,Doc_scuola_media!D190,IF(Foglio2!$J$3=Foglio2!$E$12,Doc_laureati_scuola_sec.!D198,IF(Foglio2!$J$3=Foglio2!$E$13,Direttivi_capi_ist.!D190,0)))))))))))</f>
        <v>0</v>
      </c>
      <c r="G198" s="248">
        <f>IF(Foglio2!$J$3=Foglio2!$E$3,Ausiliari_Coll.Scol.!E190,IF(Foglio2!$J$3=Foglio2!$E$4,Collab._Tecnici!E190,IF(Foglio2!$J$3=Foglio2!$E$5,Assistenti_Tecnici!E190,IF(Foglio2!$J$3=Foglio2!$E$6,Assistenti_Amm.vo!E190,IF(Foglio2!$J$3=Foglio2!$E$7,Resp_Coord_Amm.vo!E190,IF(Foglio2!$J$3=Foglio2!$E$8,Direttore_Amm.vo!E190,IF(Foglio2!$J$3=Foglio2!$E$9,Doc_mat_elem.re!E190,IF(Foglio2!$J$3=Foglio2!$E$10,Doc_dipl_scuola_sec.!E190,IF(Foglio2!$J$3=Foglio2!$E$11,Doc_scuola_media!E190,IF(Foglio2!$J$3=Foglio2!$E$12,Doc_laureati_scuola_sec.!E198,IF(Foglio2!$J$3=Foglio2!$E$13,Direttivi_capi_ist.!E190,0)))))))))))</f>
        <v>0</v>
      </c>
      <c r="H198" s="248">
        <f>IF(Foglio2!$J$3=Foglio2!$E$3,Ausiliari_Coll.Scol.!F190,IF(Foglio2!$J$3=Foglio2!$E$4,Collab._Tecnici!F190,IF(Foglio2!$J$3=Foglio2!$E$5,Assistenti_Tecnici!F190,IF(Foglio2!$J$3=Foglio2!$E$6,Assistenti_Amm.vo!F190,IF(Foglio2!$J$3=Foglio2!$E$7,Resp_Coord_Amm.vo!F190,IF(Foglio2!$J$3=Foglio2!$E$8,Direttore_Amm.vo!F190,IF(Foglio2!$J$3=Foglio2!$E$9,Doc_mat_elem.re!F190,IF(Foglio2!$J$3=Foglio2!$E$10,Doc_dipl_scuola_sec.!F190,IF(Foglio2!$J$3=Foglio2!$E$11,Doc_scuola_media!F190,IF(Foglio2!$J$3=Foglio2!$E$12,Doc_laureati_scuola_sec.!F198,IF(Foglio2!$J$3=Foglio2!$E$13,Direttivi_capi_ist.!F190,0)))))))))))</f>
        <v>0</v>
      </c>
      <c r="I198" s="248">
        <f>IF(Foglio2!$J$3=Foglio2!$E$3,Ausiliari_Coll.Scol.!G190,IF(Foglio2!$J$3=Foglio2!$E$4,Collab._Tecnici!G190,IF(Foglio2!$J$3=Foglio2!$E$5,Assistenti_Tecnici!G190,IF(Foglio2!$J$3=Foglio2!$E$6,Assistenti_Amm.vo!G190,IF(Foglio2!$J$3=Foglio2!$E$7,Resp_Coord_Amm.vo!G190,IF(Foglio2!$J$3=Foglio2!$E$8,Direttore_Amm.vo!G190,IF(Foglio2!$J$3=Foglio2!$E$9,Doc_mat_elem.re!G190,IF(Foglio2!$J$3=Foglio2!$E$10,Doc_dipl_scuola_sec.!G190,IF(Foglio2!$J$3=Foglio2!$E$11,Doc_scuola_media!G190,IF(Foglio2!$J$3=Foglio2!$E$12,Doc_laureati_scuola_sec.!G198,IF(Foglio2!$J$3=Foglio2!$E$13,Direttivi_capi_ist.!G190,0)))))))))))</f>
        <v>0</v>
      </c>
      <c r="J198" s="248">
        <f>IF(Foglio2!$J$3=Foglio2!$E$3,Ausiliari_Coll.Scol.!H190,IF(Foglio2!$J$3=Foglio2!$E$4,Collab._Tecnici!H190,IF(Foglio2!$J$3=Foglio2!$E$5,Assistenti_Tecnici!H190,IF(Foglio2!$J$3=Foglio2!$E$6,Assistenti_Amm.vo!H190,IF(Foglio2!$J$3=Foglio2!$E$7,Resp_Coord_Amm.vo!H190,IF(Foglio2!$J$3=Foglio2!$E$8,Direttore_Amm.vo!H190,IF(Foglio2!$J$3=Foglio2!$E$9,Doc_mat_elem.re!H190,IF(Foglio2!$J$3=Foglio2!$E$10,Doc_dipl_scuola_sec.!H190,IF(Foglio2!$J$3=Foglio2!$E$11,Doc_scuola_media!H190,IF(Foglio2!$J$3=Foglio2!$E$12,Doc_laureati_scuola_sec.!H198,IF(Foglio2!$J$3=Foglio2!$E$13,Direttivi_capi_ist.!H190,0)))))))))))</f>
        <v>0</v>
      </c>
      <c r="K198" s="248">
        <f>IF(Foglio2!$J$3=Foglio2!$E$3,Ausiliari_Coll.Scol.!I190,IF(Foglio2!$J$3=Foglio2!$E$4,Collab._Tecnici!I190,IF(Foglio2!$J$3=Foglio2!$E$5,Assistenti_Tecnici!I190,IF(Foglio2!$J$3=Foglio2!$E$6,Assistenti_Amm.vo!I190,IF(Foglio2!$J$3=Foglio2!$E$7,Resp_Coord_Amm.vo!I190,IF(Foglio2!$J$3=Foglio2!$E$8,Direttore_Amm.vo!I190,IF(Foglio2!$J$3=Foglio2!$E$9,Doc_mat_elem.re!I190,IF(Foglio2!$J$3=Foglio2!$E$10,Doc_dipl_scuola_sec.!I190,IF(Foglio2!$J$3=Foglio2!$E$11,Doc_scuola_media!I190,IF(Foglio2!$J$3=Foglio2!$E$12,Doc_laureati_scuola_sec.!I198,IF(Foglio2!$J$3=Foglio2!$E$13,Direttivi_capi_ist.!I190,0)))))))))))</f>
        <v>0</v>
      </c>
      <c r="L198" s="248">
        <f>IF(Foglio2!$J$3=Foglio2!$E$3,Ausiliari_Coll.Scol.!J190,IF(Foglio2!$J$3=Foglio2!$E$4,Collab._Tecnici!J190,IF(Foglio2!$J$3=Foglio2!$E$5,Assistenti_Tecnici!J190,IF(Foglio2!$J$3=Foglio2!$E$6,Assistenti_Amm.vo!J190,IF(Foglio2!$J$3=Foglio2!$E$7,Resp_Coord_Amm.vo!J190,IF(Foglio2!$J$3=Foglio2!$E$8,Direttore_Amm.vo!J190,IF(Foglio2!$J$3=Foglio2!$E$9,Doc_mat_elem.re!J190,IF(Foglio2!$J$3=Foglio2!$E$10,Doc_dipl_scuola_sec.!J190,IF(Foglio2!$J$3=Foglio2!$E$11,Doc_scuola_media!J190,IF(Foglio2!$J$3=Foglio2!$E$12,Doc_laureati_scuola_sec.!J198,IF(Foglio2!$J$3=Foglio2!$E$13,Direttivi_capi_ist.!J190,0)))))))))))</f>
        <v>0</v>
      </c>
      <c r="M198" s="249">
        <f>IF(Foglio2!$J$3=Foglio2!$E$3,Ausiliari_Coll.Scol.!K190,IF(Foglio2!$J$3=Foglio2!$E$4,Collab._Tecnici!K190,IF(Foglio2!$J$3=Foglio2!$E$5,Assistenti_Tecnici!K190,IF(Foglio2!$J$3=Foglio2!$E$6,Assistenti_Amm.vo!K190,IF(Foglio2!$J$3=Foglio2!$E$7,Resp_Coord_Amm.vo!K190,IF(Foglio2!$J$3=Foglio2!$E$8,Direttore_Amm.vo!K190,IF(Foglio2!$J$3=Foglio2!$E$9,Doc_mat_elem.re!K190,IF(Foglio2!$J$3=Foglio2!$E$10,Doc_dipl_scuola_sec.!K190,IF(Foglio2!$J$3=Foglio2!$E$11,Doc_scuola_media!K190,IF(Foglio2!$J$3=Foglio2!$E$12,Doc_laureati_scuola_sec.!K198,IF(Foglio2!$J$3=Foglio2!$E$13,Direttivi_capi_ist.!K190,0)))))))))))</f>
        <v>0</v>
      </c>
      <c r="N198" s="250">
        <f>IF(Foglio2!$J$3=Foglio2!$E$3,Ausiliari_Coll.Scol.!L190,IF(Foglio2!$J$3=Foglio2!$E$4,Collab._Tecnici!L190,IF(Foglio2!$J$3=Foglio2!$E$5,Assistenti_Tecnici!L190,IF(Foglio2!$J$3=Foglio2!$E$6,Assistenti_Amm.vo!L190,IF(Foglio2!$J$3=Foglio2!$E$7,Resp_Coord_Amm.vo!L190,IF(Foglio2!$J$3=Foglio2!$E$8,Direttore_Amm.vo!L190,IF(Foglio2!$J$3=Foglio2!$E$9,Doc_mat_elem.re!L190,IF(Foglio2!$J$3=Foglio2!$E$10,Doc_dipl_scuola_sec.!L190,IF(Foglio2!$J$3=Foglio2!$E$11,Doc_scuola_media!L190,IF(Foglio2!$J$3=Foglio2!$E$12,Doc_laureati_scuola_sec.!L198,IF(Foglio2!$J$3=Foglio2!$E$13,Direttivi_capi_ist.!L190,0)))))))))))</f>
        <v>0</v>
      </c>
      <c r="O198" s="251">
        <f>IF(Foglio2!$J$3=Foglio2!$E$3,Ausiliari_Coll.Scol.!M190,IF(Foglio2!$J$3=Foglio2!$E$4,Collab._Tecnici!M190,IF(Foglio2!$J$3=Foglio2!$E$5,Assistenti_Tecnici!M190,IF(Foglio2!$J$3=Foglio2!$E$6,Assistenti_Amm.vo!M190,IF(Foglio2!$J$3=Foglio2!$E$7,Resp_Coord_Amm.vo!M190,IF(Foglio2!$J$3=Foglio2!$E$8,Direttore_Amm.vo!M190,IF(Foglio2!$J$3=Foglio2!$E$9,Doc_mat_elem.re!M190,IF(Foglio2!$J$3=Foglio2!$E$10,Doc_dipl_scuola_sec.!M190,IF(Foglio2!$J$3=Foglio2!$E$11,Doc_scuola_media!M190,IF(Foglio2!$J$3=Foglio2!$E$12,Doc_laureati_scuola_sec.!M198,IF(Foglio2!$J$3=Foglio2!$E$13,Direttivi_capi_ist.!M190,0)))))))))))</f>
        <v>0</v>
      </c>
      <c r="P198" s="252">
        <f>IF(Foglio2!$J$3=Foglio2!$E$3,Ausiliari_Coll.Scol.!N190,IF(Foglio2!$J$3=Foglio2!$E$4,Collab._Tecnici!N190,IF(Foglio2!$J$3=Foglio2!$E$5,Assistenti_Tecnici!N190,IF(Foglio2!$J$3=Foglio2!$E$6,Assistenti_Amm.vo!N190,IF(Foglio2!$J$3=Foglio2!$E$7,Resp_Coord_Amm.vo!N190,IF(Foglio2!$J$3=Foglio2!$E$8,Direttore_Amm.vo!N190,IF(Foglio2!$J$3=Foglio2!$E$9,Doc_mat_elem.re!N190,IF(Foglio2!$J$3=Foglio2!$E$10,Doc_dipl_scuola_sec.!N190,IF(Foglio2!$J$3=Foglio2!$E$11,Doc_scuola_media!N190,IF(Foglio2!$J$3=Foglio2!$E$12,Doc_laureati_scuola_sec.!N198,IF(Foglio2!$J$3=Foglio2!$E$13,Direttivi_capi_ist.!N190,0)))))))))))</f>
        <v>0</v>
      </c>
      <c r="Q198" s="252">
        <f>IF(Foglio2!$J$3=Foglio2!$E$3,Ausiliari_Coll.Scol.!O190,IF(Foglio2!$J$3=Foglio2!$E$4,Collab._Tecnici!O190,IF(Foglio2!$J$3=Foglio2!$E$5,Assistenti_Tecnici!O190,IF(Foglio2!$J$3=Foglio2!$E$6,Assistenti_Amm.vo!O190,IF(Foglio2!$J$3=Foglio2!$E$7,Resp_Coord_Amm.vo!O190,IF(Foglio2!$J$3=Foglio2!$E$8,Direttore_Amm.vo!O190,IF(Foglio2!$J$3=Foglio2!$E$9,Doc_mat_elem.re!O190,IF(Foglio2!$J$3=Foglio2!$E$10,Doc_dipl_scuola_sec.!O190,IF(Foglio2!$J$3=Foglio2!$E$11,Doc_scuola_media!O190,IF(Foglio2!$J$3=Foglio2!$E$12,Doc_laureati_scuola_sec.!O198,IF(Foglio2!$J$3=Foglio2!$E$13,Direttivi_capi_ist.!O190,0)))))))))))</f>
        <v>0</v>
      </c>
      <c r="R198" s="252">
        <f>IF(Foglio2!$J$3=Foglio2!$E$3,Ausiliari_Coll.Scol.!P190,IF(Foglio2!$J$3=Foglio2!$E$4,Collab._Tecnici!P190,IF(Foglio2!$J$3=Foglio2!$E$5,Assistenti_Tecnici!P190,IF(Foglio2!$J$3=Foglio2!$E$6,Assistenti_Amm.vo!P190,IF(Foglio2!$J$3=Foglio2!$E$7,Resp_Coord_Amm.vo!P190,IF(Foglio2!$J$3=Foglio2!$E$8,Direttore_Amm.vo!P190,IF(Foglio2!$J$3=Foglio2!$E$9,Doc_mat_elem.re!P190,IF(Foglio2!$J$3=Foglio2!$E$10,Doc_dipl_scuola_sec.!P190,IF(Foglio2!$J$3=Foglio2!$E$11,Doc_scuola_media!P190,IF(Foglio2!$J$3=Foglio2!$E$12,Doc_laureati_scuola_sec.!P198,IF(Foglio2!$J$3=Foglio2!$E$13,Direttivi_capi_ist.!P190,0)))))))))))</f>
        <v>0</v>
      </c>
      <c r="S198" s="252">
        <f>IF(Foglio2!$J$3=Foglio2!$E$3,Ausiliari_Coll.Scol.!Q190,IF(Foglio2!$J$3=Foglio2!$E$4,Collab._Tecnici!Q190,IF(Foglio2!$J$3=Foglio2!$E$5,Assistenti_Tecnici!Q190,IF(Foglio2!$J$3=Foglio2!$E$6,Assistenti_Amm.vo!Q190,IF(Foglio2!$J$3=Foglio2!$E$7,Resp_Coord_Amm.vo!Q190,IF(Foglio2!$J$3=Foglio2!$E$8,Direttore_Amm.vo!Q190,IF(Foglio2!$J$3=Foglio2!$E$9,Doc_mat_elem.re!Q190,IF(Foglio2!$J$3=Foglio2!$E$10,Doc_dipl_scuola_sec.!Q190,IF(Foglio2!$J$3=Foglio2!$E$11,Doc_scuola_media!Q190,IF(Foglio2!$J$3=Foglio2!$E$12,Doc_laureati_scuola_sec.!Q198,IF(Foglio2!$J$3=Foglio2!$E$13,Direttivi_capi_ist.!Q190,0)))))))))))</f>
        <v>0</v>
      </c>
      <c r="T198" s="252">
        <f>IF(Foglio2!$J$3=Foglio2!$E$3,Ausiliari_Coll.Scol.!R190,IF(Foglio2!$J$3=Foglio2!$E$4,Collab._Tecnici!R190,IF(Foglio2!$J$3=Foglio2!$E$5,Assistenti_Tecnici!R190,IF(Foglio2!$J$3=Foglio2!$E$6,Assistenti_Amm.vo!R190,IF(Foglio2!$J$3=Foglio2!$E$7,Resp_Coord_Amm.vo!R190,IF(Foglio2!$J$3=Foglio2!$E$8,Direttore_Amm.vo!R190,IF(Foglio2!$J$3=Foglio2!$E$9,Doc_mat_elem.re!R190,IF(Foglio2!$J$3=Foglio2!$E$10,Doc_dipl_scuola_sec.!R190,IF(Foglio2!$J$3=Foglio2!$E$11,Doc_scuola_media!R190,IF(Foglio2!$J$3=Foglio2!$E$12,Doc_laureati_scuola_sec.!R198,IF(Foglio2!$J$3=Foglio2!$E$13,Direttivi_capi_ist.!R190,0)))))))))))</f>
        <v>0</v>
      </c>
      <c r="U198" s="252">
        <f t="shared" ref="U198" si="1026">(P198)/12*0.8</f>
        <v>0</v>
      </c>
      <c r="V198" s="252">
        <f t="shared" ref="V198" si="1027">(P198+R198)/12*0.8</f>
        <v>0</v>
      </c>
      <c r="W198" s="253" t="str">
        <f t="shared" ref="W198" si="1028">"Fascia Da "&amp;F198&amp;" a "&amp;F199&amp;" Decorrenza "&amp;DAY(C198)&amp;"/"&amp;MONTH(C198)&amp;"/"&amp;YEAR(C198)</f>
        <v>Fascia Da 0 a 0 Decorrenza 0/1/1900</v>
      </c>
    </row>
    <row r="199" spans="1:23" s="47" customFormat="1" ht="7.5" customHeight="1" x14ac:dyDescent="0.2">
      <c r="A199" s="104"/>
      <c r="B199" s="245">
        <f t="shared" si="937"/>
        <v>33987</v>
      </c>
      <c r="C199" s="501"/>
      <c r="D199" s="501"/>
      <c r="E199" s="48" t="s">
        <v>4</v>
      </c>
      <c r="F199" s="49">
        <f>IF(Foglio2!$J$3=Foglio2!$E$3,Ausiliari_Coll.Scol.!D191,IF(Foglio2!$J$3=Foglio2!$E$4,Collab._Tecnici!D191,IF(Foglio2!$J$3=Foglio2!$E$5,Assistenti_Tecnici!D191,IF(Foglio2!$J$3=Foglio2!$E$6,Assistenti_Amm.vo!D191,IF(Foglio2!$J$3=Foglio2!$E$7,Resp_Coord_Amm.vo!D191,IF(Foglio2!$J$3=Foglio2!$E$8,Direttore_Amm.vo!D191,IF(Foglio2!$J$3=Foglio2!$E$9,Doc_mat_elem.re!D191,IF(Foglio2!$J$3=Foglio2!$E$10,Doc_dipl_scuola_sec.!D191,IF(Foglio2!$J$3=Foglio2!$E$11,Doc_scuola_media!D191,IF(Foglio2!$J$3=Foglio2!$E$12,Doc_laureati_scuola_sec.!D199,IF(Foglio2!$J$3=Foglio2!$E$13,Direttivi_capi_ist.!D191,0)))))))))))</f>
        <v>0</v>
      </c>
      <c r="G199" s="267">
        <f t="shared" ref="G199:T199" si="1029">G198*1936.27</f>
        <v>0</v>
      </c>
      <c r="H199" s="267">
        <f t="shared" si="1029"/>
        <v>0</v>
      </c>
      <c r="I199" s="267">
        <f t="shared" si="1029"/>
        <v>0</v>
      </c>
      <c r="J199" s="267">
        <f t="shared" si="1029"/>
        <v>0</v>
      </c>
      <c r="K199" s="267">
        <f t="shared" si="1029"/>
        <v>0</v>
      </c>
      <c r="L199" s="266">
        <f t="shared" si="1029"/>
        <v>0</v>
      </c>
      <c r="M199" s="267">
        <f t="shared" si="1029"/>
        <v>0</v>
      </c>
      <c r="N199" s="182">
        <f t="shared" si="1029"/>
        <v>0</v>
      </c>
      <c r="O199" s="183">
        <f t="shared" si="1029"/>
        <v>0</v>
      </c>
      <c r="P199" s="184">
        <f t="shared" si="1029"/>
        <v>0</v>
      </c>
      <c r="Q199" s="184">
        <f t="shared" si="1029"/>
        <v>0</v>
      </c>
      <c r="R199" s="184">
        <f t="shared" si="1029"/>
        <v>0</v>
      </c>
      <c r="S199" s="184">
        <f t="shared" si="1029"/>
        <v>0</v>
      </c>
      <c r="T199" s="184">
        <f t="shared" si="1029"/>
        <v>0</v>
      </c>
      <c r="U199" s="184">
        <f t="shared" ref="U199:V199" si="1030">U198*1936.27</f>
        <v>0</v>
      </c>
      <c r="V199" s="184">
        <f t="shared" si="1030"/>
        <v>0</v>
      </c>
      <c r="W199" s="104"/>
    </row>
    <row r="200" spans="1:23" s="47" customFormat="1" ht="12.75" customHeight="1" x14ac:dyDescent="0.2">
      <c r="A200" s="104">
        <f>IF(Foglio2!$J$7=1,TRUNC(Base!V200,0),TRUNC(Base!U200,0))</f>
        <v>0</v>
      </c>
      <c r="B200" s="245">
        <f t="shared" si="937"/>
        <v>33988</v>
      </c>
      <c r="C200" s="501"/>
      <c r="D200" s="501"/>
      <c r="E200" s="53" t="s">
        <v>3</v>
      </c>
      <c r="F200" s="54">
        <f>IF(Foglio2!$J$3=Foglio2!$E$3,Ausiliari_Coll.Scol.!D192,IF(Foglio2!$J$3=Foglio2!$E$4,Collab._Tecnici!D192,IF(Foglio2!$J$3=Foglio2!$E$5,Assistenti_Tecnici!D192,IF(Foglio2!$J$3=Foglio2!$E$6,Assistenti_Amm.vo!D192,IF(Foglio2!$J$3=Foglio2!$E$7,Resp_Coord_Amm.vo!D192,IF(Foglio2!$J$3=Foglio2!$E$8,Direttore_Amm.vo!D192,IF(Foglio2!$J$3=Foglio2!$E$9,Doc_mat_elem.re!D192,IF(Foglio2!$J$3=Foglio2!$E$10,Doc_dipl_scuola_sec.!D192,IF(Foglio2!$J$3=Foglio2!$E$11,Doc_scuola_media!D192,IF(Foglio2!$J$3=Foglio2!$E$12,Doc_laureati_scuola_sec.!D200,IF(Foglio2!$J$3=Foglio2!$E$13,Direttivi_capi_ist.!D192,0)))))))))))</f>
        <v>0</v>
      </c>
      <c r="G200" s="248">
        <f>IF(Foglio2!$J$3=Foglio2!$E$3,Ausiliari_Coll.Scol.!E192,IF(Foglio2!$J$3=Foglio2!$E$4,Collab._Tecnici!E192,IF(Foglio2!$J$3=Foglio2!$E$5,Assistenti_Tecnici!E192,IF(Foglio2!$J$3=Foglio2!$E$6,Assistenti_Amm.vo!E192,IF(Foglio2!$J$3=Foglio2!$E$7,Resp_Coord_Amm.vo!E192,IF(Foglio2!$J$3=Foglio2!$E$8,Direttore_Amm.vo!E192,IF(Foglio2!$J$3=Foglio2!$E$9,Doc_mat_elem.re!E192,IF(Foglio2!$J$3=Foglio2!$E$10,Doc_dipl_scuola_sec.!E192,IF(Foglio2!$J$3=Foglio2!$E$11,Doc_scuola_media!E192,IF(Foglio2!$J$3=Foglio2!$E$12,Doc_laureati_scuola_sec.!E200,IF(Foglio2!$J$3=Foglio2!$E$13,Direttivi_capi_ist.!E192,0)))))))))))</f>
        <v>0</v>
      </c>
      <c r="H200" s="248">
        <f>IF(Foglio2!$J$3=Foglio2!$E$3,Ausiliari_Coll.Scol.!F192,IF(Foglio2!$J$3=Foglio2!$E$4,Collab._Tecnici!F192,IF(Foglio2!$J$3=Foglio2!$E$5,Assistenti_Tecnici!F192,IF(Foglio2!$J$3=Foglio2!$E$6,Assistenti_Amm.vo!F192,IF(Foglio2!$J$3=Foglio2!$E$7,Resp_Coord_Amm.vo!F192,IF(Foglio2!$J$3=Foglio2!$E$8,Direttore_Amm.vo!F192,IF(Foglio2!$J$3=Foglio2!$E$9,Doc_mat_elem.re!F192,IF(Foglio2!$J$3=Foglio2!$E$10,Doc_dipl_scuola_sec.!F192,IF(Foglio2!$J$3=Foglio2!$E$11,Doc_scuola_media!F192,IF(Foglio2!$J$3=Foglio2!$E$12,Doc_laureati_scuola_sec.!F200,IF(Foglio2!$J$3=Foglio2!$E$13,Direttivi_capi_ist.!F192,0)))))))))))</f>
        <v>0</v>
      </c>
      <c r="I200" s="248">
        <f>IF(Foglio2!$J$3=Foglio2!$E$3,Ausiliari_Coll.Scol.!G192,IF(Foglio2!$J$3=Foglio2!$E$4,Collab._Tecnici!G192,IF(Foglio2!$J$3=Foglio2!$E$5,Assistenti_Tecnici!G192,IF(Foglio2!$J$3=Foglio2!$E$6,Assistenti_Amm.vo!G192,IF(Foglio2!$J$3=Foglio2!$E$7,Resp_Coord_Amm.vo!G192,IF(Foglio2!$J$3=Foglio2!$E$8,Direttore_Amm.vo!G192,IF(Foglio2!$J$3=Foglio2!$E$9,Doc_mat_elem.re!G192,IF(Foglio2!$J$3=Foglio2!$E$10,Doc_dipl_scuola_sec.!G192,IF(Foglio2!$J$3=Foglio2!$E$11,Doc_scuola_media!G192,IF(Foglio2!$J$3=Foglio2!$E$12,Doc_laureati_scuola_sec.!G200,IF(Foglio2!$J$3=Foglio2!$E$13,Direttivi_capi_ist.!G192,0)))))))))))</f>
        <v>0</v>
      </c>
      <c r="J200" s="248">
        <f>IF(Foglio2!$J$3=Foglio2!$E$3,Ausiliari_Coll.Scol.!H192,IF(Foglio2!$J$3=Foglio2!$E$4,Collab._Tecnici!H192,IF(Foglio2!$J$3=Foglio2!$E$5,Assistenti_Tecnici!H192,IF(Foglio2!$J$3=Foglio2!$E$6,Assistenti_Amm.vo!H192,IF(Foglio2!$J$3=Foglio2!$E$7,Resp_Coord_Amm.vo!H192,IF(Foglio2!$J$3=Foglio2!$E$8,Direttore_Amm.vo!H192,IF(Foglio2!$J$3=Foglio2!$E$9,Doc_mat_elem.re!H192,IF(Foglio2!$J$3=Foglio2!$E$10,Doc_dipl_scuola_sec.!H192,IF(Foglio2!$J$3=Foglio2!$E$11,Doc_scuola_media!H192,IF(Foglio2!$J$3=Foglio2!$E$12,Doc_laureati_scuola_sec.!H200,IF(Foglio2!$J$3=Foglio2!$E$13,Direttivi_capi_ist.!H192,0)))))))))))</f>
        <v>0</v>
      </c>
      <c r="K200" s="248">
        <f>IF(Foglio2!$J$3=Foglio2!$E$3,Ausiliari_Coll.Scol.!I192,IF(Foglio2!$J$3=Foglio2!$E$4,Collab._Tecnici!I192,IF(Foglio2!$J$3=Foglio2!$E$5,Assistenti_Tecnici!I192,IF(Foglio2!$J$3=Foglio2!$E$6,Assistenti_Amm.vo!I192,IF(Foglio2!$J$3=Foglio2!$E$7,Resp_Coord_Amm.vo!I192,IF(Foglio2!$J$3=Foglio2!$E$8,Direttore_Amm.vo!I192,IF(Foglio2!$J$3=Foglio2!$E$9,Doc_mat_elem.re!I192,IF(Foglio2!$J$3=Foglio2!$E$10,Doc_dipl_scuola_sec.!I192,IF(Foglio2!$J$3=Foglio2!$E$11,Doc_scuola_media!I192,IF(Foglio2!$J$3=Foglio2!$E$12,Doc_laureati_scuola_sec.!I200,IF(Foglio2!$J$3=Foglio2!$E$13,Direttivi_capi_ist.!I192,0)))))))))))</f>
        <v>0</v>
      </c>
      <c r="L200" s="248">
        <f>IF(Foglio2!$J$3=Foglio2!$E$3,Ausiliari_Coll.Scol.!J192,IF(Foglio2!$J$3=Foglio2!$E$4,Collab._Tecnici!J192,IF(Foglio2!$J$3=Foglio2!$E$5,Assistenti_Tecnici!J192,IF(Foglio2!$J$3=Foglio2!$E$6,Assistenti_Amm.vo!J192,IF(Foglio2!$J$3=Foglio2!$E$7,Resp_Coord_Amm.vo!J192,IF(Foglio2!$J$3=Foglio2!$E$8,Direttore_Amm.vo!J192,IF(Foglio2!$J$3=Foglio2!$E$9,Doc_mat_elem.re!J192,IF(Foglio2!$J$3=Foglio2!$E$10,Doc_dipl_scuola_sec.!J192,IF(Foglio2!$J$3=Foglio2!$E$11,Doc_scuola_media!J192,IF(Foglio2!$J$3=Foglio2!$E$12,Doc_laureati_scuola_sec.!J200,IF(Foglio2!$J$3=Foglio2!$E$13,Direttivi_capi_ist.!J192,0)))))))))))</f>
        <v>0</v>
      </c>
      <c r="M200" s="249">
        <f>IF(Foglio2!$J$3=Foglio2!$E$3,Ausiliari_Coll.Scol.!K192,IF(Foglio2!$J$3=Foglio2!$E$4,Collab._Tecnici!K192,IF(Foglio2!$J$3=Foglio2!$E$5,Assistenti_Tecnici!K192,IF(Foglio2!$J$3=Foglio2!$E$6,Assistenti_Amm.vo!K192,IF(Foglio2!$J$3=Foglio2!$E$7,Resp_Coord_Amm.vo!K192,IF(Foglio2!$J$3=Foglio2!$E$8,Direttore_Amm.vo!K192,IF(Foglio2!$J$3=Foglio2!$E$9,Doc_mat_elem.re!K192,IF(Foglio2!$J$3=Foglio2!$E$10,Doc_dipl_scuola_sec.!K192,IF(Foglio2!$J$3=Foglio2!$E$11,Doc_scuola_media!K192,IF(Foglio2!$J$3=Foglio2!$E$12,Doc_laureati_scuola_sec.!K200,IF(Foglio2!$J$3=Foglio2!$E$13,Direttivi_capi_ist.!K192,0)))))))))))</f>
        <v>0</v>
      </c>
      <c r="N200" s="250">
        <f>IF(Foglio2!$J$3=Foglio2!$E$3,Ausiliari_Coll.Scol.!L192,IF(Foglio2!$J$3=Foglio2!$E$4,Collab._Tecnici!L192,IF(Foglio2!$J$3=Foglio2!$E$5,Assistenti_Tecnici!L192,IF(Foglio2!$J$3=Foglio2!$E$6,Assistenti_Amm.vo!L192,IF(Foglio2!$J$3=Foglio2!$E$7,Resp_Coord_Amm.vo!L192,IF(Foglio2!$J$3=Foglio2!$E$8,Direttore_Amm.vo!L192,IF(Foglio2!$J$3=Foglio2!$E$9,Doc_mat_elem.re!L192,IF(Foglio2!$J$3=Foglio2!$E$10,Doc_dipl_scuola_sec.!L192,IF(Foglio2!$J$3=Foglio2!$E$11,Doc_scuola_media!L192,IF(Foglio2!$J$3=Foglio2!$E$12,Doc_laureati_scuola_sec.!L200,IF(Foglio2!$J$3=Foglio2!$E$13,Direttivi_capi_ist.!L192,0)))))))))))</f>
        <v>0</v>
      </c>
      <c r="O200" s="251">
        <f>IF(Foglio2!$J$3=Foglio2!$E$3,Ausiliari_Coll.Scol.!M192,IF(Foglio2!$J$3=Foglio2!$E$4,Collab._Tecnici!M192,IF(Foglio2!$J$3=Foglio2!$E$5,Assistenti_Tecnici!M192,IF(Foglio2!$J$3=Foglio2!$E$6,Assistenti_Amm.vo!M192,IF(Foglio2!$J$3=Foglio2!$E$7,Resp_Coord_Amm.vo!M192,IF(Foglio2!$J$3=Foglio2!$E$8,Direttore_Amm.vo!M192,IF(Foglio2!$J$3=Foglio2!$E$9,Doc_mat_elem.re!M192,IF(Foglio2!$J$3=Foglio2!$E$10,Doc_dipl_scuola_sec.!M192,IF(Foglio2!$J$3=Foglio2!$E$11,Doc_scuola_media!M192,IF(Foglio2!$J$3=Foglio2!$E$12,Doc_laureati_scuola_sec.!M200,IF(Foglio2!$J$3=Foglio2!$E$13,Direttivi_capi_ist.!M192,0)))))))))))</f>
        <v>0</v>
      </c>
      <c r="P200" s="252">
        <f>IF(Foglio2!$J$3=Foglio2!$E$3,Ausiliari_Coll.Scol.!N192,IF(Foglio2!$J$3=Foglio2!$E$4,Collab._Tecnici!N192,IF(Foglio2!$J$3=Foglio2!$E$5,Assistenti_Tecnici!N192,IF(Foglio2!$J$3=Foglio2!$E$6,Assistenti_Amm.vo!N192,IF(Foglio2!$J$3=Foglio2!$E$7,Resp_Coord_Amm.vo!N192,IF(Foglio2!$J$3=Foglio2!$E$8,Direttore_Amm.vo!N192,IF(Foglio2!$J$3=Foglio2!$E$9,Doc_mat_elem.re!N192,IF(Foglio2!$J$3=Foglio2!$E$10,Doc_dipl_scuola_sec.!N192,IF(Foglio2!$J$3=Foglio2!$E$11,Doc_scuola_media!N192,IF(Foglio2!$J$3=Foglio2!$E$12,Doc_laureati_scuola_sec.!N200,IF(Foglio2!$J$3=Foglio2!$E$13,Direttivi_capi_ist.!N192,0)))))))))))</f>
        <v>0</v>
      </c>
      <c r="Q200" s="252">
        <f>IF(Foglio2!$J$3=Foglio2!$E$3,Ausiliari_Coll.Scol.!O192,IF(Foglio2!$J$3=Foglio2!$E$4,Collab._Tecnici!O192,IF(Foglio2!$J$3=Foglio2!$E$5,Assistenti_Tecnici!O192,IF(Foglio2!$J$3=Foglio2!$E$6,Assistenti_Amm.vo!O192,IF(Foglio2!$J$3=Foglio2!$E$7,Resp_Coord_Amm.vo!O192,IF(Foglio2!$J$3=Foglio2!$E$8,Direttore_Amm.vo!O192,IF(Foglio2!$J$3=Foglio2!$E$9,Doc_mat_elem.re!O192,IF(Foglio2!$J$3=Foglio2!$E$10,Doc_dipl_scuola_sec.!O192,IF(Foglio2!$J$3=Foglio2!$E$11,Doc_scuola_media!O192,IF(Foglio2!$J$3=Foglio2!$E$12,Doc_laureati_scuola_sec.!O200,IF(Foglio2!$J$3=Foglio2!$E$13,Direttivi_capi_ist.!O192,0)))))))))))</f>
        <v>0</v>
      </c>
      <c r="R200" s="252">
        <f>IF(Foglio2!$J$3=Foglio2!$E$3,Ausiliari_Coll.Scol.!P192,IF(Foglio2!$J$3=Foglio2!$E$4,Collab._Tecnici!P192,IF(Foglio2!$J$3=Foglio2!$E$5,Assistenti_Tecnici!P192,IF(Foglio2!$J$3=Foglio2!$E$6,Assistenti_Amm.vo!P192,IF(Foglio2!$J$3=Foglio2!$E$7,Resp_Coord_Amm.vo!P192,IF(Foglio2!$J$3=Foglio2!$E$8,Direttore_Amm.vo!P192,IF(Foglio2!$J$3=Foglio2!$E$9,Doc_mat_elem.re!P192,IF(Foglio2!$J$3=Foglio2!$E$10,Doc_dipl_scuola_sec.!P192,IF(Foglio2!$J$3=Foglio2!$E$11,Doc_scuola_media!P192,IF(Foglio2!$J$3=Foglio2!$E$12,Doc_laureati_scuola_sec.!P200,IF(Foglio2!$J$3=Foglio2!$E$13,Direttivi_capi_ist.!P192,0)))))))))))</f>
        <v>0</v>
      </c>
      <c r="S200" s="252">
        <f>IF(Foglio2!$J$3=Foglio2!$E$3,Ausiliari_Coll.Scol.!Q192,IF(Foglio2!$J$3=Foglio2!$E$4,Collab._Tecnici!Q192,IF(Foglio2!$J$3=Foglio2!$E$5,Assistenti_Tecnici!Q192,IF(Foglio2!$J$3=Foglio2!$E$6,Assistenti_Amm.vo!Q192,IF(Foglio2!$J$3=Foglio2!$E$7,Resp_Coord_Amm.vo!Q192,IF(Foglio2!$J$3=Foglio2!$E$8,Direttore_Amm.vo!Q192,IF(Foglio2!$J$3=Foglio2!$E$9,Doc_mat_elem.re!Q192,IF(Foglio2!$J$3=Foglio2!$E$10,Doc_dipl_scuola_sec.!Q192,IF(Foglio2!$J$3=Foglio2!$E$11,Doc_scuola_media!Q192,IF(Foglio2!$J$3=Foglio2!$E$12,Doc_laureati_scuola_sec.!Q200,IF(Foglio2!$J$3=Foglio2!$E$13,Direttivi_capi_ist.!Q192,0)))))))))))</f>
        <v>0</v>
      </c>
      <c r="T200" s="252">
        <f>IF(Foglio2!$J$3=Foglio2!$E$3,Ausiliari_Coll.Scol.!R192,IF(Foglio2!$J$3=Foglio2!$E$4,Collab._Tecnici!R192,IF(Foglio2!$J$3=Foglio2!$E$5,Assistenti_Tecnici!R192,IF(Foglio2!$J$3=Foglio2!$E$6,Assistenti_Amm.vo!R192,IF(Foglio2!$J$3=Foglio2!$E$7,Resp_Coord_Amm.vo!R192,IF(Foglio2!$J$3=Foglio2!$E$8,Direttore_Amm.vo!R192,IF(Foglio2!$J$3=Foglio2!$E$9,Doc_mat_elem.re!R192,IF(Foglio2!$J$3=Foglio2!$E$10,Doc_dipl_scuola_sec.!R192,IF(Foglio2!$J$3=Foglio2!$E$11,Doc_scuola_media!R192,IF(Foglio2!$J$3=Foglio2!$E$12,Doc_laureati_scuola_sec.!R200,IF(Foglio2!$J$3=Foglio2!$E$13,Direttivi_capi_ist.!R192,0)))))))))))</f>
        <v>0</v>
      </c>
      <c r="U200" s="252">
        <f t="shared" ref="U200" si="1031">(P200)/12*0.8</f>
        <v>0</v>
      </c>
      <c r="V200" s="252">
        <f t="shared" ref="V200" si="1032">(P200+R200)/12*0.8</f>
        <v>0</v>
      </c>
      <c r="W200" s="253" t="str">
        <f t="shared" ref="W200" si="1033">"Fascia Da "&amp;F200&amp;" a "&amp;F201&amp;" Decorrenza "&amp;DAY(C200)&amp;"/"&amp;MONTH(C200)&amp;"/"&amp;YEAR(C200)</f>
        <v>Fascia Da 0 a 0 Decorrenza 0/1/1900</v>
      </c>
    </row>
    <row r="201" spans="1:23" s="47" customFormat="1" ht="8.25" customHeight="1" x14ac:dyDescent="0.2">
      <c r="A201" s="104"/>
      <c r="B201" s="245">
        <f t="shared" si="937"/>
        <v>33989</v>
      </c>
      <c r="C201" s="501"/>
      <c r="D201" s="501"/>
      <c r="E201" s="48" t="s">
        <v>4</v>
      </c>
      <c r="F201" s="49">
        <f>IF(Foglio2!$J$3=Foglio2!$E$3,Ausiliari_Coll.Scol.!D193,IF(Foglio2!$J$3=Foglio2!$E$4,Collab._Tecnici!D193,IF(Foglio2!$J$3=Foglio2!$E$5,Assistenti_Tecnici!D193,IF(Foglio2!$J$3=Foglio2!$E$6,Assistenti_Amm.vo!D193,IF(Foglio2!$J$3=Foglio2!$E$7,Resp_Coord_Amm.vo!D193,IF(Foglio2!$J$3=Foglio2!$E$8,Direttore_Amm.vo!D193,IF(Foglio2!$J$3=Foglio2!$E$9,Doc_mat_elem.re!D193,IF(Foglio2!$J$3=Foglio2!$E$10,Doc_dipl_scuola_sec.!D193,IF(Foglio2!$J$3=Foglio2!$E$11,Doc_scuola_media!D193,IF(Foglio2!$J$3=Foglio2!$E$12,Doc_laureati_scuola_sec.!D201,IF(Foglio2!$J$3=Foglio2!$E$13,Direttivi_capi_ist.!D193,0)))))))))))</f>
        <v>0</v>
      </c>
      <c r="G201" s="267">
        <f t="shared" ref="G201:T201" si="1034">G200*1936.27</f>
        <v>0</v>
      </c>
      <c r="H201" s="267">
        <f t="shared" si="1034"/>
        <v>0</v>
      </c>
      <c r="I201" s="267">
        <f t="shared" si="1034"/>
        <v>0</v>
      </c>
      <c r="J201" s="267">
        <f t="shared" si="1034"/>
        <v>0</v>
      </c>
      <c r="K201" s="267">
        <f t="shared" si="1034"/>
        <v>0</v>
      </c>
      <c r="L201" s="266">
        <f t="shared" si="1034"/>
        <v>0</v>
      </c>
      <c r="M201" s="267">
        <f t="shared" si="1034"/>
        <v>0</v>
      </c>
      <c r="N201" s="182">
        <f t="shared" si="1034"/>
        <v>0</v>
      </c>
      <c r="O201" s="183">
        <f t="shared" si="1034"/>
        <v>0</v>
      </c>
      <c r="P201" s="184">
        <f t="shared" si="1034"/>
        <v>0</v>
      </c>
      <c r="Q201" s="184">
        <f t="shared" si="1034"/>
        <v>0</v>
      </c>
      <c r="R201" s="184">
        <f t="shared" si="1034"/>
        <v>0</v>
      </c>
      <c r="S201" s="184">
        <f t="shared" si="1034"/>
        <v>0</v>
      </c>
      <c r="T201" s="184">
        <f t="shared" si="1034"/>
        <v>0</v>
      </c>
      <c r="U201" s="184">
        <f t="shared" ref="U201:V201" si="1035">U200*1936.27</f>
        <v>0</v>
      </c>
      <c r="V201" s="184">
        <f t="shared" si="1035"/>
        <v>0</v>
      </c>
      <c r="W201" s="104"/>
    </row>
    <row r="202" spans="1:23" s="47" customFormat="1" ht="12.75" customHeight="1" x14ac:dyDescent="0.2">
      <c r="A202" s="104">
        <f>IF(Foglio2!$J$7=1,TRUNC(Base!V202,0),TRUNC(Base!U202,0))</f>
        <v>0</v>
      </c>
      <c r="B202" s="245">
        <f t="shared" si="937"/>
        <v>33990</v>
      </c>
      <c r="C202" s="501"/>
      <c r="D202" s="501"/>
      <c r="E202" s="53" t="s">
        <v>3</v>
      </c>
      <c r="F202" s="54">
        <f>IF(Foglio2!$J$3=Foglio2!$E$3,Ausiliari_Coll.Scol.!D194,IF(Foglio2!$J$3=Foglio2!$E$4,Collab._Tecnici!D194,IF(Foglio2!$J$3=Foglio2!$E$5,Assistenti_Tecnici!D194,IF(Foglio2!$J$3=Foglio2!$E$6,Assistenti_Amm.vo!D194,IF(Foglio2!$J$3=Foglio2!$E$7,Resp_Coord_Amm.vo!D194,IF(Foglio2!$J$3=Foglio2!$E$8,Direttore_Amm.vo!D194,IF(Foglio2!$J$3=Foglio2!$E$9,Doc_mat_elem.re!D194,IF(Foglio2!$J$3=Foglio2!$E$10,Doc_dipl_scuola_sec.!D194,IF(Foglio2!$J$3=Foglio2!$E$11,Doc_scuola_media!D194,IF(Foglio2!$J$3=Foglio2!$E$12,Doc_laureati_scuola_sec.!D202,IF(Foglio2!$J$3=Foglio2!$E$13,Direttivi_capi_ist.!D194,0)))))))))))</f>
        <v>0</v>
      </c>
      <c r="G202" s="248">
        <f>IF(Foglio2!$J$3=Foglio2!$E$3,Ausiliari_Coll.Scol.!E194,IF(Foglio2!$J$3=Foglio2!$E$4,Collab._Tecnici!E194,IF(Foglio2!$J$3=Foglio2!$E$5,Assistenti_Tecnici!E194,IF(Foglio2!$J$3=Foglio2!$E$6,Assistenti_Amm.vo!E194,IF(Foglio2!$J$3=Foglio2!$E$7,Resp_Coord_Amm.vo!E194,IF(Foglio2!$J$3=Foglio2!$E$8,Direttore_Amm.vo!E194,IF(Foglio2!$J$3=Foglio2!$E$9,Doc_mat_elem.re!E194,IF(Foglio2!$J$3=Foglio2!$E$10,Doc_dipl_scuola_sec.!E194,IF(Foglio2!$J$3=Foglio2!$E$11,Doc_scuola_media!E194,IF(Foglio2!$J$3=Foglio2!$E$12,Doc_laureati_scuola_sec.!E202,IF(Foglio2!$J$3=Foglio2!$E$13,Direttivi_capi_ist.!E194,0)))))))))))</f>
        <v>0</v>
      </c>
      <c r="H202" s="248">
        <f>IF(Foglio2!$J$3=Foglio2!$E$3,Ausiliari_Coll.Scol.!F194,IF(Foglio2!$J$3=Foglio2!$E$4,Collab._Tecnici!F194,IF(Foglio2!$J$3=Foglio2!$E$5,Assistenti_Tecnici!F194,IF(Foglio2!$J$3=Foglio2!$E$6,Assistenti_Amm.vo!F194,IF(Foglio2!$J$3=Foglio2!$E$7,Resp_Coord_Amm.vo!F194,IF(Foglio2!$J$3=Foglio2!$E$8,Direttore_Amm.vo!F194,IF(Foglio2!$J$3=Foglio2!$E$9,Doc_mat_elem.re!F194,IF(Foglio2!$J$3=Foglio2!$E$10,Doc_dipl_scuola_sec.!F194,IF(Foglio2!$J$3=Foglio2!$E$11,Doc_scuola_media!F194,IF(Foglio2!$J$3=Foglio2!$E$12,Doc_laureati_scuola_sec.!F202,IF(Foglio2!$J$3=Foglio2!$E$13,Direttivi_capi_ist.!F194,0)))))))))))</f>
        <v>0</v>
      </c>
      <c r="I202" s="248">
        <f>IF(Foglio2!$J$3=Foglio2!$E$3,Ausiliari_Coll.Scol.!G194,IF(Foglio2!$J$3=Foglio2!$E$4,Collab._Tecnici!G194,IF(Foglio2!$J$3=Foglio2!$E$5,Assistenti_Tecnici!G194,IF(Foglio2!$J$3=Foglio2!$E$6,Assistenti_Amm.vo!G194,IF(Foglio2!$J$3=Foglio2!$E$7,Resp_Coord_Amm.vo!G194,IF(Foglio2!$J$3=Foglio2!$E$8,Direttore_Amm.vo!G194,IF(Foglio2!$J$3=Foglio2!$E$9,Doc_mat_elem.re!G194,IF(Foglio2!$J$3=Foglio2!$E$10,Doc_dipl_scuola_sec.!G194,IF(Foglio2!$J$3=Foglio2!$E$11,Doc_scuola_media!G194,IF(Foglio2!$J$3=Foglio2!$E$12,Doc_laureati_scuola_sec.!G202,IF(Foglio2!$J$3=Foglio2!$E$13,Direttivi_capi_ist.!G194,0)))))))))))</f>
        <v>0</v>
      </c>
      <c r="J202" s="248">
        <f>IF(Foglio2!$J$3=Foglio2!$E$3,Ausiliari_Coll.Scol.!H194,IF(Foglio2!$J$3=Foglio2!$E$4,Collab._Tecnici!H194,IF(Foglio2!$J$3=Foglio2!$E$5,Assistenti_Tecnici!H194,IF(Foglio2!$J$3=Foglio2!$E$6,Assistenti_Amm.vo!H194,IF(Foglio2!$J$3=Foglio2!$E$7,Resp_Coord_Amm.vo!H194,IF(Foglio2!$J$3=Foglio2!$E$8,Direttore_Amm.vo!H194,IF(Foglio2!$J$3=Foglio2!$E$9,Doc_mat_elem.re!H194,IF(Foglio2!$J$3=Foglio2!$E$10,Doc_dipl_scuola_sec.!H194,IF(Foglio2!$J$3=Foglio2!$E$11,Doc_scuola_media!H194,IF(Foglio2!$J$3=Foglio2!$E$12,Doc_laureati_scuola_sec.!H202,IF(Foglio2!$J$3=Foglio2!$E$13,Direttivi_capi_ist.!H194,0)))))))))))</f>
        <v>0</v>
      </c>
      <c r="K202" s="248">
        <f>IF(Foglio2!$J$3=Foglio2!$E$3,Ausiliari_Coll.Scol.!I194,IF(Foglio2!$J$3=Foglio2!$E$4,Collab._Tecnici!I194,IF(Foglio2!$J$3=Foglio2!$E$5,Assistenti_Tecnici!I194,IF(Foglio2!$J$3=Foglio2!$E$6,Assistenti_Amm.vo!I194,IF(Foglio2!$J$3=Foglio2!$E$7,Resp_Coord_Amm.vo!I194,IF(Foglio2!$J$3=Foglio2!$E$8,Direttore_Amm.vo!I194,IF(Foglio2!$J$3=Foglio2!$E$9,Doc_mat_elem.re!I194,IF(Foglio2!$J$3=Foglio2!$E$10,Doc_dipl_scuola_sec.!I194,IF(Foglio2!$J$3=Foglio2!$E$11,Doc_scuola_media!I194,IF(Foglio2!$J$3=Foglio2!$E$12,Doc_laureati_scuola_sec.!I202,IF(Foglio2!$J$3=Foglio2!$E$13,Direttivi_capi_ist.!I194,0)))))))))))</f>
        <v>0</v>
      </c>
      <c r="L202" s="248">
        <f>IF(Foglio2!$J$3=Foglio2!$E$3,Ausiliari_Coll.Scol.!J194,IF(Foglio2!$J$3=Foglio2!$E$4,Collab._Tecnici!J194,IF(Foglio2!$J$3=Foglio2!$E$5,Assistenti_Tecnici!J194,IF(Foglio2!$J$3=Foglio2!$E$6,Assistenti_Amm.vo!J194,IF(Foglio2!$J$3=Foglio2!$E$7,Resp_Coord_Amm.vo!J194,IF(Foglio2!$J$3=Foglio2!$E$8,Direttore_Amm.vo!J194,IF(Foglio2!$J$3=Foglio2!$E$9,Doc_mat_elem.re!J194,IF(Foglio2!$J$3=Foglio2!$E$10,Doc_dipl_scuola_sec.!J194,IF(Foglio2!$J$3=Foglio2!$E$11,Doc_scuola_media!J194,IF(Foglio2!$J$3=Foglio2!$E$12,Doc_laureati_scuola_sec.!J202,IF(Foglio2!$J$3=Foglio2!$E$13,Direttivi_capi_ist.!J194,0)))))))))))</f>
        <v>0</v>
      </c>
      <c r="M202" s="249">
        <f>IF(Foglio2!$J$3=Foglio2!$E$3,Ausiliari_Coll.Scol.!K194,IF(Foglio2!$J$3=Foglio2!$E$4,Collab._Tecnici!K194,IF(Foglio2!$J$3=Foglio2!$E$5,Assistenti_Tecnici!K194,IF(Foglio2!$J$3=Foglio2!$E$6,Assistenti_Amm.vo!K194,IF(Foglio2!$J$3=Foglio2!$E$7,Resp_Coord_Amm.vo!K194,IF(Foglio2!$J$3=Foglio2!$E$8,Direttore_Amm.vo!K194,IF(Foglio2!$J$3=Foglio2!$E$9,Doc_mat_elem.re!K194,IF(Foglio2!$J$3=Foglio2!$E$10,Doc_dipl_scuola_sec.!K194,IF(Foglio2!$J$3=Foglio2!$E$11,Doc_scuola_media!K194,IF(Foglio2!$J$3=Foglio2!$E$12,Doc_laureati_scuola_sec.!K202,IF(Foglio2!$J$3=Foglio2!$E$13,Direttivi_capi_ist.!K194,0)))))))))))</f>
        <v>0</v>
      </c>
      <c r="N202" s="250">
        <f>IF(Foglio2!$J$3=Foglio2!$E$3,Ausiliari_Coll.Scol.!L194,IF(Foglio2!$J$3=Foglio2!$E$4,Collab._Tecnici!L194,IF(Foglio2!$J$3=Foglio2!$E$5,Assistenti_Tecnici!L194,IF(Foglio2!$J$3=Foglio2!$E$6,Assistenti_Amm.vo!L194,IF(Foglio2!$J$3=Foglio2!$E$7,Resp_Coord_Amm.vo!L194,IF(Foglio2!$J$3=Foglio2!$E$8,Direttore_Amm.vo!L194,IF(Foglio2!$J$3=Foglio2!$E$9,Doc_mat_elem.re!L194,IF(Foglio2!$J$3=Foglio2!$E$10,Doc_dipl_scuola_sec.!L194,IF(Foglio2!$J$3=Foglio2!$E$11,Doc_scuola_media!L194,IF(Foglio2!$J$3=Foglio2!$E$12,Doc_laureati_scuola_sec.!L202,IF(Foglio2!$J$3=Foglio2!$E$13,Direttivi_capi_ist.!L194,0)))))))))))</f>
        <v>0</v>
      </c>
      <c r="O202" s="251">
        <f>IF(Foglio2!$J$3=Foglio2!$E$3,Ausiliari_Coll.Scol.!M194,IF(Foglio2!$J$3=Foglio2!$E$4,Collab._Tecnici!M194,IF(Foglio2!$J$3=Foglio2!$E$5,Assistenti_Tecnici!M194,IF(Foglio2!$J$3=Foglio2!$E$6,Assistenti_Amm.vo!M194,IF(Foglio2!$J$3=Foglio2!$E$7,Resp_Coord_Amm.vo!M194,IF(Foglio2!$J$3=Foglio2!$E$8,Direttore_Amm.vo!M194,IF(Foglio2!$J$3=Foglio2!$E$9,Doc_mat_elem.re!M194,IF(Foglio2!$J$3=Foglio2!$E$10,Doc_dipl_scuola_sec.!M194,IF(Foglio2!$J$3=Foglio2!$E$11,Doc_scuola_media!M194,IF(Foglio2!$J$3=Foglio2!$E$12,Doc_laureati_scuola_sec.!M202,IF(Foglio2!$J$3=Foglio2!$E$13,Direttivi_capi_ist.!M194,0)))))))))))</f>
        <v>0</v>
      </c>
      <c r="P202" s="252">
        <f>IF(Foglio2!$J$3=Foglio2!$E$3,Ausiliari_Coll.Scol.!N194,IF(Foglio2!$J$3=Foglio2!$E$4,Collab._Tecnici!N194,IF(Foglio2!$J$3=Foglio2!$E$5,Assistenti_Tecnici!N194,IF(Foglio2!$J$3=Foglio2!$E$6,Assistenti_Amm.vo!N194,IF(Foglio2!$J$3=Foglio2!$E$7,Resp_Coord_Amm.vo!N194,IF(Foglio2!$J$3=Foglio2!$E$8,Direttore_Amm.vo!N194,IF(Foglio2!$J$3=Foglio2!$E$9,Doc_mat_elem.re!N194,IF(Foglio2!$J$3=Foglio2!$E$10,Doc_dipl_scuola_sec.!N194,IF(Foglio2!$J$3=Foglio2!$E$11,Doc_scuola_media!N194,IF(Foglio2!$J$3=Foglio2!$E$12,Doc_laureati_scuola_sec.!N202,IF(Foglio2!$J$3=Foglio2!$E$13,Direttivi_capi_ist.!N194,0)))))))))))</f>
        <v>0</v>
      </c>
      <c r="Q202" s="252">
        <f>IF(Foglio2!$J$3=Foglio2!$E$3,Ausiliari_Coll.Scol.!O194,IF(Foglio2!$J$3=Foglio2!$E$4,Collab._Tecnici!O194,IF(Foglio2!$J$3=Foglio2!$E$5,Assistenti_Tecnici!O194,IF(Foglio2!$J$3=Foglio2!$E$6,Assistenti_Amm.vo!O194,IF(Foglio2!$J$3=Foglio2!$E$7,Resp_Coord_Amm.vo!O194,IF(Foglio2!$J$3=Foglio2!$E$8,Direttore_Amm.vo!O194,IF(Foglio2!$J$3=Foglio2!$E$9,Doc_mat_elem.re!O194,IF(Foglio2!$J$3=Foglio2!$E$10,Doc_dipl_scuola_sec.!O194,IF(Foglio2!$J$3=Foglio2!$E$11,Doc_scuola_media!O194,IF(Foglio2!$J$3=Foglio2!$E$12,Doc_laureati_scuola_sec.!O202,IF(Foglio2!$J$3=Foglio2!$E$13,Direttivi_capi_ist.!O194,0)))))))))))</f>
        <v>0</v>
      </c>
      <c r="R202" s="252">
        <f>IF(Foglio2!$J$3=Foglio2!$E$3,Ausiliari_Coll.Scol.!P194,IF(Foglio2!$J$3=Foglio2!$E$4,Collab._Tecnici!P194,IF(Foglio2!$J$3=Foglio2!$E$5,Assistenti_Tecnici!P194,IF(Foglio2!$J$3=Foglio2!$E$6,Assistenti_Amm.vo!P194,IF(Foglio2!$J$3=Foglio2!$E$7,Resp_Coord_Amm.vo!P194,IF(Foglio2!$J$3=Foglio2!$E$8,Direttore_Amm.vo!P194,IF(Foglio2!$J$3=Foglio2!$E$9,Doc_mat_elem.re!P194,IF(Foglio2!$J$3=Foglio2!$E$10,Doc_dipl_scuola_sec.!P194,IF(Foglio2!$J$3=Foglio2!$E$11,Doc_scuola_media!P194,IF(Foglio2!$J$3=Foglio2!$E$12,Doc_laureati_scuola_sec.!P202,IF(Foglio2!$J$3=Foglio2!$E$13,Direttivi_capi_ist.!P194,0)))))))))))</f>
        <v>0</v>
      </c>
      <c r="S202" s="252">
        <f>IF(Foglio2!$J$3=Foglio2!$E$3,Ausiliari_Coll.Scol.!Q194,IF(Foglio2!$J$3=Foglio2!$E$4,Collab._Tecnici!Q194,IF(Foglio2!$J$3=Foglio2!$E$5,Assistenti_Tecnici!Q194,IF(Foglio2!$J$3=Foglio2!$E$6,Assistenti_Amm.vo!Q194,IF(Foglio2!$J$3=Foglio2!$E$7,Resp_Coord_Amm.vo!Q194,IF(Foglio2!$J$3=Foglio2!$E$8,Direttore_Amm.vo!Q194,IF(Foglio2!$J$3=Foglio2!$E$9,Doc_mat_elem.re!Q194,IF(Foglio2!$J$3=Foglio2!$E$10,Doc_dipl_scuola_sec.!Q194,IF(Foglio2!$J$3=Foglio2!$E$11,Doc_scuola_media!Q194,IF(Foglio2!$J$3=Foglio2!$E$12,Doc_laureati_scuola_sec.!Q202,IF(Foglio2!$J$3=Foglio2!$E$13,Direttivi_capi_ist.!Q194,0)))))))))))</f>
        <v>0</v>
      </c>
      <c r="T202" s="252">
        <f>IF(Foglio2!$J$3=Foglio2!$E$3,Ausiliari_Coll.Scol.!R194,IF(Foglio2!$J$3=Foglio2!$E$4,Collab._Tecnici!R194,IF(Foglio2!$J$3=Foglio2!$E$5,Assistenti_Tecnici!R194,IF(Foglio2!$J$3=Foglio2!$E$6,Assistenti_Amm.vo!R194,IF(Foglio2!$J$3=Foglio2!$E$7,Resp_Coord_Amm.vo!R194,IF(Foglio2!$J$3=Foglio2!$E$8,Direttore_Amm.vo!R194,IF(Foglio2!$J$3=Foglio2!$E$9,Doc_mat_elem.re!R194,IF(Foglio2!$J$3=Foglio2!$E$10,Doc_dipl_scuola_sec.!R194,IF(Foglio2!$J$3=Foglio2!$E$11,Doc_scuola_media!R194,IF(Foglio2!$J$3=Foglio2!$E$12,Doc_laureati_scuola_sec.!R202,IF(Foglio2!$J$3=Foglio2!$E$13,Direttivi_capi_ist.!R194,0)))))))))))</f>
        <v>0</v>
      </c>
      <c r="U202" s="252">
        <f t="shared" ref="U202" si="1036">(P202)/12*0.8</f>
        <v>0</v>
      </c>
      <c r="V202" s="252">
        <f t="shared" ref="V202" si="1037">(P202+R202)/12*0.8</f>
        <v>0</v>
      </c>
      <c r="W202" s="253" t="str">
        <f t="shared" ref="W202" si="1038">"Fascia Da "&amp;F202&amp;" a "&amp;F203&amp;" Decorrenza "&amp;DAY(C202)&amp;"/"&amp;MONTH(C202)&amp;"/"&amp;YEAR(C202)</f>
        <v>Fascia Da 0 a 0 Decorrenza 0/1/1900</v>
      </c>
    </row>
    <row r="203" spans="1:23" s="47" customFormat="1" ht="7.5" customHeight="1" x14ac:dyDescent="0.2">
      <c r="A203" s="104"/>
      <c r="B203" s="245">
        <f t="shared" si="937"/>
        <v>33991</v>
      </c>
      <c r="C203" s="501"/>
      <c r="D203" s="501"/>
      <c r="E203" s="48" t="s">
        <v>4</v>
      </c>
      <c r="F203" s="49">
        <f>IF(Foglio2!$J$3=Foglio2!$E$3,Ausiliari_Coll.Scol.!D195,IF(Foglio2!$J$3=Foglio2!$E$4,Collab._Tecnici!D195,IF(Foglio2!$J$3=Foglio2!$E$5,Assistenti_Tecnici!D195,IF(Foglio2!$J$3=Foglio2!$E$6,Assistenti_Amm.vo!D195,IF(Foglio2!$J$3=Foglio2!$E$7,Resp_Coord_Amm.vo!D195,IF(Foglio2!$J$3=Foglio2!$E$8,Direttore_Amm.vo!D195,IF(Foglio2!$J$3=Foglio2!$E$9,Doc_mat_elem.re!D195,IF(Foglio2!$J$3=Foglio2!$E$10,Doc_dipl_scuola_sec.!D195,IF(Foglio2!$J$3=Foglio2!$E$11,Doc_scuola_media!D195,IF(Foglio2!$J$3=Foglio2!$E$12,Doc_laureati_scuola_sec.!D203,IF(Foglio2!$J$3=Foglio2!$E$13,Direttivi_capi_ist.!D195,0)))))))))))</f>
        <v>0</v>
      </c>
      <c r="G203" s="267">
        <f t="shared" ref="G203:T203" si="1039">G202*1936.27</f>
        <v>0</v>
      </c>
      <c r="H203" s="267">
        <f t="shared" si="1039"/>
        <v>0</v>
      </c>
      <c r="I203" s="267">
        <f t="shared" si="1039"/>
        <v>0</v>
      </c>
      <c r="J203" s="267">
        <f t="shared" si="1039"/>
        <v>0</v>
      </c>
      <c r="K203" s="267">
        <f t="shared" si="1039"/>
        <v>0</v>
      </c>
      <c r="L203" s="266">
        <f t="shared" si="1039"/>
        <v>0</v>
      </c>
      <c r="M203" s="267">
        <f t="shared" si="1039"/>
        <v>0</v>
      </c>
      <c r="N203" s="182">
        <f t="shared" si="1039"/>
        <v>0</v>
      </c>
      <c r="O203" s="183">
        <f t="shared" si="1039"/>
        <v>0</v>
      </c>
      <c r="P203" s="184">
        <f t="shared" si="1039"/>
        <v>0</v>
      </c>
      <c r="Q203" s="184">
        <f t="shared" si="1039"/>
        <v>0</v>
      </c>
      <c r="R203" s="184">
        <f t="shared" si="1039"/>
        <v>0</v>
      </c>
      <c r="S203" s="184">
        <f t="shared" si="1039"/>
        <v>0</v>
      </c>
      <c r="T203" s="184">
        <f t="shared" si="1039"/>
        <v>0</v>
      </c>
      <c r="U203" s="184">
        <f t="shared" ref="U203:V203" si="1040">U202*1936.27</f>
        <v>0</v>
      </c>
      <c r="V203" s="184">
        <f t="shared" si="1040"/>
        <v>0</v>
      </c>
      <c r="W203" s="104"/>
    </row>
    <row r="204" spans="1:23" s="47" customFormat="1" ht="12.75" customHeight="1" x14ac:dyDescent="0.2">
      <c r="A204" s="104">
        <f>IF(Foglio2!$J$7=1,TRUNC(Base!V204,0),TRUNC(Base!U204,0))</f>
        <v>0</v>
      </c>
      <c r="B204" s="245">
        <f t="shared" si="937"/>
        <v>33992</v>
      </c>
      <c r="C204" s="501"/>
      <c r="D204" s="501"/>
      <c r="E204" s="53" t="s">
        <v>3</v>
      </c>
      <c r="F204" s="54">
        <f>IF(Foglio2!$J$3=Foglio2!$E$3,Ausiliari_Coll.Scol.!D196,IF(Foglio2!$J$3=Foglio2!$E$4,Collab._Tecnici!D196,IF(Foglio2!$J$3=Foglio2!$E$5,Assistenti_Tecnici!D196,IF(Foglio2!$J$3=Foglio2!$E$6,Assistenti_Amm.vo!D196,IF(Foglio2!$J$3=Foglio2!$E$7,Resp_Coord_Amm.vo!D196,IF(Foglio2!$J$3=Foglio2!$E$8,Direttore_Amm.vo!D196,IF(Foglio2!$J$3=Foglio2!$E$9,Doc_mat_elem.re!D196,IF(Foglio2!$J$3=Foglio2!$E$10,Doc_dipl_scuola_sec.!D196,IF(Foglio2!$J$3=Foglio2!$E$11,Doc_scuola_media!D196,IF(Foglio2!$J$3=Foglio2!$E$12,Doc_laureati_scuola_sec.!D204,IF(Foglio2!$J$3=Foglio2!$E$13,Direttivi_capi_ist.!D196,0)))))))))))</f>
        <v>0</v>
      </c>
      <c r="G204" s="248">
        <f>IF(Foglio2!$J$3=Foglio2!$E$3,Ausiliari_Coll.Scol.!E196,IF(Foglio2!$J$3=Foglio2!$E$4,Collab._Tecnici!E196,IF(Foglio2!$J$3=Foglio2!$E$5,Assistenti_Tecnici!E196,IF(Foglio2!$J$3=Foglio2!$E$6,Assistenti_Amm.vo!E196,IF(Foglio2!$J$3=Foglio2!$E$7,Resp_Coord_Amm.vo!E196,IF(Foglio2!$J$3=Foglio2!$E$8,Direttore_Amm.vo!E196,IF(Foglio2!$J$3=Foglio2!$E$9,Doc_mat_elem.re!E196,IF(Foglio2!$J$3=Foglio2!$E$10,Doc_dipl_scuola_sec.!E196,IF(Foglio2!$J$3=Foglio2!$E$11,Doc_scuola_media!E196,IF(Foglio2!$J$3=Foglio2!$E$12,Doc_laureati_scuola_sec.!E204,IF(Foglio2!$J$3=Foglio2!$E$13,Direttivi_capi_ist.!E196,0)))))))))))</f>
        <v>0</v>
      </c>
      <c r="H204" s="248">
        <f>IF(Foglio2!$J$3=Foglio2!$E$3,Ausiliari_Coll.Scol.!F196,IF(Foglio2!$J$3=Foglio2!$E$4,Collab._Tecnici!F196,IF(Foglio2!$J$3=Foglio2!$E$5,Assistenti_Tecnici!F196,IF(Foglio2!$J$3=Foglio2!$E$6,Assistenti_Amm.vo!F196,IF(Foglio2!$J$3=Foglio2!$E$7,Resp_Coord_Amm.vo!F196,IF(Foglio2!$J$3=Foglio2!$E$8,Direttore_Amm.vo!F196,IF(Foglio2!$J$3=Foglio2!$E$9,Doc_mat_elem.re!F196,IF(Foglio2!$J$3=Foglio2!$E$10,Doc_dipl_scuola_sec.!F196,IF(Foglio2!$J$3=Foglio2!$E$11,Doc_scuola_media!F196,IF(Foglio2!$J$3=Foglio2!$E$12,Doc_laureati_scuola_sec.!F204,IF(Foglio2!$J$3=Foglio2!$E$13,Direttivi_capi_ist.!F196,0)))))))))))</f>
        <v>0</v>
      </c>
      <c r="I204" s="248">
        <f>IF(Foglio2!$J$3=Foglio2!$E$3,Ausiliari_Coll.Scol.!G196,IF(Foglio2!$J$3=Foglio2!$E$4,Collab._Tecnici!G196,IF(Foglio2!$J$3=Foglio2!$E$5,Assistenti_Tecnici!G196,IF(Foglio2!$J$3=Foglio2!$E$6,Assistenti_Amm.vo!G196,IF(Foglio2!$J$3=Foglio2!$E$7,Resp_Coord_Amm.vo!G196,IF(Foglio2!$J$3=Foglio2!$E$8,Direttore_Amm.vo!G196,IF(Foglio2!$J$3=Foglio2!$E$9,Doc_mat_elem.re!G196,IF(Foglio2!$J$3=Foglio2!$E$10,Doc_dipl_scuola_sec.!G196,IF(Foglio2!$J$3=Foglio2!$E$11,Doc_scuola_media!G196,IF(Foglio2!$J$3=Foglio2!$E$12,Doc_laureati_scuola_sec.!G204,IF(Foglio2!$J$3=Foglio2!$E$13,Direttivi_capi_ist.!G196,0)))))))))))</f>
        <v>0</v>
      </c>
      <c r="J204" s="248">
        <f>IF(Foglio2!$J$3=Foglio2!$E$3,Ausiliari_Coll.Scol.!H196,IF(Foglio2!$J$3=Foglio2!$E$4,Collab._Tecnici!H196,IF(Foglio2!$J$3=Foglio2!$E$5,Assistenti_Tecnici!H196,IF(Foglio2!$J$3=Foglio2!$E$6,Assistenti_Amm.vo!H196,IF(Foglio2!$J$3=Foglio2!$E$7,Resp_Coord_Amm.vo!H196,IF(Foglio2!$J$3=Foglio2!$E$8,Direttore_Amm.vo!H196,IF(Foglio2!$J$3=Foglio2!$E$9,Doc_mat_elem.re!H196,IF(Foglio2!$J$3=Foglio2!$E$10,Doc_dipl_scuola_sec.!H196,IF(Foglio2!$J$3=Foglio2!$E$11,Doc_scuola_media!H196,IF(Foglio2!$J$3=Foglio2!$E$12,Doc_laureati_scuola_sec.!H204,IF(Foglio2!$J$3=Foglio2!$E$13,Direttivi_capi_ist.!H196,0)))))))))))</f>
        <v>0</v>
      </c>
      <c r="K204" s="248">
        <f>IF(Foglio2!$J$3=Foglio2!$E$3,Ausiliari_Coll.Scol.!I196,IF(Foglio2!$J$3=Foglio2!$E$4,Collab._Tecnici!I196,IF(Foglio2!$J$3=Foglio2!$E$5,Assistenti_Tecnici!I196,IF(Foglio2!$J$3=Foglio2!$E$6,Assistenti_Amm.vo!I196,IF(Foglio2!$J$3=Foglio2!$E$7,Resp_Coord_Amm.vo!I196,IF(Foglio2!$J$3=Foglio2!$E$8,Direttore_Amm.vo!I196,IF(Foglio2!$J$3=Foglio2!$E$9,Doc_mat_elem.re!I196,IF(Foglio2!$J$3=Foglio2!$E$10,Doc_dipl_scuola_sec.!I196,IF(Foglio2!$J$3=Foglio2!$E$11,Doc_scuola_media!I196,IF(Foglio2!$J$3=Foglio2!$E$12,Doc_laureati_scuola_sec.!I204,IF(Foglio2!$J$3=Foglio2!$E$13,Direttivi_capi_ist.!I196,0)))))))))))</f>
        <v>0</v>
      </c>
      <c r="L204" s="248">
        <f>IF(Foglio2!$J$3=Foglio2!$E$3,Ausiliari_Coll.Scol.!J196,IF(Foglio2!$J$3=Foglio2!$E$4,Collab._Tecnici!J196,IF(Foglio2!$J$3=Foglio2!$E$5,Assistenti_Tecnici!J196,IF(Foglio2!$J$3=Foglio2!$E$6,Assistenti_Amm.vo!J196,IF(Foglio2!$J$3=Foglio2!$E$7,Resp_Coord_Amm.vo!J196,IF(Foglio2!$J$3=Foglio2!$E$8,Direttore_Amm.vo!J196,IF(Foglio2!$J$3=Foglio2!$E$9,Doc_mat_elem.re!J196,IF(Foglio2!$J$3=Foglio2!$E$10,Doc_dipl_scuola_sec.!J196,IF(Foglio2!$J$3=Foglio2!$E$11,Doc_scuola_media!J196,IF(Foglio2!$J$3=Foglio2!$E$12,Doc_laureati_scuola_sec.!J204,IF(Foglio2!$J$3=Foglio2!$E$13,Direttivi_capi_ist.!J196,0)))))))))))</f>
        <v>0</v>
      </c>
      <c r="M204" s="249">
        <f>IF(Foglio2!$J$3=Foglio2!$E$3,Ausiliari_Coll.Scol.!K196,IF(Foglio2!$J$3=Foglio2!$E$4,Collab._Tecnici!K196,IF(Foglio2!$J$3=Foglio2!$E$5,Assistenti_Tecnici!K196,IF(Foglio2!$J$3=Foglio2!$E$6,Assistenti_Amm.vo!K196,IF(Foglio2!$J$3=Foglio2!$E$7,Resp_Coord_Amm.vo!K196,IF(Foglio2!$J$3=Foglio2!$E$8,Direttore_Amm.vo!K196,IF(Foglio2!$J$3=Foglio2!$E$9,Doc_mat_elem.re!K196,IF(Foglio2!$J$3=Foglio2!$E$10,Doc_dipl_scuola_sec.!K196,IF(Foglio2!$J$3=Foglio2!$E$11,Doc_scuola_media!K196,IF(Foglio2!$J$3=Foglio2!$E$12,Doc_laureati_scuola_sec.!K204,IF(Foglio2!$J$3=Foglio2!$E$13,Direttivi_capi_ist.!K196,0)))))))))))</f>
        <v>0</v>
      </c>
      <c r="N204" s="250">
        <f>IF(Foglio2!$J$3=Foglio2!$E$3,Ausiliari_Coll.Scol.!L196,IF(Foglio2!$J$3=Foglio2!$E$4,Collab._Tecnici!L196,IF(Foglio2!$J$3=Foglio2!$E$5,Assistenti_Tecnici!L196,IF(Foglio2!$J$3=Foglio2!$E$6,Assistenti_Amm.vo!L196,IF(Foglio2!$J$3=Foglio2!$E$7,Resp_Coord_Amm.vo!L196,IF(Foglio2!$J$3=Foglio2!$E$8,Direttore_Amm.vo!L196,IF(Foglio2!$J$3=Foglio2!$E$9,Doc_mat_elem.re!L196,IF(Foglio2!$J$3=Foglio2!$E$10,Doc_dipl_scuola_sec.!L196,IF(Foglio2!$J$3=Foglio2!$E$11,Doc_scuola_media!L196,IF(Foglio2!$J$3=Foglio2!$E$12,Doc_laureati_scuola_sec.!L204,IF(Foglio2!$J$3=Foglio2!$E$13,Direttivi_capi_ist.!L196,0)))))))))))</f>
        <v>0</v>
      </c>
      <c r="O204" s="251">
        <f>IF(Foglio2!$J$3=Foglio2!$E$3,Ausiliari_Coll.Scol.!M196,IF(Foglio2!$J$3=Foglio2!$E$4,Collab._Tecnici!M196,IF(Foglio2!$J$3=Foglio2!$E$5,Assistenti_Tecnici!M196,IF(Foglio2!$J$3=Foglio2!$E$6,Assistenti_Amm.vo!M196,IF(Foglio2!$J$3=Foglio2!$E$7,Resp_Coord_Amm.vo!M196,IF(Foglio2!$J$3=Foglio2!$E$8,Direttore_Amm.vo!M196,IF(Foglio2!$J$3=Foglio2!$E$9,Doc_mat_elem.re!M196,IF(Foglio2!$J$3=Foglio2!$E$10,Doc_dipl_scuola_sec.!M196,IF(Foglio2!$J$3=Foglio2!$E$11,Doc_scuola_media!M196,IF(Foglio2!$J$3=Foglio2!$E$12,Doc_laureati_scuola_sec.!M204,IF(Foglio2!$J$3=Foglio2!$E$13,Direttivi_capi_ist.!M196,0)))))))))))</f>
        <v>0</v>
      </c>
      <c r="P204" s="252">
        <f>IF(Foglio2!$J$3=Foglio2!$E$3,Ausiliari_Coll.Scol.!N196,IF(Foglio2!$J$3=Foglio2!$E$4,Collab._Tecnici!N196,IF(Foglio2!$J$3=Foglio2!$E$5,Assistenti_Tecnici!N196,IF(Foglio2!$J$3=Foglio2!$E$6,Assistenti_Amm.vo!N196,IF(Foglio2!$J$3=Foglio2!$E$7,Resp_Coord_Amm.vo!N196,IF(Foglio2!$J$3=Foglio2!$E$8,Direttore_Amm.vo!N196,IF(Foglio2!$J$3=Foglio2!$E$9,Doc_mat_elem.re!N196,IF(Foglio2!$J$3=Foglio2!$E$10,Doc_dipl_scuola_sec.!N196,IF(Foglio2!$J$3=Foglio2!$E$11,Doc_scuola_media!N196,IF(Foglio2!$J$3=Foglio2!$E$12,Doc_laureati_scuola_sec.!N204,IF(Foglio2!$J$3=Foglio2!$E$13,Direttivi_capi_ist.!N196,0)))))))))))</f>
        <v>0</v>
      </c>
      <c r="Q204" s="252">
        <f>IF(Foglio2!$J$3=Foglio2!$E$3,Ausiliari_Coll.Scol.!O196,IF(Foglio2!$J$3=Foglio2!$E$4,Collab._Tecnici!O196,IF(Foglio2!$J$3=Foglio2!$E$5,Assistenti_Tecnici!O196,IF(Foglio2!$J$3=Foglio2!$E$6,Assistenti_Amm.vo!O196,IF(Foglio2!$J$3=Foglio2!$E$7,Resp_Coord_Amm.vo!O196,IF(Foglio2!$J$3=Foglio2!$E$8,Direttore_Amm.vo!O196,IF(Foglio2!$J$3=Foglio2!$E$9,Doc_mat_elem.re!O196,IF(Foglio2!$J$3=Foglio2!$E$10,Doc_dipl_scuola_sec.!O196,IF(Foglio2!$J$3=Foglio2!$E$11,Doc_scuola_media!O196,IF(Foglio2!$J$3=Foglio2!$E$12,Doc_laureati_scuola_sec.!O204,IF(Foglio2!$J$3=Foglio2!$E$13,Direttivi_capi_ist.!O196,0)))))))))))</f>
        <v>0</v>
      </c>
      <c r="R204" s="252">
        <f>IF(Foglio2!$J$3=Foglio2!$E$3,Ausiliari_Coll.Scol.!P196,IF(Foglio2!$J$3=Foglio2!$E$4,Collab._Tecnici!P196,IF(Foglio2!$J$3=Foglio2!$E$5,Assistenti_Tecnici!P196,IF(Foglio2!$J$3=Foglio2!$E$6,Assistenti_Amm.vo!P196,IF(Foglio2!$J$3=Foglio2!$E$7,Resp_Coord_Amm.vo!P196,IF(Foglio2!$J$3=Foglio2!$E$8,Direttore_Amm.vo!P196,IF(Foglio2!$J$3=Foglio2!$E$9,Doc_mat_elem.re!P196,IF(Foglio2!$J$3=Foglio2!$E$10,Doc_dipl_scuola_sec.!P196,IF(Foglio2!$J$3=Foglio2!$E$11,Doc_scuola_media!P196,IF(Foglio2!$J$3=Foglio2!$E$12,Doc_laureati_scuola_sec.!P204,IF(Foglio2!$J$3=Foglio2!$E$13,Direttivi_capi_ist.!P196,0)))))))))))</f>
        <v>0</v>
      </c>
      <c r="S204" s="252">
        <f>IF(Foglio2!$J$3=Foglio2!$E$3,Ausiliari_Coll.Scol.!Q196,IF(Foglio2!$J$3=Foglio2!$E$4,Collab._Tecnici!Q196,IF(Foglio2!$J$3=Foglio2!$E$5,Assistenti_Tecnici!Q196,IF(Foglio2!$J$3=Foglio2!$E$6,Assistenti_Amm.vo!Q196,IF(Foglio2!$J$3=Foglio2!$E$7,Resp_Coord_Amm.vo!Q196,IF(Foglio2!$J$3=Foglio2!$E$8,Direttore_Amm.vo!Q196,IF(Foglio2!$J$3=Foglio2!$E$9,Doc_mat_elem.re!Q196,IF(Foglio2!$J$3=Foglio2!$E$10,Doc_dipl_scuola_sec.!Q196,IF(Foglio2!$J$3=Foglio2!$E$11,Doc_scuola_media!Q196,IF(Foglio2!$J$3=Foglio2!$E$12,Doc_laureati_scuola_sec.!Q204,IF(Foglio2!$J$3=Foglio2!$E$13,Direttivi_capi_ist.!Q196,0)))))))))))</f>
        <v>0</v>
      </c>
      <c r="T204" s="252">
        <f>IF(Foglio2!$J$3=Foglio2!$E$3,Ausiliari_Coll.Scol.!R196,IF(Foglio2!$J$3=Foglio2!$E$4,Collab._Tecnici!R196,IF(Foglio2!$J$3=Foglio2!$E$5,Assistenti_Tecnici!R196,IF(Foglio2!$J$3=Foglio2!$E$6,Assistenti_Amm.vo!R196,IF(Foglio2!$J$3=Foglio2!$E$7,Resp_Coord_Amm.vo!R196,IF(Foglio2!$J$3=Foglio2!$E$8,Direttore_Amm.vo!R196,IF(Foglio2!$J$3=Foglio2!$E$9,Doc_mat_elem.re!R196,IF(Foglio2!$J$3=Foglio2!$E$10,Doc_dipl_scuola_sec.!R196,IF(Foglio2!$J$3=Foglio2!$E$11,Doc_scuola_media!R196,IF(Foglio2!$J$3=Foglio2!$E$12,Doc_laureati_scuola_sec.!R204,IF(Foglio2!$J$3=Foglio2!$E$13,Direttivi_capi_ist.!R196,0)))))))))))</f>
        <v>0</v>
      </c>
      <c r="U204" s="252">
        <f t="shared" ref="U204" si="1041">(P204)/12*0.8</f>
        <v>0</v>
      </c>
      <c r="V204" s="252">
        <f t="shared" ref="V204" si="1042">(P204+R204)/12*0.8</f>
        <v>0</v>
      </c>
      <c r="W204" s="253" t="str">
        <f t="shared" ref="W204" si="1043">"Fascia Da "&amp;F204&amp;" a "&amp;F205&amp;" Decorrenza "&amp;DAY(C204)&amp;"/"&amp;MONTH(C204)&amp;"/"&amp;YEAR(C204)</f>
        <v>Fascia Da 0 a 0 Decorrenza 0/1/1900</v>
      </c>
    </row>
    <row r="205" spans="1:23" s="47" customFormat="1" ht="6.75" customHeight="1" x14ac:dyDescent="0.2">
      <c r="A205" s="104"/>
      <c r="B205" s="245">
        <f t="shared" si="937"/>
        <v>33993</v>
      </c>
      <c r="C205" s="501"/>
      <c r="D205" s="501"/>
      <c r="E205" s="48" t="s">
        <v>4</v>
      </c>
      <c r="F205" s="49">
        <f>IF(Foglio2!$J$3=Foglio2!$E$3,Ausiliari_Coll.Scol.!D197,IF(Foglio2!$J$3=Foglio2!$E$4,Collab._Tecnici!D197,IF(Foglio2!$J$3=Foglio2!$E$5,Assistenti_Tecnici!D197,IF(Foglio2!$J$3=Foglio2!$E$6,Assistenti_Amm.vo!D197,IF(Foglio2!$J$3=Foglio2!$E$7,Resp_Coord_Amm.vo!D197,IF(Foglio2!$J$3=Foglio2!$E$8,Direttore_Amm.vo!D197,IF(Foglio2!$J$3=Foglio2!$E$9,Doc_mat_elem.re!D197,IF(Foglio2!$J$3=Foglio2!$E$10,Doc_dipl_scuola_sec.!D197,IF(Foglio2!$J$3=Foglio2!$E$11,Doc_scuola_media!D197,IF(Foglio2!$J$3=Foglio2!$E$12,Doc_laureati_scuola_sec.!D205,IF(Foglio2!$J$3=Foglio2!$E$13,Direttivi_capi_ist.!D197,0)))))))))))</f>
        <v>0</v>
      </c>
      <c r="G205" s="267">
        <f t="shared" ref="G205:T205" si="1044">G204*1936.27</f>
        <v>0</v>
      </c>
      <c r="H205" s="267">
        <f t="shared" si="1044"/>
        <v>0</v>
      </c>
      <c r="I205" s="267">
        <f t="shared" si="1044"/>
        <v>0</v>
      </c>
      <c r="J205" s="267">
        <f t="shared" si="1044"/>
        <v>0</v>
      </c>
      <c r="K205" s="267">
        <f t="shared" si="1044"/>
        <v>0</v>
      </c>
      <c r="L205" s="266">
        <f t="shared" si="1044"/>
        <v>0</v>
      </c>
      <c r="M205" s="267">
        <f t="shared" si="1044"/>
        <v>0</v>
      </c>
      <c r="N205" s="182">
        <f t="shared" si="1044"/>
        <v>0</v>
      </c>
      <c r="O205" s="183">
        <f t="shared" si="1044"/>
        <v>0</v>
      </c>
      <c r="P205" s="184">
        <f t="shared" si="1044"/>
        <v>0</v>
      </c>
      <c r="Q205" s="184">
        <f t="shared" si="1044"/>
        <v>0</v>
      </c>
      <c r="R205" s="184">
        <f t="shared" si="1044"/>
        <v>0</v>
      </c>
      <c r="S205" s="184">
        <f t="shared" si="1044"/>
        <v>0</v>
      </c>
      <c r="T205" s="184">
        <f t="shared" si="1044"/>
        <v>0</v>
      </c>
      <c r="U205" s="184">
        <f t="shared" ref="U205:V205" si="1045">U204*1936.27</f>
        <v>0</v>
      </c>
      <c r="V205" s="184">
        <f t="shared" si="1045"/>
        <v>0</v>
      </c>
      <c r="W205" s="104"/>
    </row>
    <row r="206" spans="1:23" s="47" customFormat="1" ht="12.75" customHeight="1" x14ac:dyDescent="0.2">
      <c r="A206" s="104">
        <f>IF(Foglio2!$J$7=1,TRUNC(Base!V206,0),TRUNC(Base!U206,0))</f>
        <v>0</v>
      </c>
      <c r="B206" s="245">
        <f t="shared" si="937"/>
        <v>33994</v>
      </c>
      <c r="C206" s="501"/>
      <c r="D206" s="501"/>
      <c r="E206" s="53" t="s">
        <v>3</v>
      </c>
      <c r="F206" s="54">
        <f>IF(Foglio2!$J$3=Foglio2!$E$3,Ausiliari_Coll.Scol.!D198,IF(Foglio2!$J$3=Foglio2!$E$4,Collab._Tecnici!D198,IF(Foglio2!$J$3=Foglio2!$E$5,Assistenti_Tecnici!D198,IF(Foglio2!$J$3=Foglio2!$E$6,Assistenti_Amm.vo!D198,IF(Foglio2!$J$3=Foglio2!$E$7,Resp_Coord_Amm.vo!D198,IF(Foglio2!$J$3=Foglio2!$E$8,Direttore_Amm.vo!D198,IF(Foglio2!$J$3=Foglio2!$E$9,Doc_mat_elem.re!D198,IF(Foglio2!$J$3=Foglio2!$E$10,Doc_dipl_scuola_sec.!D198,IF(Foglio2!$J$3=Foglio2!$E$11,Doc_scuola_media!D198,IF(Foglio2!$J$3=Foglio2!$E$12,Doc_laureati_scuola_sec.!D206,IF(Foglio2!$J$3=Foglio2!$E$13,Direttivi_capi_ist.!D198,0)))))))))))</f>
        <v>0</v>
      </c>
      <c r="G206" s="248">
        <f>IF(Foglio2!$J$3=Foglio2!$E$3,Ausiliari_Coll.Scol.!E198,IF(Foglio2!$J$3=Foglio2!$E$4,Collab._Tecnici!E198,IF(Foglio2!$J$3=Foglio2!$E$5,Assistenti_Tecnici!E198,IF(Foglio2!$J$3=Foglio2!$E$6,Assistenti_Amm.vo!E198,IF(Foglio2!$J$3=Foglio2!$E$7,Resp_Coord_Amm.vo!E198,IF(Foglio2!$J$3=Foglio2!$E$8,Direttore_Amm.vo!E198,IF(Foglio2!$J$3=Foglio2!$E$9,Doc_mat_elem.re!E198,IF(Foglio2!$J$3=Foglio2!$E$10,Doc_dipl_scuola_sec.!E198,IF(Foglio2!$J$3=Foglio2!$E$11,Doc_scuola_media!E198,IF(Foglio2!$J$3=Foglio2!$E$12,Doc_laureati_scuola_sec.!E206,IF(Foglio2!$J$3=Foglio2!$E$13,Direttivi_capi_ist.!E198,0)))))))))))</f>
        <v>0</v>
      </c>
      <c r="H206" s="248">
        <f>IF(Foglio2!$J$3=Foglio2!$E$3,Ausiliari_Coll.Scol.!F198,IF(Foglio2!$J$3=Foglio2!$E$4,Collab._Tecnici!F198,IF(Foglio2!$J$3=Foglio2!$E$5,Assistenti_Tecnici!F198,IF(Foglio2!$J$3=Foglio2!$E$6,Assistenti_Amm.vo!F198,IF(Foglio2!$J$3=Foglio2!$E$7,Resp_Coord_Amm.vo!F198,IF(Foglio2!$J$3=Foglio2!$E$8,Direttore_Amm.vo!F198,IF(Foglio2!$J$3=Foglio2!$E$9,Doc_mat_elem.re!F198,IF(Foglio2!$J$3=Foglio2!$E$10,Doc_dipl_scuola_sec.!F198,IF(Foglio2!$J$3=Foglio2!$E$11,Doc_scuola_media!F198,IF(Foglio2!$J$3=Foglio2!$E$12,Doc_laureati_scuola_sec.!F206,IF(Foglio2!$J$3=Foglio2!$E$13,Direttivi_capi_ist.!F198,0)))))))))))</f>
        <v>0</v>
      </c>
      <c r="I206" s="248">
        <f>IF(Foglio2!$J$3=Foglio2!$E$3,Ausiliari_Coll.Scol.!G198,IF(Foglio2!$J$3=Foglio2!$E$4,Collab._Tecnici!G198,IF(Foglio2!$J$3=Foglio2!$E$5,Assistenti_Tecnici!G198,IF(Foglio2!$J$3=Foglio2!$E$6,Assistenti_Amm.vo!G198,IF(Foglio2!$J$3=Foglio2!$E$7,Resp_Coord_Amm.vo!G198,IF(Foglio2!$J$3=Foglio2!$E$8,Direttore_Amm.vo!G198,IF(Foglio2!$J$3=Foglio2!$E$9,Doc_mat_elem.re!G198,IF(Foglio2!$J$3=Foglio2!$E$10,Doc_dipl_scuola_sec.!G198,IF(Foglio2!$J$3=Foglio2!$E$11,Doc_scuola_media!G198,IF(Foglio2!$J$3=Foglio2!$E$12,Doc_laureati_scuola_sec.!G206,IF(Foglio2!$J$3=Foglio2!$E$13,Direttivi_capi_ist.!G198,0)))))))))))</f>
        <v>0</v>
      </c>
      <c r="J206" s="248">
        <f>IF(Foglio2!$J$3=Foglio2!$E$3,Ausiliari_Coll.Scol.!H198,IF(Foglio2!$J$3=Foglio2!$E$4,Collab._Tecnici!H198,IF(Foglio2!$J$3=Foglio2!$E$5,Assistenti_Tecnici!H198,IF(Foglio2!$J$3=Foglio2!$E$6,Assistenti_Amm.vo!H198,IF(Foglio2!$J$3=Foglio2!$E$7,Resp_Coord_Amm.vo!H198,IF(Foglio2!$J$3=Foglio2!$E$8,Direttore_Amm.vo!H198,IF(Foglio2!$J$3=Foglio2!$E$9,Doc_mat_elem.re!H198,IF(Foglio2!$J$3=Foglio2!$E$10,Doc_dipl_scuola_sec.!H198,IF(Foglio2!$J$3=Foglio2!$E$11,Doc_scuola_media!H198,IF(Foglio2!$J$3=Foglio2!$E$12,Doc_laureati_scuola_sec.!H206,IF(Foglio2!$J$3=Foglio2!$E$13,Direttivi_capi_ist.!H198,0)))))))))))</f>
        <v>0</v>
      </c>
      <c r="K206" s="248">
        <f>IF(Foglio2!$J$3=Foglio2!$E$3,Ausiliari_Coll.Scol.!I198,IF(Foglio2!$J$3=Foglio2!$E$4,Collab._Tecnici!I198,IF(Foglio2!$J$3=Foglio2!$E$5,Assistenti_Tecnici!I198,IF(Foglio2!$J$3=Foglio2!$E$6,Assistenti_Amm.vo!I198,IF(Foglio2!$J$3=Foglio2!$E$7,Resp_Coord_Amm.vo!I198,IF(Foglio2!$J$3=Foglio2!$E$8,Direttore_Amm.vo!I198,IF(Foglio2!$J$3=Foglio2!$E$9,Doc_mat_elem.re!I198,IF(Foglio2!$J$3=Foglio2!$E$10,Doc_dipl_scuola_sec.!I198,IF(Foglio2!$J$3=Foglio2!$E$11,Doc_scuola_media!I198,IF(Foglio2!$J$3=Foglio2!$E$12,Doc_laureati_scuola_sec.!I206,IF(Foglio2!$J$3=Foglio2!$E$13,Direttivi_capi_ist.!I198,0)))))))))))</f>
        <v>0</v>
      </c>
      <c r="L206" s="248">
        <f>IF(Foglio2!$J$3=Foglio2!$E$3,Ausiliari_Coll.Scol.!J198,IF(Foglio2!$J$3=Foglio2!$E$4,Collab._Tecnici!J198,IF(Foglio2!$J$3=Foglio2!$E$5,Assistenti_Tecnici!J198,IF(Foglio2!$J$3=Foglio2!$E$6,Assistenti_Amm.vo!J198,IF(Foglio2!$J$3=Foglio2!$E$7,Resp_Coord_Amm.vo!J198,IF(Foglio2!$J$3=Foglio2!$E$8,Direttore_Amm.vo!J198,IF(Foglio2!$J$3=Foglio2!$E$9,Doc_mat_elem.re!J198,IF(Foglio2!$J$3=Foglio2!$E$10,Doc_dipl_scuola_sec.!J198,IF(Foglio2!$J$3=Foglio2!$E$11,Doc_scuola_media!J198,IF(Foglio2!$J$3=Foglio2!$E$12,Doc_laureati_scuola_sec.!J206,IF(Foglio2!$J$3=Foglio2!$E$13,Direttivi_capi_ist.!J198,0)))))))))))</f>
        <v>0</v>
      </c>
      <c r="M206" s="249">
        <f>IF(Foglio2!$J$3=Foglio2!$E$3,Ausiliari_Coll.Scol.!K198,IF(Foglio2!$J$3=Foglio2!$E$4,Collab._Tecnici!K198,IF(Foglio2!$J$3=Foglio2!$E$5,Assistenti_Tecnici!K198,IF(Foglio2!$J$3=Foglio2!$E$6,Assistenti_Amm.vo!K198,IF(Foglio2!$J$3=Foglio2!$E$7,Resp_Coord_Amm.vo!K198,IF(Foglio2!$J$3=Foglio2!$E$8,Direttore_Amm.vo!K198,IF(Foglio2!$J$3=Foglio2!$E$9,Doc_mat_elem.re!K198,IF(Foglio2!$J$3=Foglio2!$E$10,Doc_dipl_scuola_sec.!K198,IF(Foglio2!$J$3=Foglio2!$E$11,Doc_scuola_media!K198,IF(Foglio2!$J$3=Foglio2!$E$12,Doc_laureati_scuola_sec.!K206,IF(Foglio2!$J$3=Foglio2!$E$13,Direttivi_capi_ist.!K198,0)))))))))))</f>
        <v>0</v>
      </c>
      <c r="N206" s="250">
        <f>IF(Foglio2!$J$3=Foglio2!$E$3,Ausiliari_Coll.Scol.!L198,IF(Foglio2!$J$3=Foglio2!$E$4,Collab._Tecnici!L198,IF(Foglio2!$J$3=Foglio2!$E$5,Assistenti_Tecnici!L198,IF(Foglio2!$J$3=Foglio2!$E$6,Assistenti_Amm.vo!L198,IF(Foglio2!$J$3=Foglio2!$E$7,Resp_Coord_Amm.vo!L198,IF(Foglio2!$J$3=Foglio2!$E$8,Direttore_Amm.vo!L198,IF(Foglio2!$J$3=Foglio2!$E$9,Doc_mat_elem.re!L198,IF(Foglio2!$J$3=Foglio2!$E$10,Doc_dipl_scuola_sec.!L198,IF(Foglio2!$J$3=Foglio2!$E$11,Doc_scuola_media!L198,IF(Foglio2!$J$3=Foglio2!$E$12,Doc_laureati_scuola_sec.!L206,IF(Foglio2!$J$3=Foglio2!$E$13,Direttivi_capi_ist.!L198,0)))))))))))</f>
        <v>0</v>
      </c>
      <c r="O206" s="251">
        <f>IF(Foglio2!$J$3=Foglio2!$E$3,Ausiliari_Coll.Scol.!M198,IF(Foglio2!$J$3=Foglio2!$E$4,Collab._Tecnici!M198,IF(Foglio2!$J$3=Foglio2!$E$5,Assistenti_Tecnici!M198,IF(Foglio2!$J$3=Foglio2!$E$6,Assistenti_Amm.vo!M198,IF(Foglio2!$J$3=Foglio2!$E$7,Resp_Coord_Amm.vo!M198,IF(Foglio2!$J$3=Foglio2!$E$8,Direttore_Amm.vo!M198,IF(Foglio2!$J$3=Foglio2!$E$9,Doc_mat_elem.re!M198,IF(Foglio2!$J$3=Foglio2!$E$10,Doc_dipl_scuola_sec.!M198,IF(Foglio2!$J$3=Foglio2!$E$11,Doc_scuola_media!M198,IF(Foglio2!$J$3=Foglio2!$E$12,Doc_laureati_scuola_sec.!M206,IF(Foglio2!$J$3=Foglio2!$E$13,Direttivi_capi_ist.!M198,0)))))))))))</f>
        <v>0</v>
      </c>
      <c r="P206" s="252">
        <f>IF(Foglio2!$J$3=Foglio2!$E$3,Ausiliari_Coll.Scol.!N198,IF(Foglio2!$J$3=Foglio2!$E$4,Collab._Tecnici!N198,IF(Foglio2!$J$3=Foglio2!$E$5,Assistenti_Tecnici!N198,IF(Foglio2!$J$3=Foglio2!$E$6,Assistenti_Amm.vo!N198,IF(Foglio2!$J$3=Foglio2!$E$7,Resp_Coord_Amm.vo!N198,IF(Foglio2!$J$3=Foglio2!$E$8,Direttore_Amm.vo!N198,IF(Foglio2!$J$3=Foglio2!$E$9,Doc_mat_elem.re!N198,IF(Foglio2!$J$3=Foglio2!$E$10,Doc_dipl_scuola_sec.!N198,IF(Foglio2!$J$3=Foglio2!$E$11,Doc_scuola_media!N198,IF(Foglio2!$J$3=Foglio2!$E$12,Doc_laureati_scuola_sec.!N206,IF(Foglio2!$J$3=Foglio2!$E$13,Direttivi_capi_ist.!N198,0)))))))))))</f>
        <v>0</v>
      </c>
      <c r="Q206" s="252">
        <f>IF(Foglio2!$J$3=Foglio2!$E$3,Ausiliari_Coll.Scol.!O198,IF(Foglio2!$J$3=Foglio2!$E$4,Collab._Tecnici!O198,IF(Foglio2!$J$3=Foglio2!$E$5,Assistenti_Tecnici!O198,IF(Foglio2!$J$3=Foglio2!$E$6,Assistenti_Amm.vo!O198,IF(Foglio2!$J$3=Foglio2!$E$7,Resp_Coord_Amm.vo!O198,IF(Foglio2!$J$3=Foglio2!$E$8,Direttore_Amm.vo!O198,IF(Foglio2!$J$3=Foglio2!$E$9,Doc_mat_elem.re!O198,IF(Foglio2!$J$3=Foglio2!$E$10,Doc_dipl_scuola_sec.!O198,IF(Foglio2!$J$3=Foglio2!$E$11,Doc_scuola_media!O198,IF(Foglio2!$J$3=Foglio2!$E$12,Doc_laureati_scuola_sec.!O206,IF(Foglio2!$J$3=Foglio2!$E$13,Direttivi_capi_ist.!O198,0)))))))))))</f>
        <v>0</v>
      </c>
      <c r="R206" s="252">
        <f>IF(Foglio2!$J$3=Foglio2!$E$3,Ausiliari_Coll.Scol.!P198,IF(Foglio2!$J$3=Foglio2!$E$4,Collab._Tecnici!P198,IF(Foglio2!$J$3=Foglio2!$E$5,Assistenti_Tecnici!P198,IF(Foglio2!$J$3=Foglio2!$E$6,Assistenti_Amm.vo!P198,IF(Foglio2!$J$3=Foglio2!$E$7,Resp_Coord_Amm.vo!P198,IF(Foglio2!$J$3=Foglio2!$E$8,Direttore_Amm.vo!P198,IF(Foglio2!$J$3=Foglio2!$E$9,Doc_mat_elem.re!P198,IF(Foglio2!$J$3=Foglio2!$E$10,Doc_dipl_scuola_sec.!P198,IF(Foglio2!$J$3=Foglio2!$E$11,Doc_scuola_media!P198,IF(Foglio2!$J$3=Foglio2!$E$12,Doc_laureati_scuola_sec.!P206,IF(Foglio2!$J$3=Foglio2!$E$13,Direttivi_capi_ist.!P198,0)))))))))))</f>
        <v>0</v>
      </c>
      <c r="S206" s="252">
        <f>IF(Foglio2!$J$3=Foglio2!$E$3,Ausiliari_Coll.Scol.!Q198,IF(Foglio2!$J$3=Foglio2!$E$4,Collab._Tecnici!Q198,IF(Foglio2!$J$3=Foglio2!$E$5,Assistenti_Tecnici!Q198,IF(Foglio2!$J$3=Foglio2!$E$6,Assistenti_Amm.vo!Q198,IF(Foglio2!$J$3=Foglio2!$E$7,Resp_Coord_Amm.vo!Q198,IF(Foglio2!$J$3=Foglio2!$E$8,Direttore_Amm.vo!Q198,IF(Foglio2!$J$3=Foglio2!$E$9,Doc_mat_elem.re!Q198,IF(Foglio2!$J$3=Foglio2!$E$10,Doc_dipl_scuola_sec.!Q198,IF(Foglio2!$J$3=Foglio2!$E$11,Doc_scuola_media!Q198,IF(Foglio2!$J$3=Foglio2!$E$12,Doc_laureati_scuola_sec.!Q206,IF(Foglio2!$J$3=Foglio2!$E$13,Direttivi_capi_ist.!Q198,0)))))))))))</f>
        <v>0</v>
      </c>
      <c r="T206" s="252">
        <f>IF(Foglio2!$J$3=Foglio2!$E$3,Ausiliari_Coll.Scol.!R198,IF(Foglio2!$J$3=Foglio2!$E$4,Collab._Tecnici!R198,IF(Foglio2!$J$3=Foglio2!$E$5,Assistenti_Tecnici!R198,IF(Foglio2!$J$3=Foglio2!$E$6,Assistenti_Amm.vo!R198,IF(Foglio2!$J$3=Foglio2!$E$7,Resp_Coord_Amm.vo!R198,IF(Foglio2!$J$3=Foglio2!$E$8,Direttore_Amm.vo!R198,IF(Foglio2!$J$3=Foglio2!$E$9,Doc_mat_elem.re!R198,IF(Foglio2!$J$3=Foglio2!$E$10,Doc_dipl_scuola_sec.!R198,IF(Foglio2!$J$3=Foglio2!$E$11,Doc_scuola_media!R198,IF(Foglio2!$J$3=Foglio2!$E$12,Doc_laureati_scuola_sec.!R206,IF(Foglio2!$J$3=Foglio2!$E$13,Direttivi_capi_ist.!R198,0)))))))))))</f>
        <v>0</v>
      </c>
      <c r="U206" s="252">
        <f t="shared" ref="U206" si="1046">(P206)/12*0.8</f>
        <v>0</v>
      </c>
      <c r="V206" s="252">
        <f t="shared" ref="V206" si="1047">(P206+R206)/12*0.8</f>
        <v>0</v>
      </c>
      <c r="W206" s="253" t="str">
        <f t="shared" ref="W206" si="1048">"Fascia Da "&amp;F206&amp;" a "&amp;F207&amp;" Decorrenza "&amp;DAY(C206)&amp;"/"&amp;MONTH(C206)&amp;"/"&amp;YEAR(C206)</f>
        <v>Fascia Da 0 a 0 Decorrenza 0/1/1900</v>
      </c>
    </row>
    <row r="207" spans="1:23" s="47" customFormat="1" ht="8.25" customHeight="1" x14ac:dyDescent="0.2">
      <c r="A207" s="104"/>
      <c r="B207" s="245">
        <f t="shared" si="937"/>
        <v>33995</v>
      </c>
      <c r="C207" s="501"/>
      <c r="D207" s="501"/>
      <c r="E207" s="48" t="s">
        <v>4</v>
      </c>
      <c r="F207" s="49">
        <f>IF(Foglio2!$J$3=Foglio2!$E$3,Ausiliari_Coll.Scol.!D199,IF(Foglio2!$J$3=Foglio2!$E$4,Collab._Tecnici!D199,IF(Foglio2!$J$3=Foglio2!$E$5,Assistenti_Tecnici!D199,IF(Foglio2!$J$3=Foglio2!$E$6,Assistenti_Amm.vo!D199,IF(Foglio2!$J$3=Foglio2!$E$7,Resp_Coord_Amm.vo!D199,IF(Foglio2!$J$3=Foglio2!$E$8,Direttore_Amm.vo!D199,IF(Foglio2!$J$3=Foglio2!$E$9,Doc_mat_elem.re!D199,IF(Foglio2!$J$3=Foglio2!$E$10,Doc_dipl_scuola_sec.!D199,IF(Foglio2!$J$3=Foglio2!$E$11,Doc_scuola_media!D199,IF(Foglio2!$J$3=Foglio2!$E$12,Doc_laureati_scuola_sec.!D207,IF(Foglio2!$J$3=Foglio2!$E$13,Direttivi_capi_ist.!D199,0)))))))))))</f>
        <v>0</v>
      </c>
      <c r="G207" s="267">
        <f t="shared" ref="G207:T207" si="1049">G206*1936.27</f>
        <v>0</v>
      </c>
      <c r="H207" s="267">
        <f t="shared" si="1049"/>
        <v>0</v>
      </c>
      <c r="I207" s="267">
        <f t="shared" si="1049"/>
        <v>0</v>
      </c>
      <c r="J207" s="267">
        <f t="shared" si="1049"/>
        <v>0</v>
      </c>
      <c r="K207" s="267">
        <f t="shared" si="1049"/>
        <v>0</v>
      </c>
      <c r="L207" s="266">
        <f t="shared" si="1049"/>
        <v>0</v>
      </c>
      <c r="M207" s="267">
        <f t="shared" si="1049"/>
        <v>0</v>
      </c>
      <c r="N207" s="182">
        <f t="shared" si="1049"/>
        <v>0</v>
      </c>
      <c r="O207" s="183">
        <f t="shared" si="1049"/>
        <v>0</v>
      </c>
      <c r="P207" s="184">
        <f t="shared" si="1049"/>
        <v>0</v>
      </c>
      <c r="Q207" s="184">
        <f t="shared" si="1049"/>
        <v>0</v>
      </c>
      <c r="R207" s="184">
        <f t="shared" si="1049"/>
        <v>0</v>
      </c>
      <c r="S207" s="184">
        <f t="shared" si="1049"/>
        <v>0</v>
      </c>
      <c r="T207" s="184">
        <f t="shared" si="1049"/>
        <v>0</v>
      </c>
      <c r="U207" s="184">
        <f t="shared" ref="U207:V207" si="1050">U206*1936.27</f>
        <v>0</v>
      </c>
      <c r="V207" s="184">
        <f t="shared" si="1050"/>
        <v>0</v>
      </c>
      <c r="W207" s="104"/>
    </row>
    <row r="208" spans="1:23" s="47" customFormat="1" ht="12.75" customHeight="1" x14ac:dyDescent="0.2">
      <c r="A208" s="104">
        <f>IF(Foglio2!$J$7=1,TRUNC(Base!V208,0),TRUNC(Base!U208,0))</f>
        <v>0</v>
      </c>
      <c r="B208" s="245">
        <f t="shared" si="937"/>
        <v>33996</v>
      </c>
      <c r="C208" s="501"/>
      <c r="D208" s="501"/>
      <c r="E208" s="53" t="s">
        <v>3</v>
      </c>
      <c r="F208" s="54">
        <f>IF(Foglio2!$J$3=Foglio2!$E$3,Ausiliari_Coll.Scol.!D200,IF(Foglio2!$J$3=Foglio2!$E$4,Collab._Tecnici!D200,IF(Foglio2!$J$3=Foglio2!$E$5,Assistenti_Tecnici!D200,IF(Foglio2!$J$3=Foglio2!$E$6,Assistenti_Amm.vo!D200,IF(Foglio2!$J$3=Foglio2!$E$7,Resp_Coord_Amm.vo!D200,IF(Foglio2!$J$3=Foglio2!$E$8,Direttore_Amm.vo!D200,IF(Foglio2!$J$3=Foglio2!$E$9,Doc_mat_elem.re!D200,IF(Foglio2!$J$3=Foglio2!$E$10,Doc_dipl_scuola_sec.!D200,IF(Foglio2!$J$3=Foglio2!$E$11,Doc_scuola_media!D200,IF(Foglio2!$J$3=Foglio2!$E$12,Doc_laureati_scuola_sec.!D208,IF(Foglio2!$J$3=Foglio2!$E$13,Direttivi_capi_ist.!D200,0)))))))))))</f>
        <v>0</v>
      </c>
      <c r="G208" s="248">
        <f>IF(Foglio2!$J$3=Foglio2!$E$3,Ausiliari_Coll.Scol.!E200,IF(Foglio2!$J$3=Foglio2!$E$4,Collab._Tecnici!E200,IF(Foglio2!$J$3=Foglio2!$E$5,Assistenti_Tecnici!E200,IF(Foglio2!$J$3=Foglio2!$E$6,Assistenti_Amm.vo!E200,IF(Foglio2!$J$3=Foglio2!$E$7,Resp_Coord_Amm.vo!E200,IF(Foglio2!$J$3=Foglio2!$E$8,Direttore_Amm.vo!E200,IF(Foglio2!$J$3=Foglio2!$E$9,Doc_mat_elem.re!E200,IF(Foglio2!$J$3=Foglio2!$E$10,Doc_dipl_scuola_sec.!E200,IF(Foglio2!$J$3=Foglio2!$E$11,Doc_scuola_media!E200,IF(Foglio2!$J$3=Foglio2!$E$12,Doc_laureati_scuola_sec.!E208,IF(Foglio2!$J$3=Foglio2!$E$13,Direttivi_capi_ist.!E200,0)))))))))))</f>
        <v>0</v>
      </c>
      <c r="H208" s="248">
        <f>IF(Foglio2!$J$3=Foglio2!$E$3,Ausiliari_Coll.Scol.!F200,IF(Foglio2!$J$3=Foglio2!$E$4,Collab._Tecnici!F200,IF(Foglio2!$J$3=Foglio2!$E$5,Assistenti_Tecnici!F200,IF(Foglio2!$J$3=Foglio2!$E$6,Assistenti_Amm.vo!F200,IF(Foglio2!$J$3=Foglio2!$E$7,Resp_Coord_Amm.vo!F200,IF(Foglio2!$J$3=Foglio2!$E$8,Direttore_Amm.vo!F200,IF(Foglio2!$J$3=Foglio2!$E$9,Doc_mat_elem.re!F200,IF(Foglio2!$J$3=Foglio2!$E$10,Doc_dipl_scuola_sec.!F200,IF(Foglio2!$J$3=Foglio2!$E$11,Doc_scuola_media!F200,IF(Foglio2!$J$3=Foglio2!$E$12,Doc_laureati_scuola_sec.!F208,IF(Foglio2!$J$3=Foglio2!$E$13,Direttivi_capi_ist.!F200,0)))))))))))</f>
        <v>0</v>
      </c>
      <c r="I208" s="248">
        <f>IF(Foglio2!$J$3=Foglio2!$E$3,Ausiliari_Coll.Scol.!G200,IF(Foglio2!$J$3=Foglio2!$E$4,Collab._Tecnici!G200,IF(Foglio2!$J$3=Foglio2!$E$5,Assistenti_Tecnici!G200,IF(Foglio2!$J$3=Foglio2!$E$6,Assistenti_Amm.vo!G200,IF(Foglio2!$J$3=Foglio2!$E$7,Resp_Coord_Amm.vo!G200,IF(Foglio2!$J$3=Foglio2!$E$8,Direttore_Amm.vo!G200,IF(Foglio2!$J$3=Foglio2!$E$9,Doc_mat_elem.re!G200,IF(Foglio2!$J$3=Foglio2!$E$10,Doc_dipl_scuola_sec.!G200,IF(Foglio2!$J$3=Foglio2!$E$11,Doc_scuola_media!G200,IF(Foglio2!$J$3=Foglio2!$E$12,Doc_laureati_scuola_sec.!G208,IF(Foglio2!$J$3=Foglio2!$E$13,Direttivi_capi_ist.!G200,0)))))))))))</f>
        <v>0</v>
      </c>
      <c r="J208" s="248">
        <f>IF(Foglio2!$J$3=Foglio2!$E$3,Ausiliari_Coll.Scol.!H200,IF(Foglio2!$J$3=Foglio2!$E$4,Collab._Tecnici!H200,IF(Foglio2!$J$3=Foglio2!$E$5,Assistenti_Tecnici!H200,IF(Foglio2!$J$3=Foglio2!$E$6,Assistenti_Amm.vo!H200,IF(Foglio2!$J$3=Foglio2!$E$7,Resp_Coord_Amm.vo!H200,IF(Foglio2!$J$3=Foglio2!$E$8,Direttore_Amm.vo!H200,IF(Foglio2!$J$3=Foglio2!$E$9,Doc_mat_elem.re!H200,IF(Foglio2!$J$3=Foglio2!$E$10,Doc_dipl_scuola_sec.!H200,IF(Foglio2!$J$3=Foglio2!$E$11,Doc_scuola_media!H200,IF(Foglio2!$J$3=Foglio2!$E$12,Doc_laureati_scuola_sec.!H208,IF(Foglio2!$J$3=Foglio2!$E$13,Direttivi_capi_ist.!H200,0)))))))))))</f>
        <v>0</v>
      </c>
      <c r="K208" s="248">
        <f>IF(Foglio2!$J$3=Foglio2!$E$3,Ausiliari_Coll.Scol.!I200,IF(Foglio2!$J$3=Foglio2!$E$4,Collab._Tecnici!I200,IF(Foglio2!$J$3=Foglio2!$E$5,Assistenti_Tecnici!I200,IF(Foglio2!$J$3=Foglio2!$E$6,Assistenti_Amm.vo!I200,IF(Foglio2!$J$3=Foglio2!$E$7,Resp_Coord_Amm.vo!I200,IF(Foglio2!$J$3=Foglio2!$E$8,Direttore_Amm.vo!I200,IF(Foglio2!$J$3=Foglio2!$E$9,Doc_mat_elem.re!I200,IF(Foglio2!$J$3=Foglio2!$E$10,Doc_dipl_scuola_sec.!I200,IF(Foglio2!$J$3=Foglio2!$E$11,Doc_scuola_media!I200,IF(Foglio2!$J$3=Foglio2!$E$12,Doc_laureati_scuola_sec.!I208,IF(Foglio2!$J$3=Foglio2!$E$13,Direttivi_capi_ist.!I200,0)))))))))))</f>
        <v>0</v>
      </c>
      <c r="L208" s="248">
        <f>IF(Foglio2!$J$3=Foglio2!$E$3,Ausiliari_Coll.Scol.!J200,IF(Foglio2!$J$3=Foglio2!$E$4,Collab._Tecnici!J200,IF(Foglio2!$J$3=Foglio2!$E$5,Assistenti_Tecnici!J200,IF(Foglio2!$J$3=Foglio2!$E$6,Assistenti_Amm.vo!J200,IF(Foglio2!$J$3=Foglio2!$E$7,Resp_Coord_Amm.vo!J200,IF(Foglio2!$J$3=Foglio2!$E$8,Direttore_Amm.vo!J200,IF(Foglio2!$J$3=Foglio2!$E$9,Doc_mat_elem.re!J200,IF(Foglio2!$J$3=Foglio2!$E$10,Doc_dipl_scuola_sec.!J200,IF(Foglio2!$J$3=Foglio2!$E$11,Doc_scuola_media!J200,IF(Foglio2!$J$3=Foglio2!$E$12,Doc_laureati_scuola_sec.!J208,IF(Foglio2!$J$3=Foglio2!$E$13,Direttivi_capi_ist.!J200,0)))))))))))</f>
        <v>0</v>
      </c>
      <c r="M208" s="249">
        <f>IF(Foglio2!$J$3=Foglio2!$E$3,Ausiliari_Coll.Scol.!K200,IF(Foglio2!$J$3=Foglio2!$E$4,Collab._Tecnici!K200,IF(Foglio2!$J$3=Foglio2!$E$5,Assistenti_Tecnici!K200,IF(Foglio2!$J$3=Foglio2!$E$6,Assistenti_Amm.vo!K200,IF(Foglio2!$J$3=Foglio2!$E$7,Resp_Coord_Amm.vo!K200,IF(Foglio2!$J$3=Foglio2!$E$8,Direttore_Amm.vo!K200,IF(Foglio2!$J$3=Foglio2!$E$9,Doc_mat_elem.re!K200,IF(Foglio2!$J$3=Foglio2!$E$10,Doc_dipl_scuola_sec.!K200,IF(Foglio2!$J$3=Foglio2!$E$11,Doc_scuola_media!K200,IF(Foglio2!$J$3=Foglio2!$E$12,Doc_laureati_scuola_sec.!K208,IF(Foglio2!$J$3=Foglio2!$E$13,Direttivi_capi_ist.!K200,0)))))))))))</f>
        <v>0</v>
      </c>
      <c r="N208" s="250">
        <f>IF(Foglio2!$J$3=Foglio2!$E$3,Ausiliari_Coll.Scol.!L200,IF(Foglio2!$J$3=Foglio2!$E$4,Collab._Tecnici!L200,IF(Foglio2!$J$3=Foglio2!$E$5,Assistenti_Tecnici!L200,IF(Foglio2!$J$3=Foglio2!$E$6,Assistenti_Amm.vo!L200,IF(Foglio2!$J$3=Foglio2!$E$7,Resp_Coord_Amm.vo!L200,IF(Foglio2!$J$3=Foglio2!$E$8,Direttore_Amm.vo!L200,IF(Foglio2!$J$3=Foglio2!$E$9,Doc_mat_elem.re!L200,IF(Foglio2!$J$3=Foglio2!$E$10,Doc_dipl_scuola_sec.!L200,IF(Foglio2!$J$3=Foglio2!$E$11,Doc_scuola_media!L200,IF(Foglio2!$J$3=Foglio2!$E$12,Doc_laureati_scuola_sec.!L208,IF(Foglio2!$J$3=Foglio2!$E$13,Direttivi_capi_ist.!L200,0)))))))))))</f>
        <v>0</v>
      </c>
      <c r="O208" s="251">
        <f>IF(Foglio2!$J$3=Foglio2!$E$3,Ausiliari_Coll.Scol.!M200,IF(Foglio2!$J$3=Foglio2!$E$4,Collab._Tecnici!M200,IF(Foglio2!$J$3=Foglio2!$E$5,Assistenti_Tecnici!M200,IF(Foglio2!$J$3=Foglio2!$E$6,Assistenti_Amm.vo!M200,IF(Foglio2!$J$3=Foglio2!$E$7,Resp_Coord_Amm.vo!M200,IF(Foglio2!$J$3=Foglio2!$E$8,Direttore_Amm.vo!M200,IF(Foglio2!$J$3=Foglio2!$E$9,Doc_mat_elem.re!M200,IF(Foglio2!$J$3=Foglio2!$E$10,Doc_dipl_scuola_sec.!M200,IF(Foglio2!$J$3=Foglio2!$E$11,Doc_scuola_media!M200,IF(Foglio2!$J$3=Foglio2!$E$12,Doc_laureati_scuola_sec.!M208,IF(Foglio2!$J$3=Foglio2!$E$13,Direttivi_capi_ist.!M200,0)))))))))))</f>
        <v>0</v>
      </c>
      <c r="P208" s="252">
        <f>IF(Foglio2!$J$3=Foglio2!$E$3,Ausiliari_Coll.Scol.!N200,IF(Foglio2!$J$3=Foglio2!$E$4,Collab._Tecnici!N200,IF(Foglio2!$J$3=Foglio2!$E$5,Assistenti_Tecnici!N200,IF(Foglio2!$J$3=Foglio2!$E$6,Assistenti_Amm.vo!N200,IF(Foglio2!$J$3=Foglio2!$E$7,Resp_Coord_Amm.vo!N200,IF(Foglio2!$J$3=Foglio2!$E$8,Direttore_Amm.vo!N200,IF(Foglio2!$J$3=Foglio2!$E$9,Doc_mat_elem.re!N200,IF(Foglio2!$J$3=Foglio2!$E$10,Doc_dipl_scuola_sec.!N200,IF(Foglio2!$J$3=Foglio2!$E$11,Doc_scuola_media!N200,IF(Foglio2!$J$3=Foglio2!$E$12,Doc_laureati_scuola_sec.!N208,IF(Foglio2!$J$3=Foglio2!$E$13,Direttivi_capi_ist.!N200,0)))))))))))</f>
        <v>0</v>
      </c>
      <c r="Q208" s="252">
        <f>IF(Foglio2!$J$3=Foglio2!$E$3,Ausiliari_Coll.Scol.!O200,IF(Foglio2!$J$3=Foglio2!$E$4,Collab._Tecnici!O200,IF(Foglio2!$J$3=Foglio2!$E$5,Assistenti_Tecnici!O200,IF(Foglio2!$J$3=Foglio2!$E$6,Assistenti_Amm.vo!O200,IF(Foglio2!$J$3=Foglio2!$E$7,Resp_Coord_Amm.vo!O200,IF(Foglio2!$J$3=Foglio2!$E$8,Direttore_Amm.vo!O200,IF(Foglio2!$J$3=Foglio2!$E$9,Doc_mat_elem.re!O200,IF(Foglio2!$J$3=Foglio2!$E$10,Doc_dipl_scuola_sec.!O200,IF(Foglio2!$J$3=Foglio2!$E$11,Doc_scuola_media!O200,IF(Foglio2!$J$3=Foglio2!$E$12,Doc_laureati_scuola_sec.!O208,IF(Foglio2!$J$3=Foglio2!$E$13,Direttivi_capi_ist.!O200,0)))))))))))</f>
        <v>0</v>
      </c>
      <c r="R208" s="252">
        <f>IF(Foglio2!$J$3=Foglio2!$E$3,Ausiliari_Coll.Scol.!P200,IF(Foglio2!$J$3=Foglio2!$E$4,Collab._Tecnici!P200,IF(Foglio2!$J$3=Foglio2!$E$5,Assistenti_Tecnici!P200,IF(Foglio2!$J$3=Foglio2!$E$6,Assistenti_Amm.vo!P200,IF(Foglio2!$J$3=Foglio2!$E$7,Resp_Coord_Amm.vo!P200,IF(Foglio2!$J$3=Foglio2!$E$8,Direttore_Amm.vo!P200,IF(Foglio2!$J$3=Foglio2!$E$9,Doc_mat_elem.re!P200,IF(Foglio2!$J$3=Foglio2!$E$10,Doc_dipl_scuola_sec.!P200,IF(Foglio2!$J$3=Foglio2!$E$11,Doc_scuola_media!P200,IF(Foglio2!$J$3=Foglio2!$E$12,Doc_laureati_scuola_sec.!P208,IF(Foglio2!$J$3=Foglio2!$E$13,Direttivi_capi_ist.!P200,0)))))))))))</f>
        <v>0</v>
      </c>
      <c r="S208" s="252">
        <f>IF(Foglio2!$J$3=Foglio2!$E$3,Ausiliari_Coll.Scol.!Q200,IF(Foglio2!$J$3=Foglio2!$E$4,Collab._Tecnici!Q200,IF(Foglio2!$J$3=Foglio2!$E$5,Assistenti_Tecnici!Q200,IF(Foglio2!$J$3=Foglio2!$E$6,Assistenti_Amm.vo!Q200,IF(Foglio2!$J$3=Foglio2!$E$7,Resp_Coord_Amm.vo!Q200,IF(Foglio2!$J$3=Foglio2!$E$8,Direttore_Amm.vo!Q200,IF(Foglio2!$J$3=Foglio2!$E$9,Doc_mat_elem.re!Q200,IF(Foglio2!$J$3=Foglio2!$E$10,Doc_dipl_scuola_sec.!Q200,IF(Foglio2!$J$3=Foglio2!$E$11,Doc_scuola_media!Q200,IF(Foglio2!$J$3=Foglio2!$E$12,Doc_laureati_scuola_sec.!Q208,IF(Foglio2!$J$3=Foglio2!$E$13,Direttivi_capi_ist.!Q200,0)))))))))))</f>
        <v>0</v>
      </c>
      <c r="T208" s="252">
        <f>IF(Foglio2!$J$3=Foglio2!$E$3,Ausiliari_Coll.Scol.!R200,IF(Foglio2!$J$3=Foglio2!$E$4,Collab._Tecnici!R200,IF(Foglio2!$J$3=Foglio2!$E$5,Assistenti_Tecnici!R200,IF(Foglio2!$J$3=Foglio2!$E$6,Assistenti_Amm.vo!R200,IF(Foglio2!$J$3=Foglio2!$E$7,Resp_Coord_Amm.vo!R200,IF(Foglio2!$J$3=Foglio2!$E$8,Direttore_Amm.vo!R200,IF(Foglio2!$J$3=Foglio2!$E$9,Doc_mat_elem.re!R200,IF(Foglio2!$J$3=Foglio2!$E$10,Doc_dipl_scuola_sec.!R200,IF(Foglio2!$J$3=Foglio2!$E$11,Doc_scuola_media!R200,IF(Foglio2!$J$3=Foglio2!$E$12,Doc_laureati_scuola_sec.!R208,IF(Foglio2!$J$3=Foglio2!$E$13,Direttivi_capi_ist.!R200,0)))))))))))</f>
        <v>0</v>
      </c>
      <c r="U208" s="252">
        <f t="shared" ref="U208" si="1051">(P208)/12*0.8</f>
        <v>0</v>
      </c>
      <c r="V208" s="252">
        <f t="shared" ref="V208" si="1052">(P208+R208)/12*0.8</f>
        <v>0</v>
      </c>
      <c r="W208" s="253" t="str">
        <f t="shared" ref="W208" si="1053">"Fascia Da "&amp;F208&amp;" a "&amp;F209&amp;" Decorrenza "&amp;DAY(C208)&amp;"/"&amp;MONTH(C208)&amp;"/"&amp;YEAR(C208)</f>
        <v>Fascia Da 0 a 0 Decorrenza 0/1/1900</v>
      </c>
    </row>
    <row r="209" spans="1:23" s="47" customFormat="1" ht="7.5" customHeight="1" x14ac:dyDescent="0.2">
      <c r="A209" s="104"/>
      <c r="B209" s="245">
        <f t="shared" si="937"/>
        <v>33997</v>
      </c>
      <c r="C209" s="501"/>
      <c r="D209" s="501"/>
      <c r="E209" s="48" t="s">
        <v>4</v>
      </c>
      <c r="F209" s="49">
        <f>IF(Foglio2!$J$3=Foglio2!$E$3,Ausiliari_Coll.Scol.!D201,IF(Foglio2!$J$3=Foglio2!$E$4,Collab._Tecnici!D201,IF(Foglio2!$J$3=Foglio2!$E$5,Assistenti_Tecnici!D201,IF(Foglio2!$J$3=Foglio2!$E$6,Assistenti_Amm.vo!D201,IF(Foglio2!$J$3=Foglio2!$E$7,Resp_Coord_Amm.vo!D201,IF(Foglio2!$J$3=Foglio2!$E$8,Direttore_Amm.vo!D201,IF(Foglio2!$J$3=Foglio2!$E$9,Doc_mat_elem.re!D201,IF(Foglio2!$J$3=Foglio2!$E$10,Doc_dipl_scuola_sec.!D201,IF(Foglio2!$J$3=Foglio2!$E$11,Doc_scuola_media!D201,IF(Foglio2!$J$3=Foglio2!$E$12,Doc_laureati_scuola_sec.!D209,IF(Foglio2!$J$3=Foglio2!$E$13,Direttivi_capi_ist.!D201,0)))))))))))</f>
        <v>0</v>
      </c>
      <c r="G209" s="267">
        <f t="shared" ref="G209:T209" si="1054">G208*1936.27</f>
        <v>0</v>
      </c>
      <c r="H209" s="267">
        <f t="shared" si="1054"/>
        <v>0</v>
      </c>
      <c r="I209" s="267">
        <f t="shared" si="1054"/>
        <v>0</v>
      </c>
      <c r="J209" s="267">
        <f t="shared" si="1054"/>
        <v>0</v>
      </c>
      <c r="K209" s="267">
        <f t="shared" si="1054"/>
        <v>0</v>
      </c>
      <c r="L209" s="266">
        <f t="shared" si="1054"/>
        <v>0</v>
      </c>
      <c r="M209" s="267">
        <f t="shared" si="1054"/>
        <v>0</v>
      </c>
      <c r="N209" s="182">
        <f t="shared" si="1054"/>
        <v>0</v>
      </c>
      <c r="O209" s="183">
        <f t="shared" si="1054"/>
        <v>0</v>
      </c>
      <c r="P209" s="184">
        <f t="shared" si="1054"/>
        <v>0</v>
      </c>
      <c r="Q209" s="184">
        <f t="shared" si="1054"/>
        <v>0</v>
      </c>
      <c r="R209" s="184">
        <f t="shared" si="1054"/>
        <v>0</v>
      </c>
      <c r="S209" s="184">
        <f t="shared" si="1054"/>
        <v>0</v>
      </c>
      <c r="T209" s="184">
        <f t="shared" si="1054"/>
        <v>0</v>
      </c>
      <c r="U209" s="184">
        <f t="shared" ref="U209:V209" si="1055">U208*1936.27</f>
        <v>0</v>
      </c>
      <c r="V209" s="184">
        <f t="shared" si="1055"/>
        <v>0</v>
      </c>
      <c r="W209" s="104"/>
    </row>
    <row r="210" spans="1:23" s="47" customFormat="1" ht="12.75" customHeight="1" x14ac:dyDescent="0.2">
      <c r="A210" s="104">
        <f>IF(Foglio2!$J$7=1,TRUNC(Base!V210,0),TRUNC(Base!U210,0))</f>
        <v>0</v>
      </c>
      <c r="B210" s="245">
        <f t="shared" si="937"/>
        <v>33998</v>
      </c>
      <c r="C210" s="501"/>
      <c r="D210" s="501"/>
      <c r="E210" s="53" t="s">
        <v>3</v>
      </c>
      <c r="F210" s="54">
        <f>IF(Foglio2!$J$3=Foglio2!$E$3,Ausiliari_Coll.Scol.!D202,IF(Foglio2!$J$3=Foglio2!$E$4,Collab._Tecnici!D202,IF(Foglio2!$J$3=Foglio2!$E$5,Assistenti_Tecnici!D202,IF(Foglio2!$J$3=Foglio2!$E$6,Assistenti_Amm.vo!D202,IF(Foglio2!$J$3=Foglio2!$E$7,Resp_Coord_Amm.vo!D202,IF(Foglio2!$J$3=Foglio2!$E$8,Direttore_Amm.vo!D202,IF(Foglio2!$J$3=Foglio2!$E$9,Doc_mat_elem.re!D202,IF(Foglio2!$J$3=Foglio2!$E$10,Doc_dipl_scuola_sec.!D202,IF(Foglio2!$J$3=Foglio2!$E$11,Doc_scuola_media!D202,IF(Foglio2!$J$3=Foglio2!$E$12,Doc_laureati_scuola_sec.!D210,IF(Foglio2!$J$3=Foglio2!$E$13,Direttivi_capi_ist.!D202,0)))))))))))</f>
        <v>0</v>
      </c>
      <c r="G210" s="248">
        <f>IF(Foglio2!$J$3=Foglio2!$E$3,Ausiliari_Coll.Scol.!E202,IF(Foglio2!$J$3=Foglio2!$E$4,Collab._Tecnici!E202,IF(Foglio2!$J$3=Foglio2!$E$5,Assistenti_Tecnici!E202,IF(Foglio2!$J$3=Foglio2!$E$6,Assistenti_Amm.vo!E202,IF(Foglio2!$J$3=Foglio2!$E$7,Resp_Coord_Amm.vo!E202,IF(Foglio2!$J$3=Foglio2!$E$8,Direttore_Amm.vo!E202,IF(Foglio2!$J$3=Foglio2!$E$9,Doc_mat_elem.re!E202,IF(Foglio2!$J$3=Foglio2!$E$10,Doc_dipl_scuola_sec.!E202,IF(Foglio2!$J$3=Foglio2!$E$11,Doc_scuola_media!E202,IF(Foglio2!$J$3=Foglio2!$E$12,Doc_laureati_scuola_sec.!E210,IF(Foglio2!$J$3=Foglio2!$E$13,Direttivi_capi_ist.!E202,0)))))))))))</f>
        <v>0</v>
      </c>
      <c r="H210" s="248">
        <f>IF(Foglio2!$J$3=Foglio2!$E$3,Ausiliari_Coll.Scol.!F202,IF(Foglio2!$J$3=Foglio2!$E$4,Collab._Tecnici!F202,IF(Foglio2!$J$3=Foglio2!$E$5,Assistenti_Tecnici!F202,IF(Foglio2!$J$3=Foglio2!$E$6,Assistenti_Amm.vo!F202,IF(Foglio2!$J$3=Foglio2!$E$7,Resp_Coord_Amm.vo!F202,IF(Foglio2!$J$3=Foglio2!$E$8,Direttore_Amm.vo!F202,IF(Foglio2!$J$3=Foglio2!$E$9,Doc_mat_elem.re!F202,IF(Foglio2!$J$3=Foglio2!$E$10,Doc_dipl_scuola_sec.!F202,IF(Foglio2!$J$3=Foglio2!$E$11,Doc_scuola_media!F202,IF(Foglio2!$J$3=Foglio2!$E$12,Doc_laureati_scuola_sec.!F210,IF(Foglio2!$J$3=Foglio2!$E$13,Direttivi_capi_ist.!F202,0)))))))))))</f>
        <v>0</v>
      </c>
      <c r="I210" s="248">
        <f>IF(Foglio2!$J$3=Foglio2!$E$3,Ausiliari_Coll.Scol.!G202,IF(Foglio2!$J$3=Foglio2!$E$4,Collab._Tecnici!G202,IF(Foglio2!$J$3=Foglio2!$E$5,Assistenti_Tecnici!G202,IF(Foglio2!$J$3=Foglio2!$E$6,Assistenti_Amm.vo!G202,IF(Foglio2!$J$3=Foglio2!$E$7,Resp_Coord_Amm.vo!G202,IF(Foglio2!$J$3=Foglio2!$E$8,Direttore_Amm.vo!G202,IF(Foglio2!$J$3=Foglio2!$E$9,Doc_mat_elem.re!G202,IF(Foglio2!$J$3=Foglio2!$E$10,Doc_dipl_scuola_sec.!G202,IF(Foglio2!$J$3=Foglio2!$E$11,Doc_scuola_media!G202,IF(Foglio2!$J$3=Foglio2!$E$12,Doc_laureati_scuola_sec.!G210,IF(Foglio2!$J$3=Foglio2!$E$13,Direttivi_capi_ist.!G202,0)))))))))))</f>
        <v>0</v>
      </c>
      <c r="J210" s="248">
        <f>IF(Foglio2!$J$3=Foglio2!$E$3,Ausiliari_Coll.Scol.!H202,IF(Foglio2!$J$3=Foglio2!$E$4,Collab._Tecnici!H202,IF(Foglio2!$J$3=Foglio2!$E$5,Assistenti_Tecnici!H202,IF(Foglio2!$J$3=Foglio2!$E$6,Assistenti_Amm.vo!H202,IF(Foglio2!$J$3=Foglio2!$E$7,Resp_Coord_Amm.vo!H202,IF(Foglio2!$J$3=Foglio2!$E$8,Direttore_Amm.vo!H202,IF(Foglio2!$J$3=Foglio2!$E$9,Doc_mat_elem.re!H202,IF(Foglio2!$J$3=Foglio2!$E$10,Doc_dipl_scuola_sec.!H202,IF(Foglio2!$J$3=Foglio2!$E$11,Doc_scuola_media!H202,IF(Foglio2!$J$3=Foglio2!$E$12,Doc_laureati_scuola_sec.!H210,IF(Foglio2!$J$3=Foglio2!$E$13,Direttivi_capi_ist.!H202,0)))))))))))</f>
        <v>0</v>
      </c>
      <c r="K210" s="248">
        <f>IF(Foglio2!$J$3=Foglio2!$E$3,Ausiliari_Coll.Scol.!I202,IF(Foglio2!$J$3=Foglio2!$E$4,Collab._Tecnici!I202,IF(Foglio2!$J$3=Foglio2!$E$5,Assistenti_Tecnici!I202,IF(Foglio2!$J$3=Foglio2!$E$6,Assistenti_Amm.vo!I202,IF(Foglio2!$J$3=Foglio2!$E$7,Resp_Coord_Amm.vo!I202,IF(Foglio2!$J$3=Foglio2!$E$8,Direttore_Amm.vo!I202,IF(Foglio2!$J$3=Foglio2!$E$9,Doc_mat_elem.re!I202,IF(Foglio2!$J$3=Foglio2!$E$10,Doc_dipl_scuola_sec.!I202,IF(Foglio2!$J$3=Foglio2!$E$11,Doc_scuola_media!I202,IF(Foglio2!$J$3=Foglio2!$E$12,Doc_laureati_scuola_sec.!I210,IF(Foglio2!$J$3=Foglio2!$E$13,Direttivi_capi_ist.!I202,0)))))))))))</f>
        <v>0</v>
      </c>
      <c r="L210" s="248">
        <f>IF(Foglio2!$J$3=Foglio2!$E$3,Ausiliari_Coll.Scol.!J202,IF(Foglio2!$J$3=Foglio2!$E$4,Collab._Tecnici!J202,IF(Foglio2!$J$3=Foglio2!$E$5,Assistenti_Tecnici!J202,IF(Foglio2!$J$3=Foglio2!$E$6,Assistenti_Amm.vo!J202,IF(Foglio2!$J$3=Foglio2!$E$7,Resp_Coord_Amm.vo!J202,IF(Foglio2!$J$3=Foglio2!$E$8,Direttore_Amm.vo!J202,IF(Foglio2!$J$3=Foglio2!$E$9,Doc_mat_elem.re!J202,IF(Foglio2!$J$3=Foglio2!$E$10,Doc_dipl_scuola_sec.!J202,IF(Foglio2!$J$3=Foglio2!$E$11,Doc_scuola_media!J202,IF(Foglio2!$J$3=Foglio2!$E$12,Doc_laureati_scuola_sec.!J210,IF(Foglio2!$J$3=Foglio2!$E$13,Direttivi_capi_ist.!J202,0)))))))))))</f>
        <v>0</v>
      </c>
      <c r="M210" s="249">
        <f>IF(Foglio2!$J$3=Foglio2!$E$3,Ausiliari_Coll.Scol.!K202,IF(Foglio2!$J$3=Foglio2!$E$4,Collab._Tecnici!K202,IF(Foglio2!$J$3=Foglio2!$E$5,Assistenti_Tecnici!K202,IF(Foglio2!$J$3=Foglio2!$E$6,Assistenti_Amm.vo!K202,IF(Foglio2!$J$3=Foglio2!$E$7,Resp_Coord_Amm.vo!K202,IF(Foglio2!$J$3=Foglio2!$E$8,Direttore_Amm.vo!K202,IF(Foglio2!$J$3=Foglio2!$E$9,Doc_mat_elem.re!K202,IF(Foglio2!$J$3=Foglio2!$E$10,Doc_dipl_scuola_sec.!K202,IF(Foglio2!$J$3=Foglio2!$E$11,Doc_scuola_media!K202,IF(Foglio2!$J$3=Foglio2!$E$12,Doc_laureati_scuola_sec.!K210,IF(Foglio2!$J$3=Foglio2!$E$13,Direttivi_capi_ist.!K202,0)))))))))))</f>
        <v>0</v>
      </c>
      <c r="N210" s="250">
        <f>IF(Foglio2!$J$3=Foglio2!$E$3,Ausiliari_Coll.Scol.!L202,IF(Foglio2!$J$3=Foglio2!$E$4,Collab._Tecnici!L202,IF(Foglio2!$J$3=Foglio2!$E$5,Assistenti_Tecnici!L202,IF(Foglio2!$J$3=Foglio2!$E$6,Assistenti_Amm.vo!L202,IF(Foglio2!$J$3=Foglio2!$E$7,Resp_Coord_Amm.vo!L202,IF(Foglio2!$J$3=Foglio2!$E$8,Direttore_Amm.vo!L202,IF(Foglio2!$J$3=Foglio2!$E$9,Doc_mat_elem.re!L202,IF(Foglio2!$J$3=Foglio2!$E$10,Doc_dipl_scuola_sec.!L202,IF(Foglio2!$J$3=Foglio2!$E$11,Doc_scuola_media!L202,IF(Foglio2!$J$3=Foglio2!$E$12,Doc_laureati_scuola_sec.!L210,IF(Foglio2!$J$3=Foglio2!$E$13,Direttivi_capi_ist.!L202,0)))))))))))</f>
        <v>0</v>
      </c>
      <c r="O210" s="251">
        <f>IF(Foglio2!$J$3=Foglio2!$E$3,Ausiliari_Coll.Scol.!M202,IF(Foglio2!$J$3=Foglio2!$E$4,Collab._Tecnici!M202,IF(Foglio2!$J$3=Foglio2!$E$5,Assistenti_Tecnici!M202,IF(Foglio2!$J$3=Foglio2!$E$6,Assistenti_Amm.vo!M202,IF(Foglio2!$J$3=Foglio2!$E$7,Resp_Coord_Amm.vo!M202,IF(Foglio2!$J$3=Foglio2!$E$8,Direttore_Amm.vo!M202,IF(Foglio2!$J$3=Foglio2!$E$9,Doc_mat_elem.re!M202,IF(Foglio2!$J$3=Foglio2!$E$10,Doc_dipl_scuola_sec.!M202,IF(Foglio2!$J$3=Foglio2!$E$11,Doc_scuola_media!M202,IF(Foglio2!$J$3=Foglio2!$E$12,Doc_laureati_scuola_sec.!M210,IF(Foglio2!$J$3=Foglio2!$E$13,Direttivi_capi_ist.!M202,0)))))))))))</f>
        <v>0</v>
      </c>
      <c r="P210" s="252">
        <f>IF(Foglio2!$J$3=Foglio2!$E$3,Ausiliari_Coll.Scol.!N202,IF(Foglio2!$J$3=Foglio2!$E$4,Collab._Tecnici!N202,IF(Foglio2!$J$3=Foglio2!$E$5,Assistenti_Tecnici!N202,IF(Foglio2!$J$3=Foglio2!$E$6,Assistenti_Amm.vo!N202,IF(Foglio2!$J$3=Foglio2!$E$7,Resp_Coord_Amm.vo!N202,IF(Foglio2!$J$3=Foglio2!$E$8,Direttore_Amm.vo!N202,IF(Foglio2!$J$3=Foglio2!$E$9,Doc_mat_elem.re!N202,IF(Foglio2!$J$3=Foglio2!$E$10,Doc_dipl_scuola_sec.!N202,IF(Foglio2!$J$3=Foglio2!$E$11,Doc_scuola_media!N202,IF(Foglio2!$J$3=Foglio2!$E$12,Doc_laureati_scuola_sec.!N210,IF(Foglio2!$J$3=Foglio2!$E$13,Direttivi_capi_ist.!N202,0)))))))))))</f>
        <v>0</v>
      </c>
      <c r="Q210" s="252">
        <f>IF(Foglio2!$J$3=Foglio2!$E$3,Ausiliari_Coll.Scol.!O202,IF(Foglio2!$J$3=Foglio2!$E$4,Collab._Tecnici!O202,IF(Foglio2!$J$3=Foglio2!$E$5,Assistenti_Tecnici!O202,IF(Foglio2!$J$3=Foglio2!$E$6,Assistenti_Amm.vo!O202,IF(Foglio2!$J$3=Foglio2!$E$7,Resp_Coord_Amm.vo!O202,IF(Foglio2!$J$3=Foglio2!$E$8,Direttore_Amm.vo!O202,IF(Foglio2!$J$3=Foglio2!$E$9,Doc_mat_elem.re!O202,IF(Foglio2!$J$3=Foglio2!$E$10,Doc_dipl_scuola_sec.!O202,IF(Foglio2!$J$3=Foglio2!$E$11,Doc_scuola_media!O202,IF(Foglio2!$J$3=Foglio2!$E$12,Doc_laureati_scuola_sec.!O210,IF(Foglio2!$J$3=Foglio2!$E$13,Direttivi_capi_ist.!O202,0)))))))))))</f>
        <v>0</v>
      </c>
      <c r="R210" s="252">
        <f>IF(Foglio2!$J$3=Foglio2!$E$3,Ausiliari_Coll.Scol.!P202,IF(Foglio2!$J$3=Foglio2!$E$4,Collab._Tecnici!P202,IF(Foglio2!$J$3=Foglio2!$E$5,Assistenti_Tecnici!P202,IF(Foglio2!$J$3=Foglio2!$E$6,Assistenti_Amm.vo!P202,IF(Foglio2!$J$3=Foglio2!$E$7,Resp_Coord_Amm.vo!P202,IF(Foglio2!$J$3=Foglio2!$E$8,Direttore_Amm.vo!P202,IF(Foglio2!$J$3=Foglio2!$E$9,Doc_mat_elem.re!P202,IF(Foglio2!$J$3=Foglio2!$E$10,Doc_dipl_scuola_sec.!P202,IF(Foglio2!$J$3=Foglio2!$E$11,Doc_scuola_media!P202,IF(Foglio2!$J$3=Foglio2!$E$12,Doc_laureati_scuola_sec.!P210,IF(Foglio2!$J$3=Foglio2!$E$13,Direttivi_capi_ist.!P202,0)))))))))))</f>
        <v>0</v>
      </c>
      <c r="S210" s="252">
        <f>IF(Foglio2!$J$3=Foglio2!$E$3,Ausiliari_Coll.Scol.!Q202,IF(Foglio2!$J$3=Foglio2!$E$4,Collab._Tecnici!Q202,IF(Foglio2!$J$3=Foglio2!$E$5,Assistenti_Tecnici!Q202,IF(Foglio2!$J$3=Foglio2!$E$6,Assistenti_Amm.vo!Q202,IF(Foglio2!$J$3=Foglio2!$E$7,Resp_Coord_Amm.vo!Q202,IF(Foglio2!$J$3=Foglio2!$E$8,Direttore_Amm.vo!Q202,IF(Foglio2!$J$3=Foglio2!$E$9,Doc_mat_elem.re!Q202,IF(Foglio2!$J$3=Foglio2!$E$10,Doc_dipl_scuola_sec.!Q202,IF(Foglio2!$J$3=Foglio2!$E$11,Doc_scuola_media!Q202,IF(Foglio2!$J$3=Foglio2!$E$12,Doc_laureati_scuola_sec.!Q210,IF(Foglio2!$J$3=Foglio2!$E$13,Direttivi_capi_ist.!Q202,0)))))))))))</f>
        <v>0</v>
      </c>
      <c r="T210" s="252">
        <f>IF(Foglio2!$J$3=Foglio2!$E$3,Ausiliari_Coll.Scol.!R202,IF(Foglio2!$J$3=Foglio2!$E$4,Collab._Tecnici!R202,IF(Foglio2!$J$3=Foglio2!$E$5,Assistenti_Tecnici!R202,IF(Foglio2!$J$3=Foglio2!$E$6,Assistenti_Amm.vo!R202,IF(Foglio2!$J$3=Foglio2!$E$7,Resp_Coord_Amm.vo!R202,IF(Foglio2!$J$3=Foglio2!$E$8,Direttore_Amm.vo!R202,IF(Foglio2!$J$3=Foglio2!$E$9,Doc_mat_elem.re!R202,IF(Foglio2!$J$3=Foglio2!$E$10,Doc_dipl_scuola_sec.!R202,IF(Foglio2!$J$3=Foglio2!$E$11,Doc_scuola_media!R202,IF(Foglio2!$J$3=Foglio2!$E$12,Doc_laureati_scuola_sec.!R210,IF(Foglio2!$J$3=Foglio2!$E$13,Direttivi_capi_ist.!R202,0)))))))))))</f>
        <v>0</v>
      </c>
      <c r="U210" s="252">
        <f t="shared" ref="U210" si="1056">(P210)/12*0.8</f>
        <v>0</v>
      </c>
      <c r="V210" s="252">
        <f t="shared" ref="V210" si="1057">(P210+R210)/12*0.8</f>
        <v>0</v>
      </c>
      <c r="W210" s="253" t="str">
        <f t="shared" ref="W210" si="1058">"Fascia Da "&amp;F210&amp;" a "&amp;F211&amp;" Decorrenza "&amp;DAY(C210)&amp;"/"&amp;MONTH(C210)&amp;"/"&amp;YEAR(C210)</f>
        <v>Fascia Da 0 a 0 Decorrenza 0/1/1900</v>
      </c>
    </row>
    <row r="211" spans="1:23" s="47" customFormat="1" ht="8.25" customHeight="1" x14ac:dyDescent="0.2">
      <c r="A211" s="104"/>
      <c r="B211" s="245">
        <f t="shared" si="937"/>
        <v>33999</v>
      </c>
      <c r="C211" s="501"/>
      <c r="D211" s="501"/>
      <c r="E211" s="48" t="s">
        <v>4</v>
      </c>
      <c r="F211" s="49">
        <f>IF(Foglio2!$J$3=Foglio2!$E$3,Ausiliari_Coll.Scol.!D203,IF(Foglio2!$J$3=Foglio2!$E$4,Collab._Tecnici!D203,IF(Foglio2!$J$3=Foglio2!$E$5,Assistenti_Tecnici!D203,IF(Foglio2!$J$3=Foglio2!$E$6,Assistenti_Amm.vo!D203,IF(Foglio2!$J$3=Foglio2!$E$7,Resp_Coord_Amm.vo!D203,IF(Foglio2!$J$3=Foglio2!$E$8,Direttore_Amm.vo!D203,IF(Foglio2!$J$3=Foglio2!$E$9,Doc_mat_elem.re!D203,IF(Foglio2!$J$3=Foglio2!$E$10,Doc_dipl_scuola_sec.!D203,IF(Foglio2!$J$3=Foglio2!$E$11,Doc_scuola_media!D203,IF(Foglio2!$J$3=Foglio2!$E$12,Doc_laureati_scuola_sec.!D211,IF(Foglio2!$J$3=Foglio2!$E$13,Direttivi_capi_ist.!D203,0)))))))))))</f>
        <v>0</v>
      </c>
      <c r="G211" s="267">
        <f t="shared" ref="G211:T211" si="1059">G210*1936.27</f>
        <v>0</v>
      </c>
      <c r="H211" s="267">
        <f t="shared" si="1059"/>
        <v>0</v>
      </c>
      <c r="I211" s="267">
        <f t="shared" si="1059"/>
        <v>0</v>
      </c>
      <c r="J211" s="267">
        <f t="shared" si="1059"/>
        <v>0</v>
      </c>
      <c r="K211" s="267">
        <f t="shared" si="1059"/>
        <v>0</v>
      </c>
      <c r="L211" s="266">
        <f t="shared" si="1059"/>
        <v>0</v>
      </c>
      <c r="M211" s="267">
        <f t="shared" si="1059"/>
        <v>0</v>
      </c>
      <c r="N211" s="182">
        <f t="shared" si="1059"/>
        <v>0</v>
      </c>
      <c r="O211" s="183">
        <f t="shared" si="1059"/>
        <v>0</v>
      </c>
      <c r="P211" s="184">
        <f t="shared" si="1059"/>
        <v>0</v>
      </c>
      <c r="Q211" s="184">
        <f t="shared" si="1059"/>
        <v>0</v>
      </c>
      <c r="R211" s="184">
        <f t="shared" si="1059"/>
        <v>0</v>
      </c>
      <c r="S211" s="184">
        <f t="shared" si="1059"/>
        <v>0</v>
      </c>
      <c r="T211" s="184">
        <f t="shared" si="1059"/>
        <v>0</v>
      </c>
      <c r="U211" s="184">
        <f t="shared" ref="U211:V211" si="1060">U210*1936.27</f>
        <v>0</v>
      </c>
      <c r="V211" s="184">
        <f t="shared" si="1060"/>
        <v>0</v>
      </c>
      <c r="W211" s="104"/>
    </row>
    <row r="212" spans="1:23" s="47" customFormat="1" ht="12.75" customHeight="1" x14ac:dyDescent="0.2">
      <c r="A212" s="104">
        <f>IF(Foglio2!$J$7=1,TRUNC(Base!V212,0),TRUNC(Base!U212,0))</f>
        <v>0</v>
      </c>
      <c r="B212" s="245">
        <f t="shared" si="937"/>
        <v>34000</v>
      </c>
      <c r="C212" s="501"/>
      <c r="D212" s="501"/>
      <c r="E212" s="53" t="s">
        <v>3</v>
      </c>
      <c r="F212" s="54">
        <f>IF(Foglio2!$J$3=Foglio2!$E$3,Ausiliari_Coll.Scol.!D204,IF(Foglio2!$J$3=Foglio2!$E$4,Collab._Tecnici!D204,IF(Foglio2!$J$3=Foglio2!$E$5,Assistenti_Tecnici!D204,IF(Foglio2!$J$3=Foglio2!$E$6,Assistenti_Amm.vo!D204,IF(Foglio2!$J$3=Foglio2!$E$7,Resp_Coord_Amm.vo!D204,IF(Foglio2!$J$3=Foglio2!$E$8,Direttore_Amm.vo!D204,IF(Foglio2!$J$3=Foglio2!$E$9,Doc_mat_elem.re!D204,IF(Foglio2!$J$3=Foglio2!$E$10,Doc_dipl_scuola_sec.!D204,IF(Foglio2!$J$3=Foglio2!$E$11,Doc_scuola_media!D204,IF(Foglio2!$J$3=Foglio2!$E$12,Doc_laureati_scuola_sec.!D212,IF(Foglio2!$J$3=Foglio2!$E$13,Direttivi_capi_ist.!D204,0)))))))))))</f>
        <v>0</v>
      </c>
      <c r="G212" s="248">
        <f>IF(Foglio2!$J$3=Foglio2!$E$3,Ausiliari_Coll.Scol.!E204,IF(Foglio2!$J$3=Foglio2!$E$4,Collab._Tecnici!E204,IF(Foglio2!$J$3=Foglio2!$E$5,Assistenti_Tecnici!E204,IF(Foglio2!$J$3=Foglio2!$E$6,Assistenti_Amm.vo!E204,IF(Foglio2!$J$3=Foglio2!$E$7,Resp_Coord_Amm.vo!E204,IF(Foglio2!$J$3=Foglio2!$E$8,Direttore_Amm.vo!E204,IF(Foglio2!$J$3=Foglio2!$E$9,Doc_mat_elem.re!E204,IF(Foglio2!$J$3=Foglio2!$E$10,Doc_dipl_scuola_sec.!E204,IF(Foglio2!$J$3=Foglio2!$E$11,Doc_scuola_media!E204,IF(Foglio2!$J$3=Foglio2!$E$12,Doc_laureati_scuola_sec.!E212,IF(Foglio2!$J$3=Foglio2!$E$13,Direttivi_capi_ist.!E204,0)))))))))))</f>
        <v>0</v>
      </c>
      <c r="H212" s="248">
        <f>IF(Foglio2!$J$3=Foglio2!$E$3,Ausiliari_Coll.Scol.!F204,IF(Foglio2!$J$3=Foglio2!$E$4,Collab._Tecnici!F204,IF(Foglio2!$J$3=Foglio2!$E$5,Assistenti_Tecnici!F204,IF(Foglio2!$J$3=Foglio2!$E$6,Assistenti_Amm.vo!F204,IF(Foglio2!$J$3=Foglio2!$E$7,Resp_Coord_Amm.vo!F204,IF(Foglio2!$J$3=Foglio2!$E$8,Direttore_Amm.vo!F204,IF(Foglio2!$J$3=Foglio2!$E$9,Doc_mat_elem.re!F204,IF(Foglio2!$J$3=Foglio2!$E$10,Doc_dipl_scuola_sec.!F204,IF(Foglio2!$J$3=Foglio2!$E$11,Doc_scuola_media!F204,IF(Foglio2!$J$3=Foglio2!$E$12,Doc_laureati_scuola_sec.!F212,IF(Foglio2!$J$3=Foglio2!$E$13,Direttivi_capi_ist.!F204,0)))))))))))</f>
        <v>0</v>
      </c>
      <c r="I212" s="248">
        <f>IF(Foglio2!$J$3=Foglio2!$E$3,Ausiliari_Coll.Scol.!G204,IF(Foglio2!$J$3=Foglio2!$E$4,Collab._Tecnici!G204,IF(Foglio2!$J$3=Foglio2!$E$5,Assistenti_Tecnici!G204,IF(Foglio2!$J$3=Foglio2!$E$6,Assistenti_Amm.vo!G204,IF(Foglio2!$J$3=Foglio2!$E$7,Resp_Coord_Amm.vo!G204,IF(Foglio2!$J$3=Foglio2!$E$8,Direttore_Amm.vo!G204,IF(Foglio2!$J$3=Foglio2!$E$9,Doc_mat_elem.re!G204,IF(Foglio2!$J$3=Foglio2!$E$10,Doc_dipl_scuola_sec.!G204,IF(Foglio2!$J$3=Foglio2!$E$11,Doc_scuola_media!G204,IF(Foglio2!$J$3=Foglio2!$E$12,Doc_laureati_scuola_sec.!G212,IF(Foglio2!$J$3=Foglio2!$E$13,Direttivi_capi_ist.!G204,0)))))))))))</f>
        <v>0</v>
      </c>
      <c r="J212" s="248">
        <f>IF(Foglio2!$J$3=Foglio2!$E$3,Ausiliari_Coll.Scol.!H204,IF(Foglio2!$J$3=Foglio2!$E$4,Collab._Tecnici!H204,IF(Foglio2!$J$3=Foglio2!$E$5,Assistenti_Tecnici!H204,IF(Foglio2!$J$3=Foglio2!$E$6,Assistenti_Amm.vo!H204,IF(Foglio2!$J$3=Foglio2!$E$7,Resp_Coord_Amm.vo!H204,IF(Foglio2!$J$3=Foglio2!$E$8,Direttore_Amm.vo!H204,IF(Foglio2!$J$3=Foglio2!$E$9,Doc_mat_elem.re!H204,IF(Foglio2!$J$3=Foglio2!$E$10,Doc_dipl_scuola_sec.!H204,IF(Foglio2!$J$3=Foglio2!$E$11,Doc_scuola_media!H204,IF(Foglio2!$J$3=Foglio2!$E$12,Doc_laureati_scuola_sec.!H212,IF(Foglio2!$J$3=Foglio2!$E$13,Direttivi_capi_ist.!H204,0)))))))))))</f>
        <v>0</v>
      </c>
      <c r="K212" s="248">
        <f>IF(Foglio2!$J$3=Foglio2!$E$3,Ausiliari_Coll.Scol.!I204,IF(Foglio2!$J$3=Foglio2!$E$4,Collab._Tecnici!I204,IF(Foglio2!$J$3=Foglio2!$E$5,Assistenti_Tecnici!I204,IF(Foglio2!$J$3=Foglio2!$E$6,Assistenti_Amm.vo!I204,IF(Foglio2!$J$3=Foglio2!$E$7,Resp_Coord_Amm.vo!I204,IF(Foglio2!$J$3=Foglio2!$E$8,Direttore_Amm.vo!I204,IF(Foglio2!$J$3=Foglio2!$E$9,Doc_mat_elem.re!I204,IF(Foglio2!$J$3=Foglio2!$E$10,Doc_dipl_scuola_sec.!I204,IF(Foglio2!$J$3=Foglio2!$E$11,Doc_scuola_media!I204,IF(Foglio2!$J$3=Foglio2!$E$12,Doc_laureati_scuola_sec.!I212,IF(Foglio2!$J$3=Foglio2!$E$13,Direttivi_capi_ist.!I204,0)))))))))))</f>
        <v>0</v>
      </c>
      <c r="L212" s="248">
        <f>IF(Foglio2!$J$3=Foglio2!$E$3,Ausiliari_Coll.Scol.!J204,IF(Foglio2!$J$3=Foglio2!$E$4,Collab._Tecnici!J204,IF(Foglio2!$J$3=Foglio2!$E$5,Assistenti_Tecnici!J204,IF(Foglio2!$J$3=Foglio2!$E$6,Assistenti_Amm.vo!J204,IF(Foglio2!$J$3=Foglio2!$E$7,Resp_Coord_Amm.vo!J204,IF(Foglio2!$J$3=Foglio2!$E$8,Direttore_Amm.vo!J204,IF(Foglio2!$J$3=Foglio2!$E$9,Doc_mat_elem.re!J204,IF(Foglio2!$J$3=Foglio2!$E$10,Doc_dipl_scuola_sec.!J204,IF(Foglio2!$J$3=Foglio2!$E$11,Doc_scuola_media!J204,IF(Foglio2!$J$3=Foglio2!$E$12,Doc_laureati_scuola_sec.!J212,IF(Foglio2!$J$3=Foglio2!$E$13,Direttivi_capi_ist.!J204,0)))))))))))</f>
        <v>0</v>
      </c>
      <c r="M212" s="249">
        <f>IF(Foglio2!$J$3=Foglio2!$E$3,Ausiliari_Coll.Scol.!K204,IF(Foglio2!$J$3=Foglio2!$E$4,Collab._Tecnici!K204,IF(Foglio2!$J$3=Foglio2!$E$5,Assistenti_Tecnici!K204,IF(Foglio2!$J$3=Foglio2!$E$6,Assistenti_Amm.vo!K204,IF(Foglio2!$J$3=Foglio2!$E$7,Resp_Coord_Amm.vo!K204,IF(Foglio2!$J$3=Foglio2!$E$8,Direttore_Amm.vo!K204,IF(Foglio2!$J$3=Foglio2!$E$9,Doc_mat_elem.re!K204,IF(Foglio2!$J$3=Foglio2!$E$10,Doc_dipl_scuola_sec.!K204,IF(Foglio2!$J$3=Foglio2!$E$11,Doc_scuola_media!K204,IF(Foglio2!$J$3=Foglio2!$E$12,Doc_laureati_scuola_sec.!K212,IF(Foglio2!$J$3=Foglio2!$E$13,Direttivi_capi_ist.!K204,0)))))))))))</f>
        <v>0</v>
      </c>
      <c r="N212" s="250">
        <f>IF(Foglio2!$J$3=Foglio2!$E$3,Ausiliari_Coll.Scol.!L204,IF(Foglio2!$J$3=Foglio2!$E$4,Collab._Tecnici!L204,IF(Foglio2!$J$3=Foglio2!$E$5,Assistenti_Tecnici!L204,IF(Foglio2!$J$3=Foglio2!$E$6,Assistenti_Amm.vo!L204,IF(Foglio2!$J$3=Foglio2!$E$7,Resp_Coord_Amm.vo!L204,IF(Foglio2!$J$3=Foglio2!$E$8,Direttore_Amm.vo!L204,IF(Foglio2!$J$3=Foglio2!$E$9,Doc_mat_elem.re!L204,IF(Foglio2!$J$3=Foglio2!$E$10,Doc_dipl_scuola_sec.!L204,IF(Foglio2!$J$3=Foglio2!$E$11,Doc_scuola_media!L204,IF(Foglio2!$J$3=Foglio2!$E$12,Doc_laureati_scuola_sec.!L212,IF(Foglio2!$J$3=Foglio2!$E$13,Direttivi_capi_ist.!L204,0)))))))))))</f>
        <v>0</v>
      </c>
      <c r="O212" s="251">
        <f>IF(Foglio2!$J$3=Foglio2!$E$3,Ausiliari_Coll.Scol.!M204,IF(Foglio2!$J$3=Foglio2!$E$4,Collab._Tecnici!M204,IF(Foglio2!$J$3=Foglio2!$E$5,Assistenti_Tecnici!M204,IF(Foglio2!$J$3=Foglio2!$E$6,Assistenti_Amm.vo!M204,IF(Foglio2!$J$3=Foglio2!$E$7,Resp_Coord_Amm.vo!M204,IF(Foglio2!$J$3=Foglio2!$E$8,Direttore_Amm.vo!M204,IF(Foglio2!$J$3=Foglio2!$E$9,Doc_mat_elem.re!M204,IF(Foglio2!$J$3=Foglio2!$E$10,Doc_dipl_scuola_sec.!M204,IF(Foglio2!$J$3=Foglio2!$E$11,Doc_scuola_media!M204,IF(Foglio2!$J$3=Foglio2!$E$12,Doc_laureati_scuola_sec.!M212,IF(Foglio2!$J$3=Foglio2!$E$13,Direttivi_capi_ist.!M204,0)))))))))))</f>
        <v>0</v>
      </c>
      <c r="P212" s="252">
        <f>IF(Foglio2!$J$3=Foglio2!$E$3,Ausiliari_Coll.Scol.!N204,IF(Foglio2!$J$3=Foglio2!$E$4,Collab._Tecnici!N204,IF(Foglio2!$J$3=Foglio2!$E$5,Assistenti_Tecnici!N204,IF(Foglio2!$J$3=Foglio2!$E$6,Assistenti_Amm.vo!N204,IF(Foglio2!$J$3=Foglio2!$E$7,Resp_Coord_Amm.vo!N204,IF(Foglio2!$J$3=Foglio2!$E$8,Direttore_Amm.vo!N204,IF(Foglio2!$J$3=Foglio2!$E$9,Doc_mat_elem.re!N204,IF(Foglio2!$J$3=Foglio2!$E$10,Doc_dipl_scuola_sec.!N204,IF(Foglio2!$J$3=Foglio2!$E$11,Doc_scuola_media!N204,IF(Foglio2!$J$3=Foglio2!$E$12,Doc_laureati_scuola_sec.!N212,IF(Foglio2!$J$3=Foglio2!$E$13,Direttivi_capi_ist.!N204,0)))))))))))</f>
        <v>0</v>
      </c>
      <c r="Q212" s="252">
        <f>IF(Foglio2!$J$3=Foglio2!$E$3,Ausiliari_Coll.Scol.!O204,IF(Foglio2!$J$3=Foglio2!$E$4,Collab._Tecnici!O204,IF(Foglio2!$J$3=Foglio2!$E$5,Assistenti_Tecnici!O204,IF(Foglio2!$J$3=Foglio2!$E$6,Assistenti_Amm.vo!O204,IF(Foglio2!$J$3=Foglio2!$E$7,Resp_Coord_Amm.vo!O204,IF(Foglio2!$J$3=Foglio2!$E$8,Direttore_Amm.vo!O204,IF(Foglio2!$J$3=Foglio2!$E$9,Doc_mat_elem.re!O204,IF(Foglio2!$J$3=Foglio2!$E$10,Doc_dipl_scuola_sec.!O204,IF(Foglio2!$J$3=Foglio2!$E$11,Doc_scuola_media!O204,IF(Foglio2!$J$3=Foglio2!$E$12,Doc_laureati_scuola_sec.!O212,IF(Foglio2!$J$3=Foglio2!$E$13,Direttivi_capi_ist.!O204,0)))))))))))</f>
        <v>0</v>
      </c>
      <c r="R212" s="252">
        <f>IF(Foglio2!$J$3=Foglio2!$E$3,Ausiliari_Coll.Scol.!P204,IF(Foglio2!$J$3=Foglio2!$E$4,Collab._Tecnici!P204,IF(Foglio2!$J$3=Foglio2!$E$5,Assistenti_Tecnici!P204,IF(Foglio2!$J$3=Foglio2!$E$6,Assistenti_Amm.vo!P204,IF(Foglio2!$J$3=Foglio2!$E$7,Resp_Coord_Amm.vo!P204,IF(Foglio2!$J$3=Foglio2!$E$8,Direttore_Amm.vo!P204,IF(Foglio2!$J$3=Foglio2!$E$9,Doc_mat_elem.re!P204,IF(Foglio2!$J$3=Foglio2!$E$10,Doc_dipl_scuola_sec.!P204,IF(Foglio2!$J$3=Foglio2!$E$11,Doc_scuola_media!P204,IF(Foglio2!$J$3=Foglio2!$E$12,Doc_laureati_scuola_sec.!P212,IF(Foglio2!$J$3=Foglio2!$E$13,Direttivi_capi_ist.!P204,0)))))))))))</f>
        <v>0</v>
      </c>
      <c r="S212" s="252">
        <f>IF(Foglio2!$J$3=Foglio2!$E$3,Ausiliari_Coll.Scol.!Q204,IF(Foglio2!$J$3=Foglio2!$E$4,Collab._Tecnici!Q204,IF(Foglio2!$J$3=Foglio2!$E$5,Assistenti_Tecnici!Q204,IF(Foglio2!$J$3=Foglio2!$E$6,Assistenti_Amm.vo!Q204,IF(Foglio2!$J$3=Foglio2!$E$7,Resp_Coord_Amm.vo!Q204,IF(Foglio2!$J$3=Foglio2!$E$8,Direttore_Amm.vo!Q204,IF(Foglio2!$J$3=Foglio2!$E$9,Doc_mat_elem.re!Q204,IF(Foglio2!$J$3=Foglio2!$E$10,Doc_dipl_scuola_sec.!Q204,IF(Foglio2!$J$3=Foglio2!$E$11,Doc_scuola_media!Q204,IF(Foglio2!$J$3=Foglio2!$E$12,Doc_laureati_scuola_sec.!Q212,IF(Foglio2!$J$3=Foglio2!$E$13,Direttivi_capi_ist.!Q204,0)))))))))))</f>
        <v>0</v>
      </c>
      <c r="T212" s="252">
        <f>IF(Foglio2!$J$3=Foglio2!$E$3,Ausiliari_Coll.Scol.!R204,IF(Foglio2!$J$3=Foglio2!$E$4,Collab._Tecnici!R204,IF(Foglio2!$J$3=Foglio2!$E$5,Assistenti_Tecnici!R204,IF(Foglio2!$J$3=Foglio2!$E$6,Assistenti_Amm.vo!R204,IF(Foglio2!$J$3=Foglio2!$E$7,Resp_Coord_Amm.vo!R204,IF(Foglio2!$J$3=Foglio2!$E$8,Direttore_Amm.vo!R204,IF(Foglio2!$J$3=Foglio2!$E$9,Doc_mat_elem.re!R204,IF(Foglio2!$J$3=Foglio2!$E$10,Doc_dipl_scuola_sec.!R204,IF(Foglio2!$J$3=Foglio2!$E$11,Doc_scuola_media!R204,IF(Foglio2!$J$3=Foglio2!$E$12,Doc_laureati_scuola_sec.!R212,IF(Foglio2!$J$3=Foglio2!$E$13,Direttivi_capi_ist.!R204,0)))))))))))</f>
        <v>0</v>
      </c>
      <c r="U212" s="252">
        <f t="shared" ref="U212" si="1061">(P212)/12*0.8</f>
        <v>0</v>
      </c>
      <c r="V212" s="252">
        <f t="shared" ref="V212" si="1062">(P212+R212)/12*0.8</f>
        <v>0</v>
      </c>
      <c r="W212" s="253" t="str">
        <f t="shared" ref="W212" si="1063">"Fascia Da "&amp;F212&amp;" a "&amp;F213&amp;" Decorrenza "&amp;DAY(C212)&amp;"/"&amp;MONTH(C212)&amp;"/"&amp;YEAR(C212)</f>
        <v>Fascia Da 0 a 0 Decorrenza 0/1/1900</v>
      </c>
    </row>
    <row r="213" spans="1:23" s="47" customFormat="1" ht="9" customHeight="1" x14ac:dyDescent="0.2">
      <c r="A213" s="104"/>
      <c r="B213" s="245">
        <f t="shared" si="937"/>
        <v>34001</v>
      </c>
      <c r="C213" s="501"/>
      <c r="D213" s="501"/>
      <c r="E213" s="48" t="s">
        <v>4</v>
      </c>
      <c r="F213" s="49">
        <f>IF(Foglio2!$J$3=Foglio2!$E$3,Ausiliari_Coll.Scol.!D205,IF(Foglio2!$J$3=Foglio2!$E$4,Collab._Tecnici!D205,IF(Foglio2!$J$3=Foglio2!$E$5,Assistenti_Tecnici!D205,IF(Foglio2!$J$3=Foglio2!$E$6,Assistenti_Amm.vo!D205,IF(Foglio2!$J$3=Foglio2!$E$7,Resp_Coord_Amm.vo!D205,IF(Foglio2!$J$3=Foglio2!$E$8,Direttore_Amm.vo!D205,IF(Foglio2!$J$3=Foglio2!$E$9,Doc_mat_elem.re!D205,IF(Foglio2!$J$3=Foglio2!$E$10,Doc_dipl_scuola_sec.!D205,IF(Foglio2!$J$3=Foglio2!$E$11,Doc_scuola_media!D205,IF(Foglio2!$J$3=Foglio2!$E$12,Doc_laureati_scuola_sec.!D213,IF(Foglio2!$J$3=Foglio2!$E$13,Direttivi_capi_ist.!D205,0)))))))))))</f>
        <v>0</v>
      </c>
      <c r="G213" s="267">
        <f t="shared" ref="G213:T213" si="1064">G212*1936.27</f>
        <v>0</v>
      </c>
      <c r="H213" s="267">
        <f t="shared" si="1064"/>
        <v>0</v>
      </c>
      <c r="I213" s="267">
        <f t="shared" si="1064"/>
        <v>0</v>
      </c>
      <c r="J213" s="267">
        <f t="shared" si="1064"/>
        <v>0</v>
      </c>
      <c r="K213" s="267">
        <f t="shared" si="1064"/>
        <v>0</v>
      </c>
      <c r="L213" s="266">
        <f t="shared" si="1064"/>
        <v>0</v>
      </c>
      <c r="M213" s="267">
        <f t="shared" si="1064"/>
        <v>0</v>
      </c>
      <c r="N213" s="182">
        <f t="shared" si="1064"/>
        <v>0</v>
      </c>
      <c r="O213" s="183">
        <f t="shared" si="1064"/>
        <v>0</v>
      </c>
      <c r="P213" s="184">
        <f t="shared" si="1064"/>
        <v>0</v>
      </c>
      <c r="Q213" s="184">
        <f t="shared" si="1064"/>
        <v>0</v>
      </c>
      <c r="R213" s="184">
        <f t="shared" si="1064"/>
        <v>0</v>
      </c>
      <c r="S213" s="184">
        <f t="shared" si="1064"/>
        <v>0</v>
      </c>
      <c r="T213" s="184">
        <f t="shared" si="1064"/>
        <v>0</v>
      </c>
      <c r="U213" s="184">
        <f t="shared" ref="U213:V213" si="1065">U212*1936.27</f>
        <v>0</v>
      </c>
      <c r="V213" s="184">
        <f t="shared" si="1065"/>
        <v>0</v>
      </c>
      <c r="W213" s="104"/>
    </row>
    <row r="214" spans="1:23" s="47" customFormat="1" ht="12.75" customHeight="1" x14ac:dyDescent="0.2">
      <c r="A214" s="104">
        <f>IF(Foglio2!$J$7=1,TRUNC(Base!V214,0),TRUNC(Base!U214,0))</f>
        <v>0</v>
      </c>
      <c r="B214" s="245">
        <f t="shared" si="937"/>
        <v>34002</v>
      </c>
      <c r="C214" s="501"/>
      <c r="D214" s="501"/>
      <c r="E214" s="53" t="s">
        <v>3</v>
      </c>
      <c r="F214" s="54">
        <f>IF(Foglio2!$J$3=Foglio2!$E$3,Ausiliari_Coll.Scol.!D206,IF(Foglio2!$J$3=Foglio2!$E$4,Collab._Tecnici!D206,IF(Foglio2!$J$3=Foglio2!$E$5,Assistenti_Tecnici!D206,IF(Foglio2!$J$3=Foglio2!$E$6,Assistenti_Amm.vo!D206,IF(Foglio2!$J$3=Foglio2!$E$7,Resp_Coord_Amm.vo!D206,IF(Foglio2!$J$3=Foglio2!$E$8,Direttore_Amm.vo!D206,IF(Foglio2!$J$3=Foglio2!$E$9,Doc_mat_elem.re!D206,IF(Foglio2!$J$3=Foglio2!$E$10,Doc_dipl_scuola_sec.!D206,IF(Foglio2!$J$3=Foglio2!$E$11,Doc_scuola_media!D206,IF(Foglio2!$J$3=Foglio2!$E$12,Doc_laureati_scuola_sec.!D214,IF(Foglio2!$J$3=Foglio2!$E$13,Direttivi_capi_ist.!D206,0)))))))))))</f>
        <v>0</v>
      </c>
      <c r="G214" s="248">
        <f>IF(Foglio2!$J$3=Foglio2!$E$3,Ausiliari_Coll.Scol.!E206,IF(Foglio2!$J$3=Foglio2!$E$4,Collab._Tecnici!E206,IF(Foglio2!$J$3=Foglio2!$E$5,Assistenti_Tecnici!E206,IF(Foglio2!$J$3=Foglio2!$E$6,Assistenti_Amm.vo!E206,IF(Foglio2!$J$3=Foglio2!$E$7,Resp_Coord_Amm.vo!E206,IF(Foglio2!$J$3=Foglio2!$E$8,Direttore_Amm.vo!E206,IF(Foglio2!$J$3=Foglio2!$E$9,Doc_mat_elem.re!E206,IF(Foglio2!$J$3=Foglio2!$E$10,Doc_dipl_scuola_sec.!E206,IF(Foglio2!$J$3=Foglio2!$E$11,Doc_scuola_media!E206,IF(Foglio2!$J$3=Foglio2!$E$12,Doc_laureati_scuola_sec.!E214,IF(Foglio2!$J$3=Foglio2!$E$13,Direttivi_capi_ist.!E206,0)))))))))))</f>
        <v>0</v>
      </c>
      <c r="H214" s="248">
        <f>IF(Foglio2!$J$3=Foglio2!$E$3,Ausiliari_Coll.Scol.!F206,IF(Foglio2!$J$3=Foglio2!$E$4,Collab._Tecnici!F206,IF(Foglio2!$J$3=Foglio2!$E$5,Assistenti_Tecnici!F206,IF(Foglio2!$J$3=Foglio2!$E$6,Assistenti_Amm.vo!F206,IF(Foglio2!$J$3=Foglio2!$E$7,Resp_Coord_Amm.vo!F206,IF(Foglio2!$J$3=Foglio2!$E$8,Direttore_Amm.vo!F206,IF(Foglio2!$J$3=Foglio2!$E$9,Doc_mat_elem.re!F206,IF(Foglio2!$J$3=Foglio2!$E$10,Doc_dipl_scuola_sec.!F206,IF(Foglio2!$J$3=Foglio2!$E$11,Doc_scuola_media!F206,IF(Foglio2!$J$3=Foglio2!$E$12,Doc_laureati_scuola_sec.!F214,IF(Foglio2!$J$3=Foglio2!$E$13,Direttivi_capi_ist.!F206,0)))))))))))</f>
        <v>0</v>
      </c>
      <c r="I214" s="248">
        <f>IF(Foglio2!$J$3=Foglio2!$E$3,Ausiliari_Coll.Scol.!G206,IF(Foglio2!$J$3=Foglio2!$E$4,Collab._Tecnici!G206,IF(Foglio2!$J$3=Foglio2!$E$5,Assistenti_Tecnici!G206,IF(Foglio2!$J$3=Foglio2!$E$6,Assistenti_Amm.vo!G206,IF(Foglio2!$J$3=Foglio2!$E$7,Resp_Coord_Amm.vo!G206,IF(Foglio2!$J$3=Foglio2!$E$8,Direttore_Amm.vo!G206,IF(Foglio2!$J$3=Foglio2!$E$9,Doc_mat_elem.re!G206,IF(Foglio2!$J$3=Foglio2!$E$10,Doc_dipl_scuola_sec.!G206,IF(Foglio2!$J$3=Foglio2!$E$11,Doc_scuola_media!G206,IF(Foglio2!$J$3=Foglio2!$E$12,Doc_laureati_scuola_sec.!G214,IF(Foglio2!$J$3=Foglio2!$E$13,Direttivi_capi_ist.!G206,0)))))))))))</f>
        <v>0</v>
      </c>
      <c r="J214" s="248">
        <f>IF(Foglio2!$J$3=Foglio2!$E$3,Ausiliari_Coll.Scol.!H206,IF(Foglio2!$J$3=Foglio2!$E$4,Collab._Tecnici!H206,IF(Foglio2!$J$3=Foglio2!$E$5,Assistenti_Tecnici!H206,IF(Foglio2!$J$3=Foglio2!$E$6,Assistenti_Amm.vo!H206,IF(Foglio2!$J$3=Foglio2!$E$7,Resp_Coord_Amm.vo!H206,IF(Foglio2!$J$3=Foglio2!$E$8,Direttore_Amm.vo!H206,IF(Foglio2!$J$3=Foglio2!$E$9,Doc_mat_elem.re!H206,IF(Foglio2!$J$3=Foglio2!$E$10,Doc_dipl_scuola_sec.!H206,IF(Foglio2!$J$3=Foglio2!$E$11,Doc_scuola_media!H206,IF(Foglio2!$J$3=Foglio2!$E$12,Doc_laureati_scuola_sec.!H214,IF(Foglio2!$J$3=Foglio2!$E$13,Direttivi_capi_ist.!H206,0)))))))))))</f>
        <v>0</v>
      </c>
      <c r="K214" s="248">
        <f>IF(Foglio2!$J$3=Foglio2!$E$3,Ausiliari_Coll.Scol.!I206,IF(Foglio2!$J$3=Foglio2!$E$4,Collab._Tecnici!I206,IF(Foglio2!$J$3=Foglio2!$E$5,Assistenti_Tecnici!I206,IF(Foglio2!$J$3=Foglio2!$E$6,Assistenti_Amm.vo!I206,IF(Foglio2!$J$3=Foglio2!$E$7,Resp_Coord_Amm.vo!I206,IF(Foglio2!$J$3=Foglio2!$E$8,Direttore_Amm.vo!I206,IF(Foglio2!$J$3=Foglio2!$E$9,Doc_mat_elem.re!I206,IF(Foglio2!$J$3=Foglio2!$E$10,Doc_dipl_scuola_sec.!I206,IF(Foglio2!$J$3=Foglio2!$E$11,Doc_scuola_media!I206,IF(Foglio2!$J$3=Foglio2!$E$12,Doc_laureati_scuola_sec.!I214,IF(Foglio2!$J$3=Foglio2!$E$13,Direttivi_capi_ist.!I206,0)))))))))))</f>
        <v>0</v>
      </c>
      <c r="L214" s="248">
        <f>IF(Foglio2!$J$3=Foglio2!$E$3,Ausiliari_Coll.Scol.!J206,IF(Foglio2!$J$3=Foglio2!$E$4,Collab._Tecnici!J206,IF(Foglio2!$J$3=Foglio2!$E$5,Assistenti_Tecnici!J206,IF(Foglio2!$J$3=Foglio2!$E$6,Assistenti_Amm.vo!J206,IF(Foglio2!$J$3=Foglio2!$E$7,Resp_Coord_Amm.vo!J206,IF(Foglio2!$J$3=Foglio2!$E$8,Direttore_Amm.vo!J206,IF(Foglio2!$J$3=Foglio2!$E$9,Doc_mat_elem.re!J206,IF(Foglio2!$J$3=Foglio2!$E$10,Doc_dipl_scuola_sec.!J206,IF(Foglio2!$J$3=Foglio2!$E$11,Doc_scuola_media!J206,IF(Foglio2!$J$3=Foglio2!$E$12,Doc_laureati_scuola_sec.!J214,IF(Foglio2!$J$3=Foglio2!$E$13,Direttivi_capi_ist.!J206,0)))))))))))</f>
        <v>0</v>
      </c>
      <c r="M214" s="249">
        <f>IF(Foglio2!$J$3=Foglio2!$E$3,Ausiliari_Coll.Scol.!K206,IF(Foglio2!$J$3=Foglio2!$E$4,Collab._Tecnici!K206,IF(Foglio2!$J$3=Foglio2!$E$5,Assistenti_Tecnici!K206,IF(Foglio2!$J$3=Foglio2!$E$6,Assistenti_Amm.vo!K206,IF(Foglio2!$J$3=Foglio2!$E$7,Resp_Coord_Amm.vo!K206,IF(Foglio2!$J$3=Foglio2!$E$8,Direttore_Amm.vo!K206,IF(Foglio2!$J$3=Foglio2!$E$9,Doc_mat_elem.re!K206,IF(Foglio2!$J$3=Foglio2!$E$10,Doc_dipl_scuola_sec.!K206,IF(Foglio2!$J$3=Foglio2!$E$11,Doc_scuola_media!K206,IF(Foglio2!$J$3=Foglio2!$E$12,Doc_laureati_scuola_sec.!K214,IF(Foglio2!$J$3=Foglio2!$E$13,Direttivi_capi_ist.!K206,0)))))))))))</f>
        <v>0</v>
      </c>
      <c r="N214" s="250">
        <f>IF(Foglio2!$J$3=Foglio2!$E$3,Ausiliari_Coll.Scol.!L206,IF(Foglio2!$J$3=Foglio2!$E$4,Collab._Tecnici!L206,IF(Foglio2!$J$3=Foglio2!$E$5,Assistenti_Tecnici!L206,IF(Foglio2!$J$3=Foglio2!$E$6,Assistenti_Amm.vo!L206,IF(Foglio2!$J$3=Foglio2!$E$7,Resp_Coord_Amm.vo!L206,IF(Foglio2!$J$3=Foglio2!$E$8,Direttore_Amm.vo!L206,IF(Foglio2!$J$3=Foglio2!$E$9,Doc_mat_elem.re!L206,IF(Foglio2!$J$3=Foglio2!$E$10,Doc_dipl_scuola_sec.!L206,IF(Foglio2!$J$3=Foglio2!$E$11,Doc_scuola_media!L206,IF(Foglio2!$J$3=Foglio2!$E$12,Doc_laureati_scuola_sec.!L214,IF(Foglio2!$J$3=Foglio2!$E$13,Direttivi_capi_ist.!L206,0)))))))))))</f>
        <v>0</v>
      </c>
      <c r="O214" s="251">
        <f>IF(Foglio2!$J$3=Foglio2!$E$3,Ausiliari_Coll.Scol.!M206,IF(Foglio2!$J$3=Foglio2!$E$4,Collab._Tecnici!M206,IF(Foglio2!$J$3=Foglio2!$E$5,Assistenti_Tecnici!M206,IF(Foglio2!$J$3=Foglio2!$E$6,Assistenti_Amm.vo!M206,IF(Foglio2!$J$3=Foglio2!$E$7,Resp_Coord_Amm.vo!M206,IF(Foglio2!$J$3=Foglio2!$E$8,Direttore_Amm.vo!M206,IF(Foglio2!$J$3=Foglio2!$E$9,Doc_mat_elem.re!M206,IF(Foglio2!$J$3=Foglio2!$E$10,Doc_dipl_scuola_sec.!M206,IF(Foglio2!$J$3=Foglio2!$E$11,Doc_scuola_media!M206,IF(Foglio2!$J$3=Foglio2!$E$12,Doc_laureati_scuola_sec.!M214,IF(Foglio2!$J$3=Foglio2!$E$13,Direttivi_capi_ist.!M206,0)))))))))))</f>
        <v>0</v>
      </c>
      <c r="P214" s="252">
        <f>IF(Foglio2!$J$3=Foglio2!$E$3,Ausiliari_Coll.Scol.!N206,IF(Foglio2!$J$3=Foglio2!$E$4,Collab._Tecnici!N206,IF(Foglio2!$J$3=Foglio2!$E$5,Assistenti_Tecnici!N206,IF(Foglio2!$J$3=Foglio2!$E$6,Assistenti_Amm.vo!N206,IF(Foglio2!$J$3=Foglio2!$E$7,Resp_Coord_Amm.vo!N206,IF(Foglio2!$J$3=Foglio2!$E$8,Direttore_Amm.vo!N206,IF(Foglio2!$J$3=Foglio2!$E$9,Doc_mat_elem.re!N206,IF(Foglio2!$J$3=Foglio2!$E$10,Doc_dipl_scuola_sec.!N206,IF(Foglio2!$J$3=Foglio2!$E$11,Doc_scuola_media!N206,IF(Foglio2!$J$3=Foglio2!$E$12,Doc_laureati_scuola_sec.!N214,IF(Foglio2!$J$3=Foglio2!$E$13,Direttivi_capi_ist.!N206,0)))))))))))</f>
        <v>0</v>
      </c>
      <c r="Q214" s="252">
        <f>IF(Foglio2!$J$3=Foglio2!$E$3,Ausiliari_Coll.Scol.!O206,IF(Foglio2!$J$3=Foglio2!$E$4,Collab._Tecnici!O206,IF(Foglio2!$J$3=Foglio2!$E$5,Assistenti_Tecnici!O206,IF(Foglio2!$J$3=Foglio2!$E$6,Assistenti_Amm.vo!O206,IF(Foglio2!$J$3=Foglio2!$E$7,Resp_Coord_Amm.vo!O206,IF(Foglio2!$J$3=Foglio2!$E$8,Direttore_Amm.vo!O206,IF(Foglio2!$J$3=Foglio2!$E$9,Doc_mat_elem.re!O206,IF(Foglio2!$J$3=Foglio2!$E$10,Doc_dipl_scuola_sec.!O206,IF(Foglio2!$J$3=Foglio2!$E$11,Doc_scuola_media!O206,IF(Foglio2!$J$3=Foglio2!$E$12,Doc_laureati_scuola_sec.!O214,IF(Foglio2!$J$3=Foglio2!$E$13,Direttivi_capi_ist.!O206,0)))))))))))</f>
        <v>0</v>
      </c>
      <c r="R214" s="252">
        <f>IF(Foglio2!$J$3=Foglio2!$E$3,Ausiliari_Coll.Scol.!P206,IF(Foglio2!$J$3=Foglio2!$E$4,Collab._Tecnici!P206,IF(Foglio2!$J$3=Foglio2!$E$5,Assistenti_Tecnici!P206,IF(Foglio2!$J$3=Foglio2!$E$6,Assistenti_Amm.vo!P206,IF(Foglio2!$J$3=Foglio2!$E$7,Resp_Coord_Amm.vo!P206,IF(Foglio2!$J$3=Foglio2!$E$8,Direttore_Amm.vo!P206,IF(Foglio2!$J$3=Foglio2!$E$9,Doc_mat_elem.re!P206,IF(Foglio2!$J$3=Foglio2!$E$10,Doc_dipl_scuola_sec.!P206,IF(Foglio2!$J$3=Foglio2!$E$11,Doc_scuola_media!P206,IF(Foglio2!$J$3=Foglio2!$E$12,Doc_laureati_scuola_sec.!P214,IF(Foglio2!$J$3=Foglio2!$E$13,Direttivi_capi_ist.!P206,0)))))))))))</f>
        <v>0</v>
      </c>
      <c r="S214" s="252">
        <f>IF(Foglio2!$J$3=Foglio2!$E$3,Ausiliari_Coll.Scol.!Q206,IF(Foglio2!$J$3=Foglio2!$E$4,Collab._Tecnici!Q206,IF(Foglio2!$J$3=Foglio2!$E$5,Assistenti_Tecnici!Q206,IF(Foglio2!$J$3=Foglio2!$E$6,Assistenti_Amm.vo!Q206,IF(Foglio2!$J$3=Foglio2!$E$7,Resp_Coord_Amm.vo!Q206,IF(Foglio2!$J$3=Foglio2!$E$8,Direttore_Amm.vo!Q206,IF(Foglio2!$J$3=Foglio2!$E$9,Doc_mat_elem.re!Q206,IF(Foglio2!$J$3=Foglio2!$E$10,Doc_dipl_scuola_sec.!Q206,IF(Foglio2!$J$3=Foglio2!$E$11,Doc_scuola_media!Q206,IF(Foglio2!$J$3=Foglio2!$E$12,Doc_laureati_scuola_sec.!Q214,IF(Foglio2!$J$3=Foglio2!$E$13,Direttivi_capi_ist.!Q206,0)))))))))))</f>
        <v>0</v>
      </c>
      <c r="T214" s="252">
        <f>IF(Foglio2!$J$3=Foglio2!$E$3,Ausiliari_Coll.Scol.!R206,IF(Foglio2!$J$3=Foglio2!$E$4,Collab._Tecnici!R206,IF(Foglio2!$J$3=Foglio2!$E$5,Assistenti_Tecnici!R206,IF(Foglio2!$J$3=Foglio2!$E$6,Assistenti_Amm.vo!R206,IF(Foglio2!$J$3=Foglio2!$E$7,Resp_Coord_Amm.vo!R206,IF(Foglio2!$J$3=Foglio2!$E$8,Direttore_Amm.vo!R206,IF(Foglio2!$J$3=Foglio2!$E$9,Doc_mat_elem.re!R206,IF(Foglio2!$J$3=Foglio2!$E$10,Doc_dipl_scuola_sec.!R206,IF(Foglio2!$J$3=Foglio2!$E$11,Doc_scuola_media!R206,IF(Foglio2!$J$3=Foglio2!$E$12,Doc_laureati_scuola_sec.!R214,IF(Foglio2!$J$3=Foglio2!$E$13,Direttivi_capi_ist.!R206,0)))))))))))</f>
        <v>0</v>
      </c>
      <c r="U214" s="252">
        <f t="shared" ref="U214" si="1066">(P214)/12*0.8</f>
        <v>0</v>
      </c>
      <c r="V214" s="252">
        <f t="shared" ref="V214" si="1067">(P214+R214)/12*0.8</f>
        <v>0</v>
      </c>
      <c r="W214" s="253" t="str">
        <f t="shared" ref="W214" si="1068">"Fascia Da "&amp;F214&amp;" a "&amp;F215&amp;" Decorrenza "&amp;DAY(C214)&amp;"/"&amp;MONTH(C214)&amp;"/"&amp;YEAR(C214)</f>
        <v>Fascia Da 0 a 0 Decorrenza 0/1/1900</v>
      </c>
    </row>
    <row r="215" spans="1:23" s="47" customFormat="1" ht="9" customHeight="1" x14ac:dyDescent="0.2">
      <c r="A215" s="104"/>
      <c r="B215" s="245">
        <f t="shared" si="937"/>
        <v>34003</v>
      </c>
      <c r="C215" s="501"/>
      <c r="D215" s="501"/>
      <c r="E215" s="48" t="s">
        <v>4</v>
      </c>
      <c r="F215" s="49">
        <f>IF(Foglio2!$J$3=Foglio2!$E$3,Ausiliari_Coll.Scol.!D207,IF(Foglio2!$J$3=Foglio2!$E$4,Collab._Tecnici!D207,IF(Foglio2!$J$3=Foglio2!$E$5,Assistenti_Tecnici!D207,IF(Foglio2!$J$3=Foglio2!$E$6,Assistenti_Amm.vo!D207,IF(Foglio2!$J$3=Foglio2!$E$7,Resp_Coord_Amm.vo!D207,IF(Foglio2!$J$3=Foglio2!$E$8,Direttore_Amm.vo!D207,IF(Foglio2!$J$3=Foglio2!$E$9,Doc_mat_elem.re!D207,IF(Foglio2!$J$3=Foglio2!$E$10,Doc_dipl_scuola_sec.!D207,IF(Foglio2!$J$3=Foglio2!$E$11,Doc_scuola_media!D207,IF(Foglio2!$J$3=Foglio2!$E$12,Doc_laureati_scuola_sec.!D215,IF(Foglio2!$J$3=Foglio2!$E$13,Direttivi_capi_ist.!D207,0)))))))))))</f>
        <v>0</v>
      </c>
      <c r="G215" s="267">
        <f t="shared" ref="G215:T215" si="1069">G214*1936.27</f>
        <v>0</v>
      </c>
      <c r="H215" s="267">
        <f t="shared" si="1069"/>
        <v>0</v>
      </c>
      <c r="I215" s="267">
        <f t="shared" si="1069"/>
        <v>0</v>
      </c>
      <c r="J215" s="267">
        <f t="shared" si="1069"/>
        <v>0</v>
      </c>
      <c r="K215" s="267">
        <f t="shared" si="1069"/>
        <v>0</v>
      </c>
      <c r="L215" s="266">
        <f t="shared" si="1069"/>
        <v>0</v>
      </c>
      <c r="M215" s="267">
        <f t="shared" si="1069"/>
        <v>0</v>
      </c>
      <c r="N215" s="182">
        <f t="shared" si="1069"/>
        <v>0</v>
      </c>
      <c r="O215" s="183">
        <f t="shared" si="1069"/>
        <v>0</v>
      </c>
      <c r="P215" s="184">
        <f t="shared" si="1069"/>
        <v>0</v>
      </c>
      <c r="Q215" s="184">
        <f t="shared" si="1069"/>
        <v>0</v>
      </c>
      <c r="R215" s="184">
        <f t="shared" si="1069"/>
        <v>0</v>
      </c>
      <c r="S215" s="184">
        <f t="shared" si="1069"/>
        <v>0</v>
      </c>
      <c r="T215" s="184">
        <f t="shared" si="1069"/>
        <v>0</v>
      </c>
      <c r="U215" s="184">
        <f t="shared" ref="U215:V215" si="1070">U214*1936.27</f>
        <v>0</v>
      </c>
      <c r="V215" s="184">
        <f t="shared" si="1070"/>
        <v>0</v>
      </c>
      <c r="W215" s="104"/>
    </row>
    <row r="216" spans="1:23" s="47" customFormat="1" ht="12.75" customHeight="1" x14ac:dyDescent="0.2">
      <c r="A216" s="104">
        <f>IF(Foglio2!$J$7=1,TRUNC(Base!V216,0),TRUNC(Base!U216,0))</f>
        <v>0</v>
      </c>
      <c r="B216" s="245">
        <f t="shared" si="937"/>
        <v>34004</v>
      </c>
      <c r="C216" s="501"/>
      <c r="D216" s="501"/>
      <c r="E216" s="53" t="s">
        <v>3</v>
      </c>
      <c r="F216" s="54">
        <f>IF(Foglio2!$J$3=Foglio2!$E$3,Ausiliari_Coll.Scol.!D208,IF(Foglio2!$J$3=Foglio2!$E$4,Collab._Tecnici!D208,IF(Foglio2!$J$3=Foglio2!$E$5,Assistenti_Tecnici!D208,IF(Foglio2!$J$3=Foglio2!$E$6,Assistenti_Amm.vo!D208,IF(Foglio2!$J$3=Foglio2!$E$7,Resp_Coord_Amm.vo!D208,IF(Foglio2!$J$3=Foglio2!$E$8,Direttore_Amm.vo!D208,IF(Foglio2!$J$3=Foglio2!$E$9,Doc_mat_elem.re!D208,IF(Foglio2!$J$3=Foglio2!$E$10,Doc_dipl_scuola_sec.!D208,IF(Foglio2!$J$3=Foglio2!$E$11,Doc_scuola_media!D208,IF(Foglio2!$J$3=Foglio2!$E$12,Doc_laureati_scuola_sec.!D216,IF(Foglio2!$J$3=Foglio2!$E$13,Direttivi_capi_ist.!D208,0)))))))))))</f>
        <v>0</v>
      </c>
      <c r="G216" s="248">
        <f>IF(Foglio2!$J$3=Foglio2!$E$3,Ausiliari_Coll.Scol.!E208,IF(Foglio2!$J$3=Foglio2!$E$4,Collab._Tecnici!E208,IF(Foglio2!$J$3=Foglio2!$E$5,Assistenti_Tecnici!E208,IF(Foglio2!$J$3=Foglio2!$E$6,Assistenti_Amm.vo!E208,IF(Foglio2!$J$3=Foglio2!$E$7,Resp_Coord_Amm.vo!E208,IF(Foglio2!$J$3=Foglio2!$E$8,Direttore_Amm.vo!E208,IF(Foglio2!$J$3=Foglio2!$E$9,Doc_mat_elem.re!E208,IF(Foglio2!$J$3=Foglio2!$E$10,Doc_dipl_scuola_sec.!E208,IF(Foglio2!$J$3=Foglio2!$E$11,Doc_scuola_media!E208,IF(Foglio2!$J$3=Foglio2!$E$12,Doc_laureati_scuola_sec.!E216,IF(Foglio2!$J$3=Foglio2!$E$13,Direttivi_capi_ist.!E208,0)))))))))))</f>
        <v>0</v>
      </c>
      <c r="H216" s="248">
        <f>IF(Foglio2!$J$3=Foglio2!$E$3,Ausiliari_Coll.Scol.!F208,IF(Foglio2!$J$3=Foglio2!$E$4,Collab._Tecnici!F208,IF(Foglio2!$J$3=Foglio2!$E$5,Assistenti_Tecnici!F208,IF(Foglio2!$J$3=Foglio2!$E$6,Assistenti_Amm.vo!F208,IF(Foglio2!$J$3=Foglio2!$E$7,Resp_Coord_Amm.vo!F208,IF(Foglio2!$J$3=Foglio2!$E$8,Direttore_Amm.vo!F208,IF(Foglio2!$J$3=Foglio2!$E$9,Doc_mat_elem.re!F208,IF(Foglio2!$J$3=Foglio2!$E$10,Doc_dipl_scuola_sec.!F208,IF(Foglio2!$J$3=Foglio2!$E$11,Doc_scuola_media!F208,IF(Foglio2!$J$3=Foglio2!$E$12,Doc_laureati_scuola_sec.!F216,IF(Foglio2!$J$3=Foglio2!$E$13,Direttivi_capi_ist.!F208,0)))))))))))</f>
        <v>0</v>
      </c>
      <c r="I216" s="248">
        <f>IF(Foglio2!$J$3=Foglio2!$E$3,Ausiliari_Coll.Scol.!G208,IF(Foglio2!$J$3=Foglio2!$E$4,Collab._Tecnici!G208,IF(Foglio2!$J$3=Foglio2!$E$5,Assistenti_Tecnici!G208,IF(Foglio2!$J$3=Foglio2!$E$6,Assistenti_Amm.vo!G208,IF(Foglio2!$J$3=Foglio2!$E$7,Resp_Coord_Amm.vo!G208,IF(Foglio2!$J$3=Foglio2!$E$8,Direttore_Amm.vo!G208,IF(Foglio2!$J$3=Foglio2!$E$9,Doc_mat_elem.re!G208,IF(Foglio2!$J$3=Foglio2!$E$10,Doc_dipl_scuola_sec.!G208,IF(Foglio2!$J$3=Foglio2!$E$11,Doc_scuola_media!G208,IF(Foglio2!$J$3=Foglio2!$E$12,Doc_laureati_scuola_sec.!G216,IF(Foglio2!$J$3=Foglio2!$E$13,Direttivi_capi_ist.!G208,0)))))))))))</f>
        <v>0</v>
      </c>
      <c r="J216" s="248">
        <f>IF(Foglio2!$J$3=Foglio2!$E$3,Ausiliari_Coll.Scol.!H208,IF(Foglio2!$J$3=Foglio2!$E$4,Collab._Tecnici!H208,IF(Foglio2!$J$3=Foglio2!$E$5,Assistenti_Tecnici!H208,IF(Foglio2!$J$3=Foglio2!$E$6,Assistenti_Amm.vo!H208,IF(Foglio2!$J$3=Foglio2!$E$7,Resp_Coord_Amm.vo!H208,IF(Foglio2!$J$3=Foglio2!$E$8,Direttore_Amm.vo!H208,IF(Foglio2!$J$3=Foglio2!$E$9,Doc_mat_elem.re!H208,IF(Foglio2!$J$3=Foglio2!$E$10,Doc_dipl_scuola_sec.!H208,IF(Foglio2!$J$3=Foglio2!$E$11,Doc_scuola_media!H208,IF(Foglio2!$J$3=Foglio2!$E$12,Doc_laureati_scuola_sec.!H216,IF(Foglio2!$J$3=Foglio2!$E$13,Direttivi_capi_ist.!H208,0)))))))))))</f>
        <v>0</v>
      </c>
      <c r="K216" s="248">
        <f>IF(Foglio2!$J$3=Foglio2!$E$3,Ausiliari_Coll.Scol.!I208,IF(Foglio2!$J$3=Foglio2!$E$4,Collab._Tecnici!I208,IF(Foglio2!$J$3=Foglio2!$E$5,Assistenti_Tecnici!I208,IF(Foglio2!$J$3=Foglio2!$E$6,Assistenti_Amm.vo!I208,IF(Foglio2!$J$3=Foglio2!$E$7,Resp_Coord_Amm.vo!I208,IF(Foglio2!$J$3=Foglio2!$E$8,Direttore_Amm.vo!I208,IF(Foglio2!$J$3=Foglio2!$E$9,Doc_mat_elem.re!I208,IF(Foglio2!$J$3=Foglio2!$E$10,Doc_dipl_scuola_sec.!I208,IF(Foglio2!$J$3=Foglio2!$E$11,Doc_scuola_media!I208,IF(Foglio2!$J$3=Foglio2!$E$12,Doc_laureati_scuola_sec.!I216,IF(Foglio2!$J$3=Foglio2!$E$13,Direttivi_capi_ist.!I208,0)))))))))))</f>
        <v>0</v>
      </c>
      <c r="L216" s="248">
        <f>IF(Foglio2!$J$3=Foglio2!$E$3,Ausiliari_Coll.Scol.!J208,IF(Foglio2!$J$3=Foglio2!$E$4,Collab._Tecnici!J208,IF(Foglio2!$J$3=Foglio2!$E$5,Assistenti_Tecnici!J208,IF(Foglio2!$J$3=Foglio2!$E$6,Assistenti_Amm.vo!J208,IF(Foglio2!$J$3=Foglio2!$E$7,Resp_Coord_Amm.vo!J208,IF(Foglio2!$J$3=Foglio2!$E$8,Direttore_Amm.vo!J208,IF(Foglio2!$J$3=Foglio2!$E$9,Doc_mat_elem.re!J208,IF(Foglio2!$J$3=Foglio2!$E$10,Doc_dipl_scuola_sec.!J208,IF(Foglio2!$J$3=Foglio2!$E$11,Doc_scuola_media!J208,IF(Foglio2!$J$3=Foglio2!$E$12,Doc_laureati_scuola_sec.!J216,IF(Foglio2!$J$3=Foglio2!$E$13,Direttivi_capi_ist.!J208,0)))))))))))</f>
        <v>0</v>
      </c>
      <c r="M216" s="249">
        <f>IF(Foglio2!$J$3=Foglio2!$E$3,Ausiliari_Coll.Scol.!K208,IF(Foglio2!$J$3=Foglio2!$E$4,Collab._Tecnici!K208,IF(Foglio2!$J$3=Foglio2!$E$5,Assistenti_Tecnici!K208,IF(Foglio2!$J$3=Foglio2!$E$6,Assistenti_Amm.vo!K208,IF(Foglio2!$J$3=Foglio2!$E$7,Resp_Coord_Amm.vo!K208,IF(Foglio2!$J$3=Foglio2!$E$8,Direttore_Amm.vo!K208,IF(Foglio2!$J$3=Foglio2!$E$9,Doc_mat_elem.re!K208,IF(Foglio2!$J$3=Foglio2!$E$10,Doc_dipl_scuola_sec.!K208,IF(Foglio2!$J$3=Foglio2!$E$11,Doc_scuola_media!K208,IF(Foglio2!$J$3=Foglio2!$E$12,Doc_laureati_scuola_sec.!K216,IF(Foglio2!$J$3=Foglio2!$E$13,Direttivi_capi_ist.!K208,0)))))))))))</f>
        <v>0</v>
      </c>
      <c r="N216" s="250">
        <f>IF(Foglio2!$J$3=Foglio2!$E$3,Ausiliari_Coll.Scol.!L208,IF(Foglio2!$J$3=Foglio2!$E$4,Collab._Tecnici!L208,IF(Foglio2!$J$3=Foglio2!$E$5,Assistenti_Tecnici!L208,IF(Foglio2!$J$3=Foglio2!$E$6,Assistenti_Amm.vo!L208,IF(Foglio2!$J$3=Foglio2!$E$7,Resp_Coord_Amm.vo!L208,IF(Foglio2!$J$3=Foglio2!$E$8,Direttore_Amm.vo!L208,IF(Foglio2!$J$3=Foglio2!$E$9,Doc_mat_elem.re!L208,IF(Foglio2!$J$3=Foglio2!$E$10,Doc_dipl_scuola_sec.!L208,IF(Foglio2!$J$3=Foglio2!$E$11,Doc_scuola_media!L208,IF(Foglio2!$J$3=Foglio2!$E$12,Doc_laureati_scuola_sec.!L216,IF(Foglio2!$J$3=Foglio2!$E$13,Direttivi_capi_ist.!L208,0)))))))))))</f>
        <v>0</v>
      </c>
      <c r="O216" s="251">
        <f>IF(Foglio2!$J$3=Foglio2!$E$3,Ausiliari_Coll.Scol.!M208,IF(Foglio2!$J$3=Foglio2!$E$4,Collab._Tecnici!M208,IF(Foglio2!$J$3=Foglio2!$E$5,Assistenti_Tecnici!M208,IF(Foglio2!$J$3=Foglio2!$E$6,Assistenti_Amm.vo!M208,IF(Foglio2!$J$3=Foglio2!$E$7,Resp_Coord_Amm.vo!M208,IF(Foglio2!$J$3=Foglio2!$E$8,Direttore_Amm.vo!M208,IF(Foglio2!$J$3=Foglio2!$E$9,Doc_mat_elem.re!M208,IF(Foglio2!$J$3=Foglio2!$E$10,Doc_dipl_scuola_sec.!M208,IF(Foglio2!$J$3=Foglio2!$E$11,Doc_scuola_media!M208,IF(Foglio2!$J$3=Foglio2!$E$12,Doc_laureati_scuola_sec.!M216,IF(Foglio2!$J$3=Foglio2!$E$13,Direttivi_capi_ist.!M208,0)))))))))))</f>
        <v>0</v>
      </c>
      <c r="P216" s="252">
        <f>IF(Foglio2!$J$3=Foglio2!$E$3,Ausiliari_Coll.Scol.!N208,IF(Foglio2!$J$3=Foglio2!$E$4,Collab._Tecnici!N208,IF(Foglio2!$J$3=Foglio2!$E$5,Assistenti_Tecnici!N208,IF(Foglio2!$J$3=Foglio2!$E$6,Assistenti_Amm.vo!N208,IF(Foglio2!$J$3=Foglio2!$E$7,Resp_Coord_Amm.vo!N208,IF(Foglio2!$J$3=Foglio2!$E$8,Direttore_Amm.vo!N208,IF(Foglio2!$J$3=Foglio2!$E$9,Doc_mat_elem.re!N208,IF(Foglio2!$J$3=Foglio2!$E$10,Doc_dipl_scuola_sec.!N208,IF(Foglio2!$J$3=Foglio2!$E$11,Doc_scuola_media!N208,IF(Foglio2!$J$3=Foglio2!$E$12,Doc_laureati_scuola_sec.!N216,IF(Foglio2!$J$3=Foglio2!$E$13,Direttivi_capi_ist.!N208,0)))))))))))</f>
        <v>0</v>
      </c>
      <c r="Q216" s="252">
        <f>IF(Foglio2!$J$3=Foglio2!$E$3,Ausiliari_Coll.Scol.!O208,IF(Foglio2!$J$3=Foglio2!$E$4,Collab._Tecnici!O208,IF(Foglio2!$J$3=Foglio2!$E$5,Assistenti_Tecnici!O208,IF(Foglio2!$J$3=Foglio2!$E$6,Assistenti_Amm.vo!O208,IF(Foglio2!$J$3=Foglio2!$E$7,Resp_Coord_Amm.vo!O208,IF(Foglio2!$J$3=Foglio2!$E$8,Direttore_Amm.vo!O208,IF(Foglio2!$J$3=Foglio2!$E$9,Doc_mat_elem.re!O208,IF(Foglio2!$J$3=Foglio2!$E$10,Doc_dipl_scuola_sec.!O208,IF(Foglio2!$J$3=Foglio2!$E$11,Doc_scuola_media!O208,IF(Foglio2!$J$3=Foglio2!$E$12,Doc_laureati_scuola_sec.!O216,IF(Foglio2!$J$3=Foglio2!$E$13,Direttivi_capi_ist.!O208,0)))))))))))</f>
        <v>0</v>
      </c>
      <c r="R216" s="252">
        <f>IF(Foglio2!$J$3=Foglio2!$E$3,Ausiliari_Coll.Scol.!P208,IF(Foglio2!$J$3=Foglio2!$E$4,Collab._Tecnici!P208,IF(Foglio2!$J$3=Foglio2!$E$5,Assistenti_Tecnici!P208,IF(Foglio2!$J$3=Foglio2!$E$6,Assistenti_Amm.vo!P208,IF(Foglio2!$J$3=Foglio2!$E$7,Resp_Coord_Amm.vo!P208,IF(Foglio2!$J$3=Foglio2!$E$8,Direttore_Amm.vo!P208,IF(Foglio2!$J$3=Foglio2!$E$9,Doc_mat_elem.re!P208,IF(Foglio2!$J$3=Foglio2!$E$10,Doc_dipl_scuola_sec.!P208,IF(Foglio2!$J$3=Foglio2!$E$11,Doc_scuola_media!P208,IF(Foglio2!$J$3=Foglio2!$E$12,Doc_laureati_scuola_sec.!P216,IF(Foglio2!$J$3=Foglio2!$E$13,Direttivi_capi_ist.!P208,0)))))))))))</f>
        <v>0</v>
      </c>
      <c r="S216" s="252">
        <f>IF(Foglio2!$J$3=Foglio2!$E$3,Ausiliari_Coll.Scol.!Q208,IF(Foglio2!$J$3=Foglio2!$E$4,Collab._Tecnici!Q208,IF(Foglio2!$J$3=Foglio2!$E$5,Assistenti_Tecnici!Q208,IF(Foglio2!$J$3=Foglio2!$E$6,Assistenti_Amm.vo!Q208,IF(Foglio2!$J$3=Foglio2!$E$7,Resp_Coord_Amm.vo!Q208,IF(Foglio2!$J$3=Foglio2!$E$8,Direttore_Amm.vo!Q208,IF(Foglio2!$J$3=Foglio2!$E$9,Doc_mat_elem.re!Q208,IF(Foglio2!$J$3=Foglio2!$E$10,Doc_dipl_scuola_sec.!Q208,IF(Foglio2!$J$3=Foglio2!$E$11,Doc_scuola_media!Q208,IF(Foglio2!$J$3=Foglio2!$E$12,Doc_laureati_scuola_sec.!Q216,IF(Foglio2!$J$3=Foglio2!$E$13,Direttivi_capi_ist.!Q208,0)))))))))))</f>
        <v>0</v>
      </c>
      <c r="T216" s="252">
        <f>IF(Foglio2!$J$3=Foglio2!$E$3,Ausiliari_Coll.Scol.!R208,IF(Foglio2!$J$3=Foglio2!$E$4,Collab._Tecnici!R208,IF(Foglio2!$J$3=Foglio2!$E$5,Assistenti_Tecnici!R208,IF(Foglio2!$J$3=Foglio2!$E$6,Assistenti_Amm.vo!R208,IF(Foglio2!$J$3=Foglio2!$E$7,Resp_Coord_Amm.vo!R208,IF(Foglio2!$J$3=Foglio2!$E$8,Direttore_Amm.vo!R208,IF(Foglio2!$J$3=Foglio2!$E$9,Doc_mat_elem.re!R208,IF(Foglio2!$J$3=Foglio2!$E$10,Doc_dipl_scuola_sec.!R208,IF(Foglio2!$J$3=Foglio2!$E$11,Doc_scuola_media!R208,IF(Foglio2!$J$3=Foglio2!$E$12,Doc_laureati_scuola_sec.!R216,IF(Foglio2!$J$3=Foglio2!$E$13,Direttivi_capi_ist.!R208,0)))))))))))</f>
        <v>0</v>
      </c>
      <c r="U216" s="252">
        <f t="shared" ref="U216" si="1071">(P216)/12*0.8</f>
        <v>0</v>
      </c>
      <c r="V216" s="252">
        <f t="shared" ref="V216" si="1072">(P216+R216)/12*0.8</f>
        <v>0</v>
      </c>
      <c r="W216" s="253" t="str">
        <f t="shared" ref="W216" si="1073">"Fascia Da "&amp;F216&amp;" a "&amp;F217&amp;" Decorrenza "&amp;DAY(C216)&amp;"/"&amp;MONTH(C216)&amp;"/"&amp;YEAR(C216)</f>
        <v>Fascia Da 0 a 0 Decorrenza 0/1/1900</v>
      </c>
    </row>
    <row r="217" spans="1:23" s="47" customFormat="1" ht="9" customHeight="1" x14ac:dyDescent="0.2">
      <c r="A217" s="104"/>
      <c r="B217" s="245">
        <f t="shared" si="937"/>
        <v>34005</v>
      </c>
      <c r="C217" s="501"/>
      <c r="D217" s="501"/>
      <c r="E217" s="48" t="s">
        <v>4</v>
      </c>
      <c r="F217" s="49">
        <f>IF(Foglio2!$J$3=Foglio2!$E$3,Ausiliari_Coll.Scol.!D209,IF(Foglio2!$J$3=Foglio2!$E$4,Collab._Tecnici!D209,IF(Foglio2!$J$3=Foglio2!$E$5,Assistenti_Tecnici!D209,IF(Foglio2!$J$3=Foglio2!$E$6,Assistenti_Amm.vo!D209,IF(Foglio2!$J$3=Foglio2!$E$7,Resp_Coord_Amm.vo!D209,IF(Foglio2!$J$3=Foglio2!$E$8,Direttore_Amm.vo!D209,IF(Foglio2!$J$3=Foglio2!$E$9,Doc_mat_elem.re!D209,IF(Foglio2!$J$3=Foglio2!$E$10,Doc_dipl_scuola_sec.!D209,IF(Foglio2!$J$3=Foglio2!$E$11,Doc_scuola_media!D209,IF(Foglio2!$J$3=Foglio2!$E$12,Doc_laureati_scuola_sec.!D217,IF(Foglio2!$J$3=Foglio2!$E$13,Direttivi_capi_ist.!D209,0)))))))))))</f>
        <v>0</v>
      </c>
      <c r="G217" s="267">
        <f t="shared" ref="G217:T217" si="1074">G216*1936.27</f>
        <v>0</v>
      </c>
      <c r="H217" s="267">
        <f t="shared" si="1074"/>
        <v>0</v>
      </c>
      <c r="I217" s="267">
        <f t="shared" si="1074"/>
        <v>0</v>
      </c>
      <c r="J217" s="267">
        <f t="shared" si="1074"/>
        <v>0</v>
      </c>
      <c r="K217" s="267">
        <f t="shared" si="1074"/>
        <v>0</v>
      </c>
      <c r="L217" s="266">
        <f t="shared" si="1074"/>
        <v>0</v>
      </c>
      <c r="M217" s="267">
        <f t="shared" si="1074"/>
        <v>0</v>
      </c>
      <c r="N217" s="182">
        <f t="shared" si="1074"/>
        <v>0</v>
      </c>
      <c r="O217" s="183">
        <f t="shared" si="1074"/>
        <v>0</v>
      </c>
      <c r="P217" s="184">
        <f t="shared" si="1074"/>
        <v>0</v>
      </c>
      <c r="Q217" s="184">
        <f t="shared" si="1074"/>
        <v>0</v>
      </c>
      <c r="R217" s="184">
        <f t="shared" si="1074"/>
        <v>0</v>
      </c>
      <c r="S217" s="184">
        <f t="shared" si="1074"/>
        <v>0</v>
      </c>
      <c r="T217" s="184">
        <f t="shared" si="1074"/>
        <v>0</v>
      </c>
      <c r="U217" s="184">
        <f t="shared" ref="U217:V217" si="1075">U216*1936.27</f>
        <v>0</v>
      </c>
      <c r="V217" s="184">
        <f t="shared" si="1075"/>
        <v>0</v>
      </c>
      <c r="W217" s="104"/>
    </row>
    <row r="218" spans="1:23" s="47" customFormat="1" ht="12.75" customHeight="1" x14ac:dyDescent="0.2">
      <c r="A218" s="104">
        <f>IF(Foglio2!$J$7=1,TRUNC(Base!V218,0),TRUNC(Base!U218,0))</f>
        <v>0</v>
      </c>
      <c r="B218" s="245">
        <f t="shared" si="937"/>
        <v>34006</v>
      </c>
      <c r="C218" s="501"/>
      <c r="D218" s="501"/>
      <c r="E218" s="53" t="s">
        <v>3</v>
      </c>
      <c r="F218" s="54">
        <f>IF(Foglio2!$J$3=Foglio2!$E$3,Ausiliari_Coll.Scol.!D210,IF(Foglio2!$J$3=Foglio2!$E$4,Collab._Tecnici!D210,IF(Foglio2!$J$3=Foglio2!$E$5,Assistenti_Tecnici!D210,IF(Foglio2!$J$3=Foglio2!$E$6,Assistenti_Amm.vo!D210,IF(Foglio2!$J$3=Foglio2!$E$7,Resp_Coord_Amm.vo!D210,IF(Foglio2!$J$3=Foglio2!$E$8,Direttore_Amm.vo!D210,IF(Foglio2!$J$3=Foglio2!$E$9,Doc_mat_elem.re!D210,IF(Foglio2!$J$3=Foglio2!$E$10,Doc_dipl_scuola_sec.!D210,IF(Foglio2!$J$3=Foglio2!$E$11,Doc_scuola_media!D210,IF(Foglio2!$J$3=Foglio2!$E$12,Doc_laureati_scuola_sec.!D218,IF(Foglio2!$J$3=Foglio2!$E$13,Direttivi_capi_ist.!D210,0)))))))))))</f>
        <v>0</v>
      </c>
      <c r="G218" s="248">
        <f>IF(Foglio2!$J$3=Foglio2!$E$3,Ausiliari_Coll.Scol.!E210,IF(Foglio2!$J$3=Foglio2!$E$4,Collab._Tecnici!E210,IF(Foglio2!$J$3=Foglio2!$E$5,Assistenti_Tecnici!E210,IF(Foglio2!$J$3=Foglio2!$E$6,Assistenti_Amm.vo!E210,IF(Foglio2!$J$3=Foglio2!$E$7,Resp_Coord_Amm.vo!E210,IF(Foglio2!$J$3=Foglio2!$E$8,Direttore_Amm.vo!E210,IF(Foglio2!$J$3=Foglio2!$E$9,Doc_mat_elem.re!E210,IF(Foglio2!$J$3=Foglio2!$E$10,Doc_dipl_scuola_sec.!E210,IF(Foglio2!$J$3=Foglio2!$E$11,Doc_scuola_media!E210,IF(Foglio2!$J$3=Foglio2!$E$12,Doc_laureati_scuola_sec.!E218,IF(Foglio2!$J$3=Foglio2!$E$13,Direttivi_capi_ist.!E210,0)))))))))))</f>
        <v>0</v>
      </c>
      <c r="H218" s="248">
        <f>IF(Foglio2!$J$3=Foglio2!$E$3,Ausiliari_Coll.Scol.!F210,IF(Foglio2!$J$3=Foglio2!$E$4,Collab._Tecnici!F210,IF(Foglio2!$J$3=Foglio2!$E$5,Assistenti_Tecnici!F210,IF(Foglio2!$J$3=Foglio2!$E$6,Assistenti_Amm.vo!F210,IF(Foglio2!$J$3=Foglio2!$E$7,Resp_Coord_Amm.vo!F210,IF(Foglio2!$J$3=Foglio2!$E$8,Direttore_Amm.vo!F210,IF(Foglio2!$J$3=Foglio2!$E$9,Doc_mat_elem.re!F210,IF(Foglio2!$J$3=Foglio2!$E$10,Doc_dipl_scuola_sec.!F210,IF(Foglio2!$J$3=Foglio2!$E$11,Doc_scuola_media!F210,IF(Foglio2!$J$3=Foglio2!$E$12,Doc_laureati_scuola_sec.!F218,IF(Foglio2!$J$3=Foglio2!$E$13,Direttivi_capi_ist.!F210,0)))))))))))</f>
        <v>0</v>
      </c>
      <c r="I218" s="248">
        <f>IF(Foglio2!$J$3=Foglio2!$E$3,Ausiliari_Coll.Scol.!G210,IF(Foglio2!$J$3=Foglio2!$E$4,Collab._Tecnici!G210,IF(Foglio2!$J$3=Foglio2!$E$5,Assistenti_Tecnici!G210,IF(Foglio2!$J$3=Foglio2!$E$6,Assistenti_Amm.vo!G210,IF(Foglio2!$J$3=Foglio2!$E$7,Resp_Coord_Amm.vo!G210,IF(Foglio2!$J$3=Foglio2!$E$8,Direttore_Amm.vo!G210,IF(Foglio2!$J$3=Foglio2!$E$9,Doc_mat_elem.re!G210,IF(Foglio2!$J$3=Foglio2!$E$10,Doc_dipl_scuola_sec.!G210,IF(Foglio2!$J$3=Foglio2!$E$11,Doc_scuola_media!G210,IF(Foglio2!$J$3=Foglio2!$E$12,Doc_laureati_scuola_sec.!G218,IF(Foglio2!$J$3=Foglio2!$E$13,Direttivi_capi_ist.!G210,0)))))))))))</f>
        <v>0</v>
      </c>
      <c r="J218" s="248">
        <f>IF(Foglio2!$J$3=Foglio2!$E$3,Ausiliari_Coll.Scol.!H210,IF(Foglio2!$J$3=Foglio2!$E$4,Collab._Tecnici!H210,IF(Foglio2!$J$3=Foglio2!$E$5,Assistenti_Tecnici!H210,IF(Foglio2!$J$3=Foglio2!$E$6,Assistenti_Amm.vo!H210,IF(Foglio2!$J$3=Foglio2!$E$7,Resp_Coord_Amm.vo!H210,IF(Foglio2!$J$3=Foglio2!$E$8,Direttore_Amm.vo!H210,IF(Foglio2!$J$3=Foglio2!$E$9,Doc_mat_elem.re!H210,IF(Foglio2!$J$3=Foglio2!$E$10,Doc_dipl_scuola_sec.!H210,IF(Foglio2!$J$3=Foglio2!$E$11,Doc_scuola_media!H210,IF(Foglio2!$J$3=Foglio2!$E$12,Doc_laureati_scuola_sec.!H218,IF(Foglio2!$J$3=Foglio2!$E$13,Direttivi_capi_ist.!H210,0)))))))))))</f>
        <v>0</v>
      </c>
      <c r="K218" s="248">
        <f>IF(Foglio2!$J$3=Foglio2!$E$3,Ausiliari_Coll.Scol.!I210,IF(Foglio2!$J$3=Foglio2!$E$4,Collab._Tecnici!I210,IF(Foglio2!$J$3=Foglio2!$E$5,Assistenti_Tecnici!I210,IF(Foglio2!$J$3=Foglio2!$E$6,Assistenti_Amm.vo!I210,IF(Foglio2!$J$3=Foglio2!$E$7,Resp_Coord_Amm.vo!I210,IF(Foglio2!$J$3=Foglio2!$E$8,Direttore_Amm.vo!I210,IF(Foglio2!$J$3=Foglio2!$E$9,Doc_mat_elem.re!I210,IF(Foglio2!$J$3=Foglio2!$E$10,Doc_dipl_scuola_sec.!I210,IF(Foglio2!$J$3=Foglio2!$E$11,Doc_scuola_media!I210,IF(Foglio2!$J$3=Foglio2!$E$12,Doc_laureati_scuola_sec.!I218,IF(Foglio2!$J$3=Foglio2!$E$13,Direttivi_capi_ist.!I210,0)))))))))))</f>
        <v>0</v>
      </c>
      <c r="L218" s="248">
        <f>IF(Foglio2!$J$3=Foglio2!$E$3,Ausiliari_Coll.Scol.!J210,IF(Foglio2!$J$3=Foglio2!$E$4,Collab._Tecnici!J210,IF(Foglio2!$J$3=Foglio2!$E$5,Assistenti_Tecnici!J210,IF(Foglio2!$J$3=Foglio2!$E$6,Assistenti_Amm.vo!J210,IF(Foglio2!$J$3=Foglio2!$E$7,Resp_Coord_Amm.vo!J210,IF(Foglio2!$J$3=Foglio2!$E$8,Direttore_Amm.vo!J210,IF(Foglio2!$J$3=Foglio2!$E$9,Doc_mat_elem.re!J210,IF(Foglio2!$J$3=Foglio2!$E$10,Doc_dipl_scuola_sec.!J210,IF(Foglio2!$J$3=Foglio2!$E$11,Doc_scuola_media!J210,IF(Foglio2!$J$3=Foglio2!$E$12,Doc_laureati_scuola_sec.!J218,IF(Foglio2!$J$3=Foglio2!$E$13,Direttivi_capi_ist.!J210,0)))))))))))</f>
        <v>0</v>
      </c>
      <c r="M218" s="249">
        <f>IF(Foglio2!$J$3=Foglio2!$E$3,Ausiliari_Coll.Scol.!K210,IF(Foglio2!$J$3=Foglio2!$E$4,Collab._Tecnici!K210,IF(Foglio2!$J$3=Foglio2!$E$5,Assistenti_Tecnici!K210,IF(Foglio2!$J$3=Foglio2!$E$6,Assistenti_Amm.vo!K210,IF(Foglio2!$J$3=Foglio2!$E$7,Resp_Coord_Amm.vo!K210,IF(Foglio2!$J$3=Foglio2!$E$8,Direttore_Amm.vo!K210,IF(Foglio2!$J$3=Foglio2!$E$9,Doc_mat_elem.re!K210,IF(Foglio2!$J$3=Foglio2!$E$10,Doc_dipl_scuola_sec.!K210,IF(Foglio2!$J$3=Foglio2!$E$11,Doc_scuola_media!K210,IF(Foglio2!$J$3=Foglio2!$E$12,Doc_laureati_scuola_sec.!K218,IF(Foglio2!$J$3=Foglio2!$E$13,Direttivi_capi_ist.!K210,0)))))))))))</f>
        <v>0</v>
      </c>
      <c r="N218" s="250">
        <f>IF(Foglio2!$J$3=Foglio2!$E$3,Ausiliari_Coll.Scol.!L210,IF(Foglio2!$J$3=Foglio2!$E$4,Collab._Tecnici!L210,IF(Foglio2!$J$3=Foglio2!$E$5,Assistenti_Tecnici!L210,IF(Foglio2!$J$3=Foglio2!$E$6,Assistenti_Amm.vo!L210,IF(Foglio2!$J$3=Foglio2!$E$7,Resp_Coord_Amm.vo!L210,IF(Foglio2!$J$3=Foglio2!$E$8,Direttore_Amm.vo!L210,IF(Foglio2!$J$3=Foglio2!$E$9,Doc_mat_elem.re!L210,IF(Foglio2!$J$3=Foglio2!$E$10,Doc_dipl_scuola_sec.!L210,IF(Foglio2!$J$3=Foglio2!$E$11,Doc_scuola_media!L210,IF(Foglio2!$J$3=Foglio2!$E$12,Doc_laureati_scuola_sec.!L218,IF(Foglio2!$J$3=Foglio2!$E$13,Direttivi_capi_ist.!L210,0)))))))))))</f>
        <v>0</v>
      </c>
      <c r="O218" s="251">
        <f>IF(Foglio2!$J$3=Foglio2!$E$3,Ausiliari_Coll.Scol.!M210,IF(Foglio2!$J$3=Foglio2!$E$4,Collab._Tecnici!M210,IF(Foglio2!$J$3=Foglio2!$E$5,Assistenti_Tecnici!M210,IF(Foglio2!$J$3=Foglio2!$E$6,Assistenti_Amm.vo!M210,IF(Foglio2!$J$3=Foglio2!$E$7,Resp_Coord_Amm.vo!M210,IF(Foglio2!$J$3=Foglio2!$E$8,Direttore_Amm.vo!M210,IF(Foglio2!$J$3=Foglio2!$E$9,Doc_mat_elem.re!M210,IF(Foglio2!$J$3=Foglio2!$E$10,Doc_dipl_scuola_sec.!M210,IF(Foglio2!$J$3=Foglio2!$E$11,Doc_scuola_media!M210,IF(Foglio2!$J$3=Foglio2!$E$12,Doc_laureati_scuola_sec.!M218,IF(Foglio2!$J$3=Foglio2!$E$13,Direttivi_capi_ist.!M210,0)))))))))))</f>
        <v>0</v>
      </c>
      <c r="P218" s="252">
        <f>IF(Foglio2!$J$3=Foglio2!$E$3,Ausiliari_Coll.Scol.!N210,IF(Foglio2!$J$3=Foglio2!$E$4,Collab._Tecnici!N210,IF(Foglio2!$J$3=Foglio2!$E$5,Assistenti_Tecnici!N210,IF(Foglio2!$J$3=Foglio2!$E$6,Assistenti_Amm.vo!N210,IF(Foglio2!$J$3=Foglio2!$E$7,Resp_Coord_Amm.vo!N210,IF(Foglio2!$J$3=Foglio2!$E$8,Direttore_Amm.vo!N210,IF(Foglio2!$J$3=Foglio2!$E$9,Doc_mat_elem.re!N210,IF(Foglio2!$J$3=Foglio2!$E$10,Doc_dipl_scuola_sec.!N210,IF(Foglio2!$J$3=Foglio2!$E$11,Doc_scuola_media!N210,IF(Foglio2!$J$3=Foglio2!$E$12,Doc_laureati_scuola_sec.!N218,IF(Foglio2!$J$3=Foglio2!$E$13,Direttivi_capi_ist.!N210,0)))))))))))</f>
        <v>0</v>
      </c>
      <c r="Q218" s="252">
        <f>IF(Foglio2!$J$3=Foglio2!$E$3,Ausiliari_Coll.Scol.!O210,IF(Foglio2!$J$3=Foglio2!$E$4,Collab._Tecnici!O210,IF(Foglio2!$J$3=Foglio2!$E$5,Assistenti_Tecnici!O210,IF(Foglio2!$J$3=Foglio2!$E$6,Assistenti_Amm.vo!O210,IF(Foglio2!$J$3=Foglio2!$E$7,Resp_Coord_Amm.vo!O210,IF(Foglio2!$J$3=Foglio2!$E$8,Direttore_Amm.vo!O210,IF(Foglio2!$J$3=Foglio2!$E$9,Doc_mat_elem.re!O210,IF(Foglio2!$J$3=Foglio2!$E$10,Doc_dipl_scuola_sec.!O210,IF(Foglio2!$J$3=Foglio2!$E$11,Doc_scuola_media!O210,IF(Foglio2!$J$3=Foglio2!$E$12,Doc_laureati_scuola_sec.!O218,IF(Foglio2!$J$3=Foglio2!$E$13,Direttivi_capi_ist.!O210,0)))))))))))</f>
        <v>0</v>
      </c>
      <c r="R218" s="252">
        <f>IF(Foglio2!$J$3=Foglio2!$E$3,Ausiliari_Coll.Scol.!P210,IF(Foglio2!$J$3=Foglio2!$E$4,Collab._Tecnici!P210,IF(Foglio2!$J$3=Foglio2!$E$5,Assistenti_Tecnici!P210,IF(Foglio2!$J$3=Foglio2!$E$6,Assistenti_Amm.vo!P210,IF(Foglio2!$J$3=Foglio2!$E$7,Resp_Coord_Amm.vo!P210,IF(Foglio2!$J$3=Foglio2!$E$8,Direttore_Amm.vo!P210,IF(Foglio2!$J$3=Foglio2!$E$9,Doc_mat_elem.re!P210,IF(Foglio2!$J$3=Foglio2!$E$10,Doc_dipl_scuola_sec.!P210,IF(Foglio2!$J$3=Foglio2!$E$11,Doc_scuola_media!P210,IF(Foglio2!$J$3=Foglio2!$E$12,Doc_laureati_scuola_sec.!P218,IF(Foglio2!$J$3=Foglio2!$E$13,Direttivi_capi_ist.!P210,0)))))))))))</f>
        <v>0</v>
      </c>
      <c r="S218" s="252">
        <f>IF(Foglio2!$J$3=Foglio2!$E$3,Ausiliari_Coll.Scol.!Q210,IF(Foglio2!$J$3=Foglio2!$E$4,Collab._Tecnici!Q210,IF(Foglio2!$J$3=Foglio2!$E$5,Assistenti_Tecnici!Q210,IF(Foglio2!$J$3=Foglio2!$E$6,Assistenti_Amm.vo!Q210,IF(Foglio2!$J$3=Foglio2!$E$7,Resp_Coord_Amm.vo!Q210,IF(Foglio2!$J$3=Foglio2!$E$8,Direttore_Amm.vo!Q210,IF(Foglio2!$J$3=Foglio2!$E$9,Doc_mat_elem.re!Q210,IF(Foglio2!$J$3=Foglio2!$E$10,Doc_dipl_scuola_sec.!Q210,IF(Foglio2!$J$3=Foglio2!$E$11,Doc_scuola_media!Q210,IF(Foglio2!$J$3=Foglio2!$E$12,Doc_laureati_scuola_sec.!Q218,IF(Foglio2!$J$3=Foglio2!$E$13,Direttivi_capi_ist.!Q210,0)))))))))))</f>
        <v>0</v>
      </c>
      <c r="T218" s="252">
        <f>IF(Foglio2!$J$3=Foglio2!$E$3,Ausiliari_Coll.Scol.!R210,IF(Foglio2!$J$3=Foglio2!$E$4,Collab._Tecnici!R210,IF(Foglio2!$J$3=Foglio2!$E$5,Assistenti_Tecnici!R210,IF(Foglio2!$J$3=Foglio2!$E$6,Assistenti_Amm.vo!R210,IF(Foglio2!$J$3=Foglio2!$E$7,Resp_Coord_Amm.vo!R210,IF(Foglio2!$J$3=Foglio2!$E$8,Direttore_Amm.vo!R210,IF(Foglio2!$J$3=Foglio2!$E$9,Doc_mat_elem.re!R210,IF(Foglio2!$J$3=Foglio2!$E$10,Doc_dipl_scuola_sec.!R210,IF(Foglio2!$J$3=Foglio2!$E$11,Doc_scuola_media!R210,IF(Foglio2!$J$3=Foglio2!$E$12,Doc_laureati_scuola_sec.!R218,IF(Foglio2!$J$3=Foglio2!$E$13,Direttivi_capi_ist.!R210,0)))))))))))</f>
        <v>0</v>
      </c>
      <c r="U218" s="252">
        <f t="shared" ref="U218" si="1076">(P218)/12*0.8</f>
        <v>0</v>
      </c>
      <c r="V218" s="252">
        <f t="shared" ref="V218" si="1077">(P218+R218)/12*0.8</f>
        <v>0</v>
      </c>
      <c r="W218" s="253" t="str">
        <f t="shared" ref="W218" si="1078">"Fascia Da "&amp;F218&amp;" a "&amp;F219&amp;" Decorrenza "&amp;DAY(C218)&amp;"/"&amp;MONTH(C218)&amp;"/"&amp;YEAR(C218)</f>
        <v>Fascia Da 0 a 0 Decorrenza 0/1/1900</v>
      </c>
    </row>
    <row r="219" spans="1:23" s="47" customFormat="1" ht="9" customHeight="1" x14ac:dyDescent="0.2">
      <c r="A219" s="104"/>
      <c r="B219" s="245">
        <f t="shared" si="937"/>
        <v>34007</v>
      </c>
      <c r="C219" s="501"/>
      <c r="D219" s="501"/>
      <c r="E219" s="48" t="s">
        <v>4</v>
      </c>
      <c r="F219" s="49">
        <f>IF(Foglio2!$J$3=Foglio2!$E$3,Ausiliari_Coll.Scol.!D211,IF(Foglio2!$J$3=Foglio2!$E$4,Collab._Tecnici!D211,IF(Foglio2!$J$3=Foglio2!$E$5,Assistenti_Tecnici!D211,IF(Foglio2!$J$3=Foglio2!$E$6,Assistenti_Amm.vo!D211,IF(Foglio2!$J$3=Foglio2!$E$7,Resp_Coord_Amm.vo!D211,IF(Foglio2!$J$3=Foglio2!$E$8,Direttore_Amm.vo!D211,IF(Foglio2!$J$3=Foglio2!$E$9,Doc_mat_elem.re!D211,IF(Foglio2!$J$3=Foglio2!$E$10,Doc_dipl_scuola_sec.!D211,IF(Foglio2!$J$3=Foglio2!$E$11,Doc_scuola_media!D211,IF(Foglio2!$J$3=Foglio2!$E$12,Doc_laureati_scuola_sec.!D219,IF(Foglio2!$J$3=Foglio2!$E$13,Direttivi_capi_ist.!D211,0)))))))))))</f>
        <v>0</v>
      </c>
      <c r="G219" s="267">
        <f t="shared" ref="G219:T219" si="1079">G218*1936.27</f>
        <v>0</v>
      </c>
      <c r="H219" s="267">
        <f t="shared" si="1079"/>
        <v>0</v>
      </c>
      <c r="I219" s="267">
        <f t="shared" si="1079"/>
        <v>0</v>
      </c>
      <c r="J219" s="267">
        <f t="shared" si="1079"/>
        <v>0</v>
      </c>
      <c r="K219" s="267">
        <f t="shared" si="1079"/>
        <v>0</v>
      </c>
      <c r="L219" s="266">
        <f t="shared" si="1079"/>
        <v>0</v>
      </c>
      <c r="M219" s="267">
        <f t="shared" si="1079"/>
        <v>0</v>
      </c>
      <c r="N219" s="182">
        <f t="shared" si="1079"/>
        <v>0</v>
      </c>
      <c r="O219" s="183">
        <f t="shared" si="1079"/>
        <v>0</v>
      </c>
      <c r="P219" s="184">
        <f t="shared" si="1079"/>
        <v>0</v>
      </c>
      <c r="Q219" s="184">
        <f t="shared" si="1079"/>
        <v>0</v>
      </c>
      <c r="R219" s="184">
        <f t="shared" si="1079"/>
        <v>0</v>
      </c>
      <c r="S219" s="184">
        <f t="shared" si="1079"/>
        <v>0</v>
      </c>
      <c r="T219" s="184">
        <f t="shared" si="1079"/>
        <v>0</v>
      </c>
      <c r="U219" s="184">
        <f t="shared" ref="U219:V219" si="1080">U218*1936.27</f>
        <v>0</v>
      </c>
      <c r="V219" s="184">
        <f t="shared" si="1080"/>
        <v>0</v>
      </c>
      <c r="W219" s="104"/>
    </row>
    <row r="220" spans="1:23" s="47" customFormat="1" ht="12.75" customHeight="1" x14ac:dyDescent="0.2">
      <c r="A220" s="104">
        <f>IF(Foglio2!$J$7=1,TRUNC(Base!V220,0),TRUNC(Base!U220,0))</f>
        <v>0</v>
      </c>
      <c r="B220" s="245">
        <f t="shared" si="937"/>
        <v>34008</v>
      </c>
      <c r="C220" s="501"/>
      <c r="D220" s="501"/>
      <c r="E220" s="53" t="s">
        <v>3</v>
      </c>
      <c r="F220" s="54">
        <f>IF(Foglio2!$J$3=Foglio2!$E$3,Ausiliari_Coll.Scol.!D212,IF(Foglio2!$J$3=Foglio2!$E$4,Collab._Tecnici!D212,IF(Foglio2!$J$3=Foglio2!$E$5,Assistenti_Tecnici!D212,IF(Foglio2!$J$3=Foglio2!$E$6,Assistenti_Amm.vo!D212,IF(Foglio2!$J$3=Foglio2!$E$7,Resp_Coord_Amm.vo!D212,IF(Foglio2!$J$3=Foglio2!$E$8,Direttore_Amm.vo!D212,IF(Foglio2!$J$3=Foglio2!$E$9,Doc_mat_elem.re!D212,IF(Foglio2!$J$3=Foglio2!$E$10,Doc_dipl_scuola_sec.!D212,IF(Foglio2!$J$3=Foglio2!$E$11,Doc_scuola_media!D212,IF(Foglio2!$J$3=Foglio2!$E$12,Doc_laureati_scuola_sec.!D220,IF(Foglio2!$J$3=Foglio2!$E$13,Direttivi_capi_ist.!D212,0)))))))))))</f>
        <v>0</v>
      </c>
      <c r="G220" s="248">
        <f>IF(Foglio2!$J$3=Foglio2!$E$3,Ausiliari_Coll.Scol.!E212,IF(Foglio2!$J$3=Foglio2!$E$4,Collab._Tecnici!E212,IF(Foglio2!$J$3=Foglio2!$E$5,Assistenti_Tecnici!E212,IF(Foglio2!$J$3=Foglio2!$E$6,Assistenti_Amm.vo!E212,IF(Foglio2!$J$3=Foglio2!$E$7,Resp_Coord_Amm.vo!E212,IF(Foglio2!$J$3=Foglio2!$E$8,Direttore_Amm.vo!E212,IF(Foglio2!$J$3=Foglio2!$E$9,Doc_mat_elem.re!E212,IF(Foglio2!$J$3=Foglio2!$E$10,Doc_dipl_scuola_sec.!E212,IF(Foglio2!$J$3=Foglio2!$E$11,Doc_scuola_media!E212,IF(Foglio2!$J$3=Foglio2!$E$12,Doc_laureati_scuola_sec.!E220,IF(Foglio2!$J$3=Foglio2!$E$13,Direttivi_capi_ist.!E212,0)))))))))))</f>
        <v>0</v>
      </c>
      <c r="H220" s="248">
        <f>IF(Foglio2!$J$3=Foglio2!$E$3,Ausiliari_Coll.Scol.!F212,IF(Foglio2!$J$3=Foglio2!$E$4,Collab._Tecnici!F212,IF(Foglio2!$J$3=Foglio2!$E$5,Assistenti_Tecnici!F212,IF(Foglio2!$J$3=Foglio2!$E$6,Assistenti_Amm.vo!F212,IF(Foglio2!$J$3=Foglio2!$E$7,Resp_Coord_Amm.vo!F212,IF(Foglio2!$J$3=Foglio2!$E$8,Direttore_Amm.vo!F212,IF(Foglio2!$J$3=Foglio2!$E$9,Doc_mat_elem.re!F212,IF(Foglio2!$J$3=Foglio2!$E$10,Doc_dipl_scuola_sec.!F212,IF(Foglio2!$J$3=Foglio2!$E$11,Doc_scuola_media!F212,IF(Foglio2!$J$3=Foglio2!$E$12,Doc_laureati_scuola_sec.!F220,IF(Foglio2!$J$3=Foglio2!$E$13,Direttivi_capi_ist.!F212,0)))))))))))</f>
        <v>0</v>
      </c>
      <c r="I220" s="248">
        <f>IF(Foglio2!$J$3=Foglio2!$E$3,Ausiliari_Coll.Scol.!G212,IF(Foglio2!$J$3=Foglio2!$E$4,Collab._Tecnici!G212,IF(Foglio2!$J$3=Foglio2!$E$5,Assistenti_Tecnici!G212,IF(Foglio2!$J$3=Foglio2!$E$6,Assistenti_Amm.vo!G212,IF(Foglio2!$J$3=Foglio2!$E$7,Resp_Coord_Amm.vo!G212,IF(Foglio2!$J$3=Foglio2!$E$8,Direttore_Amm.vo!G212,IF(Foglio2!$J$3=Foglio2!$E$9,Doc_mat_elem.re!G212,IF(Foglio2!$J$3=Foglio2!$E$10,Doc_dipl_scuola_sec.!G212,IF(Foglio2!$J$3=Foglio2!$E$11,Doc_scuola_media!G212,IF(Foglio2!$J$3=Foglio2!$E$12,Doc_laureati_scuola_sec.!G220,IF(Foglio2!$J$3=Foglio2!$E$13,Direttivi_capi_ist.!G212,0)))))))))))</f>
        <v>0</v>
      </c>
      <c r="J220" s="248">
        <f>IF(Foglio2!$J$3=Foglio2!$E$3,Ausiliari_Coll.Scol.!H212,IF(Foglio2!$J$3=Foglio2!$E$4,Collab._Tecnici!H212,IF(Foglio2!$J$3=Foglio2!$E$5,Assistenti_Tecnici!H212,IF(Foglio2!$J$3=Foglio2!$E$6,Assistenti_Amm.vo!H212,IF(Foglio2!$J$3=Foglio2!$E$7,Resp_Coord_Amm.vo!H212,IF(Foglio2!$J$3=Foglio2!$E$8,Direttore_Amm.vo!H212,IF(Foglio2!$J$3=Foglio2!$E$9,Doc_mat_elem.re!H212,IF(Foglio2!$J$3=Foglio2!$E$10,Doc_dipl_scuola_sec.!H212,IF(Foglio2!$J$3=Foglio2!$E$11,Doc_scuola_media!H212,IF(Foglio2!$J$3=Foglio2!$E$12,Doc_laureati_scuola_sec.!H220,IF(Foglio2!$J$3=Foglio2!$E$13,Direttivi_capi_ist.!H212,0)))))))))))</f>
        <v>0</v>
      </c>
      <c r="K220" s="248">
        <f>IF(Foglio2!$J$3=Foglio2!$E$3,Ausiliari_Coll.Scol.!I212,IF(Foglio2!$J$3=Foglio2!$E$4,Collab._Tecnici!I212,IF(Foglio2!$J$3=Foglio2!$E$5,Assistenti_Tecnici!I212,IF(Foglio2!$J$3=Foglio2!$E$6,Assistenti_Amm.vo!I212,IF(Foglio2!$J$3=Foglio2!$E$7,Resp_Coord_Amm.vo!I212,IF(Foglio2!$J$3=Foglio2!$E$8,Direttore_Amm.vo!I212,IF(Foglio2!$J$3=Foglio2!$E$9,Doc_mat_elem.re!I212,IF(Foglio2!$J$3=Foglio2!$E$10,Doc_dipl_scuola_sec.!I212,IF(Foglio2!$J$3=Foglio2!$E$11,Doc_scuola_media!I212,IF(Foglio2!$J$3=Foglio2!$E$12,Doc_laureati_scuola_sec.!I220,IF(Foglio2!$J$3=Foglio2!$E$13,Direttivi_capi_ist.!I212,0)))))))))))</f>
        <v>0</v>
      </c>
      <c r="L220" s="248">
        <f>IF(Foglio2!$J$3=Foglio2!$E$3,Ausiliari_Coll.Scol.!J212,IF(Foglio2!$J$3=Foglio2!$E$4,Collab._Tecnici!J212,IF(Foglio2!$J$3=Foglio2!$E$5,Assistenti_Tecnici!J212,IF(Foglio2!$J$3=Foglio2!$E$6,Assistenti_Amm.vo!J212,IF(Foglio2!$J$3=Foglio2!$E$7,Resp_Coord_Amm.vo!J212,IF(Foglio2!$J$3=Foglio2!$E$8,Direttore_Amm.vo!J212,IF(Foglio2!$J$3=Foglio2!$E$9,Doc_mat_elem.re!J212,IF(Foglio2!$J$3=Foglio2!$E$10,Doc_dipl_scuola_sec.!J212,IF(Foglio2!$J$3=Foglio2!$E$11,Doc_scuola_media!J212,IF(Foglio2!$J$3=Foglio2!$E$12,Doc_laureati_scuola_sec.!J220,IF(Foglio2!$J$3=Foglio2!$E$13,Direttivi_capi_ist.!J212,0)))))))))))</f>
        <v>0</v>
      </c>
      <c r="M220" s="249">
        <f>IF(Foglio2!$J$3=Foglio2!$E$3,Ausiliari_Coll.Scol.!K212,IF(Foglio2!$J$3=Foglio2!$E$4,Collab._Tecnici!K212,IF(Foglio2!$J$3=Foglio2!$E$5,Assistenti_Tecnici!K212,IF(Foglio2!$J$3=Foglio2!$E$6,Assistenti_Amm.vo!K212,IF(Foglio2!$J$3=Foglio2!$E$7,Resp_Coord_Amm.vo!K212,IF(Foglio2!$J$3=Foglio2!$E$8,Direttore_Amm.vo!K212,IF(Foglio2!$J$3=Foglio2!$E$9,Doc_mat_elem.re!K212,IF(Foglio2!$J$3=Foglio2!$E$10,Doc_dipl_scuola_sec.!K212,IF(Foglio2!$J$3=Foglio2!$E$11,Doc_scuola_media!K212,IF(Foglio2!$J$3=Foglio2!$E$12,Doc_laureati_scuola_sec.!K220,IF(Foglio2!$J$3=Foglio2!$E$13,Direttivi_capi_ist.!K212,0)))))))))))</f>
        <v>0</v>
      </c>
      <c r="N220" s="250">
        <f>IF(Foglio2!$J$3=Foglio2!$E$3,Ausiliari_Coll.Scol.!L212,IF(Foglio2!$J$3=Foglio2!$E$4,Collab._Tecnici!L212,IF(Foglio2!$J$3=Foglio2!$E$5,Assistenti_Tecnici!L212,IF(Foglio2!$J$3=Foglio2!$E$6,Assistenti_Amm.vo!L212,IF(Foglio2!$J$3=Foglio2!$E$7,Resp_Coord_Amm.vo!L212,IF(Foglio2!$J$3=Foglio2!$E$8,Direttore_Amm.vo!L212,IF(Foglio2!$J$3=Foglio2!$E$9,Doc_mat_elem.re!L212,IF(Foglio2!$J$3=Foglio2!$E$10,Doc_dipl_scuola_sec.!L212,IF(Foglio2!$J$3=Foglio2!$E$11,Doc_scuola_media!L212,IF(Foglio2!$J$3=Foglio2!$E$12,Doc_laureati_scuola_sec.!L220,IF(Foglio2!$J$3=Foglio2!$E$13,Direttivi_capi_ist.!L212,0)))))))))))</f>
        <v>0</v>
      </c>
      <c r="O220" s="251">
        <f>IF(Foglio2!$J$3=Foglio2!$E$3,Ausiliari_Coll.Scol.!M212,IF(Foglio2!$J$3=Foglio2!$E$4,Collab._Tecnici!M212,IF(Foglio2!$J$3=Foglio2!$E$5,Assistenti_Tecnici!M212,IF(Foglio2!$J$3=Foglio2!$E$6,Assistenti_Amm.vo!M212,IF(Foglio2!$J$3=Foglio2!$E$7,Resp_Coord_Amm.vo!M212,IF(Foglio2!$J$3=Foglio2!$E$8,Direttore_Amm.vo!M212,IF(Foglio2!$J$3=Foglio2!$E$9,Doc_mat_elem.re!M212,IF(Foglio2!$J$3=Foglio2!$E$10,Doc_dipl_scuola_sec.!M212,IF(Foglio2!$J$3=Foglio2!$E$11,Doc_scuola_media!M212,IF(Foglio2!$J$3=Foglio2!$E$12,Doc_laureati_scuola_sec.!M220,IF(Foglio2!$J$3=Foglio2!$E$13,Direttivi_capi_ist.!M212,0)))))))))))</f>
        <v>0</v>
      </c>
      <c r="P220" s="252">
        <f>IF(Foglio2!$J$3=Foglio2!$E$3,Ausiliari_Coll.Scol.!N212,IF(Foglio2!$J$3=Foglio2!$E$4,Collab._Tecnici!N212,IF(Foglio2!$J$3=Foglio2!$E$5,Assistenti_Tecnici!N212,IF(Foglio2!$J$3=Foglio2!$E$6,Assistenti_Amm.vo!N212,IF(Foglio2!$J$3=Foglio2!$E$7,Resp_Coord_Amm.vo!N212,IF(Foglio2!$J$3=Foglio2!$E$8,Direttore_Amm.vo!N212,IF(Foglio2!$J$3=Foglio2!$E$9,Doc_mat_elem.re!N212,IF(Foglio2!$J$3=Foglio2!$E$10,Doc_dipl_scuola_sec.!N212,IF(Foglio2!$J$3=Foglio2!$E$11,Doc_scuola_media!N212,IF(Foglio2!$J$3=Foglio2!$E$12,Doc_laureati_scuola_sec.!N220,IF(Foglio2!$J$3=Foglio2!$E$13,Direttivi_capi_ist.!N212,0)))))))))))</f>
        <v>0</v>
      </c>
      <c r="Q220" s="252">
        <f>IF(Foglio2!$J$3=Foglio2!$E$3,Ausiliari_Coll.Scol.!O212,IF(Foglio2!$J$3=Foglio2!$E$4,Collab._Tecnici!O212,IF(Foglio2!$J$3=Foglio2!$E$5,Assistenti_Tecnici!O212,IF(Foglio2!$J$3=Foglio2!$E$6,Assistenti_Amm.vo!O212,IF(Foglio2!$J$3=Foglio2!$E$7,Resp_Coord_Amm.vo!O212,IF(Foglio2!$J$3=Foglio2!$E$8,Direttore_Amm.vo!O212,IF(Foglio2!$J$3=Foglio2!$E$9,Doc_mat_elem.re!O212,IF(Foglio2!$J$3=Foglio2!$E$10,Doc_dipl_scuola_sec.!O212,IF(Foglio2!$J$3=Foglio2!$E$11,Doc_scuola_media!O212,IF(Foglio2!$J$3=Foglio2!$E$12,Doc_laureati_scuola_sec.!O220,IF(Foglio2!$J$3=Foglio2!$E$13,Direttivi_capi_ist.!O212,0)))))))))))</f>
        <v>0</v>
      </c>
      <c r="R220" s="252">
        <f>IF(Foglio2!$J$3=Foglio2!$E$3,Ausiliari_Coll.Scol.!P212,IF(Foglio2!$J$3=Foglio2!$E$4,Collab._Tecnici!P212,IF(Foglio2!$J$3=Foglio2!$E$5,Assistenti_Tecnici!P212,IF(Foglio2!$J$3=Foglio2!$E$6,Assistenti_Amm.vo!P212,IF(Foglio2!$J$3=Foglio2!$E$7,Resp_Coord_Amm.vo!P212,IF(Foglio2!$J$3=Foglio2!$E$8,Direttore_Amm.vo!P212,IF(Foglio2!$J$3=Foglio2!$E$9,Doc_mat_elem.re!P212,IF(Foglio2!$J$3=Foglio2!$E$10,Doc_dipl_scuola_sec.!P212,IF(Foglio2!$J$3=Foglio2!$E$11,Doc_scuola_media!P212,IF(Foglio2!$J$3=Foglio2!$E$12,Doc_laureati_scuola_sec.!P220,IF(Foglio2!$J$3=Foglio2!$E$13,Direttivi_capi_ist.!P212,0)))))))))))</f>
        <v>0</v>
      </c>
      <c r="S220" s="252">
        <f>IF(Foglio2!$J$3=Foglio2!$E$3,Ausiliari_Coll.Scol.!Q212,IF(Foglio2!$J$3=Foglio2!$E$4,Collab._Tecnici!Q212,IF(Foglio2!$J$3=Foglio2!$E$5,Assistenti_Tecnici!Q212,IF(Foglio2!$J$3=Foglio2!$E$6,Assistenti_Amm.vo!Q212,IF(Foglio2!$J$3=Foglio2!$E$7,Resp_Coord_Amm.vo!Q212,IF(Foglio2!$J$3=Foglio2!$E$8,Direttore_Amm.vo!Q212,IF(Foglio2!$J$3=Foglio2!$E$9,Doc_mat_elem.re!Q212,IF(Foglio2!$J$3=Foglio2!$E$10,Doc_dipl_scuola_sec.!Q212,IF(Foglio2!$J$3=Foglio2!$E$11,Doc_scuola_media!Q212,IF(Foglio2!$J$3=Foglio2!$E$12,Doc_laureati_scuola_sec.!Q220,IF(Foglio2!$J$3=Foglio2!$E$13,Direttivi_capi_ist.!Q212,0)))))))))))</f>
        <v>0</v>
      </c>
      <c r="T220" s="252">
        <f>IF(Foglio2!$J$3=Foglio2!$E$3,Ausiliari_Coll.Scol.!R212,IF(Foglio2!$J$3=Foglio2!$E$4,Collab._Tecnici!R212,IF(Foglio2!$J$3=Foglio2!$E$5,Assistenti_Tecnici!R212,IF(Foglio2!$J$3=Foglio2!$E$6,Assistenti_Amm.vo!R212,IF(Foglio2!$J$3=Foglio2!$E$7,Resp_Coord_Amm.vo!R212,IF(Foglio2!$J$3=Foglio2!$E$8,Direttore_Amm.vo!R212,IF(Foglio2!$J$3=Foglio2!$E$9,Doc_mat_elem.re!R212,IF(Foglio2!$J$3=Foglio2!$E$10,Doc_dipl_scuola_sec.!R212,IF(Foglio2!$J$3=Foglio2!$E$11,Doc_scuola_media!R212,IF(Foglio2!$J$3=Foglio2!$E$12,Doc_laureati_scuola_sec.!R220,IF(Foglio2!$J$3=Foglio2!$E$13,Direttivi_capi_ist.!R212,0)))))))))))</f>
        <v>0</v>
      </c>
      <c r="U220" s="252">
        <f t="shared" ref="U220" si="1081">(P220)/12*0.8</f>
        <v>0</v>
      </c>
      <c r="V220" s="252">
        <f t="shared" ref="V220" si="1082">(P220+R220)/12*0.8</f>
        <v>0</v>
      </c>
      <c r="W220" s="253" t="str">
        <f t="shared" ref="W220" si="1083">"Fascia Da "&amp;F220&amp;" a "&amp;F221&amp;" Decorrenza "&amp;DAY(C220)&amp;"/"&amp;MONTH(C220)&amp;"/"&amp;YEAR(C220)</f>
        <v>Fascia Da 0 a 0 Decorrenza 0/1/1900</v>
      </c>
    </row>
    <row r="221" spans="1:23" s="47" customFormat="1" ht="9" customHeight="1" x14ac:dyDescent="0.2">
      <c r="A221" s="104"/>
      <c r="B221" s="245">
        <f t="shared" si="937"/>
        <v>34009</v>
      </c>
      <c r="C221" s="501"/>
      <c r="D221" s="501"/>
      <c r="E221" s="48" t="s">
        <v>4</v>
      </c>
      <c r="F221" s="49">
        <f>IF(Foglio2!$J$3=Foglio2!$E$3,Ausiliari_Coll.Scol.!D213,IF(Foglio2!$J$3=Foglio2!$E$4,Collab._Tecnici!D213,IF(Foglio2!$J$3=Foglio2!$E$5,Assistenti_Tecnici!D213,IF(Foglio2!$J$3=Foglio2!$E$6,Assistenti_Amm.vo!D213,IF(Foglio2!$J$3=Foglio2!$E$7,Resp_Coord_Amm.vo!D213,IF(Foglio2!$J$3=Foglio2!$E$8,Direttore_Amm.vo!D213,IF(Foglio2!$J$3=Foglio2!$E$9,Doc_mat_elem.re!D213,IF(Foglio2!$J$3=Foglio2!$E$10,Doc_dipl_scuola_sec.!D213,IF(Foglio2!$J$3=Foglio2!$E$11,Doc_scuola_media!D213,IF(Foglio2!$J$3=Foglio2!$E$12,Doc_laureati_scuola_sec.!D221,IF(Foglio2!$J$3=Foglio2!$E$13,Direttivi_capi_ist.!D213,0)))))))))))</f>
        <v>0</v>
      </c>
      <c r="G221" s="267">
        <f t="shared" ref="G221:T221" si="1084">G220*1936.27</f>
        <v>0</v>
      </c>
      <c r="H221" s="267">
        <f t="shared" si="1084"/>
        <v>0</v>
      </c>
      <c r="I221" s="267">
        <f t="shared" si="1084"/>
        <v>0</v>
      </c>
      <c r="J221" s="267">
        <f t="shared" si="1084"/>
        <v>0</v>
      </c>
      <c r="K221" s="267">
        <f t="shared" si="1084"/>
        <v>0</v>
      </c>
      <c r="L221" s="266">
        <f t="shared" si="1084"/>
        <v>0</v>
      </c>
      <c r="M221" s="267">
        <f t="shared" si="1084"/>
        <v>0</v>
      </c>
      <c r="N221" s="182">
        <f t="shared" si="1084"/>
        <v>0</v>
      </c>
      <c r="O221" s="183">
        <f t="shared" si="1084"/>
        <v>0</v>
      </c>
      <c r="P221" s="184">
        <f t="shared" si="1084"/>
        <v>0</v>
      </c>
      <c r="Q221" s="184">
        <f t="shared" si="1084"/>
        <v>0</v>
      </c>
      <c r="R221" s="184">
        <f t="shared" si="1084"/>
        <v>0</v>
      </c>
      <c r="S221" s="184">
        <f t="shared" si="1084"/>
        <v>0</v>
      </c>
      <c r="T221" s="184">
        <f t="shared" si="1084"/>
        <v>0</v>
      </c>
      <c r="U221" s="184">
        <f t="shared" ref="U221:V221" si="1085">U220*1936.27</f>
        <v>0</v>
      </c>
      <c r="V221" s="184">
        <f t="shared" si="1085"/>
        <v>0</v>
      </c>
      <c r="W221" s="104"/>
    </row>
    <row r="222" spans="1:23" s="47" customFormat="1" ht="9" customHeight="1" x14ac:dyDescent="0.2">
      <c r="A222" s="104">
        <f>IF(Foglio2!$J$7=1,TRUNC(Base!V222,0),TRUNC(Base!U222,0))</f>
        <v>0</v>
      </c>
      <c r="B222" s="245">
        <f t="shared" si="937"/>
        <v>34010</v>
      </c>
      <c r="C222" s="501"/>
      <c r="D222" s="501"/>
      <c r="E222" s="103" t="s">
        <v>3</v>
      </c>
      <c r="F222" s="79">
        <f>IF(Foglio2!$J$3=Foglio2!$E$3,Ausiliari_Coll.Scol.!D214,IF(Foglio2!$J$3=Foglio2!$E$4,Collab._Tecnici!D214,IF(Foglio2!$J$3=Foglio2!$E$5,Assistenti_Tecnici!D214,IF(Foglio2!$J$3=Foglio2!$E$6,Assistenti_Amm.vo!D214,IF(Foglio2!$J$3=Foglio2!$E$7,Resp_Coord_Amm.vo!D214,IF(Foglio2!$J$3=Foglio2!$E$8,Direttore_Amm.vo!D214,IF(Foglio2!$J$3=Foglio2!$E$9,Doc_mat_elem.re!D214,IF(Foglio2!$J$3=Foglio2!$E$10,Doc_dipl_scuola_sec.!D214,IF(Foglio2!$J$3=Foglio2!$E$11,Doc_scuola_media!D214,IF(Foglio2!$J$3=Foglio2!$E$12,Doc_laureati_scuola_sec.!D222,IF(Foglio2!$J$3=Foglio2!$E$13,Direttivi_capi_ist.!D214,0)))))))))))</f>
        <v>0</v>
      </c>
      <c r="G222" s="248">
        <f>IF(Foglio2!$J$3=Foglio2!$E$3,Ausiliari_Coll.Scol.!E214,IF(Foglio2!$J$3=Foglio2!$E$4,Collab._Tecnici!E214,IF(Foglio2!$J$3=Foglio2!$E$5,Assistenti_Tecnici!E214,IF(Foglio2!$J$3=Foglio2!$E$6,Assistenti_Amm.vo!E214,IF(Foglio2!$J$3=Foglio2!$E$7,Resp_Coord_Amm.vo!E214,IF(Foglio2!$J$3=Foglio2!$E$8,Direttore_Amm.vo!E214,IF(Foglio2!$J$3=Foglio2!$E$9,Doc_mat_elem.re!E214,IF(Foglio2!$J$3=Foglio2!$E$10,Doc_dipl_scuola_sec.!E214,IF(Foglio2!$J$3=Foglio2!$E$11,Doc_scuola_media!E214,IF(Foglio2!$J$3=Foglio2!$E$12,Doc_laureati_scuola_sec.!E222,IF(Foglio2!$J$3=Foglio2!$E$13,Direttivi_capi_ist.!E214,0)))))))))))</f>
        <v>0</v>
      </c>
      <c r="H222" s="248">
        <f>IF(Foglio2!$J$3=Foglio2!$E$3,Ausiliari_Coll.Scol.!F214,IF(Foglio2!$J$3=Foglio2!$E$4,Collab._Tecnici!F214,IF(Foglio2!$J$3=Foglio2!$E$5,Assistenti_Tecnici!F214,IF(Foglio2!$J$3=Foglio2!$E$6,Assistenti_Amm.vo!F214,IF(Foglio2!$J$3=Foglio2!$E$7,Resp_Coord_Amm.vo!F214,IF(Foglio2!$J$3=Foglio2!$E$8,Direttore_Amm.vo!F214,IF(Foglio2!$J$3=Foglio2!$E$9,Doc_mat_elem.re!F214,IF(Foglio2!$J$3=Foglio2!$E$10,Doc_dipl_scuola_sec.!F214,IF(Foglio2!$J$3=Foglio2!$E$11,Doc_scuola_media!F214,IF(Foglio2!$J$3=Foglio2!$E$12,Doc_laureati_scuola_sec.!F222,IF(Foglio2!$J$3=Foglio2!$E$13,Direttivi_capi_ist.!F214,0)))))))))))</f>
        <v>0</v>
      </c>
      <c r="I222" s="248">
        <f>IF(Foglio2!$J$3=Foglio2!$E$3,Ausiliari_Coll.Scol.!G214,IF(Foglio2!$J$3=Foglio2!$E$4,Collab._Tecnici!G214,IF(Foglio2!$J$3=Foglio2!$E$5,Assistenti_Tecnici!G214,IF(Foglio2!$J$3=Foglio2!$E$6,Assistenti_Amm.vo!G214,IF(Foglio2!$J$3=Foglio2!$E$7,Resp_Coord_Amm.vo!G214,IF(Foglio2!$J$3=Foglio2!$E$8,Direttore_Amm.vo!G214,IF(Foglio2!$J$3=Foglio2!$E$9,Doc_mat_elem.re!G214,IF(Foglio2!$J$3=Foglio2!$E$10,Doc_dipl_scuola_sec.!G214,IF(Foglio2!$J$3=Foglio2!$E$11,Doc_scuola_media!G214,IF(Foglio2!$J$3=Foglio2!$E$12,Doc_laureati_scuola_sec.!G222,IF(Foglio2!$J$3=Foglio2!$E$13,Direttivi_capi_ist.!G214,0)))))))))))</f>
        <v>0</v>
      </c>
      <c r="J222" s="248">
        <f>IF(Foglio2!$J$3=Foglio2!$E$3,Ausiliari_Coll.Scol.!H214,IF(Foglio2!$J$3=Foglio2!$E$4,Collab._Tecnici!H214,IF(Foglio2!$J$3=Foglio2!$E$5,Assistenti_Tecnici!H214,IF(Foglio2!$J$3=Foglio2!$E$6,Assistenti_Amm.vo!H214,IF(Foglio2!$J$3=Foglio2!$E$7,Resp_Coord_Amm.vo!H214,IF(Foglio2!$J$3=Foglio2!$E$8,Direttore_Amm.vo!H214,IF(Foglio2!$J$3=Foglio2!$E$9,Doc_mat_elem.re!H214,IF(Foglio2!$J$3=Foglio2!$E$10,Doc_dipl_scuola_sec.!H214,IF(Foglio2!$J$3=Foglio2!$E$11,Doc_scuola_media!H214,IF(Foglio2!$J$3=Foglio2!$E$12,Doc_laureati_scuola_sec.!H222,IF(Foglio2!$J$3=Foglio2!$E$13,Direttivi_capi_ist.!H214,0)))))))))))</f>
        <v>0</v>
      </c>
      <c r="K222" s="248">
        <f>IF(Foglio2!$J$3=Foglio2!$E$3,Ausiliari_Coll.Scol.!I214,IF(Foglio2!$J$3=Foglio2!$E$4,Collab._Tecnici!I214,IF(Foglio2!$J$3=Foglio2!$E$5,Assistenti_Tecnici!I214,IF(Foglio2!$J$3=Foglio2!$E$6,Assistenti_Amm.vo!I214,IF(Foglio2!$J$3=Foglio2!$E$7,Resp_Coord_Amm.vo!I214,IF(Foglio2!$J$3=Foglio2!$E$8,Direttore_Amm.vo!I214,IF(Foglio2!$J$3=Foglio2!$E$9,Doc_mat_elem.re!I214,IF(Foglio2!$J$3=Foglio2!$E$10,Doc_dipl_scuola_sec.!I214,IF(Foglio2!$J$3=Foglio2!$E$11,Doc_scuola_media!I214,IF(Foglio2!$J$3=Foglio2!$E$12,Doc_laureati_scuola_sec.!I222,IF(Foglio2!$J$3=Foglio2!$E$13,Direttivi_capi_ist.!I214,0)))))))))))</f>
        <v>0</v>
      </c>
      <c r="L222" s="248">
        <f>IF(Foglio2!$J$3=Foglio2!$E$3,Ausiliari_Coll.Scol.!J214,IF(Foglio2!$J$3=Foglio2!$E$4,Collab._Tecnici!J214,IF(Foglio2!$J$3=Foglio2!$E$5,Assistenti_Tecnici!J214,IF(Foglio2!$J$3=Foglio2!$E$6,Assistenti_Amm.vo!J214,IF(Foglio2!$J$3=Foglio2!$E$7,Resp_Coord_Amm.vo!J214,IF(Foglio2!$J$3=Foglio2!$E$8,Direttore_Amm.vo!J214,IF(Foglio2!$J$3=Foglio2!$E$9,Doc_mat_elem.re!J214,IF(Foglio2!$J$3=Foglio2!$E$10,Doc_dipl_scuola_sec.!J214,IF(Foglio2!$J$3=Foglio2!$E$11,Doc_scuola_media!J214,IF(Foglio2!$J$3=Foglio2!$E$12,Doc_laureati_scuola_sec.!J222,IF(Foglio2!$J$3=Foglio2!$E$13,Direttivi_capi_ist.!J214,0)))))))))))</f>
        <v>0</v>
      </c>
      <c r="M222" s="249">
        <f>IF(Foglio2!$J$3=Foglio2!$E$3,Ausiliari_Coll.Scol.!K214,IF(Foglio2!$J$3=Foglio2!$E$4,Collab._Tecnici!K214,IF(Foglio2!$J$3=Foglio2!$E$5,Assistenti_Tecnici!K214,IF(Foglio2!$J$3=Foglio2!$E$6,Assistenti_Amm.vo!K214,IF(Foglio2!$J$3=Foglio2!$E$7,Resp_Coord_Amm.vo!K214,IF(Foglio2!$J$3=Foglio2!$E$8,Direttore_Amm.vo!K214,IF(Foglio2!$J$3=Foglio2!$E$9,Doc_mat_elem.re!K214,IF(Foglio2!$J$3=Foglio2!$E$10,Doc_dipl_scuola_sec.!K214,IF(Foglio2!$J$3=Foglio2!$E$11,Doc_scuola_media!K214,IF(Foglio2!$J$3=Foglio2!$E$12,Doc_laureati_scuola_sec.!K222,IF(Foglio2!$J$3=Foglio2!$E$13,Direttivi_capi_ist.!K214,0)))))))))))</f>
        <v>0</v>
      </c>
      <c r="N222" s="250">
        <f>IF(Foglio2!$J$3=Foglio2!$E$3,Ausiliari_Coll.Scol.!L214,IF(Foglio2!$J$3=Foglio2!$E$4,Collab._Tecnici!L214,IF(Foglio2!$J$3=Foglio2!$E$5,Assistenti_Tecnici!L214,IF(Foglio2!$J$3=Foglio2!$E$6,Assistenti_Amm.vo!L214,IF(Foglio2!$J$3=Foglio2!$E$7,Resp_Coord_Amm.vo!L214,IF(Foglio2!$J$3=Foglio2!$E$8,Direttore_Amm.vo!L214,IF(Foglio2!$J$3=Foglio2!$E$9,Doc_mat_elem.re!L214,IF(Foglio2!$J$3=Foglio2!$E$10,Doc_dipl_scuola_sec.!L214,IF(Foglio2!$J$3=Foglio2!$E$11,Doc_scuola_media!L214,IF(Foglio2!$J$3=Foglio2!$E$12,Doc_laureati_scuola_sec.!L222,IF(Foglio2!$J$3=Foglio2!$E$13,Direttivi_capi_ist.!L214,0)))))))))))</f>
        <v>0</v>
      </c>
      <c r="O222" s="251">
        <f>IF(Foglio2!$J$3=Foglio2!$E$3,Ausiliari_Coll.Scol.!M214,IF(Foglio2!$J$3=Foglio2!$E$4,Collab._Tecnici!M214,IF(Foglio2!$J$3=Foglio2!$E$5,Assistenti_Tecnici!M214,IF(Foglio2!$J$3=Foglio2!$E$6,Assistenti_Amm.vo!M214,IF(Foglio2!$J$3=Foglio2!$E$7,Resp_Coord_Amm.vo!M214,IF(Foglio2!$J$3=Foglio2!$E$8,Direttore_Amm.vo!M214,IF(Foglio2!$J$3=Foglio2!$E$9,Doc_mat_elem.re!M214,IF(Foglio2!$J$3=Foglio2!$E$10,Doc_dipl_scuola_sec.!M214,IF(Foglio2!$J$3=Foglio2!$E$11,Doc_scuola_media!M214,IF(Foglio2!$J$3=Foglio2!$E$12,Doc_laureati_scuola_sec.!M222,IF(Foglio2!$J$3=Foglio2!$E$13,Direttivi_capi_ist.!M214,0)))))))))))</f>
        <v>0</v>
      </c>
      <c r="P222" s="252">
        <f>IF(Foglio2!$J$3=Foglio2!$E$3,Ausiliari_Coll.Scol.!N214,IF(Foglio2!$J$3=Foglio2!$E$4,Collab._Tecnici!N214,IF(Foglio2!$J$3=Foglio2!$E$5,Assistenti_Tecnici!N214,IF(Foglio2!$J$3=Foglio2!$E$6,Assistenti_Amm.vo!N214,IF(Foglio2!$J$3=Foglio2!$E$7,Resp_Coord_Amm.vo!N214,IF(Foglio2!$J$3=Foglio2!$E$8,Direttore_Amm.vo!N214,IF(Foglio2!$J$3=Foglio2!$E$9,Doc_mat_elem.re!N214,IF(Foglio2!$J$3=Foglio2!$E$10,Doc_dipl_scuola_sec.!N214,IF(Foglio2!$J$3=Foglio2!$E$11,Doc_scuola_media!N214,IF(Foglio2!$J$3=Foglio2!$E$12,Doc_laureati_scuola_sec.!N222,IF(Foglio2!$J$3=Foglio2!$E$13,Direttivi_capi_ist.!N214,0)))))))))))</f>
        <v>0</v>
      </c>
      <c r="Q222" s="252">
        <f>IF(Foglio2!$J$3=Foglio2!$E$3,Ausiliari_Coll.Scol.!O214,IF(Foglio2!$J$3=Foglio2!$E$4,Collab._Tecnici!O214,IF(Foglio2!$J$3=Foglio2!$E$5,Assistenti_Tecnici!O214,IF(Foglio2!$J$3=Foglio2!$E$6,Assistenti_Amm.vo!O214,IF(Foglio2!$J$3=Foglio2!$E$7,Resp_Coord_Amm.vo!O214,IF(Foglio2!$J$3=Foglio2!$E$8,Direttore_Amm.vo!O214,IF(Foglio2!$J$3=Foglio2!$E$9,Doc_mat_elem.re!O214,IF(Foglio2!$J$3=Foglio2!$E$10,Doc_dipl_scuola_sec.!O214,IF(Foglio2!$J$3=Foglio2!$E$11,Doc_scuola_media!O214,IF(Foglio2!$J$3=Foglio2!$E$12,Doc_laureati_scuola_sec.!O222,IF(Foglio2!$J$3=Foglio2!$E$13,Direttivi_capi_ist.!O214,0)))))))))))</f>
        <v>0</v>
      </c>
      <c r="R222" s="252">
        <f>IF(Foglio2!$J$3=Foglio2!$E$3,Ausiliari_Coll.Scol.!P214,IF(Foglio2!$J$3=Foglio2!$E$4,Collab._Tecnici!P214,IF(Foglio2!$J$3=Foglio2!$E$5,Assistenti_Tecnici!P214,IF(Foglio2!$J$3=Foglio2!$E$6,Assistenti_Amm.vo!P214,IF(Foglio2!$J$3=Foglio2!$E$7,Resp_Coord_Amm.vo!P214,IF(Foglio2!$J$3=Foglio2!$E$8,Direttore_Amm.vo!P214,IF(Foglio2!$J$3=Foglio2!$E$9,Doc_mat_elem.re!P214,IF(Foglio2!$J$3=Foglio2!$E$10,Doc_dipl_scuola_sec.!P214,IF(Foglio2!$J$3=Foglio2!$E$11,Doc_scuola_media!P214,IF(Foglio2!$J$3=Foglio2!$E$12,Doc_laureati_scuola_sec.!P222,IF(Foglio2!$J$3=Foglio2!$E$13,Direttivi_capi_ist.!P214,0)))))))))))</f>
        <v>0</v>
      </c>
      <c r="S222" s="252">
        <f>IF(Foglio2!$J$3=Foglio2!$E$3,Ausiliari_Coll.Scol.!Q214,IF(Foglio2!$J$3=Foglio2!$E$4,Collab._Tecnici!Q214,IF(Foglio2!$J$3=Foglio2!$E$5,Assistenti_Tecnici!Q214,IF(Foglio2!$J$3=Foglio2!$E$6,Assistenti_Amm.vo!Q214,IF(Foglio2!$J$3=Foglio2!$E$7,Resp_Coord_Amm.vo!Q214,IF(Foglio2!$J$3=Foglio2!$E$8,Direttore_Amm.vo!Q214,IF(Foglio2!$J$3=Foglio2!$E$9,Doc_mat_elem.re!Q214,IF(Foglio2!$J$3=Foglio2!$E$10,Doc_dipl_scuola_sec.!Q214,IF(Foglio2!$J$3=Foglio2!$E$11,Doc_scuola_media!Q214,IF(Foglio2!$J$3=Foglio2!$E$12,Doc_laureati_scuola_sec.!Q222,IF(Foglio2!$J$3=Foglio2!$E$13,Direttivi_capi_ist.!Q214,0)))))))))))</f>
        <v>0</v>
      </c>
      <c r="T222" s="252">
        <f>IF(Foglio2!$J$3=Foglio2!$E$3,Ausiliari_Coll.Scol.!R214,IF(Foglio2!$J$3=Foglio2!$E$4,Collab._Tecnici!R214,IF(Foglio2!$J$3=Foglio2!$E$5,Assistenti_Tecnici!R214,IF(Foglio2!$J$3=Foglio2!$E$6,Assistenti_Amm.vo!R214,IF(Foglio2!$J$3=Foglio2!$E$7,Resp_Coord_Amm.vo!R214,IF(Foglio2!$J$3=Foglio2!$E$8,Direttore_Amm.vo!R214,IF(Foglio2!$J$3=Foglio2!$E$9,Doc_mat_elem.re!R214,IF(Foglio2!$J$3=Foglio2!$E$10,Doc_dipl_scuola_sec.!R214,IF(Foglio2!$J$3=Foglio2!$E$11,Doc_scuola_media!R214,IF(Foglio2!$J$3=Foglio2!$E$12,Doc_laureati_scuola_sec.!R222,IF(Foglio2!$J$3=Foglio2!$E$13,Direttivi_capi_ist.!R214,0)))))))))))</f>
        <v>0</v>
      </c>
      <c r="U222" s="252">
        <f t="shared" ref="U222" si="1086">(P222)/12*0.8</f>
        <v>0</v>
      </c>
      <c r="V222" s="252">
        <f t="shared" ref="V222" si="1087">(P222+R222)/12*0.8</f>
        <v>0</v>
      </c>
      <c r="W222" s="253" t="str">
        <f t="shared" ref="W222" si="1088">"Fascia Da "&amp;F222&amp;" a "&amp;F223&amp;" Decorrenza "&amp;DAY(C222)&amp;"/"&amp;MONTH(C222)&amp;"/"&amp;YEAR(C222)</f>
        <v>Fascia Da 0 a 0 Decorrenza 0/1/1900</v>
      </c>
    </row>
    <row r="223" spans="1:23" s="47" customFormat="1" ht="9" customHeight="1" x14ac:dyDescent="0.2">
      <c r="A223" s="104"/>
      <c r="B223" s="245">
        <f t="shared" ref="B223:B286" si="1089">B222+1</f>
        <v>34011</v>
      </c>
      <c r="C223" s="501"/>
      <c r="D223" s="501"/>
      <c r="E223" s="103" t="s">
        <v>4</v>
      </c>
      <c r="F223" s="79">
        <f>IF(Foglio2!$J$3=Foglio2!$E$3,Ausiliari_Coll.Scol.!D215,IF(Foglio2!$J$3=Foglio2!$E$4,Collab._Tecnici!D215,IF(Foglio2!$J$3=Foglio2!$E$5,Assistenti_Tecnici!D215,IF(Foglio2!$J$3=Foglio2!$E$6,Assistenti_Amm.vo!D215,IF(Foglio2!$J$3=Foglio2!$E$7,Resp_Coord_Amm.vo!D215,IF(Foglio2!$J$3=Foglio2!$E$8,Direttore_Amm.vo!D215,IF(Foglio2!$J$3=Foglio2!$E$9,Doc_mat_elem.re!D215,IF(Foglio2!$J$3=Foglio2!$E$10,Doc_dipl_scuola_sec.!D215,IF(Foglio2!$J$3=Foglio2!$E$11,Doc_scuola_media!D215,IF(Foglio2!$J$3=Foglio2!$E$12,Doc_laureati_scuola_sec.!D223,IF(Foglio2!$J$3=Foglio2!$E$13,Direttivi_capi_ist.!D215,0)))))))))))</f>
        <v>0</v>
      </c>
      <c r="G223" s="267">
        <f t="shared" ref="G223:T223" si="1090">G222*1936.27</f>
        <v>0</v>
      </c>
      <c r="H223" s="267">
        <f t="shared" si="1090"/>
        <v>0</v>
      </c>
      <c r="I223" s="267">
        <f t="shared" si="1090"/>
        <v>0</v>
      </c>
      <c r="J223" s="267">
        <f t="shared" si="1090"/>
        <v>0</v>
      </c>
      <c r="K223" s="267">
        <f t="shared" si="1090"/>
        <v>0</v>
      </c>
      <c r="L223" s="266">
        <f t="shared" si="1090"/>
        <v>0</v>
      </c>
      <c r="M223" s="267">
        <f t="shared" si="1090"/>
        <v>0</v>
      </c>
      <c r="N223" s="182">
        <f t="shared" si="1090"/>
        <v>0</v>
      </c>
      <c r="O223" s="183">
        <f t="shared" si="1090"/>
        <v>0</v>
      </c>
      <c r="P223" s="184">
        <f t="shared" si="1090"/>
        <v>0</v>
      </c>
      <c r="Q223" s="184">
        <f t="shared" si="1090"/>
        <v>0</v>
      </c>
      <c r="R223" s="184">
        <f t="shared" si="1090"/>
        <v>0</v>
      </c>
      <c r="S223" s="184">
        <f t="shared" si="1090"/>
        <v>0</v>
      </c>
      <c r="T223" s="184">
        <f t="shared" si="1090"/>
        <v>0</v>
      </c>
      <c r="U223" s="184">
        <f t="shared" ref="U223:V223" si="1091">U222*1936.27</f>
        <v>0</v>
      </c>
      <c r="V223" s="184">
        <f t="shared" si="1091"/>
        <v>0</v>
      </c>
      <c r="W223" s="104"/>
    </row>
    <row r="224" spans="1:23" s="47" customFormat="1" ht="12.75" customHeight="1" x14ac:dyDescent="0.2">
      <c r="A224" s="104">
        <f>IF(Foglio2!$J$7=1,TRUNC(Base!V224,0),TRUNC(Base!U224,0))</f>
        <v>0</v>
      </c>
      <c r="B224" s="245">
        <f t="shared" si="1089"/>
        <v>34012</v>
      </c>
      <c r="C224" s="501"/>
      <c r="D224" s="501"/>
      <c r="E224" s="53" t="s">
        <v>3</v>
      </c>
      <c r="F224" s="54">
        <f>IF(Foglio2!$J$3=Foglio2!$E$12,Doc_laureati_scuola_sec.!D224,0)</f>
        <v>0</v>
      </c>
      <c r="G224" s="248">
        <f>IF(Foglio2!$J$3=Foglio2!$E$12,Doc_laureati_scuola_sec.!E224,0)</f>
        <v>0</v>
      </c>
      <c r="H224" s="248">
        <f>IF(Foglio2!$J$3=Foglio2!$E$12,Doc_laureati_scuola_sec.!F224,0)</f>
        <v>0</v>
      </c>
      <c r="I224" s="248">
        <f>IF(Foglio2!$J$3=Foglio2!$E$12,Doc_laureati_scuola_sec.!G224,0)</f>
        <v>0</v>
      </c>
      <c r="J224" s="248">
        <f>IF(Foglio2!$J$3=Foglio2!$E$12,Doc_laureati_scuola_sec.!H224,0)</f>
        <v>0</v>
      </c>
      <c r="K224" s="248">
        <f>IF(Foglio2!$J$3=Foglio2!$E$12,Doc_laureati_scuola_sec.!I224,0)</f>
        <v>0</v>
      </c>
      <c r="L224" s="248">
        <f>IF(Foglio2!$J$3=Foglio2!$E$12,Doc_laureati_scuola_sec.!J224,0)</f>
        <v>0</v>
      </c>
      <c r="M224" s="249">
        <f>IF(Foglio2!$J$3=Foglio2!$E$12,Doc_laureati_scuola_sec.!K224,0)</f>
        <v>0</v>
      </c>
      <c r="N224" s="250">
        <f>IF(Foglio2!$J$3=Foglio2!$E$12,Doc_laureati_scuola_sec.!L224,0)</f>
        <v>0</v>
      </c>
      <c r="O224" s="251">
        <f>IF(Foglio2!$J$3=Foglio2!$E$12,Doc_laureati_scuola_sec.!M224,0)</f>
        <v>0</v>
      </c>
      <c r="P224" s="252">
        <f>IF(Foglio2!$J$3=Foglio2!$E$12,Doc_laureati_scuola_sec.!N224,0)</f>
        <v>0</v>
      </c>
      <c r="Q224" s="252">
        <f>IF(Foglio2!$J$3=Foglio2!$E$12,Doc_laureati_scuola_sec.!O224,0)</f>
        <v>0</v>
      </c>
      <c r="R224" s="252">
        <f>IF(Foglio2!$J$3=Foglio2!$E$12,Doc_laureati_scuola_sec.!P224,0)</f>
        <v>0</v>
      </c>
      <c r="S224" s="252">
        <f>IF(Foglio2!$J$3=Foglio2!$E$12,Doc_laureati_scuola_sec.!Q224,0)</f>
        <v>0</v>
      </c>
      <c r="T224" s="252">
        <f>IF(Foglio2!$J$3=Foglio2!$E$12,Doc_laureati_scuola_sec.!R224,0)</f>
        <v>0</v>
      </c>
      <c r="U224" s="252">
        <f t="shared" ref="U224" si="1092">(P224)/12*0.8</f>
        <v>0</v>
      </c>
      <c r="V224" s="252">
        <f t="shared" ref="V224" si="1093">(P224+R224)/12*0.8</f>
        <v>0</v>
      </c>
      <c r="W224" s="253" t="str">
        <f t="shared" ref="W224" si="1094">"Fascia Da "&amp;F224&amp;" a "&amp;F225&amp;" Decorrenza "&amp;DAY(C224)&amp;"/"&amp;MONTH(C224)&amp;"/"&amp;YEAR(C224)</f>
        <v>Fascia Da 0 a 0 Decorrenza 0/1/1900</v>
      </c>
    </row>
    <row r="225" spans="1:23" s="47" customFormat="1" ht="9" customHeight="1" x14ac:dyDescent="0.2">
      <c r="A225" s="104"/>
      <c r="B225" s="245">
        <f t="shared" si="1089"/>
        <v>34013</v>
      </c>
      <c r="C225" s="502"/>
      <c r="D225" s="502"/>
      <c r="E225" s="58"/>
      <c r="F225" s="59">
        <f>IF(Foglio2!$J$3=Foglio2!$E$12,Doc_laureati_scuola_sec.!D225,0)</f>
        <v>0</v>
      </c>
      <c r="G225" s="267">
        <f t="shared" ref="G225:T225" si="1095">G224*1936.27</f>
        <v>0</v>
      </c>
      <c r="H225" s="267">
        <f t="shared" si="1095"/>
        <v>0</v>
      </c>
      <c r="I225" s="267">
        <f t="shared" si="1095"/>
        <v>0</v>
      </c>
      <c r="J225" s="267">
        <f t="shared" si="1095"/>
        <v>0</v>
      </c>
      <c r="K225" s="267">
        <f t="shared" si="1095"/>
        <v>0</v>
      </c>
      <c r="L225" s="266">
        <f t="shared" si="1095"/>
        <v>0</v>
      </c>
      <c r="M225" s="267">
        <f t="shared" si="1095"/>
        <v>0</v>
      </c>
      <c r="N225" s="182">
        <f t="shared" si="1095"/>
        <v>0</v>
      </c>
      <c r="O225" s="183">
        <f t="shared" si="1095"/>
        <v>0</v>
      </c>
      <c r="P225" s="184">
        <f t="shared" si="1095"/>
        <v>0</v>
      </c>
      <c r="Q225" s="184">
        <f t="shared" si="1095"/>
        <v>0</v>
      </c>
      <c r="R225" s="184">
        <f t="shared" si="1095"/>
        <v>0</v>
      </c>
      <c r="S225" s="184">
        <f t="shared" si="1095"/>
        <v>0</v>
      </c>
      <c r="T225" s="184">
        <f t="shared" si="1095"/>
        <v>0</v>
      </c>
      <c r="U225" s="184">
        <f t="shared" ref="U225:V225" si="1096">U224*1936.27</f>
        <v>0</v>
      </c>
      <c r="V225" s="184">
        <f t="shared" si="1096"/>
        <v>0</v>
      </c>
      <c r="W225" s="104"/>
    </row>
    <row r="226" spans="1:23" s="47" customFormat="1" ht="12.75" customHeight="1" x14ac:dyDescent="0.2">
      <c r="A226" s="104">
        <f>IF(Foglio2!$J$7=1,TRUNC(Base!V226,0),TRUNC(Base!U226,0))</f>
        <v>0</v>
      </c>
      <c r="B226" s="245">
        <f t="shared" ref="B226" si="1097">C228</f>
        <v>34425</v>
      </c>
      <c r="C226" s="492">
        <v>34425</v>
      </c>
      <c r="D226" s="492">
        <v>34515</v>
      </c>
      <c r="E226" s="42" t="s">
        <v>3</v>
      </c>
      <c r="F226" s="43">
        <f>IF(Foglio2!$J$3=Foglio2!$E$3,Ausiliari_Coll.Scol.!D216,IF(Foglio2!$J$3=Foglio2!$E$4,Collab._Tecnici!D216,IF(Foglio2!$J$3=Foglio2!$E$5,Assistenti_Tecnici!D216,IF(Foglio2!$J$3=Foglio2!$E$6,Assistenti_Amm.vo!D216,IF(Foglio2!$J$3=Foglio2!$E$7,Resp_Coord_Amm.vo!D216,IF(Foglio2!$J$3=Foglio2!$E$8,Direttore_Amm.vo!D216,IF(Foglio2!$J$3=Foglio2!$E$9,Doc_mat_elem.re!D216,IF(Foglio2!$J$3=Foglio2!$E$10,Doc_dipl_scuola_sec.!D216,IF(Foglio2!$J$3=Foglio2!$E$11,Doc_scuola_media!D216,IF(Foglio2!$J$3=Foglio2!$E$12,Doc_laureati_scuola_sec.!D226,IF(Foglio2!$J$3=Foglio2!$E$13,Direttivi_capi_ist.!D216,0)))))))))))</f>
        <v>0</v>
      </c>
      <c r="G226" s="248">
        <f>IF(Foglio2!$J$3=Foglio2!$E$3,Ausiliari_Coll.Scol.!E216,IF(Foglio2!$J$3=Foglio2!$E$4,Collab._Tecnici!E216,IF(Foglio2!$J$3=Foglio2!$E$5,Assistenti_Tecnici!E216,IF(Foglio2!$J$3=Foglio2!$E$6,Assistenti_Amm.vo!E216,IF(Foglio2!$J$3=Foglio2!$E$7,Resp_Coord_Amm.vo!E216,IF(Foglio2!$J$3=Foglio2!$E$8,Direttore_Amm.vo!E216,IF(Foglio2!$J$3=Foglio2!$E$9,Doc_mat_elem.re!E216,IF(Foglio2!$J$3=Foglio2!$E$10,Doc_dipl_scuola_sec.!E216,IF(Foglio2!$J$3=Foglio2!$E$11,Doc_scuola_media!E216,IF(Foglio2!$J$3=Foglio2!$E$12,Doc_laureati_scuola_sec.!E226,IF(Foglio2!$J$3=Foglio2!$E$13,Direttivi_capi_ist.!E216,0)))))))))))</f>
        <v>0</v>
      </c>
      <c r="H226" s="248">
        <f>IF(Foglio2!$J$3=Foglio2!$E$3,Ausiliari_Coll.Scol.!F216,IF(Foglio2!$J$3=Foglio2!$E$4,Collab._Tecnici!F216,IF(Foglio2!$J$3=Foglio2!$E$5,Assistenti_Tecnici!F216,IF(Foglio2!$J$3=Foglio2!$E$6,Assistenti_Amm.vo!F216,IF(Foglio2!$J$3=Foglio2!$E$7,Resp_Coord_Amm.vo!F216,IF(Foglio2!$J$3=Foglio2!$E$8,Direttore_Amm.vo!F216,IF(Foglio2!$J$3=Foglio2!$E$9,Doc_mat_elem.re!F216,IF(Foglio2!$J$3=Foglio2!$E$10,Doc_dipl_scuola_sec.!F216,IF(Foglio2!$J$3=Foglio2!$E$11,Doc_scuola_media!F216,IF(Foglio2!$J$3=Foglio2!$E$12,Doc_laureati_scuola_sec.!F226,IF(Foglio2!$J$3=Foglio2!$E$13,Direttivi_capi_ist.!F216,0)))))))))))</f>
        <v>0</v>
      </c>
      <c r="I226" s="248">
        <f>IF(Foglio2!$J$3=Foglio2!$E$3,Ausiliari_Coll.Scol.!G216,IF(Foglio2!$J$3=Foglio2!$E$4,Collab._Tecnici!G216,IF(Foglio2!$J$3=Foglio2!$E$5,Assistenti_Tecnici!G216,IF(Foglio2!$J$3=Foglio2!$E$6,Assistenti_Amm.vo!G216,IF(Foglio2!$J$3=Foglio2!$E$7,Resp_Coord_Amm.vo!G216,IF(Foglio2!$J$3=Foglio2!$E$8,Direttore_Amm.vo!G216,IF(Foglio2!$J$3=Foglio2!$E$9,Doc_mat_elem.re!G216,IF(Foglio2!$J$3=Foglio2!$E$10,Doc_dipl_scuola_sec.!G216,IF(Foglio2!$J$3=Foglio2!$E$11,Doc_scuola_media!G216,IF(Foglio2!$J$3=Foglio2!$E$12,Doc_laureati_scuola_sec.!G226,IF(Foglio2!$J$3=Foglio2!$E$13,Direttivi_capi_ist.!G216,0)))))))))))</f>
        <v>0</v>
      </c>
      <c r="J226" s="248">
        <f>IF(Foglio2!$J$3=Foglio2!$E$3,Ausiliari_Coll.Scol.!H216,IF(Foglio2!$J$3=Foglio2!$E$4,Collab._Tecnici!H216,IF(Foglio2!$J$3=Foglio2!$E$5,Assistenti_Tecnici!H216,IF(Foglio2!$J$3=Foglio2!$E$6,Assistenti_Amm.vo!H216,IF(Foglio2!$J$3=Foglio2!$E$7,Resp_Coord_Amm.vo!H216,IF(Foglio2!$J$3=Foglio2!$E$8,Direttore_Amm.vo!H216,IF(Foglio2!$J$3=Foglio2!$E$9,Doc_mat_elem.re!H216,IF(Foglio2!$J$3=Foglio2!$E$10,Doc_dipl_scuola_sec.!H216,IF(Foglio2!$J$3=Foglio2!$E$11,Doc_scuola_media!H216,IF(Foglio2!$J$3=Foglio2!$E$12,Doc_laureati_scuola_sec.!H226,IF(Foglio2!$J$3=Foglio2!$E$13,Direttivi_capi_ist.!H216,0)))))))))))</f>
        <v>0</v>
      </c>
      <c r="K226" s="248">
        <f>IF(Foglio2!$J$3=Foglio2!$E$3,Ausiliari_Coll.Scol.!I216,IF(Foglio2!$J$3=Foglio2!$E$4,Collab._Tecnici!I216,IF(Foglio2!$J$3=Foglio2!$E$5,Assistenti_Tecnici!I216,IF(Foglio2!$J$3=Foglio2!$E$6,Assistenti_Amm.vo!I216,IF(Foglio2!$J$3=Foglio2!$E$7,Resp_Coord_Amm.vo!I216,IF(Foglio2!$J$3=Foglio2!$E$8,Direttore_Amm.vo!I216,IF(Foglio2!$J$3=Foglio2!$E$9,Doc_mat_elem.re!I216,IF(Foglio2!$J$3=Foglio2!$E$10,Doc_dipl_scuola_sec.!I216,IF(Foglio2!$J$3=Foglio2!$E$11,Doc_scuola_media!I216,IF(Foglio2!$J$3=Foglio2!$E$12,Doc_laureati_scuola_sec.!I226,IF(Foglio2!$J$3=Foglio2!$E$13,Direttivi_capi_ist.!I216,0)))))))))))</f>
        <v>0</v>
      </c>
      <c r="L226" s="248">
        <f>IF(Foglio2!$J$3=Foglio2!$E$3,Ausiliari_Coll.Scol.!J216,IF(Foglio2!$J$3=Foglio2!$E$4,Collab._Tecnici!J216,IF(Foglio2!$J$3=Foglio2!$E$5,Assistenti_Tecnici!J216,IF(Foglio2!$J$3=Foglio2!$E$6,Assistenti_Amm.vo!J216,IF(Foglio2!$J$3=Foglio2!$E$7,Resp_Coord_Amm.vo!J216,IF(Foglio2!$J$3=Foglio2!$E$8,Direttore_Amm.vo!J216,IF(Foglio2!$J$3=Foglio2!$E$9,Doc_mat_elem.re!J216,IF(Foglio2!$J$3=Foglio2!$E$10,Doc_dipl_scuola_sec.!J216,IF(Foglio2!$J$3=Foglio2!$E$11,Doc_scuola_media!J216,IF(Foglio2!$J$3=Foglio2!$E$12,Doc_laureati_scuola_sec.!J226,IF(Foglio2!$J$3=Foglio2!$E$13,Direttivi_capi_ist.!J216,0)))))))))))</f>
        <v>0</v>
      </c>
      <c r="M226" s="249">
        <f>IF(Foglio2!$J$3=Foglio2!$E$3,Ausiliari_Coll.Scol.!K216,IF(Foglio2!$J$3=Foglio2!$E$4,Collab._Tecnici!K216,IF(Foglio2!$J$3=Foglio2!$E$5,Assistenti_Tecnici!K216,IF(Foglio2!$J$3=Foglio2!$E$6,Assistenti_Amm.vo!K216,IF(Foglio2!$J$3=Foglio2!$E$7,Resp_Coord_Amm.vo!K216,IF(Foglio2!$J$3=Foglio2!$E$8,Direttore_Amm.vo!K216,IF(Foglio2!$J$3=Foglio2!$E$9,Doc_mat_elem.re!K216,IF(Foglio2!$J$3=Foglio2!$E$10,Doc_dipl_scuola_sec.!K216,IF(Foglio2!$J$3=Foglio2!$E$11,Doc_scuola_media!K216,IF(Foglio2!$J$3=Foglio2!$E$12,Doc_laureati_scuola_sec.!K226,IF(Foglio2!$J$3=Foglio2!$E$13,Direttivi_capi_ist.!K216,0)))))))))))</f>
        <v>0</v>
      </c>
      <c r="N226" s="250">
        <f>IF(Foglio2!$J$3=Foglio2!$E$3,Ausiliari_Coll.Scol.!L216,IF(Foglio2!$J$3=Foglio2!$E$4,Collab._Tecnici!L216,IF(Foglio2!$J$3=Foglio2!$E$5,Assistenti_Tecnici!L216,IF(Foglio2!$J$3=Foglio2!$E$6,Assistenti_Amm.vo!L216,IF(Foglio2!$J$3=Foglio2!$E$7,Resp_Coord_Amm.vo!L216,IF(Foglio2!$J$3=Foglio2!$E$8,Direttore_Amm.vo!L216,IF(Foglio2!$J$3=Foglio2!$E$9,Doc_mat_elem.re!L216,IF(Foglio2!$J$3=Foglio2!$E$10,Doc_dipl_scuola_sec.!L216,IF(Foglio2!$J$3=Foglio2!$E$11,Doc_scuola_media!L216,IF(Foglio2!$J$3=Foglio2!$E$12,Doc_laureati_scuola_sec.!L226,IF(Foglio2!$J$3=Foglio2!$E$13,Direttivi_capi_ist.!L216,0)))))))))))</f>
        <v>0</v>
      </c>
      <c r="O226" s="251">
        <f>IF(Foglio2!$J$3=Foglio2!$E$3,Ausiliari_Coll.Scol.!M216,IF(Foglio2!$J$3=Foglio2!$E$4,Collab._Tecnici!M216,IF(Foglio2!$J$3=Foglio2!$E$5,Assistenti_Tecnici!M216,IF(Foglio2!$J$3=Foglio2!$E$6,Assistenti_Amm.vo!M216,IF(Foglio2!$J$3=Foglio2!$E$7,Resp_Coord_Amm.vo!M216,IF(Foglio2!$J$3=Foglio2!$E$8,Direttore_Amm.vo!M216,IF(Foglio2!$J$3=Foglio2!$E$9,Doc_mat_elem.re!M216,IF(Foglio2!$J$3=Foglio2!$E$10,Doc_dipl_scuola_sec.!M216,IF(Foglio2!$J$3=Foglio2!$E$11,Doc_scuola_media!M216,IF(Foglio2!$J$3=Foglio2!$E$12,Doc_laureati_scuola_sec.!M226,IF(Foglio2!$J$3=Foglio2!$E$13,Direttivi_capi_ist.!M216,0)))))))))))</f>
        <v>0</v>
      </c>
      <c r="P226" s="252">
        <f>IF(Foglio2!$J$3=Foglio2!$E$3,Ausiliari_Coll.Scol.!N216,IF(Foglio2!$J$3=Foglio2!$E$4,Collab._Tecnici!N216,IF(Foglio2!$J$3=Foglio2!$E$5,Assistenti_Tecnici!N216,IF(Foglio2!$J$3=Foglio2!$E$6,Assistenti_Amm.vo!N216,IF(Foglio2!$J$3=Foglio2!$E$7,Resp_Coord_Amm.vo!N216,IF(Foglio2!$J$3=Foglio2!$E$8,Direttore_Amm.vo!N216,IF(Foglio2!$J$3=Foglio2!$E$9,Doc_mat_elem.re!N216,IF(Foglio2!$J$3=Foglio2!$E$10,Doc_dipl_scuola_sec.!N216,IF(Foglio2!$J$3=Foglio2!$E$11,Doc_scuola_media!N216,IF(Foglio2!$J$3=Foglio2!$E$12,Doc_laureati_scuola_sec.!N226,IF(Foglio2!$J$3=Foglio2!$E$13,Direttivi_capi_ist.!N216,0)))))))))))</f>
        <v>0</v>
      </c>
      <c r="Q226" s="252">
        <f>IF(Foglio2!$J$3=Foglio2!$E$3,Ausiliari_Coll.Scol.!O216,IF(Foglio2!$J$3=Foglio2!$E$4,Collab._Tecnici!O216,IF(Foglio2!$J$3=Foglio2!$E$5,Assistenti_Tecnici!O216,IF(Foglio2!$J$3=Foglio2!$E$6,Assistenti_Amm.vo!O216,IF(Foglio2!$J$3=Foglio2!$E$7,Resp_Coord_Amm.vo!O216,IF(Foglio2!$J$3=Foglio2!$E$8,Direttore_Amm.vo!O216,IF(Foglio2!$J$3=Foglio2!$E$9,Doc_mat_elem.re!O216,IF(Foglio2!$J$3=Foglio2!$E$10,Doc_dipl_scuola_sec.!O216,IF(Foglio2!$J$3=Foglio2!$E$11,Doc_scuola_media!O216,IF(Foglio2!$J$3=Foglio2!$E$12,Doc_laureati_scuola_sec.!O226,IF(Foglio2!$J$3=Foglio2!$E$13,Direttivi_capi_ist.!O216,0)))))))))))</f>
        <v>0</v>
      </c>
      <c r="R226" s="252">
        <f>IF(Foglio2!$J$3=Foglio2!$E$3,Ausiliari_Coll.Scol.!P216,IF(Foglio2!$J$3=Foglio2!$E$4,Collab._Tecnici!P216,IF(Foglio2!$J$3=Foglio2!$E$5,Assistenti_Tecnici!P216,IF(Foglio2!$J$3=Foglio2!$E$6,Assistenti_Amm.vo!P216,IF(Foglio2!$J$3=Foglio2!$E$7,Resp_Coord_Amm.vo!P216,IF(Foglio2!$J$3=Foglio2!$E$8,Direttore_Amm.vo!P216,IF(Foglio2!$J$3=Foglio2!$E$9,Doc_mat_elem.re!P216,IF(Foglio2!$J$3=Foglio2!$E$10,Doc_dipl_scuola_sec.!P216,IF(Foglio2!$J$3=Foglio2!$E$11,Doc_scuola_media!P216,IF(Foglio2!$J$3=Foglio2!$E$12,Doc_laureati_scuola_sec.!P226,IF(Foglio2!$J$3=Foglio2!$E$13,Direttivi_capi_ist.!P216,0)))))))))))</f>
        <v>0</v>
      </c>
      <c r="S226" s="252">
        <f>IF(Foglio2!$J$3=Foglio2!$E$3,Ausiliari_Coll.Scol.!Q216,IF(Foglio2!$J$3=Foglio2!$E$4,Collab._Tecnici!Q216,IF(Foglio2!$J$3=Foglio2!$E$5,Assistenti_Tecnici!Q216,IF(Foglio2!$J$3=Foglio2!$E$6,Assistenti_Amm.vo!Q216,IF(Foglio2!$J$3=Foglio2!$E$7,Resp_Coord_Amm.vo!Q216,IF(Foglio2!$J$3=Foglio2!$E$8,Direttore_Amm.vo!Q216,IF(Foglio2!$J$3=Foglio2!$E$9,Doc_mat_elem.re!Q216,IF(Foglio2!$J$3=Foglio2!$E$10,Doc_dipl_scuola_sec.!Q216,IF(Foglio2!$J$3=Foglio2!$E$11,Doc_scuola_media!Q216,IF(Foglio2!$J$3=Foglio2!$E$12,Doc_laureati_scuola_sec.!Q226,IF(Foglio2!$J$3=Foglio2!$E$13,Direttivi_capi_ist.!Q216,0)))))))))))</f>
        <v>0</v>
      </c>
      <c r="T226" s="252">
        <f>IF(Foglio2!$J$3=Foglio2!$E$3,Ausiliari_Coll.Scol.!R216,IF(Foglio2!$J$3=Foglio2!$E$4,Collab._Tecnici!R216,IF(Foglio2!$J$3=Foglio2!$E$5,Assistenti_Tecnici!R216,IF(Foglio2!$J$3=Foglio2!$E$6,Assistenti_Amm.vo!R216,IF(Foglio2!$J$3=Foglio2!$E$7,Resp_Coord_Amm.vo!R216,IF(Foglio2!$J$3=Foglio2!$E$8,Direttore_Amm.vo!R216,IF(Foglio2!$J$3=Foglio2!$E$9,Doc_mat_elem.re!R216,IF(Foglio2!$J$3=Foglio2!$E$10,Doc_dipl_scuola_sec.!R216,IF(Foglio2!$J$3=Foglio2!$E$11,Doc_scuola_media!R216,IF(Foglio2!$J$3=Foglio2!$E$12,Doc_laureati_scuola_sec.!R226,IF(Foglio2!$J$3=Foglio2!$E$13,Direttivi_capi_ist.!R216,0)))))))))))</f>
        <v>0</v>
      </c>
      <c r="U226" s="252">
        <f t="shared" ref="U226" si="1098">(P226)/12*0.8</f>
        <v>0</v>
      </c>
      <c r="V226" s="252">
        <f t="shared" ref="V226" si="1099">(P226+R226)/12*0.8</f>
        <v>0</v>
      </c>
      <c r="W226" s="253" t="str">
        <f t="shared" ref="W226" si="1100">"Fascia Da "&amp;F226&amp;" a "&amp;F227&amp;" Decorrenza "&amp;DAY(C226)&amp;"/"&amp;MONTH(C226)&amp;"/"&amp;YEAR(C226)</f>
        <v>Fascia Da 0 a 0 Decorrenza 1/4/1994</v>
      </c>
    </row>
    <row r="227" spans="1:23" s="47" customFormat="1" ht="8.25" customHeight="1" x14ac:dyDescent="0.2">
      <c r="A227" s="104"/>
      <c r="B227" s="245">
        <f t="shared" ref="B227" si="1101">B226+1</f>
        <v>34426</v>
      </c>
      <c r="C227" s="493"/>
      <c r="D227" s="493"/>
      <c r="E227" s="48" t="s">
        <v>4</v>
      </c>
      <c r="F227" s="49">
        <f>IF(Foglio2!$J$3=Foglio2!$E$3,Ausiliari_Coll.Scol.!D217,IF(Foglio2!$J$3=Foglio2!$E$4,Collab._Tecnici!D217,IF(Foglio2!$J$3=Foglio2!$E$5,Assistenti_Tecnici!D217,IF(Foglio2!$J$3=Foglio2!$E$6,Assistenti_Amm.vo!D217,IF(Foglio2!$J$3=Foglio2!$E$7,Resp_Coord_Amm.vo!D217,IF(Foglio2!$J$3=Foglio2!$E$8,Direttore_Amm.vo!D217,IF(Foglio2!$J$3=Foglio2!$E$9,Doc_mat_elem.re!D217,IF(Foglio2!$J$3=Foglio2!$E$10,Doc_dipl_scuola_sec.!D217,IF(Foglio2!$J$3=Foglio2!$E$11,Doc_scuola_media!D217,IF(Foglio2!$J$3=Foglio2!$E$12,Doc_laureati_scuola_sec.!D227,IF(Foglio2!$J$3=Foglio2!$E$13,Direttivi_capi_ist.!D217,0)))))))))))</f>
        <v>0</v>
      </c>
      <c r="G227" s="267">
        <f t="shared" ref="G227:T227" si="1102">G226*1936.27</f>
        <v>0</v>
      </c>
      <c r="H227" s="267">
        <f t="shared" si="1102"/>
        <v>0</v>
      </c>
      <c r="I227" s="267">
        <f t="shared" si="1102"/>
        <v>0</v>
      </c>
      <c r="J227" s="267">
        <f t="shared" si="1102"/>
        <v>0</v>
      </c>
      <c r="K227" s="267">
        <f t="shared" si="1102"/>
        <v>0</v>
      </c>
      <c r="L227" s="266">
        <f t="shared" si="1102"/>
        <v>0</v>
      </c>
      <c r="M227" s="267">
        <f t="shared" si="1102"/>
        <v>0</v>
      </c>
      <c r="N227" s="182">
        <f t="shared" si="1102"/>
        <v>0</v>
      </c>
      <c r="O227" s="183">
        <f t="shared" si="1102"/>
        <v>0</v>
      </c>
      <c r="P227" s="184">
        <f t="shared" si="1102"/>
        <v>0</v>
      </c>
      <c r="Q227" s="184">
        <f t="shared" si="1102"/>
        <v>0</v>
      </c>
      <c r="R227" s="184">
        <f t="shared" si="1102"/>
        <v>0</v>
      </c>
      <c r="S227" s="184">
        <f t="shared" si="1102"/>
        <v>0</v>
      </c>
      <c r="T227" s="184">
        <f t="shared" si="1102"/>
        <v>0</v>
      </c>
      <c r="U227" s="184">
        <f t="shared" ref="U227:V227" si="1103">U226*1936.27</f>
        <v>0</v>
      </c>
      <c r="V227" s="184">
        <f t="shared" si="1103"/>
        <v>0</v>
      </c>
      <c r="W227" s="104"/>
    </row>
    <row r="228" spans="1:23" s="47" customFormat="1" ht="12.75" customHeight="1" x14ac:dyDescent="0.2">
      <c r="A228" s="104">
        <f>IF(Foglio2!$J$7=1,TRUNC(Base!V228,0),TRUNC(Base!U228,0))</f>
        <v>0</v>
      </c>
      <c r="B228" s="245">
        <f t="shared" si="1089"/>
        <v>34427</v>
      </c>
      <c r="C228" s="500">
        <v>34425</v>
      </c>
      <c r="D228" s="500">
        <v>34515</v>
      </c>
      <c r="E228" s="53" t="s">
        <v>3</v>
      </c>
      <c r="F228" s="54">
        <f>IF(Foglio2!$J$3=Foglio2!$E$3,Ausiliari_Coll.Scol.!D218,IF(Foglio2!$J$3=Foglio2!$E$4,Collab._Tecnici!D218,IF(Foglio2!$J$3=Foglio2!$E$5,Assistenti_Tecnici!D218,IF(Foglio2!$J$3=Foglio2!$E$6,Assistenti_Amm.vo!D218,IF(Foglio2!$J$3=Foglio2!$E$7,Resp_Coord_Amm.vo!D218,IF(Foglio2!$J$3=Foglio2!$E$8,Direttore_Amm.vo!D218,IF(Foglio2!$J$3=Foglio2!$E$9,Doc_mat_elem.re!D218,IF(Foglio2!$J$3=Foglio2!$E$10,Doc_dipl_scuola_sec.!D218,IF(Foglio2!$J$3=Foglio2!$E$11,Doc_scuola_media!D218,IF(Foglio2!$J$3=Foglio2!$E$12,Doc_laureati_scuola_sec.!D228,IF(Foglio2!$J$3=Foglio2!$E$13,Direttivi_capi_ist.!D218,0)))))))))))</f>
        <v>0</v>
      </c>
      <c r="G228" s="248">
        <f>IF(Foglio2!$J$3=Foglio2!$E$3,Ausiliari_Coll.Scol.!E218,IF(Foglio2!$J$3=Foglio2!$E$4,Collab._Tecnici!E218,IF(Foglio2!$J$3=Foglio2!$E$5,Assistenti_Tecnici!E218,IF(Foglio2!$J$3=Foglio2!$E$6,Assistenti_Amm.vo!E218,IF(Foglio2!$J$3=Foglio2!$E$7,Resp_Coord_Amm.vo!E218,IF(Foglio2!$J$3=Foglio2!$E$8,Direttore_Amm.vo!E218,IF(Foglio2!$J$3=Foglio2!$E$9,Doc_mat_elem.re!E218,IF(Foglio2!$J$3=Foglio2!$E$10,Doc_dipl_scuola_sec.!E218,IF(Foglio2!$J$3=Foglio2!$E$11,Doc_scuola_media!E218,IF(Foglio2!$J$3=Foglio2!$E$12,Doc_laureati_scuola_sec.!E228,IF(Foglio2!$J$3=Foglio2!$E$13,Direttivi_capi_ist.!E218,0)))))))))))</f>
        <v>0</v>
      </c>
      <c r="H228" s="248">
        <f>IF(Foglio2!$J$3=Foglio2!$E$3,Ausiliari_Coll.Scol.!F218,IF(Foglio2!$J$3=Foglio2!$E$4,Collab._Tecnici!F218,IF(Foglio2!$J$3=Foglio2!$E$5,Assistenti_Tecnici!F218,IF(Foglio2!$J$3=Foglio2!$E$6,Assistenti_Amm.vo!F218,IF(Foglio2!$J$3=Foglio2!$E$7,Resp_Coord_Amm.vo!F218,IF(Foglio2!$J$3=Foglio2!$E$8,Direttore_Amm.vo!F218,IF(Foglio2!$J$3=Foglio2!$E$9,Doc_mat_elem.re!F218,IF(Foglio2!$J$3=Foglio2!$E$10,Doc_dipl_scuola_sec.!F218,IF(Foglio2!$J$3=Foglio2!$E$11,Doc_scuola_media!F218,IF(Foglio2!$J$3=Foglio2!$E$12,Doc_laureati_scuola_sec.!F228,IF(Foglio2!$J$3=Foglio2!$E$13,Direttivi_capi_ist.!F218,0)))))))))))</f>
        <v>0</v>
      </c>
      <c r="I228" s="248">
        <f>IF(Foglio2!$J$3=Foglio2!$E$3,Ausiliari_Coll.Scol.!G218,IF(Foglio2!$J$3=Foglio2!$E$4,Collab._Tecnici!G218,IF(Foglio2!$J$3=Foglio2!$E$5,Assistenti_Tecnici!G218,IF(Foglio2!$J$3=Foglio2!$E$6,Assistenti_Amm.vo!G218,IF(Foglio2!$J$3=Foglio2!$E$7,Resp_Coord_Amm.vo!G218,IF(Foglio2!$J$3=Foglio2!$E$8,Direttore_Amm.vo!G218,IF(Foglio2!$J$3=Foglio2!$E$9,Doc_mat_elem.re!G218,IF(Foglio2!$J$3=Foglio2!$E$10,Doc_dipl_scuola_sec.!G218,IF(Foglio2!$J$3=Foglio2!$E$11,Doc_scuola_media!G218,IF(Foglio2!$J$3=Foglio2!$E$12,Doc_laureati_scuola_sec.!G228,IF(Foglio2!$J$3=Foglio2!$E$13,Direttivi_capi_ist.!G218,0)))))))))))</f>
        <v>0</v>
      </c>
      <c r="J228" s="248">
        <f>IF(Foglio2!$J$3=Foglio2!$E$3,Ausiliari_Coll.Scol.!H218,IF(Foglio2!$J$3=Foglio2!$E$4,Collab._Tecnici!H218,IF(Foglio2!$J$3=Foglio2!$E$5,Assistenti_Tecnici!H218,IF(Foglio2!$J$3=Foglio2!$E$6,Assistenti_Amm.vo!H218,IF(Foglio2!$J$3=Foglio2!$E$7,Resp_Coord_Amm.vo!H218,IF(Foglio2!$J$3=Foglio2!$E$8,Direttore_Amm.vo!H218,IF(Foglio2!$J$3=Foglio2!$E$9,Doc_mat_elem.re!H218,IF(Foglio2!$J$3=Foglio2!$E$10,Doc_dipl_scuola_sec.!H218,IF(Foglio2!$J$3=Foglio2!$E$11,Doc_scuola_media!H218,IF(Foglio2!$J$3=Foglio2!$E$12,Doc_laureati_scuola_sec.!H228,IF(Foglio2!$J$3=Foglio2!$E$13,Direttivi_capi_ist.!H218,0)))))))))))</f>
        <v>0</v>
      </c>
      <c r="K228" s="248">
        <f>IF(Foglio2!$J$3=Foglio2!$E$3,Ausiliari_Coll.Scol.!I218,IF(Foglio2!$J$3=Foglio2!$E$4,Collab._Tecnici!I218,IF(Foglio2!$J$3=Foglio2!$E$5,Assistenti_Tecnici!I218,IF(Foglio2!$J$3=Foglio2!$E$6,Assistenti_Amm.vo!I218,IF(Foglio2!$J$3=Foglio2!$E$7,Resp_Coord_Amm.vo!I218,IF(Foglio2!$J$3=Foglio2!$E$8,Direttore_Amm.vo!I218,IF(Foglio2!$J$3=Foglio2!$E$9,Doc_mat_elem.re!I218,IF(Foglio2!$J$3=Foglio2!$E$10,Doc_dipl_scuola_sec.!I218,IF(Foglio2!$J$3=Foglio2!$E$11,Doc_scuola_media!I218,IF(Foglio2!$J$3=Foglio2!$E$12,Doc_laureati_scuola_sec.!I228,IF(Foglio2!$J$3=Foglio2!$E$13,Direttivi_capi_ist.!I218,0)))))))))))</f>
        <v>0</v>
      </c>
      <c r="L228" s="248">
        <f>IF(Foglio2!$J$3=Foglio2!$E$3,Ausiliari_Coll.Scol.!J218,IF(Foglio2!$J$3=Foglio2!$E$4,Collab._Tecnici!J218,IF(Foglio2!$J$3=Foglio2!$E$5,Assistenti_Tecnici!J218,IF(Foglio2!$J$3=Foglio2!$E$6,Assistenti_Amm.vo!J218,IF(Foglio2!$J$3=Foglio2!$E$7,Resp_Coord_Amm.vo!J218,IF(Foglio2!$J$3=Foglio2!$E$8,Direttore_Amm.vo!J218,IF(Foglio2!$J$3=Foglio2!$E$9,Doc_mat_elem.re!J218,IF(Foglio2!$J$3=Foglio2!$E$10,Doc_dipl_scuola_sec.!J218,IF(Foglio2!$J$3=Foglio2!$E$11,Doc_scuola_media!J218,IF(Foglio2!$J$3=Foglio2!$E$12,Doc_laureati_scuola_sec.!J228,IF(Foglio2!$J$3=Foglio2!$E$13,Direttivi_capi_ist.!J218,0)))))))))))</f>
        <v>0</v>
      </c>
      <c r="M228" s="249">
        <f>IF(Foglio2!$J$3=Foglio2!$E$3,Ausiliari_Coll.Scol.!K218,IF(Foglio2!$J$3=Foglio2!$E$4,Collab._Tecnici!K218,IF(Foglio2!$J$3=Foglio2!$E$5,Assistenti_Tecnici!K218,IF(Foglio2!$J$3=Foglio2!$E$6,Assistenti_Amm.vo!K218,IF(Foglio2!$J$3=Foglio2!$E$7,Resp_Coord_Amm.vo!K218,IF(Foglio2!$J$3=Foglio2!$E$8,Direttore_Amm.vo!K218,IF(Foglio2!$J$3=Foglio2!$E$9,Doc_mat_elem.re!K218,IF(Foglio2!$J$3=Foglio2!$E$10,Doc_dipl_scuola_sec.!K218,IF(Foglio2!$J$3=Foglio2!$E$11,Doc_scuola_media!K218,IF(Foglio2!$J$3=Foglio2!$E$12,Doc_laureati_scuola_sec.!K228,IF(Foglio2!$J$3=Foglio2!$E$13,Direttivi_capi_ist.!K218,0)))))))))))</f>
        <v>0</v>
      </c>
      <c r="N228" s="250">
        <f>IF(Foglio2!$J$3=Foglio2!$E$3,Ausiliari_Coll.Scol.!L218,IF(Foglio2!$J$3=Foglio2!$E$4,Collab._Tecnici!L218,IF(Foglio2!$J$3=Foglio2!$E$5,Assistenti_Tecnici!L218,IF(Foglio2!$J$3=Foglio2!$E$6,Assistenti_Amm.vo!L218,IF(Foglio2!$J$3=Foglio2!$E$7,Resp_Coord_Amm.vo!L218,IF(Foglio2!$J$3=Foglio2!$E$8,Direttore_Amm.vo!L218,IF(Foglio2!$J$3=Foglio2!$E$9,Doc_mat_elem.re!L218,IF(Foglio2!$J$3=Foglio2!$E$10,Doc_dipl_scuola_sec.!L218,IF(Foglio2!$J$3=Foglio2!$E$11,Doc_scuola_media!L218,IF(Foglio2!$J$3=Foglio2!$E$12,Doc_laureati_scuola_sec.!L228,IF(Foglio2!$J$3=Foglio2!$E$13,Direttivi_capi_ist.!L218,0)))))))))))</f>
        <v>0</v>
      </c>
      <c r="O228" s="251">
        <f>IF(Foglio2!$J$3=Foglio2!$E$3,Ausiliari_Coll.Scol.!M218,IF(Foglio2!$J$3=Foglio2!$E$4,Collab._Tecnici!M218,IF(Foglio2!$J$3=Foglio2!$E$5,Assistenti_Tecnici!M218,IF(Foglio2!$J$3=Foglio2!$E$6,Assistenti_Amm.vo!M218,IF(Foglio2!$J$3=Foglio2!$E$7,Resp_Coord_Amm.vo!M218,IF(Foglio2!$J$3=Foglio2!$E$8,Direttore_Amm.vo!M218,IF(Foglio2!$J$3=Foglio2!$E$9,Doc_mat_elem.re!M218,IF(Foglio2!$J$3=Foglio2!$E$10,Doc_dipl_scuola_sec.!M218,IF(Foglio2!$J$3=Foglio2!$E$11,Doc_scuola_media!M218,IF(Foglio2!$J$3=Foglio2!$E$12,Doc_laureati_scuola_sec.!M228,IF(Foglio2!$J$3=Foglio2!$E$13,Direttivi_capi_ist.!M218,0)))))))))))</f>
        <v>0</v>
      </c>
      <c r="P228" s="252">
        <f>IF(Foglio2!$J$3=Foglio2!$E$3,Ausiliari_Coll.Scol.!N218,IF(Foglio2!$J$3=Foglio2!$E$4,Collab._Tecnici!N218,IF(Foglio2!$J$3=Foglio2!$E$5,Assistenti_Tecnici!N218,IF(Foglio2!$J$3=Foglio2!$E$6,Assistenti_Amm.vo!N218,IF(Foglio2!$J$3=Foglio2!$E$7,Resp_Coord_Amm.vo!N218,IF(Foglio2!$J$3=Foglio2!$E$8,Direttore_Amm.vo!N218,IF(Foglio2!$J$3=Foglio2!$E$9,Doc_mat_elem.re!N218,IF(Foglio2!$J$3=Foglio2!$E$10,Doc_dipl_scuola_sec.!N218,IF(Foglio2!$J$3=Foglio2!$E$11,Doc_scuola_media!N218,IF(Foglio2!$J$3=Foglio2!$E$12,Doc_laureati_scuola_sec.!N228,IF(Foglio2!$J$3=Foglio2!$E$13,Direttivi_capi_ist.!N218,0)))))))))))</f>
        <v>0</v>
      </c>
      <c r="Q228" s="252">
        <f>IF(Foglio2!$J$3=Foglio2!$E$3,Ausiliari_Coll.Scol.!O218,IF(Foglio2!$J$3=Foglio2!$E$4,Collab._Tecnici!O218,IF(Foglio2!$J$3=Foglio2!$E$5,Assistenti_Tecnici!O218,IF(Foglio2!$J$3=Foglio2!$E$6,Assistenti_Amm.vo!O218,IF(Foglio2!$J$3=Foglio2!$E$7,Resp_Coord_Amm.vo!O218,IF(Foglio2!$J$3=Foglio2!$E$8,Direttore_Amm.vo!O218,IF(Foglio2!$J$3=Foglio2!$E$9,Doc_mat_elem.re!O218,IF(Foglio2!$J$3=Foglio2!$E$10,Doc_dipl_scuola_sec.!O218,IF(Foglio2!$J$3=Foglio2!$E$11,Doc_scuola_media!O218,IF(Foglio2!$J$3=Foglio2!$E$12,Doc_laureati_scuola_sec.!O228,IF(Foglio2!$J$3=Foglio2!$E$13,Direttivi_capi_ist.!O218,0)))))))))))</f>
        <v>0</v>
      </c>
      <c r="R228" s="252">
        <f>IF(Foglio2!$J$3=Foglio2!$E$3,Ausiliari_Coll.Scol.!P218,IF(Foglio2!$J$3=Foglio2!$E$4,Collab._Tecnici!P218,IF(Foglio2!$J$3=Foglio2!$E$5,Assistenti_Tecnici!P218,IF(Foglio2!$J$3=Foglio2!$E$6,Assistenti_Amm.vo!P218,IF(Foglio2!$J$3=Foglio2!$E$7,Resp_Coord_Amm.vo!P218,IF(Foglio2!$J$3=Foglio2!$E$8,Direttore_Amm.vo!P218,IF(Foglio2!$J$3=Foglio2!$E$9,Doc_mat_elem.re!P218,IF(Foglio2!$J$3=Foglio2!$E$10,Doc_dipl_scuola_sec.!P218,IF(Foglio2!$J$3=Foglio2!$E$11,Doc_scuola_media!P218,IF(Foglio2!$J$3=Foglio2!$E$12,Doc_laureati_scuola_sec.!P228,IF(Foglio2!$J$3=Foglio2!$E$13,Direttivi_capi_ist.!P218,0)))))))))))</f>
        <v>0</v>
      </c>
      <c r="S228" s="252">
        <f>IF(Foglio2!$J$3=Foglio2!$E$3,Ausiliari_Coll.Scol.!Q218,IF(Foglio2!$J$3=Foglio2!$E$4,Collab._Tecnici!Q218,IF(Foglio2!$J$3=Foglio2!$E$5,Assistenti_Tecnici!Q218,IF(Foglio2!$J$3=Foglio2!$E$6,Assistenti_Amm.vo!Q218,IF(Foglio2!$J$3=Foglio2!$E$7,Resp_Coord_Amm.vo!Q218,IF(Foglio2!$J$3=Foglio2!$E$8,Direttore_Amm.vo!Q218,IF(Foglio2!$J$3=Foglio2!$E$9,Doc_mat_elem.re!Q218,IF(Foglio2!$J$3=Foglio2!$E$10,Doc_dipl_scuola_sec.!Q218,IF(Foglio2!$J$3=Foglio2!$E$11,Doc_scuola_media!Q218,IF(Foglio2!$J$3=Foglio2!$E$12,Doc_laureati_scuola_sec.!Q228,IF(Foglio2!$J$3=Foglio2!$E$13,Direttivi_capi_ist.!Q218,0)))))))))))</f>
        <v>0</v>
      </c>
      <c r="T228" s="252">
        <f>IF(Foglio2!$J$3=Foglio2!$E$3,Ausiliari_Coll.Scol.!R218,IF(Foglio2!$J$3=Foglio2!$E$4,Collab._Tecnici!R218,IF(Foglio2!$J$3=Foglio2!$E$5,Assistenti_Tecnici!R218,IF(Foglio2!$J$3=Foglio2!$E$6,Assistenti_Amm.vo!R218,IF(Foglio2!$J$3=Foglio2!$E$7,Resp_Coord_Amm.vo!R218,IF(Foglio2!$J$3=Foglio2!$E$8,Direttore_Amm.vo!R218,IF(Foglio2!$J$3=Foglio2!$E$9,Doc_mat_elem.re!R218,IF(Foglio2!$J$3=Foglio2!$E$10,Doc_dipl_scuola_sec.!R218,IF(Foglio2!$J$3=Foglio2!$E$11,Doc_scuola_media!R218,IF(Foglio2!$J$3=Foglio2!$E$12,Doc_laureati_scuola_sec.!R228,IF(Foglio2!$J$3=Foglio2!$E$13,Direttivi_capi_ist.!R218,0)))))))))))</f>
        <v>0</v>
      </c>
      <c r="U228" s="252">
        <f t="shared" ref="U228" si="1104">(P228)/12*0.8</f>
        <v>0</v>
      </c>
      <c r="V228" s="252">
        <f t="shared" ref="V228" si="1105">(P228+R228)/12*0.8</f>
        <v>0</v>
      </c>
      <c r="W228" s="253" t="str">
        <f t="shared" ref="W228" si="1106">"Fascia Da "&amp;F228&amp;" a "&amp;F229&amp;" Decorrenza "&amp;DAY(C228)&amp;"/"&amp;MONTH(C228)&amp;"/"&amp;YEAR(C228)</f>
        <v>Fascia Da 0 a 0 Decorrenza 1/4/1994</v>
      </c>
    </row>
    <row r="229" spans="1:23" s="47" customFormat="1" ht="8.25" customHeight="1" x14ac:dyDescent="0.2">
      <c r="A229" s="104"/>
      <c r="B229" s="245">
        <f t="shared" si="1089"/>
        <v>34428</v>
      </c>
      <c r="C229" s="500"/>
      <c r="D229" s="500"/>
      <c r="E229" s="48" t="s">
        <v>4</v>
      </c>
      <c r="F229" s="49">
        <f>IF(Foglio2!$J$3=Foglio2!$E$3,Ausiliari_Coll.Scol.!D219,IF(Foglio2!$J$3=Foglio2!$E$4,Collab._Tecnici!D219,IF(Foglio2!$J$3=Foglio2!$E$5,Assistenti_Tecnici!D219,IF(Foglio2!$J$3=Foglio2!$E$6,Assistenti_Amm.vo!D219,IF(Foglio2!$J$3=Foglio2!$E$7,Resp_Coord_Amm.vo!D219,IF(Foglio2!$J$3=Foglio2!$E$8,Direttore_Amm.vo!D219,IF(Foglio2!$J$3=Foglio2!$E$9,Doc_mat_elem.re!D219,IF(Foglio2!$J$3=Foglio2!$E$10,Doc_dipl_scuola_sec.!D219,IF(Foglio2!$J$3=Foglio2!$E$11,Doc_scuola_media!D219,IF(Foglio2!$J$3=Foglio2!$E$12,Doc_laureati_scuola_sec.!D229,IF(Foglio2!$J$3=Foglio2!$E$13,Direttivi_capi_ist.!D219,0)))))))))))</f>
        <v>0</v>
      </c>
      <c r="G229" s="267">
        <f t="shared" ref="G229:T229" si="1107">G228*1936.27</f>
        <v>0</v>
      </c>
      <c r="H229" s="267">
        <f t="shared" si="1107"/>
        <v>0</v>
      </c>
      <c r="I229" s="267">
        <f t="shared" si="1107"/>
        <v>0</v>
      </c>
      <c r="J229" s="267">
        <f t="shared" si="1107"/>
        <v>0</v>
      </c>
      <c r="K229" s="267">
        <f t="shared" si="1107"/>
        <v>0</v>
      </c>
      <c r="L229" s="266">
        <f t="shared" si="1107"/>
        <v>0</v>
      </c>
      <c r="M229" s="267">
        <f t="shared" si="1107"/>
        <v>0</v>
      </c>
      <c r="N229" s="182">
        <f t="shared" si="1107"/>
        <v>0</v>
      </c>
      <c r="O229" s="183">
        <f t="shared" si="1107"/>
        <v>0</v>
      </c>
      <c r="P229" s="184">
        <f t="shared" si="1107"/>
        <v>0</v>
      </c>
      <c r="Q229" s="184">
        <f t="shared" si="1107"/>
        <v>0</v>
      </c>
      <c r="R229" s="184">
        <f t="shared" si="1107"/>
        <v>0</v>
      </c>
      <c r="S229" s="184">
        <f t="shared" si="1107"/>
        <v>0</v>
      </c>
      <c r="T229" s="184">
        <f t="shared" si="1107"/>
        <v>0</v>
      </c>
      <c r="U229" s="184">
        <f t="shared" ref="U229:V229" si="1108">U228*1936.27</f>
        <v>0</v>
      </c>
      <c r="V229" s="184">
        <f t="shared" si="1108"/>
        <v>0</v>
      </c>
      <c r="W229" s="104"/>
    </row>
    <row r="230" spans="1:23" s="47" customFormat="1" ht="12.75" customHeight="1" x14ac:dyDescent="0.2">
      <c r="A230" s="104">
        <f>IF(Foglio2!$J$7=1,TRUNC(Base!V230,0),TRUNC(Base!U230,0))</f>
        <v>0</v>
      </c>
      <c r="B230" s="245">
        <f t="shared" si="1089"/>
        <v>34429</v>
      </c>
      <c r="C230" s="501"/>
      <c r="D230" s="501"/>
      <c r="E230" s="53" t="s">
        <v>3</v>
      </c>
      <c r="F230" s="54">
        <f>IF(Foglio2!$J$3=Foglio2!$E$3,Ausiliari_Coll.Scol.!D220,IF(Foglio2!$J$3=Foglio2!$E$4,Collab._Tecnici!D220,IF(Foglio2!$J$3=Foglio2!$E$5,Assistenti_Tecnici!D220,IF(Foglio2!$J$3=Foglio2!$E$6,Assistenti_Amm.vo!D220,IF(Foglio2!$J$3=Foglio2!$E$7,Resp_Coord_Amm.vo!D220,IF(Foglio2!$J$3=Foglio2!$E$8,Direttore_Amm.vo!D220,IF(Foglio2!$J$3=Foglio2!$E$9,Doc_mat_elem.re!D220,IF(Foglio2!$J$3=Foglio2!$E$10,Doc_dipl_scuola_sec.!D220,IF(Foglio2!$J$3=Foglio2!$E$11,Doc_scuola_media!D220,IF(Foglio2!$J$3=Foglio2!$E$12,Doc_laureati_scuola_sec.!D230,IF(Foglio2!$J$3=Foglio2!$E$13,Direttivi_capi_ist.!D220,0)))))))))))</f>
        <v>0</v>
      </c>
      <c r="G230" s="248">
        <f>IF(Foglio2!$J$3=Foglio2!$E$3,Ausiliari_Coll.Scol.!E220,IF(Foglio2!$J$3=Foglio2!$E$4,Collab._Tecnici!E220,IF(Foglio2!$J$3=Foglio2!$E$5,Assistenti_Tecnici!E220,IF(Foglio2!$J$3=Foglio2!$E$6,Assistenti_Amm.vo!E220,IF(Foglio2!$J$3=Foglio2!$E$7,Resp_Coord_Amm.vo!E220,IF(Foglio2!$J$3=Foglio2!$E$8,Direttore_Amm.vo!E220,IF(Foglio2!$J$3=Foglio2!$E$9,Doc_mat_elem.re!E220,IF(Foglio2!$J$3=Foglio2!$E$10,Doc_dipl_scuola_sec.!E220,IF(Foglio2!$J$3=Foglio2!$E$11,Doc_scuola_media!E220,IF(Foglio2!$J$3=Foglio2!$E$12,Doc_laureati_scuola_sec.!E230,IF(Foglio2!$J$3=Foglio2!$E$13,Direttivi_capi_ist.!E220,0)))))))))))</f>
        <v>0</v>
      </c>
      <c r="H230" s="248">
        <f>IF(Foglio2!$J$3=Foglio2!$E$3,Ausiliari_Coll.Scol.!F220,IF(Foglio2!$J$3=Foglio2!$E$4,Collab._Tecnici!F220,IF(Foglio2!$J$3=Foglio2!$E$5,Assistenti_Tecnici!F220,IF(Foglio2!$J$3=Foglio2!$E$6,Assistenti_Amm.vo!F220,IF(Foglio2!$J$3=Foglio2!$E$7,Resp_Coord_Amm.vo!F220,IF(Foglio2!$J$3=Foglio2!$E$8,Direttore_Amm.vo!F220,IF(Foglio2!$J$3=Foglio2!$E$9,Doc_mat_elem.re!F220,IF(Foglio2!$J$3=Foglio2!$E$10,Doc_dipl_scuola_sec.!F220,IF(Foglio2!$J$3=Foglio2!$E$11,Doc_scuola_media!F220,IF(Foglio2!$J$3=Foglio2!$E$12,Doc_laureati_scuola_sec.!F230,IF(Foglio2!$J$3=Foglio2!$E$13,Direttivi_capi_ist.!F220,0)))))))))))</f>
        <v>0</v>
      </c>
      <c r="I230" s="248">
        <f>IF(Foglio2!$J$3=Foglio2!$E$3,Ausiliari_Coll.Scol.!G220,IF(Foglio2!$J$3=Foglio2!$E$4,Collab._Tecnici!G220,IF(Foglio2!$J$3=Foglio2!$E$5,Assistenti_Tecnici!G220,IF(Foglio2!$J$3=Foglio2!$E$6,Assistenti_Amm.vo!G220,IF(Foglio2!$J$3=Foglio2!$E$7,Resp_Coord_Amm.vo!G220,IF(Foglio2!$J$3=Foglio2!$E$8,Direttore_Amm.vo!G220,IF(Foglio2!$J$3=Foglio2!$E$9,Doc_mat_elem.re!G220,IF(Foglio2!$J$3=Foglio2!$E$10,Doc_dipl_scuola_sec.!G220,IF(Foglio2!$J$3=Foglio2!$E$11,Doc_scuola_media!G220,IF(Foglio2!$J$3=Foglio2!$E$12,Doc_laureati_scuola_sec.!G230,IF(Foglio2!$J$3=Foglio2!$E$13,Direttivi_capi_ist.!G220,0)))))))))))</f>
        <v>0</v>
      </c>
      <c r="J230" s="248">
        <f>IF(Foglio2!$J$3=Foglio2!$E$3,Ausiliari_Coll.Scol.!H220,IF(Foglio2!$J$3=Foglio2!$E$4,Collab._Tecnici!H220,IF(Foglio2!$J$3=Foglio2!$E$5,Assistenti_Tecnici!H220,IF(Foglio2!$J$3=Foglio2!$E$6,Assistenti_Amm.vo!H220,IF(Foglio2!$J$3=Foglio2!$E$7,Resp_Coord_Amm.vo!H220,IF(Foglio2!$J$3=Foglio2!$E$8,Direttore_Amm.vo!H220,IF(Foglio2!$J$3=Foglio2!$E$9,Doc_mat_elem.re!H220,IF(Foglio2!$J$3=Foglio2!$E$10,Doc_dipl_scuola_sec.!H220,IF(Foglio2!$J$3=Foglio2!$E$11,Doc_scuola_media!H220,IF(Foglio2!$J$3=Foglio2!$E$12,Doc_laureati_scuola_sec.!H230,IF(Foglio2!$J$3=Foglio2!$E$13,Direttivi_capi_ist.!H220,0)))))))))))</f>
        <v>0</v>
      </c>
      <c r="K230" s="248">
        <f>IF(Foglio2!$J$3=Foglio2!$E$3,Ausiliari_Coll.Scol.!I220,IF(Foglio2!$J$3=Foglio2!$E$4,Collab._Tecnici!I220,IF(Foglio2!$J$3=Foglio2!$E$5,Assistenti_Tecnici!I220,IF(Foglio2!$J$3=Foglio2!$E$6,Assistenti_Amm.vo!I220,IF(Foglio2!$J$3=Foglio2!$E$7,Resp_Coord_Amm.vo!I220,IF(Foglio2!$J$3=Foglio2!$E$8,Direttore_Amm.vo!I220,IF(Foglio2!$J$3=Foglio2!$E$9,Doc_mat_elem.re!I220,IF(Foglio2!$J$3=Foglio2!$E$10,Doc_dipl_scuola_sec.!I220,IF(Foglio2!$J$3=Foglio2!$E$11,Doc_scuola_media!I220,IF(Foglio2!$J$3=Foglio2!$E$12,Doc_laureati_scuola_sec.!I230,IF(Foglio2!$J$3=Foglio2!$E$13,Direttivi_capi_ist.!I220,0)))))))))))</f>
        <v>0</v>
      </c>
      <c r="L230" s="248">
        <f>IF(Foglio2!$J$3=Foglio2!$E$3,Ausiliari_Coll.Scol.!J220,IF(Foglio2!$J$3=Foglio2!$E$4,Collab._Tecnici!J220,IF(Foglio2!$J$3=Foglio2!$E$5,Assistenti_Tecnici!J220,IF(Foglio2!$J$3=Foglio2!$E$6,Assistenti_Amm.vo!J220,IF(Foglio2!$J$3=Foglio2!$E$7,Resp_Coord_Amm.vo!J220,IF(Foglio2!$J$3=Foglio2!$E$8,Direttore_Amm.vo!J220,IF(Foglio2!$J$3=Foglio2!$E$9,Doc_mat_elem.re!J220,IF(Foglio2!$J$3=Foglio2!$E$10,Doc_dipl_scuola_sec.!J220,IF(Foglio2!$J$3=Foglio2!$E$11,Doc_scuola_media!J220,IF(Foglio2!$J$3=Foglio2!$E$12,Doc_laureati_scuola_sec.!J230,IF(Foglio2!$J$3=Foglio2!$E$13,Direttivi_capi_ist.!J220,0)))))))))))</f>
        <v>0</v>
      </c>
      <c r="M230" s="249">
        <f>IF(Foglio2!$J$3=Foglio2!$E$3,Ausiliari_Coll.Scol.!K220,IF(Foglio2!$J$3=Foglio2!$E$4,Collab._Tecnici!K220,IF(Foglio2!$J$3=Foglio2!$E$5,Assistenti_Tecnici!K220,IF(Foglio2!$J$3=Foglio2!$E$6,Assistenti_Amm.vo!K220,IF(Foglio2!$J$3=Foglio2!$E$7,Resp_Coord_Amm.vo!K220,IF(Foglio2!$J$3=Foglio2!$E$8,Direttore_Amm.vo!K220,IF(Foglio2!$J$3=Foglio2!$E$9,Doc_mat_elem.re!K220,IF(Foglio2!$J$3=Foglio2!$E$10,Doc_dipl_scuola_sec.!K220,IF(Foglio2!$J$3=Foglio2!$E$11,Doc_scuola_media!K220,IF(Foglio2!$J$3=Foglio2!$E$12,Doc_laureati_scuola_sec.!K230,IF(Foglio2!$J$3=Foglio2!$E$13,Direttivi_capi_ist.!K220,0)))))))))))</f>
        <v>0</v>
      </c>
      <c r="N230" s="250">
        <f>IF(Foglio2!$J$3=Foglio2!$E$3,Ausiliari_Coll.Scol.!L220,IF(Foglio2!$J$3=Foglio2!$E$4,Collab._Tecnici!L220,IF(Foglio2!$J$3=Foglio2!$E$5,Assistenti_Tecnici!L220,IF(Foglio2!$J$3=Foglio2!$E$6,Assistenti_Amm.vo!L220,IF(Foglio2!$J$3=Foglio2!$E$7,Resp_Coord_Amm.vo!L220,IF(Foglio2!$J$3=Foglio2!$E$8,Direttore_Amm.vo!L220,IF(Foglio2!$J$3=Foglio2!$E$9,Doc_mat_elem.re!L220,IF(Foglio2!$J$3=Foglio2!$E$10,Doc_dipl_scuola_sec.!L220,IF(Foglio2!$J$3=Foglio2!$E$11,Doc_scuola_media!L220,IF(Foglio2!$J$3=Foglio2!$E$12,Doc_laureati_scuola_sec.!L230,IF(Foglio2!$J$3=Foglio2!$E$13,Direttivi_capi_ist.!L220,0)))))))))))</f>
        <v>0</v>
      </c>
      <c r="O230" s="251">
        <f>IF(Foglio2!$J$3=Foglio2!$E$3,Ausiliari_Coll.Scol.!M220,IF(Foglio2!$J$3=Foglio2!$E$4,Collab._Tecnici!M220,IF(Foglio2!$J$3=Foglio2!$E$5,Assistenti_Tecnici!M220,IF(Foglio2!$J$3=Foglio2!$E$6,Assistenti_Amm.vo!M220,IF(Foglio2!$J$3=Foglio2!$E$7,Resp_Coord_Amm.vo!M220,IF(Foglio2!$J$3=Foglio2!$E$8,Direttore_Amm.vo!M220,IF(Foglio2!$J$3=Foglio2!$E$9,Doc_mat_elem.re!M220,IF(Foglio2!$J$3=Foglio2!$E$10,Doc_dipl_scuola_sec.!M220,IF(Foglio2!$J$3=Foglio2!$E$11,Doc_scuola_media!M220,IF(Foglio2!$J$3=Foglio2!$E$12,Doc_laureati_scuola_sec.!M230,IF(Foglio2!$J$3=Foglio2!$E$13,Direttivi_capi_ist.!M220,0)))))))))))</f>
        <v>0</v>
      </c>
      <c r="P230" s="252">
        <f>IF(Foglio2!$J$3=Foglio2!$E$3,Ausiliari_Coll.Scol.!N220,IF(Foglio2!$J$3=Foglio2!$E$4,Collab._Tecnici!N220,IF(Foglio2!$J$3=Foglio2!$E$5,Assistenti_Tecnici!N220,IF(Foglio2!$J$3=Foglio2!$E$6,Assistenti_Amm.vo!N220,IF(Foglio2!$J$3=Foglio2!$E$7,Resp_Coord_Amm.vo!N220,IF(Foglio2!$J$3=Foglio2!$E$8,Direttore_Amm.vo!N220,IF(Foglio2!$J$3=Foglio2!$E$9,Doc_mat_elem.re!N220,IF(Foglio2!$J$3=Foglio2!$E$10,Doc_dipl_scuola_sec.!N220,IF(Foglio2!$J$3=Foglio2!$E$11,Doc_scuola_media!N220,IF(Foglio2!$J$3=Foglio2!$E$12,Doc_laureati_scuola_sec.!N230,IF(Foglio2!$J$3=Foglio2!$E$13,Direttivi_capi_ist.!N220,0)))))))))))</f>
        <v>0</v>
      </c>
      <c r="Q230" s="252">
        <f>IF(Foglio2!$J$3=Foglio2!$E$3,Ausiliari_Coll.Scol.!O220,IF(Foglio2!$J$3=Foglio2!$E$4,Collab._Tecnici!O220,IF(Foglio2!$J$3=Foglio2!$E$5,Assistenti_Tecnici!O220,IF(Foglio2!$J$3=Foglio2!$E$6,Assistenti_Amm.vo!O220,IF(Foglio2!$J$3=Foglio2!$E$7,Resp_Coord_Amm.vo!O220,IF(Foglio2!$J$3=Foglio2!$E$8,Direttore_Amm.vo!O220,IF(Foglio2!$J$3=Foglio2!$E$9,Doc_mat_elem.re!O220,IF(Foglio2!$J$3=Foglio2!$E$10,Doc_dipl_scuola_sec.!O220,IF(Foglio2!$J$3=Foglio2!$E$11,Doc_scuola_media!O220,IF(Foglio2!$J$3=Foglio2!$E$12,Doc_laureati_scuola_sec.!O230,IF(Foglio2!$J$3=Foglio2!$E$13,Direttivi_capi_ist.!O220,0)))))))))))</f>
        <v>0</v>
      </c>
      <c r="R230" s="252">
        <f>IF(Foglio2!$J$3=Foglio2!$E$3,Ausiliari_Coll.Scol.!P220,IF(Foglio2!$J$3=Foglio2!$E$4,Collab._Tecnici!P220,IF(Foglio2!$J$3=Foglio2!$E$5,Assistenti_Tecnici!P220,IF(Foglio2!$J$3=Foglio2!$E$6,Assistenti_Amm.vo!P220,IF(Foglio2!$J$3=Foglio2!$E$7,Resp_Coord_Amm.vo!P220,IF(Foglio2!$J$3=Foglio2!$E$8,Direttore_Amm.vo!P220,IF(Foglio2!$J$3=Foglio2!$E$9,Doc_mat_elem.re!P220,IF(Foglio2!$J$3=Foglio2!$E$10,Doc_dipl_scuola_sec.!P220,IF(Foglio2!$J$3=Foglio2!$E$11,Doc_scuola_media!P220,IF(Foglio2!$J$3=Foglio2!$E$12,Doc_laureati_scuola_sec.!P230,IF(Foglio2!$J$3=Foglio2!$E$13,Direttivi_capi_ist.!P220,0)))))))))))</f>
        <v>0</v>
      </c>
      <c r="S230" s="252">
        <f>IF(Foglio2!$J$3=Foglio2!$E$3,Ausiliari_Coll.Scol.!Q220,IF(Foglio2!$J$3=Foglio2!$E$4,Collab._Tecnici!Q220,IF(Foglio2!$J$3=Foglio2!$E$5,Assistenti_Tecnici!Q220,IF(Foglio2!$J$3=Foglio2!$E$6,Assistenti_Amm.vo!Q220,IF(Foglio2!$J$3=Foglio2!$E$7,Resp_Coord_Amm.vo!Q220,IF(Foglio2!$J$3=Foglio2!$E$8,Direttore_Amm.vo!Q220,IF(Foglio2!$J$3=Foglio2!$E$9,Doc_mat_elem.re!Q220,IF(Foglio2!$J$3=Foglio2!$E$10,Doc_dipl_scuola_sec.!Q220,IF(Foglio2!$J$3=Foglio2!$E$11,Doc_scuola_media!Q220,IF(Foglio2!$J$3=Foglio2!$E$12,Doc_laureati_scuola_sec.!Q230,IF(Foglio2!$J$3=Foglio2!$E$13,Direttivi_capi_ist.!Q220,0)))))))))))</f>
        <v>0</v>
      </c>
      <c r="T230" s="252">
        <f>IF(Foglio2!$J$3=Foglio2!$E$3,Ausiliari_Coll.Scol.!R220,IF(Foglio2!$J$3=Foglio2!$E$4,Collab._Tecnici!R220,IF(Foglio2!$J$3=Foglio2!$E$5,Assistenti_Tecnici!R220,IF(Foglio2!$J$3=Foglio2!$E$6,Assistenti_Amm.vo!R220,IF(Foglio2!$J$3=Foglio2!$E$7,Resp_Coord_Amm.vo!R220,IF(Foglio2!$J$3=Foglio2!$E$8,Direttore_Amm.vo!R220,IF(Foglio2!$J$3=Foglio2!$E$9,Doc_mat_elem.re!R220,IF(Foglio2!$J$3=Foglio2!$E$10,Doc_dipl_scuola_sec.!R220,IF(Foglio2!$J$3=Foglio2!$E$11,Doc_scuola_media!R220,IF(Foglio2!$J$3=Foglio2!$E$12,Doc_laureati_scuola_sec.!R230,IF(Foglio2!$J$3=Foglio2!$E$13,Direttivi_capi_ist.!R220,0)))))))))))</f>
        <v>0</v>
      </c>
      <c r="U230" s="252">
        <f t="shared" ref="U230" si="1109">(P230)/12*0.8</f>
        <v>0</v>
      </c>
      <c r="V230" s="252">
        <f t="shared" ref="V230" si="1110">(P230+R230)/12*0.8</f>
        <v>0</v>
      </c>
      <c r="W230" s="253" t="str">
        <f t="shared" ref="W230" si="1111">"Fascia Da "&amp;F230&amp;" a "&amp;F231&amp;" Decorrenza "&amp;DAY(C230)&amp;"/"&amp;MONTH(C230)&amp;"/"&amp;YEAR(C230)</f>
        <v>Fascia Da 0 a 0 Decorrenza 0/1/1900</v>
      </c>
    </row>
    <row r="231" spans="1:23" s="47" customFormat="1" ht="8.25" customHeight="1" x14ac:dyDescent="0.2">
      <c r="A231" s="104"/>
      <c r="B231" s="245">
        <f t="shared" si="1089"/>
        <v>34430</v>
      </c>
      <c r="C231" s="501"/>
      <c r="D231" s="501"/>
      <c r="E231" s="48" t="s">
        <v>4</v>
      </c>
      <c r="F231" s="49">
        <f>IF(Foglio2!$J$3=Foglio2!$E$3,Ausiliari_Coll.Scol.!D221,IF(Foglio2!$J$3=Foglio2!$E$4,Collab._Tecnici!D221,IF(Foglio2!$J$3=Foglio2!$E$5,Assistenti_Tecnici!D221,IF(Foglio2!$J$3=Foglio2!$E$6,Assistenti_Amm.vo!D221,IF(Foglio2!$J$3=Foglio2!$E$7,Resp_Coord_Amm.vo!D221,IF(Foglio2!$J$3=Foglio2!$E$8,Direttore_Amm.vo!D221,IF(Foglio2!$J$3=Foglio2!$E$9,Doc_mat_elem.re!D221,IF(Foglio2!$J$3=Foglio2!$E$10,Doc_dipl_scuola_sec.!D221,IF(Foglio2!$J$3=Foglio2!$E$11,Doc_scuola_media!D221,IF(Foglio2!$J$3=Foglio2!$E$12,Doc_laureati_scuola_sec.!D231,IF(Foglio2!$J$3=Foglio2!$E$13,Direttivi_capi_ist.!D221,0)))))))))))</f>
        <v>0</v>
      </c>
      <c r="G231" s="267">
        <f t="shared" ref="G231:T231" si="1112">G230*1936.27</f>
        <v>0</v>
      </c>
      <c r="H231" s="267">
        <f t="shared" si="1112"/>
        <v>0</v>
      </c>
      <c r="I231" s="267">
        <f t="shared" si="1112"/>
        <v>0</v>
      </c>
      <c r="J231" s="267">
        <f t="shared" si="1112"/>
        <v>0</v>
      </c>
      <c r="K231" s="267">
        <f t="shared" si="1112"/>
        <v>0</v>
      </c>
      <c r="L231" s="266">
        <f t="shared" si="1112"/>
        <v>0</v>
      </c>
      <c r="M231" s="267">
        <f t="shared" si="1112"/>
        <v>0</v>
      </c>
      <c r="N231" s="182">
        <f t="shared" si="1112"/>
        <v>0</v>
      </c>
      <c r="O231" s="183">
        <f t="shared" si="1112"/>
        <v>0</v>
      </c>
      <c r="P231" s="184">
        <f t="shared" si="1112"/>
        <v>0</v>
      </c>
      <c r="Q231" s="184">
        <f t="shared" si="1112"/>
        <v>0</v>
      </c>
      <c r="R231" s="184">
        <f t="shared" si="1112"/>
        <v>0</v>
      </c>
      <c r="S231" s="184">
        <f t="shared" si="1112"/>
        <v>0</v>
      </c>
      <c r="T231" s="184">
        <f t="shared" si="1112"/>
        <v>0</v>
      </c>
      <c r="U231" s="184">
        <f t="shared" ref="U231:V231" si="1113">U230*1936.27</f>
        <v>0</v>
      </c>
      <c r="V231" s="184">
        <f t="shared" si="1113"/>
        <v>0</v>
      </c>
      <c r="W231" s="104"/>
    </row>
    <row r="232" spans="1:23" s="47" customFormat="1" ht="12.75" customHeight="1" x14ac:dyDescent="0.2">
      <c r="A232" s="104">
        <f>IF(Foglio2!$J$7=1,TRUNC(Base!V232,0),TRUNC(Base!U232,0))</f>
        <v>0</v>
      </c>
      <c r="B232" s="245">
        <f t="shared" si="1089"/>
        <v>34431</v>
      </c>
      <c r="C232" s="501"/>
      <c r="D232" s="501"/>
      <c r="E232" s="53" t="s">
        <v>3</v>
      </c>
      <c r="F232" s="54">
        <f>IF(Foglio2!$J$3=Foglio2!$E$3,Ausiliari_Coll.Scol.!D222,IF(Foglio2!$J$3=Foglio2!$E$4,Collab._Tecnici!D222,IF(Foglio2!$J$3=Foglio2!$E$5,Assistenti_Tecnici!D222,IF(Foglio2!$J$3=Foglio2!$E$6,Assistenti_Amm.vo!D222,IF(Foglio2!$J$3=Foglio2!$E$7,Resp_Coord_Amm.vo!D222,IF(Foglio2!$J$3=Foglio2!$E$8,Direttore_Amm.vo!D222,IF(Foglio2!$J$3=Foglio2!$E$9,Doc_mat_elem.re!D222,IF(Foglio2!$J$3=Foglio2!$E$10,Doc_dipl_scuola_sec.!D222,IF(Foglio2!$J$3=Foglio2!$E$11,Doc_scuola_media!D222,IF(Foglio2!$J$3=Foglio2!$E$12,Doc_laureati_scuola_sec.!D232,IF(Foglio2!$J$3=Foglio2!$E$13,Direttivi_capi_ist.!D222,0)))))))))))</f>
        <v>0</v>
      </c>
      <c r="G232" s="248">
        <f>IF(Foglio2!$J$3=Foglio2!$E$3,Ausiliari_Coll.Scol.!E222,IF(Foglio2!$J$3=Foglio2!$E$4,Collab._Tecnici!E222,IF(Foglio2!$J$3=Foglio2!$E$5,Assistenti_Tecnici!E222,IF(Foglio2!$J$3=Foglio2!$E$6,Assistenti_Amm.vo!E222,IF(Foglio2!$J$3=Foglio2!$E$7,Resp_Coord_Amm.vo!E222,IF(Foglio2!$J$3=Foglio2!$E$8,Direttore_Amm.vo!E222,IF(Foglio2!$J$3=Foglio2!$E$9,Doc_mat_elem.re!E222,IF(Foglio2!$J$3=Foglio2!$E$10,Doc_dipl_scuola_sec.!E222,IF(Foglio2!$J$3=Foglio2!$E$11,Doc_scuola_media!E222,IF(Foglio2!$J$3=Foglio2!$E$12,Doc_laureati_scuola_sec.!E232,IF(Foglio2!$J$3=Foglio2!$E$13,Direttivi_capi_ist.!E222,0)))))))))))</f>
        <v>0</v>
      </c>
      <c r="H232" s="248">
        <f>IF(Foglio2!$J$3=Foglio2!$E$3,Ausiliari_Coll.Scol.!F222,IF(Foglio2!$J$3=Foglio2!$E$4,Collab._Tecnici!F222,IF(Foglio2!$J$3=Foglio2!$E$5,Assistenti_Tecnici!F222,IF(Foglio2!$J$3=Foglio2!$E$6,Assistenti_Amm.vo!F222,IF(Foglio2!$J$3=Foglio2!$E$7,Resp_Coord_Amm.vo!F222,IF(Foglio2!$J$3=Foglio2!$E$8,Direttore_Amm.vo!F222,IF(Foglio2!$J$3=Foglio2!$E$9,Doc_mat_elem.re!F222,IF(Foglio2!$J$3=Foglio2!$E$10,Doc_dipl_scuola_sec.!F222,IF(Foglio2!$J$3=Foglio2!$E$11,Doc_scuola_media!F222,IF(Foglio2!$J$3=Foglio2!$E$12,Doc_laureati_scuola_sec.!F232,IF(Foglio2!$J$3=Foglio2!$E$13,Direttivi_capi_ist.!F222,0)))))))))))</f>
        <v>0</v>
      </c>
      <c r="I232" s="248">
        <f>IF(Foglio2!$J$3=Foglio2!$E$3,Ausiliari_Coll.Scol.!G222,IF(Foglio2!$J$3=Foglio2!$E$4,Collab._Tecnici!G222,IF(Foglio2!$J$3=Foglio2!$E$5,Assistenti_Tecnici!G222,IF(Foglio2!$J$3=Foglio2!$E$6,Assistenti_Amm.vo!G222,IF(Foglio2!$J$3=Foglio2!$E$7,Resp_Coord_Amm.vo!G222,IF(Foglio2!$J$3=Foglio2!$E$8,Direttore_Amm.vo!G222,IF(Foglio2!$J$3=Foglio2!$E$9,Doc_mat_elem.re!G222,IF(Foglio2!$J$3=Foglio2!$E$10,Doc_dipl_scuola_sec.!G222,IF(Foglio2!$J$3=Foglio2!$E$11,Doc_scuola_media!G222,IF(Foglio2!$J$3=Foglio2!$E$12,Doc_laureati_scuola_sec.!G232,IF(Foglio2!$J$3=Foglio2!$E$13,Direttivi_capi_ist.!G222,0)))))))))))</f>
        <v>0</v>
      </c>
      <c r="J232" s="248">
        <f>IF(Foglio2!$J$3=Foglio2!$E$3,Ausiliari_Coll.Scol.!H222,IF(Foglio2!$J$3=Foglio2!$E$4,Collab._Tecnici!H222,IF(Foglio2!$J$3=Foglio2!$E$5,Assistenti_Tecnici!H222,IF(Foglio2!$J$3=Foglio2!$E$6,Assistenti_Amm.vo!H222,IF(Foglio2!$J$3=Foglio2!$E$7,Resp_Coord_Amm.vo!H222,IF(Foglio2!$J$3=Foglio2!$E$8,Direttore_Amm.vo!H222,IF(Foglio2!$J$3=Foglio2!$E$9,Doc_mat_elem.re!H222,IF(Foglio2!$J$3=Foglio2!$E$10,Doc_dipl_scuola_sec.!H222,IF(Foglio2!$J$3=Foglio2!$E$11,Doc_scuola_media!H222,IF(Foglio2!$J$3=Foglio2!$E$12,Doc_laureati_scuola_sec.!H232,IF(Foglio2!$J$3=Foglio2!$E$13,Direttivi_capi_ist.!H222,0)))))))))))</f>
        <v>0</v>
      </c>
      <c r="K232" s="248">
        <f>IF(Foglio2!$J$3=Foglio2!$E$3,Ausiliari_Coll.Scol.!I222,IF(Foglio2!$J$3=Foglio2!$E$4,Collab._Tecnici!I222,IF(Foglio2!$J$3=Foglio2!$E$5,Assistenti_Tecnici!I222,IF(Foglio2!$J$3=Foglio2!$E$6,Assistenti_Amm.vo!I222,IF(Foglio2!$J$3=Foglio2!$E$7,Resp_Coord_Amm.vo!I222,IF(Foglio2!$J$3=Foglio2!$E$8,Direttore_Amm.vo!I222,IF(Foglio2!$J$3=Foglio2!$E$9,Doc_mat_elem.re!I222,IF(Foglio2!$J$3=Foglio2!$E$10,Doc_dipl_scuola_sec.!I222,IF(Foglio2!$J$3=Foglio2!$E$11,Doc_scuola_media!I222,IF(Foglio2!$J$3=Foglio2!$E$12,Doc_laureati_scuola_sec.!I232,IF(Foglio2!$J$3=Foglio2!$E$13,Direttivi_capi_ist.!I222,0)))))))))))</f>
        <v>0</v>
      </c>
      <c r="L232" s="248">
        <f>IF(Foglio2!$J$3=Foglio2!$E$3,Ausiliari_Coll.Scol.!J222,IF(Foglio2!$J$3=Foglio2!$E$4,Collab._Tecnici!J222,IF(Foglio2!$J$3=Foglio2!$E$5,Assistenti_Tecnici!J222,IF(Foglio2!$J$3=Foglio2!$E$6,Assistenti_Amm.vo!J222,IF(Foglio2!$J$3=Foglio2!$E$7,Resp_Coord_Amm.vo!J222,IF(Foglio2!$J$3=Foglio2!$E$8,Direttore_Amm.vo!J222,IF(Foglio2!$J$3=Foglio2!$E$9,Doc_mat_elem.re!J222,IF(Foglio2!$J$3=Foglio2!$E$10,Doc_dipl_scuola_sec.!J222,IF(Foglio2!$J$3=Foglio2!$E$11,Doc_scuola_media!J222,IF(Foglio2!$J$3=Foglio2!$E$12,Doc_laureati_scuola_sec.!J232,IF(Foglio2!$J$3=Foglio2!$E$13,Direttivi_capi_ist.!J222,0)))))))))))</f>
        <v>0</v>
      </c>
      <c r="M232" s="249">
        <f>IF(Foglio2!$J$3=Foglio2!$E$3,Ausiliari_Coll.Scol.!K222,IF(Foglio2!$J$3=Foglio2!$E$4,Collab._Tecnici!K222,IF(Foglio2!$J$3=Foglio2!$E$5,Assistenti_Tecnici!K222,IF(Foglio2!$J$3=Foglio2!$E$6,Assistenti_Amm.vo!K222,IF(Foglio2!$J$3=Foglio2!$E$7,Resp_Coord_Amm.vo!K222,IF(Foglio2!$J$3=Foglio2!$E$8,Direttore_Amm.vo!K222,IF(Foglio2!$J$3=Foglio2!$E$9,Doc_mat_elem.re!K222,IF(Foglio2!$J$3=Foglio2!$E$10,Doc_dipl_scuola_sec.!K222,IF(Foglio2!$J$3=Foglio2!$E$11,Doc_scuola_media!K222,IF(Foglio2!$J$3=Foglio2!$E$12,Doc_laureati_scuola_sec.!K232,IF(Foglio2!$J$3=Foglio2!$E$13,Direttivi_capi_ist.!K222,0)))))))))))</f>
        <v>0</v>
      </c>
      <c r="N232" s="250">
        <f>IF(Foglio2!$J$3=Foglio2!$E$3,Ausiliari_Coll.Scol.!L222,IF(Foglio2!$J$3=Foglio2!$E$4,Collab._Tecnici!L222,IF(Foglio2!$J$3=Foglio2!$E$5,Assistenti_Tecnici!L222,IF(Foglio2!$J$3=Foglio2!$E$6,Assistenti_Amm.vo!L222,IF(Foglio2!$J$3=Foglio2!$E$7,Resp_Coord_Amm.vo!L222,IF(Foglio2!$J$3=Foglio2!$E$8,Direttore_Amm.vo!L222,IF(Foglio2!$J$3=Foglio2!$E$9,Doc_mat_elem.re!L222,IF(Foglio2!$J$3=Foglio2!$E$10,Doc_dipl_scuola_sec.!L222,IF(Foglio2!$J$3=Foglio2!$E$11,Doc_scuola_media!L222,IF(Foglio2!$J$3=Foglio2!$E$12,Doc_laureati_scuola_sec.!L232,IF(Foglio2!$J$3=Foglio2!$E$13,Direttivi_capi_ist.!L222,0)))))))))))</f>
        <v>0</v>
      </c>
      <c r="O232" s="251">
        <f>IF(Foglio2!$J$3=Foglio2!$E$3,Ausiliari_Coll.Scol.!M222,IF(Foglio2!$J$3=Foglio2!$E$4,Collab._Tecnici!M222,IF(Foglio2!$J$3=Foglio2!$E$5,Assistenti_Tecnici!M222,IF(Foglio2!$J$3=Foglio2!$E$6,Assistenti_Amm.vo!M222,IF(Foglio2!$J$3=Foglio2!$E$7,Resp_Coord_Amm.vo!M222,IF(Foglio2!$J$3=Foglio2!$E$8,Direttore_Amm.vo!M222,IF(Foglio2!$J$3=Foglio2!$E$9,Doc_mat_elem.re!M222,IF(Foglio2!$J$3=Foglio2!$E$10,Doc_dipl_scuola_sec.!M222,IF(Foglio2!$J$3=Foglio2!$E$11,Doc_scuola_media!M222,IF(Foglio2!$J$3=Foglio2!$E$12,Doc_laureati_scuola_sec.!M232,IF(Foglio2!$J$3=Foglio2!$E$13,Direttivi_capi_ist.!M222,0)))))))))))</f>
        <v>0</v>
      </c>
      <c r="P232" s="252">
        <f>IF(Foglio2!$J$3=Foglio2!$E$3,Ausiliari_Coll.Scol.!N222,IF(Foglio2!$J$3=Foglio2!$E$4,Collab._Tecnici!N222,IF(Foglio2!$J$3=Foglio2!$E$5,Assistenti_Tecnici!N222,IF(Foglio2!$J$3=Foglio2!$E$6,Assistenti_Amm.vo!N222,IF(Foglio2!$J$3=Foglio2!$E$7,Resp_Coord_Amm.vo!N222,IF(Foglio2!$J$3=Foglio2!$E$8,Direttore_Amm.vo!N222,IF(Foglio2!$J$3=Foglio2!$E$9,Doc_mat_elem.re!N222,IF(Foglio2!$J$3=Foglio2!$E$10,Doc_dipl_scuola_sec.!N222,IF(Foglio2!$J$3=Foglio2!$E$11,Doc_scuola_media!N222,IF(Foglio2!$J$3=Foglio2!$E$12,Doc_laureati_scuola_sec.!N232,IF(Foglio2!$J$3=Foglio2!$E$13,Direttivi_capi_ist.!N222,0)))))))))))</f>
        <v>0</v>
      </c>
      <c r="Q232" s="252">
        <f>IF(Foglio2!$J$3=Foglio2!$E$3,Ausiliari_Coll.Scol.!O222,IF(Foglio2!$J$3=Foglio2!$E$4,Collab._Tecnici!O222,IF(Foglio2!$J$3=Foglio2!$E$5,Assistenti_Tecnici!O222,IF(Foglio2!$J$3=Foglio2!$E$6,Assistenti_Amm.vo!O222,IF(Foglio2!$J$3=Foglio2!$E$7,Resp_Coord_Amm.vo!O222,IF(Foglio2!$J$3=Foglio2!$E$8,Direttore_Amm.vo!O222,IF(Foglio2!$J$3=Foglio2!$E$9,Doc_mat_elem.re!O222,IF(Foglio2!$J$3=Foglio2!$E$10,Doc_dipl_scuola_sec.!O222,IF(Foglio2!$J$3=Foglio2!$E$11,Doc_scuola_media!O222,IF(Foglio2!$J$3=Foglio2!$E$12,Doc_laureati_scuola_sec.!O232,IF(Foglio2!$J$3=Foglio2!$E$13,Direttivi_capi_ist.!O222,0)))))))))))</f>
        <v>0</v>
      </c>
      <c r="R232" s="252">
        <f>IF(Foglio2!$J$3=Foglio2!$E$3,Ausiliari_Coll.Scol.!P222,IF(Foglio2!$J$3=Foglio2!$E$4,Collab._Tecnici!P222,IF(Foglio2!$J$3=Foglio2!$E$5,Assistenti_Tecnici!P222,IF(Foglio2!$J$3=Foglio2!$E$6,Assistenti_Amm.vo!P222,IF(Foglio2!$J$3=Foglio2!$E$7,Resp_Coord_Amm.vo!P222,IF(Foglio2!$J$3=Foglio2!$E$8,Direttore_Amm.vo!P222,IF(Foglio2!$J$3=Foglio2!$E$9,Doc_mat_elem.re!P222,IF(Foglio2!$J$3=Foglio2!$E$10,Doc_dipl_scuola_sec.!P222,IF(Foglio2!$J$3=Foglio2!$E$11,Doc_scuola_media!P222,IF(Foglio2!$J$3=Foglio2!$E$12,Doc_laureati_scuola_sec.!P232,IF(Foglio2!$J$3=Foglio2!$E$13,Direttivi_capi_ist.!P222,0)))))))))))</f>
        <v>0</v>
      </c>
      <c r="S232" s="252">
        <f>IF(Foglio2!$J$3=Foglio2!$E$3,Ausiliari_Coll.Scol.!Q222,IF(Foglio2!$J$3=Foglio2!$E$4,Collab._Tecnici!Q222,IF(Foglio2!$J$3=Foglio2!$E$5,Assistenti_Tecnici!Q222,IF(Foglio2!$J$3=Foglio2!$E$6,Assistenti_Amm.vo!Q222,IF(Foglio2!$J$3=Foglio2!$E$7,Resp_Coord_Amm.vo!Q222,IF(Foglio2!$J$3=Foglio2!$E$8,Direttore_Amm.vo!Q222,IF(Foglio2!$J$3=Foglio2!$E$9,Doc_mat_elem.re!Q222,IF(Foglio2!$J$3=Foglio2!$E$10,Doc_dipl_scuola_sec.!Q222,IF(Foglio2!$J$3=Foglio2!$E$11,Doc_scuola_media!Q222,IF(Foglio2!$J$3=Foglio2!$E$12,Doc_laureati_scuola_sec.!Q232,IF(Foglio2!$J$3=Foglio2!$E$13,Direttivi_capi_ist.!Q222,0)))))))))))</f>
        <v>0</v>
      </c>
      <c r="T232" s="252">
        <f>IF(Foglio2!$J$3=Foglio2!$E$3,Ausiliari_Coll.Scol.!R222,IF(Foglio2!$J$3=Foglio2!$E$4,Collab._Tecnici!R222,IF(Foglio2!$J$3=Foglio2!$E$5,Assistenti_Tecnici!R222,IF(Foglio2!$J$3=Foglio2!$E$6,Assistenti_Amm.vo!R222,IF(Foglio2!$J$3=Foglio2!$E$7,Resp_Coord_Amm.vo!R222,IF(Foglio2!$J$3=Foglio2!$E$8,Direttore_Amm.vo!R222,IF(Foglio2!$J$3=Foglio2!$E$9,Doc_mat_elem.re!R222,IF(Foglio2!$J$3=Foglio2!$E$10,Doc_dipl_scuola_sec.!R222,IF(Foglio2!$J$3=Foglio2!$E$11,Doc_scuola_media!R222,IF(Foglio2!$J$3=Foglio2!$E$12,Doc_laureati_scuola_sec.!R232,IF(Foglio2!$J$3=Foglio2!$E$13,Direttivi_capi_ist.!R222,0)))))))))))</f>
        <v>0</v>
      </c>
      <c r="U232" s="252">
        <f t="shared" ref="U232" si="1114">(P232)/12*0.8</f>
        <v>0</v>
      </c>
      <c r="V232" s="252">
        <f t="shared" ref="V232" si="1115">(P232+R232)/12*0.8</f>
        <v>0</v>
      </c>
      <c r="W232" s="253" t="str">
        <f t="shared" ref="W232" si="1116">"Fascia Da "&amp;F232&amp;" a "&amp;F233&amp;" Decorrenza "&amp;DAY(C232)&amp;"/"&amp;MONTH(C232)&amp;"/"&amp;YEAR(C232)</f>
        <v>Fascia Da 0 a 0 Decorrenza 0/1/1900</v>
      </c>
    </row>
    <row r="233" spans="1:23" s="47" customFormat="1" ht="8.25" customHeight="1" x14ac:dyDescent="0.2">
      <c r="A233" s="104"/>
      <c r="B233" s="245">
        <f t="shared" si="1089"/>
        <v>34432</v>
      </c>
      <c r="C233" s="501"/>
      <c r="D233" s="501"/>
      <c r="E233" s="48" t="s">
        <v>4</v>
      </c>
      <c r="F233" s="49">
        <f>IF(Foglio2!$J$3=Foglio2!$E$3,Ausiliari_Coll.Scol.!D223,IF(Foglio2!$J$3=Foglio2!$E$4,Collab._Tecnici!D223,IF(Foglio2!$J$3=Foglio2!$E$5,Assistenti_Tecnici!D223,IF(Foglio2!$J$3=Foglio2!$E$6,Assistenti_Amm.vo!D223,IF(Foglio2!$J$3=Foglio2!$E$7,Resp_Coord_Amm.vo!D223,IF(Foglio2!$J$3=Foglio2!$E$8,Direttore_Amm.vo!D223,IF(Foglio2!$J$3=Foglio2!$E$9,Doc_mat_elem.re!D223,IF(Foglio2!$J$3=Foglio2!$E$10,Doc_dipl_scuola_sec.!D223,IF(Foglio2!$J$3=Foglio2!$E$11,Doc_scuola_media!D223,IF(Foglio2!$J$3=Foglio2!$E$12,Doc_laureati_scuola_sec.!D233,IF(Foglio2!$J$3=Foglio2!$E$13,Direttivi_capi_ist.!D223,0)))))))))))</f>
        <v>0</v>
      </c>
      <c r="G233" s="267">
        <f t="shared" ref="G233:T233" si="1117">G232*1936.27</f>
        <v>0</v>
      </c>
      <c r="H233" s="267">
        <f t="shared" si="1117"/>
        <v>0</v>
      </c>
      <c r="I233" s="267">
        <f t="shared" si="1117"/>
        <v>0</v>
      </c>
      <c r="J233" s="267">
        <f t="shared" si="1117"/>
        <v>0</v>
      </c>
      <c r="K233" s="267">
        <f t="shared" si="1117"/>
        <v>0</v>
      </c>
      <c r="L233" s="266">
        <f t="shared" si="1117"/>
        <v>0</v>
      </c>
      <c r="M233" s="267">
        <f t="shared" si="1117"/>
        <v>0</v>
      </c>
      <c r="N233" s="182">
        <f t="shared" si="1117"/>
        <v>0</v>
      </c>
      <c r="O233" s="183">
        <f t="shared" si="1117"/>
        <v>0</v>
      </c>
      <c r="P233" s="184">
        <f t="shared" si="1117"/>
        <v>0</v>
      </c>
      <c r="Q233" s="184">
        <f t="shared" si="1117"/>
        <v>0</v>
      </c>
      <c r="R233" s="184">
        <f t="shared" si="1117"/>
        <v>0</v>
      </c>
      <c r="S233" s="184">
        <f t="shared" si="1117"/>
        <v>0</v>
      </c>
      <c r="T233" s="184">
        <f t="shared" si="1117"/>
        <v>0</v>
      </c>
      <c r="U233" s="184">
        <f t="shared" ref="U233:V233" si="1118">U232*1936.27</f>
        <v>0</v>
      </c>
      <c r="V233" s="184">
        <f t="shared" si="1118"/>
        <v>0</v>
      </c>
      <c r="W233" s="104"/>
    </row>
    <row r="234" spans="1:23" s="47" customFormat="1" ht="12.75" customHeight="1" x14ac:dyDescent="0.2">
      <c r="A234" s="104">
        <f>IF(Foglio2!$J$7=1,TRUNC(Base!V234,0),TRUNC(Base!U234,0))</f>
        <v>0</v>
      </c>
      <c r="B234" s="245">
        <f t="shared" si="1089"/>
        <v>34433</v>
      </c>
      <c r="C234" s="501"/>
      <c r="D234" s="501"/>
      <c r="E234" s="53" t="s">
        <v>3</v>
      </c>
      <c r="F234" s="54">
        <f>IF(Foglio2!$J$3=Foglio2!$E$3,Ausiliari_Coll.Scol.!D224,IF(Foglio2!$J$3=Foglio2!$E$4,Collab._Tecnici!D224,IF(Foglio2!$J$3=Foglio2!$E$5,Assistenti_Tecnici!D224,IF(Foglio2!$J$3=Foglio2!$E$6,Assistenti_Amm.vo!D224,IF(Foglio2!$J$3=Foglio2!$E$7,Resp_Coord_Amm.vo!D224,IF(Foglio2!$J$3=Foglio2!$E$8,Direttore_Amm.vo!D224,IF(Foglio2!$J$3=Foglio2!$E$9,Doc_mat_elem.re!D224,IF(Foglio2!$J$3=Foglio2!$E$10,Doc_dipl_scuola_sec.!D224,IF(Foglio2!$J$3=Foglio2!$E$11,Doc_scuola_media!D224,IF(Foglio2!$J$3=Foglio2!$E$12,Doc_laureati_scuola_sec.!D234,IF(Foglio2!$J$3=Foglio2!$E$13,Direttivi_capi_ist.!D224,0)))))))))))</f>
        <v>0</v>
      </c>
      <c r="G234" s="248">
        <f>IF(Foglio2!$J$3=Foglio2!$E$3,Ausiliari_Coll.Scol.!E224,IF(Foglio2!$J$3=Foglio2!$E$4,Collab._Tecnici!E224,IF(Foglio2!$J$3=Foglio2!$E$5,Assistenti_Tecnici!E224,IF(Foglio2!$J$3=Foglio2!$E$6,Assistenti_Amm.vo!E224,IF(Foglio2!$J$3=Foglio2!$E$7,Resp_Coord_Amm.vo!E224,IF(Foglio2!$J$3=Foglio2!$E$8,Direttore_Amm.vo!E224,IF(Foglio2!$J$3=Foglio2!$E$9,Doc_mat_elem.re!E224,IF(Foglio2!$J$3=Foglio2!$E$10,Doc_dipl_scuola_sec.!E224,IF(Foglio2!$J$3=Foglio2!$E$11,Doc_scuola_media!E224,IF(Foglio2!$J$3=Foglio2!$E$12,Doc_laureati_scuola_sec.!E234,IF(Foglio2!$J$3=Foglio2!$E$13,Direttivi_capi_ist.!E224,0)))))))))))</f>
        <v>0</v>
      </c>
      <c r="H234" s="248">
        <f>IF(Foglio2!$J$3=Foglio2!$E$3,Ausiliari_Coll.Scol.!F224,IF(Foglio2!$J$3=Foglio2!$E$4,Collab._Tecnici!F224,IF(Foglio2!$J$3=Foglio2!$E$5,Assistenti_Tecnici!F224,IF(Foglio2!$J$3=Foglio2!$E$6,Assistenti_Amm.vo!F224,IF(Foglio2!$J$3=Foglio2!$E$7,Resp_Coord_Amm.vo!F224,IF(Foglio2!$J$3=Foglio2!$E$8,Direttore_Amm.vo!F224,IF(Foglio2!$J$3=Foglio2!$E$9,Doc_mat_elem.re!F224,IF(Foglio2!$J$3=Foglio2!$E$10,Doc_dipl_scuola_sec.!F224,IF(Foglio2!$J$3=Foglio2!$E$11,Doc_scuola_media!F224,IF(Foglio2!$J$3=Foglio2!$E$12,Doc_laureati_scuola_sec.!F234,IF(Foglio2!$J$3=Foglio2!$E$13,Direttivi_capi_ist.!F224,0)))))))))))</f>
        <v>0</v>
      </c>
      <c r="I234" s="248">
        <f>IF(Foglio2!$J$3=Foglio2!$E$3,Ausiliari_Coll.Scol.!G224,IF(Foglio2!$J$3=Foglio2!$E$4,Collab._Tecnici!G224,IF(Foglio2!$J$3=Foglio2!$E$5,Assistenti_Tecnici!G224,IF(Foglio2!$J$3=Foglio2!$E$6,Assistenti_Amm.vo!G224,IF(Foglio2!$J$3=Foglio2!$E$7,Resp_Coord_Amm.vo!G224,IF(Foglio2!$J$3=Foglio2!$E$8,Direttore_Amm.vo!G224,IF(Foglio2!$J$3=Foglio2!$E$9,Doc_mat_elem.re!G224,IF(Foglio2!$J$3=Foglio2!$E$10,Doc_dipl_scuola_sec.!G224,IF(Foglio2!$J$3=Foglio2!$E$11,Doc_scuola_media!G224,IF(Foglio2!$J$3=Foglio2!$E$12,Doc_laureati_scuola_sec.!G234,IF(Foglio2!$J$3=Foglio2!$E$13,Direttivi_capi_ist.!G224,0)))))))))))</f>
        <v>0</v>
      </c>
      <c r="J234" s="248">
        <f>IF(Foglio2!$J$3=Foglio2!$E$3,Ausiliari_Coll.Scol.!H224,IF(Foglio2!$J$3=Foglio2!$E$4,Collab._Tecnici!H224,IF(Foglio2!$J$3=Foglio2!$E$5,Assistenti_Tecnici!H224,IF(Foglio2!$J$3=Foglio2!$E$6,Assistenti_Amm.vo!H224,IF(Foglio2!$J$3=Foglio2!$E$7,Resp_Coord_Amm.vo!H224,IF(Foglio2!$J$3=Foglio2!$E$8,Direttore_Amm.vo!H224,IF(Foglio2!$J$3=Foglio2!$E$9,Doc_mat_elem.re!H224,IF(Foglio2!$J$3=Foglio2!$E$10,Doc_dipl_scuola_sec.!H224,IF(Foglio2!$J$3=Foglio2!$E$11,Doc_scuola_media!H224,IF(Foglio2!$J$3=Foglio2!$E$12,Doc_laureati_scuola_sec.!H234,IF(Foglio2!$J$3=Foglio2!$E$13,Direttivi_capi_ist.!H224,0)))))))))))</f>
        <v>0</v>
      </c>
      <c r="K234" s="248">
        <f>IF(Foglio2!$J$3=Foglio2!$E$3,Ausiliari_Coll.Scol.!I224,IF(Foglio2!$J$3=Foglio2!$E$4,Collab._Tecnici!I224,IF(Foglio2!$J$3=Foglio2!$E$5,Assistenti_Tecnici!I224,IF(Foglio2!$J$3=Foglio2!$E$6,Assistenti_Amm.vo!I224,IF(Foglio2!$J$3=Foglio2!$E$7,Resp_Coord_Amm.vo!I224,IF(Foglio2!$J$3=Foglio2!$E$8,Direttore_Amm.vo!I224,IF(Foglio2!$J$3=Foglio2!$E$9,Doc_mat_elem.re!I224,IF(Foglio2!$J$3=Foglio2!$E$10,Doc_dipl_scuola_sec.!I224,IF(Foglio2!$J$3=Foglio2!$E$11,Doc_scuola_media!I224,IF(Foglio2!$J$3=Foglio2!$E$12,Doc_laureati_scuola_sec.!I234,IF(Foglio2!$J$3=Foglio2!$E$13,Direttivi_capi_ist.!I224,0)))))))))))</f>
        <v>0</v>
      </c>
      <c r="L234" s="248">
        <f>IF(Foglio2!$J$3=Foglio2!$E$3,Ausiliari_Coll.Scol.!J224,IF(Foglio2!$J$3=Foglio2!$E$4,Collab._Tecnici!J224,IF(Foglio2!$J$3=Foglio2!$E$5,Assistenti_Tecnici!J224,IF(Foglio2!$J$3=Foglio2!$E$6,Assistenti_Amm.vo!J224,IF(Foglio2!$J$3=Foglio2!$E$7,Resp_Coord_Amm.vo!J224,IF(Foglio2!$J$3=Foglio2!$E$8,Direttore_Amm.vo!J224,IF(Foglio2!$J$3=Foglio2!$E$9,Doc_mat_elem.re!J224,IF(Foglio2!$J$3=Foglio2!$E$10,Doc_dipl_scuola_sec.!J224,IF(Foglio2!$J$3=Foglio2!$E$11,Doc_scuola_media!J224,IF(Foglio2!$J$3=Foglio2!$E$12,Doc_laureati_scuola_sec.!J234,IF(Foglio2!$J$3=Foglio2!$E$13,Direttivi_capi_ist.!J224,0)))))))))))</f>
        <v>0</v>
      </c>
      <c r="M234" s="249">
        <f>IF(Foglio2!$J$3=Foglio2!$E$3,Ausiliari_Coll.Scol.!K224,IF(Foglio2!$J$3=Foglio2!$E$4,Collab._Tecnici!K224,IF(Foglio2!$J$3=Foglio2!$E$5,Assistenti_Tecnici!K224,IF(Foglio2!$J$3=Foglio2!$E$6,Assistenti_Amm.vo!K224,IF(Foglio2!$J$3=Foglio2!$E$7,Resp_Coord_Amm.vo!K224,IF(Foglio2!$J$3=Foglio2!$E$8,Direttore_Amm.vo!K224,IF(Foglio2!$J$3=Foglio2!$E$9,Doc_mat_elem.re!K224,IF(Foglio2!$J$3=Foglio2!$E$10,Doc_dipl_scuola_sec.!K224,IF(Foglio2!$J$3=Foglio2!$E$11,Doc_scuola_media!K224,IF(Foglio2!$J$3=Foglio2!$E$12,Doc_laureati_scuola_sec.!K234,IF(Foglio2!$J$3=Foglio2!$E$13,Direttivi_capi_ist.!K224,0)))))))))))</f>
        <v>0</v>
      </c>
      <c r="N234" s="250">
        <f>IF(Foglio2!$J$3=Foglio2!$E$3,Ausiliari_Coll.Scol.!L224,IF(Foglio2!$J$3=Foglio2!$E$4,Collab._Tecnici!L224,IF(Foglio2!$J$3=Foglio2!$E$5,Assistenti_Tecnici!L224,IF(Foglio2!$J$3=Foglio2!$E$6,Assistenti_Amm.vo!L224,IF(Foglio2!$J$3=Foglio2!$E$7,Resp_Coord_Amm.vo!L224,IF(Foglio2!$J$3=Foglio2!$E$8,Direttore_Amm.vo!L224,IF(Foglio2!$J$3=Foglio2!$E$9,Doc_mat_elem.re!L224,IF(Foglio2!$J$3=Foglio2!$E$10,Doc_dipl_scuola_sec.!L224,IF(Foglio2!$J$3=Foglio2!$E$11,Doc_scuola_media!L224,IF(Foglio2!$J$3=Foglio2!$E$12,Doc_laureati_scuola_sec.!L234,IF(Foglio2!$J$3=Foglio2!$E$13,Direttivi_capi_ist.!L224,0)))))))))))</f>
        <v>0</v>
      </c>
      <c r="O234" s="251">
        <f>IF(Foglio2!$J$3=Foglio2!$E$3,Ausiliari_Coll.Scol.!M224,IF(Foglio2!$J$3=Foglio2!$E$4,Collab._Tecnici!M224,IF(Foglio2!$J$3=Foglio2!$E$5,Assistenti_Tecnici!M224,IF(Foglio2!$J$3=Foglio2!$E$6,Assistenti_Amm.vo!M224,IF(Foglio2!$J$3=Foglio2!$E$7,Resp_Coord_Amm.vo!M224,IF(Foglio2!$J$3=Foglio2!$E$8,Direttore_Amm.vo!M224,IF(Foglio2!$J$3=Foglio2!$E$9,Doc_mat_elem.re!M224,IF(Foglio2!$J$3=Foglio2!$E$10,Doc_dipl_scuola_sec.!M224,IF(Foglio2!$J$3=Foglio2!$E$11,Doc_scuola_media!M224,IF(Foglio2!$J$3=Foglio2!$E$12,Doc_laureati_scuola_sec.!M234,IF(Foglio2!$J$3=Foglio2!$E$13,Direttivi_capi_ist.!M224,0)))))))))))</f>
        <v>0</v>
      </c>
      <c r="P234" s="252">
        <f>IF(Foglio2!$J$3=Foglio2!$E$3,Ausiliari_Coll.Scol.!N224,IF(Foglio2!$J$3=Foglio2!$E$4,Collab._Tecnici!N224,IF(Foglio2!$J$3=Foglio2!$E$5,Assistenti_Tecnici!N224,IF(Foglio2!$J$3=Foglio2!$E$6,Assistenti_Amm.vo!N224,IF(Foglio2!$J$3=Foglio2!$E$7,Resp_Coord_Amm.vo!N224,IF(Foglio2!$J$3=Foglio2!$E$8,Direttore_Amm.vo!N224,IF(Foglio2!$J$3=Foglio2!$E$9,Doc_mat_elem.re!N224,IF(Foglio2!$J$3=Foglio2!$E$10,Doc_dipl_scuola_sec.!N224,IF(Foglio2!$J$3=Foglio2!$E$11,Doc_scuola_media!N224,IF(Foglio2!$J$3=Foglio2!$E$12,Doc_laureati_scuola_sec.!N234,IF(Foglio2!$J$3=Foglio2!$E$13,Direttivi_capi_ist.!N224,0)))))))))))</f>
        <v>0</v>
      </c>
      <c r="Q234" s="252">
        <f>IF(Foglio2!$J$3=Foglio2!$E$3,Ausiliari_Coll.Scol.!O224,IF(Foglio2!$J$3=Foglio2!$E$4,Collab._Tecnici!O224,IF(Foglio2!$J$3=Foglio2!$E$5,Assistenti_Tecnici!O224,IF(Foglio2!$J$3=Foglio2!$E$6,Assistenti_Amm.vo!O224,IF(Foglio2!$J$3=Foglio2!$E$7,Resp_Coord_Amm.vo!O224,IF(Foglio2!$J$3=Foglio2!$E$8,Direttore_Amm.vo!O224,IF(Foglio2!$J$3=Foglio2!$E$9,Doc_mat_elem.re!O224,IF(Foglio2!$J$3=Foglio2!$E$10,Doc_dipl_scuola_sec.!O224,IF(Foglio2!$J$3=Foglio2!$E$11,Doc_scuola_media!O224,IF(Foglio2!$J$3=Foglio2!$E$12,Doc_laureati_scuola_sec.!O234,IF(Foglio2!$J$3=Foglio2!$E$13,Direttivi_capi_ist.!O224,0)))))))))))</f>
        <v>0</v>
      </c>
      <c r="R234" s="252">
        <f>IF(Foglio2!$J$3=Foglio2!$E$3,Ausiliari_Coll.Scol.!P224,IF(Foglio2!$J$3=Foglio2!$E$4,Collab._Tecnici!P224,IF(Foglio2!$J$3=Foglio2!$E$5,Assistenti_Tecnici!P224,IF(Foglio2!$J$3=Foglio2!$E$6,Assistenti_Amm.vo!P224,IF(Foglio2!$J$3=Foglio2!$E$7,Resp_Coord_Amm.vo!P224,IF(Foglio2!$J$3=Foglio2!$E$8,Direttore_Amm.vo!P224,IF(Foglio2!$J$3=Foglio2!$E$9,Doc_mat_elem.re!P224,IF(Foglio2!$J$3=Foglio2!$E$10,Doc_dipl_scuola_sec.!P224,IF(Foglio2!$J$3=Foglio2!$E$11,Doc_scuola_media!P224,IF(Foglio2!$J$3=Foglio2!$E$12,Doc_laureati_scuola_sec.!P234,IF(Foglio2!$J$3=Foglio2!$E$13,Direttivi_capi_ist.!P224,0)))))))))))</f>
        <v>0</v>
      </c>
      <c r="S234" s="252">
        <f>IF(Foglio2!$J$3=Foglio2!$E$3,Ausiliari_Coll.Scol.!Q224,IF(Foglio2!$J$3=Foglio2!$E$4,Collab._Tecnici!Q224,IF(Foglio2!$J$3=Foglio2!$E$5,Assistenti_Tecnici!Q224,IF(Foglio2!$J$3=Foglio2!$E$6,Assistenti_Amm.vo!Q224,IF(Foglio2!$J$3=Foglio2!$E$7,Resp_Coord_Amm.vo!Q224,IF(Foglio2!$J$3=Foglio2!$E$8,Direttore_Amm.vo!Q224,IF(Foglio2!$J$3=Foglio2!$E$9,Doc_mat_elem.re!Q224,IF(Foglio2!$J$3=Foglio2!$E$10,Doc_dipl_scuola_sec.!Q224,IF(Foglio2!$J$3=Foglio2!$E$11,Doc_scuola_media!Q224,IF(Foglio2!$J$3=Foglio2!$E$12,Doc_laureati_scuola_sec.!Q234,IF(Foglio2!$J$3=Foglio2!$E$13,Direttivi_capi_ist.!Q224,0)))))))))))</f>
        <v>0</v>
      </c>
      <c r="T234" s="252">
        <f>IF(Foglio2!$J$3=Foglio2!$E$3,Ausiliari_Coll.Scol.!R224,IF(Foglio2!$J$3=Foglio2!$E$4,Collab._Tecnici!R224,IF(Foglio2!$J$3=Foglio2!$E$5,Assistenti_Tecnici!R224,IF(Foglio2!$J$3=Foglio2!$E$6,Assistenti_Amm.vo!R224,IF(Foglio2!$J$3=Foglio2!$E$7,Resp_Coord_Amm.vo!R224,IF(Foglio2!$J$3=Foglio2!$E$8,Direttore_Amm.vo!R224,IF(Foglio2!$J$3=Foglio2!$E$9,Doc_mat_elem.re!R224,IF(Foglio2!$J$3=Foglio2!$E$10,Doc_dipl_scuola_sec.!R224,IF(Foglio2!$J$3=Foglio2!$E$11,Doc_scuola_media!R224,IF(Foglio2!$J$3=Foglio2!$E$12,Doc_laureati_scuola_sec.!R234,IF(Foglio2!$J$3=Foglio2!$E$13,Direttivi_capi_ist.!R224,0)))))))))))</f>
        <v>0</v>
      </c>
      <c r="U234" s="252">
        <f t="shared" ref="U234" si="1119">(P234)/12*0.8</f>
        <v>0</v>
      </c>
      <c r="V234" s="252">
        <f t="shared" ref="V234" si="1120">(P234+R234)/12*0.8</f>
        <v>0</v>
      </c>
      <c r="W234" s="253" t="str">
        <f t="shared" ref="W234" si="1121">"Fascia Da "&amp;F234&amp;" a "&amp;F235&amp;" Decorrenza "&amp;DAY(C234)&amp;"/"&amp;MONTH(C234)&amp;"/"&amp;YEAR(C234)</f>
        <v>Fascia Da 0 a 0 Decorrenza 0/1/1900</v>
      </c>
    </row>
    <row r="235" spans="1:23" s="47" customFormat="1" ht="8.25" customHeight="1" x14ac:dyDescent="0.2">
      <c r="A235" s="104"/>
      <c r="B235" s="245">
        <f t="shared" si="1089"/>
        <v>34434</v>
      </c>
      <c r="C235" s="501"/>
      <c r="D235" s="501"/>
      <c r="E235" s="48" t="s">
        <v>4</v>
      </c>
      <c r="F235" s="49">
        <f>IF(Foglio2!$J$3=Foglio2!$E$3,Ausiliari_Coll.Scol.!D225,IF(Foglio2!$J$3=Foglio2!$E$4,Collab._Tecnici!D225,IF(Foglio2!$J$3=Foglio2!$E$5,Assistenti_Tecnici!D225,IF(Foglio2!$J$3=Foglio2!$E$6,Assistenti_Amm.vo!D225,IF(Foglio2!$J$3=Foglio2!$E$7,Resp_Coord_Amm.vo!D225,IF(Foglio2!$J$3=Foglio2!$E$8,Direttore_Amm.vo!D225,IF(Foglio2!$J$3=Foglio2!$E$9,Doc_mat_elem.re!D225,IF(Foglio2!$J$3=Foglio2!$E$10,Doc_dipl_scuola_sec.!D225,IF(Foglio2!$J$3=Foglio2!$E$11,Doc_scuola_media!D225,IF(Foglio2!$J$3=Foglio2!$E$12,Doc_laureati_scuola_sec.!D235,IF(Foglio2!$J$3=Foglio2!$E$13,Direttivi_capi_ist.!D225,0)))))))))))</f>
        <v>0</v>
      </c>
      <c r="G235" s="267">
        <f t="shared" ref="G235:T235" si="1122">G234*1936.27</f>
        <v>0</v>
      </c>
      <c r="H235" s="267">
        <f t="shared" si="1122"/>
        <v>0</v>
      </c>
      <c r="I235" s="267">
        <f t="shared" si="1122"/>
        <v>0</v>
      </c>
      <c r="J235" s="267">
        <f t="shared" si="1122"/>
        <v>0</v>
      </c>
      <c r="K235" s="267">
        <f t="shared" si="1122"/>
        <v>0</v>
      </c>
      <c r="L235" s="266">
        <f t="shared" si="1122"/>
        <v>0</v>
      </c>
      <c r="M235" s="267">
        <f t="shared" si="1122"/>
        <v>0</v>
      </c>
      <c r="N235" s="182">
        <f t="shared" si="1122"/>
        <v>0</v>
      </c>
      <c r="O235" s="183">
        <f t="shared" si="1122"/>
        <v>0</v>
      </c>
      <c r="P235" s="184">
        <f t="shared" si="1122"/>
        <v>0</v>
      </c>
      <c r="Q235" s="184">
        <f t="shared" si="1122"/>
        <v>0</v>
      </c>
      <c r="R235" s="184">
        <f t="shared" si="1122"/>
        <v>0</v>
      </c>
      <c r="S235" s="184">
        <f t="shared" si="1122"/>
        <v>0</v>
      </c>
      <c r="T235" s="184">
        <f t="shared" si="1122"/>
        <v>0</v>
      </c>
      <c r="U235" s="184">
        <f t="shared" ref="U235:V235" si="1123">U234*1936.27</f>
        <v>0</v>
      </c>
      <c r="V235" s="184">
        <f t="shared" si="1123"/>
        <v>0</v>
      </c>
      <c r="W235" s="104"/>
    </row>
    <row r="236" spans="1:23" s="47" customFormat="1" ht="12.75" customHeight="1" x14ac:dyDescent="0.2">
      <c r="A236" s="104">
        <f>IF(Foglio2!$J$7=1,TRUNC(Base!V236,0),TRUNC(Base!U236,0))</f>
        <v>0</v>
      </c>
      <c r="B236" s="245">
        <f t="shared" si="1089"/>
        <v>34435</v>
      </c>
      <c r="C236" s="501"/>
      <c r="D236" s="501"/>
      <c r="E236" s="53" t="s">
        <v>3</v>
      </c>
      <c r="F236" s="54">
        <f>IF(Foglio2!$J$3=Foglio2!$E$3,Ausiliari_Coll.Scol.!D226,IF(Foglio2!$J$3=Foglio2!$E$4,Collab._Tecnici!D226,IF(Foglio2!$J$3=Foglio2!$E$5,Assistenti_Tecnici!D226,IF(Foglio2!$J$3=Foglio2!$E$6,Assistenti_Amm.vo!D226,IF(Foglio2!$J$3=Foglio2!$E$7,Resp_Coord_Amm.vo!D226,IF(Foglio2!$J$3=Foglio2!$E$8,Direttore_Amm.vo!D226,IF(Foglio2!$J$3=Foglio2!$E$9,Doc_mat_elem.re!D226,IF(Foglio2!$J$3=Foglio2!$E$10,Doc_dipl_scuola_sec.!D226,IF(Foglio2!$J$3=Foglio2!$E$11,Doc_scuola_media!D226,IF(Foglio2!$J$3=Foglio2!$E$12,Doc_laureati_scuola_sec.!D236,IF(Foglio2!$J$3=Foglio2!$E$13,Direttivi_capi_ist.!D226,0)))))))))))</f>
        <v>0</v>
      </c>
      <c r="G236" s="248">
        <f>IF(Foglio2!$J$3=Foglio2!$E$3,Ausiliari_Coll.Scol.!E226,IF(Foglio2!$J$3=Foglio2!$E$4,Collab._Tecnici!E226,IF(Foglio2!$J$3=Foglio2!$E$5,Assistenti_Tecnici!E226,IF(Foglio2!$J$3=Foglio2!$E$6,Assistenti_Amm.vo!E226,IF(Foglio2!$J$3=Foglio2!$E$7,Resp_Coord_Amm.vo!E226,IF(Foglio2!$J$3=Foglio2!$E$8,Direttore_Amm.vo!E226,IF(Foglio2!$J$3=Foglio2!$E$9,Doc_mat_elem.re!E226,IF(Foglio2!$J$3=Foglio2!$E$10,Doc_dipl_scuola_sec.!E226,IF(Foglio2!$J$3=Foglio2!$E$11,Doc_scuola_media!E226,IF(Foglio2!$J$3=Foglio2!$E$12,Doc_laureati_scuola_sec.!E236,IF(Foglio2!$J$3=Foglio2!$E$13,Direttivi_capi_ist.!E226,0)))))))))))</f>
        <v>0</v>
      </c>
      <c r="H236" s="248">
        <f>IF(Foglio2!$J$3=Foglio2!$E$3,Ausiliari_Coll.Scol.!F226,IF(Foglio2!$J$3=Foglio2!$E$4,Collab._Tecnici!F226,IF(Foglio2!$J$3=Foglio2!$E$5,Assistenti_Tecnici!F226,IF(Foglio2!$J$3=Foglio2!$E$6,Assistenti_Amm.vo!F226,IF(Foglio2!$J$3=Foglio2!$E$7,Resp_Coord_Amm.vo!F226,IF(Foglio2!$J$3=Foglio2!$E$8,Direttore_Amm.vo!F226,IF(Foglio2!$J$3=Foglio2!$E$9,Doc_mat_elem.re!F226,IF(Foglio2!$J$3=Foglio2!$E$10,Doc_dipl_scuola_sec.!F226,IF(Foglio2!$J$3=Foglio2!$E$11,Doc_scuola_media!F226,IF(Foglio2!$J$3=Foglio2!$E$12,Doc_laureati_scuola_sec.!F236,IF(Foglio2!$J$3=Foglio2!$E$13,Direttivi_capi_ist.!F226,0)))))))))))</f>
        <v>0</v>
      </c>
      <c r="I236" s="248">
        <f>IF(Foglio2!$J$3=Foglio2!$E$3,Ausiliari_Coll.Scol.!G226,IF(Foglio2!$J$3=Foglio2!$E$4,Collab._Tecnici!G226,IF(Foglio2!$J$3=Foglio2!$E$5,Assistenti_Tecnici!G226,IF(Foglio2!$J$3=Foglio2!$E$6,Assistenti_Amm.vo!G226,IF(Foglio2!$J$3=Foglio2!$E$7,Resp_Coord_Amm.vo!G226,IF(Foglio2!$J$3=Foglio2!$E$8,Direttore_Amm.vo!G226,IF(Foglio2!$J$3=Foglio2!$E$9,Doc_mat_elem.re!G226,IF(Foglio2!$J$3=Foglio2!$E$10,Doc_dipl_scuola_sec.!G226,IF(Foglio2!$J$3=Foglio2!$E$11,Doc_scuola_media!G226,IF(Foglio2!$J$3=Foglio2!$E$12,Doc_laureati_scuola_sec.!G236,IF(Foglio2!$J$3=Foglio2!$E$13,Direttivi_capi_ist.!G226,0)))))))))))</f>
        <v>0</v>
      </c>
      <c r="J236" s="248">
        <f>IF(Foglio2!$J$3=Foglio2!$E$3,Ausiliari_Coll.Scol.!H226,IF(Foglio2!$J$3=Foglio2!$E$4,Collab._Tecnici!H226,IF(Foglio2!$J$3=Foglio2!$E$5,Assistenti_Tecnici!H226,IF(Foglio2!$J$3=Foglio2!$E$6,Assistenti_Amm.vo!H226,IF(Foglio2!$J$3=Foglio2!$E$7,Resp_Coord_Amm.vo!H226,IF(Foglio2!$J$3=Foglio2!$E$8,Direttore_Amm.vo!H226,IF(Foglio2!$J$3=Foglio2!$E$9,Doc_mat_elem.re!H226,IF(Foglio2!$J$3=Foglio2!$E$10,Doc_dipl_scuola_sec.!H226,IF(Foglio2!$J$3=Foglio2!$E$11,Doc_scuola_media!H226,IF(Foglio2!$J$3=Foglio2!$E$12,Doc_laureati_scuola_sec.!H236,IF(Foglio2!$J$3=Foglio2!$E$13,Direttivi_capi_ist.!H226,0)))))))))))</f>
        <v>0</v>
      </c>
      <c r="K236" s="248">
        <f>IF(Foglio2!$J$3=Foglio2!$E$3,Ausiliari_Coll.Scol.!I226,IF(Foglio2!$J$3=Foglio2!$E$4,Collab._Tecnici!I226,IF(Foglio2!$J$3=Foglio2!$E$5,Assistenti_Tecnici!I226,IF(Foglio2!$J$3=Foglio2!$E$6,Assistenti_Amm.vo!I226,IF(Foglio2!$J$3=Foglio2!$E$7,Resp_Coord_Amm.vo!I226,IF(Foglio2!$J$3=Foglio2!$E$8,Direttore_Amm.vo!I226,IF(Foglio2!$J$3=Foglio2!$E$9,Doc_mat_elem.re!I226,IF(Foglio2!$J$3=Foglio2!$E$10,Doc_dipl_scuola_sec.!I226,IF(Foglio2!$J$3=Foglio2!$E$11,Doc_scuola_media!I226,IF(Foglio2!$J$3=Foglio2!$E$12,Doc_laureati_scuola_sec.!I236,IF(Foglio2!$J$3=Foglio2!$E$13,Direttivi_capi_ist.!I226,0)))))))))))</f>
        <v>0</v>
      </c>
      <c r="L236" s="248">
        <f>IF(Foglio2!$J$3=Foglio2!$E$3,Ausiliari_Coll.Scol.!J226,IF(Foglio2!$J$3=Foglio2!$E$4,Collab._Tecnici!J226,IF(Foglio2!$J$3=Foglio2!$E$5,Assistenti_Tecnici!J226,IF(Foglio2!$J$3=Foglio2!$E$6,Assistenti_Amm.vo!J226,IF(Foglio2!$J$3=Foglio2!$E$7,Resp_Coord_Amm.vo!J226,IF(Foglio2!$J$3=Foglio2!$E$8,Direttore_Amm.vo!J226,IF(Foglio2!$J$3=Foglio2!$E$9,Doc_mat_elem.re!J226,IF(Foglio2!$J$3=Foglio2!$E$10,Doc_dipl_scuola_sec.!J226,IF(Foglio2!$J$3=Foglio2!$E$11,Doc_scuola_media!J226,IF(Foglio2!$J$3=Foglio2!$E$12,Doc_laureati_scuola_sec.!J236,IF(Foglio2!$J$3=Foglio2!$E$13,Direttivi_capi_ist.!J226,0)))))))))))</f>
        <v>0</v>
      </c>
      <c r="M236" s="249">
        <f>IF(Foglio2!$J$3=Foglio2!$E$3,Ausiliari_Coll.Scol.!K226,IF(Foglio2!$J$3=Foglio2!$E$4,Collab._Tecnici!K226,IF(Foglio2!$J$3=Foglio2!$E$5,Assistenti_Tecnici!K226,IF(Foglio2!$J$3=Foglio2!$E$6,Assistenti_Amm.vo!K226,IF(Foglio2!$J$3=Foglio2!$E$7,Resp_Coord_Amm.vo!K226,IF(Foglio2!$J$3=Foglio2!$E$8,Direttore_Amm.vo!K226,IF(Foglio2!$J$3=Foglio2!$E$9,Doc_mat_elem.re!K226,IF(Foglio2!$J$3=Foglio2!$E$10,Doc_dipl_scuola_sec.!K226,IF(Foglio2!$J$3=Foglio2!$E$11,Doc_scuola_media!K226,IF(Foglio2!$J$3=Foglio2!$E$12,Doc_laureati_scuola_sec.!K236,IF(Foglio2!$J$3=Foglio2!$E$13,Direttivi_capi_ist.!K226,0)))))))))))</f>
        <v>0</v>
      </c>
      <c r="N236" s="250">
        <f>IF(Foglio2!$J$3=Foglio2!$E$3,Ausiliari_Coll.Scol.!L226,IF(Foglio2!$J$3=Foglio2!$E$4,Collab._Tecnici!L226,IF(Foglio2!$J$3=Foglio2!$E$5,Assistenti_Tecnici!L226,IF(Foglio2!$J$3=Foglio2!$E$6,Assistenti_Amm.vo!L226,IF(Foglio2!$J$3=Foglio2!$E$7,Resp_Coord_Amm.vo!L226,IF(Foglio2!$J$3=Foglio2!$E$8,Direttore_Amm.vo!L226,IF(Foglio2!$J$3=Foglio2!$E$9,Doc_mat_elem.re!L226,IF(Foglio2!$J$3=Foglio2!$E$10,Doc_dipl_scuola_sec.!L226,IF(Foglio2!$J$3=Foglio2!$E$11,Doc_scuola_media!L226,IF(Foglio2!$J$3=Foglio2!$E$12,Doc_laureati_scuola_sec.!L236,IF(Foglio2!$J$3=Foglio2!$E$13,Direttivi_capi_ist.!L226,0)))))))))))</f>
        <v>0</v>
      </c>
      <c r="O236" s="251">
        <f>IF(Foglio2!$J$3=Foglio2!$E$3,Ausiliari_Coll.Scol.!M226,IF(Foglio2!$J$3=Foglio2!$E$4,Collab._Tecnici!M226,IF(Foglio2!$J$3=Foglio2!$E$5,Assistenti_Tecnici!M226,IF(Foglio2!$J$3=Foglio2!$E$6,Assistenti_Amm.vo!M226,IF(Foglio2!$J$3=Foglio2!$E$7,Resp_Coord_Amm.vo!M226,IF(Foglio2!$J$3=Foglio2!$E$8,Direttore_Amm.vo!M226,IF(Foglio2!$J$3=Foglio2!$E$9,Doc_mat_elem.re!M226,IF(Foglio2!$J$3=Foglio2!$E$10,Doc_dipl_scuola_sec.!M226,IF(Foglio2!$J$3=Foglio2!$E$11,Doc_scuola_media!M226,IF(Foglio2!$J$3=Foglio2!$E$12,Doc_laureati_scuola_sec.!M236,IF(Foglio2!$J$3=Foglio2!$E$13,Direttivi_capi_ist.!M226,0)))))))))))</f>
        <v>0</v>
      </c>
      <c r="P236" s="252">
        <f>IF(Foglio2!$J$3=Foglio2!$E$3,Ausiliari_Coll.Scol.!N226,IF(Foglio2!$J$3=Foglio2!$E$4,Collab._Tecnici!N226,IF(Foglio2!$J$3=Foglio2!$E$5,Assistenti_Tecnici!N226,IF(Foglio2!$J$3=Foglio2!$E$6,Assistenti_Amm.vo!N226,IF(Foglio2!$J$3=Foglio2!$E$7,Resp_Coord_Amm.vo!N226,IF(Foglio2!$J$3=Foglio2!$E$8,Direttore_Amm.vo!N226,IF(Foglio2!$J$3=Foglio2!$E$9,Doc_mat_elem.re!N226,IF(Foglio2!$J$3=Foglio2!$E$10,Doc_dipl_scuola_sec.!N226,IF(Foglio2!$J$3=Foglio2!$E$11,Doc_scuola_media!N226,IF(Foglio2!$J$3=Foglio2!$E$12,Doc_laureati_scuola_sec.!N236,IF(Foglio2!$J$3=Foglio2!$E$13,Direttivi_capi_ist.!N226,0)))))))))))</f>
        <v>0</v>
      </c>
      <c r="Q236" s="252">
        <f>IF(Foglio2!$J$3=Foglio2!$E$3,Ausiliari_Coll.Scol.!O226,IF(Foglio2!$J$3=Foglio2!$E$4,Collab._Tecnici!O226,IF(Foglio2!$J$3=Foglio2!$E$5,Assistenti_Tecnici!O226,IF(Foglio2!$J$3=Foglio2!$E$6,Assistenti_Amm.vo!O226,IF(Foglio2!$J$3=Foglio2!$E$7,Resp_Coord_Amm.vo!O226,IF(Foglio2!$J$3=Foglio2!$E$8,Direttore_Amm.vo!O226,IF(Foglio2!$J$3=Foglio2!$E$9,Doc_mat_elem.re!O226,IF(Foglio2!$J$3=Foglio2!$E$10,Doc_dipl_scuola_sec.!O226,IF(Foglio2!$J$3=Foglio2!$E$11,Doc_scuola_media!O226,IF(Foglio2!$J$3=Foglio2!$E$12,Doc_laureati_scuola_sec.!O236,IF(Foglio2!$J$3=Foglio2!$E$13,Direttivi_capi_ist.!O226,0)))))))))))</f>
        <v>0</v>
      </c>
      <c r="R236" s="252">
        <f>IF(Foglio2!$J$3=Foglio2!$E$3,Ausiliari_Coll.Scol.!P226,IF(Foglio2!$J$3=Foglio2!$E$4,Collab._Tecnici!P226,IF(Foglio2!$J$3=Foglio2!$E$5,Assistenti_Tecnici!P226,IF(Foglio2!$J$3=Foglio2!$E$6,Assistenti_Amm.vo!P226,IF(Foglio2!$J$3=Foglio2!$E$7,Resp_Coord_Amm.vo!P226,IF(Foglio2!$J$3=Foglio2!$E$8,Direttore_Amm.vo!P226,IF(Foglio2!$J$3=Foglio2!$E$9,Doc_mat_elem.re!P226,IF(Foglio2!$J$3=Foglio2!$E$10,Doc_dipl_scuola_sec.!P226,IF(Foglio2!$J$3=Foglio2!$E$11,Doc_scuola_media!P226,IF(Foglio2!$J$3=Foglio2!$E$12,Doc_laureati_scuola_sec.!P236,IF(Foglio2!$J$3=Foglio2!$E$13,Direttivi_capi_ist.!P226,0)))))))))))</f>
        <v>0</v>
      </c>
      <c r="S236" s="252">
        <f>IF(Foglio2!$J$3=Foglio2!$E$3,Ausiliari_Coll.Scol.!Q226,IF(Foglio2!$J$3=Foglio2!$E$4,Collab._Tecnici!Q226,IF(Foglio2!$J$3=Foglio2!$E$5,Assistenti_Tecnici!Q226,IF(Foglio2!$J$3=Foglio2!$E$6,Assistenti_Amm.vo!Q226,IF(Foglio2!$J$3=Foglio2!$E$7,Resp_Coord_Amm.vo!Q226,IF(Foglio2!$J$3=Foglio2!$E$8,Direttore_Amm.vo!Q226,IF(Foglio2!$J$3=Foglio2!$E$9,Doc_mat_elem.re!Q226,IF(Foglio2!$J$3=Foglio2!$E$10,Doc_dipl_scuola_sec.!Q226,IF(Foglio2!$J$3=Foglio2!$E$11,Doc_scuola_media!Q226,IF(Foglio2!$J$3=Foglio2!$E$12,Doc_laureati_scuola_sec.!Q236,IF(Foglio2!$J$3=Foglio2!$E$13,Direttivi_capi_ist.!Q226,0)))))))))))</f>
        <v>0</v>
      </c>
      <c r="T236" s="252">
        <f>IF(Foglio2!$J$3=Foglio2!$E$3,Ausiliari_Coll.Scol.!R226,IF(Foglio2!$J$3=Foglio2!$E$4,Collab._Tecnici!R226,IF(Foglio2!$J$3=Foglio2!$E$5,Assistenti_Tecnici!R226,IF(Foglio2!$J$3=Foglio2!$E$6,Assistenti_Amm.vo!R226,IF(Foglio2!$J$3=Foglio2!$E$7,Resp_Coord_Amm.vo!R226,IF(Foglio2!$J$3=Foglio2!$E$8,Direttore_Amm.vo!R226,IF(Foglio2!$J$3=Foglio2!$E$9,Doc_mat_elem.re!R226,IF(Foglio2!$J$3=Foglio2!$E$10,Doc_dipl_scuola_sec.!R226,IF(Foglio2!$J$3=Foglio2!$E$11,Doc_scuola_media!R226,IF(Foglio2!$J$3=Foglio2!$E$12,Doc_laureati_scuola_sec.!R236,IF(Foglio2!$J$3=Foglio2!$E$13,Direttivi_capi_ist.!R226,0)))))))))))</f>
        <v>0</v>
      </c>
      <c r="U236" s="252">
        <f t="shared" ref="U236" si="1124">(P236)/12*0.8</f>
        <v>0</v>
      </c>
      <c r="V236" s="252">
        <f t="shared" ref="V236" si="1125">(P236+R236)/12*0.8</f>
        <v>0</v>
      </c>
      <c r="W236" s="253" t="str">
        <f t="shared" ref="W236" si="1126">"Fascia Da "&amp;F236&amp;" a "&amp;F237&amp;" Decorrenza "&amp;DAY(C236)&amp;"/"&amp;MONTH(C236)&amp;"/"&amp;YEAR(C236)</f>
        <v>Fascia Da 0 a 0 Decorrenza 0/1/1900</v>
      </c>
    </row>
    <row r="237" spans="1:23" s="47" customFormat="1" ht="8.25" customHeight="1" x14ac:dyDescent="0.2">
      <c r="A237" s="104"/>
      <c r="B237" s="245">
        <f t="shared" si="1089"/>
        <v>34436</v>
      </c>
      <c r="C237" s="501"/>
      <c r="D237" s="501"/>
      <c r="E237" s="48" t="s">
        <v>4</v>
      </c>
      <c r="F237" s="49">
        <f>IF(Foglio2!$J$3=Foglio2!$E$3,Ausiliari_Coll.Scol.!D227,IF(Foglio2!$J$3=Foglio2!$E$4,Collab._Tecnici!D227,IF(Foglio2!$J$3=Foglio2!$E$5,Assistenti_Tecnici!D227,IF(Foglio2!$J$3=Foglio2!$E$6,Assistenti_Amm.vo!D227,IF(Foglio2!$J$3=Foglio2!$E$7,Resp_Coord_Amm.vo!D227,IF(Foglio2!$J$3=Foglio2!$E$8,Direttore_Amm.vo!D227,IF(Foglio2!$J$3=Foglio2!$E$9,Doc_mat_elem.re!D227,IF(Foglio2!$J$3=Foglio2!$E$10,Doc_dipl_scuola_sec.!D227,IF(Foglio2!$J$3=Foglio2!$E$11,Doc_scuola_media!D227,IF(Foglio2!$J$3=Foglio2!$E$12,Doc_laureati_scuola_sec.!D237,IF(Foglio2!$J$3=Foglio2!$E$13,Direttivi_capi_ist.!D227,0)))))))))))</f>
        <v>0</v>
      </c>
      <c r="G237" s="267">
        <f t="shared" ref="G237:T237" si="1127">G236*1936.27</f>
        <v>0</v>
      </c>
      <c r="H237" s="267">
        <f t="shared" si="1127"/>
        <v>0</v>
      </c>
      <c r="I237" s="267">
        <f t="shared" si="1127"/>
        <v>0</v>
      </c>
      <c r="J237" s="267">
        <f t="shared" si="1127"/>
        <v>0</v>
      </c>
      <c r="K237" s="267">
        <f t="shared" si="1127"/>
        <v>0</v>
      </c>
      <c r="L237" s="266">
        <f t="shared" si="1127"/>
        <v>0</v>
      </c>
      <c r="M237" s="267">
        <f t="shared" si="1127"/>
        <v>0</v>
      </c>
      <c r="N237" s="182">
        <f t="shared" si="1127"/>
        <v>0</v>
      </c>
      <c r="O237" s="183">
        <f t="shared" si="1127"/>
        <v>0</v>
      </c>
      <c r="P237" s="184">
        <f t="shared" si="1127"/>
        <v>0</v>
      </c>
      <c r="Q237" s="184">
        <f t="shared" si="1127"/>
        <v>0</v>
      </c>
      <c r="R237" s="184">
        <f t="shared" si="1127"/>
        <v>0</v>
      </c>
      <c r="S237" s="184">
        <f t="shared" si="1127"/>
        <v>0</v>
      </c>
      <c r="T237" s="184">
        <f t="shared" si="1127"/>
        <v>0</v>
      </c>
      <c r="U237" s="184">
        <f t="shared" ref="U237:V237" si="1128">U236*1936.27</f>
        <v>0</v>
      </c>
      <c r="V237" s="184">
        <f t="shared" si="1128"/>
        <v>0</v>
      </c>
      <c r="W237" s="104"/>
    </row>
    <row r="238" spans="1:23" s="47" customFormat="1" ht="12.75" customHeight="1" x14ac:dyDescent="0.2">
      <c r="A238" s="104">
        <f>IF(Foglio2!$J$7=1,TRUNC(Base!V238,0),TRUNC(Base!U238,0))</f>
        <v>0</v>
      </c>
      <c r="B238" s="245">
        <f t="shared" si="1089"/>
        <v>34437</v>
      </c>
      <c r="C238" s="501"/>
      <c r="D238" s="501"/>
      <c r="E238" s="53" t="s">
        <v>3</v>
      </c>
      <c r="F238" s="54">
        <f>IF(Foglio2!$J$3=Foglio2!$E$3,Ausiliari_Coll.Scol.!D228,IF(Foglio2!$J$3=Foglio2!$E$4,Collab._Tecnici!D228,IF(Foglio2!$J$3=Foglio2!$E$5,Assistenti_Tecnici!D228,IF(Foglio2!$J$3=Foglio2!$E$6,Assistenti_Amm.vo!D228,IF(Foglio2!$J$3=Foglio2!$E$7,Resp_Coord_Amm.vo!D228,IF(Foglio2!$J$3=Foglio2!$E$8,Direttore_Amm.vo!D228,IF(Foglio2!$J$3=Foglio2!$E$9,Doc_mat_elem.re!D228,IF(Foglio2!$J$3=Foglio2!$E$10,Doc_dipl_scuola_sec.!D228,IF(Foglio2!$J$3=Foglio2!$E$11,Doc_scuola_media!D228,IF(Foglio2!$J$3=Foglio2!$E$12,Doc_laureati_scuola_sec.!D238,IF(Foglio2!$J$3=Foglio2!$E$13,Direttivi_capi_ist.!D228,0)))))))))))</f>
        <v>0</v>
      </c>
      <c r="G238" s="248">
        <f>IF(Foglio2!$J$3=Foglio2!$E$3,Ausiliari_Coll.Scol.!E228,IF(Foglio2!$J$3=Foglio2!$E$4,Collab._Tecnici!E228,IF(Foglio2!$J$3=Foglio2!$E$5,Assistenti_Tecnici!E228,IF(Foglio2!$J$3=Foglio2!$E$6,Assistenti_Amm.vo!E228,IF(Foglio2!$J$3=Foglio2!$E$7,Resp_Coord_Amm.vo!E228,IF(Foglio2!$J$3=Foglio2!$E$8,Direttore_Amm.vo!E228,IF(Foglio2!$J$3=Foglio2!$E$9,Doc_mat_elem.re!E228,IF(Foglio2!$J$3=Foglio2!$E$10,Doc_dipl_scuola_sec.!E228,IF(Foglio2!$J$3=Foglio2!$E$11,Doc_scuola_media!E228,IF(Foglio2!$J$3=Foglio2!$E$12,Doc_laureati_scuola_sec.!E238,IF(Foglio2!$J$3=Foglio2!$E$13,Direttivi_capi_ist.!E228,0)))))))))))</f>
        <v>0</v>
      </c>
      <c r="H238" s="248">
        <f>IF(Foglio2!$J$3=Foglio2!$E$3,Ausiliari_Coll.Scol.!F228,IF(Foglio2!$J$3=Foglio2!$E$4,Collab._Tecnici!F228,IF(Foglio2!$J$3=Foglio2!$E$5,Assistenti_Tecnici!F228,IF(Foglio2!$J$3=Foglio2!$E$6,Assistenti_Amm.vo!F228,IF(Foglio2!$J$3=Foglio2!$E$7,Resp_Coord_Amm.vo!F228,IF(Foglio2!$J$3=Foglio2!$E$8,Direttore_Amm.vo!F228,IF(Foglio2!$J$3=Foglio2!$E$9,Doc_mat_elem.re!F228,IF(Foglio2!$J$3=Foglio2!$E$10,Doc_dipl_scuola_sec.!F228,IF(Foglio2!$J$3=Foglio2!$E$11,Doc_scuola_media!F228,IF(Foglio2!$J$3=Foglio2!$E$12,Doc_laureati_scuola_sec.!F238,IF(Foglio2!$J$3=Foglio2!$E$13,Direttivi_capi_ist.!F228,0)))))))))))</f>
        <v>0</v>
      </c>
      <c r="I238" s="248">
        <f>IF(Foglio2!$J$3=Foglio2!$E$3,Ausiliari_Coll.Scol.!G228,IF(Foglio2!$J$3=Foglio2!$E$4,Collab._Tecnici!G228,IF(Foglio2!$J$3=Foglio2!$E$5,Assistenti_Tecnici!G228,IF(Foglio2!$J$3=Foglio2!$E$6,Assistenti_Amm.vo!G228,IF(Foglio2!$J$3=Foglio2!$E$7,Resp_Coord_Amm.vo!G228,IF(Foglio2!$J$3=Foglio2!$E$8,Direttore_Amm.vo!G228,IF(Foglio2!$J$3=Foglio2!$E$9,Doc_mat_elem.re!G228,IF(Foglio2!$J$3=Foglio2!$E$10,Doc_dipl_scuola_sec.!G228,IF(Foglio2!$J$3=Foglio2!$E$11,Doc_scuola_media!G228,IF(Foglio2!$J$3=Foglio2!$E$12,Doc_laureati_scuola_sec.!G238,IF(Foglio2!$J$3=Foglio2!$E$13,Direttivi_capi_ist.!G228,0)))))))))))</f>
        <v>0</v>
      </c>
      <c r="J238" s="248">
        <f>IF(Foglio2!$J$3=Foglio2!$E$3,Ausiliari_Coll.Scol.!H228,IF(Foglio2!$J$3=Foglio2!$E$4,Collab._Tecnici!H228,IF(Foglio2!$J$3=Foglio2!$E$5,Assistenti_Tecnici!H228,IF(Foglio2!$J$3=Foglio2!$E$6,Assistenti_Amm.vo!H228,IF(Foglio2!$J$3=Foglio2!$E$7,Resp_Coord_Amm.vo!H228,IF(Foglio2!$J$3=Foglio2!$E$8,Direttore_Amm.vo!H228,IF(Foglio2!$J$3=Foglio2!$E$9,Doc_mat_elem.re!H228,IF(Foglio2!$J$3=Foglio2!$E$10,Doc_dipl_scuola_sec.!H228,IF(Foglio2!$J$3=Foglio2!$E$11,Doc_scuola_media!H228,IF(Foglio2!$J$3=Foglio2!$E$12,Doc_laureati_scuola_sec.!H238,IF(Foglio2!$J$3=Foglio2!$E$13,Direttivi_capi_ist.!H228,0)))))))))))</f>
        <v>0</v>
      </c>
      <c r="K238" s="248">
        <f>IF(Foglio2!$J$3=Foglio2!$E$3,Ausiliari_Coll.Scol.!I228,IF(Foglio2!$J$3=Foglio2!$E$4,Collab._Tecnici!I228,IF(Foglio2!$J$3=Foglio2!$E$5,Assistenti_Tecnici!I228,IF(Foglio2!$J$3=Foglio2!$E$6,Assistenti_Amm.vo!I228,IF(Foglio2!$J$3=Foglio2!$E$7,Resp_Coord_Amm.vo!I228,IF(Foglio2!$J$3=Foglio2!$E$8,Direttore_Amm.vo!I228,IF(Foglio2!$J$3=Foglio2!$E$9,Doc_mat_elem.re!I228,IF(Foglio2!$J$3=Foglio2!$E$10,Doc_dipl_scuola_sec.!I228,IF(Foglio2!$J$3=Foglio2!$E$11,Doc_scuola_media!I228,IF(Foglio2!$J$3=Foglio2!$E$12,Doc_laureati_scuola_sec.!I238,IF(Foglio2!$J$3=Foglio2!$E$13,Direttivi_capi_ist.!I228,0)))))))))))</f>
        <v>0</v>
      </c>
      <c r="L238" s="248">
        <f>IF(Foglio2!$J$3=Foglio2!$E$3,Ausiliari_Coll.Scol.!J228,IF(Foglio2!$J$3=Foglio2!$E$4,Collab._Tecnici!J228,IF(Foglio2!$J$3=Foglio2!$E$5,Assistenti_Tecnici!J228,IF(Foglio2!$J$3=Foglio2!$E$6,Assistenti_Amm.vo!J228,IF(Foglio2!$J$3=Foglio2!$E$7,Resp_Coord_Amm.vo!J228,IF(Foglio2!$J$3=Foglio2!$E$8,Direttore_Amm.vo!J228,IF(Foglio2!$J$3=Foglio2!$E$9,Doc_mat_elem.re!J228,IF(Foglio2!$J$3=Foglio2!$E$10,Doc_dipl_scuola_sec.!J228,IF(Foglio2!$J$3=Foglio2!$E$11,Doc_scuola_media!J228,IF(Foglio2!$J$3=Foglio2!$E$12,Doc_laureati_scuola_sec.!J238,IF(Foglio2!$J$3=Foglio2!$E$13,Direttivi_capi_ist.!J228,0)))))))))))</f>
        <v>0</v>
      </c>
      <c r="M238" s="249">
        <f>IF(Foglio2!$J$3=Foglio2!$E$3,Ausiliari_Coll.Scol.!K228,IF(Foglio2!$J$3=Foglio2!$E$4,Collab._Tecnici!K228,IF(Foglio2!$J$3=Foglio2!$E$5,Assistenti_Tecnici!K228,IF(Foglio2!$J$3=Foglio2!$E$6,Assistenti_Amm.vo!K228,IF(Foglio2!$J$3=Foglio2!$E$7,Resp_Coord_Amm.vo!K228,IF(Foglio2!$J$3=Foglio2!$E$8,Direttore_Amm.vo!K228,IF(Foglio2!$J$3=Foglio2!$E$9,Doc_mat_elem.re!K228,IF(Foglio2!$J$3=Foglio2!$E$10,Doc_dipl_scuola_sec.!K228,IF(Foglio2!$J$3=Foglio2!$E$11,Doc_scuola_media!K228,IF(Foglio2!$J$3=Foglio2!$E$12,Doc_laureati_scuola_sec.!K238,IF(Foglio2!$J$3=Foglio2!$E$13,Direttivi_capi_ist.!K228,0)))))))))))</f>
        <v>0</v>
      </c>
      <c r="N238" s="250">
        <f>IF(Foglio2!$J$3=Foglio2!$E$3,Ausiliari_Coll.Scol.!L228,IF(Foglio2!$J$3=Foglio2!$E$4,Collab._Tecnici!L228,IF(Foglio2!$J$3=Foglio2!$E$5,Assistenti_Tecnici!L228,IF(Foglio2!$J$3=Foglio2!$E$6,Assistenti_Amm.vo!L228,IF(Foglio2!$J$3=Foglio2!$E$7,Resp_Coord_Amm.vo!L228,IF(Foglio2!$J$3=Foglio2!$E$8,Direttore_Amm.vo!L228,IF(Foglio2!$J$3=Foglio2!$E$9,Doc_mat_elem.re!L228,IF(Foglio2!$J$3=Foglio2!$E$10,Doc_dipl_scuola_sec.!L228,IF(Foglio2!$J$3=Foglio2!$E$11,Doc_scuola_media!L228,IF(Foglio2!$J$3=Foglio2!$E$12,Doc_laureati_scuola_sec.!L238,IF(Foglio2!$J$3=Foglio2!$E$13,Direttivi_capi_ist.!L228,0)))))))))))</f>
        <v>0</v>
      </c>
      <c r="O238" s="251">
        <f>IF(Foglio2!$J$3=Foglio2!$E$3,Ausiliari_Coll.Scol.!M228,IF(Foglio2!$J$3=Foglio2!$E$4,Collab._Tecnici!M228,IF(Foglio2!$J$3=Foglio2!$E$5,Assistenti_Tecnici!M228,IF(Foglio2!$J$3=Foglio2!$E$6,Assistenti_Amm.vo!M228,IF(Foglio2!$J$3=Foglio2!$E$7,Resp_Coord_Amm.vo!M228,IF(Foglio2!$J$3=Foglio2!$E$8,Direttore_Amm.vo!M228,IF(Foglio2!$J$3=Foglio2!$E$9,Doc_mat_elem.re!M228,IF(Foglio2!$J$3=Foglio2!$E$10,Doc_dipl_scuola_sec.!M228,IF(Foglio2!$J$3=Foglio2!$E$11,Doc_scuola_media!M228,IF(Foglio2!$J$3=Foglio2!$E$12,Doc_laureati_scuola_sec.!M238,IF(Foglio2!$J$3=Foglio2!$E$13,Direttivi_capi_ist.!M228,0)))))))))))</f>
        <v>0</v>
      </c>
      <c r="P238" s="252">
        <f>IF(Foglio2!$J$3=Foglio2!$E$3,Ausiliari_Coll.Scol.!N228,IF(Foglio2!$J$3=Foglio2!$E$4,Collab._Tecnici!N228,IF(Foglio2!$J$3=Foglio2!$E$5,Assistenti_Tecnici!N228,IF(Foglio2!$J$3=Foglio2!$E$6,Assistenti_Amm.vo!N228,IF(Foglio2!$J$3=Foglio2!$E$7,Resp_Coord_Amm.vo!N228,IF(Foglio2!$J$3=Foglio2!$E$8,Direttore_Amm.vo!N228,IF(Foglio2!$J$3=Foglio2!$E$9,Doc_mat_elem.re!N228,IF(Foglio2!$J$3=Foglio2!$E$10,Doc_dipl_scuola_sec.!N228,IF(Foglio2!$J$3=Foglio2!$E$11,Doc_scuola_media!N228,IF(Foglio2!$J$3=Foglio2!$E$12,Doc_laureati_scuola_sec.!N238,IF(Foglio2!$J$3=Foglio2!$E$13,Direttivi_capi_ist.!N228,0)))))))))))</f>
        <v>0</v>
      </c>
      <c r="Q238" s="252">
        <f>IF(Foglio2!$J$3=Foglio2!$E$3,Ausiliari_Coll.Scol.!O228,IF(Foglio2!$J$3=Foglio2!$E$4,Collab._Tecnici!O228,IF(Foglio2!$J$3=Foglio2!$E$5,Assistenti_Tecnici!O228,IF(Foglio2!$J$3=Foglio2!$E$6,Assistenti_Amm.vo!O228,IF(Foglio2!$J$3=Foglio2!$E$7,Resp_Coord_Amm.vo!O228,IF(Foglio2!$J$3=Foglio2!$E$8,Direttore_Amm.vo!O228,IF(Foglio2!$J$3=Foglio2!$E$9,Doc_mat_elem.re!O228,IF(Foglio2!$J$3=Foglio2!$E$10,Doc_dipl_scuola_sec.!O228,IF(Foglio2!$J$3=Foglio2!$E$11,Doc_scuola_media!O228,IF(Foglio2!$J$3=Foglio2!$E$12,Doc_laureati_scuola_sec.!O238,IF(Foglio2!$J$3=Foglio2!$E$13,Direttivi_capi_ist.!O228,0)))))))))))</f>
        <v>0</v>
      </c>
      <c r="R238" s="252">
        <f>IF(Foglio2!$J$3=Foglio2!$E$3,Ausiliari_Coll.Scol.!P228,IF(Foglio2!$J$3=Foglio2!$E$4,Collab._Tecnici!P228,IF(Foglio2!$J$3=Foglio2!$E$5,Assistenti_Tecnici!P228,IF(Foglio2!$J$3=Foglio2!$E$6,Assistenti_Amm.vo!P228,IF(Foglio2!$J$3=Foglio2!$E$7,Resp_Coord_Amm.vo!P228,IF(Foglio2!$J$3=Foglio2!$E$8,Direttore_Amm.vo!P228,IF(Foglio2!$J$3=Foglio2!$E$9,Doc_mat_elem.re!P228,IF(Foglio2!$J$3=Foglio2!$E$10,Doc_dipl_scuola_sec.!P228,IF(Foglio2!$J$3=Foglio2!$E$11,Doc_scuola_media!P228,IF(Foglio2!$J$3=Foglio2!$E$12,Doc_laureati_scuola_sec.!P238,IF(Foglio2!$J$3=Foglio2!$E$13,Direttivi_capi_ist.!P228,0)))))))))))</f>
        <v>0</v>
      </c>
      <c r="S238" s="252">
        <f>IF(Foglio2!$J$3=Foglio2!$E$3,Ausiliari_Coll.Scol.!Q228,IF(Foglio2!$J$3=Foglio2!$E$4,Collab._Tecnici!Q228,IF(Foglio2!$J$3=Foglio2!$E$5,Assistenti_Tecnici!Q228,IF(Foglio2!$J$3=Foglio2!$E$6,Assistenti_Amm.vo!Q228,IF(Foglio2!$J$3=Foglio2!$E$7,Resp_Coord_Amm.vo!Q228,IF(Foglio2!$J$3=Foglio2!$E$8,Direttore_Amm.vo!Q228,IF(Foglio2!$J$3=Foglio2!$E$9,Doc_mat_elem.re!Q228,IF(Foglio2!$J$3=Foglio2!$E$10,Doc_dipl_scuola_sec.!Q228,IF(Foglio2!$J$3=Foglio2!$E$11,Doc_scuola_media!Q228,IF(Foglio2!$J$3=Foglio2!$E$12,Doc_laureati_scuola_sec.!Q238,IF(Foglio2!$J$3=Foglio2!$E$13,Direttivi_capi_ist.!Q228,0)))))))))))</f>
        <v>0</v>
      </c>
      <c r="T238" s="252">
        <f>IF(Foglio2!$J$3=Foglio2!$E$3,Ausiliari_Coll.Scol.!R228,IF(Foglio2!$J$3=Foglio2!$E$4,Collab._Tecnici!R228,IF(Foglio2!$J$3=Foglio2!$E$5,Assistenti_Tecnici!R228,IF(Foglio2!$J$3=Foglio2!$E$6,Assistenti_Amm.vo!R228,IF(Foglio2!$J$3=Foglio2!$E$7,Resp_Coord_Amm.vo!R228,IF(Foglio2!$J$3=Foglio2!$E$8,Direttore_Amm.vo!R228,IF(Foglio2!$J$3=Foglio2!$E$9,Doc_mat_elem.re!R228,IF(Foglio2!$J$3=Foglio2!$E$10,Doc_dipl_scuola_sec.!R228,IF(Foglio2!$J$3=Foglio2!$E$11,Doc_scuola_media!R228,IF(Foglio2!$J$3=Foglio2!$E$12,Doc_laureati_scuola_sec.!R238,IF(Foglio2!$J$3=Foglio2!$E$13,Direttivi_capi_ist.!R228,0)))))))))))</f>
        <v>0</v>
      </c>
      <c r="U238" s="252">
        <f t="shared" ref="U238" si="1129">(P238)/12*0.8</f>
        <v>0</v>
      </c>
      <c r="V238" s="252">
        <f t="shared" ref="V238" si="1130">(P238+R238)/12*0.8</f>
        <v>0</v>
      </c>
      <c r="W238" s="253" t="str">
        <f t="shared" ref="W238" si="1131">"Fascia Da "&amp;F238&amp;" a "&amp;F239&amp;" Decorrenza "&amp;DAY(C238)&amp;"/"&amp;MONTH(C238)&amp;"/"&amp;YEAR(C238)</f>
        <v>Fascia Da 0 a 0 Decorrenza 0/1/1900</v>
      </c>
    </row>
    <row r="239" spans="1:23" s="47" customFormat="1" ht="8.25" customHeight="1" x14ac:dyDescent="0.2">
      <c r="A239" s="104"/>
      <c r="B239" s="245">
        <f t="shared" si="1089"/>
        <v>34438</v>
      </c>
      <c r="C239" s="501"/>
      <c r="D239" s="501"/>
      <c r="E239" s="48" t="s">
        <v>4</v>
      </c>
      <c r="F239" s="49">
        <f>IF(Foglio2!$J$3=Foglio2!$E$3,Ausiliari_Coll.Scol.!D229,IF(Foglio2!$J$3=Foglio2!$E$4,Collab._Tecnici!D229,IF(Foglio2!$J$3=Foglio2!$E$5,Assistenti_Tecnici!D229,IF(Foglio2!$J$3=Foglio2!$E$6,Assistenti_Amm.vo!D229,IF(Foglio2!$J$3=Foglio2!$E$7,Resp_Coord_Amm.vo!D229,IF(Foglio2!$J$3=Foglio2!$E$8,Direttore_Amm.vo!D229,IF(Foglio2!$J$3=Foglio2!$E$9,Doc_mat_elem.re!D229,IF(Foglio2!$J$3=Foglio2!$E$10,Doc_dipl_scuola_sec.!D229,IF(Foglio2!$J$3=Foglio2!$E$11,Doc_scuola_media!D229,IF(Foglio2!$J$3=Foglio2!$E$12,Doc_laureati_scuola_sec.!D239,IF(Foglio2!$J$3=Foglio2!$E$13,Direttivi_capi_ist.!D229,0)))))))))))</f>
        <v>0</v>
      </c>
      <c r="G239" s="267">
        <f t="shared" ref="G239:T239" si="1132">G238*1936.27</f>
        <v>0</v>
      </c>
      <c r="H239" s="267">
        <f t="shared" si="1132"/>
        <v>0</v>
      </c>
      <c r="I239" s="267">
        <f t="shared" si="1132"/>
        <v>0</v>
      </c>
      <c r="J239" s="267">
        <f t="shared" si="1132"/>
        <v>0</v>
      </c>
      <c r="K239" s="267">
        <f t="shared" si="1132"/>
        <v>0</v>
      </c>
      <c r="L239" s="266">
        <f t="shared" si="1132"/>
        <v>0</v>
      </c>
      <c r="M239" s="267">
        <f t="shared" si="1132"/>
        <v>0</v>
      </c>
      <c r="N239" s="182">
        <f t="shared" si="1132"/>
        <v>0</v>
      </c>
      <c r="O239" s="183">
        <f t="shared" si="1132"/>
        <v>0</v>
      </c>
      <c r="P239" s="184">
        <f t="shared" si="1132"/>
        <v>0</v>
      </c>
      <c r="Q239" s="184">
        <f t="shared" si="1132"/>
        <v>0</v>
      </c>
      <c r="R239" s="184">
        <f t="shared" si="1132"/>
        <v>0</v>
      </c>
      <c r="S239" s="184">
        <f t="shared" si="1132"/>
        <v>0</v>
      </c>
      <c r="T239" s="184">
        <f t="shared" si="1132"/>
        <v>0</v>
      </c>
      <c r="U239" s="184">
        <f t="shared" ref="U239:V239" si="1133">U238*1936.27</f>
        <v>0</v>
      </c>
      <c r="V239" s="184">
        <f t="shared" si="1133"/>
        <v>0</v>
      </c>
      <c r="W239" s="104"/>
    </row>
    <row r="240" spans="1:23" s="47" customFormat="1" ht="12.75" customHeight="1" x14ac:dyDescent="0.2">
      <c r="A240" s="104">
        <f>IF(Foglio2!$J$7=1,TRUNC(Base!V240,0),TRUNC(Base!U240,0))</f>
        <v>0</v>
      </c>
      <c r="B240" s="245">
        <f t="shared" si="1089"/>
        <v>34439</v>
      </c>
      <c r="C240" s="501"/>
      <c r="D240" s="501"/>
      <c r="E240" s="53" t="s">
        <v>3</v>
      </c>
      <c r="F240" s="54">
        <f>IF(Foglio2!$J$3=Foglio2!$E$3,Ausiliari_Coll.Scol.!D230,IF(Foglio2!$J$3=Foglio2!$E$4,Collab._Tecnici!D230,IF(Foglio2!$J$3=Foglio2!$E$5,Assistenti_Tecnici!D230,IF(Foglio2!$J$3=Foglio2!$E$6,Assistenti_Amm.vo!D230,IF(Foglio2!$J$3=Foglio2!$E$7,Resp_Coord_Amm.vo!D230,IF(Foglio2!$J$3=Foglio2!$E$8,Direttore_Amm.vo!D230,IF(Foglio2!$J$3=Foglio2!$E$9,Doc_mat_elem.re!D230,IF(Foglio2!$J$3=Foglio2!$E$10,Doc_dipl_scuola_sec.!D230,IF(Foglio2!$J$3=Foglio2!$E$11,Doc_scuola_media!D230,IF(Foglio2!$J$3=Foglio2!$E$12,Doc_laureati_scuola_sec.!D240,IF(Foglio2!$J$3=Foglio2!$E$13,Direttivi_capi_ist.!D230,0)))))))))))</f>
        <v>0</v>
      </c>
      <c r="G240" s="248">
        <f>IF(Foglio2!$J$3=Foglio2!$E$3,Ausiliari_Coll.Scol.!E230,IF(Foglio2!$J$3=Foglio2!$E$4,Collab._Tecnici!E230,IF(Foglio2!$J$3=Foglio2!$E$5,Assistenti_Tecnici!E230,IF(Foglio2!$J$3=Foglio2!$E$6,Assistenti_Amm.vo!E230,IF(Foglio2!$J$3=Foglio2!$E$7,Resp_Coord_Amm.vo!E230,IF(Foglio2!$J$3=Foglio2!$E$8,Direttore_Amm.vo!E230,IF(Foglio2!$J$3=Foglio2!$E$9,Doc_mat_elem.re!E230,IF(Foglio2!$J$3=Foglio2!$E$10,Doc_dipl_scuola_sec.!E230,IF(Foglio2!$J$3=Foglio2!$E$11,Doc_scuola_media!E230,IF(Foglio2!$J$3=Foglio2!$E$12,Doc_laureati_scuola_sec.!E240,IF(Foglio2!$J$3=Foglio2!$E$13,Direttivi_capi_ist.!E230,0)))))))))))</f>
        <v>0</v>
      </c>
      <c r="H240" s="248">
        <f>IF(Foglio2!$J$3=Foglio2!$E$3,Ausiliari_Coll.Scol.!F230,IF(Foglio2!$J$3=Foglio2!$E$4,Collab._Tecnici!F230,IF(Foglio2!$J$3=Foglio2!$E$5,Assistenti_Tecnici!F230,IF(Foglio2!$J$3=Foglio2!$E$6,Assistenti_Amm.vo!F230,IF(Foglio2!$J$3=Foglio2!$E$7,Resp_Coord_Amm.vo!F230,IF(Foglio2!$J$3=Foglio2!$E$8,Direttore_Amm.vo!F230,IF(Foglio2!$J$3=Foglio2!$E$9,Doc_mat_elem.re!F230,IF(Foglio2!$J$3=Foglio2!$E$10,Doc_dipl_scuola_sec.!F230,IF(Foglio2!$J$3=Foglio2!$E$11,Doc_scuola_media!F230,IF(Foglio2!$J$3=Foglio2!$E$12,Doc_laureati_scuola_sec.!F240,IF(Foglio2!$J$3=Foglio2!$E$13,Direttivi_capi_ist.!F230,0)))))))))))</f>
        <v>0</v>
      </c>
      <c r="I240" s="248">
        <f>IF(Foglio2!$J$3=Foglio2!$E$3,Ausiliari_Coll.Scol.!G230,IF(Foglio2!$J$3=Foglio2!$E$4,Collab._Tecnici!G230,IF(Foglio2!$J$3=Foglio2!$E$5,Assistenti_Tecnici!G230,IF(Foglio2!$J$3=Foglio2!$E$6,Assistenti_Amm.vo!G230,IF(Foglio2!$J$3=Foglio2!$E$7,Resp_Coord_Amm.vo!G230,IF(Foglio2!$J$3=Foglio2!$E$8,Direttore_Amm.vo!G230,IF(Foglio2!$J$3=Foglio2!$E$9,Doc_mat_elem.re!G230,IF(Foglio2!$J$3=Foglio2!$E$10,Doc_dipl_scuola_sec.!G230,IF(Foglio2!$J$3=Foglio2!$E$11,Doc_scuola_media!G230,IF(Foglio2!$J$3=Foglio2!$E$12,Doc_laureati_scuola_sec.!G240,IF(Foglio2!$J$3=Foglio2!$E$13,Direttivi_capi_ist.!G230,0)))))))))))</f>
        <v>0</v>
      </c>
      <c r="J240" s="248">
        <f>IF(Foglio2!$J$3=Foglio2!$E$3,Ausiliari_Coll.Scol.!H230,IF(Foglio2!$J$3=Foglio2!$E$4,Collab._Tecnici!H230,IF(Foglio2!$J$3=Foglio2!$E$5,Assistenti_Tecnici!H230,IF(Foglio2!$J$3=Foglio2!$E$6,Assistenti_Amm.vo!H230,IF(Foglio2!$J$3=Foglio2!$E$7,Resp_Coord_Amm.vo!H230,IF(Foglio2!$J$3=Foglio2!$E$8,Direttore_Amm.vo!H230,IF(Foglio2!$J$3=Foglio2!$E$9,Doc_mat_elem.re!H230,IF(Foglio2!$J$3=Foglio2!$E$10,Doc_dipl_scuola_sec.!H230,IF(Foglio2!$J$3=Foglio2!$E$11,Doc_scuola_media!H230,IF(Foglio2!$J$3=Foglio2!$E$12,Doc_laureati_scuola_sec.!H240,IF(Foglio2!$J$3=Foglio2!$E$13,Direttivi_capi_ist.!H230,0)))))))))))</f>
        <v>0</v>
      </c>
      <c r="K240" s="248">
        <f>IF(Foglio2!$J$3=Foglio2!$E$3,Ausiliari_Coll.Scol.!I230,IF(Foglio2!$J$3=Foglio2!$E$4,Collab._Tecnici!I230,IF(Foglio2!$J$3=Foglio2!$E$5,Assistenti_Tecnici!I230,IF(Foglio2!$J$3=Foglio2!$E$6,Assistenti_Amm.vo!I230,IF(Foglio2!$J$3=Foglio2!$E$7,Resp_Coord_Amm.vo!I230,IF(Foglio2!$J$3=Foglio2!$E$8,Direttore_Amm.vo!I230,IF(Foglio2!$J$3=Foglio2!$E$9,Doc_mat_elem.re!I230,IF(Foglio2!$J$3=Foglio2!$E$10,Doc_dipl_scuola_sec.!I230,IF(Foglio2!$J$3=Foglio2!$E$11,Doc_scuola_media!I230,IF(Foglio2!$J$3=Foglio2!$E$12,Doc_laureati_scuola_sec.!I240,IF(Foglio2!$J$3=Foglio2!$E$13,Direttivi_capi_ist.!I230,0)))))))))))</f>
        <v>0</v>
      </c>
      <c r="L240" s="248">
        <f>IF(Foglio2!$J$3=Foglio2!$E$3,Ausiliari_Coll.Scol.!J230,IF(Foglio2!$J$3=Foglio2!$E$4,Collab._Tecnici!J230,IF(Foglio2!$J$3=Foglio2!$E$5,Assistenti_Tecnici!J230,IF(Foglio2!$J$3=Foglio2!$E$6,Assistenti_Amm.vo!J230,IF(Foglio2!$J$3=Foglio2!$E$7,Resp_Coord_Amm.vo!J230,IF(Foglio2!$J$3=Foglio2!$E$8,Direttore_Amm.vo!J230,IF(Foglio2!$J$3=Foglio2!$E$9,Doc_mat_elem.re!J230,IF(Foglio2!$J$3=Foglio2!$E$10,Doc_dipl_scuola_sec.!J230,IF(Foglio2!$J$3=Foglio2!$E$11,Doc_scuola_media!J230,IF(Foglio2!$J$3=Foglio2!$E$12,Doc_laureati_scuola_sec.!J240,IF(Foglio2!$J$3=Foglio2!$E$13,Direttivi_capi_ist.!J230,0)))))))))))</f>
        <v>0</v>
      </c>
      <c r="M240" s="249">
        <f>IF(Foglio2!$J$3=Foglio2!$E$3,Ausiliari_Coll.Scol.!K230,IF(Foglio2!$J$3=Foglio2!$E$4,Collab._Tecnici!K230,IF(Foglio2!$J$3=Foglio2!$E$5,Assistenti_Tecnici!K230,IF(Foglio2!$J$3=Foglio2!$E$6,Assistenti_Amm.vo!K230,IF(Foglio2!$J$3=Foglio2!$E$7,Resp_Coord_Amm.vo!K230,IF(Foglio2!$J$3=Foglio2!$E$8,Direttore_Amm.vo!K230,IF(Foglio2!$J$3=Foglio2!$E$9,Doc_mat_elem.re!K230,IF(Foglio2!$J$3=Foglio2!$E$10,Doc_dipl_scuola_sec.!K230,IF(Foglio2!$J$3=Foglio2!$E$11,Doc_scuola_media!K230,IF(Foglio2!$J$3=Foglio2!$E$12,Doc_laureati_scuola_sec.!K240,IF(Foglio2!$J$3=Foglio2!$E$13,Direttivi_capi_ist.!K230,0)))))))))))</f>
        <v>0</v>
      </c>
      <c r="N240" s="250">
        <f>IF(Foglio2!$J$3=Foglio2!$E$3,Ausiliari_Coll.Scol.!L230,IF(Foglio2!$J$3=Foglio2!$E$4,Collab._Tecnici!L230,IF(Foglio2!$J$3=Foglio2!$E$5,Assistenti_Tecnici!L230,IF(Foglio2!$J$3=Foglio2!$E$6,Assistenti_Amm.vo!L230,IF(Foglio2!$J$3=Foglio2!$E$7,Resp_Coord_Amm.vo!L230,IF(Foglio2!$J$3=Foglio2!$E$8,Direttore_Amm.vo!L230,IF(Foglio2!$J$3=Foglio2!$E$9,Doc_mat_elem.re!L230,IF(Foglio2!$J$3=Foglio2!$E$10,Doc_dipl_scuola_sec.!L230,IF(Foglio2!$J$3=Foglio2!$E$11,Doc_scuola_media!L230,IF(Foglio2!$J$3=Foglio2!$E$12,Doc_laureati_scuola_sec.!L240,IF(Foglio2!$J$3=Foglio2!$E$13,Direttivi_capi_ist.!L230,0)))))))))))</f>
        <v>0</v>
      </c>
      <c r="O240" s="251">
        <f>IF(Foglio2!$J$3=Foglio2!$E$3,Ausiliari_Coll.Scol.!M230,IF(Foglio2!$J$3=Foglio2!$E$4,Collab._Tecnici!M230,IF(Foglio2!$J$3=Foglio2!$E$5,Assistenti_Tecnici!M230,IF(Foglio2!$J$3=Foglio2!$E$6,Assistenti_Amm.vo!M230,IF(Foglio2!$J$3=Foglio2!$E$7,Resp_Coord_Amm.vo!M230,IF(Foglio2!$J$3=Foglio2!$E$8,Direttore_Amm.vo!M230,IF(Foglio2!$J$3=Foglio2!$E$9,Doc_mat_elem.re!M230,IF(Foglio2!$J$3=Foglio2!$E$10,Doc_dipl_scuola_sec.!M230,IF(Foglio2!$J$3=Foglio2!$E$11,Doc_scuola_media!M230,IF(Foglio2!$J$3=Foglio2!$E$12,Doc_laureati_scuola_sec.!M240,IF(Foglio2!$J$3=Foglio2!$E$13,Direttivi_capi_ist.!M230,0)))))))))))</f>
        <v>0</v>
      </c>
      <c r="P240" s="252">
        <f>IF(Foglio2!$J$3=Foglio2!$E$3,Ausiliari_Coll.Scol.!N230,IF(Foglio2!$J$3=Foglio2!$E$4,Collab._Tecnici!N230,IF(Foglio2!$J$3=Foglio2!$E$5,Assistenti_Tecnici!N230,IF(Foglio2!$J$3=Foglio2!$E$6,Assistenti_Amm.vo!N230,IF(Foglio2!$J$3=Foglio2!$E$7,Resp_Coord_Amm.vo!N230,IF(Foglio2!$J$3=Foglio2!$E$8,Direttore_Amm.vo!N230,IF(Foglio2!$J$3=Foglio2!$E$9,Doc_mat_elem.re!N230,IF(Foglio2!$J$3=Foglio2!$E$10,Doc_dipl_scuola_sec.!N230,IF(Foglio2!$J$3=Foglio2!$E$11,Doc_scuola_media!N230,IF(Foglio2!$J$3=Foglio2!$E$12,Doc_laureati_scuola_sec.!N240,IF(Foglio2!$J$3=Foglio2!$E$13,Direttivi_capi_ist.!N230,0)))))))))))</f>
        <v>0</v>
      </c>
      <c r="Q240" s="252">
        <f>IF(Foglio2!$J$3=Foglio2!$E$3,Ausiliari_Coll.Scol.!O230,IF(Foglio2!$J$3=Foglio2!$E$4,Collab._Tecnici!O230,IF(Foglio2!$J$3=Foglio2!$E$5,Assistenti_Tecnici!O230,IF(Foglio2!$J$3=Foglio2!$E$6,Assistenti_Amm.vo!O230,IF(Foglio2!$J$3=Foglio2!$E$7,Resp_Coord_Amm.vo!O230,IF(Foglio2!$J$3=Foglio2!$E$8,Direttore_Amm.vo!O230,IF(Foglio2!$J$3=Foglio2!$E$9,Doc_mat_elem.re!O230,IF(Foglio2!$J$3=Foglio2!$E$10,Doc_dipl_scuola_sec.!O230,IF(Foglio2!$J$3=Foglio2!$E$11,Doc_scuola_media!O230,IF(Foglio2!$J$3=Foglio2!$E$12,Doc_laureati_scuola_sec.!O240,IF(Foglio2!$J$3=Foglio2!$E$13,Direttivi_capi_ist.!O230,0)))))))))))</f>
        <v>0</v>
      </c>
      <c r="R240" s="252">
        <f>IF(Foglio2!$J$3=Foglio2!$E$3,Ausiliari_Coll.Scol.!P230,IF(Foglio2!$J$3=Foglio2!$E$4,Collab._Tecnici!P230,IF(Foglio2!$J$3=Foglio2!$E$5,Assistenti_Tecnici!P230,IF(Foglio2!$J$3=Foglio2!$E$6,Assistenti_Amm.vo!P230,IF(Foglio2!$J$3=Foglio2!$E$7,Resp_Coord_Amm.vo!P230,IF(Foglio2!$J$3=Foglio2!$E$8,Direttore_Amm.vo!P230,IF(Foglio2!$J$3=Foglio2!$E$9,Doc_mat_elem.re!P230,IF(Foglio2!$J$3=Foglio2!$E$10,Doc_dipl_scuola_sec.!P230,IF(Foglio2!$J$3=Foglio2!$E$11,Doc_scuola_media!P230,IF(Foglio2!$J$3=Foglio2!$E$12,Doc_laureati_scuola_sec.!P240,IF(Foglio2!$J$3=Foglio2!$E$13,Direttivi_capi_ist.!P230,0)))))))))))</f>
        <v>0</v>
      </c>
      <c r="S240" s="252">
        <f>IF(Foglio2!$J$3=Foglio2!$E$3,Ausiliari_Coll.Scol.!Q230,IF(Foglio2!$J$3=Foglio2!$E$4,Collab._Tecnici!Q230,IF(Foglio2!$J$3=Foglio2!$E$5,Assistenti_Tecnici!Q230,IF(Foglio2!$J$3=Foglio2!$E$6,Assistenti_Amm.vo!Q230,IF(Foglio2!$J$3=Foglio2!$E$7,Resp_Coord_Amm.vo!Q230,IF(Foglio2!$J$3=Foglio2!$E$8,Direttore_Amm.vo!Q230,IF(Foglio2!$J$3=Foglio2!$E$9,Doc_mat_elem.re!Q230,IF(Foglio2!$J$3=Foglio2!$E$10,Doc_dipl_scuola_sec.!Q230,IF(Foglio2!$J$3=Foglio2!$E$11,Doc_scuola_media!Q230,IF(Foglio2!$J$3=Foglio2!$E$12,Doc_laureati_scuola_sec.!Q240,IF(Foglio2!$J$3=Foglio2!$E$13,Direttivi_capi_ist.!Q230,0)))))))))))</f>
        <v>0</v>
      </c>
      <c r="T240" s="252">
        <f>IF(Foglio2!$J$3=Foglio2!$E$3,Ausiliari_Coll.Scol.!R230,IF(Foglio2!$J$3=Foglio2!$E$4,Collab._Tecnici!R230,IF(Foglio2!$J$3=Foglio2!$E$5,Assistenti_Tecnici!R230,IF(Foglio2!$J$3=Foglio2!$E$6,Assistenti_Amm.vo!R230,IF(Foglio2!$J$3=Foglio2!$E$7,Resp_Coord_Amm.vo!R230,IF(Foglio2!$J$3=Foglio2!$E$8,Direttore_Amm.vo!R230,IF(Foglio2!$J$3=Foglio2!$E$9,Doc_mat_elem.re!R230,IF(Foglio2!$J$3=Foglio2!$E$10,Doc_dipl_scuola_sec.!R230,IF(Foglio2!$J$3=Foglio2!$E$11,Doc_scuola_media!R230,IF(Foglio2!$J$3=Foglio2!$E$12,Doc_laureati_scuola_sec.!R240,IF(Foglio2!$J$3=Foglio2!$E$13,Direttivi_capi_ist.!R230,0)))))))))))</f>
        <v>0</v>
      </c>
      <c r="U240" s="252">
        <f t="shared" ref="U240" si="1134">(P240)/12*0.8</f>
        <v>0</v>
      </c>
      <c r="V240" s="252">
        <f t="shared" ref="V240" si="1135">(P240+R240)/12*0.8</f>
        <v>0</v>
      </c>
      <c r="W240" s="253" t="str">
        <f t="shared" ref="W240" si="1136">"Fascia Da "&amp;F240&amp;" a "&amp;F241&amp;" Decorrenza "&amp;DAY(C240)&amp;"/"&amp;MONTH(C240)&amp;"/"&amp;YEAR(C240)</f>
        <v>Fascia Da 0 a 0 Decorrenza 0/1/1900</v>
      </c>
    </row>
    <row r="241" spans="1:23" s="47" customFormat="1" ht="7.5" customHeight="1" x14ac:dyDescent="0.2">
      <c r="A241" s="104"/>
      <c r="B241" s="245">
        <f t="shared" si="1089"/>
        <v>34440</v>
      </c>
      <c r="C241" s="501"/>
      <c r="D241" s="501"/>
      <c r="E241" s="48" t="s">
        <v>4</v>
      </c>
      <c r="F241" s="49">
        <f>IF(Foglio2!$J$3=Foglio2!$E$3,Ausiliari_Coll.Scol.!D231,IF(Foglio2!$J$3=Foglio2!$E$4,Collab._Tecnici!D231,IF(Foglio2!$J$3=Foglio2!$E$5,Assistenti_Tecnici!D231,IF(Foglio2!$J$3=Foglio2!$E$6,Assistenti_Amm.vo!D231,IF(Foglio2!$J$3=Foglio2!$E$7,Resp_Coord_Amm.vo!D231,IF(Foglio2!$J$3=Foglio2!$E$8,Direttore_Amm.vo!D231,IF(Foglio2!$J$3=Foglio2!$E$9,Doc_mat_elem.re!D231,IF(Foglio2!$J$3=Foglio2!$E$10,Doc_dipl_scuola_sec.!D231,IF(Foglio2!$J$3=Foglio2!$E$11,Doc_scuola_media!D231,IF(Foglio2!$J$3=Foglio2!$E$12,Doc_laureati_scuola_sec.!D241,IF(Foglio2!$J$3=Foglio2!$E$13,Direttivi_capi_ist.!D231,0)))))))))))</f>
        <v>0</v>
      </c>
      <c r="G241" s="267">
        <f t="shared" ref="G241:T241" si="1137">G240*1936.27</f>
        <v>0</v>
      </c>
      <c r="H241" s="267">
        <f t="shared" si="1137"/>
        <v>0</v>
      </c>
      <c r="I241" s="267">
        <f t="shared" si="1137"/>
        <v>0</v>
      </c>
      <c r="J241" s="267">
        <f t="shared" si="1137"/>
        <v>0</v>
      </c>
      <c r="K241" s="267">
        <f t="shared" si="1137"/>
        <v>0</v>
      </c>
      <c r="L241" s="266">
        <f t="shared" si="1137"/>
        <v>0</v>
      </c>
      <c r="M241" s="267">
        <f t="shared" si="1137"/>
        <v>0</v>
      </c>
      <c r="N241" s="182">
        <f t="shared" si="1137"/>
        <v>0</v>
      </c>
      <c r="O241" s="183">
        <f t="shared" si="1137"/>
        <v>0</v>
      </c>
      <c r="P241" s="184">
        <f t="shared" si="1137"/>
        <v>0</v>
      </c>
      <c r="Q241" s="184">
        <f t="shared" si="1137"/>
        <v>0</v>
      </c>
      <c r="R241" s="184">
        <f t="shared" si="1137"/>
        <v>0</v>
      </c>
      <c r="S241" s="184">
        <f t="shared" si="1137"/>
        <v>0</v>
      </c>
      <c r="T241" s="184">
        <f t="shared" si="1137"/>
        <v>0</v>
      </c>
      <c r="U241" s="184">
        <f t="shared" ref="U241:V241" si="1138">U240*1936.27</f>
        <v>0</v>
      </c>
      <c r="V241" s="184">
        <f t="shared" si="1138"/>
        <v>0</v>
      </c>
      <c r="W241" s="104"/>
    </row>
    <row r="242" spans="1:23" s="47" customFormat="1" ht="12.75" customHeight="1" x14ac:dyDescent="0.2">
      <c r="A242" s="104">
        <f>IF(Foglio2!$J$7=1,TRUNC(Base!V242,0),TRUNC(Base!U242,0))</f>
        <v>0</v>
      </c>
      <c r="B242" s="245">
        <f t="shared" si="1089"/>
        <v>34441</v>
      </c>
      <c r="C242" s="501"/>
      <c r="D242" s="501"/>
      <c r="E242" s="53" t="s">
        <v>3</v>
      </c>
      <c r="F242" s="54">
        <f>IF(Foglio2!$J$3=Foglio2!$E$3,Ausiliari_Coll.Scol.!D232,IF(Foglio2!$J$3=Foglio2!$E$4,Collab._Tecnici!D232,IF(Foglio2!$J$3=Foglio2!$E$5,Assistenti_Tecnici!D232,IF(Foglio2!$J$3=Foglio2!$E$6,Assistenti_Amm.vo!D232,IF(Foglio2!$J$3=Foglio2!$E$7,Resp_Coord_Amm.vo!D232,IF(Foglio2!$J$3=Foglio2!$E$8,Direttore_Amm.vo!D232,IF(Foglio2!$J$3=Foglio2!$E$9,Doc_mat_elem.re!D232,IF(Foglio2!$J$3=Foglio2!$E$10,Doc_dipl_scuola_sec.!D232,IF(Foglio2!$J$3=Foglio2!$E$11,Doc_scuola_media!D232,IF(Foglio2!$J$3=Foglio2!$E$12,Doc_laureati_scuola_sec.!D242,IF(Foglio2!$J$3=Foglio2!$E$13,Direttivi_capi_ist.!D232,0)))))))))))</f>
        <v>0</v>
      </c>
      <c r="G242" s="248">
        <f>IF(Foglio2!$J$3=Foglio2!$E$3,Ausiliari_Coll.Scol.!E232,IF(Foglio2!$J$3=Foglio2!$E$4,Collab._Tecnici!E232,IF(Foglio2!$J$3=Foglio2!$E$5,Assistenti_Tecnici!E232,IF(Foglio2!$J$3=Foglio2!$E$6,Assistenti_Amm.vo!E232,IF(Foglio2!$J$3=Foglio2!$E$7,Resp_Coord_Amm.vo!E232,IF(Foglio2!$J$3=Foglio2!$E$8,Direttore_Amm.vo!E232,IF(Foglio2!$J$3=Foglio2!$E$9,Doc_mat_elem.re!E232,IF(Foglio2!$J$3=Foglio2!$E$10,Doc_dipl_scuola_sec.!E232,IF(Foglio2!$J$3=Foglio2!$E$11,Doc_scuola_media!E232,IF(Foglio2!$J$3=Foglio2!$E$12,Doc_laureati_scuola_sec.!E242,IF(Foglio2!$J$3=Foglio2!$E$13,Direttivi_capi_ist.!E232,0)))))))))))</f>
        <v>0</v>
      </c>
      <c r="H242" s="248">
        <f>IF(Foglio2!$J$3=Foglio2!$E$3,Ausiliari_Coll.Scol.!F232,IF(Foglio2!$J$3=Foglio2!$E$4,Collab._Tecnici!F232,IF(Foglio2!$J$3=Foglio2!$E$5,Assistenti_Tecnici!F232,IF(Foglio2!$J$3=Foglio2!$E$6,Assistenti_Amm.vo!F232,IF(Foglio2!$J$3=Foglio2!$E$7,Resp_Coord_Amm.vo!F232,IF(Foglio2!$J$3=Foglio2!$E$8,Direttore_Amm.vo!F232,IF(Foglio2!$J$3=Foglio2!$E$9,Doc_mat_elem.re!F232,IF(Foglio2!$J$3=Foglio2!$E$10,Doc_dipl_scuola_sec.!F232,IF(Foglio2!$J$3=Foglio2!$E$11,Doc_scuola_media!F232,IF(Foglio2!$J$3=Foglio2!$E$12,Doc_laureati_scuola_sec.!F242,IF(Foglio2!$J$3=Foglio2!$E$13,Direttivi_capi_ist.!F232,0)))))))))))</f>
        <v>0</v>
      </c>
      <c r="I242" s="248">
        <f>IF(Foglio2!$J$3=Foglio2!$E$3,Ausiliari_Coll.Scol.!G232,IF(Foglio2!$J$3=Foglio2!$E$4,Collab._Tecnici!G232,IF(Foglio2!$J$3=Foglio2!$E$5,Assistenti_Tecnici!G232,IF(Foglio2!$J$3=Foglio2!$E$6,Assistenti_Amm.vo!G232,IF(Foglio2!$J$3=Foglio2!$E$7,Resp_Coord_Amm.vo!G232,IF(Foglio2!$J$3=Foglio2!$E$8,Direttore_Amm.vo!G232,IF(Foglio2!$J$3=Foglio2!$E$9,Doc_mat_elem.re!G232,IF(Foglio2!$J$3=Foglio2!$E$10,Doc_dipl_scuola_sec.!G232,IF(Foglio2!$J$3=Foglio2!$E$11,Doc_scuola_media!G232,IF(Foglio2!$J$3=Foglio2!$E$12,Doc_laureati_scuola_sec.!G242,IF(Foglio2!$J$3=Foglio2!$E$13,Direttivi_capi_ist.!G232,0)))))))))))</f>
        <v>0</v>
      </c>
      <c r="J242" s="248">
        <f>IF(Foglio2!$J$3=Foglio2!$E$3,Ausiliari_Coll.Scol.!H232,IF(Foglio2!$J$3=Foglio2!$E$4,Collab._Tecnici!H232,IF(Foglio2!$J$3=Foglio2!$E$5,Assistenti_Tecnici!H232,IF(Foglio2!$J$3=Foglio2!$E$6,Assistenti_Amm.vo!H232,IF(Foglio2!$J$3=Foglio2!$E$7,Resp_Coord_Amm.vo!H232,IF(Foglio2!$J$3=Foglio2!$E$8,Direttore_Amm.vo!H232,IF(Foglio2!$J$3=Foglio2!$E$9,Doc_mat_elem.re!H232,IF(Foglio2!$J$3=Foglio2!$E$10,Doc_dipl_scuola_sec.!H232,IF(Foglio2!$J$3=Foglio2!$E$11,Doc_scuola_media!H232,IF(Foglio2!$J$3=Foglio2!$E$12,Doc_laureati_scuola_sec.!H242,IF(Foglio2!$J$3=Foglio2!$E$13,Direttivi_capi_ist.!H232,0)))))))))))</f>
        <v>0</v>
      </c>
      <c r="K242" s="248">
        <f>IF(Foglio2!$J$3=Foglio2!$E$3,Ausiliari_Coll.Scol.!I232,IF(Foglio2!$J$3=Foglio2!$E$4,Collab._Tecnici!I232,IF(Foglio2!$J$3=Foglio2!$E$5,Assistenti_Tecnici!I232,IF(Foglio2!$J$3=Foglio2!$E$6,Assistenti_Amm.vo!I232,IF(Foglio2!$J$3=Foglio2!$E$7,Resp_Coord_Amm.vo!I232,IF(Foglio2!$J$3=Foglio2!$E$8,Direttore_Amm.vo!I232,IF(Foglio2!$J$3=Foglio2!$E$9,Doc_mat_elem.re!I232,IF(Foglio2!$J$3=Foglio2!$E$10,Doc_dipl_scuola_sec.!I232,IF(Foglio2!$J$3=Foglio2!$E$11,Doc_scuola_media!I232,IF(Foglio2!$J$3=Foglio2!$E$12,Doc_laureati_scuola_sec.!I242,IF(Foglio2!$J$3=Foglio2!$E$13,Direttivi_capi_ist.!I232,0)))))))))))</f>
        <v>0</v>
      </c>
      <c r="L242" s="248">
        <f>IF(Foglio2!$J$3=Foglio2!$E$3,Ausiliari_Coll.Scol.!J232,IF(Foglio2!$J$3=Foglio2!$E$4,Collab._Tecnici!J232,IF(Foglio2!$J$3=Foglio2!$E$5,Assistenti_Tecnici!J232,IF(Foglio2!$J$3=Foglio2!$E$6,Assistenti_Amm.vo!J232,IF(Foglio2!$J$3=Foglio2!$E$7,Resp_Coord_Amm.vo!J232,IF(Foglio2!$J$3=Foglio2!$E$8,Direttore_Amm.vo!J232,IF(Foglio2!$J$3=Foglio2!$E$9,Doc_mat_elem.re!J232,IF(Foglio2!$J$3=Foglio2!$E$10,Doc_dipl_scuola_sec.!J232,IF(Foglio2!$J$3=Foglio2!$E$11,Doc_scuola_media!J232,IF(Foglio2!$J$3=Foglio2!$E$12,Doc_laureati_scuola_sec.!J242,IF(Foglio2!$J$3=Foglio2!$E$13,Direttivi_capi_ist.!J232,0)))))))))))</f>
        <v>0</v>
      </c>
      <c r="M242" s="249">
        <f>IF(Foglio2!$J$3=Foglio2!$E$3,Ausiliari_Coll.Scol.!K232,IF(Foglio2!$J$3=Foglio2!$E$4,Collab._Tecnici!K232,IF(Foglio2!$J$3=Foglio2!$E$5,Assistenti_Tecnici!K232,IF(Foglio2!$J$3=Foglio2!$E$6,Assistenti_Amm.vo!K232,IF(Foglio2!$J$3=Foglio2!$E$7,Resp_Coord_Amm.vo!K232,IF(Foglio2!$J$3=Foglio2!$E$8,Direttore_Amm.vo!K232,IF(Foglio2!$J$3=Foglio2!$E$9,Doc_mat_elem.re!K232,IF(Foglio2!$J$3=Foglio2!$E$10,Doc_dipl_scuola_sec.!K232,IF(Foglio2!$J$3=Foglio2!$E$11,Doc_scuola_media!K232,IF(Foglio2!$J$3=Foglio2!$E$12,Doc_laureati_scuola_sec.!K242,IF(Foglio2!$J$3=Foglio2!$E$13,Direttivi_capi_ist.!K232,0)))))))))))</f>
        <v>0</v>
      </c>
      <c r="N242" s="250">
        <f>IF(Foglio2!$J$3=Foglio2!$E$3,Ausiliari_Coll.Scol.!L232,IF(Foglio2!$J$3=Foglio2!$E$4,Collab._Tecnici!L232,IF(Foglio2!$J$3=Foglio2!$E$5,Assistenti_Tecnici!L232,IF(Foglio2!$J$3=Foglio2!$E$6,Assistenti_Amm.vo!L232,IF(Foglio2!$J$3=Foglio2!$E$7,Resp_Coord_Amm.vo!L232,IF(Foglio2!$J$3=Foglio2!$E$8,Direttore_Amm.vo!L232,IF(Foglio2!$J$3=Foglio2!$E$9,Doc_mat_elem.re!L232,IF(Foglio2!$J$3=Foglio2!$E$10,Doc_dipl_scuola_sec.!L232,IF(Foglio2!$J$3=Foglio2!$E$11,Doc_scuola_media!L232,IF(Foglio2!$J$3=Foglio2!$E$12,Doc_laureati_scuola_sec.!L242,IF(Foglio2!$J$3=Foglio2!$E$13,Direttivi_capi_ist.!L232,0)))))))))))</f>
        <v>0</v>
      </c>
      <c r="O242" s="251">
        <f>IF(Foglio2!$J$3=Foglio2!$E$3,Ausiliari_Coll.Scol.!M232,IF(Foglio2!$J$3=Foglio2!$E$4,Collab._Tecnici!M232,IF(Foglio2!$J$3=Foglio2!$E$5,Assistenti_Tecnici!M232,IF(Foglio2!$J$3=Foglio2!$E$6,Assistenti_Amm.vo!M232,IF(Foglio2!$J$3=Foglio2!$E$7,Resp_Coord_Amm.vo!M232,IF(Foglio2!$J$3=Foglio2!$E$8,Direttore_Amm.vo!M232,IF(Foglio2!$J$3=Foglio2!$E$9,Doc_mat_elem.re!M232,IF(Foglio2!$J$3=Foglio2!$E$10,Doc_dipl_scuola_sec.!M232,IF(Foglio2!$J$3=Foglio2!$E$11,Doc_scuola_media!M232,IF(Foglio2!$J$3=Foglio2!$E$12,Doc_laureati_scuola_sec.!M242,IF(Foglio2!$J$3=Foglio2!$E$13,Direttivi_capi_ist.!M232,0)))))))))))</f>
        <v>0</v>
      </c>
      <c r="P242" s="252">
        <f>IF(Foglio2!$J$3=Foglio2!$E$3,Ausiliari_Coll.Scol.!N232,IF(Foglio2!$J$3=Foglio2!$E$4,Collab._Tecnici!N232,IF(Foglio2!$J$3=Foglio2!$E$5,Assistenti_Tecnici!N232,IF(Foglio2!$J$3=Foglio2!$E$6,Assistenti_Amm.vo!N232,IF(Foglio2!$J$3=Foglio2!$E$7,Resp_Coord_Amm.vo!N232,IF(Foglio2!$J$3=Foglio2!$E$8,Direttore_Amm.vo!N232,IF(Foglio2!$J$3=Foglio2!$E$9,Doc_mat_elem.re!N232,IF(Foglio2!$J$3=Foglio2!$E$10,Doc_dipl_scuola_sec.!N232,IF(Foglio2!$J$3=Foglio2!$E$11,Doc_scuola_media!N232,IF(Foglio2!$J$3=Foglio2!$E$12,Doc_laureati_scuola_sec.!N242,IF(Foglio2!$J$3=Foglio2!$E$13,Direttivi_capi_ist.!N232,0)))))))))))</f>
        <v>0</v>
      </c>
      <c r="Q242" s="252">
        <f>IF(Foglio2!$J$3=Foglio2!$E$3,Ausiliari_Coll.Scol.!O232,IF(Foglio2!$J$3=Foglio2!$E$4,Collab._Tecnici!O232,IF(Foglio2!$J$3=Foglio2!$E$5,Assistenti_Tecnici!O232,IF(Foglio2!$J$3=Foglio2!$E$6,Assistenti_Amm.vo!O232,IF(Foglio2!$J$3=Foglio2!$E$7,Resp_Coord_Amm.vo!O232,IF(Foglio2!$J$3=Foglio2!$E$8,Direttore_Amm.vo!O232,IF(Foglio2!$J$3=Foglio2!$E$9,Doc_mat_elem.re!O232,IF(Foglio2!$J$3=Foglio2!$E$10,Doc_dipl_scuola_sec.!O232,IF(Foglio2!$J$3=Foglio2!$E$11,Doc_scuola_media!O232,IF(Foglio2!$J$3=Foglio2!$E$12,Doc_laureati_scuola_sec.!O242,IF(Foglio2!$J$3=Foglio2!$E$13,Direttivi_capi_ist.!O232,0)))))))))))</f>
        <v>0</v>
      </c>
      <c r="R242" s="252">
        <f>IF(Foglio2!$J$3=Foglio2!$E$3,Ausiliari_Coll.Scol.!P232,IF(Foglio2!$J$3=Foglio2!$E$4,Collab._Tecnici!P232,IF(Foglio2!$J$3=Foglio2!$E$5,Assistenti_Tecnici!P232,IF(Foglio2!$J$3=Foglio2!$E$6,Assistenti_Amm.vo!P232,IF(Foglio2!$J$3=Foglio2!$E$7,Resp_Coord_Amm.vo!P232,IF(Foglio2!$J$3=Foglio2!$E$8,Direttore_Amm.vo!P232,IF(Foglio2!$J$3=Foglio2!$E$9,Doc_mat_elem.re!P232,IF(Foglio2!$J$3=Foglio2!$E$10,Doc_dipl_scuola_sec.!P232,IF(Foglio2!$J$3=Foglio2!$E$11,Doc_scuola_media!P232,IF(Foglio2!$J$3=Foglio2!$E$12,Doc_laureati_scuola_sec.!P242,IF(Foglio2!$J$3=Foglio2!$E$13,Direttivi_capi_ist.!P232,0)))))))))))</f>
        <v>0</v>
      </c>
      <c r="S242" s="252">
        <f>IF(Foglio2!$J$3=Foglio2!$E$3,Ausiliari_Coll.Scol.!Q232,IF(Foglio2!$J$3=Foglio2!$E$4,Collab._Tecnici!Q232,IF(Foglio2!$J$3=Foglio2!$E$5,Assistenti_Tecnici!Q232,IF(Foglio2!$J$3=Foglio2!$E$6,Assistenti_Amm.vo!Q232,IF(Foglio2!$J$3=Foglio2!$E$7,Resp_Coord_Amm.vo!Q232,IF(Foglio2!$J$3=Foglio2!$E$8,Direttore_Amm.vo!Q232,IF(Foglio2!$J$3=Foglio2!$E$9,Doc_mat_elem.re!Q232,IF(Foglio2!$J$3=Foglio2!$E$10,Doc_dipl_scuola_sec.!Q232,IF(Foglio2!$J$3=Foglio2!$E$11,Doc_scuola_media!Q232,IF(Foglio2!$J$3=Foglio2!$E$12,Doc_laureati_scuola_sec.!Q242,IF(Foglio2!$J$3=Foglio2!$E$13,Direttivi_capi_ist.!Q232,0)))))))))))</f>
        <v>0</v>
      </c>
      <c r="T242" s="252">
        <f>IF(Foglio2!$J$3=Foglio2!$E$3,Ausiliari_Coll.Scol.!R232,IF(Foglio2!$J$3=Foglio2!$E$4,Collab._Tecnici!R232,IF(Foglio2!$J$3=Foglio2!$E$5,Assistenti_Tecnici!R232,IF(Foglio2!$J$3=Foglio2!$E$6,Assistenti_Amm.vo!R232,IF(Foglio2!$J$3=Foglio2!$E$7,Resp_Coord_Amm.vo!R232,IF(Foglio2!$J$3=Foglio2!$E$8,Direttore_Amm.vo!R232,IF(Foglio2!$J$3=Foglio2!$E$9,Doc_mat_elem.re!R232,IF(Foglio2!$J$3=Foglio2!$E$10,Doc_dipl_scuola_sec.!R232,IF(Foglio2!$J$3=Foglio2!$E$11,Doc_scuola_media!R232,IF(Foglio2!$J$3=Foglio2!$E$12,Doc_laureati_scuola_sec.!R242,IF(Foglio2!$J$3=Foglio2!$E$13,Direttivi_capi_ist.!R232,0)))))))))))</f>
        <v>0</v>
      </c>
      <c r="U242" s="252">
        <f t="shared" ref="U242" si="1139">(P242)/12*0.8</f>
        <v>0</v>
      </c>
      <c r="V242" s="252">
        <f t="shared" ref="V242" si="1140">(P242+R242)/12*0.8</f>
        <v>0</v>
      </c>
      <c r="W242" s="253" t="str">
        <f t="shared" ref="W242" si="1141">"Fascia Da "&amp;F242&amp;" a "&amp;F243&amp;" Decorrenza "&amp;DAY(C242)&amp;"/"&amp;MONTH(C242)&amp;"/"&amp;YEAR(C242)</f>
        <v>Fascia Da 0 a 0 Decorrenza 0/1/1900</v>
      </c>
    </row>
    <row r="243" spans="1:23" s="47" customFormat="1" ht="7.5" customHeight="1" x14ac:dyDescent="0.2">
      <c r="A243" s="104"/>
      <c r="B243" s="245">
        <f t="shared" si="1089"/>
        <v>34442</v>
      </c>
      <c r="C243" s="501"/>
      <c r="D243" s="501"/>
      <c r="E243" s="48" t="s">
        <v>4</v>
      </c>
      <c r="F243" s="49">
        <f>IF(Foglio2!$J$3=Foglio2!$E$3,Ausiliari_Coll.Scol.!D233,IF(Foglio2!$J$3=Foglio2!$E$4,Collab._Tecnici!D233,IF(Foglio2!$J$3=Foglio2!$E$5,Assistenti_Tecnici!D233,IF(Foglio2!$J$3=Foglio2!$E$6,Assistenti_Amm.vo!D233,IF(Foglio2!$J$3=Foglio2!$E$7,Resp_Coord_Amm.vo!D233,IF(Foglio2!$J$3=Foglio2!$E$8,Direttore_Amm.vo!D233,IF(Foglio2!$J$3=Foglio2!$E$9,Doc_mat_elem.re!D233,IF(Foglio2!$J$3=Foglio2!$E$10,Doc_dipl_scuola_sec.!D233,IF(Foglio2!$J$3=Foglio2!$E$11,Doc_scuola_media!D233,IF(Foglio2!$J$3=Foglio2!$E$12,Doc_laureati_scuola_sec.!D243,IF(Foglio2!$J$3=Foglio2!$E$13,Direttivi_capi_ist.!D233,0)))))))))))</f>
        <v>0</v>
      </c>
      <c r="G243" s="267">
        <f t="shared" ref="G243:T243" si="1142">G242*1936.27</f>
        <v>0</v>
      </c>
      <c r="H243" s="267">
        <f t="shared" si="1142"/>
        <v>0</v>
      </c>
      <c r="I243" s="267">
        <f t="shared" si="1142"/>
        <v>0</v>
      </c>
      <c r="J243" s="267">
        <f t="shared" si="1142"/>
        <v>0</v>
      </c>
      <c r="K243" s="267">
        <f t="shared" si="1142"/>
        <v>0</v>
      </c>
      <c r="L243" s="266">
        <f t="shared" si="1142"/>
        <v>0</v>
      </c>
      <c r="M243" s="267">
        <f t="shared" si="1142"/>
        <v>0</v>
      </c>
      <c r="N243" s="182">
        <f t="shared" si="1142"/>
        <v>0</v>
      </c>
      <c r="O243" s="183">
        <f t="shared" si="1142"/>
        <v>0</v>
      </c>
      <c r="P243" s="184">
        <f t="shared" si="1142"/>
        <v>0</v>
      </c>
      <c r="Q243" s="184">
        <f t="shared" si="1142"/>
        <v>0</v>
      </c>
      <c r="R243" s="184">
        <f t="shared" si="1142"/>
        <v>0</v>
      </c>
      <c r="S243" s="184">
        <f t="shared" si="1142"/>
        <v>0</v>
      </c>
      <c r="T243" s="184">
        <f t="shared" si="1142"/>
        <v>0</v>
      </c>
      <c r="U243" s="184">
        <f t="shared" ref="U243:V243" si="1143">U242*1936.27</f>
        <v>0</v>
      </c>
      <c r="V243" s="184">
        <f t="shared" si="1143"/>
        <v>0</v>
      </c>
      <c r="W243" s="104"/>
    </row>
    <row r="244" spans="1:23" s="47" customFormat="1" ht="12.75" customHeight="1" x14ac:dyDescent="0.2">
      <c r="A244" s="104">
        <f>IF(Foglio2!$J$7=1,TRUNC(Base!V244,0),TRUNC(Base!U244,0))</f>
        <v>0</v>
      </c>
      <c r="B244" s="245">
        <f t="shared" si="1089"/>
        <v>34443</v>
      </c>
      <c r="C244" s="501"/>
      <c r="D244" s="501"/>
      <c r="E244" s="53" t="s">
        <v>3</v>
      </c>
      <c r="F244" s="54">
        <f>IF(Foglio2!$J$3=Foglio2!$E$3,Ausiliari_Coll.Scol.!D234,IF(Foglio2!$J$3=Foglio2!$E$4,Collab._Tecnici!D234,IF(Foglio2!$J$3=Foglio2!$E$5,Assistenti_Tecnici!D234,IF(Foglio2!$J$3=Foglio2!$E$6,Assistenti_Amm.vo!D234,IF(Foglio2!$J$3=Foglio2!$E$7,Resp_Coord_Amm.vo!D234,IF(Foglio2!$J$3=Foglio2!$E$8,Direttore_Amm.vo!D234,IF(Foglio2!$J$3=Foglio2!$E$9,Doc_mat_elem.re!D234,IF(Foglio2!$J$3=Foglio2!$E$10,Doc_dipl_scuola_sec.!D234,IF(Foglio2!$J$3=Foglio2!$E$11,Doc_scuola_media!D234,IF(Foglio2!$J$3=Foglio2!$E$12,Doc_laureati_scuola_sec.!D244,IF(Foglio2!$J$3=Foglio2!$E$13,Direttivi_capi_ist.!D234,0)))))))))))</f>
        <v>0</v>
      </c>
      <c r="G244" s="248">
        <f>IF(Foglio2!$J$3=Foglio2!$E$3,Ausiliari_Coll.Scol.!E234,IF(Foglio2!$J$3=Foglio2!$E$4,Collab._Tecnici!E234,IF(Foglio2!$J$3=Foglio2!$E$5,Assistenti_Tecnici!E234,IF(Foglio2!$J$3=Foglio2!$E$6,Assistenti_Amm.vo!E234,IF(Foglio2!$J$3=Foglio2!$E$7,Resp_Coord_Amm.vo!E234,IF(Foglio2!$J$3=Foglio2!$E$8,Direttore_Amm.vo!E234,IF(Foglio2!$J$3=Foglio2!$E$9,Doc_mat_elem.re!E234,IF(Foglio2!$J$3=Foglio2!$E$10,Doc_dipl_scuola_sec.!E234,IF(Foglio2!$J$3=Foglio2!$E$11,Doc_scuola_media!E234,IF(Foglio2!$J$3=Foglio2!$E$12,Doc_laureati_scuola_sec.!E244,IF(Foglio2!$J$3=Foglio2!$E$13,Direttivi_capi_ist.!E234,0)))))))))))</f>
        <v>0</v>
      </c>
      <c r="H244" s="248">
        <f>IF(Foglio2!$J$3=Foglio2!$E$3,Ausiliari_Coll.Scol.!F234,IF(Foglio2!$J$3=Foglio2!$E$4,Collab._Tecnici!F234,IF(Foglio2!$J$3=Foglio2!$E$5,Assistenti_Tecnici!F234,IF(Foglio2!$J$3=Foglio2!$E$6,Assistenti_Amm.vo!F234,IF(Foglio2!$J$3=Foglio2!$E$7,Resp_Coord_Amm.vo!F234,IF(Foglio2!$J$3=Foglio2!$E$8,Direttore_Amm.vo!F234,IF(Foglio2!$J$3=Foglio2!$E$9,Doc_mat_elem.re!F234,IF(Foglio2!$J$3=Foglio2!$E$10,Doc_dipl_scuola_sec.!F234,IF(Foglio2!$J$3=Foglio2!$E$11,Doc_scuola_media!F234,IF(Foglio2!$J$3=Foglio2!$E$12,Doc_laureati_scuola_sec.!F244,IF(Foglio2!$J$3=Foglio2!$E$13,Direttivi_capi_ist.!F234,0)))))))))))</f>
        <v>0</v>
      </c>
      <c r="I244" s="248">
        <f>IF(Foglio2!$J$3=Foglio2!$E$3,Ausiliari_Coll.Scol.!G234,IF(Foglio2!$J$3=Foglio2!$E$4,Collab._Tecnici!G234,IF(Foglio2!$J$3=Foglio2!$E$5,Assistenti_Tecnici!G234,IF(Foglio2!$J$3=Foglio2!$E$6,Assistenti_Amm.vo!G234,IF(Foglio2!$J$3=Foglio2!$E$7,Resp_Coord_Amm.vo!G234,IF(Foglio2!$J$3=Foglio2!$E$8,Direttore_Amm.vo!G234,IF(Foglio2!$J$3=Foglio2!$E$9,Doc_mat_elem.re!G234,IF(Foglio2!$J$3=Foglio2!$E$10,Doc_dipl_scuola_sec.!G234,IF(Foglio2!$J$3=Foglio2!$E$11,Doc_scuola_media!G234,IF(Foglio2!$J$3=Foglio2!$E$12,Doc_laureati_scuola_sec.!G244,IF(Foglio2!$J$3=Foglio2!$E$13,Direttivi_capi_ist.!G234,0)))))))))))</f>
        <v>0</v>
      </c>
      <c r="J244" s="248">
        <f>IF(Foglio2!$J$3=Foglio2!$E$3,Ausiliari_Coll.Scol.!H234,IF(Foglio2!$J$3=Foglio2!$E$4,Collab._Tecnici!H234,IF(Foglio2!$J$3=Foglio2!$E$5,Assistenti_Tecnici!H234,IF(Foglio2!$J$3=Foglio2!$E$6,Assistenti_Amm.vo!H234,IF(Foglio2!$J$3=Foglio2!$E$7,Resp_Coord_Amm.vo!H234,IF(Foglio2!$J$3=Foglio2!$E$8,Direttore_Amm.vo!H234,IF(Foglio2!$J$3=Foglio2!$E$9,Doc_mat_elem.re!H234,IF(Foglio2!$J$3=Foglio2!$E$10,Doc_dipl_scuola_sec.!H234,IF(Foglio2!$J$3=Foglio2!$E$11,Doc_scuola_media!H234,IF(Foglio2!$J$3=Foglio2!$E$12,Doc_laureati_scuola_sec.!H244,IF(Foglio2!$J$3=Foglio2!$E$13,Direttivi_capi_ist.!H234,0)))))))))))</f>
        <v>0</v>
      </c>
      <c r="K244" s="248">
        <f>IF(Foglio2!$J$3=Foglio2!$E$3,Ausiliari_Coll.Scol.!I234,IF(Foglio2!$J$3=Foglio2!$E$4,Collab._Tecnici!I234,IF(Foglio2!$J$3=Foglio2!$E$5,Assistenti_Tecnici!I234,IF(Foglio2!$J$3=Foglio2!$E$6,Assistenti_Amm.vo!I234,IF(Foglio2!$J$3=Foglio2!$E$7,Resp_Coord_Amm.vo!I234,IF(Foglio2!$J$3=Foglio2!$E$8,Direttore_Amm.vo!I234,IF(Foglio2!$J$3=Foglio2!$E$9,Doc_mat_elem.re!I234,IF(Foglio2!$J$3=Foglio2!$E$10,Doc_dipl_scuola_sec.!I234,IF(Foglio2!$J$3=Foglio2!$E$11,Doc_scuola_media!I234,IF(Foglio2!$J$3=Foglio2!$E$12,Doc_laureati_scuola_sec.!I244,IF(Foglio2!$J$3=Foglio2!$E$13,Direttivi_capi_ist.!I234,0)))))))))))</f>
        <v>0</v>
      </c>
      <c r="L244" s="248">
        <f>IF(Foglio2!$J$3=Foglio2!$E$3,Ausiliari_Coll.Scol.!J234,IF(Foglio2!$J$3=Foglio2!$E$4,Collab._Tecnici!J234,IF(Foglio2!$J$3=Foglio2!$E$5,Assistenti_Tecnici!J234,IF(Foglio2!$J$3=Foglio2!$E$6,Assistenti_Amm.vo!J234,IF(Foglio2!$J$3=Foglio2!$E$7,Resp_Coord_Amm.vo!J234,IF(Foglio2!$J$3=Foglio2!$E$8,Direttore_Amm.vo!J234,IF(Foglio2!$J$3=Foglio2!$E$9,Doc_mat_elem.re!J234,IF(Foglio2!$J$3=Foglio2!$E$10,Doc_dipl_scuola_sec.!J234,IF(Foglio2!$J$3=Foglio2!$E$11,Doc_scuola_media!J234,IF(Foglio2!$J$3=Foglio2!$E$12,Doc_laureati_scuola_sec.!J244,IF(Foglio2!$J$3=Foglio2!$E$13,Direttivi_capi_ist.!J234,0)))))))))))</f>
        <v>0</v>
      </c>
      <c r="M244" s="249">
        <f>IF(Foglio2!$J$3=Foglio2!$E$3,Ausiliari_Coll.Scol.!K234,IF(Foglio2!$J$3=Foglio2!$E$4,Collab._Tecnici!K234,IF(Foglio2!$J$3=Foglio2!$E$5,Assistenti_Tecnici!K234,IF(Foglio2!$J$3=Foglio2!$E$6,Assistenti_Amm.vo!K234,IF(Foglio2!$J$3=Foglio2!$E$7,Resp_Coord_Amm.vo!K234,IF(Foglio2!$J$3=Foglio2!$E$8,Direttore_Amm.vo!K234,IF(Foglio2!$J$3=Foglio2!$E$9,Doc_mat_elem.re!K234,IF(Foglio2!$J$3=Foglio2!$E$10,Doc_dipl_scuola_sec.!K234,IF(Foglio2!$J$3=Foglio2!$E$11,Doc_scuola_media!K234,IF(Foglio2!$J$3=Foglio2!$E$12,Doc_laureati_scuola_sec.!K244,IF(Foglio2!$J$3=Foglio2!$E$13,Direttivi_capi_ist.!K234,0)))))))))))</f>
        <v>0</v>
      </c>
      <c r="N244" s="250">
        <f>IF(Foglio2!$J$3=Foglio2!$E$3,Ausiliari_Coll.Scol.!L234,IF(Foglio2!$J$3=Foglio2!$E$4,Collab._Tecnici!L234,IF(Foglio2!$J$3=Foglio2!$E$5,Assistenti_Tecnici!L234,IF(Foglio2!$J$3=Foglio2!$E$6,Assistenti_Amm.vo!L234,IF(Foglio2!$J$3=Foglio2!$E$7,Resp_Coord_Amm.vo!L234,IF(Foglio2!$J$3=Foglio2!$E$8,Direttore_Amm.vo!L234,IF(Foglio2!$J$3=Foglio2!$E$9,Doc_mat_elem.re!L234,IF(Foglio2!$J$3=Foglio2!$E$10,Doc_dipl_scuola_sec.!L234,IF(Foglio2!$J$3=Foglio2!$E$11,Doc_scuola_media!L234,IF(Foglio2!$J$3=Foglio2!$E$12,Doc_laureati_scuola_sec.!L244,IF(Foglio2!$J$3=Foglio2!$E$13,Direttivi_capi_ist.!L234,0)))))))))))</f>
        <v>0</v>
      </c>
      <c r="O244" s="251">
        <f>IF(Foglio2!$J$3=Foglio2!$E$3,Ausiliari_Coll.Scol.!M234,IF(Foglio2!$J$3=Foglio2!$E$4,Collab._Tecnici!M234,IF(Foglio2!$J$3=Foglio2!$E$5,Assistenti_Tecnici!M234,IF(Foglio2!$J$3=Foglio2!$E$6,Assistenti_Amm.vo!M234,IF(Foglio2!$J$3=Foglio2!$E$7,Resp_Coord_Amm.vo!M234,IF(Foglio2!$J$3=Foglio2!$E$8,Direttore_Amm.vo!M234,IF(Foglio2!$J$3=Foglio2!$E$9,Doc_mat_elem.re!M234,IF(Foglio2!$J$3=Foglio2!$E$10,Doc_dipl_scuola_sec.!M234,IF(Foglio2!$J$3=Foglio2!$E$11,Doc_scuola_media!M234,IF(Foglio2!$J$3=Foglio2!$E$12,Doc_laureati_scuola_sec.!M244,IF(Foglio2!$J$3=Foglio2!$E$13,Direttivi_capi_ist.!M234,0)))))))))))</f>
        <v>0</v>
      </c>
      <c r="P244" s="252">
        <f>IF(Foglio2!$J$3=Foglio2!$E$3,Ausiliari_Coll.Scol.!N234,IF(Foglio2!$J$3=Foglio2!$E$4,Collab._Tecnici!N234,IF(Foglio2!$J$3=Foglio2!$E$5,Assistenti_Tecnici!N234,IF(Foglio2!$J$3=Foglio2!$E$6,Assistenti_Amm.vo!N234,IF(Foglio2!$J$3=Foglio2!$E$7,Resp_Coord_Amm.vo!N234,IF(Foglio2!$J$3=Foglio2!$E$8,Direttore_Amm.vo!N234,IF(Foglio2!$J$3=Foglio2!$E$9,Doc_mat_elem.re!N234,IF(Foglio2!$J$3=Foglio2!$E$10,Doc_dipl_scuola_sec.!N234,IF(Foglio2!$J$3=Foglio2!$E$11,Doc_scuola_media!N234,IF(Foglio2!$J$3=Foglio2!$E$12,Doc_laureati_scuola_sec.!N244,IF(Foglio2!$J$3=Foglio2!$E$13,Direttivi_capi_ist.!N234,0)))))))))))</f>
        <v>0</v>
      </c>
      <c r="Q244" s="252">
        <f>IF(Foglio2!$J$3=Foglio2!$E$3,Ausiliari_Coll.Scol.!O234,IF(Foglio2!$J$3=Foglio2!$E$4,Collab._Tecnici!O234,IF(Foglio2!$J$3=Foglio2!$E$5,Assistenti_Tecnici!O234,IF(Foglio2!$J$3=Foglio2!$E$6,Assistenti_Amm.vo!O234,IF(Foglio2!$J$3=Foglio2!$E$7,Resp_Coord_Amm.vo!O234,IF(Foglio2!$J$3=Foglio2!$E$8,Direttore_Amm.vo!O234,IF(Foglio2!$J$3=Foglio2!$E$9,Doc_mat_elem.re!O234,IF(Foglio2!$J$3=Foglio2!$E$10,Doc_dipl_scuola_sec.!O234,IF(Foglio2!$J$3=Foglio2!$E$11,Doc_scuola_media!O234,IF(Foglio2!$J$3=Foglio2!$E$12,Doc_laureati_scuola_sec.!O244,IF(Foglio2!$J$3=Foglio2!$E$13,Direttivi_capi_ist.!O234,0)))))))))))</f>
        <v>0</v>
      </c>
      <c r="R244" s="252">
        <f>IF(Foglio2!$J$3=Foglio2!$E$3,Ausiliari_Coll.Scol.!P234,IF(Foglio2!$J$3=Foglio2!$E$4,Collab._Tecnici!P234,IF(Foglio2!$J$3=Foglio2!$E$5,Assistenti_Tecnici!P234,IF(Foglio2!$J$3=Foglio2!$E$6,Assistenti_Amm.vo!P234,IF(Foglio2!$J$3=Foglio2!$E$7,Resp_Coord_Amm.vo!P234,IF(Foglio2!$J$3=Foglio2!$E$8,Direttore_Amm.vo!P234,IF(Foglio2!$J$3=Foglio2!$E$9,Doc_mat_elem.re!P234,IF(Foglio2!$J$3=Foglio2!$E$10,Doc_dipl_scuola_sec.!P234,IF(Foglio2!$J$3=Foglio2!$E$11,Doc_scuola_media!P234,IF(Foglio2!$J$3=Foglio2!$E$12,Doc_laureati_scuola_sec.!P244,IF(Foglio2!$J$3=Foglio2!$E$13,Direttivi_capi_ist.!P234,0)))))))))))</f>
        <v>0</v>
      </c>
      <c r="S244" s="252">
        <f>IF(Foglio2!$J$3=Foglio2!$E$3,Ausiliari_Coll.Scol.!Q234,IF(Foglio2!$J$3=Foglio2!$E$4,Collab._Tecnici!Q234,IF(Foglio2!$J$3=Foglio2!$E$5,Assistenti_Tecnici!Q234,IF(Foglio2!$J$3=Foglio2!$E$6,Assistenti_Amm.vo!Q234,IF(Foglio2!$J$3=Foglio2!$E$7,Resp_Coord_Amm.vo!Q234,IF(Foglio2!$J$3=Foglio2!$E$8,Direttore_Amm.vo!Q234,IF(Foglio2!$J$3=Foglio2!$E$9,Doc_mat_elem.re!Q234,IF(Foglio2!$J$3=Foglio2!$E$10,Doc_dipl_scuola_sec.!Q234,IF(Foglio2!$J$3=Foglio2!$E$11,Doc_scuola_media!Q234,IF(Foglio2!$J$3=Foglio2!$E$12,Doc_laureati_scuola_sec.!Q244,IF(Foglio2!$J$3=Foglio2!$E$13,Direttivi_capi_ist.!Q234,0)))))))))))</f>
        <v>0</v>
      </c>
      <c r="T244" s="252">
        <f>IF(Foglio2!$J$3=Foglio2!$E$3,Ausiliari_Coll.Scol.!R234,IF(Foglio2!$J$3=Foglio2!$E$4,Collab._Tecnici!R234,IF(Foglio2!$J$3=Foglio2!$E$5,Assistenti_Tecnici!R234,IF(Foglio2!$J$3=Foglio2!$E$6,Assistenti_Amm.vo!R234,IF(Foglio2!$J$3=Foglio2!$E$7,Resp_Coord_Amm.vo!R234,IF(Foglio2!$J$3=Foglio2!$E$8,Direttore_Amm.vo!R234,IF(Foglio2!$J$3=Foglio2!$E$9,Doc_mat_elem.re!R234,IF(Foglio2!$J$3=Foglio2!$E$10,Doc_dipl_scuola_sec.!R234,IF(Foglio2!$J$3=Foglio2!$E$11,Doc_scuola_media!R234,IF(Foglio2!$J$3=Foglio2!$E$12,Doc_laureati_scuola_sec.!R244,IF(Foglio2!$J$3=Foglio2!$E$13,Direttivi_capi_ist.!R234,0)))))))))))</f>
        <v>0</v>
      </c>
      <c r="U244" s="252">
        <f t="shared" ref="U244" si="1144">(P244)/12*0.8</f>
        <v>0</v>
      </c>
      <c r="V244" s="252">
        <f t="shared" ref="V244" si="1145">(P244+R244)/12*0.8</f>
        <v>0</v>
      </c>
      <c r="W244" s="253" t="str">
        <f t="shared" ref="W244" si="1146">"Fascia Da "&amp;F244&amp;" a "&amp;F245&amp;" Decorrenza "&amp;DAY(C244)&amp;"/"&amp;MONTH(C244)&amp;"/"&amp;YEAR(C244)</f>
        <v>Fascia Da 0 a 0 Decorrenza 0/1/1900</v>
      </c>
    </row>
    <row r="245" spans="1:23" s="47" customFormat="1" ht="8.25" customHeight="1" x14ac:dyDescent="0.2">
      <c r="A245" s="104"/>
      <c r="B245" s="245">
        <f t="shared" si="1089"/>
        <v>34444</v>
      </c>
      <c r="C245" s="501"/>
      <c r="D245" s="501"/>
      <c r="E245" s="48" t="s">
        <v>4</v>
      </c>
      <c r="F245" s="49">
        <f>IF(Foglio2!$J$3=Foglio2!$E$3,Ausiliari_Coll.Scol.!D235,IF(Foglio2!$J$3=Foglio2!$E$4,Collab._Tecnici!D235,IF(Foglio2!$J$3=Foglio2!$E$5,Assistenti_Tecnici!D235,IF(Foglio2!$J$3=Foglio2!$E$6,Assistenti_Amm.vo!D235,IF(Foglio2!$J$3=Foglio2!$E$7,Resp_Coord_Amm.vo!D235,IF(Foglio2!$J$3=Foglio2!$E$8,Direttore_Amm.vo!D235,IF(Foglio2!$J$3=Foglio2!$E$9,Doc_mat_elem.re!D235,IF(Foglio2!$J$3=Foglio2!$E$10,Doc_dipl_scuola_sec.!D235,IF(Foglio2!$J$3=Foglio2!$E$11,Doc_scuola_media!D235,IF(Foglio2!$J$3=Foglio2!$E$12,Doc_laureati_scuola_sec.!D245,IF(Foglio2!$J$3=Foglio2!$E$13,Direttivi_capi_ist.!D235,0)))))))))))</f>
        <v>0</v>
      </c>
      <c r="G245" s="267">
        <f t="shared" ref="G245:T245" si="1147">G244*1936.27</f>
        <v>0</v>
      </c>
      <c r="H245" s="267">
        <f t="shared" si="1147"/>
        <v>0</v>
      </c>
      <c r="I245" s="267">
        <f t="shared" si="1147"/>
        <v>0</v>
      </c>
      <c r="J245" s="267">
        <f t="shared" si="1147"/>
        <v>0</v>
      </c>
      <c r="K245" s="267">
        <f t="shared" si="1147"/>
        <v>0</v>
      </c>
      <c r="L245" s="266">
        <f t="shared" si="1147"/>
        <v>0</v>
      </c>
      <c r="M245" s="267">
        <f t="shared" si="1147"/>
        <v>0</v>
      </c>
      <c r="N245" s="182">
        <f t="shared" si="1147"/>
        <v>0</v>
      </c>
      <c r="O245" s="183">
        <f t="shared" si="1147"/>
        <v>0</v>
      </c>
      <c r="P245" s="184">
        <f t="shared" si="1147"/>
        <v>0</v>
      </c>
      <c r="Q245" s="184">
        <f t="shared" si="1147"/>
        <v>0</v>
      </c>
      <c r="R245" s="184">
        <f t="shared" si="1147"/>
        <v>0</v>
      </c>
      <c r="S245" s="184">
        <f t="shared" si="1147"/>
        <v>0</v>
      </c>
      <c r="T245" s="184">
        <f t="shared" si="1147"/>
        <v>0</v>
      </c>
      <c r="U245" s="184">
        <f t="shared" ref="U245:V245" si="1148">U244*1936.27</f>
        <v>0</v>
      </c>
      <c r="V245" s="184">
        <f t="shared" si="1148"/>
        <v>0</v>
      </c>
      <c r="W245" s="104"/>
    </row>
    <row r="246" spans="1:23" s="47" customFormat="1" ht="12.75" customHeight="1" x14ac:dyDescent="0.2">
      <c r="A246" s="104">
        <f>IF(Foglio2!$J$7=1,TRUNC(Base!V246,0),TRUNC(Base!U246,0))</f>
        <v>0</v>
      </c>
      <c r="B246" s="245">
        <f t="shared" si="1089"/>
        <v>34445</v>
      </c>
      <c r="C246" s="501"/>
      <c r="D246" s="501"/>
      <c r="E246" s="53" t="s">
        <v>3</v>
      </c>
      <c r="F246" s="54">
        <f>IF(Foglio2!$J$3=Foglio2!$E$3,Ausiliari_Coll.Scol.!D236,IF(Foglio2!$J$3=Foglio2!$E$4,Collab._Tecnici!D236,IF(Foglio2!$J$3=Foglio2!$E$5,Assistenti_Tecnici!D236,IF(Foglio2!$J$3=Foglio2!$E$6,Assistenti_Amm.vo!D236,IF(Foglio2!$J$3=Foglio2!$E$7,Resp_Coord_Amm.vo!D236,IF(Foglio2!$J$3=Foglio2!$E$8,Direttore_Amm.vo!D236,IF(Foglio2!$J$3=Foglio2!$E$9,Doc_mat_elem.re!D236,IF(Foglio2!$J$3=Foglio2!$E$10,Doc_dipl_scuola_sec.!D236,IF(Foglio2!$J$3=Foglio2!$E$11,Doc_scuola_media!D236,IF(Foglio2!$J$3=Foglio2!$E$12,Doc_laureati_scuola_sec.!D246,IF(Foglio2!$J$3=Foglio2!$E$13,Direttivi_capi_ist.!D236,0)))))))))))</f>
        <v>0</v>
      </c>
      <c r="G246" s="248">
        <f>IF(Foglio2!$J$3=Foglio2!$E$3,Ausiliari_Coll.Scol.!E236,IF(Foglio2!$J$3=Foglio2!$E$4,Collab._Tecnici!E236,IF(Foglio2!$J$3=Foglio2!$E$5,Assistenti_Tecnici!E236,IF(Foglio2!$J$3=Foglio2!$E$6,Assistenti_Amm.vo!E236,IF(Foglio2!$J$3=Foglio2!$E$7,Resp_Coord_Amm.vo!E236,IF(Foglio2!$J$3=Foglio2!$E$8,Direttore_Amm.vo!E236,IF(Foglio2!$J$3=Foglio2!$E$9,Doc_mat_elem.re!E236,IF(Foglio2!$J$3=Foglio2!$E$10,Doc_dipl_scuola_sec.!E236,IF(Foglio2!$J$3=Foglio2!$E$11,Doc_scuola_media!E236,IF(Foglio2!$J$3=Foglio2!$E$12,Doc_laureati_scuola_sec.!E246,IF(Foglio2!$J$3=Foglio2!$E$13,Direttivi_capi_ist.!E236,0)))))))))))</f>
        <v>0</v>
      </c>
      <c r="H246" s="248">
        <f>IF(Foglio2!$J$3=Foglio2!$E$3,Ausiliari_Coll.Scol.!F236,IF(Foglio2!$J$3=Foglio2!$E$4,Collab._Tecnici!F236,IF(Foglio2!$J$3=Foglio2!$E$5,Assistenti_Tecnici!F236,IF(Foglio2!$J$3=Foglio2!$E$6,Assistenti_Amm.vo!F236,IF(Foglio2!$J$3=Foglio2!$E$7,Resp_Coord_Amm.vo!F236,IF(Foglio2!$J$3=Foglio2!$E$8,Direttore_Amm.vo!F236,IF(Foglio2!$J$3=Foglio2!$E$9,Doc_mat_elem.re!F236,IF(Foglio2!$J$3=Foglio2!$E$10,Doc_dipl_scuola_sec.!F236,IF(Foglio2!$J$3=Foglio2!$E$11,Doc_scuola_media!F236,IF(Foglio2!$J$3=Foglio2!$E$12,Doc_laureati_scuola_sec.!F246,IF(Foglio2!$J$3=Foglio2!$E$13,Direttivi_capi_ist.!F236,0)))))))))))</f>
        <v>0</v>
      </c>
      <c r="I246" s="248">
        <f>IF(Foglio2!$J$3=Foglio2!$E$3,Ausiliari_Coll.Scol.!G236,IF(Foglio2!$J$3=Foglio2!$E$4,Collab._Tecnici!G236,IF(Foglio2!$J$3=Foglio2!$E$5,Assistenti_Tecnici!G236,IF(Foglio2!$J$3=Foglio2!$E$6,Assistenti_Amm.vo!G236,IF(Foglio2!$J$3=Foglio2!$E$7,Resp_Coord_Amm.vo!G236,IF(Foglio2!$J$3=Foglio2!$E$8,Direttore_Amm.vo!G236,IF(Foglio2!$J$3=Foglio2!$E$9,Doc_mat_elem.re!G236,IF(Foglio2!$J$3=Foglio2!$E$10,Doc_dipl_scuola_sec.!G236,IF(Foglio2!$J$3=Foglio2!$E$11,Doc_scuola_media!G236,IF(Foglio2!$J$3=Foglio2!$E$12,Doc_laureati_scuola_sec.!G246,IF(Foglio2!$J$3=Foglio2!$E$13,Direttivi_capi_ist.!G236,0)))))))))))</f>
        <v>0</v>
      </c>
      <c r="J246" s="248">
        <f>IF(Foglio2!$J$3=Foglio2!$E$3,Ausiliari_Coll.Scol.!H236,IF(Foglio2!$J$3=Foglio2!$E$4,Collab._Tecnici!H236,IF(Foglio2!$J$3=Foglio2!$E$5,Assistenti_Tecnici!H236,IF(Foglio2!$J$3=Foglio2!$E$6,Assistenti_Amm.vo!H236,IF(Foglio2!$J$3=Foglio2!$E$7,Resp_Coord_Amm.vo!H236,IF(Foglio2!$J$3=Foglio2!$E$8,Direttore_Amm.vo!H236,IF(Foglio2!$J$3=Foglio2!$E$9,Doc_mat_elem.re!H236,IF(Foglio2!$J$3=Foglio2!$E$10,Doc_dipl_scuola_sec.!H236,IF(Foglio2!$J$3=Foglio2!$E$11,Doc_scuola_media!H236,IF(Foglio2!$J$3=Foglio2!$E$12,Doc_laureati_scuola_sec.!H246,IF(Foglio2!$J$3=Foglio2!$E$13,Direttivi_capi_ist.!H236,0)))))))))))</f>
        <v>0</v>
      </c>
      <c r="K246" s="248">
        <f>IF(Foglio2!$J$3=Foglio2!$E$3,Ausiliari_Coll.Scol.!I236,IF(Foglio2!$J$3=Foglio2!$E$4,Collab._Tecnici!I236,IF(Foglio2!$J$3=Foglio2!$E$5,Assistenti_Tecnici!I236,IF(Foglio2!$J$3=Foglio2!$E$6,Assistenti_Amm.vo!I236,IF(Foglio2!$J$3=Foglio2!$E$7,Resp_Coord_Amm.vo!I236,IF(Foglio2!$J$3=Foglio2!$E$8,Direttore_Amm.vo!I236,IF(Foglio2!$J$3=Foglio2!$E$9,Doc_mat_elem.re!I236,IF(Foglio2!$J$3=Foglio2!$E$10,Doc_dipl_scuola_sec.!I236,IF(Foglio2!$J$3=Foglio2!$E$11,Doc_scuola_media!I236,IF(Foglio2!$J$3=Foglio2!$E$12,Doc_laureati_scuola_sec.!I246,IF(Foglio2!$J$3=Foglio2!$E$13,Direttivi_capi_ist.!I236,0)))))))))))</f>
        <v>0</v>
      </c>
      <c r="L246" s="248">
        <f>IF(Foglio2!$J$3=Foglio2!$E$3,Ausiliari_Coll.Scol.!J236,IF(Foglio2!$J$3=Foglio2!$E$4,Collab._Tecnici!J236,IF(Foglio2!$J$3=Foglio2!$E$5,Assistenti_Tecnici!J236,IF(Foglio2!$J$3=Foglio2!$E$6,Assistenti_Amm.vo!J236,IF(Foglio2!$J$3=Foglio2!$E$7,Resp_Coord_Amm.vo!J236,IF(Foglio2!$J$3=Foglio2!$E$8,Direttore_Amm.vo!J236,IF(Foglio2!$J$3=Foglio2!$E$9,Doc_mat_elem.re!J236,IF(Foglio2!$J$3=Foglio2!$E$10,Doc_dipl_scuola_sec.!J236,IF(Foglio2!$J$3=Foglio2!$E$11,Doc_scuola_media!J236,IF(Foglio2!$J$3=Foglio2!$E$12,Doc_laureati_scuola_sec.!J246,IF(Foglio2!$J$3=Foglio2!$E$13,Direttivi_capi_ist.!J236,0)))))))))))</f>
        <v>0</v>
      </c>
      <c r="M246" s="249">
        <f>IF(Foglio2!$J$3=Foglio2!$E$3,Ausiliari_Coll.Scol.!K236,IF(Foglio2!$J$3=Foglio2!$E$4,Collab._Tecnici!K236,IF(Foglio2!$J$3=Foglio2!$E$5,Assistenti_Tecnici!K236,IF(Foglio2!$J$3=Foglio2!$E$6,Assistenti_Amm.vo!K236,IF(Foglio2!$J$3=Foglio2!$E$7,Resp_Coord_Amm.vo!K236,IF(Foglio2!$J$3=Foglio2!$E$8,Direttore_Amm.vo!K236,IF(Foglio2!$J$3=Foglio2!$E$9,Doc_mat_elem.re!K236,IF(Foglio2!$J$3=Foglio2!$E$10,Doc_dipl_scuola_sec.!K236,IF(Foglio2!$J$3=Foglio2!$E$11,Doc_scuola_media!K236,IF(Foglio2!$J$3=Foglio2!$E$12,Doc_laureati_scuola_sec.!K246,IF(Foglio2!$J$3=Foglio2!$E$13,Direttivi_capi_ist.!K236,0)))))))))))</f>
        <v>0</v>
      </c>
      <c r="N246" s="250">
        <f>IF(Foglio2!$J$3=Foglio2!$E$3,Ausiliari_Coll.Scol.!L236,IF(Foglio2!$J$3=Foglio2!$E$4,Collab._Tecnici!L236,IF(Foglio2!$J$3=Foglio2!$E$5,Assistenti_Tecnici!L236,IF(Foglio2!$J$3=Foglio2!$E$6,Assistenti_Amm.vo!L236,IF(Foglio2!$J$3=Foglio2!$E$7,Resp_Coord_Amm.vo!L236,IF(Foglio2!$J$3=Foglio2!$E$8,Direttore_Amm.vo!L236,IF(Foglio2!$J$3=Foglio2!$E$9,Doc_mat_elem.re!L236,IF(Foglio2!$J$3=Foglio2!$E$10,Doc_dipl_scuola_sec.!L236,IF(Foglio2!$J$3=Foglio2!$E$11,Doc_scuola_media!L236,IF(Foglio2!$J$3=Foglio2!$E$12,Doc_laureati_scuola_sec.!L246,IF(Foglio2!$J$3=Foglio2!$E$13,Direttivi_capi_ist.!L236,0)))))))))))</f>
        <v>0</v>
      </c>
      <c r="O246" s="251">
        <f>IF(Foglio2!$J$3=Foglio2!$E$3,Ausiliari_Coll.Scol.!M236,IF(Foglio2!$J$3=Foglio2!$E$4,Collab._Tecnici!M236,IF(Foglio2!$J$3=Foglio2!$E$5,Assistenti_Tecnici!M236,IF(Foglio2!$J$3=Foglio2!$E$6,Assistenti_Amm.vo!M236,IF(Foglio2!$J$3=Foglio2!$E$7,Resp_Coord_Amm.vo!M236,IF(Foglio2!$J$3=Foglio2!$E$8,Direttore_Amm.vo!M236,IF(Foglio2!$J$3=Foglio2!$E$9,Doc_mat_elem.re!M236,IF(Foglio2!$J$3=Foglio2!$E$10,Doc_dipl_scuola_sec.!M236,IF(Foglio2!$J$3=Foglio2!$E$11,Doc_scuola_media!M236,IF(Foglio2!$J$3=Foglio2!$E$12,Doc_laureati_scuola_sec.!M246,IF(Foglio2!$J$3=Foglio2!$E$13,Direttivi_capi_ist.!M236,0)))))))))))</f>
        <v>0</v>
      </c>
      <c r="P246" s="252">
        <f>IF(Foglio2!$J$3=Foglio2!$E$3,Ausiliari_Coll.Scol.!N236,IF(Foglio2!$J$3=Foglio2!$E$4,Collab._Tecnici!N236,IF(Foglio2!$J$3=Foglio2!$E$5,Assistenti_Tecnici!N236,IF(Foglio2!$J$3=Foglio2!$E$6,Assistenti_Amm.vo!N236,IF(Foglio2!$J$3=Foglio2!$E$7,Resp_Coord_Amm.vo!N236,IF(Foglio2!$J$3=Foglio2!$E$8,Direttore_Amm.vo!N236,IF(Foglio2!$J$3=Foglio2!$E$9,Doc_mat_elem.re!N236,IF(Foglio2!$J$3=Foglio2!$E$10,Doc_dipl_scuola_sec.!N236,IF(Foglio2!$J$3=Foglio2!$E$11,Doc_scuola_media!N236,IF(Foglio2!$J$3=Foglio2!$E$12,Doc_laureati_scuola_sec.!N246,IF(Foglio2!$J$3=Foglio2!$E$13,Direttivi_capi_ist.!N236,0)))))))))))</f>
        <v>0</v>
      </c>
      <c r="Q246" s="252">
        <f>IF(Foglio2!$J$3=Foglio2!$E$3,Ausiliari_Coll.Scol.!O236,IF(Foglio2!$J$3=Foglio2!$E$4,Collab._Tecnici!O236,IF(Foglio2!$J$3=Foglio2!$E$5,Assistenti_Tecnici!O236,IF(Foglio2!$J$3=Foglio2!$E$6,Assistenti_Amm.vo!O236,IF(Foglio2!$J$3=Foglio2!$E$7,Resp_Coord_Amm.vo!O236,IF(Foglio2!$J$3=Foglio2!$E$8,Direttore_Amm.vo!O236,IF(Foglio2!$J$3=Foglio2!$E$9,Doc_mat_elem.re!O236,IF(Foglio2!$J$3=Foglio2!$E$10,Doc_dipl_scuola_sec.!O236,IF(Foglio2!$J$3=Foglio2!$E$11,Doc_scuola_media!O236,IF(Foglio2!$J$3=Foglio2!$E$12,Doc_laureati_scuola_sec.!O246,IF(Foglio2!$J$3=Foglio2!$E$13,Direttivi_capi_ist.!O236,0)))))))))))</f>
        <v>0</v>
      </c>
      <c r="R246" s="252">
        <f>IF(Foglio2!$J$3=Foglio2!$E$3,Ausiliari_Coll.Scol.!P236,IF(Foglio2!$J$3=Foglio2!$E$4,Collab._Tecnici!P236,IF(Foglio2!$J$3=Foglio2!$E$5,Assistenti_Tecnici!P236,IF(Foglio2!$J$3=Foglio2!$E$6,Assistenti_Amm.vo!P236,IF(Foglio2!$J$3=Foglio2!$E$7,Resp_Coord_Amm.vo!P236,IF(Foglio2!$J$3=Foglio2!$E$8,Direttore_Amm.vo!P236,IF(Foglio2!$J$3=Foglio2!$E$9,Doc_mat_elem.re!P236,IF(Foglio2!$J$3=Foglio2!$E$10,Doc_dipl_scuola_sec.!P236,IF(Foglio2!$J$3=Foglio2!$E$11,Doc_scuola_media!P236,IF(Foglio2!$J$3=Foglio2!$E$12,Doc_laureati_scuola_sec.!P246,IF(Foglio2!$J$3=Foglio2!$E$13,Direttivi_capi_ist.!P236,0)))))))))))</f>
        <v>0</v>
      </c>
      <c r="S246" s="252">
        <f>IF(Foglio2!$J$3=Foglio2!$E$3,Ausiliari_Coll.Scol.!Q236,IF(Foglio2!$J$3=Foglio2!$E$4,Collab._Tecnici!Q236,IF(Foglio2!$J$3=Foglio2!$E$5,Assistenti_Tecnici!Q236,IF(Foglio2!$J$3=Foglio2!$E$6,Assistenti_Amm.vo!Q236,IF(Foglio2!$J$3=Foglio2!$E$7,Resp_Coord_Amm.vo!Q236,IF(Foglio2!$J$3=Foglio2!$E$8,Direttore_Amm.vo!Q236,IF(Foglio2!$J$3=Foglio2!$E$9,Doc_mat_elem.re!Q236,IF(Foglio2!$J$3=Foglio2!$E$10,Doc_dipl_scuola_sec.!Q236,IF(Foglio2!$J$3=Foglio2!$E$11,Doc_scuola_media!Q236,IF(Foglio2!$J$3=Foglio2!$E$12,Doc_laureati_scuola_sec.!Q246,IF(Foglio2!$J$3=Foglio2!$E$13,Direttivi_capi_ist.!Q236,0)))))))))))</f>
        <v>0</v>
      </c>
      <c r="T246" s="252">
        <f>IF(Foglio2!$J$3=Foglio2!$E$3,Ausiliari_Coll.Scol.!R236,IF(Foglio2!$J$3=Foglio2!$E$4,Collab._Tecnici!R236,IF(Foglio2!$J$3=Foglio2!$E$5,Assistenti_Tecnici!R236,IF(Foglio2!$J$3=Foglio2!$E$6,Assistenti_Amm.vo!R236,IF(Foglio2!$J$3=Foglio2!$E$7,Resp_Coord_Amm.vo!R236,IF(Foglio2!$J$3=Foglio2!$E$8,Direttore_Amm.vo!R236,IF(Foglio2!$J$3=Foglio2!$E$9,Doc_mat_elem.re!R236,IF(Foglio2!$J$3=Foglio2!$E$10,Doc_dipl_scuola_sec.!R236,IF(Foglio2!$J$3=Foglio2!$E$11,Doc_scuola_media!R236,IF(Foglio2!$J$3=Foglio2!$E$12,Doc_laureati_scuola_sec.!R246,IF(Foglio2!$J$3=Foglio2!$E$13,Direttivi_capi_ist.!R236,0)))))))))))</f>
        <v>0</v>
      </c>
      <c r="U246" s="252">
        <f t="shared" ref="U246" si="1149">(P246)/12*0.8</f>
        <v>0</v>
      </c>
      <c r="V246" s="252">
        <f t="shared" ref="V246" si="1150">(P246+R246)/12*0.8</f>
        <v>0</v>
      </c>
      <c r="W246" s="253" t="str">
        <f t="shared" ref="W246" si="1151">"Fascia Da "&amp;F246&amp;" a "&amp;F247&amp;" Decorrenza "&amp;DAY(C246)&amp;"/"&amp;MONTH(C246)&amp;"/"&amp;YEAR(C246)</f>
        <v>Fascia Da 0 a 0 Decorrenza 0/1/1900</v>
      </c>
    </row>
    <row r="247" spans="1:23" s="47" customFormat="1" ht="7.5" customHeight="1" x14ac:dyDescent="0.2">
      <c r="A247" s="104"/>
      <c r="B247" s="245">
        <f t="shared" si="1089"/>
        <v>34446</v>
      </c>
      <c r="C247" s="501"/>
      <c r="D247" s="501"/>
      <c r="E247" s="48" t="s">
        <v>4</v>
      </c>
      <c r="F247" s="49">
        <f>IF(Foglio2!$J$3=Foglio2!$E$3,Ausiliari_Coll.Scol.!D237,IF(Foglio2!$J$3=Foglio2!$E$4,Collab._Tecnici!D237,IF(Foglio2!$J$3=Foglio2!$E$5,Assistenti_Tecnici!D237,IF(Foglio2!$J$3=Foglio2!$E$6,Assistenti_Amm.vo!D237,IF(Foglio2!$J$3=Foglio2!$E$7,Resp_Coord_Amm.vo!D237,IF(Foglio2!$J$3=Foglio2!$E$8,Direttore_Amm.vo!D237,IF(Foglio2!$J$3=Foglio2!$E$9,Doc_mat_elem.re!D237,IF(Foglio2!$J$3=Foglio2!$E$10,Doc_dipl_scuola_sec.!D237,IF(Foglio2!$J$3=Foglio2!$E$11,Doc_scuola_media!D237,IF(Foglio2!$J$3=Foglio2!$E$12,Doc_laureati_scuola_sec.!D247,IF(Foglio2!$J$3=Foglio2!$E$13,Direttivi_capi_ist.!D237,0)))))))))))</f>
        <v>0</v>
      </c>
      <c r="G247" s="267">
        <f t="shared" ref="G247:T247" si="1152">G246*1936.27</f>
        <v>0</v>
      </c>
      <c r="H247" s="267">
        <f t="shared" si="1152"/>
        <v>0</v>
      </c>
      <c r="I247" s="267">
        <f t="shared" si="1152"/>
        <v>0</v>
      </c>
      <c r="J247" s="267">
        <f t="shared" si="1152"/>
        <v>0</v>
      </c>
      <c r="K247" s="267">
        <f t="shared" si="1152"/>
        <v>0</v>
      </c>
      <c r="L247" s="266">
        <f t="shared" si="1152"/>
        <v>0</v>
      </c>
      <c r="M247" s="267">
        <f t="shared" si="1152"/>
        <v>0</v>
      </c>
      <c r="N247" s="182">
        <f t="shared" si="1152"/>
        <v>0</v>
      </c>
      <c r="O247" s="183">
        <f t="shared" si="1152"/>
        <v>0</v>
      </c>
      <c r="P247" s="184">
        <f t="shared" si="1152"/>
        <v>0</v>
      </c>
      <c r="Q247" s="184">
        <f t="shared" si="1152"/>
        <v>0</v>
      </c>
      <c r="R247" s="184">
        <f t="shared" si="1152"/>
        <v>0</v>
      </c>
      <c r="S247" s="184">
        <f t="shared" si="1152"/>
        <v>0</v>
      </c>
      <c r="T247" s="184">
        <f t="shared" si="1152"/>
        <v>0</v>
      </c>
      <c r="U247" s="184">
        <f t="shared" ref="U247:V247" si="1153">U246*1936.27</f>
        <v>0</v>
      </c>
      <c r="V247" s="184">
        <f t="shared" si="1153"/>
        <v>0</v>
      </c>
      <c r="W247" s="104"/>
    </row>
    <row r="248" spans="1:23" s="47" customFormat="1" ht="12.75" customHeight="1" x14ac:dyDescent="0.2">
      <c r="A248" s="104">
        <f>IF(Foglio2!$J$7=1,TRUNC(Base!V248,0),TRUNC(Base!U248,0))</f>
        <v>0</v>
      </c>
      <c r="B248" s="245">
        <f t="shared" si="1089"/>
        <v>34447</v>
      </c>
      <c r="C248" s="501"/>
      <c r="D248" s="501"/>
      <c r="E248" s="53" t="s">
        <v>3</v>
      </c>
      <c r="F248" s="54">
        <f>IF(Foglio2!$J$3=Foglio2!$E$3,Ausiliari_Coll.Scol.!D238,IF(Foglio2!$J$3=Foglio2!$E$4,Collab._Tecnici!D238,IF(Foglio2!$J$3=Foglio2!$E$5,Assistenti_Tecnici!D238,IF(Foglio2!$J$3=Foglio2!$E$6,Assistenti_Amm.vo!D238,IF(Foglio2!$J$3=Foglio2!$E$7,Resp_Coord_Amm.vo!D238,IF(Foglio2!$J$3=Foglio2!$E$8,Direttore_Amm.vo!D238,IF(Foglio2!$J$3=Foglio2!$E$9,Doc_mat_elem.re!D238,IF(Foglio2!$J$3=Foglio2!$E$10,Doc_dipl_scuola_sec.!D238,IF(Foglio2!$J$3=Foglio2!$E$11,Doc_scuola_media!D238,IF(Foglio2!$J$3=Foglio2!$E$12,Doc_laureati_scuola_sec.!D248,IF(Foglio2!$J$3=Foglio2!$E$13,Direttivi_capi_ist.!D238,0)))))))))))</f>
        <v>0</v>
      </c>
      <c r="G248" s="248">
        <f>IF(Foglio2!$J$3=Foglio2!$E$3,Ausiliari_Coll.Scol.!E238,IF(Foglio2!$J$3=Foglio2!$E$4,Collab._Tecnici!E238,IF(Foglio2!$J$3=Foglio2!$E$5,Assistenti_Tecnici!E238,IF(Foglio2!$J$3=Foglio2!$E$6,Assistenti_Amm.vo!E238,IF(Foglio2!$J$3=Foglio2!$E$7,Resp_Coord_Amm.vo!E238,IF(Foglio2!$J$3=Foglio2!$E$8,Direttore_Amm.vo!E238,IF(Foglio2!$J$3=Foglio2!$E$9,Doc_mat_elem.re!E238,IF(Foglio2!$J$3=Foglio2!$E$10,Doc_dipl_scuola_sec.!E238,IF(Foglio2!$J$3=Foglio2!$E$11,Doc_scuola_media!E238,IF(Foglio2!$J$3=Foglio2!$E$12,Doc_laureati_scuola_sec.!E248,IF(Foglio2!$J$3=Foglio2!$E$13,Direttivi_capi_ist.!E238,0)))))))))))</f>
        <v>0</v>
      </c>
      <c r="H248" s="248">
        <f>IF(Foglio2!$J$3=Foglio2!$E$3,Ausiliari_Coll.Scol.!F238,IF(Foglio2!$J$3=Foglio2!$E$4,Collab._Tecnici!F238,IF(Foglio2!$J$3=Foglio2!$E$5,Assistenti_Tecnici!F238,IF(Foglio2!$J$3=Foglio2!$E$6,Assistenti_Amm.vo!F238,IF(Foglio2!$J$3=Foglio2!$E$7,Resp_Coord_Amm.vo!F238,IF(Foglio2!$J$3=Foglio2!$E$8,Direttore_Amm.vo!F238,IF(Foglio2!$J$3=Foglio2!$E$9,Doc_mat_elem.re!F238,IF(Foglio2!$J$3=Foglio2!$E$10,Doc_dipl_scuola_sec.!F238,IF(Foglio2!$J$3=Foglio2!$E$11,Doc_scuola_media!F238,IF(Foglio2!$J$3=Foglio2!$E$12,Doc_laureati_scuola_sec.!F248,IF(Foglio2!$J$3=Foglio2!$E$13,Direttivi_capi_ist.!F238,0)))))))))))</f>
        <v>0</v>
      </c>
      <c r="I248" s="248">
        <f>IF(Foglio2!$J$3=Foglio2!$E$3,Ausiliari_Coll.Scol.!G238,IF(Foglio2!$J$3=Foglio2!$E$4,Collab._Tecnici!G238,IF(Foglio2!$J$3=Foglio2!$E$5,Assistenti_Tecnici!G238,IF(Foglio2!$J$3=Foglio2!$E$6,Assistenti_Amm.vo!G238,IF(Foglio2!$J$3=Foglio2!$E$7,Resp_Coord_Amm.vo!G238,IF(Foglio2!$J$3=Foglio2!$E$8,Direttore_Amm.vo!G238,IF(Foglio2!$J$3=Foglio2!$E$9,Doc_mat_elem.re!G238,IF(Foglio2!$J$3=Foglio2!$E$10,Doc_dipl_scuola_sec.!G238,IF(Foglio2!$J$3=Foglio2!$E$11,Doc_scuola_media!G238,IF(Foglio2!$J$3=Foglio2!$E$12,Doc_laureati_scuola_sec.!G248,IF(Foglio2!$J$3=Foglio2!$E$13,Direttivi_capi_ist.!G238,0)))))))))))</f>
        <v>0</v>
      </c>
      <c r="J248" s="248">
        <f>IF(Foglio2!$J$3=Foglio2!$E$3,Ausiliari_Coll.Scol.!H238,IF(Foglio2!$J$3=Foglio2!$E$4,Collab._Tecnici!H238,IF(Foglio2!$J$3=Foglio2!$E$5,Assistenti_Tecnici!H238,IF(Foglio2!$J$3=Foglio2!$E$6,Assistenti_Amm.vo!H238,IF(Foglio2!$J$3=Foglio2!$E$7,Resp_Coord_Amm.vo!H238,IF(Foglio2!$J$3=Foglio2!$E$8,Direttore_Amm.vo!H238,IF(Foglio2!$J$3=Foglio2!$E$9,Doc_mat_elem.re!H238,IF(Foglio2!$J$3=Foglio2!$E$10,Doc_dipl_scuola_sec.!H238,IF(Foglio2!$J$3=Foglio2!$E$11,Doc_scuola_media!H238,IF(Foglio2!$J$3=Foglio2!$E$12,Doc_laureati_scuola_sec.!H248,IF(Foglio2!$J$3=Foglio2!$E$13,Direttivi_capi_ist.!H238,0)))))))))))</f>
        <v>0</v>
      </c>
      <c r="K248" s="248">
        <f>IF(Foglio2!$J$3=Foglio2!$E$3,Ausiliari_Coll.Scol.!I238,IF(Foglio2!$J$3=Foglio2!$E$4,Collab._Tecnici!I238,IF(Foglio2!$J$3=Foglio2!$E$5,Assistenti_Tecnici!I238,IF(Foglio2!$J$3=Foglio2!$E$6,Assistenti_Amm.vo!I238,IF(Foglio2!$J$3=Foglio2!$E$7,Resp_Coord_Amm.vo!I238,IF(Foglio2!$J$3=Foglio2!$E$8,Direttore_Amm.vo!I238,IF(Foglio2!$J$3=Foglio2!$E$9,Doc_mat_elem.re!I238,IF(Foglio2!$J$3=Foglio2!$E$10,Doc_dipl_scuola_sec.!I238,IF(Foglio2!$J$3=Foglio2!$E$11,Doc_scuola_media!I238,IF(Foglio2!$J$3=Foglio2!$E$12,Doc_laureati_scuola_sec.!I248,IF(Foglio2!$J$3=Foglio2!$E$13,Direttivi_capi_ist.!I238,0)))))))))))</f>
        <v>0</v>
      </c>
      <c r="L248" s="248">
        <f>IF(Foglio2!$J$3=Foglio2!$E$3,Ausiliari_Coll.Scol.!J238,IF(Foglio2!$J$3=Foglio2!$E$4,Collab._Tecnici!J238,IF(Foglio2!$J$3=Foglio2!$E$5,Assistenti_Tecnici!J238,IF(Foglio2!$J$3=Foglio2!$E$6,Assistenti_Amm.vo!J238,IF(Foglio2!$J$3=Foglio2!$E$7,Resp_Coord_Amm.vo!J238,IF(Foglio2!$J$3=Foglio2!$E$8,Direttore_Amm.vo!J238,IF(Foglio2!$J$3=Foglio2!$E$9,Doc_mat_elem.re!J238,IF(Foglio2!$J$3=Foglio2!$E$10,Doc_dipl_scuola_sec.!J238,IF(Foglio2!$J$3=Foglio2!$E$11,Doc_scuola_media!J238,IF(Foglio2!$J$3=Foglio2!$E$12,Doc_laureati_scuola_sec.!J248,IF(Foglio2!$J$3=Foglio2!$E$13,Direttivi_capi_ist.!J238,0)))))))))))</f>
        <v>0</v>
      </c>
      <c r="M248" s="249">
        <f>IF(Foglio2!$J$3=Foglio2!$E$3,Ausiliari_Coll.Scol.!K238,IF(Foglio2!$J$3=Foglio2!$E$4,Collab._Tecnici!K238,IF(Foglio2!$J$3=Foglio2!$E$5,Assistenti_Tecnici!K238,IF(Foglio2!$J$3=Foglio2!$E$6,Assistenti_Amm.vo!K238,IF(Foglio2!$J$3=Foglio2!$E$7,Resp_Coord_Amm.vo!K238,IF(Foglio2!$J$3=Foglio2!$E$8,Direttore_Amm.vo!K238,IF(Foglio2!$J$3=Foglio2!$E$9,Doc_mat_elem.re!K238,IF(Foglio2!$J$3=Foglio2!$E$10,Doc_dipl_scuola_sec.!K238,IF(Foglio2!$J$3=Foglio2!$E$11,Doc_scuola_media!K238,IF(Foglio2!$J$3=Foglio2!$E$12,Doc_laureati_scuola_sec.!K248,IF(Foglio2!$J$3=Foglio2!$E$13,Direttivi_capi_ist.!K238,0)))))))))))</f>
        <v>0</v>
      </c>
      <c r="N248" s="250">
        <f>IF(Foglio2!$J$3=Foglio2!$E$3,Ausiliari_Coll.Scol.!L238,IF(Foglio2!$J$3=Foglio2!$E$4,Collab._Tecnici!L238,IF(Foglio2!$J$3=Foglio2!$E$5,Assistenti_Tecnici!L238,IF(Foglio2!$J$3=Foglio2!$E$6,Assistenti_Amm.vo!L238,IF(Foglio2!$J$3=Foglio2!$E$7,Resp_Coord_Amm.vo!L238,IF(Foglio2!$J$3=Foglio2!$E$8,Direttore_Amm.vo!L238,IF(Foglio2!$J$3=Foglio2!$E$9,Doc_mat_elem.re!L238,IF(Foglio2!$J$3=Foglio2!$E$10,Doc_dipl_scuola_sec.!L238,IF(Foglio2!$J$3=Foglio2!$E$11,Doc_scuola_media!L238,IF(Foglio2!$J$3=Foglio2!$E$12,Doc_laureati_scuola_sec.!L248,IF(Foglio2!$J$3=Foglio2!$E$13,Direttivi_capi_ist.!L238,0)))))))))))</f>
        <v>0</v>
      </c>
      <c r="O248" s="251">
        <f>IF(Foglio2!$J$3=Foglio2!$E$3,Ausiliari_Coll.Scol.!M238,IF(Foglio2!$J$3=Foglio2!$E$4,Collab._Tecnici!M238,IF(Foglio2!$J$3=Foglio2!$E$5,Assistenti_Tecnici!M238,IF(Foglio2!$J$3=Foglio2!$E$6,Assistenti_Amm.vo!M238,IF(Foglio2!$J$3=Foglio2!$E$7,Resp_Coord_Amm.vo!M238,IF(Foglio2!$J$3=Foglio2!$E$8,Direttore_Amm.vo!M238,IF(Foglio2!$J$3=Foglio2!$E$9,Doc_mat_elem.re!M238,IF(Foglio2!$J$3=Foglio2!$E$10,Doc_dipl_scuola_sec.!M238,IF(Foglio2!$J$3=Foglio2!$E$11,Doc_scuola_media!M238,IF(Foglio2!$J$3=Foglio2!$E$12,Doc_laureati_scuola_sec.!M248,IF(Foglio2!$J$3=Foglio2!$E$13,Direttivi_capi_ist.!M238,0)))))))))))</f>
        <v>0</v>
      </c>
      <c r="P248" s="252">
        <f>IF(Foglio2!$J$3=Foglio2!$E$3,Ausiliari_Coll.Scol.!N238,IF(Foglio2!$J$3=Foglio2!$E$4,Collab._Tecnici!N238,IF(Foglio2!$J$3=Foglio2!$E$5,Assistenti_Tecnici!N238,IF(Foglio2!$J$3=Foglio2!$E$6,Assistenti_Amm.vo!N238,IF(Foglio2!$J$3=Foglio2!$E$7,Resp_Coord_Amm.vo!N238,IF(Foglio2!$J$3=Foglio2!$E$8,Direttore_Amm.vo!N238,IF(Foglio2!$J$3=Foglio2!$E$9,Doc_mat_elem.re!N238,IF(Foglio2!$J$3=Foglio2!$E$10,Doc_dipl_scuola_sec.!N238,IF(Foglio2!$J$3=Foglio2!$E$11,Doc_scuola_media!N238,IF(Foglio2!$J$3=Foglio2!$E$12,Doc_laureati_scuola_sec.!N248,IF(Foglio2!$J$3=Foglio2!$E$13,Direttivi_capi_ist.!N238,0)))))))))))</f>
        <v>0</v>
      </c>
      <c r="Q248" s="252">
        <f>IF(Foglio2!$J$3=Foglio2!$E$3,Ausiliari_Coll.Scol.!O238,IF(Foglio2!$J$3=Foglio2!$E$4,Collab._Tecnici!O238,IF(Foglio2!$J$3=Foglio2!$E$5,Assistenti_Tecnici!O238,IF(Foglio2!$J$3=Foglio2!$E$6,Assistenti_Amm.vo!O238,IF(Foglio2!$J$3=Foglio2!$E$7,Resp_Coord_Amm.vo!O238,IF(Foglio2!$J$3=Foglio2!$E$8,Direttore_Amm.vo!O238,IF(Foglio2!$J$3=Foglio2!$E$9,Doc_mat_elem.re!O238,IF(Foglio2!$J$3=Foglio2!$E$10,Doc_dipl_scuola_sec.!O238,IF(Foglio2!$J$3=Foglio2!$E$11,Doc_scuola_media!O238,IF(Foglio2!$J$3=Foglio2!$E$12,Doc_laureati_scuola_sec.!O248,IF(Foglio2!$J$3=Foglio2!$E$13,Direttivi_capi_ist.!O238,0)))))))))))</f>
        <v>0</v>
      </c>
      <c r="R248" s="252">
        <f>IF(Foglio2!$J$3=Foglio2!$E$3,Ausiliari_Coll.Scol.!P238,IF(Foglio2!$J$3=Foglio2!$E$4,Collab._Tecnici!P238,IF(Foglio2!$J$3=Foglio2!$E$5,Assistenti_Tecnici!P238,IF(Foglio2!$J$3=Foglio2!$E$6,Assistenti_Amm.vo!P238,IF(Foglio2!$J$3=Foglio2!$E$7,Resp_Coord_Amm.vo!P238,IF(Foglio2!$J$3=Foglio2!$E$8,Direttore_Amm.vo!P238,IF(Foglio2!$J$3=Foglio2!$E$9,Doc_mat_elem.re!P238,IF(Foglio2!$J$3=Foglio2!$E$10,Doc_dipl_scuola_sec.!P238,IF(Foglio2!$J$3=Foglio2!$E$11,Doc_scuola_media!P238,IF(Foglio2!$J$3=Foglio2!$E$12,Doc_laureati_scuola_sec.!P248,IF(Foglio2!$J$3=Foglio2!$E$13,Direttivi_capi_ist.!P238,0)))))))))))</f>
        <v>0</v>
      </c>
      <c r="S248" s="252">
        <f>IF(Foglio2!$J$3=Foglio2!$E$3,Ausiliari_Coll.Scol.!Q238,IF(Foglio2!$J$3=Foglio2!$E$4,Collab._Tecnici!Q238,IF(Foglio2!$J$3=Foglio2!$E$5,Assistenti_Tecnici!Q238,IF(Foglio2!$J$3=Foglio2!$E$6,Assistenti_Amm.vo!Q238,IF(Foglio2!$J$3=Foglio2!$E$7,Resp_Coord_Amm.vo!Q238,IF(Foglio2!$J$3=Foglio2!$E$8,Direttore_Amm.vo!Q238,IF(Foglio2!$J$3=Foglio2!$E$9,Doc_mat_elem.re!Q238,IF(Foglio2!$J$3=Foglio2!$E$10,Doc_dipl_scuola_sec.!Q238,IF(Foglio2!$J$3=Foglio2!$E$11,Doc_scuola_media!Q238,IF(Foglio2!$J$3=Foglio2!$E$12,Doc_laureati_scuola_sec.!Q248,IF(Foglio2!$J$3=Foglio2!$E$13,Direttivi_capi_ist.!Q238,0)))))))))))</f>
        <v>0</v>
      </c>
      <c r="T248" s="252">
        <f>IF(Foglio2!$J$3=Foglio2!$E$3,Ausiliari_Coll.Scol.!R238,IF(Foglio2!$J$3=Foglio2!$E$4,Collab._Tecnici!R238,IF(Foglio2!$J$3=Foglio2!$E$5,Assistenti_Tecnici!R238,IF(Foglio2!$J$3=Foglio2!$E$6,Assistenti_Amm.vo!R238,IF(Foglio2!$J$3=Foglio2!$E$7,Resp_Coord_Amm.vo!R238,IF(Foglio2!$J$3=Foglio2!$E$8,Direttore_Amm.vo!R238,IF(Foglio2!$J$3=Foglio2!$E$9,Doc_mat_elem.re!R238,IF(Foglio2!$J$3=Foglio2!$E$10,Doc_dipl_scuola_sec.!R238,IF(Foglio2!$J$3=Foglio2!$E$11,Doc_scuola_media!R238,IF(Foglio2!$J$3=Foglio2!$E$12,Doc_laureati_scuola_sec.!R248,IF(Foglio2!$J$3=Foglio2!$E$13,Direttivi_capi_ist.!R238,0)))))))))))</f>
        <v>0</v>
      </c>
      <c r="U248" s="252">
        <f t="shared" ref="U248" si="1154">(P248)/12*0.8</f>
        <v>0</v>
      </c>
      <c r="V248" s="252">
        <f t="shared" ref="V248" si="1155">(P248+R248)/12*0.8</f>
        <v>0</v>
      </c>
      <c r="W248" s="253" t="str">
        <f t="shared" ref="W248" si="1156">"Fascia Da "&amp;F248&amp;" a "&amp;F249&amp;" Decorrenza "&amp;DAY(C248)&amp;"/"&amp;MONTH(C248)&amp;"/"&amp;YEAR(C248)</f>
        <v>Fascia Da 0 a 0 Decorrenza 0/1/1900</v>
      </c>
    </row>
    <row r="249" spans="1:23" s="47" customFormat="1" ht="6.75" customHeight="1" x14ac:dyDescent="0.2">
      <c r="A249" s="104"/>
      <c r="B249" s="245">
        <f t="shared" si="1089"/>
        <v>34448</v>
      </c>
      <c r="C249" s="501"/>
      <c r="D249" s="501"/>
      <c r="E249" s="48" t="s">
        <v>4</v>
      </c>
      <c r="F249" s="49">
        <f>IF(Foglio2!$J$3=Foglio2!$E$3,Ausiliari_Coll.Scol.!D239,IF(Foglio2!$J$3=Foglio2!$E$4,Collab._Tecnici!D239,IF(Foglio2!$J$3=Foglio2!$E$5,Assistenti_Tecnici!D239,IF(Foglio2!$J$3=Foglio2!$E$6,Assistenti_Amm.vo!D239,IF(Foglio2!$J$3=Foglio2!$E$7,Resp_Coord_Amm.vo!D239,IF(Foglio2!$J$3=Foglio2!$E$8,Direttore_Amm.vo!D239,IF(Foglio2!$J$3=Foglio2!$E$9,Doc_mat_elem.re!D239,IF(Foglio2!$J$3=Foglio2!$E$10,Doc_dipl_scuola_sec.!D239,IF(Foglio2!$J$3=Foglio2!$E$11,Doc_scuola_media!D239,IF(Foglio2!$J$3=Foglio2!$E$12,Doc_laureati_scuola_sec.!D249,IF(Foglio2!$J$3=Foglio2!$E$13,Direttivi_capi_ist.!D239,0)))))))))))</f>
        <v>0</v>
      </c>
      <c r="G249" s="267">
        <f t="shared" ref="G249:T249" si="1157">G248*1936.27</f>
        <v>0</v>
      </c>
      <c r="H249" s="267">
        <f t="shared" si="1157"/>
        <v>0</v>
      </c>
      <c r="I249" s="267">
        <f t="shared" si="1157"/>
        <v>0</v>
      </c>
      <c r="J249" s="267">
        <f t="shared" si="1157"/>
        <v>0</v>
      </c>
      <c r="K249" s="267">
        <f t="shared" si="1157"/>
        <v>0</v>
      </c>
      <c r="L249" s="266">
        <f t="shared" si="1157"/>
        <v>0</v>
      </c>
      <c r="M249" s="267">
        <f t="shared" si="1157"/>
        <v>0</v>
      </c>
      <c r="N249" s="182">
        <f t="shared" si="1157"/>
        <v>0</v>
      </c>
      <c r="O249" s="183">
        <f t="shared" si="1157"/>
        <v>0</v>
      </c>
      <c r="P249" s="184">
        <f t="shared" si="1157"/>
        <v>0</v>
      </c>
      <c r="Q249" s="184">
        <f t="shared" si="1157"/>
        <v>0</v>
      </c>
      <c r="R249" s="184">
        <f t="shared" si="1157"/>
        <v>0</v>
      </c>
      <c r="S249" s="184">
        <f t="shared" si="1157"/>
        <v>0</v>
      </c>
      <c r="T249" s="184">
        <f t="shared" si="1157"/>
        <v>0</v>
      </c>
      <c r="U249" s="184">
        <f t="shared" ref="U249:V249" si="1158">U248*1936.27</f>
        <v>0</v>
      </c>
      <c r="V249" s="184">
        <f t="shared" si="1158"/>
        <v>0</v>
      </c>
      <c r="W249" s="104"/>
    </row>
    <row r="250" spans="1:23" s="47" customFormat="1" ht="12.75" customHeight="1" x14ac:dyDescent="0.2">
      <c r="A250" s="104">
        <f>IF(Foglio2!$J$7=1,TRUNC(Base!V250,0),TRUNC(Base!U250,0))</f>
        <v>0</v>
      </c>
      <c r="B250" s="245">
        <f t="shared" si="1089"/>
        <v>34449</v>
      </c>
      <c r="C250" s="501"/>
      <c r="D250" s="501"/>
      <c r="E250" s="53" t="s">
        <v>3</v>
      </c>
      <c r="F250" s="54">
        <f>IF(Foglio2!$J$3=Foglio2!$E$3,Ausiliari_Coll.Scol.!D240,IF(Foglio2!$J$3=Foglio2!$E$4,Collab._Tecnici!D240,IF(Foglio2!$J$3=Foglio2!$E$5,Assistenti_Tecnici!D240,IF(Foglio2!$J$3=Foglio2!$E$6,Assistenti_Amm.vo!D240,IF(Foglio2!$J$3=Foglio2!$E$7,Resp_Coord_Amm.vo!D240,IF(Foglio2!$J$3=Foglio2!$E$8,Direttore_Amm.vo!D240,IF(Foglio2!$J$3=Foglio2!$E$9,Doc_mat_elem.re!D240,IF(Foglio2!$J$3=Foglio2!$E$10,Doc_dipl_scuola_sec.!D240,IF(Foglio2!$J$3=Foglio2!$E$11,Doc_scuola_media!D240,IF(Foglio2!$J$3=Foglio2!$E$12,Doc_laureati_scuola_sec.!D250,IF(Foglio2!$J$3=Foglio2!$E$13,Direttivi_capi_ist.!D240,0)))))))))))</f>
        <v>0</v>
      </c>
      <c r="G250" s="248">
        <f>IF(Foglio2!$J$3=Foglio2!$E$3,Ausiliari_Coll.Scol.!E240,IF(Foglio2!$J$3=Foglio2!$E$4,Collab._Tecnici!E240,IF(Foglio2!$J$3=Foglio2!$E$5,Assistenti_Tecnici!E240,IF(Foglio2!$J$3=Foglio2!$E$6,Assistenti_Amm.vo!E240,IF(Foglio2!$J$3=Foglio2!$E$7,Resp_Coord_Amm.vo!E240,IF(Foglio2!$J$3=Foglio2!$E$8,Direttore_Amm.vo!E240,IF(Foglio2!$J$3=Foglio2!$E$9,Doc_mat_elem.re!E240,IF(Foglio2!$J$3=Foglio2!$E$10,Doc_dipl_scuola_sec.!E240,IF(Foglio2!$J$3=Foglio2!$E$11,Doc_scuola_media!E240,IF(Foglio2!$J$3=Foglio2!$E$12,Doc_laureati_scuola_sec.!E250,IF(Foglio2!$J$3=Foglio2!$E$13,Direttivi_capi_ist.!E240,0)))))))))))</f>
        <v>0</v>
      </c>
      <c r="H250" s="248">
        <f>IF(Foglio2!$J$3=Foglio2!$E$3,Ausiliari_Coll.Scol.!F240,IF(Foglio2!$J$3=Foglio2!$E$4,Collab._Tecnici!F240,IF(Foglio2!$J$3=Foglio2!$E$5,Assistenti_Tecnici!F240,IF(Foglio2!$J$3=Foglio2!$E$6,Assistenti_Amm.vo!F240,IF(Foglio2!$J$3=Foglio2!$E$7,Resp_Coord_Amm.vo!F240,IF(Foglio2!$J$3=Foglio2!$E$8,Direttore_Amm.vo!F240,IF(Foglio2!$J$3=Foglio2!$E$9,Doc_mat_elem.re!F240,IF(Foglio2!$J$3=Foglio2!$E$10,Doc_dipl_scuola_sec.!F240,IF(Foglio2!$J$3=Foglio2!$E$11,Doc_scuola_media!F240,IF(Foglio2!$J$3=Foglio2!$E$12,Doc_laureati_scuola_sec.!F250,IF(Foglio2!$J$3=Foglio2!$E$13,Direttivi_capi_ist.!F240,0)))))))))))</f>
        <v>0</v>
      </c>
      <c r="I250" s="248">
        <f>IF(Foglio2!$J$3=Foglio2!$E$3,Ausiliari_Coll.Scol.!G240,IF(Foglio2!$J$3=Foglio2!$E$4,Collab._Tecnici!G240,IF(Foglio2!$J$3=Foglio2!$E$5,Assistenti_Tecnici!G240,IF(Foglio2!$J$3=Foglio2!$E$6,Assistenti_Amm.vo!G240,IF(Foglio2!$J$3=Foglio2!$E$7,Resp_Coord_Amm.vo!G240,IF(Foglio2!$J$3=Foglio2!$E$8,Direttore_Amm.vo!G240,IF(Foglio2!$J$3=Foglio2!$E$9,Doc_mat_elem.re!G240,IF(Foglio2!$J$3=Foglio2!$E$10,Doc_dipl_scuola_sec.!G240,IF(Foglio2!$J$3=Foglio2!$E$11,Doc_scuola_media!G240,IF(Foglio2!$J$3=Foglio2!$E$12,Doc_laureati_scuola_sec.!G250,IF(Foglio2!$J$3=Foglio2!$E$13,Direttivi_capi_ist.!G240,0)))))))))))</f>
        <v>0</v>
      </c>
      <c r="J250" s="248">
        <f>IF(Foglio2!$J$3=Foglio2!$E$3,Ausiliari_Coll.Scol.!H240,IF(Foglio2!$J$3=Foglio2!$E$4,Collab._Tecnici!H240,IF(Foglio2!$J$3=Foglio2!$E$5,Assistenti_Tecnici!H240,IF(Foglio2!$J$3=Foglio2!$E$6,Assistenti_Amm.vo!H240,IF(Foglio2!$J$3=Foglio2!$E$7,Resp_Coord_Amm.vo!H240,IF(Foglio2!$J$3=Foglio2!$E$8,Direttore_Amm.vo!H240,IF(Foglio2!$J$3=Foglio2!$E$9,Doc_mat_elem.re!H240,IF(Foglio2!$J$3=Foglio2!$E$10,Doc_dipl_scuola_sec.!H240,IF(Foglio2!$J$3=Foglio2!$E$11,Doc_scuola_media!H240,IF(Foglio2!$J$3=Foglio2!$E$12,Doc_laureati_scuola_sec.!H250,IF(Foglio2!$J$3=Foglio2!$E$13,Direttivi_capi_ist.!H240,0)))))))))))</f>
        <v>0</v>
      </c>
      <c r="K250" s="248">
        <f>IF(Foglio2!$J$3=Foglio2!$E$3,Ausiliari_Coll.Scol.!I240,IF(Foglio2!$J$3=Foglio2!$E$4,Collab._Tecnici!I240,IF(Foglio2!$J$3=Foglio2!$E$5,Assistenti_Tecnici!I240,IF(Foglio2!$J$3=Foglio2!$E$6,Assistenti_Amm.vo!I240,IF(Foglio2!$J$3=Foglio2!$E$7,Resp_Coord_Amm.vo!I240,IF(Foglio2!$J$3=Foglio2!$E$8,Direttore_Amm.vo!I240,IF(Foglio2!$J$3=Foglio2!$E$9,Doc_mat_elem.re!I240,IF(Foglio2!$J$3=Foglio2!$E$10,Doc_dipl_scuola_sec.!I240,IF(Foglio2!$J$3=Foglio2!$E$11,Doc_scuola_media!I240,IF(Foglio2!$J$3=Foglio2!$E$12,Doc_laureati_scuola_sec.!I250,IF(Foglio2!$J$3=Foglio2!$E$13,Direttivi_capi_ist.!I240,0)))))))))))</f>
        <v>0</v>
      </c>
      <c r="L250" s="248">
        <f>IF(Foglio2!$J$3=Foglio2!$E$3,Ausiliari_Coll.Scol.!J240,IF(Foglio2!$J$3=Foglio2!$E$4,Collab._Tecnici!J240,IF(Foglio2!$J$3=Foglio2!$E$5,Assistenti_Tecnici!J240,IF(Foglio2!$J$3=Foglio2!$E$6,Assistenti_Amm.vo!J240,IF(Foglio2!$J$3=Foglio2!$E$7,Resp_Coord_Amm.vo!J240,IF(Foglio2!$J$3=Foglio2!$E$8,Direttore_Amm.vo!J240,IF(Foglio2!$J$3=Foglio2!$E$9,Doc_mat_elem.re!J240,IF(Foglio2!$J$3=Foglio2!$E$10,Doc_dipl_scuola_sec.!J240,IF(Foglio2!$J$3=Foglio2!$E$11,Doc_scuola_media!J240,IF(Foglio2!$J$3=Foglio2!$E$12,Doc_laureati_scuola_sec.!J250,IF(Foglio2!$J$3=Foglio2!$E$13,Direttivi_capi_ist.!J240,0)))))))))))</f>
        <v>0</v>
      </c>
      <c r="M250" s="249">
        <f>IF(Foglio2!$J$3=Foglio2!$E$3,Ausiliari_Coll.Scol.!K240,IF(Foglio2!$J$3=Foglio2!$E$4,Collab._Tecnici!K240,IF(Foglio2!$J$3=Foglio2!$E$5,Assistenti_Tecnici!K240,IF(Foglio2!$J$3=Foglio2!$E$6,Assistenti_Amm.vo!K240,IF(Foglio2!$J$3=Foglio2!$E$7,Resp_Coord_Amm.vo!K240,IF(Foglio2!$J$3=Foglio2!$E$8,Direttore_Amm.vo!K240,IF(Foglio2!$J$3=Foglio2!$E$9,Doc_mat_elem.re!K240,IF(Foglio2!$J$3=Foglio2!$E$10,Doc_dipl_scuola_sec.!K240,IF(Foglio2!$J$3=Foglio2!$E$11,Doc_scuola_media!K240,IF(Foglio2!$J$3=Foglio2!$E$12,Doc_laureati_scuola_sec.!K250,IF(Foglio2!$J$3=Foglio2!$E$13,Direttivi_capi_ist.!K240,0)))))))))))</f>
        <v>0</v>
      </c>
      <c r="N250" s="250">
        <f>IF(Foglio2!$J$3=Foglio2!$E$3,Ausiliari_Coll.Scol.!L240,IF(Foglio2!$J$3=Foglio2!$E$4,Collab._Tecnici!L240,IF(Foglio2!$J$3=Foglio2!$E$5,Assistenti_Tecnici!L240,IF(Foglio2!$J$3=Foglio2!$E$6,Assistenti_Amm.vo!L240,IF(Foglio2!$J$3=Foglio2!$E$7,Resp_Coord_Amm.vo!L240,IF(Foglio2!$J$3=Foglio2!$E$8,Direttore_Amm.vo!L240,IF(Foglio2!$J$3=Foglio2!$E$9,Doc_mat_elem.re!L240,IF(Foglio2!$J$3=Foglio2!$E$10,Doc_dipl_scuola_sec.!L240,IF(Foglio2!$J$3=Foglio2!$E$11,Doc_scuola_media!L240,IF(Foglio2!$J$3=Foglio2!$E$12,Doc_laureati_scuola_sec.!L250,IF(Foglio2!$J$3=Foglio2!$E$13,Direttivi_capi_ist.!L240,0)))))))))))</f>
        <v>0</v>
      </c>
      <c r="O250" s="251">
        <f>IF(Foglio2!$J$3=Foglio2!$E$3,Ausiliari_Coll.Scol.!M240,IF(Foglio2!$J$3=Foglio2!$E$4,Collab._Tecnici!M240,IF(Foglio2!$J$3=Foglio2!$E$5,Assistenti_Tecnici!M240,IF(Foglio2!$J$3=Foglio2!$E$6,Assistenti_Amm.vo!M240,IF(Foglio2!$J$3=Foglio2!$E$7,Resp_Coord_Amm.vo!M240,IF(Foglio2!$J$3=Foglio2!$E$8,Direttore_Amm.vo!M240,IF(Foglio2!$J$3=Foglio2!$E$9,Doc_mat_elem.re!M240,IF(Foglio2!$J$3=Foglio2!$E$10,Doc_dipl_scuola_sec.!M240,IF(Foglio2!$J$3=Foglio2!$E$11,Doc_scuola_media!M240,IF(Foglio2!$J$3=Foglio2!$E$12,Doc_laureati_scuola_sec.!M250,IF(Foglio2!$J$3=Foglio2!$E$13,Direttivi_capi_ist.!M240,0)))))))))))</f>
        <v>0</v>
      </c>
      <c r="P250" s="252">
        <f>IF(Foglio2!$J$3=Foglio2!$E$3,Ausiliari_Coll.Scol.!N240,IF(Foglio2!$J$3=Foglio2!$E$4,Collab._Tecnici!N240,IF(Foglio2!$J$3=Foglio2!$E$5,Assistenti_Tecnici!N240,IF(Foglio2!$J$3=Foglio2!$E$6,Assistenti_Amm.vo!N240,IF(Foglio2!$J$3=Foglio2!$E$7,Resp_Coord_Amm.vo!N240,IF(Foglio2!$J$3=Foglio2!$E$8,Direttore_Amm.vo!N240,IF(Foglio2!$J$3=Foglio2!$E$9,Doc_mat_elem.re!N240,IF(Foglio2!$J$3=Foglio2!$E$10,Doc_dipl_scuola_sec.!N240,IF(Foglio2!$J$3=Foglio2!$E$11,Doc_scuola_media!N240,IF(Foglio2!$J$3=Foglio2!$E$12,Doc_laureati_scuola_sec.!N250,IF(Foglio2!$J$3=Foglio2!$E$13,Direttivi_capi_ist.!N240,0)))))))))))</f>
        <v>0</v>
      </c>
      <c r="Q250" s="252">
        <f>IF(Foglio2!$J$3=Foglio2!$E$3,Ausiliari_Coll.Scol.!O240,IF(Foglio2!$J$3=Foglio2!$E$4,Collab._Tecnici!O240,IF(Foglio2!$J$3=Foglio2!$E$5,Assistenti_Tecnici!O240,IF(Foglio2!$J$3=Foglio2!$E$6,Assistenti_Amm.vo!O240,IF(Foglio2!$J$3=Foglio2!$E$7,Resp_Coord_Amm.vo!O240,IF(Foglio2!$J$3=Foglio2!$E$8,Direttore_Amm.vo!O240,IF(Foglio2!$J$3=Foglio2!$E$9,Doc_mat_elem.re!O240,IF(Foglio2!$J$3=Foglio2!$E$10,Doc_dipl_scuola_sec.!O240,IF(Foglio2!$J$3=Foglio2!$E$11,Doc_scuola_media!O240,IF(Foglio2!$J$3=Foglio2!$E$12,Doc_laureati_scuola_sec.!O250,IF(Foglio2!$J$3=Foglio2!$E$13,Direttivi_capi_ist.!O240,0)))))))))))</f>
        <v>0</v>
      </c>
      <c r="R250" s="252">
        <f>IF(Foglio2!$J$3=Foglio2!$E$3,Ausiliari_Coll.Scol.!P240,IF(Foglio2!$J$3=Foglio2!$E$4,Collab._Tecnici!P240,IF(Foglio2!$J$3=Foglio2!$E$5,Assistenti_Tecnici!P240,IF(Foglio2!$J$3=Foglio2!$E$6,Assistenti_Amm.vo!P240,IF(Foglio2!$J$3=Foglio2!$E$7,Resp_Coord_Amm.vo!P240,IF(Foglio2!$J$3=Foglio2!$E$8,Direttore_Amm.vo!P240,IF(Foglio2!$J$3=Foglio2!$E$9,Doc_mat_elem.re!P240,IF(Foglio2!$J$3=Foglio2!$E$10,Doc_dipl_scuola_sec.!P240,IF(Foglio2!$J$3=Foglio2!$E$11,Doc_scuola_media!P240,IF(Foglio2!$J$3=Foglio2!$E$12,Doc_laureati_scuola_sec.!P250,IF(Foglio2!$J$3=Foglio2!$E$13,Direttivi_capi_ist.!P240,0)))))))))))</f>
        <v>0</v>
      </c>
      <c r="S250" s="252">
        <f>IF(Foglio2!$J$3=Foglio2!$E$3,Ausiliari_Coll.Scol.!Q240,IF(Foglio2!$J$3=Foglio2!$E$4,Collab._Tecnici!Q240,IF(Foglio2!$J$3=Foglio2!$E$5,Assistenti_Tecnici!Q240,IF(Foglio2!$J$3=Foglio2!$E$6,Assistenti_Amm.vo!Q240,IF(Foglio2!$J$3=Foglio2!$E$7,Resp_Coord_Amm.vo!Q240,IF(Foglio2!$J$3=Foglio2!$E$8,Direttore_Amm.vo!Q240,IF(Foglio2!$J$3=Foglio2!$E$9,Doc_mat_elem.re!Q240,IF(Foglio2!$J$3=Foglio2!$E$10,Doc_dipl_scuola_sec.!Q240,IF(Foglio2!$J$3=Foglio2!$E$11,Doc_scuola_media!Q240,IF(Foglio2!$J$3=Foglio2!$E$12,Doc_laureati_scuola_sec.!Q250,IF(Foglio2!$J$3=Foglio2!$E$13,Direttivi_capi_ist.!Q240,0)))))))))))</f>
        <v>0</v>
      </c>
      <c r="T250" s="252">
        <f>IF(Foglio2!$J$3=Foglio2!$E$3,Ausiliari_Coll.Scol.!R240,IF(Foglio2!$J$3=Foglio2!$E$4,Collab._Tecnici!R240,IF(Foglio2!$J$3=Foglio2!$E$5,Assistenti_Tecnici!R240,IF(Foglio2!$J$3=Foglio2!$E$6,Assistenti_Amm.vo!R240,IF(Foglio2!$J$3=Foglio2!$E$7,Resp_Coord_Amm.vo!R240,IF(Foglio2!$J$3=Foglio2!$E$8,Direttore_Amm.vo!R240,IF(Foglio2!$J$3=Foglio2!$E$9,Doc_mat_elem.re!R240,IF(Foglio2!$J$3=Foglio2!$E$10,Doc_dipl_scuola_sec.!R240,IF(Foglio2!$J$3=Foglio2!$E$11,Doc_scuola_media!R240,IF(Foglio2!$J$3=Foglio2!$E$12,Doc_laureati_scuola_sec.!R250,IF(Foglio2!$J$3=Foglio2!$E$13,Direttivi_capi_ist.!R240,0)))))))))))</f>
        <v>0</v>
      </c>
      <c r="U250" s="252">
        <f t="shared" ref="U250" si="1159">(P250)/12*0.8</f>
        <v>0</v>
      </c>
      <c r="V250" s="252">
        <f t="shared" ref="V250" si="1160">(P250+R250)/12*0.8</f>
        <v>0</v>
      </c>
      <c r="W250" s="253" t="str">
        <f t="shared" ref="W250" si="1161">"Fascia Da "&amp;F250&amp;" a "&amp;F251&amp;" Decorrenza "&amp;DAY(C250)&amp;"/"&amp;MONTH(C250)&amp;"/"&amp;YEAR(C250)</f>
        <v>Fascia Da 0 a 0 Decorrenza 0/1/1900</v>
      </c>
    </row>
    <row r="251" spans="1:23" s="47" customFormat="1" ht="8.25" customHeight="1" x14ac:dyDescent="0.2">
      <c r="A251" s="104"/>
      <c r="B251" s="245">
        <f t="shared" si="1089"/>
        <v>34450</v>
      </c>
      <c r="C251" s="501"/>
      <c r="D251" s="501"/>
      <c r="E251" s="48" t="s">
        <v>4</v>
      </c>
      <c r="F251" s="49">
        <f>IF(Foglio2!$J$3=Foglio2!$E$3,Ausiliari_Coll.Scol.!D241,IF(Foglio2!$J$3=Foglio2!$E$4,Collab._Tecnici!D241,IF(Foglio2!$J$3=Foglio2!$E$5,Assistenti_Tecnici!D241,IF(Foglio2!$J$3=Foglio2!$E$6,Assistenti_Amm.vo!D241,IF(Foglio2!$J$3=Foglio2!$E$7,Resp_Coord_Amm.vo!D241,IF(Foglio2!$J$3=Foglio2!$E$8,Direttore_Amm.vo!D241,IF(Foglio2!$J$3=Foglio2!$E$9,Doc_mat_elem.re!D241,IF(Foglio2!$J$3=Foglio2!$E$10,Doc_dipl_scuola_sec.!D241,IF(Foglio2!$J$3=Foglio2!$E$11,Doc_scuola_media!D241,IF(Foglio2!$J$3=Foglio2!$E$12,Doc_laureati_scuola_sec.!D251,IF(Foglio2!$J$3=Foglio2!$E$13,Direttivi_capi_ist.!D241,0)))))))))))</f>
        <v>0</v>
      </c>
      <c r="G251" s="267">
        <f t="shared" ref="G251:T251" si="1162">G250*1936.27</f>
        <v>0</v>
      </c>
      <c r="H251" s="267">
        <f t="shared" si="1162"/>
        <v>0</v>
      </c>
      <c r="I251" s="267">
        <f t="shared" si="1162"/>
        <v>0</v>
      </c>
      <c r="J251" s="267">
        <f t="shared" si="1162"/>
        <v>0</v>
      </c>
      <c r="K251" s="267">
        <f t="shared" si="1162"/>
        <v>0</v>
      </c>
      <c r="L251" s="266">
        <f t="shared" si="1162"/>
        <v>0</v>
      </c>
      <c r="M251" s="267">
        <f t="shared" si="1162"/>
        <v>0</v>
      </c>
      <c r="N251" s="182">
        <f t="shared" si="1162"/>
        <v>0</v>
      </c>
      <c r="O251" s="183">
        <f t="shared" si="1162"/>
        <v>0</v>
      </c>
      <c r="P251" s="184">
        <f t="shared" si="1162"/>
        <v>0</v>
      </c>
      <c r="Q251" s="184">
        <f t="shared" si="1162"/>
        <v>0</v>
      </c>
      <c r="R251" s="184">
        <f t="shared" si="1162"/>
        <v>0</v>
      </c>
      <c r="S251" s="184">
        <f t="shared" si="1162"/>
        <v>0</v>
      </c>
      <c r="T251" s="184">
        <f t="shared" si="1162"/>
        <v>0</v>
      </c>
      <c r="U251" s="184">
        <f t="shared" ref="U251:V251" si="1163">U250*1936.27</f>
        <v>0</v>
      </c>
      <c r="V251" s="184">
        <f t="shared" si="1163"/>
        <v>0</v>
      </c>
      <c r="W251" s="104"/>
    </row>
    <row r="252" spans="1:23" s="47" customFormat="1" ht="12.75" customHeight="1" x14ac:dyDescent="0.2">
      <c r="A252" s="104">
        <f>IF(Foglio2!$J$7=1,TRUNC(Base!V252,0),TRUNC(Base!U252,0))</f>
        <v>0</v>
      </c>
      <c r="B252" s="245">
        <f t="shared" si="1089"/>
        <v>34451</v>
      </c>
      <c r="C252" s="501"/>
      <c r="D252" s="501"/>
      <c r="E252" s="53" t="s">
        <v>3</v>
      </c>
      <c r="F252" s="54">
        <f>IF(Foglio2!$J$3=Foglio2!$E$3,Ausiliari_Coll.Scol.!D242,IF(Foglio2!$J$3=Foglio2!$E$4,Collab._Tecnici!D242,IF(Foglio2!$J$3=Foglio2!$E$5,Assistenti_Tecnici!D242,IF(Foglio2!$J$3=Foglio2!$E$6,Assistenti_Amm.vo!D242,IF(Foglio2!$J$3=Foglio2!$E$7,Resp_Coord_Amm.vo!D242,IF(Foglio2!$J$3=Foglio2!$E$8,Direttore_Amm.vo!D242,IF(Foglio2!$J$3=Foglio2!$E$9,Doc_mat_elem.re!D242,IF(Foglio2!$J$3=Foglio2!$E$10,Doc_dipl_scuola_sec.!D242,IF(Foglio2!$J$3=Foglio2!$E$11,Doc_scuola_media!D242,IF(Foglio2!$J$3=Foglio2!$E$12,Doc_laureati_scuola_sec.!D252,IF(Foglio2!$J$3=Foglio2!$E$13,Direttivi_capi_ist.!D242,0)))))))))))</f>
        <v>0</v>
      </c>
      <c r="G252" s="248">
        <f>IF(Foglio2!$J$3=Foglio2!$E$3,Ausiliari_Coll.Scol.!E242,IF(Foglio2!$J$3=Foglio2!$E$4,Collab._Tecnici!E242,IF(Foglio2!$J$3=Foglio2!$E$5,Assistenti_Tecnici!E242,IF(Foglio2!$J$3=Foglio2!$E$6,Assistenti_Amm.vo!E242,IF(Foglio2!$J$3=Foglio2!$E$7,Resp_Coord_Amm.vo!E242,IF(Foglio2!$J$3=Foglio2!$E$8,Direttore_Amm.vo!E242,IF(Foglio2!$J$3=Foglio2!$E$9,Doc_mat_elem.re!E242,IF(Foglio2!$J$3=Foglio2!$E$10,Doc_dipl_scuola_sec.!E242,IF(Foglio2!$J$3=Foglio2!$E$11,Doc_scuola_media!E242,IF(Foglio2!$J$3=Foglio2!$E$12,Doc_laureati_scuola_sec.!E252,IF(Foglio2!$J$3=Foglio2!$E$13,Direttivi_capi_ist.!E242,0)))))))))))</f>
        <v>0</v>
      </c>
      <c r="H252" s="248">
        <f>IF(Foglio2!$J$3=Foglio2!$E$3,Ausiliari_Coll.Scol.!F242,IF(Foglio2!$J$3=Foglio2!$E$4,Collab._Tecnici!F242,IF(Foglio2!$J$3=Foglio2!$E$5,Assistenti_Tecnici!F242,IF(Foglio2!$J$3=Foglio2!$E$6,Assistenti_Amm.vo!F242,IF(Foglio2!$J$3=Foglio2!$E$7,Resp_Coord_Amm.vo!F242,IF(Foglio2!$J$3=Foglio2!$E$8,Direttore_Amm.vo!F242,IF(Foglio2!$J$3=Foglio2!$E$9,Doc_mat_elem.re!F242,IF(Foglio2!$J$3=Foglio2!$E$10,Doc_dipl_scuola_sec.!F242,IF(Foglio2!$J$3=Foglio2!$E$11,Doc_scuola_media!F242,IF(Foglio2!$J$3=Foglio2!$E$12,Doc_laureati_scuola_sec.!F252,IF(Foglio2!$J$3=Foglio2!$E$13,Direttivi_capi_ist.!F242,0)))))))))))</f>
        <v>0</v>
      </c>
      <c r="I252" s="248">
        <f>IF(Foglio2!$J$3=Foglio2!$E$3,Ausiliari_Coll.Scol.!G242,IF(Foglio2!$J$3=Foglio2!$E$4,Collab._Tecnici!G242,IF(Foglio2!$J$3=Foglio2!$E$5,Assistenti_Tecnici!G242,IF(Foglio2!$J$3=Foglio2!$E$6,Assistenti_Amm.vo!G242,IF(Foglio2!$J$3=Foglio2!$E$7,Resp_Coord_Amm.vo!G242,IF(Foglio2!$J$3=Foglio2!$E$8,Direttore_Amm.vo!G242,IF(Foglio2!$J$3=Foglio2!$E$9,Doc_mat_elem.re!G242,IF(Foglio2!$J$3=Foglio2!$E$10,Doc_dipl_scuola_sec.!G242,IF(Foglio2!$J$3=Foglio2!$E$11,Doc_scuola_media!G242,IF(Foglio2!$J$3=Foglio2!$E$12,Doc_laureati_scuola_sec.!G252,IF(Foglio2!$J$3=Foglio2!$E$13,Direttivi_capi_ist.!G242,0)))))))))))</f>
        <v>0</v>
      </c>
      <c r="J252" s="248">
        <f>IF(Foglio2!$J$3=Foglio2!$E$3,Ausiliari_Coll.Scol.!H242,IF(Foglio2!$J$3=Foglio2!$E$4,Collab._Tecnici!H242,IF(Foglio2!$J$3=Foglio2!$E$5,Assistenti_Tecnici!H242,IF(Foglio2!$J$3=Foglio2!$E$6,Assistenti_Amm.vo!H242,IF(Foglio2!$J$3=Foglio2!$E$7,Resp_Coord_Amm.vo!H242,IF(Foglio2!$J$3=Foglio2!$E$8,Direttore_Amm.vo!H242,IF(Foglio2!$J$3=Foglio2!$E$9,Doc_mat_elem.re!H242,IF(Foglio2!$J$3=Foglio2!$E$10,Doc_dipl_scuola_sec.!H242,IF(Foglio2!$J$3=Foglio2!$E$11,Doc_scuola_media!H242,IF(Foglio2!$J$3=Foglio2!$E$12,Doc_laureati_scuola_sec.!H252,IF(Foglio2!$J$3=Foglio2!$E$13,Direttivi_capi_ist.!H242,0)))))))))))</f>
        <v>0</v>
      </c>
      <c r="K252" s="248">
        <f>IF(Foglio2!$J$3=Foglio2!$E$3,Ausiliari_Coll.Scol.!I242,IF(Foglio2!$J$3=Foglio2!$E$4,Collab._Tecnici!I242,IF(Foglio2!$J$3=Foglio2!$E$5,Assistenti_Tecnici!I242,IF(Foglio2!$J$3=Foglio2!$E$6,Assistenti_Amm.vo!I242,IF(Foglio2!$J$3=Foglio2!$E$7,Resp_Coord_Amm.vo!I242,IF(Foglio2!$J$3=Foglio2!$E$8,Direttore_Amm.vo!I242,IF(Foglio2!$J$3=Foglio2!$E$9,Doc_mat_elem.re!I242,IF(Foglio2!$J$3=Foglio2!$E$10,Doc_dipl_scuola_sec.!I242,IF(Foglio2!$J$3=Foglio2!$E$11,Doc_scuola_media!I242,IF(Foglio2!$J$3=Foglio2!$E$12,Doc_laureati_scuola_sec.!I252,IF(Foglio2!$J$3=Foglio2!$E$13,Direttivi_capi_ist.!I242,0)))))))))))</f>
        <v>0</v>
      </c>
      <c r="L252" s="248">
        <f>IF(Foglio2!$J$3=Foglio2!$E$3,Ausiliari_Coll.Scol.!J242,IF(Foglio2!$J$3=Foglio2!$E$4,Collab._Tecnici!J242,IF(Foglio2!$J$3=Foglio2!$E$5,Assistenti_Tecnici!J242,IF(Foglio2!$J$3=Foglio2!$E$6,Assistenti_Amm.vo!J242,IF(Foglio2!$J$3=Foglio2!$E$7,Resp_Coord_Amm.vo!J242,IF(Foglio2!$J$3=Foglio2!$E$8,Direttore_Amm.vo!J242,IF(Foglio2!$J$3=Foglio2!$E$9,Doc_mat_elem.re!J242,IF(Foglio2!$J$3=Foglio2!$E$10,Doc_dipl_scuola_sec.!J242,IF(Foglio2!$J$3=Foglio2!$E$11,Doc_scuola_media!J242,IF(Foglio2!$J$3=Foglio2!$E$12,Doc_laureati_scuola_sec.!J252,IF(Foglio2!$J$3=Foglio2!$E$13,Direttivi_capi_ist.!J242,0)))))))))))</f>
        <v>0</v>
      </c>
      <c r="M252" s="249">
        <f>IF(Foglio2!$J$3=Foglio2!$E$3,Ausiliari_Coll.Scol.!K242,IF(Foglio2!$J$3=Foglio2!$E$4,Collab._Tecnici!K242,IF(Foglio2!$J$3=Foglio2!$E$5,Assistenti_Tecnici!K242,IF(Foglio2!$J$3=Foglio2!$E$6,Assistenti_Amm.vo!K242,IF(Foglio2!$J$3=Foglio2!$E$7,Resp_Coord_Amm.vo!K242,IF(Foglio2!$J$3=Foglio2!$E$8,Direttore_Amm.vo!K242,IF(Foglio2!$J$3=Foglio2!$E$9,Doc_mat_elem.re!K242,IF(Foglio2!$J$3=Foglio2!$E$10,Doc_dipl_scuola_sec.!K242,IF(Foglio2!$J$3=Foglio2!$E$11,Doc_scuola_media!K242,IF(Foglio2!$J$3=Foglio2!$E$12,Doc_laureati_scuola_sec.!K252,IF(Foglio2!$J$3=Foglio2!$E$13,Direttivi_capi_ist.!K242,0)))))))))))</f>
        <v>0</v>
      </c>
      <c r="N252" s="250">
        <f>IF(Foglio2!$J$3=Foglio2!$E$3,Ausiliari_Coll.Scol.!L242,IF(Foglio2!$J$3=Foglio2!$E$4,Collab._Tecnici!L242,IF(Foglio2!$J$3=Foglio2!$E$5,Assistenti_Tecnici!L242,IF(Foglio2!$J$3=Foglio2!$E$6,Assistenti_Amm.vo!L242,IF(Foglio2!$J$3=Foglio2!$E$7,Resp_Coord_Amm.vo!L242,IF(Foglio2!$J$3=Foglio2!$E$8,Direttore_Amm.vo!L242,IF(Foglio2!$J$3=Foglio2!$E$9,Doc_mat_elem.re!L242,IF(Foglio2!$J$3=Foglio2!$E$10,Doc_dipl_scuola_sec.!L242,IF(Foglio2!$J$3=Foglio2!$E$11,Doc_scuola_media!L242,IF(Foglio2!$J$3=Foglio2!$E$12,Doc_laureati_scuola_sec.!L252,IF(Foglio2!$J$3=Foglio2!$E$13,Direttivi_capi_ist.!L242,0)))))))))))</f>
        <v>0</v>
      </c>
      <c r="O252" s="251">
        <f>IF(Foglio2!$J$3=Foglio2!$E$3,Ausiliari_Coll.Scol.!M242,IF(Foglio2!$J$3=Foglio2!$E$4,Collab._Tecnici!M242,IF(Foglio2!$J$3=Foglio2!$E$5,Assistenti_Tecnici!M242,IF(Foglio2!$J$3=Foglio2!$E$6,Assistenti_Amm.vo!M242,IF(Foglio2!$J$3=Foglio2!$E$7,Resp_Coord_Amm.vo!M242,IF(Foglio2!$J$3=Foglio2!$E$8,Direttore_Amm.vo!M242,IF(Foglio2!$J$3=Foglio2!$E$9,Doc_mat_elem.re!M242,IF(Foglio2!$J$3=Foglio2!$E$10,Doc_dipl_scuola_sec.!M242,IF(Foglio2!$J$3=Foglio2!$E$11,Doc_scuola_media!M242,IF(Foglio2!$J$3=Foglio2!$E$12,Doc_laureati_scuola_sec.!M252,IF(Foglio2!$J$3=Foglio2!$E$13,Direttivi_capi_ist.!M242,0)))))))))))</f>
        <v>0</v>
      </c>
      <c r="P252" s="252">
        <f>IF(Foglio2!$J$3=Foglio2!$E$3,Ausiliari_Coll.Scol.!N242,IF(Foglio2!$J$3=Foglio2!$E$4,Collab._Tecnici!N242,IF(Foglio2!$J$3=Foglio2!$E$5,Assistenti_Tecnici!N242,IF(Foglio2!$J$3=Foglio2!$E$6,Assistenti_Amm.vo!N242,IF(Foglio2!$J$3=Foglio2!$E$7,Resp_Coord_Amm.vo!N242,IF(Foglio2!$J$3=Foglio2!$E$8,Direttore_Amm.vo!N242,IF(Foglio2!$J$3=Foglio2!$E$9,Doc_mat_elem.re!N242,IF(Foglio2!$J$3=Foglio2!$E$10,Doc_dipl_scuola_sec.!N242,IF(Foglio2!$J$3=Foglio2!$E$11,Doc_scuola_media!N242,IF(Foglio2!$J$3=Foglio2!$E$12,Doc_laureati_scuola_sec.!N252,IF(Foglio2!$J$3=Foglio2!$E$13,Direttivi_capi_ist.!N242,0)))))))))))</f>
        <v>0</v>
      </c>
      <c r="Q252" s="252">
        <f>IF(Foglio2!$J$3=Foglio2!$E$3,Ausiliari_Coll.Scol.!O242,IF(Foglio2!$J$3=Foglio2!$E$4,Collab._Tecnici!O242,IF(Foglio2!$J$3=Foglio2!$E$5,Assistenti_Tecnici!O242,IF(Foglio2!$J$3=Foglio2!$E$6,Assistenti_Amm.vo!O242,IF(Foglio2!$J$3=Foglio2!$E$7,Resp_Coord_Amm.vo!O242,IF(Foglio2!$J$3=Foglio2!$E$8,Direttore_Amm.vo!O242,IF(Foglio2!$J$3=Foglio2!$E$9,Doc_mat_elem.re!O242,IF(Foglio2!$J$3=Foglio2!$E$10,Doc_dipl_scuola_sec.!O242,IF(Foglio2!$J$3=Foglio2!$E$11,Doc_scuola_media!O242,IF(Foglio2!$J$3=Foglio2!$E$12,Doc_laureati_scuola_sec.!O252,IF(Foglio2!$J$3=Foglio2!$E$13,Direttivi_capi_ist.!O242,0)))))))))))</f>
        <v>0</v>
      </c>
      <c r="R252" s="252">
        <f>IF(Foglio2!$J$3=Foglio2!$E$3,Ausiliari_Coll.Scol.!P242,IF(Foglio2!$J$3=Foglio2!$E$4,Collab._Tecnici!P242,IF(Foglio2!$J$3=Foglio2!$E$5,Assistenti_Tecnici!P242,IF(Foglio2!$J$3=Foglio2!$E$6,Assistenti_Amm.vo!P242,IF(Foglio2!$J$3=Foglio2!$E$7,Resp_Coord_Amm.vo!P242,IF(Foglio2!$J$3=Foglio2!$E$8,Direttore_Amm.vo!P242,IF(Foglio2!$J$3=Foglio2!$E$9,Doc_mat_elem.re!P242,IF(Foglio2!$J$3=Foglio2!$E$10,Doc_dipl_scuola_sec.!P242,IF(Foglio2!$J$3=Foglio2!$E$11,Doc_scuola_media!P242,IF(Foglio2!$J$3=Foglio2!$E$12,Doc_laureati_scuola_sec.!P252,IF(Foglio2!$J$3=Foglio2!$E$13,Direttivi_capi_ist.!P242,0)))))))))))</f>
        <v>0</v>
      </c>
      <c r="S252" s="252">
        <f>IF(Foglio2!$J$3=Foglio2!$E$3,Ausiliari_Coll.Scol.!Q242,IF(Foglio2!$J$3=Foglio2!$E$4,Collab._Tecnici!Q242,IF(Foglio2!$J$3=Foglio2!$E$5,Assistenti_Tecnici!Q242,IF(Foglio2!$J$3=Foglio2!$E$6,Assistenti_Amm.vo!Q242,IF(Foglio2!$J$3=Foglio2!$E$7,Resp_Coord_Amm.vo!Q242,IF(Foglio2!$J$3=Foglio2!$E$8,Direttore_Amm.vo!Q242,IF(Foglio2!$J$3=Foglio2!$E$9,Doc_mat_elem.re!Q242,IF(Foglio2!$J$3=Foglio2!$E$10,Doc_dipl_scuola_sec.!Q242,IF(Foglio2!$J$3=Foglio2!$E$11,Doc_scuola_media!Q242,IF(Foglio2!$J$3=Foglio2!$E$12,Doc_laureati_scuola_sec.!Q252,IF(Foglio2!$J$3=Foglio2!$E$13,Direttivi_capi_ist.!Q242,0)))))))))))</f>
        <v>0</v>
      </c>
      <c r="T252" s="252">
        <f>IF(Foglio2!$J$3=Foglio2!$E$3,Ausiliari_Coll.Scol.!R242,IF(Foglio2!$J$3=Foglio2!$E$4,Collab._Tecnici!R242,IF(Foglio2!$J$3=Foglio2!$E$5,Assistenti_Tecnici!R242,IF(Foglio2!$J$3=Foglio2!$E$6,Assistenti_Amm.vo!R242,IF(Foglio2!$J$3=Foglio2!$E$7,Resp_Coord_Amm.vo!R242,IF(Foglio2!$J$3=Foglio2!$E$8,Direttore_Amm.vo!R242,IF(Foglio2!$J$3=Foglio2!$E$9,Doc_mat_elem.re!R242,IF(Foglio2!$J$3=Foglio2!$E$10,Doc_dipl_scuola_sec.!R242,IF(Foglio2!$J$3=Foglio2!$E$11,Doc_scuola_media!R242,IF(Foglio2!$J$3=Foglio2!$E$12,Doc_laureati_scuola_sec.!R252,IF(Foglio2!$J$3=Foglio2!$E$13,Direttivi_capi_ist.!R242,0)))))))))))</f>
        <v>0</v>
      </c>
      <c r="U252" s="252">
        <f t="shared" ref="U252" si="1164">(P252)/12*0.8</f>
        <v>0</v>
      </c>
      <c r="V252" s="252">
        <f t="shared" ref="V252" si="1165">(P252+R252)/12*0.8</f>
        <v>0</v>
      </c>
      <c r="W252" s="253" t="str">
        <f t="shared" ref="W252" si="1166">"Fascia Da "&amp;F252&amp;" a "&amp;F253&amp;" Decorrenza "&amp;DAY(C252)&amp;"/"&amp;MONTH(C252)&amp;"/"&amp;YEAR(C252)</f>
        <v>Fascia Da 0 a 0 Decorrenza 0/1/1900</v>
      </c>
    </row>
    <row r="253" spans="1:23" s="47" customFormat="1" ht="7.5" customHeight="1" x14ac:dyDescent="0.2">
      <c r="A253" s="104"/>
      <c r="B253" s="245">
        <f t="shared" si="1089"/>
        <v>34452</v>
      </c>
      <c r="C253" s="501"/>
      <c r="D253" s="501"/>
      <c r="E253" s="48" t="s">
        <v>4</v>
      </c>
      <c r="F253" s="49">
        <f>IF(Foglio2!$J$3=Foglio2!$E$3,Ausiliari_Coll.Scol.!D243,IF(Foglio2!$J$3=Foglio2!$E$4,Collab._Tecnici!D243,IF(Foglio2!$J$3=Foglio2!$E$5,Assistenti_Tecnici!D243,IF(Foglio2!$J$3=Foglio2!$E$6,Assistenti_Amm.vo!D243,IF(Foglio2!$J$3=Foglio2!$E$7,Resp_Coord_Amm.vo!D243,IF(Foglio2!$J$3=Foglio2!$E$8,Direttore_Amm.vo!D243,IF(Foglio2!$J$3=Foglio2!$E$9,Doc_mat_elem.re!D243,IF(Foglio2!$J$3=Foglio2!$E$10,Doc_dipl_scuola_sec.!D243,IF(Foglio2!$J$3=Foglio2!$E$11,Doc_scuola_media!D243,IF(Foglio2!$J$3=Foglio2!$E$12,Doc_laureati_scuola_sec.!D253,IF(Foglio2!$J$3=Foglio2!$E$13,Direttivi_capi_ist.!D243,0)))))))))))</f>
        <v>0</v>
      </c>
      <c r="G253" s="267">
        <f t="shared" ref="G253:T253" si="1167">G252*1936.27</f>
        <v>0</v>
      </c>
      <c r="H253" s="267">
        <f t="shared" si="1167"/>
        <v>0</v>
      </c>
      <c r="I253" s="267">
        <f t="shared" si="1167"/>
        <v>0</v>
      </c>
      <c r="J253" s="267">
        <f t="shared" si="1167"/>
        <v>0</v>
      </c>
      <c r="K253" s="267">
        <f t="shared" si="1167"/>
        <v>0</v>
      </c>
      <c r="L253" s="266">
        <f t="shared" si="1167"/>
        <v>0</v>
      </c>
      <c r="M253" s="267">
        <f t="shared" si="1167"/>
        <v>0</v>
      </c>
      <c r="N253" s="182">
        <f t="shared" si="1167"/>
        <v>0</v>
      </c>
      <c r="O253" s="183">
        <f t="shared" si="1167"/>
        <v>0</v>
      </c>
      <c r="P253" s="184">
        <f t="shared" si="1167"/>
        <v>0</v>
      </c>
      <c r="Q253" s="184">
        <f t="shared" si="1167"/>
        <v>0</v>
      </c>
      <c r="R253" s="184">
        <f t="shared" si="1167"/>
        <v>0</v>
      </c>
      <c r="S253" s="184">
        <f t="shared" si="1167"/>
        <v>0</v>
      </c>
      <c r="T253" s="184">
        <f t="shared" si="1167"/>
        <v>0</v>
      </c>
      <c r="U253" s="184">
        <f t="shared" ref="U253:V253" si="1168">U252*1936.27</f>
        <v>0</v>
      </c>
      <c r="V253" s="184">
        <f t="shared" si="1168"/>
        <v>0</v>
      </c>
      <c r="W253" s="104"/>
    </row>
    <row r="254" spans="1:23" s="47" customFormat="1" ht="12.75" customHeight="1" x14ac:dyDescent="0.2">
      <c r="A254" s="104">
        <f>IF(Foglio2!$J$7=1,TRUNC(Base!V254,0),TRUNC(Base!U254,0))</f>
        <v>0</v>
      </c>
      <c r="B254" s="245">
        <f t="shared" si="1089"/>
        <v>34453</v>
      </c>
      <c r="C254" s="501"/>
      <c r="D254" s="501"/>
      <c r="E254" s="53" t="s">
        <v>3</v>
      </c>
      <c r="F254" s="54">
        <f>IF(Foglio2!$J$3=Foglio2!$E$3,Ausiliari_Coll.Scol.!D244,IF(Foglio2!$J$3=Foglio2!$E$4,Collab._Tecnici!D244,IF(Foglio2!$J$3=Foglio2!$E$5,Assistenti_Tecnici!D244,IF(Foglio2!$J$3=Foglio2!$E$6,Assistenti_Amm.vo!D244,IF(Foglio2!$J$3=Foglio2!$E$7,Resp_Coord_Amm.vo!D244,IF(Foglio2!$J$3=Foglio2!$E$8,Direttore_Amm.vo!D244,IF(Foglio2!$J$3=Foglio2!$E$9,Doc_mat_elem.re!D244,IF(Foglio2!$J$3=Foglio2!$E$10,Doc_dipl_scuola_sec.!D244,IF(Foglio2!$J$3=Foglio2!$E$11,Doc_scuola_media!D244,IF(Foglio2!$J$3=Foglio2!$E$12,Doc_laureati_scuola_sec.!D254,IF(Foglio2!$J$3=Foglio2!$E$13,Direttivi_capi_ist.!D244,0)))))))))))</f>
        <v>0</v>
      </c>
      <c r="G254" s="248">
        <f>IF(Foglio2!$J$3=Foglio2!$E$3,Ausiliari_Coll.Scol.!E244,IF(Foglio2!$J$3=Foglio2!$E$4,Collab._Tecnici!E244,IF(Foglio2!$J$3=Foglio2!$E$5,Assistenti_Tecnici!E244,IF(Foglio2!$J$3=Foglio2!$E$6,Assistenti_Amm.vo!E244,IF(Foglio2!$J$3=Foglio2!$E$7,Resp_Coord_Amm.vo!E244,IF(Foglio2!$J$3=Foglio2!$E$8,Direttore_Amm.vo!E244,IF(Foglio2!$J$3=Foglio2!$E$9,Doc_mat_elem.re!E244,IF(Foglio2!$J$3=Foglio2!$E$10,Doc_dipl_scuola_sec.!E244,IF(Foglio2!$J$3=Foglio2!$E$11,Doc_scuola_media!E244,IF(Foglio2!$J$3=Foglio2!$E$12,Doc_laureati_scuola_sec.!E254,IF(Foglio2!$J$3=Foglio2!$E$13,Direttivi_capi_ist.!E244,0)))))))))))</f>
        <v>0</v>
      </c>
      <c r="H254" s="248">
        <f>IF(Foglio2!$J$3=Foglio2!$E$3,Ausiliari_Coll.Scol.!F244,IF(Foglio2!$J$3=Foglio2!$E$4,Collab._Tecnici!F244,IF(Foglio2!$J$3=Foglio2!$E$5,Assistenti_Tecnici!F244,IF(Foglio2!$J$3=Foglio2!$E$6,Assistenti_Amm.vo!F244,IF(Foglio2!$J$3=Foglio2!$E$7,Resp_Coord_Amm.vo!F244,IF(Foglio2!$J$3=Foglio2!$E$8,Direttore_Amm.vo!F244,IF(Foglio2!$J$3=Foglio2!$E$9,Doc_mat_elem.re!F244,IF(Foglio2!$J$3=Foglio2!$E$10,Doc_dipl_scuola_sec.!F244,IF(Foglio2!$J$3=Foglio2!$E$11,Doc_scuola_media!F244,IF(Foglio2!$J$3=Foglio2!$E$12,Doc_laureati_scuola_sec.!F254,IF(Foglio2!$J$3=Foglio2!$E$13,Direttivi_capi_ist.!F244,0)))))))))))</f>
        <v>0</v>
      </c>
      <c r="I254" s="248">
        <f>IF(Foglio2!$J$3=Foglio2!$E$3,Ausiliari_Coll.Scol.!G244,IF(Foglio2!$J$3=Foglio2!$E$4,Collab._Tecnici!G244,IF(Foglio2!$J$3=Foglio2!$E$5,Assistenti_Tecnici!G244,IF(Foglio2!$J$3=Foglio2!$E$6,Assistenti_Amm.vo!G244,IF(Foglio2!$J$3=Foglio2!$E$7,Resp_Coord_Amm.vo!G244,IF(Foglio2!$J$3=Foglio2!$E$8,Direttore_Amm.vo!G244,IF(Foglio2!$J$3=Foglio2!$E$9,Doc_mat_elem.re!G244,IF(Foglio2!$J$3=Foglio2!$E$10,Doc_dipl_scuola_sec.!G244,IF(Foglio2!$J$3=Foglio2!$E$11,Doc_scuola_media!G244,IF(Foglio2!$J$3=Foglio2!$E$12,Doc_laureati_scuola_sec.!G254,IF(Foglio2!$J$3=Foglio2!$E$13,Direttivi_capi_ist.!G244,0)))))))))))</f>
        <v>0</v>
      </c>
      <c r="J254" s="248">
        <f>IF(Foglio2!$J$3=Foglio2!$E$3,Ausiliari_Coll.Scol.!H244,IF(Foglio2!$J$3=Foglio2!$E$4,Collab._Tecnici!H244,IF(Foglio2!$J$3=Foglio2!$E$5,Assistenti_Tecnici!H244,IF(Foglio2!$J$3=Foglio2!$E$6,Assistenti_Amm.vo!H244,IF(Foglio2!$J$3=Foglio2!$E$7,Resp_Coord_Amm.vo!H244,IF(Foglio2!$J$3=Foglio2!$E$8,Direttore_Amm.vo!H244,IF(Foglio2!$J$3=Foglio2!$E$9,Doc_mat_elem.re!H244,IF(Foglio2!$J$3=Foglio2!$E$10,Doc_dipl_scuola_sec.!H244,IF(Foglio2!$J$3=Foglio2!$E$11,Doc_scuola_media!H244,IF(Foglio2!$J$3=Foglio2!$E$12,Doc_laureati_scuola_sec.!H254,IF(Foglio2!$J$3=Foglio2!$E$13,Direttivi_capi_ist.!H244,0)))))))))))</f>
        <v>0</v>
      </c>
      <c r="K254" s="248">
        <f>IF(Foglio2!$J$3=Foglio2!$E$3,Ausiliari_Coll.Scol.!I244,IF(Foglio2!$J$3=Foglio2!$E$4,Collab._Tecnici!I244,IF(Foglio2!$J$3=Foglio2!$E$5,Assistenti_Tecnici!I244,IF(Foglio2!$J$3=Foglio2!$E$6,Assistenti_Amm.vo!I244,IF(Foglio2!$J$3=Foglio2!$E$7,Resp_Coord_Amm.vo!I244,IF(Foglio2!$J$3=Foglio2!$E$8,Direttore_Amm.vo!I244,IF(Foglio2!$J$3=Foglio2!$E$9,Doc_mat_elem.re!I244,IF(Foglio2!$J$3=Foglio2!$E$10,Doc_dipl_scuola_sec.!I244,IF(Foglio2!$J$3=Foglio2!$E$11,Doc_scuola_media!I244,IF(Foglio2!$J$3=Foglio2!$E$12,Doc_laureati_scuola_sec.!I254,IF(Foglio2!$J$3=Foglio2!$E$13,Direttivi_capi_ist.!I244,0)))))))))))</f>
        <v>0</v>
      </c>
      <c r="L254" s="248">
        <f>IF(Foglio2!$J$3=Foglio2!$E$3,Ausiliari_Coll.Scol.!J244,IF(Foglio2!$J$3=Foglio2!$E$4,Collab._Tecnici!J244,IF(Foglio2!$J$3=Foglio2!$E$5,Assistenti_Tecnici!J244,IF(Foglio2!$J$3=Foglio2!$E$6,Assistenti_Amm.vo!J244,IF(Foglio2!$J$3=Foglio2!$E$7,Resp_Coord_Amm.vo!J244,IF(Foglio2!$J$3=Foglio2!$E$8,Direttore_Amm.vo!J244,IF(Foglio2!$J$3=Foglio2!$E$9,Doc_mat_elem.re!J244,IF(Foglio2!$J$3=Foglio2!$E$10,Doc_dipl_scuola_sec.!J244,IF(Foglio2!$J$3=Foglio2!$E$11,Doc_scuola_media!J244,IF(Foglio2!$J$3=Foglio2!$E$12,Doc_laureati_scuola_sec.!J254,IF(Foglio2!$J$3=Foglio2!$E$13,Direttivi_capi_ist.!J244,0)))))))))))</f>
        <v>0</v>
      </c>
      <c r="M254" s="249">
        <f>IF(Foglio2!$J$3=Foglio2!$E$3,Ausiliari_Coll.Scol.!K244,IF(Foglio2!$J$3=Foglio2!$E$4,Collab._Tecnici!K244,IF(Foglio2!$J$3=Foglio2!$E$5,Assistenti_Tecnici!K244,IF(Foglio2!$J$3=Foglio2!$E$6,Assistenti_Amm.vo!K244,IF(Foglio2!$J$3=Foglio2!$E$7,Resp_Coord_Amm.vo!K244,IF(Foglio2!$J$3=Foglio2!$E$8,Direttore_Amm.vo!K244,IF(Foglio2!$J$3=Foglio2!$E$9,Doc_mat_elem.re!K244,IF(Foglio2!$J$3=Foglio2!$E$10,Doc_dipl_scuola_sec.!K244,IF(Foglio2!$J$3=Foglio2!$E$11,Doc_scuola_media!K244,IF(Foglio2!$J$3=Foglio2!$E$12,Doc_laureati_scuola_sec.!K254,IF(Foglio2!$J$3=Foglio2!$E$13,Direttivi_capi_ist.!K244,0)))))))))))</f>
        <v>0</v>
      </c>
      <c r="N254" s="250">
        <f>IF(Foglio2!$J$3=Foglio2!$E$3,Ausiliari_Coll.Scol.!L244,IF(Foglio2!$J$3=Foglio2!$E$4,Collab._Tecnici!L244,IF(Foglio2!$J$3=Foglio2!$E$5,Assistenti_Tecnici!L244,IF(Foglio2!$J$3=Foglio2!$E$6,Assistenti_Amm.vo!L244,IF(Foglio2!$J$3=Foglio2!$E$7,Resp_Coord_Amm.vo!L244,IF(Foglio2!$J$3=Foglio2!$E$8,Direttore_Amm.vo!L244,IF(Foglio2!$J$3=Foglio2!$E$9,Doc_mat_elem.re!L244,IF(Foglio2!$J$3=Foglio2!$E$10,Doc_dipl_scuola_sec.!L244,IF(Foglio2!$J$3=Foglio2!$E$11,Doc_scuola_media!L244,IF(Foglio2!$J$3=Foglio2!$E$12,Doc_laureati_scuola_sec.!L254,IF(Foglio2!$J$3=Foglio2!$E$13,Direttivi_capi_ist.!L244,0)))))))))))</f>
        <v>0</v>
      </c>
      <c r="O254" s="251">
        <f>IF(Foglio2!$J$3=Foglio2!$E$3,Ausiliari_Coll.Scol.!M244,IF(Foglio2!$J$3=Foglio2!$E$4,Collab._Tecnici!M244,IF(Foglio2!$J$3=Foglio2!$E$5,Assistenti_Tecnici!M244,IF(Foglio2!$J$3=Foglio2!$E$6,Assistenti_Amm.vo!M244,IF(Foglio2!$J$3=Foglio2!$E$7,Resp_Coord_Amm.vo!M244,IF(Foglio2!$J$3=Foglio2!$E$8,Direttore_Amm.vo!M244,IF(Foglio2!$J$3=Foglio2!$E$9,Doc_mat_elem.re!M244,IF(Foglio2!$J$3=Foglio2!$E$10,Doc_dipl_scuola_sec.!M244,IF(Foglio2!$J$3=Foglio2!$E$11,Doc_scuola_media!M244,IF(Foglio2!$J$3=Foglio2!$E$12,Doc_laureati_scuola_sec.!M254,IF(Foglio2!$J$3=Foglio2!$E$13,Direttivi_capi_ist.!M244,0)))))))))))</f>
        <v>0</v>
      </c>
      <c r="P254" s="252">
        <f>IF(Foglio2!$J$3=Foglio2!$E$3,Ausiliari_Coll.Scol.!N244,IF(Foglio2!$J$3=Foglio2!$E$4,Collab._Tecnici!N244,IF(Foglio2!$J$3=Foglio2!$E$5,Assistenti_Tecnici!N244,IF(Foglio2!$J$3=Foglio2!$E$6,Assistenti_Amm.vo!N244,IF(Foglio2!$J$3=Foglio2!$E$7,Resp_Coord_Amm.vo!N244,IF(Foglio2!$J$3=Foglio2!$E$8,Direttore_Amm.vo!N244,IF(Foglio2!$J$3=Foglio2!$E$9,Doc_mat_elem.re!N244,IF(Foglio2!$J$3=Foglio2!$E$10,Doc_dipl_scuola_sec.!N244,IF(Foglio2!$J$3=Foglio2!$E$11,Doc_scuola_media!N244,IF(Foglio2!$J$3=Foglio2!$E$12,Doc_laureati_scuola_sec.!N254,IF(Foglio2!$J$3=Foglio2!$E$13,Direttivi_capi_ist.!N244,0)))))))))))</f>
        <v>0</v>
      </c>
      <c r="Q254" s="252">
        <f>IF(Foglio2!$J$3=Foglio2!$E$3,Ausiliari_Coll.Scol.!O244,IF(Foglio2!$J$3=Foglio2!$E$4,Collab._Tecnici!O244,IF(Foglio2!$J$3=Foglio2!$E$5,Assistenti_Tecnici!O244,IF(Foglio2!$J$3=Foglio2!$E$6,Assistenti_Amm.vo!O244,IF(Foglio2!$J$3=Foglio2!$E$7,Resp_Coord_Amm.vo!O244,IF(Foglio2!$J$3=Foglio2!$E$8,Direttore_Amm.vo!O244,IF(Foglio2!$J$3=Foglio2!$E$9,Doc_mat_elem.re!O244,IF(Foglio2!$J$3=Foglio2!$E$10,Doc_dipl_scuola_sec.!O244,IF(Foglio2!$J$3=Foglio2!$E$11,Doc_scuola_media!O244,IF(Foglio2!$J$3=Foglio2!$E$12,Doc_laureati_scuola_sec.!O254,IF(Foglio2!$J$3=Foglio2!$E$13,Direttivi_capi_ist.!O244,0)))))))))))</f>
        <v>0</v>
      </c>
      <c r="R254" s="252">
        <f>IF(Foglio2!$J$3=Foglio2!$E$3,Ausiliari_Coll.Scol.!P244,IF(Foglio2!$J$3=Foglio2!$E$4,Collab._Tecnici!P244,IF(Foglio2!$J$3=Foglio2!$E$5,Assistenti_Tecnici!P244,IF(Foglio2!$J$3=Foglio2!$E$6,Assistenti_Amm.vo!P244,IF(Foglio2!$J$3=Foglio2!$E$7,Resp_Coord_Amm.vo!P244,IF(Foglio2!$J$3=Foglio2!$E$8,Direttore_Amm.vo!P244,IF(Foglio2!$J$3=Foglio2!$E$9,Doc_mat_elem.re!P244,IF(Foglio2!$J$3=Foglio2!$E$10,Doc_dipl_scuola_sec.!P244,IF(Foglio2!$J$3=Foglio2!$E$11,Doc_scuola_media!P244,IF(Foglio2!$J$3=Foglio2!$E$12,Doc_laureati_scuola_sec.!P254,IF(Foglio2!$J$3=Foglio2!$E$13,Direttivi_capi_ist.!P244,0)))))))))))</f>
        <v>0</v>
      </c>
      <c r="S254" s="252">
        <f>IF(Foglio2!$J$3=Foglio2!$E$3,Ausiliari_Coll.Scol.!Q244,IF(Foglio2!$J$3=Foglio2!$E$4,Collab._Tecnici!Q244,IF(Foglio2!$J$3=Foglio2!$E$5,Assistenti_Tecnici!Q244,IF(Foglio2!$J$3=Foglio2!$E$6,Assistenti_Amm.vo!Q244,IF(Foglio2!$J$3=Foglio2!$E$7,Resp_Coord_Amm.vo!Q244,IF(Foglio2!$J$3=Foglio2!$E$8,Direttore_Amm.vo!Q244,IF(Foglio2!$J$3=Foglio2!$E$9,Doc_mat_elem.re!Q244,IF(Foglio2!$J$3=Foglio2!$E$10,Doc_dipl_scuola_sec.!Q244,IF(Foglio2!$J$3=Foglio2!$E$11,Doc_scuola_media!Q244,IF(Foglio2!$J$3=Foglio2!$E$12,Doc_laureati_scuola_sec.!Q254,IF(Foglio2!$J$3=Foglio2!$E$13,Direttivi_capi_ist.!Q244,0)))))))))))</f>
        <v>0</v>
      </c>
      <c r="T254" s="252">
        <f>IF(Foglio2!$J$3=Foglio2!$E$3,Ausiliari_Coll.Scol.!R244,IF(Foglio2!$J$3=Foglio2!$E$4,Collab._Tecnici!R244,IF(Foglio2!$J$3=Foglio2!$E$5,Assistenti_Tecnici!R244,IF(Foglio2!$J$3=Foglio2!$E$6,Assistenti_Amm.vo!R244,IF(Foglio2!$J$3=Foglio2!$E$7,Resp_Coord_Amm.vo!R244,IF(Foglio2!$J$3=Foglio2!$E$8,Direttore_Amm.vo!R244,IF(Foglio2!$J$3=Foglio2!$E$9,Doc_mat_elem.re!R244,IF(Foglio2!$J$3=Foglio2!$E$10,Doc_dipl_scuola_sec.!R244,IF(Foglio2!$J$3=Foglio2!$E$11,Doc_scuola_media!R244,IF(Foglio2!$J$3=Foglio2!$E$12,Doc_laureati_scuola_sec.!R254,IF(Foglio2!$J$3=Foglio2!$E$13,Direttivi_capi_ist.!R244,0)))))))))))</f>
        <v>0</v>
      </c>
      <c r="U254" s="252">
        <f t="shared" ref="U254" si="1169">(P254)/12*0.8</f>
        <v>0</v>
      </c>
      <c r="V254" s="252">
        <f t="shared" ref="V254" si="1170">(P254+R254)/12*0.8</f>
        <v>0</v>
      </c>
      <c r="W254" s="253" t="str">
        <f t="shared" ref="W254" si="1171">"Fascia Da "&amp;F254&amp;" a "&amp;F255&amp;" Decorrenza "&amp;DAY(C254)&amp;"/"&amp;MONTH(C254)&amp;"/"&amp;YEAR(C254)</f>
        <v>Fascia Da 0 a 0 Decorrenza 0/1/1900</v>
      </c>
    </row>
    <row r="255" spans="1:23" s="47" customFormat="1" ht="8.25" customHeight="1" x14ac:dyDescent="0.2">
      <c r="A255" s="104"/>
      <c r="B255" s="245">
        <f t="shared" si="1089"/>
        <v>34454</v>
      </c>
      <c r="C255" s="501"/>
      <c r="D255" s="501"/>
      <c r="E255" s="48" t="s">
        <v>4</v>
      </c>
      <c r="F255" s="49">
        <f>IF(Foglio2!$J$3=Foglio2!$E$3,Ausiliari_Coll.Scol.!D245,IF(Foglio2!$J$3=Foglio2!$E$4,Collab._Tecnici!D245,IF(Foglio2!$J$3=Foglio2!$E$5,Assistenti_Tecnici!D245,IF(Foglio2!$J$3=Foglio2!$E$6,Assistenti_Amm.vo!D245,IF(Foglio2!$J$3=Foglio2!$E$7,Resp_Coord_Amm.vo!D245,IF(Foglio2!$J$3=Foglio2!$E$8,Direttore_Amm.vo!D245,IF(Foglio2!$J$3=Foglio2!$E$9,Doc_mat_elem.re!D245,IF(Foglio2!$J$3=Foglio2!$E$10,Doc_dipl_scuola_sec.!D245,IF(Foglio2!$J$3=Foglio2!$E$11,Doc_scuola_media!D245,IF(Foglio2!$J$3=Foglio2!$E$12,Doc_laureati_scuola_sec.!D255,IF(Foglio2!$J$3=Foglio2!$E$13,Direttivi_capi_ist.!D245,0)))))))))))</f>
        <v>0</v>
      </c>
      <c r="G255" s="267">
        <f t="shared" ref="G255:T255" si="1172">G254*1936.27</f>
        <v>0</v>
      </c>
      <c r="H255" s="267">
        <f t="shared" si="1172"/>
        <v>0</v>
      </c>
      <c r="I255" s="267">
        <f t="shared" si="1172"/>
        <v>0</v>
      </c>
      <c r="J255" s="267">
        <f t="shared" si="1172"/>
        <v>0</v>
      </c>
      <c r="K255" s="267">
        <f t="shared" si="1172"/>
        <v>0</v>
      </c>
      <c r="L255" s="266">
        <f t="shared" si="1172"/>
        <v>0</v>
      </c>
      <c r="M255" s="267">
        <f t="shared" si="1172"/>
        <v>0</v>
      </c>
      <c r="N255" s="182">
        <f t="shared" si="1172"/>
        <v>0</v>
      </c>
      <c r="O255" s="183">
        <f t="shared" si="1172"/>
        <v>0</v>
      </c>
      <c r="P255" s="184">
        <f t="shared" si="1172"/>
        <v>0</v>
      </c>
      <c r="Q255" s="184">
        <f t="shared" si="1172"/>
        <v>0</v>
      </c>
      <c r="R255" s="184">
        <f t="shared" si="1172"/>
        <v>0</v>
      </c>
      <c r="S255" s="184">
        <f t="shared" si="1172"/>
        <v>0</v>
      </c>
      <c r="T255" s="184">
        <f t="shared" si="1172"/>
        <v>0</v>
      </c>
      <c r="U255" s="184">
        <f t="shared" ref="U255:V255" si="1173">U254*1936.27</f>
        <v>0</v>
      </c>
      <c r="V255" s="184">
        <f t="shared" si="1173"/>
        <v>0</v>
      </c>
      <c r="W255" s="104"/>
    </row>
    <row r="256" spans="1:23" s="47" customFormat="1" ht="12.75" customHeight="1" x14ac:dyDescent="0.2">
      <c r="A256" s="104">
        <f>IF(Foglio2!$J$7=1,TRUNC(Base!V256,0),TRUNC(Base!U256,0))</f>
        <v>0</v>
      </c>
      <c r="B256" s="245">
        <f t="shared" si="1089"/>
        <v>34455</v>
      </c>
      <c r="C256" s="501"/>
      <c r="D256" s="501"/>
      <c r="E256" s="53" t="s">
        <v>3</v>
      </c>
      <c r="F256" s="54">
        <f>IF(Foglio2!$J$3=Foglio2!$E$3,Ausiliari_Coll.Scol.!D246,IF(Foglio2!$J$3=Foglio2!$E$4,Collab._Tecnici!D246,IF(Foglio2!$J$3=Foglio2!$E$5,Assistenti_Tecnici!D246,IF(Foglio2!$J$3=Foglio2!$E$6,Assistenti_Amm.vo!D246,IF(Foglio2!$J$3=Foglio2!$E$7,Resp_Coord_Amm.vo!D246,IF(Foglio2!$J$3=Foglio2!$E$8,Direttore_Amm.vo!D246,IF(Foglio2!$J$3=Foglio2!$E$9,Doc_mat_elem.re!D246,IF(Foglio2!$J$3=Foglio2!$E$10,Doc_dipl_scuola_sec.!D246,IF(Foglio2!$J$3=Foglio2!$E$11,Doc_scuola_media!D246,IF(Foglio2!$J$3=Foglio2!$E$12,Doc_laureati_scuola_sec.!D256,IF(Foglio2!$J$3=Foglio2!$E$13,Direttivi_capi_ist.!D246,0)))))))))))</f>
        <v>0</v>
      </c>
      <c r="G256" s="248">
        <f>IF(Foglio2!$J$3=Foglio2!$E$3,Ausiliari_Coll.Scol.!E246,IF(Foglio2!$J$3=Foglio2!$E$4,Collab._Tecnici!E246,IF(Foglio2!$J$3=Foglio2!$E$5,Assistenti_Tecnici!E246,IF(Foglio2!$J$3=Foglio2!$E$6,Assistenti_Amm.vo!E246,IF(Foglio2!$J$3=Foglio2!$E$7,Resp_Coord_Amm.vo!E246,IF(Foglio2!$J$3=Foglio2!$E$8,Direttore_Amm.vo!E246,IF(Foglio2!$J$3=Foglio2!$E$9,Doc_mat_elem.re!E246,IF(Foglio2!$J$3=Foglio2!$E$10,Doc_dipl_scuola_sec.!E246,IF(Foglio2!$J$3=Foglio2!$E$11,Doc_scuola_media!E246,IF(Foglio2!$J$3=Foglio2!$E$12,Doc_laureati_scuola_sec.!E256,IF(Foglio2!$J$3=Foglio2!$E$13,Direttivi_capi_ist.!E246,0)))))))))))</f>
        <v>0</v>
      </c>
      <c r="H256" s="248">
        <f>IF(Foglio2!$J$3=Foglio2!$E$3,Ausiliari_Coll.Scol.!F246,IF(Foglio2!$J$3=Foglio2!$E$4,Collab._Tecnici!F246,IF(Foglio2!$J$3=Foglio2!$E$5,Assistenti_Tecnici!F246,IF(Foglio2!$J$3=Foglio2!$E$6,Assistenti_Amm.vo!F246,IF(Foglio2!$J$3=Foglio2!$E$7,Resp_Coord_Amm.vo!F246,IF(Foglio2!$J$3=Foglio2!$E$8,Direttore_Amm.vo!F246,IF(Foglio2!$J$3=Foglio2!$E$9,Doc_mat_elem.re!F246,IF(Foglio2!$J$3=Foglio2!$E$10,Doc_dipl_scuola_sec.!F246,IF(Foglio2!$J$3=Foglio2!$E$11,Doc_scuola_media!F246,IF(Foglio2!$J$3=Foglio2!$E$12,Doc_laureati_scuola_sec.!F256,IF(Foglio2!$J$3=Foglio2!$E$13,Direttivi_capi_ist.!F246,0)))))))))))</f>
        <v>0</v>
      </c>
      <c r="I256" s="248">
        <f>IF(Foglio2!$J$3=Foglio2!$E$3,Ausiliari_Coll.Scol.!G246,IF(Foglio2!$J$3=Foglio2!$E$4,Collab._Tecnici!G246,IF(Foglio2!$J$3=Foglio2!$E$5,Assistenti_Tecnici!G246,IF(Foglio2!$J$3=Foglio2!$E$6,Assistenti_Amm.vo!G246,IF(Foglio2!$J$3=Foglio2!$E$7,Resp_Coord_Amm.vo!G246,IF(Foglio2!$J$3=Foglio2!$E$8,Direttore_Amm.vo!G246,IF(Foglio2!$J$3=Foglio2!$E$9,Doc_mat_elem.re!G246,IF(Foglio2!$J$3=Foglio2!$E$10,Doc_dipl_scuola_sec.!G246,IF(Foglio2!$J$3=Foglio2!$E$11,Doc_scuola_media!G246,IF(Foglio2!$J$3=Foglio2!$E$12,Doc_laureati_scuola_sec.!G256,IF(Foglio2!$J$3=Foglio2!$E$13,Direttivi_capi_ist.!G246,0)))))))))))</f>
        <v>0</v>
      </c>
      <c r="J256" s="248">
        <f>IF(Foglio2!$J$3=Foglio2!$E$3,Ausiliari_Coll.Scol.!H246,IF(Foglio2!$J$3=Foglio2!$E$4,Collab._Tecnici!H246,IF(Foglio2!$J$3=Foglio2!$E$5,Assistenti_Tecnici!H246,IF(Foglio2!$J$3=Foglio2!$E$6,Assistenti_Amm.vo!H246,IF(Foglio2!$J$3=Foglio2!$E$7,Resp_Coord_Amm.vo!H246,IF(Foglio2!$J$3=Foglio2!$E$8,Direttore_Amm.vo!H246,IF(Foglio2!$J$3=Foglio2!$E$9,Doc_mat_elem.re!H246,IF(Foglio2!$J$3=Foglio2!$E$10,Doc_dipl_scuola_sec.!H246,IF(Foglio2!$J$3=Foglio2!$E$11,Doc_scuola_media!H246,IF(Foglio2!$J$3=Foglio2!$E$12,Doc_laureati_scuola_sec.!H256,IF(Foglio2!$J$3=Foglio2!$E$13,Direttivi_capi_ist.!H246,0)))))))))))</f>
        <v>0</v>
      </c>
      <c r="K256" s="248">
        <f>IF(Foglio2!$J$3=Foglio2!$E$3,Ausiliari_Coll.Scol.!I246,IF(Foglio2!$J$3=Foglio2!$E$4,Collab._Tecnici!I246,IF(Foglio2!$J$3=Foglio2!$E$5,Assistenti_Tecnici!I246,IF(Foglio2!$J$3=Foglio2!$E$6,Assistenti_Amm.vo!I246,IF(Foglio2!$J$3=Foglio2!$E$7,Resp_Coord_Amm.vo!I246,IF(Foglio2!$J$3=Foglio2!$E$8,Direttore_Amm.vo!I246,IF(Foglio2!$J$3=Foglio2!$E$9,Doc_mat_elem.re!I246,IF(Foglio2!$J$3=Foglio2!$E$10,Doc_dipl_scuola_sec.!I246,IF(Foglio2!$J$3=Foglio2!$E$11,Doc_scuola_media!I246,IF(Foglio2!$J$3=Foglio2!$E$12,Doc_laureati_scuola_sec.!I256,IF(Foglio2!$J$3=Foglio2!$E$13,Direttivi_capi_ist.!I246,0)))))))))))</f>
        <v>0</v>
      </c>
      <c r="L256" s="248">
        <f>IF(Foglio2!$J$3=Foglio2!$E$3,Ausiliari_Coll.Scol.!J246,IF(Foglio2!$J$3=Foglio2!$E$4,Collab._Tecnici!J246,IF(Foglio2!$J$3=Foglio2!$E$5,Assistenti_Tecnici!J246,IF(Foglio2!$J$3=Foglio2!$E$6,Assistenti_Amm.vo!J246,IF(Foglio2!$J$3=Foglio2!$E$7,Resp_Coord_Amm.vo!J246,IF(Foglio2!$J$3=Foglio2!$E$8,Direttore_Amm.vo!J246,IF(Foglio2!$J$3=Foglio2!$E$9,Doc_mat_elem.re!J246,IF(Foglio2!$J$3=Foglio2!$E$10,Doc_dipl_scuola_sec.!J246,IF(Foglio2!$J$3=Foglio2!$E$11,Doc_scuola_media!J246,IF(Foglio2!$J$3=Foglio2!$E$12,Doc_laureati_scuola_sec.!J256,IF(Foglio2!$J$3=Foglio2!$E$13,Direttivi_capi_ist.!J246,0)))))))))))</f>
        <v>0</v>
      </c>
      <c r="M256" s="249">
        <f>IF(Foglio2!$J$3=Foglio2!$E$3,Ausiliari_Coll.Scol.!K246,IF(Foglio2!$J$3=Foglio2!$E$4,Collab._Tecnici!K246,IF(Foglio2!$J$3=Foglio2!$E$5,Assistenti_Tecnici!K246,IF(Foglio2!$J$3=Foglio2!$E$6,Assistenti_Amm.vo!K246,IF(Foglio2!$J$3=Foglio2!$E$7,Resp_Coord_Amm.vo!K246,IF(Foglio2!$J$3=Foglio2!$E$8,Direttore_Amm.vo!K246,IF(Foglio2!$J$3=Foglio2!$E$9,Doc_mat_elem.re!K246,IF(Foglio2!$J$3=Foglio2!$E$10,Doc_dipl_scuola_sec.!K246,IF(Foglio2!$J$3=Foglio2!$E$11,Doc_scuola_media!K246,IF(Foglio2!$J$3=Foglio2!$E$12,Doc_laureati_scuola_sec.!K256,IF(Foglio2!$J$3=Foglio2!$E$13,Direttivi_capi_ist.!K246,0)))))))))))</f>
        <v>0</v>
      </c>
      <c r="N256" s="250">
        <f>IF(Foglio2!$J$3=Foglio2!$E$3,Ausiliari_Coll.Scol.!L246,IF(Foglio2!$J$3=Foglio2!$E$4,Collab._Tecnici!L246,IF(Foglio2!$J$3=Foglio2!$E$5,Assistenti_Tecnici!L246,IF(Foglio2!$J$3=Foglio2!$E$6,Assistenti_Amm.vo!L246,IF(Foglio2!$J$3=Foglio2!$E$7,Resp_Coord_Amm.vo!L246,IF(Foglio2!$J$3=Foglio2!$E$8,Direttore_Amm.vo!L246,IF(Foglio2!$J$3=Foglio2!$E$9,Doc_mat_elem.re!L246,IF(Foglio2!$J$3=Foglio2!$E$10,Doc_dipl_scuola_sec.!L246,IF(Foglio2!$J$3=Foglio2!$E$11,Doc_scuola_media!L246,IF(Foglio2!$J$3=Foglio2!$E$12,Doc_laureati_scuola_sec.!L256,IF(Foglio2!$J$3=Foglio2!$E$13,Direttivi_capi_ist.!L246,0)))))))))))</f>
        <v>0</v>
      </c>
      <c r="O256" s="251">
        <f>IF(Foglio2!$J$3=Foglio2!$E$3,Ausiliari_Coll.Scol.!M246,IF(Foglio2!$J$3=Foglio2!$E$4,Collab._Tecnici!M246,IF(Foglio2!$J$3=Foglio2!$E$5,Assistenti_Tecnici!M246,IF(Foglio2!$J$3=Foglio2!$E$6,Assistenti_Amm.vo!M246,IF(Foglio2!$J$3=Foglio2!$E$7,Resp_Coord_Amm.vo!M246,IF(Foglio2!$J$3=Foglio2!$E$8,Direttore_Amm.vo!M246,IF(Foglio2!$J$3=Foglio2!$E$9,Doc_mat_elem.re!M246,IF(Foglio2!$J$3=Foglio2!$E$10,Doc_dipl_scuola_sec.!M246,IF(Foglio2!$J$3=Foglio2!$E$11,Doc_scuola_media!M246,IF(Foglio2!$J$3=Foglio2!$E$12,Doc_laureati_scuola_sec.!M256,IF(Foglio2!$J$3=Foglio2!$E$13,Direttivi_capi_ist.!M246,0)))))))))))</f>
        <v>0</v>
      </c>
      <c r="P256" s="252">
        <f>IF(Foglio2!$J$3=Foglio2!$E$3,Ausiliari_Coll.Scol.!N246,IF(Foglio2!$J$3=Foglio2!$E$4,Collab._Tecnici!N246,IF(Foglio2!$J$3=Foglio2!$E$5,Assistenti_Tecnici!N246,IF(Foglio2!$J$3=Foglio2!$E$6,Assistenti_Amm.vo!N246,IF(Foglio2!$J$3=Foglio2!$E$7,Resp_Coord_Amm.vo!N246,IF(Foglio2!$J$3=Foglio2!$E$8,Direttore_Amm.vo!N246,IF(Foglio2!$J$3=Foglio2!$E$9,Doc_mat_elem.re!N246,IF(Foglio2!$J$3=Foglio2!$E$10,Doc_dipl_scuola_sec.!N246,IF(Foglio2!$J$3=Foglio2!$E$11,Doc_scuola_media!N246,IF(Foglio2!$J$3=Foglio2!$E$12,Doc_laureati_scuola_sec.!N256,IF(Foglio2!$J$3=Foglio2!$E$13,Direttivi_capi_ist.!N246,0)))))))))))</f>
        <v>0</v>
      </c>
      <c r="Q256" s="252">
        <f>IF(Foglio2!$J$3=Foglio2!$E$3,Ausiliari_Coll.Scol.!O246,IF(Foglio2!$J$3=Foglio2!$E$4,Collab._Tecnici!O246,IF(Foglio2!$J$3=Foglio2!$E$5,Assistenti_Tecnici!O246,IF(Foglio2!$J$3=Foglio2!$E$6,Assistenti_Amm.vo!O246,IF(Foglio2!$J$3=Foglio2!$E$7,Resp_Coord_Amm.vo!O246,IF(Foglio2!$J$3=Foglio2!$E$8,Direttore_Amm.vo!O246,IF(Foglio2!$J$3=Foglio2!$E$9,Doc_mat_elem.re!O246,IF(Foglio2!$J$3=Foglio2!$E$10,Doc_dipl_scuola_sec.!O246,IF(Foglio2!$J$3=Foglio2!$E$11,Doc_scuola_media!O246,IF(Foglio2!$J$3=Foglio2!$E$12,Doc_laureati_scuola_sec.!O256,IF(Foglio2!$J$3=Foglio2!$E$13,Direttivi_capi_ist.!O246,0)))))))))))</f>
        <v>0</v>
      </c>
      <c r="R256" s="252">
        <f>IF(Foglio2!$J$3=Foglio2!$E$3,Ausiliari_Coll.Scol.!P246,IF(Foglio2!$J$3=Foglio2!$E$4,Collab._Tecnici!P246,IF(Foglio2!$J$3=Foglio2!$E$5,Assistenti_Tecnici!P246,IF(Foglio2!$J$3=Foglio2!$E$6,Assistenti_Amm.vo!P246,IF(Foglio2!$J$3=Foglio2!$E$7,Resp_Coord_Amm.vo!P246,IF(Foglio2!$J$3=Foglio2!$E$8,Direttore_Amm.vo!P246,IF(Foglio2!$J$3=Foglio2!$E$9,Doc_mat_elem.re!P246,IF(Foglio2!$J$3=Foglio2!$E$10,Doc_dipl_scuola_sec.!P246,IF(Foglio2!$J$3=Foglio2!$E$11,Doc_scuola_media!P246,IF(Foglio2!$J$3=Foglio2!$E$12,Doc_laureati_scuola_sec.!P256,IF(Foglio2!$J$3=Foglio2!$E$13,Direttivi_capi_ist.!P246,0)))))))))))</f>
        <v>0</v>
      </c>
      <c r="S256" s="252">
        <f>IF(Foglio2!$J$3=Foglio2!$E$3,Ausiliari_Coll.Scol.!Q246,IF(Foglio2!$J$3=Foglio2!$E$4,Collab._Tecnici!Q246,IF(Foglio2!$J$3=Foglio2!$E$5,Assistenti_Tecnici!Q246,IF(Foglio2!$J$3=Foglio2!$E$6,Assistenti_Amm.vo!Q246,IF(Foglio2!$J$3=Foglio2!$E$7,Resp_Coord_Amm.vo!Q246,IF(Foglio2!$J$3=Foglio2!$E$8,Direttore_Amm.vo!Q246,IF(Foglio2!$J$3=Foglio2!$E$9,Doc_mat_elem.re!Q246,IF(Foglio2!$J$3=Foglio2!$E$10,Doc_dipl_scuola_sec.!Q246,IF(Foglio2!$J$3=Foglio2!$E$11,Doc_scuola_media!Q246,IF(Foglio2!$J$3=Foglio2!$E$12,Doc_laureati_scuola_sec.!Q256,IF(Foglio2!$J$3=Foglio2!$E$13,Direttivi_capi_ist.!Q246,0)))))))))))</f>
        <v>0</v>
      </c>
      <c r="T256" s="252">
        <f>IF(Foglio2!$J$3=Foglio2!$E$3,Ausiliari_Coll.Scol.!R246,IF(Foglio2!$J$3=Foglio2!$E$4,Collab._Tecnici!R246,IF(Foglio2!$J$3=Foglio2!$E$5,Assistenti_Tecnici!R246,IF(Foglio2!$J$3=Foglio2!$E$6,Assistenti_Amm.vo!R246,IF(Foglio2!$J$3=Foglio2!$E$7,Resp_Coord_Amm.vo!R246,IF(Foglio2!$J$3=Foglio2!$E$8,Direttore_Amm.vo!R246,IF(Foglio2!$J$3=Foglio2!$E$9,Doc_mat_elem.re!R246,IF(Foglio2!$J$3=Foglio2!$E$10,Doc_dipl_scuola_sec.!R246,IF(Foglio2!$J$3=Foglio2!$E$11,Doc_scuola_media!R246,IF(Foglio2!$J$3=Foglio2!$E$12,Doc_laureati_scuola_sec.!R256,IF(Foglio2!$J$3=Foglio2!$E$13,Direttivi_capi_ist.!R246,0)))))))))))</f>
        <v>0</v>
      </c>
      <c r="U256" s="252">
        <f t="shared" ref="U256" si="1174">(P256)/12*0.8</f>
        <v>0</v>
      </c>
      <c r="V256" s="252">
        <f t="shared" ref="V256" si="1175">(P256+R256)/12*0.8</f>
        <v>0</v>
      </c>
      <c r="W256" s="253" t="str">
        <f t="shared" ref="W256" si="1176">"Fascia Da "&amp;F256&amp;" a "&amp;F257&amp;" Decorrenza "&amp;DAY(C256)&amp;"/"&amp;MONTH(C256)&amp;"/"&amp;YEAR(C256)</f>
        <v>Fascia Da 0 a 0 Decorrenza 0/1/1900</v>
      </c>
    </row>
    <row r="257" spans="1:23" s="47" customFormat="1" ht="9" customHeight="1" x14ac:dyDescent="0.2">
      <c r="A257" s="104"/>
      <c r="B257" s="245">
        <f t="shared" si="1089"/>
        <v>34456</v>
      </c>
      <c r="C257" s="501"/>
      <c r="D257" s="501"/>
      <c r="E257" s="48" t="s">
        <v>4</v>
      </c>
      <c r="F257" s="49">
        <f>IF(Foglio2!$J$3=Foglio2!$E$3,Ausiliari_Coll.Scol.!D247,IF(Foglio2!$J$3=Foglio2!$E$4,Collab._Tecnici!D247,IF(Foglio2!$J$3=Foglio2!$E$5,Assistenti_Tecnici!D247,IF(Foglio2!$J$3=Foglio2!$E$6,Assistenti_Amm.vo!D247,IF(Foglio2!$J$3=Foglio2!$E$7,Resp_Coord_Amm.vo!D247,IF(Foglio2!$J$3=Foglio2!$E$8,Direttore_Amm.vo!D247,IF(Foglio2!$J$3=Foglio2!$E$9,Doc_mat_elem.re!D247,IF(Foglio2!$J$3=Foglio2!$E$10,Doc_dipl_scuola_sec.!D247,IF(Foglio2!$J$3=Foglio2!$E$11,Doc_scuola_media!D247,IF(Foglio2!$J$3=Foglio2!$E$12,Doc_laureati_scuola_sec.!D257,IF(Foglio2!$J$3=Foglio2!$E$13,Direttivi_capi_ist.!D247,0)))))))))))</f>
        <v>0</v>
      </c>
      <c r="G257" s="267">
        <f t="shared" ref="G257:T257" si="1177">G256*1936.27</f>
        <v>0</v>
      </c>
      <c r="H257" s="267">
        <f t="shared" si="1177"/>
        <v>0</v>
      </c>
      <c r="I257" s="267">
        <f t="shared" si="1177"/>
        <v>0</v>
      </c>
      <c r="J257" s="267">
        <f t="shared" si="1177"/>
        <v>0</v>
      </c>
      <c r="K257" s="267">
        <f t="shared" si="1177"/>
        <v>0</v>
      </c>
      <c r="L257" s="266">
        <f t="shared" si="1177"/>
        <v>0</v>
      </c>
      <c r="M257" s="267">
        <f t="shared" si="1177"/>
        <v>0</v>
      </c>
      <c r="N257" s="182">
        <f t="shared" si="1177"/>
        <v>0</v>
      </c>
      <c r="O257" s="183">
        <f t="shared" si="1177"/>
        <v>0</v>
      </c>
      <c r="P257" s="184">
        <f t="shared" si="1177"/>
        <v>0</v>
      </c>
      <c r="Q257" s="184">
        <f t="shared" si="1177"/>
        <v>0</v>
      </c>
      <c r="R257" s="184">
        <f t="shared" si="1177"/>
        <v>0</v>
      </c>
      <c r="S257" s="184">
        <f t="shared" si="1177"/>
        <v>0</v>
      </c>
      <c r="T257" s="184">
        <f t="shared" si="1177"/>
        <v>0</v>
      </c>
      <c r="U257" s="184">
        <f t="shared" ref="U257:V257" si="1178">U256*1936.27</f>
        <v>0</v>
      </c>
      <c r="V257" s="184">
        <f t="shared" si="1178"/>
        <v>0</v>
      </c>
      <c r="W257" s="104"/>
    </row>
    <row r="258" spans="1:23" s="47" customFormat="1" ht="12.75" customHeight="1" x14ac:dyDescent="0.2">
      <c r="A258" s="104">
        <f>IF(Foglio2!$J$7=1,TRUNC(Base!V258,0),TRUNC(Base!U258,0))</f>
        <v>0</v>
      </c>
      <c r="B258" s="245">
        <f t="shared" si="1089"/>
        <v>34457</v>
      </c>
      <c r="C258" s="501"/>
      <c r="D258" s="501"/>
      <c r="E258" s="53" t="s">
        <v>3</v>
      </c>
      <c r="F258" s="54">
        <f>IF(Foglio2!$J$3=Foglio2!$E$3,Ausiliari_Coll.Scol.!D248,IF(Foglio2!$J$3=Foglio2!$E$4,Collab._Tecnici!D248,IF(Foglio2!$J$3=Foglio2!$E$5,Assistenti_Tecnici!D248,IF(Foglio2!$J$3=Foglio2!$E$6,Assistenti_Amm.vo!D248,IF(Foglio2!$J$3=Foglio2!$E$7,Resp_Coord_Amm.vo!D248,IF(Foglio2!$J$3=Foglio2!$E$8,Direttore_Amm.vo!D248,IF(Foglio2!$J$3=Foglio2!$E$9,Doc_mat_elem.re!D248,IF(Foglio2!$J$3=Foglio2!$E$10,Doc_dipl_scuola_sec.!D248,IF(Foglio2!$J$3=Foglio2!$E$11,Doc_scuola_media!D248,IF(Foglio2!$J$3=Foglio2!$E$12,Doc_laureati_scuola_sec.!D258,IF(Foglio2!$J$3=Foglio2!$E$13,Direttivi_capi_ist.!D248,0)))))))))))</f>
        <v>0</v>
      </c>
      <c r="G258" s="248">
        <f>IF(Foglio2!$J$3=Foglio2!$E$3,Ausiliari_Coll.Scol.!E248,IF(Foglio2!$J$3=Foglio2!$E$4,Collab._Tecnici!E248,IF(Foglio2!$J$3=Foglio2!$E$5,Assistenti_Tecnici!E248,IF(Foglio2!$J$3=Foglio2!$E$6,Assistenti_Amm.vo!E248,IF(Foglio2!$J$3=Foglio2!$E$7,Resp_Coord_Amm.vo!E248,IF(Foglio2!$J$3=Foglio2!$E$8,Direttore_Amm.vo!E248,IF(Foglio2!$J$3=Foglio2!$E$9,Doc_mat_elem.re!E248,IF(Foglio2!$J$3=Foglio2!$E$10,Doc_dipl_scuola_sec.!E248,IF(Foglio2!$J$3=Foglio2!$E$11,Doc_scuola_media!E248,IF(Foglio2!$J$3=Foglio2!$E$12,Doc_laureati_scuola_sec.!E258,IF(Foglio2!$J$3=Foglio2!$E$13,Direttivi_capi_ist.!E248,0)))))))))))</f>
        <v>0</v>
      </c>
      <c r="H258" s="248">
        <f>IF(Foglio2!$J$3=Foglio2!$E$3,Ausiliari_Coll.Scol.!F248,IF(Foglio2!$J$3=Foglio2!$E$4,Collab._Tecnici!F248,IF(Foglio2!$J$3=Foglio2!$E$5,Assistenti_Tecnici!F248,IF(Foglio2!$J$3=Foglio2!$E$6,Assistenti_Amm.vo!F248,IF(Foglio2!$J$3=Foglio2!$E$7,Resp_Coord_Amm.vo!F248,IF(Foglio2!$J$3=Foglio2!$E$8,Direttore_Amm.vo!F248,IF(Foglio2!$J$3=Foglio2!$E$9,Doc_mat_elem.re!F248,IF(Foglio2!$J$3=Foglio2!$E$10,Doc_dipl_scuola_sec.!F248,IF(Foglio2!$J$3=Foglio2!$E$11,Doc_scuola_media!F248,IF(Foglio2!$J$3=Foglio2!$E$12,Doc_laureati_scuola_sec.!F258,IF(Foglio2!$J$3=Foglio2!$E$13,Direttivi_capi_ist.!F248,0)))))))))))</f>
        <v>0</v>
      </c>
      <c r="I258" s="248">
        <f>IF(Foglio2!$J$3=Foglio2!$E$3,Ausiliari_Coll.Scol.!G248,IF(Foglio2!$J$3=Foglio2!$E$4,Collab._Tecnici!G248,IF(Foglio2!$J$3=Foglio2!$E$5,Assistenti_Tecnici!G248,IF(Foglio2!$J$3=Foglio2!$E$6,Assistenti_Amm.vo!G248,IF(Foglio2!$J$3=Foglio2!$E$7,Resp_Coord_Amm.vo!G248,IF(Foglio2!$J$3=Foglio2!$E$8,Direttore_Amm.vo!G248,IF(Foglio2!$J$3=Foglio2!$E$9,Doc_mat_elem.re!G248,IF(Foglio2!$J$3=Foglio2!$E$10,Doc_dipl_scuola_sec.!G248,IF(Foglio2!$J$3=Foglio2!$E$11,Doc_scuola_media!G248,IF(Foglio2!$J$3=Foglio2!$E$12,Doc_laureati_scuola_sec.!G258,IF(Foglio2!$J$3=Foglio2!$E$13,Direttivi_capi_ist.!G248,0)))))))))))</f>
        <v>0</v>
      </c>
      <c r="J258" s="248">
        <f>IF(Foglio2!$J$3=Foglio2!$E$3,Ausiliari_Coll.Scol.!H248,IF(Foglio2!$J$3=Foglio2!$E$4,Collab._Tecnici!H248,IF(Foglio2!$J$3=Foglio2!$E$5,Assistenti_Tecnici!H248,IF(Foglio2!$J$3=Foglio2!$E$6,Assistenti_Amm.vo!H248,IF(Foglio2!$J$3=Foglio2!$E$7,Resp_Coord_Amm.vo!H248,IF(Foglio2!$J$3=Foglio2!$E$8,Direttore_Amm.vo!H248,IF(Foglio2!$J$3=Foglio2!$E$9,Doc_mat_elem.re!H248,IF(Foglio2!$J$3=Foglio2!$E$10,Doc_dipl_scuola_sec.!H248,IF(Foglio2!$J$3=Foglio2!$E$11,Doc_scuola_media!H248,IF(Foglio2!$J$3=Foglio2!$E$12,Doc_laureati_scuola_sec.!H258,IF(Foglio2!$J$3=Foglio2!$E$13,Direttivi_capi_ist.!H248,0)))))))))))</f>
        <v>0</v>
      </c>
      <c r="K258" s="248">
        <f>IF(Foglio2!$J$3=Foglio2!$E$3,Ausiliari_Coll.Scol.!I248,IF(Foglio2!$J$3=Foglio2!$E$4,Collab._Tecnici!I248,IF(Foglio2!$J$3=Foglio2!$E$5,Assistenti_Tecnici!I248,IF(Foglio2!$J$3=Foglio2!$E$6,Assistenti_Amm.vo!I248,IF(Foglio2!$J$3=Foglio2!$E$7,Resp_Coord_Amm.vo!I248,IF(Foglio2!$J$3=Foglio2!$E$8,Direttore_Amm.vo!I248,IF(Foglio2!$J$3=Foglio2!$E$9,Doc_mat_elem.re!I248,IF(Foglio2!$J$3=Foglio2!$E$10,Doc_dipl_scuola_sec.!I248,IF(Foglio2!$J$3=Foglio2!$E$11,Doc_scuola_media!I248,IF(Foglio2!$J$3=Foglio2!$E$12,Doc_laureati_scuola_sec.!I258,IF(Foglio2!$J$3=Foglio2!$E$13,Direttivi_capi_ist.!I248,0)))))))))))</f>
        <v>0</v>
      </c>
      <c r="L258" s="248">
        <f>IF(Foglio2!$J$3=Foglio2!$E$3,Ausiliari_Coll.Scol.!J248,IF(Foglio2!$J$3=Foglio2!$E$4,Collab._Tecnici!J248,IF(Foglio2!$J$3=Foglio2!$E$5,Assistenti_Tecnici!J248,IF(Foglio2!$J$3=Foglio2!$E$6,Assistenti_Amm.vo!J248,IF(Foglio2!$J$3=Foglio2!$E$7,Resp_Coord_Amm.vo!J248,IF(Foglio2!$J$3=Foglio2!$E$8,Direttore_Amm.vo!J248,IF(Foglio2!$J$3=Foglio2!$E$9,Doc_mat_elem.re!J248,IF(Foglio2!$J$3=Foglio2!$E$10,Doc_dipl_scuola_sec.!J248,IF(Foglio2!$J$3=Foglio2!$E$11,Doc_scuola_media!J248,IF(Foglio2!$J$3=Foglio2!$E$12,Doc_laureati_scuola_sec.!J258,IF(Foglio2!$J$3=Foglio2!$E$13,Direttivi_capi_ist.!J248,0)))))))))))</f>
        <v>0</v>
      </c>
      <c r="M258" s="249">
        <f>IF(Foglio2!$J$3=Foglio2!$E$3,Ausiliari_Coll.Scol.!K248,IF(Foglio2!$J$3=Foglio2!$E$4,Collab._Tecnici!K248,IF(Foglio2!$J$3=Foglio2!$E$5,Assistenti_Tecnici!K248,IF(Foglio2!$J$3=Foglio2!$E$6,Assistenti_Amm.vo!K248,IF(Foglio2!$J$3=Foglio2!$E$7,Resp_Coord_Amm.vo!K248,IF(Foglio2!$J$3=Foglio2!$E$8,Direttore_Amm.vo!K248,IF(Foglio2!$J$3=Foglio2!$E$9,Doc_mat_elem.re!K248,IF(Foglio2!$J$3=Foglio2!$E$10,Doc_dipl_scuola_sec.!K248,IF(Foglio2!$J$3=Foglio2!$E$11,Doc_scuola_media!K248,IF(Foglio2!$J$3=Foglio2!$E$12,Doc_laureati_scuola_sec.!K258,IF(Foglio2!$J$3=Foglio2!$E$13,Direttivi_capi_ist.!K248,0)))))))))))</f>
        <v>0</v>
      </c>
      <c r="N258" s="250">
        <f>IF(Foglio2!$J$3=Foglio2!$E$3,Ausiliari_Coll.Scol.!L248,IF(Foglio2!$J$3=Foglio2!$E$4,Collab._Tecnici!L248,IF(Foglio2!$J$3=Foglio2!$E$5,Assistenti_Tecnici!L248,IF(Foglio2!$J$3=Foglio2!$E$6,Assistenti_Amm.vo!L248,IF(Foglio2!$J$3=Foglio2!$E$7,Resp_Coord_Amm.vo!L248,IF(Foglio2!$J$3=Foglio2!$E$8,Direttore_Amm.vo!L248,IF(Foglio2!$J$3=Foglio2!$E$9,Doc_mat_elem.re!L248,IF(Foglio2!$J$3=Foglio2!$E$10,Doc_dipl_scuola_sec.!L248,IF(Foglio2!$J$3=Foglio2!$E$11,Doc_scuola_media!L248,IF(Foglio2!$J$3=Foglio2!$E$12,Doc_laureati_scuola_sec.!L258,IF(Foglio2!$J$3=Foglio2!$E$13,Direttivi_capi_ist.!L248,0)))))))))))</f>
        <v>0</v>
      </c>
      <c r="O258" s="251">
        <f>IF(Foglio2!$J$3=Foglio2!$E$3,Ausiliari_Coll.Scol.!M248,IF(Foglio2!$J$3=Foglio2!$E$4,Collab._Tecnici!M248,IF(Foglio2!$J$3=Foglio2!$E$5,Assistenti_Tecnici!M248,IF(Foglio2!$J$3=Foglio2!$E$6,Assistenti_Amm.vo!M248,IF(Foglio2!$J$3=Foglio2!$E$7,Resp_Coord_Amm.vo!M248,IF(Foglio2!$J$3=Foglio2!$E$8,Direttore_Amm.vo!M248,IF(Foglio2!$J$3=Foglio2!$E$9,Doc_mat_elem.re!M248,IF(Foglio2!$J$3=Foglio2!$E$10,Doc_dipl_scuola_sec.!M248,IF(Foglio2!$J$3=Foglio2!$E$11,Doc_scuola_media!M248,IF(Foglio2!$J$3=Foglio2!$E$12,Doc_laureati_scuola_sec.!M258,IF(Foglio2!$J$3=Foglio2!$E$13,Direttivi_capi_ist.!M248,0)))))))))))</f>
        <v>0</v>
      </c>
      <c r="P258" s="252">
        <f>IF(Foglio2!$J$3=Foglio2!$E$3,Ausiliari_Coll.Scol.!N248,IF(Foglio2!$J$3=Foglio2!$E$4,Collab._Tecnici!N248,IF(Foglio2!$J$3=Foglio2!$E$5,Assistenti_Tecnici!N248,IF(Foglio2!$J$3=Foglio2!$E$6,Assistenti_Amm.vo!N248,IF(Foglio2!$J$3=Foglio2!$E$7,Resp_Coord_Amm.vo!N248,IF(Foglio2!$J$3=Foglio2!$E$8,Direttore_Amm.vo!N248,IF(Foglio2!$J$3=Foglio2!$E$9,Doc_mat_elem.re!N248,IF(Foglio2!$J$3=Foglio2!$E$10,Doc_dipl_scuola_sec.!N248,IF(Foglio2!$J$3=Foglio2!$E$11,Doc_scuola_media!N248,IF(Foglio2!$J$3=Foglio2!$E$12,Doc_laureati_scuola_sec.!N258,IF(Foglio2!$J$3=Foglio2!$E$13,Direttivi_capi_ist.!N248,0)))))))))))</f>
        <v>0</v>
      </c>
      <c r="Q258" s="252">
        <f>IF(Foglio2!$J$3=Foglio2!$E$3,Ausiliari_Coll.Scol.!O248,IF(Foglio2!$J$3=Foglio2!$E$4,Collab._Tecnici!O248,IF(Foglio2!$J$3=Foglio2!$E$5,Assistenti_Tecnici!O248,IF(Foglio2!$J$3=Foglio2!$E$6,Assistenti_Amm.vo!O248,IF(Foglio2!$J$3=Foglio2!$E$7,Resp_Coord_Amm.vo!O248,IF(Foglio2!$J$3=Foglio2!$E$8,Direttore_Amm.vo!O248,IF(Foglio2!$J$3=Foglio2!$E$9,Doc_mat_elem.re!O248,IF(Foglio2!$J$3=Foglio2!$E$10,Doc_dipl_scuola_sec.!O248,IF(Foglio2!$J$3=Foglio2!$E$11,Doc_scuola_media!O248,IF(Foglio2!$J$3=Foglio2!$E$12,Doc_laureati_scuola_sec.!O258,IF(Foglio2!$J$3=Foglio2!$E$13,Direttivi_capi_ist.!O248,0)))))))))))</f>
        <v>0</v>
      </c>
      <c r="R258" s="252">
        <f>IF(Foglio2!$J$3=Foglio2!$E$3,Ausiliari_Coll.Scol.!P248,IF(Foglio2!$J$3=Foglio2!$E$4,Collab._Tecnici!P248,IF(Foglio2!$J$3=Foglio2!$E$5,Assistenti_Tecnici!P248,IF(Foglio2!$J$3=Foglio2!$E$6,Assistenti_Amm.vo!P248,IF(Foglio2!$J$3=Foglio2!$E$7,Resp_Coord_Amm.vo!P248,IF(Foglio2!$J$3=Foglio2!$E$8,Direttore_Amm.vo!P248,IF(Foglio2!$J$3=Foglio2!$E$9,Doc_mat_elem.re!P248,IF(Foglio2!$J$3=Foglio2!$E$10,Doc_dipl_scuola_sec.!P248,IF(Foglio2!$J$3=Foglio2!$E$11,Doc_scuola_media!P248,IF(Foglio2!$J$3=Foglio2!$E$12,Doc_laureati_scuola_sec.!P258,IF(Foglio2!$J$3=Foglio2!$E$13,Direttivi_capi_ist.!P248,0)))))))))))</f>
        <v>0</v>
      </c>
      <c r="S258" s="252">
        <f>IF(Foglio2!$J$3=Foglio2!$E$3,Ausiliari_Coll.Scol.!Q248,IF(Foglio2!$J$3=Foglio2!$E$4,Collab._Tecnici!Q248,IF(Foglio2!$J$3=Foglio2!$E$5,Assistenti_Tecnici!Q248,IF(Foglio2!$J$3=Foglio2!$E$6,Assistenti_Amm.vo!Q248,IF(Foglio2!$J$3=Foglio2!$E$7,Resp_Coord_Amm.vo!Q248,IF(Foglio2!$J$3=Foglio2!$E$8,Direttore_Amm.vo!Q248,IF(Foglio2!$J$3=Foglio2!$E$9,Doc_mat_elem.re!Q248,IF(Foglio2!$J$3=Foglio2!$E$10,Doc_dipl_scuola_sec.!Q248,IF(Foglio2!$J$3=Foglio2!$E$11,Doc_scuola_media!Q248,IF(Foglio2!$J$3=Foglio2!$E$12,Doc_laureati_scuola_sec.!Q258,IF(Foglio2!$J$3=Foglio2!$E$13,Direttivi_capi_ist.!Q248,0)))))))))))</f>
        <v>0</v>
      </c>
      <c r="T258" s="252">
        <f>IF(Foglio2!$J$3=Foglio2!$E$3,Ausiliari_Coll.Scol.!R248,IF(Foglio2!$J$3=Foglio2!$E$4,Collab._Tecnici!R248,IF(Foglio2!$J$3=Foglio2!$E$5,Assistenti_Tecnici!R248,IF(Foglio2!$J$3=Foglio2!$E$6,Assistenti_Amm.vo!R248,IF(Foglio2!$J$3=Foglio2!$E$7,Resp_Coord_Amm.vo!R248,IF(Foglio2!$J$3=Foglio2!$E$8,Direttore_Amm.vo!R248,IF(Foglio2!$J$3=Foglio2!$E$9,Doc_mat_elem.re!R248,IF(Foglio2!$J$3=Foglio2!$E$10,Doc_dipl_scuola_sec.!R248,IF(Foglio2!$J$3=Foglio2!$E$11,Doc_scuola_media!R248,IF(Foglio2!$J$3=Foglio2!$E$12,Doc_laureati_scuola_sec.!R258,IF(Foglio2!$J$3=Foglio2!$E$13,Direttivi_capi_ist.!R248,0)))))))))))</f>
        <v>0</v>
      </c>
      <c r="U258" s="252">
        <f t="shared" ref="U258" si="1179">(P258)/12*0.8</f>
        <v>0</v>
      </c>
      <c r="V258" s="252">
        <f t="shared" ref="V258" si="1180">(P258+R258)/12*0.8</f>
        <v>0</v>
      </c>
      <c r="W258" s="253" t="str">
        <f t="shared" ref="W258" si="1181">"Fascia Da "&amp;F258&amp;" a "&amp;F259&amp;" Decorrenza "&amp;DAY(C258)&amp;"/"&amp;MONTH(C258)&amp;"/"&amp;YEAR(C258)</f>
        <v>Fascia Da 0 a 0 Decorrenza 0/1/1900</v>
      </c>
    </row>
    <row r="259" spans="1:23" s="47" customFormat="1" ht="9" customHeight="1" x14ac:dyDescent="0.2">
      <c r="A259" s="104"/>
      <c r="B259" s="245">
        <f t="shared" si="1089"/>
        <v>34458</v>
      </c>
      <c r="C259" s="501"/>
      <c r="D259" s="501"/>
      <c r="E259" s="48" t="s">
        <v>4</v>
      </c>
      <c r="F259" s="49">
        <f>IF(Foglio2!$J$3=Foglio2!$E$3,Ausiliari_Coll.Scol.!D249,IF(Foglio2!$J$3=Foglio2!$E$4,Collab._Tecnici!D249,IF(Foglio2!$J$3=Foglio2!$E$5,Assistenti_Tecnici!D249,IF(Foglio2!$J$3=Foglio2!$E$6,Assistenti_Amm.vo!D249,IF(Foglio2!$J$3=Foglio2!$E$7,Resp_Coord_Amm.vo!D249,IF(Foglio2!$J$3=Foglio2!$E$8,Direttore_Amm.vo!D249,IF(Foglio2!$J$3=Foglio2!$E$9,Doc_mat_elem.re!D249,IF(Foglio2!$J$3=Foglio2!$E$10,Doc_dipl_scuola_sec.!D249,IF(Foglio2!$J$3=Foglio2!$E$11,Doc_scuola_media!D249,IF(Foglio2!$J$3=Foglio2!$E$12,Doc_laureati_scuola_sec.!D259,IF(Foglio2!$J$3=Foglio2!$E$13,Direttivi_capi_ist.!D249,0)))))))))))</f>
        <v>0</v>
      </c>
      <c r="G259" s="267">
        <f t="shared" ref="G259:T259" si="1182">G258*1936.27</f>
        <v>0</v>
      </c>
      <c r="H259" s="267">
        <f t="shared" si="1182"/>
        <v>0</v>
      </c>
      <c r="I259" s="267">
        <f t="shared" si="1182"/>
        <v>0</v>
      </c>
      <c r="J259" s="267">
        <f t="shared" si="1182"/>
        <v>0</v>
      </c>
      <c r="K259" s="267">
        <f t="shared" si="1182"/>
        <v>0</v>
      </c>
      <c r="L259" s="266">
        <f t="shared" si="1182"/>
        <v>0</v>
      </c>
      <c r="M259" s="267">
        <f t="shared" si="1182"/>
        <v>0</v>
      </c>
      <c r="N259" s="182">
        <f t="shared" si="1182"/>
        <v>0</v>
      </c>
      <c r="O259" s="183">
        <f t="shared" si="1182"/>
        <v>0</v>
      </c>
      <c r="P259" s="184">
        <f t="shared" si="1182"/>
        <v>0</v>
      </c>
      <c r="Q259" s="184">
        <f t="shared" si="1182"/>
        <v>0</v>
      </c>
      <c r="R259" s="184">
        <f t="shared" si="1182"/>
        <v>0</v>
      </c>
      <c r="S259" s="184">
        <f t="shared" si="1182"/>
        <v>0</v>
      </c>
      <c r="T259" s="184">
        <f t="shared" si="1182"/>
        <v>0</v>
      </c>
      <c r="U259" s="184">
        <f t="shared" ref="U259:V259" si="1183">U258*1936.27</f>
        <v>0</v>
      </c>
      <c r="V259" s="184">
        <f t="shared" si="1183"/>
        <v>0</v>
      </c>
      <c r="W259" s="104"/>
    </row>
    <row r="260" spans="1:23" s="47" customFormat="1" ht="12.75" customHeight="1" x14ac:dyDescent="0.2">
      <c r="A260" s="104">
        <f>IF(Foglio2!$J$7=1,TRUNC(Base!V260,0),TRUNC(Base!U260,0))</f>
        <v>0</v>
      </c>
      <c r="B260" s="245">
        <f t="shared" si="1089"/>
        <v>34459</v>
      </c>
      <c r="C260" s="501"/>
      <c r="D260" s="501"/>
      <c r="E260" s="53" t="s">
        <v>3</v>
      </c>
      <c r="F260" s="54">
        <f>IF(Foglio2!$J$3=Foglio2!$E$3,Ausiliari_Coll.Scol.!D250,IF(Foglio2!$J$3=Foglio2!$E$4,Collab._Tecnici!D250,IF(Foglio2!$J$3=Foglio2!$E$5,Assistenti_Tecnici!D250,IF(Foglio2!$J$3=Foglio2!$E$6,Assistenti_Amm.vo!D250,IF(Foglio2!$J$3=Foglio2!$E$7,Resp_Coord_Amm.vo!D250,IF(Foglio2!$J$3=Foglio2!$E$8,Direttore_Amm.vo!D250,IF(Foglio2!$J$3=Foglio2!$E$9,Doc_mat_elem.re!D250,IF(Foglio2!$J$3=Foglio2!$E$10,Doc_dipl_scuola_sec.!D250,IF(Foglio2!$J$3=Foglio2!$E$11,Doc_scuola_media!D250,IF(Foglio2!$J$3=Foglio2!$E$12,Doc_laureati_scuola_sec.!D260,IF(Foglio2!$J$3=Foglio2!$E$13,Direttivi_capi_ist.!D250,0)))))))))))</f>
        <v>0</v>
      </c>
      <c r="G260" s="248">
        <f>IF(Foglio2!$J$3=Foglio2!$E$3,Ausiliari_Coll.Scol.!E250,IF(Foglio2!$J$3=Foglio2!$E$4,Collab._Tecnici!E250,IF(Foglio2!$J$3=Foglio2!$E$5,Assistenti_Tecnici!E250,IF(Foglio2!$J$3=Foglio2!$E$6,Assistenti_Amm.vo!E250,IF(Foglio2!$J$3=Foglio2!$E$7,Resp_Coord_Amm.vo!E250,IF(Foglio2!$J$3=Foglio2!$E$8,Direttore_Amm.vo!E250,IF(Foglio2!$J$3=Foglio2!$E$9,Doc_mat_elem.re!E250,IF(Foglio2!$J$3=Foglio2!$E$10,Doc_dipl_scuola_sec.!E250,IF(Foglio2!$J$3=Foglio2!$E$11,Doc_scuola_media!E250,IF(Foglio2!$J$3=Foglio2!$E$12,Doc_laureati_scuola_sec.!E260,IF(Foglio2!$J$3=Foglio2!$E$13,Direttivi_capi_ist.!E250,0)))))))))))</f>
        <v>0</v>
      </c>
      <c r="H260" s="248">
        <f>IF(Foglio2!$J$3=Foglio2!$E$3,Ausiliari_Coll.Scol.!F250,IF(Foglio2!$J$3=Foglio2!$E$4,Collab._Tecnici!F250,IF(Foglio2!$J$3=Foglio2!$E$5,Assistenti_Tecnici!F250,IF(Foglio2!$J$3=Foglio2!$E$6,Assistenti_Amm.vo!F250,IF(Foglio2!$J$3=Foglio2!$E$7,Resp_Coord_Amm.vo!F250,IF(Foglio2!$J$3=Foglio2!$E$8,Direttore_Amm.vo!F250,IF(Foglio2!$J$3=Foglio2!$E$9,Doc_mat_elem.re!F250,IF(Foglio2!$J$3=Foglio2!$E$10,Doc_dipl_scuola_sec.!F250,IF(Foglio2!$J$3=Foglio2!$E$11,Doc_scuola_media!F250,IF(Foglio2!$J$3=Foglio2!$E$12,Doc_laureati_scuola_sec.!F260,IF(Foglio2!$J$3=Foglio2!$E$13,Direttivi_capi_ist.!F250,0)))))))))))</f>
        <v>0</v>
      </c>
      <c r="I260" s="248">
        <f>IF(Foglio2!$J$3=Foglio2!$E$3,Ausiliari_Coll.Scol.!G250,IF(Foglio2!$J$3=Foglio2!$E$4,Collab._Tecnici!G250,IF(Foglio2!$J$3=Foglio2!$E$5,Assistenti_Tecnici!G250,IF(Foglio2!$J$3=Foglio2!$E$6,Assistenti_Amm.vo!G250,IF(Foglio2!$J$3=Foglio2!$E$7,Resp_Coord_Amm.vo!G250,IF(Foglio2!$J$3=Foglio2!$E$8,Direttore_Amm.vo!G250,IF(Foglio2!$J$3=Foglio2!$E$9,Doc_mat_elem.re!G250,IF(Foglio2!$J$3=Foglio2!$E$10,Doc_dipl_scuola_sec.!G250,IF(Foglio2!$J$3=Foglio2!$E$11,Doc_scuola_media!G250,IF(Foglio2!$J$3=Foglio2!$E$12,Doc_laureati_scuola_sec.!G260,IF(Foglio2!$J$3=Foglio2!$E$13,Direttivi_capi_ist.!G250,0)))))))))))</f>
        <v>0</v>
      </c>
      <c r="J260" s="248">
        <f>IF(Foglio2!$J$3=Foglio2!$E$3,Ausiliari_Coll.Scol.!H250,IF(Foglio2!$J$3=Foglio2!$E$4,Collab._Tecnici!H250,IF(Foglio2!$J$3=Foglio2!$E$5,Assistenti_Tecnici!H250,IF(Foglio2!$J$3=Foglio2!$E$6,Assistenti_Amm.vo!H250,IF(Foglio2!$J$3=Foglio2!$E$7,Resp_Coord_Amm.vo!H250,IF(Foglio2!$J$3=Foglio2!$E$8,Direttore_Amm.vo!H250,IF(Foglio2!$J$3=Foglio2!$E$9,Doc_mat_elem.re!H250,IF(Foglio2!$J$3=Foglio2!$E$10,Doc_dipl_scuola_sec.!H250,IF(Foglio2!$J$3=Foglio2!$E$11,Doc_scuola_media!H250,IF(Foglio2!$J$3=Foglio2!$E$12,Doc_laureati_scuola_sec.!H260,IF(Foglio2!$J$3=Foglio2!$E$13,Direttivi_capi_ist.!H250,0)))))))))))</f>
        <v>0</v>
      </c>
      <c r="K260" s="248">
        <f>IF(Foglio2!$J$3=Foglio2!$E$3,Ausiliari_Coll.Scol.!I250,IF(Foglio2!$J$3=Foglio2!$E$4,Collab._Tecnici!I250,IF(Foglio2!$J$3=Foglio2!$E$5,Assistenti_Tecnici!I250,IF(Foglio2!$J$3=Foglio2!$E$6,Assistenti_Amm.vo!I250,IF(Foglio2!$J$3=Foglio2!$E$7,Resp_Coord_Amm.vo!I250,IF(Foglio2!$J$3=Foglio2!$E$8,Direttore_Amm.vo!I250,IF(Foglio2!$J$3=Foglio2!$E$9,Doc_mat_elem.re!I250,IF(Foglio2!$J$3=Foglio2!$E$10,Doc_dipl_scuola_sec.!I250,IF(Foglio2!$J$3=Foglio2!$E$11,Doc_scuola_media!I250,IF(Foglio2!$J$3=Foglio2!$E$12,Doc_laureati_scuola_sec.!I260,IF(Foglio2!$J$3=Foglio2!$E$13,Direttivi_capi_ist.!I250,0)))))))))))</f>
        <v>0</v>
      </c>
      <c r="L260" s="248">
        <f>IF(Foglio2!$J$3=Foglio2!$E$3,Ausiliari_Coll.Scol.!J250,IF(Foglio2!$J$3=Foglio2!$E$4,Collab._Tecnici!J250,IF(Foglio2!$J$3=Foglio2!$E$5,Assistenti_Tecnici!J250,IF(Foglio2!$J$3=Foglio2!$E$6,Assistenti_Amm.vo!J250,IF(Foglio2!$J$3=Foglio2!$E$7,Resp_Coord_Amm.vo!J250,IF(Foglio2!$J$3=Foglio2!$E$8,Direttore_Amm.vo!J250,IF(Foglio2!$J$3=Foglio2!$E$9,Doc_mat_elem.re!J250,IF(Foglio2!$J$3=Foglio2!$E$10,Doc_dipl_scuola_sec.!J250,IF(Foglio2!$J$3=Foglio2!$E$11,Doc_scuola_media!J250,IF(Foglio2!$J$3=Foglio2!$E$12,Doc_laureati_scuola_sec.!J260,IF(Foglio2!$J$3=Foglio2!$E$13,Direttivi_capi_ist.!J250,0)))))))))))</f>
        <v>0</v>
      </c>
      <c r="M260" s="249">
        <f>IF(Foglio2!$J$3=Foglio2!$E$3,Ausiliari_Coll.Scol.!K250,IF(Foglio2!$J$3=Foglio2!$E$4,Collab._Tecnici!K250,IF(Foglio2!$J$3=Foglio2!$E$5,Assistenti_Tecnici!K250,IF(Foglio2!$J$3=Foglio2!$E$6,Assistenti_Amm.vo!K250,IF(Foglio2!$J$3=Foglio2!$E$7,Resp_Coord_Amm.vo!K250,IF(Foglio2!$J$3=Foglio2!$E$8,Direttore_Amm.vo!K250,IF(Foglio2!$J$3=Foglio2!$E$9,Doc_mat_elem.re!K250,IF(Foglio2!$J$3=Foglio2!$E$10,Doc_dipl_scuola_sec.!K250,IF(Foglio2!$J$3=Foglio2!$E$11,Doc_scuola_media!K250,IF(Foglio2!$J$3=Foglio2!$E$12,Doc_laureati_scuola_sec.!K260,IF(Foglio2!$J$3=Foglio2!$E$13,Direttivi_capi_ist.!K250,0)))))))))))</f>
        <v>0</v>
      </c>
      <c r="N260" s="250">
        <f>IF(Foglio2!$J$3=Foglio2!$E$3,Ausiliari_Coll.Scol.!L250,IF(Foglio2!$J$3=Foglio2!$E$4,Collab._Tecnici!L250,IF(Foglio2!$J$3=Foglio2!$E$5,Assistenti_Tecnici!L250,IF(Foglio2!$J$3=Foglio2!$E$6,Assistenti_Amm.vo!L250,IF(Foglio2!$J$3=Foglio2!$E$7,Resp_Coord_Amm.vo!L250,IF(Foglio2!$J$3=Foglio2!$E$8,Direttore_Amm.vo!L250,IF(Foglio2!$J$3=Foglio2!$E$9,Doc_mat_elem.re!L250,IF(Foglio2!$J$3=Foglio2!$E$10,Doc_dipl_scuola_sec.!L250,IF(Foglio2!$J$3=Foglio2!$E$11,Doc_scuola_media!L250,IF(Foglio2!$J$3=Foglio2!$E$12,Doc_laureati_scuola_sec.!L260,IF(Foglio2!$J$3=Foglio2!$E$13,Direttivi_capi_ist.!L250,0)))))))))))</f>
        <v>0</v>
      </c>
      <c r="O260" s="251">
        <f>IF(Foglio2!$J$3=Foglio2!$E$3,Ausiliari_Coll.Scol.!M250,IF(Foglio2!$J$3=Foglio2!$E$4,Collab._Tecnici!M250,IF(Foglio2!$J$3=Foglio2!$E$5,Assistenti_Tecnici!M250,IF(Foglio2!$J$3=Foglio2!$E$6,Assistenti_Amm.vo!M250,IF(Foglio2!$J$3=Foglio2!$E$7,Resp_Coord_Amm.vo!M250,IF(Foglio2!$J$3=Foglio2!$E$8,Direttore_Amm.vo!M250,IF(Foglio2!$J$3=Foglio2!$E$9,Doc_mat_elem.re!M250,IF(Foglio2!$J$3=Foglio2!$E$10,Doc_dipl_scuola_sec.!M250,IF(Foglio2!$J$3=Foglio2!$E$11,Doc_scuola_media!M250,IF(Foglio2!$J$3=Foglio2!$E$12,Doc_laureati_scuola_sec.!M260,IF(Foglio2!$J$3=Foglio2!$E$13,Direttivi_capi_ist.!M250,0)))))))))))</f>
        <v>0</v>
      </c>
      <c r="P260" s="252">
        <f>IF(Foglio2!$J$3=Foglio2!$E$3,Ausiliari_Coll.Scol.!N250,IF(Foglio2!$J$3=Foglio2!$E$4,Collab._Tecnici!N250,IF(Foglio2!$J$3=Foglio2!$E$5,Assistenti_Tecnici!N250,IF(Foglio2!$J$3=Foglio2!$E$6,Assistenti_Amm.vo!N250,IF(Foglio2!$J$3=Foglio2!$E$7,Resp_Coord_Amm.vo!N250,IF(Foglio2!$J$3=Foglio2!$E$8,Direttore_Amm.vo!N250,IF(Foglio2!$J$3=Foglio2!$E$9,Doc_mat_elem.re!N250,IF(Foglio2!$J$3=Foglio2!$E$10,Doc_dipl_scuola_sec.!N250,IF(Foglio2!$J$3=Foglio2!$E$11,Doc_scuola_media!N250,IF(Foglio2!$J$3=Foglio2!$E$12,Doc_laureati_scuola_sec.!N260,IF(Foglio2!$J$3=Foglio2!$E$13,Direttivi_capi_ist.!N250,0)))))))))))</f>
        <v>0</v>
      </c>
      <c r="Q260" s="252">
        <f>IF(Foglio2!$J$3=Foglio2!$E$3,Ausiliari_Coll.Scol.!O250,IF(Foglio2!$J$3=Foglio2!$E$4,Collab._Tecnici!O250,IF(Foglio2!$J$3=Foglio2!$E$5,Assistenti_Tecnici!O250,IF(Foglio2!$J$3=Foglio2!$E$6,Assistenti_Amm.vo!O250,IF(Foglio2!$J$3=Foglio2!$E$7,Resp_Coord_Amm.vo!O250,IF(Foglio2!$J$3=Foglio2!$E$8,Direttore_Amm.vo!O250,IF(Foglio2!$J$3=Foglio2!$E$9,Doc_mat_elem.re!O250,IF(Foglio2!$J$3=Foglio2!$E$10,Doc_dipl_scuola_sec.!O250,IF(Foglio2!$J$3=Foglio2!$E$11,Doc_scuola_media!O250,IF(Foglio2!$J$3=Foglio2!$E$12,Doc_laureati_scuola_sec.!O260,IF(Foglio2!$J$3=Foglio2!$E$13,Direttivi_capi_ist.!O250,0)))))))))))</f>
        <v>0</v>
      </c>
      <c r="R260" s="252">
        <f>IF(Foglio2!$J$3=Foglio2!$E$3,Ausiliari_Coll.Scol.!P250,IF(Foglio2!$J$3=Foglio2!$E$4,Collab._Tecnici!P250,IF(Foglio2!$J$3=Foglio2!$E$5,Assistenti_Tecnici!P250,IF(Foglio2!$J$3=Foglio2!$E$6,Assistenti_Amm.vo!P250,IF(Foglio2!$J$3=Foglio2!$E$7,Resp_Coord_Amm.vo!P250,IF(Foglio2!$J$3=Foglio2!$E$8,Direttore_Amm.vo!P250,IF(Foglio2!$J$3=Foglio2!$E$9,Doc_mat_elem.re!P250,IF(Foglio2!$J$3=Foglio2!$E$10,Doc_dipl_scuola_sec.!P250,IF(Foglio2!$J$3=Foglio2!$E$11,Doc_scuola_media!P250,IF(Foglio2!$J$3=Foglio2!$E$12,Doc_laureati_scuola_sec.!P260,IF(Foglio2!$J$3=Foglio2!$E$13,Direttivi_capi_ist.!P250,0)))))))))))</f>
        <v>0</v>
      </c>
      <c r="S260" s="252">
        <f>IF(Foglio2!$J$3=Foglio2!$E$3,Ausiliari_Coll.Scol.!Q250,IF(Foglio2!$J$3=Foglio2!$E$4,Collab._Tecnici!Q250,IF(Foglio2!$J$3=Foglio2!$E$5,Assistenti_Tecnici!Q250,IF(Foglio2!$J$3=Foglio2!$E$6,Assistenti_Amm.vo!Q250,IF(Foglio2!$J$3=Foglio2!$E$7,Resp_Coord_Amm.vo!Q250,IF(Foglio2!$J$3=Foglio2!$E$8,Direttore_Amm.vo!Q250,IF(Foglio2!$J$3=Foglio2!$E$9,Doc_mat_elem.re!Q250,IF(Foglio2!$J$3=Foglio2!$E$10,Doc_dipl_scuola_sec.!Q250,IF(Foglio2!$J$3=Foglio2!$E$11,Doc_scuola_media!Q250,IF(Foglio2!$J$3=Foglio2!$E$12,Doc_laureati_scuola_sec.!Q260,IF(Foglio2!$J$3=Foglio2!$E$13,Direttivi_capi_ist.!Q250,0)))))))))))</f>
        <v>0</v>
      </c>
      <c r="T260" s="252">
        <f>IF(Foglio2!$J$3=Foglio2!$E$3,Ausiliari_Coll.Scol.!R250,IF(Foglio2!$J$3=Foglio2!$E$4,Collab._Tecnici!R250,IF(Foglio2!$J$3=Foglio2!$E$5,Assistenti_Tecnici!R250,IF(Foglio2!$J$3=Foglio2!$E$6,Assistenti_Amm.vo!R250,IF(Foglio2!$J$3=Foglio2!$E$7,Resp_Coord_Amm.vo!R250,IF(Foglio2!$J$3=Foglio2!$E$8,Direttore_Amm.vo!R250,IF(Foglio2!$J$3=Foglio2!$E$9,Doc_mat_elem.re!R250,IF(Foglio2!$J$3=Foglio2!$E$10,Doc_dipl_scuola_sec.!R250,IF(Foglio2!$J$3=Foglio2!$E$11,Doc_scuola_media!R250,IF(Foglio2!$J$3=Foglio2!$E$12,Doc_laureati_scuola_sec.!R260,IF(Foglio2!$J$3=Foglio2!$E$13,Direttivi_capi_ist.!R250,0)))))))))))</f>
        <v>0</v>
      </c>
      <c r="U260" s="252">
        <f t="shared" ref="U260" si="1184">(P260)/12*0.8</f>
        <v>0</v>
      </c>
      <c r="V260" s="252">
        <f t="shared" ref="V260" si="1185">(P260+R260)/12*0.8</f>
        <v>0</v>
      </c>
      <c r="W260" s="253" t="str">
        <f t="shared" ref="W260" si="1186">"Fascia Da "&amp;F260&amp;" a "&amp;F261&amp;" Decorrenza "&amp;DAY(C260)&amp;"/"&amp;MONTH(C260)&amp;"/"&amp;YEAR(C260)</f>
        <v>Fascia Da 0 a 0 Decorrenza 0/1/1900</v>
      </c>
    </row>
    <row r="261" spans="1:23" s="47" customFormat="1" ht="9" customHeight="1" x14ac:dyDescent="0.2">
      <c r="A261" s="104"/>
      <c r="B261" s="245">
        <f t="shared" si="1089"/>
        <v>34460</v>
      </c>
      <c r="C261" s="501"/>
      <c r="D261" s="501"/>
      <c r="E261" s="48" t="s">
        <v>4</v>
      </c>
      <c r="F261" s="49">
        <f>IF(Foglio2!$J$3=Foglio2!$E$3,Ausiliari_Coll.Scol.!D251,IF(Foglio2!$J$3=Foglio2!$E$4,Collab._Tecnici!D251,IF(Foglio2!$J$3=Foglio2!$E$5,Assistenti_Tecnici!D251,IF(Foglio2!$J$3=Foglio2!$E$6,Assistenti_Amm.vo!D251,IF(Foglio2!$J$3=Foglio2!$E$7,Resp_Coord_Amm.vo!D251,IF(Foglio2!$J$3=Foglio2!$E$8,Direttore_Amm.vo!D251,IF(Foglio2!$J$3=Foglio2!$E$9,Doc_mat_elem.re!D251,IF(Foglio2!$J$3=Foglio2!$E$10,Doc_dipl_scuola_sec.!D251,IF(Foglio2!$J$3=Foglio2!$E$11,Doc_scuola_media!D251,IF(Foglio2!$J$3=Foglio2!$E$12,Doc_laureati_scuola_sec.!D261,IF(Foglio2!$J$3=Foglio2!$E$13,Direttivi_capi_ist.!D251,0)))))))))))</f>
        <v>0</v>
      </c>
      <c r="G261" s="267">
        <f t="shared" ref="G261:T261" si="1187">G260*1936.27</f>
        <v>0</v>
      </c>
      <c r="H261" s="267">
        <f t="shared" si="1187"/>
        <v>0</v>
      </c>
      <c r="I261" s="267">
        <f t="shared" si="1187"/>
        <v>0</v>
      </c>
      <c r="J261" s="267">
        <f t="shared" si="1187"/>
        <v>0</v>
      </c>
      <c r="K261" s="267">
        <f t="shared" si="1187"/>
        <v>0</v>
      </c>
      <c r="L261" s="266">
        <f t="shared" si="1187"/>
        <v>0</v>
      </c>
      <c r="M261" s="267">
        <f t="shared" si="1187"/>
        <v>0</v>
      </c>
      <c r="N261" s="182">
        <f t="shared" si="1187"/>
        <v>0</v>
      </c>
      <c r="O261" s="183">
        <f t="shared" si="1187"/>
        <v>0</v>
      </c>
      <c r="P261" s="184">
        <f t="shared" si="1187"/>
        <v>0</v>
      </c>
      <c r="Q261" s="184">
        <f t="shared" si="1187"/>
        <v>0</v>
      </c>
      <c r="R261" s="184">
        <f t="shared" si="1187"/>
        <v>0</v>
      </c>
      <c r="S261" s="184">
        <f t="shared" si="1187"/>
        <v>0</v>
      </c>
      <c r="T261" s="184">
        <f t="shared" si="1187"/>
        <v>0</v>
      </c>
      <c r="U261" s="184">
        <f t="shared" ref="U261:V261" si="1188">U260*1936.27</f>
        <v>0</v>
      </c>
      <c r="V261" s="184">
        <f t="shared" si="1188"/>
        <v>0</v>
      </c>
      <c r="W261" s="104"/>
    </row>
    <row r="262" spans="1:23" s="47" customFormat="1" ht="12.75" customHeight="1" x14ac:dyDescent="0.2">
      <c r="A262" s="104">
        <f>IF(Foglio2!$J$7=1,TRUNC(Base!V262,0),TRUNC(Base!U262,0))</f>
        <v>0</v>
      </c>
      <c r="B262" s="245">
        <f t="shared" si="1089"/>
        <v>34461</v>
      </c>
      <c r="C262" s="501"/>
      <c r="D262" s="501"/>
      <c r="E262" s="53" t="s">
        <v>3</v>
      </c>
      <c r="F262" s="54">
        <f>IF(Foglio2!$J$3=Foglio2!$E$3,Ausiliari_Coll.Scol.!D252,IF(Foglio2!$J$3=Foglio2!$E$4,Collab._Tecnici!D252,IF(Foglio2!$J$3=Foglio2!$E$5,Assistenti_Tecnici!D252,IF(Foglio2!$J$3=Foglio2!$E$6,Assistenti_Amm.vo!D252,IF(Foglio2!$J$3=Foglio2!$E$7,Resp_Coord_Amm.vo!D252,IF(Foglio2!$J$3=Foglio2!$E$8,Direttore_Amm.vo!D252,IF(Foglio2!$J$3=Foglio2!$E$9,Doc_mat_elem.re!D252,IF(Foglio2!$J$3=Foglio2!$E$10,Doc_dipl_scuola_sec.!D252,IF(Foglio2!$J$3=Foglio2!$E$11,Doc_scuola_media!D252,IF(Foglio2!$J$3=Foglio2!$E$12,Doc_laureati_scuola_sec.!D262,IF(Foglio2!$J$3=Foglio2!$E$13,Direttivi_capi_ist.!D252,0)))))))))))</f>
        <v>0</v>
      </c>
      <c r="G262" s="248">
        <f>IF(Foglio2!$J$3=Foglio2!$E$3,Ausiliari_Coll.Scol.!E252,IF(Foglio2!$J$3=Foglio2!$E$4,Collab._Tecnici!E252,IF(Foglio2!$J$3=Foglio2!$E$5,Assistenti_Tecnici!E252,IF(Foglio2!$J$3=Foglio2!$E$6,Assistenti_Amm.vo!E252,IF(Foglio2!$J$3=Foglio2!$E$7,Resp_Coord_Amm.vo!E252,IF(Foglio2!$J$3=Foglio2!$E$8,Direttore_Amm.vo!E252,IF(Foglio2!$J$3=Foglio2!$E$9,Doc_mat_elem.re!E252,IF(Foglio2!$J$3=Foglio2!$E$10,Doc_dipl_scuola_sec.!E252,IF(Foglio2!$J$3=Foglio2!$E$11,Doc_scuola_media!E252,IF(Foglio2!$J$3=Foglio2!$E$12,Doc_laureati_scuola_sec.!E262,IF(Foglio2!$J$3=Foglio2!$E$13,Direttivi_capi_ist.!E252,0)))))))))))</f>
        <v>0</v>
      </c>
      <c r="H262" s="248">
        <f>IF(Foglio2!$J$3=Foglio2!$E$3,Ausiliari_Coll.Scol.!F252,IF(Foglio2!$J$3=Foglio2!$E$4,Collab._Tecnici!F252,IF(Foglio2!$J$3=Foglio2!$E$5,Assistenti_Tecnici!F252,IF(Foglio2!$J$3=Foglio2!$E$6,Assistenti_Amm.vo!F252,IF(Foglio2!$J$3=Foglio2!$E$7,Resp_Coord_Amm.vo!F252,IF(Foglio2!$J$3=Foglio2!$E$8,Direttore_Amm.vo!F252,IF(Foglio2!$J$3=Foglio2!$E$9,Doc_mat_elem.re!F252,IF(Foglio2!$J$3=Foglio2!$E$10,Doc_dipl_scuola_sec.!F252,IF(Foglio2!$J$3=Foglio2!$E$11,Doc_scuola_media!F252,IF(Foglio2!$J$3=Foglio2!$E$12,Doc_laureati_scuola_sec.!F262,IF(Foglio2!$J$3=Foglio2!$E$13,Direttivi_capi_ist.!F252,0)))))))))))</f>
        <v>0</v>
      </c>
      <c r="I262" s="248">
        <f>IF(Foglio2!$J$3=Foglio2!$E$3,Ausiliari_Coll.Scol.!G252,IF(Foglio2!$J$3=Foglio2!$E$4,Collab._Tecnici!G252,IF(Foglio2!$J$3=Foglio2!$E$5,Assistenti_Tecnici!G252,IF(Foglio2!$J$3=Foglio2!$E$6,Assistenti_Amm.vo!G252,IF(Foglio2!$J$3=Foglio2!$E$7,Resp_Coord_Amm.vo!G252,IF(Foglio2!$J$3=Foglio2!$E$8,Direttore_Amm.vo!G252,IF(Foglio2!$J$3=Foglio2!$E$9,Doc_mat_elem.re!G252,IF(Foglio2!$J$3=Foglio2!$E$10,Doc_dipl_scuola_sec.!G252,IF(Foglio2!$J$3=Foglio2!$E$11,Doc_scuola_media!G252,IF(Foglio2!$J$3=Foglio2!$E$12,Doc_laureati_scuola_sec.!G262,IF(Foglio2!$J$3=Foglio2!$E$13,Direttivi_capi_ist.!G252,0)))))))))))</f>
        <v>0</v>
      </c>
      <c r="J262" s="248">
        <f>IF(Foglio2!$J$3=Foglio2!$E$3,Ausiliari_Coll.Scol.!H252,IF(Foglio2!$J$3=Foglio2!$E$4,Collab._Tecnici!H252,IF(Foglio2!$J$3=Foglio2!$E$5,Assistenti_Tecnici!H252,IF(Foglio2!$J$3=Foglio2!$E$6,Assistenti_Amm.vo!H252,IF(Foglio2!$J$3=Foglio2!$E$7,Resp_Coord_Amm.vo!H252,IF(Foglio2!$J$3=Foglio2!$E$8,Direttore_Amm.vo!H252,IF(Foglio2!$J$3=Foglio2!$E$9,Doc_mat_elem.re!H252,IF(Foglio2!$J$3=Foglio2!$E$10,Doc_dipl_scuola_sec.!H252,IF(Foglio2!$J$3=Foglio2!$E$11,Doc_scuola_media!H252,IF(Foglio2!$J$3=Foglio2!$E$12,Doc_laureati_scuola_sec.!H262,IF(Foglio2!$J$3=Foglio2!$E$13,Direttivi_capi_ist.!H252,0)))))))))))</f>
        <v>0</v>
      </c>
      <c r="K262" s="248">
        <f>IF(Foglio2!$J$3=Foglio2!$E$3,Ausiliari_Coll.Scol.!I252,IF(Foglio2!$J$3=Foglio2!$E$4,Collab._Tecnici!I252,IF(Foglio2!$J$3=Foglio2!$E$5,Assistenti_Tecnici!I252,IF(Foglio2!$J$3=Foglio2!$E$6,Assistenti_Amm.vo!I252,IF(Foglio2!$J$3=Foglio2!$E$7,Resp_Coord_Amm.vo!I252,IF(Foglio2!$J$3=Foglio2!$E$8,Direttore_Amm.vo!I252,IF(Foglio2!$J$3=Foglio2!$E$9,Doc_mat_elem.re!I252,IF(Foglio2!$J$3=Foglio2!$E$10,Doc_dipl_scuola_sec.!I252,IF(Foglio2!$J$3=Foglio2!$E$11,Doc_scuola_media!I252,IF(Foglio2!$J$3=Foglio2!$E$12,Doc_laureati_scuola_sec.!I262,IF(Foglio2!$J$3=Foglio2!$E$13,Direttivi_capi_ist.!I252,0)))))))))))</f>
        <v>0</v>
      </c>
      <c r="L262" s="248">
        <f>IF(Foglio2!$J$3=Foglio2!$E$3,Ausiliari_Coll.Scol.!J252,IF(Foglio2!$J$3=Foglio2!$E$4,Collab._Tecnici!J252,IF(Foglio2!$J$3=Foglio2!$E$5,Assistenti_Tecnici!J252,IF(Foglio2!$J$3=Foglio2!$E$6,Assistenti_Amm.vo!J252,IF(Foglio2!$J$3=Foglio2!$E$7,Resp_Coord_Amm.vo!J252,IF(Foglio2!$J$3=Foglio2!$E$8,Direttore_Amm.vo!J252,IF(Foglio2!$J$3=Foglio2!$E$9,Doc_mat_elem.re!J252,IF(Foglio2!$J$3=Foglio2!$E$10,Doc_dipl_scuola_sec.!J252,IF(Foglio2!$J$3=Foglio2!$E$11,Doc_scuola_media!J252,IF(Foglio2!$J$3=Foglio2!$E$12,Doc_laureati_scuola_sec.!J262,IF(Foglio2!$J$3=Foglio2!$E$13,Direttivi_capi_ist.!J252,0)))))))))))</f>
        <v>0</v>
      </c>
      <c r="M262" s="249">
        <f>IF(Foglio2!$J$3=Foglio2!$E$3,Ausiliari_Coll.Scol.!K252,IF(Foglio2!$J$3=Foglio2!$E$4,Collab._Tecnici!K252,IF(Foglio2!$J$3=Foglio2!$E$5,Assistenti_Tecnici!K252,IF(Foglio2!$J$3=Foglio2!$E$6,Assistenti_Amm.vo!K252,IF(Foglio2!$J$3=Foglio2!$E$7,Resp_Coord_Amm.vo!K252,IF(Foglio2!$J$3=Foglio2!$E$8,Direttore_Amm.vo!K252,IF(Foglio2!$J$3=Foglio2!$E$9,Doc_mat_elem.re!K252,IF(Foglio2!$J$3=Foglio2!$E$10,Doc_dipl_scuola_sec.!K252,IF(Foglio2!$J$3=Foglio2!$E$11,Doc_scuola_media!K252,IF(Foglio2!$J$3=Foglio2!$E$12,Doc_laureati_scuola_sec.!K262,IF(Foglio2!$J$3=Foglio2!$E$13,Direttivi_capi_ist.!K252,0)))))))))))</f>
        <v>0</v>
      </c>
      <c r="N262" s="250">
        <f>IF(Foglio2!$J$3=Foglio2!$E$3,Ausiliari_Coll.Scol.!L252,IF(Foglio2!$J$3=Foglio2!$E$4,Collab._Tecnici!L252,IF(Foglio2!$J$3=Foglio2!$E$5,Assistenti_Tecnici!L252,IF(Foglio2!$J$3=Foglio2!$E$6,Assistenti_Amm.vo!L252,IF(Foglio2!$J$3=Foglio2!$E$7,Resp_Coord_Amm.vo!L252,IF(Foglio2!$J$3=Foglio2!$E$8,Direttore_Amm.vo!L252,IF(Foglio2!$J$3=Foglio2!$E$9,Doc_mat_elem.re!L252,IF(Foglio2!$J$3=Foglio2!$E$10,Doc_dipl_scuola_sec.!L252,IF(Foglio2!$J$3=Foglio2!$E$11,Doc_scuola_media!L252,IF(Foglio2!$J$3=Foglio2!$E$12,Doc_laureati_scuola_sec.!L262,IF(Foglio2!$J$3=Foglio2!$E$13,Direttivi_capi_ist.!L252,0)))))))))))</f>
        <v>0</v>
      </c>
      <c r="O262" s="251">
        <f>IF(Foglio2!$J$3=Foglio2!$E$3,Ausiliari_Coll.Scol.!M252,IF(Foglio2!$J$3=Foglio2!$E$4,Collab._Tecnici!M252,IF(Foglio2!$J$3=Foglio2!$E$5,Assistenti_Tecnici!M252,IF(Foglio2!$J$3=Foglio2!$E$6,Assistenti_Amm.vo!M252,IF(Foglio2!$J$3=Foglio2!$E$7,Resp_Coord_Amm.vo!M252,IF(Foglio2!$J$3=Foglio2!$E$8,Direttore_Amm.vo!M252,IF(Foglio2!$J$3=Foglio2!$E$9,Doc_mat_elem.re!M252,IF(Foglio2!$J$3=Foglio2!$E$10,Doc_dipl_scuola_sec.!M252,IF(Foglio2!$J$3=Foglio2!$E$11,Doc_scuola_media!M252,IF(Foglio2!$J$3=Foglio2!$E$12,Doc_laureati_scuola_sec.!M262,IF(Foglio2!$J$3=Foglio2!$E$13,Direttivi_capi_ist.!M252,0)))))))))))</f>
        <v>0</v>
      </c>
      <c r="P262" s="252">
        <f>IF(Foglio2!$J$3=Foglio2!$E$3,Ausiliari_Coll.Scol.!N252,IF(Foglio2!$J$3=Foglio2!$E$4,Collab._Tecnici!N252,IF(Foglio2!$J$3=Foglio2!$E$5,Assistenti_Tecnici!N252,IF(Foglio2!$J$3=Foglio2!$E$6,Assistenti_Amm.vo!N252,IF(Foglio2!$J$3=Foglio2!$E$7,Resp_Coord_Amm.vo!N252,IF(Foglio2!$J$3=Foglio2!$E$8,Direttore_Amm.vo!N252,IF(Foglio2!$J$3=Foglio2!$E$9,Doc_mat_elem.re!N252,IF(Foglio2!$J$3=Foglio2!$E$10,Doc_dipl_scuola_sec.!N252,IF(Foglio2!$J$3=Foglio2!$E$11,Doc_scuola_media!N252,IF(Foglio2!$J$3=Foglio2!$E$12,Doc_laureati_scuola_sec.!N262,IF(Foglio2!$J$3=Foglio2!$E$13,Direttivi_capi_ist.!N252,0)))))))))))</f>
        <v>0</v>
      </c>
      <c r="Q262" s="252">
        <f>IF(Foglio2!$J$3=Foglio2!$E$3,Ausiliari_Coll.Scol.!O252,IF(Foglio2!$J$3=Foglio2!$E$4,Collab._Tecnici!O252,IF(Foglio2!$J$3=Foglio2!$E$5,Assistenti_Tecnici!O252,IF(Foglio2!$J$3=Foglio2!$E$6,Assistenti_Amm.vo!O252,IF(Foglio2!$J$3=Foglio2!$E$7,Resp_Coord_Amm.vo!O252,IF(Foglio2!$J$3=Foglio2!$E$8,Direttore_Amm.vo!O252,IF(Foglio2!$J$3=Foglio2!$E$9,Doc_mat_elem.re!O252,IF(Foglio2!$J$3=Foglio2!$E$10,Doc_dipl_scuola_sec.!O252,IF(Foglio2!$J$3=Foglio2!$E$11,Doc_scuola_media!O252,IF(Foglio2!$J$3=Foglio2!$E$12,Doc_laureati_scuola_sec.!O262,IF(Foglio2!$J$3=Foglio2!$E$13,Direttivi_capi_ist.!O252,0)))))))))))</f>
        <v>0</v>
      </c>
      <c r="R262" s="252">
        <f>IF(Foglio2!$J$3=Foglio2!$E$3,Ausiliari_Coll.Scol.!P252,IF(Foglio2!$J$3=Foglio2!$E$4,Collab._Tecnici!P252,IF(Foglio2!$J$3=Foglio2!$E$5,Assistenti_Tecnici!P252,IF(Foglio2!$J$3=Foglio2!$E$6,Assistenti_Amm.vo!P252,IF(Foglio2!$J$3=Foglio2!$E$7,Resp_Coord_Amm.vo!P252,IF(Foglio2!$J$3=Foglio2!$E$8,Direttore_Amm.vo!P252,IF(Foglio2!$J$3=Foglio2!$E$9,Doc_mat_elem.re!P252,IF(Foglio2!$J$3=Foglio2!$E$10,Doc_dipl_scuola_sec.!P252,IF(Foglio2!$J$3=Foglio2!$E$11,Doc_scuola_media!P252,IF(Foglio2!$J$3=Foglio2!$E$12,Doc_laureati_scuola_sec.!P262,IF(Foglio2!$J$3=Foglio2!$E$13,Direttivi_capi_ist.!P252,0)))))))))))</f>
        <v>0</v>
      </c>
      <c r="S262" s="252">
        <f>IF(Foglio2!$J$3=Foglio2!$E$3,Ausiliari_Coll.Scol.!Q252,IF(Foglio2!$J$3=Foglio2!$E$4,Collab._Tecnici!Q252,IF(Foglio2!$J$3=Foglio2!$E$5,Assistenti_Tecnici!Q252,IF(Foglio2!$J$3=Foglio2!$E$6,Assistenti_Amm.vo!Q252,IF(Foglio2!$J$3=Foglio2!$E$7,Resp_Coord_Amm.vo!Q252,IF(Foglio2!$J$3=Foglio2!$E$8,Direttore_Amm.vo!Q252,IF(Foglio2!$J$3=Foglio2!$E$9,Doc_mat_elem.re!Q252,IF(Foglio2!$J$3=Foglio2!$E$10,Doc_dipl_scuola_sec.!Q252,IF(Foglio2!$J$3=Foglio2!$E$11,Doc_scuola_media!Q252,IF(Foglio2!$J$3=Foglio2!$E$12,Doc_laureati_scuola_sec.!Q262,IF(Foglio2!$J$3=Foglio2!$E$13,Direttivi_capi_ist.!Q252,0)))))))))))</f>
        <v>0</v>
      </c>
      <c r="T262" s="252">
        <f>IF(Foglio2!$J$3=Foglio2!$E$3,Ausiliari_Coll.Scol.!R252,IF(Foglio2!$J$3=Foglio2!$E$4,Collab._Tecnici!R252,IF(Foglio2!$J$3=Foglio2!$E$5,Assistenti_Tecnici!R252,IF(Foglio2!$J$3=Foglio2!$E$6,Assistenti_Amm.vo!R252,IF(Foglio2!$J$3=Foglio2!$E$7,Resp_Coord_Amm.vo!R252,IF(Foglio2!$J$3=Foglio2!$E$8,Direttore_Amm.vo!R252,IF(Foglio2!$J$3=Foglio2!$E$9,Doc_mat_elem.re!R252,IF(Foglio2!$J$3=Foglio2!$E$10,Doc_dipl_scuola_sec.!R252,IF(Foglio2!$J$3=Foglio2!$E$11,Doc_scuola_media!R252,IF(Foglio2!$J$3=Foglio2!$E$12,Doc_laureati_scuola_sec.!R262,IF(Foglio2!$J$3=Foglio2!$E$13,Direttivi_capi_ist.!R252,0)))))))))))</f>
        <v>0</v>
      </c>
      <c r="U262" s="252">
        <f t="shared" ref="U262" si="1189">(P262)/12*0.8</f>
        <v>0</v>
      </c>
      <c r="V262" s="252">
        <f t="shared" ref="V262" si="1190">(P262+R262)/12*0.8</f>
        <v>0</v>
      </c>
      <c r="W262" s="253" t="str">
        <f t="shared" ref="W262" si="1191">"Fascia Da "&amp;F262&amp;" a "&amp;F263&amp;" Decorrenza "&amp;DAY(C262)&amp;"/"&amp;MONTH(C262)&amp;"/"&amp;YEAR(C262)</f>
        <v>Fascia Da 0 a 0 Decorrenza 0/1/1900</v>
      </c>
    </row>
    <row r="263" spans="1:23" s="47" customFormat="1" ht="9" customHeight="1" x14ac:dyDescent="0.2">
      <c r="A263" s="104"/>
      <c r="B263" s="245">
        <f t="shared" si="1089"/>
        <v>34462</v>
      </c>
      <c r="C263" s="501"/>
      <c r="D263" s="501"/>
      <c r="E263" s="48" t="s">
        <v>4</v>
      </c>
      <c r="F263" s="49">
        <f>IF(Foglio2!$J$3=Foglio2!$E$3,Ausiliari_Coll.Scol.!D253,IF(Foglio2!$J$3=Foglio2!$E$4,Collab._Tecnici!D253,IF(Foglio2!$J$3=Foglio2!$E$5,Assistenti_Tecnici!D253,IF(Foglio2!$J$3=Foglio2!$E$6,Assistenti_Amm.vo!D253,IF(Foglio2!$J$3=Foglio2!$E$7,Resp_Coord_Amm.vo!D253,IF(Foglio2!$J$3=Foglio2!$E$8,Direttore_Amm.vo!D253,IF(Foglio2!$J$3=Foglio2!$E$9,Doc_mat_elem.re!D253,IF(Foglio2!$J$3=Foglio2!$E$10,Doc_dipl_scuola_sec.!D253,IF(Foglio2!$J$3=Foglio2!$E$11,Doc_scuola_media!D253,IF(Foglio2!$J$3=Foglio2!$E$12,Doc_laureati_scuola_sec.!D263,IF(Foglio2!$J$3=Foglio2!$E$13,Direttivi_capi_ist.!D253,0)))))))))))</f>
        <v>0</v>
      </c>
      <c r="G263" s="267">
        <f t="shared" ref="G263:T263" si="1192">G262*1936.27</f>
        <v>0</v>
      </c>
      <c r="H263" s="267">
        <f t="shared" si="1192"/>
        <v>0</v>
      </c>
      <c r="I263" s="267">
        <f t="shared" si="1192"/>
        <v>0</v>
      </c>
      <c r="J263" s="267">
        <f t="shared" si="1192"/>
        <v>0</v>
      </c>
      <c r="K263" s="267">
        <f t="shared" si="1192"/>
        <v>0</v>
      </c>
      <c r="L263" s="266">
        <f t="shared" si="1192"/>
        <v>0</v>
      </c>
      <c r="M263" s="267">
        <f t="shared" si="1192"/>
        <v>0</v>
      </c>
      <c r="N263" s="182">
        <f t="shared" si="1192"/>
        <v>0</v>
      </c>
      <c r="O263" s="183">
        <f t="shared" si="1192"/>
        <v>0</v>
      </c>
      <c r="P263" s="184">
        <f t="shared" si="1192"/>
        <v>0</v>
      </c>
      <c r="Q263" s="184">
        <f t="shared" si="1192"/>
        <v>0</v>
      </c>
      <c r="R263" s="184">
        <f t="shared" si="1192"/>
        <v>0</v>
      </c>
      <c r="S263" s="184">
        <f t="shared" si="1192"/>
        <v>0</v>
      </c>
      <c r="T263" s="184">
        <f t="shared" si="1192"/>
        <v>0</v>
      </c>
      <c r="U263" s="184">
        <f t="shared" ref="U263:V263" si="1193">U262*1936.27</f>
        <v>0</v>
      </c>
      <c r="V263" s="184">
        <f t="shared" si="1193"/>
        <v>0</v>
      </c>
      <c r="W263" s="104"/>
    </row>
    <row r="264" spans="1:23" s="47" customFormat="1" ht="12.75" customHeight="1" x14ac:dyDescent="0.2">
      <c r="A264" s="104">
        <f>IF(Foglio2!$J$7=1,TRUNC(Base!V264,0),TRUNC(Base!U264,0))</f>
        <v>0</v>
      </c>
      <c r="B264" s="245">
        <f t="shared" si="1089"/>
        <v>34463</v>
      </c>
      <c r="C264" s="501"/>
      <c r="D264" s="501"/>
      <c r="E264" s="53" t="s">
        <v>3</v>
      </c>
      <c r="F264" s="54">
        <f>IF(Foglio2!$J$3=Foglio2!$E$3,Ausiliari_Coll.Scol.!D254,IF(Foglio2!$J$3=Foglio2!$E$4,Collab._Tecnici!D254,IF(Foglio2!$J$3=Foglio2!$E$5,Assistenti_Tecnici!D254,IF(Foglio2!$J$3=Foglio2!$E$6,Assistenti_Amm.vo!D254,IF(Foglio2!$J$3=Foglio2!$E$7,Resp_Coord_Amm.vo!D254,IF(Foglio2!$J$3=Foglio2!$E$8,Direttore_Amm.vo!D254,IF(Foglio2!$J$3=Foglio2!$E$9,Doc_mat_elem.re!D254,IF(Foglio2!$J$3=Foglio2!$E$10,Doc_dipl_scuola_sec.!D254,IF(Foglio2!$J$3=Foglio2!$E$11,Doc_scuola_media!D254,IF(Foglio2!$J$3=Foglio2!$E$12,Doc_laureati_scuola_sec.!D264,IF(Foglio2!$J$3=Foglio2!$E$13,Direttivi_capi_ist.!D254,0)))))))))))</f>
        <v>0</v>
      </c>
      <c r="G264" s="248">
        <f>IF(Foglio2!$J$3=Foglio2!$E$3,Ausiliari_Coll.Scol.!E254,IF(Foglio2!$J$3=Foglio2!$E$4,Collab._Tecnici!E254,IF(Foglio2!$J$3=Foglio2!$E$5,Assistenti_Tecnici!E254,IF(Foglio2!$J$3=Foglio2!$E$6,Assistenti_Amm.vo!E254,IF(Foglio2!$J$3=Foglio2!$E$7,Resp_Coord_Amm.vo!E254,IF(Foglio2!$J$3=Foglio2!$E$8,Direttore_Amm.vo!E254,IF(Foglio2!$J$3=Foglio2!$E$9,Doc_mat_elem.re!E254,IF(Foglio2!$J$3=Foglio2!$E$10,Doc_dipl_scuola_sec.!E254,IF(Foglio2!$J$3=Foglio2!$E$11,Doc_scuola_media!E254,IF(Foglio2!$J$3=Foglio2!$E$12,Doc_laureati_scuola_sec.!E264,IF(Foglio2!$J$3=Foglio2!$E$13,Direttivi_capi_ist.!E254,0)))))))))))</f>
        <v>0</v>
      </c>
      <c r="H264" s="248">
        <f>IF(Foglio2!$J$3=Foglio2!$E$3,Ausiliari_Coll.Scol.!F254,IF(Foglio2!$J$3=Foglio2!$E$4,Collab._Tecnici!F254,IF(Foglio2!$J$3=Foglio2!$E$5,Assistenti_Tecnici!F254,IF(Foglio2!$J$3=Foglio2!$E$6,Assistenti_Amm.vo!F254,IF(Foglio2!$J$3=Foglio2!$E$7,Resp_Coord_Amm.vo!F254,IF(Foglio2!$J$3=Foglio2!$E$8,Direttore_Amm.vo!F254,IF(Foglio2!$J$3=Foglio2!$E$9,Doc_mat_elem.re!F254,IF(Foglio2!$J$3=Foglio2!$E$10,Doc_dipl_scuola_sec.!F254,IF(Foglio2!$J$3=Foglio2!$E$11,Doc_scuola_media!F254,IF(Foglio2!$J$3=Foglio2!$E$12,Doc_laureati_scuola_sec.!F264,IF(Foglio2!$J$3=Foglio2!$E$13,Direttivi_capi_ist.!F254,0)))))))))))</f>
        <v>0</v>
      </c>
      <c r="I264" s="248">
        <f>IF(Foglio2!$J$3=Foglio2!$E$3,Ausiliari_Coll.Scol.!G254,IF(Foglio2!$J$3=Foglio2!$E$4,Collab._Tecnici!G254,IF(Foglio2!$J$3=Foglio2!$E$5,Assistenti_Tecnici!G254,IF(Foglio2!$J$3=Foglio2!$E$6,Assistenti_Amm.vo!G254,IF(Foglio2!$J$3=Foglio2!$E$7,Resp_Coord_Amm.vo!G254,IF(Foglio2!$J$3=Foglio2!$E$8,Direttore_Amm.vo!G254,IF(Foglio2!$J$3=Foglio2!$E$9,Doc_mat_elem.re!G254,IF(Foglio2!$J$3=Foglio2!$E$10,Doc_dipl_scuola_sec.!G254,IF(Foglio2!$J$3=Foglio2!$E$11,Doc_scuola_media!G254,IF(Foglio2!$J$3=Foglio2!$E$12,Doc_laureati_scuola_sec.!G264,IF(Foglio2!$J$3=Foglio2!$E$13,Direttivi_capi_ist.!G254,0)))))))))))</f>
        <v>0</v>
      </c>
      <c r="J264" s="248">
        <f>IF(Foglio2!$J$3=Foglio2!$E$3,Ausiliari_Coll.Scol.!H254,IF(Foglio2!$J$3=Foglio2!$E$4,Collab._Tecnici!H254,IF(Foglio2!$J$3=Foglio2!$E$5,Assistenti_Tecnici!H254,IF(Foglio2!$J$3=Foglio2!$E$6,Assistenti_Amm.vo!H254,IF(Foglio2!$J$3=Foglio2!$E$7,Resp_Coord_Amm.vo!H254,IF(Foglio2!$J$3=Foglio2!$E$8,Direttore_Amm.vo!H254,IF(Foglio2!$J$3=Foglio2!$E$9,Doc_mat_elem.re!H254,IF(Foglio2!$J$3=Foglio2!$E$10,Doc_dipl_scuola_sec.!H254,IF(Foglio2!$J$3=Foglio2!$E$11,Doc_scuola_media!H254,IF(Foglio2!$J$3=Foglio2!$E$12,Doc_laureati_scuola_sec.!H264,IF(Foglio2!$J$3=Foglio2!$E$13,Direttivi_capi_ist.!H254,0)))))))))))</f>
        <v>0</v>
      </c>
      <c r="K264" s="248">
        <f>IF(Foglio2!$J$3=Foglio2!$E$3,Ausiliari_Coll.Scol.!I254,IF(Foglio2!$J$3=Foglio2!$E$4,Collab._Tecnici!I254,IF(Foglio2!$J$3=Foglio2!$E$5,Assistenti_Tecnici!I254,IF(Foglio2!$J$3=Foglio2!$E$6,Assistenti_Amm.vo!I254,IF(Foglio2!$J$3=Foglio2!$E$7,Resp_Coord_Amm.vo!I254,IF(Foglio2!$J$3=Foglio2!$E$8,Direttore_Amm.vo!I254,IF(Foglio2!$J$3=Foglio2!$E$9,Doc_mat_elem.re!I254,IF(Foglio2!$J$3=Foglio2!$E$10,Doc_dipl_scuola_sec.!I254,IF(Foglio2!$J$3=Foglio2!$E$11,Doc_scuola_media!I254,IF(Foglio2!$J$3=Foglio2!$E$12,Doc_laureati_scuola_sec.!I264,IF(Foglio2!$J$3=Foglio2!$E$13,Direttivi_capi_ist.!I254,0)))))))))))</f>
        <v>0</v>
      </c>
      <c r="L264" s="248">
        <f>IF(Foglio2!$J$3=Foglio2!$E$3,Ausiliari_Coll.Scol.!J254,IF(Foglio2!$J$3=Foglio2!$E$4,Collab._Tecnici!J254,IF(Foglio2!$J$3=Foglio2!$E$5,Assistenti_Tecnici!J254,IF(Foglio2!$J$3=Foglio2!$E$6,Assistenti_Amm.vo!J254,IF(Foglio2!$J$3=Foglio2!$E$7,Resp_Coord_Amm.vo!J254,IF(Foglio2!$J$3=Foglio2!$E$8,Direttore_Amm.vo!J254,IF(Foglio2!$J$3=Foglio2!$E$9,Doc_mat_elem.re!J254,IF(Foglio2!$J$3=Foglio2!$E$10,Doc_dipl_scuola_sec.!J254,IF(Foglio2!$J$3=Foglio2!$E$11,Doc_scuola_media!J254,IF(Foglio2!$J$3=Foglio2!$E$12,Doc_laureati_scuola_sec.!J264,IF(Foglio2!$J$3=Foglio2!$E$13,Direttivi_capi_ist.!J254,0)))))))))))</f>
        <v>0</v>
      </c>
      <c r="M264" s="249">
        <f>IF(Foglio2!$J$3=Foglio2!$E$3,Ausiliari_Coll.Scol.!K254,IF(Foglio2!$J$3=Foglio2!$E$4,Collab._Tecnici!K254,IF(Foglio2!$J$3=Foglio2!$E$5,Assistenti_Tecnici!K254,IF(Foglio2!$J$3=Foglio2!$E$6,Assistenti_Amm.vo!K254,IF(Foglio2!$J$3=Foglio2!$E$7,Resp_Coord_Amm.vo!K254,IF(Foglio2!$J$3=Foglio2!$E$8,Direttore_Amm.vo!K254,IF(Foglio2!$J$3=Foglio2!$E$9,Doc_mat_elem.re!K254,IF(Foglio2!$J$3=Foglio2!$E$10,Doc_dipl_scuola_sec.!K254,IF(Foglio2!$J$3=Foglio2!$E$11,Doc_scuola_media!K254,IF(Foglio2!$J$3=Foglio2!$E$12,Doc_laureati_scuola_sec.!K264,IF(Foglio2!$J$3=Foglio2!$E$13,Direttivi_capi_ist.!K254,0)))))))))))</f>
        <v>0</v>
      </c>
      <c r="N264" s="250">
        <f>IF(Foglio2!$J$3=Foglio2!$E$3,Ausiliari_Coll.Scol.!L254,IF(Foglio2!$J$3=Foglio2!$E$4,Collab._Tecnici!L254,IF(Foglio2!$J$3=Foglio2!$E$5,Assistenti_Tecnici!L254,IF(Foglio2!$J$3=Foglio2!$E$6,Assistenti_Amm.vo!L254,IF(Foglio2!$J$3=Foglio2!$E$7,Resp_Coord_Amm.vo!L254,IF(Foglio2!$J$3=Foglio2!$E$8,Direttore_Amm.vo!L254,IF(Foglio2!$J$3=Foglio2!$E$9,Doc_mat_elem.re!L254,IF(Foglio2!$J$3=Foglio2!$E$10,Doc_dipl_scuola_sec.!L254,IF(Foglio2!$J$3=Foglio2!$E$11,Doc_scuola_media!L254,IF(Foglio2!$J$3=Foglio2!$E$12,Doc_laureati_scuola_sec.!L264,IF(Foglio2!$J$3=Foglio2!$E$13,Direttivi_capi_ist.!L254,0)))))))))))</f>
        <v>0</v>
      </c>
      <c r="O264" s="251">
        <f>IF(Foglio2!$J$3=Foglio2!$E$3,Ausiliari_Coll.Scol.!M254,IF(Foglio2!$J$3=Foglio2!$E$4,Collab._Tecnici!M254,IF(Foglio2!$J$3=Foglio2!$E$5,Assistenti_Tecnici!M254,IF(Foglio2!$J$3=Foglio2!$E$6,Assistenti_Amm.vo!M254,IF(Foglio2!$J$3=Foglio2!$E$7,Resp_Coord_Amm.vo!M254,IF(Foglio2!$J$3=Foglio2!$E$8,Direttore_Amm.vo!M254,IF(Foglio2!$J$3=Foglio2!$E$9,Doc_mat_elem.re!M254,IF(Foglio2!$J$3=Foglio2!$E$10,Doc_dipl_scuola_sec.!M254,IF(Foglio2!$J$3=Foglio2!$E$11,Doc_scuola_media!M254,IF(Foglio2!$J$3=Foglio2!$E$12,Doc_laureati_scuola_sec.!M264,IF(Foglio2!$J$3=Foglio2!$E$13,Direttivi_capi_ist.!M254,0)))))))))))</f>
        <v>0</v>
      </c>
      <c r="P264" s="252">
        <f>IF(Foglio2!$J$3=Foglio2!$E$3,Ausiliari_Coll.Scol.!N254,IF(Foglio2!$J$3=Foglio2!$E$4,Collab._Tecnici!N254,IF(Foglio2!$J$3=Foglio2!$E$5,Assistenti_Tecnici!N254,IF(Foglio2!$J$3=Foglio2!$E$6,Assistenti_Amm.vo!N254,IF(Foglio2!$J$3=Foglio2!$E$7,Resp_Coord_Amm.vo!N254,IF(Foglio2!$J$3=Foglio2!$E$8,Direttore_Amm.vo!N254,IF(Foglio2!$J$3=Foglio2!$E$9,Doc_mat_elem.re!N254,IF(Foglio2!$J$3=Foglio2!$E$10,Doc_dipl_scuola_sec.!N254,IF(Foglio2!$J$3=Foglio2!$E$11,Doc_scuola_media!N254,IF(Foglio2!$J$3=Foglio2!$E$12,Doc_laureati_scuola_sec.!N264,IF(Foglio2!$J$3=Foglio2!$E$13,Direttivi_capi_ist.!N254,0)))))))))))</f>
        <v>0</v>
      </c>
      <c r="Q264" s="252">
        <f>IF(Foglio2!$J$3=Foglio2!$E$3,Ausiliari_Coll.Scol.!O254,IF(Foglio2!$J$3=Foglio2!$E$4,Collab._Tecnici!O254,IF(Foglio2!$J$3=Foglio2!$E$5,Assistenti_Tecnici!O254,IF(Foglio2!$J$3=Foglio2!$E$6,Assistenti_Amm.vo!O254,IF(Foglio2!$J$3=Foglio2!$E$7,Resp_Coord_Amm.vo!O254,IF(Foglio2!$J$3=Foglio2!$E$8,Direttore_Amm.vo!O254,IF(Foglio2!$J$3=Foglio2!$E$9,Doc_mat_elem.re!O254,IF(Foglio2!$J$3=Foglio2!$E$10,Doc_dipl_scuola_sec.!O254,IF(Foglio2!$J$3=Foglio2!$E$11,Doc_scuola_media!O254,IF(Foglio2!$J$3=Foglio2!$E$12,Doc_laureati_scuola_sec.!O264,IF(Foglio2!$J$3=Foglio2!$E$13,Direttivi_capi_ist.!O254,0)))))))))))</f>
        <v>0</v>
      </c>
      <c r="R264" s="252">
        <f>IF(Foglio2!$J$3=Foglio2!$E$3,Ausiliari_Coll.Scol.!P254,IF(Foglio2!$J$3=Foglio2!$E$4,Collab._Tecnici!P254,IF(Foglio2!$J$3=Foglio2!$E$5,Assistenti_Tecnici!P254,IF(Foglio2!$J$3=Foglio2!$E$6,Assistenti_Amm.vo!P254,IF(Foglio2!$J$3=Foglio2!$E$7,Resp_Coord_Amm.vo!P254,IF(Foglio2!$J$3=Foglio2!$E$8,Direttore_Amm.vo!P254,IF(Foglio2!$J$3=Foglio2!$E$9,Doc_mat_elem.re!P254,IF(Foglio2!$J$3=Foglio2!$E$10,Doc_dipl_scuola_sec.!P254,IF(Foglio2!$J$3=Foglio2!$E$11,Doc_scuola_media!P254,IF(Foglio2!$J$3=Foglio2!$E$12,Doc_laureati_scuola_sec.!P264,IF(Foglio2!$J$3=Foglio2!$E$13,Direttivi_capi_ist.!P254,0)))))))))))</f>
        <v>0</v>
      </c>
      <c r="S264" s="252">
        <f>IF(Foglio2!$J$3=Foglio2!$E$3,Ausiliari_Coll.Scol.!Q254,IF(Foglio2!$J$3=Foglio2!$E$4,Collab._Tecnici!Q254,IF(Foglio2!$J$3=Foglio2!$E$5,Assistenti_Tecnici!Q254,IF(Foglio2!$J$3=Foglio2!$E$6,Assistenti_Amm.vo!Q254,IF(Foglio2!$J$3=Foglio2!$E$7,Resp_Coord_Amm.vo!Q254,IF(Foglio2!$J$3=Foglio2!$E$8,Direttore_Amm.vo!Q254,IF(Foglio2!$J$3=Foglio2!$E$9,Doc_mat_elem.re!Q254,IF(Foglio2!$J$3=Foglio2!$E$10,Doc_dipl_scuola_sec.!Q254,IF(Foglio2!$J$3=Foglio2!$E$11,Doc_scuola_media!Q254,IF(Foglio2!$J$3=Foglio2!$E$12,Doc_laureati_scuola_sec.!Q264,IF(Foglio2!$J$3=Foglio2!$E$13,Direttivi_capi_ist.!Q254,0)))))))))))</f>
        <v>0</v>
      </c>
      <c r="T264" s="252">
        <f>IF(Foglio2!$J$3=Foglio2!$E$3,Ausiliari_Coll.Scol.!R254,IF(Foglio2!$J$3=Foglio2!$E$4,Collab._Tecnici!R254,IF(Foglio2!$J$3=Foglio2!$E$5,Assistenti_Tecnici!R254,IF(Foglio2!$J$3=Foglio2!$E$6,Assistenti_Amm.vo!R254,IF(Foglio2!$J$3=Foglio2!$E$7,Resp_Coord_Amm.vo!R254,IF(Foglio2!$J$3=Foglio2!$E$8,Direttore_Amm.vo!R254,IF(Foglio2!$J$3=Foglio2!$E$9,Doc_mat_elem.re!R254,IF(Foglio2!$J$3=Foglio2!$E$10,Doc_dipl_scuola_sec.!R254,IF(Foglio2!$J$3=Foglio2!$E$11,Doc_scuola_media!R254,IF(Foglio2!$J$3=Foglio2!$E$12,Doc_laureati_scuola_sec.!R264,IF(Foglio2!$J$3=Foglio2!$E$13,Direttivi_capi_ist.!R254,0)))))))))))</f>
        <v>0</v>
      </c>
      <c r="U264" s="252">
        <f t="shared" ref="U264" si="1194">(P264)/12*0.8</f>
        <v>0</v>
      </c>
      <c r="V264" s="252">
        <f t="shared" ref="V264" si="1195">(P264+R264)/12*0.8</f>
        <v>0</v>
      </c>
      <c r="W264" s="253" t="str">
        <f t="shared" ref="W264" si="1196">"Fascia Da "&amp;F264&amp;" a "&amp;F265&amp;" Decorrenza "&amp;DAY(C264)&amp;"/"&amp;MONTH(C264)&amp;"/"&amp;YEAR(C264)</f>
        <v>Fascia Da 0 a 0 Decorrenza 0/1/1900</v>
      </c>
    </row>
    <row r="265" spans="1:23" s="47" customFormat="1" ht="9" customHeight="1" x14ac:dyDescent="0.2">
      <c r="A265" s="104"/>
      <c r="B265" s="245">
        <f t="shared" si="1089"/>
        <v>34464</v>
      </c>
      <c r="C265" s="501"/>
      <c r="D265" s="501"/>
      <c r="E265" s="48" t="s">
        <v>4</v>
      </c>
      <c r="F265" s="49">
        <f>IF(Foglio2!$J$3=Foglio2!$E$3,Ausiliari_Coll.Scol.!D255,IF(Foglio2!$J$3=Foglio2!$E$4,Collab._Tecnici!D255,IF(Foglio2!$J$3=Foglio2!$E$5,Assistenti_Tecnici!D255,IF(Foglio2!$J$3=Foglio2!$E$6,Assistenti_Amm.vo!D255,IF(Foglio2!$J$3=Foglio2!$E$7,Resp_Coord_Amm.vo!D255,IF(Foglio2!$J$3=Foglio2!$E$8,Direttore_Amm.vo!D255,IF(Foglio2!$J$3=Foglio2!$E$9,Doc_mat_elem.re!D255,IF(Foglio2!$J$3=Foglio2!$E$10,Doc_dipl_scuola_sec.!D255,IF(Foglio2!$J$3=Foglio2!$E$11,Doc_scuola_media!D255,IF(Foglio2!$J$3=Foglio2!$E$12,Doc_laureati_scuola_sec.!D265,IF(Foglio2!$J$3=Foglio2!$E$13,Direttivi_capi_ist.!D255,0)))))))))))</f>
        <v>0</v>
      </c>
      <c r="G265" s="267">
        <f t="shared" ref="G265:T265" si="1197">G264*1936.27</f>
        <v>0</v>
      </c>
      <c r="H265" s="267">
        <f t="shared" si="1197"/>
        <v>0</v>
      </c>
      <c r="I265" s="267">
        <f t="shared" si="1197"/>
        <v>0</v>
      </c>
      <c r="J265" s="267">
        <f t="shared" si="1197"/>
        <v>0</v>
      </c>
      <c r="K265" s="267">
        <f t="shared" si="1197"/>
        <v>0</v>
      </c>
      <c r="L265" s="266">
        <f t="shared" si="1197"/>
        <v>0</v>
      </c>
      <c r="M265" s="267">
        <f t="shared" si="1197"/>
        <v>0</v>
      </c>
      <c r="N265" s="182">
        <f t="shared" si="1197"/>
        <v>0</v>
      </c>
      <c r="O265" s="183">
        <f t="shared" si="1197"/>
        <v>0</v>
      </c>
      <c r="P265" s="184">
        <f t="shared" si="1197"/>
        <v>0</v>
      </c>
      <c r="Q265" s="184">
        <f t="shared" si="1197"/>
        <v>0</v>
      </c>
      <c r="R265" s="184">
        <f t="shared" si="1197"/>
        <v>0</v>
      </c>
      <c r="S265" s="184">
        <f t="shared" si="1197"/>
        <v>0</v>
      </c>
      <c r="T265" s="184">
        <f t="shared" si="1197"/>
        <v>0</v>
      </c>
      <c r="U265" s="184">
        <f t="shared" ref="U265:V265" si="1198">U264*1936.27</f>
        <v>0</v>
      </c>
      <c r="V265" s="184">
        <f t="shared" si="1198"/>
        <v>0</v>
      </c>
      <c r="W265" s="104"/>
    </row>
    <row r="266" spans="1:23" s="47" customFormat="1" ht="9" customHeight="1" x14ac:dyDescent="0.2">
      <c r="A266" s="104">
        <f>IF(Foglio2!$J$7=1,TRUNC(Base!V266,0),TRUNC(Base!U266,0))</f>
        <v>0</v>
      </c>
      <c r="B266" s="245">
        <f t="shared" si="1089"/>
        <v>34465</v>
      </c>
      <c r="C266" s="501"/>
      <c r="D266" s="501"/>
      <c r="E266" s="103" t="s">
        <v>3</v>
      </c>
      <c r="F266" s="79">
        <f>IF(Foglio2!$J$3=Foglio2!$E$3,Ausiliari_Coll.Scol.!D256,IF(Foglio2!$J$3=Foglio2!$E$4,Collab._Tecnici!D256,IF(Foglio2!$J$3=Foglio2!$E$5,Assistenti_Tecnici!D256,IF(Foglio2!$J$3=Foglio2!$E$6,Assistenti_Amm.vo!D256,IF(Foglio2!$J$3=Foglio2!$E$7,Resp_Coord_Amm.vo!D256,IF(Foglio2!$J$3=Foglio2!$E$8,Direttore_Amm.vo!D256,IF(Foglio2!$J$3=Foglio2!$E$9,Doc_mat_elem.re!D256,IF(Foglio2!$J$3=Foglio2!$E$10,Doc_dipl_scuola_sec.!D256,IF(Foglio2!$J$3=Foglio2!$E$11,Doc_scuola_media!D256,IF(Foglio2!$J$3=Foglio2!$E$12,Doc_laureati_scuola_sec.!D266,IF(Foglio2!$J$3=Foglio2!$E$13,Direttivi_capi_ist.!D256,0)))))))))))</f>
        <v>0</v>
      </c>
      <c r="G266" s="248">
        <f>IF(Foglio2!$J$3=Foglio2!$E$3,Ausiliari_Coll.Scol.!E256,IF(Foglio2!$J$3=Foglio2!$E$4,Collab._Tecnici!E256,IF(Foglio2!$J$3=Foglio2!$E$5,Assistenti_Tecnici!E256,IF(Foglio2!$J$3=Foglio2!$E$6,Assistenti_Amm.vo!E256,IF(Foglio2!$J$3=Foglio2!$E$7,Resp_Coord_Amm.vo!E256,IF(Foglio2!$J$3=Foglio2!$E$8,Direttore_Amm.vo!E256,IF(Foglio2!$J$3=Foglio2!$E$9,Doc_mat_elem.re!E256,IF(Foglio2!$J$3=Foglio2!$E$10,Doc_dipl_scuola_sec.!E256,IF(Foglio2!$J$3=Foglio2!$E$11,Doc_scuola_media!E256,IF(Foglio2!$J$3=Foglio2!$E$12,Doc_laureati_scuola_sec.!E266,IF(Foglio2!$J$3=Foglio2!$E$13,Direttivi_capi_ist.!E256,0)))))))))))</f>
        <v>0</v>
      </c>
      <c r="H266" s="248">
        <f>IF(Foglio2!$J$3=Foglio2!$E$3,Ausiliari_Coll.Scol.!F256,IF(Foglio2!$J$3=Foglio2!$E$4,Collab._Tecnici!F256,IF(Foglio2!$J$3=Foglio2!$E$5,Assistenti_Tecnici!F256,IF(Foglio2!$J$3=Foglio2!$E$6,Assistenti_Amm.vo!F256,IF(Foglio2!$J$3=Foglio2!$E$7,Resp_Coord_Amm.vo!F256,IF(Foglio2!$J$3=Foglio2!$E$8,Direttore_Amm.vo!F256,IF(Foglio2!$J$3=Foglio2!$E$9,Doc_mat_elem.re!F256,IF(Foglio2!$J$3=Foglio2!$E$10,Doc_dipl_scuola_sec.!F256,IF(Foglio2!$J$3=Foglio2!$E$11,Doc_scuola_media!F256,IF(Foglio2!$J$3=Foglio2!$E$12,Doc_laureati_scuola_sec.!F266,IF(Foglio2!$J$3=Foglio2!$E$13,Direttivi_capi_ist.!F256,0)))))))))))</f>
        <v>0</v>
      </c>
      <c r="I266" s="248">
        <f>IF(Foglio2!$J$3=Foglio2!$E$3,Ausiliari_Coll.Scol.!G256,IF(Foglio2!$J$3=Foglio2!$E$4,Collab._Tecnici!G256,IF(Foglio2!$J$3=Foglio2!$E$5,Assistenti_Tecnici!G256,IF(Foglio2!$J$3=Foglio2!$E$6,Assistenti_Amm.vo!G256,IF(Foglio2!$J$3=Foglio2!$E$7,Resp_Coord_Amm.vo!G256,IF(Foglio2!$J$3=Foglio2!$E$8,Direttore_Amm.vo!G256,IF(Foglio2!$J$3=Foglio2!$E$9,Doc_mat_elem.re!G256,IF(Foglio2!$J$3=Foglio2!$E$10,Doc_dipl_scuola_sec.!G256,IF(Foglio2!$J$3=Foglio2!$E$11,Doc_scuola_media!G256,IF(Foglio2!$J$3=Foglio2!$E$12,Doc_laureati_scuola_sec.!G266,IF(Foglio2!$J$3=Foglio2!$E$13,Direttivi_capi_ist.!G256,0)))))))))))</f>
        <v>0</v>
      </c>
      <c r="J266" s="248">
        <f>IF(Foglio2!$J$3=Foglio2!$E$3,Ausiliari_Coll.Scol.!H256,IF(Foglio2!$J$3=Foglio2!$E$4,Collab._Tecnici!H256,IF(Foglio2!$J$3=Foglio2!$E$5,Assistenti_Tecnici!H256,IF(Foglio2!$J$3=Foglio2!$E$6,Assistenti_Amm.vo!H256,IF(Foglio2!$J$3=Foglio2!$E$7,Resp_Coord_Amm.vo!H256,IF(Foglio2!$J$3=Foglio2!$E$8,Direttore_Amm.vo!H256,IF(Foglio2!$J$3=Foglio2!$E$9,Doc_mat_elem.re!H256,IF(Foglio2!$J$3=Foglio2!$E$10,Doc_dipl_scuola_sec.!H256,IF(Foglio2!$J$3=Foglio2!$E$11,Doc_scuola_media!H256,IF(Foglio2!$J$3=Foglio2!$E$12,Doc_laureati_scuola_sec.!H266,IF(Foglio2!$J$3=Foglio2!$E$13,Direttivi_capi_ist.!H256,0)))))))))))</f>
        <v>0</v>
      </c>
      <c r="K266" s="248">
        <f>IF(Foglio2!$J$3=Foglio2!$E$3,Ausiliari_Coll.Scol.!I256,IF(Foglio2!$J$3=Foglio2!$E$4,Collab._Tecnici!I256,IF(Foglio2!$J$3=Foglio2!$E$5,Assistenti_Tecnici!I256,IF(Foglio2!$J$3=Foglio2!$E$6,Assistenti_Amm.vo!I256,IF(Foglio2!$J$3=Foglio2!$E$7,Resp_Coord_Amm.vo!I256,IF(Foglio2!$J$3=Foglio2!$E$8,Direttore_Amm.vo!I256,IF(Foglio2!$J$3=Foglio2!$E$9,Doc_mat_elem.re!I256,IF(Foglio2!$J$3=Foglio2!$E$10,Doc_dipl_scuola_sec.!I256,IF(Foglio2!$J$3=Foglio2!$E$11,Doc_scuola_media!I256,IF(Foglio2!$J$3=Foglio2!$E$12,Doc_laureati_scuola_sec.!I266,IF(Foglio2!$J$3=Foglio2!$E$13,Direttivi_capi_ist.!I256,0)))))))))))</f>
        <v>0</v>
      </c>
      <c r="L266" s="248">
        <f>IF(Foglio2!$J$3=Foglio2!$E$3,Ausiliari_Coll.Scol.!J256,IF(Foglio2!$J$3=Foglio2!$E$4,Collab._Tecnici!J256,IF(Foglio2!$J$3=Foglio2!$E$5,Assistenti_Tecnici!J256,IF(Foglio2!$J$3=Foglio2!$E$6,Assistenti_Amm.vo!J256,IF(Foglio2!$J$3=Foglio2!$E$7,Resp_Coord_Amm.vo!J256,IF(Foglio2!$J$3=Foglio2!$E$8,Direttore_Amm.vo!J256,IF(Foglio2!$J$3=Foglio2!$E$9,Doc_mat_elem.re!J256,IF(Foglio2!$J$3=Foglio2!$E$10,Doc_dipl_scuola_sec.!J256,IF(Foglio2!$J$3=Foglio2!$E$11,Doc_scuola_media!J256,IF(Foglio2!$J$3=Foglio2!$E$12,Doc_laureati_scuola_sec.!J266,IF(Foglio2!$J$3=Foglio2!$E$13,Direttivi_capi_ist.!J256,0)))))))))))</f>
        <v>0</v>
      </c>
      <c r="M266" s="249">
        <f>IF(Foglio2!$J$3=Foglio2!$E$3,Ausiliari_Coll.Scol.!K256,IF(Foglio2!$J$3=Foglio2!$E$4,Collab._Tecnici!K256,IF(Foglio2!$J$3=Foglio2!$E$5,Assistenti_Tecnici!K256,IF(Foglio2!$J$3=Foglio2!$E$6,Assistenti_Amm.vo!K256,IF(Foglio2!$J$3=Foglio2!$E$7,Resp_Coord_Amm.vo!K256,IF(Foglio2!$J$3=Foglio2!$E$8,Direttore_Amm.vo!K256,IF(Foglio2!$J$3=Foglio2!$E$9,Doc_mat_elem.re!K256,IF(Foglio2!$J$3=Foglio2!$E$10,Doc_dipl_scuola_sec.!K256,IF(Foglio2!$J$3=Foglio2!$E$11,Doc_scuola_media!K256,IF(Foglio2!$J$3=Foglio2!$E$12,Doc_laureati_scuola_sec.!K266,IF(Foglio2!$J$3=Foglio2!$E$13,Direttivi_capi_ist.!K256,0)))))))))))</f>
        <v>0</v>
      </c>
      <c r="N266" s="250">
        <f>IF(Foglio2!$J$3=Foglio2!$E$3,Ausiliari_Coll.Scol.!L256,IF(Foglio2!$J$3=Foglio2!$E$4,Collab._Tecnici!L256,IF(Foglio2!$J$3=Foglio2!$E$5,Assistenti_Tecnici!L256,IF(Foglio2!$J$3=Foglio2!$E$6,Assistenti_Amm.vo!L256,IF(Foglio2!$J$3=Foglio2!$E$7,Resp_Coord_Amm.vo!L256,IF(Foglio2!$J$3=Foglio2!$E$8,Direttore_Amm.vo!L256,IF(Foglio2!$J$3=Foglio2!$E$9,Doc_mat_elem.re!L256,IF(Foglio2!$J$3=Foglio2!$E$10,Doc_dipl_scuola_sec.!L256,IF(Foglio2!$J$3=Foglio2!$E$11,Doc_scuola_media!L256,IF(Foglio2!$J$3=Foglio2!$E$12,Doc_laureati_scuola_sec.!L266,IF(Foglio2!$J$3=Foglio2!$E$13,Direttivi_capi_ist.!L256,0)))))))))))</f>
        <v>0</v>
      </c>
      <c r="O266" s="251">
        <f>IF(Foglio2!$J$3=Foglio2!$E$3,Ausiliari_Coll.Scol.!M256,IF(Foglio2!$J$3=Foglio2!$E$4,Collab._Tecnici!M256,IF(Foglio2!$J$3=Foglio2!$E$5,Assistenti_Tecnici!M256,IF(Foglio2!$J$3=Foglio2!$E$6,Assistenti_Amm.vo!M256,IF(Foglio2!$J$3=Foglio2!$E$7,Resp_Coord_Amm.vo!M256,IF(Foglio2!$J$3=Foglio2!$E$8,Direttore_Amm.vo!M256,IF(Foglio2!$J$3=Foglio2!$E$9,Doc_mat_elem.re!M256,IF(Foglio2!$J$3=Foglio2!$E$10,Doc_dipl_scuola_sec.!M256,IF(Foglio2!$J$3=Foglio2!$E$11,Doc_scuola_media!M256,IF(Foglio2!$J$3=Foglio2!$E$12,Doc_laureati_scuola_sec.!M266,IF(Foglio2!$J$3=Foglio2!$E$13,Direttivi_capi_ist.!M256,0)))))))))))</f>
        <v>0</v>
      </c>
      <c r="P266" s="252">
        <f>IF(Foglio2!$J$3=Foglio2!$E$3,Ausiliari_Coll.Scol.!N256,IF(Foglio2!$J$3=Foglio2!$E$4,Collab._Tecnici!N256,IF(Foglio2!$J$3=Foglio2!$E$5,Assistenti_Tecnici!N256,IF(Foglio2!$J$3=Foglio2!$E$6,Assistenti_Amm.vo!N256,IF(Foglio2!$J$3=Foglio2!$E$7,Resp_Coord_Amm.vo!N256,IF(Foglio2!$J$3=Foglio2!$E$8,Direttore_Amm.vo!N256,IF(Foglio2!$J$3=Foglio2!$E$9,Doc_mat_elem.re!N256,IF(Foglio2!$J$3=Foglio2!$E$10,Doc_dipl_scuola_sec.!N256,IF(Foglio2!$J$3=Foglio2!$E$11,Doc_scuola_media!N256,IF(Foglio2!$J$3=Foglio2!$E$12,Doc_laureati_scuola_sec.!N266,IF(Foglio2!$J$3=Foglio2!$E$13,Direttivi_capi_ist.!N256,0)))))))))))</f>
        <v>0</v>
      </c>
      <c r="Q266" s="252">
        <f>IF(Foglio2!$J$3=Foglio2!$E$3,Ausiliari_Coll.Scol.!O256,IF(Foglio2!$J$3=Foglio2!$E$4,Collab._Tecnici!O256,IF(Foglio2!$J$3=Foglio2!$E$5,Assistenti_Tecnici!O256,IF(Foglio2!$J$3=Foglio2!$E$6,Assistenti_Amm.vo!O256,IF(Foglio2!$J$3=Foglio2!$E$7,Resp_Coord_Amm.vo!O256,IF(Foglio2!$J$3=Foglio2!$E$8,Direttore_Amm.vo!O256,IF(Foglio2!$J$3=Foglio2!$E$9,Doc_mat_elem.re!O256,IF(Foglio2!$J$3=Foglio2!$E$10,Doc_dipl_scuola_sec.!O256,IF(Foglio2!$J$3=Foglio2!$E$11,Doc_scuola_media!O256,IF(Foglio2!$J$3=Foglio2!$E$12,Doc_laureati_scuola_sec.!O266,IF(Foglio2!$J$3=Foglio2!$E$13,Direttivi_capi_ist.!O256,0)))))))))))</f>
        <v>0</v>
      </c>
      <c r="R266" s="252">
        <f>IF(Foglio2!$J$3=Foglio2!$E$3,Ausiliari_Coll.Scol.!P256,IF(Foglio2!$J$3=Foglio2!$E$4,Collab._Tecnici!P256,IF(Foglio2!$J$3=Foglio2!$E$5,Assistenti_Tecnici!P256,IF(Foglio2!$J$3=Foglio2!$E$6,Assistenti_Amm.vo!P256,IF(Foglio2!$J$3=Foglio2!$E$7,Resp_Coord_Amm.vo!P256,IF(Foglio2!$J$3=Foglio2!$E$8,Direttore_Amm.vo!P256,IF(Foglio2!$J$3=Foglio2!$E$9,Doc_mat_elem.re!P256,IF(Foglio2!$J$3=Foglio2!$E$10,Doc_dipl_scuola_sec.!P256,IF(Foglio2!$J$3=Foglio2!$E$11,Doc_scuola_media!P256,IF(Foglio2!$J$3=Foglio2!$E$12,Doc_laureati_scuola_sec.!P266,IF(Foglio2!$J$3=Foglio2!$E$13,Direttivi_capi_ist.!P256,0)))))))))))</f>
        <v>0</v>
      </c>
      <c r="S266" s="252">
        <f>IF(Foglio2!$J$3=Foglio2!$E$3,Ausiliari_Coll.Scol.!Q256,IF(Foglio2!$J$3=Foglio2!$E$4,Collab._Tecnici!Q256,IF(Foglio2!$J$3=Foglio2!$E$5,Assistenti_Tecnici!Q256,IF(Foglio2!$J$3=Foglio2!$E$6,Assistenti_Amm.vo!Q256,IF(Foglio2!$J$3=Foglio2!$E$7,Resp_Coord_Amm.vo!Q256,IF(Foglio2!$J$3=Foglio2!$E$8,Direttore_Amm.vo!Q256,IF(Foglio2!$J$3=Foglio2!$E$9,Doc_mat_elem.re!Q256,IF(Foglio2!$J$3=Foglio2!$E$10,Doc_dipl_scuola_sec.!Q256,IF(Foglio2!$J$3=Foglio2!$E$11,Doc_scuola_media!Q256,IF(Foglio2!$J$3=Foglio2!$E$12,Doc_laureati_scuola_sec.!Q266,IF(Foglio2!$J$3=Foglio2!$E$13,Direttivi_capi_ist.!Q256,0)))))))))))</f>
        <v>0</v>
      </c>
      <c r="T266" s="252">
        <f>IF(Foglio2!$J$3=Foglio2!$E$3,Ausiliari_Coll.Scol.!R256,IF(Foglio2!$J$3=Foglio2!$E$4,Collab._Tecnici!R256,IF(Foglio2!$J$3=Foglio2!$E$5,Assistenti_Tecnici!R256,IF(Foglio2!$J$3=Foglio2!$E$6,Assistenti_Amm.vo!R256,IF(Foglio2!$J$3=Foglio2!$E$7,Resp_Coord_Amm.vo!R256,IF(Foglio2!$J$3=Foglio2!$E$8,Direttore_Amm.vo!R256,IF(Foglio2!$J$3=Foglio2!$E$9,Doc_mat_elem.re!R256,IF(Foglio2!$J$3=Foglio2!$E$10,Doc_dipl_scuola_sec.!R256,IF(Foglio2!$J$3=Foglio2!$E$11,Doc_scuola_media!R256,IF(Foglio2!$J$3=Foglio2!$E$12,Doc_laureati_scuola_sec.!R266,IF(Foglio2!$J$3=Foglio2!$E$13,Direttivi_capi_ist.!R256,0)))))))))))</f>
        <v>0</v>
      </c>
      <c r="U266" s="252">
        <f t="shared" ref="U266" si="1199">(P266)/12*0.8</f>
        <v>0</v>
      </c>
      <c r="V266" s="252">
        <f t="shared" ref="V266" si="1200">(P266+R266)/12*0.8</f>
        <v>0</v>
      </c>
      <c r="W266" s="253" t="str">
        <f t="shared" ref="W266" si="1201">"Fascia Da "&amp;F266&amp;" a "&amp;F267&amp;" Decorrenza "&amp;DAY(C266)&amp;"/"&amp;MONTH(C266)&amp;"/"&amp;YEAR(C266)</f>
        <v>Fascia Da 0 a 0 Decorrenza 0/1/1900</v>
      </c>
    </row>
    <row r="267" spans="1:23" s="47" customFormat="1" ht="9" customHeight="1" x14ac:dyDescent="0.2">
      <c r="A267" s="104"/>
      <c r="B267" s="245">
        <f t="shared" si="1089"/>
        <v>34466</v>
      </c>
      <c r="C267" s="501"/>
      <c r="D267" s="501"/>
      <c r="E267" s="103" t="s">
        <v>4</v>
      </c>
      <c r="F267" s="79">
        <f>IF(Foglio2!$J$3=Foglio2!$E$3,Ausiliari_Coll.Scol.!D257,IF(Foglio2!$J$3=Foglio2!$E$4,Collab._Tecnici!D257,IF(Foglio2!$J$3=Foglio2!$E$5,Assistenti_Tecnici!D257,IF(Foglio2!$J$3=Foglio2!$E$6,Assistenti_Amm.vo!D257,IF(Foglio2!$J$3=Foglio2!$E$7,Resp_Coord_Amm.vo!D257,IF(Foglio2!$J$3=Foglio2!$E$8,Direttore_Amm.vo!D257,IF(Foglio2!$J$3=Foglio2!$E$9,Doc_mat_elem.re!D257,IF(Foglio2!$J$3=Foglio2!$E$10,Doc_dipl_scuola_sec.!D257,IF(Foglio2!$J$3=Foglio2!$E$11,Doc_scuola_media!D257,IF(Foglio2!$J$3=Foglio2!$E$12,Doc_laureati_scuola_sec.!D267,IF(Foglio2!$J$3=Foglio2!$E$13,Direttivi_capi_ist.!D257,0)))))))))))</f>
        <v>0</v>
      </c>
      <c r="G267" s="267">
        <f t="shared" ref="G267:T267" si="1202">G266*1936.27</f>
        <v>0</v>
      </c>
      <c r="H267" s="267">
        <f t="shared" si="1202"/>
        <v>0</v>
      </c>
      <c r="I267" s="267">
        <f t="shared" si="1202"/>
        <v>0</v>
      </c>
      <c r="J267" s="267">
        <f t="shared" si="1202"/>
        <v>0</v>
      </c>
      <c r="K267" s="267">
        <f t="shared" si="1202"/>
        <v>0</v>
      </c>
      <c r="L267" s="266">
        <f t="shared" si="1202"/>
        <v>0</v>
      </c>
      <c r="M267" s="267">
        <f t="shared" si="1202"/>
        <v>0</v>
      </c>
      <c r="N267" s="182">
        <f t="shared" si="1202"/>
        <v>0</v>
      </c>
      <c r="O267" s="183">
        <f t="shared" si="1202"/>
        <v>0</v>
      </c>
      <c r="P267" s="184">
        <f t="shared" si="1202"/>
        <v>0</v>
      </c>
      <c r="Q267" s="184">
        <f t="shared" si="1202"/>
        <v>0</v>
      </c>
      <c r="R267" s="184">
        <f t="shared" si="1202"/>
        <v>0</v>
      </c>
      <c r="S267" s="184">
        <f t="shared" si="1202"/>
        <v>0</v>
      </c>
      <c r="T267" s="184">
        <f t="shared" si="1202"/>
        <v>0</v>
      </c>
      <c r="U267" s="184">
        <f t="shared" ref="U267:V267" si="1203">U266*1936.27</f>
        <v>0</v>
      </c>
      <c r="V267" s="184">
        <f t="shared" si="1203"/>
        <v>0</v>
      </c>
      <c r="W267" s="104"/>
    </row>
    <row r="268" spans="1:23" s="47" customFormat="1" ht="12.75" customHeight="1" x14ac:dyDescent="0.2">
      <c r="A268" s="104">
        <f>IF(Foglio2!$J$7=1,TRUNC(Base!V268,0),TRUNC(Base!U268,0))</f>
        <v>0</v>
      </c>
      <c r="B268" s="245">
        <f t="shared" si="1089"/>
        <v>34467</v>
      </c>
      <c r="C268" s="501"/>
      <c r="D268" s="501"/>
      <c r="E268" s="53" t="s">
        <v>3</v>
      </c>
      <c r="F268" s="54">
        <f>IF(Foglio2!$J$3=Foglio2!$E$12,Doc_laureati_scuola_sec.!D268,0)</f>
        <v>0</v>
      </c>
      <c r="G268" s="248">
        <f>IF(Foglio2!$J$3=Foglio2!$E$12,Doc_laureati_scuola_sec.!E268,0)</f>
        <v>0</v>
      </c>
      <c r="H268" s="248">
        <f>IF(Foglio2!$J$3=Foglio2!$E$12,Doc_laureati_scuola_sec.!F268,0)</f>
        <v>0</v>
      </c>
      <c r="I268" s="248">
        <f>IF(Foglio2!$J$3=Foglio2!$E$12,Doc_laureati_scuola_sec.!G268,0)</f>
        <v>0</v>
      </c>
      <c r="J268" s="248">
        <f>IF(Foglio2!$J$3=Foglio2!$E$12,Doc_laureati_scuola_sec.!H268,0)</f>
        <v>0</v>
      </c>
      <c r="K268" s="248">
        <f>IF(Foglio2!$J$3=Foglio2!$E$12,Doc_laureati_scuola_sec.!I268,0)</f>
        <v>0</v>
      </c>
      <c r="L268" s="248">
        <f>IF(Foglio2!$J$3=Foglio2!$E$12,Doc_laureati_scuola_sec.!J268,0)</f>
        <v>0</v>
      </c>
      <c r="M268" s="249">
        <f>IF(Foglio2!$J$3=Foglio2!$E$12,Doc_laureati_scuola_sec.!K268,0)</f>
        <v>0</v>
      </c>
      <c r="N268" s="250">
        <f>IF(Foglio2!$J$3=Foglio2!$E$12,Doc_laureati_scuola_sec.!L268,0)</f>
        <v>0</v>
      </c>
      <c r="O268" s="251">
        <f>IF(Foglio2!$J$3=Foglio2!$E$12,Doc_laureati_scuola_sec.!M268,0)</f>
        <v>0</v>
      </c>
      <c r="P268" s="252">
        <f>IF(Foglio2!$J$3=Foglio2!$E$12,Doc_laureati_scuola_sec.!N268,0)</f>
        <v>0</v>
      </c>
      <c r="Q268" s="252">
        <f>IF(Foglio2!$J$3=Foglio2!$E$12,Doc_laureati_scuola_sec.!O268,0)</f>
        <v>0</v>
      </c>
      <c r="R268" s="252">
        <f>IF(Foglio2!$J$3=Foglio2!$E$12,Doc_laureati_scuola_sec.!P268,0)</f>
        <v>0</v>
      </c>
      <c r="S268" s="252">
        <f>IF(Foglio2!$J$3=Foglio2!$E$12,Doc_laureati_scuola_sec.!Q268,0)</f>
        <v>0</v>
      </c>
      <c r="T268" s="252">
        <f>IF(Foglio2!$J$3=Foglio2!$E$12,Doc_laureati_scuola_sec.!R268,0)</f>
        <v>0</v>
      </c>
      <c r="U268" s="252">
        <f t="shared" ref="U268" si="1204">(P268)/12*0.8</f>
        <v>0</v>
      </c>
      <c r="V268" s="252">
        <f t="shared" ref="V268" si="1205">(P268+R268)/12*0.8</f>
        <v>0</v>
      </c>
      <c r="W268" s="253" t="str">
        <f t="shared" ref="W268" si="1206">"Fascia Da "&amp;F268&amp;" a "&amp;F269&amp;" Decorrenza "&amp;DAY(C268)&amp;"/"&amp;MONTH(C268)&amp;"/"&amp;YEAR(C268)</f>
        <v>Fascia Da 0 a 0 Decorrenza 0/1/1900</v>
      </c>
    </row>
    <row r="269" spans="1:23" s="47" customFormat="1" ht="9" customHeight="1" x14ac:dyDescent="0.2">
      <c r="A269" s="104"/>
      <c r="B269" s="245">
        <f t="shared" si="1089"/>
        <v>34468</v>
      </c>
      <c r="C269" s="502"/>
      <c r="D269" s="502"/>
      <c r="E269" s="58"/>
      <c r="F269" s="59">
        <f>IF(Foglio2!$J$3=Foglio2!$E$12,Doc_laureati_scuola_sec.!D269,0)</f>
        <v>0</v>
      </c>
      <c r="G269" s="267">
        <f t="shared" ref="G269:T269" si="1207">G268*1936.27</f>
        <v>0</v>
      </c>
      <c r="H269" s="267">
        <f t="shared" si="1207"/>
        <v>0</v>
      </c>
      <c r="I269" s="267">
        <f t="shared" si="1207"/>
        <v>0</v>
      </c>
      <c r="J269" s="267">
        <f t="shared" si="1207"/>
        <v>0</v>
      </c>
      <c r="K269" s="267">
        <f t="shared" si="1207"/>
        <v>0</v>
      </c>
      <c r="L269" s="266">
        <f t="shared" si="1207"/>
        <v>0</v>
      </c>
      <c r="M269" s="267">
        <f t="shared" si="1207"/>
        <v>0</v>
      </c>
      <c r="N269" s="182">
        <f t="shared" si="1207"/>
        <v>0</v>
      </c>
      <c r="O269" s="183">
        <f t="shared" si="1207"/>
        <v>0</v>
      </c>
      <c r="P269" s="184">
        <f t="shared" si="1207"/>
        <v>0</v>
      </c>
      <c r="Q269" s="184">
        <f t="shared" si="1207"/>
        <v>0</v>
      </c>
      <c r="R269" s="184">
        <f t="shared" si="1207"/>
        <v>0</v>
      </c>
      <c r="S269" s="184">
        <f t="shared" si="1207"/>
        <v>0</v>
      </c>
      <c r="T269" s="184">
        <f t="shared" si="1207"/>
        <v>0</v>
      </c>
      <c r="U269" s="184">
        <f t="shared" ref="U269:V269" si="1208">U268*1936.27</f>
        <v>0</v>
      </c>
      <c r="V269" s="184">
        <f t="shared" si="1208"/>
        <v>0</v>
      </c>
      <c r="W269" s="104"/>
    </row>
    <row r="270" spans="1:23" s="47" customFormat="1" ht="12.75" customHeight="1" x14ac:dyDescent="0.2">
      <c r="A270" s="104">
        <f>IF(Foglio2!$J$7=1,TRUNC(Base!V270,0),TRUNC(Base!U270,0))</f>
        <v>0</v>
      </c>
      <c r="B270" s="245">
        <f t="shared" ref="B270" si="1209">C272</f>
        <v>34516</v>
      </c>
      <c r="C270" s="492">
        <v>34516</v>
      </c>
      <c r="D270" s="492">
        <v>34699</v>
      </c>
      <c r="E270" s="42" t="s">
        <v>3</v>
      </c>
      <c r="F270" s="43">
        <f>IF(Foglio2!$J$3=Foglio2!$E$3,Ausiliari_Coll.Scol.!D258,IF(Foglio2!$J$3=Foglio2!$E$4,Collab._Tecnici!D258,IF(Foglio2!$J$3=Foglio2!$E$5,Assistenti_Tecnici!D258,IF(Foglio2!$J$3=Foglio2!$E$6,Assistenti_Amm.vo!D258,IF(Foglio2!$J$3=Foglio2!$E$7,Resp_Coord_Amm.vo!D258,IF(Foglio2!$J$3=Foglio2!$E$8,Direttore_Amm.vo!D258,IF(Foglio2!$J$3=Foglio2!$E$9,Doc_mat_elem.re!D258,IF(Foglio2!$J$3=Foglio2!$E$10,Doc_dipl_scuola_sec.!D258,IF(Foglio2!$J$3=Foglio2!$E$11,Doc_scuola_media!D258,IF(Foglio2!$J$3=Foglio2!$E$12,Doc_laureati_scuola_sec.!D270,IF(Foglio2!$J$3=Foglio2!$E$13,Direttivi_capi_ist.!D258,0)))))))))))</f>
        <v>0</v>
      </c>
      <c r="G270" s="248">
        <f>IF(Foglio2!$J$3=Foglio2!$E$3,Ausiliari_Coll.Scol.!E258,IF(Foglio2!$J$3=Foglio2!$E$4,Collab._Tecnici!E258,IF(Foglio2!$J$3=Foglio2!$E$5,Assistenti_Tecnici!E258,IF(Foglio2!$J$3=Foglio2!$E$6,Assistenti_Amm.vo!E258,IF(Foglio2!$J$3=Foglio2!$E$7,Resp_Coord_Amm.vo!E258,IF(Foglio2!$J$3=Foglio2!$E$8,Direttore_Amm.vo!E258,IF(Foglio2!$J$3=Foglio2!$E$9,Doc_mat_elem.re!E258,IF(Foglio2!$J$3=Foglio2!$E$10,Doc_dipl_scuola_sec.!E258,IF(Foglio2!$J$3=Foglio2!$E$11,Doc_scuola_media!E258,IF(Foglio2!$J$3=Foglio2!$E$12,Doc_laureati_scuola_sec.!E270,IF(Foglio2!$J$3=Foglio2!$E$13,Direttivi_capi_ist.!E258,0)))))))))))</f>
        <v>0</v>
      </c>
      <c r="H270" s="248">
        <f>IF(Foglio2!$J$3=Foglio2!$E$3,Ausiliari_Coll.Scol.!F258,IF(Foglio2!$J$3=Foglio2!$E$4,Collab._Tecnici!F258,IF(Foglio2!$J$3=Foglio2!$E$5,Assistenti_Tecnici!F258,IF(Foglio2!$J$3=Foglio2!$E$6,Assistenti_Amm.vo!F258,IF(Foglio2!$J$3=Foglio2!$E$7,Resp_Coord_Amm.vo!F258,IF(Foglio2!$J$3=Foglio2!$E$8,Direttore_Amm.vo!F258,IF(Foglio2!$J$3=Foglio2!$E$9,Doc_mat_elem.re!F258,IF(Foglio2!$J$3=Foglio2!$E$10,Doc_dipl_scuola_sec.!F258,IF(Foglio2!$J$3=Foglio2!$E$11,Doc_scuola_media!F258,IF(Foglio2!$J$3=Foglio2!$E$12,Doc_laureati_scuola_sec.!F270,IF(Foglio2!$J$3=Foglio2!$E$13,Direttivi_capi_ist.!F258,0)))))))))))</f>
        <v>0</v>
      </c>
      <c r="I270" s="248">
        <f>IF(Foglio2!$J$3=Foglio2!$E$3,Ausiliari_Coll.Scol.!G258,IF(Foglio2!$J$3=Foglio2!$E$4,Collab._Tecnici!G258,IF(Foglio2!$J$3=Foglio2!$E$5,Assistenti_Tecnici!G258,IF(Foglio2!$J$3=Foglio2!$E$6,Assistenti_Amm.vo!G258,IF(Foglio2!$J$3=Foglio2!$E$7,Resp_Coord_Amm.vo!G258,IF(Foglio2!$J$3=Foglio2!$E$8,Direttore_Amm.vo!G258,IF(Foglio2!$J$3=Foglio2!$E$9,Doc_mat_elem.re!G258,IF(Foglio2!$J$3=Foglio2!$E$10,Doc_dipl_scuola_sec.!G258,IF(Foglio2!$J$3=Foglio2!$E$11,Doc_scuola_media!G258,IF(Foglio2!$J$3=Foglio2!$E$12,Doc_laureati_scuola_sec.!G270,IF(Foglio2!$J$3=Foglio2!$E$13,Direttivi_capi_ist.!G258,0)))))))))))</f>
        <v>0</v>
      </c>
      <c r="J270" s="248">
        <f>IF(Foglio2!$J$3=Foglio2!$E$3,Ausiliari_Coll.Scol.!H258,IF(Foglio2!$J$3=Foglio2!$E$4,Collab._Tecnici!H258,IF(Foglio2!$J$3=Foglio2!$E$5,Assistenti_Tecnici!H258,IF(Foglio2!$J$3=Foglio2!$E$6,Assistenti_Amm.vo!H258,IF(Foglio2!$J$3=Foglio2!$E$7,Resp_Coord_Amm.vo!H258,IF(Foglio2!$J$3=Foglio2!$E$8,Direttore_Amm.vo!H258,IF(Foglio2!$J$3=Foglio2!$E$9,Doc_mat_elem.re!H258,IF(Foglio2!$J$3=Foglio2!$E$10,Doc_dipl_scuola_sec.!H258,IF(Foglio2!$J$3=Foglio2!$E$11,Doc_scuola_media!H258,IF(Foglio2!$J$3=Foglio2!$E$12,Doc_laureati_scuola_sec.!H270,IF(Foglio2!$J$3=Foglio2!$E$13,Direttivi_capi_ist.!H258,0)))))))))))</f>
        <v>0</v>
      </c>
      <c r="K270" s="248">
        <f>IF(Foglio2!$J$3=Foglio2!$E$3,Ausiliari_Coll.Scol.!I258,IF(Foglio2!$J$3=Foglio2!$E$4,Collab._Tecnici!I258,IF(Foglio2!$J$3=Foglio2!$E$5,Assistenti_Tecnici!I258,IF(Foglio2!$J$3=Foglio2!$E$6,Assistenti_Amm.vo!I258,IF(Foglio2!$J$3=Foglio2!$E$7,Resp_Coord_Amm.vo!I258,IF(Foglio2!$J$3=Foglio2!$E$8,Direttore_Amm.vo!I258,IF(Foglio2!$J$3=Foglio2!$E$9,Doc_mat_elem.re!I258,IF(Foglio2!$J$3=Foglio2!$E$10,Doc_dipl_scuola_sec.!I258,IF(Foglio2!$J$3=Foglio2!$E$11,Doc_scuola_media!I258,IF(Foglio2!$J$3=Foglio2!$E$12,Doc_laureati_scuola_sec.!I270,IF(Foglio2!$J$3=Foglio2!$E$13,Direttivi_capi_ist.!I258,0)))))))))))</f>
        <v>0</v>
      </c>
      <c r="L270" s="248">
        <f>IF(Foglio2!$J$3=Foglio2!$E$3,Ausiliari_Coll.Scol.!J258,IF(Foglio2!$J$3=Foglio2!$E$4,Collab._Tecnici!J258,IF(Foglio2!$J$3=Foglio2!$E$5,Assistenti_Tecnici!J258,IF(Foglio2!$J$3=Foglio2!$E$6,Assistenti_Amm.vo!J258,IF(Foglio2!$J$3=Foglio2!$E$7,Resp_Coord_Amm.vo!J258,IF(Foglio2!$J$3=Foglio2!$E$8,Direttore_Amm.vo!J258,IF(Foglio2!$J$3=Foglio2!$E$9,Doc_mat_elem.re!J258,IF(Foglio2!$J$3=Foglio2!$E$10,Doc_dipl_scuola_sec.!J258,IF(Foglio2!$J$3=Foglio2!$E$11,Doc_scuola_media!J258,IF(Foglio2!$J$3=Foglio2!$E$12,Doc_laureati_scuola_sec.!J270,IF(Foglio2!$J$3=Foglio2!$E$13,Direttivi_capi_ist.!J258,0)))))))))))</f>
        <v>0</v>
      </c>
      <c r="M270" s="249">
        <f>IF(Foglio2!$J$3=Foglio2!$E$3,Ausiliari_Coll.Scol.!K258,IF(Foglio2!$J$3=Foglio2!$E$4,Collab._Tecnici!K258,IF(Foglio2!$J$3=Foglio2!$E$5,Assistenti_Tecnici!K258,IF(Foglio2!$J$3=Foglio2!$E$6,Assistenti_Amm.vo!K258,IF(Foglio2!$J$3=Foglio2!$E$7,Resp_Coord_Amm.vo!K258,IF(Foglio2!$J$3=Foglio2!$E$8,Direttore_Amm.vo!K258,IF(Foglio2!$J$3=Foglio2!$E$9,Doc_mat_elem.re!K258,IF(Foglio2!$J$3=Foglio2!$E$10,Doc_dipl_scuola_sec.!K258,IF(Foglio2!$J$3=Foglio2!$E$11,Doc_scuola_media!K258,IF(Foglio2!$J$3=Foglio2!$E$12,Doc_laureati_scuola_sec.!K270,IF(Foglio2!$J$3=Foglio2!$E$13,Direttivi_capi_ist.!K258,0)))))))))))</f>
        <v>0</v>
      </c>
      <c r="N270" s="250">
        <f>IF(Foglio2!$J$3=Foglio2!$E$3,Ausiliari_Coll.Scol.!L258,IF(Foglio2!$J$3=Foglio2!$E$4,Collab._Tecnici!L258,IF(Foglio2!$J$3=Foglio2!$E$5,Assistenti_Tecnici!L258,IF(Foglio2!$J$3=Foglio2!$E$6,Assistenti_Amm.vo!L258,IF(Foglio2!$J$3=Foglio2!$E$7,Resp_Coord_Amm.vo!L258,IF(Foglio2!$J$3=Foglio2!$E$8,Direttore_Amm.vo!L258,IF(Foglio2!$J$3=Foglio2!$E$9,Doc_mat_elem.re!L258,IF(Foglio2!$J$3=Foglio2!$E$10,Doc_dipl_scuola_sec.!L258,IF(Foglio2!$J$3=Foglio2!$E$11,Doc_scuola_media!L258,IF(Foglio2!$J$3=Foglio2!$E$12,Doc_laureati_scuola_sec.!L270,IF(Foglio2!$J$3=Foglio2!$E$13,Direttivi_capi_ist.!L258,0)))))))))))</f>
        <v>0</v>
      </c>
      <c r="O270" s="251">
        <f>IF(Foglio2!$J$3=Foglio2!$E$3,Ausiliari_Coll.Scol.!M258,IF(Foglio2!$J$3=Foglio2!$E$4,Collab._Tecnici!M258,IF(Foglio2!$J$3=Foglio2!$E$5,Assistenti_Tecnici!M258,IF(Foglio2!$J$3=Foglio2!$E$6,Assistenti_Amm.vo!M258,IF(Foglio2!$J$3=Foglio2!$E$7,Resp_Coord_Amm.vo!M258,IF(Foglio2!$J$3=Foglio2!$E$8,Direttore_Amm.vo!M258,IF(Foglio2!$J$3=Foglio2!$E$9,Doc_mat_elem.re!M258,IF(Foglio2!$J$3=Foglio2!$E$10,Doc_dipl_scuola_sec.!M258,IF(Foglio2!$J$3=Foglio2!$E$11,Doc_scuola_media!M258,IF(Foglio2!$J$3=Foglio2!$E$12,Doc_laureati_scuola_sec.!M270,IF(Foglio2!$J$3=Foglio2!$E$13,Direttivi_capi_ist.!M258,0)))))))))))</f>
        <v>0</v>
      </c>
      <c r="P270" s="252">
        <f>IF(Foglio2!$J$3=Foglio2!$E$3,Ausiliari_Coll.Scol.!N258,IF(Foglio2!$J$3=Foglio2!$E$4,Collab._Tecnici!N258,IF(Foglio2!$J$3=Foglio2!$E$5,Assistenti_Tecnici!N258,IF(Foglio2!$J$3=Foglio2!$E$6,Assistenti_Amm.vo!N258,IF(Foglio2!$J$3=Foglio2!$E$7,Resp_Coord_Amm.vo!N258,IF(Foglio2!$J$3=Foglio2!$E$8,Direttore_Amm.vo!N258,IF(Foglio2!$J$3=Foglio2!$E$9,Doc_mat_elem.re!N258,IF(Foglio2!$J$3=Foglio2!$E$10,Doc_dipl_scuola_sec.!N258,IF(Foglio2!$J$3=Foglio2!$E$11,Doc_scuola_media!N258,IF(Foglio2!$J$3=Foglio2!$E$12,Doc_laureati_scuola_sec.!N270,IF(Foglio2!$J$3=Foglio2!$E$13,Direttivi_capi_ist.!N258,0)))))))))))</f>
        <v>0</v>
      </c>
      <c r="Q270" s="252">
        <f>IF(Foglio2!$J$3=Foglio2!$E$3,Ausiliari_Coll.Scol.!O258,IF(Foglio2!$J$3=Foglio2!$E$4,Collab._Tecnici!O258,IF(Foglio2!$J$3=Foglio2!$E$5,Assistenti_Tecnici!O258,IF(Foglio2!$J$3=Foglio2!$E$6,Assistenti_Amm.vo!O258,IF(Foglio2!$J$3=Foglio2!$E$7,Resp_Coord_Amm.vo!O258,IF(Foglio2!$J$3=Foglio2!$E$8,Direttore_Amm.vo!O258,IF(Foglio2!$J$3=Foglio2!$E$9,Doc_mat_elem.re!O258,IF(Foglio2!$J$3=Foglio2!$E$10,Doc_dipl_scuola_sec.!O258,IF(Foglio2!$J$3=Foglio2!$E$11,Doc_scuola_media!O258,IF(Foglio2!$J$3=Foglio2!$E$12,Doc_laureati_scuola_sec.!O270,IF(Foglio2!$J$3=Foglio2!$E$13,Direttivi_capi_ist.!O258,0)))))))))))</f>
        <v>0</v>
      </c>
      <c r="R270" s="252">
        <f>IF(Foglio2!$J$3=Foglio2!$E$3,Ausiliari_Coll.Scol.!P258,IF(Foglio2!$J$3=Foglio2!$E$4,Collab._Tecnici!P258,IF(Foglio2!$J$3=Foglio2!$E$5,Assistenti_Tecnici!P258,IF(Foglio2!$J$3=Foglio2!$E$6,Assistenti_Amm.vo!P258,IF(Foglio2!$J$3=Foglio2!$E$7,Resp_Coord_Amm.vo!P258,IF(Foglio2!$J$3=Foglio2!$E$8,Direttore_Amm.vo!P258,IF(Foglio2!$J$3=Foglio2!$E$9,Doc_mat_elem.re!P258,IF(Foglio2!$J$3=Foglio2!$E$10,Doc_dipl_scuola_sec.!P258,IF(Foglio2!$J$3=Foglio2!$E$11,Doc_scuola_media!P258,IF(Foglio2!$J$3=Foglio2!$E$12,Doc_laureati_scuola_sec.!P270,IF(Foglio2!$J$3=Foglio2!$E$13,Direttivi_capi_ist.!P258,0)))))))))))</f>
        <v>0</v>
      </c>
      <c r="S270" s="252">
        <f>IF(Foglio2!$J$3=Foglio2!$E$3,Ausiliari_Coll.Scol.!Q258,IF(Foglio2!$J$3=Foglio2!$E$4,Collab._Tecnici!Q258,IF(Foglio2!$J$3=Foglio2!$E$5,Assistenti_Tecnici!Q258,IF(Foglio2!$J$3=Foglio2!$E$6,Assistenti_Amm.vo!Q258,IF(Foglio2!$J$3=Foglio2!$E$7,Resp_Coord_Amm.vo!Q258,IF(Foglio2!$J$3=Foglio2!$E$8,Direttore_Amm.vo!Q258,IF(Foglio2!$J$3=Foglio2!$E$9,Doc_mat_elem.re!Q258,IF(Foglio2!$J$3=Foglio2!$E$10,Doc_dipl_scuola_sec.!Q258,IF(Foglio2!$J$3=Foglio2!$E$11,Doc_scuola_media!Q258,IF(Foglio2!$J$3=Foglio2!$E$12,Doc_laureati_scuola_sec.!Q270,IF(Foglio2!$J$3=Foglio2!$E$13,Direttivi_capi_ist.!Q258,0)))))))))))</f>
        <v>0</v>
      </c>
      <c r="T270" s="252">
        <f>IF(Foglio2!$J$3=Foglio2!$E$3,Ausiliari_Coll.Scol.!R258,IF(Foglio2!$J$3=Foglio2!$E$4,Collab._Tecnici!R258,IF(Foglio2!$J$3=Foglio2!$E$5,Assistenti_Tecnici!R258,IF(Foglio2!$J$3=Foglio2!$E$6,Assistenti_Amm.vo!R258,IF(Foglio2!$J$3=Foglio2!$E$7,Resp_Coord_Amm.vo!R258,IF(Foglio2!$J$3=Foglio2!$E$8,Direttore_Amm.vo!R258,IF(Foglio2!$J$3=Foglio2!$E$9,Doc_mat_elem.re!R258,IF(Foglio2!$J$3=Foglio2!$E$10,Doc_dipl_scuola_sec.!R258,IF(Foglio2!$J$3=Foglio2!$E$11,Doc_scuola_media!R258,IF(Foglio2!$J$3=Foglio2!$E$12,Doc_laureati_scuola_sec.!R270,IF(Foglio2!$J$3=Foglio2!$E$13,Direttivi_capi_ist.!R258,0)))))))))))</f>
        <v>0</v>
      </c>
      <c r="U270" s="252">
        <f t="shared" ref="U270" si="1210">(P270)/12*0.8</f>
        <v>0</v>
      </c>
      <c r="V270" s="252">
        <f t="shared" ref="V270" si="1211">(P270+R270)/12*0.8</f>
        <v>0</v>
      </c>
      <c r="W270" s="253" t="str">
        <f t="shared" ref="W270" si="1212">"Fascia Da "&amp;F270&amp;" a "&amp;F271&amp;" Decorrenza "&amp;DAY(C270)&amp;"/"&amp;MONTH(C270)&amp;"/"&amp;YEAR(C270)</f>
        <v>Fascia Da 0 a 0 Decorrenza 1/7/1994</v>
      </c>
    </row>
    <row r="271" spans="1:23" s="47" customFormat="1" ht="8.25" customHeight="1" x14ac:dyDescent="0.2">
      <c r="A271" s="104"/>
      <c r="B271" s="245">
        <f t="shared" ref="B271" si="1213">B270+1</f>
        <v>34517</v>
      </c>
      <c r="C271" s="493"/>
      <c r="D271" s="493"/>
      <c r="E271" s="48" t="s">
        <v>4</v>
      </c>
      <c r="F271" s="49">
        <f>IF(Foglio2!$J$3=Foglio2!$E$3,Ausiliari_Coll.Scol.!D259,IF(Foglio2!$J$3=Foglio2!$E$4,Collab._Tecnici!D259,IF(Foglio2!$J$3=Foglio2!$E$5,Assistenti_Tecnici!D259,IF(Foglio2!$J$3=Foglio2!$E$6,Assistenti_Amm.vo!D259,IF(Foglio2!$J$3=Foglio2!$E$7,Resp_Coord_Amm.vo!D259,IF(Foglio2!$J$3=Foglio2!$E$8,Direttore_Amm.vo!D259,IF(Foglio2!$J$3=Foglio2!$E$9,Doc_mat_elem.re!D259,IF(Foglio2!$J$3=Foglio2!$E$10,Doc_dipl_scuola_sec.!D259,IF(Foglio2!$J$3=Foglio2!$E$11,Doc_scuola_media!D259,IF(Foglio2!$J$3=Foglio2!$E$12,Doc_laureati_scuola_sec.!D271,IF(Foglio2!$J$3=Foglio2!$E$13,Direttivi_capi_ist.!D259,0)))))))))))</f>
        <v>0</v>
      </c>
      <c r="G271" s="267">
        <f t="shared" ref="G271:V271" si="1214">G270*1936.27</f>
        <v>0</v>
      </c>
      <c r="H271" s="267">
        <f t="shared" si="1214"/>
        <v>0</v>
      </c>
      <c r="I271" s="267">
        <f t="shared" si="1214"/>
        <v>0</v>
      </c>
      <c r="J271" s="267">
        <f t="shared" si="1214"/>
        <v>0</v>
      </c>
      <c r="K271" s="267">
        <f t="shared" si="1214"/>
        <v>0</v>
      </c>
      <c r="L271" s="266">
        <f t="shared" si="1214"/>
        <v>0</v>
      </c>
      <c r="M271" s="267">
        <f t="shared" si="1214"/>
        <v>0</v>
      </c>
      <c r="N271" s="182">
        <f t="shared" si="1214"/>
        <v>0</v>
      </c>
      <c r="O271" s="183">
        <f t="shared" si="1214"/>
        <v>0</v>
      </c>
      <c r="P271" s="184">
        <f t="shared" si="1214"/>
        <v>0</v>
      </c>
      <c r="Q271" s="184">
        <f t="shared" si="1214"/>
        <v>0</v>
      </c>
      <c r="R271" s="184">
        <f t="shared" si="1214"/>
        <v>0</v>
      </c>
      <c r="S271" s="184">
        <f t="shared" si="1214"/>
        <v>0</v>
      </c>
      <c r="T271" s="184">
        <f t="shared" si="1214"/>
        <v>0</v>
      </c>
      <c r="U271" s="184">
        <f t="shared" si="1214"/>
        <v>0</v>
      </c>
      <c r="V271" s="184">
        <f t="shared" si="1214"/>
        <v>0</v>
      </c>
      <c r="W271" s="104"/>
    </row>
    <row r="272" spans="1:23" s="47" customFormat="1" ht="12.75" customHeight="1" x14ac:dyDescent="0.2">
      <c r="A272" s="104">
        <f>IF(Foglio2!$J$7=1,TRUNC(Base!V272,0),TRUNC(Base!U272,0))</f>
        <v>0</v>
      </c>
      <c r="B272" s="245">
        <f t="shared" si="1089"/>
        <v>34518</v>
      </c>
      <c r="C272" s="500">
        <v>34516</v>
      </c>
      <c r="D272" s="500">
        <v>34699</v>
      </c>
      <c r="E272" s="53" t="s">
        <v>3</v>
      </c>
      <c r="F272" s="54">
        <f>IF(Foglio2!$J$3=Foglio2!$E$3,Ausiliari_Coll.Scol.!D260,IF(Foglio2!$J$3=Foglio2!$E$4,Collab._Tecnici!D260,IF(Foglio2!$J$3=Foglio2!$E$5,Assistenti_Tecnici!D260,IF(Foglio2!$J$3=Foglio2!$E$6,Assistenti_Amm.vo!D260,IF(Foglio2!$J$3=Foglio2!$E$7,Resp_Coord_Amm.vo!D260,IF(Foglio2!$J$3=Foglio2!$E$8,Direttore_Amm.vo!D260,IF(Foglio2!$J$3=Foglio2!$E$9,Doc_mat_elem.re!D260,IF(Foglio2!$J$3=Foglio2!$E$10,Doc_dipl_scuola_sec.!D260,IF(Foglio2!$J$3=Foglio2!$E$11,Doc_scuola_media!D260,IF(Foglio2!$J$3=Foglio2!$E$12,Doc_laureati_scuola_sec.!D272,IF(Foglio2!$J$3=Foglio2!$E$13,Direttivi_capi_ist.!D260,0)))))))))))</f>
        <v>0</v>
      </c>
      <c r="G272" s="248">
        <f>IF(Foglio2!$J$3=Foglio2!$E$3,Ausiliari_Coll.Scol.!E260,IF(Foglio2!$J$3=Foglio2!$E$4,Collab._Tecnici!E260,IF(Foglio2!$J$3=Foglio2!$E$5,Assistenti_Tecnici!E260,IF(Foglio2!$J$3=Foglio2!$E$6,Assistenti_Amm.vo!E260,IF(Foglio2!$J$3=Foglio2!$E$7,Resp_Coord_Amm.vo!E260,IF(Foglio2!$J$3=Foglio2!$E$8,Direttore_Amm.vo!E260,IF(Foglio2!$J$3=Foglio2!$E$9,Doc_mat_elem.re!E260,IF(Foglio2!$J$3=Foglio2!$E$10,Doc_dipl_scuola_sec.!E260,IF(Foglio2!$J$3=Foglio2!$E$11,Doc_scuola_media!E260,IF(Foglio2!$J$3=Foglio2!$E$12,Doc_laureati_scuola_sec.!E272,IF(Foglio2!$J$3=Foglio2!$E$13,Direttivi_capi_ist.!E260,0)))))))))))</f>
        <v>0</v>
      </c>
      <c r="H272" s="248">
        <f>IF(Foglio2!$J$3=Foglio2!$E$3,Ausiliari_Coll.Scol.!F260,IF(Foglio2!$J$3=Foglio2!$E$4,Collab._Tecnici!F260,IF(Foglio2!$J$3=Foglio2!$E$5,Assistenti_Tecnici!F260,IF(Foglio2!$J$3=Foglio2!$E$6,Assistenti_Amm.vo!F260,IF(Foglio2!$J$3=Foglio2!$E$7,Resp_Coord_Amm.vo!F260,IF(Foglio2!$J$3=Foglio2!$E$8,Direttore_Amm.vo!F260,IF(Foglio2!$J$3=Foglio2!$E$9,Doc_mat_elem.re!F260,IF(Foglio2!$J$3=Foglio2!$E$10,Doc_dipl_scuola_sec.!F260,IF(Foglio2!$J$3=Foglio2!$E$11,Doc_scuola_media!F260,IF(Foglio2!$J$3=Foglio2!$E$12,Doc_laureati_scuola_sec.!F272,IF(Foglio2!$J$3=Foglio2!$E$13,Direttivi_capi_ist.!F260,0)))))))))))</f>
        <v>0</v>
      </c>
      <c r="I272" s="248">
        <f>IF(Foglio2!$J$3=Foglio2!$E$3,Ausiliari_Coll.Scol.!G260,IF(Foglio2!$J$3=Foglio2!$E$4,Collab._Tecnici!G260,IF(Foglio2!$J$3=Foglio2!$E$5,Assistenti_Tecnici!G260,IF(Foglio2!$J$3=Foglio2!$E$6,Assistenti_Amm.vo!G260,IF(Foglio2!$J$3=Foglio2!$E$7,Resp_Coord_Amm.vo!G260,IF(Foglio2!$J$3=Foglio2!$E$8,Direttore_Amm.vo!G260,IF(Foglio2!$J$3=Foglio2!$E$9,Doc_mat_elem.re!G260,IF(Foglio2!$J$3=Foglio2!$E$10,Doc_dipl_scuola_sec.!G260,IF(Foglio2!$J$3=Foglio2!$E$11,Doc_scuola_media!G260,IF(Foglio2!$J$3=Foglio2!$E$12,Doc_laureati_scuola_sec.!G272,IF(Foglio2!$J$3=Foglio2!$E$13,Direttivi_capi_ist.!G260,0)))))))))))</f>
        <v>0</v>
      </c>
      <c r="J272" s="248">
        <f>IF(Foglio2!$J$3=Foglio2!$E$3,Ausiliari_Coll.Scol.!H260,IF(Foglio2!$J$3=Foglio2!$E$4,Collab._Tecnici!H260,IF(Foglio2!$J$3=Foglio2!$E$5,Assistenti_Tecnici!H260,IF(Foglio2!$J$3=Foglio2!$E$6,Assistenti_Amm.vo!H260,IF(Foglio2!$J$3=Foglio2!$E$7,Resp_Coord_Amm.vo!H260,IF(Foglio2!$J$3=Foglio2!$E$8,Direttore_Amm.vo!H260,IF(Foglio2!$J$3=Foglio2!$E$9,Doc_mat_elem.re!H260,IF(Foglio2!$J$3=Foglio2!$E$10,Doc_dipl_scuola_sec.!H260,IF(Foglio2!$J$3=Foglio2!$E$11,Doc_scuola_media!H260,IF(Foglio2!$J$3=Foglio2!$E$12,Doc_laureati_scuola_sec.!H272,IF(Foglio2!$J$3=Foglio2!$E$13,Direttivi_capi_ist.!H260,0)))))))))))</f>
        <v>0</v>
      </c>
      <c r="K272" s="248">
        <f>IF(Foglio2!$J$3=Foglio2!$E$3,Ausiliari_Coll.Scol.!I260,IF(Foglio2!$J$3=Foglio2!$E$4,Collab._Tecnici!I260,IF(Foglio2!$J$3=Foglio2!$E$5,Assistenti_Tecnici!I260,IF(Foglio2!$J$3=Foglio2!$E$6,Assistenti_Amm.vo!I260,IF(Foglio2!$J$3=Foglio2!$E$7,Resp_Coord_Amm.vo!I260,IF(Foglio2!$J$3=Foglio2!$E$8,Direttore_Amm.vo!I260,IF(Foglio2!$J$3=Foglio2!$E$9,Doc_mat_elem.re!I260,IF(Foglio2!$J$3=Foglio2!$E$10,Doc_dipl_scuola_sec.!I260,IF(Foglio2!$J$3=Foglio2!$E$11,Doc_scuola_media!I260,IF(Foglio2!$J$3=Foglio2!$E$12,Doc_laureati_scuola_sec.!I272,IF(Foglio2!$J$3=Foglio2!$E$13,Direttivi_capi_ist.!I260,0)))))))))))</f>
        <v>0</v>
      </c>
      <c r="L272" s="248">
        <f>IF(Foglio2!$J$3=Foglio2!$E$3,Ausiliari_Coll.Scol.!J260,IF(Foglio2!$J$3=Foglio2!$E$4,Collab._Tecnici!J260,IF(Foglio2!$J$3=Foglio2!$E$5,Assistenti_Tecnici!J260,IF(Foglio2!$J$3=Foglio2!$E$6,Assistenti_Amm.vo!J260,IF(Foglio2!$J$3=Foglio2!$E$7,Resp_Coord_Amm.vo!J260,IF(Foglio2!$J$3=Foglio2!$E$8,Direttore_Amm.vo!J260,IF(Foglio2!$J$3=Foglio2!$E$9,Doc_mat_elem.re!J260,IF(Foglio2!$J$3=Foglio2!$E$10,Doc_dipl_scuola_sec.!J260,IF(Foglio2!$J$3=Foglio2!$E$11,Doc_scuola_media!J260,IF(Foglio2!$J$3=Foglio2!$E$12,Doc_laureati_scuola_sec.!J272,IF(Foglio2!$J$3=Foglio2!$E$13,Direttivi_capi_ist.!J260,0)))))))))))</f>
        <v>0</v>
      </c>
      <c r="M272" s="249">
        <f>IF(Foglio2!$J$3=Foglio2!$E$3,Ausiliari_Coll.Scol.!K260,IF(Foglio2!$J$3=Foglio2!$E$4,Collab._Tecnici!K260,IF(Foglio2!$J$3=Foglio2!$E$5,Assistenti_Tecnici!K260,IF(Foglio2!$J$3=Foglio2!$E$6,Assistenti_Amm.vo!K260,IF(Foglio2!$J$3=Foglio2!$E$7,Resp_Coord_Amm.vo!K260,IF(Foglio2!$J$3=Foglio2!$E$8,Direttore_Amm.vo!K260,IF(Foglio2!$J$3=Foglio2!$E$9,Doc_mat_elem.re!K260,IF(Foglio2!$J$3=Foglio2!$E$10,Doc_dipl_scuola_sec.!K260,IF(Foglio2!$J$3=Foglio2!$E$11,Doc_scuola_media!K260,IF(Foglio2!$J$3=Foglio2!$E$12,Doc_laureati_scuola_sec.!K272,IF(Foglio2!$J$3=Foglio2!$E$13,Direttivi_capi_ist.!K260,0)))))))))))</f>
        <v>0</v>
      </c>
      <c r="N272" s="250">
        <f>IF(Foglio2!$J$3=Foglio2!$E$3,Ausiliari_Coll.Scol.!L260,IF(Foglio2!$J$3=Foglio2!$E$4,Collab._Tecnici!L260,IF(Foglio2!$J$3=Foglio2!$E$5,Assistenti_Tecnici!L260,IF(Foglio2!$J$3=Foglio2!$E$6,Assistenti_Amm.vo!L260,IF(Foglio2!$J$3=Foglio2!$E$7,Resp_Coord_Amm.vo!L260,IF(Foglio2!$J$3=Foglio2!$E$8,Direttore_Amm.vo!L260,IF(Foglio2!$J$3=Foglio2!$E$9,Doc_mat_elem.re!L260,IF(Foglio2!$J$3=Foglio2!$E$10,Doc_dipl_scuola_sec.!L260,IF(Foglio2!$J$3=Foglio2!$E$11,Doc_scuola_media!L260,IF(Foglio2!$J$3=Foglio2!$E$12,Doc_laureati_scuola_sec.!L272,IF(Foglio2!$J$3=Foglio2!$E$13,Direttivi_capi_ist.!L260,0)))))))))))</f>
        <v>0</v>
      </c>
      <c r="O272" s="251">
        <f>IF(Foglio2!$J$3=Foglio2!$E$3,Ausiliari_Coll.Scol.!M260,IF(Foglio2!$J$3=Foglio2!$E$4,Collab._Tecnici!M260,IF(Foglio2!$J$3=Foglio2!$E$5,Assistenti_Tecnici!M260,IF(Foglio2!$J$3=Foglio2!$E$6,Assistenti_Amm.vo!M260,IF(Foglio2!$J$3=Foglio2!$E$7,Resp_Coord_Amm.vo!M260,IF(Foglio2!$J$3=Foglio2!$E$8,Direttore_Amm.vo!M260,IF(Foglio2!$J$3=Foglio2!$E$9,Doc_mat_elem.re!M260,IF(Foglio2!$J$3=Foglio2!$E$10,Doc_dipl_scuola_sec.!M260,IF(Foglio2!$J$3=Foglio2!$E$11,Doc_scuola_media!M260,IF(Foglio2!$J$3=Foglio2!$E$12,Doc_laureati_scuola_sec.!M272,IF(Foglio2!$J$3=Foglio2!$E$13,Direttivi_capi_ist.!M260,0)))))))))))</f>
        <v>0</v>
      </c>
      <c r="P272" s="252">
        <f>IF(Foglio2!$J$3=Foglio2!$E$3,Ausiliari_Coll.Scol.!N260,IF(Foglio2!$J$3=Foglio2!$E$4,Collab._Tecnici!N260,IF(Foglio2!$J$3=Foglio2!$E$5,Assistenti_Tecnici!N260,IF(Foglio2!$J$3=Foglio2!$E$6,Assistenti_Amm.vo!N260,IF(Foglio2!$J$3=Foglio2!$E$7,Resp_Coord_Amm.vo!N260,IF(Foglio2!$J$3=Foglio2!$E$8,Direttore_Amm.vo!N260,IF(Foglio2!$J$3=Foglio2!$E$9,Doc_mat_elem.re!N260,IF(Foglio2!$J$3=Foglio2!$E$10,Doc_dipl_scuola_sec.!N260,IF(Foglio2!$J$3=Foglio2!$E$11,Doc_scuola_media!N260,IF(Foglio2!$J$3=Foglio2!$E$12,Doc_laureati_scuola_sec.!N272,IF(Foglio2!$J$3=Foglio2!$E$13,Direttivi_capi_ist.!N260,0)))))))))))</f>
        <v>0</v>
      </c>
      <c r="Q272" s="252">
        <f>IF(Foglio2!$J$3=Foglio2!$E$3,Ausiliari_Coll.Scol.!O260,IF(Foglio2!$J$3=Foglio2!$E$4,Collab._Tecnici!O260,IF(Foglio2!$J$3=Foglio2!$E$5,Assistenti_Tecnici!O260,IF(Foglio2!$J$3=Foglio2!$E$6,Assistenti_Amm.vo!O260,IF(Foglio2!$J$3=Foglio2!$E$7,Resp_Coord_Amm.vo!O260,IF(Foglio2!$J$3=Foglio2!$E$8,Direttore_Amm.vo!O260,IF(Foglio2!$J$3=Foglio2!$E$9,Doc_mat_elem.re!O260,IF(Foglio2!$J$3=Foglio2!$E$10,Doc_dipl_scuola_sec.!O260,IF(Foglio2!$J$3=Foglio2!$E$11,Doc_scuola_media!O260,IF(Foglio2!$J$3=Foglio2!$E$12,Doc_laureati_scuola_sec.!O272,IF(Foglio2!$J$3=Foglio2!$E$13,Direttivi_capi_ist.!O260,0)))))))))))</f>
        <v>0</v>
      </c>
      <c r="R272" s="252">
        <f>IF(Foglio2!$J$3=Foglio2!$E$3,Ausiliari_Coll.Scol.!P260,IF(Foglio2!$J$3=Foglio2!$E$4,Collab._Tecnici!P260,IF(Foglio2!$J$3=Foglio2!$E$5,Assistenti_Tecnici!P260,IF(Foglio2!$J$3=Foglio2!$E$6,Assistenti_Amm.vo!P260,IF(Foglio2!$J$3=Foglio2!$E$7,Resp_Coord_Amm.vo!P260,IF(Foglio2!$J$3=Foglio2!$E$8,Direttore_Amm.vo!P260,IF(Foglio2!$J$3=Foglio2!$E$9,Doc_mat_elem.re!P260,IF(Foglio2!$J$3=Foglio2!$E$10,Doc_dipl_scuola_sec.!P260,IF(Foglio2!$J$3=Foglio2!$E$11,Doc_scuola_media!P260,IF(Foglio2!$J$3=Foglio2!$E$12,Doc_laureati_scuola_sec.!P272,IF(Foglio2!$J$3=Foglio2!$E$13,Direttivi_capi_ist.!P260,0)))))))))))</f>
        <v>0</v>
      </c>
      <c r="S272" s="252">
        <f>IF(Foglio2!$J$3=Foglio2!$E$3,Ausiliari_Coll.Scol.!Q260,IF(Foglio2!$J$3=Foglio2!$E$4,Collab._Tecnici!Q260,IF(Foglio2!$J$3=Foglio2!$E$5,Assistenti_Tecnici!Q260,IF(Foglio2!$J$3=Foglio2!$E$6,Assistenti_Amm.vo!Q260,IF(Foglio2!$J$3=Foglio2!$E$7,Resp_Coord_Amm.vo!Q260,IF(Foglio2!$J$3=Foglio2!$E$8,Direttore_Amm.vo!Q260,IF(Foglio2!$J$3=Foglio2!$E$9,Doc_mat_elem.re!Q260,IF(Foglio2!$J$3=Foglio2!$E$10,Doc_dipl_scuola_sec.!Q260,IF(Foglio2!$J$3=Foglio2!$E$11,Doc_scuola_media!Q260,IF(Foglio2!$J$3=Foglio2!$E$12,Doc_laureati_scuola_sec.!Q272,IF(Foglio2!$J$3=Foglio2!$E$13,Direttivi_capi_ist.!Q260,0)))))))))))</f>
        <v>0</v>
      </c>
      <c r="T272" s="252">
        <f>IF(Foglio2!$J$3=Foglio2!$E$3,Ausiliari_Coll.Scol.!R260,IF(Foglio2!$J$3=Foglio2!$E$4,Collab._Tecnici!R260,IF(Foglio2!$J$3=Foglio2!$E$5,Assistenti_Tecnici!R260,IF(Foglio2!$J$3=Foglio2!$E$6,Assistenti_Amm.vo!R260,IF(Foglio2!$J$3=Foglio2!$E$7,Resp_Coord_Amm.vo!R260,IF(Foglio2!$J$3=Foglio2!$E$8,Direttore_Amm.vo!R260,IF(Foglio2!$J$3=Foglio2!$E$9,Doc_mat_elem.re!R260,IF(Foglio2!$J$3=Foglio2!$E$10,Doc_dipl_scuola_sec.!R260,IF(Foglio2!$J$3=Foglio2!$E$11,Doc_scuola_media!R260,IF(Foglio2!$J$3=Foglio2!$E$12,Doc_laureati_scuola_sec.!R272,IF(Foglio2!$J$3=Foglio2!$E$13,Direttivi_capi_ist.!R260,0)))))))))))</f>
        <v>0</v>
      </c>
      <c r="U272" s="252">
        <f t="shared" ref="U272" si="1215">(P272)/12*0.8</f>
        <v>0</v>
      </c>
      <c r="V272" s="252">
        <f t="shared" ref="V272" si="1216">(P272+R272)/12*0.8</f>
        <v>0</v>
      </c>
      <c r="W272" s="253" t="str">
        <f t="shared" ref="W272" si="1217">"Fascia Da "&amp;F272&amp;" a "&amp;F273&amp;" Decorrenza "&amp;DAY(C272)&amp;"/"&amp;MONTH(C272)&amp;"/"&amp;YEAR(C272)</f>
        <v>Fascia Da 0 a 0 Decorrenza 1/7/1994</v>
      </c>
    </row>
    <row r="273" spans="1:23" s="47" customFormat="1" ht="8.25" customHeight="1" x14ac:dyDescent="0.2">
      <c r="A273" s="104"/>
      <c r="B273" s="245">
        <f t="shared" si="1089"/>
        <v>34519</v>
      </c>
      <c r="C273" s="500"/>
      <c r="D273" s="500"/>
      <c r="E273" s="48" t="s">
        <v>4</v>
      </c>
      <c r="F273" s="49">
        <f>IF(Foglio2!$J$3=Foglio2!$E$3,Ausiliari_Coll.Scol.!D261,IF(Foglio2!$J$3=Foglio2!$E$4,Collab._Tecnici!D261,IF(Foglio2!$J$3=Foglio2!$E$5,Assistenti_Tecnici!D261,IF(Foglio2!$J$3=Foglio2!$E$6,Assistenti_Amm.vo!D261,IF(Foglio2!$J$3=Foglio2!$E$7,Resp_Coord_Amm.vo!D261,IF(Foglio2!$J$3=Foglio2!$E$8,Direttore_Amm.vo!D261,IF(Foglio2!$J$3=Foglio2!$E$9,Doc_mat_elem.re!D261,IF(Foglio2!$J$3=Foglio2!$E$10,Doc_dipl_scuola_sec.!D261,IF(Foglio2!$J$3=Foglio2!$E$11,Doc_scuola_media!D261,IF(Foglio2!$J$3=Foglio2!$E$12,Doc_laureati_scuola_sec.!D273,IF(Foglio2!$J$3=Foglio2!$E$13,Direttivi_capi_ist.!D261,0)))))))))))</f>
        <v>0</v>
      </c>
      <c r="G273" s="267">
        <f t="shared" ref="G273:T273" si="1218">G272*1936.27</f>
        <v>0</v>
      </c>
      <c r="H273" s="267">
        <f t="shared" si="1218"/>
        <v>0</v>
      </c>
      <c r="I273" s="267">
        <f t="shared" si="1218"/>
        <v>0</v>
      </c>
      <c r="J273" s="267">
        <f t="shared" si="1218"/>
        <v>0</v>
      </c>
      <c r="K273" s="267">
        <f t="shared" si="1218"/>
        <v>0</v>
      </c>
      <c r="L273" s="266">
        <f t="shared" si="1218"/>
        <v>0</v>
      </c>
      <c r="M273" s="267">
        <f t="shared" si="1218"/>
        <v>0</v>
      </c>
      <c r="N273" s="182">
        <f t="shared" si="1218"/>
        <v>0</v>
      </c>
      <c r="O273" s="183">
        <f t="shared" si="1218"/>
        <v>0</v>
      </c>
      <c r="P273" s="184">
        <f t="shared" si="1218"/>
        <v>0</v>
      </c>
      <c r="Q273" s="184">
        <f t="shared" si="1218"/>
        <v>0</v>
      </c>
      <c r="R273" s="184">
        <f t="shared" si="1218"/>
        <v>0</v>
      </c>
      <c r="S273" s="184">
        <f t="shared" si="1218"/>
        <v>0</v>
      </c>
      <c r="T273" s="184">
        <f t="shared" si="1218"/>
        <v>0</v>
      </c>
      <c r="U273" s="184">
        <f t="shared" ref="U273:V273" si="1219">U272*1936.27</f>
        <v>0</v>
      </c>
      <c r="V273" s="184">
        <f t="shared" si="1219"/>
        <v>0</v>
      </c>
      <c r="W273" s="104"/>
    </row>
    <row r="274" spans="1:23" s="47" customFormat="1" ht="12.75" customHeight="1" x14ac:dyDescent="0.2">
      <c r="A274" s="104">
        <f>IF(Foglio2!$J$7=1,TRUNC(Base!V274,0),TRUNC(Base!U274,0))</f>
        <v>0</v>
      </c>
      <c r="B274" s="245">
        <f t="shared" si="1089"/>
        <v>34520</v>
      </c>
      <c r="C274" s="501"/>
      <c r="D274" s="501"/>
      <c r="E274" s="53" t="s">
        <v>3</v>
      </c>
      <c r="F274" s="54">
        <f>IF(Foglio2!$J$3=Foglio2!$E$3,Ausiliari_Coll.Scol.!D262,IF(Foglio2!$J$3=Foglio2!$E$4,Collab._Tecnici!D262,IF(Foglio2!$J$3=Foglio2!$E$5,Assistenti_Tecnici!D262,IF(Foglio2!$J$3=Foglio2!$E$6,Assistenti_Amm.vo!D262,IF(Foglio2!$J$3=Foglio2!$E$7,Resp_Coord_Amm.vo!D262,IF(Foglio2!$J$3=Foglio2!$E$8,Direttore_Amm.vo!D262,IF(Foglio2!$J$3=Foglio2!$E$9,Doc_mat_elem.re!D262,IF(Foglio2!$J$3=Foglio2!$E$10,Doc_dipl_scuola_sec.!D262,IF(Foglio2!$J$3=Foglio2!$E$11,Doc_scuola_media!D262,IF(Foglio2!$J$3=Foglio2!$E$12,Doc_laureati_scuola_sec.!D274,IF(Foglio2!$J$3=Foglio2!$E$13,Direttivi_capi_ist.!D262,0)))))))))))</f>
        <v>0</v>
      </c>
      <c r="G274" s="248">
        <f>IF(Foglio2!$J$3=Foglio2!$E$3,Ausiliari_Coll.Scol.!E262,IF(Foglio2!$J$3=Foglio2!$E$4,Collab._Tecnici!E262,IF(Foglio2!$J$3=Foglio2!$E$5,Assistenti_Tecnici!E262,IF(Foglio2!$J$3=Foglio2!$E$6,Assistenti_Amm.vo!E262,IF(Foglio2!$J$3=Foglio2!$E$7,Resp_Coord_Amm.vo!E262,IF(Foglio2!$J$3=Foglio2!$E$8,Direttore_Amm.vo!E262,IF(Foglio2!$J$3=Foglio2!$E$9,Doc_mat_elem.re!E262,IF(Foglio2!$J$3=Foglio2!$E$10,Doc_dipl_scuola_sec.!E262,IF(Foglio2!$J$3=Foglio2!$E$11,Doc_scuola_media!E262,IF(Foglio2!$J$3=Foglio2!$E$12,Doc_laureati_scuola_sec.!E274,IF(Foglio2!$J$3=Foglio2!$E$13,Direttivi_capi_ist.!E262,0)))))))))))</f>
        <v>0</v>
      </c>
      <c r="H274" s="248">
        <f>IF(Foglio2!$J$3=Foglio2!$E$3,Ausiliari_Coll.Scol.!F262,IF(Foglio2!$J$3=Foglio2!$E$4,Collab._Tecnici!F262,IF(Foglio2!$J$3=Foglio2!$E$5,Assistenti_Tecnici!F262,IF(Foglio2!$J$3=Foglio2!$E$6,Assistenti_Amm.vo!F262,IF(Foglio2!$J$3=Foglio2!$E$7,Resp_Coord_Amm.vo!F262,IF(Foglio2!$J$3=Foglio2!$E$8,Direttore_Amm.vo!F262,IF(Foglio2!$J$3=Foglio2!$E$9,Doc_mat_elem.re!F262,IF(Foglio2!$J$3=Foglio2!$E$10,Doc_dipl_scuola_sec.!F262,IF(Foglio2!$J$3=Foglio2!$E$11,Doc_scuola_media!F262,IF(Foglio2!$J$3=Foglio2!$E$12,Doc_laureati_scuola_sec.!F274,IF(Foglio2!$J$3=Foglio2!$E$13,Direttivi_capi_ist.!F262,0)))))))))))</f>
        <v>0</v>
      </c>
      <c r="I274" s="248">
        <f>IF(Foglio2!$J$3=Foglio2!$E$3,Ausiliari_Coll.Scol.!G262,IF(Foglio2!$J$3=Foglio2!$E$4,Collab._Tecnici!G262,IF(Foglio2!$J$3=Foglio2!$E$5,Assistenti_Tecnici!G262,IF(Foglio2!$J$3=Foglio2!$E$6,Assistenti_Amm.vo!G262,IF(Foglio2!$J$3=Foglio2!$E$7,Resp_Coord_Amm.vo!G262,IF(Foglio2!$J$3=Foglio2!$E$8,Direttore_Amm.vo!G262,IF(Foglio2!$J$3=Foglio2!$E$9,Doc_mat_elem.re!G262,IF(Foglio2!$J$3=Foglio2!$E$10,Doc_dipl_scuola_sec.!G262,IF(Foglio2!$J$3=Foglio2!$E$11,Doc_scuola_media!G262,IF(Foglio2!$J$3=Foglio2!$E$12,Doc_laureati_scuola_sec.!G274,IF(Foglio2!$J$3=Foglio2!$E$13,Direttivi_capi_ist.!G262,0)))))))))))</f>
        <v>0</v>
      </c>
      <c r="J274" s="248">
        <f>IF(Foglio2!$J$3=Foglio2!$E$3,Ausiliari_Coll.Scol.!H262,IF(Foglio2!$J$3=Foglio2!$E$4,Collab._Tecnici!H262,IF(Foglio2!$J$3=Foglio2!$E$5,Assistenti_Tecnici!H262,IF(Foglio2!$J$3=Foglio2!$E$6,Assistenti_Amm.vo!H262,IF(Foglio2!$J$3=Foglio2!$E$7,Resp_Coord_Amm.vo!H262,IF(Foglio2!$J$3=Foglio2!$E$8,Direttore_Amm.vo!H262,IF(Foglio2!$J$3=Foglio2!$E$9,Doc_mat_elem.re!H262,IF(Foglio2!$J$3=Foglio2!$E$10,Doc_dipl_scuola_sec.!H262,IF(Foglio2!$J$3=Foglio2!$E$11,Doc_scuola_media!H262,IF(Foglio2!$J$3=Foglio2!$E$12,Doc_laureati_scuola_sec.!H274,IF(Foglio2!$J$3=Foglio2!$E$13,Direttivi_capi_ist.!H262,0)))))))))))</f>
        <v>0</v>
      </c>
      <c r="K274" s="248">
        <f>IF(Foglio2!$J$3=Foglio2!$E$3,Ausiliari_Coll.Scol.!I262,IF(Foglio2!$J$3=Foglio2!$E$4,Collab._Tecnici!I262,IF(Foglio2!$J$3=Foglio2!$E$5,Assistenti_Tecnici!I262,IF(Foglio2!$J$3=Foglio2!$E$6,Assistenti_Amm.vo!I262,IF(Foglio2!$J$3=Foglio2!$E$7,Resp_Coord_Amm.vo!I262,IF(Foglio2!$J$3=Foglio2!$E$8,Direttore_Amm.vo!I262,IF(Foglio2!$J$3=Foglio2!$E$9,Doc_mat_elem.re!I262,IF(Foglio2!$J$3=Foglio2!$E$10,Doc_dipl_scuola_sec.!I262,IF(Foglio2!$J$3=Foglio2!$E$11,Doc_scuola_media!I262,IF(Foglio2!$J$3=Foglio2!$E$12,Doc_laureati_scuola_sec.!I274,IF(Foglio2!$J$3=Foglio2!$E$13,Direttivi_capi_ist.!I262,0)))))))))))</f>
        <v>0</v>
      </c>
      <c r="L274" s="248">
        <f>IF(Foglio2!$J$3=Foglio2!$E$3,Ausiliari_Coll.Scol.!J262,IF(Foglio2!$J$3=Foglio2!$E$4,Collab._Tecnici!J262,IF(Foglio2!$J$3=Foglio2!$E$5,Assistenti_Tecnici!J262,IF(Foglio2!$J$3=Foglio2!$E$6,Assistenti_Amm.vo!J262,IF(Foglio2!$J$3=Foglio2!$E$7,Resp_Coord_Amm.vo!J262,IF(Foglio2!$J$3=Foglio2!$E$8,Direttore_Amm.vo!J262,IF(Foglio2!$J$3=Foglio2!$E$9,Doc_mat_elem.re!J262,IF(Foglio2!$J$3=Foglio2!$E$10,Doc_dipl_scuola_sec.!J262,IF(Foglio2!$J$3=Foglio2!$E$11,Doc_scuola_media!J262,IF(Foglio2!$J$3=Foglio2!$E$12,Doc_laureati_scuola_sec.!J274,IF(Foglio2!$J$3=Foglio2!$E$13,Direttivi_capi_ist.!J262,0)))))))))))</f>
        <v>0</v>
      </c>
      <c r="M274" s="249">
        <f>IF(Foglio2!$J$3=Foglio2!$E$3,Ausiliari_Coll.Scol.!K262,IF(Foglio2!$J$3=Foglio2!$E$4,Collab._Tecnici!K262,IF(Foglio2!$J$3=Foglio2!$E$5,Assistenti_Tecnici!K262,IF(Foglio2!$J$3=Foglio2!$E$6,Assistenti_Amm.vo!K262,IF(Foglio2!$J$3=Foglio2!$E$7,Resp_Coord_Amm.vo!K262,IF(Foglio2!$J$3=Foglio2!$E$8,Direttore_Amm.vo!K262,IF(Foglio2!$J$3=Foglio2!$E$9,Doc_mat_elem.re!K262,IF(Foglio2!$J$3=Foglio2!$E$10,Doc_dipl_scuola_sec.!K262,IF(Foglio2!$J$3=Foglio2!$E$11,Doc_scuola_media!K262,IF(Foglio2!$J$3=Foglio2!$E$12,Doc_laureati_scuola_sec.!K274,IF(Foglio2!$J$3=Foglio2!$E$13,Direttivi_capi_ist.!K262,0)))))))))))</f>
        <v>0</v>
      </c>
      <c r="N274" s="250">
        <f>IF(Foglio2!$J$3=Foglio2!$E$3,Ausiliari_Coll.Scol.!L262,IF(Foglio2!$J$3=Foglio2!$E$4,Collab._Tecnici!L262,IF(Foglio2!$J$3=Foglio2!$E$5,Assistenti_Tecnici!L262,IF(Foglio2!$J$3=Foglio2!$E$6,Assistenti_Amm.vo!L262,IF(Foglio2!$J$3=Foglio2!$E$7,Resp_Coord_Amm.vo!L262,IF(Foglio2!$J$3=Foglio2!$E$8,Direttore_Amm.vo!L262,IF(Foglio2!$J$3=Foglio2!$E$9,Doc_mat_elem.re!L262,IF(Foglio2!$J$3=Foglio2!$E$10,Doc_dipl_scuola_sec.!L262,IF(Foglio2!$J$3=Foglio2!$E$11,Doc_scuola_media!L262,IF(Foglio2!$J$3=Foglio2!$E$12,Doc_laureati_scuola_sec.!L274,IF(Foglio2!$J$3=Foglio2!$E$13,Direttivi_capi_ist.!L262,0)))))))))))</f>
        <v>0</v>
      </c>
      <c r="O274" s="251">
        <f>IF(Foglio2!$J$3=Foglio2!$E$3,Ausiliari_Coll.Scol.!M262,IF(Foglio2!$J$3=Foglio2!$E$4,Collab._Tecnici!M262,IF(Foglio2!$J$3=Foglio2!$E$5,Assistenti_Tecnici!M262,IF(Foglio2!$J$3=Foglio2!$E$6,Assistenti_Amm.vo!M262,IF(Foglio2!$J$3=Foglio2!$E$7,Resp_Coord_Amm.vo!M262,IF(Foglio2!$J$3=Foglio2!$E$8,Direttore_Amm.vo!M262,IF(Foglio2!$J$3=Foglio2!$E$9,Doc_mat_elem.re!M262,IF(Foglio2!$J$3=Foglio2!$E$10,Doc_dipl_scuola_sec.!M262,IF(Foglio2!$J$3=Foglio2!$E$11,Doc_scuola_media!M262,IF(Foglio2!$J$3=Foglio2!$E$12,Doc_laureati_scuola_sec.!M274,IF(Foglio2!$J$3=Foglio2!$E$13,Direttivi_capi_ist.!M262,0)))))))))))</f>
        <v>0</v>
      </c>
      <c r="P274" s="252">
        <f>IF(Foglio2!$J$3=Foglio2!$E$3,Ausiliari_Coll.Scol.!N262,IF(Foglio2!$J$3=Foglio2!$E$4,Collab._Tecnici!N262,IF(Foglio2!$J$3=Foglio2!$E$5,Assistenti_Tecnici!N262,IF(Foglio2!$J$3=Foglio2!$E$6,Assistenti_Amm.vo!N262,IF(Foglio2!$J$3=Foglio2!$E$7,Resp_Coord_Amm.vo!N262,IF(Foglio2!$J$3=Foglio2!$E$8,Direttore_Amm.vo!N262,IF(Foglio2!$J$3=Foglio2!$E$9,Doc_mat_elem.re!N262,IF(Foglio2!$J$3=Foglio2!$E$10,Doc_dipl_scuola_sec.!N262,IF(Foglio2!$J$3=Foglio2!$E$11,Doc_scuola_media!N262,IF(Foglio2!$J$3=Foglio2!$E$12,Doc_laureati_scuola_sec.!N274,IF(Foglio2!$J$3=Foglio2!$E$13,Direttivi_capi_ist.!N262,0)))))))))))</f>
        <v>0</v>
      </c>
      <c r="Q274" s="252">
        <f>IF(Foglio2!$J$3=Foglio2!$E$3,Ausiliari_Coll.Scol.!O262,IF(Foglio2!$J$3=Foglio2!$E$4,Collab._Tecnici!O262,IF(Foglio2!$J$3=Foglio2!$E$5,Assistenti_Tecnici!O262,IF(Foglio2!$J$3=Foglio2!$E$6,Assistenti_Amm.vo!O262,IF(Foglio2!$J$3=Foglio2!$E$7,Resp_Coord_Amm.vo!O262,IF(Foglio2!$J$3=Foglio2!$E$8,Direttore_Amm.vo!O262,IF(Foglio2!$J$3=Foglio2!$E$9,Doc_mat_elem.re!O262,IF(Foglio2!$J$3=Foglio2!$E$10,Doc_dipl_scuola_sec.!O262,IF(Foglio2!$J$3=Foglio2!$E$11,Doc_scuola_media!O262,IF(Foglio2!$J$3=Foglio2!$E$12,Doc_laureati_scuola_sec.!O274,IF(Foglio2!$J$3=Foglio2!$E$13,Direttivi_capi_ist.!O262,0)))))))))))</f>
        <v>0</v>
      </c>
      <c r="R274" s="252">
        <f>IF(Foglio2!$J$3=Foglio2!$E$3,Ausiliari_Coll.Scol.!P262,IF(Foglio2!$J$3=Foglio2!$E$4,Collab._Tecnici!P262,IF(Foglio2!$J$3=Foglio2!$E$5,Assistenti_Tecnici!P262,IF(Foglio2!$J$3=Foglio2!$E$6,Assistenti_Amm.vo!P262,IF(Foglio2!$J$3=Foglio2!$E$7,Resp_Coord_Amm.vo!P262,IF(Foglio2!$J$3=Foglio2!$E$8,Direttore_Amm.vo!P262,IF(Foglio2!$J$3=Foglio2!$E$9,Doc_mat_elem.re!P262,IF(Foglio2!$J$3=Foglio2!$E$10,Doc_dipl_scuola_sec.!P262,IF(Foglio2!$J$3=Foglio2!$E$11,Doc_scuola_media!P262,IF(Foglio2!$J$3=Foglio2!$E$12,Doc_laureati_scuola_sec.!P274,IF(Foglio2!$J$3=Foglio2!$E$13,Direttivi_capi_ist.!P262,0)))))))))))</f>
        <v>0</v>
      </c>
      <c r="S274" s="252">
        <f>IF(Foglio2!$J$3=Foglio2!$E$3,Ausiliari_Coll.Scol.!Q262,IF(Foglio2!$J$3=Foglio2!$E$4,Collab._Tecnici!Q262,IF(Foglio2!$J$3=Foglio2!$E$5,Assistenti_Tecnici!Q262,IF(Foglio2!$J$3=Foglio2!$E$6,Assistenti_Amm.vo!Q262,IF(Foglio2!$J$3=Foglio2!$E$7,Resp_Coord_Amm.vo!Q262,IF(Foglio2!$J$3=Foglio2!$E$8,Direttore_Amm.vo!Q262,IF(Foglio2!$J$3=Foglio2!$E$9,Doc_mat_elem.re!Q262,IF(Foglio2!$J$3=Foglio2!$E$10,Doc_dipl_scuola_sec.!Q262,IF(Foglio2!$J$3=Foglio2!$E$11,Doc_scuola_media!Q262,IF(Foglio2!$J$3=Foglio2!$E$12,Doc_laureati_scuola_sec.!Q274,IF(Foglio2!$J$3=Foglio2!$E$13,Direttivi_capi_ist.!Q262,0)))))))))))</f>
        <v>0</v>
      </c>
      <c r="T274" s="252">
        <f>IF(Foglio2!$J$3=Foglio2!$E$3,Ausiliari_Coll.Scol.!R262,IF(Foglio2!$J$3=Foglio2!$E$4,Collab._Tecnici!R262,IF(Foglio2!$J$3=Foglio2!$E$5,Assistenti_Tecnici!R262,IF(Foglio2!$J$3=Foglio2!$E$6,Assistenti_Amm.vo!R262,IF(Foglio2!$J$3=Foglio2!$E$7,Resp_Coord_Amm.vo!R262,IF(Foglio2!$J$3=Foglio2!$E$8,Direttore_Amm.vo!R262,IF(Foglio2!$J$3=Foglio2!$E$9,Doc_mat_elem.re!R262,IF(Foglio2!$J$3=Foglio2!$E$10,Doc_dipl_scuola_sec.!R262,IF(Foglio2!$J$3=Foglio2!$E$11,Doc_scuola_media!R262,IF(Foglio2!$J$3=Foglio2!$E$12,Doc_laureati_scuola_sec.!R274,IF(Foglio2!$J$3=Foglio2!$E$13,Direttivi_capi_ist.!R262,0)))))))))))</f>
        <v>0</v>
      </c>
      <c r="U274" s="252">
        <f t="shared" ref="U274" si="1220">(P274)/12*0.8</f>
        <v>0</v>
      </c>
      <c r="V274" s="252">
        <f t="shared" ref="V274" si="1221">(P274+R274)/12*0.8</f>
        <v>0</v>
      </c>
      <c r="W274" s="253" t="str">
        <f t="shared" ref="W274" si="1222">"Fascia Da "&amp;F274&amp;" a "&amp;F275&amp;" Decorrenza "&amp;DAY(C274)&amp;"/"&amp;MONTH(C274)&amp;"/"&amp;YEAR(C274)</f>
        <v>Fascia Da 0 a 0 Decorrenza 0/1/1900</v>
      </c>
    </row>
    <row r="275" spans="1:23" s="47" customFormat="1" ht="8.25" customHeight="1" x14ac:dyDescent="0.2">
      <c r="A275" s="104"/>
      <c r="B275" s="245">
        <f t="shared" si="1089"/>
        <v>34521</v>
      </c>
      <c r="C275" s="501"/>
      <c r="D275" s="501"/>
      <c r="E275" s="48" t="s">
        <v>4</v>
      </c>
      <c r="F275" s="49">
        <f>IF(Foglio2!$J$3=Foglio2!$E$3,Ausiliari_Coll.Scol.!D263,IF(Foglio2!$J$3=Foglio2!$E$4,Collab._Tecnici!D263,IF(Foglio2!$J$3=Foglio2!$E$5,Assistenti_Tecnici!D263,IF(Foglio2!$J$3=Foglio2!$E$6,Assistenti_Amm.vo!D263,IF(Foglio2!$J$3=Foglio2!$E$7,Resp_Coord_Amm.vo!D263,IF(Foglio2!$J$3=Foglio2!$E$8,Direttore_Amm.vo!D263,IF(Foglio2!$J$3=Foglio2!$E$9,Doc_mat_elem.re!D263,IF(Foglio2!$J$3=Foglio2!$E$10,Doc_dipl_scuola_sec.!D263,IF(Foglio2!$J$3=Foglio2!$E$11,Doc_scuola_media!D263,IF(Foglio2!$J$3=Foglio2!$E$12,Doc_laureati_scuola_sec.!D275,IF(Foglio2!$J$3=Foglio2!$E$13,Direttivi_capi_ist.!D263,0)))))))))))</f>
        <v>0</v>
      </c>
      <c r="G275" s="267">
        <f t="shared" ref="G275:T275" si="1223">G274*1936.27</f>
        <v>0</v>
      </c>
      <c r="H275" s="267">
        <f t="shared" si="1223"/>
        <v>0</v>
      </c>
      <c r="I275" s="267">
        <f t="shared" si="1223"/>
        <v>0</v>
      </c>
      <c r="J275" s="267">
        <f t="shared" si="1223"/>
        <v>0</v>
      </c>
      <c r="K275" s="267">
        <f t="shared" si="1223"/>
        <v>0</v>
      </c>
      <c r="L275" s="266">
        <f t="shared" si="1223"/>
        <v>0</v>
      </c>
      <c r="M275" s="267">
        <f t="shared" si="1223"/>
        <v>0</v>
      </c>
      <c r="N275" s="182">
        <f t="shared" si="1223"/>
        <v>0</v>
      </c>
      <c r="O275" s="183">
        <f t="shared" si="1223"/>
        <v>0</v>
      </c>
      <c r="P275" s="184">
        <f t="shared" si="1223"/>
        <v>0</v>
      </c>
      <c r="Q275" s="184">
        <f t="shared" si="1223"/>
        <v>0</v>
      </c>
      <c r="R275" s="184">
        <f t="shared" si="1223"/>
        <v>0</v>
      </c>
      <c r="S275" s="184">
        <f t="shared" si="1223"/>
        <v>0</v>
      </c>
      <c r="T275" s="184">
        <f t="shared" si="1223"/>
        <v>0</v>
      </c>
      <c r="U275" s="184">
        <f t="shared" ref="U275:V275" si="1224">U274*1936.27</f>
        <v>0</v>
      </c>
      <c r="V275" s="184">
        <f t="shared" si="1224"/>
        <v>0</v>
      </c>
      <c r="W275" s="104"/>
    </row>
    <row r="276" spans="1:23" s="47" customFormat="1" ht="12.75" customHeight="1" x14ac:dyDescent="0.2">
      <c r="A276" s="104">
        <f>IF(Foglio2!$J$7=1,TRUNC(Base!V276,0),TRUNC(Base!U276,0))</f>
        <v>0</v>
      </c>
      <c r="B276" s="245">
        <f t="shared" si="1089"/>
        <v>34522</v>
      </c>
      <c r="C276" s="501"/>
      <c r="D276" s="501"/>
      <c r="E276" s="53" t="s">
        <v>3</v>
      </c>
      <c r="F276" s="54">
        <f>IF(Foglio2!$J$3=Foglio2!$E$3,Ausiliari_Coll.Scol.!D264,IF(Foglio2!$J$3=Foglio2!$E$4,Collab._Tecnici!D264,IF(Foglio2!$J$3=Foglio2!$E$5,Assistenti_Tecnici!D264,IF(Foglio2!$J$3=Foglio2!$E$6,Assistenti_Amm.vo!D264,IF(Foglio2!$J$3=Foglio2!$E$7,Resp_Coord_Amm.vo!D264,IF(Foglio2!$J$3=Foglio2!$E$8,Direttore_Amm.vo!D264,IF(Foglio2!$J$3=Foglio2!$E$9,Doc_mat_elem.re!D264,IF(Foglio2!$J$3=Foglio2!$E$10,Doc_dipl_scuola_sec.!D264,IF(Foglio2!$J$3=Foglio2!$E$11,Doc_scuola_media!D264,IF(Foglio2!$J$3=Foglio2!$E$12,Doc_laureati_scuola_sec.!D276,IF(Foglio2!$J$3=Foglio2!$E$13,Direttivi_capi_ist.!D264,0)))))))))))</f>
        <v>0</v>
      </c>
      <c r="G276" s="248">
        <f>IF(Foglio2!$J$3=Foglio2!$E$3,Ausiliari_Coll.Scol.!E264,IF(Foglio2!$J$3=Foglio2!$E$4,Collab._Tecnici!E264,IF(Foglio2!$J$3=Foglio2!$E$5,Assistenti_Tecnici!E264,IF(Foglio2!$J$3=Foglio2!$E$6,Assistenti_Amm.vo!E264,IF(Foglio2!$J$3=Foglio2!$E$7,Resp_Coord_Amm.vo!E264,IF(Foglio2!$J$3=Foglio2!$E$8,Direttore_Amm.vo!E264,IF(Foglio2!$J$3=Foglio2!$E$9,Doc_mat_elem.re!E264,IF(Foglio2!$J$3=Foglio2!$E$10,Doc_dipl_scuola_sec.!E264,IF(Foglio2!$J$3=Foglio2!$E$11,Doc_scuola_media!E264,IF(Foglio2!$J$3=Foglio2!$E$12,Doc_laureati_scuola_sec.!E276,IF(Foglio2!$J$3=Foglio2!$E$13,Direttivi_capi_ist.!E264,0)))))))))))</f>
        <v>0</v>
      </c>
      <c r="H276" s="248">
        <f>IF(Foglio2!$J$3=Foglio2!$E$3,Ausiliari_Coll.Scol.!F264,IF(Foglio2!$J$3=Foglio2!$E$4,Collab._Tecnici!F264,IF(Foglio2!$J$3=Foglio2!$E$5,Assistenti_Tecnici!F264,IF(Foglio2!$J$3=Foglio2!$E$6,Assistenti_Amm.vo!F264,IF(Foglio2!$J$3=Foglio2!$E$7,Resp_Coord_Amm.vo!F264,IF(Foglio2!$J$3=Foglio2!$E$8,Direttore_Amm.vo!F264,IF(Foglio2!$J$3=Foglio2!$E$9,Doc_mat_elem.re!F264,IF(Foglio2!$J$3=Foglio2!$E$10,Doc_dipl_scuola_sec.!F264,IF(Foglio2!$J$3=Foglio2!$E$11,Doc_scuola_media!F264,IF(Foglio2!$J$3=Foglio2!$E$12,Doc_laureati_scuola_sec.!F276,IF(Foglio2!$J$3=Foglio2!$E$13,Direttivi_capi_ist.!F264,0)))))))))))</f>
        <v>0</v>
      </c>
      <c r="I276" s="248">
        <f>IF(Foglio2!$J$3=Foglio2!$E$3,Ausiliari_Coll.Scol.!G264,IF(Foglio2!$J$3=Foglio2!$E$4,Collab._Tecnici!G264,IF(Foglio2!$J$3=Foglio2!$E$5,Assistenti_Tecnici!G264,IF(Foglio2!$J$3=Foglio2!$E$6,Assistenti_Amm.vo!G264,IF(Foglio2!$J$3=Foglio2!$E$7,Resp_Coord_Amm.vo!G264,IF(Foglio2!$J$3=Foglio2!$E$8,Direttore_Amm.vo!G264,IF(Foglio2!$J$3=Foglio2!$E$9,Doc_mat_elem.re!G264,IF(Foglio2!$J$3=Foglio2!$E$10,Doc_dipl_scuola_sec.!G264,IF(Foglio2!$J$3=Foglio2!$E$11,Doc_scuola_media!G264,IF(Foglio2!$J$3=Foglio2!$E$12,Doc_laureati_scuola_sec.!G276,IF(Foglio2!$J$3=Foglio2!$E$13,Direttivi_capi_ist.!G264,0)))))))))))</f>
        <v>0</v>
      </c>
      <c r="J276" s="248">
        <f>IF(Foglio2!$J$3=Foglio2!$E$3,Ausiliari_Coll.Scol.!H264,IF(Foglio2!$J$3=Foglio2!$E$4,Collab._Tecnici!H264,IF(Foglio2!$J$3=Foglio2!$E$5,Assistenti_Tecnici!H264,IF(Foglio2!$J$3=Foglio2!$E$6,Assistenti_Amm.vo!H264,IF(Foglio2!$J$3=Foglio2!$E$7,Resp_Coord_Amm.vo!H264,IF(Foglio2!$J$3=Foglio2!$E$8,Direttore_Amm.vo!H264,IF(Foglio2!$J$3=Foglio2!$E$9,Doc_mat_elem.re!H264,IF(Foglio2!$J$3=Foglio2!$E$10,Doc_dipl_scuola_sec.!H264,IF(Foglio2!$J$3=Foglio2!$E$11,Doc_scuola_media!H264,IF(Foglio2!$J$3=Foglio2!$E$12,Doc_laureati_scuola_sec.!H276,IF(Foglio2!$J$3=Foglio2!$E$13,Direttivi_capi_ist.!H264,0)))))))))))</f>
        <v>0</v>
      </c>
      <c r="K276" s="248">
        <f>IF(Foglio2!$J$3=Foglio2!$E$3,Ausiliari_Coll.Scol.!I264,IF(Foglio2!$J$3=Foglio2!$E$4,Collab._Tecnici!I264,IF(Foglio2!$J$3=Foglio2!$E$5,Assistenti_Tecnici!I264,IF(Foglio2!$J$3=Foglio2!$E$6,Assistenti_Amm.vo!I264,IF(Foglio2!$J$3=Foglio2!$E$7,Resp_Coord_Amm.vo!I264,IF(Foglio2!$J$3=Foglio2!$E$8,Direttore_Amm.vo!I264,IF(Foglio2!$J$3=Foglio2!$E$9,Doc_mat_elem.re!I264,IF(Foglio2!$J$3=Foglio2!$E$10,Doc_dipl_scuola_sec.!I264,IF(Foglio2!$J$3=Foglio2!$E$11,Doc_scuola_media!I264,IF(Foglio2!$J$3=Foglio2!$E$12,Doc_laureati_scuola_sec.!I276,IF(Foglio2!$J$3=Foglio2!$E$13,Direttivi_capi_ist.!I264,0)))))))))))</f>
        <v>0</v>
      </c>
      <c r="L276" s="248">
        <f>IF(Foglio2!$J$3=Foglio2!$E$3,Ausiliari_Coll.Scol.!J264,IF(Foglio2!$J$3=Foglio2!$E$4,Collab._Tecnici!J264,IF(Foglio2!$J$3=Foglio2!$E$5,Assistenti_Tecnici!J264,IF(Foglio2!$J$3=Foglio2!$E$6,Assistenti_Amm.vo!J264,IF(Foglio2!$J$3=Foglio2!$E$7,Resp_Coord_Amm.vo!J264,IF(Foglio2!$J$3=Foglio2!$E$8,Direttore_Amm.vo!J264,IF(Foglio2!$J$3=Foglio2!$E$9,Doc_mat_elem.re!J264,IF(Foglio2!$J$3=Foglio2!$E$10,Doc_dipl_scuola_sec.!J264,IF(Foglio2!$J$3=Foglio2!$E$11,Doc_scuola_media!J264,IF(Foglio2!$J$3=Foglio2!$E$12,Doc_laureati_scuola_sec.!J276,IF(Foglio2!$J$3=Foglio2!$E$13,Direttivi_capi_ist.!J264,0)))))))))))</f>
        <v>0</v>
      </c>
      <c r="M276" s="249">
        <f>IF(Foglio2!$J$3=Foglio2!$E$3,Ausiliari_Coll.Scol.!K264,IF(Foglio2!$J$3=Foglio2!$E$4,Collab._Tecnici!K264,IF(Foglio2!$J$3=Foglio2!$E$5,Assistenti_Tecnici!K264,IF(Foglio2!$J$3=Foglio2!$E$6,Assistenti_Amm.vo!K264,IF(Foglio2!$J$3=Foglio2!$E$7,Resp_Coord_Amm.vo!K264,IF(Foglio2!$J$3=Foglio2!$E$8,Direttore_Amm.vo!K264,IF(Foglio2!$J$3=Foglio2!$E$9,Doc_mat_elem.re!K264,IF(Foglio2!$J$3=Foglio2!$E$10,Doc_dipl_scuola_sec.!K264,IF(Foglio2!$J$3=Foglio2!$E$11,Doc_scuola_media!K264,IF(Foglio2!$J$3=Foglio2!$E$12,Doc_laureati_scuola_sec.!K276,IF(Foglio2!$J$3=Foglio2!$E$13,Direttivi_capi_ist.!K264,0)))))))))))</f>
        <v>0</v>
      </c>
      <c r="N276" s="250">
        <f>IF(Foglio2!$J$3=Foglio2!$E$3,Ausiliari_Coll.Scol.!L264,IF(Foglio2!$J$3=Foglio2!$E$4,Collab._Tecnici!L264,IF(Foglio2!$J$3=Foglio2!$E$5,Assistenti_Tecnici!L264,IF(Foglio2!$J$3=Foglio2!$E$6,Assistenti_Amm.vo!L264,IF(Foglio2!$J$3=Foglio2!$E$7,Resp_Coord_Amm.vo!L264,IF(Foglio2!$J$3=Foglio2!$E$8,Direttore_Amm.vo!L264,IF(Foglio2!$J$3=Foglio2!$E$9,Doc_mat_elem.re!L264,IF(Foglio2!$J$3=Foglio2!$E$10,Doc_dipl_scuola_sec.!L264,IF(Foglio2!$J$3=Foglio2!$E$11,Doc_scuola_media!L264,IF(Foglio2!$J$3=Foglio2!$E$12,Doc_laureati_scuola_sec.!L276,IF(Foglio2!$J$3=Foglio2!$E$13,Direttivi_capi_ist.!L264,0)))))))))))</f>
        <v>0</v>
      </c>
      <c r="O276" s="251">
        <f>IF(Foglio2!$J$3=Foglio2!$E$3,Ausiliari_Coll.Scol.!M264,IF(Foglio2!$J$3=Foglio2!$E$4,Collab._Tecnici!M264,IF(Foglio2!$J$3=Foglio2!$E$5,Assistenti_Tecnici!M264,IF(Foglio2!$J$3=Foglio2!$E$6,Assistenti_Amm.vo!M264,IF(Foglio2!$J$3=Foglio2!$E$7,Resp_Coord_Amm.vo!M264,IF(Foglio2!$J$3=Foglio2!$E$8,Direttore_Amm.vo!M264,IF(Foglio2!$J$3=Foglio2!$E$9,Doc_mat_elem.re!M264,IF(Foglio2!$J$3=Foglio2!$E$10,Doc_dipl_scuola_sec.!M264,IF(Foglio2!$J$3=Foglio2!$E$11,Doc_scuola_media!M264,IF(Foglio2!$J$3=Foglio2!$E$12,Doc_laureati_scuola_sec.!M276,IF(Foglio2!$J$3=Foglio2!$E$13,Direttivi_capi_ist.!M264,0)))))))))))</f>
        <v>0</v>
      </c>
      <c r="P276" s="252">
        <f>IF(Foglio2!$J$3=Foglio2!$E$3,Ausiliari_Coll.Scol.!N264,IF(Foglio2!$J$3=Foglio2!$E$4,Collab._Tecnici!N264,IF(Foglio2!$J$3=Foglio2!$E$5,Assistenti_Tecnici!N264,IF(Foglio2!$J$3=Foglio2!$E$6,Assistenti_Amm.vo!N264,IF(Foglio2!$J$3=Foglio2!$E$7,Resp_Coord_Amm.vo!N264,IF(Foglio2!$J$3=Foglio2!$E$8,Direttore_Amm.vo!N264,IF(Foglio2!$J$3=Foglio2!$E$9,Doc_mat_elem.re!N264,IF(Foglio2!$J$3=Foglio2!$E$10,Doc_dipl_scuola_sec.!N264,IF(Foglio2!$J$3=Foglio2!$E$11,Doc_scuola_media!N264,IF(Foglio2!$J$3=Foglio2!$E$12,Doc_laureati_scuola_sec.!N276,IF(Foglio2!$J$3=Foglio2!$E$13,Direttivi_capi_ist.!N264,0)))))))))))</f>
        <v>0</v>
      </c>
      <c r="Q276" s="252">
        <f>IF(Foglio2!$J$3=Foglio2!$E$3,Ausiliari_Coll.Scol.!O264,IF(Foglio2!$J$3=Foglio2!$E$4,Collab._Tecnici!O264,IF(Foglio2!$J$3=Foglio2!$E$5,Assistenti_Tecnici!O264,IF(Foglio2!$J$3=Foglio2!$E$6,Assistenti_Amm.vo!O264,IF(Foglio2!$J$3=Foglio2!$E$7,Resp_Coord_Amm.vo!O264,IF(Foglio2!$J$3=Foglio2!$E$8,Direttore_Amm.vo!O264,IF(Foglio2!$J$3=Foglio2!$E$9,Doc_mat_elem.re!O264,IF(Foglio2!$J$3=Foglio2!$E$10,Doc_dipl_scuola_sec.!O264,IF(Foglio2!$J$3=Foglio2!$E$11,Doc_scuola_media!O264,IF(Foglio2!$J$3=Foglio2!$E$12,Doc_laureati_scuola_sec.!O276,IF(Foglio2!$J$3=Foglio2!$E$13,Direttivi_capi_ist.!O264,0)))))))))))</f>
        <v>0</v>
      </c>
      <c r="R276" s="252">
        <f>IF(Foglio2!$J$3=Foglio2!$E$3,Ausiliari_Coll.Scol.!P264,IF(Foglio2!$J$3=Foglio2!$E$4,Collab._Tecnici!P264,IF(Foglio2!$J$3=Foglio2!$E$5,Assistenti_Tecnici!P264,IF(Foglio2!$J$3=Foglio2!$E$6,Assistenti_Amm.vo!P264,IF(Foglio2!$J$3=Foglio2!$E$7,Resp_Coord_Amm.vo!P264,IF(Foglio2!$J$3=Foglio2!$E$8,Direttore_Amm.vo!P264,IF(Foglio2!$J$3=Foglio2!$E$9,Doc_mat_elem.re!P264,IF(Foglio2!$J$3=Foglio2!$E$10,Doc_dipl_scuola_sec.!P264,IF(Foglio2!$J$3=Foglio2!$E$11,Doc_scuola_media!P264,IF(Foglio2!$J$3=Foglio2!$E$12,Doc_laureati_scuola_sec.!P276,IF(Foglio2!$J$3=Foglio2!$E$13,Direttivi_capi_ist.!P264,0)))))))))))</f>
        <v>0</v>
      </c>
      <c r="S276" s="252">
        <f>IF(Foglio2!$J$3=Foglio2!$E$3,Ausiliari_Coll.Scol.!Q264,IF(Foglio2!$J$3=Foglio2!$E$4,Collab._Tecnici!Q264,IF(Foglio2!$J$3=Foglio2!$E$5,Assistenti_Tecnici!Q264,IF(Foglio2!$J$3=Foglio2!$E$6,Assistenti_Amm.vo!Q264,IF(Foglio2!$J$3=Foglio2!$E$7,Resp_Coord_Amm.vo!Q264,IF(Foglio2!$J$3=Foglio2!$E$8,Direttore_Amm.vo!Q264,IF(Foglio2!$J$3=Foglio2!$E$9,Doc_mat_elem.re!Q264,IF(Foglio2!$J$3=Foglio2!$E$10,Doc_dipl_scuola_sec.!Q264,IF(Foglio2!$J$3=Foglio2!$E$11,Doc_scuola_media!Q264,IF(Foglio2!$J$3=Foglio2!$E$12,Doc_laureati_scuola_sec.!Q276,IF(Foglio2!$J$3=Foglio2!$E$13,Direttivi_capi_ist.!Q264,0)))))))))))</f>
        <v>0</v>
      </c>
      <c r="T276" s="252">
        <f>IF(Foglio2!$J$3=Foglio2!$E$3,Ausiliari_Coll.Scol.!R264,IF(Foglio2!$J$3=Foglio2!$E$4,Collab._Tecnici!R264,IF(Foglio2!$J$3=Foglio2!$E$5,Assistenti_Tecnici!R264,IF(Foglio2!$J$3=Foglio2!$E$6,Assistenti_Amm.vo!R264,IF(Foglio2!$J$3=Foglio2!$E$7,Resp_Coord_Amm.vo!R264,IF(Foglio2!$J$3=Foglio2!$E$8,Direttore_Amm.vo!R264,IF(Foglio2!$J$3=Foglio2!$E$9,Doc_mat_elem.re!R264,IF(Foglio2!$J$3=Foglio2!$E$10,Doc_dipl_scuola_sec.!R264,IF(Foglio2!$J$3=Foglio2!$E$11,Doc_scuola_media!R264,IF(Foglio2!$J$3=Foglio2!$E$12,Doc_laureati_scuola_sec.!R276,IF(Foglio2!$J$3=Foglio2!$E$13,Direttivi_capi_ist.!R264,0)))))))))))</f>
        <v>0</v>
      </c>
      <c r="U276" s="252">
        <f t="shared" ref="U276" si="1225">(P276)/12*0.8</f>
        <v>0</v>
      </c>
      <c r="V276" s="252">
        <f t="shared" ref="V276" si="1226">(P276+R276)/12*0.8</f>
        <v>0</v>
      </c>
      <c r="W276" s="253" t="str">
        <f t="shared" ref="W276" si="1227">"Fascia Da "&amp;F276&amp;" a "&amp;F277&amp;" Decorrenza "&amp;DAY(C276)&amp;"/"&amp;MONTH(C276)&amp;"/"&amp;YEAR(C276)</f>
        <v>Fascia Da 0 a 0 Decorrenza 0/1/1900</v>
      </c>
    </row>
    <row r="277" spans="1:23" s="47" customFormat="1" ht="8.25" customHeight="1" x14ac:dyDescent="0.2">
      <c r="A277" s="104"/>
      <c r="B277" s="245">
        <f t="shared" si="1089"/>
        <v>34523</v>
      </c>
      <c r="C277" s="501"/>
      <c r="D277" s="501"/>
      <c r="E277" s="48" t="s">
        <v>4</v>
      </c>
      <c r="F277" s="49">
        <f>IF(Foglio2!$J$3=Foglio2!$E$3,Ausiliari_Coll.Scol.!D265,IF(Foglio2!$J$3=Foglio2!$E$4,Collab._Tecnici!D265,IF(Foglio2!$J$3=Foglio2!$E$5,Assistenti_Tecnici!D265,IF(Foglio2!$J$3=Foglio2!$E$6,Assistenti_Amm.vo!D265,IF(Foglio2!$J$3=Foglio2!$E$7,Resp_Coord_Amm.vo!D265,IF(Foglio2!$J$3=Foglio2!$E$8,Direttore_Amm.vo!D265,IF(Foglio2!$J$3=Foglio2!$E$9,Doc_mat_elem.re!D265,IF(Foglio2!$J$3=Foglio2!$E$10,Doc_dipl_scuola_sec.!D265,IF(Foglio2!$J$3=Foglio2!$E$11,Doc_scuola_media!D265,IF(Foglio2!$J$3=Foglio2!$E$12,Doc_laureati_scuola_sec.!D277,IF(Foglio2!$J$3=Foglio2!$E$13,Direttivi_capi_ist.!D265,0)))))))))))</f>
        <v>0</v>
      </c>
      <c r="G277" s="267">
        <f t="shared" ref="G277:T277" si="1228">G276*1936.27</f>
        <v>0</v>
      </c>
      <c r="H277" s="267">
        <f t="shared" si="1228"/>
        <v>0</v>
      </c>
      <c r="I277" s="267">
        <f t="shared" si="1228"/>
        <v>0</v>
      </c>
      <c r="J277" s="267">
        <f t="shared" si="1228"/>
        <v>0</v>
      </c>
      <c r="K277" s="267">
        <f t="shared" si="1228"/>
        <v>0</v>
      </c>
      <c r="L277" s="266">
        <f t="shared" si="1228"/>
        <v>0</v>
      </c>
      <c r="M277" s="267">
        <f t="shared" si="1228"/>
        <v>0</v>
      </c>
      <c r="N277" s="182">
        <f t="shared" si="1228"/>
        <v>0</v>
      </c>
      <c r="O277" s="183">
        <f t="shared" si="1228"/>
        <v>0</v>
      </c>
      <c r="P277" s="184">
        <f t="shared" si="1228"/>
        <v>0</v>
      </c>
      <c r="Q277" s="184">
        <f t="shared" si="1228"/>
        <v>0</v>
      </c>
      <c r="R277" s="184">
        <f t="shared" si="1228"/>
        <v>0</v>
      </c>
      <c r="S277" s="184">
        <f t="shared" si="1228"/>
        <v>0</v>
      </c>
      <c r="T277" s="184">
        <f t="shared" si="1228"/>
        <v>0</v>
      </c>
      <c r="U277" s="184">
        <f t="shared" ref="U277:V277" si="1229">U276*1936.27</f>
        <v>0</v>
      </c>
      <c r="V277" s="184">
        <f t="shared" si="1229"/>
        <v>0</v>
      </c>
      <c r="W277" s="104"/>
    </row>
    <row r="278" spans="1:23" s="47" customFormat="1" ht="12.75" customHeight="1" x14ac:dyDescent="0.2">
      <c r="A278" s="104">
        <f>IF(Foglio2!$J$7=1,TRUNC(Base!V278,0),TRUNC(Base!U278,0))</f>
        <v>0</v>
      </c>
      <c r="B278" s="245">
        <f t="shared" si="1089"/>
        <v>34524</v>
      </c>
      <c r="C278" s="501"/>
      <c r="D278" s="501"/>
      <c r="E278" s="53" t="s">
        <v>3</v>
      </c>
      <c r="F278" s="54">
        <f>IF(Foglio2!$J$3=Foglio2!$E$3,Ausiliari_Coll.Scol.!D266,IF(Foglio2!$J$3=Foglio2!$E$4,Collab._Tecnici!D266,IF(Foglio2!$J$3=Foglio2!$E$5,Assistenti_Tecnici!D266,IF(Foglio2!$J$3=Foglio2!$E$6,Assistenti_Amm.vo!D266,IF(Foglio2!$J$3=Foglio2!$E$7,Resp_Coord_Amm.vo!D266,IF(Foglio2!$J$3=Foglio2!$E$8,Direttore_Amm.vo!D266,IF(Foglio2!$J$3=Foglio2!$E$9,Doc_mat_elem.re!D266,IF(Foglio2!$J$3=Foglio2!$E$10,Doc_dipl_scuola_sec.!D266,IF(Foglio2!$J$3=Foglio2!$E$11,Doc_scuola_media!D266,IF(Foglio2!$J$3=Foglio2!$E$12,Doc_laureati_scuola_sec.!D278,IF(Foglio2!$J$3=Foglio2!$E$13,Direttivi_capi_ist.!D266,0)))))))))))</f>
        <v>0</v>
      </c>
      <c r="G278" s="248">
        <f>IF(Foglio2!$J$3=Foglio2!$E$3,Ausiliari_Coll.Scol.!E266,IF(Foglio2!$J$3=Foglio2!$E$4,Collab._Tecnici!E266,IF(Foglio2!$J$3=Foglio2!$E$5,Assistenti_Tecnici!E266,IF(Foglio2!$J$3=Foglio2!$E$6,Assistenti_Amm.vo!E266,IF(Foglio2!$J$3=Foglio2!$E$7,Resp_Coord_Amm.vo!E266,IF(Foglio2!$J$3=Foglio2!$E$8,Direttore_Amm.vo!E266,IF(Foglio2!$J$3=Foglio2!$E$9,Doc_mat_elem.re!E266,IF(Foglio2!$J$3=Foglio2!$E$10,Doc_dipl_scuola_sec.!E266,IF(Foglio2!$J$3=Foglio2!$E$11,Doc_scuola_media!E266,IF(Foglio2!$J$3=Foglio2!$E$12,Doc_laureati_scuola_sec.!E278,IF(Foglio2!$J$3=Foglio2!$E$13,Direttivi_capi_ist.!E266,0)))))))))))</f>
        <v>0</v>
      </c>
      <c r="H278" s="248">
        <f>IF(Foglio2!$J$3=Foglio2!$E$3,Ausiliari_Coll.Scol.!F266,IF(Foglio2!$J$3=Foglio2!$E$4,Collab._Tecnici!F266,IF(Foglio2!$J$3=Foglio2!$E$5,Assistenti_Tecnici!F266,IF(Foglio2!$J$3=Foglio2!$E$6,Assistenti_Amm.vo!F266,IF(Foglio2!$J$3=Foglio2!$E$7,Resp_Coord_Amm.vo!F266,IF(Foglio2!$J$3=Foglio2!$E$8,Direttore_Amm.vo!F266,IF(Foglio2!$J$3=Foglio2!$E$9,Doc_mat_elem.re!F266,IF(Foglio2!$J$3=Foglio2!$E$10,Doc_dipl_scuola_sec.!F266,IF(Foglio2!$J$3=Foglio2!$E$11,Doc_scuola_media!F266,IF(Foglio2!$J$3=Foglio2!$E$12,Doc_laureati_scuola_sec.!F278,IF(Foglio2!$J$3=Foglio2!$E$13,Direttivi_capi_ist.!F266,0)))))))))))</f>
        <v>0</v>
      </c>
      <c r="I278" s="248">
        <f>IF(Foglio2!$J$3=Foglio2!$E$3,Ausiliari_Coll.Scol.!G266,IF(Foglio2!$J$3=Foglio2!$E$4,Collab._Tecnici!G266,IF(Foglio2!$J$3=Foglio2!$E$5,Assistenti_Tecnici!G266,IF(Foglio2!$J$3=Foglio2!$E$6,Assistenti_Amm.vo!G266,IF(Foglio2!$J$3=Foglio2!$E$7,Resp_Coord_Amm.vo!G266,IF(Foglio2!$J$3=Foglio2!$E$8,Direttore_Amm.vo!G266,IF(Foglio2!$J$3=Foglio2!$E$9,Doc_mat_elem.re!G266,IF(Foglio2!$J$3=Foglio2!$E$10,Doc_dipl_scuola_sec.!G266,IF(Foglio2!$J$3=Foglio2!$E$11,Doc_scuola_media!G266,IF(Foglio2!$J$3=Foglio2!$E$12,Doc_laureati_scuola_sec.!G278,IF(Foglio2!$J$3=Foglio2!$E$13,Direttivi_capi_ist.!G266,0)))))))))))</f>
        <v>0</v>
      </c>
      <c r="J278" s="248">
        <f>IF(Foglio2!$J$3=Foglio2!$E$3,Ausiliari_Coll.Scol.!H266,IF(Foglio2!$J$3=Foglio2!$E$4,Collab._Tecnici!H266,IF(Foglio2!$J$3=Foglio2!$E$5,Assistenti_Tecnici!H266,IF(Foglio2!$J$3=Foglio2!$E$6,Assistenti_Amm.vo!H266,IF(Foglio2!$J$3=Foglio2!$E$7,Resp_Coord_Amm.vo!H266,IF(Foglio2!$J$3=Foglio2!$E$8,Direttore_Amm.vo!H266,IF(Foglio2!$J$3=Foglio2!$E$9,Doc_mat_elem.re!H266,IF(Foglio2!$J$3=Foglio2!$E$10,Doc_dipl_scuola_sec.!H266,IF(Foglio2!$J$3=Foglio2!$E$11,Doc_scuola_media!H266,IF(Foglio2!$J$3=Foglio2!$E$12,Doc_laureati_scuola_sec.!H278,IF(Foglio2!$J$3=Foglio2!$E$13,Direttivi_capi_ist.!H266,0)))))))))))</f>
        <v>0</v>
      </c>
      <c r="K278" s="248">
        <f>IF(Foglio2!$J$3=Foglio2!$E$3,Ausiliari_Coll.Scol.!I266,IF(Foglio2!$J$3=Foglio2!$E$4,Collab._Tecnici!I266,IF(Foglio2!$J$3=Foglio2!$E$5,Assistenti_Tecnici!I266,IF(Foglio2!$J$3=Foglio2!$E$6,Assistenti_Amm.vo!I266,IF(Foglio2!$J$3=Foglio2!$E$7,Resp_Coord_Amm.vo!I266,IF(Foglio2!$J$3=Foglio2!$E$8,Direttore_Amm.vo!I266,IF(Foglio2!$J$3=Foglio2!$E$9,Doc_mat_elem.re!I266,IF(Foglio2!$J$3=Foglio2!$E$10,Doc_dipl_scuola_sec.!I266,IF(Foglio2!$J$3=Foglio2!$E$11,Doc_scuola_media!I266,IF(Foglio2!$J$3=Foglio2!$E$12,Doc_laureati_scuola_sec.!I278,IF(Foglio2!$J$3=Foglio2!$E$13,Direttivi_capi_ist.!I266,0)))))))))))</f>
        <v>0</v>
      </c>
      <c r="L278" s="248">
        <f>IF(Foglio2!$J$3=Foglio2!$E$3,Ausiliari_Coll.Scol.!J266,IF(Foglio2!$J$3=Foglio2!$E$4,Collab._Tecnici!J266,IF(Foglio2!$J$3=Foglio2!$E$5,Assistenti_Tecnici!J266,IF(Foglio2!$J$3=Foglio2!$E$6,Assistenti_Amm.vo!J266,IF(Foglio2!$J$3=Foglio2!$E$7,Resp_Coord_Amm.vo!J266,IF(Foglio2!$J$3=Foglio2!$E$8,Direttore_Amm.vo!J266,IF(Foglio2!$J$3=Foglio2!$E$9,Doc_mat_elem.re!J266,IF(Foglio2!$J$3=Foglio2!$E$10,Doc_dipl_scuola_sec.!J266,IF(Foglio2!$J$3=Foglio2!$E$11,Doc_scuola_media!J266,IF(Foglio2!$J$3=Foglio2!$E$12,Doc_laureati_scuola_sec.!J278,IF(Foglio2!$J$3=Foglio2!$E$13,Direttivi_capi_ist.!J266,0)))))))))))</f>
        <v>0</v>
      </c>
      <c r="M278" s="249">
        <f>IF(Foglio2!$J$3=Foglio2!$E$3,Ausiliari_Coll.Scol.!K266,IF(Foglio2!$J$3=Foglio2!$E$4,Collab._Tecnici!K266,IF(Foglio2!$J$3=Foglio2!$E$5,Assistenti_Tecnici!K266,IF(Foglio2!$J$3=Foglio2!$E$6,Assistenti_Amm.vo!K266,IF(Foglio2!$J$3=Foglio2!$E$7,Resp_Coord_Amm.vo!K266,IF(Foglio2!$J$3=Foglio2!$E$8,Direttore_Amm.vo!K266,IF(Foglio2!$J$3=Foglio2!$E$9,Doc_mat_elem.re!K266,IF(Foglio2!$J$3=Foglio2!$E$10,Doc_dipl_scuola_sec.!K266,IF(Foglio2!$J$3=Foglio2!$E$11,Doc_scuola_media!K266,IF(Foglio2!$J$3=Foglio2!$E$12,Doc_laureati_scuola_sec.!K278,IF(Foglio2!$J$3=Foglio2!$E$13,Direttivi_capi_ist.!K266,0)))))))))))</f>
        <v>0</v>
      </c>
      <c r="N278" s="250">
        <f>IF(Foglio2!$J$3=Foglio2!$E$3,Ausiliari_Coll.Scol.!L266,IF(Foglio2!$J$3=Foglio2!$E$4,Collab._Tecnici!L266,IF(Foglio2!$J$3=Foglio2!$E$5,Assistenti_Tecnici!L266,IF(Foglio2!$J$3=Foglio2!$E$6,Assistenti_Amm.vo!L266,IF(Foglio2!$J$3=Foglio2!$E$7,Resp_Coord_Amm.vo!L266,IF(Foglio2!$J$3=Foglio2!$E$8,Direttore_Amm.vo!L266,IF(Foglio2!$J$3=Foglio2!$E$9,Doc_mat_elem.re!L266,IF(Foglio2!$J$3=Foglio2!$E$10,Doc_dipl_scuola_sec.!L266,IF(Foglio2!$J$3=Foglio2!$E$11,Doc_scuola_media!L266,IF(Foglio2!$J$3=Foglio2!$E$12,Doc_laureati_scuola_sec.!L278,IF(Foglio2!$J$3=Foglio2!$E$13,Direttivi_capi_ist.!L266,0)))))))))))</f>
        <v>0</v>
      </c>
      <c r="O278" s="251">
        <f>IF(Foglio2!$J$3=Foglio2!$E$3,Ausiliari_Coll.Scol.!M266,IF(Foglio2!$J$3=Foglio2!$E$4,Collab._Tecnici!M266,IF(Foglio2!$J$3=Foglio2!$E$5,Assistenti_Tecnici!M266,IF(Foglio2!$J$3=Foglio2!$E$6,Assistenti_Amm.vo!M266,IF(Foglio2!$J$3=Foglio2!$E$7,Resp_Coord_Amm.vo!M266,IF(Foglio2!$J$3=Foglio2!$E$8,Direttore_Amm.vo!M266,IF(Foglio2!$J$3=Foglio2!$E$9,Doc_mat_elem.re!M266,IF(Foglio2!$J$3=Foglio2!$E$10,Doc_dipl_scuola_sec.!M266,IF(Foglio2!$J$3=Foglio2!$E$11,Doc_scuola_media!M266,IF(Foglio2!$J$3=Foglio2!$E$12,Doc_laureati_scuola_sec.!M278,IF(Foglio2!$J$3=Foglio2!$E$13,Direttivi_capi_ist.!M266,0)))))))))))</f>
        <v>0</v>
      </c>
      <c r="P278" s="252">
        <f>IF(Foglio2!$J$3=Foglio2!$E$3,Ausiliari_Coll.Scol.!N266,IF(Foglio2!$J$3=Foglio2!$E$4,Collab._Tecnici!N266,IF(Foglio2!$J$3=Foglio2!$E$5,Assistenti_Tecnici!N266,IF(Foglio2!$J$3=Foglio2!$E$6,Assistenti_Amm.vo!N266,IF(Foglio2!$J$3=Foglio2!$E$7,Resp_Coord_Amm.vo!N266,IF(Foglio2!$J$3=Foglio2!$E$8,Direttore_Amm.vo!N266,IF(Foglio2!$J$3=Foglio2!$E$9,Doc_mat_elem.re!N266,IF(Foglio2!$J$3=Foglio2!$E$10,Doc_dipl_scuola_sec.!N266,IF(Foglio2!$J$3=Foglio2!$E$11,Doc_scuola_media!N266,IF(Foglio2!$J$3=Foglio2!$E$12,Doc_laureati_scuola_sec.!N278,IF(Foglio2!$J$3=Foglio2!$E$13,Direttivi_capi_ist.!N266,0)))))))))))</f>
        <v>0</v>
      </c>
      <c r="Q278" s="252">
        <f>IF(Foglio2!$J$3=Foglio2!$E$3,Ausiliari_Coll.Scol.!O266,IF(Foglio2!$J$3=Foglio2!$E$4,Collab._Tecnici!O266,IF(Foglio2!$J$3=Foglio2!$E$5,Assistenti_Tecnici!O266,IF(Foglio2!$J$3=Foglio2!$E$6,Assistenti_Amm.vo!O266,IF(Foglio2!$J$3=Foglio2!$E$7,Resp_Coord_Amm.vo!O266,IF(Foglio2!$J$3=Foglio2!$E$8,Direttore_Amm.vo!O266,IF(Foglio2!$J$3=Foglio2!$E$9,Doc_mat_elem.re!O266,IF(Foglio2!$J$3=Foglio2!$E$10,Doc_dipl_scuola_sec.!O266,IF(Foglio2!$J$3=Foglio2!$E$11,Doc_scuola_media!O266,IF(Foglio2!$J$3=Foglio2!$E$12,Doc_laureati_scuola_sec.!O278,IF(Foglio2!$J$3=Foglio2!$E$13,Direttivi_capi_ist.!O266,0)))))))))))</f>
        <v>0</v>
      </c>
      <c r="R278" s="252">
        <f>IF(Foglio2!$J$3=Foglio2!$E$3,Ausiliari_Coll.Scol.!P266,IF(Foglio2!$J$3=Foglio2!$E$4,Collab._Tecnici!P266,IF(Foglio2!$J$3=Foglio2!$E$5,Assistenti_Tecnici!P266,IF(Foglio2!$J$3=Foglio2!$E$6,Assistenti_Amm.vo!P266,IF(Foglio2!$J$3=Foglio2!$E$7,Resp_Coord_Amm.vo!P266,IF(Foglio2!$J$3=Foglio2!$E$8,Direttore_Amm.vo!P266,IF(Foglio2!$J$3=Foglio2!$E$9,Doc_mat_elem.re!P266,IF(Foglio2!$J$3=Foglio2!$E$10,Doc_dipl_scuola_sec.!P266,IF(Foglio2!$J$3=Foglio2!$E$11,Doc_scuola_media!P266,IF(Foglio2!$J$3=Foglio2!$E$12,Doc_laureati_scuola_sec.!P278,IF(Foglio2!$J$3=Foglio2!$E$13,Direttivi_capi_ist.!P266,0)))))))))))</f>
        <v>0</v>
      </c>
      <c r="S278" s="252">
        <f>IF(Foglio2!$J$3=Foglio2!$E$3,Ausiliari_Coll.Scol.!Q266,IF(Foglio2!$J$3=Foglio2!$E$4,Collab._Tecnici!Q266,IF(Foglio2!$J$3=Foglio2!$E$5,Assistenti_Tecnici!Q266,IF(Foglio2!$J$3=Foglio2!$E$6,Assistenti_Amm.vo!Q266,IF(Foglio2!$J$3=Foglio2!$E$7,Resp_Coord_Amm.vo!Q266,IF(Foglio2!$J$3=Foglio2!$E$8,Direttore_Amm.vo!Q266,IF(Foglio2!$J$3=Foglio2!$E$9,Doc_mat_elem.re!Q266,IF(Foglio2!$J$3=Foglio2!$E$10,Doc_dipl_scuola_sec.!Q266,IF(Foglio2!$J$3=Foglio2!$E$11,Doc_scuola_media!Q266,IF(Foglio2!$J$3=Foglio2!$E$12,Doc_laureati_scuola_sec.!Q278,IF(Foglio2!$J$3=Foglio2!$E$13,Direttivi_capi_ist.!Q266,0)))))))))))</f>
        <v>0</v>
      </c>
      <c r="T278" s="252">
        <f>IF(Foglio2!$J$3=Foglio2!$E$3,Ausiliari_Coll.Scol.!R266,IF(Foglio2!$J$3=Foglio2!$E$4,Collab._Tecnici!R266,IF(Foglio2!$J$3=Foglio2!$E$5,Assistenti_Tecnici!R266,IF(Foglio2!$J$3=Foglio2!$E$6,Assistenti_Amm.vo!R266,IF(Foglio2!$J$3=Foglio2!$E$7,Resp_Coord_Amm.vo!R266,IF(Foglio2!$J$3=Foglio2!$E$8,Direttore_Amm.vo!R266,IF(Foglio2!$J$3=Foglio2!$E$9,Doc_mat_elem.re!R266,IF(Foglio2!$J$3=Foglio2!$E$10,Doc_dipl_scuola_sec.!R266,IF(Foglio2!$J$3=Foglio2!$E$11,Doc_scuola_media!R266,IF(Foglio2!$J$3=Foglio2!$E$12,Doc_laureati_scuola_sec.!R278,IF(Foglio2!$J$3=Foglio2!$E$13,Direttivi_capi_ist.!R266,0)))))))))))</f>
        <v>0</v>
      </c>
      <c r="U278" s="252">
        <f t="shared" ref="U278" si="1230">(P278)/12*0.8</f>
        <v>0</v>
      </c>
      <c r="V278" s="252">
        <f t="shared" ref="V278" si="1231">(P278+R278)/12*0.8</f>
        <v>0</v>
      </c>
      <c r="W278" s="253" t="str">
        <f t="shared" ref="W278" si="1232">"Fascia Da "&amp;F278&amp;" a "&amp;F279&amp;" Decorrenza "&amp;DAY(C278)&amp;"/"&amp;MONTH(C278)&amp;"/"&amp;YEAR(C278)</f>
        <v>Fascia Da 0 a 0 Decorrenza 0/1/1900</v>
      </c>
    </row>
    <row r="279" spans="1:23" s="47" customFormat="1" ht="8.25" customHeight="1" x14ac:dyDescent="0.2">
      <c r="A279" s="104"/>
      <c r="B279" s="245">
        <f t="shared" si="1089"/>
        <v>34525</v>
      </c>
      <c r="C279" s="501"/>
      <c r="D279" s="501"/>
      <c r="E279" s="48" t="s">
        <v>4</v>
      </c>
      <c r="F279" s="49">
        <f>IF(Foglio2!$J$3=Foglio2!$E$3,Ausiliari_Coll.Scol.!D267,IF(Foglio2!$J$3=Foglio2!$E$4,Collab._Tecnici!D267,IF(Foglio2!$J$3=Foglio2!$E$5,Assistenti_Tecnici!D267,IF(Foglio2!$J$3=Foglio2!$E$6,Assistenti_Amm.vo!D267,IF(Foglio2!$J$3=Foglio2!$E$7,Resp_Coord_Amm.vo!D267,IF(Foglio2!$J$3=Foglio2!$E$8,Direttore_Amm.vo!D267,IF(Foglio2!$J$3=Foglio2!$E$9,Doc_mat_elem.re!D267,IF(Foglio2!$J$3=Foglio2!$E$10,Doc_dipl_scuola_sec.!D267,IF(Foglio2!$J$3=Foglio2!$E$11,Doc_scuola_media!D267,IF(Foglio2!$J$3=Foglio2!$E$12,Doc_laureati_scuola_sec.!D279,IF(Foglio2!$J$3=Foglio2!$E$13,Direttivi_capi_ist.!D267,0)))))))))))</f>
        <v>0</v>
      </c>
      <c r="G279" s="267">
        <f t="shared" ref="G279:T279" si="1233">G278*1936.27</f>
        <v>0</v>
      </c>
      <c r="H279" s="267">
        <f t="shared" si="1233"/>
        <v>0</v>
      </c>
      <c r="I279" s="267">
        <f t="shared" si="1233"/>
        <v>0</v>
      </c>
      <c r="J279" s="267">
        <f t="shared" si="1233"/>
        <v>0</v>
      </c>
      <c r="K279" s="267">
        <f t="shared" si="1233"/>
        <v>0</v>
      </c>
      <c r="L279" s="266">
        <f t="shared" si="1233"/>
        <v>0</v>
      </c>
      <c r="M279" s="267">
        <f t="shared" si="1233"/>
        <v>0</v>
      </c>
      <c r="N279" s="182">
        <f t="shared" si="1233"/>
        <v>0</v>
      </c>
      <c r="O279" s="183">
        <f t="shared" si="1233"/>
        <v>0</v>
      </c>
      <c r="P279" s="184">
        <f t="shared" si="1233"/>
        <v>0</v>
      </c>
      <c r="Q279" s="184">
        <f t="shared" si="1233"/>
        <v>0</v>
      </c>
      <c r="R279" s="184">
        <f t="shared" si="1233"/>
        <v>0</v>
      </c>
      <c r="S279" s="184">
        <f t="shared" si="1233"/>
        <v>0</v>
      </c>
      <c r="T279" s="184">
        <f t="shared" si="1233"/>
        <v>0</v>
      </c>
      <c r="U279" s="184">
        <f t="shared" ref="U279:V279" si="1234">U278*1936.27</f>
        <v>0</v>
      </c>
      <c r="V279" s="184">
        <f t="shared" si="1234"/>
        <v>0</v>
      </c>
      <c r="W279" s="104"/>
    </row>
    <row r="280" spans="1:23" s="47" customFormat="1" ht="12.75" customHeight="1" x14ac:dyDescent="0.2">
      <c r="A280" s="104">
        <f>IF(Foglio2!$J$7=1,TRUNC(Base!V280,0),TRUNC(Base!U280,0))</f>
        <v>0</v>
      </c>
      <c r="B280" s="245">
        <f t="shared" si="1089"/>
        <v>34526</v>
      </c>
      <c r="C280" s="501"/>
      <c r="D280" s="501"/>
      <c r="E280" s="53" t="s">
        <v>3</v>
      </c>
      <c r="F280" s="54">
        <f>IF(Foglio2!$J$3=Foglio2!$E$3,Ausiliari_Coll.Scol.!D268,IF(Foglio2!$J$3=Foglio2!$E$4,Collab._Tecnici!D268,IF(Foglio2!$J$3=Foglio2!$E$5,Assistenti_Tecnici!D268,IF(Foglio2!$J$3=Foglio2!$E$6,Assistenti_Amm.vo!D268,IF(Foglio2!$J$3=Foglio2!$E$7,Resp_Coord_Amm.vo!D268,IF(Foglio2!$J$3=Foglio2!$E$8,Direttore_Amm.vo!D268,IF(Foglio2!$J$3=Foglio2!$E$9,Doc_mat_elem.re!D268,IF(Foglio2!$J$3=Foglio2!$E$10,Doc_dipl_scuola_sec.!D268,IF(Foglio2!$J$3=Foglio2!$E$11,Doc_scuola_media!D268,IF(Foglio2!$J$3=Foglio2!$E$12,Doc_laureati_scuola_sec.!D280,IF(Foglio2!$J$3=Foglio2!$E$13,Direttivi_capi_ist.!D268,0)))))))))))</f>
        <v>0</v>
      </c>
      <c r="G280" s="248">
        <f>IF(Foglio2!$J$3=Foglio2!$E$3,Ausiliari_Coll.Scol.!E268,IF(Foglio2!$J$3=Foglio2!$E$4,Collab._Tecnici!E268,IF(Foglio2!$J$3=Foglio2!$E$5,Assistenti_Tecnici!E268,IF(Foglio2!$J$3=Foglio2!$E$6,Assistenti_Amm.vo!E268,IF(Foglio2!$J$3=Foglio2!$E$7,Resp_Coord_Amm.vo!E268,IF(Foglio2!$J$3=Foglio2!$E$8,Direttore_Amm.vo!E268,IF(Foglio2!$J$3=Foglio2!$E$9,Doc_mat_elem.re!E268,IF(Foglio2!$J$3=Foglio2!$E$10,Doc_dipl_scuola_sec.!E268,IF(Foglio2!$J$3=Foglio2!$E$11,Doc_scuola_media!E268,IF(Foglio2!$J$3=Foglio2!$E$12,Doc_laureati_scuola_sec.!E280,IF(Foglio2!$J$3=Foglio2!$E$13,Direttivi_capi_ist.!E268,0)))))))))))</f>
        <v>0</v>
      </c>
      <c r="H280" s="248">
        <f>IF(Foglio2!$J$3=Foglio2!$E$3,Ausiliari_Coll.Scol.!F268,IF(Foglio2!$J$3=Foglio2!$E$4,Collab._Tecnici!F268,IF(Foglio2!$J$3=Foglio2!$E$5,Assistenti_Tecnici!F268,IF(Foglio2!$J$3=Foglio2!$E$6,Assistenti_Amm.vo!F268,IF(Foglio2!$J$3=Foglio2!$E$7,Resp_Coord_Amm.vo!F268,IF(Foglio2!$J$3=Foglio2!$E$8,Direttore_Amm.vo!F268,IF(Foglio2!$J$3=Foglio2!$E$9,Doc_mat_elem.re!F268,IF(Foglio2!$J$3=Foglio2!$E$10,Doc_dipl_scuola_sec.!F268,IF(Foglio2!$J$3=Foglio2!$E$11,Doc_scuola_media!F268,IF(Foglio2!$J$3=Foglio2!$E$12,Doc_laureati_scuola_sec.!F280,IF(Foglio2!$J$3=Foglio2!$E$13,Direttivi_capi_ist.!F268,0)))))))))))</f>
        <v>0</v>
      </c>
      <c r="I280" s="248">
        <f>IF(Foglio2!$J$3=Foglio2!$E$3,Ausiliari_Coll.Scol.!G268,IF(Foglio2!$J$3=Foglio2!$E$4,Collab._Tecnici!G268,IF(Foglio2!$J$3=Foglio2!$E$5,Assistenti_Tecnici!G268,IF(Foglio2!$J$3=Foglio2!$E$6,Assistenti_Amm.vo!G268,IF(Foglio2!$J$3=Foglio2!$E$7,Resp_Coord_Amm.vo!G268,IF(Foglio2!$J$3=Foglio2!$E$8,Direttore_Amm.vo!G268,IF(Foglio2!$J$3=Foglio2!$E$9,Doc_mat_elem.re!G268,IF(Foglio2!$J$3=Foglio2!$E$10,Doc_dipl_scuola_sec.!G268,IF(Foglio2!$J$3=Foglio2!$E$11,Doc_scuola_media!G268,IF(Foglio2!$J$3=Foglio2!$E$12,Doc_laureati_scuola_sec.!G280,IF(Foglio2!$J$3=Foglio2!$E$13,Direttivi_capi_ist.!G268,0)))))))))))</f>
        <v>0</v>
      </c>
      <c r="J280" s="248">
        <f>IF(Foglio2!$J$3=Foglio2!$E$3,Ausiliari_Coll.Scol.!H268,IF(Foglio2!$J$3=Foglio2!$E$4,Collab._Tecnici!H268,IF(Foglio2!$J$3=Foglio2!$E$5,Assistenti_Tecnici!H268,IF(Foglio2!$J$3=Foglio2!$E$6,Assistenti_Amm.vo!H268,IF(Foglio2!$J$3=Foglio2!$E$7,Resp_Coord_Amm.vo!H268,IF(Foglio2!$J$3=Foglio2!$E$8,Direttore_Amm.vo!H268,IF(Foglio2!$J$3=Foglio2!$E$9,Doc_mat_elem.re!H268,IF(Foglio2!$J$3=Foglio2!$E$10,Doc_dipl_scuola_sec.!H268,IF(Foglio2!$J$3=Foglio2!$E$11,Doc_scuola_media!H268,IF(Foglio2!$J$3=Foglio2!$E$12,Doc_laureati_scuola_sec.!H280,IF(Foglio2!$J$3=Foglio2!$E$13,Direttivi_capi_ist.!H268,0)))))))))))</f>
        <v>0</v>
      </c>
      <c r="K280" s="248">
        <f>IF(Foglio2!$J$3=Foglio2!$E$3,Ausiliari_Coll.Scol.!I268,IF(Foglio2!$J$3=Foglio2!$E$4,Collab._Tecnici!I268,IF(Foglio2!$J$3=Foglio2!$E$5,Assistenti_Tecnici!I268,IF(Foglio2!$J$3=Foglio2!$E$6,Assistenti_Amm.vo!I268,IF(Foglio2!$J$3=Foglio2!$E$7,Resp_Coord_Amm.vo!I268,IF(Foglio2!$J$3=Foglio2!$E$8,Direttore_Amm.vo!I268,IF(Foglio2!$J$3=Foglio2!$E$9,Doc_mat_elem.re!I268,IF(Foglio2!$J$3=Foglio2!$E$10,Doc_dipl_scuola_sec.!I268,IF(Foglio2!$J$3=Foglio2!$E$11,Doc_scuola_media!I268,IF(Foglio2!$J$3=Foglio2!$E$12,Doc_laureati_scuola_sec.!I280,IF(Foglio2!$J$3=Foglio2!$E$13,Direttivi_capi_ist.!I268,0)))))))))))</f>
        <v>0</v>
      </c>
      <c r="L280" s="248">
        <f>IF(Foglio2!$J$3=Foglio2!$E$3,Ausiliari_Coll.Scol.!J268,IF(Foglio2!$J$3=Foglio2!$E$4,Collab._Tecnici!J268,IF(Foglio2!$J$3=Foglio2!$E$5,Assistenti_Tecnici!J268,IF(Foglio2!$J$3=Foglio2!$E$6,Assistenti_Amm.vo!J268,IF(Foglio2!$J$3=Foglio2!$E$7,Resp_Coord_Amm.vo!J268,IF(Foglio2!$J$3=Foglio2!$E$8,Direttore_Amm.vo!J268,IF(Foglio2!$J$3=Foglio2!$E$9,Doc_mat_elem.re!J268,IF(Foglio2!$J$3=Foglio2!$E$10,Doc_dipl_scuola_sec.!J268,IF(Foglio2!$J$3=Foglio2!$E$11,Doc_scuola_media!J268,IF(Foglio2!$J$3=Foglio2!$E$12,Doc_laureati_scuola_sec.!J280,IF(Foglio2!$J$3=Foglio2!$E$13,Direttivi_capi_ist.!J268,0)))))))))))</f>
        <v>0</v>
      </c>
      <c r="M280" s="249">
        <f>IF(Foglio2!$J$3=Foglio2!$E$3,Ausiliari_Coll.Scol.!K268,IF(Foglio2!$J$3=Foglio2!$E$4,Collab._Tecnici!K268,IF(Foglio2!$J$3=Foglio2!$E$5,Assistenti_Tecnici!K268,IF(Foglio2!$J$3=Foglio2!$E$6,Assistenti_Amm.vo!K268,IF(Foglio2!$J$3=Foglio2!$E$7,Resp_Coord_Amm.vo!K268,IF(Foglio2!$J$3=Foglio2!$E$8,Direttore_Amm.vo!K268,IF(Foglio2!$J$3=Foglio2!$E$9,Doc_mat_elem.re!K268,IF(Foglio2!$J$3=Foglio2!$E$10,Doc_dipl_scuola_sec.!K268,IF(Foglio2!$J$3=Foglio2!$E$11,Doc_scuola_media!K268,IF(Foglio2!$J$3=Foglio2!$E$12,Doc_laureati_scuola_sec.!K280,IF(Foglio2!$J$3=Foglio2!$E$13,Direttivi_capi_ist.!K268,0)))))))))))</f>
        <v>0</v>
      </c>
      <c r="N280" s="250">
        <f>IF(Foglio2!$J$3=Foglio2!$E$3,Ausiliari_Coll.Scol.!L268,IF(Foglio2!$J$3=Foglio2!$E$4,Collab._Tecnici!L268,IF(Foglio2!$J$3=Foglio2!$E$5,Assistenti_Tecnici!L268,IF(Foglio2!$J$3=Foglio2!$E$6,Assistenti_Amm.vo!L268,IF(Foglio2!$J$3=Foglio2!$E$7,Resp_Coord_Amm.vo!L268,IF(Foglio2!$J$3=Foglio2!$E$8,Direttore_Amm.vo!L268,IF(Foglio2!$J$3=Foglio2!$E$9,Doc_mat_elem.re!L268,IF(Foglio2!$J$3=Foglio2!$E$10,Doc_dipl_scuola_sec.!L268,IF(Foglio2!$J$3=Foglio2!$E$11,Doc_scuola_media!L268,IF(Foglio2!$J$3=Foglio2!$E$12,Doc_laureati_scuola_sec.!L280,IF(Foglio2!$J$3=Foglio2!$E$13,Direttivi_capi_ist.!L268,0)))))))))))</f>
        <v>0</v>
      </c>
      <c r="O280" s="251">
        <f>IF(Foglio2!$J$3=Foglio2!$E$3,Ausiliari_Coll.Scol.!M268,IF(Foglio2!$J$3=Foglio2!$E$4,Collab._Tecnici!M268,IF(Foglio2!$J$3=Foglio2!$E$5,Assistenti_Tecnici!M268,IF(Foglio2!$J$3=Foglio2!$E$6,Assistenti_Amm.vo!M268,IF(Foglio2!$J$3=Foglio2!$E$7,Resp_Coord_Amm.vo!M268,IF(Foglio2!$J$3=Foglio2!$E$8,Direttore_Amm.vo!M268,IF(Foglio2!$J$3=Foglio2!$E$9,Doc_mat_elem.re!M268,IF(Foglio2!$J$3=Foglio2!$E$10,Doc_dipl_scuola_sec.!M268,IF(Foglio2!$J$3=Foglio2!$E$11,Doc_scuola_media!M268,IF(Foglio2!$J$3=Foglio2!$E$12,Doc_laureati_scuola_sec.!M280,IF(Foglio2!$J$3=Foglio2!$E$13,Direttivi_capi_ist.!M268,0)))))))))))</f>
        <v>0</v>
      </c>
      <c r="P280" s="252">
        <f>IF(Foglio2!$J$3=Foglio2!$E$3,Ausiliari_Coll.Scol.!N268,IF(Foglio2!$J$3=Foglio2!$E$4,Collab._Tecnici!N268,IF(Foglio2!$J$3=Foglio2!$E$5,Assistenti_Tecnici!N268,IF(Foglio2!$J$3=Foglio2!$E$6,Assistenti_Amm.vo!N268,IF(Foglio2!$J$3=Foglio2!$E$7,Resp_Coord_Amm.vo!N268,IF(Foglio2!$J$3=Foglio2!$E$8,Direttore_Amm.vo!N268,IF(Foglio2!$J$3=Foglio2!$E$9,Doc_mat_elem.re!N268,IF(Foglio2!$J$3=Foglio2!$E$10,Doc_dipl_scuola_sec.!N268,IF(Foglio2!$J$3=Foglio2!$E$11,Doc_scuola_media!N268,IF(Foglio2!$J$3=Foglio2!$E$12,Doc_laureati_scuola_sec.!N280,IF(Foglio2!$J$3=Foglio2!$E$13,Direttivi_capi_ist.!N268,0)))))))))))</f>
        <v>0</v>
      </c>
      <c r="Q280" s="252">
        <f>IF(Foglio2!$J$3=Foglio2!$E$3,Ausiliari_Coll.Scol.!O268,IF(Foglio2!$J$3=Foglio2!$E$4,Collab._Tecnici!O268,IF(Foglio2!$J$3=Foglio2!$E$5,Assistenti_Tecnici!O268,IF(Foglio2!$J$3=Foglio2!$E$6,Assistenti_Amm.vo!O268,IF(Foglio2!$J$3=Foglio2!$E$7,Resp_Coord_Amm.vo!O268,IF(Foglio2!$J$3=Foglio2!$E$8,Direttore_Amm.vo!O268,IF(Foglio2!$J$3=Foglio2!$E$9,Doc_mat_elem.re!O268,IF(Foglio2!$J$3=Foglio2!$E$10,Doc_dipl_scuola_sec.!O268,IF(Foglio2!$J$3=Foglio2!$E$11,Doc_scuola_media!O268,IF(Foglio2!$J$3=Foglio2!$E$12,Doc_laureati_scuola_sec.!O280,IF(Foglio2!$J$3=Foglio2!$E$13,Direttivi_capi_ist.!O268,0)))))))))))</f>
        <v>0</v>
      </c>
      <c r="R280" s="252">
        <f>IF(Foglio2!$J$3=Foglio2!$E$3,Ausiliari_Coll.Scol.!P268,IF(Foglio2!$J$3=Foglio2!$E$4,Collab._Tecnici!P268,IF(Foglio2!$J$3=Foglio2!$E$5,Assistenti_Tecnici!P268,IF(Foglio2!$J$3=Foglio2!$E$6,Assistenti_Amm.vo!P268,IF(Foglio2!$J$3=Foglio2!$E$7,Resp_Coord_Amm.vo!P268,IF(Foglio2!$J$3=Foglio2!$E$8,Direttore_Amm.vo!P268,IF(Foglio2!$J$3=Foglio2!$E$9,Doc_mat_elem.re!P268,IF(Foglio2!$J$3=Foglio2!$E$10,Doc_dipl_scuola_sec.!P268,IF(Foglio2!$J$3=Foglio2!$E$11,Doc_scuola_media!P268,IF(Foglio2!$J$3=Foglio2!$E$12,Doc_laureati_scuola_sec.!P280,IF(Foglio2!$J$3=Foglio2!$E$13,Direttivi_capi_ist.!P268,0)))))))))))</f>
        <v>0</v>
      </c>
      <c r="S280" s="252">
        <f>IF(Foglio2!$J$3=Foglio2!$E$3,Ausiliari_Coll.Scol.!Q268,IF(Foglio2!$J$3=Foglio2!$E$4,Collab._Tecnici!Q268,IF(Foglio2!$J$3=Foglio2!$E$5,Assistenti_Tecnici!Q268,IF(Foglio2!$J$3=Foglio2!$E$6,Assistenti_Amm.vo!Q268,IF(Foglio2!$J$3=Foglio2!$E$7,Resp_Coord_Amm.vo!Q268,IF(Foglio2!$J$3=Foglio2!$E$8,Direttore_Amm.vo!Q268,IF(Foglio2!$J$3=Foglio2!$E$9,Doc_mat_elem.re!Q268,IF(Foglio2!$J$3=Foglio2!$E$10,Doc_dipl_scuola_sec.!Q268,IF(Foglio2!$J$3=Foglio2!$E$11,Doc_scuola_media!Q268,IF(Foglio2!$J$3=Foglio2!$E$12,Doc_laureati_scuola_sec.!Q280,IF(Foglio2!$J$3=Foglio2!$E$13,Direttivi_capi_ist.!Q268,0)))))))))))</f>
        <v>0</v>
      </c>
      <c r="T280" s="252">
        <f>IF(Foglio2!$J$3=Foglio2!$E$3,Ausiliari_Coll.Scol.!R268,IF(Foglio2!$J$3=Foglio2!$E$4,Collab._Tecnici!R268,IF(Foglio2!$J$3=Foglio2!$E$5,Assistenti_Tecnici!R268,IF(Foglio2!$J$3=Foglio2!$E$6,Assistenti_Amm.vo!R268,IF(Foglio2!$J$3=Foglio2!$E$7,Resp_Coord_Amm.vo!R268,IF(Foglio2!$J$3=Foglio2!$E$8,Direttore_Amm.vo!R268,IF(Foglio2!$J$3=Foglio2!$E$9,Doc_mat_elem.re!R268,IF(Foglio2!$J$3=Foglio2!$E$10,Doc_dipl_scuola_sec.!R268,IF(Foglio2!$J$3=Foglio2!$E$11,Doc_scuola_media!R268,IF(Foglio2!$J$3=Foglio2!$E$12,Doc_laureati_scuola_sec.!R280,IF(Foglio2!$J$3=Foglio2!$E$13,Direttivi_capi_ist.!R268,0)))))))))))</f>
        <v>0</v>
      </c>
      <c r="U280" s="252">
        <f t="shared" ref="U280" si="1235">(P280)/12*0.8</f>
        <v>0</v>
      </c>
      <c r="V280" s="252">
        <f t="shared" ref="V280" si="1236">(P280+R280)/12*0.8</f>
        <v>0</v>
      </c>
      <c r="W280" s="253" t="str">
        <f t="shared" ref="W280" si="1237">"Fascia Da "&amp;F280&amp;" a "&amp;F281&amp;" Decorrenza "&amp;DAY(C280)&amp;"/"&amp;MONTH(C280)&amp;"/"&amp;YEAR(C280)</f>
        <v>Fascia Da 0 a 0 Decorrenza 0/1/1900</v>
      </c>
    </row>
    <row r="281" spans="1:23" s="47" customFormat="1" ht="8.25" customHeight="1" x14ac:dyDescent="0.2">
      <c r="A281" s="104"/>
      <c r="B281" s="245">
        <f t="shared" si="1089"/>
        <v>34527</v>
      </c>
      <c r="C281" s="501"/>
      <c r="D281" s="501"/>
      <c r="E281" s="48" t="s">
        <v>4</v>
      </c>
      <c r="F281" s="49">
        <f>IF(Foglio2!$J$3=Foglio2!$E$3,Ausiliari_Coll.Scol.!D269,IF(Foglio2!$J$3=Foglio2!$E$4,Collab._Tecnici!D269,IF(Foglio2!$J$3=Foglio2!$E$5,Assistenti_Tecnici!D269,IF(Foglio2!$J$3=Foglio2!$E$6,Assistenti_Amm.vo!D269,IF(Foglio2!$J$3=Foglio2!$E$7,Resp_Coord_Amm.vo!D269,IF(Foglio2!$J$3=Foglio2!$E$8,Direttore_Amm.vo!D269,IF(Foglio2!$J$3=Foglio2!$E$9,Doc_mat_elem.re!D269,IF(Foglio2!$J$3=Foglio2!$E$10,Doc_dipl_scuola_sec.!D269,IF(Foglio2!$J$3=Foglio2!$E$11,Doc_scuola_media!D269,IF(Foglio2!$J$3=Foglio2!$E$12,Doc_laureati_scuola_sec.!D281,IF(Foglio2!$J$3=Foglio2!$E$13,Direttivi_capi_ist.!D269,0)))))))))))</f>
        <v>0</v>
      </c>
      <c r="G281" s="267">
        <f t="shared" ref="G281:T281" si="1238">G280*1936.27</f>
        <v>0</v>
      </c>
      <c r="H281" s="267">
        <f t="shared" si="1238"/>
        <v>0</v>
      </c>
      <c r="I281" s="267">
        <f t="shared" si="1238"/>
        <v>0</v>
      </c>
      <c r="J281" s="267">
        <f t="shared" si="1238"/>
        <v>0</v>
      </c>
      <c r="K281" s="267">
        <f t="shared" si="1238"/>
        <v>0</v>
      </c>
      <c r="L281" s="266">
        <f t="shared" si="1238"/>
        <v>0</v>
      </c>
      <c r="M281" s="267">
        <f t="shared" si="1238"/>
        <v>0</v>
      </c>
      <c r="N281" s="182">
        <f t="shared" si="1238"/>
        <v>0</v>
      </c>
      <c r="O281" s="183">
        <f t="shared" si="1238"/>
        <v>0</v>
      </c>
      <c r="P281" s="184">
        <f t="shared" si="1238"/>
        <v>0</v>
      </c>
      <c r="Q281" s="184">
        <f t="shared" si="1238"/>
        <v>0</v>
      </c>
      <c r="R281" s="184">
        <f t="shared" si="1238"/>
        <v>0</v>
      </c>
      <c r="S281" s="184">
        <f t="shared" si="1238"/>
        <v>0</v>
      </c>
      <c r="T281" s="184">
        <f t="shared" si="1238"/>
        <v>0</v>
      </c>
      <c r="U281" s="184">
        <f t="shared" ref="U281:V281" si="1239">U280*1936.27</f>
        <v>0</v>
      </c>
      <c r="V281" s="184">
        <f t="shared" si="1239"/>
        <v>0</v>
      </c>
      <c r="W281" s="104"/>
    </row>
    <row r="282" spans="1:23" s="47" customFormat="1" ht="12.75" customHeight="1" x14ac:dyDescent="0.2">
      <c r="A282" s="104">
        <f>IF(Foglio2!$J$7=1,TRUNC(Base!V282,0),TRUNC(Base!U282,0))</f>
        <v>0</v>
      </c>
      <c r="B282" s="245">
        <f t="shared" si="1089"/>
        <v>34528</v>
      </c>
      <c r="C282" s="501"/>
      <c r="D282" s="501"/>
      <c r="E282" s="53" t="s">
        <v>3</v>
      </c>
      <c r="F282" s="54">
        <f>IF(Foglio2!$J$3=Foglio2!$E$3,Ausiliari_Coll.Scol.!D270,IF(Foglio2!$J$3=Foglio2!$E$4,Collab._Tecnici!D270,IF(Foglio2!$J$3=Foglio2!$E$5,Assistenti_Tecnici!D270,IF(Foglio2!$J$3=Foglio2!$E$6,Assistenti_Amm.vo!D270,IF(Foglio2!$J$3=Foglio2!$E$7,Resp_Coord_Amm.vo!D270,IF(Foglio2!$J$3=Foglio2!$E$8,Direttore_Amm.vo!D270,IF(Foglio2!$J$3=Foglio2!$E$9,Doc_mat_elem.re!D270,IF(Foglio2!$J$3=Foglio2!$E$10,Doc_dipl_scuola_sec.!D270,IF(Foglio2!$J$3=Foglio2!$E$11,Doc_scuola_media!D270,IF(Foglio2!$J$3=Foglio2!$E$12,Doc_laureati_scuola_sec.!D282,IF(Foglio2!$J$3=Foglio2!$E$13,Direttivi_capi_ist.!D270,0)))))))))))</f>
        <v>0</v>
      </c>
      <c r="G282" s="248">
        <f>IF(Foglio2!$J$3=Foglio2!$E$3,Ausiliari_Coll.Scol.!E270,IF(Foglio2!$J$3=Foglio2!$E$4,Collab._Tecnici!E270,IF(Foglio2!$J$3=Foglio2!$E$5,Assistenti_Tecnici!E270,IF(Foglio2!$J$3=Foglio2!$E$6,Assistenti_Amm.vo!E270,IF(Foglio2!$J$3=Foglio2!$E$7,Resp_Coord_Amm.vo!E270,IF(Foglio2!$J$3=Foglio2!$E$8,Direttore_Amm.vo!E270,IF(Foglio2!$J$3=Foglio2!$E$9,Doc_mat_elem.re!E270,IF(Foglio2!$J$3=Foglio2!$E$10,Doc_dipl_scuola_sec.!E270,IF(Foglio2!$J$3=Foglio2!$E$11,Doc_scuola_media!E270,IF(Foglio2!$J$3=Foglio2!$E$12,Doc_laureati_scuola_sec.!E282,IF(Foglio2!$J$3=Foglio2!$E$13,Direttivi_capi_ist.!E270,0)))))))))))</f>
        <v>0</v>
      </c>
      <c r="H282" s="248">
        <f>IF(Foglio2!$J$3=Foglio2!$E$3,Ausiliari_Coll.Scol.!F270,IF(Foglio2!$J$3=Foglio2!$E$4,Collab._Tecnici!F270,IF(Foglio2!$J$3=Foglio2!$E$5,Assistenti_Tecnici!F270,IF(Foglio2!$J$3=Foglio2!$E$6,Assistenti_Amm.vo!F270,IF(Foglio2!$J$3=Foglio2!$E$7,Resp_Coord_Amm.vo!F270,IF(Foglio2!$J$3=Foglio2!$E$8,Direttore_Amm.vo!F270,IF(Foglio2!$J$3=Foglio2!$E$9,Doc_mat_elem.re!F270,IF(Foglio2!$J$3=Foglio2!$E$10,Doc_dipl_scuola_sec.!F270,IF(Foglio2!$J$3=Foglio2!$E$11,Doc_scuola_media!F270,IF(Foglio2!$J$3=Foglio2!$E$12,Doc_laureati_scuola_sec.!F282,IF(Foglio2!$J$3=Foglio2!$E$13,Direttivi_capi_ist.!F270,0)))))))))))</f>
        <v>0</v>
      </c>
      <c r="I282" s="248">
        <f>IF(Foglio2!$J$3=Foglio2!$E$3,Ausiliari_Coll.Scol.!G270,IF(Foglio2!$J$3=Foglio2!$E$4,Collab._Tecnici!G270,IF(Foglio2!$J$3=Foglio2!$E$5,Assistenti_Tecnici!G270,IF(Foglio2!$J$3=Foglio2!$E$6,Assistenti_Amm.vo!G270,IF(Foglio2!$J$3=Foglio2!$E$7,Resp_Coord_Amm.vo!G270,IF(Foglio2!$J$3=Foglio2!$E$8,Direttore_Amm.vo!G270,IF(Foglio2!$J$3=Foglio2!$E$9,Doc_mat_elem.re!G270,IF(Foglio2!$J$3=Foglio2!$E$10,Doc_dipl_scuola_sec.!G270,IF(Foglio2!$J$3=Foglio2!$E$11,Doc_scuola_media!G270,IF(Foglio2!$J$3=Foglio2!$E$12,Doc_laureati_scuola_sec.!G282,IF(Foglio2!$J$3=Foglio2!$E$13,Direttivi_capi_ist.!G270,0)))))))))))</f>
        <v>0</v>
      </c>
      <c r="J282" s="248">
        <f>IF(Foglio2!$J$3=Foglio2!$E$3,Ausiliari_Coll.Scol.!H270,IF(Foglio2!$J$3=Foglio2!$E$4,Collab._Tecnici!H270,IF(Foglio2!$J$3=Foglio2!$E$5,Assistenti_Tecnici!H270,IF(Foglio2!$J$3=Foglio2!$E$6,Assistenti_Amm.vo!H270,IF(Foglio2!$J$3=Foglio2!$E$7,Resp_Coord_Amm.vo!H270,IF(Foglio2!$J$3=Foglio2!$E$8,Direttore_Amm.vo!H270,IF(Foglio2!$J$3=Foglio2!$E$9,Doc_mat_elem.re!H270,IF(Foglio2!$J$3=Foglio2!$E$10,Doc_dipl_scuola_sec.!H270,IF(Foglio2!$J$3=Foglio2!$E$11,Doc_scuola_media!H270,IF(Foglio2!$J$3=Foglio2!$E$12,Doc_laureati_scuola_sec.!H282,IF(Foglio2!$J$3=Foglio2!$E$13,Direttivi_capi_ist.!H270,0)))))))))))</f>
        <v>0</v>
      </c>
      <c r="K282" s="248">
        <f>IF(Foglio2!$J$3=Foglio2!$E$3,Ausiliari_Coll.Scol.!I270,IF(Foglio2!$J$3=Foglio2!$E$4,Collab._Tecnici!I270,IF(Foglio2!$J$3=Foglio2!$E$5,Assistenti_Tecnici!I270,IF(Foglio2!$J$3=Foglio2!$E$6,Assistenti_Amm.vo!I270,IF(Foglio2!$J$3=Foglio2!$E$7,Resp_Coord_Amm.vo!I270,IF(Foglio2!$J$3=Foglio2!$E$8,Direttore_Amm.vo!I270,IF(Foglio2!$J$3=Foglio2!$E$9,Doc_mat_elem.re!I270,IF(Foglio2!$J$3=Foglio2!$E$10,Doc_dipl_scuola_sec.!I270,IF(Foglio2!$J$3=Foglio2!$E$11,Doc_scuola_media!I270,IF(Foglio2!$J$3=Foglio2!$E$12,Doc_laureati_scuola_sec.!I282,IF(Foglio2!$J$3=Foglio2!$E$13,Direttivi_capi_ist.!I270,0)))))))))))</f>
        <v>0</v>
      </c>
      <c r="L282" s="248">
        <f>IF(Foglio2!$J$3=Foglio2!$E$3,Ausiliari_Coll.Scol.!J270,IF(Foglio2!$J$3=Foglio2!$E$4,Collab._Tecnici!J270,IF(Foglio2!$J$3=Foglio2!$E$5,Assistenti_Tecnici!J270,IF(Foglio2!$J$3=Foglio2!$E$6,Assistenti_Amm.vo!J270,IF(Foglio2!$J$3=Foglio2!$E$7,Resp_Coord_Amm.vo!J270,IF(Foglio2!$J$3=Foglio2!$E$8,Direttore_Amm.vo!J270,IF(Foglio2!$J$3=Foglio2!$E$9,Doc_mat_elem.re!J270,IF(Foglio2!$J$3=Foglio2!$E$10,Doc_dipl_scuola_sec.!J270,IF(Foglio2!$J$3=Foglio2!$E$11,Doc_scuola_media!J270,IF(Foglio2!$J$3=Foglio2!$E$12,Doc_laureati_scuola_sec.!J282,IF(Foglio2!$J$3=Foglio2!$E$13,Direttivi_capi_ist.!J270,0)))))))))))</f>
        <v>0</v>
      </c>
      <c r="M282" s="249">
        <f>IF(Foglio2!$J$3=Foglio2!$E$3,Ausiliari_Coll.Scol.!K270,IF(Foglio2!$J$3=Foglio2!$E$4,Collab._Tecnici!K270,IF(Foglio2!$J$3=Foglio2!$E$5,Assistenti_Tecnici!K270,IF(Foglio2!$J$3=Foglio2!$E$6,Assistenti_Amm.vo!K270,IF(Foglio2!$J$3=Foglio2!$E$7,Resp_Coord_Amm.vo!K270,IF(Foglio2!$J$3=Foglio2!$E$8,Direttore_Amm.vo!K270,IF(Foglio2!$J$3=Foglio2!$E$9,Doc_mat_elem.re!K270,IF(Foglio2!$J$3=Foglio2!$E$10,Doc_dipl_scuola_sec.!K270,IF(Foglio2!$J$3=Foglio2!$E$11,Doc_scuola_media!K270,IF(Foglio2!$J$3=Foglio2!$E$12,Doc_laureati_scuola_sec.!K282,IF(Foglio2!$J$3=Foglio2!$E$13,Direttivi_capi_ist.!K270,0)))))))))))</f>
        <v>0</v>
      </c>
      <c r="N282" s="250">
        <f>IF(Foglio2!$J$3=Foglio2!$E$3,Ausiliari_Coll.Scol.!L270,IF(Foglio2!$J$3=Foglio2!$E$4,Collab._Tecnici!L270,IF(Foglio2!$J$3=Foglio2!$E$5,Assistenti_Tecnici!L270,IF(Foglio2!$J$3=Foglio2!$E$6,Assistenti_Amm.vo!L270,IF(Foglio2!$J$3=Foglio2!$E$7,Resp_Coord_Amm.vo!L270,IF(Foglio2!$J$3=Foglio2!$E$8,Direttore_Amm.vo!L270,IF(Foglio2!$J$3=Foglio2!$E$9,Doc_mat_elem.re!L270,IF(Foglio2!$J$3=Foglio2!$E$10,Doc_dipl_scuola_sec.!L270,IF(Foglio2!$J$3=Foglio2!$E$11,Doc_scuola_media!L270,IF(Foglio2!$J$3=Foglio2!$E$12,Doc_laureati_scuola_sec.!L282,IF(Foglio2!$J$3=Foglio2!$E$13,Direttivi_capi_ist.!L270,0)))))))))))</f>
        <v>0</v>
      </c>
      <c r="O282" s="251">
        <f>IF(Foglio2!$J$3=Foglio2!$E$3,Ausiliari_Coll.Scol.!M270,IF(Foglio2!$J$3=Foglio2!$E$4,Collab._Tecnici!M270,IF(Foglio2!$J$3=Foglio2!$E$5,Assistenti_Tecnici!M270,IF(Foglio2!$J$3=Foglio2!$E$6,Assistenti_Amm.vo!M270,IF(Foglio2!$J$3=Foglio2!$E$7,Resp_Coord_Amm.vo!M270,IF(Foglio2!$J$3=Foglio2!$E$8,Direttore_Amm.vo!M270,IF(Foglio2!$J$3=Foglio2!$E$9,Doc_mat_elem.re!M270,IF(Foglio2!$J$3=Foglio2!$E$10,Doc_dipl_scuola_sec.!M270,IF(Foglio2!$J$3=Foglio2!$E$11,Doc_scuola_media!M270,IF(Foglio2!$J$3=Foglio2!$E$12,Doc_laureati_scuola_sec.!M282,IF(Foglio2!$J$3=Foglio2!$E$13,Direttivi_capi_ist.!M270,0)))))))))))</f>
        <v>0</v>
      </c>
      <c r="P282" s="252">
        <f>IF(Foglio2!$J$3=Foglio2!$E$3,Ausiliari_Coll.Scol.!N270,IF(Foglio2!$J$3=Foglio2!$E$4,Collab._Tecnici!N270,IF(Foglio2!$J$3=Foglio2!$E$5,Assistenti_Tecnici!N270,IF(Foglio2!$J$3=Foglio2!$E$6,Assistenti_Amm.vo!N270,IF(Foglio2!$J$3=Foglio2!$E$7,Resp_Coord_Amm.vo!N270,IF(Foglio2!$J$3=Foglio2!$E$8,Direttore_Amm.vo!N270,IF(Foglio2!$J$3=Foglio2!$E$9,Doc_mat_elem.re!N270,IF(Foglio2!$J$3=Foglio2!$E$10,Doc_dipl_scuola_sec.!N270,IF(Foglio2!$J$3=Foglio2!$E$11,Doc_scuola_media!N270,IF(Foglio2!$J$3=Foglio2!$E$12,Doc_laureati_scuola_sec.!N282,IF(Foglio2!$J$3=Foglio2!$E$13,Direttivi_capi_ist.!N270,0)))))))))))</f>
        <v>0</v>
      </c>
      <c r="Q282" s="252">
        <f>IF(Foglio2!$J$3=Foglio2!$E$3,Ausiliari_Coll.Scol.!O270,IF(Foglio2!$J$3=Foglio2!$E$4,Collab._Tecnici!O270,IF(Foglio2!$J$3=Foglio2!$E$5,Assistenti_Tecnici!O270,IF(Foglio2!$J$3=Foglio2!$E$6,Assistenti_Amm.vo!O270,IF(Foglio2!$J$3=Foglio2!$E$7,Resp_Coord_Amm.vo!O270,IF(Foglio2!$J$3=Foglio2!$E$8,Direttore_Amm.vo!O270,IF(Foglio2!$J$3=Foglio2!$E$9,Doc_mat_elem.re!O270,IF(Foglio2!$J$3=Foglio2!$E$10,Doc_dipl_scuola_sec.!O270,IF(Foglio2!$J$3=Foglio2!$E$11,Doc_scuola_media!O270,IF(Foglio2!$J$3=Foglio2!$E$12,Doc_laureati_scuola_sec.!O282,IF(Foglio2!$J$3=Foglio2!$E$13,Direttivi_capi_ist.!O270,0)))))))))))</f>
        <v>0</v>
      </c>
      <c r="R282" s="252">
        <f>IF(Foglio2!$J$3=Foglio2!$E$3,Ausiliari_Coll.Scol.!P270,IF(Foglio2!$J$3=Foglio2!$E$4,Collab._Tecnici!P270,IF(Foglio2!$J$3=Foglio2!$E$5,Assistenti_Tecnici!P270,IF(Foglio2!$J$3=Foglio2!$E$6,Assistenti_Amm.vo!P270,IF(Foglio2!$J$3=Foglio2!$E$7,Resp_Coord_Amm.vo!P270,IF(Foglio2!$J$3=Foglio2!$E$8,Direttore_Amm.vo!P270,IF(Foglio2!$J$3=Foglio2!$E$9,Doc_mat_elem.re!P270,IF(Foglio2!$J$3=Foglio2!$E$10,Doc_dipl_scuola_sec.!P270,IF(Foglio2!$J$3=Foglio2!$E$11,Doc_scuola_media!P270,IF(Foglio2!$J$3=Foglio2!$E$12,Doc_laureati_scuola_sec.!P282,IF(Foglio2!$J$3=Foglio2!$E$13,Direttivi_capi_ist.!P270,0)))))))))))</f>
        <v>0</v>
      </c>
      <c r="S282" s="252">
        <f>IF(Foglio2!$J$3=Foglio2!$E$3,Ausiliari_Coll.Scol.!Q270,IF(Foglio2!$J$3=Foglio2!$E$4,Collab._Tecnici!Q270,IF(Foglio2!$J$3=Foglio2!$E$5,Assistenti_Tecnici!Q270,IF(Foglio2!$J$3=Foglio2!$E$6,Assistenti_Amm.vo!Q270,IF(Foglio2!$J$3=Foglio2!$E$7,Resp_Coord_Amm.vo!Q270,IF(Foglio2!$J$3=Foglio2!$E$8,Direttore_Amm.vo!Q270,IF(Foglio2!$J$3=Foglio2!$E$9,Doc_mat_elem.re!Q270,IF(Foglio2!$J$3=Foglio2!$E$10,Doc_dipl_scuola_sec.!Q270,IF(Foglio2!$J$3=Foglio2!$E$11,Doc_scuola_media!Q270,IF(Foglio2!$J$3=Foglio2!$E$12,Doc_laureati_scuola_sec.!Q282,IF(Foglio2!$J$3=Foglio2!$E$13,Direttivi_capi_ist.!Q270,0)))))))))))</f>
        <v>0</v>
      </c>
      <c r="T282" s="252">
        <f>IF(Foglio2!$J$3=Foglio2!$E$3,Ausiliari_Coll.Scol.!R270,IF(Foglio2!$J$3=Foglio2!$E$4,Collab._Tecnici!R270,IF(Foglio2!$J$3=Foglio2!$E$5,Assistenti_Tecnici!R270,IF(Foglio2!$J$3=Foglio2!$E$6,Assistenti_Amm.vo!R270,IF(Foglio2!$J$3=Foglio2!$E$7,Resp_Coord_Amm.vo!R270,IF(Foglio2!$J$3=Foglio2!$E$8,Direttore_Amm.vo!R270,IF(Foglio2!$J$3=Foglio2!$E$9,Doc_mat_elem.re!R270,IF(Foglio2!$J$3=Foglio2!$E$10,Doc_dipl_scuola_sec.!R270,IF(Foglio2!$J$3=Foglio2!$E$11,Doc_scuola_media!R270,IF(Foglio2!$J$3=Foglio2!$E$12,Doc_laureati_scuola_sec.!R282,IF(Foglio2!$J$3=Foglio2!$E$13,Direttivi_capi_ist.!R270,0)))))))))))</f>
        <v>0</v>
      </c>
      <c r="U282" s="252">
        <f t="shared" ref="U282" si="1240">(P282)/12*0.8</f>
        <v>0</v>
      </c>
      <c r="V282" s="252">
        <f t="shared" ref="V282" si="1241">(P282+R282)/12*0.8</f>
        <v>0</v>
      </c>
      <c r="W282" s="253" t="str">
        <f t="shared" ref="W282" si="1242">"Fascia Da "&amp;F282&amp;" a "&amp;F283&amp;" Decorrenza "&amp;DAY(C282)&amp;"/"&amp;MONTH(C282)&amp;"/"&amp;YEAR(C282)</f>
        <v>Fascia Da 0 a 0 Decorrenza 0/1/1900</v>
      </c>
    </row>
    <row r="283" spans="1:23" s="47" customFormat="1" ht="8.25" customHeight="1" x14ac:dyDescent="0.2">
      <c r="A283" s="104"/>
      <c r="B283" s="245">
        <f t="shared" si="1089"/>
        <v>34529</v>
      </c>
      <c r="C283" s="501"/>
      <c r="D283" s="501"/>
      <c r="E283" s="48" t="s">
        <v>4</v>
      </c>
      <c r="F283" s="49">
        <f>IF(Foglio2!$J$3=Foglio2!$E$3,Ausiliari_Coll.Scol.!D271,IF(Foglio2!$J$3=Foglio2!$E$4,Collab._Tecnici!D271,IF(Foglio2!$J$3=Foglio2!$E$5,Assistenti_Tecnici!D271,IF(Foglio2!$J$3=Foglio2!$E$6,Assistenti_Amm.vo!D271,IF(Foglio2!$J$3=Foglio2!$E$7,Resp_Coord_Amm.vo!D271,IF(Foglio2!$J$3=Foglio2!$E$8,Direttore_Amm.vo!D271,IF(Foglio2!$J$3=Foglio2!$E$9,Doc_mat_elem.re!D271,IF(Foglio2!$J$3=Foglio2!$E$10,Doc_dipl_scuola_sec.!D271,IF(Foglio2!$J$3=Foglio2!$E$11,Doc_scuola_media!D271,IF(Foglio2!$J$3=Foglio2!$E$12,Doc_laureati_scuola_sec.!D283,IF(Foglio2!$J$3=Foglio2!$E$13,Direttivi_capi_ist.!D271,0)))))))))))</f>
        <v>0</v>
      </c>
      <c r="G283" s="267">
        <f t="shared" ref="G283:T283" si="1243">G282*1936.27</f>
        <v>0</v>
      </c>
      <c r="H283" s="267">
        <f t="shared" si="1243"/>
        <v>0</v>
      </c>
      <c r="I283" s="267">
        <f t="shared" si="1243"/>
        <v>0</v>
      </c>
      <c r="J283" s="267">
        <f t="shared" si="1243"/>
        <v>0</v>
      </c>
      <c r="K283" s="267">
        <f t="shared" si="1243"/>
        <v>0</v>
      </c>
      <c r="L283" s="266">
        <f t="shared" si="1243"/>
        <v>0</v>
      </c>
      <c r="M283" s="267">
        <f t="shared" si="1243"/>
        <v>0</v>
      </c>
      <c r="N283" s="182">
        <f t="shared" si="1243"/>
        <v>0</v>
      </c>
      <c r="O283" s="183">
        <f t="shared" si="1243"/>
        <v>0</v>
      </c>
      <c r="P283" s="184">
        <f t="shared" si="1243"/>
        <v>0</v>
      </c>
      <c r="Q283" s="184">
        <f t="shared" si="1243"/>
        <v>0</v>
      </c>
      <c r="R283" s="184">
        <f t="shared" si="1243"/>
        <v>0</v>
      </c>
      <c r="S283" s="184">
        <f t="shared" si="1243"/>
        <v>0</v>
      </c>
      <c r="T283" s="184">
        <f t="shared" si="1243"/>
        <v>0</v>
      </c>
      <c r="U283" s="184">
        <f t="shared" ref="U283:V283" si="1244">U282*1936.27</f>
        <v>0</v>
      </c>
      <c r="V283" s="184">
        <f t="shared" si="1244"/>
        <v>0</v>
      </c>
      <c r="W283" s="104"/>
    </row>
    <row r="284" spans="1:23" s="47" customFormat="1" ht="12.75" customHeight="1" x14ac:dyDescent="0.2">
      <c r="A284" s="104">
        <f>IF(Foglio2!$J$7=1,TRUNC(Base!V284,0),TRUNC(Base!U284,0))</f>
        <v>0</v>
      </c>
      <c r="B284" s="245">
        <f t="shared" si="1089"/>
        <v>34530</v>
      </c>
      <c r="C284" s="501"/>
      <c r="D284" s="501"/>
      <c r="E284" s="53" t="s">
        <v>3</v>
      </c>
      <c r="F284" s="54">
        <f>IF(Foglio2!$J$3=Foglio2!$E$3,Ausiliari_Coll.Scol.!D272,IF(Foglio2!$J$3=Foglio2!$E$4,Collab._Tecnici!D272,IF(Foglio2!$J$3=Foglio2!$E$5,Assistenti_Tecnici!D272,IF(Foglio2!$J$3=Foglio2!$E$6,Assistenti_Amm.vo!D272,IF(Foglio2!$J$3=Foglio2!$E$7,Resp_Coord_Amm.vo!D272,IF(Foglio2!$J$3=Foglio2!$E$8,Direttore_Amm.vo!D272,IF(Foglio2!$J$3=Foglio2!$E$9,Doc_mat_elem.re!D272,IF(Foglio2!$J$3=Foglio2!$E$10,Doc_dipl_scuola_sec.!D272,IF(Foglio2!$J$3=Foglio2!$E$11,Doc_scuola_media!D272,IF(Foglio2!$J$3=Foglio2!$E$12,Doc_laureati_scuola_sec.!D284,IF(Foglio2!$J$3=Foglio2!$E$13,Direttivi_capi_ist.!D272,0)))))))))))</f>
        <v>0</v>
      </c>
      <c r="G284" s="248">
        <f>IF(Foglio2!$J$3=Foglio2!$E$3,Ausiliari_Coll.Scol.!E272,IF(Foglio2!$J$3=Foglio2!$E$4,Collab._Tecnici!E272,IF(Foglio2!$J$3=Foglio2!$E$5,Assistenti_Tecnici!E272,IF(Foglio2!$J$3=Foglio2!$E$6,Assistenti_Amm.vo!E272,IF(Foglio2!$J$3=Foglio2!$E$7,Resp_Coord_Amm.vo!E272,IF(Foglio2!$J$3=Foglio2!$E$8,Direttore_Amm.vo!E272,IF(Foglio2!$J$3=Foglio2!$E$9,Doc_mat_elem.re!E272,IF(Foglio2!$J$3=Foglio2!$E$10,Doc_dipl_scuola_sec.!E272,IF(Foglio2!$J$3=Foglio2!$E$11,Doc_scuola_media!E272,IF(Foglio2!$J$3=Foglio2!$E$12,Doc_laureati_scuola_sec.!E284,IF(Foglio2!$J$3=Foglio2!$E$13,Direttivi_capi_ist.!E272,0)))))))))))</f>
        <v>0</v>
      </c>
      <c r="H284" s="248">
        <f>IF(Foglio2!$J$3=Foglio2!$E$3,Ausiliari_Coll.Scol.!F272,IF(Foglio2!$J$3=Foglio2!$E$4,Collab._Tecnici!F272,IF(Foglio2!$J$3=Foglio2!$E$5,Assistenti_Tecnici!F272,IF(Foglio2!$J$3=Foglio2!$E$6,Assistenti_Amm.vo!F272,IF(Foglio2!$J$3=Foglio2!$E$7,Resp_Coord_Amm.vo!F272,IF(Foglio2!$J$3=Foglio2!$E$8,Direttore_Amm.vo!F272,IF(Foglio2!$J$3=Foglio2!$E$9,Doc_mat_elem.re!F272,IF(Foglio2!$J$3=Foglio2!$E$10,Doc_dipl_scuola_sec.!F272,IF(Foglio2!$J$3=Foglio2!$E$11,Doc_scuola_media!F272,IF(Foglio2!$J$3=Foglio2!$E$12,Doc_laureati_scuola_sec.!F284,IF(Foglio2!$J$3=Foglio2!$E$13,Direttivi_capi_ist.!F272,0)))))))))))</f>
        <v>0</v>
      </c>
      <c r="I284" s="248">
        <f>IF(Foglio2!$J$3=Foglio2!$E$3,Ausiliari_Coll.Scol.!G272,IF(Foglio2!$J$3=Foglio2!$E$4,Collab._Tecnici!G272,IF(Foglio2!$J$3=Foglio2!$E$5,Assistenti_Tecnici!G272,IF(Foglio2!$J$3=Foglio2!$E$6,Assistenti_Amm.vo!G272,IF(Foglio2!$J$3=Foglio2!$E$7,Resp_Coord_Amm.vo!G272,IF(Foglio2!$J$3=Foglio2!$E$8,Direttore_Amm.vo!G272,IF(Foglio2!$J$3=Foglio2!$E$9,Doc_mat_elem.re!G272,IF(Foglio2!$J$3=Foglio2!$E$10,Doc_dipl_scuola_sec.!G272,IF(Foglio2!$J$3=Foglio2!$E$11,Doc_scuola_media!G272,IF(Foglio2!$J$3=Foglio2!$E$12,Doc_laureati_scuola_sec.!G284,IF(Foglio2!$J$3=Foglio2!$E$13,Direttivi_capi_ist.!G272,0)))))))))))</f>
        <v>0</v>
      </c>
      <c r="J284" s="248">
        <f>IF(Foglio2!$J$3=Foglio2!$E$3,Ausiliari_Coll.Scol.!H272,IF(Foglio2!$J$3=Foglio2!$E$4,Collab._Tecnici!H272,IF(Foglio2!$J$3=Foglio2!$E$5,Assistenti_Tecnici!H272,IF(Foglio2!$J$3=Foglio2!$E$6,Assistenti_Amm.vo!H272,IF(Foglio2!$J$3=Foglio2!$E$7,Resp_Coord_Amm.vo!H272,IF(Foglio2!$J$3=Foglio2!$E$8,Direttore_Amm.vo!H272,IF(Foglio2!$J$3=Foglio2!$E$9,Doc_mat_elem.re!H272,IF(Foglio2!$J$3=Foglio2!$E$10,Doc_dipl_scuola_sec.!H272,IF(Foglio2!$J$3=Foglio2!$E$11,Doc_scuola_media!H272,IF(Foglio2!$J$3=Foglio2!$E$12,Doc_laureati_scuola_sec.!H284,IF(Foglio2!$J$3=Foglio2!$E$13,Direttivi_capi_ist.!H272,0)))))))))))</f>
        <v>0</v>
      </c>
      <c r="K284" s="248">
        <f>IF(Foglio2!$J$3=Foglio2!$E$3,Ausiliari_Coll.Scol.!I272,IF(Foglio2!$J$3=Foglio2!$E$4,Collab._Tecnici!I272,IF(Foglio2!$J$3=Foglio2!$E$5,Assistenti_Tecnici!I272,IF(Foglio2!$J$3=Foglio2!$E$6,Assistenti_Amm.vo!I272,IF(Foglio2!$J$3=Foglio2!$E$7,Resp_Coord_Amm.vo!I272,IF(Foglio2!$J$3=Foglio2!$E$8,Direttore_Amm.vo!I272,IF(Foglio2!$J$3=Foglio2!$E$9,Doc_mat_elem.re!I272,IF(Foglio2!$J$3=Foglio2!$E$10,Doc_dipl_scuola_sec.!I272,IF(Foglio2!$J$3=Foglio2!$E$11,Doc_scuola_media!I272,IF(Foglio2!$J$3=Foglio2!$E$12,Doc_laureati_scuola_sec.!I284,IF(Foglio2!$J$3=Foglio2!$E$13,Direttivi_capi_ist.!I272,0)))))))))))</f>
        <v>0</v>
      </c>
      <c r="L284" s="248">
        <f>IF(Foglio2!$J$3=Foglio2!$E$3,Ausiliari_Coll.Scol.!J272,IF(Foglio2!$J$3=Foglio2!$E$4,Collab._Tecnici!J272,IF(Foglio2!$J$3=Foglio2!$E$5,Assistenti_Tecnici!J272,IF(Foglio2!$J$3=Foglio2!$E$6,Assistenti_Amm.vo!J272,IF(Foglio2!$J$3=Foglio2!$E$7,Resp_Coord_Amm.vo!J272,IF(Foglio2!$J$3=Foglio2!$E$8,Direttore_Amm.vo!J272,IF(Foglio2!$J$3=Foglio2!$E$9,Doc_mat_elem.re!J272,IF(Foglio2!$J$3=Foglio2!$E$10,Doc_dipl_scuola_sec.!J272,IF(Foglio2!$J$3=Foglio2!$E$11,Doc_scuola_media!J272,IF(Foglio2!$J$3=Foglio2!$E$12,Doc_laureati_scuola_sec.!J284,IF(Foglio2!$J$3=Foglio2!$E$13,Direttivi_capi_ist.!J272,0)))))))))))</f>
        <v>0</v>
      </c>
      <c r="M284" s="249">
        <f>IF(Foglio2!$J$3=Foglio2!$E$3,Ausiliari_Coll.Scol.!K272,IF(Foglio2!$J$3=Foglio2!$E$4,Collab._Tecnici!K272,IF(Foglio2!$J$3=Foglio2!$E$5,Assistenti_Tecnici!K272,IF(Foglio2!$J$3=Foglio2!$E$6,Assistenti_Amm.vo!K272,IF(Foglio2!$J$3=Foglio2!$E$7,Resp_Coord_Amm.vo!K272,IF(Foglio2!$J$3=Foglio2!$E$8,Direttore_Amm.vo!K272,IF(Foglio2!$J$3=Foglio2!$E$9,Doc_mat_elem.re!K272,IF(Foglio2!$J$3=Foglio2!$E$10,Doc_dipl_scuola_sec.!K272,IF(Foglio2!$J$3=Foglio2!$E$11,Doc_scuola_media!K272,IF(Foglio2!$J$3=Foglio2!$E$12,Doc_laureati_scuola_sec.!K284,IF(Foglio2!$J$3=Foglio2!$E$13,Direttivi_capi_ist.!K272,0)))))))))))</f>
        <v>0</v>
      </c>
      <c r="N284" s="250">
        <f>IF(Foglio2!$J$3=Foglio2!$E$3,Ausiliari_Coll.Scol.!L272,IF(Foglio2!$J$3=Foglio2!$E$4,Collab._Tecnici!L272,IF(Foglio2!$J$3=Foglio2!$E$5,Assistenti_Tecnici!L272,IF(Foglio2!$J$3=Foglio2!$E$6,Assistenti_Amm.vo!L272,IF(Foglio2!$J$3=Foglio2!$E$7,Resp_Coord_Amm.vo!L272,IF(Foglio2!$J$3=Foglio2!$E$8,Direttore_Amm.vo!L272,IF(Foglio2!$J$3=Foglio2!$E$9,Doc_mat_elem.re!L272,IF(Foglio2!$J$3=Foglio2!$E$10,Doc_dipl_scuola_sec.!L272,IF(Foglio2!$J$3=Foglio2!$E$11,Doc_scuola_media!L272,IF(Foglio2!$J$3=Foglio2!$E$12,Doc_laureati_scuola_sec.!L284,IF(Foglio2!$J$3=Foglio2!$E$13,Direttivi_capi_ist.!L272,0)))))))))))</f>
        <v>0</v>
      </c>
      <c r="O284" s="251">
        <f>IF(Foglio2!$J$3=Foglio2!$E$3,Ausiliari_Coll.Scol.!M272,IF(Foglio2!$J$3=Foglio2!$E$4,Collab._Tecnici!M272,IF(Foglio2!$J$3=Foglio2!$E$5,Assistenti_Tecnici!M272,IF(Foglio2!$J$3=Foglio2!$E$6,Assistenti_Amm.vo!M272,IF(Foglio2!$J$3=Foglio2!$E$7,Resp_Coord_Amm.vo!M272,IF(Foglio2!$J$3=Foglio2!$E$8,Direttore_Amm.vo!M272,IF(Foglio2!$J$3=Foglio2!$E$9,Doc_mat_elem.re!M272,IF(Foglio2!$J$3=Foglio2!$E$10,Doc_dipl_scuola_sec.!M272,IF(Foglio2!$J$3=Foglio2!$E$11,Doc_scuola_media!M272,IF(Foglio2!$J$3=Foglio2!$E$12,Doc_laureati_scuola_sec.!M284,IF(Foglio2!$J$3=Foglio2!$E$13,Direttivi_capi_ist.!M272,0)))))))))))</f>
        <v>0</v>
      </c>
      <c r="P284" s="252">
        <f>IF(Foglio2!$J$3=Foglio2!$E$3,Ausiliari_Coll.Scol.!N272,IF(Foglio2!$J$3=Foglio2!$E$4,Collab._Tecnici!N272,IF(Foglio2!$J$3=Foglio2!$E$5,Assistenti_Tecnici!N272,IF(Foglio2!$J$3=Foglio2!$E$6,Assistenti_Amm.vo!N272,IF(Foglio2!$J$3=Foglio2!$E$7,Resp_Coord_Amm.vo!N272,IF(Foglio2!$J$3=Foglio2!$E$8,Direttore_Amm.vo!N272,IF(Foglio2!$J$3=Foglio2!$E$9,Doc_mat_elem.re!N272,IF(Foglio2!$J$3=Foglio2!$E$10,Doc_dipl_scuola_sec.!N272,IF(Foglio2!$J$3=Foglio2!$E$11,Doc_scuola_media!N272,IF(Foglio2!$J$3=Foglio2!$E$12,Doc_laureati_scuola_sec.!N284,IF(Foglio2!$J$3=Foglio2!$E$13,Direttivi_capi_ist.!N272,0)))))))))))</f>
        <v>0</v>
      </c>
      <c r="Q284" s="252">
        <f>IF(Foglio2!$J$3=Foglio2!$E$3,Ausiliari_Coll.Scol.!O272,IF(Foglio2!$J$3=Foglio2!$E$4,Collab._Tecnici!O272,IF(Foglio2!$J$3=Foglio2!$E$5,Assistenti_Tecnici!O272,IF(Foglio2!$J$3=Foglio2!$E$6,Assistenti_Amm.vo!O272,IF(Foglio2!$J$3=Foglio2!$E$7,Resp_Coord_Amm.vo!O272,IF(Foglio2!$J$3=Foglio2!$E$8,Direttore_Amm.vo!O272,IF(Foglio2!$J$3=Foglio2!$E$9,Doc_mat_elem.re!O272,IF(Foglio2!$J$3=Foglio2!$E$10,Doc_dipl_scuola_sec.!O272,IF(Foglio2!$J$3=Foglio2!$E$11,Doc_scuola_media!O272,IF(Foglio2!$J$3=Foglio2!$E$12,Doc_laureati_scuola_sec.!O284,IF(Foglio2!$J$3=Foglio2!$E$13,Direttivi_capi_ist.!O272,0)))))))))))</f>
        <v>0</v>
      </c>
      <c r="R284" s="252">
        <f>IF(Foglio2!$J$3=Foglio2!$E$3,Ausiliari_Coll.Scol.!P272,IF(Foglio2!$J$3=Foglio2!$E$4,Collab._Tecnici!P272,IF(Foglio2!$J$3=Foglio2!$E$5,Assistenti_Tecnici!P272,IF(Foglio2!$J$3=Foglio2!$E$6,Assistenti_Amm.vo!P272,IF(Foglio2!$J$3=Foglio2!$E$7,Resp_Coord_Amm.vo!P272,IF(Foglio2!$J$3=Foglio2!$E$8,Direttore_Amm.vo!P272,IF(Foglio2!$J$3=Foglio2!$E$9,Doc_mat_elem.re!P272,IF(Foglio2!$J$3=Foglio2!$E$10,Doc_dipl_scuola_sec.!P272,IF(Foglio2!$J$3=Foglio2!$E$11,Doc_scuola_media!P272,IF(Foglio2!$J$3=Foglio2!$E$12,Doc_laureati_scuola_sec.!P284,IF(Foglio2!$J$3=Foglio2!$E$13,Direttivi_capi_ist.!P272,0)))))))))))</f>
        <v>0</v>
      </c>
      <c r="S284" s="252">
        <f>IF(Foglio2!$J$3=Foglio2!$E$3,Ausiliari_Coll.Scol.!Q272,IF(Foglio2!$J$3=Foglio2!$E$4,Collab._Tecnici!Q272,IF(Foglio2!$J$3=Foglio2!$E$5,Assistenti_Tecnici!Q272,IF(Foglio2!$J$3=Foglio2!$E$6,Assistenti_Amm.vo!Q272,IF(Foglio2!$J$3=Foglio2!$E$7,Resp_Coord_Amm.vo!Q272,IF(Foglio2!$J$3=Foglio2!$E$8,Direttore_Amm.vo!Q272,IF(Foglio2!$J$3=Foglio2!$E$9,Doc_mat_elem.re!Q272,IF(Foglio2!$J$3=Foglio2!$E$10,Doc_dipl_scuola_sec.!Q272,IF(Foglio2!$J$3=Foglio2!$E$11,Doc_scuola_media!Q272,IF(Foglio2!$J$3=Foglio2!$E$12,Doc_laureati_scuola_sec.!Q284,IF(Foglio2!$J$3=Foglio2!$E$13,Direttivi_capi_ist.!Q272,0)))))))))))</f>
        <v>0</v>
      </c>
      <c r="T284" s="252">
        <f>IF(Foglio2!$J$3=Foglio2!$E$3,Ausiliari_Coll.Scol.!R272,IF(Foglio2!$J$3=Foglio2!$E$4,Collab._Tecnici!R272,IF(Foglio2!$J$3=Foglio2!$E$5,Assistenti_Tecnici!R272,IF(Foglio2!$J$3=Foglio2!$E$6,Assistenti_Amm.vo!R272,IF(Foglio2!$J$3=Foglio2!$E$7,Resp_Coord_Amm.vo!R272,IF(Foglio2!$J$3=Foglio2!$E$8,Direttore_Amm.vo!R272,IF(Foglio2!$J$3=Foglio2!$E$9,Doc_mat_elem.re!R272,IF(Foglio2!$J$3=Foglio2!$E$10,Doc_dipl_scuola_sec.!R272,IF(Foglio2!$J$3=Foglio2!$E$11,Doc_scuola_media!R272,IF(Foglio2!$J$3=Foglio2!$E$12,Doc_laureati_scuola_sec.!R284,IF(Foglio2!$J$3=Foglio2!$E$13,Direttivi_capi_ist.!R272,0)))))))))))</f>
        <v>0</v>
      </c>
      <c r="U284" s="252">
        <f t="shared" ref="U284" si="1245">(P284)/12*0.8</f>
        <v>0</v>
      </c>
      <c r="V284" s="252">
        <f t="shared" ref="V284" si="1246">(P284+R284)/12*0.8</f>
        <v>0</v>
      </c>
      <c r="W284" s="253" t="str">
        <f t="shared" ref="W284" si="1247">"Fascia Da "&amp;F284&amp;" a "&amp;F285&amp;" Decorrenza "&amp;DAY(C284)&amp;"/"&amp;MONTH(C284)&amp;"/"&amp;YEAR(C284)</f>
        <v>Fascia Da 0 a 0 Decorrenza 0/1/1900</v>
      </c>
    </row>
    <row r="285" spans="1:23" s="47" customFormat="1" ht="7.5" customHeight="1" x14ac:dyDescent="0.2">
      <c r="A285" s="104"/>
      <c r="B285" s="245">
        <f t="shared" si="1089"/>
        <v>34531</v>
      </c>
      <c r="C285" s="501"/>
      <c r="D285" s="501"/>
      <c r="E285" s="48" t="s">
        <v>4</v>
      </c>
      <c r="F285" s="49">
        <f>IF(Foglio2!$J$3=Foglio2!$E$3,Ausiliari_Coll.Scol.!D273,IF(Foglio2!$J$3=Foglio2!$E$4,Collab._Tecnici!D273,IF(Foglio2!$J$3=Foglio2!$E$5,Assistenti_Tecnici!D273,IF(Foglio2!$J$3=Foglio2!$E$6,Assistenti_Amm.vo!D273,IF(Foglio2!$J$3=Foglio2!$E$7,Resp_Coord_Amm.vo!D273,IF(Foglio2!$J$3=Foglio2!$E$8,Direttore_Amm.vo!D273,IF(Foglio2!$J$3=Foglio2!$E$9,Doc_mat_elem.re!D273,IF(Foglio2!$J$3=Foglio2!$E$10,Doc_dipl_scuola_sec.!D273,IF(Foglio2!$J$3=Foglio2!$E$11,Doc_scuola_media!D273,IF(Foglio2!$J$3=Foglio2!$E$12,Doc_laureati_scuola_sec.!D285,IF(Foglio2!$J$3=Foglio2!$E$13,Direttivi_capi_ist.!D273,0)))))))))))</f>
        <v>0</v>
      </c>
      <c r="G285" s="267">
        <f t="shared" ref="G285:T285" si="1248">G284*1936.27</f>
        <v>0</v>
      </c>
      <c r="H285" s="267">
        <f t="shared" si="1248"/>
        <v>0</v>
      </c>
      <c r="I285" s="267">
        <f t="shared" si="1248"/>
        <v>0</v>
      </c>
      <c r="J285" s="267">
        <f t="shared" si="1248"/>
        <v>0</v>
      </c>
      <c r="K285" s="267">
        <f t="shared" si="1248"/>
        <v>0</v>
      </c>
      <c r="L285" s="266">
        <f t="shared" si="1248"/>
        <v>0</v>
      </c>
      <c r="M285" s="267">
        <f t="shared" si="1248"/>
        <v>0</v>
      </c>
      <c r="N285" s="182">
        <f t="shared" si="1248"/>
        <v>0</v>
      </c>
      <c r="O285" s="183">
        <f t="shared" si="1248"/>
        <v>0</v>
      </c>
      <c r="P285" s="184">
        <f t="shared" si="1248"/>
        <v>0</v>
      </c>
      <c r="Q285" s="184">
        <f t="shared" si="1248"/>
        <v>0</v>
      </c>
      <c r="R285" s="184">
        <f t="shared" si="1248"/>
        <v>0</v>
      </c>
      <c r="S285" s="184">
        <f t="shared" si="1248"/>
        <v>0</v>
      </c>
      <c r="T285" s="184">
        <f t="shared" si="1248"/>
        <v>0</v>
      </c>
      <c r="U285" s="184">
        <f t="shared" ref="U285:V285" si="1249">U284*1936.27</f>
        <v>0</v>
      </c>
      <c r="V285" s="184">
        <f t="shared" si="1249"/>
        <v>0</v>
      </c>
      <c r="W285" s="104"/>
    </row>
    <row r="286" spans="1:23" s="47" customFormat="1" ht="12.75" customHeight="1" x14ac:dyDescent="0.2">
      <c r="A286" s="104">
        <f>IF(Foglio2!$J$7=1,TRUNC(Base!V286,0),TRUNC(Base!U286,0))</f>
        <v>0</v>
      </c>
      <c r="B286" s="245">
        <f t="shared" si="1089"/>
        <v>34532</v>
      </c>
      <c r="C286" s="501"/>
      <c r="D286" s="501"/>
      <c r="E286" s="53" t="s">
        <v>3</v>
      </c>
      <c r="F286" s="54">
        <f>IF(Foglio2!$J$3=Foglio2!$E$3,Ausiliari_Coll.Scol.!D274,IF(Foglio2!$J$3=Foglio2!$E$4,Collab._Tecnici!D274,IF(Foglio2!$J$3=Foglio2!$E$5,Assistenti_Tecnici!D274,IF(Foglio2!$J$3=Foglio2!$E$6,Assistenti_Amm.vo!D274,IF(Foglio2!$J$3=Foglio2!$E$7,Resp_Coord_Amm.vo!D274,IF(Foglio2!$J$3=Foglio2!$E$8,Direttore_Amm.vo!D274,IF(Foglio2!$J$3=Foglio2!$E$9,Doc_mat_elem.re!D274,IF(Foglio2!$J$3=Foglio2!$E$10,Doc_dipl_scuola_sec.!D274,IF(Foglio2!$J$3=Foglio2!$E$11,Doc_scuola_media!D274,IF(Foglio2!$J$3=Foglio2!$E$12,Doc_laureati_scuola_sec.!D286,IF(Foglio2!$J$3=Foglio2!$E$13,Direttivi_capi_ist.!D274,0)))))))))))</f>
        <v>0</v>
      </c>
      <c r="G286" s="248">
        <f>IF(Foglio2!$J$3=Foglio2!$E$3,Ausiliari_Coll.Scol.!E274,IF(Foglio2!$J$3=Foglio2!$E$4,Collab._Tecnici!E274,IF(Foglio2!$J$3=Foglio2!$E$5,Assistenti_Tecnici!E274,IF(Foglio2!$J$3=Foglio2!$E$6,Assistenti_Amm.vo!E274,IF(Foglio2!$J$3=Foglio2!$E$7,Resp_Coord_Amm.vo!E274,IF(Foglio2!$J$3=Foglio2!$E$8,Direttore_Amm.vo!E274,IF(Foglio2!$J$3=Foglio2!$E$9,Doc_mat_elem.re!E274,IF(Foglio2!$J$3=Foglio2!$E$10,Doc_dipl_scuola_sec.!E274,IF(Foglio2!$J$3=Foglio2!$E$11,Doc_scuola_media!E274,IF(Foglio2!$J$3=Foglio2!$E$12,Doc_laureati_scuola_sec.!E286,IF(Foglio2!$J$3=Foglio2!$E$13,Direttivi_capi_ist.!E274,0)))))))))))</f>
        <v>0</v>
      </c>
      <c r="H286" s="248">
        <f>IF(Foglio2!$J$3=Foglio2!$E$3,Ausiliari_Coll.Scol.!F274,IF(Foglio2!$J$3=Foglio2!$E$4,Collab._Tecnici!F274,IF(Foglio2!$J$3=Foglio2!$E$5,Assistenti_Tecnici!F274,IF(Foglio2!$J$3=Foglio2!$E$6,Assistenti_Amm.vo!F274,IF(Foglio2!$J$3=Foglio2!$E$7,Resp_Coord_Amm.vo!F274,IF(Foglio2!$J$3=Foglio2!$E$8,Direttore_Amm.vo!F274,IF(Foglio2!$J$3=Foglio2!$E$9,Doc_mat_elem.re!F274,IF(Foglio2!$J$3=Foglio2!$E$10,Doc_dipl_scuola_sec.!F274,IF(Foglio2!$J$3=Foglio2!$E$11,Doc_scuola_media!F274,IF(Foglio2!$J$3=Foglio2!$E$12,Doc_laureati_scuola_sec.!F286,IF(Foglio2!$J$3=Foglio2!$E$13,Direttivi_capi_ist.!F274,0)))))))))))</f>
        <v>0</v>
      </c>
      <c r="I286" s="248">
        <f>IF(Foglio2!$J$3=Foglio2!$E$3,Ausiliari_Coll.Scol.!G274,IF(Foglio2!$J$3=Foglio2!$E$4,Collab._Tecnici!G274,IF(Foglio2!$J$3=Foglio2!$E$5,Assistenti_Tecnici!G274,IF(Foglio2!$J$3=Foglio2!$E$6,Assistenti_Amm.vo!G274,IF(Foglio2!$J$3=Foglio2!$E$7,Resp_Coord_Amm.vo!G274,IF(Foglio2!$J$3=Foglio2!$E$8,Direttore_Amm.vo!G274,IF(Foglio2!$J$3=Foglio2!$E$9,Doc_mat_elem.re!G274,IF(Foglio2!$J$3=Foglio2!$E$10,Doc_dipl_scuola_sec.!G274,IF(Foglio2!$J$3=Foglio2!$E$11,Doc_scuola_media!G274,IF(Foglio2!$J$3=Foglio2!$E$12,Doc_laureati_scuola_sec.!G286,IF(Foglio2!$J$3=Foglio2!$E$13,Direttivi_capi_ist.!G274,0)))))))))))</f>
        <v>0</v>
      </c>
      <c r="J286" s="248">
        <f>IF(Foglio2!$J$3=Foglio2!$E$3,Ausiliari_Coll.Scol.!H274,IF(Foglio2!$J$3=Foglio2!$E$4,Collab._Tecnici!H274,IF(Foglio2!$J$3=Foglio2!$E$5,Assistenti_Tecnici!H274,IF(Foglio2!$J$3=Foglio2!$E$6,Assistenti_Amm.vo!H274,IF(Foglio2!$J$3=Foglio2!$E$7,Resp_Coord_Amm.vo!H274,IF(Foglio2!$J$3=Foglio2!$E$8,Direttore_Amm.vo!H274,IF(Foglio2!$J$3=Foglio2!$E$9,Doc_mat_elem.re!H274,IF(Foglio2!$J$3=Foglio2!$E$10,Doc_dipl_scuola_sec.!H274,IF(Foglio2!$J$3=Foglio2!$E$11,Doc_scuola_media!H274,IF(Foglio2!$J$3=Foglio2!$E$12,Doc_laureati_scuola_sec.!H286,IF(Foglio2!$J$3=Foglio2!$E$13,Direttivi_capi_ist.!H274,0)))))))))))</f>
        <v>0</v>
      </c>
      <c r="K286" s="248">
        <f>IF(Foglio2!$J$3=Foglio2!$E$3,Ausiliari_Coll.Scol.!I274,IF(Foglio2!$J$3=Foglio2!$E$4,Collab._Tecnici!I274,IF(Foglio2!$J$3=Foglio2!$E$5,Assistenti_Tecnici!I274,IF(Foglio2!$J$3=Foglio2!$E$6,Assistenti_Amm.vo!I274,IF(Foglio2!$J$3=Foglio2!$E$7,Resp_Coord_Amm.vo!I274,IF(Foglio2!$J$3=Foglio2!$E$8,Direttore_Amm.vo!I274,IF(Foglio2!$J$3=Foglio2!$E$9,Doc_mat_elem.re!I274,IF(Foglio2!$J$3=Foglio2!$E$10,Doc_dipl_scuola_sec.!I274,IF(Foglio2!$J$3=Foglio2!$E$11,Doc_scuola_media!I274,IF(Foglio2!$J$3=Foglio2!$E$12,Doc_laureati_scuola_sec.!I286,IF(Foglio2!$J$3=Foglio2!$E$13,Direttivi_capi_ist.!I274,0)))))))))))</f>
        <v>0</v>
      </c>
      <c r="L286" s="248">
        <f>IF(Foglio2!$J$3=Foglio2!$E$3,Ausiliari_Coll.Scol.!J274,IF(Foglio2!$J$3=Foglio2!$E$4,Collab._Tecnici!J274,IF(Foglio2!$J$3=Foglio2!$E$5,Assistenti_Tecnici!J274,IF(Foglio2!$J$3=Foglio2!$E$6,Assistenti_Amm.vo!J274,IF(Foglio2!$J$3=Foglio2!$E$7,Resp_Coord_Amm.vo!J274,IF(Foglio2!$J$3=Foglio2!$E$8,Direttore_Amm.vo!J274,IF(Foglio2!$J$3=Foglio2!$E$9,Doc_mat_elem.re!J274,IF(Foglio2!$J$3=Foglio2!$E$10,Doc_dipl_scuola_sec.!J274,IF(Foglio2!$J$3=Foglio2!$E$11,Doc_scuola_media!J274,IF(Foglio2!$J$3=Foglio2!$E$12,Doc_laureati_scuola_sec.!J286,IF(Foglio2!$J$3=Foglio2!$E$13,Direttivi_capi_ist.!J274,0)))))))))))</f>
        <v>0</v>
      </c>
      <c r="M286" s="249">
        <f>IF(Foglio2!$J$3=Foglio2!$E$3,Ausiliari_Coll.Scol.!K274,IF(Foglio2!$J$3=Foglio2!$E$4,Collab._Tecnici!K274,IF(Foglio2!$J$3=Foglio2!$E$5,Assistenti_Tecnici!K274,IF(Foglio2!$J$3=Foglio2!$E$6,Assistenti_Amm.vo!K274,IF(Foglio2!$J$3=Foglio2!$E$7,Resp_Coord_Amm.vo!K274,IF(Foglio2!$J$3=Foglio2!$E$8,Direttore_Amm.vo!K274,IF(Foglio2!$J$3=Foglio2!$E$9,Doc_mat_elem.re!K274,IF(Foglio2!$J$3=Foglio2!$E$10,Doc_dipl_scuola_sec.!K274,IF(Foglio2!$J$3=Foglio2!$E$11,Doc_scuola_media!K274,IF(Foglio2!$J$3=Foglio2!$E$12,Doc_laureati_scuola_sec.!K286,IF(Foglio2!$J$3=Foglio2!$E$13,Direttivi_capi_ist.!K274,0)))))))))))</f>
        <v>0</v>
      </c>
      <c r="N286" s="250">
        <f>IF(Foglio2!$J$3=Foglio2!$E$3,Ausiliari_Coll.Scol.!L274,IF(Foglio2!$J$3=Foglio2!$E$4,Collab._Tecnici!L274,IF(Foglio2!$J$3=Foglio2!$E$5,Assistenti_Tecnici!L274,IF(Foglio2!$J$3=Foglio2!$E$6,Assistenti_Amm.vo!L274,IF(Foglio2!$J$3=Foglio2!$E$7,Resp_Coord_Amm.vo!L274,IF(Foglio2!$J$3=Foglio2!$E$8,Direttore_Amm.vo!L274,IF(Foglio2!$J$3=Foglio2!$E$9,Doc_mat_elem.re!L274,IF(Foglio2!$J$3=Foglio2!$E$10,Doc_dipl_scuola_sec.!L274,IF(Foglio2!$J$3=Foglio2!$E$11,Doc_scuola_media!L274,IF(Foglio2!$J$3=Foglio2!$E$12,Doc_laureati_scuola_sec.!L286,IF(Foglio2!$J$3=Foglio2!$E$13,Direttivi_capi_ist.!L274,0)))))))))))</f>
        <v>0</v>
      </c>
      <c r="O286" s="251">
        <f>IF(Foglio2!$J$3=Foglio2!$E$3,Ausiliari_Coll.Scol.!M274,IF(Foglio2!$J$3=Foglio2!$E$4,Collab._Tecnici!M274,IF(Foglio2!$J$3=Foglio2!$E$5,Assistenti_Tecnici!M274,IF(Foglio2!$J$3=Foglio2!$E$6,Assistenti_Amm.vo!M274,IF(Foglio2!$J$3=Foglio2!$E$7,Resp_Coord_Amm.vo!M274,IF(Foglio2!$J$3=Foglio2!$E$8,Direttore_Amm.vo!M274,IF(Foglio2!$J$3=Foglio2!$E$9,Doc_mat_elem.re!M274,IF(Foglio2!$J$3=Foglio2!$E$10,Doc_dipl_scuola_sec.!M274,IF(Foglio2!$J$3=Foglio2!$E$11,Doc_scuola_media!M274,IF(Foglio2!$J$3=Foglio2!$E$12,Doc_laureati_scuola_sec.!M286,IF(Foglio2!$J$3=Foglio2!$E$13,Direttivi_capi_ist.!M274,0)))))))))))</f>
        <v>0</v>
      </c>
      <c r="P286" s="252">
        <f>IF(Foglio2!$J$3=Foglio2!$E$3,Ausiliari_Coll.Scol.!N274,IF(Foglio2!$J$3=Foglio2!$E$4,Collab._Tecnici!N274,IF(Foglio2!$J$3=Foglio2!$E$5,Assistenti_Tecnici!N274,IF(Foglio2!$J$3=Foglio2!$E$6,Assistenti_Amm.vo!N274,IF(Foglio2!$J$3=Foglio2!$E$7,Resp_Coord_Amm.vo!N274,IF(Foglio2!$J$3=Foglio2!$E$8,Direttore_Amm.vo!N274,IF(Foglio2!$J$3=Foglio2!$E$9,Doc_mat_elem.re!N274,IF(Foglio2!$J$3=Foglio2!$E$10,Doc_dipl_scuola_sec.!N274,IF(Foglio2!$J$3=Foglio2!$E$11,Doc_scuola_media!N274,IF(Foglio2!$J$3=Foglio2!$E$12,Doc_laureati_scuola_sec.!N286,IF(Foglio2!$J$3=Foglio2!$E$13,Direttivi_capi_ist.!N274,0)))))))))))</f>
        <v>0</v>
      </c>
      <c r="Q286" s="252">
        <f>IF(Foglio2!$J$3=Foglio2!$E$3,Ausiliari_Coll.Scol.!O274,IF(Foglio2!$J$3=Foglio2!$E$4,Collab._Tecnici!O274,IF(Foglio2!$J$3=Foglio2!$E$5,Assistenti_Tecnici!O274,IF(Foglio2!$J$3=Foglio2!$E$6,Assistenti_Amm.vo!O274,IF(Foglio2!$J$3=Foglio2!$E$7,Resp_Coord_Amm.vo!O274,IF(Foglio2!$J$3=Foglio2!$E$8,Direttore_Amm.vo!O274,IF(Foglio2!$J$3=Foglio2!$E$9,Doc_mat_elem.re!O274,IF(Foglio2!$J$3=Foglio2!$E$10,Doc_dipl_scuola_sec.!O274,IF(Foglio2!$J$3=Foglio2!$E$11,Doc_scuola_media!O274,IF(Foglio2!$J$3=Foglio2!$E$12,Doc_laureati_scuola_sec.!O286,IF(Foglio2!$J$3=Foglio2!$E$13,Direttivi_capi_ist.!O274,0)))))))))))</f>
        <v>0</v>
      </c>
      <c r="R286" s="252">
        <f>IF(Foglio2!$J$3=Foglio2!$E$3,Ausiliari_Coll.Scol.!P274,IF(Foglio2!$J$3=Foglio2!$E$4,Collab._Tecnici!P274,IF(Foglio2!$J$3=Foglio2!$E$5,Assistenti_Tecnici!P274,IF(Foglio2!$J$3=Foglio2!$E$6,Assistenti_Amm.vo!P274,IF(Foglio2!$J$3=Foglio2!$E$7,Resp_Coord_Amm.vo!P274,IF(Foglio2!$J$3=Foglio2!$E$8,Direttore_Amm.vo!P274,IF(Foglio2!$J$3=Foglio2!$E$9,Doc_mat_elem.re!P274,IF(Foglio2!$J$3=Foglio2!$E$10,Doc_dipl_scuola_sec.!P274,IF(Foglio2!$J$3=Foglio2!$E$11,Doc_scuola_media!P274,IF(Foglio2!$J$3=Foglio2!$E$12,Doc_laureati_scuola_sec.!P286,IF(Foglio2!$J$3=Foglio2!$E$13,Direttivi_capi_ist.!P274,0)))))))))))</f>
        <v>0</v>
      </c>
      <c r="S286" s="252">
        <f>IF(Foglio2!$J$3=Foglio2!$E$3,Ausiliari_Coll.Scol.!Q274,IF(Foglio2!$J$3=Foglio2!$E$4,Collab._Tecnici!Q274,IF(Foglio2!$J$3=Foglio2!$E$5,Assistenti_Tecnici!Q274,IF(Foglio2!$J$3=Foglio2!$E$6,Assistenti_Amm.vo!Q274,IF(Foglio2!$J$3=Foglio2!$E$7,Resp_Coord_Amm.vo!Q274,IF(Foglio2!$J$3=Foglio2!$E$8,Direttore_Amm.vo!Q274,IF(Foglio2!$J$3=Foglio2!$E$9,Doc_mat_elem.re!Q274,IF(Foglio2!$J$3=Foglio2!$E$10,Doc_dipl_scuola_sec.!Q274,IF(Foglio2!$J$3=Foglio2!$E$11,Doc_scuola_media!Q274,IF(Foglio2!$J$3=Foglio2!$E$12,Doc_laureati_scuola_sec.!Q286,IF(Foglio2!$J$3=Foglio2!$E$13,Direttivi_capi_ist.!Q274,0)))))))))))</f>
        <v>0</v>
      </c>
      <c r="T286" s="252">
        <f>IF(Foglio2!$J$3=Foglio2!$E$3,Ausiliari_Coll.Scol.!R274,IF(Foglio2!$J$3=Foglio2!$E$4,Collab._Tecnici!R274,IF(Foglio2!$J$3=Foglio2!$E$5,Assistenti_Tecnici!R274,IF(Foglio2!$J$3=Foglio2!$E$6,Assistenti_Amm.vo!R274,IF(Foglio2!$J$3=Foglio2!$E$7,Resp_Coord_Amm.vo!R274,IF(Foglio2!$J$3=Foglio2!$E$8,Direttore_Amm.vo!R274,IF(Foglio2!$J$3=Foglio2!$E$9,Doc_mat_elem.re!R274,IF(Foglio2!$J$3=Foglio2!$E$10,Doc_dipl_scuola_sec.!R274,IF(Foglio2!$J$3=Foglio2!$E$11,Doc_scuola_media!R274,IF(Foglio2!$J$3=Foglio2!$E$12,Doc_laureati_scuola_sec.!R286,IF(Foglio2!$J$3=Foglio2!$E$13,Direttivi_capi_ist.!R274,0)))))))))))</f>
        <v>0</v>
      </c>
      <c r="U286" s="252">
        <f t="shared" ref="U286" si="1250">(P286)/12*0.8</f>
        <v>0</v>
      </c>
      <c r="V286" s="252">
        <f t="shared" ref="V286" si="1251">(P286+R286)/12*0.8</f>
        <v>0</v>
      </c>
      <c r="W286" s="253" t="str">
        <f t="shared" ref="W286" si="1252">"Fascia Da "&amp;F286&amp;" a "&amp;F287&amp;" Decorrenza "&amp;DAY(C286)&amp;"/"&amp;MONTH(C286)&amp;"/"&amp;YEAR(C286)</f>
        <v>Fascia Da 0 a 0 Decorrenza 0/1/1900</v>
      </c>
    </row>
    <row r="287" spans="1:23" s="47" customFormat="1" ht="7.5" customHeight="1" x14ac:dyDescent="0.2">
      <c r="A287" s="104"/>
      <c r="B287" s="245">
        <f t="shared" ref="B287:B350" si="1253">B286+1</f>
        <v>34533</v>
      </c>
      <c r="C287" s="501"/>
      <c r="D287" s="501"/>
      <c r="E287" s="48" t="s">
        <v>4</v>
      </c>
      <c r="F287" s="49">
        <f>IF(Foglio2!$J$3=Foglio2!$E$3,Ausiliari_Coll.Scol.!D275,IF(Foglio2!$J$3=Foglio2!$E$4,Collab._Tecnici!D275,IF(Foglio2!$J$3=Foglio2!$E$5,Assistenti_Tecnici!D275,IF(Foglio2!$J$3=Foglio2!$E$6,Assistenti_Amm.vo!D275,IF(Foglio2!$J$3=Foglio2!$E$7,Resp_Coord_Amm.vo!D275,IF(Foglio2!$J$3=Foglio2!$E$8,Direttore_Amm.vo!D275,IF(Foglio2!$J$3=Foglio2!$E$9,Doc_mat_elem.re!D275,IF(Foglio2!$J$3=Foglio2!$E$10,Doc_dipl_scuola_sec.!D275,IF(Foglio2!$J$3=Foglio2!$E$11,Doc_scuola_media!D275,IF(Foglio2!$J$3=Foglio2!$E$12,Doc_laureati_scuola_sec.!D287,IF(Foglio2!$J$3=Foglio2!$E$13,Direttivi_capi_ist.!D275,0)))))))))))</f>
        <v>0</v>
      </c>
      <c r="G287" s="267">
        <f t="shared" ref="G287:T287" si="1254">G286*1936.27</f>
        <v>0</v>
      </c>
      <c r="H287" s="267">
        <f t="shared" si="1254"/>
        <v>0</v>
      </c>
      <c r="I287" s="267">
        <f t="shared" si="1254"/>
        <v>0</v>
      </c>
      <c r="J287" s="267">
        <f t="shared" si="1254"/>
        <v>0</v>
      </c>
      <c r="K287" s="267">
        <f t="shared" si="1254"/>
        <v>0</v>
      </c>
      <c r="L287" s="266">
        <f t="shared" si="1254"/>
        <v>0</v>
      </c>
      <c r="M287" s="267">
        <f t="shared" si="1254"/>
        <v>0</v>
      </c>
      <c r="N287" s="182">
        <f t="shared" si="1254"/>
        <v>0</v>
      </c>
      <c r="O287" s="183">
        <f t="shared" si="1254"/>
        <v>0</v>
      </c>
      <c r="P287" s="184">
        <f t="shared" si="1254"/>
        <v>0</v>
      </c>
      <c r="Q287" s="184">
        <f t="shared" si="1254"/>
        <v>0</v>
      </c>
      <c r="R287" s="184">
        <f t="shared" si="1254"/>
        <v>0</v>
      </c>
      <c r="S287" s="184">
        <f t="shared" si="1254"/>
        <v>0</v>
      </c>
      <c r="T287" s="184">
        <f t="shared" si="1254"/>
        <v>0</v>
      </c>
      <c r="U287" s="184">
        <f t="shared" ref="U287:V287" si="1255">U286*1936.27</f>
        <v>0</v>
      </c>
      <c r="V287" s="184">
        <f t="shared" si="1255"/>
        <v>0</v>
      </c>
      <c r="W287" s="104"/>
    </row>
    <row r="288" spans="1:23" s="47" customFormat="1" ht="12.75" customHeight="1" x14ac:dyDescent="0.2">
      <c r="A288" s="104">
        <f>IF(Foglio2!$J$7=1,TRUNC(Base!V288,0),TRUNC(Base!U288,0))</f>
        <v>0</v>
      </c>
      <c r="B288" s="245">
        <f t="shared" si="1253"/>
        <v>34534</v>
      </c>
      <c r="C288" s="501"/>
      <c r="D288" s="501"/>
      <c r="E288" s="53" t="s">
        <v>3</v>
      </c>
      <c r="F288" s="54">
        <f>IF(Foglio2!$J$3=Foglio2!$E$3,Ausiliari_Coll.Scol.!D276,IF(Foglio2!$J$3=Foglio2!$E$4,Collab._Tecnici!D276,IF(Foglio2!$J$3=Foglio2!$E$5,Assistenti_Tecnici!D276,IF(Foglio2!$J$3=Foglio2!$E$6,Assistenti_Amm.vo!D276,IF(Foglio2!$J$3=Foglio2!$E$7,Resp_Coord_Amm.vo!D276,IF(Foglio2!$J$3=Foglio2!$E$8,Direttore_Amm.vo!D276,IF(Foglio2!$J$3=Foglio2!$E$9,Doc_mat_elem.re!D276,IF(Foglio2!$J$3=Foglio2!$E$10,Doc_dipl_scuola_sec.!D276,IF(Foglio2!$J$3=Foglio2!$E$11,Doc_scuola_media!D276,IF(Foglio2!$J$3=Foglio2!$E$12,Doc_laureati_scuola_sec.!D288,IF(Foglio2!$J$3=Foglio2!$E$13,Direttivi_capi_ist.!D276,0)))))))))))</f>
        <v>0</v>
      </c>
      <c r="G288" s="248">
        <f>IF(Foglio2!$J$3=Foglio2!$E$3,Ausiliari_Coll.Scol.!E276,IF(Foglio2!$J$3=Foglio2!$E$4,Collab._Tecnici!E276,IF(Foglio2!$J$3=Foglio2!$E$5,Assistenti_Tecnici!E276,IF(Foglio2!$J$3=Foglio2!$E$6,Assistenti_Amm.vo!E276,IF(Foglio2!$J$3=Foglio2!$E$7,Resp_Coord_Amm.vo!E276,IF(Foglio2!$J$3=Foglio2!$E$8,Direttore_Amm.vo!E276,IF(Foglio2!$J$3=Foglio2!$E$9,Doc_mat_elem.re!E276,IF(Foglio2!$J$3=Foglio2!$E$10,Doc_dipl_scuola_sec.!E276,IF(Foglio2!$J$3=Foglio2!$E$11,Doc_scuola_media!E276,IF(Foglio2!$J$3=Foglio2!$E$12,Doc_laureati_scuola_sec.!E288,IF(Foglio2!$J$3=Foglio2!$E$13,Direttivi_capi_ist.!E276,0)))))))))))</f>
        <v>0</v>
      </c>
      <c r="H288" s="248">
        <f>IF(Foglio2!$J$3=Foglio2!$E$3,Ausiliari_Coll.Scol.!F276,IF(Foglio2!$J$3=Foglio2!$E$4,Collab._Tecnici!F276,IF(Foglio2!$J$3=Foglio2!$E$5,Assistenti_Tecnici!F276,IF(Foglio2!$J$3=Foglio2!$E$6,Assistenti_Amm.vo!F276,IF(Foglio2!$J$3=Foglio2!$E$7,Resp_Coord_Amm.vo!F276,IF(Foglio2!$J$3=Foglio2!$E$8,Direttore_Amm.vo!F276,IF(Foglio2!$J$3=Foglio2!$E$9,Doc_mat_elem.re!F276,IF(Foglio2!$J$3=Foglio2!$E$10,Doc_dipl_scuola_sec.!F276,IF(Foglio2!$J$3=Foglio2!$E$11,Doc_scuola_media!F276,IF(Foglio2!$J$3=Foglio2!$E$12,Doc_laureati_scuola_sec.!F288,IF(Foglio2!$J$3=Foglio2!$E$13,Direttivi_capi_ist.!F276,0)))))))))))</f>
        <v>0</v>
      </c>
      <c r="I288" s="248">
        <f>IF(Foglio2!$J$3=Foglio2!$E$3,Ausiliari_Coll.Scol.!G276,IF(Foglio2!$J$3=Foglio2!$E$4,Collab._Tecnici!G276,IF(Foglio2!$J$3=Foglio2!$E$5,Assistenti_Tecnici!G276,IF(Foglio2!$J$3=Foglio2!$E$6,Assistenti_Amm.vo!G276,IF(Foglio2!$J$3=Foglio2!$E$7,Resp_Coord_Amm.vo!G276,IF(Foglio2!$J$3=Foglio2!$E$8,Direttore_Amm.vo!G276,IF(Foglio2!$J$3=Foglio2!$E$9,Doc_mat_elem.re!G276,IF(Foglio2!$J$3=Foglio2!$E$10,Doc_dipl_scuola_sec.!G276,IF(Foglio2!$J$3=Foglio2!$E$11,Doc_scuola_media!G276,IF(Foglio2!$J$3=Foglio2!$E$12,Doc_laureati_scuola_sec.!G288,IF(Foglio2!$J$3=Foglio2!$E$13,Direttivi_capi_ist.!G276,0)))))))))))</f>
        <v>0</v>
      </c>
      <c r="J288" s="248">
        <f>IF(Foglio2!$J$3=Foglio2!$E$3,Ausiliari_Coll.Scol.!H276,IF(Foglio2!$J$3=Foglio2!$E$4,Collab._Tecnici!H276,IF(Foglio2!$J$3=Foglio2!$E$5,Assistenti_Tecnici!H276,IF(Foglio2!$J$3=Foglio2!$E$6,Assistenti_Amm.vo!H276,IF(Foglio2!$J$3=Foglio2!$E$7,Resp_Coord_Amm.vo!H276,IF(Foglio2!$J$3=Foglio2!$E$8,Direttore_Amm.vo!H276,IF(Foglio2!$J$3=Foglio2!$E$9,Doc_mat_elem.re!H276,IF(Foglio2!$J$3=Foglio2!$E$10,Doc_dipl_scuola_sec.!H276,IF(Foglio2!$J$3=Foglio2!$E$11,Doc_scuola_media!H276,IF(Foglio2!$J$3=Foglio2!$E$12,Doc_laureati_scuola_sec.!H288,IF(Foglio2!$J$3=Foglio2!$E$13,Direttivi_capi_ist.!H276,0)))))))))))</f>
        <v>0</v>
      </c>
      <c r="K288" s="248">
        <f>IF(Foglio2!$J$3=Foglio2!$E$3,Ausiliari_Coll.Scol.!I276,IF(Foglio2!$J$3=Foglio2!$E$4,Collab._Tecnici!I276,IF(Foglio2!$J$3=Foglio2!$E$5,Assistenti_Tecnici!I276,IF(Foglio2!$J$3=Foglio2!$E$6,Assistenti_Amm.vo!I276,IF(Foglio2!$J$3=Foglio2!$E$7,Resp_Coord_Amm.vo!I276,IF(Foglio2!$J$3=Foglio2!$E$8,Direttore_Amm.vo!I276,IF(Foglio2!$J$3=Foglio2!$E$9,Doc_mat_elem.re!I276,IF(Foglio2!$J$3=Foglio2!$E$10,Doc_dipl_scuola_sec.!I276,IF(Foglio2!$J$3=Foglio2!$E$11,Doc_scuola_media!I276,IF(Foglio2!$J$3=Foglio2!$E$12,Doc_laureati_scuola_sec.!I288,IF(Foglio2!$J$3=Foglio2!$E$13,Direttivi_capi_ist.!I276,0)))))))))))</f>
        <v>0</v>
      </c>
      <c r="L288" s="248">
        <f>IF(Foglio2!$J$3=Foglio2!$E$3,Ausiliari_Coll.Scol.!J276,IF(Foglio2!$J$3=Foglio2!$E$4,Collab._Tecnici!J276,IF(Foglio2!$J$3=Foglio2!$E$5,Assistenti_Tecnici!J276,IF(Foglio2!$J$3=Foglio2!$E$6,Assistenti_Amm.vo!J276,IF(Foglio2!$J$3=Foglio2!$E$7,Resp_Coord_Amm.vo!J276,IF(Foglio2!$J$3=Foglio2!$E$8,Direttore_Amm.vo!J276,IF(Foglio2!$J$3=Foglio2!$E$9,Doc_mat_elem.re!J276,IF(Foglio2!$J$3=Foglio2!$E$10,Doc_dipl_scuola_sec.!J276,IF(Foglio2!$J$3=Foglio2!$E$11,Doc_scuola_media!J276,IF(Foglio2!$J$3=Foglio2!$E$12,Doc_laureati_scuola_sec.!J288,IF(Foglio2!$J$3=Foglio2!$E$13,Direttivi_capi_ist.!J276,0)))))))))))</f>
        <v>0</v>
      </c>
      <c r="M288" s="249">
        <f>IF(Foglio2!$J$3=Foglio2!$E$3,Ausiliari_Coll.Scol.!K276,IF(Foglio2!$J$3=Foglio2!$E$4,Collab._Tecnici!K276,IF(Foglio2!$J$3=Foglio2!$E$5,Assistenti_Tecnici!K276,IF(Foglio2!$J$3=Foglio2!$E$6,Assistenti_Amm.vo!K276,IF(Foglio2!$J$3=Foglio2!$E$7,Resp_Coord_Amm.vo!K276,IF(Foglio2!$J$3=Foglio2!$E$8,Direttore_Amm.vo!K276,IF(Foglio2!$J$3=Foglio2!$E$9,Doc_mat_elem.re!K276,IF(Foglio2!$J$3=Foglio2!$E$10,Doc_dipl_scuola_sec.!K276,IF(Foglio2!$J$3=Foglio2!$E$11,Doc_scuola_media!K276,IF(Foglio2!$J$3=Foglio2!$E$12,Doc_laureati_scuola_sec.!K288,IF(Foglio2!$J$3=Foglio2!$E$13,Direttivi_capi_ist.!K276,0)))))))))))</f>
        <v>0</v>
      </c>
      <c r="N288" s="250">
        <f>IF(Foglio2!$J$3=Foglio2!$E$3,Ausiliari_Coll.Scol.!L276,IF(Foglio2!$J$3=Foglio2!$E$4,Collab._Tecnici!L276,IF(Foglio2!$J$3=Foglio2!$E$5,Assistenti_Tecnici!L276,IF(Foglio2!$J$3=Foglio2!$E$6,Assistenti_Amm.vo!L276,IF(Foglio2!$J$3=Foglio2!$E$7,Resp_Coord_Amm.vo!L276,IF(Foglio2!$J$3=Foglio2!$E$8,Direttore_Amm.vo!L276,IF(Foglio2!$J$3=Foglio2!$E$9,Doc_mat_elem.re!L276,IF(Foglio2!$J$3=Foglio2!$E$10,Doc_dipl_scuola_sec.!L276,IF(Foglio2!$J$3=Foglio2!$E$11,Doc_scuola_media!L276,IF(Foglio2!$J$3=Foglio2!$E$12,Doc_laureati_scuola_sec.!L288,IF(Foglio2!$J$3=Foglio2!$E$13,Direttivi_capi_ist.!L276,0)))))))))))</f>
        <v>0</v>
      </c>
      <c r="O288" s="251">
        <f>IF(Foglio2!$J$3=Foglio2!$E$3,Ausiliari_Coll.Scol.!M276,IF(Foglio2!$J$3=Foglio2!$E$4,Collab._Tecnici!M276,IF(Foglio2!$J$3=Foglio2!$E$5,Assistenti_Tecnici!M276,IF(Foglio2!$J$3=Foglio2!$E$6,Assistenti_Amm.vo!M276,IF(Foglio2!$J$3=Foglio2!$E$7,Resp_Coord_Amm.vo!M276,IF(Foglio2!$J$3=Foglio2!$E$8,Direttore_Amm.vo!M276,IF(Foglio2!$J$3=Foglio2!$E$9,Doc_mat_elem.re!M276,IF(Foglio2!$J$3=Foglio2!$E$10,Doc_dipl_scuola_sec.!M276,IF(Foglio2!$J$3=Foglio2!$E$11,Doc_scuola_media!M276,IF(Foglio2!$J$3=Foglio2!$E$12,Doc_laureati_scuola_sec.!M288,IF(Foglio2!$J$3=Foglio2!$E$13,Direttivi_capi_ist.!M276,0)))))))))))</f>
        <v>0</v>
      </c>
      <c r="P288" s="252">
        <f>IF(Foglio2!$J$3=Foglio2!$E$3,Ausiliari_Coll.Scol.!N276,IF(Foglio2!$J$3=Foglio2!$E$4,Collab._Tecnici!N276,IF(Foglio2!$J$3=Foglio2!$E$5,Assistenti_Tecnici!N276,IF(Foglio2!$J$3=Foglio2!$E$6,Assistenti_Amm.vo!N276,IF(Foglio2!$J$3=Foglio2!$E$7,Resp_Coord_Amm.vo!N276,IF(Foglio2!$J$3=Foglio2!$E$8,Direttore_Amm.vo!N276,IF(Foglio2!$J$3=Foglio2!$E$9,Doc_mat_elem.re!N276,IF(Foglio2!$J$3=Foglio2!$E$10,Doc_dipl_scuola_sec.!N276,IF(Foglio2!$J$3=Foglio2!$E$11,Doc_scuola_media!N276,IF(Foglio2!$J$3=Foglio2!$E$12,Doc_laureati_scuola_sec.!N288,IF(Foglio2!$J$3=Foglio2!$E$13,Direttivi_capi_ist.!N276,0)))))))))))</f>
        <v>0</v>
      </c>
      <c r="Q288" s="252">
        <f>IF(Foglio2!$J$3=Foglio2!$E$3,Ausiliari_Coll.Scol.!O276,IF(Foglio2!$J$3=Foglio2!$E$4,Collab._Tecnici!O276,IF(Foglio2!$J$3=Foglio2!$E$5,Assistenti_Tecnici!O276,IF(Foglio2!$J$3=Foglio2!$E$6,Assistenti_Amm.vo!O276,IF(Foglio2!$J$3=Foglio2!$E$7,Resp_Coord_Amm.vo!O276,IF(Foglio2!$J$3=Foglio2!$E$8,Direttore_Amm.vo!O276,IF(Foglio2!$J$3=Foglio2!$E$9,Doc_mat_elem.re!O276,IF(Foglio2!$J$3=Foglio2!$E$10,Doc_dipl_scuola_sec.!O276,IF(Foglio2!$J$3=Foglio2!$E$11,Doc_scuola_media!O276,IF(Foglio2!$J$3=Foglio2!$E$12,Doc_laureati_scuola_sec.!O288,IF(Foglio2!$J$3=Foglio2!$E$13,Direttivi_capi_ist.!O276,0)))))))))))</f>
        <v>0</v>
      </c>
      <c r="R288" s="252">
        <f>IF(Foglio2!$J$3=Foglio2!$E$3,Ausiliari_Coll.Scol.!P276,IF(Foglio2!$J$3=Foglio2!$E$4,Collab._Tecnici!P276,IF(Foglio2!$J$3=Foglio2!$E$5,Assistenti_Tecnici!P276,IF(Foglio2!$J$3=Foglio2!$E$6,Assistenti_Amm.vo!P276,IF(Foglio2!$J$3=Foglio2!$E$7,Resp_Coord_Amm.vo!P276,IF(Foglio2!$J$3=Foglio2!$E$8,Direttore_Amm.vo!P276,IF(Foglio2!$J$3=Foglio2!$E$9,Doc_mat_elem.re!P276,IF(Foglio2!$J$3=Foglio2!$E$10,Doc_dipl_scuola_sec.!P276,IF(Foglio2!$J$3=Foglio2!$E$11,Doc_scuola_media!P276,IF(Foglio2!$J$3=Foglio2!$E$12,Doc_laureati_scuola_sec.!P288,IF(Foglio2!$J$3=Foglio2!$E$13,Direttivi_capi_ist.!P276,0)))))))))))</f>
        <v>0</v>
      </c>
      <c r="S288" s="252">
        <f>IF(Foglio2!$J$3=Foglio2!$E$3,Ausiliari_Coll.Scol.!Q276,IF(Foglio2!$J$3=Foglio2!$E$4,Collab._Tecnici!Q276,IF(Foglio2!$J$3=Foglio2!$E$5,Assistenti_Tecnici!Q276,IF(Foglio2!$J$3=Foglio2!$E$6,Assistenti_Amm.vo!Q276,IF(Foglio2!$J$3=Foglio2!$E$7,Resp_Coord_Amm.vo!Q276,IF(Foglio2!$J$3=Foglio2!$E$8,Direttore_Amm.vo!Q276,IF(Foglio2!$J$3=Foglio2!$E$9,Doc_mat_elem.re!Q276,IF(Foglio2!$J$3=Foglio2!$E$10,Doc_dipl_scuola_sec.!Q276,IF(Foglio2!$J$3=Foglio2!$E$11,Doc_scuola_media!Q276,IF(Foglio2!$J$3=Foglio2!$E$12,Doc_laureati_scuola_sec.!Q288,IF(Foglio2!$J$3=Foglio2!$E$13,Direttivi_capi_ist.!Q276,0)))))))))))</f>
        <v>0</v>
      </c>
      <c r="T288" s="252">
        <f>IF(Foglio2!$J$3=Foglio2!$E$3,Ausiliari_Coll.Scol.!R276,IF(Foglio2!$J$3=Foglio2!$E$4,Collab._Tecnici!R276,IF(Foglio2!$J$3=Foglio2!$E$5,Assistenti_Tecnici!R276,IF(Foglio2!$J$3=Foglio2!$E$6,Assistenti_Amm.vo!R276,IF(Foglio2!$J$3=Foglio2!$E$7,Resp_Coord_Amm.vo!R276,IF(Foglio2!$J$3=Foglio2!$E$8,Direttore_Amm.vo!R276,IF(Foglio2!$J$3=Foglio2!$E$9,Doc_mat_elem.re!R276,IF(Foglio2!$J$3=Foglio2!$E$10,Doc_dipl_scuola_sec.!R276,IF(Foglio2!$J$3=Foglio2!$E$11,Doc_scuola_media!R276,IF(Foglio2!$J$3=Foglio2!$E$12,Doc_laureati_scuola_sec.!R288,IF(Foglio2!$J$3=Foglio2!$E$13,Direttivi_capi_ist.!R276,0)))))))))))</f>
        <v>0</v>
      </c>
      <c r="U288" s="252">
        <f t="shared" ref="U288" si="1256">(P288)/12*0.8</f>
        <v>0</v>
      </c>
      <c r="V288" s="252">
        <f t="shared" ref="V288" si="1257">(P288+R288)/12*0.8</f>
        <v>0</v>
      </c>
      <c r="W288" s="253" t="str">
        <f t="shared" ref="W288" si="1258">"Fascia Da "&amp;F288&amp;" a "&amp;F289&amp;" Decorrenza "&amp;DAY(C288)&amp;"/"&amp;MONTH(C288)&amp;"/"&amp;YEAR(C288)</f>
        <v>Fascia Da 0 a 0 Decorrenza 0/1/1900</v>
      </c>
    </row>
    <row r="289" spans="1:23" s="47" customFormat="1" ht="8.25" customHeight="1" x14ac:dyDescent="0.2">
      <c r="A289" s="104"/>
      <c r="B289" s="245">
        <f t="shared" si="1253"/>
        <v>34535</v>
      </c>
      <c r="C289" s="501"/>
      <c r="D289" s="501"/>
      <c r="E289" s="48" t="s">
        <v>4</v>
      </c>
      <c r="F289" s="49">
        <f>IF(Foglio2!$J$3=Foglio2!$E$3,Ausiliari_Coll.Scol.!D277,IF(Foglio2!$J$3=Foglio2!$E$4,Collab._Tecnici!D277,IF(Foglio2!$J$3=Foglio2!$E$5,Assistenti_Tecnici!D277,IF(Foglio2!$J$3=Foglio2!$E$6,Assistenti_Amm.vo!D277,IF(Foglio2!$J$3=Foglio2!$E$7,Resp_Coord_Amm.vo!D277,IF(Foglio2!$J$3=Foglio2!$E$8,Direttore_Amm.vo!D277,IF(Foglio2!$J$3=Foglio2!$E$9,Doc_mat_elem.re!D277,IF(Foglio2!$J$3=Foglio2!$E$10,Doc_dipl_scuola_sec.!D277,IF(Foglio2!$J$3=Foglio2!$E$11,Doc_scuola_media!D277,IF(Foglio2!$J$3=Foglio2!$E$12,Doc_laureati_scuola_sec.!D289,IF(Foglio2!$J$3=Foglio2!$E$13,Direttivi_capi_ist.!D277,0)))))))))))</f>
        <v>0</v>
      </c>
      <c r="G289" s="267">
        <f t="shared" ref="G289:T289" si="1259">G288*1936.27</f>
        <v>0</v>
      </c>
      <c r="H289" s="267">
        <f t="shared" si="1259"/>
        <v>0</v>
      </c>
      <c r="I289" s="267">
        <f t="shared" si="1259"/>
        <v>0</v>
      </c>
      <c r="J289" s="267">
        <f t="shared" si="1259"/>
        <v>0</v>
      </c>
      <c r="K289" s="267">
        <f t="shared" si="1259"/>
        <v>0</v>
      </c>
      <c r="L289" s="266">
        <f t="shared" si="1259"/>
        <v>0</v>
      </c>
      <c r="M289" s="267">
        <f t="shared" si="1259"/>
        <v>0</v>
      </c>
      <c r="N289" s="182">
        <f t="shared" si="1259"/>
        <v>0</v>
      </c>
      <c r="O289" s="183">
        <f t="shared" si="1259"/>
        <v>0</v>
      </c>
      <c r="P289" s="184">
        <f t="shared" si="1259"/>
        <v>0</v>
      </c>
      <c r="Q289" s="184">
        <f t="shared" si="1259"/>
        <v>0</v>
      </c>
      <c r="R289" s="184">
        <f t="shared" si="1259"/>
        <v>0</v>
      </c>
      <c r="S289" s="184">
        <f t="shared" si="1259"/>
        <v>0</v>
      </c>
      <c r="T289" s="184">
        <f t="shared" si="1259"/>
        <v>0</v>
      </c>
      <c r="U289" s="184">
        <f t="shared" ref="U289:V289" si="1260">U288*1936.27</f>
        <v>0</v>
      </c>
      <c r="V289" s="184">
        <f t="shared" si="1260"/>
        <v>0</v>
      </c>
      <c r="W289" s="104"/>
    </row>
    <row r="290" spans="1:23" s="47" customFormat="1" ht="12.75" customHeight="1" x14ac:dyDescent="0.2">
      <c r="A290" s="104">
        <f>IF(Foglio2!$J$7=1,TRUNC(Base!V290,0),TRUNC(Base!U290,0))</f>
        <v>0</v>
      </c>
      <c r="B290" s="245">
        <f t="shared" si="1253"/>
        <v>34536</v>
      </c>
      <c r="C290" s="501"/>
      <c r="D290" s="501"/>
      <c r="E290" s="53" t="s">
        <v>3</v>
      </c>
      <c r="F290" s="54">
        <f>IF(Foglio2!$J$3=Foglio2!$E$3,Ausiliari_Coll.Scol.!D278,IF(Foglio2!$J$3=Foglio2!$E$4,Collab._Tecnici!D278,IF(Foglio2!$J$3=Foglio2!$E$5,Assistenti_Tecnici!D278,IF(Foglio2!$J$3=Foglio2!$E$6,Assistenti_Amm.vo!D278,IF(Foglio2!$J$3=Foglio2!$E$7,Resp_Coord_Amm.vo!D278,IF(Foglio2!$J$3=Foglio2!$E$8,Direttore_Amm.vo!D278,IF(Foglio2!$J$3=Foglio2!$E$9,Doc_mat_elem.re!D278,IF(Foglio2!$J$3=Foglio2!$E$10,Doc_dipl_scuola_sec.!D278,IF(Foglio2!$J$3=Foglio2!$E$11,Doc_scuola_media!D278,IF(Foglio2!$J$3=Foglio2!$E$12,Doc_laureati_scuola_sec.!D290,IF(Foglio2!$J$3=Foglio2!$E$13,Direttivi_capi_ist.!D278,0)))))))))))</f>
        <v>0</v>
      </c>
      <c r="G290" s="248">
        <f>IF(Foglio2!$J$3=Foglio2!$E$3,Ausiliari_Coll.Scol.!E278,IF(Foglio2!$J$3=Foglio2!$E$4,Collab._Tecnici!E278,IF(Foglio2!$J$3=Foglio2!$E$5,Assistenti_Tecnici!E278,IF(Foglio2!$J$3=Foglio2!$E$6,Assistenti_Amm.vo!E278,IF(Foglio2!$J$3=Foglio2!$E$7,Resp_Coord_Amm.vo!E278,IF(Foglio2!$J$3=Foglio2!$E$8,Direttore_Amm.vo!E278,IF(Foglio2!$J$3=Foglio2!$E$9,Doc_mat_elem.re!E278,IF(Foglio2!$J$3=Foglio2!$E$10,Doc_dipl_scuola_sec.!E278,IF(Foglio2!$J$3=Foglio2!$E$11,Doc_scuola_media!E278,IF(Foglio2!$J$3=Foglio2!$E$12,Doc_laureati_scuola_sec.!E290,IF(Foglio2!$J$3=Foglio2!$E$13,Direttivi_capi_ist.!E278,0)))))))))))</f>
        <v>0</v>
      </c>
      <c r="H290" s="248">
        <f>IF(Foglio2!$J$3=Foglio2!$E$3,Ausiliari_Coll.Scol.!F278,IF(Foglio2!$J$3=Foglio2!$E$4,Collab._Tecnici!F278,IF(Foglio2!$J$3=Foglio2!$E$5,Assistenti_Tecnici!F278,IF(Foglio2!$J$3=Foglio2!$E$6,Assistenti_Amm.vo!F278,IF(Foglio2!$J$3=Foglio2!$E$7,Resp_Coord_Amm.vo!F278,IF(Foglio2!$J$3=Foglio2!$E$8,Direttore_Amm.vo!F278,IF(Foglio2!$J$3=Foglio2!$E$9,Doc_mat_elem.re!F278,IF(Foglio2!$J$3=Foglio2!$E$10,Doc_dipl_scuola_sec.!F278,IF(Foglio2!$J$3=Foglio2!$E$11,Doc_scuola_media!F278,IF(Foglio2!$J$3=Foglio2!$E$12,Doc_laureati_scuola_sec.!F290,IF(Foglio2!$J$3=Foglio2!$E$13,Direttivi_capi_ist.!F278,0)))))))))))</f>
        <v>0</v>
      </c>
      <c r="I290" s="248">
        <f>IF(Foglio2!$J$3=Foglio2!$E$3,Ausiliari_Coll.Scol.!G278,IF(Foglio2!$J$3=Foglio2!$E$4,Collab._Tecnici!G278,IF(Foglio2!$J$3=Foglio2!$E$5,Assistenti_Tecnici!G278,IF(Foglio2!$J$3=Foglio2!$E$6,Assistenti_Amm.vo!G278,IF(Foglio2!$J$3=Foglio2!$E$7,Resp_Coord_Amm.vo!G278,IF(Foglio2!$J$3=Foglio2!$E$8,Direttore_Amm.vo!G278,IF(Foglio2!$J$3=Foglio2!$E$9,Doc_mat_elem.re!G278,IF(Foglio2!$J$3=Foglio2!$E$10,Doc_dipl_scuola_sec.!G278,IF(Foglio2!$J$3=Foglio2!$E$11,Doc_scuola_media!G278,IF(Foglio2!$J$3=Foglio2!$E$12,Doc_laureati_scuola_sec.!G290,IF(Foglio2!$J$3=Foglio2!$E$13,Direttivi_capi_ist.!G278,0)))))))))))</f>
        <v>0</v>
      </c>
      <c r="J290" s="248">
        <f>IF(Foglio2!$J$3=Foglio2!$E$3,Ausiliari_Coll.Scol.!H278,IF(Foglio2!$J$3=Foglio2!$E$4,Collab._Tecnici!H278,IF(Foglio2!$J$3=Foglio2!$E$5,Assistenti_Tecnici!H278,IF(Foglio2!$J$3=Foglio2!$E$6,Assistenti_Amm.vo!H278,IF(Foglio2!$J$3=Foglio2!$E$7,Resp_Coord_Amm.vo!H278,IF(Foglio2!$J$3=Foglio2!$E$8,Direttore_Amm.vo!H278,IF(Foglio2!$J$3=Foglio2!$E$9,Doc_mat_elem.re!H278,IF(Foglio2!$J$3=Foglio2!$E$10,Doc_dipl_scuola_sec.!H278,IF(Foglio2!$J$3=Foglio2!$E$11,Doc_scuola_media!H278,IF(Foglio2!$J$3=Foglio2!$E$12,Doc_laureati_scuola_sec.!H290,IF(Foglio2!$J$3=Foglio2!$E$13,Direttivi_capi_ist.!H278,0)))))))))))</f>
        <v>0</v>
      </c>
      <c r="K290" s="248">
        <f>IF(Foglio2!$J$3=Foglio2!$E$3,Ausiliari_Coll.Scol.!I278,IF(Foglio2!$J$3=Foglio2!$E$4,Collab._Tecnici!I278,IF(Foglio2!$J$3=Foglio2!$E$5,Assistenti_Tecnici!I278,IF(Foglio2!$J$3=Foglio2!$E$6,Assistenti_Amm.vo!I278,IF(Foglio2!$J$3=Foglio2!$E$7,Resp_Coord_Amm.vo!I278,IF(Foglio2!$J$3=Foglio2!$E$8,Direttore_Amm.vo!I278,IF(Foglio2!$J$3=Foglio2!$E$9,Doc_mat_elem.re!I278,IF(Foglio2!$J$3=Foglio2!$E$10,Doc_dipl_scuola_sec.!I278,IF(Foglio2!$J$3=Foglio2!$E$11,Doc_scuola_media!I278,IF(Foglio2!$J$3=Foglio2!$E$12,Doc_laureati_scuola_sec.!I290,IF(Foglio2!$J$3=Foglio2!$E$13,Direttivi_capi_ist.!I278,0)))))))))))</f>
        <v>0</v>
      </c>
      <c r="L290" s="248">
        <f>IF(Foglio2!$J$3=Foglio2!$E$3,Ausiliari_Coll.Scol.!J278,IF(Foglio2!$J$3=Foglio2!$E$4,Collab._Tecnici!J278,IF(Foglio2!$J$3=Foglio2!$E$5,Assistenti_Tecnici!J278,IF(Foglio2!$J$3=Foglio2!$E$6,Assistenti_Amm.vo!J278,IF(Foglio2!$J$3=Foglio2!$E$7,Resp_Coord_Amm.vo!J278,IF(Foglio2!$J$3=Foglio2!$E$8,Direttore_Amm.vo!J278,IF(Foglio2!$J$3=Foglio2!$E$9,Doc_mat_elem.re!J278,IF(Foglio2!$J$3=Foglio2!$E$10,Doc_dipl_scuola_sec.!J278,IF(Foglio2!$J$3=Foglio2!$E$11,Doc_scuola_media!J278,IF(Foglio2!$J$3=Foglio2!$E$12,Doc_laureati_scuola_sec.!J290,IF(Foglio2!$J$3=Foglio2!$E$13,Direttivi_capi_ist.!J278,0)))))))))))</f>
        <v>0</v>
      </c>
      <c r="M290" s="249">
        <f>IF(Foglio2!$J$3=Foglio2!$E$3,Ausiliari_Coll.Scol.!K278,IF(Foglio2!$J$3=Foglio2!$E$4,Collab._Tecnici!K278,IF(Foglio2!$J$3=Foglio2!$E$5,Assistenti_Tecnici!K278,IF(Foglio2!$J$3=Foglio2!$E$6,Assistenti_Amm.vo!K278,IF(Foglio2!$J$3=Foglio2!$E$7,Resp_Coord_Amm.vo!K278,IF(Foglio2!$J$3=Foglio2!$E$8,Direttore_Amm.vo!K278,IF(Foglio2!$J$3=Foglio2!$E$9,Doc_mat_elem.re!K278,IF(Foglio2!$J$3=Foglio2!$E$10,Doc_dipl_scuola_sec.!K278,IF(Foglio2!$J$3=Foglio2!$E$11,Doc_scuola_media!K278,IF(Foglio2!$J$3=Foglio2!$E$12,Doc_laureati_scuola_sec.!K290,IF(Foglio2!$J$3=Foglio2!$E$13,Direttivi_capi_ist.!K278,0)))))))))))</f>
        <v>0</v>
      </c>
      <c r="N290" s="250">
        <f>IF(Foglio2!$J$3=Foglio2!$E$3,Ausiliari_Coll.Scol.!L278,IF(Foglio2!$J$3=Foglio2!$E$4,Collab._Tecnici!L278,IF(Foglio2!$J$3=Foglio2!$E$5,Assistenti_Tecnici!L278,IF(Foglio2!$J$3=Foglio2!$E$6,Assistenti_Amm.vo!L278,IF(Foglio2!$J$3=Foglio2!$E$7,Resp_Coord_Amm.vo!L278,IF(Foglio2!$J$3=Foglio2!$E$8,Direttore_Amm.vo!L278,IF(Foglio2!$J$3=Foglio2!$E$9,Doc_mat_elem.re!L278,IF(Foglio2!$J$3=Foglio2!$E$10,Doc_dipl_scuola_sec.!L278,IF(Foglio2!$J$3=Foglio2!$E$11,Doc_scuola_media!L278,IF(Foglio2!$J$3=Foglio2!$E$12,Doc_laureati_scuola_sec.!L290,IF(Foglio2!$J$3=Foglio2!$E$13,Direttivi_capi_ist.!L278,0)))))))))))</f>
        <v>0</v>
      </c>
      <c r="O290" s="251">
        <f>IF(Foglio2!$J$3=Foglio2!$E$3,Ausiliari_Coll.Scol.!M278,IF(Foglio2!$J$3=Foglio2!$E$4,Collab._Tecnici!M278,IF(Foglio2!$J$3=Foglio2!$E$5,Assistenti_Tecnici!M278,IF(Foglio2!$J$3=Foglio2!$E$6,Assistenti_Amm.vo!M278,IF(Foglio2!$J$3=Foglio2!$E$7,Resp_Coord_Amm.vo!M278,IF(Foglio2!$J$3=Foglio2!$E$8,Direttore_Amm.vo!M278,IF(Foglio2!$J$3=Foglio2!$E$9,Doc_mat_elem.re!M278,IF(Foglio2!$J$3=Foglio2!$E$10,Doc_dipl_scuola_sec.!M278,IF(Foglio2!$J$3=Foglio2!$E$11,Doc_scuola_media!M278,IF(Foglio2!$J$3=Foglio2!$E$12,Doc_laureati_scuola_sec.!M290,IF(Foglio2!$J$3=Foglio2!$E$13,Direttivi_capi_ist.!M278,0)))))))))))</f>
        <v>0</v>
      </c>
      <c r="P290" s="252">
        <f>IF(Foglio2!$J$3=Foglio2!$E$3,Ausiliari_Coll.Scol.!N278,IF(Foglio2!$J$3=Foglio2!$E$4,Collab._Tecnici!N278,IF(Foglio2!$J$3=Foglio2!$E$5,Assistenti_Tecnici!N278,IF(Foglio2!$J$3=Foglio2!$E$6,Assistenti_Amm.vo!N278,IF(Foglio2!$J$3=Foglio2!$E$7,Resp_Coord_Amm.vo!N278,IF(Foglio2!$J$3=Foglio2!$E$8,Direttore_Amm.vo!N278,IF(Foglio2!$J$3=Foglio2!$E$9,Doc_mat_elem.re!N278,IF(Foglio2!$J$3=Foglio2!$E$10,Doc_dipl_scuola_sec.!N278,IF(Foglio2!$J$3=Foglio2!$E$11,Doc_scuola_media!N278,IF(Foglio2!$J$3=Foglio2!$E$12,Doc_laureati_scuola_sec.!N290,IF(Foglio2!$J$3=Foglio2!$E$13,Direttivi_capi_ist.!N278,0)))))))))))</f>
        <v>0</v>
      </c>
      <c r="Q290" s="252">
        <f>IF(Foglio2!$J$3=Foglio2!$E$3,Ausiliari_Coll.Scol.!O278,IF(Foglio2!$J$3=Foglio2!$E$4,Collab._Tecnici!O278,IF(Foglio2!$J$3=Foglio2!$E$5,Assistenti_Tecnici!O278,IF(Foglio2!$J$3=Foglio2!$E$6,Assistenti_Amm.vo!O278,IF(Foglio2!$J$3=Foglio2!$E$7,Resp_Coord_Amm.vo!O278,IF(Foglio2!$J$3=Foglio2!$E$8,Direttore_Amm.vo!O278,IF(Foglio2!$J$3=Foglio2!$E$9,Doc_mat_elem.re!O278,IF(Foglio2!$J$3=Foglio2!$E$10,Doc_dipl_scuola_sec.!O278,IF(Foglio2!$J$3=Foglio2!$E$11,Doc_scuola_media!O278,IF(Foglio2!$J$3=Foglio2!$E$12,Doc_laureati_scuola_sec.!O290,IF(Foglio2!$J$3=Foglio2!$E$13,Direttivi_capi_ist.!O278,0)))))))))))</f>
        <v>0</v>
      </c>
      <c r="R290" s="252">
        <f>IF(Foglio2!$J$3=Foglio2!$E$3,Ausiliari_Coll.Scol.!P278,IF(Foglio2!$J$3=Foglio2!$E$4,Collab._Tecnici!P278,IF(Foglio2!$J$3=Foglio2!$E$5,Assistenti_Tecnici!P278,IF(Foglio2!$J$3=Foglio2!$E$6,Assistenti_Amm.vo!P278,IF(Foglio2!$J$3=Foglio2!$E$7,Resp_Coord_Amm.vo!P278,IF(Foglio2!$J$3=Foglio2!$E$8,Direttore_Amm.vo!P278,IF(Foglio2!$J$3=Foglio2!$E$9,Doc_mat_elem.re!P278,IF(Foglio2!$J$3=Foglio2!$E$10,Doc_dipl_scuola_sec.!P278,IF(Foglio2!$J$3=Foglio2!$E$11,Doc_scuola_media!P278,IF(Foglio2!$J$3=Foglio2!$E$12,Doc_laureati_scuola_sec.!P290,IF(Foglio2!$J$3=Foglio2!$E$13,Direttivi_capi_ist.!P278,0)))))))))))</f>
        <v>0</v>
      </c>
      <c r="S290" s="252">
        <f>IF(Foglio2!$J$3=Foglio2!$E$3,Ausiliari_Coll.Scol.!Q278,IF(Foglio2!$J$3=Foglio2!$E$4,Collab._Tecnici!Q278,IF(Foglio2!$J$3=Foglio2!$E$5,Assistenti_Tecnici!Q278,IF(Foglio2!$J$3=Foglio2!$E$6,Assistenti_Amm.vo!Q278,IF(Foglio2!$J$3=Foglio2!$E$7,Resp_Coord_Amm.vo!Q278,IF(Foglio2!$J$3=Foglio2!$E$8,Direttore_Amm.vo!Q278,IF(Foglio2!$J$3=Foglio2!$E$9,Doc_mat_elem.re!Q278,IF(Foglio2!$J$3=Foglio2!$E$10,Doc_dipl_scuola_sec.!Q278,IF(Foglio2!$J$3=Foglio2!$E$11,Doc_scuola_media!Q278,IF(Foglio2!$J$3=Foglio2!$E$12,Doc_laureati_scuola_sec.!Q290,IF(Foglio2!$J$3=Foglio2!$E$13,Direttivi_capi_ist.!Q278,0)))))))))))</f>
        <v>0</v>
      </c>
      <c r="T290" s="252">
        <f>IF(Foglio2!$J$3=Foglio2!$E$3,Ausiliari_Coll.Scol.!R278,IF(Foglio2!$J$3=Foglio2!$E$4,Collab._Tecnici!R278,IF(Foglio2!$J$3=Foglio2!$E$5,Assistenti_Tecnici!R278,IF(Foglio2!$J$3=Foglio2!$E$6,Assistenti_Amm.vo!R278,IF(Foglio2!$J$3=Foglio2!$E$7,Resp_Coord_Amm.vo!R278,IF(Foglio2!$J$3=Foglio2!$E$8,Direttore_Amm.vo!R278,IF(Foglio2!$J$3=Foglio2!$E$9,Doc_mat_elem.re!R278,IF(Foglio2!$J$3=Foglio2!$E$10,Doc_dipl_scuola_sec.!R278,IF(Foglio2!$J$3=Foglio2!$E$11,Doc_scuola_media!R278,IF(Foglio2!$J$3=Foglio2!$E$12,Doc_laureati_scuola_sec.!R290,IF(Foglio2!$J$3=Foglio2!$E$13,Direttivi_capi_ist.!R278,0)))))))))))</f>
        <v>0</v>
      </c>
      <c r="U290" s="252">
        <f t="shared" ref="U290" si="1261">(P290)/12*0.8</f>
        <v>0</v>
      </c>
      <c r="V290" s="252">
        <f t="shared" ref="V290" si="1262">(P290+R290)/12*0.8</f>
        <v>0</v>
      </c>
      <c r="W290" s="253" t="str">
        <f t="shared" ref="W290" si="1263">"Fascia Da "&amp;F290&amp;" a "&amp;F291&amp;" Decorrenza "&amp;DAY(C290)&amp;"/"&amp;MONTH(C290)&amp;"/"&amp;YEAR(C290)</f>
        <v>Fascia Da 0 a 0 Decorrenza 0/1/1900</v>
      </c>
    </row>
    <row r="291" spans="1:23" s="47" customFormat="1" ht="7.5" customHeight="1" x14ac:dyDescent="0.2">
      <c r="A291" s="104"/>
      <c r="B291" s="245">
        <f t="shared" si="1253"/>
        <v>34537</v>
      </c>
      <c r="C291" s="501"/>
      <c r="D291" s="501"/>
      <c r="E291" s="48" t="s">
        <v>4</v>
      </c>
      <c r="F291" s="49">
        <f>IF(Foglio2!$J$3=Foglio2!$E$3,Ausiliari_Coll.Scol.!D279,IF(Foglio2!$J$3=Foglio2!$E$4,Collab._Tecnici!D279,IF(Foglio2!$J$3=Foglio2!$E$5,Assistenti_Tecnici!D279,IF(Foglio2!$J$3=Foglio2!$E$6,Assistenti_Amm.vo!D279,IF(Foglio2!$J$3=Foglio2!$E$7,Resp_Coord_Amm.vo!D279,IF(Foglio2!$J$3=Foglio2!$E$8,Direttore_Amm.vo!D279,IF(Foglio2!$J$3=Foglio2!$E$9,Doc_mat_elem.re!D279,IF(Foglio2!$J$3=Foglio2!$E$10,Doc_dipl_scuola_sec.!D279,IF(Foglio2!$J$3=Foglio2!$E$11,Doc_scuola_media!D279,IF(Foglio2!$J$3=Foglio2!$E$12,Doc_laureati_scuola_sec.!D291,IF(Foglio2!$J$3=Foglio2!$E$13,Direttivi_capi_ist.!D279,0)))))))))))</f>
        <v>0</v>
      </c>
      <c r="G291" s="267">
        <f t="shared" ref="G291:T291" si="1264">G290*1936.27</f>
        <v>0</v>
      </c>
      <c r="H291" s="267">
        <f t="shared" si="1264"/>
        <v>0</v>
      </c>
      <c r="I291" s="267">
        <f t="shared" si="1264"/>
        <v>0</v>
      </c>
      <c r="J291" s="267">
        <f t="shared" si="1264"/>
        <v>0</v>
      </c>
      <c r="K291" s="267">
        <f t="shared" si="1264"/>
        <v>0</v>
      </c>
      <c r="L291" s="266">
        <f t="shared" si="1264"/>
        <v>0</v>
      </c>
      <c r="M291" s="267">
        <f t="shared" si="1264"/>
        <v>0</v>
      </c>
      <c r="N291" s="182">
        <f t="shared" si="1264"/>
        <v>0</v>
      </c>
      <c r="O291" s="183">
        <f t="shared" si="1264"/>
        <v>0</v>
      </c>
      <c r="P291" s="184">
        <f t="shared" si="1264"/>
        <v>0</v>
      </c>
      <c r="Q291" s="184">
        <f t="shared" si="1264"/>
        <v>0</v>
      </c>
      <c r="R291" s="184">
        <f t="shared" si="1264"/>
        <v>0</v>
      </c>
      <c r="S291" s="184">
        <f t="shared" si="1264"/>
        <v>0</v>
      </c>
      <c r="T291" s="184">
        <f t="shared" si="1264"/>
        <v>0</v>
      </c>
      <c r="U291" s="184">
        <f t="shared" ref="U291:V291" si="1265">U290*1936.27</f>
        <v>0</v>
      </c>
      <c r="V291" s="184">
        <f t="shared" si="1265"/>
        <v>0</v>
      </c>
      <c r="W291" s="104"/>
    </row>
    <row r="292" spans="1:23" s="47" customFormat="1" ht="12.75" customHeight="1" x14ac:dyDescent="0.2">
      <c r="A292" s="104">
        <f>IF(Foglio2!$J$7=1,TRUNC(Base!V292,0),TRUNC(Base!U292,0))</f>
        <v>0</v>
      </c>
      <c r="B292" s="245">
        <f t="shared" si="1253"/>
        <v>34538</v>
      </c>
      <c r="C292" s="501"/>
      <c r="D292" s="501"/>
      <c r="E292" s="53" t="s">
        <v>3</v>
      </c>
      <c r="F292" s="54">
        <f>IF(Foglio2!$J$3=Foglio2!$E$3,Ausiliari_Coll.Scol.!D280,IF(Foglio2!$J$3=Foglio2!$E$4,Collab._Tecnici!D280,IF(Foglio2!$J$3=Foglio2!$E$5,Assistenti_Tecnici!D280,IF(Foglio2!$J$3=Foglio2!$E$6,Assistenti_Amm.vo!D280,IF(Foglio2!$J$3=Foglio2!$E$7,Resp_Coord_Amm.vo!D280,IF(Foglio2!$J$3=Foglio2!$E$8,Direttore_Amm.vo!D280,IF(Foglio2!$J$3=Foglio2!$E$9,Doc_mat_elem.re!D280,IF(Foglio2!$J$3=Foglio2!$E$10,Doc_dipl_scuola_sec.!D280,IF(Foglio2!$J$3=Foglio2!$E$11,Doc_scuola_media!D280,IF(Foglio2!$J$3=Foglio2!$E$12,Doc_laureati_scuola_sec.!D292,IF(Foglio2!$J$3=Foglio2!$E$13,Direttivi_capi_ist.!D280,0)))))))))))</f>
        <v>0</v>
      </c>
      <c r="G292" s="248">
        <f>IF(Foglio2!$J$3=Foglio2!$E$3,Ausiliari_Coll.Scol.!E280,IF(Foglio2!$J$3=Foglio2!$E$4,Collab._Tecnici!E280,IF(Foglio2!$J$3=Foglio2!$E$5,Assistenti_Tecnici!E280,IF(Foglio2!$J$3=Foglio2!$E$6,Assistenti_Amm.vo!E280,IF(Foglio2!$J$3=Foglio2!$E$7,Resp_Coord_Amm.vo!E280,IF(Foglio2!$J$3=Foglio2!$E$8,Direttore_Amm.vo!E280,IF(Foglio2!$J$3=Foglio2!$E$9,Doc_mat_elem.re!E280,IF(Foglio2!$J$3=Foglio2!$E$10,Doc_dipl_scuola_sec.!E280,IF(Foglio2!$J$3=Foglio2!$E$11,Doc_scuola_media!E280,IF(Foglio2!$J$3=Foglio2!$E$12,Doc_laureati_scuola_sec.!E292,IF(Foglio2!$J$3=Foglio2!$E$13,Direttivi_capi_ist.!E280,0)))))))))))</f>
        <v>0</v>
      </c>
      <c r="H292" s="248">
        <f>IF(Foglio2!$J$3=Foglio2!$E$3,Ausiliari_Coll.Scol.!F280,IF(Foglio2!$J$3=Foglio2!$E$4,Collab._Tecnici!F280,IF(Foglio2!$J$3=Foglio2!$E$5,Assistenti_Tecnici!F280,IF(Foglio2!$J$3=Foglio2!$E$6,Assistenti_Amm.vo!F280,IF(Foglio2!$J$3=Foglio2!$E$7,Resp_Coord_Amm.vo!F280,IF(Foglio2!$J$3=Foglio2!$E$8,Direttore_Amm.vo!F280,IF(Foglio2!$J$3=Foglio2!$E$9,Doc_mat_elem.re!F280,IF(Foglio2!$J$3=Foglio2!$E$10,Doc_dipl_scuola_sec.!F280,IF(Foglio2!$J$3=Foglio2!$E$11,Doc_scuola_media!F280,IF(Foglio2!$J$3=Foglio2!$E$12,Doc_laureati_scuola_sec.!F292,IF(Foglio2!$J$3=Foglio2!$E$13,Direttivi_capi_ist.!F280,0)))))))))))</f>
        <v>0</v>
      </c>
      <c r="I292" s="248">
        <f>IF(Foglio2!$J$3=Foglio2!$E$3,Ausiliari_Coll.Scol.!G280,IF(Foglio2!$J$3=Foglio2!$E$4,Collab._Tecnici!G280,IF(Foglio2!$J$3=Foglio2!$E$5,Assistenti_Tecnici!G280,IF(Foglio2!$J$3=Foglio2!$E$6,Assistenti_Amm.vo!G280,IF(Foglio2!$J$3=Foglio2!$E$7,Resp_Coord_Amm.vo!G280,IF(Foglio2!$J$3=Foglio2!$E$8,Direttore_Amm.vo!G280,IF(Foglio2!$J$3=Foglio2!$E$9,Doc_mat_elem.re!G280,IF(Foglio2!$J$3=Foglio2!$E$10,Doc_dipl_scuola_sec.!G280,IF(Foglio2!$J$3=Foglio2!$E$11,Doc_scuola_media!G280,IF(Foglio2!$J$3=Foglio2!$E$12,Doc_laureati_scuola_sec.!G292,IF(Foglio2!$J$3=Foglio2!$E$13,Direttivi_capi_ist.!G280,0)))))))))))</f>
        <v>0</v>
      </c>
      <c r="J292" s="248">
        <f>IF(Foglio2!$J$3=Foglio2!$E$3,Ausiliari_Coll.Scol.!H280,IF(Foglio2!$J$3=Foglio2!$E$4,Collab._Tecnici!H280,IF(Foglio2!$J$3=Foglio2!$E$5,Assistenti_Tecnici!H280,IF(Foglio2!$J$3=Foglio2!$E$6,Assistenti_Amm.vo!H280,IF(Foglio2!$J$3=Foglio2!$E$7,Resp_Coord_Amm.vo!H280,IF(Foglio2!$J$3=Foglio2!$E$8,Direttore_Amm.vo!H280,IF(Foglio2!$J$3=Foglio2!$E$9,Doc_mat_elem.re!H280,IF(Foglio2!$J$3=Foglio2!$E$10,Doc_dipl_scuola_sec.!H280,IF(Foglio2!$J$3=Foglio2!$E$11,Doc_scuola_media!H280,IF(Foglio2!$J$3=Foglio2!$E$12,Doc_laureati_scuola_sec.!H292,IF(Foglio2!$J$3=Foglio2!$E$13,Direttivi_capi_ist.!H280,0)))))))))))</f>
        <v>0</v>
      </c>
      <c r="K292" s="248">
        <f>IF(Foglio2!$J$3=Foglio2!$E$3,Ausiliari_Coll.Scol.!I280,IF(Foglio2!$J$3=Foglio2!$E$4,Collab._Tecnici!I280,IF(Foglio2!$J$3=Foglio2!$E$5,Assistenti_Tecnici!I280,IF(Foglio2!$J$3=Foglio2!$E$6,Assistenti_Amm.vo!I280,IF(Foglio2!$J$3=Foglio2!$E$7,Resp_Coord_Amm.vo!I280,IF(Foglio2!$J$3=Foglio2!$E$8,Direttore_Amm.vo!I280,IF(Foglio2!$J$3=Foglio2!$E$9,Doc_mat_elem.re!I280,IF(Foglio2!$J$3=Foglio2!$E$10,Doc_dipl_scuola_sec.!I280,IF(Foglio2!$J$3=Foglio2!$E$11,Doc_scuola_media!I280,IF(Foglio2!$J$3=Foglio2!$E$12,Doc_laureati_scuola_sec.!I292,IF(Foglio2!$J$3=Foglio2!$E$13,Direttivi_capi_ist.!I280,0)))))))))))</f>
        <v>0</v>
      </c>
      <c r="L292" s="248">
        <f>IF(Foglio2!$J$3=Foglio2!$E$3,Ausiliari_Coll.Scol.!J280,IF(Foglio2!$J$3=Foglio2!$E$4,Collab._Tecnici!J280,IF(Foglio2!$J$3=Foglio2!$E$5,Assistenti_Tecnici!J280,IF(Foglio2!$J$3=Foglio2!$E$6,Assistenti_Amm.vo!J280,IF(Foglio2!$J$3=Foglio2!$E$7,Resp_Coord_Amm.vo!J280,IF(Foglio2!$J$3=Foglio2!$E$8,Direttore_Amm.vo!J280,IF(Foglio2!$J$3=Foglio2!$E$9,Doc_mat_elem.re!J280,IF(Foglio2!$J$3=Foglio2!$E$10,Doc_dipl_scuola_sec.!J280,IF(Foglio2!$J$3=Foglio2!$E$11,Doc_scuola_media!J280,IF(Foglio2!$J$3=Foglio2!$E$12,Doc_laureati_scuola_sec.!J292,IF(Foglio2!$J$3=Foglio2!$E$13,Direttivi_capi_ist.!J280,0)))))))))))</f>
        <v>0</v>
      </c>
      <c r="M292" s="249">
        <f>IF(Foglio2!$J$3=Foglio2!$E$3,Ausiliari_Coll.Scol.!K280,IF(Foglio2!$J$3=Foglio2!$E$4,Collab._Tecnici!K280,IF(Foglio2!$J$3=Foglio2!$E$5,Assistenti_Tecnici!K280,IF(Foglio2!$J$3=Foglio2!$E$6,Assistenti_Amm.vo!K280,IF(Foglio2!$J$3=Foglio2!$E$7,Resp_Coord_Amm.vo!K280,IF(Foglio2!$J$3=Foglio2!$E$8,Direttore_Amm.vo!K280,IF(Foglio2!$J$3=Foglio2!$E$9,Doc_mat_elem.re!K280,IF(Foglio2!$J$3=Foglio2!$E$10,Doc_dipl_scuola_sec.!K280,IF(Foglio2!$J$3=Foglio2!$E$11,Doc_scuola_media!K280,IF(Foglio2!$J$3=Foglio2!$E$12,Doc_laureati_scuola_sec.!K292,IF(Foglio2!$J$3=Foglio2!$E$13,Direttivi_capi_ist.!K280,0)))))))))))</f>
        <v>0</v>
      </c>
      <c r="N292" s="250">
        <f>IF(Foglio2!$J$3=Foglio2!$E$3,Ausiliari_Coll.Scol.!L280,IF(Foglio2!$J$3=Foglio2!$E$4,Collab._Tecnici!L280,IF(Foglio2!$J$3=Foglio2!$E$5,Assistenti_Tecnici!L280,IF(Foglio2!$J$3=Foglio2!$E$6,Assistenti_Amm.vo!L280,IF(Foglio2!$J$3=Foglio2!$E$7,Resp_Coord_Amm.vo!L280,IF(Foglio2!$J$3=Foglio2!$E$8,Direttore_Amm.vo!L280,IF(Foglio2!$J$3=Foglio2!$E$9,Doc_mat_elem.re!L280,IF(Foglio2!$J$3=Foglio2!$E$10,Doc_dipl_scuola_sec.!L280,IF(Foglio2!$J$3=Foglio2!$E$11,Doc_scuola_media!L280,IF(Foglio2!$J$3=Foglio2!$E$12,Doc_laureati_scuola_sec.!L292,IF(Foglio2!$J$3=Foglio2!$E$13,Direttivi_capi_ist.!L280,0)))))))))))</f>
        <v>0</v>
      </c>
      <c r="O292" s="251">
        <f>IF(Foglio2!$J$3=Foglio2!$E$3,Ausiliari_Coll.Scol.!M280,IF(Foglio2!$J$3=Foglio2!$E$4,Collab._Tecnici!M280,IF(Foglio2!$J$3=Foglio2!$E$5,Assistenti_Tecnici!M280,IF(Foglio2!$J$3=Foglio2!$E$6,Assistenti_Amm.vo!M280,IF(Foglio2!$J$3=Foglio2!$E$7,Resp_Coord_Amm.vo!M280,IF(Foglio2!$J$3=Foglio2!$E$8,Direttore_Amm.vo!M280,IF(Foglio2!$J$3=Foglio2!$E$9,Doc_mat_elem.re!M280,IF(Foglio2!$J$3=Foglio2!$E$10,Doc_dipl_scuola_sec.!M280,IF(Foglio2!$J$3=Foglio2!$E$11,Doc_scuola_media!M280,IF(Foglio2!$J$3=Foglio2!$E$12,Doc_laureati_scuola_sec.!M292,IF(Foglio2!$J$3=Foglio2!$E$13,Direttivi_capi_ist.!M280,0)))))))))))</f>
        <v>0</v>
      </c>
      <c r="P292" s="252">
        <f>IF(Foglio2!$J$3=Foglio2!$E$3,Ausiliari_Coll.Scol.!N280,IF(Foglio2!$J$3=Foglio2!$E$4,Collab._Tecnici!N280,IF(Foglio2!$J$3=Foglio2!$E$5,Assistenti_Tecnici!N280,IF(Foglio2!$J$3=Foglio2!$E$6,Assistenti_Amm.vo!N280,IF(Foglio2!$J$3=Foglio2!$E$7,Resp_Coord_Amm.vo!N280,IF(Foglio2!$J$3=Foglio2!$E$8,Direttore_Amm.vo!N280,IF(Foglio2!$J$3=Foglio2!$E$9,Doc_mat_elem.re!N280,IF(Foglio2!$J$3=Foglio2!$E$10,Doc_dipl_scuola_sec.!N280,IF(Foglio2!$J$3=Foglio2!$E$11,Doc_scuola_media!N280,IF(Foglio2!$J$3=Foglio2!$E$12,Doc_laureati_scuola_sec.!N292,IF(Foglio2!$J$3=Foglio2!$E$13,Direttivi_capi_ist.!N280,0)))))))))))</f>
        <v>0</v>
      </c>
      <c r="Q292" s="252">
        <f>IF(Foglio2!$J$3=Foglio2!$E$3,Ausiliari_Coll.Scol.!O280,IF(Foglio2!$J$3=Foglio2!$E$4,Collab._Tecnici!O280,IF(Foglio2!$J$3=Foglio2!$E$5,Assistenti_Tecnici!O280,IF(Foglio2!$J$3=Foglio2!$E$6,Assistenti_Amm.vo!O280,IF(Foglio2!$J$3=Foglio2!$E$7,Resp_Coord_Amm.vo!O280,IF(Foglio2!$J$3=Foglio2!$E$8,Direttore_Amm.vo!O280,IF(Foglio2!$J$3=Foglio2!$E$9,Doc_mat_elem.re!O280,IF(Foglio2!$J$3=Foglio2!$E$10,Doc_dipl_scuola_sec.!O280,IF(Foglio2!$J$3=Foglio2!$E$11,Doc_scuola_media!O280,IF(Foglio2!$J$3=Foglio2!$E$12,Doc_laureati_scuola_sec.!O292,IF(Foglio2!$J$3=Foglio2!$E$13,Direttivi_capi_ist.!O280,0)))))))))))</f>
        <v>0</v>
      </c>
      <c r="R292" s="252">
        <f>IF(Foglio2!$J$3=Foglio2!$E$3,Ausiliari_Coll.Scol.!P280,IF(Foglio2!$J$3=Foglio2!$E$4,Collab._Tecnici!P280,IF(Foglio2!$J$3=Foglio2!$E$5,Assistenti_Tecnici!P280,IF(Foglio2!$J$3=Foglio2!$E$6,Assistenti_Amm.vo!P280,IF(Foglio2!$J$3=Foglio2!$E$7,Resp_Coord_Amm.vo!P280,IF(Foglio2!$J$3=Foglio2!$E$8,Direttore_Amm.vo!P280,IF(Foglio2!$J$3=Foglio2!$E$9,Doc_mat_elem.re!P280,IF(Foglio2!$J$3=Foglio2!$E$10,Doc_dipl_scuola_sec.!P280,IF(Foglio2!$J$3=Foglio2!$E$11,Doc_scuola_media!P280,IF(Foglio2!$J$3=Foglio2!$E$12,Doc_laureati_scuola_sec.!P292,IF(Foglio2!$J$3=Foglio2!$E$13,Direttivi_capi_ist.!P280,0)))))))))))</f>
        <v>0</v>
      </c>
      <c r="S292" s="252">
        <f>IF(Foglio2!$J$3=Foglio2!$E$3,Ausiliari_Coll.Scol.!Q280,IF(Foglio2!$J$3=Foglio2!$E$4,Collab._Tecnici!Q280,IF(Foglio2!$J$3=Foglio2!$E$5,Assistenti_Tecnici!Q280,IF(Foglio2!$J$3=Foglio2!$E$6,Assistenti_Amm.vo!Q280,IF(Foglio2!$J$3=Foglio2!$E$7,Resp_Coord_Amm.vo!Q280,IF(Foglio2!$J$3=Foglio2!$E$8,Direttore_Amm.vo!Q280,IF(Foglio2!$J$3=Foglio2!$E$9,Doc_mat_elem.re!Q280,IF(Foglio2!$J$3=Foglio2!$E$10,Doc_dipl_scuola_sec.!Q280,IF(Foglio2!$J$3=Foglio2!$E$11,Doc_scuola_media!Q280,IF(Foglio2!$J$3=Foglio2!$E$12,Doc_laureati_scuola_sec.!Q292,IF(Foglio2!$J$3=Foglio2!$E$13,Direttivi_capi_ist.!Q280,0)))))))))))</f>
        <v>0</v>
      </c>
      <c r="T292" s="252">
        <f>IF(Foglio2!$J$3=Foglio2!$E$3,Ausiliari_Coll.Scol.!R280,IF(Foglio2!$J$3=Foglio2!$E$4,Collab._Tecnici!R280,IF(Foglio2!$J$3=Foglio2!$E$5,Assistenti_Tecnici!R280,IF(Foglio2!$J$3=Foglio2!$E$6,Assistenti_Amm.vo!R280,IF(Foglio2!$J$3=Foglio2!$E$7,Resp_Coord_Amm.vo!R280,IF(Foglio2!$J$3=Foglio2!$E$8,Direttore_Amm.vo!R280,IF(Foglio2!$J$3=Foglio2!$E$9,Doc_mat_elem.re!R280,IF(Foglio2!$J$3=Foglio2!$E$10,Doc_dipl_scuola_sec.!R280,IF(Foglio2!$J$3=Foglio2!$E$11,Doc_scuola_media!R280,IF(Foglio2!$J$3=Foglio2!$E$12,Doc_laureati_scuola_sec.!R292,IF(Foglio2!$J$3=Foglio2!$E$13,Direttivi_capi_ist.!R280,0)))))))))))</f>
        <v>0</v>
      </c>
      <c r="U292" s="252">
        <f t="shared" ref="U292" si="1266">(P292)/12*0.8</f>
        <v>0</v>
      </c>
      <c r="V292" s="252">
        <f t="shared" ref="V292" si="1267">(P292+R292)/12*0.8</f>
        <v>0</v>
      </c>
      <c r="W292" s="253" t="str">
        <f t="shared" ref="W292" si="1268">"Fascia Da "&amp;F292&amp;" a "&amp;F293&amp;" Decorrenza "&amp;DAY(C292)&amp;"/"&amp;MONTH(C292)&amp;"/"&amp;YEAR(C292)</f>
        <v>Fascia Da 0 a 0 Decorrenza 0/1/1900</v>
      </c>
    </row>
    <row r="293" spans="1:23" s="47" customFormat="1" ht="6.75" customHeight="1" x14ac:dyDescent="0.2">
      <c r="A293" s="104"/>
      <c r="B293" s="245">
        <f t="shared" si="1253"/>
        <v>34539</v>
      </c>
      <c r="C293" s="501"/>
      <c r="D293" s="501"/>
      <c r="E293" s="48" t="s">
        <v>4</v>
      </c>
      <c r="F293" s="49">
        <f>IF(Foglio2!$J$3=Foglio2!$E$3,Ausiliari_Coll.Scol.!D281,IF(Foglio2!$J$3=Foglio2!$E$4,Collab._Tecnici!D281,IF(Foglio2!$J$3=Foglio2!$E$5,Assistenti_Tecnici!D281,IF(Foglio2!$J$3=Foglio2!$E$6,Assistenti_Amm.vo!D281,IF(Foglio2!$J$3=Foglio2!$E$7,Resp_Coord_Amm.vo!D281,IF(Foglio2!$J$3=Foglio2!$E$8,Direttore_Amm.vo!D281,IF(Foglio2!$J$3=Foglio2!$E$9,Doc_mat_elem.re!D281,IF(Foglio2!$J$3=Foglio2!$E$10,Doc_dipl_scuola_sec.!D281,IF(Foglio2!$J$3=Foglio2!$E$11,Doc_scuola_media!D281,IF(Foglio2!$J$3=Foglio2!$E$12,Doc_laureati_scuola_sec.!D293,IF(Foglio2!$J$3=Foglio2!$E$13,Direttivi_capi_ist.!D281,0)))))))))))</f>
        <v>0</v>
      </c>
      <c r="G293" s="267">
        <f t="shared" ref="G293:T293" si="1269">G292*1936.27</f>
        <v>0</v>
      </c>
      <c r="H293" s="267">
        <f t="shared" si="1269"/>
        <v>0</v>
      </c>
      <c r="I293" s="267">
        <f t="shared" si="1269"/>
        <v>0</v>
      </c>
      <c r="J293" s="267">
        <f t="shared" si="1269"/>
        <v>0</v>
      </c>
      <c r="K293" s="267">
        <f t="shared" si="1269"/>
        <v>0</v>
      </c>
      <c r="L293" s="266">
        <f t="shared" si="1269"/>
        <v>0</v>
      </c>
      <c r="M293" s="267">
        <f t="shared" si="1269"/>
        <v>0</v>
      </c>
      <c r="N293" s="182">
        <f t="shared" si="1269"/>
        <v>0</v>
      </c>
      <c r="O293" s="183">
        <f t="shared" si="1269"/>
        <v>0</v>
      </c>
      <c r="P293" s="184">
        <f t="shared" si="1269"/>
        <v>0</v>
      </c>
      <c r="Q293" s="184">
        <f t="shared" si="1269"/>
        <v>0</v>
      </c>
      <c r="R293" s="184">
        <f t="shared" si="1269"/>
        <v>0</v>
      </c>
      <c r="S293" s="184">
        <f t="shared" si="1269"/>
        <v>0</v>
      </c>
      <c r="T293" s="184">
        <f t="shared" si="1269"/>
        <v>0</v>
      </c>
      <c r="U293" s="184">
        <f t="shared" ref="U293:V293" si="1270">U292*1936.27</f>
        <v>0</v>
      </c>
      <c r="V293" s="184">
        <f t="shared" si="1270"/>
        <v>0</v>
      </c>
      <c r="W293" s="104"/>
    </row>
    <row r="294" spans="1:23" s="47" customFormat="1" ht="12.75" customHeight="1" x14ac:dyDescent="0.2">
      <c r="A294" s="104">
        <f>IF(Foglio2!$J$7=1,TRUNC(Base!V294,0),TRUNC(Base!U294,0))</f>
        <v>0</v>
      </c>
      <c r="B294" s="245">
        <f t="shared" si="1253"/>
        <v>34540</v>
      </c>
      <c r="C294" s="501"/>
      <c r="D294" s="501"/>
      <c r="E294" s="53" t="s">
        <v>3</v>
      </c>
      <c r="F294" s="54">
        <f>IF(Foglio2!$J$3=Foglio2!$E$3,Ausiliari_Coll.Scol.!D282,IF(Foglio2!$J$3=Foglio2!$E$4,Collab._Tecnici!D282,IF(Foglio2!$J$3=Foglio2!$E$5,Assistenti_Tecnici!D282,IF(Foglio2!$J$3=Foglio2!$E$6,Assistenti_Amm.vo!D282,IF(Foglio2!$J$3=Foglio2!$E$7,Resp_Coord_Amm.vo!D282,IF(Foglio2!$J$3=Foglio2!$E$8,Direttore_Amm.vo!D282,IF(Foglio2!$J$3=Foglio2!$E$9,Doc_mat_elem.re!D282,IF(Foglio2!$J$3=Foglio2!$E$10,Doc_dipl_scuola_sec.!D282,IF(Foglio2!$J$3=Foglio2!$E$11,Doc_scuola_media!D282,IF(Foglio2!$J$3=Foglio2!$E$12,Doc_laureati_scuola_sec.!D294,IF(Foglio2!$J$3=Foglio2!$E$13,Direttivi_capi_ist.!D282,0)))))))))))</f>
        <v>0</v>
      </c>
      <c r="G294" s="248">
        <f>IF(Foglio2!$J$3=Foglio2!$E$3,Ausiliari_Coll.Scol.!E282,IF(Foglio2!$J$3=Foglio2!$E$4,Collab._Tecnici!E282,IF(Foglio2!$J$3=Foglio2!$E$5,Assistenti_Tecnici!E282,IF(Foglio2!$J$3=Foglio2!$E$6,Assistenti_Amm.vo!E282,IF(Foglio2!$J$3=Foglio2!$E$7,Resp_Coord_Amm.vo!E282,IF(Foglio2!$J$3=Foglio2!$E$8,Direttore_Amm.vo!E282,IF(Foglio2!$J$3=Foglio2!$E$9,Doc_mat_elem.re!E282,IF(Foglio2!$J$3=Foglio2!$E$10,Doc_dipl_scuola_sec.!E282,IF(Foglio2!$J$3=Foglio2!$E$11,Doc_scuola_media!E282,IF(Foglio2!$J$3=Foglio2!$E$12,Doc_laureati_scuola_sec.!E294,IF(Foglio2!$J$3=Foglio2!$E$13,Direttivi_capi_ist.!E282,0)))))))))))</f>
        <v>0</v>
      </c>
      <c r="H294" s="248">
        <f>IF(Foglio2!$J$3=Foglio2!$E$3,Ausiliari_Coll.Scol.!F282,IF(Foglio2!$J$3=Foglio2!$E$4,Collab._Tecnici!F282,IF(Foglio2!$J$3=Foglio2!$E$5,Assistenti_Tecnici!F282,IF(Foglio2!$J$3=Foglio2!$E$6,Assistenti_Amm.vo!F282,IF(Foglio2!$J$3=Foglio2!$E$7,Resp_Coord_Amm.vo!F282,IF(Foglio2!$J$3=Foglio2!$E$8,Direttore_Amm.vo!F282,IF(Foglio2!$J$3=Foglio2!$E$9,Doc_mat_elem.re!F282,IF(Foglio2!$J$3=Foglio2!$E$10,Doc_dipl_scuola_sec.!F282,IF(Foglio2!$J$3=Foglio2!$E$11,Doc_scuola_media!F282,IF(Foglio2!$J$3=Foglio2!$E$12,Doc_laureati_scuola_sec.!F294,IF(Foglio2!$J$3=Foglio2!$E$13,Direttivi_capi_ist.!F282,0)))))))))))</f>
        <v>0</v>
      </c>
      <c r="I294" s="248">
        <f>IF(Foglio2!$J$3=Foglio2!$E$3,Ausiliari_Coll.Scol.!G282,IF(Foglio2!$J$3=Foglio2!$E$4,Collab._Tecnici!G282,IF(Foglio2!$J$3=Foglio2!$E$5,Assistenti_Tecnici!G282,IF(Foglio2!$J$3=Foglio2!$E$6,Assistenti_Amm.vo!G282,IF(Foglio2!$J$3=Foglio2!$E$7,Resp_Coord_Amm.vo!G282,IF(Foglio2!$J$3=Foglio2!$E$8,Direttore_Amm.vo!G282,IF(Foglio2!$J$3=Foglio2!$E$9,Doc_mat_elem.re!G282,IF(Foglio2!$J$3=Foglio2!$E$10,Doc_dipl_scuola_sec.!G282,IF(Foglio2!$J$3=Foglio2!$E$11,Doc_scuola_media!G282,IF(Foglio2!$J$3=Foglio2!$E$12,Doc_laureati_scuola_sec.!G294,IF(Foglio2!$J$3=Foglio2!$E$13,Direttivi_capi_ist.!G282,0)))))))))))</f>
        <v>0</v>
      </c>
      <c r="J294" s="248">
        <f>IF(Foglio2!$J$3=Foglio2!$E$3,Ausiliari_Coll.Scol.!H282,IF(Foglio2!$J$3=Foglio2!$E$4,Collab._Tecnici!H282,IF(Foglio2!$J$3=Foglio2!$E$5,Assistenti_Tecnici!H282,IF(Foglio2!$J$3=Foglio2!$E$6,Assistenti_Amm.vo!H282,IF(Foglio2!$J$3=Foglio2!$E$7,Resp_Coord_Amm.vo!H282,IF(Foglio2!$J$3=Foglio2!$E$8,Direttore_Amm.vo!H282,IF(Foglio2!$J$3=Foglio2!$E$9,Doc_mat_elem.re!H282,IF(Foglio2!$J$3=Foglio2!$E$10,Doc_dipl_scuola_sec.!H282,IF(Foglio2!$J$3=Foglio2!$E$11,Doc_scuola_media!H282,IF(Foglio2!$J$3=Foglio2!$E$12,Doc_laureati_scuola_sec.!H294,IF(Foglio2!$J$3=Foglio2!$E$13,Direttivi_capi_ist.!H282,0)))))))))))</f>
        <v>0</v>
      </c>
      <c r="K294" s="248">
        <f>IF(Foglio2!$J$3=Foglio2!$E$3,Ausiliari_Coll.Scol.!I282,IF(Foglio2!$J$3=Foglio2!$E$4,Collab._Tecnici!I282,IF(Foglio2!$J$3=Foglio2!$E$5,Assistenti_Tecnici!I282,IF(Foglio2!$J$3=Foglio2!$E$6,Assistenti_Amm.vo!I282,IF(Foglio2!$J$3=Foglio2!$E$7,Resp_Coord_Amm.vo!I282,IF(Foglio2!$J$3=Foglio2!$E$8,Direttore_Amm.vo!I282,IF(Foglio2!$J$3=Foglio2!$E$9,Doc_mat_elem.re!I282,IF(Foglio2!$J$3=Foglio2!$E$10,Doc_dipl_scuola_sec.!I282,IF(Foglio2!$J$3=Foglio2!$E$11,Doc_scuola_media!I282,IF(Foglio2!$J$3=Foglio2!$E$12,Doc_laureati_scuola_sec.!I294,IF(Foglio2!$J$3=Foglio2!$E$13,Direttivi_capi_ist.!I282,0)))))))))))</f>
        <v>0</v>
      </c>
      <c r="L294" s="248">
        <f>IF(Foglio2!$J$3=Foglio2!$E$3,Ausiliari_Coll.Scol.!J282,IF(Foglio2!$J$3=Foglio2!$E$4,Collab._Tecnici!J282,IF(Foglio2!$J$3=Foglio2!$E$5,Assistenti_Tecnici!J282,IF(Foglio2!$J$3=Foglio2!$E$6,Assistenti_Amm.vo!J282,IF(Foglio2!$J$3=Foglio2!$E$7,Resp_Coord_Amm.vo!J282,IF(Foglio2!$J$3=Foglio2!$E$8,Direttore_Amm.vo!J282,IF(Foglio2!$J$3=Foglio2!$E$9,Doc_mat_elem.re!J282,IF(Foglio2!$J$3=Foglio2!$E$10,Doc_dipl_scuola_sec.!J282,IF(Foglio2!$J$3=Foglio2!$E$11,Doc_scuola_media!J282,IF(Foglio2!$J$3=Foglio2!$E$12,Doc_laureati_scuola_sec.!J294,IF(Foglio2!$J$3=Foglio2!$E$13,Direttivi_capi_ist.!J282,0)))))))))))</f>
        <v>0</v>
      </c>
      <c r="M294" s="249">
        <f>IF(Foglio2!$J$3=Foglio2!$E$3,Ausiliari_Coll.Scol.!K282,IF(Foglio2!$J$3=Foglio2!$E$4,Collab._Tecnici!K282,IF(Foglio2!$J$3=Foglio2!$E$5,Assistenti_Tecnici!K282,IF(Foglio2!$J$3=Foglio2!$E$6,Assistenti_Amm.vo!K282,IF(Foglio2!$J$3=Foglio2!$E$7,Resp_Coord_Amm.vo!K282,IF(Foglio2!$J$3=Foglio2!$E$8,Direttore_Amm.vo!K282,IF(Foglio2!$J$3=Foglio2!$E$9,Doc_mat_elem.re!K282,IF(Foglio2!$J$3=Foglio2!$E$10,Doc_dipl_scuola_sec.!K282,IF(Foglio2!$J$3=Foglio2!$E$11,Doc_scuola_media!K282,IF(Foglio2!$J$3=Foglio2!$E$12,Doc_laureati_scuola_sec.!K294,IF(Foglio2!$J$3=Foglio2!$E$13,Direttivi_capi_ist.!K282,0)))))))))))</f>
        <v>0</v>
      </c>
      <c r="N294" s="250">
        <f>IF(Foglio2!$J$3=Foglio2!$E$3,Ausiliari_Coll.Scol.!L282,IF(Foglio2!$J$3=Foglio2!$E$4,Collab._Tecnici!L282,IF(Foglio2!$J$3=Foglio2!$E$5,Assistenti_Tecnici!L282,IF(Foglio2!$J$3=Foglio2!$E$6,Assistenti_Amm.vo!L282,IF(Foglio2!$J$3=Foglio2!$E$7,Resp_Coord_Amm.vo!L282,IF(Foglio2!$J$3=Foglio2!$E$8,Direttore_Amm.vo!L282,IF(Foglio2!$J$3=Foglio2!$E$9,Doc_mat_elem.re!L282,IF(Foglio2!$J$3=Foglio2!$E$10,Doc_dipl_scuola_sec.!L282,IF(Foglio2!$J$3=Foglio2!$E$11,Doc_scuola_media!L282,IF(Foglio2!$J$3=Foglio2!$E$12,Doc_laureati_scuola_sec.!L294,IF(Foglio2!$J$3=Foglio2!$E$13,Direttivi_capi_ist.!L282,0)))))))))))</f>
        <v>0</v>
      </c>
      <c r="O294" s="251">
        <f>IF(Foglio2!$J$3=Foglio2!$E$3,Ausiliari_Coll.Scol.!M282,IF(Foglio2!$J$3=Foglio2!$E$4,Collab._Tecnici!M282,IF(Foglio2!$J$3=Foglio2!$E$5,Assistenti_Tecnici!M282,IF(Foglio2!$J$3=Foglio2!$E$6,Assistenti_Amm.vo!M282,IF(Foglio2!$J$3=Foglio2!$E$7,Resp_Coord_Amm.vo!M282,IF(Foglio2!$J$3=Foglio2!$E$8,Direttore_Amm.vo!M282,IF(Foglio2!$J$3=Foglio2!$E$9,Doc_mat_elem.re!M282,IF(Foglio2!$J$3=Foglio2!$E$10,Doc_dipl_scuola_sec.!M282,IF(Foglio2!$J$3=Foglio2!$E$11,Doc_scuola_media!M282,IF(Foglio2!$J$3=Foglio2!$E$12,Doc_laureati_scuola_sec.!M294,IF(Foglio2!$J$3=Foglio2!$E$13,Direttivi_capi_ist.!M282,0)))))))))))</f>
        <v>0</v>
      </c>
      <c r="P294" s="252">
        <f>IF(Foglio2!$J$3=Foglio2!$E$3,Ausiliari_Coll.Scol.!N282,IF(Foglio2!$J$3=Foglio2!$E$4,Collab._Tecnici!N282,IF(Foglio2!$J$3=Foglio2!$E$5,Assistenti_Tecnici!N282,IF(Foglio2!$J$3=Foglio2!$E$6,Assistenti_Amm.vo!N282,IF(Foglio2!$J$3=Foglio2!$E$7,Resp_Coord_Amm.vo!N282,IF(Foglio2!$J$3=Foglio2!$E$8,Direttore_Amm.vo!N282,IF(Foglio2!$J$3=Foglio2!$E$9,Doc_mat_elem.re!N282,IF(Foglio2!$J$3=Foglio2!$E$10,Doc_dipl_scuola_sec.!N282,IF(Foglio2!$J$3=Foglio2!$E$11,Doc_scuola_media!N282,IF(Foglio2!$J$3=Foglio2!$E$12,Doc_laureati_scuola_sec.!N294,IF(Foglio2!$J$3=Foglio2!$E$13,Direttivi_capi_ist.!N282,0)))))))))))</f>
        <v>0</v>
      </c>
      <c r="Q294" s="252">
        <f>IF(Foglio2!$J$3=Foglio2!$E$3,Ausiliari_Coll.Scol.!O282,IF(Foglio2!$J$3=Foglio2!$E$4,Collab._Tecnici!O282,IF(Foglio2!$J$3=Foglio2!$E$5,Assistenti_Tecnici!O282,IF(Foglio2!$J$3=Foglio2!$E$6,Assistenti_Amm.vo!O282,IF(Foglio2!$J$3=Foglio2!$E$7,Resp_Coord_Amm.vo!O282,IF(Foglio2!$J$3=Foglio2!$E$8,Direttore_Amm.vo!O282,IF(Foglio2!$J$3=Foglio2!$E$9,Doc_mat_elem.re!O282,IF(Foglio2!$J$3=Foglio2!$E$10,Doc_dipl_scuola_sec.!O282,IF(Foglio2!$J$3=Foglio2!$E$11,Doc_scuola_media!O282,IF(Foglio2!$J$3=Foglio2!$E$12,Doc_laureati_scuola_sec.!O294,IF(Foglio2!$J$3=Foglio2!$E$13,Direttivi_capi_ist.!O282,0)))))))))))</f>
        <v>0</v>
      </c>
      <c r="R294" s="252">
        <f>IF(Foglio2!$J$3=Foglio2!$E$3,Ausiliari_Coll.Scol.!P282,IF(Foglio2!$J$3=Foglio2!$E$4,Collab._Tecnici!P282,IF(Foglio2!$J$3=Foglio2!$E$5,Assistenti_Tecnici!P282,IF(Foglio2!$J$3=Foglio2!$E$6,Assistenti_Amm.vo!P282,IF(Foglio2!$J$3=Foglio2!$E$7,Resp_Coord_Amm.vo!P282,IF(Foglio2!$J$3=Foglio2!$E$8,Direttore_Amm.vo!P282,IF(Foglio2!$J$3=Foglio2!$E$9,Doc_mat_elem.re!P282,IF(Foglio2!$J$3=Foglio2!$E$10,Doc_dipl_scuola_sec.!P282,IF(Foglio2!$J$3=Foglio2!$E$11,Doc_scuola_media!P282,IF(Foglio2!$J$3=Foglio2!$E$12,Doc_laureati_scuola_sec.!P294,IF(Foglio2!$J$3=Foglio2!$E$13,Direttivi_capi_ist.!P282,0)))))))))))</f>
        <v>0</v>
      </c>
      <c r="S294" s="252">
        <f>IF(Foglio2!$J$3=Foglio2!$E$3,Ausiliari_Coll.Scol.!Q282,IF(Foglio2!$J$3=Foglio2!$E$4,Collab._Tecnici!Q282,IF(Foglio2!$J$3=Foglio2!$E$5,Assistenti_Tecnici!Q282,IF(Foglio2!$J$3=Foglio2!$E$6,Assistenti_Amm.vo!Q282,IF(Foglio2!$J$3=Foglio2!$E$7,Resp_Coord_Amm.vo!Q282,IF(Foglio2!$J$3=Foglio2!$E$8,Direttore_Amm.vo!Q282,IF(Foglio2!$J$3=Foglio2!$E$9,Doc_mat_elem.re!Q282,IF(Foglio2!$J$3=Foglio2!$E$10,Doc_dipl_scuola_sec.!Q282,IF(Foglio2!$J$3=Foglio2!$E$11,Doc_scuola_media!Q282,IF(Foglio2!$J$3=Foglio2!$E$12,Doc_laureati_scuola_sec.!Q294,IF(Foglio2!$J$3=Foglio2!$E$13,Direttivi_capi_ist.!Q282,0)))))))))))</f>
        <v>0</v>
      </c>
      <c r="T294" s="252">
        <f>IF(Foglio2!$J$3=Foglio2!$E$3,Ausiliari_Coll.Scol.!R282,IF(Foglio2!$J$3=Foglio2!$E$4,Collab._Tecnici!R282,IF(Foglio2!$J$3=Foglio2!$E$5,Assistenti_Tecnici!R282,IF(Foglio2!$J$3=Foglio2!$E$6,Assistenti_Amm.vo!R282,IF(Foglio2!$J$3=Foglio2!$E$7,Resp_Coord_Amm.vo!R282,IF(Foglio2!$J$3=Foglio2!$E$8,Direttore_Amm.vo!R282,IF(Foglio2!$J$3=Foglio2!$E$9,Doc_mat_elem.re!R282,IF(Foglio2!$J$3=Foglio2!$E$10,Doc_dipl_scuola_sec.!R282,IF(Foglio2!$J$3=Foglio2!$E$11,Doc_scuola_media!R282,IF(Foglio2!$J$3=Foglio2!$E$12,Doc_laureati_scuola_sec.!R294,IF(Foglio2!$J$3=Foglio2!$E$13,Direttivi_capi_ist.!R282,0)))))))))))</f>
        <v>0</v>
      </c>
      <c r="U294" s="252">
        <f t="shared" ref="U294" si="1271">(P294)/12*0.8</f>
        <v>0</v>
      </c>
      <c r="V294" s="252">
        <f t="shared" ref="V294" si="1272">(P294+R294)/12*0.8</f>
        <v>0</v>
      </c>
      <c r="W294" s="253" t="str">
        <f t="shared" ref="W294" si="1273">"Fascia Da "&amp;F294&amp;" a "&amp;F295&amp;" Decorrenza "&amp;DAY(C294)&amp;"/"&amp;MONTH(C294)&amp;"/"&amp;YEAR(C294)</f>
        <v>Fascia Da 0 a 0 Decorrenza 0/1/1900</v>
      </c>
    </row>
    <row r="295" spans="1:23" s="47" customFormat="1" ht="8.25" customHeight="1" x14ac:dyDescent="0.2">
      <c r="A295" s="104"/>
      <c r="B295" s="245">
        <f t="shared" si="1253"/>
        <v>34541</v>
      </c>
      <c r="C295" s="501"/>
      <c r="D295" s="501"/>
      <c r="E295" s="48" t="s">
        <v>4</v>
      </c>
      <c r="F295" s="49">
        <f>IF(Foglio2!$J$3=Foglio2!$E$3,Ausiliari_Coll.Scol.!D283,IF(Foglio2!$J$3=Foglio2!$E$4,Collab._Tecnici!D283,IF(Foglio2!$J$3=Foglio2!$E$5,Assistenti_Tecnici!D283,IF(Foglio2!$J$3=Foglio2!$E$6,Assistenti_Amm.vo!D283,IF(Foglio2!$J$3=Foglio2!$E$7,Resp_Coord_Amm.vo!D283,IF(Foglio2!$J$3=Foglio2!$E$8,Direttore_Amm.vo!D283,IF(Foglio2!$J$3=Foglio2!$E$9,Doc_mat_elem.re!D283,IF(Foglio2!$J$3=Foglio2!$E$10,Doc_dipl_scuola_sec.!D283,IF(Foglio2!$J$3=Foglio2!$E$11,Doc_scuola_media!D283,IF(Foglio2!$J$3=Foglio2!$E$12,Doc_laureati_scuola_sec.!D295,IF(Foglio2!$J$3=Foglio2!$E$13,Direttivi_capi_ist.!D283,0)))))))))))</f>
        <v>0</v>
      </c>
      <c r="G295" s="267">
        <f t="shared" ref="G295:T295" si="1274">G294*1936.27</f>
        <v>0</v>
      </c>
      <c r="H295" s="267">
        <f t="shared" si="1274"/>
        <v>0</v>
      </c>
      <c r="I295" s="267">
        <f t="shared" si="1274"/>
        <v>0</v>
      </c>
      <c r="J295" s="267">
        <f t="shared" si="1274"/>
        <v>0</v>
      </c>
      <c r="K295" s="267">
        <f t="shared" si="1274"/>
        <v>0</v>
      </c>
      <c r="L295" s="266">
        <f t="shared" si="1274"/>
        <v>0</v>
      </c>
      <c r="M295" s="267">
        <f t="shared" si="1274"/>
        <v>0</v>
      </c>
      <c r="N295" s="182">
        <f t="shared" si="1274"/>
        <v>0</v>
      </c>
      <c r="O295" s="183">
        <f t="shared" si="1274"/>
        <v>0</v>
      </c>
      <c r="P295" s="184">
        <f t="shared" si="1274"/>
        <v>0</v>
      </c>
      <c r="Q295" s="184">
        <f t="shared" si="1274"/>
        <v>0</v>
      </c>
      <c r="R295" s="184">
        <f t="shared" si="1274"/>
        <v>0</v>
      </c>
      <c r="S295" s="184">
        <f t="shared" si="1274"/>
        <v>0</v>
      </c>
      <c r="T295" s="184">
        <f t="shared" si="1274"/>
        <v>0</v>
      </c>
      <c r="U295" s="184">
        <f t="shared" ref="U295:V295" si="1275">U294*1936.27</f>
        <v>0</v>
      </c>
      <c r="V295" s="184">
        <f t="shared" si="1275"/>
        <v>0</v>
      </c>
      <c r="W295" s="104"/>
    </row>
    <row r="296" spans="1:23" s="47" customFormat="1" ht="12.75" customHeight="1" x14ac:dyDescent="0.2">
      <c r="A296" s="104">
        <f>IF(Foglio2!$J$7=1,TRUNC(Base!V296,0),TRUNC(Base!U296,0))</f>
        <v>0</v>
      </c>
      <c r="B296" s="245">
        <f t="shared" si="1253"/>
        <v>34542</v>
      </c>
      <c r="C296" s="501"/>
      <c r="D296" s="501"/>
      <c r="E296" s="53" t="s">
        <v>3</v>
      </c>
      <c r="F296" s="54">
        <f>IF(Foglio2!$J$3=Foglio2!$E$3,Ausiliari_Coll.Scol.!D284,IF(Foglio2!$J$3=Foglio2!$E$4,Collab._Tecnici!D284,IF(Foglio2!$J$3=Foglio2!$E$5,Assistenti_Tecnici!D284,IF(Foglio2!$J$3=Foglio2!$E$6,Assistenti_Amm.vo!D284,IF(Foglio2!$J$3=Foglio2!$E$7,Resp_Coord_Amm.vo!D284,IF(Foglio2!$J$3=Foglio2!$E$8,Direttore_Amm.vo!D284,IF(Foglio2!$J$3=Foglio2!$E$9,Doc_mat_elem.re!D284,IF(Foglio2!$J$3=Foglio2!$E$10,Doc_dipl_scuola_sec.!D284,IF(Foglio2!$J$3=Foglio2!$E$11,Doc_scuola_media!D284,IF(Foglio2!$J$3=Foglio2!$E$12,Doc_laureati_scuola_sec.!D296,IF(Foglio2!$J$3=Foglio2!$E$13,Direttivi_capi_ist.!D284,0)))))))))))</f>
        <v>0</v>
      </c>
      <c r="G296" s="248">
        <f>IF(Foglio2!$J$3=Foglio2!$E$3,Ausiliari_Coll.Scol.!E284,IF(Foglio2!$J$3=Foglio2!$E$4,Collab._Tecnici!E284,IF(Foglio2!$J$3=Foglio2!$E$5,Assistenti_Tecnici!E284,IF(Foglio2!$J$3=Foglio2!$E$6,Assistenti_Amm.vo!E284,IF(Foglio2!$J$3=Foglio2!$E$7,Resp_Coord_Amm.vo!E284,IF(Foglio2!$J$3=Foglio2!$E$8,Direttore_Amm.vo!E284,IF(Foglio2!$J$3=Foglio2!$E$9,Doc_mat_elem.re!E284,IF(Foglio2!$J$3=Foglio2!$E$10,Doc_dipl_scuola_sec.!E284,IF(Foglio2!$J$3=Foglio2!$E$11,Doc_scuola_media!E284,IF(Foglio2!$J$3=Foglio2!$E$12,Doc_laureati_scuola_sec.!E296,IF(Foglio2!$J$3=Foglio2!$E$13,Direttivi_capi_ist.!E284,0)))))))))))</f>
        <v>0</v>
      </c>
      <c r="H296" s="248">
        <f>IF(Foglio2!$J$3=Foglio2!$E$3,Ausiliari_Coll.Scol.!F284,IF(Foglio2!$J$3=Foglio2!$E$4,Collab._Tecnici!F284,IF(Foglio2!$J$3=Foglio2!$E$5,Assistenti_Tecnici!F284,IF(Foglio2!$J$3=Foglio2!$E$6,Assistenti_Amm.vo!F284,IF(Foglio2!$J$3=Foglio2!$E$7,Resp_Coord_Amm.vo!F284,IF(Foglio2!$J$3=Foglio2!$E$8,Direttore_Amm.vo!F284,IF(Foglio2!$J$3=Foglio2!$E$9,Doc_mat_elem.re!F284,IF(Foglio2!$J$3=Foglio2!$E$10,Doc_dipl_scuola_sec.!F284,IF(Foglio2!$J$3=Foglio2!$E$11,Doc_scuola_media!F284,IF(Foglio2!$J$3=Foglio2!$E$12,Doc_laureati_scuola_sec.!F296,IF(Foglio2!$J$3=Foglio2!$E$13,Direttivi_capi_ist.!F284,0)))))))))))</f>
        <v>0</v>
      </c>
      <c r="I296" s="248">
        <f>IF(Foglio2!$J$3=Foglio2!$E$3,Ausiliari_Coll.Scol.!G284,IF(Foglio2!$J$3=Foglio2!$E$4,Collab._Tecnici!G284,IF(Foglio2!$J$3=Foglio2!$E$5,Assistenti_Tecnici!G284,IF(Foglio2!$J$3=Foglio2!$E$6,Assistenti_Amm.vo!G284,IF(Foglio2!$J$3=Foglio2!$E$7,Resp_Coord_Amm.vo!G284,IF(Foglio2!$J$3=Foglio2!$E$8,Direttore_Amm.vo!G284,IF(Foglio2!$J$3=Foglio2!$E$9,Doc_mat_elem.re!G284,IF(Foglio2!$J$3=Foglio2!$E$10,Doc_dipl_scuola_sec.!G284,IF(Foglio2!$J$3=Foglio2!$E$11,Doc_scuola_media!G284,IF(Foglio2!$J$3=Foglio2!$E$12,Doc_laureati_scuola_sec.!G296,IF(Foglio2!$J$3=Foglio2!$E$13,Direttivi_capi_ist.!G284,0)))))))))))</f>
        <v>0</v>
      </c>
      <c r="J296" s="248">
        <f>IF(Foglio2!$J$3=Foglio2!$E$3,Ausiliari_Coll.Scol.!H284,IF(Foglio2!$J$3=Foglio2!$E$4,Collab._Tecnici!H284,IF(Foglio2!$J$3=Foglio2!$E$5,Assistenti_Tecnici!H284,IF(Foglio2!$J$3=Foglio2!$E$6,Assistenti_Amm.vo!H284,IF(Foglio2!$J$3=Foglio2!$E$7,Resp_Coord_Amm.vo!H284,IF(Foglio2!$J$3=Foglio2!$E$8,Direttore_Amm.vo!H284,IF(Foglio2!$J$3=Foglio2!$E$9,Doc_mat_elem.re!H284,IF(Foglio2!$J$3=Foglio2!$E$10,Doc_dipl_scuola_sec.!H284,IF(Foglio2!$J$3=Foglio2!$E$11,Doc_scuola_media!H284,IF(Foglio2!$J$3=Foglio2!$E$12,Doc_laureati_scuola_sec.!H296,IF(Foglio2!$J$3=Foglio2!$E$13,Direttivi_capi_ist.!H284,0)))))))))))</f>
        <v>0</v>
      </c>
      <c r="K296" s="248">
        <f>IF(Foglio2!$J$3=Foglio2!$E$3,Ausiliari_Coll.Scol.!I284,IF(Foglio2!$J$3=Foglio2!$E$4,Collab._Tecnici!I284,IF(Foglio2!$J$3=Foglio2!$E$5,Assistenti_Tecnici!I284,IF(Foglio2!$J$3=Foglio2!$E$6,Assistenti_Amm.vo!I284,IF(Foglio2!$J$3=Foglio2!$E$7,Resp_Coord_Amm.vo!I284,IF(Foglio2!$J$3=Foglio2!$E$8,Direttore_Amm.vo!I284,IF(Foglio2!$J$3=Foglio2!$E$9,Doc_mat_elem.re!I284,IF(Foglio2!$J$3=Foglio2!$E$10,Doc_dipl_scuola_sec.!I284,IF(Foglio2!$J$3=Foglio2!$E$11,Doc_scuola_media!I284,IF(Foglio2!$J$3=Foglio2!$E$12,Doc_laureati_scuola_sec.!I296,IF(Foglio2!$J$3=Foglio2!$E$13,Direttivi_capi_ist.!I284,0)))))))))))</f>
        <v>0</v>
      </c>
      <c r="L296" s="248">
        <f>IF(Foglio2!$J$3=Foglio2!$E$3,Ausiliari_Coll.Scol.!J284,IF(Foglio2!$J$3=Foglio2!$E$4,Collab._Tecnici!J284,IF(Foglio2!$J$3=Foglio2!$E$5,Assistenti_Tecnici!J284,IF(Foglio2!$J$3=Foglio2!$E$6,Assistenti_Amm.vo!J284,IF(Foglio2!$J$3=Foglio2!$E$7,Resp_Coord_Amm.vo!J284,IF(Foglio2!$J$3=Foglio2!$E$8,Direttore_Amm.vo!J284,IF(Foglio2!$J$3=Foglio2!$E$9,Doc_mat_elem.re!J284,IF(Foglio2!$J$3=Foglio2!$E$10,Doc_dipl_scuola_sec.!J284,IF(Foglio2!$J$3=Foglio2!$E$11,Doc_scuola_media!J284,IF(Foglio2!$J$3=Foglio2!$E$12,Doc_laureati_scuola_sec.!J296,IF(Foglio2!$J$3=Foglio2!$E$13,Direttivi_capi_ist.!J284,0)))))))))))</f>
        <v>0</v>
      </c>
      <c r="M296" s="249">
        <f>IF(Foglio2!$J$3=Foglio2!$E$3,Ausiliari_Coll.Scol.!K284,IF(Foglio2!$J$3=Foglio2!$E$4,Collab._Tecnici!K284,IF(Foglio2!$J$3=Foglio2!$E$5,Assistenti_Tecnici!K284,IF(Foglio2!$J$3=Foglio2!$E$6,Assistenti_Amm.vo!K284,IF(Foglio2!$J$3=Foglio2!$E$7,Resp_Coord_Amm.vo!K284,IF(Foglio2!$J$3=Foglio2!$E$8,Direttore_Amm.vo!K284,IF(Foglio2!$J$3=Foglio2!$E$9,Doc_mat_elem.re!K284,IF(Foglio2!$J$3=Foglio2!$E$10,Doc_dipl_scuola_sec.!K284,IF(Foglio2!$J$3=Foglio2!$E$11,Doc_scuola_media!K284,IF(Foglio2!$J$3=Foglio2!$E$12,Doc_laureati_scuola_sec.!K296,IF(Foglio2!$J$3=Foglio2!$E$13,Direttivi_capi_ist.!K284,0)))))))))))</f>
        <v>0</v>
      </c>
      <c r="N296" s="250">
        <f>IF(Foglio2!$J$3=Foglio2!$E$3,Ausiliari_Coll.Scol.!L284,IF(Foglio2!$J$3=Foglio2!$E$4,Collab._Tecnici!L284,IF(Foglio2!$J$3=Foglio2!$E$5,Assistenti_Tecnici!L284,IF(Foglio2!$J$3=Foglio2!$E$6,Assistenti_Amm.vo!L284,IF(Foglio2!$J$3=Foglio2!$E$7,Resp_Coord_Amm.vo!L284,IF(Foglio2!$J$3=Foglio2!$E$8,Direttore_Amm.vo!L284,IF(Foglio2!$J$3=Foglio2!$E$9,Doc_mat_elem.re!L284,IF(Foglio2!$J$3=Foglio2!$E$10,Doc_dipl_scuola_sec.!L284,IF(Foglio2!$J$3=Foglio2!$E$11,Doc_scuola_media!L284,IF(Foglio2!$J$3=Foglio2!$E$12,Doc_laureati_scuola_sec.!L296,IF(Foglio2!$J$3=Foglio2!$E$13,Direttivi_capi_ist.!L284,0)))))))))))</f>
        <v>0</v>
      </c>
      <c r="O296" s="251">
        <f>IF(Foglio2!$J$3=Foglio2!$E$3,Ausiliari_Coll.Scol.!M284,IF(Foglio2!$J$3=Foglio2!$E$4,Collab._Tecnici!M284,IF(Foglio2!$J$3=Foglio2!$E$5,Assistenti_Tecnici!M284,IF(Foglio2!$J$3=Foglio2!$E$6,Assistenti_Amm.vo!M284,IF(Foglio2!$J$3=Foglio2!$E$7,Resp_Coord_Amm.vo!M284,IF(Foglio2!$J$3=Foglio2!$E$8,Direttore_Amm.vo!M284,IF(Foglio2!$J$3=Foglio2!$E$9,Doc_mat_elem.re!M284,IF(Foglio2!$J$3=Foglio2!$E$10,Doc_dipl_scuola_sec.!M284,IF(Foglio2!$J$3=Foglio2!$E$11,Doc_scuola_media!M284,IF(Foglio2!$J$3=Foglio2!$E$12,Doc_laureati_scuola_sec.!M296,IF(Foglio2!$J$3=Foglio2!$E$13,Direttivi_capi_ist.!M284,0)))))))))))</f>
        <v>0</v>
      </c>
      <c r="P296" s="252">
        <f>IF(Foglio2!$J$3=Foglio2!$E$3,Ausiliari_Coll.Scol.!N284,IF(Foglio2!$J$3=Foglio2!$E$4,Collab._Tecnici!N284,IF(Foglio2!$J$3=Foglio2!$E$5,Assistenti_Tecnici!N284,IF(Foglio2!$J$3=Foglio2!$E$6,Assistenti_Amm.vo!N284,IF(Foglio2!$J$3=Foglio2!$E$7,Resp_Coord_Amm.vo!N284,IF(Foglio2!$J$3=Foglio2!$E$8,Direttore_Amm.vo!N284,IF(Foglio2!$J$3=Foglio2!$E$9,Doc_mat_elem.re!N284,IF(Foglio2!$J$3=Foglio2!$E$10,Doc_dipl_scuola_sec.!N284,IF(Foglio2!$J$3=Foglio2!$E$11,Doc_scuola_media!N284,IF(Foglio2!$J$3=Foglio2!$E$12,Doc_laureati_scuola_sec.!N296,IF(Foglio2!$J$3=Foglio2!$E$13,Direttivi_capi_ist.!N284,0)))))))))))</f>
        <v>0</v>
      </c>
      <c r="Q296" s="252">
        <f>IF(Foglio2!$J$3=Foglio2!$E$3,Ausiliari_Coll.Scol.!O284,IF(Foglio2!$J$3=Foglio2!$E$4,Collab._Tecnici!O284,IF(Foglio2!$J$3=Foglio2!$E$5,Assistenti_Tecnici!O284,IF(Foglio2!$J$3=Foglio2!$E$6,Assistenti_Amm.vo!O284,IF(Foglio2!$J$3=Foglio2!$E$7,Resp_Coord_Amm.vo!O284,IF(Foglio2!$J$3=Foglio2!$E$8,Direttore_Amm.vo!O284,IF(Foglio2!$J$3=Foglio2!$E$9,Doc_mat_elem.re!O284,IF(Foglio2!$J$3=Foglio2!$E$10,Doc_dipl_scuola_sec.!O284,IF(Foglio2!$J$3=Foglio2!$E$11,Doc_scuola_media!O284,IF(Foglio2!$J$3=Foglio2!$E$12,Doc_laureati_scuola_sec.!O296,IF(Foglio2!$J$3=Foglio2!$E$13,Direttivi_capi_ist.!O284,0)))))))))))</f>
        <v>0</v>
      </c>
      <c r="R296" s="252">
        <f>IF(Foglio2!$J$3=Foglio2!$E$3,Ausiliari_Coll.Scol.!P284,IF(Foglio2!$J$3=Foglio2!$E$4,Collab._Tecnici!P284,IF(Foglio2!$J$3=Foglio2!$E$5,Assistenti_Tecnici!P284,IF(Foglio2!$J$3=Foglio2!$E$6,Assistenti_Amm.vo!P284,IF(Foglio2!$J$3=Foglio2!$E$7,Resp_Coord_Amm.vo!P284,IF(Foglio2!$J$3=Foglio2!$E$8,Direttore_Amm.vo!P284,IF(Foglio2!$J$3=Foglio2!$E$9,Doc_mat_elem.re!P284,IF(Foglio2!$J$3=Foglio2!$E$10,Doc_dipl_scuola_sec.!P284,IF(Foglio2!$J$3=Foglio2!$E$11,Doc_scuola_media!P284,IF(Foglio2!$J$3=Foglio2!$E$12,Doc_laureati_scuola_sec.!P296,IF(Foglio2!$J$3=Foglio2!$E$13,Direttivi_capi_ist.!P284,0)))))))))))</f>
        <v>0</v>
      </c>
      <c r="S296" s="252">
        <f>IF(Foglio2!$J$3=Foglio2!$E$3,Ausiliari_Coll.Scol.!Q284,IF(Foglio2!$J$3=Foglio2!$E$4,Collab._Tecnici!Q284,IF(Foglio2!$J$3=Foglio2!$E$5,Assistenti_Tecnici!Q284,IF(Foglio2!$J$3=Foglio2!$E$6,Assistenti_Amm.vo!Q284,IF(Foglio2!$J$3=Foglio2!$E$7,Resp_Coord_Amm.vo!Q284,IF(Foglio2!$J$3=Foglio2!$E$8,Direttore_Amm.vo!Q284,IF(Foglio2!$J$3=Foglio2!$E$9,Doc_mat_elem.re!Q284,IF(Foglio2!$J$3=Foglio2!$E$10,Doc_dipl_scuola_sec.!Q284,IF(Foglio2!$J$3=Foglio2!$E$11,Doc_scuola_media!Q284,IF(Foglio2!$J$3=Foglio2!$E$12,Doc_laureati_scuola_sec.!Q296,IF(Foglio2!$J$3=Foglio2!$E$13,Direttivi_capi_ist.!Q284,0)))))))))))</f>
        <v>0</v>
      </c>
      <c r="T296" s="252">
        <f>IF(Foglio2!$J$3=Foglio2!$E$3,Ausiliari_Coll.Scol.!R284,IF(Foglio2!$J$3=Foglio2!$E$4,Collab._Tecnici!R284,IF(Foglio2!$J$3=Foglio2!$E$5,Assistenti_Tecnici!R284,IF(Foglio2!$J$3=Foglio2!$E$6,Assistenti_Amm.vo!R284,IF(Foglio2!$J$3=Foglio2!$E$7,Resp_Coord_Amm.vo!R284,IF(Foglio2!$J$3=Foglio2!$E$8,Direttore_Amm.vo!R284,IF(Foglio2!$J$3=Foglio2!$E$9,Doc_mat_elem.re!R284,IF(Foglio2!$J$3=Foglio2!$E$10,Doc_dipl_scuola_sec.!R284,IF(Foglio2!$J$3=Foglio2!$E$11,Doc_scuola_media!R284,IF(Foglio2!$J$3=Foglio2!$E$12,Doc_laureati_scuola_sec.!R296,IF(Foglio2!$J$3=Foglio2!$E$13,Direttivi_capi_ist.!R284,0)))))))))))</f>
        <v>0</v>
      </c>
      <c r="U296" s="252">
        <f t="shared" ref="U296" si="1276">(P296)/12*0.8</f>
        <v>0</v>
      </c>
      <c r="V296" s="252">
        <f t="shared" ref="V296" si="1277">(P296+R296)/12*0.8</f>
        <v>0</v>
      </c>
      <c r="W296" s="253" t="str">
        <f t="shared" ref="W296" si="1278">"Fascia Da "&amp;F296&amp;" a "&amp;F297&amp;" Decorrenza "&amp;DAY(C296)&amp;"/"&amp;MONTH(C296)&amp;"/"&amp;YEAR(C296)</f>
        <v>Fascia Da 0 a 0 Decorrenza 0/1/1900</v>
      </c>
    </row>
    <row r="297" spans="1:23" s="47" customFormat="1" ht="7.5" customHeight="1" x14ac:dyDescent="0.2">
      <c r="A297" s="104"/>
      <c r="B297" s="245">
        <f t="shared" si="1253"/>
        <v>34543</v>
      </c>
      <c r="C297" s="501"/>
      <c r="D297" s="501"/>
      <c r="E297" s="48" t="s">
        <v>4</v>
      </c>
      <c r="F297" s="49">
        <f>IF(Foglio2!$J$3=Foglio2!$E$3,Ausiliari_Coll.Scol.!D285,IF(Foglio2!$J$3=Foglio2!$E$4,Collab._Tecnici!D285,IF(Foglio2!$J$3=Foglio2!$E$5,Assistenti_Tecnici!D285,IF(Foglio2!$J$3=Foglio2!$E$6,Assistenti_Amm.vo!D285,IF(Foglio2!$J$3=Foglio2!$E$7,Resp_Coord_Amm.vo!D285,IF(Foglio2!$J$3=Foglio2!$E$8,Direttore_Amm.vo!D285,IF(Foglio2!$J$3=Foglio2!$E$9,Doc_mat_elem.re!D285,IF(Foglio2!$J$3=Foglio2!$E$10,Doc_dipl_scuola_sec.!D285,IF(Foglio2!$J$3=Foglio2!$E$11,Doc_scuola_media!D285,IF(Foglio2!$J$3=Foglio2!$E$12,Doc_laureati_scuola_sec.!D297,IF(Foglio2!$J$3=Foglio2!$E$13,Direttivi_capi_ist.!D285,0)))))))))))</f>
        <v>0</v>
      </c>
      <c r="G297" s="267">
        <f t="shared" ref="G297:T297" si="1279">G296*1936.27</f>
        <v>0</v>
      </c>
      <c r="H297" s="267">
        <f t="shared" si="1279"/>
        <v>0</v>
      </c>
      <c r="I297" s="267">
        <f t="shared" si="1279"/>
        <v>0</v>
      </c>
      <c r="J297" s="267">
        <f t="shared" si="1279"/>
        <v>0</v>
      </c>
      <c r="K297" s="267">
        <f t="shared" si="1279"/>
        <v>0</v>
      </c>
      <c r="L297" s="266">
        <f t="shared" si="1279"/>
        <v>0</v>
      </c>
      <c r="M297" s="267">
        <f t="shared" si="1279"/>
        <v>0</v>
      </c>
      <c r="N297" s="182">
        <f t="shared" si="1279"/>
        <v>0</v>
      </c>
      <c r="O297" s="183">
        <f t="shared" si="1279"/>
        <v>0</v>
      </c>
      <c r="P297" s="184">
        <f t="shared" si="1279"/>
        <v>0</v>
      </c>
      <c r="Q297" s="184">
        <f t="shared" si="1279"/>
        <v>0</v>
      </c>
      <c r="R297" s="184">
        <f t="shared" si="1279"/>
        <v>0</v>
      </c>
      <c r="S297" s="184">
        <f t="shared" si="1279"/>
        <v>0</v>
      </c>
      <c r="T297" s="184">
        <f t="shared" si="1279"/>
        <v>0</v>
      </c>
      <c r="U297" s="184">
        <f t="shared" ref="U297:V297" si="1280">U296*1936.27</f>
        <v>0</v>
      </c>
      <c r="V297" s="184">
        <f t="shared" si="1280"/>
        <v>0</v>
      </c>
      <c r="W297" s="104"/>
    </row>
    <row r="298" spans="1:23" s="47" customFormat="1" ht="12.75" customHeight="1" x14ac:dyDescent="0.2">
      <c r="A298" s="104">
        <f>IF(Foglio2!$J$7=1,TRUNC(Base!V298,0),TRUNC(Base!U298,0))</f>
        <v>0</v>
      </c>
      <c r="B298" s="245">
        <f t="shared" si="1253"/>
        <v>34544</v>
      </c>
      <c r="C298" s="501"/>
      <c r="D298" s="501"/>
      <c r="E298" s="53" t="s">
        <v>3</v>
      </c>
      <c r="F298" s="54">
        <f>IF(Foglio2!$J$3=Foglio2!$E$3,Ausiliari_Coll.Scol.!D286,IF(Foglio2!$J$3=Foglio2!$E$4,Collab._Tecnici!D286,IF(Foglio2!$J$3=Foglio2!$E$5,Assistenti_Tecnici!D286,IF(Foglio2!$J$3=Foglio2!$E$6,Assistenti_Amm.vo!D286,IF(Foglio2!$J$3=Foglio2!$E$7,Resp_Coord_Amm.vo!D286,IF(Foglio2!$J$3=Foglio2!$E$8,Direttore_Amm.vo!D286,IF(Foglio2!$J$3=Foglio2!$E$9,Doc_mat_elem.re!D286,IF(Foglio2!$J$3=Foglio2!$E$10,Doc_dipl_scuola_sec.!D286,IF(Foglio2!$J$3=Foglio2!$E$11,Doc_scuola_media!D286,IF(Foglio2!$J$3=Foglio2!$E$12,Doc_laureati_scuola_sec.!D298,IF(Foglio2!$J$3=Foglio2!$E$13,Direttivi_capi_ist.!D286,0)))))))))))</f>
        <v>0</v>
      </c>
      <c r="G298" s="248">
        <f>IF(Foglio2!$J$3=Foglio2!$E$3,Ausiliari_Coll.Scol.!E286,IF(Foglio2!$J$3=Foglio2!$E$4,Collab._Tecnici!E286,IF(Foglio2!$J$3=Foglio2!$E$5,Assistenti_Tecnici!E286,IF(Foglio2!$J$3=Foglio2!$E$6,Assistenti_Amm.vo!E286,IF(Foglio2!$J$3=Foglio2!$E$7,Resp_Coord_Amm.vo!E286,IF(Foglio2!$J$3=Foglio2!$E$8,Direttore_Amm.vo!E286,IF(Foglio2!$J$3=Foglio2!$E$9,Doc_mat_elem.re!E286,IF(Foglio2!$J$3=Foglio2!$E$10,Doc_dipl_scuola_sec.!E286,IF(Foglio2!$J$3=Foglio2!$E$11,Doc_scuola_media!E286,IF(Foglio2!$J$3=Foglio2!$E$12,Doc_laureati_scuola_sec.!E298,IF(Foglio2!$J$3=Foglio2!$E$13,Direttivi_capi_ist.!E286,0)))))))))))</f>
        <v>0</v>
      </c>
      <c r="H298" s="248">
        <f>IF(Foglio2!$J$3=Foglio2!$E$3,Ausiliari_Coll.Scol.!F286,IF(Foglio2!$J$3=Foglio2!$E$4,Collab._Tecnici!F286,IF(Foglio2!$J$3=Foglio2!$E$5,Assistenti_Tecnici!F286,IF(Foglio2!$J$3=Foglio2!$E$6,Assistenti_Amm.vo!F286,IF(Foglio2!$J$3=Foglio2!$E$7,Resp_Coord_Amm.vo!F286,IF(Foglio2!$J$3=Foglio2!$E$8,Direttore_Amm.vo!F286,IF(Foglio2!$J$3=Foglio2!$E$9,Doc_mat_elem.re!F286,IF(Foglio2!$J$3=Foglio2!$E$10,Doc_dipl_scuola_sec.!F286,IF(Foglio2!$J$3=Foglio2!$E$11,Doc_scuola_media!F286,IF(Foglio2!$J$3=Foglio2!$E$12,Doc_laureati_scuola_sec.!F298,IF(Foglio2!$J$3=Foglio2!$E$13,Direttivi_capi_ist.!F286,0)))))))))))</f>
        <v>0</v>
      </c>
      <c r="I298" s="248">
        <f>IF(Foglio2!$J$3=Foglio2!$E$3,Ausiliari_Coll.Scol.!G286,IF(Foglio2!$J$3=Foglio2!$E$4,Collab._Tecnici!G286,IF(Foglio2!$J$3=Foglio2!$E$5,Assistenti_Tecnici!G286,IF(Foglio2!$J$3=Foglio2!$E$6,Assistenti_Amm.vo!G286,IF(Foglio2!$J$3=Foglio2!$E$7,Resp_Coord_Amm.vo!G286,IF(Foglio2!$J$3=Foglio2!$E$8,Direttore_Amm.vo!G286,IF(Foglio2!$J$3=Foglio2!$E$9,Doc_mat_elem.re!G286,IF(Foglio2!$J$3=Foglio2!$E$10,Doc_dipl_scuola_sec.!G286,IF(Foglio2!$J$3=Foglio2!$E$11,Doc_scuola_media!G286,IF(Foglio2!$J$3=Foglio2!$E$12,Doc_laureati_scuola_sec.!G298,IF(Foglio2!$J$3=Foglio2!$E$13,Direttivi_capi_ist.!G286,0)))))))))))</f>
        <v>0</v>
      </c>
      <c r="J298" s="248">
        <f>IF(Foglio2!$J$3=Foglio2!$E$3,Ausiliari_Coll.Scol.!H286,IF(Foglio2!$J$3=Foglio2!$E$4,Collab._Tecnici!H286,IF(Foglio2!$J$3=Foglio2!$E$5,Assistenti_Tecnici!H286,IF(Foglio2!$J$3=Foglio2!$E$6,Assistenti_Amm.vo!H286,IF(Foglio2!$J$3=Foglio2!$E$7,Resp_Coord_Amm.vo!H286,IF(Foglio2!$J$3=Foglio2!$E$8,Direttore_Amm.vo!H286,IF(Foglio2!$J$3=Foglio2!$E$9,Doc_mat_elem.re!H286,IF(Foglio2!$J$3=Foglio2!$E$10,Doc_dipl_scuola_sec.!H286,IF(Foglio2!$J$3=Foglio2!$E$11,Doc_scuola_media!H286,IF(Foglio2!$J$3=Foglio2!$E$12,Doc_laureati_scuola_sec.!H298,IF(Foglio2!$J$3=Foglio2!$E$13,Direttivi_capi_ist.!H286,0)))))))))))</f>
        <v>0</v>
      </c>
      <c r="K298" s="248">
        <f>IF(Foglio2!$J$3=Foglio2!$E$3,Ausiliari_Coll.Scol.!I286,IF(Foglio2!$J$3=Foglio2!$E$4,Collab._Tecnici!I286,IF(Foglio2!$J$3=Foglio2!$E$5,Assistenti_Tecnici!I286,IF(Foglio2!$J$3=Foglio2!$E$6,Assistenti_Amm.vo!I286,IF(Foglio2!$J$3=Foglio2!$E$7,Resp_Coord_Amm.vo!I286,IF(Foglio2!$J$3=Foglio2!$E$8,Direttore_Amm.vo!I286,IF(Foglio2!$J$3=Foglio2!$E$9,Doc_mat_elem.re!I286,IF(Foglio2!$J$3=Foglio2!$E$10,Doc_dipl_scuola_sec.!I286,IF(Foglio2!$J$3=Foglio2!$E$11,Doc_scuola_media!I286,IF(Foglio2!$J$3=Foglio2!$E$12,Doc_laureati_scuola_sec.!I298,IF(Foglio2!$J$3=Foglio2!$E$13,Direttivi_capi_ist.!I286,0)))))))))))</f>
        <v>0</v>
      </c>
      <c r="L298" s="248">
        <f>IF(Foglio2!$J$3=Foglio2!$E$3,Ausiliari_Coll.Scol.!J286,IF(Foglio2!$J$3=Foglio2!$E$4,Collab._Tecnici!J286,IF(Foglio2!$J$3=Foglio2!$E$5,Assistenti_Tecnici!J286,IF(Foglio2!$J$3=Foglio2!$E$6,Assistenti_Amm.vo!J286,IF(Foglio2!$J$3=Foglio2!$E$7,Resp_Coord_Amm.vo!J286,IF(Foglio2!$J$3=Foglio2!$E$8,Direttore_Amm.vo!J286,IF(Foglio2!$J$3=Foglio2!$E$9,Doc_mat_elem.re!J286,IF(Foglio2!$J$3=Foglio2!$E$10,Doc_dipl_scuola_sec.!J286,IF(Foglio2!$J$3=Foglio2!$E$11,Doc_scuola_media!J286,IF(Foglio2!$J$3=Foglio2!$E$12,Doc_laureati_scuola_sec.!J298,IF(Foglio2!$J$3=Foglio2!$E$13,Direttivi_capi_ist.!J286,0)))))))))))</f>
        <v>0</v>
      </c>
      <c r="M298" s="249">
        <f>IF(Foglio2!$J$3=Foglio2!$E$3,Ausiliari_Coll.Scol.!K286,IF(Foglio2!$J$3=Foglio2!$E$4,Collab._Tecnici!K286,IF(Foglio2!$J$3=Foglio2!$E$5,Assistenti_Tecnici!K286,IF(Foglio2!$J$3=Foglio2!$E$6,Assistenti_Amm.vo!K286,IF(Foglio2!$J$3=Foglio2!$E$7,Resp_Coord_Amm.vo!K286,IF(Foglio2!$J$3=Foglio2!$E$8,Direttore_Amm.vo!K286,IF(Foglio2!$J$3=Foglio2!$E$9,Doc_mat_elem.re!K286,IF(Foglio2!$J$3=Foglio2!$E$10,Doc_dipl_scuola_sec.!K286,IF(Foglio2!$J$3=Foglio2!$E$11,Doc_scuola_media!K286,IF(Foglio2!$J$3=Foglio2!$E$12,Doc_laureati_scuola_sec.!K298,IF(Foglio2!$J$3=Foglio2!$E$13,Direttivi_capi_ist.!K286,0)))))))))))</f>
        <v>0</v>
      </c>
      <c r="N298" s="250">
        <f>IF(Foglio2!$J$3=Foglio2!$E$3,Ausiliari_Coll.Scol.!L286,IF(Foglio2!$J$3=Foglio2!$E$4,Collab._Tecnici!L286,IF(Foglio2!$J$3=Foglio2!$E$5,Assistenti_Tecnici!L286,IF(Foglio2!$J$3=Foglio2!$E$6,Assistenti_Amm.vo!L286,IF(Foglio2!$J$3=Foglio2!$E$7,Resp_Coord_Amm.vo!L286,IF(Foglio2!$J$3=Foglio2!$E$8,Direttore_Amm.vo!L286,IF(Foglio2!$J$3=Foglio2!$E$9,Doc_mat_elem.re!L286,IF(Foglio2!$J$3=Foglio2!$E$10,Doc_dipl_scuola_sec.!L286,IF(Foglio2!$J$3=Foglio2!$E$11,Doc_scuola_media!L286,IF(Foglio2!$J$3=Foglio2!$E$12,Doc_laureati_scuola_sec.!L298,IF(Foglio2!$J$3=Foglio2!$E$13,Direttivi_capi_ist.!L286,0)))))))))))</f>
        <v>0</v>
      </c>
      <c r="O298" s="251">
        <f>IF(Foglio2!$J$3=Foglio2!$E$3,Ausiliari_Coll.Scol.!M286,IF(Foglio2!$J$3=Foglio2!$E$4,Collab._Tecnici!M286,IF(Foglio2!$J$3=Foglio2!$E$5,Assistenti_Tecnici!M286,IF(Foglio2!$J$3=Foglio2!$E$6,Assistenti_Amm.vo!M286,IF(Foglio2!$J$3=Foglio2!$E$7,Resp_Coord_Amm.vo!M286,IF(Foglio2!$J$3=Foglio2!$E$8,Direttore_Amm.vo!M286,IF(Foglio2!$J$3=Foglio2!$E$9,Doc_mat_elem.re!M286,IF(Foglio2!$J$3=Foglio2!$E$10,Doc_dipl_scuola_sec.!M286,IF(Foglio2!$J$3=Foglio2!$E$11,Doc_scuola_media!M286,IF(Foglio2!$J$3=Foglio2!$E$12,Doc_laureati_scuola_sec.!M298,IF(Foglio2!$J$3=Foglio2!$E$13,Direttivi_capi_ist.!M286,0)))))))))))</f>
        <v>0</v>
      </c>
      <c r="P298" s="252">
        <f>IF(Foglio2!$J$3=Foglio2!$E$3,Ausiliari_Coll.Scol.!N286,IF(Foglio2!$J$3=Foglio2!$E$4,Collab._Tecnici!N286,IF(Foglio2!$J$3=Foglio2!$E$5,Assistenti_Tecnici!N286,IF(Foglio2!$J$3=Foglio2!$E$6,Assistenti_Amm.vo!N286,IF(Foglio2!$J$3=Foglio2!$E$7,Resp_Coord_Amm.vo!N286,IF(Foglio2!$J$3=Foglio2!$E$8,Direttore_Amm.vo!N286,IF(Foglio2!$J$3=Foglio2!$E$9,Doc_mat_elem.re!N286,IF(Foglio2!$J$3=Foglio2!$E$10,Doc_dipl_scuola_sec.!N286,IF(Foglio2!$J$3=Foglio2!$E$11,Doc_scuola_media!N286,IF(Foglio2!$J$3=Foglio2!$E$12,Doc_laureati_scuola_sec.!N298,IF(Foglio2!$J$3=Foglio2!$E$13,Direttivi_capi_ist.!N286,0)))))))))))</f>
        <v>0</v>
      </c>
      <c r="Q298" s="252">
        <f>IF(Foglio2!$J$3=Foglio2!$E$3,Ausiliari_Coll.Scol.!O286,IF(Foglio2!$J$3=Foglio2!$E$4,Collab._Tecnici!O286,IF(Foglio2!$J$3=Foglio2!$E$5,Assistenti_Tecnici!O286,IF(Foglio2!$J$3=Foglio2!$E$6,Assistenti_Amm.vo!O286,IF(Foglio2!$J$3=Foglio2!$E$7,Resp_Coord_Amm.vo!O286,IF(Foglio2!$J$3=Foglio2!$E$8,Direttore_Amm.vo!O286,IF(Foglio2!$J$3=Foglio2!$E$9,Doc_mat_elem.re!O286,IF(Foglio2!$J$3=Foglio2!$E$10,Doc_dipl_scuola_sec.!O286,IF(Foglio2!$J$3=Foglio2!$E$11,Doc_scuola_media!O286,IF(Foglio2!$J$3=Foglio2!$E$12,Doc_laureati_scuola_sec.!O298,IF(Foglio2!$J$3=Foglio2!$E$13,Direttivi_capi_ist.!O286,0)))))))))))</f>
        <v>0</v>
      </c>
      <c r="R298" s="252">
        <f>IF(Foglio2!$J$3=Foglio2!$E$3,Ausiliari_Coll.Scol.!P286,IF(Foglio2!$J$3=Foglio2!$E$4,Collab._Tecnici!P286,IF(Foglio2!$J$3=Foglio2!$E$5,Assistenti_Tecnici!P286,IF(Foglio2!$J$3=Foglio2!$E$6,Assistenti_Amm.vo!P286,IF(Foglio2!$J$3=Foglio2!$E$7,Resp_Coord_Amm.vo!P286,IF(Foglio2!$J$3=Foglio2!$E$8,Direttore_Amm.vo!P286,IF(Foglio2!$J$3=Foglio2!$E$9,Doc_mat_elem.re!P286,IF(Foglio2!$J$3=Foglio2!$E$10,Doc_dipl_scuola_sec.!P286,IF(Foglio2!$J$3=Foglio2!$E$11,Doc_scuola_media!P286,IF(Foglio2!$J$3=Foglio2!$E$12,Doc_laureati_scuola_sec.!P298,IF(Foglio2!$J$3=Foglio2!$E$13,Direttivi_capi_ist.!P286,0)))))))))))</f>
        <v>0</v>
      </c>
      <c r="S298" s="252">
        <f>IF(Foglio2!$J$3=Foglio2!$E$3,Ausiliari_Coll.Scol.!Q286,IF(Foglio2!$J$3=Foglio2!$E$4,Collab._Tecnici!Q286,IF(Foglio2!$J$3=Foglio2!$E$5,Assistenti_Tecnici!Q286,IF(Foglio2!$J$3=Foglio2!$E$6,Assistenti_Amm.vo!Q286,IF(Foglio2!$J$3=Foglio2!$E$7,Resp_Coord_Amm.vo!Q286,IF(Foglio2!$J$3=Foglio2!$E$8,Direttore_Amm.vo!Q286,IF(Foglio2!$J$3=Foglio2!$E$9,Doc_mat_elem.re!Q286,IF(Foglio2!$J$3=Foglio2!$E$10,Doc_dipl_scuola_sec.!Q286,IF(Foglio2!$J$3=Foglio2!$E$11,Doc_scuola_media!Q286,IF(Foglio2!$J$3=Foglio2!$E$12,Doc_laureati_scuola_sec.!Q298,IF(Foglio2!$J$3=Foglio2!$E$13,Direttivi_capi_ist.!Q286,0)))))))))))</f>
        <v>0</v>
      </c>
      <c r="T298" s="252">
        <f>IF(Foglio2!$J$3=Foglio2!$E$3,Ausiliari_Coll.Scol.!R286,IF(Foglio2!$J$3=Foglio2!$E$4,Collab._Tecnici!R286,IF(Foglio2!$J$3=Foglio2!$E$5,Assistenti_Tecnici!R286,IF(Foglio2!$J$3=Foglio2!$E$6,Assistenti_Amm.vo!R286,IF(Foglio2!$J$3=Foglio2!$E$7,Resp_Coord_Amm.vo!R286,IF(Foglio2!$J$3=Foglio2!$E$8,Direttore_Amm.vo!R286,IF(Foglio2!$J$3=Foglio2!$E$9,Doc_mat_elem.re!R286,IF(Foglio2!$J$3=Foglio2!$E$10,Doc_dipl_scuola_sec.!R286,IF(Foglio2!$J$3=Foglio2!$E$11,Doc_scuola_media!R286,IF(Foglio2!$J$3=Foglio2!$E$12,Doc_laureati_scuola_sec.!R298,IF(Foglio2!$J$3=Foglio2!$E$13,Direttivi_capi_ist.!R286,0)))))))))))</f>
        <v>0</v>
      </c>
      <c r="U298" s="252">
        <f t="shared" ref="U298" si="1281">(P298)/12*0.8</f>
        <v>0</v>
      </c>
      <c r="V298" s="252">
        <f t="shared" ref="V298" si="1282">(P298+R298)/12*0.8</f>
        <v>0</v>
      </c>
      <c r="W298" s="253" t="str">
        <f t="shared" ref="W298" si="1283">"Fascia Da "&amp;F298&amp;" a "&amp;F299&amp;" Decorrenza "&amp;DAY(C298)&amp;"/"&amp;MONTH(C298)&amp;"/"&amp;YEAR(C298)</f>
        <v>Fascia Da 0 a 0 Decorrenza 0/1/1900</v>
      </c>
    </row>
    <row r="299" spans="1:23" s="47" customFormat="1" ht="8.25" customHeight="1" x14ac:dyDescent="0.2">
      <c r="A299" s="104"/>
      <c r="B299" s="245">
        <f t="shared" si="1253"/>
        <v>34545</v>
      </c>
      <c r="C299" s="501"/>
      <c r="D299" s="501"/>
      <c r="E299" s="48" t="s">
        <v>4</v>
      </c>
      <c r="F299" s="49">
        <f>IF(Foglio2!$J$3=Foglio2!$E$3,Ausiliari_Coll.Scol.!D287,IF(Foglio2!$J$3=Foglio2!$E$4,Collab._Tecnici!D287,IF(Foglio2!$J$3=Foglio2!$E$5,Assistenti_Tecnici!D287,IF(Foglio2!$J$3=Foglio2!$E$6,Assistenti_Amm.vo!D287,IF(Foglio2!$J$3=Foglio2!$E$7,Resp_Coord_Amm.vo!D287,IF(Foglio2!$J$3=Foglio2!$E$8,Direttore_Amm.vo!D287,IF(Foglio2!$J$3=Foglio2!$E$9,Doc_mat_elem.re!D287,IF(Foglio2!$J$3=Foglio2!$E$10,Doc_dipl_scuola_sec.!D287,IF(Foglio2!$J$3=Foglio2!$E$11,Doc_scuola_media!D287,IF(Foglio2!$J$3=Foglio2!$E$12,Doc_laureati_scuola_sec.!D299,IF(Foglio2!$J$3=Foglio2!$E$13,Direttivi_capi_ist.!D287,0)))))))))))</f>
        <v>0</v>
      </c>
      <c r="G299" s="267">
        <f t="shared" ref="G299:T299" si="1284">G298*1936.27</f>
        <v>0</v>
      </c>
      <c r="H299" s="267">
        <f t="shared" si="1284"/>
        <v>0</v>
      </c>
      <c r="I299" s="267">
        <f t="shared" si="1284"/>
        <v>0</v>
      </c>
      <c r="J299" s="267">
        <f t="shared" si="1284"/>
        <v>0</v>
      </c>
      <c r="K299" s="267">
        <f t="shared" si="1284"/>
        <v>0</v>
      </c>
      <c r="L299" s="266">
        <f t="shared" si="1284"/>
        <v>0</v>
      </c>
      <c r="M299" s="267">
        <f t="shared" si="1284"/>
        <v>0</v>
      </c>
      <c r="N299" s="182">
        <f t="shared" si="1284"/>
        <v>0</v>
      </c>
      <c r="O299" s="183">
        <f t="shared" si="1284"/>
        <v>0</v>
      </c>
      <c r="P299" s="184">
        <f t="shared" si="1284"/>
        <v>0</v>
      </c>
      <c r="Q299" s="184">
        <f t="shared" si="1284"/>
        <v>0</v>
      </c>
      <c r="R299" s="184">
        <f t="shared" si="1284"/>
        <v>0</v>
      </c>
      <c r="S299" s="184">
        <f t="shared" si="1284"/>
        <v>0</v>
      </c>
      <c r="T299" s="184">
        <f t="shared" si="1284"/>
        <v>0</v>
      </c>
      <c r="U299" s="184">
        <f t="shared" ref="U299:V299" si="1285">U298*1936.27</f>
        <v>0</v>
      </c>
      <c r="V299" s="184">
        <f t="shared" si="1285"/>
        <v>0</v>
      </c>
      <c r="W299" s="104"/>
    </row>
    <row r="300" spans="1:23" s="47" customFormat="1" ht="12.75" customHeight="1" x14ac:dyDescent="0.2">
      <c r="A300" s="104">
        <f>IF(Foglio2!$J$7=1,TRUNC(Base!V300,0),TRUNC(Base!U300,0))</f>
        <v>0</v>
      </c>
      <c r="B300" s="245">
        <f t="shared" si="1253"/>
        <v>34546</v>
      </c>
      <c r="C300" s="501"/>
      <c r="D300" s="501"/>
      <c r="E300" s="53" t="s">
        <v>3</v>
      </c>
      <c r="F300" s="54">
        <f>IF(Foglio2!$J$3=Foglio2!$E$3,Ausiliari_Coll.Scol.!D288,IF(Foglio2!$J$3=Foglio2!$E$4,Collab._Tecnici!D288,IF(Foglio2!$J$3=Foglio2!$E$5,Assistenti_Tecnici!D288,IF(Foglio2!$J$3=Foglio2!$E$6,Assistenti_Amm.vo!D288,IF(Foglio2!$J$3=Foglio2!$E$7,Resp_Coord_Amm.vo!D288,IF(Foglio2!$J$3=Foglio2!$E$8,Direttore_Amm.vo!D288,IF(Foglio2!$J$3=Foglio2!$E$9,Doc_mat_elem.re!D288,IF(Foglio2!$J$3=Foglio2!$E$10,Doc_dipl_scuola_sec.!D288,IF(Foglio2!$J$3=Foglio2!$E$11,Doc_scuola_media!D288,IF(Foglio2!$J$3=Foglio2!$E$12,Doc_laureati_scuola_sec.!D300,IF(Foglio2!$J$3=Foglio2!$E$13,Direttivi_capi_ist.!D288,0)))))))))))</f>
        <v>0</v>
      </c>
      <c r="G300" s="248">
        <f>IF(Foglio2!$J$3=Foglio2!$E$3,Ausiliari_Coll.Scol.!E288,IF(Foglio2!$J$3=Foglio2!$E$4,Collab._Tecnici!E288,IF(Foglio2!$J$3=Foglio2!$E$5,Assistenti_Tecnici!E288,IF(Foglio2!$J$3=Foglio2!$E$6,Assistenti_Amm.vo!E288,IF(Foglio2!$J$3=Foglio2!$E$7,Resp_Coord_Amm.vo!E288,IF(Foglio2!$J$3=Foglio2!$E$8,Direttore_Amm.vo!E288,IF(Foglio2!$J$3=Foglio2!$E$9,Doc_mat_elem.re!E288,IF(Foglio2!$J$3=Foglio2!$E$10,Doc_dipl_scuola_sec.!E288,IF(Foglio2!$J$3=Foglio2!$E$11,Doc_scuola_media!E288,IF(Foglio2!$J$3=Foglio2!$E$12,Doc_laureati_scuola_sec.!E300,IF(Foglio2!$J$3=Foglio2!$E$13,Direttivi_capi_ist.!E288,0)))))))))))</f>
        <v>0</v>
      </c>
      <c r="H300" s="248">
        <f>IF(Foglio2!$J$3=Foglio2!$E$3,Ausiliari_Coll.Scol.!F288,IF(Foglio2!$J$3=Foglio2!$E$4,Collab._Tecnici!F288,IF(Foglio2!$J$3=Foglio2!$E$5,Assistenti_Tecnici!F288,IF(Foglio2!$J$3=Foglio2!$E$6,Assistenti_Amm.vo!F288,IF(Foglio2!$J$3=Foglio2!$E$7,Resp_Coord_Amm.vo!F288,IF(Foglio2!$J$3=Foglio2!$E$8,Direttore_Amm.vo!F288,IF(Foglio2!$J$3=Foglio2!$E$9,Doc_mat_elem.re!F288,IF(Foglio2!$J$3=Foglio2!$E$10,Doc_dipl_scuola_sec.!F288,IF(Foglio2!$J$3=Foglio2!$E$11,Doc_scuola_media!F288,IF(Foglio2!$J$3=Foglio2!$E$12,Doc_laureati_scuola_sec.!F300,IF(Foglio2!$J$3=Foglio2!$E$13,Direttivi_capi_ist.!F288,0)))))))))))</f>
        <v>0</v>
      </c>
      <c r="I300" s="248">
        <f>IF(Foglio2!$J$3=Foglio2!$E$3,Ausiliari_Coll.Scol.!G288,IF(Foglio2!$J$3=Foglio2!$E$4,Collab._Tecnici!G288,IF(Foglio2!$J$3=Foglio2!$E$5,Assistenti_Tecnici!G288,IF(Foglio2!$J$3=Foglio2!$E$6,Assistenti_Amm.vo!G288,IF(Foglio2!$J$3=Foglio2!$E$7,Resp_Coord_Amm.vo!G288,IF(Foglio2!$J$3=Foglio2!$E$8,Direttore_Amm.vo!G288,IF(Foglio2!$J$3=Foglio2!$E$9,Doc_mat_elem.re!G288,IF(Foglio2!$J$3=Foglio2!$E$10,Doc_dipl_scuola_sec.!G288,IF(Foglio2!$J$3=Foglio2!$E$11,Doc_scuola_media!G288,IF(Foglio2!$J$3=Foglio2!$E$12,Doc_laureati_scuola_sec.!G300,IF(Foglio2!$J$3=Foglio2!$E$13,Direttivi_capi_ist.!G288,0)))))))))))</f>
        <v>0</v>
      </c>
      <c r="J300" s="248">
        <f>IF(Foglio2!$J$3=Foglio2!$E$3,Ausiliari_Coll.Scol.!H288,IF(Foglio2!$J$3=Foglio2!$E$4,Collab._Tecnici!H288,IF(Foglio2!$J$3=Foglio2!$E$5,Assistenti_Tecnici!H288,IF(Foglio2!$J$3=Foglio2!$E$6,Assistenti_Amm.vo!H288,IF(Foglio2!$J$3=Foglio2!$E$7,Resp_Coord_Amm.vo!H288,IF(Foglio2!$J$3=Foglio2!$E$8,Direttore_Amm.vo!H288,IF(Foglio2!$J$3=Foglio2!$E$9,Doc_mat_elem.re!H288,IF(Foglio2!$J$3=Foglio2!$E$10,Doc_dipl_scuola_sec.!H288,IF(Foglio2!$J$3=Foglio2!$E$11,Doc_scuola_media!H288,IF(Foglio2!$J$3=Foglio2!$E$12,Doc_laureati_scuola_sec.!H300,IF(Foglio2!$J$3=Foglio2!$E$13,Direttivi_capi_ist.!H288,0)))))))))))</f>
        <v>0</v>
      </c>
      <c r="K300" s="248">
        <f>IF(Foglio2!$J$3=Foglio2!$E$3,Ausiliari_Coll.Scol.!I288,IF(Foglio2!$J$3=Foglio2!$E$4,Collab._Tecnici!I288,IF(Foglio2!$J$3=Foglio2!$E$5,Assistenti_Tecnici!I288,IF(Foglio2!$J$3=Foglio2!$E$6,Assistenti_Amm.vo!I288,IF(Foglio2!$J$3=Foglio2!$E$7,Resp_Coord_Amm.vo!I288,IF(Foglio2!$J$3=Foglio2!$E$8,Direttore_Amm.vo!I288,IF(Foglio2!$J$3=Foglio2!$E$9,Doc_mat_elem.re!I288,IF(Foglio2!$J$3=Foglio2!$E$10,Doc_dipl_scuola_sec.!I288,IF(Foglio2!$J$3=Foglio2!$E$11,Doc_scuola_media!I288,IF(Foglio2!$J$3=Foglio2!$E$12,Doc_laureati_scuola_sec.!I300,IF(Foglio2!$J$3=Foglio2!$E$13,Direttivi_capi_ist.!I288,0)))))))))))</f>
        <v>0</v>
      </c>
      <c r="L300" s="248">
        <f>IF(Foglio2!$J$3=Foglio2!$E$3,Ausiliari_Coll.Scol.!J288,IF(Foglio2!$J$3=Foglio2!$E$4,Collab._Tecnici!J288,IF(Foglio2!$J$3=Foglio2!$E$5,Assistenti_Tecnici!J288,IF(Foglio2!$J$3=Foglio2!$E$6,Assistenti_Amm.vo!J288,IF(Foglio2!$J$3=Foglio2!$E$7,Resp_Coord_Amm.vo!J288,IF(Foglio2!$J$3=Foglio2!$E$8,Direttore_Amm.vo!J288,IF(Foglio2!$J$3=Foglio2!$E$9,Doc_mat_elem.re!J288,IF(Foglio2!$J$3=Foglio2!$E$10,Doc_dipl_scuola_sec.!J288,IF(Foglio2!$J$3=Foglio2!$E$11,Doc_scuola_media!J288,IF(Foglio2!$J$3=Foglio2!$E$12,Doc_laureati_scuola_sec.!J300,IF(Foglio2!$J$3=Foglio2!$E$13,Direttivi_capi_ist.!J288,0)))))))))))</f>
        <v>0</v>
      </c>
      <c r="M300" s="249">
        <f>IF(Foglio2!$J$3=Foglio2!$E$3,Ausiliari_Coll.Scol.!K288,IF(Foglio2!$J$3=Foglio2!$E$4,Collab._Tecnici!K288,IF(Foglio2!$J$3=Foglio2!$E$5,Assistenti_Tecnici!K288,IF(Foglio2!$J$3=Foglio2!$E$6,Assistenti_Amm.vo!K288,IF(Foglio2!$J$3=Foglio2!$E$7,Resp_Coord_Amm.vo!K288,IF(Foglio2!$J$3=Foglio2!$E$8,Direttore_Amm.vo!K288,IF(Foglio2!$J$3=Foglio2!$E$9,Doc_mat_elem.re!K288,IF(Foglio2!$J$3=Foglio2!$E$10,Doc_dipl_scuola_sec.!K288,IF(Foglio2!$J$3=Foglio2!$E$11,Doc_scuola_media!K288,IF(Foglio2!$J$3=Foglio2!$E$12,Doc_laureati_scuola_sec.!K300,IF(Foglio2!$J$3=Foglio2!$E$13,Direttivi_capi_ist.!K288,0)))))))))))</f>
        <v>0</v>
      </c>
      <c r="N300" s="250">
        <f>IF(Foglio2!$J$3=Foglio2!$E$3,Ausiliari_Coll.Scol.!L288,IF(Foglio2!$J$3=Foglio2!$E$4,Collab._Tecnici!L288,IF(Foglio2!$J$3=Foglio2!$E$5,Assistenti_Tecnici!L288,IF(Foglio2!$J$3=Foglio2!$E$6,Assistenti_Amm.vo!L288,IF(Foglio2!$J$3=Foglio2!$E$7,Resp_Coord_Amm.vo!L288,IF(Foglio2!$J$3=Foglio2!$E$8,Direttore_Amm.vo!L288,IF(Foglio2!$J$3=Foglio2!$E$9,Doc_mat_elem.re!L288,IF(Foglio2!$J$3=Foglio2!$E$10,Doc_dipl_scuola_sec.!L288,IF(Foglio2!$J$3=Foglio2!$E$11,Doc_scuola_media!L288,IF(Foglio2!$J$3=Foglio2!$E$12,Doc_laureati_scuola_sec.!L300,IF(Foglio2!$J$3=Foglio2!$E$13,Direttivi_capi_ist.!L288,0)))))))))))</f>
        <v>0</v>
      </c>
      <c r="O300" s="251">
        <f>IF(Foglio2!$J$3=Foglio2!$E$3,Ausiliari_Coll.Scol.!M288,IF(Foglio2!$J$3=Foglio2!$E$4,Collab._Tecnici!M288,IF(Foglio2!$J$3=Foglio2!$E$5,Assistenti_Tecnici!M288,IF(Foglio2!$J$3=Foglio2!$E$6,Assistenti_Amm.vo!M288,IF(Foglio2!$J$3=Foglio2!$E$7,Resp_Coord_Amm.vo!M288,IF(Foglio2!$J$3=Foglio2!$E$8,Direttore_Amm.vo!M288,IF(Foglio2!$J$3=Foglio2!$E$9,Doc_mat_elem.re!M288,IF(Foglio2!$J$3=Foglio2!$E$10,Doc_dipl_scuola_sec.!M288,IF(Foglio2!$J$3=Foglio2!$E$11,Doc_scuola_media!M288,IF(Foglio2!$J$3=Foglio2!$E$12,Doc_laureati_scuola_sec.!M300,IF(Foglio2!$J$3=Foglio2!$E$13,Direttivi_capi_ist.!M288,0)))))))))))</f>
        <v>0</v>
      </c>
      <c r="P300" s="252">
        <f>IF(Foglio2!$J$3=Foglio2!$E$3,Ausiliari_Coll.Scol.!N288,IF(Foglio2!$J$3=Foglio2!$E$4,Collab._Tecnici!N288,IF(Foglio2!$J$3=Foglio2!$E$5,Assistenti_Tecnici!N288,IF(Foglio2!$J$3=Foglio2!$E$6,Assistenti_Amm.vo!N288,IF(Foglio2!$J$3=Foglio2!$E$7,Resp_Coord_Amm.vo!N288,IF(Foglio2!$J$3=Foglio2!$E$8,Direttore_Amm.vo!N288,IF(Foglio2!$J$3=Foglio2!$E$9,Doc_mat_elem.re!N288,IF(Foglio2!$J$3=Foglio2!$E$10,Doc_dipl_scuola_sec.!N288,IF(Foglio2!$J$3=Foglio2!$E$11,Doc_scuola_media!N288,IF(Foglio2!$J$3=Foglio2!$E$12,Doc_laureati_scuola_sec.!N300,IF(Foglio2!$J$3=Foglio2!$E$13,Direttivi_capi_ist.!N288,0)))))))))))</f>
        <v>0</v>
      </c>
      <c r="Q300" s="252">
        <f>IF(Foglio2!$J$3=Foglio2!$E$3,Ausiliari_Coll.Scol.!O288,IF(Foglio2!$J$3=Foglio2!$E$4,Collab._Tecnici!O288,IF(Foglio2!$J$3=Foglio2!$E$5,Assistenti_Tecnici!O288,IF(Foglio2!$J$3=Foglio2!$E$6,Assistenti_Amm.vo!O288,IF(Foglio2!$J$3=Foglio2!$E$7,Resp_Coord_Amm.vo!O288,IF(Foglio2!$J$3=Foglio2!$E$8,Direttore_Amm.vo!O288,IF(Foglio2!$J$3=Foglio2!$E$9,Doc_mat_elem.re!O288,IF(Foglio2!$J$3=Foglio2!$E$10,Doc_dipl_scuola_sec.!O288,IF(Foglio2!$J$3=Foglio2!$E$11,Doc_scuola_media!O288,IF(Foglio2!$J$3=Foglio2!$E$12,Doc_laureati_scuola_sec.!O300,IF(Foglio2!$J$3=Foglio2!$E$13,Direttivi_capi_ist.!O288,0)))))))))))</f>
        <v>0</v>
      </c>
      <c r="R300" s="252">
        <f>IF(Foglio2!$J$3=Foglio2!$E$3,Ausiliari_Coll.Scol.!P288,IF(Foglio2!$J$3=Foglio2!$E$4,Collab._Tecnici!P288,IF(Foglio2!$J$3=Foglio2!$E$5,Assistenti_Tecnici!P288,IF(Foglio2!$J$3=Foglio2!$E$6,Assistenti_Amm.vo!P288,IF(Foglio2!$J$3=Foglio2!$E$7,Resp_Coord_Amm.vo!P288,IF(Foglio2!$J$3=Foglio2!$E$8,Direttore_Amm.vo!P288,IF(Foglio2!$J$3=Foglio2!$E$9,Doc_mat_elem.re!P288,IF(Foglio2!$J$3=Foglio2!$E$10,Doc_dipl_scuola_sec.!P288,IF(Foglio2!$J$3=Foglio2!$E$11,Doc_scuola_media!P288,IF(Foglio2!$J$3=Foglio2!$E$12,Doc_laureati_scuola_sec.!P300,IF(Foglio2!$J$3=Foglio2!$E$13,Direttivi_capi_ist.!P288,0)))))))))))</f>
        <v>0</v>
      </c>
      <c r="S300" s="252">
        <f>IF(Foglio2!$J$3=Foglio2!$E$3,Ausiliari_Coll.Scol.!Q288,IF(Foglio2!$J$3=Foglio2!$E$4,Collab._Tecnici!Q288,IF(Foglio2!$J$3=Foglio2!$E$5,Assistenti_Tecnici!Q288,IF(Foglio2!$J$3=Foglio2!$E$6,Assistenti_Amm.vo!Q288,IF(Foglio2!$J$3=Foglio2!$E$7,Resp_Coord_Amm.vo!Q288,IF(Foglio2!$J$3=Foglio2!$E$8,Direttore_Amm.vo!Q288,IF(Foglio2!$J$3=Foglio2!$E$9,Doc_mat_elem.re!Q288,IF(Foglio2!$J$3=Foglio2!$E$10,Doc_dipl_scuola_sec.!Q288,IF(Foglio2!$J$3=Foglio2!$E$11,Doc_scuola_media!Q288,IF(Foglio2!$J$3=Foglio2!$E$12,Doc_laureati_scuola_sec.!Q300,IF(Foglio2!$J$3=Foglio2!$E$13,Direttivi_capi_ist.!Q288,0)))))))))))</f>
        <v>0</v>
      </c>
      <c r="T300" s="252">
        <f>IF(Foglio2!$J$3=Foglio2!$E$3,Ausiliari_Coll.Scol.!R288,IF(Foglio2!$J$3=Foglio2!$E$4,Collab._Tecnici!R288,IF(Foglio2!$J$3=Foglio2!$E$5,Assistenti_Tecnici!R288,IF(Foglio2!$J$3=Foglio2!$E$6,Assistenti_Amm.vo!R288,IF(Foglio2!$J$3=Foglio2!$E$7,Resp_Coord_Amm.vo!R288,IF(Foglio2!$J$3=Foglio2!$E$8,Direttore_Amm.vo!R288,IF(Foglio2!$J$3=Foglio2!$E$9,Doc_mat_elem.re!R288,IF(Foglio2!$J$3=Foglio2!$E$10,Doc_dipl_scuola_sec.!R288,IF(Foglio2!$J$3=Foglio2!$E$11,Doc_scuola_media!R288,IF(Foglio2!$J$3=Foglio2!$E$12,Doc_laureati_scuola_sec.!R300,IF(Foglio2!$J$3=Foglio2!$E$13,Direttivi_capi_ist.!R288,0)))))))))))</f>
        <v>0</v>
      </c>
      <c r="U300" s="252">
        <f t="shared" ref="U300" si="1286">(P300)/12*0.8</f>
        <v>0</v>
      </c>
      <c r="V300" s="252">
        <f t="shared" ref="V300" si="1287">(P300+R300)/12*0.8</f>
        <v>0</v>
      </c>
      <c r="W300" s="253" t="str">
        <f t="shared" ref="W300" si="1288">"Fascia Da "&amp;F300&amp;" a "&amp;F301&amp;" Decorrenza "&amp;DAY(C300)&amp;"/"&amp;MONTH(C300)&amp;"/"&amp;YEAR(C300)</f>
        <v>Fascia Da 0 a 0 Decorrenza 0/1/1900</v>
      </c>
    </row>
    <row r="301" spans="1:23" s="47" customFormat="1" ht="9" customHeight="1" x14ac:dyDescent="0.2">
      <c r="A301" s="104"/>
      <c r="B301" s="245">
        <f t="shared" si="1253"/>
        <v>34547</v>
      </c>
      <c r="C301" s="501"/>
      <c r="D301" s="501"/>
      <c r="E301" s="48" t="s">
        <v>4</v>
      </c>
      <c r="F301" s="49">
        <f>IF(Foglio2!$J$3=Foglio2!$E$3,Ausiliari_Coll.Scol.!D289,IF(Foglio2!$J$3=Foglio2!$E$4,Collab._Tecnici!D289,IF(Foglio2!$J$3=Foglio2!$E$5,Assistenti_Tecnici!D289,IF(Foglio2!$J$3=Foglio2!$E$6,Assistenti_Amm.vo!D289,IF(Foglio2!$J$3=Foglio2!$E$7,Resp_Coord_Amm.vo!D289,IF(Foglio2!$J$3=Foglio2!$E$8,Direttore_Amm.vo!D289,IF(Foglio2!$J$3=Foglio2!$E$9,Doc_mat_elem.re!D289,IF(Foglio2!$J$3=Foglio2!$E$10,Doc_dipl_scuola_sec.!D289,IF(Foglio2!$J$3=Foglio2!$E$11,Doc_scuola_media!D289,IF(Foglio2!$J$3=Foglio2!$E$12,Doc_laureati_scuola_sec.!D301,IF(Foglio2!$J$3=Foglio2!$E$13,Direttivi_capi_ist.!D289,0)))))))))))</f>
        <v>0</v>
      </c>
      <c r="G301" s="267">
        <f t="shared" ref="G301:T301" si="1289">G300*1936.27</f>
        <v>0</v>
      </c>
      <c r="H301" s="267">
        <f t="shared" si="1289"/>
        <v>0</v>
      </c>
      <c r="I301" s="267">
        <f t="shared" si="1289"/>
        <v>0</v>
      </c>
      <c r="J301" s="267">
        <f t="shared" si="1289"/>
        <v>0</v>
      </c>
      <c r="K301" s="267">
        <f t="shared" si="1289"/>
        <v>0</v>
      </c>
      <c r="L301" s="266">
        <f t="shared" si="1289"/>
        <v>0</v>
      </c>
      <c r="M301" s="267">
        <f t="shared" si="1289"/>
        <v>0</v>
      </c>
      <c r="N301" s="182">
        <f t="shared" si="1289"/>
        <v>0</v>
      </c>
      <c r="O301" s="183">
        <f t="shared" si="1289"/>
        <v>0</v>
      </c>
      <c r="P301" s="184">
        <f t="shared" si="1289"/>
        <v>0</v>
      </c>
      <c r="Q301" s="184">
        <f t="shared" si="1289"/>
        <v>0</v>
      </c>
      <c r="R301" s="184">
        <f t="shared" si="1289"/>
        <v>0</v>
      </c>
      <c r="S301" s="184">
        <f t="shared" si="1289"/>
        <v>0</v>
      </c>
      <c r="T301" s="184">
        <f t="shared" si="1289"/>
        <v>0</v>
      </c>
      <c r="U301" s="184">
        <f t="shared" ref="U301:V301" si="1290">U300*1936.27</f>
        <v>0</v>
      </c>
      <c r="V301" s="184">
        <f t="shared" si="1290"/>
        <v>0</v>
      </c>
      <c r="W301" s="104"/>
    </row>
    <row r="302" spans="1:23" s="47" customFormat="1" ht="12.75" customHeight="1" x14ac:dyDescent="0.2">
      <c r="A302" s="104">
        <f>IF(Foglio2!$J$7=1,TRUNC(Base!V302,0),TRUNC(Base!U302,0))</f>
        <v>0</v>
      </c>
      <c r="B302" s="245">
        <f t="shared" si="1253"/>
        <v>34548</v>
      </c>
      <c r="C302" s="501"/>
      <c r="D302" s="501"/>
      <c r="E302" s="53" t="s">
        <v>3</v>
      </c>
      <c r="F302" s="54">
        <f>IF(Foglio2!$J$3=Foglio2!$E$3,Ausiliari_Coll.Scol.!D290,IF(Foglio2!$J$3=Foglio2!$E$4,Collab._Tecnici!D290,IF(Foglio2!$J$3=Foglio2!$E$5,Assistenti_Tecnici!D290,IF(Foglio2!$J$3=Foglio2!$E$6,Assistenti_Amm.vo!D290,IF(Foglio2!$J$3=Foglio2!$E$7,Resp_Coord_Amm.vo!D290,IF(Foglio2!$J$3=Foglio2!$E$8,Direttore_Amm.vo!D290,IF(Foglio2!$J$3=Foglio2!$E$9,Doc_mat_elem.re!D290,IF(Foglio2!$J$3=Foglio2!$E$10,Doc_dipl_scuola_sec.!D290,IF(Foglio2!$J$3=Foglio2!$E$11,Doc_scuola_media!D290,IF(Foglio2!$J$3=Foglio2!$E$12,Doc_laureati_scuola_sec.!D302,IF(Foglio2!$J$3=Foglio2!$E$13,Direttivi_capi_ist.!D290,0)))))))))))</f>
        <v>0</v>
      </c>
      <c r="G302" s="248">
        <f>IF(Foglio2!$J$3=Foglio2!$E$3,Ausiliari_Coll.Scol.!E290,IF(Foglio2!$J$3=Foglio2!$E$4,Collab._Tecnici!E290,IF(Foglio2!$J$3=Foglio2!$E$5,Assistenti_Tecnici!E290,IF(Foglio2!$J$3=Foglio2!$E$6,Assistenti_Amm.vo!E290,IF(Foglio2!$J$3=Foglio2!$E$7,Resp_Coord_Amm.vo!E290,IF(Foglio2!$J$3=Foglio2!$E$8,Direttore_Amm.vo!E290,IF(Foglio2!$J$3=Foglio2!$E$9,Doc_mat_elem.re!E290,IF(Foglio2!$J$3=Foglio2!$E$10,Doc_dipl_scuola_sec.!E290,IF(Foglio2!$J$3=Foglio2!$E$11,Doc_scuola_media!E290,IF(Foglio2!$J$3=Foglio2!$E$12,Doc_laureati_scuola_sec.!E302,IF(Foglio2!$J$3=Foglio2!$E$13,Direttivi_capi_ist.!E290,0)))))))))))</f>
        <v>0</v>
      </c>
      <c r="H302" s="248">
        <f>IF(Foglio2!$J$3=Foglio2!$E$3,Ausiliari_Coll.Scol.!F290,IF(Foglio2!$J$3=Foglio2!$E$4,Collab._Tecnici!F290,IF(Foglio2!$J$3=Foglio2!$E$5,Assistenti_Tecnici!F290,IF(Foglio2!$J$3=Foglio2!$E$6,Assistenti_Amm.vo!F290,IF(Foglio2!$J$3=Foglio2!$E$7,Resp_Coord_Amm.vo!F290,IF(Foglio2!$J$3=Foglio2!$E$8,Direttore_Amm.vo!F290,IF(Foglio2!$J$3=Foglio2!$E$9,Doc_mat_elem.re!F290,IF(Foglio2!$J$3=Foglio2!$E$10,Doc_dipl_scuola_sec.!F290,IF(Foglio2!$J$3=Foglio2!$E$11,Doc_scuola_media!F290,IF(Foglio2!$J$3=Foglio2!$E$12,Doc_laureati_scuola_sec.!F302,IF(Foglio2!$J$3=Foglio2!$E$13,Direttivi_capi_ist.!F290,0)))))))))))</f>
        <v>0</v>
      </c>
      <c r="I302" s="248">
        <f>IF(Foglio2!$J$3=Foglio2!$E$3,Ausiliari_Coll.Scol.!G290,IF(Foglio2!$J$3=Foglio2!$E$4,Collab._Tecnici!G290,IF(Foglio2!$J$3=Foglio2!$E$5,Assistenti_Tecnici!G290,IF(Foglio2!$J$3=Foglio2!$E$6,Assistenti_Amm.vo!G290,IF(Foglio2!$J$3=Foglio2!$E$7,Resp_Coord_Amm.vo!G290,IF(Foglio2!$J$3=Foglio2!$E$8,Direttore_Amm.vo!G290,IF(Foglio2!$J$3=Foglio2!$E$9,Doc_mat_elem.re!G290,IF(Foglio2!$J$3=Foglio2!$E$10,Doc_dipl_scuola_sec.!G290,IF(Foglio2!$J$3=Foglio2!$E$11,Doc_scuola_media!G290,IF(Foglio2!$J$3=Foglio2!$E$12,Doc_laureati_scuola_sec.!G302,IF(Foglio2!$J$3=Foglio2!$E$13,Direttivi_capi_ist.!G290,0)))))))))))</f>
        <v>0</v>
      </c>
      <c r="J302" s="248">
        <f>IF(Foglio2!$J$3=Foglio2!$E$3,Ausiliari_Coll.Scol.!H290,IF(Foglio2!$J$3=Foglio2!$E$4,Collab._Tecnici!H290,IF(Foglio2!$J$3=Foglio2!$E$5,Assistenti_Tecnici!H290,IF(Foglio2!$J$3=Foglio2!$E$6,Assistenti_Amm.vo!H290,IF(Foglio2!$J$3=Foglio2!$E$7,Resp_Coord_Amm.vo!H290,IF(Foglio2!$J$3=Foglio2!$E$8,Direttore_Amm.vo!H290,IF(Foglio2!$J$3=Foglio2!$E$9,Doc_mat_elem.re!H290,IF(Foglio2!$J$3=Foglio2!$E$10,Doc_dipl_scuola_sec.!H290,IF(Foglio2!$J$3=Foglio2!$E$11,Doc_scuola_media!H290,IF(Foglio2!$J$3=Foglio2!$E$12,Doc_laureati_scuola_sec.!H302,IF(Foglio2!$J$3=Foglio2!$E$13,Direttivi_capi_ist.!H290,0)))))))))))</f>
        <v>0</v>
      </c>
      <c r="K302" s="248">
        <f>IF(Foglio2!$J$3=Foglio2!$E$3,Ausiliari_Coll.Scol.!I290,IF(Foglio2!$J$3=Foglio2!$E$4,Collab._Tecnici!I290,IF(Foglio2!$J$3=Foglio2!$E$5,Assistenti_Tecnici!I290,IF(Foglio2!$J$3=Foglio2!$E$6,Assistenti_Amm.vo!I290,IF(Foglio2!$J$3=Foglio2!$E$7,Resp_Coord_Amm.vo!I290,IF(Foglio2!$J$3=Foglio2!$E$8,Direttore_Amm.vo!I290,IF(Foglio2!$J$3=Foglio2!$E$9,Doc_mat_elem.re!I290,IF(Foglio2!$J$3=Foglio2!$E$10,Doc_dipl_scuola_sec.!I290,IF(Foglio2!$J$3=Foglio2!$E$11,Doc_scuola_media!I290,IF(Foglio2!$J$3=Foglio2!$E$12,Doc_laureati_scuola_sec.!I302,IF(Foglio2!$J$3=Foglio2!$E$13,Direttivi_capi_ist.!I290,0)))))))))))</f>
        <v>0</v>
      </c>
      <c r="L302" s="248">
        <f>IF(Foglio2!$J$3=Foglio2!$E$3,Ausiliari_Coll.Scol.!J290,IF(Foglio2!$J$3=Foglio2!$E$4,Collab._Tecnici!J290,IF(Foglio2!$J$3=Foglio2!$E$5,Assistenti_Tecnici!J290,IF(Foglio2!$J$3=Foglio2!$E$6,Assistenti_Amm.vo!J290,IF(Foglio2!$J$3=Foglio2!$E$7,Resp_Coord_Amm.vo!J290,IF(Foglio2!$J$3=Foglio2!$E$8,Direttore_Amm.vo!J290,IF(Foglio2!$J$3=Foglio2!$E$9,Doc_mat_elem.re!J290,IF(Foglio2!$J$3=Foglio2!$E$10,Doc_dipl_scuola_sec.!J290,IF(Foglio2!$J$3=Foglio2!$E$11,Doc_scuola_media!J290,IF(Foglio2!$J$3=Foglio2!$E$12,Doc_laureati_scuola_sec.!J302,IF(Foglio2!$J$3=Foglio2!$E$13,Direttivi_capi_ist.!J290,0)))))))))))</f>
        <v>0</v>
      </c>
      <c r="M302" s="249">
        <f>IF(Foglio2!$J$3=Foglio2!$E$3,Ausiliari_Coll.Scol.!K290,IF(Foglio2!$J$3=Foglio2!$E$4,Collab._Tecnici!K290,IF(Foglio2!$J$3=Foglio2!$E$5,Assistenti_Tecnici!K290,IF(Foglio2!$J$3=Foglio2!$E$6,Assistenti_Amm.vo!K290,IF(Foglio2!$J$3=Foglio2!$E$7,Resp_Coord_Amm.vo!K290,IF(Foglio2!$J$3=Foglio2!$E$8,Direttore_Amm.vo!K290,IF(Foglio2!$J$3=Foglio2!$E$9,Doc_mat_elem.re!K290,IF(Foglio2!$J$3=Foglio2!$E$10,Doc_dipl_scuola_sec.!K290,IF(Foglio2!$J$3=Foglio2!$E$11,Doc_scuola_media!K290,IF(Foglio2!$J$3=Foglio2!$E$12,Doc_laureati_scuola_sec.!K302,IF(Foglio2!$J$3=Foglio2!$E$13,Direttivi_capi_ist.!K290,0)))))))))))</f>
        <v>0</v>
      </c>
      <c r="N302" s="250">
        <f>IF(Foglio2!$J$3=Foglio2!$E$3,Ausiliari_Coll.Scol.!L290,IF(Foglio2!$J$3=Foglio2!$E$4,Collab._Tecnici!L290,IF(Foglio2!$J$3=Foglio2!$E$5,Assistenti_Tecnici!L290,IF(Foglio2!$J$3=Foglio2!$E$6,Assistenti_Amm.vo!L290,IF(Foglio2!$J$3=Foglio2!$E$7,Resp_Coord_Amm.vo!L290,IF(Foglio2!$J$3=Foglio2!$E$8,Direttore_Amm.vo!L290,IF(Foglio2!$J$3=Foglio2!$E$9,Doc_mat_elem.re!L290,IF(Foglio2!$J$3=Foglio2!$E$10,Doc_dipl_scuola_sec.!L290,IF(Foglio2!$J$3=Foglio2!$E$11,Doc_scuola_media!L290,IF(Foglio2!$J$3=Foglio2!$E$12,Doc_laureati_scuola_sec.!L302,IF(Foglio2!$J$3=Foglio2!$E$13,Direttivi_capi_ist.!L290,0)))))))))))</f>
        <v>0</v>
      </c>
      <c r="O302" s="251">
        <f>IF(Foglio2!$J$3=Foglio2!$E$3,Ausiliari_Coll.Scol.!M290,IF(Foglio2!$J$3=Foglio2!$E$4,Collab._Tecnici!M290,IF(Foglio2!$J$3=Foglio2!$E$5,Assistenti_Tecnici!M290,IF(Foglio2!$J$3=Foglio2!$E$6,Assistenti_Amm.vo!M290,IF(Foglio2!$J$3=Foglio2!$E$7,Resp_Coord_Amm.vo!M290,IF(Foglio2!$J$3=Foglio2!$E$8,Direttore_Amm.vo!M290,IF(Foglio2!$J$3=Foglio2!$E$9,Doc_mat_elem.re!M290,IF(Foglio2!$J$3=Foglio2!$E$10,Doc_dipl_scuola_sec.!M290,IF(Foglio2!$J$3=Foglio2!$E$11,Doc_scuola_media!M290,IF(Foglio2!$J$3=Foglio2!$E$12,Doc_laureati_scuola_sec.!M302,IF(Foglio2!$J$3=Foglio2!$E$13,Direttivi_capi_ist.!M290,0)))))))))))</f>
        <v>0</v>
      </c>
      <c r="P302" s="252">
        <f>IF(Foglio2!$J$3=Foglio2!$E$3,Ausiliari_Coll.Scol.!N290,IF(Foglio2!$J$3=Foglio2!$E$4,Collab._Tecnici!N290,IF(Foglio2!$J$3=Foglio2!$E$5,Assistenti_Tecnici!N290,IF(Foglio2!$J$3=Foglio2!$E$6,Assistenti_Amm.vo!N290,IF(Foglio2!$J$3=Foglio2!$E$7,Resp_Coord_Amm.vo!N290,IF(Foglio2!$J$3=Foglio2!$E$8,Direttore_Amm.vo!N290,IF(Foglio2!$J$3=Foglio2!$E$9,Doc_mat_elem.re!N290,IF(Foglio2!$J$3=Foglio2!$E$10,Doc_dipl_scuola_sec.!N290,IF(Foglio2!$J$3=Foglio2!$E$11,Doc_scuola_media!N290,IF(Foglio2!$J$3=Foglio2!$E$12,Doc_laureati_scuola_sec.!N302,IF(Foglio2!$J$3=Foglio2!$E$13,Direttivi_capi_ist.!N290,0)))))))))))</f>
        <v>0</v>
      </c>
      <c r="Q302" s="252">
        <f>IF(Foglio2!$J$3=Foglio2!$E$3,Ausiliari_Coll.Scol.!O290,IF(Foglio2!$J$3=Foglio2!$E$4,Collab._Tecnici!O290,IF(Foglio2!$J$3=Foglio2!$E$5,Assistenti_Tecnici!O290,IF(Foglio2!$J$3=Foglio2!$E$6,Assistenti_Amm.vo!O290,IF(Foglio2!$J$3=Foglio2!$E$7,Resp_Coord_Amm.vo!O290,IF(Foglio2!$J$3=Foglio2!$E$8,Direttore_Amm.vo!O290,IF(Foglio2!$J$3=Foglio2!$E$9,Doc_mat_elem.re!O290,IF(Foglio2!$J$3=Foglio2!$E$10,Doc_dipl_scuola_sec.!O290,IF(Foglio2!$J$3=Foglio2!$E$11,Doc_scuola_media!O290,IF(Foglio2!$J$3=Foglio2!$E$12,Doc_laureati_scuola_sec.!O302,IF(Foglio2!$J$3=Foglio2!$E$13,Direttivi_capi_ist.!O290,0)))))))))))</f>
        <v>0</v>
      </c>
      <c r="R302" s="252">
        <f>IF(Foglio2!$J$3=Foglio2!$E$3,Ausiliari_Coll.Scol.!P290,IF(Foglio2!$J$3=Foglio2!$E$4,Collab._Tecnici!P290,IF(Foglio2!$J$3=Foglio2!$E$5,Assistenti_Tecnici!P290,IF(Foglio2!$J$3=Foglio2!$E$6,Assistenti_Amm.vo!P290,IF(Foglio2!$J$3=Foglio2!$E$7,Resp_Coord_Amm.vo!P290,IF(Foglio2!$J$3=Foglio2!$E$8,Direttore_Amm.vo!P290,IF(Foglio2!$J$3=Foglio2!$E$9,Doc_mat_elem.re!P290,IF(Foglio2!$J$3=Foglio2!$E$10,Doc_dipl_scuola_sec.!P290,IF(Foglio2!$J$3=Foglio2!$E$11,Doc_scuola_media!P290,IF(Foglio2!$J$3=Foglio2!$E$12,Doc_laureati_scuola_sec.!P302,IF(Foglio2!$J$3=Foglio2!$E$13,Direttivi_capi_ist.!P290,0)))))))))))</f>
        <v>0</v>
      </c>
      <c r="S302" s="252">
        <f>IF(Foglio2!$J$3=Foglio2!$E$3,Ausiliari_Coll.Scol.!Q290,IF(Foglio2!$J$3=Foglio2!$E$4,Collab._Tecnici!Q290,IF(Foglio2!$J$3=Foglio2!$E$5,Assistenti_Tecnici!Q290,IF(Foglio2!$J$3=Foglio2!$E$6,Assistenti_Amm.vo!Q290,IF(Foglio2!$J$3=Foglio2!$E$7,Resp_Coord_Amm.vo!Q290,IF(Foglio2!$J$3=Foglio2!$E$8,Direttore_Amm.vo!Q290,IF(Foglio2!$J$3=Foglio2!$E$9,Doc_mat_elem.re!Q290,IF(Foglio2!$J$3=Foglio2!$E$10,Doc_dipl_scuola_sec.!Q290,IF(Foglio2!$J$3=Foglio2!$E$11,Doc_scuola_media!Q290,IF(Foglio2!$J$3=Foglio2!$E$12,Doc_laureati_scuola_sec.!Q302,IF(Foglio2!$J$3=Foglio2!$E$13,Direttivi_capi_ist.!Q290,0)))))))))))</f>
        <v>0</v>
      </c>
      <c r="T302" s="252">
        <f>IF(Foglio2!$J$3=Foglio2!$E$3,Ausiliari_Coll.Scol.!R290,IF(Foglio2!$J$3=Foglio2!$E$4,Collab._Tecnici!R290,IF(Foglio2!$J$3=Foglio2!$E$5,Assistenti_Tecnici!R290,IF(Foglio2!$J$3=Foglio2!$E$6,Assistenti_Amm.vo!R290,IF(Foglio2!$J$3=Foglio2!$E$7,Resp_Coord_Amm.vo!R290,IF(Foglio2!$J$3=Foglio2!$E$8,Direttore_Amm.vo!R290,IF(Foglio2!$J$3=Foglio2!$E$9,Doc_mat_elem.re!R290,IF(Foglio2!$J$3=Foglio2!$E$10,Doc_dipl_scuola_sec.!R290,IF(Foglio2!$J$3=Foglio2!$E$11,Doc_scuola_media!R290,IF(Foglio2!$J$3=Foglio2!$E$12,Doc_laureati_scuola_sec.!R302,IF(Foglio2!$J$3=Foglio2!$E$13,Direttivi_capi_ist.!R290,0)))))))))))</f>
        <v>0</v>
      </c>
      <c r="U302" s="252">
        <f t="shared" ref="U302" si="1291">(P302)/12*0.8</f>
        <v>0</v>
      </c>
      <c r="V302" s="252">
        <f t="shared" ref="V302" si="1292">(P302+R302)/12*0.8</f>
        <v>0</v>
      </c>
      <c r="W302" s="253" t="str">
        <f t="shared" ref="W302" si="1293">"Fascia Da "&amp;F302&amp;" a "&amp;F303&amp;" Decorrenza "&amp;DAY(C302)&amp;"/"&amp;MONTH(C302)&amp;"/"&amp;YEAR(C302)</f>
        <v>Fascia Da 0 a 0 Decorrenza 0/1/1900</v>
      </c>
    </row>
    <row r="303" spans="1:23" s="47" customFormat="1" ht="9" customHeight="1" x14ac:dyDescent="0.2">
      <c r="A303" s="104"/>
      <c r="B303" s="245">
        <f t="shared" si="1253"/>
        <v>34549</v>
      </c>
      <c r="C303" s="501"/>
      <c r="D303" s="501"/>
      <c r="E303" s="48" t="s">
        <v>4</v>
      </c>
      <c r="F303" s="49">
        <f>IF(Foglio2!$J$3=Foglio2!$E$3,Ausiliari_Coll.Scol.!D291,IF(Foglio2!$J$3=Foglio2!$E$4,Collab._Tecnici!D291,IF(Foglio2!$J$3=Foglio2!$E$5,Assistenti_Tecnici!D291,IF(Foglio2!$J$3=Foglio2!$E$6,Assistenti_Amm.vo!D291,IF(Foglio2!$J$3=Foglio2!$E$7,Resp_Coord_Amm.vo!D291,IF(Foglio2!$J$3=Foglio2!$E$8,Direttore_Amm.vo!D291,IF(Foglio2!$J$3=Foglio2!$E$9,Doc_mat_elem.re!D291,IF(Foglio2!$J$3=Foglio2!$E$10,Doc_dipl_scuola_sec.!D291,IF(Foglio2!$J$3=Foglio2!$E$11,Doc_scuola_media!D291,IF(Foglio2!$J$3=Foglio2!$E$12,Doc_laureati_scuola_sec.!D303,IF(Foglio2!$J$3=Foglio2!$E$13,Direttivi_capi_ist.!D291,0)))))))))))</f>
        <v>0</v>
      </c>
      <c r="G303" s="267">
        <f t="shared" ref="G303:T303" si="1294">G302*1936.27</f>
        <v>0</v>
      </c>
      <c r="H303" s="267">
        <f t="shared" si="1294"/>
        <v>0</v>
      </c>
      <c r="I303" s="267">
        <f t="shared" si="1294"/>
        <v>0</v>
      </c>
      <c r="J303" s="267">
        <f t="shared" si="1294"/>
        <v>0</v>
      </c>
      <c r="K303" s="267">
        <f t="shared" si="1294"/>
        <v>0</v>
      </c>
      <c r="L303" s="266">
        <f t="shared" si="1294"/>
        <v>0</v>
      </c>
      <c r="M303" s="267">
        <f t="shared" si="1294"/>
        <v>0</v>
      </c>
      <c r="N303" s="182">
        <f t="shared" si="1294"/>
        <v>0</v>
      </c>
      <c r="O303" s="183">
        <f t="shared" si="1294"/>
        <v>0</v>
      </c>
      <c r="P303" s="184">
        <f t="shared" si="1294"/>
        <v>0</v>
      </c>
      <c r="Q303" s="184">
        <f t="shared" si="1294"/>
        <v>0</v>
      </c>
      <c r="R303" s="184">
        <f t="shared" si="1294"/>
        <v>0</v>
      </c>
      <c r="S303" s="184">
        <f t="shared" si="1294"/>
        <v>0</v>
      </c>
      <c r="T303" s="184">
        <f t="shared" si="1294"/>
        <v>0</v>
      </c>
      <c r="U303" s="184">
        <f t="shared" ref="U303:V303" si="1295">U302*1936.27</f>
        <v>0</v>
      </c>
      <c r="V303" s="184">
        <f t="shared" si="1295"/>
        <v>0</v>
      </c>
      <c r="W303" s="104"/>
    </row>
    <row r="304" spans="1:23" s="47" customFormat="1" ht="12.75" customHeight="1" x14ac:dyDescent="0.2">
      <c r="A304" s="104">
        <f>IF(Foglio2!$J$7=1,TRUNC(Base!V304,0),TRUNC(Base!U304,0))</f>
        <v>0</v>
      </c>
      <c r="B304" s="245">
        <f t="shared" si="1253"/>
        <v>34550</v>
      </c>
      <c r="C304" s="501"/>
      <c r="D304" s="501"/>
      <c r="E304" s="53" t="s">
        <v>3</v>
      </c>
      <c r="F304" s="54">
        <f>IF(Foglio2!$J$3=Foglio2!$E$3,Ausiliari_Coll.Scol.!D292,IF(Foglio2!$J$3=Foglio2!$E$4,Collab._Tecnici!D292,IF(Foglio2!$J$3=Foglio2!$E$5,Assistenti_Tecnici!D292,IF(Foglio2!$J$3=Foglio2!$E$6,Assistenti_Amm.vo!D292,IF(Foglio2!$J$3=Foglio2!$E$7,Resp_Coord_Amm.vo!D292,IF(Foglio2!$J$3=Foglio2!$E$8,Direttore_Amm.vo!D292,IF(Foglio2!$J$3=Foglio2!$E$9,Doc_mat_elem.re!D292,IF(Foglio2!$J$3=Foglio2!$E$10,Doc_dipl_scuola_sec.!D292,IF(Foglio2!$J$3=Foglio2!$E$11,Doc_scuola_media!D292,IF(Foglio2!$J$3=Foglio2!$E$12,Doc_laureati_scuola_sec.!D304,IF(Foglio2!$J$3=Foglio2!$E$13,Direttivi_capi_ist.!D292,0)))))))))))</f>
        <v>0</v>
      </c>
      <c r="G304" s="248">
        <f>IF(Foglio2!$J$3=Foglio2!$E$3,Ausiliari_Coll.Scol.!E292,IF(Foglio2!$J$3=Foglio2!$E$4,Collab._Tecnici!E292,IF(Foglio2!$J$3=Foglio2!$E$5,Assistenti_Tecnici!E292,IF(Foglio2!$J$3=Foglio2!$E$6,Assistenti_Amm.vo!E292,IF(Foglio2!$J$3=Foglio2!$E$7,Resp_Coord_Amm.vo!E292,IF(Foglio2!$J$3=Foglio2!$E$8,Direttore_Amm.vo!E292,IF(Foglio2!$J$3=Foglio2!$E$9,Doc_mat_elem.re!E292,IF(Foglio2!$J$3=Foglio2!$E$10,Doc_dipl_scuola_sec.!E292,IF(Foglio2!$J$3=Foglio2!$E$11,Doc_scuola_media!E292,IF(Foglio2!$J$3=Foglio2!$E$12,Doc_laureati_scuola_sec.!E304,IF(Foglio2!$J$3=Foglio2!$E$13,Direttivi_capi_ist.!E292,0)))))))))))</f>
        <v>0</v>
      </c>
      <c r="H304" s="248">
        <f>IF(Foglio2!$J$3=Foglio2!$E$3,Ausiliari_Coll.Scol.!F292,IF(Foglio2!$J$3=Foglio2!$E$4,Collab._Tecnici!F292,IF(Foglio2!$J$3=Foglio2!$E$5,Assistenti_Tecnici!F292,IF(Foglio2!$J$3=Foglio2!$E$6,Assistenti_Amm.vo!F292,IF(Foglio2!$J$3=Foglio2!$E$7,Resp_Coord_Amm.vo!F292,IF(Foglio2!$J$3=Foglio2!$E$8,Direttore_Amm.vo!F292,IF(Foglio2!$J$3=Foglio2!$E$9,Doc_mat_elem.re!F292,IF(Foglio2!$J$3=Foglio2!$E$10,Doc_dipl_scuola_sec.!F292,IF(Foglio2!$J$3=Foglio2!$E$11,Doc_scuola_media!F292,IF(Foglio2!$J$3=Foglio2!$E$12,Doc_laureati_scuola_sec.!F304,IF(Foglio2!$J$3=Foglio2!$E$13,Direttivi_capi_ist.!F292,0)))))))))))</f>
        <v>0</v>
      </c>
      <c r="I304" s="248">
        <f>IF(Foglio2!$J$3=Foglio2!$E$3,Ausiliari_Coll.Scol.!G292,IF(Foglio2!$J$3=Foglio2!$E$4,Collab._Tecnici!G292,IF(Foglio2!$J$3=Foglio2!$E$5,Assistenti_Tecnici!G292,IF(Foglio2!$J$3=Foglio2!$E$6,Assistenti_Amm.vo!G292,IF(Foglio2!$J$3=Foglio2!$E$7,Resp_Coord_Amm.vo!G292,IF(Foglio2!$J$3=Foglio2!$E$8,Direttore_Amm.vo!G292,IF(Foglio2!$J$3=Foglio2!$E$9,Doc_mat_elem.re!G292,IF(Foglio2!$J$3=Foglio2!$E$10,Doc_dipl_scuola_sec.!G292,IF(Foglio2!$J$3=Foglio2!$E$11,Doc_scuola_media!G292,IF(Foglio2!$J$3=Foglio2!$E$12,Doc_laureati_scuola_sec.!G304,IF(Foglio2!$J$3=Foglio2!$E$13,Direttivi_capi_ist.!G292,0)))))))))))</f>
        <v>0</v>
      </c>
      <c r="J304" s="248">
        <f>IF(Foglio2!$J$3=Foglio2!$E$3,Ausiliari_Coll.Scol.!H292,IF(Foglio2!$J$3=Foglio2!$E$4,Collab._Tecnici!H292,IF(Foglio2!$J$3=Foglio2!$E$5,Assistenti_Tecnici!H292,IF(Foglio2!$J$3=Foglio2!$E$6,Assistenti_Amm.vo!H292,IF(Foglio2!$J$3=Foglio2!$E$7,Resp_Coord_Amm.vo!H292,IF(Foglio2!$J$3=Foglio2!$E$8,Direttore_Amm.vo!H292,IF(Foglio2!$J$3=Foglio2!$E$9,Doc_mat_elem.re!H292,IF(Foglio2!$J$3=Foglio2!$E$10,Doc_dipl_scuola_sec.!H292,IF(Foglio2!$J$3=Foglio2!$E$11,Doc_scuola_media!H292,IF(Foglio2!$J$3=Foglio2!$E$12,Doc_laureati_scuola_sec.!H304,IF(Foglio2!$J$3=Foglio2!$E$13,Direttivi_capi_ist.!H292,0)))))))))))</f>
        <v>0</v>
      </c>
      <c r="K304" s="248">
        <f>IF(Foglio2!$J$3=Foglio2!$E$3,Ausiliari_Coll.Scol.!I292,IF(Foglio2!$J$3=Foglio2!$E$4,Collab._Tecnici!I292,IF(Foglio2!$J$3=Foglio2!$E$5,Assistenti_Tecnici!I292,IF(Foglio2!$J$3=Foglio2!$E$6,Assistenti_Amm.vo!I292,IF(Foglio2!$J$3=Foglio2!$E$7,Resp_Coord_Amm.vo!I292,IF(Foglio2!$J$3=Foglio2!$E$8,Direttore_Amm.vo!I292,IF(Foglio2!$J$3=Foglio2!$E$9,Doc_mat_elem.re!I292,IF(Foglio2!$J$3=Foglio2!$E$10,Doc_dipl_scuola_sec.!I292,IF(Foglio2!$J$3=Foglio2!$E$11,Doc_scuola_media!I292,IF(Foglio2!$J$3=Foglio2!$E$12,Doc_laureati_scuola_sec.!I304,IF(Foglio2!$J$3=Foglio2!$E$13,Direttivi_capi_ist.!I292,0)))))))))))</f>
        <v>0</v>
      </c>
      <c r="L304" s="248">
        <f>IF(Foglio2!$J$3=Foglio2!$E$3,Ausiliari_Coll.Scol.!J292,IF(Foglio2!$J$3=Foglio2!$E$4,Collab._Tecnici!J292,IF(Foglio2!$J$3=Foglio2!$E$5,Assistenti_Tecnici!J292,IF(Foglio2!$J$3=Foglio2!$E$6,Assistenti_Amm.vo!J292,IF(Foglio2!$J$3=Foglio2!$E$7,Resp_Coord_Amm.vo!J292,IF(Foglio2!$J$3=Foglio2!$E$8,Direttore_Amm.vo!J292,IF(Foglio2!$J$3=Foglio2!$E$9,Doc_mat_elem.re!J292,IF(Foglio2!$J$3=Foglio2!$E$10,Doc_dipl_scuola_sec.!J292,IF(Foglio2!$J$3=Foglio2!$E$11,Doc_scuola_media!J292,IF(Foglio2!$J$3=Foglio2!$E$12,Doc_laureati_scuola_sec.!J304,IF(Foglio2!$J$3=Foglio2!$E$13,Direttivi_capi_ist.!J292,0)))))))))))</f>
        <v>0</v>
      </c>
      <c r="M304" s="249">
        <f>IF(Foglio2!$J$3=Foglio2!$E$3,Ausiliari_Coll.Scol.!K292,IF(Foglio2!$J$3=Foglio2!$E$4,Collab._Tecnici!K292,IF(Foglio2!$J$3=Foglio2!$E$5,Assistenti_Tecnici!K292,IF(Foglio2!$J$3=Foglio2!$E$6,Assistenti_Amm.vo!K292,IF(Foglio2!$J$3=Foglio2!$E$7,Resp_Coord_Amm.vo!K292,IF(Foglio2!$J$3=Foglio2!$E$8,Direttore_Amm.vo!K292,IF(Foglio2!$J$3=Foglio2!$E$9,Doc_mat_elem.re!K292,IF(Foglio2!$J$3=Foglio2!$E$10,Doc_dipl_scuola_sec.!K292,IF(Foglio2!$J$3=Foglio2!$E$11,Doc_scuola_media!K292,IF(Foglio2!$J$3=Foglio2!$E$12,Doc_laureati_scuola_sec.!K304,IF(Foglio2!$J$3=Foglio2!$E$13,Direttivi_capi_ist.!K292,0)))))))))))</f>
        <v>0</v>
      </c>
      <c r="N304" s="250">
        <f>IF(Foglio2!$J$3=Foglio2!$E$3,Ausiliari_Coll.Scol.!L292,IF(Foglio2!$J$3=Foglio2!$E$4,Collab._Tecnici!L292,IF(Foglio2!$J$3=Foglio2!$E$5,Assistenti_Tecnici!L292,IF(Foglio2!$J$3=Foglio2!$E$6,Assistenti_Amm.vo!L292,IF(Foglio2!$J$3=Foglio2!$E$7,Resp_Coord_Amm.vo!L292,IF(Foglio2!$J$3=Foglio2!$E$8,Direttore_Amm.vo!L292,IF(Foglio2!$J$3=Foglio2!$E$9,Doc_mat_elem.re!L292,IF(Foglio2!$J$3=Foglio2!$E$10,Doc_dipl_scuola_sec.!L292,IF(Foglio2!$J$3=Foglio2!$E$11,Doc_scuola_media!L292,IF(Foglio2!$J$3=Foglio2!$E$12,Doc_laureati_scuola_sec.!L304,IF(Foglio2!$J$3=Foglio2!$E$13,Direttivi_capi_ist.!L292,0)))))))))))</f>
        <v>0</v>
      </c>
      <c r="O304" s="251">
        <f>IF(Foglio2!$J$3=Foglio2!$E$3,Ausiliari_Coll.Scol.!M292,IF(Foglio2!$J$3=Foglio2!$E$4,Collab._Tecnici!M292,IF(Foglio2!$J$3=Foglio2!$E$5,Assistenti_Tecnici!M292,IF(Foglio2!$J$3=Foglio2!$E$6,Assistenti_Amm.vo!M292,IF(Foglio2!$J$3=Foglio2!$E$7,Resp_Coord_Amm.vo!M292,IF(Foglio2!$J$3=Foglio2!$E$8,Direttore_Amm.vo!M292,IF(Foglio2!$J$3=Foglio2!$E$9,Doc_mat_elem.re!M292,IF(Foglio2!$J$3=Foglio2!$E$10,Doc_dipl_scuola_sec.!M292,IF(Foglio2!$J$3=Foglio2!$E$11,Doc_scuola_media!M292,IF(Foglio2!$J$3=Foglio2!$E$12,Doc_laureati_scuola_sec.!M304,IF(Foglio2!$J$3=Foglio2!$E$13,Direttivi_capi_ist.!M292,0)))))))))))</f>
        <v>0</v>
      </c>
      <c r="P304" s="252">
        <f>IF(Foglio2!$J$3=Foglio2!$E$3,Ausiliari_Coll.Scol.!N292,IF(Foglio2!$J$3=Foglio2!$E$4,Collab._Tecnici!N292,IF(Foglio2!$J$3=Foglio2!$E$5,Assistenti_Tecnici!N292,IF(Foglio2!$J$3=Foglio2!$E$6,Assistenti_Amm.vo!N292,IF(Foglio2!$J$3=Foglio2!$E$7,Resp_Coord_Amm.vo!N292,IF(Foglio2!$J$3=Foglio2!$E$8,Direttore_Amm.vo!N292,IF(Foglio2!$J$3=Foglio2!$E$9,Doc_mat_elem.re!N292,IF(Foglio2!$J$3=Foglio2!$E$10,Doc_dipl_scuola_sec.!N292,IF(Foglio2!$J$3=Foglio2!$E$11,Doc_scuola_media!N292,IF(Foglio2!$J$3=Foglio2!$E$12,Doc_laureati_scuola_sec.!N304,IF(Foglio2!$J$3=Foglio2!$E$13,Direttivi_capi_ist.!N292,0)))))))))))</f>
        <v>0</v>
      </c>
      <c r="Q304" s="252">
        <f>IF(Foglio2!$J$3=Foglio2!$E$3,Ausiliari_Coll.Scol.!O292,IF(Foglio2!$J$3=Foglio2!$E$4,Collab._Tecnici!O292,IF(Foglio2!$J$3=Foglio2!$E$5,Assistenti_Tecnici!O292,IF(Foglio2!$J$3=Foglio2!$E$6,Assistenti_Amm.vo!O292,IF(Foglio2!$J$3=Foglio2!$E$7,Resp_Coord_Amm.vo!O292,IF(Foglio2!$J$3=Foglio2!$E$8,Direttore_Amm.vo!O292,IF(Foglio2!$J$3=Foglio2!$E$9,Doc_mat_elem.re!O292,IF(Foglio2!$J$3=Foglio2!$E$10,Doc_dipl_scuola_sec.!O292,IF(Foglio2!$J$3=Foglio2!$E$11,Doc_scuola_media!O292,IF(Foglio2!$J$3=Foglio2!$E$12,Doc_laureati_scuola_sec.!O304,IF(Foglio2!$J$3=Foglio2!$E$13,Direttivi_capi_ist.!O292,0)))))))))))</f>
        <v>0</v>
      </c>
      <c r="R304" s="252">
        <f>IF(Foglio2!$J$3=Foglio2!$E$3,Ausiliari_Coll.Scol.!P292,IF(Foglio2!$J$3=Foglio2!$E$4,Collab._Tecnici!P292,IF(Foglio2!$J$3=Foglio2!$E$5,Assistenti_Tecnici!P292,IF(Foglio2!$J$3=Foglio2!$E$6,Assistenti_Amm.vo!P292,IF(Foglio2!$J$3=Foglio2!$E$7,Resp_Coord_Amm.vo!P292,IF(Foglio2!$J$3=Foglio2!$E$8,Direttore_Amm.vo!P292,IF(Foglio2!$J$3=Foglio2!$E$9,Doc_mat_elem.re!P292,IF(Foglio2!$J$3=Foglio2!$E$10,Doc_dipl_scuola_sec.!P292,IF(Foglio2!$J$3=Foglio2!$E$11,Doc_scuola_media!P292,IF(Foglio2!$J$3=Foglio2!$E$12,Doc_laureati_scuola_sec.!P304,IF(Foglio2!$J$3=Foglio2!$E$13,Direttivi_capi_ist.!P292,0)))))))))))</f>
        <v>0</v>
      </c>
      <c r="S304" s="252">
        <f>IF(Foglio2!$J$3=Foglio2!$E$3,Ausiliari_Coll.Scol.!Q292,IF(Foglio2!$J$3=Foglio2!$E$4,Collab._Tecnici!Q292,IF(Foglio2!$J$3=Foglio2!$E$5,Assistenti_Tecnici!Q292,IF(Foglio2!$J$3=Foglio2!$E$6,Assistenti_Amm.vo!Q292,IF(Foglio2!$J$3=Foglio2!$E$7,Resp_Coord_Amm.vo!Q292,IF(Foglio2!$J$3=Foglio2!$E$8,Direttore_Amm.vo!Q292,IF(Foglio2!$J$3=Foglio2!$E$9,Doc_mat_elem.re!Q292,IF(Foglio2!$J$3=Foglio2!$E$10,Doc_dipl_scuola_sec.!Q292,IF(Foglio2!$J$3=Foglio2!$E$11,Doc_scuola_media!Q292,IF(Foglio2!$J$3=Foglio2!$E$12,Doc_laureati_scuola_sec.!Q304,IF(Foglio2!$J$3=Foglio2!$E$13,Direttivi_capi_ist.!Q292,0)))))))))))</f>
        <v>0</v>
      </c>
      <c r="T304" s="252">
        <f>IF(Foglio2!$J$3=Foglio2!$E$3,Ausiliari_Coll.Scol.!R292,IF(Foglio2!$J$3=Foglio2!$E$4,Collab._Tecnici!R292,IF(Foglio2!$J$3=Foglio2!$E$5,Assistenti_Tecnici!R292,IF(Foglio2!$J$3=Foglio2!$E$6,Assistenti_Amm.vo!R292,IF(Foglio2!$J$3=Foglio2!$E$7,Resp_Coord_Amm.vo!R292,IF(Foglio2!$J$3=Foglio2!$E$8,Direttore_Amm.vo!R292,IF(Foglio2!$J$3=Foglio2!$E$9,Doc_mat_elem.re!R292,IF(Foglio2!$J$3=Foglio2!$E$10,Doc_dipl_scuola_sec.!R292,IF(Foglio2!$J$3=Foglio2!$E$11,Doc_scuola_media!R292,IF(Foglio2!$J$3=Foglio2!$E$12,Doc_laureati_scuola_sec.!R304,IF(Foglio2!$J$3=Foglio2!$E$13,Direttivi_capi_ist.!R292,0)))))))))))</f>
        <v>0</v>
      </c>
      <c r="U304" s="252">
        <f t="shared" ref="U304" si="1296">(P304)/12*0.8</f>
        <v>0</v>
      </c>
      <c r="V304" s="252">
        <f t="shared" ref="V304" si="1297">(P304+R304)/12*0.8</f>
        <v>0</v>
      </c>
      <c r="W304" s="253" t="str">
        <f t="shared" ref="W304" si="1298">"Fascia Da "&amp;F304&amp;" a "&amp;F305&amp;" Decorrenza "&amp;DAY(C304)&amp;"/"&amp;MONTH(C304)&amp;"/"&amp;YEAR(C304)</f>
        <v>Fascia Da 0 a 0 Decorrenza 0/1/1900</v>
      </c>
    </row>
    <row r="305" spans="1:23" s="47" customFormat="1" ht="9" customHeight="1" x14ac:dyDescent="0.2">
      <c r="A305" s="104"/>
      <c r="B305" s="245">
        <f t="shared" si="1253"/>
        <v>34551</v>
      </c>
      <c r="C305" s="501"/>
      <c r="D305" s="501"/>
      <c r="E305" s="48" t="s">
        <v>4</v>
      </c>
      <c r="F305" s="49">
        <f>IF(Foglio2!$J$3=Foglio2!$E$3,Ausiliari_Coll.Scol.!D293,IF(Foglio2!$J$3=Foglio2!$E$4,Collab._Tecnici!D293,IF(Foglio2!$J$3=Foglio2!$E$5,Assistenti_Tecnici!D293,IF(Foglio2!$J$3=Foglio2!$E$6,Assistenti_Amm.vo!D293,IF(Foglio2!$J$3=Foglio2!$E$7,Resp_Coord_Amm.vo!D293,IF(Foglio2!$J$3=Foglio2!$E$8,Direttore_Amm.vo!D293,IF(Foglio2!$J$3=Foglio2!$E$9,Doc_mat_elem.re!D293,IF(Foglio2!$J$3=Foglio2!$E$10,Doc_dipl_scuola_sec.!D293,IF(Foglio2!$J$3=Foglio2!$E$11,Doc_scuola_media!D293,IF(Foglio2!$J$3=Foglio2!$E$12,Doc_laureati_scuola_sec.!D305,IF(Foglio2!$J$3=Foglio2!$E$13,Direttivi_capi_ist.!D293,0)))))))))))</f>
        <v>0</v>
      </c>
      <c r="G305" s="267">
        <f t="shared" ref="G305:T305" si="1299">G304*1936.27</f>
        <v>0</v>
      </c>
      <c r="H305" s="267">
        <f t="shared" si="1299"/>
        <v>0</v>
      </c>
      <c r="I305" s="267">
        <f t="shared" si="1299"/>
        <v>0</v>
      </c>
      <c r="J305" s="267">
        <f t="shared" si="1299"/>
        <v>0</v>
      </c>
      <c r="K305" s="267">
        <f t="shared" si="1299"/>
        <v>0</v>
      </c>
      <c r="L305" s="266">
        <f t="shared" si="1299"/>
        <v>0</v>
      </c>
      <c r="M305" s="267">
        <f t="shared" si="1299"/>
        <v>0</v>
      </c>
      <c r="N305" s="182">
        <f t="shared" si="1299"/>
        <v>0</v>
      </c>
      <c r="O305" s="183">
        <f t="shared" si="1299"/>
        <v>0</v>
      </c>
      <c r="P305" s="184">
        <f t="shared" si="1299"/>
        <v>0</v>
      </c>
      <c r="Q305" s="184">
        <f t="shared" si="1299"/>
        <v>0</v>
      </c>
      <c r="R305" s="184">
        <f t="shared" si="1299"/>
        <v>0</v>
      </c>
      <c r="S305" s="184">
        <f t="shared" si="1299"/>
        <v>0</v>
      </c>
      <c r="T305" s="184">
        <f t="shared" si="1299"/>
        <v>0</v>
      </c>
      <c r="U305" s="184">
        <f t="shared" ref="U305:V305" si="1300">U304*1936.27</f>
        <v>0</v>
      </c>
      <c r="V305" s="184">
        <f t="shared" si="1300"/>
        <v>0</v>
      </c>
      <c r="W305" s="104"/>
    </row>
    <row r="306" spans="1:23" s="47" customFormat="1" ht="12.75" customHeight="1" x14ac:dyDescent="0.2">
      <c r="A306" s="104">
        <f>IF(Foglio2!$J$7=1,TRUNC(Base!V306,0),TRUNC(Base!U306,0))</f>
        <v>0</v>
      </c>
      <c r="B306" s="245">
        <f t="shared" si="1253"/>
        <v>34552</v>
      </c>
      <c r="C306" s="501"/>
      <c r="D306" s="501"/>
      <c r="E306" s="53" t="s">
        <v>3</v>
      </c>
      <c r="F306" s="54">
        <f>IF(Foglio2!$J$3=Foglio2!$E$3,Ausiliari_Coll.Scol.!D294,IF(Foglio2!$J$3=Foglio2!$E$4,Collab._Tecnici!D294,IF(Foglio2!$J$3=Foglio2!$E$5,Assistenti_Tecnici!D294,IF(Foglio2!$J$3=Foglio2!$E$6,Assistenti_Amm.vo!D294,IF(Foglio2!$J$3=Foglio2!$E$7,Resp_Coord_Amm.vo!D294,IF(Foglio2!$J$3=Foglio2!$E$8,Direttore_Amm.vo!D294,IF(Foglio2!$J$3=Foglio2!$E$9,Doc_mat_elem.re!D294,IF(Foglio2!$J$3=Foglio2!$E$10,Doc_dipl_scuola_sec.!D294,IF(Foglio2!$J$3=Foglio2!$E$11,Doc_scuola_media!D294,IF(Foglio2!$J$3=Foglio2!$E$12,Doc_laureati_scuola_sec.!D306,IF(Foglio2!$J$3=Foglio2!$E$13,Direttivi_capi_ist.!D294,0)))))))))))</f>
        <v>0</v>
      </c>
      <c r="G306" s="248">
        <f>IF(Foglio2!$J$3=Foglio2!$E$3,Ausiliari_Coll.Scol.!E294,IF(Foglio2!$J$3=Foglio2!$E$4,Collab._Tecnici!E294,IF(Foglio2!$J$3=Foglio2!$E$5,Assistenti_Tecnici!E294,IF(Foglio2!$J$3=Foglio2!$E$6,Assistenti_Amm.vo!E294,IF(Foglio2!$J$3=Foglio2!$E$7,Resp_Coord_Amm.vo!E294,IF(Foglio2!$J$3=Foglio2!$E$8,Direttore_Amm.vo!E294,IF(Foglio2!$J$3=Foglio2!$E$9,Doc_mat_elem.re!E294,IF(Foglio2!$J$3=Foglio2!$E$10,Doc_dipl_scuola_sec.!E294,IF(Foglio2!$J$3=Foglio2!$E$11,Doc_scuola_media!E294,IF(Foglio2!$J$3=Foglio2!$E$12,Doc_laureati_scuola_sec.!E306,IF(Foglio2!$J$3=Foglio2!$E$13,Direttivi_capi_ist.!E294,0)))))))))))</f>
        <v>0</v>
      </c>
      <c r="H306" s="248">
        <f>IF(Foglio2!$J$3=Foglio2!$E$3,Ausiliari_Coll.Scol.!F294,IF(Foglio2!$J$3=Foglio2!$E$4,Collab._Tecnici!F294,IF(Foglio2!$J$3=Foglio2!$E$5,Assistenti_Tecnici!F294,IF(Foglio2!$J$3=Foglio2!$E$6,Assistenti_Amm.vo!F294,IF(Foglio2!$J$3=Foglio2!$E$7,Resp_Coord_Amm.vo!F294,IF(Foglio2!$J$3=Foglio2!$E$8,Direttore_Amm.vo!F294,IF(Foglio2!$J$3=Foglio2!$E$9,Doc_mat_elem.re!F294,IF(Foglio2!$J$3=Foglio2!$E$10,Doc_dipl_scuola_sec.!F294,IF(Foglio2!$J$3=Foglio2!$E$11,Doc_scuola_media!F294,IF(Foglio2!$J$3=Foglio2!$E$12,Doc_laureati_scuola_sec.!F306,IF(Foglio2!$J$3=Foglio2!$E$13,Direttivi_capi_ist.!F294,0)))))))))))</f>
        <v>0</v>
      </c>
      <c r="I306" s="248">
        <f>IF(Foglio2!$J$3=Foglio2!$E$3,Ausiliari_Coll.Scol.!G294,IF(Foglio2!$J$3=Foglio2!$E$4,Collab._Tecnici!G294,IF(Foglio2!$J$3=Foglio2!$E$5,Assistenti_Tecnici!G294,IF(Foglio2!$J$3=Foglio2!$E$6,Assistenti_Amm.vo!G294,IF(Foglio2!$J$3=Foglio2!$E$7,Resp_Coord_Amm.vo!G294,IF(Foglio2!$J$3=Foglio2!$E$8,Direttore_Amm.vo!G294,IF(Foglio2!$J$3=Foglio2!$E$9,Doc_mat_elem.re!G294,IF(Foglio2!$J$3=Foglio2!$E$10,Doc_dipl_scuola_sec.!G294,IF(Foglio2!$J$3=Foglio2!$E$11,Doc_scuola_media!G294,IF(Foglio2!$J$3=Foglio2!$E$12,Doc_laureati_scuola_sec.!G306,IF(Foglio2!$J$3=Foglio2!$E$13,Direttivi_capi_ist.!G294,0)))))))))))</f>
        <v>0</v>
      </c>
      <c r="J306" s="248">
        <f>IF(Foglio2!$J$3=Foglio2!$E$3,Ausiliari_Coll.Scol.!H294,IF(Foglio2!$J$3=Foglio2!$E$4,Collab._Tecnici!H294,IF(Foglio2!$J$3=Foglio2!$E$5,Assistenti_Tecnici!H294,IF(Foglio2!$J$3=Foglio2!$E$6,Assistenti_Amm.vo!H294,IF(Foglio2!$J$3=Foglio2!$E$7,Resp_Coord_Amm.vo!H294,IF(Foglio2!$J$3=Foglio2!$E$8,Direttore_Amm.vo!H294,IF(Foglio2!$J$3=Foglio2!$E$9,Doc_mat_elem.re!H294,IF(Foglio2!$J$3=Foglio2!$E$10,Doc_dipl_scuola_sec.!H294,IF(Foglio2!$J$3=Foglio2!$E$11,Doc_scuola_media!H294,IF(Foglio2!$J$3=Foglio2!$E$12,Doc_laureati_scuola_sec.!H306,IF(Foglio2!$J$3=Foglio2!$E$13,Direttivi_capi_ist.!H294,0)))))))))))</f>
        <v>0</v>
      </c>
      <c r="K306" s="248">
        <f>IF(Foglio2!$J$3=Foglio2!$E$3,Ausiliari_Coll.Scol.!I294,IF(Foglio2!$J$3=Foglio2!$E$4,Collab._Tecnici!I294,IF(Foglio2!$J$3=Foglio2!$E$5,Assistenti_Tecnici!I294,IF(Foglio2!$J$3=Foglio2!$E$6,Assistenti_Amm.vo!I294,IF(Foglio2!$J$3=Foglio2!$E$7,Resp_Coord_Amm.vo!I294,IF(Foglio2!$J$3=Foglio2!$E$8,Direttore_Amm.vo!I294,IF(Foglio2!$J$3=Foglio2!$E$9,Doc_mat_elem.re!I294,IF(Foglio2!$J$3=Foglio2!$E$10,Doc_dipl_scuola_sec.!I294,IF(Foglio2!$J$3=Foglio2!$E$11,Doc_scuola_media!I294,IF(Foglio2!$J$3=Foglio2!$E$12,Doc_laureati_scuola_sec.!I306,IF(Foglio2!$J$3=Foglio2!$E$13,Direttivi_capi_ist.!I294,0)))))))))))</f>
        <v>0</v>
      </c>
      <c r="L306" s="248">
        <f>IF(Foglio2!$J$3=Foglio2!$E$3,Ausiliari_Coll.Scol.!J294,IF(Foglio2!$J$3=Foglio2!$E$4,Collab._Tecnici!J294,IF(Foglio2!$J$3=Foglio2!$E$5,Assistenti_Tecnici!J294,IF(Foglio2!$J$3=Foglio2!$E$6,Assistenti_Amm.vo!J294,IF(Foglio2!$J$3=Foglio2!$E$7,Resp_Coord_Amm.vo!J294,IF(Foglio2!$J$3=Foglio2!$E$8,Direttore_Amm.vo!J294,IF(Foglio2!$J$3=Foglio2!$E$9,Doc_mat_elem.re!J294,IF(Foglio2!$J$3=Foglio2!$E$10,Doc_dipl_scuola_sec.!J294,IF(Foglio2!$J$3=Foglio2!$E$11,Doc_scuola_media!J294,IF(Foglio2!$J$3=Foglio2!$E$12,Doc_laureati_scuola_sec.!J306,IF(Foglio2!$J$3=Foglio2!$E$13,Direttivi_capi_ist.!J294,0)))))))))))</f>
        <v>0</v>
      </c>
      <c r="M306" s="249">
        <f>IF(Foglio2!$J$3=Foglio2!$E$3,Ausiliari_Coll.Scol.!K294,IF(Foglio2!$J$3=Foglio2!$E$4,Collab._Tecnici!K294,IF(Foglio2!$J$3=Foglio2!$E$5,Assistenti_Tecnici!K294,IF(Foglio2!$J$3=Foglio2!$E$6,Assistenti_Amm.vo!K294,IF(Foglio2!$J$3=Foglio2!$E$7,Resp_Coord_Amm.vo!K294,IF(Foglio2!$J$3=Foglio2!$E$8,Direttore_Amm.vo!K294,IF(Foglio2!$J$3=Foglio2!$E$9,Doc_mat_elem.re!K294,IF(Foglio2!$J$3=Foglio2!$E$10,Doc_dipl_scuola_sec.!K294,IF(Foglio2!$J$3=Foglio2!$E$11,Doc_scuola_media!K294,IF(Foglio2!$J$3=Foglio2!$E$12,Doc_laureati_scuola_sec.!K306,IF(Foglio2!$J$3=Foglio2!$E$13,Direttivi_capi_ist.!K294,0)))))))))))</f>
        <v>0</v>
      </c>
      <c r="N306" s="250">
        <f>IF(Foglio2!$J$3=Foglio2!$E$3,Ausiliari_Coll.Scol.!L294,IF(Foglio2!$J$3=Foglio2!$E$4,Collab._Tecnici!L294,IF(Foglio2!$J$3=Foglio2!$E$5,Assistenti_Tecnici!L294,IF(Foglio2!$J$3=Foglio2!$E$6,Assistenti_Amm.vo!L294,IF(Foglio2!$J$3=Foglio2!$E$7,Resp_Coord_Amm.vo!L294,IF(Foglio2!$J$3=Foglio2!$E$8,Direttore_Amm.vo!L294,IF(Foglio2!$J$3=Foglio2!$E$9,Doc_mat_elem.re!L294,IF(Foglio2!$J$3=Foglio2!$E$10,Doc_dipl_scuola_sec.!L294,IF(Foglio2!$J$3=Foglio2!$E$11,Doc_scuola_media!L294,IF(Foglio2!$J$3=Foglio2!$E$12,Doc_laureati_scuola_sec.!L306,IF(Foglio2!$J$3=Foglio2!$E$13,Direttivi_capi_ist.!L294,0)))))))))))</f>
        <v>0</v>
      </c>
      <c r="O306" s="251">
        <f>IF(Foglio2!$J$3=Foglio2!$E$3,Ausiliari_Coll.Scol.!M294,IF(Foglio2!$J$3=Foglio2!$E$4,Collab._Tecnici!M294,IF(Foglio2!$J$3=Foglio2!$E$5,Assistenti_Tecnici!M294,IF(Foglio2!$J$3=Foglio2!$E$6,Assistenti_Amm.vo!M294,IF(Foglio2!$J$3=Foglio2!$E$7,Resp_Coord_Amm.vo!M294,IF(Foglio2!$J$3=Foglio2!$E$8,Direttore_Amm.vo!M294,IF(Foglio2!$J$3=Foglio2!$E$9,Doc_mat_elem.re!M294,IF(Foglio2!$J$3=Foglio2!$E$10,Doc_dipl_scuola_sec.!M294,IF(Foglio2!$J$3=Foglio2!$E$11,Doc_scuola_media!M294,IF(Foglio2!$J$3=Foglio2!$E$12,Doc_laureati_scuola_sec.!M306,IF(Foglio2!$J$3=Foglio2!$E$13,Direttivi_capi_ist.!M294,0)))))))))))</f>
        <v>0</v>
      </c>
      <c r="P306" s="252">
        <f>IF(Foglio2!$J$3=Foglio2!$E$3,Ausiliari_Coll.Scol.!N294,IF(Foglio2!$J$3=Foglio2!$E$4,Collab._Tecnici!N294,IF(Foglio2!$J$3=Foglio2!$E$5,Assistenti_Tecnici!N294,IF(Foglio2!$J$3=Foglio2!$E$6,Assistenti_Amm.vo!N294,IF(Foglio2!$J$3=Foglio2!$E$7,Resp_Coord_Amm.vo!N294,IF(Foglio2!$J$3=Foglio2!$E$8,Direttore_Amm.vo!N294,IF(Foglio2!$J$3=Foglio2!$E$9,Doc_mat_elem.re!N294,IF(Foglio2!$J$3=Foglio2!$E$10,Doc_dipl_scuola_sec.!N294,IF(Foglio2!$J$3=Foglio2!$E$11,Doc_scuola_media!N294,IF(Foglio2!$J$3=Foglio2!$E$12,Doc_laureati_scuola_sec.!N306,IF(Foglio2!$J$3=Foglio2!$E$13,Direttivi_capi_ist.!N294,0)))))))))))</f>
        <v>0</v>
      </c>
      <c r="Q306" s="252">
        <f>IF(Foglio2!$J$3=Foglio2!$E$3,Ausiliari_Coll.Scol.!O294,IF(Foglio2!$J$3=Foglio2!$E$4,Collab._Tecnici!O294,IF(Foglio2!$J$3=Foglio2!$E$5,Assistenti_Tecnici!O294,IF(Foglio2!$J$3=Foglio2!$E$6,Assistenti_Amm.vo!O294,IF(Foglio2!$J$3=Foglio2!$E$7,Resp_Coord_Amm.vo!O294,IF(Foglio2!$J$3=Foglio2!$E$8,Direttore_Amm.vo!O294,IF(Foglio2!$J$3=Foglio2!$E$9,Doc_mat_elem.re!O294,IF(Foglio2!$J$3=Foglio2!$E$10,Doc_dipl_scuola_sec.!O294,IF(Foglio2!$J$3=Foglio2!$E$11,Doc_scuola_media!O294,IF(Foglio2!$J$3=Foglio2!$E$12,Doc_laureati_scuola_sec.!O306,IF(Foglio2!$J$3=Foglio2!$E$13,Direttivi_capi_ist.!O294,0)))))))))))</f>
        <v>0</v>
      </c>
      <c r="R306" s="252">
        <f>IF(Foglio2!$J$3=Foglio2!$E$3,Ausiliari_Coll.Scol.!P294,IF(Foglio2!$J$3=Foglio2!$E$4,Collab._Tecnici!P294,IF(Foglio2!$J$3=Foglio2!$E$5,Assistenti_Tecnici!P294,IF(Foglio2!$J$3=Foglio2!$E$6,Assistenti_Amm.vo!P294,IF(Foglio2!$J$3=Foglio2!$E$7,Resp_Coord_Amm.vo!P294,IF(Foglio2!$J$3=Foglio2!$E$8,Direttore_Amm.vo!P294,IF(Foglio2!$J$3=Foglio2!$E$9,Doc_mat_elem.re!P294,IF(Foglio2!$J$3=Foglio2!$E$10,Doc_dipl_scuola_sec.!P294,IF(Foglio2!$J$3=Foglio2!$E$11,Doc_scuola_media!P294,IF(Foglio2!$J$3=Foglio2!$E$12,Doc_laureati_scuola_sec.!P306,IF(Foglio2!$J$3=Foglio2!$E$13,Direttivi_capi_ist.!P294,0)))))))))))</f>
        <v>0</v>
      </c>
      <c r="S306" s="252">
        <f>IF(Foglio2!$J$3=Foglio2!$E$3,Ausiliari_Coll.Scol.!Q294,IF(Foglio2!$J$3=Foglio2!$E$4,Collab._Tecnici!Q294,IF(Foglio2!$J$3=Foglio2!$E$5,Assistenti_Tecnici!Q294,IF(Foglio2!$J$3=Foglio2!$E$6,Assistenti_Amm.vo!Q294,IF(Foglio2!$J$3=Foglio2!$E$7,Resp_Coord_Amm.vo!Q294,IF(Foglio2!$J$3=Foglio2!$E$8,Direttore_Amm.vo!Q294,IF(Foglio2!$J$3=Foglio2!$E$9,Doc_mat_elem.re!Q294,IF(Foglio2!$J$3=Foglio2!$E$10,Doc_dipl_scuola_sec.!Q294,IF(Foglio2!$J$3=Foglio2!$E$11,Doc_scuola_media!Q294,IF(Foglio2!$J$3=Foglio2!$E$12,Doc_laureati_scuola_sec.!Q306,IF(Foglio2!$J$3=Foglio2!$E$13,Direttivi_capi_ist.!Q294,0)))))))))))</f>
        <v>0</v>
      </c>
      <c r="T306" s="252">
        <f>IF(Foglio2!$J$3=Foglio2!$E$3,Ausiliari_Coll.Scol.!R294,IF(Foglio2!$J$3=Foglio2!$E$4,Collab._Tecnici!R294,IF(Foglio2!$J$3=Foglio2!$E$5,Assistenti_Tecnici!R294,IF(Foglio2!$J$3=Foglio2!$E$6,Assistenti_Amm.vo!R294,IF(Foglio2!$J$3=Foglio2!$E$7,Resp_Coord_Amm.vo!R294,IF(Foglio2!$J$3=Foglio2!$E$8,Direttore_Amm.vo!R294,IF(Foglio2!$J$3=Foglio2!$E$9,Doc_mat_elem.re!R294,IF(Foglio2!$J$3=Foglio2!$E$10,Doc_dipl_scuola_sec.!R294,IF(Foglio2!$J$3=Foglio2!$E$11,Doc_scuola_media!R294,IF(Foglio2!$J$3=Foglio2!$E$12,Doc_laureati_scuola_sec.!R306,IF(Foglio2!$J$3=Foglio2!$E$13,Direttivi_capi_ist.!R294,0)))))))))))</f>
        <v>0</v>
      </c>
      <c r="U306" s="252">
        <f t="shared" ref="U306" si="1301">(P306)/12*0.8</f>
        <v>0</v>
      </c>
      <c r="V306" s="252">
        <f t="shared" ref="V306" si="1302">(P306+R306)/12*0.8</f>
        <v>0</v>
      </c>
      <c r="W306" s="253" t="str">
        <f t="shared" ref="W306" si="1303">"Fascia Da "&amp;F306&amp;" a "&amp;F307&amp;" Decorrenza "&amp;DAY(C306)&amp;"/"&amp;MONTH(C306)&amp;"/"&amp;YEAR(C306)</f>
        <v>Fascia Da 0 a 0 Decorrenza 0/1/1900</v>
      </c>
    </row>
    <row r="307" spans="1:23" s="47" customFormat="1" ht="9" customHeight="1" x14ac:dyDescent="0.2">
      <c r="A307" s="104"/>
      <c r="B307" s="245">
        <f t="shared" si="1253"/>
        <v>34553</v>
      </c>
      <c r="C307" s="501"/>
      <c r="D307" s="501"/>
      <c r="E307" s="48" t="s">
        <v>4</v>
      </c>
      <c r="F307" s="49">
        <f>IF(Foglio2!$J$3=Foglio2!$E$3,Ausiliari_Coll.Scol.!D295,IF(Foglio2!$J$3=Foglio2!$E$4,Collab._Tecnici!D295,IF(Foglio2!$J$3=Foglio2!$E$5,Assistenti_Tecnici!D295,IF(Foglio2!$J$3=Foglio2!$E$6,Assistenti_Amm.vo!D295,IF(Foglio2!$J$3=Foglio2!$E$7,Resp_Coord_Amm.vo!D295,IF(Foglio2!$J$3=Foglio2!$E$8,Direttore_Amm.vo!D295,IF(Foglio2!$J$3=Foglio2!$E$9,Doc_mat_elem.re!D295,IF(Foglio2!$J$3=Foglio2!$E$10,Doc_dipl_scuola_sec.!D295,IF(Foglio2!$J$3=Foglio2!$E$11,Doc_scuola_media!D295,IF(Foglio2!$J$3=Foglio2!$E$12,Doc_laureati_scuola_sec.!D307,IF(Foglio2!$J$3=Foglio2!$E$13,Direttivi_capi_ist.!D295,0)))))))))))</f>
        <v>0</v>
      </c>
      <c r="G307" s="267">
        <f t="shared" ref="G307:T307" si="1304">G306*1936.27</f>
        <v>0</v>
      </c>
      <c r="H307" s="267">
        <f t="shared" si="1304"/>
        <v>0</v>
      </c>
      <c r="I307" s="267">
        <f t="shared" si="1304"/>
        <v>0</v>
      </c>
      <c r="J307" s="267">
        <f t="shared" si="1304"/>
        <v>0</v>
      </c>
      <c r="K307" s="267">
        <f t="shared" si="1304"/>
        <v>0</v>
      </c>
      <c r="L307" s="266">
        <f t="shared" si="1304"/>
        <v>0</v>
      </c>
      <c r="M307" s="267">
        <f t="shared" si="1304"/>
        <v>0</v>
      </c>
      <c r="N307" s="182">
        <f t="shared" si="1304"/>
        <v>0</v>
      </c>
      <c r="O307" s="183">
        <f t="shared" si="1304"/>
        <v>0</v>
      </c>
      <c r="P307" s="184">
        <f t="shared" si="1304"/>
        <v>0</v>
      </c>
      <c r="Q307" s="184">
        <f t="shared" si="1304"/>
        <v>0</v>
      </c>
      <c r="R307" s="184">
        <f t="shared" si="1304"/>
        <v>0</v>
      </c>
      <c r="S307" s="184">
        <f t="shared" si="1304"/>
        <v>0</v>
      </c>
      <c r="T307" s="184">
        <f t="shared" si="1304"/>
        <v>0</v>
      </c>
      <c r="U307" s="184">
        <f t="shared" ref="U307:V307" si="1305">U306*1936.27</f>
        <v>0</v>
      </c>
      <c r="V307" s="184">
        <f t="shared" si="1305"/>
        <v>0</v>
      </c>
      <c r="W307" s="104"/>
    </row>
    <row r="308" spans="1:23" s="47" customFormat="1" ht="12.75" customHeight="1" x14ac:dyDescent="0.2">
      <c r="A308" s="104">
        <f>IF(Foglio2!$J$7=1,TRUNC(Base!V308,0),TRUNC(Base!U308,0))</f>
        <v>0</v>
      </c>
      <c r="B308" s="245">
        <f t="shared" si="1253"/>
        <v>34554</v>
      </c>
      <c r="C308" s="501"/>
      <c r="D308" s="501"/>
      <c r="E308" s="53" t="s">
        <v>3</v>
      </c>
      <c r="F308" s="54">
        <f>IF(Foglio2!$J$3=Foglio2!$E$3,Ausiliari_Coll.Scol.!D296,IF(Foglio2!$J$3=Foglio2!$E$4,Collab._Tecnici!D296,IF(Foglio2!$J$3=Foglio2!$E$5,Assistenti_Tecnici!D296,IF(Foglio2!$J$3=Foglio2!$E$6,Assistenti_Amm.vo!D296,IF(Foglio2!$J$3=Foglio2!$E$7,Resp_Coord_Amm.vo!D296,IF(Foglio2!$J$3=Foglio2!$E$8,Direttore_Amm.vo!D296,IF(Foglio2!$J$3=Foglio2!$E$9,Doc_mat_elem.re!D296,IF(Foglio2!$J$3=Foglio2!$E$10,Doc_dipl_scuola_sec.!D296,IF(Foglio2!$J$3=Foglio2!$E$11,Doc_scuola_media!D296,IF(Foglio2!$J$3=Foglio2!$E$12,Doc_laureati_scuola_sec.!D308,IF(Foglio2!$J$3=Foglio2!$E$13,Direttivi_capi_ist.!D296,0)))))))))))</f>
        <v>0</v>
      </c>
      <c r="G308" s="248">
        <f>IF(Foglio2!$J$3=Foglio2!$E$3,Ausiliari_Coll.Scol.!E296,IF(Foglio2!$J$3=Foglio2!$E$4,Collab._Tecnici!E296,IF(Foglio2!$J$3=Foglio2!$E$5,Assistenti_Tecnici!E296,IF(Foglio2!$J$3=Foglio2!$E$6,Assistenti_Amm.vo!E296,IF(Foglio2!$J$3=Foglio2!$E$7,Resp_Coord_Amm.vo!E296,IF(Foglio2!$J$3=Foglio2!$E$8,Direttore_Amm.vo!E296,IF(Foglio2!$J$3=Foglio2!$E$9,Doc_mat_elem.re!E296,IF(Foglio2!$J$3=Foglio2!$E$10,Doc_dipl_scuola_sec.!E296,IF(Foglio2!$J$3=Foglio2!$E$11,Doc_scuola_media!E296,IF(Foglio2!$J$3=Foglio2!$E$12,Doc_laureati_scuola_sec.!E308,IF(Foglio2!$J$3=Foglio2!$E$13,Direttivi_capi_ist.!E296,0)))))))))))</f>
        <v>0</v>
      </c>
      <c r="H308" s="248">
        <f>IF(Foglio2!$J$3=Foglio2!$E$3,Ausiliari_Coll.Scol.!F296,IF(Foglio2!$J$3=Foglio2!$E$4,Collab._Tecnici!F296,IF(Foglio2!$J$3=Foglio2!$E$5,Assistenti_Tecnici!F296,IF(Foglio2!$J$3=Foglio2!$E$6,Assistenti_Amm.vo!F296,IF(Foglio2!$J$3=Foglio2!$E$7,Resp_Coord_Amm.vo!F296,IF(Foglio2!$J$3=Foglio2!$E$8,Direttore_Amm.vo!F296,IF(Foglio2!$J$3=Foglio2!$E$9,Doc_mat_elem.re!F296,IF(Foglio2!$J$3=Foglio2!$E$10,Doc_dipl_scuola_sec.!F296,IF(Foglio2!$J$3=Foglio2!$E$11,Doc_scuola_media!F296,IF(Foglio2!$J$3=Foglio2!$E$12,Doc_laureati_scuola_sec.!F308,IF(Foglio2!$J$3=Foglio2!$E$13,Direttivi_capi_ist.!F296,0)))))))))))</f>
        <v>0</v>
      </c>
      <c r="I308" s="248">
        <f>IF(Foglio2!$J$3=Foglio2!$E$3,Ausiliari_Coll.Scol.!G296,IF(Foglio2!$J$3=Foglio2!$E$4,Collab._Tecnici!G296,IF(Foglio2!$J$3=Foglio2!$E$5,Assistenti_Tecnici!G296,IF(Foglio2!$J$3=Foglio2!$E$6,Assistenti_Amm.vo!G296,IF(Foglio2!$J$3=Foglio2!$E$7,Resp_Coord_Amm.vo!G296,IF(Foglio2!$J$3=Foglio2!$E$8,Direttore_Amm.vo!G296,IF(Foglio2!$J$3=Foglio2!$E$9,Doc_mat_elem.re!G296,IF(Foglio2!$J$3=Foglio2!$E$10,Doc_dipl_scuola_sec.!G296,IF(Foglio2!$J$3=Foglio2!$E$11,Doc_scuola_media!G296,IF(Foglio2!$J$3=Foglio2!$E$12,Doc_laureati_scuola_sec.!G308,IF(Foglio2!$J$3=Foglio2!$E$13,Direttivi_capi_ist.!G296,0)))))))))))</f>
        <v>0</v>
      </c>
      <c r="J308" s="248">
        <f>IF(Foglio2!$J$3=Foglio2!$E$3,Ausiliari_Coll.Scol.!H296,IF(Foglio2!$J$3=Foglio2!$E$4,Collab._Tecnici!H296,IF(Foglio2!$J$3=Foglio2!$E$5,Assistenti_Tecnici!H296,IF(Foglio2!$J$3=Foglio2!$E$6,Assistenti_Amm.vo!H296,IF(Foglio2!$J$3=Foglio2!$E$7,Resp_Coord_Amm.vo!H296,IF(Foglio2!$J$3=Foglio2!$E$8,Direttore_Amm.vo!H296,IF(Foglio2!$J$3=Foglio2!$E$9,Doc_mat_elem.re!H296,IF(Foglio2!$J$3=Foglio2!$E$10,Doc_dipl_scuola_sec.!H296,IF(Foglio2!$J$3=Foglio2!$E$11,Doc_scuola_media!H296,IF(Foglio2!$J$3=Foglio2!$E$12,Doc_laureati_scuola_sec.!H308,IF(Foglio2!$J$3=Foglio2!$E$13,Direttivi_capi_ist.!H296,0)))))))))))</f>
        <v>0</v>
      </c>
      <c r="K308" s="248">
        <f>IF(Foglio2!$J$3=Foglio2!$E$3,Ausiliari_Coll.Scol.!I296,IF(Foglio2!$J$3=Foglio2!$E$4,Collab._Tecnici!I296,IF(Foglio2!$J$3=Foglio2!$E$5,Assistenti_Tecnici!I296,IF(Foglio2!$J$3=Foglio2!$E$6,Assistenti_Amm.vo!I296,IF(Foglio2!$J$3=Foglio2!$E$7,Resp_Coord_Amm.vo!I296,IF(Foglio2!$J$3=Foglio2!$E$8,Direttore_Amm.vo!I296,IF(Foglio2!$J$3=Foglio2!$E$9,Doc_mat_elem.re!I296,IF(Foglio2!$J$3=Foglio2!$E$10,Doc_dipl_scuola_sec.!I296,IF(Foglio2!$J$3=Foglio2!$E$11,Doc_scuola_media!I296,IF(Foglio2!$J$3=Foglio2!$E$12,Doc_laureati_scuola_sec.!I308,IF(Foglio2!$J$3=Foglio2!$E$13,Direttivi_capi_ist.!I296,0)))))))))))</f>
        <v>0</v>
      </c>
      <c r="L308" s="248">
        <f>IF(Foglio2!$J$3=Foglio2!$E$3,Ausiliari_Coll.Scol.!J296,IF(Foglio2!$J$3=Foglio2!$E$4,Collab._Tecnici!J296,IF(Foglio2!$J$3=Foglio2!$E$5,Assistenti_Tecnici!J296,IF(Foglio2!$J$3=Foglio2!$E$6,Assistenti_Amm.vo!J296,IF(Foglio2!$J$3=Foglio2!$E$7,Resp_Coord_Amm.vo!J296,IF(Foglio2!$J$3=Foglio2!$E$8,Direttore_Amm.vo!J296,IF(Foglio2!$J$3=Foglio2!$E$9,Doc_mat_elem.re!J296,IF(Foglio2!$J$3=Foglio2!$E$10,Doc_dipl_scuola_sec.!J296,IF(Foglio2!$J$3=Foglio2!$E$11,Doc_scuola_media!J296,IF(Foglio2!$J$3=Foglio2!$E$12,Doc_laureati_scuola_sec.!J308,IF(Foglio2!$J$3=Foglio2!$E$13,Direttivi_capi_ist.!J296,0)))))))))))</f>
        <v>0</v>
      </c>
      <c r="M308" s="249">
        <f>IF(Foglio2!$J$3=Foglio2!$E$3,Ausiliari_Coll.Scol.!K296,IF(Foglio2!$J$3=Foglio2!$E$4,Collab._Tecnici!K296,IF(Foglio2!$J$3=Foglio2!$E$5,Assistenti_Tecnici!K296,IF(Foglio2!$J$3=Foglio2!$E$6,Assistenti_Amm.vo!K296,IF(Foglio2!$J$3=Foglio2!$E$7,Resp_Coord_Amm.vo!K296,IF(Foglio2!$J$3=Foglio2!$E$8,Direttore_Amm.vo!K296,IF(Foglio2!$J$3=Foglio2!$E$9,Doc_mat_elem.re!K296,IF(Foglio2!$J$3=Foglio2!$E$10,Doc_dipl_scuola_sec.!K296,IF(Foglio2!$J$3=Foglio2!$E$11,Doc_scuola_media!K296,IF(Foglio2!$J$3=Foglio2!$E$12,Doc_laureati_scuola_sec.!K308,IF(Foglio2!$J$3=Foglio2!$E$13,Direttivi_capi_ist.!K296,0)))))))))))</f>
        <v>0</v>
      </c>
      <c r="N308" s="250">
        <f>IF(Foglio2!$J$3=Foglio2!$E$3,Ausiliari_Coll.Scol.!L296,IF(Foglio2!$J$3=Foglio2!$E$4,Collab._Tecnici!L296,IF(Foglio2!$J$3=Foglio2!$E$5,Assistenti_Tecnici!L296,IF(Foglio2!$J$3=Foglio2!$E$6,Assistenti_Amm.vo!L296,IF(Foglio2!$J$3=Foglio2!$E$7,Resp_Coord_Amm.vo!L296,IF(Foglio2!$J$3=Foglio2!$E$8,Direttore_Amm.vo!L296,IF(Foglio2!$J$3=Foglio2!$E$9,Doc_mat_elem.re!L296,IF(Foglio2!$J$3=Foglio2!$E$10,Doc_dipl_scuola_sec.!L296,IF(Foglio2!$J$3=Foglio2!$E$11,Doc_scuola_media!L296,IF(Foglio2!$J$3=Foglio2!$E$12,Doc_laureati_scuola_sec.!L308,IF(Foglio2!$J$3=Foglio2!$E$13,Direttivi_capi_ist.!L296,0)))))))))))</f>
        <v>0</v>
      </c>
      <c r="O308" s="251">
        <f>IF(Foglio2!$J$3=Foglio2!$E$3,Ausiliari_Coll.Scol.!M296,IF(Foglio2!$J$3=Foglio2!$E$4,Collab._Tecnici!M296,IF(Foglio2!$J$3=Foglio2!$E$5,Assistenti_Tecnici!M296,IF(Foglio2!$J$3=Foglio2!$E$6,Assistenti_Amm.vo!M296,IF(Foglio2!$J$3=Foglio2!$E$7,Resp_Coord_Amm.vo!M296,IF(Foglio2!$J$3=Foglio2!$E$8,Direttore_Amm.vo!M296,IF(Foglio2!$J$3=Foglio2!$E$9,Doc_mat_elem.re!M296,IF(Foglio2!$J$3=Foglio2!$E$10,Doc_dipl_scuola_sec.!M296,IF(Foglio2!$J$3=Foglio2!$E$11,Doc_scuola_media!M296,IF(Foglio2!$J$3=Foglio2!$E$12,Doc_laureati_scuola_sec.!M308,IF(Foglio2!$J$3=Foglio2!$E$13,Direttivi_capi_ist.!M296,0)))))))))))</f>
        <v>0</v>
      </c>
      <c r="P308" s="252">
        <f>IF(Foglio2!$J$3=Foglio2!$E$3,Ausiliari_Coll.Scol.!N296,IF(Foglio2!$J$3=Foglio2!$E$4,Collab._Tecnici!N296,IF(Foglio2!$J$3=Foglio2!$E$5,Assistenti_Tecnici!N296,IF(Foglio2!$J$3=Foglio2!$E$6,Assistenti_Amm.vo!N296,IF(Foglio2!$J$3=Foglio2!$E$7,Resp_Coord_Amm.vo!N296,IF(Foglio2!$J$3=Foglio2!$E$8,Direttore_Amm.vo!N296,IF(Foglio2!$J$3=Foglio2!$E$9,Doc_mat_elem.re!N296,IF(Foglio2!$J$3=Foglio2!$E$10,Doc_dipl_scuola_sec.!N296,IF(Foglio2!$J$3=Foglio2!$E$11,Doc_scuola_media!N296,IF(Foglio2!$J$3=Foglio2!$E$12,Doc_laureati_scuola_sec.!N308,IF(Foglio2!$J$3=Foglio2!$E$13,Direttivi_capi_ist.!N296,0)))))))))))</f>
        <v>0</v>
      </c>
      <c r="Q308" s="252">
        <f>IF(Foglio2!$J$3=Foglio2!$E$3,Ausiliari_Coll.Scol.!O296,IF(Foglio2!$J$3=Foglio2!$E$4,Collab._Tecnici!O296,IF(Foglio2!$J$3=Foglio2!$E$5,Assistenti_Tecnici!O296,IF(Foglio2!$J$3=Foglio2!$E$6,Assistenti_Amm.vo!O296,IF(Foglio2!$J$3=Foglio2!$E$7,Resp_Coord_Amm.vo!O296,IF(Foglio2!$J$3=Foglio2!$E$8,Direttore_Amm.vo!O296,IF(Foglio2!$J$3=Foglio2!$E$9,Doc_mat_elem.re!O296,IF(Foglio2!$J$3=Foglio2!$E$10,Doc_dipl_scuola_sec.!O296,IF(Foglio2!$J$3=Foglio2!$E$11,Doc_scuola_media!O296,IF(Foglio2!$J$3=Foglio2!$E$12,Doc_laureati_scuola_sec.!O308,IF(Foglio2!$J$3=Foglio2!$E$13,Direttivi_capi_ist.!O296,0)))))))))))</f>
        <v>0</v>
      </c>
      <c r="R308" s="252">
        <f>IF(Foglio2!$J$3=Foglio2!$E$3,Ausiliari_Coll.Scol.!P296,IF(Foglio2!$J$3=Foglio2!$E$4,Collab._Tecnici!P296,IF(Foglio2!$J$3=Foglio2!$E$5,Assistenti_Tecnici!P296,IF(Foglio2!$J$3=Foglio2!$E$6,Assistenti_Amm.vo!P296,IF(Foglio2!$J$3=Foglio2!$E$7,Resp_Coord_Amm.vo!P296,IF(Foglio2!$J$3=Foglio2!$E$8,Direttore_Amm.vo!P296,IF(Foglio2!$J$3=Foglio2!$E$9,Doc_mat_elem.re!P296,IF(Foglio2!$J$3=Foglio2!$E$10,Doc_dipl_scuola_sec.!P296,IF(Foglio2!$J$3=Foglio2!$E$11,Doc_scuola_media!P296,IF(Foglio2!$J$3=Foglio2!$E$12,Doc_laureati_scuola_sec.!P308,IF(Foglio2!$J$3=Foglio2!$E$13,Direttivi_capi_ist.!P296,0)))))))))))</f>
        <v>0</v>
      </c>
      <c r="S308" s="252">
        <f>IF(Foglio2!$J$3=Foglio2!$E$3,Ausiliari_Coll.Scol.!Q296,IF(Foglio2!$J$3=Foglio2!$E$4,Collab._Tecnici!Q296,IF(Foglio2!$J$3=Foglio2!$E$5,Assistenti_Tecnici!Q296,IF(Foglio2!$J$3=Foglio2!$E$6,Assistenti_Amm.vo!Q296,IF(Foglio2!$J$3=Foglio2!$E$7,Resp_Coord_Amm.vo!Q296,IF(Foglio2!$J$3=Foglio2!$E$8,Direttore_Amm.vo!Q296,IF(Foglio2!$J$3=Foglio2!$E$9,Doc_mat_elem.re!Q296,IF(Foglio2!$J$3=Foglio2!$E$10,Doc_dipl_scuola_sec.!Q296,IF(Foglio2!$J$3=Foglio2!$E$11,Doc_scuola_media!Q296,IF(Foglio2!$J$3=Foglio2!$E$12,Doc_laureati_scuola_sec.!Q308,IF(Foglio2!$J$3=Foglio2!$E$13,Direttivi_capi_ist.!Q296,0)))))))))))</f>
        <v>0</v>
      </c>
      <c r="T308" s="252">
        <f>IF(Foglio2!$J$3=Foglio2!$E$3,Ausiliari_Coll.Scol.!R296,IF(Foglio2!$J$3=Foglio2!$E$4,Collab._Tecnici!R296,IF(Foglio2!$J$3=Foglio2!$E$5,Assistenti_Tecnici!R296,IF(Foglio2!$J$3=Foglio2!$E$6,Assistenti_Amm.vo!R296,IF(Foglio2!$J$3=Foglio2!$E$7,Resp_Coord_Amm.vo!R296,IF(Foglio2!$J$3=Foglio2!$E$8,Direttore_Amm.vo!R296,IF(Foglio2!$J$3=Foglio2!$E$9,Doc_mat_elem.re!R296,IF(Foglio2!$J$3=Foglio2!$E$10,Doc_dipl_scuola_sec.!R296,IF(Foglio2!$J$3=Foglio2!$E$11,Doc_scuola_media!R296,IF(Foglio2!$J$3=Foglio2!$E$12,Doc_laureati_scuola_sec.!R308,IF(Foglio2!$J$3=Foglio2!$E$13,Direttivi_capi_ist.!R296,0)))))))))))</f>
        <v>0</v>
      </c>
      <c r="U308" s="252">
        <f t="shared" ref="U308" si="1306">(P308)/12*0.8</f>
        <v>0</v>
      </c>
      <c r="V308" s="252">
        <f t="shared" ref="V308" si="1307">(P308+R308)/12*0.8</f>
        <v>0</v>
      </c>
      <c r="W308" s="253" t="str">
        <f t="shared" ref="W308" si="1308">"Fascia Da "&amp;F308&amp;" a "&amp;F309&amp;" Decorrenza "&amp;DAY(C308)&amp;"/"&amp;MONTH(C308)&amp;"/"&amp;YEAR(C308)</f>
        <v>Fascia Da 0 a 0 Decorrenza 0/1/1900</v>
      </c>
    </row>
    <row r="309" spans="1:23" s="47" customFormat="1" ht="9" customHeight="1" x14ac:dyDescent="0.2">
      <c r="A309" s="104"/>
      <c r="B309" s="245">
        <f t="shared" si="1253"/>
        <v>34555</v>
      </c>
      <c r="C309" s="501"/>
      <c r="D309" s="501"/>
      <c r="E309" s="48" t="s">
        <v>4</v>
      </c>
      <c r="F309" s="49">
        <f>IF(Foglio2!$J$3=Foglio2!$E$3,Ausiliari_Coll.Scol.!D297,IF(Foglio2!$J$3=Foglio2!$E$4,Collab._Tecnici!D297,IF(Foglio2!$J$3=Foglio2!$E$5,Assistenti_Tecnici!D297,IF(Foglio2!$J$3=Foglio2!$E$6,Assistenti_Amm.vo!D297,IF(Foglio2!$J$3=Foglio2!$E$7,Resp_Coord_Amm.vo!D297,IF(Foglio2!$J$3=Foglio2!$E$8,Direttore_Amm.vo!D297,IF(Foglio2!$J$3=Foglio2!$E$9,Doc_mat_elem.re!D297,IF(Foglio2!$J$3=Foglio2!$E$10,Doc_dipl_scuola_sec.!D297,IF(Foglio2!$J$3=Foglio2!$E$11,Doc_scuola_media!D297,IF(Foglio2!$J$3=Foglio2!$E$12,Doc_laureati_scuola_sec.!D309,IF(Foglio2!$J$3=Foglio2!$E$13,Direttivi_capi_ist.!D297,0)))))))))))</f>
        <v>0</v>
      </c>
      <c r="G309" s="267">
        <f t="shared" ref="G309:T309" si="1309">G308*1936.27</f>
        <v>0</v>
      </c>
      <c r="H309" s="267">
        <f t="shared" si="1309"/>
        <v>0</v>
      </c>
      <c r="I309" s="267">
        <f t="shared" si="1309"/>
        <v>0</v>
      </c>
      <c r="J309" s="267">
        <f t="shared" si="1309"/>
        <v>0</v>
      </c>
      <c r="K309" s="267">
        <f t="shared" si="1309"/>
        <v>0</v>
      </c>
      <c r="L309" s="266">
        <f t="shared" si="1309"/>
        <v>0</v>
      </c>
      <c r="M309" s="267">
        <f t="shared" si="1309"/>
        <v>0</v>
      </c>
      <c r="N309" s="182">
        <f t="shared" si="1309"/>
        <v>0</v>
      </c>
      <c r="O309" s="183">
        <f t="shared" si="1309"/>
        <v>0</v>
      </c>
      <c r="P309" s="184">
        <f t="shared" si="1309"/>
        <v>0</v>
      </c>
      <c r="Q309" s="184">
        <f t="shared" si="1309"/>
        <v>0</v>
      </c>
      <c r="R309" s="184">
        <f t="shared" si="1309"/>
        <v>0</v>
      </c>
      <c r="S309" s="184">
        <f t="shared" si="1309"/>
        <v>0</v>
      </c>
      <c r="T309" s="184">
        <f t="shared" si="1309"/>
        <v>0</v>
      </c>
      <c r="U309" s="184">
        <f t="shared" ref="U309:V309" si="1310">U308*1936.27</f>
        <v>0</v>
      </c>
      <c r="V309" s="184">
        <f t="shared" si="1310"/>
        <v>0</v>
      </c>
      <c r="W309" s="104"/>
    </row>
    <row r="310" spans="1:23" s="47" customFormat="1" ht="9" customHeight="1" x14ac:dyDescent="0.2">
      <c r="A310" s="104">
        <f>IF(Foglio2!$J$7=1,TRUNC(Base!V310,0),TRUNC(Base!U310,0))</f>
        <v>0</v>
      </c>
      <c r="B310" s="245">
        <f t="shared" si="1253"/>
        <v>34556</v>
      </c>
      <c r="C310" s="501"/>
      <c r="D310" s="501"/>
      <c r="E310" s="103" t="s">
        <v>3</v>
      </c>
      <c r="F310" s="79">
        <f>IF(Foglio2!$J$3=Foglio2!$E$3,Ausiliari_Coll.Scol.!D298,IF(Foglio2!$J$3=Foglio2!$E$4,Collab._Tecnici!D298,IF(Foglio2!$J$3=Foglio2!$E$5,Assistenti_Tecnici!D298,IF(Foglio2!$J$3=Foglio2!$E$6,Assistenti_Amm.vo!D298,IF(Foglio2!$J$3=Foglio2!$E$7,Resp_Coord_Amm.vo!D298,IF(Foglio2!$J$3=Foglio2!$E$8,Direttore_Amm.vo!D298,IF(Foglio2!$J$3=Foglio2!$E$9,Doc_mat_elem.re!D298,IF(Foglio2!$J$3=Foglio2!$E$10,Doc_dipl_scuola_sec.!D298,IF(Foglio2!$J$3=Foglio2!$E$11,Doc_scuola_media!D298,IF(Foglio2!$J$3=Foglio2!$E$12,Doc_laureati_scuola_sec.!D310,IF(Foglio2!$J$3=Foglio2!$E$13,Direttivi_capi_ist.!D298,0)))))))))))</f>
        <v>0</v>
      </c>
      <c r="G310" s="248">
        <f>IF(Foglio2!$J$3=Foglio2!$E$3,Ausiliari_Coll.Scol.!E298,IF(Foglio2!$J$3=Foglio2!$E$4,Collab._Tecnici!E298,IF(Foglio2!$J$3=Foglio2!$E$5,Assistenti_Tecnici!E298,IF(Foglio2!$J$3=Foglio2!$E$6,Assistenti_Amm.vo!E298,IF(Foglio2!$J$3=Foglio2!$E$7,Resp_Coord_Amm.vo!E298,IF(Foglio2!$J$3=Foglio2!$E$8,Direttore_Amm.vo!E298,IF(Foglio2!$J$3=Foglio2!$E$9,Doc_mat_elem.re!E298,IF(Foglio2!$J$3=Foglio2!$E$10,Doc_dipl_scuola_sec.!E298,IF(Foglio2!$J$3=Foglio2!$E$11,Doc_scuola_media!E298,IF(Foglio2!$J$3=Foglio2!$E$12,Doc_laureati_scuola_sec.!E310,IF(Foglio2!$J$3=Foglio2!$E$13,Direttivi_capi_ist.!E298,0)))))))))))</f>
        <v>0</v>
      </c>
      <c r="H310" s="248">
        <f>IF(Foglio2!$J$3=Foglio2!$E$3,Ausiliari_Coll.Scol.!F298,IF(Foglio2!$J$3=Foglio2!$E$4,Collab._Tecnici!F298,IF(Foglio2!$J$3=Foglio2!$E$5,Assistenti_Tecnici!F298,IF(Foglio2!$J$3=Foglio2!$E$6,Assistenti_Amm.vo!F298,IF(Foglio2!$J$3=Foglio2!$E$7,Resp_Coord_Amm.vo!F298,IF(Foglio2!$J$3=Foglio2!$E$8,Direttore_Amm.vo!F298,IF(Foglio2!$J$3=Foglio2!$E$9,Doc_mat_elem.re!F298,IF(Foglio2!$J$3=Foglio2!$E$10,Doc_dipl_scuola_sec.!F298,IF(Foglio2!$J$3=Foglio2!$E$11,Doc_scuola_media!F298,IF(Foglio2!$J$3=Foglio2!$E$12,Doc_laureati_scuola_sec.!F310,IF(Foglio2!$J$3=Foglio2!$E$13,Direttivi_capi_ist.!F298,0)))))))))))</f>
        <v>0</v>
      </c>
      <c r="I310" s="248">
        <f>IF(Foglio2!$J$3=Foglio2!$E$3,Ausiliari_Coll.Scol.!G298,IF(Foglio2!$J$3=Foglio2!$E$4,Collab._Tecnici!G298,IF(Foglio2!$J$3=Foglio2!$E$5,Assistenti_Tecnici!G298,IF(Foglio2!$J$3=Foglio2!$E$6,Assistenti_Amm.vo!G298,IF(Foglio2!$J$3=Foglio2!$E$7,Resp_Coord_Amm.vo!G298,IF(Foglio2!$J$3=Foglio2!$E$8,Direttore_Amm.vo!G298,IF(Foglio2!$J$3=Foglio2!$E$9,Doc_mat_elem.re!G298,IF(Foglio2!$J$3=Foglio2!$E$10,Doc_dipl_scuola_sec.!G298,IF(Foglio2!$J$3=Foglio2!$E$11,Doc_scuola_media!G298,IF(Foglio2!$J$3=Foglio2!$E$12,Doc_laureati_scuola_sec.!G310,IF(Foglio2!$J$3=Foglio2!$E$13,Direttivi_capi_ist.!G298,0)))))))))))</f>
        <v>0</v>
      </c>
      <c r="J310" s="248">
        <f>IF(Foglio2!$J$3=Foglio2!$E$3,Ausiliari_Coll.Scol.!H298,IF(Foglio2!$J$3=Foglio2!$E$4,Collab._Tecnici!H298,IF(Foglio2!$J$3=Foglio2!$E$5,Assistenti_Tecnici!H298,IF(Foglio2!$J$3=Foglio2!$E$6,Assistenti_Amm.vo!H298,IF(Foglio2!$J$3=Foglio2!$E$7,Resp_Coord_Amm.vo!H298,IF(Foglio2!$J$3=Foglio2!$E$8,Direttore_Amm.vo!H298,IF(Foglio2!$J$3=Foglio2!$E$9,Doc_mat_elem.re!H298,IF(Foglio2!$J$3=Foglio2!$E$10,Doc_dipl_scuola_sec.!H298,IF(Foglio2!$J$3=Foglio2!$E$11,Doc_scuola_media!H298,IF(Foglio2!$J$3=Foglio2!$E$12,Doc_laureati_scuola_sec.!H310,IF(Foglio2!$J$3=Foglio2!$E$13,Direttivi_capi_ist.!H298,0)))))))))))</f>
        <v>0</v>
      </c>
      <c r="K310" s="248">
        <f>IF(Foglio2!$J$3=Foglio2!$E$3,Ausiliari_Coll.Scol.!I298,IF(Foglio2!$J$3=Foglio2!$E$4,Collab._Tecnici!I298,IF(Foglio2!$J$3=Foglio2!$E$5,Assistenti_Tecnici!I298,IF(Foglio2!$J$3=Foglio2!$E$6,Assistenti_Amm.vo!I298,IF(Foglio2!$J$3=Foglio2!$E$7,Resp_Coord_Amm.vo!I298,IF(Foglio2!$J$3=Foglio2!$E$8,Direttore_Amm.vo!I298,IF(Foglio2!$J$3=Foglio2!$E$9,Doc_mat_elem.re!I298,IF(Foglio2!$J$3=Foglio2!$E$10,Doc_dipl_scuola_sec.!I298,IF(Foglio2!$J$3=Foglio2!$E$11,Doc_scuola_media!I298,IF(Foglio2!$J$3=Foglio2!$E$12,Doc_laureati_scuola_sec.!I310,IF(Foglio2!$J$3=Foglio2!$E$13,Direttivi_capi_ist.!I298,0)))))))))))</f>
        <v>0</v>
      </c>
      <c r="L310" s="248">
        <f>IF(Foglio2!$J$3=Foglio2!$E$3,Ausiliari_Coll.Scol.!J298,IF(Foglio2!$J$3=Foglio2!$E$4,Collab._Tecnici!J298,IF(Foglio2!$J$3=Foglio2!$E$5,Assistenti_Tecnici!J298,IF(Foglio2!$J$3=Foglio2!$E$6,Assistenti_Amm.vo!J298,IF(Foglio2!$J$3=Foglio2!$E$7,Resp_Coord_Amm.vo!J298,IF(Foglio2!$J$3=Foglio2!$E$8,Direttore_Amm.vo!J298,IF(Foglio2!$J$3=Foglio2!$E$9,Doc_mat_elem.re!J298,IF(Foglio2!$J$3=Foglio2!$E$10,Doc_dipl_scuola_sec.!J298,IF(Foglio2!$J$3=Foglio2!$E$11,Doc_scuola_media!J298,IF(Foglio2!$J$3=Foglio2!$E$12,Doc_laureati_scuola_sec.!J310,IF(Foglio2!$J$3=Foglio2!$E$13,Direttivi_capi_ist.!J298,0)))))))))))</f>
        <v>0</v>
      </c>
      <c r="M310" s="249">
        <f>IF(Foglio2!$J$3=Foglio2!$E$3,Ausiliari_Coll.Scol.!K298,IF(Foglio2!$J$3=Foglio2!$E$4,Collab._Tecnici!K298,IF(Foglio2!$J$3=Foglio2!$E$5,Assistenti_Tecnici!K298,IF(Foglio2!$J$3=Foglio2!$E$6,Assistenti_Amm.vo!K298,IF(Foglio2!$J$3=Foglio2!$E$7,Resp_Coord_Amm.vo!K298,IF(Foglio2!$J$3=Foglio2!$E$8,Direttore_Amm.vo!K298,IF(Foglio2!$J$3=Foglio2!$E$9,Doc_mat_elem.re!K298,IF(Foglio2!$J$3=Foglio2!$E$10,Doc_dipl_scuola_sec.!K298,IF(Foglio2!$J$3=Foglio2!$E$11,Doc_scuola_media!K298,IF(Foglio2!$J$3=Foglio2!$E$12,Doc_laureati_scuola_sec.!K310,IF(Foglio2!$J$3=Foglio2!$E$13,Direttivi_capi_ist.!K298,0)))))))))))</f>
        <v>0</v>
      </c>
      <c r="N310" s="250">
        <f>IF(Foglio2!$J$3=Foglio2!$E$3,Ausiliari_Coll.Scol.!L298,IF(Foglio2!$J$3=Foglio2!$E$4,Collab._Tecnici!L298,IF(Foglio2!$J$3=Foglio2!$E$5,Assistenti_Tecnici!L298,IF(Foglio2!$J$3=Foglio2!$E$6,Assistenti_Amm.vo!L298,IF(Foglio2!$J$3=Foglio2!$E$7,Resp_Coord_Amm.vo!L298,IF(Foglio2!$J$3=Foglio2!$E$8,Direttore_Amm.vo!L298,IF(Foglio2!$J$3=Foglio2!$E$9,Doc_mat_elem.re!L298,IF(Foglio2!$J$3=Foglio2!$E$10,Doc_dipl_scuola_sec.!L298,IF(Foglio2!$J$3=Foglio2!$E$11,Doc_scuola_media!L298,IF(Foglio2!$J$3=Foglio2!$E$12,Doc_laureati_scuola_sec.!L310,IF(Foglio2!$J$3=Foglio2!$E$13,Direttivi_capi_ist.!L298,0)))))))))))</f>
        <v>0</v>
      </c>
      <c r="O310" s="251">
        <f>IF(Foglio2!$J$3=Foglio2!$E$3,Ausiliari_Coll.Scol.!M298,IF(Foglio2!$J$3=Foglio2!$E$4,Collab._Tecnici!M298,IF(Foglio2!$J$3=Foglio2!$E$5,Assistenti_Tecnici!M298,IF(Foglio2!$J$3=Foglio2!$E$6,Assistenti_Amm.vo!M298,IF(Foglio2!$J$3=Foglio2!$E$7,Resp_Coord_Amm.vo!M298,IF(Foglio2!$J$3=Foglio2!$E$8,Direttore_Amm.vo!M298,IF(Foglio2!$J$3=Foglio2!$E$9,Doc_mat_elem.re!M298,IF(Foglio2!$J$3=Foglio2!$E$10,Doc_dipl_scuola_sec.!M298,IF(Foglio2!$J$3=Foglio2!$E$11,Doc_scuola_media!M298,IF(Foglio2!$J$3=Foglio2!$E$12,Doc_laureati_scuola_sec.!M310,IF(Foglio2!$J$3=Foglio2!$E$13,Direttivi_capi_ist.!M298,0)))))))))))</f>
        <v>0</v>
      </c>
      <c r="P310" s="252">
        <f>IF(Foglio2!$J$3=Foglio2!$E$3,Ausiliari_Coll.Scol.!N298,IF(Foglio2!$J$3=Foglio2!$E$4,Collab._Tecnici!N298,IF(Foglio2!$J$3=Foglio2!$E$5,Assistenti_Tecnici!N298,IF(Foglio2!$J$3=Foglio2!$E$6,Assistenti_Amm.vo!N298,IF(Foglio2!$J$3=Foglio2!$E$7,Resp_Coord_Amm.vo!N298,IF(Foglio2!$J$3=Foglio2!$E$8,Direttore_Amm.vo!N298,IF(Foglio2!$J$3=Foglio2!$E$9,Doc_mat_elem.re!N298,IF(Foglio2!$J$3=Foglio2!$E$10,Doc_dipl_scuola_sec.!N298,IF(Foglio2!$J$3=Foglio2!$E$11,Doc_scuola_media!N298,IF(Foglio2!$J$3=Foglio2!$E$12,Doc_laureati_scuola_sec.!N310,IF(Foglio2!$J$3=Foglio2!$E$13,Direttivi_capi_ist.!N298,0)))))))))))</f>
        <v>0</v>
      </c>
      <c r="Q310" s="252">
        <f>IF(Foglio2!$J$3=Foglio2!$E$3,Ausiliari_Coll.Scol.!O298,IF(Foglio2!$J$3=Foglio2!$E$4,Collab._Tecnici!O298,IF(Foglio2!$J$3=Foglio2!$E$5,Assistenti_Tecnici!O298,IF(Foglio2!$J$3=Foglio2!$E$6,Assistenti_Amm.vo!O298,IF(Foglio2!$J$3=Foglio2!$E$7,Resp_Coord_Amm.vo!O298,IF(Foglio2!$J$3=Foglio2!$E$8,Direttore_Amm.vo!O298,IF(Foglio2!$J$3=Foglio2!$E$9,Doc_mat_elem.re!O298,IF(Foglio2!$J$3=Foglio2!$E$10,Doc_dipl_scuola_sec.!O298,IF(Foglio2!$J$3=Foglio2!$E$11,Doc_scuola_media!O298,IF(Foglio2!$J$3=Foglio2!$E$12,Doc_laureati_scuola_sec.!O310,IF(Foglio2!$J$3=Foglio2!$E$13,Direttivi_capi_ist.!O298,0)))))))))))</f>
        <v>0</v>
      </c>
      <c r="R310" s="252">
        <f>IF(Foglio2!$J$3=Foglio2!$E$3,Ausiliari_Coll.Scol.!P298,IF(Foglio2!$J$3=Foglio2!$E$4,Collab._Tecnici!P298,IF(Foglio2!$J$3=Foglio2!$E$5,Assistenti_Tecnici!P298,IF(Foglio2!$J$3=Foglio2!$E$6,Assistenti_Amm.vo!P298,IF(Foglio2!$J$3=Foglio2!$E$7,Resp_Coord_Amm.vo!P298,IF(Foglio2!$J$3=Foglio2!$E$8,Direttore_Amm.vo!P298,IF(Foglio2!$J$3=Foglio2!$E$9,Doc_mat_elem.re!P298,IF(Foglio2!$J$3=Foglio2!$E$10,Doc_dipl_scuola_sec.!P298,IF(Foglio2!$J$3=Foglio2!$E$11,Doc_scuola_media!P298,IF(Foglio2!$J$3=Foglio2!$E$12,Doc_laureati_scuola_sec.!P310,IF(Foglio2!$J$3=Foglio2!$E$13,Direttivi_capi_ist.!P298,0)))))))))))</f>
        <v>0</v>
      </c>
      <c r="S310" s="252">
        <f>IF(Foglio2!$J$3=Foglio2!$E$3,Ausiliari_Coll.Scol.!Q298,IF(Foglio2!$J$3=Foglio2!$E$4,Collab._Tecnici!Q298,IF(Foglio2!$J$3=Foglio2!$E$5,Assistenti_Tecnici!Q298,IF(Foglio2!$J$3=Foglio2!$E$6,Assistenti_Amm.vo!Q298,IF(Foglio2!$J$3=Foglio2!$E$7,Resp_Coord_Amm.vo!Q298,IF(Foglio2!$J$3=Foglio2!$E$8,Direttore_Amm.vo!Q298,IF(Foglio2!$J$3=Foglio2!$E$9,Doc_mat_elem.re!Q298,IF(Foglio2!$J$3=Foglio2!$E$10,Doc_dipl_scuola_sec.!Q298,IF(Foglio2!$J$3=Foglio2!$E$11,Doc_scuola_media!Q298,IF(Foglio2!$J$3=Foglio2!$E$12,Doc_laureati_scuola_sec.!Q310,IF(Foglio2!$J$3=Foglio2!$E$13,Direttivi_capi_ist.!Q298,0)))))))))))</f>
        <v>0</v>
      </c>
      <c r="T310" s="252">
        <f>IF(Foglio2!$J$3=Foglio2!$E$3,Ausiliari_Coll.Scol.!R298,IF(Foglio2!$J$3=Foglio2!$E$4,Collab._Tecnici!R298,IF(Foglio2!$J$3=Foglio2!$E$5,Assistenti_Tecnici!R298,IF(Foglio2!$J$3=Foglio2!$E$6,Assistenti_Amm.vo!R298,IF(Foglio2!$J$3=Foglio2!$E$7,Resp_Coord_Amm.vo!R298,IF(Foglio2!$J$3=Foglio2!$E$8,Direttore_Amm.vo!R298,IF(Foglio2!$J$3=Foglio2!$E$9,Doc_mat_elem.re!R298,IF(Foglio2!$J$3=Foglio2!$E$10,Doc_dipl_scuola_sec.!R298,IF(Foglio2!$J$3=Foglio2!$E$11,Doc_scuola_media!R298,IF(Foglio2!$J$3=Foglio2!$E$12,Doc_laureati_scuola_sec.!R310,IF(Foglio2!$J$3=Foglio2!$E$13,Direttivi_capi_ist.!R298,0)))))))))))</f>
        <v>0</v>
      </c>
      <c r="U310" s="252">
        <f t="shared" ref="U310" si="1311">(P310)/12*0.8</f>
        <v>0</v>
      </c>
      <c r="V310" s="252">
        <f t="shared" ref="V310" si="1312">(P310+R310)/12*0.8</f>
        <v>0</v>
      </c>
      <c r="W310" s="253" t="str">
        <f t="shared" ref="W310" si="1313">"Fascia Da "&amp;F310&amp;" a "&amp;F311&amp;" Decorrenza "&amp;DAY(C310)&amp;"/"&amp;MONTH(C310)&amp;"/"&amp;YEAR(C310)</f>
        <v>Fascia Da 0 a 0 Decorrenza 0/1/1900</v>
      </c>
    </row>
    <row r="311" spans="1:23" s="47" customFormat="1" ht="9" customHeight="1" x14ac:dyDescent="0.2">
      <c r="A311" s="104"/>
      <c r="B311" s="245">
        <f t="shared" si="1253"/>
        <v>34557</v>
      </c>
      <c r="C311" s="501"/>
      <c r="D311" s="501"/>
      <c r="E311" s="103" t="s">
        <v>4</v>
      </c>
      <c r="F311" s="79">
        <f>IF(Foglio2!$J$3=Foglio2!$E$3,Ausiliari_Coll.Scol.!D299,IF(Foglio2!$J$3=Foglio2!$E$4,Collab._Tecnici!D299,IF(Foglio2!$J$3=Foglio2!$E$5,Assistenti_Tecnici!D299,IF(Foglio2!$J$3=Foglio2!$E$6,Assistenti_Amm.vo!D299,IF(Foglio2!$J$3=Foglio2!$E$7,Resp_Coord_Amm.vo!D299,IF(Foglio2!$J$3=Foglio2!$E$8,Direttore_Amm.vo!D299,IF(Foglio2!$J$3=Foglio2!$E$9,Doc_mat_elem.re!D299,IF(Foglio2!$J$3=Foglio2!$E$10,Doc_dipl_scuola_sec.!D299,IF(Foglio2!$J$3=Foglio2!$E$11,Doc_scuola_media!D299,IF(Foglio2!$J$3=Foglio2!$E$12,Doc_laureati_scuola_sec.!D311,IF(Foglio2!$J$3=Foglio2!$E$13,Direttivi_capi_ist.!D299,0)))))))))))</f>
        <v>0</v>
      </c>
      <c r="G311" s="267">
        <f t="shared" ref="G311:T311" si="1314">G310*1936.27</f>
        <v>0</v>
      </c>
      <c r="H311" s="267">
        <f t="shared" si="1314"/>
        <v>0</v>
      </c>
      <c r="I311" s="267">
        <f t="shared" si="1314"/>
        <v>0</v>
      </c>
      <c r="J311" s="267">
        <f t="shared" si="1314"/>
        <v>0</v>
      </c>
      <c r="K311" s="267">
        <f t="shared" si="1314"/>
        <v>0</v>
      </c>
      <c r="L311" s="266">
        <f t="shared" si="1314"/>
        <v>0</v>
      </c>
      <c r="M311" s="267">
        <f t="shared" si="1314"/>
        <v>0</v>
      </c>
      <c r="N311" s="182">
        <f t="shared" si="1314"/>
        <v>0</v>
      </c>
      <c r="O311" s="183">
        <f t="shared" si="1314"/>
        <v>0</v>
      </c>
      <c r="P311" s="184">
        <f t="shared" si="1314"/>
        <v>0</v>
      </c>
      <c r="Q311" s="184">
        <f t="shared" si="1314"/>
        <v>0</v>
      </c>
      <c r="R311" s="184">
        <f t="shared" si="1314"/>
        <v>0</v>
      </c>
      <c r="S311" s="184">
        <f t="shared" si="1314"/>
        <v>0</v>
      </c>
      <c r="T311" s="184">
        <f t="shared" si="1314"/>
        <v>0</v>
      </c>
      <c r="U311" s="184">
        <f t="shared" ref="U311:V311" si="1315">U310*1936.27</f>
        <v>0</v>
      </c>
      <c r="V311" s="184">
        <f t="shared" si="1315"/>
        <v>0</v>
      </c>
      <c r="W311" s="104"/>
    </row>
    <row r="312" spans="1:23" s="47" customFormat="1" ht="12.75" customHeight="1" x14ac:dyDescent="0.2">
      <c r="A312" s="104">
        <f>IF(Foglio2!$J$7=1,TRUNC(Base!V312,0),TRUNC(Base!U312,0))</f>
        <v>0</v>
      </c>
      <c r="B312" s="245">
        <f t="shared" si="1253"/>
        <v>34558</v>
      </c>
      <c r="C312" s="501"/>
      <c r="D312" s="501"/>
      <c r="E312" s="53" t="s">
        <v>3</v>
      </c>
      <c r="F312" s="54">
        <f>IF(Foglio2!$J$3=Foglio2!$E$12,Doc_laureati_scuola_sec.!D312,0)</f>
        <v>0</v>
      </c>
      <c r="G312" s="248">
        <f>IF(Foglio2!$J$3=Foglio2!$E$12,Doc_laureati_scuola_sec.!E312,0)</f>
        <v>0</v>
      </c>
      <c r="H312" s="248">
        <f>IF(Foglio2!$J$3=Foglio2!$E$12,Doc_laureati_scuola_sec.!F312,0)</f>
        <v>0</v>
      </c>
      <c r="I312" s="248">
        <f>IF(Foglio2!$J$3=Foglio2!$E$12,Doc_laureati_scuola_sec.!G312,0)</f>
        <v>0</v>
      </c>
      <c r="J312" s="248">
        <f>IF(Foglio2!$J$3=Foglio2!$E$12,Doc_laureati_scuola_sec.!H312,0)</f>
        <v>0</v>
      </c>
      <c r="K312" s="248">
        <f>IF(Foglio2!$J$3=Foglio2!$E$12,Doc_laureati_scuola_sec.!I312,0)</f>
        <v>0</v>
      </c>
      <c r="L312" s="248">
        <f>IF(Foglio2!$J$3=Foglio2!$E$12,Doc_laureati_scuola_sec.!J312,0)</f>
        <v>0</v>
      </c>
      <c r="M312" s="249">
        <f>IF(Foglio2!$J$3=Foglio2!$E$12,Doc_laureati_scuola_sec.!K312,0)</f>
        <v>0</v>
      </c>
      <c r="N312" s="250">
        <f>IF(Foglio2!$J$3=Foglio2!$E$12,Doc_laureati_scuola_sec.!L312,0)</f>
        <v>0</v>
      </c>
      <c r="O312" s="251">
        <f>IF(Foglio2!$J$3=Foglio2!$E$12,Doc_laureati_scuola_sec.!M312,0)</f>
        <v>0</v>
      </c>
      <c r="P312" s="252">
        <f>IF(Foglio2!$J$3=Foglio2!$E$12,Doc_laureati_scuola_sec.!N312,0)</f>
        <v>0</v>
      </c>
      <c r="Q312" s="252">
        <f>IF(Foglio2!$J$3=Foglio2!$E$12,Doc_laureati_scuola_sec.!O312,0)</f>
        <v>0</v>
      </c>
      <c r="R312" s="252">
        <f>IF(Foglio2!$J$3=Foglio2!$E$12,Doc_laureati_scuola_sec.!P312,0)</f>
        <v>0</v>
      </c>
      <c r="S312" s="252">
        <f>IF(Foglio2!$J$3=Foglio2!$E$12,Doc_laureati_scuola_sec.!Q312,0)</f>
        <v>0</v>
      </c>
      <c r="T312" s="252">
        <f>IF(Foglio2!$J$3=Foglio2!$E$12,Doc_laureati_scuola_sec.!R312,0)</f>
        <v>0</v>
      </c>
      <c r="U312" s="252">
        <f t="shared" ref="U312" si="1316">(P312)/12*0.8</f>
        <v>0</v>
      </c>
      <c r="V312" s="252">
        <f t="shared" ref="V312" si="1317">(P312+R312)/12*0.8</f>
        <v>0</v>
      </c>
      <c r="W312" s="253" t="str">
        <f t="shared" ref="W312" si="1318">"Fascia Da "&amp;F312&amp;" a "&amp;F313&amp;" Decorrenza "&amp;DAY(C312)&amp;"/"&amp;MONTH(C312)&amp;"/"&amp;YEAR(C312)</f>
        <v>Fascia Da 0 a 0 Decorrenza 0/1/1900</v>
      </c>
    </row>
    <row r="313" spans="1:23" s="47" customFormat="1" ht="9" customHeight="1" x14ac:dyDescent="0.2">
      <c r="A313" s="104"/>
      <c r="B313" s="245">
        <f t="shared" si="1253"/>
        <v>34559</v>
      </c>
      <c r="C313" s="502"/>
      <c r="D313" s="502"/>
      <c r="E313" s="58"/>
      <c r="F313" s="59">
        <f>IF(Foglio2!$J$3=Foglio2!$E$12,Doc_laureati_scuola_sec.!D313,0)</f>
        <v>0</v>
      </c>
      <c r="G313" s="267">
        <f t="shared" ref="G313:T313" si="1319">G312*1936.27</f>
        <v>0</v>
      </c>
      <c r="H313" s="267">
        <f t="shared" si="1319"/>
        <v>0</v>
      </c>
      <c r="I313" s="267">
        <f t="shared" si="1319"/>
        <v>0</v>
      </c>
      <c r="J313" s="267">
        <f t="shared" si="1319"/>
        <v>0</v>
      </c>
      <c r="K313" s="267">
        <f t="shared" si="1319"/>
        <v>0</v>
      </c>
      <c r="L313" s="266">
        <f t="shared" si="1319"/>
        <v>0</v>
      </c>
      <c r="M313" s="267">
        <f t="shared" si="1319"/>
        <v>0</v>
      </c>
      <c r="N313" s="182">
        <f t="shared" si="1319"/>
        <v>0</v>
      </c>
      <c r="O313" s="183">
        <f t="shared" si="1319"/>
        <v>0</v>
      </c>
      <c r="P313" s="184">
        <f t="shared" si="1319"/>
        <v>0</v>
      </c>
      <c r="Q313" s="184">
        <f t="shared" si="1319"/>
        <v>0</v>
      </c>
      <c r="R313" s="184">
        <f t="shared" si="1319"/>
        <v>0</v>
      </c>
      <c r="S313" s="184">
        <f t="shared" si="1319"/>
        <v>0</v>
      </c>
      <c r="T313" s="184">
        <f t="shared" si="1319"/>
        <v>0</v>
      </c>
      <c r="U313" s="184">
        <f t="shared" ref="U313:V313" si="1320">U312*1936.27</f>
        <v>0</v>
      </c>
      <c r="V313" s="184">
        <f t="shared" si="1320"/>
        <v>0</v>
      </c>
      <c r="W313" s="104"/>
    </row>
    <row r="314" spans="1:23" s="47" customFormat="1" ht="12.75" customHeight="1" x14ac:dyDescent="0.2">
      <c r="A314" s="104">
        <f>IF(Foglio2!$J$7=1,TRUNC(Base!V314,0),TRUNC(Base!U314,0))</f>
        <v>0</v>
      </c>
      <c r="B314" s="245">
        <f t="shared" ref="B314" si="1321">C316</f>
        <v>34700</v>
      </c>
      <c r="C314" s="492">
        <v>34700</v>
      </c>
      <c r="D314" s="492">
        <v>35033</v>
      </c>
      <c r="E314" s="42" t="s">
        <v>3</v>
      </c>
      <c r="F314" s="43">
        <f>IF(Foglio2!$J$3=Foglio2!$E$3,Ausiliari_Coll.Scol.!D300,IF(Foglio2!$J$3=Foglio2!$E$4,Collab._Tecnici!D300,IF(Foglio2!$J$3=Foglio2!$E$5,Assistenti_Tecnici!D300,IF(Foglio2!$J$3=Foglio2!$E$6,Assistenti_Amm.vo!D300,IF(Foglio2!$J$3=Foglio2!$E$7,Resp_Coord_Amm.vo!D300,IF(Foglio2!$J$3=Foglio2!$E$8,Direttore_Amm.vo!D300,IF(Foglio2!$J$3=Foglio2!$E$9,Doc_mat_elem.re!D300,IF(Foglio2!$J$3=Foglio2!$E$10,Doc_dipl_scuola_sec.!D300,IF(Foglio2!$J$3=Foglio2!$E$11,Doc_scuola_media!D300,IF(Foglio2!$J$3=Foglio2!$E$12,Doc_laureati_scuola_sec.!D314,IF(Foglio2!$J$3=Foglio2!$E$13,Direttivi_capi_ist.!D300,0)))))))))))</f>
        <v>0</v>
      </c>
      <c r="G314" s="248">
        <f>IF(Foglio2!$J$3=Foglio2!$E$3,Ausiliari_Coll.Scol.!E300,IF(Foglio2!$J$3=Foglio2!$E$4,Collab._Tecnici!E300,IF(Foglio2!$J$3=Foglio2!$E$5,Assistenti_Tecnici!E300,IF(Foglio2!$J$3=Foglio2!$E$6,Assistenti_Amm.vo!E300,IF(Foglio2!$J$3=Foglio2!$E$7,Resp_Coord_Amm.vo!E300,IF(Foglio2!$J$3=Foglio2!$E$8,Direttore_Amm.vo!E300,IF(Foglio2!$J$3=Foglio2!$E$9,Doc_mat_elem.re!E300,IF(Foglio2!$J$3=Foglio2!$E$10,Doc_dipl_scuola_sec.!E300,IF(Foglio2!$J$3=Foglio2!$E$11,Doc_scuola_media!E300,IF(Foglio2!$J$3=Foglio2!$E$12,Doc_laureati_scuola_sec.!E314,IF(Foglio2!$J$3=Foglio2!$E$13,Direttivi_capi_ist.!E300,0)))))))))))</f>
        <v>0</v>
      </c>
      <c r="H314" s="248">
        <f>IF(Foglio2!$J$3=Foglio2!$E$3,Ausiliari_Coll.Scol.!F300,IF(Foglio2!$J$3=Foglio2!$E$4,Collab._Tecnici!F300,IF(Foglio2!$J$3=Foglio2!$E$5,Assistenti_Tecnici!F300,IF(Foglio2!$J$3=Foglio2!$E$6,Assistenti_Amm.vo!F300,IF(Foglio2!$J$3=Foglio2!$E$7,Resp_Coord_Amm.vo!F300,IF(Foglio2!$J$3=Foglio2!$E$8,Direttore_Amm.vo!F300,IF(Foglio2!$J$3=Foglio2!$E$9,Doc_mat_elem.re!F300,IF(Foglio2!$J$3=Foglio2!$E$10,Doc_dipl_scuola_sec.!F300,IF(Foglio2!$J$3=Foglio2!$E$11,Doc_scuola_media!F300,IF(Foglio2!$J$3=Foglio2!$E$12,Doc_laureati_scuola_sec.!F314,IF(Foglio2!$J$3=Foglio2!$E$13,Direttivi_capi_ist.!F300,0)))))))))))</f>
        <v>0</v>
      </c>
      <c r="I314" s="248">
        <f>IF(Foglio2!$J$3=Foglio2!$E$3,Ausiliari_Coll.Scol.!G300,IF(Foglio2!$J$3=Foglio2!$E$4,Collab._Tecnici!G300,IF(Foglio2!$J$3=Foglio2!$E$5,Assistenti_Tecnici!G300,IF(Foglio2!$J$3=Foglio2!$E$6,Assistenti_Amm.vo!G300,IF(Foglio2!$J$3=Foglio2!$E$7,Resp_Coord_Amm.vo!G300,IF(Foglio2!$J$3=Foglio2!$E$8,Direttore_Amm.vo!G300,IF(Foglio2!$J$3=Foglio2!$E$9,Doc_mat_elem.re!G300,IF(Foglio2!$J$3=Foglio2!$E$10,Doc_dipl_scuola_sec.!G300,IF(Foglio2!$J$3=Foglio2!$E$11,Doc_scuola_media!G300,IF(Foglio2!$J$3=Foglio2!$E$12,Doc_laureati_scuola_sec.!G314,IF(Foglio2!$J$3=Foglio2!$E$13,Direttivi_capi_ist.!G300,0)))))))))))</f>
        <v>0</v>
      </c>
      <c r="J314" s="248">
        <f>IF(Foglio2!$J$3=Foglio2!$E$3,Ausiliari_Coll.Scol.!H300,IF(Foglio2!$J$3=Foglio2!$E$4,Collab._Tecnici!H300,IF(Foglio2!$J$3=Foglio2!$E$5,Assistenti_Tecnici!H300,IF(Foglio2!$J$3=Foglio2!$E$6,Assistenti_Amm.vo!H300,IF(Foglio2!$J$3=Foglio2!$E$7,Resp_Coord_Amm.vo!H300,IF(Foglio2!$J$3=Foglio2!$E$8,Direttore_Amm.vo!H300,IF(Foglio2!$J$3=Foglio2!$E$9,Doc_mat_elem.re!H300,IF(Foglio2!$J$3=Foglio2!$E$10,Doc_dipl_scuola_sec.!H300,IF(Foglio2!$J$3=Foglio2!$E$11,Doc_scuola_media!H300,IF(Foglio2!$J$3=Foglio2!$E$12,Doc_laureati_scuola_sec.!H314,IF(Foglio2!$J$3=Foglio2!$E$13,Direttivi_capi_ist.!H300,0)))))))))))</f>
        <v>0</v>
      </c>
      <c r="K314" s="248">
        <f>IF(Foglio2!$J$3=Foglio2!$E$3,Ausiliari_Coll.Scol.!I300,IF(Foglio2!$J$3=Foglio2!$E$4,Collab._Tecnici!I300,IF(Foglio2!$J$3=Foglio2!$E$5,Assistenti_Tecnici!I300,IF(Foglio2!$J$3=Foglio2!$E$6,Assistenti_Amm.vo!I300,IF(Foglio2!$J$3=Foglio2!$E$7,Resp_Coord_Amm.vo!I300,IF(Foglio2!$J$3=Foglio2!$E$8,Direttore_Amm.vo!I300,IF(Foglio2!$J$3=Foglio2!$E$9,Doc_mat_elem.re!I300,IF(Foglio2!$J$3=Foglio2!$E$10,Doc_dipl_scuola_sec.!I300,IF(Foglio2!$J$3=Foglio2!$E$11,Doc_scuola_media!I300,IF(Foglio2!$J$3=Foglio2!$E$12,Doc_laureati_scuola_sec.!I314,IF(Foglio2!$J$3=Foglio2!$E$13,Direttivi_capi_ist.!I300,0)))))))))))</f>
        <v>0</v>
      </c>
      <c r="L314" s="248">
        <f>IF(Foglio2!$J$3=Foglio2!$E$3,Ausiliari_Coll.Scol.!J300,IF(Foglio2!$J$3=Foglio2!$E$4,Collab._Tecnici!J300,IF(Foglio2!$J$3=Foglio2!$E$5,Assistenti_Tecnici!J300,IF(Foglio2!$J$3=Foglio2!$E$6,Assistenti_Amm.vo!J300,IF(Foglio2!$J$3=Foglio2!$E$7,Resp_Coord_Amm.vo!J300,IF(Foglio2!$J$3=Foglio2!$E$8,Direttore_Amm.vo!J300,IF(Foglio2!$J$3=Foglio2!$E$9,Doc_mat_elem.re!J300,IF(Foglio2!$J$3=Foglio2!$E$10,Doc_dipl_scuola_sec.!J300,IF(Foglio2!$J$3=Foglio2!$E$11,Doc_scuola_media!J300,IF(Foglio2!$J$3=Foglio2!$E$12,Doc_laureati_scuola_sec.!J314,IF(Foglio2!$J$3=Foglio2!$E$13,Direttivi_capi_ist.!J300,0)))))))))))</f>
        <v>0</v>
      </c>
      <c r="M314" s="249">
        <f>IF(Foglio2!$J$3=Foglio2!$E$3,Ausiliari_Coll.Scol.!K300,IF(Foglio2!$J$3=Foglio2!$E$4,Collab._Tecnici!K300,IF(Foglio2!$J$3=Foglio2!$E$5,Assistenti_Tecnici!K300,IF(Foglio2!$J$3=Foglio2!$E$6,Assistenti_Amm.vo!K300,IF(Foglio2!$J$3=Foglio2!$E$7,Resp_Coord_Amm.vo!K300,IF(Foglio2!$J$3=Foglio2!$E$8,Direttore_Amm.vo!K300,IF(Foglio2!$J$3=Foglio2!$E$9,Doc_mat_elem.re!K300,IF(Foglio2!$J$3=Foglio2!$E$10,Doc_dipl_scuola_sec.!K300,IF(Foglio2!$J$3=Foglio2!$E$11,Doc_scuola_media!K300,IF(Foglio2!$J$3=Foglio2!$E$12,Doc_laureati_scuola_sec.!K314,IF(Foglio2!$J$3=Foglio2!$E$13,Direttivi_capi_ist.!K300,0)))))))))))</f>
        <v>0</v>
      </c>
      <c r="N314" s="250">
        <f>IF(Foglio2!$J$3=Foglio2!$E$3,Ausiliari_Coll.Scol.!L300,IF(Foglio2!$J$3=Foglio2!$E$4,Collab._Tecnici!L300,IF(Foglio2!$J$3=Foglio2!$E$5,Assistenti_Tecnici!L300,IF(Foglio2!$J$3=Foglio2!$E$6,Assistenti_Amm.vo!L300,IF(Foglio2!$J$3=Foglio2!$E$7,Resp_Coord_Amm.vo!L300,IF(Foglio2!$J$3=Foglio2!$E$8,Direttore_Amm.vo!L300,IF(Foglio2!$J$3=Foglio2!$E$9,Doc_mat_elem.re!L300,IF(Foglio2!$J$3=Foglio2!$E$10,Doc_dipl_scuola_sec.!L300,IF(Foglio2!$J$3=Foglio2!$E$11,Doc_scuola_media!L300,IF(Foglio2!$J$3=Foglio2!$E$12,Doc_laureati_scuola_sec.!L314,IF(Foglio2!$J$3=Foglio2!$E$13,Direttivi_capi_ist.!L300,0)))))))))))</f>
        <v>0</v>
      </c>
      <c r="O314" s="251">
        <f>IF(Foglio2!$J$3=Foglio2!$E$3,Ausiliari_Coll.Scol.!M300,IF(Foglio2!$J$3=Foglio2!$E$4,Collab._Tecnici!M300,IF(Foglio2!$J$3=Foglio2!$E$5,Assistenti_Tecnici!M300,IF(Foglio2!$J$3=Foglio2!$E$6,Assistenti_Amm.vo!M300,IF(Foglio2!$J$3=Foglio2!$E$7,Resp_Coord_Amm.vo!M300,IF(Foglio2!$J$3=Foglio2!$E$8,Direttore_Amm.vo!M300,IF(Foglio2!$J$3=Foglio2!$E$9,Doc_mat_elem.re!M300,IF(Foglio2!$J$3=Foglio2!$E$10,Doc_dipl_scuola_sec.!M300,IF(Foglio2!$J$3=Foglio2!$E$11,Doc_scuola_media!M300,IF(Foglio2!$J$3=Foglio2!$E$12,Doc_laureati_scuola_sec.!M314,IF(Foglio2!$J$3=Foglio2!$E$13,Direttivi_capi_ist.!M300,0)))))))))))</f>
        <v>0</v>
      </c>
      <c r="P314" s="252">
        <f>IF(Foglio2!$J$3=Foglio2!$E$3,Ausiliari_Coll.Scol.!N300,IF(Foglio2!$J$3=Foglio2!$E$4,Collab._Tecnici!N300,IF(Foglio2!$J$3=Foglio2!$E$5,Assistenti_Tecnici!N300,IF(Foglio2!$J$3=Foglio2!$E$6,Assistenti_Amm.vo!N300,IF(Foglio2!$J$3=Foglio2!$E$7,Resp_Coord_Amm.vo!N300,IF(Foglio2!$J$3=Foglio2!$E$8,Direttore_Amm.vo!N300,IF(Foglio2!$J$3=Foglio2!$E$9,Doc_mat_elem.re!N300,IF(Foglio2!$J$3=Foglio2!$E$10,Doc_dipl_scuola_sec.!N300,IF(Foglio2!$J$3=Foglio2!$E$11,Doc_scuola_media!N300,IF(Foglio2!$J$3=Foglio2!$E$12,Doc_laureati_scuola_sec.!N314,IF(Foglio2!$J$3=Foglio2!$E$13,Direttivi_capi_ist.!N300,0)))))))))))</f>
        <v>0</v>
      </c>
      <c r="Q314" s="252">
        <f>IF(Foglio2!$J$3=Foglio2!$E$3,Ausiliari_Coll.Scol.!O300,IF(Foglio2!$J$3=Foglio2!$E$4,Collab._Tecnici!O300,IF(Foglio2!$J$3=Foglio2!$E$5,Assistenti_Tecnici!O300,IF(Foglio2!$J$3=Foglio2!$E$6,Assistenti_Amm.vo!O300,IF(Foglio2!$J$3=Foglio2!$E$7,Resp_Coord_Amm.vo!O300,IF(Foglio2!$J$3=Foglio2!$E$8,Direttore_Amm.vo!O300,IF(Foglio2!$J$3=Foglio2!$E$9,Doc_mat_elem.re!O300,IF(Foglio2!$J$3=Foglio2!$E$10,Doc_dipl_scuola_sec.!O300,IF(Foglio2!$J$3=Foglio2!$E$11,Doc_scuola_media!O300,IF(Foglio2!$J$3=Foglio2!$E$12,Doc_laureati_scuola_sec.!O314,IF(Foglio2!$J$3=Foglio2!$E$13,Direttivi_capi_ist.!O300,0)))))))))))</f>
        <v>0</v>
      </c>
      <c r="R314" s="252">
        <f>IF(Foglio2!$J$3=Foglio2!$E$3,Ausiliari_Coll.Scol.!P300,IF(Foglio2!$J$3=Foglio2!$E$4,Collab._Tecnici!P300,IF(Foglio2!$J$3=Foglio2!$E$5,Assistenti_Tecnici!P300,IF(Foglio2!$J$3=Foglio2!$E$6,Assistenti_Amm.vo!P300,IF(Foglio2!$J$3=Foglio2!$E$7,Resp_Coord_Amm.vo!P300,IF(Foglio2!$J$3=Foglio2!$E$8,Direttore_Amm.vo!P300,IF(Foglio2!$J$3=Foglio2!$E$9,Doc_mat_elem.re!P300,IF(Foglio2!$J$3=Foglio2!$E$10,Doc_dipl_scuola_sec.!P300,IF(Foglio2!$J$3=Foglio2!$E$11,Doc_scuola_media!P300,IF(Foglio2!$J$3=Foglio2!$E$12,Doc_laureati_scuola_sec.!P314,IF(Foglio2!$J$3=Foglio2!$E$13,Direttivi_capi_ist.!P300,0)))))))))))</f>
        <v>0</v>
      </c>
      <c r="S314" s="252">
        <f>IF(Foglio2!$J$3=Foglio2!$E$3,Ausiliari_Coll.Scol.!Q300,IF(Foglio2!$J$3=Foglio2!$E$4,Collab._Tecnici!Q300,IF(Foglio2!$J$3=Foglio2!$E$5,Assistenti_Tecnici!Q300,IF(Foglio2!$J$3=Foglio2!$E$6,Assistenti_Amm.vo!Q300,IF(Foglio2!$J$3=Foglio2!$E$7,Resp_Coord_Amm.vo!Q300,IF(Foglio2!$J$3=Foglio2!$E$8,Direttore_Amm.vo!Q300,IF(Foglio2!$J$3=Foglio2!$E$9,Doc_mat_elem.re!Q300,IF(Foglio2!$J$3=Foglio2!$E$10,Doc_dipl_scuola_sec.!Q300,IF(Foglio2!$J$3=Foglio2!$E$11,Doc_scuola_media!Q300,IF(Foglio2!$J$3=Foglio2!$E$12,Doc_laureati_scuola_sec.!Q314,IF(Foglio2!$J$3=Foglio2!$E$13,Direttivi_capi_ist.!Q300,0)))))))))))</f>
        <v>0</v>
      </c>
      <c r="T314" s="252">
        <f>IF(Foglio2!$J$3=Foglio2!$E$3,Ausiliari_Coll.Scol.!R300,IF(Foglio2!$J$3=Foglio2!$E$4,Collab._Tecnici!R300,IF(Foglio2!$J$3=Foglio2!$E$5,Assistenti_Tecnici!R300,IF(Foglio2!$J$3=Foglio2!$E$6,Assistenti_Amm.vo!R300,IF(Foglio2!$J$3=Foglio2!$E$7,Resp_Coord_Amm.vo!R300,IF(Foglio2!$J$3=Foglio2!$E$8,Direttore_Amm.vo!R300,IF(Foglio2!$J$3=Foglio2!$E$9,Doc_mat_elem.re!R300,IF(Foglio2!$J$3=Foglio2!$E$10,Doc_dipl_scuola_sec.!R300,IF(Foglio2!$J$3=Foglio2!$E$11,Doc_scuola_media!R300,IF(Foglio2!$J$3=Foglio2!$E$12,Doc_laureati_scuola_sec.!R314,IF(Foglio2!$J$3=Foglio2!$E$13,Direttivi_capi_ist.!R300,0)))))))))))</f>
        <v>0</v>
      </c>
      <c r="U314" s="252">
        <f t="shared" ref="U314" si="1322">(P314)/12*0.8</f>
        <v>0</v>
      </c>
      <c r="V314" s="252">
        <f t="shared" ref="V314" si="1323">(P314+R314)/12*0.8</f>
        <v>0</v>
      </c>
      <c r="W314" s="253" t="str">
        <f t="shared" ref="W314" si="1324">"Fascia Da "&amp;F314&amp;" a "&amp;F315&amp;" Decorrenza "&amp;DAY(C314)&amp;"/"&amp;MONTH(C314)&amp;"/"&amp;YEAR(C314)</f>
        <v>Fascia Da 0 a 0 Decorrenza 1/1/1995</v>
      </c>
    </row>
    <row r="315" spans="1:23" s="47" customFormat="1" ht="8.25" customHeight="1" x14ac:dyDescent="0.2">
      <c r="A315" s="104"/>
      <c r="B315" s="245">
        <f t="shared" ref="B315" si="1325">B314+1</f>
        <v>34701</v>
      </c>
      <c r="C315" s="493"/>
      <c r="D315" s="493"/>
      <c r="E315" s="48" t="s">
        <v>4</v>
      </c>
      <c r="F315" s="49">
        <f>IF(Foglio2!$J$3=Foglio2!$E$3,Ausiliari_Coll.Scol.!D301,IF(Foglio2!$J$3=Foglio2!$E$4,Collab._Tecnici!D301,IF(Foglio2!$J$3=Foglio2!$E$5,Assistenti_Tecnici!D301,IF(Foglio2!$J$3=Foglio2!$E$6,Assistenti_Amm.vo!D301,IF(Foglio2!$J$3=Foglio2!$E$7,Resp_Coord_Amm.vo!D301,IF(Foglio2!$J$3=Foglio2!$E$8,Direttore_Amm.vo!D301,IF(Foglio2!$J$3=Foglio2!$E$9,Doc_mat_elem.re!D301,IF(Foglio2!$J$3=Foglio2!$E$10,Doc_dipl_scuola_sec.!D301,IF(Foglio2!$J$3=Foglio2!$E$11,Doc_scuola_media!D301,IF(Foglio2!$J$3=Foglio2!$E$12,Doc_laureati_scuola_sec.!D315,IF(Foglio2!$J$3=Foglio2!$E$13,Direttivi_capi_ist.!D301,0)))))))))))</f>
        <v>0</v>
      </c>
      <c r="G315" s="267">
        <f t="shared" ref="G315:T315" si="1326">G314*1936.27</f>
        <v>0</v>
      </c>
      <c r="H315" s="267">
        <f t="shared" si="1326"/>
        <v>0</v>
      </c>
      <c r="I315" s="267">
        <f t="shared" si="1326"/>
        <v>0</v>
      </c>
      <c r="J315" s="267">
        <f t="shared" si="1326"/>
        <v>0</v>
      </c>
      <c r="K315" s="267">
        <f t="shared" si="1326"/>
        <v>0</v>
      </c>
      <c r="L315" s="266">
        <f t="shared" si="1326"/>
        <v>0</v>
      </c>
      <c r="M315" s="267">
        <f t="shared" si="1326"/>
        <v>0</v>
      </c>
      <c r="N315" s="182">
        <f t="shared" si="1326"/>
        <v>0</v>
      </c>
      <c r="O315" s="183">
        <f t="shared" si="1326"/>
        <v>0</v>
      </c>
      <c r="P315" s="184">
        <f t="shared" si="1326"/>
        <v>0</v>
      </c>
      <c r="Q315" s="184">
        <f t="shared" si="1326"/>
        <v>0</v>
      </c>
      <c r="R315" s="184">
        <f t="shared" si="1326"/>
        <v>0</v>
      </c>
      <c r="S315" s="184">
        <f t="shared" si="1326"/>
        <v>0</v>
      </c>
      <c r="T315" s="184">
        <f t="shared" si="1326"/>
        <v>0</v>
      </c>
      <c r="U315" s="184">
        <f t="shared" ref="U315:V315" si="1327">U314*1936.27</f>
        <v>0</v>
      </c>
      <c r="V315" s="184">
        <f t="shared" si="1327"/>
        <v>0</v>
      </c>
      <c r="W315" s="104"/>
    </row>
    <row r="316" spans="1:23" s="47" customFormat="1" ht="12.75" customHeight="1" x14ac:dyDescent="0.2">
      <c r="A316" s="104">
        <f>IF(Foglio2!$J$7=1,TRUNC(Base!V316,0),TRUNC(Base!U316,0))</f>
        <v>0</v>
      </c>
      <c r="B316" s="245">
        <f t="shared" si="1253"/>
        <v>34702</v>
      </c>
      <c r="C316" s="500">
        <v>34700</v>
      </c>
      <c r="D316" s="500">
        <v>35033</v>
      </c>
      <c r="E316" s="53" t="s">
        <v>3</v>
      </c>
      <c r="F316" s="54">
        <f>IF(Foglio2!$J$3=Foglio2!$E$3,Ausiliari_Coll.Scol.!D302,IF(Foglio2!$J$3=Foglio2!$E$4,Collab._Tecnici!D302,IF(Foglio2!$J$3=Foglio2!$E$5,Assistenti_Tecnici!D302,IF(Foglio2!$J$3=Foglio2!$E$6,Assistenti_Amm.vo!D302,IF(Foglio2!$J$3=Foglio2!$E$7,Resp_Coord_Amm.vo!D302,IF(Foglio2!$J$3=Foglio2!$E$8,Direttore_Amm.vo!D302,IF(Foglio2!$J$3=Foglio2!$E$9,Doc_mat_elem.re!D302,IF(Foglio2!$J$3=Foglio2!$E$10,Doc_dipl_scuola_sec.!D302,IF(Foglio2!$J$3=Foglio2!$E$11,Doc_scuola_media!D302,IF(Foglio2!$J$3=Foglio2!$E$12,Doc_laureati_scuola_sec.!D316,IF(Foglio2!$J$3=Foglio2!$E$13,Direttivi_capi_ist.!D302,0)))))))))))</f>
        <v>0</v>
      </c>
      <c r="G316" s="248">
        <f>IF(Foglio2!$J$3=Foglio2!$E$3,Ausiliari_Coll.Scol.!E302,IF(Foglio2!$J$3=Foglio2!$E$4,Collab._Tecnici!E302,IF(Foglio2!$J$3=Foglio2!$E$5,Assistenti_Tecnici!E302,IF(Foglio2!$J$3=Foglio2!$E$6,Assistenti_Amm.vo!E302,IF(Foglio2!$J$3=Foglio2!$E$7,Resp_Coord_Amm.vo!E302,IF(Foglio2!$J$3=Foglio2!$E$8,Direttore_Amm.vo!E302,IF(Foglio2!$J$3=Foglio2!$E$9,Doc_mat_elem.re!E302,IF(Foglio2!$J$3=Foglio2!$E$10,Doc_dipl_scuola_sec.!E302,IF(Foglio2!$J$3=Foglio2!$E$11,Doc_scuola_media!E302,IF(Foglio2!$J$3=Foglio2!$E$12,Doc_laureati_scuola_sec.!E316,IF(Foglio2!$J$3=Foglio2!$E$13,Direttivi_capi_ist.!E302,0)))))))))))</f>
        <v>0</v>
      </c>
      <c r="H316" s="248">
        <f>IF(Foglio2!$J$3=Foglio2!$E$3,Ausiliari_Coll.Scol.!F302,IF(Foglio2!$J$3=Foglio2!$E$4,Collab._Tecnici!F302,IF(Foglio2!$J$3=Foglio2!$E$5,Assistenti_Tecnici!F302,IF(Foglio2!$J$3=Foglio2!$E$6,Assistenti_Amm.vo!F302,IF(Foglio2!$J$3=Foglio2!$E$7,Resp_Coord_Amm.vo!F302,IF(Foglio2!$J$3=Foglio2!$E$8,Direttore_Amm.vo!F302,IF(Foglio2!$J$3=Foglio2!$E$9,Doc_mat_elem.re!F302,IF(Foglio2!$J$3=Foglio2!$E$10,Doc_dipl_scuola_sec.!F302,IF(Foglio2!$J$3=Foglio2!$E$11,Doc_scuola_media!F302,IF(Foglio2!$J$3=Foglio2!$E$12,Doc_laureati_scuola_sec.!F316,IF(Foglio2!$J$3=Foglio2!$E$13,Direttivi_capi_ist.!F302,0)))))))))))</f>
        <v>0</v>
      </c>
      <c r="I316" s="248">
        <f>IF(Foglio2!$J$3=Foglio2!$E$3,Ausiliari_Coll.Scol.!G302,IF(Foglio2!$J$3=Foglio2!$E$4,Collab._Tecnici!G302,IF(Foglio2!$J$3=Foglio2!$E$5,Assistenti_Tecnici!G302,IF(Foglio2!$J$3=Foglio2!$E$6,Assistenti_Amm.vo!G302,IF(Foglio2!$J$3=Foglio2!$E$7,Resp_Coord_Amm.vo!G302,IF(Foglio2!$J$3=Foglio2!$E$8,Direttore_Amm.vo!G302,IF(Foglio2!$J$3=Foglio2!$E$9,Doc_mat_elem.re!G302,IF(Foglio2!$J$3=Foglio2!$E$10,Doc_dipl_scuola_sec.!G302,IF(Foglio2!$J$3=Foglio2!$E$11,Doc_scuola_media!G302,IF(Foglio2!$J$3=Foglio2!$E$12,Doc_laureati_scuola_sec.!G316,IF(Foglio2!$J$3=Foglio2!$E$13,Direttivi_capi_ist.!G302,0)))))))))))</f>
        <v>0</v>
      </c>
      <c r="J316" s="248">
        <f>IF(Foglio2!$J$3=Foglio2!$E$3,Ausiliari_Coll.Scol.!H302,IF(Foglio2!$J$3=Foglio2!$E$4,Collab._Tecnici!H302,IF(Foglio2!$J$3=Foglio2!$E$5,Assistenti_Tecnici!H302,IF(Foglio2!$J$3=Foglio2!$E$6,Assistenti_Amm.vo!H302,IF(Foglio2!$J$3=Foglio2!$E$7,Resp_Coord_Amm.vo!H302,IF(Foglio2!$J$3=Foglio2!$E$8,Direttore_Amm.vo!H302,IF(Foglio2!$J$3=Foglio2!$E$9,Doc_mat_elem.re!H302,IF(Foglio2!$J$3=Foglio2!$E$10,Doc_dipl_scuola_sec.!H302,IF(Foglio2!$J$3=Foglio2!$E$11,Doc_scuola_media!H302,IF(Foglio2!$J$3=Foglio2!$E$12,Doc_laureati_scuola_sec.!H316,IF(Foglio2!$J$3=Foglio2!$E$13,Direttivi_capi_ist.!H302,0)))))))))))</f>
        <v>0</v>
      </c>
      <c r="K316" s="248">
        <f>IF(Foglio2!$J$3=Foglio2!$E$3,Ausiliari_Coll.Scol.!I302,IF(Foglio2!$J$3=Foglio2!$E$4,Collab._Tecnici!I302,IF(Foglio2!$J$3=Foglio2!$E$5,Assistenti_Tecnici!I302,IF(Foglio2!$J$3=Foglio2!$E$6,Assistenti_Amm.vo!I302,IF(Foglio2!$J$3=Foglio2!$E$7,Resp_Coord_Amm.vo!I302,IF(Foglio2!$J$3=Foglio2!$E$8,Direttore_Amm.vo!I302,IF(Foglio2!$J$3=Foglio2!$E$9,Doc_mat_elem.re!I302,IF(Foglio2!$J$3=Foglio2!$E$10,Doc_dipl_scuola_sec.!I302,IF(Foglio2!$J$3=Foglio2!$E$11,Doc_scuola_media!I302,IF(Foglio2!$J$3=Foglio2!$E$12,Doc_laureati_scuola_sec.!I316,IF(Foglio2!$J$3=Foglio2!$E$13,Direttivi_capi_ist.!I302,0)))))))))))</f>
        <v>0</v>
      </c>
      <c r="L316" s="248">
        <f>IF(Foglio2!$J$3=Foglio2!$E$3,Ausiliari_Coll.Scol.!J302,IF(Foglio2!$J$3=Foglio2!$E$4,Collab._Tecnici!J302,IF(Foglio2!$J$3=Foglio2!$E$5,Assistenti_Tecnici!J302,IF(Foglio2!$J$3=Foglio2!$E$6,Assistenti_Amm.vo!J302,IF(Foglio2!$J$3=Foglio2!$E$7,Resp_Coord_Amm.vo!J302,IF(Foglio2!$J$3=Foglio2!$E$8,Direttore_Amm.vo!J302,IF(Foglio2!$J$3=Foglio2!$E$9,Doc_mat_elem.re!J302,IF(Foglio2!$J$3=Foglio2!$E$10,Doc_dipl_scuola_sec.!J302,IF(Foglio2!$J$3=Foglio2!$E$11,Doc_scuola_media!J302,IF(Foglio2!$J$3=Foglio2!$E$12,Doc_laureati_scuola_sec.!J316,IF(Foglio2!$J$3=Foglio2!$E$13,Direttivi_capi_ist.!J302,0)))))))))))</f>
        <v>0</v>
      </c>
      <c r="M316" s="249">
        <f>IF(Foglio2!$J$3=Foglio2!$E$3,Ausiliari_Coll.Scol.!K302,IF(Foglio2!$J$3=Foglio2!$E$4,Collab._Tecnici!K302,IF(Foglio2!$J$3=Foglio2!$E$5,Assistenti_Tecnici!K302,IF(Foglio2!$J$3=Foglio2!$E$6,Assistenti_Amm.vo!K302,IF(Foglio2!$J$3=Foglio2!$E$7,Resp_Coord_Amm.vo!K302,IF(Foglio2!$J$3=Foglio2!$E$8,Direttore_Amm.vo!K302,IF(Foglio2!$J$3=Foglio2!$E$9,Doc_mat_elem.re!K302,IF(Foglio2!$J$3=Foglio2!$E$10,Doc_dipl_scuola_sec.!K302,IF(Foglio2!$J$3=Foglio2!$E$11,Doc_scuola_media!K302,IF(Foglio2!$J$3=Foglio2!$E$12,Doc_laureati_scuola_sec.!K316,IF(Foglio2!$J$3=Foglio2!$E$13,Direttivi_capi_ist.!K302,0)))))))))))</f>
        <v>0</v>
      </c>
      <c r="N316" s="250">
        <f>IF(Foglio2!$J$3=Foglio2!$E$3,Ausiliari_Coll.Scol.!L302,IF(Foglio2!$J$3=Foglio2!$E$4,Collab._Tecnici!L302,IF(Foglio2!$J$3=Foglio2!$E$5,Assistenti_Tecnici!L302,IF(Foglio2!$J$3=Foglio2!$E$6,Assistenti_Amm.vo!L302,IF(Foglio2!$J$3=Foglio2!$E$7,Resp_Coord_Amm.vo!L302,IF(Foglio2!$J$3=Foglio2!$E$8,Direttore_Amm.vo!L302,IF(Foglio2!$J$3=Foglio2!$E$9,Doc_mat_elem.re!L302,IF(Foglio2!$J$3=Foglio2!$E$10,Doc_dipl_scuola_sec.!L302,IF(Foglio2!$J$3=Foglio2!$E$11,Doc_scuola_media!L302,IF(Foglio2!$J$3=Foglio2!$E$12,Doc_laureati_scuola_sec.!L316,IF(Foglio2!$J$3=Foglio2!$E$13,Direttivi_capi_ist.!L302,0)))))))))))</f>
        <v>0</v>
      </c>
      <c r="O316" s="251">
        <f>IF(Foglio2!$J$3=Foglio2!$E$3,Ausiliari_Coll.Scol.!M302,IF(Foglio2!$J$3=Foglio2!$E$4,Collab._Tecnici!M302,IF(Foglio2!$J$3=Foglio2!$E$5,Assistenti_Tecnici!M302,IF(Foglio2!$J$3=Foglio2!$E$6,Assistenti_Amm.vo!M302,IF(Foglio2!$J$3=Foglio2!$E$7,Resp_Coord_Amm.vo!M302,IF(Foglio2!$J$3=Foglio2!$E$8,Direttore_Amm.vo!M302,IF(Foglio2!$J$3=Foglio2!$E$9,Doc_mat_elem.re!M302,IF(Foglio2!$J$3=Foglio2!$E$10,Doc_dipl_scuola_sec.!M302,IF(Foglio2!$J$3=Foglio2!$E$11,Doc_scuola_media!M302,IF(Foglio2!$J$3=Foglio2!$E$12,Doc_laureati_scuola_sec.!M316,IF(Foglio2!$J$3=Foglio2!$E$13,Direttivi_capi_ist.!M302,0)))))))))))</f>
        <v>0</v>
      </c>
      <c r="P316" s="252">
        <f>IF(Foglio2!$J$3=Foglio2!$E$3,Ausiliari_Coll.Scol.!N302,IF(Foglio2!$J$3=Foglio2!$E$4,Collab._Tecnici!N302,IF(Foglio2!$J$3=Foglio2!$E$5,Assistenti_Tecnici!N302,IF(Foglio2!$J$3=Foglio2!$E$6,Assistenti_Amm.vo!N302,IF(Foglio2!$J$3=Foglio2!$E$7,Resp_Coord_Amm.vo!N302,IF(Foglio2!$J$3=Foglio2!$E$8,Direttore_Amm.vo!N302,IF(Foglio2!$J$3=Foglio2!$E$9,Doc_mat_elem.re!N302,IF(Foglio2!$J$3=Foglio2!$E$10,Doc_dipl_scuola_sec.!N302,IF(Foglio2!$J$3=Foglio2!$E$11,Doc_scuola_media!N302,IF(Foglio2!$J$3=Foglio2!$E$12,Doc_laureati_scuola_sec.!N316,IF(Foglio2!$J$3=Foglio2!$E$13,Direttivi_capi_ist.!N302,0)))))))))))</f>
        <v>0</v>
      </c>
      <c r="Q316" s="252">
        <f>IF(Foglio2!$J$3=Foglio2!$E$3,Ausiliari_Coll.Scol.!O302,IF(Foglio2!$J$3=Foglio2!$E$4,Collab._Tecnici!O302,IF(Foglio2!$J$3=Foglio2!$E$5,Assistenti_Tecnici!O302,IF(Foglio2!$J$3=Foglio2!$E$6,Assistenti_Amm.vo!O302,IF(Foglio2!$J$3=Foglio2!$E$7,Resp_Coord_Amm.vo!O302,IF(Foglio2!$J$3=Foglio2!$E$8,Direttore_Amm.vo!O302,IF(Foglio2!$J$3=Foglio2!$E$9,Doc_mat_elem.re!O302,IF(Foglio2!$J$3=Foglio2!$E$10,Doc_dipl_scuola_sec.!O302,IF(Foglio2!$J$3=Foglio2!$E$11,Doc_scuola_media!O302,IF(Foglio2!$J$3=Foglio2!$E$12,Doc_laureati_scuola_sec.!O316,IF(Foglio2!$J$3=Foglio2!$E$13,Direttivi_capi_ist.!O302,0)))))))))))</f>
        <v>0</v>
      </c>
      <c r="R316" s="252">
        <f>IF(Foglio2!$J$3=Foglio2!$E$3,Ausiliari_Coll.Scol.!P302,IF(Foglio2!$J$3=Foglio2!$E$4,Collab._Tecnici!P302,IF(Foglio2!$J$3=Foglio2!$E$5,Assistenti_Tecnici!P302,IF(Foglio2!$J$3=Foglio2!$E$6,Assistenti_Amm.vo!P302,IF(Foglio2!$J$3=Foglio2!$E$7,Resp_Coord_Amm.vo!P302,IF(Foglio2!$J$3=Foglio2!$E$8,Direttore_Amm.vo!P302,IF(Foglio2!$J$3=Foglio2!$E$9,Doc_mat_elem.re!P302,IF(Foglio2!$J$3=Foglio2!$E$10,Doc_dipl_scuola_sec.!P302,IF(Foglio2!$J$3=Foglio2!$E$11,Doc_scuola_media!P302,IF(Foglio2!$J$3=Foglio2!$E$12,Doc_laureati_scuola_sec.!P316,IF(Foglio2!$J$3=Foglio2!$E$13,Direttivi_capi_ist.!P302,0)))))))))))</f>
        <v>0</v>
      </c>
      <c r="S316" s="252">
        <f>IF(Foglio2!$J$3=Foglio2!$E$3,Ausiliari_Coll.Scol.!Q302,IF(Foglio2!$J$3=Foglio2!$E$4,Collab._Tecnici!Q302,IF(Foglio2!$J$3=Foglio2!$E$5,Assistenti_Tecnici!Q302,IF(Foglio2!$J$3=Foglio2!$E$6,Assistenti_Amm.vo!Q302,IF(Foglio2!$J$3=Foglio2!$E$7,Resp_Coord_Amm.vo!Q302,IF(Foglio2!$J$3=Foglio2!$E$8,Direttore_Amm.vo!Q302,IF(Foglio2!$J$3=Foglio2!$E$9,Doc_mat_elem.re!Q302,IF(Foglio2!$J$3=Foglio2!$E$10,Doc_dipl_scuola_sec.!Q302,IF(Foglio2!$J$3=Foglio2!$E$11,Doc_scuola_media!Q302,IF(Foglio2!$J$3=Foglio2!$E$12,Doc_laureati_scuola_sec.!Q316,IF(Foglio2!$J$3=Foglio2!$E$13,Direttivi_capi_ist.!Q302,0)))))))))))</f>
        <v>0</v>
      </c>
      <c r="T316" s="252">
        <f>IF(Foglio2!$J$3=Foglio2!$E$3,Ausiliari_Coll.Scol.!R302,IF(Foglio2!$J$3=Foglio2!$E$4,Collab._Tecnici!R302,IF(Foglio2!$J$3=Foglio2!$E$5,Assistenti_Tecnici!R302,IF(Foglio2!$J$3=Foglio2!$E$6,Assistenti_Amm.vo!R302,IF(Foglio2!$J$3=Foglio2!$E$7,Resp_Coord_Amm.vo!R302,IF(Foglio2!$J$3=Foglio2!$E$8,Direttore_Amm.vo!R302,IF(Foglio2!$J$3=Foglio2!$E$9,Doc_mat_elem.re!R302,IF(Foglio2!$J$3=Foglio2!$E$10,Doc_dipl_scuola_sec.!R302,IF(Foglio2!$J$3=Foglio2!$E$11,Doc_scuola_media!R302,IF(Foglio2!$J$3=Foglio2!$E$12,Doc_laureati_scuola_sec.!R316,IF(Foglio2!$J$3=Foglio2!$E$13,Direttivi_capi_ist.!R302,0)))))))))))</f>
        <v>0</v>
      </c>
      <c r="U316" s="252">
        <f t="shared" ref="U316" si="1328">(P316)/12*0.8</f>
        <v>0</v>
      </c>
      <c r="V316" s="252">
        <f t="shared" ref="V316" si="1329">(P316+R316)/12*0.8</f>
        <v>0</v>
      </c>
      <c r="W316" s="253" t="str">
        <f t="shared" ref="W316" si="1330">"Fascia Da "&amp;F316&amp;" a "&amp;F317&amp;" Decorrenza "&amp;DAY(C316)&amp;"/"&amp;MONTH(C316)&amp;"/"&amp;YEAR(C316)</f>
        <v>Fascia Da 0 a 0 Decorrenza 1/1/1995</v>
      </c>
    </row>
    <row r="317" spans="1:23" s="47" customFormat="1" ht="8.25" customHeight="1" x14ac:dyDescent="0.2">
      <c r="A317" s="104"/>
      <c r="B317" s="245">
        <f t="shared" si="1253"/>
        <v>34703</v>
      </c>
      <c r="C317" s="500"/>
      <c r="D317" s="500"/>
      <c r="E317" s="48" t="s">
        <v>4</v>
      </c>
      <c r="F317" s="49">
        <f>IF(Foglio2!$J$3=Foglio2!$E$3,Ausiliari_Coll.Scol.!D303,IF(Foglio2!$J$3=Foglio2!$E$4,Collab._Tecnici!D303,IF(Foglio2!$J$3=Foglio2!$E$5,Assistenti_Tecnici!D303,IF(Foglio2!$J$3=Foglio2!$E$6,Assistenti_Amm.vo!D303,IF(Foglio2!$J$3=Foglio2!$E$7,Resp_Coord_Amm.vo!D303,IF(Foglio2!$J$3=Foglio2!$E$8,Direttore_Amm.vo!D303,IF(Foglio2!$J$3=Foglio2!$E$9,Doc_mat_elem.re!D303,IF(Foglio2!$J$3=Foglio2!$E$10,Doc_dipl_scuola_sec.!D303,IF(Foglio2!$J$3=Foglio2!$E$11,Doc_scuola_media!D303,IF(Foglio2!$J$3=Foglio2!$E$12,Doc_laureati_scuola_sec.!D317,IF(Foglio2!$J$3=Foglio2!$E$13,Direttivi_capi_ist.!D303,0)))))))))))</f>
        <v>0</v>
      </c>
      <c r="G317" s="267">
        <f t="shared" ref="G317:T317" si="1331">G316*1936.27</f>
        <v>0</v>
      </c>
      <c r="H317" s="267">
        <f t="shared" si="1331"/>
        <v>0</v>
      </c>
      <c r="I317" s="267">
        <f t="shared" si="1331"/>
        <v>0</v>
      </c>
      <c r="J317" s="267">
        <f t="shared" si="1331"/>
        <v>0</v>
      </c>
      <c r="K317" s="267">
        <f t="shared" si="1331"/>
        <v>0</v>
      </c>
      <c r="L317" s="266">
        <f t="shared" si="1331"/>
        <v>0</v>
      </c>
      <c r="M317" s="267">
        <f t="shared" si="1331"/>
        <v>0</v>
      </c>
      <c r="N317" s="182">
        <f t="shared" si="1331"/>
        <v>0</v>
      </c>
      <c r="O317" s="183">
        <f t="shared" si="1331"/>
        <v>0</v>
      </c>
      <c r="P317" s="184">
        <f t="shared" si="1331"/>
        <v>0</v>
      </c>
      <c r="Q317" s="184">
        <f t="shared" si="1331"/>
        <v>0</v>
      </c>
      <c r="R317" s="184">
        <f t="shared" si="1331"/>
        <v>0</v>
      </c>
      <c r="S317" s="184">
        <f t="shared" si="1331"/>
        <v>0</v>
      </c>
      <c r="T317" s="184">
        <f t="shared" si="1331"/>
        <v>0</v>
      </c>
      <c r="U317" s="184">
        <f t="shared" ref="U317:V317" si="1332">U316*1936.27</f>
        <v>0</v>
      </c>
      <c r="V317" s="184">
        <f t="shared" si="1332"/>
        <v>0</v>
      </c>
      <c r="W317" s="104"/>
    </row>
    <row r="318" spans="1:23" s="47" customFormat="1" ht="12.75" customHeight="1" x14ac:dyDescent="0.2">
      <c r="A318" s="104">
        <f>IF(Foglio2!$J$7=1,TRUNC(Base!V318,0),TRUNC(Base!U318,0))</f>
        <v>0</v>
      </c>
      <c r="B318" s="245">
        <f t="shared" si="1253"/>
        <v>34704</v>
      </c>
      <c r="C318" s="501"/>
      <c r="D318" s="501"/>
      <c r="E318" s="53" t="s">
        <v>3</v>
      </c>
      <c r="F318" s="54">
        <f>IF(Foglio2!$J$3=Foglio2!$E$3,Ausiliari_Coll.Scol.!D304,IF(Foglio2!$J$3=Foglio2!$E$4,Collab._Tecnici!D304,IF(Foglio2!$J$3=Foglio2!$E$5,Assistenti_Tecnici!D304,IF(Foglio2!$J$3=Foglio2!$E$6,Assistenti_Amm.vo!D304,IF(Foglio2!$J$3=Foglio2!$E$7,Resp_Coord_Amm.vo!D304,IF(Foglio2!$J$3=Foglio2!$E$8,Direttore_Amm.vo!D304,IF(Foglio2!$J$3=Foglio2!$E$9,Doc_mat_elem.re!D304,IF(Foglio2!$J$3=Foglio2!$E$10,Doc_dipl_scuola_sec.!D304,IF(Foglio2!$J$3=Foglio2!$E$11,Doc_scuola_media!D304,IF(Foglio2!$J$3=Foglio2!$E$12,Doc_laureati_scuola_sec.!D318,IF(Foglio2!$J$3=Foglio2!$E$13,Direttivi_capi_ist.!D304,0)))))))))))</f>
        <v>0</v>
      </c>
      <c r="G318" s="248">
        <f>IF(Foglio2!$J$3=Foglio2!$E$3,Ausiliari_Coll.Scol.!E304,IF(Foglio2!$J$3=Foglio2!$E$4,Collab._Tecnici!E304,IF(Foglio2!$J$3=Foglio2!$E$5,Assistenti_Tecnici!E304,IF(Foglio2!$J$3=Foglio2!$E$6,Assistenti_Amm.vo!E304,IF(Foglio2!$J$3=Foglio2!$E$7,Resp_Coord_Amm.vo!E304,IF(Foglio2!$J$3=Foglio2!$E$8,Direttore_Amm.vo!E304,IF(Foglio2!$J$3=Foglio2!$E$9,Doc_mat_elem.re!E304,IF(Foglio2!$J$3=Foglio2!$E$10,Doc_dipl_scuola_sec.!E304,IF(Foglio2!$J$3=Foglio2!$E$11,Doc_scuola_media!E304,IF(Foglio2!$J$3=Foglio2!$E$12,Doc_laureati_scuola_sec.!E318,IF(Foglio2!$J$3=Foglio2!$E$13,Direttivi_capi_ist.!E304,0)))))))))))</f>
        <v>0</v>
      </c>
      <c r="H318" s="248">
        <f>IF(Foglio2!$J$3=Foglio2!$E$3,Ausiliari_Coll.Scol.!F304,IF(Foglio2!$J$3=Foglio2!$E$4,Collab._Tecnici!F304,IF(Foglio2!$J$3=Foglio2!$E$5,Assistenti_Tecnici!F304,IF(Foglio2!$J$3=Foglio2!$E$6,Assistenti_Amm.vo!F304,IF(Foglio2!$J$3=Foglio2!$E$7,Resp_Coord_Amm.vo!F304,IF(Foglio2!$J$3=Foglio2!$E$8,Direttore_Amm.vo!F304,IF(Foglio2!$J$3=Foglio2!$E$9,Doc_mat_elem.re!F304,IF(Foglio2!$J$3=Foglio2!$E$10,Doc_dipl_scuola_sec.!F304,IF(Foglio2!$J$3=Foglio2!$E$11,Doc_scuola_media!F304,IF(Foglio2!$J$3=Foglio2!$E$12,Doc_laureati_scuola_sec.!F318,IF(Foglio2!$J$3=Foglio2!$E$13,Direttivi_capi_ist.!F304,0)))))))))))</f>
        <v>0</v>
      </c>
      <c r="I318" s="248">
        <f>IF(Foglio2!$J$3=Foglio2!$E$3,Ausiliari_Coll.Scol.!G304,IF(Foglio2!$J$3=Foglio2!$E$4,Collab._Tecnici!G304,IF(Foglio2!$J$3=Foglio2!$E$5,Assistenti_Tecnici!G304,IF(Foglio2!$J$3=Foglio2!$E$6,Assistenti_Amm.vo!G304,IF(Foglio2!$J$3=Foglio2!$E$7,Resp_Coord_Amm.vo!G304,IF(Foglio2!$J$3=Foglio2!$E$8,Direttore_Amm.vo!G304,IF(Foglio2!$J$3=Foglio2!$E$9,Doc_mat_elem.re!G304,IF(Foglio2!$J$3=Foglio2!$E$10,Doc_dipl_scuola_sec.!G304,IF(Foglio2!$J$3=Foglio2!$E$11,Doc_scuola_media!G304,IF(Foglio2!$J$3=Foglio2!$E$12,Doc_laureati_scuola_sec.!G318,IF(Foglio2!$J$3=Foglio2!$E$13,Direttivi_capi_ist.!G304,0)))))))))))</f>
        <v>0</v>
      </c>
      <c r="J318" s="248">
        <f>IF(Foglio2!$J$3=Foglio2!$E$3,Ausiliari_Coll.Scol.!H304,IF(Foglio2!$J$3=Foglio2!$E$4,Collab._Tecnici!H304,IF(Foglio2!$J$3=Foglio2!$E$5,Assistenti_Tecnici!H304,IF(Foglio2!$J$3=Foglio2!$E$6,Assistenti_Amm.vo!H304,IF(Foglio2!$J$3=Foglio2!$E$7,Resp_Coord_Amm.vo!H304,IF(Foglio2!$J$3=Foglio2!$E$8,Direttore_Amm.vo!H304,IF(Foglio2!$J$3=Foglio2!$E$9,Doc_mat_elem.re!H304,IF(Foglio2!$J$3=Foglio2!$E$10,Doc_dipl_scuola_sec.!H304,IF(Foglio2!$J$3=Foglio2!$E$11,Doc_scuola_media!H304,IF(Foglio2!$J$3=Foglio2!$E$12,Doc_laureati_scuola_sec.!H318,IF(Foglio2!$J$3=Foglio2!$E$13,Direttivi_capi_ist.!H304,0)))))))))))</f>
        <v>0</v>
      </c>
      <c r="K318" s="248">
        <f>IF(Foglio2!$J$3=Foglio2!$E$3,Ausiliari_Coll.Scol.!I304,IF(Foglio2!$J$3=Foglio2!$E$4,Collab._Tecnici!I304,IF(Foglio2!$J$3=Foglio2!$E$5,Assistenti_Tecnici!I304,IF(Foglio2!$J$3=Foglio2!$E$6,Assistenti_Amm.vo!I304,IF(Foglio2!$J$3=Foglio2!$E$7,Resp_Coord_Amm.vo!I304,IF(Foglio2!$J$3=Foglio2!$E$8,Direttore_Amm.vo!I304,IF(Foglio2!$J$3=Foglio2!$E$9,Doc_mat_elem.re!I304,IF(Foglio2!$J$3=Foglio2!$E$10,Doc_dipl_scuola_sec.!I304,IF(Foglio2!$J$3=Foglio2!$E$11,Doc_scuola_media!I304,IF(Foglio2!$J$3=Foglio2!$E$12,Doc_laureati_scuola_sec.!I318,IF(Foglio2!$J$3=Foglio2!$E$13,Direttivi_capi_ist.!I304,0)))))))))))</f>
        <v>0</v>
      </c>
      <c r="L318" s="248">
        <f>IF(Foglio2!$J$3=Foglio2!$E$3,Ausiliari_Coll.Scol.!J304,IF(Foglio2!$J$3=Foglio2!$E$4,Collab._Tecnici!J304,IF(Foglio2!$J$3=Foglio2!$E$5,Assistenti_Tecnici!J304,IF(Foglio2!$J$3=Foglio2!$E$6,Assistenti_Amm.vo!J304,IF(Foglio2!$J$3=Foglio2!$E$7,Resp_Coord_Amm.vo!J304,IF(Foglio2!$J$3=Foglio2!$E$8,Direttore_Amm.vo!J304,IF(Foglio2!$J$3=Foglio2!$E$9,Doc_mat_elem.re!J304,IF(Foglio2!$J$3=Foglio2!$E$10,Doc_dipl_scuola_sec.!J304,IF(Foglio2!$J$3=Foglio2!$E$11,Doc_scuola_media!J304,IF(Foglio2!$J$3=Foglio2!$E$12,Doc_laureati_scuola_sec.!J318,IF(Foglio2!$J$3=Foglio2!$E$13,Direttivi_capi_ist.!J304,0)))))))))))</f>
        <v>0</v>
      </c>
      <c r="M318" s="249">
        <f>IF(Foglio2!$J$3=Foglio2!$E$3,Ausiliari_Coll.Scol.!K304,IF(Foglio2!$J$3=Foglio2!$E$4,Collab._Tecnici!K304,IF(Foglio2!$J$3=Foglio2!$E$5,Assistenti_Tecnici!K304,IF(Foglio2!$J$3=Foglio2!$E$6,Assistenti_Amm.vo!K304,IF(Foglio2!$J$3=Foglio2!$E$7,Resp_Coord_Amm.vo!K304,IF(Foglio2!$J$3=Foglio2!$E$8,Direttore_Amm.vo!K304,IF(Foglio2!$J$3=Foglio2!$E$9,Doc_mat_elem.re!K304,IF(Foglio2!$J$3=Foglio2!$E$10,Doc_dipl_scuola_sec.!K304,IF(Foglio2!$J$3=Foglio2!$E$11,Doc_scuola_media!K304,IF(Foglio2!$J$3=Foglio2!$E$12,Doc_laureati_scuola_sec.!K318,IF(Foglio2!$J$3=Foglio2!$E$13,Direttivi_capi_ist.!K304,0)))))))))))</f>
        <v>0</v>
      </c>
      <c r="N318" s="250">
        <f>IF(Foglio2!$J$3=Foglio2!$E$3,Ausiliari_Coll.Scol.!L304,IF(Foglio2!$J$3=Foglio2!$E$4,Collab._Tecnici!L304,IF(Foglio2!$J$3=Foglio2!$E$5,Assistenti_Tecnici!L304,IF(Foglio2!$J$3=Foglio2!$E$6,Assistenti_Amm.vo!L304,IF(Foglio2!$J$3=Foglio2!$E$7,Resp_Coord_Amm.vo!L304,IF(Foglio2!$J$3=Foglio2!$E$8,Direttore_Amm.vo!L304,IF(Foglio2!$J$3=Foglio2!$E$9,Doc_mat_elem.re!L304,IF(Foglio2!$J$3=Foglio2!$E$10,Doc_dipl_scuola_sec.!L304,IF(Foglio2!$J$3=Foglio2!$E$11,Doc_scuola_media!L304,IF(Foglio2!$J$3=Foglio2!$E$12,Doc_laureati_scuola_sec.!L318,IF(Foglio2!$J$3=Foglio2!$E$13,Direttivi_capi_ist.!L304,0)))))))))))</f>
        <v>0</v>
      </c>
      <c r="O318" s="251">
        <f>IF(Foglio2!$J$3=Foglio2!$E$3,Ausiliari_Coll.Scol.!M304,IF(Foglio2!$J$3=Foglio2!$E$4,Collab._Tecnici!M304,IF(Foglio2!$J$3=Foglio2!$E$5,Assistenti_Tecnici!M304,IF(Foglio2!$J$3=Foglio2!$E$6,Assistenti_Amm.vo!M304,IF(Foglio2!$J$3=Foglio2!$E$7,Resp_Coord_Amm.vo!M304,IF(Foglio2!$J$3=Foglio2!$E$8,Direttore_Amm.vo!M304,IF(Foglio2!$J$3=Foglio2!$E$9,Doc_mat_elem.re!M304,IF(Foglio2!$J$3=Foglio2!$E$10,Doc_dipl_scuola_sec.!M304,IF(Foglio2!$J$3=Foglio2!$E$11,Doc_scuola_media!M304,IF(Foglio2!$J$3=Foglio2!$E$12,Doc_laureati_scuola_sec.!M318,IF(Foglio2!$J$3=Foglio2!$E$13,Direttivi_capi_ist.!M304,0)))))))))))</f>
        <v>0</v>
      </c>
      <c r="P318" s="252">
        <f>IF(Foglio2!$J$3=Foglio2!$E$3,Ausiliari_Coll.Scol.!N304,IF(Foglio2!$J$3=Foglio2!$E$4,Collab._Tecnici!N304,IF(Foglio2!$J$3=Foglio2!$E$5,Assistenti_Tecnici!N304,IF(Foglio2!$J$3=Foglio2!$E$6,Assistenti_Amm.vo!N304,IF(Foglio2!$J$3=Foglio2!$E$7,Resp_Coord_Amm.vo!N304,IF(Foglio2!$J$3=Foglio2!$E$8,Direttore_Amm.vo!N304,IF(Foglio2!$J$3=Foglio2!$E$9,Doc_mat_elem.re!N304,IF(Foglio2!$J$3=Foglio2!$E$10,Doc_dipl_scuola_sec.!N304,IF(Foglio2!$J$3=Foglio2!$E$11,Doc_scuola_media!N304,IF(Foglio2!$J$3=Foglio2!$E$12,Doc_laureati_scuola_sec.!N318,IF(Foglio2!$J$3=Foglio2!$E$13,Direttivi_capi_ist.!N304,0)))))))))))</f>
        <v>0</v>
      </c>
      <c r="Q318" s="252">
        <f>IF(Foglio2!$J$3=Foglio2!$E$3,Ausiliari_Coll.Scol.!O304,IF(Foglio2!$J$3=Foglio2!$E$4,Collab._Tecnici!O304,IF(Foglio2!$J$3=Foglio2!$E$5,Assistenti_Tecnici!O304,IF(Foglio2!$J$3=Foglio2!$E$6,Assistenti_Amm.vo!O304,IF(Foglio2!$J$3=Foglio2!$E$7,Resp_Coord_Amm.vo!O304,IF(Foglio2!$J$3=Foglio2!$E$8,Direttore_Amm.vo!O304,IF(Foglio2!$J$3=Foglio2!$E$9,Doc_mat_elem.re!O304,IF(Foglio2!$J$3=Foglio2!$E$10,Doc_dipl_scuola_sec.!O304,IF(Foglio2!$J$3=Foglio2!$E$11,Doc_scuola_media!O304,IF(Foglio2!$J$3=Foglio2!$E$12,Doc_laureati_scuola_sec.!O318,IF(Foglio2!$J$3=Foglio2!$E$13,Direttivi_capi_ist.!O304,0)))))))))))</f>
        <v>0</v>
      </c>
      <c r="R318" s="252">
        <f>IF(Foglio2!$J$3=Foglio2!$E$3,Ausiliari_Coll.Scol.!P304,IF(Foglio2!$J$3=Foglio2!$E$4,Collab._Tecnici!P304,IF(Foglio2!$J$3=Foglio2!$E$5,Assistenti_Tecnici!P304,IF(Foglio2!$J$3=Foglio2!$E$6,Assistenti_Amm.vo!P304,IF(Foglio2!$J$3=Foglio2!$E$7,Resp_Coord_Amm.vo!P304,IF(Foglio2!$J$3=Foglio2!$E$8,Direttore_Amm.vo!P304,IF(Foglio2!$J$3=Foglio2!$E$9,Doc_mat_elem.re!P304,IF(Foglio2!$J$3=Foglio2!$E$10,Doc_dipl_scuola_sec.!P304,IF(Foglio2!$J$3=Foglio2!$E$11,Doc_scuola_media!P304,IF(Foglio2!$J$3=Foglio2!$E$12,Doc_laureati_scuola_sec.!P318,IF(Foglio2!$J$3=Foglio2!$E$13,Direttivi_capi_ist.!P304,0)))))))))))</f>
        <v>0</v>
      </c>
      <c r="S318" s="252">
        <f>IF(Foglio2!$J$3=Foglio2!$E$3,Ausiliari_Coll.Scol.!Q304,IF(Foglio2!$J$3=Foglio2!$E$4,Collab._Tecnici!Q304,IF(Foglio2!$J$3=Foglio2!$E$5,Assistenti_Tecnici!Q304,IF(Foglio2!$J$3=Foglio2!$E$6,Assistenti_Amm.vo!Q304,IF(Foglio2!$J$3=Foglio2!$E$7,Resp_Coord_Amm.vo!Q304,IF(Foglio2!$J$3=Foglio2!$E$8,Direttore_Amm.vo!Q304,IF(Foglio2!$J$3=Foglio2!$E$9,Doc_mat_elem.re!Q304,IF(Foglio2!$J$3=Foglio2!$E$10,Doc_dipl_scuola_sec.!Q304,IF(Foglio2!$J$3=Foglio2!$E$11,Doc_scuola_media!Q304,IF(Foglio2!$J$3=Foglio2!$E$12,Doc_laureati_scuola_sec.!Q318,IF(Foglio2!$J$3=Foglio2!$E$13,Direttivi_capi_ist.!Q304,0)))))))))))</f>
        <v>0</v>
      </c>
      <c r="T318" s="252">
        <f>IF(Foglio2!$J$3=Foglio2!$E$3,Ausiliari_Coll.Scol.!R304,IF(Foglio2!$J$3=Foglio2!$E$4,Collab._Tecnici!R304,IF(Foglio2!$J$3=Foglio2!$E$5,Assistenti_Tecnici!R304,IF(Foglio2!$J$3=Foglio2!$E$6,Assistenti_Amm.vo!R304,IF(Foglio2!$J$3=Foglio2!$E$7,Resp_Coord_Amm.vo!R304,IF(Foglio2!$J$3=Foglio2!$E$8,Direttore_Amm.vo!R304,IF(Foglio2!$J$3=Foglio2!$E$9,Doc_mat_elem.re!R304,IF(Foglio2!$J$3=Foglio2!$E$10,Doc_dipl_scuola_sec.!R304,IF(Foglio2!$J$3=Foglio2!$E$11,Doc_scuola_media!R304,IF(Foglio2!$J$3=Foglio2!$E$12,Doc_laureati_scuola_sec.!R318,IF(Foglio2!$J$3=Foglio2!$E$13,Direttivi_capi_ist.!R304,0)))))))))))</f>
        <v>0</v>
      </c>
      <c r="U318" s="252">
        <f t="shared" ref="U318" si="1333">(P318)/12*0.8</f>
        <v>0</v>
      </c>
      <c r="V318" s="252">
        <f t="shared" ref="V318" si="1334">(P318+R318)/12*0.8</f>
        <v>0</v>
      </c>
      <c r="W318" s="253" t="str">
        <f t="shared" ref="W318" si="1335">"Fascia Da "&amp;F318&amp;" a "&amp;F319&amp;" Decorrenza "&amp;DAY(C318)&amp;"/"&amp;MONTH(C318)&amp;"/"&amp;YEAR(C318)</f>
        <v>Fascia Da 0 a 0 Decorrenza 0/1/1900</v>
      </c>
    </row>
    <row r="319" spans="1:23" s="47" customFormat="1" ht="8.25" customHeight="1" x14ac:dyDescent="0.2">
      <c r="A319" s="104"/>
      <c r="B319" s="245">
        <f t="shared" si="1253"/>
        <v>34705</v>
      </c>
      <c r="C319" s="501"/>
      <c r="D319" s="501"/>
      <c r="E319" s="48" t="s">
        <v>4</v>
      </c>
      <c r="F319" s="49">
        <f>IF(Foglio2!$J$3=Foglio2!$E$3,Ausiliari_Coll.Scol.!D305,IF(Foglio2!$J$3=Foglio2!$E$4,Collab._Tecnici!D305,IF(Foglio2!$J$3=Foglio2!$E$5,Assistenti_Tecnici!D305,IF(Foglio2!$J$3=Foglio2!$E$6,Assistenti_Amm.vo!D305,IF(Foglio2!$J$3=Foglio2!$E$7,Resp_Coord_Amm.vo!D305,IF(Foglio2!$J$3=Foglio2!$E$8,Direttore_Amm.vo!D305,IF(Foglio2!$J$3=Foglio2!$E$9,Doc_mat_elem.re!D305,IF(Foglio2!$J$3=Foglio2!$E$10,Doc_dipl_scuola_sec.!D305,IF(Foglio2!$J$3=Foglio2!$E$11,Doc_scuola_media!D305,IF(Foglio2!$J$3=Foglio2!$E$12,Doc_laureati_scuola_sec.!D319,IF(Foglio2!$J$3=Foglio2!$E$13,Direttivi_capi_ist.!D305,0)))))))))))</f>
        <v>0</v>
      </c>
      <c r="G319" s="267">
        <f t="shared" ref="G319:T319" si="1336">G318*1936.27</f>
        <v>0</v>
      </c>
      <c r="H319" s="267">
        <f t="shared" si="1336"/>
        <v>0</v>
      </c>
      <c r="I319" s="267">
        <f t="shared" si="1336"/>
        <v>0</v>
      </c>
      <c r="J319" s="267">
        <f t="shared" si="1336"/>
        <v>0</v>
      </c>
      <c r="K319" s="267">
        <f t="shared" si="1336"/>
        <v>0</v>
      </c>
      <c r="L319" s="266">
        <f t="shared" si="1336"/>
        <v>0</v>
      </c>
      <c r="M319" s="267">
        <f t="shared" si="1336"/>
        <v>0</v>
      </c>
      <c r="N319" s="182">
        <f t="shared" si="1336"/>
        <v>0</v>
      </c>
      <c r="O319" s="183">
        <f t="shared" si="1336"/>
        <v>0</v>
      </c>
      <c r="P319" s="184">
        <f t="shared" si="1336"/>
        <v>0</v>
      </c>
      <c r="Q319" s="184">
        <f t="shared" si="1336"/>
        <v>0</v>
      </c>
      <c r="R319" s="184">
        <f t="shared" si="1336"/>
        <v>0</v>
      </c>
      <c r="S319" s="184">
        <f t="shared" si="1336"/>
        <v>0</v>
      </c>
      <c r="T319" s="184">
        <f t="shared" si="1336"/>
        <v>0</v>
      </c>
      <c r="U319" s="184">
        <f t="shared" ref="U319:V319" si="1337">U318*1936.27</f>
        <v>0</v>
      </c>
      <c r="V319" s="184">
        <f t="shared" si="1337"/>
        <v>0</v>
      </c>
      <c r="W319" s="104"/>
    </row>
    <row r="320" spans="1:23" s="47" customFormat="1" ht="12.75" customHeight="1" x14ac:dyDescent="0.2">
      <c r="A320" s="104">
        <f>IF(Foglio2!$J$7=1,TRUNC(Base!V320,0),TRUNC(Base!U320,0))</f>
        <v>0</v>
      </c>
      <c r="B320" s="245">
        <f t="shared" si="1253"/>
        <v>34706</v>
      </c>
      <c r="C320" s="501"/>
      <c r="D320" s="501"/>
      <c r="E320" s="53" t="s">
        <v>3</v>
      </c>
      <c r="F320" s="54">
        <f>IF(Foglio2!$J$3=Foglio2!$E$3,Ausiliari_Coll.Scol.!D306,IF(Foglio2!$J$3=Foglio2!$E$4,Collab._Tecnici!D306,IF(Foglio2!$J$3=Foglio2!$E$5,Assistenti_Tecnici!D306,IF(Foglio2!$J$3=Foglio2!$E$6,Assistenti_Amm.vo!D306,IF(Foglio2!$J$3=Foglio2!$E$7,Resp_Coord_Amm.vo!D306,IF(Foglio2!$J$3=Foglio2!$E$8,Direttore_Amm.vo!D306,IF(Foglio2!$J$3=Foglio2!$E$9,Doc_mat_elem.re!D306,IF(Foglio2!$J$3=Foglio2!$E$10,Doc_dipl_scuola_sec.!D306,IF(Foglio2!$J$3=Foglio2!$E$11,Doc_scuola_media!D306,IF(Foglio2!$J$3=Foglio2!$E$12,Doc_laureati_scuola_sec.!D320,IF(Foglio2!$J$3=Foglio2!$E$13,Direttivi_capi_ist.!D306,0)))))))))))</f>
        <v>0</v>
      </c>
      <c r="G320" s="248">
        <f>IF(Foglio2!$J$3=Foglio2!$E$3,Ausiliari_Coll.Scol.!E306,IF(Foglio2!$J$3=Foglio2!$E$4,Collab._Tecnici!E306,IF(Foglio2!$J$3=Foglio2!$E$5,Assistenti_Tecnici!E306,IF(Foglio2!$J$3=Foglio2!$E$6,Assistenti_Amm.vo!E306,IF(Foglio2!$J$3=Foglio2!$E$7,Resp_Coord_Amm.vo!E306,IF(Foglio2!$J$3=Foglio2!$E$8,Direttore_Amm.vo!E306,IF(Foglio2!$J$3=Foglio2!$E$9,Doc_mat_elem.re!E306,IF(Foglio2!$J$3=Foglio2!$E$10,Doc_dipl_scuola_sec.!E306,IF(Foglio2!$J$3=Foglio2!$E$11,Doc_scuola_media!E306,IF(Foglio2!$J$3=Foglio2!$E$12,Doc_laureati_scuola_sec.!E320,IF(Foglio2!$J$3=Foglio2!$E$13,Direttivi_capi_ist.!E306,0)))))))))))</f>
        <v>0</v>
      </c>
      <c r="H320" s="248">
        <f>IF(Foglio2!$J$3=Foglio2!$E$3,Ausiliari_Coll.Scol.!F306,IF(Foglio2!$J$3=Foglio2!$E$4,Collab._Tecnici!F306,IF(Foglio2!$J$3=Foglio2!$E$5,Assistenti_Tecnici!F306,IF(Foglio2!$J$3=Foglio2!$E$6,Assistenti_Amm.vo!F306,IF(Foglio2!$J$3=Foglio2!$E$7,Resp_Coord_Amm.vo!F306,IF(Foglio2!$J$3=Foglio2!$E$8,Direttore_Amm.vo!F306,IF(Foglio2!$J$3=Foglio2!$E$9,Doc_mat_elem.re!F306,IF(Foglio2!$J$3=Foglio2!$E$10,Doc_dipl_scuola_sec.!F306,IF(Foglio2!$J$3=Foglio2!$E$11,Doc_scuola_media!F306,IF(Foglio2!$J$3=Foglio2!$E$12,Doc_laureati_scuola_sec.!F320,IF(Foglio2!$J$3=Foglio2!$E$13,Direttivi_capi_ist.!F306,0)))))))))))</f>
        <v>0</v>
      </c>
      <c r="I320" s="248">
        <f>IF(Foglio2!$J$3=Foglio2!$E$3,Ausiliari_Coll.Scol.!G306,IF(Foglio2!$J$3=Foglio2!$E$4,Collab._Tecnici!G306,IF(Foglio2!$J$3=Foglio2!$E$5,Assistenti_Tecnici!G306,IF(Foglio2!$J$3=Foglio2!$E$6,Assistenti_Amm.vo!G306,IF(Foglio2!$J$3=Foglio2!$E$7,Resp_Coord_Amm.vo!G306,IF(Foglio2!$J$3=Foglio2!$E$8,Direttore_Amm.vo!G306,IF(Foglio2!$J$3=Foglio2!$E$9,Doc_mat_elem.re!G306,IF(Foglio2!$J$3=Foglio2!$E$10,Doc_dipl_scuola_sec.!G306,IF(Foglio2!$J$3=Foglio2!$E$11,Doc_scuola_media!G306,IF(Foglio2!$J$3=Foglio2!$E$12,Doc_laureati_scuola_sec.!G320,IF(Foglio2!$J$3=Foglio2!$E$13,Direttivi_capi_ist.!G306,0)))))))))))</f>
        <v>0</v>
      </c>
      <c r="J320" s="248">
        <f>IF(Foglio2!$J$3=Foglio2!$E$3,Ausiliari_Coll.Scol.!H306,IF(Foglio2!$J$3=Foglio2!$E$4,Collab._Tecnici!H306,IF(Foglio2!$J$3=Foglio2!$E$5,Assistenti_Tecnici!H306,IF(Foglio2!$J$3=Foglio2!$E$6,Assistenti_Amm.vo!H306,IF(Foglio2!$J$3=Foglio2!$E$7,Resp_Coord_Amm.vo!H306,IF(Foglio2!$J$3=Foglio2!$E$8,Direttore_Amm.vo!H306,IF(Foglio2!$J$3=Foglio2!$E$9,Doc_mat_elem.re!H306,IF(Foglio2!$J$3=Foglio2!$E$10,Doc_dipl_scuola_sec.!H306,IF(Foglio2!$J$3=Foglio2!$E$11,Doc_scuola_media!H306,IF(Foglio2!$J$3=Foglio2!$E$12,Doc_laureati_scuola_sec.!H320,IF(Foglio2!$J$3=Foglio2!$E$13,Direttivi_capi_ist.!H306,0)))))))))))</f>
        <v>0</v>
      </c>
      <c r="K320" s="248">
        <f>IF(Foglio2!$J$3=Foglio2!$E$3,Ausiliari_Coll.Scol.!I306,IF(Foglio2!$J$3=Foglio2!$E$4,Collab._Tecnici!I306,IF(Foglio2!$J$3=Foglio2!$E$5,Assistenti_Tecnici!I306,IF(Foglio2!$J$3=Foglio2!$E$6,Assistenti_Amm.vo!I306,IF(Foglio2!$J$3=Foglio2!$E$7,Resp_Coord_Amm.vo!I306,IF(Foglio2!$J$3=Foglio2!$E$8,Direttore_Amm.vo!I306,IF(Foglio2!$J$3=Foglio2!$E$9,Doc_mat_elem.re!I306,IF(Foglio2!$J$3=Foglio2!$E$10,Doc_dipl_scuola_sec.!I306,IF(Foglio2!$J$3=Foglio2!$E$11,Doc_scuola_media!I306,IF(Foglio2!$J$3=Foglio2!$E$12,Doc_laureati_scuola_sec.!I320,IF(Foglio2!$J$3=Foglio2!$E$13,Direttivi_capi_ist.!I306,0)))))))))))</f>
        <v>0</v>
      </c>
      <c r="L320" s="248">
        <f>IF(Foglio2!$J$3=Foglio2!$E$3,Ausiliari_Coll.Scol.!J306,IF(Foglio2!$J$3=Foglio2!$E$4,Collab._Tecnici!J306,IF(Foglio2!$J$3=Foglio2!$E$5,Assistenti_Tecnici!J306,IF(Foglio2!$J$3=Foglio2!$E$6,Assistenti_Amm.vo!J306,IF(Foglio2!$J$3=Foglio2!$E$7,Resp_Coord_Amm.vo!J306,IF(Foglio2!$J$3=Foglio2!$E$8,Direttore_Amm.vo!J306,IF(Foglio2!$J$3=Foglio2!$E$9,Doc_mat_elem.re!J306,IF(Foglio2!$J$3=Foglio2!$E$10,Doc_dipl_scuola_sec.!J306,IF(Foglio2!$J$3=Foglio2!$E$11,Doc_scuola_media!J306,IF(Foglio2!$J$3=Foglio2!$E$12,Doc_laureati_scuola_sec.!J320,IF(Foglio2!$J$3=Foglio2!$E$13,Direttivi_capi_ist.!J306,0)))))))))))</f>
        <v>0</v>
      </c>
      <c r="M320" s="249">
        <f>IF(Foglio2!$J$3=Foglio2!$E$3,Ausiliari_Coll.Scol.!K306,IF(Foglio2!$J$3=Foglio2!$E$4,Collab._Tecnici!K306,IF(Foglio2!$J$3=Foglio2!$E$5,Assistenti_Tecnici!K306,IF(Foglio2!$J$3=Foglio2!$E$6,Assistenti_Amm.vo!K306,IF(Foglio2!$J$3=Foglio2!$E$7,Resp_Coord_Amm.vo!K306,IF(Foglio2!$J$3=Foglio2!$E$8,Direttore_Amm.vo!K306,IF(Foglio2!$J$3=Foglio2!$E$9,Doc_mat_elem.re!K306,IF(Foglio2!$J$3=Foglio2!$E$10,Doc_dipl_scuola_sec.!K306,IF(Foglio2!$J$3=Foglio2!$E$11,Doc_scuola_media!K306,IF(Foglio2!$J$3=Foglio2!$E$12,Doc_laureati_scuola_sec.!K320,IF(Foglio2!$J$3=Foglio2!$E$13,Direttivi_capi_ist.!K306,0)))))))))))</f>
        <v>0</v>
      </c>
      <c r="N320" s="250">
        <f>IF(Foglio2!$J$3=Foglio2!$E$3,Ausiliari_Coll.Scol.!L306,IF(Foglio2!$J$3=Foglio2!$E$4,Collab._Tecnici!L306,IF(Foglio2!$J$3=Foglio2!$E$5,Assistenti_Tecnici!L306,IF(Foglio2!$J$3=Foglio2!$E$6,Assistenti_Amm.vo!L306,IF(Foglio2!$J$3=Foglio2!$E$7,Resp_Coord_Amm.vo!L306,IF(Foglio2!$J$3=Foglio2!$E$8,Direttore_Amm.vo!L306,IF(Foglio2!$J$3=Foglio2!$E$9,Doc_mat_elem.re!L306,IF(Foglio2!$J$3=Foglio2!$E$10,Doc_dipl_scuola_sec.!L306,IF(Foglio2!$J$3=Foglio2!$E$11,Doc_scuola_media!L306,IF(Foglio2!$J$3=Foglio2!$E$12,Doc_laureati_scuola_sec.!L320,IF(Foglio2!$J$3=Foglio2!$E$13,Direttivi_capi_ist.!L306,0)))))))))))</f>
        <v>0</v>
      </c>
      <c r="O320" s="251">
        <f>IF(Foglio2!$J$3=Foglio2!$E$3,Ausiliari_Coll.Scol.!M306,IF(Foglio2!$J$3=Foglio2!$E$4,Collab._Tecnici!M306,IF(Foglio2!$J$3=Foglio2!$E$5,Assistenti_Tecnici!M306,IF(Foglio2!$J$3=Foglio2!$E$6,Assistenti_Amm.vo!M306,IF(Foglio2!$J$3=Foglio2!$E$7,Resp_Coord_Amm.vo!M306,IF(Foglio2!$J$3=Foglio2!$E$8,Direttore_Amm.vo!M306,IF(Foglio2!$J$3=Foglio2!$E$9,Doc_mat_elem.re!M306,IF(Foglio2!$J$3=Foglio2!$E$10,Doc_dipl_scuola_sec.!M306,IF(Foglio2!$J$3=Foglio2!$E$11,Doc_scuola_media!M306,IF(Foglio2!$J$3=Foglio2!$E$12,Doc_laureati_scuola_sec.!M320,IF(Foglio2!$J$3=Foglio2!$E$13,Direttivi_capi_ist.!M306,0)))))))))))</f>
        <v>0</v>
      </c>
      <c r="P320" s="252">
        <f>IF(Foglio2!$J$3=Foglio2!$E$3,Ausiliari_Coll.Scol.!N306,IF(Foglio2!$J$3=Foglio2!$E$4,Collab._Tecnici!N306,IF(Foglio2!$J$3=Foglio2!$E$5,Assistenti_Tecnici!N306,IF(Foglio2!$J$3=Foglio2!$E$6,Assistenti_Amm.vo!N306,IF(Foglio2!$J$3=Foglio2!$E$7,Resp_Coord_Amm.vo!N306,IF(Foglio2!$J$3=Foglio2!$E$8,Direttore_Amm.vo!N306,IF(Foglio2!$J$3=Foglio2!$E$9,Doc_mat_elem.re!N306,IF(Foglio2!$J$3=Foglio2!$E$10,Doc_dipl_scuola_sec.!N306,IF(Foglio2!$J$3=Foglio2!$E$11,Doc_scuola_media!N306,IF(Foglio2!$J$3=Foglio2!$E$12,Doc_laureati_scuola_sec.!N320,IF(Foglio2!$J$3=Foglio2!$E$13,Direttivi_capi_ist.!N306,0)))))))))))</f>
        <v>0</v>
      </c>
      <c r="Q320" s="252">
        <f>IF(Foglio2!$J$3=Foglio2!$E$3,Ausiliari_Coll.Scol.!O306,IF(Foglio2!$J$3=Foglio2!$E$4,Collab._Tecnici!O306,IF(Foglio2!$J$3=Foglio2!$E$5,Assistenti_Tecnici!O306,IF(Foglio2!$J$3=Foglio2!$E$6,Assistenti_Amm.vo!O306,IF(Foglio2!$J$3=Foglio2!$E$7,Resp_Coord_Amm.vo!O306,IF(Foglio2!$J$3=Foglio2!$E$8,Direttore_Amm.vo!O306,IF(Foglio2!$J$3=Foglio2!$E$9,Doc_mat_elem.re!O306,IF(Foglio2!$J$3=Foglio2!$E$10,Doc_dipl_scuola_sec.!O306,IF(Foglio2!$J$3=Foglio2!$E$11,Doc_scuola_media!O306,IF(Foglio2!$J$3=Foglio2!$E$12,Doc_laureati_scuola_sec.!O320,IF(Foglio2!$J$3=Foglio2!$E$13,Direttivi_capi_ist.!O306,0)))))))))))</f>
        <v>0</v>
      </c>
      <c r="R320" s="252">
        <f>IF(Foglio2!$J$3=Foglio2!$E$3,Ausiliari_Coll.Scol.!P306,IF(Foglio2!$J$3=Foglio2!$E$4,Collab._Tecnici!P306,IF(Foglio2!$J$3=Foglio2!$E$5,Assistenti_Tecnici!P306,IF(Foglio2!$J$3=Foglio2!$E$6,Assistenti_Amm.vo!P306,IF(Foglio2!$J$3=Foglio2!$E$7,Resp_Coord_Amm.vo!P306,IF(Foglio2!$J$3=Foglio2!$E$8,Direttore_Amm.vo!P306,IF(Foglio2!$J$3=Foglio2!$E$9,Doc_mat_elem.re!P306,IF(Foglio2!$J$3=Foglio2!$E$10,Doc_dipl_scuola_sec.!P306,IF(Foglio2!$J$3=Foglio2!$E$11,Doc_scuola_media!P306,IF(Foglio2!$J$3=Foglio2!$E$12,Doc_laureati_scuola_sec.!P320,IF(Foglio2!$J$3=Foglio2!$E$13,Direttivi_capi_ist.!P306,0)))))))))))</f>
        <v>0</v>
      </c>
      <c r="S320" s="252">
        <f>IF(Foglio2!$J$3=Foglio2!$E$3,Ausiliari_Coll.Scol.!Q306,IF(Foglio2!$J$3=Foglio2!$E$4,Collab._Tecnici!Q306,IF(Foglio2!$J$3=Foglio2!$E$5,Assistenti_Tecnici!Q306,IF(Foglio2!$J$3=Foglio2!$E$6,Assistenti_Amm.vo!Q306,IF(Foglio2!$J$3=Foglio2!$E$7,Resp_Coord_Amm.vo!Q306,IF(Foglio2!$J$3=Foglio2!$E$8,Direttore_Amm.vo!Q306,IF(Foglio2!$J$3=Foglio2!$E$9,Doc_mat_elem.re!Q306,IF(Foglio2!$J$3=Foglio2!$E$10,Doc_dipl_scuola_sec.!Q306,IF(Foglio2!$J$3=Foglio2!$E$11,Doc_scuola_media!Q306,IF(Foglio2!$J$3=Foglio2!$E$12,Doc_laureati_scuola_sec.!Q320,IF(Foglio2!$J$3=Foglio2!$E$13,Direttivi_capi_ist.!Q306,0)))))))))))</f>
        <v>0</v>
      </c>
      <c r="T320" s="252">
        <f>IF(Foglio2!$J$3=Foglio2!$E$3,Ausiliari_Coll.Scol.!R306,IF(Foglio2!$J$3=Foglio2!$E$4,Collab._Tecnici!R306,IF(Foglio2!$J$3=Foglio2!$E$5,Assistenti_Tecnici!R306,IF(Foglio2!$J$3=Foglio2!$E$6,Assistenti_Amm.vo!R306,IF(Foglio2!$J$3=Foglio2!$E$7,Resp_Coord_Amm.vo!R306,IF(Foglio2!$J$3=Foglio2!$E$8,Direttore_Amm.vo!R306,IF(Foglio2!$J$3=Foglio2!$E$9,Doc_mat_elem.re!R306,IF(Foglio2!$J$3=Foglio2!$E$10,Doc_dipl_scuola_sec.!R306,IF(Foglio2!$J$3=Foglio2!$E$11,Doc_scuola_media!R306,IF(Foglio2!$J$3=Foglio2!$E$12,Doc_laureati_scuola_sec.!R320,IF(Foglio2!$J$3=Foglio2!$E$13,Direttivi_capi_ist.!R306,0)))))))))))</f>
        <v>0</v>
      </c>
      <c r="U320" s="252">
        <f t="shared" ref="U320" si="1338">(P320)/12*0.8</f>
        <v>0</v>
      </c>
      <c r="V320" s="252">
        <f t="shared" ref="V320" si="1339">(P320+R320)/12*0.8</f>
        <v>0</v>
      </c>
      <c r="W320" s="253" t="str">
        <f t="shared" ref="W320" si="1340">"Fascia Da "&amp;F320&amp;" a "&amp;F321&amp;" Decorrenza "&amp;DAY(C320)&amp;"/"&amp;MONTH(C320)&amp;"/"&amp;YEAR(C320)</f>
        <v>Fascia Da 0 a 0 Decorrenza 0/1/1900</v>
      </c>
    </row>
    <row r="321" spans="1:23" s="47" customFormat="1" ht="8.25" customHeight="1" x14ac:dyDescent="0.2">
      <c r="A321" s="104"/>
      <c r="B321" s="245">
        <f t="shared" si="1253"/>
        <v>34707</v>
      </c>
      <c r="C321" s="501"/>
      <c r="D321" s="501"/>
      <c r="E321" s="48" t="s">
        <v>4</v>
      </c>
      <c r="F321" s="49">
        <f>IF(Foglio2!$J$3=Foglio2!$E$3,Ausiliari_Coll.Scol.!D307,IF(Foglio2!$J$3=Foglio2!$E$4,Collab._Tecnici!D307,IF(Foglio2!$J$3=Foglio2!$E$5,Assistenti_Tecnici!D307,IF(Foglio2!$J$3=Foglio2!$E$6,Assistenti_Amm.vo!D307,IF(Foglio2!$J$3=Foglio2!$E$7,Resp_Coord_Amm.vo!D307,IF(Foglio2!$J$3=Foglio2!$E$8,Direttore_Amm.vo!D307,IF(Foglio2!$J$3=Foglio2!$E$9,Doc_mat_elem.re!D307,IF(Foglio2!$J$3=Foglio2!$E$10,Doc_dipl_scuola_sec.!D307,IF(Foglio2!$J$3=Foglio2!$E$11,Doc_scuola_media!D307,IF(Foglio2!$J$3=Foglio2!$E$12,Doc_laureati_scuola_sec.!D321,IF(Foglio2!$J$3=Foglio2!$E$13,Direttivi_capi_ist.!D307,0)))))))))))</f>
        <v>0</v>
      </c>
      <c r="G321" s="267">
        <f t="shared" ref="G321:T321" si="1341">G320*1936.27</f>
        <v>0</v>
      </c>
      <c r="H321" s="267">
        <f t="shared" si="1341"/>
        <v>0</v>
      </c>
      <c r="I321" s="267">
        <f t="shared" si="1341"/>
        <v>0</v>
      </c>
      <c r="J321" s="267">
        <f t="shared" si="1341"/>
        <v>0</v>
      </c>
      <c r="K321" s="267">
        <f t="shared" si="1341"/>
        <v>0</v>
      </c>
      <c r="L321" s="266">
        <f t="shared" si="1341"/>
        <v>0</v>
      </c>
      <c r="M321" s="267">
        <f t="shared" si="1341"/>
        <v>0</v>
      </c>
      <c r="N321" s="182">
        <f t="shared" si="1341"/>
        <v>0</v>
      </c>
      <c r="O321" s="183">
        <f t="shared" si="1341"/>
        <v>0</v>
      </c>
      <c r="P321" s="184">
        <f t="shared" si="1341"/>
        <v>0</v>
      </c>
      <c r="Q321" s="184">
        <f t="shared" si="1341"/>
        <v>0</v>
      </c>
      <c r="R321" s="184">
        <f t="shared" si="1341"/>
        <v>0</v>
      </c>
      <c r="S321" s="184">
        <f t="shared" si="1341"/>
        <v>0</v>
      </c>
      <c r="T321" s="184">
        <f t="shared" si="1341"/>
        <v>0</v>
      </c>
      <c r="U321" s="184">
        <f t="shared" ref="U321:V321" si="1342">U320*1936.27</f>
        <v>0</v>
      </c>
      <c r="V321" s="184">
        <f t="shared" si="1342"/>
        <v>0</v>
      </c>
      <c r="W321" s="104"/>
    </row>
    <row r="322" spans="1:23" s="47" customFormat="1" ht="12.75" customHeight="1" x14ac:dyDescent="0.2">
      <c r="A322" s="104">
        <f>IF(Foglio2!$J$7=1,TRUNC(Base!V322,0),TRUNC(Base!U322,0))</f>
        <v>0</v>
      </c>
      <c r="B322" s="245">
        <f t="shared" si="1253"/>
        <v>34708</v>
      </c>
      <c r="C322" s="501"/>
      <c r="D322" s="501"/>
      <c r="E322" s="53" t="s">
        <v>3</v>
      </c>
      <c r="F322" s="54">
        <f>IF(Foglio2!$J$3=Foglio2!$E$3,Ausiliari_Coll.Scol.!D308,IF(Foglio2!$J$3=Foglio2!$E$4,Collab._Tecnici!D308,IF(Foglio2!$J$3=Foglio2!$E$5,Assistenti_Tecnici!D308,IF(Foglio2!$J$3=Foglio2!$E$6,Assistenti_Amm.vo!D308,IF(Foglio2!$J$3=Foglio2!$E$7,Resp_Coord_Amm.vo!D308,IF(Foglio2!$J$3=Foglio2!$E$8,Direttore_Amm.vo!D308,IF(Foglio2!$J$3=Foglio2!$E$9,Doc_mat_elem.re!D308,IF(Foglio2!$J$3=Foglio2!$E$10,Doc_dipl_scuola_sec.!D308,IF(Foglio2!$J$3=Foglio2!$E$11,Doc_scuola_media!D308,IF(Foglio2!$J$3=Foglio2!$E$12,Doc_laureati_scuola_sec.!D322,IF(Foglio2!$J$3=Foglio2!$E$13,Direttivi_capi_ist.!D308,0)))))))))))</f>
        <v>0</v>
      </c>
      <c r="G322" s="248">
        <f>IF(Foglio2!$J$3=Foglio2!$E$3,Ausiliari_Coll.Scol.!E308,IF(Foglio2!$J$3=Foglio2!$E$4,Collab._Tecnici!E308,IF(Foglio2!$J$3=Foglio2!$E$5,Assistenti_Tecnici!E308,IF(Foglio2!$J$3=Foglio2!$E$6,Assistenti_Amm.vo!E308,IF(Foglio2!$J$3=Foglio2!$E$7,Resp_Coord_Amm.vo!E308,IF(Foglio2!$J$3=Foglio2!$E$8,Direttore_Amm.vo!E308,IF(Foglio2!$J$3=Foglio2!$E$9,Doc_mat_elem.re!E308,IF(Foglio2!$J$3=Foglio2!$E$10,Doc_dipl_scuola_sec.!E308,IF(Foglio2!$J$3=Foglio2!$E$11,Doc_scuola_media!E308,IF(Foglio2!$J$3=Foglio2!$E$12,Doc_laureati_scuola_sec.!E322,IF(Foglio2!$J$3=Foglio2!$E$13,Direttivi_capi_ist.!E308,0)))))))))))</f>
        <v>0</v>
      </c>
      <c r="H322" s="248">
        <f>IF(Foglio2!$J$3=Foglio2!$E$3,Ausiliari_Coll.Scol.!F308,IF(Foglio2!$J$3=Foglio2!$E$4,Collab._Tecnici!F308,IF(Foglio2!$J$3=Foglio2!$E$5,Assistenti_Tecnici!F308,IF(Foglio2!$J$3=Foglio2!$E$6,Assistenti_Amm.vo!F308,IF(Foglio2!$J$3=Foglio2!$E$7,Resp_Coord_Amm.vo!F308,IF(Foglio2!$J$3=Foglio2!$E$8,Direttore_Amm.vo!F308,IF(Foglio2!$J$3=Foglio2!$E$9,Doc_mat_elem.re!F308,IF(Foglio2!$J$3=Foglio2!$E$10,Doc_dipl_scuola_sec.!F308,IF(Foglio2!$J$3=Foglio2!$E$11,Doc_scuola_media!F308,IF(Foglio2!$J$3=Foglio2!$E$12,Doc_laureati_scuola_sec.!F322,IF(Foglio2!$J$3=Foglio2!$E$13,Direttivi_capi_ist.!F308,0)))))))))))</f>
        <v>0</v>
      </c>
      <c r="I322" s="248">
        <f>IF(Foglio2!$J$3=Foglio2!$E$3,Ausiliari_Coll.Scol.!G308,IF(Foglio2!$J$3=Foglio2!$E$4,Collab._Tecnici!G308,IF(Foglio2!$J$3=Foglio2!$E$5,Assistenti_Tecnici!G308,IF(Foglio2!$J$3=Foglio2!$E$6,Assistenti_Amm.vo!G308,IF(Foglio2!$J$3=Foglio2!$E$7,Resp_Coord_Amm.vo!G308,IF(Foglio2!$J$3=Foglio2!$E$8,Direttore_Amm.vo!G308,IF(Foglio2!$J$3=Foglio2!$E$9,Doc_mat_elem.re!G308,IF(Foglio2!$J$3=Foglio2!$E$10,Doc_dipl_scuola_sec.!G308,IF(Foglio2!$J$3=Foglio2!$E$11,Doc_scuola_media!G308,IF(Foglio2!$J$3=Foglio2!$E$12,Doc_laureati_scuola_sec.!G322,IF(Foglio2!$J$3=Foglio2!$E$13,Direttivi_capi_ist.!G308,0)))))))))))</f>
        <v>0</v>
      </c>
      <c r="J322" s="248">
        <f>IF(Foglio2!$J$3=Foglio2!$E$3,Ausiliari_Coll.Scol.!H308,IF(Foglio2!$J$3=Foglio2!$E$4,Collab._Tecnici!H308,IF(Foglio2!$J$3=Foglio2!$E$5,Assistenti_Tecnici!H308,IF(Foglio2!$J$3=Foglio2!$E$6,Assistenti_Amm.vo!H308,IF(Foglio2!$J$3=Foglio2!$E$7,Resp_Coord_Amm.vo!H308,IF(Foglio2!$J$3=Foglio2!$E$8,Direttore_Amm.vo!H308,IF(Foglio2!$J$3=Foglio2!$E$9,Doc_mat_elem.re!H308,IF(Foglio2!$J$3=Foglio2!$E$10,Doc_dipl_scuola_sec.!H308,IF(Foglio2!$J$3=Foglio2!$E$11,Doc_scuola_media!H308,IF(Foglio2!$J$3=Foglio2!$E$12,Doc_laureati_scuola_sec.!H322,IF(Foglio2!$J$3=Foglio2!$E$13,Direttivi_capi_ist.!H308,0)))))))))))</f>
        <v>0</v>
      </c>
      <c r="K322" s="248">
        <f>IF(Foglio2!$J$3=Foglio2!$E$3,Ausiliari_Coll.Scol.!I308,IF(Foglio2!$J$3=Foglio2!$E$4,Collab._Tecnici!I308,IF(Foglio2!$J$3=Foglio2!$E$5,Assistenti_Tecnici!I308,IF(Foglio2!$J$3=Foglio2!$E$6,Assistenti_Amm.vo!I308,IF(Foglio2!$J$3=Foglio2!$E$7,Resp_Coord_Amm.vo!I308,IF(Foglio2!$J$3=Foglio2!$E$8,Direttore_Amm.vo!I308,IF(Foglio2!$J$3=Foglio2!$E$9,Doc_mat_elem.re!I308,IF(Foglio2!$J$3=Foglio2!$E$10,Doc_dipl_scuola_sec.!I308,IF(Foglio2!$J$3=Foglio2!$E$11,Doc_scuola_media!I308,IF(Foglio2!$J$3=Foglio2!$E$12,Doc_laureati_scuola_sec.!I322,IF(Foglio2!$J$3=Foglio2!$E$13,Direttivi_capi_ist.!I308,0)))))))))))</f>
        <v>0</v>
      </c>
      <c r="L322" s="248">
        <f>IF(Foglio2!$J$3=Foglio2!$E$3,Ausiliari_Coll.Scol.!J308,IF(Foglio2!$J$3=Foglio2!$E$4,Collab._Tecnici!J308,IF(Foglio2!$J$3=Foglio2!$E$5,Assistenti_Tecnici!J308,IF(Foglio2!$J$3=Foglio2!$E$6,Assistenti_Amm.vo!J308,IF(Foglio2!$J$3=Foglio2!$E$7,Resp_Coord_Amm.vo!J308,IF(Foglio2!$J$3=Foglio2!$E$8,Direttore_Amm.vo!J308,IF(Foglio2!$J$3=Foglio2!$E$9,Doc_mat_elem.re!J308,IF(Foglio2!$J$3=Foglio2!$E$10,Doc_dipl_scuola_sec.!J308,IF(Foglio2!$J$3=Foglio2!$E$11,Doc_scuola_media!J308,IF(Foglio2!$J$3=Foglio2!$E$12,Doc_laureati_scuola_sec.!J322,IF(Foglio2!$J$3=Foglio2!$E$13,Direttivi_capi_ist.!J308,0)))))))))))</f>
        <v>0</v>
      </c>
      <c r="M322" s="249">
        <f>IF(Foglio2!$J$3=Foglio2!$E$3,Ausiliari_Coll.Scol.!K308,IF(Foglio2!$J$3=Foglio2!$E$4,Collab._Tecnici!K308,IF(Foglio2!$J$3=Foglio2!$E$5,Assistenti_Tecnici!K308,IF(Foglio2!$J$3=Foglio2!$E$6,Assistenti_Amm.vo!K308,IF(Foglio2!$J$3=Foglio2!$E$7,Resp_Coord_Amm.vo!K308,IF(Foglio2!$J$3=Foglio2!$E$8,Direttore_Amm.vo!K308,IF(Foglio2!$J$3=Foglio2!$E$9,Doc_mat_elem.re!K308,IF(Foglio2!$J$3=Foglio2!$E$10,Doc_dipl_scuola_sec.!K308,IF(Foglio2!$J$3=Foglio2!$E$11,Doc_scuola_media!K308,IF(Foglio2!$J$3=Foglio2!$E$12,Doc_laureati_scuola_sec.!K322,IF(Foglio2!$J$3=Foglio2!$E$13,Direttivi_capi_ist.!K308,0)))))))))))</f>
        <v>0</v>
      </c>
      <c r="N322" s="250">
        <f>IF(Foglio2!$J$3=Foglio2!$E$3,Ausiliari_Coll.Scol.!L308,IF(Foglio2!$J$3=Foglio2!$E$4,Collab._Tecnici!L308,IF(Foglio2!$J$3=Foglio2!$E$5,Assistenti_Tecnici!L308,IF(Foglio2!$J$3=Foglio2!$E$6,Assistenti_Amm.vo!L308,IF(Foglio2!$J$3=Foglio2!$E$7,Resp_Coord_Amm.vo!L308,IF(Foglio2!$J$3=Foglio2!$E$8,Direttore_Amm.vo!L308,IF(Foglio2!$J$3=Foglio2!$E$9,Doc_mat_elem.re!L308,IF(Foglio2!$J$3=Foglio2!$E$10,Doc_dipl_scuola_sec.!L308,IF(Foglio2!$J$3=Foglio2!$E$11,Doc_scuola_media!L308,IF(Foglio2!$J$3=Foglio2!$E$12,Doc_laureati_scuola_sec.!L322,IF(Foglio2!$J$3=Foglio2!$E$13,Direttivi_capi_ist.!L308,0)))))))))))</f>
        <v>0</v>
      </c>
      <c r="O322" s="251">
        <f>IF(Foglio2!$J$3=Foglio2!$E$3,Ausiliari_Coll.Scol.!M308,IF(Foglio2!$J$3=Foglio2!$E$4,Collab._Tecnici!M308,IF(Foglio2!$J$3=Foglio2!$E$5,Assistenti_Tecnici!M308,IF(Foglio2!$J$3=Foglio2!$E$6,Assistenti_Amm.vo!M308,IF(Foglio2!$J$3=Foglio2!$E$7,Resp_Coord_Amm.vo!M308,IF(Foglio2!$J$3=Foglio2!$E$8,Direttore_Amm.vo!M308,IF(Foglio2!$J$3=Foglio2!$E$9,Doc_mat_elem.re!M308,IF(Foglio2!$J$3=Foglio2!$E$10,Doc_dipl_scuola_sec.!M308,IF(Foglio2!$J$3=Foglio2!$E$11,Doc_scuola_media!M308,IF(Foglio2!$J$3=Foglio2!$E$12,Doc_laureati_scuola_sec.!M322,IF(Foglio2!$J$3=Foglio2!$E$13,Direttivi_capi_ist.!M308,0)))))))))))</f>
        <v>0</v>
      </c>
      <c r="P322" s="252">
        <f>IF(Foglio2!$J$3=Foglio2!$E$3,Ausiliari_Coll.Scol.!N308,IF(Foglio2!$J$3=Foglio2!$E$4,Collab._Tecnici!N308,IF(Foglio2!$J$3=Foglio2!$E$5,Assistenti_Tecnici!N308,IF(Foglio2!$J$3=Foglio2!$E$6,Assistenti_Amm.vo!N308,IF(Foglio2!$J$3=Foglio2!$E$7,Resp_Coord_Amm.vo!N308,IF(Foglio2!$J$3=Foglio2!$E$8,Direttore_Amm.vo!N308,IF(Foglio2!$J$3=Foglio2!$E$9,Doc_mat_elem.re!N308,IF(Foglio2!$J$3=Foglio2!$E$10,Doc_dipl_scuola_sec.!N308,IF(Foglio2!$J$3=Foglio2!$E$11,Doc_scuola_media!N308,IF(Foglio2!$J$3=Foglio2!$E$12,Doc_laureati_scuola_sec.!N322,IF(Foglio2!$J$3=Foglio2!$E$13,Direttivi_capi_ist.!N308,0)))))))))))</f>
        <v>0</v>
      </c>
      <c r="Q322" s="252">
        <f>IF(Foglio2!$J$3=Foglio2!$E$3,Ausiliari_Coll.Scol.!O308,IF(Foglio2!$J$3=Foglio2!$E$4,Collab._Tecnici!O308,IF(Foglio2!$J$3=Foglio2!$E$5,Assistenti_Tecnici!O308,IF(Foglio2!$J$3=Foglio2!$E$6,Assistenti_Amm.vo!O308,IF(Foglio2!$J$3=Foglio2!$E$7,Resp_Coord_Amm.vo!O308,IF(Foglio2!$J$3=Foglio2!$E$8,Direttore_Amm.vo!O308,IF(Foglio2!$J$3=Foglio2!$E$9,Doc_mat_elem.re!O308,IF(Foglio2!$J$3=Foglio2!$E$10,Doc_dipl_scuola_sec.!O308,IF(Foglio2!$J$3=Foglio2!$E$11,Doc_scuola_media!O308,IF(Foglio2!$J$3=Foglio2!$E$12,Doc_laureati_scuola_sec.!O322,IF(Foglio2!$J$3=Foglio2!$E$13,Direttivi_capi_ist.!O308,0)))))))))))</f>
        <v>0</v>
      </c>
      <c r="R322" s="252">
        <f>IF(Foglio2!$J$3=Foglio2!$E$3,Ausiliari_Coll.Scol.!P308,IF(Foglio2!$J$3=Foglio2!$E$4,Collab._Tecnici!P308,IF(Foglio2!$J$3=Foglio2!$E$5,Assistenti_Tecnici!P308,IF(Foglio2!$J$3=Foglio2!$E$6,Assistenti_Amm.vo!P308,IF(Foglio2!$J$3=Foglio2!$E$7,Resp_Coord_Amm.vo!P308,IF(Foglio2!$J$3=Foglio2!$E$8,Direttore_Amm.vo!P308,IF(Foglio2!$J$3=Foglio2!$E$9,Doc_mat_elem.re!P308,IF(Foglio2!$J$3=Foglio2!$E$10,Doc_dipl_scuola_sec.!P308,IF(Foglio2!$J$3=Foglio2!$E$11,Doc_scuola_media!P308,IF(Foglio2!$J$3=Foglio2!$E$12,Doc_laureati_scuola_sec.!P322,IF(Foglio2!$J$3=Foglio2!$E$13,Direttivi_capi_ist.!P308,0)))))))))))</f>
        <v>0</v>
      </c>
      <c r="S322" s="252">
        <f>IF(Foglio2!$J$3=Foglio2!$E$3,Ausiliari_Coll.Scol.!Q308,IF(Foglio2!$J$3=Foglio2!$E$4,Collab._Tecnici!Q308,IF(Foglio2!$J$3=Foglio2!$E$5,Assistenti_Tecnici!Q308,IF(Foglio2!$J$3=Foglio2!$E$6,Assistenti_Amm.vo!Q308,IF(Foglio2!$J$3=Foglio2!$E$7,Resp_Coord_Amm.vo!Q308,IF(Foglio2!$J$3=Foglio2!$E$8,Direttore_Amm.vo!Q308,IF(Foglio2!$J$3=Foglio2!$E$9,Doc_mat_elem.re!Q308,IF(Foglio2!$J$3=Foglio2!$E$10,Doc_dipl_scuola_sec.!Q308,IF(Foglio2!$J$3=Foglio2!$E$11,Doc_scuola_media!Q308,IF(Foglio2!$J$3=Foglio2!$E$12,Doc_laureati_scuola_sec.!Q322,IF(Foglio2!$J$3=Foglio2!$E$13,Direttivi_capi_ist.!Q308,0)))))))))))</f>
        <v>0</v>
      </c>
      <c r="T322" s="252">
        <f>IF(Foglio2!$J$3=Foglio2!$E$3,Ausiliari_Coll.Scol.!R308,IF(Foglio2!$J$3=Foglio2!$E$4,Collab._Tecnici!R308,IF(Foglio2!$J$3=Foglio2!$E$5,Assistenti_Tecnici!R308,IF(Foglio2!$J$3=Foglio2!$E$6,Assistenti_Amm.vo!R308,IF(Foglio2!$J$3=Foglio2!$E$7,Resp_Coord_Amm.vo!R308,IF(Foglio2!$J$3=Foglio2!$E$8,Direttore_Amm.vo!R308,IF(Foglio2!$J$3=Foglio2!$E$9,Doc_mat_elem.re!R308,IF(Foglio2!$J$3=Foglio2!$E$10,Doc_dipl_scuola_sec.!R308,IF(Foglio2!$J$3=Foglio2!$E$11,Doc_scuola_media!R308,IF(Foglio2!$J$3=Foglio2!$E$12,Doc_laureati_scuola_sec.!R322,IF(Foglio2!$J$3=Foglio2!$E$13,Direttivi_capi_ist.!R308,0)))))))))))</f>
        <v>0</v>
      </c>
      <c r="U322" s="252">
        <f t="shared" ref="U322" si="1343">(P322)/12*0.8</f>
        <v>0</v>
      </c>
      <c r="V322" s="252">
        <f t="shared" ref="V322" si="1344">(P322+R322)/12*0.8</f>
        <v>0</v>
      </c>
      <c r="W322" s="253" t="str">
        <f t="shared" ref="W322" si="1345">"Fascia Da "&amp;F322&amp;" a "&amp;F323&amp;" Decorrenza "&amp;DAY(C322)&amp;"/"&amp;MONTH(C322)&amp;"/"&amp;YEAR(C322)</f>
        <v>Fascia Da 0 a 0 Decorrenza 0/1/1900</v>
      </c>
    </row>
    <row r="323" spans="1:23" s="47" customFormat="1" ht="8.25" customHeight="1" x14ac:dyDescent="0.2">
      <c r="A323" s="104"/>
      <c r="B323" s="245">
        <f t="shared" si="1253"/>
        <v>34709</v>
      </c>
      <c r="C323" s="501"/>
      <c r="D323" s="501"/>
      <c r="E323" s="48" t="s">
        <v>4</v>
      </c>
      <c r="F323" s="49">
        <f>IF(Foglio2!$J$3=Foglio2!$E$3,Ausiliari_Coll.Scol.!D309,IF(Foglio2!$J$3=Foglio2!$E$4,Collab._Tecnici!D309,IF(Foglio2!$J$3=Foglio2!$E$5,Assistenti_Tecnici!D309,IF(Foglio2!$J$3=Foglio2!$E$6,Assistenti_Amm.vo!D309,IF(Foglio2!$J$3=Foglio2!$E$7,Resp_Coord_Amm.vo!D309,IF(Foglio2!$J$3=Foglio2!$E$8,Direttore_Amm.vo!D309,IF(Foglio2!$J$3=Foglio2!$E$9,Doc_mat_elem.re!D309,IF(Foglio2!$J$3=Foglio2!$E$10,Doc_dipl_scuola_sec.!D309,IF(Foglio2!$J$3=Foglio2!$E$11,Doc_scuola_media!D309,IF(Foglio2!$J$3=Foglio2!$E$12,Doc_laureati_scuola_sec.!D323,IF(Foglio2!$J$3=Foglio2!$E$13,Direttivi_capi_ist.!D309,0)))))))))))</f>
        <v>0</v>
      </c>
      <c r="G323" s="267">
        <f t="shared" ref="G323:T323" si="1346">G322*1936.27</f>
        <v>0</v>
      </c>
      <c r="H323" s="267">
        <f t="shared" si="1346"/>
        <v>0</v>
      </c>
      <c r="I323" s="267">
        <f t="shared" si="1346"/>
        <v>0</v>
      </c>
      <c r="J323" s="267">
        <f t="shared" si="1346"/>
        <v>0</v>
      </c>
      <c r="K323" s="267">
        <f t="shared" si="1346"/>
        <v>0</v>
      </c>
      <c r="L323" s="266">
        <f t="shared" si="1346"/>
        <v>0</v>
      </c>
      <c r="M323" s="267">
        <f t="shared" si="1346"/>
        <v>0</v>
      </c>
      <c r="N323" s="182">
        <f t="shared" si="1346"/>
        <v>0</v>
      </c>
      <c r="O323" s="183">
        <f t="shared" si="1346"/>
        <v>0</v>
      </c>
      <c r="P323" s="184">
        <f t="shared" si="1346"/>
        <v>0</v>
      </c>
      <c r="Q323" s="184">
        <f t="shared" si="1346"/>
        <v>0</v>
      </c>
      <c r="R323" s="184">
        <f t="shared" si="1346"/>
        <v>0</v>
      </c>
      <c r="S323" s="184">
        <f t="shared" si="1346"/>
        <v>0</v>
      </c>
      <c r="T323" s="184">
        <f t="shared" si="1346"/>
        <v>0</v>
      </c>
      <c r="U323" s="184">
        <f t="shared" ref="U323:V323" si="1347">U322*1936.27</f>
        <v>0</v>
      </c>
      <c r="V323" s="184">
        <f t="shared" si="1347"/>
        <v>0</v>
      </c>
      <c r="W323" s="104"/>
    </row>
    <row r="324" spans="1:23" s="47" customFormat="1" ht="12.75" customHeight="1" x14ac:dyDescent="0.2">
      <c r="A324" s="104">
        <f>IF(Foglio2!$J$7=1,TRUNC(Base!V324,0),TRUNC(Base!U324,0))</f>
        <v>0</v>
      </c>
      <c r="B324" s="245">
        <f t="shared" si="1253"/>
        <v>34710</v>
      </c>
      <c r="C324" s="501"/>
      <c r="D324" s="501"/>
      <c r="E324" s="53" t="s">
        <v>3</v>
      </c>
      <c r="F324" s="54">
        <f>IF(Foglio2!$J$3=Foglio2!$E$3,Ausiliari_Coll.Scol.!D310,IF(Foglio2!$J$3=Foglio2!$E$4,Collab._Tecnici!D310,IF(Foglio2!$J$3=Foglio2!$E$5,Assistenti_Tecnici!D310,IF(Foglio2!$J$3=Foglio2!$E$6,Assistenti_Amm.vo!D310,IF(Foglio2!$J$3=Foglio2!$E$7,Resp_Coord_Amm.vo!D310,IF(Foglio2!$J$3=Foglio2!$E$8,Direttore_Amm.vo!D310,IF(Foglio2!$J$3=Foglio2!$E$9,Doc_mat_elem.re!D310,IF(Foglio2!$J$3=Foglio2!$E$10,Doc_dipl_scuola_sec.!D310,IF(Foglio2!$J$3=Foglio2!$E$11,Doc_scuola_media!D310,IF(Foglio2!$J$3=Foglio2!$E$12,Doc_laureati_scuola_sec.!D324,IF(Foglio2!$J$3=Foglio2!$E$13,Direttivi_capi_ist.!D310,0)))))))))))</f>
        <v>0</v>
      </c>
      <c r="G324" s="248">
        <f>IF(Foglio2!$J$3=Foglio2!$E$3,Ausiliari_Coll.Scol.!E310,IF(Foglio2!$J$3=Foglio2!$E$4,Collab._Tecnici!E310,IF(Foglio2!$J$3=Foglio2!$E$5,Assistenti_Tecnici!E310,IF(Foglio2!$J$3=Foglio2!$E$6,Assistenti_Amm.vo!E310,IF(Foglio2!$J$3=Foglio2!$E$7,Resp_Coord_Amm.vo!E310,IF(Foglio2!$J$3=Foglio2!$E$8,Direttore_Amm.vo!E310,IF(Foglio2!$J$3=Foglio2!$E$9,Doc_mat_elem.re!E310,IF(Foglio2!$J$3=Foglio2!$E$10,Doc_dipl_scuola_sec.!E310,IF(Foglio2!$J$3=Foglio2!$E$11,Doc_scuola_media!E310,IF(Foglio2!$J$3=Foglio2!$E$12,Doc_laureati_scuola_sec.!E324,IF(Foglio2!$J$3=Foglio2!$E$13,Direttivi_capi_ist.!E310,0)))))))))))</f>
        <v>0</v>
      </c>
      <c r="H324" s="248">
        <f>IF(Foglio2!$J$3=Foglio2!$E$3,Ausiliari_Coll.Scol.!F310,IF(Foglio2!$J$3=Foglio2!$E$4,Collab._Tecnici!F310,IF(Foglio2!$J$3=Foglio2!$E$5,Assistenti_Tecnici!F310,IF(Foglio2!$J$3=Foglio2!$E$6,Assistenti_Amm.vo!F310,IF(Foglio2!$J$3=Foglio2!$E$7,Resp_Coord_Amm.vo!F310,IF(Foglio2!$J$3=Foglio2!$E$8,Direttore_Amm.vo!F310,IF(Foglio2!$J$3=Foglio2!$E$9,Doc_mat_elem.re!F310,IF(Foglio2!$J$3=Foglio2!$E$10,Doc_dipl_scuola_sec.!F310,IF(Foglio2!$J$3=Foglio2!$E$11,Doc_scuola_media!F310,IF(Foglio2!$J$3=Foglio2!$E$12,Doc_laureati_scuola_sec.!F324,IF(Foglio2!$J$3=Foglio2!$E$13,Direttivi_capi_ist.!F310,0)))))))))))</f>
        <v>0</v>
      </c>
      <c r="I324" s="248">
        <f>IF(Foglio2!$J$3=Foglio2!$E$3,Ausiliari_Coll.Scol.!G310,IF(Foglio2!$J$3=Foglio2!$E$4,Collab._Tecnici!G310,IF(Foglio2!$J$3=Foglio2!$E$5,Assistenti_Tecnici!G310,IF(Foglio2!$J$3=Foglio2!$E$6,Assistenti_Amm.vo!G310,IF(Foglio2!$J$3=Foglio2!$E$7,Resp_Coord_Amm.vo!G310,IF(Foglio2!$J$3=Foglio2!$E$8,Direttore_Amm.vo!G310,IF(Foglio2!$J$3=Foglio2!$E$9,Doc_mat_elem.re!G310,IF(Foglio2!$J$3=Foglio2!$E$10,Doc_dipl_scuola_sec.!G310,IF(Foglio2!$J$3=Foglio2!$E$11,Doc_scuola_media!G310,IF(Foglio2!$J$3=Foglio2!$E$12,Doc_laureati_scuola_sec.!G324,IF(Foglio2!$J$3=Foglio2!$E$13,Direttivi_capi_ist.!G310,0)))))))))))</f>
        <v>0</v>
      </c>
      <c r="J324" s="248">
        <f>IF(Foglio2!$J$3=Foglio2!$E$3,Ausiliari_Coll.Scol.!H310,IF(Foglio2!$J$3=Foglio2!$E$4,Collab._Tecnici!H310,IF(Foglio2!$J$3=Foglio2!$E$5,Assistenti_Tecnici!H310,IF(Foglio2!$J$3=Foglio2!$E$6,Assistenti_Amm.vo!H310,IF(Foglio2!$J$3=Foglio2!$E$7,Resp_Coord_Amm.vo!H310,IF(Foglio2!$J$3=Foglio2!$E$8,Direttore_Amm.vo!H310,IF(Foglio2!$J$3=Foglio2!$E$9,Doc_mat_elem.re!H310,IF(Foglio2!$J$3=Foglio2!$E$10,Doc_dipl_scuola_sec.!H310,IF(Foglio2!$J$3=Foglio2!$E$11,Doc_scuola_media!H310,IF(Foglio2!$J$3=Foglio2!$E$12,Doc_laureati_scuola_sec.!H324,IF(Foglio2!$J$3=Foglio2!$E$13,Direttivi_capi_ist.!H310,0)))))))))))</f>
        <v>0</v>
      </c>
      <c r="K324" s="248">
        <f>IF(Foglio2!$J$3=Foglio2!$E$3,Ausiliari_Coll.Scol.!I310,IF(Foglio2!$J$3=Foglio2!$E$4,Collab._Tecnici!I310,IF(Foglio2!$J$3=Foglio2!$E$5,Assistenti_Tecnici!I310,IF(Foglio2!$J$3=Foglio2!$E$6,Assistenti_Amm.vo!I310,IF(Foglio2!$J$3=Foglio2!$E$7,Resp_Coord_Amm.vo!I310,IF(Foglio2!$J$3=Foglio2!$E$8,Direttore_Amm.vo!I310,IF(Foglio2!$J$3=Foglio2!$E$9,Doc_mat_elem.re!I310,IF(Foglio2!$J$3=Foglio2!$E$10,Doc_dipl_scuola_sec.!I310,IF(Foglio2!$J$3=Foglio2!$E$11,Doc_scuola_media!I310,IF(Foglio2!$J$3=Foglio2!$E$12,Doc_laureati_scuola_sec.!I324,IF(Foglio2!$J$3=Foglio2!$E$13,Direttivi_capi_ist.!I310,0)))))))))))</f>
        <v>0</v>
      </c>
      <c r="L324" s="248">
        <f>IF(Foglio2!$J$3=Foglio2!$E$3,Ausiliari_Coll.Scol.!J310,IF(Foglio2!$J$3=Foglio2!$E$4,Collab._Tecnici!J310,IF(Foglio2!$J$3=Foglio2!$E$5,Assistenti_Tecnici!J310,IF(Foglio2!$J$3=Foglio2!$E$6,Assistenti_Amm.vo!J310,IF(Foglio2!$J$3=Foglio2!$E$7,Resp_Coord_Amm.vo!J310,IF(Foglio2!$J$3=Foglio2!$E$8,Direttore_Amm.vo!J310,IF(Foglio2!$J$3=Foglio2!$E$9,Doc_mat_elem.re!J310,IF(Foglio2!$J$3=Foglio2!$E$10,Doc_dipl_scuola_sec.!J310,IF(Foglio2!$J$3=Foglio2!$E$11,Doc_scuola_media!J310,IF(Foglio2!$J$3=Foglio2!$E$12,Doc_laureati_scuola_sec.!J324,IF(Foglio2!$J$3=Foglio2!$E$13,Direttivi_capi_ist.!J310,0)))))))))))</f>
        <v>0</v>
      </c>
      <c r="M324" s="249">
        <f>IF(Foglio2!$J$3=Foglio2!$E$3,Ausiliari_Coll.Scol.!K310,IF(Foglio2!$J$3=Foglio2!$E$4,Collab._Tecnici!K310,IF(Foglio2!$J$3=Foglio2!$E$5,Assistenti_Tecnici!K310,IF(Foglio2!$J$3=Foglio2!$E$6,Assistenti_Amm.vo!K310,IF(Foglio2!$J$3=Foglio2!$E$7,Resp_Coord_Amm.vo!K310,IF(Foglio2!$J$3=Foglio2!$E$8,Direttore_Amm.vo!K310,IF(Foglio2!$J$3=Foglio2!$E$9,Doc_mat_elem.re!K310,IF(Foglio2!$J$3=Foglio2!$E$10,Doc_dipl_scuola_sec.!K310,IF(Foglio2!$J$3=Foglio2!$E$11,Doc_scuola_media!K310,IF(Foglio2!$J$3=Foglio2!$E$12,Doc_laureati_scuola_sec.!K324,IF(Foglio2!$J$3=Foglio2!$E$13,Direttivi_capi_ist.!K310,0)))))))))))</f>
        <v>0</v>
      </c>
      <c r="N324" s="250">
        <f>IF(Foglio2!$J$3=Foglio2!$E$3,Ausiliari_Coll.Scol.!L310,IF(Foglio2!$J$3=Foglio2!$E$4,Collab._Tecnici!L310,IF(Foglio2!$J$3=Foglio2!$E$5,Assistenti_Tecnici!L310,IF(Foglio2!$J$3=Foglio2!$E$6,Assistenti_Amm.vo!L310,IF(Foglio2!$J$3=Foglio2!$E$7,Resp_Coord_Amm.vo!L310,IF(Foglio2!$J$3=Foglio2!$E$8,Direttore_Amm.vo!L310,IF(Foglio2!$J$3=Foglio2!$E$9,Doc_mat_elem.re!L310,IF(Foglio2!$J$3=Foglio2!$E$10,Doc_dipl_scuola_sec.!L310,IF(Foglio2!$J$3=Foglio2!$E$11,Doc_scuola_media!L310,IF(Foglio2!$J$3=Foglio2!$E$12,Doc_laureati_scuola_sec.!L324,IF(Foglio2!$J$3=Foglio2!$E$13,Direttivi_capi_ist.!L310,0)))))))))))</f>
        <v>0</v>
      </c>
      <c r="O324" s="251">
        <f>IF(Foglio2!$J$3=Foglio2!$E$3,Ausiliari_Coll.Scol.!M310,IF(Foglio2!$J$3=Foglio2!$E$4,Collab._Tecnici!M310,IF(Foglio2!$J$3=Foglio2!$E$5,Assistenti_Tecnici!M310,IF(Foglio2!$J$3=Foglio2!$E$6,Assistenti_Amm.vo!M310,IF(Foglio2!$J$3=Foglio2!$E$7,Resp_Coord_Amm.vo!M310,IF(Foglio2!$J$3=Foglio2!$E$8,Direttore_Amm.vo!M310,IF(Foglio2!$J$3=Foglio2!$E$9,Doc_mat_elem.re!M310,IF(Foglio2!$J$3=Foglio2!$E$10,Doc_dipl_scuola_sec.!M310,IF(Foglio2!$J$3=Foglio2!$E$11,Doc_scuola_media!M310,IF(Foglio2!$J$3=Foglio2!$E$12,Doc_laureati_scuola_sec.!M324,IF(Foglio2!$J$3=Foglio2!$E$13,Direttivi_capi_ist.!M310,0)))))))))))</f>
        <v>0</v>
      </c>
      <c r="P324" s="252">
        <f>IF(Foglio2!$J$3=Foglio2!$E$3,Ausiliari_Coll.Scol.!N310,IF(Foglio2!$J$3=Foglio2!$E$4,Collab._Tecnici!N310,IF(Foglio2!$J$3=Foglio2!$E$5,Assistenti_Tecnici!N310,IF(Foglio2!$J$3=Foglio2!$E$6,Assistenti_Amm.vo!N310,IF(Foglio2!$J$3=Foglio2!$E$7,Resp_Coord_Amm.vo!N310,IF(Foglio2!$J$3=Foglio2!$E$8,Direttore_Amm.vo!N310,IF(Foglio2!$J$3=Foglio2!$E$9,Doc_mat_elem.re!N310,IF(Foglio2!$J$3=Foglio2!$E$10,Doc_dipl_scuola_sec.!N310,IF(Foglio2!$J$3=Foglio2!$E$11,Doc_scuola_media!N310,IF(Foglio2!$J$3=Foglio2!$E$12,Doc_laureati_scuola_sec.!N324,IF(Foglio2!$J$3=Foglio2!$E$13,Direttivi_capi_ist.!N310,0)))))))))))</f>
        <v>0</v>
      </c>
      <c r="Q324" s="252">
        <f>IF(Foglio2!$J$3=Foglio2!$E$3,Ausiliari_Coll.Scol.!O310,IF(Foglio2!$J$3=Foglio2!$E$4,Collab._Tecnici!O310,IF(Foglio2!$J$3=Foglio2!$E$5,Assistenti_Tecnici!O310,IF(Foglio2!$J$3=Foglio2!$E$6,Assistenti_Amm.vo!O310,IF(Foglio2!$J$3=Foglio2!$E$7,Resp_Coord_Amm.vo!O310,IF(Foglio2!$J$3=Foglio2!$E$8,Direttore_Amm.vo!O310,IF(Foglio2!$J$3=Foglio2!$E$9,Doc_mat_elem.re!O310,IF(Foglio2!$J$3=Foglio2!$E$10,Doc_dipl_scuola_sec.!O310,IF(Foglio2!$J$3=Foglio2!$E$11,Doc_scuola_media!O310,IF(Foglio2!$J$3=Foglio2!$E$12,Doc_laureati_scuola_sec.!O324,IF(Foglio2!$J$3=Foglio2!$E$13,Direttivi_capi_ist.!O310,0)))))))))))</f>
        <v>0</v>
      </c>
      <c r="R324" s="252">
        <f>IF(Foglio2!$J$3=Foglio2!$E$3,Ausiliari_Coll.Scol.!P310,IF(Foglio2!$J$3=Foglio2!$E$4,Collab._Tecnici!P310,IF(Foglio2!$J$3=Foglio2!$E$5,Assistenti_Tecnici!P310,IF(Foglio2!$J$3=Foglio2!$E$6,Assistenti_Amm.vo!P310,IF(Foglio2!$J$3=Foglio2!$E$7,Resp_Coord_Amm.vo!P310,IF(Foglio2!$J$3=Foglio2!$E$8,Direttore_Amm.vo!P310,IF(Foglio2!$J$3=Foglio2!$E$9,Doc_mat_elem.re!P310,IF(Foglio2!$J$3=Foglio2!$E$10,Doc_dipl_scuola_sec.!P310,IF(Foglio2!$J$3=Foglio2!$E$11,Doc_scuola_media!P310,IF(Foglio2!$J$3=Foglio2!$E$12,Doc_laureati_scuola_sec.!P324,IF(Foglio2!$J$3=Foglio2!$E$13,Direttivi_capi_ist.!P310,0)))))))))))</f>
        <v>0</v>
      </c>
      <c r="S324" s="252">
        <f>IF(Foglio2!$J$3=Foglio2!$E$3,Ausiliari_Coll.Scol.!Q310,IF(Foglio2!$J$3=Foglio2!$E$4,Collab._Tecnici!Q310,IF(Foglio2!$J$3=Foglio2!$E$5,Assistenti_Tecnici!Q310,IF(Foglio2!$J$3=Foglio2!$E$6,Assistenti_Amm.vo!Q310,IF(Foglio2!$J$3=Foglio2!$E$7,Resp_Coord_Amm.vo!Q310,IF(Foglio2!$J$3=Foglio2!$E$8,Direttore_Amm.vo!Q310,IF(Foglio2!$J$3=Foglio2!$E$9,Doc_mat_elem.re!Q310,IF(Foglio2!$J$3=Foglio2!$E$10,Doc_dipl_scuola_sec.!Q310,IF(Foglio2!$J$3=Foglio2!$E$11,Doc_scuola_media!Q310,IF(Foglio2!$J$3=Foglio2!$E$12,Doc_laureati_scuola_sec.!Q324,IF(Foglio2!$J$3=Foglio2!$E$13,Direttivi_capi_ist.!Q310,0)))))))))))</f>
        <v>0</v>
      </c>
      <c r="T324" s="252">
        <f>IF(Foglio2!$J$3=Foglio2!$E$3,Ausiliari_Coll.Scol.!R310,IF(Foglio2!$J$3=Foglio2!$E$4,Collab._Tecnici!R310,IF(Foglio2!$J$3=Foglio2!$E$5,Assistenti_Tecnici!R310,IF(Foglio2!$J$3=Foglio2!$E$6,Assistenti_Amm.vo!R310,IF(Foglio2!$J$3=Foglio2!$E$7,Resp_Coord_Amm.vo!R310,IF(Foglio2!$J$3=Foglio2!$E$8,Direttore_Amm.vo!R310,IF(Foglio2!$J$3=Foglio2!$E$9,Doc_mat_elem.re!R310,IF(Foglio2!$J$3=Foglio2!$E$10,Doc_dipl_scuola_sec.!R310,IF(Foglio2!$J$3=Foglio2!$E$11,Doc_scuola_media!R310,IF(Foglio2!$J$3=Foglio2!$E$12,Doc_laureati_scuola_sec.!R324,IF(Foglio2!$J$3=Foglio2!$E$13,Direttivi_capi_ist.!R310,0)))))))))))</f>
        <v>0</v>
      </c>
      <c r="U324" s="252">
        <f t="shared" ref="U324" si="1348">(P324)/12*0.8</f>
        <v>0</v>
      </c>
      <c r="V324" s="252">
        <f t="shared" ref="V324" si="1349">(P324+R324)/12*0.8</f>
        <v>0</v>
      </c>
      <c r="W324" s="253" t="str">
        <f t="shared" ref="W324" si="1350">"Fascia Da "&amp;F324&amp;" a "&amp;F325&amp;" Decorrenza "&amp;DAY(C324)&amp;"/"&amp;MONTH(C324)&amp;"/"&amp;YEAR(C324)</f>
        <v>Fascia Da 0 a 0 Decorrenza 0/1/1900</v>
      </c>
    </row>
    <row r="325" spans="1:23" s="47" customFormat="1" ht="8.25" customHeight="1" x14ac:dyDescent="0.2">
      <c r="A325" s="104"/>
      <c r="B325" s="245">
        <f t="shared" si="1253"/>
        <v>34711</v>
      </c>
      <c r="C325" s="501"/>
      <c r="D325" s="501"/>
      <c r="E325" s="48" t="s">
        <v>4</v>
      </c>
      <c r="F325" s="49">
        <f>IF(Foglio2!$J$3=Foglio2!$E$3,Ausiliari_Coll.Scol.!D311,IF(Foglio2!$J$3=Foglio2!$E$4,Collab._Tecnici!D311,IF(Foglio2!$J$3=Foglio2!$E$5,Assistenti_Tecnici!D311,IF(Foglio2!$J$3=Foglio2!$E$6,Assistenti_Amm.vo!D311,IF(Foglio2!$J$3=Foglio2!$E$7,Resp_Coord_Amm.vo!D311,IF(Foglio2!$J$3=Foglio2!$E$8,Direttore_Amm.vo!D311,IF(Foglio2!$J$3=Foglio2!$E$9,Doc_mat_elem.re!D311,IF(Foglio2!$J$3=Foglio2!$E$10,Doc_dipl_scuola_sec.!D311,IF(Foglio2!$J$3=Foglio2!$E$11,Doc_scuola_media!D311,IF(Foglio2!$J$3=Foglio2!$E$12,Doc_laureati_scuola_sec.!D325,IF(Foglio2!$J$3=Foglio2!$E$13,Direttivi_capi_ist.!D311,0)))))))))))</f>
        <v>0</v>
      </c>
      <c r="G325" s="267">
        <f t="shared" ref="G325:T325" si="1351">G324*1936.27</f>
        <v>0</v>
      </c>
      <c r="H325" s="267">
        <f t="shared" si="1351"/>
        <v>0</v>
      </c>
      <c r="I325" s="267">
        <f t="shared" si="1351"/>
        <v>0</v>
      </c>
      <c r="J325" s="267">
        <f t="shared" si="1351"/>
        <v>0</v>
      </c>
      <c r="K325" s="267">
        <f t="shared" si="1351"/>
        <v>0</v>
      </c>
      <c r="L325" s="266">
        <f t="shared" si="1351"/>
        <v>0</v>
      </c>
      <c r="M325" s="267">
        <f t="shared" si="1351"/>
        <v>0</v>
      </c>
      <c r="N325" s="182">
        <f t="shared" si="1351"/>
        <v>0</v>
      </c>
      <c r="O325" s="183">
        <f t="shared" si="1351"/>
        <v>0</v>
      </c>
      <c r="P325" s="184">
        <f t="shared" si="1351"/>
        <v>0</v>
      </c>
      <c r="Q325" s="184">
        <f t="shared" si="1351"/>
        <v>0</v>
      </c>
      <c r="R325" s="184">
        <f t="shared" si="1351"/>
        <v>0</v>
      </c>
      <c r="S325" s="184">
        <f t="shared" si="1351"/>
        <v>0</v>
      </c>
      <c r="T325" s="184">
        <f t="shared" si="1351"/>
        <v>0</v>
      </c>
      <c r="U325" s="184">
        <f t="shared" ref="U325:V325" si="1352">U324*1936.27</f>
        <v>0</v>
      </c>
      <c r="V325" s="184">
        <f t="shared" si="1352"/>
        <v>0</v>
      </c>
      <c r="W325" s="104"/>
    </row>
    <row r="326" spans="1:23" s="47" customFormat="1" ht="12.75" customHeight="1" x14ac:dyDescent="0.2">
      <c r="A326" s="104">
        <f>IF(Foglio2!$J$7=1,TRUNC(Base!V326,0),TRUNC(Base!U326,0))</f>
        <v>0</v>
      </c>
      <c r="B326" s="245">
        <f t="shared" si="1253"/>
        <v>34712</v>
      </c>
      <c r="C326" s="501"/>
      <c r="D326" s="501"/>
      <c r="E326" s="53" t="s">
        <v>3</v>
      </c>
      <c r="F326" s="54">
        <f>IF(Foglio2!$J$3=Foglio2!$E$3,Ausiliari_Coll.Scol.!D312,IF(Foglio2!$J$3=Foglio2!$E$4,Collab._Tecnici!D312,IF(Foglio2!$J$3=Foglio2!$E$5,Assistenti_Tecnici!D312,IF(Foglio2!$J$3=Foglio2!$E$6,Assistenti_Amm.vo!D312,IF(Foglio2!$J$3=Foglio2!$E$7,Resp_Coord_Amm.vo!D312,IF(Foglio2!$J$3=Foglio2!$E$8,Direttore_Amm.vo!D312,IF(Foglio2!$J$3=Foglio2!$E$9,Doc_mat_elem.re!D312,IF(Foglio2!$J$3=Foglio2!$E$10,Doc_dipl_scuola_sec.!D312,IF(Foglio2!$J$3=Foglio2!$E$11,Doc_scuola_media!D312,IF(Foglio2!$J$3=Foglio2!$E$12,Doc_laureati_scuola_sec.!D326,IF(Foglio2!$J$3=Foglio2!$E$13,Direttivi_capi_ist.!D312,0)))))))))))</f>
        <v>0</v>
      </c>
      <c r="G326" s="248">
        <f>IF(Foglio2!$J$3=Foglio2!$E$3,Ausiliari_Coll.Scol.!E312,IF(Foglio2!$J$3=Foglio2!$E$4,Collab._Tecnici!E312,IF(Foglio2!$J$3=Foglio2!$E$5,Assistenti_Tecnici!E312,IF(Foglio2!$J$3=Foglio2!$E$6,Assistenti_Amm.vo!E312,IF(Foglio2!$J$3=Foglio2!$E$7,Resp_Coord_Amm.vo!E312,IF(Foglio2!$J$3=Foglio2!$E$8,Direttore_Amm.vo!E312,IF(Foglio2!$J$3=Foglio2!$E$9,Doc_mat_elem.re!E312,IF(Foglio2!$J$3=Foglio2!$E$10,Doc_dipl_scuola_sec.!E312,IF(Foglio2!$J$3=Foglio2!$E$11,Doc_scuola_media!E312,IF(Foglio2!$J$3=Foglio2!$E$12,Doc_laureati_scuola_sec.!E326,IF(Foglio2!$J$3=Foglio2!$E$13,Direttivi_capi_ist.!E312,0)))))))))))</f>
        <v>0</v>
      </c>
      <c r="H326" s="248">
        <f>IF(Foglio2!$J$3=Foglio2!$E$3,Ausiliari_Coll.Scol.!F312,IF(Foglio2!$J$3=Foglio2!$E$4,Collab._Tecnici!F312,IF(Foglio2!$J$3=Foglio2!$E$5,Assistenti_Tecnici!F312,IF(Foglio2!$J$3=Foglio2!$E$6,Assistenti_Amm.vo!F312,IF(Foglio2!$J$3=Foglio2!$E$7,Resp_Coord_Amm.vo!F312,IF(Foglio2!$J$3=Foglio2!$E$8,Direttore_Amm.vo!F312,IF(Foglio2!$J$3=Foglio2!$E$9,Doc_mat_elem.re!F312,IF(Foglio2!$J$3=Foglio2!$E$10,Doc_dipl_scuola_sec.!F312,IF(Foglio2!$J$3=Foglio2!$E$11,Doc_scuola_media!F312,IF(Foglio2!$J$3=Foglio2!$E$12,Doc_laureati_scuola_sec.!F326,IF(Foglio2!$J$3=Foglio2!$E$13,Direttivi_capi_ist.!F312,0)))))))))))</f>
        <v>0</v>
      </c>
      <c r="I326" s="248">
        <f>IF(Foglio2!$J$3=Foglio2!$E$3,Ausiliari_Coll.Scol.!G312,IF(Foglio2!$J$3=Foglio2!$E$4,Collab._Tecnici!G312,IF(Foglio2!$J$3=Foglio2!$E$5,Assistenti_Tecnici!G312,IF(Foglio2!$J$3=Foglio2!$E$6,Assistenti_Amm.vo!G312,IF(Foglio2!$J$3=Foglio2!$E$7,Resp_Coord_Amm.vo!G312,IF(Foglio2!$J$3=Foglio2!$E$8,Direttore_Amm.vo!G312,IF(Foglio2!$J$3=Foglio2!$E$9,Doc_mat_elem.re!G312,IF(Foglio2!$J$3=Foglio2!$E$10,Doc_dipl_scuola_sec.!G312,IF(Foglio2!$J$3=Foglio2!$E$11,Doc_scuola_media!G312,IF(Foglio2!$J$3=Foglio2!$E$12,Doc_laureati_scuola_sec.!G326,IF(Foglio2!$J$3=Foglio2!$E$13,Direttivi_capi_ist.!G312,0)))))))))))</f>
        <v>0</v>
      </c>
      <c r="J326" s="248">
        <f>IF(Foglio2!$J$3=Foglio2!$E$3,Ausiliari_Coll.Scol.!H312,IF(Foglio2!$J$3=Foglio2!$E$4,Collab._Tecnici!H312,IF(Foglio2!$J$3=Foglio2!$E$5,Assistenti_Tecnici!H312,IF(Foglio2!$J$3=Foglio2!$E$6,Assistenti_Amm.vo!H312,IF(Foglio2!$J$3=Foglio2!$E$7,Resp_Coord_Amm.vo!H312,IF(Foglio2!$J$3=Foglio2!$E$8,Direttore_Amm.vo!H312,IF(Foglio2!$J$3=Foglio2!$E$9,Doc_mat_elem.re!H312,IF(Foglio2!$J$3=Foglio2!$E$10,Doc_dipl_scuola_sec.!H312,IF(Foglio2!$J$3=Foglio2!$E$11,Doc_scuola_media!H312,IF(Foglio2!$J$3=Foglio2!$E$12,Doc_laureati_scuola_sec.!H326,IF(Foglio2!$J$3=Foglio2!$E$13,Direttivi_capi_ist.!H312,0)))))))))))</f>
        <v>0</v>
      </c>
      <c r="K326" s="248">
        <f>IF(Foglio2!$J$3=Foglio2!$E$3,Ausiliari_Coll.Scol.!I312,IF(Foglio2!$J$3=Foglio2!$E$4,Collab._Tecnici!I312,IF(Foglio2!$J$3=Foglio2!$E$5,Assistenti_Tecnici!I312,IF(Foglio2!$J$3=Foglio2!$E$6,Assistenti_Amm.vo!I312,IF(Foglio2!$J$3=Foglio2!$E$7,Resp_Coord_Amm.vo!I312,IF(Foglio2!$J$3=Foglio2!$E$8,Direttore_Amm.vo!I312,IF(Foglio2!$J$3=Foglio2!$E$9,Doc_mat_elem.re!I312,IF(Foglio2!$J$3=Foglio2!$E$10,Doc_dipl_scuola_sec.!I312,IF(Foglio2!$J$3=Foglio2!$E$11,Doc_scuola_media!I312,IF(Foglio2!$J$3=Foglio2!$E$12,Doc_laureati_scuola_sec.!I326,IF(Foglio2!$J$3=Foglio2!$E$13,Direttivi_capi_ist.!I312,0)))))))))))</f>
        <v>0</v>
      </c>
      <c r="L326" s="248">
        <f>IF(Foglio2!$J$3=Foglio2!$E$3,Ausiliari_Coll.Scol.!J312,IF(Foglio2!$J$3=Foglio2!$E$4,Collab._Tecnici!J312,IF(Foglio2!$J$3=Foglio2!$E$5,Assistenti_Tecnici!J312,IF(Foglio2!$J$3=Foglio2!$E$6,Assistenti_Amm.vo!J312,IF(Foglio2!$J$3=Foglio2!$E$7,Resp_Coord_Amm.vo!J312,IF(Foglio2!$J$3=Foglio2!$E$8,Direttore_Amm.vo!J312,IF(Foglio2!$J$3=Foglio2!$E$9,Doc_mat_elem.re!J312,IF(Foglio2!$J$3=Foglio2!$E$10,Doc_dipl_scuola_sec.!J312,IF(Foglio2!$J$3=Foglio2!$E$11,Doc_scuola_media!J312,IF(Foglio2!$J$3=Foglio2!$E$12,Doc_laureati_scuola_sec.!J326,IF(Foglio2!$J$3=Foglio2!$E$13,Direttivi_capi_ist.!J312,0)))))))))))</f>
        <v>0</v>
      </c>
      <c r="M326" s="249">
        <f>IF(Foglio2!$J$3=Foglio2!$E$3,Ausiliari_Coll.Scol.!K312,IF(Foglio2!$J$3=Foglio2!$E$4,Collab._Tecnici!K312,IF(Foglio2!$J$3=Foglio2!$E$5,Assistenti_Tecnici!K312,IF(Foglio2!$J$3=Foglio2!$E$6,Assistenti_Amm.vo!K312,IF(Foglio2!$J$3=Foglio2!$E$7,Resp_Coord_Amm.vo!K312,IF(Foglio2!$J$3=Foglio2!$E$8,Direttore_Amm.vo!K312,IF(Foglio2!$J$3=Foglio2!$E$9,Doc_mat_elem.re!K312,IF(Foglio2!$J$3=Foglio2!$E$10,Doc_dipl_scuola_sec.!K312,IF(Foglio2!$J$3=Foglio2!$E$11,Doc_scuola_media!K312,IF(Foglio2!$J$3=Foglio2!$E$12,Doc_laureati_scuola_sec.!K326,IF(Foglio2!$J$3=Foglio2!$E$13,Direttivi_capi_ist.!K312,0)))))))))))</f>
        <v>0</v>
      </c>
      <c r="N326" s="250">
        <f>IF(Foglio2!$J$3=Foglio2!$E$3,Ausiliari_Coll.Scol.!L312,IF(Foglio2!$J$3=Foglio2!$E$4,Collab._Tecnici!L312,IF(Foglio2!$J$3=Foglio2!$E$5,Assistenti_Tecnici!L312,IF(Foglio2!$J$3=Foglio2!$E$6,Assistenti_Amm.vo!L312,IF(Foglio2!$J$3=Foglio2!$E$7,Resp_Coord_Amm.vo!L312,IF(Foglio2!$J$3=Foglio2!$E$8,Direttore_Amm.vo!L312,IF(Foglio2!$J$3=Foglio2!$E$9,Doc_mat_elem.re!L312,IF(Foglio2!$J$3=Foglio2!$E$10,Doc_dipl_scuola_sec.!L312,IF(Foglio2!$J$3=Foglio2!$E$11,Doc_scuola_media!L312,IF(Foglio2!$J$3=Foglio2!$E$12,Doc_laureati_scuola_sec.!L326,IF(Foglio2!$J$3=Foglio2!$E$13,Direttivi_capi_ist.!L312,0)))))))))))</f>
        <v>0</v>
      </c>
      <c r="O326" s="251">
        <f>IF(Foglio2!$J$3=Foglio2!$E$3,Ausiliari_Coll.Scol.!M312,IF(Foglio2!$J$3=Foglio2!$E$4,Collab._Tecnici!M312,IF(Foglio2!$J$3=Foglio2!$E$5,Assistenti_Tecnici!M312,IF(Foglio2!$J$3=Foglio2!$E$6,Assistenti_Amm.vo!M312,IF(Foglio2!$J$3=Foglio2!$E$7,Resp_Coord_Amm.vo!M312,IF(Foglio2!$J$3=Foglio2!$E$8,Direttore_Amm.vo!M312,IF(Foglio2!$J$3=Foglio2!$E$9,Doc_mat_elem.re!M312,IF(Foglio2!$J$3=Foglio2!$E$10,Doc_dipl_scuola_sec.!M312,IF(Foglio2!$J$3=Foglio2!$E$11,Doc_scuola_media!M312,IF(Foglio2!$J$3=Foglio2!$E$12,Doc_laureati_scuola_sec.!M326,IF(Foglio2!$J$3=Foglio2!$E$13,Direttivi_capi_ist.!M312,0)))))))))))</f>
        <v>0</v>
      </c>
      <c r="P326" s="252">
        <f>IF(Foglio2!$J$3=Foglio2!$E$3,Ausiliari_Coll.Scol.!N312,IF(Foglio2!$J$3=Foglio2!$E$4,Collab._Tecnici!N312,IF(Foglio2!$J$3=Foglio2!$E$5,Assistenti_Tecnici!N312,IF(Foglio2!$J$3=Foglio2!$E$6,Assistenti_Amm.vo!N312,IF(Foglio2!$J$3=Foglio2!$E$7,Resp_Coord_Amm.vo!N312,IF(Foglio2!$J$3=Foglio2!$E$8,Direttore_Amm.vo!N312,IF(Foglio2!$J$3=Foglio2!$E$9,Doc_mat_elem.re!N312,IF(Foglio2!$J$3=Foglio2!$E$10,Doc_dipl_scuola_sec.!N312,IF(Foglio2!$J$3=Foglio2!$E$11,Doc_scuola_media!N312,IF(Foglio2!$J$3=Foglio2!$E$12,Doc_laureati_scuola_sec.!N326,IF(Foglio2!$J$3=Foglio2!$E$13,Direttivi_capi_ist.!N312,0)))))))))))</f>
        <v>0</v>
      </c>
      <c r="Q326" s="252">
        <f>IF(Foglio2!$J$3=Foglio2!$E$3,Ausiliari_Coll.Scol.!O312,IF(Foglio2!$J$3=Foglio2!$E$4,Collab._Tecnici!O312,IF(Foglio2!$J$3=Foglio2!$E$5,Assistenti_Tecnici!O312,IF(Foglio2!$J$3=Foglio2!$E$6,Assistenti_Amm.vo!O312,IF(Foglio2!$J$3=Foglio2!$E$7,Resp_Coord_Amm.vo!O312,IF(Foglio2!$J$3=Foglio2!$E$8,Direttore_Amm.vo!O312,IF(Foglio2!$J$3=Foglio2!$E$9,Doc_mat_elem.re!O312,IF(Foglio2!$J$3=Foglio2!$E$10,Doc_dipl_scuola_sec.!O312,IF(Foglio2!$J$3=Foglio2!$E$11,Doc_scuola_media!O312,IF(Foglio2!$J$3=Foglio2!$E$12,Doc_laureati_scuola_sec.!O326,IF(Foglio2!$J$3=Foglio2!$E$13,Direttivi_capi_ist.!O312,0)))))))))))</f>
        <v>0</v>
      </c>
      <c r="R326" s="252">
        <f>IF(Foglio2!$J$3=Foglio2!$E$3,Ausiliari_Coll.Scol.!P312,IF(Foglio2!$J$3=Foglio2!$E$4,Collab._Tecnici!P312,IF(Foglio2!$J$3=Foglio2!$E$5,Assistenti_Tecnici!P312,IF(Foglio2!$J$3=Foglio2!$E$6,Assistenti_Amm.vo!P312,IF(Foglio2!$J$3=Foglio2!$E$7,Resp_Coord_Amm.vo!P312,IF(Foglio2!$J$3=Foglio2!$E$8,Direttore_Amm.vo!P312,IF(Foglio2!$J$3=Foglio2!$E$9,Doc_mat_elem.re!P312,IF(Foglio2!$J$3=Foglio2!$E$10,Doc_dipl_scuola_sec.!P312,IF(Foglio2!$J$3=Foglio2!$E$11,Doc_scuola_media!P312,IF(Foglio2!$J$3=Foglio2!$E$12,Doc_laureati_scuola_sec.!P326,IF(Foglio2!$J$3=Foglio2!$E$13,Direttivi_capi_ist.!P312,0)))))))))))</f>
        <v>0</v>
      </c>
      <c r="S326" s="252">
        <f>IF(Foglio2!$J$3=Foglio2!$E$3,Ausiliari_Coll.Scol.!Q312,IF(Foglio2!$J$3=Foglio2!$E$4,Collab._Tecnici!Q312,IF(Foglio2!$J$3=Foglio2!$E$5,Assistenti_Tecnici!Q312,IF(Foglio2!$J$3=Foglio2!$E$6,Assistenti_Amm.vo!Q312,IF(Foglio2!$J$3=Foglio2!$E$7,Resp_Coord_Amm.vo!Q312,IF(Foglio2!$J$3=Foglio2!$E$8,Direttore_Amm.vo!Q312,IF(Foglio2!$J$3=Foglio2!$E$9,Doc_mat_elem.re!Q312,IF(Foglio2!$J$3=Foglio2!$E$10,Doc_dipl_scuola_sec.!Q312,IF(Foglio2!$J$3=Foglio2!$E$11,Doc_scuola_media!Q312,IF(Foglio2!$J$3=Foglio2!$E$12,Doc_laureati_scuola_sec.!Q326,IF(Foglio2!$J$3=Foglio2!$E$13,Direttivi_capi_ist.!Q312,0)))))))))))</f>
        <v>0</v>
      </c>
      <c r="T326" s="252">
        <f>IF(Foglio2!$J$3=Foglio2!$E$3,Ausiliari_Coll.Scol.!R312,IF(Foglio2!$J$3=Foglio2!$E$4,Collab._Tecnici!R312,IF(Foglio2!$J$3=Foglio2!$E$5,Assistenti_Tecnici!R312,IF(Foglio2!$J$3=Foglio2!$E$6,Assistenti_Amm.vo!R312,IF(Foglio2!$J$3=Foglio2!$E$7,Resp_Coord_Amm.vo!R312,IF(Foglio2!$J$3=Foglio2!$E$8,Direttore_Amm.vo!R312,IF(Foglio2!$J$3=Foglio2!$E$9,Doc_mat_elem.re!R312,IF(Foglio2!$J$3=Foglio2!$E$10,Doc_dipl_scuola_sec.!R312,IF(Foglio2!$J$3=Foglio2!$E$11,Doc_scuola_media!R312,IF(Foglio2!$J$3=Foglio2!$E$12,Doc_laureati_scuola_sec.!R326,IF(Foglio2!$J$3=Foglio2!$E$13,Direttivi_capi_ist.!R312,0)))))))))))</f>
        <v>0</v>
      </c>
      <c r="U326" s="252">
        <f t="shared" ref="U326" si="1353">(P326)/12*0.8</f>
        <v>0</v>
      </c>
      <c r="V326" s="252">
        <f t="shared" ref="V326" si="1354">(P326+R326)/12*0.8</f>
        <v>0</v>
      </c>
      <c r="W326" s="253" t="str">
        <f t="shared" ref="W326" si="1355">"Fascia Da "&amp;F326&amp;" a "&amp;F327&amp;" Decorrenza "&amp;DAY(C326)&amp;"/"&amp;MONTH(C326)&amp;"/"&amp;YEAR(C326)</f>
        <v>Fascia Da 0 a 0 Decorrenza 0/1/1900</v>
      </c>
    </row>
    <row r="327" spans="1:23" s="47" customFormat="1" ht="8.25" customHeight="1" x14ac:dyDescent="0.2">
      <c r="A327" s="104"/>
      <c r="B327" s="245">
        <f t="shared" si="1253"/>
        <v>34713</v>
      </c>
      <c r="C327" s="501"/>
      <c r="D327" s="501"/>
      <c r="E327" s="48" t="s">
        <v>4</v>
      </c>
      <c r="F327" s="49">
        <f>IF(Foglio2!$J$3=Foglio2!$E$3,Ausiliari_Coll.Scol.!D313,IF(Foglio2!$J$3=Foglio2!$E$4,Collab._Tecnici!D313,IF(Foglio2!$J$3=Foglio2!$E$5,Assistenti_Tecnici!D313,IF(Foglio2!$J$3=Foglio2!$E$6,Assistenti_Amm.vo!D313,IF(Foglio2!$J$3=Foglio2!$E$7,Resp_Coord_Amm.vo!D313,IF(Foglio2!$J$3=Foglio2!$E$8,Direttore_Amm.vo!D313,IF(Foglio2!$J$3=Foglio2!$E$9,Doc_mat_elem.re!D313,IF(Foglio2!$J$3=Foglio2!$E$10,Doc_dipl_scuola_sec.!D313,IF(Foglio2!$J$3=Foglio2!$E$11,Doc_scuola_media!D313,IF(Foglio2!$J$3=Foglio2!$E$12,Doc_laureati_scuola_sec.!D327,IF(Foglio2!$J$3=Foglio2!$E$13,Direttivi_capi_ist.!D313,0)))))))))))</f>
        <v>0</v>
      </c>
      <c r="G327" s="267">
        <f t="shared" ref="G327:T327" si="1356">G326*1936.27</f>
        <v>0</v>
      </c>
      <c r="H327" s="267">
        <f t="shared" si="1356"/>
        <v>0</v>
      </c>
      <c r="I327" s="267">
        <f t="shared" si="1356"/>
        <v>0</v>
      </c>
      <c r="J327" s="267">
        <f t="shared" si="1356"/>
        <v>0</v>
      </c>
      <c r="K327" s="267">
        <f t="shared" si="1356"/>
        <v>0</v>
      </c>
      <c r="L327" s="266">
        <f t="shared" si="1356"/>
        <v>0</v>
      </c>
      <c r="M327" s="267">
        <f t="shared" si="1356"/>
        <v>0</v>
      </c>
      <c r="N327" s="182">
        <f t="shared" si="1356"/>
        <v>0</v>
      </c>
      <c r="O327" s="183">
        <f t="shared" si="1356"/>
        <v>0</v>
      </c>
      <c r="P327" s="184">
        <f t="shared" si="1356"/>
        <v>0</v>
      </c>
      <c r="Q327" s="184">
        <f t="shared" si="1356"/>
        <v>0</v>
      </c>
      <c r="R327" s="184">
        <f t="shared" si="1356"/>
        <v>0</v>
      </c>
      <c r="S327" s="184">
        <f t="shared" si="1356"/>
        <v>0</v>
      </c>
      <c r="T327" s="184">
        <f t="shared" si="1356"/>
        <v>0</v>
      </c>
      <c r="U327" s="184">
        <f t="shared" ref="U327:V327" si="1357">U326*1936.27</f>
        <v>0</v>
      </c>
      <c r="V327" s="184">
        <f t="shared" si="1357"/>
        <v>0</v>
      </c>
      <c r="W327" s="104"/>
    </row>
    <row r="328" spans="1:23" s="47" customFormat="1" ht="12.75" customHeight="1" x14ac:dyDescent="0.2">
      <c r="A328" s="104">
        <f>IF(Foglio2!$J$7=1,TRUNC(Base!V328,0),TRUNC(Base!U328,0))</f>
        <v>0</v>
      </c>
      <c r="B328" s="245">
        <f t="shared" si="1253"/>
        <v>34714</v>
      </c>
      <c r="C328" s="501"/>
      <c r="D328" s="501"/>
      <c r="E328" s="53" t="s">
        <v>3</v>
      </c>
      <c r="F328" s="54">
        <f>IF(Foglio2!$J$3=Foglio2!$E$3,Ausiliari_Coll.Scol.!D314,IF(Foglio2!$J$3=Foglio2!$E$4,Collab._Tecnici!D314,IF(Foglio2!$J$3=Foglio2!$E$5,Assistenti_Tecnici!D314,IF(Foglio2!$J$3=Foglio2!$E$6,Assistenti_Amm.vo!D314,IF(Foglio2!$J$3=Foglio2!$E$7,Resp_Coord_Amm.vo!D314,IF(Foglio2!$J$3=Foglio2!$E$8,Direttore_Amm.vo!D314,IF(Foglio2!$J$3=Foglio2!$E$9,Doc_mat_elem.re!D314,IF(Foglio2!$J$3=Foglio2!$E$10,Doc_dipl_scuola_sec.!D314,IF(Foglio2!$J$3=Foglio2!$E$11,Doc_scuola_media!D314,IF(Foglio2!$J$3=Foglio2!$E$12,Doc_laureati_scuola_sec.!D328,IF(Foglio2!$J$3=Foglio2!$E$13,Direttivi_capi_ist.!D314,0)))))))))))</f>
        <v>0</v>
      </c>
      <c r="G328" s="248">
        <f>IF(Foglio2!$J$3=Foglio2!$E$3,Ausiliari_Coll.Scol.!E314,IF(Foglio2!$J$3=Foglio2!$E$4,Collab._Tecnici!E314,IF(Foglio2!$J$3=Foglio2!$E$5,Assistenti_Tecnici!E314,IF(Foglio2!$J$3=Foglio2!$E$6,Assistenti_Amm.vo!E314,IF(Foglio2!$J$3=Foglio2!$E$7,Resp_Coord_Amm.vo!E314,IF(Foglio2!$J$3=Foglio2!$E$8,Direttore_Amm.vo!E314,IF(Foglio2!$J$3=Foglio2!$E$9,Doc_mat_elem.re!E314,IF(Foglio2!$J$3=Foglio2!$E$10,Doc_dipl_scuola_sec.!E314,IF(Foglio2!$J$3=Foglio2!$E$11,Doc_scuola_media!E314,IF(Foglio2!$J$3=Foglio2!$E$12,Doc_laureati_scuola_sec.!E328,IF(Foglio2!$J$3=Foglio2!$E$13,Direttivi_capi_ist.!E314,0)))))))))))</f>
        <v>0</v>
      </c>
      <c r="H328" s="248">
        <f>IF(Foglio2!$J$3=Foglio2!$E$3,Ausiliari_Coll.Scol.!F314,IF(Foglio2!$J$3=Foglio2!$E$4,Collab._Tecnici!F314,IF(Foglio2!$J$3=Foglio2!$E$5,Assistenti_Tecnici!F314,IF(Foglio2!$J$3=Foglio2!$E$6,Assistenti_Amm.vo!F314,IF(Foglio2!$J$3=Foglio2!$E$7,Resp_Coord_Amm.vo!F314,IF(Foglio2!$J$3=Foglio2!$E$8,Direttore_Amm.vo!F314,IF(Foglio2!$J$3=Foglio2!$E$9,Doc_mat_elem.re!F314,IF(Foglio2!$J$3=Foglio2!$E$10,Doc_dipl_scuola_sec.!F314,IF(Foglio2!$J$3=Foglio2!$E$11,Doc_scuola_media!F314,IF(Foglio2!$J$3=Foglio2!$E$12,Doc_laureati_scuola_sec.!F328,IF(Foglio2!$J$3=Foglio2!$E$13,Direttivi_capi_ist.!F314,0)))))))))))</f>
        <v>0</v>
      </c>
      <c r="I328" s="248">
        <f>IF(Foglio2!$J$3=Foglio2!$E$3,Ausiliari_Coll.Scol.!G314,IF(Foglio2!$J$3=Foglio2!$E$4,Collab._Tecnici!G314,IF(Foglio2!$J$3=Foglio2!$E$5,Assistenti_Tecnici!G314,IF(Foglio2!$J$3=Foglio2!$E$6,Assistenti_Amm.vo!G314,IF(Foglio2!$J$3=Foglio2!$E$7,Resp_Coord_Amm.vo!G314,IF(Foglio2!$J$3=Foglio2!$E$8,Direttore_Amm.vo!G314,IF(Foglio2!$J$3=Foglio2!$E$9,Doc_mat_elem.re!G314,IF(Foglio2!$J$3=Foglio2!$E$10,Doc_dipl_scuola_sec.!G314,IF(Foglio2!$J$3=Foglio2!$E$11,Doc_scuola_media!G314,IF(Foglio2!$J$3=Foglio2!$E$12,Doc_laureati_scuola_sec.!G328,IF(Foglio2!$J$3=Foglio2!$E$13,Direttivi_capi_ist.!G314,0)))))))))))</f>
        <v>0</v>
      </c>
      <c r="J328" s="248">
        <f>IF(Foglio2!$J$3=Foglio2!$E$3,Ausiliari_Coll.Scol.!H314,IF(Foglio2!$J$3=Foglio2!$E$4,Collab._Tecnici!H314,IF(Foglio2!$J$3=Foglio2!$E$5,Assistenti_Tecnici!H314,IF(Foglio2!$J$3=Foglio2!$E$6,Assistenti_Amm.vo!H314,IF(Foglio2!$J$3=Foglio2!$E$7,Resp_Coord_Amm.vo!H314,IF(Foglio2!$J$3=Foglio2!$E$8,Direttore_Amm.vo!H314,IF(Foglio2!$J$3=Foglio2!$E$9,Doc_mat_elem.re!H314,IF(Foglio2!$J$3=Foglio2!$E$10,Doc_dipl_scuola_sec.!H314,IF(Foglio2!$J$3=Foglio2!$E$11,Doc_scuola_media!H314,IF(Foglio2!$J$3=Foglio2!$E$12,Doc_laureati_scuola_sec.!H328,IF(Foglio2!$J$3=Foglio2!$E$13,Direttivi_capi_ist.!H314,0)))))))))))</f>
        <v>0</v>
      </c>
      <c r="K328" s="248">
        <f>IF(Foglio2!$J$3=Foglio2!$E$3,Ausiliari_Coll.Scol.!I314,IF(Foglio2!$J$3=Foglio2!$E$4,Collab._Tecnici!I314,IF(Foglio2!$J$3=Foglio2!$E$5,Assistenti_Tecnici!I314,IF(Foglio2!$J$3=Foglio2!$E$6,Assistenti_Amm.vo!I314,IF(Foglio2!$J$3=Foglio2!$E$7,Resp_Coord_Amm.vo!I314,IF(Foglio2!$J$3=Foglio2!$E$8,Direttore_Amm.vo!I314,IF(Foglio2!$J$3=Foglio2!$E$9,Doc_mat_elem.re!I314,IF(Foglio2!$J$3=Foglio2!$E$10,Doc_dipl_scuola_sec.!I314,IF(Foglio2!$J$3=Foglio2!$E$11,Doc_scuola_media!I314,IF(Foglio2!$J$3=Foglio2!$E$12,Doc_laureati_scuola_sec.!I328,IF(Foglio2!$J$3=Foglio2!$E$13,Direttivi_capi_ist.!I314,0)))))))))))</f>
        <v>0</v>
      </c>
      <c r="L328" s="248">
        <f>IF(Foglio2!$J$3=Foglio2!$E$3,Ausiliari_Coll.Scol.!J314,IF(Foglio2!$J$3=Foglio2!$E$4,Collab._Tecnici!J314,IF(Foglio2!$J$3=Foglio2!$E$5,Assistenti_Tecnici!J314,IF(Foglio2!$J$3=Foglio2!$E$6,Assistenti_Amm.vo!J314,IF(Foglio2!$J$3=Foglio2!$E$7,Resp_Coord_Amm.vo!J314,IF(Foglio2!$J$3=Foglio2!$E$8,Direttore_Amm.vo!J314,IF(Foglio2!$J$3=Foglio2!$E$9,Doc_mat_elem.re!J314,IF(Foglio2!$J$3=Foglio2!$E$10,Doc_dipl_scuola_sec.!J314,IF(Foglio2!$J$3=Foglio2!$E$11,Doc_scuola_media!J314,IF(Foglio2!$J$3=Foglio2!$E$12,Doc_laureati_scuola_sec.!J328,IF(Foglio2!$J$3=Foglio2!$E$13,Direttivi_capi_ist.!J314,0)))))))))))</f>
        <v>0</v>
      </c>
      <c r="M328" s="249">
        <f>IF(Foglio2!$J$3=Foglio2!$E$3,Ausiliari_Coll.Scol.!K314,IF(Foglio2!$J$3=Foglio2!$E$4,Collab._Tecnici!K314,IF(Foglio2!$J$3=Foglio2!$E$5,Assistenti_Tecnici!K314,IF(Foglio2!$J$3=Foglio2!$E$6,Assistenti_Amm.vo!K314,IF(Foglio2!$J$3=Foglio2!$E$7,Resp_Coord_Amm.vo!K314,IF(Foglio2!$J$3=Foglio2!$E$8,Direttore_Amm.vo!K314,IF(Foglio2!$J$3=Foglio2!$E$9,Doc_mat_elem.re!K314,IF(Foglio2!$J$3=Foglio2!$E$10,Doc_dipl_scuola_sec.!K314,IF(Foglio2!$J$3=Foglio2!$E$11,Doc_scuola_media!K314,IF(Foglio2!$J$3=Foglio2!$E$12,Doc_laureati_scuola_sec.!K328,IF(Foglio2!$J$3=Foglio2!$E$13,Direttivi_capi_ist.!K314,0)))))))))))</f>
        <v>0</v>
      </c>
      <c r="N328" s="250">
        <f>IF(Foglio2!$J$3=Foglio2!$E$3,Ausiliari_Coll.Scol.!L314,IF(Foglio2!$J$3=Foglio2!$E$4,Collab._Tecnici!L314,IF(Foglio2!$J$3=Foglio2!$E$5,Assistenti_Tecnici!L314,IF(Foglio2!$J$3=Foglio2!$E$6,Assistenti_Amm.vo!L314,IF(Foglio2!$J$3=Foglio2!$E$7,Resp_Coord_Amm.vo!L314,IF(Foglio2!$J$3=Foglio2!$E$8,Direttore_Amm.vo!L314,IF(Foglio2!$J$3=Foglio2!$E$9,Doc_mat_elem.re!L314,IF(Foglio2!$J$3=Foglio2!$E$10,Doc_dipl_scuola_sec.!L314,IF(Foglio2!$J$3=Foglio2!$E$11,Doc_scuola_media!L314,IF(Foglio2!$J$3=Foglio2!$E$12,Doc_laureati_scuola_sec.!L328,IF(Foglio2!$J$3=Foglio2!$E$13,Direttivi_capi_ist.!L314,0)))))))))))</f>
        <v>0</v>
      </c>
      <c r="O328" s="251">
        <f>IF(Foglio2!$J$3=Foglio2!$E$3,Ausiliari_Coll.Scol.!M314,IF(Foglio2!$J$3=Foglio2!$E$4,Collab._Tecnici!M314,IF(Foglio2!$J$3=Foglio2!$E$5,Assistenti_Tecnici!M314,IF(Foglio2!$J$3=Foglio2!$E$6,Assistenti_Amm.vo!M314,IF(Foglio2!$J$3=Foglio2!$E$7,Resp_Coord_Amm.vo!M314,IF(Foglio2!$J$3=Foglio2!$E$8,Direttore_Amm.vo!M314,IF(Foglio2!$J$3=Foglio2!$E$9,Doc_mat_elem.re!M314,IF(Foglio2!$J$3=Foglio2!$E$10,Doc_dipl_scuola_sec.!M314,IF(Foglio2!$J$3=Foglio2!$E$11,Doc_scuola_media!M314,IF(Foglio2!$J$3=Foglio2!$E$12,Doc_laureati_scuola_sec.!M328,IF(Foglio2!$J$3=Foglio2!$E$13,Direttivi_capi_ist.!M314,0)))))))))))</f>
        <v>0</v>
      </c>
      <c r="P328" s="252">
        <f>IF(Foglio2!$J$3=Foglio2!$E$3,Ausiliari_Coll.Scol.!N314,IF(Foglio2!$J$3=Foglio2!$E$4,Collab._Tecnici!N314,IF(Foglio2!$J$3=Foglio2!$E$5,Assistenti_Tecnici!N314,IF(Foglio2!$J$3=Foglio2!$E$6,Assistenti_Amm.vo!N314,IF(Foglio2!$J$3=Foglio2!$E$7,Resp_Coord_Amm.vo!N314,IF(Foglio2!$J$3=Foglio2!$E$8,Direttore_Amm.vo!N314,IF(Foglio2!$J$3=Foglio2!$E$9,Doc_mat_elem.re!N314,IF(Foglio2!$J$3=Foglio2!$E$10,Doc_dipl_scuola_sec.!N314,IF(Foglio2!$J$3=Foglio2!$E$11,Doc_scuola_media!N314,IF(Foglio2!$J$3=Foglio2!$E$12,Doc_laureati_scuola_sec.!N328,IF(Foglio2!$J$3=Foglio2!$E$13,Direttivi_capi_ist.!N314,0)))))))))))</f>
        <v>0</v>
      </c>
      <c r="Q328" s="252">
        <f>IF(Foglio2!$J$3=Foglio2!$E$3,Ausiliari_Coll.Scol.!O314,IF(Foglio2!$J$3=Foglio2!$E$4,Collab._Tecnici!O314,IF(Foglio2!$J$3=Foglio2!$E$5,Assistenti_Tecnici!O314,IF(Foglio2!$J$3=Foglio2!$E$6,Assistenti_Amm.vo!O314,IF(Foglio2!$J$3=Foglio2!$E$7,Resp_Coord_Amm.vo!O314,IF(Foglio2!$J$3=Foglio2!$E$8,Direttore_Amm.vo!O314,IF(Foglio2!$J$3=Foglio2!$E$9,Doc_mat_elem.re!O314,IF(Foglio2!$J$3=Foglio2!$E$10,Doc_dipl_scuola_sec.!O314,IF(Foglio2!$J$3=Foglio2!$E$11,Doc_scuola_media!O314,IF(Foglio2!$J$3=Foglio2!$E$12,Doc_laureati_scuola_sec.!O328,IF(Foglio2!$J$3=Foglio2!$E$13,Direttivi_capi_ist.!O314,0)))))))))))</f>
        <v>0</v>
      </c>
      <c r="R328" s="252">
        <f>IF(Foglio2!$J$3=Foglio2!$E$3,Ausiliari_Coll.Scol.!P314,IF(Foglio2!$J$3=Foglio2!$E$4,Collab._Tecnici!P314,IF(Foglio2!$J$3=Foglio2!$E$5,Assistenti_Tecnici!P314,IF(Foglio2!$J$3=Foglio2!$E$6,Assistenti_Amm.vo!P314,IF(Foglio2!$J$3=Foglio2!$E$7,Resp_Coord_Amm.vo!P314,IF(Foglio2!$J$3=Foglio2!$E$8,Direttore_Amm.vo!P314,IF(Foglio2!$J$3=Foglio2!$E$9,Doc_mat_elem.re!P314,IF(Foglio2!$J$3=Foglio2!$E$10,Doc_dipl_scuola_sec.!P314,IF(Foglio2!$J$3=Foglio2!$E$11,Doc_scuola_media!P314,IF(Foglio2!$J$3=Foglio2!$E$12,Doc_laureati_scuola_sec.!P328,IF(Foglio2!$J$3=Foglio2!$E$13,Direttivi_capi_ist.!P314,0)))))))))))</f>
        <v>0</v>
      </c>
      <c r="S328" s="252">
        <f>IF(Foglio2!$J$3=Foglio2!$E$3,Ausiliari_Coll.Scol.!Q314,IF(Foglio2!$J$3=Foglio2!$E$4,Collab._Tecnici!Q314,IF(Foglio2!$J$3=Foglio2!$E$5,Assistenti_Tecnici!Q314,IF(Foglio2!$J$3=Foglio2!$E$6,Assistenti_Amm.vo!Q314,IF(Foglio2!$J$3=Foglio2!$E$7,Resp_Coord_Amm.vo!Q314,IF(Foglio2!$J$3=Foglio2!$E$8,Direttore_Amm.vo!Q314,IF(Foglio2!$J$3=Foglio2!$E$9,Doc_mat_elem.re!Q314,IF(Foglio2!$J$3=Foglio2!$E$10,Doc_dipl_scuola_sec.!Q314,IF(Foglio2!$J$3=Foglio2!$E$11,Doc_scuola_media!Q314,IF(Foglio2!$J$3=Foglio2!$E$12,Doc_laureati_scuola_sec.!Q328,IF(Foglio2!$J$3=Foglio2!$E$13,Direttivi_capi_ist.!Q314,0)))))))))))</f>
        <v>0</v>
      </c>
      <c r="T328" s="252">
        <f>IF(Foglio2!$J$3=Foglio2!$E$3,Ausiliari_Coll.Scol.!R314,IF(Foglio2!$J$3=Foglio2!$E$4,Collab._Tecnici!R314,IF(Foglio2!$J$3=Foglio2!$E$5,Assistenti_Tecnici!R314,IF(Foglio2!$J$3=Foglio2!$E$6,Assistenti_Amm.vo!R314,IF(Foglio2!$J$3=Foglio2!$E$7,Resp_Coord_Amm.vo!R314,IF(Foglio2!$J$3=Foglio2!$E$8,Direttore_Amm.vo!R314,IF(Foglio2!$J$3=Foglio2!$E$9,Doc_mat_elem.re!R314,IF(Foglio2!$J$3=Foglio2!$E$10,Doc_dipl_scuola_sec.!R314,IF(Foglio2!$J$3=Foglio2!$E$11,Doc_scuola_media!R314,IF(Foglio2!$J$3=Foglio2!$E$12,Doc_laureati_scuola_sec.!R328,IF(Foglio2!$J$3=Foglio2!$E$13,Direttivi_capi_ist.!R314,0)))))))))))</f>
        <v>0</v>
      </c>
      <c r="U328" s="252">
        <f t="shared" ref="U328" si="1358">(P328)/12*0.8</f>
        <v>0</v>
      </c>
      <c r="V328" s="252">
        <f t="shared" ref="V328" si="1359">(P328+R328)/12*0.8</f>
        <v>0</v>
      </c>
      <c r="W328" s="253" t="str">
        <f t="shared" ref="W328" si="1360">"Fascia Da "&amp;F328&amp;" a "&amp;F329&amp;" Decorrenza "&amp;DAY(C328)&amp;"/"&amp;MONTH(C328)&amp;"/"&amp;YEAR(C328)</f>
        <v>Fascia Da 0 a 0 Decorrenza 0/1/1900</v>
      </c>
    </row>
    <row r="329" spans="1:23" s="47" customFormat="1" ht="7.5" customHeight="1" x14ac:dyDescent="0.2">
      <c r="A329" s="104"/>
      <c r="B329" s="245">
        <f t="shared" si="1253"/>
        <v>34715</v>
      </c>
      <c r="C329" s="501"/>
      <c r="D329" s="501"/>
      <c r="E329" s="48" t="s">
        <v>4</v>
      </c>
      <c r="F329" s="49">
        <f>IF(Foglio2!$J$3=Foglio2!$E$3,Ausiliari_Coll.Scol.!D315,IF(Foglio2!$J$3=Foglio2!$E$4,Collab._Tecnici!D315,IF(Foglio2!$J$3=Foglio2!$E$5,Assistenti_Tecnici!D315,IF(Foglio2!$J$3=Foglio2!$E$6,Assistenti_Amm.vo!D315,IF(Foglio2!$J$3=Foglio2!$E$7,Resp_Coord_Amm.vo!D315,IF(Foglio2!$J$3=Foglio2!$E$8,Direttore_Amm.vo!D315,IF(Foglio2!$J$3=Foglio2!$E$9,Doc_mat_elem.re!D315,IF(Foglio2!$J$3=Foglio2!$E$10,Doc_dipl_scuola_sec.!D315,IF(Foglio2!$J$3=Foglio2!$E$11,Doc_scuola_media!D315,IF(Foglio2!$J$3=Foglio2!$E$12,Doc_laureati_scuola_sec.!D329,IF(Foglio2!$J$3=Foglio2!$E$13,Direttivi_capi_ist.!D315,0)))))))))))</f>
        <v>0</v>
      </c>
      <c r="G329" s="267">
        <f t="shared" ref="G329:T329" si="1361">G328*1936.27</f>
        <v>0</v>
      </c>
      <c r="H329" s="267">
        <f t="shared" si="1361"/>
        <v>0</v>
      </c>
      <c r="I329" s="267">
        <f t="shared" si="1361"/>
        <v>0</v>
      </c>
      <c r="J329" s="267">
        <f t="shared" si="1361"/>
        <v>0</v>
      </c>
      <c r="K329" s="267">
        <f t="shared" si="1361"/>
        <v>0</v>
      </c>
      <c r="L329" s="266">
        <f t="shared" si="1361"/>
        <v>0</v>
      </c>
      <c r="M329" s="267">
        <f t="shared" si="1361"/>
        <v>0</v>
      </c>
      <c r="N329" s="182">
        <f t="shared" si="1361"/>
        <v>0</v>
      </c>
      <c r="O329" s="183">
        <f t="shared" si="1361"/>
        <v>0</v>
      </c>
      <c r="P329" s="184">
        <f t="shared" si="1361"/>
        <v>0</v>
      </c>
      <c r="Q329" s="184">
        <f t="shared" si="1361"/>
        <v>0</v>
      </c>
      <c r="R329" s="184">
        <f t="shared" si="1361"/>
        <v>0</v>
      </c>
      <c r="S329" s="184">
        <f t="shared" si="1361"/>
        <v>0</v>
      </c>
      <c r="T329" s="184">
        <f t="shared" si="1361"/>
        <v>0</v>
      </c>
      <c r="U329" s="184">
        <f t="shared" ref="U329:V329" si="1362">U328*1936.27</f>
        <v>0</v>
      </c>
      <c r="V329" s="184">
        <f t="shared" si="1362"/>
        <v>0</v>
      </c>
      <c r="W329" s="104"/>
    </row>
    <row r="330" spans="1:23" s="47" customFormat="1" ht="12.75" customHeight="1" x14ac:dyDescent="0.2">
      <c r="A330" s="104">
        <f>IF(Foglio2!$J$7=1,TRUNC(Base!V330,0),TRUNC(Base!U330,0))</f>
        <v>0</v>
      </c>
      <c r="B330" s="245">
        <f t="shared" si="1253"/>
        <v>34716</v>
      </c>
      <c r="C330" s="501"/>
      <c r="D330" s="501"/>
      <c r="E330" s="53" t="s">
        <v>3</v>
      </c>
      <c r="F330" s="54">
        <f>IF(Foglio2!$J$3=Foglio2!$E$3,Ausiliari_Coll.Scol.!D316,IF(Foglio2!$J$3=Foglio2!$E$4,Collab._Tecnici!D316,IF(Foglio2!$J$3=Foglio2!$E$5,Assistenti_Tecnici!D316,IF(Foglio2!$J$3=Foglio2!$E$6,Assistenti_Amm.vo!D316,IF(Foglio2!$J$3=Foglio2!$E$7,Resp_Coord_Amm.vo!D316,IF(Foglio2!$J$3=Foglio2!$E$8,Direttore_Amm.vo!D316,IF(Foglio2!$J$3=Foglio2!$E$9,Doc_mat_elem.re!D316,IF(Foglio2!$J$3=Foglio2!$E$10,Doc_dipl_scuola_sec.!D316,IF(Foglio2!$J$3=Foglio2!$E$11,Doc_scuola_media!D316,IF(Foglio2!$J$3=Foglio2!$E$12,Doc_laureati_scuola_sec.!D330,IF(Foglio2!$J$3=Foglio2!$E$13,Direttivi_capi_ist.!D316,0)))))))))))</f>
        <v>0</v>
      </c>
      <c r="G330" s="248">
        <f>IF(Foglio2!$J$3=Foglio2!$E$3,Ausiliari_Coll.Scol.!E316,IF(Foglio2!$J$3=Foglio2!$E$4,Collab._Tecnici!E316,IF(Foglio2!$J$3=Foglio2!$E$5,Assistenti_Tecnici!E316,IF(Foglio2!$J$3=Foglio2!$E$6,Assistenti_Amm.vo!E316,IF(Foglio2!$J$3=Foglio2!$E$7,Resp_Coord_Amm.vo!E316,IF(Foglio2!$J$3=Foglio2!$E$8,Direttore_Amm.vo!E316,IF(Foglio2!$J$3=Foglio2!$E$9,Doc_mat_elem.re!E316,IF(Foglio2!$J$3=Foglio2!$E$10,Doc_dipl_scuola_sec.!E316,IF(Foglio2!$J$3=Foglio2!$E$11,Doc_scuola_media!E316,IF(Foglio2!$J$3=Foglio2!$E$12,Doc_laureati_scuola_sec.!E330,IF(Foglio2!$J$3=Foglio2!$E$13,Direttivi_capi_ist.!E316,0)))))))))))</f>
        <v>0</v>
      </c>
      <c r="H330" s="248">
        <f>IF(Foglio2!$J$3=Foglio2!$E$3,Ausiliari_Coll.Scol.!F316,IF(Foglio2!$J$3=Foglio2!$E$4,Collab._Tecnici!F316,IF(Foglio2!$J$3=Foglio2!$E$5,Assistenti_Tecnici!F316,IF(Foglio2!$J$3=Foglio2!$E$6,Assistenti_Amm.vo!F316,IF(Foglio2!$J$3=Foglio2!$E$7,Resp_Coord_Amm.vo!F316,IF(Foglio2!$J$3=Foglio2!$E$8,Direttore_Amm.vo!F316,IF(Foglio2!$J$3=Foglio2!$E$9,Doc_mat_elem.re!F316,IF(Foglio2!$J$3=Foglio2!$E$10,Doc_dipl_scuola_sec.!F316,IF(Foglio2!$J$3=Foglio2!$E$11,Doc_scuola_media!F316,IF(Foglio2!$J$3=Foglio2!$E$12,Doc_laureati_scuola_sec.!F330,IF(Foglio2!$J$3=Foglio2!$E$13,Direttivi_capi_ist.!F316,0)))))))))))</f>
        <v>0</v>
      </c>
      <c r="I330" s="248">
        <f>IF(Foglio2!$J$3=Foglio2!$E$3,Ausiliari_Coll.Scol.!G316,IF(Foglio2!$J$3=Foglio2!$E$4,Collab._Tecnici!G316,IF(Foglio2!$J$3=Foglio2!$E$5,Assistenti_Tecnici!G316,IF(Foglio2!$J$3=Foglio2!$E$6,Assistenti_Amm.vo!G316,IF(Foglio2!$J$3=Foglio2!$E$7,Resp_Coord_Amm.vo!G316,IF(Foglio2!$J$3=Foglio2!$E$8,Direttore_Amm.vo!G316,IF(Foglio2!$J$3=Foglio2!$E$9,Doc_mat_elem.re!G316,IF(Foglio2!$J$3=Foglio2!$E$10,Doc_dipl_scuola_sec.!G316,IF(Foglio2!$J$3=Foglio2!$E$11,Doc_scuola_media!G316,IF(Foglio2!$J$3=Foglio2!$E$12,Doc_laureati_scuola_sec.!G330,IF(Foglio2!$J$3=Foglio2!$E$13,Direttivi_capi_ist.!G316,0)))))))))))</f>
        <v>0</v>
      </c>
      <c r="J330" s="248">
        <f>IF(Foglio2!$J$3=Foglio2!$E$3,Ausiliari_Coll.Scol.!H316,IF(Foglio2!$J$3=Foglio2!$E$4,Collab._Tecnici!H316,IF(Foglio2!$J$3=Foglio2!$E$5,Assistenti_Tecnici!H316,IF(Foglio2!$J$3=Foglio2!$E$6,Assistenti_Amm.vo!H316,IF(Foglio2!$J$3=Foglio2!$E$7,Resp_Coord_Amm.vo!H316,IF(Foglio2!$J$3=Foglio2!$E$8,Direttore_Amm.vo!H316,IF(Foglio2!$J$3=Foglio2!$E$9,Doc_mat_elem.re!H316,IF(Foglio2!$J$3=Foglio2!$E$10,Doc_dipl_scuola_sec.!H316,IF(Foglio2!$J$3=Foglio2!$E$11,Doc_scuola_media!H316,IF(Foglio2!$J$3=Foglio2!$E$12,Doc_laureati_scuola_sec.!H330,IF(Foglio2!$J$3=Foglio2!$E$13,Direttivi_capi_ist.!H316,0)))))))))))</f>
        <v>0</v>
      </c>
      <c r="K330" s="248">
        <f>IF(Foglio2!$J$3=Foglio2!$E$3,Ausiliari_Coll.Scol.!I316,IF(Foglio2!$J$3=Foglio2!$E$4,Collab._Tecnici!I316,IF(Foglio2!$J$3=Foglio2!$E$5,Assistenti_Tecnici!I316,IF(Foglio2!$J$3=Foglio2!$E$6,Assistenti_Amm.vo!I316,IF(Foglio2!$J$3=Foglio2!$E$7,Resp_Coord_Amm.vo!I316,IF(Foglio2!$J$3=Foglio2!$E$8,Direttore_Amm.vo!I316,IF(Foglio2!$J$3=Foglio2!$E$9,Doc_mat_elem.re!I316,IF(Foglio2!$J$3=Foglio2!$E$10,Doc_dipl_scuola_sec.!I316,IF(Foglio2!$J$3=Foglio2!$E$11,Doc_scuola_media!I316,IF(Foglio2!$J$3=Foglio2!$E$12,Doc_laureati_scuola_sec.!I330,IF(Foglio2!$J$3=Foglio2!$E$13,Direttivi_capi_ist.!I316,0)))))))))))</f>
        <v>0</v>
      </c>
      <c r="L330" s="248">
        <f>IF(Foglio2!$J$3=Foglio2!$E$3,Ausiliari_Coll.Scol.!J316,IF(Foglio2!$J$3=Foglio2!$E$4,Collab._Tecnici!J316,IF(Foglio2!$J$3=Foglio2!$E$5,Assistenti_Tecnici!J316,IF(Foglio2!$J$3=Foglio2!$E$6,Assistenti_Amm.vo!J316,IF(Foglio2!$J$3=Foglio2!$E$7,Resp_Coord_Amm.vo!J316,IF(Foglio2!$J$3=Foglio2!$E$8,Direttore_Amm.vo!J316,IF(Foglio2!$J$3=Foglio2!$E$9,Doc_mat_elem.re!J316,IF(Foglio2!$J$3=Foglio2!$E$10,Doc_dipl_scuola_sec.!J316,IF(Foglio2!$J$3=Foglio2!$E$11,Doc_scuola_media!J316,IF(Foglio2!$J$3=Foglio2!$E$12,Doc_laureati_scuola_sec.!J330,IF(Foglio2!$J$3=Foglio2!$E$13,Direttivi_capi_ist.!J316,0)))))))))))</f>
        <v>0</v>
      </c>
      <c r="M330" s="249">
        <f>IF(Foglio2!$J$3=Foglio2!$E$3,Ausiliari_Coll.Scol.!K316,IF(Foglio2!$J$3=Foglio2!$E$4,Collab._Tecnici!K316,IF(Foglio2!$J$3=Foglio2!$E$5,Assistenti_Tecnici!K316,IF(Foglio2!$J$3=Foglio2!$E$6,Assistenti_Amm.vo!K316,IF(Foglio2!$J$3=Foglio2!$E$7,Resp_Coord_Amm.vo!K316,IF(Foglio2!$J$3=Foglio2!$E$8,Direttore_Amm.vo!K316,IF(Foglio2!$J$3=Foglio2!$E$9,Doc_mat_elem.re!K316,IF(Foglio2!$J$3=Foglio2!$E$10,Doc_dipl_scuola_sec.!K316,IF(Foglio2!$J$3=Foglio2!$E$11,Doc_scuola_media!K316,IF(Foglio2!$J$3=Foglio2!$E$12,Doc_laureati_scuola_sec.!K330,IF(Foglio2!$J$3=Foglio2!$E$13,Direttivi_capi_ist.!K316,0)))))))))))</f>
        <v>0</v>
      </c>
      <c r="N330" s="250">
        <f>IF(Foglio2!$J$3=Foglio2!$E$3,Ausiliari_Coll.Scol.!L316,IF(Foglio2!$J$3=Foglio2!$E$4,Collab._Tecnici!L316,IF(Foglio2!$J$3=Foglio2!$E$5,Assistenti_Tecnici!L316,IF(Foglio2!$J$3=Foglio2!$E$6,Assistenti_Amm.vo!L316,IF(Foglio2!$J$3=Foglio2!$E$7,Resp_Coord_Amm.vo!L316,IF(Foglio2!$J$3=Foglio2!$E$8,Direttore_Amm.vo!L316,IF(Foglio2!$J$3=Foglio2!$E$9,Doc_mat_elem.re!L316,IF(Foglio2!$J$3=Foglio2!$E$10,Doc_dipl_scuola_sec.!L316,IF(Foglio2!$J$3=Foglio2!$E$11,Doc_scuola_media!L316,IF(Foglio2!$J$3=Foglio2!$E$12,Doc_laureati_scuola_sec.!L330,IF(Foglio2!$J$3=Foglio2!$E$13,Direttivi_capi_ist.!L316,0)))))))))))</f>
        <v>0</v>
      </c>
      <c r="O330" s="251">
        <f>IF(Foglio2!$J$3=Foglio2!$E$3,Ausiliari_Coll.Scol.!M316,IF(Foglio2!$J$3=Foglio2!$E$4,Collab._Tecnici!M316,IF(Foglio2!$J$3=Foglio2!$E$5,Assistenti_Tecnici!M316,IF(Foglio2!$J$3=Foglio2!$E$6,Assistenti_Amm.vo!M316,IF(Foglio2!$J$3=Foglio2!$E$7,Resp_Coord_Amm.vo!M316,IF(Foglio2!$J$3=Foglio2!$E$8,Direttore_Amm.vo!M316,IF(Foglio2!$J$3=Foglio2!$E$9,Doc_mat_elem.re!M316,IF(Foglio2!$J$3=Foglio2!$E$10,Doc_dipl_scuola_sec.!M316,IF(Foglio2!$J$3=Foglio2!$E$11,Doc_scuola_media!M316,IF(Foglio2!$J$3=Foglio2!$E$12,Doc_laureati_scuola_sec.!M330,IF(Foglio2!$J$3=Foglio2!$E$13,Direttivi_capi_ist.!M316,0)))))))))))</f>
        <v>0</v>
      </c>
      <c r="P330" s="252">
        <f>IF(Foglio2!$J$3=Foglio2!$E$3,Ausiliari_Coll.Scol.!N316,IF(Foglio2!$J$3=Foglio2!$E$4,Collab._Tecnici!N316,IF(Foglio2!$J$3=Foglio2!$E$5,Assistenti_Tecnici!N316,IF(Foglio2!$J$3=Foglio2!$E$6,Assistenti_Amm.vo!N316,IF(Foglio2!$J$3=Foglio2!$E$7,Resp_Coord_Amm.vo!N316,IF(Foglio2!$J$3=Foglio2!$E$8,Direttore_Amm.vo!N316,IF(Foglio2!$J$3=Foglio2!$E$9,Doc_mat_elem.re!N316,IF(Foglio2!$J$3=Foglio2!$E$10,Doc_dipl_scuola_sec.!N316,IF(Foglio2!$J$3=Foglio2!$E$11,Doc_scuola_media!N316,IF(Foglio2!$J$3=Foglio2!$E$12,Doc_laureati_scuola_sec.!N330,IF(Foglio2!$J$3=Foglio2!$E$13,Direttivi_capi_ist.!N316,0)))))))))))</f>
        <v>0</v>
      </c>
      <c r="Q330" s="252">
        <f>IF(Foglio2!$J$3=Foglio2!$E$3,Ausiliari_Coll.Scol.!O316,IF(Foglio2!$J$3=Foglio2!$E$4,Collab._Tecnici!O316,IF(Foglio2!$J$3=Foglio2!$E$5,Assistenti_Tecnici!O316,IF(Foglio2!$J$3=Foglio2!$E$6,Assistenti_Amm.vo!O316,IF(Foglio2!$J$3=Foglio2!$E$7,Resp_Coord_Amm.vo!O316,IF(Foglio2!$J$3=Foglio2!$E$8,Direttore_Amm.vo!O316,IF(Foglio2!$J$3=Foglio2!$E$9,Doc_mat_elem.re!O316,IF(Foglio2!$J$3=Foglio2!$E$10,Doc_dipl_scuola_sec.!O316,IF(Foglio2!$J$3=Foglio2!$E$11,Doc_scuola_media!O316,IF(Foglio2!$J$3=Foglio2!$E$12,Doc_laureati_scuola_sec.!O330,IF(Foglio2!$J$3=Foglio2!$E$13,Direttivi_capi_ist.!O316,0)))))))))))</f>
        <v>0</v>
      </c>
      <c r="R330" s="252">
        <f>IF(Foglio2!$J$3=Foglio2!$E$3,Ausiliari_Coll.Scol.!P316,IF(Foglio2!$J$3=Foglio2!$E$4,Collab._Tecnici!P316,IF(Foglio2!$J$3=Foglio2!$E$5,Assistenti_Tecnici!P316,IF(Foglio2!$J$3=Foglio2!$E$6,Assistenti_Amm.vo!P316,IF(Foglio2!$J$3=Foglio2!$E$7,Resp_Coord_Amm.vo!P316,IF(Foglio2!$J$3=Foglio2!$E$8,Direttore_Amm.vo!P316,IF(Foglio2!$J$3=Foglio2!$E$9,Doc_mat_elem.re!P316,IF(Foglio2!$J$3=Foglio2!$E$10,Doc_dipl_scuola_sec.!P316,IF(Foglio2!$J$3=Foglio2!$E$11,Doc_scuola_media!P316,IF(Foglio2!$J$3=Foglio2!$E$12,Doc_laureati_scuola_sec.!P330,IF(Foglio2!$J$3=Foglio2!$E$13,Direttivi_capi_ist.!P316,0)))))))))))</f>
        <v>0</v>
      </c>
      <c r="S330" s="252">
        <f>IF(Foglio2!$J$3=Foglio2!$E$3,Ausiliari_Coll.Scol.!Q316,IF(Foglio2!$J$3=Foglio2!$E$4,Collab._Tecnici!Q316,IF(Foglio2!$J$3=Foglio2!$E$5,Assistenti_Tecnici!Q316,IF(Foglio2!$J$3=Foglio2!$E$6,Assistenti_Amm.vo!Q316,IF(Foglio2!$J$3=Foglio2!$E$7,Resp_Coord_Amm.vo!Q316,IF(Foglio2!$J$3=Foglio2!$E$8,Direttore_Amm.vo!Q316,IF(Foglio2!$J$3=Foglio2!$E$9,Doc_mat_elem.re!Q316,IF(Foglio2!$J$3=Foglio2!$E$10,Doc_dipl_scuola_sec.!Q316,IF(Foglio2!$J$3=Foglio2!$E$11,Doc_scuola_media!Q316,IF(Foglio2!$J$3=Foglio2!$E$12,Doc_laureati_scuola_sec.!Q330,IF(Foglio2!$J$3=Foglio2!$E$13,Direttivi_capi_ist.!Q316,0)))))))))))</f>
        <v>0</v>
      </c>
      <c r="T330" s="252">
        <f>IF(Foglio2!$J$3=Foglio2!$E$3,Ausiliari_Coll.Scol.!R316,IF(Foglio2!$J$3=Foglio2!$E$4,Collab._Tecnici!R316,IF(Foglio2!$J$3=Foglio2!$E$5,Assistenti_Tecnici!R316,IF(Foglio2!$J$3=Foglio2!$E$6,Assistenti_Amm.vo!R316,IF(Foglio2!$J$3=Foglio2!$E$7,Resp_Coord_Amm.vo!R316,IF(Foglio2!$J$3=Foglio2!$E$8,Direttore_Amm.vo!R316,IF(Foglio2!$J$3=Foglio2!$E$9,Doc_mat_elem.re!R316,IF(Foglio2!$J$3=Foglio2!$E$10,Doc_dipl_scuola_sec.!R316,IF(Foglio2!$J$3=Foglio2!$E$11,Doc_scuola_media!R316,IF(Foglio2!$J$3=Foglio2!$E$12,Doc_laureati_scuola_sec.!R330,IF(Foglio2!$J$3=Foglio2!$E$13,Direttivi_capi_ist.!R316,0)))))))))))</f>
        <v>0</v>
      </c>
      <c r="U330" s="252">
        <f t="shared" ref="U330" si="1363">(P330)/12*0.8</f>
        <v>0</v>
      </c>
      <c r="V330" s="252">
        <f t="shared" ref="V330" si="1364">(P330+R330)/12*0.8</f>
        <v>0</v>
      </c>
      <c r="W330" s="253" t="str">
        <f t="shared" ref="W330" si="1365">"Fascia Da "&amp;F330&amp;" a "&amp;F331&amp;" Decorrenza "&amp;DAY(C330)&amp;"/"&amp;MONTH(C330)&amp;"/"&amp;YEAR(C330)</f>
        <v>Fascia Da 0 a 0 Decorrenza 0/1/1900</v>
      </c>
    </row>
    <row r="331" spans="1:23" s="47" customFormat="1" ht="7.5" customHeight="1" x14ac:dyDescent="0.2">
      <c r="A331" s="104"/>
      <c r="B331" s="245">
        <f t="shared" si="1253"/>
        <v>34717</v>
      </c>
      <c r="C331" s="501"/>
      <c r="D331" s="501"/>
      <c r="E331" s="48" t="s">
        <v>4</v>
      </c>
      <c r="F331" s="49">
        <f>IF(Foglio2!$J$3=Foglio2!$E$3,Ausiliari_Coll.Scol.!D317,IF(Foglio2!$J$3=Foglio2!$E$4,Collab._Tecnici!D317,IF(Foglio2!$J$3=Foglio2!$E$5,Assistenti_Tecnici!D317,IF(Foglio2!$J$3=Foglio2!$E$6,Assistenti_Amm.vo!D317,IF(Foglio2!$J$3=Foglio2!$E$7,Resp_Coord_Amm.vo!D317,IF(Foglio2!$J$3=Foglio2!$E$8,Direttore_Amm.vo!D317,IF(Foglio2!$J$3=Foglio2!$E$9,Doc_mat_elem.re!D317,IF(Foglio2!$J$3=Foglio2!$E$10,Doc_dipl_scuola_sec.!D317,IF(Foglio2!$J$3=Foglio2!$E$11,Doc_scuola_media!D317,IF(Foglio2!$J$3=Foglio2!$E$12,Doc_laureati_scuola_sec.!D331,IF(Foglio2!$J$3=Foglio2!$E$13,Direttivi_capi_ist.!D317,0)))))))))))</f>
        <v>0</v>
      </c>
      <c r="G331" s="267">
        <f t="shared" ref="G331:T331" si="1366">G330*1936.27</f>
        <v>0</v>
      </c>
      <c r="H331" s="267">
        <f t="shared" si="1366"/>
        <v>0</v>
      </c>
      <c r="I331" s="267">
        <f t="shared" si="1366"/>
        <v>0</v>
      </c>
      <c r="J331" s="267">
        <f t="shared" si="1366"/>
        <v>0</v>
      </c>
      <c r="K331" s="267">
        <f t="shared" si="1366"/>
        <v>0</v>
      </c>
      <c r="L331" s="266">
        <f t="shared" si="1366"/>
        <v>0</v>
      </c>
      <c r="M331" s="267">
        <f t="shared" si="1366"/>
        <v>0</v>
      </c>
      <c r="N331" s="182">
        <f t="shared" si="1366"/>
        <v>0</v>
      </c>
      <c r="O331" s="183">
        <f t="shared" si="1366"/>
        <v>0</v>
      </c>
      <c r="P331" s="184">
        <f t="shared" si="1366"/>
        <v>0</v>
      </c>
      <c r="Q331" s="184">
        <f t="shared" si="1366"/>
        <v>0</v>
      </c>
      <c r="R331" s="184">
        <f t="shared" si="1366"/>
        <v>0</v>
      </c>
      <c r="S331" s="184">
        <f t="shared" si="1366"/>
        <v>0</v>
      </c>
      <c r="T331" s="184">
        <f t="shared" si="1366"/>
        <v>0</v>
      </c>
      <c r="U331" s="184">
        <f t="shared" ref="U331:V331" si="1367">U330*1936.27</f>
        <v>0</v>
      </c>
      <c r="V331" s="184">
        <f t="shared" si="1367"/>
        <v>0</v>
      </c>
      <c r="W331" s="104"/>
    </row>
    <row r="332" spans="1:23" s="47" customFormat="1" ht="12.75" customHeight="1" x14ac:dyDescent="0.2">
      <c r="A332" s="104">
        <f>IF(Foglio2!$J$7=1,TRUNC(Base!V332,0),TRUNC(Base!U332,0))</f>
        <v>0</v>
      </c>
      <c r="B332" s="245">
        <f t="shared" si="1253"/>
        <v>34718</v>
      </c>
      <c r="C332" s="501"/>
      <c r="D332" s="501"/>
      <c r="E332" s="53" t="s">
        <v>3</v>
      </c>
      <c r="F332" s="54">
        <f>IF(Foglio2!$J$3=Foglio2!$E$3,Ausiliari_Coll.Scol.!D318,IF(Foglio2!$J$3=Foglio2!$E$4,Collab._Tecnici!D318,IF(Foglio2!$J$3=Foglio2!$E$5,Assistenti_Tecnici!D318,IF(Foglio2!$J$3=Foglio2!$E$6,Assistenti_Amm.vo!D318,IF(Foglio2!$J$3=Foglio2!$E$7,Resp_Coord_Amm.vo!D318,IF(Foglio2!$J$3=Foglio2!$E$8,Direttore_Amm.vo!D318,IF(Foglio2!$J$3=Foglio2!$E$9,Doc_mat_elem.re!D318,IF(Foglio2!$J$3=Foglio2!$E$10,Doc_dipl_scuola_sec.!D318,IF(Foglio2!$J$3=Foglio2!$E$11,Doc_scuola_media!D318,IF(Foglio2!$J$3=Foglio2!$E$12,Doc_laureati_scuola_sec.!D332,IF(Foglio2!$J$3=Foglio2!$E$13,Direttivi_capi_ist.!D318,0)))))))))))</f>
        <v>0</v>
      </c>
      <c r="G332" s="248">
        <f>IF(Foglio2!$J$3=Foglio2!$E$3,Ausiliari_Coll.Scol.!E318,IF(Foglio2!$J$3=Foglio2!$E$4,Collab._Tecnici!E318,IF(Foglio2!$J$3=Foglio2!$E$5,Assistenti_Tecnici!E318,IF(Foglio2!$J$3=Foglio2!$E$6,Assistenti_Amm.vo!E318,IF(Foglio2!$J$3=Foglio2!$E$7,Resp_Coord_Amm.vo!E318,IF(Foglio2!$J$3=Foglio2!$E$8,Direttore_Amm.vo!E318,IF(Foglio2!$J$3=Foglio2!$E$9,Doc_mat_elem.re!E318,IF(Foglio2!$J$3=Foglio2!$E$10,Doc_dipl_scuola_sec.!E318,IF(Foglio2!$J$3=Foglio2!$E$11,Doc_scuola_media!E318,IF(Foglio2!$J$3=Foglio2!$E$12,Doc_laureati_scuola_sec.!E332,IF(Foglio2!$J$3=Foglio2!$E$13,Direttivi_capi_ist.!E318,0)))))))))))</f>
        <v>0</v>
      </c>
      <c r="H332" s="248">
        <f>IF(Foglio2!$J$3=Foglio2!$E$3,Ausiliari_Coll.Scol.!F318,IF(Foglio2!$J$3=Foglio2!$E$4,Collab._Tecnici!F318,IF(Foglio2!$J$3=Foglio2!$E$5,Assistenti_Tecnici!F318,IF(Foglio2!$J$3=Foglio2!$E$6,Assistenti_Amm.vo!F318,IF(Foglio2!$J$3=Foglio2!$E$7,Resp_Coord_Amm.vo!F318,IF(Foglio2!$J$3=Foglio2!$E$8,Direttore_Amm.vo!F318,IF(Foglio2!$J$3=Foglio2!$E$9,Doc_mat_elem.re!F318,IF(Foglio2!$J$3=Foglio2!$E$10,Doc_dipl_scuola_sec.!F318,IF(Foglio2!$J$3=Foglio2!$E$11,Doc_scuola_media!F318,IF(Foglio2!$J$3=Foglio2!$E$12,Doc_laureati_scuola_sec.!F332,IF(Foglio2!$J$3=Foglio2!$E$13,Direttivi_capi_ist.!F318,0)))))))))))</f>
        <v>0</v>
      </c>
      <c r="I332" s="248">
        <f>IF(Foglio2!$J$3=Foglio2!$E$3,Ausiliari_Coll.Scol.!G318,IF(Foglio2!$J$3=Foglio2!$E$4,Collab._Tecnici!G318,IF(Foglio2!$J$3=Foglio2!$E$5,Assistenti_Tecnici!G318,IF(Foglio2!$J$3=Foglio2!$E$6,Assistenti_Amm.vo!G318,IF(Foglio2!$J$3=Foglio2!$E$7,Resp_Coord_Amm.vo!G318,IF(Foglio2!$J$3=Foglio2!$E$8,Direttore_Amm.vo!G318,IF(Foglio2!$J$3=Foglio2!$E$9,Doc_mat_elem.re!G318,IF(Foglio2!$J$3=Foglio2!$E$10,Doc_dipl_scuola_sec.!G318,IF(Foglio2!$J$3=Foglio2!$E$11,Doc_scuola_media!G318,IF(Foglio2!$J$3=Foglio2!$E$12,Doc_laureati_scuola_sec.!G332,IF(Foglio2!$J$3=Foglio2!$E$13,Direttivi_capi_ist.!G318,0)))))))))))</f>
        <v>0</v>
      </c>
      <c r="J332" s="248">
        <f>IF(Foglio2!$J$3=Foglio2!$E$3,Ausiliari_Coll.Scol.!H318,IF(Foglio2!$J$3=Foglio2!$E$4,Collab._Tecnici!H318,IF(Foglio2!$J$3=Foglio2!$E$5,Assistenti_Tecnici!H318,IF(Foglio2!$J$3=Foglio2!$E$6,Assistenti_Amm.vo!H318,IF(Foglio2!$J$3=Foglio2!$E$7,Resp_Coord_Amm.vo!H318,IF(Foglio2!$J$3=Foglio2!$E$8,Direttore_Amm.vo!H318,IF(Foglio2!$J$3=Foglio2!$E$9,Doc_mat_elem.re!H318,IF(Foglio2!$J$3=Foglio2!$E$10,Doc_dipl_scuola_sec.!H318,IF(Foglio2!$J$3=Foglio2!$E$11,Doc_scuola_media!H318,IF(Foglio2!$J$3=Foglio2!$E$12,Doc_laureati_scuola_sec.!H332,IF(Foglio2!$J$3=Foglio2!$E$13,Direttivi_capi_ist.!H318,0)))))))))))</f>
        <v>0</v>
      </c>
      <c r="K332" s="248">
        <f>IF(Foglio2!$J$3=Foglio2!$E$3,Ausiliari_Coll.Scol.!I318,IF(Foglio2!$J$3=Foglio2!$E$4,Collab._Tecnici!I318,IF(Foglio2!$J$3=Foglio2!$E$5,Assistenti_Tecnici!I318,IF(Foglio2!$J$3=Foglio2!$E$6,Assistenti_Amm.vo!I318,IF(Foglio2!$J$3=Foglio2!$E$7,Resp_Coord_Amm.vo!I318,IF(Foglio2!$J$3=Foglio2!$E$8,Direttore_Amm.vo!I318,IF(Foglio2!$J$3=Foglio2!$E$9,Doc_mat_elem.re!I318,IF(Foglio2!$J$3=Foglio2!$E$10,Doc_dipl_scuola_sec.!I318,IF(Foglio2!$J$3=Foglio2!$E$11,Doc_scuola_media!I318,IF(Foglio2!$J$3=Foglio2!$E$12,Doc_laureati_scuola_sec.!I332,IF(Foglio2!$J$3=Foglio2!$E$13,Direttivi_capi_ist.!I318,0)))))))))))</f>
        <v>0</v>
      </c>
      <c r="L332" s="248">
        <f>IF(Foglio2!$J$3=Foglio2!$E$3,Ausiliari_Coll.Scol.!J318,IF(Foglio2!$J$3=Foglio2!$E$4,Collab._Tecnici!J318,IF(Foglio2!$J$3=Foglio2!$E$5,Assistenti_Tecnici!J318,IF(Foglio2!$J$3=Foglio2!$E$6,Assistenti_Amm.vo!J318,IF(Foglio2!$J$3=Foglio2!$E$7,Resp_Coord_Amm.vo!J318,IF(Foglio2!$J$3=Foglio2!$E$8,Direttore_Amm.vo!J318,IF(Foglio2!$J$3=Foglio2!$E$9,Doc_mat_elem.re!J318,IF(Foglio2!$J$3=Foglio2!$E$10,Doc_dipl_scuola_sec.!J318,IF(Foglio2!$J$3=Foglio2!$E$11,Doc_scuola_media!J318,IF(Foglio2!$J$3=Foglio2!$E$12,Doc_laureati_scuola_sec.!J332,IF(Foglio2!$J$3=Foglio2!$E$13,Direttivi_capi_ist.!J318,0)))))))))))</f>
        <v>0</v>
      </c>
      <c r="M332" s="249">
        <f>IF(Foglio2!$J$3=Foglio2!$E$3,Ausiliari_Coll.Scol.!K318,IF(Foglio2!$J$3=Foglio2!$E$4,Collab._Tecnici!K318,IF(Foglio2!$J$3=Foglio2!$E$5,Assistenti_Tecnici!K318,IF(Foglio2!$J$3=Foglio2!$E$6,Assistenti_Amm.vo!K318,IF(Foglio2!$J$3=Foglio2!$E$7,Resp_Coord_Amm.vo!K318,IF(Foglio2!$J$3=Foglio2!$E$8,Direttore_Amm.vo!K318,IF(Foglio2!$J$3=Foglio2!$E$9,Doc_mat_elem.re!K318,IF(Foglio2!$J$3=Foglio2!$E$10,Doc_dipl_scuola_sec.!K318,IF(Foglio2!$J$3=Foglio2!$E$11,Doc_scuola_media!K318,IF(Foglio2!$J$3=Foglio2!$E$12,Doc_laureati_scuola_sec.!K332,IF(Foglio2!$J$3=Foglio2!$E$13,Direttivi_capi_ist.!K318,0)))))))))))</f>
        <v>0</v>
      </c>
      <c r="N332" s="250">
        <f>IF(Foglio2!$J$3=Foglio2!$E$3,Ausiliari_Coll.Scol.!L318,IF(Foglio2!$J$3=Foglio2!$E$4,Collab._Tecnici!L318,IF(Foglio2!$J$3=Foglio2!$E$5,Assistenti_Tecnici!L318,IF(Foglio2!$J$3=Foglio2!$E$6,Assistenti_Amm.vo!L318,IF(Foglio2!$J$3=Foglio2!$E$7,Resp_Coord_Amm.vo!L318,IF(Foglio2!$J$3=Foglio2!$E$8,Direttore_Amm.vo!L318,IF(Foglio2!$J$3=Foglio2!$E$9,Doc_mat_elem.re!L318,IF(Foglio2!$J$3=Foglio2!$E$10,Doc_dipl_scuola_sec.!L318,IF(Foglio2!$J$3=Foglio2!$E$11,Doc_scuola_media!L318,IF(Foglio2!$J$3=Foglio2!$E$12,Doc_laureati_scuola_sec.!L332,IF(Foglio2!$J$3=Foglio2!$E$13,Direttivi_capi_ist.!L318,0)))))))))))</f>
        <v>0</v>
      </c>
      <c r="O332" s="251">
        <f>IF(Foglio2!$J$3=Foglio2!$E$3,Ausiliari_Coll.Scol.!M318,IF(Foglio2!$J$3=Foglio2!$E$4,Collab._Tecnici!M318,IF(Foglio2!$J$3=Foglio2!$E$5,Assistenti_Tecnici!M318,IF(Foglio2!$J$3=Foglio2!$E$6,Assistenti_Amm.vo!M318,IF(Foglio2!$J$3=Foglio2!$E$7,Resp_Coord_Amm.vo!M318,IF(Foglio2!$J$3=Foglio2!$E$8,Direttore_Amm.vo!M318,IF(Foglio2!$J$3=Foglio2!$E$9,Doc_mat_elem.re!M318,IF(Foglio2!$J$3=Foglio2!$E$10,Doc_dipl_scuola_sec.!M318,IF(Foglio2!$J$3=Foglio2!$E$11,Doc_scuola_media!M318,IF(Foglio2!$J$3=Foglio2!$E$12,Doc_laureati_scuola_sec.!M332,IF(Foglio2!$J$3=Foglio2!$E$13,Direttivi_capi_ist.!M318,0)))))))))))</f>
        <v>0</v>
      </c>
      <c r="P332" s="252">
        <f>IF(Foglio2!$J$3=Foglio2!$E$3,Ausiliari_Coll.Scol.!N318,IF(Foglio2!$J$3=Foglio2!$E$4,Collab._Tecnici!N318,IF(Foglio2!$J$3=Foglio2!$E$5,Assistenti_Tecnici!N318,IF(Foglio2!$J$3=Foglio2!$E$6,Assistenti_Amm.vo!N318,IF(Foglio2!$J$3=Foglio2!$E$7,Resp_Coord_Amm.vo!N318,IF(Foglio2!$J$3=Foglio2!$E$8,Direttore_Amm.vo!N318,IF(Foglio2!$J$3=Foglio2!$E$9,Doc_mat_elem.re!N318,IF(Foglio2!$J$3=Foglio2!$E$10,Doc_dipl_scuola_sec.!N318,IF(Foglio2!$J$3=Foglio2!$E$11,Doc_scuola_media!N318,IF(Foglio2!$J$3=Foglio2!$E$12,Doc_laureati_scuola_sec.!N332,IF(Foglio2!$J$3=Foglio2!$E$13,Direttivi_capi_ist.!N318,0)))))))))))</f>
        <v>0</v>
      </c>
      <c r="Q332" s="252">
        <f>IF(Foglio2!$J$3=Foglio2!$E$3,Ausiliari_Coll.Scol.!O318,IF(Foglio2!$J$3=Foglio2!$E$4,Collab._Tecnici!O318,IF(Foglio2!$J$3=Foglio2!$E$5,Assistenti_Tecnici!O318,IF(Foglio2!$J$3=Foglio2!$E$6,Assistenti_Amm.vo!O318,IF(Foglio2!$J$3=Foglio2!$E$7,Resp_Coord_Amm.vo!O318,IF(Foglio2!$J$3=Foglio2!$E$8,Direttore_Amm.vo!O318,IF(Foglio2!$J$3=Foglio2!$E$9,Doc_mat_elem.re!O318,IF(Foglio2!$J$3=Foglio2!$E$10,Doc_dipl_scuola_sec.!O318,IF(Foglio2!$J$3=Foglio2!$E$11,Doc_scuola_media!O318,IF(Foglio2!$J$3=Foglio2!$E$12,Doc_laureati_scuola_sec.!O332,IF(Foglio2!$J$3=Foglio2!$E$13,Direttivi_capi_ist.!O318,0)))))))))))</f>
        <v>0</v>
      </c>
      <c r="R332" s="252">
        <f>IF(Foglio2!$J$3=Foglio2!$E$3,Ausiliari_Coll.Scol.!P318,IF(Foglio2!$J$3=Foglio2!$E$4,Collab._Tecnici!P318,IF(Foglio2!$J$3=Foglio2!$E$5,Assistenti_Tecnici!P318,IF(Foglio2!$J$3=Foglio2!$E$6,Assistenti_Amm.vo!P318,IF(Foglio2!$J$3=Foglio2!$E$7,Resp_Coord_Amm.vo!P318,IF(Foglio2!$J$3=Foglio2!$E$8,Direttore_Amm.vo!P318,IF(Foglio2!$J$3=Foglio2!$E$9,Doc_mat_elem.re!P318,IF(Foglio2!$J$3=Foglio2!$E$10,Doc_dipl_scuola_sec.!P318,IF(Foglio2!$J$3=Foglio2!$E$11,Doc_scuola_media!P318,IF(Foglio2!$J$3=Foglio2!$E$12,Doc_laureati_scuola_sec.!P332,IF(Foglio2!$J$3=Foglio2!$E$13,Direttivi_capi_ist.!P318,0)))))))))))</f>
        <v>0</v>
      </c>
      <c r="S332" s="252">
        <f>IF(Foglio2!$J$3=Foglio2!$E$3,Ausiliari_Coll.Scol.!Q318,IF(Foglio2!$J$3=Foglio2!$E$4,Collab._Tecnici!Q318,IF(Foglio2!$J$3=Foglio2!$E$5,Assistenti_Tecnici!Q318,IF(Foglio2!$J$3=Foglio2!$E$6,Assistenti_Amm.vo!Q318,IF(Foglio2!$J$3=Foglio2!$E$7,Resp_Coord_Amm.vo!Q318,IF(Foglio2!$J$3=Foglio2!$E$8,Direttore_Amm.vo!Q318,IF(Foglio2!$J$3=Foglio2!$E$9,Doc_mat_elem.re!Q318,IF(Foglio2!$J$3=Foglio2!$E$10,Doc_dipl_scuola_sec.!Q318,IF(Foglio2!$J$3=Foglio2!$E$11,Doc_scuola_media!Q318,IF(Foglio2!$J$3=Foglio2!$E$12,Doc_laureati_scuola_sec.!Q332,IF(Foglio2!$J$3=Foglio2!$E$13,Direttivi_capi_ist.!Q318,0)))))))))))</f>
        <v>0</v>
      </c>
      <c r="T332" s="252">
        <f>IF(Foglio2!$J$3=Foglio2!$E$3,Ausiliari_Coll.Scol.!R318,IF(Foglio2!$J$3=Foglio2!$E$4,Collab._Tecnici!R318,IF(Foglio2!$J$3=Foglio2!$E$5,Assistenti_Tecnici!R318,IF(Foglio2!$J$3=Foglio2!$E$6,Assistenti_Amm.vo!R318,IF(Foglio2!$J$3=Foglio2!$E$7,Resp_Coord_Amm.vo!R318,IF(Foglio2!$J$3=Foglio2!$E$8,Direttore_Amm.vo!R318,IF(Foglio2!$J$3=Foglio2!$E$9,Doc_mat_elem.re!R318,IF(Foglio2!$J$3=Foglio2!$E$10,Doc_dipl_scuola_sec.!R318,IF(Foglio2!$J$3=Foglio2!$E$11,Doc_scuola_media!R318,IF(Foglio2!$J$3=Foglio2!$E$12,Doc_laureati_scuola_sec.!R332,IF(Foglio2!$J$3=Foglio2!$E$13,Direttivi_capi_ist.!R318,0)))))))))))</f>
        <v>0</v>
      </c>
      <c r="U332" s="252">
        <f t="shared" ref="U332" si="1368">(P332)/12*0.8</f>
        <v>0</v>
      </c>
      <c r="V332" s="252">
        <f t="shared" ref="V332" si="1369">(P332+R332)/12*0.8</f>
        <v>0</v>
      </c>
      <c r="W332" s="253" t="str">
        <f t="shared" ref="W332" si="1370">"Fascia Da "&amp;F332&amp;" a "&amp;F333&amp;" Decorrenza "&amp;DAY(C332)&amp;"/"&amp;MONTH(C332)&amp;"/"&amp;YEAR(C332)</f>
        <v>Fascia Da 0 a 0 Decorrenza 0/1/1900</v>
      </c>
    </row>
    <row r="333" spans="1:23" s="47" customFormat="1" ht="8.25" customHeight="1" x14ac:dyDescent="0.2">
      <c r="A333" s="104"/>
      <c r="B333" s="245">
        <f t="shared" si="1253"/>
        <v>34719</v>
      </c>
      <c r="C333" s="501"/>
      <c r="D333" s="501"/>
      <c r="E333" s="48" t="s">
        <v>4</v>
      </c>
      <c r="F333" s="49">
        <f>IF(Foglio2!$J$3=Foglio2!$E$3,Ausiliari_Coll.Scol.!D319,IF(Foglio2!$J$3=Foglio2!$E$4,Collab._Tecnici!D319,IF(Foglio2!$J$3=Foglio2!$E$5,Assistenti_Tecnici!D319,IF(Foglio2!$J$3=Foglio2!$E$6,Assistenti_Amm.vo!D319,IF(Foglio2!$J$3=Foglio2!$E$7,Resp_Coord_Amm.vo!D319,IF(Foglio2!$J$3=Foglio2!$E$8,Direttore_Amm.vo!D319,IF(Foglio2!$J$3=Foglio2!$E$9,Doc_mat_elem.re!D319,IF(Foglio2!$J$3=Foglio2!$E$10,Doc_dipl_scuola_sec.!D319,IF(Foglio2!$J$3=Foglio2!$E$11,Doc_scuola_media!D319,IF(Foglio2!$J$3=Foglio2!$E$12,Doc_laureati_scuola_sec.!D333,IF(Foglio2!$J$3=Foglio2!$E$13,Direttivi_capi_ist.!D319,0)))))))))))</f>
        <v>0</v>
      </c>
      <c r="G333" s="267">
        <f t="shared" ref="G333:T333" si="1371">G332*1936.27</f>
        <v>0</v>
      </c>
      <c r="H333" s="267">
        <f t="shared" si="1371"/>
        <v>0</v>
      </c>
      <c r="I333" s="267">
        <f t="shared" si="1371"/>
        <v>0</v>
      </c>
      <c r="J333" s="267">
        <f t="shared" si="1371"/>
        <v>0</v>
      </c>
      <c r="K333" s="267">
        <f t="shared" si="1371"/>
        <v>0</v>
      </c>
      <c r="L333" s="266">
        <f t="shared" si="1371"/>
        <v>0</v>
      </c>
      <c r="M333" s="267">
        <f t="shared" si="1371"/>
        <v>0</v>
      </c>
      <c r="N333" s="182">
        <f t="shared" si="1371"/>
        <v>0</v>
      </c>
      <c r="O333" s="183">
        <f t="shared" si="1371"/>
        <v>0</v>
      </c>
      <c r="P333" s="184">
        <f t="shared" si="1371"/>
        <v>0</v>
      </c>
      <c r="Q333" s="184">
        <f t="shared" si="1371"/>
        <v>0</v>
      </c>
      <c r="R333" s="184">
        <f t="shared" si="1371"/>
        <v>0</v>
      </c>
      <c r="S333" s="184">
        <f t="shared" si="1371"/>
        <v>0</v>
      </c>
      <c r="T333" s="184">
        <f t="shared" si="1371"/>
        <v>0</v>
      </c>
      <c r="U333" s="184">
        <f t="shared" ref="U333:V333" si="1372">U332*1936.27</f>
        <v>0</v>
      </c>
      <c r="V333" s="184">
        <f t="shared" si="1372"/>
        <v>0</v>
      </c>
      <c r="W333" s="104"/>
    </row>
    <row r="334" spans="1:23" s="47" customFormat="1" ht="12.75" customHeight="1" x14ac:dyDescent="0.2">
      <c r="A334" s="104">
        <f>IF(Foglio2!$J$7=1,TRUNC(Base!V334,0),TRUNC(Base!U334,0))</f>
        <v>0</v>
      </c>
      <c r="B334" s="245">
        <f t="shared" si="1253"/>
        <v>34720</v>
      </c>
      <c r="C334" s="501"/>
      <c r="D334" s="501"/>
      <c r="E334" s="53" t="s">
        <v>3</v>
      </c>
      <c r="F334" s="54">
        <f>IF(Foglio2!$J$3=Foglio2!$E$3,Ausiliari_Coll.Scol.!D320,IF(Foglio2!$J$3=Foglio2!$E$4,Collab._Tecnici!D320,IF(Foglio2!$J$3=Foglio2!$E$5,Assistenti_Tecnici!D320,IF(Foglio2!$J$3=Foglio2!$E$6,Assistenti_Amm.vo!D320,IF(Foglio2!$J$3=Foglio2!$E$7,Resp_Coord_Amm.vo!D320,IF(Foglio2!$J$3=Foglio2!$E$8,Direttore_Amm.vo!D320,IF(Foglio2!$J$3=Foglio2!$E$9,Doc_mat_elem.re!D320,IF(Foglio2!$J$3=Foglio2!$E$10,Doc_dipl_scuola_sec.!D320,IF(Foglio2!$J$3=Foglio2!$E$11,Doc_scuola_media!D320,IF(Foglio2!$J$3=Foglio2!$E$12,Doc_laureati_scuola_sec.!D334,IF(Foglio2!$J$3=Foglio2!$E$13,Direttivi_capi_ist.!D320,0)))))))))))</f>
        <v>0</v>
      </c>
      <c r="G334" s="248">
        <f>IF(Foglio2!$J$3=Foglio2!$E$3,Ausiliari_Coll.Scol.!E320,IF(Foglio2!$J$3=Foglio2!$E$4,Collab._Tecnici!E320,IF(Foglio2!$J$3=Foglio2!$E$5,Assistenti_Tecnici!E320,IF(Foglio2!$J$3=Foglio2!$E$6,Assistenti_Amm.vo!E320,IF(Foglio2!$J$3=Foglio2!$E$7,Resp_Coord_Amm.vo!E320,IF(Foglio2!$J$3=Foglio2!$E$8,Direttore_Amm.vo!E320,IF(Foglio2!$J$3=Foglio2!$E$9,Doc_mat_elem.re!E320,IF(Foglio2!$J$3=Foglio2!$E$10,Doc_dipl_scuola_sec.!E320,IF(Foglio2!$J$3=Foglio2!$E$11,Doc_scuola_media!E320,IF(Foglio2!$J$3=Foglio2!$E$12,Doc_laureati_scuola_sec.!E334,IF(Foglio2!$J$3=Foglio2!$E$13,Direttivi_capi_ist.!E320,0)))))))))))</f>
        <v>0</v>
      </c>
      <c r="H334" s="248">
        <f>IF(Foglio2!$J$3=Foglio2!$E$3,Ausiliari_Coll.Scol.!F320,IF(Foglio2!$J$3=Foglio2!$E$4,Collab._Tecnici!F320,IF(Foglio2!$J$3=Foglio2!$E$5,Assistenti_Tecnici!F320,IF(Foglio2!$J$3=Foglio2!$E$6,Assistenti_Amm.vo!F320,IF(Foglio2!$J$3=Foglio2!$E$7,Resp_Coord_Amm.vo!F320,IF(Foglio2!$J$3=Foglio2!$E$8,Direttore_Amm.vo!F320,IF(Foglio2!$J$3=Foglio2!$E$9,Doc_mat_elem.re!F320,IF(Foglio2!$J$3=Foglio2!$E$10,Doc_dipl_scuola_sec.!F320,IF(Foglio2!$J$3=Foglio2!$E$11,Doc_scuola_media!F320,IF(Foglio2!$J$3=Foglio2!$E$12,Doc_laureati_scuola_sec.!F334,IF(Foglio2!$J$3=Foglio2!$E$13,Direttivi_capi_ist.!F320,0)))))))))))</f>
        <v>0</v>
      </c>
      <c r="I334" s="248">
        <f>IF(Foglio2!$J$3=Foglio2!$E$3,Ausiliari_Coll.Scol.!G320,IF(Foglio2!$J$3=Foglio2!$E$4,Collab._Tecnici!G320,IF(Foglio2!$J$3=Foglio2!$E$5,Assistenti_Tecnici!G320,IF(Foglio2!$J$3=Foglio2!$E$6,Assistenti_Amm.vo!G320,IF(Foglio2!$J$3=Foglio2!$E$7,Resp_Coord_Amm.vo!G320,IF(Foglio2!$J$3=Foglio2!$E$8,Direttore_Amm.vo!G320,IF(Foglio2!$J$3=Foglio2!$E$9,Doc_mat_elem.re!G320,IF(Foglio2!$J$3=Foglio2!$E$10,Doc_dipl_scuola_sec.!G320,IF(Foglio2!$J$3=Foglio2!$E$11,Doc_scuola_media!G320,IF(Foglio2!$J$3=Foglio2!$E$12,Doc_laureati_scuola_sec.!G334,IF(Foglio2!$J$3=Foglio2!$E$13,Direttivi_capi_ist.!G320,0)))))))))))</f>
        <v>0</v>
      </c>
      <c r="J334" s="248">
        <f>IF(Foglio2!$J$3=Foglio2!$E$3,Ausiliari_Coll.Scol.!H320,IF(Foglio2!$J$3=Foglio2!$E$4,Collab._Tecnici!H320,IF(Foglio2!$J$3=Foglio2!$E$5,Assistenti_Tecnici!H320,IF(Foglio2!$J$3=Foglio2!$E$6,Assistenti_Amm.vo!H320,IF(Foglio2!$J$3=Foglio2!$E$7,Resp_Coord_Amm.vo!H320,IF(Foglio2!$J$3=Foglio2!$E$8,Direttore_Amm.vo!H320,IF(Foglio2!$J$3=Foglio2!$E$9,Doc_mat_elem.re!H320,IF(Foglio2!$J$3=Foglio2!$E$10,Doc_dipl_scuola_sec.!H320,IF(Foglio2!$J$3=Foglio2!$E$11,Doc_scuola_media!H320,IF(Foglio2!$J$3=Foglio2!$E$12,Doc_laureati_scuola_sec.!H334,IF(Foglio2!$J$3=Foglio2!$E$13,Direttivi_capi_ist.!H320,0)))))))))))</f>
        <v>0</v>
      </c>
      <c r="K334" s="248">
        <f>IF(Foglio2!$J$3=Foglio2!$E$3,Ausiliari_Coll.Scol.!I320,IF(Foglio2!$J$3=Foglio2!$E$4,Collab._Tecnici!I320,IF(Foglio2!$J$3=Foglio2!$E$5,Assistenti_Tecnici!I320,IF(Foglio2!$J$3=Foglio2!$E$6,Assistenti_Amm.vo!I320,IF(Foglio2!$J$3=Foglio2!$E$7,Resp_Coord_Amm.vo!I320,IF(Foglio2!$J$3=Foglio2!$E$8,Direttore_Amm.vo!I320,IF(Foglio2!$J$3=Foglio2!$E$9,Doc_mat_elem.re!I320,IF(Foglio2!$J$3=Foglio2!$E$10,Doc_dipl_scuola_sec.!I320,IF(Foglio2!$J$3=Foglio2!$E$11,Doc_scuola_media!I320,IF(Foglio2!$J$3=Foglio2!$E$12,Doc_laureati_scuola_sec.!I334,IF(Foglio2!$J$3=Foglio2!$E$13,Direttivi_capi_ist.!I320,0)))))))))))</f>
        <v>0</v>
      </c>
      <c r="L334" s="248">
        <f>IF(Foglio2!$J$3=Foglio2!$E$3,Ausiliari_Coll.Scol.!J320,IF(Foglio2!$J$3=Foglio2!$E$4,Collab._Tecnici!J320,IF(Foglio2!$J$3=Foglio2!$E$5,Assistenti_Tecnici!J320,IF(Foglio2!$J$3=Foglio2!$E$6,Assistenti_Amm.vo!J320,IF(Foglio2!$J$3=Foglio2!$E$7,Resp_Coord_Amm.vo!J320,IF(Foglio2!$J$3=Foglio2!$E$8,Direttore_Amm.vo!J320,IF(Foglio2!$J$3=Foglio2!$E$9,Doc_mat_elem.re!J320,IF(Foglio2!$J$3=Foglio2!$E$10,Doc_dipl_scuola_sec.!J320,IF(Foglio2!$J$3=Foglio2!$E$11,Doc_scuola_media!J320,IF(Foglio2!$J$3=Foglio2!$E$12,Doc_laureati_scuola_sec.!J334,IF(Foglio2!$J$3=Foglio2!$E$13,Direttivi_capi_ist.!J320,0)))))))))))</f>
        <v>0</v>
      </c>
      <c r="M334" s="249">
        <f>IF(Foglio2!$J$3=Foglio2!$E$3,Ausiliari_Coll.Scol.!K320,IF(Foglio2!$J$3=Foglio2!$E$4,Collab._Tecnici!K320,IF(Foglio2!$J$3=Foglio2!$E$5,Assistenti_Tecnici!K320,IF(Foglio2!$J$3=Foglio2!$E$6,Assistenti_Amm.vo!K320,IF(Foglio2!$J$3=Foglio2!$E$7,Resp_Coord_Amm.vo!K320,IF(Foglio2!$J$3=Foglio2!$E$8,Direttore_Amm.vo!K320,IF(Foglio2!$J$3=Foglio2!$E$9,Doc_mat_elem.re!K320,IF(Foglio2!$J$3=Foglio2!$E$10,Doc_dipl_scuola_sec.!K320,IF(Foglio2!$J$3=Foglio2!$E$11,Doc_scuola_media!K320,IF(Foglio2!$J$3=Foglio2!$E$12,Doc_laureati_scuola_sec.!K334,IF(Foglio2!$J$3=Foglio2!$E$13,Direttivi_capi_ist.!K320,0)))))))))))</f>
        <v>0</v>
      </c>
      <c r="N334" s="250">
        <f>IF(Foglio2!$J$3=Foglio2!$E$3,Ausiliari_Coll.Scol.!L320,IF(Foglio2!$J$3=Foglio2!$E$4,Collab._Tecnici!L320,IF(Foglio2!$J$3=Foglio2!$E$5,Assistenti_Tecnici!L320,IF(Foglio2!$J$3=Foglio2!$E$6,Assistenti_Amm.vo!L320,IF(Foglio2!$J$3=Foglio2!$E$7,Resp_Coord_Amm.vo!L320,IF(Foglio2!$J$3=Foglio2!$E$8,Direttore_Amm.vo!L320,IF(Foglio2!$J$3=Foglio2!$E$9,Doc_mat_elem.re!L320,IF(Foglio2!$J$3=Foglio2!$E$10,Doc_dipl_scuola_sec.!L320,IF(Foglio2!$J$3=Foglio2!$E$11,Doc_scuola_media!L320,IF(Foglio2!$J$3=Foglio2!$E$12,Doc_laureati_scuola_sec.!L334,IF(Foglio2!$J$3=Foglio2!$E$13,Direttivi_capi_ist.!L320,0)))))))))))</f>
        <v>0</v>
      </c>
      <c r="O334" s="251">
        <f>IF(Foglio2!$J$3=Foglio2!$E$3,Ausiliari_Coll.Scol.!M320,IF(Foglio2!$J$3=Foglio2!$E$4,Collab._Tecnici!M320,IF(Foglio2!$J$3=Foglio2!$E$5,Assistenti_Tecnici!M320,IF(Foglio2!$J$3=Foglio2!$E$6,Assistenti_Amm.vo!M320,IF(Foglio2!$J$3=Foglio2!$E$7,Resp_Coord_Amm.vo!M320,IF(Foglio2!$J$3=Foglio2!$E$8,Direttore_Amm.vo!M320,IF(Foglio2!$J$3=Foglio2!$E$9,Doc_mat_elem.re!M320,IF(Foglio2!$J$3=Foglio2!$E$10,Doc_dipl_scuola_sec.!M320,IF(Foglio2!$J$3=Foglio2!$E$11,Doc_scuola_media!M320,IF(Foglio2!$J$3=Foglio2!$E$12,Doc_laureati_scuola_sec.!M334,IF(Foglio2!$J$3=Foglio2!$E$13,Direttivi_capi_ist.!M320,0)))))))))))</f>
        <v>0</v>
      </c>
      <c r="P334" s="252">
        <f>IF(Foglio2!$J$3=Foglio2!$E$3,Ausiliari_Coll.Scol.!N320,IF(Foglio2!$J$3=Foglio2!$E$4,Collab._Tecnici!N320,IF(Foglio2!$J$3=Foglio2!$E$5,Assistenti_Tecnici!N320,IF(Foglio2!$J$3=Foglio2!$E$6,Assistenti_Amm.vo!N320,IF(Foglio2!$J$3=Foglio2!$E$7,Resp_Coord_Amm.vo!N320,IF(Foglio2!$J$3=Foglio2!$E$8,Direttore_Amm.vo!N320,IF(Foglio2!$J$3=Foglio2!$E$9,Doc_mat_elem.re!N320,IF(Foglio2!$J$3=Foglio2!$E$10,Doc_dipl_scuola_sec.!N320,IF(Foglio2!$J$3=Foglio2!$E$11,Doc_scuola_media!N320,IF(Foglio2!$J$3=Foglio2!$E$12,Doc_laureati_scuola_sec.!N334,IF(Foglio2!$J$3=Foglio2!$E$13,Direttivi_capi_ist.!N320,0)))))))))))</f>
        <v>0</v>
      </c>
      <c r="Q334" s="252">
        <f>IF(Foglio2!$J$3=Foglio2!$E$3,Ausiliari_Coll.Scol.!O320,IF(Foglio2!$J$3=Foglio2!$E$4,Collab._Tecnici!O320,IF(Foglio2!$J$3=Foglio2!$E$5,Assistenti_Tecnici!O320,IF(Foglio2!$J$3=Foglio2!$E$6,Assistenti_Amm.vo!O320,IF(Foglio2!$J$3=Foglio2!$E$7,Resp_Coord_Amm.vo!O320,IF(Foglio2!$J$3=Foglio2!$E$8,Direttore_Amm.vo!O320,IF(Foglio2!$J$3=Foglio2!$E$9,Doc_mat_elem.re!O320,IF(Foglio2!$J$3=Foglio2!$E$10,Doc_dipl_scuola_sec.!O320,IF(Foglio2!$J$3=Foglio2!$E$11,Doc_scuola_media!O320,IF(Foglio2!$J$3=Foglio2!$E$12,Doc_laureati_scuola_sec.!O334,IF(Foglio2!$J$3=Foglio2!$E$13,Direttivi_capi_ist.!O320,0)))))))))))</f>
        <v>0</v>
      </c>
      <c r="R334" s="252">
        <f>IF(Foglio2!$J$3=Foglio2!$E$3,Ausiliari_Coll.Scol.!P320,IF(Foglio2!$J$3=Foglio2!$E$4,Collab._Tecnici!P320,IF(Foglio2!$J$3=Foglio2!$E$5,Assistenti_Tecnici!P320,IF(Foglio2!$J$3=Foglio2!$E$6,Assistenti_Amm.vo!P320,IF(Foglio2!$J$3=Foglio2!$E$7,Resp_Coord_Amm.vo!P320,IF(Foglio2!$J$3=Foglio2!$E$8,Direttore_Amm.vo!P320,IF(Foglio2!$J$3=Foglio2!$E$9,Doc_mat_elem.re!P320,IF(Foglio2!$J$3=Foglio2!$E$10,Doc_dipl_scuola_sec.!P320,IF(Foglio2!$J$3=Foglio2!$E$11,Doc_scuola_media!P320,IF(Foglio2!$J$3=Foglio2!$E$12,Doc_laureati_scuola_sec.!P334,IF(Foglio2!$J$3=Foglio2!$E$13,Direttivi_capi_ist.!P320,0)))))))))))</f>
        <v>0</v>
      </c>
      <c r="S334" s="252">
        <f>IF(Foglio2!$J$3=Foglio2!$E$3,Ausiliari_Coll.Scol.!Q320,IF(Foglio2!$J$3=Foglio2!$E$4,Collab._Tecnici!Q320,IF(Foglio2!$J$3=Foglio2!$E$5,Assistenti_Tecnici!Q320,IF(Foglio2!$J$3=Foglio2!$E$6,Assistenti_Amm.vo!Q320,IF(Foglio2!$J$3=Foglio2!$E$7,Resp_Coord_Amm.vo!Q320,IF(Foglio2!$J$3=Foglio2!$E$8,Direttore_Amm.vo!Q320,IF(Foglio2!$J$3=Foglio2!$E$9,Doc_mat_elem.re!Q320,IF(Foglio2!$J$3=Foglio2!$E$10,Doc_dipl_scuola_sec.!Q320,IF(Foglio2!$J$3=Foglio2!$E$11,Doc_scuola_media!Q320,IF(Foglio2!$J$3=Foglio2!$E$12,Doc_laureati_scuola_sec.!Q334,IF(Foglio2!$J$3=Foglio2!$E$13,Direttivi_capi_ist.!Q320,0)))))))))))</f>
        <v>0</v>
      </c>
      <c r="T334" s="252">
        <f>IF(Foglio2!$J$3=Foglio2!$E$3,Ausiliari_Coll.Scol.!R320,IF(Foglio2!$J$3=Foglio2!$E$4,Collab._Tecnici!R320,IF(Foglio2!$J$3=Foglio2!$E$5,Assistenti_Tecnici!R320,IF(Foglio2!$J$3=Foglio2!$E$6,Assistenti_Amm.vo!R320,IF(Foglio2!$J$3=Foglio2!$E$7,Resp_Coord_Amm.vo!R320,IF(Foglio2!$J$3=Foglio2!$E$8,Direttore_Amm.vo!R320,IF(Foglio2!$J$3=Foglio2!$E$9,Doc_mat_elem.re!R320,IF(Foglio2!$J$3=Foglio2!$E$10,Doc_dipl_scuola_sec.!R320,IF(Foglio2!$J$3=Foglio2!$E$11,Doc_scuola_media!R320,IF(Foglio2!$J$3=Foglio2!$E$12,Doc_laureati_scuola_sec.!R334,IF(Foglio2!$J$3=Foglio2!$E$13,Direttivi_capi_ist.!R320,0)))))))))))</f>
        <v>0</v>
      </c>
      <c r="U334" s="252">
        <f t="shared" ref="U334" si="1373">(P334)/12*0.8</f>
        <v>0</v>
      </c>
      <c r="V334" s="252">
        <f t="shared" ref="V334" si="1374">(P334+R334)/12*0.8</f>
        <v>0</v>
      </c>
      <c r="W334" s="253" t="str">
        <f t="shared" ref="W334" si="1375">"Fascia Da "&amp;F334&amp;" a "&amp;F335&amp;" Decorrenza "&amp;DAY(C334)&amp;"/"&amp;MONTH(C334)&amp;"/"&amp;YEAR(C334)</f>
        <v>Fascia Da 0 a 0 Decorrenza 0/1/1900</v>
      </c>
    </row>
    <row r="335" spans="1:23" s="47" customFormat="1" ht="7.5" customHeight="1" x14ac:dyDescent="0.2">
      <c r="A335" s="104"/>
      <c r="B335" s="245">
        <f t="shared" si="1253"/>
        <v>34721</v>
      </c>
      <c r="C335" s="501"/>
      <c r="D335" s="501"/>
      <c r="E335" s="48" t="s">
        <v>4</v>
      </c>
      <c r="F335" s="49">
        <f>IF(Foglio2!$J$3=Foglio2!$E$3,Ausiliari_Coll.Scol.!D321,IF(Foglio2!$J$3=Foglio2!$E$4,Collab._Tecnici!D321,IF(Foglio2!$J$3=Foglio2!$E$5,Assistenti_Tecnici!D321,IF(Foglio2!$J$3=Foglio2!$E$6,Assistenti_Amm.vo!D321,IF(Foglio2!$J$3=Foglio2!$E$7,Resp_Coord_Amm.vo!D321,IF(Foglio2!$J$3=Foglio2!$E$8,Direttore_Amm.vo!D321,IF(Foglio2!$J$3=Foglio2!$E$9,Doc_mat_elem.re!D321,IF(Foglio2!$J$3=Foglio2!$E$10,Doc_dipl_scuola_sec.!D321,IF(Foglio2!$J$3=Foglio2!$E$11,Doc_scuola_media!D321,IF(Foglio2!$J$3=Foglio2!$E$12,Doc_laureati_scuola_sec.!D335,IF(Foglio2!$J$3=Foglio2!$E$13,Direttivi_capi_ist.!D321,0)))))))))))</f>
        <v>0</v>
      </c>
      <c r="G335" s="267">
        <f t="shared" ref="G335:T335" si="1376">G334*1936.27</f>
        <v>0</v>
      </c>
      <c r="H335" s="267">
        <f t="shared" si="1376"/>
        <v>0</v>
      </c>
      <c r="I335" s="267">
        <f t="shared" si="1376"/>
        <v>0</v>
      </c>
      <c r="J335" s="267">
        <f t="shared" si="1376"/>
        <v>0</v>
      </c>
      <c r="K335" s="267">
        <f t="shared" si="1376"/>
        <v>0</v>
      </c>
      <c r="L335" s="266">
        <f t="shared" si="1376"/>
        <v>0</v>
      </c>
      <c r="M335" s="267">
        <f t="shared" si="1376"/>
        <v>0</v>
      </c>
      <c r="N335" s="182">
        <f t="shared" si="1376"/>
        <v>0</v>
      </c>
      <c r="O335" s="183">
        <f t="shared" si="1376"/>
        <v>0</v>
      </c>
      <c r="P335" s="184">
        <f t="shared" si="1376"/>
        <v>0</v>
      </c>
      <c r="Q335" s="184">
        <f t="shared" si="1376"/>
        <v>0</v>
      </c>
      <c r="R335" s="184">
        <f t="shared" si="1376"/>
        <v>0</v>
      </c>
      <c r="S335" s="184">
        <f t="shared" si="1376"/>
        <v>0</v>
      </c>
      <c r="T335" s="184">
        <f t="shared" si="1376"/>
        <v>0</v>
      </c>
      <c r="U335" s="184">
        <f t="shared" ref="U335:V335" si="1377">U334*1936.27</f>
        <v>0</v>
      </c>
      <c r="V335" s="184">
        <f t="shared" si="1377"/>
        <v>0</v>
      </c>
      <c r="W335" s="104"/>
    </row>
    <row r="336" spans="1:23" s="47" customFormat="1" ht="12.75" customHeight="1" x14ac:dyDescent="0.2">
      <c r="A336" s="104">
        <f>IF(Foglio2!$J$7=1,TRUNC(Base!V336,0),TRUNC(Base!U336,0))</f>
        <v>0</v>
      </c>
      <c r="B336" s="245">
        <f t="shared" si="1253"/>
        <v>34722</v>
      </c>
      <c r="C336" s="501"/>
      <c r="D336" s="501"/>
      <c r="E336" s="53" t="s">
        <v>3</v>
      </c>
      <c r="F336" s="54">
        <f>IF(Foglio2!$J$3=Foglio2!$E$3,Ausiliari_Coll.Scol.!D322,IF(Foglio2!$J$3=Foglio2!$E$4,Collab._Tecnici!D322,IF(Foglio2!$J$3=Foglio2!$E$5,Assistenti_Tecnici!D322,IF(Foglio2!$J$3=Foglio2!$E$6,Assistenti_Amm.vo!D322,IF(Foglio2!$J$3=Foglio2!$E$7,Resp_Coord_Amm.vo!D322,IF(Foglio2!$J$3=Foglio2!$E$8,Direttore_Amm.vo!D322,IF(Foglio2!$J$3=Foglio2!$E$9,Doc_mat_elem.re!D322,IF(Foglio2!$J$3=Foglio2!$E$10,Doc_dipl_scuola_sec.!D322,IF(Foglio2!$J$3=Foglio2!$E$11,Doc_scuola_media!D322,IF(Foglio2!$J$3=Foglio2!$E$12,Doc_laureati_scuola_sec.!D336,IF(Foglio2!$J$3=Foglio2!$E$13,Direttivi_capi_ist.!D322,0)))))))))))</f>
        <v>0</v>
      </c>
      <c r="G336" s="248">
        <f>IF(Foglio2!$J$3=Foglio2!$E$3,Ausiliari_Coll.Scol.!E322,IF(Foglio2!$J$3=Foglio2!$E$4,Collab._Tecnici!E322,IF(Foglio2!$J$3=Foglio2!$E$5,Assistenti_Tecnici!E322,IF(Foglio2!$J$3=Foglio2!$E$6,Assistenti_Amm.vo!E322,IF(Foglio2!$J$3=Foglio2!$E$7,Resp_Coord_Amm.vo!E322,IF(Foglio2!$J$3=Foglio2!$E$8,Direttore_Amm.vo!E322,IF(Foglio2!$J$3=Foglio2!$E$9,Doc_mat_elem.re!E322,IF(Foglio2!$J$3=Foglio2!$E$10,Doc_dipl_scuola_sec.!E322,IF(Foglio2!$J$3=Foglio2!$E$11,Doc_scuola_media!E322,IF(Foglio2!$J$3=Foglio2!$E$12,Doc_laureati_scuola_sec.!E336,IF(Foglio2!$J$3=Foglio2!$E$13,Direttivi_capi_ist.!E322,0)))))))))))</f>
        <v>0</v>
      </c>
      <c r="H336" s="248">
        <f>IF(Foglio2!$J$3=Foglio2!$E$3,Ausiliari_Coll.Scol.!F322,IF(Foglio2!$J$3=Foglio2!$E$4,Collab._Tecnici!F322,IF(Foglio2!$J$3=Foglio2!$E$5,Assistenti_Tecnici!F322,IF(Foglio2!$J$3=Foglio2!$E$6,Assistenti_Amm.vo!F322,IF(Foglio2!$J$3=Foglio2!$E$7,Resp_Coord_Amm.vo!F322,IF(Foglio2!$J$3=Foglio2!$E$8,Direttore_Amm.vo!F322,IF(Foglio2!$J$3=Foglio2!$E$9,Doc_mat_elem.re!F322,IF(Foglio2!$J$3=Foglio2!$E$10,Doc_dipl_scuola_sec.!F322,IF(Foglio2!$J$3=Foglio2!$E$11,Doc_scuola_media!F322,IF(Foglio2!$J$3=Foglio2!$E$12,Doc_laureati_scuola_sec.!F336,IF(Foglio2!$J$3=Foglio2!$E$13,Direttivi_capi_ist.!F322,0)))))))))))</f>
        <v>0</v>
      </c>
      <c r="I336" s="248">
        <f>IF(Foglio2!$J$3=Foglio2!$E$3,Ausiliari_Coll.Scol.!G322,IF(Foglio2!$J$3=Foglio2!$E$4,Collab._Tecnici!G322,IF(Foglio2!$J$3=Foglio2!$E$5,Assistenti_Tecnici!G322,IF(Foglio2!$J$3=Foglio2!$E$6,Assistenti_Amm.vo!G322,IF(Foglio2!$J$3=Foglio2!$E$7,Resp_Coord_Amm.vo!G322,IF(Foglio2!$J$3=Foglio2!$E$8,Direttore_Amm.vo!G322,IF(Foglio2!$J$3=Foglio2!$E$9,Doc_mat_elem.re!G322,IF(Foglio2!$J$3=Foglio2!$E$10,Doc_dipl_scuola_sec.!G322,IF(Foglio2!$J$3=Foglio2!$E$11,Doc_scuola_media!G322,IF(Foglio2!$J$3=Foglio2!$E$12,Doc_laureati_scuola_sec.!G336,IF(Foglio2!$J$3=Foglio2!$E$13,Direttivi_capi_ist.!G322,0)))))))))))</f>
        <v>0</v>
      </c>
      <c r="J336" s="248">
        <f>IF(Foglio2!$J$3=Foglio2!$E$3,Ausiliari_Coll.Scol.!H322,IF(Foglio2!$J$3=Foglio2!$E$4,Collab._Tecnici!H322,IF(Foglio2!$J$3=Foglio2!$E$5,Assistenti_Tecnici!H322,IF(Foglio2!$J$3=Foglio2!$E$6,Assistenti_Amm.vo!H322,IF(Foglio2!$J$3=Foglio2!$E$7,Resp_Coord_Amm.vo!H322,IF(Foglio2!$J$3=Foglio2!$E$8,Direttore_Amm.vo!H322,IF(Foglio2!$J$3=Foglio2!$E$9,Doc_mat_elem.re!H322,IF(Foglio2!$J$3=Foglio2!$E$10,Doc_dipl_scuola_sec.!H322,IF(Foglio2!$J$3=Foglio2!$E$11,Doc_scuola_media!H322,IF(Foglio2!$J$3=Foglio2!$E$12,Doc_laureati_scuola_sec.!H336,IF(Foglio2!$J$3=Foglio2!$E$13,Direttivi_capi_ist.!H322,0)))))))))))</f>
        <v>0</v>
      </c>
      <c r="K336" s="248">
        <f>IF(Foglio2!$J$3=Foglio2!$E$3,Ausiliari_Coll.Scol.!I322,IF(Foglio2!$J$3=Foglio2!$E$4,Collab._Tecnici!I322,IF(Foglio2!$J$3=Foglio2!$E$5,Assistenti_Tecnici!I322,IF(Foglio2!$J$3=Foglio2!$E$6,Assistenti_Amm.vo!I322,IF(Foglio2!$J$3=Foglio2!$E$7,Resp_Coord_Amm.vo!I322,IF(Foglio2!$J$3=Foglio2!$E$8,Direttore_Amm.vo!I322,IF(Foglio2!$J$3=Foglio2!$E$9,Doc_mat_elem.re!I322,IF(Foglio2!$J$3=Foglio2!$E$10,Doc_dipl_scuola_sec.!I322,IF(Foglio2!$J$3=Foglio2!$E$11,Doc_scuola_media!I322,IF(Foglio2!$J$3=Foglio2!$E$12,Doc_laureati_scuola_sec.!I336,IF(Foglio2!$J$3=Foglio2!$E$13,Direttivi_capi_ist.!I322,0)))))))))))</f>
        <v>0</v>
      </c>
      <c r="L336" s="248">
        <f>IF(Foglio2!$J$3=Foglio2!$E$3,Ausiliari_Coll.Scol.!J322,IF(Foglio2!$J$3=Foglio2!$E$4,Collab._Tecnici!J322,IF(Foglio2!$J$3=Foglio2!$E$5,Assistenti_Tecnici!J322,IF(Foglio2!$J$3=Foglio2!$E$6,Assistenti_Amm.vo!J322,IF(Foglio2!$J$3=Foglio2!$E$7,Resp_Coord_Amm.vo!J322,IF(Foglio2!$J$3=Foglio2!$E$8,Direttore_Amm.vo!J322,IF(Foglio2!$J$3=Foglio2!$E$9,Doc_mat_elem.re!J322,IF(Foglio2!$J$3=Foglio2!$E$10,Doc_dipl_scuola_sec.!J322,IF(Foglio2!$J$3=Foglio2!$E$11,Doc_scuola_media!J322,IF(Foglio2!$J$3=Foglio2!$E$12,Doc_laureati_scuola_sec.!J336,IF(Foglio2!$J$3=Foglio2!$E$13,Direttivi_capi_ist.!J322,0)))))))))))</f>
        <v>0</v>
      </c>
      <c r="M336" s="249">
        <f>IF(Foglio2!$J$3=Foglio2!$E$3,Ausiliari_Coll.Scol.!K322,IF(Foglio2!$J$3=Foglio2!$E$4,Collab._Tecnici!K322,IF(Foglio2!$J$3=Foglio2!$E$5,Assistenti_Tecnici!K322,IF(Foglio2!$J$3=Foglio2!$E$6,Assistenti_Amm.vo!K322,IF(Foglio2!$J$3=Foglio2!$E$7,Resp_Coord_Amm.vo!K322,IF(Foglio2!$J$3=Foglio2!$E$8,Direttore_Amm.vo!K322,IF(Foglio2!$J$3=Foglio2!$E$9,Doc_mat_elem.re!K322,IF(Foglio2!$J$3=Foglio2!$E$10,Doc_dipl_scuola_sec.!K322,IF(Foglio2!$J$3=Foglio2!$E$11,Doc_scuola_media!K322,IF(Foglio2!$J$3=Foglio2!$E$12,Doc_laureati_scuola_sec.!K336,IF(Foglio2!$J$3=Foglio2!$E$13,Direttivi_capi_ist.!K322,0)))))))))))</f>
        <v>0</v>
      </c>
      <c r="N336" s="250">
        <f>IF(Foglio2!$J$3=Foglio2!$E$3,Ausiliari_Coll.Scol.!L322,IF(Foglio2!$J$3=Foglio2!$E$4,Collab._Tecnici!L322,IF(Foglio2!$J$3=Foglio2!$E$5,Assistenti_Tecnici!L322,IF(Foglio2!$J$3=Foglio2!$E$6,Assistenti_Amm.vo!L322,IF(Foglio2!$J$3=Foglio2!$E$7,Resp_Coord_Amm.vo!L322,IF(Foglio2!$J$3=Foglio2!$E$8,Direttore_Amm.vo!L322,IF(Foglio2!$J$3=Foglio2!$E$9,Doc_mat_elem.re!L322,IF(Foglio2!$J$3=Foglio2!$E$10,Doc_dipl_scuola_sec.!L322,IF(Foglio2!$J$3=Foglio2!$E$11,Doc_scuola_media!L322,IF(Foglio2!$J$3=Foglio2!$E$12,Doc_laureati_scuola_sec.!L336,IF(Foglio2!$J$3=Foglio2!$E$13,Direttivi_capi_ist.!L322,0)))))))))))</f>
        <v>0</v>
      </c>
      <c r="O336" s="251">
        <f>IF(Foglio2!$J$3=Foglio2!$E$3,Ausiliari_Coll.Scol.!M322,IF(Foglio2!$J$3=Foglio2!$E$4,Collab._Tecnici!M322,IF(Foglio2!$J$3=Foglio2!$E$5,Assistenti_Tecnici!M322,IF(Foglio2!$J$3=Foglio2!$E$6,Assistenti_Amm.vo!M322,IF(Foglio2!$J$3=Foglio2!$E$7,Resp_Coord_Amm.vo!M322,IF(Foglio2!$J$3=Foglio2!$E$8,Direttore_Amm.vo!M322,IF(Foglio2!$J$3=Foglio2!$E$9,Doc_mat_elem.re!M322,IF(Foglio2!$J$3=Foglio2!$E$10,Doc_dipl_scuola_sec.!M322,IF(Foglio2!$J$3=Foglio2!$E$11,Doc_scuola_media!M322,IF(Foglio2!$J$3=Foglio2!$E$12,Doc_laureati_scuola_sec.!M336,IF(Foglio2!$J$3=Foglio2!$E$13,Direttivi_capi_ist.!M322,0)))))))))))</f>
        <v>0</v>
      </c>
      <c r="P336" s="252">
        <f>IF(Foglio2!$J$3=Foglio2!$E$3,Ausiliari_Coll.Scol.!N322,IF(Foglio2!$J$3=Foglio2!$E$4,Collab._Tecnici!N322,IF(Foglio2!$J$3=Foglio2!$E$5,Assistenti_Tecnici!N322,IF(Foglio2!$J$3=Foglio2!$E$6,Assistenti_Amm.vo!N322,IF(Foglio2!$J$3=Foglio2!$E$7,Resp_Coord_Amm.vo!N322,IF(Foglio2!$J$3=Foglio2!$E$8,Direttore_Amm.vo!N322,IF(Foglio2!$J$3=Foglio2!$E$9,Doc_mat_elem.re!N322,IF(Foglio2!$J$3=Foglio2!$E$10,Doc_dipl_scuola_sec.!N322,IF(Foglio2!$J$3=Foglio2!$E$11,Doc_scuola_media!N322,IF(Foglio2!$J$3=Foglio2!$E$12,Doc_laureati_scuola_sec.!N336,IF(Foglio2!$J$3=Foglio2!$E$13,Direttivi_capi_ist.!N322,0)))))))))))</f>
        <v>0</v>
      </c>
      <c r="Q336" s="252">
        <f>IF(Foglio2!$J$3=Foglio2!$E$3,Ausiliari_Coll.Scol.!O322,IF(Foglio2!$J$3=Foglio2!$E$4,Collab._Tecnici!O322,IF(Foglio2!$J$3=Foglio2!$E$5,Assistenti_Tecnici!O322,IF(Foglio2!$J$3=Foglio2!$E$6,Assistenti_Amm.vo!O322,IF(Foglio2!$J$3=Foglio2!$E$7,Resp_Coord_Amm.vo!O322,IF(Foglio2!$J$3=Foglio2!$E$8,Direttore_Amm.vo!O322,IF(Foglio2!$J$3=Foglio2!$E$9,Doc_mat_elem.re!O322,IF(Foglio2!$J$3=Foglio2!$E$10,Doc_dipl_scuola_sec.!O322,IF(Foglio2!$J$3=Foglio2!$E$11,Doc_scuola_media!O322,IF(Foglio2!$J$3=Foglio2!$E$12,Doc_laureati_scuola_sec.!O336,IF(Foglio2!$J$3=Foglio2!$E$13,Direttivi_capi_ist.!O322,0)))))))))))</f>
        <v>0</v>
      </c>
      <c r="R336" s="252">
        <f>IF(Foglio2!$J$3=Foglio2!$E$3,Ausiliari_Coll.Scol.!P322,IF(Foglio2!$J$3=Foglio2!$E$4,Collab._Tecnici!P322,IF(Foglio2!$J$3=Foglio2!$E$5,Assistenti_Tecnici!P322,IF(Foglio2!$J$3=Foglio2!$E$6,Assistenti_Amm.vo!P322,IF(Foglio2!$J$3=Foglio2!$E$7,Resp_Coord_Amm.vo!P322,IF(Foglio2!$J$3=Foglio2!$E$8,Direttore_Amm.vo!P322,IF(Foglio2!$J$3=Foglio2!$E$9,Doc_mat_elem.re!P322,IF(Foglio2!$J$3=Foglio2!$E$10,Doc_dipl_scuola_sec.!P322,IF(Foglio2!$J$3=Foglio2!$E$11,Doc_scuola_media!P322,IF(Foglio2!$J$3=Foglio2!$E$12,Doc_laureati_scuola_sec.!P336,IF(Foglio2!$J$3=Foglio2!$E$13,Direttivi_capi_ist.!P322,0)))))))))))</f>
        <v>0</v>
      </c>
      <c r="S336" s="252">
        <f>IF(Foglio2!$J$3=Foglio2!$E$3,Ausiliari_Coll.Scol.!Q322,IF(Foglio2!$J$3=Foglio2!$E$4,Collab._Tecnici!Q322,IF(Foglio2!$J$3=Foglio2!$E$5,Assistenti_Tecnici!Q322,IF(Foglio2!$J$3=Foglio2!$E$6,Assistenti_Amm.vo!Q322,IF(Foglio2!$J$3=Foglio2!$E$7,Resp_Coord_Amm.vo!Q322,IF(Foglio2!$J$3=Foglio2!$E$8,Direttore_Amm.vo!Q322,IF(Foglio2!$J$3=Foglio2!$E$9,Doc_mat_elem.re!Q322,IF(Foglio2!$J$3=Foglio2!$E$10,Doc_dipl_scuola_sec.!Q322,IF(Foglio2!$J$3=Foglio2!$E$11,Doc_scuola_media!Q322,IF(Foglio2!$J$3=Foglio2!$E$12,Doc_laureati_scuola_sec.!Q336,IF(Foglio2!$J$3=Foglio2!$E$13,Direttivi_capi_ist.!Q322,0)))))))))))</f>
        <v>0</v>
      </c>
      <c r="T336" s="252">
        <f>IF(Foglio2!$J$3=Foglio2!$E$3,Ausiliari_Coll.Scol.!R322,IF(Foglio2!$J$3=Foglio2!$E$4,Collab._Tecnici!R322,IF(Foglio2!$J$3=Foglio2!$E$5,Assistenti_Tecnici!R322,IF(Foglio2!$J$3=Foglio2!$E$6,Assistenti_Amm.vo!R322,IF(Foglio2!$J$3=Foglio2!$E$7,Resp_Coord_Amm.vo!R322,IF(Foglio2!$J$3=Foglio2!$E$8,Direttore_Amm.vo!R322,IF(Foglio2!$J$3=Foglio2!$E$9,Doc_mat_elem.re!R322,IF(Foglio2!$J$3=Foglio2!$E$10,Doc_dipl_scuola_sec.!R322,IF(Foglio2!$J$3=Foglio2!$E$11,Doc_scuola_media!R322,IF(Foglio2!$J$3=Foglio2!$E$12,Doc_laureati_scuola_sec.!R336,IF(Foglio2!$J$3=Foglio2!$E$13,Direttivi_capi_ist.!R322,0)))))))))))</f>
        <v>0</v>
      </c>
      <c r="U336" s="252">
        <f t="shared" ref="U336" si="1378">(P336)/12*0.8</f>
        <v>0</v>
      </c>
      <c r="V336" s="252">
        <f t="shared" ref="V336" si="1379">(P336+R336)/12*0.8</f>
        <v>0</v>
      </c>
      <c r="W336" s="253" t="str">
        <f t="shared" ref="W336" si="1380">"Fascia Da "&amp;F336&amp;" a "&amp;F337&amp;" Decorrenza "&amp;DAY(C336)&amp;"/"&amp;MONTH(C336)&amp;"/"&amp;YEAR(C336)</f>
        <v>Fascia Da 0 a 0 Decorrenza 0/1/1900</v>
      </c>
    </row>
    <row r="337" spans="1:23" s="47" customFormat="1" ht="6.75" customHeight="1" x14ac:dyDescent="0.2">
      <c r="A337" s="104"/>
      <c r="B337" s="245">
        <f t="shared" si="1253"/>
        <v>34723</v>
      </c>
      <c r="C337" s="501"/>
      <c r="D337" s="501"/>
      <c r="E337" s="48" t="s">
        <v>4</v>
      </c>
      <c r="F337" s="49">
        <f>IF(Foglio2!$J$3=Foglio2!$E$3,Ausiliari_Coll.Scol.!D323,IF(Foglio2!$J$3=Foglio2!$E$4,Collab._Tecnici!D323,IF(Foglio2!$J$3=Foglio2!$E$5,Assistenti_Tecnici!D323,IF(Foglio2!$J$3=Foglio2!$E$6,Assistenti_Amm.vo!D323,IF(Foglio2!$J$3=Foglio2!$E$7,Resp_Coord_Amm.vo!D323,IF(Foglio2!$J$3=Foglio2!$E$8,Direttore_Amm.vo!D323,IF(Foglio2!$J$3=Foglio2!$E$9,Doc_mat_elem.re!D323,IF(Foglio2!$J$3=Foglio2!$E$10,Doc_dipl_scuola_sec.!D323,IF(Foglio2!$J$3=Foglio2!$E$11,Doc_scuola_media!D323,IF(Foglio2!$J$3=Foglio2!$E$12,Doc_laureati_scuola_sec.!D337,IF(Foglio2!$J$3=Foglio2!$E$13,Direttivi_capi_ist.!D323,0)))))))))))</f>
        <v>0</v>
      </c>
      <c r="G337" s="267">
        <f t="shared" ref="G337:T337" si="1381">G336*1936.27</f>
        <v>0</v>
      </c>
      <c r="H337" s="267">
        <f t="shared" si="1381"/>
        <v>0</v>
      </c>
      <c r="I337" s="267">
        <f t="shared" si="1381"/>
        <v>0</v>
      </c>
      <c r="J337" s="267">
        <f t="shared" si="1381"/>
        <v>0</v>
      </c>
      <c r="K337" s="267">
        <f t="shared" si="1381"/>
        <v>0</v>
      </c>
      <c r="L337" s="266">
        <f t="shared" si="1381"/>
        <v>0</v>
      </c>
      <c r="M337" s="267">
        <f t="shared" si="1381"/>
        <v>0</v>
      </c>
      <c r="N337" s="182">
        <f t="shared" si="1381"/>
        <v>0</v>
      </c>
      <c r="O337" s="183">
        <f t="shared" si="1381"/>
        <v>0</v>
      </c>
      <c r="P337" s="184">
        <f t="shared" si="1381"/>
        <v>0</v>
      </c>
      <c r="Q337" s="184">
        <f t="shared" si="1381"/>
        <v>0</v>
      </c>
      <c r="R337" s="184">
        <f t="shared" si="1381"/>
        <v>0</v>
      </c>
      <c r="S337" s="184">
        <f t="shared" si="1381"/>
        <v>0</v>
      </c>
      <c r="T337" s="184">
        <f t="shared" si="1381"/>
        <v>0</v>
      </c>
      <c r="U337" s="184">
        <f t="shared" ref="U337:V337" si="1382">U336*1936.27</f>
        <v>0</v>
      </c>
      <c r="V337" s="184">
        <f t="shared" si="1382"/>
        <v>0</v>
      </c>
      <c r="W337" s="104"/>
    </row>
    <row r="338" spans="1:23" s="47" customFormat="1" ht="12.75" customHeight="1" x14ac:dyDescent="0.2">
      <c r="A338" s="104">
        <f>IF(Foglio2!$J$7=1,TRUNC(Base!V338,0),TRUNC(Base!U338,0))</f>
        <v>0</v>
      </c>
      <c r="B338" s="245">
        <f t="shared" si="1253"/>
        <v>34724</v>
      </c>
      <c r="C338" s="501"/>
      <c r="D338" s="501"/>
      <c r="E338" s="53" t="s">
        <v>3</v>
      </c>
      <c r="F338" s="54">
        <f>IF(Foglio2!$J$3=Foglio2!$E$3,Ausiliari_Coll.Scol.!D324,IF(Foglio2!$J$3=Foglio2!$E$4,Collab._Tecnici!D324,IF(Foglio2!$J$3=Foglio2!$E$5,Assistenti_Tecnici!D324,IF(Foglio2!$J$3=Foglio2!$E$6,Assistenti_Amm.vo!D324,IF(Foglio2!$J$3=Foglio2!$E$7,Resp_Coord_Amm.vo!D324,IF(Foglio2!$J$3=Foglio2!$E$8,Direttore_Amm.vo!D324,IF(Foglio2!$J$3=Foglio2!$E$9,Doc_mat_elem.re!D324,IF(Foglio2!$J$3=Foglio2!$E$10,Doc_dipl_scuola_sec.!D324,IF(Foglio2!$J$3=Foglio2!$E$11,Doc_scuola_media!D324,IF(Foglio2!$J$3=Foglio2!$E$12,Doc_laureati_scuola_sec.!D338,IF(Foglio2!$J$3=Foglio2!$E$13,Direttivi_capi_ist.!D324,0)))))))))))</f>
        <v>0</v>
      </c>
      <c r="G338" s="248">
        <f>IF(Foglio2!$J$3=Foglio2!$E$3,Ausiliari_Coll.Scol.!E324,IF(Foglio2!$J$3=Foglio2!$E$4,Collab._Tecnici!E324,IF(Foglio2!$J$3=Foglio2!$E$5,Assistenti_Tecnici!E324,IF(Foglio2!$J$3=Foglio2!$E$6,Assistenti_Amm.vo!E324,IF(Foglio2!$J$3=Foglio2!$E$7,Resp_Coord_Amm.vo!E324,IF(Foglio2!$J$3=Foglio2!$E$8,Direttore_Amm.vo!E324,IF(Foglio2!$J$3=Foglio2!$E$9,Doc_mat_elem.re!E324,IF(Foglio2!$J$3=Foglio2!$E$10,Doc_dipl_scuola_sec.!E324,IF(Foglio2!$J$3=Foglio2!$E$11,Doc_scuola_media!E324,IF(Foglio2!$J$3=Foglio2!$E$12,Doc_laureati_scuola_sec.!E338,IF(Foglio2!$J$3=Foglio2!$E$13,Direttivi_capi_ist.!E324,0)))))))))))</f>
        <v>0</v>
      </c>
      <c r="H338" s="248">
        <f>IF(Foglio2!$J$3=Foglio2!$E$3,Ausiliari_Coll.Scol.!F324,IF(Foglio2!$J$3=Foglio2!$E$4,Collab._Tecnici!F324,IF(Foglio2!$J$3=Foglio2!$E$5,Assistenti_Tecnici!F324,IF(Foglio2!$J$3=Foglio2!$E$6,Assistenti_Amm.vo!F324,IF(Foglio2!$J$3=Foglio2!$E$7,Resp_Coord_Amm.vo!F324,IF(Foglio2!$J$3=Foglio2!$E$8,Direttore_Amm.vo!F324,IF(Foglio2!$J$3=Foglio2!$E$9,Doc_mat_elem.re!F324,IF(Foglio2!$J$3=Foglio2!$E$10,Doc_dipl_scuola_sec.!F324,IF(Foglio2!$J$3=Foglio2!$E$11,Doc_scuola_media!F324,IF(Foglio2!$J$3=Foglio2!$E$12,Doc_laureati_scuola_sec.!F338,IF(Foglio2!$J$3=Foglio2!$E$13,Direttivi_capi_ist.!F324,0)))))))))))</f>
        <v>0</v>
      </c>
      <c r="I338" s="248">
        <f>IF(Foglio2!$J$3=Foglio2!$E$3,Ausiliari_Coll.Scol.!G324,IF(Foglio2!$J$3=Foglio2!$E$4,Collab._Tecnici!G324,IF(Foglio2!$J$3=Foglio2!$E$5,Assistenti_Tecnici!G324,IF(Foglio2!$J$3=Foglio2!$E$6,Assistenti_Amm.vo!G324,IF(Foglio2!$J$3=Foglio2!$E$7,Resp_Coord_Amm.vo!G324,IF(Foglio2!$J$3=Foglio2!$E$8,Direttore_Amm.vo!G324,IF(Foglio2!$J$3=Foglio2!$E$9,Doc_mat_elem.re!G324,IF(Foglio2!$J$3=Foglio2!$E$10,Doc_dipl_scuola_sec.!G324,IF(Foglio2!$J$3=Foglio2!$E$11,Doc_scuola_media!G324,IF(Foglio2!$J$3=Foglio2!$E$12,Doc_laureati_scuola_sec.!G338,IF(Foglio2!$J$3=Foglio2!$E$13,Direttivi_capi_ist.!G324,0)))))))))))</f>
        <v>0</v>
      </c>
      <c r="J338" s="248">
        <f>IF(Foglio2!$J$3=Foglio2!$E$3,Ausiliari_Coll.Scol.!H324,IF(Foglio2!$J$3=Foglio2!$E$4,Collab._Tecnici!H324,IF(Foglio2!$J$3=Foglio2!$E$5,Assistenti_Tecnici!H324,IF(Foglio2!$J$3=Foglio2!$E$6,Assistenti_Amm.vo!H324,IF(Foglio2!$J$3=Foglio2!$E$7,Resp_Coord_Amm.vo!H324,IF(Foglio2!$J$3=Foglio2!$E$8,Direttore_Amm.vo!H324,IF(Foglio2!$J$3=Foglio2!$E$9,Doc_mat_elem.re!H324,IF(Foglio2!$J$3=Foglio2!$E$10,Doc_dipl_scuola_sec.!H324,IF(Foglio2!$J$3=Foglio2!$E$11,Doc_scuola_media!H324,IF(Foglio2!$J$3=Foglio2!$E$12,Doc_laureati_scuola_sec.!H338,IF(Foglio2!$J$3=Foglio2!$E$13,Direttivi_capi_ist.!H324,0)))))))))))</f>
        <v>0</v>
      </c>
      <c r="K338" s="248">
        <f>IF(Foglio2!$J$3=Foglio2!$E$3,Ausiliari_Coll.Scol.!I324,IF(Foglio2!$J$3=Foglio2!$E$4,Collab._Tecnici!I324,IF(Foglio2!$J$3=Foglio2!$E$5,Assistenti_Tecnici!I324,IF(Foglio2!$J$3=Foglio2!$E$6,Assistenti_Amm.vo!I324,IF(Foglio2!$J$3=Foglio2!$E$7,Resp_Coord_Amm.vo!I324,IF(Foglio2!$J$3=Foglio2!$E$8,Direttore_Amm.vo!I324,IF(Foglio2!$J$3=Foglio2!$E$9,Doc_mat_elem.re!I324,IF(Foglio2!$J$3=Foglio2!$E$10,Doc_dipl_scuola_sec.!I324,IF(Foglio2!$J$3=Foglio2!$E$11,Doc_scuola_media!I324,IF(Foglio2!$J$3=Foglio2!$E$12,Doc_laureati_scuola_sec.!I338,IF(Foglio2!$J$3=Foglio2!$E$13,Direttivi_capi_ist.!I324,0)))))))))))</f>
        <v>0</v>
      </c>
      <c r="L338" s="248">
        <f>IF(Foglio2!$J$3=Foglio2!$E$3,Ausiliari_Coll.Scol.!J324,IF(Foglio2!$J$3=Foglio2!$E$4,Collab._Tecnici!J324,IF(Foglio2!$J$3=Foglio2!$E$5,Assistenti_Tecnici!J324,IF(Foglio2!$J$3=Foglio2!$E$6,Assistenti_Amm.vo!J324,IF(Foglio2!$J$3=Foglio2!$E$7,Resp_Coord_Amm.vo!J324,IF(Foglio2!$J$3=Foglio2!$E$8,Direttore_Amm.vo!J324,IF(Foglio2!$J$3=Foglio2!$E$9,Doc_mat_elem.re!J324,IF(Foglio2!$J$3=Foglio2!$E$10,Doc_dipl_scuola_sec.!J324,IF(Foglio2!$J$3=Foglio2!$E$11,Doc_scuola_media!J324,IF(Foglio2!$J$3=Foglio2!$E$12,Doc_laureati_scuola_sec.!J338,IF(Foglio2!$J$3=Foglio2!$E$13,Direttivi_capi_ist.!J324,0)))))))))))</f>
        <v>0</v>
      </c>
      <c r="M338" s="249">
        <f>IF(Foglio2!$J$3=Foglio2!$E$3,Ausiliari_Coll.Scol.!K324,IF(Foglio2!$J$3=Foglio2!$E$4,Collab._Tecnici!K324,IF(Foglio2!$J$3=Foglio2!$E$5,Assistenti_Tecnici!K324,IF(Foglio2!$J$3=Foglio2!$E$6,Assistenti_Amm.vo!K324,IF(Foglio2!$J$3=Foglio2!$E$7,Resp_Coord_Amm.vo!K324,IF(Foglio2!$J$3=Foglio2!$E$8,Direttore_Amm.vo!K324,IF(Foglio2!$J$3=Foglio2!$E$9,Doc_mat_elem.re!K324,IF(Foglio2!$J$3=Foglio2!$E$10,Doc_dipl_scuola_sec.!K324,IF(Foglio2!$J$3=Foglio2!$E$11,Doc_scuola_media!K324,IF(Foglio2!$J$3=Foglio2!$E$12,Doc_laureati_scuola_sec.!K338,IF(Foglio2!$J$3=Foglio2!$E$13,Direttivi_capi_ist.!K324,0)))))))))))</f>
        <v>0</v>
      </c>
      <c r="N338" s="250">
        <f>IF(Foglio2!$J$3=Foglio2!$E$3,Ausiliari_Coll.Scol.!L324,IF(Foglio2!$J$3=Foglio2!$E$4,Collab._Tecnici!L324,IF(Foglio2!$J$3=Foglio2!$E$5,Assistenti_Tecnici!L324,IF(Foglio2!$J$3=Foglio2!$E$6,Assistenti_Amm.vo!L324,IF(Foglio2!$J$3=Foglio2!$E$7,Resp_Coord_Amm.vo!L324,IF(Foglio2!$J$3=Foglio2!$E$8,Direttore_Amm.vo!L324,IF(Foglio2!$J$3=Foglio2!$E$9,Doc_mat_elem.re!L324,IF(Foglio2!$J$3=Foglio2!$E$10,Doc_dipl_scuola_sec.!L324,IF(Foglio2!$J$3=Foglio2!$E$11,Doc_scuola_media!L324,IF(Foglio2!$J$3=Foglio2!$E$12,Doc_laureati_scuola_sec.!L338,IF(Foglio2!$J$3=Foglio2!$E$13,Direttivi_capi_ist.!L324,0)))))))))))</f>
        <v>0</v>
      </c>
      <c r="O338" s="251">
        <f>IF(Foglio2!$J$3=Foglio2!$E$3,Ausiliari_Coll.Scol.!M324,IF(Foglio2!$J$3=Foglio2!$E$4,Collab._Tecnici!M324,IF(Foglio2!$J$3=Foglio2!$E$5,Assistenti_Tecnici!M324,IF(Foglio2!$J$3=Foglio2!$E$6,Assistenti_Amm.vo!M324,IF(Foglio2!$J$3=Foglio2!$E$7,Resp_Coord_Amm.vo!M324,IF(Foglio2!$J$3=Foglio2!$E$8,Direttore_Amm.vo!M324,IF(Foglio2!$J$3=Foglio2!$E$9,Doc_mat_elem.re!M324,IF(Foglio2!$J$3=Foglio2!$E$10,Doc_dipl_scuola_sec.!M324,IF(Foglio2!$J$3=Foglio2!$E$11,Doc_scuola_media!M324,IF(Foglio2!$J$3=Foglio2!$E$12,Doc_laureati_scuola_sec.!M338,IF(Foglio2!$J$3=Foglio2!$E$13,Direttivi_capi_ist.!M324,0)))))))))))</f>
        <v>0</v>
      </c>
      <c r="P338" s="252">
        <f>IF(Foglio2!$J$3=Foglio2!$E$3,Ausiliari_Coll.Scol.!N324,IF(Foglio2!$J$3=Foglio2!$E$4,Collab._Tecnici!N324,IF(Foglio2!$J$3=Foglio2!$E$5,Assistenti_Tecnici!N324,IF(Foglio2!$J$3=Foglio2!$E$6,Assistenti_Amm.vo!N324,IF(Foglio2!$J$3=Foglio2!$E$7,Resp_Coord_Amm.vo!N324,IF(Foglio2!$J$3=Foglio2!$E$8,Direttore_Amm.vo!N324,IF(Foglio2!$J$3=Foglio2!$E$9,Doc_mat_elem.re!N324,IF(Foglio2!$J$3=Foglio2!$E$10,Doc_dipl_scuola_sec.!N324,IF(Foglio2!$J$3=Foglio2!$E$11,Doc_scuola_media!N324,IF(Foglio2!$J$3=Foglio2!$E$12,Doc_laureati_scuola_sec.!N338,IF(Foglio2!$J$3=Foglio2!$E$13,Direttivi_capi_ist.!N324,0)))))))))))</f>
        <v>0</v>
      </c>
      <c r="Q338" s="252">
        <f>IF(Foglio2!$J$3=Foglio2!$E$3,Ausiliari_Coll.Scol.!O324,IF(Foglio2!$J$3=Foglio2!$E$4,Collab._Tecnici!O324,IF(Foglio2!$J$3=Foglio2!$E$5,Assistenti_Tecnici!O324,IF(Foglio2!$J$3=Foglio2!$E$6,Assistenti_Amm.vo!O324,IF(Foglio2!$J$3=Foglio2!$E$7,Resp_Coord_Amm.vo!O324,IF(Foglio2!$J$3=Foglio2!$E$8,Direttore_Amm.vo!O324,IF(Foglio2!$J$3=Foglio2!$E$9,Doc_mat_elem.re!O324,IF(Foglio2!$J$3=Foglio2!$E$10,Doc_dipl_scuola_sec.!O324,IF(Foglio2!$J$3=Foglio2!$E$11,Doc_scuola_media!O324,IF(Foglio2!$J$3=Foglio2!$E$12,Doc_laureati_scuola_sec.!O338,IF(Foglio2!$J$3=Foglio2!$E$13,Direttivi_capi_ist.!O324,0)))))))))))</f>
        <v>0</v>
      </c>
      <c r="R338" s="252">
        <f>IF(Foglio2!$J$3=Foglio2!$E$3,Ausiliari_Coll.Scol.!P324,IF(Foglio2!$J$3=Foglio2!$E$4,Collab._Tecnici!P324,IF(Foglio2!$J$3=Foglio2!$E$5,Assistenti_Tecnici!P324,IF(Foglio2!$J$3=Foglio2!$E$6,Assistenti_Amm.vo!P324,IF(Foglio2!$J$3=Foglio2!$E$7,Resp_Coord_Amm.vo!P324,IF(Foglio2!$J$3=Foglio2!$E$8,Direttore_Amm.vo!P324,IF(Foglio2!$J$3=Foglio2!$E$9,Doc_mat_elem.re!P324,IF(Foglio2!$J$3=Foglio2!$E$10,Doc_dipl_scuola_sec.!P324,IF(Foglio2!$J$3=Foglio2!$E$11,Doc_scuola_media!P324,IF(Foglio2!$J$3=Foglio2!$E$12,Doc_laureati_scuola_sec.!P338,IF(Foglio2!$J$3=Foglio2!$E$13,Direttivi_capi_ist.!P324,0)))))))))))</f>
        <v>0</v>
      </c>
      <c r="S338" s="252">
        <f>IF(Foglio2!$J$3=Foglio2!$E$3,Ausiliari_Coll.Scol.!Q324,IF(Foglio2!$J$3=Foglio2!$E$4,Collab._Tecnici!Q324,IF(Foglio2!$J$3=Foglio2!$E$5,Assistenti_Tecnici!Q324,IF(Foglio2!$J$3=Foglio2!$E$6,Assistenti_Amm.vo!Q324,IF(Foglio2!$J$3=Foglio2!$E$7,Resp_Coord_Amm.vo!Q324,IF(Foglio2!$J$3=Foglio2!$E$8,Direttore_Amm.vo!Q324,IF(Foglio2!$J$3=Foglio2!$E$9,Doc_mat_elem.re!Q324,IF(Foglio2!$J$3=Foglio2!$E$10,Doc_dipl_scuola_sec.!Q324,IF(Foglio2!$J$3=Foglio2!$E$11,Doc_scuola_media!Q324,IF(Foglio2!$J$3=Foglio2!$E$12,Doc_laureati_scuola_sec.!Q338,IF(Foglio2!$J$3=Foglio2!$E$13,Direttivi_capi_ist.!Q324,0)))))))))))</f>
        <v>0</v>
      </c>
      <c r="T338" s="252">
        <f>IF(Foglio2!$J$3=Foglio2!$E$3,Ausiliari_Coll.Scol.!R324,IF(Foglio2!$J$3=Foglio2!$E$4,Collab._Tecnici!R324,IF(Foglio2!$J$3=Foglio2!$E$5,Assistenti_Tecnici!R324,IF(Foglio2!$J$3=Foglio2!$E$6,Assistenti_Amm.vo!R324,IF(Foglio2!$J$3=Foglio2!$E$7,Resp_Coord_Amm.vo!R324,IF(Foglio2!$J$3=Foglio2!$E$8,Direttore_Amm.vo!R324,IF(Foglio2!$J$3=Foglio2!$E$9,Doc_mat_elem.re!R324,IF(Foglio2!$J$3=Foglio2!$E$10,Doc_dipl_scuola_sec.!R324,IF(Foglio2!$J$3=Foglio2!$E$11,Doc_scuola_media!R324,IF(Foglio2!$J$3=Foglio2!$E$12,Doc_laureati_scuola_sec.!R338,IF(Foglio2!$J$3=Foglio2!$E$13,Direttivi_capi_ist.!R324,0)))))))))))</f>
        <v>0</v>
      </c>
      <c r="U338" s="252">
        <f t="shared" ref="U338" si="1383">(P338)/12*0.8</f>
        <v>0</v>
      </c>
      <c r="V338" s="252">
        <f t="shared" ref="V338" si="1384">(P338+R338)/12*0.8</f>
        <v>0</v>
      </c>
      <c r="W338" s="253" t="str">
        <f t="shared" ref="W338" si="1385">"Fascia Da "&amp;F338&amp;" a "&amp;F339&amp;" Decorrenza "&amp;DAY(C338)&amp;"/"&amp;MONTH(C338)&amp;"/"&amp;YEAR(C338)</f>
        <v>Fascia Da 0 a 0 Decorrenza 0/1/1900</v>
      </c>
    </row>
    <row r="339" spans="1:23" s="47" customFormat="1" ht="8.25" customHeight="1" x14ac:dyDescent="0.2">
      <c r="A339" s="104"/>
      <c r="B339" s="245">
        <f t="shared" si="1253"/>
        <v>34725</v>
      </c>
      <c r="C339" s="501"/>
      <c r="D339" s="501"/>
      <c r="E339" s="48" t="s">
        <v>4</v>
      </c>
      <c r="F339" s="49">
        <f>IF(Foglio2!$J$3=Foglio2!$E$3,Ausiliari_Coll.Scol.!D325,IF(Foglio2!$J$3=Foglio2!$E$4,Collab._Tecnici!D325,IF(Foglio2!$J$3=Foglio2!$E$5,Assistenti_Tecnici!D325,IF(Foglio2!$J$3=Foglio2!$E$6,Assistenti_Amm.vo!D325,IF(Foglio2!$J$3=Foglio2!$E$7,Resp_Coord_Amm.vo!D325,IF(Foglio2!$J$3=Foglio2!$E$8,Direttore_Amm.vo!D325,IF(Foglio2!$J$3=Foglio2!$E$9,Doc_mat_elem.re!D325,IF(Foglio2!$J$3=Foglio2!$E$10,Doc_dipl_scuola_sec.!D325,IF(Foglio2!$J$3=Foglio2!$E$11,Doc_scuola_media!D325,IF(Foglio2!$J$3=Foglio2!$E$12,Doc_laureati_scuola_sec.!D339,IF(Foglio2!$J$3=Foglio2!$E$13,Direttivi_capi_ist.!D325,0)))))))))))</f>
        <v>0</v>
      </c>
      <c r="G339" s="267">
        <f t="shared" ref="G339:T339" si="1386">G338*1936.27</f>
        <v>0</v>
      </c>
      <c r="H339" s="267">
        <f t="shared" si="1386"/>
        <v>0</v>
      </c>
      <c r="I339" s="267">
        <f t="shared" si="1386"/>
        <v>0</v>
      </c>
      <c r="J339" s="267">
        <f t="shared" si="1386"/>
        <v>0</v>
      </c>
      <c r="K339" s="267">
        <f t="shared" si="1386"/>
        <v>0</v>
      </c>
      <c r="L339" s="266">
        <f t="shared" si="1386"/>
        <v>0</v>
      </c>
      <c r="M339" s="267">
        <f t="shared" si="1386"/>
        <v>0</v>
      </c>
      <c r="N339" s="182">
        <f t="shared" si="1386"/>
        <v>0</v>
      </c>
      <c r="O339" s="183">
        <f t="shared" si="1386"/>
        <v>0</v>
      </c>
      <c r="P339" s="184">
        <f t="shared" si="1386"/>
        <v>0</v>
      </c>
      <c r="Q339" s="184">
        <f t="shared" si="1386"/>
        <v>0</v>
      </c>
      <c r="R339" s="184">
        <f t="shared" si="1386"/>
        <v>0</v>
      </c>
      <c r="S339" s="184">
        <f t="shared" si="1386"/>
        <v>0</v>
      </c>
      <c r="T339" s="184">
        <f t="shared" si="1386"/>
        <v>0</v>
      </c>
      <c r="U339" s="184">
        <f t="shared" ref="U339:V339" si="1387">U338*1936.27</f>
        <v>0</v>
      </c>
      <c r="V339" s="184">
        <f t="shared" si="1387"/>
        <v>0</v>
      </c>
      <c r="W339" s="104"/>
    </row>
    <row r="340" spans="1:23" s="47" customFormat="1" ht="12.75" customHeight="1" x14ac:dyDescent="0.2">
      <c r="A340" s="104">
        <f>IF(Foglio2!$J$7=1,TRUNC(Base!V340,0),TRUNC(Base!U340,0))</f>
        <v>0</v>
      </c>
      <c r="B340" s="245">
        <f t="shared" si="1253"/>
        <v>34726</v>
      </c>
      <c r="C340" s="501"/>
      <c r="D340" s="501"/>
      <c r="E340" s="53" t="s">
        <v>3</v>
      </c>
      <c r="F340" s="54">
        <f>IF(Foglio2!$J$3=Foglio2!$E$3,Ausiliari_Coll.Scol.!D326,IF(Foglio2!$J$3=Foglio2!$E$4,Collab._Tecnici!D326,IF(Foglio2!$J$3=Foglio2!$E$5,Assistenti_Tecnici!D326,IF(Foglio2!$J$3=Foglio2!$E$6,Assistenti_Amm.vo!D326,IF(Foglio2!$J$3=Foglio2!$E$7,Resp_Coord_Amm.vo!D326,IF(Foglio2!$J$3=Foglio2!$E$8,Direttore_Amm.vo!D326,IF(Foglio2!$J$3=Foglio2!$E$9,Doc_mat_elem.re!D326,IF(Foglio2!$J$3=Foglio2!$E$10,Doc_dipl_scuola_sec.!D326,IF(Foglio2!$J$3=Foglio2!$E$11,Doc_scuola_media!D326,IF(Foglio2!$J$3=Foglio2!$E$12,Doc_laureati_scuola_sec.!D340,IF(Foglio2!$J$3=Foglio2!$E$13,Direttivi_capi_ist.!D326,0)))))))))))</f>
        <v>0</v>
      </c>
      <c r="G340" s="248">
        <f>IF(Foglio2!$J$3=Foglio2!$E$3,Ausiliari_Coll.Scol.!E326,IF(Foglio2!$J$3=Foglio2!$E$4,Collab._Tecnici!E326,IF(Foglio2!$J$3=Foglio2!$E$5,Assistenti_Tecnici!E326,IF(Foglio2!$J$3=Foglio2!$E$6,Assistenti_Amm.vo!E326,IF(Foglio2!$J$3=Foglio2!$E$7,Resp_Coord_Amm.vo!E326,IF(Foglio2!$J$3=Foglio2!$E$8,Direttore_Amm.vo!E326,IF(Foglio2!$J$3=Foglio2!$E$9,Doc_mat_elem.re!E326,IF(Foglio2!$J$3=Foglio2!$E$10,Doc_dipl_scuola_sec.!E326,IF(Foglio2!$J$3=Foglio2!$E$11,Doc_scuola_media!E326,IF(Foglio2!$J$3=Foglio2!$E$12,Doc_laureati_scuola_sec.!E340,IF(Foglio2!$J$3=Foglio2!$E$13,Direttivi_capi_ist.!E326,0)))))))))))</f>
        <v>0</v>
      </c>
      <c r="H340" s="248">
        <f>IF(Foglio2!$J$3=Foglio2!$E$3,Ausiliari_Coll.Scol.!F326,IF(Foglio2!$J$3=Foglio2!$E$4,Collab._Tecnici!F326,IF(Foglio2!$J$3=Foglio2!$E$5,Assistenti_Tecnici!F326,IF(Foglio2!$J$3=Foglio2!$E$6,Assistenti_Amm.vo!F326,IF(Foglio2!$J$3=Foglio2!$E$7,Resp_Coord_Amm.vo!F326,IF(Foglio2!$J$3=Foglio2!$E$8,Direttore_Amm.vo!F326,IF(Foglio2!$J$3=Foglio2!$E$9,Doc_mat_elem.re!F326,IF(Foglio2!$J$3=Foglio2!$E$10,Doc_dipl_scuola_sec.!F326,IF(Foglio2!$J$3=Foglio2!$E$11,Doc_scuola_media!F326,IF(Foglio2!$J$3=Foglio2!$E$12,Doc_laureati_scuola_sec.!F340,IF(Foglio2!$J$3=Foglio2!$E$13,Direttivi_capi_ist.!F326,0)))))))))))</f>
        <v>0</v>
      </c>
      <c r="I340" s="248">
        <f>IF(Foglio2!$J$3=Foglio2!$E$3,Ausiliari_Coll.Scol.!G326,IF(Foglio2!$J$3=Foglio2!$E$4,Collab._Tecnici!G326,IF(Foglio2!$J$3=Foglio2!$E$5,Assistenti_Tecnici!G326,IF(Foglio2!$J$3=Foglio2!$E$6,Assistenti_Amm.vo!G326,IF(Foglio2!$J$3=Foglio2!$E$7,Resp_Coord_Amm.vo!G326,IF(Foglio2!$J$3=Foglio2!$E$8,Direttore_Amm.vo!G326,IF(Foglio2!$J$3=Foglio2!$E$9,Doc_mat_elem.re!G326,IF(Foglio2!$J$3=Foglio2!$E$10,Doc_dipl_scuola_sec.!G326,IF(Foglio2!$J$3=Foglio2!$E$11,Doc_scuola_media!G326,IF(Foglio2!$J$3=Foglio2!$E$12,Doc_laureati_scuola_sec.!G340,IF(Foglio2!$J$3=Foglio2!$E$13,Direttivi_capi_ist.!G326,0)))))))))))</f>
        <v>0</v>
      </c>
      <c r="J340" s="248">
        <f>IF(Foglio2!$J$3=Foglio2!$E$3,Ausiliari_Coll.Scol.!H326,IF(Foglio2!$J$3=Foglio2!$E$4,Collab._Tecnici!H326,IF(Foglio2!$J$3=Foglio2!$E$5,Assistenti_Tecnici!H326,IF(Foglio2!$J$3=Foglio2!$E$6,Assistenti_Amm.vo!H326,IF(Foglio2!$J$3=Foglio2!$E$7,Resp_Coord_Amm.vo!H326,IF(Foglio2!$J$3=Foglio2!$E$8,Direttore_Amm.vo!H326,IF(Foglio2!$J$3=Foglio2!$E$9,Doc_mat_elem.re!H326,IF(Foglio2!$J$3=Foglio2!$E$10,Doc_dipl_scuola_sec.!H326,IF(Foglio2!$J$3=Foglio2!$E$11,Doc_scuola_media!H326,IF(Foglio2!$J$3=Foglio2!$E$12,Doc_laureati_scuola_sec.!H340,IF(Foglio2!$J$3=Foglio2!$E$13,Direttivi_capi_ist.!H326,0)))))))))))</f>
        <v>0</v>
      </c>
      <c r="K340" s="248">
        <f>IF(Foglio2!$J$3=Foglio2!$E$3,Ausiliari_Coll.Scol.!I326,IF(Foglio2!$J$3=Foglio2!$E$4,Collab._Tecnici!I326,IF(Foglio2!$J$3=Foglio2!$E$5,Assistenti_Tecnici!I326,IF(Foglio2!$J$3=Foglio2!$E$6,Assistenti_Amm.vo!I326,IF(Foglio2!$J$3=Foglio2!$E$7,Resp_Coord_Amm.vo!I326,IF(Foglio2!$J$3=Foglio2!$E$8,Direttore_Amm.vo!I326,IF(Foglio2!$J$3=Foglio2!$E$9,Doc_mat_elem.re!I326,IF(Foglio2!$J$3=Foglio2!$E$10,Doc_dipl_scuola_sec.!I326,IF(Foglio2!$J$3=Foglio2!$E$11,Doc_scuola_media!I326,IF(Foglio2!$J$3=Foglio2!$E$12,Doc_laureati_scuola_sec.!I340,IF(Foglio2!$J$3=Foglio2!$E$13,Direttivi_capi_ist.!I326,0)))))))))))</f>
        <v>0</v>
      </c>
      <c r="L340" s="248">
        <f>IF(Foglio2!$J$3=Foglio2!$E$3,Ausiliari_Coll.Scol.!J326,IF(Foglio2!$J$3=Foglio2!$E$4,Collab._Tecnici!J326,IF(Foglio2!$J$3=Foglio2!$E$5,Assistenti_Tecnici!J326,IF(Foglio2!$J$3=Foglio2!$E$6,Assistenti_Amm.vo!J326,IF(Foglio2!$J$3=Foglio2!$E$7,Resp_Coord_Amm.vo!J326,IF(Foglio2!$J$3=Foglio2!$E$8,Direttore_Amm.vo!J326,IF(Foglio2!$J$3=Foglio2!$E$9,Doc_mat_elem.re!J326,IF(Foglio2!$J$3=Foglio2!$E$10,Doc_dipl_scuola_sec.!J326,IF(Foglio2!$J$3=Foglio2!$E$11,Doc_scuola_media!J326,IF(Foglio2!$J$3=Foglio2!$E$12,Doc_laureati_scuola_sec.!J340,IF(Foglio2!$J$3=Foglio2!$E$13,Direttivi_capi_ist.!J326,0)))))))))))</f>
        <v>0</v>
      </c>
      <c r="M340" s="249">
        <f>IF(Foglio2!$J$3=Foglio2!$E$3,Ausiliari_Coll.Scol.!K326,IF(Foglio2!$J$3=Foglio2!$E$4,Collab._Tecnici!K326,IF(Foglio2!$J$3=Foglio2!$E$5,Assistenti_Tecnici!K326,IF(Foglio2!$J$3=Foglio2!$E$6,Assistenti_Amm.vo!K326,IF(Foglio2!$J$3=Foglio2!$E$7,Resp_Coord_Amm.vo!K326,IF(Foglio2!$J$3=Foglio2!$E$8,Direttore_Amm.vo!K326,IF(Foglio2!$J$3=Foglio2!$E$9,Doc_mat_elem.re!K326,IF(Foglio2!$J$3=Foglio2!$E$10,Doc_dipl_scuola_sec.!K326,IF(Foglio2!$J$3=Foglio2!$E$11,Doc_scuola_media!K326,IF(Foglio2!$J$3=Foglio2!$E$12,Doc_laureati_scuola_sec.!K340,IF(Foglio2!$J$3=Foglio2!$E$13,Direttivi_capi_ist.!K326,0)))))))))))</f>
        <v>0</v>
      </c>
      <c r="N340" s="250">
        <f>IF(Foglio2!$J$3=Foglio2!$E$3,Ausiliari_Coll.Scol.!L326,IF(Foglio2!$J$3=Foglio2!$E$4,Collab._Tecnici!L326,IF(Foglio2!$J$3=Foglio2!$E$5,Assistenti_Tecnici!L326,IF(Foglio2!$J$3=Foglio2!$E$6,Assistenti_Amm.vo!L326,IF(Foglio2!$J$3=Foglio2!$E$7,Resp_Coord_Amm.vo!L326,IF(Foglio2!$J$3=Foglio2!$E$8,Direttore_Amm.vo!L326,IF(Foglio2!$J$3=Foglio2!$E$9,Doc_mat_elem.re!L326,IF(Foglio2!$J$3=Foglio2!$E$10,Doc_dipl_scuola_sec.!L326,IF(Foglio2!$J$3=Foglio2!$E$11,Doc_scuola_media!L326,IF(Foglio2!$J$3=Foglio2!$E$12,Doc_laureati_scuola_sec.!L340,IF(Foglio2!$J$3=Foglio2!$E$13,Direttivi_capi_ist.!L326,0)))))))))))</f>
        <v>0</v>
      </c>
      <c r="O340" s="251">
        <f>IF(Foglio2!$J$3=Foglio2!$E$3,Ausiliari_Coll.Scol.!M326,IF(Foglio2!$J$3=Foglio2!$E$4,Collab._Tecnici!M326,IF(Foglio2!$J$3=Foglio2!$E$5,Assistenti_Tecnici!M326,IF(Foglio2!$J$3=Foglio2!$E$6,Assistenti_Amm.vo!M326,IF(Foglio2!$J$3=Foglio2!$E$7,Resp_Coord_Amm.vo!M326,IF(Foglio2!$J$3=Foglio2!$E$8,Direttore_Amm.vo!M326,IF(Foglio2!$J$3=Foglio2!$E$9,Doc_mat_elem.re!M326,IF(Foglio2!$J$3=Foglio2!$E$10,Doc_dipl_scuola_sec.!M326,IF(Foglio2!$J$3=Foglio2!$E$11,Doc_scuola_media!M326,IF(Foglio2!$J$3=Foglio2!$E$12,Doc_laureati_scuola_sec.!M340,IF(Foglio2!$J$3=Foglio2!$E$13,Direttivi_capi_ist.!M326,0)))))))))))</f>
        <v>0</v>
      </c>
      <c r="P340" s="252">
        <f>IF(Foglio2!$J$3=Foglio2!$E$3,Ausiliari_Coll.Scol.!N326,IF(Foglio2!$J$3=Foglio2!$E$4,Collab._Tecnici!N326,IF(Foglio2!$J$3=Foglio2!$E$5,Assistenti_Tecnici!N326,IF(Foglio2!$J$3=Foglio2!$E$6,Assistenti_Amm.vo!N326,IF(Foglio2!$J$3=Foglio2!$E$7,Resp_Coord_Amm.vo!N326,IF(Foglio2!$J$3=Foglio2!$E$8,Direttore_Amm.vo!N326,IF(Foglio2!$J$3=Foglio2!$E$9,Doc_mat_elem.re!N326,IF(Foglio2!$J$3=Foglio2!$E$10,Doc_dipl_scuola_sec.!N326,IF(Foglio2!$J$3=Foglio2!$E$11,Doc_scuola_media!N326,IF(Foglio2!$J$3=Foglio2!$E$12,Doc_laureati_scuola_sec.!N340,IF(Foglio2!$J$3=Foglio2!$E$13,Direttivi_capi_ist.!N326,0)))))))))))</f>
        <v>0</v>
      </c>
      <c r="Q340" s="252">
        <f>IF(Foglio2!$J$3=Foglio2!$E$3,Ausiliari_Coll.Scol.!O326,IF(Foglio2!$J$3=Foglio2!$E$4,Collab._Tecnici!O326,IF(Foglio2!$J$3=Foglio2!$E$5,Assistenti_Tecnici!O326,IF(Foglio2!$J$3=Foglio2!$E$6,Assistenti_Amm.vo!O326,IF(Foglio2!$J$3=Foglio2!$E$7,Resp_Coord_Amm.vo!O326,IF(Foglio2!$J$3=Foglio2!$E$8,Direttore_Amm.vo!O326,IF(Foglio2!$J$3=Foglio2!$E$9,Doc_mat_elem.re!O326,IF(Foglio2!$J$3=Foglio2!$E$10,Doc_dipl_scuola_sec.!O326,IF(Foglio2!$J$3=Foglio2!$E$11,Doc_scuola_media!O326,IF(Foglio2!$J$3=Foglio2!$E$12,Doc_laureati_scuola_sec.!O340,IF(Foglio2!$J$3=Foglio2!$E$13,Direttivi_capi_ist.!O326,0)))))))))))</f>
        <v>0</v>
      </c>
      <c r="R340" s="252">
        <f>IF(Foglio2!$J$3=Foglio2!$E$3,Ausiliari_Coll.Scol.!P326,IF(Foglio2!$J$3=Foglio2!$E$4,Collab._Tecnici!P326,IF(Foglio2!$J$3=Foglio2!$E$5,Assistenti_Tecnici!P326,IF(Foglio2!$J$3=Foglio2!$E$6,Assistenti_Amm.vo!P326,IF(Foglio2!$J$3=Foglio2!$E$7,Resp_Coord_Amm.vo!P326,IF(Foglio2!$J$3=Foglio2!$E$8,Direttore_Amm.vo!P326,IF(Foglio2!$J$3=Foglio2!$E$9,Doc_mat_elem.re!P326,IF(Foglio2!$J$3=Foglio2!$E$10,Doc_dipl_scuola_sec.!P326,IF(Foglio2!$J$3=Foglio2!$E$11,Doc_scuola_media!P326,IF(Foglio2!$J$3=Foglio2!$E$12,Doc_laureati_scuola_sec.!P340,IF(Foglio2!$J$3=Foglio2!$E$13,Direttivi_capi_ist.!P326,0)))))))))))</f>
        <v>0</v>
      </c>
      <c r="S340" s="252">
        <f>IF(Foglio2!$J$3=Foglio2!$E$3,Ausiliari_Coll.Scol.!Q326,IF(Foglio2!$J$3=Foglio2!$E$4,Collab._Tecnici!Q326,IF(Foglio2!$J$3=Foglio2!$E$5,Assistenti_Tecnici!Q326,IF(Foglio2!$J$3=Foglio2!$E$6,Assistenti_Amm.vo!Q326,IF(Foglio2!$J$3=Foglio2!$E$7,Resp_Coord_Amm.vo!Q326,IF(Foglio2!$J$3=Foglio2!$E$8,Direttore_Amm.vo!Q326,IF(Foglio2!$J$3=Foglio2!$E$9,Doc_mat_elem.re!Q326,IF(Foglio2!$J$3=Foglio2!$E$10,Doc_dipl_scuola_sec.!Q326,IF(Foglio2!$J$3=Foglio2!$E$11,Doc_scuola_media!Q326,IF(Foglio2!$J$3=Foglio2!$E$12,Doc_laureati_scuola_sec.!Q340,IF(Foglio2!$J$3=Foglio2!$E$13,Direttivi_capi_ist.!Q326,0)))))))))))</f>
        <v>0</v>
      </c>
      <c r="T340" s="252">
        <f>IF(Foglio2!$J$3=Foglio2!$E$3,Ausiliari_Coll.Scol.!R326,IF(Foglio2!$J$3=Foglio2!$E$4,Collab._Tecnici!R326,IF(Foglio2!$J$3=Foglio2!$E$5,Assistenti_Tecnici!R326,IF(Foglio2!$J$3=Foglio2!$E$6,Assistenti_Amm.vo!R326,IF(Foglio2!$J$3=Foglio2!$E$7,Resp_Coord_Amm.vo!R326,IF(Foglio2!$J$3=Foglio2!$E$8,Direttore_Amm.vo!R326,IF(Foglio2!$J$3=Foglio2!$E$9,Doc_mat_elem.re!R326,IF(Foglio2!$J$3=Foglio2!$E$10,Doc_dipl_scuola_sec.!R326,IF(Foglio2!$J$3=Foglio2!$E$11,Doc_scuola_media!R326,IF(Foglio2!$J$3=Foglio2!$E$12,Doc_laureati_scuola_sec.!R340,IF(Foglio2!$J$3=Foglio2!$E$13,Direttivi_capi_ist.!R326,0)))))))))))</f>
        <v>0</v>
      </c>
      <c r="U340" s="252">
        <f t="shared" ref="U340" si="1388">(P340)/12*0.8</f>
        <v>0</v>
      </c>
      <c r="V340" s="252">
        <f t="shared" ref="V340" si="1389">(P340+R340)/12*0.8</f>
        <v>0</v>
      </c>
      <c r="W340" s="253" t="str">
        <f t="shared" ref="W340" si="1390">"Fascia Da "&amp;F340&amp;" a "&amp;F341&amp;" Decorrenza "&amp;DAY(C340)&amp;"/"&amp;MONTH(C340)&amp;"/"&amp;YEAR(C340)</f>
        <v>Fascia Da 0 a 0 Decorrenza 0/1/1900</v>
      </c>
    </row>
    <row r="341" spans="1:23" s="47" customFormat="1" ht="7.5" customHeight="1" x14ac:dyDescent="0.2">
      <c r="A341" s="104"/>
      <c r="B341" s="245">
        <f t="shared" si="1253"/>
        <v>34727</v>
      </c>
      <c r="C341" s="501"/>
      <c r="D341" s="501"/>
      <c r="E341" s="48" t="s">
        <v>4</v>
      </c>
      <c r="F341" s="49">
        <f>IF(Foglio2!$J$3=Foglio2!$E$3,Ausiliari_Coll.Scol.!D327,IF(Foglio2!$J$3=Foglio2!$E$4,Collab._Tecnici!D327,IF(Foglio2!$J$3=Foglio2!$E$5,Assistenti_Tecnici!D327,IF(Foglio2!$J$3=Foglio2!$E$6,Assistenti_Amm.vo!D327,IF(Foglio2!$J$3=Foglio2!$E$7,Resp_Coord_Amm.vo!D327,IF(Foglio2!$J$3=Foglio2!$E$8,Direttore_Amm.vo!D327,IF(Foglio2!$J$3=Foglio2!$E$9,Doc_mat_elem.re!D327,IF(Foglio2!$J$3=Foglio2!$E$10,Doc_dipl_scuola_sec.!D327,IF(Foglio2!$J$3=Foglio2!$E$11,Doc_scuola_media!D327,IF(Foglio2!$J$3=Foglio2!$E$12,Doc_laureati_scuola_sec.!D341,IF(Foglio2!$J$3=Foglio2!$E$13,Direttivi_capi_ist.!D327,0)))))))))))</f>
        <v>0</v>
      </c>
      <c r="G341" s="267">
        <f t="shared" ref="G341:T341" si="1391">G340*1936.27</f>
        <v>0</v>
      </c>
      <c r="H341" s="267">
        <f t="shared" si="1391"/>
        <v>0</v>
      </c>
      <c r="I341" s="267">
        <f t="shared" si="1391"/>
        <v>0</v>
      </c>
      <c r="J341" s="267">
        <f t="shared" si="1391"/>
        <v>0</v>
      </c>
      <c r="K341" s="267">
        <f t="shared" si="1391"/>
        <v>0</v>
      </c>
      <c r="L341" s="266">
        <f t="shared" si="1391"/>
        <v>0</v>
      </c>
      <c r="M341" s="267">
        <f t="shared" si="1391"/>
        <v>0</v>
      </c>
      <c r="N341" s="182">
        <f t="shared" si="1391"/>
        <v>0</v>
      </c>
      <c r="O341" s="183">
        <f t="shared" si="1391"/>
        <v>0</v>
      </c>
      <c r="P341" s="184">
        <f t="shared" si="1391"/>
        <v>0</v>
      </c>
      <c r="Q341" s="184">
        <f t="shared" si="1391"/>
        <v>0</v>
      </c>
      <c r="R341" s="184">
        <f t="shared" si="1391"/>
        <v>0</v>
      </c>
      <c r="S341" s="184">
        <f t="shared" si="1391"/>
        <v>0</v>
      </c>
      <c r="T341" s="184">
        <f t="shared" si="1391"/>
        <v>0</v>
      </c>
      <c r="U341" s="184">
        <f t="shared" ref="U341:V341" si="1392">U340*1936.27</f>
        <v>0</v>
      </c>
      <c r="V341" s="184">
        <f t="shared" si="1392"/>
        <v>0</v>
      </c>
      <c r="W341" s="104"/>
    </row>
    <row r="342" spans="1:23" s="47" customFormat="1" ht="12.75" customHeight="1" x14ac:dyDescent="0.2">
      <c r="A342" s="104">
        <f>IF(Foglio2!$J$7=1,TRUNC(Base!V342,0),TRUNC(Base!U342,0))</f>
        <v>0</v>
      </c>
      <c r="B342" s="245">
        <f t="shared" si="1253"/>
        <v>34728</v>
      </c>
      <c r="C342" s="501"/>
      <c r="D342" s="501"/>
      <c r="E342" s="53" t="s">
        <v>3</v>
      </c>
      <c r="F342" s="54">
        <f>IF(Foglio2!$J$3=Foglio2!$E$3,Ausiliari_Coll.Scol.!D328,IF(Foglio2!$J$3=Foglio2!$E$4,Collab._Tecnici!D328,IF(Foglio2!$J$3=Foglio2!$E$5,Assistenti_Tecnici!D328,IF(Foglio2!$J$3=Foglio2!$E$6,Assistenti_Amm.vo!D328,IF(Foglio2!$J$3=Foglio2!$E$7,Resp_Coord_Amm.vo!D328,IF(Foglio2!$J$3=Foglio2!$E$8,Direttore_Amm.vo!D328,IF(Foglio2!$J$3=Foglio2!$E$9,Doc_mat_elem.re!D328,IF(Foglio2!$J$3=Foglio2!$E$10,Doc_dipl_scuola_sec.!D328,IF(Foglio2!$J$3=Foglio2!$E$11,Doc_scuola_media!D328,IF(Foglio2!$J$3=Foglio2!$E$12,Doc_laureati_scuola_sec.!D342,IF(Foglio2!$J$3=Foglio2!$E$13,Direttivi_capi_ist.!D328,0)))))))))))</f>
        <v>0</v>
      </c>
      <c r="G342" s="248">
        <f>IF(Foglio2!$J$3=Foglio2!$E$3,Ausiliari_Coll.Scol.!E328,IF(Foglio2!$J$3=Foglio2!$E$4,Collab._Tecnici!E328,IF(Foglio2!$J$3=Foglio2!$E$5,Assistenti_Tecnici!E328,IF(Foglio2!$J$3=Foglio2!$E$6,Assistenti_Amm.vo!E328,IF(Foglio2!$J$3=Foglio2!$E$7,Resp_Coord_Amm.vo!E328,IF(Foglio2!$J$3=Foglio2!$E$8,Direttore_Amm.vo!E328,IF(Foglio2!$J$3=Foglio2!$E$9,Doc_mat_elem.re!E328,IF(Foglio2!$J$3=Foglio2!$E$10,Doc_dipl_scuola_sec.!E328,IF(Foglio2!$J$3=Foglio2!$E$11,Doc_scuola_media!E328,IF(Foglio2!$J$3=Foglio2!$E$12,Doc_laureati_scuola_sec.!E342,IF(Foglio2!$J$3=Foglio2!$E$13,Direttivi_capi_ist.!E328,0)))))))))))</f>
        <v>0</v>
      </c>
      <c r="H342" s="248">
        <f>IF(Foglio2!$J$3=Foglio2!$E$3,Ausiliari_Coll.Scol.!F328,IF(Foglio2!$J$3=Foglio2!$E$4,Collab._Tecnici!F328,IF(Foglio2!$J$3=Foglio2!$E$5,Assistenti_Tecnici!F328,IF(Foglio2!$J$3=Foglio2!$E$6,Assistenti_Amm.vo!F328,IF(Foglio2!$J$3=Foglio2!$E$7,Resp_Coord_Amm.vo!F328,IF(Foglio2!$J$3=Foglio2!$E$8,Direttore_Amm.vo!F328,IF(Foglio2!$J$3=Foglio2!$E$9,Doc_mat_elem.re!F328,IF(Foglio2!$J$3=Foglio2!$E$10,Doc_dipl_scuola_sec.!F328,IF(Foglio2!$J$3=Foglio2!$E$11,Doc_scuola_media!F328,IF(Foglio2!$J$3=Foglio2!$E$12,Doc_laureati_scuola_sec.!F342,IF(Foglio2!$J$3=Foglio2!$E$13,Direttivi_capi_ist.!F328,0)))))))))))</f>
        <v>0</v>
      </c>
      <c r="I342" s="248">
        <f>IF(Foglio2!$J$3=Foglio2!$E$3,Ausiliari_Coll.Scol.!G328,IF(Foglio2!$J$3=Foglio2!$E$4,Collab._Tecnici!G328,IF(Foglio2!$J$3=Foglio2!$E$5,Assistenti_Tecnici!G328,IF(Foglio2!$J$3=Foglio2!$E$6,Assistenti_Amm.vo!G328,IF(Foglio2!$J$3=Foglio2!$E$7,Resp_Coord_Amm.vo!G328,IF(Foglio2!$J$3=Foglio2!$E$8,Direttore_Amm.vo!G328,IF(Foglio2!$J$3=Foglio2!$E$9,Doc_mat_elem.re!G328,IF(Foglio2!$J$3=Foglio2!$E$10,Doc_dipl_scuola_sec.!G328,IF(Foglio2!$J$3=Foglio2!$E$11,Doc_scuola_media!G328,IF(Foglio2!$J$3=Foglio2!$E$12,Doc_laureati_scuola_sec.!G342,IF(Foglio2!$J$3=Foglio2!$E$13,Direttivi_capi_ist.!G328,0)))))))))))</f>
        <v>0</v>
      </c>
      <c r="J342" s="248">
        <f>IF(Foglio2!$J$3=Foglio2!$E$3,Ausiliari_Coll.Scol.!H328,IF(Foglio2!$J$3=Foglio2!$E$4,Collab._Tecnici!H328,IF(Foglio2!$J$3=Foglio2!$E$5,Assistenti_Tecnici!H328,IF(Foglio2!$J$3=Foglio2!$E$6,Assistenti_Amm.vo!H328,IF(Foglio2!$J$3=Foglio2!$E$7,Resp_Coord_Amm.vo!H328,IF(Foglio2!$J$3=Foglio2!$E$8,Direttore_Amm.vo!H328,IF(Foglio2!$J$3=Foglio2!$E$9,Doc_mat_elem.re!H328,IF(Foglio2!$J$3=Foglio2!$E$10,Doc_dipl_scuola_sec.!H328,IF(Foglio2!$J$3=Foglio2!$E$11,Doc_scuola_media!H328,IF(Foglio2!$J$3=Foglio2!$E$12,Doc_laureati_scuola_sec.!H342,IF(Foglio2!$J$3=Foglio2!$E$13,Direttivi_capi_ist.!H328,0)))))))))))</f>
        <v>0</v>
      </c>
      <c r="K342" s="248">
        <f>IF(Foglio2!$J$3=Foglio2!$E$3,Ausiliari_Coll.Scol.!I328,IF(Foglio2!$J$3=Foglio2!$E$4,Collab._Tecnici!I328,IF(Foglio2!$J$3=Foglio2!$E$5,Assistenti_Tecnici!I328,IF(Foglio2!$J$3=Foglio2!$E$6,Assistenti_Amm.vo!I328,IF(Foglio2!$J$3=Foglio2!$E$7,Resp_Coord_Amm.vo!I328,IF(Foglio2!$J$3=Foglio2!$E$8,Direttore_Amm.vo!I328,IF(Foglio2!$J$3=Foglio2!$E$9,Doc_mat_elem.re!I328,IF(Foglio2!$J$3=Foglio2!$E$10,Doc_dipl_scuola_sec.!I328,IF(Foglio2!$J$3=Foglio2!$E$11,Doc_scuola_media!I328,IF(Foglio2!$J$3=Foglio2!$E$12,Doc_laureati_scuola_sec.!I342,IF(Foglio2!$J$3=Foglio2!$E$13,Direttivi_capi_ist.!I328,0)))))))))))</f>
        <v>0</v>
      </c>
      <c r="L342" s="248">
        <f>IF(Foglio2!$J$3=Foglio2!$E$3,Ausiliari_Coll.Scol.!J328,IF(Foglio2!$J$3=Foglio2!$E$4,Collab._Tecnici!J328,IF(Foglio2!$J$3=Foglio2!$E$5,Assistenti_Tecnici!J328,IF(Foglio2!$J$3=Foglio2!$E$6,Assistenti_Amm.vo!J328,IF(Foglio2!$J$3=Foglio2!$E$7,Resp_Coord_Amm.vo!J328,IF(Foglio2!$J$3=Foglio2!$E$8,Direttore_Amm.vo!J328,IF(Foglio2!$J$3=Foglio2!$E$9,Doc_mat_elem.re!J328,IF(Foglio2!$J$3=Foglio2!$E$10,Doc_dipl_scuola_sec.!J328,IF(Foglio2!$J$3=Foglio2!$E$11,Doc_scuola_media!J328,IF(Foglio2!$J$3=Foglio2!$E$12,Doc_laureati_scuola_sec.!J342,IF(Foglio2!$J$3=Foglio2!$E$13,Direttivi_capi_ist.!J328,0)))))))))))</f>
        <v>0</v>
      </c>
      <c r="M342" s="249">
        <f>IF(Foglio2!$J$3=Foglio2!$E$3,Ausiliari_Coll.Scol.!K328,IF(Foglio2!$J$3=Foglio2!$E$4,Collab._Tecnici!K328,IF(Foglio2!$J$3=Foglio2!$E$5,Assistenti_Tecnici!K328,IF(Foglio2!$J$3=Foglio2!$E$6,Assistenti_Amm.vo!K328,IF(Foglio2!$J$3=Foglio2!$E$7,Resp_Coord_Amm.vo!K328,IF(Foglio2!$J$3=Foglio2!$E$8,Direttore_Amm.vo!K328,IF(Foglio2!$J$3=Foglio2!$E$9,Doc_mat_elem.re!K328,IF(Foglio2!$J$3=Foglio2!$E$10,Doc_dipl_scuola_sec.!K328,IF(Foglio2!$J$3=Foglio2!$E$11,Doc_scuola_media!K328,IF(Foglio2!$J$3=Foglio2!$E$12,Doc_laureati_scuola_sec.!K342,IF(Foglio2!$J$3=Foglio2!$E$13,Direttivi_capi_ist.!K328,0)))))))))))</f>
        <v>0</v>
      </c>
      <c r="N342" s="250">
        <f>IF(Foglio2!$J$3=Foglio2!$E$3,Ausiliari_Coll.Scol.!L328,IF(Foglio2!$J$3=Foglio2!$E$4,Collab._Tecnici!L328,IF(Foglio2!$J$3=Foglio2!$E$5,Assistenti_Tecnici!L328,IF(Foglio2!$J$3=Foglio2!$E$6,Assistenti_Amm.vo!L328,IF(Foglio2!$J$3=Foglio2!$E$7,Resp_Coord_Amm.vo!L328,IF(Foglio2!$J$3=Foglio2!$E$8,Direttore_Amm.vo!L328,IF(Foglio2!$J$3=Foglio2!$E$9,Doc_mat_elem.re!L328,IF(Foglio2!$J$3=Foglio2!$E$10,Doc_dipl_scuola_sec.!L328,IF(Foglio2!$J$3=Foglio2!$E$11,Doc_scuola_media!L328,IF(Foglio2!$J$3=Foglio2!$E$12,Doc_laureati_scuola_sec.!L342,IF(Foglio2!$J$3=Foglio2!$E$13,Direttivi_capi_ist.!L328,0)))))))))))</f>
        <v>0</v>
      </c>
      <c r="O342" s="251">
        <f>IF(Foglio2!$J$3=Foglio2!$E$3,Ausiliari_Coll.Scol.!M328,IF(Foglio2!$J$3=Foglio2!$E$4,Collab._Tecnici!M328,IF(Foglio2!$J$3=Foglio2!$E$5,Assistenti_Tecnici!M328,IF(Foglio2!$J$3=Foglio2!$E$6,Assistenti_Amm.vo!M328,IF(Foglio2!$J$3=Foglio2!$E$7,Resp_Coord_Amm.vo!M328,IF(Foglio2!$J$3=Foglio2!$E$8,Direttore_Amm.vo!M328,IF(Foglio2!$J$3=Foglio2!$E$9,Doc_mat_elem.re!M328,IF(Foglio2!$J$3=Foglio2!$E$10,Doc_dipl_scuola_sec.!M328,IF(Foglio2!$J$3=Foglio2!$E$11,Doc_scuola_media!M328,IF(Foglio2!$J$3=Foglio2!$E$12,Doc_laureati_scuola_sec.!M342,IF(Foglio2!$J$3=Foglio2!$E$13,Direttivi_capi_ist.!M328,0)))))))))))</f>
        <v>0</v>
      </c>
      <c r="P342" s="252">
        <f>IF(Foglio2!$J$3=Foglio2!$E$3,Ausiliari_Coll.Scol.!N328,IF(Foglio2!$J$3=Foglio2!$E$4,Collab._Tecnici!N328,IF(Foglio2!$J$3=Foglio2!$E$5,Assistenti_Tecnici!N328,IF(Foglio2!$J$3=Foglio2!$E$6,Assistenti_Amm.vo!N328,IF(Foglio2!$J$3=Foglio2!$E$7,Resp_Coord_Amm.vo!N328,IF(Foglio2!$J$3=Foglio2!$E$8,Direttore_Amm.vo!N328,IF(Foglio2!$J$3=Foglio2!$E$9,Doc_mat_elem.re!N328,IF(Foglio2!$J$3=Foglio2!$E$10,Doc_dipl_scuola_sec.!N328,IF(Foglio2!$J$3=Foglio2!$E$11,Doc_scuola_media!N328,IF(Foglio2!$J$3=Foglio2!$E$12,Doc_laureati_scuola_sec.!N342,IF(Foglio2!$J$3=Foglio2!$E$13,Direttivi_capi_ist.!N328,0)))))))))))</f>
        <v>0</v>
      </c>
      <c r="Q342" s="252">
        <f>IF(Foglio2!$J$3=Foglio2!$E$3,Ausiliari_Coll.Scol.!O328,IF(Foglio2!$J$3=Foglio2!$E$4,Collab._Tecnici!O328,IF(Foglio2!$J$3=Foglio2!$E$5,Assistenti_Tecnici!O328,IF(Foglio2!$J$3=Foglio2!$E$6,Assistenti_Amm.vo!O328,IF(Foglio2!$J$3=Foglio2!$E$7,Resp_Coord_Amm.vo!O328,IF(Foglio2!$J$3=Foglio2!$E$8,Direttore_Amm.vo!O328,IF(Foglio2!$J$3=Foglio2!$E$9,Doc_mat_elem.re!O328,IF(Foglio2!$J$3=Foglio2!$E$10,Doc_dipl_scuola_sec.!O328,IF(Foglio2!$J$3=Foglio2!$E$11,Doc_scuola_media!O328,IF(Foglio2!$J$3=Foglio2!$E$12,Doc_laureati_scuola_sec.!O342,IF(Foglio2!$J$3=Foglio2!$E$13,Direttivi_capi_ist.!O328,0)))))))))))</f>
        <v>0</v>
      </c>
      <c r="R342" s="252">
        <f>IF(Foglio2!$J$3=Foglio2!$E$3,Ausiliari_Coll.Scol.!P328,IF(Foglio2!$J$3=Foglio2!$E$4,Collab._Tecnici!P328,IF(Foglio2!$J$3=Foglio2!$E$5,Assistenti_Tecnici!P328,IF(Foglio2!$J$3=Foglio2!$E$6,Assistenti_Amm.vo!P328,IF(Foglio2!$J$3=Foglio2!$E$7,Resp_Coord_Amm.vo!P328,IF(Foglio2!$J$3=Foglio2!$E$8,Direttore_Amm.vo!P328,IF(Foglio2!$J$3=Foglio2!$E$9,Doc_mat_elem.re!P328,IF(Foglio2!$J$3=Foglio2!$E$10,Doc_dipl_scuola_sec.!P328,IF(Foglio2!$J$3=Foglio2!$E$11,Doc_scuola_media!P328,IF(Foglio2!$J$3=Foglio2!$E$12,Doc_laureati_scuola_sec.!P342,IF(Foglio2!$J$3=Foglio2!$E$13,Direttivi_capi_ist.!P328,0)))))))))))</f>
        <v>0</v>
      </c>
      <c r="S342" s="252">
        <f>IF(Foglio2!$J$3=Foglio2!$E$3,Ausiliari_Coll.Scol.!Q328,IF(Foglio2!$J$3=Foglio2!$E$4,Collab._Tecnici!Q328,IF(Foglio2!$J$3=Foglio2!$E$5,Assistenti_Tecnici!Q328,IF(Foglio2!$J$3=Foglio2!$E$6,Assistenti_Amm.vo!Q328,IF(Foglio2!$J$3=Foglio2!$E$7,Resp_Coord_Amm.vo!Q328,IF(Foglio2!$J$3=Foglio2!$E$8,Direttore_Amm.vo!Q328,IF(Foglio2!$J$3=Foglio2!$E$9,Doc_mat_elem.re!Q328,IF(Foglio2!$J$3=Foglio2!$E$10,Doc_dipl_scuola_sec.!Q328,IF(Foglio2!$J$3=Foglio2!$E$11,Doc_scuola_media!Q328,IF(Foglio2!$J$3=Foglio2!$E$12,Doc_laureati_scuola_sec.!Q342,IF(Foglio2!$J$3=Foglio2!$E$13,Direttivi_capi_ist.!Q328,0)))))))))))</f>
        <v>0</v>
      </c>
      <c r="T342" s="252">
        <f>IF(Foglio2!$J$3=Foglio2!$E$3,Ausiliari_Coll.Scol.!R328,IF(Foglio2!$J$3=Foglio2!$E$4,Collab._Tecnici!R328,IF(Foglio2!$J$3=Foglio2!$E$5,Assistenti_Tecnici!R328,IF(Foglio2!$J$3=Foglio2!$E$6,Assistenti_Amm.vo!R328,IF(Foglio2!$J$3=Foglio2!$E$7,Resp_Coord_Amm.vo!R328,IF(Foglio2!$J$3=Foglio2!$E$8,Direttore_Amm.vo!R328,IF(Foglio2!$J$3=Foglio2!$E$9,Doc_mat_elem.re!R328,IF(Foglio2!$J$3=Foglio2!$E$10,Doc_dipl_scuola_sec.!R328,IF(Foglio2!$J$3=Foglio2!$E$11,Doc_scuola_media!R328,IF(Foglio2!$J$3=Foglio2!$E$12,Doc_laureati_scuola_sec.!R342,IF(Foglio2!$J$3=Foglio2!$E$13,Direttivi_capi_ist.!R328,0)))))))))))</f>
        <v>0</v>
      </c>
      <c r="U342" s="252">
        <f t="shared" ref="U342" si="1393">(P342)/12*0.8</f>
        <v>0</v>
      </c>
      <c r="V342" s="252">
        <f t="shared" ref="V342" si="1394">(P342+R342)/12*0.8</f>
        <v>0</v>
      </c>
      <c r="W342" s="253" t="str">
        <f t="shared" ref="W342" si="1395">"Fascia Da "&amp;F342&amp;" a "&amp;F343&amp;" Decorrenza "&amp;DAY(C342)&amp;"/"&amp;MONTH(C342)&amp;"/"&amp;YEAR(C342)</f>
        <v>Fascia Da 0 a 0 Decorrenza 0/1/1900</v>
      </c>
    </row>
    <row r="343" spans="1:23" s="47" customFormat="1" ht="8.25" customHeight="1" x14ac:dyDescent="0.2">
      <c r="A343" s="104"/>
      <c r="B343" s="245">
        <f t="shared" si="1253"/>
        <v>34729</v>
      </c>
      <c r="C343" s="501"/>
      <c r="D343" s="501"/>
      <c r="E343" s="48" t="s">
        <v>4</v>
      </c>
      <c r="F343" s="49">
        <f>IF(Foglio2!$J$3=Foglio2!$E$3,Ausiliari_Coll.Scol.!D329,IF(Foglio2!$J$3=Foglio2!$E$4,Collab._Tecnici!D329,IF(Foglio2!$J$3=Foglio2!$E$5,Assistenti_Tecnici!D329,IF(Foglio2!$J$3=Foglio2!$E$6,Assistenti_Amm.vo!D329,IF(Foglio2!$J$3=Foglio2!$E$7,Resp_Coord_Amm.vo!D329,IF(Foglio2!$J$3=Foglio2!$E$8,Direttore_Amm.vo!D329,IF(Foglio2!$J$3=Foglio2!$E$9,Doc_mat_elem.re!D329,IF(Foglio2!$J$3=Foglio2!$E$10,Doc_dipl_scuola_sec.!D329,IF(Foglio2!$J$3=Foglio2!$E$11,Doc_scuola_media!D329,IF(Foglio2!$J$3=Foglio2!$E$12,Doc_laureati_scuola_sec.!D343,IF(Foglio2!$J$3=Foglio2!$E$13,Direttivi_capi_ist.!D329,0)))))))))))</f>
        <v>0</v>
      </c>
      <c r="G343" s="267">
        <f t="shared" ref="G343:T343" si="1396">G342*1936.27</f>
        <v>0</v>
      </c>
      <c r="H343" s="267">
        <f t="shared" si="1396"/>
        <v>0</v>
      </c>
      <c r="I343" s="267">
        <f t="shared" si="1396"/>
        <v>0</v>
      </c>
      <c r="J343" s="267">
        <f t="shared" si="1396"/>
        <v>0</v>
      </c>
      <c r="K343" s="267">
        <f t="shared" si="1396"/>
        <v>0</v>
      </c>
      <c r="L343" s="266">
        <f t="shared" si="1396"/>
        <v>0</v>
      </c>
      <c r="M343" s="267">
        <f t="shared" si="1396"/>
        <v>0</v>
      </c>
      <c r="N343" s="182">
        <f t="shared" si="1396"/>
        <v>0</v>
      </c>
      <c r="O343" s="183">
        <f t="shared" si="1396"/>
        <v>0</v>
      </c>
      <c r="P343" s="184">
        <f t="shared" si="1396"/>
        <v>0</v>
      </c>
      <c r="Q343" s="184">
        <f t="shared" si="1396"/>
        <v>0</v>
      </c>
      <c r="R343" s="184">
        <f t="shared" si="1396"/>
        <v>0</v>
      </c>
      <c r="S343" s="184">
        <f t="shared" si="1396"/>
        <v>0</v>
      </c>
      <c r="T343" s="184">
        <f t="shared" si="1396"/>
        <v>0</v>
      </c>
      <c r="U343" s="184">
        <f t="shared" ref="U343:V343" si="1397">U342*1936.27</f>
        <v>0</v>
      </c>
      <c r="V343" s="184">
        <f t="shared" si="1397"/>
        <v>0</v>
      </c>
      <c r="W343" s="104"/>
    </row>
    <row r="344" spans="1:23" s="47" customFormat="1" ht="12.75" customHeight="1" x14ac:dyDescent="0.2">
      <c r="A344" s="104">
        <f>IF(Foglio2!$J$7=1,TRUNC(Base!V344,0),TRUNC(Base!U344,0))</f>
        <v>0</v>
      </c>
      <c r="B344" s="245">
        <f t="shared" si="1253"/>
        <v>34730</v>
      </c>
      <c r="C344" s="501"/>
      <c r="D344" s="501"/>
      <c r="E344" s="53" t="s">
        <v>3</v>
      </c>
      <c r="F344" s="54">
        <f>IF(Foglio2!$J$3=Foglio2!$E$3,Ausiliari_Coll.Scol.!D330,IF(Foglio2!$J$3=Foglio2!$E$4,Collab._Tecnici!D330,IF(Foglio2!$J$3=Foglio2!$E$5,Assistenti_Tecnici!D330,IF(Foglio2!$J$3=Foglio2!$E$6,Assistenti_Amm.vo!D330,IF(Foglio2!$J$3=Foglio2!$E$7,Resp_Coord_Amm.vo!D330,IF(Foglio2!$J$3=Foglio2!$E$8,Direttore_Amm.vo!D330,IF(Foglio2!$J$3=Foglio2!$E$9,Doc_mat_elem.re!D330,IF(Foglio2!$J$3=Foglio2!$E$10,Doc_dipl_scuola_sec.!D330,IF(Foglio2!$J$3=Foglio2!$E$11,Doc_scuola_media!D330,IF(Foglio2!$J$3=Foglio2!$E$12,Doc_laureati_scuola_sec.!D344,IF(Foglio2!$J$3=Foglio2!$E$13,Direttivi_capi_ist.!D330,0)))))))))))</f>
        <v>0</v>
      </c>
      <c r="G344" s="248">
        <f>IF(Foglio2!$J$3=Foglio2!$E$3,Ausiliari_Coll.Scol.!E330,IF(Foglio2!$J$3=Foglio2!$E$4,Collab._Tecnici!E330,IF(Foglio2!$J$3=Foglio2!$E$5,Assistenti_Tecnici!E330,IF(Foglio2!$J$3=Foglio2!$E$6,Assistenti_Amm.vo!E330,IF(Foglio2!$J$3=Foglio2!$E$7,Resp_Coord_Amm.vo!E330,IF(Foglio2!$J$3=Foglio2!$E$8,Direttore_Amm.vo!E330,IF(Foglio2!$J$3=Foglio2!$E$9,Doc_mat_elem.re!E330,IF(Foglio2!$J$3=Foglio2!$E$10,Doc_dipl_scuola_sec.!E330,IF(Foglio2!$J$3=Foglio2!$E$11,Doc_scuola_media!E330,IF(Foglio2!$J$3=Foglio2!$E$12,Doc_laureati_scuola_sec.!E344,IF(Foglio2!$J$3=Foglio2!$E$13,Direttivi_capi_ist.!E330,0)))))))))))</f>
        <v>0</v>
      </c>
      <c r="H344" s="248">
        <f>IF(Foglio2!$J$3=Foglio2!$E$3,Ausiliari_Coll.Scol.!F330,IF(Foglio2!$J$3=Foglio2!$E$4,Collab._Tecnici!F330,IF(Foglio2!$J$3=Foglio2!$E$5,Assistenti_Tecnici!F330,IF(Foglio2!$J$3=Foglio2!$E$6,Assistenti_Amm.vo!F330,IF(Foglio2!$J$3=Foglio2!$E$7,Resp_Coord_Amm.vo!F330,IF(Foglio2!$J$3=Foglio2!$E$8,Direttore_Amm.vo!F330,IF(Foglio2!$J$3=Foglio2!$E$9,Doc_mat_elem.re!F330,IF(Foglio2!$J$3=Foglio2!$E$10,Doc_dipl_scuola_sec.!F330,IF(Foglio2!$J$3=Foglio2!$E$11,Doc_scuola_media!F330,IF(Foglio2!$J$3=Foglio2!$E$12,Doc_laureati_scuola_sec.!F344,IF(Foglio2!$J$3=Foglio2!$E$13,Direttivi_capi_ist.!F330,0)))))))))))</f>
        <v>0</v>
      </c>
      <c r="I344" s="248">
        <f>IF(Foglio2!$J$3=Foglio2!$E$3,Ausiliari_Coll.Scol.!G330,IF(Foglio2!$J$3=Foglio2!$E$4,Collab._Tecnici!G330,IF(Foglio2!$J$3=Foglio2!$E$5,Assistenti_Tecnici!G330,IF(Foglio2!$J$3=Foglio2!$E$6,Assistenti_Amm.vo!G330,IF(Foglio2!$J$3=Foglio2!$E$7,Resp_Coord_Amm.vo!G330,IF(Foglio2!$J$3=Foglio2!$E$8,Direttore_Amm.vo!G330,IF(Foglio2!$J$3=Foglio2!$E$9,Doc_mat_elem.re!G330,IF(Foglio2!$J$3=Foglio2!$E$10,Doc_dipl_scuola_sec.!G330,IF(Foglio2!$J$3=Foglio2!$E$11,Doc_scuola_media!G330,IF(Foglio2!$J$3=Foglio2!$E$12,Doc_laureati_scuola_sec.!G344,IF(Foglio2!$J$3=Foglio2!$E$13,Direttivi_capi_ist.!G330,0)))))))))))</f>
        <v>0</v>
      </c>
      <c r="J344" s="248">
        <f>IF(Foglio2!$J$3=Foglio2!$E$3,Ausiliari_Coll.Scol.!H330,IF(Foglio2!$J$3=Foglio2!$E$4,Collab._Tecnici!H330,IF(Foglio2!$J$3=Foglio2!$E$5,Assistenti_Tecnici!H330,IF(Foglio2!$J$3=Foglio2!$E$6,Assistenti_Amm.vo!H330,IF(Foglio2!$J$3=Foglio2!$E$7,Resp_Coord_Amm.vo!H330,IF(Foglio2!$J$3=Foglio2!$E$8,Direttore_Amm.vo!H330,IF(Foglio2!$J$3=Foglio2!$E$9,Doc_mat_elem.re!H330,IF(Foglio2!$J$3=Foglio2!$E$10,Doc_dipl_scuola_sec.!H330,IF(Foglio2!$J$3=Foglio2!$E$11,Doc_scuola_media!H330,IF(Foglio2!$J$3=Foglio2!$E$12,Doc_laureati_scuola_sec.!H344,IF(Foglio2!$J$3=Foglio2!$E$13,Direttivi_capi_ist.!H330,0)))))))))))</f>
        <v>0</v>
      </c>
      <c r="K344" s="248">
        <f>IF(Foglio2!$J$3=Foglio2!$E$3,Ausiliari_Coll.Scol.!I330,IF(Foglio2!$J$3=Foglio2!$E$4,Collab._Tecnici!I330,IF(Foglio2!$J$3=Foglio2!$E$5,Assistenti_Tecnici!I330,IF(Foglio2!$J$3=Foglio2!$E$6,Assistenti_Amm.vo!I330,IF(Foglio2!$J$3=Foglio2!$E$7,Resp_Coord_Amm.vo!I330,IF(Foglio2!$J$3=Foglio2!$E$8,Direttore_Amm.vo!I330,IF(Foglio2!$J$3=Foglio2!$E$9,Doc_mat_elem.re!I330,IF(Foglio2!$J$3=Foglio2!$E$10,Doc_dipl_scuola_sec.!I330,IF(Foglio2!$J$3=Foglio2!$E$11,Doc_scuola_media!I330,IF(Foglio2!$J$3=Foglio2!$E$12,Doc_laureati_scuola_sec.!I344,IF(Foglio2!$J$3=Foglio2!$E$13,Direttivi_capi_ist.!I330,0)))))))))))</f>
        <v>0</v>
      </c>
      <c r="L344" s="248">
        <f>IF(Foglio2!$J$3=Foglio2!$E$3,Ausiliari_Coll.Scol.!J330,IF(Foglio2!$J$3=Foglio2!$E$4,Collab._Tecnici!J330,IF(Foglio2!$J$3=Foglio2!$E$5,Assistenti_Tecnici!J330,IF(Foglio2!$J$3=Foglio2!$E$6,Assistenti_Amm.vo!J330,IF(Foglio2!$J$3=Foglio2!$E$7,Resp_Coord_Amm.vo!J330,IF(Foglio2!$J$3=Foglio2!$E$8,Direttore_Amm.vo!J330,IF(Foglio2!$J$3=Foglio2!$E$9,Doc_mat_elem.re!J330,IF(Foglio2!$J$3=Foglio2!$E$10,Doc_dipl_scuola_sec.!J330,IF(Foglio2!$J$3=Foglio2!$E$11,Doc_scuola_media!J330,IF(Foglio2!$J$3=Foglio2!$E$12,Doc_laureati_scuola_sec.!J344,IF(Foglio2!$J$3=Foglio2!$E$13,Direttivi_capi_ist.!J330,0)))))))))))</f>
        <v>0</v>
      </c>
      <c r="M344" s="249">
        <f>IF(Foglio2!$J$3=Foglio2!$E$3,Ausiliari_Coll.Scol.!K330,IF(Foglio2!$J$3=Foglio2!$E$4,Collab._Tecnici!K330,IF(Foglio2!$J$3=Foglio2!$E$5,Assistenti_Tecnici!K330,IF(Foglio2!$J$3=Foglio2!$E$6,Assistenti_Amm.vo!K330,IF(Foglio2!$J$3=Foglio2!$E$7,Resp_Coord_Amm.vo!K330,IF(Foglio2!$J$3=Foglio2!$E$8,Direttore_Amm.vo!K330,IF(Foglio2!$J$3=Foglio2!$E$9,Doc_mat_elem.re!K330,IF(Foglio2!$J$3=Foglio2!$E$10,Doc_dipl_scuola_sec.!K330,IF(Foglio2!$J$3=Foglio2!$E$11,Doc_scuola_media!K330,IF(Foglio2!$J$3=Foglio2!$E$12,Doc_laureati_scuola_sec.!K344,IF(Foglio2!$J$3=Foglio2!$E$13,Direttivi_capi_ist.!K330,0)))))))))))</f>
        <v>0</v>
      </c>
      <c r="N344" s="250">
        <f>IF(Foglio2!$J$3=Foglio2!$E$3,Ausiliari_Coll.Scol.!L330,IF(Foglio2!$J$3=Foglio2!$E$4,Collab._Tecnici!L330,IF(Foglio2!$J$3=Foglio2!$E$5,Assistenti_Tecnici!L330,IF(Foglio2!$J$3=Foglio2!$E$6,Assistenti_Amm.vo!L330,IF(Foglio2!$J$3=Foglio2!$E$7,Resp_Coord_Amm.vo!L330,IF(Foglio2!$J$3=Foglio2!$E$8,Direttore_Amm.vo!L330,IF(Foglio2!$J$3=Foglio2!$E$9,Doc_mat_elem.re!L330,IF(Foglio2!$J$3=Foglio2!$E$10,Doc_dipl_scuola_sec.!L330,IF(Foglio2!$J$3=Foglio2!$E$11,Doc_scuola_media!L330,IF(Foglio2!$J$3=Foglio2!$E$12,Doc_laureati_scuola_sec.!L344,IF(Foglio2!$J$3=Foglio2!$E$13,Direttivi_capi_ist.!L330,0)))))))))))</f>
        <v>0</v>
      </c>
      <c r="O344" s="251">
        <f>IF(Foglio2!$J$3=Foglio2!$E$3,Ausiliari_Coll.Scol.!M330,IF(Foglio2!$J$3=Foglio2!$E$4,Collab._Tecnici!M330,IF(Foglio2!$J$3=Foglio2!$E$5,Assistenti_Tecnici!M330,IF(Foglio2!$J$3=Foglio2!$E$6,Assistenti_Amm.vo!M330,IF(Foglio2!$J$3=Foglio2!$E$7,Resp_Coord_Amm.vo!M330,IF(Foglio2!$J$3=Foglio2!$E$8,Direttore_Amm.vo!M330,IF(Foglio2!$J$3=Foglio2!$E$9,Doc_mat_elem.re!M330,IF(Foglio2!$J$3=Foglio2!$E$10,Doc_dipl_scuola_sec.!M330,IF(Foglio2!$J$3=Foglio2!$E$11,Doc_scuola_media!M330,IF(Foglio2!$J$3=Foglio2!$E$12,Doc_laureati_scuola_sec.!M344,IF(Foglio2!$J$3=Foglio2!$E$13,Direttivi_capi_ist.!M330,0)))))))))))</f>
        <v>0</v>
      </c>
      <c r="P344" s="252">
        <f>IF(Foglio2!$J$3=Foglio2!$E$3,Ausiliari_Coll.Scol.!N330,IF(Foglio2!$J$3=Foglio2!$E$4,Collab._Tecnici!N330,IF(Foglio2!$J$3=Foglio2!$E$5,Assistenti_Tecnici!N330,IF(Foglio2!$J$3=Foglio2!$E$6,Assistenti_Amm.vo!N330,IF(Foglio2!$J$3=Foglio2!$E$7,Resp_Coord_Amm.vo!N330,IF(Foglio2!$J$3=Foglio2!$E$8,Direttore_Amm.vo!N330,IF(Foglio2!$J$3=Foglio2!$E$9,Doc_mat_elem.re!N330,IF(Foglio2!$J$3=Foglio2!$E$10,Doc_dipl_scuola_sec.!N330,IF(Foglio2!$J$3=Foglio2!$E$11,Doc_scuola_media!N330,IF(Foglio2!$J$3=Foglio2!$E$12,Doc_laureati_scuola_sec.!N344,IF(Foglio2!$J$3=Foglio2!$E$13,Direttivi_capi_ist.!N330,0)))))))))))</f>
        <v>0</v>
      </c>
      <c r="Q344" s="252">
        <f>IF(Foglio2!$J$3=Foglio2!$E$3,Ausiliari_Coll.Scol.!O330,IF(Foglio2!$J$3=Foglio2!$E$4,Collab._Tecnici!O330,IF(Foglio2!$J$3=Foglio2!$E$5,Assistenti_Tecnici!O330,IF(Foglio2!$J$3=Foglio2!$E$6,Assistenti_Amm.vo!O330,IF(Foglio2!$J$3=Foglio2!$E$7,Resp_Coord_Amm.vo!O330,IF(Foglio2!$J$3=Foglio2!$E$8,Direttore_Amm.vo!O330,IF(Foglio2!$J$3=Foglio2!$E$9,Doc_mat_elem.re!O330,IF(Foglio2!$J$3=Foglio2!$E$10,Doc_dipl_scuola_sec.!O330,IF(Foglio2!$J$3=Foglio2!$E$11,Doc_scuola_media!O330,IF(Foglio2!$J$3=Foglio2!$E$12,Doc_laureati_scuola_sec.!O344,IF(Foglio2!$J$3=Foglio2!$E$13,Direttivi_capi_ist.!O330,0)))))))))))</f>
        <v>0</v>
      </c>
      <c r="R344" s="252">
        <f>IF(Foglio2!$J$3=Foglio2!$E$3,Ausiliari_Coll.Scol.!P330,IF(Foglio2!$J$3=Foglio2!$E$4,Collab._Tecnici!P330,IF(Foglio2!$J$3=Foglio2!$E$5,Assistenti_Tecnici!P330,IF(Foglio2!$J$3=Foglio2!$E$6,Assistenti_Amm.vo!P330,IF(Foglio2!$J$3=Foglio2!$E$7,Resp_Coord_Amm.vo!P330,IF(Foglio2!$J$3=Foglio2!$E$8,Direttore_Amm.vo!P330,IF(Foglio2!$J$3=Foglio2!$E$9,Doc_mat_elem.re!P330,IF(Foglio2!$J$3=Foglio2!$E$10,Doc_dipl_scuola_sec.!P330,IF(Foglio2!$J$3=Foglio2!$E$11,Doc_scuola_media!P330,IF(Foglio2!$J$3=Foglio2!$E$12,Doc_laureati_scuola_sec.!P344,IF(Foglio2!$J$3=Foglio2!$E$13,Direttivi_capi_ist.!P330,0)))))))))))</f>
        <v>0</v>
      </c>
      <c r="S344" s="252">
        <f>IF(Foglio2!$J$3=Foglio2!$E$3,Ausiliari_Coll.Scol.!Q330,IF(Foglio2!$J$3=Foglio2!$E$4,Collab._Tecnici!Q330,IF(Foglio2!$J$3=Foglio2!$E$5,Assistenti_Tecnici!Q330,IF(Foglio2!$J$3=Foglio2!$E$6,Assistenti_Amm.vo!Q330,IF(Foglio2!$J$3=Foglio2!$E$7,Resp_Coord_Amm.vo!Q330,IF(Foglio2!$J$3=Foglio2!$E$8,Direttore_Amm.vo!Q330,IF(Foglio2!$J$3=Foglio2!$E$9,Doc_mat_elem.re!Q330,IF(Foglio2!$J$3=Foglio2!$E$10,Doc_dipl_scuola_sec.!Q330,IF(Foglio2!$J$3=Foglio2!$E$11,Doc_scuola_media!Q330,IF(Foglio2!$J$3=Foglio2!$E$12,Doc_laureati_scuola_sec.!Q344,IF(Foglio2!$J$3=Foglio2!$E$13,Direttivi_capi_ist.!Q330,0)))))))))))</f>
        <v>0</v>
      </c>
      <c r="T344" s="252">
        <f>IF(Foglio2!$J$3=Foglio2!$E$3,Ausiliari_Coll.Scol.!R330,IF(Foglio2!$J$3=Foglio2!$E$4,Collab._Tecnici!R330,IF(Foglio2!$J$3=Foglio2!$E$5,Assistenti_Tecnici!R330,IF(Foglio2!$J$3=Foglio2!$E$6,Assistenti_Amm.vo!R330,IF(Foglio2!$J$3=Foglio2!$E$7,Resp_Coord_Amm.vo!R330,IF(Foglio2!$J$3=Foglio2!$E$8,Direttore_Amm.vo!R330,IF(Foglio2!$J$3=Foglio2!$E$9,Doc_mat_elem.re!R330,IF(Foglio2!$J$3=Foglio2!$E$10,Doc_dipl_scuola_sec.!R330,IF(Foglio2!$J$3=Foglio2!$E$11,Doc_scuola_media!R330,IF(Foglio2!$J$3=Foglio2!$E$12,Doc_laureati_scuola_sec.!R344,IF(Foglio2!$J$3=Foglio2!$E$13,Direttivi_capi_ist.!R330,0)))))))))))</f>
        <v>0</v>
      </c>
      <c r="U344" s="252">
        <f t="shared" ref="U344" si="1398">(P344)/12*0.8</f>
        <v>0</v>
      </c>
      <c r="V344" s="252">
        <f t="shared" ref="V344" si="1399">(P344+R344)/12*0.8</f>
        <v>0</v>
      </c>
      <c r="W344" s="253" t="str">
        <f t="shared" ref="W344" si="1400">"Fascia Da "&amp;F344&amp;" a "&amp;F345&amp;" Decorrenza "&amp;DAY(C344)&amp;"/"&amp;MONTH(C344)&amp;"/"&amp;YEAR(C344)</f>
        <v>Fascia Da 0 a 0 Decorrenza 0/1/1900</v>
      </c>
    </row>
    <row r="345" spans="1:23" s="47" customFormat="1" ht="9" customHeight="1" x14ac:dyDescent="0.2">
      <c r="A345" s="104"/>
      <c r="B345" s="245">
        <f t="shared" si="1253"/>
        <v>34731</v>
      </c>
      <c r="C345" s="501"/>
      <c r="D345" s="501"/>
      <c r="E345" s="48" t="s">
        <v>4</v>
      </c>
      <c r="F345" s="49">
        <f>IF(Foglio2!$J$3=Foglio2!$E$3,Ausiliari_Coll.Scol.!D331,IF(Foglio2!$J$3=Foglio2!$E$4,Collab._Tecnici!D331,IF(Foglio2!$J$3=Foglio2!$E$5,Assistenti_Tecnici!D331,IF(Foglio2!$J$3=Foglio2!$E$6,Assistenti_Amm.vo!D331,IF(Foglio2!$J$3=Foglio2!$E$7,Resp_Coord_Amm.vo!D331,IF(Foglio2!$J$3=Foglio2!$E$8,Direttore_Amm.vo!D331,IF(Foglio2!$J$3=Foglio2!$E$9,Doc_mat_elem.re!D331,IF(Foglio2!$J$3=Foglio2!$E$10,Doc_dipl_scuola_sec.!D331,IF(Foglio2!$J$3=Foglio2!$E$11,Doc_scuola_media!D331,IF(Foglio2!$J$3=Foglio2!$E$12,Doc_laureati_scuola_sec.!D345,IF(Foglio2!$J$3=Foglio2!$E$13,Direttivi_capi_ist.!D331,0)))))))))))</f>
        <v>0</v>
      </c>
      <c r="G345" s="267">
        <f t="shared" ref="G345:T345" si="1401">G344*1936.27</f>
        <v>0</v>
      </c>
      <c r="H345" s="267">
        <f t="shared" si="1401"/>
        <v>0</v>
      </c>
      <c r="I345" s="267">
        <f t="shared" si="1401"/>
        <v>0</v>
      </c>
      <c r="J345" s="267">
        <f t="shared" si="1401"/>
        <v>0</v>
      </c>
      <c r="K345" s="267">
        <f t="shared" si="1401"/>
        <v>0</v>
      </c>
      <c r="L345" s="266">
        <f t="shared" si="1401"/>
        <v>0</v>
      </c>
      <c r="M345" s="267">
        <f t="shared" si="1401"/>
        <v>0</v>
      </c>
      <c r="N345" s="182">
        <f t="shared" si="1401"/>
        <v>0</v>
      </c>
      <c r="O345" s="183">
        <f t="shared" si="1401"/>
        <v>0</v>
      </c>
      <c r="P345" s="184">
        <f t="shared" si="1401"/>
        <v>0</v>
      </c>
      <c r="Q345" s="184">
        <f t="shared" si="1401"/>
        <v>0</v>
      </c>
      <c r="R345" s="184">
        <f t="shared" si="1401"/>
        <v>0</v>
      </c>
      <c r="S345" s="184">
        <f t="shared" si="1401"/>
        <v>0</v>
      </c>
      <c r="T345" s="184">
        <f t="shared" si="1401"/>
        <v>0</v>
      </c>
      <c r="U345" s="184">
        <f t="shared" ref="U345:V345" si="1402">U344*1936.27</f>
        <v>0</v>
      </c>
      <c r="V345" s="184">
        <f t="shared" si="1402"/>
        <v>0</v>
      </c>
      <c r="W345" s="104"/>
    </row>
    <row r="346" spans="1:23" s="47" customFormat="1" ht="12.75" customHeight="1" x14ac:dyDescent="0.2">
      <c r="A346" s="104">
        <f>IF(Foglio2!$J$7=1,TRUNC(Base!V346,0),TRUNC(Base!U346,0))</f>
        <v>0</v>
      </c>
      <c r="B346" s="245">
        <f t="shared" si="1253"/>
        <v>34732</v>
      </c>
      <c r="C346" s="501"/>
      <c r="D346" s="501"/>
      <c r="E346" s="53" t="s">
        <v>3</v>
      </c>
      <c r="F346" s="54">
        <f>IF(Foglio2!$J$3=Foglio2!$E$3,Ausiliari_Coll.Scol.!D332,IF(Foglio2!$J$3=Foglio2!$E$4,Collab._Tecnici!D332,IF(Foglio2!$J$3=Foglio2!$E$5,Assistenti_Tecnici!D332,IF(Foglio2!$J$3=Foglio2!$E$6,Assistenti_Amm.vo!D332,IF(Foglio2!$J$3=Foglio2!$E$7,Resp_Coord_Amm.vo!D332,IF(Foglio2!$J$3=Foglio2!$E$8,Direttore_Amm.vo!D332,IF(Foglio2!$J$3=Foglio2!$E$9,Doc_mat_elem.re!D332,IF(Foglio2!$J$3=Foglio2!$E$10,Doc_dipl_scuola_sec.!D332,IF(Foglio2!$J$3=Foglio2!$E$11,Doc_scuola_media!D332,IF(Foglio2!$J$3=Foglio2!$E$12,Doc_laureati_scuola_sec.!D346,IF(Foglio2!$J$3=Foglio2!$E$13,Direttivi_capi_ist.!D332,0)))))))))))</f>
        <v>0</v>
      </c>
      <c r="G346" s="248">
        <f>IF(Foglio2!$J$3=Foglio2!$E$3,Ausiliari_Coll.Scol.!E332,IF(Foglio2!$J$3=Foglio2!$E$4,Collab._Tecnici!E332,IF(Foglio2!$J$3=Foglio2!$E$5,Assistenti_Tecnici!E332,IF(Foglio2!$J$3=Foglio2!$E$6,Assistenti_Amm.vo!E332,IF(Foglio2!$J$3=Foglio2!$E$7,Resp_Coord_Amm.vo!E332,IF(Foglio2!$J$3=Foglio2!$E$8,Direttore_Amm.vo!E332,IF(Foglio2!$J$3=Foglio2!$E$9,Doc_mat_elem.re!E332,IF(Foglio2!$J$3=Foglio2!$E$10,Doc_dipl_scuola_sec.!E332,IF(Foglio2!$J$3=Foglio2!$E$11,Doc_scuola_media!E332,IF(Foglio2!$J$3=Foglio2!$E$12,Doc_laureati_scuola_sec.!E346,IF(Foglio2!$J$3=Foglio2!$E$13,Direttivi_capi_ist.!E332,0)))))))))))</f>
        <v>0</v>
      </c>
      <c r="H346" s="248">
        <f>IF(Foglio2!$J$3=Foglio2!$E$3,Ausiliari_Coll.Scol.!F332,IF(Foglio2!$J$3=Foglio2!$E$4,Collab._Tecnici!F332,IF(Foglio2!$J$3=Foglio2!$E$5,Assistenti_Tecnici!F332,IF(Foglio2!$J$3=Foglio2!$E$6,Assistenti_Amm.vo!F332,IF(Foglio2!$J$3=Foglio2!$E$7,Resp_Coord_Amm.vo!F332,IF(Foglio2!$J$3=Foglio2!$E$8,Direttore_Amm.vo!F332,IF(Foglio2!$J$3=Foglio2!$E$9,Doc_mat_elem.re!F332,IF(Foglio2!$J$3=Foglio2!$E$10,Doc_dipl_scuola_sec.!F332,IF(Foglio2!$J$3=Foglio2!$E$11,Doc_scuola_media!F332,IF(Foglio2!$J$3=Foglio2!$E$12,Doc_laureati_scuola_sec.!F346,IF(Foglio2!$J$3=Foglio2!$E$13,Direttivi_capi_ist.!F332,0)))))))))))</f>
        <v>0</v>
      </c>
      <c r="I346" s="248">
        <f>IF(Foglio2!$J$3=Foglio2!$E$3,Ausiliari_Coll.Scol.!G332,IF(Foglio2!$J$3=Foglio2!$E$4,Collab._Tecnici!G332,IF(Foglio2!$J$3=Foglio2!$E$5,Assistenti_Tecnici!G332,IF(Foglio2!$J$3=Foglio2!$E$6,Assistenti_Amm.vo!G332,IF(Foglio2!$J$3=Foglio2!$E$7,Resp_Coord_Amm.vo!G332,IF(Foglio2!$J$3=Foglio2!$E$8,Direttore_Amm.vo!G332,IF(Foglio2!$J$3=Foglio2!$E$9,Doc_mat_elem.re!G332,IF(Foglio2!$J$3=Foglio2!$E$10,Doc_dipl_scuola_sec.!G332,IF(Foglio2!$J$3=Foglio2!$E$11,Doc_scuola_media!G332,IF(Foglio2!$J$3=Foglio2!$E$12,Doc_laureati_scuola_sec.!G346,IF(Foglio2!$J$3=Foglio2!$E$13,Direttivi_capi_ist.!G332,0)))))))))))</f>
        <v>0</v>
      </c>
      <c r="J346" s="248">
        <f>IF(Foglio2!$J$3=Foglio2!$E$3,Ausiliari_Coll.Scol.!H332,IF(Foglio2!$J$3=Foglio2!$E$4,Collab._Tecnici!H332,IF(Foglio2!$J$3=Foglio2!$E$5,Assistenti_Tecnici!H332,IF(Foglio2!$J$3=Foglio2!$E$6,Assistenti_Amm.vo!H332,IF(Foglio2!$J$3=Foglio2!$E$7,Resp_Coord_Amm.vo!H332,IF(Foglio2!$J$3=Foglio2!$E$8,Direttore_Amm.vo!H332,IF(Foglio2!$J$3=Foglio2!$E$9,Doc_mat_elem.re!H332,IF(Foglio2!$J$3=Foglio2!$E$10,Doc_dipl_scuola_sec.!H332,IF(Foglio2!$J$3=Foglio2!$E$11,Doc_scuola_media!H332,IF(Foglio2!$J$3=Foglio2!$E$12,Doc_laureati_scuola_sec.!H346,IF(Foglio2!$J$3=Foglio2!$E$13,Direttivi_capi_ist.!H332,0)))))))))))</f>
        <v>0</v>
      </c>
      <c r="K346" s="248">
        <f>IF(Foglio2!$J$3=Foglio2!$E$3,Ausiliari_Coll.Scol.!I332,IF(Foglio2!$J$3=Foglio2!$E$4,Collab._Tecnici!I332,IF(Foglio2!$J$3=Foglio2!$E$5,Assistenti_Tecnici!I332,IF(Foglio2!$J$3=Foglio2!$E$6,Assistenti_Amm.vo!I332,IF(Foglio2!$J$3=Foglio2!$E$7,Resp_Coord_Amm.vo!I332,IF(Foglio2!$J$3=Foglio2!$E$8,Direttore_Amm.vo!I332,IF(Foglio2!$J$3=Foglio2!$E$9,Doc_mat_elem.re!I332,IF(Foglio2!$J$3=Foglio2!$E$10,Doc_dipl_scuola_sec.!I332,IF(Foglio2!$J$3=Foglio2!$E$11,Doc_scuola_media!I332,IF(Foglio2!$J$3=Foglio2!$E$12,Doc_laureati_scuola_sec.!I346,IF(Foglio2!$J$3=Foglio2!$E$13,Direttivi_capi_ist.!I332,0)))))))))))</f>
        <v>0</v>
      </c>
      <c r="L346" s="248">
        <f>IF(Foglio2!$J$3=Foglio2!$E$3,Ausiliari_Coll.Scol.!J332,IF(Foglio2!$J$3=Foglio2!$E$4,Collab._Tecnici!J332,IF(Foglio2!$J$3=Foglio2!$E$5,Assistenti_Tecnici!J332,IF(Foglio2!$J$3=Foglio2!$E$6,Assistenti_Amm.vo!J332,IF(Foglio2!$J$3=Foglio2!$E$7,Resp_Coord_Amm.vo!J332,IF(Foglio2!$J$3=Foglio2!$E$8,Direttore_Amm.vo!J332,IF(Foglio2!$J$3=Foglio2!$E$9,Doc_mat_elem.re!J332,IF(Foglio2!$J$3=Foglio2!$E$10,Doc_dipl_scuola_sec.!J332,IF(Foglio2!$J$3=Foglio2!$E$11,Doc_scuola_media!J332,IF(Foglio2!$J$3=Foglio2!$E$12,Doc_laureati_scuola_sec.!J346,IF(Foglio2!$J$3=Foglio2!$E$13,Direttivi_capi_ist.!J332,0)))))))))))</f>
        <v>0</v>
      </c>
      <c r="M346" s="249">
        <f>IF(Foglio2!$J$3=Foglio2!$E$3,Ausiliari_Coll.Scol.!K332,IF(Foglio2!$J$3=Foglio2!$E$4,Collab._Tecnici!K332,IF(Foglio2!$J$3=Foglio2!$E$5,Assistenti_Tecnici!K332,IF(Foglio2!$J$3=Foglio2!$E$6,Assistenti_Amm.vo!K332,IF(Foglio2!$J$3=Foglio2!$E$7,Resp_Coord_Amm.vo!K332,IF(Foglio2!$J$3=Foglio2!$E$8,Direttore_Amm.vo!K332,IF(Foglio2!$J$3=Foglio2!$E$9,Doc_mat_elem.re!K332,IF(Foglio2!$J$3=Foglio2!$E$10,Doc_dipl_scuola_sec.!K332,IF(Foglio2!$J$3=Foglio2!$E$11,Doc_scuola_media!K332,IF(Foglio2!$J$3=Foglio2!$E$12,Doc_laureati_scuola_sec.!K346,IF(Foglio2!$J$3=Foglio2!$E$13,Direttivi_capi_ist.!K332,0)))))))))))</f>
        <v>0</v>
      </c>
      <c r="N346" s="250">
        <f>IF(Foglio2!$J$3=Foglio2!$E$3,Ausiliari_Coll.Scol.!L332,IF(Foglio2!$J$3=Foglio2!$E$4,Collab._Tecnici!L332,IF(Foglio2!$J$3=Foglio2!$E$5,Assistenti_Tecnici!L332,IF(Foglio2!$J$3=Foglio2!$E$6,Assistenti_Amm.vo!L332,IF(Foglio2!$J$3=Foglio2!$E$7,Resp_Coord_Amm.vo!L332,IF(Foglio2!$J$3=Foglio2!$E$8,Direttore_Amm.vo!L332,IF(Foglio2!$J$3=Foglio2!$E$9,Doc_mat_elem.re!L332,IF(Foglio2!$J$3=Foglio2!$E$10,Doc_dipl_scuola_sec.!L332,IF(Foglio2!$J$3=Foglio2!$E$11,Doc_scuola_media!L332,IF(Foglio2!$J$3=Foglio2!$E$12,Doc_laureati_scuola_sec.!L346,IF(Foglio2!$J$3=Foglio2!$E$13,Direttivi_capi_ist.!L332,0)))))))))))</f>
        <v>0</v>
      </c>
      <c r="O346" s="251">
        <f>IF(Foglio2!$J$3=Foglio2!$E$3,Ausiliari_Coll.Scol.!M332,IF(Foglio2!$J$3=Foglio2!$E$4,Collab._Tecnici!M332,IF(Foglio2!$J$3=Foglio2!$E$5,Assistenti_Tecnici!M332,IF(Foglio2!$J$3=Foglio2!$E$6,Assistenti_Amm.vo!M332,IF(Foglio2!$J$3=Foglio2!$E$7,Resp_Coord_Amm.vo!M332,IF(Foglio2!$J$3=Foglio2!$E$8,Direttore_Amm.vo!M332,IF(Foglio2!$J$3=Foglio2!$E$9,Doc_mat_elem.re!M332,IF(Foglio2!$J$3=Foglio2!$E$10,Doc_dipl_scuola_sec.!M332,IF(Foglio2!$J$3=Foglio2!$E$11,Doc_scuola_media!M332,IF(Foglio2!$J$3=Foglio2!$E$12,Doc_laureati_scuola_sec.!M346,IF(Foglio2!$J$3=Foglio2!$E$13,Direttivi_capi_ist.!M332,0)))))))))))</f>
        <v>0</v>
      </c>
      <c r="P346" s="252">
        <f>IF(Foglio2!$J$3=Foglio2!$E$3,Ausiliari_Coll.Scol.!N332,IF(Foglio2!$J$3=Foglio2!$E$4,Collab._Tecnici!N332,IF(Foglio2!$J$3=Foglio2!$E$5,Assistenti_Tecnici!N332,IF(Foglio2!$J$3=Foglio2!$E$6,Assistenti_Amm.vo!N332,IF(Foglio2!$J$3=Foglio2!$E$7,Resp_Coord_Amm.vo!N332,IF(Foglio2!$J$3=Foglio2!$E$8,Direttore_Amm.vo!N332,IF(Foglio2!$J$3=Foglio2!$E$9,Doc_mat_elem.re!N332,IF(Foglio2!$J$3=Foglio2!$E$10,Doc_dipl_scuola_sec.!N332,IF(Foglio2!$J$3=Foglio2!$E$11,Doc_scuola_media!N332,IF(Foglio2!$J$3=Foglio2!$E$12,Doc_laureati_scuola_sec.!N346,IF(Foglio2!$J$3=Foglio2!$E$13,Direttivi_capi_ist.!N332,0)))))))))))</f>
        <v>0</v>
      </c>
      <c r="Q346" s="252">
        <f>IF(Foglio2!$J$3=Foglio2!$E$3,Ausiliari_Coll.Scol.!O332,IF(Foglio2!$J$3=Foglio2!$E$4,Collab._Tecnici!O332,IF(Foglio2!$J$3=Foglio2!$E$5,Assistenti_Tecnici!O332,IF(Foglio2!$J$3=Foglio2!$E$6,Assistenti_Amm.vo!O332,IF(Foglio2!$J$3=Foglio2!$E$7,Resp_Coord_Amm.vo!O332,IF(Foglio2!$J$3=Foglio2!$E$8,Direttore_Amm.vo!O332,IF(Foglio2!$J$3=Foglio2!$E$9,Doc_mat_elem.re!O332,IF(Foglio2!$J$3=Foglio2!$E$10,Doc_dipl_scuola_sec.!O332,IF(Foglio2!$J$3=Foglio2!$E$11,Doc_scuola_media!O332,IF(Foglio2!$J$3=Foglio2!$E$12,Doc_laureati_scuola_sec.!O346,IF(Foglio2!$J$3=Foglio2!$E$13,Direttivi_capi_ist.!O332,0)))))))))))</f>
        <v>0</v>
      </c>
      <c r="R346" s="252">
        <f>IF(Foglio2!$J$3=Foglio2!$E$3,Ausiliari_Coll.Scol.!P332,IF(Foglio2!$J$3=Foglio2!$E$4,Collab._Tecnici!P332,IF(Foglio2!$J$3=Foglio2!$E$5,Assistenti_Tecnici!P332,IF(Foglio2!$J$3=Foglio2!$E$6,Assistenti_Amm.vo!P332,IF(Foglio2!$J$3=Foglio2!$E$7,Resp_Coord_Amm.vo!P332,IF(Foglio2!$J$3=Foglio2!$E$8,Direttore_Amm.vo!P332,IF(Foglio2!$J$3=Foglio2!$E$9,Doc_mat_elem.re!P332,IF(Foglio2!$J$3=Foglio2!$E$10,Doc_dipl_scuola_sec.!P332,IF(Foglio2!$J$3=Foglio2!$E$11,Doc_scuola_media!P332,IF(Foglio2!$J$3=Foglio2!$E$12,Doc_laureati_scuola_sec.!P346,IF(Foglio2!$J$3=Foglio2!$E$13,Direttivi_capi_ist.!P332,0)))))))))))</f>
        <v>0</v>
      </c>
      <c r="S346" s="252">
        <f>IF(Foglio2!$J$3=Foglio2!$E$3,Ausiliari_Coll.Scol.!Q332,IF(Foglio2!$J$3=Foglio2!$E$4,Collab._Tecnici!Q332,IF(Foglio2!$J$3=Foglio2!$E$5,Assistenti_Tecnici!Q332,IF(Foglio2!$J$3=Foglio2!$E$6,Assistenti_Amm.vo!Q332,IF(Foglio2!$J$3=Foglio2!$E$7,Resp_Coord_Amm.vo!Q332,IF(Foglio2!$J$3=Foglio2!$E$8,Direttore_Amm.vo!Q332,IF(Foglio2!$J$3=Foglio2!$E$9,Doc_mat_elem.re!Q332,IF(Foglio2!$J$3=Foglio2!$E$10,Doc_dipl_scuola_sec.!Q332,IF(Foglio2!$J$3=Foglio2!$E$11,Doc_scuola_media!Q332,IF(Foglio2!$J$3=Foglio2!$E$12,Doc_laureati_scuola_sec.!Q346,IF(Foglio2!$J$3=Foglio2!$E$13,Direttivi_capi_ist.!Q332,0)))))))))))</f>
        <v>0</v>
      </c>
      <c r="T346" s="252">
        <f>IF(Foglio2!$J$3=Foglio2!$E$3,Ausiliari_Coll.Scol.!R332,IF(Foglio2!$J$3=Foglio2!$E$4,Collab._Tecnici!R332,IF(Foglio2!$J$3=Foglio2!$E$5,Assistenti_Tecnici!R332,IF(Foglio2!$J$3=Foglio2!$E$6,Assistenti_Amm.vo!R332,IF(Foglio2!$J$3=Foglio2!$E$7,Resp_Coord_Amm.vo!R332,IF(Foglio2!$J$3=Foglio2!$E$8,Direttore_Amm.vo!R332,IF(Foglio2!$J$3=Foglio2!$E$9,Doc_mat_elem.re!R332,IF(Foglio2!$J$3=Foglio2!$E$10,Doc_dipl_scuola_sec.!R332,IF(Foglio2!$J$3=Foglio2!$E$11,Doc_scuola_media!R332,IF(Foglio2!$J$3=Foglio2!$E$12,Doc_laureati_scuola_sec.!R346,IF(Foglio2!$J$3=Foglio2!$E$13,Direttivi_capi_ist.!R332,0)))))))))))</f>
        <v>0</v>
      </c>
      <c r="U346" s="252">
        <f t="shared" ref="U346" si="1403">(P346)/12*0.8</f>
        <v>0</v>
      </c>
      <c r="V346" s="252">
        <f t="shared" ref="V346" si="1404">(P346+R346)/12*0.8</f>
        <v>0</v>
      </c>
      <c r="W346" s="253" t="str">
        <f t="shared" ref="W346" si="1405">"Fascia Da "&amp;F346&amp;" a "&amp;F347&amp;" Decorrenza "&amp;DAY(C346)&amp;"/"&amp;MONTH(C346)&amp;"/"&amp;YEAR(C346)</f>
        <v>Fascia Da 0 a 0 Decorrenza 0/1/1900</v>
      </c>
    </row>
    <row r="347" spans="1:23" s="47" customFormat="1" ht="9" customHeight="1" x14ac:dyDescent="0.2">
      <c r="A347" s="104"/>
      <c r="B347" s="245">
        <f t="shared" si="1253"/>
        <v>34733</v>
      </c>
      <c r="C347" s="501"/>
      <c r="D347" s="501"/>
      <c r="E347" s="48" t="s">
        <v>4</v>
      </c>
      <c r="F347" s="49">
        <f>IF(Foglio2!$J$3=Foglio2!$E$3,Ausiliari_Coll.Scol.!D333,IF(Foglio2!$J$3=Foglio2!$E$4,Collab._Tecnici!D333,IF(Foglio2!$J$3=Foglio2!$E$5,Assistenti_Tecnici!D333,IF(Foglio2!$J$3=Foglio2!$E$6,Assistenti_Amm.vo!D333,IF(Foglio2!$J$3=Foglio2!$E$7,Resp_Coord_Amm.vo!D333,IF(Foglio2!$J$3=Foglio2!$E$8,Direttore_Amm.vo!D333,IF(Foglio2!$J$3=Foglio2!$E$9,Doc_mat_elem.re!D333,IF(Foglio2!$J$3=Foglio2!$E$10,Doc_dipl_scuola_sec.!D333,IF(Foglio2!$J$3=Foglio2!$E$11,Doc_scuola_media!D333,IF(Foglio2!$J$3=Foglio2!$E$12,Doc_laureati_scuola_sec.!D347,IF(Foglio2!$J$3=Foglio2!$E$13,Direttivi_capi_ist.!D333,0)))))))))))</f>
        <v>0</v>
      </c>
      <c r="G347" s="267">
        <f t="shared" ref="G347:T347" si="1406">G346*1936.27</f>
        <v>0</v>
      </c>
      <c r="H347" s="267">
        <f t="shared" si="1406"/>
        <v>0</v>
      </c>
      <c r="I347" s="267">
        <f t="shared" si="1406"/>
        <v>0</v>
      </c>
      <c r="J347" s="267">
        <f t="shared" si="1406"/>
        <v>0</v>
      </c>
      <c r="K347" s="267">
        <f t="shared" si="1406"/>
        <v>0</v>
      </c>
      <c r="L347" s="266">
        <f t="shared" si="1406"/>
        <v>0</v>
      </c>
      <c r="M347" s="267">
        <f t="shared" si="1406"/>
        <v>0</v>
      </c>
      <c r="N347" s="182">
        <f t="shared" si="1406"/>
        <v>0</v>
      </c>
      <c r="O347" s="183">
        <f t="shared" si="1406"/>
        <v>0</v>
      </c>
      <c r="P347" s="184">
        <f t="shared" si="1406"/>
        <v>0</v>
      </c>
      <c r="Q347" s="184">
        <f t="shared" si="1406"/>
        <v>0</v>
      </c>
      <c r="R347" s="184">
        <f t="shared" si="1406"/>
        <v>0</v>
      </c>
      <c r="S347" s="184">
        <f t="shared" si="1406"/>
        <v>0</v>
      </c>
      <c r="T347" s="184">
        <f t="shared" si="1406"/>
        <v>0</v>
      </c>
      <c r="U347" s="184">
        <f t="shared" ref="U347:V347" si="1407">U346*1936.27</f>
        <v>0</v>
      </c>
      <c r="V347" s="184">
        <f t="shared" si="1407"/>
        <v>0</v>
      </c>
      <c r="W347" s="104"/>
    </row>
    <row r="348" spans="1:23" s="47" customFormat="1" ht="12.75" customHeight="1" x14ac:dyDescent="0.2">
      <c r="A348" s="104">
        <f>IF(Foglio2!$J$7=1,TRUNC(Base!V348,0),TRUNC(Base!U348,0))</f>
        <v>0</v>
      </c>
      <c r="B348" s="245">
        <f t="shared" si="1253"/>
        <v>34734</v>
      </c>
      <c r="C348" s="501"/>
      <c r="D348" s="501"/>
      <c r="E348" s="53" t="s">
        <v>3</v>
      </c>
      <c r="F348" s="54">
        <f>IF(Foglio2!$J$3=Foglio2!$E$3,Ausiliari_Coll.Scol.!D334,IF(Foglio2!$J$3=Foglio2!$E$4,Collab._Tecnici!D334,IF(Foglio2!$J$3=Foglio2!$E$5,Assistenti_Tecnici!D334,IF(Foglio2!$J$3=Foglio2!$E$6,Assistenti_Amm.vo!D334,IF(Foglio2!$J$3=Foglio2!$E$7,Resp_Coord_Amm.vo!D334,IF(Foglio2!$J$3=Foglio2!$E$8,Direttore_Amm.vo!D334,IF(Foglio2!$J$3=Foglio2!$E$9,Doc_mat_elem.re!D334,IF(Foglio2!$J$3=Foglio2!$E$10,Doc_dipl_scuola_sec.!D334,IF(Foglio2!$J$3=Foglio2!$E$11,Doc_scuola_media!D334,IF(Foglio2!$J$3=Foglio2!$E$12,Doc_laureati_scuola_sec.!D348,IF(Foglio2!$J$3=Foglio2!$E$13,Direttivi_capi_ist.!D334,0)))))))))))</f>
        <v>0</v>
      </c>
      <c r="G348" s="248">
        <f>IF(Foglio2!$J$3=Foglio2!$E$3,Ausiliari_Coll.Scol.!E334,IF(Foglio2!$J$3=Foglio2!$E$4,Collab._Tecnici!E334,IF(Foglio2!$J$3=Foglio2!$E$5,Assistenti_Tecnici!E334,IF(Foglio2!$J$3=Foglio2!$E$6,Assistenti_Amm.vo!E334,IF(Foglio2!$J$3=Foglio2!$E$7,Resp_Coord_Amm.vo!E334,IF(Foglio2!$J$3=Foglio2!$E$8,Direttore_Amm.vo!E334,IF(Foglio2!$J$3=Foglio2!$E$9,Doc_mat_elem.re!E334,IF(Foglio2!$J$3=Foglio2!$E$10,Doc_dipl_scuola_sec.!E334,IF(Foglio2!$J$3=Foglio2!$E$11,Doc_scuola_media!E334,IF(Foglio2!$J$3=Foglio2!$E$12,Doc_laureati_scuola_sec.!E348,IF(Foglio2!$J$3=Foglio2!$E$13,Direttivi_capi_ist.!E334,0)))))))))))</f>
        <v>0</v>
      </c>
      <c r="H348" s="248">
        <f>IF(Foglio2!$J$3=Foglio2!$E$3,Ausiliari_Coll.Scol.!F334,IF(Foglio2!$J$3=Foglio2!$E$4,Collab._Tecnici!F334,IF(Foglio2!$J$3=Foglio2!$E$5,Assistenti_Tecnici!F334,IF(Foglio2!$J$3=Foglio2!$E$6,Assistenti_Amm.vo!F334,IF(Foglio2!$J$3=Foglio2!$E$7,Resp_Coord_Amm.vo!F334,IF(Foglio2!$J$3=Foglio2!$E$8,Direttore_Amm.vo!F334,IF(Foglio2!$J$3=Foglio2!$E$9,Doc_mat_elem.re!F334,IF(Foglio2!$J$3=Foglio2!$E$10,Doc_dipl_scuola_sec.!F334,IF(Foglio2!$J$3=Foglio2!$E$11,Doc_scuola_media!F334,IF(Foglio2!$J$3=Foglio2!$E$12,Doc_laureati_scuola_sec.!F348,IF(Foglio2!$J$3=Foglio2!$E$13,Direttivi_capi_ist.!F334,0)))))))))))</f>
        <v>0</v>
      </c>
      <c r="I348" s="248">
        <f>IF(Foglio2!$J$3=Foglio2!$E$3,Ausiliari_Coll.Scol.!G334,IF(Foglio2!$J$3=Foglio2!$E$4,Collab._Tecnici!G334,IF(Foglio2!$J$3=Foglio2!$E$5,Assistenti_Tecnici!G334,IF(Foglio2!$J$3=Foglio2!$E$6,Assistenti_Amm.vo!G334,IF(Foglio2!$J$3=Foglio2!$E$7,Resp_Coord_Amm.vo!G334,IF(Foglio2!$J$3=Foglio2!$E$8,Direttore_Amm.vo!G334,IF(Foglio2!$J$3=Foglio2!$E$9,Doc_mat_elem.re!G334,IF(Foglio2!$J$3=Foglio2!$E$10,Doc_dipl_scuola_sec.!G334,IF(Foglio2!$J$3=Foglio2!$E$11,Doc_scuola_media!G334,IF(Foglio2!$J$3=Foglio2!$E$12,Doc_laureati_scuola_sec.!G348,IF(Foglio2!$J$3=Foglio2!$E$13,Direttivi_capi_ist.!G334,0)))))))))))</f>
        <v>0</v>
      </c>
      <c r="J348" s="248">
        <f>IF(Foglio2!$J$3=Foglio2!$E$3,Ausiliari_Coll.Scol.!H334,IF(Foglio2!$J$3=Foglio2!$E$4,Collab._Tecnici!H334,IF(Foglio2!$J$3=Foglio2!$E$5,Assistenti_Tecnici!H334,IF(Foglio2!$J$3=Foglio2!$E$6,Assistenti_Amm.vo!H334,IF(Foglio2!$J$3=Foglio2!$E$7,Resp_Coord_Amm.vo!H334,IF(Foglio2!$J$3=Foglio2!$E$8,Direttore_Amm.vo!H334,IF(Foglio2!$J$3=Foglio2!$E$9,Doc_mat_elem.re!H334,IF(Foglio2!$J$3=Foglio2!$E$10,Doc_dipl_scuola_sec.!H334,IF(Foglio2!$J$3=Foglio2!$E$11,Doc_scuola_media!H334,IF(Foglio2!$J$3=Foglio2!$E$12,Doc_laureati_scuola_sec.!H348,IF(Foglio2!$J$3=Foglio2!$E$13,Direttivi_capi_ist.!H334,0)))))))))))</f>
        <v>0</v>
      </c>
      <c r="K348" s="248">
        <f>IF(Foglio2!$J$3=Foglio2!$E$3,Ausiliari_Coll.Scol.!I334,IF(Foglio2!$J$3=Foglio2!$E$4,Collab._Tecnici!I334,IF(Foglio2!$J$3=Foglio2!$E$5,Assistenti_Tecnici!I334,IF(Foglio2!$J$3=Foglio2!$E$6,Assistenti_Amm.vo!I334,IF(Foglio2!$J$3=Foglio2!$E$7,Resp_Coord_Amm.vo!I334,IF(Foglio2!$J$3=Foglio2!$E$8,Direttore_Amm.vo!I334,IF(Foglio2!$J$3=Foglio2!$E$9,Doc_mat_elem.re!I334,IF(Foglio2!$J$3=Foglio2!$E$10,Doc_dipl_scuola_sec.!I334,IF(Foglio2!$J$3=Foglio2!$E$11,Doc_scuola_media!I334,IF(Foglio2!$J$3=Foglio2!$E$12,Doc_laureati_scuola_sec.!I348,IF(Foglio2!$J$3=Foglio2!$E$13,Direttivi_capi_ist.!I334,0)))))))))))</f>
        <v>0</v>
      </c>
      <c r="L348" s="248">
        <f>IF(Foglio2!$J$3=Foglio2!$E$3,Ausiliari_Coll.Scol.!J334,IF(Foglio2!$J$3=Foglio2!$E$4,Collab._Tecnici!J334,IF(Foglio2!$J$3=Foglio2!$E$5,Assistenti_Tecnici!J334,IF(Foglio2!$J$3=Foglio2!$E$6,Assistenti_Amm.vo!J334,IF(Foglio2!$J$3=Foglio2!$E$7,Resp_Coord_Amm.vo!J334,IF(Foglio2!$J$3=Foglio2!$E$8,Direttore_Amm.vo!J334,IF(Foglio2!$J$3=Foglio2!$E$9,Doc_mat_elem.re!J334,IF(Foglio2!$J$3=Foglio2!$E$10,Doc_dipl_scuola_sec.!J334,IF(Foglio2!$J$3=Foglio2!$E$11,Doc_scuola_media!J334,IF(Foglio2!$J$3=Foglio2!$E$12,Doc_laureati_scuola_sec.!J348,IF(Foglio2!$J$3=Foglio2!$E$13,Direttivi_capi_ist.!J334,0)))))))))))</f>
        <v>0</v>
      </c>
      <c r="M348" s="249">
        <f>IF(Foglio2!$J$3=Foglio2!$E$3,Ausiliari_Coll.Scol.!K334,IF(Foglio2!$J$3=Foglio2!$E$4,Collab._Tecnici!K334,IF(Foglio2!$J$3=Foglio2!$E$5,Assistenti_Tecnici!K334,IF(Foglio2!$J$3=Foglio2!$E$6,Assistenti_Amm.vo!K334,IF(Foglio2!$J$3=Foglio2!$E$7,Resp_Coord_Amm.vo!K334,IF(Foglio2!$J$3=Foglio2!$E$8,Direttore_Amm.vo!K334,IF(Foglio2!$J$3=Foglio2!$E$9,Doc_mat_elem.re!K334,IF(Foglio2!$J$3=Foglio2!$E$10,Doc_dipl_scuola_sec.!K334,IF(Foglio2!$J$3=Foglio2!$E$11,Doc_scuola_media!K334,IF(Foglio2!$J$3=Foglio2!$E$12,Doc_laureati_scuola_sec.!K348,IF(Foglio2!$J$3=Foglio2!$E$13,Direttivi_capi_ist.!K334,0)))))))))))</f>
        <v>0</v>
      </c>
      <c r="N348" s="250">
        <f>IF(Foglio2!$J$3=Foglio2!$E$3,Ausiliari_Coll.Scol.!L334,IF(Foglio2!$J$3=Foglio2!$E$4,Collab._Tecnici!L334,IF(Foglio2!$J$3=Foglio2!$E$5,Assistenti_Tecnici!L334,IF(Foglio2!$J$3=Foglio2!$E$6,Assistenti_Amm.vo!L334,IF(Foglio2!$J$3=Foglio2!$E$7,Resp_Coord_Amm.vo!L334,IF(Foglio2!$J$3=Foglio2!$E$8,Direttore_Amm.vo!L334,IF(Foglio2!$J$3=Foglio2!$E$9,Doc_mat_elem.re!L334,IF(Foglio2!$J$3=Foglio2!$E$10,Doc_dipl_scuola_sec.!L334,IF(Foglio2!$J$3=Foglio2!$E$11,Doc_scuola_media!L334,IF(Foglio2!$J$3=Foglio2!$E$12,Doc_laureati_scuola_sec.!L348,IF(Foglio2!$J$3=Foglio2!$E$13,Direttivi_capi_ist.!L334,0)))))))))))</f>
        <v>0</v>
      </c>
      <c r="O348" s="251">
        <f>IF(Foglio2!$J$3=Foglio2!$E$3,Ausiliari_Coll.Scol.!M334,IF(Foglio2!$J$3=Foglio2!$E$4,Collab._Tecnici!M334,IF(Foglio2!$J$3=Foglio2!$E$5,Assistenti_Tecnici!M334,IF(Foglio2!$J$3=Foglio2!$E$6,Assistenti_Amm.vo!M334,IF(Foglio2!$J$3=Foglio2!$E$7,Resp_Coord_Amm.vo!M334,IF(Foglio2!$J$3=Foglio2!$E$8,Direttore_Amm.vo!M334,IF(Foglio2!$J$3=Foglio2!$E$9,Doc_mat_elem.re!M334,IF(Foglio2!$J$3=Foglio2!$E$10,Doc_dipl_scuola_sec.!M334,IF(Foglio2!$J$3=Foglio2!$E$11,Doc_scuola_media!M334,IF(Foglio2!$J$3=Foglio2!$E$12,Doc_laureati_scuola_sec.!M348,IF(Foglio2!$J$3=Foglio2!$E$13,Direttivi_capi_ist.!M334,0)))))))))))</f>
        <v>0</v>
      </c>
      <c r="P348" s="252">
        <f>IF(Foglio2!$J$3=Foglio2!$E$3,Ausiliari_Coll.Scol.!N334,IF(Foglio2!$J$3=Foglio2!$E$4,Collab._Tecnici!N334,IF(Foglio2!$J$3=Foglio2!$E$5,Assistenti_Tecnici!N334,IF(Foglio2!$J$3=Foglio2!$E$6,Assistenti_Amm.vo!N334,IF(Foglio2!$J$3=Foglio2!$E$7,Resp_Coord_Amm.vo!N334,IF(Foglio2!$J$3=Foglio2!$E$8,Direttore_Amm.vo!N334,IF(Foglio2!$J$3=Foglio2!$E$9,Doc_mat_elem.re!N334,IF(Foglio2!$J$3=Foglio2!$E$10,Doc_dipl_scuola_sec.!N334,IF(Foglio2!$J$3=Foglio2!$E$11,Doc_scuola_media!N334,IF(Foglio2!$J$3=Foglio2!$E$12,Doc_laureati_scuola_sec.!N348,IF(Foglio2!$J$3=Foglio2!$E$13,Direttivi_capi_ist.!N334,0)))))))))))</f>
        <v>0</v>
      </c>
      <c r="Q348" s="252">
        <f>IF(Foglio2!$J$3=Foglio2!$E$3,Ausiliari_Coll.Scol.!O334,IF(Foglio2!$J$3=Foglio2!$E$4,Collab._Tecnici!O334,IF(Foglio2!$J$3=Foglio2!$E$5,Assistenti_Tecnici!O334,IF(Foglio2!$J$3=Foglio2!$E$6,Assistenti_Amm.vo!O334,IF(Foglio2!$J$3=Foglio2!$E$7,Resp_Coord_Amm.vo!O334,IF(Foglio2!$J$3=Foglio2!$E$8,Direttore_Amm.vo!O334,IF(Foglio2!$J$3=Foglio2!$E$9,Doc_mat_elem.re!O334,IF(Foglio2!$J$3=Foglio2!$E$10,Doc_dipl_scuola_sec.!O334,IF(Foglio2!$J$3=Foglio2!$E$11,Doc_scuola_media!O334,IF(Foglio2!$J$3=Foglio2!$E$12,Doc_laureati_scuola_sec.!O348,IF(Foglio2!$J$3=Foglio2!$E$13,Direttivi_capi_ist.!O334,0)))))))))))</f>
        <v>0</v>
      </c>
      <c r="R348" s="252">
        <f>IF(Foglio2!$J$3=Foglio2!$E$3,Ausiliari_Coll.Scol.!P334,IF(Foglio2!$J$3=Foglio2!$E$4,Collab._Tecnici!P334,IF(Foglio2!$J$3=Foglio2!$E$5,Assistenti_Tecnici!P334,IF(Foglio2!$J$3=Foglio2!$E$6,Assistenti_Amm.vo!P334,IF(Foglio2!$J$3=Foglio2!$E$7,Resp_Coord_Amm.vo!P334,IF(Foglio2!$J$3=Foglio2!$E$8,Direttore_Amm.vo!P334,IF(Foglio2!$J$3=Foglio2!$E$9,Doc_mat_elem.re!P334,IF(Foglio2!$J$3=Foglio2!$E$10,Doc_dipl_scuola_sec.!P334,IF(Foglio2!$J$3=Foglio2!$E$11,Doc_scuola_media!P334,IF(Foglio2!$J$3=Foglio2!$E$12,Doc_laureati_scuola_sec.!P348,IF(Foglio2!$J$3=Foglio2!$E$13,Direttivi_capi_ist.!P334,0)))))))))))</f>
        <v>0</v>
      </c>
      <c r="S348" s="252">
        <f>IF(Foglio2!$J$3=Foglio2!$E$3,Ausiliari_Coll.Scol.!Q334,IF(Foglio2!$J$3=Foglio2!$E$4,Collab._Tecnici!Q334,IF(Foglio2!$J$3=Foglio2!$E$5,Assistenti_Tecnici!Q334,IF(Foglio2!$J$3=Foglio2!$E$6,Assistenti_Amm.vo!Q334,IF(Foglio2!$J$3=Foglio2!$E$7,Resp_Coord_Amm.vo!Q334,IF(Foglio2!$J$3=Foglio2!$E$8,Direttore_Amm.vo!Q334,IF(Foglio2!$J$3=Foglio2!$E$9,Doc_mat_elem.re!Q334,IF(Foglio2!$J$3=Foglio2!$E$10,Doc_dipl_scuola_sec.!Q334,IF(Foglio2!$J$3=Foglio2!$E$11,Doc_scuola_media!Q334,IF(Foglio2!$J$3=Foglio2!$E$12,Doc_laureati_scuola_sec.!Q348,IF(Foglio2!$J$3=Foglio2!$E$13,Direttivi_capi_ist.!Q334,0)))))))))))</f>
        <v>0</v>
      </c>
      <c r="T348" s="252">
        <f>IF(Foglio2!$J$3=Foglio2!$E$3,Ausiliari_Coll.Scol.!R334,IF(Foglio2!$J$3=Foglio2!$E$4,Collab._Tecnici!R334,IF(Foglio2!$J$3=Foglio2!$E$5,Assistenti_Tecnici!R334,IF(Foglio2!$J$3=Foglio2!$E$6,Assistenti_Amm.vo!R334,IF(Foglio2!$J$3=Foglio2!$E$7,Resp_Coord_Amm.vo!R334,IF(Foglio2!$J$3=Foglio2!$E$8,Direttore_Amm.vo!R334,IF(Foglio2!$J$3=Foglio2!$E$9,Doc_mat_elem.re!R334,IF(Foglio2!$J$3=Foglio2!$E$10,Doc_dipl_scuola_sec.!R334,IF(Foglio2!$J$3=Foglio2!$E$11,Doc_scuola_media!R334,IF(Foglio2!$J$3=Foglio2!$E$12,Doc_laureati_scuola_sec.!R348,IF(Foglio2!$J$3=Foglio2!$E$13,Direttivi_capi_ist.!R334,0)))))))))))</f>
        <v>0</v>
      </c>
      <c r="U348" s="252">
        <f t="shared" ref="U348" si="1408">(P348)/12*0.8</f>
        <v>0</v>
      </c>
      <c r="V348" s="252">
        <f t="shared" ref="V348" si="1409">(P348+R348)/12*0.8</f>
        <v>0</v>
      </c>
      <c r="W348" s="253" t="str">
        <f t="shared" ref="W348" si="1410">"Fascia Da "&amp;F348&amp;" a "&amp;F349&amp;" Decorrenza "&amp;DAY(C348)&amp;"/"&amp;MONTH(C348)&amp;"/"&amp;YEAR(C348)</f>
        <v>Fascia Da 0 a 0 Decorrenza 0/1/1900</v>
      </c>
    </row>
    <row r="349" spans="1:23" s="47" customFormat="1" ht="9" customHeight="1" x14ac:dyDescent="0.2">
      <c r="A349" s="104"/>
      <c r="B349" s="245">
        <f t="shared" si="1253"/>
        <v>34735</v>
      </c>
      <c r="C349" s="501"/>
      <c r="D349" s="501"/>
      <c r="E349" s="48" t="s">
        <v>4</v>
      </c>
      <c r="F349" s="49">
        <f>IF(Foglio2!$J$3=Foglio2!$E$3,Ausiliari_Coll.Scol.!D335,IF(Foglio2!$J$3=Foglio2!$E$4,Collab._Tecnici!D335,IF(Foglio2!$J$3=Foglio2!$E$5,Assistenti_Tecnici!D335,IF(Foglio2!$J$3=Foglio2!$E$6,Assistenti_Amm.vo!D335,IF(Foglio2!$J$3=Foglio2!$E$7,Resp_Coord_Amm.vo!D335,IF(Foglio2!$J$3=Foglio2!$E$8,Direttore_Amm.vo!D335,IF(Foglio2!$J$3=Foglio2!$E$9,Doc_mat_elem.re!D335,IF(Foglio2!$J$3=Foglio2!$E$10,Doc_dipl_scuola_sec.!D335,IF(Foglio2!$J$3=Foglio2!$E$11,Doc_scuola_media!D335,IF(Foglio2!$J$3=Foglio2!$E$12,Doc_laureati_scuola_sec.!D349,IF(Foglio2!$J$3=Foglio2!$E$13,Direttivi_capi_ist.!D335,0)))))))))))</f>
        <v>0</v>
      </c>
      <c r="G349" s="267">
        <f t="shared" ref="G349:T349" si="1411">G348*1936.27</f>
        <v>0</v>
      </c>
      <c r="H349" s="267">
        <f t="shared" si="1411"/>
        <v>0</v>
      </c>
      <c r="I349" s="267">
        <f t="shared" si="1411"/>
        <v>0</v>
      </c>
      <c r="J349" s="267">
        <f t="shared" si="1411"/>
        <v>0</v>
      </c>
      <c r="K349" s="267">
        <f t="shared" si="1411"/>
        <v>0</v>
      </c>
      <c r="L349" s="266">
        <f t="shared" si="1411"/>
        <v>0</v>
      </c>
      <c r="M349" s="267">
        <f t="shared" si="1411"/>
        <v>0</v>
      </c>
      <c r="N349" s="182">
        <f t="shared" si="1411"/>
        <v>0</v>
      </c>
      <c r="O349" s="183">
        <f t="shared" si="1411"/>
        <v>0</v>
      </c>
      <c r="P349" s="184">
        <f t="shared" si="1411"/>
        <v>0</v>
      </c>
      <c r="Q349" s="184">
        <f t="shared" si="1411"/>
        <v>0</v>
      </c>
      <c r="R349" s="184">
        <f t="shared" si="1411"/>
        <v>0</v>
      </c>
      <c r="S349" s="184">
        <f t="shared" si="1411"/>
        <v>0</v>
      </c>
      <c r="T349" s="184">
        <f t="shared" si="1411"/>
        <v>0</v>
      </c>
      <c r="U349" s="184">
        <f t="shared" ref="U349:V349" si="1412">U348*1936.27</f>
        <v>0</v>
      </c>
      <c r="V349" s="184">
        <f t="shared" si="1412"/>
        <v>0</v>
      </c>
      <c r="W349" s="104"/>
    </row>
    <row r="350" spans="1:23" s="47" customFormat="1" ht="12.75" customHeight="1" x14ac:dyDescent="0.2">
      <c r="A350" s="104">
        <f>IF(Foglio2!$J$7=1,TRUNC(Base!V350,0),TRUNC(Base!U350,0))</f>
        <v>0</v>
      </c>
      <c r="B350" s="245">
        <f t="shared" si="1253"/>
        <v>34736</v>
      </c>
      <c r="C350" s="501"/>
      <c r="D350" s="501"/>
      <c r="E350" s="53" t="s">
        <v>3</v>
      </c>
      <c r="F350" s="54">
        <f>IF(Foglio2!$J$3=Foglio2!$E$3,Ausiliari_Coll.Scol.!D336,IF(Foglio2!$J$3=Foglio2!$E$4,Collab._Tecnici!D336,IF(Foglio2!$J$3=Foglio2!$E$5,Assistenti_Tecnici!D336,IF(Foglio2!$J$3=Foglio2!$E$6,Assistenti_Amm.vo!D336,IF(Foglio2!$J$3=Foglio2!$E$7,Resp_Coord_Amm.vo!D336,IF(Foglio2!$J$3=Foglio2!$E$8,Direttore_Amm.vo!D336,IF(Foglio2!$J$3=Foglio2!$E$9,Doc_mat_elem.re!D336,IF(Foglio2!$J$3=Foglio2!$E$10,Doc_dipl_scuola_sec.!D336,IF(Foglio2!$J$3=Foglio2!$E$11,Doc_scuola_media!D336,IF(Foglio2!$J$3=Foglio2!$E$12,Doc_laureati_scuola_sec.!D350,IF(Foglio2!$J$3=Foglio2!$E$13,Direttivi_capi_ist.!D336,0)))))))))))</f>
        <v>0</v>
      </c>
      <c r="G350" s="248">
        <f>IF(Foglio2!$J$3=Foglio2!$E$3,Ausiliari_Coll.Scol.!E336,IF(Foglio2!$J$3=Foglio2!$E$4,Collab._Tecnici!E336,IF(Foglio2!$J$3=Foglio2!$E$5,Assistenti_Tecnici!E336,IF(Foglio2!$J$3=Foglio2!$E$6,Assistenti_Amm.vo!E336,IF(Foglio2!$J$3=Foglio2!$E$7,Resp_Coord_Amm.vo!E336,IF(Foglio2!$J$3=Foglio2!$E$8,Direttore_Amm.vo!E336,IF(Foglio2!$J$3=Foglio2!$E$9,Doc_mat_elem.re!E336,IF(Foglio2!$J$3=Foglio2!$E$10,Doc_dipl_scuola_sec.!E336,IF(Foglio2!$J$3=Foglio2!$E$11,Doc_scuola_media!E336,IF(Foglio2!$J$3=Foglio2!$E$12,Doc_laureati_scuola_sec.!E350,IF(Foglio2!$J$3=Foglio2!$E$13,Direttivi_capi_ist.!E336,0)))))))))))</f>
        <v>0</v>
      </c>
      <c r="H350" s="248">
        <f>IF(Foglio2!$J$3=Foglio2!$E$3,Ausiliari_Coll.Scol.!F336,IF(Foglio2!$J$3=Foglio2!$E$4,Collab._Tecnici!F336,IF(Foglio2!$J$3=Foglio2!$E$5,Assistenti_Tecnici!F336,IF(Foglio2!$J$3=Foglio2!$E$6,Assistenti_Amm.vo!F336,IF(Foglio2!$J$3=Foglio2!$E$7,Resp_Coord_Amm.vo!F336,IF(Foglio2!$J$3=Foglio2!$E$8,Direttore_Amm.vo!F336,IF(Foglio2!$J$3=Foglio2!$E$9,Doc_mat_elem.re!F336,IF(Foglio2!$J$3=Foglio2!$E$10,Doc_dipl_scuola_sec.!F336,IF(Foglio2!$J$3=Foglio2!$E$11,Doc_scuola_media!F336,IF(Foglio2!$J$3=Foglio2!$E$12,Doc_laureati_scuola_sec.!F350,IF(Foglio2!$J$3=Foglio2!$E$13,Direttivi_capi_ist.!F336,0)))))))))))</f>
        <v>0</v>
      </c>
      <c r="I350" s="248">
        <f>IF(Foglio2!$J$3=Foglio2!$E$3,Ausiliari_Coll.Scol.!G336,IF(Foglio2!$J$3=Foglio2!$E$4,Collab._Tecnici!G336,IF(Foglio2!$J$3=Foglio2!$E$5,Assistenti_Tecnici!G336,IF(Foglio2!$J$3=Foglio2!$E$6,Assistenti_Amm.vo!G336,IF(Foglio2!$J$3=Foglio2!$E$7,Resp_Coord_Amm.vo!G336,IF(Foglio2!$J$3=Foglio2!$E$8,Direttore_Amm.vo!G336,IF(Foglio2!$J$3=Foglio2!$E$9,Doc_mat_elem.re!G336,IF(Foglio2!$J$3=Foglio2!$E$10,Doc_dipl_scuola_sec.!G336,IF(Foglio2!$J$3=Foglio2!$E$11,Doc_scuola_media!G336,IF(Foglio2!$J$3=Foglio2!$E$12,Doc_laureati_scuola_sec.!G350,IF(Foglio2!$J$3=Foglio2!$E$13,Direttivi_capi_ist.!G336,0)))))))))))</f>
        <v>0</v>
      </c>
      <c r="J350" s="248">
        <f>IF(Foglio2!$J$3=Foglio2!$E$3,Ausiliari_Coll.Scol.!H336,IF(Foglio2!$J$3=Foglio2!$E$4,Collab._Tecnici!H336,IF(Foglio2!$J$3=Foglio2!$E$5,Assistenti_Tecnici!H336,IF(Foglio2!$J$3=Foglio2!$E$6,Assistenti_Amm.vo!H336,IF(Foglio2!$J$3=Foglio2!$E$7,Resp_Coord_Amm.vo!H336,IF(Foglio2!$J$3=Foglio2!$E$8,Direttore_Amm.vo!H336,IF(Foglio2!$J$3=Foglio2!$E$9,Doc_mat_elem.re!H336,IF(Foglio2!$J$3=Foglio2!$E$10,Doc_dipl_scuola_sec.!H336,IF(Foglio2!$J$3=Foglio2!$E$11,Doc_scuola_media!H336,IF(Foglio2!$J$3=Foglio2!$E$12,Doc_laureati_scuola_sec.!H350,IF(Foglio2!$J$3=Foglio2!$E$13,Direttivi_capi_ist.!H336,0)))))))))))</f>
        <v>0</v>
      </c>
      <c r="K350" s="248">
        <f>IF(Foglio2!$J$3=Foglio2!$E$3,Ausiliari_Coll.Scol.!I336,IF(Foglio2!$J$3=Foglio2!$E$4,Collab._Tecnici!I336,IF(Foglio2!$J$3=Foglio2!$E$5,Assistenti_Tecnici!I336,IF(Foglio2!$J$3=Foglio2!$E$6,Assistenti_Amm.vo!I336,IF(Foglio2!$J$3=Foglio2!$E$7,Resp_Coord_Amm.vo!I336,IF(Foglio2!$J$3=Foglio2!$E$8,Direttore_Amm.vo!I336,IF(Foglio2!$J$3=Foglio2!$E$9,Doc_mat_elem.re!I336,IF(Foglio2!$J$3=Foglio2!$E$10,Doc_dipl_scuola_sec.!I336,IF(Foglio2!$J$3=Foglio2!$E$11,Doc_scuola_media!I336,IF(Foglio2!$J$3=Foglio2!$E$12,Doc_laureati_scuola_sec.!I350,IF(Foglio2!$J$3=Foglio2!$E$13,Direttivi_capi_ist.!I336,0)))))))))))</f>
        <v>0</v>
      </c>
      <c r="L350" s="248">
        <f>IF(Foglio2!$J$3=Foglio2!$E$3,Ausiliari_Coll.Scol.!J336,IF(Foglio2!$J$3=Foglio2!$E$4,Collab._Tecnici!J336,IF(Foglio2!$J$3=Foglio2!$E$5,Assistenti_Tecnici!J336,IF(Foglio2!$J$3=Foglio2!$E$6,Assistenti_Amm.vo!J336,IF(Foglio2!$J$3=Foglio2!$E$7,Resp_Coord_Amm.vo!J336,IF(Foglio2!$J$3=Foglio2!$E$8,Direttore_Amm.vo!J336,IF(Foglio2!$J$3=Foglio2!$E$9,Doc_mat_elem.re!J336,IF(Foglio2!$J$3=Foglio2!$E$10,Doc_dipl_scuola_sec.!J336,IF(Foglio2!$J$3=Foglio2!$E$11,Doc_scuola_media!J336,IF(Foglio2!$J$3=Foglio2!$E$12,Doc_laureati_scuola_sec.!J350,IF(Foglio2!$J$3=Foglio2!$E$13,Direttivi_capi_ist.!J336,0)))))))))))</f>
        <v>0</v>
      </c>
      <c r="M350" s="249">
        <f>IF(Foglio2!$J$3=Foglio2!$E$3,Ausiliari_Coll.Scol.!K336,IF(Foglio2!$J$3=Foglio2!$E$4,Collab._Tecnici!K336,IF(Foglio2!$J$3=Foglio2!$E$5,Assistenti_Tecnici!K336,IF(Foglio2!$J$3=Foglio2!$E$6,Assistenti_Amm.vo!K336,IF(Foglio2!$J$3=Foglio2!$E$7,Resp_Coord_Amm.vo!K336,IF(Foglio2!$J$3=Foglio2!$E$8,Direttore_Amm.vo!K336,IF(Foglio2!$J$3=Foglio2!$E$9,Doc_mat_elem.re!K336,IF(Foglio2!$J$3=Foglio2!$E$10,Doc_dipl_scuola_sec.!K336,IF(Foglio2!$J$3=Foglio2!$E$11,Doc_scuola_media!K336,IF(Foglio2!$J$3=Foglio2!$E$12,Doc_laureati_scuola_sec.!K350,IF(Foglio2!$J$3=Foglio2!$E$13,Direttivi_capi_ist.!K336,0)))))))))))</f>
        <v>0</v>
      </c>
      <c r="N350" s="250">
        <f>IF(Foglio2!$J$3=Foglio2!$E$3,Ausiliari_Coll.Scol.!L336,IF(Foglio2!$J$3=Foglio2!$E$4,Collab._Tecnici!L336,IF(Foglio2!$J$3=Foglio2!$E$5,Assistenti_Tecnici!L336,IF(Foglio2!$J$3=Foglio2!$E$6,Assistenti_Amm.vo!L336,IF(Foglio2!$J$3=Foglio2!$E$7,Resp_Coord_Amm.vo!L336,IF(Foglio2!$J$3=Foglio2!$E$8,Direttore_Amm.vo!L336,IF(Foglio2!$J$3=Foglio2!$E$9,Doc_mat_elem.re!L336,IF(Foglio2!$J$3=Foglio2!$E$10,Doc_dipl_scuola_sec.!L336,IF(Foglio2!$J$3=Foglio2!$E$11,Doc_scuola_media!L336,IF(Foglio2!$J$3=Foglio2!$E$12,Doc_laureati_scuola_sec.!L350,IF(Foglio2!$J$3=Foglio2!$E$13,Direttivi_capi_ist.!L336,0)))))))))))</f>
        <v>0</v>
      </c>
      <c r="O350" s="251">
        <f>IF(Foglio2!$J$3=Foglio2!$E$3,Ausiliari_Coll.Scol.!M336,IF(Foglio2!$J$3=Foglio2!$E$4,Collab._Tecnici!M336,IF(Foglio2!$J$3=Foglio2!$E$5,Assistenti_Tecnici!M336,IF(Foglio2!$J$3=Foglio2!$E$6,Assistenti_Amm.vo!M336,IF(Foglio2!$J$3=Foglio2!$E$7,Resp_Coord_Amm.vo!M336,IF(Foglio2!$J$3=Foglio2!$E$8,Direttore_Amm.vo!M336,IF(Foglio2!$J$3=Foglio2!$E$9,Doc_mat_elem.re!M336,IF(Foglio2!$J$3=Foglio2!$E$10,Doc_dipl_scuola_sec.!M336,IF(Foglio2!$J$3=Foglio2!$E$11,Doc_scuola_media!M336,IF(Foglio2!$J$3=Foglio2!$E$12,Doc_laureati_scuola_sec.!M350,IF(Foglio2!$J$3=Foglio2!$E$13,Direttivi_capi_ist.!M336,0)))))))))))</f>
        <v>0</v>
      </c>
      <c r="P350" s="252">
        <f>IF(Foglio2!$J$3=Foglio2!$E$3,Ausiliari_Coll.Scol.!N336,IF(Foglio2!$J$3=Foglio2!$E$4,Collab._Tecnici!N336,IF(Foglio2!$J$3=Foglio2!$E$5,Assistenti_Tecnici!N336,IF(Foglio2!$J$3=Foglio2!$E$6,Assistenti_Amm.vo!N336,IF(Foglio2!$J$3=Foglio2!$E$7,Resp_Coord_Amm.vo!N336,IF(Foglio2!$J$3=Foglio2!$E$8,Direttore_Amm.vo!N336,IF(Foglio2!$J$3=Foglio2!$E$9,Doc_mat_elem.re!N336,IF(Foglio2!$J$3=Foglio2!$E$10,Doc_dipl_scuola_sec.!N336,IF(Foglio2!$J$3=Foglio2!$E$11,Doc_scuola_media!N336,IF(Foglio2!$J$3=Foglio2!$E$12,Doc_laureati_scuola_sec.!N350,IF(Foglio2!$J$3=Foglio2!$E$13,Direttivi_capi_ist.!N336,0)))))))))))</f>
        <v>0</v>
      </c>
      <c r="Q350" s="252">
        <f>IF(Foglio2!$J$3=Foglio2!$E$3,Ausiliari_Coll.Scol.!O336,IF(Foglio2!$J$3=Foglio2!$E$4,Collab._Tecnici!O336,IF(Foglio2!$J$3=Foglio2!$E$5,Assistenti_Tecnici!O336,IF(Foglio2!$J$3=Foglio2!$E$6,Assistenti_Amm.vo!O336,IF(Foglio2!$J$3=Foglio2!$E$7,Resp_Coord_Amm.vo!O336,IF(Foglio2!$J$3=Foglio2!$E$8,Direttore_Amm.vo!O336,IF(Foglio2!$J$3=Foglio2!$E$9,Doc_mat_elem.re!O336,IF(Foglio2!$J$3=Foglio2!$E$10,Doc_dipl_scuola_sec.!O336,IF(Foglio2!$J$3=Foglio2!$E$11,Doc_scuola_media!O336,IF(Foglio2!$J$3=Foglio2!$E$12,Doc_laureati_scuola_sec.!O350,IF(Foglio2!$J$3=Foglio2!$E$13,Direttivi_capi_ist.!O336,0)))))))))))</f>
        <v>0</v>
      </c>
      <c r="R350" s="252">
        <f>IF(Foglio2!$J$3=Foglio2!$E$3,Ausiliari_Coll.Scol.!P336,IF(Foglio2!$J$3=Foglio2!$E$4,Collab._Tecnici!P336,IF(Foglio2!$J$3=Foglio2!$E$5,Assistenti_Tecnici!P336,IF(Foglio2!$J$3=Foglio2!$E$6,Assistenti_Amm.vo!P336,IF(Foglio2!$J$3=Foglio2!$E$7,Resp_Coord_Amm.vo!P336,IF(Foglio2!$J$3=Foglio2!$E$8,Direttore_Amm.vo!P336,IF(Foglio2!$J$3=Foglio2!$E$9,Doc_mat_elem.re!P336,IF(Foglio2!$J$3=Foglio2!$E$10,Doc_dipl_scuola_sec.!P336,IF(Foglio2!$J$3=Foglio2!$E$11,Doc_scuola_media!P336,IF(Foglio2!$J$3=Foglio2!$E$12,Doc_laureati_scuola_sec.!P350,IF(Foglio2!$J$3=Foglio2!$E$13,Direttivi_capi_ist.!P336,0)))))))))))</f>
        <v>0</v>
      </c>
      <c r="S350" s="252">
        <f>IF(Foglio2!$J$3=Foglio2!$E$3,Ausiliari_Coll.Scol.!Q336,IF(Foglio2!$J$3=Foglio2!$E$4,Collab._Tecnici!Q336,IF(Foglio2!$J$3=Foglio2!$E$5,Assistenti_Tecnici!Q336,IF(Foglio2!$J$3=Foglio2!$E$6,Assistenti_Amm.vo!Q336,IF(Foglio2!$J$3=Foglio2!$E$7,Resp_Coord_Amm.vo!Q336,IF(Foglio2!$J$3=Foglio2!$E$8,Direttore_Amm.vo!Q336,IF(Foglio2!$J$3=Foglio2!$E$9,Doc_mat_elem.re!Q336,IF(Foglio2!$J$3=Foglio2!$E$10,Doc_dipl_scuola_sec.!Q336,IF(Foglio2!$J$3=Foglio2!$E$11,Doc_scuola_media!Q336,IF(Foglio2!$J$3=Foglio2!$E$12,Doc_laureati_scuola_sec.!Q350,IF(Foglio2!$J$3=Foglio2!$E$13,Direttivi_capi_ist.!Q336,0)))))))))))</f>
        <v>0</v>
      </c>
      <c r="T350" s="252">
        <f>IF(Foglio2!$J$3=Foglio2!$E$3,Ausiliari_Coll.Scol.!R336,IF(Foglio2!$J$3=Foglio2!$E$4,Collab._Tecnici!R336,IF(Foglio2!$J$3=Foglio2!$E$5,Assistenti_Tecnici!R336,IF(Foglio2!$J$3=Foglio2!$E$6,Assistenti_Amm.vo!R336,IF(Foglio2!$J$3=Foglio2!$E$7,Resp_Coord_Amm.vo!R336,IF(Foglio2!$J$3=Foglio2!$E$8,Direttore_Amm.vo!R336,IF(Foglio2!$J$3=Foglio2!$E$9,Doc_mat_elem.re!R336,IF(Foglio2!$J$3=Foglio2!$E$10,Doc_dipl_scuola_sec.!R336,IF(Foglio2!$J$3=Foglio2!$E$11,Doc_scuola_media!R336,IF(Foglio2!$J$3=Foglio2!$E$12,Doc_laureati_scuola_sec.!R350,IF(Foglio2!$J$3=Foglio2!$E$13,Direttivi_capi_ist.!R336,0)))))))))))</f>
        <v>0</v>
      </c>
      <c r="U350" s="252">
        <f t="shared" ref="U350" si="1413">(P350)/12*0.8</f>
        <v>0</v>
      </c>
      <c r="V350" s="252">
        <f t="shared" ref="V350" si="1414">(P350+R350)/12*0.8</f>
        <v>0</v>
      </c>
      <c r="W350" s="253" t="str">
        <f t="shared" ref="W350" si="1415">"Fascia Da "&amp;F350&amp;" a "&amp;F351&amp;" Decorrenza "&amp;DAY(C350)&amp;"/"&amp;MONTH(C350)&amp;"/"&amp;YEAR(C350)</f>
        <v>Fascia Da 0 a 0 Decorrenza 0/1/1900</v>
      </c>
    </row>
    <row r="351" spans="1:23" s="47" customFormat="1" ht="9" customHeight="1" x14ac:dyDescent="0.2">
      <c r="A351" s="104"/>
      <c r="B351" s="245">
        <f t="shared" ref="B351:B401" si="1416">B350+1</f>
        <v>34737</v>
      </c>
      <c r="C351" s="501"/>
      <c r="D351" s="501"/>
      <c r="E351" s="48" t="s">
        <v>4</v>
      </c>
      <c r="F351" s="49">
        <f>IF(Foglio2!$J$3=Foglio2!$E$3,Ausiliari_Coll.Scol.!D337,IF(Foglio2!$J$3=Foglio2!$E$4,Collab._Tecnici!D337,IF(Foglio2!$J$3=Foglio2!$E$5,Assistenti_Tecnici!D337,IF(Foglio2!$J$3=Foglio2!$E$6,Assistenti_Amm.vo!D337,IF(Foglio2!$J$3=Foglio2!$E$7,Resp_Coord_Amm.vo!D337,IF(Foglio2!$J$3=Foglio2!$E$8,Direttore_Amm.vo!D337,IF(Foglio2!$J$3=Foglio2!$E$9,Doc_mat_elem.re!D337,IF(Foglio2!$J$3=Foglio2!$E$10,Doc_dipl_scuola_sec.!D337,IF(Foglio2!$J$3=Foglio2!$E$11,Doc_scuola_media!D337,IF(Foglio2!$J$3=Foglio2!$E$12,Doc_laureati_scuola_sec.!D351,IF(Foglio2!$J$3=Foglio2!$E$13,Direttivi_capi_ist.!D337,0)))))))))))</f>
        <v>0</v>
      </c>
      <c r="G351" s="267">
        <f t="shared" ref="G351:T351" si="1417">G350*1936.27</f>
        <v>0</v>
      </c>
      <c r="H351" s="267">
        <f t="shared" si="1417"/>
        <v>0</v>
      </c>
      <c r="I351" s="267">
        <f t="shared" si="1417"/>
        <v>0</v>
      </c>
      <c r="J351" s="267">
        <f t="shared" si="1417"/>
        <v>0</v>
      </c>
      <c r="K351" s="267">
        <f t="shared" si="1417"/>
        <v>0</v>
      </c>
      <c r="L351" s="266">
        <f t="shared" si="1417"/>
        <v>0</v>
      </c>
      <c r="M351" s="267">
        <f t="shared" si="1417"/>
        <v>0</v>
      </c>
      <c r="N351" s="182">
        <f t="shared" si="1417"/>
        <v>0</v>
      </c>
      <c r="O351" s="183">
        <f t="shared" si="1417"/>
        <v>0</v>
      </c>
      <c r="P351" s="184">
        <f t="shared" si="1417"/>
        <v>0</v>
      </c>
      <c r="Q351" s="184">
        <f t="shared" si="1417"/>
        <v>0</v>
      </c>
      <c r="R351" s="184">
        <f t="shared" si="1417"/>
        <v>0</v>
      </c>
      <c r="S351" s="184">
        <f t="shared" si="1417"/>
        <v>0</v>
      </c>
      <c r="T351" s="184">
        <f t="shared" si="1417"/>
        <v>0</v>
      </c>
      <c r="U351" s="184">
        <f t="shared" ref="U351:V351" si="1418">U350*1936.27</f>
        <v>0</v>
      </c>
      <c r="V351" s="184">
        <f t="shared" si="1418"/>
        <v>0</v>
      </c>
      <c r="W351" s="104"/>
    </row>
    <row r="352" spans="1:23" s="47" customFormat="1" ht="12.75" customHeight="1" x14ac:dyDescent="0.2">
      <c r="A352" s="104">
        <f>IF(Foglio2!$J$7=1,TRUNC(Base!V352,0),TRUNC(Base!U352,0))</f>
        <v>0</v>
      </c>
      <c r="B352" s="245">
        <f t="shared" si="1416"/>
        <v>34738</v>
      </c>
      <c r="C352" s="501"/>
      <c r="D352" s="501"/>
      <c r="E352" s="53" t="s">
        <v>3</v>
      </c>
      <c r="F352" s="54">
        <f>IF(Foglio2!$J$3=Foglio2!$E$3,Ausiliari_Coll.Scol.!D338,IF(Foglio2!$J$3=Foglio2!$E$4,Collab._Tecnici!D338,IF(Foglio2!$J$3=Foglio2!$E$5,Assistenti_Tecnici!D338,IF(Foglio2!$J$3=Foglio2!$E$6,Assistenti_Amm.vo!D338,IF(Foglio2!$J$3=Foglio2!$E$7,Resp_Coord_Amm.vo!D338,IF(Foglio2!$J$3=Foglio2!$E$8,Direttore_Amm.vo!D338,IF(Foglio2!$J$3=Foglio2!$E$9,Doc_mat_elem.re!D338,IF(Foglio2!$J$3=Foglio2!$E$10,Doc_dipl_scuola_sec.!D338,IF(Foglio2!$J$3=Foglio2!$E$11,Doc_scuola_media!D338,IF(Foglio2!$J$3=Foglio2!$E$12,Doc_laureati_scuola_sec.!D352,IF(Foglio2!$J$3=Foglio2!$E$13,Direttivi_capi_ist.!D338,0)))))))))))</f>
        <v>0</v>
      </c>
      <c r="G352" s="248">
        <f>IF(Foglio2!$J$3=Foglio2!$E$3,Ausiliari_Coll.Scol.!E338,IF(Foglio2!$J$3=Foglio2!$E$4,Collab._Tecnici!E338,IF(Foglio2!$J$3=Foglio2!$E$5,Assistenti_Tecnici!E338,IF(Foglio2!$J$3=Foglio2!$E$6,Assistenti_Amm.vo!E338,IF(Foglio2!$J$3=Foglio2!$E$7,Resp_Coord_Amm.vo!E338,IF(Foglio2!$J$3=Foglio2!$E$8,Direttore_Amm.vo!E338,IF(Foglio2!$J$3=Foglio2!$E$9,Doc_mat_elem.re!E338,IF(Foglio2!$J$3=Foglio2!$E$10,Doc_dipl_scuola_sec.!E338,IF(Foglio2!$J$3=Foglio2!$E$11,Doc_scuola_media!E338,IF(Foglio2!$J$3=Foglio2!$E$12,Doc_laureati_scuola_sec.!E352,IF(Foglio2!$J$3=Foglio2!$E$13,Direttivi_capi_ist.!E338,0)))))))))))</f>
        <v>0</v>
      </c>
      <c r="H352" s="248">
        <f>IF(Foglio2!$J$3=Foglio2!$E$3,Ausiliari_Coll.Scol.!F338,IF(Foglio2!$J$3=Foglio2!$E$4,Collab._Tecnici!F338,IF(Foglio2!$J$3=Foglio2!$E$5,Assistenti_Tecnici!F338,IF(Foglio2!$J$3=Foglio2!$E$6,Assistenti_Amm.vo!F338,IF(Foglio2!$J$3=Foglio2!$E$7,Resp_Coord_Amm.vo!F338,IF(Foglio2!$J$3=Foglio2!$E$8,Direttore_Amm.vo!F338,IF(Foglio2!$J$3=Foglio2!$E$9,Doc_mat_elem.re!F338,IF(Foglio2!$J$3=Foglio2!$E$10,Doc_dipl_scuola_sec.!F338,IF(Foglio2!$J$3=Foglio2!$E$11,Doc_scuola_media!F338,IF(Foglio2!$J$3=Foglio2!$E$12,Doc_laureati_scuola_sec.!F352,IF(Foglio2!$J$3=Foglio2!$E$13,Direttivi_capi_ist.!F338,0)))))))))))</f>
        <v>0</v>
      </c>
      <c r="I352" s="248">
        <f>IF(Foglio2!$J$3=Foglio2!$E$3,Ausiliari_Coll.Scol.!G338,IF(Foglio2!$J$3=Foglio2!$E$4,Collab._Tecnici!G338,IF(Foglio2!$J$3=Foglio2!$E$5,Assistenti_Tecnici!G338,IF(Foglio2!$J$3=Foglio2!$E$6,Assistenti_Amm.vo!G338,IF(Foglio2!$J$3=Foglio2!$E$7,Resp_Coord_Amm.vo!G338,IF(Foglio2!$J$3=Foglio2!$E$8,Direttore_Amm.vo!G338,IF(Foglio2!$J$3=Foglio2!$E$9,Doc_mat_elem.re!G338,IF(Foglio2!$J$3=Foglio2!$E$10,Doc_dipl_scuola_sec.!G338,IF(Foglio2!$J$3=Foglio2!$E$11,Doc_scuola_media!G338,IF(Foglio2!$J$3=Foglio2!$E$12,Doc_laureati_scuola_sec.!G352,IF(Foglio2!$J$3=Foglio2!$E$13,Direttivi_capi_ist.!G338,0)))))))))))</f>
        <v>0</v>
      </c>
      <c r="J352" s="248">
        <f>IF(Foglio2!$J$3=Foglio2!$E$3,Ausiliari_Coll.Scol.!H338,IF(Foglio2!$J$3=Foglio2!$E$4,Collab._Tecnici!H338,IF(Foglio2!$J$3=Foglio2!$E$5,Assistenti_Tecnici!H338,IF(Foglio2!$J$3=Foglio2!$E$6,Assistenti_Amm.vo!H338,IF(Foglio2!$J$3=Foglio2!$E$7,Resp_Coord_Amm.vo!H338,IF(Foglio2!$J$3=Foglio2!$E$8,Direttore_Amm.vo!H338,IF(Foglio2!$J$3=Foglio2!$E$9,Doc_mat_elem.re!H338,IF(Foglio2!$J$3=Foglio2!$E$10,Doc_dipl_scuola_sec.!H338,IF(Foglio2!$J$3=Foglio2!$E$11,Doc_scuola_media!H338,IF(Foglio2!$J$3=Foglio2!$E$12,Doc_laureati_scuola_sec.!H352,IF(Foglio2!$J$3=Foglio2!$E$13,Direttivi_capi_ist.!H338,0)))))))))))</f>
        <v>0</v>
      </c>
      <c r="K352" s="248">
        <f>IF(Foglio2!$J$3=Foglio2!$E$3,Ausiliari_Coll.Scol.!I338,IF(Foglio2!$J$3=Foglio2!$E$4,Collab._Tecnici!I338,IF(Foglio2!$J$3=Foglio2!$E$5,Assistenti_Tecnici!I338,IF(Foglio2!$J$3=Foglio2!$E$6,Assistenti_Amm.vo!I338,IF(Foglio2!$J$3=Foglio2!$E$7,Resp_Coord_Amm.vo!I338,IF(Foglio2!$J$3=Foglio2!$E$8,Direttore_Amm.vo!I338,IF(Foglio2!$J$3=Foglio2!$E$9,Doc_mat_elem.re!I338,IF(Foglio2!$J$3=Foglio2!$E$10,Doc_dipl_scuola_sec.!I338,IF(Foglio2!$J$3=Foglio2!$E$11,Doc_scuola_media!I338,IF(Foglio2!$J$3=Foglio2!$E$12,Doc_laureati_scuola_sec.!I352,IF(Foglio2!$J$3=Foglio2!$E$13,Direttivi_capi_ist.!I338,0)))))))))))</f>
        <v>0</v>
      </c>
      <c r="L352" s="248">
        <f>IF(Foglio2!$J$3=Foglio2!$E$3,Ausiliari_Coll.Scol.!J338,IF(Foglio2!$J$3=Foglio2!$E$4,Collab._Tecnici!J338,IF(Foglio2!$J$3=Foglio2!$E$5,Assistenti_Tecnici!J338,IF(Foglio2!$J$3=Foglio2!$E$6,Assistenti_Amm.vo!J338,IF(Foglio2!$J$3=Foglio2!$E$7,Resp_Coord_Amm.vo!J338,IF(Foglio2!$J$3=Foglio2!$E$8,Direttore_Amm.vo!J338,IF(Foglio2!$J$3=Foglio2!$E$9,Doc_mat_elem.re!J338,IF(Foglio2!$J$3=Foglio2!$E$10,Doc_dipl_scuola_sec.!J338,IF(Foglio2!$J$3=Foglio2!$E$11,Doc_scuola_media!J338,IF(Foglio2!$J$3=Foglio2!$E$12,Doc_laureati_scuola_sec.!J352,IF(Foglio2!$J$3=Foglio2!$E$13,Direttivi_capi_ist.!J338,0)))))))))))</f>
        <v>0</v>
      </c>
      <c r="M352" s="249">
        <f>IF(Foglio2!$J$3=Foglio2!$E$3,Ausiliari_Coll.Scol.!K338,IF(Foglio2!$J$3=Foglio2!$E$4,Collab._Tecnici!K338,IF(Foglio2!$J$3=Foglio2!$E$5,Assistenti_Tecnici!K338,IF(Foglio2!$J$3=Foglio2!$E$6,Assistenti_Amm.vo!K338,IF(Foglio2!$J$3=Foglio2!$E$7,Resp_Coord_Amm.vo!K338,IF(Foglio2!$J$3=Foglio2!$E$8,Direttore_Amm.vo!K338,IF(Foglio2!$J$3=Foglio2!$E$9,Doc_mat_elem.re!K338,IF(Foglio2!$J$3=Foglio2!$E$10,Doc_dipl_scuola_sec.!K338,IF(Foglio2!$J$3=Foglio2!$E$11,Doc_scuola_media!K338,IF(Foglio2!$J$3=Foglio2!$E$12,Doc_laureati_scuola_sec.!K352,IF(Foglio2!$J$3=Foglio2!$E$13,Direttivi_capi_ist.!K338,0)))))))))))</f>
        <v>0</v>
      </c>
      <c r="N352" s="250">
        <f>IF(Foglio2!$J$3=Foglio2!$E$3,Ausiliari_Coll.Scol.!L338,IF(Foglio2!$J$3=Foglio2!$E$4,Collab._Tecnici!L338,IF(Foglio2!$J$3=Foglio2!$E$5,Assistenti_Tecnici!L338,IF(Foglio2!$J$3=Foglio2!$E$6,Assistenti_Amm.vo!L338,IF(Foglio2!$J$3=Foglio2!$E$7,Resp_Coord_Amm.vo!L338,IF(Foglio2!$J$3=Foglio2!$E$8,Direttore_Amm.vo!L338,IF(Foglio2!$J$3=Foglio2!$E$9,Doc_mat_elem.re!L338,IF(Foglio2!$J$3=Foglio2!$E$10,Doc_dipl_scuola_sec.!L338,IF(Foglio2!$J$3=Foglio2!$E$11,Doc_scuola_media!L338,IF(Foglio2!$J$3=Foglio2!$E$12,Doc_laureati_scuola_sec.!L352,IF(Foglio2!$J$3=Foglio2!$E$13,Direttivi_capi_ist.!L338,0)))))))))))</f>
        <v>0</v>
      </c>
      <c r="O352" s="251">
        <f>IF(Foglio2!$J$3=Foglio2!$E$3,Ausiliari_Coll.Scol.!M338,IF(Foglio2!$J$3=Foglio2!$E$4,Collab._Tecnici!M338,IF(Foglio2!$J$3=Foglio2!$E$5,Assistenti_Tecnici!M338,IF(Foglio2!$J$3=Foglio2!$E$6,Assistenti_Amm.vo!M338,IF(Foglio2!$J$3=Foglio2!$E$7,Resp_Coord_Amm.vo!M338,IF(Foglio2!$J$3=Foglio2!$E$8,Direttore_Amm.vo!M338,IF(Foglio2!$J$3=Foglio2!$E$9,Doc_mat_elem.re!M338,IF(Foglio2!$J$3=Foglio2!$E$10,Doc_dipl_scuola_sec.!M338,IF(Foglio2!$J$3=Foglio2!$E$11,Doc_scuola_media!M338,IF(Foglio2!$J$3=Foglio2!$E$12,Doc_laureati_scuola_sec.!M352,IF(Foglio2!$J$3=Foglio2!$E$13,Direttivi_capi_ist.!M338,0)))))))))))</f>
        <v>0</v>
      </c>
      <c r="P352" s="252">
        <f>IF(Foglio2!$J$3=Foglio2!$E$3,Ausiliari_Coll.Scol.!N338,IF(Foglio2!$J$3=Foglio2!$E$4,Collab._Tecnici!N338,IF(Foglio2!$J$3=Foglio2!$E$5,Assistenti_Tecnici!N338,IF(Foglio2!$J$3=Foglio2!$E$6,Assistenti_Amm.vo!N338,IF(Foglio2!$J$3=Foglio2!$E$7,Resp_Coord_Amm.vo!N338,IF(Foglio2!$J$3=Foglio2!$E$8,Direttore_Amm.vo!N338,IF(Foglio2!$J$3=Foglio2!$E$9,Doc_mat_elem.re!N338,IF(Foglio2!$J$3=Foglio2!$E$10,Doc_dipl_scuola_sec.!N338,IF(Foglio2!$J$3=Foglio2!$E$11,Doc_scuola_media!N338,IF(Foglio2!$J$3=Foglio2!$E$12,Doc_laureati_scuola_sec.!N352,IF(Foglio2!$J$3=Foglio2!$E$13,Direttivi_capi_ist.!N338,0)))))))))))</f>
        <v>0</v>
      </c>
      <c r="Q352" s="252">
        <f>IF(Foglio2!$J$3=Foglio2!$E$3,Ausiliari_Coll.Scol.!O338,IF(Foglio2!$J$3=Foglio2!$E$4,Collab._Tecnici!O338,IF(Foglio2!$J$3=Foglio2!$E$5,Assistenti_Tecnici!O338,IF(Foglio2!$J$3=Foglio2!$E$6,Assistenti_Amm.vo!O338,IF(Foglio2!$J$3=Foglio2!$E$7,Resp_Coord_Amm.vo!O338,IF(Foglio2!$J$3=Foglio2!$E$8,Direttore_Amm.vo!O338,IF(Foglio2!$J$3=Foglio2!$E$9,Doc_mat_elem.re!O338,IF(Foglio2!$J$3=Foglio2!$E$10,Doc_dipl_scuola_sec.!O338,IF(Foglio2!$J$3=Foglio2!$E$11,Doc_scuola_media!O338,IF(Foglio2!$J$3=Foglio2!$E$12,Doc_laureati_scuola_sec.!O352,IF(Foglio2!$J$3=Foglio2!$E$13,Direttivi_capi_ist.!O338,0)))))))))))</f>
        <v>0</v>
      </c>
      <c r="R352" s="252">
        <f>IF(Foglio2!$J$3=Foglio2!$E$3,Ausiliari_Coll.Scol.!P338,IF(Foglio2!$J$3=Foglio2!$E$4,Collab._Tecnici!P338,IF(Foglio2!$J$3=Foglio2!$E$5,Assistenti_Tecnici!P338,IF(Foglio2!$J$3=Foglio2!$E$6,Assistenti_Amm.vo!P338,IF(Foglio2!$J$3=Foglio2!$E$7,Resp_Coord_Amm.vo!P338,IF(Foglio2!$J$3=Foglio2!$E$8,Direttore_Amm.vo!P338,IF(Foglio2!$J$3=Foglio2!$E$9,Doc_mat_elem.re!P338,IF(Foglio2!$J$3=Foglio2!$E$10,Doc_dipl_scuola_sec.!P338,IF(Foglio2!$J$3=Foglio2!$E$11,Doc_scuola_media!P338,IF(Foglio2!$J$3=Foglio2!$E$12,Doc_laureati_scuola_sec.!P352,IF(Foglio2!$J$3=Foglio2!$E$13,Direttivi_capi_ist.!P338,0)))))))))))</f>
        <v>0</v>
      </c>
      <c r="S352" s="252">
        <f>IF(Foglio2!$J$3=Foglio2!$E$3,Ausiliari_Coll.Scol.!Q338,IF(Foglio2!$J$3=Foglio2!$E$4,Collab._Tecnici!Q338,IF(Foglio2!$J$3=Foglio2!$E$5,Assistenti_Tecnici!Q338,IF(Foglio2!$J$3=Foglio2!$E$6,Assistenti_Amm.vo!Q338,IF(Foglio2!$J$3=Foglio2!$E$7,Resp_Coord_Amm.vo!Q338,IF(Foglio2!$J$3=Foglio2!$E$8,Direttore_Amm.vo!Q338,IF(Foglio2!$J$3=Foglio2!$E$9,Doc_mat_elem.re!Q338,IF(Foglio2!$J$3=Foglio2!$E$10,Doc_dipl_scuola_sec.!Q338,IF(Foglio2!$J$3=Foglio2!$E$11,Doc_scuola_media!Q338,IF(Foglio2!$J$3=Foglio2!$E$12,Doc_laureati_scuola_sec.!Q352,IF(Foglio2!$J$3=Foglio2!$E$13,Direttivi_capi_ist.!Q338,0)))))))))))</f>
        <v>0</v>
      </c>
      <c r="T352" s="252">
        <f>IF(Foglio2!$J$3=Foglio2!$E$3,Ausiliari_Coll.Scol.!R338,IF(Foglio2!$J$3=Foglio2!$E$4,Collab._Tecnici!R338,IF(Foglio2!$J$3=Foglio2!$E$5,Assistenti_Tecnici!R338,IF(Foglio2!$J$3=Foglio2!$E$6,Assistenti_Amm.vo!R338,IF(Foglio2!$J$3=Foglio2!$E$7,Resp_Coord_Amm.vo!R338,IF(Foglio2!$J$3=Foglio2!$E$8,Direttore_Amm.vo!R338,IF(Foglio2!$J$3=Foglio2!$E$9,Doc_mat_elem.re!R338,IF(Foglio2!$J$3=Foglio2!$E$10,Doc_dipl_scuola_sec.!R338,IF(Foglio2!$J$3=Foglio2!$E$11,Doc_scuola_media!R338,IF(Foglio2!$J$3=Foglio2!$E$12,Doc_laureati_scuola_sec.!R352,IF(Foglio2!$J$3=Foglio2!$E$13,Direttivi_capi_ist.!R338,0)))))))))))</f>
        <v>0</v>
      </c>
      <c r="U352" s="252">
        <f t="shared" ref="U352" si="1419">(P352)/12*0.8</f>
        <v>0</v>
      </c>
      <c r="V352" s="252">
        <f t="shared" ref="V352" si="1420">(P352+R352)/12*0.8</f>
        <v>0</v>
      </c>
      <c r="W352" s="253" t="str">
        <f t="shared" ref="W352" si="1421">"Fascia Da "&amp;F352&amp;" a "&amp;F353&amp;" Decorrenza "&amp;DAY(C352)&amp;"/"&amp;MONTH(C352)&amp;"/"&amp;YEAR(C352)</f>
        <v>Fascia Da 0 a 0 Decorrenza 0/1/1900</v>
      </c>
    </row>
    <row r="353" spans="1:23" s="47" customFormat="1" ht="9" customHeight="1" x14ac:dyDescent="0.2">
      <c r="A353" s="104"/>
      <c r="B353" s="245">
        <f t="shared" si="1416"/>
        <v>34739</v>
      </c>
      <c r="C353" s="501"/>
      <c r="D353" s="501"/>
      <c r="E353" s="48" t="s">
        <v>4</v>
      </c>
      <c r="F353" s="49">
        <f>IF(Foglio2!$J$3=Foglio2!$E$3,Ausiliari_Coll.Scol.!D339,IF(Foglio2!$J$3=Foglio2!$E$4,Collab._Tecnici!D339,IF(Foglio2!$J$3=Foglio2!$E$5,Assistenti_Tecnici!D339,IF(Foglio2!$J$3=Foglio2!$E$6,Assistenti_Amm.vo!D339,IF(Foglio2!$J$3=Foglio2!$E$7,Resp_Coord_Amm.vo!D339,IF(Foglio2!$J$3=Foglio2!$E$8,Direttore_Amm.vo!D339,IF(Foglio2!$J$3=Foglio2!$E$9,Doc_mat_elem.re!D339,IF(Foglio2!$J$3=Foglio2!$E$10,Doc_dipl_scuola_sec.!D339,IF(Foglio2!$J$3=Foglio2!$E$11,Doc_scuola_media!D339,IF(Foglio2!$J$3=Foglio2!$E$12,Doc_laureati_scuola_sec.!D353,IF(Foglio2!$J$3=Foglio2!$E$13,Direttivi_capi_ist.!D339,0)))))))))))</f>
        <v>0</v>
      </c>
      <c r="G353" s="267">
        <f t="shared" ref="G353:T353" si="1422">G352*1936.27</f>
        <v>0</v>
      </c>
      <c r="H353" s="267">
        <f t="shared" si="1422"/>
        <v>0</v>
      </c>
      <c r="I353" s="267">
        <f t="shared" si="1422"/>
        <v>0</v>
      </c>
      <c r="J353" s="267">
        <f t="shared" si="1422"/>
        <v>0</v>
      </c>
      <c r="K353" s="267">
        <f t="shared" si="1422"/>
        <v>0</v>
      </c>
      <c r="L353" s="266">
        <f t="shared" si="1422"/>
        <v>0</v>
      </c>
      <c r="M353" s="267">
        <f t="shared" si="1422"/>
        <v>0</v>
      </c>
      <c r="N353" s="182">
        <f t="shared" si="1422"/>
        <v>0</v>
      </c>
      <c r="O353" s="183">
        <f t="shared" si="1422"/>
        <v>0</v>
      </c>
      <c r="P353" s="184">
        <f t="shared" si="1422"/>
        <v>0</v>
      </c>
      <c r="Q353" s="184">
        <f t="shared" si="1422"/>
        <v>0</v>
      </c>
      <c r="R353" s="184">
        <f t="shared" si="1422"/>
        <v>0</v>
      </c>
      <c r="S353" s="184">
        <f t="shared" si="1422"/>
        <v>0</v>
      </c>
      <c r="T353" s="184">
        <f t="shared" si="1422"/>
        <v>0</v>
      </c>
      <c r="U353" s="184">
        <f t="shared" ref="U353:V353" si="1423">U352*1936.27</f>
        <v>0</v>
      </c>
      <c r="V353" s="184">
        <f t="shared" si="1423"/>
        <v>0</v>
      </c>
      <c r="W353" s="104"/>
    </row>
    <row r="354" spans="1:23" s="47" customFormat="1" ht="9" customHeight="1" x14ac:dyDescent="0.2">
      <c r="A354" s="104">
        <f>IF(Foglio2!$J$7=1,TRUNC(Base!V354,0),TRUNC(Base!U354,0))</f>
        <v>0</v>
      </c>
      <c r="B354" s="245">
        <f t="shared" si="1416"/>
        <v>34740</v>
      </c>
      <c r="C354" s="501"/>
      <c r="D354" s="501"/>
      <c r="E354" s="103" t="s">
        <v>3</v>
      </c>
      <c r="F354" s="79">
        <f>IF(Foglio2!$J$3=Foglio2!$E$3,Ausiliari_Coll.Scol.!D340,IF(Foglio2!$J$3=Foglio2!$E$4,Collab._Tecnici!D340,IF(Foglio2!$J$3=Foglio2!$E$5,Assistenti_Tecnici!D340,IF(Foglio2!$J$3=Foglio2!$E$6,Assistenti_Amm.vo!D340,IF(Foglio2!$J$3=Foglio2!$E$7,Resp_Coord_Amm.vo!D340,IF(Foglio2!$J$3=Foglio2!$E$8,Direttore_Amm.vo!D340,IF(Foglio2!$J$3=Foglio2!$E$9,Doc_mat_elem.re!D340,IF(Foglio2!$J$3=Foglio2!$E$10,Doc_dipl_scuola_sec.!D340,IF(Foglio2!$J$3=Foglio2!$E$11,Doc_scuola_media!D340,IF(Foglio2!$J$3=Foglio2!$E$12,Doc_laureati_scuola_sec.!D354,IF(Foglio2!$J$3=Foglio2!$E$13,Direttivi_capi_ist.!D340,0)))))))))))</f>
        <v>0</v>
      </c>
      <c r="G354" s="248">
        <f>IF(Foglio2!$J$3=Foglio2!$E$3,Ausiliari_Coll.Scol.!E340,IF(Foglio2!$J$3=Foglio2!$E$4,Collab._Tecnici!E340,IF(Foglio2!$J$3=Foglio2!$E$5,Assistenti_Tecnici!E340,IF(Foglio2!$J$3=Foglio2!$E$6,Assistenti_Amm.vo!E340,IF(Foglio2!$J$3=Foglio2!$E$7,Resp_Coord_Amm.vo!E340,IF(Foglio2!$J$3=Foglio2!$E$8,Direttore_Amm.vo!E340,IF(Foglio2!$J$3=Foglio2!$E$9,Doc_mat_elem.re!E340,IF(Foglio2!$J$3=Foglio2!$E$10,Doc_dipl_scuola_sec.!E340,IF(Foglio2!$J$3=Foglio2!$E$11,Doc_scuola_media!E340,IF(Foglio2!$J$3=Foglio2!$E$12,Doc_laureati_scuola_sec.!E354,IF(Foglio2!$J$3=Foglio2!$E$13,Direttivi_capi_ist.!E340,0)))))))))))</f>
        <v>0</v>
      </c>
      <c r="H354" s="248">
        <f>IF(Foglio2!$J$3=Foglio2!$E$3,Ausiliari_Coll.Scol.!F340,IF(Foglio2!$J$3=Foglio2!$E$4,Collab._Tecnici!F340,IF(Foglio2!$J$3=Foglio2!$E$5,Assistenti_Tecnici!F340,IF(Foglio2!$J$3=Foglio2!$E$6,Assistenti_Amm.vo!F340,IF(Foglio2!$J$3=Foglio2!$E$7,Resp_Coord_Amm.vo!F340,IF(Foglio2!$J$3=Foglio2!$E$8,Direttore_Amm.vo!F340,IF(Foglio2!$J$3=Foglio2!$E$9,Doc_mat_elem.re!F340,IF(Foglio2!$J$3=Foglio2!$E$10,Doc_dipl_scuola_sec.!F340,IF(Foglio2!$J$3=Foglio2!$E$11,Doc_scuola_media!F340,IF(Foglio2!$J$3=Foglio2!$E$12,Doc_laureati_scuola_sec.!F354,IF(Foglio2!$J$3=Foglio2!$E$13,Direttivi_capi_ist.!F340,0)))))))))))</f>
        <v>0</v>
      </c>
      <c r="I354" s="248">
        <f>IF(Foglio2!$J$3=Foglio2!$E$3,Ausiliari_Coll.Scol.!G340,IF(Foglio2!$J$3=Foglio2!$E$4,Collab._Tecnici!G340,IF(Foglio2!$J$3=Foglio2!$E$5,Assistenti_Tecnici!G340,IF(Foglio2!$J$3=Foglio2!$E$6,Assistenti_Amm.vo!G340,IF(Foglio2!$J$3=Foglio2!$E$7,Resp_Coord_Amm.vo!G340,IF(Foglio2!$J$3=Foglio2!$E$8,Direttore_Amm.vo!G340,IF(Foglio2!$J$3=Foglio2!$E$9,Doc_mat_elem.re!G340,IF(Foglio2!$J$3=Foglio2!$E$10,Doc_dipl_scuola_sec.!G340,IF(Foglio2!$J$3=Foglio2!$E$11,Doc_scuola_media!G340,IF(Foglio2!$J$3=Foglio2!$E$12,Doc_laureati_scuola_sec.!G354,IF(Foglio2!$J$3=Foglio2!$E$13,Direttivi_capi_ist.!G340,0)))))))))))</f>
        <v>0</v>
      </c>
      <c r="J354" s="248">
        <f>IF(Foglio2!$J$3=Foglio2!$E$3,Ausiliari_Coll.Scol.!H340,IF(Foglio2!$J$3=Foglio2!$E$4,Collab._Tecnici!H340,IF(Foglio2!$J$3=Foglio2!$E$5,Assistenti_Tecnici!H340,IF(Foglio2!$J$3=Foglio2!$E$6,Assistenti_Amm.vo!H340,IF(Foglio2!$J$3=Foglio2!$E$7,Resp_Coord_Amm.vo!H340,IF(Foglio2!$J$3=Foglio2!$E$8,Direttore_Amm.vo!H340,IF(Foglio2!$J$3=Foglio2!$E$9,Doc_mat_elem.re!H340,IF(Foglio2!$J$3=Foglio2!$E$10,Doc_dipl_scuola_sec.!H340,IF(Foglio2!$J$3=Foglio2!$E$11,Doc_scuola_media!H340,IF(Foglio2!$J$3=Foglio2!$E$12,Doc_laureati_scuola_sec.!H354,IF(Foglio2!$J$3=Foglio2!$E$13,Direttivi_capi_ist.!H340,0)))))))))))</f>
        <v>0</v>
      </c>
      <c r="K354" s="248">
        <f>IF(Foglio2!$J$3=Foglio2!$E$3,Ausiliari_Coll.Scol.!I340,IF(Foglio2!$J$3=Foglio2!$E$4,Collab._Tecnici!I340,IF(Foglio2!$J$3=Foglio2!$E$5,Assistenti_Tecnici!I340,IF(Foglio2!$J$3=Foglio2!$E$6,Assistenti_Amm.vo!I340,IF(Foglio2!$J$3=Foglio2!$E$7,Resp_Coord_Amm.vo!I340,IF(Foglio2!$J$3=Foglio2!$E$8,Direttore_Amm.vo!I340,IF(Foglio2!$J$3=Foglio2!$E$9,Doc_mat_elem.re!I340,IF(Foglio2!$J$3=Foglio2!$E$10,Doc_dipl_scuola_sec.!I340,IF(Foglio2!$J$3=Foglio2!$E$11,Doc_scuola_media!I340,IF(Foglio2!$J$3=Foglio2!$E$12,Doc_laureati_scuola_sec.!I354,IF(Foglio2!$J$3=Foglio2!$E$13,Direttivi_capi_ist.!I340,0)))))))))))</f>
        <v>0</v>
      </c>
      <c r="L354" s="248">
        <f>IF(Foglio2!$J$3=Foglio2!$E$3,Ausiliari_Coll.Scol.!J340,IF(Foglio2!$J$3=Foglio2!$E$4,Collab._Tecnici!J340,IF(Foglio2!$J$3=Foglio2!$E$5,Assistenti_Tecnici!J340,IF(Foglio2!$J$3=Foglio2!$E$6,Assistenti_Amm.vo!J340,IF(Foglio2!$J$3=Foglio2!$E$7,Resp_Coord_Amm.vo!J340,IF(Foglio2!$J$3=Foglio2!$E$8,Direttore_Amm.vo!J340,IF(Foglio2!$J$3=Foglio2!$E$9,Doc_mat_elem.re!J340,IF(Foglio2!$J$3=Foglio2!$E$10,Doc_dipl_scuola_sec.!J340,IF(Foglio2!$J$3=Foglio2!$E$11,Doc_scuola_media!J340,IF(Foglio2!$J$3=Foglio2!$E$12,Doc_laureati_scuola_sec.!J354,IF(Foglio2!$J$3=Foglio2!$E$13,Direttivi_capi_ist.!J340,0)))))))))))</f>
        <v>0</v>
      </c>
      <c r="M354" s="249">
        <f>IF(Foglio2!$J$3=Foglio2!$E$3,Ausiliari_Coll.Scol.!K340,IF(Foglio2!$J$3=Foglio2!$E$4,Collab._Tecnici!K340,IF(Foglio2!$J$3=Foglio2!$E$5,Assistenti_Tecnici!K340,IF(Foglio2!$J$3=Foglio2!$E$6,Assistenti_Amm.vo!K340,IF(Foglio2!$J$3=Foglio2!$E$7,Resp_Coord_Amm.vo!K340,IF(Foglio2!$J$3=Foglio2!$E$8,Direttore_Amm.vo!K340,IF(Foglio2!$J$3=Foglio2!$E$9,Doc_mat_elem.re!K340,IF(Foglio2!$J$3=Foglio2!$E$10,Doc_dipl_scuola_sec.!K340,IF(Foglio2!$J$3=Foglio2!$E$11,Doc_scuola_media!K340,IF(Foglio2!$J$3=Foglio2!$E$12,Doc_laureati_scuola_sec.!K354,IF(Foglio2!$J$3=Foglio2!$E$13,Direttivi_capi_ist.!K340,0)))))))))))</f>
        <v>0</v>
      </c>
      <c r="N354" s="250">
        <f>IF(Foglio2!$J$3=Foglio2!$E$3,Ausiliari_Coll.Scol.!L340,IF(Foglio2!$J$3=Foglio2!$E$4,Collab._Tecnici!L340,IF(Foglio2!$J$3=Foglio2!$E$5,Assistenti_Tecnici!L340,IF(Foglio2!$J$3=Foglio2!$E$6,Assistenti_Amm.vo!L340,IF(Foglio2!$J$3=Foglio2!$E$7,Resp_Coord_Amm.vo!L340,IF(Foglio2!$J$3=Foglio2!$E$8,Direttore_Amm.vo!L340,IF(Foglio2!$J$3=Foglio2!$E$9,Doc_mat_elem.re!L340,IF(Foglio2!$J$3=Foglio2!$E$10,Doc_dipl_scuola_sec.!L340,IF(Foglio2!$J$3=Foglio2!$E$11,Doc_scuola_media!L340,IF(Foglio2!$J$3=Foglio2!$E$12,Doc_laureati_scuola_sec.!L354,IF(Foglio2!$J$3=Foglio2!$E$13,Direttivi_capi_ist.!L340,0)))))))))))</f>
        <v>0</v>
      </c>
      <c r="O354" s="251">
        <f>IF(Foglio2!$J$3=Foglio2!$E$3,Ausiliari_Coll.Scol.!M340,IF(Foglio2!$J$3=Foglio2!$E$4,Collab._Tecnici!M340,IF(Foglio2!$J$3=Foglio2!$E$5,Assistenti_Tecnici!M340,IF(Foglio2!$J$3=Foglio2!$E$6,Assistenti_Amm.vo!M340,IF(Foglio2!$J$3=Foglio2!$E$7,Resp_Coord_Amm.vo!M340,IF(Foglio2!$J$3=Foglio2!$E$8,Direttore_Amm.vo!M340,IF(Foglio2!$J$3=Foglio2!$E$9,Doc_mat_elem.re!M340,IF(Foglio2!$J$3=Foglio2!$E$10,Doc_dipl_scuola_sec.!M340,IF(Foglio2!$J$3=Foglio2!$E$11,Doc_scuola_media!M340,IF(Foglio2!$J$3=Foglio2!$E$12,Doc_laureati_scuola_sec.!M354,IF(Foglio2!$J$3=Foglio2!$E$13,Direttivi_capi_ist.!M340,0)))))))))))</f>
        <v>0</v>
      </c>
      <c r="P354" s="252">
        <f>IF(Foglio2!$J$3=Foglio2!$E$3,Ausiliari_Coll.Scol.!N340,IF(Foglio2!$J$3=Foglio2!$E$4,Collab._Tecnici!N340,IF(Foglio2!$J$3=Foglio2!$E$5,Assistenti_Tecnici!N340,IF(Foglio2!$J$3=Foglio2!$E$6,Assistenti_Amm.vo!N340,IF(Foglio2!$J$3=Foglio2!$E$7,Resp_Coord_Amm.vo!N340,IF(Foglio2!$J$3=Foglio2!$E$8,Direttore_Amm.vo!N340,IF(Foglio2!$J$3=Foglio2!$E$9,Doc_mat_elem.re!N340,IF(Foglio2!$J$3=Foglio2!$E$10,Doc_dipl_scuola_sec.!N340,IF(Foglio2!$J$3=Foglio2!$E$11,Doc_scuola_media!N340,IF(Foglio2!$J$3=Foglio2!$E$12,Doc_laureati_scuola_sec.!N354,IF(Foglio2!$J$3=Foglio2!$E$13,Direttivi_capi_ist.!N340,0)))))))))))</f>
        <v>0</v>
      </c>
      <c r="Q354" s="252">
        <f>IF(Foglio2!$J$3=Foglio2!$E$3,Ausiliari_Coll.Scol.!O340,IF(Foglio2!$J$3=Foglio2!$E$4,Collab._Tecnici!O340,IF(Foglio2!$J$3=Foglio2!$E$5,Assistenti_Tecnici!O340,IF(Foglio2!$J$3=Foglio2!$E$6,Assistenti_Amm.vo!O340,IF(Foglio2!$J$3=Foglio2!$E$7,Resp_Coord_Amm.vo!O340,IF(Foglio2!$J$3=Foglio2!$E$8,Direttore_Amm.vo!O340,IF(Foglio2!$J$3=Foglio2!$E$9,Doc_mat_elem.re!O340,IF(Foglio2!$J$3=Foglio2!$E$10,Doc_dipl_scuola_sec.!O340,IF(Foglio2!$J$3=Foglio2!$E$11,Doc_scuola_media!O340,IF(Foglio2!$J$3=Foglio2!$E$12,Doc_laureati_scuola_sec.!O354,IF(Foglio2!$J$3=Foglio2!$E$13,Direttivi_capi_ist.!O340,0)))))))))))</f>
        <v>0</v>
      </c>
      <c r="R354" s="252">
        <f>IF(Foglio2!$J$3=Foglio2!$E$3,Ausiliari_Coll.Scol.!P340,IF(Foglio2!$J$3=Foglio2!$E$4,Collab._Tecnici!P340,IF(Foglio2!$J$3=Foglio2!$E$5,Assistenti_Tecnici!P340,IF(Foglio2!$J$3=Foglio2!$E$6,Assistenti_Amm.vo!P340,IF(Foglio2!$J$3=Foglio2!$E$7,Resp_Coord_Amm.vo!P340,IF(Foglio2!$J$3=Foglio2!$E$8,Direttore_Amm.vo!P340,IF(Foglio2!$J$3=Foglio2!$E$9,Doc_mat_elem.re!P340,IF(Foglio2!$J$3=Foglio2!$E$10,Doc_dipl_scuola_sec.!P340,IF(Foglio2!$J$3=Foglio2!$E$11,Doc_scuola_media!P340,IF(Foglio2!$J$3=Foglio2!$E$12,Doc_laureati_scuola_sec.!P354,IF(Foglio2!$J$3=Foglio2!$E$13,Direttivi_capi_ist.!P340,0)))))))))))</f>
        <v>0</v>
      </c>
      <c r="S354" s="252">
        <f>IF(Foglio2!$J$3=Foglio2!$E$3,Ausiliari_Coll.Scol.!Q340,IF(Foglio2!$J$3=Foglio2!$E$4,Collab._Tecnici!Q340,IF(Foglio2!$J$3=Foglio2!$E$5,Assistenti_Tecnici!Q340,IF(Foglio2!$J$3=Foglio2!$E$6,Assistenti_Amm.vo!Q340,IF(Foglio2!$J$3=Foglio2!$E$7,Resp_Coord_Amm.vo!Q340,IF(Foglio2!$J$3=Foglio2!$E$8,Direttore_Amm.vo!Q340,IF(Foglio2!$J$3=Foglio2!$E$9,Doc_mat_elem.re!Q340,IF(Foglio2!$J$3=Foglio2!$E$10,Doc_dipl_scuola_sec.!Q340,IF(Foglio2!$J$3=Foglio2!$E$11,Doc_scuola_media!Q340,IF(Foglio2!$J$3=Foglio2!$E$12,Doc_laureati_scuola_sec.!Q354,IF(Foglio2!$J$3=Foglio2!$E$13,Direttivi_capi_ist.!Q340,0)))))))))))</f>
        <v>0</v>
      </c>
      <c r="T354" s="252">
        <f>IF(Foglio2!$J$3=Foglio2!$E$3,Ausiliari_Coll.Scol.!R340,IF(Foglio2!$J$3=Foglio2!$E$4,Collab._Tecnici!R340,IF(Foglio2!$J$3=Foglio2!$E$5,Assistenti_Tecnici!R340,IF(Foglio2!$J$3=Foglio2!$E$6,Assistenti_Amm.vo!R340,IF(Foglio2!$J$3=Foglio2!$E$7,Resp_Coord_Amm.vo!R340,IF(Foglio2!$J$3=Foglio2!$E$8,Direttore_Amm.vo!R340,IF(Foglio2!$J$3=Foglio2!$E$9,Doc_mat_elem.re!R340,IF(Foglio2!$J$3=Foglio2!$E$10,Doc_dipl_scuola_sec.!R340,IF(Foglio2!$J$3=Foglio2!$E$11,Doc_scuola_media!R340,IF(Foglio2!$J$3=Foglio2!$E$12,Doc_laureati_scuola_sec.!R354,IF(Foglio2!$J$3=Foglio2!$E$13,Direttivi_capi_ist.!R340,0)))))))))))</f>
        <v>0</v>
      </c>
      <c r="U354" s="252">
        <f t="shared" ref="U354" si="1424">(P354)/12*0.8</f>
        <v>0</v>
      </c>
      <c r="V354" s="252">
        <f t="shared" ref="V354" si="1425">(P354+R354)/12*0.8</f>
        <v>0</v>
      </c>
      <c r="W354" s="253" t="str">
        <f t="shared" ref="W354" si="1426">"Fascia Da "&amp;F354&amp;" a "&amp;F355&amp;" Decorrenza "&amp;DAY(C354)&amp;"/"&amp;MONTH(C354)&amp;"/"&amp;YEAR(C354)</f>
        <v>Fascia Da 0 a 0 Decorrenza 0/1/1900</v>
      </c>
    </row>
    <row r="355" spans="1:23" s="47" customFormat="1" ht="9" customHeight="1" x14ac:dyDescent="0.2">
      <c r="A355" s="104"/>
      <c r="B355" s="245">
        <f t="shared" si="1416"/>
        <v>34741</v>
      </c>
      <c r="C355" s="501"/>
      <c r="D355" s="501"/>
      <c r="E355" s="103" t="s">
        <v>4</v>
      </c>
      <c r="F355" s="79">
        <f>IF(Foglio2!$J$3=Foglio2!$E$3,Ausiliari_Coll.Scol.!D341,IF(Foglio2!$J$3=Foglio2!$E$4,Collab._Tecnici!D341,IF(Foglio2!$J$3=Foglio2!$E$5,Assistenti_Tecnici!D341,IF(Foglio2!$J$3=Foglio2!$E$6,Assistenti_Amm.vo!D341,IF(Foglio2!$J$3=Foglio2!$E$7,Resp_Coord_Amm.vo!D341,IF(Foglio2!$J$3=Foglio2!$E$8,Direttore_Amm.vo!D341,IF(Foglio2!$J$3=Foglio2!$E$9,Doc_mat_elem.re!D341,IF(Foglio2!$J$3=Foglio2!$E$10,Doc_dipl_scuola_sec.!D341,IF(Foglio2!$J$3=Foglio2!$E$11,Doc_scuola_media!D341,IF(Foglio2!$J$3=Foglio2!$E$12,Doc_laureati_scuola_sec.!D355,IF(Foglio2!$J$3=Foglio2!$E$13,Direttivi_capi_ist.!D341,0)))))))))))</f>
        <v>0</v>
      </c>
      <c r="G355" s="267">
        <f t="shared" ref="G355:T355" si="1427">G354*1936.27</f>
        <v>0</v>
      </c>
      <c r="H355" s="267">
        <f t="shared" si="1427"/>
        <v>0</v>
      </c>
      <c r="I355" s="267">
        <f t="shared" si="1427"/>
        <v>0</v>
      </c>
      <c r="J355" s="267">
        <f t="shared" si="1427"/>
        <v>0</v>
      </c>
      <c r="K355" s="267">
        <f t="shared" si="1427"/>
        <v>0</v>
      </c>
      <c r="L355" s="266">
        <f t="shared" si="1427"/>
        <v>0</v>
      </c>
      <c r="M355" s="267">
        <f t="shared" si="1427"/>
        <v>0</v>
      </c>
      <c r="N355" s="182">
        <f t="shared" si="1427"/>
        <v>0</v>
      </c>
      <c r="O355" s="183">
        <f t="shared" si="1427"/>
        <v>0</v>
      </c>
      <c r="P355" s="184">
        <f t="shared" si="1427"/>
        <v>0</v>
      </c>
      <c r="Q355" s="184">
        <f t="shared" si="1427"/>
        <v>0</v>
      </c>
      <c r="R355" s="184">
        <f t="shared" si="1427"/>
        <v>0</v>
      </c>
      <c r="S355" s="184">
        <f t="shared" si="1427"/>
        <v>0</v>
      </c>
      <c r="T355" s="184">
        <f t="shared" si="1427"/>
        <v>0</v>
      </c>
      <c r="U355" s="184">
        <f t="shared" ref="U355:V355" si="1428">U354*1936.27</f>
        <v>0</v>
      </c>
      <c r="V355" s="184">
        <f t="shared" si="1428"/>
        <v>0</v>
      </c>
      <c r="W355" s="104"/>
    </row>
    <row r="356" spans="1:23" s="47" customFormat="1" ht="12.75" customHeight="1" x14ac:dyDescent="0.2">
      <c r="A356" s="104">
        <f>IF(Foglio2!$J$7=1,TRUNC(Base!V356,0),TRUNC(Base!U356,0))</f>
        <v>0</v>
      </c>
      <c r="B356" s="245">
        <f t="shared" si="1416"/>
        <v>34742</v>
      </c>
      <c r="C356" s="501"/>
      <c r="D356" s="501"/>
      <c r="E356" s="53" t="s">
        <v>3</v>
      </c>
      <c r="F356" s="54">
        <f>IF(Foglio2!$J$3=Foglio2!$E$12,Doc_laureati_scuola_sec.!D356,0)</f>
        <v>0</v>
      </c>
      <c r="G356" s="248">
        <f>IF(Foglio2!$J$3=Foglio2!$E$12,Doc_laureati_scuola_sec.!E356,0)</f>
        <v>0</v>
      </c>
      <c r="H356" s="248">
        <f>IF(Foglio2!$J$3=Foglio2!$E$12,Doc_laureati_scuola_sec.!F356,0)</f>
        <v>0</v>
      </c>
      <c r="I356" s="248">
        <f>IF(Foglio2!$J$3=Foglio2!$E$12,Doc_laureati_scuola_sec.!G356,0)</f>
        <v>0</v>
      </c>
      <c r="J356" s="248">
        <f>IF(Foglio2!$J$3=Foglio2!$E$12,Doc_laureati_scuola_sec.!H356,0)</f>
        <v>0</v>
      </c>
      <c r="K356" s="248">
        <f>IF(Foglio2!$J$3=Foglio2!$E$12,Doc_laureati_scuola_sec.!I356,0)</f>
        <v>0</v>
      </c>
      <c r="L356" s="248">
        <f>IF(Foglio2!$J$3=Foglio2!$E$12,Doc_laureati_scuola_sec.!J356,0)</f>
        <v>0</v>
      </c>
      <c r="M356" s="249">
        <f>IF(Foglio2!$J$3=Foglio2!$E$12,Doc_laureati_scuola_sec.!K356,0)</f>
        <v>0</v>
      </c>
      <c r="N356" s="250">
        <f>IF(Foglio2!$J$3=Foglio2!$E$12,Doc_laureati_scuola_sec.!L356,0)</f>
        <v>0</v>
      </c>
      <c r="O356" s="251">
        <f>IF(Foglio2!$J$3=Foglio2!$E$12,Doc_laureati_scuola_sec.!M356,0)</f>
        <v>0</v>
      </c>
      <c r="P356" s="252">
        <f>IF(Foglio2!$J$3=Foglio2!$E$12,Doc_laureati_scuola_sec.!N356,0)</f>
        <v>0</v>
      </c>
      <c r="Q356" s="252">
        <f>IF(Foglio2!$J$3=Foglio2!$E$12,Doc_laureati_scuola_sec.!O356,0)</f>
        <v>0</v>
      </c>
      <c r="R356" s="252">
        <f>IF(Foglio2!$J$3=Foglio2!$E$12,Doc_laureati_scuola_sec.!P356,0)</f>
        <v>0</v>
      </c>
      <c r="S356" s="252">
        <f>IF(Foglio2!$J$3=Foglio2!$E$12,Doc_laureati_scuola_sec.!Q356,0)</f>
        <v>0</v>
      </c>
      <c r="T356" s="252">
        <f>IF(Foglio2!$J$3=Foglio2!$E$12,Doc_laureati_scuola_sec.!R356,0)</f>
        <v>0</v>
      </c>
      <c r="U356" s="252">
        <f t="shared" ref="U356" si="1429">(P356)/12*0.8</f>
        <v>0</v>
      </c>
      <c r="V356" s="252">
        <f t="shared" ref="V356" si="1430">(P356+R356)/12*0.8</f>
        <v>0</v>
      </c>
      <c r="W356" s="253" t="str">
        <f t="shared" ref="W356" si="1431">"Fascia Da "&amp;F356&amp;" a "&amp;F357&amp;" Decorrenza "&amp;DAY(C356)&amp;"/"&amp;MONTH(C356)&amp;"/"&amp;YEAR(C356)</f>
        <v>Fascia Da 0 a 0 Decorrenza 0/1/1900</v>
      </c>
    </row>
    <row r="357" spans="1:23" s="47" customFormat="1" ht="9" customHeight="1" x14ac:dyDescent="0.2">
      <c r="A357" s="104"/>
      <c r="B357" s="245">
        <f t="shared" si="1416"/>
        <v>34743</v>
      </c>
      <c r="C357" s="502"/>
      <c r="D357" s="502"/>
      <c r="E357" s="58"/>
      <c r="F357" s="59">
        <f>IF(Foglio2!$J$3=Foglio2!$E$12,Doc_laureati_scuola_sec.!D357,0)</f>
        <v>0</v>
      </c>
      <c r="G357" s="267">
        <f t="shared" ref="G357:T357" si="1432">G356*1936.27</f>
        <v>0</v>
      </c>
      <c r="H357" s="267">
        <f t="shared" si="1432"/>
        <v>0</v>
      </c>
      <c r="I357" s="267">
        <f t="shared" si="1432"/>
        <v>0</v>
      </c>
      <c r="J357" s="267">
        <f t="shared" si="1432"/>
        <v>0</v>
      </c>
      <c r="K357" s="267">
        <f t="shared" si="1432"/>
        <v>0</v>
      </c>
      <c r="L357" s="266">
        <f t="shared" si="1432"/>
        <v>0</v>
      </c>
      <c r="M357" s="267">
        <f t="shared" si="1432"/>
        <v>0</v>
      </c>
      <c r="N357" s="182">
        <f t="shared" si="1432"/>
        <v>0</v>
      </c>
      <c r="O357" s="183">
        <f t="shared" si="1432"/>
        <v>0</v>
      </c>
      <c r="P357" s="184">
        <f t="shared" si="1432"/>
        <v>0</v>
      </c>
      <c r="Q357" s="184">
        <f t="shared" si="1432"/>
        <v>0</v>
      </c>
      <c r="R357" s="184">
        <f t="shared" si="1432"/>
        <v>0</v>
      </c>
      <c r="S357" s="184">
        <f t="shared" si="1432"/>
        <v>0</v>
      </c>
      <c r="T357" s="184">
        <f t="shared" si="1432"/>
        <v>0</v>
      </c>
      <c r="U357" s="184">
        <f t="shared" ref="U357:V357" si="1433">U356*1936.27</f>
        <v>0</v>
      </c>
      <c r="V357" s="184">
        <f t="shared" si="1433"/>
        <v>0</v>
      </c>
      <c r="W357" s="104"/>
    </row>
    <row r="358" spans="1:23" s="47" customFormat="1" ht="12.75" customHeight="1" x14ac:dyDescent="0.2">
      <c r="A358" s="104">
        <f>IF(Foglio2!$J$7=1,TRUNC(Base!V358,0),TRUNC(Base!U358,0))</f>
        <v>0</v>
      </c>
      <c r="B358" s="245">
        <f t="shared" ref="B358" si="1434">C360</f>
        <v>35034</v>
      </c>
      <c r="C358" s="492">
        <v>35034</v>
      </c>
      <c r="D358" s="492">
        <v>35064</v>
      </c>
      <c r="E358" s="42" t="s">
        <v>3</v>
      </c>
      <c r="F358" s="43">
        <f>IF(Foglio2!$J$3=Foglio2!$E$3,Ausiliari_Coll.Scol.!D342,IF(Foglio2!$J$3=Foglio2!$E$4,Collab._Tecnici!D342,IF(Foglio2!$J$3=Foglio2!$E$5,Assistenti_Tecnici!D342,IF(Foglio2!$J$3=Foglio2!$E$6,Assistenti_Amm.vo!D342,IF(Foglio2!$J$3=Foglio2!$E$7,Resp_Coord_Amm.vo!D342,IF(Foglio2!$J$3=Foglio2!$E$8,Direttore_Amm.vo!D342,IF(Foglio2!$J$3=Foglio2!$E$9,Doc_mat_elem.re!D342,IF(Foglio2!$J$3=Foglio2!$E$10,Doc_dipl_scuola_sec.!D342,IF(Foglio2!$J$3=Foglio2!$E$11,Doc_scuola_media!D342,IF(Foglio2!$J$3=Foglio2!$E$12,Doc_laureati_scuola_sec.!D358,IF(Foglio2!$J$3=Foglio2!$E$13,Direttivi_capi_ist.!D342,0)))))))))))</f>
        <v>0</v>
      </c>
      <c r="G358" s="248">
        <f>IF(Foglio2!$J$3=Foglio2!$E$3,Ausiliari_Coll.Scol.!E342,IF(Foglio2!$J$3=Foglio2!$E$4,Collab._Tecnici!E342,IF(Foglio2!$J$3=Foglio2!$E$5,Assistenti_Tecnici!E342,IF(Foglio2!$J$3=Foglio2!$E$6,Assistenti_Amm.vo!E342,IF(Foglio2!$J$3=Foglio2!$E$7,Resp_Coord_Amm.vo!E342,IF(Foglio2!$J$3=Foglio2!$E$8,Direttore_Amm.vo!E342,IF(Foglio2!$J$3=Foglio2!$E$9,Doc_mat_elem.re!E342,IF(Foglio2!$J$3=Foglio2!$E$10,Doc_dipl_scuola_sec.!E342,IF(Foglio2!$J$3=Foglio2!$E$11,Doc_scuola_media!E342,IF(Foglio2!$J$3=Foglio2!$E$12,Doc_laureati_scuola_sec.!E358,IF(Foglio2!$J$3=Foglio2!$E$13,Direttivi_capi_ist.!E342,0)))))))))))</f>
        <v>0</v>
      </c>
      <c r="H358" s="248">
        <f>IF(Foglio2!$J$3=Foglio2!$E$3,Ausiliari_Coll.Scol.!F342,IF(Foglio2!$J$3=Foglio2!$E$4,Collab._Tecnici!F342,IF(Foglio2!$J$3=Foglio2!$E$5,Assistenti_Tecnici!F342,IF(Foglio2!$J$3=Foglio2!$E$6,Assistenti_Amm.vo!F342,IF(Foglio2!$J$3=Foglio2!$E$7,Resp_Coord_Amm.vo!F342,IF(Foglio2!$J$3=Foglio2!$E$8,Direttore_Amm.vo!F342,IF(Foglio2!$J$3=Foglio2!$E$9,Doc_mat_elem.re!F342,IF(Foglio2!$J$3=Foglio2!$E$10,Doc_dipl_scuola_sec.!F342,IF(Foglio2!$J$3=Foglio2!$E$11,Doc_scuola_media!F342,IF(Foglio2!$J$3=Foglio2!$E$12,Doc_laureati_scuola_sec.!F358,IF(Foglio2!$J$3=Foglio2!$E$13,Direttivi_capi_ist.!F342,0)))))))))))</f>
        <v>0</v>
      </c>
      <c r="I358" s="248">
        <f>IF(Foglio2!$J$3=Foglio2!$E$3,Ausiliari_Coll.Scol.!G342,IF(Foglio2!$J$3=Foglio2!$E$4,Collab._Tecnici!G342,IF(Foglio2!$J$3=Foglio2!$E$5,Assistenti_Tecnici!G342,IF(Foglio2!$J$3=Foglio2!$E$6,Assistenti_Amm.vo!G342,IF(Foglio2!$J$3=Foglio2!$E$7,Resp_Coord_Amm.vo!G342,IF(Foglio2!$J$3=Foglio2!$E$8,Direttore_Amm.vo!G342,IF(Foglio2!$J$3=Foglio2!$E$9,Doc_mat_elem.re!G342,IF(Foglio2!$J$3=Foglio2!$E$10,Doc_dipl_scuola_sec.!G342,IF(Foglio2!$J$3=Foglio2!$E$11,Doc_scuola_media!G342,IF(Foglio2!$J$3=Foglio2!$E$12,Doc_laureati_scuola_sec.!G358,IF(Foglio2!$J$3=Foglio2!$E$13,Direttivi_capi_ist.!G342,0)))))))))))</f>
        <v>0</v>
      </c>
      <c r="J358" s="248">
        <f>IF(Foglio2!$J$3=Foglio2!$E$3,Ausiliari_Coll.Scol.!H342,IF(Foglio2!$J$3=Foglio2!$E$4,Collab._Tecnici!H342,IF(Foglio2!$J$3=Foglio2!$E$5,Assistenti_Tecnici!H342,IF(Foglio2!$J$3=Foglio2!$E$6,Assistenti_Amm.vo!H342,IF(Foglio2!$J$3=Foglio2!$E$7,Resp_Coord_Amm.vo!H342,IF(Foglio2!$J$3=Foglio2!$E$8,Direttore_Amm.vo!H342,IF(Foglio2!$J$3=Foglio2!$E$9,Doc_mat_elem.re!H342,IF(Foglio2!$J$3=Foglio2!$E$10,Doc_dipl_scuola_sec.!H342,IF(Foglio2!$J$3=Foglio2!$E$11,Doc_scuola_media!H342,IF(Foglio2!$J$3=Foglio2!$E$12,Doc_laureati_scuola_sec.!H358,IF(Foglio2!$J$3=Foglio2!$E$13,Direttivi_capi_ist.!H342,0)))))))))))</f>
        <v>0</v>
      </c>
      <c r="K358" s="248">
        <f>IF(Foglio2!$J$3=Foglio2!$E$3,Ausiliari_Coll.Scol.!I342,IF(Foglio2!$J$3=Foglio2!$E$4,Collab._Tecnici!I342,IF(Foglio2!$J$3=Foglio2!$E$5,Assistenti_Tecnici!I342,IF(Foglio2!$J$3=Foglio2!$E$6,Assistenti_Amm.vo!I342,IF(Foglio2!$J$3=Foglio2!$E$7,Resp_Coord_Amm.vo!I342,IF(Foglio2!$J$3=Foglio2!$E$8,Direttore_Amm.vo!I342,IF(Foglio2!$J$3=Foglio2!$E$9,Doc_mat_elem.re!I342,IF(Foglio2!$J$3=Foglio2!$E$10,Doc_dipl_scuola_sec.!I342,IF(Foglio2!$J$3=Foglio2!$E$11,Doc_scuola_media!I342,IF(Foglio2!$J$3=Foglio2!$E$12,Doc_laureati_scuola_sec.!I358,IF(Foglio2!$J$3=Foglio2!$E$13,Direttivi_capi_ist.!I342,0)))))))))))</f>
        <v>0</v>
      </c>
      <c r="L358" s="248">
        <f>IF(Foglio2!$J$3=Foglio2!$E$3,Ausiliari_Coll.Scol.!J342,IF(Foglio2!$J$3=Foglio2!$E$4,Collab._Tecnici!J342,IF(Foglio2!$J$3=Foglio2!$E$5,Assistenti_Tecnici!J342,IF(Foglio2!$J$3=Foglio2!$E$6,Assistenti_Amm.vo!J342,IF(Foglio2!$J$3=Foglio2!$E$7,Resp_Coord_Amm.vo!J342,IF(Foglio2!$J$3=Foglio2!$E$8,Direttore_Amm.vo!J342,IF(Foglio2!$J$3=Foglio2!$E$9,Doc_mat_elem.re!J342,IF(Foglio2!$J$3=Foglio2!$E$10,Doc_dipl_scuola_sec.!J342,IF(Foglio2!$J$3=Foglio2!$E$11,Doc_scuola_media!J342,IF(Foglio2!$J$3=Foglio2!$E$12,Doc_laureati_scuola_sec.!J358,IF(Foglio2!$J$3=Foglio2!$E$13,Direttivi_capi_ist.!J342,0)))))))))))</f>
        <v>0</v>
      </c>
      <c r="M358" s="249">
        <f>IF(Foglio2!$J$3=Foglio2!$E$3,Ausiliari_Coll.Scol.!K342,IF(Foglio2!$J$3=Foglio2!$E$4,Collab._Tecnici!K342,IF(Foglio2!$J$3=Foglio2!$E$5,Assistenti_Tecnici!K342,IF(Foglio2!$J$3=Foglio2!$E$6,Assistenti_Amm.vo!K342,IF(Foglio2!$J$3=Foglio2!$E$7,Resp_Coord_Amm.vo!K342,IF(Foglio2!$J$3=Foglio2!$E$8,Direttore_Amm.vo!K342,IF(Foglio2!$J$3=Foglio2!$E$9,Doc_mat_elem.re!K342,IF(Foglio2!$J$3=Foglio2!$E$10,Doc_dipl_scuola_sec.!K342,IF(Foglio2!$J$3=Foglio2!$E$11,Doc_scuola_media!K342,IF(Foglio2!$J$3=Foglio2!$E$12,Doc_laureati_scuola_sec.!K358,IF(Foglio2!$J$3=Foglio2!$E$13,Direttivi_capi_ist.!K342,0)))))))))))</f>
        <v>0</v>
      </c>
      <c r="N358" s="250">
        <f>IF(Foglio2!$J$3=Foglio2!$E$3,Ausiliari_Coll.Scol.!L342,IF(Foglio2!$J$3=Foglio2!$E$4,Collab._Tecnici!L342,IF(Foglio2!$J$3=Foglio2!$E$5,Assistenti_Tecnici!L342,IF(Foglio2!$J$3=Foglio2!$E$6,Assistenti_Amm.vo!L342,IF(Foglio2!$J$3=Foglio2!$E$7,Resp_Coord_Amm.vo!L342,IF(Foglio2!$J$3=Foglio2!$E$8,Direttore_Amm.vo!L342,IF(Foglio2!$J$3=Foglio2!$E$9,Doc_mat_elem.re!L342,IF(Foglio2!$J$3=Foglio2!$E$10,Doc_dipl_scuola_sec.!L342,IF(Foglio2!$J$3=Foglio2!$E$11,Doc_scuola_media!L342,IF(Foglio2!$J$3=Foglio2!$E$12,Doc_laureati_scuola_sec.!L358,IF(Foglio2!$J$3=Foglio2!$E$13,Direttivi_capi_ist.!L342,0)))))))))))</f>
        <v>0</v>
      </c>
      <c r="O358" s="251">
        <f>IF(Foglio2!$J$3=Foglio2!$E$3,Ausiliari_Coll.Scol.!M342,IF(Foglio2!$J$3=Foglio2!$E$4,Collab._Tecnici!M342,IF(Foglio2!$J$3=Foglio2!$E$5,Assistenti_Tecnici!M342,IF(Foglio2!$J$3=Foglio2!$E$6,Assistenti_Amm.vo!M342,IF(Foglio2!$J$3=Foglio2!$E$7,Resp_Coord_Amm.vo!M342,IF(Foglio2!$J$3=Foglio2!$E$8,Direttore_Amm.vo!M342,IF(Foglio2!$J$3=Foglio2!$E$9,Doc_mat_elem.re!M342,IF(Foglio2!$J$3=Foglio2!$E$10,Doc_dipl_scuola_sec.!M342,IF(Foglio2!$J$3=Foglio2!$E$11,Doc_scuola_media!M342,IF(Foglio2!$J$3=Foglio2!$E$12,Doc_laureati_scuola_sec.!M358,IF(Foglio2!$J$3=Foglio2!$E$13,Direttivi_capi_ist.!M342,0)))))))))))</f>
        <v>0</v>
      </c>
      <c r="P358" s="252">
        <f>IF(Foglio2!$J$3=Foglio2!$E$3,Ausiliari_Coll.Scol.!N342,IF(Foglio2!$J$3=Foglio2!$E$4,Collab._Tecnici!N342,IF(Foglio2!$J$3=Foglio2!$E$5,Assistenti_Tecnici!N342,IF(Foglio2!$J$3=Foglio2!$E$6,Assistenti_Amm.vo!N342,IF(Foglio2!$J$3=Foglio2!$E$7,Resp_Coord_Amm.vo!N342,IF(Foglio2!$J$3=Foglio2!$E$8,Direttore_Amm.vo!N342,IF(Foglio2!$J$3=Foglio2!$E$9,Doc_mat_elem.re!N342,IF(Foglio2!$J$3=Foglio2!$E$10,Doc_dipl_scuola_sec.!N342,IF(Foglio2!$J$3=Foglio2!$E$11,Doc_scuola_media!N342,IF(Foglio2!$J$3=Foglio2!$E$12,Doc_laureati_scuola_sec.!N358,IF(Foglio2!$J$3=Foglio2!$E$13,Direttivi_capi_ist.!N342,0)))))))))))</f>
        <v>0</v>
      </c>
      <c r="Q358" s="252">
        <f>IF(Foglio2!$J$3=Foglio2!$E$3,Ausiliari_Coll.Scol.!O342,IF(Foglio2!$J$3=Foglio2!$E$4,Collab._Tecnici!O342,IF(Foglio2!$J$3=Foglio2!$E$5,Assistenti_Tecnici!O342,IF(Foglio2!$J$3=Foglio2!$E$6,Assistenti_Amm.vo!O342,IF(Foglio2!$J$3=Foglio2!$E$7,Resp_Coord_Amm.vo!O342,IF(Foglio2!$J$3=Foglio2!$E$8,Direttore_Amm.vo!O342,IF(Foglio2!$J$3=Foglio2!$E$9,Doc_mat_elem.re!O342,IF(Foglio2!$J$3=Foglio2!$E$10,Doc_dipl_scuola_sec.!O342,IF(Foglio2!$J$3=Foglio2!$E$11,Doc_scuola_media!O342,IF(Foglio2!$J$3=Foglio2!$E$12,Doc_laureati_scuola_sec.!O358,IF(Foglio2!$J$3=Foglio2!$E$13,Direttivi_capi_ist.!O342,0)))))))))))</f>
        <v>0</v>
      </c>
      <c r="R358" s="252">
        <f>IF(Foglio2!$J$3=Foglio2!$E$3,Ausiliari_Coll.Scol.!P342,IF(Foglio2!$J$3=Foglio2!$E$4,Collab._Tecnici!P342,IF(Foglio2!$J$3=Foglio2!$E$5,Assistenti_Tecnici!P342,IF(Foglio2!$J$3=Foglio2!$E$6,Assistenti_Amm.vo!P342,IF(Foglio2!$J$3=Foglio2!$E$7,Resp_Coord_Amm.vo!P342,IF(Foglio2!$J$3=Foglio2!$E$8,Direttore_Amm.vo!P342,IF(Foglio2!$J$3=Foglio2!$E$9,Doc_mat_elem.re!P342,IF(Foglio2!$J$3=Foglio2!$E$10,Doc_dipl_scuola_sec.!P342,IF(Foglio2!$J$3=Foglio2!$E$11,Doc_scuola_media!P342,IF(Foglio2!$J$3=Foglio2!$E$12,Doc_laureati_scuola_sec.!P358,IF(Foglio2!$J$3=Foglio2!$E$13,Direttivi_capi_ist.!P342,0)))))))))))</f>
        <v>0</v>
      </c>
      <c r="S358" s="252">
        <f>IF(Foglio2!$J$3=Foglio2!$E$3,Ausiliari_Coll.Scol.!Q342,IF(Foglio2!$J$3=Foglio2!$E$4,Collab._Tecnici!Q342,IF(Foglio2!$J$3=Foglio2!$E$5,Assistenti_Tecnici!Q342,IF(Foglio2!$J$3=Foglio2!$E$6,Assistenti_Amm.vo!Q342,IF(Foglio2!$J$3=Foglio2!$E$7,Resp_Coord_Amm.vo!Q342,IF(Foglio2!$J$3=Foglio2!$E$8,Direttore_Amm.vo!Q342,IF(Foglio2!$J$3=Foglio2!$E$9,Doc_mat_elem.re!Q342,IF(Foglio2!$J$3=Foglio2!$E$10,Doc_dipl_scuola_sec.!Q342,IF(Foglio2!$J$3=Foglio2!$E$11,Doc_scuola_media!Q342,IF(Foglio2!$J$3=Foglio2!$E$12,Doc_laureati_scuola_sec.!Q358,IF(Foglio2!$J$3=Foglio2!$E$13,Direttivi_capi_ist.!Q342,0)))))))))))</f>
        <v>0</v>
      </c>
      <c r="T358" s="252">
        <f>IF(Foglio2!$J$3=Foglio2!$E$3,Ausiliari_Coll.Scol.!R342,IF(Foglio2!$J$3=Foglio2!$E$4,Collab._Tecnici!R342,IF(Foglio2!$J$3=Foglio2!$E$5,Assistenti_Tecnici!R342,IF(Foglio2!$J$3=Foglio2!$E$6,Assistenti_Amm.vo!R342,IF(Foglio2!$J$3=Foglio2!$E$7,Resp_Coord_Amm.vo!R342,IF(Foglio2!$J$3=Foglio2!$E$8,Direttore_Amm.vo!R342,IF(Foglio2!$J$3=Foglio2!$E$9,Doc_mat_elem.re!R342,IF(Foglio2!$J$3=Foglio2!$E$10,Doc_dipl_scuola_sec.!R342,IF(Foglio2!$J$3=Foglio2!$E$11,Doc_scuola_media!R342,IF(Foglio2!$J$3=Foglio2!$E$12,Doc_laureati_scuola_sec.!R358,IF(Foglio2!$J$3=Foglio2!$E$13,Direttivi_capi_ist.!R342,0)))))))))))</f>
        <v>0</v>
      </c>
      <c r="U358" s="252">
        <f t="shared" ref="U358" si="1435">(P358)/12*0.8</f>
        <v>0</v>
      </c>
      <c r="V358" s="252">
        <f t="shared" ref="V358" si="1436">(P358+R358)/12*0.8</f>
        <v>0</v>
      </c>
      <c r="W358" s="253" t="str">
        <f t="shared" ref="W358" si="1437">"Fascia Da "&amp;F358&amp;" a "&amp;F359&amp;" Decorrenza "&amp;DAY(C358)&amp;"/"&amp;MONTH(C358)&amp;"/"&amp;YEAR(C358)</f>
        <v>Fascia Da 0 a 0 Decorrenza 1/12/1995</v>
      </c>
    </row>
    <row r="359" spans="1:23" s="47" customFormat="1" ht="8.25" customHeight="1" x14ac:dyDescent="0.2">
      <c r="A359" s="104"/>
      <c r="B359" s="245">
        <f t="shared" ref="B359" si="1438">B358+1</f>
        <v>35035</v>
      </c>
      <c r="C359" s="493"/>
      <c r="D359" s="493"/>
      <c r="E359" s="48" t="s">
        <v>4</v>
      </c>
      <c r="F359" s="49">
        <f>IF(Foglio2!$J$3=Foglio2!$E$3,Ausiliari_Coll.Scol.!D343,IF(Foglio2!$J$3=Foglio2!$E$4,Collab._Tecnici!D343,IF(Foglio2!$J$3=Foglio2!$E$5,Assistenti_Tecnici!D343,IF(Foglio2!$J$3=Foglio2!$E$6,Assistenti_Amm.vo!D343,IF(Foglio2!$J$3=Foglio2!$E$7,Resp_Coord_Amm.vo!D343,IF(Foglio2!$J$3=Foglio2!$E$8,Direttore_Amm.vo!D343,IF(Foglio2!$J$3=Foglio2!$E$9,Doc_mat_elem.re!D343,IF(Foglio2!$J$3=Foglio2!$E$10,Doc_dipl_scuola_sec.!D343,IF(Foglio2!$J$3=Foglio2!$E$11,Doc_scuola_media!D343,IF(Foglio2!$J$3=Foglio2!$E$12,Doc_laureati_scuola_sec.!D359,IF(Foglio2!$J$3=Foglio2!$E$13,Direttivi_capi_ist.!D343,0)))))))))))</f>
        <v>0</v>
      </c>
      <c r="G359" s="267">
        <f t="shared" ref="G359:T359" si="1439">G358*1936.27</f>
        <v>0</v>
      </c>
      <c r="H359" s="267">
        <f t="shared" si="1439"/>
        <v>0</v>
      </c>
      <c r="I359" s="267">
        <f t="shared" si="1439"/>
        <v>0</v>
      </c>
      <c r="J359" s="267">
        <f t="shared" si="1439"/>
        <v>0</v>
      </c>
      <c r="K359" s="267">
        <f t="shared" si="1439"/>
        <v>0</v>
      </c>
      <c r="L359" s="266">
        <f t="shared" si="1439"/>
        <v>0</v>
      </c>
      <c r="M359" s="267">
        <f t="shared" si="1439"/>
        <v>0</v>
      </c>
      <c r="N359" s="182">
        <f t="shared" si="1439"/>
        <v>0</v>
      </c>
      <c r="O359" s="183">
        <f t="shared" si="1439"/>
        <v>0</v>
      </c>
      <c r="P359" s="184">
        <f t="shared" si="1439"/>
        <v>0</v>
      </c>
      <c r="Q359" s="184">
        <f t="shared" si="1439"/>
        <v>0</v>
      </c>
      <c r="R359" s="184">
        <f t="shared" si="1439"/>
        <v>0</v>
      </c>
      <c r="S359" s="184">
        <f t="shared" si="1439"/>
        <v>0</v>
      </c>
      <c r="T359" s="184">
        <f t="shared" si="1439"/>
        <v>0</v>
      </c>
      <c r="U359" s="184">
        <f t="shared" ref="U359:V359" si="1440">U358*1936.27</f>
        <v>0</v>
      </c>
      <c r="V359" s="184">
        <f t="shared" si="1440"/>
        <v>0</v>
      </c>
      <c r="W359" s="104"/>
    </row>
    <row r="360" spans="1:23" s="47" customFormat="1" ht="12.75" customHeight="1" x14ac:dyDescent="0.2">
      <c r="A360" s="104">
        <f>IF(Foglio2!$J$7=1,TRUNC(Base!V360,0),TRUNC(Base!U360,0))</f>
        <v>0</v>
      </c>
      <c r="B360" s="245">
        <f t="shared" si="1416"/>
        <v>35036</v>
      </c>
      <c r="C360" s="500">
        <v>35034</v>
      </c>
      <c r="D360" s="500">
        <v>35064</v>
      </c>
      <c r="E360" s="53" t="s">
        <v>3</v>
      </c>
      <c r="F360" s="54">
        <f>IF(Foglio2!$J$3=Foglio2!$E$3,Ausiliari_Coll.Scol.!D344,IF(Foglio2!$J$3=Foglio2!$E$4,Collab._Tecnici!D344,IF(Foglio2!$J$3=Foglio2!$E$5,Assistenti_Tecnici!D344,IF(Foglio2!$J$3=Foglio2!$E$6,Assistenti_Amm.vo!D344,IF(Foglio2!$J$3=Foglio2!$E$7,Resp_Coord_Amm.vo!D344,IF(Foglio2!$J$3=Foglio2!$E$8,Direttore_Amm.vo!D344,IF(Foglio2!$J$3=Foglio2!$E$9,Doc_mat_elem.re!D344,IF(Foglio2!$J$3=Foglio2!$E$10,Doc_dipl_scuola_sec.!D344,IF(Foglio2!$J$3=Foglio2!$E$11,Doc_scuola_media!D344,IF(Foglio2!$J$3=Foglio2!$E$12,Doc_laureati_scuola_sec.!D360,IF(Foglio2!$J$3=Foglio2!$E$13,Direttivi_capi_ist.!D344,0)))))))))))</f>
        <v>0</v>
      </c>
      <c r="G360" s="248">
        <f>IF(Foglio2!$J$3=Foglio2!$E$3,Ausiliari_Coll.Scol.!E344,IF(Foglio2!$J$3=Foglio2!$E$4,Collab._Tecnici!E344,IF(Foglio2!$J$3=Foglio2!$E$5,Assistenti_Tecnici!E344,IF(Foglio2!$J$3=Foglio2!$E$6,Assistenti_Amm.vo!E344,IF(Foglio2!$J$3=Foglio2!$E$7,Resp_Coord_Amm.vo!E344,IF(Foglio2!$J$3=Foglio2!$E$8,Direttore_Amm.vo!E344,IF(Foglio2!$J$3=Foglio2!$E$9,Doc_mat_elem.re!E344,IF(Foglio2!$J$3=Foglio2!$E$10,Doc_dipl_scuola_sec.!E344,IF(Foglio2!$J$3=Foglio2!$E$11,Doc_scuola_media!E344,IF(Foglio2!$J$3=Foglio2!$E$12,Doc_laureati_scuola_sec.!E360,IF(Foglio2!$J$3=Foglio2!$E$13,Direttivi_capi_ist.!E344,0)))))))))))</f>
        <v>0</v>
      </c>
      <c r="H360" s="248">
        <f>IF(Foglio2!$J$3=Foglio2!$E$3,Ausiliari_Coll.Scol.!F344,IF(Foglio2!$J$3=Foglio2!$E$4,Collab._Tecnici!F344,IF(Foglio2!$J$3=Foglio2!$E$5,Assistenti_Tecnici!F344,IF(Foglio2!$J$3=Foglio2!$E$6,Assistenti_Amm.vo!F344,IF(Foglio2!$J$3=Foglio2!$E$7,Resp_Coord_Amm.vo!F344,IF(Foglio2!$J$3=Foglio2!$E$8,Direttore_Amm.vo!F344,IF(Foglio2!$J$3=Foglio2!$E$9,Doc_mat_elem.re!F344,IF(Foglio2!$J$3=Foglio2!$E$10,Doc_dipl_scuola_sec.!F344,IF(Foglio2!$J$3=Foglio2!$E$11,Doc_scuola_media!F344,IF(Foglio2!$J$3=Foglio2!$E$12,Doc_laureati_scuola_sec.!F360,IF(Foglio2!$J$3=Foglio2!$E$13,Direttivi_capi_ist.!F344,0)))))))))))</f>
        <v>0</v>
      </c>
      <c r="I360" s="248">
        <f>IF(Foglio2!$J$3=Foglio2!$E$3,Ausiliari_Coll.Scol.!G344,IF(Foglio2!$J$3=Foglio2!$E$4,Collab._Tecnici!G344,IF(Foglio2!$J$3=Foglio2!$E$5,Assistenti_Tecnici!G344,IF(Foglio2!$J$3=Foglio2!$E$6,Assistenti_Amm.vo!G344,IF(Foglio2!$J$3=Foglio2!$E$7,Resp_Coord_Amm.vo!G344,IF(Foglio2!$J$3=Foglio2!$E$8,Direttore_Amm.vo!G344,IF(Foglio2!$J$3=Foglio2!$E$9,Doc_mat_elem.re!G344,IF(Foglio2!$J$3=Foglio2!$E$10,Doc_dipl_scuola_sec.!G344,IF(Foglio2!$J$3=Foglio2!$E$11,Doc_scuola_media!G344,IF(Foglio2!$J$3=Foglio2!$E$12,Doc_laureati_scuola_sec.!G360,IF(Foglio2!$J$3=Foglio2!$E$13,Direttivi_capi_ist.!G344,0)))))))))))</f>
        <v>0</v>
      </c>
      <c r="J360" s="248">
        <f>IF(Foglio2!$J$3=Foglio2!$E$3,Ausiliari_Coll.Scol.!H344,IF(Foglio2!$J$3=Foglio2!$E$4,Collab._Tecnici!H344,IF(Foglio2!$J$3=Foglio2!$E$5,Assistenti_Tecnici!H344,IF(Foglio2!$J$3=Foglio2!$E$6,Assistenti_Amm.vo!H344,IF(Foglio2!$J$3=Foglio2!$E$7,Resp_Coord_Amm.vo!H344,IF(Foglio2!$J$3=Foglio2!$E$8,Direttore_Amm.vo!H344,IF(Foglio2!$J$3=Foglio2!$E$9,Doc_mat_elem.re!H344,IF(Foglio2!$J$3=Foglio2!$E$10,Doc_dipl_scuola_sec.!H344,IF(Foglio2!$J$3=Foglio2!$E$11,Doc_scuola_media!H344,IF(Foglio2!$J$3=Foglio2!$E$12,Doc_laureati_scuola_sec.!H360,IF(Foglio2!$J$3=Foglio2!$E$13,Direttivi_capi_ist.!H344,0)))))))))))</f>
        <v>0</v>
      </c>
      <c r="K360" s="248">
        <f>IF(Foglio2!$J$3=Foglio2!$E$3,Ausiliari_Coll.Scol.!I344,IF(Foglio2!$J$3=Foglio2!$E$4,Collab._Tecnici!I344,IF(Foglio2!$J$3=Foglio2!$E$5,Assistenti_Tecnici!I344,IF(Foglio2!$J$3=Foglio2!$E$6,Assistenti_Amm.vo!I344,IF(Foglio2!$J$3=Foglio2!$E$7,Resp_Coord_Amm.vo!I344,IF(Foglio2!$J$3=Foglio2!$E$8,Direttore_Amm.vo!I344,IF(Foglio2!$J$3=Foglio2!$E$9,Doc_mat_elem.re!I344,IF(Foglio2!$J$3=Foglio2!$E$10,Doc_dipl_scuola_sec.!I344,IF(Foglio2!$J$3=Foglio2!$E$11,Doc_scuola_media!I344,IF(Foglio2!$J$3=Foglio2!$E$12,Doc_laureati_scuola_sec.!I360,IF(Foglio2!$J$3=Foglio2!$E$13,Direttivi_capi_ist.!I344,0)))))))))))</f>
        <v>0</v>
      </c>
      <c r="L360" s="248">
        <f>IF(Foglio2!$J$3=Foglio2!$E$3,Ausiliari_Coll.Scol.!J344,IF(Foglio2!$J$3=Foglio2!$E$4,Collab._Tecnici!J344,IF(Foglio2!$J$3=Foglio2!$E$5,Assistenti_Tecnici!J344,IF(Foglio2!$J$3=Foglio2!$E$6,Assistenti_Amm.vo!J344,IF(Foglio2!$J$3=Foglio2!$E$7,Resp_Coord_Amm.vo!J344,IF(Foglio2!$J$3=Foglio2!$E$8,Direttore_Amm.vo!J344,IF(Foglio2!$J$3=Foglio2!$E$9,Doc_mat_elem.re!J344,IF(Foglio2!$J$3=Foglio2!$E$10,Doc_dipl_scuola_sec.!J344,IF(Foglio2!$J$3=Foglio2!$E$11,Doc_scuola_media!J344,IF(Foglio2!$J$3=Foglio2!$E$12,Doc_laureati_scuola_sec.!J360,IF(Foglio2!$J$3=Foglio2!$E$13,Direttivi_capi_ist.!J344,0)))))))))))</f>
        <v>0</v>
      </c>
      <c r="M360" s="249">
        <f>IF(Foglio2!$J$3=Foglio2!$E$3,Ausiliari_Coll.Scol.!K344,IF(Foglio2!$J$3=Foglio2!$E$4,Collab._Tecnici!K344,IF(Foglio2!$J$3=Foglio2!$E$5,Assistenti_Tecnici!K344,IF(Foglio2!$J$3=Foglio2!$E$6,Assistenti_Amm.vo!K344,IF(Foglio2!$J$3=Foglio2!$E$7,Resp_Coord_Amm.vo!K344,IF(Foglio2!$J$3=Foglio2!$E$8,Direttore_Amm.vo!K344,IF(Foglio2!$J$3=Foglio2!$E$9,Doc_mat_elem.re!K344,IF(Foglio2!$J$3=Foglio2!$E$10,Doc_dipl_scuola_sec.!K344,IF(Foglio2!$J$3=Foglio2!$E$11,Doc_scuola_media!K344,IF(Foglio2!$J$3=Foglio2!$E$12,Doc_laureati_scuola_sec.!K360,IF(Foglio2!$J$3=Foglio2!$E$13,Direttivi_capi_ist.!K344,0)))))))))))</f>
        <v>0</v>
      </c>
      <c r="N360" s="250">
        <f>IF(Foglio2!$J$3=Foglio2!$E$3,Ausiliari_Coll.Scol.!L344,IF(Foglio2!$J$3=Foglio2!$E$4,Collab._Tecnici!L344,IF(Foglio2!$J$3=Foglio2!$E$5,Assistenti_Tecnici!L344,IF(Foglio2!$J$3=Foglio2!$E$6,Assistenti_Amm.vo!L344,IF(Foglio2!$J$3=Foglio2!$E$7,Resp_Coord_Amm.vo!L344,IF(Foglio2!$J$3=Foglio2!$E$8,Direttore_Amm.vo!L344,IF(Foglio2!$J$3=Foglio2!$E$9,Doc_mat_elem.re!L344,IF(Foglio2!$J$3=Foglio2!$E$10,Doc_dipl_scuola_sec.!L344,IF(Foglio2!$J$3=Foglio2!$E$11,Doc_scuola_media!L344,IF(Foglio2!$J$3=Foglio2!$E$12,Doc_laureati_scuola_sec.!L360,IF(Foglio2!$J$3=Foglio2!$E$13,Direttivi_capi_ist.!L344,0)))))))))))</f>
        <v>0</v>
      </c>
      <c r="O360" s="251">
        <f>IF(Foglio2!$J$3=Foglio2!$E$3,Ausiliari_Coll.Scol.!M344,IF(Foglio2!$J$3=Foglio2!$E$4,Collab._Tecnici!M344,IF(Foglio2!$J$3=Foglio2!$E$5,Assistenti_Tecnici!M344,IF(Foglio2!$J$3=Foglio2!$E$6,Assistenti_Amm.vo!M344,IF(Foglio2!$J$3=Foglio2!$E$7,Resp_Coord_Amm.vo!M344,IF(Foglio2!$J$3=Foglio2!$E$8,Direttore_Amm.vo!M344,IF(Foglio2!$J$3=Foglio2!$E$9,Doc_mat_elem.re!M344,IF(Foglio2!$J$3=Foglio2!$E$10,Doc_dipl_scuola_sec.!M344,IF(Foglio2!$J$3=Foglio2!$E$11,Doc_scuola_media!M344,IF(Foglio2!$J$3=Foglio2!$E$12,Doc_laureati_scuola_sec.!M360,IF(Foglio2!$J$3=Foglio2!$E$13,Direttivi_capi_ist.!M344,0)))))))))))</f>
        <v>0</v>
      </c>
      <c r="P360" s="252">
        <f>IF(Foglio2!$J$3=Foglio2!$E$3,Ausiliari_Coll.Scol.!N344,IF(Foglio2!$J$3=Foglio2!$E$4,Collab._Tecnici!N344,IF(Foglio2!$J$3=Foglio2!$E$5,Assistenti_Tecnici!N344,IF(Foglio2!$J$3=Foglio2!$E$6,Assistenti_Amm.vo!N344,IF(Foglio2!$J$3=Foglio2!$E$7,Resp_Coord_Amm.vo!N344,IF(Foglio2!$J$3=Foglio2!$E$8,Direttore_Amm.vo!N344,IF(Foglio2!$J$3=Foglio2!$E$9,Doc_mat_elem.re!N344,IF(Foglio2!$J$3=Foglio2!$E$10,Doc_dipl_scuola_sec.!N344,IF(Foglio2!$J$3=Foglio2!$E$11,Doc_scuola_media!N344,IF(Foglio2!$J$3=Foglio2!$E$12,Doc_laureati_scuola_sec.!N360,IF(Foglio2!$J$3=Foglio2!$E$13,Direttivi_capi_ist.!N344,0)))))))))))</f>
        <v>0</v>
      </c>
      <c r="Q360" s="252">
        <f>IF(Foglio2!$J$3=Foglio2!$E$3,Ausiliari_Coll.Scol.!O344,IF(Foglio2!$J$3=Foglio2!$E$4,Collab._Tecnici!O344,IF(Foglio2!$J$3=Foglio2!$E$5,Assistenti_Tecnici!O344,IF(Foglio2!$J$3=Foglio2!$E$6,Assistenti_Amm.vo!O344,IF(Foglio2!$J$3=Foglio2!$E$7,Resp_Coord_Amm.vo!O344,IF(Foglio2!$J$3=Foglio2!$E$8,Direttore_Amm.vo!O344,IF(Foglio2!$J$3=Foglio2!$E$9,Doc_mat_elem.re!O344,IF(Foglio2!$J$3=Foglio2!$E$10,Doc_dipl_scuola_sec.!O344,IF(Foglio2!$J$3=Foglio2!$E$11,Doc_scuola_media!O344,IF(Foglio2!$J$3=Foglio2!$E$12,Doc_laureati_scuola_sec.!O360,IF(Foglio2!$J$3=Foglio2!$E$13,Direttivi_capi_ist.!O344,0)))))))))))</f>
        <v>0</v>
      </c>
      <c r="R360" s="252">
        <f>IF(Foglio2!$J$3=Foglio2!$E$3,Ausiliari_Coll.Scol.!P344,IF(Foglio2!$J$3=Foglio2!$E$4,Collab._Tecnici!P344,IF(Foglio2!$J$3=Foglio2!$E$5,Assistenti_Tecnici!P344,IF(Foglio2!$J$3=Foglio2!$E$6,Assistenti_Amm.vo!P344,IF(Foglio2!$J$3=Foglio2!$E$7,Resp_Coord_Amm.vo!P344,IF(Foglio2!$J$3=Foglio2!$E$8,Direttore_Amm.vo!P344,IF(Foglio2!$J$3=Foglio2!$E$9,Doc_mat_elem.re!P344,IF(Foglio2!$J$3=Foglio2!$E$10,Doc_dipl_scuola_sec.!P344,IF(Foglio2!$J$3=Foglio2!$E$11,Doc_scuola_media!P344,IF(Foglio2!$J$3=Foglio2!$E$12,Doc_laureati_scuola_sec.!P360,IF(Foglio2!$J$3=Foglio2!$E$13,Direttivi_capi_ist.!P344,0)))))))))))</f>
        <v>0</v>
      </c>
      <c r="S360" s="252">
        <f>IF(Foglio2!$J$3=Foglio2!$E$3,Ausiliari_Coll.Scol.!Q344,IF(Foglio2!$J$3=Foglio2!$E$4,Collab._Tecnici!Q344,IF(Foglio2!$J$3=Foglio2!$E$5,Assistenti_Tecnici!Q344,IF(Foglio2!$J$3=Foglio2!$E$6,Assistenti_Amm.vo!Q344,IF(Foglio2!$J$3=Foglio2!$E$7,Resp_Coord_Amm.vo!Q344,IF(Foglio2!$J$3=Foglio2!$E$8,Direttore_Amm.vo!Q344,IF(Foglio2!$J$3=Foglio2!$E$9,Doc_mat_elem.re!Q344,IF(Foglio2!$J$3=Foglio2!$E$10,Doc_dipl_scuola_sec.!Q344,IF(Foglio2!$J$3=Foglio2!$E$11,Doc_scuola_media!Q344,IF(Foglio2!$J$3=Foglio2!$E$12,Doc_laureati_scuola_sec.!Q360,IF(Foglio2!$J$3=Foglio2!$E$13,Direttivi_capi_ist.!Q344,0)))))))))))</f>
        <v>0</v>
      </c>
      <c r="T360" s="252">
        <f>IF(Foglio2!$J$3=Foglio2!$E$3,Ausiliari_Coll.Scol.!R344,IF(Foglio2!$J$3=Foglio2!$E$4,Collab._Tecnici!R344,IF(Foglio2!$J$3=Foglio2!$E$5,Assistenti_Tecnici!R344,IF(Foglio2!$J$3=Foglio2!$E$6,Assistenti_Amm.vo!R344,IF(Foglio2!$J$3=Foglio2!$E$7,Resp_Coord_Amm.vo!R344,IF(Foglio2!$J$3=Foglio2!$E$8,Direttore_Amm.vo!R344,IF(Foglio2!$J$3=Foglio2!$E$9,Doc_mat_elem.re!R344,IF(Foglio2!$J$3=Foglio2!$E$10,Doc_dipl_scuola_sec.!R344,IF(Foglio2!$J$3=Foglio2!$E$11,Doc_scuola_media!R344,IF(Foglio2!$J$3=Foglio2!$E$12,Doc_laureati_scuola_sec.!R360,IF(Foglio2!$J$3=Foglio2!$E$13,Direttivi_capi_ist.!R344,0)))))))))))</f>
        <v>0</v>
      </c>
      <c r="U360" s="252">
        <f t="shared" ref="U360" si="1441">(P360)/12*0.8</f>
        <v>0</v>
      </c>
      <c r="V360" s="252">
        <f t="shared" ref="V360" si="1442">(P360+R360)/12*0.8</f>
        <v>0</v>
      </c>
      <c r="W360" s="253" t="str">
        <f t="shared" ref="W360" si="1443">"Fascia Da "&amp;F360&amp;" a "&amp;F361&amp;" Decorrenza "&amp;DAY(C360)&amp;"/"&amp;MONTH(C360)&amp;"/"&amp;YEAR(C360)</f>
        <v>Fascia Da 0 a 0 Decorrenza 1/12/1995</v>
      </c>
    </row>
    <row r="361" spans="1:23" s="47" customFormat="1" ht="8.25" customHeight="1" x14ac:dyDescent="0.2">
      <c r="A361" s="104"/>
      <c r="B361" s="245">
        <f t="shared" si="1416"/>
        <v>35037</v>
      </c>
      <c r="C361" s="500"/>
      <c r="D361" s="500"/>
      <c r="E361" s="48" t="s">
        <v>4</v>
      </c>
      <c r="F361" s="49">
        <f>IF(Foglio2!$J$3=Foglio2!$E$3,Ausiliari_Coll.Scol.!D345,IF(Foglio2!$J$3=Foglio2!$E$4,Collab._Tecnici!D345,IF(Foglio2!$J$3=Foglio2!$E$5,Assistenti_Tecnici!D345,IF(Foglio2!$J$3=Foglio2!$E$6,Assistenti_Amm.vo!D345,IF(Foglio2!$J$3=Foglio2!$E$7,Resp_Coord_Amm.vo!D345,IF(Foglio2!$J$3=Foglio2!$E$8,Direttore_Amm.vo!D345,IF(Foglio2!$J$3=Foglio2!$E$9,Doc_mat_elem.re!D345,IF(Foglio2!$J$3=Foglio2!$E$10,Doc_dipl_scuola_sec.!D345,IF(Foglio2!$J$3=Foglio2!$E$11,Doc_scuola_media!D345,IF(Foglio2!$J$3=Foglio2!$E$12,Doc_laureati_scuola_sec.!D361,IF(Foglio2!$J$3=Foglio2!$E$13,Direttivi_capi_ist.!D345,0)))))))))))</f>
        <v>0</v>
      </c>
      <c r="G361" s="267">
        <f t="shared" ref="G361:T361" si="1444">G360*1936.27</f>
        <v>0</v>
      </c>
      <c r="H361" s="267">
        <f t="shared" si="1444"/>
        <v>0</v>
      </c>
      <c r="I361" s="267">
        <f t="shared" si="1444"/>
        <v>0</v>
      </c>
      <c r="J361" s="267">
        <f t="shared" si="1444"/>
        <v>0</v>
      </c>
      <c r="K361" s="267">
        <f t="shared" si="1444"/>
        <v>0</v>
      </c>
      <c r="L361" s="266">
        <f t="shared" si="1444"/>
        <v>0</v>
      </c>
      <c r="M361" s="267">
        <f t="shared" si="1444"/>
        <v>0</v>
      </c>
      <c r="N361" s="182">
        <f t="shared" si="1444"/>
        <v>0</v>
      </c>
      <c r="O361" s="183">
        <f t="shared" si="1444"/>
        <v>0</v>
      </c>
      <c r="P361" s="184">
        <f t="shared" si="1444"/>
        <v>0</v>
      </c>
      <c r="Q361" s="184">
        <f t="shared" si="1444"/>
        <v>0</v>
      </c>
      <c r="R361" s="184">
        <f t="shared" si="1444"/>
        <v>0</v>
      </c>
      <c r="S361" s="184">
        <f t="shared" si="1444"/>
        <v>0</v>
      </c>
      <c r="T361" s="184">
        <f t="shared" si="1444"/>
        <v>0</v>
      </c>
      <c r="U361" s="184">
        <f t="shared" ref="U361:V361" si="1445">U360*1936.27</f>
        <v>0</v>
      </c>
      <c r="V361" s="184">
        <f t="shared" si="1445"/>
        <v>0</v>
      </c>
      <c r="W361" s="104"/>
    </row>
    <row r="362" spans="1:23" s="47" customFormat="1" ht="12.75" customHeight="1" x14ac:dyDescent="0.2">
      <c r="A362" s="104">
        <f>IF(Foglio2!$J$7=1,TRUNC(Base!V362,0),TRUNC(Base!U362,0))</f>
        <v>0</v>
      </c>
      <c r="B362" s="245">
        <f t="shared" si="1416"/>
        <v>35038</v>
      </c>
      <c r="C362" s="501"/>
      <c r="D362" s="501"/>
      <c r="E362" s="53" t="s">
        <v>3</v>
      </c>
      <c r="F362" s="54">
        <f>IF(Foglio2!$J$3=Foglio2!$E$3,Ausiliari_Coll.Scol.!D346,IF(Foglio2!$J$3=Foglio2!$E$4,Collab._Tecnici!D346,IF(Foglio2!$J$3=Foglio2!$E$5,Assistenti_Tecnici!D346,IF(Foglio2!$J$3=Foglio2!$E$6,Assistenti_Amm.vo!D346,IF(Foglio2!$J$3=Foglio2!$E$7,Resp_Coord_Amm.vo!D346,IF(Foglio2!$J$3=Foglio2!$E$8,Direttore_Amm.vo!D346,IF(Foglio2!$J$3=Foglio2!$E$9,Doc_mat_elem.re!D346,IF(Foglio2!$J$3=Foglio2!$E$10,Doc_dipl_scuola_sec.!D346,IF(Foglio2!$J$3=Foglio2!$E$11,Doc_scuola_media!D346,IF(Foglio2!$J$3=Foglio2!$E$12,Doc_laureati_scuola_sec.!D362,IF(Foglio2!$J$3=Foglio2!$E$13,Direttivi_capi_ist.!D346,0)))))))))))</f>
        <v>0</v>
      </c>
      <c r="G362" s="248">
        <f>IF(Foglio2!$J$3=Foglio2!$E$3,Ausiliari_Coll.Scol.!E346,IF(Foglio2!$J$3=Foglio2!$E$4,Collab._Tecnici!E346,IF(Foglio2!$J$3=Foglio2!$E$5,Assistenti_Tecnici!E346,IF(Foglio2!$J$3=Foglio2!$E$6,Assistenti_Amm.vo!E346,IF(Foglio2!$J$3=Foglio2!$E$7,Resp_Coord_Amm.vo!E346,IF(Foglio2!$J$3=Foglio2!$E$8,Direttore_Amm.vo!E346,IF(Foglio2!$J$3=Foglio2!$E$9,Doc_mat_elem.re!E346,IF(Foglio2!$J$3=Foglio2!$E$10,Doc_dipl_scuola_sec.!E346,IF(Foglio2!$J$3=Foglio2!$E$11,Doc_scuola_media!E346,IF(Foglio2!$J$3=Foglio2!$E$12,Doc_laureati_scuola_sec.!E362,IF(Foglio2!$J$3=Foglio2!$E$13,Direttivi_capi_ist.!E346,0)))))))))))</f>
        <v>0</v>
      </c>
      <c r="H362" s="248">
        <f>IF(Foglio2!$J$3=Foglio2!$E$3,Ausiliari_Coll.Scol.!F346,IF(Foglio2!$J$3=Foglio2!$E$4,Collab._Tecnici!F346,IF(Foglio2!$J$3=Foglio2!$E$5,Assistenti_Tecnici!F346,IF(Foglio2!$J$3=Foglio2!$E$6,Assistenti_Amm.vo!F346,IF(Foglio2!$J$3=Foglio2!$E$7,Resp_Coord_Amm.vo!F346,IF(Foglio2!$J$3=Foglio2!$E$8,Direttore_Amm.vo!F346,IF(Foglio2!$J$3=Foglio2!$E$9,Doc_mat_elem.re!F346,IF(Foglio2!$J$3=Foglio2!$E$10,Doc_dipl_scuola_sec.!F346,IF(Foglio2!$J$3=Foglio2!$E$11,Doc_scuola_media!F346,IF(Foglio2!$J$3=Foglio2!$E$12,Doc_laureati_scuola_sec.!F362,IF(Foglio2!$J$3=Foglio2!$E$13,Direttivi_capi_ist.!F346,0)))))))))))</f>
        <v>0</v>
      </c>
      <c r="I362" s="248">
        <f>IF(Foglio2!$J$3=Foglio2!$E$3,Ausiliari_Coll.Scol.!G346,IF(Foglio2!$J$3=Foglio2!$E$4,Collab._Tecnici!G346,IF(Foglio2!$J$3=Foglio2!$E$5,Assistenti_Tecnici!G346,IF(Foglio2!$J$3=Foglio2!$E$6,Assistenti_Amm.vo!G346,IF(Foglio2!$J$3=Foglio2!$E$7,Resp_Coord_Amm.vo!G346,IF(Foglio2!$J$3=Foglio2!$E$8,Direttore_Amm.vo!G346,IF(Foglio2!$J$3=Foglio2!$E$9,Doc_mat_elem.re!G346,IF(Foglio2!$J$3=Foglio2!$E$10,Doc_dipl_scuola_sec.!G346,IF(Foglio2!$J$3=Foglio2!$E$11,Doc_scuola_media!G346,IF(Foglio2!$J$3=Foglio2!$E$12,Doc_laureati_scuola_sec.!G362,IF(Foglio2!$J$3=Foglio2!$E$13,Direttivi_capi_ist.!G346,0)))))))))))</f>
        <v>0</v>
      </c>
      <c r="J362" s="248">
        <f>IF(Foglio2!$J$3=Foglio2!$E$3,Ausiliari_Coll.Scol.!H346,IF(Foglio2!$J$3=Foglio2!$E$4,Collab._Tecnici!H346,IF(Foglio2!$J$3=Foglio2!$E$5,Assistenti_Tecnici!H346,IF(Foglio2!$J$3=Foglio2!$E$6,Assistenti_Amm.vo!H346,IF(Foglio2!$J$3=Foglio2!$E$7,Resp_Coord_Amm.vo!H346,IF(Foglio2!$J$3=Foglio2!$E$8,Direttore_Amm.vo!H346,IF(Foglio2!$J$3=Foglio2!$E$9,Doc_mat_elem.re!H346,IF(Foglio2!$J$3=Foglio2!$E$10,Doc_dipl_scuola_sec.!H346,IF(Foglio2!$J$3=Foglio2!$E$11,Doc_scuola_media!H346,IF(Foglio2!$J$3=Foglio2!$E$12,Doc_laureati_scuola_sec.!H362,IF(Foglio2!$J$3=Foglio2!$E$13,Direttivi_capi_ist.!H346,0)))))))))))</f>
        <v>0</v>
      </c>
      <c r="K362" s="248">
        <f>IF(Foglio2!$J$3=Foglio2!$E$3,Ausiliari_Coll.Scol.!I346,IF(Foglio2!$J$3=Foglio2!$E$4,Collab._Tecnici!I346,IF(Foglio2!$J$3=Foglio2!$E$5,Assistenti_Tecnici!I346,IF(Foglio2!$J$3=Foglio2!$E$6,Assistenti_Amm.vo!I346,IF(Foglio2!$J$3=Foglio2!$E$7,Resp_Coord_Amm.vo!I346,IF(Foglio2!$J$3=Foglio2!$E$8,Direttore_Amm.vo!I346,IF(Foglio2!$J$3=Foglio2!$E$9,Doc_mat_elem.re!I346,IF(Foglio2!$J$3=Foglio2!$E$10,Doc_dipl_scuola_sec.!I346,IF(Foglio2!$J$3=Foglio2!$E$11,Doc_scuola_media!I346,IF(Foglio2!$J$3=Foglio2!$E$12,Doc_laureati_scuola_sec.!I362,IF(Foglio2!$J$3=Foglio2!$E$13,Direttivi_capi_ist.!I346,0)))))))))))</f>
        <v>0</v>
      </c>
      <c r="L362" s="248">
        <f>IF(Foglio2!$J$3=Foglio2!$E$3,Ausiliari_Coll.Scol.!J346,IF(Foglio2!$J$3=Foglio2!$E$4,Collab._Tecnici!J346,IF(Foglio2!$J$3=Foglio2!$E$5,Assistenti_Tecnici!J346,IF(Foglio2!$J$3=Foglio2!$E$6,Assistenti_Amm.vo!J346,IF(Foglio2!$J$3=Foglio2!$E$7,Resp_Coord_Amm.vo!J346,IF(Foglio2!$J$3=Foglio2!$E$8,Direttore_Amm.vo!J346,IF(Foglio2!$J$3=Foglio2!$E$9,Doc_mat_elem.re!J346,IF(Foglio2!$J$3=Foglio2!$E$10,Doc_dipl_scuola_sec.!J346,IF(Foglio2!$J$3=Foglio2!$E$11,Doc_scuola_media!J346,IF(Foglio2!$J$3=Foglio2!$E$12,Doc_laureati_scuola_sec.!J362,IF(Foglio2!$J$3=Foglio2!$E$13,Direttivi_capi_ist.!J346,0)))))))))))</f>
        <v>0</v>
      </c>
      <c r="M362" s="249">
        <f>IF(Foglio2!$J$3=Foglio2!$E$3,Ausiliari_Coll.Scol.!K346,IF(Foglio2!$J$3=Foglio2!$E$4,Collab._Tecnici!K346,IF(Foglio2!$J$3=Foglio2!$E$5,Assistenti_Tecnici!K346,IF(Foglio2!$J$3=Foglio2!$E$6,Assistenti_Amm.vo!K346,IF(Foglio2!$J$3=Foglio2!$E$7,Resp_Coord_Amm.vo!K346,IF(Foglio2!$J$3=Foglio2!$E$8,Direttore_Amm.vo!K346,IF(Foglio2!$J$3=Foglio2!$E$9,Doc_mat_elem.re!K346,IF(Foglio2!$J$3=Foglio2!$E$10,Doc_dipl_scuola_sec.!K346,IF(Foglio2!$J$3=Foglio2!$E$11,Doc_scuola_media!K346,IF(Foglio2!$J$3=Foglio2!$E$12,Doc_laureati_scuola_sec.!K362,IF(Foglio2!$J$3=Foglio2!$E$13,Direttivi_capi_ist.!K346,0)))))))))))</f>
        <v>0</v>
      </c>
      <c r="N362" s="250">
        <f>IF(Foglio2!$J$3=Foglio2!$E$3,Ausiliari_Coll.Scol.!L346,IF(Foglio2!$J$3=Foglio2!$E$4,Collab._Tecnici!L346,IF(Foglio2!$J$3=Foglio2!$E$5,Assistenti_Tecnici!L346,IF(Foglio2!$J$3=Foglio2!$E$6,Assistenti_Amm.vo!L346,IF(Foglio2!$J$3=Foglio2!$E$7,Resp_Coord_Amm.vo!L346,IF(Foglio2!$J$3=Foglio2!$E$8,Direttore_Amm.vo!L346,IF(Foglio2!$J$3=Foglio2!$E$9,Doc_mat_elem.re!L346,IF(Foglio2!$J$3=Foglio2!$E$10,Doc_dipl_scuola_sec.!L346,IF(Foglio2!$J$3=Foglio2!$E$11,Doc_scuola_media!L346,IF(Foglio2!$J$3=Foglio2!$E$12,Doc_laureati_scuola_sec.!L362,IF(Foglio2!$J$3=Foglio2!$E$13,Direttivi_capi_ist.!L346,0)))))))))))</f>
        <v>0</v>
      </c>
      <c r="O362" s="251">
        <f>IF(Foglio2!$J$3=Foglio2!$E$3,Ausiliari_Coll.Scol.!M346,IF(Foglio2!$J$3=Foglio2!$E$4,Collab._Tecnici!M346,IF(Foglio2!$J$3=Foglio2!$E$5,Assistenti_Tecnici!M346,IF(Foglio2!$J$3=Foglio2!$E$6,Assistenti_Amm.vo!M346,IF(Foglio2!$J$3=Foglio2!$E$7,Resp_Coord_Amm.vo!M346,IF(Foglio2!$J$3=Foglio2!$E$8,Direttore_Amm.vo!M346,IF(Foglio2!$J$3=Foglio2!$E$9,Doc_mat_elem.re!M346,IF(Foglio2!$J$3=Foglio2!$E$10,Doc_dipl_scuola_sec.!M346,IF(Foglio2!$J$3=Foglio2!$E$11,Doc_scuola_media!M346,IF(Foglio2!$J$3=Foglio2!$E$12,Doc_laureati_scuola_sec.!M362,IF(Foglio2!$J$3=Foglio2!$E$13,Direttivi_capi_ist.!M346,0)))))))))))</f>
        <v>0</v>
      </c>
      <c r="P362" s="252">
        <f>IF(Foglio2!$J$3=Foglio2!$E$3,Ausiliari_Coll.Scol.!N346,IF(Foglio2!$J$3=Foglio2!$E$4,Collab._Tecnici!N346,IF(Foglio2!$J$3=Foglio2!$E$5,Assistenti_Tecnici!N346,IF(Foglio2!$J$3=Foglio2!$E$6,Assistenti_Amm.vo!N346,IF(Foglio2!$J$3=Foglio2!$E$7,Resp_Coord_Amm.vo!N346,IF(Foglio2!$J$3=Foglio2!$E$8,Direttore_Amm.vo!N346,IF(Foglio2!$J$3=Foglio2!$E$9,Doc_mat_elem.re!N346,IF(Foglio2!$J$3=Foglio2!$E$10,Doc_dipl_scuola_sec.!N346,IF(Foglio2!$J$3=Foglio2!$E$11,Doc_scuola_media!N346,IF(Foglio2!$J$3=Foglio2!$E$12,Doc_laureati_scuola_sec.!N362,IF(Foglio2!$J$3=Foglio2!$E$13,Direttivi_capi_ist.!N346,0)))))))))))</f>
        <v>0</v>
      </c>
      <c r="Q362" s="252">
        <f>IF(Foglio2!$J$3=Foglio2!$E$3,Ausiliari_Coll.Scol.!O346,IF(Foglio2!$J$3=Foglio2!$E$4,Collab._Tecnici!O346,IF(Foglio2!$J$3=Foglio2!$E$5,Assistenti_Tecnici!O346,IF(Foglio2!$J$3=Foglio2!$E$6,Assistenti_Amm.vo!O346,IF(Foglio2!$J$3=Foglio2!$E$7,Resp_Coord_Amm.vo!O346,IF(Foglio2!$J$3=Foglio2!$E$8,Direttore_Amm.vo!O346,IF(Foglio2!$J$3=Foglio2!$E$9,Doc_mat_elem.re!O346,IF(Foglio2!$J$3=Foglio2!$E$10,Doc_dipl_scuola_sec.!O346,IF(Foglio2!$J$3=Foglio2!$E$11,Doc_scuola_media!O346,IF(Foglio2!$J$3=Foglio2!$E$12,Doc_laureati_scuola_sec.!O362,IF(Foglio2!$J$3=Foglio2!$E$13,Direttivi_capi_ist.!O346,0)))))))))))</f>
        <v>0</v>
      </c>
      <c r="R362" s="252">
        <f>IF(Foglio2!$J$3=Foglio2!$E$3,Ausiliari_Coll.Scol.!P346,IF(Foglio2!$J$3=Foglio2!$E$4,Collab._Tecnici!P346,IF(Foglio2!$J$3=Foglio2!$E$5,Assistenti_Tecnici!P346,IF(Foglio2!$J$3=Foglio2!$E$6,Assistenti_Amm.vo!P346,IF(Foglio2!$J$3=Foglio2!$E$7,Resp_Coord_Amm.vo!P346,IF(Foglio2!$J$3=Foglio2!$E$8,Direttore_Amm.vo!P346,IF(Foglio2!$J$3=Foglio2!$E$9,Doc_mat_elem.re!P346,IF(Foglio2!$J$3=Foglio2!$E$10,Doc_dipl_scuola_sec.!P346,IF(Foglio2!$J$3=Foglio2!$E$11,Doc_scuola_media!P346,IF(Foglio2!$J$3=Foglio2!$E$12,Doc_laureati_scuola_sec.!P362,IF(Foglio2!$J$3=Foglio2!$E$13,Direttivi_capi_ist.!P346,0)))))))))))</f>
        <v>0</v>
      </c>
      <c r="S362" s="252">
        <f>IF(Foglio2!$J$3=Foglio2!$E$3,Ausiliari_Coll.Scol.!Q346,IF(Foglio2!$J$3=Foglio2!$E$4,Collab._Tecnici!Q346,IF(Foglio2!$J$3=Foglio2!$E$5,Assistenti_Tecnici!Q346,IF(Foglio2!$J$3=Foglio2!$E$6,Assistenti_Amm.vo!Q346,IF(Foglio2!$J$3=Foglio2!$E$7,Resp_Coord_Amm.vo!Q346,IF(Foglio2!$J$3=Foglio2!$E$8,Direttore_Amm.vo!Q346,IF(Foglio2!$J$3=Foglio2!$E$9,Doc_mat_elem.re!Q346,IF(Foglio2!$J$3=Foglio2!$E$10,Doc_dipl_scuola_sec.!Q346,IF(Foglio2!$J$3=Foglio2!$E$11,Doc_scuola_media!Q346,IF(Foglio2!$J$3=Foglio2!$E$12,Doc_laureati_scuola_sec.!Q362,IF(Foglio2!$J$3=Foglio2!$E$13,Direttivi_capi_ist.!Q346,0)))))))))))</f>
        <v>0</v>
      </c>
      <c r="T362" s="252">
        <f>IF(Foglio2!$J$3=Foglio2!$E$3,Ausiliari_Coll.Scol.!R346,IF(Foglio2!$J$3=Foglio2!$E$4,Collab._Tecnici!R346,IF(Foglio2!$J$3=Foglio2!$E$5,Assistenti_Tecnici!R346,IF(Foglio2!$J$3=Foglio2!$E$6,Assistenti_Amm.vo!R346,IF(Foglio2!$J$3=Foglio2!$E$7,Resp_Coord_Amm.vo!R346,IF(Foglio2!$J$3=Foglio2!$E$8,Direttore_Amm.vo!R346,IF(Foglio2!$J$3=Foglio2!$E$9,Doc_mat_elem.re!R346,IF(Foglio2!$J$3=Foglio2!$E$10,Doc_dipl_scuola_sec.!R346,IF(Foglio2!$J$3=Foglio2!$E$11,Doc_scuola_media!R346,IF(Foglio2!$J$3=Foglio2!$E$12,Doc_laureati_scuola_sec.!R362,IF(Foglio2!$J$3=Foglio2!$E$13,Direttivi_capi_ist.!R346,0)))))))))))</f>
        <v>0</v>
      </c>
      <c r="U362" s="252">
        <f t="shared" ref="U362" si="1446">(P362)/12*0.8</f>
        <v>0</v>
      </c>
      <c r="V362" s="252">
        <f t="shared" ref="V362" si="1447">(P362+R362)/12*0.8</f>
        <v>0</v>
      </c>
      <c r="W362" s="253" t="str">
        <f t="shared" ref="W362" si="1448">"Fascia Da "&amp;F362&amp;" a "&amp;F363&amp;" Decorrenza "&amp;DAY(C362)&amp;"/"&amp;MONTH(C362)&amp;"/"&amp;YEAR(C362)</f>
        <v>Fascia Da 0 a 0 Decorrenza 0/1/1900</v>
      </c>
    </row>
    <row r="363" spans="1:23" s="47" customFormat="1" ht="8.25" customHeight="1" x14ac:dyDescent="0.2">
      <c r="A363" s="104"/>
      <c r="B363" s="245">
        <f t="shared" si="1416"/>
        <v>35039</v>
      </c>
      <c r="C363" s="501"/>
      <c r="D363" s="501"/>
      <c r="E363" s="48" t="s">
        <v>4</v>
      </c>
      <c r="F363" s="49">
        <f>IF(Foglio2!$J$3=Foglio2!$E$3,Ausiliari_Coll.Scol.!D347,IF(Foglio2!$J$3=Foglio2!$E$4,Collab._Tecnici!D347,IF(Foglio2!$J$3=Foglio2!$E$5,Assistenti_Tecnici!D347,IF(Foglio2!$J$3=Foglio2!$E$6,Assistenti_Amm.vo!D347,IF(Foglio2!$J$3=Foglio2!$E$7,Resp_Coord_Amm.vo!D347,IF(Foglio2!$J$3=Foglio2!$E$8,Direttore_Amm.vo!D347,IF(Foglio2!$J$3=Foglio2!$E$9,Doc_mat_elem.re!D347,IF(Foglio2!$J$3=Foglio2!$E$10,Doc_dipl_scuola_sec.!D347,IF(Foglio2!$J$3=Foglio2!$E$11,Doc_scuola_media!D347,IF(Foglio2!$J$3=Foglio2!$E$12,Doc_laureati_scuola_sec.!D363,IF(Foglio2!$J$3=Foglio2!$E$13,Direttivi_capi_ist.!D347,0)))))))))))</f>
        <v>0</v>
      </c>
      <c r="G363" s="267">
        <f t="shared" ref="G363:T363" si="1449">G362*1936.27</f>
        <v>0</v>
      </c>
      <c r="H363" s="267">
        <f t="shared" si="1449"/>
        <v>0</v>
      </c>
      <c r="I363" s="267">
        <f t="shared" si="1449"/>
        <v>0</v>
      </c>
      <c r="J363" s="267">
        <f t="shared" si="1449"/>
        <v>0</v>
      </c>
      <c r="K363" s="267">
        <f t="shared" si="1449"/>
        <v>0</v>
      </c>
      <c r="L363" s="266">
        <f t="shared" si="1449"/>
        <v>0</v>
      </c>
      <c r="M363" s="267">
        <f t="shared" si="1449"/>
        <v>0</v>
      </c>
      <c r="N363" s="182">
        <f t="shared" si="1449"/>
        <v>0</v>
      </c>
      <c r="O363" s="183">
        <f t="shared" si="1449"/>
        <v>0</v>
      </c>
      <c r="P363" s="184">
        <f t="shared" si="1449"/>
        <v>0</v>
      </c>
      <c r="Q363" s="184">
        <f t="shared" si="1449"/>
        <v>0</v>
      </c>
      <c r="R363" s="184">
        <f t="shared" si="1449"/>
        <v>0</v>
      </c>
      <c r="S363" s="184">
        <f t="shared" si="1449"/>
        <v>0</v>
      </c>
      <c r="T363" s="184">
        <f t="shared" si="1449"/>
        <v>0</v>
      </c>
      <c r="U363" s="184">
        <f t="shared" ref="U363:V363" si="1450">U362*1936.27</f>
        <v>0</v>
      </c>
      <c r="V363" s="184">
        <f t="shared" si="1450"/>
        <v>0</v>
      </c>
      <c r="W363" s="104"/>
    </row>
    <row r="364" spans="1:23" s="47" customFormat="1" ht="12.75" customHeight="1" x14ac:dyDescent="0.2">
      <c r="A364" s="104">
        <f>IF(Foglio2!$J$7=1,TRUNC(Base!V364,0),TRUNC(Base!U364,0))</f>
        <v>0</v>
      </c>
      <c r="B364" s="245">
        <f t="shared" si="1416"/>
        <v>35040</v>
      </c>
      <c r="C364" s="501"/>
      <c r="D364" s="501"/>
      <c r="E364" s="53" t="s">
        <v>3</v>
      </c>
      <c r="F364" s="54">
        <f>IF(Foglio2!$J$3=Foglio2!$E$3,Ausiliari_Coll.Scol.!D348,IF(Foglio2!$J$3=Foglio2!$E$4,Collab._Tecnici!D348,IF(Foglio2!$J$3=Foglio2!$E$5,Assistenti_Tecnici!D348,IF(Foglio2!$J$3=Foglio2!$E$6,Assistenti_Amm.vo!D348,IF(Foglio2!$J$3=Foglio2!$E$7,Resp_Coord_Amm.vo!D348,IF(Foglio2!$J$3=Foglio2!$E$8,Direttore_Amm.vo!D348,IF(Foglio2!$J$3=Foglio2!$E$9,Doc_mat_elem.re!D348,IF(Foglio2!$J$3=Foglio2!$E$10,Doc_dipl_scuola_sec.!D348,IF(Foglio2!$J$3=Foglio2!$E$11,Doc_scuola_media!D348,IF(Foglio2!$J$3=Foglio2!$E$12,Doc_laureati_scuola_sec.!D364,IF(Foglio2!$J$3=Foglio2!$E$13,Direttivi_capi_ist.!D348,0)))))))))))</f>
        <v>0</v>
      </c>
      <c r="G364" s="248">
        <f>IF(Foglio2!$J$3=Foglio2!$E$3,Ausiliari_Coll.Scol.!E348,IF(Foglio2!$J$3=Foglio2!$E$4,Collab._Tecnici!E348,IF(Foglio2!$J$3=Foglio2!$E$5,Assistenti_Tecnici!E348,IF(Foglio2!$J$3=Foglio2!$E$6,Assistenti_Amm.vo!E348,IF(Foglio2!$J$3=Foglio2!$E$7,Resp_Coord_Amm.vo!E348,IF(Foglio2!$J$3=Foglio2!$E$8,Direttore_Amm.vo!E348,IF(Foglio2!$J$3=Foglio2!$E$9,Doc_mat_elem.re!E348,IF(Foglio2!$J$3=Foglio2!$E$10,Doc_dipl_scuola_sec.!E348,IF(Foglio2!$J$3=Foglio2!$E$11,Doc_scuola_media!E348,IF(Foglio2!$J$3=Foglio2!$E$12,Doc_laureati_scuola_sec.!E364,IF(Foglio2!$J$3=Foglio2!$E$13,Direttivi_capi_ist.!E348,0)))))))))))</f>
        <v>0</v>
      </c>
      <c r="H364" s="248">
        <f>IF(Foglio2!$J$3=Foglio2!$E$3,Ausiliari_Coll.Scol.!F348,IF(Foglio2!$J$3=Foglio2!$E$4,Collab._Tecnici!F348,IF(Foglio2!$J$3=Foglio2!$E$5,Assistenti_Tecnici!F348,IF(Foglio2!$J$3=Foglio2!$E$6,Assistenti_Amm.vo!F348,IF(Foglio2!$J$3=Foglio2!$E$7,Resp_Coord_Amm.vo!F348,IF(Foglio2!$J$3=Foglio2!$E$8,Direttore_Amm.vo!F348,IF(Foglio2!$J$3=Foglio2!$E$9,Doc_mat_elem.re!F348,IF(Foglio2!$J$3=Foglio2!$E$10,Doc_dipl_scuola_sec.!F348,IF(Foglio2!$J$3=Foglio2!$E$11,Doc_scuola_media!F348,IF(Foglio2!$J$3=Foglio2!$E$12,Doc_laureati_scuola_sec.!F364,IF(Foglio2!$J$3=Foglio2!$E$13,Direttivi_capi_ist.!F348,0)))))))))))</f>
        <v>0</v>
      </c>
      <c r="I364" s="248">
        <f>IF(Foglio2!$J$3=Foglio2!$E$3,Ausiliari_Coll.Scol.!G348,IF(Foglio2!$J$3=Foglio2!$E$4,Collab._Tecnici!G348,IF(Foglio2!$J$3=Foglio2!$E$5,Assistenti_Tecnici!G348,IF(Foglio2!$J$3=Foglio2!$E$6,Assistenti_Amm.vo!G348,IF(Foglio2!$J$3=Foglio2!$E$7,Resp_Coord_Amm.vo!G348,IF(Foglio2!$J$3=Foglio2!$E$8,Direttore_Amm.vo!G348,IF(Foglio2!$J$3=Foglio2!$E$9,Doc_mat_elem.re!G348,IF(Foglio2!$J$3=Foglio2!$E$10,Doc_dipl_scuola_sec.!G348,IF(Foglio2!$J$3=Foglio2!$E$11,Doc_scuola_media!G348,IF(Foglio2!$J$3=Foglio2!$E$12,Doc_laureati_scuola_sec.!G364,IF(Foglio2!$J$3=Foglio2!$E$13,Direttivi_capi_ist.!G348,0)))))))))))</f>
        <v>0</v>
      </c>
      <c r="J364" s="248">
        <f>IF(Foglio2!$J$3=Foglio2!$E$3,Ausiliari_Coll.Scol.!H348,IF(Foglio2!$J$3=Foglio2!$E$4,Collab._Tecnici!H348,IF(Foglio2!$J$3=Foglio2!$E$5,Assistenti_Tecnici!H348,IF(Foglio2!$J$3=Foglio2!$E$6,Assistenti_Amm.vo!H348,IF(Foglio2!$J$3=Foglio2!$E$7,Resp_Coord_Amm.vo!H348,IF(Foglio2!$J$3=Foglio2!$E$8,Direttore_Amm.vo!H348,IF(Foglio2!$J$3=Foglio2!$E$9,Doc_mat_elem.re!H348,IF(Foglio2!$J$3=Foglio2!$E$10,Doc_dipl_scuola_sec.!H348,IF(Foglio2!$J$3=Foglio2!$E$11,Doc_scuola_media!H348,IF(Foglio2!$J$3=Foglio2!$E$12,Doc_laureati_scuola_sec.!H364,IF(Foglio2!$J$3=Foglio2!$E$13,Direttivi_capi_ist.!H348,0)))))))))))</f>
        <v>0</v>
      </c>
      <c r="K364" s="248">
        <f>IF(Foglio2!$J$3=Foglio2!$E$3,Ausiliari_Coll.Scol.!I348,IF(Foglio2!$J$3=Foglio2!$E$4,Collab._Tecnici!I348,IF(Foglio2!$J$3=Foglio2!$E$5,Assistenti_Tecnici!I348,IF(Foglio2!$J$3=Foglio2!$E$6,Assistenti_Amm.vo!I348,IF(Foglio2!$J$3=Foglio2!$E$7,Resp_Coord_Amm.vo!I348,IF(Foglio2!$J$3=Foglio2!$E$8,Direttore_Amm.vo!I348,IF(Foglio2!$J$3=Foglio2!$E$9,Doc_mat_elem.re!I348,IF(Foglio2!$J$3=Foglio2!$E$10,Doc_dipl_scuola_sec.!I348,IF(Foglio2!$J$3=Foglio2!$E$11,Doc_scuola_media!I348,IF(Foglio2!$J$3=Foglio2!$E$12,Doc_laureati_scuola_sec.!I364,IF(Foglio2!$J$3=Foglio2!$E$13,Direttivi_capi_ist.!I348,0)))))))))))</f>
        <v>0</v>
      </c>
      <c r="L364" s="248">
        <f>IF(Foglio2!$J$3=Foglio2!$E$3,Ausiliari_Coll.Scol.!J348,IF(Foglio2!$J$3=Foglio2!$E$4,Collab._Tecnici!J348,IF(Foglio2!$J$3=Foglio2!$E$5,Assistenti_Tecnici!J348,IF(Foglio2!$J$3=Foglio2!$E$6,Assistenti_Amm.vo!J348,IF(Foglio2!$J$3=Foglio2!$E$7,Resp_Coord_Amm.vo!J348,IF(Foglio2!$J$3=Foglio2!$E$8,Direttore_Amm.vo!J348,IF(Foglio2!$J$3=Foglio2!$E$9,Doc_mat_elem.re!J348,IF(Foglio2!$J$3=Foglio2!$E$10,Doc_dipl_scuola_sec.!J348,IF(Foglio2!$J$3=Foglio2!$E$11,Doc_scuola_media!J348,IF(Foglio2!$J$3=Foglio2!$E$12,Doc_laureati_scuola_sec.!J364,IF(Foglio2!$J$3=Foglio2!$E$13,Direttivi_capi_ist.!J348,0)))))))))))</f>
        <v>0</v>
      </c>
      <c r="M364" s="249">
        <f>IF(Foglio2!$J$3=Foglio2!$E$3,Ausiliari_Coll.Scol.!K348,IF(Foglio2!$J$3=Foglio2!$E$4,Collab._Tecnici!K348,IF(Foglio2!$J$3=Foglio2!$E$5,Assistenti_Tecnici!K348,IF(Foglio2!$J$3=Foglio2!$E$6,Assistenti_Amm.vo!K348,IF(Foglio2!$J$3=Foglio2!$E$7,Resp_Coord_Amm.vo!K348,IF(Foglio2!$J$3=Foglio2!$E$8,Direttore_Amm.vo!K348,IF(Foglio2!$J$3=Foglio2!$E$9,Doc_mat_elem.re!K348,IF(Foglio2!$J$3=Foglio2!$E$10,Doc_dipl_scuola_sec.!K348,IF(Foglio2!$J$3=Foglio2!$E$11,Doc_scuola_media!K348,IF(Foglio2!$J$3=Foglio2!$E$12,Doc_laureati_scuola_sec.!K364,IF(Foglio2!$J$3=Foglio2!$E$13,Direttivi_capi_ist.!K348,0)))))))))))</f>
        <v>0</v>
      </c>
      <c r="N364" s="250">
        <f>IF(Foglio2!$J$3=Foglio2!$E$3,Ausiliari_Coll.Scol.!L348,IF(Foglio2!$J$3=Foglio2!$E$4,Collab._Tecnici!L348,IF(Foglio2!$J$3=Foglio2!$E$5,Assistenti_Tecnici!L348,IF(Foglio2!$J$3=Foglio2!$E$6,Assistenti_Amm.vo!L348,IF(Foglio2!$J$3=Foglio2!$E$7,Resp_Coord_Amm.vo!L348,IF(Foglio2!$J$3=Foglio2!$E$8,Direttore_Amm.vo!L348,IF(Foglio2!$J$3=Foglio2!$E$9,Doc_mat_elem.re!L348,IF(Foglio2!$J$3=Foglio2!$E$10,Doc_dipl_scuola_sec.!L348,IF(Foglio2!$J$3=Foglio2!$E$11,Doc_scuola_media!L348,IF(Foglio2!$J$3=Foglio2!$E$12,Doc_laureati_scuola_sec.!L364,IF(Foglio2!$J$3=Foglio2!$E$13,Direttivi_capi_ist.!L348,0)))))))))))</f>
        <v>0</v>
      </c>
      <c r="O364" s="251">
        <f>IF(Foglio2!$J$3=Foglio2!$E$3,Ausiliari_Coll.Scol.!M348,IF(Foglio2!$J$3=Foglio2!$E$4,Collab._Tecnici!M348,IF(Foglio2!$J$3=Foglio2!$E$5,Assistenti_Tecnici!M348,IF(Foglio2!$J$3=Foglio2!$E$6,Assistenti_Amm.vo!M348,IF(Foglio2!$J$3=Foglio2!$E$7,Resp_Coord_Amm.vo!M348,IF(Foglio2!$J$3=Foglio2!$E$8,Direttore_Amm.vo!M348,IF(Foglio2!$J$3=Foglio2!$E$9,Doc_mat_elem.re!M348,IF(Foglio2!$J$3=Foglio2!$E$10,Doc_dipl_scuola_sec.!M348,IF(Foglio2!$J$3=Foglio2!$E$11,Doc_scuola_media!M348,IF(Foglio2!$J$3=Foglio2!$E$12,Doc_laureati_scuola_sec.!M364,IF(Foglio2!$J$3=Foglio2!$E$13,Direttivi_capi_ist.!M348,0)))))))))))</f>
        <v>0</v>
      </c>
      <c r="P364" s="252">
        <f>IF(Foglio2!$J$3=Foglio2!$E$3,Ausiliari_Coll.Scol.!N348,IF(Foglio2!$J$3=Foglio2!$E$4,Collab._Tecnici!N348,IF(Foglio2!$J$3=Foglio2!$E$5,Assistenti_Tecnici!N348,IF(Foglio2!$J$3=Foglio2!$E$6,Assistenti_Amm.vo!N348,IF(Foglio2!$J$3=Foglio2!$E$7,Resp_Coord_Amm.vo!N348,IF(Foglio2!$J$3=Foglio2!$E$8,Direttore_Amm.vo!N348,IF(Foglio2!$J$3=Foglio2!$E$9,Doc_mat_elem.re!N348,IF(Foglio2!$J$3=Foglio2!$E$10,Doc_dipl_scuola_sec.!N348,IF(Foglio2!$J$3=Foglio2!$E$11,Doc_scuola_media!N348,IF(Foglio2!$J$3=Foglio2!$E$12,Doc_laureati_scuola_sec.!N364,IF(Foglio2!$J$3=Foglio2!$E$13,Direttivi_capi_ist.!N348,0)))))))))))</f>
        <v>0</v>
      </c>
      <c r="Q364" s="252">
        <f>IF(Foglio2!$J$3=Foglio2!$E$3,Ausiliari_Coll.Scol.!O348,IF(Foglio2!$J$3=Foglio2!$E$4,Collab._Tecnici!O348,IF(Foglio2!$J$3=Foglio2!$E$5,Assistenti_Tecnici!O348,IF(Foglio2!$J$3=Foglio2!$E$6,Assistenti_Amm.vo!O348,IF(Foglio2!$J$3=Foglio2!$E$7,Resp_Coord_Amm.vo!O348,IF(Foglio2!$J$3=Foglio2!$E$8,Direttore_Amm.vo!O348,IF(Foglio2!$J$3=Foglio2!$E$9,Doc_mat_elem.re!O348,IF(Foglio2!$J$3=Foglio2!$E$10,Doc_dipl_scuola_sec.!O348,IF(Foglio2!$J$3=Foglio2!$E$11,Doc_scuola_media!O348,IF(Foglio2!$J$3=Foglio2!$E$12,Doc_laureati_scuola_sec.!O364,IF(Foglio2!$J$3=Foglio2!$E$13,Direttivi_capi_ist.!O348,0)))))))))))</f>
        <v>0</v>
      </c>
      <c r="R364" s="252">
        <f>IF(Foglio2!$J$3=Foglio2!$E$3,Ausiliari_Coll.Scol.!P348,IF(Foglio2!$J$3=Foglio2!$E$4,Collab._Tecnici!P348,IF(Foglio2!$J$3=Foglio2!$E$5,Assistenti_Tecnici!P348,IF(Foglio2!$J$3=Foglio2!$E$6,Assistenti_Amm.vo!P348,IF(Foglio2!$J$3=Foglio2!$E$7,Resp_Coord_Amm.vo!P348,IF(Foglio2!$J$3=Foglio2!$E$8,Direttore_Amm.vo!P348,IF(Foglio2!$J$3=Foglio2!$E$9,Doc_mat_elem.re!P348,IF(Foglio2!$J$3=Foglio2!$E$10,Doc_dipl_scuola_sec.!P348,IF(Foglio2!$J$3=Foglio2!$E$11,Doc_scuola_media!P348,IF(Foglio2!$J$3=Foglio2!$E$12,Doc_laureati_scuola_sec.!P364,IF(Foglio2!$J$3=Foglio2!$E$13,Direttivi_capi_ist.!P348,0)))))))))))</f>
        <v>0</v>
      </c>
      <c r="S364" s="252">
        <f>IF(Foglio2!$J$3=Foglio2!$E$3,Ausiliari_Coll.Scol.!Q348,IF(Foglio2!$J$3=Foglio2!$E$4,Collab._Tecnici!Q348,IF(Foglio2!$J$3=Foglio2!$E$5,Assistenti_Tecnici!Q348,IF(Foglio2!$J$3=Foglio2!$E$6,Assistenti_Amm.vo!Q348,IF(Foglio2!$J$3=Foglio2!$E$7,Resp_Coord_Amm.vo!Q348,IF(Foglio2!$J$3=Foglio2!$E$8,Direttore_Amm.vo!Q348,IF(Foglio2!$J$3=Foglio2!$E$9,Doc_mat_elem.re!Q348,IF(Foglio2!$J$3=Foglio2!$E$10,Doc_dipl_scuola_sec.!Q348,IF(Foglio2!$J$3=Foglio2!$E$11,Doc_scuola_media!Q348,IF(Foglio2!$J$3=Foglio2!$E$12,Doc_laureati_scuola_sec.!Q364,IF(Foglio2!$J$3=Foglio2!$E$13,Direttivi_capi_ist.!Q348,0)))))))))))</f>
        <v>0</v>
      </c>
      <c r="T364" s="252">
        <f>IF(Foglio2!$J$3=Foglio2!$E$3,Ausiliari_Coll.Scol.!R348,IF(Foglio2!$J$3=Foglio2!$E$4,Collab._Tecnici!R348,IF(Foglio2!$J$3=Foglio2!$E$5,Assistenti_Tecnici!R348,IF(Foglio2!$J$3=Foglio2!$E$6,Assistenti_Amm.vo!R348,IF(Foglio2!$J$3=Foglio2!$E$7,Resp_Coord_Amm.vo!R348,IF(Foglio2!$J$3=Foglio2!$E$8,Direttore_Amm.vo!R348,IF(Foglio2!$J$3=Foglio2!$E$9,Doc_mat_elem.re!R348,IF(Foglio2!$J$3=Foglio2!$E$10,Doc_dipl_scuola_sec.!R348,IF(Foglio2!$J$3=Foglio2!$E$11,Doc_scuola_media!R348,IF(Foglio2!$J$3=Foglio2!$E$12,Doc_laureati_scuola_sec.!R364,IF(Foglio2!$J$3=Foglio2!$E$13,Direttivi_capi_ist.!R348,0)))))))))))</f>
        <v>0</v>
      </c>
      <c r="U364" s="252">
        <f t="shared" ref="U364" si="1451">(P364)/12*0.8</f>
        <v>0</v>
      </c>
      <c r="V364" s="252">
        <f t="shared" ref="V364" si="1452">(P364+R364)/12*0.8</f>
        <v>0</v>
      </c>
      <c r="W364" s="253" t="str">
        <f t="shared" ref="W364" si="1453">"Fascia Da "&amp;F364&amp;" a "&amp;F365&amp;" Decorrenza "&amp;DAY(C364)&amp;"/"&amp;MONTH(C364)&amp;"/"&amp;YEAR(C364)</f>
        <v>Fascia Da 0 a 0 Decorrenza 0/1/1900</v>
      </c>
    </row>
    <row r="365" spans="1:23" s="47" customFormat="1" ht="8.25" customHeight="1" x14ac:dyDescent="0.2">
      <c r="A365" s="104"/>
      <c r="B365" s="245">
        <f t="shared" si="1416"/>
        <v>35041</v>
      </c>
      <c r="C365" s="501"/>
      <c r="D365" s="501"/>
      <c r="E365" s="48" t="s">
        <v>4</v>
      </c>
      <c r="F365" s="49">
        <f>IF(Foglio2!$J$3=Foglio2!$E$3,Ausiliari_Coll.Scol.!D349,IF(Foglio2!$J$3=Foglio2!$E$4,Collab._Tecnici!D349,IF(Foglio2!$J$3=Foglio2!$E$5,Assistenti_Tecnici!D349,IF(Foglio2!$J$3=Foglio2!$E$6,Assistenti_Amm.vo!D349,IF(Foglio2!$J$3=Foglio2!$E$7,Resp_Coord_Amm.vo!D349,IF(Foglio2!$J$3=Foglio2!$E$8,Direttore_Amm.vo!D349,IF(Foglio2!$J$3=Foglio2!$E$9,Doc_mat_elem.re!D349,IF(Foglio2!$J$3=Foglio2!$E$10,Doc_dipl_scuola_sec.!D349,IF(Foglio2!$J$3=Foglio2!$E$11,Doc_scuola_media!D349,IF(Foglio2!$J$3=Foglio2!$E$12,Doc_laureati_scuola_sec.!D365,IF(Foglio2!$J$3=Foglio2!$E$13,Direttivi_capi_ist.!D349,0)))))))))))</f>
        <v>0</v>
      </c>
      <c r="G365" s="267">
        <f t="shared" ref="G365:T365" si="1454">G364*1936.27</f>
        <v>0</v>
      </c>
      <c r="H365" s="267">
        <f t="shared" si="1454"/>
        <v>0</v>
      </c>
      <c r="I365" s="267">
        <f t="shared" si="1454"/>
        <v>0</v>
      </c>
      <c r="J365" s="267">
        <f t="shared" si="1454"/>
        <v>0</v>
      </c>
      <c r="K365" s="267">
        <f t="shared" si="1454"/>
        <v>0</v>
      </c>
      <c r="L365" s="266">
        <f t="shared" si="1454"/>
        <v>0</v>
      </c>
      <c r="M365" s="267">
        <f t="shared" si="1454"/>
        <v>0</v>
      </c>
      <c r="N365" s="182">
        <f t="shared" si="1454"/>
        <v>0</v>
      </c>
      <c r="O365" s="183">
        <f t="shared" si="1454"/>
        <v>0</v>
      </c>
      <c r="P365" s="184">
        <f t="shared" si="1454"/>
        <v>0</v>
      </c>
      <c r="Q365" s="184">
        <f t="shared" si="1454"/>
        <v>0</v>
      </c>
      <c r="R365" s="184">
        <f t="shared" si="1454"/>
        <v>0</v>
      </c>
      <c r="S365" s="184">
        <f t="shared" si="1454"/>
        <v>0</v>
      </c>
      <c r="T365" s="184">
        <f t="shared" si="1454"/>
        <v>0</v>
      </c>
      <c r="U365" s="184">
        <f t="shared" ref="U365:V365" si="1455">U364*1936.27</f>
        <v>0</v>
      </c>
      <c r="V365" s="184">
        <f t="shared" si="1455"/>
        <v>0</v>
      </c>
      <c r="W365" s="104"/>
    </row>
    <row r="366" spans="1:23" s="47" customFormat="1" ht="12.75" customHeight="1" x14ac:dyDescent="0.2">
      <c r="A366" s="104">
        <f>IF(Foglio2!$J$7=1,TRUNC(Base!V366,0),TRUNC(Base!U366,0))</f>
        <v>0</v>
      </c>
      <c r="B366" s="245">
        <f t="shared" si="1416"/>
        <v>35042</v>
      </c>
      <c r="C366" s="501"/>
      <c r="D366" s="501"/>
      <c r="E366" s="53" t="s">
        <v>3</v>
      </c>
      <c r="F366" s="54">
        <f>IF(Foglio2!$J$3=Foglio2!$E$3,Ausiliari_Coll.Scol.!D350,IF(Foglio2!$J$3=Foglio2!$E$4,Collab._Tecnici!D350,IF(Foglio2!$J$3=Foglio2!$E$5,Assistenti_Tecnici!D350,IF(Foglio2!$J$3=Foglio2!$E$6,Assistenti_Amm.vo!D350,IF(Foglio2!$J$3=Foglio2!$E$7,Resp_Coord_Amm.vo!D350,IF(Foglio2!$J$3=Foglio2!$E$8,Direttore_Amm.vo!D350,IF(Foglio2!$J$3=Foglio2!$E$9,Doc_mat_elem.re!D350,IF(Foglio2!$J$3=Foglio2!$E$10,Doc_dipl_scuola_sec.!D350,IF(Foglio2!$J$3=Foglio2!$E$11,Doc_scuola_media!D350,IF(Foglio2!$J$3=Foglio2!$E$12,Doc_laureati_scuola_sec.!D366,IF(Foglio2!$J$3=Foglio2!$E$13,Direttivi_capi_ist.!D350,0)))))))))))</f>
        <v>0</v>
      </c>
      <c r="G366" s="248">
        <f>IF(Foglio2!$J$3=Foglio2!$E$3,Ausiliari_Coll.Scol.!E350,IF(Foglio2!$J$3=Foglio2!$E$4,Collab._Tecnici!E350,IF(Foglio2!$J$3=Foglio2!$E$5,Assistenti_Tecnici!E350,IF(Foglio2!$J$3=Foglio2!$E$6,Assistenti_Amm.vo!E350,IF(Foglio2!$J$3=Foglio2!$E$7,Resp_Coord_Amm.vo!E350,IF(Foglio2!$J$3=Foglio2!$E$8,Direttore_Amm.vo!E350,IF(Foglio2!$J$3=Foglio2!$E$9,Doc_mat_elem.re!E350,IF(Foglio2!$J$3=Foglio2!$E$10,Doc_dipl_scuola_sec.!E350,IF(Foglio2!$J$3=Foglio2!$E$11,Doc_scuola_media!E350,IF(Foglio2!$J$3=Foglio2!$E$12,Doc_laureati_scuola_sec.!E366,IF(Foglio2!$J$3=Foglio2!$E$13,Direttivi_capi_ist.!E350,0)))))))))))</f>
        <v>0</v>
      </c>
      <c r="H366" s="248">
        <f>IF(Foglio2!$J$3=Foglio2!$E$3,Ausiliari_Coll.Scol.!F350,IF(Foglio2!$J$3=Foglio2!$E$4,Collab._Tecnici!F350,IF(Foglio2!$J$3=Foglio2!$E$5,Assistenti_Tecnici!F350,IF(Foglio2!$J$3=Foglio2!$E$6,Assistenti_Amm.vo!F350,IF(Foglio2!$J$3=Foglio2!$E$7,Resp_Coord_Amm.vo!F350,IF(Foglio2!$J$3=Foglio2!$E$8,Direttore_Amm.vo!F350,IF(Foglio2!$J$3=Foglio2!$E$9,Doc_mat_elem.re!F350,IF(Foglio2!$J$3=Foglio2!$E$10,Doc_dipl_scuola_sec.!F350,IF(Foglio2!$J$3=Foglio2!$E$11,Doc_scuola_media!F350,IF(Foglio2!$J$3=Foglio2!$E$12,Doc_laureati_scuola_sec.!F366,IF(Foglio2!$J$3=Foglio2!$E$13,Direttivi_capi_ist.!F350,0)))))))))))</f>
        <v>0</v>
      </c>
      <c r="I366" s="248">
        <f>IF(Foglio2!$J$3=Foglio2!$E$3,Ausiliari_Coll.Scol.!G350,IF(Foglio2!$J$3=Foglio2!$E$4,Collab._Tecnici!G350,IF(Foglio2!$J$3=Foglio2!$E$5,Assistenti_Tecnici!G350,IF(Foglio2!$J$3=Foglio2!$E$6,Assistenti_Amm.vo!G350,IF(Foglio2!$J$3=Foglio2!$E$7,Resp_Coord_Amm.vo!G350,IF(Foglio2!$J$3=Foglio2!$E$8,Direttore_Amm.vo!G350,IF(Foglio2!$J$3=Foglio2!$E$9,Doc_mat_elem.re!G350,IF(Foglio2!$J$3=Foglio2!$E$10,Doc_dipl_scuola_sec.!G350,IF(Foglio2!$J$3=Foglio2!$E$11,Doc_scuola_media!G350,IF(Foglio2!$J$3=Foglio2!$E$12,Doc_laureati_scuola_sec.!G366,IF(Foglio2!$J$3=Foglio2!$E$13,Direttivi_capi_ist.!G350,0)))))))))))</f>
        <v>0</v>
      </c>
      <c r="J366" s="248">
        <f>IF(Foglio2!$J$3=Foglio2!$E$3,Ausiliari_Coll.Scol.!H350,IF(Foglio2!$J$3=Foglio2!$E$4,Collab._Tecnici!H350,IF(Foglio2!$J$3=Foglio2!$E$5,Assistenti_Tecnici!H350,IF(Foglio2!$J$3=Foglio2!$E$6,Assistenti_Amm.vo!H350,IF(Foglio2!$J$3=Foglio2!$E$7,Resp_Coord_Amm.vo!H350,IF(Foglio2!$J$3=Foglio2!$E$8,Direttore_Amm.vo!H350,IF(Foglio2!$J$3=Foglio2!$E$9,Doc_mat_elem.re!H350,IF(Foglio2!$J$3=Foglio2!$E$10,Doc_dipl_scuola_sec.!H350,IF(Foglio2!$J$3=Foglio2!$E$11,Doc_scuola_media!H350,IF(Foglio2!$J$3=Foglio2!$E$12,Doc_laureati_scuola_sec.!H366,IF(Foglio2!$J$3=Foglio2!$E$13,Direttivi_capi_ist.!H350,0)))))))))))</f>
        <v>0</v>
      </c>
      <c r="K366" s="248">
        <f>IF(Foglio2!$J$3=Foglio2!$E$3,Ausiliari_Coll.Scol.!I350,IF(Foglio2!$J$3=Foglio2!$E$4,Collab._Tecnici!I350,IF(Foglio2!$J$3=Foglio2!$E$5,Assistenti_Tecnici!I350,IF(Foglio2!$J$3=Foglio2!$E$6,Assistenti_Amm.vo!I350,IF(Foglio2!$J$3=Foglio2!$E$7,Resp_Coord_Amm.vo!I350,IF(Foglio2!$J$3=Foglio2!$E$8,Direttore_Amm.vo!I350,IF(Foglio2!$J$3=Foglio2!$E$9,Doc_mat_elem.re!I350,IF(Foglio2!$J$3=Foglio2!$E$10,Doc_dipl_scuola_sec.!I350,IF(Foglio2!$J$3=Foglio2!$E$11,Doc_scuola_media!I350,IF(Foglio2!$J$3=Foglio2!$E$12,Doc_laureati_scuola_sec.!I366,IF(Foglio2!$J$3=Foglio2!$E$13,Direttivi_capi_ist.!I350,0)))))))))))</f>
        <v>0</v>
      </c>
      <c r="L366" s="248">
        <f>IF(Foglio2!$J$3=Foglio2!$E$3,Ausiliari_Coll.Scol.!J350,IF(Foglio2!$J$3=Foglio2!$E$4,Collab._Tecnici!J350,IF(Foglio2!$J$3=Foglio2!$E$5,Assistenti_Tecnici!J350,IF(Foglio2!$J$3=Foglio2!$E$6,Assistenti_Amm.vo!J350,IF(Foglio2!$J$3=Foglio2!$E$7,Resp_Coord_Amm.vo!J350,IF(Foglio2!$J$3=Foglio2!$E$8,Direttore_Amm.vo!J350,IF(Foglio2!$J$3=Foglio2!$E$9,Doc_mat_elem.re!J350,IF(Foglio2!$J$3=Foglio2!$E$10,Doc_dipl_scuola_sec.!J350,IF(Foglio2!$J$3=Foglio2!$E$11,Doc_scuola_media!J350,IF(Foglio2!$J$3=Foglio2!$E$12,Doc_laureati_scuola_sec.!J366,IF(Foglio2!$J$3=Foglio2!$E$13,Direttivi_capi_ist.!J350,0)))))))))))</f>
        <v>0</v>
      </c>
      <c r="M366" s="249">
        <f>IF(Foglio2!$J$3=Foglio2!$E$3,Ausiliari_Coll.Scol.!K350,IF(Foglio2!$J$3=Foglio2!$E$4,Collab._Tecnici!K350,IF(Foglio2!$J$3=Foglio2!$E$5,Assistenti_Tecnici!K350,IF(Foglio2!$J$3=Foglio2!$E$6,Assistenti_Amm.vo!K350,IF(Foglio2!$J$3=Foglio2!$E$7,Resp_Coord_Amm.vo!K350,IF(Foglio2!$J$3=Foglio2!$E$8,Direttore_Amm.vo!K350,IF(Foglio2!$J$3=Foglio2!$E$9,Doc_mat_elem.re!K350,IF(Foglio2!$J$3=Foglio2!$E$10,Doc_dipl_scuola_sec.!K350,IF(Foglio2!$J$3=Foglio2!$E$11,Doc_scuola_media!K350,IF(Foglio2!$J$3=Foglio2!$E$12,Doc_laureati_scuola_sec.!K366,IF(Foglio2!$J$3=Foglio2!$E$13,Direttivi_capi_ist.!K350,0)))))))))))</f>
        <v>0</v>
      </c>
      <c r="N366" s="250">
        <f>IF(Foglio2!$J$3=Foglio2!$E$3,Ausiliari_Coll.Scol.!L350,IF(Foglio2!$J$3=Foglio2!$E$4,Collab._Tecnici!L350,IF(Foglio2!$J$3=Foglio2!$E$5,Assistenti_Tecnici!L350,IF(Foglio2!$J$3=Foglio2!$E$6,Assistenti_Amm.vo!L350,IF(Foglio2!$J$3=Foglio2!$E$7,Resp_Coord_Amm.vo!L350,IF(Foglio2!$J$3=Foglio2!$E$8,Direttore_Amm.vo!L350,IF(Foglio2!$J$3=Foglio2!$E$9,Doc_mat_elem.re!L350,IF(Foglio2!$J$3=Foglio2!$E$10,Doc_dipl_scuola_sec.!L350,IF(Foglio2!$J$3=Foglio2!$E$11,Doc_scuola_media!L350,IF(Foglio2!$J$3=Foglio2!$E$12,Doc_laureati_scuola_sec.!L366,IF(Foglio2!$J$3=Foglio2!$E$13,Direttivi_capi_ist.!L350,0)))))))))))</f>
        <v>0</v>
      </c>
      <c r="O366" s="251">
        <f>IF(Foglio2!$J$3=Foglio2!$E$3,Ausiliari_Coll.Scol.!M350,IF(Foglio2!$J$3=Foglio2!$E$4,Collab._Tecnici!M350,IF(Foglio2!$J$3=Foglio2!$E$5,Assistenti_Tecnici!M350,IF(Foglio2!$J$3=Foglio2!$E$6,Assistenti_Amm.vo!M350,IF(Foglio2!$J$3=Foglio2!$E$7,Resp_Coord_Amm.vo!M350,IF(Foglio2!$J$3=Foglio2!$E$8,Direttore_Amm.vo!M350,IF(Foglio2!$J$3=Foglio2!$E$9,Doc_mat_elem.re!M350,IF(Foglio2!$J$3=Foglio2!$E$10,Doc_dipl_scuola_sec.!M350,IF(Foglio2!$J$3=Foglio2!$E$11,Doc_scuola_media!M350,IF(Foglio2!$J$3=Foglio2!$E$12,Doc_laureati_scuola_sec.!M366,IF(Foglio2!$J$3=Foglio2!$E$13,Direttivi_capi_ist.!M350,0)))))))))))</f>
        <v>0</v>
      </c>
      <c r="P366" s="252">
        <f>IF(Foglio2!$J$3=Foglio2!$E$3,Ausiliari_Coll.Scol.!N350,IF(Foglio2!$J$3=Foglio2!$E$4,Collab._Tecnici!N350,IF(Foglio2!$J$3=Foglio2!$E$5,Assistenti_Tecnici!N350,IF(Foglio2!$J$3=Foglio2!$E$6,Assistenti_Amm.vo!N350,IF(Foglio2!$J$3=Foglio2!$E$7,Resp_Coord_Amm.vo!N350,IF(Foglio2!$J$3=Foglio2!$E$8,Direttore_Amm.vo!N350,IF(Foglio2!$J$3=Foglio2!$E$9,Doc_mat_elem.re!N350,IF(Foglio2!$J$3=Foglio2!$E$10,Doc_dipl_scuola_sec.!N350,IF(Foglio2!$J$3=Foglio2!$E$11,Doc_scuola_media!N350,IF(Foglio2!$J$3=Foglio2!$E$12,Doc_laureati_scuola_sec.!N366,IF(Foglio2!$J$3=Foglio2!$E$13,Direttivi_capi_ist.!N350,0)))))))))))</f>
        <v>0</v>
      </c>
      <c r="Q366" s="252">
        <f>IF(Foglio2!$J$3=Foglio2!$E$3,Ausiliari_Coll.Scol.!O350,IF(Foglio2!$J$3=Foglio2!$E$4,Collab._Tecnici!O350,IF(Foglio2!$J$3=Foglio2!$E$5,Assistenti_Tecnici!O350,IF(Foglio2!$J$3=Foglio2!$E$6,Assistenti_Amm.vo!O350,IF(Foglio2!$J$3=Foglio2!$E$7,Resp_Coord_Amm.vo!O350,IF(Foglio2!$J$3=Foglio2!$E$8,Direttore_Amm.vo!O350,IF(Foglio2!$J$3=Foglio2!$E$9,Doc_mat_elem.re!O350,IF(Foglio2!$J$3=Foglio2!$E$10,Doc_dipl_scuola_sec.!O350,IF(Foglio2!$J$3=Foglio2!$E$11,Doc_scuola_media!O350,IF(Foglio2!$J$3=Foglio2!$E$12,Doc_laureati_scuola_sec.!O366,IF(Foglio2!$J$3=Foglio2!$E$13,Direttivi_capi_ist.!O350,0)))))))))))</f>
        <v>0</v>
      </c>
      <c r="R366" s="252">
        <f>IF(Foglio2!$J$3=Foglio2!$E$3,Ausiliari_Coll.Scol.!P350,IF(Foglio2!$J$3=Foglio2!$E$4,Collab._Tecnici!P350,IF(Foglio2!$J$3=Foglio2!$E$5,Assistenti_Tecnici!P350,IF(Foglio2!$J$3=Foglio2!$E$6,Assistenti_Amm.vo!P350,IF(Foglio2!$J$3=Foglio2!$E$7,Resp_Coord_Amm.vo!P350,IF(Foglio2!$J$3=Foglio2!$E$8,Direttore_Amm.vo!P350,IF(Foglio2!$J$3=Foglio2!$E$9,Doc_mat_elem.re!P350,IF(Foglio2!$J$3=Foglio2!$E$10,Doc_dipl_scuola_sec.!P350,IF(Foglio2!$J$3=Foglio2!$E$11,Doc_scuola_media!P350,IF(Foglio2!$J$3=Foglio2!$E$12,Doc_laureati_scuola_sec.!P366,IF(Foglio2!$J$3=Foglio2!$E$13,Direttivi_capi_ist.!P350,0)))))))))))</f>
        <v>0</v>
      </c>
      <c r="S366" s="252">
        <f>IF(Foglio2!$J$3=Foglio2!$E$3,Ausiliari_Coll.Scol.!Q350,IF(Foglio2!$J$3=Foglio2!$E$4,Collab._Tecnici!Q350,IF(Foglio2!$J$3=Foglio2!$E$5,Assistenti_Tecnici!Q350,IF(Foglio2!$J$3=Foglio2!$E$6,Assistenti_Amm.vo!Q350,IF(Foglio2!$J$3=Foglio2!$E$7,Resp_Coord_Amm.vo!Q350,IF(Foglio2!$J$3=Foglio2!$E$8,Direttore_Amm.vo!Q350,IF(Foglio2!$J$3=Foglio2!$E$9,Doc_mat_elem.re!Q350,IF(Foglio2!$J$3=Foglio2!$E$10,Doc_dipl_scuola_sec.!Q350,IF(Foglio2!$J$3=Foglio2!$E$11,Doc_scuola_media!Q350,IF(Foglio2!$J$3=Foglio2!$E$12,Doc_laureati_scuola_sec.!Q366,IF(Foglio2!$J$3=Foglio2!$E$13,Direttivi_capi_ist.!Q350,0)))))))))))</f>
        <v>0</v>
      </c>
      <c r="T366" s="252">
        <f>IF(Foglio2!$J$3=Foglio2!$E$3,Ausiliari_Coll.Scol.!R350,IF(Foglio2!$J$3=Foglio2!$E$4,Collab._Tecnici!R350,IF(Foglio2!$J$3=Foglio2!$E$5,Assistenti_Tecnici!R350,IF(Foglio2!$J$3=Foglio2!$E$6,Assistenti_Amm.vo!R350,IF(Foglio2!$J$3=Foglio2!$E$7,Resp_Coord_Amm.vo!R350,IF(Foglio2!$J$3=Foglio2!$E$8,Direttore_Amm.vo!R350,IF(Foglio2!$J$3=Foglio2!$E$9,Doc_mat_elem.re!R350,IF(Foglio2!$J$3=Foglio2!$E$10,Doc_dipl_scuola_sec.!R350,IF(Foglio2!$J$3=Foglio2!$E$11,Doc_scuola_media!R350,IF(Foglio2!$J$3=Foglio2!$E$12,Doc_laureati_scuola_sec.!R366,IF(Foglio2!$J$3=Foglio2!$E$13,Direttivi_capi_ist.!R350,0)))))))))))</f>
        <v>0</v>
      </c>
      <c r="U366" s="252">
        <f t="shared" ref="U366" si="1456">(P366)/12*0.8</f>
        <v>0</v>
      </c>
      <c r="V366" s="252">
        <f t="shared" ref="V366" si="1457">(P366+R366)/12*0.8</f>
        <v>0</v>
      </c>
      <c r="W366" s="253" t="str">
        <f t="shared" ref="W366" si="1458">"Fascia Da "&amp;F366&amp;" a "&amp;F367&amp;" Decorrenza "&amp;DAY(C366)&amp;"/"&amp;MONTH(C366)&amp;"/"&amp;YEAR(C366)</f>
        <v>Fascia Da 0 a 0 Decorrenza 0/1/1900</v>
      </c>
    </row>
    <row r="367" spans="1:23" s="47" customFormat="1" ht="8.25" customHeight="1" x14ac:dyDescent="0.2">
      <c r="A367" s="104"/>
      <c r="B367" s="245">
        <f t="shared" si="1416"/>
        <v>35043</v>
      </c>
      <c r="C367" s="501"/>
      <c r="D367" s="501"/>
      <c r="E367" s="48" t="s">
        <v>4</v>
      </c>
      <c r="F367" s="49">
        <f>IF(Foglio2!$J$3=Foglio2!$E$3,Ausiliari_Coll.Scol.!D351,IF(Foglio2!$J$3=Foglio2!$E$4,Collab._Tecnici!D351,IF(Foglio2!$J$3=Foglio2!$E$5,Assistenti_Tecnici!D351,IF(Foglio2!$J$3=Foglio2!$E$6,Assistenti_Amm.vo!D351,IF(Foglio2!$J$3=Foglio2!$E$7,Resp_Coord_Amm.vo!D351,IF(Foglio2!$J$3=Foglio2!$E$8,Direttore_Amm.vo!D351,IF(Foglio2!$J$3=Foglio2!$E$9,Doc_mat_elem.re!D351,IF(Foglio2!$J$3=Foglio2!$E$10,Doc_dipl_scuola_sec.!D351,IF(Foglio2!$J$3=Foglio2!$E$11,Doc_scuola_media!D351,IF(Foglio2!$J$3=Foglio2!$E$12,Doc_laureati_scuola_sec.!D367,IF(Foglio2!$J$3=Foglio2!$E$13,Direttivi_capi_ist.!D351,0)))))))))))</f>
        <v>0</v>
      </c>
      <c r="G367" s="267">
        <f t="shared" ref="G367:T367" si="1459">G366*1936.27</f>
        <v>0</v>
      </c>
      <c r="H367" s="267">
        <f t="shared" si="1459"/>
        <v>0</v>
      </c>
      <c r="I367" s="267">
        <f t="shared" si="1459"/>
        <v>0</v>
      </c>
      <c r="J367" s="267">
        <f t="shared" si="1459"/>
        <v>0</v>
      </c>
      <c r="K367" s="267">
        <f t="shared" si="1459"/>
        <v>0</v>
      </c>
      <c r="L367" s="266">
        <f t="shared" si="1459"/>
        <v>0</v>
      </c>
      <c r="M367" s="267">
        <f t="shared" si="1459"/>
        <v>0</v>
      </c>
      <c r="N367" s="182">
        <f t="shared" si="1459"/>
        <v>0</v>
      </c>
      <c r="O367" s="183">
        <f t="shared" si="1459"/>
        <v>0</v>
      </c>
      <c r="P367" s="184">
        <f t="shared" si="1459"/>
        <v>0</v>
      </c>
      <c r="Q367" s="184">
        <f t="shared" si="1459"/>
        <v>0</v>
      </c>
      <c r="R367" s="184">
        <f t="shared" si="1459"/>
        <v>0</v>
      </c>
      <c r="S367" s="184">
        <f t="shared" si="1459"/>
        <v>0</v>
      </c>
      <c r="T367" s="184">
        <f t="shared" si="1459"/>
        <v>0</v>
      </c>
      <c r="U367" s="184">
        <f t="shared" ref="U367:V367" si="1460">U366*1936.27</f>
        <v>0</v>
      </c>
      <c r="V367" s="184">
        <f t="shared" si="1460"/>
        <v>0</v>
      </c>
      <c r="W367" s="104"/>
    </row>
    <row r="368" spans="1:23" s="47" customFormat="1" ht="12.75" customHeight="1" x14ac:dyDescent="0.2">
      <c r="A368" s="104">
        <f>IF(Foglio2!$J$7=1,TRUNC(Base!V368,0),TRUNC(Base!U368,0))</f>
        <v>0</v>
      </c>
      <c r="B368" s="245">
        <f t="shared" si="1416"/>
        <v>35044</v>
      </c>
      <c r="C368" s="501"/>
      <c r="D368" s="501"/>
      <c r="E368" s="53" t="s">
        <v>3</v>
      </c>
      <c r="F368" s="54">
        <f>IF(Foglio2!$J$3=Foglio2!$E$3,Ausiliari_Coll.Scol.!D352,IF(Foglio2!$J$3=Foglio2!$E$4,Collab._Tecnici!D352,IF(Foglio2!$J$3=Foglio2!$E$5,Assistenti_Tecnici!D352,IF(Foglio2!$J$3=Foglio2!$E$6,Assistenti_Amm.vo!D352,IF(Foglio2!$J$3=Foglio2!$E$7,Resp_Coord_Amm.vo!D352,IF(Foglio2!$J$3=Foglio2!$E$8,Direttore_Amm.vo!D352,IF(Foglio2!$J$3=Foglio2!$E$9,Doc_mat_elem.re!D352,IF(Foglio2!$J$3=Foglio2!$E$10,Doc_dipl_scuola_sec.!D352,IF(Foglio2!$J$3=Foglio2!$E$11,Doc_scuola_media!D352,IF(Foglio2!$J$3=Foglio2!$E$12,Doc_laureati_scuola_sec.!D368,IF(Foglio2!$J$3=Foglio2!$E$13,Direttivi_capi_ist.!D352,0)))))))))))</f>
        <v>0</v>
      </c>
      <c r="G368" s="248">
        <f>IF(Foglio2!$J$3=Foglio2!$E$3,Ausiliari_Coll.Scol.!E352,IF(Foglio2!$J$3=Foglio2!$E$4,Collab._Tecnici!E352,IF(Foglio2!$J$3=Foglio2!$E$5,Assistenti_Tecnici!E352,IF(Foglio2!$J$3=Foglio2!$E$6,Assistenti_Amm.vo!E352,IF(Foglio2!$J$3=Foglio2!$E$7,Resp_Coord_Amm.vo!E352,IF(Foglio2!$J$3=Foglio2!$E$8,Direttore_Amm.vo!E352,IF(Foglio2!$J$3=Foglio2!$E$9,Doc_mat_elem.re!E352,IF(Foglio2!$J$3=Foglio2!$E$10,Doc_dipl_scuola_sec.!E352,IF(Foglio2!$J$3=Foglio2!$E$11,Doc_scuola_media!E352,IF(Foglio2!$J$3=Foglio2!$E$12,Doc_laureati_scuola_sec.!E368,IF(Foglio2!$J$3=Foglio2!$E$13,Direttivi_capi_ist.!E352,0)))))))))))</f>
        <v>0</v>
      </c>
      <c r="H368" s="248">
        <f>IF(Foglio2!$J$3=Foglio2!$E$3,Ausiliari_Coll.Scol.!F352,IF(Foglio2!$J$3=Foglio2!$E$4,Collab._Tecnici!F352,IF(Foglio2!$J$3=Foglio2!$E$5,Assistenti_Tecnici!F352,IF(Foglio2!$J$3=Foglio2!$E$6,Assistenti_Amm.vo!F352,IF(Foglio2!$J$3=Foglio2!$E$7,Resp_Coord_Amm.vo!F352,IF(Foglio2!$J$3=Foglio2!$E$8,Direttore_Amm.vo!F352,IF(Foglio2!$J$3=Foglio2!$E$9,Doc_mat_elem.re!F352,IF(Foglio2!$J$3=Foglio2!$E$10,Doc_dipl_scuola_sec.!F352,IF(Foglio2!$J$3=Foglio2!$E$11,Doc_scuola_media!F352,IF(Foglio2!$J$3=Foglio2!$E$12,Doc_laureati_scuola_sec.!F368,IF(Foglio2!$J$3=Foglio2!$E$13,Direttivi_capi_ist.!F352,0)))))))))))</f>
        <v>0</v>
      </c>
      <c r="I368" s="248">
        <f>IF(Foglio2!$J$3=Foglio2!$E$3,Ausiliari_Coll.Scol.!G352,IF(Foglio2!$J$3=Foglio2!$E$4,Collab._Tecnici!G352,IF(Foglio2!$J$3=Foglio2!$E$5,Assistenti_Tecnici!G352,IF(Foglio2!$J$3=Foglio2!$E$6,Assistenti_Amm.vo!G352,IF(Foglio2!$J$3=Foglio2!$E$7,Resp_Coord_Amm.vo!G352,IF(Foglio2!$J$3=Foglio2!$E$8,Direttore_Amm.vo!G352,IF(Foglio2!$J$3=Foglio2!$E$9,Doc_mat_elem.re!G352,IF(Foglio2!$J$3=Foglio2!$E$10,Doc_dipl_scuola_sec.!G352,IF(Foglio2!$J$3=Foglio2!$E$11,Doc_scuola_media!G352,IF(Foglio2!$J$3=Foglio2!$E$12,Doc_laureati_scuola_sec.!G368,IF(Foglio2!$J$3=Foglio2!$E$13,Direttivi_capi_ist.!G352,0)))))))))))</f>
        <v>0</v>
      </c>
      <c r="J368" s="248">
        <f>IF(Foglio2!$J$3=Foglio2!$E$3,Ausiliari_Coll.Scol.!H352,IF(Foglio2!$J$3=Foglio2!$E$4,Collab._Tecnici!H352,IF(Foglio2!$J$3=Foglio2!$E$5,Assistenti_Tecnici!H352,IF(Foglio2!$J$3=Foglio2!$E$6,Assistenti_Amm.vo!H352,IF(Foglio2!$J$3=Foglio2!$E$7,Resp_Coord_Amm.vo!H352,IF(Foglio2!$J$3=Foglio2!$E$8,Direttore_Amm.vo!H352,IF(Foglio2!$J$3=Foglio2!$E$9,Doc_mat_elem.re!H352,IF(Foglio2!$J$3=Foglio2!$E$10,Doc_dipl_scuola_sec.!H352,IF(Foglio2!$J$3=Foglio2!$E$11,Doc_scuola_media!H352,IF(Foglio2!$J$3=Foglio2!$E$12,Doc_laureati_scuola_sec.!H368,IF(Foglio2!$J$3=Foglio2!$E$13,Direttivi_capi_ist.!H352,0)))))))))))</f>
        <v>0</v>
      </c>
      <c r="K368" s="248">
        <f>IF(Foglio2!$J$3=Foglio2!$E$3,Ausiliari_Coll.Scol.!I352,IF(Foglio2!$J$3=Foglio2!$E$4,Collab._Tecnici!I352,IF(Foglio2!$J$3=Foglio2!$E$5,Assistenti_Tecnici!I352,IF(Foglio2!$J$3=Foglio2!$E$6,Assistenti_Amm.vo!I352,IF(Foglio2!$J$3=Foglio2!$E$7,Resp_Coord_Amm.vo!I352,IF(Foglio2!$J$3=Foglio2!$E$8,Direttore_Amm.vo!I352,IF(Foglio2!$J$3=Foglio2!$E$9,Doc_mat_elem.re!I352,IF(Foglio2!$J$3=Foglio2!$E$10,Doc_dipl_scuola_sec.!I352,IF(Foglio2!$J$3=Foglio2!$E$11,Doc_scuola_media!I352,IF(Foglio2!$J$3=Foglio2!$E$12,Doc_laureati_scuola_sec.!I368,IF(Foglio2!$J$3=Foglio2!$E$13,Direttivi_capi_ist.!I352,0)))))))))))</f>
        <v>0</v>
      </c>
      <c r="L368" s="248">
        <f>IF(Foglio2!$J$3=Foglio2!$E$3,Ausiliari_Coll.Scol.!J352,IF(Foglio2!$J$3=Foglio2!$E$4,Collab._Tecnici!J352,IF(Foglio2!$J$3=Foglio2!$E$5,Assistenti_Tecnici!J352,IF(Foglio2!$J$3=Foglio2!$E$6,Assistenti_Amm.vo!J352,IF(Foglio2!$J$3=Foglio2!$E$7,Resp_Coord_Amm.vo!J352,IF(Foglio2!$J$3=Foglio2!$E$8,Direttore_Amm.vo!J352,IF(Foglio2!$J$3=Foglio2!$E$9,Doc_mat_elem.re!J352,IF(Foglio2!$J$3=Foglio2!$E$10,Doc_dipl_scuola_sec.!J352,IF(Foglio2!$J$3=Foglio2!$E$11,Doc_scuola_media!J352,IF(Foglio2!$J$3=Foglio2!$E$12,Doc_laureati_scuola_sec.!J368,IF(Foglio2!$J$3=Foglio2!$E$13,Direttivi_capi_ist.!J352,0)))))))))))</f>
        <v>0</v>
      </c>
      <c r="M368" s="249">
        <f>IF(Foglio2!$J$3=Foglio2!$E$3,Ausiliari_Coll.Scol.!K352,IF(Foglio2!$J$3=Foglio2!$E$4,Collab._Tecnici!K352,IF(Foglio2!$J$3=Foglio2!$E$5,Assistenti_Tecnici!K352,IF(Foglio2!$J$3=Foglio2!$E$6,Assistenti_Amm.vo!K352,IF(Foglio2!$J$3=Foglio2!$E$7,Resp_Coord_Amm.vo!K352,IF(Foglio2!$J$3=Foglio2!$E$8,Direttore_Amm.vo!K352,IF(Foglio2!$J$3=Foglio2!$E$9,Doc_mat_elem.re!K352,IF(Foglio2!$J$3=Foglio2!$E$10,Doc_dipl_scuola_sec.!K352,IF(Foglio2!$J$3=Foglio2!$E$11,Doc_scuola_media!K352,IF(Foglio2!$J$3=Foglio2!$E$12,Doc_laureati_scuola_sec.!K368,IF(Foglio2!$J$3=Foglio2!$E$13,Direttivi_capi_ist.!K352,0)))))))))))</f>
        <v>0</v>
      </c>
      <c r="N368" s="250">
        <f>IF(Foglio2!$J$3=Foglio2!$E$3,Ausiliari_Coll.Scol.!L352,IF(Foglio2!$J$3=Foglio2!$E$4,Collab._Tecnici!L352,IF(Foglio2!$J$3=Foglio2!$E$5,Assistenti_Tecnici!L352,IF(Foglio2!$J$3=Foglio2!$E$6,Assistenti_Amm.vo!L352,IF(Foglio2!$J$3=Foglio2!$E$7,Resp_Coord_Amm.vo!L352,IF(Foglio2!$J$3=Foglio2!$E$8,Direttore_Amm.vo!L352,IF(Foglio2!$J$3=Foglio2!$E$9,Doc_mat_elem.re!L352,IF(Foglio2!$J$3=Foglio2!$E$10,Doc_dipl_scuola_sec.!L352,IF(Foglio2!$J$3=Foglio2!$E$11,Doc_scuola_media!L352,IF(Foglio2!$J$3=Foglio2!$E$12,Doc_laureati_scuola_sec.!L368,IF(Foglio2!$J$3=Foglio2!$E$13,Direttivi_capi_ist.!L352,0)))))))))))</f>
        <v>0</v>
      </c>
      <c r="O368" s="251">
        <f>IF(Foglio2!$J$3=Foglio2!$E$3,Ausiliari_Coll.Scol.!M352,IF(Foglio2!$J$3=Foglio2!$E$4,Collab._Tecnici!M352,IF(Foglio2!$J$3=Foglio2!$E$5,Assistenti_Tecnici!M352,IF(Foglio2!$J$3=Foglio2!$E$6,Assistenti_Amm.vo!M352,IF(Foglio2!$J$3=Foglio2!$E$7,Resp_Coord_Amm.vo!M352,IF(Foglio2!$J$3=Foglio2!$E$8,Direttore_Amm.vo!M352,IF(Foglio2!$J$3=Foglio2!$E$9,Doc_mat_elem.re!M352,IF(Foglio2!$J$3=Foglio2!$E$10,Doc_dipl_scuola_sec.!M352,IF(Foglio2!$J$3=Foglio2!$E$11,Doc_scuola_media!M352,IF(Foglio2!$J$3=Foglio2!$E$12,Doc_laureati_scuola_sec.!M368,IF(Foglio2!$J$3=Foglio2!$E$13,Direttivi_capi_ist.!M352,0)))))))))))</f>
        <v>0</v>
      </c>
      <c r="P368" s="252">
        <f>IF(Foglio2!$J$3=Foglio2!$E$3,Ausiliari_Coll.Scol.!N352,IF(Foglio2!$J$3=Foglio2!$E$4,Collab._Tecnici!N352,IF(Foglio2!$J$3=Foglio2!$E$5,Assistenti_Tecnici!N352,IF(Foglio2!$J$3=Foglio2!$E$6,Assistenti_Amm.vo!N352,IF(Foglio2!$J$3=Foglio2!$E$7,Resp_Coord_Amm.vo!N352,IF(Foglio2!$J$3=Foglio2!$E$8,Direttore_Amm.vo!N352,IF(Foglio2!$J$3=Foglio2!$E$9,Doc_mat_elem.re!N352,IF(Foglio2!$J$3=Foglio2!$E$10,Doc_dipl_scuola_sec.!N352,IF(Foglio2!$J$3=Foglio2!$E$11,Doc_scuola_media!N352,IF(Foglio2!$J$3=Foglio2!$E$12,Doc_laureati_scuola_sec.!N368,IF(Foglio2!$J$3=Foglio2!$E$13,Direttivi_capi_ist.!N352,0)))))))))))</f>
        <v>0</v>
      </c>
      <c r="Q368" s="252">
        <f>IF(Foglio2!$J$3=Foglio2!$E$3,Ausiliari_Coll.Scol.!O352,IF(Foglio2!$J$3=Foglio2!$E$4,Collab._Tecnici!O352,IF(Foglio2!$J$3=Foglio2!$E$5,Assistenti_Tecnici!O352,IF(Foglio2!$J$3=Foglio2!$E$6,Assistenti_Amm.vo!O352,IF(Foglio2!$J$3=Foglio2!$E$7,Resp_Coord_Amm.vo!O352,IF(Foglio2!$J$3=Foglio2!$E$8,Direttore_Amm.vo!O352,IF(Foglio2!$J$3=Foglio2!$E$9,Doc_mat_elem.re!O352,IF(Foglio2!$J$3=Foglio2!$E$10,Doc_dipl_scuola_sec.!O352,IF(Foglio2!$J$3=Foglio2!$E$11,Doc_scuola_media!O352,IF(Foglio2!$J$3=Foglio2!$E$12,Doc_laureati_scuola_sec.!O368,IF(Foglio2!$J$3=Foglio2!$E$13,Direttivi_capi_ist.!O352,0)))))))))))</f>
        <v>0</v>
      </c>
      <c r="R368" s="252">
        <f>IF(Foglio2!$J$3=Foglio2!$E$3,Ausiliari_Coll.Scol.!P352,IF(Foglio2!$J$3=Foglio2!$E$4,Collab._Tecnici!P352,IF(Foglio2!$J$3=Foglio2!$E$5,Assistenti_Tecnici!P352,IF(Foglio2!$J$3=Foglio2!$E$6,Assistenti_Amm.vo!P352,IF(Foglio2!$J$3=Foglio2!$E$7,Resp_Coord_Amm.vo!P352,IF(Foglio2!$J$3=Foglio2!$E$8,Direttore_Amm.vo!P352,IF(Foglio2!$J$3=Foglio2!$E$9,Doc_mat_elem.re!P352,IF(Foglio2!$J$3=Foglio2!$E$10,Doc_dipl_scuola_sec.!P352,IF(Foglio2!$J$3=Foglio2!$E$11,Doc_scuola_media!P352,IF(Foglio2!$J$3=Foglio2!$E$12,Doc_laureati_scuola_sec.!P368,IF(Foglio2!$J$3=Foglio2!$E$13,Direttivi_capi_ist.!P352,0)))))))))))</f>
        <v>0</v>
      </c>
      <c r="S368" s="252">
        <f>IF(Foglio2!$J$3=Foglio2!$E$3,Ausiliari_Coll.Scol.!Q352,IF(Foglio2!$J$3=Foglio2!$E$4,Collab._Tecnici!Q352,IF(Foglio2!$J$3=Foglio2!$E$5,Assistenti_Tecnici!Q352,IF(Foglio2!$J$3=Foglio2!$E$6,Assistenti_Amm.vo!Q352,IF(Foglio2!$J$3=Foglio2!$E$7,Resp_Coord_Amm.vo!Q352,IF(Foglio2!$J$3=Foglio2!$E$8,Direttore_Amm.vo!Q352,IF(Foglio2!$J$3=Foglio2!$E$9,Doc_mat_elem.re!Q352,IF(Foglio2!$J$3=Foglio2!$E$10,Doc_dipl_scuola_sec.!Q352,IF(Foglio2!$J$3=Foglio2!$E$11,Doc_scuola_media!Q352,IF(Foglio2!$J$3=Foglio2!$E$12,Doc_laureati_scuola_sec.!Q368,IF(Foglio2!$J$3=Foglio2!$E$13,Direttivi_capi_ist.!Q352,0)))))))))))</f>
        <v>0</v>
      </c>
      <c r="T368" s="252">
        <f>IF(Foglio2!$J$3=Foglio2!$E$3,Ausiliari_Coll.Scol.!R352,IF(Foglio2!$J$3=Foglio2!$E$4,Collab._Tecnici!R352,IF(Foglio2!$J$3=Foglio2!$E$5,Assistenti_Tecnici!R352,IF(Foglio2!$J$3=Foglio2!$E$6,Assistenti_Amm.vo!R352,IF(Foglio2!$J$3=Foglio2!$E$7,Resp_Coord_Amm.vo!R352,IF(Foglio2!$J$3=Foglio2!$E$8,Direttore_Amm.vo!R352,IF(Foglio2!$J$3=Foglio2!$E$9,Doc_mat_elem.re!R352,IF(Foglio2!$J$3=Foglio2!$E$10,Doc_dipl_scuola_sec.!R352,IF(Foglio2!$J$3=Foglio2!$E$11,Doc_scuola_media!R352,IF(Foglio2!$J$3=Foglio2!$E$12,Doc_laureati_scuola_sec.!R368,IF(Foglio2!$J$3=Foglio2!$E$13,Direttivi_capi_ist.!R352,0)))))))))))</f>
        <v>0</v>
      </c>
      <c r="U368" s="252">
        <f t="shared" ref="U368" si="1461">(P368)/12*0.8</f>
        <v>0</v>
      </c>
      <c r="V368" s="252">
        <f t="shared" ref="V368" si="1462">(P368+R368)/12*0.8</f>
        <v>0</v>
      </c>
      <c r="W368" s="253" t="str">
        <f t="shared" ref="W368" si="1463">"Fascia Da "&amp;F368&amp;" a "&amp;F369&amp;" Decorrenza "&amp;DAY(C368)&amp;"/"&amp;MONTH(C368)&amp;"/"&amp;YEAR(C368)</f>
        <v>Fascia Da 0 a 0 Decorrenza 0/1/1900</v>
      </c>
    </row>
    <row r="369" spans="1:23" s="47" customFormat="1" ht="8.25" customHeight="1" x14ac:dyDescent="0.2">
      <c r="A369" s="104"/>
      <c r="B369" s="245">
        <f t="shared" si="1416"/>
        <v>35045</v>
      </c>
      <c r="C369" s="501"/>
      <c r="D369" s="501"/>
      <c r="E369" s="48" t="s">
        <v>4</v>
      </c>
      <c r="F369" s="49">
        <f>IF(Foglio2!$J$3=Foglio2!$E$3,Ausiliari_Coll.Scol.!D353,IF(Foglio2!$J$3=Foglio2!$E$4,Collab._Tecnici!D353,IF(Foglio2!$J$3=Foglio2!$E$5,Assistenti_Tecnici!D353,IF(Foglio2!$J$3=Foglio2!$E$6,Assistenti_Amm.vo!D353,IF(Foglio2!$J$3=Foglio2!$E$7,Resp_Coord_Amm.vo!D353,IF(Foglio2!$J$3=Foglio2!$E$8,Direttore_Amm.vo!D353,IF(Foglio2!$J$3=Foglio2!$E$9,Doc_mat_elem.re!D353,IF(Foglio2!$J$3=Foglio2!$E$10,Doc_dipl_scuola_sec.!D353,IF(Foglio2!$J$3=Foglio2!$E$11,Doc_scuola_media!D353,IF(Foglio2!$J$3=Foglio2!$E$12,Doc_laureati_scuola_sec.!D369,IF(Foglio2!$J$3=Foglio2!$E$13,Direttivi_capi_ist.!D353,0)))))))))))</f>
        <v>0</v>
      </c>
      <c r="G369" s="267">
        <f t="shared" ref="G369:T369" si="1464">G368*1936.27</f>
        <v>0</v>
      </c>
      <c r="H369" s="267">
        <f t="shared" si="1464"/>
        <v>0</v>
      </c>
      <c r="I369" s="267">
        <f t="shared" si="1464"/>
        <v>0</v>
      </c>
      <c r="J369" s="267">
        <f t="shared" si="1464"/>
        <v>0</v>
      </c>
      <c r="K369" s="267">
        <f t="shared" si="1464"/>
        <v>0</v>
      </c>
      <c r="L369" s="266">
        <f t="shared" si="1464"/>
        <v>0</v>
      </c>
      <c r="M369" s="267">
        <f t="shared" si="1464"/>
        <v>0</v>
      </c>
      <c r="N369" s="182">
        <f t="shared" si="1464"/>
        <v>0</v>
      </c>
      <c r="O369" s="183">
        <f t="shared" si="1464"/>
        <v>0</v>
      </c>
      <c r="P369" s="184">
        <f t="shared" si="1464"/>
        <v>0</v>
      </c>
      <c r="Q369" s="184">
        <f t="shared" si="1464"/>
        <v>0</v>
      </c>
      <c r="R369" s="184">
        <f t="shared" si="1464"/>
        <v>0</v>
      </c>
      <c r="S369" s="184">
        <f t="shared" si="1464"/>
        <v>0</v>
      </c>
      <c r="T369" s="184">
        <f t="shared" si="1464"/>
        <v>0</v>
      </c>
      <c r="U369" s="184">
        <f t="shared" ref="U369:V369" si="1465">U368*1936.27</f>
        <v>0</v>
      </c>
      <c r="V369" s="184">
        <f t="shared" si="1465"/>
        <v>0</v>
      </c>
      <c r="W369" s="104"/>
    </row>
    <row r="370" spans="1:23" s="47" customFormat="1" ht="12.75" customHeight="1" x14ac:dyDescent="0.2">
      <c r="A370" s="104">
        <f>IF(Foglio2!$J$7=1,TRUNC(Base!V370,0),TRUNC(Base!U370,0))</f>
        <v>0</v>
      </c>
      <c r="B370" s="245">
        <f t="shared" si="1416"/>
        <v>35046</v>
      </c>
      <c r="C370" s="501"/>
      <c r="D370" s="501"/>
      <c r="E370" s="53" t="s">
        <v>3</v>
      </c>
      <c r="F370" s="54">
        <f>IF(Foglio2!$J$3=Foglio2!$E$3,Ausiliari_Coll.Scol.!D354,IF(Foglio2!$J$3=Foglio2!$E$4,Collab._Tecnici!D354,IF(Foglio2!$J$3=Foglio2!$E$5,Assistenti_Tecnici!D354,IF(Foglio2!$J$3=Foglio2!$E$6,Assistenti_Amm.vo!D354,IF(Foglio2!$J$3=Foglio2!$E$7,Resp_Coord_Amm.vo!D354,IF(Foglio2!$J$3=Foglio2!$E$8,Direttore_Amm.vo!D354,IF(Foglio2!$J$3=Foglio2!$E$9,Doc_mat_elem.re!D354,IF(Foglio2!$J$3=Foglio2!$E$10,Doc_dipl_scuola_sec.!D354,IF(Foglio2!$J$3=Foglio2!$E$11,Doc_scuola_media!D354,IF(Foglio2!$J$3=Foglio2!$E$12,Doc_laureati_scuola_sec.!D370,IF(Foglio2!$J$3=Foglio2!$E$13,Direttivi_capi_ist.!D354,0)))))))))))</f>
        <v>0</v>
      </c>
      <c r="G370" s="248">
        <f>IF(Foglio2!$J$3=Foglio2!$E$3,Ausiliari_Coll.Scol.!E354,IF(Foglio2!$J$3=Foglio2!$E$4,Collab._Tecnici!E354,IF(Foglio2!$J$3=Foglio2!$E$5,Assistenti_Tecnici!E354,IF(Foglio2!$J$3=Foglio2!$E$6,Assistenti_Amm.vo!E354,IF(Foglio2!$J$3=Foglio2!$E$7,Resp_Coord_Amm.vo!E354,IF(Foglio2!$J$3=Foglio2!$E$8,Direttore_Amm.vo!E354,IF(Foglio2!$J$3=Foglio2!$E$9,Doc_mat_elem.re!E354,IF(Foglio2!$J$3=Foglio2!$E$10,Doc_dipl_scuola_sec.!E354,IF(Foglio2!$J$3=Foglio2!$E$11,Doc_scuola_media!E354,IF(Foglio2!$J$3=Foglio2!$E$12,Doc_laureati_scuola_sec.!E370,IF(Foglio2!$J$3=Foglio2!$E$13,Direttivi_capi_ist.!E354,0)))))))))))</f>
        <v>0</v>
      </c>
      <c r="H370" s="248">
        <f>IF(Foglio2!$J$3=Foglio2!$E$3,Ausiliari_Coll.Scol.!F354,IF(Foglio2!$J$3=Foglio2!$E$4,Collab._Tecnici!F354,IF(Foglio2!$J$3=Foglio2!$E$5,Assistenti_Tecnici!F354,IF(Foglio2!$J$3=Foglio2!$E$6,Assistenti_Amm.vo!F354,IF(Foglio2!$J$3=Foglio2!$E$7,Resp_Coord_Amm.vo!F354,IF(Foglio2!$J$3=Foglio2!$E$8,Direttore_Amm.vo!F354,IF(Foglio2!$J$3=Foglio2!$E$9,Doc_mat_elem.re!F354,IF(Foglio2!$J$3=Foglio2!$E$10,Doc_dipl_scuola_sec.!F354,IF(Foglio2!$J$3=Foglio2!$E$11,Doc_scuola_media!F354,IF(Foglio2!$J$3=Foglio2!$E$12,Doc_laureati_scuola_sec.!F370,IF(Foglio2!$J$3=Foglio2!$E$13,Direttivi_capi_ist.!F354,0)))))))))))</f>
        <v>0</v>
      </c>
      <c r="I370" s="248">
        <f>IF(Foglio2!$J$3=Foglio2!$E$3,Ausiliari_Coll.Scol.!G354,IF(Foglio2!$J$3=Foglio2!$E$4,Collab._Tecnici!G354,IF(Foglio2!$J$3=Foglio2!$E$5,Assistenti_Tecnici!G354,IF(Foglio2!$J$3=Foglio2!$E$6,Assistenti_Amm.vo!G354,IF(Foglio2!$J$3=Foglio2!$E$7,Resp_Coord_Amm.vo!G354,IF(Foglio2!$J$3=Foglio2!$E$8,Direttore_Amm.vo!G354,IF(Foglio2!$J$3=Foglio2!$E$9,Doc_mat_elem.re!G354,IF(Foglio2!$J$3=Foglio2!$E$10,Doc_dipl_scuola_sec.!G354,IF(Foglio2!$J$3=Foglio2!$E$11,Doc_scuola_media!G354,IF(Foglio2!$J$3=Foglio2!$E$12,Doc_laureati_scuola_sec.!G370,IF(Foglio2!$J$3=Foglio2!$E$13,Direttivi_capi_ist.!G354,0)))))))))))</f>
        <v>0</v>
      </c>
      <c r="J370" s="248">
        <f>IF(Foglio2!$J$3=Foglio2!$E$3,Ausiliari_Coll.Scol.!H354,IF(Foglio2!$J$3=Foglio2!$E$4,Collab._Tecnici!H354,IF(Foglio2!$J$3=Foglio2!$E$5,Assistenti_Tecnici!H354,IF(Foglio2!$J$3=Foglio2!$E$6,Assistenti_Amm.vo!H354,IF(Foglio2!$J$3=Foglio2!$E$7,Resp_Coord_Amm.vo!H354,IF(Foglio2!$J$3=Foglio2!$E$8,Direttore_Amm.vo!H354,IF(Foglio2!$J$3=Foglio2!$E$9,Doc_mat_elem.re!H354,IF(Foglio2!$J$3=Foglio2!$E$10,Doc_dipl_scuola_sec.!H354,IF(Foglio2!$J$3=Foglio2!$E$11,Doc_scuola_media!H354,IF(Foglio2!$J$3=Foglio2!$E$12,Doc_laureati_scuola_sec.!H370,IF(Foglio2!$J$3=Foglio2!$E$13,Direttivi_capi_ist.!H354,0)))))))))))</f>
        <v>0</v>
      </c>
      <c r="K370" s="248">
        <f>IF(Foglio2!$J$3=Foglio2!$E$3,Ausiliari_Coll.Scol.!I354,IF(Foglio2!$J$3=Foglio2!$E$4,Collab._Tecnici!I354,IF(Foglio2!$J$3=Foglio2!$E$5,Assistenti_Tecnici!I354,IF(Foglio2!$J$3=Foglio2!$E$6,Assistenti_Amm.vo!I354,IF(Foglio2!$J$3=Foglio2!$E$7,Resp_Coord_Amm.vo!I354,IF(Foglio2!$J$3=Foglio2!$E$8,Direttore_Amm.vo!I354,IF(Foglio2!$J$3=Foglio2!$E$9,Doc_mat_elem.re!I354,IF(Foglio2!$J$3=Foglio2!$E$10,Doc_dipl_scuola_sec.!I354,IF(Foglio2!$J$3=Foglio2!$E$11,Doc_scuola_media!I354,IF(Foglio2!$J$3=Foglio2!$E$12,Doc_laureati_scuola_sec.!I370,IF(Foglio2!$J$3=Foglio2!$E$13,Direttivi_capi_ist.!I354,0)))))))))))</f>
        <v>0</v>
      </c>
      <c r="L370" s="248">
        <f>IF(Foglio2!$J$3=Foglio2!$E$3,Ausiliari_Coll.Scol.!J354,IF(Foglio2!$J$3=Foglio2!$E$4,Collab._Tecnici!J354,IF(Foglio2!$J$3=Foglio2!$E$5,Assistenti_Tecnici!J354,IF(Foglio2!$J$3=Foglio2!$E$6,Assistenti_Amm.vo!J354,IF(Foglio2!$J$3=Foglio2!$E$7,Resp_Coord_Amm.vo!J354,IF(Foglio2!$J$3=Foglio2!$E$8,Direttore_Amm.vo!J354,IF(Foglio2!$J$3=Foglio2!$E$9,Doc_mat_elem.re!J354,IF(Foglio2!$J$3=Foglio2!$E$10,Doc_dipl_scuola_sec.!J354,IF(Foglio2!$J$3=Foglio2!$E$11,Doc_scuola_media!J354,IF(Foglio2!$J$3=Foglio2!$E$12,Doc_laureati_scuola_sec.!J370,IF(Foglio2!$J$3=Foglio2!$E$13,Direttivi_capi_ist.!J354,0)))))))))))</f>
        <v>0</v>
      </c>
      <c r="M370" s="249">
        <f>IF(Foglio2!$J$3=Foglio2!$E$3,Ausiliari_Coll.Scol.!K354,IF(Foglio2!$J$3=Foglio2!$E$4,Collab._Tecnici!K354,IF(Foglio2!$J$3=Foglio2!$E$5,Assistenti_Tecnici!K354,IF(Foglio2!$J$3=Foglio2!$E$6,Assistenti_Amm.vo!K354,IF(Foglio2!$J$3=Foglio2!$E$7,Resp_Coord_Amm.vo!K354,IF(Foglio2!$J$3=Foglio2!$E$8,Direttore_Amm.vo!K354,IF(Foglio2!$J$3=Foglio2!$E$9,Doc_mat_elem.re!K354,IF(Foglio2!$J$3=Foglio2!$E$10,Doc_dipl_scuola_sec.!K354,IF(Foglio2!$J$3=Foglio2!$E$11,Doc_scuola_media!K354,IF(Foglio2!$J$3=Foglio2!$E$12,Doc_laureati_scuola_sec.!K370,IF(Foglio2!$J$3=Foglio2!$E$13,Direttivi_capi_ist.!K354,0)))))))))))</f>
        <v>0</v>
      </c>
      <c r="N370" s="250">
        <f>IF(Foglio2!$J$3=Foglio2!$E$3,Ausiliari_Coll.Scol.!L354,IF(Foglio2!$J$3=Foglio2!$E$4,Collab._Tecnici!L354,IF(Foglio2!$J$3=Foglio2!$E$5,Assistenti_Tecnici!L354,IF(Foglio2!$J$3=Foglio2!$E$6,Assistenti_Amm.vo!L354,IF(Foglio2!$J$3=Foglio2!$E$7,Resp_Coord_Amm.vo!L354,IF(Foglio2!$J$3=Foglio2!$E$8,Direttore_Amm.vo!L354,IF(Foglio2!$J$3=Foglio2!$E$9,Doc_mat_elem.re!L354,IF(Foglio2!$J$3=Foglio2!$E$10,Doc_dipl_scuola_sec.!L354,IF(Foglio2!$J$3=Foglio2!$E$11,Doc_scuola_media!L354,IF(Foglio2!$J$3=Foglio2!$E$12,Doc_laureati_scuola_sec.!L370,IF(Foglio2!$J$3=Foglio2!$E$13,Direttivi_capi_ist.!L354,0)))))))))))</f>
        <v>0</v>
      </c>
      <c r="O370" s="251">
        <f>IF(Foglio2!$J$3=Foglio2!$E$3,Ausiliari_Coll.Scol.!M354,IF(Foglio2!$J$3=Foglio2!$E$4,Collab._Tecnici!M354,IF(Foglio2!$J$3=Foglio2!$E$5,Assistenti_Tecnici!M354,IF(Foglio2!$J$3=Foglio2!$E$6,Assistenti_Amm.vo!M354,IF(Foglio2!$J$3=Foglio2!$E$7,Resp_Coord_Amm.vo!M354,IF(Foglio2!$J$3=Foglio2!$E$8,Direttore_Amm.vo!M354,IF(Foglio2!$J$3=Foglio2!$E$9,Doc_mat_elem.re!M354,IF(Foglio2!$J$3=Foglio2!$E$10,Doc_dipl_scuola_sec.!M354,IF(Foglio2!$J$3=Foglio2!$E$11,Doc_scuola_media!M354,IF(Foglio2!$J$3=Foglio2!$E$12,Doc_laureati_scuola_sec.!M370,IF(Foglio2!$J$3=Foglio2!$E$13,Direttivi_capi_ist.!M354,0)))))))))))</f>
        <v>0</v>
      </c>
      <c r="P370" s="252">
        <f>IF(Foglio2!$J$3=Foglio2!$E$3,Ausiliari_Coll.Scol.!N354,IF(Foglio2!$J$3=Foglio2!$E$4,Collab._Tecnici!N354,IF(Foglio2!$J$3=Foglio2!$E$5,Assistenti_Tecnici!N354,IF(Foglio2!$J$3=Foglio2!$E$6,Assistenti_Amm.vo!N354,IF(Foglio2!$J$3=Foglio2!$E$7,Resp_Coord_Amm.vo!N354,IF(Foglio2!$J$3=Foglio2!$E$8,Direttore_Amm.vo!N354,IF(Foglio2!$J$3=Foglio2!$E$9,Doc_mat_elem.re!N354,IF(Foglio2!$J$3=Foglio2!$E$10,Doc_dipl_scuola_sec.!N354,IF(Foglio2!$J$3=Foglio2!$E$11,Doc_scuola_media!N354,IF(Foglio2!$J$3=Foglio2!$E$12,Doc_laureati_scuola_sec.!N370,IF(Foglio2!$J$3=Foglio2!$E$13,Direttivi_capi_ist.!N354,0)))))))))))</f>
        <v>0</v>
      </c>
      <c r="Q370" s="252">
        <f>IF(Foglio2!$J$3=Foglio2!$E$3,Ausiliari_Coll.Scol.!O354,IF(Foglio2!$J$3=Foglio2!$E$4,Collab._Tecnici!O354,IF(Foglio2!$J$3=Foglio2!$E$5,Assistenti_Tecnici!O354,IF(Foglio2!$J$3=Foglio2!$E$6,Assistenti_Amm.vo!O354,IF(Foglio2!$J$3=Foglio2!$E$7,Resp_Coord_Amm.vo!O354,IF(Foglio2!$J$3=Foglio2!$E$8,Direttore_Amm.vo!O354,IF(Foglio2!$J$3=Foglio2!$E$9,Doc_mat_elem.re!O354,IF(Foglio2!$J$3=Foglio2!$E$10,Doc_dipl_scuola_sec.!O354,IF(Foglio2!$J$3=Foglio2!$E$11,Doc_scuola_media!O354,IF(Foglio2!$J$3=Foglio2!$E$12,Doc_laureati_scuola_sec.!O370,IF(Foglio2!$J$3=Foglio2!$E$13,Direttivi_capi_ist.!O354,0)))))))))))</f>
        <v>0</v>
      </c>
      <c r="R370" s="252">
        <f>IF(Foglio2!$J$3=Foglio2!$E$3,Ausiliari_Coll.Scol.!P354,IF(Foglio2!$J$3=Foglio2!$E$4,Collab._Tecnici!P354,IF(Foglio2!$J$3=Foglio2!$E$5,Assistenti_Tecnici!P354,IF(Foglio2!$J$3=Foglio2!$E$6,Assistenti_Amm.vo!P354,IF(Foglio2!$J$3=Foglio2!$E$7,Resp_Coord_Amm.vo!P354,IF(Foglio2!$J$3=Foglio2!$E$8,Direttore_Amm.vo!P354,IF(Foglio2!$J$3=Foglio2!$E$9,Doc_mat_elem.re!P354,IF(Foglio2!$J$3=Foglio2!$E$10,Doc_dipl_scuola_sec.!P354,IF(Foglio2!$J$3=Foglio2!$E$11,Doc_scuola_media!P354,IF(Foglio2!$J$3=Foglio2!$E$12,Doc_laureati_scuola_sec.!P370,IF(Foglio2!$J$3=Foglio2!$E$13,Direttivi_capi_ist.!P354,0)))))))))))</f>
        <v>0</v>
      </c>
      <c r="S370" s="252">
        <f>IF(Foglio2!$J$3=Foglio2!$E$3,Ausiliari_Coll.Scol.!Q354,IF(Foglio2!$J$3=Foglio2!$E$4,Collab._Tecnici!Q354,IF(Foglio2!$J$3=Foglio2!$E$5,Assistenti_Tecnici!Q354,IF(Foglio2!$J$3=Foglio2!$E$6,Assistenti_Amm.vo!Q354,IF(Foglio2!$J$3=Foglio2!$E$7,Resp_Coord_Amm.vo!Q354,IF(Foglio2!$J$3=Foglio2!$E$8,Direttore_Amm.vo!Q354,IF(Foglio2!$J$3=Foglio2!$E$9,Doc_mat_elem.re!Q354,IF(Foglio2!$J$3=Foglio2!$E$10,Doc_dipl_scuola_sec.!Q354,IF(Foglio2!$J$3=Foglio2!$E$11,Doc_scuola_media!Q354,IF(Foglio2!$J$3=Foglio2!$E$12,Doc_laureati_scuola_sec.!Q370,IF(Foglio2!$J$3=Foglio2!$E$13,Direttivi_capi_ist.!Q354,0)))))))))))</f>
        <v>0</v>
      </c>
      <c r="T370" s="252">
        <f>IF(Foglio2!$J$3=Foglio2!$E$3,Ausiliari_Coll.Scol.!R354,IF(Foglio2!$J$3=Foglio2!$E$4,Collab._Tecnici!R354,IF(Foglio2!$J$3=Foglio2!$E$5,Assistenti_Tecnici!R354,IF(Foglio2!$J$3=Foglio2!$E$6,Assistenti_Amm.vo!R354,IF(Foglio2!$J$3=Foglio2!$E$7,Resp_Coord_Amm.vo!R354,IF(Foglio2!$J$3=Foglio2!$E$8,Direttore_Amm.vo!R354,IF(Foglio2!$J$3=Foglio2!$E$9,Doc_mat_elem.re!R354,IF(Foglio2!$J$3=Foglio2!$E$10,Doc_dipl_scuola_sec.!R354,IF(Foglio2!$J$3=Foglio2!$E$11,Doc_scuola_media!R354,IF(Foglio2!$J$3=Foglio2!$E$12,Doc_laureati_scuola_sec.!R370,IF(Foglio2!$J$3=Foglio2!$E$13,Direttivi_capi_ist.!R354,0)))))))))))</f>
        <v>0</v>
      </c>
      <c r="U370" s="252">
        <f t="shared" ref="U370" si="1466">(P370)/12*0.8</f>
        <v>0</v>
      </c>
      <c r="V370" s="252">
        <f t="shared" ref="V370" si="1467">(P370+R370)/12*0.8</f>
        <v>0</v>
      </c>
      <c r="W370" s="253" t="str">
        <f t="shared" ref="W370" si="1468">"Fascia Da "&amp;F370&amp;" a "&amp;F371&amp;" Decorrenza "&amp;DAY(C370)&amp;"/"&amp;MONTH(C370)&amp;"/"&amp;YEAR(C370)</f>
        <v>Fascia Da 0 a 0 Decorrenza 0/1/1900</v>
      </c>
    </row>
    <row r="371" spans="1:23" s="47" customFormat="1" ht="8.25" customHeight="1" x14ac:dyDescent="0.2">
      <c r="A371" s="104"/>
      <c r="B371" s="245">
        <f t="shared" si="1416"/>
        <v>35047</v>
      </c>
      <c r="C371" s="501"/>
      <c r="D371" s="501"/>
      <c r="E371" s="48" t="s">
        <v>4</v>
      </c>
      <c r="F371" s="49">
        <f>IF(Foglio2!$J$3=Foglio2!$E$3,Ausiliari_Coll.Scol.!D355,IF(Foglio2!$J$3=Foglio2!$E$4,Collab._Tecnici!D355,IF(Foglio2!$J$3=Foglio2!$E$5,Assistenti_Tecnici!D355,IF(Foglio2!$J$3=Foglio2!$E$6,Assistenti_Amm.vo!D355,IF(Foglio2!$J$3=Foglio2!$E$7,Resp_Coord_Amm.vo!D355,IF(Foglio2!$J$3=Foglio2!$E$8,Direttore_Amm.vo!D355,IF(Foglio2!$J$3=Foglio2!$E$9,Doc_mat_elem.re!D355,IF(Foglio2!$J$3=Foglio2!$E$10,Doc_dipl_scuola_sec.!D355,IF(Foglio2!$J$3=Foglio2!$E$11,Doc_scuola_media!D355,IF(Foglio2!$J$3=Foglio2!$E$12,Doc_laureati_scuola_sec.!D371,IF(Foglio2!$J$3=Foglio2!$E$13,Direttivi_capi_ist.!D355,0)))))))))))</f>
        <v>0</v>
      </c>
      <c r="G371" s="267">
        <f t="shared" ref="G371:T371" si="1469">G370*1936.27</f>
        <v>0</v>
      </c>
      <c r="H371" s="267">
        <f t="shared" si="1469"/>
        <v>0</v>
      </c>
      <c r="I371" s="267">
        <f t="shared" si="1469"/>
        <v>0</v>
      </c>
      <c r="J371" s="267">
        <f t="shared" si="1469"/>
        <v>0</v>
      </c>
      <c r="K371" s="267">
        <f t="shared" si="1469"/>
        <v>0</v>
      </c>
      <c r="L371" s="266">
        <f t="shared" si="1469"/>
        <v>0</v>
      </c>
      <c r="M371" s="267">
        <f t="shared" si="1469"/>
        <v>0</v>
      </c>
      <c r="N371" s="182">
        <f t="shared" si="1469"/>
        <v>0</v>
      </c>
      <c r="O371" s="183">
        <f t="shared" si="1469"/>
        <v>0</v>
      </c>
      <c r="P371" s="184">
        <f t="shared" si="1469"/>
        <v>0</v>
      </c>
      <c r="Q371" s="184">
        <f t="shared" si="1469"/>
        <v>0</v>
      </c>
      <c r="R371" s="184">
        <f t="shared" si="1469"/>
        <v>0</v>
      </c>
      <c r="S371" s="184">
        <f t="shared" si="1469"/>
        <v>0</v>
      </c>
      <c r="T371" s="184">
        <f t="shared" si="1469"/>
        <v>0</v>
      </c>
      <c r="U371" s="184">
        <f t="shared" ref="U371:V371" si="1470">U370*1936.27</f>
        <v>0</v>
      </c>
      <c r="V371" s="184">
        <f t="shared" si="1470"/>
        <v>0</v>
      </c>
      <c r="W371" s="104"/>
    </row>
    <row r="372" spans="1:23" s="47" customFormat="1" ht="12.75" customHeight="1" x14ac:dyDescent="0.2">
      <c r="A372" s="104">
        <f>IF(Foglio2!$J$7=1,TRUNC(Base!V372,0),TRUNC(Base!U372,0))</f>
        <v>0</v>
      </c>
      <c r="B372" s="245">
        <f t="shared" si="1416"/>
        <v>35048</v>
      </c>
      <c r="C372" s="501"/>
      <c r="D372" s="501"/>
      <c r="E372" s="53" t="s">
        <v>3</v>
      </c>
      <c r="F372" s="54">
        <f>IF(Foglio2!$J$3=Foglio2!$E$3,Ausiliari_Coll.Scol.!D356,IF(Foglio2!$J$3=Foglio2!$E$4,Collab._Tecnici!D356,IF(Foglio2!$J$3=Foglio2!$E$5,Assistenti_Tecnici!D356,IF(Foglio2!$J$3=Foglio2!$E$6,Assistenti_Amm.vo!D356,IF(Foglio2!$J$3=Foglio2!$E$7,Resp_Coord_Amm.vo!D356,IF(Foglio2!$J$3=Foglio2!$E$8,Direttore_Amm.vo!D356,IF(Foglio2!$J$3=Foglio2!$E$9,Doc_mat_elem.re!D356,IF(Foglio2!$J$3=Foglio2!$E$10,Doc_dipl_scuola_sec.!D356,IF(Foglio2!$J$3=Foglio2!$E$11,Doc_scuola_media!D356,IF(Foglio2!$J$3=Foglio2!$E$12,Doc_laureati_scuola_sec.!D372,IF(Foglio2!$J$3=Foglio2!$E$13,Direttivi_capi_ist.!D356,0)))))))))))</f>
        <v>0</v>
      </c>
      <c r="G372" s="248">
        <f>IF(Foglio2!$J$3=Foglio2!$E$3,Ausiliari_Coll.Scol.!E356,IF(Foglio2!$J$3=Foglio2!$E$4,Collab._Tecnici!E356,IF(Foglio2!$J$3=Foglio2!$E$5,Assistenti_Tecnici!E356,IF(Foglio2!$J$3=Foglio2!$E$6,Assistenti_Amm.vo!E356,IF(Foglio2!$J$3=Foglio2!$E$7,Resp_Coord_Amm.vo!E356,IF(Foglio2!$J$3=Foglio2!$E$8,Direttore_Amm.vo!E356,IF(Foglio2!$J$3=Foglio2!$E$9,Doc_mat_elem.re!E356,IF(Foglio2!$J$3=Foglio2!$E$10,Doc_dipl_scuola_sec.!E356,IF(Foglio2!$J$3=Foglio2!$E$11,Doc_scuola_media!E356,IF(Foglio2!$J$3=Foglio2!$E$12,Doc_laureati_scuola_sec.!E372,IF(Foglio2!$J$3=Foglio2!$E$13,Direttivi_capi_ist.!E356,0)))))))))))</f>
        <v>0</v>
      </c>
      <c r="H372" s="248">
        <f>IF(Foglio2!$J$3=Foglio2!$E$3,Ausiliari_Coll.Scol.!F356,IF(Foglio2!$J$3=Foglio2!$E$4,Collab._Tecnici!F356,IF(Foglio2!$J$3=Foglio2!$E$5,Assistenti_Tecnici!F356,IF(Foglio2!$J$3=Foglio2!$E$6,Assistenti_Amm.vo!F356,IF(Foglio2!$J$3=Foglio2!$E$7,Resp_Coord_Amm.vo!F356,IF(Foglio2!$J$3=Foglio2!$E$8,Direttore_Amm.vo!F356,IF(Foglio2!$J$3=Foglio2!$E$9,Doc_mat_elem.re!F356,IF(Foglio2!$J$3=Foglio2!$E$10,Doc_dipl_scuola_sec.!F356,IF(Foglio2!$J$3=Foglio2!$E$11,Doc_scuola_media!F356,IF(Foglio2!$J$3=Foglio2!$E$12,Doc_laureati_scuola_sec.!F372,IF(Foglio2!$J$3=Foglio2!$E$13,Direttivi_capi_ist.!F356,0)))))))))))</f>
        <v>0</v>
      </c>
      <c r="I372" s="248">
        <f>IF(Foglio2!$J$3=Foglio2!$E$3,Ausiliari_Coll.Scol.!G356,IF(Foglio2!$J$3=Foglio2!$E$4,Collab._Tecnici!G356,IF(Foglio2!$J$3=Foglio2!$E$5,Assistenti_Tecnici!G356,IF(Foglio2!$J$3=Foglio2!$E$6,Assistenti_Amm.vo!G356,IF(Foglio2!$J$3=Foglio2!$E$7,Resp_Coord_Amm.vo!G356,IF(Foglio2!$J$3=Foglio2!$E$8,Direttore_Amm.vo!G356,IF(Foglio2!$J$3=Foglio2!$E$9,Doc_mat_elem.re!G356,IF(Foglio2!$J$3=Foglio2!$E$10,Doc_dipl_scuola_sec.!G356,IF(Foglio2!$J$3=Foglio2!$E$11,Doc_scuola_media!G356,IF(Foglio2!$J$3=Foglio2!$E$12,Doc_laureati_scuola_sec.!G372,IF(Foglio2!$J$3=Foglio2!$E$13,Direttivi_capi_ist.!G356,0)))))))))))</f>
        <v>0</v>
      </c>
      <c r="J372" s="248">
        <f>IF(Foglio2!$J$3=Foglio2!$E$3,Ausiliari_Coll.Scol.!H356,IF(Foglio2!$J$3=Foglio2!$E$4,Collab._Tecnici!H356,IF(Foglio2!$J$3=Foglio2!$E$5,Assistenti_Tecnici!H356,IF(Foglio2!$J$3=Foglio2!$E$6,Assistenti_Amm.vo!H356,IF(Foglio2!$J$3=Foglio2!$E$7,Resp_Coord_Amm.vo!H356,IF(Foglio2!$J$3=Foglio2!$E$8,Direttore_Amm.vo!H356,IF(Foglio2!$J$3=Foglio2!$E$9,Doc_mat_elem.re!H356,IF(Foglio2!$J$3=Foglio2!$E$10,Doc_dipl_scuola_sec.!H356,IF(Foglio2!$J$3=Foglio2!$E$11,Doc_scuola_media!H356,IF(Foglio2!$J$3=Foglio2!$E$12,Doc_laureati_scuola_sec.!H372,IF(Foglio2!$J$3=Foglio2!$E$13,Direttivi_capi_ist.!H356,0)))))))))))</f>
        <v>0</v>
      </c>
      <c r="K372" s="248">
        <f>IF(Foglio2!$J$3=Foglio2!$E$3,Ausiliari_Coll.Scol.!I356,IF(Foglio2!$J$3=Foglio2!$E$4,Collab._Tecnici!I356,IF(Foglio2!$J$3=Foglio2!$E$5,Assistenti_Tecnici!I356,IF(Foglio2!$J$3=Foglio2!$E$6,Assistenti_Amm.vo!I356,IF(Foglio2!$J$3=Foglio2!$E$7,Resp_Coord_Amm.vo!I356,IF(Foglio2!$J$3=Foglio2!$E$8,Direttore_Amm.vo!I356,IF(Foglio2!$J$3=Foglio2!$E$9,Doc_mat_elem.re!I356,IF(Foglio2!$J$3=Foglio2!$E$10,Doc_dipl_scuola_sec.!I356,IF(Foglio2!$J$3=Foglio2!$E$11,Doc_scuola_media!I356,IF(Foglio2!$J$3=Foglio2!$E$12,Doc_laureati_scuola_sec.!I372,IF(Foglio2!$J$3=Foglio2!$E$13,Direttivi_capi_ist.!I356,0)))))))))))</f>
        <v>0</v>
      </c>
      <c r="L372" s="248">
        <f>IF(Foglio2!$J$3=Foglio2!$E$3,Ausiliari_Coll.Scol.!J356,IF(Foglio2!$J$3=Foglio2!$E$4,Collab._Tecnici!J356,IF(Foglio2!$J$3=Foglio2!$E$5,Assistenti_Tecnici!J356,IF(Foglio2!$J$3=Foglio2!$E$6,Assistenti_Amm.vo!J356,IF(Foglio2!$J$3=Foglio2!$E$7,Resp_Coord_Amm.vo!J356,IF(Foglio2!$J$3=Foglio2!$E$8,Direttore_Amm.vo!J356,IF(Foglio2!$J$3=Foglio2!$E$9,Doc_mat_elem.re!J356,IF(Foglio2!$J$3=Foglio2!$E$10,Doc_dipl_scuola_sec.!J356,IF(Foglio2!$J$3=Foglio2!$E$11,Doc_scuola_media!J356,IF(Foglio2!$J$3=Foglio2!$E$12,Doc_laureati_scuola_sec.!J372,IF(Foglio2!$J$3=Foglio2!$E$13,Direttivi_capi_ist.!J356,0)))))))))))</f>
        <v>0</v>
      </c>
      <c r="M372" s="249">
        <f>IF(Foglio2!$J$3=Foglio2!$E$3,Ausiliari_Coll.Scol.!K356,IF(Foglio2!$J$3=Foglio2!$E$4,Collab._Tecnici!K356,IF(Foglio2!$J$3=Foglio2!$E$5,Assistenti_Tecnici!K356,IF(Foglio2!$J$3=Foglio2!$E$6,Assistenti_Amm.vo!K356,IF(Foglio2!$J$3=Foglio2!$E$7,Resp_Coord_Amm.vo!K356,IF(Foglio2!$J$3=Foglio2!$E$8,Direttore_Amm.vo!K356,IF(Foglio2!$J$3=Foglio2!$E$9,Doc_mat_elem.re!K356,IF(Foglio2!$J$3=Foglio2!$E$10,Doc_dipl_scuola_sec.!K356,IF(Foglio2!$J$3=Foglio2!$E$11,Doc_scuola_media!K356,IF(Foglio2!$J$3=Foglio2!$E$12,Doc_laureati_scuola_sec.!K372,IF(Foglio2!$J$3=Foglio2!$E$13,Direttivi_capi_ist.!K356,0)))))))))))</f>
        <v>0</v>
      </c>
      <c r="N372" s="250">
        <f>IF(Foglio2!$J$3=Foglio2!$E$3,Ausiliari_Coll.Scol.!L356,IF(Foglio2!$J$3=Foglio2!$E$4,Collab._Tecnici!L356,IF(Foglio2!$J$3=Foglio2!$E$5,Assistenti_Tecnici!L356,IF(Foglio2!$J$3=Foglio2!$E$6,Assistenti_Amm.vo!L356,IF(Foglio2!$J$3=Foglio2!$E$7,Resp_Coord_Amm.vo!L356,IF(Foglio2!$J$3=Foglio2!$E$8,Direttore_Amm.vo!L356,IF(Foglio2!$J$3=Foglio2!$E$9,Doc_mat_elem.re!L356,IF(Foglio2!$J$3=Foglio2!$E$10,Doc_dipl_scuola_sec.!L356,IF(Foglio2!$J$3=Foglio2!$E$11,Doc_scuola_media!L356,IF(Foglio2!$J$3=Foglio2!$E$12,Doc_laureati_scuola_sec.!L372,IF(Foglio2!$J$3=Foglio2!$E$13,Direttivi_capi_ist.!L356,0)))))))))))</f>
        <v>0</v>
      </c>
      <c r="O372" s="251">
        <f>IF(Foglio2!$J$3=Foglio2!$E$3,Ausiliari_Coll.Scol.!M356,IF(Foglio2!$J$3=Foglio2!$E$4,Collab._Tecnici!M356,IF(Foglio2!$J$3=Foglio2!$E$5,Assistenti_Tecnici!M356,IF(Foglio2!$J$3=Foglio2!$E$6,Assistenti_Amm.vo!M356,IF(Foglio2!$J$3=Foglio2!$E$7,Resp_Coord_Amm.vo!M356,IF(Foglio2!$J$3=Foglio2!$E$8,Direttore_Amm.vo!M356,IF(Foglio2!$J$3=Foglio2!$E$9,Doc_mat_elem.re!M356,IF(Foglio2!$J$3=Foglio2!$E$10,Doc_dipl_scuola_sec.!M356,IF(Foglio2!$J$3=Foglio2!$E$11,Doc_scuola_media!M356,IF(Foglio2!$J$3=Foglio2!$E$12,Doc_laureati_scuola_sec.!M372,IF(Foglio2!$J$3=Foglio2!$E$13,Direttivi_capi_ist.!M356,0)))))))))))</f>
        <v>0</v>
      </c>
      <c r="P372" s="252">
        <f>IF(Foglio2!$J$3=Foglio2!$E$3,Ausiliari_Coll.Scol.!N356,IF(Foglio2!$J$3=Foglio2!$E$4,Collab._Tecnici!N356,IF(Foglio2!$J$3=Foglio2!$E$5,Assistenti_Tecnici!N356,IF(Foglio2!$J$3=Foglio2!$E$6,Assistenti_Amm.vo!N356,IF(Foglio2!$J$3=Foglio2!$E$7,Resp_Coord_Amm.vo!N356,IF(Foglio2!$J$3=Foglio2!$E$8,Direttore_Amm.vo!N356,IF(Foglio2!$J$3=Foglio2!$E$9,Doc_mat_elem.re!N356,IF(Foglio2!$J$3=Foglio2!$E$10,Doc_dipl_scuola_sec.!N356,IF(Foglio2!$J$3=Foglio2!$E$11,Doc_scuola_media!N356,IF(Foglio2!$J$3=Foglio2!$E$12,Doc_laureati_scuola_sec.!N372,IF(Foglio2!$J$3=Foglio2!$E$13,Direttivi_capi_ist.!N356,0)))))))))))</f>
        <v>0</v>
      </c>
      <c r="Q372" s="252">
        <f>IF(Foglio2!$J$3=Foglio2!$E$3,Ausiliari_Coll.Scol.!O356,IF(Foglio2!$J$3=Foglio2!$E$4,Collab._Tecnici!O356,IF(Foglio2!$J$3=Foglio2!$E$5,Assistenti_Tecnici!O356,IF(Foglio2!$J$3=Foglio2!$E$6,Assistenti_Amm.vo!O356,IF(Foglio2!$J$3=Foglio2!$E$7,Resp_Coord_Amm.vo!O356,IF(Foglio2!$J$3=Foglio2!$E$8,Direttore_Amm.vo!O356,IF(Foglio2!$J$3=Foglio2!$E$9,Doc_mat_elem.re!O356,IF(Foglio2!$J$3=Foglio2!$E$10,Doc_dipl_scuola_sec.!O356,IF(Foglio2!$J$3=Foglio2!$E$11,Doc_scuola_media!O356,IF(Foglio2!$J$3=Foglio2!$E$12,Doc_laureati_scuola_sec.!O372,IF(Foglio2!$J$3=Foglio2!$E$13,Direttivi_capi_ist.!O356,0)))))))))))</f>
        <v>0</v>
      </c>
      <c r="R372" s="252">
        <f>IF(Foglio2!$J$3=Foglio2!$E$3,Ausiliari_Coll.Scol.!P356,IF(Foglio2!$J$3=Foglio2!$E$4,Collab._Tecnici!P356,IF(Foglio2!$J$3=Foglio2!$E$5,Assistenti_Tecnici!P356,IF(Foglio2!$J$3=Foglio2!$E$6,Assistenti_Amm.vo!P356,IF(Foglio2!$J$3=Foglio2!$E$7,Resp_Coord_Amm.vo!P356,IF(Foglio2!$J$3=Foglio2!$E$8,Direttore_Amm.vo!P356,IF(Foglio2!$J$3=Foglio2!$E$9,Doc_mat_elem.re!P356,IF(Foglio2!$J$3=Foglio2!$E$10,Doc_dipl_scuola_sec.!P356,IF(Foglio2!$J$3=Foglio2!$E$11,Doc_scuola_media!P356,IF(Foglio2!$J$3=Foglio2!$E$12,Doc_laureati_scuola_sec.!P372,IF(Foglio2!$J$3=Foglio2!$E$13,Direttivi_capi_ist.!P356,0)))))))))))</f>
        <v>0</v>
      </c>
      <c r="S372" s="252">
        <f>IF(Foglio2!$J$3=Foglio2!$E$3,Ausiliari_Coll.Scol.!Q356,IF(Foglio2!$J$3=Foglio2!$E$4,Collab._Tecnici!Q356,IF(Foglio2!$J$3=Foglio2!$E$5,Assistenti_Tecnici!Q356,IF(Foglio2!$J$3=Foglio2!$E$6,Assistenti_Amm.vo!Q356,IF(Foglio2!$J$3=Foglio2!$E$7,Resp_Coord_Amm.vo!Q356,IF(Foglio2!$J$3=Foglio2!$E$8,Direttore_Amm.vo!Q356,IF(Foglio2!$J$3=Foglio2!$E$9,Doc_mat_elem.re!Q356,IF(Foglio2!$J$3=Foglio2!$E$10,Doc_dipl_scuola_sec.!Q356,IF(Foglio2!$J$3=Foglio2!$E$11,Doc_scuola_media!Q356,IF(Foglio2!$J$3=Foglio2!$E$12,Doc_laureati_scuola_sec.!Q372,IF(Foglio2!$J$3=Foglio2!$E$13,Direttivi_capi_ist.!Q356,0)))))))))))</f>
        <v>0</v>
      </c>
      <c r="T372" s="252">
        <f>IF(Foglio2!$J$3=Foglio2!$E$3,Ausiliari_Coll.Scol.!R356,IF(Foglio2!$J$3=Foglio2!$E$4,Collab._Tecnici!R356,IF(Foglio2!$J$3=Foglio2!$E$5,Assistenti_Tecnici!R356,IF(Foglio2!$J$3=Foglio2!$E$6,Assistenti_Amm.vo!R356,IF(Foglio2!$J$3=Foglio2!$E$7,Resp_Coord_Amm.vo!R356,IF(Foglio2!$J$3=Foglio2!$E$8,Direttore_Amm.vo!R356,IF(Foglio2!$J$3=Foglio2!$E$9,Doc_mat_elem.re!R356,IF(Foglio2!$J$3=Foglio2!$E$10,Doc_dipl_scuola_sec.!R356,IF(Foglio2!$J$3=Foglio2!$E$11,Doc_scuola_media!R356,IF(Foglio2!$J$3=Foglio2!$E$12,Doc_laureati_scuola_sec.!R372,IF(Foglio2!$J$3=Foglio2!$E$13,Direttivi_capi_ist.!R356,0)))))))))))</f>
        <v>0</v>
      </c>
      <c r="U372" s="252">
        <f t="shared" ref="U372" si="1471">(P372)/12*0.8</f>
        <v>0</v>
      </c>
      <c r="V372" s="252">
        <f t="shared" ref="V372" si="1472">(P372+R372)/12*0.8</f>
        <v>0</v>
      </c>
      <c r="W372" s="253" t="str">
        <f t="shared" ref="W372" si="1473">"Fascia Da "&amp;F372&amp;" a "&amp;F373&amp;" Decorrenza "&amp;DAY(C372)&amp;"/"&amp;MONTH(C372)&amp;"/"&amp;YEAR(C372)</f>
        <v>Fascia Da 0 a 0 Decorrenza 0/1/1900</v>
      </c>
    </row>
    <row r="373" spans="1:23" s="47" customFormat="1" ht="7.5" customHeight="1" x14ac:dyDescent="0.2">
      <c r="A373" s="104"/>
      <c r="B373" s="245">
        <f t="shared" si="1416"/>
        <v>35049</v>
      </c>
      <c r="C373" s="501"/>
      <c r="D373" s="501"/>
      <c r="E373" s="48" t="s">
        <v>4</v>
      </c>
      <c r="F373" s="49">
        <f>IF(Foglio2!$J$3=Foglio2!$E$3,Ausiliari_Coll.Scol.!D357,IF(Foglio2!$J$3=Foglio2!$E$4,Collab._Tecnici!D357,IF(Foglio2!$J$3=Foglio2!$E$5,Assistenti_Tecnici!D357,IF(Foglio2!$J$3=Foglio2!$E$6,Assistenti_Amm.vo!D357,IF(Foglio2!$J$3=Foglio2!$E$7,Resp_Coord_Amm.vo!D357,IF(Foglio2!$J$3=Foglio2!$E$8,Direttore_Amm.vo!D357,IF(Foglio2!$J$3=Foglio2!$E$9,Doc_mat_elem.re!D357,IF(Foglio2!$J$3=Foglio2!$E$10,Doc_dipl_scuola_sec.!D357,IF(Foglio2!$J$3=Foglio2!$E$11,Doc_scuola_media!D357,IF(Foglio2!$J$3=Foglio2!$E$12,Doc_laureati_scuola_sec.!D373,IF(Foglio2!$J$3=Foglio2!$E$13,Direttivi_capi_ist.!D357,0)))))))))))</f>
        <v>0</v>
      </c>
      <c r="G373" s="267">
        <f t="shared" ref="G373:T373" si="1474">G372*1936.27</f>
        <v>0</v>
      </c>
      <c r="H373" s="267">
        <f t="shared" si="1474"/>
        <v>0</v>
      </c>
      <c r="I373" s="267">
        <f t="shared" si="1474"/>
        <v>0</v>
      </c>
      <c r="J373" s="267">
        <f t="shared" si="1474"/>
        <v>0</v>
      </c>
      <c r="K373" s="267">
        <f t="shared" si="1474"/>
        <v>0</v>
      </c>
      <c r="L373" s="266">
        <f t="shared" si="1474"/>
        <v>0</v>
      </c>
      <c r="M373" s="267">
        <f t="shared" si="1474"/>
        <v>0</v>
      </c>
      <c r="N373" s="182">
        <f t="shared" si="1474"/>
        <v>0</v>
      </c>
      <c r="O373" s="183">
        <f t="shared" si="1474"/>
        <v>0</v>
      </c>
      <c r="P373" s="184">
        <f t="shared" si="1474"/>
        <v>0</v>
      </c>
      <c r="Q373" s="184">
        <f t="shared" si="1474"/>
        <v>0</v>
      </c>
      <c r="R373" s="184">
        <f t="shared" si="1474"/>
        <v>0</v>
      </c>
      <c r="S373" s="184">
        <f t="shared" si="1474"/>
        <v>0</v>
      </c>
      <c r="T373" s="184">
        <f t="shared" si="1474"/>
        <v>0</v>
      </c>
      <c r="U373" s="184">
        <f t="shared" ref="U373:V373" si="1475">U372*1936.27</f>
        <v>0</v>
      </c>
      <c r="V373" s="184">
        <f t="shared" si="1475"/>
        <v>0</v>
      </c>
      <c r="W373" s="104"/>
    </row>
    <row r="374" spans="1:23" s="47" customFormat="1" ht="12.75" customHeight="1" x14ac:dyDescent="0.2">
      <c r="A374" s="104">
        <f>IF(Foglio2!$J$7=1,TRUNC(Base!V374,0),TRUNC(Base!U374,0))</f>
        <v>0</v>
      </c>
      <c r="B374" s="245">
        <f t="shared" si="1416"/>
        <v>35050</v>
      </c>
      <c r="C374" s="501"/>
      <c r="D374" s="501"/>
      <c r="E374" s="53" t="s">
        <v>3</v>
      </c>
      <c r="F374" s="54">
        <f>IF(Foglio2!$J$3=Foglio2!$E$3,Ausiliari_Coll.Scol.!D358,IF(Foglio2!$J$3=Foglio2!$E$4,Collab._Tecnici!D358,IF(Foglio2!$J$3=Foglio2!$E$5,Assistenti_Tecnici!D358,IF(Foglio2!$J$3=Foglio2!$E$6,Assistenti_Amm.vo!D358,IF(Foglio2!$J$3=Foglio2!$E$7,Resp_Coord_Amm.vo!D358,IF(Foglio2!$J$3=Foglio2!$E$8,Direttore_Amm.vo!D358,IF(Foglio2!$J$3=Foglio2!$E$9,Doc_mat_elem.re!D358,IF(Foglio2!$J$3=Foglio2!$E$10,Doc_dipl_scuola_sec.!D358,IF(Foglio2!$J$3=Foglio2!$E$11,Doc_scuola_media!D358,IF(Foglio2!$J$3=Foglio2!$E$12,Doc_laureati_scuola_sec.!D374,IF(Foglio2!$J$3=Foglio2!$E$13,Direttivi_capi_ist.!D358,0)))))))))))</f>
        <v>0</v>
      </c>
      <c r="G374" s="248">
        <f>IF(Foglio2!$J$3=Foglio2!$E$3,Ausiliari_Coll.Scol.!E358,IF(Foglio2!$J$3=Foglio2!$E$4,Collab._Tecnici!E358,IF(Foglio2!$J$3=Foglio2!$E$5,Assistenti_Tecnici!E358,IF(Foglio2!$J$3=Foglio2!$E$6,Assistenti_Amm.vo!E358,IF(Foglio2!$J$3=Foglio2!$E$7,Resp_Coord_Amm.vo!E358,IF(Foglio2!$J$3=Foglio2!$E$8,Direttore_Amm.vo!E358,IF(Foglio2!$J$3=Foglio2!$E$9,Doc_mat_elem.re!E358,IF(Foglio2!$J$3=Foglio2!$E$10,Doc_dipl_scuola_sec.!E358,IF(Foglio2!$J$3=Foglio2!$E$11,Doc_scuola_media!E358,IF(Foglio2!$J$3=Foglio2!$E$12,Doc_laureati_scuola_sec.!E374,IF(Foglio2!$J$3=Foglio2!$E$13,Direttivi_capi_ist.!E358,0)))))))))))</f>
        <v>0</v>
      </c>
      <c r="H374" s="248">
        <f>IF(Foglio2!$J$3=Foglio2!$E$3,Ausiliari_Coll.Scol.!F358,IF(Foglio2!$J$3=Foglio2!$E$4,Collab._Tecnici!F358,IF(Foglio2!$J$3=Foglio2!$E$5,Assistenti_Tecnici!F358,IF(Foglio2!$J$3=Foglio2!$E$6,Assistenti_Amm.vo!F358,IF(Foglio2!$J$3=Foglio2!$E$7,Resp_Coord_Amm.vo!F358,IF(Foglio2!$J$3=Foglio2!$E$8,Direttore_Amm.vo!F358,IF(Foglio2!$J$3=Foglio2!$E$9,Doc_mat_elem.re!F358,IF(Foglio2!$J$3=Foglio2!$E$10,Doc_dipl_scuola_sec.!F358,IF(Foglio2!$J$3=Foglio2!$E$11,Doc_scuola_media!F358,IF(Foglio2!$J$3=Foglio2!$E$12,Doc_laureati_scuola_sec.!F374,IF(Foglio2!$J$3=Foglio2!$E$13,Direttivi_capi_ist.!F358,0)))))))))))</f>
        <v>0</v>
      </c>
      <c r="I374" s="248">
        <f>IF(Foglio2!$J$3=Foglio2!$E$3,Ausiliari_Coll.Scol.!G358,IF(Foglio2!$J$3=Foglio2!$E$4,Collab._Tecnici!G358,IF(Foglio2!$J$3=Foglio2!$E$5,Assistenti_Tecnici!G358,IF(Foglio2!$J$3=Foglio2!$E$6,Assistenti_Amm.vo!G358,IF(Foglio2!$J$3=Foglio2!$E$7,Resp_Coord_Amm.vo!G358,IF(Foglio2!$J$3=Foglio2!$E$8,Direttore_Amm.vo!G358,IF(Foglio2!$J$3=Foglio2!$E$9,Doc_mat_elem.re!G358,IF(Foglio2!$J$3=Foglio2!$E$10,Doc_dipl_scuola_sec.!G358,IF(Foglio2!$J$3=Foglio2!$E$11,Doc_scuola_media!G358,IF(Foglio2!$J$3=Foglio2!$E$12,Doc_laureati_scuola_sec.!G374,IF(Foglio2!$J$3=Foglio2!$E$13,Direttivi_capi_ist.!G358,0)))))))))))</f>
        <v>0</v>
      </c>
      <c r="J374" s="248">
        <f>IF(Foglio2!$J$3=Foglio2!$E$3,Ausiliari_Coll.Scol.!H358,IF(Foglio2!$J$3=Foglio2!$E$4,Collab._Tecnici!H358,IF(Foglio2!$J$3=Foglio2!$E$5,Assistenti_Tecnici!H358,IF(Foglio2!$J$3=Foglio2!$E$6,Assistenti_Amm.vo!H358,IF(Foglio2!$J$3=Foglio2!$E$7,Resp_Coord_Amm.vo!H358,IF(Foglio2!$J$3=Foglio2!$E$8,Direttore_Amm.vo!H358,IF(Foglio2!$J$3=Foglio2!$E$9,Doc_mat_elem.re!H358,IF(Foglio2!$J$3=Foglio2!$E$10,Doc_dipl_scuola_sec.!H358,IF(Foglio2!$J$3=Foglio2!$E$11,Doc_scuola_media!H358,IF(Foglio2!$J$3=Foglio2!$E$12,Doc_laureati_scuola_sec.!H374,IF(Foglio2!$J$3=Foglio2!$E$13,Direttivi_capi_ist.!H358,0)))))))))))</f>
        <v>0</v>
      </c>
      <c r="K374" s="248">
        <f>IF(Foglio2!$J$3=Foglio2!$E$3,Ausiliari_Coll.Scol.!I358,IF(Foglio2!$J$3=Foglio2!$E$4,Collab._Tecnici!I358,IF(Foglio2!$J$3=Foglio2!$E$5,Assistenti_Tecnici!I358,IF(Foglio2!$J$3=Foglio2!$E$6,Assistenti_Amm.vo!I358,IF(Foglio2!$J$3=Foglio2!$E$7,Resp_Coord_Amm.vo!I358,IF(Foglio2!$J$3=Foglio2!$E$8,Direttore_Amm.vo!I358,IF(Foglio2!$J$3=Foglio2!$E$9,Doc_mat_elem.re!I358,IF(Foglio2!$J$3=Foglio2!$E$10,Doc_dipl_scuola_sec.!I358,IF(Foglio2!$J$3=Foglio2!$E$11,Doc_scuola_media!I358,IF(Foglio2!$J$3=Foglio2!$E$12,Doc_laureati_scuola_sec.!I374,IF(Foglio2!$J$3=Foglio2!$E$13,Direttivi_capi_ist.!I358,0)))))))))))</f>
        <v>0</v>
      </c>
      <c r="L374" s="248">
        <f>IF(Foglio2!$J$3=Foglio2!$E$3,Ausiliari_Coll.Scol.!J358,IF(Foglio2!$J$3=Foglio2!$E$4,Collab._Tecnici!J358,IF(Foglio2!$J$3=Foglio2!$E$5,Assistenti_Tecnici!J358,IF(Foglio2!$J$3=Foglio2!$E$6,Assistenti_Amm.vo!J358,IF(Foglio2!$J$3=Foglio2!$E$7,Resp_Coord_Amm.vo!J358,IF(Foglio2!$J$3=Foglio2!$E$8,Direttore_Amm.vo!J358,IF(Foglio2!$J$3=Foglio2!$E$9,Doc_mat_elem.re!J358,IF(Foglio2!$J$3=Foglio2!$E$10,Doc_dipl_scuola_sec.!J358,IF(Foglio2!$J$3=Foglio2!$E$11,Doc_scuola_media!J358,IF(Foglio2!$J$3=Foglio2!$E$12,Doc_laureati_scuola_sec.!J374,IF(Foglio2!$J$3=Foglio2!$E$13,Direttivi_capi_ist.!J358,0)))))))))))</f>
        <v>0</v>
      </c>
      <c r="M374" s="249">
        <f>IF(Foglio2!$J$3=Foglio2!$E$3,Ausiliari_Coll.Scol.!K358,IF(Foglio2!$J$3=Foglio2!$E$4,Collab._Tecnici!K358,IF(Foglio2!$J$3=Foglio2!$E$5,Assistenti_Tecnici!K358,IF(Foglio2!$J$3=Foglio2!$E$6,Assistenti_Amm.vo!K358,IF(Foglio2!$J$3=Foglio2!$E$7,Resp_Coord_Amm.vo!K358,IF(Foglio2!$J$3=Foglio2!$E$8,Direttore_Amm.vo!K358,IF(Foglio2!$J$3=Foglio2!$E$9,Doc_mat_elem.re!K358,IF(Foglio2!$J$3=Foglio2!$E$10,Doc_dipl_scuola_sec.!K358,IF(Foglio2!$J$3=Foglio2!$E$11,Doc_scuola_media!K358,IF(Foglio2!$J$3=Foglio2!$E$12,Doc_laureati_scuola_sec.!K374,IF(Foglio2!$J$3=Foglio2!$E$13,Direttivi_capi_ist.!K358,0)))))))))))</f>
        <v>0</v>
      </c>
      <c r="N374" s="250">
        <f>IF(Foglio2!$J$3=Foglio2!$E$3,Ausiliari_Coll.Scol.!L358,IF(Foglio2!$J$3=Foglio2!$E$4,Collab._Tecnici!L358,IF(Foglio2!$J$3=Foglio2!$E$5,Assistenti_Tecnici!L358,IF(Foglio2!$J$3=Foglio2!$E$6,Assistenti_Amm.vo!L358,IF(Foglio2!$J$3=Foglio2!$E$7,Resp_Coord_Amm.vo!L358,IF(Foglio2!$J$3=Foglio2!$E$8,Direttore_Amm.vo!L358,IF(Foglio2!$J$3=Foglio2!$E$9,Doc_mat_elem.re!L358,IF(Foglio2!$J$3=Foglio2!$E$10,Doc_dipl_scuola_sec.!L358,IF(Foglio2!$J$3=Foglio2!$E$11,Doc_scuola_media!L358,IF(Foglio2!$J$3=Foglio2!$E$12,Doc_laureati_scuola_sec.!L374,IF(Foglio2!$J$3=Foglio2!$E$13,Direttivi_capi_ist.!L358,0)))))))))))</f>
        <v>0</v>
      </c>
      <c r="O374" s="251">
        <f>IF(Foglio2!$J$3=Foglio2!$E$3,Ausiliari_Coll.Scol.!M358,IF(Foglio2!$J$3=Foglio2!$E$4,Collab._Tecnici!M358,IF(Foglio2!$J$3=Foglio2!$E$5,Assistenti_Tecnici!M358,IF(Foglio2!$J$3=Foglio2!$E$6,Assistenti_Amm.vo!M358,IF(Foglio2!$J$3=Foglio2!$E$7,Resp_Coord_Amm.vo!M358,IF(Foglio2!$J$3=Foglio2!$E$8,Direttore_Amm.vo!M358,IF(Foglio2!$J$3=Foglio2!$E$9,Doc_mat_elem.re!M358,IF(Foglio2!$J$3=Foglio2!$E$10,Doc_dipl_scuola_sec.!M358,IF(Foglio2!$J$3=Foglio2!$E$11,Doc_scuola_media!M358,IF(Foglio2!$J$3=Foglio2!$E$12,Doc_laureati_scuola_sec.!M374,IF(Foglio2!$J$3=Foglio2!$E$13,Direttivi_capi_ist.!M358,0)))))))))))</f>
        <v>0</v>
      </c>
      <c r="P374" s="252">
        <f>IF(Foglio2!$J$3=Foglio2!$E$3,Ausiliari_Coll.Scol.!N358,IF(Foglio2!$J$3=Foglio2!$E$4,Collab._Tecnici!N358,IF(Foglio2!$J$3=Foglio2!$E$5,Assistenti_Tecnici!N358,IF(Foglio2!$J$3=Foglio2!$E$6,Assistenti_Amm.vo!N358,IF(Foglio2!$J$3=Foglio2!$E$7,Resp_Coord_Amm.vo!N358,IF(Foglio2!$J$3=Foglio2!$E$8,Direttore_Amm.vo!N358,IF(Foglio2!$J$3=Foglio2!$E$9,Doc_mat_elem.re!N358,IF(Foglio2!$J$3=Foglio2!$E$10,Doc_dipl_scuola_sec.!N358,IF(Foglio2!$J$3=Foglio2!$E$11,Doc_scuola_media!N358,IF(Foglio2!$J$3=Foglio2!$E$12,Doc_laureati_scuola_sec.!N374,IF(Foglio2!$J$3=Foglio2!$E$13,Direttivi_capi_ist.!N358,0)))))))))))</f>
        <v>0</v>
      </c>
      <c r="Q374" s="252">
        <f>IF(Foglio2!$J$3=Foglio2!$E$3,Ausiliari_Coll.Scol.!O358,IF(Foglio2!$J$3=Foglio2!$E$4,Collab._Tecnici!O358,IF(Foglio2!$J$3=Foglio2!$E$5,Assistenti_Tecnici!O358,IF(Foglio2!$J$3=Foglio2!$E$6,Assistenti_Amm.vo!O358,IF(Foglio2!$J$3=Foglio2!$E$7,Resp_Coord_Amm.vo!O358,IF(Foglio2!$J$3=Foglio2!$E$8,Direttore_Amm.vo!O358,IF(Foglio2!$J$3=Foglio2!$E$9,Doc_mat_elem.re!O358,IF(Foglio2!$J$3=Foglio2!$E$10,Doc_dipl_scuola_sec.!O358,IF(Foglio2!$J$3=Foglio2!$E$11,Doc_scuola_media!O358,IF(Foglio2!$J$3=Foglio2!$E$12,Doc_laureati_scuola_sec.!O374,IF(Foglio2!$J$3=Foglio2!$E$13,Direttivi_capi_ist.!O358,0)))))))))))</f>
        <v>0</v>
      </c>
      <c r="R374" s="252">
        <f>IF(Foglio2!$J$3=Foglio2!$E$3,Ausiliari_Coll.Scol.!P358,IF(Foglio2!$J$3=Foglio2!$E$4,Collab._Tecnici!P358,IF(Foglio2!$J$3=Foglio2!$E$5,Assistenti_Tecnici!P358,IF(Foglio2!$J$3=Foglio2!$E$6,Assistenti_Amm.vo!P358,IF(Foglio2!$J$3=Foglio2!$E$7,Resp_Coord_Amm.vo!P358,IF(Foglio2!$J$3=Foglio2!$E$8,Direttore_Amm.vo!P358,IF(Foglio2!$J$3=Foglio2!$E$9,Doc_mat_elem.re!P358,IF(Foglio2!$J$3=Foglio2!$E$10,Doc_dipl_scuola_sec.!P358,IF(Foglio2!$J$3=Foglio2!$E$11,Doc_scuola_media!P358,IF(Foglio2!$J$3=Foglio2!$E$12,Doc_laureati_scuola_sec.!P374,IF(Foglio2!$J$3=Foglio2!$E$13,Direttivi_capi_ist.!P358,0)))))))))))</f>
        <v>0</v>
      </c>
      <c r="S374" s="252">
        <f>IF(Foglio2!$J$3=Foglio2!$E$3,Ausiliari_Coll.Scol.!Q358,IF(Foglio2!$J$3=Foglio2!$E$4,Collab._Tecnici!Q358,IF(Foglio2!$J$3=Foglio2!$E$5,Assistenti_Tecnici!Q358,IF(Foglio2!$J$3=Foglio2!$E$6,Assistenti_Amm.vo!Q358,IF(Foglio2!$J$3=Foglio2!$E$7,Resp_Coord_Amm.vo!Q358,IF(Foglio2!$J$3=Foglio2!$E$8,Direttore_Amm.vo!Q358,IF(Foglio2!$J$3=Foglio2!$E$9,Doc_mat_elem.re!Q358,IF(Foglio2!$J$3=Foglio2!$E$10,Doc_dipl_scuola_sec.!Q358,IF(Foglio2!$J$3=Foglio2!$E$11,Doc_scuola_media!Q358,IF(Foglio2!$J$3=Foglio2!$E$12,Doc_laureati_scuola_sec.!Q374,IF(Foglio2!$J$3=Foglio2!$E$13,Direttivi_capi_ist.!Q358,0)))))))))))</f>
        <v>0</v>
      </c>
      <c r="T374" s="252">
        <f>IF(Foglio2!$J$3=Foglio2!$E$3,Ausiliari_Coll.Scol.!R358,IF(Foglio2!$J$3=Foglio2!$E$4,Collab._Tecnici!R358,IF(Foglio2!$J$3=Foglio2!$E$5,Assistenti_Tecnici!R358,IF(Foglio2!$J$3=Foglio2!$E$6,Assistenti_Amm.vo!R358,IF(Foglio2!$J$3=Foglio2!$E$7,Resp_Coord_Amm.vo!R358,IF(Foglio2!$J$3=Foglio2!$E$8,Direttore_Amm.vo!R358,IF(Foglio2!$J$3=Foglio2!$E$9,Doc_mat_elem.re!R358,IF(Foglio2!$J$3=Foglio2!$E$10,Doc_dipl_scuola_sec.!R358,IF(Foglio2!$J$3=Foglio2!$E$11,Doc_scuola_media!R358,IF(Foglio2!$J$3=Foglio2!$E$12,Doc_laureati_scuola_sec.!R374,IF(Foglio2!$J$3=Foglio2!$E$13,Direttivi_capi_ist.!R358,0)))))))))))</f>
        <v>0</v>
      </c>
      <c r="U374" s="252">
        <f t="shared" ref="U374" si="1476">(P374)/12*0.8</f>
        <v>0</v>
      </c>
      <c r="V374" s="252">
        <f t="shared" ref="V374" si="1477">(P374+R374)/12*0.8</f>
        <v>0</v>
      </c>
      <c r="W374" s="253" t="str">
        <f t="shared" ref="W374" si="1478">"Fascia Da "&amp;F374&amp;" a "&amp;F375&amp;" Decorrenza "&amp;DAY(C374)&amp;"/"&amp;MONTH(C374)&amp;"/"&amp;YEAR(C374)</f>
        <v>Fascia Da 0 a 0 Decorrenza 0/1/1900</v>
      </c>
    </row>
    <row r="375" spans="1:23" s="47" customFormat="1" ht="7.5" customHeight="1" x14ac:dyDescent="0.2">
      <c r="A375" s="104"/>
      <c r="B375" s="245">
        <f t="shared" si="1416"/>
        <v>35051</v>
      </c>
      <c r="C375" s="501"/>
      <c r="D375" s="501"/>
      <c r="E375" s="48" t="s">
        <v>4</v>
      </c>
      <c r="F375" s="49">
        <f>IF(Foglio2!$J$3=Foglio2!$E$3,Ausiliari_Coll.Scol.!D359,IF(Foglio2!$J$3=Foglio2!$E$4,Collab._Tecnici!D359,IF(Foglio2!$J$3=Foglio2!$E$5,Assistenti_Tecnici!D359,IF(Foglio2!$J$3=Foglio2!$E$6,Assistenti_Amm.vo!D359,IF(Foglio2!$J$3=Foglio2!$E$7,Resp_Coord_Amm.vo!D359,IF(Foglio2!$J$3=Foglio2!$E$8,Direttore_Amm.vo!D359,IF(Foglio2!$J$3=Foglio2!$E$9,Doc_mat_elem.re!D359,IF(Foglio2!$J$3=Foglio2!$E$10,Doc_dipl_scuola_sec.!D359,IF(Foglio2!$J$3=Foglio2!$E$11,Doc_scuola_media!D359,IF(Foglio2!$J$3=Foglio2!$E$12,Doc_laureati_scuola_sec.!D375,IF(Foglio2!$J$3=Foglio2!$E$13,Direttivi_capi_ist.!D359,0)))))))))))</f>
        <v>0</v>
      </c>
      <c r="G375" s="267">
        <f t="shared" ref="G375:T375" si="1479">G374*1936.27</f>
        <v>0</v>
      </c>
      <c r="H375" s="267">
        <f t="shared" si="1479"/>
        <v>0</v>
      </c>
      <c r="I375" s="267">
        <f t="shared" si="1479"/>
        <v>0</v>
      </c>
      <c r="J375" s="267">
        <f t="shared" si="1479"/>
        <v>0</v>
      </c>
      <c r="K375" s="267">
        <f t="shared" si="1479"/>
        <v>0</v>
      </c>
      <c r="L375" s="266">
        <f t="shared" si="1479"/>
        <v>0</v>
      </c>
      <c r="M375" s="267">
        <f t="shared" si="1479"/>
        <v>0</v>
      </c>
      <c r="N375" s="182">
        <f t="shared" si="1479"/>
        <v>0</v>
      </c>
      <c r="O375" s="183">
        <f t="shared" si="1479"/>
        <v>0</v>
      </c>
      <c r="P375" s="184">
        <f t="shared" si="1479"/>
        <v>0</v>
      </c>
      <c r="Q375" s="184">
        <f t="shared" si="1479"/>
        <v>0</v>
      </c>
      <c r="R375" s="184">
        <f t="shared" si="1479"/>
        <v>0</v>
      </c>
      <c r="S375" s="184">
        <f t="shared" si="1479"/>
        <v>0</v>
      </c>
      <c r="T375" s="184">
        <f t="shared" si="1479"/>
        <v>0</v>
      </c>
      <c r="U375" s="184">
        <f t="shared" ref="U375:V375" si="1480">U374*1936.27</f>
        <v>0</v>
      </c>
      <c r="V375" s="184">
        <f t="shared" si="1480"/>
        <v>0</v>
      </c>
      <c r="W375" s="104"/>
    </row>
    <row r="376" spans="1:23" s="47" customFormat="1" ht="12.75" customHeight="1" x14ac:dyDescent="0.2">
      <c r="A376" s="104">
        <f>IF(Foglio2!$J$7=1,TRUNC(Base!V376,0),TRUNC(Base!U376,0))</f>
        <v>0</v>
      </c>
      <c r="B376" s="245">
        <f t="shared" si="1416"/>
        <v>35052</v>
      </c>
      <c r="C376" s="501"/>
      <c r="D376" s="501"/>
      <c r="E376" s="53" t="s">
        <v>3</v>
      </c>
      <c r="F376" s="54">
        <f>IF(Foglio2!$J$3=Foglio2!$E$3,Ausiliari_Coll.Scol.!D360,IF(Foglio2!$J$3=Foglio2!$E$4,Collab._Tecnici!D360,IF(Foglio2!$J$3=Foglio2!$E$5,Assistenti_Tecnici!D360,IF(Foglio2!$J$3=Foglio2!$E$6,Assistenti_Amm.vo!D360,IF(Foglio2!$J$3=Foglio2!$E$7,Resp_Coord_Amm.vo!D360,IF(Foglio2!$J$3=Foglio2!$E$8,Direttore_Amm.vo!D360,IF(Foglio2!$J$3=Foglio2!$E$9,Doc_mat_elem.re!D360,IF(Foglio2!$J$3=Foglio2!$E$10,Doc_dipl_scuola_sec.!D360,IF(Foglio2!$J$3=Foglio2!$E$11,Doc_scuola_media!D360,IF(Foglio2!$J$3=Foglio2!$E$12,Doc_laureati_scuola_sec.!D376,IF(Foglio2!$J$3=Foglio2!$E$13,Direttivi_capi_ist.!D360,0)))))))))))</f>
        <v>0</v>
      </c>
      <c r="G376" s="248">
        <f>IF(Foglio2!$J$3=Foglio2!$E$3,Ausiliari_Coll.Scol.!E360,IF(Foglio2!$J$3=Foglio2!$E$4,Collab._Tecnici!E360,IF(Foglio2!$J$3=Foglio2!$E$5,Assistenti_Tecnici!E360,IF(Foglio2!$J$3=Foglio2!$E$6,Assistenti_Amm.vo!E360,IF(Foglio2!$J$3=Foglio2!$E$7,Resp_Coord_Amm.vo!E360,IF(Foglio2!$J$3=Foglio2!$E$8,Direttore_Amm.vo!E360,IF(Foglio2!$J$3=Foglio2!$E$9,Doc_mat_elem.re!E360,IF(Foglio2!$J$3=Foglio2!$E$10,Doc_dipl_scuola_sec.!E360,IF(Foglio2!$J$3=Foglio2!$E$11,Doc_scuola_media!E360,IF(Foglio2!$J$3=Foglio2!$E$12,Doc_laureati_scuola_sec.!E376,IF(Foglio2!$J$3=Foglio2!$E$13,Direttivi_capi_ist.!E360,0)))))))))))</f>
        <v>0</v>
      </c>
      <c r="H376" s="248">
        <f>IF(Foglio2!$J$3=Foglio2!$E$3,Ausiliari_Coll.Scol.!F360,IF(Foglio2!$J$3=Foglio2!$E$4,Collab._Tecnici!F360,IF(Foglio2!$J$3=Foglio2!$E$5,Assistenti_Tecnici!F360,IF(Foglio2!$J$3=Foglio2!$E$6,Assistenti_Amm.vo!F360,IF(Foglio2!$J$3=Foglio2!$E$7,Resp_Coord_Amm.vo!F360,IF(Foglio2!$J$3=Foglio2!$E$8,Direttore_Amm.vo!F360,IF(Foglio2!$J$3=Foglio2!$E$9,Doc_mat_elem.re!F360,IF(Foglio2!$J$3=Foglio2!$E$10,Doc_dipl_scuola_sec.!F360,IF(Foglio2!$J$3=Foglio2!$E$11,Doc_scuola_media!F360,IF(Foglio2!$J$3=Foglio2!$E$12,Doc_laureati_scuola_sec.!F376,IF(Foglio2!$J$3=Foglio2!$E$13,Direttivi_capi_ist.!F360,0)))))))))))</f>
        <v>0</v>
      </c>
      <c r="I376" s="248">
        <f>IF(Foglio2!$J$3=Foglio2!$E$3,Ausiliari_Coll.Scol.!G360,IF(Foglio2!$J$3=Foglio2!$E$4,Collab._Tecnici!G360,IF(Foglio2!$J$3=Foglio2!$E$5,Assistenti_Tecnici!G360,IF(Foglio2!$J$3=Foglio2!$E$6,Assistenti_Amm.vo!G360,IF(Foglio2!$J$3=Foglio2!$E$7,Resp_Coord_Amm.vo!G360,IF(Foglio2!$J$3=Foglio2!$E$8,Direttore_Amm.vo!G360,IF(Foglio2!$J$3=Foglio2!$E$9,Doc_mat_elem.re!G360,IF(Foglio2!$J$3=Foglio2!$E$10,Doc_dipl_scuola_sec.!G360,IF(Foglio2!$J$3=Foglio2!$E$11,Doc_scuola_media!G360,IF(Foglio2!$J$3=Foglio2!$E$12,Doc_laureati_scuola_sec.!G376,IF(Foglio2!$J$3=Foglio2!$E$13,Direttivi_capi_ist.!G360,0)))))))))))</f>
        <v>0</v>
      </c>
      <c r="J376" s="248">
        <f>IF(Foglio2!$J$3=Foglio2!$E$3,Ausiliari_Coll.Scol.!H360,IF(Foglio2!$J$3=Foglio2!$E$4,Collab._Tecnici!H360,IF(Foglio2!$J$3=Foglio2!$E$5,Assistenti_Tecnici!H360,IF(Foglio2!$J$3=Foglio2!$E$6,Assistenti_Amm.vo!H360,IF(Foglio2!$J$3=Foglio2!$E$7,Resp_Coord_Amm.vo!H360,IF(Foglio2!$J$3=Foglio2!$E$8,Direttore_Amm.vo!H360,IF(Foglio2!$J$3=Foglio2!$E$9,Doc_mat_elem.re!H360,IF(Foglio2!$J$3=Foglio2!$E$10,Doc_dipl_scuola_sec.!H360,IF(Foglio2!$J$3=Foglio2!$E$11,Doc_scuola_media!H360,IF(Foglio2!$J$3=Foglio2!$E$12,Doc_laureati_scuola_sec.!H376,IF(Foglio2!$J$3=Foglio2!$E$13,Direttivi_capi_ist.!H360,0)))))))))))</f>
        <v>0</v>
      </c>
      <c r="K376" s="248">
        <f>IF(Foglio2!$J$3=Foglio2!$E$3,Ausiliari_Coll.Scol.!I360,IF(Foglio2!$J$3=Foglio2!$E$4,Collab._Tecnici!I360,IF(Foglio2!$J$3=Foglio2!$E$5,Assistenti_Tecnici!I360,IF(Foglio2!$J$3=Foglio2!$E$6,Assistenti_Amm.vo!I360,IF(Foglio2!$J$3=Foglio2!$E$7,Resp_Coord_Amm.vo!I360,IF(Foglio2!$J$3=Foglio2!$E$8,Direttore_Amm.vo!I360,IF(Foglio2!$J$3=Foglio2!$E$9,Doc_mat_elem.re!I360,IF(Foglio2!$J$3=Foglio2!$E$10,Doc_dipl_scuola_sec.!I360,IF(Foglio2!$J$3=Foglio2!$E$11,Doc_scuola_media!I360,IF(Foglio2!$J$3=Foglio2!$E$12,Doc_laureati_scuola_sec.!I376,IF(Foglio2!$J$3=Foglio2!$E$13,Direttivi_capi_ist.!I360,0)))))))))))</f>
        <v>0</v>
      </c>
      <c r="L376" s="248">
        <f>IF(Foglio2!$J$3=Foglio2!$E$3,Ausiliari_Coll.Scol.!J360,IF(Foglio2!$J$3=Foglio2!$E$4,Collab._Tecnici!J360,IF(Foglio2!$J$3=Foglio2!$E$5,Assistenti_Tecnici!J360,IF(Foglio2!$J$3=Foglio2!$E$6,Assistenti_Amm.vo!J360,IF(Foglio2!$J$3=Foglio2!$E$7,Resp_Coord_Amm.vo!J360,IF(Foglio2!$J$3=Foglio2!$E$8,Direttore_Amm.vo!J360,IF(Foglio2!$J$3=Foglio2!$E$9,Doc_mat_elem.re!J360,IF(Foglio2!$J$3=Foglio2!$E$10,Doc_dipl_scuola_sec.!J360,IF(Foglio2!$J$3=Foglio2!$E$11,Doc_scuola_media!J360,IF(Foglio2!$J$3=Foglio2!$E$12,Doc_laureati_scuola_sec.!J376,IF(Foglio2!$J$3=Foglio2!$E$13,Direttivi_capi_ist.!J360,0)))))))))))</f>
        <v>0</v>
      </c>
      <c r="M376" s="249">
        <f>IF(Foglio2!$J$3=Foglio2!$E$3,Ausiliari_Coll.Scol.!K360,IF(Foglio2!$J$3=Foglio2!$E$4,Collab._Tecnici!K360,IF(Foglio2!$J$3=Foglio2!$E$5,Assistenti_Tecnici!K360,IF(Foglio2!$J$3=Foglio2!$E$6,Assistenti_Amm.vo!K360,IF(Foglio2!$J$3=Foglio2!$E$7,Resp_Coord_Amm.vo!K360,IF(Foglio2!$J$3=Foglio2!$E$8,Direttore_Amm.vo!K360,IF(Foglio2!$J$3=Foglio2!$E$9,Doc_mat_elem.re!K360,IF(Foglio2!$J$3=Foglio2!$E$10,Doc_dipl_scuola_sec.!K360,IF(Foglio2!$J$3=Foglio2!$E$11,Doc_scuola_media!K360,IF(Foglio2!$J$3=Foglio2!$E$12,Doc_laureati_scuola_sec.!K376,IF(Foglio2!$J$3=Foglio2!$E$13,Direttivi_capi_ist.!K360,0)))))))))))</f>
        <v>0</v>
      </c>
      <c r="N376" s="250">
        <f>IF(Foglio2!$J$3=Foglio2!$E$3,Ausiliari_Coll.Scol.!L360,IF(Foglio2!$J$3=Foglio2!$E$4,Collab._Tecnici!L360,IF(Foglio2!$J$3=Foglio2!$E$5,Assistenti_Tecnici!L360,IF(Foglio2!$J$3=Foglio2!$E$6,Assistenti_Amm.vo!L360,IF(Foglio2!$J$3=Foglio2!$E$7,Resp_Coord_Amm.vo!L360,IF(Foglio2!$J$3=Foglio2!$E$8,Direttore_Amm.vo!L360,IF(Foglio2!$J$3=Foglio2!$E$9,Doc_mat_elem.re!L360,IF(Foglio2!$J$3=Foglio2!$E$10,Doc_dipl_scuola_sec.!L360,IF(Foglio2!$J$3=Foglio2!$E$11,Doc_scuola_media!L360,IF(Foglio2!$J$3=Foglio2!$E$12,Doc_laureati_scuola_sec.!L376,IF(Foglio2!$J$3=Foglio2!$E$13,Direttivi_capi_ist.!L360,0)))))))))))</f>
        <v>0</v>
      </c>
      <c r="O376" s="251">
        <f>IF(Foglio2!$J$3=Foglio2!$E$3,Ausiliari_Coll.Scol.!M360,IF(Foglio2!$J$3=Foglio2!$E$4,Collab._Tecnici!M360,IF(Foglio2!$J$3=Foglio2!$E$5,Assistenti_Tecnici!M360,IF(Foglio2!$J$3=Foglio2!$E$6,Assistenti_Amm.vo!M360,IF(Foglio2!$J$3=Foglio2!$E$7,Resp_Coord_Amm.vo!M360,IF(Foglio2!$J$3=Foglio2!$E$8,Direttore_Amm.vo!M360,IF(Foglio2!$J$3=Foglio2!$E$9,Doc_mat_elem.re!M360,IF(Foglio2!$J$3=Foglio2!$E$10,Doc_dipl_scuola_sec.!M360,IF(Foglio2!$J$3=Foglio2!$E$11,Doc_scuola_media!M360,IF(Foglio2!$J$3=Foglio2!$E$12,Doc_laureati_scuola_sec.!M376,IF(Foglio2!$J$3=Foglio2!$E$13,Direttivi_capi_ist.!M360,0)))))))))))</f>
        <v>0</v>
      </c>
      <c r="P376" s="252">
        <f>IF(Foglio2!$J$3=Foglio2!$E$3,Ausiliari_Coll.Scol.!N360,IF(Foglio2!$J$3=Foglio2!$E$4,Collab._Tecnici!N360,IF(Foglio2!$J$3=Foglio2!$E$5,Assistenti_Tecnici!N360,IF(Foglio2!$J$3=Foglio2!$E$6,Assistenti_Amm.vo!N360,IF(Foglio2!$J$3=Foglio2!$E$7,Resp_Coord_Amm.vo!N360,IF(Foglio2!$J$3=Foglio2!$E$8,Direttore_Amm.vo!N360,IF(Foglio2!$J$3=Foglio2!$E$9,Doc_mat_elem.re!N360,IF(Foglio2!$J$3=Foglio2!$E$10,Doc_dipl_scuola_sec.!N360,IF(Foglio2!$J$3=Foglio2!$E$11,Doc_scuola_media!N360,IF(Foglio2!$J$3=Foglio2!$E$12,Doc_laureati_scuola_sec.!N376,IF(Foglio2!$J$3=Foglio2!$E$13,Direttivi_capi_ist.!N360,0)))))))))))</f>
        <v>0</v>
      </c>
      <c r="Q376" s="252">
        <f>IF(Foglio2!$J$3=Foglio2!$E$3,Ausiliari_Coll.Scol.!O360,IF(Foglio2!$J$3=Foglio2!$E$4,Collab._Tecnici!O360,IF(Foglio2!$J$3=Foglio2!$E$5,Assistenti_Tecnici!O360,IF(Foglio2!$J$3=Foglio2!$E$6,Assistenti_Amm.vo!O360,IF(Foglio2!$J$3=Foglio2!$E$7,Resp_Coord_Amm.vo!O360,IF(Foglio2!$J$3=Foglio2!$E$8,Direttore_Amm.vo!O360,IF(Foglio2!$J$3=Foglio2!$E$9,Doc_mat_elem.re!O360,IF(Foglio2!$J$3=Foglio2!$E$10,Doc_dipl_scuola_sec.!O360,IF(Foglio2!$J$3=Foglio2!$E$11,Doc_scuola_media!O360,IF(Foglio2!$J$3=Foglio2!$E$12,Doc_laureati_scuola_sec.!O376,IF(Foglio2!$J$3=Foglio2!$E$13,Direttivi_capi_ist.!O360,0)))))))))))</f>
        <v>0</v>
      </c>
      <c r="R376" s="252">
        <f>IF(Foglio2!$J$3=Foglio2!$E$3,Ausiliari_Coll.Scol.!P360,IF(Foglio2!$J$3=Foglio2!$E$4,Collab._Tecnici!P360,IF(Foglio2!$J$3=Foglio2!$E$5,Assistenti_Tecnici!P360,IF(Foglio2!$J$3=Foglio2!$E$6,Assistenti_Amm.vo!P360,IF(Foglio2!$J$3=Foglio2!$E$7,Resp_Coord_Amm.vo!P360,IF(Foglio2!$J$3=Foglio2!$E$8,Direttore_Amm.vo!P360,IF(Foglio2!$J$3=Foglio2!$E$9,Doc_mat_elem.re!P360,IF(Foglio2!$J$3=Foglio2!$E$10,Doc_dipl_scuola_sec.!P360,IF(Foglio2!$J$3=Foglio2!$E$11,Doc_scuola_media!P360,IF(Foglio2!$J$3=Foglio2!$E$12,Doc_laureati_scuola_sec.!P376,IF(Foglio2!$J$3=Foglio2!$E$13,Direttivi_capi_ist.!P360,0)))))))))))</f>
        <v>0</v>
      </c>
      <c r="S376" s="252">
        <f>IF(Foglio2!$J$3=Foglio2!$E$3,Ausiliari_Coll.Scol.!Q360,IF(Foglio2!$J$3=Foglio2!$E$4,Collab._Tecnici!Q360,IF(Foglio2!$J$3=Foglio2!$E$5,Assistenti_Tecnici!Q360,IF(Foglio2!$J$3=Foglio2!$E$6,Assistenti_Amm.vo!Q360,IF(Foglio2!$J$3=Foglio2!$E$7,Resp_Coord_Amm.vo!Q360,IF(Foglio2!$J$3=Foglio2!$E$8,Direttore_Amm.vo!Q360,IF(Foglio2!$J$3=Foglio2!$E$9,Doc_mat_elem.re!Q360,IF(Foglio2!$J$3=Foglio2!$E$10,Doc_dipl_scuola_sec.!Q360,IF(Foglio2!$J$3=Foglio2!$E$11,Doc_scuola_media!Q360,IF(Foglio2!$J$3=Foglio2!$E$12,Doc_laureati_scuola_sec.!Q376,IF(Foglio2!$J$3=Foglio2!$E$13,Direttivi_capi_ist.!Q360,0)))))))))))</f>
        <v>0</v>
      </c>
      <c r="T376" s="252">
        <f>IF(Foglio2!$J$3=Foglio2!$E$3,Ausiliari_Coll.Scol.!R360,IF(Foglio2!$J$3=Foglio2!$E$4,Collab._Tecnici!R360,IF(Foglio2!$J$3=Foglio2!$E$5,Assistenti_Tecnici!R360,IF(Foglio2!$J$3=Foglio2!$E$6,Assistenti_Amm.vo!R360,IF(Foglio2!$J$3=Foglio2!$E$7,Resp_Coord_Amm.vo!R360,IF(Foglio2!$J$3=Foglio2!$E$8,Direttore_Amm.vo!R360,IF(Foglio2!$J$3=Foglio2!$E$9,Doc_mat_elem.re!R360,IF(Foglio2!$J$3=Foglio2!$E$10,Doc_dipl_scuola_sec.!R360,IF(Foglio2!$J$3=Foglio2!$E$11,Doc_scuola_media!R360,IF(Foglio2!$J$3=Foglio2!$E$12,Doc_laureati_scuola_sec.!R376,IF(Foglio2!$J$3=Foglio2!$E$13,Direttivi_capi_ist.!R360,0)))))))))))</f>
        <v>0</v>
      </c>
      <c r="U376" s="252">
        <f t="shared" ref="U376" si="1481">(P376)/12*0.8</f>
        <v>0</v>
      </c>
      <c r="V376" s="252">
        <f t="shared" ref="V376" si="1482">(P376+R376)/12*0.8</f>
        <v>0</v>
      </c>
      <c r="W376" s="253" t="str">
        <f t="shared" ref="W376" si="1483">"Fascia Da "&amp;F376&amp;" a "&amp;F377&amp;" Decorrenza "&amp;DAY(C376)&amp;"/"&amp;MONTH(C376)&amp;"/"&amp;YEAR(C376)</f>
        <v>Fascia Da 0 a 0 Decorrenza 0/1/1900</v>
      </c>
    </row>
    <row r="377" spans="1:23" s="47" customFormat="1" ht="8.25" customHeight="1" x14ac:dyDescent="0.2">
      <c r="A377" s="104"/>
      <c r="B377" s="245">
        <f t="shared" si="1416"/>
        <v>35053</v>
      </c>
      <c r="C377" s="501"/>
      <c r="D377" s="501"/>
      <c r="E377" s="48" t="s">
        <v>4</v>
      </c>
      <c r="F377" s="49">
        <f>IF(Foglio2!$J$3=Foglio2!$E$3,Ausiliari_Coll.Scol.!D361,IF(Foglio2!$J$3=Foglio2!$E$4,Collab._Tecnici!D361,IF(Foglio2!$J$3=Foglio2!$E$5,Assistenti_Tecnici!D361,IF(Foglio2!$J$3=Foglio2!$E$6,Assistenti_Amm.vo!D361,IF(Foglio2!$J$3=Foglio2!$E$7,Resp_Coord_Amm.vo!D361,IF(Foglio2!$J$3=Foglio2!$E$8,Direttore_Amm.vo!D361,IF(Foglio2!$J$3=Foglio2!$E$9,Doc_mat_elem.re!D361,IF(Foglio2!$J$3=Foglio2!$E$10,Doc_dipl_scuola_sec.!D361,IF(Foglio2!$J$3=Foglio2!$E$11,Doc_scuola_media!D361,IF(Foglio2!$J$3=Foglio2!$E$12,Doc_laureati_scuola_sec.!D377,IF(Foglio2!$J$3=Foglio2!$E$13,Direttivi_capi_ist.!D361,0)))))))))))</f>
        <v>0</v>
      </c>
      <c r="G377" s="267">
        <f t="shared" ref="G377:T377" si="1484">G376*1936.27</f>
        <v>0</v>
      </c>
      <c r="H377" s="267">
        <f t="shared" si="1484"/>
        <v>0</v>
      </c>
      <c r="I377" s="267">
        <f t="shared" si="1484"/>
        <v>0</v>
      </c>
      <c r="J377" s="267">
        <f t="shared" si="1484"/>
        <v>0</v>
      </c>
      <c r="K377" s="267">
        <f t="shared" si="1484"/>
        <v>0</v>
      </c>
      <c r="L377" s="266">
        <f t="shared" si="1484"/>
        <v>0</v>
      </c>
      <c r="M377" s="267">
        <f t="shared" si="1484"/>
        <v>0</v>
      </c>
      <c r="N377" s="182">
        <f t="shared" si="1484"/>
        <v>0</v>
      </c>
      <c r="O377" s="183">
        <f t="shared" si="1484"/>
        <v>0</v>
      </c>
      <c r="P377" s="184">
        <f t="shared" si="1484"/>
        <v>0</v>
      </c>
      <c r="Q377" s="184">
        <f t="shared" si="1484"/>
        <v>0</v>
      </c>
      <c r="R377" s="184">
        <f t="shared" si="1484"/>
        <v>0</v>
      </c>
      <c r="S377" s="184">
        <f t="shared" si="1484"/>
        <v>0</v>
      </c>
      <c r="T377" s="184">
        <f t="shared" si="1484"/>
        <v>0</v>
      </c>
      <c r="U377" s="184">
        <f t="shared" ref="U377:V377" si="1485">U376*1936.27</f>
        <v>0</v>
      </c>
      <c r="V377" s="184">
        <f t="shared" si="1485"/>
        <v>0</v>
      </c>
      <c r="W377" s="104"/>
    </row>
    <row r="378" spans="1:23" s="47" customFormat="1" ht="12.75" customHeight="1" x14ac:dyDescent="0.2">
      <c r="A378" s="104">
        <f>IF(Foglio2!$J$7=1,TRUNC(Base!V378,0),TRUNC(Base!U378,0))</f>
        <v>0</v>
      </c>
      <c r="B378" s="245">
        <f t="shared" si="1416"/>
        <v>35054</v>
      </c>
      <c r="C378" s="501"/>
      <c r="D378" s="501"/>
      <c r="E378" s="53" t="s">
        <v>3</v>
      </c>
      <c r="F378" s="54">
        <f>IF(Foglio2!$J$3=Foglio2!$E$3,Ausiliari_Coll.Scol.!D362,IF(Foglio2!$J$3=Foglio2!$E$4,Collab._Tecnici!D362,IF(Foglio2!$J$3=Foglio2!$E$5,Assistenti_Tecnici!D362,IF(Foglio2!$J$3=Foglio2!$E$6,Assistenti_Amm.vo!D362,IF(Foglio2!$J$3=Foglio2!$E$7,Resp_Coord_Amm.vo!D362,IF(Foglio2!$J$3=Foglio2!$E$8,Direttore_Amm.vo!D362,IF(Foglio2!$J$3=Foglio2!$E$9,Doc_mat_elem.re!D362,IF(Foglio2!$J$3=Foglio2!$E$10,Doc_dipl_scuola_sec.!D362,IF(Foglio2!$J$3=Foglio2!$E$11,Doc_scuola_media!D362,IF(Foglio2!$J$3=Foglio2!$E$12,Doc_laureati_scuola_sec.!D378,IF(Foglio2!$J$3=Foglio2!$E$13,Direttivi_capi_ist.!D362,0)))))))))))</f>
        <v>0</v>
      </c>
      <c r="G378" s="248">
        <f>IF(Foglio2!$J$3=Foglio2!$E$3,Ausiliari_Coll.Scol.!E362,IF(Foglio2!$J$3=Foglio2!$E$4,Collab._Tecnici!E362,IF(Foglio2!$J$3=Foglio2!$E$5,Assistenti_Tecnici!E362,IF(Foglio2!$J$3=Foglio2!$E$6,Assistenti_Amm.vo!E362,IF(Foglio2!$J$3=Foglio2!$E$7,Resp_Coord_Amm.vo!E362,IF(Foglio2!$J$3=Foglio2!$E$8,Direttore_Amm.vo!E362,IF(Foglio2!$J$3=Foglio2!$E$9,Doc_mat_elem.re!E362,IF(Foglio2!$J$3=Foglio2!$E$10,Doc_dipl_scuola_sec.!E362,IF(Foglio2!$J$3=Foglio2!$E$11,Doc_scuola_media!E362,IF(Foglio2!$J$3=Foglio2!$E$12,Doc_laureati_scuola_sec.!E378,IF(Foglio2!$J$3=Foglio2!$E$13,Direttivi_capi_ist.!E362,0)))))))))))</f>
        <v>0</v>
      </c>
      <c r="H378" s="248">
        <f>IF(Foglio2!$J$3=Foglio2!$E$3,Ausiliari_Coll.Scol.!F362,IF(Foglio2!$J$3=Foglio2!$E$4,Collab._Tecnici!F362,IF(Foglio2!$J$3=Foglio2!$E$5,Assistenti_Tecnici!F362,IF(Foglio2!$J$3=Foglio2!$E$6,Assistenti_Amm.vo!F362,IF(Foglio2!$J$3=Foglio2!$E$7,Resp_Coord_Amm.vo!F362,IF(Foglio2!$J$3=Foglio2!$E$8,Direttore_Amm.vo!F362,IF(Foglio2!$J$3=Foglio2!$E$9,Doc_mat_elem.re!F362,IF(Foglio2!$J$3=Foglio2!$E$10,Doc_dipl_scuola_sec.!F362,IF(Foglio2!$J$3=Foglio2!$E$11,Doc_scuola_media!F362,IF(Foglio2!$J$3=Foglio2!$E$12,Doc_laureati_scuola_sec.!F378,IF(Foglio2!$J$3=Foglio2!$E$13,Direttivi_capi_ist.!F362,0)))))))))))</f>
        <v>0</v>
      </c>
      <c r="I378" s="248">
        <f>IF(Foglio2!$J$3=Foglio2!$E$3,Ausiliari_Coll.Scol.!G362,IF(Foglio2!$J$3=Foglio2!$E$4,Collab._Tecnici!G362,IF(Foglio2!$J$3=Foglio2!$E$5,Assistenti_Tecnici!G362,IF(Foglio2!$J$3=Foglio2!$E$6,Assistenti_Amm.vo!G362,IF(Foglio2!$J$3=Foglio2!$E$7,Resp_Coord_Amm.vo!G362,IF(Foglio2!$J$3=Foglio2!$E$8,Direttore_Amm.vo!G362,IF(Foglio2!$J$3=Foglio2!$E$9,Doc_mat_elem.re!G362,IF(Foglio2!$J$3=Foglio2!$E$10,Doc_dipl_scuola_sec.!G362,IF(Foglio2!$J$3=Foglio2!$E$11,Doc_scuola_media!G362,IF(Foglio2!$J$3=Foglio2!$E$12,Doc_laureati_scuola_sec.!G378,IF(Foglio2!$J$3=Foglio2!$E$13,Direttivi_capi_ist.!G362,0)))))))))))</f>
        <v>0</v>
      </c>
      <c r="J378" s="248">
        <f>IF(Foglio2!$J$3=Foglio2!$E$3,Ausiliari_Coll.Scol.!H362,IF(Foglio2!$J$3=Foglio2!$E$4,Collab._Tecnici!H362,IF(Foglio2!$J$3=Foglio2!$E$5,Assistenti_Tecnici!H362,IF(Foglio2!$J$3=Foglio2!$E$6,Assistenti_Amm.vo!H362,IF(Foglio2!$J$3=Foglio2!$E$7,Resp_Coord_Amm.vo!H362,IF(Foglio2!$J$3=Foglio2!$E$8,Direttore_Amm.vo!H362,IF(Foglio2!$J$3=Foglio2!$E$9,Doc_mat_elem.re!H362,IF(Foglio2!$J$3=Foglio2!$E$10,Doc_dipl_scuola_sec.!H362,IF(Foglio2!$J$3=Foglio2!$E$11,Doc_scuola_media!H362,IF(Foglio2!$J$3=Foglio2!$E$12,Doc_laureati_scuola_sec.!H378,IF(Foglio2!$J$3=Foglio2!$E$13,Direttivi_capi_ist.!H362,0)))))))))))</f>
        <v>0</v>
      </c>
      <c r="K378" s="248">
        <f>IF(Foglio2!$J$3=Foglio2!$E$3,Ausiliari_Coll.Scol.!I362,IF(Foglio2!$J$3=Foglio2!$E$4,Collab._Tecnici!I362,IF(Foglio2!$J$3=Foglio2!$E$5,Assistenti_Tecnici!I362,IF(Foglio2!$J$3=Foglio2!$E$6,Assistenti_Amm.vo!I362,IF(Foglio2!$J$3=Foglio2!$E$7,Resp_Coord_Amm.vo!I362,IF(Foglio2!$J$3=Foglio2!$E$8,Direttore_Amm.vo!I362,IF(Foglio2!$J$3=Foglio2!$E$9,Doc_mat_elem.re!I362,IF(Foglio2!$J$3=Foglio2!$E$10,Doc_dipl_scuola_sec.!I362,IF(Foglio2!$J$3=Foglio2!$E$11,Doc_scuola_media!I362,IF(Foglio2!$J$3=Foglio2!$E$12,Doc_laureati_scuola_sec.!I378,IF(Foglio2!$J$3=Foglio2!$E$13,Direttivi_capi_ist.!I362,0)))))))))))</f>
        <v>0</v>
      </c>
      <c r="L378" s="248">
        <f>IF(Foglio2!$J$3=Foglio2!$E$3,Ausiliari_Coll.Scol.!J362,IF(Foglio2!$J$3=Foglio2!$E$4,Collab._Tecnici!J362,IF(Foglio2!$J$3=Foglio2!$E$5,Assistenti_Tecnici!J362,IF(Foglio2!$J$3=Foglio2!$E$6,Assistenti_Amm.vo!J362,IF(Foglio2!$J$3=Foglio2!$E$7,Resp_Coord_Amm.vo!J362,IF(Foglio2!$J$3=Foglio2!$E$8,Direttore_Amm.vo!J362,IF(Foglio2!$J$3=Foglio2!$E$9,Doc_mat_elem.re!J362,IF(Foglio2!$J$3=Foglio2!$E$10,Doc_dipl_scuola_sec.!J362,IF(Foglio2!$J$3=Foglio2!$E$11,Doc_scuola_media!J362,IF(Foglio2!$J$3=Foglio2!$E$12,Doc_laureati_scuola_sec.!J378,IF(Foglio2!$J$3=Foglio2!$E$13,Direttivi_capi_ist.!J362,0)))))))))))</f>
        <v>0</v>
      </c>
      <c r="M378" s="249">
        <f>IF(Foglio2!$J$3=Foglio2!$E$3,Ausiliari_Coll.Scol.!K362,IF(Foglio2!$J$3=Foglio2!$E$4,Collab._Tecnici!K362,IF(Foglio2!$J$3=Foglio2!$E$5,Assistenti_Tecnici!K362,IF(Foglio2!$J$3=Foglio2!$E$6,Assistenti_Amm.vo!K362,IF(Foglio2!$J$3=Foglio2!$E$7,Resp_Coord_Amm.vo!K362,IF(Foglio2!$J$3=Foglio2!$E$8,Direttore_Amm.vo!K362,IF(Foglio2!$J$3=Foglio2!$E$9,Doc_mat_elem.re!K362,IF(Foglio2!$J$3=Foglio2!$E$10,Doc_dipl_scuola_sec.!K362,IF(Foglio2!$J$3=Foglio2!$E$11,Doc_scuola_media!K362,IF(Foglio2!$J$3=Foglio2!$E$12,Doc_laureati_scuola_sec.!K378,IF(Foglio2!$J$3=Foglio2!$E$13,Direttivi_capi_ist.!K362,0)))))))))))</f>
        <v>0</v>
      </c>
      <c r="N378" s="250">
        <f>IF(Foglio2!$J$3=Foglio2!$E$3,Ausiliari_Coll.Scol.!L362,IF(Foglio2!$J$3=Foglio2!$E$4,Collab._Tecnici!L362,IF(Foglio2!$J$3=Foglio2!$E$5,Assistenti_Tecnici!L362,IF(Foglio2!$J$3=Foglio2!$E$6,Assistenti_Amm.vo!L362,IF(Foglio2!$J$3=Foglio2!$E$7,Resp_Coord_Amm.vo!L362,IF(Foglio2!$J$3=Foglio2!$E$8,Direttore_Amm.vo!L362,IF(Foglio2!$J$3=Foglio2!$E$9,Doc_mat_elem.re!L362,IF(Foglio2!$J$3=Foglio2!$E$10,Doc_dipl_scuola_sec.!L362,IF(Foglio2!$J$3=Foglio2!$E$11,Doc_scuola_media!L362,IF(Foglio2!$J$3=Foglio2!$E$12,Doc_laureati_scuola_sec.!L378,IF(Foglio2!$J$3=Foglio2!$E$13,Direttivi_capi_ist.!L362,0)))))))))))</f>
        <v>0</v>
      </c>
      <c r="O378" s="251">
        <f>IF(Foglio2!$J$3=Foglio2!$E$3,Ausiliari_Coll.Scol.!M362,IF(Foglio2!$J$3=Foglio2!$E$4,Collab._Tecnici!M362,IF(Foglio2!$J$3=Foglio2!$E$5,Assistenti_Tecnici!M362,IF(Foglio2!$J$3=Foglio2!$E$6,Assistenti_Amm.vo!M362,IF(Foglio2!$J$3=Foglio2!$E$7,Resp_Coord_Amm.vo!M362,IF(Foglio2!$J$3=Foglio2!$E$8,Direttore_Amm.vo!M362,IF(Foglio2!$J$3=Foglio2!$E$9,Doc_mat_elem.re!M362,IF(Foglio2!$J$3=Foglio2!$E$10,Doc_dipl_scuola_sec.!M362,IF(Foglio2!$J$3=Foglio2!$E$11,Doc_scuola_media!M362,IF(Foglio2!$J$3=Foglio2!$E$12,Doc_laureati_scuola_sec.!M378,IF(Foglio2!$J$3=Foglio2!$E$13,Direttivi_capi_ist.!M362,0)))))))))))</f>
        <v>0</v>
      </c>
      <c r="P378" s="252">
        <f>IF(Foglio2!$J$3=Foglio2!$E$3,Ausiliari_Coll.Scol.!N362,IF(Foglio2!$J$3=Foglio2!$E$4,Collab._Tecnici!N362,IF(Foglio2!$J$3=Foglio2!$E$5,Assistenti_Tecnici!N362,IF(Foglio2!$J$3=Foglio2!$E$6,Assistenti_Amm.vo!N362,IF(Foglio2!$J$3=Foglio2!$E$7,Resp_Coord_Amm.vo!N362,IF(Foglio2!$J$3=Foglio2!$E$8,Direttore_Amm.vo!N362,IF(Foglio2!$J$3=Foglio2!$E$9,Doc_mat_elem.re!N362,IF(Foglio2!$J$3=Foglio2!$E$10,Doc_dipl_scuola_sec.!N362,IF(Foglio2!$J$3=Foglio2!$E$11,Doc_scuola_media!N362,IF(Foglio2!$J$3=Foglio2!$E$12,Doc_laureati_scuola_sec.!N378,IF(Foglio2!$J$3=Foglio2!$E$13,Direttivi_capi_ist.!N362,0)))))))))))</f>
        <v>0</v>
      </c>
      <c r="Q378" s="252">
        <f>IF(Foglio2!$J$3=Foglio2!$E$3,Ausiliari_Coll.Scol.!O362,IF(Foglio2!$J$3=Foglio2!$E$4,Collab._Tecnici!O362,IF(Foglio2!$J$3=Foglio2!$E$5,Assistenti_Tecnici!O362,IF(Foglio2!$J$3=Foglio2!$E$6,Assistenti_Amm.vo!O362,IF(Foglio2!$J$3=Foglio2!$E$7,Resp_Coord_Amm.vo!O362,IF(Foglio2!$J$3=Foglio2!$E$8,Direttore_Amm.vo!O362,IF(Foglio2!$J$3=Foglio2!$E$9,Doc_mat_elem.re!O362,IF(Foglio2!$J$3=Foglio2!$E$10,Doc_dipl_scuola_sec.!O362,IF(Foglio2!$J$3=Foglio2!$E$11,Doc_scuola_media!O362,IF(Foglio2!$J$3=Foglio2!$E$12,Doc_laureati_scuola_sec.!O378,IF(Foglio2!$J$3=Foglio2!$E$13,Direttivi_capi_ist.!O362,0)))))))))))</f>
        <v>0</v>
      </c>
      <c r="R378" s="252">
        <f>IF(Foglio2!$J$3=Foglio2!$E$3,Ausiliari_Coll.Scol.!P362,IF(Foglio2!$J$3=Foglio2!$E$4,Collab._Tecnici!P362,IF(Foglio2!$J$3=Foglio2!$E$5,Assistenti_Tecnici!P362,IF(Foglio2!$J$3=Foglio2!$E$6,Assistenti_Amm.vo!P362,IF(Foglio2!$J$3=Foglio2!$E$7,Resp_Coord_Amm.vo!P362,IF(Foglio2!$J$3=Foglio2!$E$8,Direttore_Amm.vo!P362,IF(Foglio2!$J$3=Foglio2!$E$9,Doc_mat_elem.re!P362,IF(Foglio2!$J$3=Foglio2!$E$10,Doc_dipl_scuola_sec.!P362,IF(Foglio2!$J$3=Foglio2!$E$11,Doc_scuola_media!P362,IF(Foglio2!$J$3=Foglio2!$E$12,Doc_laureati_scuola_sec.!P378,IF(Foglio2!$J$3=Foglio2!$E$13,Direttivi_capi_ist.!P362,0)))))))))))</f>
        <v>0</v>
      </c>
      <c r="S378" s="252">
        <f>IF(Foglio2!$J$3=Foglio2!$E$3,Ausiliari_Coll.Scol.!Q362,IF(Foglio2!$J$3=Foglio2!$E$4,Collab._Tecnici!Q362,IF(Foglio2!$J$3=Foglio2!$E$5,Assistenti_Tecnici!Q362,IF(Foglio2!$J$3=Foglio2!$E$6,Assistenti_Amm.vo!Q362,IF(Foglio2!$J$3=Foglio2!$E$7,Resp_Coord_Amm.vo!Q362,IF(Foglio2!$J$3=Foglio2!$E$8,Direttore_Amm.vo!Q362,IF(Foglio2!$J$3=Foglio2!$E$9,Doc_mat_elem.re!Q362,IF(Foglio2!$J$3=Foglio2!$E$10,Doc_dipl_scuola_sec.!Q362,IF(Foglio2!$J$3=Foglio2!$E$11,Doc_scuola_media!Q362,IF(Foglio2!$J$3=Foglio2!$E$12,Doc_laureati_scuola_sec.!Q378,IF(Foglio2!$J$3=Foglio2!$E$13,Direttivi_capi_ist.!Q362,0)))))))))))</f>
        <v>0</v>
      </c>
      <c r="T378" s="252">
        <f>IF(Foglio2!$J$3=Foglio2!$E$3,Ausiliari_Coll.Scol.!R362,IF(Foglio2!$J$3=Foglio2!$E$4,Collab._Tecnici!R362,IF(Foglio2!$J$3=Foglio2!$E$5,Assistenti_Tecnici!R362,IF(Foglio2!$J$3=Foglio2!$E$6,Assistenti_Amm.vo!R362,IF(Foglio2!$J$3=Foglio2!$E$7,Resp_Coord_Amm.vo!R362,IF(Foglio2!$J$3=Foglio2!$E$8,Direttore_Amm.vo!R362,IF(Foglio2!$J$3=Foglio2!$E$9,Doc_mat_elem.re!R362,IF(Foglio2!$J$3=Foglio2!$E$10,Doc_dipl_scuola_sec.!R362,IF(Foglio2!$J$3=Foglio2!$E$11,Doc_scuola_media!R362,IF(Foglio2!$J$3=Foglio2!$E$12,Doc_laureati_scuola_sec.!R378,IF(Foglio2!$J$3=Foglio2!$E$13,Direttivi_capi_ist.!R362,0)))))))))))</f>
        <v>0</v>
      </c>
      <c r="U378" s="252">
        <f t="shared" ref="U378" si="1486">(P378)/12*0.8</f>
        <v>0</v>
      </c>
      <c r="V378" s="252">
        <f t="shared" ref="V378" si="1487">(P378+R378)/12*0.8</f>
        <v>0</v>
      </c>
      <c r="W378" s="253" t="str">
        <f t="shared" ref="W378" si="1488">"Fascia Da "&amp;F378&amp;" a "&amp;F379&amp;" Decorrenza "&amp;DAY(C378)&amp;"/"&amp;MONTH(C378)&amp;"/"&amp;YEAR(C378)</f>
        <v>Fascia Da 0 a 0 Decorrenza 0/1/1900</v>
      </c>
    </row>
    <row r="379" spans="1:23" s="47" customFormat="1" ht="7.5" customHeight="1" x14ac:dyDescent="0.2">
      <c r="A379" s="104"/>
      <c r="B379" s="245">
        <f t="shared" si="1416"/>
        <v>35055</v>
      </c>
      <c r="C379" s="501"/>
      <c r="D379" s="501"/>
      <c r="E379" s="48" t="s">
        <v>4</v>
      </c>
      <c r="F379" s="49">
        <f>IF(Foglio2!$J$3=Foglio2!$E$3,Ausiliari_Coll.Scol.!D363,IF(Foglio2!$J$3=Foglio2!$E$4,Collab._Tecnici!D363,IF(Foglio2!$J$3=Foglio2!$E$5,Assistenti_Tecnici!D363,IF(Foglio2!$J$3=Foglio2!$E$6,Assistenti_Amm.vo!D363,IF(Foglio2!$J$3=Foglio2!$E$7,Resp_Coord_Amm.vo!D363,IF(Foglio2!$J$3=Foglio2!$E$8,Direttore_Amm.vo!D363,IF(Foglio2!$J$3=Foglio2!$E$9,Doc_mat_elem.re!D363,IF(Foglio2!$J$3=Foglio2!$E$10,Doc_dipl_scuola_sec.!D363,IF(Foglio2!$J$3=Foglio2!$E$11,Doc_scuola_media!D363,IF(Foglio2!$J$3=Foglio2!$E$12,Doc_laureati_scuola_sec.!D379,IF(Foglio2!$J$3=Foglio2!$E$13,Direttivi_capi_ist.!D363,0)))))))))))</f>
        <v>0</v>
      </c>
      <c r="G379" s="267">
        <f t="shared" ref="G379:T379" si="1489">G378*1936.27</f>
        <v>0</v>
      </c>
      <c r="H379" s="267">
        <f t="shared" si="1489"/>
        <v>0</v>
      </c>
      <c r="I379" s="267">
        <f t="shared" si="1489"/>
        <v>0</v>
      </c>
      <c r="J379" s="267">
        <f t="shared" si="1489"/>
        <v>0</v>
      </c>
      <c r="K379" s="267">
        <f t="shared" si="1489"/>
        <v>0</v>
      </c>
      <c r="L379" s="266">
        <f t="shared" si="1489"/>
        <v>0</v>
      </c>
      <c r="M379" s="267">
        <f t="shared" si="1489"/>
        <v>0</v>
      </c>
      <c r="N379" s="182">
        <f t="shared" si="1489"/>
        <v>0</v>
      </c>
      <c r="O379" s="183">
        <f t="shared" si="1489"/>
        <v>0</v>
      </c>
      <c r="P379" s="184">
        <f t="shared" si="1489"/>
        <v>0</v>
      </c>
      <c r="Q379" s="184">
        <f t="shared" si="1489"/>
        <v>0</v>
      </c>
      <c r="R379" s="184">
        <f t="shared" si="1489"/>
        <v>0</v>
      </c>
      <c r="S379" s="184">
        <f t="shared" si="1489"/>
        <v>0</v>
      </c>
      <c r="T379" s="184">
        <f t="shared" si="1489"/>
        <v>0</v>
      </c>
      <c r="U379" s="184">
        <f t="shared" ref="U379:V379" si="1490">U378*1936.27</f>
        <v>0</v>
      </c>
      <c r="V379" s="184">
        <f t="shared" si="1490"/>
        <v>0</v>
      </c>
      <c r="W379" s="104"/>
    </row>
    <row r="380" spans="1:23" s="47" customFormat="1" ht="12.75" customHeight="1" x14ac:dyDescent="0.2">
      <c r="A380" s="104">
        <f>IF(Foglio2!$J$7=1,TRUNC(Base!V380,0),TRUNC(Base!U380,0))</f>
        <v>0</v>
      </c>
      <c r="B380" s="245">
        <f t="shared" si="1416"/>
        <v>35056</v>
      </c>
      <c r="C380" s="501"/>
      <c r="D380" s="501"/>
      <c r="E380" s="53" t="s">
        <v>3</v>
      </c>
      <c r="F380" s="54">
        <f>IF(Foglio2!$J$3=Foglio2!$E$3,Ausiliari_Coll.Scol.!D364,IF(Foglio2!$J$3=Foglio2!$E$4,Collab._Tecnici!D364,IF(Foglio2!$J$3=Foglio2!$E$5,Assistenti_Tecnici!D364,IF(Foglio2!$J$3=Foglio2!$E$6,Assistenti_Amm.vo!D364,IF(Foglio2!$J$3=Foglio2!$E$7,Resp_Coord_Amm.vo!D364,IF(Foglio2!$J$3=Foglio2!$E$8,Direttore_Amm.vo!D364,IF(Foglio2!$J$3=Foglio2!$E$9,Doc_mat_elem.re!D364,IF(Foglio2!$J$3=Foglio2!$E$10,Doc_dipl_scuola_sec.!D364,IF(Foglio2!$J$3=Foglio2!$E$11,Doc_scuola_media!D364,IF(Foglio2!$J$3=Foglio2!$E$12,Doc_laureati_scuola_sec.!D380,IF(Foglio2!$J$3=Foglio2!$E$13,Direttivi_capi_ist.!D364,0)))))))))))</f>
        <v>0</v>
      </c>
      <c r="G380" s="248">
        <f>IF(Foglio2!$J$3=Foglio2!$E$3,Ausiliari_Coll.Scol.!E364,IF(Foglio2!$J$3=Foglio2!$E$4,Collab._Tecnici!E364,IF(Foglio2!$J$3=Foglio2!$E$5,Assistenti_Tecnici!E364,IF(Foglio2!$J$3=Foglio2!$E$6,Assistenti_Amm.vo!E364,IF(Foglio2!$J$3=Foglio2!$E$7,Resp_Coord_Amm.vo!E364,IF(Foglio2!$J$3=Foglio2!$E$8,Direttore_Amm.vo!E364,IF(Foglio2!$J$3=Foglio2!$E$9,Doc_mat_elem.re!E364,IF(Foglio2!$J$3=Foglio2!$E$10,Doc_dipl_scuola_sec.!E364,IF(Foglio2!$J$3=Foglio2!$E$11,Doc_scuola_media!E364,IF(Foglio2!$J$3=Foglio2!$E$12,Doc_laureati_scuola_sec.!E380,IF(Foglio2!$J$3=Foglio2!$E$13,Direttivi_capi_ist.!E364,0)))))))))))</f>
        <v>0</v>
      </c>
      <c r="H380" s="248">
        <f>IF(Foglio2!$J$3=Foglio2!$E$3,Ausiliari_Coll.Scol.!F364,IF(Foglio2!$J$3=Foglio2!$E$4,Collab._Tecnici!F364,IF(Foglio2!$J$3=Foglio2!$E$5,Assistenti_Tecnici!F364,IF(Foglio2!$J$3=Foglio2!$E$6,Assistenti_Amm.vo!F364,IF(Foglio2!$J$3=Foglio2!$E$7,Resp_Coord_Amm.vo!F364,IF(Foglio2!$J$3=Foglio2!$E$8,Direttore_Amm.vo!F364,IF(Foglio2!$J$3=Foglio2!$E$9,Doc_mat_elem.re!F364,IF(Foglio2!$J$3=Foglio2!$E$10,Doc_dipl_scuola_sec.!F364,IF(Foglio2!$J$3=Foglio2!$E$11,Doc_scuola_media!F364,IF(Foglio2!$J$3=Foglio2!$E$12,Doc_laureati_scuola_sec.!F380,IF(Foglio2!$J$3=Foglio2!$E$13,Direttivi_capi_ist.!F364,0)))))))))))</f>
        <v>0</v>
      </c>
      <c r="I380" s="248">
        <f>IF(Foglio2!$J$3=Foglio2!$E$3,Ausiliari_Coll.Scol.!G364,IF(Foglio2!$J$3=Foglio2!$E$4,Collab._Tecnici!G364,IF(Foglio2!$J$3=Foglio2!$E$5,Assistenti_Tecnici!G364,IF(Foglio2!$J$3=Foglio2!$E$6,Assistenti_Amm.vo!G364,IF(Foglio2!$J$3=Foglio2!$E$7,Resp_Coord_Amm.vo!G364,IF(Foglio2!$J$3=Foglio2!$E$8,Direttore_Amm.vo!G364,IF(Foglio2!$J$3=Foglio2!$E$9,Doc_mat_elem.re!G364,IF(Foglio2!$J$3=Foglio2!$E$10,Doc_dipl_scuola_sec.!G364,IF(Foglio2!$J$3=Foglio2!$E$11,Doc_scuola_media!G364,IF(Foglio2!$J$3=Foglio2!$E$12,Doc_laureati_scuola_sec.!G380,IF(Foglio2!$J$3=Foglio2!$E$13,Direttivi_capi_ist.!G364,0)))))))))))</f>
        <v>0</v>
      </c>
      <c r="J380" s="248">
        <f>IF(Foglio2!$J$3=Foglio2!$E$3,Ausiliari_Coll.Scol.!H364,IF(Foglio2!$J$3=Foglio2!$E$4,Collab._Tecnici!H364,IF(Foglio2!$J$3=Foglio2!$E$5,Assistenti_Tecnici!H364,IF(Foglio2!$J$3=Foglio2!$E$6,Assistenti_Amm.vo!H364,IF(Foglio2!$J$3=Foglio2!$E$7,Resp_Coord_Amm.vo!H364,IF(Foglio2!$J$3=Foglio2!$E$8,Direttore_Amm.vo!H364,IF(Foglio2!$J$3=Foglio2!$E$9,Doc_mat_elem.re!H364,IF(Foglio2!$J$3=Foglio2!$E$10,Doc_dipl_scuola_sec.!H364,IF(Foglio2!$J$3=Foglio2!$E$11,Doc_scuola_media!H364,IF(Foglio2!$J$3=Foglio2!$E$12,Doc_laureati_scuola_sec.!H380,IF(Foglio2!$J$3=Foglio2!$E$13,Direttivi_capi_ist.!H364,0)))))))))))</f>
        <v>0</v>
      </c>
      <c r="K380" s="248">
        <f>IF(Foglio2!$J$3=Foglio2!$E$3,Ausiliari_Coll.Scol.!I364,IF(Foglio2!$J$3=Foglio2!$E$4,Collab._Tecnici!I364,IF(Foglio2!$J$3=Foglio2!$E$5,Assistenti_Tecnici!I364,IF(Foglio2!$J$3=Foglio2!$E$6,Assistenti_Amm.vo!I364,IF(Foglio2!$J$3=Foglio2!$E$7,Resp_Coord_Amm.vo!I364,IF(Foglio2!$J$3=Foglio2!$E$8,Direttore_Amm.vo!I364,IF(Foglio2!$J$3=Foglio2!$E$9,Doc_mat_elem.re!I364,IF(Foglio2!$J$3=Foglio2!$E$10,Doc_dipl_scuola_sec.!I364,IF(Foglio2!$J$3=Foglio2!$E$11,Doc_scuola_media!I364,IF(Foglio2!$J$3=Foglio2!$E$12,Doc_laureati_scuola_sec.!I380,IF(Foglio2!$J$3=Foglio2!$E$13,Direttivi_capi_ist.!I364,0)))))))))))</f>
        <v>0</v>
      </c>
      <c r="L380" s="248">
        <f>IF(Foglio2!$J$3=Foglio2!$E$3,Ausiliari_Coll.Scol.!J364,IF(Foglio2!$J$3=Foglio2!$E$4,Collab._Tecnici!J364,IF(Foglio2!$J$3=Foglio2!$E$5,Assistenti_Tecnici!J364,IF(Foglio2!$J$3=Foglio2!$E$6,Assistenti_Amm.vo!J364,IF(Foglio2!$J$3=Foglio2!$E$7,Resp_Coord_Amm.vo!J364,IF(Foglio2!$J$3=Foglio2!$E$8,Direttore_Amm.vo!J364,IF(Foglio2!$J$3=Foglio2!$E$9,Doc_mat_elem.re!J364,IF(Foglio2!$J$3=Foglio2!$E$10,Doc_dipl_scuola_sec.!J364,IF(Foglio2!$J$3=Foglio2!$E$11,Doc_scuola_media!J364,IF(Foglio2!$J$3=Foglio2!$E$12,Doc_laureati_scuola_sec.!J380,IF(Foglio2!$J$3=Foglio2!$E$13,Direttivi_capi_ist.!J364,0)))))))))))</f>
        <v>0</v>
      </c>
      <c r="M380" s="249">
        <f>IF(Foglio2!$J$3=Foglio2!$E$3,Ausiliari_Coll.Scol.!K364,IF(Foglio2!$J$3=Foglio2!$E$4,Collab._Tecnici!K364,IF(Foglio2!$J$3=Foglio2!$E$5,Assistenti_Tecnici!K364,IF(Foglio2!$J$3=Foglio2!$E$6,Assistenti_Amm.vo!K364,IF(Foglio2!$J$3=Foglio2!$E$7,Resp_Coord_Amm.vo!K364,IF(Foglio2!$J$3=Foglio2!$E$8,Direttore_Amm.vo!K364,IF(Foglio2!$J$3=Foglio2!$E$9,Doc_mat_elem.re!K364,IF(Foglio2!$J$3=Foglio2!$E$10,Doc_dipl_scuola_sec.!K364,IF(Foglio2!$J$3=Foglio2!$E$11,Doc_scuola_media!K364,IF(Foglio2!$J$3=Foglio2!$E$12,Doc_laureati_scuola_sec.!K380,IF(Foglio2!$J$3=Foglio2!$E$13,Direttivi_capi_ist.!K364,0)))))))))))</f>
        <v>0</v>
      </c>
      <c r="N380" s="250">
        <f>IF(Foglio2!$J$3=Foglio2!$E$3,Ausiliari_Coll.Scol.!L364,IF(Foglio2!$J$3=Foglio2!$E$4,Collab._Tecnici!L364,IF(Foglio2!$J$3=Foglio2!$E$5,Assistenti_Tecnici!L364,IF(Foglio2!$J$3=Foglio2!$E$6,Assistenti_Amm.vo!L364,IF(Foglio2!$J$3=Foglio2!$E$7,Resp_Coord_Amm.vo!L364,IF(Foglio2!$J$3=Foglio2!$E$8,Direttore_Amm.vo!L364,IF(Foglio2!$J$3=Foglio2!$E$9,Doc_mat_elem.re!L364,IF(Foglio2!$J$3=Foglio2!$E$10,Doc_dipl_scuola_sec.!L364,IF(Foglio2!$J$3=Foglio2!$E$11,Doc_scuola_media!L364,IF(Foglio2!$J$3=Foglio2!$E$12,Doc_laureati_scuola_sec.!L380,IF(Foglio2!$J$3=Foglio2!$E$13,Direttivi_capi_ist.!L364,0)))))))))))</f>
        <v>0</v>
      </c>
      <c r="O380" s="251">
        <f>IF(Foglio2!$J$3=Foglio2!$E$3,Ausiliari_Coll.Scol.!M364,IF(Foglio2!$J$3=Foglio2!$E$4,Collab._Tecnici!M364,IF(Foglio2!$J$3=Foglio2!$E$5,Assistenti_Tecnici!M364,IF(Foglio2!$J$3=Foglio2!$E$6,Assistenti_Amm.vo!M364,IF(Foglio2!$J$3=Foglio2!$E$7,Resp_Coord_Amm.vo!M364,IF(Foglio2!$J$3=Foglio2!$E$8,Direttore_Amm.vo!M364,IF(Foglio2!$J$3=Foglio2!$E$9,Doc_mat_elem.re!M364,IF(Foglio2!$J$3=Foglio2!$E$10,Doc_dipl_scuola_sec.!M364,IF(Foglio2!$J$3=Foglio2!$E$11,Doc_scuola_media!M364,IF(Foglio2!$J$3=Foglio2!$E$12,Doc_laureati_scuola_sec.!M380,IF(Foglio2!$J$3=Foglio2!$E$13,Direttivi_capi_ist.!M364,0)))))))))))</f>
        <v>0</v>
      </c>
      <c r="P380" s="252">
        <f>IF(Foglio2!$J$3=Foglio2!$E$3,Ausiliari_Coll.Scol.!N364,IF(Foglio2!$J$3=Foglio2!$E$4,Collab._Tecnici!N364,IF(Foglio2!$J$3=Foglio2!$E$5,Assistenti_Tecnici!N364,IF(Foglio2!$J$3=Foglio2!$E$6,Assistenti_Amm.vo!N364,IF(Foglio2!$J$3=Foglio2!$E$7,Resp_Coord_Amm.vo!N364,IF(Foglio2!$J$3=Foglio2!$E$8,Direttore_Amm.vo!N364,IF(Foglio2!$J$3=Foglio2!$E$9,Doc_mat_elem.re!N364,IF(Foglio2!$J$3=Foglio2!$E$10,Doc_dipl_scuola_sec.!N364,IF(Foglio2!$J$3=Foglio2!$E$11,Doc_scuola_media!N364,IF(Foglio2!$J$3=Foglio2!$E$12,Doc_laureati_scuola_sec.!N380,IF(Foglio2!$J$3=Foglio2!$E$13,Direttivi_capi_ist.!N364,0)))))))))))</f>
        <v>0</v>
      </c>
      <c r="Q380" s="252">
        <f>IF(Foglio2!$J$3=Foglio2!$E$3,Ausiliari_Coll.Scol.!O364,IF(Foglio2!$J$3=Foglio2!$E$4,Collab._Tecnici!O364,IF(Foglio2!$J$3=Foglio2!$E$5,Assistenti_Tecnici!O364,IF(Foglio2!$J$3=Foglio2!$E$6,Assistenti_Amm.vo!O364,IF(Foglio2!$J$3=Foglio2!$E$7,Resp_Coord_Amm.vo!O364,IF(Foglio2!$J$3=Foglio2!$E$8,Direttore_Amm.vo!O364,IF(Foglio2!$J$3=Foglio2!$E$9,Doc_mat_elem.re!O364,IF(Foglio2!$J$3=Foglio2!$E$10,Doc_dipl_scuola_sec.!O364,IF(Foglio2!$J$3=Foglio2!$E$11,Doc_scuola_media!O364,IF(Foglio2!$J$3=Foglio2!$E$12,Doc_laureati_scuola_sec.!O380,IF(Foglio2!$J$3=Foglio2!$E$13,Direttivi_capi_ist.!O364,0)))))))))))</f>
        <v>0</v>
      </c>
      <c r="R380" s="252">
        <f>IF(Foglio2!$J$3=Foglio2!$E$3,Ausiliari_Coll.Scol.!P364,IF(Foglio2!$J$3=Foglio2!$E$4,Collab._Tecnici!P364,IF(Foglio2!$J$3=Foglio2!$E$5,Assistenti_Tecnici!P364,IF(Foglio2!$J$3=Foglio2!$E$6,Assistenti_Amm.vo!P364,IF(Foglio2!$J$3=Foglio2!$E$7,Resp_Coord_Amm.vo!P364,IF(Foglio2!$J$3=Foglio2!$E$8,Direttore_Amm.vo!P364,IF(Foglio2!$J$3=Foglio2!$E$9,Doc_mat_elem.re!P364,IF(Foglio2!$J$3=Foglio2!$E$10,Doc_dipl_scuola_sec.!P364,IF(Foglio2!$J$3=Foglio2!$E$11,Doc_scuola_media!P364,IF(Foglio2!$J$3=Foglio2!$E$12,Doc_laureati_scuola_sec.!P380,IF(Foglio2!$J$3=Foglio2!$E$13,Direttivi_capi_ist.!P364,0)))))))))))</f>
        <v>0</v>
      </c>
      <c r="S380" s="252">
        <f>IF(Foglio2!$J$3=Foglio2!$E$3,Ausiliari_Coll.Scol.!Q364,IF(Foglio2!$J$3=Foglio2!$E$4,Collab._Tecnici!Q364,IF(Foglio2!$J$3=Foglio2!$E$5,Assistenti_Tecnici!Q364,IF(Foglio2!$J$3=Foglio2!$E$6,Assistenti_Amm.vo!Q364,IF(Foglio2!$J$3=Foglio2!$E$7,Resp_Coord_Amm.vo!Q364,IF(Foglio2!$J$3=Foglio2!$E$8,Direttore_Amm.vo!Q364,IF(Foglio2!$J$3=Foglio2!$E$9,Doc_mat_elem.re!Q364,IF(Foglio2!$J$3=Foglio2!$E$10,Doc_dipl_scuola_sec.!Q364,IF(Foglio2!$J$3=Foglio2!$E$11,Doc_scuola_media!Q364,IF(Foglio2!$J$3=Foglio2!$E$12,Doc_laureati_scuola_sec.!Q380,IF(Foglio2!$J$3=Foglio2!$E$13,Direttivi_capi_ist.!Q364,0)))))))))))</f>
        <v>0</v>
      </c>
      <c r="T380" s="252">
        <f>IF(Foglio2!$J$3=Foglio2!$E$3,Ausiliari_Coll.Scol.!R364,IF(Foglio2!$J$3=Foglio2!$E$4,Collab._Tecnici!R364,IF(Foglio2!$J$3=Foglio2!$E$5,Assistenti_Tecnici!R364,IF(Foglio2!$J$3=Foglio2!$E$6,Assistenti_Amm.vo!R364,IF(Foglio2!$J$3=Foglio2!$E$7,Resp_Coord_Amm.vo!R364,IF(Foglio2!$J$3=Foglio2!$E$8,Direttore_Amm.vo!R364,IF(Foglio2!$J$3=Foglio2!$E$9,Doc_mat_elem.re!R364,IF(Foglio2!$J$3=Foglio2!$E$10,Doc_dipl_scuola_sec.!R364,IF(Foglio2!$J$3=Foglio2!$E$11,Doc_scuola_media!R364,IF(Foglio2!$J$3=Foglio2!$E$12,Doc_laureati_scuola_sec.!R380,IF(Foglio2!$J$3=Foglio2!$E$13,Direttivi_capi_ist.!R364,0)))))))))))</f>
        <v>0</v>
      </c>
      <c r="U380" s="252">
        <f t="shared" ref="U380" si="1491">(P380)/12*0.8</f>
        <v>0</v>
      </c>
      <c r="V380" s="252">
        <f t="shared" ref="V380" si="1492">(P380+R380)/12*0.8</f>
        <v>0</v>
      </c>
      <c r="W380" s="253" t="str">
        <f t="shared" ref="W380" si="1493">"Fascia Da "&amp;F380&amp;" a "&amp;F381&amp;" Decorrenza "&amp;DAY(C380)&amp;"/"&amp;MONTH(C380)&amp;"/"&amp;YEAR(C380)</f>
        <v>Fascia Da 0 a 0 Decorrenza 0/1/1900</v>
      </c>
    </row>
    <row r="381" spans="1:23" s="47" customFormat="1" ht="6.75" customHeight="1" x14ac:dyDescent="0.2">
      <c r="A381" s="104"/>
      <c r="B381" s="245">
        <f t="shared" si="1416"/>
        <v>35057</v>
      </c>
      <c r="C381" s="501"/>
      <c r="D381" s="501"/>
      <c r="E381" s="48" t="s">
        <v>4</v>
      </c>
      <c r="F381" s="49">
        <f>IF(Foglio2!$J$3=Foglio2!$E$3,Ausiliari_Coll.Scol.!D365,IF(Foglio2!$J$3=Foglio2!$E$4,Collab._Tecnici!D365,IF(Foglio2!$J$3=Foglio2!$E$5,Assistenti_Tecnici!D365,IF(Foglio2!$J$3=Foglio2!$E$6,Assistenti_Amm.vo!D365,IF(Foglio2!$J$3=Foglio2!$E$7,Resp_Coord_Amm.vo!D365,IF(Foglio2!$J$3=Foglio2!$E$8,Direttore_Amm.vo!D365,IF(Foglio2!$J$3=Foglio2!$E$9,Doc_mat_elem.re!D365,IF(Foglio2!$J$3=Foglio2!$E$10,Doc_dipl_scuola_sec.!D365,IF(Foglio2!$J$3=Foglio2!$E$11,Doc_scuola_media!D365,IF(Foglio2!$J$3=Foglio2!$E$12,Doc_laureati_scuola_sec.!D381,IF(Foglio2!$J$3=Foglio2!$E$13,Direttivi_capi_ist.!D365,0)))))))))))</f>
        <v>0</v>
      </c>
      <c r="G381" s="267">
        <f t="shared" ref="G381:T381" si="1494">G380*1936.27</f>
        <v>0</v>
      </c>
      <c r="H381" s="267">
        <f t="shared" si="1494"/>
        <v>0</v>
      </c>
      <c r="I381" s="267">
        <f t="shared" si="1494"/>
        <v>0</v>
      </c>
      <c r="J381" s="267">
        <f t="shared" si="1494"/>
        <v>0</v>
      </c>
      <c r="K381" s="267">
        <f t="shared" si="1494"/>
        <v>0</v>
      </c>
      <c r="L381" s="266">
        <f t="shared" si="1494"/>
        <v>0</v>
      </c>
      <c r="M381" s="267">
        <f t="shared" si="1494"/>
        <v>0</v>
      </c>
      <c r="N381" s="182">
        <f t="shared" si="1494"/>
        <v>0</v>
      </c>
      <c r="O381" s="183">
        <f t="shared" si="1494"/>
        <v>0</v>
      </c>
      <c r="P381" s="184">
        <f t="shared" si="1494"/>
        <v>0</v>
      </c>
      <c r="Q381" s="184">
        <f t="shared" si="1494"/>
        <v>0</v>
      </c>
      <c r="R381" s="184">
        <f t="shared" si="1494"/>
        <v>0</v>
      </c>
      <c r="S381" s="184">
        <f t="shared" si="1494"/>
        <v>0</v>
      </c>
      <c r="T381" s="184">
        <f t="shared" si="1494"/>
        <v>0</v>
      </c>
      <c r="U381" s="184">
        <f t="shared" ref="U381:V381" si="1495">U380*1936.27</f>
        <v>0</v>
      </c>
      <c r="V381" s="184">
        <f t="shared" si="1495"/>
        <v>0</v>
      </c>
      <c r="W381" s="104"/>
    </row>
    <row r="382" spans="1:23" s="47" customFormat="1" ht="12.75" customHeight="1" x14ac:dyDescent="0.2">
      <c r="A382" s="104">
        <f>IF(Foglio2!$J$7=1,TRUNC(Base!V382,0),TRUNC(Base!U382,0))</f>
        <v>0</v>
      </c>
      <c r="B382" s="245">
        <f t="shared" si="1416"/>
        <v>35058</v>
      </c>
      <c r="C382" s="501"/>
      <c r="D382" s="501"/>
      <c r="E382" s="53" t="s">
        <v>3</v>
      </c>
      <c r="F382" s="54">
        <f>IF(Foglio2!$J$3=Foglio2!$E$3,Ausiliari_Coll.Scol.!D366,IF(Foglio2!$J$3=Foglio2!$E$4,Collab._Tecnici!D366,IF(Foglio2!$J$3=Foglio2!$E$5,Assistenti_Tecnici!D366,IF(Foglio2!$J$3=Foglio2!$E$6,Assistenti_Amm.vo!D366,IF(Foglio2!$J$3=Foglio2!$E$7,Resp_Coord_Amm.vo!D366,IF(Foglio2!$J$3=Foglio2!$E$8,Direttore_Amm.vo!D366,IF(Foglio2!$J$3=Foglio2!$E$9,Doc_mat_elem.re!D366,IF(Foglio2!$J$3=Foglio2!$E$10,Doc_dipl_scuola_sec.!D366,IF(Foglio2!$J$3=Foglio2!$E$11,Doc_scuola_media!D366,IF(Foglio2!$J$3=Foglio2!$E$12,Doc_laureati_scuola_sec.!D382,IF(Foglio2!$J$3=Foglio2!$E$13,Direttivi_capi_ist.!D366,0)))))))))))</f>
        <v>0</v>
      </c>
      <c r="G382" s="248">
        <f>IF(Foglio2!$J$3=Foglio2!$E$3,Ausiliari_Coll.Scol.!E366,IF(Foglio2!$J$3=Foglio2!$E$4,Collab._Tecnici!E366,IF(Foglio2!$J$3=Foglio2!$E$5,Assistenti_Tecnici!E366,IF(Foglio2!$J$3=Foglio2!$E$6,Assistenti_Amm.vo!E366,IF(Foglio2!$J$3=Foglio2!$E$7,Resp_Coord_Amm.vo!E366,IF(Foglio2!$J$3=Foglio2!$E$8,Direttore_Amm.vo!E366,IF(Foglio2!$J$3=Foglio2!$E$9,Doc_mat_elem.re!E366,IF(Foglio2!$J$3=Foglio2!$E$10,Doc_dipl_scuola_sec.!E366,IF(Foglio2!$J$3=Foglio2!$E$11,Doc_scuola_media!E366,IF(Foglio2!$J$3=Foglio2!$E$12,Doc_laureati_scuola_sec.!E382,IF(Foglio2!$J$3=Foglio2!$E$13,Direttivi_capi_ist.!E366,0)))))))))))</f>
        <v>0</v>
      </c>
      <c r="H382" s="248">
        <f>IF(Foglio2!$J$3=Foglio2!$E$3,Ausiliari_Coll.Scol.!F366,IF(Foglio2!$J$3=Foglio2!$E$4,Collab._Tecnici!F366,IF(Foglio2!$J$3=Foglio2!$E$5,Assistenti_Tecnici!F366,IF(Foglio2!$J$3=Foglio2!$E$6,Assistenti_Amm.vo!F366,IF(Foglio2!$J$3=Foglio2!$E$7,Resp_Coord_Amm.vo!F366,IF(Foglio2!$J$3=Foglio2!$E$8,Direttore_Amm.vo!F366,IF(Foglio2!$J$3=Foglio2!$E$9,Doc_mat_elem.re!F366,IF(Foglio2!$J$3=Foglio2!$E$10,Doc_dipl_scuola_sec.!F366,IF(Foglio2!$J$3=Foglio2!$E$11,Doc_scuola_media!F366,IF(Foglio2!$J$3=Foglio2!$E$12,Doc_laureati_scuola_sec.!F382,IF(Foglio2!$J$3=Foglio2!$E$13,Direttivi_capi_ist.!F366,0)))))))))))</f>
        <v>0</v>
      </c>
      <c r="I382" s="248">
        <f>IF(Foglio2!$J$3=Foglio2!$E$3,Ausiliari_Coll.Scol.!G366,IF(Foglio2!$J$3=Foglio2!$E$4,Collab._Tecnici!G366,IF(Foglio2!$J$3=Foglio2!$E$5,Assistenti_Tecnici!G366,IF(Foglio2!$J$3=Foglio2!$E$6,Assistenti_Amm.vo!G366,IF(Foglio2!$J$3=Foglio2!$E$7,Resp_Coord_Amm.vo!G366,IF(Foglio2!$J$3=Foglio2!$E$8,Direttore_Amm.vo!G366,IF(Foglio2!$J$3=Foglio2!$E$9,Doc_mat_elem.re!G366,IF(Foglio2!$J$3=Foglio2!$E$10,Doc_dipl_scuola_sec.!G366,IF(Foglio2!$J$3=Foglio2!$E$11,Doc_scuola_media!G366,IF(Foglio2!$J$3=Foglio2!$E$12,Doc_laureati_scuola_sec.!G382,IF(Foglio2!$J$3=Foglio2!$E$13,Direttivi_capi_ist.!G366,0)))))))))))</f>
        <v>0</v>
      </c>
      <c r="J382" s="248">
        <f>IF(Foglio2!$J$3=Foglio2!$E$3,Ausiliari_Coll.Scol.!H366,IF(Foglio2!$J$3=Foglio2!$E$4,Collab._Tecnici!H366,IF(Foglio2!$J$3=Foglio2!$E$5,Assistenti_Tecnici!H366,IF(Foglio2!$J$3=Foglio2!$E$6,Assistenti_Amm.vo!H366,IF(Foglio2!$J$3=Foglio2!$E$7,Resp_Coord_Amm.vo!H366,IF(Foglio2!$J$3=Foglio2!$E$8,Direttore_Amm.vo!H366,IF(Foglio2!$J$3=Foglio2!$E$9,Doc_mat_elem.re!H366,IF(Foglio2!$J$3=Foglio2!$E$10,Doc_dipl_scuola_sec.!H366,IF(Foglio2!$J$3=Foglio2!$E$11,Doc_scuola_media!H366,IF(Foglio2!$J$3=Foglio2!$E$12,Doc_laureati_scuola_sec.!H382,IF(Foglio2!$J$3=Foglio2!$E$13,Direttivi_capi_ist.!H366,0)))))))))))</f>
        <v>0</v>
      </c>
      <c r="K382" s="248">
        <f>IF(Foglio2!$J$3=Foglio2!$E$3,Ausiliari_Coll.Scol.!I366,IF(Foglio2!$J$3=Foglio2!$E$4,Collab._Tecnici!I366,IF(Foglio2!$J$3=Foglio2!$E$5,Assistenti_Tecnici!I366,IF(Foglio2!$J$3=Foglio2!$E$6,Assistenti_Amm.vo!I366,IF(Foglio2!$J$3=Foglio2!$E$7,Resp_Coord_Amm.vo!I366,IF(Foglio2!$J$3=Foglio2!$E$8,Direttore_Amm.vo!I366,IF(Foglio2!$J$3=Foglio2!$E$9,Doc_mat_elem.re!I366,IF(Foglio2!$J$3=Foglio2!$E$10,Doc_dipl_scuola_sec.!I366,IF(Foglio2!$J$3=Foglio2!$E$11,Doc_scuola_media!I366,IF(Foglio2!$J$3=Foglio2!$E$12,Doc_laureati_scuola_sec.!I382,IF(Foglio2!$J$3=Foglio2!$E$13,Direttivi_capi_ist.!I366,0)))))))))))</f>
        <v>0</v>
      </c>
      <c r="L382" s="248">
        <f>IF(Foglio2!$J$3=Foglio2!$E$3,Ausiliari_Coll.Scol.!J366,IF(Foglio2!$J$3=Foglio2!$E$4,Collab._Tecnici!J366,IF(Foglio2!$J$3=Foglio2!$E$5,Assistenti_Tecnici!J366,IF(Foglio2!$J$3=Foglio2!$E$6,Assistenti_Amm.vo!J366,IF(Foglio2!$J$3=Foglio2!$E$7,Resp_Coord_Amm.vo!J366,IF(Foglio2!$J$3=Foglio2!$E$8,Direttore_Amm.vo!J366,IF(Foglio2!$J$3=Foglio2!$E$9,Doc_mat_elem.re!J366,IF(Foglio2!$J$3=Foglio2!$E$10,Doc_dipl_scuola_sec.!J366,IF(Foglio2!$J$3=Foglio2!$E$11,Doc_scuola_media!J366,IF(Foglio2!$J$3=Foglio2!$E$12,Doc_laureati_scuola_sec.!J382,IF(Foglio2!$J$3=Foglio2!$E$13,Direttivi_capi_ist.!J366,0)))))))))))</f>
        <v>0</v>
      </c>
      <c r="M382" s="249">
        <f>IF(Foglio2!$J$3=Foglio2!$E$3,Ausiliari_Coll.Scol.!K366,IF(Foglio2!$J$3=Foglio2!$E$4,Collab._Tecnici!K366,IF(Foglio2!$J$3=Foglio2!$E$5,Assistenti_Tecnici!K366,IF(Foglio2!$J$3=Foglio2!$E$6,Assistenti_Amm.vo!K366,IF(Foglio2!$J$3=Foglio2!$E$7,Resp_Coord_Amm.vo!K366,IF(Foglio2!$J$3=Foglio2!$E$8,Direttore_Amm.vo!K366,IF(Foglio2!$J$3=Foglio2!$E$9,Doc_mat_elem.re!K366,IF(Foglio2!$J$3=Foglio2!$E$10,Doc_dipl_scuola_sec.!K366,IF(Foglio2!$J$3=Foglio2!$E$11,Doc_scuola_media!K366,IF(Foglio2!$J$3=Foglio2!$E$12,Doc_laureati_scuola_sec.!K382,IF(Foglio2!$J$3=Foglio2!$E$13,Direttivi_capi_ist.!K366,0)))))))))))</f>
        <v>0</v>
      </c>
      <c r="N382" s="250">
        <f>IF(Foglio2!$J$3=Foglio2!$E$3,Ausiliari_Coll.Scol.!L366,IF(Foglio2!$J$3=Foglio2!$E$4,Collab._Tecnici!L366,IF(Foglio2!$J$3=Foglio2!$E$5,Assistenti_Tecnici!L366,IF(Foglio2!$J$3=Foglio2!$E$6,Assistenti_Amm.vo!L366,IF(Foglio2!$J$3=Foglio2!$E$7,Resp_Coord_Amm.vo!L366,IF(Foglio2!$J$3=Foglio2!$E$8,Direttore_Amm.vo!L366,IF(Foglio2!$J$3=Foglio2!$E$9,Doc_mat_elem.re!L366,IF(Foglio2!$J$3=Foglio2!$E$10,Doc_dipl_scuola_sec.!L366,IF(Foglio2!$J$3=Foglio2!$E$11,Doc_scuola_media!L366,IF(Foglio2!$J$3=Foglio2!$E$12,Doc_laureati_scuola_sec.!L382,IF(Foglio2!$J$3=Foglio2!$E$13,Direttivi_capi_ist.!L366,0)))))))))))</f>
        <v>0</v>
      </c>
      <c r="O382" s="251">
        <f>IF(Foglio2!$J$3=Foglio2!$E$3,Ausiliari_Coll.Scol.!M366,IF(Foglio2!$J$3=Foglio2!$E$4,Collab._Tecnici!M366,IF(Foglio2!$J$3=Foglio2!$E$5,Assistenti_Tecnici!M366,IF(Foglio2!$J$3=Foglio2!$E$6,Assistenti_Amm.vo!M366,IF(Foglio2!$J$3=Foglio2!$E$7,Resp_Coord_Amm.vo!M366,IF(Foglio2!$J$3=Foglio2!$E$8,Direttore_Amm.vo!M366,IF(Foglio2!$J$3=Foglio2!$E$9,Doc_mat_elem.re!M366,IF(Foglio2!$J$3=Foglio2!$E$10,Doc_dipl_scuola_sec.!M366,IF(Foglio2!$J$3=Foglio2!$E$11,Doc_scuola_media!M366,IF(Foglio2!$J$3=Foglio2!$E$12,Doc_laureati_scuola_sec.!M382,IF(Foglio2!$J$3=Foglio2!$E$13,Direttivi_capi_ist.!M366,0)))))))))))</f>
        <v>0</v>
      </c>
      <c r="P382" s="252">
        <f>IF(Foglio2!$J$3=Foglio2!$E$3,Ausiliari_Coll.Scol.!N366,IF(Foglio2!$J$3=Foglio2!$E$4,Collab._Tecnici!N366,IF(Foglio2!$J$3=Foglio2!$E$5,Assistenti_Tecnici!N366,IF(Foglio2!$J$3=Foglio2!$E$6,Assistenti_Amm.vo!N366,IF(Foglio2!$J$3=Foglio2!$E$7,Resp_Coord_Amm.vo!N366,IF(Foglio2!$J$3=Foglio2!$E$8,Direttore_Amm.vo!N366,IF(Foglio2!$J$3=Foglio2!$E$9,Doc_mat_elem.re!N366,IF(Foglio2!$J$3=Foglio2!$E$10,Doc_dipl_scuola_sec.!N366,IF(Foglio2!$J$3=Foglio2!$E$11,Doc_scuola_media!N366,IF(Foglio2!$J$3=Foglio2!$E$12,Doc_laureati_scuola_sec.!N382,IF(Foglio2!$J$3=Foglio2!$E$13,Direttivi_capi_ist.!N366,0)))))))))))</f>
        <v>0</v>
      </c>
      <c r="Q382" s="252">
        <f>IF(Foglio2!$J$3=Foglio2!$E$3,Ausiliari_Coll.Scol.!O366,IF(Foglio2!$J$3=Foglio2!$E$4,Collab._Tecnici!O366,IF(Foglio2!$J$3=Foglio2!$E$5,Assistenti_Tecnici!O366,IF(Foglio2!$J$3=Foglio2!$E$6,Assistenti_Amm.vo!O366,IF(Foglio2!$J$3=Foglio2!$E$7,Resp_Coord_Amm.vo!O366,IF(Foglio2!$J$3=Foglio2!$E$8,Direttore_Amm.vo!O366,IF(Foglio2!$J$3=Foglio2!$E$9,Doc_mat_elem.re!O366,IF(Foglio2!$J$3=Foglio2!$E$10,Doc_dipl_scuola_sec.!O366,IF(Foglio2!$J$3=Foglio2!$E$11,Doc_scuola_media!O366,IF(Foglio2!$J$3=Foglio2!$E$12,Doc_laureati_scuola_sec.!O382,IF(Foglio2!$J$3=Foglio2!$E$13,Direttivi_capi_ist.!O366,0)))))))))))</f>
        <v>0</v>
      </c>
      <c r="R382" s="252">
        <f>IF(Foglio2!$J$3=Foglio2!$E$3,Ausiliari_Coll.Scol.!P366,IF(Foglio2!$J$3=Foglio2!$E$4,Collab._Tecnici!P366,IF(Foglio2!$J$3=Foglio2!$E$5,Assistenti_Tecnici!P366,IF(Foglio2!$J$3=Foglio2!$E$6,Assistenti_Amm.vo!P366,IF(Foglio2!$J$3=Foglio2!$E$7,Resp_Coord_Amm.vo!P366,IF(Foglio2!$J$3=Foglio2!$E$8,Direttore_Amm.vo!P366,IF(Foglio2!$J$3=Foglio2!$E$9,Doc_mat_elem.re!P366,IF(Foglio2!$J$3=Foglio2!$E$10,Doc_dipl_scuola_sec.!P366,IF(Foglio2!$J$3=Foglio2!$E$11,Doc_scuola_media!P366,IF(Foglio2!$J$3=Foglio2!$E$12,Doc_laureati_scuola_sec.!P382,IF(Foglio2!$J$3=Foglio2!$E$13,Direttivi_capi_ist.!P366,0)))))))))))</f>
        <v>0</v>
      </c>
      <c r="S382" s="252">
        <f>IF(Foglio2!$J$3=Foglio2!$E$3,Ausiliari_Coll.Scol.!Q366,IF(Foglio2!$J$3=Foglio2!$E$4,Collab._Tecnici!Q366,IF(Foglio2!$J$3=Foglio2!$E$5,Assistenti_Tecnici!Q366,IF(Foglio2!$J$3=Foglio2!$E$6,Assistenti_Amm.vo!Q366,IF(Foglio2!$J$3=Foglio2!$E$7,Resp_Coord_Amm.vo!Q366,IF(Foglio2!$J$3=Foglio2!$E$8,Direttore_Amm.vo!Q366,IF(Foglio2!$J$3=Foglio2!$E$9,Doc_mat_elem.re!Q366,IF(Foglio2!$J$3=Foglio2!$E$10,Doc_dipl_scuola_sec.!Q366,IF(Foglio2!$J$3=Foglio2!$E$11,Doc_scuola_media!Q366,IF(Foglio2!$J$3=Foglio2!$E$12,Doc_laureati_scuola_sec.!Q382,IF(Foglio2!$J$3=Foglio2!$E$13,Direttivi_capi_ist.!Q366,0)))))))))))</f>
        <v>0</v>
      </c>
      <c r="T382" s="252">
        <f>IF(Foglio2!$J$3=Foglio2!$E$3,Ausiliari_Coll.Scol.!R366,IF(Foglio2!$J$3=Foglio2!$E$4,Collab._Tecnici!R366,IF(Foglio2!$J$3=Foglio2!$E$5,Assistenti_Tecnici!R366,IF(Foglio2!$J$3=Foglio2!$E$6,Assistenti_Amm.vo!R366,IF(Foglio2!$J$3=Foglio2!$E$7,Resp_Coord_Amm.vo!R366,IF(Foglio2!$J$3=Foglio2!$E$8,Direttore_Amm.vo!R366,IF(Foglio2!$J$3=Foglio2!$E$9,Doc_mat_elem.re!R366,IF(Foglio2!$J$3=Foglio2!$E$10,Doc_dipl_scuola_sec.!R366,IF(Foglio2!$J$3=Foglio2!$E$11,Doc_scuola_media!R366,IF(Foglio2!$J$3=Foglio2!$E$12,Doc_laureati_scuola_sec.!R382,IF(Foglio2!$J$3=Foglio2!$E$13,Direttivi_capi_ist.!R366,0)))))))))))</f>
        <v>0</v>
      </c>
      <c r="U382" s="252">
        <f t="shared" ref="U382" si="1496">(P382)/12*0.8</f>
        <v>0</v>
      </c>
      <c r="V382" s="252">
        <f t="shared" ref="V382" si="1497">(P382+R382)/12*0.8</f>
        <v>0</v>
      </c>
      <c r="W382" s="253" t="str">
        <f t="shared" ref="W382" si="1498">"Fascia Da "&amp;F382&amp;" a "&amp;F383&amp;" Decorrenza "&amp;DAY(C382)&amp;"/"&amp;MONTH(C382)&amp;"/"&amp;YEAR(C382)</f>
        <v>Fascia Da 0 a 0 Decorrenza 0/1/1900</v>
      </c>
    </row>
    <row r="383" spans="1:23" s="47" customFormat="1" ht="8.25" customHeight="1" x14ac:dyDescent="0.2">
      <c r="A383" s="104"/>
      <c r="B383" s="245">
        <f t="shared" si="1416"/>
        <v>35059</v>
      </c>
      <c r="C383" s="501"/>
      <c r="D383" s="501"/>
      <c r="E383" s="48" t="s">
        <v>4</v>
      </c>
      <c r="F383" s="49">
        <f>IF(Foglio2!$J$3=Foglio2!$E$3,Ausiliari_Coll.Scol.!D367,IF(Foglio2!$J$3=Foglio2!$E$4,Collab._Tecnici!D367,IF(Foglio2!$J$3=Foglio2!$E$5,Assistenti_Tecnici!D367,IF(Foglio2!$J$3=Foglio2!$E$6,Assistenti_Amm.vo!D367,IF(Foglio2!$J$3=Foglio2!$E$7,Resp_Coord_Amm.vo!D367,IF(Foglio2!$J$3=Foglio2!$E$8,Direttore_Amm.vo!D367,IF(Foglio2!$J$3=Foglio2!$E$9,Doc_mat_elem.re!D367,IF(Foglio2!$J$3=Foglio2!$E$10,Doc_dipl_scuola_sec.!D367,IF(Foglio2!$J$3=Foglio2!$E$11,Doc_scuola_media!D367,IF(Foglio2!$J$3=Foglio2!$E$12,Doc_laureati_scuola_sec.!D383,IF(Foglio2!$J$3=Foglio2!$E$13,Direttivi_capi_ist.!D367,0)))))))))))</f>
        <v>0</v>
      </c>
      <c r="G383" s="267">
        <f t="shared" ref="G383:T383" si="1499">G382*1936.27</f>
        <v>0</v>
      </c>
      <c r="H383" s="267">
        <f t="shared" si="1499"/>
        <v>0</v>
      </c>
      <c r="I383" s="267">
        <f t="shared" si="1499"/>
        <v>0</v>
      </c>
      <c r="J383" s="267">
        <f t="shared" si="1499"/>
        <v>0</v>
      </c>
      <c r="K383" s="267">
        <f t="shared" si="1499"/>
        <v>0</v>
      </c>
      <c r="L383" s="266">
        <f t="shared" si="1499"/>
        <v>0</v>
      </c>
      <c r="M383" s="267">
        <f t="shared" si="1499"/>
        <v>0</v>
      </c>
      <c r="N383" s="182">
        <f t="shared" si="1499"/>
        <v>0</v>
      </c>
      <c r="O383" s="183">
        <f t="shared" si="1499"/>
        <v>0</v>
      </c>
      <c r="P383" s="184">
        <f t="shared" si="1499"/>
        <v>0</v>
      </c>
      <c r="Q383" s="184">
        <f t="shared" si="1499"/>
        <v>0</v>
      </c>
      <c r="R383" s="184">
        <f t="shared" si="1499"/>
        <v>0</v>
      </c>
      <c r="S383" s="184">
        <f t="shared" si="1499"/>
        <v>0</v>
      </c>
      <c r="T383" s="184">
        <f t="shared" si="1499"/>
        <v>0</v>
      </c>
      <c r="U383" s="184">
        <f t="shared" ref="U383:V383" si="1500">U382*1936.27</f>
        <v>0</v>
      </c>
      <c r="V383" s="184">
        <f t="shared" si="1500"/>
        <v>0</v>
      </c>
      <c r="W383" s="104"/>
    </row>
    <row r="384" spans="1:23" s="47" customFormat="1" ht="12.75" customHeight="1" x14ac:dyDescent="0.2">
      <c r="A384" s="104">
        <f>IF(Foglio2!$J$7=1,TRUNC(Base!V384,0),TRUNC(Base!U384,0))</f>
        <v>0</v>
      </c>
      <c r="B384" s="245">
        <f t="shared" si="1416"/>
        <v>35060</v>
      </c>
      <c r="C384" s="501"/>
      <c r="D384" s="501"/>
      <c r="E384" s="53" t="s">
        <v>3</v>
      </c>
      <c r="F384" s="54">
        <f>IF(Foglio2!$J$3=Foglio2!$E$3,Ausiliari_Coll.Scol.!D368,IF(Foglio2!$J$3=Foglio2!$E$4,Collab._Tecnici!D368,IF(Foglio2!$J$3=Foglio2!$E$5,Assistenti_Tecnici!D368,IF(Foglio2!$J$3=Foglio2!$E$6,Assistenti_Amm.vo!D368,IF(Foglio2!$J$3=Foglio2!$E$7,Resp_Coord_Amm.vo!D368,IF(Foglio2!$J$3=Foglio2!$E$8,Direttore_Amm.vo!D368,IF(Foglio2!$J$3=Foglio2!$E$9,Doc_mat_elem.re!D368,IF(Foglio2!$J$3=Foglio2!$E$10,Doc_dipl_scuola_sec.!D368,IF(Foglio2!$J$3=Foglio2!$E$11,Doc_scuola_media!D368,IF(Foglio2!$J$3=Foglio2!$E$12,Doc_laureati_scuola_sec.!D384,IF(Foglio2!$J$3=Foglio2!$E$13,Direttivi_capi_ist.!D368,0)))))))))))</f>
        <v>0</v>
      </c>
      <c r="G384" s="248">
        <f>IF(Foglio2!$J$3=Foglio2!$E$3,Ausiliari_Coll.Scol.!E368,IF(Foglio2!$J$3=Foglio2!$E$4,Collab._Tecnici!E368,IF(Foglio2!$J$3=Foglio2!$E$5,Assistenti_Tecnici!E368,IF(Foglio2!$J$3=Foglio2!$E$6,Assistenti_Amm.vo!E368,IF(Foglio2!$J$3=Foglio2!$E$7,Resp_Coord_Amm.vo!E368,IF(Foglio2!$J$3=Foglio2!$E$8,Direttore_Amm.vo!E368,IF(Foglio2!$J$3=Foglio2!$E$9,Doc_mat_elem.re!E368,IF(Foglio2!$J$3=Foglio2!$E$10,Doc_dipl_scuola_sec.!E368,IF(Foglio2!$J$3=Foglio2!$E$11,Doc_scuola_media!E368,IF(Foglio2!$J$3=Foglio2!$E$12,Doc_laureati_scuola_sec.!E384,IF(Foglio2!$J$3=Foglio2!$E$13,Direttivi_capi_ist.!E368,0)))))))))))</f>
        <v>0</v>
      </c>
      <c r="H384" s="248">
        <f>IF(Foglio2!$J$3=Foglio2!$E$3,Ausiliari_Coll.Scol.!F368,IF(Foglio2!$J$3=Foglio2!$E$4,Collab._Tecnici!F368,IF(Foglio2!$J$3=Foglio2!$E$5,Assistenti_Tecnici!F368,IF(Foglio2!$J$3=Foglio2!$E$6,Assistenti_Amm.vo!F368,IF(Foglio2!$J$3=Foglio2!$E$7,Resp_Coord_Amm.vo!F368,IF(Foglio2!$J$3=Foglio2!$E$8,Direttore_Amm.vo!F368,IF(Foglio2!$J$3=Foglio2!$E$9,Doc_mat_elem.re!F368,IF(Foglio2!$J$3=Foglio2!$E$10,Doc_dipl_scuola_sec.!F368,IF(Foglio2!$J$3=Foglio2!$E$11,Doc_scuola_media!F368,IF(Foglio2!$J$3=Foglio2!$E$12,Doc_laureati_scuola_sec.!F384,IF(Foglio2!$J$3=Foglio2!$E$13,Direttivi_capi_ist.!F368,0)))))))))))</f>
        <v>0</v>
      </c>
      <c r="I384" s="248">
        <f>IF(Foglio2!$J$3=Foglio2!$E$3,Ausiliari_Coll.Scol.!G368,IF(Foglio2!$J$3=Foglio2!$E$4,Collab._Tecnici!G368,IF(Foglio2!$J$3=Foglio2!$E$5,Assistenti_Tecnici!G368,IF(Foglio2!$J$3=Foglio2!$E$6,Assistenti_Amm.vo!G368,IF(Foglio2!$J$3=Foglio2!$E$7,Resp_Coord_Amm.vo!G368,IF(Foglio2!$J$3=Foglio2!$E$8,Direttore_Amm.vo!G368,IF(Foglio2!$J$3=Foglio2!$E$9,Doc_mat_elem.re!G368,IF(Foglio2!$J$3=Foglio2!$E$10,Doc_dipl_scuola_sec.!G368,IF(Foglio2!$J$3=Foglio2!$E$11,Doc_scuola_media!G368,IF(Foglio2!$J$3=Foglio2!$E$12,Doc_laureati_scuola_sec.!G384,IF(Foglio2!$J$3=Foglio2!$E$13,Direttivi_capi_ist.!G368,0)))))))))))</f>
        <v>0</v>
      </c>
      <c r="J384" s="248">
        <f>IF(Foglio2!$J$3=Foglio2!$E$3,Ausiliari_Coll.Scol.!H368,IF(Foglio2!$J$3=Foglio2!$E$4,Collab._Tecnici!H368,IF(Foglio2!$J$3=Foglio2!$E$5,Assistenti_Tecnici!H368,IF(Foglio2!$J$3=Foglio2!$E$6,Assistenti_Amm.vo!H368,IF(Foglio2!$J$3=Foglio2!$E$7,Resp_Coord_Amm.vo!H368,IF(Foglio2!$J$3=Foglio2!$E$8,Direttore_Amm.vo!H368,IF(Foglio2!$J$3=Foglio2!$E$9,Doc_mat_elem.re!H368,IF(Foglio2!$J$3=Foglio2!$E$10,Doc_dipl_scuola_sec.!H368,IF(Foglio2!$J$3=Foglio2!$E$11,Doc_scuola_media!H368,IF(Foglio2!$J$3=Foglio2!$E$12,Doc_laureati_scuola_sec.!H384,IF(Foglio2!$J$3=Foglio2!$E$13,Direttivi_capi_ist.!H368,0)))))))))))</f>
        <v>0</v>
      </c>
      <c r="K384" s="248">
        <f>IF(Foglio2!$J$3=Foglio2!$E$3,Ausiliari_Coll.Scol.!I368,IF(Foglio2!$J$3=Foglio2!$E$4,Collab._Tecnici!I368,IF(Foglio2!$J$3=Foglio2!$E$5,Assistenti_Tecnici!I368,IF(Foglio2!$J$3=Foglio2!$E$6,Assistenti_Amm.vo!I368,IF(Foglio2!$J$3=Foglio2!$E$7,Resp_Coord_Amm.vo!I368,IF(Foglio2!$J$3=Foglio2!$E$8,Direttore_Amm.vo!I368,IF(Foglio2!$J$3=Foglio2!$E$9,Doc_mat_elem.re!I368,IF(Foglio2!$J$3=Foglio2!$E$10,Doc_dipl_scuola_sec.!I368,IF(Foglio2!$J$3=Foglio2!$E$11,Doc_scuola_media!I368,IF(Foglio2!$J$3=Foglio2!$E$12,Doc_laureati_scuola_sec.!I384,IF(Foglio2!$J$3=Foglio2!$E$13,Direttivi_capi_ist.!I368,0)))))))))))</f>
        <v>0</v>
      </c>
      <c r="L384" s="248">
        <f>IF(Foglio2!$J$3=Foglio2!$E$3,Ausiliari_Coll.Scol.!J368,IF(Foglio2!$J$3=Foglio2!$E$4,Collab._Tecnici!J368,IF(Foglio2!$J$3=Foglio2!$E$5,Assistenti_Tecnici!J368,IF(Foglio2!$J$3=Foglio2!$E$6,Assistenti_Amm.vo!J368,IF(Foglio2!$J$3=Foglio2!$E$7,Resp_Coord_Amm.vo!J368,IF(Foglio2!$J$3=Foglio2!$E$8,Direttore_Amm.vo!J368,IF(Foglio2!$J$3=Foglio2!$E$9,Doc_mat_elem.re!J368,IF(Foglio2!$J$3=Foglio2!$E$10,Doc_dipl_scuola_sec.!J368,IF(Foglio2!$J$3=Foglio2!$E$11,Doc_scuola_media!J368,IF(Foglio2!$J$3=Foglio2!$E$12,Doc_laureati_scuola_sec.!J384,IF(Foglio2!$J$3=Foglio2!$E$13,Direttivi_capi_ist.!J368,0)))))))))))</f>
        <v>0</v>
      </c>
      <c r="M384" s="249">
        <f>IF(Foglio2!$J$3=Foglio2!$E$3,Ausiliari_Coll.Scol.!K368,IF(Foglio2!$J$3=Foglio2!$E$4,Collab._Tecnici!K368,IF(Foglio2!$J$3=Foglio2!$E$5,Assistenti_Tecnici!K368,IF(Foglio2!$J$3=Foglio2!$E$6,Assistenti_Amm.vo!K368,IF(Foglio2!$J$3=Foglio2!$E$7,Resp_Coord_Amm.vo!K368,IF(Foglio2!$J$3=Foglio2!$E$8,Direttore_Amm.vo!K368,IF(Foglio2!$J$3=Foglio2!$E$9,Doc_mat_elem.re!K368,IF(Foglio2!$J$3=Foglio2!$E$10,Doc_dipl_scuola_sec.!K368,IF(Foglio2!$J$3=Foglio2!$E$11,Doc_scuola_media!K368,IF(Foglio2!$J$3=Foglio2!$E$12,Doc_laureati_scuola_sec.!K384,IF(Foglio2!$J$3=Foglio2!$E$13,Direttivi_capi_ist.!K368,0)))))))))))</f>
        <v>0</v>
      </c>
      <c r="N384" s="250">
        <f>IF(Foglio2!$J$3=Foglio2!$E$3,Ausiliari_Coll.Scol.!L368,IF(Foglio2!$J$3=Foglio2!$E$4,Collab._Tecnici!L368,IF(Foglio2!$J$3=Foglio2!$E$5,Assistenti_Tecnici!L368,IF(Foglio2!$J$3=Foglio2!$E$6,Assistenti_Amm.vo!L368,IF(Foglio2!$J$3=Foglio2!$E$7,Resp_Coord_Amm.vo!L368,IF(Foglio2!$J$3=Foglio2!$E$8,Direttore_Amm.vo!L368,IF(Foglio2!$J$3=Foglio2!$E$9,Doc_mat_elem.re!L368,IF(Foglio2!$J$3=Foglio2!$E$10,Doc_dipl_scuola_sec.!L368,IF(Foglio2!$J$3=Foglio2!$E$11,Doc_scuola_media!L368,IF(Foglio2!$J$3=Foglio2!$E$12,Doc_laureati_scuola_sec.!L384,IF(Foglio2!$J$3=Foglio2!$E$13,Direttivi_capi_ist.!L368,0)))))))))))</f>
        <v>0</v>
      </c>
      <c r="O384" s="251">
        <f>IF(Foglio2!$J$3=Foglio2!$E$3,Ausiliari_Coll.Scol.!M368,IF(Foglio2!$J$3=Foglio2!$E$4,Collab._Tecnici!M368,IF(Foglio2!$J$3=Foglio2!$E$5,Assistenti_Tecnici!M368,IF(Foglio2!$J$3=Foglio2!$E$6,Assistenti_Amm.vo!M368,IF(Foglio2!$J$3=Foglio2!$E$7,Resp_Coord_Amm.vo!M368,IF(Foglio2!$J$3=Foglio2!$E$8,Direttore_Amm.vo!M368,IF(Foglio2!$J$3=Foglio2!$E$9,Doc_mat_elem.re!M368,IF(Foglio2!$J$3=Foglio2!$E$10,Doc_dipl_scuola_sec.!M368,IF(Foglio2!$J$3=Foglio2!$E$11,Doc_scuola_media!M368,IF(Foglio2!$J$3=Foglio2!$E$12,Doc_laureati_scuola_sec.!M384,IF(Foglio2!$J$3=Foglio2!$E$13,Direttivi_capi_ist.!M368,0)))))))))))</f>
        <v>0</v>
      </c>
      <c r="P384" s="252">
        <f>IF(Foglio2!$J$3=Foglio2!$E$3,Ausiliari_Coll.Scol.!N368,IF(Foglio2!$J$3=Foglio2!$E$4,Collab._Tecnici!N368,IF(Foglio2!$J$3=Foglio2!$E$5,Assistenti_Tecnici!N368,IF(Foglio2!$J$3=Foglio2!$E$6,Assistenti_Amm.vo!N368,IF(Foglio2!$J$3=Foglio2!$E$7,Resp_Coord_Amm.vo!N368,IF(Foglio2!$J$3=Foglio2!$E$8,Direttore_Amm.vo!N368,IF(Foglio2!$J$3=Foglio2!$E$9,Doc_mat_elem.re!N368,IF(Foglio2!$J$3=Foglio2!$E$10,Doc_dipl_scuola_sec.!N368,IF(Foglio2!$J$3=Foglio2!$E$11,Doc_scuola_media!N368,IF(Foglio2!$J$3=Foglio2!$E$12,Doc_laureati_scuola_sec.!N384,IF(Foglio2!$J$3=Foglio2!$E$13,Direttivi_capi_ist.!N368,0)))))))))))</f>
        <v>0</v>
      </c>
      <c r="Q384" s="252">
        <f>IF(Foglio2!$J$3=Foglio2!$E$3,Ausiliari_Coll.Scol.!O368,IF(Foglio2!$J$3=Foglio2!$E$4,Collab._Tecnici!O368,IF(Foglio2!$J$3=Foglio2!$E$5,Assistenti_Tecnici!O368,IF(Foglio2!$J$3=Foglio2!$E$6,Assistenti_Amm.vo!O368,IF(Foglio2!$J$3=Foglio2!$E$7,Resp_Coord_Amm.vo!O368,IF(Foglio2!$J$3=Foglio2!$E$8,Direttore_Amm.vo!O368,IF(Foglio2!$J$3=Foglio2!$E$9,Doc_mat_elem.re!O368,IF(Foglio2!$J$3=Foglio2!$E$10,Doc_dipl_scuola_sec.!O368,IF(Foglio2!$J$3=Foglio2!$E$11,Doc_scuola_media!O368,IF(Foglio2!$J$3=Foglio2!$E$12,Doc_laureati_scuola_sec.!O384,IF(Foglio2!$J$3=Foglio2!$E$13,Direttivi_capi_ist.!O368,0)))))))))))</f>
        <v>0</v>
      </c>
      <c r="R384" s="252">
        <f>IF(Foglio2!$J$3=Foglio2!$E$3,Ausiliari_Coll.Scol.!P368,IF(Foglio2!$J$3=Foglio2!$E$4,Collab._Tecnici!P368,IF(Foglio2!$J$3=Foglio2!$E$5,Assistenti_Tecnici!P368,IF(Foglio2!$J$3=Foglio2!$E$6,Assistenti_Amm.vo!P368,IF(Foglio2!$J$3=Foglio2!$E$7,Resp_Coord_Amm.vo!P368,IF(Foglio2!$J$3=Foglio2!$E$8,Direttore_Amm.vo!P368,IF(Foglio2!$J$3=Foglio2!$E$9,Doc_mat_elem.re!P368,IF(Foglio2!$J$3=Foglio2!$E$10,Doc_dipl_scuola_sec.!P368,IF(Foglio2!$J$3=Foglio2!$E$11,Doc_scuola_media!P368,IF(Foglio2!$J$3=Foglio2!$E$12,Doc_laureati_scuola_sec.!P384,IF(Foglio2!$J$3=Foglio2!$E$13,Direttivi_capi_ist.!P368,0)))))))))))</f>
        <v>0</v>
      </c>
      <c r="S384" s="252">
        <f>IF(Foglio2!$J$3=Foglio2!$E$3,Ausiliari_Coll.Scol.!Q368,IF(Foglio2!$J$3=Foglio2!$E$4,Collab._Tecnici!Q368,IF(Foglio2!$J$3=Foglio2!$E$5,Assistenti_Tecnici!Q368,IF(Foglio2!$J$3=Foglio2!$E$6,Assistenti_Amm.vo!Q368,IF(Foglio2!$J$3=Foglio2!$E$7,Resp_Coord_Amm.vo!Q368,IF(Foglio2!$J$3=Foglio2!$E$8,Direttore_Amm.vo!Q368,IF(Foglio2!$J$3=Foglio2!$E$9,Doc_mat_elem.re!Q368,IF(Foglio2!$J$3=Foglio2!$E$10,Doc_dipl_scuola_sec.!Q368,IF(Foglio2!$J$3=Foglio2!$E$11,Doc_scuola_media!Q368,IF(Foglio2!$J$3=Foglio2!$E$12,Doc_laureati_scuola_sec.!Q384,IF(Foglio2!$J$3=Foglio2!$E$13,Direttivi_capi_ist.!Q368,0)))))))))))</f>
        <v>0</v>
      </c>
      <c r="T384" s="252">
        <f>IF(Foglio2!$J$3=Foglio2!$E$3,Ausiliari_Coll.Scol.!R368,IF(Foglio2!$J$3=Foglio2!$E$4,Collab._Tecnici!R368,IF(Foglio2!$J$3=Foglio2!$E$5,Assistenti_Tecnici!R368,IF(Foglio2!$J$3=Foglio2!$E$6,Assistenti_Amm.vo!R368,IF(Foglio2!$J$3=Foglio2!$E$7,Resp_Coord_Amm.vo!R368,IF(Foglio2!$J$3=Foglio2!$E$8,Direttore_Amm.vo!R368,IF(Foglio2!$J$3=Foglio2!$E$9,Doc_mat_elem.re!R368,IF(Foglio2!$J$3=Foglio2!$E$10,Doc_dipl_scuola_sec.!R368,IF(Foglio2!$J$3=Foglio2!$E$11,Doc_scuola_media!R368,IF(Foglio2!$J$3=Foglio2!$E$12,Doc_laureati_scuola_sec.!R384,IF(Foglio2!$J$3=Foglio2!$E$13,Direttivi_capi_ist.!R368,0)))))))))))</f>
        <v>0</v>
      </c>
      <c r="U384" s="252">
        <f t="shared" ref="U384" si="1501">(P384)/12*0.8</f>
        <v>0</v>
      </c>
      <c r="V384" s="252">
        <f t="shared" ref="V384" si="1502">(P384+R384)/12*0.8</f>
        <v>0</v>
      </c>
      <c r="W384" s="253" t="str">
        <f t="shared" ref="W384" si="1503">"Fascia Da "&amp;F384&amp;" a "&amp;F385&amp;" Decorrenza "&amp;DAY(C384)&amp;"/"&amp;MONTH(C384)&amp;"/"&amp;YEAR(C384)</f>
        <v>Fascia Da 0 a 0 Decorrenza 0/1/1900</v>
      </c>
    </row>
    <row r="385" spans="1:23" s="47" customFormat="1" ht="7.5" customHeight="1" x14ac:dyDescent="0.2">
      <c r="A385" s="104"/>
      <c r="B385" s="245">
        <f t="shared" si="1416"/>
        <v>35061</v>
      </c>
      <c r="C385" s="501"/>
      <c r="D385" s="501"/>
      <c r="E385" s="48" t="s">
        <v>4</v>
      </c>
      <c r="F385" s="49">
        <f>IF(Foglio2!$J$3=Foglio2!$E$3,Ausiliari_Coll.Scol.!D369,IF(Foglio2!$J$3=Foglio2!$E$4,Collab._Tecnici!D369,IF(Foglio2!$J$3=Foglio2!$E$5,Assistenti_Tecnici!D369,IF(Foglio2!$J$3=Foglio2!$E$6,Assistenti_Amm.vo!D369,IF(Foglio2!$J$3=Foglio2!$E$7,Resp_Coord_Amm.vo!D369,IF(Foglio2!$J$3=Foglio2!$E$8,Direttore_Amm.vo!D369,IF(Foglio2!$J$3=Foglio2!$E$9,Doc_mat_elem.re!D369,IF(Foglio2!$J$3=Foglio2!$E$10,Doc_dipl_scuola_sec.!D369,IF(Foglio2!$J$3=Foglio2!$E$11,Doc_scuola_media!D369,IF(Foglio2!$J$3=Foglio2!$E$12,Doc_laureati_scuola_sec.!D385,IF(Foglio2!$J$3=Foglio2!$E$13,Direttivi_capi_ist.!D369,0)))))))))))</f>
        <v>0</v>
      </c>
      <c r="G385" s="267">
        <f t="shared" ref="G385:T385" si="1504">G384*1936.27</f>
        <v>0</v>
      </c>
      <c r="H385" s="267">
        <f t="shared" si="1504"/>
        <v>0</v>
      </c>
      <c r="I385" s="267">
        <f t="shared" si="1504"/>
        <v>0</v>
      </c>
      <c r="J385" s="267">
        <f t="shared" si="1504"/>
        <v>0</v>
      </c>
      <c r="K385" s="267">
        <f t="shared" si="1504"/>
        <v>0</v>
      </c>
      <c r="L385" s="266">
        <f t="shared" si="1504"/>
        <v>0</v>
      </c>
      <c r="M385" s="267">
        <f t="shared" si="1504"/>
        <v>0</v>
      </c>
      <c r="N385" s="182">
        <f t="shared" si="1504"/>
        <v>0</v>
      </c>
      <c r="O385" s="183">
        <f t="shared" si="1504"/>
        <v>0</v>
      </c>
      <c r="P385" s="184">
        <f t="shared" si="1504"/>
        <v>0</v>
      </c>
      <c r="Q385" s="184">
        <f t="shared" si="1504"/>
        <v>0</v>
      </c>
      <c r="R385" s="184">
        <f t="shared" si="1504"/>
        <v>0</v>
      </c>
      <c r="S385" s="184">
        <f t="shared" si="1504"/>
        <v>0</v>
      </c>
      <c r="T385" s="184">
        <f t="shared" si="1504"/>
        <v>0</v>
      </c>
      <c r="U385" s="184">
        <f t="shared" ref="U385:V385" si="1505">U384*1936.27</f>
        <v>0</v>
      </c>
      <c r="V385" s="184">
        <f t="shared" si="1505"/>
        <v>0</v>
      </c>
      <c r="W385" s="104"/>
    </row>
    <row r="386" spans="1:23" s="47" customFormat="1" ht="12.75" customHeight="1" x14ac:dyDescent="0.2">
      <c r="A386" s="104">
        <f>IF(Foglio2!$J$7=1,TRUNC(Base!V386,0),TRUNC(Base!U386,0))</f>
        <v>0</v>
      </c>
      <c r="B386" s="245">
        <f t="shared" si="1416"/>
        <v>35062</v>
      </c>
      <c r="C386" s="501"/>
      <c r="D386" s="501"/>
      <c r="E386" s="53" t="s">
        <v>3</v>
      </c>
      <c r="F386" s="54">
        <f>IF(Foglio2!$J$3=Foglio2!$E$3,Ausiliari_Coll.Scol.!D370,IF(Foglio2!$J$3=Foglio2!$E$4,Collab._Tecnici!D370,IF(Foglio2!$J$3=Foglio2!$E$5,Assistenti_Tecnici!D370,IF(Foglio2!$J$3=Foglio2!$E$6,Assistenti_Amm.vo!D370,IF(Foglio2!$J$3=Foglio2!$E$7,Resp_Coord_Amm.vo!D370,IF(Foglio2!$J$3=Foglio2!$E$8,Direttore_Amm.vo!D370,IF(Foglio2!$J$3=Foglio2!$E$9,Doc_mat_elem.re!D370,IF(Foglio2!$J$3=Foglio2!$E$10,Doc_dipl_scuola_sec.!D370,IF(Foglio2!$J$3=Foglio2!$E$11,Doc_scuola_media!D370,IF(Foglio2!$J$3=Foglio2!$E$12,Doc_laureati_scuola_sec.!D386,IF(Foglio2!$J$3=Foglio2!$E$13,Direttivi_capi_ist.!D370,0)))))))))))</f>
        <v>0</v>
      </c>
      <c r="G386" s="248">
        <f>IF(Foglio2!$J$3=Foglio2!$E$3,Ausiliari_Coll.Scol.!E370,IF(Foglio2!$J$3=Foglio2!$E$4,Collab._Tecnici!E370,IF(Foglio2!$J$3=Foglio2!$E$5,Assistenti_Tecnici!E370,IF(Foglio2!$J$3=Foglio2!$E$6,Assistenti_Amm.vo!E370,IF(Foglio2!$J$3=Foglio2!$E$7,Resp_Coord_Amm.vo!E370,IF(Foglio2!$J$3=Foglio2!$E$8,Direttore_Amm.vo!E370,IF(Foglio2!$J$3=Foglio2!$E$9,Doc_mat_elem.re!E370,IF(Foglio2!$J$3=Foglio2!$E$10,Doc_dipl_scuola_sec.!E370,IF(Foglio2!$J$3=Foglio2!$E$11,Doc_scuola_media!E370,IF(Foglio2!$J$3=Foglio2!$E$12,Doc_laureati_scuola_sec.!E386,IF(Foglio2!$J$3=Foglio2!$E$13,Direttivi_capi_ist.!E370,0)))))))))))</f>
        <v>0</v>
      </c>
      <c r="H386" s="248">
        <f>IF(Foglio2!$J$3=Foglio2!$E$3,Ausiliari_Coll.Scol.!F370,IF(Foglio2!$J$3=Foglio2!$E$4,Collab._Tecnici!F370,IF(Foglio2!$J$3=Foglio2!$E$5,Assistenti_Tecnici!F370,IF(Foglio2!$J$3=Foglio2!$E$6,Assistenti_Amm.vo!F370,IF(Foglio2!$J$3=Foglio2!$E$7,Resp_Coord_Amm.vo!F370,IF(Foglio2!$J$3=Foglio2!$E$8,Direttore_Amm.vo!F370,IF(Foglio2!$J$3=Foglio2!$E$9,Doc_mat_elem.re!F370,IF(Foglio2!$J$3=Foglio2!$E$10,Doc_dipl_scuola_sec.!F370,IF(Foglio2!$J$3=Foglio2!$E$11,Doc_scuola_media!F370,IF(Foglio2!$J$3=Foglio2!$E$12,Doc_laureati_scuola_sec.!F386,IF(Foglio2!$J$3=Foglio2!$E$13,Direttivi_capi_ist.!F370,0)))))))))))</f>
        <v>0</v>
      </c>
      <c r="I386" s="248">
        <f>IF(Foglio2!$J$3=Foglio2!$E$3,Ausiliari_Coll.Scol.!G370,IF(Foglio2!$J$3=Foglio2!$E$4,Collab._Tecnici!G370,IF(Foglio2!$J$3=Foglio2!$E$5,Assistenti_Tecnici!G370,IF(Foglio2!$J$3=Foglio2!$E$6,Assistenti_Amm.vo!G370,IF(Foglio2!$J$3=Foglio2!$E$7,Resp_Coord_Amm.vo!G370,IF(Foglio2!$J$3=Foglio2!$E$8,Direttore_Amm.vo!G370,IF(Foglio2!$J$3=Foglio2!$E$9,Doc_mat_elem.re!G370,IF(Foglio2!$J$3=Foglio2!$E$10,Doc_dipl_scuola_sec.!G370,IF(Foglio2!$J$3=Foglio2!$E$11,Doc_scuola_media!G370,IF(Foglio2!$J$3=Foglio2!$E$12,Doc_laureati_scuola_sec.!G386,IF(Foglio2!$J$3=Foglio2!$E$13,Direttivi_capi_ist.!G370,0)))))))))))</f>
        <v>0</v>
      </c>
      <c r="J386" s="248">
        <f>IF(Foglio2!$J$3=Foglio2!$E$3,Ausiliari_Coll.Scol.!H370,IF(Foglio2!$J$3=Foglio2!$E$4,Collab._Tecnici!H370,IF(Foglio2!$J$3=Foglio2!$E$5,Assistenti_Tecnici!H370,IF(Foglio2!$J$3=Foglio2!$E$6,Assistenti_Amm.vo!H370,IF(Foglio2!$J$3=Foglio2!$E$7,Resp_Coord_Amm.vo!H370,IF(Foglio2!$J$3=Foglio2!$E$8,Direttore_Amm.vo!H370,IF(Foglio2!$J$3=Foglio2!$E$9,Doc_mat_elem.re!H370,IF(Foglio2!$J$3=Foglio2!$E$10,Doc_dipl_scuola_sec.!H370,IF(Foglio2!$J$3=Foglio2!$E$11,Doc_scuola_media!H370,IF(Foglio2!$J$3=Foglio2!$E$12,Doc_laureati_scuola_sec.!H386,IF(Foglio2!$J$3=Foglio2!$E$13,Direttivi_capi_ist.!H370,0)))))))))))</f>
        <v>0</v>
      </c>
      <c r="K386" s="248">
        <f>IF(Foglio2!$J$3=Foglio2!$E$3,Ausiliari_Coll.Scol.!I370,IF(Foglio2!$J$3=Foglio2!$E$4,Collab._Tecnici!I370,IF(Foglio2!$J$3=Foglio2!$E$5,Assistenti_Tecnici!I370,IF(Foglio2!$J$3=Foglio2!$E$6,Assistenti_Amm.vo!I370,IF(Foglio2!$J$3=Foglio2!$E$7,Resp_Coord_Amm.vo!I370,IF(Foglio2!$J$3=Foglio2!$E$8,Direttore_Amm.vo!I370,IF(Foglio2!$J$3=Foglio2!$E$9,Doc_mat_elem.re!I370,IF(Foglio2!$J$3=Foglio2!$E$10,Doc_dipl_scuola_sec.!I370,IF(Foglio2!$J$3=Foglio2!$E$11,Doc_scuola_media!I370,IF(Foglio2!$J$3=Foglio2!$E$12,Doc_laureati_scuola_sec.!I386,IF(Foglio2!$J$3=Foglio2!$E$13,Direttivi_capi_ist.!I370,0)))))))))))</f>
        <v>0</v>
      </c>
      <c r="L386" s="248">
        <f>IF(Foglio2!$J$3=Foglio2!$E$3,Ausiliari_Coll.Scol.!J370,IF(Foglio2!$J$3=Foglio2!$E$4,Collab._Tecnici!J370,IF(Foglio2!$J$3=Foglio2!$E$5,Assistenti_Tecnici!J370,IF(Foglio2!$J$3=Foglio2!$E$6,Assistenti_Amm.vo!J370,IF(Foglio2!$J$3=Foglio2!$E$7,Resp_Coord_Amm.vo!J370,IF(Foglio2!$J$3=Foglio2!$E$8,Direttore_Amm.vo!J370,IF(Foglio2!$J$3=Foglio2!$E$9,Doc_mat_elem.re!J370,IF(Foglio2!$J$3=Foglio2!$E$10,Doc_dipl_scuola_sec.!J370,IF(Foglio2!$J$3=Foglio2!$E$11,Doc_scuola_media!J370,IF(Foglio2!$J$3=Foglio2!$E$12,Doc_laureati_scuola_sec.!J386,IF(Foglio2!$J$3=Foglio2!$E$13,Direttivi_capi_ist.!J370,0)))))))))))</f>
        <v>0</v>
      </c>
      <c r="M386" s="249">
        <f>IF(Foglio2!$J$3=Foglio2!$E$3,Ausiliari_Coll.Scol.!K370,IF(Foglio2!$J$3=Foglio2!$E$4,Collab._Tecnici!K370,IF(Foglio2!$J$3=Foglio2!$E$5,Assistenti_Tecnici!K370,IF(Foglio2!$J$3=Foglio2!$E$6,Assistenti_Amm.vo!K370,IF(Foglio2!$J$3=Foglio2!$E$7,Resp_Coord_Amm.vo!K370,IF(Foglio2!$J$3=Foglio2!$E$8,Direttore_Amm.vo!K370,IF(Foglio2!$J$3=Foglio2!$E$9,Doc_mat_elem.re!K370,IF(Foglio2!$J$3=Foglio2!$E$10,Doc_dipl_scuola_sec.!K370,IF(Foglio2!$J$3=Foglio2!$E$11,Doc_scuola_media!K370,IF(Foglio2!$J$3=Foglio2!$E$12,Doc_laureati_scuola_sec.!K386,IF(Foglio2!$J$3=Foglio2!$E$13,Direttivi_capi_ist.!K370,0)))))))))))</f>
        <v>0</v>
      </c>
      <c r="N386" s="250">
        <f>IF(Foglio2!$J$3=Foglio2!$E$3,Ausiliari_Coll.Scol.!L370,IF(Foglio2!$J$3=Foglio2!$E$4,Collab._Tecnici!L370,IF(Foglio2!$J$3=Foglio2!$E$5,Assistenti_Tecnici!L370,IF(Foglio2!$J$3=Foglio2!$E$6,Assistenti_Amm.vo!L370,IF(Foglio2!$J$3=Foglio2!$E$7,Resp_Coord_Amm.vo!L370,IF(Foglio2!$J$3=Foglio2!$E$8,Direttore_Amm.vo!L370,IF(Foglio2!$J$3=Foglio2!$E$9,Doc_mat_elem.re!L370,IF(Foglio2!$J$3=Foglio2!$E$10,Doc_dipl_scuola_sec.!L370,IF(Foglio2!$J$3=Foglio2!$E$11,Doc_scuola_media!L370,IF(Foglio2!$J$3=Foglio2!$E$12,Doc_laureati_scuola_sec.!L386,IF(Foglio2!$J$3=Foglio2!$E$13,Direttivi_capi_ist.!L370,0)))))))))))</f>
        <v>0</v>
      </c>
      <c r="O386" s="251">
        <f>IF(Foglio2!$J$3=Foglio2!$E$3,Ausiliari_Coll.Scol.!M370,IF(Foglio2!$J$3=Foglio2!$E$4,Collab._Tecnici!M370,IF(Foglio2!$J$3=Foglio2!$E$5,Assistenti_Tecnici!M370,IF(Foglio2!$J$3=Foglio2!$E$6,Assistenti_Amm.vo!M370,IF(Foglio2!$J$3=Foglio2!$E$7,Resp_Coord_Amm.vo!M370,IF(Foglio2!$J$3=Foglio2!$E$8,Direttore_Amm.vo!M370,IF(Foglio2!$J$3=Foglio2!$E$9,Doc_mat_elem.re!M370,IF(Foglio2!$J$3=Foglio2!$E$10,Doc_dipl_scuola_sec.!M370,IF(Foglio2!$J$3=Foglio2!$E$11,Doc_scuola_media!M370,IF(Foglio2!$J$3=Foglio2!$E$12,Doc_laureati_scuola_sec.!M386,IF(Foglio2!$J$3=Foglio2!$E$13,Direttivi_capi_ist.!M370,0)))))))))))</f>
        <v>0</v>
      </c>
      <c r="P386" s="252">
        <f>IF(Foglio2!$J$3=Foglio2!$E$3,Ausiliari_Coll.Scol.!N370,IF(Foglio2!$J$3=Foglio2!$E$4,Collab._Tecnici!N370,IF(Foglio2!$J$3=Foglio2!$E$5,Assistenti_Tecnici!N370,IF(Foglio2!$J$3=Foglio2!$E$6,Assistenti_Amm.vo!N370,IF(Foglio2!$J$3=Foglio2!$E$7,Resp_Coord_Amm.vo!N370,IF(Foglio2!$J$3=Foglio2!$E$8,Direttore_Amm.vo!N370,IF(Foglio2!$J$3=Foglio2!$E$9,Doc_mat_elem.re!N370,IF(Foglio2!$J$3=Foglio2!$E$10,Doc_dipl_scuola_sec.!N370,IF(Foglio2!$J$3=Foglio2!$E$11,Doc_scuola_media!N370,IF(Foglio2!$J$3=Foglio2!$E$12,Doc_laureati_scuola_sec.!N386,IF(Foglio2!$J$3=Foglio2!$E$13,Direttivi_capi_ist.!N370,0)))))))))))</f>
        <v>0</v>
      </c>
      <c r="Q386" s="252">
        <f>IF(Foglio2!$J$3=Foglio2!$E$3,Ausiliari_Coll.Scol.!O370,IF(Foglio2!$J$3=Foglio2!$E$4,Collab._Tecnici!O370,IF(Foglio2!$J$3=Foglio2!$E$5,Assistenti_Tecnici!O370,IF(Foglio2!$J$3=Foglio2!$E$6,Assistenti_Amm.vo!O370,IF(Foglio2!$J$3=Foglio2!$E$7,Resp_Coord_Amm.vo!O370,IF(Foglio2!$J$3=Foglio2!$E$8,Direttore_Amm.vo!O370,IF(Foglio2!$J$3=Foglio2!$E$9,Doc_mat_elem.re!O370,IF(Foglio2!$J$3=Foglio2!$E$10,Doc_dipl_scuola_sec.!O370,IF(Foglio2!$J$3=Foglio2!$E$11,Doc_scuola_media!O370,IF(Foglio2!$J$3=Foglio2!$E$12,Doc_laureati_scuola_sec.!O386,IF(Foglio2!$J$3=Foglio2!$E$13,Direttivi_capi_ist.!O370,0)))))))))))</f>
        <v>0</v>
      </c>
      <c r="R386" s="252">
        <f>IF(Foglio2!$J$3=Foglio2!$E$3,Ausiliari_Coll.Scol.!P370,IF(Foglio2!$J$3=Foglio2!$E$4,Collab._Tecnici!P370,IF(Foglio2!$J$3=Foglio2!$E$5,Assistenti_Tecnici!P370,IF(Foglio2!$J$3=Foglio2!$E$6,Assistenti_Amm.vo!P370,IF(Foglio2!$J$3=Foglio2!$E$7,Resp_Coord_Amm.vo!P370,IF(Foglio2!$J$3=Foglio2!$E$8,Direttore_Amm.vo!P370,IF(Foglio2!$J$3=Foglio2!$E$9,Doc_mat_elem.re!P370,IF(Foglio2!$J$3=Foglio2!$E$10,Doc_dipl_scuola_sec.!P370,IF(Foglio2!$J$3=Foglio2!$E$11,Doc_scuola_media!P370,IF(Foglio2!$J$3=Foglio2!$E$12,Doc_laureati_scuola_sec.!P386,IF(Foglio2!$J$3=Foglio2!$E$13,Direttivi_capi_ist.!P370,0)))))))))))</f>
        <v>0</v>
      </c>
      <c r="S386" s="252">
        <f>IF(Foglio2!$J$3=Foglio2!$E$3,Ausiliari_Coll.Scol.!Q370,IF(Foglio2!$J$3=Foglio2!$E$4,Collab._Tecnici!Q370,IF(Foglio2!$J$3=Foglio2!$E$5,Assistenti_Tecnici!Q370,IF(Foglio2!$J$3=Foglio2!$E$6,Assistenti_Amm.vo!Q370,IF(Foglio2!$J$3=Foglio2!$E$7,Resp_Coord_Amm.vo!Q370,IF(Foglio2!$J$3=Foglio2!$E$8,Direttore_Amm.vo!Q370,IF(Foglio2!$J$3=Foglio2!$E$9,Doc_mat_elem.re!Q370,IF(Foglio2!$J$3=Foglio2!$E$10,Doc_dipl_scuola_sec.!Q370,IF(Foglio2!$J$3=Foglio2!$E$11,Doc_scuola_media!Q370,IF(Foglio2!$J$3=Foglio2!$E$12,Doc_laureati_scuola_sec.!Q386,IF(Foglio2!$J$3=Foglio2!$E$13,Direttivi_capi_ist.!Q370,0)))))))))))</f>
        <v>0</v>
      </c>
      <c r="T386" s="252">
        <f>IF(Foglio2!$J$3=Foglio2!$E$3,Ausiliari_Coll.Scol.!R370,IF(Foglio2!$J$3=Foglio2!$E$4,Collab._Tecnici!R370,IF(Foglio2!$J$3=Foglio2!$E$5,Assistenti_Tecnici!R370,IF(Foglio2!$J$3=Foglio2!$E$6,Assistenti_Amm.vo!R370,IF(Foglio2!$J$3=Foglio2!$E$7,Resp_Coord_Amm.vo!R370,IF(Foglio2!$J$3=Foglio2!$E$8,Direttore_Amm.vo!R370,IF(Foglio2!$J$3=Foglio2!$E$9,Doc_mat_elem.re!R370,IF(Foglio2!$J$3=Foglio2!$E$10,Doc_dipl_scuola_sec.!R370,IF(Foglio2!$J$3=Foglio2!$E$11,Doc_scuola_media!R370,IF(Foglio2!$J$3=Foglio2!$E$12,Doc_laureati_scuola_sec.!R386,IF(Foglio2!$J$3=Foglio2!$E$13,Direttivi_capi_ist.!R370,0)))))))))))</f>
        <v>0</v>
      </c>
      <c r="U386" s="252">
        <f t="shared" ref="U386" si="1506">(P386)/12*0.8</f>
        <v>0</v>
      </c>
      <c r="V386" s="252">
        <f t="shared" ref="V386" si="1507">(P386+R386)/12*0.8</f>
        <v>0</v>
      </c>
      <c r="W386" s="253" t="str">
        <f t="shared" ref="W386" si="1508">"Fascia Da "&amp;F386&amp;" a "&amp;F387&amp;" Decorrenza "&amp;DAY(C386)&amp;"/"&amp;MONTH(C386)&amp;"/"&amp;YEAR(C386)</f>
        <v>Fascia Da 0 a 0 Decorrenza 0/1/1900</v>
      </c>
    </row>
    <row r="387" spans="1:23" s="47" customFormat="1" ht="8.25" customHeight="1" x14ac:dyDescent="0.2">
      <c r="A387" s="104"/>
      <c r="B387" s="245">
        <f t="shared" si="1416"/>
        <v>35063</v>
      </c>
      <c r="C387" s="501"/>
      <c r="D387" s="501"/>
      <c r="E387" s="48" t="s">
        <v>4</v>
      </c>
      <c r="F387" s="49">
        <f>IF(Foglio2!$J$3=Foglio2!$E$3,Ausiliari_Coll.Scol.!D371,IF(Foglio2!$J$3=Foglio2!$E$4,Collab._Tecnici!D371,IF(Foglio2!$J$3=Foglio2!$E$5,Assistenti_Tecnici!D371,IF(Foglio2!$J$3=Foglio2!$E$6,Assistenti_Amm.vo!D371,IF(Foglio2!$J$3=Foglio2!$E$7,Resp_Coord_Amm.vo!D371,IF(Foglio2!$J$3=Foglio2!$E$8,Direttore_Amm.vo!D371,IF(Foglio2!$J$3=Foglio2!$E$9,Doc_mat_elem.re!D371,IF(Foglio2!$J$3=Foglio2!$E$10,Doc_dipl_scuola_sec.!D371,IF(Foglio2!$J$3=Foglio2!$E$11,Doc_scuola_media!D371,IF(Foglio2!$J$3=Foglio2!$E$12,Doc_laureati_scuola_sec.!D387,IF(Foglio2!$J$3=Foglio2!$E$13,Direttivi_capi_ist.!D371,0)))))))))))</f>
        <v>0</v>
      </c>
      <c r="G387" s="267">
        <f t="shared" ref="G387:T387" si="1509">G386*1936.27</f>
        <v>0</v>
      </c>
      <c r="H387" s="267">
        <f t="shared" si="1509"/>
        <v>0</v>
      </c>
      <c r="I387" s="267">
        <f t="shared" si="1509"/>
        <v>0</v>
      </c>
      <c r="J387" s="267">
        <f t="shared" si="1509"/>
        <v>0</v>
      </c>
      <c r="K387" s="267">
        <f t="shared" si="1509"/>
        <v>0</v>
      </c>
      <c r="L387" s="266">
        <f t="shared" si="1509"/>
        <v>0</v>
      </c>
      <c r="M387" s="267">
        <f t="shared" si="1509"/>
        <v>0</v>
      </c>
      <c r="N387" s="182">
        <f t="shared" si="1509"/>
        <v>0</v>
      </c>
      <c r="O387" s="183">
        <f t="shared" si="1509"/>
        <v>0</v>
      </c>
      <c r="P387" s="184">
        <f t="shared" si="1509"/>
        <v>0</v>
      </c>
      <c r="Q387" s="184">
        <f t="shared" si="1509"/>
        <v>0</v>
      </c>
      <c r="R387" s="184">
        <f t="shared" si="1509"/>
        <v>0</v>
      </c>
      <c r="S387" s="184">
        <f t="shared" si="1509"/>
        <v>0</v>
      </c>
      <c r="T387" s="184">
        <f t="shared" si="1509"/>
        <v>0</v>
      </c>
      <c r="U387" s="184">
        <f t="shared" ref="U387:V387" si="1510">U386*1936.27</f>
        <v>0</v>
      </c>
      <c r="V387" s="184">
        <f t="shared" si="1510"/>
        <v>0</v>
      </c>
      <c r="W387" s="104"/>
    </row>
    <row r="388" spans="1:23" s="47" customFormat="1" ht="12.75" customHeight="1" x14ac:dyDescent="0.2">
      <c r="A388" s="104">
        <f>IF(Foglio2!$J$7=1,TRUNC(Base!V388,0),TRUNC(Base!U388,0))</f>
        <v>0</v>
      </c>
      <c r="B388" s="245">
        <f t="shared" si="1416"/>
        <v>35064</v>
      </c>
      <c r="C388" s="501"/>
      <c r="D388" s="501"/>
      <c r="E388" s="53" t="s">
        <v>3</v>
      </c>
      <c r="F388" s="54">
        <f>IF(Foglio2!$J$3=Foglio2!$E$3,Ausiliari_Coll.Scol.!D372,IF(Foglio2!$J$3=Foglio2!$E$4,Collab._Tecnici!D372,IF(Foglio2!$J$3=Foglio2!$E$5,Assistenti_Tecnici!D372,IF(Foglio2!$J$3=Foglio2!$E$6,Assistenti_Amm.vo!D372,IF(Foglio2!$J$3=Foglio2!$E$7,Resp_Coord_Amm.vo!D372,IF(Foglio2!$J$3=Foglio2!$E$8,Direttore_Amm.vo!D372,IF(Foglio2!$J$3=Foglio2!$E$9,Doc_mat_elem.re!D372,IF(Foglio2!$J$3=Foglio2!$E$10,Doc_dipl_scuola_sec.!D372,IF(Foglio2!$J$3=Foglio2!$E$11,Doc_scuola_media!D372,IF(Foglio2!$J$3=Foglio2!$E$12,Doc_laureati_scuola_sec.!D388,IF(Foglio2!$J$3=Foglio2!$E$13,Direttivi_capi_ist.!D372,0)))))))))))</f>
        <v>0</v>
      </c>
      <c r="G388" s="248">
        <f>IF(Foglio2!$J$3=Foglio2!$E$3,Ausiliari_Coll.Scol.!E372,IF(Foglio2!$J$3=Foglio2!$E$4,Collab._Tecnici!E372,IF(Foglio2!$J$3=Foglio2!$E$5,Assistenti_Tecnici!E372,IF(Foglio2!$J$3=Foglio2!$E$6,Assistenti_Amm.vo!E372,IF(Foglio2!$J$3=Foglio2!$E$7,Resp_Coord_Amm.vo!E372,IF(Foglio2!$J$3=Foglio2!$E$8,Direttore_Amm.vo!E372,IF(Foglio2!$J$3=Foglio2!$E$9,Doc_mat_elem.re!E372,IF(Foglio2!$J$3=Foglio2!$E$10,Doc_dipl_scuola_sec.!E372,IF(Foglio2!$J$3=Foglio2!$E$11,Doc_scuola_media!E372,IF(Foglio2!$J$3=Foglio2!$E$12,Doc_laureati_scuola_sec.!E388,IF(Foglio2!$J$3=Foglio2!$E$13,Direttivi_capi_ist.!E372,0)))))))))))</f>
        <v>0</v>
      </c>
      <c r="H388" s="248">
        <f>IF(Foglio2!$J$3=Foglio2!$E$3,Ausiliari_Coll.Scol.!F372,IF(Foglio2!$J$3=Foglio2!$E$4,Collab._Tecnici!F372,IF(Foglio2!$J$3=Foglio2!$E$5,Assistenti_Tecnici!F372,IF(Foglio2!$J$3=Foglio2!$E$6,Assistenti_Amm.vo!F372,IF(Foglio2!$J$3=Foglio2!$E$7,Resp_Coord_Amm.vo!F372,IF(Foglio2!$J$3=Foglio2!$E$8,Direttore_Amm.vo!F372,IF(Foglio2!$J$3=Foglio2!$E$9,Doc_mat_elem.re!F372,IF(Foglio2!$J$3=Foglio2!$E$10,Doc_dipl_scuola_sec.!F372,IF(Foglio2!$J$3=Foglio2!$E$11,Doc_scuola_media!F372,IF(Foglio2!$J$3=Foglio2!$E$12,Doc_laureati_scuola_sec.!F388,IF(Foglio2!$J$3=Foglio2!$E$13,Direttivi_capi_ist.!F372,0)))))))))))</f>
        <v>0</v>
      </c>
      <c r="I388" s="248">
        <f>IF(Foglio2!$J$3=Foglio2!$E$3,Ausiliari_Coll.Scol.!G372,IF(Foglio2!$J$3=Foglio2!$E$4,Collab._Tecnici!G372,IF(Foglio2!$J$3=Foglio2!$E$5,Assistenti_Tecnici!G372,IF(Foglio2!$J$3=Foglio2!$E$6,Assistenti_Amm.vo!G372,IF(Foglio2!$J$3=Foglio2!$E$7,Resp_Coord_Amm.vo!G372,IF(Foglio2!$J$3=Foglio2!$E$8,Direttore_Amm.vo!G372,IF(Foglio2!$J$3=Foglio2!$E$9,Doc_mat_elem.re!G372,IF(Foglio2!$J$3=Foglio2!$E$10,Doc_dipl_scuola_sec.!G372,IF(Foglio2!$J$3=Foglio2!$E$11,Doc_scuola_media!G372,IF(Foglio2!$J$3=Foglio2!$E$12,Doc_laureati_scuola_sec.!G388,IF(Foglio2!$J$3=Foglio2!$E$13,Direttivi_capi_ist.!G372,0)))))))))))</f>
        <v>0</v>
      </c>
      <c r="J388" s="248">
        <f>IF(Foglio2!$J$3=Foglio2!$E$3,Ausiliari_Coll.Scol.!H372,IF(Foglio2!$J$3=Foglio2!$E$4,Collab._Tecnici!H372,IF(Foglio2!$J$3=Foglio2!$E$5,Assistenti_Tecnici!H372,IF(Foglio2!$J$3=Foglio2!$E$6,Assistenti_Amm.vo!H372,IF(Foglio2!$J$3=Foglio2!$E$7,Resp_Coord_Amm.vo!H372,IF(Foglio2!$J$3=Foglio2!$E$8,Direttore_Amm.vo!H372,IF(Foglio2!$J$3=Foglio2!$E$9,Doc_mat_elem.re!H372,IF(Foglio2!$J$3=Foglio2!$E$10,Doc_dipl_scuola_sec.!H372,IF(Foglio2!$J$3=Foglio2!$E$11,Doc_scuola_media!H372,IF(Foglio2!$J$3=Foglio2!$E$12,Doc_laureati_scuola_sec.!H388,IF(Foglio2!$J$3=Foglio2!$E$13,Direttivi_capi_ist.!H372,0)))))))))))</f>
        <v>0</v>
      </c>
      <c r="K388" s="248">
        <f>IF(Foglio2!$J$3=Foglio2!$E$3,Ausiliari_Coll.Scol.!I372,IF(Foglio2!$J$3=Foglio2!$E$4,Collab._Tecnici!I372,IF(Foglio2!$J$3=Foglio2!$E$5,Assistenti_Tecnici!I372,IF(Foglio2!$J$3=Foglio2!$E$6,Assistenti_Amm.vo!I372,IF(Foglio2!$J$3=Foglio2!$E$7,Resp_Coord_Amm.vo!I372,IF(Foglio2!$J$3=Foglio2!$E$8,Direttore_Amm.vo!I372,IF(Foglio2!$J$3=Foglio2!$E$9,Doc_mat_elem.re!I372,IF(Foglio2!$J$3=Foglio2!$E$10,Doc_dipl_scuola_sec.!I372,IF(Foglio2!$J$3=Foglio2!$E$11,Doc_scuola_media!I372,IF(Foglio2!$J$3=Foglio2!$E$12,Doc_laureati_scuola_sec.!I388,IF(Foglio2!$J$3=Foglio2!$E$13,Direttivi_capi_ist.!I372,0)))))))))))</f>
        <v>0</v>
      </c>
      <c r="L388" s="248">
        <f>IF(Foglio2!$J$3=Foglio2!$E$3,Ausiliari_Coll.Scol.!J372,IF(Foglio2!$J$3=Foglio2!$E$4,Collab._Tecnici!J372,IF(Foglio2!$J$3=Foglio2!$E$5,Assistenti_Tecnici!J372,IF(Foglio2!$J$3=Foglio2!$E$6,Assistenti_Amm.vo!J372,IF(Foglio2!$J$3=Foglio2!$E$7,Resp_Coord_Amm.vo!J372,IF(Foglio2!$J$3=Foglio2!$E$8,Direttore_Amm.vo!J372,IF(Foglio2!$J$3=Foglio2!$E$9,Doc_mat_elem.re!J372,IF(Foglio2!$J$3=Foglio2!$E$10,Doc_dipl_scuola_sec.!J372,IF(Foglio2!$J$3=Foglio2!$E$11,Doc_scuola_media!J372,IF(Foglio2!$J$3=Foglio2!$E$12,Doc_laureati_scuola_sec.!J388,IF(Foglio2!$J$3=Foglio2!$E$13,Direttivi_capi_ist.!J372,0)))))))))))</f>
        <v>0</v>
      </c>
      <c r="M388" s="249">
        <f>IF(Foglio2!$J$3=Foglio2!$E$3,Ausiliari_Coll.Scol.!K372,IF(Foglio2!$J$3=Foglio2!$E$4,Collab._Tecnici!K372,IF(Foglio2!$J$3=Foglio2!$E$5,Assistenti_Tecnici!K372,IF(Foglio2!$J$3=Foglio2!$E$6,Assistenti_Amm.vo!K372,IF(Foglio2!$J$3=Foglio2!$E$7,Resp_Coord_Amm.vo!K372,IF(Foglio2!$J$3=Foglio2!$E$8,Direttore_Amm.vo!K372,IF(Foglio2!$J$3=Foglio2!$E$9,Doc_mat_elem.re!K372,IF(Foglio2!$J$3=Foglio2!$E$10,Doc_dipl_scuola_sec.!K372,IF(Foglio2!$J$3=Foglio2!$E$11,Doc_scuola_media!K372,IF(Foglio2!$J$3=Foglio2!$E$12,Doc_laureati_scuola_sec.!K388,IF(Foglio2!$J$3=Foglio2!$E$13,Direttivi_capi_ist.!K372,0)))))))))))</f>
        <v>0</v>
      </c>
      <c r="N388" s="250">
        <f>IF(Foglio2!$J$3=Foglio2!$E$3,Ausiliari_Coll.Scol.!L372,IF(Foglio2!$J$3=Foglio2!$E$4,Collab._Tecnici!L372,IF(Foglio2!$J$3=Foglio2!$E$5,Assistenti_Tecnici!L372,IF(Foglio2!$J$3=Foglio2!$E$6,Assistenti_Amm.vo!L372,IF(Foglio2!$J$3=Foglio2!$E$7,Resp_Coord_Amm.vo!L372,IF(Foglio2!$J$3=Foglio2!$E$8,Direttore_Amm.vo!L372,IF(Foglio2!$J$3=Foglio2!$E$9,Doc_mat_elem.re!L372,IF(Foglio2!$J$3=Foglio2!$E$10,Doc_dipl_scuola_sec.!L372,IF(Foglio2!$J$3=Foglio2!$E$11,Doc_scuola_media!L372,IF(Foglio2!$J$3=Foglio2!$E$12,Doc_laureati_scuola_sec.!L388,IF(Foglio2!$J$3=Foglio2!$E$13,Direttivi_capi_ist.!L372,0)))))))))))</f>
        <v>0</v>
      </c>
      <c r="O388" s="251">
        <f>IF(Foglio2!$J$3=Foglio2!$E$3,Ausiliari_Coll.Scol.!M372,IF(Foglio2!$J$3=Foglio2!$E$4,Collab._Tecnici!M372,IF(Foglio2!$J$3=Foglio2!$E$5,Assistenti_Tecnici!M372,IF(Foglio2!$J$3=Foglio2!$E$6,Assistenti_Amm.vo!M372,IF(Foglio2!$J$3=Foglio2!$E$7,Resp_Coord_Amm.vo!M372,IF(Foglio2!$J$3=Foglio2!$E$8,Direttore_Amm.vo!M372,IF(Foglio2!$J$3=Foglio2!$E$9,Doc_mat_elem.re!M372,IF(Foglio2!$J$3=Foglio2!$E$10,Doc_dipl_scuola_sec.!M372,IF(Foglio2!$J$3=Foglio2!$E$11,Doc_scuola_media!M372,IF(Foglio2!$J$3=Foglio2!$E$12,Doc_laureati_scuola_sec.!M388,IF(Foglio2!$J$3=Foglio2!$E$13,Direttivi_capi_ist.!M372,0)))))))))))</f>
        <v>0</v>
      </c>
      <c r="P388" s="252">
        <f>IF(Foglio2!$J$3=Foglio2!$E$3,Ausiliari_Coll.Scol.!N372,IF(Foglio2!$J$3=Foglio2!$E$4,Collab._Tecnici!N372,IF(Foglio2!$J$3=Foglio2!$E$5,Assistenti_Tecnici!N372,IF(Foglio2!$J$3=Foglio2!$E$6,Assistenti_Amm.vo!N372,IF(Foglio2!$J$3=Foglio2!$E$7,Resp_Coord_Amm.vo!N372,IF(Foglio2!$J$3=Foglio2!$E$8,Direttore_Amm.vo!N372,IF(Foglio2!$J$3=Foglio2!$E$9,Doc_mat_elem.re!N372,IF(Foglio2!$J$3=Foglio2!$E$10,Doc_dipl_scuola_sec.!N372,IF(Foglio2!$J$3=Foglio2!$E$11,Doc_scuola_media!N372,IF(Foglio2!$J$3=Foglio2!$E$12,Doc_laureati_scuola_sec.!N388,IF(Foglio2!$J$3=Foglio2!$E$13,Direttivi_capi_ist.!N372,0)))))))))))</f>
        <v>0</v>
      </c>
      <c r="Q388" s="252">
        <f>IF(Foglio2!$J$3=Foglio2!$E$3,Ausiliari_Coll.Scol.!O372,IF(Foglio2!$J$3=Foglio2!$E$4,Collab._Tecnici!O372,IF(Foglio2!$J$3=Foglio2!$E$5,Assistenti_Tecnici!O372,IF(Foglio2!$J$3=Foglio2!$E$6,Assistenti_Amm.vo!O372,IF(Foglio2!$J$3=Foglio2!$E$7,Resp_Coord_Amm.vo!O372,IF(Foglio2!$J$3=Foglio2!$E$8,Direttore_Amm.vo!O372,IF(Foglio2!$J$3=Foglio2!$E$9,Doc_mat_elem.re!O372,IF(Foglio2!$J$3=Foglio2!$E$10,Doc_dipl_scuola_sec.!O372,IF(Foglio2!$J$3=Foglio2!$E$11,Doc_scuola_media!O372,IF(Foglio2!$J$3=Foglio2!$E$12,Doc_laureati_scuola_sec.!O388,IF(Foglio2!$J$3=Foglio2!$E$13,Direttivi_capi_ist.!O372,0)))))))))))</f>
        <v>0</v>
      </c>
      <c r="R388" s="252">
        <f>IF(Foglio2!$J$3=Foglio2!$E$3,Ausiliari_Coll.Scol.!P372,IF(Foglio2!$J$3=Foglio2!$E$4,Collab._Tecnici!P372,IF(Foglio2!$J$3=Foglio2!$E$5,Assistenti_Tecnici!P372,IF(Foglio2!$J$3=Foglio2!$E$6,Assistenti_Amm.vo!P372,IF(Foglio2!$J$3=Foglio2!$E$7,Resp_Coord_Amm.vo!P372,IF(Foglio2!$J$3=Foglio2!$E$8,Direttore_Amm.vo!P372,IF(Foglio2!$J$3=Foglio2!$E$9,Doc_mat_elem.re!P372,IF(Foglio2!$J$3=Foglio2!$E$10,Doc_dipl_scuola_sec.!P372,IF(Foglio2!$J$3=Foglio2!$E$11,Doc_scuola_media!P372,IF(Foglio2!$J$3=Foglio2!$E$12,Doc_laureati_scuola_sec.!P388,IF(Foglio2!$J$3=Foglio2!$E$13,Direttivi_capi_ist.!P372,0)))))))))))</f>
        <v>0</v>
      </c>
      <c r="S388" s="252">
        <f>IF(Foglio2!$J$3=Foglio2!$E$3,Ausiliari_Coll.Scol.!Q372,IF(Foglio2!$J$3=Foglio2!$E$4,Collab._Tecnici!Q372,IF(Foglio2!$J$3=Foglio2!$E$5,Assistenti_Tecnici!Q372,IF(Foglio2!$J$3=Foglio2!$E$6,Assistenti_Amm.vo!Q372,IF(Foglio2!$J$3=Foglio2!$E$7,Resp_Coord_Amm.vo!Q372,IF(Foglio2!$J$3=Foglio2!$E$8,Direttore_Amm.vo!Q372,IF(Foglio2!$J$3=Foglio2!$E$9,Doc_mat_elem.re!Q372,IF(Foglio2!$J$3=Foglio2!$E$10,Doc_dipl_scuola_sec.!Q372,IF(Foglio2!$J$3=Foglio2!$E$11,Doc_scuola_media!Q372,IF(Foglio2!$J$3=Foglio2!$E$12,Doc_laureati_scuola_sec.!Q388,IF(Foglio2!$J$3=Foglio2!$E$13,Direttivi_capi_ist.!Q372,0)))))))))))</f>
        <v>0</v>
      </c>
      <c r="T388" s="252">
        <f>IF(Foglio2!$J$3=Foglio2!$E$3,Ausiliari_Coll.Scol.!R372,IF(Foglio2!$J$3=Foglio2!$E$4,Collab._Tecnici!R372,IF(Foglio2!$J$3=Foglio2!$E$5,Assistenti_Tecnici!R372,IF(Foglio2!$J$3=Foglio2!$E$6,Assistenti_Amm.vo!R372,IF(Foglio2!$J$3=Foglio2!$E$7,Resp_Coord_Amm.vo!R372,IF(Foglio2!$J$3=Foglio2!$E$8,Direttore_Amm.vo!R372,IF(Foglio2!$J$3=Foglio2!$E$9,Doc_mat_elem.re!R372,IF(Foglio2!$J$3=Foglio2!$E$10,Doc_dipl_scuola_sec.!R372,IF(Foglio2!$J$3=Foglio2!$E$11,Doc_scuola_media!R372,IF(Foglio2!$J$3=Foglio2!$E$12,Doc_laureati_scuola_sec.!R388,IF(Foglio2!$J$3=Foglio2!$E$13,Direttivi_capi_ist.!R372,0)))))))))))</f>
        <v>0</v>
      </c>
      <c r="U388" s="252">
        <f t="shared" ref="U388" si="1511">(P388)/12*0.8</f>
        <v>0</v>
      </c>
      <c r="V388" s="252">
        <f t="shared" ref="V388" si="1512">(P388+R388)/12*0.8</f>
        <v>0</v>
      </c>
      <c r="W388" s="253" t="str">
        <f t="shared" ref="W388" si="1513">"Fascia Da "&amp;F388&amp;" a "&amp;F389&amp;" Decorrenza "&amp;DAY(C388)&amp;"/"&amp;MONTH(C388)&amp;"/"&amp;YEAR(C388)</f>
        <v>Fascia Da 0 a 0 Decorrenza 0/1/1900</v>
      </c>
    </row>
    <row r="389" spans="1:23" s="47" customFormat="1" ht="9" customHeight="1" x14ac:dyDescent="0.2">
      <c r="A389" s="104"/>
      <c r="B389" s="245">
        <f t="shared" si="1416"/>
        <v>35065</v>
      </c>
      <c r="C389" s="501"/>
      <c r="D389" s="501"/>
      <c r="E389" s="48" t="s">
        <v>4</v>
      </c>
      <c r="F389" s="49">
        <f>IF(Foglio2!$J$3=Foglio2!$E$3,Ausiliari_Coll.Scol.!D373,IF(Foglio2!$J$3=Foglio2!$E$4,Collab._Tecnici!D373,IF(Foglio2!$J$3=Foglio2!$E$5,Assistenti_Tecnici!D373,IF(Foglio2!$J$3=Foglio2!$E$6,Assistenti_Amm.vo!D373,IF(Foglio2!$J$3=Foglio2!$E$7,Resp_Coord_Amm.vo!D373,IF(Foglio2!$J$3=Foglio2!$E$8,Direttore_Amm.vo!D373,IF(Foglio2!$J$3=Foglio2!$E$9,Doc_mat_elem.re!D373,IF(Foglio2!$J$3=Foglio2!$E$10,Doc_dipl_scuola_sec.!D373,IF(Foglio2!$J$3=Foglio2!$E$11,Doc_scuola_media!D373,IF(Foglio2!$J$3=Foglio2!$E$12,Doc_laureati_scuola_sec.!D389,IF(Foglio2!$J$3=Foglio2!$E$13,Direttivi_capi_ist.!D373,0)))))))))))</f>
        <v>0</v>
      </c>
      <c r="G389" s="267">
        <f t="shared" ref="G389:T389" si="1514">G388*1936.27</f>
        <v>0</v>
      </c>
      <c r="H389" s="267">
        <f t="shared" si="1514"/>
        <v>0</v>
      </c>
      <c r="I389" s="267">
        <f t="shared" si="1514"/>
        <v>0</v>
      </c>
      <c r="J389" s="267">
        <f t="shared" si="1514"/>
        <v>0</v>
      </c>
      <c r="K389" s="267">
        <f t="shared" si="1514"/>
        <v>0</v>
      </c>
      <c r="L389" s="266">
        <f t="shared" si="1514"/>
        <v>0</v>
      </c>
      <c r="M389" s="267">
        <f t="shared" si="1514"/>
        <v>0</v>
      </c>
      <c r="N389" s="182">
        <f t="shared" si="1514"/>
        <v>0</v>
      </c>
      <c r="O389" s="183">
        <f t="shared" si="1514"/>
        <v>0</v>
      </c>
      <c r="P389" s="184">
        <f t="shared" si="1514"/>
        <v>0</v>
      </c>
      <c r="Q389" s="184">
        <f t="shared" si="1514"/>
        <v>0</v>
      </c>
      <c r="R389" s="184">
        <f t="shared" si="1514"/>
        <v>0</v>
      </c>
      <c r="S389" s="184">
        <f t="shared" si="1514"/>
        <v>0</v>
      </c>
      <c r="T389" s="184">
        <f t="shared" si="1514"/>
        <v>0</v>
      </c>
      <c r="U389" s="184">
        <f t="shared" ref="U389:V389" si="1515">U388*1936.27</f>
        <v>0</v>
      </c>
      <c r="V389" s="184">
        <f t="shared" si="1515"/>
        <v>0</v>
      </c>
      <c r="W389" s="104"/>
    </row>
    <row r="390" spans="1:23" s="47" customFormat="1" ht="12.75" customHeight="1" x14ac:dyDescent="0.2">
      <c r="A390" s="104">
        <f>IF(Foglio2!$J$7=1,TRUNC(Base!V390,0),TRUNC(Base!U390,0))</f>
        <v>0</v>
      </c>
      <c r="B390" s="245">
        <f t="shared" si="1416"/>
        <v>35066</v>
      </c>
      <c r="C390" s="501"/>
      <c r="D390" s="501"/>
      <c r="E390" s="53" t="s">
        <v>3</v>
      </c>
      <c r="F390" s="54">
        <f>IF(Foglio2!$J$3=Foglio2!$E$3,Ausiliari_Coll.Scol.!D374,IF(Foglio2!$J$3=Foglio2!$E$4,Collab._Tecnici!D374,IF(Foglio2!$J$3=Foglio2!$E$5,Assistenti_Tecnici!D374,IF(Foglio2!$J$3=Foglio2!$E$6,Assistenti_Amm.vo!D374,IF(Foglio2!$J$3=Foglio2!$E$7,Resp_Coord_Amm.vo!D374,IF(Foglio2!$J$3=Foglio2!$E$8,Direttore_Amm.vo!D374,IF(Foglio2!$J$3=Foglio2!$E$9,Doc_mat_elem.re!D374,IF(Foglio2!$J$3=Foglio2!$E$10,Doc_dipl_scuola_sec.!D374,IF(Foglio2!$J$3=Foglio2!$E$11,Doc_scuola_media!D374,IF(Foglio2!$J$3=Foglio2!$E$12,Doc_laureati_scuola_sec.!D390,IF(Foglio2!$J$3=Foglio2!$E$13,Direttivi_capi_ist.!D374,0)))))))))))</f>
        <v>0</v>
      </c>
      <c r="G390" s="248">
        <f>IF(Foglio2!$J$3=Foglio2!$E$3,Ausiliari_Coll.Scol.!E374,IF(Foglio2!$J$3=Foglio2!$E$4,Collab._Tecnici!E374,IF(Foglio2!$J$3=Foglio2!$E$5,Assistenti_Tecnici!E374,IF(Foglio2!$J$3=Foglio2!$E$6,Assistenti_Amm.vo!E374,IF(Foglio2!$J$3=Foglio2!$E$7,Resp_Coord_Amm.vo!E374,IF(Foglio2!$J$3=Foglio2!$E$8,Direttore_Amm.vo!E374,IF(Foglio2!$J$3=Foglio2!$E$9,Doc_mat_elem.re!E374,IF(Foglio2!$J$3=Foglio2!$E$10,Doc_dipl_scuola_sec.!E374,IF(Foglio2!$J$3=Foglio2!$E$11,Doc_scuola_media!E374,IF(Foglio2!$J$3=Foglio2!$E$12,Doc_laureati_scuola_sec.!E390,IF(Foglio2!$J$3=Foglio2!$E$13,Direttivi_capi_ist.!E374,0)))))))))))</f>
        <v>0</v>
      </c>
      <c r="H390" s="248">
        <f>IF(Foglio2!$J$3=Foglio2!$E$3,Ausiliari_Coll.Scol.!F374,IF(Foglio2!$J$3=Foglio2!$E$4,Collab._Tecnici!F374,IF(Foglio2!$J$3=Foglio2!$E$5,Assistenti_Tecnici!F374,IF(Foglio2!$J$3=Foglio2!$E$6,Assistenti_Amm.vo!F374,IF(Foglio2!$J$3=Foglio2!$E$7,Resp_Coord_Amm.vo!F374,IF(Foglio2!$J$3=Foglio2!$E$8,Direttore_Amm.vo!F374,IF(Foglio2!$J$3=Foglio2!$E$9,Doc_mat_elem.re!F374,IF(Foglio2!$J$3=Foglio2!$E$10,Doc_dipl_scuola_sec.!F374,IF(Foglio2!$J$3=Foglio2!$E$11,Doc_scuola_media!F374,IF(Foglio2!$J$3=Foglio2!$E$12,Doc_laureati_scuola_sec.!F390,IF(Foglio2!$J$3=Foglio2!$E$13,Direttivi_capi_ist.!F374,0)))))))))))</f>
        <v>0</v>
      </c>
      <c r="I390" s="248">
        <f>IF(Foglio2!$J$3=Foglio2!$E$3,Ausiliari_Coll.Scol.!G374,IF(Foglio2!$J$3=Foglio2!$E$4,Collab._Tecnici!G374,IF(Foglio2!$J$3=Foglio2!$E$5,Assistenti_Tecnici!G374,IF(Foglio2!$J$3=Foglio2!$E$6,Assistenti_Amm.vo!G374,IF(Foglio2!$J$3=Foglio2!$E$7,Resp_Coord_Amm.vo!G374,IF(Foglio2!$J$3=Foglio2!$E$8,Direttore_Amm.vo!G374,IF(Foglio2!$J$3=Foglio2!$E$9,Doc_mat_elem.re!G374,IF(Foglio2!$J$3=Foglio2!$E$10,Doc_dipl_scuola_sec.!G374,IF(Foglio2!$J$3=Foglio2!$E$11,Doc_scuola_media!G374,IF(Foglio2!$J$3=Foglio2!$E$12,Doc_laureati_scuola_sec.!G390,IF(Foglio2!$J$3=Foglio2!$E$13,Direttivi_capi_ist.!G374,0)))))))))))</f>
        <v>0</v>
      </c>
      <c r="J390" s="248">
        <f>IF(Foglio2!$J$3=Foglio2!$E$3,Ausiliari_Coll.Scol.!H374,IF(Foglio2!$J$3=Foglio2!$E$4,Collab._Tecnici!H374,IF(Foglio2!$J$3=Foglio2!$E$5,Assistenti_Tecnici!H374,IF(Foglio2!$J$3=Foglio2!$E$6,Assistenti_Amm.vo!H374,IF(Foglio2!$J$3=Foglio2!$E$7,Resp_Coord_Amm.vo!H374,IF(Foglio2!$J$3=Foglio2!$E$8,Direttore_Amm.vo!H374,IF(Foglio2!$J$3=Foglio2!$E$9,Doc_mat_elem.re!H374,IF(Foglio2!$J$3=Foglio2!$E$10,Doc_dipl_scuola_sec.!H374,IF(Foglio2!$J$3=Foglio2!$E$11,Doc_scuola_media!H374,IF(Foglio2!$J$3=Foglio2!$E$12,Doc_laureati_scuola_sec.!H390,IF(Foglio2!$J$3=Foglio2!$E$13,Direttivi_capi_ist.!H374,0)))))))))))</f>
        <v>0</v>
      </c>
      <c r="K390" s="248">
        <f>IF(Foglio2!$J$3=Foglio2!$E$3,Ausiliari_Coll.Scol.!I374,IF(Foglio2!$J$3=Foglio2!$E$4,Collab._Tecnici!I374,IF(Foglio2!$J$3=Foglio2!$E$5,Assistenti_Tecnici!I374,IF(Foglio2!$J$3=Foglio2!$E$6,Assistenti_Amm.vo!I374,IF(Foglio2!$J$3=Foglio2!$E$7,Resp_Coord_Amm.vo!I374,IF(Foglio2!$J$3=Foglio2!$E$8,Direttore_Amm.vo!I374,IF(Foglio2!$J$3=Foglio2!$E$9,Doc_mat_elem.re!I374,IF(Foglio2!$J$3=Foglio2!$E$10,Doc_dipl_scuola_sec.!I374,IF(Foglio2!$J$3=Foglio2!$E$11,Doc_scuola_media!I374,IF(Foglio2!$J$3=Foglio2!$E$12,Doc_laureati_scuola_sec.!I390,IF(Foglio2!$J$3=Foglio2!$E$13,Direttivi_capi_ist.!I374,0)))))))))))</f>
        <v>0</v>
      </c>
      <c r="L390" s="248">
        <f>IF(Foglio2!$J$3=Foglio2!$E$3,Ausiliari_Coll.Scol.!J374,IF(Foglio2!$J$3=Foglio2!$E$4,Collab._Tecnici!J374,IF(Foglio2!$J$3=Foglio2!$E$5,Assistenti_Tecnici!J374,IF(Foglio2!$J$3=Foglio2!$E$6,Assistenti_Amm.vo!J374,IF(Foglio2!$J$3=Foglio2!$E$7,Resp_Coord_Amm.vo!J374,IF(Foglio2!$J$3=Foglio2!$E$8,Direttore_Amm.vo!J374,IF(Foglio2!$J$3=Foglio2!$E$9,Doc_mat_elem.re!J374,IF(Foglio2!$J$3=Foglio2!$E$10,Doc_dipl_scuola_sec.!J374,IF(Foglio2!$J$3=Foglio2!$E$11,Doc_scuola_media!J374,IF(Foglio2!$J$3=Foglio2!$E$12,Doc_laureati_scuola_sec.!J390,IF(Foglio2!$J$3=Foglio2!$E$13,Direttivi_capi_ist.!J374,0)))))))))))</f>
        <v>0</v>
      </c>
      <c r="M390" s="249">
        <f>IF(Foglio2!$J$3=Foglio2!$E$3,Ausiliari_Coll.Scol.!K374,IF(Foglio2!$J$3=Foglio2!$E$4,Collab._Tecnici!K374,IF(Foglio2!$J$3=Foglio2!$E$5,Assistenti_Tecnici!K374,IF(Foglio2!$J$3=Foglio2!$E$6,Assistenti_Amm.vo!K374,IF(Foglio2!$J$3=Foglio2!$E$7,Resp_Coord_Amm.vo!K374,IF(Foglio2!$J$3=Foglio2!$E$8,Direttore_Amm.vo!K374,IF(Foglio2!$J$3=Foglio2!$E$9,Doc_mat_elem.re!K374,IF(Foglio2!$J$3=Foglio2!$E$10,Doc_dipl_scuola_sec.!K374,IF(Foglio2!$J$3=Foglio2!$E$11,Doc_scuola_media!K374,IF(Foglio2!$J$3=Foglio2!$E$12,Doc_laureati_scuola_sec.!K390,IF(Foglio2!$J$3=Foglio2!$E$13,Direttivi_capi_ist.!K374,0)))))))))))</f>
        <v>0</v>
      </c>
      <c r="N390" s="250">
        <f>IF(Foglio2!$J$3=Foglio2!$E$3,Ausiliari_Coll.Scol.!L374,IF(Foglio2!$J$3=Foglio2!$E$4,Collab._Tecnici!L374,IF(Foglio2!$J$3=Foglio2!$E$5,Assistenti_Tecnici!L374,IF(Foglio2!$J$3=Foglio2!$E$6,Assistenti_Amm.vo!L374,IF(Foglio2!$J$3=Foglio2!$E$7,Resp_Coord_Amm.vo!L374,IF(Foglio2!$J$3=Foglio2!$E$8,Direttore_Amm.vo!L374,IF(Foglio2!$J$3=Foglio2!$E$9,Doc_mat_elem.re!L374,IF(Foglio2!$J$3=Foglio2!$E$10,Doc_dipl_scuola_sec.!L374,IF(Foglio2!$J$3=Foglio2!$E$11,Doc_scuola_media!L374,IF(Foglio2!$J$3=Foglio2!$E$12,Doc_laureati_scuola_sec.!L390,IF(Foglio2!$J$3=Foglio2!$E$13,Direttivi_capi_ist.!L374,0)))))))))))</f>
        <v>0</v>
      </c>
      <c r="O390" s="251">
        <f>IF(Foglio2!$J$3=Foglio2!$E$3,Ausiliari_Coll.Scol.!M374,IF(Foglio2!$J$3=Foglio2!$E$4,Collab._Tecnici!M374,IF(Foglio2!$J$3=Foglio2!$E$5,Assistenti_Tecnici!M374,IF(Foglio2!$J$3=Foglio2!$E$6,Assistenti_Amm.vo!M374,IF(Foglio2!$J$3=Foglio2!$E$7,Resp_Coord_Amm.vo!M374,IF(Foglio2!$J$3=Foglio2!$E$8,Direttore_Amm.vo!M374,IF(Foglio2!$J$3=Foglio2!$E$9,Doc_mat_elem.re!M374,IF(Foglio2!$J$3=Foglio2!$E$10,Doc_dipl_scuola_sec.!M374,IF(Foglio2!$J$3=Foglio2!$E$11,Doc_scuola_media!M374,IF(Foglio2!$J$3=Foglio2!$E$12,Doc_laureati_scuola_sec.!M390,IF(Foglio2!$J$3=Foglio2!$E$13,Direttivi_capi_ist.!M374,0)))))))))))</f>
        <v>0</v>
      </c>
      <c r="P390" s="252">
        <f>IF(Foglio2!$J$3=Foglio2!$E$3,Ausiliari_Coll.Scol.!N374,IF(Foglio2!$J$3=Foglio2!$E$4,Collab._Tecnici!N374,IF(Foglio2!$J$3=Foglio2!$E$5,Assistenti_Tecnici!N374,IF(Foglio2!$J$3=Foglio2!$E$6,Assistenti_Amm.vo!N374,IF(Foglio2!$J$3=Foglio2!$E$7,Resp_Coord_Amm.vo!N374,IF(Foglio2!$J$3=Foglio2!$E$8,Direttore_Amm.vo!N374,IF(Foglio2!$J$3=Foglio2!$E$9,Doc_mat_elem.re!N374,IF(Foglio2!$J$3=Foglio2!$E$10,Doc_dipl_scuola_sec.!N374,IF(Foglio2!$J$3=Foglio2!$E$11,Doc_scuola_media!N374,IF(Foglio2!$J$3=Foglio2!$E$12,Doc_laureati_scuola_sec.!N390,IF(Foglio2!$J$3=Foglio2!$E$13,Direttivi_capi_ist.!N374,0)))))))))))</f>
        <v>0</v>
      </c>
      <c r="Q390" s="252">
        <f>IF(Foglio2!$J$3=Foglio2!$E$3,Ausiliari_Coll.Scol.!O374,IF(Foglio2!$J$3=Foglio2!$E$4,Collab._Tecnici!O374,IF(Foglio2!$J$3=Foglio2!$E$5,Assistenti_Tecnici!O374,IF(Foglio2!$J$3=Foglio2!$E$6,Assistenti_Amm.vo!O374,IF(Foglio2!$J$3=Foglio2!$E$7,Resp_Coord_Amm.vo!O374,IF(Foglio2!$J$3=Foglio2!$E$8,Direttore_Amm.vo!O374,IF(Foglio2!$J$3=Foglio2!$E$9,Doc_mat_elem.re!O374,IF(Foglio2!$J$3=Foglio2!$E$10,Doc_dipl_scuola_sec.!O374,IF(Foglio2!$J$3=Foglio2!$E$11,Doc_scuola_media!O374,IF(Foglio2!$J$3=Foglio2!$E$12,Doc_laureati_scuola_sec.!O390,IF(Foglio2!$J$3=Foglio2!$E$13,Direttivi_capi_ist.!O374,0)))))))))))</f>
        <v>0</v>
      </c>
      <c r="R390" s="252">
        <f>IF(Foglio2!$J$3=Foglio2!$E$3,Ausiliari_Coll.Scol.!P374,IF(Foglio2!$J$3=Foglio2!$E$4,Collab._Tecnici!P374,IF(Foglio2!$J$3=Foglio2!$E$5,Assistenti_Tecnici!P374,IF(Foglio2!$J$3=Foglio2!$E$6,Assistenti_Amm.vo!P374,IF(Foglio2!$J$3=Foglio2!$E$7,Resp_Coord_Amm.vo!P374,IF(Foglio2!$J$3=Foglio2!$E$8,Direttore_Amm.vo!P374,IF(Foglio2!$J$3=Foglio2!$E$9,Doc_mat_elem.re!P374,IF(Foglio2!$J$3=Foglio2!$E$10,Doc_dipl_scuola_sec.!P374,IF(Foglio2!$J$3=Foglio2!$E$11,Doc_scuola_media!P374,IF(Foglio2!$J$3=Foglio2!$E$12,Doc_laureati_scuola_sec.!P390,IF(Foglio2!$J$3=Foglio2!$E$13,Direttivi_capi_ist.!P374,0)))))))))))</f>
        <v>0</v>
      </c>
      <c r="S390" s="252">
        <f>IF(Foglio2!$J$3=Foglio2!$E$3,Ausiliari_Coll.Scol.!Q374,IF(Foglio2!$J$3=Foglio2!$E$4,Collab._Tecnici!Q374,IF(Foglio2!$J$3=Foglio2!$E$5,Assistenti_Tecnici!Q374,IF(Foglio2!$J$3=Foglio2!$E$6,Assistenti_Amm.vo!Q374,IF(Foglio2!$J$3=Foglio2!$E$7,Resp_Coord_Amm.vo!Q374,IF(Foglio2!$J$3=Foglio2!$E$8,Direttore_Amm.vo!Q374,IF(Foglio2!$J$3=Foglio2!$E$9,Doc_mat_elem.re!Q374,IF(Foglio2!$J$3=Foglio2!$E$10,Doc_dipl_scuola_sec.!Q374,IF(Foglio2!$J$3=Foglio2!$E$11,Doc_scuola_media!Q374,IF(Foglio2!$J$3=Foglio2!$E$12,Doc_laureati_scuola_sec.!Q390,IF(Foglio2!$J$3=Foglio2!$E$13,Direttivi_capi_ist.!Q374,0)))))))))))</f>
        <v>0</v>
      </c>
      <c r="T390" s="252">
        <f>IF(Foglio2!$J$3=Foglio2!$E$3,Ausiliari_Coll.Scol.!R374,IF(Foglio2!$J$3=Foglio2!$E$4,Collab._Tecnici!R374,IF(Foglio2!$J$3=Foglio2!$E$5,Assistenti_Tecnici!R374,IF(Foglio2!$J$3=Foglio2!$E$6,Assistenti_Amm.vo!R374,IF(Foglio2!$J$3=Foglio2!$E$7,Resp_Coord_Amm.vo!R374,IF(Foglio2!$J$3=Foglio2!$E$8,Direttore_Amm.vo!R374,IF(Foglio2!$J$3=Foglio2!$E$9,Doc_mat_elem.re!R374,IF(Foglio2!$J$3=Foglio2!$E$10,Doc_dipl_scuola_sec.!R374,IF(Foglio2!$J$3=Foglio2!$E$11,Doc_scuola_media!R374,IF(Foglio2!$J$3=Foglio2!$E$12,Doc_laureati_scuola_sec.!R390,IF(Foglio2!$J$3=Foglio2!$E$13,Direttivi_capi_ist.!R374,0)))))))))))</f>
        <v>0</v>
      </c>
      <c r="U390" s="252">
        <f t="shared" ref="U390" si="1516">(P390)/12*0.8</f>
        <v>0</v>
      </c>
      <c r="V390" s="252">
        <f t="shared" ref="V390" si="1517">(P390+R390)/12*0.8</f>
        <v>0</v>
      </c>
      <c r="W390" s="253" t="str">
        <f t="shared" ref="W390" si="1518">"Fascia Da "&amp;F390&amp;" a "&amp;F391&amp;" Decorrenza "&amp;DAY(C390)&amp;"/"&amp;MONTH(C390)&amp;"/"&amp;YEAR(C390)</f>
        <v>Fascia Da 0 a 0 Decorrenza 0/1/1900</v>
      </c>
    </row>
    <row r="391" spans="1:23" s="47" customFormat="1" ht="9" customHeight="1" x14ac:dyDescent="0.2">
      <c r="A391" s="104"/>
      <c r="B391" s="245">
        <f t="shared" si="1416"/>
        <v>35067</v>
      </c>
      <c r="C391" s="501"/>
      <c r="D391" s="501"/>
      <c r="E391" s="48" t="s">
        <v>4</v>
      </c>
      <c r="F391" s="49">
        <f>IF(Foglio2!$J$3=Foglio2!$E$3,Ausiliari_Coll.Scol.!D375,IF(Foglio2!$J$3=Foglio2!$E$4,Collab._Tecnici!D375,IF(Foglio2!$J$3=Foglio2!$E$5,Assistenti_Tecnici!D375,IF(Foglio2!$J$3=Foglio2!$E$6,Assistenti_Amm.vo!D375,IF(Foglio2!$J$3=Foglio2!$E$7,Resp_Coord_Amm.vo!D375,IF(Foglio2!$J$3=Foglio2!$E$8,Direttore_Amm.vo!D375,IF(Foglio2!$J$3=Foglio2!$E$9,Doc_mat_elem.re!D375,IF(Foglio2!$J$3=Foglio2!$E$10,Doc_dipl_scuola_sec.!D375,IF(Foglio2!$J$3=Foglio2!$E$11,Doc_scuola_media!D375,IF(Foglio2!$J$3=Foglio2!$E$12,Doc_laureati_scuola_sec.!D391,IF(Foglio2!$J$3=Foglio2!$E$13,Direttivi_capi_ist.!D375,0)))))))))))</f>
        <v>0</v>
      </c>
      <c r="G391" s="267">
        <f t="shared" ref="G391:T391" si="1519">G390*1936.27</f>
        <v>0</v>
      </c>
      <c r="H391" s="267">
        <f t="shared" si="1519"/>
        <v>0</v>
      </c>
      <c r="I391" s="267">
        <f t="shared" si="1519"/>
        <v>0</v>
      </c>
      <c r="J391" s="267">
        <f t="shared" si="1519"/>
        <v>0</v>
      </c>
      <c r="K391" s="267">
        <f t="shared" si="1519"/>
        <v>0</v>
      </c>
      <c r="L391" s="266">
        <f t="shared" si="1519"/>
        <v>0</v>
      </c>
      <c r="M391" s="267">
        <f t="shared" si="1519"/>
        <v>0</v>
      </c>
      <c r="N391" s="182">
        <f t="shared" si="1519"/>
        <v>0</v>
      </c>
      <c r="O391" s="183">
        <f t="shared" si="1519"/>
        <v>0</v>
      </c>
      <c r="P391" s="184">
        <f t="shared" si="1519"/>
        <v>0</v>
      </c>
      <c r="Q391" s="184">
        <f t="shared" si="1519"/>
        <v>0</v>
      </c>
      <c r="R391" s="184">
        <f t="shared" si="1519"/>
        <v>0</v>
      </c>
      <c r="S391" s="184">
        <f t="shared" si="1519"/>
        <v>0</v>
      </c>
      <c r="T391" s="184">
        <f t="shared" si="1519"/>
        <v>0</v>
      </c>
      <c r="U391" s="184">
        <f t="shared" ref="U391:V391" si="1520">U390*1936.27</f>
        <v>0</v>
      </c>
      <c r="V391" s="184">
        <f t="shared" si="1520"/>
        <v>0</v>
      </c>
      <c r="W391" s="104"/>
    </row>
    <row r="392" spans="1:23" s="47" customFormat="1" ht="12.75" customHeight="1" x14ac:dyDescent="0.2">
      <c r="A392" s="104">
        <f>IF(Foglio2!$J$7=1,TRUNC(Base!V392,0),TRUNC(Base!U392,0))</f>
        <v>0</v>
      </c>
      <c r="B392" s="245">
        <f t="shared" si="1416"/>
        <v>35068</v>
      </c>
      <c r="C392" s="501"/>
      <c r="D392" s="501"/>
      <c r="E392" s="53" t="s">
        <v>3</v>
      </c>
      <c r="F392" s="54">
        <f>IF(Foglio2!$J$3=Foglio2!$E$3,Ausiliari_Coll.Scol.!D376,IF(Foglio2!$J$3=Foglio2!$E$4,Collab._Tecnici!D376,IF(Foglio2!$J$3=Foglio2!$E$5,Assistenti_Tecnici!D376,IF(Foglio2!$J$3=Foglio2!$E$6,Assistenti_Amm.vo!D376,IF(Foglio2!$J$3=Foglio2!$E$7,Resp_Coord_Amm.vo!D376,IF(Foglio2!$J$3=Foglio2!$E$8,Direttore_Amm.vo!D376,IF(Foglio2!$J$3=Foglio2!$E$9,Doc_mat_elem.re!D376,IF(Foglio2!$J$3=Foglio2!$E$10,Doc_dipl_scuola_sec.!D376,IF(Foglio2!$J$3=Foglio2!$E$11,Doc_scuola_media!D376,IF(Foglio2!$J$3=Foglio2!$E$12,Doc_laureati_scuola_sec.!D392,IF(Foglio2!$J$3=Foglio2!$E$13,Direttivi_capi_ist.!D376,0)))))))))))</f>
        <v>0</v>
      </c>
      <c r="G392" s="248">
        <f>IF(Foglio2!$J$3=Foglio2!$E$3,Ausiliari_Coll.Scol.!E376,IF(Foglio2!$J$3=Foglio2!$E$4,Collab._Tecnici!E376,IF(Foglio2!$J$3=Foglio2!$E$5,Assistenti_Tecnici!E376,IF(Foglio2!$J$3=Foglio2!$E$6,Assistenti_Amm.vo!E376,IF(Foglio2!$J$3=Foglio2!$E$7,Resp_Coord_Amm.vo!E376,IF(Foglio2!$J$3=Foglio2!$E$8,Direttore_Amm.vo!E376,IF(Foglio2!$J$3=Foglio2!$E$9,Doc_mat_elem.re!E376,IF(Foglio2!$J$3=Foglio2!$E$10,Doc_dipl_scuola_sec.!E376,IF(Foglio2!$J$3=Foglio2!$E$11,Doc_scuola_media!E376,IF(Foglio2!$J$3=Foglio2!$E$12,Doc_laureati_scuola_sec.!E392,IF(Foglio2!$J$3=Foglio2!$E$13,Direttivi_capi_ist.!E376,0)))))))))))</f>
        <v>0</v>
      </c>
      <c r="H392" s="248">
        <f>IF(Foglio2!$J$3=Foglio2!$E$3,Ausiliari_Coll.Scol.!F376,IF(Foglio2!$J$3=Foglio2!$E$4,Collab._Tecnici!F376,IF(Foglio2!$J$3=Foglio2!$E$5,Assistenti_Tecnici!F376,IF(Foglio2!$J$3=Foglio2!$E$6,Assistenti_Amm.vo!F376,IF(Foglio2!$J$3=Foglio2!$E$7,Resp_Coord_Amm.vo!F376,IF(Foglio2!$J$3=Foglio2!$E$8,Direttore_Amm.vo!F376,IF(Foglio2!$J$3=Foglio2!$E$9,Doc_mat_elem.re!F376,IF(Foglio2!$J$3=Foglio2!$E$10,Doc_dipl_scuola_sec.!F376,IF(Foglio2!$J$3=Foglio2!$E$11,Doc_scuola_media!F376,IF(Foglio2!$J$3=Foglio2!$E$12,Doc_laureati_scuola_sec.!F392,IF(Foglio2!$J$3=Foglio2!$E$13,Direttivi_capi_ist.!F376,0)))))))))))</f>
        <v>0</v>
      </c>
      <c r="I392" s="248">
        <f>IF(Foglio2!$J$3=Foglio2!$E$3,Ausiliari_Coll.Scol.!G376,IF(Foglio2!$J$3=Foglio2!$E$4,Collab._Tecnici!G376,IF(Foglio2!$J$3=Foglio2!$E$5,Assistenti_Tecnici!G376,IF(Foglio2!$J$3=Foglio2!$E$6,Assistenti_Amm.vo!G376,IF(Foglio2!$J$3=Foglio2!$E$7,Resp_Coord_Amm.vo!G376,IF(Foglio2!$J$3=Foglio2!$E$8,Direttore_Amm.vo!G376,IF(Foglio2!$J$3=Foglio2!$E$9,Doc_mat_elem.re!G376,IF(Foglio2!$J$3=Foglio2!$E$10,Doc_dipl_scuola_sec.!G376,IF(Foglio2!$J$3=Foglio2!$E$11,Doc_scuola_media!G376,IF(Foglio2!$J$3=Foglio2!$E$12,Doc_laureati_scuola_sec.!G392,IF(Foglio2!$J$3=Foglio2!$E$13,Direttivi_capi_ist.!G376,0)))))))))))</f>
        <v>0</v>
      </c>
      <c r="J392" s="248">
        <f>IF(Foglio2!$J$3=Foglio2!$E$3,Ausiliari_Coll.Scol.!H376,IF(Foglio2!$J$3=Foglio2!$E$4,Collab._Tecnici!H376,IF(Foglio2!$J$3=Foglio2!$E$5,Assistenti_Tecnici!H376,IF(Foglio2!$J$3=Foglio2!$E$6,Assistenti_Amm.vo!H376,IF(Foglio2!$J$3=Foglio2!$E$7,Resp_Coord_Amm.vo!H376,IF(Foglio2!$J$3=Foglio2!$E$8,Direttore_Amm.vo!H376,IF(Foglio2!$J$3=Foglio2!$E$9,Doc_mat_elem.re!H376,IF(Foglio2!$J$3=Foglio2!$E$10,Doc_dipl_scuola_sec.!H376,IF(Foglio2!$J$3=Foglio2!$E$11,Doc_scuola_media!H376,IF(Foglio2!$J$3=Foglio2!$E$12,Doc_laureati_scuola_sec.!H392,IF(Foglio2!$J$3=Foglio2!$E$13,Direttivi_capi_ist.!H376,0)))))))))))</f>
        <v>0</v>
      </c>
      <c r="K392" s="248">
        <f>IF(Foglio2!$J$3=Foglio2!$E$3,Ausiliari_Coll.Scol.!I376,IF(Foglio2!$J$3=Foglio2!$E$4,Collab._Tecnici!I376,IF(Foglio2!$J$3=Foglio2!$E$5,Assistenti_Tecnici!I376,IF(Foglio2!$J$3=Foglio2!$E$6,Assistenti_Amm.vo!I376,IF(Foglio2!$J$3=Foglio2!$E$7,Resp_Coord_Amm.vo!I376,IF(Foglio2!$J$3=Foglio2!$E$8,Direttore_Amm.vo!I376,IF(Foglio2!$J$3=Foglio2!$E$9,Doc_mat_elem.re!I376,IF(Foglio2!$J$3=Foglio2!$E$10,Doc_dipl_scuola_sec.!I376,IF(Foglio2!$J$3=Foglio2!$E$11,Doc_scuola_media!I376,IF(Foglio2!$J$3=Foglio2!$E$12,Doc_laureati_scuola_sec.!I392,IF(Foglio2!$J$3=Foglio2!$E$13,Direttivi_capi_ist.!I376,0)))))))))))</f>
        <v>0</v>
      </c>
      <c r="L392" s="248">
        <f>IF(Foglio2!$J$3=Foglio2!$E$3,Ausiliari_Coll.Scol.!J376,IF(Foglio2!$J$3=Foglio2!$E$4,Collab._Tecnici!J376,IF(Foglio2!$J$3=Foglio2!$E$5,Assistenti_Tecnici!J376,IF(Foglio2!$J$3=Foglio2!$E$6,Assistenti_Amm.vo!J376,IF(Foglio2!$J$3=Foglio2!$E$7,Resp_Coord_Amm.vo!J376,IF(Foglio2!$J$3=Foglio2!$E$8,Direttore_Amm.vo!J376,IF(Foglio2!$J$3=Foglio2!$E$9,Doc_mat_elem.re!J376,IF(Foglio2!$J$3=Foglio2!$E$10,Doc_dipl_scuola_sec.!J376,IF(Foglio2!$J$3=Foglio2!$E$11,Doc_scuola_media!J376,IF(Foglio2!$J$3=Foglio2!$E$12,Doc_laureati_scuola_sec.!J392,IF(Foglio2!$J$3=Foglio2!$E$13,Direttivi_capi_ist.!J376,0)))))))))))</f>
        <v>0</v>
      </c>
      <c r="M392" s="249">
        <f>IF(Foglio2!$J$3=Foglio2!$E$3,Ausiliari_Coll.Scol.!K376,IF(Foglio2!$J$3=Foglio2!$E$4,Collab._Tecnici!K376,IF(Foglio2!$J$3=Foglio2!$E$5,Assistenti_Tecnici!K376,IF(Foglio2!$J$3=Foglio2!$E$6,Assistenti_Amm.vo!K376,IF(Foglio2!$J$3=Foglio2!$E$7,Resp_Coord_Amm.vo!K376,IF(Foglio2!$J$3=Foglio2!$E$8,Direttore_Amm.vo!K376,IF(Foglio2!$J$3=Foglio2!$E$9,Doc_mat_elem.re!K376,IF(Foglio2!$J$3=Foglio2!$E$10,Doc_dipl_scuola_sec.!K376,IF(Foglio2!$J$3=Foglio2!$E$11,Doc_scuola_media!K376,IF(Foglio2!$J$3=Foglio2!$E$12,Doc_laureati_scuola_sec.!K392,IF(Foglio2!$J$3=Foglio2!$E$13,Direttivi_capi_ist.!K376,0)))))))))))</f>
        <v>0</v>
      </c>
      <c r="N392" s="250">
        <f>IF(Foglio2!$J$3=Foglio2!$E$3,Ausiliari_Coll.Scol.!L376,IF(Foglio2!$J$3=Foglio2!$E$4,Collab._Tecnici!L376,IF(Foglio2!$J$3=Foglio2!$E$5,Assistenti_Tecnici!L376,IF(Foglio2!$J$3=Foglio2!$E$6,Assistenti_Amm.vo!L376,IF(Foglio2!$J$3=Foglio2!$E$7,Resp_Coord_Amm.vo!L376,IF(Foglio2!$J$3=Foglio2!$E$8,Direttore_Amm.vo!L376,IF(Foglio2!$J$3=Foglio2!$E$9,Doc_mat_elem.re!L376,IF(Foglio2!$J$3=Foglio2!$E$10,Doc_dipl_scuola_sec.!L376,IF(Foglio2!$J$3=Foglio2!$E$11,Doc_scuola_media!L376,IF(Foglio2!$J$3=Foglio2!$E$12,Doc_laureati_scuola_sec.!L392,IF(Foglio2!$J$3=Foglio2!$E$13,Direttivi_capi_ist.!L376,0)))))))))))</f>
        <v>0</v>
      </c>
      <c r="O392" s="251">
        <f>IF(Foglio2!$J$3=Foglio2!$E$3,Ausiliari_Coll.Scol.!M376,IF(Foglio2!$J$3=Foglio2!$E$4,Collab._Tecnici!M376,IF(Foglio2!$J$3=Foglio2!$E$5,Assistenti_Tecnici!M376,IF(Foglio2!$J$3=Foglio2!$E$6,Assistenti_Amm.vo!M376,IF(Foglio2!$J$3=Foglio2!$E$7,Resp_Coord_Amm.vo!M376,IF(Foglio2!$J$3=Foglio2!$E$8,Direttore_Amm.vo!M376,IF(Foglio2!$J$3=Foglio2!$E$9,Doc_mat_elem.re!M376,IF(Foglio2!$J$3=Foglio2!$E$10,Doc_dipl_scuola_sec.!M376,IF(Foglio2!$J$3=Foglio2!$E$11,Doc_scuola_media!M376,IF(Foglio2!$J$3=Foglio2!$E$12,Doc_laureati_scuola_sec.!M392,IF(Foglio2!$J$3=Foglio2!$E$13,Direttivi_capi_ist.!M376,0)))))))))))</f>
        <v>0</v>
      </c>
      <c r="P392" s="252">
        <f>IF(Foglio2!$J$3=Foglio2!$E$3,Ausiliari_Coll.Scol.!N376,IF(Foglio2!$J$3=Foglio2!$E$4,Collab._Tecnici!N376,IF(Foglio2!$J$3=Foglio2!$E$5,Assistenti_Tecnici!N376,IF(Foglio2!$J$3=Foglio2!$E$6,Assistenti_Amm.vo!N376,IF(Foglio2!$J$3=Foglio2!$E$7,Resp_Coord_Amm.vo!N376,IF(Foglio2!$J$3=Foglio2!$E$8,Direttore_Amm.vo!N376,IF(Foglio2!$J$3=Foglio2!$E$9,Doc_mat_elem.re!N376,IF(Foglio2!$J$3=Foglio2!$E$10,Doc_dipl_scuola_sec.!N376,IF(Foglio2!$J$3=Foglio2!$E$11,Doc_scuola_media!N376,IF(Foglio2!$J$3=Foglio2!$E$12,Doc_laureati_scuola_sec.!N392,IF(Foglio2!$J$3=Foglio2!$E$13,Direttivi_capi_ist.!N376,0)))))))))))</f>
        <v>0</v>
      </c>
      <c r="Q392" s="252">
        <f>IF(Foglio2!$J$3=Foglio2!$E$3,Ausiliari_Coll.Scol.!O376,IF(Foglio2!$J$3=Foglio2!$E$4,Collab._Tecnici!O376,IF(Foglio2!$J$3=Foglio2!$E$5,Assistenti_Tecnici!O376,IF(Foglio2!$J$3=Foglio2!$E$6,Assistenti_Amm.vo!O376,IF(Foglio2!$J$3=Foglio2!$E$7,Resp_Coord_Amm.vo!O376,IF(Foglio2!$J$3=Foglio2!$E$8,Direttore_Amm.vo!O376,IF(Foglio2!$J$3=Foglio2!$E$9,Doc_mat_elem.re!O376,IF(Foglio2!$J$3=Foglio2!$E$10,Doc_dipl_scuola_sec.!O376,IF(Foglio2!$J$3=Foglio2!$E$11,Doc_scuola_media!O376,IF(Foglio2!$J$3=Foglio2!$E$12,Doc_laureati_scuola_sec.!O392,IF(Foglio2!$J$3=Foglio2!$E$13,Direttivi_capi_ist.!O376,0)))))))))))</f>
        <v>0</v>
      </c>
      <c r="R392" s="252">
        <f>IF(Foglio2!$J$3=Foglio2!$E$3,Ausiliari_Coll.Scol.!P376,IF(Foglio2!$J$3=Foglio2!$E$4,Collab._Tecnici!P376,IF(Foglio2!$J$3=Foglio2!$E$5,Assistenti_Tecnici!P376,IF(Foglio2!$J$3=Foglio2!$E$6,Assistenti_Amm.vo!P376,IF(Foglio2!$J$3=Foglio2!$E$7,Resp_Coord_Amm.vo!P376,IF(Foglio2!$J$3=Foglio2!$E$8,Direttore_Amm.vo!P376,IF(Foglio2!$J$3=Foglio2!$E$9,Doc_mat_elem.re!P376,IF(Foglio2!$J$3=Foglio2!$E$10,Doc_dipl_scuola_sec.!P376,IF(Foglio2!$J$3=Foglio2!$E$11,Doc_scuola_media!P376,IF(Foglio2!$J$3=Foglio2!$E$12,Doc_laureati_scuola_sec.!P392,IF(Foglio2!$J$3=Foglio2!$E$13,Direttivi_capi_ist.!P376,0)))))))))))</f>
        <v>0</v>
      </c>
      <c r="S392" s="252">
        <f>IF(Foglio2!$J$3=Foglio2!$E$3,Ausiliari_Coll.Scol.!Q376,IF(Foglio2!$J$3=Foglio2!$E$4,Collab._Tecnici!Q376,IF(Foglio2!$J$3=Foglio2!$E$5,Assistenti_Tecnici!Q376,IF(Foglio2!$J$3=Foglio2!$E$6,Assistenti_Amm.vo!Q376,IF(Foglio2!$J$3=Foglio2!$E$7,Resp_Coord_Amm.vo!Q376,IF(Foglio2!$J$3=Foglio2!$E$8,Direttore_Amm.vo!Q376,IF(Foglio2!$J$3=Foglio2!$E$9,Doc_mat_elem.re!Q376,IF(Foglio2!$J$3=Foglio2!$E$10,Doc_dipl_scuola_sec.!Q376,IF(Foglio2!$J$3=Foglio2!$E$11,Doc_scuola_media!Q376,IF(Foglio2!$J$3=Foglio2!$E$12,Doc_laureati_scuola_sec.!Q392,IF(Foglio2!$J$3=Foglio2!$E$13,Direttivi_capi_ist.!Q376,0)))))))))))</f>
        <v>0</v>
      </c>
      <c r="T392" s="252">
        <f>IF(Foglio2!$J$3=Foglio2!$E$3,Ausiliari_Coll.Scol.!R376,IF(Foglio2!$J$3=Foglio2!$E$4,Collab._Tecnici!R376,IF(Foglio2!$J$3=Foglio2!$E$5,Assistenti_Tecnici!R376,IF(Foglio2!$J$3=Foglio2!$E$6,Assistenti_Amm.vo!R376,IF(Foglio2!$J$3=Foglio2!$E$7,Resp_Coord_Amm.vo!R376,IF(Foglio2!$J$3=Foglio2!$E$8,Direttore_Amm.vo!R376,IF(Foglio2!$J$3=Foglio2!$E$9,Doc_mat_elem.re!R376,IF(Foglio2!$J$3=Foglio2!$E$10,Doc_dipl_scuola_sec.!R376,IF(Foglio2!$J$3=Foglio2!$E$11,Doc_scuola_media!R376,IF(Foglio2!$J$3=Foglio2!$E$12,Doc_laureati_scuola_sec.!R392,IF(Foglio2!$J$3=Foglio2!$E$13,Direttivi_capi_ist.!R376,0)))))))))))</f>
        <v>0</v>
      </c>
      <c r="U392" s="252">
        <f t="shared" ref="U392" si="1521">(P392)/12*0.8</f>
        <v>0</v>
      </c>
      <c r="V392" s="252">
        <f t="shared" ref="V392" si="1522">(P392+R392)/12*0.8</f>
        <v>0</v>
      </c>
      <c r="W392" s="253" t="str">
        <f t="shared" ref="W392" si="1523">"Fascia Da "&amp;F392&amp;" a "&amp;F393&amp;" Decorrenza "&amp;DAY(C392)&amp;"/"&amp;MONTH(C392)&amp;"/"&amp;YEAR(C392)</f>
        <v>Fascia Da 0 a 0 Decorrenza 0/1/1900</v>
      </c>
    </row>
    <row r="393" spans="1:23" s="47" customFormat="1" ht="9" customHeight="1" x14ac:dyDescent="0.2">
      <c r="A393" s="104"/>
      <c r="B393" s="245">
        <f t="shared" si="1416"/>
        <v>35069</v>
      </c>
      <c r="C393" s="501"/>
      <c r="D393" s="501"/>
      <c r="E393" s="48" t="s">
        <v>4</v>
      </c>
      <c r="F393" s="49">
        <f>IF(Foglio2!$J$3=Foglio2!$E$3,Ausiliari_Coll.Scol.!D377,IF(Foglio2!$J$3=Foglio2!$E$4,Collab._Tecnici!D377,IF(Foglio2!$J$3=Foglio2!$E$5,Assistenti_Tecnici!D377,IF(Foglio2!$J$3=Foglio2!$E$6,Assistenti_Amm.vo!D377,IF(Foglio2!$J$3=Foglio2!$E$7,Resp_Coord_Amm.vo!D377,IF(Foglio2!$J$3=Foglio2!$E$8,Direttore_Amm.vo!D377,IF(Foglio2!$J$3=Foglio2!$E$9,Doc_mat_elem.re!D377,IF(Foglio2!$J$3=Foglio2!$E$10,Doc_dipl_scuola_sec.!D377,IF(Foglio2!$J$3=Foglio2!$E$11,Doc_scuola_media!D377,IF(Foglio2!$J$3=Foglio2!$E$12,Doc_laureati_scuola_sec.!D393,IF(Foglio2!$J$3=Foglio2!$E$13,Direttivi_capi_ist.!D377,0)))))))))))</f>
        <v>0</v>
      </c>
      <c r="G393" s="267">
        <f t="shared" ref="G393:T393" si="1524">G392*1936.27</f>
        <v>0</v>
      </c>
      <c r="H393" s="267">
        <f t="shared" si="1524"/>
        <v>0</v>
      </c>
      <c r="I393" s="267">
        <f t="shared" si="1524"/>
        <v>0</v>
      </c>
      <c r="J393" s="267">
        <f t="shared" si="1524"/>
        <v>0</v>
      </c>
      <c r="K393" s="267">
        <f t="shared" si="1524"/>
        <v>0</v>
      </c>
      <c r="L393" s="266">
        <f t="shared" si="1524"/>
        <v>0</v>
      </c>
      <c r="M393" s="267">
        <f t="shared" si="1524"/>
        <v>0</v>
      </c>
      <c r="N393" s="182">
        <f t="shared" si="1524"/>
        <v>0</v>
      </c>
      <c r="O393" s="183">
        <f t="shared" si="1524"/>
        <v>0</v>
      </c>
      <c r="P393" s="184">
        <f t="shared" si="1524"/>
        <v>0</v>
      </c>
      <c r="Q393" s="184">
        <f t="shared" si="1524"/>
        <v>0</v>
      </c>
      <c r="R393" s="184">
        <f t="shared" si="1524"/>
        <v>0</v>
      </c>
      <c r="S393" s="184">
        <f t="shared" si="1524"/>
        <v>0</v>
      </c>
      <c r="T393" s="184">
        <f t="shared" si="1524"/>
        <v>0</v>
      </c>
      <c r="U393" s="184">
        <f t="shared" ref="U393:V393" si="1525">U392*1936.27</f>
        <v>0</v>
      </c>
      <c r="V393" s="184">
        <f t="shared" si="1525"/>
        <v>0</v>
      </c>
      <c r="W393" s="104"/>
    </row>
    <row r="394" spans="1:23" s="47" customFormat="1" ht="12.75" customHeight="1" x14ac:dyDescent="0.2">
      <c r="A394" s="104">
        <f>IF(Foglio2!$J$7=1,TRUNC(Base!V394,0),TRUNC(Base!U394,0))</f>
        <v>0</v>
      </c>
      <c r="B394" s="245">
        <f t="shared" si="1416"/>
        <v>35070</v>
      </c>
      <c r="C394" s="501"/>
      <c r="D394" s="501"/>
      <c r="E394" s="53" t="s">
        <v>3</v>
      </c>
      <c r="F394" s="54">
        <f>IF(Foglio2!$J$3=Foglio2!$E$3,Ausiliari_Coll.Scol.!D378,IF(Foglio2!$J$3=Foglio2!$E$4,Collab._Tecnici!D378,IF(Foglio2!$J$3=Foglio2!$E$5,Assistenti_Tecnici!D378,IF(Foglio2!$J$3=Foglio2!$E$6,Assistenti_Amm.vo!D378,IF(Foglio2!$J$3=Foglio2!$E$7,Resp_Coord_Amm.vo!D378,IF(Foglio2!$J$3=Foglio2!$E$8,Direttore_Amm.vo!D378,IF(Foglio2!$J$3=Foglio2!$E$9,Doc_mat_elem.re!D378,IF(Foglio2!$J$3=Foglio2!$E$10,Doc_dipl_scuola_sec.!D378,IF(Foglio2!$J$3=Foglio2!$E$11,Doc_scuola_media!D378,IF(Foglio2!$J$3=Foglio2!$E$12,Doc_laureati_scuola_sec.!D394,IF(Foglio2!$J$3=Foglio2!$E$13,Direttivi_capi_ist.!D378,0)))))))))))</f>
        <v>0</v>
      </c>
      <c r="G394" s="248">
        <f>IF(Foglio2!$J$3=Foglio2!$E$3,Ausiliari_Coll.Scol.!E378,IF(Foglio2!$J$3=Foglio2!$E$4,Collab._Tecnici!E378,IF(Foglio2!$J$3=Foglio2!$E$5,Assistenti_Tecnici!E378,IF(Foglio2!$J$3=Foglio2!$E$6,Assistenti_Amm.vo!E378,IF(Foglio2!$J$3=Foglio2!$E$7,Resp_Coord_Amm.vo!E378,IF(Foglio2!$J$3=Foglio2!$E$8,Direttore_Amm.vo!E378,IF(Foglio2!$J$3=Foglio2!$E$9,Doc_mat_elem.re!E378,IF(Foglio2!$J$3=Foglio2!$E$10,Doc_dipl_scuola_sec.!E378,IF(Foglio2!$J$3=Foglio2!$E$11,Doc_scuola_media!E378,IF(Foglio2!$J$3=Foglio2!$E$12,Doc_laureati_scuola_sec.!E394,IF(Foglio2!$J$3=Foglio2!$E$13,Direttivi_capi_ist.!E378,0)))))))))))</f>
        <v>0</v>
      </c>
      <c r="H394" s="248">
        <f>IF(Foglio2!$J$3=Foglio2!$E$3,Ausiliari_Coll.Scol.!F378,IF(Foglio2!$J$3=Foglio2!$E$4,Collab._Tecnici!F378,IF(Foglio2!$J$3=Foglio2!$E$5,Assistenti_Tecnici!F378,IF(Foglio2!$J$3=Foglio2!$E$6,Assistenti_Amm.vo!F378,IF(Foglio2!$J$3=Foglio2!$E$7,Resp_Coord_Amm.vo!F378,IF(Foglio2!$J$3=Foglio2!$E$8,Direttore_Amm.vo!F378,IF(Foglio2!$J$3=Foglio2!$E$9,Doc_mat_elem.re!F378,IF(Foglio2!$J$3=Foglio2!$E$10,Doc_dipl_scuola_sec.!F378,IF(Foglio2!$J$3=Foglio2!$E$11,Doc_scuola_media!F378,IF(Foglio2!$J$3=Foglio2!$E$12,Doc_laureati_scuola_sec.!F394,IF(Foglio2!$J$3=Foglio2!$E$13,Direttivi_capi_ist.!F378,0)))))))))))</f>
        <v>0</v>
      </c>
      <c r="I394" s="248">
        <f>IF(Foglio2!$J$3=Foglio2!$E$3,Ausiliari_Coll.Scol.!G378,IF(Foglio2!$J$3=Foglio2!$E$4,Collab._Tecnici!G378,IF(Foglio2!$J$3=Foglio2!$E$5,Assistenti_Tecnici!G378,IF(Foglio2!$J$3=Foglio2!$E$6,Assistenti_Amm.vo!G378,IF(Foglio2!$J$3=Foglio2!$E$7,Resp_Coord_Amm.vo!G378,IF(Foglio2!$J$3=Foglio2!$E$8,Direttore_Amm.vo!G378,IF(Foglio2!$J$3=Foglio2!$E$9,Doc_mat_elem.re!G378,IF(Foglio2!$J$3=Foglio2!$E$10,Doc_dipl_scuola_sec.!G378,IF(Foglio2!$J$3=Foglio2!$E$11,Doc_scuola_media!G378,IF(Foglio2!$J$3=Foglio2!$E$12,Doc_laureati_scuola_sec.!G394,IF(Foglio2!$J$3=Foglio2!$E$13,Direttivi_capi_ist.!G378,0)))))))))))</f>
        <v>0</v>
      </c>
      <c r="J394" s="248">
        <f>IF(Foglio2!$J$3=Foglio2!$E$3,Ausiliari_Coll.Scol.!H378,IF(Foglio2!$J$3=Foglio2!$E$4,Collab._Tecnici!H378,IF(Foglio2!$J$3=Foglio2!$E$5,Assistenti_Tecnici!H378,IF(Foglio2!$J$3=Foglio2!$E$6,Assistenti_Amm.vo!H378,IF(Foglio2!$J$3=Foglio2!$E$7,Resp_Coord_Amm.vo!H378,IF(Foglio2!$J$3=Foglio2!$E$8,Direttore_Amm.vo!H378,IF(Foglio2!$J$3=Foglio2!$E$9,Doc_mat_elem.re!H378,IF(Foglio2!$J$3=Foglio2!$E$10,Doc_dipl_scuola_sec.!H378,IF(Foglio2!$J$3=Foglio2!$E$11,Doc_scuola_media!H378,IF(Foglio2!$J$3=Foglio2!$E$12,Doc_laureati_scuola_sec.!H394,IF(Foglio2!$J$3=Foglio2!$E$13,Direttivi_capi_ist.!H378,0)))))))))))</f>
        <v>0</v>
      </c>
      <c r="K394" s="248">
        <f>IF(Foglio2!$J$3=Foglio2!$E$3,Ausiliari_Coll.Scol.!I378,IF(Foglio2!$J$3=Foglio2!$E$4,Collab._Tecnici!I378,IF(Foglio2!$J$3=Foglio2!$E$5,Assistenti_Tecnici!I378,IF(Foglio2!$J$3=Foglio2!$E$6,Assistenti_Amm.vo!I378,IF(Foglio2!$J$3=Foglio2!$E$7,Resp_Coord_Amm.vo!I378,IF(Foglio2!$J$3=Foglio2!$E$8,Direttore_Amm.vo!I378,IF(Foglio2!$J$3=Foglio2!$E$9,Doc_mat_elem.re!I378,IF(Foglio2!$J$3=Foglio2!$E$10,Doc_dipl_scuola_sec.!I378,IF(Foglio2!$J$3=Foglio2!$E$11,Doc_scuola_media!I378,IF(Foglio2!$J$3=Foglio2!$E$12,Doc_laureati_scuola_sec.!I394,IF(Foglio2!$J$3=Foglio2!$E$13,Direttivi_capi_ist.!I378,0)))))))))))</f>
        <v>0</v>
      </c>
      <c r="L394" s="248">
        <f>IF(Foglio2!$J$3=Foglio2!$E$3,Ausiliari_Coll.Scol.!J378,IF(Foglio2!$J$3=Foglio2!$E$4,Collab._Tecnici!J378,IF(Foglio2!$J$3=Foglio2!$E$5,Assistenti_Tecnici!J378,IF(Foglio2!$J$3=Foglio2!$E$6,Assistenti_Amm.vo!J378,IF(Foglio2!$J$3=Foglio2!$E$7,Resp_Coord_Amm.vo!J378,IF(Foglio2!$J$3=Foglio2!$E$8,Direttore_Amm.vo!J378,IF(Foglio2!$J$3=Foglio2!$E$9,Doc_mat_elem.re!J378,IF(Foglio2!$J$3=Foglio2!$E$10,Doc_dipl_scuola_sec.!J378,IF(Foglio2!$J$3=Foglio2!$E$11,Doc_scuola_media!J378,IF(Foglio2!$J$3=Foglio2!$E$12,Doc_laureati_scuola_sec.!J394,IF(Foglio2!$J$3=Foglio2!$E$13,Direttivi_capi_ist.!J378,0)))))))))))</f>
        <v>0</v>
      </c>
      <c r="M394" s="249">
        <f>IF(Foglio2!$J$3=Foglio2!$E$3,Ausiliari_Coll.Scol.!K378,IF(Foglio2!$J$3=Foglio2!$E$4,Collab._Tecnici!K378,IF(Foglio2!$J$3=Foglio2!$E$5,Assistenti_Tecnici!K378,IF(Foglio2!$J$3=Foglio2!$E$6,Assistenti_Amm.vo!K378,IF(Foglio2!$J$3=Foglio2!$E$7,Resp_Coord_Amm.vo!K378,IF(Foglio2!$J$3=Foglio2!$E$8,Direttore_Amm.vo!K378,IF(Foglio2!$J$3=Foglio2!$E$9,Doc_mat_elem.re!K378,IF(Foglio2!$J$3=Foglio2!$E$10,Doc_dipl_scuola_sec.!K378,IF(Foglio2!$J$3=Foglio2!$E$11,Doc_scuola_media!K378,IF(Foglio2!$J$3=Foglio2!$E$12,Doc_laureati_scuola_sec.!K394,IF(Foglio2!$J$3=Foglio2!$E$13,Direttivi_capi_ist.!K378,0)))))))))))</f>
        <v>0</v>
      </c>
      <c r="N394" s="250">
        <f>IF(Foglio2!$J$3=Foglio2!$E$3,Ausiliari_Coll.Scol.!L378,IF(Foglio2!$J$3=Foglio2!$E$4,Collab._Tecnici!L378,IF(Foglio2!$J$3=Foglio2!$E$5,Assistenti_Tecnici!L378,IF(Foglio2!$J$3=Foglio2!$E$6,Assistenti_Amm.vo!L378,IF(Foglio2!$J$3=Foglio2!$E$7,Resp_Coord_Amm.vo!L378,IF(Foglio2!$J$3=Foglio2!$E$8,Direttore_Amm.vo!L378,IF(Foglio2!$J$3=Foglio2!$E$9,Doc_mat_elem.re!L378,IF(Foglio2!$J$3=Foglio2!$E$10,Doc_dipl_scuola_sec.!L378,IF(Foglio2!$J$3=Foglio2!$E$11,Doc_scuola_media!L378,IF(Foglio2!$J$3=Foglio2!$E$12,Doc_laureati_scuola_sec.!L394,IF(Foglio2!$J$3=Foglio2!$E$13,Direttivi_capi_ist.!L378,0)))))))))))</f>
        <v>0</v>
      </c>
      <c r="O394" s="251">
        <f>IF(Foglio2!$J$3=Foglio2!$E$3,Ausiliari_Coll.Scol.!M378,IF(Foglio2!$J$3=Foglio2!$E$4,Collab._Tecnici!M378,IF(Foglio2!$J$3=Foglio2!$E$5,Assistenti_Tecnici!M378,IF(Foglio2!$J$3=Foglio2!$E$6,Assistenti_Amm.vo!M378,IF(Foglio2!$J$3=Foglio2!$E$7,Resp_Coord_Amm.vo!M378,IF(Foglio2!$J$3=Foglio2!$E$8,Direttore_Amm.vo!M378,IF(Foglio2!$J$3=Foglio2!$E$9,Doc_mat_elem.re!M378,IF(Foglio2!$J$3=Foglio2!$E$10,Doc_dipl_scuola_sec.!M378,IF(Foglio2!$J$3=Foglio2!$E$11,Doc_scuola_media!M378,IF(Foglio2!$J$3=Foglio2!$E$12,Doc_laureati_scuola_sec.!M394,IF(Foglio2!$J$3=Foglio2!$E$13,Direttivi_capi_ist.!M378,0)))))))))))</f>
        <v>0</v>
      </c>
      <c r="P394" s="252">
        <f>IF(Foglio2!$J$3=Foglio2!$E$3,Ausiliari_Coll.Scol.!N378,IF(Foglio2!$J$3=Foglio2!$E$4,Collab._Tecnici!N378,IF(Foglio2!$J$3=Foglio2!$E$5,Assistenti_Tecnici!N378,IF(Foglio2!$J$3=Foglio2!$E$6,Assistenti_Amm.vo!N378,IF(Foglio2!$J$3=Foglio2!$E$7,Resp_Coord_Amm.vo!N378,IF(Foglio2!$J$3=Foglio2!$E$8,Direttore_Amm.vo!N378,IF(Foglio2!$J$3=Foglio2!$E$9,Doc_mat_elem.re!N378,IF(Foglio2!$J$3=Foglio2!$E$10,Doc_dipl_scuola_sec.!N378,IF(Foglio2!$J$3=Foglio2!$E$11,Doc_scuola_media!N378,IF(Foglio2!$J$3=Foglio2!$E$12,Doc_laureati_scuola_sec.!N394,IF(Foglio2!$J$3=Foglio2!$E$13,Direttivi_capi_ist.!N378,0)))))))))))</f>
        <v>0</v>
      </c>
      <c r="Q394" s="252">
        <f>IF(Foglio2!$J$3=Foglio2!$E$3,Ausiliari_Coll.Scol.!O378,IF(Foglio2!$J$3=Foglio2!$E$4,Collab._Tecnici!O378,IF(Foglio2!$J$3=Foglio2!$E$5,Assistenti_Tecnici!O378,IF(Foglio2!$J$3=Foglio2!$E$6,Assistenti_Amm.vo!O378,IF(Foglio2!$J$3=Foglio2!$E$7,Resp_Coord_Amm.vo!O378,IF(Foglio2!$J$3=Foglio2!$E$8,Direttore_Amm.vo!O378,IF(Foglio2!$J$3=Foglio2!$E$9,Doc_mat_elem.re!O378,IF(Foglio2!$J$3=Foglio2!$E$10,Doc_dipl_scuola_sec.!O378,IF(Foglio2!$J$3=Foglio2!$E$11,Doc_scuola_media!O378,IF(Foglio2!$J$3=Foglio2!$E$12,Doc_laureati_scuola_sec.!O394,IF(Foglio2!$J$3=Foglio2!$E$13,Direttivi_capi_ist.!O378,0)))))))))))</f>
        <v>0</v>
      </c>
      <c r="R394" s="252">
        <f>IF(Foglio2!$J$3=Foglio2!$E$3,Ausiliari_Coll.Scol.!P378,IF(Foglio2!$J$3=Foglio2!$E$4,Collab._Tecnici!P378,IF(Foglio2!$J$3=Foglio2!$E$5,Assistenti_Tecnici!P378,IF(Foglio2!$J$3=Foglio2!$E$6,Assistenti_Amm.vo!P378,IF(Foglio2!$J$3=Foglio2!$E$7,Resp_Coord_Amm.vo!P378,IF(Foglio2!$J$3=Foglio2!$E$8,Direttore_Amm.vo!P378,IF(Foglio2!$J$3=Foglio2!$E$9,Doc_mat_elem.re!P378,IF(Foglio2!$J$3=Foglio2!$E$10,Doc_dipl_scuola_sec.!P378,IF(Foglio2!$J$3=Foglio2!$E$11,Doc_scuola_media!P378,IF(Foglio2!$J$3=Foglio2!$E$12,Doc_laureati_scuola_sec.!P394,IF(Foglio2!$J$3=Foglio2!$E$13,Direttivi_capi_ist.!P378,0)))))))))))</f>
        <v>0</v>
      </c>
      <c r="S394" s="252">
        <f>IF(Foglio2!$J$3=Foglio2!$E$3,Ausiliari_Coll.Scol.!Q378,IF(Foglio2!$J$3=Foglio2!$E$4,Collab._Tecnici!Q378,IF(Foglio2!$J$3=Foglio2!$E$5,Assistenti_Tecnici!Q378,IF(Foglio2!$J$3=Foglio2!$E$6,Assistenti_Amm.vo!Q378,IF(Foglio2!$J$3=Foglio2!$E$7,Resp_Coord_Amm.vo!Q378,IF(Foglio2!$J$3=Foglio2!$E$8,Direttore_Amm.vo!Q378,IF(Foglio2!$J$3=Foglio2!$E$9,Doc_mat_elem.re!Q378,IF(Foglio2!$J$3=Foglio2!$E$10,Doc_dipl_scuola_sec.!Q378,IF(Foglio2!$J$3=Foglio2!$E$11,Doc_scuola_media!Q378,IF(Foglio2!$J$3=Foglio2!$E$12,Doc_laureati_scuola_sec.!Q394,IF(Foglio2!$J$3=Foglio2!$E$13,Direttivi_capi_ist.!Q378,0)))))))))))</f>
        <v>0</v>
      </c>
      <c r="T394" s="252">
        <f>IF(Foglio2!$J$3=Foglio2!$E$3,Ausiliari_Coll.Scol.!R378,IF(Foglio2!$J$3=Foglio2!$E$4,Collab._Tecnici!R378,IF(Foglio2!$J$3=Foglio2!$E$5,Assistenti_Tecnici!R378,IF(Foglio2!$J$3=Foglio2!$E$6,Assistenti_Amm.vo!R378,IF(Foglio2!$J$3=Foglio2!$E$7,Resp_Coord_Amm.vo!R378,IF(Foglio2!$J$3=Foglio2!$E$8,Direttore_Amm.vo!R378,IF(Foglio2!$J$3=Foglio2!$E$9,Doc_mat_elem.re!R378,IF(Foglio2!$J$3=Foglio2!$E$10,Doc_dipl_scuola_sec.!R378,IF(Foglio2!$J$3=Foglio2!$E$11,Doc_scuola_media!R378,IF(Foglio2!$J$3=Foglio2!$E$12,Doc_laureati_scuola_sec.!R394,IF(Foglio2!$J$3=Foglio2!$E$13,Direttivi_capi_ist.!R378,0)))))))))))</f>
        <v>0</v>
      </c>
      <c r="U394" s="252">
        <f t="shared" ref="U394" si="1526">(P394)/12*0.8</f>
        <v>0</v>
      </c>
      <c r="V394" s="252">
        <f t="shared" ref="V394" si="1527">(P394+R394)/12*0.8</f>
        <v>0</v>
      </c>
      <c r="W394" s="253" t="str">
        <f t="shared" ref="W394" si="1528">"Fascia Da "&amp;F394&amp;" a "&amp;F395&amp;" Decorrenza "&amp;DAY(C394)&amp;"/"&amp;MONTH(C394)&amp;"/"&amp;YEAR(C394)</f>
        <v>Fascia Da 0 a 0 Decorrenza 0/1/1900</v>
      </c>
    </row>
    <row r="395" spans="1:23" s="47" customFormat="1" ht="9" customHeight="1" x14ac:dyDescent="0.2">
      <c r="A395" s="104"/>
      <c r="B395" s="245">
        <f t="shared" si="1416"/>
        <v>35071</v>
      </c>
      <c r="C395" s="501"/>
      <c r="D395" s="501"/>
      <c r="E395" s="48" t="s">
        <v>4</v>
      </c>
      <c r="F395" s="49">
        <f>IF(Foglio2!$J$3=Foglio2!$E$3,Ausiliari_Coll.Scol.!D379,IF(Foglio2!$J$3=Foglio2!$E$4,Collab._Tecnici!D379,IF(Foglio2!$J$3=Foglio2!$E$5,Assistenti_Tecnici!D379,IF(Foglio2!$J$3=Foglio2!$E$6,Assistenti_Amm.vo!D379,IF(Foglio2!$J$3=Foglio2!$E$7,Resp_Coord_Amm.vo!D379,IF(Foglio2!$J$3=Foglio2!$E$8,Direttore_Amm.vo!D379,IF(Foglio2!$J$3=Foglio2!$E$9,Doc_mat_elem.re!D379,IF(Foglio2!$J$3=Foglio2!$E$10,Doc_dipl_scuola_sec.!D379,IF(Foglio2!$J$3=Foglio2!$E$11,Doc_scuola_media!D379,IF(Foglio2!$J$3=Foglio2!$E$12,Doc_laureati_scuola_sec.!D395,IF(Foglio2!$J$3=Foglio2!$E$13,Direttivi_capi_ist.!D379,0)))))))))))</f>
        <v>0</v>
      </c>
      <c r="G395" s="267">
        <f t="shared" ref="G395:T395" si="1529">G394*1936.27</f>
        <v>0</v>
      </c>
      <c r="H395" s="267">
        <f t="shared" si="1529"/>
        <v>0</v>
      </c>
      <c r="I395" s="267">
        <f t="shared" si="1529"/>
        <v>0</v>
      </c>
      <c r="J395" s="267">
        <f t="shared" si="1529"/>
        <v>0</v>
      </c>
      <c r="K395" s="267">
        <f t="shared" si="1529"/>
        <v>0</v>
      </c>
      <c r="L395" s="266">
        <f t="shared" si="1529"/>
        <v>0</v>
      </c>
      <c r="M395" s="267">
        <f t="shared" si="1529"/>
        <v>0</v>
      </c>
      <c r="N395" s="182">
        <f t="shared" si="1529"/>
        <v>0</v>
      </c>
      <c r="O395" s="183">
        <f t="shared" si="1529"/>
        <v>0</v>
      </c>
      <c r="P395" s="184">
        <f t="shared" si="1529"/>
        <v>0</v>
      </c>
      <c r="Q395" s="184">
        <f t="shared" si="1529"/>
        <v>0</v>
      </c>
      <c r="R395" s="184">
        <f t="shared" si="1529"/>
        <v>0</v>
      </c>
      <c r="S395" s="184">
        <f t="shared" si="1529"/>
        <v>0</v>
      </c>
      <c r="T395" s="184">
        <f t="shared" si="1529"/>
        <v>0</v>
      </c>
      <c r="U395" s="184">
        <f t="shared" ref="U395:V395" si="1530">U394*1936.27</f>
        <v>0</v>
      </c>
      <c r="V395" s="184">
        <f t="shared" si="1530"/>
        <v>0</v>
      </c>
      <c r="W395" s="104"/>
    </row>
    <row r="396" spans="1:23" s="47" customFormat="1" ht="12.75" customHeight="1" x14ac:dyDescent="0.2">
      <c r="A396" s="104">
        <f>IF(Foglio2!$J$7=1,TRUNC(Base!V396,0),TRUNC(Base!U396,0))</f>
        <v>0</v>
      </c>
      <c r="B396" s="245">
        <f t="shared" si="1416"/>
        <v>35072</v>
      </c>
      <c r="C396" s="501"/>
      <c r="D396" s="501"/>
      <c r="E396" s="53" t="s">
        <v>3</v>
      </c>
      <c r="F396" s="54">
        <f>IF(Foglio2!$J$3=Foglio2!$E$3,Ausiliari_Coll.Scol.!D380,IF(Foglio2!$J$3=Foglio2!$E$4,Collab._Tecnici!D380,IF(Foglio2!$J$3=Foglio2!$E$5,Assistenti_Tecnici!D380,IF(Foglio2!$J$3=Foglio2!$E$6,Assistenti_Amm.vo!D380,IF(Foglio2!$J$3=Foglio2!$E$7,Resp_Coord_Amm.vo!D380,IF(Foglio2!$J$3=Foglio2!$E$8,Direttore_Amm.vo!D380,IF(Foglio2!$J$3=Foglio2!$E$9,Doc_mat_elem.re!D380,IF(Foglio2!$J$3=Foglio2!$E$10,Doc_dipl_scuola_sec.!D380,IF(Foglio2!$J$3=Foglio2!$E$11,Doc_scuola_media!D380,IF(Foglio2!$J$3=Foglio2!$E$12,Doc_laureati_scuola_sec.!D396,IF(Foglio2!$J$3=Foglio2!$E$13,Direttivi_capi_ist.!D380,0)))))))))))</f>
        <v>0</v>
      </c>
      <c r="G396" s="248">
        <f>IF(Foglio2!$J$3=Foglio2!$E$3,Ausiliari_Coll.Scol.!E380,IF(Foglio2!$J$3=Foglio2!$E$4,Collab._Tecnici!E380,IF(Foglio2!$J$3=Foglio2!$E$5,Assistenti_Tecnici!E380,IF(Foglio2!$J$3=Foglio2!$E$6,Assistenti_Amm.vo!E380,IF(Foglio2!$J$3=Foglio2!$E$7,Resp_Coord_Amm.vo!E380,IF(Foglio2!$J$3=Foglio2!$E$8,Direttore_Amm.vo!E380,IF(Foglio2!$J$3=Foglio2!$E$9,Doc_mat_elem.re!E380,IF(Foglio2!$J$3=Foglio2!$E$10,Doc_dipl_scuola_sec.!E380,IF(Foglio2!$J$3=Foglio2!$E$11,Doc_scuola_media!E380,IF(Foglio2!$J$3=Foglio2!$E$12,Doc_laureati_scuola_sec.!E396,IF(Foglio2!$J$3=Foglio2!$E$13,Direttivi_capi_ist.!E380,0)))))))))))</f>
        <v>0</v>
      </c>
      <c r="H396" s="248">
        <f>IF(Foglio2!$J$3=Foglio2!$E$3,Ausiliari_Coll.Scol.!F380,IF(Foglio2!$J$3=Foglio2!$E$4,Collab._Tecnici!F380,IF(Foglio2!$J$3=Foglio2!$E$5,Assistenti_Tecnici!F380,IF(Foglio2!$J$3=Foglio2!$E$6,Assistenti_Amm.vo!F380,IF(Foglio2!$J$3=Foglio2!$E$7,Resp_Coord_Amm.vo!F380,IF(Foglio2!$J$3=Foglio2!$E$8,Direttore_Amm.vo!F380,IF(Foglio2!$J$3=Foglio2!$E$9,Doc_mat_elem.re!F380,IF(Foglio2!$J$3=Foglio2!$E$10,Doc_dipl_scuola_sec.!F380,IF(Foglio2!$J$3=Foglio2!$E$11,Doc_scuola_media!F380,IF(Foglio2!$J$3=Foglio2!$E$12,Doc_laureati_scuola_sec.!F396,IF(Foglio2!$J$3=Foglio2!$E$13,Direttivi_capi_ist.!F380,0)))))))))))</f>
        <v>0</v>
      </c>
      <c r="I396" s="248">
        <f>IF(Foglio2!$J$3=Foglio2!$E$3,Ausiliari_Coll.Scol.!G380,IF(Foglio2!$J$3=Foglio2!$E$4,Collab._Tecnici!G380,IF(Foglio2!$J$3=Foglio2!$E$5,Assistenti_Tecnici!G380,IF(Foglio2!$J$3=Foglio2!$E$6,Assistenti_Amm.vo!G380,IF(Foglio2!$J$3=Foglio2!$E$7,Resp_Coord_Amm.vo!G380,IF(Foglio2!$J$3=Foglio2!$E$8,Direttore_Amm.vo!G380,IF(Foglio2!$J$3=Foglio2!$E$9,Doc_mat_elem.re!G380,IF(Foglio2!$J$3=Foglio2!$E$10,Doc_dipl_scuola_sec.!G380,IF(Foglio2!$J$3=Foglio2!$E$11,Doc_scuola_media!G380,IF(Foglio2!$J$3=Foglio2!$E$12,Doc_laureati_scuola_sec.!G396,IF(Foglio2!$J$3=Foglio2!$E$13,Direttivi_capi_ist.!G380,0)))))))))))</f>
        <v>0</v>
      </c>
      <c r="J396" s="248">
        <f>IF(Foglio2!$J$3=Foglio2!$E$3,Ausiliari_Coll.Scol.!H380,IF(Foglio2!$J$3=Foglio2!$E$4,Collab._Tecnici!H380,IF(Foglio2!$J$3=Foglio2!$E$5,Assistenti_Tecnici!H380,IF(Foglio2!$J$3=Foglio2!$E$6,Assistenti_Amm.vo!H380,IF(Foglio2!$J$3=Foglio2!$E$7,Resp_Coord_Amm.vo!H380,IF(Foglio2!$J$3=Foglio2!$E$8,Direttore_Amm.vo!H380,IF(Foglio2!$J$3=Foglio2!$E$9,Doc_mat_elem.re!H380,IF(Foglio2!$J$3=Foglio2!$E$10,Doc_dipl_scuola_sec.!H380,IF(Foglio2!$J$3=Foglio2!$E$11,Doc_scuola_media!H380,IF(Foglio2!$J$3=Foglio2!$E$12,Doc_laureati_scuola_sec.!H396,IF(Foglio2!$J$3=Foglio2!$E$13,Direttivi_capi_ist.!H380,0)))))))))))</f>
        <v>0</v>
      </c>
      <c r="K396" s="248">
        <f>IF(Foglio2!$J$3=Foglio2!$E$3,Ausiliari_Coll.Scol.!I380,IF(Foglio2!$J$3=Foglio2!$E$4,Collab._Tecnici!I380,IF(Foglio2!$J$3=Foglio2!$E$5,Assistenti_Tecnici!I380,IF(Foglio2!$J$3=Foglio2!$E$6,Assistenti_Amm.vo!I380,IF(Foglio2!$J$3=Foglio2!$E$7,Resp_Coord_Amm.vo!I380,IF(Foglio2!$J$3=Foglio2!$E$8,Direttore_Amm.vo!I380,IF(Foglio2!$J$3=Foglio2!$E$9,Doc_mat_elem.re!I380,IF(Foglio2!$J$3=Foglio2!$E$10,Doc_dipl_scuola_sec.!I380,IF(Foglio2!$J$3=Foglio2!$E$11,Doc_scuola_media!I380,IF(Foglio2!$J$3=Foglio2!$E$12,Doc_laureati_scuola_sec.!I396,IF(Foglio2!$J$3=Foglio2!$E$13,Direttivi_capi_ist.!I380,0)))))))))))</f>
        <v>0</v>
      </c>
      <c r="L396" s="248">
        <f>IF(Foglio2!$J$3=Foglio2!$E$3,Ausiliari_Coll.Scol.!J380,IF(Foglio2!$J$3=Foglio2!$E$4,Collab._Tecnici!J380,IF(Foglio2!$J$3=Foglio2!$E$5,Assistenti_Tecnici!J380,IF(Foglio2!$J$3=Foglio2!$E$6,Assistenti_Amm.vo!J380,IF(Foglio2!$J$3=Foglio2!$E$7,Resp_Coord_Amm.vo!J380,IF(Foglio2!$J$3=Foglio2!$E$8,Direttore_Amm.vo!J380,IF(Foglio2!$J$3=Foglio2!$E$9,Doc_mat_elem.re!J380,IF(Foglio2!$J$3=Foglio2!$E$10,Doc_dipl_scuola_sec.!J380,IF(Foglio2!$J$3=Foglio2!$E$11,Doc_scuola_media!J380,IF(Foglio2!$J$3=Foglio2!$E$12,Doc_laureati_scuola_sec.!J396,IF(Foglio2!$J$3=Foglio2!$E$13,Direttivi_capi_ist.!J380,0)))))))))))</f>
        <v>0</v>
      </c>
      <c r="M396" s="249">
        <f>IF(Foglio2!$J$3=Foglio2!$E$3,Ausiliari_Coll.Scol.!K380,IF(Foglio2!$J$3=Foglio2!$E$4,Collab._Tecnici!K380,IF(Foglio2!$J$3=Foglio2!$E$5,Assistenti_Tecnici!K380,IF(Foglio2!$J$3=Foglio2!$E$6,Assistenti_Amm.vo!K380,IF(Foglio2!$J$3=Foglio2!$E$7,Resp_Coord_Amm.vo!K380,IF(Foglio2!$J$3=Foglio2!$E$8,Direttore_Amm.vo!K380,IF(Foglio2!$J$3=Foglio2!$E$9,Doc_mat_elem.re!K380,IF(Foglio2!$J$3=Foglio2!$E$10,Doc_dipl_scuola_sec.!K380,IF(Foglio2!$J$3=Foglio2!$E$11,Doc_scuola_media!K380,IF(Foglio2!$J$3=Foglio2!$E$12,Doc_laureati_scuola_sec.!K396,IF(Foglio2!$J$3=Foglio2!$E$13,Direttivi_capi_ist.!K380,0)))))))))))</f>
        <v>0</v>
      </c>
      <c r="N396" s="250">
        <f>IF(Foglio2!$J$3=Foglio2!$E$3,Ausiliari_Coll.Scol.!L380,IF(Foglio2!$J$3=Foglio2!$E$4,Collab._Tecnici!L380,IF(Foglio2!$J$3=Foglio2!$E$5,Assistenti_Tecnici!L380,IF(Foglio2!$J$3=Foglio2!$E$6,Assistenti_Amm.vo!L380,IF(Foglio2!$J$3=Foglio2!$E$7,Resp_Coord_Amm.vo!L380,IF(Foglio2!$J$3=Foglio2!$E$8,Direttore_Amm.vo!L380,IF(Foglio2!$J$3=Foglio2!$E$9,Doc_mat_elem.re!L380,IF(Foglio2!$J$3=Foglio2!$E$10,Doc_dipl_scuola_sec.!L380,IF(Foglio2!$J$3=Foglio2!$E$11,Doc_scuola_media!L380,IF(Foglio2!$J$3=Foglio2!$E$12,Doc_laureati_scuola_sec.!L396,IF(Foglio2!$J$3=Foglio2!$E$13,Direttivi_capi_ist.!L380,0)))))))))))</f>
        <v>0</v>
      </c>
      <c r="O396" s="251">
        <f>IF(Foglio2!$J$3=Foglio2!$E$3,Ausiliari_Coll.Scol.!M380,IF(Foglio2!$J$3=Foglio2!$E$4,Collab._Tecnici!M380,IF(Foglio2!$J$3=Foglio2!$E$5,Assistenti_Tecnici!M380,IF(Foglio2!$J$3=Foglio2!$E$6,Assistenti_Amm.vo!M380,IF(Foglio2!$J$3=Foglio2!$E$7,Resp_Coord_Amm.vo!M380,IF(Foglio2!$J$3=Foglio2!$E$8,Direttore_Amm.vo!M380,IF(Foglio2!$J$3=Foglio2!$E$9,Doc_mat_elem.re!M380,IF(Foglio2!$J$3=Foglio2!$E$10,Doc_dipl_scuola_sec.!M380,IF(Foglio2!$J$3=Foglio2!$E$11,Doc_scuola_media!M380,IF(Foglio2!$J$3=Foglio2!$E$12,Doc_laureati_scuola_sec.!M396,IF(Foglio2!$J$3=Foglio2!$E$13,Direttivi_capi_ist.!M380,0)))))))))))</f>
        <v>0</v>
      </c>
      <c r="P396" s="252">
        <f>IF(Foglio2!$J$3=Foglio2!$E$3,Ausiliari_Coll.Scol.!N380,IF(Foglio2!$J$3=Foglio2!$E$4,Collab._Tecnici!N380,IF(Foglio2!$J$3=Foglio2!$E$5,Assistenti_Tecnici!N380,IF(Foglio2!$J$3=Foglio2!$E$6,Assistenti_Amm.vo!N380,IF(Foglio2!$J$3=Foglio2!$E$7,Resp_Coord_Amm.vo!N380,IF(Foglio2!$J$3=Foglio2!$E$8,Direttore_Amm.vo!N380,IF(Foglio2!$J$3=Foglio2!$E$9,Doc_mat_elem.re!N380,IF(Foglio2!$J$3=Foglio2!$E$10,Doc_dipl_scuola_sec.!N380,IF(Foglio2!$J$3=Foglio2!$E$11,Doc_scuola_media!N380,IF(Foglio2!$J$3=Foglio2!$E$12,Doc_laureati_scuola_sec.!N396,IF(Foglio2!$J$3=Foglio2!$E$13,Direttivi_capi_ist.!N380,0)))))))))))</f>
        <v>0</v>
      </c>
      <c r="Q396" s="252">
        <f>IF(Foglio2!$J$3=Foglio2!$E$3,Ausiliari_Coll.Scol.!O380,IF(Foglio2!$J$3=Foglio2!$E$4,Collab._Tecnici!O380,IF(Foglio2!$J$3=Foglio2!$E$5,Assistenti_Tecnici!O380,IF(Foglio2!$J$3=Foglio2!$E$6,Assistenti_Amm.vo!O380,IF(Foglio2!$J$3=Foglio2!$E$7,Resp_Coord_Amm.vo!O380,IF(Foglio2!$J$3=Foglio2!$E$8,Direttore_Amm.vo!O380,IF(Foglio2!$J$3=Foglio2!$E$9,Doc_mat_elem.re!O380,IF(Foglio2!$J$3=Foglio2!$E$10,Doc_dipl_scuola_sec.!O380,IF(Foglio2!$J$3=Foglio2!$E$11,Doc_scuola_media!O380,IF(Foglio2!$J$3=Foglio2!$E$12,Doc_laureati_scuola_sec.!O396,IF(Foglio2!$J$3=Foglio2!$E$13,Direttivi_capi_ist.!O380,0)))))))))))</f>
        <v>0</v>
      </c>
      <c r="R396" s="252">
        <f>IF(Foglio2!$J$3=Foglio2!$E$3,Ausiliari_Coll.Scol.!P380,IF(Foglio2!$J$3=Foglio2!$E$4,Collab._Tecnici!P380,IF(Foglio2!$J$3=Foglio2!$E$5,Assistenti_Tecnici!P380,IF(Foglio2!$J$3=Foglio2!$E$6,Assistenti_Amm.vo!P380,IF(Foglio2!$J$3=Foglio2!$E$7,Resp_Coord_Amm.vo!P380,IF(Foglio2!$J$3=Foglio2!$E$8,Direttore_Amm.vo!P380,IF(Foglio2!$J$3=Foglio2!$E$9,Doc_mat_elem.re!P380,IF(Foglio2!$J$3=Foglio2!$E$10,Doc_dipl_scuola_sec.!P380,IF(Foglio2!$J$3=Foglio2!$E$11,Doc_scuola_media!P380,IF(Foglio2!$J$3=Foglio2!$E$12,Doc_laureati_scuola_sec.!P396,IF(Foglio2!$J$3=Foglio2!$E$13,Direttivi_capi_ist.!P380,0)))))))))))</f>
        <v>0</v>
      </c>
      <c r="S396" s="252">
        <f>IF(Foglio2!$J$3=Foglio2!$E$3,Ausiliari_Coll.Scol.!Q380,IF(Foglio2!$J$3=Foglio2!$E$4,Collab._Tecnici!Q380,IF(Foglio2!$J$3=Foglio2!$E$5,Assistenti_Tecnici!Q380,IF(Foglio2!$J$3=Foglio2!$E$6,Assistenti_Amm.vo!Q380,IF(Foglio2!$J$3=Foglio2!$E$7,Resp_Coord_Amm.vo!Q380,IF(Foglio2!$J$3=Foglio2!$E$8,Direttore_Amm.vo!Q380,IF(Foglio2!$J$3=Foglio2!$E$9,Doc_mat_elem.re!Q380,IF(Foglio2!$J$3=Foglio2!$E$10,Doc_dipl_scuola_sec.!Q380,IF(Foglio2!$J$3=Foglio2!$E$11,Doc_scuola_media!Q380,IF(Foglio2!$J$3=Foglio2!$E$12,Doc_laureati_scuola_sec.!Q396,IF(Foglio2!$J$3=Foglio2!$E$13,Direttivi_capi_ist.!Q380,0)))))))))))</f>
        <v>0</v>
      </c>
      <c r="T396" s="252">
        <f>IF(Foglio2!$J$3=Foglio2!$E$3,Ausiliari_Coll.Scol.!R380,IF(Foglio2!$J$3=Foglio2!$E$4,Collab._Tecnici!R380,IF(Foglio2!$J$3=Foglio2!$E$5,Assistenti_Tecnici!R380,IF(Foglio2!$J$3=Foglio2!$E$6,Assistenti_Amm.vo!R380,IF(Foglio2!$J$3=Foglio2!$E$7,Resp_Coord_Amm.vo!R380,IF(Foglio2!$J$3=Foglio2!$E$8,Direttore_Amm.vo!R380,IF(Foglio2!$J$3=Foglio2!$E$9,Doc_mat_elem.re!R380,IF(Foglio2!$J$3=Foglio2!$E$10,Doc_dipl_scuola_sec.!R380,IF(Foglio2!$J$3=Foglio2!$E$11,Doc_scuola_media!R380,IF(Foglio2!$J$3=Foglio2!$E$12,Doc_laureati_scuola_sec.!R396,IF(Foglio2!$J$3=Foglio2!$E$13,Direttivi_capi_ist.!R380,0)))))))))))</f>
        <v>0</v>
      </c>
      <c r="U396" s="252">
        <f t="shared" ref="U396" si="1531">(P396)/12*0.8</f>
        <v>0</v>
      </c>
      <c r="V396" s="252">
        <f t="shared" ref="V396" si="1532">(P396+R396)/12*0.8</f>
        <v>0</v>
      </c>
      <c r="W396" s="253" t="str">
        <f t="shared" ref="W396" si="1533">"Fascia Da "&amp;F396&amp;" a "&amp;F397&amp;" Decorrenza "&amp;DAY(C396)&amp;"/"&amp;MONTH(C396)&amp;"/"&amp;YEAR(C396)</f>
        <v>Fascia Da 0 a 0 Decorrenza 0/1/1900</v>
      </c>
    </row>
    <row r="397" spans="1:23" s="47" customFormat="1" ht="9" customHeight="1" x14ac:dyDescent="0.2">
      <c r="A397" s="104"/>
      <c r="B397" s="245">
        <f t="shared" si="1416"/>
        <v>35073</v>
      </c>
      <c r="C397" s="501"/>
      <c r="D397" s="501"/>
      <c r="E397" s="48" t="s">
        <v>4</v>
      </c>
      <c r="F397" s="49">
        <f>IF(Foglio2!$J$3=Foglio2!$E$3,Ausiliari_Coll.Scol.!D381,IF(Foglio2!$J$3=Foglio2!$E$4,Collab._Tecnici!D381,IF(Foglio2!$J$3=Foglio2!$E$5,Assistenti_Tecnici!D381,IF(Foglio2!$J$3=Foglio2!$E$6,Assistenti_Amm.vo!D381,IF(Foglio2!$J$3=Foglio2!$E$7,Resp_Coord_Amm.vo!D381,IF(Foglio2!$J$3=Foglio2!$E$8,Direttore_Amm.vo!D381,IF(Foglio2!$J$3=Foglio2!$E$9,Doc_mat_elem.re!D381,IF(Foglio2!$J$3=Foglio2!$E$10,Doc_dipl_scuola_sec.!D381,IF(Foglio2!$J$3=Foglio2!$E$11,Doc_scuola_media!D381,IF(Foglio2!$J$3=Foglio2!$E$12,Doc_laureati_scuola_sec.!D397,IF(Foglio2!$J$3=Foglio2!$E$13,Direttivi_capi_ist.!D381,0)))))))))))</f>
        <v>0</v>
      </c>
      <c r="G397" s="267">
        <f t="shared" ref="G397:T397" si="1534">G396*1936.27</f>
        <v>0</v>
      </c>
      <c r="H397" s="267">
        <f t="shared" si="1534"/>
        <v>0</v>
      </c>
      <c r="I397" s="267">
        <f t="shared" si="1534"/>
        <v>0</v>
      </c>
      <c r="J397" s="267">
        <f t="shared" si="1534"/>
        <v>0</v>
      </c>
      <c r="K397" s="267">
        <f t="shared" si="1534"/>
        <v>0</v>
      </c>
      <c r="L397" s="266">
        <f t="shared" si="1534"/>
        <v>0</v>
      </c>
      <c r="M397" s="267">
        <f t="shared" si="1534"/>
        <v>0</v>
      </c>
      <c r="N397" s="182">
        <f t="shared" si="1534"/>
        <v>0</v>
      </c>
      <c r="O397" s="183">
        <f t="shared" si="1534"/>
        <v>0</v>
      </c>
      <c r="P397" s="184">
        <f t="shared" si="1534"/>
        <v>0</v>
      </c>
      <c r="Q397" s="184">
        <f t="shared" si="1534"/>
        <v>0</v>
      </c>
      <c r="R397" s="184">
        <f t="shared" si="1534"/>
        <v>0</v>
      </c>
      <c r="S397" s="184">
        <f t="shared" si="1534"/>
        <v>0</v>
      </c>
      <c r="T397" s="184">
        <f t="shared" si="1534"/>
        <v>0</v>
      </c>
      <c r="U397" s="184">
        <f t="shared" ref="U397:V397" si="1535">U396*1936.27</f>
        <v>0</v>
      </c>
      <c r="V397" s="184">
        <f t="shared" si="1535"/>
        <v>0</v>
      </c>
      <c r="W397" s="104"/>
    </row>
    <row r="398" spans="1:23" s="47" customFormat="1" ht="9" customHeight="1" x14ac:dyDescent="0.2">
      <c r="A398" s="104">
        <f>IF(Foglio2!$J$7=1,TRUNC(Base!V398,0),TRUNC(Base!U398,0))</f>
        <v>0</v>
      </c>
      <c r="B398" s="245">
        <f t="shared" si="1416"/>
        <v>35074</v>
      </c>
      <c r="C398" s="501"/>
      <c r="D398" s="501"/>
      <c r="E398" s="103" t="s">
        <v>3</v>
      </c>
      <c r="F398" s="79">
        <f>IF(Foglio2!$J$3=Foglio2!$E$3,Ausiliari_Coll.Scol.!D382,IF(Foglio2!$J$3=Foglio2!$E$4,Collab._Tecnici!D382,IF(Foglio2!$J$3=Foglio2!$E$5,Assistenti_Tecnici!D382,IF(Foglio2!$J$3=Foglio2!$E$6,Assistenti_Amm.vo!D382,IF(Foglio2!$J$3=Foglio2!$E$7,Resp_Coord_Amm.vo!D382,IF(Foglio2!$J$3=Foglio2!$E$8,Direttore_Amm.vo!D382,IF(Foglio2!$J$3=Foglio2!$E$9,Doc_mat_elem.re!D382,IF(Foglio2!$J$3=Foglio2!$E$10,Doc_dipl_scuola_sec.!D382,IF(Foglio2!$J$3=Foglio2!$E$11,Doc_scuola_media!D382,IF(Foglio2!$J$3=Foglio2!$E$12,Doc_laureati_scuola_sec.!D398,IF(Foglio2!$J$3=Foglio2!$E$13,Direttivi_capi_ist.!D382,0)))))))))))</f>
        <v>0</v>
      </c>
      <c r="G398" s="248">
        <f>IF(Foglio2!$J$3=Foglio2!$E$3,Ausiliari_Coll.Scol.!E382,IF(Foglio2!$J$3=Foglio2!$E$4,Collab._Tecnici!E382,IF(Foglio2!$J$3=Foglio2!$E$5,Assistenti_Tecnici!E382,IF(Foglio2!$J$3=Foglio2!$E$6,Assistenti_Amm.vo!E382,IF(Foglio2!$J$3=Foglio2!$E$7,Resp_Coord_Amm.vo!E382,IF(Foglio2!$J$3=Foglio2!$E$8,Direttore_Amm.vo!E382,IF(Foglio2!$J$3=Foglio2!$E$9,Doc_mat_elem.re!E382,IF(Foglio2!$J$3=Foglio2!$E$10,Doc_dipl_scuola_sec.!E382,IF(Foglio2!$J$3=Foglio2!$E$11,Doc_scuola_media!E382,IF(Foglio2!$J$3=Foglio2!$E$12,Doc_laureati_scuola_sec.!E398,IF(Foglio2!$J$3=Foglio2!$E$13,Direttivi_capi_ist.!E382,0)))))))))))</f>
        <v>0</v>
      </c>
      <c r="H398" s="248">
        <f>IF(Foglio2!$J$3=Foglio2!$E$3,Ausiliari_Coll.Scol.!F382,IF(Foglio2!$J$3=Foglio2!$E$4,Collab._Tecnici!F382,IF(Foglio2!$J$3=Foglio2!$E$5,Assistenti_Tecnici!F382,IF(Foglio2!$J$3=Foglio2!$E$6,Assistenti_Amm.vo!F382,IF(Foglio2!$J$3=Foglio2!$E$7,Resp_Coord_Amm.vo!F382,IF(Foglio2!$J$3=Foglio2!$E$8,Direttore_Amm.vo!F382,IF(Foglio2!$J$3=Foglio2!$E$9,Doc_mat_elem.re!F382,IF(Foglio2!$J$3=Foglio2!$E$10,Doc_dipl_scuola_sec.!F382,IF(Foglio2!$J$3=Foglio2!$E$11,Doc_scuola_media!F382,IF(Foglio2!$J$3=Foglio2!$E$12,Doc_laureati_scuola_sec.!F398,IF(Foglio2!$J$3=Foglio2!$E$13,Direttivi_capi_ist.!F382,0)))))))))))</f>
        <v>0</v>
      </c>
      <c r="I398" s="248">
        <f>IF(Foglio2!$J$3=Foglio2!$E$3,Ausiliari_Coll.Scol.!G382,IF(Foglio2!$J$3=Foglio2!$E$4,Collab._Tecnici!G382,IF(Foglio2!$J$3=Foglio2!$E$5,Assistenti_Tecnici!G382,IF(Foglio2!$J$3=Foglio2!$E$6,Assistenti_Amm.vo!G382,IF(Foglio2!$J$3=Foglio2!$E$7,Resp_Coord_Amm.vo!G382,IF(Foglio2!$J$3=Foglio2!$E$8,Direttore_Amm.vo!G382,IF(Foglio2!$J$3=Foglio2!$E$9,Doc_mat_elem.re!G382,IF(Foglio2!$J$3=Foglio2!$E$10,Doc_dipl_scuola_sec.!G382,IF(Foglio2!$J$3=Foglio2!$E$11,Doc_scuola_media!G382,IF(Foglio2!$J$3=Foglio2!$E$12,Doc_laureati_scuola_sec.!G398,IF(Foglio2!$J$3=Foglio2!$E$13,Direttivi_capi_ist.!G382,0)))))))))))</f>
        <v>0</v>
      </c>
      <c r="J398" s="248">
        <f>IF(Foglio2!$J$3=Foglio2!$E$3,Ausiliari_Coll.Scol.!H382,IF(Foglio2!$J$3=Foglio2!$E$4,Collab._Tecnici!H382,IF(Foglio2!$J$3=Foglio2!$E$5,Assistenti_Tecnici!H382,IF(Foglio2!$J$3=Foglio2!$E$6,Assistenti_Amm.vo!H382,IF(Foglio2!$J$3=Foglio2!$E$7,Resp_Coord_Amm.vo!H382,IF(Foglio2!$J$3=Foglio2!$E$8,Direttore_Amm.vo!H382,IF(Foglio2!$J$3=Foglio2!$E$9,Doc_mat_elem.re!H382,IF(Foglio2!$J$3=Foglio2!$E$10,Doc_dipl_scuola_sec.!H382,IF(Foglio2!$J$3=Foglio2!$E$11,Doc_scuola_media!H382,IF(Foglio2!$J$3=Foglio2!$E$12,Doc_laureati_scuola_sec.!H398,IF(Foglio2!$J$3=Foglio2!$E$13,Direttivi_capi_ist.!H382,0)))))))))))</f>
        <v>0</v>
      </c>
      <c r="K398" s="248">
        <f>IF(Foglio2!$J$3=Foglio2!$E$3,Ausiliari_Coll.Scol.!I382,IF(Foglio2!$J$3=Foglio2!$E$4,Collab._Tecnici!I382,IF(Foglio2!$J$3=Foglio2!$E$5,Assistenti_Tecnici!I382,IF(Foglio2!$J$3=Foglio2!$E$6,Assistenti_Amm.vo!I382,IF(Foglio2!$J$3=Foglio2!$E$7,Resp_Coord_Amm.vo!I382,IF(Foglio2!$J$3=Foglio2!$E$8,Direttore_Amm.vo!I382,IF(Foglio2!$J$3=Foglio2!$E$9,Doc_mat_elem.re!I382,IF(Foglio2!$J$3=Foglio2!$E$10,Doc_dipl_scuola_sec.!I382,IF(Foglio2!$J$3=Foglio2!$E$11,Doc_scuola_media!I382,IF(Foglio2!$J$3=Foglio2!$E$12,Doc_laureati_scuola_sec.!I398,IF(Foglio2!$J$3=Foglio2!$E$13,Direttivi_capi_ist.!I382,0)))))))))))</f>
        <v>0</v>
      </c>
      <c r="L398" s="248">
        <f>IF(Foglio2!$J$3=Foglio2!$E$3,Ausiliari_Coll.Scol.!J382,IF(Foglio2!$J$3=Foglio2!$E$4,Collab._Tecnici!J382,IF(Foglio2!$J$3=Foglio2!$E$5,Assistenti_Tecnici!J382,IF(Foglio2!$J$3=Foglio2!$E$6,Assistenti_Amm.vo!J382,IF(Foglio2!$J$3=Foglio2!$E$7,Resp_Coord_Amm.vo!J382,IF(Foglio2!$J$3=Foglio2!$E$8,Direttore_Amm.vo!J382,IF(Foglio2!$J$3=Foglio2!$E$9,Doc_mat_elem.re!J382,IF(Foglio2!$J$3=Foglio2!$E$10,Doc_dipl_scuola_sec.!J382,IF(Foglio2!$J$3=Foglio2!$E$11,Doc_scuola_media!J382,IF(Foglio2!$J$3=Foglio2!$E$12,Doc_laureati_scuola_sec.!J398,IF(Foglio2!$J$3=Foglio2!$E$13,Direttivi_capi_ist.!J382,0)))))))))))</f>
        <v>0</v>
      </c>
      <c r="M398" s="249">
        <f>IF(Foglio2!$J$3=Foglio2!$E$3,Ausiliari_Coll.Scol.!K382,IF(Foglio2!$J$3=Foglio2!$E$4,Collab._Tecnici!K382,IF(Foglio2!$J$3=Foglio2!$E$5,Assistenti_Tecnici!K382,IF(Foglio2!$J$3=Foglio2!$E$6,Assistenti_Amm.vo!K382,IF(Foglio2!$J$3=Foglio2!$E$7,Resp_Coord_Amm.vo!K382,IF(Foglio2!$J$3=Foglio2!$E$8,Direttore_Amm.vo!K382,IF(Foglio2!$J$3=Foglio2!$E$9,Doc_mat_elem.re!K382,IF(Foglio2!$J$3=Foglio2!$E$10,Doc_dipl_scuola_sec.!K382,IF(Foglio2!$J$3=Foglio2!$E$11,Doc_scuola_media!K382,IF(Foglio2!$J$3=Foglio2!$E$12,Doc_laureati_scuola_sec.!K398,IF(Foglio2!$J$3=Foglio2!$E$13,Direttivi_capi_ist.!K382,0)))))))))))</f>
        <v>0</v>
      </c>
      <c r="N398" s="250">
        <f>IF(Foglio2!$J$3=Foglio2!$E$3,Ausiliari_Coll.Scol.!L382,IF(Foglio2!$J$3=Foglio2!$E$4,Collab._Tecnici!L382,IF(Foglio2!$J$3=Foglio2!$E$5,Assistenti_Tecnici!L382,IF(Foglio2!$J$3=Foglio2!$E$6,Assistenti_Amm.vo!L382,IF(Foglio2!$J$3=Foglio2!$E$7,Resp_Coord_Amm.vo!L382,IF(Foglio2!$J$3=Foglio2!$E$8,Direttore_Amm.vo!L382,IF(Foglio2!$J$3=Foglio2!$E$9,Doc_mat_elem.re!L382,IF(Foglio2!$J$3=Foglio2!$E$10,Doc_dipl_scuola_sec.!L382,IF(Foglio2!$J$3=Foglio2!$E$11,Doc_scuola_media!L382,IF(Foglio2!$J$3=Foglio2!$E$12,Doc_laureati_scuola_sec.!L398,IF(Foglio2!$J$3=Foglio2!$E$13,Direttivi_capi_ist.!L382,0)))))))))))</f>
        <v>0</v>
      </c>
      <c r="O398" s="251">
        <f>IF(Foglio2!$J$3=Foglio2!$E$3,Ausiliari_Coll.Scol.!M382,IF(Foglio2!$J$3=Foglio2!$E$4,Collab._Tecnici!M382,IF(Foglio2!$J$3=Foglio2!$E$5,Assistenti_Tecnici!M382,IF(Foglio2!$J$3=Foglio2!$E$6,Assistenti_Amm.vo!M382,IF(Foglio2!$J$3=Foglio2!$E$7,Resp_Coord_Amm.vo!M382,IF(Foglio2!$J$3=Foglio2!$E$8,Direttore_Amm.vo!M382,IF(Foglio2!$J$3=Foglio2!$E$9,Doc_mat_elem.re!M382,IF(Foglio2!$J$3=Foglio2!$E$10,Doc_dipl_scuola_sec.!M382,IF(Foglio2!$J$3=Foglio2!$E$11,Doc_scuola_media!M382,IF(Foglio2!$J$3=Foglio2!$E$12,Doc_laureati_scuola_sec.!M398,IF(Foglio2!$J$3=Foglio2!$E$13,Direttivi_capi_ist.!M382,0)))))))))))</f>
        <v>0</v>
      </c>
      <c r="P398" s="252">
        <f>IF(Foglio2!$J$3=Foglio2!$E$3,Ausiliari_Coll.Scol.!N382,IF(Foglio2!$J$3=Foglio2!$E$4,Collab._Tecnici!N382,IF(Foglio2!$J$3=Foglio2!$E$5,Assistenti_Tecnici!N382,IF(Foglio2!$J$3=Foglio2!$E$6,Assistenti_Amm.vo!N382,IF(Foglio2!$J$3=Foglio2!$E$7,Resp_Coord_Amm.vo!N382,IF(Foglio2!$J$3=Foglio2!$E$8,Direttore_Amm.vo!N382,IF(Foglio2!$J$3=Foglio2!$E$9,Doc_mat_elem.re!N382,IF(Foglio2!$J$3=Foglio2!$E$10,Doc_dipl_scuola_sec.!N382,IF(Foglio2!$J$3=Foglio2!$E$11,Doc_scuola_media!N382,IF(Foglio2!$J$3=Foglio2!$E$12,Doc_laureati_scuola_sec.!N398,IF(Foglio2!$J$3=Foglio2!$E$13,Direttivi_capi_ist.!N382,0)))))))))))</f>
        <v>0</v>
      </c>
      <c r="Q398" s="252">
        <f>IF(Foglio2!$J$3=Foglio2!$E$3,Ausiliari_Coll.Scol.!O382,IF(Foglio2!$J$3=Foglio2!$E$4,Collab._Tecnici!O382,IF(Foglio2!$J$3=Foglio2!$E$5,Assistenti_Tecnici!O382,IF(Foglio2!$J$3=Foglio2!$E$6,Assistenti_Amm.vo!O382,IF(Foglio2!$J$3=Foglio2!$E$7,Resp_Coord_Amm.vo!O382,IF(Foglio2!$J$3=Foglio2!$E$8,Direttore_Amm.vo!O382,IF(Foglio2!$J$3=Foglio2!$E$9,Doc_mat_elem.re!O382,IF(Foglio2!$J$3=Foglio2!$E$10,Doc_dipl_scuola_sec.!O382,IF(Foglio2!$J$3=Foglio2!$E$11,Doc_scuola_media!O382,IF(Foglio2!$J$3=Foglio2!$E$12,Doc_laureati_scuola_sec.!O398,IF(Foglio2!$J$3=Foglio2!$E$13,Direttivi_capi_ist.!O382,0)))))))))))</f>
        <v>0</v>
      </c>
      <c r="R398" s="252">
        <f>IF(Foglio2!$J$3=Foglio2!$E$3,Ausiliari_Coll.Scol.!P382,IF(Foglio2!$J$3=Foglio2!$E$4,Collab._Tecnici!P382,IF(Foglio2!$J$3=Foglio2!$E$5,Assistenti_Tecnici!P382,IF(Foglio2!$J$3=Foglio2!$E$6,Assistenti_Amm.vo!P382,IF(Foglio2!$J$3=Foglio2!$E$7,Resp_Coord_Amm.vo!P382,IF(Foglio2!$J$3=Foglio2!$E$8,Direttore_Amm.vo!P382,IF(Foglio2!$J$3=Foglio2!$E$9,Doc_mat_elem.re!P382,IF(Foglio2!$J$3=Foglio2!$E$10,Doc_dipl_scuola_sec.!P382,IF(Foglio2!$J$3=Foglio2!$E$11,Doc_scuola_media!P382,IF(Foglio2!$J$3=Foglio2!$E$12,Doc_laureati_scuola_sec.!P398,IF(Foglio2!$J$3=Foglio2!$E$13,Direttivi_capi_ist.!P382,0)))))))))))</f>
        <v>0</v>
      </c>
      <c r="S398" s="252">
        <f>IF(Foglio2!$J$3=Foglio2!$E$3,Ausiliari_Coll.Scol.!Q382,IF(Foglio2!$J$3=Foglio2!$E$4,Collab._Tecnici!Q382,IF(Foglio2!$J$3=Foglio2!$E$5,Assistenti_Tecnici!Q382,IF(Foglio2!$J$3=Foglio2!$E$6,Assistenti_Amm.vo!Q382,IF(Foglio2!$J$3=Foglio2!$E$7,Resp_Coord_Amm.vo!Q382,IF(Foglio2!$J$3=Foglio2!$E$8,Direttore_Amm.vo!Q382,IF(Foglio2!$J$3=Foglio2!$E$9,Doc_mat_elem.re!Q382,IF(Foglio2!$J$3=Foglio2!$E$10,Doc_dipl_scuola_sec.!Q382,IF(Foglio2!$J$3=Foglio2!$E$11,Doc_scuola_media!Q382,IF(Foglio2!$J$3=Foglio2!$E$12,Doc_laureati_scuola_sec.!Q398,IF(Foglio2!$J$3=Foglio2!$E$13,Direttivi_capi_ist.!Q382,0)))))))))))</f>
        <v>0</v>
      </c>
      <c r="T398" s="252">
        <f>IF(Foglio2!$J$3=Foglio2!$E$3,Ausiliari_Coll.Scol.!R382,IF(Foglio2!$J$3=Foglio2!$E$4,Collab._Tecnici!R382,IF(Foglio2!$J$3=Foglio2!$E$5,Assistenti_Tecnici!R382,IF(Foglio2!$J$3=Foglio2!$E$6,Assistenti_Amm.vo!R382,IF(Foglio2!$J$3=Foglio2!$E$7,Resp_Coord_Amm.vo!R382,IF(Foglio2!$J$3=Foglio2!$E$8,Direttore_Amm.vo!R382,IF(Foglio2!$J$3=Foglio2!$E$9,Doc_mat_elem.re!R382,IF(Foglio2!$J$3=Foglio2!$E$10,Doc_dipl_scuola_sec.!R382,IF(Foglio2!$J$3=Foglio2!$E$11,Doc_scuola_media!R382,IF(Foglio2!$J$3=Foglio2!$E$12,Doc_laureati_scuola_sec.!R398,IF(Foglio2!$J$3=Foglio2!$E$13,Direttivi_capi_ist.!R382,0)))))))))))</f>
        <v>0</v>
      </c>
      <c r="U398" s="252">
        <f t="shared" ref="U398" si="1536">(P398)/12*0.8</f>
        <v>0</v>
      </c>
      <c r="V398" s="252">
        <f t="shared" ref="V398" si="1537">(P398+R398)/12*0.8</f>
        <v>0</v>
      </c>
      <c r="W398" s="253" t="str">
        <f t="shared" ref="W398" si="1538">"Fascia Da "&amp;F398&amp;" a "&amp;F399&amp;" Decorrenza "&amp;DAY(C398)&amp;"/"&amp;MONTH(C398)&amp;"/"&amp;YEAR(C398)</f>
        <v>Fascia Da 0 a 0 Decorrenza 0/1/1900</v>
      </c>
    </row>
    <row r="399" spans="1:23" s="47" customFormat="1" ht="9" customHeight="1" x14ac:dyDescent="0.2">
      <c r="A399" s="104"/>
      <c r="B399" s="245">
        <f t="shared" si="1416"/>
        <v>35075</v>
      </c>
      <c r="C399" s="501"/>
      <c r="D399" s="501"/>
      <c r="E399" s="103" t="s">
        <v>4</v>
      </c>
      <c r="F399" s="79">
        <f>IF(Foglio2!$J$3=Foglio2!$E$3,Ausiliari_Coll.Scol.!D383,IF(Foglio2!$J$3=Foglio2!$E$4,Collab._Tecnici!D383,IF(Foglio2!$J$3=Foglio2!$E$5,Assistenti_Tecnici!D383,IF(Foglio2!$J$3=Foglio2!$E$6,Assistenti_Amm.vo!D383,IF(Foglio2!$J$3=Foglio2!$E$7,Resp_Coord_Amm.vo!D383,IF(Foglio2!$J$3=Foglio2!$E$8,Direttore_Amm.vo!D383,IF(Foglio2!$J$3=Foglio2!$E$9,Doc_mat_elem.re!D383,IF(Foglio2!$J$3=Foglio2!$E$10,Doc_dipl_scuola_sec.!D383,IF(Foglio2!$J$3=Foglio2!$E$11,Doc_scuola_media!D383,IF(Foglio2!$J$3=Foglio2!$E$12,Doc_laureati_scuola_sec.!D399,IF(Foglio2!$J$3=Foglio2!$E$13,Direttivi_capi_ist.!D383,0)))))))))))</f>
        <v>0</v>
      </c>
      <c r="G399" s="267">
        <f t="shared" ref="G399:T399" si="1539">G398*1936.27</f>
        <v>0</v>
      </c>
      <c r="H399" s="267">
        <f t="shared" si="1539"/>
        <v>0</v>
      </c>
      <c r="I399" s="267">
        <f t="shared" si="1539"/>
        <v>0</v>
      </c>
      <c r="J399" s="267">
        <f t="shared" si="1539"/>
        <v>0</v>
      </c>
      <c r="K399" s="267">
        <f t="shared" si="1539"/>
        <v>0</v>
      </c>
      <c r="L399" s="266">
        <f t="shared" si="1539"/>
        <v>0</v>
      </c>
      <c r="M399" s="267">
        <f t="shared" si="1539"/>
        <v>0</v>
      </c>
      <c r="N399" s="182">
        <f t="shared" si="1539"/>
        <v>0</v>
      </c>
      <c r="O399" s="183">
        <f t="shared" si="1539"/>
        <v>0</v>
      </c>
      <c r="P399" s="184">
        <f t="shared" si="1539"/>
        <v>0</v>
      </c>
      <c r="Q399" s="184">
        <f t="shared" si="1539"/>
        <v>0</v>
      </c>
      <c r="R399" s="184">
        <f t="shared" si="1539"/>
        <v>0</v>
      </c>
      <c r="S399" s="184">
        <f t="shared" si="1539"/>
        <v>0</v>
      </c>
      <c r="T399" s="184">
        <f t="shared" si="1539"/>
        <v>0</v>
      </c>
      <c r="U399" s="184">
        <f t="shared" ref="U399:V399" si="1540">U398*1936.27</f>
        <v>0</v>
      </c>
      <c r="V399" s="184">
        <f t="shared" si="1540"/>
        <v>0</v>
      </c>
      <c r="W399" s="104"/>
    </row>
    <row r="400" spans="1:23" s="47" customFormat="1" ht="12.75" customHeight="1" x14ac:dyDescent="0.2">
      <c r="A400" s="104">
        <f>IF(Foglio2!$J$7=1,TRUNC(Base!V400,0),TRUNC(Base!U400,0))</f>
        <v>0</v>
      </c>
      <c r="B400" s="245">
        <f t="shared" si="1416"/>
        <v>35076</v>
      </c>
      <c r="C400" s="501"/>
      <c r="D400" s="501"/>
      <c r="E400" s="53" t="s">
        <v>3</v>
      </c>
      <c r="F400" s="54">
        <f>IF(Foglio2!$J$3=Foglio2!$E$12,Doc_laureati_scuola_sec.!D400,0)</f>
        <v>0</v>
      </c>
      <c r="G400" s="248">
        <f>IF(Foglio2!$J$3=Foglio2!$E$12,Doc_laureati_scuola_sec.!E400,0)</f>
        <v>0</v>
      </c>
      <c r="H400" s="248">
        <f>IF(Foglio2!$J$3=Foglio2!$E$12,Doc_laureati_scuola_sec.!F400,0)</f>
        <v>0</v>
      </c>
      <c r="I400" s="248">
        <f>IF(Foglio2!$J$3=Foglio2!$E$12,Doc_laureati_scuola_sec.!G400,0)</f>
        <v>0</v>
      </c>
      <c r="J400" s="248">
        <f>IF(Foglio2!$J$3=Foglio2!$E$12,Doc_laureati_scuola_sec.!H400,0)</f>
        <v>0</v>
      </c>
      <c r="K400" s="248">
        <f>IF(Foglio2!$J$3=Foglio2!$E$12,Doc_laureati_scuola_sec.!I400,0)</f>
        <v>0</v>
      </c>
      <c r="L400" s="248">
        <f>IF(Foglio2!$J$3=Foglio2!$E$12,Doc_laureati_scuola_sec.!J400,0)</f>
        <v>0</v>
      </c>
      <c r="M400" s="249">
        <f>IF(Foglio2!$J$3=Foglio2!$E$12,Doc_laureati_scuola_sec.!K400,0)</f>
        <v>0</v>
      </c>
      <c r="N400" s="250">
        <f>IF(Foglio2!$J$3=Foglio2!$E$12,Doc_laureati_scuola_sec.!L400,0)</f>
        <v>0</v>
      </c>
      <c r="O400" s="251">
        <f>IF(Foglio2!$J$3=Foglio2!$E$12,Doc_laureati_scuola_sec.!M400,0)</f>
        <v>0</v>
      </c>
      <c r="P400" s="252">
        <f>IF(Foglio2!$J$3=Foglio2!$E$12,Doc_laureati_scuola_sec.!N400,0)</f>
        <v>0</v>
      </c>
      <c r="Q400" s="252">
        <f>IF(Foglio2!$J$3=Foglio2!$E$12,Doc_laureati_scuola_sec.!O400,0)</f>
        <v>0</v>
      </c>
      <c r="R400" s="252">
        <f>IF(Foglio2!$J$3=Foglio2!$E$12,Doc_laureati_scuola_sec.!P400,0)</f>
        <v>0</v>
      </c>
      <c r="S400" s="252">
        <f>IF(Foglio2!$J$3=Foglio2!$E$12,Doc_laureati_scuola_sec.!Q400,0)</f>
        <v>0</v>
      </c>
      <c r="T400" s="252">
        <f>IF(Foglio2!$J$3=Foglio2!$E$12,Doc_laureati_scuola_sec.!R400,0)</f>
        <v>0</v>
      </c>
      <c r="U400" s="252">
        <f t="shared" ref="U400" si="1541">(P400)/12*0.8</f>
        <v>0</v>
      </c>
      <c r="V400" s="252">
        <f t="shared" ref="V400" si="1542">(P400+R400)/12*0.8</f>
        <v>0</v>
      </c>
      <c r="W400" s="253" t="str">
        <f t="shared" ref="W400" si="1543">"Fascia Da "&amp;F400&amp;" a "&amp;F401&amp;" Decorrenza "&amp;DAY(C400)&amp;"/"&amp;MONTH(C400)&amp;"/"&amp;YEAR(C400)</f>
        <v>Fascia Da 0 a 0 Decorrenza 0/1/1900</v>
      </c>
    </row>
    <row r="401" spans="1:23" s="47" customFormat="1" ht="9" customHeight="1" x14ac:dyDescent="0.2">
      <c r="A401" s="104"/>
      <c r="B401" s="245">
        <f t="shared" si="1416"/>
        <v>35077</v>
      </c>
      <c r="C401" s="502"/>
      <c r="D401" s="502"/>
      <c r="E401" s="58"/>
      <c r="F401" s="59">
        <f>IF(Foglio2!$J$3=Foglio2!$E$12,Doc_laureati_scuola_sec.!D401,0)</f>
        <v>0</v>
      </c>
      <c r="G401" s="267">
        <f t="shared" ref="G401:T401" si="1544">G400*1936.27</f>
        <v>0</v>
      </c>
      <c r="H401" s="267">
        <f t="shared" si="1544"/>
        <v>0</v>
      </c>
      <c r="I401" s="267">
        <f t="shared" si="1544"/>
        <v>0</v>
      </c>
      <c r="J401" s="267">
        <f t="shared" si="1544"/>
        <v>0</v>
      </c>
      <c r="K401" s="267">
        <f t="shared" si="1544"/>
        <v>0</v>
      </c>
      <c r="L401" s="266">
        <f t="shared" si="1544"/>
        <v>0</v>
      </c>
      <c r="M401" s="267">
        <f t="shared" si="1544"/>
        <v>0</v>
      </c>
      <c r="N401" s="182">
        <f t="shared" si="1544"/>
        <v>0</v>
      </c>
      <c r="O401" s="183">
        <f t="shared" si="1544"/>
        <v>0</v>
      </c>
      <c r="P401" s="184">
        <f t="shared" si="1544"/>
        <v>0</v>
      </c>
      <c r="Q401" s="184">
        <f t="shared" si="1544"/>
        <v>0</v>
      </c>
      <c r="R401" s="184">
        <f t="shared" si="1544"/>
        <v>0</v>
      </c>
      <c r="S401" s="184">
        <f t="shared" si="1544"/>
        <v>0</v>
      </c>
      <c r="T401" s="184">
        <f t="shared" si="1544"/>
        <v>0</v>
      </c>
      <c r="U401" s="184">
        <f t="shared" ref="U401:V401" si="1545">U400*1936.27</f>
        <v>0</v>
      </c>
      <c r="V401" s="184">
        <f t="shared" si="1545"/>
        <v>0</v>
      </c>
      <c r="W401" s="104"/>
    </row>
    <row r="402" spans="1:23" ht="12.75" customHeight="1" x14ac:dyDescent="0.2">
      <c r="A402" s="104">
        <f>IF(Foglio2!$J$7=1,TRUNC(Base!V402,0),TRUNC(Base!U402,0))</f>
        <v>0</v>
      </c>
      <c r="B402" s="245">
        <f>C404</f>
        <v>35065</v>
      </c>
      <c r="C402" s="375">
        <v>35065</v>
      </c>
      <c r="D402" s="375">
        <v>35369</v>
      </c>
      <c r="E402" s="246" t="s">
        <v>3</v>
      </c>
      <c r="F402" s="247">
        <v>0</v>
      </c>
      <c r="G402" s="248">
        <f>IF(Foglio2!$J$3=Foglio2!$E$3,Ausiliari_Coll.Scol.!E384,IF(Foglio2!$J$3=Foglio2!$E$4,Collab._Tecnici!E384,IF(Foglio2!$J$3=Foglio2!$E$5,Assistenti_Tecnici!E384,IF(Foglio2!$J$3=Foglio2!$E$6,Assistenti_Amm.vo!E384,IF(Foglio2!$J$3=Foglio2!$E$7,Resp_Coord_Amm.vo!E384,IF(Foglio2!$J$3=Foglio2!$E$8,Direttore_Amm.vo!E384,IF(Foglio2!$J$3=Foglio2!$E$9,Doc_mat_elem.re!E384,IF(Foglio2!$J$3=Foglio2!$E$10,Doc_dipl_scuola_sec.!E384,IF(Foglio2!$J$3=Foglio2!$E$11,Doc_scuola_media!E384,IF(Foglio2!$J$3=Foglio2!$E$12,Doc_laureati_scuola_sec.!E402,IF(Foglio2!$J$3=Foglio2!$E$13,Direttivi_capi_ist.!E384,0)))))))))))</f>
        <v>0</v>
      </c>
      <c r="H402" s="248">
        <f>IF(Foglio2!$J$3=Foglio2!$E$3,Ausiliari_Coll.Scol.!F384,IF(Foglio2!$J$3=Foglio2!$E$4,Collab._Tecnici!F384,IF(Foglio2!$J$3=Foglio2!$E$5,Assistenti_Tecnici!F384,IF(Foglio2!$J$3=Foglio2!$E$6,Assistenti_Amm.vo!F384,IF(Foglio2!$J$3=Foglio2!$E$7,Resp_Coord_Amm.vo!F384,IF(Foglio2!$J$3=Foglio2!$E$8,Direttore_Amm.vo!F384,IF(Foglio2!$J$3=Foglio2!$E$9,Doc_mat_elem.re!F384,IF(Foglio2!$J$3=Foglio2!$E$10,Doc_dipl_scuola_sec.!F384,IF(Foglio2!$J$3=Foglio2!$E$11,Doc_scuola_media!F384,IF(Foglio2!$J$3=Foglio2!$E$12,Doc_laureati_scuola_sec.!F402,IF(Foglio2!$J$3=Foglio2!$E$13,Direttivi_capi_ist.!F384,0)))))))))))</f>
        <v>0</v>
      </c>
      <c r="I402" s="248">
        <f>IF(Foglio2!$J$3=Foglio2!$E$3,Ausiliari_Coll.Scol.!G384,IF(Foglio2!$J$3=Foglio2!$E$4,Collab._Tecnici!G384,IF(Foglio2!$J$3=Foglio2!$E$5,Assistenti_Tecnici!G384,IF(Foglio2!$J$3=Foglio2!$E$6,Assistenti_Amm.vo!G384,IF(Foglio2!$J$3=Foglio2!$E$7,Resp_Coord_Amm.vo!G384,IF(Foglio2!$J$3=Foglio2!$E$8,Direttore_Amm.vo!G384,IF(Foglio2!$J$3=Foglio2!$E$9,Doc_mat_elem.re!G384,IF(Foglio2!$J$3=Foglio2!$E$10,Doc_dipl_scuola_sec.!G384,IF(Foglio2!$J$3=Foglio2!$E$11,Doc_scuola_media!G384,IF(Foglio2!$J$3=Foglio2!$E$12,Doc_laureati_scuola_sec.!G402,IF(Foglio2!$J$3=Foglio2!$E$13,Direttivi_capi_ist.!G384,0)))))))))))</f>
        <v>0</v>
      </c>
      <c r="J402" s="248">
        <f>IF(Foglio2!$J$3=Foglio2!$E$3,Ausiliari_Coll.Scol.!H384,IF(Foglio2!$J$3=Foglio2!$E$4,Collab._Tecnici!H384,IF(Foglio2!$J$3=Foglio2!$E$5,Assistenti_Tecnici!H384,IF(Foglio2!$J$3=Foglio2!$E$6,Assistenti_Amm.vo!H384,IF(Foglio2!$J$3=Foglio2!$E$7,Resp_Coord_Amm.vo!H384,IF(Foglio2!$J$3=Foglio2!$E$8,Direttore_Amm.vo!H384,IF(Foglio2!$J$3=Foglio2!$E$9,Doc_mat_elem.re!H384,IF(Foglio2!$J$3=Foglio2!$E$10,Doc_dipl_scuola_sec.!H384,IF(Foglio2!$J$3=Foglio2!$E$11,Doc_scuola_media!H384,IF(Foglio2!$J$3=Foglio2!$E$12,Doc_laureati_scuola_sec.!H402,IF(Foglio2!$J$3=Foglio2!$E$13,Direttivi_capi_ist.!H384,0)))))))))))</f>
        <v>0</v>
      </c>
      <c r="K402" s="248">
        <f>IF(Foglio2!$J$3=Foglio2!$E$3,Ausiliari_Coll.Scol.!I384,IF(Foglio2!$J$3=Foglio2!$E$4,Collab._Tecnici!I384,IF(Foglio2!$J$3=Foglio2!$E$5,Assistenti_Tecnici!I384,IF(Foglio2!$J$3=Foglio2!$E$6,Assistenti_Amm.vo!I384,IF(Foglio2!$J$3=Foglio2!$E$7,Resp_Coord_Amm.vo!I384,IF(Foglio2!$J$3=Foglio2!$E$8,Direttore_Amm.vo!I384,IF(Foglio2!$J$3=Foglio2!$E$9,Doc_mat_elem.re!I384,IF(Foglio2!$J$3=Foglio2!$E$10,Doc_dipl_scuola_sec.!I384,IF(Foglio2!$J$3=Foglio2!$E$11,Doc_scuola_media!I384,IF(Foglio2!$J$3=Foglio2!$E$12,Doc_laureati_scuola_sec.!I402,IF(Foglio2!$J$3=Foglio2!$E$13,Direttivi_capi_ist.!I384,0)))))))))))</f>
        <v>0</v>
      </c>
      <c r="L402" s="248">
        <f>IF(Foglio2!$J$3=Foglio2!$E$3,Ausiliari_Coll.Scol.!J384,IF(Foglio2!$J$3=Foglio2!$E$4,Collab._Tecnici!J384,IF(Foglio2!$J$3=Foglio2!$E$5,Assistenti_Tecnici!J384,IF(Foglio2!$J$3=Foglio2!$E$6,Assistenti_Amm.vo!J384,IF(Foglio2!$J$3=Foglio2!$E$7,Resp_Coord_Amm.vo!J384,IF(Foglio2!$J$3=Foglio2!$E$8,Direttore_Amm.vo!J384,IF(Foglio2!$J$3=Foglio2!$E$9,Doc_mat_elem.re!J384,IF(Foglio2!$J$3=Foglio2!$E$10,Doc_dipl_scuola_sec.!J384,IF(Foglio2!$J$3=Foglio2!$E$11,Doc_scuola_media!J384,IF(Foglio2!$J$3=Foglio2!$E$12,Doc_laureati_scuola_sec.!J402,IF(Foglio2!$J$3=Foglio2!$E$13,Direttivi_capi_ist.!J384,0)))))))))))</f>
        <v>0</v>
      </c>
      <c r="M402" s="249">
        <f>IF(Foglio2!$J$3=Foglio2!$E$3,Ausiliari_Coll.Scol.!K384,IF(Foglio2!$J$3=Foglio2!$E$4,Collab._Tecnici!K384,IF(Foglio2!$J$3=Foglio2!$E$5,Assistenti_Tecnici!K384,IF(Foglio2!$J$3=Foglio2!$E$6,Assistenti_Amm.vo!K384,IF(Foglio2!$J$3=Foglio2!$E$7,Resp_Coord_Amm.vo!K384,IF(Foglio2!$J$3=Foglio2!$E$8,Direttore_Amm.vo!K384,IF(Foglio2!$J$3=Foglio2!$E$9,Doc_mat_elem.re!K384,IF(Foglio2!$J$3=Foglio2!$E$10,Doc_dipl_scuola_sec.!K384,IF(Foglio2!$J$3=Foglio2!$E$11,Doc_scuola_media!K384,IF(Foglio2!$J$3=Foglio2!$E$12,Doc_laureati_scuola_sec.!K402,IF(Foglio2!$J$3=Foglio2!$E$13,Direttivi_capi_ist.!K384,0)))))))))))</f>
        <v>0</v>
      </c>
      <c r="N402" s="250">
        <f>IF(Foglio2!$J$3=Foglio2!$E$3,Ausiliari_Coll.Scol.!L384,IF(Foglio2!$J$3=Foglio2!$E$4,Collab._Tecnici!L384,IF(Foglio2!$J$3=Foglio2!$E$5,Assistenti_Tecnici!L384,IF(Foglio2!$J$3=Foglio2!$E$6,Assistenti_Amm.vo!L384,IF(Foglio2!$J$3=Foglio2!$E$7,Resp_Coord_Amm.vo!L384,IF(Foglio2!$J$3=Foglio2!$E$8,Direttore_Amm.vo!L384,IF(Foglio2!$J$3=Foglio2!$E$9,Doc_mat_elem.re!L384,IF(Foglio2!$J$3=Foglio2!$E$10,Doc_dipl_scuola_sec.!L384,IF(Foglio2!$J$3=Foglio2!$E$11,Doc_scuola_media!L384,IF(Foglio2!$J$3=Foglio2!$E$12,Doc_laureati_scuola_sec.!L402,IF(Foglio2!$J$3=Foglio2!$E$13,Direttivi_capi_ist.!L384,0)))))))))))</f>
        <v>0</v>
      </c>
      <c r="O402" s="251">
        <f>IF(Foglio2!$J$3=Foglio2!$E$3,Ausiliari_Coll.Scol.!M384,IF(Foglio2!$J$3=Foglio2!$E$4,Collab._Tecnici!M384,IF(Foglio2!$J$3=Foglio2!$E$5,Assistenti_Tecnici!M384,IF(Foglio2!$J$3=Foglio2!$E$6,Assistenti_Amm.vo!M384,IF(Foglio2!$J$3=Foglio2!$E$7,Resp_Coord_Amm.vo!M384,IF(Foglio2!$J$3=Foglio2!$E$8,Direttore_Amm.vo!M384,IF(Foglio2!$J$3=Foglio2!$E$9,Doc_mat_elem.re!M384,IF(Foglio2!$J$3=Foglio2!$E$10,Doc_dipl_scuola_sec.!M384,IF(Foglio2!$J$3=Foglio2!$E$11,Doc_scuola_media!M384,IF(Foglio2!$J$3=Foglio2!$E$12,Doc_laureati_scuola_sec.!M402,IF(Foglio2!$J$3=Foglio2!$E$13,Direttivi_capi_ist.!M384,0)))))))))))</f>
        <v>0</v>
      </c>
      <c r="P402" s="252">
        <f>IF(Foglio2!$J$3=Foglio2!$E$3,Ausiliari_Coll.Scol.!N384,IF(Foglio2!$J$3=Foglio2!$E$4,Collab._Tecnici!N384,IF(Foglio2!$J$3=Foglio2!$E$5,Assistenti_Tecnici!N384,IF(Foglio2!$J$3=Foglio2!$E$6,Assistenti_Amm.vo!N384,IF(Foglio2!$J$3=Foglio2!$E$7,Resp_Coord_Amm.vo!N384,IF(Foglio2!$J$3=Foglio2!$E$8,Direttore_Amm.vo!N384,IF(Foglio2!$J$3=Foglio2!$E$9,Doc_mat_elem.re!N384,IF(Foglio2!$J$3=Foglio2!$E$10,Doc_dipl_scuola_sec.!N384,IF(Foglio2!$J$3=Foglio2!$E$11,Doc_scuola_media!N384,IF(Foglio2!$J$3=Foglio2!$E$12,Doc_laureati_scuola_sec.!N402,IF(Foglio2!$J$3=Foglio2!$E$13,Direttivi_capi_ist.!N384,0)))))))))))</f>
        <v>0</v>
      </c>
      <c r="Q402" s="252">
        <f>IF(Foglio2!$J$3=Foglio2!$E$3,Ausiliari_Coll.Scol.!O384,IF(Foglio2!$J$3=Foglio2!$E$4,Collab._Tecnici!O384,IF(Foglio2!$J$3=Foglio2!$E$5,Assistenti_Tecnici!O384,IF(Foglio2!$J$3=Foglio2!$E$6,Assistenti_Amm.vo!O384,IF(Foglio2!$J$3=Foglio2!$E$7,Resp_Coord_Amm.vo!O384,IF(Foglio2!$J$3=Foglio2!$E$8,Direttore_Amm.vo!O384,IF(Foglio2!$J$3=Foglio2!$E$9,Doc_mat_elem.re!O384,IF(Foglio2!$J$3=Foglio2!$E$10,Doc_dipl_scuola_sec.!O384,IF(Foglio2!$J$3=Foglio2!$E$11,Doc_scuola_media!O384,IF(Foglio2!$J$3=Foglio2!$E$12,Doc_laureati_scuola_sec.!O402,IF(Foglio2!$J$3=Foglio2!$E$13,Direttivi_capi_ist.!O384,0)))))))))))</f>
        <v>0</v>
      </c>
      <c r="R402" s="252">
        <f>IF(Foglio2!$J$3=Foglio2!$E$3,Ausiliari_Coll.Scol.!P384,IF(Foglio2!$J$3=Foglio2!$E$4,Collab._Tecnici!P384,IF(Foglio2!$J$3=Foglio2!$E$5,Assistenti_Tecnici!P384,IF(Foglio2!$J$3=Foglio2!$E$6,Assistenti_Amm.vo!P384,IF(Foglio2!$J$3=Foglio2!$E$7,Resp_Coord_Amm.vo!P384,IF(Foglio2!$J$3=Foglio2!$E$8,Direttore_Amm.vo!P384,IF(Foglio2!$J$3=Foglio2!$E$9,Doc_mat_elem.re!P384,IF(Foglio2!$J$3=Foglio2!$E$10,Doc_dipl_scuola_sec.!P384,IF(Foglio2!$J$3=Foglio2!$E$11,Doc_scuola_media!P384,IF(Foglio2!$J$3=Foglio2!$E$12,Doc_laureati_scuola_sec.!P402,IF(Foglio2!$J$3=Foglio2!$E$13,Direttivi_capi_ist.!P384,0)))))))))))</f>
        <v>0</v>
      </c>
      <c r="S402" s="252">
        <f>IF(Foglio2!$J$3=Foglio2!$E$3,Ausiliari_Coll.Scol.!Q384,IF(Foglio2!$J$3=Foglio2!$E$4,Collab._Tecnici!Q384,IF(Foglio2!$J$3=Foglio2!$E$5,Assistenti_Tecnici!Q384,IF(Foglio2!$J$3=Foglio2!$E$6,Assistenti_Amm.vo!Q384,IF(Foglio2!$J$3=Foglio2!$E$7,Resp_Coord_Amm.vo!Q384,IF(Foglio2!$J$3=Foglio2!$E$8,Direttore_Amm.vo!Q384,IF(Foglio2!$J$3=Foglio2!$E$9,Doc_mat_elem.re!Q384,IF(Foglio2!$J$3=Foglio2!$E$10,Doc_dipl_scuola_sec.!Q384,IF(Foglio2!$J$3=Foglio2!$E$11,Doc_scuola_media!Q384,IF(Foglio2!$J$3=Foglio2!$E$12,Doc_laureati_scuola_sec.!Q402,IF(Foglio2!$J$3=Foglio2!$E$13,Direttivi_capi_ist.!Q384,0)))))))))))</f>
        <v>0</v>
      </c>
      <c r="T402" s="252">
        <f>IF(Foglio2!$J$3=Foglio2!$E$3,Ausiliari_Coll.Scol.!R384,IF(Foglio2!$J$3=Foglio2!$E$4,Collab._Tecnici!R384,IF(Foglio2!$J$3=Foglio2!$E$5,Assistenti_Tecnici!R384,IF(Foglio2!$J$3=Foglio2!$E$6,Assistenti_Amm.vo!R384,IF(Foglio2!$J$3=Foglio2!$E$7,Resp_Coord_Amm.vo!R384,IF(Foglio2!$J$3=Foglio2!$E$8,Direttore_Amm.vo!R384,IF(Foglio2!$J$3=Foglio2!$E$9,Doc_mat_elem.re!R384,IF(Foglio2!$J$3=Foglio2!$E$10,Doc_dipl_scuola_sec.!R384,IF(Foglio2!$J$3=Foglio2!$E$11,Doc_scuola_media!R384,IF(Foglio2!$J$3=Foglio2!$E$12,Doc_laureati_scuola_sec.!R402,IF(Foglio2!$J$3=Foglio2!$E$13,Direttivi_capi_ist.!R384,0)))))))))))</f>
        <v>0</v>
      </c>
      <c r="U402" s="252">
        <f>(P402)/12*0.8</f>
        <v>0</v>
      </c>
      <c r="V402" s="252">
        <f>(P402+R402)/12*0.8</f>
        <v>0</v>
      </c>
      <c r="W402" s="253" t="str">
        <f>"Fascia Da "&amp;F402&amp;" a "&amp;F403&amp;" Decorrenza "&amp;DAY(C402)&amp;"/"&amp;MONTH(C402)&amp;"/"&amp;YEAR(C402)</f>
        <v>Fascia Da 0 a 2 Decorrenza 1/1/1996</v>
      </c>
    </row>
    <row r="403" spans="1:23" ht="9" customHeight="1" x14ac:dyDescent="0.2">
      <c r="B403" s="245">
        <f>B402+1</f>
        <v>35066</v>
      </c>
      <c r="C403" s="376"/>
      <c r="D403" s="376"/>
      <c r="E403" s="254" t="s">
        <v>4</v>
      </c>
      <c r="F403" s="255">
        <v>2</v>
      </c>
      <c r="G403" s="267">
        <f>G402*1936.27</f>
        <v>0</v>
      </c>
      <c r="H403" s="267">
        <f t="shared" ref="H403:T403" si="1546">H402*1936.27</f>
        <v>0</v>
      </c>
      <c r="I403" s="267">
        <f t="shared" si="1546"/>
        <v>0</v>
      </c>
      <c r="J403" s="267">
        <f t="shared" si="1546"/>
        <v>0</v>
      </c>
      <c r="K403" s="267">
        <f t="shared" si="1546"/>
        <v>0</v>
      </c>
      <c r="L403" s="266">
        <f t="shared" si="1546"/>
        <v>0</v>
      </c>
      <c r="M403" s="267">
        <f t="shared" si="1546"/>
        <v>0</v>
      </c>
      <c r="N403" s="182">
        <f t="shared" si="1546"/>
        <v>0</v>
      </c>
      <c r="O403" s="183">
        <f t="shared" si="1546"/>
        <v>0</v>
      </c>
      <c r="P403" s="184">
        <f t="shared" si="1546"/>
        <v>0</v>
      </c>
      <c r="Q403" s="184">
        <f t="shared" si="1546"/>
        <v>0</v>
      </c>
      <c r="R403" s="184">
        <f t="shared" si="1546"/>
        <v>0</v>
      </c>
      <c r="S403" s="184">
        <f t="shared" si="1546"/>
        <v>0</v>
      </c>
      <c r="T403" s="184">
        <f t="shared" si="1546"/>
        <v>0</v>
      </c>
      <c r="U403" s="184">
        <f t="shared" ref="U403:V403" si="1547">U402*1936.27</f>
        <v>0</v>
      </c>
      <c r="V403" s="184">
        <f t="shared" si="1547"/>
        <v>0</v>
      </c>
    </row>
    <row r="404" spans="1:23" ht="12.75" customHeight="1" x14ac:dyDescent="0.2">
      <c r="A404" s="104">
        <f>IF(Foglio2!$J$7=1,TRUNC(Base!V404,0),TRUNC(Base!U404,0))</f>
        <v>0</v>
      </c>
      <c r="B404" s="245">
        <f t="shared" ref="B404:B415" si="1548">B403+1</f>
        <v>35067</v>
      </c>
      <c r="C404" s="377">
        <v>35065</v>
      </c>
      <c r="D404" s="377">
        <v>35369</v>
      </c>
      <c r="E404" s="259" t="s">
        <v>3</v>
      </c>
      <c r="F404" s="260">
        <v>3</v>
      </c>
      <c r="G404" s="248">
        <f>IF(Foglio2!$J$3=Foglio2!$E$3,Ausiliari_Coll.Scol.!E386,IF(Foglio2!$J$3=Foglio2!$E$4,Collab._Tecnici!E386,IF(Foglio2!$J$3=Foglio2!$E$5,Assistenti_Tecnici!E386,IF(Foglio2!$J$3=Foglio2!$E$6,Assistenti_Amm.vo!E386,IF(Foglio2!$J$3=Foglio2!$E$7,Resp_Coord_Amm.vo!E386,IF(Foglio2!$J$3=Foglio2!$E$8,Direttore_Amm.vo!E386,IF(Foglio2!$J$3=Foglio2!$E$9,Doc_mat_elem.re!E386,IF(Foglio2!$J$3=Foglio2!$E$10,Doc_dipl_scuola_sec.!E386,IF(Foglio2!$J$3=Foglio2!$E$11,Doc_scuola_media!E386,IF(Foglio2!$J$3=Foglio2!$E$12,Doc_laureati_scuola_sec.!E404,IF(Foglio2!$J$3=Foglio2!$E$13,Direttivi_capi_ist.!E386,0)))))))))))</f>
        <v>0</v>
      </c>
      <c r="H404" s="248">
        <f>IF(Foglio2!$J$3=Foglio2!$E$3,Ausiliari_Coll.Scol.!F386,IF(Foglio2!$J$3=Foglio2!$E$4,Collab._Tecnici!F386,IF(Foglio2!$J$3=Foglio2!$E$5,Assistenti_Tecnici!F386,IF(Foglio2!$J$3=Foglio2!$E$6,Assistenti_Amm.vo!F386,IF(Foglio2!$J$3=Foglio2!$E$7,Resp_Coord_Amm.vo!F386,IF(Foglio2!$J$3=Foglio2!$E$8,Direttore_Amm.vo!F386,IF(Foglio2!$J$3=Foglio2!$E$9,Doc_mat_elem.re!F386,IF(Foglio2!$J$3=Foglio2!$E$10,Doc_dipl_scuola_sec.!F386,IF(Foglio2!$J$3=Foglio2!$E$11,Doc_scuola_media!F386,IF(Foglio2!$J$3=Foglio2!$E$12,Doc_laureati_scuola_sec.!F404,IF(Foglio2!$J$3=Foglio2!$E$13,Direttivi_capi_ist.!F386,0)))))))))))</f>
        <v>0</v>
      </c>
      <c r="I404" s="248">
        <f>IF(Foglio2!$J$3=Foglio2!$E$3,Ausiliari_Coll.Scol.!G386,IF(Foglio2!$J$3=Foglio2!$E$4,Collab._Tecnici!G386,IF(Foglio2!$J$3=Foglio2!$E$5,Assistenti_Tecnici!G386,IF(Foglio2!$J$3=Foglio2!$E$6,Assistenti_Amm.vo!G386,IF(Foglio2!$J$3=Foglio2!$E$7,Resp_Coord_Amm.vo!G386,IF(Foglio2!$J$3=Foglio2!$E$8,Direttore_Amm.vo!G386,IF(Foglio2!$J$3=Foglio2!$E$9,Doc_mat_elem.re!G386,IF(Foglio2!$J$3=Foglio2!$E$10,Doc_dipl_scuola_sec.!G386,IF(Foglio2!$J$3=Foglio2!$E$11,Doc_scuola_media!G386,IF(Foglio2!$J$3=Foglio2!$E$12,Doc_laureati_scuola_sec.!G404,IF(Foglio2!$J$3=Foglio2!$E$13,Direttivi_capi_ist.!G386,0)))))))))))</f>
        <v>0</v>
      </c>
      <c r="J404" s="248">
        <f>IF(Foglio2!$J$3=Foglio2!$E$3,Ausiliari_Coll.Scol.!H386,IF(Foglio2!$J$3=Foglio2!$E$4,Collab._Tecnici!H386,IF(Foglio2!$J$3=Foglio2!$E$5,Assistenti_Tecnici!H386,IF(Foglio2!$J$3=Foglio2!$E$6,Assistenti_Amm.vo!H386,IF(Foglio2!$J$3=Foglio2!$E$7,Resp_Coord_Amm.vo!H386,IF(Foglio2!$J$3=Foglio2!$E$8,Direttore_Amm.vo!H386,IF(Foglio2!$J$3=Foglio2!$E$9,Doc_mat_elem.re!H386,IF(Foglio2!$J$3=Foglio2!$E$10,Doc_dipl_scuola_sec.!H386,IF(Foglio2!$J$3=Foglio2!$E$11,Doc_scuola_media!H386,IF(Foglio2!$J$3=Foglio2!$E$12,Doc_laureati_scuola_sec.!H404,IF(Foglio2!$J$3=Foglio2!$E$13,Direttivi_capi_ist.!H386,0)))))))))))</f>
        <v>0</v>
      </c>
      <c r="K404" s="248">
        <f>IF(Foglio2!$J$3=Foglio2!$E$3,Ausiliari_Coll.Scol.!I386,IF(Foglio2!$J$3=Foglio2!$E$4,Collab._Tecnici!I386,IF(Foglio2!$J$3=Foglio2!$E$5,Assistenti_Tecnici!I386,IF(Foglio2!$J$3=Foglio2!$E$6,Assistenti_Amm.vo!I386,IF(Foglio2!$J$3=Foglio2!$E$7,Resp_Coord_Amm.vo!I386,IF(Foglio2!$J$3=Foglio2!$E$8,Direttore_Amm.vo!I386,IF(Foglio2!$J$3=Foglio2!$E$9,Doc_mat_elem.re!I386,IF(Foglio2!$J$3=Foglio2!$E$10,Doc_dipl_scuola_sec.!I386,IF(Foglio2!$J$3=Foglio2!$E$11,Doc_scuola_media!I386,IF(Foglio2!$J$3=Foglio2!$E$12,Doc_laureati_scuola_sec.!I404,IF(Foglio2!$J$3=Foglio2!$E$13,Direttivi_capi_ist.!I386,0)))))))))))</f>
        <v>0</v>
      </c>
      <c r="L404" s="248">
        <f>IF(Foglio2!$J$3=Foglio2!$E$3,Ausiliari_Coll.Scol.!J386,IF(Foglio2!$J$3=Foglio2!$E$4,Collab._Tecnici!J386,IF(Foglio2!$J$3=Foglio2!$E$5,Assistenti_Tecnici!J386,IF(Foglio2!$J$3=Foglio2!$E$6,Assistenti_Amm.vo!J386,IF(Foglio2!$J$3=Foglio2!$E$7,Resp_Coord_Amm.vo!J386,IF(Foglio2!$J$3=Foglio2!$E$8,Direttore_Amm.vo!J386,IF(Foglio2!$J$3=Foglio2!$E$9,Doc_mat_elem.re!J386,IF(Foglio2!$J$3=Foglio2!$E$10,Doc_dipl_scuola_sec.!J386,IF(Foglio2!$J$3=Foglio2!$E$11,Doc_scuola_media!J386,IF(Foglio2!$J$3=Foglio2!$E$12,Doc_laureati_scuola_sec.!J404,IF(Foglio2!$J$3=Foglio2!$E$13,Direttivi_capi_ist.!J386,0)))))))))))</f>
        <v>0</v>
      </c>
      <c r="M404" s="249">
        <f>IF(Foglio2!$J$3=Foglio2!$E$3,Ausiliari_Coll.Scol.!K386,IF(Foglio2!$J$3=Foglio2!$E$4,Collab._Tecnici!K386,IF(Foglio2!$J$3=Foglio2!$E$5,Assistenti_Tecnici!K386,IF(Foglio2!$J$3=Foglio2!$E$6,Assistenti_Amm.vo!K386,IF(Foglio2!$J$3=Foglio2!$E$7,Resp_Coord_Amm.vo!K386,IF(Foglio2!$J$3=Foglio2!$E$8,Direttore_Amm.vo!K386,IF(Foglio2!$J$3=Foglio2!$E$9,Doc_mat_elem.re!K386,IF(Foglio2!$J$3=Foglio2!$E$10,Doc_dipl_scuola_sec.!K386,IF(Foglio2!$J$3=Foglio2!$E$11,Doc_scuola_media!K386,IF(Foglio2!$J$3=Foglio2!$E$12,Doc_laureati_scuola_sec.!K404,IF(Foglio2!$J$3=Foglio2!$E$13,Direttivi_capi_ist.!K386,0)))))))))))</f>
        <v>0</v>
      </c>
      <c r="N404" s="250">
        <f>IF(Foglio2!$J$3=Foglio2!$E$3,Ausiliari_Coll.Scol.!L386,IF(Foglio2!$J$3=Foglio2!$E$4,Collab._Tecnici!L386,IF(Foglio2!$J$3=Foglio2!$E$5,Assistenti_Tecnici!L386,IF(Foglio2!$J$3=Foglio2!$E$6,Assistenti_Amm.vo!L386,IF(Foglio2!$J$3=Foglio2!$E$7,Resp_Coord_Amm.vo!L386,IF(Foglio2!$J$3=Foglio2!$E$8,Direttore_Amm.vo!L386,IF(Foglio2!$J$3=Foglio2!$E$9,Doc_mat_elem.re!L386,IF(Foglio2!$J$3=Foglio2!$E$10,Doc_dipl_scuola_sec.!L386,IF(Foglio2!$J$3=Foglio2!$E$11,Doc_scuola_media!L386,IF(Foglio2!$J$3=Foglio2!$E$12,Doc_laureati_scuola_sec.!L404,IF(Foglio2!$J$3=Foglio2!$E$13,Direttivi_capi_ist.!L386,0)))))))))))</f>
        <v>0</v>
      </c>
      <c r="O404" s="251">
        <f>IF(Foglio2!$J$3=Foglio2!$E$3,Ausiliari_Coll.Scol.!M386,IF(Foglio2!$J$3=Foglio2!$E$4,Collab._Tecnici!M386,IF(Foglio2!$J$3=Foglio2!$E$5,Assistenti_Tecnici!M386,IF(Foglio2!$J$3=Foglio2!$E$6,Assistenti_Amm.vo!M386,IF(Foglio2!$J$3=Foglio2!$E$7,Resp_Coord_Amm.vo!M386,IF(Foglio2!$J$3=Foglio2!$E$8,Direttore_Amm.vo!M386,IF(Foglio2!$J$3=Foglio2!$E$9,Doc_mat_elem.re!M386,IF(Foglio2!$J$3=Foglio2!$E$10,Doc_dipl_scuola_sec.!M386,IF(Foglio2!$J$3=Foglio2!$E$11,Doc_scuola_media!M386,IF(Foglio2!$J$3=Foglio2!$E$12,Doc_laureati_scuola_sec.!M404,IF(Foglio2!$J$3=Foglio2!$E$13,Direttivi_capi_ist.!M386,0)))))))))))</f>
        <v>0</v>
      </c>
      <c r="P404" s="252">
        <f>IF(Foglio2!$J$3=Foglio2!$E$3,Ausiliari_Coll.Scol.!N386,IF(Foglio2!$J$3=Foglio2!$E$4,Collab._Tecnici!N386,IF(Foglio2!$J$3=Foglio2!$E$5,Assistenti_Tecnici!N386,IF(Foglio2!$J$3=Foglio2!$E$6,Assistenti_Amm.vo!N386,IF(Foglio2!$J$3=Foglio2!$E$7,Resp_Coord_Amm.vo!N386,IF(Foglio2!$J$3=Foglio2!$E$8,Direttore_Amm.vo!N386,IF(Foglio2!$J$3=Foglio2!$E$9,Doc_mat_elem.re!N386,IF(Foglio2!$J$3=Foglio2!$E$10,Doc_dipl_scuola_sec.!N386,IF(Foglio2!$J$3=Foglio2!$E$11,Doc_scuola_media!N386,IF(Foglio2!$J$3=Foglio2!$E$12,Doc_laureati_scuola_sec.!N404,IF(Foglio2!$J$3=Foglio2!$E$13,Direttivi_capi_ist.!N386,0)))))))))))</f>
        <v>0</v>
      </c>
      <c r="Q404" s="252">
        <f>IF(Foglio2!$J$3=Foglio2!$E$3,Ausiliari_Coll.Scol.!O386,IF(Foglio2!$J$3=Foglio2!$E$4,Collab._Tecnici!O386,IF(Foglio2!$J$3=Foglio2!$E$5,Assistenti_Tecnici!O386,IF(Foglio2!$J$3=Foglio2!$E$6,Assistenti_Amm.vo!O386,IF(Foglio2!$J$3=Foglio2!$E$7,Resp_Coord_Amm.vo!O386,IF(Foglio2!$J$3=Foglio2!$E$8,Direttore_Amm.vo!O386,IF(Foglio2!$J$3=Foglio2!$E$9,Doc_mat_elem.re!O386,IF(Foglio2!$J$3=Foglio2!$E$10,Doc_dipl_scuola_sec.!O386,IF(Foglio2!$J$3=Foglio2!$E$11,Doc_scuola_media!O386,IF(Foglio2!$J$3=Foglio2!$E$12,Doc_laureati_scuola_sec.!O404,IF(Foglio2!$J$3=Foglio2!$E$13,Direttivi_capi_ist.!O386,0)))))))))))</f>
        <v>0</v>
      </c>
      <c r="R404" s="252">
        <f>IF(Foglio2!$J$3=Foglio2!$E$3,Ausiliari_Coll.Scol.!P386,IF(Foglio2!$J$3=Foglio2!$E$4,Collab._Tecnici!P386,IF(Foglio2!$J$3=Foglio2!$E$5,Assistenti_Tecnici!P386,IF(Foglio2!$J$3=Foglio2!$E$6,Assistenti_Amm.vo!P386,IF(Foglio2!$J$3=Foglio2!$E$7,Resp_Coord_Amm.vo!P386,IF(Foglio2!$J$3=Foglio2!$E$8,Direttore_Amm.vo!P386,IF(Foglio2!$J$3=Foglio2!$E$9,Doc_mat_elem.re!P386,IF(Foglio2!$J$3=Foglio2!$E$10,Doc_dipl_scuola_sec.!P386,IF(Foglio2!$J$3=Foglio2!$E$11,Doc_scuola_media!P386,IF(Foglio2!$J$3=Foglio2!$E$12,Doc_laureati_scuola_sec.!P404,IF(Foglio2!$J$3=Foglio2!$E$13,Direttivi_capi_ist.!P386,0)))))))))))</f>
        <v>0</v>
      </c>
      <c r="S404" s="252">
        <f>IF(Foglio2!$J$3=Foglio2!$E$3,Ausiliari_Coll.Scol.!Q386,IF(Foglio2!$J$3=Foglio2!$E$4,Collab._Tecnici!Q386,IF(Foglio2!$J$3=Foglio2!$E$5,Assistenti_Tecnici!Q386,IF(Foglio2!$J$3=Foglio2!$E$6,Assistenti_Amm.vo!Q386,IF(Foglio2!$J$3=Foglio2!$E$7,Resp_Coord_Amm.vo!Q386,IF(Foglio2!$J$3=Foglio2!$E$8,Direttore_Amm.vo!Q386,IF(Foglio2!$J$3=Foglio2!$E$9,Doc_mat_elem.re!Q386,IF(Foglio2!$J$3=Foglio2!$E$10,Doc_dipl_scuola_sec.!Q386,IF(Foglio2!$J$3=Foglio2!$E$11,Doc_scuola_media!Q386,IF(Foglio2!$J$3=Foglio2!$E$12,Doc_laureati_scuola_sec.!Q404,IF(Foglio2!$J$3=Foglio2!$E$13,Direttivi_capi_ist.!Q386,0)))))))))))</f>
        <v>0</v>
      </c>
      <c r="T404" s="252">
        <f>IF(Foglio2!$J$3=Foglio2!$E$3,Ausiliari_Coll.Scol.!R386,IF(Foglio2!$J$3=Foglio2!$E$4,Collab._Tecnici!R386,IF(Foglio2!$J$3=Foglio2!$E$5,Assistenti_Tecnici!R386,IF(Foglio2!$J$3=Foglio2!$E$6,Assistenti_Amm.vo!R386,IF(Foglio2!$J$3=Foglio2!$E$7,Resp_Coord_Amm.vo!R386,IF(Foglio2!$J$3=Foglio2!$E$8,Direttore_Amm.vo!R386,IF(Foglio2!$J$3=Foglio2!$E$9,Doc_mat_elem.re!R386,IF(Foglio2!$J$3=Foglio2!$E$10,Doc_dipl_scuola_sec.!R386,IF(Foglio2!$J$3=Foglio2!$E$11,Doc_scuola_media!R386,IF(Foglio2!$J$3=Foglio2!$E$12,Doc_laureati_scuola_sec.!R404,IF(Foglio2!$J$3=Foglio2!$E$13,Direttivi_capi_ist.!R386,0)))))))))))</f>
        <v>0</v>
      </c>
      <c r="U404" s="252">
        <f t="shared" ref="U404" si="1549">(P404)/12*0.8</f>
        <v>0</v>
      </c>
      <c r="V404" s="252">
        <f t="shared" ref="V404" si="1550">(P404+R404)/12*0.8</f>
        <v>0</v>
      </c>
      <c r="W404" s="253" t="str">
        <f>"Fascia Da "&amp;F404&amp;" a "&amp;F405&amp;" Decorrenza "&amp;DAY(C402)&amp;"/"&amp;MONTH(C402)&amp;"/"&amp;YEAR(C402)</f>
        <v>Fascia Da 3 a 8 Decorrenza 1/1/1996</v>
      </c>
    </row>
    <row r="405" spans="1:23" ht="9" customHeight="1" x14ac:dyDescent="0.2">
      <c r="B405" s="245">
        <f t="shared" si="1548"/>
        <v>35068</v>
      </c>
      <c r="C405" s="377"/>
      <c r="D405" s="377"/>
      <c r="E405" s="254" t="s">
        <v>4</v>
      </c>
      <c r="F405" s="255">
        <v>8</v>
      </c>
      <c r="G405" s="267">
        <f t="shared" ref="G405:V405" si="1551">G404*1936.27</f>
        <v>0</v>
      </c>
      <c r="H405" s="267">
        <f t="shared" si="1551"/>
        <v>0</v>
      </c>
      <c r="I405" s="267">
        <f t="shared" si="1551"/>
        <v>0</v>
      </c>
      <c r="J405" s="267">
        <f t="shared" si="1551"/>
        <v>0</v>
      </c>
      <c r="K405" s="267">
        <f t="shared" si="1551"/>
        <v>0</v>
      </c>
      <c r="L405" s="266">
        <f t="shared" si="1551"/>
        <v>0</v>
      </c>
      <c r="M405" s="267">
        <f t="shared" si="1551"/>
        <v>0</v>
      </c>
      <c r="N405" s="182">
        <f t="shared" si="1551"/>
        <v>0</v>
      </c>
      <c r="O405" s="183">
        <f t="shared" si="1551"/>
        <v>0</v>
      </c>
      <c r="P405" s="184">
        <f t="shared" si="1551"/>
        <v>0</v>
      </c>
      <c r="Q405" s="184">
        <f t="shared" si="1551"/>
        <v>0</v>
      </c>
      <c r="R405" s="184">
        <f t="shared" si="1551"/>
        <v>0</v>
      </c>
      <c r="S405" s="184">
        <f t="shared" si="1551"/>
        <v>0</v>
      </c>
      <c r="T405" s="184">
        <f t="shared" si="1551"/>
        <v>0</v>
      </c>
      <c r="U405" s="184">
        <f t="shared" si="1551"/>
        <v>0</v>
      </c>
      <c r="V405" s="184">
        <f t="shared" si="1551"/>
        <v>0</v>
      </c>
    </row>
    <row r="406" spans="1:23" ht="12.75" customHeight="1" x14ac:dyDescent="0.2">
      <c r="A406" s="104">
        <f>IF(Foglio2!$J$7=1,TRUNC(Base!V406,0),TRUNC(Base!U406,0))</f>
        <v>0</v>
      </c>
      <c r="B406" s="245">
        <f t="shared" si="1548"/>
        <v>35069</v>
      </c>
      <c r="C406" s="377"/>
      <c r="D406" s="377"/>
      <c r="E406" s="259" t="s">
        <v>3</v>
      </c>
      <c r="F406" s="260">
        <v>9</v>
      </c>
      <c r="G406" s="248">
        <f>IF(Foglio2!$J$3=Foglio2!$E$3,Ausiliari_Coll.Scol.!E388,IF(Foglio2!$J$3=Foglio2!$E$4,Collab._Tecnici!E388,IF(Foglio2!$J$3=Foglio2!$E$5,Assistenti_Tecnici!E388,IF(Foglio2!$J$3=Foglio2!$E$6,Assistenti_Amm.vo!E388,IF(Foglio2!$J$3=Foglio2!$E$7,Resp_Coord_Amm.vo!E388,IF(Foglio2!$J$3=Foglio2!$E$8,Direttore_Amm.vo!E388,IF(Foglio2!$J$3=Foglio2!$E$9,Doc_mat_elem.re!E388,IF(Foglio2!$J$3=Foglio2!$E$10,Doc_dipl_scuola_sec.!E388,IF(Foglio2!$J$3=Foglio2!$E$11,Doc_scuola_media!E388,IF(Foglio2!$J$3=Foglio2!$E$12,Doc_laureati_scuola_sec.!E406,IF(Foglio2!$J$3=Foglio2!$E$13,Direttivi_capi_ist.!E388,0)))))))))))</f>
        <v>0</v>
      </c>
      <c r="H406" s="248">
        <f>IF(Foglio2!$J$3=Foglio2!$E$3,Ausiliari_Coll.Scol.!F388,IF(Foglio2!$J$3=Foglio2!$E$4,Collab._Tecnici!F388,IF(Foglio2!$J$3=Foglio2!$E$5,Assistenti_Tecnici!F388,IF(Foglio2!$J$3=Foglio2!$E$6,Assistenti_Amm.vo!F388,IF(Foglio2!$J$3=Foglio2!$E$7,Resp_Coord_Amm.vo!F388,IF(Foglio2!$J$3=Foglio2!$E$8,Direttore_Amm.vo!F388,IF(Foglio2!$J$3=Foglio2!$E$9,Doc_mat_elem.re!F388,IF(Foglio2!$J$3=Foglio2!$E$10,Doc_dipl_scuola_sec.!F388,IF(Foglio2!$J$3=Foglio2!$E$11,Doc_scuola_media!F388,IF(Foglio2!$J$3=Foglio2!$E$12,Doc_laureati_scuola_sec.!F406,IF(Foglio2!$J$3=Foglio2!$E$13,Direttivi_capi_ist.!F388,0)))))))))))</f>
        <v>0</v>
      </c>
      <c r="I406" s="248">
        <f>IF(Foglio2!$J$3=Foglio2!$E$3,Ausiliari_Coll.Scol.!G388,IF(Foglio2!$J$3=Foglio2!$E$4,Collab._Tecnici!G388,IF(Foglio2!$J$3=Foglio2!$E$5,Assistenti_Tecnici!G388,IF(Foglio2!$J$3=Foglio2!$E$6,Assistenti_Amm.vo!G388,IF(Foglio2!$J$3=Foglio2!$E$7,Resp_Coord_Amm.vo!G388,IF(Foglio2!$J$3=Foglio2!$E$8,Direttore_Amm.vo!G388,IF(Foglio2!$J$3=Foglio2!$E$9,Doc_mat_elem.re!G388,IF(Foglio2!$J$3=Foglio2!$E$10,Doc_dipl_scuola_sec.!G388,IF(Foglio2!$J$3=Foglio2!$E$11,Doc_scuola_media!G388,IF(Foglio2!$J$3=Foglio2!$E$12,Doc_laureati_scuola_sec.!G406,IF(Foglio2!$J$3=Foglio2!$E$13,Direttivi_capi_ist.!G388,0)))))))))))</f>
        <v>0</v>
      </c>
      <c r="J406" s="248">
        <f>IF(Foglio2!$J$3=Foglio2!$E$3,Ausiliari_Coll.Scol.!H388,IF(Foglio2!$J$3=Foglio2!$E$4,Collab._Tecnici!H388,IF(Foglio2!$J$3=Foglio2!$E$5,Assistenti_Tecnici!H388,IF(Foglio2!$J$3=Foglio2!$E$6,Assistenti_Amm.vo!H388,IF(Foglio2!$J$3=Foglio2!$E$7,Resp_Coord_Amm.vo!H388,IF(Foglio2!$J$3=Foglio2!$E$8,Direttore_Amm.vo!H388,IF(Foglio2!$J$3=Foglio2!$E$9,Doc_mat_elem.re!H388,IF(Foglio2!$J$3=Foglio2!$E$10,Doc_dipl_scuola_sec.!H388,IF(Foglio2!$J$3=Foglio2!$E$11,Doc_scuola_media!H388,IF(Foglio2!$J$3=Foglio2!$E$12,Doc_laureati_scuola_sec.!H406,IF(Foglio2!$J$3=Foglio2!$E$13,Direttivi_capi_ist.!H388,0)))))))))))</f>
        <v>0</v>
      </c>
      <c r="K406" s="248">
        <f>IF(Foglio2!$J$3=Foglio2!$E$3,Ausiliari_Coll.Scol.!I388,IF(Foglio2!$J$3=Foglio2!$E$4,Collab._Tecnici!I388,IF(Foglio2!$J$3=Foglio2!$E$5,Assistenti_Tecnici!I388,IF(Foglio2!$J$3=Foglio2!$E$6,Assistenti_Amm.vo!I388,IF(Foglio2!$J$3=Foglio2!$E$7,Resp_Coord_Amm.vo!I388,IF(Foglio2!$J$3=Foglio2!$E$8,Direttore_Amm.vo!I388,IF(Foglio2!$J$3=Foglio2!$E$9,Doc_mat_elem.re!I388,IF(Foglio2!$J$3=Foglio2!$E$10,Doc_dipl_scuola_sec.!I388,IF(Foglio2!$J$3=Foglio2!$E$11,Doc_scuola_media!I388,IF(Foglio2!$J$3=Foglio2!$E$12,Doc_laureati_scuola_sec.!I406,IF(Foglio2!$J$3=Foglio2!$E$13,Direttivi_capi_ist.!I388,0)))))))))))</f>
        <v>0</v>
      </c>
      <c r="L406" s="248">
        <f>IF(Foglio2!$J$3=Foglio2!$E$3,Ausiliari_Coll.Scol.!J388,IF(Foglio2!$J$3=Foglio2!$E$4,Collab._Tecnici!J388,IF(Foglio2!$J$3=Foglio2!$E$5,Assistenti_Tecnici!J388,IF(Foglio2!$J$3=Foglio2!$E$6,Assistenti_Amm.vo!J388,IF(Foglio2!$J$3=Foglio2!$E$7,Resp_Coord_Amm.vo!J388,IF(Foglio2!$J$3=Foglio2!$E$8,Direttore_Amm.vo!J388,IF(Foglio2!$J$3=Foglio2!$E$9,Doc_mat_elem.re!J388,IF(Foglio2!$J$3=Foglio2!$E$10,Doc_dipl_scuola_sec.!J388,IF(Foglio2!$J$3=Foglio2!$E$11,Doc_scuola_media!J388,IF(Foglio2!$J$3=Foglio2!$E$12,Doc_laureati_scuola_sec.!J406,IF(Foglio2!$J$3=Foglio2!$E$13,Direttivi_capi_ist.!J388,0)))))))))))</f>
        <v>0</v>
      </c>
      <c r="M406" s="249">
        <f>IF(Foglio2!$J$3=Foglio2!$E$3,Ausiliari_Coll.Scol.!K388,IF(Foglio2!$J$3=Foglio2!$E$4,Collab._Tecnici!K388,IF(Foglio2!$J$3=Foglio2!$E$5,Assistenti_Tecnici!K388,IF(Foglio2!$J$3=Foglio2!$E$6,Assistenti_Amm.vo!K388,IF(Foglio2!$J$3=Foglio2!$E$7,Resp_Coord_Amm.vo!K388,IF(Foglio2!$J$3=Foglio2!$E$8,Direttore_Amm.vo!K388,IF(Foglio2!$J$3=Foglio2!$E$9,Doc_mat_elem.re!K388,IF(Foglio2!$J$3=Foglio2!$E$10,Doc_dipl_scuola_sec.!K388,IF(Foglio2!$J$3=Foglio2!$E$11,Doc_scuola_media!K388,IF(Foglio2!$J$3=Foglio2!$E$12,Doc_laureati_scuola_sec.!K406,IF(Foglio2!$J$3=Foglio2!$E$13,Direttivi_capi_ist.!K388,0)))))))))))</f>
        <v>0</v>
      </c>
      <c r="N406" s="250">
        <f>IF(Foglio2!$J$3=Foglio2!$E$3,Ausiliari_Coll.Scol.!L388,IF(Foglio2!$J$3=Foglio2!$E$4,Collab._Tecnici!L388,IF(Foglio2!$J$3=Foglio2!$E$5,Assistenti_Tecnici!L388,IF(Foglio2!$J$3=Foglio2!$E$6,Assistenti_Amm.vo!L388,IF(Foglio2!$J$3=Foglio2!$E$7,Resp_Coord_Amm.vo!L388,IF(Foglio2!$J$3=Foglio2!$E$8,Direttore_Amm.vo!L388,IF(Foglio2!$J$3=Foglio2!$E$9,Doc_mat_elem.re!L388,IF(Foglio2!$J$3=Foglio2!$E$10,Doc_dipl_scuola_sec.!L388,IF(Foglio2!$J$3=Foglio2!$E$11,Doc_scuola_media!L388,IF(Foglio2!$J$3=Foglio2!$E$12,Doc_laureati_scuola_sec.!L406,IF(Foglio2!$J$3=Foglio2!$E$13,Direttivi_capi_ist.!L388,0)))))))))))</f>
        <v>0</v>
      </c>
      <c r="O406" s="251">
        <f>IF(Foglio2!$J$3=Foglio2!$E$3,Ausiliari_Coll.Scol.!M388,IF(Foglio2!$J$3=Foglio2!$E$4,Collab._Tecnici!M388,IF(Foglio2!$J$3=Foglio2!$E$5,Assistenti_Tecnici!M388,IF(Foglio2!$J$3=Foglio2!$E$6,Assistenti_Amm.vo!M388,IF(Foglio2!$J$3=Foglio2!$E$7,Resp_Coord_Amm.vo!M388,IF(Foglio2!$J$3=Foglio2!$E$8,Direttore_Amm.vo!M388,IF(Foglio2!$J$3=Foglio2!$E$9,Doc_mat_elem.re!M388,IF(Foglio2!$J$3=Foglio2!$E$10,Doc_dipl_scuola_sec.!M388,IF(Foglio2!$J$3=Foglio2!$E$11,Doc_scuola_media!M388,IF(Foglio2!$J$3=Foglio2!$E$12,Doc_laureati_scuola_sec.!M406,IF(Foglio2!$J$3=Foglio2!$E$13,Direttivi_capi_ist.!M388,0)))))))))))</f>
        <v>0</v>
      </c>
      <c r="P406" s="252">
        <f>IF(Foglio2!$J$3=Foglio2!$E$3,Ausiliari_Coll.Scol.!N388,IF(Foglio2!$J$3=Foglio2!$E$4,Collab._Tecnici!N388,IF(Foglio2!$J$3=Foglio2!$E$5,Assistenti_Tecnici!N388,IF(Foglio2!$J$3=Foglio2!$E$6,Assistenti_Amm.vo!N388,IF(Foglio2!$J$3=Foglio2!$E$7,Resp_Coord_Amm.vo!N388,IF(Foglio2!$J$3=Foglio2!$E$8,Direttore_Amm.vo!N388,IF(Foglio2!$J$3=Foglio2!$E$9,Doc_mat_elem.re!N388,IF(Foglio2!$J$3=Foglio2!$E$10,Doc_dipl_scuola_sec.!N388,IF(Foglio2!$J$3=Foglio2!$E$11,Doc_scuola_media!N388,IF(Foglio2!$J$3=Foglio2!$E$12,Doc_laureati_scuola_sec.!N406,IF(Foglio2!$J$3=Foglio2!$E$13,Direttivi_capi_ist.!N388,0)))))))))))</f>
        <v>0</v>
      </c>
      <c r="Q406" s="252">
        <f>IF(Foglio2!$J$3=Foglio2!$E$3,Ausiliari_Coll.Scol.!O388,IF(Foglio2!$J$3=Foglio2!$E$4,Collab._Tecnici!O388,IF(Foglio2!$J$3=Foglio2!$E$5,Assistenti_Tecnici!O388,IF(Foglio2!$J$3=Foglio2!$E$6,Assistenti_Amm.vo!O388,IF(Foglio2!$J$3=Foglio2!$E$7,Resp_Coord_Amm.vo!O388,IF(Foglio2!$J$3=Foglio2!$E$8,Direttore_Amm.vo!O388,IF(Foglio2!$J$3=Foglio2!$E$9,Doc_mat_elem.re!O388,IF(Foglio2!$J$3=Foglio2!$E$10,Doc_dipl_scuola_sec.!O388,IF(Foglio2!$J$3=Foglio2!$E$11,Doc_scuola_media!O388,IF(Foglio2!$J$3=Foglio2!$E$12,Doc_laureati_scuola_sec.!O406,IF(Foglio2!$J$3=Foglio2!$E$13,Direttivi_capi_ist.!O388,0)))))))))))</f>
        <v>0</v>
      </c>
      <c r="R406" s="252">
        <f>IF(Foglio2!$J$3=Foglio2!$E$3,Ausiliari_Coll.Scol.!P388,IF(Foglio2!$J$3=Foglio2!$E$4,Collab._Tecnici!P388,IF(Foglio2!$J$3=Foglio2!$E$5,Assistenti_Tecnici!P388,IF(Foglio2!$J$3=Foglio2!$E$6,Assistenti_Amm.vo!P388,IF(Foglio2!$J$3=Foglio2!$E$7,Resp_Coord_Amm.vo!P388,IF(Foglio2!$J$3=Foglio2!$E$8,Direttore_Amm.vo!P388,IF(Foglio2!$J$3=Foglio2!$E$9,Doc_mat_elem.re!P388,IF(Foglio2!$J$3=Foglio2!$E$10,Doc_dipl_scuola_sec.!P388,IF(Foglio2!$J$3=Foglio2!$E$11,Doc_scuola_media!P388,IF(Foglio2!$J$3=Foglio2!$E$12,Doc_laureati_scuola_sec.!P406,IF(Foglio2!$J$3=Foglio2!$E$13,Direttivi_capi_ist.!P388,0)))))))))))</f>
        <v>0</v>
      </c>
      <c r="S406" s="252">
        <f>IF(Foglio2!$J$3=Foglio2!$E$3,Ausiliari_Coll.Scol.!Q388,IF(Foglio2!$J$3=Foglio2!$E$4,Collab._Tecnici!Q388,IF(Foglio2!$J$3=Foglio2!$E$5,Assistenti_Tecnici!Q388,IF(Foglio2!$J$3=Foglio2!$E$6,Assistenti_Amm.vo!Q388,IF(Foglio2!$J$3=Foglio2!$E$7,Resp_Coord_Amm.vo!Q388,IF(Foglio2!$J$3=Foglio2!$E$8,Direttore_Amm.vo!Q388,IF(Foglio2!$J$3=Foglio2!$E$9,Doc_mat_elem.re!Q388,IF(Foglio2!$J$3=Foglio2!$E$10,Doc_dipl_scuola_sec.!Q388,IF(Foglio2!$J$3=Foglio2!$E$11,Doc_scuola_media!Q388,IF(Foglio2!$J$3=Foglio2!$E$12,Doc_laureati_scuola_sec.!Q406,IF(Foglio2!$J$3=Foglio2!$E$13,Direttivi_capi_ist.!Q388,0)))))))))))</f>
        <v>0</v>
      </c>
      <c r="T406" s="252">
        <f>IF(Foglio2!$J$3=Foglio2!$E$3,Ausiliari_Coll.Scol.!R388,IF(Foglio2!$J$3=Foglio2!$E$4,Collab._Tecnici!R388,IF(Foglio2!$J$3=Foglio2!$E$5,Assistenti_Tecnici!R388,IF(Foglio2!$J$3=Foglio2!$E$6,Assistenti_Amm.vo!R388,IF(Foglio2!$J$3=Foglio2!$E$7,Resp_Coord_Amm.vo!R388,IF(Foglio2!$J$3=Foglio2!$E$8,Direttore_Amm.vo!R388,IF(Foglio2!$J$3=Foglio2!$E$9,Doc_mat_elem.re!R388,IF(Foglio2!$J$3=Foglio2!$E$10,Doc_dipl_scuola_sec.!R388,IF(Foglio2!$J$3=Foglio2!$E$11,Doc_scuola_media!R388,IF(Foglio2!$J$3=Foglio2!$E$12,Doc_laureati_scuola_sec.!R406,IF(Foglio2!$J$3=Foglio2!$E$13,Direttivi_capi_ist.!R388,0)))))))))))</f>
        <v>0</v>
      </c>
      <c r="U406" s="252">
        <f t="shared" ref="U406" si="1552">(P406)/12*0.8</f>
        <v>0</v>
      </c>
      <c r="V406" s="252">
        <f t="shared" ref="V406" si="1553">(P406+R406)/12*0.8</f>
        <v>0</v>
      </c>
      <c r="W406" s="253" t="str">
        <f>"Fascia Da "&amp;F406&amp;" a "&amp;F407&amp;" Decorrenza "&amp;DAY(C402)&amp;"/"&amp;MONTH(C402)&amp;"/"&amp;YEAR(C402)</f>
        <v>Fascia Da 9 a 14 Decorrenza 1/1/1996</v>
      </c>
    </row>
    <row r="407" spans="1:23" ht="9" customHeight="1" x14ac:dyDescent="0.2">
      <c r="B407" s="245">
        <f t="shared" si="1548"/>
        <v>35070</v>
      </c>
      <c r="C407" s="377"/>
      <c r="D407" s="377"/>
      <c r="E407" s="254" t="s">
        <v>4</v>
      </c>
      <c r="F407" s="255">
        <v>14</v>
      </c>
      <c r="G407" s="267">
        <f t="shared" ref="G407:V407" si="1554">G406*1936.27</f>
        <v>0</v>
      </c>
      <c r="H407" s="267">
        <f t="shared" si="1554"/>
        <v>0</v>
      </c>
      <c r="I407" s="267">
        <f t="shared" si="1554"/>
        <v>0</v>
      </c>
      <c r="J407" s="267">
        <f t="shared" si="1554"/>
        <v>0</v>
      </c>
      <c r="K407" s="267">
        <f t="shared" si="1554"/>
        <v>0</v>
      </c>
      <c r="L407" s="266">
        <f t="shared" si="1554"/>
        <v>0</v>
      </c>
      <c r="M407" s="267">
        <f t="shared" si="1554"/>
        <v>0</v>
      </c>
      <c r="N407" s="182">
        <f t="shared" si="1554"/>
        <v>0</v>
      </c>
      <c r="O407" s="183">
        <f t="shared" si="1554"/>
        <v>0</v>
      </c>
      <c r="P407" s="184">
        <f t="shared" si="1554"/>
        <v>0</v>
      </c>
      <c r="Q407" s="184">
        <f t="shared" si="1554"/>
        <v>0</v>
      </c>
      <c r="R407" s="184">
        <f t="shared" si="1554"/>
        <v>0</v>
      </c>
      <c r="S407" s="184">
        <f t="shared" si="1554"/>
        <v>0</v>
      </c>
      <c r="T407" s="184">
        <f t="shared" si="1554"/>
        <v>0</v>
      </c>
      <c r="U407" s="184">
        <f t="shared" si="1554"/>
        <v>0</v>
      </c>
      <c r="V407" s="184">
        <f t="shared" si="1554"/>
        <v>0</v>
      </c>
    </row>
    <row r="408" spans="1:23" ht="12.75" customHeight="1" x14ac:dyDescent="0.2">
      <c r="A408" s="104">
        <f>IF(Foglio2!$J$7=1,TRUNC(Base!V408,0),TRUNC(Base!U408,0))</f>
        <v>0</v>
      </c>
      <c r="B408" s="245">
        <f t="shared" si="1548"/>
        <v>35071</v>
      </c>
      <c r="C408" s="377"/>
      <c r="D408" s="377"/>
      <c r="E408" s="259" t="s">
        <v>3</v>
      </c>
      <c r="F408" s="260">
        <v>15</v>
      </c>
      <c r="G408" s="248">
        <f>IF(Foglio2!$J$3=Foglio2!$E$3,Ausiliari_Coll.Scol.!E390,IF(Foglio2!$J$3=Foglio2!$E$4,Collab._Tecnici!E390,IF(Foglio2!$J$3=Foglio2!$E$5,Assistenti_Tecnici!E390,IF(Foglio2!$J$3=Foglio2!$E$6,Assistenti_Amm.vo!E390,IF(Foglio2!$J$3=Foglio2!$E$7,Resp_Coord_Amm.vo!E390,IF(Foglio2!$J$3=Foglio2!$E$8,Direttore_Amm.vo!E390,IF(Foglio2!$J$3=Foglio2!$E$9,Doc_mat_elem.re!E390,IF(Foglio2!$J$3=Foglio2!$E$10,Doc_dipl_scuola_sec.!E390,IF(Foglio2!$J$3=Foglio2!$E$11,Doc_scuola_media!E390,IF(Foglio2!$J$3=Foglio2!$E$12,Doc_laureati_scuola_sec.!E408,IF(Foglio2!$J$3=Foglio2!$E$13,Direttivi_capi_ist.!E390,0)))))))))))</f>
        <v>0</v>
      </c>
      <c r="H408" s="248">
        <f>IF(Foglio2!$J$3=Foglio2!$E$3,Ausiliari_Coll.Scol.!F390,IF(Foglio2!$J$3=Foglio2!$E$4,Collab._Tecnici!F390,IF(Foglio2!$J$3=Foglio2!$E$5,Assistenti_Tecnici!F390,IF(Foglio2!$J$3=Foglio2!$E$6,Assistenti_Amm.vo!F390,IF(Foglio2!$J$3=Foglio2!$E$7,Resp_Coord_Amm.vo!F390,IF(Foglio2!$J$3=Foglio2!$E$8,Direttore_Amm.vo!F390,IF(Foglio2!$J$3=Foglio2!$E$9,Doc_mat_elem.re!F390,IF(Foglio2!$J$3=Foglio2!$E$10,Doc_dipl_scuola_sec.!F390,IF(Foglio2!$J$3=Foglio2!$E$11,Doc_scuola_media!F390,IF(Foglio2!$J$3=Foglio2!$E$12,Doc_laureati_scuola_sec.!F408,IF(Foglio2!$J$3=Foglio2!$E$13,Direttivi_capi_ist.!F390,0)))))))))))</f>
        <v>0</v>
      </c>
      <c r="I408" s="248">
        <f>IF(Foglio2!$J$3=Foglio2!$E$3,Ausiliari_Coll.Scol.!G390,IF(Foglio2!$J$3=Foglio2!$E$4,Collab._Tecnici!G390,IF(Foglio2!$J$3=Foglio2!$E$5,Assistenti_Tecnici!G390,IF(Foglio2!$J$3=Foglio2!$E$6,Assistenti_Amm.vo!G390,IF(Foglio2!$J$3=Foglio2!$E$7,Resp_Coord_Amm.vo!G390,IF(Foglio2!$J$3=Foglio2!$E$8,Direttore_Amm.vo!G390,IF(Foglio2!$J$3=Foglio2!$E$9,Doc_mat_elem.re!G390,IF(Foglio2!$J$3=Foglio2!$E$10,Doc_dipl_scuola_sec.!G390,IF(Foglio2!$J$3=Foglio2!$E$11,Doc_scuola_media!G390,IF(Foglio2!$J$3=Foglio2!$E$12,Doc_laureati_scuola_sec.!G408,IF(Foglio2!$J$3=Foglio2!$E$13,Direttivi_capi_ist.!G390,0)))))))))))</f>
        <v>0</v>
      </c>
      <c r="J408" s="248">
        <f>IF(Foglio2!$J$3=Foglio2!$E$3,Ausiliari_Coll.Scol.!H390,IF(Foglio2!$J$3=Foglio2!$E$4,Collab._Tecnici!H390,IF(Foglio2!$J$3=Foglio2!$E$5,Assistenti_Tecnici!H390,IF(Foglio2!$J$3=Foglio2!$E$6,Assistenti_Amm.vo!H390,IF(Foglio2!$J$3=Foglio2!$E$7,Resp_Coord_Amm.vo!H390,IF(Foglio2!$J$3=Foglio2!$E$8,Direttore_Amm.vo!H390,IF(Foglio2!$J$3=Foglio2!$E$9,Doc_mat_elem.re!H390,IF(Foglio2!$J$3=Foglio2!$E$10,Doc_dipl_scuola_sec.!H390,IF(Foglio2!$J$3=Foglio2!$E$11,Doc_scuola_media!H390,IF(Foglio2!$J$3=Foglio2!$E$12,Doc_laureati_scuola_sec.!H408,IF(Foglio2!$J$3=Foglio2!$E$13,Direttivi_capi_ist.!H390,0)))))))))))</f>
        <v>0</v>
      </c>
      <c r="K408" s="248">
        <f>IF(Foglio2!$J$3=Foglio2!$E$3,Ausiliari_Coll.Scol.!I390,IF(Foglio2!$J$3=Foglio2!$E$4,Collab._Tecnici!I390,IF(Foglio2!$J$3=Foglio2!$E$5,Assistenti_Tecnici!I390,IF(Foglio2!$J$3=Foglio2!$E$6,Assistenti_Amm.vo!I390,IF(Foglio2!$J$3=Foglio2!$E$7,Resp_Coord_Amm.vo!I390,IF(Foglio2!$J$3=Foglio2!$E$8,Direttore_Amm.vo!I390,IF(Foglio2!$J$3=Foglio2!$E$9,Doc_mat_elem.re!I390,IF(Foglio2!$J$3=Foglio2!$E$10,Doc_dipl_scuola_sec.!I390,IF(Foglio2!$J$3=Foglio2!$E$11,Doc_scuola_media!I390,IF(Foglio2!$J$3=Foglio2!$E$12,Doc_laureati_scuola_sec.!I408,IF(Foglio2!$J$3=Foglio2!$E$13,Direttivi_capi_ist.!I390,0)))))))))))</f>
        <v>0</v>
      </c>
      <c r="L408" s="248">
        <f>IF(Foglio2!$J$3=Foglio2!$E$3,Ausiliari_Coll.Scol.!J390,IF(Foglio2!$J$3=Foglio2!$E$4,Collab._Tecnici!J390,IF(Foglio2!$J$3=Foglio2!$E$5,Assistenti_Tecnici!J390,IF(Foglio2!$J$3=Foglio2!$E$6,Assistenti_Amm.vo!J390,IF(Foglio2!$J$3=Foglio2!$E$7,Resp_Coord_Amm.vo!J390,IF(Foglio2!$J$3=Foglio2!$E$8,Direttore_Amm.vo!J390,IF(Foglio2!$J$3=Foglio2!$E$9,Doc_mat_elem.re!J390,IF(Foglio2!$J$3=Foglio2!$E$10,Doc_dipl_scuola_sec.!J390,IF(Foglio2!$J$3=Foglio2!$E$11,Doc_scuola_media!J390,IF(Foglio2!$J$3=Foglio2!$E$12,Doc_laureati_scuola_sec.!J408,IF(Foglio2!$J$3=Foglio2!$E$13,Direttivi_capi_ist.!J390,0)))))))))))</f>
        <v>0</v>
      </c>
      <c r="M408" s="249">
        <f>IF(Foglio2!$J$3=Foglio2!$E$3,Ausiliari_Coll.Scol.!K390,IF(Foglio2!$J$3=Foglio2!$E$4,Collab._Tecnici!K390,IF(Foglio2!$J$3=Foglio2!$E$5,Assistenti_Tecnici!K390,IF(Foglio2!$J$3=Foglio2!$E$6,Assistenti_Amm.vo!K390,IF(Foglio2!$J$3=Foglio2!$E$7,Resp_Coord_Amm.vo!K390,IF(Foglio2!$J$3=Foglio2!$E$8,Direttore_Amm.vo!K390,IF(Foglio2!$J$3=Foglio2!$E$9,Doc_mat_elem.re!K390,IF(Foglio2!$J$3=Foglio2!$E$10,Doc_dipl_scuola_sec.!K390,IF(Foglio2!$J$3=Foglio2!$E$11,Doc_scuola_media!K390,IF(Foglio2!$J$3=Foglio2!$E$12,Doc_laureati_scuola_sec.!K408,IF(Foglio2!$J$3=Foglio2!$E$13,Direttivi_capi_ist.!K390,0)))))))))))</f>
        <v>0</v>
      </c>
      <c r="N408" s="250">
        <f>IF(Foglio2!$J$3=Foglio2!$E$3,Ausiliari_Coll.Scol.!L390,IF(Foglio2!$J$3=Foglio2!$E$4,Collab._Tecnici!L390,IF(Foglio2!$J$3=Foglio2!$E$5,Assistenti_Tecnici!L390,IF(Foglio2!$J$3=Foglio2!$E$6,Assistenti_Amm.vo!L390,IF(Foglio2!$J$3=Foglio2!$E$7,Resp_Coord_Amm.vo!L390,IF(Foglio2!$J$3=Foglio2!$E$8,Direttore_Amm.vo!L390,IF(Foglio2!$J$3=Foglio2!$E$9,Doc_mat_elem.re!L390,IF(Foglio2!$J$3=Foglio2!$E$10,Doc_dipl_scuola_sec.!L390,IF(Foglio2!$J$3=Foglio2!$E$11,Doc_scuola_media!L390,IF(Foglio2!$J$3=Foglio2!$E$12,Doc_laureati_scuola_sec.!L408,IF(Foglio2!$J$3=Foglio2!$E$13,Direttivi_capi_ist.!L390,0)))))))))))</f>
        <v>0</v>
      </c>
      <c r="O408" s="251">
        <f>IF(Foglio2!$J$3=Foglio2!$E$3,Ausiliari_Coll.Scol.!M390,IF(Foglio2!$J$3=Foglio2!$E$4,Collab._Tecnici!M390,IF(Foglio2!$J$3=Foglio2!$E$5,Assistenti_Tecnici!M390,IF(Foglio2!$J$3=Foglio2!$E$6,Assistenti_Amm.vo!M390,IF(Foglio2!$J$3=Foglio2!$E$7,Resp_Coord_Amm.vo!M390,IF(Foglio2!$J$3=Foglio2!$E$8,Direttore_Amm.vo!M390,IF(Foglio2!$J$3=Foglio2!$E$9,Doc_mat_elem.re!M390,IF(Foglio2!$J$3=Foglio2!$E$10,Doc_dipl_scuola_sec.!M390,IF(Foglio2!$J$3=Foglio2!$E$11,Doc_scuola_media!M390,IF(Foglio2!$J$3=Foglio2!$E$12,Doc_laureati_scuola_sec.!M408,IF(Foglio2!$J$3=Foglio2!$E$13,Direttivi_capi_ist.!M390,0)))))))))))</f>
        <v>0</v>
      </c>
      <c r="P408" s="252">
        <f>IF(Foglio2!$J$3=Foglio2!$E$3,Ausiliari_Coll.Scol.!N390,IF(Foglio2!$J$3=Foglio2!$E$4,Collab._Tecnici!N390,IF(Foglio2!$J$3=Foglio2!$E$5,Assistenti_Tecnici!N390,IF(Foglio2!$J$3=Foglio2!$E$6,Assistenti_Amm.vo!N390,IF(Foglio2!$J$3=Foglio2!$E$7,Resp_Coord_Amm.vo!N390,IF(Foglio2!$J$3=Foglio2!$E$8,Direttore_Amm.vo!N390,IF(Foglio2!$J$3=Foglio2!$E$9,Doc_mat_elem.re!N390,IF(Foglio2!$J$3=Foglio2!$E$10,Doc_dipl_scuola_sec.!N390,IF(Foglio2!$J$3=Foglio2!$E$11,Doc_scuola_media!N390,IF(Foglio2!$J$3=Foglio2!$E$12,Doc_laureati_scuola_sec.!N408,IF(Foglio2!$J$3=Foglio2!$E$13,Direttivi_capi_ist.!N390,0)))))))))))</f>
        <v>0</v>
      </c>
      <c r="Q408" s="252">
        <f>IF(Foglio2!$J$3=Foglio2!$E$3,Ausiliari_Coll.Scol.!O390,IF(Foglio2!$J$3=Foglio2!$E$4,Collab._Tecnici!O390,IF(Foglio2!$J$3=Foglio2!$E$5,Assistenti_Tecnici!O390,IF(Foglio2!$J$3=Foglio2!$E$6,Assistenti_Amm.vo!O390,IF(Foglio2!$J$3=Foglio2!$E$7,Resp_Coord_Amm.vo!O390,IF(Foglio2!$J$3=Foglio2!$E$8,Direttore_Amm.vo!O390,IF(Foglio2!$J$3=Foglio2!$E$9,Doc_mat_elem.re!O390,IF(Foglio2!$J$3=Foglio2!$E$10,Doc_dipl_scuola_sec.!O390,IF(Foglio2!$J$3=Foglio2!$E$11,Doc_scuola_media!O390,IF(Foglio2!$J$3=Foglio2!$E$12,Doc_laureati_scuola_sec.!O408,IF(Foglio2!$J$3=Foglio2!$E$13,Direttivi_capi_ist.!O390,0)))))))))))</f>
        <v>0</v>
      </c>
      <c r="R408" s="252">
        <f>IF(Foglio2!$J$3=Foglio2!$E$3,Ausiliari_Coll.Scol.!P390,IF(Foglio2!$J$3=Foglio2!$E$4,Collab._Tecnici!P390,IF(Foglio2!$J$3=Foglio2!$E$5,Assistenti_Tecnici!P390,IF(Foglio2!$J$3=Foglio2!$E$6,Assistenti_Amm.vo!P390,IF(Foglio2!$J$3=Foglio2!$E$7,Resp_Coord_Amm.vo!P390,IF(Foglio2!$J$3=Foglio2!$E$8,Direttore_Amm.vo!P390,IF(Foglio2!$J$3=Foglio2!$E$9,Doc_mat_elem.re!P390,IF(Foglio2!$J$3=Foglio2!$E$10,Doc_dipl_scuola_sec.!P390,IF(Foglio2!$J$3=Foglio2!$E$11,Doc_scuola_media!P390,IF(Foglio2!$J$3=Foglio2!$E$12,Doc_laureati_scuola_sec.!P408,IF(Foglio2!$J$3=Foglio2!$E$13,Direttivi_capi_ist.!P390,0)))))))))))</f>
        <v>0</v>
      </c>
      <c r="S408" s="252">
        <f>IF(Foglio2!$J$3=Foglio2!$E$3,Ausiliari_Coll.Scol.!Q390,IF(Foglio2!$J$3=Foglio2!$E$4,Collab._Tecnici!Q390,IF(Foglio2!$J$3=Foglio2!$E$5,Assistenti_Tecnici!Q390,IF(Foglio2!$J$3=Foglio2!$E$6,Assistenti_Amm.vo!Q390,IF(Foglio2!$J$3=Foglio2!$E$7,Resp_Coord_Amm.vo!Q390,IF(Foglio2!$J$3=Foglio2!$E$8,Direttore_Amm.vo!Q390,IF(Foglio2!$J$3=Foglio2!$E$9,Doc_mat_elem.re!Q390,IF(Foglio2!$J$3=Foglio2!$E$10,Doc_dipl_scuola_sec.!Q390,IF(Foglio2!$J$3=Foglio2!$E$11,Doc_scuola_media!Q390,IF(Foglio2!$J$3=Foglio2!$E$12,Doc_laureati_scuola_sec.!Q408,IF(Foglio2!$J$3=Foglio2!$E$13,Direttivi_capi_ist.!Q390,0)))))))))))</f>
        <v>0</v>
      </c>
      <c r="T408" s="252">
        <f>IF(Foglio2!$J$3=Foglio2!$E$3,Ausiliari_Coll.Scol.!R390,IF(Foglio2!$J$3=Foglio2!$E$4,Collab._Tecnici!R390,IF(Foglio2!$J$3=Foglio2!$E$5,Assistenti_Tecnici!R390,IF(Foglio2!$J$3=Foglio2!$E$6,Assistenti_Amm.vo!R390,IF(Foglio2!$J$3=Foglio2!$E$7,Resp_Coord_Amm.vo!R390,IF(Foglio2!$J$3=Foglio2!$E$8,Direttore_Amm.vo!R390,IF(Foglio2!$J$3=Foglio2!$E$9,Doc_mat_elem.re!R390,IF(Foglio2!$J$3=Foglio2!$E$10,Doc_dipl_scuola_sec.!R390,IF(Foglio2!$J$3=Foglio2!$E$11,Doc_scuola_media!R390,IF(Foglio2!$J$3=Foglio2!$E$12,Doc_laureati_scuola_sec.!R408,IF(Foglio2!$J$3=Foglio2!$E$13,Direttivi_capi_ist.!R390,0)))))))))))</f>
        <v>0</v>
      </c>
      <c r="U408" s="252">
        <f t="shared" ref="U408" si="1555">(P408)/12*0.8</f>
        <v>0</v>
      </c>
      <c r="V408" s="252">
        <f t="shared" ref="V408" si="1556">(P408+R408)/12*0.8</f>
        <v>0</v>
      </c>
      <c r="W408" s="253" t="str">
        <f>"Fascia Da "&amp;F408&amp;" a "&amp;F409&amp;" Decorrenza "&amp;DAY(C402)&amp;"/"&amp;MONTH(C402)&amp;"/"&amp;YEAR(C402)</f>
        <v>Fascia Da 15 a 20 Decorrenza 1/1/1996</v>
      </c>
    </row>
    <row r="409" spans="1:23" ht="9" customHeight="1" x14ac:dyDescent="0.2">
      <c r="B409" s="245">
        <f t="shared" si="1548"/>
        <v>35072</v>
      </c>
      <c r="C409" s="377"/>
      <c r="D409" s="377"/>
      <c r="E409" s="254" t="s">
        <v>4</v>
      </c>
      <c r="F409" s="255">
        <v>20</v>
      </c>
      <c r="G409" s="267">
        <f t="shared" ref="G409:V409" si="1557">G408*1936.27</f>
        <v>0</v>
      </c>
      <c r="H409" s="267">
        <f t="shared" si="1557"/>
        <v>0</v>
      </c>
      <c r="I409" s="267">
        <f t="shared" si="1557"/>
        <v>0</v>
      </c>
      <c r="J409" s="267">
        <f t="shared" si="1557"/>
        <v>0</v>
      </c>
      <c r="K409" s="267">
        <f t="shared" si="1557"/>
        <v>0</v>
      </c>
      <c r="L409" s="266">
        <f t="shared" si="1557"/>
        <v>0</v>
      </c>
      <c r="M409" s="267">
        <f t="shared" si="1557"/>
        <v>0</v>
      </c>
      <c r="N409" s="182">
        <f t="shared" si="1557"/>
        <v>0</v>
      </c>
      <c r="O409" s="183">
        <f t="shared" si="1557"/>
        <v>0</v>
      </c>
      <c r="P409" s="184">
        <f t="shared" si="1557"/>
        <v>0</v>
      </c>
      <c r="Q409" s="184">
        <f t="shared" si="1557"/>
        <v>0</v>
      </c>
      <c r="R409" s="184">
        <f t="shared" si="1557"/>
        <v>0</v>
      </c>
      <c r="S409" s="184">
        <f t="shared" si="1557"/>
        <v>0</v>
      </c>
      <c r="T409" s="184">
        <f t="shared" si="1557"/>
        <v>0</v>
      </c>
      <c r="U409" s="184">
        <f t="shared" si="1557"/>
        <v>0</v>
      </c>
      <c r="V409" s="184">
        <f t="shared" si="1557"/>
        <v>0</v>
      </c>
    </row>
    <row r="410" spans="1:23" ht="12.75" customHeight="1" x14ac:dyDescent="0.2">
      <c r="A410" s="104">
        <f>IF(Foglio2!$J$7=1,TRUNC(Base!V410,0),TRUNC(Base!U410,0))</f>
        <v>0</v>
      </c>
      <c r="B410" s="245">
        <f t="shared" si="1548"/>
        <v>35073</v>
      </c>
      <c r="C410" s="377"/>
      <c r="D410" s="377"/>
      <c r="E410" s="259" t="s">
        <v>3</v>
      </c>
      <c r="F410" s="260">
        <v>21</v>
      </c>
      <c r="G410" s="248">
        <f>IF(Foglio2!$J$3=Foglio2!$E$3,Ausiliari_Coll.Scol.!E392,IF(Foglio2!$J$3=Foglio2!$E$4,Collab._Tecnici!E392,IF(Foglio2!$J$3=Foglio2!$E$5,Assistenti_Tecnici!E392,IF(Foglio2!$J$3=Foglio2!$E$6,Assistenti_Amm.vo!E392,IF(Foglio2!$J$3=Foglio2!$E$7,Resp_Coord_Amm.vo!E392,IF(Foglio2!$J$3=Foglio2!$E$8,Direttore_Amm.vo!E392,IF(Foglio2!$J$3=Foglio2!$E$9,Doc_mat_elem.re!E392,IF(Foglio2!$J$3=Foglio2!$E$10,Doc_dipl_scuola_sec.!E392,IF(Foglio2!$J$3=Foglio2!$E$11,Doc_scuola_media!E392,IF(Foglio2!$J$3=Foglio2!$E$12,Doc_laureati_scuola_sec.!E410,IF(Foglio2!$J$3=Foglio2!$E$13,Direttivi_capi_ist.!E392,0)))))))))))</f>
        <v>0</v>
      </c>
      <c r="H410" s="248">
        <f>IF(Foglio2!$J$3=Foglio2!$E$3,Ausiliari_Coll.Scol.!F392,IF(Foglio2!$J$3=Foglio2!$E$4,Collab._Tecnici!F392,IF(Foglio2!$J$3=Foglio2!$E$5,Assistenti_Tecnici!F392,IF(Foglio2!$J$3=Foglio2!$E$6,Assistenti_Amm.vo!F392,IF(Foglio2!$J$3=Foglio2!$E$7,Resp_Coord_Amm.vo!F392,IF(Foglio2!$J$3=Foglio2!$E$8,Direttore_Amm.vo!F392,IF(Foglio2!$J$3=Foglio2!$E$9,Doc_mat_elem.re!F392,IF(Foglio2!$J$3=Foglio2!$E$10,Doc_dipl_scuola_sec.!F392,IF(Foglio2!$J$3=Foglio2!$E$11,Doc_scuola_media!F392,IF(Foglio2!$J$3=Foglio2!$E$12,Doc_laureati_scuola_sec.!F410,IF(Foglio2!$J$3=Foglio2!$E$13,Direttivi_capi_ist.!F392,0)))))))))))</f>
        <v>0</v>
      </c>
      <c r="I410" s="248">
        <f>IF(Foglio2!$J$3=Foglio2!$E$3,Ausiliari_Coll.Scol.!G392,IF(Foglio2!$J$3=Foglio2!$E$4,Collab._Tecnici!G392,IF(Foglio2!$J$3=Foglio2!$E$5,Assistenti_Tecnici!G392,IF(Foglio2!$J$3=Foglio2!$E$6,Assistenti_Amm.vo!G392,IF(Foglio2!$J$3=Foglio2!$E$7,Resp_Coord_Amm.vo!G392,IF(Foglio2!$J$3=Foglio2!$E$8,Direttore_Amm.vo!G392,IF(Foglio2!$J$3=Foglio2!$E$9,Doc_mat_elem.re!G392,IF(Foglio2!$J$3=Foglio2!$E$10,Doc_dipl_scuola_sec.!G392,IF(Foglio2!$J$3=Foglio2!$E$11,Doc_scuola_media!G392,IF(Foglio2!$J$3=Foglio2!$E$12,Doc_laureati_scuola_sec.!G410,IF(Foglio2!$J$3=Foglio2!$E$13,Direttivi_capi_ist.!G392,0)))))))))))</f>
        <v>0</v>
      </c>
      <c r="J410" s="248">
        <f>IF(Foglio2!$J$3=Foglio2!$E$3,Ausiliari_Coll.Scol.!H392,IF(Foglio2!$J$3=Foglio2!$E$4,Collab._Tecnici!H392,IF(Foglio2!$J$3=Foglio2!$E$5,Assistenti_Tecnici!H392,IF(Foglio2!$J$3=Foglio2!$E$6,Assistenti_Amm.vo!H392,IF(Foglio2!$J$3=Foglio2!$E$7,Resp_Coord_Amm.vo!H392,IF(Foglio2!$J$3=Foglio2!$E$8,Direttore_Amm.vo!H392,IF(Foglio2!$J$3=Foglio2!$E$9,Doc_mat_elem.re!H392,IF(Foglio2!$J$3=Foglio2!$E$10,Doc_dipl_scuola_sec.!H392,IF(Foglio2!$J$3=Foglio2!$E$11,Doc_scuola_media!H392,IF(Foglio2!$J$3=Foglio2!$E$12,Doc_laureati_scuola_sec.!H410,IF(Foglio2!$J$3=Foglio2!$E$13,Direttivi_capi_ist.!H392,0)))))))))))</f>
        <v>0</v>
      </c>
      <c r="K410" s="248">
        <f>IF(Foglio2!$J$3=Foglio2!$E$3,Ausiliari_Coll.Scol.!I392,IF(Foglio2!$J$3=Foglio2!$E$4,Collab._Tecnici!I392,IF(Foglio2!$J$3=Foglio2!$E$5,Assistenti_Tecnici!I392,IF(Foglio2!$J$3=Foglio2!$E$6,Assistenti_Amm.vo!I392,IF(Foglio2!$J$3=Foglio2!$E$7,Resp_Coord_Amm.vo!I392,IF(Foglio2!$J$3=Foglio2!$E$8,Direttore_Amm.vo!I392,IF(Foglio2!$J$3=Foglio2!$E$9,Doc_mat_elem.re!I392,IF(Foglio2!$J$3=Foglio2!$E$10,Doc_dipl_scuola_sec.!I392,IF(Foglio2!$J$3=Foglio2!$E$11,Doc_scuola_media!I392,IF(Foglio2!$J$3=Foglio2!$E$12,Doc_laureati_scuola_sec.!I410,IF(Foglio2!$J$3=Foglio2!$E$13,Direttivi_capi_ist.!I392,0)))))))))))</f>
        <v>0</v>
      </c>
      <c r="L410" s="248">
        <f>IF(Foglio2!$J$3=Foglio2!$E$3,Ausiliari_Coll.Scol.!J392,IF(Foglio2!$J$3=Foglio2!$E$4,Collab._Tecnici!J392,IF(Foglio2!$J$3=Foglio2!$E$5,Assistenti_Tecnici!J392,IF(Foglio2!$J$3=Foglio2!$E$6,Assistenti_Amm.vo!J392,IF(Foglio2!$J$3=Foglio2!$E$7,Resp_Coord_Amm.vo!J392,IF(Foglio2!$J$3=Foglio2!$E$8,Direttore_Amm.vo!J392,IF(Foglio2!$J$3=Foglio2!$E$9,Doc_mat_elem.re!J392,IF(Foglio2!$J$3=Foglio2!$E$10,Doc_dipl_scuola_sec.!J392,IF(Foglio2!$J$3=Foglio2!$E$11,Doc_scuola_media!J392,IF(Foglio2!$J$3=Foglio2!$E$12,Doc_laureati_scuola_sec.!J410,IF(Foglio2!$J$3=Foglio2!$E$13,Direttivi_capi_ist.!J392,0)))))))))))</f>
        <v>0</v>
      </c>
      <c r="M410" s="249">
        <f>IF(Foglio2!$J$3=Foglio2!$E$3,Ausiliari_Coll.Scol.!K392,IF(Foglio2!$J$3=Foglio2!$E$4,Collab._Tecnici!K392,IF(Foglio2!$J$3=Foglio2!$E$5,Assistenti_Tecnici!K392,IF(Foglio2!$J$3=Foglio2!$E$6,Assistenti_Amm.vo!K392,IF(Foglio2!$J$3=Foglio2!$E$7,Resp_Coord_Amm.vo!K392,IF(Foglio2!$J$3=Foglio2!$E$8,Direttore_Amm.vo!K392,IF(Foglio2!$J$3=Foglio2!$E$9,Doc_mat_elem.re!K392,IF(Foglio2!$J$3=Foglio2!$E$10,Doc_dipl_scuola_sec.!K392,IF(Foglio2!$J$3=Foglio2!$E$11,Doc_scuola_media!K392,IF(Foglio2!$J$3=Foglio2!$E$12,Doc_laureati_scuola_sec.!K410,IF(Foglio2!$J$3=Foglio2!$E$13,Direttivi_capi_ist.!K392,0)))))))))))</f>
        <v>0</v>
      </c>
      <c r="N410" s="250">
        <f>IF(Foglio2!$J$3=Foglio2!$E$3,Ausiliari_Coll.Scol.!L392,IF(Foglio2!$J$3=Foglio2!$E$4,Collab._Tecnici!L392,IF(Foglio2!$J$3=Foglio2!$E$5,Assistenti_Tecnici!L392,IF(Foglio2!$J$3=Foglio2!$E$6,Assistenti_Amm.vo!L392,IF(Foglio2!$J$3=Foglio2!$E$7,Resp_Coord_Amm.vo!L392,IF(Foglio2!$J$3=Foglio2!$E$8,Direttore_Amm.vo!L392,IF(Foglio2!$J$3=Foglio2!$E$9,Doc_mat_elem.re!L392,IF(Foglio2!$J$3=Foglio2!$E$10,Doc_dipl_scuola_sec.!L392,IF(Foglio2!$J$3=Foglio2!$E$11,Doc_scuola_media!L392,IF(Foglio2!$J$3=Foglio2!$E$12,Doc_laureati_scuola_sec.!L410,IF(Foglio2!$J$3=Foglio2!$E$13,Direttivi_capi_ist.!L392,0)))))))))))</f>
        <v>0</v>
      </c>
      <c r="O410" s="251">
        <f>IF(Foglio2!$J$3=Foglio2!$E$3,Ausiliari_Coll.Scol.!M392,IF(Foglio2!$J$3=Foglio2!$E$4,Collab._Tecnici!M392,IF(Foglio2!$J$3=Foglio2!$E$5,Assistenti_Tecnici!M392,IF(Foglio2!$J$3=Foglio2!$E$6,Assistenti_Amm.vo!M392,IF(Foglio2!$J$3=Foglio2!$E$7,Resp_Coord_Amm.vo!M392,IF(Foglio2!$J$3=Foglio2!$E$8,Direttore_Amm.vo!M392,IF(Foglio2!$J$3=Foglio2!$E$9,Doc_mat_elem.re!M392,IF(Foglio2!$J$3=Foglio2!$E$10,Doc_dipl_scuola_sec.!M392,IF(Foglio2!$J$3=Foglio2!$E$11,Doc_scuola_media!M392,IF(Foglio2!$J$3=Foglio2!$E$12,Doc_laureati_scuola_sec.!M410,IF(Foglio2!$J$3=Foglio2!$E$13,Direttivi_capi_ist.!M392,0)))))))))))</f>
        <v>0</v>
      </c>
      <c r="P410" s="252">
        <f>IF(Foglio2!$J$3=Foglio2!$E$3,Ausiliari_Coll.Scol.!N392,IF(Foglio2!$J$3=Foglio2!$E$4,Collab._Tecnici!N392,IF(Foglio2!$J$3=Foglio2!$E$5,Assistenti_Tecnici!N392,IF(Foglio2!$J$3=Foglio2!$E$6,Assistenti_Amm.vo!N392,IF(Foglio2!$J$3=Foglio2!$E$7,Resp_Coord_Amm.vo!N392,IF(Foglio2!$J$3=Foglio2!$E$8,Direttore_Amm.vo!N392,IF(Foglio2!$J$3=Foglio2!$E$9,Doc_mat_elem.re!N392,IF(Foglio2!$J$3=Foglio2!$E$10,Doc_dipl_scuola_sec.!N392,IF(Foglio2!$J$3=Foglio2!$E$11,Doc_scuola_media!N392,IF(Foglio2!$J$3=Foglio2!$E$12,Doc_laureati_scuola_sec.!N410,IF(Foglio2!$J$3=Foglio2!$E$13,Direttivi_capi_ist.!N392,0)))))))))))</f>
        <v>0</v>
      </c>
      <c r="Q410" s="252">
        <f>IF(Foglio2!$J$3=Foglio2!$E$3,Ausiliari_Coll.Scol.!O392,IF(Foglio2!$J$3=Foglio2!$E$4,Collab._Tecnici!O392,IF(Foglio2!$J$3=Foglio2!$E$5,Assistenti_Tecnici!O392,IF(Foglio2!$J$3=Foglio2!$E$6,Assistenti_Amm.vo!O392,IF(Foglio2!$J$3=Foglio2!$E$7,Resp_Coord_Amm.vo!O392,IF(Foglio2!$J$3=Foglio2!$E$8,Direttore_Amm.vo!O392,IF(Foglio2!$J$3=Foglio2!$E$9,Doc_mat_elem.re!O392,IF(Foglio2!$J$3=Foglio2!$E$10,Doc_dipl_scuola_sec.!O392,IF(Foglio2!$J$3=Foglio2!$E$11,Doc_scuola_media!O392,IF(Foglio2!$J$3=Foglio2!$E$12,Doc_laureati_scuola_sec.!O410,IF(Foglio2!$J$3=Foglio2!$E$13,Direttivi_capi_ist.!O392,0)))))))))))</f>
        <v>0</v>
      </c>
      <c r="R410" s="252">
        <f>IF(Foglio2!$J$3=Foglio2!$E$3,Ausiliari_Coll.Scol.!P392,IF(Foglio2!$J$3=Foglio2!$E$4,Collab._Tecnici!P392,IF(Foglio2!$J$3=Foglio2!$E$5,Assistenti_Tecnici!P392,IF(Foglio2!$J$3=Foglio2!$E$6,Assistenti_Amm.vo!P392,IF(Foglio2!$J$3=Foglio2!$E$7,Resp_Coord_Amm.vo!P392,IF(Foglio2!$J$3=Foglio2!$E$8,Direttore_Amm.vo!P392,IF(Foglio2!$J$3=Foglio2!$E$9,Doc_mat_elem.re!P392,IF(Foglio2!$J$3=Foglio2!$E$10,Doc_dipl_scuola_sec.!P392,IF(Foglio2!$J$3=Foglio2!$E$11,Doc_scuola_media!P392,IF(Foglio2!$J$3=Foglio2!$E$12,Doc_laureati_scuola_sec.!P410,IF(Foglio2!$J$3=Foglio2!$E$13,Direttivi_capi_ist.!P392,0)))))))))))</f>
        <v>0</v>
      </c>
      <c r="S410" s="252">
        <f>IF(Foglio2!$J$3=Foglio2!$E$3,Ausiliari_Coll.Scol.!Q392,IF(Foglio2!$J$3=Foglio2!$E$4,Collab._Tecnici!Q392,IF(Foglio2!$J$3=Foglio2!$E$5,Assistenti_Tecnici!Q392,IF(Foglio2!$J$3=Foglio2!$E$6,Assistenti_Amm.vo!Q392,IF(Foglio2!$J$3=Foglio2!$E$7,Resp_Coord_Amm.vo!Q392,IF(Foglio2!$J$3=Foglio2!$E$8,Direttore_Amm.vo!Q392,IF(Foglio2!$J$3=Foglio2!$E$9,Doc_mat_elem.re!Q392,IF(Foglio2!$J$3=Foglio2!$E$10,Doc_dipl_scuola_sec.!Q392,IF(Foglio2!$J$3=Foglio2!$E$11,Doc_scuola_media!Q392,IF(Foglio2!$J$3=Foglio2!$E$12,Doc_laureati_scuola_sec.!Q410,IF(Foglio2!$J$3=Foglio2!$E$13,Direttivi_capi_ist.!Q392,0)))))))))))</f>
        <v>0</v>
      </c>
      <c r="T410" s="252">
        <f>IF(Foglio2!$J$3=Foglio2!$E$3,Ausiliari_Coll.Scol.!R392,IF(Foglio2!$J$3=Foglio2!$E$4,Collab._Tecnici!R392,IF(Foglio2!$J$3=Foglio2!$E$5,Assistenti_Tecnici!R392,IF(Foglio2!$J$3=Foglio2!$E$6,Assistenti_Amm.vo!R392,IF(Foglio2!$J$3=Foglio2!$E$7,Resp_Coord_Amm.vo!R392,IF(Foglio2!$J$3=Foglio2!$E$8,Direttore_Amm.vo!R392,IF(Foglio2!$J$3=Foglio2!$E$9,Doc_mat_elem.re!R392,IF(Foglio2!$J$3=Foglio2!$E$10,Doc_dipl_scuola_sec.!R392,IF(Foglio2!$J$3=Foglio2!$E$11,Doc_scuola_media!R392,IF(Foglio2!$J$3=Foglio2!$E$12,Doc_laureati_scuola_sec.!R410,IF(Foglio2!$J$3=Foglio2!$E$13,Direttivi_capi_ist.!R392,0)))))))))))</f>
        <v>0</v>
      </c>
      <c r="U410" s="252">
        <f t="shared" ref="U410" si="1558">(P410)/12*0.8</f>
        <v>0</v>
      </c>
      <c r="V410" s="252">
        <f t="shared" ref="V410" si="1559">(P410+R410)/12*0.8</f>
        <v>0</v>
      </c>
      <c r="W410" s="253" t="str">
        <f>"Fascia Da "&amp;F410&amp;" a "&amp;F411&amp;" Decorrenza "&amp;DAY(C402)&amp;"/"&amp;MONTH(C402)&amp;"/"&amp;YEAR(C402)</f>
        <v>Fascia Da 21 a 27 Decorrenza 1/1/1996</v>
      </c>
    </row>
    <row r="411" spans="1:23" ht="9" customHeight="1" x14ac:dyDescent="0.2">
      <c r="B411" s="245">
        <f t="shared" si="1548"/>
        <v>35074</v>
      </c>
      <c r="C411" s="377"/>
      <c r="D411" s="377"/>
      <c r="E411" s="254" t="s">
        <v>4</v>
      </c>
      <c r="F411" s="255">
        <v>27</v>
      </c>
      <c r="G411" s="267">
        <f t="shared" ref="G411:V411" si="1560">G410*1936.27</f>
        <v>0</v>
      </c>
      <c r="H411" s="267">
        <f t="shared" si="1560"/>
        <v>0</v>
      </c>
      <c r="I411" s="267">
        <f t="shared" si="1560"/>
        <v>0</v>
      </c>
      <c r="J411" s="267">
        <f t="shared" si="1560"/>
        <v>0</v>
      </c>
      <c r="K411" s="267">
        <f t="shared" si="1560"/>
        <v>0</v>
      </c>
      <c r="L411" s="266">
        <f t="shared" si="1560"/>
        <v>0</v>
      </c>
      <c r="M411" s="267">
        <f t="shared" si="1560"/>
        <v>0</v>
      </c>
      <c r="N411" s="182">
        <f t="shared" si="1560"/>
        <v>0</v>
      </c>
      <c r="O411" s="183">
        <f t="shared" si="1560"/>
        <v>0</v>
      </c>
      <c r="P411" s="184">
        <f t="shared" si="1560"/>
        <v>0</v>
      </c>
      <c r="Q411" s="184">
        <f t="shared" si="1560"/>
        <v>0</v>
      </c>
      <c r="R411" s="184">
        <f t="shared" si="1560"/>
        <v>0</v>
      </c>
      <c r="S411" s="184">
        <f t="shared" si="1560"/>
        <v>0</v>
      </c>
      <c r="T411" s="184">
        <f t="shared" si="1560"/>
        <v>0</v>
      </c>
      <c r="U411" s="184">
        <f t="shared" si="1560"/>
        <v>0</v>
      </c>
      <c r="V411" s="184">
        <f t="shared" si="1560"/>
        <v>0</v>
      </c>
    </row>
    <row r="412" spans="1:23" ht="12.75" customHeight="1" x14ac:dyDescent="0.2">
      <c r="A412" s="104">
        <f>IF(Foglio2!$J$7=1,TRUNC(Base!V412,0),TRUNC(Base!U412,0))</f>
        <v>0</v>
      </c>
      <c r="B412" s="245">
        <f t="shared" si="1548"/>
        <v>35075</v>
      </c>
      <c r="C412" s="377"/>
      <c r="D412" s="377"/>
      <c r="E412" s="259" t="s">
        <v>3</v>
      </c>
      <c r="F412" s="260">
        <v>28</v>
      </c>
      <c r="G412" s="248">
        <f>IF(Foglio2!$J$3=Foglio2!$E$3,Ausiliari_Coll.Scol.!E394,IF(Foglio2!$J$3=Foglio2!$E$4,Collab._Tecnici!E394,IF(Foglio2!$J$3=Foglio2!$E$5,Assistenti_Tecnici!E394,IF(Foglio2!$J$3=Foglio2!$E$6,Assistenti_Amm.vo!E394,IF(Foglio2!$J$3=Foglio2!$E$7,Resp_Coord_Amm.vo!E394,IF(Foglio2!$J$3=Foglio2!$E$8,Direttore_Amm.vo!E394,IF(Foglio2!$J$3=Foglio2!$E$9,Doc_mat_elem.re!E394,IF(Foglio2!$J$3=Foglio2!$E$10,Doc_dipl_scuola_sec.!E394,IF(Foglio2!$J$3=Foglio2!$E$11,Doc_scuola_media!E394,IF(Foglio2!$J$3=Foglio2!$E$12,Doc_laureati_scuola_sec.!E412,IF(Foglio2!$J$3=Foglio2!$E$13,Direttivi_capi_ist.!E394,0)))))))))))</f>
        <v>0</v>
      </c>
      <c r="H412" s="248">
        <f>IF(Foglio2!$J$3=Foglio2!$E$3,Ausiliari_Coll.Scol.!F394,IF(Foglio2!$J$3=Foglio2!$E$4,Collab._Tecnici!F394,IF(Foglio2!$J$3=Foglio2!$E$5,Assistenti_Tecnici!F394,IF(Foglio2!$J$3=Foglio2!$E$6,Assistenti_Amm.vo!F394,IF(Foglio2!$J$3=Foglio2!$E$7,Resp_Coord_Amm.vo!F394,IF(Foglio2!$J$3=Foglio2!$E$8,Direttore_Amm.vo!F394,IF(Foglio2!$J$3=Foglio2!$E$9,Doc_mat_elem.re!F394,IF(Foglio2!$J$3=Foglio2!$E$10,Doc_dipl_scuola_sec.!F394,IF(Foglio2!$J$3=Foglio2!$E$11,Doc_scuola_media!F394,IF(Foglio2!$J$3=Foglio2!$E$12,Doc_laureati_scuola_sec.!F412,IF(Foglio2!$J$3=Foglio2!$E$13,Direttivi_capi_ist.!F394,0)))))))))))</f>
        <v>0</v>
      </c>
      <c r="I412" s="248">
        <f>IF(Foglio2!$J$3=Foglio2!$E$3,Ausiliari_Coll.Scol.!G394,IF(Foglio2!$J$3=Foglio2!$E$4,Collab._Tecnici!G394,IF(Foglio2!$J$3=Foglio2!$E$5,Assistenti_Tecnici!G394,IF(Foglio2!$J$3=Foglio2!$E$6,Assistenti_Amm.vo!G394,IF(Foglio2!$J$3=Foglio2!$E$7,Resp_Coord_Amm.vo!G394,IF(Foglio2!$J$3=Foglio2!$E$8,Direttore_Amm.vo!G394,IF(Foglio2!$J$3=Foglio2!$E$9,Doc_mat_elem.re!G394,IF(Foglio2!$J$3=Foglio2!$E$10,Doc_dipl_scuola_sec.!G394,IF(Foglio2!$J$3=Foglio2!$E$11,Doc_scuola_media!G394,IF(Foglio2!$J$3=Foglio2!$E$12,Doc_laureati_scuola_sec.!G412,IF(Foglio2!$J$3=Foglio2!$E$13,Direttivi_capi_ist.!G394,0)))))))))))</f>
        <v>0</v>
      </c>
      <c r="J412" s="248">
        <f>IF(Foglio2!$J$3=Foglio2!$E$3,Ausiliari_Coll.Scol.!H394,IF(Foglio2!$J$3=Foglio2!$E$4,Collab._Tecnici!H394,IF(Foglio2!$J$3=Foglio2!$E$5,Assistenti_Tecnici!H394,IF(Foglio2!$J$3=Foglio2!$E$6,Assistenti_Amm.vo!H394,IF(Foglio2!$J$3=Foglio2!$E$7,Resp_Coord_Amm.vo!H394,IF(Foglio2!$J$3=Foglio2!$E$8,Direttore_Amm.vo!H394,IF(Foglio2!$J$3=Foglio2!$E$9,Doc_mat_elem.re!H394,IF(Foglio2!$J$3=Foglio2!$E$10,Doc_dipl_scuola_sec.!H394,IF(Foglio2!$J$3=Foglio2!$E$11,Doc_scuola_media!H394,IF(Foglio2!$J$3=Foglio2!$E$12,Doc_laureati_scuola_sec.!H412,IF(Foglio2!$J$3=Foglio2!$E$13,Direttivi_capi_ist.!H394,0)))))))))))</f>
        <v>0</v>
      </c>
      <c r="K412" s="248">
        <f>IF(Foglio2!$J$3=Foglio2!$E$3,Ausiliari_Coll.Scol.!I394,IF(Foglio2!$J$3=Foglio2!$E$4,Collab._Tecnici!I394,IF(Foglio2!$J$3=Foglio2!$E$5,Assistenti_Tecnici!I394,IF(Foglio2!$J$3=Foglio2!$E$6,Assistenti_Amm.vo!I394,IF(Foglio2!$J$3=Foglio2!$E$7,Resp_Coord_Amm.vo!I394,IF(Foglio2!$J$3=Foglio2!$E$8,Direttore_Amm.vo!I394,IF(Foglio2!$J$3=Foglio2!$E$9,Doc_mat_elem.re!I394,IF(Foglio2!$J$3=Foglio2!$E$10,Doc_dipl_scuola_sec.!I394,IF(Foglio2!$J$3=Foglio2!$E$11,Doc_scuola_media!I394,IF(Foglio2!$J$3=Foglio2!$E$12,Doc_laureati_scuola_sec.!I412,IF(Foglio2!$J$3=Foglio2!$E$13,Direttivi_capi_ist.!I394,0)))))))))))</f>
        <v>0</v>
      </c>
      <c r="L412" s="248">
        <f>IF(Foglio2!$J$3=Foglio2!$E$3,Ausiliari_Coll.Scol.!J394,IF(Foglio2!$J$3=Foglio2!$E$4,Collab._Tecnici!J394,IF(Foglio2!$J$3=Foglio2!$E$5,Assistenti_Tecnici!J394,IF(Foglio2!$J$3=Foglio2!$E$6,Assistenti_Amm.vo!J394,IF(Foglio2!$J$3=Foglio2!$E$7,Resp_Coord_Amm.vo!J394,IF(Foglio2!$J$3=Foglio2!$E$8,Direttore_Amm.vo!J394,IF(Foglio2!$J$3=Foglio2!$E$9,Doc_mat_elem.re!J394,IF(Foglio2!$J$3=Foglio2!$E$10,Doc_dipl_scuola_sec.!J394,IF(Foglio2!$J$3=Foglio2!$E$11,Doc_scuola_media!J394,IF(Foglio2!$J$3=Foglio2!$E$12,Doc_laureati_scuola_sec.!J412,IF(Foglio2!$J$3=Foglio2!$E$13,Direttivi_capi_ist.!J394,0)))))))))))</f>
        <v>0</v>
      </c>
      <c r="M412" s="249">
        <f>IF(Foglio2!$J$3=Foglio2!$E$3,Ausiliari_Coll.Scol.!K394,IF(Foglio2!$J$3=Foglio2!$E$4,Collab._Tecnici!K394,IF(Foglio2!$J$3=Foglio2!$E$5,Assistenti_Tecnici!K394,IF(Foglio2!$J$3=Foglio2!$E$6,Assistenti_Amm.vo!K394,IF(Foglio2!$J$3=Foglio2!$E$7,Resp_Coord_Amm.vo!K394,IF(Foglio2!$J$3=Foglio2!$E$8,Direttore_Amm.vo!K394,IF(Foglio2!$J$3=Foglio2!$E$9,Doc_mat_elem.re!K394,IF(Foglio2!$J$3=Foglio2!$E$10,Doc_dipl_scuola_sec.!K394,IF(Foglio2!$J$3=Foglio2!$E$11,Doc_scuola_media!K394,IF(Foglio2!$J$3=Foglio2!$E$12,Doc_laureati_scuola_sec.!K412,IF(Foglio2!$J$3=Foglio2!$E$13,Direttivi_capi_ist.!K394,0)))))))))))</f>
        <v>0</v>
      </c>
      <c r="N412" s="250">
        <f>IF(Foglio2!$J$3=Foglio2!$E$3,Ausiliari_Coll.Scol.!L394,IF(Foglio2!$J$3=Foglio2!$E$4,Collab._Tecnici!L394,IF(Foglio2!$J$3=Foglio2!$E$5,Assistenti_Tecnici!L394,IF(Foglio2!$J$3=Foglio2!$E$6,Assistenti_Amm.vo!L394,IF(Foglio2!$J$3=Foglio2!$E$7,Resp_Coord_Amm.vo!L394,IF(Foglio2!$J$3=Foglio2!$E$8,Direttore_Amm.vo!L394,IF(Foglio2!$J$3=Foglio2!$E$9,Doc_mat_elem.re!L394,IF(Foglio2!$J$3=Foglio2!$E$10,Doc_dipl_scuola_sec.!L394,IF(Foglio2!$J$3=Foglio2!$E$11,Doc_scuola_media!L394,IF(Foglio2!$J$3=Foglio2!$E$12,Doc_laureati_scuola_sec.!L412,IF(Foglio2!$J$3=Foglio2!$E$13,Direttivi_capi_ist.!L394,0)))))))))))</f>
        <v>0</v>
      </c>
      <c r="O412" s="251">
        <f>IF(Foglio2!$J$3=Foglio2!$E$3,Ausiliari_Coll.Scol.!M394,IF(Foglio2!$J$3=Foglio2!$E$4,Collab._Tecnici!M394,IF(Foglio2!$J$3=Foglio2!$E$5,Assistenti_Tecnici!M394,IF(Foglio2!$J$3=Foglio2!$E$6,Assistenti_Amm.vo!M394,IF(Foglio2!$J$3=Foglio2!$E$7,Resp_Coord_Amm.vo!M394,IF(Foglio2!$J$3=Foglio2!$E$8,Direttore_Amm.vo!M394,IF(Foglio2!$J$3=Foglio2!$E$9,Doc_mat_elem.re!M394,IF(Foglio2!$J$3=Foglio2!$E$10,Doc_dipl_scuola_sec.!M394,IF(Foglio2!$J$3=Foglio2!$E$11,Doc_scuola_media!M394,IF(Foglio2!$J$3=Foglio2!$E$12,Doc_laureati_scuola_sec.!M412,IF(Foglio2!$J$3=Foglio2!$E$13,Direttivi_capi_ist.!M394,0)))))))))))</f>
        <v>0</v>
      </c>
      <c r="P412" s="252">
        <f>IF(Foglio2!$J$3=Foglio2!$E$3,Ausiliari_Coll.Scol.!N394,IF(Foglio2!$J$3=Foglio2!$E$4,Collab._Tecnici!N394,IF(Foglio2!$J$3=Foglio2!$E$5,Assistenti_Tecnici!N394,IF(Foglio2!$J$3=Foglio2!$E$6,Assistenti_Amm.vo!N394,IF(Foglio2!$J$3=Foglio2!$E$7,Resp_Coord_Amm.vo!N394,IF(Foglio2!$J$3=Foglio2!$E$8,Direttore_Amm.vo!N394,IF(Foglio2!$J$3=Foglio2!$E$9,Doc_mat_elem.re!N394,IF(Foglio2!$J$3=Foglio2!$E$10,Doc_dipl_scuola_sec.!N394,IF(Foglio2!$J$3=Foglio2!$E$11,Doc_scuola_media!N394,IF(Foglio2!$J$3=Foglio2!$E$12,Doc_laureati_scuola_sec.!N412,IF(Foglio2!$J$3=Foglio2!$E$13,Direttivi_capi_ist.!N394,0)))))))))))</f>
        <v>0</v>
      </c>
      <c r="Q412" s="252">
        <f>IF(Foglio2!$J$3=Foglio2!$E$3,Ausiliari_Coll.Scol.!O394,IF(Foglio2!$J$3=Foglio2!$E$4,Collab._Tecnici!O394,IF(Foglio2!$J$3=Foglio2!$E$5,Assistenti_Tecnici!O394,IF(Foglio2!$J$3=Foglio2!$E$6,Assistenti_Amm.vo!O394,IF(Foglio2!$J$3=Foglio2!$E$7,Resp_Coord_Amm.vo!O394,IF(Foglio2!$J$3=Foglio2!$E$8,Direttore_Amm.vo!O394,IF(Foglio2!$J$3=Foglio2!$E$9,Doc_mat_elem.re!O394,IF(Foglio2!$J$3=Foglio2!$E$10,Doc_dipl_scuola_sec.!O394,IF(Foglio2!$J$3=Foglio2!$E$11,Doc_scuola_media!O394,IF(Foglio2!$J$3=Foglio2!$E$12,Doc_laureati_scuola_sec.!O412,IF(Foglio2!$J$3=Foglio2!$E$13,Direttivi_capi_ist.!O394,0)))))))))))</f>
        <v>0</v>
      </c>
      <c r="R412" s="252">
        <f>IF(Foglio2!$J$3=Foglio2!$E$3,Ausiliari_Coll.Scol.!P394,IF(Foglio2!$J$3=Foglio2!$E$4,Collab._Tecnici!P394,IF(Foglio2!$J$3=Foglio2!$E$5,Assistenti_Tecnici!P394,IF(Foglio2!$J$3=Foglio2!$E$6,Assistenti_Amm.vo!P394,IF(Foglio2!$J$3=Foglio2!$E$7,Resp_Coord_Amm.vo!P394,IF(Foglio2!$J$3=Foglio2!$E$8,Direttore_Amm.vo!P394,IF(Foglio2!$J$3=Foglio2!$E$9,Doc_mat_elem.re!P394,IF(Foglio2!$J$3=Foglio2!$E$10,Doc_dipl_scuola_sec.!P394,IF(Foglio2!$J$3=Foglio2!$E$11,Doc_scuola_media!P394,IF(Foglio2!$J$3=Foglio2!$E$12,Doc_laureati_scuola_sec.!P412,IF(Foglio2!$J$3=Foglio2!$E$13,Direttivi_capi_ist.!P394,0)))))))))))</f>
        <v>0</v>
      </c>
      <c r="S412" s="252">
        <f>IF(Foglio2!$J$3=Foglio2!$E$3,Ausiliari_Coll.Scol.!Q394,IF(Foglio2!$J$3=Foglio2!$E$4,Collab._Tecnici!Q394,IF(Foglio2!$J$3=Foglio2!$E$5,Assistenti_Tecnici!Q394,IF(Foglio2!$J$3=Foglio2!$E$6,Assistenti_Amm.vo!Q394,IF(Foglio2!$J$3=Foglio2!$E$7,Resp_Coord_Amm.vo!Q394,IF(Foglio2!$J$3=Foglio2!$E$8,Direttore_Amm.vo!Q394,IF(Foglio2!$J$3=Foglio2!$E$9,Doc_mat_elem.re!Q394,IF(Foglio2!$J$3=Foglio2!$E$10,Doc_dipl_scuola_sec.!Q394,IF(Foglio2!$J$3=Foglio2!$E$11,Doc_scuola_media!Q394,IF(Foglio2!$J$3=Foglio2!$E$12,Doc_laureati_scuola_sec.!Q412,IF(Foglio2!$J$3=Foglio2!$E$13,Direttivi_capi_ist.!Q394,0)))))))))))</f>
        <v>0</v>
      </c>
      <c r="T412" s="252">
        <f>IF(Foglio2!$J$3=Foglio2!$E$3,Ausiliari_Coll.Scol.!R394,IF(Foglio2!$J$3=Foglio2!$E$4,Collab._Tecnici!R394,IF(Foglio2!$J$3=Foglio2!$E$5,Assistenti_Tecnici!R394,IF(Foglio2!$J$3=Foglio2!$E$6,Assistenti_Amm.vo!R394,IF(Foglio2!$J$3=Foglio2!$E$7,Resp_Coord_Amm.vo!R394,IF(Foglio2!$J$3=Foglio2!$E$8,Direttore_Amm.vo!R394,IF(Foglio2!$J$3=Foglio2!$E$9,Doc_mat_elem.re!R394,IF(Foglio2!$J$3=Foglio2!$E$10,Doc_dipl_scuola_sec.!R394,IF(Foglio2!$J$3=Foglio2!$E$11,Doc_scuola_media!R394,IF(Foglio2!$J$3=Foglio2!$E$12,Doc_laureati_scuola_sec.!R412,IF(Foglio2!$J$3=Foglio2!$E$13,Direttivi_capi_ist.!R394,0)))))))))))</f>
        <v>0</v>
      </c>
      <c r="U412" s="252">
        <f t="shared" ref="U412" si="1561">(P412)/12*0.8</f>
        <v>0</v>
      </c>
      <c r="V412" s="252">
        <f t="shared" ref="V412" si="1562">(P412+R412)/12*0.8</f>
        <v>0</v>
      </c>
      <c r="W412" s="253" t="str">
        <f>"Fascia Da "&amp;F412&amp;" a "&amp;F413&amp;" Decorrenza "&amp;DAY(C402)&amp;"/"&amp;MONTH(C402)&amp;"/"&amp;YEAR(C402)</f>
        <v>Fascia Da 28 a 34 Decorrenza 1/1/1996</v>
      </c>
    </row>
    <row r="413" spans="1:23" ht="9" customHeight="1" x14ac:dyDescent="0.2">
      <c r="B413" s="245">
        <f t="shared" si="1548"/>
        <v>35076</v>
      </c>
      <c r="C413" s="377"/>
      <c r="D413" s="377"/>
      <c r="E413" s="254" t="s">
        <v>4</v>
      </c>
      <c r="F413" s="255">
        <v>34</v>
      </c>
      <c r="G413" s="267">
        <f t="shared" ref="G413:V413" si="1563">G412*1936.27</f>
        <v>0</v>
      </c>
      <c r="H413" s="267">
        <f t="shared" si="1563"/>
        <v>0</v>
      </c>
      <c r="I413" s="267">
        <f t="shared" si="1563"/>
        <v>0</v>
      </c>
      <c r="J413" s="267">
        <f t="shared" si="1563"/>
        <v>0</v>
      </c>
      <c r="K413" s="267">
        <f t="shared" si="1563"/>
        <v>0</v>
      </c>
      <c r="L413" s="266">
        <f t="shared" si="1563"/>
        <v>0</v>
      </c>
      <c r="M413" s="267">
        <f t="shared" si="1563"/>
        <v>0</v>
      </c>
      <c r="N413" s="182">
        <f t="shared" si="1563"/>
        <v>0</v>
      </c>
      <c r="O413" s="183">
        <f t="shared" si="1563"/>
        <v>0</v>
      </c>
      <c r="P413" s="184">
        <f t="shared" si="1563"/>
        <v>0</v>
      </c>
      <c r="Q413" s="184">
        <f t="shared" si="1563"/>
        <v>0</v>
      </c>
      <c r="R413" s="184">
        <f t="shared" si="1563"/>
        <v>0</v>
      </c>
      <c r="S413" s="184">
        <f t="shared" si="1563"/>
        <v>0</v>
      </c>
      <c r="T413" s="184">
        <f t="shared" si="1563"/>
        <v>0</v>
      </c>
      <c r="U413" s="184">
        <f t="shared" si="1563"/>
        <v>0</v>
      </c>
      <c r="V413" s="184">
        <f t="shared" si="1563"/>
        <v>0</v>
      </c>
    </row>
    <row r="414" spans="1:23" ht="12.75" customHeight="1" x14ac:dyDescent="0.2">
      <c r="A414" s="104">
        <f>IF(Foglio2!$J$7=1,TRUNC(Base!V414,0),TRUNC(Base!U414,0))</f>
        <v>0</v>
      </c>
      <c r="B414" s="245">
        <f t="shared" si="1548"/>
        <v>35077</v>
      </c>
      <c r="C414" s="377"/>
      <c r="D414" s="377"/>
      <c r="E414" s="259" t="s">
        <v>3</v>
      </c>
      <c r="F414" s="260">
        <v>35</v>
      </c>
      <c r="G414" s="248">
        <f>IF(Foglio2!$J$3=Foglio2!$E$3,Ausiliari_Coll.Scol.!E396,IF(Foglio2!$J$3=Foglio2!$E$4,Collab._Tecnici!E396,IF(Foglio2!$J$3=Foglio2!$E$5,Assistenti_Tecnici!E396,IF(Foglio2!$J$3=Foglio2!$E$6,Assistenti_Amm.vo!E396,IF(Foglio2!$J$3=Foglio2!$E$7,Resp_Coord_Amm.vo!E396,IF(Foglio2!$J$3=Foglio2!$E$8,Direttore_Amm.vo!E396,IF(Foglio2!$J$3=Foglio2!$E$9,Doc_mat_elem.re!E396,IF(Foglio2!$J$3=Foglio2!$E$10,Doc_dipl_scuola_sec.!E396,IF(Foglio2!$J$3=Foglio2!$E$11,Doc_scuola_media!E396,IF(Foglio2!$J$3=Foglio2!$E$12,Doc_laureati_scuola_sec.!E414,IF(Foglio2!$J$3=Foglio2!$E$13,Direttivi_capi_ist.!E396,0)))))))))))</f>
        <v>0</v>
      </c>
      <c r="H414" s="248">
        <f>IF(Foglio2!$J$3=Foglio2!$E$3,Ausiliari_Coll.Scol.!F396,IF(Foglio2!$J$3=Foglio2!$E$4,Collab._Tecnici!F396,IF(Foglio2!$J$3=Foglio2!$E$5,Assistenti_Tecnici!F396,IF(Foglio2!$J$3=Foglio2!$E$6,Assistenti_Amm.vo!F396,IF(Foglio2!$J$3=Foglio2!$E$7,Resp_Coord_Amm.vo!F396,IF(Foglio2!$J$3=Foglio2!$E$8,Direttore_Amm.vo!F396,IF(Foglio2!$J$3=Foglio2!$E$9,Doc_mat_elem.re!F396,IF(Foglio2!$J$3=Foglio2!$E$10,Doc_dipl_scuola_sec.!F396,IF(Foglio2!$J$3=Foglio2!$E$11,Doc_scuola_media!F396,IF(Foglio2!$J$3=Foglio2!$E$12,Doc_laureati_scuola_sec.!F414,IF(Foglio2!$J$3=Foglio2!$E$13,Direttivi_capi_ist.!F396,0)))))))))))</f>
        <v>0</v>
      </c>
      <c r="I414" s="248">
        <f>IF(Foglio2!$J$3=Foglio2!$E$3,Ausiliari_Coll.Scol.!G396,IF(Foglio2!$J$3=Foglio2!$E$4,Collab._Tecnici!G396,IF(Foglio2!$J$3=Foglio2!$E$5,Assistenti_Tecnici!G396,IF(Foglio2!$J$3=Foglio2!$E$6,Assistenti_Amm.vo!G396,IF(Foglio2!$J$3=Foglio2!$E$7,Resp_Coord_Amm.vo!G396,IF(Foglio2!$J$3=Foglio2!$E$8,Direttore_Amm.vo!G396,IF(Foglio2!$J$3=Foglio2!$E$9,Doc_mat_elem.re!G396,IF(Foglio2!$J$3=Foglio2!$E$10,Doc_dipl_scuola_sec.!G396,IF(Foglio2!$J$3=Foglio2!$E$11,Doc_scuola_media!G396,IF(Foglio2!$J$3=Foglio2!$E$12,Doc_laureati_scuola_sec.!G414,IF(Foglio2!$J$3=Foglio2!$E$13,Direttivi_capi_ist.!G396,0)))))))))))</f>
        <v>0</v>
      </c>
      <c r="J414" s="248">
        <f>IF(Foglio2!$J$3=Foglio2!$E$3,Ausiliari_Coll.Scol.!H396,IF(Foglio2!$J$3=Foglio2!$E$4,Collab._Tecnici!H396,IF(Foglio2!$J$3=Foglio2!$E$5,Assistenti_Tecnici!H396,IF(Foglio2!$J$3=Foglio2!$E$6,Assistenti_Amm.vo!H396,IF(Foglio2!$J$3=Foglio2!$E$7,Resp_Coord_Amm.vo!H396,IF(Foglio2!$J$3=Foglio2!$E$8,Direttore_Amm.vo!H396,IF(Foglio2!$J$3=Foglio2!$E$9,Doc_mat_elem.re!H396,IF(Foglio2!$J$3=Foglio2!$E$10,Doc_dipl_scuola_sec.!H396,IF(Foglio2!$J$3=Foglio2!$E$11,Doc_scuola_media!H396,IF(Foglio2!$J$3=Foglio2!$E$12,Doc_laureati_scuola_sec.!H414,IF(Foglio2!$J$3=Foglio2!$E$13,Direttivi_capi_ist.!H396,0)))))))))))</f>
        <v>0</v>
      </c>
      <c r="K414" s="248">
        <f>IF(Foglio2!$J$3=Foglio2!$E$3,Ausiliari_Coll.Scol.!I396,IF(Foglio2!$J$3=Foglio2!$E$4,Collab._Tecnici!I396,IF(Foglio2!$J$3=Foglio2!$E$5,Assistenti_Tecnici!I396,IF(Foglio2!$J$3=Foglio2!$E$6,Assistenti_Amm.vo!I396,IF(Foglio2!$J$3=Foglio2!$E$7,Resp_Coord_Amm.vo!I396,IF(Foglio2!$J$3=Foglio2!$E$8,Direttore_Amm.vo!I396,IF(Foglio2!$J$3=Foglio2!$E$9,Doc_mat_elem.re!I396,IF(Foglio2!$J$3=Foglio2!$E$10,Doc_dipl_scuola_sec.!I396,IF(Foglio2!$J$3=Foglio2!$E$11,Doc_scuola_media!I396,IF(Foglio2!$J$3=Foglio2!$E$12,Doc_laureati_scuola_sec.!I414,IF(Foglio2!$J$3=Foglio2!$E$13,Direttivi_capi_ist.!I396,0)))))))))))</f>
        <v>0</v>
      </c>
      <c r="L414" s="248">
        <f>IF(Foglio2!$J$3=Foglio2!$E$3,Ausiliari_Coll.Scol.!J396,IF(Foglio2!$J$3=Foglio2!$E$4,Collab._Tecnici!J396,IF(Foglio2!$J$3=Foglio2!$E$5,Assistenti_Tecnici!J396,IF(Foglio2!$J$3=Foglio2!$E$6,Assistenti_Amm.vo!J396,IF(Foglio2!$J$3=Foglio2!$E$7,Resp_Coord_Amm.vo!J396,IF(Foglio2!$J$3=Foglio2!$E$8,Direttore_Amm.vo!J396,IF(Foglio2!$J$3=Foglio2!$E$9,Doc_mat_elem.re!J396,IF(Foglio2!$J$3=Foglio2!$E$10,Doc_dipl_scuola_sec.!J396,IF(Foglio2!$J$3=Foglio2!$E$11,Doc_scuola_media!J396,IF(Foglio2!$J$3=Foglio2!$E$12,Doc_laureati_scuola_sec.!J414,IF(Foglio2!$J$3=Foglio2!$E$13,Direttivi_capi_ist.!J396,0)))))))))))</f>
        <v>0</v>
      </c>
      <c r="M414" s="249">
        <f>IF(Foglio2!$J$3=Foglio2!$E$3,Ausiliari_Coll.Scol.!K396,IF(Foglio2!$J$3=Foglio2!$E$4,Collab._Tecnici!K396,IF(Foglio2!$J$3=Foglio2!$E$5,Assistenti_Tecnici!K396,IF(Foglio2!$J$3=Foglio2!$E$6,Assistenti_Amm.vo!K396,IF(Foglio2!$J$3=Foglio2!$E$7,Resp_Coord_Amm.vo!K396,IF(Foglio2!$J$3=Foglio2!$E$8,Direttore_Amm.vo!K396,IF(Foglio2!$J$3=Foglio2!$E$9,Doc_mat_elem.re!K396,IF(Foglio2!$J$3=Foglio2!$E$10,Doc_dipl_scuola_sec.!K396,IF(Foglio2!$J$3=Foglio2!$E$11,Doc_scuola_media!K396,IF(Foglio2!$J$3=Foglio2!$E$12,Doc_laureati_scuola_sec.!K414,IF(Foglio2!$J$3=Foglio2!$E$13,Direttivi_capi_ist.!K396,0)))))))))))</f>
        <v>0</v>
      </c>
      <c r="N414" s="250">
        <f>IF(Foglio2!$J$3=Foglio2!$E$3,Ausiliari_Coll.Scol.!L396,IF(Foglio2!$J$3=Foglio2!$E$4,Collab._Tecnici!L396,IF(Foglio2!$J$3=Foglio2!$E$5,Assistenti_Tecnici!L396,IF(Foglio2!$J$3=Foglio2!$E$6,Assistenti_Amm.vo!L396,IF(Foglio2!$J$3=Foglio2!$E$7,Resp_Coord_Amm.vo!L396,IF(Foglio2!$J$3=Foglio2!$E$8,Direttore_Amm.vo!L396,IF(Foglio2!$J$3=Foglio2!$E$9,Doc_mat_elem.re!L396,IF(Foglio2!$J$3=Foglio2!$E$10,Doc_dipl_scuola_sec.!L396,IF(Foglio2!$J$3=Foglio2!$E$11,Doc_scuola_media!L396,IF(Foglio2!$J$3=Foglio2!$E$12,Doc_laureati_scuola_sec.!L414,IF(Foglio2!$J$3=Foglio2!$E$13,Direttivi_capi_ist.!L396,0)))))))))))</f>
        <v>0</v>
      </c>
      <c r="O414" s="251">
        <f>IF(Foglio2!$J$3=Foglio2!$E$3,Ausiliari_Coll.Scol.!M396,IF(Foglio2!$J$3=Foglio2!$E$4,Collab._Tecnici!M396,IF(Foglio2!$J$3=Foglio2!$E$5,Assistenti_Tecnici!M396,IF(Foglio2!$J$3=Foglio2!$E$6,Assistenti_Amm.vo!M396,IF(Foglio2!$J$3=Foglio2!$E$7,Resp_Coord_Amm.vo!M396,IF(Foglio2!$J$3=Foglio2!$E$8,Direttore_Amm.vo!M396,IF(Foglio2!$J$3=Foglio2!$E$9,Doc_mat_elem.re!M396,IF(Foglio2!$J$3=Foglio2!$E$10,Doc_dipl_scuola_sec.!M396,IF(Foglio2!$J$3=Foglio2!$E$11,Doc_scuola_media!M396,IF(Foglio2!$J$3=Foglio2!$E$12,Doc_laureati_scuola_sec.!M414,IF(Foglio2!$J$3=Foglio2!$E$13,Direttivi_capi_ist.!M396,0)))))))))))</f>
        <v>0</v>
      </c>
      <c r="P414" s="252">
        <f>IF(Foglio2!$J$3=Foglio2!$E$3,Ausiliari_Coll.Scol.!N396,IF(Foglio2!$J$3=Foglio2!$E$4,Collab._Tecnici!N396,IF(Foglio2!$J$3=Foglio2!$E$5,Assistenti_Tecnici!N396,IF(Foglio2!$J$3=Foglio2!$E$6,Assistenti_Amm.vo!N396,IF(Foglio2!$J$3=Foglio2!$E$7,Resp_Coord_Amm.vo!N396,IF(Foglio2!$J$3=Foglio2!$E$8,Direttore_Amm.vo!N396,IF(Foglio2!$J$3=Foglio2!$E$9,Doc_mat_elem.re!N396,IF(Foglio2!$J$3=Foglio2!$E$10,Doc_dipl_scuola_sec.!N396,IF(Foglio2!$J$3=Foglio2!$E$11,Doc_scuola_media!N396,IF(Foglio2!$J$3=Foglio2!$E$12,Doc_laureati_scuola_sec.!N414,IF(Foglio2!$J$3=Foglio2!$E$13,Direttivi_capi_ist.!N396,0)))))))))))</f>
        <v>0</v>
      </c>
      <c r="Q414" s="252">
        <f>IF(Foglio2!$J$3=Foglio2!$E$3,Ausiliari_Coll.Scol.!O396,IF(Foglio2!$J$3=Foglio2!$E$4,Collab._Tecnici!O396,IF(Foglio2!$J$3=Foglio2!$E$5,Assistenti_Tecnici!O396,IF(Foglio2!$J$3=Foglio2!$E$6,Assistenti_Amm.vo!O396,IF(Foglio2!$J$3=Foglio2!$E$7,Resp_Coord_Amm.vo!O396,IF(Foglio2!$J$3=Foglio2!$E$8,Direttore_Amm.vo!O396,IF(Foglio2!$J$3=Foglio2!$E$9,Doc_mat_elem.re!O396,IF(Foglio2!$J$3=Foglio2!$E$10,Doc_dipl_scuola_sec.!O396,IF(Foglio2!$J$3=Foglio2!$E$11,Doc_scuola_media!O396,IF(Foglio2!$J$3=Foglio2!$E$12,Doc_laureati_scuola_sec.!O414,IF(Foglio2!$J$3=Foglio2!$E$13,Direttivi_capi_ist.!O396,0)))))))))))</f>
        <v>0</v>
      </c>
      <c r="R414" s="252">
        <f>IF(Foglio2!$J$3=Foglio2!$E$3,Ausiliari_Coll.Scol.!P396,IF(Foglio2!$J$3=Foglio2!$E$4,Collab._Tecnici!P396,IF(Foglio2!$J$3=Foglio2!$E$5,Assistenti_Tecnici!P396,IF(Foglio2!$J$3=Foglio2!$E$6,Assistenti_Amm.vo!P396,IF(Foglio2!$J$3=Foglio2!$E$7,Resp_Coord_Amm.vo!P396,IF(Foglio2!$J$3=Foglio2!$E$8,Direttore_Amm.vo!P396,IF(Foglio2!$J$3=Foglio2!$E$9,Doc_mat_elem.re!P396,IF(Foglio2!$J$3=Foglio2!$E$10,Doc_dipl_scuola_sec.!P396,IF(Foglio2!$J$3=Foglio2!$E$11,Doc_scuola_media!P396,IF(Foglio2!$J$3=Foglio2!$E$12,Doc_laureati_scuola_sec.!P414,IF(Foglio2!$J$3=Foglio2!$E$13,Direttivi_capi_ist.!P396,0)))))))))))</f>
        <v>0</v>
      </c>
      <c r="S414" s="252">
        <f>IF(Foglio2!$J$3=Foglio2!$E$3,Ausiliari_Coll.Scol.!Q396,IF(Foglio2!$J$3=Foglio2!$E$4,Collab._Tecnici!Q396,IF(Foglio2!$J$3=Foglio2!$E$5,Assistenti_Tecnici!Q396,IF(Foglio2!$J$3=Foglio2!$E$6,Assistenti_Amm.vo!Q396,IF(Foglio2!$J$3=Foglio2!$E$7,Resp_Coord_Amm.vo!Q396,IF(Foglio2!$J$3=Foglio2!$E$8,Direttore_Amm.vo!Q396,IF(Foglio2!$J$3=Foglio2!$E$9,Doc_mat_elem.re!Q396,IF(Foglio2!$J$3=Foglio2!$E$10,Doc_dipl_scuola_sec.!Q396,IF(Foglio2!$J$3=Foglio2!$E$11,Doc_scuola_media!Q396,IF(Foglio2!$J$3=Foglio2!$E$12,Doc_laureati_scuola_sec.!Q414,IF(Foglio2!$J$3=Foglio2!$E$13,Direttivi_capi_ist.!Q396,0)))))))))))</f>
        <v>0</v>
      </c>
      <c r="T414" s="252">
        <f>IF(Foglio2!$J$3=Foglio2!$E$3,Ausiliari_Coll.Scol.!R396,IF(Foglio2!$J$3=Foglio2!$E$4,Collab._Tecnici!R396,IF(Foglio2!$J$3=Foglio2!$E$5,Assistenti_Tecnici!R396,IF(Foglio2!$J$3=Foglio2!$E$6,Assistenti_Amm.vo!R396,IF(Foglio2!$J$3=Foglio2!$E$7,Resp_Coord_Amm.vo!R396,IF(Foglio2!$J$3=Foglio2!$E$8,Direttore_Amm.vo!R396,IF(Foglio2!$J$3=Foglio2!$E$9,Doc_mat_elem.re!R396,IF(Foglio2!$J$3=Foglio2!$E$10,Doc_dipl_scuola_sec.!R396,IF(Foglio2!$J$3=Foglio2!$E$11,Doc_scuola_media!R396,IF(Foglio2!$J$3=Foglio2!$E$12,Doc_laureati_scuola_sec.!R414,IF(Foglio2!$J$3=Foglio2!$E$13,Direttivi_capi_ist.!R396,0)))))))))))</f>
        <v>0</v>
      </c>
      <c r="U414" s="252">
        <f t="shared" ref="U414" si="1564">(P414)/12*0.8</f>
        <v>0</v>
      </c>
      <c r="V414" s="252">
        <f t="shared" ref="V414" si="1565">(P414+R414)/12*0.8</f>
        <v>0</v>
      </c>
      <c r="W414" s="253" t="str">
        <f>"Fascia Da "&amp;F414&amp;" a "&amp;F415&amp;" Decorrenza "&amp;DAY(C402)&amp;"/"&amp;MONTH(C402)&amp;"/"&amp;YEAR(C402)</f>
        <v>Fascia Da 35 a  Decorrenza 1/1/1996</v>
      </c>
    </row>
    <row r="415" spans="1:23" ht="9" customHeight="1" x14ac:dyDescent="0.2">
      <c r="B415" s="245">
        <f t="shared" si="1548"/>
        <v>35078</v>
      </c>
      <c r="C415" s="378"/>
      <c r="D415" s="378"/>
      <c r="E415" s="264" t="s">
        <v>4</v>
      </c>
      <c r="F415" s="265"/>
      <c r="G415" s="267">
        <f t="shared" ref="G415:V415" si="1566">G414*1936.27</f>
        <v>0</v>
      </c>
      <c r="H415" s="267">
        <f t="shared" si="1566"/>
        <v>0</v>
      </c>
      <c r="I415" s="267">
        <f t="shared" si="1566"/>
        <v>0</v>
      </c>
      <c r="J415" s="267">
        <f t="shared" si="1566"/>
        <v>0</v>
      </c>
      <c r="K415" s="267">
        <f t="shared" si="1566"/>
        <v>0</v>
      </c>
      <c r="L415" s="266">
        <f t="shared" si="1566"/>
        <v>0</v>
      </c>
      <c r="M415" s="267">
        <f t="shared" si="1566"/>
        <v>0</v>
      </c>
      <c r="N415" s="182">
        <f t="shared" si="1566"/>
        <v>0</v>
      </c>
      <c r="O415" s="183">
        <f t="shared" si="1566"/>
        <v>0</v>
      </c>
      <c r="P415" s="184">
        <f t="shared" si="1566"/>
        <v>0</v>
      </c>
      <c r="Q415" s="184">
        <f t="shared" si="1566"/>
        <v>0</v>
      </c>
      <c r="R415" s="184">
        <f t="shared" si="1566"/>
        <v>0</v>
      </c>
      <c r="S415" s="184">
        <f t="shared" si="1566"/>
        <v>0</v>
      </c>
      <c r="T415" s="184">
        <f t="shared" si="1566"/>
        <v>0</v>
      </c>
      <c r="U415" s="184">
        <f t="shared" si="1566"/>
        <v>0</v>
      </c>
      <c r="V415" s="184">
        <f t="shared" si="1566"/>
        <v>0</v>
      </c>
    </row>
    <row r="416" spans="1:23" ht="12.75" customHeight="1" x14ac:dyDescent="0.2">
      <c r="A416" s="104">
        <f>IF(Foglio2!$J$7=1,TRUNC(Base!V416,0),TRUNC(Base!U416,0))</f>
        <v>0</v>
      </c>
      <c r="B416" s="245">
        <f>C418</f>
        <v>35370</v>
      </c>
      <c r="C416" s="375">
        <v>35370</v>
      </c>
      <c r="D416" s="375">
        <v>35611</v>
      </c>
      <c r="E416" s="246" t="s">
        <v>3</v>
      </c>
      <c r="F416" s="247">
        <v>0</v>
      </c>
      <c r="G416" s="248">
        <f>IF(Foglio2!$J$3=Foglio2!$E$3,Ausiliari_Coll.Scol.!E398,IF(Foglio2!$J$3=Foglio2!$E$4,Collab._Tecnici!E398,IF(Foglio2!$J$3=Foglio2!$E$5,Assistenti_Tecnici!E398,IF(Foglio2!$J$3=Foglio2!$E$6,Assistenti_Amm.vo!E398,IF(Foglio2!$J$3=Foglio2!$E$7,Resp_Coord_Amm.vo!E398,IF(Foglio2!$J$3=Foglio2!$E$8,Direttore_Amm.vo!E398,IF(Foglio2!$J$3=Foglio2!$E$9,Doc_mat_elem.re!E398,IF(Foglio2!$J$3=Foglio2!$E$10,Doc_dipl_scuola_sec.!E398,IF(Foglio2!$J$3=Foglio2!$E$11,Doc_scuola_media!E398,IF(Foglio2!$J$3=Foglio2!$E$12,Doc_laureati_scuola_sec.!E416,IF(Foglio2!$J$3=Foglio2!$E$13,Direttivi_capi_ist.!E398,0)))))))))))</f>
        <v>0</v>
      </c>
      <c r="H416" s="248">
        <f>IF(Foglio2!$J$3=Foglio2!$E$3,Ausiliari_Coll.Scol.!F398,IF(Foglio2!$J$3=Foglio2!$E$4,Collab._Tecnici!F398,IF(Foglio2!$J$3=Foglio2!$E$5,Assistenti_Tecnici!F398,IF(Foglio2!$J$3=Foglio2!$E$6,Assistenti_Amm.vo!F398,IF(Foglio2!$J$3=Foglio2!$E$7,Resp_Coord_Amm.vo!F398,IF(Foglio2!$J$3=Foglio2!$E$8,Direttore_Amm.vo!F398,IF(Foglio2!$J$3=Foglio2!$E$9,Doc_mat_elem.re!F398,IF(Foglio2!$J$3=Foglio2!$E$10,Doc_dipl_scuola_sec.!F398,IF(Foglio2!$J$3=Foglio2!$E$11,Doc_scuola_media!F398,IF(Foglio2!$J$3=Foglio2!$E$12,Doc_laureati_scuola_sec.!F416,IF(Foglio2!$J$3=Foglio2!$E$13,Direttivi_capi_ist.!F398,0)))))))))))</f>
        <v>0</v>
      </c>
      <c r="I416" s="248">
        <f>IF(Foglio2!$J$3=Foglio2!$E$3,Ausiliari_Coll.Scol.!G398,IF(Foglio2!$J$3=Foglio2!$E$4,Collab._Tecnici!G398,IF(Foglio2!$J$3=Foglio2!$E$5,Assistenti_Tecnici!G398,IF(Foglio2!$J$3=Foglio2!$E$6,Assistenti_Amm.vo!G398,IF(Foglio2!$J$3=Foglio2!$E$7,Resp_Coord_Amm.vo!G398,IF(Foglio2!$J$3=Foglio2!$E$8,Direttore_Amm.vo!G398,IF(Foglio2!$J$3=Foglio2!$E$9,Doc_mat_elem.re!G398,IF(Foglio2!$J$3=Foglio2!$E$10,Doc_dipl_scuola_sec.!G398,IF(Foglio2!$J$3=Foglio2!$E$11,Doc_scuola_media!G398,IF(Foglio2!$J$3=Foglio2!$E$12,Doc_laureati_scuola_sec.!G416,IF(Foglio2!$J$3=Foglio2!$E$13,Direttivi_capi_ist.!G398,0)))))))))))</f>
        <v>0</v>
      </c>
      <c r="J416" s="248">
        <f>IF(Foglio2!$J$3=Foglio2!$E$3,Ausiliari_Coll.Scol.!H398,IF(Foglio2!$J$3=Foglio2!$E$4,Collab._Tecnici!H398,IF(Foglio2!$J$3=Foglio2!$E$5,Assistenti_Tecnici!H398,IF(Foglio2!$J$3=Foglio2!$E$6,Assistenti_Amm.vo!H398,IF(Foglio2!$J$3=Foglio2!$E$7,Resp_Coord_Amm.vo!H398,IF(Foglio2!$J$3=Foglio2!$E$8,Direttore_Amm.vo!H398,IF(Foglio2!$J$3=Foglio2!$E$9,Doc_mat_elem.re!H398,IF(Foglio2!$J$3=Foglio2!$E$10,Doc_dipl_scuola_sec.!H398,IF(Foglio2!$J$3=Foglio2!$E$11,Doc_scuola_media!H398,IF(Foglio2!$J$3=Foglio2!$E$12,Doc_laureati_scuola_sec.!H416,IF(Foglio2!$J$3=Foglio2!$E$13,Direttivi_capi_ist.!H398,0)))))))))))</f>
        <v>0</v>
      </c>
      <c r="K416" s="248">
        <f>IF(Foglio2!$J$3=Foglio2!$E$3,Ausiliari_Coll.Scol.!I398,IF(Foglio2!$J$3=Foglio2!$E$4,Collab._Tecnici!I398,IF(Foglio2!$J$3=Foglio2!$E$5,Assistenti_Tecnici!I398,IF(Foglio2!$J$3=Foglio2!$E$6,Assistenti_Amm.vo!I398,IF(Foglio2!$J$3=Foglio2!$E$7,Resp_Coord_Amm.vo!I398,IF(Foglio2!$J$3=Foglio2!$E$8,Direttore_Amm.vo!I398,IF(Foglio2!$J$3=Foglio2!$E$9,Doc_mat_elem.re!I398,IF(Foglio2!$J$3=Foglio2!$E$10,Doc_dipl_scuola_sec.!I398,IF(Foglio2!$J$3=Foglio2!$E$11,Doc_scuola_media!I398,IF(Foglio2!$J$3=Foglio2!$E$12,Doc_laureati_scuola_sec.!I416,IF(Foglio2!$J$3=Foglio2!$E$13,Direttivi_capi_ist.!I398,0)))))))))))</f>
        <v>0</v>
      </c>
      <c r="L416" s="248">
        <f>IF(Foglio2!$J$3=Foglio2!$E$3,Ausiliari_Coll.Scol.!J398,IF(Foglio2!$J$3=Foglio2!$E$4,Collab._Tecnici!J398,IF(Foglio2!$J$3=Foglio2!$E$5,Assistenti_Tecnici!J398,IF(Foglio2!$J$3=Foglio2!$E$6,Assistenti_Amm.vo!J398,IF(Foglio2!$J$3=Foglio2!$E$7,Resp_Coord_Amm.vo!J398,IF(Foglio2!$J$3=Foglio2!$E$8,Direttore_Amm.vo!J398,IF(Foglio2!$J$3=Foglio2!$E$9,Doc_mat_elem.re!J398,IF(Foglio2!$J$3=Foglio2!$E$10,Doc_dipl_scuola_sec.!J398,IF(Foglio2!$J$3=Foglio2!$E$11,Doc_scuola_media!J398,IF(Foglio2!$J$3=Foglio2!$E$12,Doc_laureati_scuola_sec.!J416,IF(Foglio2!$J$3=Foglio2!$E$13,Direttivi_capi_ist.!J398,0)))))))))))</f>
        <v>0</v>
      </c>
      <c r="M416" s="249">
        <f>IF(Foglio2!$J$3=Foglio2!$E$3,Ausiliari_Coll.Scol.!K398,IF(Foglio2!$J$3=Foglio2!$E$4,Collab._Tecnici!K398,IF(Foglio2!$J$3=Foglio2!$E$5,Assistenti_Tecnici!K398,IF(Foglio2!$J$3=Foglio2!$E$6,Assistenti_Amm.vo!K398,IF(Foglio2!$J$3=Foglio2!$E$7,Resp_Coord_Amm.vo!K398,IF(Foglio2!$J$3=Foglio2!$E$8,Direttore_Amm.vo!K398,IF(Foglio2!$J$3=Foglio2!$E$9,Doc_mat_elem.re!K398,IF(Foglio2!$J$3=Foglio2!$E$10,Doc_dipl_scuola_sec.!K398,IF(Foglio2!$J$3=Foglio2!$E$11,Doc_scuola_media!K398,IF(Foglio2!$J$3=Foglio2!$E$12,Doc_laureati_scuola_sec.!K416,IF(Foglio2!$J$3=Foglio2!$E$13,Direttivi_capi_ist.!K398,0)))))))))))</f>
        <v>0</v>
      </c>
      <c r="N416" s="250">
        <f>IF(Foglio2!$J$3=Foglio2!$E$3,Ausiliari_Coll.Scol.!L398,IF(Foglio2!$J$3=Foglio2!$E$4,Collab._Tecnici!L398,IF(Foglio2!$J$3=Foglio2!$E$5,Assistenti_Tecnici!L398,IF(Foglio2!$J$3=Foglio2!$E$6,Assistenti_Amm.vo!L398,IF(Foglio2!$J$3=Foglio2!$E$7,Resp_Coord_Amm.vo!L398,IF(Foglio2!$J$3=Foglio2!$E$8,Direttore_Amm.vo!L398,IF(Foglio2!$J$3=Foglio2!$E$9,Doc_mat_elem.re!L398,IF(Foglio2!$J$3=Foglio2!$E$10,Doc_dipl_scuola_sec.!L398,IF(Foglio2!$J$3=Foglio2!$E$11,Doc_scuola_media!L398,IF(Foglio2!$J$3=Foglio2!$E$12,Doc_laureati_scuola_sec.!L416,IF(Foglio2!$J$3=Foglio2!$E$13,Direttivi_capi_ist.!L398,0)))))))))))</f>
        <v>0</v>
      </c>
      <c r="O416" s="251">
        <f>IF(Foglio2!$J$3=Foglio2!$E$3,Ausiliari_Coll.Scol.!M398,IF(Foglio2!$J$3=Foglio2!$E$4,Collab._Tecnici!M398,IF(Foglio2!$J$3=Foglio2!$E$5,Assistenti_Tecnici!M398,IF(Foglio2!$J$3=Foglio2!$E$6,Assistenti_Amm.vo!M398,IF(Foglio2!$J$3=Foglio2!$E$7,Resp_Coord_Amm.vo!M398,IF(Foglio2!$J$3=Foglio2!$E$8,Direttore_Amm.vo!M398,IF(Foglio2!$J$3=Foglio2!$E$9,Doc_mat_elem.re!M398,IF(Foglio2!$J$3=Foglio2!$E$10,Doc_dipl_scuola_sec.!M398,IF(Foglio2!$J$3=Foglio2!$E$11,Doc_scuola_media!M398,IF(Foglio2!$J$3=Foglio2!$E$12,Doc_laureati_scuola_sec.!M416,IF(Foglio2!$J$3=Foglio2!$E$13,Direttivi_capi_ist.!M398,0)))))))))))</f>
        <v>0</v>
      </c>
      <c r="P416" s="252">
        <f>IF(Foglio2!$J$3=Foglio2!$E$3,Ausiliari_Coll.Scol.!N398,IF(Foglio2!$J$3=Foglio2!$E$4,Collab._Tecnici!N398,IF(Foglio2!$J$3=Foglio2!$E$5,Assistenti_Tecnici!N398,IF(Foglio2!$J$3=Foglio2!$E$6,Assistenti_Amm.vo!N398,IF(Foglio2!$J$3=Foglio2!$E$7,Resp_Coord_Amm.vo!N398,IF(Foglio2!$J$3=Foglio2!$E$8,Direttore_Amm.vo!N398,IF(Foglio2!$J$3=Foglio2!$E$9,Doc_mat_elem.re!N398,IF(Foglio2!$J$3=Foglio2!$E$10,Doc_dipl_scuola_sec.!N398,IF(Foglio2!$J$3=Foglio2!$E$11,Doc_scuola_media!N398,IF(Foglio2!$J$3=Foglio2!$E$12,Doc_laureati_scuola_sec.!N416,IF(Foglio2!$J$3=Foglio2!$E$13,Direttivi_capi_ist.!N398,0)))))))))))</f>
        <v>0</v>
      </c>
      <c r="Q416" s="252">
        <f>IF(Foglio2!$J$3=Foglio2!$E$3,Ausiliari_Coll.Scol.!O398,IF(Foglio2!$J$3=Foglio2!$E$4,Collab._Tecnici!O398,IF(Foglio2!$J$3=Foglio2!$E$5,Assistenti_Tecnici!O398,IF(Foglio2!$J$3=Foglio2!$E$6,Assistenti_Amm.vo!O398,IF(Foglio2!$J$3=Foglio2!$E$7,Resp_Coord_Amm.vo!O398,IF(Foglio2!$J$3=Foglio2!$E$8,Direttore_Amm.vo!O398,IF(Foglio2!$J$3=Foglio2!$E$9,Doc_mat_elem.re!O398,IF(Foglio2!$J$3=Foglio2!$E$10,Doc_dipl_scuola_sec.!O398,IF(Foglio2!$J$3=Foglio2!$E$11,Doc_scuola_media!O398,IF(Foglio2!$J$3=Foglio2!$E$12,Doc_laureati_scuola_sec.!O416,IF(Foglio2!$J$3=Foglio2!$E$13,Direttivi_capi_ist.!O398,0)))))))))))</f>
        <v>0</v>
      </c>
      <c r="R416" s="252">
        <f>IF(Foglio2!$J$3=Foglio2!$E$3,Ausiliari_Coll.Scol.!P398,IF(Foglio2!$J$3=Foglio2!$E$4,Collab._Tecnici!P398,IF(Foglio2!$J$3=Foglio2!$E$5,Assistenti_Tecnici!P398,IF(Foglio2!$J$3=Foglio2!$E$6,Assistenti_Amm.vo!P398,IF(Foglio2!$J$3=Foglio2!$E$7,Resp_Coord_Amm.vo!P398,IF(Foglio2!$J$3=Foglio2!$E$8,Direttore_Amm.vo!P398,IF(Foglio2!$J$3=Foglio2!$E$9,Doc_mat_elem.re!P398,IF(Foglio2!$J$3=Foglio2!$E$10,Doc_dipl_scuola_sec.!P398,IF(Foglio2!$J$3=Foglio2!$E$11,Doc_scuola_media!P398,IF(Foglio2!$J$3=Foglio2!$E$12,Doc_laureati_scuola_sec.!P416,IF(Foglio2!$J$3=Foglio2!$E$13,Direttivi_capi_ist.!P398,0)))))))))))</f>
        <v>0</v>
      </c>
      <c r="S416" s="252">
        <f>IF(Foglio2!$J$3=Foglio2!$E$3,Ausiliari_Coll.Scol.!Q398,IF(Foglio2!$J$3=Foglio2!$E$4,Collab._Tecnici!Q398,IF(Foglio2!$J$3=Foglio2!$E$5,Assistenti_Tecnici!Q398,IF(Foglio2!$J$3=Foglio2!$E$6,Assistenti_Amm.vo!Q398,IF(Foglio2!$J$3=Foglio2!$E$7,Resp_Coord_Amm.vo!Q398,IF(Foglio2!$J$3=Foglio2!$E$8,Direttore_Amm.vo!Q398,IF(Foglio2!$J$3=Foglio2!$E$9,Doc_mat_elem.re!Q398,IF(Foglio2!$J$3=Foglio2!$E$10,Doc_dipl_scuola_sec.!Q398,IF(Foglio2!$J$3=Foglio2!$E$11,Doc_scuola_media!Q398,IF(Foglio2!$J$3=Foglio2!$E$12,Doc_laureati_scuola_sec.!Q416,IF(Foglio2!$J$3=Foglio2!$E$13,Direttivi_capi_ist.!Q398,0)))))))))))</f>
        <v>0</v>
      </c>
      <c r="T416" s="252">
        <f>IF(Foglio2!$J$3=Foglio2!$E$3,Ausiliari_Coll.Scol.!R398,IF(Foglio2!$J$3=Foglio2!$E$4,Collab._Tecnici!R398,IF(Foglio2!$J$3=Foglio2!$E$5,Assistenti_Tecnici!R398,IF(Foglio2!$J$3=Foglio2!$E$6,Assistenti_Amm.vo!R398,IF(Foglio2!$J$3=Foglio2!$E$7,Resp_Coord_Amm.vo!R398,IF(Foglio2!$J$3=Foglio2!$E$8,Direttore_Amm.vo!R398,IF(Foglio2!$J$3=Foglio2!$E$9,Doc_mat_elem.re!R398,IF(Foglio2!$J$3=Foglio2!$E$10,Doc_dipl_scuola_sec.!R398,IF(Foglio2!$J$3=Foglio2!$E$11,Doc_scuola_media!R398,IF(Foglio2!$J$3=Foglio2!$E$12,Doc_laureati_scuola_sec.!R416,IF(Foglio2!$J$3=Foglio2!$E$13,Direttivi_capi_ist.!R398,0)))))))))))</f>
        <v>0</v>
      </c>
      <c r="U416" s="252">
        <f t="shared" ref="U416" si="1567">(P416)/12*0.8</f>
        <v>0</v>
      </c>
      <c r="V416" s="252">
        <f t="shared" ref="V416" si="1568">(P416+R416)/12*0.8</f>
        <v>0</v>
      </c>
      <c r="W416" s="253" t="str">
        <f>"Fascia Da "&amp;F416&amp;" a "&amp;F417&amp;" Decorrenza "&amp;DAY(C416)&amp;"/"&amp;MONTH(C416)&amp;"/"&amp;YEAR(C416)</f>
        <v>Fascia Da 0 a 2 Decorrenza 1/11/1996</v>
      </c>
    </row>
    <row r="417" spans="1:23" ht="9" customHeight="1" x14ac:dyDescent="0.2">
      <c r="B417" s="245">
        <f>B416+1</f>
        <v>35371</v>
      </c>
      <c r="C417" s="376"/>
      <c r="D417" s="376"/>
      <c r="E417" s="254" t="s">
        <v>4</v>
      </c>
      <c r="F417" s="255">
        <v>2</v>
      </c>
      <c r="G417" s="267">
        <f t="shared" ref="G417" si="1569">G416*1936.27</f>
        <v>0</v>
      </c>
      <c r="H417" s="267">
        <f t="shared" ref="H417" si="1570">H416*1936.27</f>
        <v>0</v>
      </c>
      <c r="I417" s="267">
        <f t="shared" ref="I417" si="1571">I416*1936.27</f>
        <v>0</v>
      </c>
      <c r="J417" s="267">
        <f t="shared" ref="J417" si="1572">J416*1936.27</f>
        <v>0</v>
      </c>
      <c r="K417" s="267">
        <f t="shared" ref="K417" si="1573">K416*1936.27</f>
        <v>0</v>
      </c>
      <c r="L417" s="266">
        <f t="shared" ref="L417" si="1574">L416*1936.27</f>
        <v>0</v>
      </c>
      <c r="M417" s="267">
        <f t="shared" ref="M417" si="1575">M416*1936.27</f>
        <v>0</v>
      </c>
      <c r="N417" s="182">
        <f t="shared" ref="N417" si="1576">N416*1936.27</f>
        <v>0</v>
      </c>
      <c r="O417" s="183">
        <f t="shared" ref="O417" si="1577">O416*1936.27</f>
        <v>0</v>
      </c>
      <c r="P417" s="184">
        <f t="shared" ref="P417" si="1578">P416*1936.27</f>
        <v>0</v>
      </c>
      <c r="Q417" s="184">
        <f t="shared" ref="Q417" si="1579">Q416*1936.27</f>
        <v>0</v>
      </c>
      <c r="R417" s="184">
        <f t="shared" ref="R417" si="1580">R416*1936.27</f>
        <v>0</v>
      </c>
      <c r="S417" s="184">
        <f t="shared" ref="S417" si="1581">S416*1936.27</f>
        <v>0</v>
      </c>
      <c r="T417" s="184">
        <f t="shared" ref="T417" si="1582">T416*1936.27</f>
        <v>0</v>
      </c>
      <c r="U417" s="184">
        <f t="shared" ref="U417" si="1583">U416*1936.27</f>
        <v>0</v>
      </c>
      <c r="V417" s="184">
        <f t="shared" ref="V417" si="1584">V416*1936.27</f>
        <v>0</v>
      </c>
    </row>
    <row r="418" spans="1:23" ht="12.75" customHeight="1" x14ac:dyDescent="0.2">
      <c r="A418" s="104">
        <f>IF(Foglio2!$J$7=1,TRUNC(Base!V418,0),TRUNC(Base!U418,0))</f>
        <v>0</v>
      </c>
      <c r="B418" s="245">
        <f t="shared" ref="B418:B429" si="1585">B417+1</f>
        <v>35372</v>
      </c>
      <c r="C418" s="377">
        <v>35370</v>
      </c>
      <c r="D418" s="377">
        <v>35611</v>
      </c>
      <c r="E418" s="259" t="s">
        <v>3</v>
      </c>
      <c r="F418" s="260">
        <v>3</v>
      </c>
      <c r="G418" s="248">
        <f>IF(Foglio2!$J$3=Foglio2!$E$3,Ausiliari_Coll.Scol.!E400,IF(Foglio2!$J$3=Foglio2!$E$4,Collab._Tecnici!E400,IF(Foglio2!$J$3=Foglio2!$E$5,Assistenti_Tecnici!E400,IF(Foglio2!$J$3=Foglio2!$E$6,Assistenti_Amm.vo!E400,IF(Foglio2!$J$3=Foglio2!$E$7,Resp_Coord_Amm.vo!E400,IF(Foglio2!$J$3=Foglio2!$E$8,Direttore_Amm.vo!E400,IF(Foglio2!$J$3=Foglio2!$E$9,Doc_mat_elem.re!E400,IF(Foglio2!$J$3=Foglio2!$E$10,Doc_dipl_scuola_sec.!E400,IF(Foglio2!$J$3=Foglio2!$E$11,Doc_scuola_media!E400,IF(Foglio2!$J$3=Foglio2!$E$12,Doc_laureati_scuola_sec.!E418,IF(Foglio2!$J$3=Foglio2!$E$13,Direttivi_capi_ist.!E400,0)))))))))))</f>
        <v>0</v>
      </c>
      <c r="H418" s="248">
        <f>IF(Foglio2!$J$3=Foglio2!$E$3,Ausiliari_Coll.Scol.!F400,IF(Foglio2!$J$3=Foglio2!$E$4,Collab._Tecnici!F400,IF(Foglio2!$J$3=Foglio2!$E$5,Assistenti_Tecnici!F400,IF(Foglio2!$J$3=Foglio2!$E$6,Assistenti_Amm.vo!F400,IF(Foglio2!$J$3=Foglio2!$E$7,Resp_Coord_Amm.vo!F400,IF(Foglio2!$J$3=Foglio2!$E$8,Direttore_Amm.vo!F400,IF(Foglio2!$J$3=Foglio2!$E$9,Doc_mat_elem.re!F400,IF(Foglio2!$J$3=Foglio2!$E$10,Doc_dipl_scuola_sec.!F400,IF(Foglio2!$J$3=Foglio2!$E$11,Doc_scuola_media!F400,IF(Foglio2!$J$3=Foglio2!$E$12,Doc_laureati_scuola_sec.!F418,IF(Foglio2!$J$3=Foglio2!$E$13,Direttivi_capi_ist.!F400,0)))))))))))</f>
        <v>0</v>
      </c>
      <c r="I418" s="248">
        <f>IF(Foglio2!$J$3=Foglio2!$E$3,Ausiliari_Coll.Scol.!G400,IF(Foglio2!$J$3=Foglio2!$E$4,Collab._Tecnici!G400,IF(Foglio2!$J$3=Foglio2!$E$5,Assistenti_Tecnici!G400,IF(Foglio2!$J$3=Foglio2!$E$6,Assistenti_Amm.vo!G400,IF(Foglio2!$J$3=Foglio2!$E$7,Resp_Coord_Amm.vo!G400,IF(Foglio2!$J$3=Foglio2!$E$8,Direttore_Amm.vo!G400,IF(Foglio2!$J$3=Foglio2!$E$9,Doc_mat_elem.re!G400,IF(Foglio2!$J$3=Foglio2!$E$10,Doc_dipl_scuola_sec.!G400,IF(Foglio2!$J$3=Foglio2!$E$11,Doc_scuola_media!G400,IF(Foglio2!$J$3=Foglio2!$E$12,Doc_laureati_scuola_sec.!G418,IF(Foglio2!$J$3=Foglio2!$E$13,Direttivi_capi_ist.!G400,0)))))))))))</f>
        <v>0</v>
      </c>
      <c r="J418" s="248">
        <f>IF(Foglio2!$J$3=Foglio2!$E$3,Ausiliari_Coll.Scol.!H400,IF(Foglio2!$J$3=Foglio2!$E$4,Collab._Tecnici!H400,IF(Foglio2!$J$3=Foglio2!$E$5,Assistenti_Tecnici!H400,IF(Foglio2!$J$3=Foglio2!$E$6,Assistenti_Amm.vo!H400,IF(Foglio2!$J$3=Foglio2!$E$7,Resp_Coord_Amm.vo!H400,IF(Foglio2!$J$3=Foglio2!$E$8,Direttore_Amm.vo!H400,IF(Foglio2!$J$3=Foglio2!$E$9,Doc_mat_elem.re!H400,IF(Foglio2!$J$3=Foglio2!$E$10,Doc_dipl_scuola_sec.!H400,IF(Foglio2!$J$3=Foglio2!$E$11,Doc_scuola_media!H400,IF(Foglio2!$J$3=Foglio2!$E$12,Doc_laureati_scuola_sec.!H418,IF(Foglio2!$J$3=Foglio2!$E$13,Direttivi_capi_ist.!H400,0)))))))))))</f>
        <v>0</v>
      </c>
      <c r="K418" s="248">
        <f>IF(Foglio2!$J$3=Foglio2!$E$3,Ausiliari_Coll.Scol.!I400,IF(Foglio2!$J$3=Foglio2!$E$4,Collab._Tecnici!I400,IF(Foglio2!$J$3=Foglio2!$E$5,Assistenti_Tecnici!I400,IF(Foglio2!$J$3=Foglio2!$E$6,Assistenti_Amm.vo!I400,IF(Foglio2!$J$3=Foglio2!$E$7,Resp_Coord_Amm.vo!I400,IF(Foglio2!$J$3=Foglio2!$E$8,Direttore_Amm.vo!I400,IF(Foglio2!$J$3=Foglio2!$E$9,Doc_mat_elem.re!I400,IF(Foglio2!$J$3=Foglio2!$E$10,Doc_dipl_scuola_sec.!I400,IF(Foglio2!$J$3=Foglio2!$E$11,Doc_scuola_media!I400,IF(Foglio2!$J$3=Foglio2!$E$12,Doc_laureati_scuola_sec.!I418,IF(Foglio2!$J$3=Foglio2!$E$13,Direttivi_capi_ist.!I400,0)))))))))))</f>
        <v>0</v>
      </c>
      <c r="L418" s="248">
        <f>IF(Foglio2!$J$3=Foglio2!$E$3,Ausiliari_Coll.Scol.!J400,IF(Foglio2!$J$3=Foglio2!$E$4,Collab._Tecnici!J400,IF(Foglio2!$J$3=Foglio2!$E$5,Assistenti_Tecnici!J400,IF(Foglio2!$J$3=Foglio2!$E$6,Assistenti_Amm.vo!J400,IF(Foglio2!$J$3=Foglio2!$E$7,Resp_Coord_Amm.vo!J400,IF(Foglio2!$J$3=Foglio2!$E$8,Direttore_Amm.vo!J400,IF(Foglio2!$J$3=Foglio2!$E$9,Doc_mat_elem.re!J400,IF(Foglio2!$J$3=Foglio2!$E$10,Doc_dipl_scuola_sec.!J400,IF(Foglio2!$J$3=Foglio2!$E$11,Doc_scuola_media!J400,IF(Foglio2!$J$3=Foglio2!$E$12,Doc_laureati_scuola_sec.!J418,IF(Foglio2!$J$3=Foglio2!$E$13,Direttivi_capi_ist.!J400,0)))))))))))</f>
        <v>0</v>
      </c>
      <c r="M418" s="249">
        <f>IF(Foglio2!$J$3=Foglio2!$E$3,Ausiliari_Coll.Scol.!K400,IF(Foglio2!$J$3=Foglio2!$E$4,Collab._Tecnici!K400,IF(Foglio2!$J$3=Foglio2!$E$5,Assistenti_Tecnici!K400,IF(Foglio2!$J$3=Foglio2!$E$6,Assistenti_Amm.vo!K400,IF(Foglio2!$J$3=Foglio2!$E$7,Resp_Coord_Amm.vo!K400,IF(Foglio2!$J$3=Foglio2!$E$8,Direttore_Amm.vo!K400,IF(Foglio2!$J$3=Foglio2!$E$9,Doc_mat_elem.re!K400,IF(Foglio2!$J$3=Foglio2!$E$10,Doc_dipl_scuola_sec.!K400,IF(Foglio2!$J$3=Foglio2!$E$11,Doc_scuola_media!K400,IF(Foglio2!$J$3=Foglio2!$E$12,Doc_laureati_scuola_sec.!K418,IF(Foglio2!$J$3=Foglio2!$E$13,Direttivi_capi_ist.!K400,0)))))))))))</f>
        <v>0</v>
      </c>
      <c r="N418" s="250">
        <f>IF(Foglio2!$J$3=Foglio2!$E$3,Ausiliari_Coll.Scol.!L400,IF(Foglio2!$J$3=Foglio2!$E$4,Collab._Tecnici!L400,IF(Foglio2!$J$3=Foglio2!$E$5,Assistenti_Tecnici!L400,IF(Foglio2!$J$3=Foglio2!$E$6,Assistenti_Amm.vo!L400,IF(Foglio2!$J$3=Foglio2!$E$7,Resp_Coord_Amm.vo!L400,IF(Foglio2!$J$3=Foglio2!$E$8,Direttore_Amm.vo!L400,IF(Foglio2!$J$3=Foglio2!$E$9,Doc_mat_elem.re!L400,IF(Foglio2!$J$3=Foglio2!$E$10,Doc_dipl_scuola_sec.!L400,IF(Foglio2!$J$3=Foglio2!$E$11,Doc_scuola_media!L400,IF(Foglio2!$J$3=Foglio2!$E$12,Doc_laureati_scuola_sec.!L418,IF(Foglio2!$J$3=Foglio2!$E$13,Direttivi_capi_ist.!L400,0)))))))))))</f>
        <v>0</v>
      </c>
      <c r="O418" s="251">
        <f>IF(Foglio2!$J$3=Foglio2!$E$3,Ausiliari_Coll.Scol.!M400,IF(Foglio2!$J$3=Foglio2!$E$4,Collab._Tecnici!M400,IF(Foglio2!$J$3=Foglio2!$E$5,Assistenti_Tecnici!M400,IF(Foglio2!$J$3=Foglio2!$E$6,Assistenti_Amm.vo!M400,IF(Foglio2!$J$3=Foglio2!$E$7,Resp_Coord_Amm.vo!M400,IF(Foglio2!$J$3=Foglio2!$E$8,Direttore_Amm.vo!M400,IF(Foglio2!$J$3=Foglio2!$E$9,Doc_mat_elem.re!M400,IF(Foglio2!$J$3=Foglio2!$E$10,Doc_dipl_scuola_sec.!M400,IF(Foglio2!$J$3=Foglio2!$E$11,Doc_scuola_media!M400,IF(Foglio2!$J$3=Foglio2!$E$12,Doc_laureati_scuola_sec.!M418,IF(Foglio2!$J$3=Foglio2!$E$13,Direttivi_capi_ist.!M400,0)))))))))))</f>
        <v>0</v>
      </c>
      <c r="P418" s="252">
        <f>IF(Foglio2!$J$3=Foglio2!$E$3,Ausiliari_Coll.Scol.!N400,IF(Foglio2!$J$3=Foglio2!$E$4,Collab._Tecnici!N400,IF(Foglio2!$J$3=Foglio2!$E$5,Assistenti_Tecnici!N400,IF(Foglio2!$J$3=Foglio2!$E$6,Assistenti_Amm.vo!N400,IF(Foglio2!$J$3=Foglio2!$E$7,Resp_Coord_Amm.vo!N400,IF(Foglio2!$J$3=Foglio2!$E$8,Direttore_Amm.vo!N400,IF(Foglio2!$J$3=Foglio2!$E$9,Doc_mat_elem.re!N400,IF(Foglio2!$J$3=Foglio2!$E$10,Doc_dipl_scuola_sec.!N400,IF(Foglio2!$J$3=Foglio2!$E$11,Doc_scuola_media!N400,IF(Foglio2!$J$3=Foglio2!$E$12,Doc_laureati_scuola_sec.!N418,IF(Foglio2!$J$3=Foglio2!$E$13,Direttivi_capi_ist.!N400,0)))))))))))</f>
        <v>0</v>
      </c>
      <c r="Q418" s="252">
        <f>IF(Foglio2!$J$3=Foglio2!$E$3,Ausiliari_Coll.Scol.!O400,IF(Foglio2!$J$3=Foglio2!$E$4,Collab._Tecnici!O400,IF(Foglio2!$J$3=Foglio2!$E$5,Assistenti_Tecnici!O400,IF(Foglio2!$J$3=Foglio2!$E$6,Assistenti_Amm.vo!O400,IF(Foglio2!$J$3=Foglio2!$E$7,Resp_Coord_Amm.vo!O400,IF(Foglio2!$J$3=Foglio2!$E$8,Direttore_Amm.vo!O400,IF(Foglio2!$J$3=Foglio2!$E$9,Doc_mat_elem.re!O400,IF(Foglio2!$J$3=Foglio2!$E$10,Doc_dipl_scuola_sec.!O400,IF(Foglio2!$J$3=Foglio2!$E$11,Doc_scuola_media!O400,IF(Foglio2!$J$3=Foglio2!$E$12,Doc_laureati_scuola_sec.!O418,IF(Foglio2!$J$3=Foglio2!$E$13,Direttivi_capi_ist.!O400,0)))))))))))</f>
        <v>0</v>
      </c>
      <c r="R418" s="252">
        <f>IF(Foglio2!$J$3=Foglio2!$E$3,Ausiliari_Coll.Scol.!P400,IF(Foglio2!$J$3=Foglio2!$E$4,Collab._Tecnici!P400,IF(Foglio2!$J$3=Foglio2!$E$5,Assistenti_Tecnici!P400,IF(Foglio2!$J$3=Foglio2!$E$6,Assistenti_Amm.vo!P400,IF(Foglio2!$J$3=Foglio2!$E$7,Resp_Coord_Amm.vo!P400,IF(Foglio2!$J$3=Foglio2!$E$8,Direttore_Amm.vo!P400,IF(Foglio2!$J$3=Foglio2!$E$9,Doc_mat_elem.re!P400,IF(Foglio2!$J$3=Foglio2!$E$10,Doc_dipl_scuola_sec.!P400,IF(Foglio2!$J$3=Foglio2!$E$11,Doc_scuola_media!P400,IF(Foglio2!$J$3=Foglio2!$E$12,Doc_laureati_scuola_sec.!P418,IF(Foglio2!$J$3=Foglio2!$E$13,Direttivi_capi_ist.!P400,0)))))))))))</f>
        <v>0</v>
      </c>
      <c r="S418" s="252">
        <f>IF(Foglio2!$J$3=Foglio2!$E$3,Ausiliari_Coll.Scol.!Q400,IF(Foglio2!$J$3=Foglio2!$E$4,Collab._Tecnici!Q400,IF(Foglio2!$J$3=Foglio2!$E$5,Assistenti_Tecnici!Q400,IF(Foglio2!$J$3=Foglio2!$E$6,Assistenti_Amm.vo!Q400,IF(Foglio2!$J$3=Foglio2!$E$7,Resp_Coord_Amm.vo!Q400,IF(Foglio2!$J$3=Foglio2!$E$8,Direttore_Amm.vo!Q400,IF(Foglio2!$J$3=Foglio2!$E$9,Doc_mat_elem.re!Q400,IF(Foglio2!$J$3=Foglio2!$E$10,Doc_dipl_scuola_sec.!Q400,IF(Foglio2!$J$3=Foglio2!$E$11,Doc_scuola_media!Q400,IF(Foglio2!$J$3=Foglio2!$E$12,Doc_laureati_scuola_sec.!Q418,IF(Foglio2!$J$3=Foglio2!$E$13,Direttivi_capi_ist.!Q400,0)))))))))))</f>
        <v>0</v>
      </c>
      <c r="T418" s="252">
        <f>IF(Foglio2!$J$3=Foglio2!$E$3,Ausiliari_Coll.Scol.!R400,IF(Foglio2!$J$3=Foglio2!$E$4,Collab._Tecnici!R400,IF(Foglio2!$J$3=Foglio2!$E$5,Assistenti_Tecnici!R400,IF(Foglio2!$J$3=Foglio2!$E$6,Assistenti_Amm.vo!R400,IF(Foglio2!$J$3=Foglio2!$E$7,Resp_Coord_Amm.vo!R400,IF(Foglio2!$J$3=Foglio2!$E$8,Direttore_Amm.vo!R400,IF(Foglio2!$J$3=Foglio2!$E$9,Doc_mat_elem.re!R400,IF(Foglio2!$J$3=Foglio2!$E$10,Doc_dipl_scuola_sec.!R400,IF(Foglio2!$J$3=Foglio2!$E$11,Doc_scuola_media!R400,IF(Foglio2!$J$3=Foglio2!$E$12,Doc_laureati_scuola_sec.!R418,IF(Foglio2!$J$3=Foglio2!$E$13,Direttivi_capi_ist.!R400,0)))))))))))</f>
        <v>0</v>
      </c>
      <c r="U418" s="252">
        <f t="shared" ref="U418" si="1586">(P418)/12*0.8</f>
        <v>0</v>
      </c>
      <c r="V418" s="252">
        <f t="shared" ref="V418" si="1587">(P418+R418)/12*0.8</f>
        <v>0</v>
      </c>
      <c r="W418" s="253" t="str">
        <f>"Fascia Da "&amp;F418&amp;" a "&amp;F419&amp;" Decorrenza "&amp;DAY(C416)&amp;"/"&amp;MONTH(C416)&amp;"/"&amp;YEAR(C416)</f>
        <v>Fascia Da 3 a 8 Decorrenza 1/11/1996</v>
      </c>
    </row>
    <row r="419" spans="1:23" ht="9" customHeight="1" x14ac:dyDescent="0.2">
      <c r="B419" s="245">
        <f t="shared" si="1585"/>
        <v>35373</v>
      </c>
      <c r="C419" s="377"/>
      <c r="D419" s="377"/>
      <c r="E419" s="254" t="s">
        <v>4</v>
      </c>
      <c r="F419" s="255">
        <v>8</v>
      </c>
      <c r="G419" s="267">
        <f t="shared" ref="G419" si="1588">G418*1936.27</f>
        <v>0</v>
      </c>
      <c r="H419" s="267">
        <f t="shared" ref="H419" si="1589">H418*1936.27</f>
        <v>0</v>
      </c>
      <c r="I419" s="267">
        <f t="shared" ref="I419" si="1590">I418*1936.27</f>
        <v>0</v>
      </c>
      <c r="J419" s="267">
        <f t="shared" ref="J419" si="1591">J418*1936.27</f>
        <v>0</v>
      </c>
      <c r="K419" s="267">
        <f t="shared" ref="K419" si="1592">K418*1936.27</f>
        <v>0</v>
      </c>
      <c r="L419" s="266">
        <f t="shared" ref="L419" si="1593">L418*1936.27</f>
        <v>0</v>
      </c>
      <c r="M419" s="267">
        <f t="shared" ref="M419" si="1594">M418*1936.27</f>
        <v>0</v>
      </c>
      <c r="N419" s="182">
        <f t="shared" ref="N419" si="1595">N418*1936.27</f>
        <v>0</v>
      </c>
      <c r="O419" s="183">
        <f t="shared" ref="O419" si="1596">O418*1936.27</f>
        <v>0</v>
      </c>
      <c r="P419" s="184">
        <f t="shared" ref="P419" si="1597">P418*1936.27</f>
        <v>0</v>
      </c>
      <c r="Q419" s="184">
        <f t="shared" ref="Q419" si="1598">Q418*1936.27</f>
        <v>0</v>
      </c>
      <c r="R419" s="184">
        <f t="shared" ref="R419" si="1599">R418*1936.27</f>
        <v>0</v>
      </c>
      <c r="S419" s="184">
        <f t="shared" ref="S419" si="1600">S418*1936.27</f>
        <v>0</v>
      </c>
      <c r="T419" s="184">
        <f t="shared" ref="T419" si="1601">T418*1936.27</f>
        <v>0</v>
      </c>
      <c r="U419" s="184">
        <f t="shared" ref="U419" si="1602">U418*1936.27</f>
        <v>0</v>
      </c>
      <c r="V419" s="184">
        <f t="shared" ref="V419" si="1603">V418*1936.27</f>
        <v>0</v>
      </c>
    </row>
    <row r="420" spans="1:23" ht="12.75" customHeight="1" x14ac:dyDescent="0.2">
      <c r="A420" s="104">
        <f>IF(Foglio2!$J$7=1,TRUNC(Base!V420,0),TRUNC(Base!U420,0))</f>
        <v>0</v>
      </c>
      <c r="B420" s="245">
        <f t="shared" si="1585"/>
        <v>35374</v>
      </c>
      <c r="C420" s="377"/>
      <c r="D420" s="377"/>
      <c r="E420" s="259" t="s">
        <v>3</v>
      </c>
      <c r="F420" s="260">
        <v>9</v>
      </c>
      <c r="G420" s="248">
        <f>IF(Foglio2!$J$3=Foglio2!$E$3,Ausiliari_Coll.Scol.!E402,IF(Foglio2!$J$3=Foglio2!$E$4,Collab._Tecnici!E402,IF(Foglio2!$J$3=Foglio2!$E$5,Assistenti_Tecnici!E402,IF(Foglio2!$J$3=Foglio2!$E$6,Assistenti_Amm.vo!E402,IF(Foglio2!$J$3=Foglio2!$E$7,Resp_Coord_Amm.vo!E402,IF(Foglio2!$J$3=Foglio2!$E$8,Direttore_Amm.vo!E402,IF(Foglio2!$J$3=Foglio2!$E$9,Doc_mat_elem.re!E402,IF(Foglio2!$J$3=Foglio2!$E$10,Doc_dipl_scuola_sec.!E402,IF(Foglio2!$J$3=Foglio2!$E$11,Doc_scuola_media!E402,IF(Foglio2!$J$3=Foglio2!$E$12,Doc_laureati_scuola_sec.!E420,IF(Foglio2!$J$3=Foglio2!$E$13,Direttivi_capi_ist.!E402,0)))))))))))</f>
        <v>0</v>
      </c>
      <c r="H420" s="248">
        <f>IF(Foglio2!$J$3=Foglio2!$E$3,Ausiliari_Coll.Scol.!F402,IF(Foglio2!$J$3=Foglio2!$E$4,Collab._Tecnici!F402,IF(Foglio2!$J$3=Foglio2!$E$5,Assistenti_Tecnici!F402,IF(Foglio2!$J$3=Foglio2!$E$6,Assistenti_Amm.vo!F402,IF(Foglio2!$J$3=Foglio2!$E$7,Resp_Coord_Amm.vo!F402,IF(Foglio2!$J$3=Foglio2!$E$8,Direttore_Amm.vo!F402,IF(Foglio2!$J$3=Foglio2!$E$9,Doc_mat_elem.re!F402,IF(Foglio2!$J$3=Foglio2!$E$10,Doc_dipl_scuola_sec.!F402,IF(Foglio2!$J$3=Foglio2!$E$11,Doc_scuola_media!F402,IF(Foglio2!$J$3=Foglio2!$E$12,Doc_laureati_scuola_sec.!F420,IF(Foglio2!$J$3=Foglio2!$E$13,Direttivi_capi_ist.!F402,0)))))))))))</f>
        <v>0</v>
      </c>
      <c r="I420" s="248">
        <f>IF(Foglio2!$J$3=Foglio2!$E$3,Ausiliari_Coll.Scol.!G402,IF(Foglio2!$J$3=Foglio2!$E$4,Collab._Tecnici!G402,IF(Foglio2!$J$3=Foglio2!$E$5,Assistenti_Tecnici!G402,IF(Foglio2!$J$3=Foglio2!$E$6,Assistenti_Amm.vo!G402,IF(Foglio2!$J$3=Foglio2!$E$7,Resp_Coord_Amm.vo!G402,IF(Foglio2!$J$3=Foglio2!$E$8,Direttore_Amm.vo!G402,IF(Foglio2!$J$3=Foglio2!$E$9,Doc_mat_elem.re!G402,IF(Foglio2!$J$3=Foglio2!$E$10,Doc_dipl_scuola_sec.!G402,IF(Foglio2!$J$3=Foglio2!$E$11,Doc_scuola_media!G402,IF(Foglio2!$J$3=Foglio2!$E$12,Doc_laureati_scuola_sec.!G420,IF(Foglio2!$J$3=Foglio2!$E$13,Direttivi_capi_ist.!G402,0)))))))))))</f>
        <v>0</v>
      </c>
      <c r="J420" s="248">
        <f>IF(Foglio2!$J$3=Foglio2!$E$3,Ausiliari_Coll.Scol.!H402,IF(Foglio2!$J$3=Foglio2!$E$4,Collab._Tecnici!H402,IF(Foglio2!$J$3=Foglio2!$E$5,Assistenti_Tecnici!H402,IF(Foglio2!$J$3=Foglio2!$E$6,Assistenti_Amm.vo!H402,IF(Foglio2!$J$3=Foglio2!$E$7,Resp_Coord_Amm.vo!H402,IF(Foglio2!$J$3=Foglio2!$E$8,Direttore_Amm.vo!H402,IF(Foglio2!$J$3=Foglio2!$E$9,Doc_mat_elem.re!H402,IF(Foglio2!$J$3=Foglio2!$E$10,Doc_dipl_scuola_sec.!H402,IF(Foglio2!$J$3=Foglio2!$E$11,Doc_scuola_media!H402,IF(Foglio2!$J$3=Foglio2!$E$12,Doc_laureati_scuola_sec.!H420,IF(Foglio2!$J$3=Foglio2!$E$13,Direttivi_capi_ist.!H402,0)))))))))))</f>
        <v>0</v>
      </c>
      <c r="K420" s="248">
        <f>IF(Foglio2!$J$3=Foglio2!$E$3,Ausiliari_Coll.Scol.!I402,IF(Foglio2!$J$3=Foglio2!$E$4,Collab._Tecnici!I402,IF(Foglio2!$J$3=Foglio2!$E$5,Assistenti_Tecnici!I402,IF(Foglio2!$J$3=Foglio2!$E$6,Assistenti_Amm.vo!I402,IF(Foglio2!$J$3=Foglio2!$E$7,Resp_Coord_Amm.vo!I402,IF(Foglio2!$J$3=Foglio2!$E$8,Direttore_Amm.vo!I402,IF(Foglio2!$J$3=Foglio2!$E$9,Doc_mat_elem.re!I402,IF(Foglio2!$J$3=Foglio2!$E$10,Doc_dipl_scuola_sec.!I402,IF(Foglio2!$J$3=Foglio2!$E$11,Doc_scuola_media!I402,IF(Foglio2!$J$3=Foglio2!$E$12,Doc_laureati_scuola_sec.!I420,IF(Foglio2!$J$3=Foglio2!$E$13,Direttivi_capi_ist.!I402,0)))))))))))</f>
        <v>0</v>
      </c>
      <c r="L420" s="248">
        <f>IF(Foglio2!$J$3=Foglio2!$E$3,Ausiliari_Coll.Scol.!J402,IF(Foglio2!$J$3=Foglio2!$E$4,Collab._Tecnici!J402,IF(Foglio2!$J$3=Foglio2!$E$5,Assistenti_Tecnici!J402,IF(Foglio2!$J$3=Foglio2!$E$6,Assistenti_Amm.vo!J402,IF(Foglio2!$J$3=Foglio2!$E$7,Resp_Coord_Amm.vo!J402,IF(Foglio2!$J$3=Foglio2!$E$8,Direttore_Amm.vo!J402,IF(Foglio2!$J$3=Foglio2!$E$9,Doc_mat_elem.re!J402,IF(Foglio2!$J$3=Foglio2!$E$10,Doc_dipl_scuola_sec.!J402,IF(Foglio2!$J$3=Foglio2!$E$11,Doc_scuola_media!J402,IF(Foglio2!$J$3=Foglio2!$E$12,Doc_laureati_scuola_sec.!J420,IF(Foglio2!$J$3=Foglio2!$E$13,Direttivi_capi_ist.!J402,0)))))))))))</f>
        <v>0</v>
      </c>
      <c r="M420" s="249">
        <f>IF(Foglio2!$J$3=Foglio2!$E$3,Ausiliari_Coll.Scol.!K402,IF(Foglio2!$J$3=Foglio2!$E$4,Collab._Tecnici!K402,IF(Foglio2!$J$3=Foglio2!$E$5,Assistenti_Tecnici!K402,IF(Foglio2!$J$3=Foglio2!$E$6,Assistenti_Amm.vo!K402,IF(Foglio2!$J$3=Foglio2!$E$7,Resp_Coord_Amm.vo!K402,IF(Foglio2!$J$3=Foglio2!$E$8,Direttore_Amm.vo!K402,IF(Foglio2!$J$3=Foglio2!$E$9,Doc_mat_elem.re!K402,IF(Foglio2!$J$3=Foglio2!$E$10,Doc_dipl_scuola_sec.!K402,IF(Foglio2!$J$3=Foglio2!$E$11,Doc_scuola_media!K402,IF(Foglio2!$J$3=Foglio2!$E$12,Doc_laureati_scuola_sec.!K420,IF(Foglio2!$J$3=Foglio2!$E$13,Direttivi_capi_ist.!K402,0)))))))))))</f>
        <v>0</v>
      </c>
      <c r="N420" s="250">
        <f>IF(Foglio2!$J$3=Foglio2!$E$3,Ausiliari_Coll.Scol.!L402,IF(Foglio2!$J$3=Foglio2!$E$4,Collab._Tecnici!L402,IF(Foglio2!$J$3=Foglio2!$E$5,Assistenti_Tecnici!L402,IF(Foglio2!$J$3=Foglio2!$E$6,Assistenti_Amm.vo!L402,IF(Foglio2!$J$3=Foglio2!$E$7,Resp_Coord_Amm.vo!L402,IF(Foglio2!$J$3=Foglio2!$E$8,Direttore_Amm.vo!L402,IF(Foglio2!$J$3=Foglio2!$E$9,Doc_mat_elem.re!L402,IF(Foglio2!$J$3=Foglio2!$E$10,Doc_dipl_scuola_sec.!L402,IF(Foglio2!$J$3=Foglio2!$E$11,Doc_scuola_media!L402,IF(Foglio2!$J$3=Foglio2!$E$12,Doc_laureati_scuola_sec.!L420,IF(Foglio2!$J$3=Foglio2!$E$13,Direttivi_capi_ist.!L402,0)))))))))))</f>
        <v>0</v>
      </c>
      <c r="O420" s="251">
        <f>IF(Foglio2!$J$3=Foglio2!$E$3,Ausiliari_Coll.Scol.!M402,IF(Foglio2!$J$3=Foglio2!$E$4,Collab._Tecnici!M402,IF(Foglio2!$J$3=Foglio2!$E$5,Assistenti_Tecnici!M402,IF(Foglio2!$J$3=Foglio2!$E$6,Assistenti_Amm.vo!M402,IF(Foglio2!$J$3=Foglio2!$E$7,Resp_Coord_Amm.vo!M402,IF(Foglio2!$J$3=Foglio2!$E$8,Direttore_Amm.vo!M402,IF(Foglio2!$J$3=Foglio2!$E$9,Doc_mat_elem.re!M402,IF(Foglio2!$J$3=Foglio2!$E$10,Doc_dipl_scuola_sec.!M402,IF(Foglio2!$J$3=Foglio2!$E$11,Doc_scuola_media!M402,IF(Foglio2!$J$3=Foglio2!$E$12,Doc_laureati_scuola_sec.!M420,IF(Foglio2!$J$3=Foglio2!$E$13,Direttivi_capi_ist.!M402,0)))))))))))</f>
        <v>0</v>
      </c>
      <c r="P420" s="252">
        <f>IF(Foglio2!$J$3=Foglio2!$E$3,Ausiliari_Coll.Scol.!N402,IF(Foglio2!$J$3=Foglio2!$E$4,Collab._Tecnici!N402,IF(Foglio2!$J$3=Foglio2!$E$5,Assistenti_Tecnici!N402,IF(Foglio2!$J$3=Foglio2!$E$6,Assistenti_Amm.vo!N402,IF(Foglio2!$J$3=Foglio2!$E$7,Resp_Coord_Amm.vo!N402,IF(Foglio2!$J$3=Foglio2!$E$8,Direttore_Amm.vo!N402,IF(Foglio2!$J$3=Foglio2!$E$9,Doc_mat_elem.re!N402,IF(Foglio2!$J$3=Foglio2!$E$10,Doc_dipl_scuola_sec.!N402,IF(Foglio2!$J$3=Foglio2!$E$11,Doc_scuola_media!N402,IF(Foglio2!$J$3=Foglio2!$E$12,Doc_laureati_scuola_sec.!N420,IF(Foglio2!$J$3=Foglio2!$E$13,Direttivi_capi_ist.!N402,0)))))))))))</f>
        <v>0</v>
      </c>
      <c r="Q420" s="252">
        <f>IF(Foglio2!$J$3=Foglio2!$E$3,Ausiliari_Coll.Scol.!O402,IF(Foglio2!$J$3=Foglio2!$E$4,Collab._Tecnici!O402,IF(Foglio2!$J$3=Foglio2!$E$5,Assistenti_Tecnici!O402,IF(Foglio2!$J$3=Foglio2!$E$6,Assistenti_Amm.vo!O402,IF(Foglio2!$J$3=Foglio2!$E$7,Resp_Coord_Amm.vo!O402,IF(Foglio2!$J$3=Foglio2!$E$8,Direttore_Amm.vo!O402,IF(Foglio2!$J$3=Foglio2!$E$9,Doc_mat_elem.re!O402,IF(Foglio2!$J$3=Foglio2!$E$10,Doc_dipl_scuola_sec.!O402,IF(Foglio2!$J$3=Foglio2!$E$11,Doc_scuola_media!O402,IF(Foglio2!$J$3=Foglio2!$E$12,Doc_laureati_scuola_sec.!O420,IF(Foglio2!$J$3=Foglio2!$E$13,Direttivi_capi_ist.!O402,0)))))))))))</f>
        <v>0</v>
      </c>
      <c r="R420" s="252">
        <f>IF(Foglio2!$J$3=Foglio2!$E$3,Ausiliari_Coll.Scol.!P402,IF(Foglio2!$J$3=Foglio2!$E$4,Collab._Tecnici!P402,IF(Foglio2!$J$3=Foglio2!$E$5,Assistenti_Tecnici!P402,IF(Foglio2!$J$3=Foglio2!$E$6,Assistenti_Amm.vo!P402,IF(Foglio2!$J$3=Foglio2!$E$7,Resp_Coord_Amm.vo!P402,IF(Foglio2!$J$3=Foglio2!$E$8,Direttore_Amm.vo!P402,IF(Foglio2!$J$3=Foglio2!$E$9,Doc_mat_elem.re!P402,IF(Foglio2!$J$3=Foglio2!$E$10,Doc_dipl_scuola_sec.!P402,IF(Foglio2!$J$3=Foglio2!$E$11,Doc_scuola_media!P402,IF(Foglio2!$J$3=Foglio2!$E$12,Doc_laureati_scuola_sec.!P420,IF(Foglio2!$J$3=Foglio2!$E$13,Direttivi_capi_ist.!P402,0)))))))))))</f>
        <v>0</v>
      </c>
      <c r="S420" s="252">
        <f>IF(Foglio2!$J$3=Foglio2!$E$3,Ausiliari_Coll.Scol.!Q402,IF(Foglio2!$J$3=Foglio2!$E$4,Collab._Tecnici!Q402,IF(Foglio2!$J$3=Foglio2!$E$5,Assistenti_Tecnici!Q402,IF(Foglio2!$J$3=Foglio2!$E$6,Assistenti_Amm.vo!Q402,IF(Foglio2!$J$3=Foglio2!$E$7,Resp_Coord_Amm.vo!Q402,IF(Foglio2!$J$3=Foglio2!$E$8,Direttore_Amm.vo!Q402,IF(Foglio2!$J$3=Foglio2!$E$9,Doc_mat_elem.re!Q402,IF(Foglio2!$J$3=Foglio2!$E$10,Doc_dipl_scuola_sec.!Q402,IF(Foglio2!$J$3=Foglio2!$E$11,Doc_scuola_media!Q402,IF(Foglio2!$J$3=Foglio2!$E$12,Doc_laureati_scuola_sec.!Q420,IF(Foglio2!$J$3=Foglio2!$E$13,Direttivi_capi_ist.!Q402,0)))))))))))</f>
        <v>0</v>
      </c>
      <c r="T420" s="252">
        <f>IF(Foglio2!$J$3=Foglio2!$E$3,Ausiliari_Coll.Scol.!R402,IF(Foglio2!$J$3=Foglio2!$E$4,Collab._Tecnici!R402,IF(Foglio2!$J$3=Foglio2!$E$5,Assistenti_Tecnici!R402,IF(Foglio2!$J$3=Foglio2!$E$6,Assistenti_Amm.vo!R402,IF(Foglio2!$J$3=Foglio2!$E$7,Resp_Coord_Amm.vo!R402,IF(Foglio2!$J$3=Foglio2!$E$8,Direttore_Amm.vo!R402,IF(Foglio2!$J$3=Foglio2!$E$9,Doc_mat_elem.re!R402,IF(Foglio2!$J$3=Foglio2!$E$10,Doc_dipl_scuola_sec.!R402,IF(Foglio2!$J$3=Foglio2!$E$11,Doc_scuola_media!R402,IF(Foglio2!$J$3=Foglio2!$E$12,Doc_laureati_scuola_sec.!R420,IF(Foglio2!$J$3=Foglio2!$E$13,Direttivi_capi_ist.!R402,0)))))))))))</f>
        <v>0</v>
      </c>
      <c r="U420" s="252">
        <f t="shared" ref="U420" si="1604">(P420)/12*0.8</f>
        <v>0</v>
      </c>
      <c r="V420" s="252">
        <f t="shared" ref="V420" si="1605">(P420+R420)/12*0.8</f>
        <v>0</v>
      </c>
      <c r="W420" s="253" t="str">
        <f>"Fascia Da "&amp;F420&amp;" a "&amp;F421&amp;" Decorrenza "&amp;DAY(C416)&amp;"/"&amp;MONTH(C416)&amp;"/"&amp;YEAR(C416)</f>
        <v>Fascia Da 9 a 14 Decorrenza 1/11/1996</v>
      </c>
    </row>
    <row r="421" spans="1:23" ht="9" customHeight="1" x14ac:dyDescent="0.2">
      <c r="B421" s="245">
        <f t="shared" si="1585"/>
        <v>35375</v>
      </c>
      <c r="C421" s="377"/>
      <c r="D421" s="377"/>
      <c r="E421" s="254" t="s">
        <v>4</v>
      </c>
      <c r="F421" s="255">
        <v>14</v>
      </c>
      <c r="G421" s="267">
        <f t="shared" ref="G421" si="1606">G420*1936.27</f>
        <v>0</v>
      </c>
      <c r="H421" s="267">
        <f t="shared" ref="H421" si="1607">H420*1936.27</f>
        <v>0</v>
      </c>
      <c r="I421" s="267">
        <f t="shared" ref="I421" si="1608">I420*1936.27</f>
        <v>0</v>
      </c>
      <c r="J421" s="267">
        <f t="shared" ref="J421" si="1609">J420*1936.27</f>
        <v>0</v>
      </c>
      <c r="K421" s="267">
        <f t="shared" ref="K421" si="1610">K420*1936.27</f>
        <v>0</v>
      </c>
      <c r="L421" s="266">
        <f t="shared" ref="L421" si="1611">L420*1936.27</f>
        <v>0</v>
      </c>
      <c r="M421" s="267">
        <f t="shared" ref="M421" si="1612">M420*1936.27</f>
        <v>0</v>
      </c>
      <c r="N421" s="182">
        <f t="shared" ref="N421" si="1613">N420*1936.27</f>
        <v>0</v>
      </c>
      <c r="O421" s="183">
        <f t="shared" ref="O421" si="1614">O420*1936.27</f>
        <v>0</v>
      </c>
      <c r="P421" s="184">
        <f t="shared" ref="P421" si="1615">P420*1936.27</f>
        <v>0</v>
      </c>
      <c r="Q421" s="184">
        <f t="shared" ref="Q421" si="1616">Q420*1936.27</f>
        <v>0</v>
      </c>
      <c r="R421" s="184">
        <f t="shared" ref="R421" si="1617">R420*1936.27</f>
        <v>0</v>
      </c>
      <c r="S421" s="184">
        <f t="shared" ref="S421" si="1618">S420*1936.27</f>
        <v>0</v>
      </c>
      <c r="T421" s="184">
        <f t="shared" ref="T421" si="1619">T420*1936.27</f>
        <v>0</v>
      </c>
      <c r="U421" s="184">
        <f t="shared" ref="U421" si="1620">U420*1936.27</f>
        <v>0</v>
      </c>
      <c r="V421" s="184">
        <f t="shared" ref="V421" si="1621">V420*1936.27</f>
        <v>0</v>
      </c>
    </row>
    <row r="422" spans="1:23" ht="12.75" customHeight="1" x14ac:dyDescent="0.2">
      <c r="A422" s="104">
        <f>IF(Foglio2!$J$7=1,TRUNC(Base!V422,0),TRUNC(Base!U422,0))</f>
        <v>0</v>
      </c>
      <c r="B422" s="245">
        <f t="shared" si="1585"/>
        <v>35376</v>
      </c>
      <c r="C422" s="377"/>
      <c r="D422" s="377"/>
      <c r="E422" s="259" t="s">
        <v>3</v>
      </c>
      <c r="F422" s="260">
        <v>15</v>
      </c>
      <c r="G422" s="248">
        <f>IF(Foglio2!$J$3=Foglio2!$E$3,Ausiliari_Coll.Scol.!E404,IF(Foglio2!$J$3=Foglio2!$E$4,Collab._Tecnici!E404,IF(Foglio2!$J$3=Foglio2!$E$5,Assistenti_Tecnici!E404,IF(Foglio2!$J$3=Foglio2!$E$6,Assistenti_Amm.vo!E404,IF(Foglio2!$J$3=Foglio2!$E$7,Resp_Coord_Amm.vo!E404,IF(Foglio2!$J$3=Foglio2!$E$8,Direttore_Amm.vo!E404,IF(Foglio2!$J$3=Foglio2!$E$9,Doc_mat_elem.re!E404,IF(Foglio2!$J$3=Foglio2!$E$10,Doc_dipl_scuola_sec.!E404,IF(Foglio2!$J$3=Foglio2!$E$11,Doc_scuola_media!E404,IF(Foglio2!$J$3=Foglio2!$E$12,Doc_laureati_scuola_sec.!E422,IF(Foglio2!$J$3=Foglio2!$E$13,Direttivi_capi_ist.!E404,0)))))))))))</f>
        <v>0</v>
      </c>
      <c r="H422" s="248">
        <f>IF(Foglio2!$J$3=Foglio2!$E$3,Ausiliari_Coll.Scol.!F404,IF(Foglio2!$J$3=Foglio2!$E$4,Collab._Tecnici!F404,IF(Foglio2!$J$3=Foglio2!$E$5,Assistenti_Tecnici!F404,IF(Foglio2!$J$3=Foglio2!$E$6,Assistenti_Amm.vo!F404,IF(Foglio2!$J$3=Foglio2!$E$7,Resp_Coord_Amm.vo!F404,IF(Foglio2!$J$3=Foglio2!$E$8,Direttore_Amm.vo!F404,IF(Foglio2!$J$3=Foglio2!$E$9,Doc_mat_elem.re!F404,IF(Foglio2!$J$3=Foglio2!$E$10,Doc_dipl_scuola_sec.!F404,IF(Foglio2!$J$3=Foglio2!$E$11,Doc_scuola_media!F404,IF(Foglio2!$J$3=Foglio2!$E$12,Doc_laureati_scuola_sec.!F422,IF(Foglio2!$J$3=Foglio2!$E$13,Direttivi_capi_ist.!F404,0)))))))))))</f>
        <v>0</v>
      </c>
      <c r="I422" s="248">
        <f>IF(Foglio2!$J$3=Foglio2!$E$3,Ausiliari_Coll.Scol.!G404,IF(Foglio2!$J$3=Foglio2!$E$4,Collab._Tecnici!G404,IF(Foglio2!$J$3=Foglio2!$E$5,Assistenti_Tecnici!G404,IF(Foglio2!$J$3=Foglio2!$E$6,Assistenti_Amm.vo!G404,IF(Foglio2!$J$3=Foglio2!$E$7,Resp_Coord_Amm.vo!G404,IF(Foglio2!$J$3=Foglio2!$E$8,Direttore_Amm.vo!G404,IF(Foglio2!$J$3=Foglio2!$E$9,Doc_mat_elem.re!G404,IF(Foglio2!$J$3=Foglio2!$E$10,Doc_dipl_scuola_sec.!G404,IF(Foglio2!$J$3=Foglio2!$E$11,Doc_scuola_media!G404,IF(Foglio2!$J$3=Foglio2!$E$12,Doc_laureati_scuola_sec.!G422,IF(Foglio2!$J$3=Foglio2!$E$13,Direttivi_capi_ist.!G404,0)))))))))))</f>
        <v>0</v>
      </c>
      <c r="J422" s="248">
        <f>IF(Foglio2!$J$3=Foglio2!$E$3,Ausiliari_Coll.Scol.!H404,IF(Foglio2!$J$3=Foglio2!$E$4,Collab._Tecnici!H404,IF(Foglio2!$J$3=Foglio2!$E$5,Assistenti_Tecnici!H404,IF(Foglio2!$J$3=Foglio2!$E$6,Assistenti_Amm.vo!H404,IF(Foglio2!$J$3=Foglio2!$E$7,Resp_Coord_Amm.vo!H404,IF(Foglio2!$J$3=Foglio2!$E$8,Direttore_Amm.vo!H404,IF(Foglio2!$J$3=Foglio2!$E$9,Doc_mat_elem.re!H404,IF(Foglio2!$J$3=Foglio2!$E$10,Doc_dipl_scuola_sec.!H404,IF(Foglio2!$J$3=Foglio2!$E$11,Doc_scuola_media!H404,IF(Foglio2!$J$3=Foglio2!$E$12,Doc_laureati_scuola_sec.!H422,IF(Foglio2!$J$3=Foglio2!$E$13,Direttivi_capi_ist.!H404,0)))))))))))</f>
        <v>0</v>
      </c>
      <c r="K422" s="248">
        <f>IF(Foglio2!$J$3=Foglio2!$E$3,Ausiliari_Coll.Scol.!I404,IF(Foglio2!$J$3=Foglio2!$E$4,Collab._Tecnici!I404,IF(Foglio2!$J$3=Foglio2!$E$5,Assistenti_Tecnici!I404,IF(Foglio2!$J$3=Foglio2!$E$6,Assistenti_Amm.vo!I404,IF(Foglio2!$J$3=Foglio2!$E$7,Resp_Coord_Amm.vo!I404,IF(Foglio2!$J$3=Foglio2!$E$8,Direttore_Amm.vo!I404,IF(Foglio2!$J$3=Foglio2!$E$9,Doc_mat_elem.re!I404,IF(Foglio2!$J$3=Foglio2!$E$10,Doc_dipl_scuola_sec.!I404,IF(Foglio2!$J$3=Foglio2!$E$11,Doc_scuola_media!I404,IF(Foglio2!$J$3=Foglio2!$E$12,Doc_laureati_scuola_sec.!I422,IF(Foglio2!$J$3=Foglio2!$E$13,Direttivi_capi_ist.!I404,0)))))))))))</f>
        <v>0</v>
      </c>
      <c r="L422" s="248">
        <f>IF(Foglio2!$J$3=Foglio2!$E$3,Ausiliari_Coll.Scol.!J404,IF(Foglio2!$J$3=Foglio2!$E$4,Collab._Tecnici!J404,IF(Foglio2!$J$3=Foglio2!$E$5,Assistenti_Tecnici!J404,IF(Foglio2!$J$3=Foglio2!$E$6,Assistenti_Amm.vo!J404,IF(Foglio2!$J$3=Foglio2!$E$7,Resp_Coord_Amm.vo!J404,IF(Foglio2!$J$3=Foglio2!$E$8,Direttore_Amm.vo!J404,IF(Foglio2!$J$3=Foglio2!$E$9,Doc_mat_elem.re!J404,IF(Foglio2!$J$3=Foglio2!$E$10,Doc_dipl_scuola_sec.!J404,IF(Foglio2!$J$3=Foglio2!$E$11,Doc_scuola_media!J404,IF(Foglio2!$J$3=Foglio2!$E$12,Doc_laureati_scuola_sec.!J422,IF(Foglio2!$J$3=Foglio2!$E$13,Direttivi_capi_ist.!J404,0)))))))))))</f>
        <v>0</v>
      </c>
      <c r="M422" s="249">
        <f>IF(Foglio2!$J$3=Foglio2!$E$3,Ausiliari_Coll.Scol.!K404,IF(Foglio2!$J$3=Foglio2!$E$4,Collab._Tecnici!K404,IF(Foglio2!$J$3=Foglio2!$E$5,Assistenti_Tecnici!K404,IF(Foglio2!$J$3=Foglio2!$E$6,Assistenti_Amm.vo!K404,IF(Foglio2!$J$3=Foglio2!$E$7,Resp_Coord_Amm.vo!K404,IF(Foglio2!$J$3=Foglio2!$E$8,Direttore_Amm.vo!K404,IF(Foglio2!$J$3=Foglio2!$E$9,Doc_mat_elem.re!K404,IF(Foglio2!$J$3=Foglio2!$E$10,Doc_dipl_scuola_sec.!K404,IF(Foglio2!$J$3=Foglio2!$E$11,Doc_scuola_media!K404,IF(Foglio2!$J$3=Foglio2!$E$12,Doc_laureati_scuola_sec.!K422,IF(Foglio2!$J$3=Foglio2!$E$13,Direttivi_capi_ist.!K404,0)))))))))))</f>
        <v>0</v>
      </c>
      <c r="N422" s="250">
        <f>IF(Foglio2!$J$3=Foglio2!$E$3,Ausiliari_Coll.Scol.!L404,IF(Foglio2!$J$3=Foglio2!$E$4,Collab._Tecnici!L404,IF(Foglio2!$J$3=Foglio2!$E$5,Assistenti_Tecnici!L404,IF(Foglio2!$J$3=Foglio2!$E$6,Assistenti_Amm.vo!L404,IF(Foglio2!$J$3=Foglio2!$E$7,Resp_Coord_Amm.vo!L404,IF(Foglio2!$J$3=Foglio2!$E$8,Direttore_Amm.vo!L404,IF(Foglio2!$J$3=Foglio2!$E$9,Doc_mat_elem.re!L404,IF(Foglio2!$J$3=Foglio2!$E$10,Doc_dipl_scuola_sec.!L404,IF(Foglio2!$J$3=Foglio2!$E$11,Doc_scuola_media!L404,IF(Foglio2!$J$3=Foglio2!$E$12,Doc_laureati_scuola_sec.!L422,IF(Foglio2!$J$3=Foglio2!$E$13,Direttivi_capi_ist.!L404,0)))))))))))</f>
        <v>0</v>
      </c>
      <c r="O422" s="251">
        <f>IF(Foglio2!$J$3=Foglio2!$E$3,Ausiliari_Coll.Scol.!M404,IF(Foglio2!$J$3=Foglio2!$E$4,Collab._Tecnici!M404,IF(Foglio2!$J$3=Foglio2!$E$5,Assistenti_Tecnici!M404,IF(Foglio2!$J$3=Foglio2!$E$6,Assistenti_Amm.vo!M404,IF(Foglio2!$J$3=Foglio2!$E$7,Resp_Coord_Amm.vo!M404,IF(Foglio2!$J$3=Foglio2!$E$8,Direttore_Amm.vo!M404,IF(Foglio2!$J$3=Foglio2!$E$9,Doc_mat_elem.re!M404,IF(Foglio2!$J$3=Foglio2!$E$10,Doc_dipl_scuola_sec.!M404,IF(Foglio2!$J$3=Foglio2!$E$11,Doc_scuola_media!M404,IF(Foglio2!$J$3=Foglio2!$E$12,Doc_laureati_scuola_sec.!M422,IF(Foglio2!$J$3=Foglio2!$E$13,Direttivi_capi_ist.!M404,0)))))))))))</f>
        <v>0</v>
      </c>
      <c r="P422" s="252">
        <f>IF(Foglio2!$J$3=Foglio2!$E$3,Ausiliari_Coll.Scol.!N404,IF(Foglio2!$J$3=Foglio2!$E$4,Collab._Tecnici!N404,IF(Foglio2!$J$3=Foglio2!$E$5,Assistenti_Tecnici!N404,IF(Foglio2!$J$3=Foglio2!$E$6,Assistenti_Amm.vo!N404,IF(Foglio2!$J$3=Foglio2!$E$7,Resp_Coord_Amm.vo!N404,IF(Foglio2!$J$3=Foglio2!$E$8,Direttore_Amm.vo!N404,IF(Foglio2!$J$3=Foglio2!$E$9,Doc_mat_elem.re!N404,IF(Foglio2!$J$3=Foglio2!$E$10,Doc_dipl_scuola_sec.!N404,IF(Foglio2!$J$3=Foglio2!$E$11,Doc_scuola_media!N404,IF(Foglio2!$J$3=Foglio2!$E$12,Doc_laureati_scuola_sec.!N422,IF(Foglio2!$J$3=Foglio2!$E$13,Direttivi_capi_ist.!N404,0)))))))))))</f>
        <v>0</v>
      </c>
      <c r="Q422" s="252">
        <f>IF(Foglio2!$J$3=Foglio2!$E$3,Ausiliari_Coll.Scol.!O404,IF(Foglio2!$J$3=Foglio2!$E$4,Collab._Tecnici!O404,IF(Foglio2!$J$3=Foglio2!$E$5,Assistenti_Tecnici!O404,IF(Foglio2!$J$3=Foglio2!$E$6,Assistenti_Amm.vo!O404,IF(Foglio2!$J$3=Foglio2!$E$7,Resp_Coord_Amm.vo!O404,IF(Foglio2!$J$3=Foglio2!$E$8,Direttore_Amm.vo!O404,IF(Foglio2!$J$3=Foglio2!$E$9,Doc_mat_elem.re!O404,IF(Foglio2!$J$3=Foglio2!$E$10,Doc_dipl_scuola_sec.!O404,IF(Foglio2!$J$3=Foglio2!$E$11,Doc_scuola_media!O404,IF(Foglio2!$J$3=Foglio2!$E$12,Doc_laureati_scuola_sec.!O422,IF(Foglio2!$J$3=Foglio2!$E$13,Direttivi_capi_ist.!O404,0)))))))))))</f>
        <v>0</v>
      </c>
      <c r="R422" s="252">
        <f>IF(Foglio2!$J$3=Foglio2!$E$3,Ausiliari_Coll.Scol.!P404,IF(Foglio2!$J$3=Foglio2!$E$4,Collab._Tecnici!P404,IF(Foglio2!$J$3=Foglio2!$E$5,Assistenti_Tecnici!P404,IF(Foglio2!$J$3=Foglio2!$E$6,Assistenti_Amm.vo!P404,IF(Foglio2!$J$3=Foglio2!$E$7,Resp_Coord_Amm.vo!P404,IF(Foglio2!$J$3=Foglio2!$E$8,Direttore_Amm.vo!P404,IF(Foglio2!$J$3=Foglio2!$E$9,Doc_mat_elem.re!P404,IF(Foglio2!$J$3=Foglio2!$E$10,Doc_dipl_scuola_sec.!P404,IF(Foglio2!$J$3=Foglio2!$E$11,Doc_scuola_media!P404,IF(Foglio2!$J$3=Foglio2!$E$12,Doc_laureati_scuola_sec.!P422,IF(Foglio2!$J$3=Foglio2!$E$13,Direttivi_capi_ist.!P404,0)))))))))))</f>
        <v>0</v>
      </c>
      <c r="S422" s="252">
        <f>IF(Foglio2!$J$3=Foglio2!$E$3,Ausiliari_Coll.Scol.!Q404,IF(Foglio2!$J$3=Foglio2!$E$4,Collab._Tecnici!Q404,IF(Foglio2!$J$3=Foglio2!$E$5,Assistenti_Tecnici!Q404,IF(Foglio2!$J$3=Foglio2!$E$6,Assistenti_Amm.vo!Q404,IF(Foglio2!$J$3=Foglio2!$E$7,Resp_Coord_Amm.vo!Q404,IF(Foglio2!$J$3=Foglio2!$E$8,Direttore_Amm.vo!Q404,IF(Foglio2!$J$3=Foglio2!$E$9,Doc_mat_elem.re!Q404,IF(Foglio2!$J$3=Foglio2!$E$10,Doc_dipl_scuola_sec.!Q404,IF(Foglio2!$J$3=Foglio2!$E$11,Doc_scuola_media!Q404,IF(Foglio2!$J$3=Foglio2!$E$12,Doc_laureati_scuola_sec.!Q422,IF(Foglio2!$J$3=Foglio2!$E$13,Direttivi_capi_ist.!Q404,0)))))))))))</f>
        <v>0</v>
      </c>
      <c r="T422" s="252">
        <f>IF(Foglio2!$J$3=Foglio2!$E$3,Ausiliari_Coll.Scol.!R404,IF(Foglio2!$J$3=Foglio2!$E$4,Collab._Tecnici!R404,IF(Foglio2!$J$3=Foglio2!$E$5,Assistenti_Tecnici!R404,IF(Foglio2!$J$3=Foglio2!$E$6,Assistenti_Amm.vo!R404,IF(Foglio2!$J$3=Foglio2!$E$7,Resp_Coord_Amm.vo!R404,IF(Foglio2!$J$3=Foglio2!$E$8,Direttore_Amm.vo!R404,IF(Foglio2!$J$3=Foglio2!$E$9,Doc_mat_elem.re!R404,IF(Foglio2!$J$3=Foglio2!$E$10,Doc_dipl_scuola_sec.!R404,IF(Foglio2!$J$3=Foglio2!$E$11,Doc_scuola_media!R404,IF(Foglio2!$J$3=Foglio2!$E$12,Doc_laureati_scuola_sec.!R422,IF(Foglio2!$J$3=Foglio2!$E$13,Direttivi_capi_ist.!R404,0)))))))))))</f>
        <v>0</v>
      </c>
      <c r="U422" s="252">
        <f t="shared" ref="U422" si="1622">(P422)/12*0.8</f>
        <v>0</v>
      </c>
      <c r="V422" s="252">
        <f t="shared" ref="V422" si="1623">(P422+R422)/12*0.8</f>
        <v>0</v>
      </c>
      <c r="W422" s="253" t="str">
        <f>"Fascia Da "&amp;F422&amp;" a "&amp;F423&amp;" Decorrenza "&amp;DAY(C416)&amp;"/"&amp;MONTH(C416)&amp;"/"&amp;YEAR(C416)</f>
        <v>Fascia Da 15 a 20 Decorrenza 1/11/1996</v>
      </c>
    </row>
    <row r="423" spans="1:23" ht="9" customHeight="1" x14ac:dyDescent="0.2">
      <c r="B423" s="245">
        <f t="shared" si="1585"/>
        <v>35377</v>
      </c>
      <c r="C423" s="377"/>
      <c r="D423" s="377"/>
      <c r="E423" s="254" t="s">
        <v>4</v>
      </c>
      <c r="F423" s="255">
        <v>20</v>
      </c>
      <c r="G423" s="267">
        <f t="shared" ref="G423" si="1624">G422*1936.27</f>
        <v>0</v>
      </c>
      <c r="H423" s="267">
        <f t="shared" ref="H423" si="1625">H422*1936.27</f>
        <v>0</v>
      </c>
      <c r="I423" s="267">
        <f t="shared" ref="I423" si="1626">I422*1936.27</f>
        <v>0</v>
      </c>
      <c r="J423" s="267">
        <f t="shared" ref="J423" si="1627">J422*1936.27</f>
        <v>0</v>
      </c>
      <c r="K423" s="267">
        <f t="shared" ref="K423" si="1628">K422*1936.27</f>
        <v>0</v>
      </c>
      <c r="L423" s="266">
        <f t="shared" ref="L423" si="1629">L422*1936.27</f>
        <v>0</v>
      </c>
      <c r="M423" s="267">
        <f t="shared" ref="M423" si="1630">M422*1936.27</f>
        <v>0</v>
      </c>
      <c r="N423" s="182">
        <f t="shared" ref="N423" si="1631">N422*1936.27</f>
        <v>0</v>
      </c>
      <c r="O423" s="183">
        <f t="shared" ref="O423" si="1632">O422*1936.27</f>
        <v>0</v>
      </c>
      <c r="P423" s="184">
        <f t="shared" ref="P423" si="1633">P422*1936.27</f>
        <v>0</v>
      </c>
      <c r="Q423" s="184">
        <f t="shared" ref="Q423" si="1634">Q422*1936.27</f>
        <v>0</v>
      </c>
      <c r="R423" s="184">
        <f t="shared" ref="R423" si="1635">R422*1936.27</f>
        <v>0</v>
      </c>
      <c r="S423" s="184">
        <f t="shared" ref="S423" si="1636">S422*1936.27</f>
        <v>0</v>
      </c>
      <c r="T423" s="184">
        <f t="shared" ref="T423" si="1637">T422*1936.27</f>
        <v>0</v>
      </c>
      <c r="U423" s="184">
        <f t="shared" ref="U423" si="1638">U422*1936.27</f>
        <v>0</v>
      </c>
      <c r="V423" s="184">
        <f t="shared" ref="V423" si="1639">V422*1936.27</f>
        <v>0</v>
      </c>
    </row>
    <row r="424" spans="1:23" ht="12.75" customHeight="1" x14ac:dyDescent="0.2">
      <c r="A424" s="104">
        <f>IF(Foglio2!$J$7=1,TRUNC(Base!V424,0),TRUNC(Base!U424,0))</f>
        <v>0</v>
      </c>
      <c r="B424" s="245">
        <f t="shared" si="1585"/>
        <v>35378</v>
      </c>
      <c r="C424" s="377"/>
      <c r="D424" s="377"/>
      <c r="E424" s="259" t="s">
        <v>3</v>
      </c>
      <c r="F424" s="260">
        <v>21</v>
      </c>
      <c r="G424" s="248">
        <f>IF(Foglio2!$J$3=Foglio2!$E$3,Ausiliari_Coll.Scol.!E406,IF(Foglio2!$J$3=Foglio2!$E$4,Collab._Tecnici!E406,IF(Foglio2!$J$3=Foglio2!$E$5,Assistenti_Tecnici!E406,IF(Foglio2!$J$3=Foglio2!$E$6,Assistenti_Amm.vo!E406,IF(Foglio2!$J$3=Foglio2!$E$7,Resp_Coord_Amm.vo!E406,IF(Foglio2!$J$3=Foglio2!$E$8,Direttore_Amm.vo!E406,IF(Foglio2!$J$3=Foglio2!$E$9,Doc_mat_elem.re!E406,IF(Foglio2!$J$3=Foglio2!$E$10,Doc_dipl_scuola_sec.!E406,IF(Foglio2!$J$3=Foglio2!$E$11,Doc_scuola_media!E406,IF(Foglio2!$J$3=Foglio2!$E$12,Doc_laureati_scuola_sec.!E424,IF(Foglio2!$J$3=Foglio2!$E$13,Direttivi_capi_ist.!E406,0)))))))))))</f>
        <v>0</v>
      </c>
      <c r="H424" s="248">
        <f>IF(Foglio2!$J$3=Foglio2!$E$3,Ausiliari_Coll.Scol.!F406,IF(Foglio2!$J$3=Foglio2!$E$4,Collab._Tecnici!F406,IF(Foglio2!$J$3=Foglio2!$E$5,Assistenti_Tecnici!F406,IF(Foglio2!$J$3=Foglio2!$E$6,Assistenti_Amm.vo!F406,IF(Foglio2!$J$3=Foglio2!$E$7,Resp_Coord_Amm.vo!F406,IF(Foglio2!$J$3=Foglio2!$E$8,Direttore_Amm.vo!F406,IF(Foglio2!$J$3=Foglio2!$E$9,Doc_mat_elem.re!F406,IF(Foglio2!$J$3=Foglio2!$E$10,Doc_dipl_scuola_sec.!F406,IF(Foglio2!$J$3=Foglio2!$E$11,Doc_scuola_media!F406,IF(Foglio2!$J$3=Foglio2!$E$12,Doc_laureati_scuola_sec.!F424,IF(Foglio2!$J$3=Foglio2!$E$13,Direttivi_capi_ist.!F406,0)))))))))))</f>
        <v>0</v>
      </c>
      <c r="I424" s="248">
        <f>IF(Foglio2!$J$3=Foglio2!$E$3,Ausiliari_Coll.Scol.!G406,IF(Foglio2!$J$3=Foglio2!$E$4,Collab._Tecnici!G406,IF(Foglio2!$J$3=Foglio2!$E$5,Assistenti_Tecnici!G406,IF(Foglio2!$J$3=Foglio2!$E$6,Assistenti_Amm.vo!G406,IF(Foglio2!$J$3=Foglio2!$E$7,Resp_Coord_Amm.vo!G406,IF(Foglio2!$J$3=Foglio2!$E$8,Direttore_Amm.vo!G406,IF(Foglio2!$J$3=Foglio2!$E$9,Doc_mat_elem.re!G406,IF(Foglio2!$J$3=Foglio2!$E$10,Doc_dipl_scuola_sec.!G406,IF(Foglio2!$J$3=Foglio2!$E$11,Doc_scuola_media!G406,IF(Foglio2!$J$3=Foglio2!$E$12,Doc_laureati_scuola_sec.!G424,IF(Foglio2!$J$3=Foglio2!$E$13,Direttivi_capi_ist.!G406,0)))))))))))</f>
        <v>0</v>
      </c>
      <c r="J424" s="248">
        <f>IF(Foglio2!$J$3=Foglio2!$E$3,Ausiliari_Coll.Scol.!H406,IF(Foglio2!$J$3=Foglio2!$E$4,Collab._Tecnici!H406,IF(Foglio2!$J$3=Foglio2!$E$5,Assistenti_Tecnici!H406,IF(Foglio2!$J$3=Foglio2!$E$6,Assistenti_Amm.vo!H406,IF(Foglio2!$J$3=Foglio2!$E$7,Resp_Coord_Amm.vo!H406,IF(Foglio2!$J$3=Foglio2!$E$8,Direttore_Amm.vo!H406,IF(Foglio2!$J$3=Foglio2!$E$9,Doc_mat_elem.re!H406,IF(Foglio2!$J$3=Foglio2!$E$10,Doc_dipl_scuola_sec.!H406,IF(Foglio2!$J$3=Foglio2!$E$11,Doc_scuola_media!H406,IF(Foglio2!$J$3=Foglio2!$E$12,Doc_laureati_scuola_sec.!H424,IF(Foglio2!$J$3=Foglio2!$E$13,Direttivi_capi_ist.!H406,0)))))))))))</f>
        <v>0</v>
      </c>
      <c r="K424" s="248">
        <f>IF(Foglio2!$J$3=Foglio2!$E$3,Ausiliari_Coll.Scol.!I406,IF(Foglio2!$J$3=Foglio2!$E$4,Collab._Tecnici!I406,IF(Foglio2!$J$3=Foglio2!$E$5,Assistenti_Tecnici!I406,IF(Foglio2!$J$3=Foglio2!$E$6,Assistenti_Amm.vo!I406,IF(Foglio2!$J$3=Foglio2!$E$7,Resp_Coord_Amm.vo!I406,IF(Foglio2!$J$3=Foglio2!$E$8,Direttore_Amm.vo!I406,IF(Foglio2!$J$3=Foglio2!$E$9,Doc_mat_elem.re!I406,IF(Foglio2!$J$3=Foglio2!$E$10,Doc_dipl_scuola_sec.!I406,IF(Foglio2!$J$3=Foglio2!$E$11,Doc_scuola_media!I406,IF(Foglio2!$J$3=Foglio2!$E$12,Doc_laureati_scuola_sec.!I424,IF(Foglio2!$J$3=Foglio2!$E$13,Direttivi_capi_ist.!I406,0)))))))))))</f>
        <v>0</v>
      </c>
      <c r="L424" s="248">
        <f>IF(Foglio2!$J$3=Foglio2!$E$3,Ausiliari_Coll.Scol.!J406,IF(Foglio2!$J$3=Foglio2!$E$4,Collab._Tecnici!J406,IF(Foglio2!$J$3=Foglio2!$E$5,Assistenti_Tecnici!J406,IF(Foglio2!$J$3=Foglio2!$E$6,Assistenti_Amm.vo!J406,IF(Foglio2!$J$3=Foglio2!$E$7,Resp_Coord_Amm.vo!J406,IF(Foglio2!$J$3=Foglio2!$E$8,Direttore_Amm.vo!J406,IF(Foglio2!$J$3=Foglio2!$E$9,Doc_mat_elem.re!J406,IF(Foglio2!$J$3=Foglio2!$E$10,Doc_dipl_scuola_sec.!J406,IF(Foglio2!$J$3=Foglio2!$E$11,Doc_scuola_media!J406,IF(Foglio2!$J$3=Foglio2!$E$12,Doc_laureati_scuola_sec.!J424,IF(Foglio2!$J$3=Foglio2!$E$13,Direttivi_capi_ist.!J406,0)))))))))))</f>
        <v>0</v>
      </c>
      <c r="M424" s="249">
        <f>IF(Foglio2!$J$3=Foglio2!$E$3,Ausiliari_Coll.Scol.!K406,IF(Foglio2!$J$3=Foglio2!$E$4,Collab._Tecnici!K406,IF(Foglio2!$J$3=Foglio2!$E$5,Assistenti_Tecnici!K406,IF(Foglio2!$J$3=Foglio2!$E$6,Assistenti_Amm.vo!K406,IF(Foglio2!$J$3=Foglio2!$E$7,Resp_Coord_Amm.vo!K406,IF(Foglio2!$J$3=Foglio2!$E$8,Direttore_Amm.vo!K406,IF(Foglio2!$J$3=Foglio2!$E$9,Doc_mat_elem.re!K406,IF(Foglio2!$J$3=Foglio2!$E$10,Doc_dipl_scuola_sec.!K406,IF(Foglio2!$J$3=Foglio2!$E$11,Doc_scuola_media!K406,IF(Foglio2!$J$3=Foglio2!$E$12,Doc_laureati_scuola_sec.!K424,IF(Foglio2!$J$3=Foglio2!$E$13,Direttivi_capi_ist.!K406,0)))))))))))</f>
        <v>0</v>
      </c>
      <c r="N424" s="250">
        <f>IF(Foglio2!$J$3=Foglio2!$E$3,Ausiliari_Coll.Scol.!L406,IF(Foglio2!$J$3=Foglio2!$E$4,Collab._Tecnici!L406,IF(Foglio2!$J$3=Foglio2!$E$5,Assistenti_Tecnici!L406,IF(Foglio2!$J$3=Foglio2!$E$6,Assistenti_Amm.vo!L406,IF(Foglio2!$J$3=Foglio2!$E$7,Resp_Coord_Amm.vo!L406,IF(Foglio2!$J$3=Foglio2!$E$8,Direttore_Amm.vo!L406,IF(Foglio2!$J$3=Foglio2!$E$9,Doc_mat_elem.re!L406,IF(Foglio2!$J$3=Foglio2!$E$10,Doc_dipl_scuola_sec.!L406,IF(Foglio2!$J$3=Foglio2!$E$11,Doc_scuola_media!L406,IF(Foglio2!$J$3=Foglio2!$E$12,Doc_laureati_scuola_sec.!L424,IF(Foglio2!$J$3=Foglio2!$E$13,Direttivi_capi_ist.!L406,0)))))))))))</f>
        <v>0</v>
      </c>
      <c r="O424" s="251">
        <f>IF(Foglio2!$J$3=Foglio2!$E$3,Ausiliari_Coll.Scol.!M406,IF(Foglio2!$J$3=Foglio2!$E$4,Collab._Tecnici!M406,IF(Foglio2!$J$3=Foglio2!$E$5,Assistenti_Tecnici!M406,IF(Foglio2!$J$3=Foglio2!$E$6,Assistenti_Amm.vo!M406,IF(Foglio2!$J$3=Foglio2!$E$7,Resp_Coord_Amm.vo!M406,IF(Foglio2!$J$3=Foglio2!$E$8,Direttore_Amm.vo!M406,IF(Foglio2!$J$3=Foglio2!$E$9,Doc_mat_elem.re!M406,IF(Foglio2!$J$3=Foglio2!$E$10,Doc_dipl_scuola_sec.!M406,IF(Foglio2!$J$3=Foglio2!$E$11,Doc_scuola_media!M406,IF(Foglio2!$J$3=Foglio2!$E$12,Doc_laureati_scuola_sec.!M424,IF(Foglio2!$J$3=Foglio2!$E$13,Direttivi_capi_ist.!M406,0)))))))))))</f>
        <v>0</v>
      </c>
      <c r="P424" s="252">
        <f>IF(Foglio2!$J$3=Foglio2!$E$3,Ausiliari_Coll.Scol.!N406,IF(Foglio2!$J$3=Foglio2!$E$4,Collab._Tecnici!N406,IF(Foglio2!$J$3=Foglio2!$E$5,Assistenti_Tecnici!N406,IF(Foglio2!$J$3=Foglio2!$E$6,Assistenti_Amm.vo!N406,IF(Foglio2!$J$3=Foglio2!$E$7,Resp_Coord_Amm.vo!N406,IF(Foglio2!$J$3=Foglio2!$E$8,Direttore_Amm.vo!N406,IF(Foglio2!$J$3=Foglio2!$E$9,Doc_mat_elem.re!N406,IF(Foglio2!$J$3=Foglio2!$E$10,Doc_dipl_scuola_sec.!N406,IF(Foglio2!$J$3=Foglio2!$E$11,Doc_scuola_media!N406,IF(Foglio2!$J$3=Foglio2!$E$12,Doc_laureati_scuola_sec.!N424,IF(Foglio2!$J$3=Foglio2!$E$13,Direttivi_capi_ist.!N406,0)))))))))))</f>
        <v>0</v>
      </c>
      <c r="Q424" s="252">
        <f>IF(Foglio2!$J$3=Foglio2!$E$3,Ausiliari_Coll.Scol.!O406,IF(Foglio2!$J$3=Foglio2!$E$4,Collab._Tecnici!O406,IF(Foglio2!$J$3=Foglio2!$E$5,Assistenti_Tecnici!O406,IF(Foglio2!$J$3=Foglio2!$E$6,Assistenti_Amm.vo!O406,IF(Foglio2!$J$3=Foglio2!$E$7,Resp_Coord_Amm.vo!O406,IF(Foglio2!$J$3=Foglio2!$E$8,Direttore_Amm.vo!O406,IF(Foglio2!$J$3=Foglio2!$E$9,Doc_mat_elem.re!O406,IF(Foglio2!$J$3=Foglio2!$E$10,Doc_dipl_scuola_sec.!O406,IF(Foglio2!$J$3=Foglio2!$E$11,Doc_scuola_media!O406,IF(Foglio2!$J$3=Foglio2!$E$12,Doc_laureati_scuola_sec.!O424,IF(Foglio2!$J$3=Foglio2!$E$13,Direttivi_capi_ist.!O406,0)))))))))))</f>
        <v>0</v>
      </c>
      <c r="R424" s="252">
        <f>IF(Foglio2!$J$3=Foglio2!$E$3,Ausiliari_Coll.Scol.!P406,IF(Foglio2!$J$3=Foglio2!$E$4,Collab._Tecnici!P406,IF(Foglio2!$J$3=Foglio2!$E$5,Assistenti_Tecnici!P406,IF(Foglio2!$J$3=Foglio2!$E$6,Assistenti_Amm.vo!P406,IF(Foglio2!$J$3=Foglio2!$E$7,Resp_Coord_Amm.vo!P406,IF(Foglio2!$J$3=Foglio2!$E$8,Direttore_Amm.vo!P406,IF(Foglio2!$J$3=Foglio2!$E$9,Doc_mat_elem.re!P406,IF(Foglio2!$J$3=Foglio2!$E$10,Doc_dipl_scuola_sec.!P406,IF(Foglio2!$J$3=Foglio2!$E$11,Doc_scuola_media!P406,IF(Foglio2!$J$3=Foglio2!$E$12,Doc_laureati_scuola_sec.!P424,IF(Foglio2!$J$3=Foglio2!$E$13,Direttivi_capi_ist.!P406,0)))))))))))</f>
        <v>0</v>
      </c>
      <c r="S424" s="252">
        <f>IF(Foglio2!$J$3=Foglio2!$E$3,Ausiliari_Coll.Scol.!Q406,IF(Foglio2!$J$3=Foglio2!$E$4,Collab._Tecnici!Q406,IF(Foglio2!$J$3=Foglio2!$E$5,Assistenti_Tecnici!Q406,IF(Foglio2!$J$3=Foglio2!$E$6,Assistenti_Amm.vo!Q406,IF(Foglio2!$J$3=Foglio2!$E$7,Resp_Coord_Amm.vo!Q406,IF(Foglio2!$J$3=Foglio2!$E$8,Direttore_Amm.vo!Q406,IF(Foglio2!$J$3=Foglio2!$E$9,Doc_mat_elem.re!Q406,IF(Foglio2!$J$3=Foglio2!$E$10,Doc_dipl_scuola_sec.!Q406,IF(Foglio2!$J$3=Foglio2!$E$11,Doc_scuola_media!Q406,IF(Foglio2!$J$3=Foglio2!$E$12,Doc_laureati_scuola_sec.!Q424,IF(Foglio2!$J$3=Foglio2!$E$13,Direttivi_capi_ist.!Q406,0)))))))))))</f>
        <v>0</v>
      </c>
      <c r="T424" s="252">
        <f>IF(Foglio2!$J$3=Foglio2!$E$3,Ausiliari_Coll.Scol.!R406,IF(Foglio2!$J$3=Foglio2!$E$4,Collab._Tecnici!R406,IF(Foglio2!$J$3=Foglio2!$E$5,Assistenti_Tecnici!R406,IF(Foglio2!$J$3=Foglio2!$E$6,Assistenti_Amm.vo!R406,IF(Foglio2!$J$3=Foglio2!$E$7,Resp_Coord_Amm.vo!R406,IF(Foglio2!$J$3=Foglio2!$E$8,Direttore_Amm.vo!R406,IF(Foglio2!$J$3=Foglio2!$E$9,Doc_mat_elem.re!R406,IF(Foglio2!$J$3=Foglio2!$E$10,Doc_dipl_scuola_sec.!R406,IF(Foglio2!$J$3=Foglio2!$E$11,Doc_scuola_media!R406,IF(Foglio2!$J$3=Foglio2!$E$12,Doc_laureati_scuola_sec.!R424,IF(Foglio2!$J$3=Foglio2!$E$13,Direttivi_capi_ist.!R406,0)))))))))))</f>
        <v>0</v>
      </c>
      <c r="U424" s="252">
        <f t="shared" ref="U424" si="1640">(P424)/12*0.8</f>
        <v>0</v>
      </c>
      <c r="V424" s="252">
        <f t="shared" ref="V424" si="1641">(P424+R424)/12*0.8</f>
        <v>0</v>
      </c>
      <c r="W424" s="253" t="str">
        <f>"Fascia Da "&amp;F424&amp;" a "&amp;F425&amp;" Decorrenza "&amp;DAY(C416)&amp;"/"&amp;MONTH(C416)&amp;"/"&amp;YEAR(C416)</f>
        <v>Fascia Da 21 a 27 Decorrenza 1/11/1996</v>
      </c>
    </row>
    <row r="425" spans="1:23" ht="9" customHeight="1" x14ac:dyDescent="0.2">
      <c r="B425" s="245">
        <f t="shared" si="1585"/>
        <v>35379</v>
      </c>
      <c r="C425" s="377"/>
      <c r="D425" s="377"/>
      <c r="E425" s="254" t="s">
        <v>4</v>
      </c>
      <c r="F425" s="255">
        <v>27</v>
      </c>
      <c r="G425" s="267">
        <f t="shared" ref="G425" si="1642">G424*1936.27</f>
        <v>0</v>
      </c>
      <c r="H425" s="267">
        <f t="shared" ref="H425" si="1643">H424*1936.27</f>
        <v>0</v>
      </c>
      <c r="I425" s="267">
        <f t="shared" ref="I425" si="1644">I424*1936.27</f>
        <v>0</v>
      </c>
      <c r="J425" s="267">
        <f t="shared" ref="J425" si="1645">J424*1936.27</f>
        <v>0</v>
      </c>
      <c r="K425" s="267">
        <f t="shared" ref="K425" si="1646">K424*1936.27</f>
        <v>0</v>
      </c>
      <c r="L425" s="266">
        <f t="shared" ref="L425" si="1647">L424*1936.27</f>
        <v>0</v>
      </c>
      <c r="M425" s="267">
        <f t="shared" ref="M425" si="1648">M424*1936.27</f>
        <v>0</v>
      </c>
      <c r="N425" s="182">
        <f t="shared" ref="N425" si="1649">N424*1936.27</f>
        <v>0</v>
      </c>
      <c r="O425" s="183">
        <f t="shared" ref="O425" si="1650">O424*1936.27</f>
        <v>0</v>
      </c>
      <c r="P425" s="184">
        <f t="shared" ref="P425" si="1651">P424*1936.27</f>
        <v>0</v>
      </c>
      <c r="Q425" s="184">
        <f t="shared" ref="Q425" si="1652">Q424*1936.27</f>
        <v>0</v>
      </c>
      <c r="R425" s="184">
        <f t="shared" ref="R425" si="1653">R424*1936.27</f>
        <v>0</v>
      </c>
      <c r="S425" s="184">
        <f t="shared" ref="S425" si="1654">S424*1936.27</f>
        <v>0</v>
      </c>
      <c r="T425" s="184">
        <f t="shared" ref="T425" si="1655">T424*1936.27</f>
        <v>0</v>
      </c>
      <c r="U425" s="184">
        <f t="shared" ref="U425" si="1656">U424*1936.27</f>
        <v>0</v>
      </c>
      <c r="V425" s="184">
        <f t="shared" ref="V425" si="1657">V424*1936.27</f>
        <v>0</v>
      </c>
    </row>
    <row r="426" spans="1:23" ht="12.75" customHeight="1" x14ac:dyDescent="0.2">
      <c r="A426" s="104">
        <f>IF(Foglio2!$J$7=1,TRUNC(Base!V426,0),TRUNC(Base!U426,0))</f>
        <v>0</v>
      </c>
      <c r="B426" s="245">
        <f t="shared" si="1585"/>
        <v>35380</v>
      </c>
      <c r="C426" s="377"/>
      <c r="D426" s="377"/>
      <c r="E426" s="259" t="s">
        <v>3</v>
      </c>
      <c r="F426" s="260">
        <v>28</v>
      </c>
      <c r="G426" s="248">
        <f>IF(Foglio2!$J$3=Foglio2!$E$3,Ausiliari_Coll.Scol.!E408,IF(Foglio2!$J$3=Foglio2!$E$4,Collab._Tecnici!E408,IF(Foglio2!$J$3=Foglio2!$E$5,Assistenti_Tecnici!E408,IF(Foglio2!$J$3=Foglio2!$E$6,Assistenti_Amm.vo!E408,IF(Foglio2!$J$3=Foglio2!$E$7,Resp_Coord_Amm.vo!E408,IF(Foglio2!$J$3=Foglio2!$E$8,Direttore_Amm.vo!E408,IF(Foglio2!$J$3=Foglio2!$E$9,Doc_mat_elem.re!E408,IF(Foglio2!$J$3=Foglio2!$E$10,Doc_dipl_scuola_sec.!E408,IF(Foglio2!$J$3=Foglio2!$E$11,Doc_scuola_media!E408,IF(Foglio2!$J$3=Foglio2!$E$12,Doc_laureati_scuola_sec.!E426,IF(Foglio2!$J$3=Foglio2!$E$13,Direttivi_capi_ist.!E408,0)))))))))))</f>
        <v>0</v>
      </c>
      <c r="H426" s="248">
        <f>IF(Foglio2!$J$3=Foglio2!$E$3,Ausiliari_Coll.Scol.!F408,IF(Foglio2!$J$3=Foglio2!$E$4,Collab._Tecnici!F408,IF(Foglio2!$J$3=Foglio2!$E$5,Assistenti_Tecnici!F408,IF(Foglio2!$J$3=Foglio2!$E$6,Assistenti_Amm.vo!F408,IF(Foglio2!$J$3=Foglio2!$E$7,Resp_Coord_Amm.vo!F408,IF(Foglio2!$J$3=Foglio2!$E$8,Direttore_Amm.vo!F408,IF(Foglio2!$J$3=Foglio2!$E$9,Doc_mat_elem.re!F408,IF(Foglio2!$J$3=Foglio2!$E$10,Doc_dipl_scuola_sec.!F408,IF(Foglio2!$J$3=Foglio2!$E$11,Doc_scuola_media!F408,IF(Foglio2!$J$3=Foglio2!$E$12,Doc_laureati_scuola_sec.!F426,IF(Foglio2!$J$3=Foglio2!$E$13,Direttivi_capi_ist.!F408,0)))))))))))</f>
        <v>0</v>
      </c>
      <c r="I426" s="248">
        <f>IF(Foglio2!$J$3=Foglio2!$E$3,Ausiliari_Coll.Scol.!G408,IF(Foglio2!$J$3=Foglio2!$E$4,Collab._Tecnici!G408,IF(Foglio2!$J$3=Foglio2!$E$5,Assistenti_Tecnici!G408,IF(Foglio2!$J$3=Foglio2!$E$6,Assistenti_Amm.vo!G408,IF(Foglio2!$J$3=Foglio2!$E$7,Resp_Coord_Amm.vo!G408,IF(Foglio2!$J$3=Foglio2!$E$8,Direttore_Amm.vo!G408,IF(Foglio2!$J$3=Foglio2!$E$9,Doc_mat_elem.re!G408,IF(Foglio2!$J$3=Foglio2!$E$10,Doc_dipl_scuola_sec.!G408,IF(Foglio2!$J$3=Foglio2!$E$11,Doc_scuola_media!G408,IF(Foglio2!$J$3=Foglio2!$E$12,Doc_laureati_scuola_sec.!G426,IF(Foglio2!$J$3=Foglio2!$E$13,Direttivi_capi_ist.!G408,0)))))))))))</f>
        <v>0</v>
      </c>
      <c r="J426" s="248">
        <f>IF(Foglio2!$J$3=Foglio2!$E$3,Ausiliari_Coll.Scol.!H408,IF(Foglio2!$J$3=Foglio2!$E$4,Collab._Tecnici!H408,IF(Foglio2!$J$3=Foglio2!$E$5,Assistenti_Tecnici!H408,IF(Foglio2!$J$3=Foglio2!$E$6,Assistenti_Amm.vo!H408,IF(Foglio2!$J$3=Foglio2!$E$7,Resp_Coord_Amm.vo!H408,IF(Foglio2!$J$3=Foglio2!$E$8,Direttore_Amm.vo!H408,IF(Foglio2!$J$3=Foglio2!$E$9,Doc_mat_elem.re!H408,IF(Foglio2!$J$3=Foglio2!$E$10,Doc_dipl_scuola_sec.!H408,IF(Foglio2!$J$3=Foglio2!$E$11,Doc_scuola_media!H408,IF(Foglio2!$J$3=Foglio2!$E$12,Doc_laureati_scuola_sec.!H426,IF(Foglio2!$J$3=Foglio2!$E$13,Direttivi_capi_ist.!H408,0)))))))))))</f>
        <v>0</v>
      </c>
      <c r="K426" s="248">
        <f>IF(Foglio2!$J$3=Foglio2!$E$3,Ausiliari_Coll.Scol.!I408,IF(Foglio2!$J$3=Foglio2!$E$4,Collab._Tecnici!I408,IF(Foglio2!$J$3=Foglio2!$E$5,Assistenti_Tecnici!I408,IF(Foglio2!$J$3=Foglio2!$E$6,Assistenti_Amm.vo!I408,IF(Foglio2!$J$3=Foglio2!$E$7,Resp_Coord_Amm.vo!I408,IF(Foglio2!$J$3=Foglio2!$E$8,Direttore_Amm.vo!I408,IF(Foglio2!$J$3=Foglio2!$E$9,Doc_mat_elem.re!I408,IF(Foglio2!$J$3=Foglio2!$E$10,Doc_dipl_scuola_sec.!I408,IF(Foglio2!$J$3=Foglio2!$E$11,Doc_scuola_media!I408,IF(Foglio2!$J$3=Foglio2!$E$12,Doc_laureati_scuola_sec.!I426,IF(Foglio2!$J$3=Foglio2!$E$13,Direttivi_capi_ist.!I408,0)))))))))))</f>
        <v>0</v>
      </c>
      <c r="L426" s="248">
        <f>IF(Foglio2!$J$3=Foglio2!$E$3,Ausiliari_Coll.Scol.!J408,IF(Foglio2!$J$3=Foglio2!$E$4,Collab._Tecnici!J408,IF(Foglio2!$J$3=Foglio2!$E$5,Assistenti_Tecnici!J408,IF(Foglio2!$J$3=Foglio2!$E$6,Assistenti_Amm.vo!J408,IF(Foglio2!$J$3=Foglio2!$E$7,Resp_Coord_Amm.vo!J408,IF(Foglio2!$J$3=Foglio2!$E$8,Direttore_Amm.vo!J408,IF(Foglio2!$J$3=Foglio2!$E$9,Doc_mat_elem.re!J408,IF(Foglio2!$J$3=Foglio2!$E$10,Doc_dipl_scuola_sec.!J408,IF(Foglio2!$J$3=Foglio2!$E$11,Doc_scuola_media!J408,IF(Foglio2!$J$3=Foglio2!$E$12,Doc_laureati_scuola_sec.!J426,IF(Foglio2!$J$3=Foglio2!$E$13,Direttivi_capi_ist.!J408,0)))))))))))</f>
        <v>0</v>
      </c>
      <c r="M426" s="249">
        <f>IF(Foglio2!$J$3=Foglio2!$E$3,Ausiliari_Coll.Scol.!K408,IF(Foglio2!$J$3=Foglio2!$E$4,Collab._Tecnici!K408,IF(Foglio2!$J$3=Foglio2!$E$5,Assistenti_Tecnici!K408,IF(Foglio2!$J$3=Foglio2!$E$6,Assistenti_Amm.vo!K408,IF(Foglio2!$J$3=Foglio2!$E$7,Resp_Coord_Amm.vo!K408,IF(Foglio2!$J$3=Foglio2!$E$8,Direttore_Amm.vo!K408,IF(Foglio2!$J$3=Foglio2!$E$9,Doc_mat_elem.re!K408,IF(Foglio2!$J$3=Foglio2!$E$10,Doc_dipl_scuola_sec.!K408,IF(Foglio2!$J$3=Foglio2!$E$11,Doc_scuola_media!K408,IF(Foglio2!$J$3=Foglio2!$E$12,Doc_laureati_scuola_sec.!K426,IF(Foglio2!$J$3=Foglio2!$E$13,Direttivi_capi_ist.!K408,0)))))))))))</f>
        <v>0</v>
      </c>
      <c r="N426" s="250">
        <f>IF(Foglio2!$J$3=Foglio2!$E$3,Ausiliari_Coll.Scol.!L408,IF(Foglio2!$J$3=Foglio2!$E$4,Collab._Tecnici!L408,IF(Foglio2!$J$3=Foglio2!$E$5,Assistenti_Tecnici!L408,IF(Foglio2!$J$3=Foglio2!$E$6,Assistenti_Amm.vo!L408,IF(Foglio2!$J$3=Foglio2!$E$7,Resp_Coord_Amm.vo!L408,IF(Foglio2!$J$3=Foglio2!$E$8,Direttore_Amm.vo!L408,IF(Foglio2!$J$3=Foglio2!$E$9,Doc_mat_elem.re!L408,IF(Foglio2!$J$3=Foglio2!$E$10,Doc_dipl_scuola_sec.!L408,IF(Foglio2!$J$3=Foglio2!$E$11,Doc_scuola_media!L408,IF(Foglio2!$J$3=Foglio2!$E$12,Doc_laureati_scuola_sec.!L426,IF(Foglio2!$J$3=Foglio2!$E$13,Direttivi_capi_ist.!L408,0)))))))))))</f>
        <v>0</v>
      </c>
      <c r="O426" s="251">
        <f>IF(Foglio2!$J$3=Foglio2!$E$3,Ausiliari_Coll.Scol.!M408,IF(Foglio2!$J$3=Foglio2!$E$4,Collab._Tecnici!M408,IF(Foglio2!$J$3=Foglio2!$E$5,Assistenti_Tecnici!M408,IF(Foglio2!$J$3=Foglio2!$E$6,Assistenti_Amm.vo!M408,IF(Foglio2!$J$3=Foglio2!$E$7,Resp_Coord_Amm.vo!M408,IF(Foglio2!$J$3=Foglio2!$E$8,Direttore_Amm.vo!M408,IF(Foglio2!$J$3=Foglio2!$E$9,Doc_mat_elem.re!M408,IF(Foglio2!$J$3=Foglio2!$E$10,Doc_dipl_scuola_sec.!M408,IF(Foglio2!$J$3=Foglio2!$E$11,Doc_scuola_media!M408,IF(Foglio2!$J$3=Foglio2!$E$12,Doc_laureati_scuola_sec.!M426,IF(Foglio2!$J$3=Foglio2!$E$13,Direttivi_capi_ist.!M408,0)))))))))))</f>
        <v>0</v>
      </c>
      <c r="P426" s="252">
        <f>IF(Foglio2!$J$3=Foglio2!$E$3,Ausiliari_Coll.Scol.!N408,IF(Foglio2!$J$3=Foglio2!$E$4,Collab._Tecnici!N408,IF(Foglio2!$J$3=Foglio2!$E$5,Assistenti_Tecnici!N408,IF(Foglio2!$J$3=Foglio2!$E$6,Assistenti_Amm.vo!N408,IF(Foglio2!$J$3=Foglio2!$E$7,Resp_Coord_Amm.vo!N408,IF(Foglio2!$J$3=Foglio2!$E$8,Direttore_Amm.vo!N408,IF(Foglio2!$J$3=Foglio2!$E$9,Doc_mat_elem.re!N408,IF(Foglio2!$J$3=Foglio2!$E$10,Doc_dipl_scuola_sec.!N408,IF(Foglio2!$J$3=Foglio2!$E$11,Doc_scuola_media!N408,IF(Foglio2!$J$3=Foglio2!$E$12,Doc_laureati_scuola_sec.!N426,IF(Foglio2!$J$3=Foglio2!$E$13,Direttivi_capi_ist.!N408,0)))))))))))</f>
        <v>0</v>
      </c>
      <c r="Q426" s="252">
        <f>IF(Foglio2!$J$3=Foglio2!$E$3,Ausiliari_Coll.Scol.!O408,IF(Foglio2!$J$3=Foglio2!$E$4,Collab._Tecnici!O408,IF(Foglio2!$J$3=Foglio2!$E$5,Assistenti_Tecnici!O408,IF(Foglio2!$J$3=Foglio2!$E$6,Assistenti_Amm.vo!O408,IF(Foglio2!$J$3=Foglio2!$E$7,Resp_Coord_Amm.vo!O408,IF(Foglio2!$J$3=Foglio2!$E$8,Direttore_Amm.vo!O408,IF(Foglio2!$J$3=Foglio2!$E$9,Doc_mat_elem.re!O408,IF(Foglio2!$J$3=Foglio2!$E$10,Doc_dipl_scuola_sec.!O408,IF(Foglio2!$J$3=Foglio2!$E$11,Doc_scuola_media!O408,IF(Foglio2!$J$3=Foglio2!$E$12,Doc_laureati_scuola_sec.!O426,IF(Foglio2!$J$3=Foglio2!$E$13,Direttivi_capi_ist.!O408,0)))))))))))</f>
        <v>0</v>
      </c>
      <c r="R426" s="252">
        <f>IF(Foglio2!$J$3=Foglio2!$E$3,Ausiliari_Coll.Scol.!P408,IF(Foglio2!$J$3=Foglio2!$E$4,Collab._Tecnici!P408,IF(Foglio2!$J$3=Foglio2!$E$5,Assistenti_Tecnici!P408,IF(Foglio2!$J$3=Foglio2!$E$6,Assistenti_Amm.vo!P408,IF(Foglio2!$J$3=Foglio2!$E$7,Resp_Coord_Amm.vo!P408,IF(Foglio2!$J$3=Foglio2!$E$8,Direttore_Amm.vo!P408,IF(Foglio2!$J$3=Foglio2!$E$9,Doc_mat_elem.re!P408,IF(Foglio2!$J$3=Foglio2!$E$10,Doc_dipl_scuola_sec.!P408,IF(Foglio2!$J$3=Foglio2!$E$11,Doc_scuola_media!P408,IF(Foglio2!$J$3=Foglio2!$E$12,Doc_laureati_scuola_sec.!P426,IF(Foglio2!$J$3=Foglio2!$E$13,Direttivi_capi_ist.!P408,0)))))))))))</f>
        <v>0</v>
      </c>
      <c r="S426" s="252">
        <f>IF(Foglio2!$J$3=Foglio2!$E$3,Ausiliari_Coll.Scol.!Q408,IF(Foglio2!$J$3=Foglio2!$E$4,Collab._Tecnici!Q408,IF(Foglio2!$J$3=Foglio2!$E$5,Assistenti_Tecnici!Q408,IF(Foglio2!$J$3=Foglio2!$E$6,Assistenti_Amm.vo!Q408,IF(Foglio2!$J$3=Foglio2!$E$7,Resp_Coord_Amm.vo!Q408,IF(Foglio2!$J$3=Foglio2!$E$8,Direttore_Amm.vo!Q408,IF(Foglio2!$J$3=Foglio2!$E$9,Doc_mat_elem.re!Q408,IF(Foglio2!$J$3=Foglio2!$E$10,Doc_dipl_scuola_sec.!Q408,IF(Foglio2!$J$3=Foglio2!$E$11,Doc_scuola_media!Q408,IF(Foglio2!$J$3=Foglio2!$E$12,Doc_laureati_scuola_sec.!Q426,IF(Foglio2!$J$3=Foglio2!$E$13,Direttivi_capi_ist.!Q408,0)))))))))))</f>
        <v>0</v>
      </c>
      <c r="T426" s="252">
        <f>IF(Foglio2!$J$3=Foglio2!$E$3,Ausiliari_Coll.Scol.!R408,IF(Foglio2!$J$3=Foglio2!$E$4,Collab._Tecnici!R408,IF(Foglio2!$J$3=Foglio2!$E$5,Assistenti_Tecnici!R408,IF(Foglio2!$J$3=Foglio2!$E$6,Assistenti_Amm.vo!R408,IF(Foglio2!$J$3=Foglio2!$E$7,Resp_Coord_Amm.vo!R408,IF(Foglio2!$J$3=Foglio2!$E$8,Direttore_Amm.vo!R408,IF(Foglio2!$J$3=Foglio2!$E$9,Doc_mat_elem.re!R408,IF(Foglio2!$J$3=Foglio2!$E$10,Doc_dipl_scuola_sec.!R408,IF(Foglio2!$J$3=Foglio2!$E$11,Doc_scuola_media!R408,IF(Foglio2!$J$3=Foglio2!$E$12,Doc_laureati_scuola_sec.!R426,IF(Foglio2!$J$3=Foglio2!$E$13,Direttivi_capi_ist.!R408,0)))))))))))</f>
        <v>0</v>
      </c>
      <c r="U426" s="252">
        <f t="shared" ref="U426" si="1658">(P426)/12*0.8</f>
        <v>0</v>
      </c>
      <c r="V426" s="252">
        <f t="shared" ref="V426" si="1659">(P426+R426)/12*0.8</f>
        <v>0</v>
      </c>
      <c r="W426" s="253" t="str">
        <f>"Fascia Da "&amp;F426&amp;" a "&amp;F427&amp;" Decorrenza "&amp;DAY(C416)&amp;"/"&amp;MONTH(C416)&amp;"/"&amp;YEAR(C416)</f>
        <v>Fascia Da 28 a 34 Decorrenza 1/11/1996</v>
      </c>
    </row>
    <row r="427" spans="1:23" ht="9" customHeight="1" x14ac:dyDescent="0.2">
      <c r="B427" s="245">
        <f t="shared" si="1585"/>
        <v>35381</v>
      </c>
      <c r="C427" s="377"/>
      <c r="D427" s="377"/>
      <c r="E427" s="254" t="s">
        <v>4</v>
      </c>
      <c r="F427" s="255">
        <v>34</v>
      </c>
      <c r="G427" s="267">
        <f t="shared" ref="G427" si="1660">G426*1936.27</f>
        <v>0</v>
      </c>
      <c r="H427" s="267">
        <f t="shared" ref="H427" si="1661">H426*1936.27</f>
        <v>0</v>
      </c>
      <c r="I427" s="267">
        <f t="shared" ref="I427" si="1662">I426*1936.27</f>
        <v>0</v>
      </c>
      <c r="J427" s="267">
        <f t="shared" ref="J427" si="1663">J426*1936.27</f>
        <v>0</v>
      </c>
      <c r="K427" s="267">
        <f t="shared" ref="K427" si="1664">K426*1936.27</f>
        <v>0</v>
      </c>
      <c r="L427" s="266">
        <f t="shared" ref="L427" si="1665">L426*1936.27</f>
        <v>0</v>
      </c>
      <c r="M427" s="267">
        <f t="shared" ref="M427" si="1666">M426*1936.27</f>
        <v>0</v>
      </c>
      <c r="N427" s="182">
        <f t="shared" ref="N427" si="1667">N426*1936.27</f>
        <v>0</v>
      </c>
      <c r="O427" s="183">
        <f t="shared" ref="O427" si="1668">O426*1936.27</f>
        <v>0</v>
      </c>
      <c r="P427" s="184">
        <f t="shared" ref="P427" si="1669">P426*1936.27</f>
        <v>0</v>
      </c>
      <c r="Q427" s="184">
        <f t="shared" ref="Q427" si="1670">Q426*1936.27</f>
        <v>0</v>
      </c>
      <c r="R427" s="184">
        <f t="shared" ref="R427" si="1671">R426*1936.27</f>
        <v>0</v>
      </c>
      <c r="S427" s="184">
        <f t="shared" ref="S427" si="1672">S426*1936.27</f>
        <v>0</v>
      </c>
      <c r="T427" s="184">
        <f t="shared" ref="T427" si="1673">T426*1936.27</f>
        <v>0</v>
      </c>
      <c r="U427" s="184">
        <f t="shared" ref="U427" si="1674">U426*1936.27</f>
        <v>0</v>
      </c>
      <c r="V427" s="184">
        <f t="shared" ref="V427" si="1675">V426*1936.27</f>
        <v>0</v>
      </c>
    </row>
    <row r="428" spans="1:23" ht="12.75" customHeight="1" x14ac:dyDescent="0.2">
      <c r="A428" s="104">
        <f>IF(Foglio2!$J$7=1,TRUNC(Base!V428,0),TRUNC(Base!U428,0))</f>
        <v>0</v>
      </c>
      <c r="B428" s="245">
        <f t="shared" si="1585"/>
        <v>35382</v>
      </c>
      <c r="C428" s="377"/>
      <c r="D428" s="377"/>
      <c r="E428" s="259" t="s">
        <v>3</v>
      </c>
      <c r="F428" s="260">
        <v>35</v>
      </c>
      <c r="G428" s="248">
        <f>IF(Foglio2!$J$3=Foglio2!$E$3,Ausiliari_Coll.Scol.!E410,IF(Foglio2!$J$3=Foglio2!$E$4,Collab._Tecnici!E410,IF(Foglio2!$J$3=Foglio2!$E$5,Assistenti_Tecnici!E410,IF(Foglio2!$J$3=Foglio2!$E$6,Assistenti_Amm.vo!E410,IF(Foglio2!$J$3=Foglio2!$E$7,Resp_Coord_Amm.vo!E410,IF(Foglio2!$J$3=Foglio2!$E$8,Direttore_Amm.vo!E410,IF(Foglio2!$J$3=Foglio2!$E$9,Doc_mat_elem.re!E410,IF(Foglio2!$J$3=Foglio2!$E$10,Doc_dipl_scuola_sec.!E410,IF(Foglio2!$J$3=Foglio2!$E$11,Doc_scuola_media!E410,IF(Foglio2!$J$3=Foglio2!$E$12,Doc_laureati_scuola_sec.!E428,IF(Foglio2!$J$3=Foglio2!$E$13,Direttivi_capi_ist.!E410,0)))))))))))</f>
        <v>0</v>
      </c>
      <c r="H428" s="248">
        <f>IF(Foglio2!$J$3=Foglio2!$E$3,Ausiliari_Coll.Scol.!F410,IF(Foglio2!$J$3=Foglio2!$E$4,Collab._Tecnici!F410,IF(Foglio2!$J$3=Foglio2!$E$5,Assistenti_Tecnici!F410,IF(Foglio2!$J$3=Foglio2!$E$6,Assistenti_Amm.vo!F410,IF(Foglio2!$J$3=Foglio2!$E$7,Resp_Coord_Amm.vo!F410,IF(Foglio2!$J$3=Foglio2!$E$8,Direttore_Amm.vo!F410,IF(Foglio2!$J$3=Foglio2!$E$9,Doc_mat_elem.re!F410,IF(Foglio2!$J$3=Foglio2!$E$10,Doc_dipl_scuola_sec.!F410,IF(Foglio2!$J$3=Foglio2!$E$11,Doc_scuola_media!F410,IF(Foglio2!$J$3=Foglio2!$E$12,Doc_laureati_scuola_sec.!F428,IF(Foglio2!$J$3=Foglio2!$E$13,Direttivi_capi_ist.!F410,0)))))))))))</f>
        <v>0</v>
      </c>
      <c r="I428" s="248">
        <f>IF(Foglio2!$J$3=Foglio2!$E$3,Ausiliari_Coll.Scol.!G410,IF(Foglio2!$J$3=Foglio2!$E$4,Collab._Tecnici!G410,IF(Foglio2!$J$3=Foglio2!$E$5,Assistenti_Tecnici!G410,IF(Foglio2!$J$3=Foglio2!$E$6,Assistenti_Amm.vo!G410,IF(Foglio2!$J$3=Foglio2!$E$7,Resp_Coord_Amm.vo!G410,IF(Foglio2!$J$3=Foglio2!$E$8,Direttore_Amm.vo!G410,IF(Foglio2!$J$3=Foglio2!$E$9,Doc_mat_elem.re!G410,IF(Foglio2!$J$3=Foglio2!$E$10,Doc_dipl_scuola_sec.!G410,IF(Foglio2!$J$3=Foglio2!$E$11,Doc_scuola_media!G410,IF(Foglio2!$J$3=Foglio2!$E$12,Doc_laureati_scuola_sec.!G428,IF(Foglio2!$J$3=Foglio2!$E$13,Direttivi_capi_ist.!G410,0)))))))))))</f>
        <v>0</v>
      </c>
      <c r="J428" s="248">
        <f>IF(Foglio2!$J$3=Foglio2!$E$3,Ausiliari_Coll.Scol.!H410,IF(Foglio2!$J$3=Foglio2!$E$4,Collab._Tecnici!H410,IF(Foglio2!$J$3=Foglio2!$E$5,Assistenti_Tecnici!H410,IF(Foglio2!$J$3=Foglio2!$E$6,Assistenti_Amm.vo!H410,IF(Foglio2!$J$3=Foglio2!$E$7,Resp_Coord_Amm.vo!H410,IF(Foglio2!$J$3=Foglio2!$E$8,Direttore_Amm.vo!H410,IF(Foglio2!$J$3=Foglio2!$E$9,Doc_mat_elem.re!H410,IF(Foglio2!$J$3=Foglio2!$E$10,Doc_dipl_scuola_sec.!H410,IF(Foglio2!$J$3=Foglio2!$E$11,Doc_scuola_media!H410,IF(Foglio2!$J$3=Foglio2!$E$12,Doc_laureati_scuola_sec.!H428,IF(Foglio2!$J$3=Foglio2!$E$13,Direttivi_capi_ist.!H410,0)))))))))))</f>
        <v>0</v>
      </c>
      <c r="K428" s="248">
        <f>IF(Foglio2!$J$3=Foglio2!$E$3,Ausiliari_Coll.Scol.!I410,IF(Foglio2!$J$3=Foglio2!$E$4,Collab._Tecnici!I410,IF(Foglio2!$J$3=Foglio2!$E$5,Assistenti_Tecnici!I410,IF(Foglio2!$J$3=Foglio2!$E$6,Assistenti_Amm.vo!I410,IF(Foglio2!$J$3=Foglio2!$E$7,Resp_Coord_Amm.vo!I410,IF(Foglio2!$J$3=Foglio2!$E$8,Direttore_Amm.vo!I410,IF(Foglio2!$J$3=Foglio2!$E$9,Doc_mat_elem.re!I410,IF(Foglio2!$J$3=Foglio2!$E$10,Doc_dipl_scuola_sec.!I410,IF(Foglio2!$J$3=Foglio2!$E$11,Doc_scuola_media!I410,IF(Foglio2!$J$3=Foglio2!$E$12,Doc_laureati_scuola_sec.!I428,IF(Foglio2!$J$3=Foglio2!$E$13,Direttivi_capi_ist.!I410,0)))))))))))</f>
        <v>0</v>
      </c>
      <c r="L428" s="248">
        <f>IF(Foglio2!$J$3=Foglio2!$E$3,Ausiliari_Coll.Scol.!J410,IF(Foglio2!$J$3=Foglio2!$E$4,Collab._Tecnici!J410,IF(Foglio2!$J$3=Foglio2!$E$5,Assistenti_Tecnici!J410,IF(Foglio2!$J$3=Foglio2!$E$6,Assistenti_Amm.vo!J410,IF(Foglio2!$J$3=Foglio2!$E$7,Resp_Coord_Amm.vo!J410,IF(Foglio2!$J$3=Foglio2!$E$8,Direttore_Amm.vo!J410,IF(Foglio2!$J$3=Foglio2!$E$9,Doc_mat_elem.re!J410,IF(Foglio2!$J$3=Foglio2!$E$10,Doc_dipl_scuola_sec.!J410,IF(Foglio2!$J$3=Foglio2!$E$11,Doc_scuola_media!J410,IF(Foglio2!$J$3=Foglio2!$E$12,Doc_laureati_scuola_sec.!J428,IF(Foglio2!$J$3=Foglio2!$E$13,Direttivi_capi_ist.!J410,0)))))))))))</f>
        <v>0</v>
      </c>
      <c r="M428" s="249">
        <f>IF(Foglio2!$J$3=Foglio2!$E$3,Ausiliari_Coll.Scol.!K410,IF(Foglio2!$J$3=Foglio2!$E$4,Collab._Tecnici!K410,IF(Foglio2!$J$3=Foglio2!$E$5,Assistenti_Tecnici!K410,IF(Foglio2!$J$3=Foglio2!$E$6,Assistenti_Amm.vo!K410,IF(Foglio2!$J$3=Foglio2!$E$7,Resp_Coord_Amm.vo!K410,IF(Foglio2!$J$3=Foglio2!$E$8,Direttore_Amm.vo!K410,IF(Foglio2!$J$3=Foglio2!$E$9,Doc_mat_elem.re!K410,IF(Foglio2!$J$3=Foglio2!$E$10,Doc_dipl_scuola_sec.!K410,IF(Foglio2!$J$3=Foglio2!$E$11,Doc_scuola_media!K410,IF(Foglio2!$J$3=Foglio2!$E$12,Doc_laureati_scuola_sec.!K428,IF(Foglio2!$J$3=Foglio2!$E$13,Direttivi_capi_ist.!K410,0)))))))))))</f>
        <v>0</v>
      </c>
      <c r="N428" s="250">
        <f>IF(Foglio2!$J$3=Foglio2!$E$3,Ausiliari_Coll.Scol.!L410,IF(Foglio2!$J$3=Foglio2!$E$4,Collab._Tecnici!L410,IF(Foglio2!$J$3=Foglio2!$E$5,Assistenti_Tecnici!L410,IF(Foglio2!$J$3=Foglio2!$E$6,Assistenti_Amm.vo!L410,IF(Foglio2!$J$3=Foglio2!$E$7,Resp_Coord_Amm.vo!L410,IF(Foglio2!$J$3=Foglio2!$E$8,Direttore_Amm.vo!L410,IF(Foglio2!$J$3=Foglio2!$E$9,Doc_mat_elem.re!L410,IF(Foglio2!$J$3=Foglio2!$E$10,Doc_dipl_scuola_sec.!L410,IF(Foglio2!$J$3=Foglio2!$E$11,Doc_scuola_media!L410,IF(Foglio2!$J$3=Foglio2!$E$12,Doc_laureati_scuola_sec.!L428,IF(Foglio2!$J$3=Foglio2!$E$13,Direttivi_capi_ist.!L410,0)))))))))))</f>
        <v>0</v>
      </c>
      <c r="O428" s="251">
        <f>IF(Foglio2!$J$3=Foglio2!$E$3,Ausiliari_Coll.Scol.!M410,IF(Foglio2!$J$3=Foglio2!$E$4,Collab._Tecnici!M410,IF(Foglio2!$J$3=Foglio2!$E$5,Assistenti_Tecnici!M410,IF(Foglio2!$J$3=Foglio2!$E$6,Assistenti_Amm.vo!M410,IF(Foglio2!$J$3=Foglio2!$E$7,Resp_Coord_Amm.vo!M410,IF(Foglio2!$J$3=Foglio2!$E$8,Direttore_Amm.vo!M410,IF(Foglio2!$J$3=Foglio2!$E$9,Doc_mat_elem.re!M410,IF(Foglio2!$J$3=Foglio2!$E$10,Doc_dipl_scuola_sec.!M410,IF(Foglio2!$J$3=Foglio2!$E$11,Doc_scuola_media!M410,IF(Foglio2!$J$3=Foglio2!$E$12,Doc_laureati_scuola_sec.!M428,IF(Foglio2!$J$3=Foglio2!$E$13,Direttivi_capi_ist.!M410,0)))))))))))</f>
        <v>0</v>
      </c>
      <c r="P428" s="252">
        <f>IF(Foglio2!$J$3=Foglio2!$E$3,Ausiliari_Coll.Scol.!N410,IF(Foglio2!$J$3=Foglio2!$E$4,Collab._Tecnici!N410,IF(Foglio2!$J$3=Foglio2!$E$5,Assistenti_Tecnici!N410,IF(Foglio2!$J$3=Foglio2!$E$6,Assistenti_Amm.vo!N410,IF(Foglio2!$J$3=Foglio2!$E$7,Resp_Coord_Amm.vo!N410,IF(Foglio2!$J$3=Foglio2!$E$8,Direttore_Amm.vo!N410,IF(Foglio2!$J$3=Foglio2!$E$9,Doc_mat_elem.re!N410,IF(Foglio2!$J$3=Foglio2!$E$10,Doc_dipl_scuola_sec.!N410,IF(Foglio2!$J$3=Foglio2!$E$11,Doc_scuola_media!N410,IF(Foglio2!$J$3=Foglio2!$E$12,Doc_laureati_scuola_sec.!N428,IF(Foglio2!$J$3=Foglio2!$E$13,Direttivi_capi_ist.!N410,0)))))))))))</f>
        <v>0</v>
      </c>
      <c r="Q428" s="252">
        <f>IF(Foglio2!$J$3=Foglio2!$E$3,Ausiliari_Coll.Scol.!O410,IF(Foglio2!$J$3=Foglio2!$E$4,Collab._Tecnici!O410,IF(Foglio2!$J$3=Foglio2!$E$5,Assistenti_Tecnici!O410,IF(Foglio2!$J$3=Foglio2!$E$6,Assistenti_Amm.vo!O410,IF(Foglio2!$J$3=Foglio2!$E$7,Resp_Coord_Amm.vo!O410,IF(Foglio2!$J$3=Foglio2!$E$8,Direttore_Amm.vo!O410,IF(Foglio2!$J$3=Foglio2!$E$9,Doc_mat_elem.re!O410,IF(Foglio2!$J$3=Foglio2!$E$10,Doc_dipl_scuola_sec.!O410,IF(Foglio2!$J$3=Foglio2!$E$11,Doc_scuola_media!O410,IF(Foglio2!$J$3=Foglio2!$E$12,Doc_laureati_scuola_sec.!O428,IF(Foglio2!$J$3=Foglio2!$E$13,Direttivi_capi_ist.!O410,0)))))))))))</f>
        <v>0</v>
      </c>
      <c r="R428" s="252">
        <f>IF(Foglio2!$J$3=Foglio2!$E$3,Ausiliari_Coll.Scol.!P410,IF(Foglio2!$J$3=Foglio2!$E$4,Collab._Tecnici!P410,IF(Foglio2!$J$3=Foglio2!$E$5,Assistenti_Tecnici!P410,IF(Foglio2!$J$3=Foglio2!$E$6,Assistenti_Amm.vo!P410,IF(Foglio2!$J$3=Foglio2!$E$7,Resp_Coord_Amm.vo!P410,IF(Foglio2!$J$3=Foglio2!$E$8,Direttore_Amm.vo!P410,IF(Foglio2!$J$3=Foglio2!$E$9,Doc_mat_elem.re!P410,IF(Foglio2!$J$3=Foglio2!$E$10,Doc_dipl_scuola_sec.!P410,IF(Foglio2!$J$3=Foglio2!$E$11,Doc_scuola_media!P410,IF(Foglio2!$J$3=Foglio2!$E$12,Doc_laureati_scuola_sec.!P428,IF(Foglio2!$J$3=Foglio2!$E$13,Direttivi_capi_ist.!P410,0)))))))))))</f>
        <v>0</v>
      </c>
      <c r="S428" s="252">
        <f>IF(Foglio2!$J$3=Foglio2!$E$3,Ausiliari_Coll.Scol.!Q410,IF(Foglio2!$J$3=Foglio2!$E$4,Collab._Tecnici!Q410,IF(Foglio2!$J$3=Foglio2!$E$5,Assistenti_Tecnici!Q410,IF(Foglio2!$J$3=Foglio2!$E$6,Assistenti_Amm.vo!Q410,IF(Foglio2!$J$3=Foglio2!$E$7,Resp_Coord_Amm.vo!Q410,IF(Foglio2!$J$3=Foglio2!$E$8,Direttore_Amm.vo!Q410,IF(Foglio2!$J$3=Foglio2!$E$9,Doc_mat_elem.re!Q410,IF(Foglio2!$J$3=Foglio2!$E$10,Doc_dipl_scuola_sec.!Q410,IF(Foglio2!$J$3=Foglio2!$E$11,Doc_scuola_media!Q410,IF(Foglio2!$J$3=Foglio2!$E$12,Doc_laureati_scuola_sec.!Q428,IF(Foglio2!$J$3=Foglio2!$E$13,Direttivi_capi_ist.!Q410,0)))))))))))</f>
        <v>0</v>
      </c>
      <c r="T428" s="252">
        <f>IF(Foglio2!$J$3=Foglio2!$E$3,Ausiliari_Coll.Scol.!R410,IF(Foglio2!$J$3=Foglio2!$E$4,Collab._Tecnici!R410,IF(Foglio2!$J$3=Foglio2!$E$5,Assistenti_Tecnici!R410,IF(Foglio2!$J$3=Foglio2!$E$6,Assistenti_Amm.vo!R410,IF(Foglio2!$J$3=Foglio2!$E$7,Resp_Coord_Amm.vo!R410,IF(Foglio2!$J$3=Foglio2!$E$8,Direttore_Amm.vo!R410,IF(Foglio2!$J$3=Foglio2!$E$9,Doc_mat_elem.re!R410,IF(Foglio2!$J$3=Foglio2!$E$10,Doc_dipl_scuola_sec.!R410,IF(Foglio2!$J$3=Foglio2!$E$11,Doc_scuola_media!R410,IF(Foglio2!$J$3=Foglio2!$E$12,Doc_laureati_scuola_sec.!R428,IF(Foglio2!$J$3=Foglio2!$E$13,Direttivi_capi_ist.!R410,0)))))))))))</f>
        <v>0</v>
      </c>
      <c r="U428" s="252">
        <f t="shared" ref="U428" si="1676">(P428)/12*0.8</f>
        <v>0</v>
      </c>
      <c r="V428" s="252">
        <f t="shared" ref="V428" si="1677">(P428+R428)/12*0.8</f>
        <v>0</v>
      </c>
      <c r="W428" s="253" t="str">
        <f>"Fascia Da "&amp;F428&amp;" a "&amp;F429&amp;" Decorrenza "&amp;DAY(C416)&amp;"/"&amp;MONTH(C416)&amp;"/"&amp;YEAR(C416)</f>
        <v>Fascia Da 35 a  Decorrenza 1/11/1996</v>
      </c>
    </row>
    <row r="429" spans="1:23" ht="9" customHeight="1" x14ac:dyDescent="0.2">
      <c r="B429" s="245">
        <f t="shared" si="1585"/>
        <v>35383</v>
      </c>
      <c r="C429" s="378"/>
      <c r="D429" s="378"/>
      <c r="E429" s="264" t="s">
        <v>4</v>
      </c>
      <c r="F429" s="265"/>
      <c r="G429" s="267">
        <f t="shared" ref="G429" si="1678">G428*1936.27</f>
        <v>0</v>
      </c>
      <c r="H429" s="267">
        <f t="shared" ref="H429" si="1679">H428*1936.27</f>
        <v>0</v>
      </c>
      <c r="I429" s="267">
        <f t="shared" ref="I429" si="1680">I428*1936.27</f>
        <v>0</v>
      </c>
      <c r="J429" s="267">
        <f t="shared" ref="J429" si="1681">J428*1936.27</f>
        <v>0</v>
      </c>
      <c r="K429" s="267">
        <f t="shared" ref="K429" si="1682">K428*1936.27</f>
        <v>0</v>
      </c>
      <c r="L429" s="266">
        <f t="shared" ref="L429" si="1683">L428*1936.27</f>
        <v>0</v>
      </c>
      <c r="M429" s="267">
        <f t="shared" ref="M429" si="1684">M428*1936.27</f>
        <v>0</v>
      </c>
      <c r="N429" s="182">
        <f t="shared" ref="N429" si="1685">N428*1936.27</f>
        <v>0</v>
      </c>
      <c r="O429" s="183">
        <f t="shared" ref="O429" si="1686">O428*1936.27</f>
        <v>0</v>
      </c>
      <c r="P429" s="184">
        <f t="shared" ref="P429" si="1687">P428*1936.27</f>
        <v>0</v>
      </c>
      <c r="Q429" s="184">
        <f t="shared" ref="Q429" si="1688">Q428*1936.27</f>
        <v>0</v>
      </c>
      <c r="R429" s="184">
        <f t="shared" ref="R429" si="1689">R428*1936.27</f>
        <v>0</v>
      </c>
      <c r="S429" s="184">
        <f t="shared" ref="S429" si="1690">S428*1936.27</f>
        <v>0</v>
      </c>
      <c r="T429" s="184">
        <f t="shared" ref="T429" si="1691">T428*1936.27</f>
        <v>0</v>
      </c>
      <c r="U429" s="184">
        <f t="shared" ref="U429" si="1692">U428*1936.27</f>
        <v>0</v>
      </c>
      <c r="V429" s="184">
        <f t="shared" ref="V429" si="1693">V428*1936.27</f>
        <v>0</v>
      </c>
    </row>
    <row r="430" spans="1:23" ht="12.75" customHeight="1" x14ac:dyDescent="0.2">
      <c r="A430" s="104">
        <f>IF(Foglio2!$J$7=1,TRUNC(Base!V430,0),TRUNC(Base!U430,0))</f>
        <v>0</v>
      </c>
      <c r="B430" s="245">
        <f>C432</f>
        <v>35612</v>
      </c>
      <c r="C430" s="375">
        <v>35612</v>
      </c>
      <c r="D430" s="375">
        <v>36099</v>
      </c>
      <c r="E430" s="246" t="s">
        <v>3</v>
      </c>
      <c r="F430" s="247">
        <v>0</v>
      </c>
      <c r="G430" s="248">
        <f>IF(Foglio2!$J$3=Foglio2!$E$3,Ausiliari_Coll.Scol.!E412,IF(Foglio2!$J$3=Foglio2!$E$4,Collab._Tecnici!E412,IF(Foglio2!$J$3=Foglio2!$E$5,Assistenti_Tecnici!E412,IF(Foglio2!$J$3=Foglio2!$E$6,Assistenti_Amm.vo!E412,IF(Foglio2!$J$3=Foglio2!$E$7,Resp_Coord_Amm.vo!E412,IF(Foglio2!$J$3=Foglio2!$E$8,Direttore_Amm.vo!E412,IF(Foglio2!$J$3=Foglio2!$E$9,Doc_mat_elem.re!E412,IF(Foglio2!$J$3=Foglio2!$E$10,Doc_dipl_scuola_sec.!E412,IF(Foglio2!$J$3=Foglio2!$E$11,Doc_scuola_media!E412,IF(Foglio2!$J$3=Foglio2!$E$12,Doc_laureati_scuola_sec.!E430,IF(Foglio2!$J$3=Foglio2!$E$13,Direttivi_capi_ist.!E412,0)))))))))))</f>
        <v>0</v>
      </c>
      <c r="H430" s="248">
        <f>IF(Foglio2!$J$3=Foglio2!$E$3,Ausiliari_Coll.Scol.!F412,IF(Foglio2!$J$3=Foglio2!$E$4,Collab._Tecnici!F412,IF(Foglio2!$J$3=Foglio2!$E$5,Assistenti_Tecnici!F412,IF(Foglio2!$J$3=Foglio2!$E$6,Assistenti_Amm.vo!F412,IF(Foglio2!$J$3=Foglio2!$E$7,Resp_Coord_Amm.vo!F412,IF(Foglio2!$J$3=Foglio2!$E$8,Direttore_Amm.vo!F412,IF(Foglio2!$J$3=Foglio2!$E$9,Doc_mat_elem.re!F412,IF(Foglio2!$J$3=Foglio2!$E$10,Doc_dipl_scuola_sec.!F412,IF(Foglio2!$J$3=Foglio2!$E$11,Doc_scuola_media!F412,IF(Foglio2!$J$3=Foglio2!$E$12,Doc_laureati_scuola_sec.!F430,IF(Foglio2!$J$3=Foglio2!$E$13,Direttivi_capi_ist.!F412,0)))))))))))</f>
        <v>0</v>
      </c>
      <c r="I430" s="248">
        <f>IF(Foglio2!$J$3=Foglio2!$E$3,Ausiliari_Coll.Scol.!G412,IF(Foglio2!$J$3=Foglio2!$E$4,Collab._Tecnici!G412,IF(Foglio2!$J$3=Foglio2!$E$5,Assistenti_Tecnici!G412,IF(Foglio2!$J$3=Foglio2!$E$6,Assistenti_Amm.vo!G412,IF(Foglio2!$J$3=Foglio2!$E$7,Resp_Coord_Amm.vo!G412,IF(Foglio2!$J$3=Foglio2!$E$8,Direttore_Amm.vo!G412,IF(Foglio2!$J$3=Foglio2!$E$9,Doc_mat_elem.re!G412,IF(Foglio2!$J$3=Foglio2!$E$10,Doc_dipl_scuola_sec.!G412,IF(Foglio2!$J$3=Foglio2!$E$11,Doc_scuola_media!G412,IF(Foglio2!$J$3=Foglio2!$E$12,Doc_laureati_scuola_sec.!G430,IF(Foglio2!$J$3=Foglio2!$E$13,Direttivi_capi_ist.!G412,0)))))))))))</f>
        <v>0</v>
      </c>
      <c r="J430" s="248">
        <f>IF(Foglio2!$J$3=Foglio2!$E$3,Ausiliari_Coll.Scol.!H412,IF(Foglio2!$J$3=Foglio2!$E$4,Collab._Tecnici!H412,IF(Foglio2!$J$3=Foglio2!$E$5,Assistenti_Tecnici!H412,IF(Foglio2!$J$3=Foglio2!$E$6,Assistenti_Amm.vo!H412,IF(Foglio2!$J$3=Foglio2!$E$7,Resp_Coord_Amm.vo!H412,IF(Foglio2!$J$3=Foglio2!$E$8,Direttore_Amm.vo!H412,IF(Foglio2!$J$3=Foglio2!$E$9,Doc_mat_elem.re!H412,IF(Foglio2!$J$3=Foglio2!$E$10,Doc_dipl_scuola_sec.!H412,IF(Foglio2!$J$3=Foglio2!$E$11,Doc_scuola_media!H412,IF(Foglio2!$J$3=Foglio2!$E$12,Doc_laureati_scuola_sec.!H430,IF(Foglio2!$J$3=Foglio2!$E$13,Direttivi_capi_ist.!H412,0)))))))))))</f>
        <v>0</v>
      </c>
      <c r="K430" s="248">
        <f>IF(Foglio2!$J$3=Foglio2!$E$3,Ausiliari_Coll.Scol.!I412,IF(Foglio2!$J$3=Foglio2!$E$4,Collab._Tecnici!I412,IF(Foglio2!$J$3=Foglio2!$E$5,Assistenti_Tecnici!I412,IF(Foglio2!$J$3=Foglio2!$E$6,Assistenti_Amm.vo!I412,IF(Foglio2!$J$3=Foglio2!$E$7,Resp_Coord_Amm.vo!I412,IF(Foglio2!$J$3=Foglio2!$E$8,Direttore_Amm.vo!I412,IF(Foglio2!$J$3=Foglio2!$E$9,Doc_mat_elem.re!I412,IF(Foglio2!$J$3=Foglio2!$E$10,Doc_dipl_scuola_sec.!I412,IF(Foglio2!$J$3=Foglio2!$E$11,Doc_scuola_media!I412,IF(Foglio2!$J$3=Foglio2!$E$12,Doc_laureati_scuola_sec.!I430,IF(Foglio2!$J$3=Foglio2!$E$13,Direttivi_capi_ist.!I412,0)))))))))))</f>
        <v>0</v>
      </c>
      <c r="L430" s="248">
        <f>IF(Foglio2!$J$3=Foglio2!$E$3,Ausiliari_Coll.Scol.!J412,IF(Foglio2!$J$3=Foglio2!$E$4,Collab._Tecnici!J412,IF(Foglio2!$J$3=Foglio2!$E$5,Assistenti_Tecnici!J412,IF(Foglio2!$J$3=Foglio2!$E$6,Assistenti_Amm.vo!J412,IF(Foglio2!$J$3=Foglio2!$E$7,Resp_Coord_Amm.vo!J412,IF(Foglio2!$J$3=Foglio2!$E$8,Direttore_Amm.vo!J412,IF(Foglio2!$J$3=Foglio2!$E$9,Doc_mat_elem.re!J412,IF(Foglio2!$J$3=Foglio2!$E$10,Doc_dipl_scuola_sec.!J412,IF(Foglio2!$J$3=Foglio2!$E$11,Doc_scuola_media!J412,IF(Foglio2!$J$3=Foglio2!$E$12,Doc_laureati_scuola_sec.!J430,IF(Foglio2!$J$3=Foglio2!$E$13,Direttivi_capi_ist.!J412,0)))))))))))</f>
        <v>0</v>
      </c>
      <c r="M430" s="249">
        <f>IF(Foglio2!$J$3=Foglio2!$E$3,Ausiliari_Coll.Scol.!K412,IF(Foglio2!$J$3=Foglio2!$E$4,Collab._Tecnici!K412,IF(Foglio2!$J$3=Foglio2!$E$5,Assistenti_Tecnici!K412,IF(Foglio2!$J$3=Foglio2!$E$6,Assistenti_Amm.vo!K412,IF(Foglio2!$J$3=Foglio2!$E$7,Resp_Coord_Amm.vo!K412,IF(Foglio2!$J$3=Foglio2!$E$8,Direttore_Amm.vo!K412,IF(Foglio2!$J$3=Foglio2!$E$9,Doc_mat_elem.re!K412,IF(Foglio2!$J$3=Foglio2!$E$10,Doc_dipl_scuola_sec.!K412,IF(Foglio2!$J$3=Foglio2!$E$11,Doc_scuola_media!K412,IF(Foglio2!$J$3=Foglio2!$E$12,Doc_laureati_scuola_sec.!K430,IF(Foglio2!$J$3=Foglio2!$E$13,Direttivi_capi_ist.!K412,0)))))))))))</f>
        <v>0</v>
      </c>
      <c r="N430" s="250">
        <f>IF(Foglio2!$J$3=Foglio2!$E$3,Ausiliari_Coll.Scol.!L412,IF(Foglio2!$J$3=Foglio2!$E$4,Collab._Tecnici!L412,IF(Foglio2!$J$3=Foglio2!$E$5,Assistenti_Tecnici!L412,IF(Foglio2!$J$3=Foglio2!$E$6,Assistenti_Amm.vo!L412,IF(Foglio2!$J$3=Foglio2!$E$7,Resp_Coord_Amm.vo!L412,IF(Foglio2!$J$3=Foglio2!$E$8,Direttore_Amm.vo!L412,IF(Foglio2!$J$3=Foglio2!$E$9,Doc_mat_elem.re!L412,IF(Foglio2!$J$3=Foglio2!$E$10,Doc_dipl_scuola_sec.!L412,IF(Foglio2!$J$3=Foglio2!$E$11,Doc_scuola_media!L412,IF(Foglio2!$J$3=Foglio2!$E$12,Doc_laureati_scuola_sec.!L430,IF(Foglio2!$J$3=Foglio2!$E$13,Direttivi_capi_ist.!L412,0)))))))))))</f>
        <v>0</v>
      </c>
      <c r="O430" s="251">
        <f>IF(Foglio2!$J$3=Foglio2!$E$3,Ausiliari_Coll.Scol.!M412,IF(Foglio2!$J$3=Foglio2!$E$4,Collab._Tecnici!M412,IF(Foglio2!$J$3=Foglio2!$E$5,Assistenti_Tecnici!M412,IF(Foglio2!$J$3=Foglio2!$E$6,Assistenti_Amm.vo!M412,IF(Foglio2!$J$3=Foglio2!$E$7,Resp_Coord_Amm.vo!M412,IF(Foglio2!$J$3=Foglio2!$E$8,Direttore_Amm.vo!M412,IF(Foglio2!$J$3=Foglio2!$E$9,Doc_mat_elem.re!M412,IF(Foglio2!$J$3=Foglio2!$E$10,Doc_dipl_scuola_sec.!M412,IF(Foglio2!$J$3=Foglio2!$E$11,Doc_scuola_media!M412,IF(Foglio2!$J$3=Foglio2!$E$12,Doc_laureati_scuola_sec.!M430,IF(Foglio2!$J$3=Foglio2!$E$13,Direttivi_capi_ist.!M412,0)))))))))))</f>
        <v>0</v>
      </c>
      <c r="P430" s="252">
        <f>IF(Foglio2!$J$3=Foglio2!$E$3,Ausiliari_Coll.Scol.!N412,IF(Foglio2!$J$3=Foglio2!$E$4,Collab._Tecnici!N412,IF(Foglio2!$J$3=Foglio2!$E$5,Assistenti_Tecnici!N412,IF(Foglio2!$J$3=Foglio2!$E$6,Assistenti_Amm.vo!N412,IF(Foglio2!$J$3=Foglio2!$E$7,Resp_Coord_Amm.vo!N412,IF(Foglio2!$J$3=Foglio2!$E$8,Direttore_Amm.vo!N412,IF(Foglio2!$J$3=Foglio2!$E$9,Doc_mat_elem.re!N412,IF(Foglio2!$J$3=Foglio2!$E$10,Doc_dipl_scuola_sec.!N412,IF(Foglio2!$J$3=Foglio2!$E$11,Doc_scuola_media!N412,IF(Foglio2!$J$3=Foglio2!$E$12,Doc_laureati_scuola_sec.!N430,IF(Foglio2!$J$3=Foglio2!$E$13,Direttivi_capi_ist.!N412,0)))))))))))</f>
        <v>0</v>
      </c>
      <c r="Q430" s="252">
        <f>IF(Foglio2!$J$3=Foglio2!$E$3,Ausiliari_Coll.Scol.!O412,IF(Foglio2!$J$3=Foglio2!$E$4,Collab._Tecnici!O412,IF(Foglio2!$J$3=Foglio2!$E$5,Assistenti_Tecnici!O412,IF(Foglio2!$J$3=Foglio2!$E$6,Assistenti_Amm.vo!O412,IF(Foglio2!$J$3=Foglio2!$E$7,Resp_Coord_Amm.vo!O412,IF(Foglio2!$J$3=Foglio2!$E$8,Direttore_Amm.vo!O412,IF(Foglio2!$J$3=Foglio2!$E$9,Doc_mat_elem.re!O412,IF(Foglio2!$J$3=Foglio2!$E$10,Doc_dipl_scuola_sec.!O412,IF(Foglio2!$J$3=Foglio2!$E$11,Doc_scuola_media!O412,IF(Foglio2!$J$3=Foglio2!$E$12,Doc_laureati_scuola_sec.!O430,IF(Foglio2!$J$3=Foglio2!$E$13,Direttivi_capi_ist.!O412,0)))))))))))</f>
        <v>0</v>
      </c>
      <c r="R430" s="252">
        <f>IF(Foglio2!$J$3=Foglio2!$E$3,Ausiliari_Coll.Scol.!P412,IF(Foglio2!$J$3=Foglio2!$E$4,Collab._Tecnici!P412,IF(Foglio2!$J$3=Foglio2!$E$5,Assistenti_Tecnici!P412,IF(Foglio2!$J$3=Foglio2!$E$6,Assistenti_Amm.vo!P412,IF(Foglio2!$J$3=Foglio2!$E$7,Resp_Coord_Amm.vo!P412,IF(Foglio2!$J$3=Foglio2!$E$8,Direttore_Amm.vo!P412,IF(Foglio2!$J$3=Foglio2!$E$9,Doc_mat_elem.re!P412,IF(Foglio2!$J$3=Foglio2!$E$10,Doc_dipl_scuola_sec.!P412,IF(Foglio2!$J$3=Foglio2!$E$11,Doc_scuola_media!P412,IF(Foglio2!$J$3=Foglio2!$E$12,Doc_laureati_scuola_sec.!P430,IF(Foglio2!$J$3=Foglio2!$E$13,Direttivi_capi_ist.!P412,0)))))))))))</f>
        <v>0</v>
      </c>
      <c r="S430" s="252">
        <f>IF(Foglio2!$J$3=Foglio2!$E$3,Ausiliari_Coll.Scol.!Q412,IF(Foglio2!$J$3=Foglio2!$E$4,Collab._Tecnici!Q412,IF(Foglio2!$J$3=Foglio2!$E$5,Assistenti_Tecnici!Q412,IF(Foglio2!$J$3=Foglio2!$E$6,Assistenti_Amm.vo!Q412,IF(Foglio2!$J$3=Foglio2!$E$7,Resp_Coord_Amm.vo!Q412,IF(Foglio2!$J$3=Foglio2!$E$8,Direttore_Amm.vo!Q412,IF(Foglio2!$J$3=Foglio2!$E$9,Doc_mat_elem.re!Q412,IF(Foglio2!$J$3=Foglio2!$E$10,Doc_dipl_scuola_sec.!Q412,IF(Foglio2!$J$3=Foglio2!$E$11,Doc_scuola_media!Q412,IF(Foglio2!$J$3=Foglio2!$E$12,Doc_laureati_scuola_sec.!Q430,IF(Foglio2!$J$3=Foglio2!$E$13,Direttivi_capi_ist.!Q412,0)))))))))))</f>
        <v>0</v>
      </c>
      <c r="T430" s="252">
        <f>IF(Foglio2!$J$3=Foglio2!$E$3,Ausiliari_Coll.Scol.!R412,IF(Foglio2!$J$3=Foglio2!$E$4,Collab._Tecnici!R412,IF(Foglio2!$J$3=Foglio2!$E$5,Assistenti_Tecnici!R412,IF(Foglio2!$J$3=Foglio2!$E$6,Assistenti_Amm.vo!R412,IF(Foglio2!$J$3=Foglio2!$E$7,Resp_Coord_Amm.vo!R412,IF(Foglio2!$J$3=Foglio2!$E$8,Direttore_Amm.vo!R412,IF(Foglio2!$J$3=Foglio2!$E$9,Doc_mat_elem.re!R412,IF(Foglio2!$J$3=Foglio2!$E$10,Doc_dipl_scuola_sec.!R412,IF(Foglio2!$J$3=Foglio2!$E$11,Doc_scuola_media!R412,IF(Foglio2!$J$3=Foglio2!$E$12,Doc_laureati_scuola_sec.!R430,IF(Foglio2!$J$3=Foglio2!$E$13,Direttivi_capi_ist.!R412,0)))))))))))</f>
        <v>0</v>
      </c>
      <c r="U430" s="252">
        <f t="shared" ref="U430" si="1694">(P430)/12*0.8</f>
        <v>0</v>
      </c>
      <c r="V430" s="252">
        <f t="shared" ref="V430" si="1695">(P430+R430)/12*0.8</f>
        <v>0</v>
      </c>
      <c r="W430" s="253" t="str">
        <f>"Fascia Da "&amp;F430&amp;" a "&amp;F431&amp;" Decorrenza "&amp;DAY(C430)&amp;"/"&amp;MONTH(C430)&amp;"/"&amp;YEAR(C430)</f>
        <v>Fascia Da 0 a 2 Decorrenza 1/7/1997</v>
      </c>
    </row>
    <row r="431" spans="1:23" ht="9" customHeight="1" x14ac:dyDescent="0.2">
      <c r="B431" s="245">
        <f>B430+1</f>
        <v>35613</v>
      </c>
      <c r="C431" s="376"/>
      <c r="D431" s="376"/>
      <c r="E431" s="254" t="s">
        <v>4</v>
      </c>
      <c r="F431" s="255">
        <v>2</v>
      </c>
      <c r="G431" s="267">
        <f t="shared" ref="G431" si="1696">G430*1936.27</f>
        <v>0</v>
      </c>
      <c r="H431" s="267">
        <f t="shared" ref="H431" si="1697">H430*1936.27</f>
        <v>0</v>
      </c>
      <c r="I431" s="267">
        <f t="shared" ref="I431" si="1698">I430*1936.27</f>
        <v>0</v>
      </c>
      <c r="J431" s="267">
        <f t="shared" ref="J431" si="1699">J430*1936.27</f>
        <v>0</v>
      </c>
      <c r="K431" s="267">
        <f t="shared" ref="K431" si="1700">K430*1936.27</f>
        <v>0</v>
      </c>
      <c r="L431" s="266">
        <f t="shared" ref="L431" si="1701">L430*1936.27</f>
        <v>0</v>
      </c>
      <c r="M431" s="267">
        <f t="shared" ref="M431" si="1702">M430*1936.27</f>
        <v>0</v>
      </c>
      <c r="N431" s="182">
        <f t="shared" ref="N431" si="1703">N430*1936.27</f>
        <v>0</v>
      </c>
      <c r="O431" s="183">
        <f t="shared" ref="O431" si="1704">O430*1936.27</f>
        <v>0</v>
      </c>
      <c r="P431" s="184">
        <f t="shared" ref="P431" si="1705">P430*1936.27</f>
        <v>0</v>
      </c>
      <c r="Q431" s="184">
        <f t="shared" ref="Q431" si="1706">Q430*1936.27</f>
        <v>0</v>
      </c>
      <c r="R431" s="184">
        <f t="shared" ref="R431" si="1707">R430*1936.27</f>
        <v>0</v>
      </c>
      <c r="S431" s="184">
        <f t="shared" ref="S431" si="1708">S430*1936.27</f>
        <v>0</v>
      </c>
      <c r="T431" s="184">
        <f t="shared" ref="T431" si="1709">T430*1936.27</f>
        <v>0</v>
      </c>
      <c r="U431" s="184">
        <f t="shared" ref="U431" si="1710">U430*1936.27</f>
        <v>0</v>
      </c>
      <c r="V431" s="184">
        <f t="shared" ref="V431" si="1711">V430*1936.27</f>
        <v>0</v>
      </c>
    </row>
    <row r="432" spans="1:23" ht="12.75" customHeight="1" x14ac:dyDescent="0.2">
      <c r="A432" s="104">
        <f>IF(Foglio2!$J$7=1,TRUNC(Base!V432,0),TRUNC(Base!U432,0))</f>
        <v>0</v>
      </c>
      <c r="B432" s="245">
        <f t="shared" ref="B432:B443" si="1712">B431+1</f>
        <v>35614</v>
      </c>
      <c r="C432" s="377">
        <v>35612</v>
      </c>
      <c r="D432" s="377">
        <v>36099</v>
      </c>
      <c r="E432" s="259" t="s">
        <v>3</v>
      </c>
      <c r="F432" s="260">
        <v>3</v>
      </c>
      <c r="G432" s="248">
        <f>IF(Foglio2!$J$3=Foglio2!$E$3,Ausiliari_Coll.Scol.!E414,IF(Foglio2!$J$3=Foglio2!$E$4,Collab._Tecnici!E414,IF(Foglio2!$J$3=Foglio2!$E$5,Assistenti_Tecnici!E414,IF(Foglio2!$J$3=Foglio2!$E$6,Assistenti_Amm.vo!E414,IF(Foglio2!$J$3=Foglio2!$E$7,Resp_Coord_Amm.vo!E414,IF(Foglio2!$J$3=Foglio2!$E$8,Direttore_Amm.vo!E414,IF(Foglio2!$J$3=Foglio2!$E$9,Doc_mat_elem.re!E414,IF(Foglio2!$J$3=Foglio2!$E$10,Doc_dipl_scuola_sec.!E414,IF(Foglio2!$J$3=Foglio2!$E$11,Doc_scuola_media!E414,IF(Foglio2!$J$3=Foglio2!$E$12,Doc_laureati_scuola_sec.!E432,IF(Foglio2!$J$3=Foglio2!$E$13,Direttivi_capi_ist.!E414,0)))))))))))</f>
        <v>0</v>
      </c>
      <c r="H432" s="248">
        <f>IF(Foglio2!$J$3=Foglio2!$E$3,Ausiliari_Coll.Scol.!F414,IF(Foglio2!$J$3=Foglio2!$E$4,Collab._Tecnici!F414,IF(Foglio2!$J$3=Foglio2!$E$5,Assistenti_Tecnici!F414,IF(Foglio2!$J$3=Foglio2!$E$6,Assistenti_Amm.vo!F414,IF(Foglio2!$J$3=Foglio2!$E$7,Resp_Coord_Amm.vo!F414,IF(Foglio2!$J$3=Foglio2!$E$8,Direttore_Amm.vo!F414,IF(Foglio2!$J$3=Foglio2!$E$9,Doc_mat_elem.re!F414,IF(Foglio2!$J$3=Foglio2!$E$10,Doc_dipl_scuola_sec.!F414,IF(Foglio2!$J$3=Foglio2!$E$11,Doc_scuola_media!F414,IF(Foglio2!$J$3=Foglio2!$E$12,Doc_laureati_scuola_sec.!F432,IF(Foglio2!$J$3=Foglio2!$E$13,Direttivi_capi_ist.!F414,0)))))))))))</f>
        <v>0</v>
      </c>
      <c r="I432" s="248">
        <f>IF(Foglio2!$J$3=Foglio2!$E$3,Ausiliari_Coll.Scol.!G414,IF(Foglio2!$J$3=Foglio2!$E$4,Collab._Tecnici!G414,IF(Foglio2!$J$3=Foglio2!$E$5,Assistenti_Tecnici!G414,IF(Foglio2!$J$3=Foglio2!$E$6,Assistenti_Amm.vo!G414,IF(Foglio2!$J$3=Foglio2!$E$7,Resp_Coord_Amm.vo!G414,IF(Foglio2!$J$3=Foglio2!$E$8,Direttore_Amm.vo!G414,IF(Foglio2!$J$3=Foglio2!$E$9,Doc_mat_elem.re!G414,IF(Foglio2!$J$3=Foglio2!$E$10,Doc_dipl_scuola_sec.!G414,IF(Foglio2!$J$3=Foglio2!$E$11,Doc_scuola_media!G414,IF(Foglio2!$J$3=Foglio2!$E$12,Doc_laureati_scuola_sec.!G432,IF(Foglio2!$J$3=Foglio2!$E$13,Direttivi_capi_ist.!G414,0)))))))))))</f>
        <v>0</v>
      </c>
      <c r="J432" s="248">
        <f>IF(Foglio2!$J$3=Foglio2!$E$3,Ausiliari_Coll.Scol.!H414,IF(Foglio2!$J$3=Foglio2!$E$4,Collab._Tecnici!H414,IF(Foglio2!$J$3=Foglio2!$E$5,Assistenti_Tecnici!H414,IF(Foglio2!$J$3=Foglio2!$E$6,Assistenti_Amm.vo!H414,IF(Foglio2!$J$3=Foglio2!$E$7,Resp_Coord_Amm.vo!H414,IF(Foglio2!$J$3=Foglio2!$E$8,Direttore_Amm.vo!H414,IF(Foglio2!$J$3=Foglio2!$E$9,Doc_mat_elem.re!H414,IF(Foglio2!$J$3=Foglio2!$E$10,Doc_dipl_scuola_sec.!H414,IF(Foglio2!$J$3=Foglio2!$E$11,Doc_scuola_media!H414,IF(Foglio2!$J$3=Foglio2!$E$12,Doc_laureati_scuola_sec.!H432,IF(Foglio2!$J$3=Foglio2!$E$13,Direttivi_capi_ist.!H414,0)))))))))))</f>
        <v>0</v>
      </c>
      <c r="K432" s="248">
        <f>IF(Foglio2!$J$3=Foglio2!$E$3,Ausiliari_Coll.Scol.!I414,IF(Foglio2!$J$3=Foglio2!$E$4,Collab._Tecnici!I414,IF(Foglio2!$J$3=Foglio2!$E$5,Assistenti_Tecnici!I414,IF(Foglio2!$J$3=Foglio2!$E$6,Assistenti_Amm.vo!I414,IF(Foglio2!$J$3=Foglio2!$E$7,Resp_Coord_Amm.vo!I414,IF(Foglio2!$J$3=Foglio2!$E$8,Direttore_Amm.vo!I414,IF(Foglio2!$J$3=Foglio2!$E$9,Doc_mat_elem.re!I414,IF(Foglio2!$J$3=Foglio2!$E$10,Doc_dipl_scuola_sec.!I414,IF(Foglio2!$J$3=Foglio2!$E$11,Doc_scuola_media!I414,IF(Foglio2!$J$3=Foglio2!$E$12,Doc_laureati_scuola_sec.!I432,IF(Foglio2!$J$3=Foglio2!$E$13,Direttivi_capi_ist.!I414,0)))))))))))</f>
        <v>0</v>
      </c>
      <c r="L432" s="248">
        <f>IF(Foglio2!$J$3=Foglio2!$E$3,Ausiliari_Coll.Scol.!J414,IF(Foglio2!$J$3=Foglio2!$E$4,Collab._Tecnici!J414,IF(Foglio2!$J$3=Foglio2!$E$5,Assistenti_Tecnici!J414,IF(Foglio2!$J$3=Foglio2!$E$6,Assistenti_Amm.vo!J414,IF(Foglio2!$J$3=Foglio2!$E$7,Resp_Coord_Amm.vo!J414,IF(Foglio2!$J$3=Foglio2!$E$8,Direttore_Amm.vo!J414,IF(Foglio2!$J$3=Foglio2!$E$9,Doc_mat_elem.re!J414,IF(Foglio2!$J$3=Foglio2!$E$10,Doc_dipl_scuola_sec.!J414,IF(Foglio2!$J$3=Foglio2!$E$11,Doc_scuola_media!J414,IF(Foglio2!$J$3=Foglio2!$E$12,Doc_laureati_scuola_sec.!J432,IF(Foglio2!$J$3=Foglio2!$E$13,Direttivi_capi_ist.!J414,0)))))))))))</f>
        <v>0</v>
      </c>
      <c r="M432" s="249">
        <f>IF(Foglio2!$J$3=Foglio2!$E$3,Ausiliari_Coll.Scol.!K414,IF(Foglio2!$J$3=Foglio2!$E$4,Collab._Tecnici!K414,IF(Foglio2!$J$3=Foglio2!$E$5,Assistenti_Tecnici!K414,IF(Foglio2!$J$3=Foglio2!$E$6,Assistenti_Amm.vo!K414,IF(Foglio2!$J$3=Foglio2!$E$7,Resp_Coord_Amm.vo!K414,IF(Foglio2!$J$3=Foglio2!$E$8,Direttore_Amm.vo!K414,IF(Foglio2!$J$3=Foglio2!$E$9,Doc_mat_elem.re!K414,IF(Foglio2!$J$3=Foglio2!$E$10,Doc_dipl_scuola_sec.!K414,IF(Foglio2!$J$3=Foglio2!$E$11,Doc_scuola_media!K414,IF(Foglio2!$J$3=Foglio2!$E$12,Doc_laureati_scuola_sec.!K432,IF(Foglio2!$J$3=Foglio2!$E$13,Direttivi_capi_ist.!K414,0)))))))))))</f>
        <v>0</v>
      </c>
      <c r="N432" s="250">
        <f>IF(Foglio2!$J$3=Foglio2!$E$3,Ausiliari_Coll.Scol.!L414,IF(Foglio2!$J$3=Foglio2!$E$4,Collab._Tecnici!L414,IF(Foglio2!$J$3=Foglio2!$E$5,Assistenti_Tecnici!L414,IF(Foglio2!$J$3=Foglio2!$E$6,Assistenti_Amm.vo!L414,IF(Foglio2!$J$3=Foglio2!$E$7,Resp_Coord_Amm.vo!L414,IF(Foglio2!$J$3=Foglio2!$E$8,Direttore_Amm.vo!L414,IF(Foglio2!$J$3=Foglio2!$E$9,Doc_mat_elem.re!L414,IF(Foglio2!$J$3=Foglio2!$E$10,Doc_dipl_scuola_sec.!L414,IF(Foglio2!$J$3=Foglio2!$E$11,Doc_scuola_media!L414,IF(Foglio2!$J$3=Foglio2!$E$12,Doc_laureati_scuola_sec.!L432,IF(Foglio2!$J$3=Foglio2!$E$13,Direttivi_capi_ist.!L414,0)))))))))))</f>
        <v>0</v>
      </c>
      <c r="O432" s="251">
        <f>IF(Foglio2!$J$3=Foglio2!$E$3,Ausiliari_Coll.Scol.!M414,IF(Foglio2!$J$3=Foglio2!$E$4,Collab._Tecnici!M414,IF(Foglio2!$J$3=Foglio2!$E$5,Assistenti_Tecnici!M414,IF(Foglio2!$J$3=Foglio2!$E$6,Assistenti_Amm.vo!M414,IF(Foglio2!$J$3=Foglio2!$E$7,Resp_Coord_Amm.vo!M414,IF(Foglio2!$J$3=Foglio2!$E$8,Direttore_Amm.vo!M414,IF(Foglio2!$J$3=Foglio2!$E$9,Doc_mat_elem.re!M414,IF(Foglio2!$J$3=Foglio2!$E$10,Doc_dipl_scuola_sec.!M414,IF(Foglio2!$J$3=Foglio2!$E$11,Doc_scuola_media!M414,IF(Foglio2!$J$3=Foglio2!$E$12,Doc_laureati_scuola_sec.!M432,IF(Foglio2!$J$3=Foglio2!$E$13,Direttivi_capi_ist.!M414,0)))))))))))</f>
        <v>0</v>
      </c>
      <c r="P432" s="252">
        <f>IF(Foglio2!$J$3=Foglio2!$E$3,Ausiliari_Coll.Scol.!N414,IF(Foglio2!$J$3=Foglio2!$E$4,Collab._Tecnici!N414,IF(Foglio2!$J$3=Foglio2!$E$5,Assistenti_Tecnici!N414,IF(Foglio2!$J$3=Foglio2!$E$6,Assistenti_Amm.vo!N414,IF(Foglio2!$J$3=Foglio2!$E$7,Resp_Coord_Amm.vo!N414,IF(Foglio2!$J$3=Foglio2!$E$8,Direttore_Amm.vo!N414,IF(Foglio2!$J$3=Foglio2!$E$9,Doc_mat_elem.re!N414,IF(Foglio2!$J$3=Foglio2!$E$10,Doc_dipl_scuola_sec.!N414,IF(Foglio2!$J$3=Foglio2!$E$11,Doc_scuola_media!N414,IF(Foglio2!$J$3=Foglio2!$E$12,Doc_laureati_scuola_sec.!N432,IF(Foglio2!$J$3=Foglio2!$E$13,Direttivi_capi_ist.!N414,0)))))))))))</f>
        <v>0</v>
      </c>
      <c r="Q432" s="252">
        <f>IF(Foglio2!$J$3=Foglio2!$E$3,Ausiliari_Coll.Scol.!O414,IF(Foglio2!$J$3=Foglio2!$E$4,Collab._Tecnici!O414,IF(Foglio2!$J$3=Foglio2!$E$5,Assistenti_Tecnici!O414,IF(Foglio2!$J$3=Foglio2!$E$6,Assistenti_Amm.vo!O414,IF(Foglio2!$J$3=Foglio2!$E$7,Resp_Coord_Amm.vo!O414,IF(Foglio2!$J$3=Foglio2!$E$8,Direttore_Amm.vo!O414,IF(Foglio2!$J$3=Foglio2!$E$9,Doc_mat_elem.re!O414,IF(Foglio2!$J$3=Foglio2!$E$10,Doc_dipl_scuola_sec.!O414,IF(Foglio2!$J$3=Foglio2!$E$11,Doc_scuola_media!O414,IF(Foglio2!$J$3=Foglio2!$E$12,Doc_laureati_scuola_sec.!O432,IF(Foglio2!$J$3=Foglio2!$E$13,Direttivi_capi_ist.!O414,0)))))))))))</f>
        <v>0</v>
      </c>
      <c r="R432" s="252">
        <f>IF(Foglio2!$J$3=Foglio2!$E$3,Ausiliari_Coll.Scol.!P414,IF(Foglio2!$J$3=Foglio2!$E$4,Collab._Tecnici!P414,IF(Foglio2!$J$3=Foglio2!$E$5,Assistenti_Tecnici!P414,IF(Foglio2!$J$3=Foglio2!$E$6,Assistenti_Amm.vo!P414,IF(Foglio2!$J$3=Foglio2!$E$7,Resp_Coord_Amm.vo!P414,IF(Foglio2!$J$3=Foglio2!$E$8,Direttore_Amm.vo!P414,IF(Foglio2!$J$3=Foglio2!$E$9,Doc_mat_elem.re!P414,IF(Foglio2!$J$3=Foglio2!$E$10,Doc_dipl_scuola_sec.!P414,IF(Foglio2!$J$3=Foglio2!$E$11,Doc_scuola_media!P414,IF(Foglio2!$J$3=Foglio2!$E$12,Doc_laureati_scuola_sec.!P432,IF(Foglio2!$J$3=Foglio2!$E$13,Direttivi_capi_ist.!P414,0)))))))))))</f>
        <v>0</v>
      </c>
      <c r="S432" s="252">
        <f>IF(Foglio2!$J$3=Foglio2!$E$3,Ausiliari_Coll.Scol.!Q414,IF(Foglio2!$J$3=Foglio2!$E$4,Collab._Tecnici!Q414,IF(Foglio2!$J$3=Foglio2!$E$5,Assistenti_Tecnici!Q414,IF(Foglio2!$J$3=Foglio2!$E$6,Assistenti_Amm.vo!Q414,IF(Foglio2!$J$3=Foglio2!$E$7,Resp_Coord_Amm.vo!Q414,IF(Foglio2!$J$3=Foglio2!$E$8,Direttore_Amm.vo!Q414,IF(Foglio2!$J$3=Foglio2!$E$9,Doc_mat_elem.re!Q414,IF(Foglio2!$J$3=Foglio2!$E$10,Doc_dipl_scuola_sec.!Q414,IF(Foglio2!$J$3=Foglio2!$E$11,Doc_scuola_media!Q414,IF(Foglio2!$J$3=Foglio2!$E$12,Doc_laureati_scuola_sec.!Q432,IF(Foglio2!$J$3=Foglio2!$E$13,Direttivi_capi_ist.!Q414,0)))))))))))</f>
        <v>0</v>
      </c>
      <c r="T432" s="252">
        <f>IF(Foglio2!$J$3=Foglio2!$E$3,Ausiliari_Coll.Scol.!R414,IF(Foglio2!$J$3=Foglio2!$E$4,Collab._Tecnici!R414,IF(Foglio2!$J$3=Foglio2!$E$5,Assistenti_Tecnici!R414,IF(Foglio2!$J$3=Foglio2!$E$6,Assistenti_Amm.vo!R414,IF(Foglio2!$J$3=Foglio2!$E$7,Resp_Coord_Amm.vo!R414,IF(Foglio2!$J$3=Foglio2!$E$8,Direttore_Amm.vo!R414,IF(Foglio2!$J$3=Foglio2!$E$9,Doc_mat_elem.re!R414,IF(Foglio2!$J$3=Foglio2!$E$10,Doc_dipl_scuola_sec.!R414,IF(Foglio2!$J$3=Foglio2!$E$11,Doc_scuola_media!R414,IF(Foglio2!$J$3=Foglio2!$E$12,Doc_laureati_scuola_sec.!R432,IF(Foglio2!$J$3=Foglio2!$E$13,Direttivi_capi_ist.!R414,0)))))))))))</f>
        <v>0</v>
      </c>
      <c r="U432" s="252">
        <f t="shared" ref="U432" si="1713">(P432)/12*0.8</f>
        <v>0</v>
      </c>
      <c r="V432" s="252">
        <f t="shared" ref="V432" si="1714">(P432+R432)/12*0.8</f>
        <v>0</v>
      </c>
      <c r="W432" s="253" t="str">
        <f>"Fascia Da "&amp;F432&amp;" a "&amp;F433&amp;" Decorrenza "&amp;DAY(C430)&amp;"/"&amp;MONTH(C430)&amp;"/"&amp;YEAR(C430)</f>
        <v>Fascia Da 3 a 8 Decorrenza 1/7/1997</v>
      </c>
    </row>
    <row r="433" spans="1:23" ht="9" customHeight="1" x14ac:dyDescent="0.2">
      <c r="B433" s="245">
        <f t="shared" si="1712"/>
        <v>35615</v>
      </c>
      <c r="C433" s="377"/>
      <c r="D433" s="377"/>
      <c r="E433" s="254" t="s">
        <v>4</v>
      </c>
      <c r="F433" s="255">
        <v>8</v>
      </c>
      <c r="G433" s="267">
        <f t="shared" ref="G433" si="1715">G432*1936.27</f>
        <v>0</v>
      </c>
      <c r="H433" s="267">
        <f t="shared" ref="H433" si="1716">H432*1936.27</f>
        <v>0</v>
      </c>
      <c r="I433" s="267">
        <f t="shared" ref="I433" si="1717">I432*1936.27</f>
        <v>0</v>
      </c>
      <c r="J433" s="267">
        <f t="shared" ref="J433" si="1718">J432*1936.27</f>
        <v>0</v>
      </c>
      <c r="K433" s="267">
        <f t="shared" ref="K433" si="1719">K432*1936.27</f>
        <v>0</v>
      </c>
      <c r="L433" s="266">
        <f t="shared" ref="L433" si="1720">L432*1936.27</f>
        <v>0</v>
      </c>
      <c r="M433" s="267">
        <f t="shared" ref="M433" si="1721">M432*1936.27</f>
        <v>0</v>
      </c>
      <c r="N433" s="182">
        <f t="shared" ref="N433" si="1722">N432*1936.27</f>
        <v>0</v>
      </c>
      <c r="O433" s="183">
        <f t="shared" ref="O433" si="1723">O432*1936.27</f>
        <v>0</v>
      </c>
      <c r="P433" s="184">
        <f t="shared" ref="P433" si="1724">P432*1936.27</f>
        <v>0</v>
      </c>
      <c r="Q433" s="184">
        <f t="shared" ref="Q433" si="1725">Q432*1936.27</f>
        <v>0</v>
      </c>
      <c r="R433" s="184">
        <f t="shared" ref="R433" si="1726">R432*1936.27</f>
        <v>0</v>
      </c>
      <c r="S433" s="184">
        <f t="shared" ref="S433" si="1727">S432*1936.27</f>
        <v>0</v>
      </c>
      <c r="T433" s="184">
        <f t="shared" ref="T433" si="1728">T432*1936.27</f>
        <v>0</v>
      </c>
      <c r="U433" s="184">
        <f t="shared" ref="U433" si="1729">U432*1936.27</f>
        <v>0</v>
      </c>
      <c r="V433" s="184">
        <f t="shared" ref="V433" si="1730">V432*1936.27</f>
        <v>0</v>
      </c>
    </row>
    <row r="434" spans="1:23" ht="12.75" customHeight="1" x14ac:dyDescent="0.2">
      <c r="A434" s="104">
        <f>IF(Foglio2!$J$7=1,TRUNC(Base!V434,0),TRUNC(Base!U434,0))</f>
        <v>0</v>
      </c>
      <c r="B434" s="245">
        <f t="shared" si="1712"/>
        <v>35616</v>
      </c>
      <c r="C434" s="377"/>
      <c r="D434" s="377"/>
      <c r="E434" s="259" t="s">
        <v>3</v>
      </c>
      <c r="F434" s="260">
        <v>9</v>
      </c>
      <c r="G434" s="248">
        <f>IF(Foglio2!$J$3=Foglio2!$E$3,Ausiliari_Coll.Scol.!E416,IF(Foglio2!$J$3=Foglio2!$E$4,Collab._Tecnici!E416,IF(Foglio2!$J$3=Foglio2!$E$5,Assistenti_Tecnici!E416,IF(Foglio2!$J$3=Foglio2!$E$6,Assistenti_Amm.vo!E416,IF(Foglio2!$J$3=Foglio2!$E$7,Resp_Coord_Amm.vo!E416,IF(Foglio2!$J$3=Foglio2!$E$8,Direttore_Amm.vo!E416,IF(Foglio2!$J$3=Foglio2!$E$9,Doc_mat_elem.re!E416,IF(Foglio2!$J$3=Foglio2!$E$10,Doc_dipl_scuola_sec.!E416,IF(Foglio2!$J$3=Foglio2!$E$11,Doc_scuola_media!E416,IF(Foglio2!$J$3=Foglio2!$E$12,Doc_laureati_scuola_sec.!E434,IF(Foglio2!$J$3=Foglio2!$E$13,Direttivi_capi_ist.!E416,0)))))))))))</f>
        <v>0</v>
      </c>
      <c r="H434" s="248">
        <f>IF(Foglio2!$J$3=Foglio2!$E$3,Ausiliari_Coll.Scol.!F416,IF(Foglio2!$J$3=Foglio2!$E$4,Collab._Tecnici!F416,IF(Foglio2!$J$3=Foglio2!$E$5,Assistenti_Tecnici!F416,IF(Foglio2!$J$3=Foglio2!$E$6,Assistenti_Amm.vo!F416,IF(Foglio2!$J$3=Foglio2!$E$7,Resp_Coord_Amm.vo!F416,IF(Foglio2!$J$3=Foglio2!$E$8,Direttore_Amm.vo!F416,IF(Foglio2!$J$3=Foglio2!$E$9,Doc_mat_elem.re!F416,IF(Foglio2!$J$3=Foglio2!$E$10,Doc_dipl_scuola_sec.!F416,IF(Foglio2!$J$3=Foglio2!$E$11,Doc_scuola_media!F416,IF(Foglio2!$J$3=Foglio2!$E$12,Doc_laureati_scuola_sec.!F434,IF(Foglio2!$J$3=Foglio2!$E$13,Direttivi_capi_ist.!F416,0)))))))))))</f>
        <v>0</v>
      </c>
      <c r="I434" s="248">
        <f>IF(Foglio2!$J$3=Foglio2!$E$3,Ausiliari_Coll.Scol.!G416,IF(Foglio2!$J$3=Foglio2!$E$4,Collab._Tecnici!G416,IF(Foglio2!$J$3=Foglio2!$E$5,Assistenti_Tecnici!G416,IF(Foglio2!$J$3=Foglio2!$E$6,Assistenti_Amm.vo!G416,IF(Foglio2!$J$3=Foglio2!$E$7,Resp_Coord_Amm.vo!G416,IF(Foglio2!$J$3=Foglio2!$E$8,Direttore_Amm.vo!G416,IF(Foglio2!$J$3=Foglio2!$E$9,Doc_mat_elem.re!G416,IF(Foglio2!$J$3=Foglio2!$E$10,Doc_dipl_scuola_sec.!G416,IF(Foglio2!$J$3=Foglio2!$E$11,Doc_scuola_media!G416,IF(Foglio2!$J$3=Foglio2!$E$12,Doc_laureati_scuola_sec.!G434,IF(Foglio2!$J$3=Foglio2!$E$13,Direttivi_capi_ist.!G416,0)))))))))))</f>
        <v>0</v>
      </c>
      <c r="J434" s="248">
        <f>IF(Foglio2!$J$3=Foglio2!$E$3,Ausiliari_Coll.Scol.!H416,IF(Foglio2!$J$3=Foglio2!$E$4,Collab._Tecnici!H416,IF(Foglio2!$J$3=Foglio2!$E$5,Assistenti_Tecnici!H416,IF(Foglio2!$J$3=Foglio2!$E$6,Assistenti_Amm.vo!H416,IF(Foglio2!$J$3=Foglio2!$E$7,Resp_Coord_Amm.vo!H416,IF(Foglio2!$J$3=Foglio2!$E$8,Direttore_Amm.vo!H416,IF(Foglio2!$J$3=Foglio2!$E$9,Doc_mat_elem.re!H416,IF(Foglio2!$J$3=Foglio2!$E$10,Doc_dipl_scuola_sec.!H416,IF(Foglio2!$J$3=Foglio2!$E$11,Doc_scuola_media!H416,IF(Foglio2!$J$3=Foglio2!$E$12,Doc_laureati_scuola_sec.!H434,IF(Foglio2!$J$3=Foglio2!$E$13,Direttivi_capi_ist.!H416,0)))))))))))</f>
        <v>0</v>
      </c>
      <c r="K434" s="248">
        <f>IF(Foglio2!$J$3=Foglio2!$E$3,Ausiliari_Coll.Scol.!I416,IF(Foglio2!$J$3=Foglio2!$E$4,Collab._Tecnici!I416,IF(Foglio2!$J$3=Foglio2!$E$5,Assistenti_Tecnici!I416,IF(Foglio2!$J$3=Foglio2!$E$6,Assistenti_Amm.vo!I416,IF(Foglio2!$J$3=Foglio2!$E$7,Resp_Coord_Amm.vo!I416,IF(Foglio2!$J$3=Foglio2!$E$8,Direttore_Amm.vo!I416,IF(Foglio2!$J$3=Foglio2!$E$9,Doc_mat_elem.re!I416,IF(Foglio2!$J$3=Foglio2!$E$10,Doc_dipl_scuola_sec.!I416,IF(Foglio2!$J$3=Foglio2!$E$11,Doc_scuola_media!I416,IF(Foglio2!$J$3=Foglio2!$E$12,Doc_laureati_scuola_sec.!I434,IF(Foglio2!$J$3=Foglio2!$E$13,Direttivi_capi_ist.!I416,0)))))))))))</f>
        <v>0</v>
      </c>
      <c r="L434" s="248">
        <f>IF(Foglio2!$J$3=Foglio2!$E$3,Ausiliari_Coll.Scol.!J416,IF(Foglio2!$J$3=Foglio2!$E$4,Collab._Tecnici!J416,IF(Foglio2!$J$3=Foglio2!$E$5,Assistenti_Tecnici!J416,IF(Foglio2!$J$3=Foglio2!$E$6,Assistenti_Amm.vo!J416,IF(Foglio2!$J$3=Foglio2!$E$7,Resp_Coord_Amm.vo!J416,IF(Foglio2!$J$3=Foglio2!$E$8,Direttore_Amm.vo!J416,IF(Foglio2!$J$3=Foglio2!$E$9,Doc_mat_elem.re!J416,IF(Foglio2!$J$3=Foglio2!$E$10,Doc_dipl_scuola_sec.!J416,IF(Foglio2!$J$3=Foglio2!$E$11,Doc_scuola_media!J416,IF(Foglio2!$J$3=Foglio2!$E$12,Doc_laureati_scuola_sec.!J434,IF(Foglio2!$J$3=Foglio2!$E$13,Direttivi_capi_ist.!J416,0)))))))))))</f>
        <v>0</v>
      </c>
      <c r="M434" s="249">
        <f>IF(Foglio2!$J$3=Foglio2!$E$3,Ausiliari_Coll.Scol.!K416,IF(Foglio2!$J$3=Foglio2!$E$4,Collab._Tecnici!K416,IF(Foglio2!$J$3=Foglio2!$E$5,Assistenti_Tecnici!K416,IF(Foglio2!$J$3=Foglio2!$E$6,Assistenti_Amm.vo!K416,IF(Foglio2!$J$3=Foglio2!$E$7,Resp_Coord_Amm.vo!K416,IF(Foglio2!$J$3=Foglio2!$E$8,Direttore_Amm.vo!K416,IF(Foglio2!$J$3=Foglio2!$E$9,Doc_mat_elem.re!K416,IF(Foglio2!$J$3=Foglio2!$E$10,Doc_dipl_scuola_sec.!K416,IF(Foglio2!$J$3=Foglio2!$E$11,Doc_scuola_media!K416,IF(Foglio2!$J$3=Foglio2!$E$12,Doc_laureati_scuola_sec.!K434,IF(Foglio2!$J$3=Foglio2!$E$13,Direttivi_capi_ist.!K416,0)))))))))))</f>
        <v>0</v>
      </c>
      <c r="N434" s="250">
        <f>IF(Foglio2!$J$3=Foglio2!$E$3,Ausiliari_Coll.Scol.!L416,IF(Foglio2!$J$3=Foglio2!$E$4,Collab._Tecnici!L416,IF(Foglio2!$J$3=Foglio2!$E$5,Assistenti_Tecnici!L416,IF(Foglio2!$J$3=Foglio2!$E$6,Assistenti_Amm.vo!L416,IF(Foglio2!$J$3=Foglio2!$E$7,Resp_Coord_Amm.vo!L416,IF(Foglio2!$J$3=Foglio2!$E$8,Direttore_Amm.vo!L416,IF(Foglio2!$J$3=Foglio2!$E$9,Doc_mat_elem.re!L416,IF(Foglio2!$J$3=Foglio2!$E$10,Doc_dipl_scuola_sec.!L416,IF(Foglio2!$J$3=Foglio2!$E$11,Doc_scuola_media!L416,IF(Foglio2!$J$3=Foglio2!$E$12,Doc_laureati_scuola_sec.!L434,IF(Foglio2!$J$3=Foglio2!$E$13,Direttivi_capi_ist.!L416,0)))))))))))</f>
        <v>0</v>
      </c>
      <c r="O434" s="251">
        <f>IF(Foglio2!$J$3=Foglio2!$E$3,Ausiliari_Coll.Scol.!M416,IF(Foglio2!$J$3=Foglio2!$E$4,Collab._Tecnici!M416,IF(Foglio2!$J$3=Foglio2!$E$5,Assistenti_Tecnici!M416,IF(Foglio2!$J$3=Foglio2!$E$6,Assistenti_Amm.vo!M416,IF(Foglio2!$J$3=Foglio2!$E$7,Resp_Coord_Amm.vo!M416,IF(Foglio2!$J$3=Foglio2!$E$8,Direttore_Amm.vo!M416,IF(Foglio2!$J$3=Foglio2!$E$9,Doc_mat_elem.re!M416,IF(Foglio2!$J$3=Foglio2!$E$10,Doc_dipl_scuola_sec.!M416,IF(Foglio2!$J$3=Foglio2!$E$11,Doc_scuola_media!M416,IF(Foglio2!$J$3=Foglio2!$E$12,Doc_laureati_scuola_sec.!M434,IF(Foglio2!$J$3=Foglio2!$E$13,Direttivi_capi_ist.!M416,0)))))))))))</f>
        <v>0</v>
      </c>
      <c r="P434" s="252">
        <f>IF(Foglio2!$J$3=Foglio2!$E$3,Ausiliari_Coll.Scol.!N416,IF(Foglio2!$J$3=Foglio2!$E$4,Collab._Tecnici!N416,IF(Foglio2!$J$3=Foglio2!$E$5,Assistenti_Tecnici!N416,IF(Foglio2!$J$3=Foglio2!$E$6,Assistenti_Amm.vo!N416,IF(Foglio2!$J$3=Foglio2!$E$7,Resp_Coord_Amm.vo!N416,IF(Foglio2!$J$3=Foglio2!$E$8,Direttore_Amm.vo!N416,IF(Foglio2!$J$3=Foglio2!$E$9,Doc_mat_elem.re!N416,IF(Foglio2!$J$3=Foglio2!$E$10,Doc_dipl_scuola_sec.!N416,IF(Foglio2!$J$3=Foglio2!$E$11,Doc_scuola_media!N416,IF(Foglio2!$J$3=Foglio2!$E$12,Doc_laureati_scuola_sec.!N434,IF(Foglio2!$J$3=Foglio2!$E$13,Direttivi_capi_ist.!N416,0)))))))))))</f>
        <v>0</v>
      </c>
      <c r="Q434" s="252">
        <f>IF(Foglio2!$J$3=Foglio2!$E$3,Ausiliari_Coll.Scol.!O416,IF(Foglio2!$J$3=Foglio2!$E$4,Collab._Tecnici!O416,IF(Foglio2!$J$3=Foglio2!$E$5,Assistenti_Tecnici!O416,IF(Foglio2!$J$3=Foglio2!$E$6,Assistenti_Amm.vo!O416,IF(Foglio2!$J$3=Foglio2!$E$7,Resp_Coord_Amm.vo!O416,IF(Foglio2!$J$3=Foglio2!$E$8,Direttore_Amm.vo!O416,IF(Foglio2!$J$3=Foglio2!$E$9,Doc_mat_elem.re!O416,IF(Foglio2!$J$3=Foglio2!$E$10,Doc_dipl_scuola_sec.!O416,IF(Foglio2!$J$3=Foglio2!$E$11,Doc_scuola_media!O416,IF(Foglio2!$J$3=Foglio2!$E$12,Doc_laureati_scuola_sec.!O434,IF(Foglio2!$J$3=Foglio2!$E$13,Direttivi_capi_ist.!O416,0)))))))))))</f>
        <v>0</v>
      </c>
      <c r="R434" s="252">
        <f>IF(Foglio2!$J$3=Foglio2!$E$3,Ausiliari_Coll.Scol.!P416,IF(Foglio2!$J$3=Foglio2!$E$4,Collab._Tecnici!P416,IF(Foglio2!$J$3=Foglio2!$E$5,Assistenti_Tecnici!P416,IF(Foglio2!$J$3=Foglio2!$E$6,Assistenti_Amm.vo!P416,IF(Foglio2!$J$3=Foglio2!$E$7,Resp_Coord_Amm.vo!P416,IF(Foglio2!$J$3=Foglio2!$E$8,Direttore_Amm.vo!P416,IF(Foglio2!$J$3=Foglio2!$E$9,Doc_mat_elem.re!P416,IF(Foglio2!$J$3=Foglio2!$E$10,Doc_dipl_scuola_sec.!P416,IF(Foglio2!$J$3=Foglio2!$E$11,Doc_scuola_media!P416,IF(Foglio2!$J$3=Foglio2!$E$12,Doc_laureati_scuola_sec.!P434,IF(Foglio2!$J$3=Foglio2!$E$13,Direttivi_capi_ist.!P416,0)))))))))))</f>
        <v>0</v>
      </c>
      <c r="S434" s="252">
        <f>IF(Foglio2!$J$3=Foglio2!$E$3,Ausiliari_Coll.Scol.!Q416,IF(Foglio2!$J$3=Foglio2!$E$4,Collab._Tecnici!Q416,IF(Foglio2!$J$3=Foglio2!$E$5,Assistenti_Tecnici!Q416,IF(Foglio2!$J$3=Foglio2!$E$6,Assistenti_Amm.vo!Q416,IF(Foglio2!$J$3=Foglio2!$E$7,Resp_Coord_Amm.vo!Q416,IF(Foglio2!$J$3=Foglio2!$E$8,Direttore_Amm.vo!Q416,IF(Foglio2!$J$3=Foglio2!$E$9,Doc_mat_elem.re!Q416,IF(Foglio2!$J$3=Foglio2!$E$10,Doc_dipl_scuola_sec.!Q416,IF(Foglio2!$J$3=Foglio2!$E$11,Doc_scuola_media!Q416,IF(Foglio2!$J$3=Foglio2!$E$12,Doc_laureati_scuola_sec.!Q434,IF(Foglio2!$J$3=Foglio2!$E$13,Direttivi_capi_ist.!Q416,0)))))))))))</f>
        <v>0</v>
      </c>
      <c r="T434" s="252">
        <f>IF(Foglio2!$J$3=Foglio2!$E$3,Ausiliari_Coll.Scol.!R416,IF(Foglio2!$J$3=Foglio2!$E$4,Collab._Tecnici!R416,IF(Foglio2!$J$3=Foglio2!$E$5,Assistenti_Tecnici!R416,IF(Foglio2!$J$3=Foglio2!$E$6,Assistenti_Amm.vo!R416,IF(Foglio2!$J$3=Foglio2!$E$7,Resp_Coord_Amm.vo!R416,IF(Foglio2!$J$3=Foglio2!$E$8,Direttore_Amm.vo!R416,IF(Foglio2!$J$3=Foglio2!$E$9,Doc_mat_elem.re!R416,IF(Foglio2!$J$3=Foglio2!$E$10,Doc_dipl_scuola_sec.!R416,IF(Foglio2!$J$3=Foglio2!$E$11,Doc_scuola_media!R416,IF(Foglio2!$J$3=Foglio2!$E$12,Doc_laureati_scuola_sec.!R434,IF(Foglio2!$J$3=Foglio2!$E$13,Direttivi_capi_ist.!R416,0)))))))))))</f>
        <v>0</v>
      </c>
      <c r="U434" s="252">
        <f t="shared" ref="U434" si="1731">(P434)/12*0.8</f>
        <v>0</v>
      </c>
      <c r="V434" s="252">
        <f t="shared" ref="V434" si="1732">(P434+R434)/12*0.8</f>
        <v>0</v>
      </c>
      <c r="W434" s="253" t="str">
        <f>"Fascia Da "&amp;F434&amp;" a "&amp;F435&amp;" Decorrenza "&amp;DAY(C430)&amp;"/"&amp;MONTH(C430)&amp;"/"&amp;YEAR(C430)</f>
        <v>Fascia Da 9 a 14 Decorrenza 1/7/1997</v>
      </c>
    </row>
    <row r="435" spans="1:23" ht="9" customHeight="1" x14ac:dyDescent="0.2">
      <c r="B435" s="245">
        <f t="shared" si="1712"/>
        <v>35617</v>
      </c>
      <c r="C435" s="377"/>
      <c r="D435" s="377"/>
      <c r="E435" s="254" t="s">
        <v>4</v>
      </c>
      <c r="F435" s="255">
        <v>14</v>
      </c>
      <c r="G435" s="267">
        <f t="shared" ref="G435" si="1733">G434*1936.27</f>
        <v>0</v>
      </c>
      <c r="H435" s="267">
        <f t="shared" ref="H435" si="1734">H434*1936.27</f>
        <v>0</v>
      </c>
      <c r="I435" s="267">
        <f t="shared" ref="I435" si="1735">I434*1936.27</f>
        <v>0</v>
      </c>
      <c r="J435" s="267">
        <f t="shared" ref="J435" si="1736">J434*1936.27</f>
        <v>0</v>
      </c>
      <c r="K435" s="267">
        <f t="shared" ref="K435" si="1737">K434*1936.27</f>
        <v>0</v>
      </c>
      <c r="L435" s="266">
        <f t="shared" ref="L435" si="1738">L434*1936.27</f>
        <v>0</v>
      </c>
      <c r="M435" s="267">
        <f t="shared" ref="M435" si="1739">M434*1936.27</f>
        <v>0</v>
      </c>
      <c r="N435" s="182">
        <f t="shared" ref="N435" si="1740">N434*1936.27</f>
        <v>0</v>
      </c>
      <c r="O435" s="183">
        <f t="shared" ref="O435" si="1741">O434*1936.27</f>
        <v>0</v>
      </c>
      <c r="P435" s="184">
        <f t="shared" ref="P435" si="1742">P434*1936.27</f>
        <v>0</v>
      </c>
      <c r="Q435" s="184">
        <f t="shared" ref="Q435" si="1743">Q434*1936.27</f>
        <v>0</v>
      </c>
      <c r="R435" s="184">
        <f t="shared" ref="R435" si="1744">R434*1936.27</f>
        <v>0</v>
      </c>
      <c r="S435" s="184">
        <f t="shared" ref="S435" si="1745">S434*1936.27</f>
        <v>0</v>
      </c>
      <c r="T435" s="184">
        <f t="shared" ref="T435" si="1746">T434*1936.27</f>
        <v>0</v>
      </c>
      <c r="U435" s="184">
        <f t="shared" ref="U435" si="1747">U434*1936.27</f>
        <v>0</v>
      </c>
      <c r="V435" s="184">
        <f t="shared" ref="V435" si="1748">V434*1936.27</f>
        <v>0</v>
      </c>
    </row>
    <row r="436" spans="1:23" ht="12.75" customHeight="1" x14ac:dyDescent="0.2">
      <c r="A436" s="104">
        <f>IF(Foglio2!$J$7=1,TRUNC(Base!V436,0),TRUNC(Base!U436,0))</f>
        <v>0</v>
      </c>
      <c r="B436" s="245">
        <f t="shared" si="1712"/>
        <v>35618</v>
      </c>
      <c r="C436" s="377"/>
      <c r="D436" s="377"/>
      <c r="E436" s="259" t="s">
        <v>3</v>
      </c>
      <c r="F436" s="260">
        <v>15</v>
      </c>
      <c r="G436" s="248">
        <f>IF(Foglio2!$J$3=Foglio2!$E$3,Ausiliari_Coll.Scol.!E418,IF(Foglio2!$J$3=Foglio2!$E$4,Collab._Tecnici!E418,IF(Foglio2!$J$3=Foglio2!$E$5,Assistenti_Tecnici!E418,IF(Foglio2!$J$3=Foglio2!$E$6,Assistenti_Amm.vo!E418,IF(Foglio2!$J$3=Foglio2!$E$7,Resp_Coord_Amm.vo!E418,IF(Foglio2!$J$3=Foglio2!$E$8,Direttore_Amm.vo!E418,IF(Foglio2!$J$3=Foglio2!$E$9,Doc_mat_elem.re!E418,IF(Foglio2!$J$3=Foglio2!$E$10,Doc_dipl_scuola_sec.!E418,IF(Foglio2!$J$3=Foglio2!$E$11,Doc_scuola_media!E418,IF(Foglio2!$J$3=Foglio2!$E$12,Doc_laureati_scuola_sec.!E436,IF(Foglio2!$J$3=Foglio2!$E$13,Direttivi_capi_ist.!E418,0)))))))))))</f>
        <v>0</v>
      </c>
      <c r="H436" s="248">
        <f>IF(Foglio2!$J$3=Foglio2!$E$3,Ausiliari_Coll.Scol.!F418,IF(Foglio2!$J$3=Foglio2!$E$4,Collab._Tecnici!F418,IF(Foglio2!$J$3=Foglio2!$E$5,Assistenti_Tecnici!F418,IF(Foglio2!$J$3=Foglio2!$E$6,Assistenti_Amm.vo!F418,IF(Foglio2!$J$3=Foglio2!$E$7,Resp_Coord_Amm.vo!F418,IF(Foglio2!$J$3=Foglio2!$E$8,Direttore_Amm.vo!F418,IF(Foglio2!$J$3=Foglio2!$E$9,Doc_mat_elem.re!F418,IF(Foglio2!$J$3=Foglio2!$E$10,Doc_dipl_scuola_sec.!F418,IF(Foglio2!$J$3=Foglio2!$E$11,Doc_scuola_media!F418,IF(Foglio2!$J$3=Foglio2!$E$12,Doc_laureati_scuola_sec.!F436,IF(Foglio2!$J$3=Foglio2!$E$13,Direttivi_capi_ist.!F418,0)))))))))))</f>
        <v>0</v>
      </c>
      <c r="I436" s="248">
        <f>IF(Foglio2!$J$3=Foglio2!$E$3,Ausiliari_Coll.Scol.!G418,IF(Foglio2!$J$3=Foglio2!$E$4,Collab._Tecnici!G418,IF(Foglio2!$J$3=Foglio2!$E$5,Assistenti_Tecnici!G418,IF(Foglio2!$J$3=Foglio2!$E$6,Assistenti_Amm.vo!G418,IF(Foglio2!$J$3=Foglio2!$E$7,Resp_Coord_Amm.vo!G418,IF(Foglio2!$J$3=Foglio2!$E$8,Direttore_Amm.vo!G418,IF(Foglio2!$J$3=Foglio2!$E$9,Doc_mat_elem.re!G418,IF(Foglio2!$J$3=Foglio2!$E$10,Doc_dipl_scuola_sec.!G418,IF(Foglio2!$J$3=Foglio2!$E$11,Doc_scuola_media!G418,IF(Foglio2!$J$3=Foglio2!$E$12,Doc_laureati_scuola_sec.!G436,IF(Foglio2!$J$3=Foglio2!$E$13,Direttivi_capi_ist.!G418,0)))))))))))</f>
        <v>0</v>
      </c>
      <c r="J436" s="248">
        <f>IF(Foglio2!$J$3=Foglio2!$E$3,Ausiliari_Coll.Scol.!H418,IF(Foglio2!$J$3=Foglio2!$E$4,Collab._Tecnici!H418,IF(Foglio2!$J$3=Foglio2!$E$5,Assistenti_Tecnici!H418,IF(Foglio2!$J$3=Foglio2!$E$6,Assistenti_Amm.vo!H418,IF(Foglio2!$J$3=Foglio2!$E$7,Resp_Coord_Amm.vo!H418,IF(Foglio2!$J$3=Foglio2!$E$8,Direttore_Amm.vo!H418,IF(Foglio2!$J$3=Foglio2!$E$9,Doc_mat_elem.re!H418,IF(Foglio2!$J$3=Foglio2!$E$10,Doc_dipl_scuola_sec.!H418,IF(Foglio2!$J$3=Foglio2!$E$11,Doc_scuola_media!H418,IF(Foglio2!$J$3=Foglio2!$E$12,Doc_laureati_scuola_sec.!H436,IF(Foglio2!$J$3=Foglio2!$E$13,Direttivi_capi_ist.!H418,0)))))))))))</f>
        <v>0</v>
      </c>
      <c r="K436" s="248">
        <f>IF(Foglio2!$J$3=Foglio2!$E$3,Ausiliari_Coll.Scol.!I418,IF(Foglio2!$J$3=Foglio2!$E$4,Collab._Tecnici!I418,IF(Foglio2!$J$3=Foglio2!$E$5,Assistenti_Tecnici!I418,IF(Foglio2!$J$3=Foglio2!$E$6,Assistenti_Amm.vo!I418,IF(Foglio2!$J$3=Foglio2!$E$7,Resp_Coord_Amm.vo!I418,IF(Foglio2!$J$3=Foglio2!$E$8,Direttore_Amm.vo!I418,IF(Foglio2!$J$3=Foglio2!$E$9,Doc_mat_elem.re!I418,IF(Foglio2!$J$3=Foglio2!$E$10,Doc_dipl_scuola_sec.!I418,IF(Foglio2!$J$3=Foglio2!$E$11,Doc_scuola_media!I418,IF(Foglio2!$J$3=Foglio2!$E$12,Doc_laureati_scuola_sec.!I436,IF(Foglio2!$J$3=Foglio2!$E$13,Direttivi_capi_ist.!I418,0)))))))))))</f>
        <v>0</v>
      </c>
      <c r="L436" s="248">
        <f>IF(Foglio2!$J$3=Foglio2!$E$3,Ausiliari_Coll.Scol.!J418,IF(Foglio2!$J$3=Foglio2!$E$4,Collab._Tecnici!J418,IF(Foglio2!$J$3=Foglio2!$E$5,Assistenti_Tecnici!J418,IF(Foglio2!$J$3=Foglio2!$E$6,Assistenti_Amm.vo!J418,IF(Foglio2!$J$3=Foglio2!$E$7,Resp_Coord_Amm.vo!J418,IF(Foglio2!$J$3=Foglio2!$E$8,Direttore_Amm.vo!J418,IF(Foglio2!$J$3=Foglio2!$E$9,Doc_mat_elem.re!J418,IF(Foglio2!$J$3=Foglio2!$E$10,Doc_dipl_scuola_sec.!J418,IF(Foglio2!$J$3=Foglio2!$E$11,Doc_scuola_media!J418,IF(Foglio2!$J$3=Foglio2!$E$12,Doc_laureati_scuola_sec.!J436,IF(Foglio2!$J$3=Foglio2!$E$13,Direttivi_capi_ist.!J418,0)))))))))))</f>
        <v>0</v>
      </c>
      <c r="M436" s="249">
        <f>IF(Foglio2!$J$3=Foglio2!$E$3,Ausiliari_Coll.Scol.!K418,IF(Foglio2!$J$3=Foglio2!$E$4,Collab._Tecnici!K418,IF(Foglio2!$J$3=Foglio2!$E$5,Assistenti_Tecnici!K418,IF(Foglio2!$J$3=Foglio2!$E$6,Assistenti_Amm.vo!K418,IF(Foglio2!$J$3=Foglio2!$E$7,Resp_Coord_Amm.vo!K418,IF(Foglio2!$J$3=Foglio2!$E$8,Direttore_Amm.vo!K418,IF(Foglio2!$J$3=Foglio2!$E$9,Doc_mat_elem.re!K418,IF(Foglio2!$J$3=Foglio2!$E$10,Doc_dipl_scuola_sec.!K418,IF(Foglio2!$J$3=Foglio2!$E$11,Doc_scuola_media!K418,IF(Foglio2!$J$3=Foglio2!$E$12,Doc_laureati_scuola_sec.!K436,IF(Foglio2!$J$3=Foglio2!$E$13,Direttivi_capi_ist.!K418,0)))))))))))</f>
        <v>0</v>
      </c>
      <c r="N436" s="250">
        <f>IF(Foglio2!$J$3=Foglio2!$E$3,Ausiliari_Coll.Scol.!L418,IF(Foglio2!$J$3=Foglio2!$E$4,Collab._Tecnici!L418,IF(Foglio2!$J$3=Foglio2!$E$5,Assistenti_Tecnici!L418,IF(Foglio2!$J$3=Foglio2!$E$6,Assistenti_Amm.vo!L418,IF(Foglio2!$J$3=Foglio2!$E$7,Resp_Coord_Amm.vo!L418,IF(Foglio2!$J$3=Foglio2!$E$8,Direttore_Amm.vo!L418,IF(Foglio2!$J$3=Foglio2!$E$9,Doc_mat_elem.re!L418,IF(Foglio2!$J$3=Foglio2!$E$10,Doc_dipl_scuola_sec.!L418,IF(Foglio2!$J$3=Foglio2!$E$11,Doc_scuola_media!L418,IF(Foglio2!$J$3=Foglio2!$E$12,Doc_laureati_scuola_sec.!L436,IF(Foglio2!$J$3=Foglio2!$E$13,Direttivi_capi_ist.!L418,0)))))))))))</f>
        <v>0</v>
      </c>
      <c r="O436" s="251">
        <f>IF(Foglio2!$J$3=Foglio2!$E$3,Ausiliari_Coll.Scol.!M418,IF(Foglio2!$J$3=Foglio2!$E$4,Collab._Tecnici!M418,IF(Foglio2!$J$3=Foglio2!$E$5,Assistenti_Tecnici!M418,IF(Foglio2!$J$3=Foglio2!$E$6,Assistenti_Amm.vo!M418,IF(Foglio2!$J$3=Foglio2!$E$7,Resp_Coord_Amm.vo!M418,IF(Foglio2!$J$3=Foglio2!$E$8,Direttore_Amm.vo!M418,IF(Foglio2!$J$3=Foglio2!$E$9,Doc_mat_elem.re!M418,IF(Foglio2!$J$3=Foglio2!$E$10,Doc_dipl_scuola_sec.!M418,IF(Foglio2!$J$3=Foglio2!$E$11,Doc_scuola_media!M418,IF(Foglio2!$J$3=Foglio2!$E$12,Doc_laureati_scuola_sec.!M436,IF(Foglio2!$J$3=Foglio2!$E$13,Direttivi_capi_ist.!M418,0)))))))))))</f>
        <v>0</v>
      </c>
      <c r="P436" s="252">
        <f>IF(Foglio2!$J$3=Foglio2!$E$3,Ausiliari_Coll.Scol.!N418,IF(Foglio2!$J$3=Foglio2!$E$4,Collab._Tecnici!N418,IF(Foglio2!$J$3=Foglio2!$E$5,Assistenti_Tecnici!N418,IF(Foglio2!$J$3=Foglio2!$E$6,Assistenti_Amm.vo!N418,IF(Foglio2!$J$3=Foglio2!$E$7,Resp_Coord_Amm.vo!N418,IF(Foglio2!$J$3=Foglio2!$E$8,Direttore_Amm.vo!N418,IF(Foglio2!$J$3=Foglio2!$E$9,Doc_mat_elem.re!N418,IF(Foglio2!$J$3=Foglio2!$E$10,Doc_dipl_scuola_sec.!N418,IF(Foglio2!$J$3=Foglio2!$E$11,Doc_scuola_media!N418,IF(Foglio2!$J$3=Foglio2!$E$12,Doc_laureati_scuola_sec.!N436,IF(Foglio2!$J$3=Foglio2!$E$13,Direttivi_capi_ist.!N418,0)))))))))))</f>
        <v>0</v>
      </c>
      <c r="Q436" s="252">
        <f>IF(Foglio2!$J$3=Foglio2!$E$3,Ausiliari_Coll.Scol.!O418,IF(Foglio2!$J$3=Foglio2!$E$4,Collab._Tecnici!O418,IF(Foglio2!$J$3=Foglio2!$E$5,Assistenti_Tecnici!O418,IF(Foglio2!$J$3=Foglio2!$E$6,Assistenti_Amm.vo!O418,IF(Foglio2!$J$3=Foglio2!$E$7,Resp_Coord_Amm.vo!O418,IF(Foglio2!$J$3=Foglio2!$E$8,Direttore_Amm.vo!O418,IF(Foglio2!$J$3=Foglio2!$E$9,Doc_mat_elem.re!O418,IF(Foglio2!$J$3=Foglio2!$E$10,Doc_dipl_scuola_sec.!O418,IF(Foglio2!$J$3=Foglio2!$E$11,Doc_scuola_media!O418,IF(Foglio2!$J$3=Foglio2!$E$12,Doc_laureati_scuola_sec.!O436,IF(Foglio2!$J$3=Foglio2!$E$13,Direttivi_capi_ist.!O418,0)))))))))))</f>
        <v>0</v>
      </c>
      <c r="R436" s="252">
        <f>IF(Foglio2!$J$3=Foglio2!$E$3,Ausiliari_Coll.Scol.!P418,IF(Foglio2!$J$3=Foglio2!$E$4,Collab._Tecnici!P418,IF(Foglio2!$J$3=Foglio2!$E$5,Assistenti_Tecnici!P418,IF(Foglio2!$J$3=Foglio2!$E$6,Assistenti_Amm.vo!P418,IF(Foglio2!$J$3=Foglio2!$E$7,Resp_Coord_Amm.vo!P418,IF(Foglio2!$J$3=Foglio2!$E$8,Direttore_Amm.vo!P418,IF(Foglio2!$J$3=Foglio2!$E$9,Doc_mat_elem.re!P418,IF(Foglio2!$J$3=Foglio2!$E$10,Doc_dipl_scuola_sec.!P418,IF(Foglio2!$J$3=Foglio2!$E$11,Doc_scuola_media!P418,IF(Foglio2!$J$3=Foglio2!$E$12,Doc_laureati_scuola_sec.!P436,IF(Foglio2!$J$3=Foglio2!$E$13,Direttivi_capi_ist.!P418,0)))))))))))</f>
        <v>0</v>
      </c>
      <c r="S436" s="252">
        <f>IF(Foglio2!$J$3=Foglio2!$E$3,Ausiliari_Coll.Scol.!Q418,IF(Foglio2!$J$3=Foglio2!$E$4,Collab._Tecnici!Q418,IF(Foglio2!$J$3=Foglio2!$E$5,Assistenti_Tecnici!Q418,IF(Foglio2!$J$3=Foglio2!$E$6,Assistenti_Amm.vo!Q418,IF(Foglio2!$J$3=Foglio2!$E$7,Resp_Coord_Amm.vo!Q418,IF(Foglio2!$J$3=Foglio2!$E$8,Direttore_Amm.vo!Q418,IF(Foglio2!$J$3=Foglio2!$E$9,Doc_mat_elem.re!Q418,IF(Foglio2!$J$3=Foglio2!$E$10,Doc_dipl_scuola_sec.!Q418,IF(Foglio2!$J$3=Foglio2!$E$11,Doc_scuola_media!Q418,IF(Foglio2!$J$3=Foglio2!$E$12,Doc_laureati_scuola_sec.!Q436,IF(Foglio2!$J$3=Foglio2!$E$13,Direttivi_capi_ist.!Q418,0)))))))))))</f>
        <v>0</v>
      </c>
      <c r="T436" s="252">
        <f>IF(Foglio2!$J$3=Foglio2!$E$3,Ausiliari_Coll.Scol.!R418,IF(Foglio2!$J$3=Foglio2!$E$4,Collab._Tecnici!R418,IF(Foglio2!$J$3=Foglio2!$E$5,Assistenti_Tecnici!R418,IF(Foglio2!$J$3=Foglio2!$E$6,Assistenti_Amm.vo!R418,IF(Foglio2!$J$3=Foglio2!$E$7,Resp_Coord_Amm.vo!R418,IF(Foglio2!$J$3=Foglio2!$E$8,Direttore_Amm.vo!R418,IF(Foglio2!$J$3=Foglio2!$E$9,Doc_mat_elem.re!R418,IF(Foglio2!$J$3=Foglio2!$E$10,Doc_dipl_scuola_sec.!R418,IF(Foglio2!$J$3=Foglio2!$E$11,Doc_scuola_media!R418,IF(Foglio2!$J$3=Foglio2!$E$12,Doc_laureati_scuola_sec.!R436,IF(Foglio2!$J$3=Foglio2!$E$13,Direttivi_capi_ist.!R418,0)))))))))))</f>
        <v>0</v>
      </c>
      <c r="U436" s="252">
        <f t="shared" ref="U436" si="1749">(P436)/12*0.8</f>
        <v>0</v>
      </c>
      <c r="V436" s="252">
        <f t="shared" ref="V436" si="1750">(P436+R436)/12*0.8</f>
        <v>0</v>
      </c>
      <c r="W436" s="253" t="str">
        <f>"Fascia Da "&amp;F436&amp;" a "&amp;F437&amp;" Decorrenza "&amp;DAY(C430)&amp;"/"&amp;MONTH(C430)&amp;"/"&amp;YEAR(C430)</f>
        <v>Fascia Da 15 a 20 Decorrenza 1/7/1997</v>
      </c>
    </row>
    <row r="437" spans="1:23" ht="9" customHeight="1" x14ac:dyDescent="0.2">
      <c r="B437" s="245">
        <f t="shared" si="1712"/>
        <v>35619</v>
      </c>
      <c r="C437" s="377"/>
      <c r="D437" s="377"/>
      <c r="E437" s="254" t="s">
        <v>4</v>
      </c>
      <c r="F437" s="255">
        <v>20</v>
      </c>
      <c r="G437" s="267">
        <f t="shared" ref="G437" si="1751">G436*1936.27</f>
        <v>0</v>
      </c>
      <c r="H437" s="267">
        <f t="shared" ref="H437" si="1752">H436*1936.27</f>
        <v>0</v>
      </c>
      <c r="I437" s="267">
        <f t="shared" ref="I437" si="1753">I436*1936.27</f>
        <v>0</v>
      </c>
      <c r="J437" s="267">
        <f t="shared" ref="J437" si="1754">J436*1936.27</f>
        <v>0</v>
      </c>
      <c r="K437" s="267">
        <f t="shared" ref="K437" si="1755">K436*1936.27</f>
        <v>0</v>
      </c>
      <c r="L437" s="266">
        <f t="shared" ref="L437" si="1756">L436*1936.27</f>
        <v>0</v>
      </c>
      <c r="M437" s="267">
        <f t="shared" ref="M437" si="1757">M436*1936.27</f>
        <v>0</v>
      </c>
      <c r="N437" s="182">
        <f t="shared" ref="N437" si="1758">N436*1936.27</f>
        <v>0</v>
      </c>
      <c r="O437" s="183">
        <f t="shared" ref="O437" si="1759">O436*1936.27</f>
        <v>0</v>
      </c>
      <c r="P437" s="184">
        <f t="shared" ref="P437" si="1760">P436*1936.27</f>
        <v>0</v>
      </c>
      <c r="Q437" s="184">
        <f t="shared" ref="Q437" si="1761">Q436*1936.27</f>
        <v>0</v>
      </c>
      <c r="R437" s="184">
        <f t="shared" ref="R437" si="1762">R436*1936.27</f>
        <v>0</v>
      </c>
      <c r="S437" s="184">
        <f t="shared" ref="S437" si="1763">S436*1936.27</f>
        <v>0</v>
      </c>
      <c r="T437" s="184">
        <f t="shared" ref="T437" si="1764">T436*1936.27</f>
        <v>0</v>
      </c>
      <c r="U437" s="184">
        <f t="shared" ref="U437" si="1765">U436*1936.27</f>
        <v>0</v>
      </c>
      <c r="V437" s="184">
        <f t="shared" ref="V437" si="1766">V436*1936.27</f>
        <v>0</v>
      </c>
    </row>
    <row r="438" spans="1:23" ht="12.75" customHeight="1" x14ac:dyDescent="0.2">
      <c r="A438" s="104">
        <f>IF(Foglio2!$J$7=1,TRUNC(Base!V438,0),TRUNC(Base!U438,0))</f>
        <v>0</v>
      </c>
      <c r="B438" s="245">
        <f t="shared" si="1712"/>
        <v>35620</v>
      </c>
      <c r="C438" s="377"/>
      <c r="D438" s="377"/>
      <c r="E438" s="259" t="s">
        <v>3</v>
      </c>
      <c r="F438" s="260">
        <v>21</v>
      </c>
      <c r="G438" s="248">
        <f>IF(Foglio2!$J$3=Foglio2!$E$3,Ausiliari_Coll.Scol.!E420,IF(Foglio2!$J$3=Foglio2!$E$4,Collab._Tecnici!E420,IF(Foglio2!$J$3=Foglio2!$E$5,Assistenti_Tecnici!E420,IF(Foglio2!$J$3=Foglio2!$E$6,Assistenti_Amm.vo!E420,IF(Foglio2!$J$3=Foglio2!$E$7,Resp_Coord_Amm.vo!E420,IF(Foglio2!$J$3=Foglio2!$E$8,Direttore_Amm.vo!E420,IF(Foglio2!$J$3=Foglio2!$E$9,Doc_mat_elem.re!E420,IF(Foglio2!$J$3=Foglio2!$E$10,Doc_dipl_scuola_sec.!E420,IF(Foglio2!$J$3=Foglio2!$E$11,Doc_scuola_media!E420,IF(Foglio2!$J$3=Foglio2!$E$12,Doc_laureati_scuola_sec.!E438,IF(Foglio2!$J$3=Foglio2!$E$13,Direttivi_capi_ist.!E420,0)))))))))))</f>
        <v>0</v>
      </c>
      <c r="H438" s="248">
        <f>IF(Foglio2!$J$3=Foglio2!$E$3,Ausiliari_Coll.Scol.!F420,IF(Foglio2!$J$3=Foglio2!$E$4,Collab._Tecnici!F420,IF(Foglio2!$J$3=Foglio2!$E$5,Assistenti_Tecnici!F420,IF(Foglio2!$J$3=Foglio2!$E$6,Assistenti_Amm.vo!F420,IF(Foglio2!$J$3=Foglio2!$E$7,Resp_Coord_Amm.vo!F420,IF(Foglio2!$J$3=Foglio2!$E$8,Direttore_Amm.vo!F420,IF(Foglio2!$J$3=Foglio2!$E$9,Doc_mat_elem.re!F420,IF(Foglio2!$J$3=Foglio2!$E$10,Doc_dipl_scuola_sec.!F420,IF(Foglio2!$J$3=Foglio2!$E$11,Doc_scuola_media!F420,IF(Foglio2!$J$3=Foglio2!$E$12,Doc_laureati_scuola_sec.!F438,IF(Foglio2!$J$3=Foglio2!$E$13,Direttivi_capi_ist.!F420,0)))))))))))</f>
        <v>0</v>
      </c>
      <c r="I438" s="248">
        <f>IF(Foglio2!$J$3=Foglio2!$E$3,Ausiliari_Coll.Scol.!G420,IF(Foglio2!$J$3=Foglio2!$E$4,Collab._Tecnici!G420,IF(Foglio2!$J$3=Foglio2!$E$5,Assistenti_Tecnici!G420,IF(Foglio2!$J$3=Foglio2!$E$6,Assistenti_Amm.vo!G420,IF(Foglio2!$J$3=Foglio2!$E$7,Resp_Coord_Amm.vo!G420,IF(Foglio2!$J$3=Foglio2!$E$8,Direttore_Amm.vo!G420,IF(Foglio2!$J$3=Foglio2!$E$9,Doc_mat_elem.re!G420,IF(Foglio2!$J$3=Foglio2!$E$10,Doc_dipl_scuola_sec.!G420,IF(Foglio2!$J$3=Foglio2!$E$11,Doc_scuola_media!G420,IF(Foglio2!$J$3=Foglio2!$E$12,Doc_laureati_scuola_sec.!G438,IF(Foglio2!$J$3=Foglio2!$E$13,Direttivi_capi_ist.!G420,0)))))))))))</f>
        <v>0</v>
      </c>
      <c r="J438" s="248">
        <f>IF(Foglio2!$J$3=Foglio2!$E$3,Ausiliari_Coll.Scol.!H420,IF(Foglio2!$J$3=Foglio2!$E$4,Collab._Tecnici!H420,IF(Foglio2!$J$3=Foglio2!$E$5,Assistenti_Tecnici!H420,IF(Foglio2!$J$3=Foglio2!$E$6,Assistenti_Amm.vo!H420,IF(Foglio2!$J$3=Foglio2!$E$7,Resp_Coord_Amm.vo!H420,IF(Foglio2!$J$3=Foglio2!$E$8,Direttore_Amm.vo!H420,IF(Foglio2!$J$3=Foglio2!$E$9,Doc_mat_elem.re!H420,IF(Foglio2!$J$3=Foglio2!$E$10,Doc_dipl_scuola_sec.!H420,IF(Foglio2!$J$3=Foglio2!$E$11,Doc_scuola_media!H420,IF(Foglio2!$J$3=Foglio2!$E$12,Doc_laureati_scuola_sec.!H438,IF(Foglio2!$J$3=Foglio2!$E$13,Direttivi_capi_ist.!H420,0)))))))))))</f>
        <v>0</v>
      </c>
      <c r="K438" s="248">
        <f>IF(Foglio2!$J$3=Foglio2!$E$3,Ausiliari_Coll.Scol.!I420,IF(Foglio2!$J$3=Foglio2!$E$4,Collab._Tecnici!I420,IF(Foglio2!$J$3=Foglio2!$E$5,Assistenti_Tecnici!I420,IF(Foglio2!$J$3=Foglio2!$E$6,Assistenti_Amm.vo!I420,IF(Foglio2!$J$3=Foglio2!$E$7,Resp_Coord_Amm.vo!I420,IF(Foglio2!$J$3=Foglio2!$E$8,Direttore_Amm.vo!I420,IF(Foglio2!$J$3=Foglio2!$E$9,Doc_mat_elem.re!I420,IF(Foglio2!$J$3=Foglio2!$E$10,Doc_dipl_scuola_sec.!I420,IF(Foglio2!$J$3=Foglio2!$E$11,Doc_scuola_media!I420,IF(Foglio2!$J$3=Foglio2!$E$12,Doc_laureati_scuola_sec.!I438,IF(Foglio2!$J$3=Foglio2!$E$13,Direttivi_capi_ist.!I420,0)))))))))))</f>
        <v>0</v>
      </c>
      <c r="L438" s="248">
        <f>IF(Foglio2!$J$3=Foglio2!$E$3,Ausiliari_Coll.Scol.!J420,IF(Foglio2!$J$3=Foglio2!$E$4,Collab._Tecnici!J420,IF(Foglio2!$J$3=Foglio2!$E$5,Assistenti_Tecnici!J420,IF(Foglio2!$J$3=Foglio2!$E$6,Assistenti_Amm.vo!J420,IF(Foglio2!$J$3=Foglio2!$E$7,Resp_Coord_Amm.vo!J420,IF(Foglio2!$J$3=Foglio2!$E$8,Direttore_Amm.vo!J420,IF(Foglio2!$J$3=Foglio2!$E$9,Doc_mat_elem.re!J420,IF(Foglio2!$J$3=Foglio2!$E$10,Doc_dipl_scuola_sec.!J420,IF(Foglio2!$J$3=Foglio2!$E$11,Doc_scuola_media!J420,IF(Foglio2!$J$3=Foglio2!$E$12,Doc_laureati_scuola_sec.!J438,IF(Foglio2!$J$3=Foglio2!$E$13,Direttivi_capi_ist.!J420,0)))))))))))</f>
        <v>0</v>
      </c>
      <c r="M438" s="249">
        <f>IF(Foglio2!$J$3=Foglio2!$E$3,Ausiliari_Coll.Scol.!K420,IF(Foglio2!$J$3=Foglio2!$E$4,Collab._Tecnici!K420,IF(Foglio2!$J$3=Foglio2!$E$5,Assistenti_Tecnici!K420,IF(Foglio2!$J$3=Foglio2!$E$6,Assistenti_Amm.vo!K420,IF(Foglio2!$J$3=Foglio2!$E$7,Resp_Coord_Amm.vo!K420,IF(Foglio2!$J$3=Foglio2!$E$8,Direttore_Amm.vo!K420,IF(Foglio2!$J$3=Foglio2!$E$9,Doc_mat_elem.re!K420,IF(Foglio2!$J$3=Foglio2!$E$10,Doc_dipl_scuola_sec.!K420,IF(Foglio2!$J$3=Foglio2!$E$11,Doc_scuola_media!K420,IF(Foglio2!$J$3=Foglio2!$E$12,Doc_laureati_scuola_sec.!K438,IF(Foglio2!$J$3=Foglio2!$E$13,Direttivi_capi_ist.!K420,0)))))))))))</f>
        <v>0</v>
      </c>
      <c r="N438" s="250">
        <f>IF(Foglio2!$J$3=Foglio2!$E$3,Ausiliari_Coll.Scol.!L420,IF(Foglio2!$J$3=Foglio2!$E$4,Collab._Tecnici!L420,IF(Foglio2!$J$3=Foglio2!$E$5,Assistenti_Tecnici!L420,IF(Foglio2!$J$3=Foglio2!$E$6,Assistenti_Amm.vo!L420,IF(Foglio2!$J$3=Foglio2!$E$7,Resp_Coord_Amm.vo!L420,IF(Foglio2!$J$3=Foglio2!$E$8,Direttore_Amm.vo!L420,IF(Foglio2!$J$3=Foglio2!$E$9,Doc_mat_elem.re!L420,IF(Foglio2!$J$3=Foglio2!$E$10,Doc_dipl_scuola_sec.!L420,IF(Foglio2!$J$3=Foglio2!$E$11,Doc_scuola_media!L420,IF(Foglio2!$J$3=Foglio2!$E$12,Doc_laureati_scuola_sec.!L438,IF(Foglio2!$J$3=Foglio2!$E$13,Direttivi_capi_ist.!L420,0)))))))))))</f>
        <v>0</v>
      </c>
      <c r="O438" s="251">
        <f>IF(Foglio2!$J$3=Foglio2!$E$3,Ausiliari_Coll.Scol.!M420,IF(Foglio2!$J$3=Foglio2!$E$4,Collab._Tecnici!M420,IF(Foglio2!$J$3=Foglio2!$E$5,Assistenti_Tecnici!M420,IF(Foglio2!$J$3=Foglio2!$E$6,Assistenti_Amm.vo!M420,IF(Foglio2!$J$3=Foglio2!$E$7,Resp_Coord_Amm.vo!M420,IF(Foglio2!$J$3=Foglio2!$E$8,Direttore_Amm.vo!M420,IF(Foglio2!$J$3=Foglio2!$E$9,Doc_mat_elem.re!M420,IF(Foglio2!$J$3=Foglio2!$E$10,Doc_dipl_scuola_sec.!M420,IF(Foglio2!$J$3=Foglio2!$E$11,Doc_scuola_media!M420,IF(Foglio2!$J$3=Foglio2!$E$12,Doc_laureati_scuola_sec.!M438,IF(Foglio2!$J$3=Foglio2!$E$13,Direttivi_capi_ist.!M420,0)))))))))))</f>
        <v>0</v>
      </c>
      <c r="P438" s="252">
        <f>IF(Foglio2!$J$3=Foglio2!$E$3,Ausiliari_Coll.Scol.!N420,IF(Foglio2!$J$3=Foglio2!$E$4,Collab._Tecnici!N420,IF(Foglio2!$J$3=Foglio2!$E$5,Assistenti_Tecnici!N420,IF(Foglio2!$J$3=Foglio2!$E$6,Assistenti_Amm.vo!N420,IF(Foglio2!$J$3=Foglio2!$E$7,Resp_Coord_Amm.vo!N420,IF(Foglio2!$J$3=Foglio2!$E$8,Direttore_Amm.vo!N420,IF(Foglio2!$J$3=Foglio2!$E$9,Doc_mat_elem.re!N420,IF(Foglio2!$J$3=Foglio2!$E$10,Doc_dipl_scuola_sec.!N420,IF(Foglio2!$J$3=Foglio2!$E$11,Doc_scuola_media!N420,IF(Foglio2!$J$3=Foglio2!$E$12,Doc_laureati_scuola_sec.!N438,IF(Foglio2!$J$3=Foglio2!$E$13,Direttivi_capi_ist.!N420,0)))))))))))</f>
        <v>0</v>
      </c>
      <c r="Q438" s="252">
        <f>IF(Foglio2!$J$3=Foglio2!$E$3,Ausiliari_Coll.Scol.!O420,IF(Foglio2!$J$3=Foglio2!$E$4,Collab._Tecnici!O420,IF(Foglio2!$J$3=Foglio2!$E$5,Assistenti_Tecnici!O420,IF(Foglio2!$J$3=Foglio2!$E$6,Assistenti_Amm.vo!O420,IF(Foglio2!$J$3=Foglio2!$E$7,Resp_Coord_Amm.vo!O420,IF(Foglio2!$J$3=Foglio2!$E$8,Direttore_Amm.vo!O420,IF(Foglio2!$J$3=Foglio2!$E$9,Doc_mat_elem.re!O420,IF(Foglio2!$J$3=Foglio2!$E$10,Doc_dipl_scuola_sec.!O420,IF(Foglio2!$J$3=Foglio2!$E$11,Doc_scuola_media!O420,IF(Foglio2!$J$3=Foglio2!$E$12,Doc_laureati_scuola_sec.!O438,IF(Foglio2!$J$3=Foglio2!$E$13,Direttivi_capi_ist.!O420,0)))))))))))</f>
        <v>0</v>
      </c>
      <c r="R438" s="252">
        <f>IF(Foglio2!$J$3=Foglio2!$E$3,Ausiliari_Coll.Scol.!P420,IF(Foglio2!$J$3=Foglio2!$E$4,Collab._Tecnici!P420,IF(Foglio2!$J$3=Foglio2!$E$5,Assistenti_Tecnici!P420,IF(Foglio2!$J$3=Foglio2!$E$6,Assistenti_Amm.vo!P420,IF(Foglio2!$J$3=Foglio2!$E$7,Resp_Coord_Amm.vo!P420,IF(Foglio2!$J$3=Foglio2!$E$8,Direttore_Amm.vo!P420,IF(Foglio2!$J$3=Foglio2!$E$9,Doc_mat_elem.re!P420,IF(Foglio2!$J$3=Foglio2!$E$10,Doc_dipl_scuola_sec.!P420,IF(Foglio2!$J$3=Foglio2!$E$11,Doc_scuola_media!P420,IF(Foglio2!$J$3=Foglio2!$E$12,Doc_laureati_scuola_sec.!P438,IF(Foglio2!$J$3=Foglio2!$E$13,Direttivi_capi_ist.!P420,0)))))))))))</f>
        <v>0</v>
      </c>
      <c r="S438" s="252">
        <f>IF(Foglio2!$J$3=Foglio2!$E$3,Ausiliari_Coll.Scol.!Q420,IF(Foglio2!$J$3=Foglio2!$E$4,Collab._Tecnici!Q420,IF(Foglio2!$J$3=Foglio2!$E$5,Assistenti_Tecnici!Q420,IF(Foglio2!$J$3=Foglio2!$E$6,Assistenti_Amm.vo!Q420,IF(Foglio2!$J$3=Foglio2!$E$7,Resp_Coord_Amm.vo!Q420,IF(Foglio2!$J$3=Foglio2!$E$8,Direttore_Amm.vo!Q420,IF(Foglio2!$J$3=Foglio2!$E$9,Doc_mat_elem.re!Q420,IF(Foglio2!$J$3=Foglio2!$E$10,Doc_dipl_scuola_sec.!Q420,IF(Foglio2!$J$3=Foglio2!$E$11,Doc_scuola_media!Q420,IF(Foglio2!$J$3=Foglio2!$E$12,Doc_laureati_scuola_sec.!Q438,IF(Foglio2!$J$3=Foglio2!$E$13,Direttivi_capi_ist.!Q420,0)))))))))))</f>
        <v>0</v>
      </c>
      <c r="T438" s="252">
        <f>IF(Foglio2!$J$3=Foglio2!$E$3,Ausiliari_Coll.Scol.!R420,IF(Foglio2!$J$3=Foglio2!$E$4,Collab._Tecnici!R420,IF(Foglio2!$J$3=Foglio2!$E$5,Assistenti_Tecnici!R420,IF(Foglio2!$J$3=Foglio2!$E$6,Assistenti_Amm.vo!R420,IF(Foglio2!$J$3=Foglio2!$E$7,Resp_Coord_Amm.vo!R420,IF(Foglio2!$J$3=Foglio2!$E$8,Direttore_Amm.vo!R420,IF(Foglio2!$J$3=Foglio2!$E$9,Doc_mat_elem.re!R420,IF(Foglio2!$J$3=Foglio2!$E$10,Doc_dipl_scuola_sec.!R420,IF(Foglio2!$J$3=Foglio2!$E$11,Doc_scuola_media!R420,IF(Foglio2!$J$3=Foglio2!$E$12,Doc_laureati_scuola_sec.!R438,IF(Foglio2!$J$3=Foglio2!$E$13,Direttivi_capi_ist.!R420,0)))))))))))</f>
        <v>0</v>
      </c>
      <c r="U438" s="252">
        <f t="shared" ref="U438" si="1767">(P438)/12*0.8</f>
        <v>0</v>
      </c>
      <c r="V438" s="252">
        <f t="shared" ref="V438" si="1768">(P438+R438)/12*0.8</f>
        <v>0</v>
      </c>
      <c r="W438" s="253" t="str">
        <f>"Fascia Da "&amp;F438&amp;" a "&amp;F439&amp;" Decorrenza "&amp;DAY(C430)&amp;"/"&amp;MONTH(C430)&amp;"/"&amp;YEAR(C430)</f>
        <v>Fascia Da 21 a 27 Decorrenza 1/7/1997</v>
      </c>
    </row>
    <row r="439" spans="1:23" ht="9" customHeight="1" x14ac:dyDescent="0.2">
      <c r="B439" s="245">
        <f t="shared" si="1712"/>
        <v>35621</v>
      </c>
      <c r="C439" s="377"/>
      <c r="D439" s="377"/>
      <c r="E439" s="254" t="s">
        <v>4</v>
      </c>
      <c r="F439" s="255">
        <v>27</v>
      </c>
      <c r="G439" s="267">
        <f t="shared" ref="G439" si="1769">G438*1936.27</f>
        <v>0</v>
      </c>
      <c r="H439" s="267">
        <f t="shared" ref="H439" si="1770">H438*1936.27</f>
        <v>0</v>
      </c>
      <c r="I439" s="267">
        <f t="shared" ref="I439" si="1771">I438*1936.27</f>
        <v>0</v>
      </c>
      <c r="J439" s="267">
        <f t="shared" ref="J439" si="1772">J438*1936.27</f>
        <v>0</v>
      </c>
      <c r="K439" s="267">
        <f t="shared" ref="K439" si="1773">K438*1936.27</f>
        <v>0</v>
      </c>
      <c r="L439" s="266">
        <f t="shared" ref="L439" si="1774">L438*1936.27</f>
        <v>0</v>
      </c>
      <c r="M439" s="267">
        <f t="shared" ref="M439" si="1775">M438*1936.27</f>
        <v>0</v>
      </c>
      <c r="N439" s="182">
        <f t="shared" ref="N439" si="1776">N438*1936.27</f>
        <v>0</v>
      </c>
      <c r="O439" s="183">
        <f t="shared" ref="O439" si="1777">O438*1936.27</f>
        <v>0</v>
      </c>
      <c r="P439" s="184">
        <f t="shared" ref="P439" si="1778">P438*1936.27</f>
        <v>0</v>
      </c>
      <c r="Q439" s="184">
        <f t="shared" ref="Q439" si="1779">Q438*1936.27</f>
        <v>0</v>
      </c>
      <c r="R439" s="184">
        <f t="shared" ref="R439" si="1780">R438*1936.27</f>
        <v>0</v>
      </c>
      <c r="S439" s="184">
        <f t="shared" ref="S439" si="1781">S438*1936.27</f>
        <v>0</v>
      </c>
      <c r="T439" s="184">
        <f t="shared" ref="T439" si="1782">T438*1936.27</f>
        <v>0</v>
      </c>
      <c r="U439" s="184">
        <f t="shared" ref="U439" si="1783">U438*1936.27</f>
        <v>0</v>
      </c>
      <c r="V439" s="184">
        <f t="shared" ref="V439" si="1784">V438*1936.27</f>
        <v>0</v>
      </c>
    </row>
    <row r="440" spans="1:23" ht="12.75" customHeight="1" x14ac:dyDescent="0.2">
      <c r="A440" s="104">
        <f>IF(Foglio2!$J$7=1,TRUNC(Base!V440,0),TRUNC(Base!U440,0))</f>
        <v>0</v>
      </c>
      <c r="B440" s="245">
        <f t="shared" si="1712"/>
        <v>35622</v>
      </c>
      <c r="C440" s="377"/>
      <c r="D440" s="377"/>
      <c r="E440" s="259" t="s">
        <v>3</v>
      </c>
      <c r="F440" s="260">
        <v>28</v>
      </c>
      <c r="G440" s="248">
        <f>IF(Foglio2!$J$3=Foglio2!$E$3,Ausiliari_Coll.Scol.!E422,IF(Foglio2!$J$3=Foglio2!$E$4,Collab._Tecnici!E422,IF(Foglio2!$J$3=Foglio2!$E$5,Assistenti_Tecnici!E422,IF(Foglio2!$J$3=Foglio2!$E$6,Assistenti_Amm.vo!E422,IF(Foglio2!$J$3=Foglio2!$E$7,Resp_Coord_Amm.vo!E422,IF(Foglio2!$J$3=Foglio2!$E$8,Direttore_Amm.vo!E422,IF(Foglio2!$J$3=Foglio2!$E$9,Doc_mat_elem.re!E422,IF(Foglio2!$J$3=Foglio2!$E$10,Doc_dipl_scuola_sec.!E422,IF(Foglio2!$J$3=Foglio2!$E$11,Doc_scuola_media!E422,IF(Foglio2!$J$3=Foglio2!$E$12,Doc_laureati_scuola_sec.!E440,IF(Foglio2!$J$3=Foglio2!$E$13,Direttivi_capi_ist.!E422,0)))))))))))</f>
        <v>0</v>
      </c>
      <c r="H440" s="248">
        <f>IF(Foglio2!$J$3=Foglio2!$E$3,Ausiliari_Coll.Scol.!F422,IF(Foglio2!$J$3=Foglio2!$E$4,Collab._Tecnici!F422,IF(Foglio2!$J$3=Foglio2!$E$5,Assistenti_Tecnici!F422,IF(Foglio2!$J$3=Foglio2!$E$6,Assistenti_Amm.vo!F422,IF(Foglio2!$J$3=Foglio2!$E$7,Resp_Coord_Amm.vo!F422,IF(Foglio2!$J$3=Foglio2!$E$8,Direttore_Amm.vo!F422,IF(Foglio2!$J$3=Foglio2!$E$9,Doc_mat_elem.re!F422,IF(Foglio2!$J$3=Foglio2!$E$10,Doc_dipl_scuola_sec.!F422,IF(Foglio2!$J$3=Foglio2!$E$11,Doc_scuola_media!F422,IF(Foglio2!$J$3=Foglio2!$E$12,Doc_laureati_scuola_sec.!F440,IF(Foglio2!$J$3=Foglio2!$E$13,Direttivi_capi_ist.!F422,0)))))))))))</f>
        <v>0</v>
      </c>
      <c r="I440" s="248">
        <f>IF(Foglio2!$J$3=Foglio2!$E$3,Ausiliari_Coll.Scol.!G422,IF(Foglio2!$J$3=Foglio2!$E$4,Collab._Tecnici!G422,IF(Foglio2!$J$3=Foglio2!$E$5,Assistenti_Tecnici!G422,IF(Foglio2!$J$3=Foglio2!$E$6,Assistenti_Amm.vo!G422,IF(Foglio2!$J$3=Foglio2!$E$7,Resp_Coord_Amm.vo!G422,IF(Foglio2!$J$3=Foglio2!$E$8,Direttore_Amm.vo!G422,IF(Foglio2!$J$3=Foglio2!$E$9,Doc_mat_elem.re!G422,IF(Foglio2!$J$3=Foglio2!$E$10,Doc_dipl_scuola_sec.!G422,IF(Foglio2!$J$3=Foglio2!$E$11,Doc_scuola_media!G422,IF(Foglio2!$J$3=Foglio2!$E$12,Doc_laureati_scuola_sec.!G440,IF(Foglio2!$J$3=Foglio2!$E$13,Direttivi_capi_ist.!G422,0)))))))))))</f>
        <v>0</v>
      </c>
      <c r="J440" s="248">
        <f>IF(Foglio2!$J$3=Foglio2!$E$3,Ausiliari_Coll.Scol.!H422,IF(Foglio2!$J$3=Foglio2!$E$4,Collab._Tecnici!H422,IF(Foglio2!$J$3=Foglio2!$E$5,Assistenti_Tecnici!H422,IF(Foglio2!$J$3=Foglio2!$E$6,Assistenti_Amm.vo!H422,IF(Foglio2!$J$3=Foglio2!$E$7,Resp_Coord_Amm.vo!H422,IF(Foglio2!$J$3=Foglio2!$E$8,Direttore_Amm.vo!H422,IF(Foglio2!$J$3=Foglio2!$E$9,Doc_mat_elem.re!H422,IF(Foglio2!$J$3=Foglio2!$E$10,Doc_dipl_scuola_sec.!H422,IF(Foglio2!$J$3=Foglio2!$E$11,Doc_scuola_media!H422,IF(Foglio2!$J$3=Foglio2!$E$12,Doc_laureati_scuola_sec.!H440,IF(Foglio2!$J$3=Foglio2!$E$13,Direttivi_capi_ist.!H422,0)))))))))))</f>
        <v>0</v>
      </c>
      <c r="K440" s="248">
        <f>IF(Foglio2!$J$3=Foglio2!$E$3,Ausiliari_Coll.Scol.!I422,IF(Foglio2!$J$3=Foglio2!$E$4,Collab._Tecnici!I422,IF(Foglio2!$J$3=Foglio2!$E$5,Assistenti_Tecnici!I422,IF(Foglio2!$J$3=Foglio2!$E$6,Assistenti_Amm.vo!I422,IF(Foglio2!$J$3=Foglio2!$E$7,Resp_Coord_Amm.vo!I422,IF(Foglio2!$J$3=Foglio2!$E$8,Direttore_Amm.vo!I422,IF(Foglio2!$J$3=Foglio2!$E$9,Doc_mat_elem.re!I422,IF(Foglio2!$J$3=Foglio2!$E$10,Doc_dipl_scuola_sec.!I422,IF(Foglio2!$J$3=Foglio2!$E$11,Doc_scuola_media!I422,IF(Foglio2!$J$3=Foglio2!$E$12,Doc_laureati_scuola_sec.!I440,IF(Foglio2!$J$3=Foglio2!$E$13,Direttivi_capi_ist.!I422,0)))))))))))</f>
        <v>0</v>
      </c>
      <c r="L440" s="248">
        <f>IF(Foglio2!$J$3=Foglio2!$E$3,Ausiliari_Coll.Scol.!J422,IF(Foglio2!$J$3=Foglio2!$E$4,Collab._Tecnici!J422,IF(Foglio2!$J$3=Foglio2!$E$5,Assistenti_Tecnici!J422,IF(Foglio2!$J$3=Foglio2!$E$6,Assistenti_Amm.vo!J422,IF(Foglio2!$J$3=Foglio2!$E$7,Resp_Coord_Amm.vo!J422,IF(Foglio2!$J$3=Foglio2!$E$8,Direttore_Amm.vo!J422,IF(Foglio2!$J$3=Foglio2!$E$9,Doc_mat_elem.re!J422,IF(Foglio2!$J$3=Foglio2!$E$10,Doc_dipl_scuola_sec.!J422,IF(Foglio2!$J$3=Foglio2!$E$11,Doc_scuola_media!J422,IF(Foglio2!$J$3=Foglio2!$E$12,Doc_laureati_scuola_sec.!J440,IF(Foglio2!$J$3=Foglio2!$E$13,Direttivi_capi_ist.!J422,0)))))))))))</f>
        <v>0</v>
      </c>
      <c r="M440" s="249">
        <f>IF(Foglio2!$J$3=Foglio2!$E$3,Ausiliari_Coll.Scol.!K422,IF(Foglio2!$J$3=Foglio2!$E$4,Collab._Tecnici!K422,IF(Foglio2!$J$3=Foglio2!$E$5,Assistenti_Tecnici!K422,IF(Foglio2!$J$3=Foglio2!$E$6,Assistenti_Amm.vo!K422,IF(Foglio2!$J$3=Foglio2!$E$7,Resp_Coord_Amm.vo!K422,IF(Foglio2!$J$3=Foglio2!$E$8,Direttore_Amm.vo!K422,IF(Foglio2!$J$3=Foglio2!$E$9,Doc_mat_elem.re!K422,IF(Foglio2!$J$3=Foglio2!$E$10,Doc_dipl_scuola_sec.!K422,IF(Foglio2!$J$3=Foglio2!$E$11,Doc_scuola_media!K422,IF(Foglio2!$J$3=Foglio2!$E$12,Doc_laureati_scuola_sec.!K440,IF(Foglio2!$J$3=Foglio2!$E$13,Direttivi_capi_ist.!K422,0)))))))))))</f>
        <v>0</v>
      </c>
      <c r="N440" s="250">
        <f>IF(Foglio2!$J$3=Foglio2!$E$3,Ausiliari_Coll.Scol.!L422,IF(Foglio2!$J$3=Foglio2!$E$4,Collab._Tecnici!L422,IF(Foglio2!$J$3=Foglio2!$E$5,Assistenti_Tecnici!L422,IF(Foglio2!$J$3=Foglio2!$E$6,Assistenti_Amm.vo!L422,IF(Foglio2!$J$3=Foglio2!$E$7,Resp_Coord_Amm.vo!L422,IF(Foglio2!$J$3=Foglio2!$E$8,Direttore_Amm.vo!L422,IF(Foglio2!$J$3=Foglio2!$E$9,Doc_mat_elem.re!L422,IF(Foglio2!$J$3=Foglio2!$E$10,Doc_dipl_scuola_sec.!L422,IF(Foglio2!$J$3=Foglio2!$E$11,Doc_scuola_media!L422,IF(Foglio2!$J$3=Foglio2!$E$12,Doc_laureati_scuola_sec.!L440,IF(Foglio2!$J$3=Foglio2!$E$13,Direttivi_capi_ist.!L422,0)))))))))))</f>
        <v>0</v>
      </c>
      <c r="O440" s="251">
        <f>IF(Foglio2!$J$3=Foglio2!$E$3,Ausiliari_Coll.Scol.!M422,IF(Foglio2!$J$3=Foglio2!$E$4,Collab._Tecnici!M422,IF(Foglio2!$J$3=Foglio2!$E$5,Assistenti_Tecnici!M422,IF(Foglio2!$J$3=Foglio2!$E$6,Assistenti_Amm.vo!M422,IF(Foglio2!$J$3=Foglio2!$E$7,Resp_Coord_Amm.vo!M422,IF(Foglio2!$J$3=Foglio2!$E$8,Direttore_Amm.vo!M422,IF(Foglio2!$J$3=Foglio2!$E$9,Doc_mat_elem.re!M422,IF(Foglio2!$J$3=Foglio2!$E$10,Doc_dipl_scuola_sec.!M422,IF(Foglio2!$J$3=Foglio2!$E$11,Doc_scuola_media!M422,IF(Foglio2!$J$3=Foglio2!$E$12,Doc_laureati_scuola_sec.!M440,IF(Foglio2!$J$3=Foglio2!$E$13,Direttivi_capi_ist.!M422,0)))))))))))</f>
        <v>0</v>
      </c>
      <c r="P440" s="252">
        <f>IF(Foglio2!$J$3=Foglio2!$E$3,Ausiliari_Coll.Scol.!N422,IF(Foglio2!$J$3=Foglio2!$E$4,Collab._Tecnici!N422,IF(Foglio2!$J$3=Foglio2!$E$5,Assistenti_Tecnici!N422,IF(Foglio2!$J$3=Foglio2!$E$6,Assistenti_Amm.vo!N422,IF(Foglio2!$J$3=Foglio2!$E$7,Resp_Coord_Amm.vo!N422,IF(Foglio2!$J$3=Foglio2!$E$8,Direttore_Amm.vo!N422,IF(Foglio2!$J$3=Foglio2!$E$9,Doc_mat_elem.re!N422,IF(Foglio2!$J$3=Foglio2!$E$10,Doc_dipl_scuola_sec.!N422,IF(Foglio2!$J$3=Foglio2!$E$11,Doc_scuola_media!N422,IF(Foglio2!$J$3=Foglio2!$E$12,Doc_laureati_scuola_sec.!N440,IF(Foglio2!$J$3=Foglio2!$E$13,Direttivi_capi_ist.!N422,0)))))))))))</f>
        <v>0</v>
      </c>
      <c r="Q440" s="252">
        <f>IF(Foglio2!$J$3=Foglio2!$E$3,Ausiliari_Coll.Scol.!O422,IF(Foglio2!$J$3=Foglio2!$E$4,Collab._Tecnici!O422,IF(Foglio2!$J$3=Foglio2!$E$5,Assistenti_Tecnici!O422,IF(Foglio2!$J$3=Foglio2!$E$6,Assistenti_Amm.vo!O422,IF(Foglio2!$J$3=Foglio2!$E$7,Resp_Coord_Amm.vo!O422,IF(Foglio2!$J$3=Foglio2!$E$8,Direttore_Amm.vo!O422,IF(Foglio2!$J$3=Foglio2!$E$9,Doc_mat_elem.re!O422,IF(Foglio2!$J$3=Foglio2!$E$10,Doc_dipl_scuola_sec.!O422,IF(Foglio2!$J$3=Foglio2!$E$11,Doc_scuola_media!O422,IF(Foglio2!$J$3=Foglio2!$E$12,Doc_laureati_scuola_sec.!O440,IF(Foglio2!$J$3=Foglio2!$E$13,Direttivi_capi_ist.!O422,0)))))))))))</f>
        <v>0</v>
      </c>
      <c r="R440" s="252">
        <f>IF(Foglio2!$J$3=Foglio2!$E$3,Ausiliari_Coll.Scol.!P422,IF(Foglio2!$J$3=Foglio2!$E$4,Collab._Tecnici!P422,IF(Foglio2!$J$3=Foglio2!$E$5,Assistenti_Tecnici!P422,IF(Foglio2!$J$3=Foglio2!$E$6,Assistenti_Amm.vo!P422,IF(Foglio2!$J$3=Foglio2!$E$7,Resp_Coord_Amm.vo!P422,IF(Foglio2!$J$3=Foglio2!$E$8,Direttore_Amm.vo!P422,IF(Foglio2!$J$3=Foglio2!$E$9,Doc_mat_elem.re!P422,IF(Foglio2!$J$3=Foglio2!$E$10,Doc_dipl_scuola_sec.!P422,IF(Foglio2!$J$3=Foglio2!$E$11,Doc_scuola_media!P422,IF(Foglio2!$J$3=Foglio2!$E$12,Doc_laureati_scuola_sec.!P440,IF(Foglio2!$J$3=Foglio2!$E$13,Direttivi_capi_ist.!P422,0)))))))))))</f>
        <v>0</v>
      </c>
      <c r="S440" s="252">
        <f>IF(Foglio2!$J$3=Foglio2!$E$3,Ausiliari_Coll.Scol.!Q422,IF(Foglio2!$J$3=Foglio2!$E$4,Collab._Tecnici!Q422,IF(Foglio2!$J$3=Foglio2!$E$5,Assistenti_Tecnici!Q422,IF(Foglio2!$J$3=Foglio2!$E$6,Assistenti_Amm.vo!Q422,IF(Foglio2!$J$3=Foglio2!$E$7,Resp_Coord_Amm.vo!Q422,IF(Foglio2!$J$3=Foglio2!$E$8,Direttore_Amm.vo!Q422,IF(Foglio2!$J$3=Foglio2!$E$9,Doc_mat_elem.re!Q422,IF(Foglio2!$J$3=Foglio2!$E$10,Doc_dipl_scuola_sec.!Q422,IF(Foglio2!$J$3=Foglio2!$E$11,Doc_scuola_media!Q422,IF(Foglio2!$J$3=Foglio2!$E$12,Doc_laureati_scuola_sec.!Q440,IF(Foglio2!$J$3=Foglio2!$E$13,Direttivi_capi_ist.!Q422,0)))))))))))</f>
        <v>0</v>
      </c>
      <c r="T440" s="252">
        <f>IF(Foglio2!$J$3=Foglio2!$E$3,Ausiliari_Coll.Scol.!R422,IF(Foglio2!$J$3=Foglio2!$E$4,Collab._Tecnici!R422,IF(Foglio2!$J$3=Foglio2!$E$5,Assistenti_Tecnici!R422,IF(Foglio2!$J$3=Foglio2!$E$6,Assistenti_Amm.vo!R422,IF(Foglio2!$J$3=Foglio2!$E$7,Resp_Coord_Amm.vo!R422,IF(Foglio2!$J$3=Foglio2!$E$8,Direttore_Amm.vo!R422,IF(Foglio2!$J$3=Foglio2!$E$9,Doc_mat_elem.re!R422,IF(Foglio2!$J$3=Foglio2!$E$10,Doc_dipl_scuola_sec.!R422,IF(Foglio2!$J$3=Foglio2!$E$11,Doc_scuola_media!R422,IF(Foglio2!$J$3=Foglio2!$E$12,Doc_laureati_scuola_sec.!R440,IF(Foglio2!$J$3=Foglio2!$E$13,Direttivi_capi_ist.!R422,0)))))))))))</f>
        <v>0</v>
      </c>
      <c r="U440" s="252">
        <f t="shared" ref="U440" si="1785">(P440)/12*0.8</f>
        <v>0</v>
      </c>
      <c r="V440" s="252">
        <f t="shared" ref="V440" si="1786">(P440+R440)/12*0.8</f>
        <v>0</v>
      </c>
      <c r="W440" s="253" t="str">
        <f>"Fascia Da "&amp;F440&amp;" a "&amp;F441&amp;" Decorrenza "&amp;DAY(C430)&amp;"/"&amp;MONTH(C430)&amp;"/"&amp;YEAR(C430)</f>
        <v>Fascia Da 28 a 34 Decorrenza 1/7/1997</v>
      </c>
    </row>
    <row r="441" spans="1:23" ht="9" customHeight="1" x14ac:dyDescent="0.2">
      <c r="B441" s="245">
        <f t="shared" si="1712"/>
        <v>35623</v>
      </c>
      <c r="C441" s="377"/>
      <c r="D441" s="377"/>
      <c r="E441" s="254" t="s">
        <v>4</v>
      </c>
      <c r="F441" s="255">
        <v>34</v>
      </c>
      <c r="G441" s="267">
        <f t="shared" ref="G441" si="1787">G440*1936.27</f>
        <v>0</v>
      </c>
      <c r="H441" s="267">
        <f t="shared" ref="H441" si="1788">H440*1936.27</f>
        <v>0</v>
      </c>
      <c r="I441" s="267">
        <f t="shared" ref="I441" si="1789">I440*1936.27</f>
        <v>0</v>
      </c>
      <c r="J441" s="267">
        <f t="shared" ref="J441" si="1790">J440*1936.27</f>
        <v>0</v>
      </c>
      <c r="K441" s="267">
        <f t="shared" ref="K441" si="1791">K440*1936.27</f>
        <v>0</v>
      </c>
      <c r="L441" s="266">
        <f t="shared" ref="L441" si="1792">L440*1936.27</f>
        <v>0</v>
      </c>
      <c r="M441" s="267">
        <f t="shared" ref="M441" si="1793">M440*1936.27</f>
        <v>0</v>
      </c>
      <c r="N441" s="182">
        <f t="shared" ref="N441" si="1794">N440*1936.27</f>
        <v>0</v>
      </c>
      <c r="O441" s="183">
        <f t="shared" ref="O441" si="1795">O440*1936.27</f>
        <v>0</v>
      </c>
      <c r="P441" s="184">
        <f t="shared" ref="P441" si="1796">P440*1936.27</f>
        <v>0</v>
      </c>
      <c r="Q441" s="184">
        <f t="shared" ref="Q441" si="1797">Q440*1936.27</f>
        <v>0</v>
      </c>
      <c r="R441" s="184">
        <f t="shared" ref="R441" si="1798">R440*1936.27</f>
        <v>0</v>
      </c>
      <c r="S441" s="184">
        <f t="shared" ref="S441" si="1799">S440*1936.27</f>
        <v>0</v>
      </c>
      <c r="T441" s="184">
        <f t="shared" ref="T441" si="1800">T440*1936.27</f>
        <v>0</v>
      </c>
      <c r="U441" s="184">
        <f t="shared" ref="U441" si="1801">U440*1936.27</f>
        <v>0</v>
      </c>
      <c r="V441" s="184">
        <f t="shared" ref="V441" si="1802">V440*1936.27</f>
        <v>0</v>
      </c>
    </row>
    <row r="442" spans="1:23" ht="12.75" customHeight="1" x14ac:dyDescent="0.2">
      <c r="A442" s="104">
        <f>IF(Foglio2!$J$7=1,TRUNC(Base!V442,0),TRUNC(Base!U442,0))</f>
        <v>0</v>
      </c>
      <c r="B442" s="245">
        <f t="shared" si="1712"/>
        <v>35624</v>
      </c>
      <c r="C442" s="377"/>
      <c r="D442" s="377"/>
      <c r="E442" s="259" t="s">
        <v>3</v>
      </c>
      <c r="F442" s="260">
        <v>35</v>
      </c>
      <c r="G442" s="248">
        <f>IF(Foglio2!$J$3=Foglio2!$E$3,Ausiliari_Coll.Scol.!E424,IF(Foglio2!$J$3=Foglio2!$E$4,Collab._Tecnici!E424,IF(Foglio2!$J$3=Foglio2!$E$5,Assistenti_Tecnici!E424,IF(Foglio2!$J$3=Foglio2!$E$6,Assistenti_Amm.vo!E424,IF(Foglio2!$J$3=Foglio2!$E$7,Resp_Coord_Amm.vo!E424,IF(Foglio2!$J$3=Foglio2!$E$8,Direttore_Amm.vo!E424,IF(Foglio2!$J$3=Foglio2!$E$9,Doc_mat_elem.re!E424,IF(Foglio2!$J$3=Foglio2!$E$10,Doc_dipl_scuola_sec.!E424,IF(Foglio2!$J$3=Foglio2!$E$11,Doc_scuola_media!E424,IF(Foglio2!$J$3=Foglio2!$E$12,Doc_laureati_scuola_sec.!E442,IF(Foglio2!$J$3=Foglio2!$E$13,Direttivi_capi_ist.!E424,0)))))))))))</f>
        <v>0</v>
      </c>
      <c r="H442" s="248">
        <f>IF(Foglio2!$J$3=Foglio2!$E$3,Ausiliari_Coll.Scol.!F424,IF(Foglio2!$J$3=Foglio2!$E$4,Collab._Tecnici!F424,IF(Foglio2!$J$3=Foglio2!$E$5,Assistenti_Tecnici!F424,IF(Foglio2!$J$3=Foglio2!$E$6,Assistenti_Amm.vo!F424,IF(Foglio2!$J$3=Foglio2!$E$7,Resp_Coord_Amm.vo!F424,IF(Foglio2!$J$3=Foglio2!$E$8,Direttore_Amm.vo!F424,IF(Foglio2!$J$3=Foglio2!$E$9,Doc_mat_elem.re!F424,IF(Foglio2!$J$3=Foglio2!$E$10,Doc_dipl_scuola_sec.!F424,IF(Foglio2!$J$3=Foglio2!$E$11,Doc_scuola_media!F424,IF(Foglio2!$J$3=Foglio2!$E$12,Doc_laureati_scuola_sec.!F442,IF(Foglio2!$J$3=Foglio2!$E$13,Direttivi_capi_ist.!F424,0)))))))))))</f>
        <v>0</v>
      </c>
      <c r="I442" s="248">
        <f>IF(Foglio2!$J$3=Foglio2!$E$3,Ausiliari_Coll.Scol.!G424,IF(Foglio2!$J$3=Foglio2!$E$4,Collab._Tecnici!G424,IF(Foglio2!$J$3=Foglio2!$E$5,Assistenti_Tecnici!G424,IF(Foglio2!$J$3=Foglio2!$E$6,Assistenti_Amm.vo!G424,IF(Foglio2!$J$3=Foglio2!$E$7,Resp_Coord_Amm.vo!G424,IF(Foglio2!$J$3=Foglio2!$E$8,Direttore_Amm.vo!G424,IF(Foglio2!$J$3=Foglio2!$E$9,Doc_mat_elem.re!G424,IF(Foglio2!$J$3=Foglio2!$E$10,Doc_dipl_scuola_sec.!G424,IF(Foglio2!$J$3=Foglio2!$E$11,Doc_scuola_media!G424,IF(Foglio2!$J$3=Foglio2!$E$12,Doc_laureati_scuola_sec.!G442,IF(Foglio2!$J$3=Foglio2!$E$13,Direttivi_capi_ist.!G424,0)))))))))))</f>
        <v>0</v>
      </c>
      <c r="J442" s="248">
        <f>IF(Foglio2!$J$3=Foglio2!$E$3,Ausiliari_Coll.Scol.!H424,IF(Foglio2!$J$3=Foglio2!$E$4,Collab._Tecnici!H424,IF(Foglio2!$J$3=Foglio2!$E$5,Assistenti_Tecnici!H424,IF(Foglio2!$J$3=Foglio2!$E$6,Assistenti_Amm.vo!H424,IF(Foglio2!$J$3=Foglio2!$E$7,Resp_Coord_Amm.vo!H424,IF(Foglio2!$J$3=Foglio2!$E$8,Direttore_Amm.vo!H424,IF(Foglio2!$J$3=Foglio2!$E$9,Doc_mat_elem.re!H424,IF(Foglio2!$J$3=Foglio2!$E$10,Doc_dipl_scuola_sec.!H424,IF(Foglio2!$J$3=Foglio2!$E$11,Doc_scuola_media!H424,IF(Foglio2!$J$3=Foglio2!$E$12,Doc_laureati_scuola_sec.!H442,IF(Foglio2!$J$3=Foglio2!$E$13,Direttivi_capi_ist.!H424,0)))))))))))</f>
        <v>0</v>
      </c>
      <c r="K442" s="248">
        <f>IF(Foglio2!$J$3=Foglio2!$E$3,Ausiliari_Coll.Scol.!I424,IF(Foglio2!$J$3=Foglio2!$E$4,Collab._Tecnici!I424,IF(Foglio2!$J$3=Foglio2!$E$5,Assistenti_Tecnici!I424,IF(Foglio2!$J$3=Foglio2!$E$6,Assistenti_Amm.vo!I424,IF(Foglio2!$J$3=Foglio2!$E$7,Resp_Coord_Amm.vo!I424,IF(Foglio2!$J$3=Foglio2!$E$8,Direttore_Amm.vo!I424,IF(Foglio2!$J$3=Foglio2!$E$9,Doc_mat_elem.re!I424,IF(Foglio2!$J$3=Foglio2!$E$10,Doc_dipl_scuola_sec.!I424,IF(Foglio2!$J$3=Foglio2!$E$11,Doc_scuola_media!I424,IF(Foglio2!$J$3=Foglio2!$E$12,Doc_laureati_scuola_sec.!I442,IF(Foglio2!$J$3=Foglio2!$E$13,Direttivi_capi_ist.!I424,0)))))))))))</f>
        <v>0</v>
      </c>
      <c r="L442" s="248">
        <f>IF(Foglio2!$J$3=Foglio2!$E$3,Ausiliari_Coll.Scol.!J424,IF(Foglio2!$J$3=Foglio2!$E$4,Collab._Tecnici!J424,IF(Foglio2!$J$3=Foglio2!$E$5,Assistenti_Tecnici!J424,IF(Foglio2!$J$3=Foglio2!$E$6,Assistenti_Amm.vo!J424,IF(Foglio2!$J$3=Foglio2!$E$7,Resp_Coord_Amm.vo!J424,IF(Foglio2!$J$3=Foglio2!$E$8,Direttore_Amm.vo!J424,IF(Foglio2!$J$3=Foglio2!$E$9,Doc_mat_elem.re!J424,IF(Foglio2!$J$3=Foglio2!$E$10,Doc_dipl_scuola_sec.!J424,IF(Foglio2!$J$3=Foglio2!$E$11,Doc_scuola_media!J424,IF(Foglio2!$J$3=Foglio2!$E$12,Doc_laureati_scuola_sec.!J442,IF(Foglio2!$J$3=Foglio2!$E$13,Direttivi_capi_ist.!J424,0)))))))))))</f>
        <v>0</v>
      </c>
      <c r="M442" s="249">
        <f>IF(Foglio2!$J$3=Foglio2!$E$3,Ausiliari_Coll.Scol.!K424,IF(Foglio2!$J$3=Foglio2!$E$4,Collab._Tecnici!K424,IF(Foglio2!$J$3=Foglio2!$E$5,Assistenti_Tecnici!K424,IF(Foglio2!$J$3=Foglio2!$E$6,Assistenti_Amm.vo!K424,IF(Foglio2!$J$3=Foglio2!$E$7,Resp_Coord_Amm.vo!K424,IF(Foglio2!$J$3=Foglio2!$E$8,Direttore_Amm.vo!K424,IF(Foglio2!$J$3=Foglio2!$E$9,Doc_mat_elem.re!K424,IF(Foglio2!$J$3=Foglio2!$E$10,Doc_dipl_scuola_sec.!K424,IF(Foglio2!$J$3=Foglio2!$E$11,Doc_scuola_media!K424,IF(Foglio2!$J$3=Foglio2!$E$12,Doc_laureati_scuola_sec.!K442,IF(Foglio2!$J$3=Foglio2!$E$13,Direttivi_capi_ist.!K424,0)))))))))))</f>
        <v>0</v>
      </c>
      <c r="N442" s="250">
        <f>IF(Foglio2!$J$3=Foglio2!$E$3,Ausiliari_Coll.Scol.!L424,IF(Foglio2!$J$3=Foglio2!$E$4,Collab._Tecnici!L424,IF(Foglio2!$J$3=Foglio2!$E$5,Assistenti_Tecnici!L424,IF(Foglio2!$J$3=Foglio2!$E$6,Assistenti_Amm.vo!L424,IF(Foglio2!$J$3=Foglio2!$E$7,Resp_Coord_Amm.vo!L424,IF(Foglio2!$J$3=Foglio2!$E$8,Direttore_Amm.vo!L424,IF(Foglio2!$J$3=Foglio2!$E$9,Doc_mat_elem.re!L424,IF(Foglio2!$J$3=Foglio2!$E$10,Doc_dipl_scuola_sec.!L424,IF(Foglio2!$J$3=Foglio2!$E$11,Doc_scuola_media!L424,IF(Foglio2!$J$3=Foglio2!$E$12,Doc_laureati_scuola_sec.!L442,IF(Foglio2!$J$3=Foglio2!$E$13,Direttivi_capi_ist.!L424,0)))))))))))</f>
        <v>0</v>
      </c>
      <c r="O442" s="251">
        <f>IF(Foglio2!$J$3=Foglio2!$E$3,Ausiliari_Coll.Scol.!M424,IF(Foglio2!$J$3=Foglio2!$E$4,Collab._Tecnici!M424,IF(Foglio2!$J$3=Foglio2!$E$5,Assistenti_Tecnici!M424,IF(Foglio2!$J$3=Foglio2!$E$6,Assistenti_Amm.vo!M424,IF(Foglio2!$J$3=Foglio2!$E$7,Resp_Coord_Amm.vo!M424,IF(Foglio2!$J$3=Foglio2!$E$8,Direttore_Amm.vo!M424,IF(Foglio2!$J$3=Foglio2!$E$9,Doc_mat_elem.re!M424,IF(Foglio2!$J$3=Foglio2!$E$10,Doc_dipl_scuola_sec.!M424,IF(Foglio2!$J$3=Foglio2!$E$11,Doc_scuola_media!M424,IF(Foglio2!$J$3=Foglio2!$E$12,Doc_laureati_scuola_sec.!M442,IF(Foglio2!$J$3=Foglio2!$E$13,Direttivi_capi_ist.!M424,0)))))))))))</f>
        <v>0</v>
      </c>
      <c r="P442" s="252">
        <f>IF(Foglio2!$J$3=Foglio2!$E$3,Ausiliari_Coll.Scol.!N424,IF(Foglio2!$J$3=Foglio2!$E$4,Collab._Tecnici!N424,IF(Foglio2!$J$3=Foglio2!$E$5,Assistenti_Tecnici!N424,IF(Foglio2!$J$3=Foglio2!$E$6,Assistenti_Amm.vo!N424,IF(Foglio2!$J$3=Foglio2!$E$7,Resp_Coord_Amm.vo!N424,IF(Foglio2!$J$3=Foglio2!$E$8,Direttore_Amm.vo!N424,IF(Foglio2!$J$3=Foglio2!$E$9,Doc_mat_elem.re!N424,IF(Foglio2!$J$3=Foglio2!$E$10,Doc_dipl_scuola_sec.!N424,IF(Foglio2!$J$3=Foglio2!$E$11,Doc_scuola_media!N424,IF(Foglio2!$J$3=Foglio2!$E$12,Doc_laureati_scuola_sec.!N442,IF(Foglio2!$J$3=Foglio2!$E$13,Direttivi_capi_ist.!N424,0)))))))))))</f>
        <v>0</v>
      </c>
      <c r="Q442" s="252">
        <f>IF(Foglio2!$J$3=Foglio2!$E$3,Ausiliari_Coll.Scol.!O424,IF(Foglio2!$J$3=Foglio2!$E$4,Collab._Tecnici!O424,IF(Foglio2!$J$3=Foglio2!$E$5,Assistenti_Tecnici!O424,IF(Foglio2!$J$3=Foglio2!$E$6,Assistenti_Amm.vo!O424,IF(Foglio2!$J$3=Foglio2!$E$7,Resp_Coord_Amm.vo!O424,IF(Foglio2!$J$3=Foglio2!$E$8,Direttore_Amm.vo!O424,IF(Foglio2!$J$3=Foglio2!$E$9,Doc_mat_elem.re!O424,IF(Foglio2!$J$3=Foglio2!$E$10,Doc_dipl_scuola_sec.!O424,IF(Foglio2!$J$3=Foglio2!$E$11,Doc_scuola_media!O424,IF(Foglio2!$J$3=Foglio2!$E$12,Doc_laureati_scuola_sec.!O442,IF(Foglio2!$J$3=Foglio2!$E$13,Direttivi_capi_ist.!O424,0)))))))))))</f>
        <v>0</v>
      </c>
      <c r="R442" s="252">
        <f>IF(Foglio2!$J$3=Foglio2!$E$3,Ausiliari_Coll.Scol.!P424,IF(Foglio2!$J$3=Foglio2!$E$4,Collab._Tecnici!P424,IF(Foglio2!$J$3=Foglio2!$E$5,Assistenti_Tecnici!P424,IF(Foglio2!$J$3=Foglio2!$E$6,Assistenti_Amm.vo!P424,IF(Foglio2!$J$3=Foglio2!$E$7,Resp_Coord_Amm.vo!P424,IF(Foglio2!$J$3=Foglio2!$E$8,Direttore_Amm.vo!P424,IF(Foglio2!$J$3=Foglio2!$E$9,Doc_mat_elem.re!P424,IF(Foglio2!$J$3=Foglio2!$E$10,Doc_dipl_scuola_sec.!P424,IF(Foglio2!$J$3=Foglio2!$E$11,Doc_scuola_media!P424,IF(Foglio2!$J$3=Foglio2!$E$12,Doc_laureati_scuola_sec.!P442,IF(Foglio2!$J$3=Foglio2!$E$13,Direttivi_capi_ist.!P424,0)))))))))))</f>
        <v>0</v>
      </c>
      <c r="S442" s="252">
        <f>IF(Foglio2!$J$3=Foglio2!$E$3,Ausiliari_Coll.Scol.!Q424,IF(Foglio2!$J$3=Foglio2!$E$4,Collab._Tecnici!Q424,IF(Foglio2!$J$3=Foglio2!$E$5,Assistenti_Tecnici!Q424,IF(Foglio2!$J$3=Foglio2!$E$6,Assistenti_Amm.vo!Q424,IF(Foglio2!$J$3=Foglio2!$E$7,Resp_Coord_Amm.vo!Q424,IF(Foglio2!$J$3=Foglio2!$E$8,Direttore_Amm.vo!Q424,IF(Foglio2!$J$3=Foglio2!$E$9,Doc_mat_elem.re!Q424,IF(Foglio2!$J$3=Foglio2!$E$10,Doc_dipl_scuola_sec.!Q424,IF(Foglio2!$J$3=Foglio2!$E$11,Doc_scuola_media!Q424,IF(Foglio2!$J$3=Foglio2!$E$12,Doc_laureati_scuola_sec.!Q442,IF(Foglio2!$J$3=Foglio2!$E$13,Direttivi_capi_ist.!Q424,0)))))))))))</f>
        <v>0</v>
      </c>
      <c r="T442" s="252">
        <f>IF(Foglio2!$J$3=Foglio2!$E$3,Ausiliari_Coll.Scol.!R424,IF(Foglio2!$J$3=Foglio2!$E$4,Collab._Tecnici!R424,IF(Foglio2!$J$3=Foglio2!$E$5,Assistenti_Tecnici!R424,IF(Foglio2!$J$3=Foglio2!$E$6,Assistenti_Amm.vo!R424,IF(Foglio2!$J$3=Foglio2!$E$7,Resp_Coord_Amm.vo!R424,IF(Foglio2!$J$3=Foglio2!$E$8,Direttore_Amm.vo!R424,IF(Foglio2!$J$3=Foglio2!$E$9,Doc_mat_elem.re!R424,IF(Foglio2!$J$3=Foglio2!$E$10,Doc_dipl_scuola_sec.!R424,IF(Foglio2!$J$3=Foglio2!$E$11,Doc_scuola_media!R424,IF(Foglio2!$J$3=Foglio2!$E$12,Doc_laureati_scuola_sec.!R442,IF(Foglio2!$J$3=Foglio2!$E$13,Direttivi_capi_ist.!R424,0)))))))))))</f>
        <v>0</v>
      </c>
      <c r="U442" s="252">
        <f t="shared" ref="U442" si="1803">(P442)/12*0.8</f>
        <v>0</v>
      </c>
      <c r="V442" s="252">
        <f t="shared" ref="V442" si="1804">(P442+R442)/12*0.8</f>
        <v>0</v>
      </c>
      <c r="W442" s="253" t="str">
        <f>"Fascia Da "&amp;F442&amp;" a "&amp;F443&amp;" Decorrenza "&amp;DAY(C430)&amp;"/"&amp;MONTH(C430)&amp;"/"&amp;YEAR(C430)</f>
        <v>Fascia Da 35 a  Decorrenza 1/7/1997</v>
      </c>
    </row>
    <row r="443" spans="1:23" ht="9" customHeight="1" x14ac:dyDescent="0.2">
      <c r="B443" s="245">
        <f t="shared" si="1712"/>
        <v>35625</v>
      </c>
      <c r="C443" s="378"/>
      <c r="D443" s="378"/>
      <c r="E443" s="264" t="s">
        <v>4</v>
      </c>
      <c r="F443" s="265"/>
      <c r="G443" s="267">
        <f t="shared" ref="G443" si="1805">G442*1936.27</f>
        <v>0</v>
      </c>
      <c r="H443" s="267">
        <f t="shared" ref="H443" si="1806">H442*1936.27</f>
        <v>0</v>
      </c>
      <c r="I443" s="267">
        <f t="shared" ref="I443" si="1807">I442*1936.27</f>
        <v>0</v>
      </c>
      <c r="J443" s="267">
        <f t="shared" ref="J443" si="1808">J442*1936.27</f>
        <v>0</v>
      </c>
      <c r="K443" s="267">
        <f t="shared" ref="K443" si="1809">K442*1936.27</f>
        <v>0</v>
      </c>
      <c r="L443" s="266">
        <f t="shared" ref="L443" si="1810">L442*1936.27</f>
        <v>0</v>
      </c>
      <c r="M443" s="267">
        <f t="shared" ref="M443" si="1811">M442*1936.27</f>
        <v>0</v>
      </c>
      <c r="N443" s="182">
        <f t="shared" ref="N443" si="1812">N442*1936.27</f>
        <v>0</v>
      </c>
      <c r="O443" s="183">
        <f t="shared" ref="O443" si="1813">O442*1936.27</f>
        <v>0</v>
      </c>
      <c r="P443" s="184">
        <f t="shared" ref="P443" si="1814">P442*1936.27</f>
        <v>0</v>
      </c>
      <c r="Q443" s="184">
        <f t="shared" ref="Q443" si="1815">Q442*1936.27</f>
        <v>0</v>
      </c>
      <c r="R443" s="184">
        <f t="shared" ref="R443" si="1816">R442*1936.27</f>
        <v>0</v>
      </c>
      <c r="S443" s="184">
        <f t="shared" ref="S443" si="1817">S442*1936.27</f>
        <v>0</v>
      </c>
      <c r="T443" s="184">
        <f t="shared" ref="T443" si="1818">T442*1936.27</f>
        <v>0</v>
      </c>
      <c r="U443" s="184">
        <f t="shared" ref="U443" si="1819">U442*1936.27</f>
        <v>0</v>
      </c>
      <c r="V443" s="184">
        <f t="shared" ref="V443" si="1820">V442*1936.27</f>
        <v>0</v>
      </c>
    </row>
    <row r="444" spans="1:23" ht="12.75" customHeight="1" x14ac:dyDescent="0.2">
      <c r="A444" s="104">
        <f>IF(Foglio2!$J$7=1,TRUNC(Base!V444,0),TRUNC(Base!U444,0))</f>
        <v>0</v>
      </c>
      <c r="B444" s="245">
        <f>C446</f>
        <v>36100</v>
      </c>
      <c r="C444" s="375">
        <v>36100</v>
      </c>
      <c r="D444" s="375">
        <v>36311</v>
      </c>
      <c r="E444" s="246" t="s">
        <v>3</v>
      </c>
      <c r="F444" s="247">
        <v>0</v>
      </c>
      <c r="G444" s="248">
        <f>IF(Foglio2!$J$3=Foglio2!$E$3,Ausiliari_Coll.Scol.!E426,IF(Foglio2!$J$3=Foglio2!$E$4,Collab._Tecnici!E426,IF(Foglio2!$J$3=Foglio2!$E$5,Assistenti_Tecnici!E426,IF(Foglio2!$J$3=Foglio2!$E$6,Assistenti_Amm.vo!E426,IF(Foglio2!$J$3=Foglio2!$E$7,Resp_Coord_Amm.vo!E426,IF(Foglio2!$J$3=Foglio2!$E$8,Direttore_Amm.vo!E426,IF(Foglio2!$J$3=Foglio2!$E$9,Doc_mat_elem.re!E426,IF(Foglio2!$J$3=Foglio2!$E$10,Doc_dipl_scuola_sec.!E426,IF(Foglio2!$J$3=Foglio2!$E$11,Doc_scuola_media!E426,IF(Foglio2!$J$3=Foglio2!$E$12,Doc_laureati_scuola_sec.!E444,IF(Foglio2!$J$3=Foglio2!$E$13,Direttivi_capi_ist.!E426,0)))))))))))</f>
        <v>0</v>
      </c>
      <c r="H444" s="248">
        <f>IF(Foglio2!$J$3=Foglio2!$E$3,Ausiliari_Coll.Scol.!F426,IF(Foglio2!$J$3=Foglio2!$E$4,Collab._Tecnici!F426,IF(Foglio2!$J$3=Foglio2!$E$5,Assistenti_Tecnici!F426,IF(Foglio2!$J$3=Foglio2!$E$6,Assistenti_Amm.vo!F426,IF(Foglio2!$J$3=Foglio2!$E$7,Resp_Coord_Amm.vo!F426,IF(Foglio2!$J$3=Foglio2!$E$8,Direttore_Amm.vo!F426,IF(Foglio2!$J$3=Foglio2!$E$9,Doc_mat_elem.re!F426,IF(Foglio2!$J$3=Foglio2!$E$10,Doc_dipl_scuola_sec.!F426,IF(Foglio2!$J$3=Foglio2!$E$11,Doc_scuola_media!F426,IF(Foglio2!$J$3=Foglio2!$E$12,Doc_laureati_scuola_sec.!F444,IF(Foglio2!$J$3=Foglio2!$E$13,Direttivi_capi_ist.!F426,0)))))))))))</f>
        <v>0</v>
      </c>
      <c r="I444" s="248">
        <f>IF(Foglio2!$J$3=Foglio2!$E$3,Ausiliari_Coll.Scol.!G426,IF(Foglio2!$J$3=Foglio2!$E$4,Collab._Tecnici!G426,IF(Foglio2!$J$3=Foglio2!$E$5,Assistenti_Tecnici!G426,IF(Foglio2!$J$3=Foglio2!$E$6,Assistenti_Amm.vo!G426,IF(Foglio2!$J$3=Foglio2!$E$7,Resp_Coord_Amm.vo!G426,IF(Foglio2!$J$3=Foglio2!$E$8,Direttore_Amm.vo!G426,IF(Foglio2!$J$3=Foglio2!$E$9,Doc_mat_elem.re!G426,IF(Foglio2!$J$3=Foglio2!$E$10,Doc_dipl_scuola_sec.!G426,IF(Foglio2!$J$3=Foglio2!$E$11,Doc_scuola_media!G426,IF(Foglio2!$J$3=Foglio2!$E$12,Doc_laureati_scuola_sec.!G444,IF(Foglio2!$J$3=Foglio2!$E$13,Direttivi_capi_ist.!G426,0)))))))))))</f>
        <v>0</v>
      </c>
      <c r="J444" s="248">
        <f>IF(Foglio2!$J$3=Foglio2!$E$3,Ausiliari_Coll.Scol.!H426,IF(Foglio2!$J$3=Foglio2!$E$4,Collab._Tecnici!H426,IF(Foglio2!$J$3=Foglio2!$E$5,Assistenti_Tecnici!H426,IF(Foglio2!$J$3=Foglio2!$E$6,Assistenti_Amm.vo!H426,IF(Foglio2!$J$3=Foglio2!$E$7,Resp_Coord_Amm.vo!H426,IF(Foglio2!$J$3=Foglio2!$E$8,Direttore_Amm.vo!H426,IF(Foglio2!$J$3=Foglio2!$E$9,Doc_mat_elem.re!H426,IF(Foglio2!$J$3=Foglio2!$E$10,Doc_dipl_scuola_sec.!H426,IF(Foglio2!$J$3=Foglio2!$E$11,Doc_scuola_media!H426,IF(Foglio2!$J$3=Foglio2!$E$12,Doc_laureati_scuola_sec.!H444,IF(Foglio2!$J$3=Foglio2!$E$13,Direttivi_capi_ist.!H426,0)))))))))))</f>
        <v>0</v>
      </c>
      <c r="K444" s="248">
        <f>IF(Foglio2!$J$3=Foglio2!$E$3,Ausiliari_Coll.Scol.!I426,IF(Foglio2!$J$3=Foglio2!$E$4,Collab._Tecnici!I426,IF(Foglio2!$J$3=Foglio2!$E$5,Assistenti_Tecnici!I426,IF(Foglio2!$J$3=Foglio2!$E$6,Assistenti_Amm.vo!I426,IF(Foglio2!$J$3=Foglio2!$E$7,Resp_Coord_Amm.vo!I426,IF(Foglio2!$J$3=Foglio2!$E$8,Direttore_Amm.vo!I426,IF(Foglio2!$J$3=Foglio2!$E$9,Doc_mat_elem.re!I426,IF(Foglio2!$J$3=Foglio2!$E$10,Doc_dipl_scuola_sec.!I426,IF(Foglio2!$J$3=Foglio2!$E$11,Doc_scuola_media!I426,IF(Foglio2!$J$3=Foglio2!$E$12,Doc_laureati_scuola_sec.!I444,IF(Foglio2!$J$3=Foglio2!$E$13,Direttivi_capi_ist.!I426,0)))))))))))</f>
        <v>0</v>
      </c>
      <c r="L444" s="248">
        <f>IF(Foglio2!$J$3=Foglio2!$E$3,Ausiliari_Coll.Scol.!J426,IF(Foglio2!$J$3=Foglio2!$E$4,Collab._Tecnici!J426,IF(Foglio2!$J$3=Foglio2!$E$5,Assistenti_Tecnici!J426,IF(Foglio2!$J$3=Foglio2!$E$6,Assistenti_Amm.vo!J426,IF(Foglio2!$J$3=Foglio2!$E$7,Resp_Coord_Amm.vo!J426,IF(Foglio2!$J$3=Foglio2!$E$8,Direttore_Amm.vo!J426,IF(Foglio2!$J$3=Foglio2!$E$9,Doc_mat_elem.re!J426,IF(Foglio2!$J$3=Foglio2!$E$10,Doc_dipl_scuola_sec.!J426,IF(Foglio2!$J$3=Foglio2!$E$11,Doc_scuola_media!J426,IF(Foglio2!$J$3=Foglio2!$E$12,Doc_laureati_scuola_sec.!J444,IF(Foglio2!$J$3=Foglio2!$E$13,Direttivi_capi_ist.!J426,0)))))))))))</f>
        <v>0</v>
      </c>
      <c r="M444" s="249">
        <f>IF(Foglio2!$J$3=Foglio2!$E$3,Ausiliari_Coll.Scol.!K426,IF(Foglio2!$J$3=Foglio2!$E$4,Collab._Tecnici!K426,IF(Foglio2!$J$3=Foglio2!$E$5,Assistenti_Tecnici!K426,IF(Foglio2!$J$3=Foglio2!$E$6,Assistenti_Amm.vo!K426,IF(Foglio2!$J$3=Foglio2!$E$7,Resp_Coord_Amm.vo!K426,IF(Foglio2!$J$3=Foglio2!$E$8,Direttore_Amm.vo!K426,IF(Foglio2!$J$3=Foglio2!$E$9,Doc_mat_elem.re!K426,IF(Foglio2!$J$3=Foglio2!$E$10,Doc_dipl_scuola_sec.!K426,IF(Foglio2!$J$3=Foglio2!$E$11,Doc_scuola_media!K426,IF(Foglio2!$J$3=Foglio2!$E$12,Doc_laureati_scuola_sec.!K444,IF(Foglio2!$J$3=Foglio2!$E$13,Direttivi_capi_ist.!K426,0)))))))))))</f>
        <v>0</v>
      </c>
      <c r="N444" s="250">
        <f>IF(Foglio2!$J$3=Foglio2!$E$3,Ausiliari_Coll.Scol.!L426,IF(Foglio2!$J$3=Foglio2!$E$4,Collab._Tecnici!L426,IF(Foglio2!$J$3=Foglio2!$E$5,Assistenti_Tecnici!L426,IF(Foglio2!$J$3=Foglio2!$E$6,Assistenti_Amm.vo!L426,IF(Foglio2!$J$3=Foglio2!$E$7,Resp_Coord_Amm.vo!L426,IF(Foglio2!$J$3=Foglio2!$E$8,Direttore_Amm.vo!L426,IF(Foglio2!$J$3=Foglio2!$E$9,Doc_mat_elem.re!L426,IF(Foglio2!$J$3=Foglio2!$E$10,Doc_dipl_scuola_sec.!L426,IF(Foglio2!$J$3=Foglio2!$E$11,Doc_scuola_media!L426,IF(Foglio2!$J$3=Foglio2!$E$12,Doc_laureati_scuola_sec.!L444,IF(Foglio2!$J$3=Foglio2!$E$13,Direttivi_capi_ist.!L426,0)))))))))))</f>
        <v>0</v>
      </c>
      <c r="O444" s="251">
        <f>IF(Foglio2!$J$3=Foglio2!$E$3,Ausiliari_Coll.Scol.!M426,IF(Foglio2!$J$3=Foglio2!$E$4,Collab._Tecnici!M426,IF(Foglio2!$J$3=Foglio2!$E$5,Assistenti_Tecnici!M426,IF(Foglio2!$J$3=Foglio2!$E$6,Assistenti_Amm.vo!M426,IF(Foglio2!$J$3=Foglio2!$E$7,Resp_Coord_Amm.vo!M426,IF(Foglio2!$J$3=Foglio2!$E$8,Direttore_Amm.vo!M426,IF(Foglio2!$J$3=Foglio2!$E$9,Doc_mat_elem.re!M426,IF(Foglio2!$J$3=Foglio2!$E$10,Doc_dipl_scuola_sec.!M426,IF(Foglio2!$J$3=Foglio2!$E$11,Doc_scuola_media!M426,IF(Foglio2!$J$3=Foglio2!$E$12,Doc_laureati_scuola_sec.!M444,IF(Foglio2!$J$3=Foglio2!$E$13,Direttivi_capi_ist.!M426,0)))))))))))</f>
        <v>0</v>
      </c>
      <c r="P444" s="252">
        <f>IF(Foglio2!$J$3=Foglio2!$E$3,Ausiliari_Coll.Scol.!N426,IF(Foglio2!$J$3=Foglio2!$E$4,Collab._Tecnici!N426,IF(Foglio2!$J$3=Foglio2!$E$5,Assistenti_Tecnici!N426,IF(Foglio2!$J$3=Foglio2!$E$6,Assistenti_Amm.vo!N426,IF(Foglio2!$J$3=Foglio2!$E$7,Resp_Coord_Amm.vo!N426,IF(Foglio2!$J$3=Foglio2!$E$8,Direttore_Amm.vo!N426,IF(Foglio2!$J$3=Foglio2!$E$9,Doc_mat_elem.re!N426,IF(Foglio2!$J$3=Foglio2!$E$10,Doc_dipl_scuola_sec.!N426,IF(Foglio2!$J$3=Foglio2!$E$11,Doc_scuola_media!N426,IF(Foglio2!$J$3=Foglio2!$E$12,Doc_laureati_scuola_sec.!N444,IF(Foglio2!$J$3=Foglio2!$E$13,Direttivi_capi_ist.!N426,0)))))))))))</f>
        <v>0</v>
      </c>
      <c r="Q444" s="252">
        <f>IF(Foglio2!$J$3=Foglio2!$E$3,Ausiliari_Coll.Scol.!O426,IF(Foglio2!$J$3=Foglio2!$E$4,Collab._Tecnici!O426,IF(Foglio2!$J$3=Foglio2!$E$5,Assistenti_Tecnici!O426,IF(Foglio2!$J$3=Foglio2!$E$6,Assistenti_Amm.vo!O426,IF(Foglio2!$J$3=Foglio2!$E$7,Resp_Coord_Amm.vo!O426,IF(Foglio2!$J$3=Foglio2!$E$8,Direttore_Amm.vo!O426,IF(Foglio2!$J$3=Foglio2!$E$9,Doc_mat_elem.re!O426,IF(Foglio2!$J$3=Foglio2!$E$10,Doc_dipl_scuola_sec.!O426,IF(Foglio2!$J$3=Foglio2!$E$11,Doc_scuola_media!O426,IF(Foglio2!$J$3=Foglio2!$E$12,Doc_laureati_scuola_sec.!O444,IF(Foglio2!$J$3=Foglio2!$E$13,Direttivi_capi_ist.!O426,0)))))))))))</f>
        <v>0</v>
      </c>
      <c r="R444" s="252">
        <f>IF(Foglio2!$J$3=Foglio2!$E$3,Ausiliari_Coll.Scol.!P426,IF(Foglio2!$J$3=Foglio2!$E$4,Collab._Tecnici!P426,IF(Foglio2!$J$3=Foglio2!$E$5,Assistenti_Tecnici!P426,IF(Foglio2!$J$3=Foglio2!$E$6,Assistenti_Amm.vo!P426,IF(Foglio2!$J$3=Foglio2!$E$7,Resp_Coord_Amm.vo!P426,IF(Foglio2!$J$3=Foglio2!$E$8,Direttore_Amm.vo!P426,IF(Foglio2!$J$3=Foglio2!$E$9,Doc_mat_elem.re!P426,IF(Foglio2!$J$3=Foglio2!$E$10,Doc_dipl_scuola_sec.!P426,IF(Foglio2!$J$3=Foglio2!$E$11,Doc_scuola_media!P426,IF(Foglio2!$J$3=Foglio2!$E$12,Doc_laureati_scuola_sec.!P444,IF(Foglio2!$J$3=Foglio2!$E$13,Direttivi_capi_ist.!P426,0)))))))))))</f>
        <v>0</v>
      </c>
      <c r="S444" s="252">
        <f>IF(Foglio2!$J$3=Foglio2!$E$3,Ausiliari_Coll.Scol.!Q426,IF(Foglio2!$J$3=Foglio2!$E$4,Collab._Tecnici!Q426,IF(Foglio2!$J$3=Foglio2!$E$5,Assistenti_Tecnici!Q426,IF(Foglio2!$J$3=Foglio2!$E$6,Assistenti_Amm.vo!Q426,IF(Foglio2!$J$3=Foglio2!$E$7,Resp_Coord_Amm.vo!Q426,IF(Foglio2!$J$3=Foglio2!$E$8,Direttore_Amm.vo!Q426,IF(Foglio2!$J$3=Foglio2!$E$9,Doc_mat_elem.re!Q426,IF(Foglio2!$J$3=Foglio2!$E$10,Doc_dipl_scuola_sec.!Q426,IF(Foglio2!$J$3=Foglio2!$E$11,Doc_scuola_media!Q426,IF(Foglio2!$J$3=Foglio2!$E$12,Doc_laureati_scuola_sec.!Q444,IF(Foglio2!$J$3=Foglio2!$E$13,Direttivi_capi_ist.!Q426,0)))))))))))</f>
        <v>0</v>
      </c>
      <c r="T444" s="252">
        <f>IF(Foglio2!$J$3=Foglio2!$E$3,Ausiliari_Coll.Scol.!R426,IF(Foglio2!$J$3=Foglio2!$E$4,Collab._Tecnici!R426,IF(Foglio2!$J$3=Foglio2!$E$5,Assistenti_Tecnici!R426,IF(Foglio2!$J$3=Foglio2!$E$6,Assistenti_Amm.vo!R426,IF(Foglio2!$J$3=Foglio2!$E$7,Resp_Coord_Amm.vo!R426,IF(Foglio2!$J$3=Foglio2!$E$8,Direttore_Amm.vo!R426,IF(Foglio2!$J$3=Foglio2!$E$9,Doc_mat_elem.re!R426,IF(Foglio2!$J$3=Foglio2!$E$10,Doc_dipl_scuola_sec.!R426,IF(Foglio2!$J$3=Foglio2!$E$11,Doc_scuola_media!R426,IF(Foglio2!$J$3=Foglio2!$E$12,Doc_laureati_scuola_sec.!R444,IF(Foglio2!$J$3=Foglio2!$E$13,Direttivi_capi_ist.!R426,0)))))))))))</f>
        <v>0</v>
      </c>
      <c r="U444" s="252">
        <f t="shared" ref="U444" si="1821">(P444)/12*0.8</f>
        <v>0</v>
      </c>
      <c r="V444" s="252">
        <f t="shared" ref="V444" si="1822">(P444+R444)/12*0.8</f>
        <v>0</v>
      </c>
      <c r="W444" s="253" t="str">
        <f t="shared" ref="W444" si="1823">"Fascia Da "&amp;F444&amp;" a "&amp;F445&amp;" Decorrenza "&amp;DAY(C444)&amp;"/"&amp;MONTH(C444)&amp;"/"&amp;YEAR(C444)</f>
        <v>Fascia Da 0 a 2 Decorrenza 1/11/1998</v>
      </c>
    </row>
    <row r="445" spans="1:23" ht="9" customHeight="1" x14ac:dyDescent="0.2">
      <c r="B445" s="245">
        <f>B444+1</f>
        <v>36101</v>
      </c>
      <c r="C445" s="376"/>
      <c r="D445" s="376"/>
      <c r="E445" s="254" t="s">
        <v>4</v>
      </c>
      <c r="F445" s="255">
        <v>2</v>
      </c>
      <c r="G445" s="267">
        <f t="shared" ref="G445" si="1824">G444*1936.27</f>
        <v>0</v>
      </c>
      <c r="H445" s="267">
        <f t="shared" ref="H445" si="1825">H444*1936.27</f>
        <v>0</v>
      </c>
      <c r="I445" s="267">
        <f t="shared" ref="I445" si="1826">I444*1936.27</f>
        <v>0</v>
      </c>
      <c r="J445" s="267">
        <f t="shared" ref="J445" si="1827">J444*1936.27</f>
        <v>0</v>
      </c>
      <c r="K445" s="267">
        <f t="shared" ref="K445" si="1828">K444*1936.27</f>
        <v>0</v>
      </c>
      <c r="L445" s="266">
        <f t="shared" ref="L445" si="1829">L444*1936.27</f>
        <v>0</v>
      </c>
      <c r="M445" s="267">
        <f t="shared" ref="M445" si="1830">M444*1936.27</f>
        <v>0</v>
      </c>
      <c r="N445" s="182">
        <f t="shared" ref="N445" si="1831">N444*1936.27</f>
        <v>0</v>
      </c>
      <c r="O445" s="183">
        <f t="shared" ref="O445" si="1832">O444*1936.27</f>
        <v>0</v>
      </c>
      <c r="P445" s="184">
        <f t="shared" ref="P445" si="1833">P444*1936.27</f>
        <v>0</v>
      </c>
      <c r="Q445" s="184">
        <f t="shared" ref="Q445" si="1834">Q444*1936.27</f>
        <v>0</v>
      </c>
      <c r="R445" s="184">
        <f t="shared" ref="R445" si="1835">R444*1936.27</f>
        <v>0</v>
      </c>
      <c r="S445" s="184">
        <f t="shared" ref="S445" si="1836">S444*1936.27</f>
        <v>0</v>
      </c>
      <c r="T445" s="184">
        <f t="shared" ref="T445" si="1837">T444*1936.27</f>
        <v>0</v>
      </c>
      <c r="U445" s="184">
        <f t="shared" ref="U445" si="1838">U444*1936.27</f>
        <v>0</v>
      </c>
      <c r="V445" s="184">
        <f t="shared" ref="V445" si="1839">V444*1936.27</f>
        <v>0</v>
      </c>
    </row>
    <row r="446" spans="1:23" ht="12.75" customHeight="1" x14ac:dyDescent="0.2">
      <c r="A446" s="104">
        <f>IF(Foglio2!$J$7=1,TRUNC(Base!V446,0),TRUNC(Base!U446,0))</f>
        <v>0</v>
      </c>
      <c r="B446" s="245">
        <f t="shared" ref="B446:B457" si="1840">B445+1</f>
        <v>36102</v>
      </c>
      <c r="C446" s="377">
        <v>36100</v>
      </c>
      <c r="D446" s="377">
        <v>36311</v>
      </c>
      <c r="E446" s="259" t="s">
        <v>3</v>
      </c>
      <c r="F446" s="260">
        <v>3</v>
      </c>
      <c r="G446" s="248">
        <f>IF(Foglio2!$J$3=Foglio2!$E$3,Ausiliari_Coll.Scol.!E428,IF(Foglio2!$J$3=Foglio2!$E$4,Collab._Tecnici!E428,IF(Foglio2!$J$3=Foglio2!$E$5,Assistenti_Tecnici!E428,IF(Foglio2!$J$3=Foglio2!$E$6,Assistenti_Amm.vo!E428,IF(Foglio2!$J$3=Foglio2!$E$7,Resp_Coord_Amm.vo!E428,IF(Foglio2!$J$3=Foglio2!$E$8,Direttore_Amm.vo!E428,IF(Foglio2!$J$3=Foglio2!$E$9,Doc_mat_elem.re!E428,IF(Foglio2!$J$3=Foglio2!$E$10,Doc_dipl_scuola_sec.!E428,IF(Foglio2!$J$3=Foglio2!$E$11,Doc_scuola_media!E428,IF(Foglio2!$J$3=Foglio2!$E$12,Doc_laureati_scuola_sec.!E446,IF(Foglio2!$J$3=Foglio2!$E$13,Direttivi_capi_ist.!E428,0)))))))))))</f>
        <v>0</v>
      </c>
      <c r="H446" s="248">
        <f>IF(Foglio2!$J$3=Foglio2!$E$3,Ausiliari_Coll.Scol.!F428,IF(Foglio2!$J$3=Foglio2!$E$4,Collab._Tecnici!F428,IF(Foglio2!$J$3=Foglio2!$E$5,Assistenti_Tecnici!F428,IF(Foglio2!$J$3=Foglio2!$E$6,Assistenti_Amm.vo!F428,IF(Foglio2!$J$3=Foglio2!$E$7,Resp_Coord_Amm.vo!F428,IF(Foglio2!$J$3=Foglio2!$E$8,Direttore_Amm.vo!F428,IF(Foglio2!$J$3=Foglio2!$E$9,Doc_mat_elem.re!F428,IF(Foglio2!$J$3=Foglio2!$E$10,Doc_dipl_scuola_sec.!F428,IF(Foglio2!$J$3=Foglio2!$E$11,Doc_scuola_media!F428,IF(Foglio2!$J$3=Foglio2!$E$12,Doc_laureati_scuola_sec.!F446,IF(Foglio2!$J$3=Foglio2!$E$13,Direttivi_capi_ist.!F428,0)))))))))))</f>
        <v>0</v>
      </c>
      <c r="I446" s="248">
        <f>IF(Foglio2!$J$3=Foglio2!$E$3,Ausiliari_Coll.Scol.!G428,IF(Foglio2!$J$3=Foglio2!$E$4,Collab._Tecnici!G428,IF(Foglio2!$J$3=Foglio2!$E$5,Assistenti_Tecnici!G428,IF(Foglio2!$J$3=Foglio2!$E$6,Assistenti_Amm.vo!G428,IF(Foglio2!$J$3=Foglio2!$E$7,Resp_Coord_Amm.vo!G428,IF(Foglio2!$J$3=Foglio2!$E$8,Direttore_Amm.vo!G428,IF(Foglio2!$J$3=Foglio2!$E$9,Doc_mat_elem.re!G428,IF(Foglio2!$J$3=Foglio2!$E$10,Doc_dipl_scuola_sec.!G428,IF(Foglio2!$J$3=Foglio2!$E$11,Doc_scuola_media!G428,IF(Foglio2!$J$3=Foglio2!$E$12,Doc_laureati_scuola_sec.!G446,IF(Foglio2!$J$3=Foglio2!$E$13,Direttivi_capi_ist.!G428,0)))))))))))</f>
        <v>0</v>
      </c>
      <c r="J446" s="248">
        <f>IF(Foglio2!$J$3=Foglio2!$E$3,Ausiliari_Coll.Scol.!H428,IF(Foglio2!$J$3=Foglio2!$E$4,Collab._Tecnici!H428,IF(Foglio2!$J$3=Foglio2!$E$5,Assistenti_Tecnici!H428,IF(Foglio2!$J$3=Foglio2!$E$6,Assistenti_Amm.vo!H428,IF(Foglio2!$J$3=Foglio2!$E$7,Resp_Coord_Amm.vo!H428,IF(Foglio2!$J$3=Foglio2!$E$8,Direttore_Amm.vo!H428,IF(Foglio2!$J$3=Foglio2!$E$9,Doc_mat_elem.re!H428,IF(Foglio2!$J$3=Foglio2!$E$10,Doc_dipl_scuola_sec.!H428,IF(Foglio2!$J$3=Foglio2!$E$11,Doc_scuola_media!H428,IF(Foglio2!$J$3=Foglio2!$E$12,Doc_laureati_scuola_sec.!H446,IF(Foglio2!$J$3=Foglio2!$E$13,Direttivi_capi_ist.!H428,0)))))))))))</f>
        <v>0</v>
      </c>
      <c r="K446" s="248">
        <f>IF(Foglio2!$J$3=Foglio2!$E$3,Ausiliari_Coll.Scol.!I428,IF(Foglio2!$J$3=Foglio2!$E$4,Collab._Tecnici!I428,IF(Foglio2!$J$3=Foglio2!$E$5,Assistenti_Tecnici!I428,IF(Foglio2!$J$3=Foglio2!$E$6,Assistenti_Amm.vo!I428,IF(Foglio2!$J$3=Foglio2!$E$7,Resp_Coord_Amm.vo!I428,IF(Foglio2!$J$3=Foglio2!$E$8,Direttore_Amm.vo!I428,IF(Foglio2!$J$3=Foglio2!$E$9,Doc_mat_elem.re!I428,IF(Foglio2!$J$3=Foglio2!$E$10,Doc_dipl_scuola_sec.!I428,IF(Foglio2!$J$3=Foglio2!$E$11,Doc_scuola_media!I428,IF(Foglio2!$J$3=Foglio2!$E$12,Doc_laureati_scuola_sec.!I446,IF(Foglio2!$J$3=Foglio2!$E$13,Direttivi_capi_ist.!I428,0)))))))))))</f>
        <v>0</v>
      </c>
      <c r="L446" s="248">
        <f>IF(Foglio2!$J$3=Foglio2!$E$3,Ausiliari_Coll.Scol.!J428,IF(Foglio2!$J$3=Foglio2!$E$4,Collab._Tecnici!J428,IF(Foglio2!$J$3=Foglio2!$E$5,Assistenti_Tecnici!J428,IF(Foglio2!$J$3=Foglio2!$E$6,Assistenti_Amm.vo!J428,IF(Foglio2!$J$3=Foglio2!$E$7,Resp_Coord_Amm.vo!J428,IF(Foglio2!$J$3=Foglio2!$E$8,Direttore_Amm.vo!J428,IF(Foglio2!$J$3=Foglio2!$E$9,Doc_mat_elem.re!J428,IF(Foglio2!$J$3=Foglio2!$E$10,Doc_dipl_scuola_sec.!J428,IF(Foglio2!$J$3=Foglio2!$E$11,Doc_scuola_media!J428,IF(Foglio2!$J$3=Foglio2!$E$12,Doc_laureati_scuola_sec.!J446,IF(Foglio2!$J$3=Foglio2!$E$13,Direttivi_capi_ist.!J428,0)))))))))))</f>
        <v>0</v>
      </c>
      <c r="M446" s="249">
        <f>IF(Foglio2!$J$3=Foglio2!$E$3,Ausiliari_Coll.Scol.!K428,IF(Foglio2!$J$3=Foglio2!$E$4,Collab._Tecnici!K428,IF(Foglio2!$J$3=Foglio2!$E$5,Assistenti_Tecnici!K428,IF(Foglio2!$J$3=Foglio2!$E$6,Assistenti_Amm.vo!K428,IF(Foglio2!$J$3=Foglio2!$E$7,Resp_Coord_Amm.vo!K428,IF(Foglio2!$J$3=Foglio2!$E$8,Direttore_Amm.vo!K428,IF(Foglio2!$J$3=Foglio2!$E$9,Doc_mat_elem.re!K428,IF(Foglio2!$J$3=Foglio2!$E$10,Doc_dipl_scuola_sec.!K428,IF(Foglio2!$J$3=Foglio2!$E$11,Doc_scuola_media!K428,IF(Foglio2!$J$3=Foglio2!$E$12,Doc_laureati_scuola_sec.!K446,IF(Foglio2!$J$3=Foglio2!$E$13,Direttivi_capi_ist.!K428,0)))))))))))</f>
        <v>0</v>
      </c>
      <c r="N446" s="250">
        <f>IF(Foglio2!$J$3=Foglio2!$E$3,Ausiliari_Coll.Scol.!L428,IF(Foglio2!$J$3=Foglio2!$E$4,Collab._Tecnici!L428,IF(Foglio2!$J$3=Foglio2!$E$5,Assistenti_Tecnici!L428,IF(Foglio2!$J$3=Foglio2!$E$6,Assistenti_Amm.vo!L428,IF(Foglio2!$J$3=Foglio2!$E$7,Resp_Coord_Amm.vo!L428,IF(Foglio2!$J$3=Foglio2!$E$8,Direttore_Amm.vo!L428,IF(Foglio2!$J$3=Foglio2!$E$9,Doc_mat_elem.re!L428,IF(Foglio2!$J$3=Foglio2!$E$10,Doc_dipl_scuola_sec.!L428,IF(Foglio2!$J$3=Foglio2!$E$11,Doc_scuola_media!L428,IF(Foglio2!$J$3=Foglio2!$E$12,Doc_laureati_scuola_sec.!L446,IF(Foglio2!$J$3=Foglio2!$E$13,Direttivi_capi_ist.!L428,0)))))))))))</f>
        <v>0</v>
      </c>
      <c r="O446" s="251">
        <f>IF(Foglio2!$J$3=Foglio2!$E$3,Ausiliari_Coll.Scol.!M428,IF(Foglio2!$J$3=Foglio2!$E$4,Collab._Tecnici!M428,IF(Foglio2!$J$3=Foglio2!$E$5,Assistenti_Tecnici!M428,IF(Foglio2!$J$3=Foglio2!$E$6,Assistenti_Amm.vo!M428,IF(Foglio2!$J$3=Foglio2!$E$7,Resp_Coord_Amm.vo!M428,IF(Foglio2!$J$3=Foglio2!$E$8,Direttore_Amm.vo!M428,IF(Foglio2!$J$3=Foglio2!$E$9,Doc_mat_elem.re!M428,IF(Foglio2!$J$3=Foglio2!$E$10,Doc_dipl_scuola_sec.!M428,IF(Foglio2!$J$3=Foglio2!$E$11,Doc_scuola_media!M428,IF(Foglio2!$J$3=Foglio2!$E$12,Doc_laureati_scuola_sec.!M446,IF(Foglio2!$J$3=Foglio2!$E$13,Direttivi_capi_ist.!M428,0)))))))))))</f>
        <v>0</v>
      </c>
      <c r="P446" s="252">
        <f>IF(Foglio2!$J$3=Foglio2!$E$3,Ausiliari_Coll.Scol.!N428,IF(Foglio2!$J$3=Foglio2!$E$4,Collab._Tecnici!N428,IF(Foglio2!$J$3=Foglio2!$E$5,Assistenti_Tecnici!N428,IF(Foglio2!$J$3=Foglio2!$E$6,Assistenti_Amm.vo!N428,IF(Foglio2!$J$3=Foglio2!$E$7,Resp_Coord_Amm.vo!N428,IF(Foglio2!$J$3=Foglio2!$E$8,Direttore_Amm.vo!N428,IF(Foglio2!$J$3=Foglio2!$E$9,Doc_mat_elem.re!N428,IF(Foglio2!$J$3=Foglio2!$E$10,Doc_dipl_scuola_sec.!N428,IF(Foglio2!$J$3=Foglio2!$E$11,Doc_scuola_media!N428,IF(Foglio2!$J$3=Foglio2!$E$12,Doc_laureati_scuola_sec.!N446,IF(Foglio2!$J$3=Foglio2!$E$13,Direttivi_capi_ist.!N428,0)))))))))))</f>
        <v>0</v>
      </c>
      <c r="Q446" s="252">
        <f>IF(Foglio2!$J$3=Foglio2!$E$3,Ausiliari_Coll.Scol.!O428,IF(Foglio2!$J$3=Foglio2!$E$4,Collab._Tecnici!O428,IF(Foglio2!$J$3=Foglio2!$E$5,Assistenti_Tecnici!O428,IF(Foglio2!$J$3=Foglio2!$E$6,Assistenti_Amm.vo!O428,IF(Foglio2!$J$3=Foglio2!$E$7,Resp_Coord_Amm.vo!O428,IF(Foglio2!$J$3=Foglio2!$E$8,Direttore_Amm.vo!O428,IF(Foglio2!$J$3=Foglio2!$E$9,Doc_mat_elem.re!O428,IF(Foglio2!$J$3=Foglio2!$E$10,Doc_dipl_scuola_sec.!O428,IF(Foglio2!$J$3=Foglio2!$E$11,Doc_scuola_media!O428,IF(Foglio2!$J$3=Foglio2!$E$12,Doc_laureati_scuola_sec.!O446,IF(Foglio2!$J$3=Foglio2!$E$13,Direttivi_capi_ist.!O428,0)))))))))))</f>
        <v>0</v>
      </c>
      <c r="R446" s="252">
        <f>IF(Foglio2!$J$3=Foglio2!$E$3,Ausiliari_Coll.Scol.!P428,IF(Foglio2!$J$3=Foglio2!$E$4,Collab._Tecnici!P428,IF(Foglio2!$J$3=Foglio2!$E$5,Assistenti_Tecnici!P428,IF(Foglio2!$J$3=Foglio2!$E$6,Assistenti_Amm.vo!P428,IF(Foglio2!$J$3=Foglio2!$E$7,Resp_Coord_Amm.vo!P428,IF(Foglio2!$J$3=Foglio2!$E$8,Direttore_Amm.vo!P428,IF(Foglio2!$J$3=Foglio2!$E$9,Doc_mat_elem.re!P428,IF(Foglio2!$J$3=Foglio2!$E$10,Doc_dipl_scuola_sec.!P428,IF(Foglio2!$J$3=Foglio2!$E$11,Doc_scuola_media!P428,IF(Foglio2!$J$3=Foglio2!$E$12,Doc_laureati_scuola_sec.!P446,IF(Foglio2!$J$3=Foglio2!$E$13,Direttivi_capi_ist.!P428,0)))))))))))</f>
        <v>0</v>
      </c>
      <c r="S446" s="252">
        <f>IF(Foglio2!$J$3=Foglio2!$E$3,Ausiliari_Coll.Scol.!Q428,IF(Foglio2!$J$3=Foglio2!$E$4,Collab._Tecnici!Q428,IF(Foglio2!$J$3=Foglio2!$E$5,Assistenti_Tecnici!Q428,IF(Foglio2!$J$3=Foglio2!$E$6,Assistenti_Amm.vo!Q428,IF(Foglio2!$J$3=Foglio2!$E$7,Resp_Coord_Amm.vo!Q428,IF(Foglio2!$J$3=Foglio2!$E$8,Direttore_Amm.vo!Q428,IF(Foglio2!$J$3=Foglio2!$E$9,Doc_mat_elem.re!Q428,IF(Foglio2!$J$3=Foglio2!$E$10,Doc_dipl_scuola_sec.!Q428,IF(Foglio2!$J$3=Foglio2!$E$11,Doc_scuola_media!Q428,IF(Foglio2!$J$3=Foglio2!$E$12,Doc_laureati_scuola_sec.!Q446,IF(Foglio2!$J$3=Foglio2!$E$13,Direttivi_capi_ist.!Q428,0)))))))))))</f>
        <v>0</v>
      </c>
      <c r="T446" s="252">
        <f>IF(Foglio2!$J$3=Foglio2!$E$3,Ausiliari_Coll.Scol.!R428,IF(Foglio2!$J$3=Foglio2!$E$4,Collab._Tecnici!R428,IF(Foglio2!$J$3=Foglio2!$E$5,Assistenti_Tecnici!R428,IF(Foglio2!$J$3=Foglio2!$E$6,Assistenti_Amm.vo!R428,IF(Foglio2!$J$3=Foglio2!$E$7,Resp_Coord_Amm.vo!R428,IF(Foglio2!$J$3=Foglio2!$E$8,Direttore_Amm.vo!R428,IF(Foglio2!$J$3=Foglio2!$E$9,Doc_mat_elem.re!R428,IF(Foglio2!$J$3=Foglio2!$E$10,Doc_dipl_scuola_sec.!R428,IF(Foglio2!$J$3=Foglio2!$E$11,Doc_scuola_media!R428,IF(Foglio2!$J$3=Foglio2!$E$12,Doc_laureati_scuola_sec.!R446,IF(Foglio2!$J$3=Foglio2!$E$13,Direttivi_capi_ist.!R428,0)))))))))))</f>
        <v>0</v>
      </c>
      <c r="U446" s="252">
        <f t="shared" ref="U446" si="1841">(P446)/12*0.8</f>
        <v>0</v>
      </c>
      <c r="V446" s="252">
        <f t="shared" ref="V446" si="1842">(P446+R446)/12*0.8</f>
        <v>0</v>
      </c>
      <c r="W446" s="253" t="str">
        <f t="shared" ref="W446" si="1843">"Fascia Da "&amp;F446&amp;" a "&amp;F447&amp;" Decorrenza "&amp;DAY(C444)&amp;"/"&amp;MONTH(C444)&amp;"/"&amp;YEAR(C444)</f>
        <v>Fascia Da 3 a 8 Decorrenza 1/11/1998</v>
      </c>
    </row>
    <row r="447" spans="1:23" ht="9" customHeight="1" x14ac:dyDescent="0.2">
      <c r="B447" s="245">
        <f t="shared" si="1840"/>
        <v>36103</v>
      </c>
      <c r="C447" s="377"/>
      <c r="D447" s="377"/>
      <c r="E447" s="254" t="s">
        <v>4</v>
      </c>
      <c r="F447" s="255">
        <v>8</v>
      </c>
      <c r="G447" s="267">
        <f t="shared" ref="G447" si="1844">G446*1936.27</f>
        <v>0</v>
      </c>
      <c r="H447" s="267">
        <f t="shared" ref="H447" si="1845">H446*1936.27</f>
        <v>0</v>
      </c>
      <c r="I447" s="267">
        <f t="shared" ref="I447" si="1846">I446*1936.27</f>
        <v>0</v>
      </c>
      <c r="J447" s="267">
        <f t="shared" ref="J447" si="1847">J446*1936.27</f>
        <v>0</v>
      </c>
      <c r="K447" s="267">
        <f t="shared" ref="K447" si="1848">K446*1936.27</f>
        <v>0</v>
      </c>
      <c r="L447" s="266">
        <f t="shared" ref="L447" si="1849">L446*1936.27</f>
        <v>0</v>
      </c>
      <c r="M447" s="267">
        <f t="shared" ref="M447" si="1850">M446*1936.27</f>
        <v>0</v>
      </c>
      <c r="N447" s="182">
        <f t="shared" ref="N447" si="1851">N446*1936.27</f>
        <v>0</v>
      </c>
      <c r="O447" s="183">
        <f t="shared" ref="O447" si="1852">O446*1936.27</f>
        <v>0</v>
      </c>
      <c r="P447" s="184">
        <f t="shared" ref="P447" si="1853">P446*1936.27</f>
        <v>0</v>
      </c>
      <c r="Q447" s="184">
        <f t="shared" ref="Q447" si="1854">Q446*1936.27</f>
        <v>0</v>
      </c>
      <c r="R447" s="184">
        <f t="shared" ref="R447" si="1855">R446*1936.27</f>
        <v>0</v>
      </c>
      <c r="S447" s="184">
        <f t="shared" ref="S447" si="1856">S446*1936.27</f>
        <v>0</v>
      </c>
      <c r="T447" s="184">
        <f t="shared" ref="T447" si="1857">T446*1936.27</f>
        <v>0</v>
      </c>
      <c r="U447" s="184">
        <f t="shared" ref="U447" si="1858">U446*1936.27</f>
        <v>0</v>
      </c>
      <c r="V447" s="184">
        <f t="shared" ref="V447" si="1859">V446*1936.27</f>
        <v>0</v>
      </c>
    </row>
    <row r="448" spans="1:23" ht="12.75" customHeight="1" x14ac:dyDescent="0.2">
      <c r="A448" s="104">
        <f>IF(Foglio2!$J$7=1,TRUNC(Base!V448,0),TRUNC(Base!U448,0))</f>
        <v>0</v>
      </c>
      <c r="B448" s="245">
        <f t="shared" si="1840"/>
        <v>36104</v>
      </c>
      <c r="C448" s="377"/>
      <c r="D448" s="377"/>
      <c r="E448" s="259" t="s">
        <v>3</v>
      </c>
      <c r="F448" s="260">
        <v>9</v>
      </c>
      <c r="G448" s="248">
        <f>IF(Foglio2!$J$3=Foglio2!$E$3,Ausiliari_Coll.Scol.!E430,IF(Foglio2!$J$3=Foglio2!$E$4,Collab._Tecnici!E430,IF(Foglio2!$J$3=Foglio2!$E$5,Assistenti_Tecnici!E430,IF(Foglio2!$J$3=Foglio2!$E$6,Assistenti_Amm.vo!E430,IF(Foglio2!$J$3=Foglio2!$E$7,Resp_Coord_Amm.vo!E430,IF(Foglio2!$J$3=Foglio2!$E$8,Direttore_Amm.vo!E430,IF(Foglio2!$J$3=Foglio2!$E$9,Doc_mat_elem.re!E430,IF(Foglio2!$J$3=Foglio2!$E$10,Doc_dipl_scuola_sec.!E430,IF(Foglio2!$J$3=Foglio2!$E$11,Doc_scuola_media!E430,IF(Foglio2!$J$3=Foglio2!$E$12,Doc_laureati_scuola_sec.!E448,IF(Foglio2!$J$3=Foglio2!$E$13,Direttivi_capi_ist.!E430,0)))))))))))</f>
        <v>0</v>
      </c>
      <c r="H448" s="248">
        <f>IF(Foglio2!$J$3=Foglio2!$E$3,Ausiliari_Coll.Scol.!F430,IF(Foglio2!$J$3=Foglio2!$E$4,Collab._Tecnici!F430,IF(Foglio2!$J$3=Foglio2!$E$5,Assistenti_Tecnici!F430,IF(Foglio2!$J$3=Foglio2!$E$6,Assistenti_Amm.vo!F430,IF(Foglio2!$J$3=Foglio2!$E$7,Resp_Coord_Amm.vo!F430,IF(Foglio2!$J$3=Foglio2!$E$8,Direttore_Amm.vo!F430,IF(Foglio2!$J$3=Foglio2!$E$9,Doc_mat_elem.re!F430,IF(Foglio2!$J$3=Foglio2!$E$10,Doc_dipl_scuola_sec.!F430,IF(Foglio2!$J$3=Foglio2!$E$11,Doc_scuola_media!F430,IF(Foglio2!$J$3=Foglio2!$E$12,Doc_laureati_scuola_sec.!F448,IF(Foglio2!$J$3=Foglio2!$E$13,Direttivi_capi_ist.!F430,0)))))))))))</f>
        <v>0</v>
      </c>
      <c r="I448" s="248">
        <f>IF(Foglio2!$J$3=Foglio2!$E$3,Ausiliari_Coll.Scol.!G430,IF(Foglio2!$J$3=Foglio2!$E$4,Collab._Tecnici!G430,IF(Foglio2!$J$3=Foglio2!$E$5,Assistenti_Tecnici!G430,IF(Foglio2!$J$3=Foglio2!$E$6,Assistenti_Amm.vo!G430,IF(Foglio2!$J$3=Foglio2!$E$7,Resp_Coord_Amm.vo!G430,IF(Foglio2!$J$3=Foglio2!$E$8,Direttore_Amm.vo!G430,IF(Foglio2!$J$3=Foglio2!$E$9,Doc_mat_elem.re!G430,IF(Foglio2!$J$3=Foglio2!$E$10,Doc_dipl_scuola_sec.!G430,IF(Foglio2!$J$3=Foglio2!$E$11,Doc_scuola_media!G430,IF(Foglio2!$J$3=Foglio2!$E$12,Doc_laureati_scuola_sec.!G448,IF(Foglio2!$J$3=Foglio2!$E$13,Direttivi_capi_ist.!G430,0)))))))))))</f>
        <v>0</v>
      </c>
      <c r="J448" s="248">
        <f>IF(Foglio2!$J$3=Foglio2!$E$3,Ausiliari_Coll.Scol.!H430,IF(Foglio2!$J$3=Foglio2!$E$4,Collab._Tecnici!H430,IF(Foglio2!$J$3=Foglio2!$E$5,Assistenti_Tecnici!H430,IF(Foglio2!$J$3=Foglio2!$E$6,Assistenti_Amm.vo!H430,IF(Foglio2!$J$3=Foglio2!$E$7,Resp_Coord_Amm.vo!H430,IF(Foglio2!$J$3=Foglio2!$E$8,Direttore_Amm.vo!H430,IF(Foglio2!$J$3=Foglio2!$E$9,Doc_mat_elem.re!H430,IF(Foglio2!$J$3=Foglio2!$E$10,Doc_dipl_scuola_sec.!H430,IF(Foglio2!$J$3=Foglio2!$E$11,Doc_scuola_media!H430,IF(Foglio2!$J$3=Foglio2!$E$12,Doc_laureati_scuola_sec.!H448,IF(Foglio2!$J$3=Foglio2!$E$13,Direttivi_capi_ist.!H430,0)))))))))))</f>
        <v>0</v>
      </c>
      <c r="K448" s="248">
        <f>IF(Foglio2!$J$3=Foglio2!$E$3,Ausiliari_Coll.Scol.!I430,IF(Foglio2!$J$3=Foglio2!$E$4,Collab._Tecnici!I430,IF(Foglio2!$J$3=Foglio2!$E$5,Assistenti_Tecnici!I430,IF(Foglio2!$J$3=Foglio2!$E$6,Assistenti_Amm.vo!I430,IF(Foglio2!$J$3=Foglio2!$E$7,Resp_Coord_Amm.vo!I430,IF(Foglio2!$J$3=Foglio2!$E$8,Direttore_Amm.vo!I430,IF(Foglio2!$J$3=Foglio2!$E$9,Doc_mat_elem.re!I430,IF(Foglio2!$J$3=Foglio2!$E$10,Doc_dipl_scuola_sec.!I430,IF(Foglio2!$J$3=Foglio2!$E$11,Doc_scuola_media!I430,IF(Foglio2!$J$3=Foglio2!$E$12,Doc_laureati_scuola_sec.!I448,IF(Foglio2!$J$3=Foglio2!$E$13,Direttivi_capi_ist.!I430,0)))))))))))</f>
        <v>0</v>
      </c>
      <c r="L448" s="248">
        <f>IF(Foglio2!$J$3=Foglio2!$E$3,Ausiliari_Coll.Scol.!J430,IF(Foglio2!$J$3=Foglio2!$E$4,Collab._Tecnici!J430,IF(Foglio2!$J$3=Foglio2!$E$5,Assistenti_Tecnici!J430,IF(Foglio2!$J$3=Foglio2!$E$6,Assistenti_Amm.vo!J430,IF(Foglio2!$J$3=Foglio2!$E$7,Resp_Coord_Amm.vo!J430,IF(Foglio2!$J$3=Foglio2!$E$8,Direttore_Amm.vo!J430,IF(Foglio2!$J$3=Foglio2!$E$9,Doc_mat_elem.re!J430,IF(Foglio2!$J$3=Foglio2!$E$10,Doc_dipl_scuola_sec.!J430,IF(Foglio2!$J$3=Foglio2!$E$11,Doc_scuola_media!J430,IF(Foglio2!$J$3=Foglio2!$E$12,Doc_laureati_scuola_sec.!J448,IF(Foglio2!$J$3=Foglio2!$E$13,Direttivi_capi_ist.!J430,0)))))))))))</f>
        <v>0</v>
      </c>
      <c r="M448" s="249">
        <f>IF(Foglio2!$J$3=Foglio2!$E$3,Ausiliari_Coll.Scol.!K430,IF(Foglio2!$J$3=Foglio2!$E$4,Collab._Tecnici!K430,IF(Foglio2!$J$3=Foglio2!$E$5,Assistenti_Tecnici!K430,IF(Foglio2!$J$3=Foglio2!$E$6,Assistenti_Amm.vo!K430,IF(Foglio2!$J$3=Foglio2!$E$7,Resp_Coord_Amm.vo!K430,IF(Foglio2!$J$3=Foglio2!$E$8,Direttore_Amm.vo!K430,IF(Foglio2!$J$3=Foglio2!$E$9,Doc_mat_elem.re!K430,IF(Foglio2!$J$3=Foglio2!$E$10,Doc_dipl_scuola_sec.!K430,IF(Foglio2!$J$3=Foglio2!$E$11,Doc_scuola_media!K430,IF(Foglio2!$J$3=Foglio2!$E$12,Doc_laureati_scuola_sec.!K448,IF(Foglio2!$J$3=Foglio2!$E$13,Direttivi_capi_ist.!K430,0)))))))))))</f>
        <v>0</v>
      </c>
      <c r="N448" s="250">
        <f>IF(Foglio2!$J$3=Foglio2!$E$3,Ausiliari_Coll.Scol.!L430,IF(Foglio2!$J$3=Foglio2!$E$4,Collab._Tecnici!L430,IF(Foglio2!$J$3=Foglio2!$E$5,Assistenti_Tecnici!L430,IF(Foglio2!$J$3=Foglio2!$E$6,Assistenti_Amm.vo!L430,IF(Foglio2!$J$3=Foglio2!$E$7,Resp_Coord_Amm.vo!L430,IF(Foglio2!$J$3=Foglio2!$E$8,Direttore_Amm.vo!L430,IF(Foglio2!$J$3=Foglio2!$E$9,Doc_mat_elem.re!L430,IF(Foglio2!$J$3=Foglio2!$E$10,Doc_dipl_scuola_sec.!L430,IF(Foglio2!$J$3=Foglio2!$E$11,Doc_scuola_media!L430,IF(Foglio2!$J$3=Foglio2!$E$12,Doc_laureati_scuola_sec.!L448,IF(Foglio2!$J$3=Foglio2!$E$13,Direttivi_capi_ist.!L430,0)))))))))))</f>
        <v>0</v>
      </c>
      <c r="O448" s="251">
        <f>IF(Foglio2!$J$3=Foglio2!$E$3,Ausiliari_Coll.Scol.!M430,IF(Foglio2!$J$3=Foglio2!$E$4,Collab._Tecnici!M430,IF(Foglio2!$J$3=Foglio2!$E$5,Assistenti_Tecnici!M430,IF(Foglio2!$J$3=Foglio2!$E$6,Assistenti_Amm.vo!M430,IF(Foglio2!$J$3=Foglio2!$E$7,Resp_Coord_Amm.vo!M430,IF(Foglio2!$J$3=Foglio2!$E$8,Direttore_Amm.vo!M430,IF(Foglio2!$J$3=Foglio2!$E$9,Doc_mat_elem.re!M430,IF(Foglio2!$J$3=Foglio2!$E$10,Doc_dipl_scuola_sec.!M430,IF(Foglio2!$J$3=Foglio2!$E$11,Doc_scuola_media!M430,IF(Foglio2!$J$3=Foglio2!$E$12,Doc_laureati_scuola_sec.!M448,IF(Foglio2!$J$3=Foglio2!$E$13,Direttivi_capi_ist.!M430,0)))))))))))</f>
        <v>0</v>
      </c>
      <c r="P448" s="252">
        <f>IF(Foglio2!$J$3=Foglio2!$E$3,Ausiliari_Coll.Scol.!N430,IF(Foglio2!$J$3=Foglio2!$E$4,Collab._Tecnici!N430,IF(Foglio2!$J$3=Foglio2!$E$5,Assistenti_Tecnici!N430,IF(Foglio2!$J$3=Foglio2!$E$6,Assistenti_Amm.vo!N430,IF(Foglio2!$J$3=Foglio2!$E$7,Resp_Coord_Amm.vo!N430,IF(Foglio2!$J$3=Foglio2!$E$8,Direttore_Amm.vo!N430,IF(Foglio2!$J$3=Foglio2!$E$9,Doc_mat_elem.re!N430,IF(Foglio2!$J$3=Foglio2!$E$10,Doc_dipl_scuola_sec.!N430,IF(Foglio2!$J$3=Foglio2!$E$11,Doc_scuola_media!N430,IF(Foglio2!$J$3=Foglio2!$E$12,Doc_laureati_scuola_sec.!N448,IF(Foglio2!$J$3=Foglio2!$E$13,Direttivi_capi_ist.!N430,0)))))))))))</f>
        <v>0</v>
      </c>
      <c r="Q448" s="252">
        <f>IF(Foglio2!$J$3=Foglio2!$E$3,Ausiliari_Coll.Scol.!O430,IF(Foglio2!$J$3=Foglio2!$E$4,Collab._Tecnici!O430,IF(Foglio2!$J$3=Foglio2!$E$5,Assistenti_Tecnici!O430,IF(Foglio2!$J$3=Foglio2!$E$6,Assistenti_Amm.vo!O430,IF(Foglio2!$J$3=Foglio2!$E$7,Resp_Coord_Amm.vo!O430,IF(Foglio2!$J$3=Foglio2!$E$8,Direttore_Amm.vo!O430,IF(Foglio2!$J$3=Foglio2!$E$9,Doc_mat_elem.re!O430,IF(Foglio2!$J$3=Foglio2!$E$10,Doc_dipl_scuola_sec.!O430,IF(Foglio2!$J$3=Foglio2!$E$11,Doc_scuola_media!O430,IF(Foglio2!$J$3=Foglio2!$E$12,Doc_laureati_scuola_sec.!O448,IF(Foglio2!$J$3=Foglio2!$E$13,Direttivi_capi_ist.!O430,0)))))))))))</f>
        <v>0</v>
      </c>
      <c r="R448" s="252">
        <f>IF(Foglio2!$J$3=Foglio2!$E$3,Ausiliari_Coll.Scol.!P430,IF(Foglio2!$J$3=Foglio2!$E$4,Collab._Tecnici!P430,IF(Foglio2!$J$3=Foglio2!$E$5,Assistenti_Tecnici!P430,IF(Foglio2!$J$3=Foglio2!$E$6,Assistenti_Amm.vo!P430,IF(Foglio2!$J$3=Foglio2!$E$7,Resp_Coord_Amm.vo!P430,IF(Foglio2!$J$3=Foglio2!$E$8,Direttore_Amm.vo!P430,IF(Foglio2!$J$3=Foglio2!$E$9,Doc_mat_elem.re!P430,IF(Foglio2!$J$3=Foglio2!$E$10,Doc_dipl_scuola_sec.!P430,IF(Foglio2!$J$3=Foglio2!$E$11,Doc_scuola_media!P430,IF(Foglio2!$J$3=Foglio2!$E$12,Doc_laureati_scuola_sec.!P448,IF(Foglio2!$J$3=Foglio2!$E$13,Direttivi_capi_ist.!P430,0)))))))))))</f>
        <v>0</v>
      </c>
      <c r="S448" s="252">
        <f>IF(Foglio2!$J$3=Foglio2!$E$3,Ausiliari_Coll.Scol.!Q430,IF(Foglio2!$J$3=Foglio2!$E$4,Collab._Tecnici!Q430,IF(Foglio2!$J$3=Foglio2!$E$5,Assistenti_Tecnici!Q430,IF(Foglio2!$J$3=Foglio2!$E$6,Assistenti_Amm.vo!Q430,IF(Foglio2!$J$3=Foglio2!$E$7,Resp_Coord_Amm.vo!Q430,IF(Foglio2!$J$3=Foglio2!$E$8,Direttore_Amm.vo!Q430,IF(Foglio2!$J$3=Foglio2!$E$9,Doc_mat_elem.re!Q430,IF(Foglio2!$J$3=Foglio2!$E$10,Doc_dipl_scuola_sec.!Q430,IF(Foglio2!$J$3=Foglio2!$E$11,Doc_scuola_media!Q430,IF(Foglio2!$J$3=Foglio2!$E$12,Doc_laureati_scuola_sec.!Q448,IF(Foglio2!$J$3=Foglio2!$E$13,Direttivi_capi_ist.!Q430,0)))))))))))</f>
        <v>0</v>
      </c>
      <c r="T448" s="252">
        <f>IF(Foglio2!$J$3=Foglio2!$E$3,Ausiliari_Coll.Scol.!R430,IF(Foglio2!$J$3=Foglio2!$E$4,Collab._Tecnici!R430,IF(Foglio2!$J$3=Foglio2!$E$5,Assistenti_Tecnici!R430,IF(Foglio2!$J$3=Foglio2!$E$6,Assistenti_Amm.vo!R430,IF(Foglio2!$J$3=Foglio2!$E$7,Resp_Coord_Amm.vo!R430,IF(Foglio2!$J$3=Foglio2!$E$8,Direttore_Amm.vo!R430,IF(Foglio2!$J$3=Foglio2!$E$9,Doc_mat_elem.re!R430,IF(Foglio2!$J$3=Foglio2!$E$10,Doc_dipl_scuola_sec.!R430,IF(Foglio2!$J$3=Foglio2!$E$11,Doc_scuola_media!R430,IF(Foglio2!$J$3=Foglio2!$E$12,Doc_laureati_scuola_sec.!R448,IF(Foglio2!$J$3=Foglio2!$E$13,Direttivi_capi_ist.!R430,0)))))))))))</f>
        <v>0</v>
      </c>
      <c r="U448" s="252">
        <f t="shared" ref="U448" si="1860">(P448)/12*0.8</f>
        <v>0</v>
      </c>
      <c r="V448" s="252">
        <f t="shared" ref="V448" si="1861">(P448+R448)/12*0.8</f>
        <v>0</v>
      </c>
      <c r="W448" s="253" t="str">
        <f t="shared" ref="W448" si="1862">"Fascia Da "&amp;F448&amp;" a "&amp;F449&amp;" Decorrenza "&amp;DAY(C444)&amp;"/"&amp;MONTH(C444)&amp;"/"&amp;YEAR(C444)</f>
        <v>Fascia Da 9 a 14 Decorrenza 1/11/1998</v>
      </c>
    </row>
    <row r="449" spans="1:23" ht="9" customHeight="1" x14ac:dyDescent="0.2">
      <c r="B449" s="245">
        <f t="shared" si="1840"/>
        <v>36105</v>
      </c>
      <c r="C449" s="377"/>
      <c r="D449" s="377"/>
      <c r="E449" s="254" t="s">
        <v>4</v>
      </c>
      <c r="F449" s="255">
        <v>14</v>
      </c>
      <c r="G449" s="267">
        <f t="shared" ref="G449" si="1863">G448*1936.27</f>
        <v>0</v>
      </c>
      <c r="H449" s="267">
        <f t="shared" ref="H449" si="1864">H448*1936.27</f>
        <v>0</v>
      </c>
      <c r="I449" s="267">
        <f t="shared" ref="I449" si="1865">I448*1936.27</f>
        <v>0</v>
      </c>
      <c r="J449" s="267">
        <f t="shared" ref="J449" si="1866">J448*1936.27</f>
        <v>0</v>
      </c>
      <c r="K449" s="267">
        <f t="shared" ref="K449" si="1867">K448*1936.27</f>
        <v>0</v>
      </c>
      <c r="L449" s="266">
        <f t="shared" ref="L449" si="1868">L448*1936.27</f>
        <v>0</v>
      </c>
      <c r="M449" s="267">
        <f t="shared" ref="M449" si="1869">M448*1936.27</f>
        <v>0</v>
      </c>
      <c r="N449" s="182">
        <f t="shared" ref="N449" si="1870">N448*1936.27</f>
        <v>0</v>
      </c>
      <c r="O449" s="183">
        <f t="shared" ref="O449" si="1871">O448*1936.27</f>
        <v>0</v>
      </c>
      <c r="P449" s="184">
        <f t="shared" ref="P449" si="1872">P448*1936.27</f>
        <v>0</v>
      </c>
      <c r="Q449" s="184">
        <f t="shared" ref="Q449" si="1873">Q448*1936.27</f>
        <v>0</v>
      </c>
      <c r="R449" s="184">
        <f t="shared" ref="R449" si="1874">R448*1936.27</f>
        <v>0</v>
      </c>
      <c r="S449" s="184">
        <f t="shared" ref="S449" si="1875">S448*1936.27</f>
        <v>0</v>
      </c>
      <c r="T449" s="184">
        <f t="shared" ref="T449" si="1876">T448*1936.27</f>
        <v>0</v>
      </c>
      <c r="U449" s="184">
        <f t="shared" ref="U449" si="1877">U448*1936.27</f>
        <v>0</v>
      </c>
      <c r="V449" s="184">
        <f t="shared" ref="V449" si="1878">V448*1936.27</f>
        <v>0</v>
      </c>
    </row>
    <row r="450" spans="1:23" ht="12.75" customHeight="1" x14ac:dyDescent="0.2">
      <c r="A450" s="104">
        <f>IF(Foglio2!$J$7=1,TRUNC(Base!V450,0),TRUNC(Base!U450,0))</f>
        <v>0</v>
      </c>
      <c r="B450" s="245">
        <f t="shared" si="1840"/>
        <v>36106</v>
      </c>
      <c r="C450" s="377"/>
      <c r="D450" s="377"/>
      <c r="E450" s="259" t="s">
        <v>3</v>
      </c>
      <c r="F450" s="260">
        <v>15</v>
      </c>
      <c r="G450" s="248">
        <f>IF(Foglio2!$J$3=Foglio2!$E$3,Ausiliari_Coll.Scol.!E432,IF(Foglio2!$J$3=Foglio2!$E$4,Collab._Tecnici!E432,IF(Foglio2!$J$3=Foglio2!$E$5,Assistenti_Tecnici!E432,IF(Foglio2!$J$3=Foglio2!$E$6,Assistenti_Amm.vo!E432,IF(Foglio2!$J$3=Foglio2!$E$7,Resp_Coord_Amm.vo!E432,IF(Foglio2!$J$3=Foglio2!$E$8,Direttore_Amm.vo!E432,IF(Foglio2!$J$3=Foglio2!$E$9,Doc_mat_elem.re!E432,IF(Foglio2!$J$3=Foglio2!$E$10,Doc_dipl_scuola_sec.!E432,IF(Foglio2!$J$3=Foglio2!$E$11,Doc_scuola_media!E432,IF(Foglio2!$J$3=Foglio2!$E$12,Doc_laureati_scuola_sec.!E450,IF(Foglio2!$J$3=Foglio2!$E$13,Direttivi_capi_ist.!E432,0)))))))))))</f>
        <v>0</v>
      </c>
      <c r="H450" s="248">
        <f>IF(Foglio2!$J$3=Foglio2!$E$3,Ausiliari_Coll.Scol.!F432,IF(Foglio2!$J$3=Foglio2!$E$4,Collab._Tecnici!F432,IF(Foglio2!$J$3=Foglio2!$E$5,Assistenti_Tecnici!F432,IF(Foglio2!$J$3=Foglio2!$E$6,Assistenti_Amm.vo!F432,IF(Foglio2!$J$3=Foglio2!$E$7,Resp_Coord_Amm.vo!F432,IF(Foglio2!$J$3=Foglio2!$E$8,Direttore_Amm.vo!F432,IF(Foglio2!$J$3=Foglio2!$E$9,Doc_mat_elem.re!F432,IF(Foglio2!$J$3=Foglio2!$E$10,Doc_dipl_scuola_sec.!F432,IF(Foglio2!$J$3=Foglio2!$E$11,Doc_scuola_media!F432,IF(Foglio2!$J$3=Foglio2!$E$12,Doc_laureati_scuola_sec.!F450,IF(Foglio2!$J$3=Foglio2!$E$13,Direttivi_capi_ist.!F432,0)))))))))))</f>
        <v>0</v>
      </c>
      <c r="I450" s="248">
        <f>IF(Foglio2!$J$3=Foglio2!$E$3,Ausiliari_Coll.Scol.!G432,IF(Foglio2!$J$3=Foglio2!$E$4,Collab._Tecnici!G432,IF(Foglio2!$J$3=Foglio2!$E$5,Assistenti_Tecnici!G432,IF(Foglio2!$J$3=Foglio2!$E$6,Assistenti_Amm.vo!G432,IF(Foglio2!$J$3=Foglio2!$E$7,Resp_Coord_Amm.vo!G432,IF(Foglio2!$J$3=Foglio2!$E$8,Direttore_Amm.vo!G432,IF(Foglio2!$J$3=Foglio2!$E$9,Doc_mat_elem.re!G432,IF(Foglio2!$J$3=Foglio2!$E$10,Doc_dipl_scuola_sec.!G432,IF(Foglio2!$J$3=Foglio2!$E$11,Doc_scuola_media!G432,IF(Foglio2!$J$3=Foglio2!$E$12,Doc_laureati_scuola_sec.!G450,IF(Foglio2!$J$3=Foglio2!$E$13,Direttivi_capi_ist.!G432,0)))))))))))</f>
        <v>0</v>
      </c>
      <c r="J450" s="248">
        <f>IF(Foglio2!$J$3=Foglio2!$E$3,Ausiliari_Coll.Scol.!H432,IF(Foglio2!$J$3=Foglio2!$E$4,Collab._Tecnici!H432,IF(Foglio2!$J$3=Foglio2!$E$5,Assistenti_Tecnici!H432,IF(Foglio2!$J$3=Foglio2!$E$6,Assistenti_Amm.vo!H432,IF(Foglio2!$J$3=Foglio2!$E$7,Resp_Coord_Amm.vo!H432,IF(Foglio2!$J$3=Foglio2!$E$8,Direttore_Amm.vo!H432,IF(Foglio2!$J$3=Foglio2!$E$9,Doc_mat_elem.re!H432,IF(Foglio2!$J$3=Foglio2!$E$10,Doc_dipl_scuola_sec.!H432,IF(Foglio2!$J$3=Foglio2!$E$11,Doc_scuola_media!H432,IF(Foglio2!$J$3=Foglio2!$E$12,Doc_laureati_scuola_sec.!H450,IF(Foglio2!$J$3=Foglio2!$E$13,Direttivi_capi_ist.!H432,0)))))))))))</f>
        <v>0</v>
      </c>
      <c r="K450" s="248">
        <f>IF(Foglio2!$J$3=Foglio2!$E$3,Ausiliari_Coll.Scol.!I432,IF(Foglio2!$J$3=Foglio2!$E$4,Collab._Tecnici!I432,IF(Foglio2!$J$3=Foglio2!$E$5,Assistenti_Tecnici!I432,IF(Foglio2!$J$3=Foglio2!$E$6,Assistenti_Amm.vo!I432,IF(Foglio2!$J$3=Foglio2!$E$7,Resp_Coord_Amm.vo!I432,IF(Foglio2!$J$3=Foglio2!$E$8,Direttore_Amm.vo!I432,IF(Foglio2!$J$3=Foglio2!$E$9,Doc_mat_elem.re!I432,IF(Foglio2!$J$3=Foglio2!$E$10,Doc_dipl_scuola_sec.!I432,IF(Foglio2!$J$3=Foglio2!$E$11,Doc_scuola_media!I432,IF(Foglio2!$J$3=Foglio2!$E$12,Doc_laureati_scuola_sec.!I450,IF(Foglio2!$J$3=Foglio2!$E$13,Direttivi_capi_ist.!I432,0)))))))))))</f>
        <v>0</v>
      </c>
      <c r="L450" s="248">
        <f>IF(Foglio2!$J$3=Foglio2!$E$3,Ausiliari_Coll.Scol.!J432,IF(Foglio2!$J$3=Foglio2!$E$4,Collab._Tecnici!J432,IF(Foglio2!$J$3=Foglio2!$E$5,Assistenti_Tecnici!J432,IF(Foglio2!$J$3=Foglio2!$E$6,Assistenti_Amm.vo!J432,IF(Foglio2!$J$3=Foglio2!$E$7,Resp_Coord_Amm.vo!J432,IF(Foglio2!$J$3=Foglio2!$E$8,Direttore_Amm.vo!J432,IF(Foglio2!$J$3=Foglio2!$E$9,Doc_mat_elem.re!J432,IF(Foglio2!$J$3=Foglio2!$E$10,Doc_dipl_scuola_sec.!J432,IF(Foglio2!$J$3=Foglio2!$E$11,Doc_scuola_media!J432,IF(Foglio2!$J$3=Foglio2!$E$12,Doc_laureati_scuola_sec.!J450,IF(Foglio2!$J$3=Foglio2!$E$13,Direttivi_capi_ist.!J432,0)))))))))))</f>
        <v>0</v>
      </c>
      <c r="M450" s="249">
        <f>IF(Foglio2!$J$3=Foglio2!$E$3,Ausiliari_Coll.Scol.!K432,IF(Foglio2!$J$3=Foglio2!$E$4,Collab._Tecnici!K432,IF(Foglio2!$J$3=Foglio2!$E$5,Assistenti_Tecnici!K432,IF(Foglio2!$J$3=Foglio2!$E$6,Assistenti_Amm.vo!K432,IF(Foglio2!$J$3=Foglio2!$E$7,Resp_Coord_Amm.vo!K432,IF(Foglio2!$J$3=Foglio2!$E$8,Direttore_Amm.vo!K432,IF(Foglio2!$J$3=Foglio2!$E$9,Doc_mat_elem.re!K432,IF(Foglio2!$J$3=Foglio2!$E$10,Doc_dipl_scuola_sec.!K432,IF(Foglio2!$J$3=Foglio2!$E$11,Doc_scuola_media!K432,IF(Foglio2!$J$3=Foglio2!$E$12,Doc_laureati_scuola_sec.!K450,IF(Foglio2!$J$3=Foglio2!$E$13,Direttivi_capi_ist.!K432,0)))))))))))</f>
        <v>0</v>
      </c>
      <c r="N450" s="250">
        <f>IF(Foglio2!$J$3=Foglio2!$E$3,Ausiliari_Coll.Scol.!L432,IF(Foglio2!$J$3=Foglio2!$E$4,Collab._Tecnici!L432,IF(Foglio2!$J$3=Foglio2!$E$5,Assistenti_Tecnici!L432,IF(Foglio2!$J$3=Foglio2!$E$6,Assistenti_Amm.vo!L432,IF(Foglio2!$J$3=Foglio2!$E$7,Resp_Coord_Amm.vo!L432,IF(Foglio2!$J$3=Foglio2!$E$8,Direttore_Amm.vo!L432,IF(Foglio2!$J$3=Foglio2!$E$9,Doc_mat_elem.re!L432,IF(Foglio2!$J$3=Foglio2!$E$10,Doc_dipl_scuola_sec.!L432,IF(Foglio2!$J$3=Foglio2!$E$11,Doc_scuola_media!L432,IF(Foglio2!$J$3=Foglio2!$E$12,Doc_laureati_scuola_sec.!L450,IF(Foglio2!$J$3=Foglio2!$E$13,Direttivi_capi_ist.!L432,0)))))))))))</f>
        <v>0</v>
      </c>
      <c r="O450" s="251">
        <f>IF(Foglio2!$J$3=Foglio2!$E$3,Ausiliari_Coll.Scol.!M432,IF(Foglio2!$J$3=Foglio2!$E$4,Collab._Tecnici!M432,IF(Foglio2!$J$3=Foglio2!$E$5,Assistenti_Tecnici!M432,IF(Foglio2!$J$3=Foglio2!$E$6,Assistenti_Amm.vo!M432,IF(Foglio2!$J$3=Foglio2!$E$7,Resp_Coord_Amm.vo!M432,IF(Foglio2!$J$3=Foglio2!$E$8,Direttore_Amm.vo!M432,IF(Foglio2!$J$3=Foglio2!$E$9,Doc_mat_elem.re!M432,IF(Foglio2!$J$3=Foglio2!$E$10,Doc_dipl_scuola_sec.!M432,IF(Foglio2!$J$3=Foglio2!$E$11,Doc_scuola_media!M432,IF(Foglio2!$J$3=Foglio2!$E$12,Doc_laureati_scuola_sec.!M450,IF(Foglio2!$J$3=Foglio2!$E$13,Direttivi_capi_ist.!M432,0)))))))))))</f>
        <v>0</v>
      </c>
      <c r="P450" s="252">
        <f>IF(Foglio2!$J$3=Foglio2!$E$3,Ausiliari_Coll.Scol.!N432,IF(Foglio2!$J$3=Foglio2!$E$4,Collab._Tecnici!N432,IF(Foglio2!$J$3=Foglio2!$E$5,Assistenti_Tecnici!N432,IF(Foglio2!$J$3=Foglio2!$E$6,Assistenti_Amm.vo!N432,IF(Foglio2!$J$3=Foglio2!$E$7,Resp_Coord_Amm.vo!N432,IF(Foglio2!$J$3=Foglio2!$E$8,Direttore_Amm.vo!N432,IF(Foglio2!$J$3=Foglio2!$E$9,Doc_mat_elem.re!N432,IF(Foglio2!$J$3=Foglio2!$E$10,Doc_dipl_scuola_sec.!N432,IF(Foglio2!$J$3=Foglio2!$E$11,Doc_scuola_media!N432,IF(Foglio2!$J$3=Foglio2!$E$12,Doc_laureati_scuola_sec.!N450,IF(Foglio2!$J$3=Foglio2!$E$13,Direttivi_capi_ist.!N432,0)))))))))))</f>
        <v>0</v>
      </c>
      <c r="Q450" s="252">
        <f>IF(Foglio2!$J$3=Foglio2!$E$3,Ausiliari_Coll.Scol.!O432,IF(Foglio2!$J$3=Foglio2!$E$4,Collab._Tecnici!O432,IF(Foglio2!$J$3=Foglio2!$E$5,Assistenti_Tecnici!O432,IF(Foglio2!$J$3=Foglio2!$E$6,Assistenti_Amm.vo!O432,IF(Foglio2!$J$3=Foglio2!$E$7,Resp_Coord_Amm.vo!O432,IF(Foglio2!$J$3=Foglio2!$E$8,Direttore_Amm.vo!O432,IF(Foglio2!$J$3=Foglio2!$E$9,Doc_mat_elem.re!O432,IF(Foglio2!$J$3=Foglio2!$E$10,Doc_dipl_scuola_sec.!O432,IF(Foglio2!$J$3=Foglio2!$E$11,Doc_scuola_media!O432,IF(Foglio2!$J$3=Foglio2!$E$12,Doc_laureati_scuola_sec.!O450,IF(Foglio2!$J$3=Foglio2!$E$13,Direttivi_capi_ist.!O432,0)))))))))))</f>
        <v>0</v>
      </c>
      <c r="R450" s="252">
        <f>IF(Foglio2!$J$3=Foglio2!$E$3,Ausiliari_Coll.Scol.!P432,IF(Foglio2!$J$3=Foglio2!$E$4,Collab._Tecnici!P432,IF(Foglio2!$J$3=Foglio2!$E$5,Assistenti_Tecnici!P432,IF(Foglio2!$J$3=Foglio2!$E$6,Assistenti_Amm.vo!P432,IF(Foglio2!$J$3=Foglio2!$E$7,Resp_Coord_Amm.vo!P432,IF(Foglio2!$J$3=Foglio2!$E$8,Direttore_Amm.vo!P432,IF(Foglio2!$J$3=Foglio2!$E$9,Doc_mat_elem.re!P432,IF(Foglio2!$J$3=Foglio2!$E$10,Doc_dipl_scuola_sec.!P432,IF(Foglio2!$J$3=Foglio2!$E$11,Doc_scuola_media!P432,IF(Foglio2!$J$3=Foglio2!$E$12,Doc_laureati_scuola_sec.!P450,IF(Foglio2!$J$3=Foglio2!$E$13,Direttivi_capi_ist.!P432,0)))))))))))</f>
        <v>0</v>
      </c>
      <c r="S450" s="252">
        <f>IF(Foglio2!$J$3=Foglio2!$E$3,Ausiliari_Coll.Scol.!Q432,IF(Foglio2!$J$3=Foglio2!$E$4,Collab._Tecnici!Q432,IF(Foglio2!$J$3=Foglio2!$E$5,Assistenti_Tecnici!Q432,IF(Foglio2!$J$3=Foglio2!$E$6,Assistenti_Amm.vo!Q432,IF(Foglio2!$J$3=Foglio2!$E$7,Resp_Coord_Amm.vo!Q432,IF(Foglio2!$J$3=Foglio2!$E$8,Direttore_Amm.vo!Q432,IF(Foglio2!$J$3=Foglio2!$E$9,Doc_mat_elem.re!Q432,IF(Foglio2!$J$3=Foglio2!$E$10,Doc_dipl_scuola_sec.!Q432,IF(Foglio2!$J$3=Foglio2!$E$11,Doc_scuola_media!Q432,IF(Foglio2!$J$3=Foglio2!$E$12,Doc_laureati_scuola_sec.!Q450,IF(Foglio2!$J$3=Foglio2!$E$13,Direttivi_capi_ist.!Q432,0)))))))))))</f>
        <v>0</v>
      </c>
      <c r="T450" s="252">
        <f>IF(Foglio2!$J$3=Foglio2!$E$3,Ausiliari_Coll.Scol.!R432,IF(Foglio2!$J$3=Foglio2!$E$4,Collab._Tecnici!R432,IF(Foglio2!$J$3=Foglio2!$E$5,Assistenti_Tecnici!R432,IF(Foglio2!$J$3=Foglio2!$E$6,Assistenti_Amm.vo!R432,IF(Foglio2!$J$3=Foglio2!$E$7,Resp_Coord_Amm.vo!R432,IF(Foglio2!$J$3=Foglio2!$E$8,Direttore_Amm.vo!R432,IF(Foglio2!$J$3=Foglio2!$E$9,Doc_mat_elem.re!R432,IF(Foglio2!$J$3=Foglio2!$E$10,Doc_dipl_scuola_sec.!R432,IF(Foglio2!$J$3=Foglio2!$E$11,Doc_scuola_media!R432,IF(Foglio2!$J$3=Foglio2!$E$12,Doc_laureati_scuola_sec.!R450,IF(Foglio2!$J$3=Foglio2!$E$13,Direttivi_capi_ist.!R432,0)))))))))))</f>
        <v>0</v>
      </c>
      <c r="U450" s="252">
        <f t="shared" ref="U450" si="1879">(P450)/12*0.8</f>
        <v>0</v>
      </c>
      <c r="V450" s="252">
        <f t="shared" ref="V450" si="1880">(P450+R450)/12*0.8</f>
        <v>0</v>
      </c>
      <c r="W450" s="253" t="str">
        <f t="shared" ref="W450" si="1881">"Fascia Da "&amp;F450&amp;" a "&amp;F451&amp;" Decorrenza "&amp;DAY(C444)&amp;"/"&amp;MONTH(C444)&amp;"/"&amp;YEAR(C444)</f>
        <v>Fascia Da 15 a 20 Decorrenza 1/11/1998</v>
      </c>
    </row>
    <row r="451" spans="1:23" ht="9" customHeight="1" x14ac:dyDescent="0.2">
      <c r="B451" s="245">
        <f t="shared" si="1840"/>
        <v>36107</v>
      </c>
      <c r="C451" s="377"/>
      <c r="D451" s="377"/>
      <c r="E451" s="254" t="s">
        <v>4</v>
      </c>
      <c r="F451" s="255">
        <v>20</v>
      </c>
      <c r="G451" s="267">
        <f t="shared" ref="G451" si="1882">G450*1936.27</f>
        <v>0</v>
      </c>
      <c r="H451" s="267">
        <f t="shared" ref="H451" si="1883">H450*1936.27</f>
        <v>0</v>
      </c>
      <c r="I451" s="267">
        <f t="shared" ref="I451" si="1884">I450*1936.27</f>
        <v>0</v>
      </c>
      <c r="J451" s="267">
        <f t="shared" ref="J451" si="1885">J450*1936.27</f>
        <v>0</v>
      </c>
      <c r="K451" s="267">
        <f t="shared" ref="K451" si="1886">K450*1936.27</f>
        <v>0</v>
      </c>
      <c r="L451" s="266">
        <f t="shared" ref="L451" si="1887">L450*1936.27</f>
        <v>0</v>
      </c>
      <c r="M451" s="267">
        <f t="shared" ref="M451" si="1888">M450*1936.27</f>
        <v>0</v>
      </c>
      <c r="N451" s="182">
        <f t="shared" ref="N451" si="1889">N450*1936.27</f>
        <v>0</v>
      </c>
      <c r="O451" s="183">
        <f t="shared" ref="O451" si="1890">O450*1936.27</f>
        <v>0</v>
      </c>
      <c r="P451" s="184">
        <f t="shared" ref="P451" si="1891">P450*1936.27</f>
        <v>0</v>
      </c>
      <c r="Q451" s="184">
        <f t="shared" ref="Q451" si="1892">Q450*1936.27</f>
        <v>0</v>
      </c>
      <c r="R451" s="184">
        <f t="shared" ref="R451" si="1893">R450*1936.27</f>
        <v>0</v>
      </c>
      <c r="S451" s="184">
        <f t="shared" ref="S451" si="1894">S450*1936.27</f>
        <v>0</v>
      </c>
      <c r="T451" s="184">
        <f t="shared" ref="T451" si="1895">T450*1936.27</f>
        <v>0</v>
      </c>
      <c r="U451" s="184">
        <f t="shared" ref="U451" si="1896">U450*1936.27</f>
        <v>0</v>
      </c>
      <c r="V451" s="184">
        <f t="shared" ref="V451" si="1897">V450*1936.27</f>
        <v>0</v>
      </c>
    </row>
    <row r="452" spans="1:23" ht="12.75" customHeight="1" x14ac:dyDescent="0.2">
      <c r="A452" s="104">
        <f>IF(Foglio2!$J$7=1,TRUNC(Base!V452,0),TRUNC(Base!U452,0))</f>
        <v>0</v>
      </c>
      <c r="B452" s="245">
        <f t="shared" si="1840"/>
        <v>36108</v>
      </c>
      <c r="C452" s="377"/>
      <c r="D452" s="377"/>
      <c r="E452" s="259" t="s">
        <v>3</v>
      </c>
      <c r="F452" s="260">
        <v>21</v>
      </c>
      <c r="G452" s="248">
        <f>IF(Foglio2!$J$3=Foglio2!$E$3,Ausiliari_Coll.Scol.!E434,IF(Foglio2!$J$3=Foglio2!$E$4,Collab._Tecnici!E434,IF(Foglio2!$J$3=Foglio2!$E$5,Assistenti_Tecnici!E434,IF(Foglio2!$J$3=Foglio2!$E$6,Assistenti_Amm.vo!E434,IF(Foglio2!$J$3=Foglio2!$E$7,Resp_Coord_Amm.vo!E434,IF(Foglio2!$J$3=Foglio2!$E$8,Direttore_Amm.vo!E434,IF(Foglio2!$J$3=Foglio2!$E$9,Doc_mat_elem.re!E434,IF(Foglio2!$J$3=Foglio2!$E$10,Doc_dipl_scuola_sec.!E434,IF(Foglio2!$J$3=Foglio2!$E$11,Doc_scuola_media!E434,IF(Foglio2!$J$3=Foglio2!$E$12,Doc_laureati_scuola_sec.!E452,IF(Foglio2!$J$3=Foglio2!$E$13,Direttivi_capi_ist.!E434,0)))))))))))</f>
        <v>0</v>
      </c>
      <c r="H452" s="248">
        <f>IF(Foglio2!$J$3=Foglio2!$E$3,Ausiliari_Coll.Scol.!F434,IF(Foglio2!$J$3=Foglio2!$E$4,Collab._Tecnici!F434,IF(Foglio2!$J$3=Foglio2!$E$5,Assistenti_Tecnici!F434,IF(Foglio2!$J$3=Foglio2!$E$6,Assistenti_Amm.vo!F434,IF(Foglio2!$J$3=Foglio2!$E$7,Resp_Coord_Amm.vo!F434,IF(Foglio2!$J$3=Foglio2!$E$8,Direttore_Amm.vo!F434,IF(Foglio2!$J$3=Foglio2!$E$9,Doc_mat_elem.re!F434,IF(Foglio2!$J$3=Foglio2!$E$10,Doc_dipl_scuola_sec.!F434,IF(Foglio2!$J$3=Foglio2!$E$11,Doc_scuola_media!F434,IF(Foglio2!$J$3=Foglio2!$E$12,Doc_laureati_scuola_sec.!F452,IF(Foglio2!$J$3=Foglio2!$E$13,Direttivi_capi_ist.!F434,0)))))))))))</f>
        <v>0</v>
      </c>
      <c r="I452" s="248">
        <f>IF(Foglio2!$J$3=Foglio2!$E$3,Ausiliari_Coll.Scol.!G434,IF(Foglio2!$J$3=Foglio2!$E$4,Collab._Tecnici!G434,IF(Foglio2!$J$3=Foglio2!$E$5,Assistenti_Tecnici!G434,IF(Foglio2!$J$3=Foglio2!$E$6,Assistenti_Amm.vo!G434,IF(Foglio2!$J$3=Foglio2!$E$7,Resp_Coord_Amm.vo!G434,IF(Foglio2!$J$3=Foglio2!$E$8,Direttore_Amm.vo!G434,IF(Foglio2!$J$3=Foglio2!$E$9,Doc_mat_elem.re!G434,IF(Foglio2!$J$3=Foglio2!$E$10,Doc_dipl_scuola_sec.!G434,IF(Foglio2!$J$3=Foglio2!$E$11,Doc_scuola_media!G434,IF(Foglio2!$J$3=Foglio2!$E$12,Doc_laureati_scuola_sec.!G452,IF(Foglio2!$J$3=Foglio2!$E$13,Direttivi_capi_ist.!G434,0)))))))))))</f>
        <v>0</v>
      </c>
      <c r="J452" s="248">
        <f>IF(Foglio2!$J$3=Foglio2!$E$3,Ausiliari_Coll.Scol.!H434,IF(Foglio2!$J$3=Foglio2!$E$4,Collab._Tecnici!H434,IF(Foglio2!$J$3=Foglio2!$E$5,Assistenti_Tecnici!H434,IF(Foglio2!$J$3=Foglio2!$E$6,Assistenti_Amm.vo!H434,IF(Foglio2!$J$3=Foglio2!$E$7,Resp_Coord_Amm.vo!H434,IF(Foglio2!$J$3=Foglio2!$E$8,Direttore_Amm.vo!H434,IF(Foglio2!$J$3=Foglio2!$E$9,Doc_mat_elem.re!H434,IF(Foglio2!$J$3=Foglio2!$E$10,Doc_dipl_scuola_sec.!H434,IF(Foglio2!$J$3=Foglio2!$E$11,Doc_scuola_media!H434,IF(Foglio2!$J$3=Foglio2!$E$12,Doc_laureati_scuola_sec.!H452,IF(Foglio2!$J$3=Foglio2!$E$13,Direttivi_capi_ist.!H434,0)))))))))))</f>
        <v>0</v>
      </c>
      <c r="K452" s="248">
        <f>IF(Foglio2!$J$3=Foglio2!$E$3,Ausiliari_Coll.Scol.!I434,IF(Foglio2!$J$3=Foglio2!$E$4,Collab._Tecnici!I434,IF(Foglio2!$J$3=Foglio2!$E$5,Assistenti_Tecnici!I434,IF(Foglio2!$J$3=Foglio2!$E$6,Assistenti_Amm.vo!I434,IF(Foglio2!$J$3=Foglio2!$E$7,Resp_Coord_Amm.vo!I434,IF(Foglio2!$J$3=Foglio2!$E$8,Direttore_Amm.vo!I434,IF(Foglio2!$J$3=Foglio2!$E$9,Doc_mat_elem.re!I434,IF(Foglio2!$J$3=Foglio2!$E$10,Doc_dipl_scuola_sec.!I434,IF(Foglio2!$J$3=Foglio2!$E$11,Doc_scuola_media!I434,IF(Foglio2!$J$3=Foglio2!$E$12,Doc_laureati_scuola_sec.!I452,IF(Foglio2!$J$3=Foglio2!$E$13,Direttivi_capi_ist.!I434,0)))))))))))</f>
        <v>0</v>
      </c>
      <c r="L452" s="248">
        <f>IF(Foglio2!$J$3=Foglio2!$E$3,Ausiliari_Coll.Scol.!J434,IF(Foglio2!$J$3=Foglio2!$E$4,Collab._Tecnici!J434,IF(Foglio2!$J$3=Foglio2!$E$5,Assistenti_Tecnici!J434,IF(Foglio2!$J$3=Foglio2!$E$6,Assistenti_Amm.vo!J434,IF(Foglio2!$J$3=Foglio2!$E$7,Resp_Coord_Amm.vo!J434,IF(Foglio2!$J$3=Foglio2!$E$8,Direttore_Amm.vo!J434,IF(Foglio2!$J$3=Foglio2!$E$9,Doc_mat_elem.re!J434,IF(Foglio2!$J$3=Foglio2!$E$10,Doc_dipl_scuola_sec.!J434,IF(Foglio2!$J$3=Foglio2!$E$11,Doc_scuola_media!J434,IF(Foglio2!$J$3=Foglio2!$E$12,Doc_laureati_scuola_sec.!J452,IF(Foglio2!$J$3=Foglio2!$E$13,Direttivi_capi_ist.!J434,0)))))))))))</f>
        <v>0</v>
      </c>
      <c r="M452" s="249">
        <f>IF(Foglio2!$J$3=Foglio2!$E$3,Ausiliari_Coll.Scol.!K434,IF(Foglio2!$J$3=Foglio2!$E$4,Collab._Tecnici!K434,IF(Foglio2!$J$3=Foglio2!$E$5,Assistenti_Tecnici!K434,IF(Foglio2!$J$3=Foglio2!$E$6,Assistenti_Amm.vo!K434,IF(Foglio2!$J$3=Foglio2!$E$7,Resp_Coord_Amm.vo!K434,IF(Foglio2!$J$3=Foglio2!$E$8,Direttore_Amm.vo!K434,IF(Foglio2!$J$3=Foglio2!$E$9,Doc_mat_elem.re!K434,IF(Foglio2!$J$3=Foglio2!$E$10,Doc_dipl_scuola_sec.!K434,IF(Foglio2!$J$3=Foglio2!$E$11,Doc_scuola_media!K434,IF(Foglio2!$J$3=Foglio2!$E$12,Doc_laureati_scuola_sec.!K452,IF(Foglio2!$J$3=Foglio2!$E$13,Direttivi_capi_ist.!K434,0)))))))))))</f>
        <v>0</v>
      </c>
      <c r="N452" s="250">
        <f>IF(Foglio2!$J$3=Foglio2!$E$3,Ausiliari_Coll.Scol.!L434,IF(Foglio2!$J$3=Foglio2!$E$4,Collab._Tecnici!L434,IF(Foglio2!$J$3=Foglio2!$E$5,Assistenti_Tecnici!L434,IF(Foglio2!$J$3=Foglio2!$E$6,Assistenti_Amm.vo!L434,IF(Foglio2!$J$3=Foglio2!$E$7,Resp_Coord_Amm.vo!L434,IF(Foglio2!$J$3=Foglio2!$E$8,Direttore_Amm.vo!L434,IF(Foglio2!$J$3=Foglio2!$E$9,Doc_mat_elem.re!L434,IF(Foglio2!$J$3=Foglio2!$E$10,Doc_dipl_scuola_sec.!L434,IF(Foglio2!$J$3=Foglio2!$E$11,Doc_scuola_media!L434,IF(Foglio2!$J$3=Foglio2!$E$12,Doc_laureati_scuola_sec.!L452,IF(Foglio2!$J$3=Foglio2!$E$13,Direttivi_capi_ist.!L434,0)))))))))))</f>
        <v>0</v>
      </c>
      <c r="O452" s="251">
        <f>IF(Foglio2!$J$3=Foglio2!$E$3,Ausiliari_Coll.Scol.!M434,IF(Foglio2!$J$3=Foglio2!$E$4,Collab._Tecnici!M434,IF(Foglio2!$J$3=Foglio2!$E$5,Assistenti_Tecnici!M434,IF(Foglio2!$J$3=Foglio2!$E$6,Assistenti_Amm.vo!M434,IF(Foglio2!$J$3=Foglio2!$E$7,Resp_Coord_Amm.vo!M434,IF(Foglio2!$J$3=Foglio2!$E$8,Direttore_Amm.vo!M434,IF(Foglio2!$J$3=Foglio2!$E$9,Doc_mat_elem.re!M434,IF(Foglio2!$J$3=Foglio2!$E$10,Doc_dipl_scuola_sec.!M434,IF(Foglio2!$J$3=Foglio2!$E$11,Doc_scuola_media!M434,IF(Foglio2!$J$3=Foglio2!$E$12,Doc_laureati_scuola_sec.!M452,IF(Foglio2!$J$3=Foglio2!$E$13,Direttivi_capi_ist.!M434,0)))))))))))</f>
        <v>0</v>
      </c>
      <c r="P452" s="252">
        <f>IF(Foglio2!$J$3=Foglio2!$E$3,Ausiliari_Coll.Scol.!N434,IF(Foglio2!$J$3=Foglio2!$E$4,Collab._Tecnici!N434,IF(Foglio2!$J$3=Foglio2!$E$5,Assistenti_Tecnici!N434,IF(Foglio2!$J$3=Foglio2!$E$6,Assistenti_Amm.vo!N434,IF(Foglio2!$J$3=Foglio2!$E$7,Resp_Coord_Amm.vo!N434,IF(Foglio2!$J$3=Foglio2!$E$8,Direttore_Amm.vo!N434,IF(Foglio2!$J$3=Foglio2!$E$9,Doc_mat_elem.re!N434,IF(Foglio2!$J$3=Foglio2!$E$10,Doc_dipl_scuola_sec.!N434,IF(Foglio2!$J$3=Foglio2!$E$11,Doc_scuola_media!N434,IF(Foglio2!$J$3=Foglio2!$E$12,Doc_laureati_scuola_sec.!N452,IF(Foglio2!$J$3=Foglio2!$E$13,Direttivi_capi_ist.!N434,0)))))))))))</f>
        <v>0</v>
      </c>
      <c r="Q452" s="252">
        <f>IF(Foglio2!$J$3=Foglio2!$E$3,Ausiliari_Coll.Scol.!O434,IF(Foglio2!$J$3=Foglio2!$E$4,Collab._Tecnici!O434,IF(Foglio2!$J$3=Foglio2!$E$5,Assistenti_Tecnici!O434,IF(Foglio2!$J$3=Foglio2!$E$6,Assistenti_Amm.vo!O434,IF(Foglio2!$J$3=Foglio2!$E$7,Resp_Coord_Amm.vo!O434,IF(Foglio2!$J$3=Foglio2!$E$8,Direttore_Amm.vo!O434,IF(Foglio2!$J$3=Foglio2!$E$9,Doc_mat_elem.re!O434,IF(Foglio2!$J$3=Foglio2!$E$10,Doc_dipl_scuola_sec.!O434,IF(Foglio2!$J$3=Foglio2!$E$11,Doc_scuola_media!O434,IF(Foglio2!$J$3=Foglio2!$E$12,Doc_laureati_scuola_sec.!O452,IF(Foglio2!$J$3=Foglio2!$E$13,Direttivi_capi_ist.!O434,0)))))))))))</f>
        <v>0</v>
      </c>
      <c r="R452" s="252">
        <f>IF(Foglio2!$J$3=Foglio2!$E$3,Ausiliari_Coll.Scol.!P434,IF(Foglio2!$J$3=Foglio2!$E$4,Collab._Tecnici!P434,IF(Foglio2!$J$3=Foglio2!$E$5,Assistenti_Tecnici!P434,IF(Foglio2!$J$3=Foglio2!$E$6,Assistenti_Amm.vo!P434,IF(Foglio2!$J$3=Foglio2!$E$7,Resp_Coord_Amm.vo!P434,IF(Foglio2!$J$3=Foglio2!$E$8,Direttore_Amm.vo!P434,IF(Foglio2!$J$3=Foglio2!$E$9,Doc_mat_elem.re!P434,IF(Foglio2!$J$3=Foglio2!$E$10,Doc_dipl_scuola_sec.!P434,IF(Foglio2!$J$3=Foglio2!$E$11,Doc_scuola_media!P434,IF(Foglio2!$J$3=Foglio2!$E$12,Doc_laureati_scuola_sec.!P452,IF(Foglio2!$J$3=Foglio2!$E$13,Direttivi_capi_ist.!P434,0)))))))))))</f>
        <v>0</v>
      </c>
      <c r="S452" s="252">
        <f>IF(Foglio2!$J$3=Foglio2!$E$3,Ausiliari_Coll.Scol.!Q434,IF(Foglio2!$J$3=Foglio2!$E$4,Collab._Tecnici!Q434,IF(Foglio2!$J$3=Foglio2!$E$5,Assistenti_Tecnici!Q434,IF(Foglio2!$J$3=Foglio2!$E$6,Assistenti_Amm.vo!Q434,IF(Foglio2!$J$3=Foglio2!$E$7,Resp_Coord_Amm.vo!Q434,IF(Foglio2!$J$3=Foglio2!$E$8,Direttore_Amm.vo!Q434,IF(Foglio2!$J$3=Foglio2!$E$9,Doc_mat_elem.re!Q434,IF(Foglio2!$J$3=Foglio2!$E$10,Doc_dipl_scuola_sec.!Q434,IF(Foglio2!$J$3=Foglio2!$E$11,Doc_scuola_media!Q434,IF(Foglio2!$J$3=Foglio2!$E$12,Doc_laureati_scuola_sec.!Q452,IF(Foglio2!$J$3=Foglio2!$E$13,Direttivi_capi_ist.!Q434,0)))))))))))</f>
        <v>0</v>
      </c>
      <c r="T452" s="252">
        <f>IF(Foglio2!$J$3=Foglio2!$E$3,Ausiliari_Coll.Scol.!R434,IF(Foglio2!$J$3=Foglio2!$E$4,Collab._Tecnici!R434,IF(Foglio2!$J$3=Foglio2!$E$5,Assistenti_Tecnici!R434,IF(Foglio2!$J$3=Foglio2!$E$6,Assistenti_Amm.vo!R434,IF(Foglio2!$J$3=Foglio2!$E$7,Resp_Coord_Amm.vo!R434,IF(Foglio2!$J$3=Foglio2!$E$8,Direttore_Amm.vo!R434,IF(Foglio2!$J$3=Foglio2!$E$9,Doc_mat_elem.re!R434,IF(Foglio2!$J$3=Foglio2!$E$10,Doc_dipl_scuola_sec.!R434,IF(Foglio2!$J$3=Foglio2!$E$11,Doc_scuola_media!R434,IF(Foglio2!$J$3=Foglio2!$E$12,Doc_laureati_scuola_sec.!R452,IF(Foglio2!$J$3=Foglio2!$E$13,Direttivi_capi_ist.!R434,0)))))))))))</f>
        <v>0</v>
      </c>
      <c r="U452" s="252">
        <f t="shared" ref="U452" si="1898">(P452)/12*0.8</f>
        <v>0</v>
      </c>
      <c r="V452" s="252">
        <f t="shared" ref="V452" si="1899">(P452+R452)/12*0.8</f>
        <v>0</v>
      </c>
      <c r="W452" s="253" t="str">
        <f t="shared" ref="W452" si="1900">"Fascia Da "&amp;F452&amp;" a "&amp;F453&amp;" Decorrenza "&amp;DAY(C444)&amp;"/"&amp;MONTH(C444)&amp;"/"&amp;YEAR(C444)</f>
        <v>Fascia Da 21 a 27 Decorrenza 1/11/1998</v>
      </c>
    </row>
    <row r="453" spans="1:23" ht="9" customHeight="1" x14ac:dyDescent="0.2">
      <c r="B453" s="245">
        <f t="shared" si="1840"/>
        <v>36109</v>
      </c>
      <c r="C453" s="377"/>
      <c r="D453" s="377"/>
      <c r="E453" s="254" t="s">
        <v>4</v>
      </c>
      <c r="F453" s="255">
        <v>27</v>
      </c>
      <c r="G453" s="267">
        <f t="shared" ref="G453" si="1901">G452*1936.27</f>
        <v>0</v>
      </c>
      <c r="H453" s="267">
        <f t="shared" ref="H453" si="1902">H452*1936.27</f>
        <v>0</v>
      </c>
      <c r="I453" s="267">
        <f t="shared" ref="I453" si="1903">I452*1936.27</f>
        <v>0</v>
      </c>
      <c r="J453" s="267">
        <f t="shared" ref="J453" si="1904">J452*1936.27</f>
        <v>0</v>
      </c>
      <c r="K453" s="267">
        <f t="shared" ref="K453" si="1905">K452*1936.27</f>
        <v>0</v>
      </c>
      <c r="L453" s="266">
        <f t="shared" ref="L453" si="1906">L452*1936.27</f>
        <v>0</v>
      </c>
      <c r="M453" s="267">
        <f t="shared" ref="M453" si="1907">M452*1936.27</f>
        <v>0</v>
      </c>
      <c r="N453" s="182">
        <f t="shared" ref="N453" si="1908">N452*1936.27</f>
        <v>0</v>
      </c>
      <c r="O453" s="183">
        <f t="shared" ref="O453" si="1909">O452*1936.27</f>
        <v>0</v>
      </c>
      <c r="P453" s="184">
        <f t="shared" ref="P453" si="1910">P452*1936.27</f>
        <v>0</v>
      </c>
      <c r="Q453" s="184">
        <f t="shared" ref="Q453" si="1911">Q452*1936.27</f>
        <v>0</v>
      </c>
      <c r="R453" s="184">
        <f t="shared" ref="R453" si="1912">R452*1936.27</f>
        <v>0</v>
      </c>
      <c r="S453" s="184">
        <f t="shared" ref="S453" si="1913">S452*1936.27</f>
        <v>0</v>
      </c>
      <c r="T453" s="184">
        <f t="shared" ref="T453" si="1914">T452*1936.27</f>
        <v>0</v>
      </c>
      <c r="U453" s="184">
        <f t="shared" ref="U453" si="1915">U452*1936.27</f>
        <v>0</v>
      </c>
      <c r="V453" s="184">
        <f t="shared" ref="V453" si="1916">V452*1936.27</f>
        <v>0</v>
      </c>
    </row>
    <row r="454" spans="1:23" ht="12.75" customHeight="1" x14ac:dyDescent="0.2">
      <c r="A454" s="104">
        <f>IF(Foglio2!$J$7=1,TRUNC(Base!V454,0),TRUNC(Base!U454,0))</f>
        <v>0</v>
      </c>
      <c r="B454" s="245">
        <f t="shared" si="1840"/>
        <v>36110</v>
      </c>
      <c r="C454" s="377"/>
      <c r="D454" s="377"/>
      <c r="E454" s="259" t="s">
        <v>3</v>
      </c>
      <c r="F454" s="260">
        <v>28</v>
      </c>
      <c r="G454" s="248">
        <f>IF(Foglio2!$J$3=Foglio2!$E$3,Ausiliari_Coll.Scol.!E436,IF(Foglio2!$J$3=Foglio2!$E$4,Collab._Tecnici!E436,IF(Foglio2!$J$3=Foglio2!$E$5,Assistenti_Tecnici!E436,IF(Foglio2!$J$3=Foglio2!$E$6,Assistenti_Amm.vo!E436,IF(Foglio2!$J$3=Foglio2!$E$7,Resp_Coord_Amm.vo!E436,IF(Foglio2!$J$3=Foglio2!$E$8,Direttore_Amm.vo!E436,IF(Foglio2!$J$3=Foglio2!$E$9,Doc_mat_elem.re!E436,IF(Foglio2!$J$3=Foglio2!$E$10,Doc_dipl_scuola_sec.!E436,IF(Foglio2!$J$3=Foglio2!$E$11,Doc_scuola_media!E436,IF(Foglio2!$J$3=Foglio2!$E$12,Doc_laureati_scuola_sec.!E454,IF(Foglio2!$J$3=Foglio2!$E$13,Direttivi_capi_ist.!E436,0)))))))))))</f>
        <v>0</v>
      </c>
      <c r="H454" s="248">
        <f>IF(Foglio2!$J$3=Foglio2!$E$3,Ausiliari_Coll.Scol.!F436,IF(Foglio2!$J$3=Foglio2!$E$4,Collab._Tecnici!F436,IF(Foglio2!$J$3=Foglio2!$E$5,Assistenti_Tecnici!F436,IF(Foglio2!$J$3=Foglio2!$E$6,Assistenti_Amm.vo!F436,IF(Foglio2!$J$3=Foglio2!$E$7,Resp_Coord_Amm.vo!F436,IF(Foglio2!$J$3=Foglio2!$E$8,Direttore_Amm.vo!F436,IF(Foglio2!$J$3=Foglio2!$E$9,Doc_mat_elem.re!F436,IF(Foglio2!$J$3=Foglio2!$E$10,Doc_dipl_scuola_sec.!F436,IF(Foglio2!$J$3=Foglio2!$E$11,Doc_scuola_media!F436,IF(Foglio2!$J$3=Foglio2!$E$12,Doc_laureati_scuola_sec.!F454,IF(Foglio2!$J$3=Foglio2!$E$13,Direttivi_capi_ist.!F436,0)))))))))))</f>
        <v>0</v>
      </c>
      <c r="I454" s="248">
        <f>IF(Foglio2!$J$3=Foglio2!$E$3,Ausiliari_Coll.Scol.!G436,IF(Foglio2!$J$3=Foglio2!$E$4,Collab._Tecnici!G436,IF(Foglio2!$J$3=Foglio2!$E$5,Assistenti_Tecnici!G436,IF(Foglio2!$J$3=Foglio2!$E$6,Assistenti_Amm.vo!G436,IF(Foglio2!$J$3=Foglio2!$E$7,Resp_Coord_Amm.vo!G436,IF(Foglio2!$J$3=Foglio2!$E$8,Direttore_Amm.vo!G436,IF(Foglio2!$J$3=Foglio2!$E$9,Doc_mat_elem.re!G436,IF(Foglio2!$J$3=Foglio2!$E$10,Doc_dipl_scuola_sec.!G436,IF(Foglio2!$J$3=Foglio2!$E$11,Doc_scuola_media!G436,IF(Foglio2!$J$3=Foglio2!$E$12,Doc_laureati_scuola_sec.!G454,IF(Foglio2!$J$3=Foglio2!$E$13,Direttivi_capi_ist.!G436,0)))))))))))</f>
        <v>0</v>
      </c>
      <c r="J454" s="248">
        <f>IF(Foglio2!$J$3=Foglio2!$E$3,Ausiliari_Coll.Scol.!H436,IF(Foglio2!$J$3=Foglio2!$E$4,Collab._Tecnici!H436,IF(Foglio2!$J$3=Foglio2!$E$5,Assistenti_Tecnici!H436,IF(Foglio2!$J$3=Foglio2!$E$6,Assistenti_Amm.vo!H436,IF(Foglio2!$J$3=Foglio2!$E$7,Resp_Coord_Amm.vo!H436,IF(Foglio2!$J$3=Foglio2!$E$8,Direttore_Amm.vo!H436,IF(Foglio2!$J$3=Foglio2!$E$9,Doc_mat_elem.re!H436,IF(Foglio2!$J$3=Foglio2!$E$10,Doc_dipl_scuola_sec.!H436,IF(Foglio2!$J$3=Foglio2!$E$11,Doc_scuola_media!H436,IF(Foglio2!$J$3=Foglio2!$E$12,Doc_laureati_scuola_sec.!H454,IF(Foglio2!$J$3=Foglio2!$E$13,Direttivi_capi_ist.!H436,0)))))))))))</f>
        <v>0</v>
      </c>
      <c r="K454" s="248">
        <f>IF(Foglio2!$J$3=Foglio2!$E$3,Ausiliari_Coll.Scol.!I436,IF(Foglio2!$J$3=Foglio2!$E$4,Collab._Tecnici!I436,IF(Foglio2!$J$3=Foglio2!$E$5,Assistenti_Tecnici!I436,IF(Foglio2!$J$3=Foglio2!$E$6,Assistenti_Amm.vo!I436,IF(Foglio2!$J$3=Foglio2!$E$7,Resp_Coord_Amm.vo!I436,IF(Foglio2!$J$3=Foglio2!$E$8,Direttore_Amm.vo!I436,IF(Foglio2!$J$3=Foglio2!$E$9,Doc_mat_elem.re!I436,IF(Foglio2!$J$3=Foglio2!$E$10,Doc_dipl_scuola_sec.!I436,IF(Foglio2!$J$3=Foglio2!$E$11,Doc_scuola_media!I436,IF(Foglio2!$J$3=Foglio2!$E$12,Doc_laureati_scuola_sec.!I454,IF(Foglio2!$J$3=Foglio2!$E$13,Direttivi_capi_ist.!I436,0)))))))))))</f>
        <v>0</v>
      </c>
      <c r="L454" s="248">
        <f>IF(Foglio2!$J$3=Foglio2!$E$3,Ausiliari_Coll.Scol.!J436,IF(Foglio2!$J$3=Foglio2!$E$4,Collab._Tecnici!J436,IF(Foglio2!$J$3=Foglio2!$E$5,Assistenti_Tecnici!J436,IF(Foglio2!$J$3=Foglio2!$E$6,Assistenti_Amm.vo!J436,IF(Foglio2!$J$3=Foglio2!$E$7,Resp_Coord_Amm.vo!J436,IF(Foglio2!$J$3=Foglio2!$E$8,Direttore_Amm.vo!J436,IF(Foglio2!$J$3=Foglio2!$E$9,Doc_mat_elem.re!J436,IF(Foglio2!$J$3=Foglio2!$E$10,Doc_dipl_scuola_sec.!J436,IF(Foglio2!$J$3=Foglio2!$E$11,Doc_scuola_media!J436,IF(Foglio2!$J$3=Foglio2!$E$12,Doc_laureati_scuola_sec.!J454,IF(Foglio2!$J$3=Foglio2!$E$13,Direttivi_capi_ist.!J436,0)))))))))))</f>
        <v>0</v>
      </c>
      <c r="M454" s="249">
        <f>IF(Foglio2!$J$3=Foglio2!$E$3,Ausiliari_Coll.Scol.!K436,IF(Foglio2!$J$3=Foglio2!$E$4,Collab._Tecnici!K436,IF(Foglio2!$J$3=Foglio2!$E$5,Assistenti_Tecnici!K436,IF(Foglio2!$J$3=Foglio2!$E$6,Assistenti_Amm.vo!K436,IF(Foglio2!$J$3=Foglio2!$E$7,Resp_Coord_Amm.vo!K436,IF(Foglio2!$J$3=Foglio2!$E$8,Direttore_Amm.vo!K436,IF(Foglio2!$J$3=Foglio2!$E$9,Doc_mat_elem.re!K436,IF(Foglio2!$J$3=Foglio2!$E$10,Doc_dipl_scuola_sec.!K436,IF(Foglio2!$J$3=Foglio2!$E$11,Doc_scuola_media!K436,IF(Foglio2!$J$3=Foglio2!$E$12,Doc_laureati_scuola_sec.!K454,IF(Foglio2!$J$3=Foglio2!$E$13,Direttivi_capi_ist.!K436,0)))))))))))</f>
        <v>0</v>
      </c>
      <c r="N454" s="250">
        <f>IF(Foglio2!$J$3=Foglio2!$E$3,Ausiliari_Coll.Scol.!L436,IF(Foglio2!$J$3=Foglio2!$E$4,Collab._Tecnici!L436,IF(Foglio2!$J$3=Foglio2!$E$5,Assistenti_Tecnici!L436,IF(Foglio2!$J$3=Foglio2!$E$6,Assistenti_Amm.vo!L436,IF(Foglio2!$J$3=Foglio2!$E$7,Resp_Coord_Amm.vo!L436,IF(Foglio2!$J$3=Foglio2!$E$8,Direttore_Amm.vo!L436,IF(Foglio2!$J$3=Foglio2!$E$9,Doc_mat_elem.re!L436,IF(Foglio2!$J$3=Foglio2!$E$10,Doc_dipl_scuola_sec.!L436,IF(Foglio2!$J$3=Foglio2!$E$11,Doc_scuola_media!L436,IF(Foglio2!$J$3=Foglio2!$E$12,Doc_laureati_scuola_sec.!L454,IF(Foglio2!$J$3=Foglio2!$E$13,Direttivi_capi_ist.!L436,0)))))))))))</f>
        <v>0</v>
      </c>
      <c r="O454" s="251">
        <f>IF(Foglio2!$J$3=Foglio2!$E$3,Ausiliari_Coll.Scol.!M436,IF(Foglio2!$J$3=Foglio2!$E$4,Collab._Tecnici!M436,IF(Foglio2!$J$3=Foglio2!$E$5,Assistenti_Tecnici!M436,IF(Foglio2!$J$3=Foglio2!$E$6,Assistenti_Amm.vo!M436,IF(Foglio2!$J$3=Foglio2!$E$7,Resp_Coord_Amm.vo!M436,IF(Foglio2!$J$3=Foglio2!$E$8,Direttore_Amm.vo!M436,IF(Foglio2!$J$3=Foglio2!$E$9,Doc_mat_elem.re!M436,IF(Foglio2!$J$3=Foglio2!$E$10,Doc_dipl_scuola_sec.!M436,IF(Foglio2!$J$3=Foglio2!$E$11,Doc_scuola_media!M436,IF(Foglio2!$J$3=Foglio2!$E$12,Doc_laureati_scuola_sec.!M454,IF(Foglio2!$J$3=Foglio2!$E$13,Direttivi_capi_ist.!M436,0)))))))))))</f>
        <v>0</v>
      </c>
      <c r="P454" s="252">
        <f>IF(Foglio2!$J$3=Foglio2!$E$3,Ausiliari_Coll.Scol.!N436,IF(Foglio2!$J$3=Foglio2!$E$4,Collab._Tecnici!N436,IF(Foglio2!$J$3=Foglio2!$E$5,Assistenti_Tecnici!N436,IF(Foglio2!$J$3=Foglio2!$E$6,Assistenti_Amm.vo!N436,IF(Foglio2!$J$3=Foglio2!$E$7,Resp_Coord_Amm.vo!N436,IF(Foglio2!$J$3=Foglio2!$E$8,Direttore_Amm.vo!N436,IF(Foglio2!$J$3=Foglio2!$E$9,Doc_mat_elem.re!N436,IF(Foglio2!$J$3=Foglio2!$E$10,Doc_dipl_scuola_sec.!N436,IF(Foglio2!$J$3=Foglio2!$E$11,Doc_scuola_media!N436,IF(Foglio2!$J$3=Foglio2!$E$12,Doc_laureati_scuola_sec.!N454,IF(Foglio2!$J$3=Foglio2!$E$13,Direttivi_capi_ist.!N436,0)))))))))))</f>
        <v>0</v>
      </c>
      <c r="Q454" s="252">
        <f>IF(Foglio2!$J$3=Foglio2!$E$3,Ausiliari_Coll.Scol.!O436,IF(Foglio2!$J$3=Foglio2!$E$4,Collab._Tecnici!O436,IF(Foglio2!$J$3=Foglio2!$E$5,Assistenti_Tecnici!O436,IF(Foglio2!$J$3=Foglio2!$E$6,Assistenti_Amm.vo!O436,IF(Foglio2!$J$3=Foglio2!$E$7,Resp_Coord_Amm.vo!O436,IF(Foglio2!$J$3=Foglio2!$E$8,Direttore_Amm.vo!O436,IF(Foglio2!$J$3=Foglio2!$E$9,Doc_mat_elem.re!O436,IF(Foglio2!$J$3=Foglio2!$E$10,Doc_dipl_scuola_sec.!O436,IF(Foglio2!$J$3=Foglio2!$E$11,Doc_scuola_media!O436,IF(Foglio2!$J$3=Foglio2!$E$12,Doc_laureati_scuola_sec.!O454,IF(Foglio2!$J$3=Foglio2!$E$13,Direttivi_capi_ist.!O436,0)))))))))))</f>
        <v>0</v>
      </c>
      <c r="R454" s="252">
        <f>IF(Foglio2!$J$3=Foglio2!$E$3,Ausiliari_Coll.Scol.!P436,IF(Foglio2!$J$3=Foglio2!$E$4,Collab._Tecnici!P436,IF(Foglio2!$J$3=Foglio2!$E$5,Assistenti_Tecnici!P436,IF(Foglio2!$J$3=Foglio2!$E$6,Assistenti_Amm.vo!P436,IF(Foglio2!$J$3=Foglio2!$E$7,Resp_Coord_Amm.vo!P436,IF(Foglio2!$J$3=Foglio2!$E$8,Direttore_Amm.vo!P436,IF(Foglio2!$J$3=Foglio2!$E$9,Doc_mat_elem.re!P436,IF(Foglio2!$J$3=Foglio2!$E$10,Doc_dipl_scuola_sec.!P436,IF(Foglio2!$J$3=Foglio2!$E$11,Doc_scuola_media!P436,IF(Foglio2!$J$3=Foglio2!$E$12,Doc_laureati_scuola_sec.!P454,IF(Foglio2!$J$3=Foglio2!$E$13,Direttivi_capi_ist.!P436,0)))))))))))</f>
        <v>0</v>
      </c>
      <c r="S454" s="252">
        <f>IF(Foglio2!$J$3=Foglio2!$E$3,Ausiliari_Coll.Scol.!Q436,IF(Foglio2!$J$3=Foglio2!$E$4,Collab._Tecnici!Q436,IF(Foglio2!$J$3=Foglio2!$E$5,Assistenti_Tecnici!Q436,IF(Foglio2!$J$3=Foglio2!$E$6,Assistenti_Amm.vo!Q436,IF(Foglio2!$J$3=Foglio2!$E$7,Resp_Coord_Amm.vo!Q436,IF(Foglio2!$J$3=Foglio2!$E$8,Direttore_Amm.vo!Q436,IF(Foglio2!$J$3=Foglio2!$E$9,Doc_mat_elem.re!Q436,IF(Foglio2!$J$3=Foglio2!$E$10,Doc_dipl_scuola_sec.!Q436,IF(Foglio2!$J$3=Foglio2!$E$11,Doc_scuola_media!Q436,IF(Foglio2!$J$3=Foglio2!$E$12,Doc_laureati_scuola_sec.!Q454,IF(Foglio2!$J$3=Foglio2!$E$13,Direttivi_capi_ist.!Q436,0)))))))))))</f>
        <v>0</v>
      </c>
      <c r="T454" s="252">
        <f>IF(Foglio2!$J$3=Foglio2!$E$3,Ausiliari_Coll.Scol.!R436,IF(Foglio2!$J$3=Foglio2!$E$4,Collab._Tecnici!R436,IF(Foglio2!$J$3=Foglio2!$E$5,Assistenti_Tecnici!R436,IF(Foglio2!$J$3=Foglio2!$E$6,Assistenti_Amm.vo!R436,IF(Foglio2!$J$3=Foglio2!$E$7,Resp_Coord_Amm.vo!R436,IF(Foglio2!$J$3=Foglio2!$E$8,Direttore_Amm.vo!R436,IF(Foglio2!$J$3=Foglio2!$E$9,Doc_mat_elem.re!R436,IF(Foglio2!$J$3=Foglio2!$E$10,Doc_dipl_scuola_sec.!R436,IF(Foglio2!$J$3=Foglio2!$E$11,Doc_scuola_media!R436,IF(Foglio2!$J$3=Foglio2!$E$12,Doc_laureati_scuola_sec.!R454,IF(Foglio2!$J$3=Foglio2!$E$13,Direttivi_capi_ist.!R436,0)))))))))))</f>
        <v>0</v>
      </c>
      <c r="U454" s="252">
        <f t="shared" ref="U454" si="1917">(P454)/12*0.8</f>
        <v>0</v>
      </c>
      <c r="V454" s="252">
        <f t="shared" ref="V454" si="1918">(P454+R454)/12*0.8</f>
        <v>0</v>
      </c>
      <c r="W454" s="253" t="str">
        <f t="shared" ref="W454" si="1919">"Fascia Da "&amp;F454&amp;" a "&amp;F455&amp;" Decorrenza "&amp;DAY(C444)&amp;"/"&amp;MONTH(C444)&amp;"/"&amp;YEAR(C444)</f>
        <v>Fascia Da 28 a 34 Decorrenza 1/11/1998</v>
      </c>
    </row>
    <row r="455" spans="1:23" ht="9" customHeight="1" x14ac:dyDescent="0.2">
      <c r="B455" s="245">
        <f t="shared" si="1840"/>
        <v>36111</v>
      </c>
      <c r="C455" s="377"/>
      <c r="D455" s="377"/>
      <c r="E455" s="254" t="s">
        <v>4</v>
      </c>
      <c r="F455" s="255">
        <v>34</v>
      </c>
      <c r="G455" s="267">
        <f t="shared" ref="G455" si="1920">G454*1936.27</f>
        <v>0</v>
      </c>
      <c r="H455" s="267">
        <f t="shared" ref="H455" si="1921">H454*1936.27</f>
        <v>0</v>
      </c>
      <c r="I455" s="267">
        <f t="shared" ref="I455" si="1922">I454*1936.27</f>
        <v>0</v>
      </c>
      <c r="J455" s="267">
        <f t="shared" ref="J455" si="1923">J454*1936.27</f>
        <v>0</v>
      </c>
      <c r="K455" s="267">
        <f t="shared" ref="K455" si="1924">K454*1936.27</f>
        <v>0</v>
      </c>
      <c r="L455" s="266">
        <f t="shared" ref="L455" si="1925">L454*1936.27</f>
        <v>0</v>
      </c>
      <c r="M455" s="267">
        <f t="shared" ref="M455" si="1926">M454*1936.27</f>
        <v>0</v>
      </c>
      <c r="N455" s="182">
        <f t="shared" ref="N455" si="1927">N454*1936.27</f>
        <v>0</v>
      </c>
      <c r="O455" s="183">
        <f t="shared" ref="O455" si="1928">O454*1936.27</f>
        <v>0</v>
      </c>
      <c r="P455" s="184">
        <f t="shared" ref="P455" si="1929">P454*1936.27</f>
        <v>0</v>
      </c>
      <c r="Q455" s="184">
        <f t="shared" ref="Q455" si="1930">Q454*1936.27</f>
        <v>0</v>
      </c>
      <c r="R455" s="184">
        <f t="shared" ref="R455" si="1931">R454*1936.27</f>
        <v>0</v>
      </c>
      <c r="S455" s="184">
        <f t="shared" ref="S455" si="1932">S454*1936.27</f>
        <v>0</v>
      </c>
      <c r="T455" s="184">
        <f t="shared" ref="T455" si="1933">T454*1936.27</f>
        <v>0</v>
      </c>
      <c r="U455" s="184">
        <f t="shared" ref="U455" si="1934">U454*1936.27</f>
        <v>0</v>
      </c>
      <c r="V455" s="184">
        <f t="shared" ref="V455" si="1935">V454*1936.27</f>
        <v>0</v>
      </c>
    </row>
    <row r="456" spans="1:23" ht="12.75" customHeight="1" x14ac:dyDescent="0.2">
      <c r="A456" s="104">
        <f>IF(Foglio2!$J$7=1,TRUNC(Base!V456,0),TRUNC(Base!U456,0))</f>
        <v>0</v>
      </c>
      <c r="B456" s="245">
        <f t="shared" si="1840"/>
        <v>36112</v>
      </c>
      <c r="C456" s="377"/>
      <c r="D456" s="377"/>
      <c r="E456" s="259" t="s">
        <v>3</v>
      </c>
      <c r="F456" s="260">
        <v>35</v>
      </c>
      <c r="G456" s="248">
        <f>IF(Foglio2!$J$3=Foglio2!$E$3,Ausiliari_Coll.Scol.!E438,IF(Foglio2!$J$3=Foglio2!$E$4,Collab._Tecnici!E438,IF(Foglio2!$J$3=Foglio2!$E$5,Assistenti_Tecnici!E438,IF(Foglio2!$J$3=Foglio2!$E$6,Assistenti_Amm.vo!E438,IF(Foglio2!$J$3=Foglio2!$E$7,Resp_Coord_Amm.vo!E438,IF(Foglio2!$J$3=Foglio2!$E$8,Direttore_Amm.vo!E438,IF(Foglio2!$J$3=Foglio2!$E$9,Doc_mat_elem.re!E438,IF(Foglio2!$J$3=Foglio2!$E$10,Doc_dipl_scuola_sec.!E438,IF(Foglio2!$J$3=Foglio2!$E$11,Doc_scuola_media!E438,IF(Foglio2!$J$3=Foglio2!$E$12,Doc_laureati_scuola_sec.!E456,IF(Foglio2!$J$3=Foglio2!$E$13,Direttivi_capi_ist.!E438,0)))))))))))</f>
        <v>0</v>
      </c>
      <c r="H456" s="248">
        <f>IF(Foglio2!$J$3=Foglio2!$E$3,Ausiliari_Coll.Scol.!F438,IF(Foglio2!$J$3=Foglio2!$E$4,Collab._Tecnici!F438,IF(Foglio2!$J$3=Foglio2!$E$5,Assistenti_Tecnici!F438,IF(Foglio2!$J$3=Foglio2!$E$6,Assistenti_Amm.vo!F438,IF(Foglio2!$J$3=Foglio2!$E$7,Resp_Coord_Amm.vo!F438,IF(Foglio2!$J$3=Foglio2!$E$8,Direttore_Amm.vo!F438,IF(Foglio2!$J$3=Foglio2!$E$9,Doc_mat_elem.re!F438,IF(Foglio2!$J$3=Foglio2!$E$10,Doc_dipl_scuola_sec.!F438,IF(Foglio2!$J$3=Foglio2!$E$11,Doc_scuola_media!F438,IF(Foglio2!$J$3=Foglio2!$E$12,Doc_laureati_scuola_sec.!F456,IF(Foglio2!$J$3=Foglio2!$E$13,Direttivi_capi_ist.!F438,0)))))))))))</f>
        <v>0</v>
      </c>
      <c r="I456" s="248">
        <f>IF(Foglio2!$J$3=Foglio2!$E$3,Ausiliari_Coll.Scol.!G438,IF(Foglio2!$J$3=Foglio2!$E$4,Collab._Tecnici!G438,IF(Foglio2!$J$3=Foglio2!$E$5,Assistenti_Tecnici!G438,IF(Foglio2!$J$3=Foglio2!$E$6,Assistenti_Amm.vo!G438,IF(Foglio2!$J$3=Foglio2!$E$7,Resp_Coord_Amm.vo!G438,IF(Foglio2!$J$3=Foglio2!$E$8,Direttore_Amm.vo!G438,IF(Foglio2!$J$3=Foglio2!$E$9,Doc_mat_elem.re!G438,IF(Foglio2!$J$3=Foglio2!$E$10,Doc_dipl_scuola_sec.!G438,IF(Foglio2!$J$3=Foglio2!$E$11,Doc_scuola_media!G438,IF(Foglio2!$J$3=Foglio2!$E$12,Doc_laureati_scuola_sec.!G456,IF(Foglio2!$J$3=Foglio2!$E$13,Direttivi_capi_ist.!G438,0)))))))))))</f>
        <v>0</v>
      </c>
      <c r="J456" s="248">
        <f>IF(Foglio2!$J$3=Foglio2!$E$3,Ausiliari_Coll.Scol.!H438,IF(Foglio2!$J$3=Foglio2!$E$4,Collab._Tecnici!H438,IF(Foglio2!$J$3=Foglio2!$E$5,Assistenti_Tecnici!H438,IF(Foglio2!$J$3=Foglio2!$E$6,Assistenti_Amm.vo!H438,IF(Foglio2!$J$3=Foglio2!$E$7,Resp_Coord_Amm.vo!H438,IF(Foglio2!$J$3=Foglio2!$E$8,Direttore_Amm.vo!H438,IF(Foglio2!$J$3=Foglio2!$E$9,Doc_mat_elem.re!H438,IF(Foglio2!$J$3=Foglio2!$E$10,Doc_dipl_scuola_sec.!H438,IF(Foglio2!$J$3=Foglio2!$E$11,Doc_scuola_media!H438,IF(Foglio2!$J$3=Foglio2!$E$12,Doc_laureati_scuola_sec.!H456,IF(Foglio2!$J$3=Foglio2!$E$13,Direttivi_capi_ist.!H438,0)))))))))))</f>
        <v>0</v>
      </c>
      <c r="K456" s="248">
        <f>IF(Foglio2!$J$3=Foglio2!$E$3,Ausiliari_Coll.Scol.!I438,IF(Foglio2!$J$3=Foglio2!$E$4,Collab._Tecnici!I438,IF(Foglio2!$J$3=Foglio2!$E$5,Assistenti_Tecnici!I438,IF(Foglio2!$J$3=Foglio2!$E$6,Assistenti_Amm.vo!I438,IF(Foglio2!$J$3=Foglio2!$E$7,Resp_Coord_Amm.vo!I438,IF(Foglio2!$J$3=Foglio2!$E$8,Direttore_Amm.vo!I438,IF(Foglio2!$J$3=Foglio2!$E$9,Doc_mat_elem.re!I438,IF(Foglio2!$J$3=Foglio2!$E$10,Doc_dipl_scuola_sec.!I438,IF(Foglio2!$J$3=Foglio2!$E$11,Doc_scuola_media!I438,IF(Foglio2!$J$3=Foglio2!$E$12,Doc_laureati_scuola_sec.!I456,IF(Foglio2!$J$3=Foglio2!$E$13,Direttivi_capi_ist.!I438,0)))))))))))</f>
        <v>0</v>
      </c>
      <c r="L456" s="248">
        <f>IF(Foglio2!$J$3=Foglio2!$E$3,Ausiliari_Coll.Scol.!J438,IF(Foglio2!$J$3=Foglio2!$E$4,Collab._Tecnici!J438,IF(Foglio2!$J$3=Foglio2!$E$5,Assistenti_Tecnici!J438,IF(Foglio2!$J$3=Foglio2!$E$6,Assistenti_Amm.vo!J438,IF(Foglio2!$J$3=Foglio2!$E$7,Resp_Coord_Amm.vo!J438,IF(Foglio2!$J$3=Foglio2!$E$8,Direttore_Amm.vo!J438,IF(Foglio2!$J$3=Foglio2!$E$9,Doc_mat_elem.re!J438,IF(Foglio2!$J$3=Foglio2!$E$10,Doc_dipl_scuola_sec.!J438,IF(Foglio2!$J$3=Foglio2!$E$11,Doc_scuola_media!J438,IF(Foglio2!$J$3=Foglio2!$E$12,Doc_laureati_scuola_sec.!J456,IF(Foglio2!$J$3=Foglio2!$E$13,Direttivi_capi_ist.!J438,0)))))))))))</f>
        <v>0</v>
      </c>
      <c r="M456" s="249">
        <f>IF(Foglio2!$J$3=Foglio2!$E$3,Ausiliari_Coll.Scol.!K438,IF(Foglio2!$J$3=Foglio2!$E$4,Collab._Tecnici!K438,IF(Foglio2!$J$3=Foglio2!$E$5,Assistenti_Tecnici!K438,IF(Foglio2!$J$3=Foglio2!$E$6,Assistenti_Amm.vo!K438,IF(Foglio2!$J$3=Foglio2!$E$7,Resp_Coord_Amm.vo!K438,IF(Foglio2!$J$3=Foglio2!$E$8,Direttore_Amm.vo!K438,IF(Foglio2!$J$3=Foglio2!$E$9,Doc_mat_elem.re!K438,IF(Foglio2!$J$3=Foglio2!$E$10,Doc_dipl_scuola_sec.!K438,IF(Foglio2!$J$3=Foglio2!$E$11,Doc_scuola_media!K438,IF(Foglio2!$J$3=Foglio2!$E$12,Doc_laureati_scuola_sec.!K456,IF(Foglio2!$J$3=Foglio2!$E$13,Direttivi_capi_ist.!K438,0)))))))))))</f>
        <v>0</v>
      </c>
      <c r="N456" s="250">
        <f>IF(Foglio2!$J$3=Foglio2!$E$3,Ausiliari_Coll.Scol.!L438,IF(Foglio2!$J$3=Foglio2!$E$4,Collab._Tecnici!L438,IF(Foglio2!$J$3=Foglio2!$E$5,Assistenti_Tecnici!L438,IF(Foglio2!$J$3=Foglio2!$E$6,Assistenti_Amm.vo!L438,IF(Foglio2!$J$3=Foglio2!$E$7,Resp_Coord_Amm.vo!L438,IF(Foglio2!$J$3=Foglio2!$E$8,Direttore_Amm.vo!L438,IF(Foglio2!$J$3=Foglio2!$E$9,Doc_mat_elem.re!L438,IF(Foglio2!$J$3=Foglio2!$E$10,Doc_dipl_scuola_sec.!L438,IF(Foglio2!$J$3=Foglio2!$E$11,Doc_scuola_media!L438,IF(Foglio2!$J$3=Foglio2!$E$12,Doc_laureati_scuola_sec.!L456,IF(Foglio2!$J$3=Foglio2!$E$13,Direttivi_capi_ist.!L438,0)))))))))))</f>
        <v>0</v>
      </c>
      <c r="O456" s="251">
        <f>IF(Foglio2!$J$3=Foglio2!$E$3,Ausiliari_Coll.Scol.!M438,IF(Foglio2!$J$3=Foglio2!$E$4,Collab._Tecnici!M438,IF(Foglio2!$J$3=Foglio2!$E$5,Assistenti_Tecnici!M438,IF(Foglio2!$J$3=Foglio2!$E$6,Assistenti_Amm.vo!M438,IF(Foglio2!$J$3=Foglio2!$E$7,Resp_Coord_Amm.vo!M438,IF(Foglio2!$J$3=Foglio2!$E$8,Direttore_Amm.vo!M438,IF(Foglio2!$J$3=Foglio2!$E$9,Doc_mat_elem.re!M438,IF(Foglio2!$J$3=Foglio2!$E$10,Doc_dipl_scuola_sec.!M438,IF(Foglio2!$J$3=Foglio2!$E$11,Doc_scuola_media!M438,IF(Foglio2!$J$3=Foglio2!$E$12,Doc_laureati_scuola_sec.!M456,IF(Foglio2!$J$3=Foglio2!$E$13,Direttivi_capi_ist.!M438,0)))))))))))</f>
        <v>0</v>
      </c>
      <c r="P456" s="252">
        <f>IF(Foglio2!$J$3=Foglio2!$E$3,Ausiliari_Coll.Scol.!N438,IF(Foglio2!$J$3=Foglio2!$E$4,Collab._Tecnici!N438,IF(Foglio2!$J$3=Foglio2!$E$5,Assistenti_Tecnici!N438,IF(Foglio2!$J$3=Foglio2!$E$6,Assistenti_Amm.vo!N438,IF(Foglio2!$J$3=Foglio2!$E$7,Resp_Coord_Amm.vo!N438,IF(Foglio2!$J$3=Foglio2!$E$8,Direttore_Amm.vo!N438,IF(Foglio2!$J$3=Foglio2!$E$9,Doc_mat_elem.re!N438,IF(Foglio2!$J$3=Foglio2!$E$10,Doc_dipl_scuola_sec.!N438,IF(Foglio2!$J$3=Foglio2!$E$11,Doc_scuola_media!N438,IF(Foglio2!$J$3=Foglio2!$E$12,Doc_laureati_scuola_sec.!N456,IF(Foglio2!$J$3=Foglio2!$E$13,Direttivi_capi_ist.!N438,0)))))))))))</f>
        <v>0</v>
      </c>
      <c r="Q456" s="252">
        <f>IF(Foglio2!$J$3=Foglio2!$E$3,Ausiliari_Coll.Scol.!O438,IF(Foglio2!$J$3=Foglio2!$E$4,Collab._Tecnici!O438,IF(Foglio2!$J$3=Foglio2!$E$5,Assistenti_Tecnici!O438,IF(Foglio2!$J$3=Foglio2!$E$6,Assistenti_Amm.vo!O438,IF(Foglio2!$J$3=Foglio2!$E$7,Resp_Coord_Amm.vo!O438,IF(Foglio2!$J$3=Foglio2!$E$8,Direttore_Amm.vo!O438,IF(Foglio2!$J$3=Foglio2!$E$9,Doc_mat_elem.re!O438,IF(Foglio2!$J$3=Foglio2!$E$10,Doc_dipl_scuola_sec.!O438,IF(Foglio2!$J$3=Foglio2!$E$11,Doc_scuola_media!O438,IF(Foglio2!$J$3=Foglio2!$E$12,Doc_laureati_scuola_sec.!O456,IF(Foglio2!$J$3=Foglio2!$E$13,Direttivi_capi_ist.!O438,0)))))))))))</f>
        <v>0</v>
      </c>
      <c r="R456" s="252">
        <f>IF(Foglio2!$J$3=Foglio2!$E$3,Ausiliari_Coll.Scol.!P438,IF(Foglio2!$J$3=Foglio2!$E$4,Collab._Tecnici!P438,IF(Foglio2!$J$3=Foglio2!$E$5,Assistenti_Tecnici!P438,IF(Foglio2!$J$3=Foglio2!$E$6,Assistenti_Amm.vo!P438,IF(Foglio2!$J$3=Foglio2!$E$7,Resp_Coord_Amm.vo!P438,IF(Foglio2!$J$3=Foglio2!$E$8,Direttore_Amm.vo!P438,IF(Foglio2!$J$3=Foglio2!$E$9,Doc_mat_elem.re!P438,IF(Foglio2!$J$3=Foglio2!$E$10,Doc_dipl_scuola_sec.!P438,IF(Foglio2!$J$3=Foglio2!$E$11,Doc_scuola_media!P438,IF(Foglio2!$J$3=Foglio2!$E$12,Doc_laureati_scuola_sec.!P456,IF(Foglio2!$J$3=Foglio2!$E$13,Direttivi_capi_ist.!P438,0)))))))))))</f>
        <v>0</v>
      </c>
      <c r="S456" s="252">
        <f>IF(Foglio2!$J$3=Foglio2!$E$3,Ausiliari_Coll.Scol.!Q438,IF(Foglio2!$J$3=Foglio2!$E$4,Collab._Tecnici!Q438,IF(Foglio2!$J$3=Foglio2!$E$5,Assistenti_Tecnici!Q438,IF(Foglio2!$J$3=Foglio2!$E$6,Assistenti_Amm.vo!Q438,IF(Foglio2!$J$3=Foglio2!$E$7,Resp_Coord_Amm.vo!Q438,IF(Foglio2!$J$3=Foglio2!$E$8,Direttore_Amm.vo!Q438,IF(Foglio2!$J$3=Foglio2!$E$9,Doc_mat_elem.re!Q438,IF(Foglio2!$J$3=Foglio2!$E$10,Doc_dipl_scuola_sec.!Q438,IF(Foglio2!$J$3=Foglio2!$E$11,Doc_scuola_media!Q438,IF(Foglio2!$J$3=Foglio2!$E$12,Doc_laureati_scuola_sec.!Q456,IF(Foglio2!$J$3=Foglio2!$E$13,Direttivi_capi_ist.!Q438,0)))))))))))</f>
        <v>0</v>
      </c>
      <c r="T456" s="252">
        <f>IF(Foglio2!$J$3=Foglio2!$E$3,Ausiliari_Coll.Scol.!R438,IF(Foglio2!$J$3=Foglio2!$E$4,Collab._Tecnici!R438,IF(Foglio2!$J$3=Foglio2!$E$5,Assistenti_Tecnici!R438,IF(Foglio2!$J$3=Foglio2!$E$6,Assistenti_Amm.vo!R438,IF(Foglio2!$J$3=Foglio2!$E$7,Resp_Coord_Amm.vo!R438,IF(Foglio2!$J$3=Foglio2!$E$8,Direttore_Amm.vo!R438,IF(Foglio2!$J$3=Foglio2!$E$9,Doc_mat_elem.re!R438,IF(Foglio2!$J$3=Foglio2!$E$10,Doc_dipl_scuola_sec.!R438,IF(Foglio2!$J$3=Foglio2!$E$11,Doc_scuola_media!R438,IF(Foglio2!$J$3=Foglio2!$E$12,Doc_laureati_scuola_sec.!R456,IF(Foglio2!$J$3=Foglio2!$E$13,Direttivi_capi_ist.!R438,0)))))))))))</f>
        <v>0</v>
      </c>
      <c r="U456" s="252">
        <f t="shared" ref="U456" si="1936">(P456)/12*0.8</f>
        <v>0</v>
      </c>
      <c r="V456" s="252">
        <f t="shared" ref="V456" si="1937">(P456+R456)/12*0.8</f>
        <v>0</v>
      </c>
      <c r="W456" s="253" t="str">
        <f t="shared" ref="W456" si="1938">"Fascia Da "&amp;F456&amp;" a "&amp;F457&amp;" Decorrenza "&amp;DAY(C444)&amp;"/"&amp;MONTH(C444)&amp;"/"&amp;YEAR(C444)</f>
        <v>Fascia Da 35 a  Decorrenza 1/11/1998</v>
      </c>
    </row>
    <row r="457" spans="1:23" ht="9" customHeight="1" x14ac:dyDescent="0.2">
      <c r="B457" s="245">
        <f t="shared" si="1840"/>
        <v>36113</v>
      </c>
      <c r="C457" s="378"/>
      <c r="D457" s="378"/>
      <c r="E457" s="264" t="s">
        <v>4</v>
      </c>
      <c r="F457" s="265"/>
      <c r="G457" s="267">
        <f t="shared" ref="G457" si="1939">G456*1936.27</f>
        <v>0</v>
      </c>
      <c r="H457" s="267">
        <f t="shared" ref="H457" si="1940">H456*1936.27</f>
        <v>0</v>
      </c>
      <c r="I457" s="267">
        <f t="shared" ref="I457" si="1941">I456*1936.27</f>
        <v>0</v>
      </c>
      <c r="J457" s="267">
        <f t="shared" ref="J457" si="1942">J456*1936.27</f>
        <v>0</v>
      </c>
      <c r="K457" s="267">
        <f t="shared" ref="K457" si="1943">K456*1936.27</f>
        <v>0</v>
      </c>
      <c r="L457" s="266">
        <f t="shared" ref="L457" si="1944">L456*1936.27</f>
        <v>0</v>
      </c>
      <c r="M457" s="267">
        <f t="shared" ref="M457" si="1945">M456*1936.27</f>
        <v>0</v>
      </c>
      <c r="N457" s="182">
        <f t="shared" ref="N457" si="1946">N456*1936.27</f>
        <v>0</v>
      </c>
      <c r="O457" s="183">
        <f t="shared" ref="O457" si="1947">O456*1936.27</f>
        <v>0</v>
      </c>
      <c r="P457" s="184">
        <f t="shared" ref="P457" si="1948">P456*1936.27</f>
        <v>0</v>
      </c>
      <c r="Q457" s="184">
        <f t="shared" ref="Q457" si="1949">Q456*1936.27</f>
        <v>0</v>
      </c>
      <c r="R457" s="184">
        <f t="shared" ref="R457" si="1950">R456*1936.27</f>
        <v>0</v>
      </c>
      <c r="S457" s="184">
        <f t="shared" ref="S457" si="1951">S456*1936.27</f>
        <v>0</v>
      </c>
      <c r="T457" s="184">
        <f t="shared" ref="T457" si="1952">T456*1936.27</f>
        <v>0</v>
      </c>
      <c r="U457" s="184">
        <f t="shared" ref="U457" si="1953">U456*1936.27</f>
        <v>0</v>
      </c>
      <c r="V457" s="184">
        <f t="shared" ref="V457" si="1954">V456*1936.27</f>
        <v>0</v>
      </c>
    </row>
    <row r="458" spans="1:23" ht="12.75" customHeight="1" x14ac:dyDescent="0.2">
      <c r="A458" s="104">
        <f>IF(Foglio2!$J$7=1,TRUNC(Base!V458,0),TRUNC(Base!U458,0))</f>
        <v>0</v>
      </c>
      <c r="B458" s="245">
        <f>C460</f>
        <v>36312</v>
      </c>
      <c r="C458" s="375">
        <v>36312</v>
      </c>
      <c r="D458" s="375">
        <v>36707</v>
      </c>
      <c r="E458" s="246" t="s">
        <v>3</v>
      </c>
      <c r="F458" s="247">
        <v>0</v>
      </c>
      <c r="G458" s="248">
        <f>IF(Foglio2!$J$3=Foglio2!$E$3,Ausiliari_Coll.Scol.!E440,IF(Foglio2!$J$3=Foglio2!$E$4,Collab._Tecnici!E440,IF(Foglio2!$J$3=Foglio2!$E$5,Assistenti_Tecnici!E440,IF(Foglio2!$J$3=Foglio2!$E$6,Assistenti_Amm.vo!E440,IF(Foglio2!$J$3=Foglio2!$E$7,Resp_Coord_Amm.vo!E440,IF(Foglio2!$J$3=Foglio2!$E$8,Direttore_Amm.vo!E440,IF(Foglio2!$J$3=Foglio2!$E$9,Doc_mat_elem.re!E440,IF(Foglio2!$J$3=Foglio2!$E$10,Doc_dipl_scuola_sec.!E440,IF(Foglio2!$J$3=Foglio2!$E$11,Doc_scuola_media!E440,IF(Foglio2!$J$3=Foglio2!$E$12,Doc_laureati_scuola_sec.!E458,IF(Foglio2!$J$3=Foglio2!$E$13,Direttivi_capi_ist.!E440,0)))))))))))</f>
        <v>0</v>
      </c>
      <c r="H458" s="248">
        <f>IF(Foglio2!$J$3=Foglio2!$E$3,Ausiliari_Coll.Scol.!F440,IF(Foglio2!$J$3=Foglio2!$E$4,Collab._Tecnici!F440,IF(Foglio2!$J$3=Foglio2!$E$5,Assistenti_Tecnici!F440,IF(Foglio2!$J$3=Foglio2!$E$6,Assistenti_Amm.vo!F440,IF(Foglio2!$J$3=Foglio2!$E$7,Resp_Coord_Amm.vo!F440,IF(Foglio2!$J$3=Foglio2!$E$8,Direttore_Amm.vo!F440,IF(Foglio2!$J$3=Foglio2!$E$9,Doc_mat_elem.re!F440,IF(Foglio2!$J$3=Foglio2!$E$10,Doc_dipl_scuola_sec.!F440,IF(Foglio2!$J$3=Foglio2!$E$11,Doc_scuola_media!F440,IF(Foglio2!$J$3=Foglio2!$E$12,Doc_laureati_scuola_sec.!F458,IF(Foglio2!$J$3=Foglio2!$E$13,Direttivi_capi_ist.!F440,0)))))))))))</f>
        <v>0</v>
      </c>
      <c r="I458" s="248">
        <f>IF(Foglio2!$J$3=Foglio2!$E$3,Ausiliari_Coll.Scol.!G440,IF(Foglio2!$J$3=Foglio2!$E$4,Collab._Tecnici!G440,IF(Foglio2!$J$3=Foglio2!$E$5,Assistenti_Tecnici!G440,IF(Foglio2!$J$3=Foglio2!$E$6,Assistenti_Amm.vo!G440,IF(Foglio2!$J$3=Foglio2!$E$7,Resp_Coord_Amm.vo!G440,IF(Foglio2!$J$3=Foglio2!$E$8,Direttore_Amm.vo!G440,IF(Foglio2!$J$3=Foglio2!$E$9,Doc_mat_elem.re!G440,IF(Foglio2!$J$3=Foglio2!$E$10,Doc_dipl_scuola_sec.!G440,IF(Foglio2!$J$3=Foglio2!$E$11,Doc_scuola_media!G440,IF(Foglio2!$J$3=Foglio2!$E$12,Doc_laureati_scuola_sec.!G458,IF(Foglio2!$J$3=Foglio2!$E$13,Direttivi_capi_ist.!G440,0)))))))))))</f>
        <v>0</v>
      </c>
      <c r="J458" s="248">
        <f>IF(Foglio2!$J$3=Foglio2!$E$3,Ausiliari_Coll.Scol.!H440,IF(Foglio2!$J$3=Foglio2!$E$4,Collab._Tecnici!H440,IF(Foglio2!$J$3=Foglio2!$E$5,Assistenti_Tecnici!H440,IF(Foglio2!$J$3=Foglio2!$E$6,Assistenti_Amm.vo!H440,IF(Foglio2!$J$3=Foglio2!$E$7,Resp_Coord_Amm.vo!H440,IF(Foglio2!$J$3=Foglio2!$E$8,Direttore_Amm.vo!H440,IF(Foglio2!$J$3=Foglio2!$E$9,Doc_mat_elem.re!H440,IF(Foglio2!$J$3=Foglio2!$E$10,Doc_dipl_scuola_sec.!H440,IF(Foglio2!$J$3=Foglio2!$E$11,Doc_scuola_media!H440,IF(Foglio2!$J$3=Foglio2!$E$12,Doc_laureati_scuola_sec.!H458,IF(Foglio2!$J$3=Foglio2!$E$13,Direttivi_capi_ist.!H440,0)))))))))))</f>
        <v>0</v>
      </c>
      <c r="K458" s="248">
        <f>IF(Foglio2!$J$3=Foglio2!$E$3,Ausiliari_Coll.Scol.!I440,IF(Foglio2!$J$3=Foglio2!$E$4,Collab._Tecnici!I440,IF(Foglio2!$J$3=Foglio2!$E$5,Assistenti_Tecnici!I440,IF(Foglio2!$J$3=Foglio2!$E$6,Assistenti_Amm.vo!I440,IF(Foglio2!$J$3=Foglio2!$E$7,Resp_Coord_Amm.vo!I440,IF(Foglio2!$J$3=Foglio2!$E$8,Direttore_Amm.vo!I440,IF(Foglio2!$J$3=Foglio2!$E$9,Doc_mat_elem.re!I440,IF(Foglio2!$J$3=Foglio2!$E$10,Doc_dipl_scuola_sec.!I440,IF(Foglio2!$J$3=Foglio2!$E$11,Doc_scuola_media!I440,IF(Foglio2!$J$3=Foglio2!$E$12,Doc_laureati_scuola_sec.!I458,IF(Foglio2!$J$3=Foglio2!$E$13,Direttivi_capi_ist.!I440,0)))))))))))</f>
        <v>0</v>
      </c>
      <c r="L458" s="248">
        <f>IF(Foglio2!$J$3=Foglio2!$E$3,Ausiliari_Coll.Scol.!J440,IF(Foglio2!$J$3=Foglio2!$E$4,Collab._Tecnici!J440,IF(Foglio2!$J$3=Foglio2!$E$5,Assistenti_Tecnici!J440,IF(Foglio2!$J$3=Foglio2!$E$6,Assistenti_Amm.vo!J440,IF(Foglio2!$J$3=Foglio2!$E$7,Resp_Coord_Amm.vo!J440,IF(Foglio2!$J$3=Foglio2!$E$8,Direttore_Amm.vo!J440,IF(Foglio2!$J$3=Foglio2!$E$9,Doc_mat_elem.re!J440,IF(Foglio2!$J$3=Foglio2!$E$10,Doc_dipl_scuola_sec.!J440,IF(Foglio2!$J$3=Foglio2!$E$11,Doc_scuola_media!J440,IF(Foglio2!$J$3=Foglio2!$E$12,Doc_laureati_scuola_sec.!J458,IF(Foglio2!$J$3=Foglio2!$E$13,Direttivi_capi_ist.!J440,0)))))))))))</f>
        <v>0</v>
      </c>
      <c r="M458" s="249">
        <f>IF(Foglio2!$J$3=Foglio2!$E$3,Ausiliari_Coll.Scol.!K440,IF(Foglio2!$J$3=Foglio2!$E$4,Collab._Tecnici!K440,IF(Foglio2!$J$3=Foglio2!$E$5,Assistenti_Tecnici!K440,IF(Foglio2!$J$3=Foglio2!$E$6,Assistenti_Amm.vo!K440,IF(Foglio2!$J$3=Foglio2!$E$7,Resp_Coord_Amm.vo!K440,IF(Foglio2!$J$3=Foglio2!$E$8,Direttore_Amm.vo!K440,IF(Foglio2!$J$3=Foglio2!$E$9,Doc_mat_elem.re!K440,IF(Foglio2!$J$3=Foglio2!$E$10,Doc_dipl_scuola_sec.!K440,IF(Foglio2!$J$3=Foglio2!$E$11,Doc_scuola_media!K440,IF(Foglio2!$J$3=Foglio2!$E$12,Doc_laureati_scuola_sec.!K458,IF(Foglio2!$J$3=Foglio2!$E$13,Direttivi_capi_ist.!K440,0)))))))))))</f>
        <v>0</v>
      </c>
      <c r="N458" s="250">
        <f>IF(Foglio2!$J$3=Foglio2!$E$3,Ausiliari_Coll.Scol.!L440,IF(Foglio2!$J$3=Foglio2!$E$4,Collab._Tecnici!L440,IF(Foglio2!$J$3=Foglio2!$E$5,Assistenti_Tecnici!L440,IF(Foglio2!$J$3=Foglio2!$E$6,Assistenti_Amm.vo!L440,IF(Foglio2!$J$3=Foglio2!$E$7,Resp_Coord_Amm.vo!L440,IF(Foglio2!$J$3=Foglio2!$E$8,Direttore_Amm.vo!L440,IF(Foglio2!$J$3=Foglio2!$E$9,Doc_mat_elem.re!L440,IF(Foglio2!$J$3=Foglio2!$E$10,Doc_dipl_scuola_sec.!L440,IF(Foglio2!$J$3=Foglio2!$E$11,Doc_scuola_media!L440,IF(Foglio2!$J$3=Foglio2!$E$12,Doc_laureati_scuola_sec.!L458,IF(Foglio2!$J$3=Foglio2!$E$13,Direttivi_capi_ist.!L440,0)))))))))))</f>
        <v>0</v>
      </c>
      <c r="O458" s="251">
        <f>IF(Foglio2!$J$3=Foglio2!$E$3,Ausiliari_Coll.Scol.!M440,IF(Foglio2!$J$3=Foglio2!$E$4,Collab._Tecnici!M440,IF(Foglio2!$J$3=Foglio2!$E$5,Assistenti_Tecnici!M440,IF(Foglio2!$J$3=Foglio2!$E$6,Assistenti_Amm.vo!M440,IF(Foglio2!$J$3=Foglio2!$E$7,Resp_Coord_Amm.vo!M440,IF(Foglio2!$J$3=Foglio2!$E$8,Direttore_Amm.vo!M440,IF(Foglio2!$J$3=Foglio2!$E$9,Doc_mat_elem.re!M440,IF(Foglio2!$J$3=Foglio2!$E$10,Doc_dipl_scuola_sec.!M440,IF(Foglio2!$J$3=Foglio2!$E$11,Doc_scuola_media!M440,IF(Foglio2!$J$3=Foglio2!$E$12,Doc_laureati_scuola_sec.!M458,IF(Foglio2!$J$3=Foglio2!$E$13,Direttivi_capi_ist.!M440,0)))))))))))</f>
        <v>0</v>
      </c>
      <c r="P458" s="252">
        <f>IF(Foglio2!$J$3=Foglio2!$E$3,Ausiliari_Coll.Scol.!N440,IF(Foglio2!$J$3=Foglio2!$E$4,Collab._Tecnici!N440,IF(Foglio2!$J$3=Foglio2!$E$5,Assistenti_Tecnici!N440,IF(Foglio2!$J$3=Foglio2!$E$6,Assistenti_Amm.vo!N440,IF(Foglio2!$J$3=Foglio2!$E$7,Resp_Coord_Amm.vo!N440,IF(Foglio2!$J$3=Foglio2!$E$8,Direttore_Amm.vo!N440,IF(Foglio2!$J$3=Foglio2!$E$9,Doc_mat_elem.re!N440,IF(Foglio2!$J$3=Foglio2!$E$10,Doc_dipl_scuola_sec.!N440,IF(Foglio2!$J$3=Foglio2!$E$11,Doc_scuola_media!N440,IF(Foglio2!$J$3=Foglio2!$E$12,Doc_laureati_scuola_sec.!N458,IF(Foglio2!$J$3=Foglio2!$E$13,Direttivi_capi_ist.!N440,0)))))))))))</f>
        <v>0</v>
      </c>
      <c r="Q458" s="252">
        <f>IF(Foglio2!$J$3=Foglio2!$E$3,Ausiliari_Coll.Scol.!O440,IF(Foglio2!$J$3=Foglio2!$E$4,Collab._Tecnici!O440,IF(Foglio2!$J$3=Foglio2!$E$5,Assistenti_Tecnici!O440,IF(Foglio2!$J$3=Foglio2!$E$6,Assistenti_Amm.vo!O440,IF(Foglio2!$J$3=Foglio2!$E$7,Resp_Coord_Amm.vo!O440,IF(Foglio2!$J$3=Foglio2!$E$8,Direttore_Amm.vo!O440,IF(Foglio2!$J$3=Foglio2!$E$9,Doc_mat_elem.re!O440,IF(Foglio2!$J$3=Foglio2!$E$10,Doc_dipl_scuola_sec.!O440,IF(Foglio2!$J$3=Foglio2!$E$11,Doc_scuola_media!O440,IF(Foglio2!$J$3=Foglio2!$E$12,Doc_laureati_scuola_sec.!O458,IF(Foglio2!$J$3=Foglio2!$E$13,Direttivi_capi_ist.!O440,0)))))))))))</f>
        <v>0</v>
      </c>
      <c r="R458" s="252">
        <f>IF(Foglio2!$J$3=Foglio2!$E$3,Ausiliari_Coll.Scol.!P440,IF(Foglio2!$J$3=Foglio2!$E$4,Collab._Tecnici!P440,IF(Foglio2!$J$3=Foglio2!$E$5,Assistenti_Tecnici!P440,IF(Foglio2!$J$3=Foglio2!$E$6,Assistenti_Amm.vo!P440,IF(Foglio2!$J$3=Foglio2!$E$7,Resp_Coord_Amm.vo!P440,IF(Foglio2!$J$3=Foglio2!$E$8,Direttore_Amm.vo!P440,IF(Foglio2!$J$3=Foglio2!$E$9,Doc_mat_elem.re!P440,IF(Foglio2!$J$3=Foglio2!$E$10,Doc_dipl_scuola_sec.!P440,IF(Foglio2!$J$3=Foglio2!$E$11,Doc_scuola_media!P440,IF(Foglio2!$J$3=Foglio2!$E$12,Doc_laureati_scuola_sec.!P458,IF(Foglio2!$J$3=Foglio2!$E$13,Direttivi_capi_ist.!P440,0)))))))))))</f>
        <v>0</v>
      </c>
      <c r="S458" s="252">
        <f>IF(Foglio2!$J$3=Foglio2!$E$3,Ausiliari_Coll.Scol.!Q440,IF(Foglio2!$J$3=Foglio2!$E$4,Collab._Tecnici!Q440,IF(Foglio2!$J$3=Foglio2!$E$5,Assistenti_Tecnici!Q440,IF(Foglio2!$J$3=Foglio2!$E$6,Assistenti_Amm.vo!Q440,IF(Foglio2!$J$3=Foglio2!$E$7,Resp_Coord_Amm.vo!Q440,IF(Foglio2!$J$3=Foglio2!$E$8,Direttore_Amm.vo!Q440,IF(Foglio2!$J$3=Foglio2!$E$9,Doc_mat_elem.re!Q440,IF(Foglio2!$J$3=Foglio2!$E$10,Doc_dipl_scuola_sec.!Q440,IF(Foglio2!$J$3=Foglio2!$E$11,Doc_scuola_media!Q440,IF(Foglio2!$J$3=Foglio2!$E$12,Doc_laureati_scuola_sec.!Q458,IF(Foglio2!$J$3=Foglio2!$E$13,Direttivi_capi_ist.!Q440,0)))))))))))</f>
        <v>0</v>
      </c>
      <c r="T458" s="252">
        <f>IF(Foglio2!$J$3=Foglio2!$E$3,Ausiliari_Coll.Scol.!R440,IF(Foglio2!$J$3=Foglio2!$E$4,Collab._Tecnici!R440,IF(Foglio2!$J$3=Foglio2!$E$5,Assistenti_Tecnici!R440,IF(Foglio2!$J$3=Foglio2!$E$6,Assistenti_Amm.vo!R440,IF(Foglio2!$J$3=Foglio2!$E$7,Resp_Coord_Amm.vo!R440,IF(Foglio2!$J$3=Foglio2!$E$8,Direttore_Amm.vo!R440,IF(Foglio2!$J$3=Foglio2!$E$9,Doc_mat_elem.re!R440,IF(Foglio2!$J$3=Foglio2!$E$10,Doc_dipl_scuola_sec.!R440,IF(Foglio2!$J$3=Foglio2!$E$11,Doc_scuola_media!R440,IF(Foglio2!$J$3=Foglio2!$E$12,Doc_laureati_scuola_sec.!R458,IF(Foglio2!$J$3=Foglio2!$E$13,Direttivi_capi_ist.!R440,0)))))))))))</f>
        <v>0</v>
      </c>
      <c r="U458" s="252">
        <f t="shared" ref="U458" si="1955">(P458)/12*0.8</f>
        <v>0</v>
      </c>
      <c r="V458" s="252">
        <f t="shared" ref="V458" si="1956">(P458+R458)/12*0.8</f>
        <v>0</v>
      </c>
      <c r="W458" s="253" t="str">
        <f t="shared" ref="W458" si="1957">"Fascia Da "&amp;F458&amp;" a "&amp;F459&amp;" Decorrenza "&amp;DAY(C458)&amp;"/"&amp;MONTH(C458)&amp;"/"&amp;YEAR(C458)</f>
        <v>Fascia Da 0 a 2 Decorrenza 1/6/1999</v>
      </c>
    </row>
    <row r="459" spans="1:23" ht="9" customHeight="1" x14ac:dyDescent="0.2">
      <c r="B459" s="245">
        <f>B458+1</f>
        <v>36313</v>
      </c>
      <c r="C459" s="376"/>
      <c r="D459" s="376"/>
      <c r="E459" s="254" t="s">
        <v>4</v>
      </c>
      <c r="F459" s="255">
        <v>2</v>
      </c>
      <c r="G459" s="267">
        <f t="shared" ref="G459" si="1958">G458*1936.27</f>
        <v>0</v>
      </c>
      <c r="H459" s="267">
        <f t="shared" ref="H459" si="1959">H458*1936.27</f>
        <v>0</v>
      </c>
      <c r="I459" s="267">
        <f t="shared" ref="I459" si="1960">I458*1936.27</f>
        <v>0</v>
      </c>
      <c r="J459" s="267">
        <f t="shared" ref="J459" si="1961">J458*1936.27</f>
        <v>0</v>
      </c>
      <c r="K459" s="267">
        <f t="shared" ref="K459" si="1962">K458*1936.27</f>
        <v>0</v>
      </c>
      <c r="L459" s="266">
        <f t="shared" ref="L459" si="1963">L458*1936.27</f>
        <v>0</v>
      </c>
      <c r="M459" s="267">
        <f t="shared" ref="M459" si="1964">M458*1936.27</f>
        <v>0</v>
      </c>
      <c r="N459" s="182">
        <f t="shared" ref="N459" si="1965">N458*1936.27</f>
        <v>0</v>
      </c>
      <c r="O459" s="183">
        <f t="shared" ref="O459" si="1966">O458*1936.27</f>
        <v>0</v>
      </c>
      <c r="P459" s="184">
        <f t="shared" ref="P459" si="1967">P458*1936.27</f>
        <v>0</v>
      </c>
      <c r="Q459" s="184">
        <f t="shared" ref="Q459" si="1968">Q458*1936.27</f>
        <v>0</v>
      </c>
      <c r="R459" s="184">
        <f t="shared" ref="R459" si="1969">R458*1936.27</f>
        <v>0</v>
      </c>
      <c r="S459" s="184">
        <f t="shared" ref="S459" si="1970">S458*1936.27</f>
        <v>0</v>
      </c>
      <c r="T459" s="184">
        <f t="shared" ref="T459" si="1971">T458*1936.27</f>
        <v>0</v>
      </c>
      <c r="U459" s="184">
        <f t="shared" ref="U459" si="1972">U458*1936.27</f>
        <v>0</v>
      </c>
      <c r="V459" s="184">
        <f t="shared" ref="V459" si="1973">V458*1936.27</f>
        <v>0</v>
      </c>
    </row>
    <row r="460" spans="1:23" ht="12.75" customHeight="1" x14ac:dyDescent="0.2">
      <c r="A460" s="104">
        <f>IF(Foglio2!$J$7=1,TRUNC(Base!V460,0),TRUNC(Base!U460,0))</f>
        <v>0</v>
      </c>
      <c r="B460" s="245">
        <f t="shared" ref="B460:B471" si="1974">B459+1</f>
        <v>36314</v>
      </c>
      <c r="C460" s="377">
        <v>36312</v>
      </c>
      <c r="D460" s="377">
        <v>36707</v>
      </c>
      <c r="E460" s="259" t="s">
        <v>3</v>
      </c>
      <c r="F460" s="260">
        <v>3</v>
      </c>
      <c r="G460" s="248">
        <f>IF(Foglio2!$J$3=Foglio2!$E$3,Ausiliari_Coll.Scol.!E442,IF(Foglio2!$J$3=Foglio2!$E$4,Collab._Tecnici!E442,IF(Foglio2!$J$3=Foglio2!$E$5,Assistenti_Tecnici!E442,IF(Foglio2!$J$3=Foglio2!$E$6,Assistenti_Amm.vo!E442,IF(Foglio2!$J$3=Foglio2!$E$7,Resp_Coord_Amm.vo!E442,IF(Foglio2!$J$3=Foglio2!$E$8,Direttore_Amm.vo!E442,IF(Foglio2!$J$3=Foglio2!$E$9,Doc_mat_elem.re!E442,IF(Foglio2!$J$3=Foglio2!$E$10,Doc_dipl_scuola_sec.!E442,IF(Foglio2!$J$3=Foglio2!$E$11,Doc_scuola_media!E442,IF(Foglio2!$J$3=Foglio2!$E$12,Doc_laureati_scuola_sec.!E460,IF(Foglio2!$J$3=Foglio2!$E$13,Direttivi_capi_ist.!E442,0)))))))))))</f>
        <v>0</v>
      </c>
      <c r="H460" s="248">
        <f>IF(Foglio2!$J$3=Foglio2!$E$3,Ausiliari_Coll.Scol.!F442,IF(Foglio2!$J$3=Foglio2!$E$4,Collab._Tecnici!F442,IF(Foglio2!$J$3=Foglio2!$E$5,Assistenti_Tecnici!F442,IF(Foglio2!$J$3=Foglio2!$E$6,Assistenti_Amm.vo!F442,IF(Foglio2!$J$3=Foglio2!$E$7,Resp_Coord_Amm.vo!F442,IF(Foglio2!$J$3=Foglio2!$E$8,Direttore_Amm.vo!F442,IF(Foglio2!$J$3=Foglio2!$E$9,Doc_mat_elem.re!F442,IF(Foglio2!$J$3=Foglio2!$E$10,Doc_dipl_scuola_sec.!F442,IF(Foglio2!$J$3=Foglio2!$E$11,Doc_scuola_media!F442,IF(Foglio2!$J$3=Foglio2!$E$12,Doc_laureati_scuola_sec.!F460,IF(Foglio2!$J$3=Foglio2!$E$13,Direttivi_capi_ist.!F442,0)))))))))))</f>
        <v>0</v>
      </c>
      <c r="I460" s="248">
        <f>IF(Foglio2!$J$3=Foglio2!$E$3,Ausiliari_Coll.Scol.!G442,IF(Foglio2!$J$3=Foglio2!$E$4,Collab._Tecnici!G442,IF(Foglio2!$J$3=Foglio2!$E$5,Assistenti_Tecnici!G442,IF(Foglio2!$J$3=Foglio2!$E$6,Assistenti_Amm.vo!G442,IF(Foglio2!$J$3=Foglio2!$E$7,Resp_Coord_Amm.vo!G442,IF(Foglio2!$J$3=Foglio2!$E$8,Direttore_Amm.vo!G442,IF(Foglio2!$J$3=Foglio2!$E$9,Doc_mat_elem.re!G442,IF(Foglio2!$J$3=Foglio2!$E$10,Doc_dipl_scuola_sec.!G442,IF(Foglio2!$J$3=Foglio2!$E$11,Doc_scuola_media!G442,IF(Foglio2!$J$3=Foglio2!$E$12,Doc_laureati_scuola_sec.!G460,IF(Foglio2!$J$3=Foglio2!$E$13,Direttivi_capi_ist.!G442,0)))))))))))</f>
        <v>0</v>
      </c>
      <c r="J460" s="248">
        <f>IF(Foglio2!$J$3=Foglio2!$E$3,Ausiliari_Coll.Scol.!H442,IF(Foglio2!$J$3=Foglio2!$E$4,Collab._Tecnici!H442,IF(Foglio2!$J$3=Foglio2!$E$5,Assistenti_Tecnici!H442,IF(Foglio2!$J$3=Foglio2!$E$6,Assistenti_Amm.vo!H442,IF(Foglio2!$J$3=Foglio2!$E$7,Resp_Coord_Amm.vo!H442,IF(Foglio2!$J$3=Foglio2!$E$8,Direttore_Amm.vo!H442,IF(Foglio2!$J$3=Foglio2!$E$9,Doc_mat_elem.re!H442,IF(Foglio2!$J$3=Foglio2!$E$10,Doc_dipl_scuola_sec.!H442,IF(Foglio2!$J$3=Foglio2!$E$11,Doc_scuola_media!H442,IF(Foglio2!$J$3=Foglio2!$E$12,Doc_laureati_scuola_sec.!H460,IF(Foglio2!$J$3=Foglio2!$E$13,Direttivi_capi_ist.!H442,0)))))))))))</f>
        <v>0</v>
      </c>
      <c r="K460" s="248">
        <f>IF(Foglio2!$J$3=Foglio2!$E$3,Ausiliari_Coll.Scol.!I442,IF(Foglio2!$J$3=Foglio2!$E$4,Collab._Tecnici!I442,IF(Foglio2!$J$3=Foglio2!$E$5,Assistenti_Tecnici!I442,IF(Foglio2!$J$3=Foglio2!$E$6,Assistenti_Amm.vo!I442,IF(Foglio2!$J$3=Foglio2!$E$7,Resp_Coord_Amm.vo!I442,IF(Foglio2!$J$3=Foglio2!$E$8,Direttore_Amm.vo!I442,IF(Foglio2!$J$3=Foglio2!$E$9,Doc_mat_elem.re!I442,IF(Foglio2!$J$3=Foglio2!$E$10,Doc_dipl_scuola_sec.!I442,IF(Foglio2!$J$3=Foglio2!$E$11,Doc_scuola_media!I442,IF(Foglio2!$J$3=Foglio2!$E$12,Doc_laureati_scuola_sec.!I460,IF(Foglio2!$J$3=Foglio2!$E$13,Direttivi_capi_ist.!I442,0)))))))))))</f>
        <v>0</v>
      </c>
      <c r="L460" s="248">
        <f>IF(Foglio2!$J$3=Foglio2!$E$3,Ausiliari_Coll.Scol.!J442,IF(Foglio2!$J$3=Foglio2!$E$4,Collab._Tecnici!J442,IF(Foglio2!$J$3=Foglio2!$E$5,Assistenti_Tecnici!J442,IF(Foglio2!$J$3=Foglio2!$E$6,Assistenti_Amm.vo!J442,IF(Foglio2!$J$3=Foglio2!$E$7,Resp_Coord_Amm.vo!J442,IF(Foglio2!$J$3=Foglio2!$E$8,Direttore_Amm.vo!J442,IF(Foglio2!$J$3=Foglio2!$E$9,Doc_mat_elem.re!J442,IF(Foglio2!$J$3=Foglio2!$E$10,Doc_dipl_scuola_sec.!J442,IF(Foglio2!$J$3=Foglio2!$E$11,Doc_scuola_media!J442,IF(Foglio2!$J$3=Foglio2!$E$12,Doc_laureati_scuola_sec.!J460,IF(Foglio2!$J$3=Foglio2!$E$13,Direttivi_capi_ist.!J442,0)))))))))))</f>
        <v>0</v>
      </c>
      <c r="M460" s="249">
        <f>IF(Foglio2!$J$3=Foglio2!$E$3,Ausiliari_Coll.Scol.!K442,IF(Foglio2!$J$3=Foglio2!$E$4,Collab._Tecnici!K442,IF(Foglio2!$J$3=Foglio2!$E$5,Assistenti_Tecnici!K442,IF(Foglio2!$J$3=Foglio2!$E$6,Assistenti_Amm.vo!K442,IF(Foglio2!$J$3=Foglio2!$E$7,Resp_Coord_Amm.vo!K442,IF(Foglio2!$J$3=Foglio2!$E$8,Direttore_Amm.vo!K442,IF(Foglio2!$J$3=Foglio2!$E$9,Doc_mat_elem.re!K442,IF(Foglio2!$J$3=Foglio2!$E$10,Doc_dipl_scuola_sec.!K442,IF(Foglio2!$J$3=Foglio2!$E$11,Doc_scuola_media!K442,IF(Foglio2!$J$3=Foglio2!$E$12,Doc_laureati_scuola_sec.!K460,IF(Foglio2!$J$3=Foglio2!$E$13,Direttivi_capi_ist.!K442,0)))))))))))</f>
        <v>0</v>
      </c>
      <c r="N460" s="250">
        <f>IF(Foglio2!$J$3=Foglio2!$E$3,Ausiliari_Coll.Scol.!L442,IF(Foglio2!$J$3=Foglio2!$E$4,Collab._Tecnici!L442,IF(Foglio2!$J$3=Foglio2!$E$5,Assistenti_Tecnici!L442,IF(Foglio2!$J$3=Foglio2!$E$6,Assistenti_Amm.vo!L442,IF(Foglio2!$J$3=Foglio2!$E$7,Resp_Coord_Amm.vo!L442,IF(Foglio2!$J$3=Foglio2!$E$8,Direttore_Amm.vo!L442,IF(Foglio2!$J$3=Foglio2!$E$9,Doc_mat_elem.re!L442,IF(Foglio2!$J$3=Foglio2!$E$10,Doc_dipl_scuola_sec.!L442,IF(Foglio2!$J$3=Foglio2!$E$11,Doc_scuola_media!L442,IF(Foglio2!$J$3=Foglio2!$E$12,Doc_laureati_scuola_sec.!L460,IF(Foglio2!$J$3=Foglio2!$E$13,Direttivi_capi_ist.!L442,0)))))))))))</f>
        <v>0</v>
      </c>
      <c r="O460" s="251">
        <f>IF(Foglio2!$J$3=Foglio2!$E$3,Ausiliari_Coll.Scol.!M442,IF(Foglio2!$J$3=Foglio2!$E$4,Collab._Tecnici!M442,IF(Foglio2!$J$3=Foglio2!$E$5,Assistenti_Tecnici!M442,IF(Foglio2!$J$3=Foglio2!$E$6,Assistenti_Amm.vo!M442,IF(Foglio2!$J$3=Foglio2!$E$7,Resp_Coord_Amm.vo!M442,IF(Foglio2!$J$3=Foglio2!$E$8,Direttore_Amm.vo!M442,IF(Foglio2!$J$3=Foglio2!$E$9,Doc_mat_elem.re!M442,IF(Foglio2!$J$3=Foglio2!$E$10,Doc_dipl_scuola_sec.!M442,IF(Foglio2!$J$3=Foglio2!$E$11,Doc_scuola_media!M442,IF(Foglio2!$J$3=Foglio2!$E$12,Doc_laureati_scuola_sec.!M460,IF(Foglio2!$J$3=Foglio2!$E$13,Direttivi_capi_ist.!M442,0)))))))))))</f>
        <v>0</v>
      </c>
      <c r="P460" s="252">
        <f>IF(Foglio2!$J$3=Foglio2!$E$3,Ausiliari_Coll.Scol.!N442,IF(Foglio2!$J$3=Foglio2!$E$4,Collab._Tecnici!N442,IF(Foglio2!$J$3=Foglio2!$E$5,Assistenti_Tecnici!N442,IF(Foglio2!$J$3=Foglio2!$E$6,Assistenti_Amm.vo!N442,IF(Foglio2!$J$3=Foglio2!$E$7,Resp_Coord_Amm.vo!N442,IF(Foglio2!$J$3=Foglio2!$E$8,Direttore_Amm.vo!N442,IF(Foglio2!$J$3=Foglio2!$E$9,Doc_mat_elem.re!N442,IF(Foglio2!$J$3=Foglio2!$E$10,Doc_dipl_scuola_sec.!N442,IF(Foglio2!$J$3=Foglio2!$E$11,Doc_scuola_media!N442,IF(Foglio2!$J$3=Foglio2!$E$12,Doc_laureati_scuola_sec.!N460,IF(Foglio2!$J$3=Foglio2!$E$13,Direttivi_capi_ist.!N442,0)))))))))))</f>
        <v>0</v>
      </c>
      <c r="Q460" s="252">
        <f>IF(Foglio2!$J$3=Foglio2!$E$3,Ausiliari_Coll.Scol.!O442,IF(Foglio2!$J$3=Foglio2!$E$4,Collab._Tecnici!O442,IF(Foglio2!$J$3=Foglio2!$E$5,Assistenti_Tecnici!O442,IF(Foglio2!$J$3=Foglio2!$E$6,Assistenti_Amm.vo!O442,IF(Foglio2!$J$3=Foglio2!$E$7,Resp_Coord_Amm.vo!O442,IF(Foglio2!$J$3=Foglio2!$E$8,Direttore_Amm.vo!O442,IF(Foglio2!$J$3=Foglio2!$E$9,Doc_mat_elem.re!O442,IF(Foglio2!$J$3=Foglio2!$E$10,Doc_dipl_scuola_sec.!O442,IF(Foglio2!$J$3=Foglio2!$E$11,Doc_scuola_media!O442,IF(Foglio2!$J$3=Foglio2!$E$12,Doc_laureati_scuola_sec.!O460,IF(Foglio2!$J$3=Foglio2!$E$13,Direttivi_capi_ist.!O442,0)))))))))))</f>
        <v>0</v>
      </c>
      <c r="R460" s="252">
        <f>IF(Foglio2!$J$3=Foglio2!$E$3,Ausiliari_Coll.Scol.!P442,IF(Foglio2!$J$3=Foglio2!$E$4,Collab._Tecnici!P442,IF(Foglio2!$J$3=Foglio2!$E$5,Assistenti_Tecnici!P442,IF(Foglio2!$J$3=Foglio2!$E$6,Assistenti_Amm.vo!P442,IF(Foglio2!$J$3=Foglio2!$E$7,Resp_Coord_Amm.vo!P442,IF(Foglio2!$J$3=Foglio2!$E$8,Direttore_Amm.vo!P442,IF(Foglio2!$J$3=Foglio2!$E$9,Doc_mat_elem.re!P442,IF(Foglio2!$J$3=Foglio2!$E$10,Doc_dipl_scuola_sec.!P442,IF(Foglio2!$J$3=Foglio2!$E$11,Doc_scuola_media!P442,IF(Foglio2!$J$3=Foglio2!$E$12,Doc_laureati_scuola_sec.!P460,IF(Foglio2!$J$3=Foglio2!$E$13,Direttivi_capi_ist.!P442,0)))))))))))</f>
        <v>0</v>
      </c>
      <c r="S460" s="252">
        <f>IF(Foglio2!$J$3=Foglio2!$E$3,Ausiliari_Coll.Scol.!Q442,IF(Foglio2!$J$3=Foglio2!$E$4,Collab._Tecnici!Q442,IF(Foglio2!$J$3=Foglio2!$E$5,Assistenti_Tecnici!Q442,IF(Foglio2!$J$3=Foglio2!$E$6,Assistenti_Amm.vo!Q442,IF(Foglio2!$J$3=Foglio2!$E$7,Resp_Coord_Amm.vo!Q442,IF(Foglio2!$J$3=Foglio2!$E$8,Direttore_Amm.vo!Q442,IF(Foglio2!$J$3=Foglio2!$E$9,Doc_mat_elem.re!Q442,IF(Foglio2!$J$3=Foglio2!$E$10,Doc_dipl_scuola_sec.!Q442,IF(Foglio2!$J$3=Foglio2!$E$11,Doc_scuola_media!Q442,IF(Foglio2!$J$3=Foglio2!$E$12,Doc_laureati_scuola_sec.!Q460,IF(Foglio2!$J$3=Foglio2!$E$13,Direttivi_capi_ist.!Q442,0)))))))))))</f>
        <v>0</v>
      </c>
      <c r="T460" s="252">
        <f>IF(Foglio2!$J$3=Foglio2!$E$3,Ausiliari_Coll.Scol.!R442,IF(Foglio2!$J$3=Foglio2!$E$4,Collab._Tecnici!R442,IF(Foglio2!$J$3=Foglio2!$E$5,Assistenti_Tecnici!R442,IF(Foglio2!$J$3=Foglio2!$E$6,Assistenti_Amm.vo!R442,IF(Foglio2!$J$3=Foglio2!$E$7,Resp_Coord_Amm.vo!R442,IF(Foglio2!$J$3=Foglio2!$E$8,Direttore_Amm.vo!R442,IF(Foglio2!$J$3=Foglio2!$E$9,Doc_mat_elem.re!R442,IF(Foglio2!$J$3=Foglio2!$E$10,Doc_dipl_scuola_sec.!R442,IF(Foglio2!$J$3=Foglio2!$E$11,Doc_scuola_media!R442,IF(Foglio2!$J$3=Foglio2!$E$12,Doc_laureati_scuola_sec.!R460,IF(Foglio2!$J$3=Foglio2!$E$13,Direttivi_capi_ist.!R442,0)))))))))))</f>
        <v>0</v>
      </c>
      <c r="U460" s="252">
        <f t="shared" ref="U460" si="1975">(P460)/12*0.8</f>
        <v>0</v>
      </c>
      <c r="V460" s="252">
        <f t="shared" ref="V460" si="1976">(P460+R460)/12*0.8</f>
        <v>0</v>
      </c>
      <c r="W460" s="253" t="str">
        <f t="shared" ref="W460" si="1977">"Fascia Da "&amp;F460&amp;" a "&amp;F461&amp;" Decorrenza "&amp;DAY(C458)&amp;"/"&amp;MONTH(C458)&amp;"/"&amp;YEAR(C458)</f>
        <v>Fascia Da 3 a 8 Decorrenza 1/6/1999</v>
      </c>
    </row>
    <row r="461" spans="1:23" ht="9" customHeight="1" x14ac:dyDescent="0.2">
      <c r="B461" s="245">
        <f t="shared" si="1974"/>
        <v>36315</v>
      </c>
      <c r="C461" s="377"/>
      <c r="D461" s="377"/>
      <c r="E461" s="254" t="s">
        <v>4</v>
      </c>
      <c r="F461" s="255">
        <v>8</v>
      </c>
      <c r="G461" s="267">
        <f t="shared" ref="G461" si="1978">G460*1936.27</f>
        <v>0</v>
      </c>
      <c r="H461" s="267">
        <f t="shared" ref="H461" si="1979">H460*1936.27</f>
        <v>0</v>
      </c>
      <c r="I461" s="267">
        <f t="shared" ref="I461" si="1980">I460*1936.27</f>
        <v>0</v>
      </c>
      <c r="J461" s="267">
        <f t="shared" ref="J461" si="1981">J460*1936.27</f>
        <v>0</v>
      </c>
      <c r="K461" s="267">
        <f t="shared" ref="K461" si="1982">K460*1936.27</f>
        <v>0</v>
      </c>
      <c r="L461" s="266">
        <f t="shared" ref="L461" si="1983">L460*1936.27</f>
        <v>0</v>
      </c>
      <c r="M461" s="267">
        <f t="shared" ref="M461" si="1984">M460*1936.27</f>
        <v>0</v>
      </c>
      <c r="N461" s="182">
        <f t="shared" ref="N461" si="1985">N460*1936.27</f>
        <v>0</v>
      </c>
      <c r="O461" s="183">
        <f t="shared" ref="O461" si="1986">O460*1936.27</f>
        <v>0</v>
      </c>
      <c r="P461" s="184">
        <f t="shared" ref="P461" si="1987">P460*1936.27</f>
        <v>0</v>
      </c>
      <c r="Q461" s="184">
        <f t="shared" ref="Q461" si="1988">Q460*1936.27</f>
        <v>0</v>
      </c>
      <c r="R461" s="184">
        <f t="shared" ref="R461" si="1989">R460*1936.27</f>
        <v>0</v>
      </c>
      <c r="S461" s="184">
        <f t="shared" ref="S461" si="1990">S460*1936.27</f>
        <v>0</v>
      </c>
      <c r="T461" s="184">
        <f t="shared" ref="T461" si="1991">T460*1936.27</f>
        <v>0</v>
      </c>
      <c r="U461" s="184">
        <f t="shared" ref="U461" si="1992">U460*1936.27</f>
        <v>0</v>
      </c>
      <c r="V461" s="184">
        <f t="shared" ref="V461" si="1993">V460*1936.27</f>
        <v>0</v>
      </c>
    </row>
    <row r="462" spans="1:23" ht="12.75" customHeight="1" x14ac:dyDescent="0.2">
      <c r="A462" s="104">
        <f>IF(Foglio2!$J$7=1,TRUNC(Base!V462,0),TRUNC(Base!U462,0))</f>
        <v>0</v>
      </c>
      <c r="B462" s="245">
        <f t="shared" si="1974"/>
        <v>36316</v>
      </c>
      <c r="C462" s="377"/>
      <c r="D462" s="377"/>
      <c r="E462" s="259" t="s">
        <v>3</v>
      </c>
      <c r="F462" s="260">
        <v>9</v>
      </c>
      <c r="G462" s="248">
        <f>IF(Foglio2!$J$3=Foglio2!$E$3,Ausiliari_Coll.Scol.!E444,IF(Foglio2!$J$3=Foglio2!$E$4,Collab._Tecnici!E444,IF(Foglio2!$J$3=Foglio2!$E$5,Assistenti_Tecnici!E444,IF(Foglio2!$J$3=Foglio2!$E$6,Assistenti_Amm.vo!E444,IF(Foglio2!$J$3=Foglio2!$E$7,Resp_Coord_Amm.vo!E444,IF(Foglio2!$J$3=Foglio2!$E$8,Direttore_Amm.vo!E444,IF(Foglio2!$J$3=Foglio2!$E$9,Doc_mat_elem.re!E444,IF(Foglio2!$J$3=Foglio2!$E$10,Doc_dipl_scuola_sec.!E444,IF(Foglio2!$J$3=Foglio2!$E$11,Doc_scuola_media!E444,IF(Foglio2!$J$3=Foglio2!$E$12,Doc_laureati_scuola_sec.!E462,IF(Foglio2!$J$3=Foglio2!$E$13,Direttivi_capi_ist.!E444,0)))))))))))</f>
        <v>0</v>
      </c>
      <c r="H462" s="248">
        <f>IF(Foglio2!$J$3=Foglio2!$E$3,Ausiliari_Coll.Scol.!F444,IF(Foglio2!$J$3=Foglio2!$E$4,Collab._Tecnici!F444,IF(Foglio2!$J$3=Foglio2!$E$5,Assistenti_Tecnici!F444,IF(Foglio2!$J$3=Foglio2!$E$6,Assistenti_Amm.vo!F444,IF(Foglio2!$J$3=Foglio2!$E$7,Resp_Coord_Amm.vo!F444,IF(Foglio2!$J$3=Foglio2!$E$8,Direttore_Amm.vo!F444,IF(Foglio2!$J$3=Foglio2!$E$9,Doc_mat_elem.re!F444,IF(Foglio2!$J$3=Foglio2!$E$10,Doc_dipl_scuola_sec.!F444,IF(Foglio2!$J$3=Foglio2!$E$11,Doc_scuola_media!F444,IF(Foglio2!$J$3=Foglio2!$E$12,Doc_laureati_scuola_sec.!F462,IF(Foglio2!$J$3=Foglio2!$E$13,Direttivi_capi_ist.!F444,0)))))))))))</f>
        <v>0</v>
      </c>
      <c r="I462" s="248">
        <f>IF(Foglio2!$J$3=Foglio2!$E$3,Ausiliari_Coll.Scol.!G444,IF(Foglio2!$J$3=Foglio2!$E$4,Collab._Tecnici!G444,IF(Foglio2!$J$3=Foglio2!$E$5,Assistenti_Tecnici!G444,IF(Foglio2!$J$3=Foglio2!$E$6,Assistenti_Amm.vo!G444,IF(Foglio2!$J$3=Foglio2!$E$7,Resp_Coord_Amm.vo!G444,IF(Foglio2!$J$3=Foglio2!$E$8,Direttore_Amm.vo!G444,IF(Foglio2!$J$3=Foglio2!$E$9,Doc_mat_elem.re!G444,IF(Foglio2!$J$3=Foglio2!$E$10,Doc_dipl_scuola_sec.!G444,IF(Foglio2!$J$3=Foglio2!$E$11,Doc_scuola_media!G444,IF(Foglio2!$J$3=Foglio2!$E$12,Doc_laureati_scuola_sec.!G462,IF(Foglio2!$J$3=Foglio2!$E$13,Direttivi_capi_ist.!G444,0)))))))))))</f>
        <v>0</v>
      </c>
      <c r="J462" s="248">
        <f>IF(Foglio2!$J$3=Foglio2!$E$3,Ausiliari_Coll.Scol.!H444,IF(Foglio2!$J$3=Foglio2!$E$4,Collab._Tecnici!H444,IF(Foglio2!$J$3=Foglio2!$E$5,Assistenti_Tecnici!H444,IF(Foglio2!$J$3=Foglio2!$E$6,Assistenti_Amm.vo!H444,IF(Foglio2!$J$3=Foglio2!$E$7,Resp_Coord_Amm.vo!H444,IF(Foglio2!$J$3=Foglio2!$E$8,Direttore_Amm.vo!H444,IF(Foglio2!$J$3=Foglio2!$E$9,Doc_mat_elem.re!H444,IF(Foglio2!$J$3=Foglio2!$E$10,Doc_dipl_scuola_sec.!H444,IF(Foglio2!$J$3=Foglio2!$E$11,Doc_scuola_media!H444,IF(Foglio2!$J$3=Foglio2!$E$12,Doc_laureati_scuola_sec.!H462,IF(Foglio2!$J$3=Foglio2!$E$13,Direttivi_capi_ist.!H444,0)))))))))))</f>
        <v>0</v>
      </c>
      <c r="K462" s="248">
        <f>IF(Foglio2!$J$3=Foglio2!$E$3,Ausiliari_Coll.Scol.!I444,IF(Foglio2!$J$3=Foglio2!$E$4,Collab._Tecnici!I444,IF(Foglio2!$J$3=Foglio2!$E$5,Assistenti_Tecnici!I444,IF(Foglio2!$J$3=Foglio2!$E$6,Assistenti_Amm.vo!I444,IF(Foglio2!$J$3=Foglio2!$E$7,Resp_Coord_Amm.vo!I444,IF(Foglio2!$J$3=Foglio2!$E$8,Direttore_Amm.vo!I444,IF(Foglio2!$J$3=Foglio2!$E$9,Doc_mat_elem.re!I444,IF(Foglio2!$J$3=Foglio2!$E$10,Doc_dipl_scuola_sec.!I444,IF(Foglio2!$J$3=Foglio2!$E$11,Doc_scuola_media!I444,IF(Foglio2!$J$3=Foglio2!$E$12,Doc_laureati_scuola_sec.!I462,IF(Foglio2!$J$3=Foglio2!$E$13,Direttivi_capi_ist.!I444,0)))))))))))</f>
        <v>0</v>
      </c>
      <c r="L462" s="248">
        <f>IF(Foglio2!$J$3=Foglio2!$E$3,Ausiliari_Coll.Scol.!J444,IF(Foglio2!$J$3=Foglio2!$E$4,Collab._Tecnici!J444,IF(Foglio2!$J$3=Foglio2!$E$5,Assistenti_Tecnici!J444,IF(Foglio2!$J$3=Foglio2!$E$6,Assistenti_Amm.vo!J444,IF(Foglio2!$J$3=Foglio2!$E$7,Resp_Coord_Amm.vo!J444,IF(Foglio2!$J$3=Foglio2!$E$8,Direttore_Amm.vo!J444,IF(Foglio2!$J$3=Foglio2!$E$9,Doc_mat_elem.re!J444,IF(Foglio2!$J$3=Foglio2!$E$10,Doc_dipl_scuola_sec.!J444,IF(Foglio2!$J$3=Foglio2!$E$11,Doc_scuola_media!J444,IF(Foglio2!$J$3=Foglio2!$E$12,Doc_laureati_scuola_sec.!J462,IF(Foglio2!$J$3=Foglio2!$E$13,Direttivi_capi_ist.!J444,0)))))))))))</f>
        <v>0</v>
      </c>
      <c r="M462" s="249">
        <f>IF(Foglio2!$J$3=Foglio2!$E$3,Ausiliari_Coll.Scol.!K444,IF(Foglio2!$J$3=Foglio2!$E$4,Collab._Tecnici!K444,IF(Foglio2!$J$3=Foglio2!$E$5,Assistenti_Tecnici!K444,IF(Foglio2!$J$3=Foglio2!$E$6,Assistenti_Amm.vo!K444,IF(Foglio2!$J$3=Foglio2!$E$7,Resp_Coord_Amm.vo!K444,IF(Foglio2!$J$3=Foglio2!$E$8,Direttore_Amm.vo!K444,IF(Foglio2!$J$3=Foglio2!$E$9,Doc_mat_elem.re!K444,IF(Foglio2!$J$3=Foglio2!$E$10,Doc_dipl_scuola_sec.!K444,IF(Foglio2!$J$3=Foglio2!$E$11,Doc_scuola_media!K444,IF(Foglio2!$J$3=Foglio2!$E$12,Doc_laureati_scuola_sec.!K462,IF(Foglio2!$J$3=Foglio2!$E$13,Direttivi_capi_ist.!K444,0)))))))))))</f>
        <v>0</v>
      </c>
      <c r="N462" s="250">
        <f>IF(Foglio2!$J$3=Foglio2!$E$3,Ausiliari_Coll.Scol.!L444,IF(Foglio2!$J$3=Foglio2!$E$4,Collab._Tecnici!L444,IF(Foglio2!$J$3=Foglio2!$E$5,Assistenti_Tecnici!L444,IF(Foglio2!$J$3=Foglio2!$E$6,Assistenti_Amm.vo!L444,IF(Foglio2!$J$3=Foglio2!$E$7,Resp_Coord_Amm.vo!L444,IF(Foglio2!$J$3=Foglio2!$E$8,Direttore_Amm.vo!L444,IF(Foglio2!$J$3=Foglio2!$E$9,Doc_mat_elem.re!L444,IF(Foglio2!$J$3=Foglio2!$E$10,Doc_dipl_scuola_sec.!L444,IF(Foglio2!$J$3=Foglio2!$E$11,Doc_scuola_media!L444,IF(Foglio2!$J$3=Foglio2!$E$12,Doc_laureati_scuola_sec.!L462,IF(Foglio2!$J$3=Foglio2!$E$13,Direttivi_capi_ist.!L444,0)))))))))))</f>
        <v>0</v>
      </c>
      <c r="O462" s="251">
        <f>IF(Foglio2!$J$3=Foglio2!$E$3,Ausiliari_Coll.Scol.!M444,IF(Foglio2!$J$3=Foglio2!$E$4,Collab._Tecnici!M444,IF(Foglio2!$J$3=Foglio2!$E$5,Assistenti_Tecnici!M444,IF(Foglio2!$J$3=Foglio2!$E$6,Assistenti_Amm.vo!M444,IF(Foglio2!$J$3=Foglio2!$E$7,Resp_Coord_Amm.vo!M444,IF(Foglio2!$J$3=Foglio2!$E$8,Direttore_Amm.vo!M444,IF(Foglio2!$J$3=Foglio2!$E$9,Doc_mat_elem.re!M444,IF(Foglio2!$J$3=Foglio2!$E$10,Doc_dipl_scuola_sec.!M444,IF(Foglio2!$J$3=Foglio2!$E$11,Doc_scuola_media!M444,IF(Foglio2!$J$3=Foglio2!$E$12,Doc_laureati_scuola_sec.!M462,IF(Foglio2!$J$3=Foglio2!$E$13,Direttivi_capi_ist.!M444,0)))))))))))</f>
        <v>0</v>
      </c>
      <c r="P462" s="252">
        <f>IF(Foglio2!$J$3=Foglio2!$E$3,Ausiliari_Coll.Scol.!N444,IF(Foglio2!$J$3=Foglio2!$E$4,Collab._Tecnici!N444,IF(Foglio2!$J$3=Foglio2!$E$5,Assistenti_Tecnici!N444,IF(Foglio2!$J$3=Foglio2!$E$6,Assistenti_Amm.vo!N444,IF(Foglio2!$J$3=Foglio2!$E$7,Resp_Coord_Amm.vo!N444,IF(Foglio2!$J$3=Foglio2!$E$8,Direttore_Amm.vo!N444,IF(Foglio2!$J$3=Foglio2!$E$9,Doc_mat_elem.re!N444,IF(Foglio2!$J$3=Foglio2!$E$10,Doc_dipl_scuola_sec.!N444,IF(Foglio2!$J$3=Foglio2!$E$11,Doc_scuola_media!N444,IF(Foglio2!$J$3=Foglio2!$E$12,Doc_laureati_scuola_sec.!N462,IF(Foglio2!$J$3=Foglio2!$E$13,Direttivi_capi_ist.!N444,0)))))))))))</f>
        <v>0</v>
      </c>
      <c r="Q462" s="252">
        <f>IF(Foglio2!$J$3=Foglio2!$E$3,Ausiliari_Coll.Scol.!O444,IF(Foglio2!$J$3=Foglio2!$E$4,Collab._Tecnici!O444,IF(Foglio2!$J$3=Foglio2!$E$5,Assistenti_Tecnici!O444,IF(Foglio2!$J$3=Foglio2!$E$6,Assistenti_Amm.vo!O444,IF(Foglio2!$J$3=Foglio2!$E$7,Resp_Coord_Amm.vo!O444,IF(Foglio2!$J$3=Foglio2!$E$8,Direttore_Amm.vo!O444,IF(Foglio2!$J$3=Foglio2!$E$9,Doc_mat_elem.re!O444,IF(Foglio2!$J$3=Foglio2!$E$10,Doc_dipl_scuola_sec.!O444,IF(Foglio2!$J$3=Foglio2!$E$11,Doc_scuola_media!O444,IF(Foglio2!$J$3=Foglio2!$E$12,Doc_laureati_scuola_sec.!O462,IF(Foglio2!$J$3=Foglio2!$E$13,Direttivi_capi_ist.!O444,0)))))))))))</f>
        <v>0</v>
      </c>
      <c r="R462" s="252">
        <f>IF(Foglio2!$J$3=Foglio2!$E$3,Ausiliari_Coll.Scol.!P444,IF(Foglio2!$J$3=Foglio2!$E$4,Collab._Tecnici!P444,IF(Foglio2!$J$3=Foglio2!$E$5,Assistenti_Tecnici!P444,IF(Foglio2!$J$3=Foglio2!$E$6,Assistenti_Amm.vo!P444,IF(Foglio2!$J$3=Foglio2!$E$7,Resp_Coord_Amm.vo!P444,IF(Foglio2!$J$3=Foglio2!$E$8,Direttore_Amm.vo!P444,IF(Foglio2!$J$3=Foglio2!$E$9,Doc_mat_elem.re!P444,IF(Foglio2!$J$3=Foglio2!$E$10,Doc_dipl_scuola_sec.!P444,IF(Foglio2!$J$3=Foglio2!$E$11,Doc_scuola_media!P444,IF(Foglio2!$J$3=Foglio2!$E$12,Doc_laureati_scuola_sec.!P462,IF(Foglio2!$J$3=Foglio2!$E$13,Direttivi_capi_ist.!P444,0)))))))))))</f>
        <v>0</v>
      </c>
      <c r="S462" s="252">
        <f>IF(Foglio2!$J$3=Foglio2!$E$3,Ausiliari_Coll.Scol.!Q444,IF(Foglio2!$J$3=Foglio2!$E$4,Collab._Tecnici!Q444,IF(Foglio2!$J$3=Foglio2!$E$5,Assistenti_Tecnici!Q444,IF(Foglio2!$J$3=Foglio2!$E$6,Assistenti_Amm.vo!Q444,IF(Foglio2!$J$3=Foglio2!$E$7,Resp_Coord_Amm.vo!Q444,IF(Foglio2!$J$3=Foglio2!$E$8,Direttore_Amm.vo!Q444,IF(Foglio2!$J$3=Foglio2!$E$9,Doc_mat_elem.re!Q444,IF(Foglio2!$J$3=Foglio2!$E$10,Doc_dipl_scuola_sec.!Q444,IF(Foglio2!$J$3=Foglio2!$E$11,Doc_scuola_media!Q444,IF(Foglio2!$J$3=Foglio2!$E$12,Doc_laureati_scuola_sec.!Q462,IF(Foglio2!$J$3=Foglio2!$E$13,Direttivi_capi_ist.!Q444,0)))))))))))</f>
        <v>0</v>
      </c>
      <c r="T462" s="252">
        <f>IF(Foglio2!$J$3=Foglio2!$E$3,Ausiliari_Coll.Scol.!R444,IF(Foglio2!$J$3=Foglio2!$E$4,Collab._Tecnici!R444,IF(Foglio2!$J$3=Foglio2!$E$5,Assistenti_Tecnici!R444,IF(Foglio2!$J$3=Foglio2!$E$6,Assistenti_Amm.vo!R444,IF(Foglio2!$J$3=Foglio2!$E$7,Resp_Coord_Amm.vo!R444,IF(Foglio2!$J$3=Foglio2!$E$8,Direttore_Amm.vo!R444,IF(Foglio2!$J$3=Foglio2!$E$9,Doc_mat_elem.re!R444,IF(Foglio2!$J$3=Foglio2!$E$10,Doc_dipl_scuola_sec.!R444,IF(Foglio2!$J$3=Foglio2!$E$11,Doc_scuola_media!R444,IF(Foglio2!$J$3=Foglio2!$E$12,Doc_laureati_scuola_sec.!R462,IF(Foglio2!$J$3=Foglio2!$E$13,Direttivi_capi_ist.!R444,0)))))))))))</f>
        <v>0</v>
      </c>
      <c r="U462" s="252">
        <f t="shared" ref="U462" si="1994">(P462)/12*0.8</f>
        <v>0</v>
      </c>
      <c r="V462" s="252">
        <f t="shared" ref="V462" si="1995">(P462+R462)/12*0.8</f>
        <v>0</v>
      </c>
      <c r="W462" s="253" t="str">
        <f t="shared" ref="W462" si="1996">"Fascia Da "&amp;F462&amp;" a "&amp;F463&amp;" Decorrenza "&amp;DAY(C458)&amp;"/"&amp;MONTH(C458)&amp;"/"&amp;YEAR(C458)</f>
        <v>Fascia Da 9 a 14 Decorrenza 1/6/1999</v>
      </c>
    </row>
    <row r="463" spans="1:23" ht="9" customHeight="1" x14ac:dyDescent="0.2">
      <c r="B463" s="245">
        <f t="shared" si="1974"/>
        <v>36317</v>
      </c>
      <c r="C463" s="377"/>
      <c r="D463" s="377"/>
      <c r="E463" s="254" t="s">
        <v>4</v>
      </c>
      <c r="F463" s="255">
        <v>14</v>
      </c>
      <c r="G463" s="267">
        <f t="shared" ref="G463" si="1997">G462*1936.27</f>
        <v>0</v>
      </c>
      <c r="H463" s="267">
        <f t="shared" ref="H463" si="1998">H462*1936.27</f>
        <v>0</v>
      </c>
      <c r="I463" s="267">
        <f t="shared" ref="I463" si="1999">I462*1936.27</f>
        <v>0</v>
      </c>
      <c r="J463" s="267">
        <f t="shared" ref="J463" si="2000">J462*1936.27</f>
        <v>0</v>
      </c>
      <c r="K463" s="267">
        <f t="shared" ref="K463" si="2001">K462*1936.27</f>
        <v>0</v>
      </c>
      <c r="L463" s="266">
        <f t="shared" ref="L463" si="2002">L462*1936.27</f>
        <v>0</v>
      </c>
      <c r="M463" s="267">
        <f t="shared" ref="M463" si="2003">M462*1936.27</f>
        <v>0</v>
      </c>
      <c r="N463" s="182">
        <f t="shared" ref="N463" si="2004">N462*1936.27</f>
        <v>0</v>
      </c>
      <c r="O463" s="183">
        <f t="shared" ref="O463" si="2005">O462*1936.27</f>
        <v>0</v>
      </c>
      <c r="P463" s="184">
        <f t="shared" ref="P463" si="2006">P462*1936.27</f>
        <v>0</v>
      </c>
      <c r="Q463" s="184">
        <f t="shared" ref="Q463" si="2007">Q462*1936.27</f>
        <v>0</v>
      </c>
      <c r="R463" s="184">
        <f t="shared" ref="R463" si="2008">R462*1936.27</f>
        <v>0</v>
      </c>
      <c r="S463" s="184">
        <f t="shared" ref="S463" si="2009">S462*1936.27</f>
        <v>0</v>
      </c>
      <c r="T463" s="184">
        <f t="shared" ref="T463" si="2010">T462*1936.27</f>
        <v>0</v>
      </c>
      <c r="U463" s="184">
        <f t="shared" ref="U463" si="2011">U462*1936.27</f>
        <v>0</v>
      </c>
      <c r="V463" s="184">
        <f t="shared" ref="V463" si="2012">V462*1936.27</f>
        <v>0</v>
      </c>
    </row>
    <row r="464" spans="1:23" ht="12.75" customHeight="1" x14ac:dyDescent="0.2">
      <c r="A464" s="104">
        <f>IF(Foglio2!$J$7=1,TRUNC(Base!V464,0),TRUNC(Base!U464,0))</f>
        <v>0</v>
      </c>
      <c r="B464" s="245">
        <f t="shared" si="1974"/>
        <v>36318</v>
      </c>
      <c r="C464" s="377"/>
      <c r="D464" s="377"/>
      <c r="E464" s="259" t="s">
        <v>3</v>
      </c>
      <c r="F464" s="260">
        <v>15</v>
      </c>
      <c r="G464" s="248">
        <f>IF(Foglio2!$J$3=Foglio2!$E$3,Ausiliari_Coll.Scol.!E446,IF(Foglio2!$J$3=Foglio2!$E$4,Collab._Tecnici!E446,IF(Foglio2!$J$3=Foglio2!$E$5,Assistenti_Tecnici!E446,IF(Foglio2!$J$3=Foglio2!$E$6,Assistenti_Amm.vo!E446,IF(Foglio2!$J$3=Foglio2!$E$7,Resp_Coord_Amm.vo!E446,IF(Foglio2!$J$3=Foglio2!$E$8,Direttore_Amm.vo!E446,IF(Foglio2!$J$3=Foglio2!$E$9,Doc_mat_elem.re!E446,IF(Foglio2!$J$3=Foglio2!$E$10,Doc_dipl_scuola_sec.!E446,IF(Foglio2!$J$3=Foglio2!$E$11,Doc_scuola_media!E446,IF(Foglio2!$J$3=Foglio2!$E$12,Doc_laureati_scuola_sec.!E464,IF(Foglio2!$J$3=Foglio2!$E$13,Direttivi_capi_ist.!E446,0)))))))))))</f>
        <v>0</v>
      </c>
      <c r="H464" s="248">
        <f>IF(Foglio2!$J$3=Foglio2!$E$3,Ausiliari_Coll.Scol.!F446,IF(Foglio2!$J$3=Foglio2!$E$4,Collab._Tecnici!F446,IF(Foglio2!$J$3=Foglio2!$E$5,Assistenti_Tecnici!F446,IF(Foglio2!$J$3=Foglio2!$E$6,Assistenti_Amm.vo!F446,IF(Foglio2!$J$3=Foglio2!$E$7,Resp_Coord_Amm.vo!F446,IF(Foglio2!$J$3=Foglio2!$E$8,Direttore_Amm.vo!F446,IF(Foglio2!$J$3=Foglio2!$E$9,Doc_mat_elem.re!F446,IF(Foglio2!$J$3=Foglio2!$E$10,Doc_dipl_scuola_sec.!F446,IF(Foglio2!$J$3=Foglio2!$E$11,Doc_scuola_media!F446,IF(Foglio2!$J$3=Foglio2!$E$12,Doc_laureati_scuola_sec.!F464,IF(Foglio2!$J$3=Foglio2!$E$13,Direttivi_capi_ist.!F446,0)))))))))))</f>
        <v>0</v>
      </c>
      <c r="I464" s="248">
        <f>IF(Foglio2!$J$3=Foglio2!$E$3,Ausiliari_Coll.Scol.!G446,IF(Foglio2!$J$3=Foglio2!$E$4,Collab._Tecnici!G446,IF(Foglio2!$J$3=Foglio2!$E$5,Assistenti_Tecnici!G446,IF(Foglio2!$J$3=Foglio2!$E$6,Assistenti_Amm.vo!G446,IF(Foglio2!$J$3=Foglio2!$E$7,Resp_Coord_Amm.vo!G446,IF(Foglio2!$J$3=Foglio2!$E$8,Direttore_Amm.vo!G446,IF(Foglio2!$J$3=Foglio2!$E$9,Doc_mat_elem.re!G446,IF(Foglio2!$J$3=Foglio2!$E$10,Doc_dipl_scuola_sec.!G446,IF(Foglio2!$J$3=Foglio2!$E$11,Doc_scuola_media!G446,IF(Foglio2!$J$3=Foglio2!$E$12,Doc_laureati_scuola_sec.!G464,IF(Foglio2!$J$3=Foglio2!$E$13,Direttivi_capi_ist.!G446,0)))))))))))</f>
        <v>0</v>
      </c>
      <c r="J464" s="248">
        <f>IF(Foglio2!$J$3=Foglio2!$E$3,Ausiliari_Coll.Scol.!H446,IF(Foglio2!$J$3=Foglio2!$E$4,Collab._Tecnici!H446,IF(Foglio2!$J$3=Foglio2!$E$5,Assistenti_Tecnici!H446,IF(Foglio2!$J$3=Foglio2!$E$6,Assistenti_Amm.vo!H446,IF(Foglio2!$J$3=Foglio2!$E$7,Resp_Coord_Amm.vo!H446,IF(Foglio2!$J$3=Foglio2!$E$8,Direttore_Amm.vo!H446,IF(Foglio2!$J$3=Foglio2!$E$9,Doc_mat_elem.re!H446,IF(Foglio2!$J$3=Foglio2!$E$10,Doc_dipl_scuola_sec.!H446,IF(Foglio2!$J$3=Foglio2!$E$11,Doc_scuola_media!H446,IF(Foglio2!$J$3=Foglio2!$E$12,Doc_laureati_scuola_sec.!H464,IF(Foglio2!$J$3=Foglio2!$E$13,Direttivi_capi_ist.!H446,0)))))))))))</f>
        <v>0</v>
      </c>
      <c r="K464" s="248">
        <f>IF(Foglio2!$J$3=Foglio2!$E$3,Ausiliari_Coll.Scol.!I446,IF(Foglio2!$J$3=Foglio2!$E$4,Collab._Tecnici!I446,IF(Foglio2!$J$3=Foglio2!$E$5,Assistenti_Tecnici!I446,IF(Foglio2!$J$3=Foglio2!$E$6,Assistenti_Amm.vo!I446,IF(Foglio2!$J$3=Foglio2!$E$7,Resp_Coord_Amm.vo!I446,IF(Foglio2!$J$3=Foglio2!$E$8,Direttore_Amm.vo!I446,IF(Foglio2!$J$3=Foglio2!$E$9,Doc_mat_elem.re!I446,IF(Foglio2!$J$3=Foglio2!$E$10,Doc_dipl_scuola_sec.!I446,IF(Foglio2!$J$3=Foglio2!$E$11,Doc_scuola_media!I446,IF(Foglio2!$J$3=Foglio2!$E$12,Doc_laureati_scuola_sec.!I464,IF(Foglio2!$J$3=Foglio2!$E$13,Direttivi_capi_ist.!I446,0)))))))))))</f>
        <v>0</v>
      </c>
      <c r="L464" s="248">
        <f>IF(Foglio2!$J$3=Foglio2!$E$3,Ausiliari_Coll.Scol.!J446,IF(Foglio2!$J$3=Foglio2!$E$4,Collab._Tecnici!J446,IF(Foglio2!$J$3=Foglio2!$E$5,Assistenti_Tecnici!J446,IF(Foglio2!$J$3=Foglio2!$E$6,Assistenti_Amm.vo!J446,IF(Foglio2!$J$3=Foglio2!$E$7,Resp_Coord_Amm.vo!J446,IF(Foglio2!$J$3=Foglio2!$E$8,Direttore_Amm.vo!J446,IF(Foglio2!$J$3=Foglio2!$E$9,Doc_mat_elem.re!J446,IF(Foglio2!$J$3=Foglio2!$E$10,Doc_dipl_scuola_sec.!J446,IF(Foglio2!$J$3=Foglio2!$E$11,Doc_scuola_media!J446,IF(Foglio2!$J$3=Foglio2!$E$12,Doc_laureati_scuola_sec.!J464,IF(Foglio2!$J$3=Foglio2!$E$13,Direttivi_capi_ist.!J446,0)))))))))))</f>
        <v>0</v>
      </c>
      <c r="M464" s="249">
        <f>IF(Foglio2!$J$3=Foglio2!$E$3,Ausiliari_Coll.Scol.!K446,IF(Foglio2!$J$3=Foglio2!$E$4,Collab._Tecnici!K446,IF(Foglio2!$J$3=Foglio2!$E$5,Assistenti_Tecnici!K446,IF(Foglio2!$J$3=Foglio2!$E$6,Assistenti_Amm.vo!K446,IF(Foglio2!$J$3=Foglio2!$E$7,Resp_Coord_Amm.vo!K446,IF(Foglio2!$J$3=Foglio2!$E$8,Direttore_Amm.vo!K446,IF(Foglio2!$J$3=Foglio2!$E$9,Doc_mat_elem.re!K446,IF(Foglio2!$J$3=Foglio2!$E$10,Doc_dipl_scuola_sec.!K446,IF(Foglio2!$J$3=Foglio2!$E$11,Doc_scuola_media!K446,IF(Foglio2!$J$3=Foglio2!$E$12,Doc_laureati_scuola_sec.!K464,IF(Foglio2!$J$3=Foglio2!$E$13,Direttivi_capi_ist.!K446,0)))))))))))</f>
        <v>0</v>
      </c>
      <c r="N464" s="250">
        <f>IF(Foglio2!$J$3=Foglio2!$E$3,Ausiliari_Coll.Scol.!L446,IF(Foglio2!$J$3=Foglio2!$E$4,Collab._Tecnici!L446,IF(Foglio2!$J$3=Foglio2!$E$5,Assistenti_Tecnici!L446,IF(Foglio2!$J$3=Foglio2!$E$6,Assistenti_Amm.vo!L446,IF(Foglio2!$J$3=Foglio2!$E$7,Resp_Coord_Amm.vo!L446,IF(Foglio2!$J$3=Foglio2!$E$8,Direttore_Amm.vo!L446,IF(Foglio2!$J$3=Foglio2!$E$9,Doc_mat_elem.re!L446,IF(Foglio2!$J$3=Foglio2!$E$10,Doc_dipl_scuola_sec.!L446,IF(Foglio2!$J$3=Foglio2!$E$11,Doc_scuola_media!L446,IF(Foglio2!$J$3=Foglio2!$E$12,Doc_laureati_scuola_sec.!L464,IF(Foglio2!$J$3=Foglio2!$E$13,Direttivi_capi_ist.!L446,0)))))))))))</f>
        <v>0</v>
      </c>
      <c r="O464" s="251">
        <f>IF(Foglio2!$J$3=Foglio2!$E$3,Ausiliari_Coll.Scol.!M446,IF(Foglio2!$J$3=Foglio2!$E$4,Collab._Tecnici!M446,IF(Foglio2!$J$3=Foglio2!$E$5,Assistenti_Tecnici!M446,IF(Foglio2!$J$3=Foglio2!$E$6,Assistenti_Amm.vo!M446,IF(Foglio2!$J$3=Foglio2!$E$7,Resp_Coord_Amm.vo!M446,IF(Foglio2!$J$3=Foglio2!$E$8,Direttore_Amm.vo!M446,IF(Foglio2!$J$3=Foglio2!$E$9,Doc_mat_elem.re!M446,IF(Foglio2!$J$3=Foglio2!$E$10,Doc_dipl_scuola_sec.!M446,IF(Foglio2!$J$3=Foglio2!$E$11,Doc_scuola_media!M446,IF(Foglio2!$J$3=Foglio2!$E$12,Doc_laureati_scuola_sec.!M464,IF(Foglio2!$J$3=Foglio2!$E$13,Direttivi_capi_ist.!M446,0)))))))))))</f>
        <v>0</v>
      </c>
      <c r="P464" s="252">
        <f>IF(Foglio2!$J$3=Foglio2!$E$3,Ausiliari_Coll.Scol.!N446,IF(Foglio2!$J$3=Foglio2!$E$4,Collab._Tecnici!N446,IF(Foglio2!$J$3=Foglio2!$E$5,Assistenti_Tecnici!N446,IF(Foglio2!$J$3=Foglio2!$E$6,Assistenti_Amm.vo!N446,IF(Foglio2!$J$3=Foglio2!$E$7,Resp_Coord_Amm.vo!N446,IF(Foglio2!$J$3=Foglio2!$E$8,Direttore_Amm.vo!N446,IF(Foglio2!$J$3=Foglio2!$E$9,Doc_mat_elem.re!N446,IF(Foglio2!$J$3=Foglio2!$E$10,Doc_dipl_scuola_sec.!N446,IF(Foglio2!$J$3=Foglio2!$E$11,Doc_scuola_media!N446,IF(Foglio2!$J$3=Foglio2!$E$12,Doc_laureati_scuola_sec.!N464,IF(Foglio2!$J$3=Foglio2!$E$13,Direttivi_capi_ist.!N446,0)))))))))))</f>
        <v>0</v>
      </c>
      <c r="Q464" s="252">
        <f>IF(Foglio2!$J$3=Foglio2!$E$3,Ausiliari_Coll.Scol.!O446,IF(Foglio2!$J$3=Foglio2!$E$4,Collab._Tecnici!O446,IF(Foglio2!$J$3=Foglio2!$E$5,Assistenti_Tecnici!O446,IF(Foglio2!$J$3=Foglio2!$E$6,Assistenti_Amm.vo!O446,IF(Foglio2!$J$3=Foglio2!$E$7,Resp_Coord_Amm.vo!O446,IF(Foglio2!$J$3=Foglio2!$E$8,Direttore_Amm.vo!O446,IF(Foglio2!$J$3=Foglio2!$E$9,Doc_mat_elem.re!O446,IF(Foglio2!$J$3=Foglio2!$E$10,Doc_dipl_scuola_sec.!O446,IF(Foglio2!$J$3=Foglio2!$E$11,Doc_scuola_media!O446,IF(Foglio2!$J$3=Foglio2!$E$12,Doc_laureati_scuola_sec.!O464,IF(Foglio2!$J$3=Foglio2!$E$13,Direttivi_capi_ist.!O446,0)))))))))))</f>
        <v>0</v>
      </c>
      <c r="R464" s="252">
        <f>IF(Foglio2!$J$3=Foglio2!$E$3,Ausiliari_Coll.Scol.!P446,IF(Foglio2!$J$3=Foglio2!$E$4,Collab._Tecnici!P446,IF(Foglio2!$J$3=Foglio2!$E$5,Assistenti_Tecnici!P446,IF(Foglio2!$J$3=Foglio2!$E$6,Assistenti_Amm.vo!P446,IF(Foglio2!$J$3=Foglio2!$E$7,Resp_Coord_Amm.vo!P446,IF(Foglio2!$J$3=Foglio2!$E$8,Direttore_Amm.vo!P446,IF(Foglio2!$J$3=Foglio2!$E$9,Doc_mat_elem.re!P446,IF(Foglio2!$J$3=Foglio2!$E$10,Doc_dipl_scuola_sec.!P446,IF(Foglio2!$J$3=Foglio2!$E$11,Doc_scuola_media!P446,IF(Foglio2!$J$3=Foglio2!$E$12,Doc_laureati_scuola_sec.!P464,IF(Foglio2!$J$3=Foglio2!$E$13,Direttivi_capi_ist.!P446,0)))))))))))</f>
        <v>0</v>
      </c>
      <c r="S464" s="252">
        <f>IF(Foglio2!$J$3=Foglio2!$E$3,Ausiliari_Coll.Scol.!Q446,IF(Foglio2!$J$3=Foglio2!$E$4,Collab._Tecnici!Q446,IF(Foglio2!$J$3=Foglio2!$E$5,Assistenti_Tecnici!Q446,IF(Foglio2!$J$3=Foglio2!$E$6,Assistenti_Amm.vo!Q446,IF(Foglio2!$J$3=Foglio2!$E$7,Resp_Coord_Amm.vo!Q446,IF(Foglio2!$J$3=Foglio2!$E$8,Direttore_Amm.vo!Q446,IF(Foglio2!$J$3=Foglio2!$E$9,Doc_mat_elem.re!Q446,IF(Foglio2!$J$3=Foglio2!$E$10,Doc_dipl_scuola_sec.!Q446,IF(Foglio2!$J$3=Foglio2!$E$11,Doc_scuola_media!Q446,IF(Foglio2!$J$3=Foglio2!$E$12,Doc_laureati_scuola_sec.!Q464,IF(Foglio2!$J$3=Foglio2!$E$13,Direttivi_capi_ist.!Q446,0)))))))))))</f>
        <v>0</v>
      </c>
      <c r="T464" s="252">
        <f>IF(Foglio2!$J$3=Foglio2!$E$3,Ausiliari_Coll.Scol.!R446,IF(Foglio2!$J$3=Foglio2!$E$4,Collab._Tecnici!R446,IF(Foglio2!$J$3=Foglio2!$E$5,Assistenti_Tecnici!R446,IF(Foglio2!$J$3=Foglio2!$E$6,Assistenti_Amm.vo!R446,IF(Foglio2!$J$3=Foglio2!$E$7,Resp_Coord_Amm.vo!R446,IF(Foglio2!$J$3=Foglio2!$E$8,Direttore_Amm.vo!R446,IF(Foglio2!$J$3=Foglio2!$E$9,Doc_mat_elem.re!R446,IF(Foglio2!$J$3=Foglio2!$E$10,Doc_dipl_scuola_sec.!R446,IF(Foglio2!$J$3=Foglio2!$E$11,Doc_scuola_media!R446,IF(Foglio2!$J$3=Foglio2!$E$12,Doc_laureati_scuola_sec.!R464,IF(Foglio2!$J$3=Foglio2!$E$13,Direttivi_capi_ist.!R446,0)))))))))))</f>
        <v>0</v>
      </c>
      <c r="U464" s="252">
        <f t="shared" ref="U464" si="2013">(P464)/12*0.8</f>
        <v>0</v>
      </c>
      <c r="V464" s="252">
        <f t="shared" ref="V464" si="2014">(P464+R464)/12*0.8</f>
        <v>0</v>
      </c>
      <c r="W464" s="253" t="str">
        <f t="shared" ref="W464" si="2015">"Fascia Da "&amp;F464&amp;" a "&amp;F465&amp;" Decorrenza "&amp;DAY(C458)&amp;"/"&amp;MONTH(C458)&amp;"/"&amp;YEAR(C458)</f>
        <v>Fascia Da 15 a 20 Decorrenza 1/6/1999</v>
      </c>
    </row>
    <row r="465" spans="1:23" ht="9" customHeight="1" x14ac:dyDescent="0.2">
      <c r="B465" s="245">
        <f t="shared" si="1974"/>
        <v>36319</v>
      </c>
      <c r="C465" s="377"/>
      <c r="D465" s="377"/>
      <c r="E465" s="254" t="s">
        <v>4</v>
      </c>
      <c r="F465" s="255">
        <v>20</v>
      </c>
      <c r="G465" s="267">
        <f t="shared" ref="G465" si="2016">G464*1936.27</f>
        <v>0</v>
      </c>
      <c r="H465" s="267">
        <f t="shared" ref="H465" si="2017">H464*1936.27</f>
        <v>0</v>
      </c>
      <c r="I465" s="267">
        <f t="shared" ref="I465" si="2018">I464*1936.27</f>
        <v>0</v>
      </c>
      <c r="J465" s="267">
        <f t="shared" ref="J465" si="2019">J464*1936.27</f>
        <v>0</v>
      </c>
      <c r="K465" s="267">
        <f t="shared" ref="K465" si="2020">K464*1936.27</f>
        <v>0</v>
      </c>
      <c r="L465" s="266">
        <f t="shared" ref="L465" si="2021">L464*1936.27</f>
        <v>0</v>
      </c>
      <c r="M465" s="267">
        <f t="shared" ref="M465" si="2022">M464*1936.27</f>
        <v>0</v>
      </c>
      <c r="N465" s="182">
        <f t="shared" ref="N465" si="2023">N464*1936.27</f>
        <v>0</v>
      </c>
      <c r="O465" s="183">
        <f t="shared" ref="O465" si="2024">O464*1936.27</f>
        <v>0</v>
      </c>
      <c r="P465" s="184">
        <f t="shared" ref="P465" si="2025">P464*1936.27</f>
        <v>0</v>
      </c>
      <c r="Q465" s="184">
        <f t="shared" ref="Q465" si="2026">Q464*1936.27</f>
        <v>0</v>
      </c>
      <c r="R465" s="184">
        <f t="shared" ref="R465" si="2027">R464*1936.27</f>
        <v>0</v>
      </c>
      <c r="S465" s="184">
        <f t="shared" ref="S465" si="2028">S464*1936.27</f>
        <v>0</v>
      </c>
      <c r="T465" s="184">
        <f t="shared" ref="T465" si="2029">T464*1936.27</f>
        <v>0</v>
      </c>
      <c r="U465" s="184">
        <f t="shared" ref="U465" si="2030">U464*1936.27</f>
        <v>0</v>
      </c>
      <c r="V465" s="184">
        <f t="shared" ref="V465" si="2031">V464*1936.27</f>
        <v>0</v>
      </c>
    </row>
    <row r="466" spans="1:23" ht="12.75" customHeight="1" x14ac:dyDescent="0.2">
      <c r="A466" s="104">
        <f>IF(Foglio2!$J$7=1,TRUNC(Base!V466,0),TRUNC(Base!U466,0))</f>
        <v>0</v>
      </c>
      <c r="B466" s="245">
        <f t="shared" si="1974"/>
        <v>36320</v>
      </c>
      <c r="C466" s="377"/>
      <c r="D466" s="377"/>
      <c r="E466" s="259" t="s">
        <v>3</v>
      </c>
      <c r="F466" s="260">
        <v>21</v>
      </c>
      <c r="G466" s="248">
        <f>IF(Foglio2!$J$3=Foglio2!$E$3,Ausiliari_Coll.Scol.!E448,IF(Foglio2!$J$3=Foglio2!$E$4,Collab._Tecnici!E448,IF(Foglio2!$J$3=Foglio2!$E$5,Assistenti_Tecnici!E448,IF(Foglio2!$J$3=Foglio2!$E$6,Assistenti_Amm.vo!E448,IF(Foglio2!$J$3=Foglio2!$E$7,Resp_Coord_Amm.vo!E448,IF(Foglio2!$J$3=Foglio2!$E$8,Direttore_Amm.vo!E448,IF(Foglio2!$J$3=Foglio2!$E$9,Doc_mat_elem.re!E448,IF(Foglio2!$J$3=Foglio2!$E$10,Doc_dipl_scuola_sec.!E448,IF(Foglio2!$J$3=Foglio2!$E$11,Doc_scuola_media!E448,IF(Foglio2!$J$3=Foglio2!$E$12,Doc_laureati_scuola_sec.!E466,IF(Foglio2!$J$3=Foglio2!$E$13,Direttivi_capi_ist.!E448,0)))))))))))</f>
        <v>0</v>
      </c>
      <c r="H466" s="248">
        <f>IF(Foglio2!$J$3=Foglio2!$E$3,Ausiliari_Coll.Scol.!F448,IF(Foglio2!$J$3=Foglio2!$E$4,Collab._Tecnici!F448,IF(Foglio2!$J$3=Foglio2!$E$5,Assistenti_Tecnici!F448,IF(Foglio2!$J$3=Foglio2!$E$6,Assistenti_Amm.vo!F448,IF(Foglio2!$J$3=Foglio2!$E$7,Resp_Coord_Amm.vo!F448,IF(Foglio2!$J$3=Foglio2!$E$8,Direttore_Amm.vo!F448,IF(Foglio2!$J$3=Foglio2!$E$9,Doc_mat_elem.re!F448,IF(Foglio2!$J$3=Foglio2!$E$10,Doc_dipl_scuola_sec.!F448,IF(Foglio2!$J$3=Foglio2!$E$11,Doc_scuola_media!F448,IF(Foglio2!$J$3=Foglio2!$E$12,Doc_laureati_scuola_sec.!F466,IF(Foglio2!$J$3=Foglio2!$E$13,Direttivi_capi_ist.!F448,0)))))))))))</f>
        <v>0</v>
      </c>
      <c r="I466" s="248">
        <f>IF(Foglio2!$J$3=Foglio2!$E$3,Ausiliari_Coll.Scol.!G448,IF(Foglio2!$J$3=Foglio2!$E$4,Collab._Tecnici!G448,IF(Foglio2!$J$3=Foglio2!$E$5,Assistenti_Tecnici!G448,IF(Foglio2!$J$3=Foglio2!$E$6,Assistenti_Amm.vo!G448,IF(Foglio2!$J$3=Foglio2!$E$7,Resp_Coord_Amm.vo!G448,IF(Foglio2!$J$3=Foglio2!$E$8,Direttore_Amm.vo!G448,IF(Foglio2!$J$3=Foglio2!$E$9,Doc_mat_elem.re!G448,IF(Foglio2!$J$3=Foglio2!$E$10,Doc_dipl_scuola_sec.!G448,IF(Foglio2!$J$3=Foglio2!$E$11,Doc_scuola_media!G448,IF(Foglio2!$J$3=Foglio2!$E$12,Doc_laureati_scuola_sec.!G466,IF(Foglio2!$J$3=Foglio2!$E$13,Direttivi_capi_ist.!G448,0)))))))))))</f>
        <v>0</v>
      </c>
      <c r="J466" s="248">
        <f>IF(Foglio2!$J$3=Foglio2!$E$3,Ausiliari_Coll.Scol.!H448,IF(Foglio2!$J$3=Foglio2!$E$4,Collab._Tecnici!H448,IF(Foglio2!$J$3=Foglio2!$E$5,Assistenti_Tecnici!H448,IF(Foglio2!$J$3=Foglio2!$E$6,Assistenti_Amm.vo!H448,IF(Foglio2!$J$3=Foglio2!$E$7,Resp_Coord_Amm.vo!H448,IF(Foglio2!$J$3=Foglio2!$E$8,Direttore_Amm.vo!H448,IF(Foglio2!$J$3=Foglio2!$E$9,Doc_mat_elem.re!H448,IF(Foglio2!$J$3=Foglio2!$E$10,Doc_dipl_scuola_sec.!H448,IF(Foglio2!$J$3=Foglio2!$E$11,Doc_scuola_media!H448,IF(Foglio2!$J$3=Foglio2!$E$12,Doc_laureati_scuola_sec.!H466,IF(Foglio2!$J$3=Foglio2!$E$13,Direttivi_capi_ist.!H448,0)))))))))))</f>
        <v>0</v>
      </c>
      <c r="K466" s="248">
        <f>IF(Foglio2!$J$3=Foglio2!$E$3,Ausiliari_Coll.Scol.!I448,IF(Foglio2!$J$3=Foglio2!$E$4,Collab._Tecnici!I448,IF(Foglio2!$J$3=Foglio2!$E$5,Assistenti_Tecnici!I448,IF(Foglio2!$J$3=Foglio2!$E$6,Assistenti_Amm.vo!I448,IF(Foglio2!$J$3=Foglio2!$E$7,Resp_Coord_Amm.vo!I448,IF(Foglio2!$J$3=Foglio2!$E$8,Direttore_Amm.vo!I448,IF(Foglio2!$J$3=Foglio2!$E$9,Doc_mat_elem.re!I448,IF(Foglio2!$J$3=Foglio2!$E$10,Doc_dipl_scuola_sec.!I448,IF(Foglio2!$J$3=Foglio2!$E$11,Doc_scuola_media!I448,IF(Foglio2!$J$3=Foglio2!$E$12,Doc_laureati_scuola_sec.!I466,IF(Foglio2!$J$3=Foglio2!$E$13,Direttivi_capi_ist.!I448,0)))))))))))</f>
        <v>0</v>
      </c>
      <c r="L466" s="248">
        <f>IF(Foglio2!$J$3=Foglio2!$E$3,Ausiliari_Coll.Scol.!J448,IF(Foglio2!$J$3=Foglio2!$E$4,Collab._Tecnici!J448,IF(Foglio2!$J$3=Foglio2!$E$5,Assistenti_Tecnici!J448,IF(Foglio2!$J$3=Foglio2!$E$6,Assistenti_Amm.vo!J448,IF(Foglio2!$J$3=Foglio2!$E$7,Resp_Coord_Amm.vo!J448,IF(Foglio2!$J$3=Foglio2!$E$8,Direttore_Amm.vo!J448,IF(Foglio2!$J$3=Foglio2!$E$9,Doc_mat_elem.re!J448,IF(Foglio2!$J$3=Foglio2!$E$10,Doc_dipl_scuola_sec.!J448,IF(Foglio2!$J$3=Foglio2!$E$11,Doc_scuola_media!J448,IF(Foglio2!$J$3=Foglio2!$E$12,Doc_laureati_scuola_sec.!J466,IF(Foglio2!$J$3=Foglio2!$E$13,Direttivi_capi_ist.!J448,0)))))))))))</f>
        <v>0</v>
      </c>
      <c r="M466" s="249">
        <f>IF(Foglio2!$J$3=Foglio2!$E$3,Ausiliari_Coll.Scol.!K448,IF(Foglio2!$J$3=Foglio2!$E$4,Collab._Tecnici!K448,IF(Foglio2!$J$3=Foglio2!$E$5,Assistenti_Tecnici!K448,IF(Foglio2!$J$3=Foglio2!$E$6,Assistenti_Amm.vo!K448,IF(Foglio2!$J$3=Foglio2!$E$7,Resp_Coord_Amm.vo!K448,IF(Foglio2!$J$3=Foglio2!$E$8,Direttore_Amm.vo!K448,IF(Foglio2!$J$3=Foglio2!$E$9,Doc_mat_elem.re!K448,IF(Foglio2!$J$3=Foglio2!$E$10,Doc_dipl_scuola_sec.!K448,IF(Foglio2!$J$3=Foglio2!$E$11,Doc_scuola_media!K448,IF(Foglio2!$J$3=Foglio2!$E$12,Doc_laureati_scuola_sec.!K466,IF(Foglio2!$J$3=Foglio2!$E$13,Direttivi_capi_ist.!K448,0)))))))))))</f>
        <v>0</v>
      </c>
      <c r="N466" s="250">
        <f>IF(Foglio2!$J$3=Foglio2!$E$3,Ausiliari_Coll.Scol.!L448,IF(Foglio2!$J$3=Foglio2!$E$4,Collab._Tecnici!L448,IF(Foglio2!$J$3=Foglio2!$E$5,Assistenti_Tecnici!L448,IF(Foglio2!$J$3=Foglio2!$E$6,Assistenti_Amm.vo!L448,IF(Foglio2!$J$3=Foglio2!$E$7,Resp_Coord_Amm.vo!L448,IF(Foglio2!$J$3=Foglio2!$E$8,Direttore_Amm.vo!L448,IF(Foglio2!$J$3=Foglio2!$E$9,Doc_mat_elem.re!L448,IF(Foglio2!$J$3=Foglio2!$E$10,Doc_dipl_scuola_sec.!L448,IF(Foglio2!$J$3=Foglio2!$E$11,Doc_scuola_media!L448,IF(Foglio2!$J$3=Foglio2!$E$12,Doc_laureati_scuola_sec.!L466,IF(Foglio2!$J$3=Foglio2!$E$13,Direttivi_capi_ist.!L448,0)))))))))))</f>
        <v>0</v>
      </c>
      <c r="O466" s="251">
        <f>IF(Foglio2!$J$3=Foglio2!$E$3,Ausiliari_Coll.Scol.!M448,IF(Foglio2!$J$3=Foglio2!$E$4,Collab._Tecnici!M448,IF(Foglio2!$J$3=Foglio2!$E$5,Assistenti_Tecnici!M448,IF(Foglio2!$J$3=Foglio2!$E$6,Assistenti_Amm.vo!M448,IF(Foglio2!$J$3=Foglio2!$E$7,Resp_Coord_Amm.vo!M448,IF(Foglio2!$J$3=Foglio2!$E$8,Direttore_Amm.vo!M448,IF(Foglio2!$J$3=Foglio2!$E$9,Doc_mat_elem.re!M448,IF(Foglio2!$J$3=Foglio2!$E$10,Doc_dipl_scuola_sec.!M448,IF(Foglio2!$J$3=Foglio2!$E$11,Doc_scuola_media!M448,IF(Foglio2!$J$3=Foglio2!$E$12,Doc_laureati_scuola_sec.!M466,IF(Foglio2!$J$3=Foglio2!$E$13,Direttivi_capi_ist.!M448,0)))))))))))</f>
        <v>0</v>
      </c>
      <c r="P466" s="252">
        <f>IF(Foglio2!$J$3=Foglio2!$E$3,Ausiliari_Coll.Scol.!N448,IF(Foglio2!$J$3=Foglio2!$E$4,Collab._Tecnici!N448,IF(Foglio2!$J$3=Foglio2!$E$5,Assistenti_Tecnici!N448,IF(Foglio2!$J$3=Foglio2!$E$6,Assistenti_Amm.vo!N448,IF(Foglio2!$J$3=Foglio2!$E$7,Resp_Coord_Amm.vo!N448,IF(Foglio2!$J$3=Foglio2!$E$8,Direttore_Amm.vo!N448,IF(Foglio2!$J$3=Foglio2!$E$9,Doc_mat_elem.re!N448,IF(Foglio2!$J$3=Foglio2!$E$10,Doc_dipl_scuola_sec.!N448,IF(Foglio2!$J$3=Foglio2!$E$11,Doc_scuola_media!N448,IF(Foglio2!$J$3=Foglio2!$E$12,Doc_laureati_scuola_sec.!N466,IF(Foglio2!$J$3=Foglio2!$E$13,Direttivi_capi_ist.!N448,0)))))))))))</f>
        <v>0</v>
      </c>
      <c r="Q466" s="252">
        <f>IF(Foglio2!$J$3=Foglio2!$E$3,Ausiliari_Coll.Scol.!O448,IF(Foglio2!$J$3=Foglio2!$E$4,Collab._Tecnici!O448,IF(Foglio2!$J$3=Foglio2!$E$5,Assistenti_Tecnici!O448,IF(Foglio2!$J$3=Foglio2!$E$6,Assistenti_Amm.vo!O448,IF(Foglio2!$J$3=Foglio2!$E$7,Resp_Coord_Amm.vo!O448,IF(Foglio2!$J$3=Foglio2!$E$8,Direttore_Amm.vo!O448,IF(Foglio2!$J$3=Foglio2!$E$9,Doc_mat_elem.re!O448,IF(Foglio2!$J$3=Foglio2!$E$10,Doc_dipl_scuola_sec.!O448,IF(Foglio2!$J$3=Foglio2!$E$11,Doc_scuola_media!O448,IF(Foglio2!$J$3=Foglio2!$E$12,Doc_laureati_scuola_sec.!O466,IF(Foglio2!$J$3=Foglio2!$E$13,Direttivi_capi_ist.!O448,0)))))))))))</f>
        <v>0</v>
      </c>
      <c r="R466" s="252">
        <f>IF(Foglio2!$J$3=Foglio2!$E$3,Ausiliari_Coll.Scol.!P448,IF(Foglio2!$J$3=Foglio2!$E$4,Collab._Tecnici!P448,IF(Foglio2!$J$3=Foglio2!$E$5,Assistenti_Tecnici!P448,IF(Foglio2!$J$3=Foglio2!$E$6,Assistenti_Amm.vo!P448,IF(Foglio2!$J$3=Foglio2!$E$7,Resp_Coord_Amm.vo!P448,IF(Foglio2!$J$3=Foglio2!$E$8,Direttore_Amm.vo!P448,IF(Foglio2!$J$3=Foglio2!$E$9,Doc_mat_elem.re!P448,IF(Foglio2!$J$3=Foglio2!$E$10,Doc_dipl_scuola_sec.!P448,IF(Foglio2!$J$3=Foglio2!$E$11,Doc_scuola_media!P448,IF(Foglio2!$J$3=Foglio2!$E$12,Doc_laureati_scuola_sec.!P466,IF(Foglio2!$J$3=Foglio2!$E$13,Direttivi_capi_ist.!P448,0)))))))))))</f>
        <v>0</v>
      </c>
      <c r="S466" s="252">
        <f>IF(Foglio2!$J$3=Foglio2!$E$3,Ausiliari_Coll.Scol.!Q448,IF(Foglio2!$J$3=Foglio2!$E$4,Collab._Tecnici!Q448,IF(Foglio2!$J$3=Foglio2!$E$5,Assistenti_Tecnici!Q448,IF(Foglio2!$J$3=Foglio2!$E$6,Assistenti_Amm.vo!Q448,IF(Foglio2!$J$3=Foglio2!$E$7,Resp_Coord_Amm.vo!Q448,IF(Foglio2!$J$3=Foglio2!$E$8,Direttore_Amm.vo!Q448,IF(Foglio2!$J$3=Foglio2!$E$9,Doc_mat_elem.re!Q448,IF(Foglio2!$J$3=Foglio2!$E$10,Doc_dipl_scuola_sec.!Q448,IF(Foglio2!$J$3=Foglio2!$E$11,Doc_scuola_media!Q448,IF(Foglio2!$J$3=Foglio2!$E$12,Doc_laureati_scuola_sec.!Q466,IF(Foglio2!$J$3=Foglio2!$E$13,Direttivi_capi_ist.!Q448,0)))))))))))</f>
        <v>0</v>
      </c>
      <c r="T466" s="252">
        <f>IF(Foglio2!$J$3=Foglio2!$E$3,Ausiliari_Coll.Scol.!R448,IF(Foglio2!$J$3=Foglio2!$E$4,Collab._Tecnici!R448,IF(Foglio2!$J$3=Foglio2!$E$5,Assistenti_Tecnici!R448,IF(Foglio2!$J$3=Foglio2!$E$6,Assistenti_Amm.vo!R448,IF(Foglio2!$J$3=Foglio2!$E$7,Resp_Coord_Amm.vo!R448,IF(Foglio2!$J$3=Foglio2!$E$8,Direttore_Amm.vo!R448,IF(Foglio2!$J$3=Foglio2!$E$9,Doc_mat_elem.re!R448,IF(Foglio2!$J$3=Foglio2!$E$10,Doc_dipl_scuola_sec.!R448,IF(Foglio2!$J$3=Foglio2!$E$11,Doc_scuola_media!R448,IF(Foglio2!$J$3=Foglio2!$E$12,Doc_laureati_scuola_sec.!R466,IF(Foglio2!$J$3=Foglio2!$E$13,Direttivi_capi_ist.!R448,0)))))))))))</f>
        <v>0</v>
      </c>
      <c r="U466" s="252">
        <f t="shared" ref="U466" si="2032">(P466)/12*0.8</f>
        <v>0</v>
      </c>
      <c r="V466" s="252">
        <f t="shared" ref="V466" si="2033">(P466+R466)/12*0.8</f>
        <v>0</v>
      </c>
      <c r="W466" s="253" t="str">
        <f t="shared" ref="W466" si="2034">"Fascia Da "&amp;F466&amp;" a "&amp;F467&amp;" Decorrenza "&amp;DAY(C458)&amp;"/"&amp;MONTH(C458)&amp;"/"&amp;YEAR(C458)</f>
        <v>Fascia Da 21 a 27 Decorrenza 1/6/1999</v>
      </c>
    </row>
    <row r="467" spans="1:23" ht="9" customHeight="1" x14ac:dyDescent="0.2">
      <c r="B467" s="245">
        <f t="shared" si="1974"/>
        <v>36321</v>
      </c>
      <c r="C467" s="377"/>
      <c r="D467" s="377"/>
      <c r="E467" s="254" t="s">
        <v>4</v>
      </c>
      <c r="F467" s="255">
        <v>27</v>
      </c>
      <c r="G467" s="267">
        <f t="shared" ref="G467" si="2035">G466*1936.27</f>
        <v>0</v>
      </c>
      <c r="H467" s="267">
        <f t="shared" ref="H467" si="2036">H466*1936.27</f>
        <v>0</v>
      </c>
      <c r="I467" s="267">
        <f t="shared" ref="I467" si="2037">I466*1936.27</f>
        <v>0</v>
      </c>
      <c r="J467" s="267">
        <f t="shared" ref="J467" si="2038">J466*1936.27</f>
        <v>0</v>
      </c>
      <c r="K467" s="267">
        <f t="shared" ref="K467" si="2039">K466*1936.27</f>
        <v>0</v>
      </c>
      <c r="L467" s="266">
        <f t="shared" ref="L467" si="2040">L466*1936.27</f>
        <v>0</v>
      </c>
      <c r="M467" s="267">
        <f t="shared" ref="M467" si="2041">M466*1936.27</f>
        <v>0</v>
      </c>
      <c r="N467" s="182">
        <f t="shared" ref="N467" si="2042">N466*1936.27</f>
        <v>0</v>
      </c>
      <c r="O467" s="183">
        <f t="shared" ref="O467" si="2043">O466*1936.27</f>
        <v>0</v>
      </c>
      <c r="P467" s="184">
        <f t="shared" ref="P467" si="2044">P466*1936.27</f>
        <v>0</v>
      </c>
      <c r="Q467" s="184">
        <f t="shared" ref="Q467" si="2045">Q466*1936.27</f>
        <v>0</v>
      </c>
      <c r="R467" s="184">
        <f t="shared" ref="R467" si="2046">R466*1936.27</f>
        <v>0</v>
      </c>
      <c r="S467" s="184">
        <f t="shared" ref="S467" si="2047">S466*1936.27</f>
        <v>0</v>
      </c>
      <c r="T467" s="184">
        <f t="shared" ref="T467" si="2048">T466*1936.27</f>
        <v>0</v>
      </c>
      <c r="U467" s="184">
        <f t="shared" ref="U467" si="2049">U466*1936.27</f>
        <v>0</v>
      </c>
      <c r="V467" s="184">
        <f t="shared" ref="V467" si="2050">V466*1936.27</f>
        <v>0</v>
      </c>
    </row>
    <row r="468" spans="1:23" ht="12.75" customHeight="1" x14ac:dyDescent="0.2">
      <c r="A468" s="104">
        <f>IF(Foglio2!$J$7=1,TRUNC(Base!V468,0),TRUNC(Base!U468,0))</f>
        <v>0</v>
      </c>
      <c r="B468" s="245">
        <f t="shared" si="1974"/>
        <v>36322</v>
      </c>
      <c r="C468" s="377"/>
      <c r="D468" s="377"/>
      <c r="E468" s="259" t="s">
        <v>3</v>
      </c>
      <c r="F468" s="260">
        <v>28</v>
      </c>
      <c r="G468" s="248">
        <f>IF(Foglio2!$J$3=Foglio2!$E$3,Ausiliari_Coll.Scol.!E450,IF(Foglio2!$J$3=Foglio2!$E$4,Collab._Tecnici!E450,IF(Foglio2!$J$3=Foglio2!$E$5,Assistenti_Tecnici!E450,IF(Foglio2!$J$3=Foglio2!$E$6,Assistenti_Amm.vo!E450,IF(Foglio2!$J$3=Foglio2!$E$7,Resp_Coord_Amm.vo!E450,IF(Foglio2!$J$3=Foglio2!$E$8,Direttore_Amm.vo!E450,IF(Foglio2!$J$3=Foglio2!$E$9,Doc_mat_elem.re!E450,IF(Foglio2!$J$3=Foglio2!$E$10,Doc_dipl_scuola_sec.!E450,IF(Foglio2!$J$3=Foglio2!$E$11,Doc_scuola_media!E450,IF(Foglio2!$J$3=Foglio2!$E$12,Doc_laureati_scuola_sec.!E468,IF(Foglio2!$J$3=Foglio2!$E$13,Direttivi_capi_ist.!E450,0)))))))))))</f>
        <v>0</v>
      </c>
      <c r="H468" s="248">
        <f>IF(Foglio2!$J$3=Foglio2!$E$3,Ausiliari_Coll.Scol.!F450,IF(Foglio2!$J$3=Foglio2!$E$4,Collab._Tecnici!F450,IF(Foglio2!$J$3=Foglio2!$E$5,Assistenti_Tecnici!F450,IF(Foglio2!$J$3=Foglio2!$E$6,Assistenti_Amm.vo!F450,IF(Foglio2!$J$3=Foglio2!$E$7,Resp_Coord_Amm.vo!F450,IF(Foglio2!$J$3=Foglio2!$E$8,Direttore_Amm.vo!F450,IF(Foglio2!$J$3=Foglio2!$E$9,Doc_mat_elem.re!F450,IF(Foglio2!$J$3=Foglio2!$E$10,Doc_dipl_scuola_sec.!F450,IF(Foglio2!$J$3=Foglio2!$E$11,Doc_scuola_media!F450,IF(Foglio2!$J$3=Foglio2!$E$12,Doc_laureati_scuola_sec.!F468,IF(Foglio2!$J$3=Foglio2!$E$13,Direttivi_capi_ist.!F450,0)))))))))))</f>
        <v>0</v>
      </c>
      <c r="I468" s="248">
        <f>IF(Foglio2!$J$3=Foglio2!$E$3,Ausiliari_Coll.Scol.!G450,IF(Foglio2!$J$3=Foglio2!$E$4,Collab._Tecnici!G450,IF(Foglio2!$J$3=Foglio2!$E$5,Assistenti_Tecnici!G450,IF(Foglio2!$J$3=Foglio2!$E$6,Assistenti_Amm.vo!G450,IF(Foglio2!$J$3=Foglio2!$E$7,Resp_Coord_Amm.vo!G450,IF(Foglio2!$J$3=Foglio2!$E$8,Direttore_Amm.vo!G450,IF(Foglio2!$J$3=Foglio2!$E$9,Doc_mat_elem.re!G450,IF(Foglio2!$J$3=Foglio2!$E$10,Doc_dipl_scuola_sec.!G450,IF(Foglio2!$J$3=Foglio2!$E$11,Doc_scuola_media!G450,IF(Foglio2!$J$3=Foglio2!$E$12,Doc_laureati_scuola_sec.!G468,IF(Foglio2!$J$3=Foglio2!$E$13,Direttivi_capi_ist.!G450,0)))))))))))</f>
        <v>0</v>
      </c>
      <c r="J468" s="248">
        <f>IF(Foglio2!$J$3=Foglio2!$E$3,Ausiliari_Coll.Scol.!H450,IF(Foglio2!$J$3=Foglio2!$E$4,Collab._Tecnici!H450,IF(Foglio2!$J$3=Foglio2!$E$5,Assistenti_Tecnici!H450,IF(Foglio2!$J$3=Foglio2!$E$6,Assistenti_Amm.vo!H450,IF(Foglio2!$J$3=Foglio2!$E$7,Resp_Coord_Amm.vo!H450,IF(Foglio2!$J$3=Foglio2!$E$8,Direttore_Amm.vo!H450,IF(Foglio2!$J$3=Foglio2!$E$9,Doc_mat_elem.re!H450,IF(Foglio2!$J$3=Foglio2!$E$10,Doc_dipl_scuola_sec.!H450,IF(Foglio2!$J$3=Foglio2!$E$11,Doc_scuola_media!H450,IF(Foglio2!$J$3=Foglio2!$E$12,Doc_laureati_scuola_sec.!H468,IF(Foglio2!$J$3=Foglio2!$E$13,Direttivi_capi_ist.!H450,0)))))))))))</f>
        <v>0</v>
      </c>
      <c r="K468" s="248">
        <f>IF(Foglio2!$J$3=Foglio2!$E$3,Ausiliari_Coll.Scol.!I450,IF(Foglio2!$J$3=Foglio2!$E$4,Collab._Tecnici!I450,IF(Foglio2!$J$3=Foglio2!$E$5,Assistenti_Tecnici!I450,IF(Foglio2!$J$3=Foglio2!$E$6,Assistenti_Amm.vo!I450,IF(Foglio2!$J$3=Foglio2!$E$7,Resp_Coord_Amm.vo!I450,IF(Foglio2!$J$3=Foglio2!$E$8,Direttore_Amm.vo!I450,IF(Foglio2!$J$3=Foglio2!$E$9,Doc_mat_elem.re!I450,IF(Foglio2!$J$3=Foglio2!$E$10,Doc_dipl_scuola_sec.!I450,IF(Foglio2!$J$3=Foglio2!$E$11,Doc_scuola_media!I450,IF(Foglio2!$J$3=Foglio2!$E$12,Doc_laureati_scuola_sec.!I468,IF(Foglio2!$J$3=Foglio2!$E$13,Direttivi_capi_ist.!I450,0)))))))))))</f>
        <v>0</v>
      </c>
      <c r="L468" s="248">
        <f>IF(Foglio2!$J$3=Foglio2!$E$3,Ausiliari_Coll.Scol.!J450,IF(Foglio2!$J$3=Foglio2!$E$4,Collab._Tecnici!J450,IF(Foglio2!$J$3=Foglio2!$E$5,Assistenti_Tecnici!J450,IF(Foglio2!$J$3=Foglio2!$E$6,Assistenti_Amm.vo!J450,IF(Foglio2!$J$3=Foglio2!$E$7,Resp_Coord_Amm.vo!J450,IF(Foglio2!$J$3=Foglio2!$E$8,Direttore_Amm.vo!J450,IF(Foglio2!$J$3=Foglio2!$E$9,Doc_mat_elem.re!J450,IF(Foglio2!$J$3=Foglio2!$E$10,Doc_dipl_scuola_sec.!J450,IF(Foglio2!$J$3=Foglio2!$E$11,Doc_scuola_media!J450,IF(Foglio2!$J$3=Foglio2!$E$12,Doc_laureati_scuola_sec.!J468,IF(Foglio2!$J$3=Foglio2!$E$13,Direttivi_capi_ist.!J450,0)))))))))))</f>
        <v>0</v>
      </c>
      <c r="M468" s="249">
        <f>IF(Foglio2!$J$3=Foglio2!$E$3,Ausiliari_Coll.Scol.!K450,IF(Foglio2!$J$3=Foglio2!$E$4,Collab._Tecnici!K450,IF(Foglio2!$J$3=Foglio2!$E$5,Assistenti_Tecnici!K450,IF(Foglio2!$J$3=Foglio2!$E$6,Assistenti_Amm.vo!K450,IF(Foglio2!$J$3=Foglio2!$E$7,Resp_Coord_Amm.vo!K450,IF(Foglio2!$J$3=Foglio2!$E$8,Direttore_Amm.vo!K450,IF(Foglio2!$J$3=Foglio2!$E$9,Doc_mat_elem.re!K450,IF(Foglio2!$J$3=Foglio2!$E$10,Doc_dipl_scuola_sec.!K450,IF(Foglio2!$J$3=Foglio2!$E$11,Doc_scuola_media!K450,IF(Foglio2!$J$3=Foglio2!$E$12,Doc_laureati_scuola_sec.!K468,IF(Foglio2!$J$3=Foglio2!$E$13,Direttivi_capi_ist.!K450,0)))))))))))</f>
        <v>0</v>
      </c>
      <c r="N468" s="250">
        <f>IF(Foglio2!$J$3=Foglio2!$E$3,Ausiliari_Coll.Scol.!L450,IF(Foglio2!$J$3=Foglio2!$E$4,Collab._Tecnici!L450,IF(Foglio2!$J$3=Foglio2!$E$5,Assistenti_Tecnici!L450,IF(Foglio2!$J$3=Foglio2!$E$6,Assistenti_Amm.vo!L450,IF(Foglio2!$J$3=Foglio2!$E$7,Resp_Coord_Amm.vo!L450,IF(Foglio2!$J$3=Foglio2!$E$8,Direttore_Amm.vo!L450,IF(Foglio2!$J$3=Foglio2!$E$9,Doc_mat_elem.re!L450,IF(Foglio2!$J$3=Foglio2!$E$10,Doc_dipl_scuola_sec.!L450,IF(Foglio2!$J$3=Foglio2!$E$11,Doc_scuola_media!L450,IF(Foglio2!$J$3=Foglio2!$E$12,Doc_laureati_scuola_sec.!L468,IF(Foglio2!$J$3=Foglio2!$E$13,Direttivi_capi_ist.!L450,0)))))))))))</f>
        <v>0</v>
      </c>
      <c r="O468" s="251">
        <f>IF(Foglio2!$J$3=Foglio2!$E$3,Ausiliari_Coll.Scol.!M450,IF(Foglio2!$J$3=Foglio2!$E$4,Collab._Tecnici!M450,IF(Foglio2!$J$3=Foglio2!$E$5,Assistenti_Tecnici!M450,IF(Foglio2!$J$3=Foglio2!$E$6,Assistenti_Amm.vo!M450,IF(Foglio2!$J$3=Foglio2!$E$7,Resp_Coord_Amm.vo!M450,IF(Foglio2!$J$3=Foglio2!$E$8,Direttore_Amm.vo!M450,IF(Foglio2!$J$3=Foglio2!$E$9,Doc_mat_elem.re!M450,IF(Foglio2!$J$3=Foglio2!$E$10,Doc_dipl_scuola_sec.!M450,IF(Foglio2!$J$3=Foglio2!$E$11,Doc_scuola_media!M450,IF(Foglio2!$J$3=Foglio2!$E$12,Doc_laureati_scuola_sec.!M468,IF(Foglio2!$J$3=Foglio2!$E$13,Direttivi_capi_ist.!M450,0)))))))))))</f>
        <v>0</v>
      </c>
      <c r="P468" s="252">
        <f>IF(Foglio2!$J$3=Foglio2!$E$3,Ausiliari_Coll.Scol.!N450,IF(Foglio2!$J$3=Foglio2!$E$4,Collab._Tecnici!N450,IF(Foglio2!$J$3=Foglio2!$E$5,Assistenti_Tecnici!N450,IF(Foglio2!$J$3=Foglio2!$E$6,Assistenti_Amm.vo!N450,IF(Foglio2!$J$3=Foglio2!$E$7,Resp_Coord_Amm.vo!N450,IF(Foglio2!$J$3=Foglio2!$E$8,Direttore_Amm.vo!N450,IF(Foglio2!$J$3=Foglio2!$E$9,Doc_mat_elem.re!N450,IF(Foglio2!$J$3=Foglio2!$E$10,Doc_dipl_scuola_sec.!N450,IF(Foglio2!$J$3=Foglio2!$E$11,Doc_scuola_media!N450,IF(Foglio2!$J$3=Foglio2!$E$12,Doc_laureati_scuola_sec.!N468,IF(Foglio2!$J$3=Foglio2!$E$13,Direttivi_capi_ist.!N450,0)))))))))))</f>
        <v>0</v>
      </c>
      <c r="Q468" s="252">
        <f>IF(Foglio2!$J$3=Foglio2!$E$3,Ausiliari_Coll.Scol.!O450,IF(Foglio2!$J$3=Foglio2!$E$4,Collab._Tecnici!O450,IF(Foglio2!$J$3=Foglio2!$E$5,Assistenti_Tecnici!O450,IF(Foglio2!$J$3=Foglio2!$E$6,Assistenti_Amm.vo!O450,IF(Foglio2!$J$3=Foglio2!$E$7,Resp_Coord_Amm.vo!O450,IF(Foglio2!$J$3=Foglio2!$E$8,Direttore_Amm.vo!O450,IF(Foglio2!$J$3=Foglio2!$E$9,Doc_mat_elem.re!O450,IF(Foglio2!$J$3=Foglio2!$E$10,Doc_dipl_scuola_sec.!O450,IF(Foglio2!$J$3=Foglio2!$E$11,Doc_scuola_media!O450,IF(Foglio2!$J$3=Foglio2!$E$12,Doc_laureati_scuola_sec.!O468,IF(Foglio2!$J$3=Foglio2!$E$13,Direttivi_capi_ist.!O450,0)))))))))))</f>
        <v>0</v>
      </c>
      <c r="R468" s="252">
        <f>IF(Foglio2!$J$3=Foglio2!$E$3,Ausiliari_Coll.Scol.!P450,IF(Foglio2!$J$3=Foglio2!$E$4,Collab._Tecnici!P450,IF(Foglio2!$J$3=Foglio2!$E$5,Assistenti_Tecnici!P450,IF(Foglio2!$J$3=Foglio2!$E$6,Assistenti_Amm.vo!P450,IF(Foglio2!$J$3=Foglio2!$E$7,Resp_Coord_Amm.vo!P450,IF(Foglio2!$J$3=Foglio2!$E$8,Direttore_Amm.vo!P450,IF(Foglio2!$J$3=Foglio2!$E$9,Doc_mat_elem.re!P450,IF(Foglio2!$J$3=Foglio2!$E$10,Doc_dipl_scuola_sec.!P450,IF(Foglio2!$J$3=Foglio2!$E$11,Doc_scuola_media!P450,IF(Foglio2!$J$3=Foglio2!$E$12,Doc_laureati_scuola_sec.!P468,IF(Foglio2!$J$3=Foglio2!$E$13,Direttivi_capi_ist.!P450,0)))))))))))</f>
        <v>0</v>
      </c>
      <c r="S468" s="252">
        <f>IF(Foglio2!$J$3=Foglio2!$E$3,Ausiliari_Coll.Scol.!Q450,IF(Foglio2!$J$3=Foglio2!$E$4,Collab._Tecnici!Q450,IF(Foglio2!$J$3=Foglio2!$E$5,Assistenti_Tecnici!Q450,IF(Foglio2!$J$3=Foglio2!$E$6,Assistenti_Amm.vo!Q450,IF(Foglio2!$J$3=Foglio2!$E$7,Resp_Coord_Amm.vo!Q450,IF(Foglio2!$J$3=Foglio2!$E$8,Direttore_Amm.vo!Q450,IF(Foglio2!$J$3=Foglio2!$E$9,Doc_mat_elem.re!Q450,IF(Foglio2!$J$3=Foglio2!$E$10,Doc_dipl_scuola_sec.!Q450,IF(Foglio2!$J$3=Foglio2!$E$11,Doc_scuola_media!Q450,IF(Foglio2!$J$3=Foglio2!$E$12,Doc_laureati_scuola_sec.!Q468,IF(Foglio2!$J$3=Foglio2!$E$13,Direttivi_capi_ist.!Q450,0)))))))))))</f>
        <v>0</v>
      </c>
      <c r="T468" s="252">
        <f>IF(Foglio2!$J$3=Foglio2!$E$3,Ausiliari_Coll.Scol.!R450,IF(Foglio2!$J$3=Foglio2!$E$4,Collab._Tecnici!R450,IF(Foglio2!$J$3=Foglio2!$E$5,Assistenti_Tecnici!R450,IF(Foglio2!$J$3=Foglio2!$E$6,Assistenti_Amm.vo!R450,IF(Foglio2!$J$3=Foglio2!$E$7,Resp_Coord_Amm.vo!R450,IF(Foglio2!$J$3=Foglio2!$E$8,Direttore_Amm.vo!R450,IF(Foglio2!$J$3=Foglio2!$E$9,Doc_mat_elem.re!R450,IF(Foglio2!$J$3=Foglio2!$E$10,Doc_dipl_scuola_sec.!R450,IF(Foglio2!$J$3=Foglio2!$E$11,Doc_scuola_media!R450,IF(Foglio2!$J$3=Foglio2!$E$12,Doc_laureati_scuola_sec.!R468,IF(Foglio2!$J$3=Foglio2!$E$13,Direttivi_capi_ist.!R450,0)))))))))))</f>
        <v>0</v>
      </c>
      <c r="U468" s="252">
        <f t="shared" ref="U468" si="2051">(P468)/12*0.8</f>
        <v>0</v>
      </c>
      <c r="V468" s="252">
        <f t="shared" ref="V468" si="2052">(P468+R468)/12*0.8</f>
        <v>0</v>
      </c>
      <c r="W468" s="253" t="str">
        <f t="shared" ref="W468" si="2053">"Fascia Da "&amp;F468&amp;" a "&amp;F469&amp;" Decorrenza "&amp;DAY(C458)&amp;"/"&amp;MONTH(C458)&amp;"/"&amp;YEAR(C458)</f>
        <v>Fascia Da 28 a 34 Decorrenza 1/6/1999</v>
      </c>
    </row>
    <row r="469" spans="1:23" ht="9" customHeight="1" x14ac:dyDescent="0.2">
      <c r="B469" s="245">
        <f t="shared" si="1974"/>
        <v>36323</v>
      </c>
      <c r="C469" s="377"/>
      <c r="D469" s="377"/>
      <c r="E469" s="254" t="s">
        <v>4</v>
      </c>
      <c r="F469" s="255">
        <v>34</v>
      </c>
      <c r="G469" s="267">
        <f t="shared" ref="G469" si="2054">G468*1936.27</f>
        <v>0</v>
      </c>
      <c r="H469" s="267">
        <f t="shared" ref="H469" si="2055">H468*1936.27</f>
        <v>0</v>
      </c>
      <c r="I469" s="267">
        <f t="shared" ref="I469" si="2056">I468*1936.27</f>
        <v>0</v>
      </c>
      <c r="J469" s="267">
        <f t="shared" ref="J469" si="2057">J468*1936.27</f>
        <v>0</v>
      </c>
      <c r="K469" s="267">
        <f t="shared" ref="K469" si="2058">K468*1936.27</f>
        <v>0</v>
      </c>
      <c r="L469" s="266">
        <f t="shared" ref="L469" si="2059">L468*1936.27</f>
        <v>0</v>
      </c>
      <c r="M469" s="267">
        <f t="shared" ref="M469" si="2060">M468*1936.27</f>
        <v>0</v>
      </c>
      <c r="N469" s="182">
        <f t="shared" ref="N469" si="2061">N468*1936.27</f>
        <v>0</v>
      </c>
      <c r="O469" s="183">
        <f t="shared" ref="O469" si="2062">O468*1936.27</f>
        <v>0</v>
      </c>
      <c r="P469" s="184">
        <f t="shared" ref="P469" si="2063">P468*1936.27</f>
        <v>0</v>
      </c>
      <c r="Q469" s="184">
        <f t="shared" ref="Q469" si="2064">Q468*1936.27</f>
        <v>0</v>
      </c>
      <c r="R469" s="184">
        <f t="shared" ref="R469" si="2065">R468*1936.27</f>
        <v>0</v>
      </c>
      <c r="S469" s="184">
        <f t="shared" ref="S469" si="2066">S468*1936.27</f>
        <v>0</v>
      </c>
      <c r="T469" s="184">
        <f t="shared" ref="T469" si="2067">T468*1936.27</f>
        <v>0</v>
      </c>
      <c r="U469" s="184">
        <f t="shared" ref="U469" si="2068">U468*1936.27</f>
        <v>0</v>
      </c>
      <c r="V469" s="184">
        <f t="shared" ref="V469" si="2069">V468*1936.27</f>
        <v>0</v>
      </c>
    </row>
    <row r="470" spans="1:23" ht="12.75" customHeight="1" x14ac:dyDescent="0.2">
      <c r="A470" s="104">
        <f>IF(Foglio2!$J$7=1,TRUNC(Base!V470,0),TRUNC(Base!U470,0))</f>
        <v>0</v>
      </c>
      <c r="B470" s="245">
        <f t="shared" si="1974"/>
        <v>36324</v>
      </c>
      <c r="C470" s="377"/>
      <c r="D470" s="377"/>
      <c r="E470" s="259" t="s">
        <v>3</v>
      </c>
      <c r="F470" s="260">
        <v>35</v>
      </c>
      <c r="G470" s="248">
        <f>IF(Foglio2!$J$3=Foglio2!$E$3,Ausiliari_Coll.Scol.!E452,IF(Foglio2!$J$3=Foglio2!$E$4,Collab._Tecnici!E452,IF(Foglio2!$J$3=Foglio2!$E$5,Assistenti_Tecnici!E452,IF(Foglio2!$J$3=Foglio2!$E$6,Assistenti_Amm.vo!E452,IF(Foglio2!$J$3=Foglio2!$E$7,Resp_Coord_Amm.vo!E452,IF(Foglio2!$J$3=Foglio2!$E$8,Direttore_Amm.vo!E452,IF(Foglio2!$J$3=Foglio2!$E$9,Doc_mat_elem.re!E452,IF(Foglio2!$J$3=Foglio2!$E$10,Doc_dipl_scuola_sec.!E452,IF(Foglio2!$J$3=Foglio2!$E$11,Doc_scuola_media!E452,IF(Foglio2!$J$3=Foglio2!$E$12,Doc_laureati_scuola_sec.!E470,IF(Foglio2!$J$3=Foglio2!$E$13,Direttivi_capi_ist.!E452,0)))))))))))</f>
        <v>0</v>
      </c>
      <c r="H470" s="248">
        <f>IF(Foglio2!$J$3=Foglio2!$E$3,Ausiliari_Coll.Scol.!F452,IF(Foglio2!$J$3=Foglio2!$E$4,Collab._Tecnici!F452,IF(Foglio2!$J$3=Foglio2!$E$5,Assistenti_Tecnici!F452,IF(Foglio2!$J$3=Foglio2!$E$6,Assistenti_Amm.vo!F452,IF(Foglio2!$J$3=Foglio2!$E$7,Resp_Coord_Amm.vo!F452,IF(Foglio2!$J$3=Foglio2!$E$8,Direttore_Amm.vo!F452,IF(Foglio2!$J$3=Foglio2!$E$9,Doc_mat_elem.re!F452,IF(Foglio2!$J$3=Foglio2!$E$10,Doc_dipl_scuola_sec.!F452,IF(Foglio2!$J$3=Foglio2!$E$11,Doc_scuola_media!F452,IF(Foglio2!$J$3=Foglio2!$E$12,Doc_laureati_scuola_sec.!F470,IF(Foglio2!$J$3=Foglio2!$E$13,Direttivi_capi_ist.!F452,0)))))))))))</f>
        <v>0</v>
      </c>
      <c r="I470" s="248">
        <f>IF(Foglio2!$J$3=Foglio2!$E$3,Ausiliari_Coll.Scol.!G452,IF(Foglio2!$J$3=Foglio2!$E$4,Collab._Tecnici!G452,IF(Foglio2!$J$3=Foglio2!$E$5,Assistenti_Tecnici!G452,IF(Foglio2!$J$3=Foglio2!$E$6,Assistenti_Amm.vo!G452,IF(Foglio2!$J$3=Foglio2!$E$7,Resp_Coord_Amm.vo!G452,IF(Foglio2!$J$3=Foglio2!$E$8,Direttore_Amm.vo!G452,IF(Foglio2!$J$3=Foglio2!$E$9,Doc_mat_elem.re!G452,IF(Foglio2!$J$3=Foglio2!$E$10,Doc_dipl_scuola_sec.!G452,IF(Foglio2!$J$3=Foglio2!$E$11,Doc_scuola_media!G452,IF(Foglio2!$J$3=Foglio2!$E$12,Doc_laureati_scuola_sec.!G470,IF(Foglio2!$J$3=Foglio2!$E$13,Direttivi_capi_ist.!G452,0)))))))))))</f>
        <v>0</v>
      </c>
      <c r="J470" s="248">
        <f>IF(Foglio2!$J$3=Foglio2!$E$3,Ausiliari_Coll.Scol.!H452,IF(Foglio2!$J$3=Foglio2!$E$4,Collab._Tecnici!H452,IF(Foglio2!$J$3=Foglio2!$E$5,Assistenti_Tecnici!H452,IF(Foglio2!$J$3=Foglio2!$E$6,Assistenti_Amm.vo!H452,IF(Foglio2!$J$3=Foglio2!$E$7,Resp_Coord_Amm.vo!H452,IF(Foglio2!$J$3=Foglio2!$E$8,Direttore_Amm.vo!H452,IF(Foglio2!$J$3=Foglio2!$E$9,Doc_mat_elem.re!H452,IF(Foglio2!$J$3=Foglio2!$E$10,Doc_dipl_scuola_sec.!H452,IF(Foglio2!$J$3=Foglio2!$E$11,Doc_scuola_media!H452,IF(Foglio2!$J$3=Foglio2!$E$12,Doc_laureati_scuola_sec.!H470,IF(Foglio2!$J$3=Foglio2!$E$13,Direttivi_capi_ist.!H452,0)))))))))))</f>
        <v>0</v>
      </c>
      <c r="K470" s="248">
        <f>IF(Foglio2!$J$3=Foglio2!$E$3,Ausiliari_Coll.Scol.!I452,IF(Foglio2!$J$3=Foglio2!$E$4,Collab._Tecnici!I452,IF(Foglio2!$J$3=Foglio2!$E$5,Assistenti_Tecnici!I452,IF(Foglio2!$J$3=Foglio2!$E$6,Assistenti_Amm.vo!I452,IF(Foglio2!$J$3=Foglio2!$E$7,Resp_Coord_Amm.vo!I452,IF(Foglio2!$J$3=Foglio2!$E$8,Direttore_Amm.vo!I452,IF(Foglio2!$J$3=Foglio2!$E$9,Doc_mat_elem.re!I452,IF(Foglio2!$J$3=Foglio2!$E$10,Doc_dipl_scuola_sec.!I452,IF(Foglio2!$J$3=Foglio2!$E$11,Doc_scuola_media!I452,IF(Foglio2!$J$3=Foglio2!$E$12,Doc_laureati_scuola_sec.!I470,IF(Foglio2!$J$3=Foglio2!$E$13,Direttivi_capi_ist.!I452,0)))))))))))</f>
        <v>0</v>
      </c>
      <c r="L470" s="248">
        <f>IF(Foglio2!$J$3=Foglio2!$E$3,Ausiliari_Coll.Scol.!J452,IF(Foglio2!$J$3=Foglio2!$E$4,Collab._Tecnici!J452,IF(Foglio2!$J$3=Foglio2!$E$5,Assistenti_Tecnici!J452,IF(Foglio2!$J$3=Foglio2!$E$6,Assistenti_Amm.vo!J452,IF(Foglio2!$J$3=Foglio2!$E$7,Resp_Coord_Amm.vo!J452,IF(Foglio2!$J$3=Foglio2!$E$8,Direttore_Amm.vo!J452,IF(Foglio2!$J$3=Foglio2!$E$9,Doc_mat_elem.re!J452,IF(Foglio2!$J$3=Foglio2!$E$10,Doc_dipl_scuola_sec.!J452,IF(Foglio2!$J$3=Foglio2!$E$11,Doc_scuola_media!J452,IF(Foglio2!$J$3=Foglio2!$E$12,Doc_laureati_scuola_sec.!J470,IF(Foglio2!$J$3=Foglio2!$E$13,Direttivi_capi_ist.!J452,0)))))))))))</f>
        <v>0</v>
      </c>
      <c r="M470" s="249">
        <f>IF(Foglio2!$J$3=Foglio2!$E$3,Ausiliari_Coll.Scol.!K452,IF(Foglio2!$J$3=Foglio2!$E$4,Collab._Tecnici!K452,IF(Foglio2!$J$3=Foglio2!$E$5,Assistenti_Tecnici!K452,IF(Foglio2!$J$3=Foglio2!$E$6,Assistenti_Amm.vo!K452,IF(Foglio2!$J$3=Foglio2!$E$7,Resp_Coord_Amm.vo!K452,IF(Foglio2!$J$3=Foglio2!$E$8,Direttore_Amm.vo!K452,IF(Foglio2!$J$3=Foglio2!$E$9,Doc_mat_elem.re!K452,IF(Foglio2!$J$3=Foglio2!$E$10,Doc_dipl_scuola_sec.!K452,IF(Foglio2!$J$3=Foglio2!$E$11,Doc_scuola_media!K452,IF(Foglio2!$J$3=Foglio2!$E$12,Doc_laureati_scuola_sec.!K470,IF(Foglio2!$J$3=Foglio2!$E$13,Direttivi_capi_ist.!K452,0)))))))))))</f>
        <v>0</v>
      </c>
      <c r="N470" s="250">
        <f>IF(Foglio2!$J$3=Foglio2!$E$3,Ausiliari_Coll.Scol.!L452,IF(Foglio2!$J$3=Foglio2!$E$4,Collab._Tecnici!L452,IF(Foglio2!$J$3=Foglio2!$E$5,Assistenti_Tecnici!L452,IF(Foglio2!$J$3=Foglio2!$E$6,Assistenti_Amm.vo!L452,IF(Foglio2!$J$3=Foglio2!$E$7,Resp_Coord_Amm.vo!L452,IF(Foglio2!$J$3=Foglio2!$E$8,Direttore_Amm.vo!L452,IF(Foglio2!$J$3=Foglio2!$E$9,Doc_mat_elem.re!L452,IF(Foglio2!$J$3=Foglio2!$E$10,Doc_dipl_scuola_sec.!L452,IF(Foglio2!$J$3=Foglio2!$E$11,Doc_scuola_media!L452,IF(Foglio2!$J$3=Foglio2!$E$12,Doc_laureati_scuola_sec.!L470,IF(Foglio2!$J$3=Foglio2!$E$13,Direttivi_capi_ist.!L452,0)))))))))))</f>
        <v>0</v>
      </c>
      <c r="O470" s="251">
        <f>IF(Foglio2!$J$3=Foglio2!$E$3,Ausiliari_Coll.Scol.!M452,IF(Foglio2!$J$3=Foglio2!$E$4,Collab._Tecnici!M452,IF(Foglio2!$J$3=Foglio2!$E$5,Assistenti_Tecnici!M452,IF(Foglio2!$J$3=Foglio2!$E$6,Assistenti_Amm.vo!M452,IF(Foglio2!$J$3=Foglio2!$E$7,Resp_Coord_Amm.vo!M452,IF(Foglio2!$J$3=Foglio2!$E$8,Direttore_Amm.vo!M452,IF(Foglio2!$J$3=Foglio2!$E$9,Doc_mat_elem.re!M452,IF(Foglio2!$J$3=Foglio2!$E$10,Doc_dipl_scuola_sec.!M452,IF(Foglio2!$J$3=Foglio2!$E$11,Doc_scuola_media!M452,IF(Foglio2!$J$3=Foglio2!$E$12,Doc_laureati_scuola_sec.!M470,IF(Foglio2!$J$3=Foglio2!$E$13,Direttivi_capi_ist.!M452,0)))))))))))</f>
        <v>0</v>
      </c>
      <c r="P470" s="252">
        <f>IF(Foglio2!$J$3=Foglio2!$E$3,Ausiliari_Coll.Scol.!N452,IF(Foglio2!$J$3=Foglio2!$E$4,Collab._Tecnici!N452,IF(Foglio2!$J$3=Foglio2!$E$5,Assistenti_Tecnici!N452,IF(Foglio2!$J$3=Foglio2!$E$6,Assistenti_Amm.vo!N452,IF(Foglio2!$J$3=Foglio2!$E$7,Resp_Coord_Amm.vo!N452,IF(Foglio2!$J$3=Foglio2!$E$8,Direttore_Amm.vo!N452,IF(Foglio2!$J$3=Foglio2!$E$9,Doc_mat_elem.re!N452,IF(Foglio2!$J$3=Foglio2!$E$10,Doc_dipl_scuola_sec.!N452,IF(Foglio2!$J$3=Foglio2!$E$11,Doc_scuola_media!N452,IF(Foglio2!$J$3=Foglio2!$E$12,Doc_laureati_scuola_sec.!N470,IF(Foglio2!$J$3=Foglio2!$E$13,Direttivi_capi_ist.!N452,0)))))))))))</f>
        <v>0</v>
      </c>
      <c r="Q470" s="252">
        <f>IF(Foglio2!$J$3=Foglio2!$E$3,Ausiliari_Coll.Scol.!O452,IF(Foglio2!$J$3=Foglio2!$E$4,Collab._Tecnici!O452,IF(Foglio2!$J$3=Foglio2!$E$5,Assistenti_Tecnici!O452,IF(Foglio2!$J$3=Foglio2!$E$6,Assistenti_Amm.vo!O452,IF(Foglio2!$J$3=Foglio2!$E$7,Resp_Coord_Amm.vo!O452,IF(Foglio2!$J$3=Foglio2!$E$8,Direttore_Amm.vo!O452,IF(Foglio2!$J$3=Foglio2!$E$9,Doc_mat_elem.re!O452,IF(Foglio2!$J$3=Foglio2!$E$10,Doc_dipl_scuola_sec.!O452,IF(Foglio2!$J$3=Foglio2!$E$11,Doc_scuola_media!O452,IF(Foglio2!$J$3=Foglio2!$E$12,Doc_laureati_scuola_sec.!O470,IF(Foglio2!$J$3=Foglio2!$E$13,Direttivi_capi_ist.!O452,0)))))))))))</f>
        <v>0</v>
      </c>
      <c r="R470" s="252">
        <f>IF(Foglio2!$J$3=Foglio2!$E$3,Ausiliari_Coll.Scol.!P452,IF(Foglio2!$J$3=Foglio2!$E$4,Collab._Tecnici!P452,IF(Foglio2!$J$3=Foglio2!$E$5,Assistenti_Tecnici!P452,IF(Foglio2!$J$3=Foglio2!$E$6,Assistenti_Amm.vo!P452,IF(Foglio2!$J$3=Foglio2!$E$7,Resp_Coord_Amm.vo!P452,IF(Foglio2!$J$3=Foglio2!$E$8,Direttore_Amm.vo!P452,IF(Foglio2!$J$3=Foglio2!$E$9,Doc_mat_elem.re!P452,IF(Foglio2!$J$3=Foglio2!$E$10,Doc_dipl_scuola_sec.!P452,IF(Foglio2!$J$3=Foglio2!$E$11,Doc_scuola_media!P452,IF(Foglio2!$J$3=Foglio2!$E$12,Doc_laureati_scuola_sec.!P470,IF(Foglio2!$J$3=Foglio2!$E$13,Direttivi_capi_ist.!P452,0)))))))))))</f>
        <v>0</v>
      </c>
      <c r="S470" s="252">
        <f>IF(Foglio2!$J$3=Foglio2!$E$3,Ausiliari_Coll.Scol.!Q452,IF(Foglio2!$J$3=Foglio2!$E$4,Collab._Tecnici!Q452,IF(Foglio2!$J$3=Foglio2!$E$5,Assistenti_Tecnici!Q452,IF(Foglio2!$J$3=Foglio2!$E$6,Assistenti_Amm.vo!Q452,IF(Foglio2!$J$3=Foglio2!$E$7,Resp_Coord_Amm.vo!Q452,IF(Foglio2!$J$3=Foglio2!$E$8,Direttore_Amm.vo!Q452,IF(Foglio2!$J$3=Foglio2!$E$9,Doc_mat_elem.re!Q452,IF(Foglio2!$J$3=Foglio2!$E$10,Doc_dipl_scuola_sec.!Q452,IF(Foglio2!$J$3=Foglio2!$E$11,Doc_scuola_media!Q452,IF(Foglio2!$J$3=Foglio2!$E$12,Doc_laureati_scuola_sec.!Q470,IF(Foglio2!$J$3=Foglio2!$E$13,Direttivi_capi_ist.!Q452,0)))))))))))</f>
        <v>0</v>
      </c>
      <c r="T470" s="252">
        <f>IF(Foglio2!$J$3=Foglio2!$E$3,Ausiliari_Coll.Scol.!R452,IF(Foglio2!$J$3=Foglio2!$E$4,Collab._Tecnici!R452,IF(Foglio2!$J$3=Foglio2!$E$5,Assistenti_Tecnici!R452,IF(Foglio2!$J$3=Foglio2!$E$6,Assistenti_Amm.vo!R452,IF(Foglio2!$J$3=Foglio2!$E$7,Resp_Coord_Amm.vo!R452,IF(Foglio2!$J$3=Foglio2!$E$8,Direttore_Amm.vo!R452,IF(Foglio2!$J$3=Foglio2!$E$9,Doc_mat_elem.re!R452,IF(Foglio2!$J$3=Foglio2!$E$10,Doc_dipl_scuola_sec.!R452,IF(Foglio2!$J$3=Foglio2!$E$11,Doc_scuola_media!R452,IF(Foglio2!$J$3=Foglio2!$E$12,Doc_laureati_scuola_sec.!R470,IF(Foglio2!$J$3=Foglio2!$E$13,Direttivi_capi_ist.!R452,0)))))))))))</f>
        <v>0</v>
      </c>
      <c r="U470" s="252">
        <f t="shared" ref="U470" si="2070">(P470)/12*0.8</f>
        <v>0</v>
      </c>
      <c r="V470" s="252">
        <f t="shared" ref="V470" si="2071">(P470+R470)/12*0.8</f>
        <v>0</v>
      </c>
      <c r="W470" s="253" t="str">
        <f t="shared" ref="W470" si="2072">"Fascia Da "&amp;F470&amp;" a "&amp;F471&amp;" Decorrenza "&amp;DAY(C458)&amp;"/"&amp;MONTH(C458)&amp;"/"&amp;YEAR(C458)</f>
        <v>Fascia Da 35 a  Decorrenza 1/6/1999</v>
      </c>
    </row>
    <row r="471" spans="1:23" ht="9" customHeight="1" x14ac:dyDescent="0.2">
      <c r="B471" s="245">
        <f t="shared" si="1974"/>
        <v>36325</v>
      </c>
      <c r="C471" s="378"/>
      <c r="D471" s="378"/>
      <c r="E471" s="264" t="s">
        <v>4</v>
      </c>
      <c r="F471" s="265"/>
      <c r="G471" s="267">
        <f t="shared" ref="G471" si="2073">G470*1936.27</f>
        <v>0</v>
      </c>
      <c r="H471" s="267">
        <f t="shared" ref="H471" si="2074">H470*1936.27</f>
        <v>0</v>
      </c>
      <c r="I471" s="267">
        <f t="shared" ref="I471" si="2075">I470*1936.27</f>
        <v>0</v>
      </c>
      <c r="J471" s="267">
        <f t="shared" ref="J471" si="2076">J470*1936.27</f>
        <v>0</v>
      </c>
      <c r="K471" s="267">
        <f t="shared" ref="K471" si="2077">K470*1936.27</f>
        <v>0</v>
      </c>
      <c r="L471" s="266">
        <f t="shared" ref="L471" si="2078">L470*1936.27</f>
        <v>0</v>
      </c>
      <c r="M471" s="267">
        <f t="shared" ref="M471" si="2079">M470*1936.27</f>
        <v>0</v>
      </c>
      <c r="N471" s="182">
        <f t="shared" ref="N471" si="2080">N470*1936.27</f>
        <v>0</v>
      </c>
      <c r="O471" s="183">
        <f t="shared" ref="O471" si="2081">O470*1936.27</f>
        <v>0</v>
      </c>
      <c r="P471" s="184">
        <f t="shared" ref="P471" si="2082">P470*1936.27</f>
        <v>0</v>
      </c>
      <c r="Q471" s="184">
        <f t="shared" ref="Q471" si="2083">Q470*1936.27</f>
        <v>0</v>
      </c>
      <c r="R471" s="184">
        <f t="shared" ref="R471" si="2084">R470*1936.27</f>
        <v>0</v>
      </c>
      <c r="S471" s="184">
        <f t="shared" ref="S471" si="2085">S470*1936.27</f>
        <v>0</v>
      </c>
      <c r="T471" s="184">
        <f t="shared" ref="T471" si="2086">T470*1936.27</f>
        <v>0</v>
      </c>
      <c r="U471" s="184">
        <f t="shared" ref="U471" si="2087">U470*1936.27</f>
        <v>0</v>
      </c>
      <c r="V471" s="184">
        <f t="shared" ref="V471" si="2088">V470*1936.27</f>
        <v>0</v>
      </c>
    </row>
    <row r="472" spans="1:23" ht="12.75" customHeight="1" x14ac:dyDescent="0.2">
      <c r="A472" s="104">
        <f>IF(Foglio2!$J$7=1,TRUNC(Base!V472,0),TRUNC(Base!U472,0))</f>
        <v>0</v>
      </c>
      <c r="B472" s="245">
        <f t="shared" ref="B472" si="2089">C474</f>
        <v>36708</v>
      </c>
      <c r="C472" s="375">
        <v>36708</v>
      </c>
      <c r="D472" s="375">
        <v>36769</v>
      </c>
      <c r="E472" s="246" t="s">
        <v>3</v>
      </c>
      <c r="F472" s="247">
        <v>0</v>
      </c>
      <c r="G472" s="248">
        <f>IF(Foglio2!$J$3=Foglio2!$E$3,Ausiliari_Coll.Scol.!E454,IF(Foglio2!$J$3=Foglio2!$E$4,Collab._Tecnici!E454,IF(Foglio2!$J$3=Foglio2!$E$5,Assistenti_Tecnici!E454,IF(Foglio2!$J$3=Foglio2!$E$6,Assistenti_Amm.vo!E454,IF(Foglio2!$J$3=Foglio2!$E$7,Resp_Coord_Amm.vo!E454,IF(Foglio2!$J$3=Foglio2!$E$8,Direttore_Amm.vo!E454,IF(Foglio2!$J$3=Foglio2!$E$9,Doc_mat_elem.re!E454,IF(Foglio2!$J$3=Foglio2!$E$10,Doc_dipl_scuola_sec.!E454,IF(Foglio2!$J$3=Foglio2!$E$11,Doc_scuola_media!E454,IF(Foglio2!$J$3=Foglio2!$E$12,Doc_laureati_scuola_sec.!E472,IF(Foglio2!$J$3=Foglio2!$E$13,Direttivi_capi_ist.!E454,0)))))))))))</f>
        <v>0</v>
      </c>
      <c r="H472" s="248">
        <f>IF(Foglio2!$J$3=Foglio2!$E$3,Ausiliari_Coll.Scol.!F454,IF(Foglio2!$J$3=Foglio2!$E$4,Collab._Tecnici!F454,IF(Foglio2!$J$3=Foglio2!$E$5,Assistenti_Tecnici!F454,IF(Foglio2!$J$3=Foglio2!$E$6,Assistenti_Amm.vo!F454,IF(Foglio2!$J$3=Foglio2!$E$7,Resp_Coord_Amm.vo!F454,IF(Foglio2!$J$3=Foglio2!$E$8,Direttore_Amm.vo!F454,IF(Foglio2!$J$3=Foglio2!$E$9,Doc_mat_elem.re!F454,IF(Foglio2!$J$3=Foglio2!$E$10,Doc_dipl_scuola_sec.!F454,IF(Foglio2!$J$3=Foglio2!$E$11,Doc_scuola_media!F454,IF(Foglio2!$J$3=Foglio2!$E$12,Doc_laureati_scuola_sec.!F472,IF(Foglio2!$J$3=Foglio2!$E$13,Direttivi_capi_ist.!F454,0)))))))))))</f>
        <v>0</v>
      </c>
      <c r="I472" s="248">
        <f>IF(Foglio2!$J$3=Foglio2!$E$3,Ausiliari_Coll.Scol.!G454,IF(Foglio2!$J$3=Foglio2!$E$4,Collab._Tecnici!G454,IF(Foglio2!$J$3=Foglio2!$E$5,Assistenti_Tecnici!G454,IF(Foglio2!$J$3=Foglio2!$E$6,Assistenti_Amm.vo!G454,IF(Foglio2!$J$3=Foglio2!$E$7,Resp_Coord_Amm.vo!G454,IF(Foglio2!$J$3=Foglio2!$E$8,Direttore_Amm.vo!G454,IF(Foglio2!$J$3=Foglio2!$E$9,Doc_mat_elem.re!G454,IF(Foglio2!$J$3=Foglio2!$E$10,Doc_dipl_scuola_sec.!G454,IF(Foglio2!$J$3=Foglio2!$E$11,Doc_scuola_media!G454,IF(Foglio2!$J$3=Foglio2!$E$12,Doc_laureati_scuola_sec.!G472,IF(Foglio2!$J$3=Foglio2!$E$13,Direttivi_capi_ist.!G454,0)))))))))))</f>
        <v>0</v>
      </c>
      <c r="J472" s="248">
        <f>IF(Foglio2!$J$3=Foglio2!$E$3,Ausiliari_Coll.Scol.!H454,IF(Foglio2!$J$3=Foglio2!$E$4,Collab._Tecnici!H454,IF(Foglio2!$J$3=Foglio2!$E$5,Assistenti_Tecnici!H454,IF(Foglio2!$J$3=Foglio2!$E$6,Assistenti_Amm.vo!H454,IF(Foglio2!$J$3=Foglio2!$E$7,Resp_Coord_Amm.vo!H454,IF(Foglio2!$J$3=Foglio2!$E$8,Direttore_Amm.vo!H454,IF(Foglio2!$J$3=Foglio2!$E$9,Doc_mat_elem.re!H454,IF(Foglio2!$J$3=Foglio2!$E$10,Doc_dipl_scuola_sec.!H454,IF(Foglio2!$J$3=Foglio2!$E$11,Doc_scuola_media!H454,IF(Foglio2!$J$3=Foglio2!$E$12,Doc_laureati_scuola_sec.!H472,IF(Foglio2!$J$3=Foglio2!$E$13,Direttivi_capi_ist.!H454,0)))))))))))</f>
        <v>0</v>
      </c>
      <c r="K472" s="248">
        <f>IF(Foglio2!$J$3=Foglio2!$E$3,Ausiliari_Coll.Scol.!I454,IF(Foglio2!$J$3=Foglio2!$E$4,Collab._Tecnici!I454,IF(Foglio2!$J$3=Foglio2!$E$5,Assistenti_Tecnici!I454,IF(Foglio2!$J$3=Foglio2!$E$6,Assistenti_Amm.vo!I454,IF(Foglio2!$J$3=Foglio2!$E$7,Resp_Coord_Amm.vo!I454,IF(Foglio2!$J$3=Foglio2!$E$8,Direttore_Amm.vo!I454,IF(Foglio2!$J$3=Foglio2!$E$9,Doc_mat_elem.re!I454,IF(Foglio2!$J$3=Foglio2!$E$10,Doc_dipl_scuola_sec.!I454,IF(Foglio2!$J$3=Foglio2!$E$11,Doc_scuola_media!I454,IF(Foglio2!$J$3=Foglio2!$E$12,Doc_laureati_scuola_sec.!I472,IF(Foglio2!$J$3=Foglio2!$E$13,Direttivi_capi_ist.!I454,0)))))))))))</f>
        <v>0</v>
      </c>
      <c r="L472" s="248">
        <f>IF(Foglio2!$J$3=Foglio2!$E$3,Ausiliari_Coll.Scol.!J454,IF(Foglio2!$J$3=Foglio2!$E$4,Collab._Tecnici!J454,IF(Foglio2!$J$3=Foglio2!$E$5,Assistenti_Tecnici!J454,IF(Foglio2!$J$3=Foglio2!$E$6,Assistenti_Amm.vo!J454,IF(Foglio2!$J$3=Foglio2!$E$7,Resp_Coord_Amm.vo!J454,IF(Foglio2!$J$3=Foglio2!$E$8,Direttore_Amm.vo!J454,IF(Foglio2!$J$3=Foglio2!$E$9,Doc_mat_elem.re!J454,IF(Foglio2!$J$3=Foglio2!$E$10,Doc_dipl_scuola_sec.!J454,IF(Foglio2!$J$3=Foglio2!$E$11,Doc_scuola_media!J454,IF(Foglio2!$J$3=Foglio2!$E$12,Doc_laureati_scuola_sec.!J472,IF(Foglio2!$J$3=Foglio2!$E$13,Direttivi_capi_ist.!J454,0)))))))))))</f>
        <v>0</v>
      </c>
      <c r="M472" s="249">
        <f>IF(Foglio2!$J$3=Foglio2!$E$3,Ausiliari_Coll.Scol.!K454,IF(Foglio2!$J$3=Foglio2!$E$4,Collab._Tecnici!K454,IF(Foglio2!$J$3=Foglio2!$E$5,Assistenti_Tecnici!K454,IF(Foglio2!$J$3=Foglio2!$E$6,Assistenti_Amm.vo!K454,IF(Foglio2!$J$3=Foglio2!$E$7,Resp_Coord_Amm.vo!K454,IF(Foglio2!$J$3=Foglio2!$E$8,Direttore_Amm.vo!K454,IF(Foglio2!$J$3=Foglio2!$E$9,Doc_mat_elem.re!K454,IF(Foglio2!$J$3=Foglio2!$E$10,Doc_dipl_scuola_sec.!K454,IF(Foglio2!$J$3=Foglio2!$E$11,Doc_scuola_media!K454,IF(Foglio2!$J$3=Foglio2!$E$12,Doc_laureati_scuola_sec.!K472,IF(Foglio2!$J$3=Foglio2!$E$13,Direttivi_capi_ist.!K454,0)))))))))))</f>
        <v>0</v>
      </c>
      <c r="N472" s="250">
        <f>IF(Foglio2!$J$3=Foglio2!$E$3,Ausiliari_Coll.Scol.!L454,IF(Foglio2!$J$3=Foglio2!$E$4,Collab._Tecnici!L454,IF(Foglio2!$J$3=Foglio2!$E$5,Assistenti_Tecnici!L454,IF(Foglio2!$J$3=Foglio2!$E$6,Assistenti_Amm.vo!L454,IF(Foglio2!$J$3=Foglio2!$E$7,Resp_Coord_Amm.vo!L454,IF(Foglio2!$J$3=Foglio2!$E$8,Direttore_Amm.vo!L454,IF(Foglio2!$J$3=Foglio2!$E$9,Doc_mat_elem.re!L454,IF(Foglio2!$J$3=Foglio2!$E$10,Doc_dipl_scuola_sec.!L454,IF(Foglio2!$J$3=Foglio2!$E$11,Doc_scuola_media!L454,IF(Foglio2!$J$3=Foglio2!$E$12,Doc_laureati_scuola_sec.!L472,IF(Foglio2!$J$3=Foglio2!$E$13,Direttivi_capi_ist.!L454,0)))))))))))</f>
        <v>0</v>
      </c>
      <c r="O472" s="251">
        <f>IF(Foglio2!$J$3=Foglio2!$E$3,Ausiliari_Coll.Scol.!M454,IF(Foglio2!$J$3=Foglio2!$E$4,Collab._Tecnici!M454,IF(Foglio2!$J$3=Foglio2!$E$5,Assistenti_Tecnici!M454,IF(Foglio2!$J$3=Foglio2!$E$6,Assistenti_Amm.vo!M454,IF(Foglio2!$J$3=Foglio2!$E$7,Resp_Coord_Amm.vo!M454,IF(Foglio2!$J$3=Foglio2!$E$8,Direttore_Amm.vo!M454,IF(Foglio2!$J$3=Foglio2!$E$9,Doc_mat_elem.re!M454,IF(Foglio2!$J$3=Foglio2!$E$10,Doc_dipl_scuola_sec.!M454,IF(Foglio2!$J$3=Foglio2!$E$11,Doc_scuola_media!M454,IF(Foglio2!$J$3=Foglio2!$E$12,Doc_laureati_scuola_sec.!M472,IF(Foglio2!$J$3=Foglio2!$E$13,Direttivi_capi_ist.!M454,0)))))))))))</f>
        <v>0</v>
      </c>
      <c r="P472" s="252">
        <f>IF(Foglio2!$J$3=Foglio2!$E$3,Ausiliari_Coll.Scol.!N454,IF(Foglio2!$J$3=Foglio2!$E$4,Collab._Tecnici!N454,IF(Foglio2!$J$3=Foglio2!$E$5,Assistenti_Tecnici!N454,IF(Foglio2!$J$3=Foglio2!$E$6,Assistenti_Amm.vo!N454,IF(Foglio2!$J$3=Foglio2!$E$7,Resp_Coord_Amm.vo!N454,IF(Foglio2!$J$3=Foglio2!$E$8,Direttore_Amm.vo!N454,IF(Foglio2!$J$3=Foglio2!$E$9,Doc_mat_elem.re!N454,IF(Foglio2!$J$3=Foglio2!$E$10,Doc_dipl_scuola_sec.!N454,IF(Foglio2!$J$3=Foglio2!$E$11,Doc_scuola_media!N454,IF(Foglio2!$J$3=Foglio2!$E$12,Doc_laureati_scuola_sec.!N472,IF(Foglio2!$J$3=Foglio2!$E$13,Direttivi_capi_ist.!N454,0)))))))))))</f>
        <v>0</v>
      </c>
      <c r="Q472" s="252">
        <f>IF(Foglio2!$J$3=Foglio2!$E$3,Ausiliari_Coll.Scol.!O454,IF(Foglio2!$J$3=Foglio2!$E$4,Collab._Tecnici!O454,IF(Foglio2!$J$3=Foglio2!$E$5,Assistenti_Tecnici!O454,IF(Foglio2!$J$3=Foglio2!$E$6,Assistenti_Amm.vo!O454,IF(Foglio2!$J$3=Foglio2!$E$7,Resp_Coord_Amm.vo!O454,IF(Foglio2!$J$3=Foglio2!$E$8,Direttore_Amm.vo!O454,IF(Foglio2!$J$3=Foglio2!$E$9,Doc_mat_elem.re!O454,IF(Foglio2!$J$3=Foglio2!$E$10,Doc_dipl_scuola_sec.!O454,IF(Foglio2!$J$3=Foglio2!$E$11,Doc_scuola_media!O454,IF(Foglio2!$J$3=Foglio2!$E$12,Doc_laureati_scuola_sec.!O472,IF(Foglio2!$J$3=Foglio2!$E$13,Direttivi_capi_ist.!O454,0)))))))))))</f>
        <v>0</v>
      </c>
      <c r="R472" s="252">
        <f>IF(Foglio2!$J$3=Foglio2!$E$3,Ausiliari_Coll.Scol.!P454,IF(Foglio2!$J$3=Foglio2!$E$4,Collab._Tecnici!P454,IF(Foglio2!$J$3=Foglio2!$E$5,Assistenti_Tecnici!P454,IF(Foglio2!$J$3=Foglio2!$E$6,Assistenti_Amm.vo!P454,IF(Foglio2!$J$3=Foglio2!$E$7,Resp_Coord_Amm.vo!P454,IF(Foglio2!$J$3=Foglio2!$E$8,Direttore_Amm.vo!P454,IF(Foglio2!$J$3=Foglio2!$E$9,Doc_mat_elem.re!P454,IF(Foglio2!$J$3=Foglio2!$E$10,Doc_dipl_scuola_sec.!P454,IF(Foglio2!$J$3=Foglio2!$E$11,Doc_scuola_media!P454,IF(Foglio2!$J$3=Foglio2!$E$12,Doc_laureati_scuola_sec.!P472,IF(Foglio2!$J$3=Foglio2!$E$13,Direttivi_capi_ist.!P454,0)))))))))))</f>
        <v>0</v>
      </c>
      <c r="S472" s="252">
        <f>IF(Foglio2!$J$3=Foglio2!$E$3,Ausiliari_Coll.Scol.!Q454,IF(Foglio2!$J$3=Foglio2!$E$4,Collab._Tecnici!Q454,IF(Foglio2!$J$3=Foglio2!$E$5,Assistenti_Tecnici!Q454,IF(Foglio2!$J$3=Foglio2!$E$6,Assistenti_Amm.vo!Q454,IF(Foglio2!$J$3=Foglio2!$E$7,Resp_Coord_Amm.vo!Q454,IF(Foglio2!$J$3=Foglio2!$E$8,Direttore_Amm.vo!Q454,IF(Foglio2!$J$3=Foglio2!$E$9,Doc_mat_elem.re!Q454,IF(Foglio2!$J$3=Foglio2!$E$10,Doc_dipl_scuola_sec.!Q454,IF(Foglio2!$J$3=Foglio2!$E$11,Doc_scuola_media!Q454,IF(Foglio2!$J$3=Foglio2!$E$12,Doc_laureati_scuola_sec.!Q472,IF(Foglio2!$J$3=Foglio2!$E$13,Direttivi_capi_ist.!Q454,0)))))))))))</f>
        <v>0</v>
      </c>
      <c r="T472" s="252">
        <f>IF(Foglio2!$J$3=Foglio2!$E$3,Ausiliari_Coll.Scol.!R454,IF(Foglio2!$J$3=Foglio2!$E$4,Collab._Tecnici!R454,IF(Foglio2!$J$3=Foglio2!$E$5,Assistenti_Tecnici!R454,IF(Foglio2!$J$3=Foglio2!$E$6,Assistenti_Amm.vo!R454,IF(Foglio2!$J$3=Foglio2!$E$7,Resp_Coord_Amm.vo!R454,IF(Foglio2!$J$3=Foglio2!$E$8,Direttore_Amm.vo!R454,IF(Foglio2!$J$3=Foglio2!$E$9,Doc_mat_elem.re!R454,IF(Foglio2!$J$3=Foglio2!$E$10,Doc_dipl_scuola_sec.!R454,IF(Foglio2!$J$3=Foglio2!$E$11,Doc_scuola_media!R454,IF(Foglio2!$J$3=Foglio2!$E$12,Doc_laureati_scuola_sec.!R472,IF(Foglio2!$J$3=Foglio2!$E$13,Direttivi_capi_ist.!R454,0)))))))))))</f>
        <v>0</v>
      </c>
      <c r="U472" s="252">
        <f t="shared" ref="U472" si="2090">(P472)/12*0.8</f>
        <v>0</v>
      </c>
      <c r="V472" s="252">
        <f t="shared" ref="V472" si="2091">(P472+R472)/12*0.8</f>
        <v>0</v>
      </c>
      <c r="W472" s="253" t="str">
        <f t="shared" ref="W472" si="2092">"Fascia Da "&amp;F472&amp;" a "&amp;F473&amp;" Decorrenza "&amp;DAY(C472)&amp;"/"&amp;MONTH(C472)&amp;"/"&amp;YEAR(C472)</f>
        <v>Fascia Da 0 a 2 Decorrenza 1/7/2000</v>
      </c>
    </row>
    <row r="473" spans="1:23" ht="9" customHeight="1" x14ac:dyDescent="0.2">
      <c r="B473" s="245">
        <f t="shared" ref="B473:B536" si="2093">B472+1</f>
        <v>36709</v>
      </c>
      <c r="C473" s="376"/>
      <c r="D473" s="376"/>
      <c r="E473" s="254" t="s">
        <v>4</v>
      </c>
      <c r="F473" s="255">
        <v>2</v>
      </c>
      <c r="G473" s="267">
        <f t="shared" ref="G473" si="2094">G472*1936.27</f>
        <v>0</v>
      </c>
      <c r="H473" s="267">
        <f t="shared" ref="H473" si="2095">H472*1936.27</f>
        <v>0</v>
      </c>
      <c r="I473" s="267">
        <f t="shared" ref="I473" si="2096">I472*1936.27</f>
        <v>0</v>
      </c>
      <c r="J473" s="267">
        <f t="shared" ref="J473" si="2097">J472*1936.27</f>
        <v>0</v>
      </c>
      <c r="K473" s="267">
        <f t="shared" ref="K473" si="2098">K472*1936.27</f>
        <v>0</v>
      </c>
      <c r="L473" s="266">
        <f t="shared" ref="L473" si="2099">L472*1936.27</f>
        <v>0</v>
      </c>
      <c r="M473" s="267">
        <f t="shared" ref="M473" si="2100">M472*1936.27</f>
        <v>0</v>
      </c>
      <c r="N473" s="182">
        <f t="shared" ref="N473" si="2101">N472*1936.27</f>
        <v>0</v>
      </c>
      <c r="O473" s="183">
        <f t="shared" ref="O473" si="2102">O472*1936.27</f>
        <v>0</v>
      </c>
      <c r="P473" s="184">
        <f t="shared" ref="P473" si="2103">P472*1936.27</f>
        <v>0</v>
      </c>
      <c r="Q473" s="184">
        <f t="shared" ref="Q473" si="2104">Q472*1936.27</f>
        <v>0</v>
      </c>
      <c r="R473" s="184">
        <f t="shared" ref="R473" si="2105">R472*1936.27</f>
        <v>0</v>
      </c>
      <c r="S473" s="184">
        <f t="shared" ref="S473" si="2106">S472*1936.27</f>
        <v>0</v>
      </c>
      <c r="T473" s="184">
        <f t="shared" ref="T473" si="2107">T472*1936.27</f>
        <v>0</v>
      </c>
      <c r="U473" s="184">
        <f t="shared" ref="U473" si="2108">U472*1936.27</f>
        <v>0</v>
      </c>
      <c r="V473" s="184">
        <f t="shared" ref="V473" si="2109">V472*1936.27</f>
        <v>0</v>
      </c>
    </row>
    <row r="474" spans="1:23" ht="12.75" customHeight="1" x14ac:dyDescent="0.2">
      <c r="A474" s="104">
        <f>IF(Foglio2!$J$7=1,TRUNC(Base!V474,0),TRUNC(Base!U474,0))</f>
        <v>0</v>
      </c>
      <c r="B474" s="245">
        <f t="shared" si="2093"/>
        <v>36710</v>
      </c>
      <c r="C474" s="377">
        <v>36708</v>
      </c>
      <c r="D474" s="377">
        <v>36769</v>
      </c>
      <c r="E474" s="259" t="s">
        <v>3</v>
      </c>
      <c r="F474" s="260">
        <v>3</v>
      </c>
      <c r="G474" s="248">
        <f>IF(Foglio2!$J$3=Foglio2!$E$3,Ausiliari_Coll.Scol.!E456,IF(Foglio2!$J$3=Foglio2!$E$4,Collab._Tecnici!E456,IF(Foglio2!$J$3=Foglio2!$E$5,Assistenti_Tecnici!E456,IF(Foglio2!$J$3=Foglio2!$E$6,Assistenti_Amm.vo!E456,IF(Foglio2!$J$3=Foglio2!$E$7,Resp_Coord_Amm.vo!E456,IF(Foglio2!$J$3=Foglio2!$E$8,Direttore_Amm.vo!E456,IF(Foglio2!$J$3=Foglio2!$E$9,Doc_mat_elem.re!E456,IF(Foglio2!$J$3=Foglio2!$E$10,Doc_dipl_scuola_sec.!E456,IF(Foglio2!$J$3=Foglio2!$E$11,Doc_scuola_media!E456,IF(Foglio2!$J$3=Foglio2!$E$12,Doc_laureati_scuola_sec.!E474,IF(Foglio2!$J$3=Foglio2!$E$13,Direttivi_capi_ist.!E456,0)))))))))))</f>
        <v>0</v>
      </c>
      <c r="H474" s="248">
        <f>IF(Foglio2!$J$3=Foglio2!$E$3,Ausiliari_Coll.Scol.!F456,IF(Foglio2!$J$3=Foglio2!$E$4,Collab._Tecnici!F456,IF(Foglio2!$J$3=Foglio2!$E$5,Assistenti_Tecnici!F456,IF(Foglio2!$J$3=Foglio2!$E$6,Assistenti_Amm.vo!F456,IF(Foglio2!$J$3=Foglio2!$E$7,Resp_Coord_Amm.vo!F456,IF(Foglio2!$J$3=Foglio2!$E$8,Direttore_Amm.vo!F456,IF(Foglio2!$J$3=Foglio2!$E$9,Doc_mat_elem.re!F456,IF(Foglio2!$J$3=Foglio2!$E$10,Doc_dipl_scuola_sec.!F456,IF(Foglio2!$J$3=Foglio2!$E$11,Doc_scuola_media!F456,IF(Foglio2!$J$3=Foglio2!$E$12,Doc_laureati_scuola_sec.!F474,IF(Foglio2!$J$3=Foglio2!$E$13,Direttivi_capi_ist.!F456,0)))))))))))</f>
        <v>0</v>
      </c>
      <c r="I474" s="248">
        <f>IF(Foglio2!$J$3=Foglio2!$E$3,Ausiliari_Coll.Scol.!G456,IF(Foglio2!$J$3=Foglio2!$E$4,Collab._Tecnici!G456,IF(Foglio2!$J$3=Foglio2!$E$5,Assistenti_Tecnici!G456,IF(Foglio2!$J$3=Foglio2!$E$6,Assistenti_Amm.vo!G456,IF(Foglio2!$J$3=Foglio2!$E$7,Resp_Coord_Amm.vo!G456,IF(Foglio2!$J$3=Foglio2!$E$8,Direttore_Amm.vo!G456,IF(Foglio2!$J$3=Foglio2!$E$9,Doc_mat_elem.re!G456,IF(Foglio2!$J$3=Foglio2!$E$10,Doc_dipl_scuola_sec.!G456,IF(Foglio2!$J$3=Foglio2!$E$11,Doc_scuola_media!G456,IF(Foglio2!$J$3=Foglio2!$E$12,Doc_laureati_scuola_sec.!G474,IF(Foglio2!$J$3=Foglio2!$E$13,Direttivi_capi_ist.!G456,0)))))))))))</f>
        <v>0</v>
      </c>
      <c r="J474" s="248">
        <f>IF(Foglio2!$J$3=Foglio2!$E$3,Ausiliari_Coll.Scol.!H456,IF(Foglio2!$J$3=Foglio2!$E$4,Collab._Tecnici!H456,IF(Foglio2!$J$3=Foglio2!$E$5,Assistenti_Tecnici!H456,IF(Foglio2!$J$3=Foglio2!$E$6,Assistenti_Amm.vo!H456,IF(Foglio2!$J$3=Foglio2!$E$7,Resp_Coord_Amm.vo!H456,IF(Foglio2!$J$3=Foglio2!$E$8,Direttore_Amm.vo!H456,IF(Foglio2!$J$3=Foglio2!$E$9,Doc_mat_elem.re!H456,IF(Foglio2!$J$3=Foglio2!$E$10,Doc_dipl_scuola_sec.!H456,IF(Foglio2!$J$3=Foglio2!$E$11,Doc_scuola_media!H456,IF(Foglio2!$J$3=Foglio2!$E$12,Doc_laureati_scuola_sec.!H474,IF(Foglio2!$J$3=Foglio2!$E$13,Direttivi_capi_ist.!H456,0)))))))))))</f>
        <v>0</v>
      </c>
      <c r="K474" s="248">
        <f>IF(Foglio2!$J$3=Foglio2!$E$3,Ausiliari_Coll.Scol.!I456,IF(Foglio2!$J$3=Foglio2!$E$4,Collab._Tecnici!I456,IF(Foglio2!$J$3=Foglio2!$E$5,Assistenti_Tecnici!I456,IF(Foglio2!$J$3=Foglio2!$E$6,Assistenti_Amm.vo!I456,IF(Foglio2!$J$3=Foglio2!$E$7,Resp_Coord_Amm.vo!I456,IF(Foglio2!$J$3=Foglio2!$E$8,Direttore_Amm.vo!I456,IF(Foglio2!$J$3=Foglio2!$E$9,Doc_mat_elem.re!I456,IF(Foglio2!$J$3=Foglio2!$E$10,Doc_dipl_scuola_sec.!I456,IF(Foglio2!$J$3=Foglio2!$E$11,Doc_scuola_media!I456,IF(Foglio2!$J$3=Foglio2!$E$12,Doc_laureati_scuola_sec.!I474,IF(Foglio2!$J$3=Foglio2!$E$13,Direttivi_capi_ist.!I456,0)))))))))))</f>
        <v>0</v>
      </c>
      <c r="L474" s="248">
        <f>IF(Foglio2!$J$3=Foglio2!$E$3,Ausiliari_Coll.Scol.!J456,IF(Foglio2!$J$3=Foglio2!$E$4,Collab._Tecnici!J456,IF(Foglio2!$J$3=Foglio2!$E$5,Assistenti_Tecnici!J456,IF(Foglio2!$J$3=Foglio2!$E$6,Assistenti_Amm.vo!J456,IF(Foglio2!$J$3=Foglio2!$E$7,Resp_Coord_Amm.vo!J456,IF(Foglio2!$J$3=Foglio2!$E$8,Direttore_Amm.vo!J456,IF(Foglio2!$J$3=Foglio2!$E$9,Doc_mat_elem.re!J456,IF(Foglio2!$J$3=Foglio2!$E$10,Doc_dipl_scuola_sec.!J456,IF(Foglio2!$J$3=Foglio2!$E$11,Doc_scuola_media!J456,IF(Foglio2!$J$3=Foglio2!$E$12,Doc_laureati_scuola_sec.!J474,IF(Foglio2!$J$3=Foglio2!$E$13,Direttivi_capi_ist.!J456,0)))))))))))</f>
        <v>0</v>
      </c>
      <c r="M474" s="249">
        <f>IF(Foglio2!$J$3=Foglio2!$E$3,Ausiliari_Coll.Scol.!K456,IF(Foglio2!$J$3=Foglio2!$E$4,Collab._Tecnici!K456,IF(Foglio2!$J$3=Foglio2!$E$5,Assistenti_Tecnici!K456,IF(Foglio2!$J$3=Foglio2!$E$6,Assistenti_Amm.vo!K456,IF(Foglio2!$J$3=Foglio2!$E$7,Resp_Coord_Amm.vo!K456,IF(Foglio2!$J$3=Foglio2!$E$8,Direttore_Amm.vo!K456,IF(Foglio2!$J$3=Foglio2!$E$9,Doc_mat_elem.re!K456,IF(Foglio2!$J$3=Foglio2!$E$10,Doc_dipl_scuola_sec.!K456,IF(Foglio2!$J$3=Foglio2!$E$11,Doc_scuola_media!K456,IF(Foglio2!$J$3=Foglio2!$E$12,Doc_laureati_scuola_sec.!K474,IF(Foglio2!$J$3=Foglio2!$E$13,Direttivi_capi_ist.!K456,0)))))))))))</f>
        <v>0</v>
      </c>
      <c r="N474" s="250">
        <f>IF(Foglio2!$J$3=Foglio2!$E$3,Ausiliari_Coll.Scol.!L456,IF(Foglio2!$J$3=Foglio2!$E$4,Collab._Tecnici!L456,IF(Foglio2!$J$3=Foglio2!$E$5,Assistenti_Tecnici!L456,IF(Foglio2!$J$3=Foglio2!$E$6,Assistenti_Amm.vo!L456,IF(Foglio2!$J$3=Foglio2!$E$7,Resp_Coord_Amm.vo!L456,IF(Foglio2!$J$3=Foglio2!$E$8,Direttore_Amm.vo!L456,IF(Foglio2!$J$3=Foglio2!$E$9,Doc_mat_elem.re!L456,IF(Foglio2!$J$3=Foglio2!$E$10,Doc_dipl_scuola_sec.!L456,IF(Foglio2!$J$3=Foglio2!$E$11,Doc_scuola_media!L456,IF(Foglio2!$J$3=Foglio2!$E$12,Doc_laureati_scuola_sec.!L474,IF(Foglio2!$J$3=Foglio2!$E$13,Direttivi_capi_ist.!L456,0)))))))))))</f>
        <v>0</v>
      </c>
      <c r="O474" s="251">
        <f>IF(Foglio2!$J$3=Foglio2!$E$3,Ausiliari_Coll.Scol.!M456,IF(Foglio2!$J$3=Foglio2!$E$4,Collab._Tecnici!M456,IF(Foglio2!$J$3=Foglio2!$E$5,Assistenti_Tecnici!M456,IF(Foglio2!$J$3=Foglio2!$E$6,Assistenti_Amm.vo!M456,IF(Foglio2!$J$3=Foglio2!$E$7,Resp_Coord_Amm.vo!M456,IF(Foglio2!$J$3=Foglio2!$E$8,Direttore_Amm.vo!M456,IF(Foglio2!$J$3=Foglio2!$E$9,Doc_mat_elem.re!M456,IF(Foglio2!$J$3=Foglio2!$E$10,Doc_dipl_scuola_sec.!M456,IF(Foglio2!$J$3=Foglio2!$E$11,Doc_scuola_media!M456,IF(Foglio2!$J$3=Foglio2!$E$12,Doc_laureati_scuola_sec.!M474,IF(Foglio2!$J$3=Foglio2!$E$13,Direttivi_capi_ist.!M456,0)))))))))))</f>
        <v>0</v>
      </c>
      <c r="P474" s="252">
        <f>IF(Foglio2!$J$3=Foglio2!$E$3,Ausiliari_Coll.Scol.!N456,IF(Foglio2!$J$3=Foglio2!$E$4,Collab._Tecnici!N456,IF(Foglio2!$J$3=Foglio2!$E$5,Assistenti_Tecnici!N456,IF(Foglio2!$J$3=Foglio2!$E$6,Assistenti_Amm.vo!N456,IF(Foglio2!$J$3=Foglio2!$E$7,Resp_Coord_Amm.vo!N456,IF(Foglio2!$J$3=Foglio2!$E$8,Direttore_Amm.vo!N456,IF(Foglio2!$J$3=Foglio2!$E$9,Doc_mat_elem.re!N456,IF(Foglio2!$J$3=Foglio2!$E$10,Doc_dipl_scuola_sec.!N456,IF(Foglio2!$J$3=Foglio2!$E$11,Doc_scuola_media!N456,IF(Foglio2!$J$3=Foglio2!$E$12,Doc_laureati_scuola_sec.!N474,IF(Foglio2!$J$3=Foglio2!$E$13,Direttivi_capi_ist.!N456,0)))))))))))</f>
        <v>0</v>
      </c>
      <c r="Q474" s="252">
        <f>IF(Foglio2!$J$3=Foglio2!$E$3,Ausiliari_Coll.Scol.!O456,IF(Foglio2!$J$3=Foglio2!$E$4,Collab._Tecnici!O456,IF(Foglio2!$J$3=Foglio2!$E$5,Assistenti_Tecnici!O456,IF(Foglio2!$J$3=Foglio2!$E$6,Assistenti_Amm.vo!O456,IF(Foglio2!$J$3=Foglio2!$E$7,Resp_Coord_Amm.vo!O456,IF(Foglio2!$J$3=Foglio2!$E$8,Direttore_Amm.vo!O456,IF(Foglio2!$J$3=Foglio2!$E$9,Doc_mat_elem.re!O456,IF(Foglio2!$J$3=Foglio2!$E$10,Doc_dipl_scuola_sec.!O456,IF(Foglio2!$J$3=Foglio2!$E$11,Doc_scuola_media!O456,IF(Foglio2!$J$3=Foglio2!$E$12,Doc_laureati_scuola_sec.!O474,IF(Foglio2!$J$3=Foglio2!$E$13,Direttivi_capi_ist.!O456,0)))))))))))</f>
        <v>0</v>
      </c>
      <c r="R474" s="252">
        <f>IF(Foglio2!$J$3=Foglio2!$E$3,Ausiliari_Coll.Scol.!P456,IF(Foglio2!$J$3=Foglio2!$E$4,Collab._Tecnici!P456,IF(Foglio2!$J$3=Foglio2!$E$5,Assistenti_Tecnici!P456,IF(Foglio2!$J$3=Foglio2!$E$6,Assistenti_Amm.vo!P456,IF(Foglio2!$J$3=Foglio2!$E$7,Resp_Coord_Amm.vo!P456,IF(Foglio2!$J$3=Foglio2!$E$8,Direttore_Amm.vo!P456,IF(Foglio2!$J$3=Foglio2!$E$9,Doc_mat_elem.re!P456,IF(Foglio2!$J$3=Foglio2!$E$10,Doc_dipl_scuola_sec.!P456,IF(Foglio2!$J$3=Foglio2!$E$11,Doc_scuola_media!P456,IF(Foglio2!$J$3=Foglio2!$E$12,Doc_laureati_scuola_sec.!P474,IF(Foglio2!$J$3=Foglio2!$E$13,Direttivi_capi_ist.!P456,0)))))))))))</f>
        <v>0</v>
      </c>
      <c r="S474" s="252">
        <f>IF(Foglio2!$J$3=Foglio2!$E$3,Ausiliari_Coll.Scol.!Q456,IF(Foglio2!$J$3=Foglio2!$E$4,Collab._Tecnici!Q456,IF(Foglio2!$J$3=Foglio2!$E$5,Assistenti_Tecnici!Q456,IF(Foglio2!$J$3=Foglio2!$E$6,Assistenti_Amm.vo!Q456,IF(Foglio2!$J$3=Foglio2!$E$7,Resp_Coord_Amm.vo!Q456,IF(Foglio2!$J$3=Foglio2!$E$8,Direttore_Amm.vo!Q456,IF(Foglio2!$J$3=Foglio2!$E$9,Doc_mat_elem.re!Q456,IF(Foglio2!$J$3=Foglio2!$E$10,Doc_dipl_scuola_sec.!Q456,IF(Foglio2!$J$3=Foglio2!$E$11,Doc_scuola_media!Q456,IF(Foglio2!$J$3=Foglio2!$E$12,Doc_laureati_scuola_sec.!Q474,IF(Foglio2!$J$3=Foglio2!$E$13,Direttivi_capi_ist.!Q456,0)))))))))))</f>
        <v>0</v>
      </c>
      <c r="T474" s="252">
        <f>IF(Foglio2!$J$3=Foglio2!$E$3,Ausiliari_Coll.Scol.!R456,IF(Foglio2!$J$3=Foglio2!$E$4,Collab._Tecnici!R456,IF(Foglio2!$J$3=Foglio2!$E$5,Assistenti_Tecnici!R456,IF(Foglio2!$J$3=Foglio2!$E$6,Assistenti_Amm.vo!R456,IF(Foglio2!$J$3=Foglio2!$E$7,Resp_Coord_Amm.vo!R456,IF(Foglio2!$J$3=Foglio2!$E$8,Direttore_Amm.vo!R456,IF(Foglio2!$J$3=Foglio2!$E$9,Doc_mat_elem.re!R456,IF(Foglio2!$J$3=Foglio2!$E$10,Doc_dipl_scuola_sec.!R456,IF(Foglio2!$J$3=Foglio2!$E$11,Doc_scuola_media!R456,IF(Foglio2!$J$3=Foglio2!$E$12,Doc_laureati_scuola_sec.!R474,IF(Foglio2!$J$3=Foglio2!$E$13,Direttivi_capi_ist.!R456,0)))))))))))</f>
        <v>0</v>
      </c>
      <c r="U474" s="252">
        <f t="shared" ref="U474" si="2110">(P474)/12*0.8</f>
        <v>0</v>
      </c>
      <c r="V474" s="252">
        <f t="shared" ref="V474" si="2111">(P474+R474)/12*0.8</f>
        <v>0</v>
      </c>
      <c r="W474" s="253" t="str">
        <f t="shared" ref="W474" si="2112">"Fascia Da "&amp;F474&amp;" a "&amp;F475&amp;" Decorrenza "&amp;DAY(C472)&amp;"/"&amp;MONTH(C472)&amp;"/"&amp;YEAR(C472)</f>
        <v>Fascia Da 3 a 8 Decorrenza 1/7/2000</v>
      </c>
    </row>
    <row r="475" spans="1:23" ht="9" customHeight="1" x14ac:dyDescent="0.2">
      <c r="B475" s="245">
        <f t="shared" si="2093"/>
        <v>36711</v>
      </c>
      <c r="C475" s="377"/>
      <c r="D475" s="377"/>
      <c r="E475" s="254" t="s">
        <v>4</v>
      </c>
      <c r="F475" s="255">
        <v>8</v>
      </c>
      <c r="G475" s="267">
        <f t="shared" ref="G475" si="2113">G474*1936.27</f>
        <v>0</v>
      </c>
      <c r="H475" s="267">
        <f t="shared" ref="H475" si="2114">H474*1936.27</f>
        <v>0</v>
      </c>
      <c r="I475" s="267">
        <f t="shared" ref="I475" si="2115">I474*1936.27</f>
        <v>0</v>
      </c>
      <c r="J475" s="267">
        <f t="shared" ref="J475" si="2116">J474*1936.27</f>
        <v>0</v>
      </c>
      <c r="K475" s="267">
        <f t="shared" ref="K475" si="2117">K474*1936.27</f>
        <v>0</v>
      </c>
      <c r="L475" s="266">
        <f t="shared" ref="L475" si="2118">L474*1936.27</f>
        <v>0</v>
      </c>
      <c r="M475" s="267">
        <f t="shared" ref="M475" si="2119">M474*1936.27</f>
        <v>0</v>
      </c>
      <c r="N475" s="182">
        <f t="shared" ref="N475" si="2120">N474*1936.27</f>
        <v>0</v>
      </c>
      <c r="O475" s="183">
        <f t="shared" ref="O475" si="2121">O474*1936.27</f>
        <v>0</v>
      </c>
      <c r="P475" s="184">
        <f t="shared" ref="P475" si="2122">P474*1936.27</f>
        <v>0</v>
      </c>
      <c r="Q475" s="184">
        <f t="shared" ref="Q475" si="2123">Q474*1936.27</f>
        <v>0</v>
      </c>
      <c r="R475" s="184">
        <f t="shared" ref="R475" si="2124">R474*1936.27</f>
        <v>0</v>
      </c>
      <c r="S475" s="184">
        <f t="shared" ref="S475" si="2125">S474*1936.27</f>
        <v>0</v>
      </c>
      <c r="T475" s="184">
        <f t="shared" ref="T475" si="2126">T474*1936.27</f>
        <v>0</v>
      </c>
      <c r="U475" s="184">
        <f t="shared" ref="U475" si="2127">U474*1936.27</f>
        <v>0</v>
      </c>
      <c r="V475" s="184">
        <f t="shared" ref="V475" si="2128">V474*1936.27</f>
        <v>0</v>
      </c>
    </row>
    <row r="476" spans="1:23" ht="12.75" customHeight="1" x14ac:dyDescent="0.2">
      <c r="A476" s="104">
        <f>IF(Foglio2!$J$7=1,TRUNC(Base!V476,0),TRUNC(Base!U476,0))</f>
        <v>0</v>
      </c>
      <c r="B476" s="245">
        <f t="shared" si="2093"/>
        <v>36712</v>
      </c>
      <c r="C476" s="377"/>
      <c r="D476" s="377"/>
      <c r="E476" s="259" t="s">
        <v>3</v>
      </c>
      <c r="F476" s="260">
        <v>9</v>
      </c>
      <c r="G476" s="248">
        <f>IF(Foglio2!$J$3=Foglio2!$E$3,Ausiliari_Coll.Scol.!E458,IF(Foglio2!$J$3=Foglio2!$E$4,Collab._Tecnici!E458,IF(Foglio2!$J$3=Foglio2!$E$5,Assistenti_Tecnici!E458,IF(Foglio2!$J$3=Foglio2!$E$6,Assistenti_Amm.vo!E458,IF(Foglio2!$J$3=Foglio2!$E$7,Resp_Coord_Amm.vo!E458,IF(Foglio2!$J$3=Foglio2!$E$8,Direttore_Amm.vo!E458,IF(Foglio2!$J$3=Foglio2!$E$9,Doc_mat_elem.re!E458,IF(Foglio2!$J$3=Foglio2!$E$10,Doc_dipl_scuola_sec.!E458,IF(Foglio2!$J$3=Foglio2!$E$11,Doc_scuola_media!E458,IF(Foglio2!$J$3=Foglio2!$E$12,Doc_laureati_scuola_sec.!E476,IF(Foglio2!$J$3=Foglio2!$E$13,Direttivi_capi_ist.!E458,0)))))))))))</f>
        <v>0</v>
      </c>
      <c r="H476" s="248">
        <f>IF(Foglio2!$J$3=Foglio2!$E$3,Ausiliari_Coll.Scol.!F458,IF(Foglio2!$J$3=Foglio2!$E$4,Collab._Tecnici!F458,IF(Foglio2!$J$3=Foglio2!$E$5,Assistenti_Tecnici!F458,IF(Foglio2!$J$3=Foglio2!$E$6,Assistenti_Amm.vo!F458,IF(Foglio2!$J$3=Foglio2!$E$7,Resp_Coord_Amm.vo!F458,IF(Foglio2!$J$3=Foglio2!$E$8,Direttore_Amm.vo!F458,IF(Foglio2!$J$3=Foglio2!$E$9,Doc_mat_elem.re!F458,IF(Foglio2!$J$3=Foglio2!$E$10,Doc_dipl_scuola_sec.!F458,IF(Foglio2!$J$3=Foglio2!$E$11,Doc_scuola_media!F458,IF(Foglio2!$J$3=Foglio2!$E$12,Doc_laureati_scuola_sec.!F476,IF(Foglio2!$J$3=Foglio2!$E$13,Direttivi_capi_ist.!F458,0)))))))))))</f>
        <v>0</v>
      </c>
      <c r="I476" s="248">
        <f>IF(Foglio2!$J$3=Foglio2!$E$3,Ausiliari_Coll.Scol.!G458,IF(Foglio2!$J$3=Foglio2!$E$4,Collab._Tecnici!G458,IF(Foglio2!$J$3=Foglio2!$E$5,Assistenti_Tecnici!G458,IF(Foglio2!$J$3=Foglio2!$E$6,Assistenti_Amm.vo!G458,IF(Foglio2!$J$3=Foglio2!$E$7,Resp_Coord_Amm.vo!G458,IF(Foglio2!$J$3=Foglio2!$E$8,Direttore_Amm.vo!G458,IF(Foglio2!$J$3=Foglio2!$E$9,Doc_mat_elem.re!G458,IF(Foglio2!$J$3=Foglio2!$E$10,Doc_dipl_scuola_sec.!G458,IF(Foglio2!$J$3=Foglio2!$E$11,Doc_scuola_media!G458,IF(Foglio2!$J$3=Foglio2!$E$12,Doc_laureati_scuola_sec.!G476,IF(Foglio2!$J$3=Foglio2!$E$13,Direttivi_capi_ist.!G458,0)))))))))))</f>
        <v>0</v>
      </c>
      <c r="J476" s="248">
        <f>IF(Foglio2!$J$3=Foglio2!$E$3,Ausiliari_Coll.Scol.!H458,IF(Foglio2!$J$3=Foglio2!$E$4,Collab._Tecnici!H458,IF(Foglio2!$J$3=Foglio2!$E$5,Assistenti_Tecnici!H458,IF(Foglio2!$J$3=Foglio2!$E$6,Assistenti_Amm.vo!H458,IF(Foglio2!$J$3=Foglio2!$E$7,Resp_Coord_Amm.vo!H458,IF(Foglio2!$J$3=Foglio2!$E$8,Direttore_Amm.vo!H458,IF(Foglio2!$J$3=Foglio2!$E$9,Doc_mat_elem.re!H458,IF(Foglio2!$J$3=Foglio2!$E$10,Doc_dipl_scuola_sec.!H458,IF(Foglio2!$J$3=Foglio2!$E$11,Doc_scuola_media!H458,IF(Foglio2!$J$3=Foglio2!$E$12,Doc_laureati_scuola_sec.!H476,IF(Foglio2!$J$3=Foglio2!$E$13,Direttivi_capi_ist.!H458,0)))))))))))</f>
        <v>0</v>
      </c>
      <c r="K476" s="248">
        <f>IF(Foglio2!$J$3=Foglio2!$E$3,Ausiliari_Coll.Scol.!I458,IF(Foglio2!$J$3=Foglio2!$E$4,Collab._Tecnici!I458,IF(Foglio2!$J$3=Foglio2!$E$5,Assistenti_Tecnici!I458,IF(Foglio2!$J$3=Foglio2!$E$6,Assistenti_Amm.vo!I458,IF(Foglio2!$J$3=Foglio2!$E$7,Resp_Coord_Amm.vo!I458,IF(Foglio2!$J$3=Foglio2!$E$8,Direttore_Amm.vo!I458,IF(Foglio2!$J$3=Foglio2!$E$9,Doc_mat_elem.re!I458,IF(Foglio2!$J$3=Foglio2!$E$10,Doc_dipl_scuola_sec.!I458,IF(Foglio2!$J$3=Foglio2!$E$11,Doc_scuola_media!I458,IF(Foglio2!$J$3=Foglio2!$E$12,Doc_laureati_scuola_sec.!I476,IF(Foglio2!$J$3=Foglio2!$E$13,Direttivi_capi_ist.!I458,0)))))))))))</f>
        <v>0</v>
      </c>
      <c r="L476" s="248">
        <f>IF(Foglio2!$J$3=Foglio2!$E$3,Ausiliari_Coll.Scol.!J458,IF(Foglio2!$J$3=Foglio2!$E$4,Collab._Tecnici!J458,IF(Foglio2!$J$3=Foglio2!$E$5,Assistenti_Tecnici!J458,IF(Foglio2!$J$3=Foglio2!$E$6,Assistenti_Amm.vo!J458,IF(Foglio2!$J$3=Foglio2!$E$7,Resp_Coord_Amm.vo!J458,IF(Foglio2!$J$3=Foglio2!$E$8,Direttore_Amm.vo!J458,IF(Foglio2!$J$3=Foglio2!$E$9,Doc_mat_elem.re!J458,IF(Foglio2!$J$3=Foglio2!$E$10,Doc_dipl_scuola_sec.!J458,IF(Foglio2!$J$3=Foglio2!$E$11,Doc_scuola_media!J458,IF(Foglio2!$J$3=Foglio2!$E$12,Doc_laureati_scuola_sec.!J476,IF(Foglio2!$J$3=Foglio2!$E$13,Direttivi_capi_ist.!J458,0)))))))))))</f>
        <v>0</v>
      </c>
      <c r="M476" s="249">
        <f>IF(Foglio2!$J$3=Foglio2!$E$3,Ausiliari_Coll.Scol.!K458,IF(Foglio2!$J$3=Foglio2!$E$4,Collab._Tecnici!K458,IF(Foglio2!$J$3=Foglio2!$E$5,Assistenti_Tecnici!K458,IF(Foglio2!$J$3=Foglio2!$E$6,Assistenti_Amm.vo!K458,IF(Foglio2!$J$3=Foglio2!$E$7,Resp_Coord_Amm.vo!K458,IF(Foglio2!$J$3=Foglio2!$E$8,Direttore_Amm.vo!K458,IF(Foglio2!$J$3=Foglio2!$E$9,Doc_mat_elem.re!K458,IF(Foglio2!$J$3=Foglio2!$E$10,Doc_dipl_scuola_sec.!K458,IF(Foglio2!$J$3=Foglio2!$E$11,Doc_scuola_media!K458,IF(Foglio2!$J$3=Foglio2!$E$12,Doc_laureati_scuola_sec.!K476,IF(Foglio2!$J$3=Foglio2!$E$13,Direttivi_capi_ist.!K458,0)))))))))))</f>
        <v>0</v>
      </c>
      <c r="N476" s="250">
        <f>IF(Foglio2!$J$3=Foglio2!$E$3,Ausiliari_Coll.Scol.!L458,IF(Foglio2!$J$3=Foglio2!$E$4,Collab._Tecnici!L458,IF(Foglio2!$J$3=Foglio2!$E$5,Assistenti_Tecnici!L458,IF(Foglio2!$J$3=Foglio2!$E$6,Assistenti_Amm.vo!L458,IF(Foglio2!$J$3=Foglio2!$E$7,Resp_Coord_Amm.vo!L458,IF(Foglio2!$J$3=Foglio2!$E$8,Direttore_Amm.vo!L458,IF(Foglio2!$J$3=Foglio2!$E$9,Doc_mat_elem.re!L458,IF(Foglio2!$J$3=Foglio2!$E$10,Doc_dipl_scuola_sec.!L458,IF(Foglio2!$J$3=Foglio2!$E$11,Doc_scuola_media!L458,IF(Foglio2!$J$3=Foglio2!$E$12,Doc_laureati_scuola_sec.!L476,IF(Foglio2!$J$3=Foglio2!$E$13,Direttivi_capi_ist.!L458,0)))))))))))</f>
        <v>0</v>
      </c>
      <c r="O476" s="251">
        <f>IF(Foglio2!$J$3=Foglio2!$E$3,Ausiliari_Coll.Scol.!M458,IF(Foglio2!$J$3=Foglio2!$E$4,Collab._Tecnici!M458,IF(Foglio2!$J$3=Foglio2!$E$5,Assistenti_Tecnici!M458,IF(Foglio2!$J$3=Foglio2!$E$6,Assistenti_Amm.vo!M458,IF(Foglio2!$J$3=Foglio2!$E$7,Resp_Coord_Amm.vo!M458,IF(Foglio2!$J$3=Foglio2!$E$8,Direttore_Amm.vo!M458,IF(Foglio2!$J$3=Foglio2!$E$9,Doc_mat_elem.re!M458,IF(Foglio2!$J$3=Foglio2!$E$10,Doc_dipl_scuola_sec.!M458,IF(Foglio2!$J$3=Foglio2!$E$11,Doc_scuola_media!M458,IF(Foglio2!$J$3=Foglio2!$E$12,Doc_laureati_scuola_sec.!M476,IF(Foglio2!$J$3=Foglio2!$E$13,Direttivi_capi_ist.!M458,0)))))))))))</f>
        <v>0</v>
      </c>
      <c r="P476" s="252">
        <f>IF(Foglio2!$J$3=Foglio2!$E$3,Ausiliari_Coll.Scol.!N458,IF(Foglio2!$J$3=Foglio2!$E$4,Collab._Tecnici!N458,IF(Foglio2!$J$3=Foglio2!$E$5,Assistenti_Tecnici!N458,IF(Foglio2!$J$3=Foglio2!$E$6,Assistenti_Amm.vo!N458,IF(Foglio2!$J$3=Foglio2!$E$7,Resp_Coord_Amm.vo!N458,IF(Foglio2!$J$3=Foglio2!$E$8,Direttore_Amm.vo!N458,IF(Foglio2!$J$3=Foglio2!$E$9,Doc_mat_elem.re!N458,IF(Foglio2!$J$3=Foglio2!$E$10,Doc_dipl_scuola_sec.!N458,IF(Foglio2!$J$3=Foglio2!$E$11,Doc_scuola_media!N458,IF(Foglio2!$J$3=Foglio2!$E$12,Doc_laureati_scuola_sec.!N476,IF(Foglio2!$J$3=Foglio2!$E$13,Direttivi_capi_ist.!N458,0)))))))))))</f>
        <v>0</v>
      </c>
      <c r="Q476" s="252">
        <f>IF(Foglio2!$J$3=Foglio2!$E$3,Ausiliari_Coll.Scol.!O458,IF(Foglio2!$J$3=Foglio2!$E$4,Collab._Tecnici!O458,IF(Foglio2!$J$3=Foglio2!$E$5,Assistenti_Tecnici!O458,IF(Foglio2!$J$3=Foglio2!$E$6,Assistenti_Amm.vo!O458,IF(Foglio2!$J$3=Foglio2!$E$7,Resp_Coord_Amm.vo!O458,IF(Foglio2!$J$3=Foglio2!$E$8,Direttore_Amm.vo!O458,IF(Foglio2!$J$3=Foglio2!$E$9,Doc_mat_elem.re!O458,IF(Foglio2!$J$3=Foglio2!$E$10,Doc_dipl_scuola_sec.!O458,IF(Foglio2!$J$3=Foglio2!$E$11,Doc_scuola_media!O458,IF(Foglio2!$J$3=Foglio2!$E$12,Doc_laureati_scuola_sec.!O476,IF(Foglio2!$J$3=Foglio2!$E$13,Direttivi_capi_ist.!O458,0)))))))))))</f>
        <v>0</v>
      </c>
      <c r="R476" s="252">
        <f>IF(Foglio2!$J$3=Foglio2!$E$3,Ausiliari_Coll.Scol.!P458,IF(Foglio2!$J$3=Foglio2!$E$4,Collab._Tecnici!P458,IF(Foglio2!$J$3=Foglio2!$E$5,Assistenti_Tecnici!P458,IF(Foglio2!$J$3=Foglio2!$E$6,Assistenti_Amm.vo!P458,IF(Foglio2!$J$3=Foglio2!$E$7,Resp_Coord_Amm.vo!P458,IF(Foglio2!$J$3=Foglio2!$E$8,Direttore_Amm.vo!P458,IF(Foglio2!$J$3=Foglio2!$E$9,Doc_mat_elem.re!P458,IF(Foglio2!$J$3=Foglio2!$E$10,Doc_dipl_scuola_sec.!P458,IF(Foglio2!$J$3=Foglio2!$E$11,Doc_scuola_media!P458,IF(Foglio2!$J$3=Foglio2!$E$12,Doc_laureati_scuola_sec.!P476,IF(Foglio2!$J$3=Foglio2!$E$13,Direttivi_capi_ist.!P458,0)))))))))))</f>
        <v>0</v>
      </c>
      <c r="S476" s="252">
        <f>IF(Foglio2!$J$3=Foglio2!$E$3,Ausiliari_Coll.Scol.!Q458,IF(Foglio2!$J$3=Foglio2!$E$4,Collab._Tecnici!Q458,IF(Foglio2!$J$3=Foglio2!$E$5,Assistenti_Tecnici!Q458,IF(Foglio2!$J$3=Foglio2!$E$6,Assistenti_Amm.vo!Q458,IF(Foglio2!$J$3=Foglio2!$E$7,Resp_Coord_Amm.vo!Q458,IF(Foglio2!$J$3=Foglio2!$E$8,Direttore_Amm.vo!Q458,IF(Foglio2!$J$3=Foglio2!$E$9,Doc_mat_elem.re!Q458,IF(Foglio2!$J$3=Foglio2!$E$10,Doc_dipl_scuola_sec.!Q458,IF(Foglio2!$J$3=Foglio2!$E$11,Doc_scuola_media!Q458,IF(Foglio2!$J$3=Foglio2!$E$12,Doc_laureati_scuola_sec.!Q476,IF(Foglio2!$J$3=Foglio2!$E$13,Direttivi_capi_ist.!Q458,0)))))))))))</f>
        <v>0</v>
      </c>
      <c r="T476" s="252">
        <f>IF(Foglio2!$J$3=Foglio2!$E$3,Ausiliari_Coll.Scol.!R458,IF(Foglio2!$J$3=Foglio2!$E$4,Collab._Tecnici!R458,IF(Foglio2!$J$3=Foglio2!$E$5,Assistenti_Tecnici!R458,IF(Foglio2!$J$3=Foglio2!$E$6,Assistenti_Amm.vo!R458,IF(Foglio2!$J$3=Foglio2!$E$7,Resp_Coord_Amm.vo!R458,IF(Foglio2!$J$3=Foglio2!$E$8,Direttore_Amm.vo!R458,IF(Foglio2!$J$3=Foglio2!$E$9,Doc_mat_elem.re!R458,IF(Foglio2!$J$3=Foglio2!$E$10,Doc_dipl_scuola_sec.!R458,IF(Foglio2!$J$3=Foglio2!$E$11,Doc_scuola_media!R458,IF(Foglio2!$J$3=Foglio2!$E$12,Doc_laureati_scuola_sec.!R476,IF(Foglio2!$J$3=Foglio2!$E$13,Direttivi_capi_ist.!R458,0)))))))))))</f>
        <v>0</v>
      </c>
      <c r="U476" s="252">
        <f t="shared" ref="U476" si="2129">(P476)/12*0.8</f>
        <v>0</v>
      </c>
      <c r="V476" s="252">
        <f t="shared" ref="V476" si="2130">(P476+R476)/12*0.8</f>
        <v>0</v>
      </c>
      <c r="W476" s="253" t="str">
        <f t="shared" ref="W476" si="2131">"Fascia Da "&amp;F476&amp;" a "&amp;F477&amp;" Decorrenza "&amp;DAY(C472)&amp;"/"&amp;MONTH(C472)&amp;"/"&amp;YEAR(C472)</f>
        <v>Fascia Da 9 a 14 Decorrenza 1/7/2000</v>
      </c>
    </row>
    <row r="477" spans="1:23" ht="9" customHeight="1" x14ac:dyDescent="0.2">
      <c r="B477" s="245">
        <f t="shared" si="2093"/>
        <v>36713</v>
      </c>
      <c r="C477" s="377"/>
      <c r="D477" s="377"/>
      <c r="E477" s="254" t="s">
        <v>4</v>
      </c>
      <c r="F477" s="255">
        <v>14</v>
      </c>
      <c r="G477" s="267">
        <f t="shared" ref="G477" si="2132">G476*1936.27</f>
        <v>0</v>
      </c>
      <c r="H477" s="267">
        <f t="shared" ref="H477" si="2133">H476*1936.27</f>
        <v>0</v>
      </c>
      <c r="I477" s="267">
        <f t="shared" ref="I477" si="2134">I476*1936.27</f>
        <v>0</v>
      </c>
      <c r="J477" s="267">
        <f t="shared" ref="J477" si="2135">J476*1936.27</f>
        <v>0</v>
      </c>
      <c r="K477" s="267">
        <f t="shared" ref="K477" si="2136">K476*1936.27</f>
        <v>0</v>
      </c>
      <c r="L477" s="266">
        <f t="shared" ref="L477" si="2137">L476*1936.27</f>
        <v>0</v>
      </c>
      <c r="M477" s="267">
        <f t="shared" ref="M477" si="2138">M476*1936.27</f>
        <v>0</v>
      </c>
      <c r="N477" s="182">
        <f t="shared" ref="N477" si="2139">N476*1936.27</f>
        <v>0</v>
      </c>
      <c r="O477" s="183">
        <f t="shared" ref="O477" si="2140">O476*1936.27</f>
        <v>0</v>
      </c>
      <c r="P477" s="184">
        <f t="shared" ref="P477" si="2141">P476*1936.27</f>
        <v>0</v>
      </c>
      <c r="Q477" s="184">
        <f t="shared" ref="Q477" si="2142">Q476*1936.27</f>
        <v>0</v>
      </c>
      <c r="R477" s="184">
        <f t="shared" ref="R477" si="2143">R476*1936.27</f>
        <v>0</v>
      </c>
      <c r="S477" s="184">
        <f t="shared" ref="S477" si="2144">S476*1936.27</f>
        <v>0</v>
      </c>
      <c r="T477" s="184">
        <f t="shared" ref="T477" si="2145">T476*1936.27</f>
        <v>0</v>
      </c>
      <c r="U477" s="184">
        <f t="shared" ref="U477" si="2146">U476*1936.27</f>
        <v>0</v>
      </c>
      <c r="V477" s="184">
        <f t="shared" ref="V477" si="2147">V476*1936.27</f>
        <v>0</v>
      </c>
    </row>
    <row r="478" spans="1:23" ht="12.75" customHeight="1" x14ac:dyDescent="0.2">
      <c r="A478" s="104">
        <f>IF(Foglio2!$J$7=1,TRUNC(Base!V478,0),TRUNC(Base!U478,0))</f>
        <v>0</v>
      </c>
      <c r="B478" s="245">
        <f t="shared" si="2093"/>
        <v>36714</v>
      </c>
      <c r="C478" s="377"/>
      <c r="D478" s="377"/>
      <c r="E478" s="259" t="s">
        <v>3</v>
      </c>
      <c r="F478" s="260">
        <v>15</v>
      </c>
      <c r="G478" s="248">
        <f>IF(Foglio2!$J$3=Foglio2!$E$3,Ausiliari_Coll.Scol.!E460,IF(Foglio2!$J$3=Foglio2!$E$4,Collab._Tecnici!E460,IF(Foglio2!$J$3=Foglio2!$E$5,Assistenti_Tecnici!E460,IF(Foglio2!$J$3=Foglio2!$E$6,Assistenti_Amm.vo!E460,IF(Foglio2!$J$3=Foglio2!$E$7,Resp_Coord_Amm.vo!E460,IF(Foglio2!$J$3=Foglio2!$E$8,Direttore_Amm.vo!E460,IF(Foglio2!$J$3=Foglio2!$E$9,Doc_mat_elem.re!E460,IF(Foglio2!$J$3=Foglio2!$E$10,Doc_dipl_scuola_sec.!E460,IF(Foglio2!$J$3=Foglio2!$E$11,Doc_scuola_media!E460,IF(Foglio2!$J$3=Foglio2!$E$12,Doc_laureati_scuola_sec.!E478,IF(Foglio2!$J$3=Foglio2!$E$13,Direttivi_capi_ist.!E460,0)))))))))))</f>
        <v>0</v>
      </c>
      <c r="H478" s="248">
        <f>IF(Foglio2!$J$3=Foglio2!$E$3,Ausiliari_Coll.Scol.!F460,IF(Foglio2!$J$3=Foglio2!$E$4,Collab._Tecnici!F460,IF(Foglio2!$J$3=Foglio2!$E$5,Assistenti_Tecnici!F460,IF(Foglio2!$J$3=Foglio2!$E$6,Assistenti_Amm.vo!F460,IF(Foglio2!$J$3=Foglio2!$E$7,Resp_Coord_Amm.vo!F460,IF(Foglio2!$J$3=Foglio2!$E$8,Direttore_Amm.vo!F460,IF(Foglio2!$J$3=Foglio2!$E$9,Doc_mat_elem.re!F460,IF(Foglio2!$J$3=Foglio2!$E$10,Doc_dipl_scuola_sec.!F460,IF(Foglio2!$J$3=Foglio2!$E$11,Doc_scuola_media!F460,IF(Foglio2!$J$3=Foglio2!$E$12,Doc_laureati_scuola_sec.!F478,IF(Foglio2!$J$3=Foglio2!$E$13,Direttivi_capi_ist.!F460,0)))))))))))</f>
        <v>0</v>
      </c>
      <c r="I478" s="248">
        <f>IF(Foglio2!$J$3=Foglio2!$E$3,Ausiliari_Coll.Scol.!G460,IF(Foglio2!$J$3=Foglio2!$E$4,Collab._Tecnici!G460,IF(Foglio2!$J$3=Foglio2!$E$5,Assistenti_Tecnici!G460,IF(Foglio2!$J$3=Foglio2!$E$6,Assistenti_Amm.vo!G460,IF(Foglio2!$J$3=Foglio2!$E$7,Resp_Coord_Amm.vo!G460,IF(Foglio2!$J$3=Foglio2!$E$8,Direttore_Amm.vo!G460,IF(Foglio2!$J$3=Foglio2!$E$9,Doc_mat_elem.re!G460,IF(Foglio2!$J$3=Foglio2!$E$10,Doc_dipl_scuola_sec.!G460,IF(Foglio2!$J$3=Foglio2!$E$11,Doc_scuola_media!G460,IF(Foglio2!$J$3=Foglio2!$E$12,Doc_laureati_scuola_sec.!G478,IF(Foglio2!$J$3=Foglio2!$E$13,Direttivi_capi_ist.!G460,0)))))))))))</f>
        <v>0</v>
      </c>
      <c r="J478" s="248">
        <f>IF(Foglio2!$J$3=Foglio2!$E$3,Ausiliari_Coll.Scol.!H460,IF(Foglio2!$J$3=Foglio2!$E$4,Collab._Tecnici!H460,IF(Foglio2!$J$3=Foglio2!$E$5,Assistenti_Tecnici!H460,IF(Foglio2!$J$3=Foglio2!$E$6,Assistenti_Amm.vo!H460,IF(Foglio2!$J$3=Foglio2!$E$7,Resp_Coord_Amm.vo!H460,IF(Foglio2!$J$3=Foglio2!$E$8,Direttore_Amm.vo!H460,IF(Foglio2!$J$3=Foglio2!$E$9,Doc_mat_elem.re!H460,IF(Foglio2!$J$3=Foglio2!$E$10,Doc_dipl_scuola_sec.!H460,IF(Foglio2!$J$3=Foglio2!$E$11,Doc_scuola_media!H460,IF(Foglio2!$J$3=Foglio2!$E$12,Doc_laureati_scuola_sec.!H478,IF(Foglio2!$J$3=Foglio2!$E$13,Direttivi_capi_ist.!H460,0)))))))))))</f>
        <v>0</v>
      </c>
      <c r="K478" s="248">
        <f>IF(Foglio2!$J$3=Foglio2!$E$3,Ausiliari_Coll.Scol.!I460,IF(Foglio2!$J$3=Foglio2!$E$4,Collab._Tecnici!I460,IF(Foglio2!$J$3=Foglio2!$E$5,Assistenti_Tecnici!I460,IF(Foglio2!$J$3=Foglio2!$E$6,Assistenti_Amm.vo!I460,IF(Foglio2!$J$3=Foglio2!$E$7,Resp_Coord_Amm.vo!I460,IF(Foglio2!$J$3=Foglio2!$E$8,Direttore_Amm.vo!I460,IF(Foglio2!$J$3=Foglio2!$E$9,Doc_mat_elem.re!I460,IF(Foglio2!$J$3=Foglio2!$E$10,Doc_dipl_scuola_sec.!I460,IF(Foglio2!$J$3=Foglio2!$E$11,Doc_scuola_media!I460,IF(Foglio2!$J$3=Foglio2!$E$12,Doc_laureati_scuola_sec.!I478,IF(Foglio2!$J$3=Foglio2!$E$13,Direttivi_capi_ist.!I460,0)))))))))))</f>
        <v>0</v>
      </c>
      <c r="L478" s="248">
        <f>IF(Foglio2!$J$3=Foglio2!$E$3,Ausiliari_Coll.Scol.!J460,IF(Foglio2!$J$3=Foglio2!$E$4,Collab._Tecnici!J460,IF(Foglio2!$J$3=Foglio2!$E$5,Assistenti_Tecnici!J460,IF(Foglio2!$J$3=Foglio2!$E$6,Assistenti_Amm.vo!J460,IF(Foglio2!$J$3=Foglio2!$E$7,Resp_Coord_Amm.vo!J460,IF(Foglio2!$J$3=Foglio2!$E$8,Direttore_Amm.vo!J460,IF(Foglio2!$J$3=Foglio2!$E$9,Doc_mat_elem.re!J460,IF(Foglio2!$J$3=Foglio2!$E$10,Doc_dipl_scuola_sec.!J460,IF(Foglio2!$J$3=Foglio2!$E$11,Doc_scuola_media!J460,IF(Foglio2!$J$3=Foglio2!$E$12,Doc_laureati_scuola_sec.!J478,IF(Foglio2!$J$3=Foglio2!$E$13,Direttivi_capi_ist.!J460,0)))))))))))</f>
        <v>0</v>
      </c>
      <c r="M478" s="249">
        <f>IF(Foglio2!$J$3=Foglio2!$E$3,Ausiliari_Coll.Scol.!K460,IF(Foglio2!$J$3=Foglio2!$E$4,Collab._Tecnici!K460,IF(Foglio2!$J$3=Foglio2!$E$5,Assistenti_Tecnici!K460,IF(Foglio2!$J$3=Foglio2!$E$6,Assistenti_Amm.vo!K460,IF(Foglio2!$J$3=Foglio2!$E$7,Resp_Coord_Amm.vo!K460,IF(Foglio2!$J$3=Foglio2!$E$8,Direttore_Amm.vo!K460,IF(Foglio2!$J$3=Foglio2!$E$9,Doc_mat_elem.re!K460,IF(Foglio2!$J$3=Foglio2!$E$10,Doc_dipl_scuola_sec.!K460,IF(Foglio2!$J$3=Foglio2!$E$11,Doc_scuola_media!K460,IF(Foglio2!$J$3=Foglio2!$E$12,Doc_laureati_scuola_sec.!K478,IF(Foglio2!$J$3=Foglio2!$E$13,Direttivi_capi_ist.!K460,0)))))))))))</f>
        <v>0</v>
      </c>
      <c r="N478" s="250">
        <f>IF(Foglio2!$J$3=Foglio2!$E$3,Ausiliari_Coll.Scol.!L460,IF(Foglio2!$J$3=Foglio2!$E$4,Collab._Tecnici!L460,IF(Foglio2!$J$3=Foglio2!$E$5,Assistenti_Tecnici!L460,IF(Foglio2!$J$3=Foglio2!$E$6,Assistenti_Amm.vo!L460,IF(Foglio2!$J$3=Foglio2!$E$7,Resp_Coord_Amm.vo!L460,IF(Foglio2!$J$3=Foglio2!$E$8,Direttore_Amm.vo!L460,IF(Foglio2!$J$3=Foglio2!$E$9,Doc_mat_elem.re!L460,IF(Foglio2!$J$3=Foglio2!$E$10,Doc_dipl_scuola_sec.!L460,IF(Foglio2!$J$3=Foglio2!$E$11,Doc_scuola_media!L460,IF(Foglio2!$J$3=Foglio2!$E$12,Doc_laureati_scuola_sec.!L478,IF(Foglio2!$J$3=Foglio2!$E$13,Direttivi_capi_ist.!L460,0)))))))))))</f>
        <v>0</v>
      </c>
      <c r="O478" s="251">
        <f>IF(Foglio2!$J$3=Foglio2!$E$3,Ausiliari_Coll.Scol.!M460,IF(Foglio2!$J$3=Foglio2!$E$4,Collab._Tecnici!M460,IF(Foglio2!$J$3=Foglio2!$E$5,Assistenti_Tecnici!M460,IF(Foglio2!$J$3=Foglio2!$E$6,Assistenti_Amm.vo!M460,IF(Foglio2!$J$3=Foglio2!$E$7,Resp_Coord_Amm.vo!M460,IF(Foglio2!$J$3=Foglio2!$E$8,Direttore_Amm.vo!M460,IF(Foglio2!$J$3=Foglio2!$E$9,Doc_mat_elem.re!M460,IF(Foglio2!$J$3=Foglio2!$E$10,Doc_dipl_scuola_sec.!M460,IF(Foglio2!$J$3=Foglio2!$E$11,Doc_scuola_media!M460,IF(Foglio2!$J$3=Foglio2!$E$12,Doc_laureati_scuola_sec.!M478,IF(Foglio2!$J$3=Foglio2!$E$13,Direttivi_capi_ist.!M460,0)))))))))))</f>
        <v>0</v>
      </c>
      <c r="P478" s="252">
        <f>IF(Foglio2!$J$3=Foglio2!$E$3,Ausiliari_Coll.Scol.!N460,IF(Foglio2!$J$3=Foglio2!$E$4,Collab._Tecnici!N460,IF(Foglio2!$J$3=Foglio2!$E$5,Assistenti_Tecnici!N460,IF(Foglio2!$J$3=Foglio2!$E$6,Assistenti_Amm.vo!N460,IF(Foglio2!$J$3=Foglio2!$E$7,Resp_Coord_Amm.vo!N460,IF(Foglio2!$J$3=Foglio2!$E$8,Direttore_Amm.vo!N460,IF(Foglio2!$J$3=Foglio2!$E$9,Doc_mat_elem.re!N460,IF(Foglio2!$J$3=Foglio2!$E$10,Doc_dipl_scuola_sec.!N460,IF(Foglio2!$J$3=Foglio2!$E$11,Doc_scuola_media!N460,IF(Foglio2!$J$3=Foglio2!$E$12,Doc_laureati_scuola_sec.!N478,IF(Foglio2!$J$3=Foglio2!$E$13,Direttivi_capi_ist.!N460,0)))))))))))</f>
        <v>0</v>
      </c>
      <c r="Q478" s="252">
        <f>IF(Foglio2!$J$3=Foglio2!$E$3,Ausiliari_Coll.Scol.!O460,IF(Foglio2!$J$3=Foglio2!$E$4,Collab._Tecnici!O460,IF(Foglio2!$J$3=Foglio2!$E$5,Assistenti_Tecnici!O460,IF(Foglio2!$J$3=Foglio2!$E$6,Assistenti_Amm.vo!O460,IF(Foglio2!$J$3=Foglio2!$E$7,Resp_Coord_Amm.vo!O460,IF(Foglio2!$J$3=Foglio2!$E$8,Direttore_Amm.vo!O460,IF(Foglio2!$J$3=Foglio2!$E$9,Doc_mat_elem.re!O460,IF(Foglio2!$J$3=Foglio2!$E$10,Doc_dipl_scuola_sec.!O460,IF(Foglio2!$J$3=Foglio2!$E$11,Doc_scuola_media!O460,IF(Foglio2!$J$3=Foglio2!$E$12,Doc_laureati_scuola_sec.!O478,IF(Foglio2!$J$3=Foglio2!$E$13,Direttivi_capi_ist.!O460,0)))))))))))</f>
        <v>0</v>
      </c>
      <c r="R478" s="252">
        <f>IF(Foglio2!$J$3=Foglio2!$E$3,Ausiliari_Coll.Scol.!P460,IF(Foglio2!$J$3=Foglio2!$E$4,Collab._Tecnici!P460,IF(Foglio2!$J$3=Foglio2!$E$5,Assistenti_Tecnici!P460,IF(Foglio2!$J$3=Foglio2!$E$6,Assistenti_Amm.vo!P460,IF(Foglio2!$J$3=Foglio2!$E$7,Resp_Coord_Amm.vo!P460,IF(Foglio2!$J$3=Foglio2!$E$8,Direttore_Amm.vo!P460,IF(Foglio2!$J$3=Foglio2!$E$9,Doc_mat_elem.re!P460,IF(Foglio2!$J$3=Foglio2!$E$10,Doc_dipl_scuola_sec.!P460,IF(Foglio2!$J$3=Foglio2!$E$11,Doc_scuola_media!P460,IF(Foglio2!$J$3=Foglio2!$E$12,Doc_laureati_scuola_sec.!P478,IF(Foglio2!$J$3=Foglio2!$E$13,Direttivi_capi_ist.!P460,0)))))))))))</f>
        <v>0</v>
      </c>
      <c r="S478" s="252">
        <f>IF(Foglio2!$J$3=Foglio2!$E$3,Ausiliari_Coll.Scol.!Q460,IF(Foglio2!$J$3=Foglio2!$E$4,Collab._Tecnici!Q460,IF(Foglio2!$J$3=Foglio2!$E$5,Assistenti_Tecnici!Q460,IF(Foglio2!$J$3=Foglio2!$E$6,Assistenti_Amm.vo!Q460,IF(Foglio2!$J$3=Foglio2!$E$7,Resp_Coord_Amm.vo!Q460,IF(Foglio2!$J$3=Foglio2!$E$8,Direttore_Amm.vo!Q460,IF(Foglio2!$J$3=Foglio2!$E$9,Doc_mat_elem.re!Q460,IF(Foglio2!$J$3=Foglio2!$E$10,Doc_dipl_scuola_sec.!Q460,IF(Foglio2!$J$3=Foglio2!$E$11,Doc_scuola_media!Q460,IF(Foglio2!$J$3=Foglio2!$E$12,Doc_laureati_scuola_sec.!Q478,IF(Foglio2!$J$3=Foglio2!$E$13,Direttivi_capi_ist.!Q460,0)))))))))))</f>
        <v>0</v>
      </c>
      <c r="T478" s="252">
        <f>IF(Foglio2!$J$3=Foglio2!$E$3,Ausiliari_Coll.Scol.!R460,IF(Foglio2!$J$3=Foglio2!$E$4,Collab._Tecnici!R460,IF(Foglio2!$J$3=Foglio2!$E$5,Assistenti_Tecnici!R460,IF(Foglio2!$J$3=Foglio2!$E$6,Assistenti_Amm.vo!R460,IF(Foglio2!$J$3=Foglio2!$E$7,Resp_Coord_Amm.vo!R460,IF(Foglio2!$J$3=Foglio2!$E$8,Direttore_Amm.vo!R460,IF(Foglio2!$J$3=Foglio2!$E$9,Doc_mat_elem.re!R460,IF(Foglio2!$J$3=Foglio2!$E$10,Doc_dipl_scuola_sec.!R460,IF(Foglio2!$J$3=Foglio2!$E$11,Doc_scuola_media!R460,IF(Foglio2!$J$3=Foglio2!$E$12,Doc_laureati_scuola_sec.!R478,IF(Foglio2!$J$3=Foglio2!$E$13,Direttivi_capi_ist.!R460,0)))))))))))</f>
        <v>0</v>
      </c>
      <c r="U478" s="252">
        <f t="shared" ref="U478" si="2148">(P478)/12*0.8</f>
        <v>0</v>
      </c>
      <c r="V478" s="252">
        <f t="shared" ref="V478" si="2149">(P478+R478)/12*0.8</f>
        <v>0</v>
      </c>
      <c r="W478" s="253" t="str">
        <f t="shared" ref="W478" si="2150">"Fascia Da "&amp;F478&amp;" a "&amp;F479&amp;" Decorrenza "&amp;DAY(C472)&amp;"/"&amp;MONTH(C472)&amp;"/"&amp;YEAR(C472)</f>
        <v>Fascia Da 15 a 20 Decorrenza 1/7/2000</v>
      </c>
    </row>
    <row r="479" spans="1:23" ht="9" customHeight="1" x14ac:dyDescent="0.2">
      <c r="B479" s="245">
        <f t="shared" si="2093"/>
        <v>36715</v>
      </c>
      <c r="C479" s="377"/>
      <c r="D479" s="377"/>
      <c r="E479" s="254" t="s">
        <v>4</v>
      </c>
      <c r="F479" s="255">
        <v>20</v>
      </c>
      <c r="G479" s="267">
        <f t="shared" ref="G479" si="2151">G478*1936.27</f>
        <v>0</v>
      </c>
      <c r="H479" s="267">
        <f t="shared" ref="H479" si="2152">H478*1936.27</f>
        <v>0</v>
      </c>
      <c r="I479" s="267">
        <f t="shared" ref="I479" si="2153">I478*1936.27</f>
        <v>0</v>
      </c>
      <c r="J479" s="267">
        <f t="shared" ref="J479" si="2154">J478*1936.27</f>
        <v>0</v>
      </c>
      <c r="K479" s="267">
        <f t="shared" ref="K479" si="2155">K478*1936.27</f>
        <v>0</v>
      </c>
      <c r="L479" s="266">
        <f t="shared" ref="L479" si="2156">L478*1936.27</f>
        <v>0</v>
      </c>
      <c r="M479" s="267">
        <f t="shared" ref="M479" si="2157">M478*1936.27</f>
        <v>0</v>
      </c>
      <c r="N479" s="182">
        <f t="shared" ref="N479" si="2158">N478*1936.27</f>
        <v>0</v>
      </c>
      <c r="O479" s="183">
        <f t="shared" ref="O479" si="2159">O478*1936.27</f>
        <v>0</v>
      </c>
      <c r="P479" s="184">
        <f t="shared" ref="P479" si="2160">P478*1936.27</f>
        <v>0</v>
      </c>
      <c r="Q479" s="184">
        <f t="shared" ref="Q479" si="2161">Q478*1936.27</f>
        <v>0</v>
      </c>
      <c r="R479" s="184">
        <f t="shared" ref="R479" si="2162">R478*1936.27</f>
        <v>0</v>
      </c>
      <c r="S479" s="184">
        <f t="shared" ref="S479" si="2163">S478*1936.27</f>
        <v>0</v>
      </c>
      <c r="T479" s="184">
        <f t="shared" ref="T479" si="2164">T478*1936.27</f>
        <v>0</v>
      </c>
      <c r="U479" s="184">
        <f t="shared" ref="U479" si="2165">U478*1936.27</f>
        <v>0</v>
      </c>
      <c r="V479" s="184">
        <f t="shared" ref="V479" si="2166">V478*1936.27</f>
        <v>0</v>
      </c>
    </row>
    <row r="480" spans="1:23" ht="12.75" customHeight="1" x14ac:dyDescent="0.2">
      <c r="A480" s="104">
        <f>IF(Foglio2!$J$7=1,TRUNC(Base!V480,0),TRUNC(Base!U480,0))</f>
        <v>0</v>
      </c>
      <c r="B480" s="245">
        <f t="shared" si="2093"/>
        <v>36716</v>
      </c>
      <c r="C480" s="377"/>
      <c r="D480" s="377"/>
      <c r="E480" s="259" t="s">
        <v>3</v>
      </c>
      <c r="F480" s="260">
        <v>21</v>
      </c>
      <c r="G480" s="248">
        <f>IF(Foglio2!$J$3=Foglio2!$E$3,Ausiliari_Coll.Scol.!E462,IF(Foglio2!$J$3=Foglio2!$E$4,Collab._Tecnici!E462,IF(Foglio2!$J$3=Foglio2!$E$5,Assistenti_Tecnici!E462,IF(Foglio2!$J$3=Foglio2!$E$6,Assistenti_Amm.vo!E462,IF(Foglio2!$J$3=Foglio2!$E$7,Resp_Coord_Amm.vo!E462,IF(Foglio2!$J$3=Foglio2!$E$8,Direttore_Amm.vo!E462,IF(Foglio2!$J$3=Foglio2!$E$9,Doc_mat_elem.re!E462,IF(Foglio2!$J$3=Foglio2!$E$10,Doc_dipl_scuola_sec.!E462,IF(Foglio2!$J$3=Foglio2!$E$11,Doc_scuola_media!E462,IF(Foglio2!$J$3=Foglio2!$E$12,Doc_laureati_scuola_sec.!E480,IF(Foglio2!$J$3=Foglio2!$E$13,Direttivi_capi_ist.!E462,0)))))))))))</f>
        <v>0</v>
      </c>
      <c r="H480" s="248">
        <f>IF(Foglio2!$J$3=Foglio2!$E$3,Ausiliari_Coll.Scol.!F462,IF(Foglio2!$J$3=Foglio2!$E$4,Collab._Tecnici!F462,IF(Foglio2!$J$3=Foglio2!$E$5,Assistenti_Tecnici!F462,IF(Foglio2!$J$3=Foglio2!$E$6,Assistenti_Amm.vo!F462,IF(Foglio2!$J$3=Foglio2!$E$7,Resp_Coord_Amm.vo!F462,IF(Foglio2!$J$3=Foglio2!$E$8,Direttore_Amm.vo!F462,IF(Foglio2!$J$3=Foglio2!$E$9,Doc_mat_elem.re!F462,IF(Foglio2!$J$3=Foglio2!$E$10,Doc_dipl_scuola_sec.!F462,IF(Foglio2!$J$3=Foglio2!$E$11,Doc_scuola_media!F462,IF(Foglio2!$J$3=Foglio2!$E$12,Doc_laureati_scuola_sec.!F480,IF(Foglio2!$J$3=Foglio2!$E$13,Direttivi_capi_ist.!F462,0)))))))))))</f>
        <v>0</v>
      </c>
      <c r="I480" s="248">
        <f>IF(Foglio2!$J$3=Foglio2!$E$3,Ausiliari_Coll.Scol.!G462,IF(Foglio2!$J$3=Foglio2!$E$4,Collab._Tecnici!G462,IF(Foglio2!$J$3=Foglio2!$E$5,Assistenti_Tecnici!G462,IF(Foglio2!$J$3=Foglio2!$E$6,Assistenti_Amm.vo!G462,IF(Foglio2!$J$3=Foglio2!$E$7,Resp_Coord_Amm.vo!G462,IF(Foglio2!$J$3=Foglio2!$E$8,Direttore_Amm.vo!G462,IF(Foglio2!$J$3=Foglio2!$E$9,Doc_mat_elem.re!G462,IF(Foglio2!$J$3=Foglio2!$E$10,Doc_dipl_scuola_sec.!G462,IF(Foglio2!$J$3=Foglio2!$E$11,Doc_scuola_media!G462,IF(Foglio2!$J$3=Foglio2!$E$12,Doc_laureati_scuola_sec.!G480,IF(Foglio2!$J$3=Foglio2!$E$13,Direttivi_capi_ist.!G462,0)))))))))))</f>
        <v>0</v>
      </c>
      <c r="J480" s="248">
        <f>IF(Foglio2!$J$3=Foglio2!$E$3,Ausiliari_Coll.Scol.!H462,IF(Foglio2!$J$3=Foglio2!$E$4,Collab._Tecnici!H462,IF(Foglio2!$J$3=Foglio2!$E$5,Assistenti_Tecnici!H462,IF(Foglio2!$J$3=Foglio2!$E$6,Assistenti_Amm.vo!H462,IF(Foglio2!$J$3=Foglio2!$E$7,Resp_Coord_Amm.vo!H462,IF(Foglio2!$J$3=Foglio2!$E$8,Direttore_Amm.vo!H462,IF(Foglio2!$J$3=Foglio2!$E$9,Doc_mat_elem.re!H462,IF(Foglio2!$J$3=Foglio2!$E$10,Doc_dipl_scuola_sec.!H462,IF(Foglio2!$J$3=Foglio2!$E$11,Doc_scuola_media!H462,IF(Foglio2!$J$3=Foglio2!$E$12,Doc_laureati_scuola_sec.!H480,IF(Foglio2!$J$3=Foglio2!$E$13,Direttivi_capi_ist.!H462,0)))))))))))</f>
        <v>0</v>
      </c>
      <c r="K480" s="248">
        <f>IF(Foglio2!$J$3=Foglio2!$E$3,Ausiliari_Coll.Scol.!I462,IF(Foglio2!$J$3=Foglio2!$E$4,Collab._Tecnici!I462,IF(Foglio2!$J$3=Foglio2!$E$5,Assistenti_Tecnici!I462,IF(Foglio2!$J$3=Foglio2!$E$6,Assistenti_Amm.vo!I462,IF(Foglio2!$J$3=Foglio2!$E$7,Resp_Coord_Amm.vo!I462,IF(Foglio2!$J$3=Foglio2!$E$8,Direttore_Amm.vo!I462,IF(Foglio2!$J$3=Foglio2!$E$9,Doc_mat_elem.re!I462,IF(Foglio2!$J$3=Foglio2!$E$10,Doc_dipl_scuola_sec.!I462,IF(Foglio2!$J$3=Foglio2!$E$11,Doc_scuola_media!I462,IF(Foglio2!$J$3=Foglio2!$E$12,Doc_laureati_scuola_sec.!I480,IF(Foglio2!$J$3=Foglio2!$E$13,Direttivi_capi_ist.!I462,0)))))))))))</f>
        <v>0</v>
      </c>
      <c r="L480" s="248">
        <f>IF(Foglio2!$J$3=Foglio2!$E$3,Ausiliari_Coll.Scol.!J462,IF(Foglio2!$J$3=Foglio2!$E$4,Collab._Tecnici!J462,IF(Foglio2!$J$3=Foglio2!$E$5,Assistenti_Tecnici!J462,IF(Foglio2!$J$3=Foglio2!$E$6,Assistenti_Amm.vo!J462,IF(Foglio2!$J$3=Foglio2!$E$7,Resp_Coord_Amm.vo!J462,IF(Foglio2!$J$3=Foglio2!$E$8,Direttore_Amm.vo!J462,IF(Foglio2!$J$3=Foglio2!$E$9,Doc_mat_elem.re!J462,IF(Foglio2!$J$3=Foglio2!$E$10,Doc_dipl_scuola_sec.!J462,IF(Foglio2!$J$3=Foglio2!$E$11,Doc_scuola_media!J462,IF(Foglio2!$J$3=Foglio2!$E$12,Doc_laureati_scuola_sec.!J480,IF(Foglio2!$J$3=Foglio2!$E$13,Direttivi_capi_ist.!J462,0)))))))))))</f>
        <v>0</v>
      </c>
      <c r="M480" s="249">
        <f>IF(Foglio2!$J$3=Foglio2!$E$3,Ausiliari_Coll.Scol.!K462,IF(Foglio2!$J$3=Foglio2!$E$4,Collab._Tecnici!K462,IF(Foglio2!$J$3=Foglio2!$E$5,Assistenti_Tecnici!K462,IF(Foglio2!$J$3=Foglio2!$E$6,Assistenti_Amm.vo!K462,IF(Foglio2!$J$3=Foglio2!$E$7,Resp_Coord_Amm.vo!K462,IF(Foglio2!$J$3=Foglio2!$E$8,Direttore_Amm.vo!K462,IF(Foglio2!$J$3=Foglio2!$E$9,Doc_mat_elem.re!K462,IF(Foglio2!$J$3=Foglio2!$E$10,Doc_dipl_scuola_sec.!K462,IF(Foglio2!$J$3=Foglio2!$E$11,Doc_scuola_media!K462,IF(Foglio2!$J$3=Foglio2!$E$12,Doc_laureati_scuola_sec.!K480,IF(Foglio2!$J$3=Foglio2!$E$13,Direttivi_capi_ist.!K462,0)))))))))))</f>
        <v>0</v>
      </c>
      <c r="N480" s="250">
        <f>IF(Foglio2!$J$3=Foglio2!$E$3,Ausiliari_Coll.Scol.!L462,IF(Foglio2!$J$3=Foglio2!$E$4,Collab._Tecnici!L462,IF(Foglio2!$J$3=Foglio2!$E$5,Assistenti_Tecnici!L462,IF(Foglio2!$J$3=Foglio2!$E$6,Assistenti_Amm.vo!L462,IF(Foglio2!$J$3=Foglio2!$E$7,Resp_Coord_Amm.vo!L462,IF(Foglio2!$J$3=Foglio2!$E$8,Direttore_Amm.vo!L462,IF(Foglio2!$J$3=Foglio2!$E$9,Doc_mat_elem.re!L462,IF(Foglio2!$J$3=Foglio2!$E$10,Doc_dipl_scuola_sec.!L462,IF(Foglio2!$J$3=Foglio2!$E$11,Doc_scuola_media!L462,IF(Foglio2!$J$3=Foglio2!$E$12,Doc_laureati_scuola_sec.!L480,IF(Foglio2!$J$3=Foglio2!$E$13,Direttivi_capi_ist.!L462,0)))))))))))</f>
        <v>0</v>
      </c>
      <c r="O480" s="251">
        <f>IF(Foglio2!$J$3=Foglio2!$E$3,Ausiliari_Coll.Scol.!M462,IF(Foglio2!$J$3=Foglio2!$E$4,Collab._Tecnici!M462,IF(Foglio2!$J$3=Foglio2!$E$5,Assistenti_Tecnici!M462,IF(Foglio2!$J$3=Foglio2!$E$6,Assistenti_Amm.vo!M462,IF(Foglio2!$J$3=Foglio2!$E$7,Resp_Coord_Amm.vo!M462,IF(Foglio2!$J$3=Foglio2!$E$8,Direttore_Amm.vo!M462,IF(Foglio2!$J$3=Foglio2!$E$9,Doc_mat_elem.re!M462,IF(Foglio2!$J$3=Foglio2!$E$10,Doc_dipl_scuola_sec.!M462,IF(Foglio2!$J$3=Foglio2!$E$11,Doc_scuola_media!M462,IF(Foglio2!$J$3=Foglio2!$E$12,Doc_laureati_scuola_sec.!M480,IF(Foglio2!$J$3=Foglio2!$E$13,Direttivi_capi_ist.!M462,0)))))))))))</f>
        <v>0</v>
      </c>
      <c r="P480" s="252">
        <f>IF(Foglio2!$J$3=Foglio2!$E$3,Ausiliari_Coll.Scol.!N462,IF(Foglio2!$J$3=Foglio2!$E$4,Collab._Tecnici!N462,IF(Foglio2!$J$3=Foglio2!$E$5,Assistenti_Tecnici!N462,IF(Foglio2!$J$3=Foglio2!$E$6,Assistenti_Amm.vo!N462,IF(Foglio2!$J$3=Foglio2!$E$7,Resp_Coord_Amm.vo!N462,IF(Foglio2!$J$3=Foglio2!$E$8,Direttore_Amm.vo!N462,IF(Foglio2!$J$3=Foglio2!$E$9,Doc_mat_elem.re!N462,IF(Foglio2!$J$3=Foglio2!$E$10,Doc_dipl_scuola_sec.!N462,IF(Foglio2!$J$3=Foglio2!$E$11,Doc_scuola_media!N462,IF(Foglio2!$J$3=Foglio2!$E$12,Doc_laureati_scuola_sec.!N480,IF(Foglio2!$J$3=Foglio2!$E$13,Direttivi_capi_ist.!N462,0)))))))))))</f>
        <v>0</v>
      </c>
      <c r="Q480" s="252">
        <f>IF(Foglio2!$J$3=Foglio2!$E$3,Ausiliari_Coll.Scol.!O462,IF(Foglio2!$J$3=Foglio2!$E$4,Collab._Tecnici!O462,IF(Foglio2!$J$3=Foglio2!$E$5,Assistenti_Tecnici!O462,IF(Foglio2!$J$3=Foglio2!$E$6,Assistenti_Amm.vo!O462,IF(Foglio2!$J$3=Foglio2!$E$7,Resp_Coord_Amm.vo!O462,IF(Foglio2!$J$3=Foglio2!$E$8,Direttore_Amm.vo!O462,IF(Foglio2!$J$3=Foglio2!$E$9,Doc_mat_elem.re!O462,IF(Foglio2!$J$3=Foglio2!$E$10,Doc_dipl_scuola_sec.!O462,IF(Foglio2!$J$3=Foglio2!$E$11,Doc_scuola_media!O462,IF(Foglio2!$J$3=Foglio2!$E$12,Doc_laureati_scuola_sec.!O480,IF(Foglio2!$J$3=Foglio2!$E$13,Direttivi_capi_ist.!O462,0)))))))))))</f>
        <v>0</v>
      </c>
      <c r="R480" s="252">
        <f>IF(Foglio2!$J$3=Foglio2!$E$3,Ausiliari_Coll.Scol.!P462,IF(Foglio2!$J$3=Foglio2!$E$4,Collab._Tecnici!P462,IF(Foglio2!$J$3=Foglio2!$E$5,Assistenti_Tecnici!P462,IF(Foglio2!$J$3=Foglio2!$E$6,Assistenti_Amm.vo!P462,IF(Foglio2!$J$3=Foglio2!$E$7,Resp_Coord_Amm.vo!P462,IF(Foglio2!$J$3=Foglio2!$E$8,Direttore_Amm.vo!P462,IF(Foglio2!$J$3=Foglio2!$E$9,Doc_mat_elem.re!P462,IF(Foglio2!$J$3=Foglio2!$E$10,Doc_dipl_scuola_sec.!P462,IF(Foglio2!$J$3=Foglio2!$E$11,Doc_scuola_media!P462,IF(Foglio2!$J$3=Foglio2!$E$12,Doc_laureati_scuola_sec.!P480,IF(Foglio2!$J$3=Foglio2!$E$13,Direttivi_capi_ist.!P462,0)))))))))))</f>
        <v>0</v>
      </c>
      <c r="S480" s="252">
        <f>IF(Foglio2!$J$3=Foglio2!$E$3,Ausiliari_Coll.Scol.!Q462,IF(Foglio2!$J$3=Foglio2!$E$4,Collab._Tecnici!Q462,IF(Foglio2!$J$3=Foglio2!$E$5,Assistenti_Tecnici!Q462,IF(Foglio2!$J$3=Foglio2!$E$6,Assistenti_Amm.vo!Q462,IF(Foglio2!$J$3=Foglio2!$E$7,Resp_Coord_Amm.vo!Q462,IF(Foglio2!$J$3=Foglio2!$E$8,Direttore_Amm.vo!Q462,IF(Foglio2!$J$3=Foglio2!$E$9,Doc_mat_elem.re!Q462,IF(Foglio2!$J$3=Foglio2!$E$10,Doc_dipl_scuola_sec.!Q462,IF(Foglio2!$J$3=Foglio2!$E$11,Doc_scuola_media!Q462,IF(Foglio2!$J$3=Foglio2!$E$12,Doc_laureati_scuola_sec.!Q480,IF(Foglio2!$J$3=Foglio2!$E$13,Direttivi_capi_ist.!Q462,0)))))))))))</f>
        <v>0</v>
      </c>
      <c r="T480" s="252">
        <f>IF(Foglio2!$J$3=Foglio2!$E$3,Ausiliari_Coll.Scol.!R462,IF(Foglio2!$J$3=Foglio2!$E$4,Collab._Tecnici!R462,IF(Foglio2!$J$3=Foglio2!$E$5,Assistenti_Tecnici!R462,IF(Foglio2!$J$3=Foglio2!$E$6,Assistenti_Amm.vo!R462,IF(Foglio2!$J$3=Foglio2!$E$7,Resp_Coord_Amm.vo!R462,IF(Foglio2!$J$3=Foglio2!$E$8,Direttore_Amm.vo!R462,IF(Foglio2!$J$3=Foglio2!$E$9,Doc_mat_elem.re!R462,IF(Foglio2!$J$3=Foglio2!$E$10,Doc_dipl_scuola_sec.!R462,IF(Foglio2!$J$3=Foglio2!$E$11,Doc_scuola_media!R462,IF(Foglio2!$J$3=Foglio2!$E$12,Doc_laureati_scuola_sec.!R480,IF(Foglio2!$J$3=Foglio2!$E$13,Direttivi_capi_ist.!R462,0)))))))))))</f>
        <v>0</v>
      </c>
      <c r="U480" s="252">
        <f t="shared" ref="U480" si="2167">(P480)/12*0.8</f>
        <v>0</v>
      </c>
      <c r="V480" s="252">
        <f t="shared" ref="V480" si="2168">(P480+R480)/12*0.8</f>
        <v>0</v>
      </c>
      <c r="W480" s="253" t="str">
        <f t="shared" ref="W480" si="2169">"Fascia Da "&amp;F480&amp;" a "&amp;F481&amp;" Decorrenza "&amp;DAY(C472)&amp;"/"&amp;MONTH(C472)&amp;"/"&amp;YEAR(C472)</f>
        <v>Fascia Da 21 a 27 Decorrenza 1/7/2000</v>
      </c>
    </row>
    <row r="481" spans="1:23" ht="9" customHeight="1" x14ac:dyDescent="0.2">
      <c r="B481" s="245">
        <f t="shared" si="2093"/>
        <v>36717</v>
      </c>
      <c r="C481" s="377"/>
      <c r="D481" s="377"/>
      <c r="E481" s="254" t="s">
        <v>4</v>
      </c>
      <c r="F481" s="255">
        <v>27</v>
      </c>
      <c r="G481" s="267">
        <f t="shared" ref="G481" si="2170">G480*1936.27</f>
        <v>0</v>
      </c>
      <c r="H481" s="267">
        <f t="shared" ref="H481" si="2171">H480*1936.27</f>
        <v>0</v>
      </c>
      <c r="I481" s="267">
        <f t="shared" ref="I481" si="2172">I480*1936.27</f>
        <v>0</v>
      </c>
      <c r="J481" s="267">
        <f t="shared" ref="J481" si="2173">J480*1936.27</f>
        <v>0</v>
      </c>
      <c r="K481" s="267">
        <f t="shared" ref="K481" si="2174">K480*1936.27</f>
        <v>0</v>
      </c>
      <c r="L481" s="266">
        <f t="shared" ref="L481" si="2175">L480*1936.27</f>
        <v>0</v>
      </c>
      <c r="M481" s="267">
        <f t="shared" ref="M481" si="2176">M480*1936.27</f>
        <v>0</v>
      </c>
      <c r="N481" s="182">
        <f t="shared" ref="N481" si="2177">N480*1936.27</f>
        <v>0</v>
      </c>
      <c r="O481" s="183">
        <f t="shared" ref="O481" si="2178">O480*1936.27</f>
        <v>0</v>
      </c>
      <c r="P481" s="184">
        <f t="shared" ref="P481" si="2179">P480*1936.27</f>
        <v>0</v>
      </c>
      <c r="Q481" s="184">
        <f t="shared" ref="Q481" si="2180">Q480*1936.27</f>
        <v>0</v>
      </c>
      <c r="R481" s="184">
        <f t="shared" ref="R481" si="2181">R480*1936.27</f>
        <v>0</v>
      </c>
      <c r="S481" s="184">
        <f t="shared" ref="S481" si="2182">S480*1936.27</f>
        <v>0</v>
      </c>
      <c r="T481" s="184">
        <f t="shared" ref="T481" si="2183">T480*1936.27</f>
        <v>0</v>
      </c>
      <c r="U481" s="184">
        <f t="shared" ref="U481" si="2184">U480*1936.27</f>
        <v>0</v>
      </c>
      <c r="V481" s="184">
        <f t="shared" ref="V481" si="2185">V480*1936.27</f>
        <v>0</v>
      </c>
    </row>
    <row r="482" spans="1:23" ht="12.75" customHeight="1" x14ac:dyDescent="0.2">
      <c r="A482" s="104">
        <f>IF(Foglio2!$J$7=1,TRUNC(Base!V482,0),TRUNC(Base!U482,0))</f>
        <v>0</v>
      </c>
      <c r="B482" s="245">
        <f t="shared" si="2093"/>
        <v>36718</v>
      </c>
      <c r="C482" s="377"/>
      <c r="D482" s="377"/>
      <c r="E482" s="259" t="s">
        <v>3</v>
      </c>
      <c r="F482" s="260">
        <v>28</v>
      </c>
      <c r="G482" s="248">
        <f>IF(Foglio2!$J$3=Foglio2!$E$3,Ausiliari_Coll.Scol.!E464,IF(Foglio2!$J$3=Foglio2!$E$4,Collab._Tecnici!E464,IF(Foglio2!$J$3=Foglio2!$E$5,Assistenti_Tecnici!E464,IF(Foglio2!$J$3=Foglio2!$E$6,Assistenti_Amm.vo!E464,IF(Foglio2!$J$3=Foglio2!$E$7,Resp_Coord_Amm.vo!E464,IF(Foglio2!$J$3=Foglio2!$E$8,Direttore_Amm.vo!E464,IF(Foglio2!$J$3=Foglio2!$E$9,Doc_mat_elem.re!E464,IF(Foglio2!$J$3=Foglio2!$E$10,Doc_dipl_scuola_sec.!E464,IF(Foglio2!$J$3=Foglio2!$E$11,Doc_scuola_media!E464,IF(Foglio2!$J$3=Foglio2!$E$12,Doc_laureati_scuola_sec.!E482,IF(Foglio2!$J$3=Foglio2!$E$13,Direttivi_capi_ist.!E464,0)))))))))))</f>
        <v>0</v>
      </c>
      <c r="H482" s="248">
        <f>IF(Foglio2!$J$3=Foglio2!$E$3,Ausiliari_Coll.Scol.!F464,IF(Foglio2!$J$3=Foglio2!$E$4,Collab._Tecnici!F464,IF(Foglio2!$J$3=Foglio2!$E$5,Assistenti_Tecnici!F464,IF(Foglio2!$J$3=Foglio2!$E$6,Assistenti_Amm.vo!F464,IF(Foglio2!$J$3=Foglio2!$E$7,Resp_Coord_Amm.vo!F464,IF(Foglio2!$J$3=Foglio2!$E$8,Direttore_Amm.vo!F464,IF(Foglio2!$J$3=Foglio2!$E$9,Doc_mat_elem.re!F464,IF(Foglio2!$J$3=Foglio2!$E$10,Doc_dipl_scuola_sec.!F464,IF(Foglio2!$J$3=Foglio2!$E$11,Doc_scuola_media!F464,IF(Foglio2!$J$3=Foglio2!$E$12,Doc_laureati_scuola_sec.!F482,IF(Foglio2!$J$3=Foglio2!$E$13,Direttivi_capi_ist.!F464,0)))))))))))</f>
        <v>0</v>
      </c>
      <c r="I482" s="248">
        <f>IF(Foglio2!$J$3=Foglio2!$E$3,Ausiliari_Coll.Scol.!G464,IF(Foglio2!$J$3=Foglio2!$E$4,Collab._Tecnici!G464,IF(Foglio2!$J$3=Foglio2!$E$5,Assistenti_Tecnici!G464,IF(Foglio2!$J$3=Foglio2!$E$6,Assistenti_Amm.vo!G464,IF(Foglio2!$J$3=Foglio2!$E$7,Resp_Coord_Amm.vo!G464,IF(Foglio2!$J$3=Foglio2!$E$8,Direttore_Amm.vo!G464,IF(Foglio2!$J$3=Foglio2!$E$9,Doc_mat_elem.re!G464,IF(Foglio2!$J$3=Foglio2!$E$10,Doc_dipl_scuola_sec.!G464,IF(Foglio2!$J$3=Foglio2!$E$11,Doc_scuola_media!G464,IF(Foglio2!$J$3=Foglio2!$E$12,Doc_laureati_scuola_sec.!G482,IF(Foglio2!$J$3=Foglio2!$E$13,Direttivi_capi_ist.!G464,0)))))))))))</f>
        <v>0</v>
      </c>
      <c r="J482" s="248">
        <f>IF(Foglio2!$J$3=Foglio2!$E$3,Ausiliari_Coll.Scol.!H464,IF(Foglio2!$J$3=Foglio2!$E$4,Collab._Tecnici!H464,IF(Foglio2!$J$3=Foglio2!$E$5,Assistenti_Tecnici!H464,IF(Foglio2!$J$3=Foglio2!$E$6,Assistenti_Amm.vo!H464,IF(Foglio2!$J$3=Foglio2!$E$7,Resp_Coord_Amm.vo!H464,IF(Foglio2!$J$3=Foglio2!$E$8,Direttore_Amm.vo!H464,IF(Foglio2!$J$3=Foglio2!$E$9,Doc_mat_elem.re!H464,IF(Foglio2!$J$3=Foglio2!$E$10,Doc_dipl_scuola_sec.!H464,IF(Foglio2!$J$3=Foglio2!$E$11,Doc_scuola_media!H464,IF(Foglio2!$J$3=Foglio2!$E$12,Doc_laureati_scuola_sec.!H482,IF(Foglio2!$J$3=Foglio2!$E$13,Direttivi_capi_ist.!H464,0)))))))))))</f>
        <v>0</v>
      </c>
      <c r="K482" s="248">
        <f>IF(Foglio2!$J$3=Foglio2!$E$3,Ausiliari_Coll.Scol.!I464,IF(Foglio2!$J$3=Foglio2!$E$4,Collab._Tecnici!I464,IF(Foglio2!$J$3=Foglio2!$E$5,Assistenti_Tecnici!I464,IF(Foglio2!$J$3=Foglio2!$E$6,Assistenti_Amm.vo!I464,IF(Foglio2!$J$3=Foglio2!$E$7,Resp_Coord_Amm.vo!I464,IF(Foglio2!$J$3=Foglio2!$E$8,Direttore_Amm.vo!I464,IF(Foglio2!$J$3=Foglio2!$E$9,Doc_mat_elem.re!I464,IF(Foglio2!$J$3=Foglio2!$E$10,Doc_dipl_scuola_sec.!I464,IF(Foglio2!$J$3=Foglio2!$E$11,Doc_scuola_media!I464,IF(Foglio2!$J$3=Foglio2!$E$12,Doc_laureati_scuola_sec.!I482,IF(Foglio2!$J$3=Foglio2!$E$13,Direttivi_capi_ist.!I464,0)))))))))))</f>
        <v>0</v>
      </c>
      <c r="L482" s="248">
        <f>IF(Foglio2!$J$3=Foglio2!$E$3,Ausiliari_Coll.Scol.!J464,IF(Foglio2!$J$3=Foglio2!$E$4,Collab._Tecnici!J464,IF(Foglio2!$J$3=Foglio2!$E$5,Assistenti_Tecnici!J464,IF(Foglio2!$J$3=Foglio2!$E$6,Assistenti_Amm.vo!J464,IF(Foglio2!$J$3=Foglio2!$E$7,Resp_Coord_Amm.vo!J464,IF(Foglio2!$J$3=Foglio2!$E$8,Direttore_Amm.vo!J464,IF(Foglio2!$J$3=Foglio2!$E$9,Doc_mat_elem.re!J464,IF(Foglio2!$J$3=Foglio2!$E$10,Doc_dipl_scuola_sec.!J464,IF(Foglio2!$J$3=Foglio2!$E$11,Doc_scuola_media!J464,IF(Foglio2!$J$3=Foglio2!$E$12,Doc_laureati_scuola_sec.!J482,IF(Foglio2!$J$3=Foglio2!$E$13,Direttivi_capi_ist.!J464,0)))))))))))</f>
        <v>0</v>
      </c>
      <c r="M482" s="249">
        <f>IF(Foglio2!$J$3=Foglio2!$E$3,Ausiliari_Coll.Scol.!K464,IF(Foglio2!$J$3=Foglio2!$E$4,Collab._Tecnici!K464,IF(Foglio2!$J$3=Foglio2!$E$5,Assistenti_Tecnici!K464,IF(Foglio2!$J$3=Foglio2!$E$6,Assistenti_Amm.vo!K464,IF(Foglio2!$J$3=Foglio2!$E$7,Resp_Coord_Amm.vo!K464,IF(Foglio2!$J$3=Foglio2!$E$8,Direttore_Amm.vo!K464,IF(Foglio2!$J$3=Foglio2!$E$9,Doc_mat_elem.re!K464,IF(Foglio2!$J$3=Foglio2!$E$10,Doc_dipl_scuola_sec.!K464,IF(Foglio2!$J$3=Foglio2!$E$11,Doc_scuola_media!K464,IF(Foglio2!$J$3=Foglio2!$E$12,Doc_laureati_scuola_sec.!K482,IF(Foglio2!$J$3=Foglio2!$E$13,Direttivi_capi_ist.!K464,0)))))))))))</f>
        <v>0</v>
      </c>
      <c r="N482" s="250">
        <f>IF(Foglio2!$J$3=Foglio2!$E$3,Ausiliari_Coll.Scol.!L464,IF(Foglio2!$J$3=Foglio2!$E$4,Collab._Tecnici!L464,IF(Foglio2!$J$3=Foglio2!$E$5,Assistenti_Tecnici!L464,IF(Foglio2!$J$3=Foglio2!$E$6,Assistenti_Amm.vo!L464,IF(Foglio2!$J$3=Foglio2!$E$7,Resp_Coord_Amm.vo!L464,IF(Foglio2!$J$3=Foglio2!$E$8,Direttore_Amm.vo!L464,IF(Foglio2!$J$3=Foglio2!$E$9,Doc_mat_elem.re!L464,IF(Foglio2!$J$3=Foglio2!$E$10,Doc_dipl_scuola_sec.!L464,IF(Foglio2!$J$3=Foglio2!$E$11,Doc_scuola_media!L464,IF(Foglio2!$J$3=Foglio2!$E$12,Doc_laureati_scuola_sec.!L482,IF(Foglio2!$J$3=Foglio2!$E$13,Direttivi_capi_ist.!L464,0)))))))))))</f>
        <v>0</v>
      </c>
      <c r="O482" s="251">
        <f>IF(Foglio2!$J$3=Foglio2!$E$3,Ausiliari_Coll.Scol.!M464,IF(Foglio2!$J$3=Foglio2!$E$4,Collab._Tecnici!M464,IF(Foglio2!$J$3=Foglio2!$E$5,Assistenti_Tecnici!M464,IF(Foglio2!$J$3=Foglio2!$E$6,Assistenti_Amm.vo!M464,IF(Foglio2!$J$3=Foglio2!$E$7,Resp_Coord_Amm.vo!M464,IF(Foglio2!$J$3=Foglio2!$E$8,Direttore_Amm.vo!M464,IF(Foglio2!$J$3=Foglio2!$E$9,Doc_mat_elem.re!M464,IF(Foglio2!$J$3=Foglio2!$E$10,Doc_dipl_scuola_sec.!M464,IF(Foglio2!$J$3=Foglio2!$E$11,Doc_scuola_media!M464,IF(Foglio2!$J$3=Foglio2!$E$12,Doc_laureati_scuola_sec.!M482,IF(Foglio2!$J$3=Foglio2!$E$13,Direttivi_capi_ist.!M464,0)))))))))))</f>
        <v>0</v>
      </c>
      <c r="P482" s="252">
        <f>IF(Foglio2!$J$3=Foglio2!$E$3,Ausiliari_Coll.Scol.!N464,IF(Foglio2!$J$3=Foglio2!$E$4,Collab._Tecnici!N464,IF(Foglio2!$J$3=Foglio2!$E$5,Assistenti_Tecnici!N464,IF(Foglio2!$J$3=Foglio2!$E$6,Assistenti_Amm.vo!N464,IF(Foglio2!$J$3=Foglio2!$E$7,Resp_Coord_Amm.vo!N464,IF(Foglio2!$J$3=Foglio2!$E$8,Direttore_Amm.vo!N464,IF(Foglio2!$J$3=Foglio2!$E$9,Doc_mat_elem.re!N464,IF(Foglio2!$J$3=Foglio2!$E$10,Doc_dipl_scuola_sec.!N464,IF(Foglio2!$J$3=Foglio2!$E$11,Doc_scuola_media!N464,IF(Foglio2!$J$3=Foglio2!$E$12,Doc_laureati_scuola_sec.!N482,IF(Foglio2!$J$3=Foglio2!$E$13,Direttivi_capi_ist.!N464,0)))))))))))</f>
        <v>0</v>
      </c>
      <c r="Q482" s="252">
        <f>IF(Foglio2!$J$3=Foglio2!$E$3,Ausiliari_Coll.Scol.!O464,IF(Foglio2!$J$3=Foglio2!$E$4,Collab._Tecnici!O464,IF(Foglio2!$J$3=Foglio2!$E$5,Assistenti_Tecnici!O464,IF(Foglio2!$J$3=Foglio2!$E$6,Assistenti_Amm.vo!O464,IF(Foglio2!$J$3=Foglio2!$E$7,Resp_Coord_Amm.vo!O464,IF(Foglio2!$J$3=Foglio2!$E$8,Direttore_Amm.vo!O464,IF(Foglio2!$J$3=Foglio2!$E$9,Doc_mat_elem.re!O464,IF(Foglio2!$J$3=Foglio2!$E$10,Doc_dipl_scuola_sec.!O464,IF(Foglio2!$J$3=Foglio2!$E$11,Doc_scuola_media!O464,IF(Foglio2!$J$3=Foglio2!$E$12,Doc_laureati_scuola_sec.!O482,IF(Foglio2!$J$3=Foglio2!$E$13,Direttivi_capi_ist.!O464,0)))))))))))</f>
        <v>0</v>
      </c>
      <c r="R482" s="252">
        <f>IF(Foglio2!$J$3=Foglio2!$E$3,Ausiliari_Coll.Scol.!P464,IF(Foglio2!$J$3=Foglio2!$E$4,Collab._Tecnici!P464,IF(Foglio2!$J$3=Foglio2!$E$5,Assistenti_Tecnici!P464,IF(Foglio2!$J$3=Foglio2!$E$6,Assistenti_Amm.vo!P464,IF(Foglio2!$J$3=Foglio2!$E$7,Resp_Coord_Amm.vo!P464,IF(Foglio2!$J$3=Foglio2!$E$8,Direttore_Amm.vo!P464,IF(Foglio2!$J$3=Foglio2!$E$9,Doc_mat_elem.re!P464,IF(Foglio2!$J$3=Foglio2!$E$10,Doc_dipl_scuola_sec.!P464,IF(Foglio2!$J$3=Foglio2!$E$11,Doc_scuola_media!P464,IF(Foglio2!$J$3=Foglio2!$E$12,Doc_laureati_scuola_sec.!P482,IF(Foglio2!$J$3=Foglio2!$E$13,Direttivi_capi_ist.!P464,0)))))))))))</f>
        <v>0</v>
      </c>
      <c r="S482" s="252">
        <f>IF(Foglio2!$J$3=Foglio2!$E$3,Ausiliari_Coll.Scol.!Q464,IF(Foglio2!$J$3=Foglio2!$E$4,Collab._Tecnici!Q464,IF(Foglio2!$J$3=Foglio2!$E$5,Assistenti_Tecnici!Q464,IF(Foglio2!$J$3=Foglio2!$E$6,Assistenti_Amm.vo!Q464,IF(Foglio2!$J$3=Foglio2!$E$7,Resp_Coord_Amm.vo!Q464,IF(Foglio2!$J$3=Foglio2!$E$8,Direttore_Amm.vo!Q464,IF(Foglio2!$J$3=Foglio2!$E$9,Doc_mat_elem.re!Q464,IF(Foglio2!$J$3=Foglio2!$E$10,Doc_dipl_scuola_sec.!Q464,IF(Foglio2!$J$3=Foglio2!$E$11,Doc_scuola_media!Q464,IF(Foglio2!$J$3=Foglio2!$E$12,Doc_laureati_scuola_sec.!Q482,IF(Foglio2!$J$3=Foglio2!$E$13,Direttivi_capi_ist.!Q464,0)))))))))))</f>
        <v>0</v>
      </c>
      <c r="T482" s="252">
        <f>IF(Foglio2!$J$3=Foglio2!$E$3,Ausiliari_Coll.Scol.!R464,IF(Foglio2!$J$3=Foglio2!$E$4,Collab._Tecnici!R464,IF(Foglio2!$J$3=Foglio2!$E$5,Assistenti_Tecnici!R464,IF(Foglio2!$J$3=Foglio2!$E$6,Assistenti_Amm.vo!R464,IF(Foglio2!$J$3=Foglio2!$E$7,Resp_Coord_Amm.vo!R464,IF(Foglio2!$J$3=Foglio2!$E$8,Direttore_Amm.vo!R464,IF(Foglio2!$J$3=Foglio2!$E$9,Doc_mat_elem.re!R464,IF(Foglio2!$J$3=Foglio2!$E$10,Doc_dipl_scuola_sec.!R464,IF(Foglio2!$J$3=Foglio2!$E$11,Doc_scuola_media!R464,IF(Foglio2!$J$3=Foglio2!$E$12,Doc_laureati_scuola_sec.!R482,IF(Foglio2!$J$3=Foglio2!$E$13,Direttivi_capi_ist.!R464,0)))))))))))</f>
        <v>0</v>
      </c>
      <c r="U482" s="252">
        <f t="shared" ref="U482" si="2186">(P482)/12*0.8</f>
        <v>0</v>
      </c>
      <c r="V482" s="252">
        <f t="shared" ref="V482" si="2187">(P482+R482)/12*0.8</f>
        <v>0</v>
      </c>
      <c r="W482" s="253" t="str">
        <f t="shared" ref="W482" si="2188">"Fascia Da "&amp;F482&amp;" a "&amp;F483&amp;" Decorrenza "&amp;DAY(C472)&amp;"/"&amp;MONTH(C472)&amp;"/"&amp;YEAR(C472)</f>
        <v>Fascia Da 28 a 34 Decorrenza 1/7/2000</v>
      </c>
    </row>
    <row r="483" spans="1:23" ht="9" customHeight="1" x14ac:dyDescent="0.2">
      <c r="B483" s="245">
        <f t="shared" si="2093"/>
        <v>36719</v>
      </c>
      <c r="C483" s="377"/>
      <c r="D483" s="377"/>
      <c r="E483" s="254" t="s">
        <v>4</v>
      </c>
      <c r="F483" s="255">
        <v>34</v>
      </c>
      <c r="G483" s="267">
        <f t="shared" ref="G483" si="2189">G482*1936.27</f>
        <v>0</v>
      </c>
      <c r="H483" s="267">
        <f t="shared" ref="H483" si="2190">H482*1936.27</f>
        <v>0</v>
      </c>
      <c r="I483" s="267">
        <f t="shared" ref="I483" si="2191">I482*1936.27</f>
        <v>0</v>
      </c>
      <c r="J483" s="267">
        <f t="shared" ref="J483" si="2192">J482*1936.27</f>
        <v>0</v>
      </c>
      <c r="K483" s="267">
        <f t="shared" ref="K483" si="2193">K482*1936.27</f>
        <v>0</v>
      </c>
      <c r="L483" s="266">
        <f t="shared" ref="L483" si="2194">L482*1936.27</f>
        <v>0</v>
      </c>
      <c r="M483" s="267">
        <f t="shared" ref="M483" si="2195">M482*1936.27</f>
        <v>0</v>
      </c>
      <c r="N483" s="182">
        <f t="shared" ref="N483" si="2196">N482*1936.27</f>
        <v>0</v>
      </c>
      <c r="O483" s="183">
        <f t="shared" ref="O483" si="2197">O482*1936.27</f>
        <v>0</v>
      </c>
      <c r="P483" s="184">
        <f t="shared" ref="P483" si="2198">P482*1936.27</f>
        <v>0</v>
      </c>
      <c r="Q483" s="184">
        <f t="shared" ref="Q483" si="2199">Q482*1936.27</f>
        <v>0</v>
      </c>
      <c r="R483" s="184">
        <f t="shared" ref="R483" si="2200">R482*1936.27</f>
        <v>0</v>
      </c>
      <c r="S483" s="184">
        <f t="shared" ref="S483" si="2201">S482*1936.27</f>
        <v>0</v>
      </c>
      <c r="T483" s="184">
        <f t="shared" ref="T483" si="2202">T482*1936.27</f>
        <v>0</v>
      </c>
      <c r="U483" s="184">
        <f t="shared" ref="U483" si="2203">U482*1936.27</f>
        <v>0</v>
      </c>
      <c r="V483" s="184">
        <f t="shared" ref="V483" si="2204">V482*1936.27</f>
        <v>0</v>
      </c>
    </row>
    <row r="484" spans="1:23" ht="12.75" customHeight="1" x14ac:dyDescent="0.2">
      <c r="A484" s="104">
        <f>IF(Foglio2!$J$7=1,TRUNC(Base!V484,0),TRUNC(Base!U484,0))</f>
        <v>0</v>
      </c>
      <c r="B484" s="245">
        <f t="shared" si="2093"/>
        <v>36720</v>
      </c>
      <c r="C484" s="377"/>
      <c r="D484" s="377"/>
      <c r="E484" s="259" t="s">
        <v>3</v>
      </c>
      <c r="F484" s="260">
        <v>35</v>
      </c>
      <c r="G484" s="248">
        <f>IF(Foglio2!$J$3=Foglio2!$E$3,Ausiliari_Coll.Scol.!E466,IF(Foglio2!$J$3=Foglio2!$E$4,Collab._Tecnici!E466,IF(Foglio2!$J$3=Foglio2!$E$5,Assistenti_Tecnici!E466,IF(Foglio2!$J$3=Foglio2!$E$6,Assistenti_Amm.vo!E466,IF(Foglio2!$J$3=Foglio2!$E$7,Resp_Coord_Amm.vo!E466,IF(Foglio2!$J$3=Foglio2!$E$8,Direttore_Amm.vo!E466,IF(Foglio2!$J$3=Foglio2!$E$9,Doc_mat_elem.re!E466,IF(Foglio2!$J$3=Foglio2!$E$10,Doc_dipl_scuola_sec.!E466,IF(Foglio2!$J$3=Foglio2!$E$11,Doc_scuola_media!E466,IF(Foglio2!$J$3=Foglio2!$E$12,Doc_laureati_scuola_sec.!E484,IF(Foglio2!$J$3=Foglio2!$E$13,Direttivi_capi_ist.!E466,0)))))))))))</f>
        <v>0</v>
      </c>
      <c r="H484" s="248">
        <f>IF(Foglio2!$J$3=Foglio2!$E$3,Ausiliari_Coll.Scol.!F466,IF(Foglio2!$J$3=Foglio2!$E$4,Collab._Tecnici!F466,IF(Foglio2!$J$3=Foglio2!$E$5,Assistenti_Tecnici!F466,IF(Foglio2!$J$3=Foglio2!$E$6,Assistenti_Amm.vo!F466,IF(Foglio2!$J$3=Foglio2!$E$7,Resp_Coord_Amm.vo!F466,IF(Foglio2!$J$3=Foglio2!$E$8,Direttore_Amm.vo!F466,IF(Foglio2!$J$3=Foglio2!$E$9,Doc_mat_elem.re!F466,IF(Foglio2!$J$3=Foglio2!$E$10,Doc_dipl_scuola_sec.!F466,IF(Foglio2!$J$3=Foglio2!$E$11,Doc_scuola_media!F466,IF(Foglio2!$J$3=Foglio2!$E$12,Doc_laureati_scuola_sec.!F484,IF(Foglio2!$J$3=Foglio2!$E$13,Direttivi_capi_ist.!F466,0)))))))))))</f>
        <v>0</v>
      </c>
      <c r="I484" s="248">
        <f>IF(Foglio2!$J$3=Foglio2!$E$3,Ausiliari_Coll.Scol.!G466,IF(Foglio2!$J$3=Foglio2!$E$4,Collab._Tecnici!G466,IF(Foglio2!$J$3=Foglio2!$E$5,Assistenti_Tecnici!G466,IF(Foglio2!$J$3=Foglio2!$E$6,Assistenti_Amm.vo!G466,IF(Foglio2!$J$3=Foglio2!$E$7,Resp_Coord_Amm.vo!G466,IF(Foglio2!$J$3=Foglio2!$E$8,Direttore_Amm.vo!G466,IF(Foglio2!$J$3=Foglio2!$E$9,Doc_mat_elem.re!G466,IF(Foglio2!$J$3=Foglio2!$E$10,Doc_dipl_scuola_sec.!G466,IF(Foglio2!$J$3=Foglio2!$E$11,Doc_scuola_media!G466,IF(Foglio2!$J$3=Foglio2!$E$12,Doc_laureati_scuola_sec.!G484,IF(Foglio2!$J$3=Foglio2!$E$13,Direttivi_capi_ist.!G466,0)))))))))))</f>
        <v>0</v>
      </c>
      <c r="J484" s="248">
        <f>IF(Foglio2!$J$3=Foglio2!$E$3,Ausiliari_Coll.Scol.!H466,IF(Foglio2!$J$3=Foglio2!$E$4,Collab._Tecnici!H466,IF(Foglio2!$J$3=Foglio2!$E$5,Assistenti_Tecnici!H466,IF(Foglio2!$J$3=Foglio2!$E$6,Assistenti_Amm.vo!H466,IF(Foglio2!$J$3=Foglio2!$E$7,Resp_Coord_Amm.vo!H466,IF(Foglio2!$J$3=Foglio2!$E$8,Direttore_Amm.vo!H466,IF(Foglio2!$J$3=Foglio2!$E$9,Doc_mat_elem.re!H466,IF(Foglio2!$J$3=Foglio2!$E$10,Doc_dipl_scuola_sec.!H466,IF(Foglio2!$J$3=Foglio2!$E$11,Doc_scuola_media!H466,IF(Foglio2!$J$3=Foglio2!$E$12,Doc_laureati_scuola_sec.!H484,IF(Foglio2!$J$3=Foglio2!$E$13,Direttivi_capi_ist.!H466,0)))))))))))</f>
        <v>0</v>
      </c>
      <c r="K484" s="248">
        <f>IF(Foglio2!$J$3=Foglio2!$E$3,Ausiliari_Coll.Scol.!I466,IF(Foglio2!$J$3=Foglio2!$E$4,Collab._Tecnici!I466,IF(Foglio2!$J$3=Foglio2!$E$5,Assistenti_Tecnici!I466,IF(Foglio2!$J$3=Foglio2!$E$6,Assistenti_Amm.vo!I466,IF(Foglio2!$J$3=Foglio2!$E$7,Resp_Coord_Amm.vo!I466,IF(Foglio2!$J$3=Foglio2!$E$8,Direttore_Amm.vo!I466,IF(Foglio2!$J$3=Foglio2!$E$9,Doc_mat_elem.re!I466,IF(Foglio2!$J$3=Foglio2!$E$10,Doc_dipl_scuola_sec.!I466,IF(Foglio2!$J$3=Foglio2!$E$11,Doc_scuola_media!I466,IF(Foglio2!$J$3=Foglio2!$E$12,Doc_laureati_scuola_sec.!I484,IF(Foglio2!$J$3=Foglio2!$E$13,Direttivi_capi_ist.!I466,0)))))))))))</f>
        <v>0</v>
      </c>
      <c r="L484" s="248">
        <f>IF(Foglio2!$J$3=Foglio2!$E$3,Ausiliari_Coll.Scol.!J466,IF(Foglio2!$J$3=Foglio2!$E$4,Collab._Tecnici!J466,IF(Foglio2!$J$3=Foglio2!$E$5,Assistenti_Tecnici!J466,IF(Foglio2!$J$3=Foglio2!$E$6,Assistenti_Amm.vo!J466,IF(Foglio2!$J$3=Foglio2!$E$7,Resp_Coord_Amm.vo!J466,IF(Foglio2!$J$3=Foglio2!$E$8,Direttore_Amm.vo!J466,IF(Foglio2!$J$3=Foglio2!$E$9,Doc_mat_elem.re!J466,IF(Foglio2!$J$3=Foglio2!$E$10,Doc_dipl_scuola_sec.!J466,IF(Foglio2!$J$3=Foglio2!$E$11,Doc_scuola_media!J466,IF(Foglio2!$J$3=Foglio2!$E$12,Doc_laureati_scuola_sec.!J484,IF(Foglio2!$J$3=Foglio2!$E$13,Direttivi_capi_ist.!J466,0)))))))))))</f>
        <v>0</v>
      </c>
      <c r="M484" s="249">
        <f>IF(Foglio2!$J$3=Foglio2!$E$3,Ausiliari_Coll.Scol.!K466,IF(Foglio2!$J$3=Foglio2!$E$4,Collab._Tecnici!K466,IF(Foglio2!$J$3=Foglio2!$E$5,Assistenti_Tecnici!K466,IF(Foglio2!$J$3=Foglio2!$E$6,Assistenti_Amm.vo!K466,IF(Foglio2!$J$3=Foglio2!$E$7,Resp_Coord_Amm.vo!K466,IF(Foglio2!$J$3=Foglio2!$E$8,Direttore_Amm.vo!K466,IF(Foglio2!$J$3=Foglio2!$E$9,Doc_mat_elem.re!K466,IF(Foglio2!$J$3=Foglio2!$E$10,Doc_dipl_scuola_sec.!K466,IF(Foglio2!$J$3=Foglio2!$E$11,Doc_scuola_media!K466,IF(Foglio2!$J$3=Foglio2!$E$12,Doc_laureati_scuola_sec.!K484,IF(Foglio2!$J$3=Foglio2!$E$13,Direttivi_capi_ist.!K466,0)))))))))))</f>
        <v>0</v>
      </c>
      <c r="N484" s="250">
        <f>IF(Foglio2!$J$3=Foglio2!$E$3,Ausiliari_Coll.Scol.!L466,IF(Foglio2!$J$3=Foglio2!$E$4,Collab._Tecnici!L466,IF(Foglio2!$J$3=Foglio2!$E$5,Assistenti_Tecnici!L466,IF(Foglio2!$J$3=Foglio2!$E$6,Assistenti_Amm.vo!L466,IF(Foglio2!$J$3=Foglio2!$E$7,Resp_Coord_Amm.vo!L466,IF(Foglio2!$J$3=Foglio2!$E$8,Direttore_Amm.vo!L466,IF(Foglio2!$J$3=Foglio2!$E$9,Doc_mat_elem.re!L466,IF(Foglio2!$J$3=Foglio2!$E$10,Doc_dipl_scuola_sec.!L466,IF(Foglio2!$J$3=Foglio2!$E$11,Doc_scuola_media!L466,IF(Foglio2!$J$3=Foglio2!$E$12,Doc_laureati_scuola_sec.!L484,IF(Foglio2!$J$3=Foglio2!$E$13,Direttivi_capi_ist.!L466,0)))))))))))</f>
        <v>0</v>
      </c>
      <c r="O484" s="251">
        <f>IF(Foglio2!$J$3=Foglio2!$E$3,Ausiliari_Coll.Scol.!M466,IF(Foglio2!$J$3=Foglio2!$E$4,Collab._Tecnici!M466,IF(Foglio2!$J$3=Foglio2!$E$5,Assistenti_Tecnici!M466,IF(Foglio2!$J$3=Foglio2!$E$6,Assistenti_Amm.vo!M466,IF(Foglio2!$J$3=Foglio2!$E$7,Resp_Coord_Amm.vo!M466,IF(Foglio2!$J$3=Foglio2!$E$8,Direttore_Amm.vo!M466,IF(Foglio2!$J$3=Foglio2!$E$9,Doc_mat_elem.re!M466,IF(Foglio2!$J$3=Foglio2!$E$10,Doc_dipl_scuola_sec.!M466,IF(Foglio2!$J$3=Foglio2!$E$11,Doc_scuola_media!M466,IF(Foglio2!$J$3=Foglio2!$E$12,Doc_laureati_scuola_sec.!M484,IF(Foglio2!$J$3=Foglio2!$E$13,Direttivi_capi_ist.!M466,0)))))))))))</f>
        <v>0</v>
      </c>
      <c r="P484" s="252">
        <f>IF(Foglio2!$J$3=Foglio2!$E$3,Ausiliari_Coll.Scol.!N466,IF(Foglio2!$J$3=Foglio2!$E$4,Collab._Tecnici!N466,IF(Foglio2!$J$3=Foglio2!$E$5,Assistenti_Tecnici!N466,IF(Foglio2!$J$3=Foglio2!$E$6,Assistenti_Amm.vo!N466,IF(Foglio2!$J$3=Foglio2!$E$7,Resp_Coord_Amm.vo!N466,IF(Foglio2!$J$3=Foglio2!$E$8,Direttore_Amm.vo!N466,IF(Foglio2!$J$3=Foglio2!$E$9,Doc_mat_elem.re!N466,IF(Foglio2!$J$3=Foglio2!$E$10,Doc_dipl_scuola_sec.!N466,IF(Foglio2!$J$3=Foglio2!$E$11,Doc_scuola_media!N466,IF(Foglio2!$J$3=Foglio2!$E$12,Doc_laureati_scuola_sec.!N484,IF(Foglio2!$J$3=Foglio2!$E$13,Direttivi_capi_ist.!N466,0)))))))))))</f>
        <v>0</v>
      </c>
      <c r="Q484" s="252">
        <f>IF(Foglio2!$J$3=Foglio2!$E$3,Ausiliari_Coll.Scol.!O466,IF(Foglio2!$J$3=Foglio2!$E$4,Collab._Tecnici!O466,IF(Foglio2!$J$3=Foglio2!$E$5,Assistenti_Tecnici!O466,IF(Foglio2!$J$3=Foglio2!$E$6,Assistenti_Amm.vo!O466,IF(Foglio2!$J$3=Foglio2!$E$7,Resp_Coord_Amm.vo!O466,IF(Foglio2!$J$3=Foglio2!$E$8,Direttore_Amm.vo!O466,IF(Foglio2!$J$3=Foglio2!$E$9,Doc_mat_elem.re!O466,IF(Foglio2!$J$3=Foglio2!$E$10,Doc_dipl_scuola_sec.!O466,IF(Foglio2!$J$3=Foglio2!$E$11,Doc_scuola_media!O466,IF(Foglio2!$J$3=Foglio2!$E$12,Doc_laureati_scuola_sec.!O484,IF(Foglio2!$J$3=Foglio2!$E$13,Direttivi_capi_ist.!O466,0)))))))))))</f>
        <v>0</v>
      </c>
      <c r="R484" s="252">
        <f>IF(Foglio2!$J$3=Foglio2!$E$3,Ausiliari_Coll.Scol.!P466,IF(Foglio2!$J$3=Foglio2!$E$4,Collab._Tecnici!P466,IF(Foglio2!$J$3=Foglio2!$E$5,Assistenti_Tecnici!P466,IF(Foglio2!$J$3=Foglio2!$E$6,Assistenti_Amm.vo!P466,IF(Foglio2!$J$3=Foglio2!$E$7,Resp_Coord_Amm.vo!P466,IF(Foglio2!$J$3=Foglio2!$E$8,Direttore_Amm.vo!P466,IF(Foglio2!$J$3=Foglio2!$E$9,Doc_mat_elem.re!P466,IF(Foglio2!$J$3=Foglio2!$E$10,Doc_dipl_scuola_sec.!P466,IF(Foglio2!$J$3=Foglio2!$E$11,Doc_scuola_media!P466,IF(Foglio2!$J$3=Foglio2!$E$12,Doc_laureati_scuola_sec.!P484,IF(Foglio2!$J$3=Foglio2!$E$13,Direttivi_capi_ist.!P466,0)))))))))))</f>
        <v>0</v>
      </c>
      <c r="S484" s="252">
        <f>IF(Foglio2!$J$3=Foglio2!$E$3,Ausiliari_Coll.Scol.!Q466,IF(Foglio2!$J$3=Foglio2!$E$4,Collab._Tecnici!Q466,IF(Foglio2!$J$3=Foglio2!$E$5,Assistenti_Tecnici!Q466,IF(Foglio2!$J$3=Foglio2!$E$6,Assistenti_Amm.vo!Q466,IF(Foglio2!$J$3=Foglio2!$E$7,Resp_Coord_Amm.vo!Q466,IF(Foglio2!$J$3=Foglio2!$E$8,Direttore_Amm.vo!Q466,IF(Foglio2!$J$3=Foglio2!$E$9,Doc_mat_elem.re!Q466,IF(Foglio2!$J$3=Foglio2!$E$10,Doc_dipl_scuola_sec.!Q466,IF(Foglio2!$J$3=Foglio2!$E$11,Doc_scuola_media!Q466,IF(Foglio2!$J$3=Foglio2!$E$12,Doc_laureati_scuola_sec.!Q484,IF(Foglio2!$J$3=Foglio2!$E$13,Direttivi_capi_ist.!Q466,0)))))))))))</f>
        <v>0</v>
      </c>
      <c r="T484" s="252">
        <f>IF(Foglio2!$J$3=Foglio2!$E$3,Ausiliari_Coll.Scol.!R466,IF(Foglio2!$J$3=Foglio2!$E$4,Collab._Tecnici!R466,IF(Foglio2!$J$3=Foglio2!$E$5,Assistenti_Tecnici!R466,IF(Foglio2!$J$3=Foglio2!$E$6,Assistenti_Amm.vo!R466,IF(Foglio2!$J$3=Foglio2!$E$7,Resp_Coord_Amm.vo!R466,IF(Foglio2!$J$3=Foglio2!$E$8,Direttore_Amm.vo!R466,IF(Foglio2!$J$3=Foglio2!$E$9,Doc_mat_elem.re!R466,IF(Foglio2!$J$3=Foglio2!$E$10,Doc_dipl_scuola_sec.!R466,IF(Foglio2!$J$3=Foglio2!$E$11,Doc_scuola_media!R466,IF(Foglio2!$J$3=Foglio2!$E$12,Doc_laureati_scuola_sec.!R484,IF(Foglio2!$J$3=Foglio2!$E$13,Direttivi_capi_ist.!R466,0)))))))))))</f>
        <v>0</v>
      </c>
      <c r="U484" s="252">
        <f t="shared" ref="U484" si="2205">(P484)/12*0.8</f>
        <v>0</v>
      </c>
      <c r="V484" s="252">
        <f t="shared" ref="V484" si="2206">(P484+R484)/12*0.8</f>
        <v>0</v>
      </c>
      <c r="W484" s="253" t="str">
        <f t="shared" ref="W484" si="2207">"Fascia Da "&amp;F484&amp;" a "&amp;F485&amp;" Decorrenza "&amp;DAY(C472)&amp;"/"&amp;MONTH(C472)&amp;"/"&amp;YEAR(C472)</f>
        <v>Fascia Da 35 a  Decorrenza 1/7/2000</v>
      </c>
    </row>
    <row r="485" spans="1:23" ht="9" customHeight="1" x14ac:dyDescent="0.2">
      <c r="B485" s="245">
        <f t="shared" si="2093"/>
        <v>36721</v>
      </c>
      <c r="C485" s="378"/>
      <c r="D485" s="378"/>
      <c r="E485" s="264" t="s">
        <v>4</v>
      </c>
      <c r="F485" s="265"/>
      <c r="G485" s="267">
        <f t="shared" ref="G485" si="2208">G484*1936.27</f>
        <v>0</v>
      </c>
      <c r="H485" s="267">
        <f t="shared" ref="H485" si="2209">H484*1936.27</f>
        <v>0</v>
      </c>
      <c r="I485" s="267">
        <f t="shared" ref="I485" si="2210">I484*1936.27</f>
        <v>0</v>
      </c>
      <c r="J485" s="267">
        <f t="shared" ref="J485" si="2211">J484*1936.27</f>
        <v>0</v>
      </c>
      <c r="K485" s="267">
        <f t="shared" ref="K485" si="2212">K484*1936.27</f>
        <v>0</v>
      </c>
      <c r="L485" s="266">
        <f t="shared" ref="L485" si="2213">L484*1936.27</f>
        <v>0</v>
      </c>
      <c r="M485" s="267">
        <f t="shared" ref="M485" si="2214">M484*1936.27</f>
        <v>0</v>
      </c>
      <c r="N485" s="182">
        <f t="shared" ref="N485" si="2215">N484*1936.27</f>
        <v>0</v>
      </c>
      <c r="O485" s="183">
        <f t="shared" ref="O485" si="2216">O484*1936.27</f>
        <v>0</v>
      </c>
      <c r="P485" s="184">
        <f t="shared" ref="P485" si="2217">P484*1936.27</f>
        <v>0</v>
      </c>
      <c r="Q485" s="184">
        <f t="shared" ref="Q485" si="2218">Q484*1936.27</f>
        <v>0</v>
      </c>
      <c r="R485" s="184">
        <f t="shared" ref="R485" si="2219">R484*1936.27</f>
        <v>0</v>
      </c>
      <c r="S485" s="184">
        <f t="shared" ref="S485" si="2220">S484*1936.27</f>
        <v>0</v>
      </c>
      <c r="T485" s="184">
        <f t="shared" ref="T485" si="2221">T484*1936.27</f>
        <v>0</v>
      </c>
      <c r="U485" s="184">
        <f t="shared" ref="U485" si="2222">U484*1936.27</f>
        <v>0</v>
      </c>
      <c r="V485" s="184">
        <f t="shared" ref="V485" si="2223">V484*1936.27</f>
        <v>0</v>
      </c>
    </row>
    <row r="486" spans="1:23" ht="12.75" customHeight="1" x14ac:dyDescent="0.2">
      <c r="A486" s="104">
        <f>IF(Foglio2!$J$7=1,TRUNC(Base!V486,0),TRUNC(Base!U486,0))</f>
        <v>0</v>
      </c>
      <c r="B486" s="245">
        <f t="shared" ref="B486" si="2224">C488</f>
        <v>36770</v>
      </c>
      <c r="C486" s="375">
        <v>36770</v>
      </c>
      <c r="D486" s="375">
        <v>36891</v>
      </c>
      <c r="E486" s="246" t="s">
        <v>3</v>
      </c>
      <c r="F486" s="247">
        <v>0</v>
      </c>
      <c r="G486" s="248">
        <f>IF(Foglio2!$J$3=Foglio2!$E$3,Ausiliari_Coll.Scol.!E468,IF(Foglio2!$J$3=Foglio2!$E$4,Collab._Tecnici!E468,IF(Foglio2!$J$3=Foglio2!$E$5,Assistenti_Tecnici!E468,IF(Foglio2!$J$3=Foglio2!$E$6,Assistenti_Amm.vo!E468,IF(Foglio2!$J$3=Foglio2!$E$7,Resp_Coord_Amm.vo!E468,IF(Foglio2!$J$3=Foglio2!$E$8,Direttore_Amm.vo!E468,IF(Foglio2!$J$3=Foglio2!$E$9,Doc_mat_elem.re!E468,IF(Foglio2!$J$3=Foglio2!$E$10,Doc_dipl_scuola_sec.!E468,IF(Foglio2!$J$3=Foglio2!$E$11,Doc_scuola_media!E468,IF(Foglio2!$J$3=Foglio2!$E$12,Doc_laureati_scuola_sec.!E486,IF(Foglio2!$J$3=Foglio2!$E$13,Direttivi_capi_ist.!E468,0)))))))))))</f>
        <v>0</v>
      </c>
      <c r="H486" s="248">
        <f>IF(Foglio2!$J$3=Foglio2!$E$3,Ausiliari_Coll.Scol.!F468,IF(Foglio2!$J$3=Foglio2!$E$4,Collab._Tecnici!F468,IF(Foglio2!$J$3=Foglio2!$E$5,Assistenti_Tecnici!F468,IF(Foglio2!$J$3=Foglio2!$E$6,Assistenti_Amm.vo!F468,IF(Foglio2!$J$3=Foglio2!$E$7,Resp_Coord_Amm.vo!F468,IF(Foglio2!$J$3=Foglio2!$E$8,Direttore_Amm.vo!F468,IF(Foglio2!$J$3=Foglio2!$E$9,Doc_mat_elem.re!F468,IF(Foglio2!$J$3=Foglio2!$E$10,Doc_dipl_scuola_sec.!F468,IF(Foglio2!$J$3=Foglio2!$E$11,Doc_scuola_media!F468,IF(Foglio2!$J$3=Foglio2!$E$12,Doc_laureati_scuola_sec.!F486,IF(Foglio2!$J$3=Foglio2!$E$13,Direttivi_capi_ist.!F468,0)))))))))))</f>
        <v>0</v>
      </c>
      <c r="I486" s="248">
        <f>IF(Foglio2!$J$3=Foglio2!$E$3,Ausiliari_Coll.Scol.!G468,IF(Foglio2!$J$3=Foglio2!$E$4,Collab._Tecnici!G468,IF(Foglio2!$J$3=Foglio2!$E$5,Assistenti_Tecnici!G468,IF(Foglio2!$J$3=Foglio2!$E$6,Assistenti_Amm.vo!G468,IF(Foglio2!$J$3=Foglio2!$E$7,Resp_Coord_Amm.vo!G468,IF(Foglio2!$J$3=Foglio2!$E$8,Direttore_Amm.vo!G468,IF(Foglio2!$J$3=Foglio2!$E$9,Doc_mat_elem.re!G468,IF(Foglio2!$J$3=Foglio2!$E$10,Doc_dipl_scuola_sec.!G468,IF(Foglio2!$J$3=Foglio2!$E$11,Doc_scuola_media!G468,IF(Foglio2!$J$3=Foglio2!$E$12,Doc_laureati_scuola_sec.!G486,IF(Foglio2!$J$3=Foglio2!$E$13,Direttivi_capi_ist.!G468,0)))))))))))</f>
        <v>0</v>
      </c>
      <c r="J486" s="248">
        <f>IF(Foglio2!$J$3=Foglio2!$E$3,Ausiliari_Coll.Scol.!H468,IF(Foglio2!$J$3=Foglio2!$E$4,Collab._Tecnici!H468,IF(Foglio2!$J$3=Foglio2!$E$5,Assistenti_Tecnici!H468,IF(Foglio2!$J$3=Foglio2!$E$6,Assistenti_Amm.vo!H468,IF(Foglio2!$J$3=Foglio2!$E$7,Resp_Coord_Amm.vo!H468,IF(Foglio2!$J$3=Foglio2!$E$8,Direttore_Amm.vo!H468,IF(Foglio2!$J$3=Foglio2!$E$9,Doc_mat_elem.re!H468,IF(Foglio2!$J$3=Foglio2!$E$10,Doc_dipl_scuola_sec.!H468,IF(Foglio2!$J$3=Foglio2!$E$11,Doc_scuola_media!H468,IF(Foglio2!$J$3=Foglio2!$E$12,Doc_laureati_scuola_sec.!H486,IF(Foglio2!$J$3=Foglio2!$E$13,Direttivi_capi_ist.!H468,0)))))))))))</f>
        <v>0</v>
      </c>
      <c r="K486" s="248">
        <f>IF(Foglio2!$J$3=Foglio2!$E$3,Ausiliari_Coll.Scol.!I468,IF(Foglio2!$J$3=Foglio2!$E$4,Collab._Tecnici!I468,IF(Foglio2!$J$3=Foglio2!$E$5,Assistenti_Tecnici!I468,IF(Foglio2!$J$3=Foglio2!$E$6,Assistenti_Amm.vo!I468,IF(Foglio2!$J$3=Foglio2!$E$7,Resp_Coord_Amm.vo!I468,IF(Foglio2!$J$3=Foglio2!$E$8,Direttore_Amm.vo!I468,IF(Foglio2!$J$3=Foglio2!$E$9,Doc_mat_elem.re!I468,IF(Foglio2!$J$3=Foglio2!$E$10,Doc_dipl_scuola_sec.!I468,IF(Foglio2!$J$3=Foglio2!$E$11,Doc_scuola_media!I468,IF(Foglio2!$J$3=Foglio2!$E$12,Doc_laureati_scuola_sec.!I486,IF(Foglio2!$J$3=Foglio2!$E$13,Direttivi_capi_ist.!I468,0)))))))))))</f>
        <v>0</v>
      </c>
      <c r="L486" s="248">
        <f>IF(Foglio2!$J$3=Foglio2!$E$3,Ausiliari_Coll.Scol.!J468,IF(Foglio2!$J$3=Foglio2!$E$4,Collab._Tecnici!J468,IF(Foglio2!$J$3=Foglio2!$E$5,Assistenti_Tecnici!J468,IF(Foglio2!$J$3=Foglio2!$E$6,Assistenti_Amm.vo!J468,IF(Foglio2!$J$3=Foglio2!$E$7,Resp_Coord_Amm.vo!J468,IF(Foglio2!$J$3=Foglio2!$E$8,Direttore_Amm.vo!J468,IF(Foglio2!$J$3=Foglio2!$E$9,Doc_mat_elem.re!J468,IF(Foglio2!$J$3=Foglio2!$E$10,Doc_dipl_scuola_sec.!J468,IF(Foglio2!$J$3=Foglio2!$E$11,Doc_scuola_media!J468,IF(Foglio2!$J$3=Foglio2!$E$12,Doc_laureati_scuola_sec.!J486,IF(Foglio2!$J$3=Foglio2!$E$13,Direttivi_capi_ist.!J468,0)))))))))))</f>
        <v>0</v>
      </c>
      <c r="M486" s="249">
        <f>IF(Foglio2!$J$3=Foglio2!$E$3,Ausiliari_Coll.Scol.!K468,IF(Foglio2!$J$3=Foglio2!$E$4,Collab._Tecnici!K468,IF(Foglio2!$J$3=Foglio2!$E$5,Assistenti_Tecnici!K468,IF(Foglio2!$J$3=Foglio2!$E$6,Assistenti_Amm.vo!K468,IF(Foglio2!$J$3=Foglio2!$E$7,Resp_Coord_Amm.vo!K468,IF(Foglio2!$J$3=Foglio2!$E$8,Direttore_Amm.vo!K468,IF(Foglio2!$J$3=Foglio2!$E$9,Doc_mat_elem.re!K468,IF(Foglio2!$J$3=Foglio2!$E$10,Doc_dipl_scuola_sec.!K468,IF(Foglio2!$J$3=Foglio2!$E$11,Doc_scuola_media!K468,IF(Foglio2!$J$3=Foglio2!$E$12,Doc_laureati_scuola_sec.!K486,IF(Foglio2!$J$3=Foglio2!$E$13,Direttivi_capi_ist.!K468,0)))))))))))</f>
        <v>0</v>
      </c>
      <c r="N486" s="250">
        <f>IF(Foglio2!$J$3=Foglio2!$E$3,Ausiliari_Coll.Scol.!L468,IF(Foglio2!$J$3=Foglio2!$E$4,Collab._Tecnici!L468,IF(Foglio2!$J$3=Foglio2!$E$5,Assistenti_Tecnici!L468,IF(Foglio2!$J$3=Foglio2!$E$6,Assistenti_Amm.vo!L468,IF(Foglio2!$J$3=Foglio2!$E$7,Resp_Coord_Amm.vo!L468,IF(Foglio2!$J$3=Foglio2!$E$8,Direttore_Amm.vo!L468,IF(Foglio2!$J$3=Foglio2!$E$9,Doc_mat_elem.re!L468,IF(Foglio2!$J$3=Foglio2!$E$10,Doc_dipl_scuola_sec.!L468,IF(Foglio2!$J$3=Foglio2!$E$11,Doc_scuola_media!L468,IF(Foglio2!$J$3=Foglio2!$E$12,Doc_laureati_scuola_sec.!L486,IF(Foglio2!$J$3=Foglio2!$E$13,Direttivi_capi_ist.!L468,0)))))))))))</f>
        <v>0</v>
      </c>
      <c r="O486" s="251">
        <f>IF(Foglio2!$J$3=Foglio2!$E$3,Ausiliari_Coll.Scol.!M468,IF(Foglio2!$J$3=Foglio2!$E$4,Collab._Tecnici!M468,IF(Foglio2!$J$3=Foglio2!$E$5,Assistenti_Tecnici!M468,IF(Foglio2!$J$3=Foglio2!$E$6,Assistenti_Amm.vo!M468,IF(Foglio2!$J$3=Foglio2!$E$7,Resp_Coord_Amm.vo!M468,IF(Foglio2!$J$3=Foglio2!$E$8,Direttore_Amm.vo!M468,IF(Foglio2!$J$3=Foglio2!$E$9,Doc_mat_elem.re!M468,IF(Foglio2!$J$3=Foglio2!$E$10,Doc_dipl_scuola_sec.!M468,IF(Foglio2!$J$3=Foglio2!$E$11,Doc_scuola_media!M468,IF(Foglio2!$J$3=Foglio2!$E$12,Doc_laureati_scuola_sec.!M486,IF(Foglio2!$J$3=Foglio2!$E$13,Direttivi_capi_ist.!M468,0)))))))))))</f>
        <v>0</v>
      </c>
      <c r="P486" s="252">
        <f>IF(Foglio2!$J$3=Foglio2!$E$3,Ausiliari_Coll.Scol.!N468,IF(Foglio2!$J$3=Foglio2!$E$4,Collab._Tecnici!N468,IF(Foglio2!$J$3=Foglio2!$E$5,Assistenti_Tecnici!N468,IF(Foglio2!$J$3=Foglio2!$E$6,Assistenti_Amm.vo!N468,IF(Foglio2!$J$3=Foglio2!$E$7,Resp_Coord_Amm.vo!N468,IF(Foglio2!$J$3=Foglio2!$E$8,Direttore_Amm.vo!N468,IF(Foglio2!$J$3=Foglio2!$E$9,Doc_mat_elem.re!N468,IF(Foglio2!$J$3=Foglio2!$E$10,Doc_dipl_scuola_sec.!N468,IF(Foglio2!$J$3=Foglio2!$E$11,Doc_scuola_media!N468,IF(Foglio2!$J$3=Foglio2!$E$12,Doc_laureati_scuola_sec.!N486,IF(Foglio2!$J$3=Foglio2!$E$13,Direttivi_capi_ist.!N468,0)))))))))))</f>
        <v>0</v>
      </c>
      <c r="Q486" s="252">
        <f>IF(Foglio2!$J$3=Foglio2!$E$3,Ausiliari_Coll.Scol.!O468,IF(Foglio2!$J$3=Foglio2!$E$4,Collab._Tecnici!O468,IF(Foglio2!$J$3=Foglio2!$E$5,Assistenti_Tecnici!O468,IF(Foglio2!$J$3=Foglio2!$E$6,Assistenti_Amm.vo!O468,IF(Foglio2!$J$3=Foglio2!$E$7,Resp_Coord_Amm.vo!O468,IF(Foglio2!$J$3=Foglio2!$E$8,Direttore_Amm.vo!O468,IF(Foglio2!$J$3=Foglio2!$E$9,Doc_mat_elem.re!O468,IF(Foglio2!$J$3=Foglio2!$E$10,Doc_dipl_scuola_sec.!O468,IF(Foglio2!$J$3=Foglio2!$E$11,Doc_scuola_media!O468,IF(Foglio2!$J$3=Foglio2!$E$12,Doc_laureati_scuola_sec.!O486,IF(Foglio2!$J$3=Foglio2!$E$13,Direttivi_capi_ist.!O468,0)))))))))))</f>
        <v>0</v>
      </c>
      <c r="R486" s="252">
        <f>IF(Foglio2!$J$3=Foglio2!$E$3,Ausiliari_Coll.Scol.!P468,IF(Foglio2!$J$3=Foglio2!$E$4,Collab._Tecnici!P468,IF(Foglio2!$J$3=Foglio2!$E$5,Assistenti_Tecnici!P468,IF(Foglio2!$J$3=Foglio2!$E$6,Assistenti_Amm.vo!P468,IF(Foglio2!$J$3=Foglio2!$E$7,Resp_Coord_Amm.vo!P468,IF(Foglio2!$J$3=Foglio2!$E$8,Direttore_Amm.vo!P468,IF(Foglio2!$J$3=Foglio2!$E$9,Doc_mat_elem.re!P468,IF(Foglio2!$J$3=Foglio2!$E$10,Doc_dipl_scuola_sec.!P468,IF(Foglio2!$J$3=Foglio2!$E$11,Doc_scuola_media!P468,IF(Foglio2!$J$3=Foglio2!$E$12,Doc_laureati_scuola_sec.!P486,IF(Foglio2!$J$3=Foglio2!$E$13,Direttivi_capi_ist.!P468,0)))))))))))</f>
        <v>0</v>
      </c>
      <c r="S486" s="252">
        <f>IF(Foglio2!$J$3=Foglio2!$E$3,Ausiliari_Coll.Scol.!Q468,IF(Foglio2!$J$3=Foglio2!$E$4,Collab._Tecnici!Q468,IF(Foglio2!$J$3=Foglio2!$E$5,Assistenti_Tecnici!Q468,IF(Foglio2!$J$3=Foglio2!$E$6,Assistenti_Amm.vo!Q468,IF(Foglio2!$J$3=Foglio2!$E$7,Resp_Coord_Amm.vo!Q468,IF(Foglio2!$J$3=Foglio2!$E$8,Direttore_Amm.vo!Q468,IF(Foglio2!$J$3=Foglio2!$E$9,Doc_mat_elem.re!Q468,IF(Foglio2!$J$3=Foglio2!$E$10,Doc_dipl_scuola_sec.!Q468,IF(Foglio2!$J$3=Foglio2!$E$11,Doc_scuola_media!Q468,IF(Foglio2!$J$3=Foglio2!$E$12,Doc_laureati_scuola_sec.!Q486,IF(Foglio2!$J$3=Foglio2!$E$13,Direttivi_capi_ist.!Q468,0)))))))))))</f>
        <v>0</v>
      </c>
      <c r="T486" s="252">
        <f>IF(Foglio2!$J$3=Foglio2!$E$3,Ausiliari_Coll.Scol.!R468,IF(Foglio2!$J$3=Foglio2!$E$4,Collab._Tecnici!R468,IF(Foglio2!$J$3=Foglio2!$E$5,Assistenti_Tecnici!R468,IF(Foglio2!$J$3=Foglio2!$E$6,Assistenti_Amm.vo!R468,IF(Foglio2!$J$3=Foglio2!$E$7,Resp_Coord_Amm.vo!R468,IF(Foglio2!$J$3=Foglio2!$E$8,Direttore_Amm.vo!R468,IF(Foglio2!$J$3=Foglio2!$E$9,Doc_mat_elem.re!R468,IF(Foglio2!$J$3=Foglio2!$E$10,Doc_dipl_scuola_sec.!R468,IF(Foglio2!$J$3=Foglio2!$E$11,Doc_scuola_media!R468,IF(Foglio2!$J$3=Foglio2!$E$12,Doc_laureati_scuola_sec.!R486,IF(Foglio2!$J$3=Foglio2!$E$13,Direttivi_capi_ist.!R468,0)))))))))))</f>
        <v>0</v>
      </c>
      <c r="U486" s="252">
        <f t="shared" ref="U486" si="2225">(P486)/12*0.8</f>
        <v>0</v>
      </c>
      <c r="V486" s="252">
        <f t="shared" ref="V486" si="2226">(P486+R486)/12*0.8</f>
        <v>0</v>
      </c>
      <c r="W486" s="253" t="str">
        <f t="shared" ref="W486" si="2227">"Fascia Da "&amp;F486&amp;" a "&amp;F487&amp;" Decorrenza "&amp;DAY(C486)&amp;"/"&amp;MONTH(C486)&amp;"/"&amp;YEAR(C486)</f>
        <v>Fascia Da 0 a 2 Decorrenza 1/9/2000</v>
      </c>
    </row>
    <row r="487" spans="1:23" ht="9" customHeight="1" x14ac:dyDescent="0.2">
      <c r="B487" s="245">
        <f t="shared" ref="B487" si="2228">B486+1</f>
        <v>36771</v>
      </c>
      <c r="C487" s="376"/>
      <c r="D487" s="376"/>
      <c r="E487" s="254" t="s">
        <v>4</v>
      </c>
      <c r="F487" s="255">
        <v>2</v>
      </c>
      <c r="G487" s="267">
        <f t="shared" ref="G487" si="2229">G486*1936.27</f>
        <v>0</v>
      </c>
      <c r="H487" s="267">
        <f t="shared" ref="H487" si="2230">H486*1936.27</f>
        <v>0</v>
      </c>
      <c r="I487" s="267">
        <f t="shared" ref="I487" si="2231">I486*1936.27</f>
        <v>0</v>
      </c>
      <c r="J487" s="267">
        <f t="shared" ref="J487" si="2232">J486*1936.27</f>
        <v>0</v>
      </c>
      <c r="K487" s="267">
        <f t="shared" ref="K487" si="2233">K486*1936.27</f>
        <v>0</v>
      </c>
      <c r="L487" s="266">
        <f t="shared" ref="L487" si="2234">L486*1936.27</f>
        <v>0</v>
      </c>
      <c r="M487" s="267">
        <f t="shared" ref="M487" si="2235">M486*1936.27</f>
        <v>0</v>
      </c>
      <c r="N487" s="182">
        <f t="shared" ref="N487" si="2236">N486*1936.27</f>
        <v>0</v>
      </c>
      <c r="O487" s="183">
        <f t="shared" ref="O487" si="2237">O486*1936.27</f>
        <v>0</v>
      </c>
      <c r="P487" s="184">
        <f t="shared" ref="P487" si="2238">P486*1936.27</f>
        <v>0</v>
      </c>
      <c r="Q487" s="184">
        <f t="shared" ref="Q487" si="2239">Q486*1936.27</f>
        <v>0</v>
      </c>
      <c r="R487" s="184">
        <f t="shared" ref="R487" si="2240">R486*1936.27</f>
        <v>0</v>
      </c>
      <c r="S487" s="184">
        <f t="shared" ref="S487" si="2241">S486*1936.27</f>
        <v>0</v>
      </c>
      <c r="T487" s="184">
        <f t="shared" ref="T487" si="2242">T486*1936.27</f>
        <v>0</v>
      </c>
      <c r="U487" s="184">
        <f t="shared" ref="U487" si="2243">U486*1936.27</f>
        <v>0</v>
      </c>
      <c r="V487" s="184">
        <f t="shared" ref="V487" si="2244">V486*1936.27</f>
        <v>0</v>
      </c>
    </row>
    <row r="488" spans="1:23" ht="12.75" customHeight="1" x14ac:dyDescent="0.2">
      <c r="A488" s="104">
        <f>IF(Foglio2!$J$7=1,TRUNC(Base!V488,0),TRUNC(Base!U488,0))</f>
        <v>0</v>
      </c>
      <c r="B488" s="245">
        <f t="shared" si="2093"/>
        <v>36772</v>
      </c>
      <c r="C488" s="377">
        <v>36770</v>
      </c>
      <c r="D488" s="377">
        <v>36891</v>
      </c>
      <c r="E488" s="259" t="s">
        <v>3</v>
      </c>
      <c r="F488" s="260">
        <v>3</v>
      </c>
      <c r="G488" s="248">
        <f>IF(Foglio2!$J$3=Foglio2!$E$3,Ausiliari_Coll.Scol.!E470,IF(Foglio2!$J$3=Foglio2!$E$4,Collab._Tecnici!E470,IF(Foglio2!$J$3=Foglio2!$E$5,Assistenti_Tecnici!E470,IF(Foglio2!$J$3=Foglio2!$E$6,Assistenti_Amm.vo!E470,IF(Foglio2!$J$3=Foglio2!$E$7,Resp_Coord_Amm.vo!E470,IF(Foglio2!$J$3=Foglio2!$E$8,Direttore_Amm.vo!E470,IF(Foglio2!$J$3=Foglio2!$E$9,Doc_mat_elem.re!E470,IF(Foglio2!$J$3=Foglio2!$E$10,Doc_dipl_scuola_sec.!E470,IF(Foglio2!$J$3=Foglio2!$E$11,Doc_scuola_media!E470,IF(Foglio2!$J$3=Foglio2!$E$12,Doc_laureati_scuola_sec.!E488,IF(Foglio2!$J$3=Foglio2!$E$13,Direttivi_capi_ist.!E470,0)))))))))))</f>
        <v>0</v>
      </c>
      <c r="H488" s="248">
        <f>IF(Foglio2!$J$3=Foglio2!$E$3,Ausiliari_Coll.Scol.!F470,IF(Foglio2!$J$3=Foglio2!$E$4,Collab._Tecnici!F470,IF(Foglio2!$J$3=Foglio2!$E$5,Assistenti_Tecnici!F470,IF(Foglio2!$J$3=Foglio2!$E$6,Assistenti_Amm.vo!F470,IF(Foglio2!$J$3=Foglio2!$E$7,Resp_Coord_Amm.vo!F470,IF(Foglio2!$J$3=Foglio2!$E$8,Direttore_Amm.vo!F470,IF(Foglio2!$J$3=Foglio2!$E$9,Doc_mat_elem.re!F470,IF(Foglio2!$J$3=Foglio2!$E$10,Doc_dipl_scuola_sec.!F470,IF(Foglio2!$J$3=Foglio2!$E$11,Doc_scuola_media!F470,IF(Foglio2!$J$3=Foglio2!$E$12,Doc_laureati_scuola_sec.!F488,IF(Foglio2!$J$3=Foglio2!$E$13,Direttivi_capi_ist.!F470,0)))))))))))</f>
        <v>0</v>
      </c>
      <c r="I488" s="248">
        <f>IF(Foglio2!$J$3=Foglio2!$E$3,Ausiliari_Coll.Scol.!G470,IF(Foglio2!$J$3=Foglio2!$E$4,Collab._Tecnici!G470,IF(Foglio2!$J$3=Foglio2!$E$5,Assistenti_Tecnici!G470,IF(Foglio2!$J$3=Foglio2!$E$6,Assistenti_Amm.vo!G470,IF(Foglio2!$J$3=Foglio2!$E$7,Resp_Coord_Amm.vo!G470,IF(Foglio2!$J$3=Foglio2!$E$8,Direttore_Amm.vo!G470,IF(Foglio2!$J$3=Foglio2!$E$9,Doc_mat_elem.re!G470,IF(Foglio2!$J$3=Foglio2!$E$10,Doc_dipl_scuola_sec.!G470,IF(Foglio2!$J$3=Foglio2!$E$11,Doc_scuola_media!G470,IF(Foglio2!$J$3=Foglio2!$E$12,Doc_laureati_scuola_sec.!G488,IF(Foglio2!$J$3=Foglio2!$E$13,Direttivi_capi_ist.!G470,0)))))))))))</f>
        <v>0</v>
      </c>
      <c r="J488" s="248">
        <f>IF(Foglio2!$J$3=Foglio2!$E$3,Ausiliari_Coll.Scol.!H470,IF(Foglio2!$J$3=Foglio2!$E$4,Collab._Tecnici!H470,IF(Foglio2!$J$3=Foglio2!$E$5,Assistenti_Tecnici!H470,IF(Foglio2!$J$3=Foglio2!$E$6,Assistenti_Amm.vo!H470,IF(Foglio2!$J$3=Foglio2!$E$7,Resp_Coord_Amm.vo!H470,IF(Foglio2!$J$3=Foglio2!$E$8,Direttore_Amm.vo!H470,IF(Foglio2!$J$3=Foglio2!$E$9,Doc_mat_elem.re!H470,IF(Foglio2!$J$3=Foglio2!$E$10,Doc_dipl_scuola_sec.!H470,IF(Foglio2!$J$3=Foglio2!$E$11,Doc_scuola_media!H470,IF(Foglio2!$J$3=Foglio2!$E$12,Doc_laureati_scuola_sec.!H488,IF(Foglio2!$J$3=Foglio2!$E$13,Direttivi_capi_ist.!H470,0)))))))))))</f>
        <v>0</v>
      </c>
      <c r="K488" s="248">
        <f>IF(Foglio2!$J$3=Foglio2!$E$3,Ausiliari_Coll.Scol.!I470,IF(Foglio2!$J$3=Foglio2!$E$4,Collab._Tecnici!I470,IF(Foglio2!$J$3=Foglio2!$E$5,Assistenti_Tecnici!I470,IF(Foglio2!$J$3=Foglio2!$E$6,Assistenti_Amm.vo!I470,IF(Foglio2!$J$3=Foglio2!$E$7,Resp_Coord_Amm.vo!I470,IF(Foglio2!$J$3=Foglio2!$E$8,Direttore_Amm.vo!I470,IF(Foglio2!$J$3=Foglio2!$E$9,Doc_mat_elem.re!I470,IF(Foglio2!$J$3=Foglio2!$E$10,Doc_dipl_scuola_sec.!I470,IF(Foglio2!$J$3=Foglio2!$E$11,Doc_scuola_media!I470,IF(Foglio2!$J$3=Foglio2!$E$12,Doc_laureati_scuola_sec.!I488,IF(Foglio2!$J$3=Foglio2!$E$13,Direttivi_capi_ist.!I470,0)))))))))))</f>
        <v>0</v>
      </c>
      <c r="L488" s="248">
        <f>IF(Foglio2!$J$3=Foglio2!$E$3,Ausiliari_Coll.Scol.!J470,IF(Foglio2!$J$3=Foglio2!$E$4,Collab._Tecnici!J470,IF(Foglio2!$J$3=Foglio2!$E$5,Assistenti_Tecnici!J470,IF(Foglio2!$J$3=Foglio2!$E$6,Assistenti_Amm.vo!J470,IF(Foglio2!$J$3=Foglio2!$E$7,Resp_Coord_Amm.vo!J470,IF(Foglio2!$J$3=Foglio2!$E$8,Direttore_Amm.vo!J470,IF(Foglio2!$J$3=Foglio2!$E$9,Doc_mat_elem.re!J470,IF(Foglio2!$J$3=Foglio2!$E$10,Doc_dipl_scuola_sec.!J470,IF(Foglio2!$J$3=Foglio2!$E$11,Doc_scuola_media!J470,IF(Foglio2!$J$3=Foglio2!$E$12,Doc_laureati_scuola_sec.!J488,IF(Foglio2!$J$3=Foglio2!$E$13,Direttivi_capi_ist.!J470,0)))))))))))</f>
        <v>0</v>
      </c>
      <c r="M488" s="249">
        <f>IF(Foglio2!$J$3=Foglio2!$E$3,Ausiliari_Coll.Scol.!K470,IF(Foglio2!$J$3=Foglio2!$E$4,Collab._Tecnici!K470,IF(Foglio2!$J$3=Foglio2!$E$5,Assistenti_Tecnici!K470,IF(Foglio2!$J$3=Foglio2!$E$6,Assistenti_Amm.vo!K470,IF(Foglio2!$J$3=Foglio2!$E$7,Resp_Coord_Amm.vo!K470,IF(Foglio2!$J$3=Foglio2!$E$8,Direttore_Amm.vo!K470,IF(Foglio2!$J$3=Foglio2!$E$9,Doc_mat_elem.re!K470,IF(Foglio2!$J$3=Foglio2!$E$10,Doc_dipl_scuola_sec.!K470,IF(Foglio2!$J$3=Foglio2!$E$11,Doc_scuola_media!K470,IF(Foglio2!$J$3=Foglio2!$E$12,Doc_laureati_scuola_sec.!K488,IF(Foglio2!$J$3=Foglio2!$E$13,Direttivi_capi_ist.!K470,0)))))))))))</f>
        <v>0</v>
      </c>
      <c r="N488" s="250">
        <f>IF(Foglio2!$J$3=Foglio2!$E$3,Ausiliari_Coll.Scol.!L470,IF(Foglio2!$J$3=Foglio2!$E$4,Collab._Tecnici!L470,IF(Foglio2!$J$3=Foglio2!$E$5,Assistenti_Tecnici!L470,IF(Foglio2!$J$3=Foglio2!$E$6,Assistenti_Amm.vo!L470,IF(Foglio2!$J$3=Foglio2!$E$7,Resp_Coord_Amm.vo!L470,IF(Foglio2!$J$3=Foglio2!$E$8,Direttore_Amm.vo!L470,IF(Foglio2!$J$3=Foglio2!$E$9,Doc_mat_elem.re!L470,IF(Foglio2!$J$3=Foglio2!$E$10,Doc_dipl_scuola_sec.!L470,IF(Foglio2!$J$3=Foglio2!$E$11,Doc_scuola_media!L470,IF(Foglio2!$J$3=Foglio2!$E$12,Doc_laureati_scuola_sec.!L488,IF(Foglio2!$J$3=Foglio2!$E$13,Direttivi_capi_ist.!L470,0)))))))))))</f>
        <v>0</v>
      </c>
      <c r="O488" s="251">
        <f>IF(Foglio2!$J$3=Foglio2!$E$3,Ausiliari_Coll.Scol.!M470,IF(Foglio2!$J$3=Foglio2!$E$4,Collab._Tecnici!M470,IF(Foglio2!$J$3=Foglio2!$E$5,Assistenti_Tecnici!M470,IF(Foglio2!$J$3=Foglio2!$E$6,Assistenti_Amm.vo!M470,IF(Foglio2!$J$3=Foglio2!$E$7,Resp_Coord_Amm.vo!M470,IF(Foglio2!$J$3=Foglio2!$E$8,Direttore_Amm.vo!M470,IF(Foglio2!$J$3=Foglio2!$E$9,Doc_mat_elem.re!M470,IF(Foglio2!$J$3=Foglio2!$E$10,Doc_dipl_scuola_sec.!M470,IF(Foglio2!$J$3=Foglio2!$E$11,Doc_scuola_media!M470,IF(Foglio2!$J$3=Foglio2!$E$12,Doc_laureati_scuola_sec.!M488,IF(Foglio2!$J$3=Foglio2!$E$13,Direttivi_capi_ist.!M470,0)))))))))))</f>
        <v>0</v>
      </c>
      <c r="P488" s="252">
        <f>IF(Foglio2!$J$3=Foglio2!$E$3,Ausiliari_Coll.Scol.!N470,IF(Foglio2!$J$3=Foglio2!$E$4,Collab._Tecnici!N470,IF(Foglio2!$J$3=Foglio2!$E$5,Assistenti_Tecnici!N470,IF(Foglio2!$J$3=Foglio2!$E$6,Assistenti_Amm.vo!N470,IF(Foglio2!$J$3=Foglio2!$E$7,Resp_Coord_Amm.vo!N470,IF(Foglio2!$J$3=Foglio2!$E$8,Direttore_Amm.vo!N470,IF(Foglio2!$J$3=Foglio2!$E$9,Doc_mat_elem.re!N470,IF(Foglio2!$J$3=Foglio2!$E$10,Doc_dipl_scuola_sec.!N470,IF(Foglio2!$J$3=Foglio2!$E$11,Doc_scuola_media!N470,IF(Foglio2!$J$3=Foglio2!$E$12,Doc_laureati_scuola_sec.!N488,IF(Foglio2!$J$3=Foglio2!$E$13,Direttivi_capi_ist.!N470,0)))))))))))</f>
        <v>0</v>
      </c>
      <c r="Q488" s="252">
        <f>IF(Foglio2!$J$3=Foglio2!$E$3,Ausiliari_Coll.Scol.!O470,IF(Foglio2!$J$3=Foglio2!$E$4,Collab._Tecnici!O470,IF(Foglio2!$J$3=Foglio2!$E$5,Assistenti_Tecnici!O470,IF(Foglio2!$J$3=Foglio2!$E$6,Assistenti_Amm.vo!O470,IF(Foglio2!$J$3=Foglio2!$E$7,Resp_Coord_Amm.vo!O470,IF(Foglio2!$J$3=Foglio2!$E$8,Direttore_Amm.vo!O470,IF(Foglio2!$J$3=Foglio2!$E$9,Doc_mat_elem.re!O470,IF(Foglio2!$J$3=Foglio2!$E$10,Doc_dipl_scuola_sec.!O470,IF(Foglio2!$J$3=Foglio2!$E$11,Doc_scuola_media!O470,IF(Foglio2!$J$3=Foglio2!$E$12,Doc_laureati_scuola_sec.!O488,IF(Foglio2!$J$3=Foglio2!$E$13,Direttivi_capi_ist.!O470,0)))))))))))</f>
        <v>0</v>
      </c>
      <c r="R488" s="252">
        <f>IF(Foglio2!$J$3=Foglio2!$E$3,Ausiliari_Coll.Scol.!P470,IF(Foglio2!$J$3=Foglio2!$E$4,Collab._Tecnici!P470,IF(Foglio2!$J$3=Foglio2!$E$5,Assistenti_Tecnici!P470,IF(Foglio2!$J$3=Foglio2!$E$6,Assistenti_Amm.vo!P470,IF(Foglio2!$J$3=Foglio2!$E$7,Resp_Coord_Amm.vo!P470,IF(Foglio2!$J$3=Foglio2!$E$8,Direttore_Amm.vo!P470,IF(Foglio2!$J$3=Foglio2!$E$9,Doc_mat_elem.re!P470,IF(Foglio2!$J$3=Foglio2!$E$10,Doc_dipl_scuola_sec.!P470,IF(Foglio2!$J$3=Foglio2!$E$11,Doc_scuola_media!P470,IF(Foglio2!$J$3=Foglio2!$E$12,Doc_laureati_scuola_sec.!P488,IF(Foglio2!$J$3=Foglio2!$E$13,Direttivi_capi_ist.!P470,0)))))))))))</f>
        <v>0</v>
      </c>
      <c r="S488" s="252">
        <f>IF(Foglio2!$J$3=Foglio2!$E$3,Ausiliari_Coll.Scol.!Q470,IF(Foglio2!$J$3=Foglio2!$E$4,Collab._Tecnici!Q470,IF(Foglio2!$J$3=Foglio2!$E$5,Assistenti_Tecnici!Q470,IF(Foglio2!$J$3=Foglio2!$E$6,Assistenti_Amm.vo!Q470,IF(Foglio2!$J$3=Foglio2!$E$7,Resp_Coord_Amm.vo!Q470,IF(Foglio2!$J$3=Foglio2!$E$8,Direttore_Amm.vo!Q470,IF(Foglio2!$J$3=Foglio2!$E$9,Doc_mat_elem.re!Q470,IF(Foglio2!$J$3=Foglio2!$E$10,Doc_dipl_scuola_sec.!Q470,IF(Foglio2!$J$3=Foglio2!$E$11,Doc_scuola_media!Q470,IF(Foglio2!$J$3=Foglio2!$E$12,Doc_laureati_scuola_sec.!Q488,IF(Foglio2!$J$3=Foglio2!$E$13,Direttivi_capi_ist.!Q470,0)))))))))))</f>
        <v>0</v>
      </c>
      <c r="T488" s="252">
        <f>IF(Foglio2!$J$3=Foglio2!$E$3,Ausiliari_Coll.Scol.!R470,IF(Foglio2!$J$3=Foglio2!$E$4,Collab._Tecnici!R470,IF(Foglio2!$J$3=Foglio2!$E$5,Assistenti_Tecnici!R470,IF(Foglio2!$J$3=Foglio2!$E$6,Assistenti_Amm.vo!R470,IF(Foglio2!$J$3=Foglio2!$E$7,Resp_Coord_Amm.vo!R470,IF(Foglio2!$J$3=Foglio2!$E$8,Direttore_Amm.vo!R470,IF(Foglio2!$J$3=Foglio2!$E$9,Doc_mat_elem.re!R470,IF(Foglio2!$J$3=Foglio2!$E$10,Doc_dipl_scuola_sec.!R470,IF(Foglio2!$J$3=Foglio2!$E$11,Doc_scuola_media!R470,IF(Foglio2!$J$3=Foglio2!$E$12,Doc_laureati_scuola_sec.!R488,IF(Foglio2!$J$3=Foglio2!$E$13,Direttivi_capi_ist.!R470,0)))))))))))</f>
        <v>0</v>
      </c>
      <c r="U488" s="252">
        <f t="shared" ref="U488" si="2245">(P488)/12*0.8</f>
        <v>0</v>
      </c>
      <c r="V488" s="252">
        <f t="shared" ref="V488" si="2246">(P488+R488)/12*0.8</f>
        <v>0</v>
      </c>
      <c r="W488" s="253" t="str">
        <f t="shared" ref="W488" si="2247">"Fascia Da "&amp;F488&amp;" a "&amp;F489&amp;" Decorrenza "&amp;DAY(C486)&amp;"/"&amp;MONTH(C486)&amp;"/"&amp;YEAR(C486)</f>
        <v>Fascia Da 3 a 8 Decorrenza 1/9/2000</v>
      </c>
    </row>
    <row r="489" spans="1:23" ht="9" customHeight="1" x14ac:dyDescent="0.2">
      <c r="B489" s="245">
        <f t="shared" si="2093"/>
        <v>36773</v>
      </c>
      <c r="C489" s="377"/>
      <c r="D489" s="377"/>
      <c r="E489" s="254" t="s">
        <v>4</v>
      </c>
      <c r="F489" s="255">
        <v>8</v>
      </c>
      <c r="G489" s="267">
        <f t="shared" ref="G489" si="2248">G488*1936.27</f>
        <v>0</v>
      </c>
      <c r="H489" s="267">
        <f t="shared" ref="H489" si="2249">H488*1936.27</f>
        <v>0</v>
      </c>
      <c r="I489" s="267">
        <f t="shared" ref="I489" si="2250">I488*1936.27</f>
        <v>0</v>
      </c>
      <c r="J489" s="267">
        <f t="shared" ref="J489" si="2251">J488*1936.27</f>
        <v>0</v>
      </c>
      <c r="K489" s="267">
        <f t="shared" ref="K489" si="2252">K488*1936.27</f>
        <v>0</v>
      </c>
      <c r="L489" s="266">
        <f t="shared" ref="L489" si="2253">L488*1936.27</f>
        <v>0</v>
      </c>
      <c r="M489" s="267">
        <f t="shared" ref="M489" si="2254">M488*1936.27</f>
        <v>0</v>
      </c>
      <c r="N489" s="182">
        <f t="shared" ref="N489" si="2255">N488*1936.27</f>
        <v>0</v>
      </c>
      <c r="O489" s="183">
        <f t="shared" ref="O489" si="2256">O488*1936.27</f>
        <v>0</v>
      </c>
      <c r="P489" s="184">
        <f t="shared" ref="P489" si="2257">P488*1936.27</f>
        <v>0</v>
      </c>
      <c r="Q489" s="184">
        <f t="shared" ref="Q489" si="2258">Q488*1936.27</f>
        <v>0</v>
      </c>
      <c r="R489" s="184">
        <f t="shared" ref="R489" si="2259">R488*1936.27</f>
        <v>0</v>
      </c>
      <c r="S489" s="184">
        <f t="shared" ref="S489" si="2260">S488*1936.27</f>
        <v>0</v>
      </c>
      <c r="T489" s="184">
        <f t="shared" ref="T489" si="2261">T488*1936.27</f>
        <v>0</v>
      </c>
      <c r="U489" s="184">
        <f t="shared" ref="U489" si="2262">U488*1936.27</f>
        <v>0</v>
      </c>
      <c r="V489" s="184">
        <f t="shared" ref="V489" si="2263">V488*1936.27</f>
        <v>0</v>
      </c>
    </row>
    <row r="490" spans="1:23" ht="12.75" customHeight="1" x14ac:dyDescent="0.2">
      <c r="A490" s="104">
        <f>IF(Foglio2!$J$7=1,TRUNC(Base!V490,0),TRUNC(Base!U490,0))</f>
        <v>0</v>
      </c>
      <c r="B490" s="245">
        <f t="shared" si="2093"/>
        <v>36774</v>
      </c>
      <c r="C490" s="377"/>
      <c r="D490" s="377"/>
      <c r="E490" s="259" t="s">
        <v>3</v>
      </c>
      <c r="F490" s="260">
        <v>9</v>
      </c>
      <c r="G490" s="248">
        <f>IF(Foglio2!$J$3=Foglio2!$E$3,Ausiliari_Coll.Scol.!E472,IF(Foglio2!$J$3=Foglio2!$E$4,Collab._Tecnici!E472,IF(Foglio2!$J$3=Foglio2!$E$5,Assistenti_Tecnici!E472,IF(Foglio2!$J$3=Foglio2!$E$6,Assistenti_Amm.vo!E472,IF(Foglio2!$J$3=Foglio2!$E$7,Resp_Coord_Amm.vo!E472,IF(Foglio2!$J$3=Foglio2!$E$8,Direttore_Amm.vo!E472,IF(Foglio2!$J$3=Foglio2!$E$9,Doc_mat_elem.re!E472,IF(Foglio2!$J$3=Foglio2!$E$10,Doc_dipl_scuola_sec.!E472,IF(Foglio2!$J$3=Foglio2!$E$11,Doc_scuola_media!E472,IF(Foglio2!$J$3=Foglio2!$E$12,Doc_laureati_scuola_sec.!E490,IF(Foglio2!$J$3=Foglio2!$E$13,Direttivi_capi_ist.!E472,0)))))))))))</f>
        <v>0</v>
      </c>
      <c r="H490" s="248">
        <f>IF(Foglio2!$J$3=Foglio2!$E$3,Ausiliari_Coll.Scol.!F472,IF(Foglio2!$J$3=Foglio2!$E$4,Collab._Tecnici!F472,IF(Foglio2!$J$3=Foglio2!$E$5,Assistenti_Tecnici!F472,IF(Foglio2!$J$3=Foglio2!$E$6,Assistenti_Amm.vo!F472,IF(Foglio2!$J$3=Foglio2!$E$7,Resp_Coord_Amm.vo!F472,IF(Foglio2!$J$3=Foglio2!$E$8,Direttore_Amm.vo!F472,IF(Foglio2!$J$3=Foglio2!$E$9,Doc_mat_elem.re!F472,IF(Foglio2!$J$3=Foglio2!$E$10,Doc_dipl_scuola_sec.!F472,IF(Foglio2!$J$3=Foglio2!$E$11,Doc_scuola_media!F472,IF(Foglio2!$J$3=Foglio2!$E$12,Doc_laureati_scuola_sec.!F490,IF(Foglio2!$J$3=Foglio2!$E$13,Direttivi_capi_ist.!F472,0)))))))))))</f>
        <v>0</v>
      </c>
      <c r="I490" s="248">
        <f>IF(Foglio2!$J$3=Foglio2!$E$3,Ausiliari_Coll.Scol.!G472,IF(Foglio2!$J$3=Foglio2!$E$4,Collab._Tecnici!G472,IF(Foglio2!$J$3=Foglio2!$E$5,Assistenti_Tecnici!G472,IF(Foglio2!$J$3=Foglio2!$E$6,Assistenti_Amm.vo!G472,IF(Foglio2!$J$3=Foglio2!$E$7,Resp_Coord_Amm.vo!G472,IF(Foglio2!$J$3=Foglio2!$E$8,Direttore_Amm.vo!G472,IF(Foglio2!$J$3=Foglio2!$E$9,Doc_mat_elem.re!G472,IF(Foglio2!$J$3=Foglio2!$E$10,Doc_dipl_scuola_sec.!G472,IF(Foglio2!$J$3=Foglio2!$E$11,Doc_scuola_media!G472,IF(Foglio2!$J$3=Foglio2!$E$12,Doc_laureati_scuola_sec.!G490,IF(Foglio2!$J$3=Foglio2!$E$13,Direttivi_capi_ist.!G472,0)))))))))))</f>
        <v>0</v>
      </c>
      <c r="J490" s="248">
        <f>IF(Foglio2!$J$3=Foglio2!$E$3,Ausiliari_Coll.Scol.!H472,IF(Foglio2!$J$3=Foglio2!$E$4,Collab._Tecnici!H472,IF(Foglio2!$J$3=Foglio2!$E$5,Assistenti_Tecnici!H472,IF(Foglio2!$J$3=Foglio2!$E$6,Assistenti_Amm.vo!H472,IF(Foglio2!$J$3=Foglio2!$E$7,Resp_Coord_Amm.vo!H472,IF(Foglio2!$J$3=Foglio2!$E$8,Direttore_Amm.vo!H472,IF(Foglio2!$J$3=Foglio2!$E$9,Doc_mat_elem.re!H472,IF(Foglio2!$J$3=Foglio2!$E$10,Doc_dipl_scuola_sec.!H472,IF(Foglio2!$J$3=Foglio2!$E$11,Doc_scuola_media!H472,IF(Foglio2!$J$3=Foglio2!$E$12,Doc_laureati_scuola_sec.!H490,IF(Foglio2!$J$3=Foglio2!$E$13,Direttivi_capi_ist.!H472,0)))))))))))</f>
        <v>0</v>
      </c>
      <c r="K490" s="248">
        <f>IF(Foglio2!$J$3=Foglio2!$E$3,Ausiliari_Coll.Scol.!I472,IF(Foglio2!$J$3=Foglio2!$E$4,Collab._Tecnici!I472,IF(Foglio2!$J$3=Foglio2!$E$5,Assistenti_Tecnici!I472,IF(Foglio2!$J$3=Foglio2!$E$6,Assistenti_Amm.vo!I472,IF(Foglio2!$J$3=Foglio2!$E$7,Resp_Coord_Amm.vo!I472,IF(Foglio2!$J$3=Foglio2!$E$8,Direttore_Amm.vo!I472,IF(Foglio2!$J$3=Foglio2!$E$9,Doc_mat_elem.re!I472,IF(Foglio2!$J$3=Foglio2!$E$10,Doc_dipl_scuola_sec.!I472,IF(Foglio2!$J$3=Foglio2!$E$11,Doc_scuola_media!I472,IF(Foglio2!$J$3=Foglio2!$E$12,Doc_laureati_scuola_sec.!I490,IF(Foglio2!$J$3=Foglio2!$E$13,Direttivi_capi_ist.!I472,0)))))))))))</f>
        <v>0</v>
      </c>
      <c r="L490" s="248">
        <f>IF(Foglio2!$J$3=Foglio2!$E$3,Ausiliari_Coll.Scol.!J472,IF(Foglio2!$J$3=Foglio2!$E$4,Collab._Tecnici!J472,IF(Foglio2!$J$3=Foglio2!$E$5,Assistenti_Tecnici!J472,IF(Foglio2!$J$3=Foglio2!$E$6,Assistenti_Amm.vo!J472,IF(Foglio2!$J$3=Foglio2!$E$7,Resp_Coord_Amm.vo!J472,IF(Foglio2!$J$3=Foglio2!$E$8,Direttore_Amm.vo!J472,IF(Foglio2!$J$3=Foglio2!$E$9,Doc_mat_elem.re!J472,IF(Foglio2!$J$3=Foglio2!$E$10,Doc_dipl_scuola_sec.!J472,IF(Foglio2!$J$3=Foglio2!$E$11,Doc_scuola_media!J472,IF(Foglio2!$J$3=Foglio2!$E$12,Doc_laureati_scuola_sec.!J490,IF(Foglio2!$J$3=Foglio2!$E$13,Direttivi_capi_ist.!J472,0)))))))))))</f>
        <v>0</v>
      </c>
      <c r="M490" s="249">
        <f>IF(Foglio2!$J$3=Foglio2!$E$3,Ausiliari_Coll.Scol.!K472,IF(Foglio2!$J$3=Foglio2!$E$4,Collab._Tecnici!K472,IF(Foglio2!$J$3=Foglio2!$E$5,Assistenti_Tecnici!K472,IF(Foglio2!$J$3=Foglio2!$E$6,Assistenti_Amm.vo!K472,IF(Foglio2!$J$3=Foglio2!$E$7,Resp_Coord_Amm.vo!K472,IF(Foglio2!$J$3=Foglio2!$E$8,Direttore_Amm.vo!K472,IF(Foglio2!$J$3=Foglio2!$E$9,Doc_mat_elem.re!K472,IF(Foglio2!$J$3=Foglio2!$E$10,Doc_dipl_scuola_sec.!K472,IF(Foglio2!$J$3=Foglio2!$E$11,Doc_scuola_media!K472,IF(Foglio2!$J$3=Foglio2!$E$12,Doc_laureati_scuola_sec.!K490,IF(Foglio2!$J$3=Foglio2!$E$13,Direttivi_capi_ist.!K472,0)))))))))))</f>
        <v>0</v>
      </c>
      <c r="N490" s="250">
        <f>IF(Foglio2!$J$3=Foglio2!$E$3,Ausiliari_Coll.Scol.!L472,IF(Foglio2!$J$3=Foglio2!$E$4,Collab._Tecnici!L472,IF(Foglio2!$J$3=Foglio2!$E$5,Assistenti_Tecnici!L472,IF(Foglio2!$J$3=Foglio2!$E$6,Assistenti_Amm.vo!L472,IF(Foglio2!$J$3=Foglio2!$E$7,Resp_Coord_Amm.vo!L472,IF(Foglio2!$J$3=Foglio2!$E$8,Direttore_Amm.vo!L472,IF(Foglio2!$J$3=Foglio2!$E$9,Doc_mat_elem.re!L472,IF(Foglio2!$J$3=Foglio2!$E$10,Doc_dipl_scuola_sec.!L472,IF(Foglio2!$J$3=Foglio2!$E$11,Doc_scuola_media!L472,IF(Foglio2!$J$3=Foglio2!$E$12,Doc_laureati_scuola_sec.!L490,IF(Foglio2!$J$3=Foglio2!$E$13,Direttivi_capi_ist.!L472,0)))))))))))</f>
        <v>0</v>
      </c>
      <c r="O490" s="251">
        <f>IF(Foglio2!$J$3=Foglio2!$E$3,Ausiliari_Coll.Scol.!M472,IF(Foglio2!$J$3=Foglio2!$E$4,Collab._Tecnici!M472,IF(Foglio2!$J$3=Foglio2!$E$5,Assistenti_Tecnici!M472,IF(Foglio2!$J$3=Foglio2!$E$6,Assistenti_Amm.vo!M472,IF(Foglio2!$J$3=Foglio2!$E$7,Resp_Coord_Amm.vo!M472,IF(Foglio2!$J$3=Foglio2!$E$8,Direttore_Amm.vo!M472,IF(Foglio2!$J$3=Foglio2!$E$9,Doc_mat_elem.re!M472,IF(Foglio2!$J$3=Foglio2!$E$10,Doc_dipl_scuola_sec.!M472,IF(Foglio2!$J$3=Foglio2!$E$11,Doc_scuola_media!M472,IF(Foglio2!$J$3=Foglio2!$E$12,Doc_laureati_scuola_sec.!M490,IF(Foglio2!$J$3=Foglio2!$E$13,Direttivi_capi_ist.!M472,0)))))))))))</f>
        <v>0</v>
      </c>
      <c r="P490" s="252">
        <f>IF(Foglio2!$J$3=Foglio2!$E$3,Ausiliari_Coll.Scol.!N472,IF(Foglio2!$J$3=Foglio2!$E$4,Collab._Tecnici!N472,IF(Foglio2!$J$3=Foglio2!$E$5,Assistenti_Tecnici!N472,IF(Foglio2!$J$3=Foglio2!$E$6,Assistenti_Amm.vo!N472,IF(Foglio2!$J$3=Foglio2!$E$7,Resp_Coord_Amm.vo!N472,IF(Foglio2!$J$3=Foglio2!$E$8,Direttore_Amm.vo!N472,IF(Foglio2!$J$3=Foglio2!$E$9,Doc_mat_elem.re!N472,IF(Foglio2!$J$3=Foglio2!$E$10,Doc_dipl_scuola_sec.!N472,IF(Foglio2!$J$3=Foglio2!$E$11,Doc_scuola_media!N472,IF(Foglio2!$J$3=Foglio2!$E$12,Doc_laureati_scuola_sec.!N490,IF(Foglio2!$J$3=Foglio2!$E$13,Direttivi_capi_ist.!N472,0)))))))))))</f>
        <v>0</v>
      </c>
      <c r="Q490" s="252">
        <f>IF(Foglio2!$J$3=Foglio2!$E$3,Ausiliari_Coll.Scol.!O472,IF(Foglio2!$J$3=Foglio2!$E$4,Collab._Tecnici!O472,IF(Foglio2!$J$3=Foglio2!$E$5,Assistenti_Tecnici!O472,IF(Foglio2!$J$3=Foglio2!$E$6,Assistenti_Amm.vo!O472,IF(Foglio2!$J$3=Foglio2!$E$7,Resp_Coord_Amm.vo!O472,IF(Foglio2!$J$3=Foglio2!$E$8,Direttore_Amm.vo!O472,IF(Foglio2!$J$3=Foglio2!$E$9,Doc_mat_elem.re!O472,IF(Foglio2!$J$3=Foglio2!$E$10,Doc_dipl_scuola_sec.!O472,IF(Foglio2!$J$3=Foglio2!$E$11,Doc_scuola_media!O472,IF(Foglio2!$J$3=Foglio2!$E$12,Doc_laureati_scuola_sec.!O490,IF(Foglio2!$J$3=Foglio2!$E$13,Direttivi_capi_ist.!O472,0)))))))))))</f>
        <v>0</v>
      </c>
      <c r="R490" s="252">
        <f>IF(Foglio2!$J$3=Foglio2!$E$3,Ausiliari_Coll.Scol.!P472,IF(Foglio2!$J$3=Foglio2!$E$4,Collab._Tecnici!P472,IF(Foglio2!$J$3=Foglio2!$E$5,Assistenti_Tecnici!P472,IF(Foglio2!$J$3=Foglio2!$E$6,Assistenti_Amm.vo!P472,IF(Foglio2!$J$3=Foglio2!$E$7,Resp_Coord_Amm.vo!P472,IF(Foglio2!$J$3=Foglio2!$E$8,Direttore_Amm.vo!P472,IF(Foglio2!$J$3=Foglio2!$E$9,Doc_mat_elem.re!P472,IF(Foglio2!$J$3=Foglio2!$E$10,Doc_dipl_scuola_sec.!P472,IF(Foglio2!$J$3=Foglio2!$E$11,Doc_scuola_media!P472,IF(Foglio2!$J$3=Foglio2!$E$12,Doc_laureati_scuola_sec.!P490,IF(Foglio2!$J$3=Foglio2!$E$13,Direttivi_capi_ist.!P472,0)))))))))))</f>
        <v>0</v>
      </c>
      <c r="S490" s="252">
        <f>IF(Foglio2!$J$3=Foglio2!$E$3,Ausiliari_Coll.Scol.!Q472,IF(Foglio2!$J$3=Foglio2!$E$4,Collab._Tecnici!Q472,IF(Foglio2!$J$3=Foglio2!$E$5,Assistenti_Tecnici!Q472,IF(Foglio2!$J$3=Foglio2!$E$6,Assistenti_Amm.vo!Q472,IF(Foglio2!$J$3=Foglio2!$E$7,Resp_Coord_Amm.vo!Q472,IF(Foglio2!$J$3=Foglio2!$E$8,Direttore_Amm.vo!Q472,IF(Foglio2!$J$3=Foglio2!$E$9,Doc_mat_elem.re!Q472,IF(Foglio2!$J$3=Foglio2!$E$10,Doc_dipl_scuola_sec.!Q472,IF(Foglio2!$J$3=Foglio2!$E$11,Doc_scuola_media!Q472,IF(Foglio2!$J$3=Foglio2!$E$12,Doc_laureati_scuola_sec.!Q490,IF(Foglio2!$J$3=Foglio2!$E$13,Direttivi_capi_ist.!Q472,0)))))))))))</f>
        <v>0</v>
      </c>
      <c r="T490" s="252">
        <f>IF(Foglio2!$J$3=Foglio2!$E$3,Ausiliari_Coll.Scol.!R472,IF(Foglio2!$J$3=Foglio2!$E$4,Collab._Tecnici!R472,IF(Foglio2!$J$3=Foglio2!$E$5,Assistenti_Tecnici!R472,IF(Foglio2!$J$3=Foglio2!$E$6,Assistenti_Amm.vo!R472,IF(Foglio2!$J$3=Foglio2!$E$7,Resp_Coord_Amm.vo!R472,IF(Foglio2!$J$3=Foglio2!$E$8,Direttore_Amm.vo!R472,IF(Foglio2!$J$3=Foglio2!$E$9,Doc_mat_elem.re!R472,IF(Foglio2!$J$3=Foglio2!$E$10,Doc_dipl_scuola_sec.!R472,IF(Foglio2!$J$3=Foglio2!$E$11,Doc_scuola_media!R472,IF(Foglio2!$J$3=Foglio2!$E$12,Doc_laureati_scuola_sec.!R490,IF(Foglio2!$J$3=Foglio2!$E$13,Direttivi_capi_ist.!R472,0)))))))))))</f>
        <v>0</v>
      </c>
      <c r="U490" s="252">
        <f t="shared" ref="U490" si="2264">(P490)/12*0.8</f>
        <v>0</v>
      </c>
      <c r="V490" s="252">
        <f t="shared" ref="V490" si="2265">(P490+R490)/12*0.8</f>
        <v>0</v>
      </c>
      <c r="W490" s="253" t="str">
        <f t="shared" ref="W490" si="2266">"Fascia Da "&amp;F490&amp;" a "&amp;F491&amp;" Decorrenza "&amp;DAY(C486)&amp;"/"&amp;MONTH(C486)&amp;"/"&amp;YEAR(C486)</f>
        <v>Fascia Da 9 a 14 Decorrenza 1/9/2000</v>
      </c>
    </row>
    <row r="491" spans="1:23" ht="9" customHeight="1" x14ac:dyDescent="0.2">
      <c r="B491" s="245">
        <f t="shared" si="2093"/>
        <v>36775</v>
      </c>
      <c r="C491" s="377"/>
      <c r="D491" s="377"/>
      <c r="E491" s="254" t="s">
        <v>4</v>
      </c>
      <c r="F491" s="255">
        <v>14</v>
      </c>
      <c r="G491" s="267">
        <f t="shared" ref="G491" si="2267">G490*1936.27</f>
        <v>0</v>
      </c>
      <c r="H491" s="267">
        <f t="shared" ref="H491" si="2268">H490*1936.27</f>
        <v>0</v>
      </c>
      <c r="I491" s="267">
        <f t="shared" ref="I491" si="2269">I490*1936.27</f>
        <v>0</v>
      </c>
      <c r="J491" s="267">
        <f t="shared" ref="J491" si="2270">J490*1936.27</f>
        <v>0</v>
      </c>
      <c r="K491" s="267">
        <f t="shared" ref="K491" si="2271">K490*1936.27</f>
        <v>0</v>
      </c>
      <c r="L491" s="266">
        <f t="shared" ref="L491" si="2272">L490*1936.27</f>
        <v>0</v>
      </c>
      <c r="M491" s="267">
        <f t="shared" ref="M491" si="2273">M490*1936.27</f>
        <v>0</v>
      </c>
      <c r="N491" s="182">
        <f t="shared" ref="N491" si="2274">N490*1936.27</f>
        <v>0</v>
      </c>
      <c r="O491" s="183">
        <f t="shared" ref="O491" si="2275">O490*1936.27</f>
        <v>0</v>
      </c>
      <c r="P491" s="184">
        <f t="shared" ref="P491" si="2276">P490*1936.27</f>
        <v>0</v>
      </c>
      <c r="Q491" s="184">
        <f t="shared" ref="Q491" si="2277">Q490*1936.27</f>
        <v>0</v>
      </c>
      <c r="R491" s="184">
        <f t="shared" ref="R491" si="2278">R490*1936.27</f>
        <v>0</v>
      </c>
      <c r="S491" s="184">
        <f t="shared" ref="S491" si="2279">S490*1936.27</f>
        <v>0</v>
      </c>
      <c r="T491" s="184">
        <f t="shared" ref="T491" si="2280">T490*1936.27</f>
        <v>0</v>
      </c>
      <c r="U491" s="184">
        <f t="shared" ref="U491" si="2281">U490*1936.27</f>
        <v>0</v>
      </c>
      <c r="V491" s="184">
        <f t="shared" ref="V491" si="2282">V490*1936.27</f>
        <v>0</v>
      </c>
    </row>
    <row r="492" spans="1:23" ht="12.75" customHeight="1" x14ac:dyDescent="0.2">
      <c r="A492" s="104">
        <f>IF(Foglio2!$J$7=1,TRUNC(Base!V492,0),TRUNC(Base!U492,0))</f>
        <v>0</v>
      </c>
      <c r="B492" s="245">
        <f t="shared" si="2093"/>
        <v>36776</v>
      </c>
      <c r="C492" s="377"/>
      <c r="D492" s="377"/>
      <c r="E492" s="259" t="s">
        <v>3</v>
      </c>
      <c r="F492" s="260">
        <v>15</v>
      </c>
      <c r="G492" s="248">
        <f>IF(Foglio2!$J$3=Foglio2!$E$3,Ausiliari_Coll.Scol.!E474,IF(Foglio2!$J$3=Foglio2!$E$4,Collab._Tecnici!E474,IF(Foglio2!$J$3=Foglio2!$E$5,Assistenti_Tecnici!E474,IF(Foglio2!$J$3=Foglio2!$E$6,Assistenti_Amm.vo!E474,IF(Foglio2!$J$3=Foglio2!$E$7,Resp_Coord_Amm.vo!E474,IF(Foglio2!$J$3=Foglio2!$E$8,Direttore_Amm.vo!E474,IF(Foglio2!$J$3=Foglio2!$E$9,Doc_mat_elem.re!E474,IF(Foglio2!$J$3=Foglio2!$E$10,Doc_dipl_scuola_sec.!E474,IF(Foglio2!$J$3=Foglio2!$E$11,Doc_scuola_media!E474,IF(Foglio2!$J$3=Foglio2!$E$12,Doc_laureati_scuola_sec.!E492,IF(Foglio2!$J$3=Foglio2!$E$13,Direttivi_capi_ist.!E474,0)))))))))))</f>
        <v>0</v>
      </c>
      <c r="H492" s="248">
        <f>IF(Foglio2!$J$3=Foglio2!$E$3,Ausiliari_Coll.Scol.!F474,IF(Foglio2!$J$3=Foglio2!$E$4,Collab._Tecnici!F474,IF(Foglio2!$J$3=Foglio2!$E$5,Assistenti_Tecnici!F474,IF(Foglio2!$J$3=Foglio2!$E$6,Assistenti_Amm.vo!F474,IF(Foglio2!$J$3=Foglio2!$E$7,Resp_Coord_Amm.vo!F474,IF(Foglio2!$J$3=Foglio2!$E$8,Direttore_Amm.vo!F474,IF(Foglio2!$J$3=Foglio2!$E$9,Doc_mat_elem.re!F474,IF(Foglio2!$J$3=Foglio2!$E$10,Doc_dipl_scuola_sec.!F474,IF(Foglio2!$J$3=Foglio2!$E$11,Doc_scuola_media!F474,IF(Foglio2!$J$3=Foglio2!$E$12,Doc_laureati_scuola_sec.!F492,IF(Foglio2!$J$3=Foglio2!$E$13,Direttivi_capi_ist.!F474,0)))))))))))</f>
        <v>0</v>
      </c>
      <c r="I492" s="248">
        <f>IF(Foglio2!$J$3=Foglio2!$E$3,Ausiliari_Coll.Scol.!G474,IF(Foglio2!$J$3=Foglio2!$E$4,Collab._Tecnici!G474,IF(Foglio2!$J$3=Foglio2!$E$5,Assistenti_Tecnici!G474,IF(Foglio2!$J$3=Foglio2!$E$6,Assistenti_Amm.vo!G474,IF(Foglio2!$J$3=Foglio2!$E$7,Resp_Coord_Amm.vo!G474,IF(Foglio2!$J$3=Foglio2!$E$8,Direttore_Amm.vo!G474,IF(Foglio2!$J$3=Foglio2!$E$9,Doc_mat_elem.re!G474,IF(Foglio2!$J$3=Foglio2!$E$10,Doc_dipl_scuola_sec.!G474,IF(Foglio2!$J$3=Foglio2!$E$11,Doc_scuola_media!G474,IF(Foglio2!$J$3=Foglio2!$E$12,Doc_laureati_scuola_sec.!G492,IF(Foglio2!$J$3=Foglio2!$E$13,Direttivi_capi_ist.!G474,0)))))))))))</f>
        <v>0</v>
      </c>
      <c r="J492" s="248">
        <f>IF(Foglio2!$J$3=Foglio2!$E$3,Ausiliari_Coll.Scol.!H474,IF(Foglio2!$J$3=Foglio2!$E$4,Collab._Tecnici!H474,IF(Foglio2!$J$3=Foglio2!$E$5,Assistenti_Tecnici!H474,IF(Foglio2!$J$3=Foglio2!$E$6,Assistenti_Amm.vo!H474,IF(Foglio2!$J$3=Foglio2!$E$7,Resp_Coord_Amm.vo!H474,IF(Foglio2!$J$3=Foglio2!$E$8,Direttore_Amm.vo!H474,IF(Foglio2!$J$3=Foglio2!$E$9,Doc_mat_elem.re!H474,IF(Foglio2!$J$3=Foglio2!$E$10,Doc_dipl_scuola_sec.!H474,IF(Foglio2!$J$3=Foglio2!$E$11,Doc_scuola_media!H474,IF(Foglio2!$J$3=Foglio2!$E$12,Doc_laureati_scuola_sec.!H492,IF(Foglio2!$J$3=Foglio2!$E$13,Direttivi_capi_ist.!H474,0)))))))))))</f>
        <v>0</v>
      </c>
      <c r="K492" s="248">
        <f>IF(Foglio2!$J$3=Foglio2!$E$3,Ausiliari_Coll.Scol.!I474,IF(Foglio2!$J$3=Foglio2!$E$4,Collab._Tecnici!I474,IF(Foglio2!$J$3=Foglio2!$E$5,Assistenti_Tecnici!I474,IF(Foglio2!$J$3=Foglio2!$E$6,Assistenti_Amm.vo!I474,IF(Foglio2!$J$3=Foglio2!$E$7,Resp_Coord_Amm.vo!I474,IF(Foglio2!$J$3=Foglio2!$E$8,Direttore_Amm.vo!I474,IF(Foglio2!$J$3=Foglio2!$E$9,Doc_mat_elem.re!I474,IF(Foglio2!$J$3=Foglio2!$E$10,Doc_dipl_scuola_sec.!I474,IF(Foglio2!$J$3=Foglio2!$E$11,Doc_scuola_media!I474,IF(Foglio2!$J$3=Foglio2!$E$12,Doc_laureati_scuola_sec.!I492,IF(Foglio2!$J$3=Foglio2!$E$13,Direttivi_capi_ist.!I474,0)))))))))))</f>
        <v>0</v>
      </c>
      <c r="L492" s="248">
        <f>IF(Foglio2!$J$3=Foglio2!$E$3,Ausiliari_Coll.Scol.!J474,IF(Foglio2!$J$3=Foglio2!$E$4,Collab._Tecnici!J474,IF(Foglio2!$J$3=Foglio2!$E$5,Assistenti_Tecnici!J474,IF(Foglio2!$J$3=Foglio2!$E$6,Assistenti_Amm.vo!J474,IF(Foglio2!$J$3=Foglio2!$E$7,Resp_Coord_Amm.vo!J474,IF(Foglio2!$J$3=Foglio2!$E$8,Direttore_Amm.vo!J474,IF(Foglio2!$J$3=Foglio2!$E$9,Doc_mat_elem.re!J474,IF(Foglio2!$J$3=Foglio2!$E$10,Doc_dipl_scuola_sec.!J474,IF(Foglio2!$J$3=Foglio2!$E$11,Doc_scuola_media!J474,IF(Foglio2!$J$3=Foglio2!$E$12,Doc_laureati_scuola_sec.!J492,IF(Foglio2!$J$3=Foglio2!$E$13,Direttivi_capi_ist.!J474,0)))))))))))</f>
        <v>0</v>
      </c>
      <c r="M492" s="249">
        <f>IF(Foglio2!$J$3=Foglio2!$E$3,Ausiliari_Coll.Scol.!K474,IF(Foglio2!$J$3=Foglio2!$E$4,Collab._Tecnici!K474,IF(Foglio2!$J$3=Foglio2!$E$5,Assistenti_Tecnici!K474,IF(Foglio2!$J$3=Foglio2!$E$6,Assistenti_Amm.vo!K474,IF(Foglio2!$J$3=Foglio2!$E$7,Resp_Coord_Amm.vo!K474,IF(Foglio2!$J$3=Foglio2!$E$8,Direttore_Amm.vo!K474,IF(Foglio2!$J$3=Foglio2!$E$9,Doc_mat_elem.re!K474,IF(Foglio2!$J$3=Foglio2!$E$10,Doc_dipl_scuola_sec.!K474,IF(Foglio2!$J$3=Foglio2!$E$11,Doc_scuola_media!K474,IF(Foglio2!$J$3=Foglio2!$E$12,Doc_laureati_scuola_sec.!K492,IF(Foglio2!$J$3=Foglio2!$E$13,Direttivi_capi_ist.!K474,0)))))))))))</f>
        <v>0</v>
      </c>
      <c r="N492" s="250">
        <f>IF(Foglio2!$J$3=Foglio2!$E$3,Ausiliari_Coll.Scol.!L474,IF(Foglio2!$J$3=Foglio2!$E$4,Collab._Tecnici!L474,IF(Foglio2!$J$3=Foglio2!$E$5,Assistenti_Tecnici!L474,IF(Foglio2!$J$3=Foglio2!$E$6,Assistenti_Amm.vo!L474,IF(Foglio2!$J$3=Foglio2!$E$7,Resp_Coord_Amm.vo!L474,IF(Foglio2!$J$3=Foglio2!$E$8,Direttore_Amm.vo!L474,IF(Foglio2!$J$3=Foglio2!$E$9,Doc_mat_elem.re!L474,IF(Foglio2!$J$3=Foglio2!$E$10,Doc_dipl_scuola_sec.!L474,IF(Foglio2!$J$3=Foglio2!$E$11,Doc_scuola_media!L474,IF(Foglio2!$J$3=Foglio2!$E$12,Doc_laureati_scuola_sec.!L492,IF(Foglio2!$J$3=Foglio2!$E$13,Direttivi_capi_ist.!L474,0)))))))))))</f>
        <v>0</v>
      </c>
      <c r="O492" s="251">
        <f>IF(Foglio2!$J$3=Foglio2!$E$3,Ausiliari_Coll.Scol.!M474,IF(Foglio2!$J$3=Foglio2!$E$4,Collab._Tecnici!M474,IF(Foglio2!$J$3=Foglio2!$E$5,Assistenti_Tecnici!M474,IF(Foglio2!$J$3=Foglio2!$E$6,Assistenti_Amm.vo!M474,IF(Foglio2!$J$3=Foglio2!$E$7,Resp_Coord_Amm.vo!M474,IF(Foglio2!$J$3=Foglio2!$E$8,Direttore_Amm.vo!M474,IF(Foglio2!$J$3=Foglio2!$E$9,Doc_mat_elem.re!M474,IF(Foglio2!$J$3=Foglio2!$E$10,Doc_dipl_scuola_sec.!M474,IF(Foglio2!$J$3=Foglio2!$E$11,Doc_scuola_media!M474,IF(Foglio2!$J$3=Foglio2!$E$12,Doc_laureati_scuola_sec.!M492,IF(Foglio2!$J$3=Foglio2!$E$13,Direttivi_capi_ist.!M474,0)))))))))))</f>
        <v>0</v>
      </c>
      <c r="P492" s="252">
        <f>IF(Foglio2!$J$3=Foglio2!$E$3,Ausiliari_Coll.Scol.!N474,IF(Foglio2!$J$3=Foglio2!$E$4,Collab._Tecnici!N474,IF(Foglio2!$J$3=Foglio2!$E$5,Assistenti_Tecnici!N474,IF(Foglio2!$J$3=Foglio2!$E$6,Assistenti_Amm.vo!N474,IF(Foglio2!$J$3=Foglio2!$E$7,Resp_Coord_Amm.vo!N474,IF(Foglio2!$J$3=Foglio2!$E$8,Direttore_Amm.vo!N474,IF(Foglio2!$J$3=Foglio2!$E$9,Doc_mat_elem.re!N474,IF(Foglio2!$J$3=Foglio2!$E$10,Doc_dipl_scuola_sec.!N474,IF(Foglio2!$J$3=Foglio2!$E$11,Doc_scuola_media!N474,IF(Foglio2!$J$3=Foglio2!$E$12,Doc_laureati_scuola_sec.!N492,IF(Foglio2!$J$3=Foglio2!$E$13,Direttivi_capi_ist.!N474,0)))))))))))</f>
        <v>0</v>
      </c>
      <c r="Q492" s="252">
        <f>IF(Foglio2!$J$3=Foglio2!$E$3,Ausiliari_Coll.Scol.!O474,IF(Foglio2!$J$3=Foglio2!$E$4,Collab._Tecnici!O474,IF(Foglio2!$J$3=Foglio2!$E$5,Assistenti_Tecnici!O474,IF(Foglio2!$J$3=Foglio2!$E$6,Assistenti_Amm.vo!O474,IF(Foglio2!$J$3=Foglio2!$E$7,Resp_Coord_Amm.vo!O474,IF(Foglio2!$J$3=Foglio2!$E$8,Direttore_Amm.vo!O474,IF(Foglio2!$J$3=Foglio2!$E$9,Doc_mat_elem.re!O474,IF(Foglio2!$J$3=Foglio2!$E$10,Doc_dipl_scuola_sec.!O474,IF(Foglio2!$J$3=Foglio2!$E$11,Doc_scuola_media!O474,IF(Foglio2!$J$3=Foglio2!$E$12,Doc_laureati_scuola_sec.!O492,IF(Foglio2!$J$3=Foglio2!$E$13,Direttivi_capi_ist.!O474,0)))))))))))</f>
        <v>0</v>
      </c>
      <c r="R492" s="252">
        <f>IF(Foglio2!$J$3=Foglio2!$E$3,Ausiliari_Coll.Scol.!P474,IF(Foglio2!$J$3=Foglio2!$E$4,Collab._Tecnici!P474,IF(Foglio2!$J$3=Foglio2!$E$5,Assistenti_Tecnici!P474,IF(Foglio2!$J$3=Foglio2!$E$6,Assistenti_Amm.vo!P474,IF(Foglio2!$J$3=Foglio2!$E$7,Resp_Coord_Amm.vo!P474,IF(Foglio2!$J$3=Foglio2!$E$8,Direttore_Amm.vo!P474,IF(Foglio2!$J$3=Foglio2!$E$9,Doc_mat_elem.re!P474,IF(Foglio2!$J$3=Foglio2!$E$10,Doc_dipl_scuola_sec.!P474,IF(Foglio2!$J$3=Foglio2!$E$11,Doc_scuola_media!P474,IF(Foglio2!$J$3=Foglio2!$E$12,Doc_laureati_scuola_sec.!P492,IF(Foglio2!$J$3=Foglio2!$E$13,Direttivi_capi_ist.!P474,0)))))))))))</f>
        <v>0</v>
      </c>
      <c r="S492" s="252">
        <f>IF(Foglio2!$J$3=Foglio2!$E$3,Ausiliari_Coll.Scol.!Q474,IF(Foglio2!$J$3=Foglio2!$E$4,Collab._Tecnici!Q474,IF(Foglio2!$J$3=Foglio2!$E$5,Assistenti_Tecnici!Q474,IF(Foglio2!$J$3=Foglio2!$E$6,Assistenti_Amm.vo!Q474,IF(Foglio2!$J$3=Foglio2!$E$7,Resp_Coord_Amm.vo!Q474,IF(Foglio2!$J$3=Foglio2!$E$8,Direttore_Amm.vo!Q474,IF(Foglio2!$J$3=Foglio2!$E$9,Doc_mat_elem.re!Q474,IF(Foglio2!$J$3=Foglio2!$E$10,Doc_dipl_scuola_sec.!Q474,IF(Foglio2!$J$3=Foglio2!$E$11,Doc_scuola_media!Q474,IF(Foglio2!$J$3=Foglio2!$E$12,Doc_laureati_scuola_sec.!Q492,IF(Foglio2!$J$3=Foglio2!$E$13,Direttivi_capi_ist.!Q474,0)))))))))))</f>
        <v>0</v>
      </c>
      <c r="T492" s="252">
        <f>IF(Foglio2!$J$3=Foglio2!$E$3,Ausiliari_Coll.Scol.!R474,IF(Foglio2!$J$3=Foglio2!$E$4,Collab._Tecnici!R474,IF(Foglio2!$J$3=Foglio2!$E$5,Assistenti_Tecnici!R474,IF(Foglio2!$J$3=Foglio2!$E$6,Assistenti_Amm.vo!R474,IF(Foglio2!$J$3=Foglio2!$E$7,Resp_Coord_Amm.vo!R474,IF(Foglio2!$J$3=Foglio2!$E$8,Direttore_Amm.vo!R474,IF(Foglio2!$J$3=Foglio2!$E$9,Doc_mat_elem.re!R474,IF(Foglio2!$J$3=Foglio2!$E$10,Doc_dipl_scuola_sec.!R474,IF(Foglio2!$J$3=Foglio2!$E$11,Doc_scuola_media!R474,IF(Foglio2!$J$3=Foglio2!$E$12,Doc_laureati_scuola_sec.!R492,IF(Foglio2!$J$3=Foglio2!$E$13,Direttivi_capi_ist.!R474,0)))))))))))</f>
        <v>0</v>
      </c>
      <c r="U492" s="252">
        <f t="shared" ref="U492" si="2283">(P492)/12*0.8</f>
        <v>0</v>
      </c>
      <c r="V492" s="252">
        <f t="shared" ref="V492" si="2284">(P492+R492)/12*0.8</f>
        <v>0</v>
      </c>
      <c r="W492" s="253" t="str">
        <f t="shared" ref="W492" si="2285">"Fascia Da "&amp;F492&amp;" a "&amp;F493&amp;" Decorrenza "&amp;DAY(C486)&amp;"/"&amp;MONTH(C486)&amp;"/"&amp;YEAR(C486)</f>
        <v>Fascia Da 15 a 20 Decorrenza 1/9/2000</v>
      </c>
    </row>
    <row r="493" spans="1:23" ht="9" customHeight="1" x14ac:dyDescent="0.2">
      <c r="B493" s="245">
        <f t="shared" si="2093"/>
        <v>36777</v>
      </c>
      <c r="C493" s="377"/>
      <c r="D493" s="377"/>
      <c r="E493" s="254" t="s">
        <v>4</v>
      </c>
      <c r="F493" s="255">
        <v>20</v>
      </c>
      <c r="G493" s="267">
        <f t="shared" ref="G493" si="2286">G492*1936.27</f>
        <v>0</v>
      </c>
      <c r="H493" s="267">
        <f t="shared" ref="H493" si="2287">H492*1936.27</f>
        <v>0</v>
      </c>
      <c r="I493" s="267">
        <f t="shared" ref="I493" si="2288">I492*1936.27</f>
        <v>0</v>
      </c>
      <c r="J493" s="267">
        <f t="shared" ref="J493" si="2289">J492*1936.27</f>
        <v>0</v>
      </c>
      <c r="K493" s="267">
        <f t="shared" ref="K493" si="2290">K492*1936.27</f>
        <v>0</v>
      </c>
      <c r="L493" s="266">
        <f t="shared" ref="L493" si="2291">L492*1936.27</f>
        <v>0</v>
      </c>
      <c r="M493" s="267">
        <f t="shared" ref="M493" si="2292">M492*1936.27</f>
        <v>0</v>
      </c>
      <c r="N493" s="182">
        <f t="shared" ref="N493" si="2293">N492*1936.27</f>
        <v>0</v>
      </c>
      <c r="O493" s="183">
        <f t="shared" ref="O493" si="2294">O492*1936.27</f>
        <v>0</v>
      </c>
      <c r="P493" s="184">
        <f t="shared" ref="P493" si="2295">P492*1936.27</f>
        <v>0</v>
      </c>
      <c r="Q493" s="184">
        <f t="shared" ref="Q493" si="2296">Q492*1936.27</f>
        <v>0</v>
      </c>
      <c r="R493" s="184">
        <f t="shared" ref="R493" si="2297">R492*1936.27</f>
        <v>0</v>
      </c>
      <c r="S493" s="184">
        <f t="shared" ref="S493" si="2298">S492*1936.27</f>
        <v>0</v>
      </c>
      <c r="T493" s="184">
        <f t="shared" ref="T493" si="2299">T492*1936.27</f>
        <v>0</v>
      </c>
      <c r="U493" s="184">
        <f t="shared" ref="U493" si="2300">U492*1936.27</f>
        <v>0</v>
      </c>
      <c r="V493" s="184">
        <f t="shared" ref="V493" si="2301">V492*1936.27</f>
        <v>0</v>
      </c>
    </row>
    <row r="494" spans="1:23" ht="12.75" customHeight="1" x14ac:dyDescent="0.2">
      <c r="A494" s="104">
        <f>IF(Foglio2!$J$7=1,TRUNC(Base!V494,0),TRUNC(Base!U494,0))</f>
        <v>0</v>
      </c>
      <c r="B494" s="245">
        <f t="shared" si="2093"/>
        <v>36778</v>
      </c>
      <c r="C494" s="377"/>
      <c r="D494" s="377"/>
      <c r="E494" s="259" t="s">
        <v>3</v>
      </c>
      <c r="F494" s="260">
        <v>21</v>
      </c>
      <c r="G494" s="248">
        <f>IF(Foglio2!$J$3=Foglio2!$E$3,Ausiliari_Coll.Scol.!E476,IF(Foglio2!$J$3=Foglio2!$E$4,Collab._Tecnici!E476,IF(Foglio2!$J$3=Foglio2!$E$5,Assistenti_Tecnici!E476,IF(Foglio2!$J$3=Foglio2!$E$6,Assistenti_Amm.vo!E476,IF(Foglio2!$J$3=Foglio2!$E$7,Resp_Coord_Amm.vo!E476,IF(Foglio2!$J$3=Foglio2!$E$8,Direttore_Amm.vo!E476,IF(Foglio2!$J$3=Foglio2!$E$9,Doc_mat_elem.re!E476,IF(Foglio2!$J$3=Foglio2!$E$10,Doc_dipl_scuola_sec.!E476,IF(Foglio2!$J$3=Foglio2!$E$11,Doc_scuola_media!E476,IF(Foglio2!$J$3=Foglio2!$E$12,Doc_laureati_scuola_sec.!E494,IF(Foglio2!$J$3=Foglio2!$E$13,Direttivi_capi_ist.!E476,0)))))))))))</f>
        <v>0</v>
      </c>
      <c r="H494" s="248">
        <f>IF(Foglio2!$J$3=Foglio2!$E$3,Ausiliari_Coll.Scol.!F476,IF(Foglio2!$J$3=Foglio2!$E$4,Collab._Tecnici!F476,IF(Foglio2!$J$3=Foglio2!$E$5,Assistenti_Tecnici!F476,IF(Foglio2!$J$3=Foglio2!$E$6,Assistenti_Amm.vo!F476,IF(Foglio2!$J$3=Foglio2!$E$7,Resp_Coord_Amm.vo!F476,IF(Foglio2!$J$3=Foglio2!$E$8,Direttore_Amm.vo!F476,IF(Foglio2!$J$3=Foglio2!$E$9,Doc_mat_elem.re!F476,IF(Foglio2!$J$3=Foglio2!$E$10,Doc_dipl_scuola_sec.!F476,IF(Foglio2!$J$3=Foglio2!$E$11,Doc_scuola_media!F476,IF(Foglio2!$J$3=Foglio2!$E$12,Doc_laureati_scuola_sec.!F494,IF(Foglio2!$J$3=Foglio2!$E$13,Direttivi_capi_ist.!F476,0)))))))))))</f>
        <v>0</v>
      </c>
      <c r="I494" s="248">
        <f>IF(Foglio2!$J$3=Foglio2!$E$3,Ausiliari_Coll.Scol.!G476,IF(Foglio2!$J$3=Foglio2!$E$4,Collab._Tecnici!G476,IF(Foglio2!$J$3=Foglio2!$E$5,Assistenti_Tecnici!G476,IF(Foglio2!$J$3=Foglio2!$E$6,Assistenti_Amm.vo!G476,IF(Foglio2!$J$3=Foglio2!$E$7,Resp_Coord_Amm.vo!G476,IF(Foglio2!$J$3=Foglio2!$E$8,Direttore_Amm.vo!G476,IF(Foglio2!$J$3=Foglio2!$E$9,Doc_mat_elem.re!G476,IF(Foglio2!$J$3=Foglio2!$E$10,Doc_dipl_scuola_sec.!G476,IF(Foglio2!$J$3=Foglio2!$E$11,Doc_scuola_media!G476,IF(Foglio2!$J$3=Foglio2!$E$12,Doc_laureati_scuola_sec.!G494,IF(Foglio2!$J$3=Foglio2!$E$13,Direttivi_capi_ist.!G476,0)))))))))))</f>
        <v>0</v>
      </c>
      <c r="J494" s="248">
        <f>IF(Foglio2!$J$3=Foglio2!$E$3,Ausiliari_Coll.Scol.!H476,IF(Foglio2!$J$3=Foglio2!$E$4,Collab._Tecnici!H476,IF(Foglio2!$J$3=Foglio2!$E$5,Assistenti_Tecnici!H476,IF(Foglio2!$J$3=Foglio2!$E$6,Assistenti_Amm.vo!H476,IF(Foglio2!$J$3=Foglio2!$E$7,Resp_Coord_Amm.vo!H476,IF(Foglio2!$J$3=Foglio2!$E$8,Direttore_Amm.vo!H476,IF(Foglio2!$J$3=Foglio2!$E$9,Doc_mat_elem.re!H476,IF(Foglio2!$J$3=Foglio2!$E$10,Doc_dipl_scuola_sec.!H476,IF(Foglio2!$J$3=Foglio2!$E$11,Doc_scuola_media!H476,IF(Foglio2!$J$3=Foglio2!$E$12,Doc_laureati_scuola_sec.!H494,IF(Foglio2!$J$3=Foglio2!$E$13,Direttivi_capi_ist.!H476,0)))))))))))</f>
        <v>0</v>
      </c>
      <c r="K494" s="248">
        <f>IF(Foglio2!$J$3=Foglio2!$E$3,Ausiliari_Coll.Scol.!I476,IF(Foglio2!$J$3=Foglio2!$E$4,Collab._Tecnici!I476,IF(Foglio2!$J$3=Foglio2!$E$5,Assistenti_Tecnici!I476,IF(Foglio2!$J$3=Foglio2!$E$6,Assistenti_Amm.vo!I476,IF(Foglio2!$J$3=Foglio2!$E$7,Resp_Coord_Amm.vo!I476,IF(Foglio2!$J$3=Foglio2!$E$8,Direttore_Amm.vo!I476,IF(Foglio2!$J$3=Foglio2!$E$9,Doc_mat_elem.re!I476,IF(Foglio2!$J$3=Foglio2!$E$10,Doc_dipl_scuola_sec.!I476,IF(Foglio2!$J$3=Foglio2!$E$11,Doc_scuola_media!I476,IF(Foglio2!$J$3=Foglio2!$E$12,Doc_laureati_scuola_sec.!I494,IF(Foglio2!$J$3=Foglio2!$E$13,Direttivi_capi_ist.!I476,0)))))))))))</f>
        <v>0</v>
      </c>
      <c r="L494" s="248">
        <f>IF(Foglio2!$J$3=Foglio2!$E$3,Ausiliari_Coll.Scol.!J476,IF(Foglio2!$J$3=Foglio2!$E$4,Collab._Tecnici!J476,IF(Foglio2!$J$3=Foglio2!$E$5,Assistenti_Tecnici!J476,IF(Foglio2!$J$3=Foglio2!$E$6,Assistenti_Amm.vo!J476,IF(Foglio2!$J$3=Foglio2!$E$7,Resp_Coord_Amm.vo!J476,IF(Foglio2!$J$3=Foglio2!$E$8,Direttore_Amm.vo!J476,IF(Foglio2!$J$3=Foglio2!$E$9,Doc_mat_elem.re!J476,IF(Foglio2!$J$3=Foglio2!$E$10,Doc_dipl_scuola_sec.!J476,IF(Foglio2!$J$3=Foglio2!$E$11,Doc_scuola_media!J476,IF(Foglio2!$J$3=Foglio2!$E$12,Doc_laureati_scuola_sec.!J494,IF(Foglio2!$J$3=Foglio2!$E$13,Direttivi_capi_ist.!J476,0)))))))))))</f>
        <v>0</v>
      </c>
      <c r="M494" s="249">
        <f>IF(Foglio2!$J$3=Foglio2!$E$3,Ausiliari_Coll.Scol.!K476,IF(Foglio2!$J$3=Foglio2!$E$4,Collab._Tecnici!K476,IF(Foglio2!$J$3=Foglio2!$E$5,Assistenti_Tecnici!K476,IF(Foglio2!$J$3=Foglio2!$E$6,Assistenti_Amm.vo!K476,IF(Foglio2!$J$3=Foglio2!$E$7,Resp_Coord_Amm.vo!K476,IF(Foglio2!$J$3=Foglio2!$E$8,Direttore_Amm.vo!K476,IF(Foglio2!$J$3=Foglio2!$E$9,Doc_mat_elem.re!K476,IF(Foglio2!$J$3=Foglio2!$E$10,Doc_dipl_scuola_sec.!K476,IF(Foglio2!$J$3=Foglio2!$E$11,Doc_scuola_media!K476,IF(Foglio2!$J$3=Foglio2!$E$12,Doc_laureati_scuola_sec.!K494,IF(Foglio2!$J$3=Foglio2!$E$13,Direttivi_capi_ist.!K476,0)))))))))))</f>
        <v>0</v>
      </c>
      <c r="N494" s="250">
        <f>IF(Foglio2!$J$3=Foglio2!$E$3,Ausiliari_Coll.Scol.!L476,IF(Foglio2!$J$3=Foglio2!$E$4,Collab._Tecnici!L476,IF(Foglio2!$J$3=Foglio2!$E$5,Assistenti_Tecnici!L476,IF(Foglio2!$J$3=Foglio2!$E$6,Assistenti_Amm.vo!L476,IF(Foglio2!$J$3=Foglio2!$E$7,Resp_Coord_Amm.vo!L476,IF(Foglio2!$J$3=Foglio2!$E$8,Direttore_Amm.vo!L476,IF(Foglio2!$J$3=Foglio2!$E$9,Doc_mat_elem.re!L476,IF(Foglio2!$J$3=Foglio2!$E$10,Doc_dipl_scuola_sec.!L476,IF(Foglio2!$J$3=Foglio2!$E$11,Doc_scuola_media!L476,IF(Foglio2!$J$3=Foglio2!$E$12,Doc_laureati_scuola_sec.!L494,IF(Foglio2!$J$3=Foglio2!$E$13,Direttivi_capi_ist.!L476,0)))))))))))</f>
        <v>0</v>
      </c>
      <c r="O494" s="251">
        <f>IF(Foglio2!$J$3=Foglio2!$E$3,Ausiliari_Coll.Scol.!M476,IF(Foglio2!$J$3=Foglio2!$E$4,Collab._Tecnici!M476,IF(Foglio2!$J$3=Foglio2!$E$5,Assistenti_Tecnici!M476,IF(Foglio2!$J$3=Foglio2!$E$6,Assistenti_Amm.vo!M476,IF(Foglio2!$J$3=Foglio2!$E$7,Resp_Coord_Amm.vo!M476,IF(Foglio2!$J$3=Foglio2!$E$8,Direttore_Amm.vo!M476,IF(Foglio2!$J$3=Foglio2!$E$9,Doc_mat_elem.re!M476,IF(Foglio2!$J$3=Foglio2!$E$10,Doc_dipl_scuola_sec.!M476,IF(Foglio2!$J$3=Foglio2!$E$11,Doc_scuola_media!M476,IF(Foglio2!$J$3=Foglio2!$E$12,Doc_laureati_scuola_sec.!M494,IF(Foglio2!$J$3=Foglio2!$E$13,Direttivi_capi_ist.!M476,0)))))))))))</f>
        <v>0</v>
      </c>
      <c r="P494" s="252">
        <f>IF(Foglio2!$J$3=Foglio2!$E$3,Ausiliari_Coll.Scol.!N476,IF(Foglio2!$J$3=Foglio2!$E$4,Collab._Tecnici!N476,IF(Foglio2!$J$3=Foglio2!$E$5,Assistenti_Tecnici!N476,IF(Foglio2!$J$3=Foglio2!$E$6,Assistenti_Amm.vo!N476,IF(Foglio2!$J$3=Foglio2!$E$7,Resp_Coord_Amm.vo!N476,IF(Foglio2!$J$3=Foglio2!$E$8,Direttore_Amm.vo!N476,IF(Foglio2!$J$3=Foglio2!$E$9,Doc_mat_elem.re!N476,IF(Foglio2!$J$3=Foglio2!$E$10,Doc_dipl_scuola_sec.!N476,IF(Foglio2!$J$3=Foglio2!$E$11,Doc_scuola_media!N476,IF(Foglio2!$J$3=Foglio2!$E$12,Doc_laureati_scuola_sec.!N494,IF(Foglio2!$J$3=Foglio2!$E$13,Direttivi_capi_ist.!N476,0)))))))))))</f>
        <v>0</v>
      </c>
      <c r="Q494" s="252">
        <f>IF(Foglio2!$J$3=Foglio2!$E$3,Ausiliari_Coll.Scol.!O476,IF(Foglio2!$J$3=Foglio2!$E$4,Collab._Tecnici!O476,IF(Foglio2!$J$3=Foglio2!$E$5,Assistenti_Tecnici!O476,IF(Foglio2!$J$3=Foglio2!$E$6,Assistenti_Amm.vo!O476,IF(Foglio2!$J$3=Foglio2!$E$7,Resp_Coord_Amm.vo!O476,IF(Foglio2!$J$3=Foglio2!$E$8,Direttore_Amm.vo!O476,IF(Foglio2!$J$3=Foglio2!$E$9,Doc_mat_elem.re!O476,IF(Foglio2!$J$3=Foglio2!$E$10,Doc_dipl_scuola_sec.!O476,IF(Foglio2!$J$3=Foglio2!$E$11,Doc_scuola_media!O476,IF(Foglio2!$J$3=Foglio2!$E$12,Doc_laureati_scuola_sec.!O494,IF(Foglio2!$J$3=Foglio2!$E$13,Direttivi_capi_ist.!O476,0)))))))))))</f>
        <v>0</v>
      </c>
      <c r="R494" s="252">
        <f>IF(Foglio2!$J$3=Foglio2!$E$3,Ausiliari_Coll.Scol.!P476,IF(Foglio2!$J$3=Foglio2!$E$4,Collab._Tecnici!P476,IF(Foglio2!$J$3=Foglio2!$E$5,Assistenti_Tecnici!P476,IF(Foglio2!$J$3=Foglio2!$E$6,Assistenti_Amm.vo!P476,IF(Foglio2!$J$3=Foglio2!$E$7,Resp_Coord_Amm.vo!P476,IF(Foglio2!$J$3=Foglio2!$E$8,Direttore_Amm.vo!P476,IF(Foglio2!$J$3=Foglio2!$E$9,Doc_mat_elem.re!P476,IF(Foglio2!$J$3=Foglio2!$E$10,Doc_dipl_scuola_sec.!P476,IF(Foglio2!$J$3=Foglio2!$E$11,Doc_scuola_media!P476,IF(Foglio2!$J$3=Foglio2!$E$12,Doc_laureati_scuola_sec.!P494,IF(Foglio2!$J$3=Foglio2!$E$13,Direttivi_capi_ist.!P476,0)))))))))))</f>
        <v>0</v>
      </c>
      <c r="S494" s="252">
        <f>IF(Foglio2!$J$3=Foglio2!$E$3,Ausiliari_Coll.Scol.!Q476,IF(Foglio2!$J$3=Foglio2!$E$4,Collab._Tecnici!Q476,IF(Foglio2!$J$3=Foglio2!$E$5,Assistenti_Tecnici!Q476,IF(Foglio2!$J$3=Foglio2!$E$6,Assistenti_Amm.vo!Q476,IF(Foglio2!$J$3=Foglio2!$E$7,Resp_Coord_Amm.vo!Q476,IF(Foglio2!$J$3=Foglio2!$E$8,Direttore_Amm.vo!Q476,IF(Foglio2!$J$3=Foglio2!$E$9,Doc_mat_elem.re!Q476,IF(Foglio2!$J$3=Foglio2!$E$10,Doc_dipl_scuola_sec.!Q476,IF(Foglio2!$J$3=Foglio2!$E$11,Doc_scuola_media!Q476,IF(Foglio2!$J$3=Foglio2!$E$12,Doc_laureati_scuola_sec.!Q494,IF(Foglio2!$J$3=Foglio2!$E$13,Direttivi_capi_ist.!Q476,0)))))))))))</f>
        <v>0</v>
      </c>
      <c r="T494" s="252">
        <f>IF(Foglio2!$J$3=Foglio2!$E$3,Ausiliari_Coll.Scol.!R476,IF(Foglio2!$J$3=Foglio2!$E$4,Collab._Tecnici!R476,IF(Foglio2!$J$3=Foglio2!$E$5,Assistenti_Tecnici!R476,IF(Foglio2!$J$3=Foglio2!$E$6,Assistenti_Amm.vo!R476,IF(Foglio2!$J$3=Foglio2!$E$7,Resp_Coord_Amm.vo!R476,IF(Foglio2!$J$3=Foglio2!$E$8,Direttore_Amm.vo!R476,IF(Foglio2!$J$3=Foglio2!$E$9,Doc_mat_elem.re!R476,IF(Foglio2!$J$3=Foglio2!$E$10,Doc_dipl_scuola_sec.!R476,IF(Foglio2!$J$3=Foglio2!$E$11,Doc_scuola_media!R476,IF(Foglio2!$J$3=Foglio2!$E$12,Doc_laureati_scuola_sec.!R494,IF(Foglio2!$J$3=Foglio2!$E$13,Direttivi_capi_ist.!R476,0)))))))))))</f>
        <v>0</v>
      </c>
      <c r="U494" s="252">
        <f t="shared" ref="U494" si="2302">(P494)/12*0.8</f>
        <v>0</v>
      </c>
      <c r="V494" s="252">
        <f t="shared" ref="V494" si="2303">(P494+R494)/12*0.8</f>
        <v>0</v>
      </c>
      <c r="W494" s="253" t="str">
        <f t="shared" ref="W494" si="2304">"Fascia Da "&amp;F494&amp;" a "&amp;F495&amp;" Decorrenza "&amp;DAY(C486)&amp;"/"&amp;MONTH(C486)&amp;"/"&amp;YEAR(C486)</f>
        <v>Fascia Da 21 a 27 Decorrenza 1/9/2000</v>
      </c>
    </row>
    <row r="495" spans="1:23" ht="9" customHeight="1" x14ac:dyDescent="0.2">
      <c r="B495" s="245">
        <f t="shared" si="2093"/>
        <v>36779</v>
      </c>
      <c r="C495" s="377"/>
      <c r="D495" s="377"/>
      <c r="E495" s="254" t="s">
        <v>4</v>
      </c>
      <c r="F495" s="255">
        <v>27</v>
      </c>
      <c r="G495" s="267">
        <f t="shared" ref="G495" si="2305">G494*1936.27</f>
        <v>0</v>
      </c>
      <c r="H495" s="267">
        <f t="shared" ref="H495" si="2306">H494*1936.27</f>
        <v>0</v>
      </c>
      <c r="I495" s="267">
        <f t="shared" ref="I495" si="2307">I494*1936.27</f>
        <v>0</v>
      </c>
      <c r="J495" s="267">
        <f t="shared" ref="J495" si="2308">J494*1936.27</f>
        <v>0</v>
      </c>
      <c r="K495" s="267">
        <f t="shared" ref="K495" si="2309">K494*1936.27</f>
        <v>0</v>
      </c>
      <c r="L495" s="266">
        <f t="shared" ref="L495" si="2310">L494*1936.27</f>
        <v>0</v>
      </c>
      <c r="M495" s="267">
        <f t="shared" ref="M495" si="2311">M494*1936.27</f>
        <v>0</v>
      </c>
      <c r="N495" s="182">
        <f t="shared" ref="N495" si="2312">N494*1936.27</f>
        <v>0</v>
      </c>
      <c r="O495" s="183">
        <f t="shared" ref="O495" si="2313">O494*1936.27</f>
        <v>0</v>
      </c>
      <c r="P495" s="184">
        <f t="shared" ref="P495" si="2314">P494*1936.27</f>
        <v>0</v>
      </c>
      <c r="Q495" s="184">
        <f t="shared" ref="Q495" si="2315">Q494*1936.27</f>
        <v>0</v>
      </c>
      <c r="R495" s="184">
        <f t="shared" ref="R495" si="2316">R494*1936.27</f>
        <v>0</v>
      </c>
      <c r="S495" s="184">
        <f t="shared" ref="S495" si="2317">S494*1936.27</f>
        <v>0</v>
      </c>
      <c r="T495" s="184">
        <f t="shared" ref="T495" si="2318">T494*1936.27</f>
        <v>0</v>
      </c>
      <c r="U495" s="184">
        <f t="shared" ref="U495" si="2319">U494*1936.27</f>
        <v>0</v>
      </c>
      <c r="V495" s="184">
        <f t="shared" ref="V495" si="2320">V494*1936.27</f>
        <v>0</v>
      </c>
    </row>
    <row r="496" spans="1:23" ht="12.75" customHeight="1" x14ac:dyDescent="0.2">
      <c r="A496" s="104">
        <f>IF(Foglio2!$J$7=1,TRUNC(Base!V496,0),TRUNC(Base!U496,0))</f>
        <v>0</v>
      </c>
      <c r="B496" s="245">
        <f t="shared" si="2093"/>
        <v>36780</v>
      </c>
      <c r="C496" s="377"/>
      <c r="D496" s="377"/>
      <c r="E496" s="259" t="s">
        <v>3</v>
      </c>
      <c r="F496" s="260">
        <v>28</v>
      </c>
      <c r="G496" s="248">
        <f>IF(Foglio2!$J$3=Foglio2!$E$3,Ausiliari_Coll.Scol.!E478,IF(Foglio2!$J$3=Foglio2!$E$4,Collab._Tecnici!E478,IF(Foglio2!$J$3=Foglio2!$E$5,Assistenti_Tecnici!E478,IF(Foglio2!$J$3=Foglio2!$E$6,Assistenti_Amm.vo!E478,IF(Foglio2!$J$3=Foglio2!$E$7,Resp_Coord_Amm.vo!E478,IF(Foglio2!$J$3=Foglio2!$E$8,Direttore_Amm.vo!E478,IF(Foglio2!$J$3=Foglio2!$E$9,Doc_mat_elem.re!E478,IF(Foglio2!$J$3=Foglio2!$E$10,Doc_dipl_scuola_sec.!E478,IF(Foglio2!$J$3=Foglio2!$E$11,Doc_scuola_media!E478,IF(Foglio2!$J$3=Foglio2!$E$12,Doc_laureati_scuola_sec.!E496,IF(Foglio2!$J$3=Foglio2!$E$13,Direttivi_capi_ist.!E478,0)))))))))))</f>
        <v>0</v>
      </c>
      <c r="H496" s="248">
        <f>IF(Foglio2!$J$3=Foglio2!$E$3,Ausiliari_Coll.Scol.!F478,IF(Foglio2!$J$3=Foglio2!$E$4,Collab._Tecnici!F478,IF(Foglio2!$J$3=Foglio2!$E$5,Assistenti_Tecnici!F478,IF(Foglio2!$J$3=Foglio2!$E$6,Assistenti_Amm.vo!F478,IF(Foglio2!$J$3=Foglio2!$E$7,Resp_Coord_Amm.vo!F478,IF(Foglio2!$J$3=Foglio2!$E$8,Direttore_Amm.vo!F478,IF(Foglio2!$J$3=Foglio2!$E$9,Doc_mat_elem.re!F478,IF(Foglio2!$J$3=Foglio2!$E$10,Doc_dipl_scuola_sec.!F478,IF(Foglio2!$J$3=Foglio2!$E$11,Doc_scuola_media!F478,IF(Foglio2!$J$3=Foglio2!$E$12,Doc_laureati_scuola_sec.!F496,IF(Foglio2!$J$3=Foglio2!$E$13,Direttivi_capi_ist.!F478,0)))))))))))</f>
        <v>0</v>
      </c>
      <c r="I496" s="248">
        <f>IF(Foglio2!$J$3=Foglio2!$E$3,Ausiliari_Coll.Scol.!G478,IF(Foglio2!$J$3=Foglio2!$E$4,Collab._Tecnici!G478,IF(Foglio2!$J$3=Foglio2!$E$5,Assistenti_Tecnici!G478,IF(Foglio2!$J$3=Foglio2!$E$6,Assistenti_Amm.vo!G478,IF(Foglio2!$J$3=Foglio2!$E$7,Resp_Coord_Amm.vo!G478,IF(Foglio2!$J$3=Foglio2!$E$8,Direttore_Amm.vo!G478,IF(Foglio2!$J$3=Foglio2!$E$9,Doc_mat_elem.re!G478,IF(Foglio2!$J$3=Foglio2!$E$10,Doc_dipl_scuola_sec.!G478,IF(Foglio2!$J$3=Foglio2!$E$11,Doc_scuola_media!G478,IF(Foglio2!$J$3=Foglio2!$E$12,Doc_laureati_scuola_sec.!G496,IF(Foglio2!$J$3=Foglio2!$E$13,Direttivi_capi_ist.!G478,0)))))))))))</f>
        <v>0</v>
      </c>
      <c r="J496" s="248">
        <f>IF(Foglio2!$J$3=Foglio2!$E$3,Ausiliari_Coll.Scol.!H478,IF(Foglio2!$J$3=Foglio2!$E$4,Collab._Tecnici!H478,IF(Foglio2!$J$3=Foglio2!$E$5,Assistenti_Tecnici!H478,IF(Foglio2!$J$3=Foglio2!$E$6,Assistenti_Amm.vo!H478,IF(Foglio2!$J$3=Foglio2!$E$7,Resp_Coord_Amm.vo!H478,IF(Foglio2!$J$3=Foglio2!$E$8,Direttore_Amm.vo!H478,IF(Foglio2!$J$3=Foglio2!$E$9,Doc_mat_elem.re!H478,IF(Foglio2!$J$3=Foglio2!$E$10,Doc_dipl_scuola_sec.!H478,IF(Foglio2!$J$3=Foglio2!$E$11,Doc_scuola_media!H478,IF(Foglio2!$J$3=Foglio2!$E$12,Doc_laureati_scuola_sec.!H496,IF(Foglio2!$J$3=Foglio2!$E$13,Direttivi_capi_ist.!H478,0)))))))))))</f>
        <v>0</v>
      </c>
      <c r="K496" s="248">
        <f>IF(Foglio2!$J$3=Foglio2!$E$3,Ausiliari_Coll.Scol.!I478,IF(Foglio2!$J$3=Foglio2!$E$4,Collab._Tecnici!I478,IF(Foglio2!$J$3=Foglio2!$E$5,Assistenti_Tecnici!I478,IF(Foglio2!$J$3=Foglio2!$E$6,Assistenti_Amm.vo!I478,IF(Foglio2!$J$3=Foglio2!$E$7,Resp_Coord_Amm.vo!I478,IF(Foglio2!$J$3=Foglio2!$E$8,Direttore_Amm.vo!I478,IF(Foglio2!$J$3=Foglio2!$E$9,Doc_mat_elem.re!I478,IF(Foglio2!$J$3=Foglio2!$E$10,Doc_dipl_scuola_sec.!I478,IF(Foglio2!$J$3=Foglio2!$E$11,Doc_scuola_media!I478,IF(Foglio2!$J$3=Foglio2!$E$12,Doc_laureati_scuola_sec.!I496,IF(Foglio2!$J$3=Foglio2!$E$13,Direttivi_capi_ist.!I478,0)))))))))))</f>
        <v>0</v>
      </c>
      <c r="L496" s="248">
        <f>IF(Foglio2!$J$3=Foglio2!$E$3,Ausiliari_Coll.Scol.!J478,IF(Foglio2!$J$3=Foglio2!$E$4,Collab._Tecnici!J478,IF(Foglio2!$J$3=Foglio2!$E$5,Assistenti_Tecnici!J478,IF(Foglio2!$J$3=Foglio2!$E$6,Assistenti_Amm.vo!J478,IF(Foglio2!$J$3=Foglio2!$E$7,Resp_Coord_Amm.vo!J478,IF(Foglio2!$J$3=Foglio2!$E$8,Direttore_Amm.vo!J478,IF(Foglio2!$J$3=Foglio2!$E$9,Doc_mat_elem.re!J478,IF(Foglio2!$J$3=Foglio2!$E$10,Doc_dipl_scuola_sec.!J478,IF(Foglio2!$J$3=Foglio2!$E$11,Doc_scuola_media!J478,IF(Foglio2!$J$3=Foglio2!$E$12,Doc_laureati_scuola_sec.!J496,IF(Foglio2!$J$3=Foglio2!$E$13,Direttivi_capi_ist.!J478,0)))))))))))</f>
        <v>0</v>
      </c>
      <c r="M496" s="249">
        <f>IF(Foglio2!$J$3=Foglio2!$E$3,Ausiliari_Coll.Scol.!K478,IF(Foglio2!$J$3=Foglio2!$E$4,Collab._Tecnici!K478,IF(Foglio2!$J$3=Foglio2!$E$5,Assistenti_Tecnici!K478,IF(Foglio2!$J$3=Foglio2!$E$6,Assistenti_Amm.vo!K478,IF(Foglio2!$J$3=Foglio2!$E$7,Resp_Coord_Amm.vo!K478,IF(Foglio2!$J$3=Foglio2!$E$8,Direttore_Amm.vo!K478,IF(Foglio2!$J$3=Foglio2!$E$9,Doc_mat_elem.re!K478,IF(Foglio2!$J$3=Foglio2!$E$10,Doc_dipl_scuola_sec.!K478,IF(Foglio2!$J$3=Foglio2!$E$11,Doc_scuola_media!K478,IF(Foglio2!$J$3=Foglio2!$E$12,Doc_laureati_scuola_sec.!K496,IF(Foglio2!$J$3=Foglio2!$E$13,Direttivi_capi_ist.!K478,0)))))))))))</f>
        <v>0</v>
      </c>
      <c r="N496" s="250">
        <f>IF(Foglio2!$J$3=Foglio2!$E$3,Ausiliari_Coll.Scol.!L478,IF(Foglio2!$J$3=Foglio2!$E$4,Collab._Tecnici!L478,IF(Foglio2!$J$3=Foglio2!$E$5,Assistenti_Tecnici!L478,IF(Foglio2!$J$3=Foglio2!$E$6,Assistenti_Amm.vo!L478,IF(Foglio2!$J$3=Foglio2!$E$7,Resp_Coord_Amm.vo!L478,IF(Foglio2!$J$3=Foglio2!$E$8,Direttore_Amm.vo!L478,IF(Foglio2!$J$3=Foglio2!$E$9,Doc_mat_elem.re!L478,IF(Foglio2!$J$3=Foglio2!$E$10,Doc_dipl_scuola_sec.!L478,IF(Foglio2!$J$3=Foglio2!$E$11,Doc_scuola_media!L478,IF(Foglio2!$J$3=Foglio2!$E$12,Doc_laureati_scuola_sec.!L496,IF(Foglio2!$J$3=Foglio2!$E$13,Direttivi_capi_ist.!L478,0)))))))))))</f>
        <v>0</v>
      </c>
      <c r="O496" s="251">
        <f>IF(Foglio2!$J$3=Foglio2!$E$3,Ausiliari_Coll.Scol.!M478,IF(Foglio2!$J$3=Foglio2!$E$4,Collab._Tecnici!M478,IF(Foglio2!$J$3=Foglio2!$E$5,Assistenti_Tecnici!M478,IF(Foglio2!$J$3=Foglio2!$E$6,Assistenti_Amm.vo!M478,IF(Foglio2!$J$3=Foglio2!$E$7,Resp_Coord_Amm.vo!M478,IF(Foglio2!$J$3=Foglio2!$E$8,Direttore_Amm.vo!M478,IF(Foglio2!$J$3=Foglio2!$E$9,Doc_mat_elem.re!M478,IF(Foglio2!$J$3=Foglio2!$E$10,Doc_dipl_scuola_sec.!M478,IF(Foglio2!$J$3=Foglio2!$E$11,Doc_scuola_media!M478,IF(Foglio2!$J$3=Foglio2!$E$12,Doc_laureati_scuola_sec.!M496,IF(Foglio2!$J$3=Foglio2!$E$13,Direttivi_capi_ist.!M478,0)))))))))))</f>
        <v>0</v>
      </c>
      <c r="P496" s="252">
        <f>IF(Foglio2!$J$3=Foglio2!$E$3,Ausiliari_Coll.Scol.!N478,IF(Foglio2!$J$3=Foglio2!$E$4,Collab._Tecnici!N478,IF(Foglio2!$J$3=Foglio2!$E$5,Assistenti_Tecnici!N478,IF(Foglio2!$J$3=Foglio2!$E$6,Assistenti_Amm.vo!N478,IF(Foglio2!$J$3=Foglio2!$E$7,Resp_Coord_Amm.vo!N478,IF(Foglio2!$J$3=Foglio2!$E$8,Direttore_Amm.vo!N478,IF(Foglio2!$J$3=Foglio2!$E$9,Doc_mat_elem.re!N478,IF(Foglio2!$J$3=Foglio2!$E$10,Doc_dipl_scuola_sec.!N478,IF(Foglio2!$J$3=Foglio2!$E$11,Doc_scuola_media!N478,IF(Foglio2!$J$3=Foglio2!$E$12,Doc_laureati_scuola_sec.!N496,IF(Foglio2!$J$3=Foglio2!$E$13,Direttivi_capi_ist.!N478,0)))))))))))</f>
        <v>0</v>
      </c>
      <c r="Q496" s="252">
        <f>IF(Foglio2!$J$3=Foglio2!$E$3,Ausiliari_Coll.Scol.!O478,IF(Foglio2!$J$3=Foglio2!$E$4,Collab._Tecnici!O478,IF(Foglio2!$J$3=Foglio2!$E$5,Assistenti_Tecnici!O478,IF(Foglio2!$J$3=Foglio2!$E$6,Assistenti_Amm.vo!O478,IF(Foglio2!$J$3=Foglio2!$E$7,Resp_Coord_Amm.vo!O478,IF(Foglio2!$J$3=Foglio2!$E$8,Direttore_Amm.vo!O478,IF(Foglio2!$J$3=Foglio2!$E$9,Doc_mat_elem.re!O478,IF(Foglio2!$J$3=Foglio2!$E$10,Doc_dipl_scuola_sec.!O478,IF(Foglio2!$J$3=Foglio2!$E$11,Doc_scuola_media!O478,IF(Foglio2!$J$3=Foglio2!$E$12,Doc_laureati_scuola_sec.!O496,IF(Foglio2!$J$3=Foglio2!$E$13,Direttivi_capi_ist.!O478,0)))))))))))</f>
        <v>0</v>
      </c>
      <c r="R496" s="252">
        <f>IF(Foglio2!$J$3=Foglio2!$E$3,Ausiliari_Coll.Scol.!P478,IF(Foglio2!$J$3=Foglio2!$E$4,Collab._Tecnici!P478,IF(Foglio2!$J$3=Foglio2!$E$5,Assistenti_Tecnici!P478,IF(Foglio2!$J$3=Foglio2!$E$6,Assistenti_Amm.vo!P478,IF(Foglio2!$J$3=Foglio2!$E$7,Resp_Coord_Amm.vo!P478,IF(Foglio2!$J$3=Foglio2!$E$8,Direttore_Amm.vo!P478,IF(Foglio2!$J$3=Foglio2!$E$9,Doc_mat_elem.re!P478,IF(Foglio2!$J$3=Foglio2!$E$10,Doc_dipl_scuola_sec.!P478,IF(Foglio2!$J$3=Foglio2!$E$11,Doc_scuola_media!P478,IF(Foglio2!$J$3=Foglio2!$E$12,Doc_laureati_scuola_sec.!P496,IF(Foglio2!$J$3=Foglio2!$E$13,Direttivi_capi_ist.!P478,0)))))))))))</f>
        <v>0</v>
      </c>
      <c r="S496" s="252">
        <f>IF(Foglio2!$J$3=Foglio2!$E$3,Ausiliari_Coll.Scol.!Q478,IF(Foglio2!$J$3=Foglio2!$E$4,Collab._Tecnici!Q478,IF(Foglio2!$J$3=Foglio2!$E$5,Assistenti_Tecnici!Q478,IF(Foglio2!$J$3=Foglio2!$E$6,Assistenti_Amm.vo!Q478,IF(Foglio2!$J$3=Foglio2!$E$7,Resp_Coord_Amm.vo!Q478,IF(Foglio2!$J$3=Foglio2!$E$8,Direttore_Amm.vo!Q478,IF(Foglio2!$J$3=Foglio2!$E$9,Doc_mat_elem.re!Q478,IF(Foglio2!$J$3=Foglio2!$E$10,Doc_dipl_scuola_sec.!Q478,IF(Foglio2!$J$3=Foglio2!$E$11,Doc_scuola_media!Q478,IF(Foglio2!$J$3=Foglio2!$E$12,Doc_laureati_scuola_sec.!Q496,IF(Foglio2!$J$3=Foglio2!$E$13,Direttivi_capi_ist.!Q478,0)))))))))))</f>
        <v>0</v>
      </c>
      <c r="T496" s="252">
        <f>IF(Foglio2!$J$3=Foglio2!$E$3,Ausiliari_Coll.Scol.!R478,IF(Foglio2!$J$3=Foglio2!$E$4,Collab._Tecnici!R478,IF(Foglio2!$J$3=Foglio2!$E$5,Assistenti_Tecnici!R478,IF(Foglio2!$J$3=Foglio2!$E$6,Assistenti_Amm.vo!R478,IF(Foglio2!$J$3=Foglio2!$E$7,Resp_Coord_Amm.vo!R478,IF(Foglio2!$J$3=Foglio2!$E$8,Direttore_Amm.vo!R478,IF(Foglio2!$J$3=Foglio2!$E$9,Doc_mat_elem.re!R478,IF(Foglio2!$J$3=Foglio2!$E$10,Doc_dipl_scuola_sec.!R478,IF(Foglio2!$J$3=Foglio2!$E$11,Doc_scuola_media!R478,IF(Foglio2!$J$3=Foglio2!$E$12,Doc_laureati_scuola_sec.!R496,IF(Foglio2!$J$3=Foglio2!$E$13,Direttivi_capi_ist.!R478,0)))))))))))</f>
        <v>0</v>
      </c>
      <c r="U496" s="252">
        <f t="shared" ref="U496" si="2321">(P496)/12*0.8</f>
        <v>0</v>
      </c>
      <c r="V496" s="252">
        <f t="shared" ref="V496" si="2322">(P496+R496)/12*0.8</f>
        <v>0</v>
      </c>
      <c r="W496" s="253" t="str">
        <f t="shared" ref="W496" si="2323">"Fascia Da "&amp;F496&amp;" a "&amp;F497&amp;" Decorrenza "&amp;DAY(C486)&amp;"/"&amp;MONTH(C486)&amp;"/"&amp;YEAR(C486)</f>
        <v>Fascia Da 28 a 34 Decorrenza 1/9/2000</v>
      </c>
    </row>
    <row r="497" spans="1:23" ht="9" customHeight="1" x14ac:dyDescent="0.2">
      <c r="B497" s="245">
        <f t="shared" si="2093"/>
        <v>36781</v>
      </c>
      <c r="C497" s="377"/>
      <c r="D497" s="377"/>
      <c r="E497" s="254" t="s">
        <v>4</v>
      </c>
      <c r="F497" s="255">
        <v>34</v>
      </c>
      <c r="G497" s="267">
        <f t="shared" ref="G497" si="2324">G496*1936.27</f>
        <v>0</v>
      </c>
      <c r="H497" s="267">
        <f t="shared" ref="H497" si="2325">H496*1936.27</f>
        <v>0</v>
      </c>
      <c r="I497" s="267">
        <f t="shared" ref="I497" si="2326">I496*1936.27</f>
        <v>0</v>
      </c>
      <c r="J497" s="267">
        <f t="shared" ref="J497" si="2327">J496*1936.27</f>
        <v>0</v>
      </c>
      <c r="K497" s="267">
        <f t="shared" ref="K497" si="2328">K496*1936.27</f>
        <v>0</v>
      </c>
      <c r="L497" s="266">
        <f t="shared" ref="L497" si="2329">L496*1936.27</f>
        <v>0</v>
      </c>
      <c r="M497" s="267">
        <f t="shared" ref="M497" si="2330">M496*1936.27</f>
        <v>0</v>
      </c>
      <c r="N497" s="182">
        <f t="shared" ref="N497" si="2331">N496*1936.27</f>
        <v>0</v>
      </c>
      <c r="O497" s="183">
        <f t="shared" ref="O497" si="2332">O496*1936.27</f>
        <v>0</v>
      </c>
      <c r="P497" s="184">
        <f t="shared" ref="P497" si="2333">P496*1936.27</f>
        <v>0</v>
      </c>
      <c r="Q497" s="184">
        <f t="shared" ref="Q497" si="2334">Q496*1936.27</f>
        <v>0</v>
      </c>
      <c r="R497" s="184">
        <f t="shared" ref="R497" si="2335">R496*1936.27</f>
        <v>0</v>
      </c>
      <c r="S497" s="184">
        <f t="shared" ref="S497" si="2336">S496*1936.27</f>
        <v>0</v>
      </c>
      <c r="T497" s="184">
        <f t="shared" ref="T497" si="2337">T496*1936.27</f>
        <v>0</v>
      </c>
      <c r="U497" s="184">
        <f t="shared" ref="U497" si="2338">U496*1936.27</f>
        <v>0</v>
      </c>
      <c r="V497" s="184">
        <f t="shared" ref="V497" si="2339">V496*1936.27</f>
        <v>0</v>
      </c>
    </row>
    <row r="498" spans="1:23" ht="12.75" customHeight="1" x14ac:dyDescent="0.2">
      <c r="A498" s="104">
        <f>IF(Foglio2!$J$7=1,TRUNC(Base!V498,0),TRUNC(Base!U498,0))</f>
        <v>0</v>
      </c>
      <c r="B498" s="245">
        <f t="shared" si="2093"/>
        <v>36782</v>
      </c>
      <c r="C498" s="377"/>
      <c r="D498" s="377"/>
      <c r="E498" s="259" t="s">
        <v>3</v>
      </c>
      <c r="F498" s="260">
        <v>35</v>
      </c>
      <c r="G498" s="248">
        <f>IF(Foglio2!$J$3=Foglio2!$E$3,Ausiliari_Coll.Scol.!E480,IF(Foglio2!$J$3=Foglio2!$E$4,Collab._Tecnici!E480,IF(Foglio2!$J$3=Foglio2!$E$5,Assistenti_Tecnici!E480,IF(Foglio2!$J$3=Foglio2!$E$6,Assistenti_Amm.vo!E480,IF(Foglio2!$J$3=Foglio2!$E$7,Resp_Coord_Amm.vo!E480,IF(Foglio2!$J$3=Foglio2!$E$8,Direttore_Amm.vo!E480,IF(Foglio2!$J$3=Foglio2!$E$9,Doc_mat_elem.re!E480,IF(Foglio2!$J$3=Foglio2!$E$10,Doc_dipl_scuola_sec.!E480,IF(Foglio2!$J$3=Foglio2!$E$11,Doc_scuola_media!E480,IF(Foglio2!$J$3=Foglio2!$E$12,Doc_laureati_scuola_sec.!E498,IF(Foglio2!$J$3=Foglio2!$E$13,Direttivi_capi_ist.!E480,0)))))))))))</f>
        <v>0</v>
      </c>
      <c r="H498" s="248">
        <f>IF(Foglio2!$J$3=Foglio2!$E$3,Ausiliari_Coll.Scol.!F480,IF(Foglio2!$J$3=Foglio2!$E$4,Collab._Tecnici!F480,IF(Foglio2!$J$3=Foglio2!$E$5,Assistenti_Tecnici!F480,IF(Foglio2!$J$3=Foglio2!$E$6,Assistenti_Amm.vo!F480,IF(Foglio2!$J$3=Foglio2!$E$7,Resp_Coord_Amm.vo!F480,IF(Foglio2!$J$3=Foglio2!$E$8,Direttore_Amm.vo!F480,IF(Foglio2!$J$3=Foglio2!$E$9,Doc_mat_elem.re!F480,IF(Foglio2!$J$3=Foglio2!$E$10,Doc_dipl_scuola_sec.!F480,IF(Foglio2!$J$3=Foglio2!$E$11,Doc_scuola_media!F480,IF(Foglio2!$J$3=Foglio2!$E$12,Doc_laureati_scuola_sec.!F498,IF(Foglio2!$J$3=Foglio2!$E$13,Direttivi_capi_ist.!F480,0)))))))))))</f>
        <v>0</v>
      </c>
      <c r="I498" s="248">
        <f>IF(Foglio2!$J$3=Foglio2!$E$3,Ausiliari_Coll.Scol.!G480,IF(Foglio2!$J$3=Foglio2!$E$4,Collab._Tecnici!G480,IF(Foglio2!$J$3=Foglio2!$E$5,Assistenti_Tecnici!G480,IF(Foglio2!$J$3=Foglio2!$E$6,Assistenti_Amm.vo!G480,IF(Foglio2!$J$3=Foglio2!$E$7,Resp_Coord_Amm.vo!G480,IF(Foglio2!$J$3=Foglio2!$E$8,Direttore_Amm.vo!G480,IF(Foglio2!$J$3=Foglio2!$E$9,Doc_mat_elem.re!G480,IF(Foglio2!$J$3=Foglio2!$E$10,Doc_dipl_scuola_sec.!G480,IF(Foglio2!$J$3=Foglio2!$E$11,Doc_scuola_media!G480,IF(Foglio2!$J$3=Foglio2!$E$12,Doc_laureati_scuola_sec.!G498,IF(Foglio2!$J$3=Foglio2!$E$13,Direttivi_capi_ist.!G480,0)))))))))))</f>
        <v>0</v>
      </c>
      <c r="J498" s="248">
        <f>IF(Foglio2!$J$3=Foglio2!$E$3,Ausiliari_Coll.Scol.!H480,IF(Foglio2!$J$3=Foglio2!$E$4,Collab._Tecnici!H480,IF(Foglio2!$J$3=Foglio2!$E$5,Assistenti_Tecnici!H480,IF(Foglio2!$J$3=Foglio2!$E$6,Assistenti_Amm.vo!H480,IF(Foglio2!$J$3=Foglio2!$E$7,Resp_Coord_Amm.vo!H480,IF(Foglio2!$J$3=Foglio2!$E$8,Direttore_Amm.vo!H480,IF(Foglio2!$J$3=Foglio2!$E$9,Doc_mat_elem.re!H480,IF(Foglio2!$J$3=Foglio2!$E$10,Doc_dipl_scuola_sec.!H480,IF(Foglio2!$J$3=Foglio2!$E$11,Doc_scuola_media!H480,IF(Foglio2!$J$3=Foglio2!$E$12,Doc_laureati_scuola_sec.!H498,IF(Foglio2!$J$3=Foglio2!$E$13,Direttivi_capi_ist.!H480,0)))))))))))</f>
        <v>0</v>
      </c>
      <c r="K498" s="248">
        <f>IF(Foglio2!$J$3=Foglio2!$E$3,Ausiliari_Coll.Scol.!I480,IF(Foglio2!$J$3=Foglio2!$E$4,Collab._Tecnici!I480,IF(Foglio2!$J$3=Foglio2!$E$5,Assistenti_Tecnici!I480,IF(Foglio2!$J$3=Foglio2!$E$6,Assistenti_Amm.vo!I480,IF(Foglio2!$J$3=Foglio2!$E$7,Resp_Coord_Amm.vo!I480,IF(Foglio2!$J$3=Foglio2!$E$8,Direttore_Amm.vo!I480,IF(Foglio2!$J$3=Foglio2!$E$9,Doc_mat_elem.re!I480,IF(Foglio2!$J$3=Foglio2!$E$10,Doc_dipl_scuola_sec.!I480,IF(Foglio2!$J$3=Foglio2!$E$11,Doc_scuola_media!I480,IF(Foglio2!$J$3=Foglio2!$E$12,Doc_laureati_scuola_sec.!I498,IF(Foglio2!$J$3=Foglio2!$E$13,Direttivi_capi_ist.!I480,0)))))))))))</f>
        <v>0</v>
      </c>
      <c r="L498" s="248">
        <f>IF(Foglio2!$J$3=Foglio2!$E$3,Ausiliari_Coll.Scol.!J480,IF(Foglio2!$J$3=Foglio2!$E$4,Collab._Tecnici!J480,IF(Foglio2!$J$3=Foglio2!$E$5,Assistenti_Tecnici!J480,IF(Foglio2!$J$3=Foglio2!$E$6,Assistenti_Amm.vo!J480,IF(Foglio2!$J$3=Foglio2!$E$7,Resp_Coord_Amm.vo!J480,IF(Foglio2!$J$3=Foglio2!$E$8,Direttore_Amm.vo!J480,IF(Foglio2!$J$3=Foglio2!$E$9,Doc_mat_elem.re!J480,IF(Foglio2!$J$3=Foglio2!$E$10,Doc_dipl_scuola_sec.!J480,IF(Foglio2!$J$3=Foglio2!$E$11,Doc_scuola_media!J480,IF(Foglio2!$J$3=Foglio2!$E$12,Doc_laureati_scuola_sec.!J498,IF(Foglio2!$J$3=Foglio2!$E$13,Direttivi_capi_ist.!J480,0)))))))))))</f>
        <v>0</v>
      </c>
      <c r="M498" s="249">
        <f>IF(Foglio2!$J$3=Foglio2!$E$3,Ausiliari_Coll.Scol.!K480,IF(Foglio2!$J$3=Foglio2!$E$4,Collab._Tecnici!K480,IF(Foglio2!$J$3=Foglio2!$E$5,Assistenti_Tecnici!K480,IF(Foglio2!$J$3=Foglio2!$E$6,Assistenti_Amm.vo!K480,IF(Foglio2!$J$3=Foglio2!$E$7,Resp_Coord_Amm.vo!K480,IF(Foglio2!$J$3=Foglio2!$E$8,Direttore_Amm.vo!K480,IF(Foglio2!$J$3=Foglio2!$E$9,Doc_mat_elem.re!K480,IF(Foglio2!$J$3=Foglio2!$E$10,Doc_dipl_scuola_sec.!K480,IF(Foglio2!$J$3=Foglio2!$E$11,Doc_scuola_media!K480,IF(Foglio2!$J$3=Foglio2!$E$12,Doc_laureati_scuola_sec.!K498,IF(Foglio2!$J$3=Foglio2!$E$13,Direttivi_capi_ist.!K480,0)))))))))))</f>
        <v>0</v>
      </c>
      <c r="N498" s="250">
        <f>IF(Foglio2!$J$3=Foglio2!$E$3,Ausiliari_Coll.Scol.!L480,IF(Foglio2!$J$3=Foglio2!$E$4,Collab._Tecnici!L480,IF(Foglio2!$J$3=Foglio2!$E$5,Assistenti_Tecnici!L480,IF(Foglio2!$J$3=Foglio2!$E$6,Assistenti_Amm.vo!L480,IF(Foglio2!$J$3=Foglio2!$E$7,Resp_Coord_Amm.vo!L480,IF(Foglio2!$J$3=Foglio2!$E$8,Direttore_Amm.vo!L480,IF(Foglio2!$J$3=Foglio2!$E$9,Doc_mat_elem.re!L480,IF(Foglio2!$J$3=Foglio2!$E$10,Doc_dipl_scuola_sec.!L480,IF(Foglio2!$J$3=Foglio2!$E$11,Doc_scuola_media!L480,IF(Foglio2!$J$3=Foglio2!$E$12,Doc_laureati_scuola_sec.!L498,IF(Foglio2!$J$3=Foglio2!$E$13,Direttivi_capi_ist.!L480,0)))))))))))</f>
        <v>0</v>
      </c>
      <c r="O498" s="251">
        <f>IF(Foglio2!$J$3=Foglio2!$E$3,Ausiliari_Coll.Scol.!M480,IF(Foglio2!$J$3=Foglio2!$E$4,Collab._Tecnici!M480,IF(Foglio2!$J$3=Foglio2!$E$5,Assistenti_Tecnici!M480,IF(Foglio2!$J$3=Foglio2!$E$6,Assistenti_Amm.vo!M480,IF(Foglio2!$J$3=Foglio2!$E$7,Resp_Coord_Amm.vo!M480,IF(Foglio2!$J$3=Foglio2!$E$8,Direttore_Amm.vo!M480,IF(Foglio2!$J$3=Foglio2!$E$9,Doc_mat_elem.re!M480,IF(Foglio2!$J$3=Foglio2!$E$10,Doc_dipl_scuola_sec.!M480,IF(Foglio2!$J$3=Foglio2!$E$11,Doc_scuola_media!M480,IF(Foglio2!$J$3=Foglio2!$E$12,Doc_laureati_scuola_sec.!M498,IF(Foglio2!$J$3=Foglio2!$E$13,Direttivi_capi_ist.!M480,0)))))))))))</f>
        <v>0</v>
      </c>
      <c r="P498" s="252">
        <f>IF(Foglio2!$J$3=Foglio2!$E$3,Ausiliari_Coll.Scol.!N480,IF(Foglio2!$J$3=Foglio2!$E$4,Collab._Tecnici!N480,IF(Foglio2!$J$3=Foglio2!$E$5,Assistenti_Tecnici!N480,IF(Foglio2!$J$3=Foglio2!$E$6,Assistenti_Amm.vo!N480,IF(Foglio2!$J$3=Foglio2!$E$7,Resp_Coord_Amm.vo!N480,IF(Foglio2!$J$3=Foglio2!$E$8,Direttore_Amm.vo!N480,IF(Foglio2!$J$3=Foglio2!$E$9,Doc_mat_elem.re!N480,IF(Foglio2!$J$3=Foglio2!$E$10,Doc_dipl_scuola_sec.!N480,IF(Foglio2!$J$3=Foglio2!$E$11,Doc_scuola_media!N480,IF(Foglio2!$J$3=Foglio2!$E$12,Doc_laureati_scuola_sec.!N498,IF(Foglio2!$J$3=Foglio2!$E$13,Direttivi_capi_ist.!N480,0)))))))))))</f>
        <v>0</v>
      </c>
      <c r="Q498" s="252">
        <f>IF(Foglio2!$J$3=Foglio2!$E$3,Ausiliari_Coll.Scol.!O480,IF(Foglio2!$J$3=Foglio2!$E$4,Collab._Tecnici!O480,IF(Foglio2!$J$3=Foglio2!$E$5,Assistenti_Tecnici!O480,IF(Foglio2!$J$3=Foglio2!$E$6,Assistenti_Amm.vo!O480,IF(Foglio2!$J$3=Foglio2!$E$7,Resp_Coord_Amm.vo!O480,IF(Foglio2!$J$3=Foglio2!$E$8,Direttore_Amm.vo!O480,IF(Foglio2!$J$3=Foglio2!$E$9,Doc_mat_elem.re!O480,IF(Foglio2!$J$3=Foglio2!$E$10,Doc_dipl_scuola_sec.!O480,IF(Foglio2!$J$3=Foglio2!$E$11,Doc_scuola_media!O480,IF(Foglio2!$J$3=Foglio2!$E$12,Doc_laureati_scuola_sec.!O498,IF(Foglio2!$J$3=Foglio2!$E$13,Direttivi_capi_ist.!O480,0)))))))))))</f>
        <v>0</v>
      </c>
      <c r="R498" s="252">
        <f>IF(Foglio2!$J$3=Foglio2!$E$3,Ausiliari_Coll.Scol.!P480,IF(Foglio2!$J$3=Foglio2!$E$4,Collab._Tecnici!P480,IF(Foglio2!$J$3=Foglio2!$E$5,Assistenti_Tecnici!P480,IF(Foglio2!$J$3=Foglio2!$E$6,Assistenti_Amm.vo!P480,IF(Foglio2!$J$3=Foglio2!$E$7,Resp_Coord_Amm.vo!P480,IF(Foglio2!$J$3=Foglio2!$E$8,Direttore_Amm.vo!P480,IF(Foglio2!$J$3=Foglio2!$E$9,Doc_mat_elem.re!P480,IF(Foglio2!$J$3=Foglio2!$E$10,Doc_dipl_scuola_sec.!P480,IF(Foglio2!$J$3=Foglio2!$E$11,Doc_scuola_media!P480,IF(Foglio2!$J$3=Foglio2!$E$12,Doc_laureati_scuola_sec.!P498,IF(Foglio2!$J$3=Foglio2!$E$13,Direttivi_capi_ist.!P480,0)))))))))))</f>
        <v>0</v>
      </c>
      <c r="S498" s="252">
        <f>IF(Foglio2!$J$3=Foglio2!$E$3,Ausiliari_Coll.Scol.!Q480,IF(Foglio2!$J$3=Foglio2!$E$4,Collab._Tecnici!Q480,IF(Foglio2!$J$3=Foglio2!$E$5,Assistenti_Tecnici!Q480,IF(Foglio2!$J$3=Foglio2!$E$6,Assistenti_Amm.vo!Q480,IF(Foglio2!$J$3=Foglio2!$E$7,Resp_Coord_Amm.vo!Q480,IF(Foglio2!$J$3=Foglio2!$E$8,Direttore_Amm.vo!Q480,IF(Foglio2!$J$3=Foglio2!$E$9,Doc_mat_elem.re!Q480,IF(Foglio2!$J$3=Foglio2!$E$10,Doc_dipl_scuola_sec.!Q480,IF(Foglio2!$J$3=Foglio2!$E$11,Doc_scuola_media!Q480,IF(Foglio2!$J$3=Foglio2!$E$12,Doc_laureati_scuola_sec.!Q498,IF(Foglio2!$J$3=Foglio2!$E$13,Direttivi_capi_ist.!Q480,0)))))))))))</f>
        <v>0</v>
      </c>
      <c r="T498" s="252">
        <f>IF(Foglio2!$J$3=Foglio2!$E$3,Ausiliari_Coll.Scol.!R480,IF(Foglio2!$J$3=Foglio2!$E$4,Collab._Tecnici!R480,IF(Foglio2!$J$3=Foglio2!$E$5,Assistenti_Tecnici!R480,IF(Foglio2!$J$3=Foglio2!$E$6,Assistenti_Amm.vo!R480,IF(Foglio2!$J$3=Foglio2!$E$7,Resp_Coord_Amm.vo!R480,IF(Foglio2!$J$3=Foglio2!$E$8,Direttore_Amm.vo!R480,IF(Foglio2!$J$3=Foglio2!$E$9,Doc_mat_elem.re!R480,IF(Foglio2!$J$3=Foglio2!$E$10,Doc_dipl_scuola_sec.!R480,IF(Foglio2!$J$3=Foglio2!$E$11,Doc_scuola_media!R480,IF(Foglio2!$J$3=Foglio2!$E$12,Doc_laureati_scuola_sec.!R498,IF(Foglio2!$J$3=Foglio2!$E$13,Direttivi_capi_ist.!R480,0)))))))))))</f>
        <v>0</v>
      </c>
      <c r="U498" s="252">
        <f t="shared" ref="U498" si="2340">(P498)/12*0.8</f>
        <v>0</v>
      </c>
      <c r="V498" s="252">
        <f t="shared" ref="V498" si="2341">(P498+R498)/12*0.8</f>
        <v>0</v>
      </c>
      <c r="W498" s="253" t="str">
        <f t="shared" ref="W498" si="2342">"Fascia Da "&amp;F498&amp;" a "&amp;F499&amp;" Decorrenza "&amp;DAY(C486)&amp;"/"&amp;MONTH(C486)&amp;"/"&amp;YEAR(C486)</f>
        <v>Fascia Da 35 a  Decorrenza 1/9/2000</v>
      </c>
    </row>
    <row r="499" spans="1:23" ht="9" customHeight="1" x14ac:dyDescent="0.2">
      <c r="B499" s="245">
        <f t="shared" si="2093"/>
        <v>36783</v>
      </c>
      <c r="C499" s="378"/>
      <c r="D499" s="378"/>
      <c r="E499" s="264" t="s">
        <v>4</v>
      </c>
      <c r="F499" s="265"/>
      <c r="G499" s="267">
        <f t="shared" ref="G499" si="2343">G498*1936.27</f>
        <v>0</v>
      </c>
      <c r="H499" s="267">
        <f t="shared" ref="H499" si="2344">H498*1936.27</f>
        <v>0</v>
      </c>
      <c r="I499" s="267">
        <f t="shared" ref="I499" si="2345">I498*1936.27</f>
        <v>0</v>
      </c>
      <c r="J499" s="267">
        <f t="shared" ref="J499" si="2346">J498*1936.27</f>
        <v>0</v>
      </c>
      <c r="K499" s="267">
        <f t="shared" ref="K499" si="2347">K498*1936.27</f>
        <v>0</v>
      </c>
      <c r="L499" s="266">
        <f t="shared" ref="L499" si="2348">L498*1936.27</f>
        <v>0</v>
      </c>
      <c r="M499" s="267">
        <f t="shared" ref="M499" si="2349">M498*1936.27</f>
        <v>0</v>
      </c>
      <c r="N499" s="182">
        <f t="shared" ref="N499" si="2350">N498*1936.27</f>
        <v>0</v>
      </c>
      <c r="O499" s="183">
        <f t="shared" ref="O499" si="2351">O498*1936.27</f>
        <v>0</v>
      </c>
      <c r="P499" s="184">
        <f t="shared" ref="P499" si="2352">P498*1936.27</f>
        <v>0</v>
      </c>
      <c r="Q499" s="184">
        <f t="shared" ref="Q499" si="2353">Q498*1936.27</f>
        <v>0</v>
      </c>
      <c r="R499" s="184">
        <f t="shared" ref="R499" si="2354">R498*1936.27</f>
        <v>0</v>
      </c>
      <c r="S499" s="184">
        <f t="shared" ref="S499" si="2355">S498*1936.27</f>
        <v>0</v>
      </c>
      <c r="T499" s="184">
        <f t="shared" ref="T499" si="2356">T498*1936.27</f>
        <v>0</v>
      </c>
      <c r="U499" s="184">
        <f t="shared" ref="U499" si="2357">U498*1936.27</f>
        <v>0</v>
      </c>
      <c r="V499" s="184">
        <f t="shared" ref="V499" si="2358">V498*1936.27</f>
        <v>0</v>
      </c>
    </row>
    <row r="500" spans="1:23" ht="12.75" customHeight="1" x14ac:dyDescent="0.2">
      <c r="A500" s="104">
        <f>IF(Foglio2!$J$7=1,TRUNC(Base!V500,0),TRUNC(Base!U500,0))</f>
        <v>0</v>
      </c>
      <c r="B500" s="245">
        <f t="shared" ref="B500" si="2359">C502</f>
        <v>36892</v>
      </c>
      <c r="C500" s="375">
        <v>36892</v>
      </c>
      <c r="D500" s="375">
        <v>37256</v>
      </c>
      <c r="E500" s="246" t="s">
        <v>3</v>
      </c>
      <c r="F500" s="247">
        <v>0</v>
      </c>
      <c r="G500" s="248">
        <f>IF(Foglio2!$J$3=Foglio2!$E$3,Ausiliari_Coll.Scol.!E482,IF(Foglio2!$J$3=Foglio2!$E$4,Collab._Tecnici!E482,IF(Foglio2!$J$3=Foglio2!$E$5,Assistenti_Tecnici!E482,IF(Foglio2!$J$3=Foglio2!$E$6,Assistenti_Amm.vo!E482,IF(Foglio2!$J$3=Foglio2!$E$7,Resp_Coord_Amm.vo!E482,IF(Foglio2!$J$3=Foglio2!$E$8,Direttore_Amm.vo!E482,IF(Foglio2!$J$3=Foglio2!$E$9,Doc_mat_elem.re!E482,IF(Foglio2!$J$3=Foglio2!$E$10,Doc_dipl_scuola_sec.!E482,IF(Foglio2!$J$3=Foglio2!$E$11,Doc_scuola_media!E482,IF(Foglio2!$J$3=Foglio2!$E$12,Doc_laureati_scuola_sec.!E500,IF(Foglio2!$J$3=Foglio2!$E$13,Direttivi_capi_ist.!E482,0)))))))))))</f>
        <v>0</v>
      </c>
      <c r="H500" s="248">
        <f>IF(Foglio2!$J$3=Foglio2!$E$3,Ausiliari_Coll.Scol.!F482,IF(Foglio2!$J$3=Foglio2!$E$4,Collab._Tecnici!F482,IF(Foglio2!$J$3=Foglio2!$E$5,Assistenti_Tecnici!F482,IF(Foglio2!$J$3=Foglio2!$E$6,Assistenti_Amm.vo!F482,IF(Foglio2!$J$3=Foglio2!$E$7,Resp_Coord_Amm.vo!F482,IF(Foglio2!$J$3=Foglio2!$E$8,Direttore_Amm.vo!F482,IF(Foglio2!$J$3=Foglio2!$E$9,Doc_mat_elem.re!F482,IF(Foglio2!$J$3=Foglio2!$E$10,Doc_dipl_scuola_sec.!F482,IF(Foglio2!$J$3=Foglio2!$E$11,Doc_scuola_media!F482,IF(Foglio2!$J$3=Foglio2!$E$12,Doc_laureati_scuola_sec.!F500,IF(Foglio2!$J$3=Foglio2!$E$13,Direttivi_capi_ist.!F482,0)))))))))))</f>
        <v>0</v>
      </c>
      <c r="I500" s="248">
        <f>IF(Foglio2!$J$3=Foglio2!$E$3,Ausiliari_Coll.Scol.!G482,IF(Foglio2!$J$3=Foglio2!$E$4,Collab._Tecnici!G482,IF(Foglio2!$J$3=Foglio2!$E$5,Assistenti_Tecnici!G482,IF(Foglio2!$J$3=Foglio2!$E$6,Assistenti_Amm.vo!G482,IF(Foglio2!$J$3=Foglio2!$E$7,Resp_Coord_Amm.vo!G482,IF(Foglio2!$J$3=Foglio2!$E$8,Direttore_Amm.vo!G482,IF(Foglio2!$J$3=Foglio2!$E$9,Doc_mat_elem.re!G482,IF(Foglio2!$J$3=Foglio2!$E$10,Doc_dipl_scuola_sec.!G482,IF(Foglio2!$J$3=Foglio2!$E$11,Doc_scuola_media!G482,IF(Foglio2!$J$3=Foglio2!$E$12,Doc_laureati_scuola_sec.!G500,IF(Foglio2!$J$3=Foglio2!$E$13,Direttivi_capi_ist.!G482,0)))))))))))</f>
        <v>0</v>
      </c>
      <c r="J500" s="248">
        <f>IF(Foglio2!$J$3=Foglio2!$E$3,Ausiliari_Coll.Scol.!H482,IF(Foglio2!$J$3=Foglio2!$E$4,Collab._Tecnici!H482,IF(Foglio2!$J$3=Foglio2!$E$5,Assistenti_Tecnici!H482,IF(Foglio2!$J$3=Foglio2!$E$6,Assistenti_Amm.vo!H482,IF(Foglio2!$J$3=Foglio2!$E$7,Resp_Coord_Amm.vo!H482,IF(Foglio2!$J$3=Foglio2!$E$8,Direttore_Amm.vo!H482,IF(Foglio2!$J$3=Foglio2!$E$9,Doc_mat_elem.re!H482,IF(Foglio2!$J$3=Foglio2!$E$10,Doc_dipl_scuola_sec.!H482,IF(Foglio2!$J$3=Foglio2!$E$11,Doc_scuola_media!H482,IF(Foglio2!$J$3=Foglio2!$E$12,Doc_laureati_scuola_sec.!H500,IF(Foglio2!$J$3=Foglio2!$E$13,Direttivi_capi_ist.!H482,0)))))))))))</f>
        <v>0</v>
      </c>
      <c r="K500" s="248">
        <f>IF(Foglio2!$J$3=Foglio2!$E$3,Ausiliari_Coll.Scol.!I482,IF(Foglio2!$J$3=Foglio2!$E$4,Collab._Tecnici!I482,IF(Foglio2!$J$3=Foglio2!$E$5,Assistenti_Tecnici!I482,IF(Foglio2!$J$3=Foglio2!$E$6,Assistenti_Amm.vo!I482,IF(Foglio2!$J$3=Foglio2!$E$7,Resp_Coord_Amm.vo!I482,IF(Foglio2!$J$3=Foglio2!$E$8,Direttore_Amm.vo!I482,IF(Foglio2!$J$3=Foglio2!$E$9,Doc_mat_elem.re!I482,IF(Foglio2!$J$3=Foglio2!$E$10,Doc_dipl_scuola_sec.!I482,IF(Foglio2!$J$3=Foglio2!$E$11,Doc_scuola_media!I482,IF(Foglio2!$J$3=Foglio2!$E$12,Doc_laureati_scuola_sec.!I500,IF(Foglio2!$J$3=Foglio2!$E$13,Direttivi_capi_ist.!I482,0)))))))))))</f>
        <v>0</v>
      </c>
      <c r="L500" s="248">
        <f>IF(Foglio2!$J$3=Foglio2!$E$3,Ausiliari_Coll.Scol.!J482,IF(Foglio2!$J$3=Foglio2!$E$4,Collab._Tecnici!J482,IF(Foglio2!$J$3=Foglio2!$E$5,Assistenti_Tecnici!J482,IF(Foglio2!$J$3=Foglio2!$E$6,Assistenti_Amm.vo!J482,IF(Foglio2!$J$3=Foglio2!$E$7,Resp_Coord_Amm.vo!J482,IF(Foglio2!$J$3=Foglio2!$E$8,Direttore_Amm.vo!J482,IF(Foglio2!$J$3=Foglio2!$E$9,Doc_mat_elem.re!J482,IF(Foglio2!$J$3=Foglio2!$E$10,Doc_dipl_scuola_sec.!J482,IF(Foglio2!$J$3=Foglio2!$E$11,Doc_scuola_media!J482,IF(Foglio2!$J$3=Foglio2!$E$12,Doc_laureati_scuola_sec.!J500,IF(Foglio2!$J$3=Foglio2!$E$13,Direttivi_capi_ist.!J482,0)))))))))))</f>
        <v>0</v>
      </c>
      <c r="M500" s="249">
        <f>IF(Foglio2!$J$3=Foglio2!$E$3,Ausiliari_Coll.Scol.!K482,IF(Foglio2!$J$3=Foglio2!$E$4,Collab._Tecnici!K482,IF(Foglio2!$J$3=Foglio2!$E$5,Assistenti_Tecnici!K482,IF(Foglio2!$J$3=Foglio2!$E$6,Assistenti_Amm.vo!K482,IF(Foglio2!$J$3=Foglio2!$E$7,Resp_Coord_Amm.vo!K482,IF(Foglio2!$J$3=Foglio2!$E$8,Direttore_Amm.vo!K482,IF(Foglio2!$J$3=Foglio2!$E$9,Doc_mat_elem.re!K482,IF(Foglio2!$J$3=Foglio2!$E$10,Doc_dipl_scuola_sec.!K482,IF(Foglio2!$J$3=Foglio2!$E$11,Doc_scuola_media!K482,IF(Foglio2!$J$3=Foglio2!$E$12,Doc_laureati_scuola_sec.!K500,IF(Foglio2!$J$3=Foglio2!$E$13,Direttivi_capi_ist.!K482,0)))))))))))</f>
        <v>0</v>
      </c>
      <c r="N500" s="250">
        <f>IF(Foglio2!$J$3=Foglio2!$E$3,Ausiliari_Coll.Scol.!L482,IF(Foglio2!$J$3=Foglio2!$E$4,Collab._Tecnici!L482,IF(Foglio2!$J$3=Foglio2!$E$5,Assistenti_Tecnici!L482,IF(Foglio2!$J$3=Foglio2!$E$6,Assistenti_Amm.vo!L482,IF(Foglio2!$J$3=Foglio2!$E$7,Resp_Coord_Amm.vo!L482,IF(Foglio2!$J$3=Foglio2!$E$8,Direttore_Amm.vo!L482,IF(Foglio2!$J$3=Foglio2!$E$9,Doc_mat_elem.re!L482,IF(Foglio2!$J$3=Foglio2!$E$10,Doc_dipl_scuola_sec.!L482,IF(Foglio2!$J$3=Foglio2!$E$11,Doc_scuola_media!L482,IF(Foglio2!$J$3=Foglio2!$E$12,Doc_laureati_scuola_sec.!L500,IF(Foglio2!$J$3=Foglio2!$E$13,Direttivi_capi_ist.!L482,0)))))))))))</f>
        <v>0</v>
      </c>
      <c r="O500" s="251">
        <f>IF(Foglio2!$J$3=Foglio2!$E$3,Ausiliari_Coll.Scol.!M482,IF(Foglio2!$J$3=Foglio2!$E$4,Collab._Tecnici!M482,IF(Foglio2!$J$3=Foglio2!$E$5,Assistenti_Tecnici!M482,IF(Foglio2!$J$3=Foglio2!$E$6,Assistenti_Amm.vo!M482,IF(Foglio2!$J$3=Foglio2!$E$7,Resp_Coord_Amm.vo!M482,IF(Foglio2!$J$3=Foglio2!$E$8,Direttore_Amm.vo!M482,IF(Foglio2!$J$3=Foglio2!$E$9,Doc_mat_elem.re!M482,IF(Foglio2!$J$3=Foglio2!$E$10,Doc_dipl_scuola_sec.!M482,IF(Foglio2!$J$3=Foglio2!$E$11,Doc_scuola_media!M482,IF(Foglio2!$J$3=Foglio2!$E$12,Doc_laureati_scuola_sec.!M500,IF(Foglio2!$J$3=Foglio2!$E$13,Direttivi_capi_ist.!M482,0)))))))))))</f>
        <v>0</v>
      </c>
      <c r="P500" s="252">
        <f>IF(Foglio2!$J$3=Foglio2!$E$3,Ausiliari_Coll.Scol.!N482,IF(Foglio2!$J$3=Foglio2!$E$4,Collab._Tecnici!N482,IF(Foglio2!$J$3=Foglio2!$E$5,Assistenti_Tecnici!N482,IF(Foglio2!$J$3=Foglio2!$E$6,Assistenti_Amm.vo!N482,IF(Foglio2!$J$3=Foglio2!$E$7,Resp_Coord_Amm.vo!N482,IF(Foglio2!$J$3=Foglio2!$E$8,Direttore_Amm.vo!N482,IF(Foglio2!$J$3=Foglio2!$E$9,Doc_mat_elem.re!N482,IF(Foglio2!$J$3=Foglio2!$E$10,Doc_dipl_scuola_sec.!N482,IF(Foglio2!$J$3=Foglio2!$E$11,Doc_scuola_media!N482,IF(Foglio2!$J$3=Foglio2!$E$12,Doc_laureati_scuola_sec.!N500,IF(Foglio2!$J$3=Foglio2!$E$13,Direttivi_capi_ist.!N482,0)))))))))))</f>
        <v>0</v>
      </c>
      <c r="Q500" s="252">
        <f>IF(Foglio2!$J$3=Foglio2!$E$3,Ausiliari_Coll.Scol.!O482,IF(Foglio2!$J$3=Foglio2!$E$4,Collab._Tecnici!O482,IF(Foglio2!$J$3=Foglio2!$E$5,Assistenti_Tecnici!O482,IF(Foglio2!$J$3=Foglio2!$E$6,Assistenti_Amm.vo!O482,IF(Foglio2!$J$3=Foglio2!$E$7,Resp_Coord_Amm.vo!O482,IF(Foglio2!$J$3=Foglio2!$E$8,Direttore_Amm.vo!O482,IF(Foglio2!$J$3=Foglio2!$E$9,Doc_mat_elem.re!O482,IF(Foglio2!$J$3=Foglio2!$E$10,Doc_dipl_scuola_sec.!O482,IF(Foglio2!$J$3=Foglio2!$E$11,Doc_scuola_media!O482,IF(Foglio2!$J$3=Foglio2!$E$12,Doc_laureati_scuola_sec.!O500,IF(Foglio2!$J$3=Foglio2!$E$13,Direttivi_capi_ist.!O482,0)))))))))))</f>
        <v>0</v>
      </c>
      <c r="R500" s="252">
        <f>IF(Foglio2!$J$3=Foglio2!$E$3,Ausiliari_Coll.Scol.!P482,IF(Foglio2!$J$3=Foglio2!$E$4,Collab._Tecnici!P482,IF(Foglio2!$J$3=Foglio2!$E$5,Assistenti_Tecnici!P482,IF(Foglio2!$J$3=Foglio2!$E$6,Assistenti_Amm.vo!P482,IF(Foglio2!$J$3=Foglio2!$E$7,Resp_Coord_Amm.vo!P482,IF(Foglio2!$J$3=Foglio2!$E$8,Direttore_Amm.vo!P482,IF(Foglio2!$J$3=Foglio2!$E$9,Doc_mat_elem.re!P482,IF(Foglio2!$J$3=Foglio2!$E$10,Doc_dipl_scuola_sec.!P482,IF(Foglio2!$J$3=Foglio2!$E$11,Doc_scuola_media!P482,IF(Foglio2!$J$3=Foglio2!$E$12,Doc_laureati_scuola_sec.!P500,IF(Foglio2!$J$3=Foglio2!$E$13,Direttivi_capi_ist.!P482,0)))))))))))</f>
        <v>0</v>
      </c>
      <c r="S500" s="252">
        <f>IF(Foglio2!$J$3=Foglio2!$E$3,Ausiliari_Coll.Scol.!Q482,IF(Foglio2!$J$3=Foglio2!$E$4,Collab._Tecnici!Q482,IF(Foglio2!$J$3=Foglio2!$E$5,Assistenti_Tecnici!Q482,IF(Foglio2!$J$3=Foglio2!$E$6,Assistenti_Amm.vo!Q482,IF(Foglio2!$J$3=Foglio2!$E$7,Resp_Coord_Amm.vo!Q482,IF(Foglio2!$J$3=Foglio2!$E$8,Direttore_Amm.vo!Q482,IF(Foglio2!$J$3=Foglio2!$E$9,Doc_mat_elem.re!Q482,IF(Foglio2!$J$3=Foglio2!$E$10,Doc_dipl_scuola_sec.!Q482,IF(Foglio2!$J$3=Foglio2!$E$11,Doc_scuola_media!Q482,IF(Foglio2!$J$3=Foglio2!$E$12,Doc_laureati_scuola_sec.!Q500,IF(Foglio2!$J$3=Foglio2!$E$13,Direttivi_capi_ist.!Q482,0)))))))))))</f>
        <v>0</v>
      </c>
      <c r="T500" s="252">
        <f>IF(Foglio2!$J$3=Foglio2!$E$3,Ausiliari_Coll.Scol.!R482,IF(Foglio2!$J$3=Foglio2!$E$4,Collab._Tecnici!R482,IF(Foglio2!$J$3=Foglio2!$E$5,Assistenti_Tecnici!R482,IF(Foglio2!$J$3=Foglio2!$E$6,Assistenti_Amm.vo!R482,IF(Foglio2!$J$3=Foglio2!$E$7,Resp_Coord_Amm.vo!R482,IF(Foglio2!$J$3=Foglio2!$E$8,Direttore_Amm.vo!R482,IF(Foglio2!$J$3=Foglio2!$E$9,Doc_mat_elem.re!R482,IF(Foglio2!$J$3=Foglio2!$E$10,Doc_dipl_scuola_sec.!R482,IF(Foglio2!$J$3=Foglio2!$E$11,Doc_scuola_media!R482,IF(Foglio2!$J$3=Foglio2!$E$12,Doc_laureati_scuola_sec.!R500,IF(Foglio2!$J$3=Foglio2!$E$13,Direttivi_capi_ist.!R482,0)))))))))))</f>
        <v>0</v>
      </c>
      <c r="U500" s="252">
        <f t="shared" ref="U500" si="2360">(P500)/12*0.8</f>
        <v>0</v>
      </c>
      <c r="V500" s="252">
        <f t="shared" ref="V500" si="2361">(P500+R500)/12*0.8</f>
        <v>0</v>
      </c>
      <c r="W500" s="253" t="str">
        <f t="shared" ref="W500" si="2362">"Fascia Da "&amp;F500&amp;" a "&amp;F501&amp;" Decorrenza "&amp;DAY(C500)&amp;"/"&amp;MONTH(C500)&amp;"/"&amp;YEAR(C500)</f>
        <v>Fascia Da 0 a 2 Decorrenza 1/1/2001</v>
      </c>
    </row>
    <row r="501" spans="1:23" ht="9" customHeight="1" x14ac:dyDescent="0.2">
      <c r="B501" s="245">
        <f t="shared" ref="B501" si="2363">B500+1</f>
        <v>36893</v>
      </c>
      <c r="C501" s="376"/>
      <c r="D501" s="376"/>
      <c r="E501" s="254" t="s">
        <v>4</v>
      </c>
      <c r="F501" s="255">
        <v>2</v>
      </c>
      <c r="G501" s="267">
        <f t="shared" ref="G501" si="2364">G500*1936.27</f>
        <v>0</v>
      </c>
      <c r="H501" s="267">
        <f t="shared" ref="H501" si="2365">H500*1936.27</f>
        <v>0</v>
      </c>
      <c r="I501" s="267">
        <f t="shared" ref="I501" si="2366">I500*1936.27</f>
        <v>0</v>
      </c>
      <c r="J501" s="267">
        <f t="shared" ref="J501" si="2367">J500*1936.27</f>
        <v>0</v>
      </c>
      <c r="K501" s="267">
        <f t="shared" ref="K501" si="2368">K500*1936.27</f>
        <v>0</v>
      </c>
      <c r="L501" s="266">
        <f t="shared" ref="L501" si="2369">L500*1936.27</f>
        <v>0</v>
      </c>
      <c r="M501" s="267">
        <f t="shared" ref="M501" si="2370">M500*1936.27</f>
        <v>0</v>
      </c>
      <c r="N501" s="182">
        <f t="shared" ref="N501" si="2371">N500*1936.27</f>
        <v>0</v>
      </c>
      <c r="O501" s="183">
        <f t="shared" ref="O501" si="2372">O500*1936.27</f>
        <v>0</v>
      </c>
      <c r="P501" s="184">
        <f t="shared" ref="P501" si="2373">P500*1936.27</f>
        <v>0</v>
      </c>
      <c r="Q501" s="184">
        <f t="shared" ref="Q501" si="2374">Q500*1936.27</f>
        <v>0</v>
      </c>
      <c r="R501" s="184">
        <f t="shared" ref="R501" si="2375">R500*1936.27</f>
        <v>0</v>
      </c>
      <c r="S501" s="184">
        <f t="shared" ref="S501" si="2376">S500*1936.27</f>
        <v>0</v>
      </c>
      <c r="T501" s="184">
        <f t="shared" ref="T501" si="2377">T500*1936.27</f>
        <v>0</v>
      </c>
      <c r="U501" s="184">
        <f t="shared" ref="U501" si="2378">U500*1936.27</f>
        <v>0</v>
      </c>
      <c r="V501" s="184">
        <f t="shared" ref="V501" si="2379">V500*1936.27</f>
        <v>0</v>
      </c>
    </row>
    <row r="502" spans="1:23" ht="12.75" customHeight="1" x14ac:dyDescent="0.2">
      <c r="A502" s="104">
        <f>IF(Foglio2!$J$7=1,TRUNC(Base!V502,0),TRUNC(Base!U502,0))</f>
        <v>0</v>
      </c>
      <c r="B502" s="245">
        <f t="shared" si="2093"/>
        <v>36894</v>
      </c>
      <c r="C502" s="377">
        <v>36892</v>
      </c>
      <c r="D502" s="377">
        <v>37256</v>
      </c>
      <c r="E502" s="259" t="s">
        <v>3</v>
      </c>
      <c r="F502" s="260">
        <v>3</v>
      </c>
      <c r="G502" s="248">
        <f>IF(Foglio2!$J$3=Foglio2!$E$3,Ausiliari_Coll.Scol.!E484,IF(Foglio2!$J$3=Foglio2!$E$4,Collab._Tecnici!E484,IF(Foglio2!$J$3=Foglio2!$E$5,Assistenti_Tecnici!E484,IF(Foglio2!$J$3=Foglio2!$E$6,Assistenti_Amm.vo!E484,IF(Foglio2!$J$3=Foglio2!$E$7,Resp_Coord_Amm.vo!E484,IF(Foglio2!$J$3=Foglio2!$E$8,Direttore_Amm.vo!E484,IF(Foglio2!$J$3=Foglio2!$E$9,Doc_mat_elem.re!E484,IF(Foglio2!$J$3=Foglio2!$E$10,Doc_dipl_scuola_sec.!E484,IF(Foglio2!$J$3=Foglio2!$E$11,Doc_scuola_media!E484,IF(Foglio2!$J$3=Foglio2!$E$12,Doc_laureati_scuola_sec.!E502,IF(Foglio2!$J$3=Foglio2!$E$13,Direttivi_capi_ist.!E484,0)))))))))))</f>
        <v>0</v>
      </c>
      <c r="H502" s="248">
        <f>IF(Foglio2!$J$3=Foglio2!$E$3,Ausiliari_Coll.Scol.!F484,IF(Foglio2!$J$3=Foglio2!$E$4,Collab._Tecnici!F484,IF(Foglio2!$J$3=Foglio2!$E$5,Assistenti_Tecnici!F484,IF(Foglio2!$J$3=Foglio2!$E$6,Assistenti_Amm.vo!F484,IF(Foglio2!$J$3=Foglio2!$E$7,Resp_Coord_Amm.vo!F484,IF(Foglio2!$J$3=Foglio2!$E$8,Direttore_Amm.vo!F484,IF(Foglio2!$J$3=Foglio2!$E$9,Doc_mat_elem.re!F484,IF(Foglio2!$J$3=Foglio2!$E$10,Doc_dipl_scuola_sec.!F484,IF(Foglio2!$J$3=Foglio2!$E$11,Doc_scuola_media!F484,IF(Foglio2!$J$3=Foglio2!$E$12,Doc_laureati_scuola_sec.!F502,IF(Foglio2!$J$3=Foglio2!$E$13,Direttivi_capi_ist.!F484,0)))))))))))</f>
        <v>0</v>
      </c>
      <c r="I502" s="248">
        <f>IF(Foglio2!$J$3=Foglio2!$E$3,Ausiliari_Coll.Scol.!G484,IF(Foglio2!$J$3=Foglio2!$E$4,Collab._Tecnici!G484,IF(Foglio2!$J$3=Foglio2!$E$5,Assistenti_Tecnici!G484,IF(Foglio2!$J$3=Foglio2!$E$6,Assistenti_Amm.vo!G484,IF(Foglio2!$J$3=Foglio2!$E$7,Resp_Coord_Amm.vo!G484,IF(Foglio2!$J$3=Foglio2!$E$8,Direttore_Amm.vo!G484,IF(Foglio2!$J$3=Foglio2!$E$9,Doc_mat_elem.re!G484,IF(Foglio2!$J$3=Foglio2!$E$10,Doc_dipl_scuola_sec.!G484,IF(Foglio2!$J$3=Foglio2!$E$11,Doc_scuola_media!G484,IF(Foglio2!$J$3=Foglio2!$E$12,Doc_laureati_scuola_sec.!G502,IF(Foglio2!$J$3=Foglio2!$E$13,Direttivi_capi_ist.!G484,0)))))))))))</f>
        <v>0</v>
      </c>
      <c r="J502" s="248">
        <f>IF(Foglio2!$J$3=Foglio2!$E$3,Ausiliari_Coll.Scol.!H484,IF(Foglio2!$J$3=Foglio2!$E$4,Collab._Tecnici!H484,IF(Foglio2!$J$3=Foglio2!$E$5,Assistenti_Tecnici!H484,IF(Foglio2!$J$3=Foglio2!$E$6,Assistenti_Amm.vo!H484,IF(Foglio2!$J$3=Foglio2!$E$7,Resp_Coord_Amm.vo!H484,IF(Foglio2!$J$3=Foglio2!$E$8,Direttore_Amm.vo!H484,IF(Foglio2!$J$3=Foglio2!$E$9,Doc_mat_elem.re!H484,IF(Foglio2!$J$3=Foglio2!$E$10,Doc_dipl_scuola_sec.!H484,IF(Foglio2!$J$3=Foglio2!$E$11,Doc_scuola_media!H484,IF(Foglio2!$J$3=Foglio2!$E$12,Doc_laureati_scuola_sec.!H502,IF(Foglio2!$J$3=Foglio2!$E$13,Direttivi_capi_ist.!H484,0)))))))))))</f>
        <v>0</v>
      </c>
      <c r="K502" s="248">
        <f>IF(Foglio2!$J$3=Foglio2!$E$3,Ausiliari_Coll.Scol.!I484,IF(Foglio2!$J$3=Foglio2!$E$4,Collab._Tecnici!I484,IF(Foglio2!$J$3=Foglio2!$E$5,Assistenti_Tecnici!I484,IF(Foglio2!$J$3=Foglio2!$E$6,Assistenti_Amm.vo!I484,IF(Foglio2!$J$3=Foglio2!$E$7,Resp_Coord_Amm.vo!I484,IF(Foglio2!$J$3=Foglio2!$E$8,Direttore_Amm.vo!I484,IF(Foglio2!$J$3=Foglio2!$E$9,Doc_mat_elem.re!I484,IF(Foglio2!$J$3=Foglio2!$E$10,Doc_dipl_scuola_sec.!I484,IF(Foglio2!$J$3=Foglio2!$E$11,Doc_scuola_media!I484,IF(Foglio2!$J$3=Foglio2!$E$12,Doc_laureati_scuola_sec.!I502,IF(Foglio2!$J$3=Foglio2!$E$13,Direttivi_capi_ist.!I484,0)))))))))))</f>
        <v>0</v>
      </c>
      <c r="L502" s="248">
        <f>IF(Foglio2!$J$3=Foglio2!$E$3,Ausiliari_Coll.Scol.!J484,IF(Foglio2!$J$3=Foglio2!$E$4,Collab._Tecnici!J484,IF(Foglio2!$J$3=Foglio2!$E$5,Assistenti_Tecnici!J484,IF(Foglio2!$J$3=Foglio2!$E$6,Assistenti_Amm.vo!J484,IF(Foglio2!$J$3=Foglio2!$E$7,Resp_Coord_Amm.vo!J484,IF(Foglio2!$J$3=Foglio2!$E$8,Direttore_Amm.vo!J484,IF(Foglio2!$J$3=Foglio2!$E$9,Doc_mat_elem.re!J484,IF(Foglio2!$J$3=Foglio2!$E$10,Doc_dipl_scuola_sec.!J484,IF(Foglio2!$J$3=Foglio2!$E$11,Doc_scuola_media!J484,IF(Foglio2!$J$3=Foglio2!$E$12,Doc_laureati_scuola_sec.!J502,IF(Foglio2!$J$3=Foglio2!$E$13,Direttivi_capi_ist.!J484,0)))))))))))</f>
        <v>0</v>
      </c>
      <c r="M502" s="249">
        <f>IF(Foglio2!$J$3=Foglio2!$E$3,Ausiliari_Coll.Scol.!K484,IF(Foglio2!$J$3=Foglio2!$E$4,Collab._Tecnici!K484,IF(Foglio2!$J$3=Foglio2!$E$5,Assistenti_Tecnici!K484,IF(Foglio2!$J$3=Foglio2!$E$6,Assistenti_Amm.vo!K484,IF(Foglio2!$J$3=Foglio2!$E$7,Resp_Coord_Amm.vo!K484,IF(Foglio2!$J$3=Foglio2!$E$8,Direttore_Amm.vo!K484,IF(Foglio2!$J$3=Foglio2!$E$9,Doc_mat_elem.re!K484,IF(Foglio2!$J$3=Foglio2!$E$10,Doc_dipl_scuola_sec.!K484,IF(Foglio2!$J$3=Foglio2!$E$11,Doc_scuola_media!K484,IF(Foglio2!$J$3=Foglio2!$E$12,Doc_laureati_scuola_sec.!K502,IF(Foglio2!$J$3=Foglio2!$E$13,Direttivi_capi_ist.!K484,0)))))))))))</f>
        <v>0</v>
      </c>
      <c r="N502" s="250">
        <f>IF(Foglio2!$J$3=Foglio2!$E$3,Ausiliari_Coll.Scol.!L484,IF(Foglio2!$J$3=Foglio2!$E$4,Collab._Tecnici!L484,IF(Foglio2!$J$3=Foglio2!$E$5,Assistenti_Tecnici!L484,IF(Foglio2!$J$3=Foglio2!$E$6,Assistenti_Amm.vo!L484,IF(Foglio2!$J$3=Foglio2!$E$7,Resp_Coord_Amm.vo!L484,IF(Foglio2!$J$3=Foglio2!$E$8,Direttore_Amm.vo!L484,IF(Foglio2!$J$3=Foglio2!$E$9,Doc_mat_elem.re!L484,IF(Foglio2!$J$3=Foglio2!$E$10,Doc_dipl_scuola_sec.!L484,IF(Foglio2!$J$3=Foglio2!$E$11,Doc_scuola_media!L484,IF(Foglio2!$J$3=Foglio2!$E$12,Doc_laureati_scuola_sec.!L502,IF(Foglio2!$J$3=Foglio2!$E$13,Direttivi_capi_ist.!L484,0)))))))))))</f>
        <v>0</v>
      </c>
      <c r="O502" s="251">
        <f>IF(Foglio2!$J$3=Foglio2!$E$3,Ausiliari_Coll.Scol.!M484,IF(Foglio2!$J$3=Foglio2!$E$4,Collab._Tecnici!M484,IF(Foglio2!$J$3=Foglio2!$E$5,Assistenti_Tecnici!M484,IF(Foglio2!$J$3=Foglio2!$E$6,Assistenti_Amm.vo!M484,IF(Foglio2!$J$3=Foglio2!$E$7,Resp_Coord_Amm.vo!M484,IF(Foglio2!$J$3=Foglio2!$E$8,Direttore_Amm.vo!M484,IF(Foglio2!$J$3=Foglio2!$E$9,Doc_mat_elem.re!M484,IF(Foglio2!$J$3=Foglio2!$E$10,Doc_dipl_scuola_sec.!M484,IF(Foglio2!$J$3=Foglio2!$E$11,Doc_scuola_media!M484,IF(Foglio2!$J$3=Foglio2!$E$12,Doc_laureati_scuola_sec.!M502,IF(Foglio2!$J$3=Foglio2!$E$13,Direttivi_capi_ist.!M484,0)))))))))))</f>
        <v>0</v>
      </c>
      <c r="P502" s="252">
        <f>IF(Foglio2!$J$3=Foglio2!$E$3,Ausiliari_Coll.Scol.!N484,IF(Foglio2!$J$3=Foglio2!$E$4,Collab._Tecnici!N484,IF(Foglio2!$J$3=Foglio2!$E$5,Assistenti_Tecnici!N484,IF(Foglio2!$J$3=Foglio2!$E$6,Assistenti_Amm.vo!N484,IF(Foglio2!$J$3=Foglio2!$E$7,Resp_Coord_Amm.vo!N484,IF(Foglio2!$J$3=Foglio2!$E$8,Direttore_Amm.vo!N484,IF(Foglio2!$J$3=Foglio2!$E$9,Doc_mat_elem.re!N484,IF(Foglio2!$J$3=Foglio2!$E$10,Doc_dipl_scuola_sec.!N484,IF(Foglio2!$J$3=Foglio2!$E$11,Doc_scuola_media!N484,IF(Foglio2!$J$3=Foglio2!$E$12,Doc_laureati_scuola_sec.!N502,IF(Foglio2!$J$3=Foglio2!$E$13,Direttivi_capi_ist.!N484,0)))))))))))</f>
        <v>0</v>
      </c>
      <c r="Q502" s="252">
        <f>IF(Foglio2!$J$3=Foglio2!$E$3,Ausiliari_Coll.Scol.!O484,IF(Foglio2!$J$3=Foglio2!$E$4,Collab._Tecnici!O484,IF(Foglio2!$J$3=Foglio2!$E$5,Assistenti_Tecnici!O484,IF(Foglio2!$J$3=Foglio2!$E$6,Assistenti_Amm.vo!O484,IF(Foglio2!$J$3=Foglio2!$E$7,Resp_Coord_Amm.vo!O484,IF(Foglio2!$J$3=Foglio2!$E$8,Direttore_Amm.vo!O484,IF(Foglio2!$J$3=Foglio2!$E$9,Doc_mat_elem.re!O484,IF(Foglio2!$J$3=Foglio2!$E$10,Doc_dipl_scuola_sec.!O484,IF(Foglio2!$J$3=Foglio2!$E$11,Doc_scuola_media!O484,IF(Foglio2!$J$3=Foglio2!$E$12,Doc_laureati_scuola_sec.!O502,IF(Foglio2!$J$3=Foglio2!$E$13,Direttivi_capi_ist.!O484,0)))))))))))</f>
        <v>0</v>
      </c>
      <c r="R502" s="252">
        <f>IF(Foglio2!$J$3=Foglio2!$E$3,Ausiliari_Coll.Scol.!P484,IF(Foglio2!$J$3=Foglio2!$E$4,Collab._Tecnici!P484,IF(Foglio2!$J$3=Foglio2!$E$5,Assistenti_Tecnici!P484,IF(Foglio2!$J$3=Foglio2!$E$6,Assistenti_Amm.vo!P484,IF(Foglio2!$J$3=Foglio2!$E$7,Resp_Coord_Amm.vo!P484,IF(Foglio2!$J$3=Foglio2!$E$8,Direttore_Amm.vo!P484,IF(Foglio2!$J$3=Foglio2!$E$9,Doc_mat_elem.re!P484,IF(Foglio2!$J$3=Foglio2!$E$10,Doc_dipl_scuola_sec.!P484,IF(Foglio2!$J$3=Foglio2!$E$11,Doc_scuola_media!P484,IF(Foglio2!$J$3=Foglio2!$E$12,Doc_laureati_scuola_sec.!P502,IF(Foglio2!$J$3=Foglio2!$E$13,Direttivi_capi_ist.!P484,0)))))))))))</f>
        <v>0</v>
      </c>
      <c r="S502" s="252">
        <f>IF(Foglio2!$J$3=Foglio2!$E$3,Ausiliari_Coll.Scol.!Q484,IF(Foglio2!$J$3=Foglio2!$E$4,Collab._Tecnici!Q484,IF(Foglio2!$J$3=Foglio2!$E$5,Assistenti_Tecnici!Q484,IF(Foglio2!$J$3=Foglio2!$E$6,Assistenti_Amm.vo!Q484,IF(Foglio2!$J$3=Foglio2!$E$7,Resp_Coord_Amm.vo!Q484,IF(Foglio2!$J$3=Foglio2!$E$8,Direttore_Amm.vo!Q484,IF(Foglio2!$J$3=Foglio2!$E$9,Doc_mat_elem.re!Q484,IF(Foglio2!$J$3=Foglio2!$E$10,Doc_dipl_scuola_sec.!Q484,IF(Foglio2!$J$3=Foglio2!$E$11,Doc_scuola_media!Q484,IF(Foglio2!$J$3=Foglio2!$E$12,Doc_laureati_scuola_sec.!Q502,IF(Foglio2!$J$3=Foglio2!$E$13,Direttivi_capi_ist.!Q484,0)))))))))))</f>
        <v>0</v>
      </c>
      <c r="T502" s="252">
        <f>IF(Foglio2!$J$3=Foglio2!$E$3,Ausiliari_Coll.Scol.!R484,IF(Foglio2!$J$3=Foglio2!$E$4,Collab._Tecnici!R484,IF(Foglio2!$J$3=Foglio2!$E$5,Assistenti_Tecnici!R484,IF(Foglio2!$J$3=Foglio2!$E$6,Assistenti_Amm.vo!R484,IF(Foglio2!$J$3=Foglio2!$E$7,Resp_Coord_Amm.vo!R484,IF(Foglio2!$J$3=Foglio2!$E$8,Direttore_Amm.vo!R484,IF(Foglio2!$J$3=Foglio2!$E$9,Doc_mat_elem.re!R484,IF(Foglio2!$J$3=Foglio2!$E$10,Doc_dipl_scuola_sec.!R484,IF(Foglio2!$J$3=Foglio2!$E$11,Doc_scuola_media!R484,IF(Foglio2!$J$3=Foglio2!$E$12,Doc_laureati_scuola_sec.!R502,IF(Foglio2!$J$3=Foglio2!$E$13,Direttivi_capi_ist.!R484,0)))))))))))</f>
        <v>0</v>
      </c>
      <c r="U502" s="252">
        <f t="shared" ref="U502" si="2380">(P502)/12*0.8</f>
        <v>0</v>
      </c>
      <c r="V502" s="252">
        <f t="shared" ref="V502" si="2381">(P502+R502)/12*0.8</f>
        <v>0</v>
      </c>
      <c r="W502" s="253" t="str">
        <f t="shared" ref="W502" si="2382">"Fascia Da "&amp;F502&amp;" a "&amp;F503&amp;" Decorrenza "&amp;DAY(C500)&amp;"/"&amp;MONTH(C500)&amp;"/"&amp;YEAR(C500)</f>
        <v>Fascia Da 3 a 8 Decorrenza 1/1/2001</v>
      </c>
    </row>
    <row r="503" spans="1:23" ht="9" customHeight="1" x14ac:dyDescent="0.2">
      <c r="B503" s="245">
        <f t="shared" si="2093"/>
        <v>36895</v>
      </c>
      <c r="C503" s="377"/>
      <c r="D503" s="377"/>
      <c r="E503" s="254" t="s">
        <v>4</v>
      </c>
      <c r="F503" s="255">
        <v>8</v>
      </c>
      <c r="G503" s="267">
        <f t="shared" ref="G503" si="2383">G502*1936.27</f>
        <v>0</v>
      </c>
      <c r="H503" s="267">
        <f t="shared" ref="H503" si="2384">H502*1936.27</f>
        <v>0</v>
      </c>
      <c r="I503" s="267">
        <f t="shared" ref="I503" si="2385">I502*1936.27</f>
        <v>0</v>
      </c>
      <c r="J503" s="267">
        <f t="shared" ref="J503" si="2386">J502*1936.27</f>
        <v>0</v>
      </c>
      <c r="K503" s="267">
        <f t="shared" ref="K503" si="2387">K502*1936.27</f>
        <v>0</v>
      </c>
      <c r="L503" s="266">
        <f t="shared" ref="L503" si="2388">L502*1936.27</f>
        <v>0</v>
      </c>
      <c r="M503" s="267">
        <f t="shared" ref="M503" si="2389">M502*1936.27</f>
        <v>0</v>
      </c>
      <c r="N503" s="182">
        <f t="shared" ref="N503" si="2390">N502*1936.27</f>
        <v>0</v>
      </c>
      <c r="O503" s="183">
        <f t="shared" ref="O503" si="2391">O502*1936.27</f>
        <v>0</v>
      </c>
      <c r="P503" s="184">
        <f t="shared" ref="P503" si="2392">P502*1936.27</f>
        <v>0</v>
      </c>
      <c r="Q503" s="184">
        <f t="shared" ref="Q503" si="2393">Q502*1936.27</f>
        <v>0</v>
      </c>
      <c r="R503" s="184">
        <f t="shared" ref="R503" si="2394">R502*1936.27</f>
        <v>0</v>
      </c>
      <c r="S503" s="184">
        <f t="shared" ref="S503" si="2395">S502*1936.27</f>
        <v>0</v>
      </c>
      <c r="T503" s="184">
        <f t="shared" ref="T503" si="2396">T502*1936.27</f>
        <v>0</v>
      </c>
      <c r="U503" s="184">
        <f t="shared" ref="U503" si="2397">U502*1936.27</f>
        <v>0</v>
      </c>
      <c r="V503" s="184">
        <f t="shared" ref="V503" si="2398">V502*1936.27</f>
        <v>0</v>
      </c>
    </row>
    <row r="504" spans="1:23" ht="12.75" customHeight="1" x14ac:dyDescent="0.2">
      <c r="A504" s="104">
        <f>IF(Foglio2!$J$7=1,TRUNC(Base!V504,0),TRUNC(Base!U504,0))</f>
        <v>0</v>
      </c>
      <c r="B504" s="245">
        <f t="shared" si="2093"/>
        <v>36896</v>
      </c>
      <c r="C504" s="377"/>
      <c r="D504" s="377"/>
      <c r="E504" s="259" t="s">
        <v>3</v>
      </c>
      <c r="F504" s="260">
        <v>9</v>
      </c>
      <c r="G504" s="248">
        <f>IF(Foglio2!$J$3=Foglio2!$E$3,Ausiliari_Coll.Scol.!E486,IF(Foglio2!$J$3=Foglio2!$E$4,Collab._Tecnici!E486,IF(Foglio2!$J$3=Foglio2!$E$5,Assistenti_Tecnici!E486,IF(Foglio2!$J$3=Foglio2!$E$6,Assistenti_Amm.vo!E486,IF(Foglio2!$J$3=Foglio2!$E$7,Resp_Coord_Amm.vo!E486,IF(Foglio2!$J$3=Foglio2!$E$8,Direttore_Amm.vo!E486,IF(Foglio2!$J$3=Foglio2!$E$9,Doc_mat_elem.re!E486,IF(Foglio2!$J$3=Foglio2!$E$10,Doc_dipl_scuola_sec.!E486,IF(Foglio2!$J$3=Foglio2!$E$11,Doc_scuola_media!E486,IF(Foglio2!$J$3=Foglio2!$E$12,Doc_laureati_scuola_sec.!E504,IF(Foglio2!$J$3=Foglio2!$E$13,Direttivi_capi_ist.!E486,0)))))))))))</f>
        <v>0</v>
      </c>
      <c r="H504" s="248">
        <f>IF(Foglio2!$J$3=Foglio2!$E$3,Ausiliari_Coll.Scol.!F486,IF(Foglio2!$J$3=Foglio2!$E$4,Collab._Tecnici!F486,IF(Foglio2!$J$3=Foglio2!$E$5,Assistenti_Tecnici!F486,IF(Foglio2!$J$3=Foglio2!$E$6,Assistenti_Amm.vo!F486,IF(Foglio2!$J$3=Foglio2!$E$7,Resp_Coord_Amm.vo!F486,IF(Foglio2!$J$3=Foglio2!$E$8,Direttore_Amm.vo!F486,IF(Foglio2!$J$3=Foglio2!$E$9,Doc_mat_elem.re!F486,IF(Foglio2!$J$3=Foglio2!$E$10,Doc_dipl_scuola_sec.!F486,IF(Foglio2!$J$3=Foglio2!$E$11,Doc_scuola_media!F486,IF(Foglio2!$J$3=Foglio2!$E$12,Doc_laureati_scuola_sec.!F504,IF(Foglio2!$J$3=Foglio2!$E$13,Direttivi_capi_ist.!F486,0)))))))))))</f>
        <v>0</v>
      </c>
      <c r="I504" s="248">
        <f>IF(Foglio2!$J$3=Foglio2!$E$3,Ausiliari_Coll.Scol.!G486,IF(Foglio2!$J$3=Foglio2!$E$4,Collab._Tecnici!G486,IF(Foglio2!$J$3=Foglio2!$E$5,Assistenti_Tecnici!G486,IF(Foglio2!$J$3=Foglio2!$E$6,Assistenti_Amm.vo!G486,IF(Foglio2!$J$3=Foglio2!$E$7,Resp_Coord_Amm.vo!G486,IF(Foglio2!$J$3=Foglio2!$E$8,Direttore_Amm.vo!G486,IF(Foglio2!$J$3=Foglio2!$E$9,Doc_mat_elem.re!G486,IF(Foglio2!$J$3=Foglio2!$E$10,Doc_dipl_scuola_sec.!G486,IF(Foglio2!$J$3=Foglio2!$E$11,Doc_scuola_media!G486,IF(Foglio2!$J$3=Foglio2!$E$12,Doc_laureati_scuola_sec.!G504,IF(Foglio2!$J$3=Foglio2!$E$13,Direttivi_capi_ist.!G486,0)))))))))))</f>
        <v>0</v>
      </c>
      <c r="J504" s="248">
        <f>IF(Foglio2!$J$3=Foglio2!$E$3,Ausiliari_Coll.Scol.!H486,IF(Foglio2!$J$3=Foglio2!$E$4,Collab._Tecnici!H486,IF(Foglio2!$J$3=Foglio2!$E$5,Assistenti_Tecnici!H486,IF(Foglio2!$J$3=Foglio2!$E$6,Assistenti_Amm.vo!H486,IF(Foglio2!$J$3=Foglio2!$E$7,Resp_Coord_Amm.vo!H486,IF(Foglio2!$J$3=Foglio2!$E$8,Direttore_Amm.vo!H486,IF(Foglio2!$J$3=Foglio2!$E$9,Doc_mat_elem.re!H486,IF(Foglio2!$J$3=Foglio2!$E$10,Doc_dipl_scuola_sec.!H486,IF(Foglio2!$J$3=Foglio2!$E$11,Doc_scuola_media!H486,IF(Foglio2!$J$3=Foglio2!$E$12,Doc_laureati_scuola_sec.!H504,IF(Foglio2!$J$3=Foglio2!$E$13,Direttivi_capi_ist.!H486,0)))))))))))</f>
        <v>0</v>
      </c>
      <c r="K504" s="248">
        <f>IF(Foglio2!$J$3=Foglio2!$E$3,Ausiliari_Coll.Scol.!I486,IF(Foglio2!$J$3=Foglio2!$E$4,Collab._Tecnici!I486,IF(Foglio2!$J$3=Foglio2!$E$5,Assistenti_Tecnici!I486,IF(Foglio2!$J$3=Foglio2!$E$6,Assistenti_Amm.vo!I486,IF(Foglio2!$J$3=Foglio2!$E$7,Resp_Coord_Amm.vo!I486,IF(Foglio2!$J$3=Foglio2!$E$8,Direttore_Amm.vo!I486,IF(Foglio2!$J$3=Foglio2!$E$9,Doc_mat_elem.re!I486,IF(Foglio2!$J$3=Foglio2!$E$10,Doc_dipl_scuola_sec.!I486,IF(Foglio2!$J$3=Foglio2!$E$11,Doc_scuola_media!I486,IF(Foglio2!$J$3=Foglio2!$E$12,Doc_laureati_scuola_sec.!I504,IF(Foglio2!$J$3=Foglio2!$E$13,Direttivi_capi_ist.!I486,0)))))))))))</f>
        <v>0</v>
      </c>
      <c r="L504" s="248">
        <f>IF(Foglio2!$J$3=Foglio2!$E$3,Ausiliari_Coll.Scol.!J486,IF(Foglio2!$J$3=Foglio2!$E$4,Collab._Tecnici!J486,IF(Foglio2!$J$3=Foglio2!$E$5,Assistenti_Tecnici!J486,IF(Foglio2!$J$3=Foglio2!$E$6,Assistenti_Amm.vo!J486,IF(Foglio2!$J$3=Foglio2!$E$7,Resp_Coord_Amm.vo!J486,IF(Foglio2!$J$3=Foglio2!$E$8,Direttore_Amm.vo!J486,IF(Foglio2!$J$3=Foglio2!$E$9,Doc_mat_elem.re!J486,IF(Foglio2!$J$3=Foglio2!$E$10,Doc_dipl_scuola_sec.!J486,IF(Foglio2!$J$3=Foglio2!$E$11,Doc_scuola_media!J486,IF(Foglio2!$J$3=Foglio2!$E$12,Doc_laureati_scuola_sec.!J504,IF(Foglio2!$J$3=Foglio2!$E$13,Direttivi_capi_ist.!J486,0)))))))))))</f>
        <v>0</v>
      </c>
      <c r="M504" s="249">
        <f>IF(Foglio2!$J$3=Foglio2!$E$3,Ausiliari_Coll.Scol.!K486,IF(Foglio2!$J$3=Foglio2!$E$4,Collab._Tecnici!K486,IF(Foglio2!$J$3=Foglio2!$E$5,Assistenti_Tecnici!K486,IF(Foglio2!$J$3=Foglio2!$E$6,Assistenti_Amm.vo!K486,IF(Foglio2!$J$3=Foglio2!$E$7,Resp_Coord_Amm.vo!K486,IF(Foglio2!$J$3=Foglio2!$E$8,Direttore_Amm.vo!K486,IF(Foglio2!$J$3=Foglio2!$E$9,Doc_mat_elem.re!K486,IF(Foglio2!$J$3=Foglio2!$E$10,Doc_dipl_scuola_sec.!K486,IF(Foglio2!$J$3=Foglio2!$E$11,Doc_scuola_media!K486,IF(Foglio2!$J$3=Foglio2!$E$12,Doc_laureati_scuola_sec.!K504,IF(Foglio2!$J$3=Foglio2!$E$13,Direttivi_capi_ist.!K486,0)))))))))))</f>
        <v>0</v>
      </c>
      <c r="N504" s="250">
        <f>IF(Foglio2!$J$3=Foglio2!$E$3,Ausiliari_Coll.Scol.!L486,IF(Foglio2!$J$3=Foglio2!$E$4,Collab._Tecnici!L486,IF(Foglio2!$J$3=Foglio2!$E$5,Assistenti_Tecnici!L486,IF(Foglio2!$J$3=Foglio2!$E$6,Assistenti_Amm.vo!L486,IF(Foglio2!$J$3=Foglio2!$E$7,Resp_Coord_Amm.vo!L486,IF(Foglio2!$J$3=Foglio2!$E$8,Direttore_Amm.vo!L486,IF(Foglio2!$J$3=Foglio2!$E$9,Doc_mat_elem.re!L486,IF(Foglio2!$J$3=Foglio2!$E$10,Doc_dipl_scuola_sec.!L486,IF(Foglio2!$J$3=Foglio2!$E$11,Doc_scuola_media!L486,IF(Foglio2!$J$3=Foglio2!$E$12,Doc_laureati_scuola_sec.!L504,IF(Foglio2!$J$3=Foglio2!$E$13,Direttivi_capi_ist.!L486,0)))))))))))</f>
        <v>0</v>
      </c>
      <c r="O504" s="251">
        <f>IF(Foglio2!$J$3=Foglio2!$E$3,Ausiliari_Coll.Scol.!M486,IF(Foglio2!$J$3=Foglio2!$E$4,Collab._Tecnici!M486,IF(Foglio2!$J$3=Foglio2!$E$5,Assistenti_Tecnici!M486,IF(Foglio2!$J$3=Foglio2!$E$6,Assistenti_Amm.vo!M486,IF(Foglio2!$J$3=Foglio2!$E$7,Resp_Coord_Amm.vo!M486,IF(Foglio2!$J$3=Foglio2!$E$8,Direttore_Amm.vo!M486,IF(Foglio2!$J$3=Foglio2!$E$9,Doc_mat_elem.re!M486,IF(Foglio2!$J$3=Foglio2!$E$10,Doc_dipl_scuola_sec.!M486,IF(Foglio2!$J$3=Foglio2!$E$11,Doc_scuola_media!M486,IF(Foglio2!$J$3=Foglio2!$E$12,Doc_laureati_scuola_sec.!M504,IF(Foglio2!$J$3=Foglio2!$E$13,Direttivi_capi_ist.!M486,0)))))))))))</f>
        <v>0</v>
      </c>
      <c r="P504" s="252">
        <f>IF(Foglio2!$J$3=Foglio2!$E$3,Ausiliari_Coll.Scol.!N486,IF(Foglio2!$J$3=Foglio2!$E$4,Collab._Tecnici!N486,IF(Foglio2!$J$3=Foglio2!$E$5,Assistenti_Tecnici!N486,IF(Foglio2!$J$3=Foglio2!$E$6,Assistenti_Amm.vo!N486,IF(Foglio2!$J$3=Foglio2!$E$7,Resp_Coord_Amm.vo!N486,IF(Foglio2!$J$3=Foglio2!$E$8,Direttore_Amm.vo!N486,IF(Foglio2!$J$3=Foglio2!$E$9,Doc_mat_elem.re!N486,IF(Foglio2!$J$3=Foglio2!$E$10,Doc_dipl_scuola_sec.!N486,IF(Foglio2!$J$3=Foglio2!$E$11,Doc_scuola_media!N486,IF(Foglio2!$J$3=Foglio2!$E$12,Doc_laureati_scuola_sec.!N504,IF(Foglio2!$J$3=Foglio2!$E$13,Direttivi_capi_ist.!N486,0)))))))))))</f>
        <v>0</v>
      </c>
      <c r="Q504" s="252">
        <f>IF(Foglio2!$J$3=Foglio2!$E$3,Ausiliari_Coll.Scol.!O486,IF(Foglio2!$J$3=Foglio2!$E$4,Collab._Tecnici!O486,IF(Foglio2!$J$3=Foglio2!$E$5,Assistenti_Tecnici!O486,IF(Foglio2!$J$3=Foglio2!$E$6,Assistenti_Amm.vo!O486,IF(Foglio2!$J$3=Foglio2!$E$7,Resp_Coord_Amm.vo!O486,IF(Foglio2!$J$3=Foglio2!$E$8,Direttore_Amm.vo!O486,IF(Foglio2!$J$3=Foglio2!$E$9,Doc_mat_elem.re!O486,IF(Foglio2!$J$3=Foglio2!$E$10,Doc_dipl_scuola_sec.!O486,IF(Foglio2!$J$3=Foglio2!$E$11,Doc_scuola_media!O486,IF(Foglio2!$J$3=Foglio2!$E$12,Doc_laureati_scuola_sec.!O504,IF(Foglio2!$J$3=Foglio2!$E$13,Direttivi_capi_ist.!O486,0)))))))))))</f>
        <v>0</v>
      </c>
      <c r="R504" s="252">
        <f>IF(Foglio2!$J$3=Foglio2!$E$3,Ausiliari_Coll.Scol.!P486,IF(Foglio2!$J$3=Foglio2!$E$4,Collab._Tecnici!P486,IF(Foglio2!$J$3=Foglio2!$E$5,Assistenti_Tecnici!P486,IF(Foglio2!$J$3=Foglio2!$E$6,Assistenti_Amm.vo!P486,IF(Foglio2!$J$3=Foglio2!$E$7,Resp_Coord_Amm.vo!P486,IF(Foglio2!$J$3=Foglio2!$E$8,Direttore_Amm.vo!P486,IF(Foglio2!$J$3=Foglio2!$E$9,Doc_mat_elem.re!P486,IF(Foglio2!$J$3=Foglio2!$E$10,Doc_dipl_scuola_sec.!P486,IF(Foglio2!$J$3=Foglio2!$E$11,Doc_scuola_media!P486,IF(Foglio2!$J$3=Foglio2!$E$12,Doc_laureati_scuola_sec.!P504,IF(Foglio2!$J$3=Foglio2!$E$13,Direttivi_capi_ist.!P486,0)))))))))))</f>
        <v>0</v>
      </c>
      <c r="S504" s="252">
        <f>IF(Foglio2!$J$3=Foglio2!$E$3,Ausiliari_Coll.Scol.!Q486,IF(Foglio2!$J$3=Foglio2!$E$4,Collab._Tecnici!Q486,IF(Foglio2!$J$3=Foglio2!$E$5,Assistenti_Tecnici!Q486,IF(Foglio2!$J$3=Foglio2!$E$6,Assistenti_Amm.vo!Q486,IF(Foglio2!$J$3=Foglio2!$E$7,Resp_Coord_Amm.vo!Q486,IF(Foglio2!$J$3=Foglio2!$E$8,Direttore_Amm.vo!Q486,IF(Foglio2!$J$3=Foglio2!$E$9,Doc_mat_elem.re!Q486,IF(Foglio2!$J$3=Foglio2!$E$10,Doc_dipl_scuola_sec.!Q486,IF(Foglio2!$J$3=Foglio2!$E$11,Doc_scuola_media!Q486,IF(Foglio2!$J$3=Foglio2!$E$12,Doc_laureati_scuola_sec.!Q504,IF(Foglio2!$J$3=Foglio2!$E$13,Direttivi_capi_ist.!Q486,0)))))))))))</f>
        <v>0</v>
      </c>
      <c r="T504" s="252">
        <f>IF(Foglio2!$J$3=Foglio2!$E$3,Ausiliari_Coll.Scol.!R486,IF(Foglio2!$J$3=Foglio2!$E$4,Collab._Tecnici!R486,IF(Foglio2!$J$3=Foglio2!$E$5,Assistenti_Tecnici!R486,IF(Foglio2!$J$3=Foglio2!$E$6,Assistenti_Amm.vo!R486,IF(Foglio2!$J$3=Foglio2!$E$7,Resp_Coord_Amm.vo!R486,IF(Foglio2!$J$3=Foglio2!$E$8,Direttore_Amm.vo!R486,IF(Foglio2!$J$3=Foglio2!$E$9,Doc_mat_elem.re!R486,IF(Foglio2!$J$3=Foglio2!$E$10,Doc_dipl_scuola_sec.!R486,IF(Foglio2!$J$3=Foglio2!$E$11,Doc_scuola_media!R486,IF(Foglio2!$J$3=Foglio2!$E$12,Doc_laureati_scuola_sec.!R504,IF(Foglio2!$J$3=Foglio2!$E$13,Direttivi_capi_ist.!R486,0)))))))))))</f>
        <v>0</v>
      </c>
      <c r="U504" s="252">
        <f t="shared" ref="U504" si="2399">(P504)/12*0.8</f>
        <v>0</v>
      </c>
      <c r="V504" s="252">
        <f t="shared" ref="V504" si="2400">(P504+R504)/12*0.8</f>
        <v>0</v>
      </c>
      <c r="W504" s="253" t="str">
        <f t="shared" ref="W504" si="2401">"Fascia Da "&amp;F504&amp;" a "&amp;F505&amp;" Decorrenza "&amp;DAY(C500)&amp;"/"&amp;MONTH(C500)&amp;"/"&amp;YEAR(C500)</f>
        <v>Fascia Da 9 a 14 Decorrenza 1/1/2001</v>
      </c>
    </row>
    <row r="505" spans="1:23" ht="9" customHeight="1" x14ac:dyDescent="0.2">
      <c r="B505" s="245">
        <f t="shared" si="2093"/>
        <v>36897</v>
      </c>
      <c r="C505" s="377"/>
      <c r="D505" s="377"/>
      <c r="E505" s="254" t="s">
        <v>4</v>
      </c>
      <c r="F505" s="255">
        <v>14</v>
      </c>
      <c r="G505" s="267">
        <f t="shared" ref="G505" si="2402">G504*1936.27</f>
        <v>0</v>
      </c>
      <c r="H505" s="267">
        <f t="shared" ref="H505" si="2403">H504*1936.27</f>
        <v>0</v>
      </c>
      <c r="I505" s="267">
        <f t="shared" ref="I505" si="2404">I504*1936.27</f>
        <v>0</v>
      </c>
      <c r="J505" s="267">
        <f t="shared" ref="J505" si="2405">J504*1936.27</f>
        <v>0</v>
      </c>
      <c r="K505" s="267">
        <f t="shared" ref="K505" si="2406">K504*1936.27</f>
        <v>0</v>
      </c>
      <c r="L505" s="266">
        <f t="shared" ref="L505" si="2407">L504*1936.27</f>
        <v>0</v>
      </c>
      <c r="M505" s="267">
        <f t="shared" ref="M505" si="2408">M504*1936.27</f>
        <v>0</v>
      </c>
      <c r="N505" s="182">
        <f t="shared" ref="N505" si="2409">N504*1936.27</f>
        <v>0</v>
      </c>
      <c r="O505" s="183">
        <f t="shared" ref="O505" si="2410">O504*1936.27</f>
        <v>0</v>
      </c>
      <c r="P505" s="184">
        <f t="shared" ref="P505" si="2411">P504*1936.27</f>
        <v>0</v>
      </c>
      <c r="Q505" s="184">
        <f t="shared" ref="Q505" si="2412">Q504*1936.27</f>
        <v>0</v>
      </c>
      <c r="R505" s="184">
        <f t="shared" ref="R505" si="2413">R504*1936.27</f>
        <v>0</v>
      </c>
      <c r="S505" s="184">
        <f t="shared" ref="S505" si="2414">S504*1936.27</f>
        <v>0</v>
      </c>
      <c r="T505" s="184">
        <f t="shared" ref="T505" si="2415">T504*1936.27</f>
        <v>0</v>
      </c>
      <c r="U505" s="184">
        <f t="shared" ref="U505" si="2416">U504*1936.27</f>
        <v>0</v>
      </c>
      <c r="V505" s="184">
        <f t="shared" ref="V505" si="2417">V504*1936.27</f>
        <v>0</v>
      </c>
    </row>
    <row r="506" spans="1:23" ht="12.75" customHeight="1" x14ac:dyDescent="0.2">
      <c r="A506" s="104">
        <f>IF(Foglio2!$J$7=1,TRUNC(Base!V506,0),TRUNC(Base!U506,0))</f>
        <v>0</v>
      </c>
      <c r="B506" s="245">
        <f t="shared" si="2093"/>
        <v>36898</v>
      </c>
      <c r="C506" s="377"/>
      <c r="D506" s="377"/>
      <c r="E506" s="259" t="s">
        <v>3</v>
      </c>
      <c r="F506" s="260">
        <v>15</v>
      </c>
      <c r="G506" s="248">
        <f>IF(Foglio2!$J$3=Foglio2!$E$3,Ausiliari_Coll.Scol.!E488,IF(Foglio2!$J$3=Foglio2!$E$4,Collab._Tecnici!E488,IF(Foglio2!$J$3=Foglio2!$E$5,Assistenti_Tecnici!E488,IF(Foglio2!$J$3=Foglio2!$E$6,Assistenti_Amm.vo!E488,IF(Foglio2!$J$3=Foglio2!$E$7,Resp_Coord_Amm.vo!E488,IF(Foglio2!$J$3=Foglio2!$E$8,Direttore_Amm.vo!E488,IF(Foglio2!$J$3=Foglio2!$E$9,Doc_mat_elem.re!E488,IF(Foglio2!$J$3=Foglio2!$E$10,Doc_dipl_scuola_sec.!E488,IF(Foglio2!$J$3=Foglio2!$E$11,Doc_scuola_media!E488,IF(Foglio2!$J$3=Foglio2!$E$12,Doc_laureati_scuola_sec.!E506,IF(Foglio2!$J$3=Foglio2!$E$13,Direttivi_capi_ist.!E488,0)))))))))))</f>
        <v>0</v>
      </c>
      <c r="H506" s="248">
        <f>IF(Foglio2!$J$3=Foglio2!$E$3,Ausiliari_Coll.Scol.!F488,IF(Foglio2!$J$3=Foglio2!$E$4,Collab._Tecnici!F488,IF(Foglio2!$J$3=Foglio2!$E$5,Assistenti_Tecnici!F488,IF(Foglio2!$J$3=Foglio2!$E$6,Assistenti_Amm.vo!F488,IF(Foglio2!$J$3=Foglio2!$E$7,Resp_Coord_Amm.vo!F488,IF(Foglio2!$J$3=Foglio2!$E$8,Direttore_Amm.vo!F488,IF(Foglio2!$J$3=Foglio2!$E$9,Doc_mat_elem.re!F488,IF(Foglio2!$J$3=Foglio2!$E$10,Doc_dipl_scuola_sec.!F488,IF(Foglio2!$J$3=Foglio2!$E$11,Doc_scuola_media!F488,IF(Foglio2!$J$3=Foglio2!$E$12,Doc_laureati_scuola_sec.!F506,IF(Foglio2!$J$3=Foglio2!$E$13,Direttivi_capi_ist.!F488,0)))))))))))</f>
        <v>0</v>
      </c>
      <c r="I506" s="248">
        <f>IF(Foglio2!$J$3=Foglio2!$E$3,Ausiliari_Coll.Scol.!G488,IF(Foglio2!$J$3=Foglio2!$E$4,Collab._Tecnici!G488,IF(Foglio2!$J$3=Foglio2!$E$5,Assistenti_Tecnici!G488,IF(Foglio2!$J$3=Foglio2!$E$6,Assistenti_Amm.vo!G488,IF(Foglio2!$J$3=Foglio2!$E$7,Resp_Coord_Amm.vo!G488,IF(Foglio2!$J$3=Foglio2!$E$8,Direttore_Amm.vo!G488,IF(Foglio2!$J$3=Foglio2!$E$9,Doc_mat_elem.re!G488,IF(Foglio2!$J$3=Foglio2!$E$10,Doc_dipl_scuola_sec.!G488,IF(Foglio2!$J$3=Foglio2!$E$11,Doc_scuola_media!G488,IF(Foglio2!$J$3=Foglio2!$E$12,Doc_laureati_scuola_sec.!G506,IF(Foglio2!$J$3=Foglio2!$E$13,Direttivi_capi_ist.!G488,0)))))))))))</f>
        <v>0</v>
      </c>
      <c r="J506" s="248">
        <f>IF(Foglio2!$J$3=Foglio2!$E$3,Ausiliari_Coll.Scol.!H488,IF(Foglio2!$J$3=Foglio2!$E$4,Collab._Tecnici!H488,IF(Foglio2!$J$3=Foglio2!$E$5,Assistenti_Tecnici!H488,IF(Foglio2!$J$3=Foglio2!$E$6,Assistenti_Amm.vo!H488,IF(Foglio2!$J$3=Foglio2!$E$7,Resp_Coord_Amm.vo!H488,IF(Foglio2!$J$3=Foglio2!$E$8,Direttore_Amm.vo!H488,IF(Foglio2!$J$3=Foglio2!$E$9,Doc_mat_elem.re!H488,IF(Foglio2!$J$3=Foglio2!$E$10,Doc_dipl_scuola_sec.!H488,IF(Foglio2!$J$3=Foglio2!$E$11,Doc_scuola_media!H488,IF(Foglio2!$J$3=Foglio2!$E$12,Doc_laureati_scuola_sec.!H506,IF(Foglio2!$J$3=Foglio2!$E$13,Direttivi_capi_ist.!H488,0)))))))))))</f>
        <v>0</v>
      </c>
      <c r="K506" s="248">
        <f>IF(Foglio2!$J$3=Foglio2!$E$3,Ausiliari_Coll.Scol.!I488,IF(Foglio2!$J$3=Foglio2!$E$4,Collab._Tecnici!I488,IF(Foglio2!$J$3=Foglio2!$E$5,Assistenti_Tecnici!I488,IF(Foglio2!$J$3=Foglio2!$E$6,Assistenti_Amm.vo!I488,IF(Foglio2!$J$3=Foglio2!$E$7,Resp_Coord_Amm.vo!I488,IF(Foglio2!$J$3=Foglio2!$E$8,Direttore_Amm.vo!I488,IF(Foglio2!$J$3=Foglio2!$E$9,Doc_mat_elem.re!I488,IF(Foglio2!$J$3=Foglio2!$E$10,Doc_dipl_scuola_sec.!I488,IF(Foglio2!$J$3=Foglio2!$E$11,Doc_scuola_media!I488,IF(Foglio2!$J$3=Foglio2!$E$12,Doc_laureati_scuola_sec.!I506,IF(Foglio2!$J$3=Foglio2!$E$13,Direttivi_capi_ist.!I488,0)))))))))))</f>
        <v>0</v>
      </c>
      <c r="L506" s="248">
        <f>IF(Foglio2!$J$3=Foglio2!$E$3,Ausiliari_Coll.Scol.!J488,IF(Foglio2!$J$3=Foglio2!$E$4,Collab._Tecnici!J488,IF(Foglio2!$J$3=Foglio2!$E$5,Assistenti_Tecnici!J488,IF(Foglio2!$J$3=Foglio2!$E$6,Assistenti_Amm.vo!J488,IF(Foglio2!$J$3=Foglio2!$E$7,Resp_Coord_Amm.vo!J488,IF(Foglio2!$J$3=Foglio2!$E$8,Direttore_Amm.vo!J488,IF(Foglio2!$J$3=Foglio2!$E$9,Doc_mat_elem.re!J488,IF(Foglio2!$J$3=Foglio2!$E$10,Doc_dipl_scuola_sec.!J488,IF(Foglio2!$J$3=Foglio2!$E$11,Doc_scuola_media!J488,IF(Foglio2!$J$3=Foglio2!$E$12,Doc_laureati_scuola_sec.!J506,IF(Foglio2!$J$3=Foglio2!$E$13,Direttivi_capi_ist.!J488,0)))))))))))</f>
        <v>0</v>
      </c>
      <c r="M506" s="249">
        <f>IF(Foglio2!$J$3=Foglio2!$E$3,Ausiliari_Coll.Scol.!K488,IF(Foglio2!$J$3=Foglio2!$E$4,Collab._Tecnici!K488,IF(Foglio2!$J$3=Foglio2!$E$5,Assistenti_Tecnici!K488,IF(Foglio2!$J$3=Foglio2!$E$6,Assistenti_Amm.vo!K488,IF(Foglio2!$J$3=Foglio2!$E$7,Resp_Coord_Amm.vo!K488,IF(Foglio2!$J$3=Foglio2!$E$8,Direttore_Amm.vo!K488,IF(Foglio2!$J$3=Foglio2!$E$9,Doc_mat_elem.re!K488,IF(Foglio2!$J$3=Foglio2!$E$10,Doc_dipl_scuola_sec.!K488,IF(Foglio2!$J$3=Foglio2!$E$11,Doc_scuola_media!K488,IF(Foglio2!$J$3=Foglio2!$E$12,Doc_laureati_scuola_sec.!K506,IF(Foglio2!$J$3=Foglio2!$E$13,Direttivi_capi_ist.!K488,0)))))))))))</f>
        <v>0</v>
      </c>
      <c r="N506" s="250">
        <f>IF(Foglio2!$J$3=Foglio2!$E$3,Ausiliari_Coll.Scol.!L488,IF(Foglio2!$J$3=Foglio2!$E$4,Collab._Tecnici!L488,IF(Foglio2!$J$3=Foglio2!$E$5,Assistenti_Tecnici!L488,IF(Foglio2!$J$3=Foglio2!$E$6,Assistenti_Amm.vo!L488,IF(Foglio2!$J$3=Foglio2!$E$7,Resp_Coord_Amm.vo!L488,IF(Foglio2!$J$3=Foglio2!$E$8,Direttore_Amm.vo!L488,IF(Foglio2!$J$3=Foglio2!$E$9,Doc_mat_elem.re!L488,IF(Foglio2!$J$3=Foglio2!$E$10,Doc_dipl_scuola_sec.!L488,IF(Foglio2!$J$3=Foglio2!$E$11,Doc_scuola_media!L488,IF(Foglio2!$J$3=Foglio2!$E$12,Doc_laureati_scuola_sec.!L506,IF(Foglio2!$J$3=Foglio2!$E$13,Direttivi_capi_ist.!L488,0)))))))))))</f>
        <v>0</v>
      </c>
      <c r="O506" s="251">
        <f>IF(Foglio2!$J$3=Foglio2!$E$3,Ausiliari_Coll.Scol.!M488,IF(Foglio2!$J$3=Foglio2!$E$4,Collab._Tecnici!M488,IF(Foglio2!$J$3=Foglio2!$E$5,Assistenti_Tecnici!M488,IF(Foglio2!$J$3=Foglio2!$E$6,Assistenti_Amm.vo!M488,IF(Foglio2!$J$3=Foglio2!$E$7,Resp_Coord_Amm.vo!M488,IF(Foglio2!$J$3=Foglio2!$E$8,Direttore_Amm.vo!M488,IF(Foglio2!$J$3=Foglio2!$E$9,Doc_mat_elem.re!M488,IF(Foglio2!$J$3=Foglio2!$E$10,Doc_dipl_scuola_sec.!M488,IF(Foglio2!$J$3=Foglio2!$E$11,Doc_scuola_media!M488,IF(Foglio2!$J$3=Foglio2!$E$12,Doc_laureati_scuola_sec.!M506,IF(Foglio2!$J$3=Foglio2!$E$13,Direttivi_capi_ist.!M488,0)))))))))))</f>
        <v>0</v>
      </c>
      <c r="P506" s="252">
        <f>IF(Foglio2!$J$3=Foglio2!$E$3,Ausiliari_Coll.Scol.!N488,IF(Foglio2!$J$3=Foglio2!$E$4,Collab._Tecnici!N488,IF(Foglio2!$J$3=Foglio2!$E$5,Assistenti_Tecnici!N488,IF(Foglio2!$J$3=Foglio2!$E$6,Assistenti_Amm.vo!N488,IF(Foglio2!$J$3=Foglio2!$E$7,Resp_Coord_Amm.vo!N488,IF(Foglio2!$J$3=Foglio2!$E$8,Direttore_Amm.vo!N488,IF(Foglio2!$J$3=Foglio2!$E$9,Doc_mat_elem.re!N488,IF(Foglio2!$J$3=Foglio2!$E$10,Doc_dipl_scuola_sec.!N488,IF(Foglio2!$J$3=Foglio2!$E$11,Doc_scuola_media!N488,IF(Foglio2!$J$3=Foglio2!$E$12,Doc_laureati_scuola_sec.!N506,IF(Foglio2!$J$3=Foglio2!$E$13,Direttivi_capi_ist.!N488,0)))))))))))</f>
        <v>0</v>
      </c>
      <c r="Q506" s="252">
        <f>IF(Foglio2!$J$3=Foglio2!$E$3,Ausiliari_Coll.Scol.!O488,IF(Foglio2!$J$3=Foglio2!$E$4,Collab._Tecnici!O488,IF(Foglio2!$J$3=Foglio2!$E$5,Assistenti_Tecnici!O488,IF(Foglio2!$J$3=Foglio2!$E$6,Assistenti_Amm.vo!O488,IF(Foglio2!$J$3=Foglio2!$E$7,Resp_Coord_Amm.vo!O488,IF(Foglio2!$J$3=Foglio2!$E$8,Direttore_Amm.vo!O488,IF(Foglio2!$J$3=Foglio2!$E$9,Doc_mat_elem.re!O488,IF(Foglio2!$J$3=Foglio2!$E$10,Doc_dipl_scuola_sec.!O488,IF(Foglio2!$J$3=Foglio2!$E$11,Doc_scuola_media!O488,IF(Foglio2!$J$3=Foglio2!$E$12,Doc_laureati_scuola_sec.!O506,IF(Foglio2!$J$3=Foglio2!$E$13,Direttivi_capi_ist.!O488,0)))))))))))</f>
        <v>0</v>
      </c>
      <c r="R506" s="252">
        <f>IF(Foglio2!$J$3=Foglio2!$E$3,Ausiliari_Coll.Scol.!P488,IF(Foglio2!$J$3=Foglio2!$E$4,Collab._Tecnici!P488,IF(Foglio2!$J$3=Foglio2!$E$5,Assistenti_Tecnici!P488,IF(Foglio2!$J$3=Foglio2!$E$6,Assistenti_Amm.vo!P488,IF(Foglio2!$J$3=Foglio2!$E$7,Resp_Coord_Amm.vo!P488,IF(Foglio2!$J$3=Foglio2!$E$8,Direttore_Amm.vo!P488,IF(Foglio2!$J$3=Foglio2!$E$9,Doc_mat_elem.re!P488,IF(Foglio2!$J$3=Foglio2!$E$10,Doc_dipl_scuola_sec.!P488,IF(Foglio2!$J$3=Foglio2!$E$11,Doc_scuola_media!P488,IF(Foglio2!$J$3=Foglio2!$E$12,Doc_laureati_scuola_sec.!P506,IF(Foglio2!$J$3=Foglio2!$E$13,Direttivi_capi_ist.!P488,0)))))))))))</f>
        <v>0</v>
      </c>
      <c r="S506" s="252">
        <f>IF(Foglio2!$J$3=Foglio2!$E$3,Ausiliari_Coll.Scol.!Q488,IF(Foglio2!$J$3=Foglio2!$E$4,Collab._Tecnici!Q488,IF(Foglio2!$J$3=Foglio2!$E$5,Assistenti_Tecnici!Q488,IF(Foglio2!$J$3=Foglio2!$E$6,Assistenti_Amm.vo!Q488,IF(Foglio2!$J$3=Foglio2!$E$7,Resp_Coord_Amm.vo!Q488,IF(Foglio2!$J$3=Foglio2!$E$8,Direttore_Amm.vo!Q488,IF(Foglio2!$J$3=Foglio2!$E$9,Doc_mat_elem.re!Q488,IF(Foglio2!$J$3=Foglio2!$E$10,Doc_dipl_scuola_sec.!Q488,IF(Foglio2!$J$3=Foglio2!$E$11,Doc_scuola_media!Q488,IF(Foglio2!$J$3=Foglio2!$E$12,Doc_laureati_scuola_sec.!Q506,IF(Foglio2!$J$3=Foglio2!$E$13,Direttivi_capi_ist.!Q488,0)))))))))))</f>
        <v>0</v>
      </c>
      <c r="T506" s="252">
        <f>IF(Foglio2!$J$3=Foglio2!$E$3,Ausiliari_Coll.Scol.!R488,IF(Foglio2!$J$3=Foglio2!$E$4,Collab._Tecnici!R488,IF(Foglio2!$J$3=Foglio2!$E$5,Assistenti_Tecnici!R488,IF(Foglio2!$J$3=Foglio2!$E$6,Assistenti_Amm.vo!R488,IF(Foglio2!$J$3=Foglio2!$E$7,Resp_Coord_Amm.vo!R488,IF(Foglio2!$J$3=Foglio2!$E$8,Direttore_Amm.vo!R488,IF(Foglio2!$J$3=Foglio2!$E$9,Doc_mat_elem.re!R488,IF(Foglio2!$J$3=Foglio2!$E$10,Doc_dipl_scuola_sec.!R488,IF(Foglio2!$J$3=Foglio2!$E$11,Doc_scuola_media!R488,IF(Foglio2!$J$3=Foglio2!$E$12,Doc_laureati_scuola_sec.!R506,IF(Foglio2!$J$3=Foglio2!$E$13,Direttivi_capi_ist.!R488,0)))))))))))</f>
        <v>0</v>
      </c>
      <c r="U506" s="252">
        <f t="shared" ref="U506" si="2418">(P506)/12*0.8</f>
        <v>0</v>
      </c>
      <c r="V506" s="252">
        <f t="shared" ref="V506" si="2419">(P506+R506)/12*0.8</f>
        <v>0</v>
      </c>
      <c r="W506" s="253" t="str">
        <f t="shared" ref="W506" si="2420">"Fascia Da "&amp;F506&amp;" a "&amp;F507&amp;" Decorrenza "&amp;DAY(C500)&amp;"/"&amp;MONTH(C500)&amp;"/"&amp;YEAR(C500)</f>
        <v>Fascia Da 15 a 20 Decorrenza 1/1/2001</v>
      </c>
    </row>
    <row r="507" spans="1:23" ht="9" customHeight="1" x14ac:dyDescent="0.2">
      <c r="B507" s="245">
        <f t="shared" si="2093"/>
        <v>36899</v>
      </c>
      <c r="C507" s="377"/>
      <c r="D507" s="377"/>
      <c r="E507" s="254" t="s">
        <v>4</v>
      </c>
      <c r="F507" s="255">
        <v>20</v>
      </c>
      <c r="G507" s="267">
        <f t="shared" ref="G507" si="2421">G506*1936.27</f>
        <v>0</v>
      </c>
      <c r="H507" s="267">
        <f t="shared" ref="H507" si="2422">H506*1936.27</f>
        <v>0</v>
      </c>
      <c r="I507" s="267">
        <f t="shared" ref="I507" si="2423">I506*1936.27</f>
        <v>0</v>
      </c>
      <c r="J507" s="267">
        <f t="shared" ref="J507" si="2424">J506*1936.27</f>
        <v>0</v>
      </c>
      <c r="K507" s="267">
        <f t="shared" ref="K507" si="2425">K506*1936.27</f>
        <v>0</v>
      </c>
      <c r="L507" s="266">
        <f t="shared" ref="L507" si="2426">L506*1936.27</f>
        <v>0</v>
      </c>
      <c r="M507" s="267">
        <f t="shared" ref="M507" si="2427">M506*1936.27</f>
        <v>0</v>
      </c>
      <c r="N507" s="182">
        <f t="shared" ref="N507" si="2428">N506*1936.27</f>
        <v>0</v>
      </c>
      <c r="O507" s="183">
        <f t="shared" ref="O507" si="2429">O506*1936.27</f>
        <v>0</v>
      </c>
      <c r="P507" s="184">
        <f t="shared" ref="P507" si="2430">P506*1936.27</f>
        <v>0</v>
      </c>
      <c r="Q507" s="184">
        <f t="shared" ref="Q507" si="2431">Q506*1936.27</f>
        <v>0</v>
      </c>
      <c r="R507" s="184">
        <f t="shared" ref="R507" si="2432">R506*1936.27</f>
        <v>0</v>
      </c>
      <c r="S507" s="184">
        <f t="shared" ref="S507" si="2433">S506*1936.27</f>
        <v>0</v>
      </c>
      <c r="T507" s="184">
        <f t="shared" ref="T507" si="2434">T506*1936.27</f>
        <v>0</v>
      </c>
      <c r="U507" s="184">
        <f t="shared" ref="U507" si="2435">U506*1936.27</f>
        <v>0</v>
      </c>
      <c r="V507" s="184">
        <f t="shared" ref="V507" si="2436">V506*1936.27</f>
        <v>0</v>
      </c>
    </row>
    <row r="508" spans="1:23" ht="12.75" customHeight="1" x14ac:dyDescent="0.2">
      <c r="A508" s="104">
        <f>IF(Foglio2!$J$7=1,TRUNC(Base!V508,0),TRUNC(Base!U508,0))</f>
        <v>0</v>
      </c>
      <c r="B508" s="245">
        <f t="shared" si="2093"/>
        <v>36900</v>
      </c>
      <c r="C508" s="377"/>
      <c r="D508" s="377"/>
      <c r="E508" s="259" t="s">
        <v>3</v>
      </c>
      <c r="F508" s="260">
        <v>21</v>
      </c>
      <c r="G508" s="248">
        <f>IF(Foglio2!$J$3=Foglio2!$E$3,Ausiliari_Coll.Scol.!E490,IF(Foglio2!$J$3=Foglio2!$E$4,Collab._Tecnici!E490,IF(Foglio2!$J$3=Foglio2!$E$5,Assistenti_Tecnici!E490,IF(Foglio2!$J$3=Foglio2!$E$6,Assistenti_Amm.vo!E490,IF(Foglio2!$J$3=Foglio2!$E$7,Resp_Coord_Amm.vo!E490,IF(Foglio2!$J$3=Foglio2!$E$8,Direttore_Amm.vo!E490,IF(Foglio2!$J$3=Foglio2!$E$9,Doc_mat_elem.re!E490,IF(Foglio2!$J$3=Foglio2!$E$10,Doc_dipl_scuola_sec.!E490,IF(Foglio2!$J$3=Foglio2!$E$11,Doc_scuola_media!E490,IF(Foglio2!$J$3=Foglio2!$E$12,Doc_laureati_scuola_sec.!E508,IF(Foglio2!$J$3=Foglio2!$E$13,Direttivi_capi_ist.!E490,0)))))))))))</f>
        <v>0</v>
      </c>
      <c r="H508" s="248">
        <f>IF(Foglio2!$J$3=Foglio2!$E$3,Ausiliari_Coll.Scol.!F490,IF(Foglio2!$J$3=Foglio2!$E$4,Collab._Tecnici!F490,IF(Foglio2!$J$3=Foglio2!$E$5,Assistenti_Tecnici!F490,IF(Foglio2!$J$3=Foglio2!$E$6,Assistenti_Amm.vo!F490,IF(Foglio2!$J$3=Foglio2!$E$7,Resp_Coord_Amm.vo!F490,IF(Foglio2!$J$3=Foglio2!$E$8,Direttore_Amm.vo!F490,IF(Foglio2!$J$3=Foglio2!$E$9,Doc_mat_elem.re!F490,IF(Foglio2!$J$3=Foglio2!$E$10,Doc_dipl_scuola_sec.!F490,IF(Foglio2!$J$3=Foglio2!$E$11,Doc_scuola_media!F490,IF(Foglio2!$J$3=Foglio2!$E$12,Doc_laureati_scuola_sec.!F508,IF(Foglio2!$J$3=Foglio2!$E$13,Direttivi_capi_ist.!F490,0)))))))))))</f>
        <v>0</v>
      </c>
      <c r="I508" s="248">
        <f>IF(Foglio2!$J$3=Foglio2!$E$3,Ausiliari_Coll.Scol.!G490,IF(Foglio2!$J$3=Foglio2!$E$4,Collab._Tecnici!G490,IF(Foglio2!$J$3=Foglio2!$E$5,Assistenti_Tecnici!G490,IF(Foglio2!$J$3=Foglio2!$E$6,Assistenti_Amm.vo!G490,IF(Foglio2!$J$3=Foglio2!$E$7,Resp_Coord_Amm.vo!G490,IF(Foglio2!$J$3=Foglio2!$E$8,Direttore_Amm.vo!G490,IF(Foglio2!$J$3=Foglio2!$E$9,Doc_mat_elem.re!G490,IF(Foglio2!$J$3=Foglio2!$E$10,Doc_dipl_scuola_sec.!G490,IF(Foglio2!$J$3=Foglio2!$E$11,Doc_scuola_media!G490,IF(Foglio2!$J$3=Foglio2!$E$12,Doc_laureati_scuola_sec.!G508,IF(Foglio2!$J$3=Foglio2!$E$13,Direttivi_capi_ist.!G490,0)))))))))))</f>
        <v>0</v>
      </c>
      <c r="J508" s="248">
        <f>IF(Foglio2!$J$3=Foglio2!$E$3,Ausiliari_Coll.Scol.!H490,IF(Foglio2!$J$3=Foglio2!$E$4,Collab._Tecnici!H490,IF(Foglio2!$J$3=Foglio2!$E$5,Assistenti_Tecnici!H490,IF(Foglio2!$J$3=Foglio2!$E$6,Assistenti_Amm.vo!H490,IF(Foglio2!$J$3=Foglio2!$E$7,Resp_Coord_Amm.vo!H490,IF(Foglio2!$J$3=Foglio2!$E$8,Direttore_Amm.vo!H490,IF(Foglio2!$J$3=Foglio2!$E$9,Doc_mat_elem.re!H490,IF(Foglio2!$J$3=Foglio2!$E$10,Doc_dipl_scuola_sec.!H490,IF(Foglio2!$J$3=Foglio2!$E$11,Doc_scuola_media!H490,IF(Foglio2!$J$3=Foglio2!$E$12,Doc_laureati_scuola_sec.!H508,IF(Foglio2!$J$3=Foglio2!$E$13,Direttivi_capi_ist.!H490,0)))))))))))</f>
        <v>0</v>
      </c>
      <c r="K508" s="248">
        <f>IF(Foglio2!$J$3=Foglio2!$E$3,Ausiliari_Coll.Scol.!I490,IF(Foglio2!$J$3=Foglio2!$E$4,Collab._Tecnici!I490,IF(Foglio2!$J$3=Foglio2!$E$5,Assistenti_Tecnici!I490,IF(Foglio2!$J$3=Foglio2!$E$6,Assistenti_Amm.vo!I490,IF(Foglio2!$J$3=Foglio2!$E$7,Resp_Coord_Amm.vo!I490,IF(Foglio2!$J$3=Foglio2!$E$8,Direttore_Amm.vo!I490,IF(Foglio2!$J$3=Foglio2!$E$9,Doc_mat_elem.re!I490,IF(Foglio2!$J$3=Foglio2!$E$10,Doc_dipl_scuola_sec.!I490,IF(Foglio2!$J$3=Foglio2!$E$11,Doc_scuola_media!I490,IF(Foglio2!$J$3=Foglio2!$E$12,Doc_laureati_scuola_sec.!I508,IF(Foglio2!$J$3=Foglio2!$E$13,Direttivi_capi_ist.!I490,0)))))))))))</f>
        <v>0</v>
      </c>
      <c r="L508" s="248">
        <f>IF(Foglio2!$J$3=Foglio2!$E$3,Ausiliari_Coll.Scol.!J490,IF(Foglio2!$J$3=Foglio2!$E$4,Collab._Tecnici!J490,IF(Foglio2!$J$3=Foglio2!$E$5,Assistenti_Tecnici!J490,IF(Foglio2!$J$3=Foglio2!$E$6,Assistenti_Amm.vo!J490,IF(Foglio2!$J$3=Foglio2!$E$7,Resp_Coord_Amm.vo!J490,IF(Foglio2!$J$3=Foglio2!$E$8,Direttore_Amm.vo!J490,IF(Foglio2!$J$3=Foglio2!$E$9,Doc_mat_elem.re!J490,IF(Foglio2!$J$3=Foglio2!$E$10,Doc_dipl_scuola_sec.!J490,IF(Foglio2!$J$3=Foglio2!$E$11,Doc_scuola_media!J490,IF(Foglio2!$J$3=Foglio2!$E$12,Doc_laureati_scuola_sec.!J508,IF(Foglio2!$J$3=Foglio2!$E$13,Direttivi_capi_ist.!J490,0)))))))))))</f>
        <v>0</v>
      </c>
      <c r="M508" s="249">
        <f>IF(Foglio2!$J$3=Foglio2!$E$3,Ausiliari_Coll.Scol.!K490,IF(Foglio2!$J$3=Foglio2!$E$4,Collab._Tecnici!K490,IF(Foglio2!$J$3=Foglio2!$E$5,Assistenti_Tecnici!K490,IF(Foglio2!$J$3=Foglio2!$E$6,Assistenti_Amm.vo!K490,IF(Foglio2!$J$3=Foglio2!$E$7,Resp_Coord_Amm.vo!K490,IF(Foglio2!$J$3=Foglio2!$E$8,Direttore_Amm.vo!K490,IF(Foglio2!$J$3=Foglio2!$E$9,Doc_mat_elem.re!K490,IF(Foglio2!$J$3=Foglio2!$E$10,Doc_dipl_scuola_sec.!K490,IF(Foglio2!$J$3=Foglio2!$E$11,Doc_scuola_media!K490,IF(Foglio2!$J$3=Foglio2!$E$12,Doc_laureati_scuola_sec.!K508,IF(Foglio2!$J$3=Foglio2!$E$13,Direttivi_capi_ist.!K490,0)))))))))))</f>
        <v>0</v>
      </c>
      <c r="N508" s="250">
        <f>IF(Foglio2!$J$3=Foglio2!$E$3,Ausiliari_Coll.Scol.!L490,IF(Foglio2!$J$3=Foglio2!$E$4,Collab._Tecnici!L490,IF(Foglio2!$J$3=Foglio2!$E$5,Assistenti_Tecnici!L490,IF(Foglio2!$J$3=Foglio2!$E$6,Assistenti_Amm.vo!L490,IF(Foglio2!$J$3=Foglio2!$E$7,Resp_Coord_Amm.vo!L490,IF(Foglio2!$J$3=Foglio2!$E$8,Direttore_Amm.vo!L490,IF(Foglio2!$J$3=Foglio2!$E$9,Doc_mat_elem.re!L490,IF(Foglio2!$J$3=Foglio2!$E$10,Doc_dipl_scuola_sec.!L490,IF(Foglio2!$J$3=Foglio2!$E$11,Doc_scuola_media!L490,IF(Foglio2!$J$3=Foglio2!$E$12,Doc_laureati_scuola_sec.!L508,IF(Foglio2!$J$3=Foglio2!$E$13,Direttivi_capi_ist.!L490,0)))))))))))</f>
        <v>0</v>
      </c>
      <c r="O508" s="251">
        <f>IF(Foglio2!$J$3=Foglio2!$E$3,Ausiliari_Coll.Scol.!M490,IF(Foglio2!$J$3=Foglio2!$E$4,Collab._Tecnici!M490,IF(Foglio2!$J$3=Foglio2!$E$5,Assistenti_Tecnici!M490,IF(Foglio2!$J$3=Foglio2!$E$6,Assistenti_Amm.vo!M490,IF(Foglio2!$J$3=Foglio2!$E$7,Resp_Coord_Amm.vo!M490,IF(Foglio2!$J$3=Foglio2!$E$8,Direttore_Amm.vo!M490,IF(Foglio2!$J$3=Foglio2!$E$9,Doc_mat_elem.re!M490,IF(Foglio2!$J$3=Foglio2!$E$10,Doc_dipl_scuola_sec.!M490,IF(Foglio2!$J$3=Foglio2!$E$11,Doc_scuola_media!M490,IF(Foglio2!$J$3=Foglio2!$E$12,Doc_laureati_scuola_sec.!M508,IF(Foglio2!$J$3=Foglio2!$E$13,Direttivi_capi_ist.!M490,0)))))))))))</f>
        <v>0</v>
      </c>
      <c r="P508" s="252">
        <f>IF(Foglio2!$J$3=Foglio2!$E$3,Ausiliari_Coll.Scol.!N490,IF(Foglio2!$J$3=Foglio2!$E$4,Collab._Tecnici!N490,IF(Foglio2!$J$3=Foglio2!$E$5,Assistenti_Tecnici!N490,IF(Foglio2!$J$3=Foglio2!$E$6,Assistenti_Amm.vo!N490,IF(Foglio2!$J$3=Foglio2!$E$7,Resp_Coord_Amm.vo!N490,IF(Foglio2!$J$3=Foglio2!$E$8,Direttore_Amm.vo!N490,IF(Foglio2!$J$3=Foglio2!$E$9,Doc_mat_elem.re!N490,IF(Foglio2!$J$3=Foglio2!$E$10,Doc_dipl_scuola_sec.!N490,IF(Foglio2!$J$3=Foglio2!$E$11,Doc_scuola_media!N490,IF(Foglio2!$J$3=Foglio2!$E$12,Doc_laureati_scuola_sec.!N508,IF(Foglio2!$J$3=Foglio2!$E$13,Direttivi_capi_ist.!N490,0)))))))))))</f>
        <v>0</v>
      </c>
      <c r="Q508" s="252">
        <f>IF(Foglio2!$J$3=Foglio2!$E$3,Ausiliari_Coll.Scol.!O490,IF(Foglio2!$J$3=Foglio2!$E$4,Collab._Tecnici!O490,IF(Foglio2!$J$3=Foglio2!$E$5,Assistenti_Tecnici!O490,IF(Foglio2!$J$3=Foglio2!$E$6,Assistenti_Amm.vo!O490,IF(Foglio2!$J$3=Foglio2!$E$7,Resp_Coord_Amm.vo!O490,IF(Foglio2!$J$3=Foglio2!$E$8,Direttore_Amm.vo!O490,IF(Foglio2!$J$3=Foglio2!$E$9,Doc_mat_elem.re!O490,IF(Foglio2!$J$3=Foglio2!$E$10,Doc_dipl_scuola_sec.!O490,IF(Foglio2!$J$3=Foglio2!$E$11,Doc_scuola_media!O490,IF(Foglio2!$J$3=Foglio2!$E$12,Doc_laureati_scuola_sec.!O508,IF(Foglio2!$J$3=Foglio2!$E$13,Direttivi_capi_ist.!O490,0)))))))))))</f>
        <v>0</v>
      </c>
      <c r="R508" s="252">
        <f>IF(Foglio2!$J$3=Foglio2!$E$3,Ausiliari_Coll.Scol.!P490,IF(Foglio2!$J$3=Foglio2!$E$4,Collab._Tecnici!P490,IF(Foglio2!$J$3=Foglio2!$E$5,Assistenti_Tecnici!P490,IF(Foglio2!$J$3=Foglio2!$E$6,Assistenti_Amm.vo!P490,IF(Foglio2!$J$3=Foglio2!$E$7,Resp_Coord_Amm.vo!P490,IF(Foglio2!$J$3=Foglio2!$E$8,Direttore_Amm.vo!P490,IF(Foglio2!$J$3=Foglio2!$E$9,Doc_mat_elem.re!P490,IF(Foglio2!$J$3=Foglio2!$E$10,Doc_dipl_scuola_sec.!P490,IF(Foglio2!$J$3=Foglio2!$E$11,Doc_scuola_media!P490,IF(Foglio2!$J$3=Foglio2!$E$12,Doc_laureati_scuola_sec.!P508,IF(Foglio2!$J$3=Foglio2!$E$13,Direttivi_capi_ist.!P490,0)))))))))))</f>
        <v>0</v>
      </c>
      <c r="S508" s="252">
        <f>IF(Foglio2!$J$3=Foglio2!$E$3,Ausiliari_Coll.Scol.!Q490,IF(Foglio2!$J$3=Foglio2!$E$4,Collab._Tecnici!Q490,IF(Foglio2!$J$3=Foglio2!$E$5,Assistenti_Tecnici!Q490,IF(Foglio2!$J$3=Foglio2!$E$6,Assistenti_Amm.vo!Q490,IF(Foglio2!$J$3=Foglio2!$E$7,Resp_Coord_Amm.vo!Q490,IF(Foglio2!$J$3=Foglio2!$E$8,Direttore_Amm.vo!Q490,IF(Foglio2!$J$3=Foglio2!$E$9,Doc_mat_elem.re!Q490,IF(Foglio2!$J$3=Foglio2!$E$10,Doc_dipl_scuola_sec.!Q490,IF(Foglio2!$J$3=Foglio2!$E$11,Doc_scuola_media!Q490,IF(Foglio2!$J$3=Foglio2!$E$12,Doc_laureati_scuola_sec.!Q508,IF(Foglio2!$J$3=Foglio2!$E$13,Direttivi_capi_ist.!Q490,0)))))))))))</f>
        <v>0</v>
      </c>
      <c r="T508" s="252">
        <f>IF(Foglio2!$J$3=Foglio2!$E$3,Ausiliari_Coll.Scol.!R490,IF(Foglio2!$J$3=Foglio2!$E$4,Collab._Tecnici!R490,IF(Foglio2!$J$3=Foglio2!$E$5,Assistenti_Tecnici!R490,IF(Foglio2!$J$3=Foglio2!$E$6,Assistenti_Amm.vo!R490,IF(Foglio2!$J$3=Foglio2!$E$7,Resp_Coord_Amm.vo!R490,IF(Foglio2!$J$3=Foglio2!$E$8,Direttore_Amm.vo!R490,IF(Foglio2!$J$3=Foglio2!$E$9,Doc_mat_elem.re!R490,IF(Foglio2!$J$3=Foglio2!$E$10,Doc_dipl_scuola_sec.!R490,IF(Foglio2!$J$3=Foglio2!$E$11,Doc_scuola_media!R490,IF(Foglio2!$J$3=Foglio2!$E$12,Doc_laureati_scuola_sec.!R508,IF(Foglio2!$J$3=Foglio2!$E$13,Direttivi_capi_ist.!R490,0)))))))))))</f>
        <v>0</v>
      </c>
      <c r="U508" s="252">
        <f t="shared" ref="U508" si="2437">(P508)/12*0.8</f>
        <v>0</v>
      </c>
      <c r="V508" s="252">
        <f t="shared" ref="V508" si="2438">(P508+R508)/12*0.8</f>
        <v>0</v>
      </c>
      <c r="W508" s="253" t="str">
        <f t="shared" ref="W508" si="2439">"Fascia Da "&amp;F508&amp;" a "&amp;F509&amp;" Decorrenza "&amp;DAY(C500)&amp;"/"&amp;MONTH(C500)&amp;"/"&amp;YEAR(C500)</f>
        <v>Fascia Da 21 a 27 Decorrenza 1/1/2001</v>
      </c>
    </row>
    <row r="509" spans="1:23" ht="9" customHeight="1" x14ac:dyDescent="0.2">
      <c r="B509" s="245">
        <f t="shared" si="2093"/>
        <v>36901</v>
      </c>
      <c r="C509" s="377"/>
      <c r="D509" s="377"/>
      <c r="E509" s="254" t="s">
        <v>4</v>
      </c>
      <c r="F509" s="255">
        <v>27</v>
      </c>
      <c r="G509" s="267">
        <f t="shared" ref="G509" si="2440">G508*1936.27</f>
        <v>0</v>
      </c>
      <c r="H509" s="267">
        <f t="shared" ref="H509" si="2441">H508*1936.27</f>
        <v>0</v>
      </c>
      <c r="I509" s="267">
        <f t="shared" ref="I509" si="2442">I508*1936.27</f>
        <v>0</v>
      </c>
      <c r="J509" s="267">
        <f t="shared" ref="J509" si="2443">J508*1936.27</f>
        <v>0</v>
      </c>
      <c r="K509" s="267">
        <f t="shared" ref="K509" si="2444">K508*1936.27</f>
        <v>0</v>
      </c>
      <c r="L509" s="266">
        <f t="shared" ref="L509" si="2445">L508*1936.27</f>
        <v>0</v>
      </c>
      <c r="M509" s="267">
        <f t="shared" ref="M509" si="2446">M508*1936.27</f>
        <v>0</v>
      </c>
      <c r="N509" s="182">
        <f t="shared" ref="N509" si="2447">N508*1936.27</f>
        <v>0</v>
      </c>
      <c r="O509" s="183">
        <f t="shared" ref="O509" si="2448">O508*1936.27</f>
        <v>0</v>
      </c>
      <c r="P509" s="184">
        <f t="shared" ref="P509" si="2449">P508*1936.27</f>
        <v>0</v>
      </c>
      <c r="Q509" s="184">
        <f t="shared" ref="Q509" si="2450">Q508*1936.27</f>
        <v>0</v>
      </c>
      <c r="R509" s="184">
        <f t="shared" ref="R509" si="2451">R508*1936.27</f>
        <v>0</v>
      </c>
      <c r="S509" s="184">
        <f t="shared" ref="S509" si="2452">S508*1936.27</f>
        <v>0</v>
      </c>
      <c r="T509" s="184">
        <f t="shared" ref="T509" si="2453">T508*1936.27</f>
        <v>0</v>
      </c>
      <c r="U509" s="184">
        <f t="shared" ref="U509" si="2454">U508*1936.27</f>
        <v>0</v>
      </c>
      <c r="V509" s="184">
        <f t="shared" ref="V509" si="2455">V508*1936.27</f>
        <v>0</v>
      </c>
    </row>
    <row r="510" spans="1:23" ht="12.75" customHeight="1" x14ac:dyDescent="0.2">
      <c r="A510" s="104">
        <f>IF(Foglio2!$J$7=1,TRUNC(Base!V510,0),TRUNC(Base!U510,0))</f>
        <v>0</v>
      </c>
      <c r="B510" s="245">
        <f t="shared" si="2093"/>
        <v>36902</v>
      </c>
      <c r="C510" s="377"/>
      <c r="D510" s="377"/>
      <c r="E510" s="259" t="s">
        <v>3</v>
      </c>
      <c r="F510" s="260">
        <v>28</v>
      </c>
      <c r="G510" s="248">
        <f>IF(Foglio2!$J$3=Foglio2!$E$3,Ausiliari_Coll.Scol.!E492,IF(Foglio2!$J$3=Foglio2!$E$4,Collab._Tecnici!E492,IF(Foglio2!$J$3=Foglio2!$E$5,Assistenti_Tecnici!E492,IF(Foglio2!$J$3=Foglio2!$E$6,Assistenti_Amm.vo!E492,IF(Foglio2!$J$3=Foglio2!$E$7,Resp_Coord_Amm.vo!E492,IF(Foglio2!$J$3=Foglio2!$E$8,Direttore_Amm.vo!E492,IF(Foglio2!$J$3=Foglio2!$E$9,Doc_mat_elem.re!E492,IF(Foglio2!$J$3=Foglio2!$E$10,Doc_dipl_scuola_sec.!E492,IF(Foglio2!$J$3=Foglio2!$E$11,Doc_scuola_media!E492,IF(Foglio2!$J$3=Foglio2!$E$12,Doc_laureati_scuola_sec.!E510,IF(Foglio2!$J$3=Foglio2!$E$13,Direttivi_capi_ist.!E492,0)))))))))))</f>
        <v>0</v>
      </c>
      <c r="H510" s="248">
        <f>IF(Foglio2!$J$3=Foglio2!$E$3,Ausiliari_Coll.Scol.!F492,IF(Foglio2!$J$3=Foglio2!$E$4,Collab._Tecnici!F492,IF(Foglio2!$J$3=Foglio2!$E$5,Assistenti_Tecnici!F492,IF(Foglio2!$J$3=Foglio2!$E$6,Assistenti_Amm.vo!F492,IF(Foglio2!$J$3=Foglio2!$E$7,Resp_Coord_Amm.vo!F492,IF(Foglio2!$J$3=Foglio2!$E$8,Direttore_Amm.vo!F492,IF(Foglio2!$J$3=Foglio2!$E$9,Doc_mat_elem.re!F492,IF(Foglio2!$J$3=Foglio2!$E$10,Doc_dipl_scuola_sec.!F492,IF(Foglio2!$J$3=Foglio2!$E$11,Doc_scuola_media!F492,IF(Foglio2!$J$3=Foglio2!$E$12,Doc_laureati_scuola_sec.!F510,IF(Foglio2!$J$3=Foglio2!$E$13,Direttivi_capi_ist.!F492,0)))))))))))</f>
        <v>0</v>
      </c>
      <c r="I510" s="248">
        <f>IF(Foglio2!$J$3=Foglio2!$E$3,Ausiliari_Coll.Scol.!G492,IF(Foglio2!$J$3=Foglio2!$E$4,Collab._Tecnici!G492,IF(Foglio2!$J$3=Foglio2!$E$5,Assistenti_Tecnici!G492,IF(Foglio2!$J$3=Foglio2!$E$6,Assistenti_Amm.vo!G492,IF(Foglio2!$J$3=Foglio2!$E$7,Resp_Coord_Amm.vo!G492,IF(Foglio2!$J$3=Foglio2!$E$8,Direttore_Amm.vo!G492,IF(Foglio2!$J$3=Foglio2!$E$9,Doc_mat_elem.re!G492,IF(Foglio2!$J$3=Foglio2!$E$10,Doc_dipl_scuola_sec.!G492,IF(Foglio2!$J$3=Foglio2!$E$11,Doc_scuola_media!G492,IF(Foglio2!$J$3=Foglio2!$E$12,Doc_laureati_scuola_sec.!G510,IF(Foglio2!$J$3=Foglio2!$E$13,Direttivi_capi_ist.!G492,0)))))))))))</f>
        <v>0</v>
      </c>
      <c r="J510" s="248">
        <f>IF(Foglio2!$J$3=Foglio2!$E$3,Ausiliari_Coll.Scol.!H492,IF(Foglio2!$J$3=Foglio2!$E$4,Collab._Tecnici!H492,IF(Foglio2!$J$3=Foglio2!$E$5,Assistenti_Tecnici!H492,IF(Foglio2!$J$3=Foglio2!$E$6,Assistenti_Amm.vo!H492,IF(Foglio2!$J$3=Foglio2!$E$7,Resp_Coord_Amm.vo!H492,IF(Foglio2!$J$3=Foglio2!$E$8,Direttore_Amm.vo!H492,IF(Foglio2!$J$3=Foglio2!$E$9,Doc_mat_elem.re!H492,IF(Foglio2!$J$3=Foglio2!$E$10,Doc_dipl_scuola_sec.!H492,IF(Foglio2!$J$3=Foglio2!$E$11,Doc_scuola_media!H492,IF(Foglio2!$J$3=Foglio2!$E$12,Doc_laureati_scuola_sec.!H510,IF(Foglio2!$J$3=Foglio2!$E$13,Direttivi_capi_ist.!H492,0)))))))))))</f>
        <v>0</v>
      </c>
      <c r="K510" s="248">
        <f>IF(Foglio2!$J$3=Foglio2!$E$3,Ausiliari_Coll.Scol.!I492,IF(Foglio2!$J$3=Foglio2!$E$4,Collab._Tecnici!I492,IF(Foglio2!$J$3=Foglio2!$E$5,Assistenti_Tecnici!I492,IF(Foglio2!$J$3=Foglio2!$E$6,Assistenti_Amm.vo!I492,IF(Foglio2!$J$3=Foglio2!$E$7,Resp_Coord_Amm.vo!I492,IF(Foglio2!$J$3=Foglio2!$E$8,Direttore_Amm.vo!I492,IF(Foglio2!$J$3=Foglio2!$E$9,Doc_mat_elem.re!I492,IF(Foglio2!$J$3=Foglio2!$E$10,Doc_dipl_scuola_sec.!I492,IF(Foglio2!$J$3=Foglio2!$E$11,Doc_scuola_media!I492,IF(Foglio2!$J$3=Foglio2!$E$12,Doc_laureati_scuola_sec.!I510,IF(Foglio2!$J$3=Foglio2!$E$13,Direttivi_capi_ist.!I492,0)))))))))))</f>
        <v>0</v>
      </c>
      <c r="L510" s="248">
        <f>IF(Foglio2!$J$3=Foglio2!$E$3,Ausiliari_Coll.Scol.!J492,IF(Foglio2!$J$3=Foglio2!$E$4,Collab._Tecnici!J492,IF(Foglio2!$J$3=Foglio2!$E$5,Assistenti_Tecnici!J492,IF(Foglio2!$J$3=Foglio2!$E$6,Assistenti_Amm.vo!J492,IF(Foglio2!$J$3=Foglio2!$E$7,Resp_Coord_Amm.vo!J492,IF(Foglio2!$J$3=Foglio2!$E$8,Direttore_Amm.vo!J492,IF(Foglio2!$J$3=Foglio2!$E$9,Doc_mat_elem.re!J492,IF(Foglio2!$J$3=Foglio2!$E$10,Doc_dipl_scuola_sec.!J492,IF(Foglio2!$J$3=Foglio2!$E$11,Doc_scuola_media!J492,IF(Foglio2!$J$3=Foglio2!$E$12,Doc_laureati_scuola_sec.!J510,IF(Foglio2!$J$3=Foglio2!$E$13,Direttivi_capi_ist.!J492,0)))))))))))</f>
        <v>0</v>
      </c>
      <c r="M510" s="249">
        <f>IF(Foglio2!$J$3=Foglio2!$E$3,Ausiliari_Coll.Scol.!K492,IF(Foglio2!$J$3=Foglio2!$E$4,Collab._Tecnici!K492,IF(Foglio2!$J$3=Foglio2!$E$5,Assistenti_Tecnici!K492,IF(Foglio2!$J$3=Foglio2!$E$6,Assistenti_Amm.vo!K492,IF(Foglio2!$J$3=Foglio2!$E$7,Resp_Coord_Amm.vo!K492,IF(Foglio2!$J$3=Foglio2!$E$8,Direttore_Amm.vo!K492,IF(Foglio2!$J$3=Foglio2!$E$9,Doc_mat_elem.re!K492,IF(Foglio2!$J$3=Foglio2!$E$10,Doc_dipl_scuola_sec.!K492,IF(Foglio2!$J$3=Foglio2!$E$11,Doc_scuola_media!K492,IF(Foglio2!$J$3=Foglio2!$E$12,Doc_laureati_scuola_sec.!K510,IF(Foglio2!$J$3=Foglio2!$E$13,Direttivi_capi_ist.!K492,0)))))))))))</f>
        <v>0</v>
      </c>
      <c r="N510" s="250">
        <f>IF(Foglio2!$J$3=Foglio2!$E$3,Ausiliari_Coll.Scol.!L492,IF(Foglio2!$J$3=Foglio2!$E$4,Collab._Tecnici!L492,IF(Foglio2!$J$3=Foglio2!$E$5,Assistenti_Tecnici!L492,IF(Foglio2!$J$3=Foglio2!$E$6,Assistenti_Amm.vo!L492,IF(Foglio2!$J$3=Foglio2!$E$7,Resp_Coord_Amm.vo!L492,IF(Foglio2!$J$3=Foglio2!$E$8,Direttore_Amm.vo!L492,IF(Foglio2!$J$3=Foglio2!$E$9,Doc_mat_elem.re!L492,IF(Foglio2!$J$3=Foglio2!$E$10,Doc_dipl_scuola_sec.!L492,IF(Foglio2!$J$3=Foglio2!$E$11,Doc_scuola_media!L492,IF(Foglio2!$J$3=Foglio2!$E$12,Doc_laureati_scuola_sec.!L510,IF(Foglio2!$J$3=Foglio2!$E$13,Direttivi_capi_ist.!L492,0)))))))))))</f>
        <v>0</v>
      </c>
      <c r="O510" s="251">
        <f>IF(Foglio2!$J$3=Foglio2!$E$3,Ausiliari_Coll.Scol.!M492,IF(Foglio2!$J$3=Foglio2!$E$4,Collab._Tecnici!M492,IF(Foglio2!$J$3=Foglio2!$E$5,Assistenti_Tecnici!M492,IF(Foglio2!$J$3=Foglio2!$E$6,Assistenti_Amm.vo!M492,IF(Foglio2!$J$3=Foglio2!$E$7,Resp_Coord_Amm.vo!M492,IF(Foglio2!$J$3=Foglio2!$E$8,Direttore_Amm.vo!M492,IF(Foglio2!$J$3=Foglio2!$E$9,Doc_mat_elem.re!M492,IF(Foglio2!$J$3=Foglio2!$E$10,Doc_dipl_scuola_sec.!M492,IF(Foglio2!$J$3=Foglio2!$E$11,Doc_scuola_media!M492,IF(Foglio2!$J$3=Foglio2!$E$12,Doc_laureati_scuola_sec.!M510,IF(Foglio2!$J$3=Foglio2!$E$13,Direttivi_capi_ist.!M492,0)))))))))))</f>
        <v>0</v>
      </c>
      <c r="P510" s="252">
        <f>IF(Foglio2!$J$3=Foglio2!$E$3,Ausiliari_Coll.Scol.!N492,IF(Foglio2!$J$3=Foglio2!$E$4,Collab._Tecnici!N492,IF(Foglio2!$J$3=Foglio2!$E$5,Assistenti_Tecnici!N492,IF(Foglio2!$J$3=Foglio2!$E$6,Assistenti_Amm.vo!N492,IF(Foglio2!$J$3=Foglio2!$E$7,Resp_Coord_Amm.vo!N492,IF(Foglio2!$J$3=Foglio2!$E$8,Direttore_Amm.vo!N492,IF(Foglio2!$J$3=Foglio2!$E$9,Doc_mat_elem.re!N492,IF(Foglio2!$J$3=Foglio2!$E$10,Doc_dipl_scuola_sec.!N492,IF(Foglio2!$J$3=Foglio2!$E$11,Doc_scuola_media!N492,IF(Foglio2!$J$3=Foglio2!$E$12,Doc_laureati_scuola_sec.!N510,IF(Foglio2!$J$3=Foglio2!$E$13,Direttivi_capi_ist.!N492,0)))))))))))</f>
        <v>0</v>
      </c>
      <c r="Q510" s="252">
        <f>IF(Foglio2!$J$3=Foglio2!$E$3,Ausiliari_Coll.Scol.!O492,IF(Foglio2!$J$3=Foglio2!$E$4,Collab._Tecnici!O492,IF(Foglio2!$J$3=Foglio2!$E$5,Assistenti_Tecnici!O492,IF(Foglio2!$J$3=Foglio2!$E$6,Assistenti_Amm.vo!O492,IF(Foglio2!$J$3=Foglio2!$E$7,Resp_Coord_Amm.vo!O492,IF(Foglio2!$J$3=Foglio2!$E$8,Direttore_Amm.vo!O492,IF(Foglio2!$J$3=Foglio2!$E$9,Doc_mat_elem.re!O492,IF(Foglio2!$J$3=Foglio2!$E$10,Doc_dipl_scuola_sec.!O492,IF(Foglio2!$J$3=Foglio2!$E$11,Doc_scuola_media!O492,IF(Foglio2!$J$3=Foglio2!$E$12,Doc_laureati_scuola_sec.!O510,IF(Foglio2!$J$3=Foglio2!$E$13,Direttivi_capi_ist.!O492,0)))))))))))</f>
        <v>0</v>
      </c>
      <c r="R510" s="252">
        <f>IF(Foglio2!$J$3=Foglio2!$E$3,Ausiliari_Coll.Scol.!P492,IF(Foglio2!$J$3=Foglio2!$E$4,Collab._Tecnici!P492,IF(Foglio2!$J$3=Foglio2!$E$5,Assistenti_Tecnici!P492,IF(Foglio2!$J$3=Foglio2!$E$6,Assistenti_Amm.vo!P492,IF(Foglio2!$J$3=Foglio2!$E$7,Resp_Coord_Amm.vo!P492,IF(Foglio2!$J$3=Foglio2!$E$8,Direttore_Amm.vo!P492,IF(Foglio2!$J$3=Foglio2!$E$9,Doc_mat_elem.re!P492,IF(Foglio2!$J$3=Foglio2!$E$10,Doc_dipl_scuola_sec.!P492,IF(Foglio2!$J$3=Foglio2!$E$11,Doc_scuola_media!P492,IF(Foglio2!$J$3=Foglio2!$E$12,Doc_laureati_scuola_sec.!P510,IF(Foglio2!$J$3=Foglio2!$E$13,Direttivi_capi_ist.!P492,0)))))))))))</f>
        <v>0</v>
      </c>
      <c r="S510" s="252">
        <f>IF(Foglio2!$J$3=Foglio2!$E$3,Ausiliari_Coll.Scol.!Q492,IF(Foglio2!$J$3=Foglio2!$E$4,Collab._Tecnici!Q492,IF(Foglio2!$J$3=Foglio2!$E$5,Assistenti_Tecnici!Q492,IF(Foglio2!$J$3=Foglio2!$E$6,Assistenti_Amm.vo!Q492,IF(Foglio2!$J$3=Foglio2!$E$7,Resp_Coord_Amm.vo!Q492,IF(Foglio2!$J$3=Foglio2!$E$8,Direttore_Amm.vo!Q492,IF(Foglio2!$J$3=Foglio2!$E$9,Doc_mat_elem.re!Q492,IF(Foglio2!$J$3=Foglio2!$E$10,Doc_dipl_scuola_sec.!Q492,IF(Foglio2!$J$3=Foglio2!$E$11,Doc_scuola_media!Q492,IF(Foglio2!$J$3=Foglio2!$E$12,Doc_laureati_scuola_sec.!Q510,IF(Foglio2!$J$3=Foglio2!$E$13,Direttivi_capi_ist.!Q492,0)))))))))))</f>
        <v>0</v>
      </c>
      <c r="T510" s="252">
        <f>IF(Foglio2!$J$3=Foglio2!$E$3,Ausiliari_Coll.Scol.!R492,IF(Foglio2!$J$3=Foglio2!$E$4,Collab._Tecnici!R492,IF(Foglio2!$J$3=Foglio2!$E$5,Assistenti_Tecnici!R492,IF(Foglio2!$J$3=Foglio2!$E$6,Assistenti_Amm.vo!R492,IF(Foglio2!$J$3=Foglio2!$E$7,Resp_Coord_Amm.vo!R492,IF(Foglio2!$J$3=Foglio2!$E$8,Direttore_Amm.vo!R492,IF(Foglio2!$J$3=Foglio2!$E$9,Doc_mat_elem.re!R492,IF(Foglio2!$J$3=Foglio2!$E$10,Doc_dipl_scuola_sec.!R492,IF(Foglio2!$J$3=Foglio2!$E$11,Doc_scuola_media!R492,IF(Foglio2!$J$3=Foglio2!$E$12,Doc_laureati_scuola_sec.!R510,IF(Foglio2!$J$3=Foglio2!$E$13,Direttivi_capi_ist.!R492,0)))))))))))</f>
        <v>0</v>
      </c>
      <c r="U510" s="252">
        <f t="shared" ref="U510" si="2456">(P510)/12*0.8</f>
        <v>0</v>
      </c>
      <c r="V510" s="252">
        <f t="shared" ref="V510" si="2457">(P510+R510)/12*0.8</f>
        <v>0</v>
      </c>
      <c r="W510" s="253" t="str">
        <f t="shared" ref="W510" si="2458">"Fascia Da "&amp;F510&amp;" a "&amp;F511&amp;" Decorrenza "&amp;DAY(C500)&amp;"/"&amp;MONTH(C500)&amp;"/"&amp;YEAR(C500)</f>
        <v>Fascia Da 28 a 34 Decorrenza 1/1/2001</v>
      </c>
    </row>
    <row r="511" spans="1:23" ht="9" customHeight="1" x14ac:dyDescent="0.2">
      <c r="B511" s="245">
        <f t="shared" si="2093"/>
        <v>36903</v>
      </c>
      <c r="C511" s="377"/>
      <c r="D511" s="377"/>
      <c r="E511" s="254" t="s">
        <v>4</v>
      </c>
      <c r="F511" s="255">
        <v>34</v>
      </c>
      <c r="G511" s="267">
        <f t="shared" ref="G511" si="2459">G510*1936.27</f>
        <v>0</v>
      </c>
      <c r="H511" s="267">
        <f t="shared" ref="H511" si="2460">H510*1936.27</f>
        <v>0</v>
      </c>
      <c r="I511" s="267">
        <f t="shared" ref="I511" si="2461">I510*1936.27</f>
        <v>0</v>
      </c>
      <c r="J511" s="267">
        <f t="shared" ref="J511" si="2462">J510*1936.27</f>
        <v>0</v>
      </c>
      <c r="K511" s="267">
        <f t="shared" ref="K511" si="2463">K510*1936.27</f>
        <v>0</v>
      </c>
      <c r="L511" s="266">
        <f t="shared" ref="L511" si="2464">L510*1936.27</f>
        <v>0</v>
      </c>
      <c r="M511" s="267">
        <f t="shared" ref="M511" si="2465">M510*1936.27</f>
        <v>0</v>
      </c>
      <c r="N511" s="182">
        <f t="shared" ref="N511" si="2466">N510*1936.27</f>
        <v>0</v>
      </c>
      <c r="O511" s="183">
        <f t="shared" ref="O511" si="2467">O510*1936.27</f>
        <v>0</v>
      </c>
      <c r="P511" s="184">
        <f t="shared" ref="P511" si="2468">P510*1936.27</f>
        <v>0</v>
      </c>
      <c r="Q511" s="184">
        <f t="shared" ref="Q511" si="2469">Q510*1936.27</f>
        <v>0</v>
      </c>
      <c r="R511" s="184">
        <f t="shared" ref="R511" si="2470">R510*1936.27</f>
        <v>0</v>
      </c>
      <c r="S511" s="184">
        <f t="shared" ref="S511" si="2471">S510*1936.27</f>
        <v>0</v>
      </c>
      <c r="T511" s="184">
        <f t="shared" ref="T511" si="2472">T510*1936.27</f>
        <v>0</v>
      </c>
      <c r="U511" s="184">
        <f t="shared" ref="U511" si="2473">U510*1936.27</f>
        <v>0</v>
      </c>
      <c r="V511" s="184">
        <f t="shared" ref="V511" si="2474">V510*1936.27</f>
        <v>0</v>
      </c>
    </row>
    <row r="512" spans="1:23" ht="12.75" customHeight="1" x14ac:dyDescent="0.2">
      <c r="A512" s="104">
        <f>IF(Foglio2!$J$7=1,TRUNC(Base!V512,0),TRUNC(Base!U512,0))</f>
        <v>0</v>
      </c>
      <c r="B512" s="245">
        <f t="shared" si="2093"/>
        <v>36904</v>
      </c>
      <c r="C512" s="377"/>
      <c r="D512" s="377"/>
      <c r="E512" s="259" t="s">
        <v>3</v>
      </c>
      <c r="F512" s="260">
        <v>35</v>
      </c>
      <c r="G512" s="248">
        <f>IF(Foglio2!$J$3=Foglio2!$E$3,Ausiliari_Coll.Scol.!E494,IF(Foglio2!$J$3=Foglio2!$E$4,Collab._Tecnici!E494,IF(Foglio2!$J$3=Foglio2!$E$5,Assistenti_Tecnici!E494,IF(Foglio2!$J$3=Foglio2!$E$6,Assistenti_Amm.vo!E494,IF(Foglio2!$J$3=Foglio2!$E$7,Resp_Coord_Amm.vo!E494,IF(Foglio2!$J$3=Foglio2!$E$8,Direttore_Amm.vo!E494,IF(Foglio2!$J$3=Foglio2!$E$9,Doc_mat_elem.re!E494,IF(Foglio2!$J$3=Foglio2!$E$10,Doc_dipl_scuola_sec.!E494,IF(Foglio2!$J$3=Foglio2!$E$11,Doc_scuola_media!E494,IF(Foglio2!$J$3=Foglio2!$E$12,Doc_laureati_scuola_sec.!E512,IF(Foglio2!$J$3=Foglio2!$E$13,Direttivi_capi_ist.!E494,0)))))))))))</f>
        <v>0</v>
      </c>
      <c r="H512" s="248">
        <f>IF(Foglio2!$J$3=Foglio2!$E$3,Ausiliari_Coll.Scol.!F494,IF(Foglio2!$J$3=Foglio2!$E$4,Collab._Tecnici!F494,IF(Foglio2!$J$3=Foglio2!$E$5,Assistenti_Tecnici!F494,IF(Foglio2!$J$3=Foglio2!$E$6,Assistenti_Amm.vo!F494,IF(Foglio2!$J$3=Foglio2!$E$7,Resp_Coord_Amm.vo!F494,IF(Foglio2!$J$3=Foglio2!$E$8,Direttore_Amm.vo!F494,IF(Foglio2!$J$3=Foglio2!$E$9,Doc_mat_elem.re!F494,IF(Foglio2!$J$3=Foglio2!$E$10,Doc_dipl_scuola_sec.!F494,IF(Foglio2!$J$3=Foglio2!$E$11,Doc_scuola_media!F494,IF(Foglio2!$J$3=Foglio2!$E$12,Doc_laureati_scuola_sec.!F512,IF(Foglio2!$J$3=Foglio2!$E$13,Direttivi_capi_ist.!F494,0)))))))))))</f>
        <v>0</v>
      </c>
      <c r="I512" s="248">
        <f>IF(Foglio2!$J$3=Foglio2!$E$3,Ausiliari_Coll.Scol.!G494,IF(Foglio2!$J$3=Foglio2!$E$4,Collab._Tecnici!G494,IF(Foglio2!$J$3=Foglio2!$E$5,Assistenti_Tecnici!G494,IF(Foglio2!$J$3=Foglio2!$E$6,Assistenti_Amm.vo!G494,IF(Foglio2!$J$3=Foglio2!$E$7,Resp_Coord_Amm.vo!G494,IF(Foglio2!$J$3=Foglio2!$E$8,Direttore_Amm.vo!G494,IF(Foglio2!$J$3=Foglio2!$E$9,Doc_mat_elem.re!G494,IF(Foglio2!$J$3=Foglio2!$E$10,Doc_dipl_scuola_sec.!G494,IF(Foglio2!$J$3=Foglio2!$E$11,Doc_scuola_media!G494,IF(Foglio2!$J$3=Foglio2!$E$12,Doc_laureati_scuola_sec.!G512,IF(Foglio2!$J$3=Foglio2!$E$13,Direttivi_capi_ist.!G494,0)))))))))))</f>
        <v>0</v>
      </c>
      <c r="J512" s="248">
        <f>IF(Foglio2!$J$3=Foglio2!$E$3,Ausiliari_Coll.Scol.!H494,IF(Foglio2!$J$3=Foglio2!$E$4,Collab._Tecnici!H494,IF(Foglio2!$J$3=Foglio2!$E$5,Assistenti_Tecnici!H494,IF(Foglio2!$J$3=Foglio2!$E$6,Assistenti_Amm.vo!H494,IF(Foglio2!$J$3=Foglio2!$E$7,Resp_Coord_Amm.vo!H494,IF(Foglio2!$J$3=Foglio2!$E$8,Direttore_Amm.vo!H494,IF(Foglio2!$J$3=Foglio2!$E$9,Doc_mat_elem.re!H494,IF(Foglio2!$J$3=Foglio2!$E$10,Doc_dipl_scuola_sec.!H494,IF(Foglio2!$J$3=Foglio2!$E$11,Doc_scuola_media!H494,IF(Foglio2!$J$3=Foglio2!$E$12,Doc_laureati_scuola_sec.!H512,IF(Foglio2!$J$3=Foglio2!$E$13,Direttivi_capi_ist.!H494,0)))))))))))</f>
        <v>0</v>
      </c>
      <c r="K512" s="248">
        <f>IF(Foglio2!$J$3=Foglio2!$E$3,Ausiliari_Coll.Scol.!I494,IF(Foglio2!$J$3=Foglio2!$E$4,Collab._Tecnici!I494,IF(Foglio2!$J$3=Foglio2!$E$5,Assistenti_Tecnici!I494,IF(Foglio2!$J$3=Foglio2!$E$6,Assistenti_Amm.vo!I494,IF(Foglio2!$J$3=Foglio2!$E$7,Resp_Coord_Amm.vo!I494,IF(Foglio2!$J$3=Foglio2!$E$8,Direttore_Amm.vo!I494,IF(Foglio2!$J$3=Foglio2!$E$9,Doc_mat_elem.re!I494,IF(Foglio2!$J$3=Foglio2!$E$10,Doc_dipl_scuola_sec.!I494,IF(Foglio2!$J$3=Foglio2!$E$11,Doc_scuola_media!I494,IF(Foglio2!$J$3=Foglio2!$E$12,Doc_laureati_scuola_sec.!I512,IF(Foglio2!$J$3=Foglio2!$E$13,Direttivi_capi_ist.!I494,0)))))))))))</f>
        <v>0</v>
      </c>
      <c r="L512" s="248">
        <f>IF(Foglio2!$J$3=Foglio2!$E$3,Ausiliari_Coll.Scol.!J494,IF(Foglio2!$J$3=Foglio2!$E$4,Collab._Tecnici!J494,IF(Foglio2!$J$3=Foglio2!$E$5,Assistenti_Tecnici!J494,IF(Foglio2!$J$3=Foglio2!$E$6,Assistenti_Amm.vo!J494,IF(Foglio2!$J$3=Foglio2!$E$7,Resp_Coord_Amm.vo!J494,IF(Foglio2!$J$3=Foglio2!$E$8,Direttore_Amm.vo!J494,IF(Foglio2!$J$3=Foglio2!$E$9,Doc_mat_elem.re!J494,IF(Foglio2!$J$3=Foglio2!$E$10,Doc_dipl_scuola_sec.!J494,IF(Foglio2!$J$3=Foglio2!$E$11,Doc_scuola_media!J494,IF(Foglio2!$J$3=Foglio2!$E$12,Doc_laureati_scuola_sec.!J512,IF(Foglio2!$J$3=Foglio2!$E$13,Direttivi_capi_ist.!J494,0)))))))))))</f>
        <v>0</v>
      </c>
      <c r="M512" s="249">
        <f>IF(Foglio2!$J$3=Foglio2!$E$3,Ausiliari_Coll.Scol.!K494,IF(Foglio2!$J$3=Foglio2!$E$4,Collab._Tecnici!K494,IF(Foglio2!$J$3=Foglio2!$E$5,Assistenti_Tecnici!K494,IF(Foglio2!$J$3=Foglio2!$E$6,Assistenti_Amm.vo!K494,IF(Foglio2!$J$3=Foglio2!$E$7,Resp_Coord_Amm.vo!K494,IF(Foglio2!$J$3=Foglio2!$E$8,Direttore_Amm.vo!K494,IF(Foglio2!$J$3=Foglio2!$E$9,Doc_mat_elem.re!K494,IF(Foglio2!$J$3=Foglio2!$E$10,Doc_dipl_scuola_sec.!K494,IF(Foglio2!$J$3=Foglio2!$E$11,Doc_scuola_media!K494,IF(Foglio2!$J$3=Foglio2!$E$12,Doc_laureati_scuola_sec.!K512,IF(Foglio2!$J$3=Foglio2!$E$13,Direttivi_capi_ist.!K494,0)))))))))))</f>
        <v>0</v>
      </c>
      <c r="N512" s="250">
        <f>IF(Foglio2!$J$3=Foglio2!$E$3,Ausiliari_Coll.Scol.!L494,IF(Foglio2!$J$3=Foglio2!$E$4,Collab._Tecnici!L494,IF(Foglio2!$J$3=Foglio2!$E$5,Assistenti_Tecnici!L494,IF(Foglio2!$J$3=Foglio2!$E$6,Assistenti_Amm.vo!L494,IF(Foglio2!$J$3=Foglio2!$E$7,Resp_Coord_Amm.vo!L494,IF(Foglio2!$J$3=Foglio2!$E$8,Direttore_Amm.vo!L494,IF(Foglio2!$J$3=Foglio2!$E$9,Doc_mat_elem.re!L494,IF(Foglio2!$J$3=Foglio2!$E$10,Doc_dipl_scuola_sec.!L494,IF(Foglio2!$J$3=Foglio2!$E$11,Doc_scuola_media!L494,IF(Foglio2!$J$3=Foglio2!$E$12,Doc_laureati_scuola_sec.!L512,IF(Foglio2!$J$3=Foglio2!$E$13,Direttivi_capi_ist.!L494,0)))))))))))</f>
        <v>0</v>
      </c>
      <c r="O512" s="251">
        <f>IF(Foglio2!$J$3=Foglio2!$E$3,Ausiliari_Coll.Scol.!M494,IF(Foglio2!$J$3=Foglio2!$E$4,Collab._Tecnici!M494,IF(Foglio2!$J$3=Foglio2!$E$5,Assistenti_Tecnici!M494,IF(Foglio2!$J$3=Foglio2!$E$6,Assistenti_Amm.vo!M494,IF(Foglio2!$J$3=Foglio2!$E$7,Resp_Coord_Amm.vo!M494,IF(Foglio2!$J$3=Foglio2!$E$8,Direttore_Amm.vo!M494,IF(Foglio2!$J$3=Foglio2!$E$9,Doc_mat_elem.re!M494,IF(Foglio2!$J$3=Foglio2!$E$10,Doc_dipl_scuola_sec.!M494,IF(Foglio2!$J$3=Foglio2!$E$11,Doc_scuola_media!M494,IF(Foglio2!$J$3=Foglio2!$E$12,Doc_laureati_scuola_sec.!M512,IF(Foglio2!$J$3=Foglio2!$E$13,Direttivi_capi_ist.!M494,0)))))))))))</f>
        <v>0</v>
      </c>
      <c r="P512" s="252">
        <f>IF(Foglio2!$J$3=Foglio2!$E$3,Ausiliari_Coll.Scol.!N494,IF(Foglio2!$J$3=Foglio2!$E$4,Collab._Tecnici!N494,IF(Foglio2!$J$3=Foglio2!$E$5,Assistenti_Tecnici!N494,IF(Foglio2!$J$3=Foglio2!$E$6,Assistenti_Amm.vo!N494,IF(Foglio2!$J$3=Foglio2!$E$7,Resp_Coord_Amm.vo!N494,IF(Foglio2!$J$3=Foglio2!$E$8,Direttore_Amm.vo!N494,IF(Foglio2!$J$3=Foglio2!$E$9,Doc_mat_elem.re!N494,IF(Foglio2!$J$3=Foglio2!$E$10,Doc_dipl_scuola_sec.!N494,IF(Foglio2!$J$3=Foglio2!$E$11,Doc_scuola_media!N494,IF(Foglio2!$J$3=Foglio2!$E$12,Doc_laureati_scuola_sec.!N512,IF(Foglio2!$J$3=Foglio2!$E$13,Direttivi_capi_ist.!N494,0)))))))))))</f>
        <v>0</v>
      </c>
      <c r="Q512" s="252">
        <f>IF(Foglio2!$J$3=Foglio2!$E$3,Ausiliari_Coll.Scol.!O494,IF(Foglio2!$J$3=Foglio2!$E$4,Collab._Tecnici!O494,IF(Foglio2!$J$3=Foglio2!$E$5,Assistenti_Tecnici!O494,IF(Foglio2!$J$3=Foglio2!$E$6,Assistenti_Amm.vo!O494,IF(Foglio2!$J$3=Foglio2!$E$7,Resp_Coord_Amm.vo!O494,IF(Foglio2!$J$3=Foglio2!$E$8,Direttore_Amm.vo!O494,IF(Foglio2!$J$3=Foglio2!$E$9,Doc_mat_elem.re!O494,IF(Foglio2!$J$3=Foglio2!$E$10,Doc_dipl_scuola_sec.!O494,IF(Foglio2!$J$3=Foglio2!$E$11,Doc_scuola_media!O494,IF(Foglio2!$J$3=Foglio2!$E$12,Doc_laureati_scuola_sec.!O512,IF(Foglio2!$J$3=Foglio2!$E$13,Direttivi_capi_ist.!O494,0)))))))))))</f>
        <v>0</v>
      </c>
      <c r="R512" s="252">
        <f>IF(Foglio2!$J$3=Foglio2!$E$3,Ausiliari_Coll.Scol.!P494,IF(Foglio2!$J$3=Foglio2!$E$4,Collab._Tecnici!P494,IF(Foglio2!$J$3=Foglio2!$E$5,Assistenti_Tecnici!P494,IF(Foglio2!$J$3=Foglio2!$E$6,Assistenti_Amm.vo!P494,IF(Foglio2!$J$3=Foglio2!$E$7,Resp_Coord_Amm.vo!P494,IF(Foglio2!$J$3=Foglio2!$E$8,Direttore_Amm.vo!P494,IF(Foglio2!$J$3=Foglio2!$E$9,Doc_mat_elem.re!P494,IF(Foglio2!$J$3=Foglio2!$E$10,Doc_dipl_scuola_sec.!P494,IF(Foglio2!$J$3=Foglio2!$E$11,Doc_scuola_media!P494,IF(Foglio2!$J$3=Foglio2!$E$12,Doc_laureati_scuola_sec.!P512,IF(Foglio2!$J$3=Foglio2!$E$13,Direttivi_capi_ist.!P494,0)))))))))))</f>
        <v>0</v>
      </c>
      <c r="S512" s="252">
        <f>IF(Foglio2!$J$3=Foglio2!$E$3,Ausiliari_Coll.Scol.!Q494,IF(Foglio2!$J$3=Foglio2!$E$4,Collab._Tecnici!Q494,IF(Foglio2!$J$3=Foglio2!$E$5,Assistenti_Tecnici!Q494,IF(Foglio2!$J$3=Foglio2!$E$6,Assistenti_Amm.vo!Q494,IF(Foglio2!$J$3=Foglio2!$E$7,Resp_Coord_Amm.vo!Q494,IF(Foglio2!$J$3=Foglio2!$E$8,Direttore_Amm.vo!Q494,IF(Foglio2!$J$3=Foglio2!$E$9,Doc_mat_elem.re!Q494,IF(Foglio2!$J$3=Foglio2!$E$10,Doc_dipl_scuola_sec.!Q494,IF(Foglio2!$J$3=Foglio2!$E$11,Doc_scuola_media!Q494,IF(Foglio2!$J$3=Foglio2!$E$12,Doc_laureati_scuola_sec.!Q512,IF(Foglio2!$J$3=Foglio2!$E$13,Direttivi_capi_ist.!Q494,0)))))))))))</f>
        <v>0</v>
      </c>
      <c r="T512" s="252">
        <f>IF(Foglio2!$J$3=Foglio2!$E$3,Ausiliari_Coll.Scol.!R494,IF(Foglio2!$J$3=Foglio2!$E$4,Collab._Tecnici!R494,IF(Foglio2!$J$3=Foglio2!$E$5,Assistenti_Tecnici!R494,IF(Foglio2!$J$3=Foglio2!$E$6,Assistenti_Amm.vo!R494,IF(Foglio2!$J$3=Foglio2!$E$7,Resp_Coord_Amm.vo!R494,IF(Foglio2!$J$3=Foglio2!$E$8,Direttore_Amm.vo!R494,IF(Foglio2!$J$3=Foglio2!$E$9,Doc_mat_elem.re!R494,IF(Foglio2!$J$3=Foglio2!$E$10,Doc_dipl_scuola_sec.!R494,IF(Foglio2!$J$3=Foglio2!$E$11,Doc_scuola_media!R494,IF(Foglio2!$J$3=Foglio2!$E$12,Doc_laureati_scuola_sec.!R512,IF(Foglio2!$J$3=Foglio2!$E$13,Direttivi_capi_ist.!R494,0)))))))))))</f>
        <v>0</v>
      </c>
      <c r="U512" s="252">
        <f t="shared" ref="U512" si="2475">(P512)/12*0.8</f>
        <v>0</v>
      </c>
      <c r="V512" s="252">
        <f t="shared" ref="V512" si="2476">(P512+R512)/12*0.8</f>
        <v>0</v>
      </c>
      <c r="W512" s="253" t="str">
        <f t="shared" ref="W512" si="2477">"Fascia Da "&amp;F512&amp;" a "&amp;F513&amp;" Decorrenza "&amp;DAY(C500)&amp;"/"&amp;MONTH(C500)&amp;"/"&amp;YEAR(C500)</f>
        <v>Fascia Da 35 a  Decorrenza 1/1/2001</v>
      </c>
    </row>
    <row r="513" spans="1:23" ht="9" customHeight="1" x14ac:dyDescent="0.2">
      <c r="B513" s="245">
        <f t="shared" si="2093"/>
        <v>36905</v>
      </c>
      <c r="C513" s="378"/>
      <c r="D513" s="378"/>
      <c r="E513" s="264" t="s">
        <v>4</v>
      </c>
      <c r="F513" s="265"/>
      <c r="G513" s="267">
        <f t="shared" ref="G513" si="2478">G512*1936.27</f>
        <v>0</v>
      </c>
      <c r="H513" s="267">
        <f t="shared" ref="H513" si="2479">H512*1936.27</f>
        <v>0</v>
      </c>
      <c r="I513" s="267">
        <f t="shared" ref="I513" si="2480">I512*1936.27</f>
        <v>0</v>
      </c>
      <c r="J513" s="267">
        <f t="shared" ref="J513" si="2481">J512*1936.27</f>
        <v>0</v>
      </c>
      <c r="K513" s="267">
        <f t="shared" ref="K513" si="2482">K512*1936.27</f>
        <v>0</v>
      </c>
      <c r="L513" s="266">
        <f t="shared" ref="L513" si="2483">L512*1936.27</f>
        <v>0</v>
      </c>
      <c r="M513" s="267">
        <f t="shared" ref="M513" si="2484">M512*1936.27</f>
        <v>0</v>
      </c>
      <c r="N513" s="182">
        <f t="shared" ref="N513" si="2485">N512*1936.27</f>
        <v>0</v>
      </c>
      <c r="O513" s="183">
        <f t="shared" ref="O513" si="2486">O512*1936.27</f>
        <v>0</v>
      </c>
      <c r="P513" s="184">
        <f t="shared" ref="P513" si="2487">P512*1936.27</f>
        <v>0</v>
      </c>
      <c r="Q513" s="184">
        <f t="shared" ref="Q513" si="2488">Q512*1936.27</f>
        <v>0</v>
      </c>
      <c r="R513" s="184">
        <f t="shared" ref="R513" si="2489">R512*1936.27</f>
        <v>0</v>
      </c>
      <c r="S513" s="184">
        <f t="shared" ref="S513" si="2490">S512*1936.27</f>
        <v>0</v>
      </c>
      <c r="T513" s="184">
        <f t="shared" ref="T513" si="2491">T512*1936.27</f>
        <v>0</v>
      </c>
      <c r="U513" s="184">
        <f t="shared" ref="U513" si="2492">U512*1936.27</f>
        <v>0</v>
      </c>
      <c r="V513" s="184">
        <f t="shared" ref="V513" si="2493">V512*1936.27</f>
        <v>0</v>
      </c>
    </row>
    <row r="514" spans="1:23" ht="12.75" customHeight="1" x14ac:dyDescent="0.2">
      <c r="A514" s="104">
        <f>IF(Foglio2!$J$7=1,TRUNC(Base!V514,0),TRUNC(Base!U514,0))</f>
        <v>0</v>
      </c>
      <c r="B514" s="245">
        <f t="shared" ref="B514" si="2494">C516</f>
        <v>37257</v>
      </c>
      <c r="C514" s="375">
        <v>37257</v>
      </c>
      <c r="D514" s="375">
        <v>37621</v>
      </c>
      <c r="E514" s="246" t="s">
        <v>3</v>
      </c>
      <c r="F514" s="247">
        <v>0</v>
      </c>
      <c r="G514" s="248">
        <f>IF(Foglio2!$J$3=Foglio2!$E$3,Ausiliari_Coll.Scol.!E496,IF(Foglio2!$J$3=Foglio2!$E$4,Collab._Tecnici!E496,IF(Foglio2!$J$3=Foglio2!$E$5,Assistenti_Tecnici!E496,IF(Foglio2!$J$3=Foglio2!$E$6,Assistenti_Amm.vo!E496,IF(Foglio2!$J$3=Foglio2!$E$7,Resp_Coord_Amm.vo!E496,IF(Foglio2!$J$3=Foglio2!$E$8,Direttore_Amm.vo!E496,IF(Foglio2!$J$3=Foglio2!$E$9,Doc_mat_elem.re!E496,IF(Foglio2!$J$3=Foglio2!$E$10,Doc_dipl_scuola_sec.!E496,IF(Foglio2!$J$3=Foglio2!$E$11,Doc_scuola_media!E496,IF(Foglio2!$J$3=Foglio2!$E$12,Doc_laureati_scuola_sec.!E514,IF(Foglio2!$J$3=Foglio2!$E$13,Direttivi_capi_ist.!E496,0)))))))))))</f>
        <v>0</v>
      </c>
      <c r="H514" s="248">
        <f>IF(Foglio2!$J$3=Foglio2!$E$3,Ausiliari_Coll.Scol.!F496,IF(Foglio2!$J$3=Foglio2!$E$4,Collab._Tecnici!F496,IF(Foglio2!$J$3=Foglio2!$E$5,Assistenti_Tecnici!F496,IF(Foglio2!$J$3=Foglio2!$E$6,Assistenti_Amm.vo!F496,IF(Foglio2!$J$3=Foglio2!$E$7,Resp_Coord_Amm.vo!F496,IF(Foglio2!$J$3=Foglio2!$E$8,Direttore_Amm.vo!F496,IF(Foglio2!$J$3=Foglio2!$E$9,Doc_mat_elem.re!F496,IF(Foglio2!$J$3=Foglio2!$E$10,Doc_dipl_scuola_sec.!F496,IF(Foglio2!$J$3=Foglio2!$E$11,Doc_scuola_media!F496,IF(Foglio2!$J$3=Foglio2!$E$12,Doc_laureati_scuola_sec.!F514,IF(Foglio2!$J$3=Foglio2!$E$13,Direttivi_capi_ist.!F496,0)))))))))))</f>
        <v>0</v>
      </c>
      <c r="I514" s="248">
        <f>IF(Foglio2!$J$3=Foglio2!$E$3,Ausiliari_Coll.Scol.!G496,IF(Foglio2!$J$3=Foglio2!$E$4,Collab._Tecnici!G496,IF(Foglio2!$J$3=Foglio2!$E$5,Assistenti_Tecnici!G496,IF(Foglio2!$J$3=Foglio2!$E$6,Assistenti_Amm.vo!G496,IF(Foglio2!$J$3=Foglio2!$E$7,Resp_Coord_Amm.vo!G496,IF(Foglio2!$J$3=Foglio2!$E$8,Direttore_Amm.vo!G496,IF(Foglio2!$J$3=Foglio2!$E$9,Doc_mat_elem.re!G496,IF(Foglio2!$J$3=Foglio2!$E$10,Doc_dipl_scuola_sec.!G496,IF(Foglio2!$J$3=Foglio2!$E$11,Doc_scuola_media!G496,IF(Foglio2!$J$3=Foglio2!$E$12,Doc_laureati_scuola_sec.!G514,IF(Foglio2!$J$3=Foglio2!$E$13,Direttivi_capi_ist.!G496,0)))))))))))</f>
        <v>0</v>
      </c>
      <c r="J514" s="248">
        <f>IF(Foglio2!$J$3=Foglio2!$E$3,Ausiliari_Coll.Scol.!H496,IF(Foglio2!$J$3=Foglio2!$E$4,Collab._Tecnici!H496,IF(Foglio2!$J$3=Foglio2!$E$5,Assistenti_Tecnici!H496,IF(Foglio2!$J$3=Foglio2!$E$6,Assistenti_Amm.vo!H496,IF(Foglio2!$J$3=Foglio2!$E$7,Resp_Coord_Amm.vo!H496,IF(Foglio2!$J$3=Foglio2!$E$8,Direttore_Amm.vo!H496,IF(Foglio2!$J$3=Foglio2!$E$9,Doc_mat_elem.re!H496,IF(Foglio2!$J$3=Foglio2!$E$10,Doc_dipl_scuola_sec.!H496,IF(Foglio2!$J$3=Foglio2!$E$11,Doc_scuola_media!H496,IF(Foglio2!$J$3=Foglio2!$E$12,Doc_laureati_scuola_sec.!H514,IF(Foglio2!$J$3=Foglio2!$E$13,Direttivi_capi_ist.!H496,0)))))))))))</f>
        <v>0</v>
      </c>
      <c r="K514" s="248">
        <f>IF(Foglio2!$J$3=Foglio2!$E$3,Ausiliari_Coll.Scol.!I496,IF(Foglio2!$J$3=Foglio2!$E$4,Collab._Tecnici!I496,IF(Foglio2!$J$3=Foglio2!$E$5,Assistenti_Tecnici!I496,IF(Foglio2!$J$3=Foglio2!$E$6,Assistenti_Amm.vo!I496,IF(Foglio2!$J$3=Foglio2!$E$7,Resp_Coord_Amm.vo!I496,IF(Foglio2!$J$3=Foglio2!$E$8,Direttore_Amm.vo!I496,IF(Foglio2!$J$3=Foglio2!$E$9,Doc_mat_elem.re!I496,IF(Foglio2!$J$3=Foglio2!$E$10,Doc_dipl_scuola_sec.!I496,IF(Foglio2!$J$3=Foglio2!$E$11,Doc_scuola_media!I496,IF(Foglio2!$J$3=Foglio2!$E$12,Doc_laureati_scuola_sec.!I514,IF(Foglio2!$J$3=Foglio2!$E$13,Direttivi_capi_ist.!I496,0)))))))))))</f>
        <v>0</v>
      </c>
      <c r="L514" s="248">
        <f>IF(Foglio2!$J$3=Foglio2!$E$3,Ausiliari_Coll.Scol.!J496,IF(Foglio2!$J$3=Foglio2!$E$4,Collab._Tecnici!J496,IF(Foglio2!$J$3=Foglio2!$E$5,Assistenti_Tecnici!J496,IF(Foglio2!$J$3=Foglio2!$E$6,Assistenti_Amm.vo!J496,IF(Foglio2!$J$3=Foglio2!$E$7,Resp_Coord_Amm.vo!J496,IF(Foglio2!$J$3=Foglio2!$E$8,Direttore_Amm.vo!J496,IF(Foglio2!$J$3=Foglio2!$E$9,Doc_mat_elem.re!J496,IF(Foglio2!$J$3=Foglio2!$E$10,Doc_dipl_scuola_sec.!J496,IF(Foglio2!$J$3=Foglio2!$E$11,Doc_scuola_media!J496,IF(Foglio2!$J$3=Foglio2!$E$12,Doc_laureati_scuola_sec.!J514,IF(Foglio2!$J$3=Foglio2!$E$13,Direttivi_capi_ist.!J496,0)))))))))))</f>
        <v>0</v>
      </c>
      <c r="M514" s="249">
        <f>IF(Foglio2!$J$3=Foglio2!$E$3,Ausiliari_Coll.Scol.!K496,IF(Foglio2!$J$3=Foglio2!$E$4,Collab._Tecnici!K496,IF(Foglio2!$J$3=Foglio2!$E$5,Assistenti_Tecnici!K496,IF(Foglio2!$J$3=Foglio2!$E$6,Assistenti_Amm.vo!K496,IF(Foglio2!$J$3=Foglio2!$E$7,Resp_Coord_Amm.vo!K496,IF(Foglio2!$J$3=Foglio2!$E$8,Direttore_Amm.vo!K496,IF(Foglio2!$J$3=Foglio2!$E$9,Doc_mat_elem.re!K496,IF(Foglio2!$J$3=Foglio2!$E$10,Doc_dipl_scuola_sec.!K496,IF(Foglio2!$J$3=Foglio2!$E$11,Doc_scuola_media!K496,IF(Foglio2!$J$3=Foglio2!$E$12,Doc_laureati_scuola_sec.!K514,IF(Foglio2!$J$3=Foglio2!$E$13,Direttivi_capi_ist.!K496,0)))))))))))</f>
        <v>0</v>
      </c>
      <c r="N514" s="250">
        <f>IF(Foglio2!$J$3=Foglio2!$E$3,Ausiliari_Coll.Scol.!L496,IF(Foglio2!$J$3=Foglio2!$E$4,Collab._Tecnici!L496,IF(Foglio2!$J$3=Foglio2!$E$5,Assistenti_Tecnici!L496,IF(Foglio2!$J$3=Foglio2!$E$6,Assistenti_Amm.vo!L496,IF(Foglio2!$J$3=Foglio2!$E$7,Resp_Coord_Amm.vo!L496,IF(Foglio2!$J$3=Foglio2!$E$8,Direttore_Amm.vo!L496,IF(Foglio2!$J$3=Foglio2!$E$9,Doc_mat_elem.re!L496,IF(Foglio2!$J$3=Foglio2!$E$10,Doc_dipl_scuola_sec.!L496,IF(Foglio2!$J$3=Foglio2!$E$11,Doc_scuola_media!L496,IF(Foglio2!$J$3=Foglio2!$E$12,Doc_laureati_scuola_sec.!L514,IF(Foglio2!$J$3=Foglio2!$E$13,Direttivi_capi_ist.!L496,0)))))))))))</f>
        <v>0</v>
      </c>
      <c r="O514" s="251">
        <f>IF(Foglio2!$J$3=Foglio2!$E$3,Ausiliari_Coll.Scol.!M496,IF(Foglio2!$J$3=Foglio2!$E$4,Collab._Tecnici!M496,IF(Foglio2!$J$3=Foglio2!$E$5,Assistenti_Tecnici!M496,IF(Foglio2!$J$3=Foglio2!$E$6,Assistenti_Amm.vo!M496,IF(Foglio2!$J$3=Foglio2!$E$7,Resp_Coord_Amm.vo!M496,IF(Foglio2!$J$3=Foglio2!$E$8,Direttore_Amm.vo!M496,IF(Foglio2!$J$3=Foglio2!$E$9,Doc_mat_elem.re!M496,IF(Foglio2!$J$3=Foglio2!$E$10,Doc_dipl_scuola_sec.!M496,IF(Foglio2!$J$3=Foglio2!$E$11,Doc_scuola_media!M496,IF(Foglio2!$J$3=Foglio2!$E$12,Doc_laureati_scuola_sec.!M514,IF(Foglio2!$J$3=Foglio2!$E$13,Direttivi_capi_ist.!M496,0)))))))))))</f>
        <v>0</v>
      </c>
      <c r="P514" s="252">
        <f>IF(Foglio2!$J$3=Foglio2!$E$3,Ausiliari_Coll.Scol.!N496,IF(Foglio2!$J$3=Foglio2!$E$4,Collab._Tecnici!N496,IF(Foglio2!$J$3=Foglio2!$E$5,Assistenti_Tecnici!N496,IF(Foglio2!$J$3=Foglio2!$E$6,Assistenti_Amm.vo!N496,IF(Foglio2!$J$3=Foglio2!$E$7,Resp_Coord_Amm.vo!N496,IF(Foglio2!$J$3=Foglio2!$E$8,Direttore_Amm.vo!N496,IF(Foglio2!$J$3=Foglio2!$E$9,Doc_mat_elem.re!N496,IF(Foglio2!$J$3=Foglio2!$E$10,Doc_dipl_scuola_sec.!N496,IF(Foglio2!$J$3=Foglio2!$E$11,Doc_scuola_media!N496,IF(Foglio2!$J$3=Foglio2!$E$12,Doc_laureati_scuola_sec.!N514,IF(Foglio2!$J$3=Foglio2!$E$13,Direttivi_capi_ist.!N496,0)))))))))))</f>
        <v>0</v>
      </c>
      <c r="Q514" s="252">
        <f>IF(Foglio2!$J$3=Foglio2!$E$3,Ausiliari_Coll.Scol.!O496,IF(Foglio2!$J$3=Foglio2!$E$4,Collab._Tecnici!O496,IF(Foglio2!$J$3=Foglio2!$E$5,Assistenti_Tecnici!O496,IF(Foglio2!$J$3=Foglio2!$E$6,Assistenti_Amm.vo!O496,IF(Foglio2!$J$3=Foglio2!$E$7,Resp_Coord_Amm.vo!O496,IF(Foglio2!$J$3=Foglio2!$E$8,Direttore_Amm.vo!O496,IF(Foglio2!$J$3=Foglio2!$E$9,Doc_mat_elem.re!O496,IF(Foglio2!$J$3=Foglio2!$E$10,Doc_dipl_scuola_sec.!O496,IF(Foglio2!$J$3=Foglio2!$E$11,Doc_scuola_media!O496,IF(Foglio2!$J$3=Foglio2!$E$12,Doc_laureati_scuola_sec.!O514,IF(Foglio2!$J$3=Foglio2!$E$13,Direttivi_capi_ist.!O496,0)))))))))))</f>
        <v>0</v>
      </c>
      <c r="R514" s="252">
        <f>IF(Foglio2!$J$3=Foglio2!$E$3,Ausiliari_Coll.Scol.!P496,IF(Foglio2!$J$3=Foglio2!$E$4,Collab._Tecnici!P496,IF(Foglio2!$J$3=Foglio2!$E$5,Assistenti_Tecnici!P496,IF(Foglio2!$J$3=Foglio2!$E$6,Assistenti_Amm.vo!P496,IF(Foglio2!$J$3=Foglio2!$E$7,Resp_Coord_Amm.vo!P496,IF(Foglio2!$J$3=Foglio2!$E$8,Direttore_Amm.vo!P496,IF(Foglio2!$J$3=Foglio2!$E$9,Doc_mat_elem.re!P496,IF(Foglio2!$J$3=Foglio2!$E$10,Doc_dipl_scuola_sec.!P496,IF(Foglio2!$J$3=Foglio2!$E$11,Doc_scuola_media!P496,IF(Foglio2!$J$3=Foglio2!$E$12,Doc_laureati_scuola_sec.!P514,IF(Foglio2!$J$3=Foglio2!$E$13,Direttivi_capi_ist.!P496,0)))))))))))</f>
        <v>0</v>
      </c>
      <c r="S514" s="252">
        <f>IF(Foglio2!$J$3=Foglio2!$E$3,Ausiliari_Coll.Scol.!Q496,IF(Foglio2!$J$3=Foglio2!$E$4,Collab._Tecnici!Q496,IF(Foglio2!$J$3=Foglio2!$E$5,Assistenti_Tecnici!Q496,IF(Foglio2!$J$3=Foglio2!$E$6,Assistenti_Amm.vo!Q496,IF(Foglio2!$J$3=Foglio2!$E$7,Resp_Coord_Amm.vo!Q496,IF(Foglio2!$J$3=Foglio2!$E$8,Direttore_Amm.vo!Q496,IF(Foglio2!$J$3=Foglio2!$E$9,Doc_mat_elem.re!Q496,IF(Foglio2!$J$3=Foglio2!$E$10,Doc_dipl_scuola_sec.!Q496,IF(Foglio2!$J$3=Foglio2!$E$11,Doc_scuola_media!Q496,IF(Foglio2!$J$3=Foglio2!$E$12,Doc_laureati_scuola_sec.!Q514,IF(Foglio2!$J$3=Foglio2!$E$13,Direttivi_capi_ist.!Q496,0)))))))))))</f>
        <v>0</v>
      </c>
      <c r="T514" s="252">
        <f>IF(Foglio2!$J$3=Foglio2!$E$3,Ausiliari_Coll.Scol.!R496,IF(Foglio2!$J$3=Foglio2!$E$4,Collab._Tecnici!R496,IF(Foglio2!$J$3=Foglio2!$E$5,Assistenti_Tecnici!R496,IF(Foglio2!$J$3=Foglio2!$E$6,Assistenti_Amm.vo!R496,IF(Foglio2!$J$3=Foglio2!$E$7,Resp_Coord_Amm.vo!R496,IF(Foglio2!$J$3=Foglio2!$E$8,Direttore_Amm.vo!R496,IF(Foglio2!$J$3=Foglio2!$E$9,Doc_mat_elem.re!R496,IF(Foglio2!$J$3=Foglio2!$E$10,Doc_dipl_scuola_sec.!R496,IF(Foglio2!$J$3=Foglio2!$E$11,Doc_scuola_media!R496,IF(Foglio2!$J$3=Foglio2!$E$12,Doc_laureati_scuola_sec.!R514,IF(Foglio2!$J$3=Foglio2!$E$13,Direttivi_capi_ist.!R496,0)))))))))))</f>
        <v>0</v>
      </c>
      <c r="U514" s="252">
        <f t="shared" ref="U514" si="2495">(P514)/12*0.8</f>
        <v>0</v>
      </c>
      <c r="V514" s="252">
        <f t="shared" ref="V514" si="2496">(P514+R514)/12*0.8</f>
        <v>0</v>
      </c>
      <c r="W514" s="253" t="str">
        <f t="shared" ref="W514" si="2497">"Fascia Da "&amp;F514&amp;" a "&amp;F515&amp;" Decorrenza "&amp;DAY(C514)&amp;"/"&amp;MONTH(C514)&amp;"/"&amp;YEAR(C514)</f>
        <v>Fascia Da 0 a 2 Decorrenza 1/1/2002</v>
      </c>
    </row>
    <row r="515" spans="1:23" ht="9" customHeight="1" x14ac:dyDescent="0.2">
      <c r="B515" s="245">
        <f t="shared" ref="B515" si="2498">B514+1</f>
        <v>37258</v>
      </c>
      <c r="C515" s="376"/>
      <c r="D515" s="376"/>
      <c r="E515" s="254" t="s">
        <v>4</v>
      </c>
      <c r="F515" s="255">
        <v>2</v>
      </c>
      <c r="G515" s="267">
        <f t="shared" ref="G515" si="2499">G514*1936.27</f>
        <v>0</v>
      </c>
      <c r="H515" s="267">
        <f t="shared" ref="H515" si="2500">H514*1936.27</f>
        <v>0</v>
      </c>
      <c r="I515" s="267">
        <f t="shared" ref="I515" si="2501">I514*1936.27</f>
        <v>0</v>
      </c>
      <c r="J515" s="267">
        <f t="shared" ref="J515" si="2502">J514*1936.27</f>
        <v>0</v>
      </c>
      <c r="K515" s="267">
        <f t="shared" ref="K515" si="2503">K514*1936.27</f>
        <v>0</v>
      </c>
      <c r="L515" s="266">
        <f t="shared" ref="L515" si="2504">L514*1936.27</f>
        <v>0</v>
      </c>
      <c r="M515" s="267">
        <f t="shared" ref="M515" si="2505">M514*1936.27</f>
        <v>0</v>
      </c>
      <c r="N515" s="182">
        <f t="shared" ref="N515" si="2506">N514*1936.27</f>
        <v>0</v>
      </c>
      <c r="O515" s="183">
        <f t="shared" ref="O515" si="2507">O514*1936.27</f>
        <v>0</v>
      </c>
      <c r="P515" s="184">
        <f t="shared" ref="P515" si="2508">P514*1936.27</f>
        <v>0</v>
      </c>
      <c r="Q515" s="184">
        <f t="shared" ref="Q515" si="2509">Q514*1936.27</f>
        <v>0</v>
      </c>
      <c r="R515" s="184">
        <f t="shared" ref="R515" si="2510">R514*1936.27</f>
        <v>0</v>
      </c>
      <c r="S515" s="184">
        <f t="shared" ref="S515" si="2511">S514*1936.27</f>
        <v>0</v>
      </c>
      <c r="T515" s="184">
        <f t="shared" ref="T515" si="2512">T514*1936.27</f>
        <v>0</v>
      </c>
      <c r="U515" s="184">
        <f t="shared" ref="U515" si="2513">U514*1936.27</f>
        <v>0</v>
      </c>
      <c r="V515" s="184">
        <f t="shared" ref="V515" si="2514">V514*1936.27</f>
        <v>0</v>
      </c>
    </row>
    <row r="516" spans="1:23" ht="12.75" customHeight="1" x14ac:dyDescent="0.2">
      <c r="A516" s="104">
        <f>IF(Foglio2!$J$7=1,TRUNC(Base!V516,0),TRUNC(Base!U516,0))</f>
        <v>0</v>
      </c>
      <c r="B516" s="245">
        <f t="shared" si="2093"/>
        <v>37259</v>
      </c>
      <c r="C516" s="377">
        <v>37257</v>
      </c>
      <c r="D516" s="377">
        <v>37621</v>
      </c>
      <c r="E516" s="259" t="s">
        <v>3</v>
      </c>
      <c r="F516" s="260">
        <v>3</v>
      </c>
      <c r="G516" s="248">
        <f>IF(Foglio2!$J$3=Foglio2!$E$3,Ausiliari_Coll.Scol.!E498,IF(Foglio2!$J$3=Foglio2!$E$4,Collab._Tecnici!E498,IF(Foglio2!$J$3=Foglio2!$E$5,Assistenti_Tecnici!E498,IF(Foglio2!$J$3=Foglio2!$E$6,Assistenti_Amm.vo!E498,IF(Foglio2!$J$3=Foglio2!$E$7,Resp_Coord_Amm.vo!E498,IF(Foglio2!$J$3=Foglio2!$E$8,Direttore_Amm.vo!E498,IF(Foglio2!$J$3=Foglio2!$E$9,Doc_mat_elem.re!E498,IF(Foglio2!$J$3=Foglio2!$E$10,Doc_dipl_scuola_sec.!E498,IF(Foglio2!$J$3=Foglio2!$E$11,Doc_scuola_media!E498,IF(Foglio2!$J$3=Foglio2!$E$12,Doc_laureati_scuola_sec.!E516,IF(Foglio2!$J$3=Foglio2!$E$13,Direttivi_capi_ist.!E498,0)))))))))))</f>
        <v>0</v>
      </c>
      <c r="H516" s="248">
        <f>IF(Foglio2!$J$3=Foglio2!$E$3,Ausiliari_Coll.Scol.!F498,IF(Foglio2!$J$3=Foglio2!$E$4,Collab._Tecnici!F498,IF(Foglio2!$J$3=Foglio2!$E$5,Assistenti_Tecnici!F498,IF(Foglio2!$J$3=Foglio2!$E$6,Assistenti_Amm.vo!F498,IF(Foglio2!$J$3=Foglio2!$E$7,Resp_Coord_Amm.vo!F498,IF(Foglio2!$J$3=Foglio2!$E$8,Direttore_Amm.vo!F498,IF(Foglio2!$J$3=Foglio2!$E$9,Doc_mat_elem.re!F498,IF(Foglio2!$J$3=Foglio2!$E$10,Doc_dipl_scuola_sec.!F498,IF(Foglio2!$J$3=Foglio2!$E$11,Doc_scuola_media!F498,IF(Foglio2!$J$3=Foglio2!$E$12,Doc_laureati_scuola_sec.!F516,IF(Foglio2!$J$3=Foglio2!$E$13,Direttivi_capi_ist.!F498,0)))))))))))</f>
        <v>0</v>
      </c>
      <c r="I516" s="248">
        <f>IF(Foglio2!$J$3=Foglio2!$E$3,Ausiliari_Coll.Scol.!G498,IF(Foglio2!$J$3=Foglio2!$E$4,Collab._Tecnici!G498,IF(Foglio2!$J$3=Foglio2!$E$5,Assistenti_Tecnici!G498,IF(Foglio2!$J$3=Foglio2!$E$6,Assistenti_Amm.vo!G498,IF(Foglio2!$J$3=Foglio2!$E$7,Resp_Coord_Amm.vo!G498,IF(Foglio2!$J$3=Foglio2!$E$8,Direttore_Amm.vo!G498,IF(Foglio2!$J$3=Foglio2!$E$9,Doc_mat_elem.re!G498,IF(Foglio2!$J$3=Foglio2!$E$10,Doc_dipl_scuola_sec.!G498,IF(Foglio2!$J$3=Foglio2!$E$11,Doc_scuola_media!G498,IF(Foglio2!$J$3=Foglio2!$E$12,Doc_laureati_scuola_sec.!G516,IF(Foglio2!$J$3=Foglio2!$E$13,Direttivi_capi_ist.!G498,0)))))))))))</f>
        <v>0</v>
      </c>
      <c r="J516" s="248">
        <f>IF(Foglio2!$J$3=Foglio2!$E$3,Ausiliari_Coll.Scol.!H498,IF(Foglio2!$J$3=Foglio2!$E$4,Collab._Tecnici!H498,IF(Foglio2!$J$3=Foglio2!$E$5,Assistenti_Tecnici!H498,IF(Foglio2!$J$3=Foglio2!$E$6,Assistenti_Amm.vo!H498,IF(Foglio2!$J$3=Foglio2!$E$7,Resp_Coord_Amm.vo!H498,IF(Foglio2!$J$3=Foglio2!$E$8,Direttore_Amm.vo!H498,IF(Foglio2!$J$3=Foglio2!$E$9,Doc_mat_elem.re!H498,IF(Foglio2!$J$3=Foglio2!$E$10,Doc_dipl_scuola_sec.!H498,IF(Foglio2!$J$3=Foglio2!$E$11,Doc_scuola_media!H498,IF(Foglio2!$J$3=Foglio2!$E$12,Doc_laureati_scuola_sec.!H516,IF(Foglio2!$J$3=Foglio2!$E$13,Direttivi_capi_ist.!H498,0)))))))))))</f>
        <v>0</v>
      </c>
      <c r="K516" s="248">
        <f>IF(Foglio2!$J$3=Foglio2!$E$3,Ausiliari_Coll.Scol.!I498,IF(Foglio2!$J$3=Foglio2!$E$4,Collab._Tecnici!I498,IF(Foglio2!$J$3=Foglio2!$E$5,Assistenti_Tecnici!I498,IF(Foglio2!$J$3=Foglio2!$E$6,Assistenti_Amm.vo!I498,IF(Foglio2!$J$3=Foglio2!$E$7,Resp_Coord_Amm.vo!I498,IF(Foglio2!$J$3=Foglio2!$E$8,Direttore_Amm.vo!I498,IF(Foglio2!$J$3=Foglio2!$E$9,Doc_mat_elem.re!I498,IF(Foglio2!$J$3=Foglio2!$E$10,Doc_dipl_scuola_sec.!I498,IF(Foglio2!$J$3=Foglio2!$E$11,Doc_scuola_media!I498,IF(Foglio2!$J$3=Foglio2!$E$12,Doc_laureati_scuola_sec.!I516,IF(Foglio2!$J$3=Foglio2!$E$13,Direttivi_capi_ist.!I498,0)))))))))))</f>
        <v>0</v>
      </c>
      <c r="L516" s="248">
        <f>IF(Foglio2!$J$3=Foglio2!$E$3,Ausiliari_Coll.Scol.!J498,IF(Foglio2!$J$3=Foglio2!$E$4,Collab._Tecnici!J498,IF(Foglio2!$J$3=Foglio2!$E$5,Assistenti_Tecnici!J498,IF(Foglio2!$J$3=Foglio2!$E$6,Assistenti_Amm.vo!J498,IF(Foglio2!$J$3=Foglio2!$E$7,Resp_Coord_Amm.vo!J498,IF(Foglio2!$J$3=Foglio2!$E$8,Direttore_Amm.vo!J498,IF(Foglio2!$J$3=Foglio2!$E$9,Doc_mat_elem.re!J498,IF(Foglio2!$J$3=Foglio2!$E$10,Doc_dipl_scuola_sec.!J498,IF(Foglio2!$J$3=Foglio2!$E$11,Doc_scuola_media!J498,IF(Foglio2!$J$3=Foglio2!$E$12,Doc_laureati_scuola_sec.!J516,IF(Foglio2!$J$3=Foglio2!$E$13,Direttivi_capi_ist.!J498,0)))))))))))</f>
        <v>0</v>
      </c>
      <c r="M516" s="249">
        <f>IF(Foglio2!$J$3=Foglio2!$E$3,Ausiliari_Coll.Scol.!K498,IF(Foglio2!$J$3=Foglio2!$E$4,Collab._Tecnici!K498,IF(Foglio2!$J$3=Foglio2!$E$5,Assistenti_Tecnici!K498,IF(Foglio2!$J$3=Foglio2!$E$6,Assistenti_Amm.vo!K498,IF(Foglio2!$J$3=Foglio2!$E$7,Resp_Coord_Amm.vo!K498,IF(Foglio2!$J$3=Foglio2!$E$8,Direttore_Amm.vo!K498,IF(Foglio2!$J$3=Foglio2!$E$9,Doc_mat_elem.re!K498,IF(Foglio2!$J$3=Foglio2!$E$10,Doc_dipl_scuola_sec.!K498,IF(Foglio2!$J$3=Foglio2!$E$11,Doc_scuola_media!K498,IF(Foglio2!$J$3=Foglio2!$E$12,Doc_laureati_scuola_sec.!K516,IF(Foglio2!$J$3=Foglio2!$E$13,Direttivi_capi_ist.!K498,0)))))))))))</f>
        <v>0</v>
      </c>
      <c r="N516" s="250">
        <f>IF(Foglio2!$J$3=Foglio2!$E$3,Ausiliari_Coll.Scol.!L498,IF(Foglio2!$J$3=Foglio2!$E$4,Collab._Tecnici!L498,IF(Foglio2!$J$3=Foglio2!$E$5,Assistenti_Tecnici!L498,IF(Foglio2!$J$3=Foglio2!$E$6,Assistenti_Amm.vo!L498,IF(Foglio2!$J$3=Foglio2!$E$7,Resp_Coord_Amm.vo!L498,IF(Foglio2!$J$3=Foglio2!$E$8,Direttore_Amm.vo!L498,IF(Foglio2!$J$3=Foglio2!$E$9,Doc_mat_elem.re!L498,IF(Foglio2!$J$3=Foglio2!$E$10,Doc_dipl_scuola_sec.!L498,IF(Foglio2!$J$3=Foglio2!$E$11,Doc_scuola_media!L498,IF(Foglio2!$J$3=Foglio2!$E$12,Doc_laureati_scuola_sec.!L516,IF(Foglio2!$J$3=Foglio2!$E$13,Direttivi_capi_ist.!L498,0)))))))))))</f>
        <v>0</v>
      </c>
      <c r="O516" s="251">
        <f>IF(Foglio2!$J$3=Foglio2!$E$3,Ausiliari_Coll.Scol.!M498,IF(Foglio2!$J$3=Foglio2!$E$4,Collab._Tecnici!M498,IF(Foglio2!$J$3=Foglio2!$E$5,Assistenti_Tecnici!M498,IF(Foglio2!$J$3=Foglio2!$E$6,Assistenti_Amm.vo!M498,IF(Foglio2!$J$3=Foglio2!$E$7,Resp_Coord_Amm.vo!M498,IF(Foglio2!$J$3=Foglio2!$E$8,Direttore_Amm.vo!M498,IF(Foglio2!$J$3=Foglio2!$E$9,Doc_mat_elem.re!M498,IF(Foglio2!$J$3=Foglio2!$E$10,Doc_dipl_scuola_sec.!M498,IF(Foglio2!$J$3=Foglio2!$E$11,Doc_scuola_media!M498,IF(Foglio2!$J$3=Foglio2!$E$12,Doc_laureati_scuola_sec.!M516,IF(Foglio2!$J$3=Foglio2!$E$13,Direttivi_capi_ist.!M498,0)))))))))))</f>
        <v>0</v>
      </c>
      <c r="P516" s="252">
        <f>IF(Foglio2!$J$3=Foglio2!$E$3,Ausiliari_Coll.Scol.!N498,IF(Foglio2!$J$3=Foglio2!$E$4,Collab._Tecnici!N498,IF(Foglio2!$J$3=Foglio2!$E$5,Assistenti_Tecnici!N498,IF(Foglio2!$J$3=Foglio2!$E$6,Assistenti_Amm.vo!N498,IF(Foglio2!$J$3=Foglio2!$E$7,Resp_Coord_Amm.vo!N498,IF(Foglio2!$J$3=Foglio2!$E$8,Direttore_Amm.vo!N498,IF(Foglio2!$J$3=Foglio2!$E$9,Doc_mat_elem.re!N498,IF(Foglio2!$J$3=Foglio2!$E$10,Doc_dipl_scuola_sec.!N498,IF(Foglio2!$J$3=Foglio2!$E$11,Doc_scuola_media!N498,IF(Foglio2!$J$3=Foglio2!$E$12,Doc_laureati_scuola_sec.!N516,IF(Foglio2!$J$3=Foglio2!$E$13,Direttivi_capi_ist.!N498,0)))))))))))</f>
        <v>0</v>
      </c>
      <c r="Q516" s="252">
        <f>IF(Foglio2!$J$3=Foglio2!$E$3,Ausiliari_Coll.Scol.!O498,IF(Foglio2!$J$3=Foglio2!$E$4,Collab._Tecnici!O498,IF(Foglio2!$J$3=Foglio2!$E$5,Assistenti_Tecnici!O498,IF(Foglio2!$J$3=Foglio2!$E$6,Assistenti_Amm.vo!O498,IF(Foglio2!$J$3=Foglio2!$E$7,Resp_Coord_Amm.vo!O498,IF(Foglio2!$J$3=Foglio2!$E$8,Direttore_Amm.vo!O498,IF(Foglio2!$J$3=Foglio2!$E$9,Doc_mat_elem.re!O498,IF(Foglio2!$J$3=Foglio2!$E$10,Doc_dipl_scuola_sec.!O498,IF(Foglio2!$J$3=Foglio2!$E$11,Doc_scuola_media!O498,IF(Foglio2!$J$3=Foglio2!$E$12,Doc_laureati_scuola_sec.!O516,IF(Foglio2!$J$3=Foglio2!$E$13,Direttivi_capi_ist.!O498,0)))))))))))</f>
        <v>0</v>
      </c>
      <c r="R516" s="252">
        <f>IF(Foglio2!$J$3=Foglio2!$E$3,Ausiliari_Coll.Scol.!P498,IF(Foglio2!$J$3=Foglio2!$E$4,Collab._Tecnici!P498,IF(Foglio2!$J$3=Foglio2!$E$5,Assistenti_Tecnici!P498,IF(Foglio2!$J$3=Foglio2!$E$6,Assistenti_Amm.vo!P498,IF(Foglio2!$J$3=Foglio2!$E$7,Resp_Coord_Amm.vo!P498,IF(Foglio2!$J$3=Foglio2!$E$8,Direttore_Amm.vo!P498,IF(Foglio2!$J$3=Foglio2!$E$9,Doc_mat_elem.re!P498,IF(Foglio2!$J$3=Foglio2!$E$10,Doc_dipl_scuola_sec.!P498,IF(Foglio2!$J$3=Foglio2!$E$11,Doc_scuola_media!P498,IF(Foglio2!$J$3=Foglio2!$E$12,Doc_laureati_scuola_sec.!P516,IF(Foglio2!$J$3=Foglio2!$E$13,Direttivi_capi_ist.!P498,0)))))))))))</f>
        <v>0</v>
      </c>
      <c r="S516" s="252">
        <f>IF(Foglio2!$J$3=Foglio2!$E$3,Ausiliari_Coll.Scol.!Q498,IF(Foglio2!$J$3=Foglio2!$E$4,Collab._Tecnici!Q498,IF(Foglio2!$J$3=Foglio2!$E$5,Assistenti_Tecnici!Q498,IF(Foglio2!$J$3=Foglio2!$E$6,Assistenti_Amm.vo!Q498,IF(Foglio2!$J$3=Foglio2!$E$7,Resp_Coord_Amm.vo!Q498,IF(Foglio2!$J$3=Foglio2!$E$8,Direttore_Amm.vo!Q498,IF(Foglio2!$J$3=Foglio2!$E$9,Doc_mat_elem.re!Q498,IF(Foglio2!$J$3=Foglio2!$E$10,Doc_dipl_scuola_sec.!Q498,IF(Foglio2!$J$3=Foglio2!$E$11,Doc_scuola_media!Q498,IF(Foglio2!$J$3=Foglio2!$E$12,Doc_laureati_scuola_sec.!Q516,IF(Foglio2!$J$3=Foglio2!$E$13,Direttivi_capi_ist.!Q498,0)))))))))))</f>
        <v>0</v>
      </c>
      <c r="T516" s="252">
        <f>IF(Foglio2!$J$3=Foglio2!$E$3,Ausiliari_Coll.Scol.!R498,IF(Foglio2!$J$3=Foglio2!$E$4,Collab._Tecnici!R498,IF(Foglio2!$J$3=Foglio2!$E$5,Assistenti_Tecnici!R498,IF(Foglio2!$J$3=Foglio2!$E$6,Assistenti_Amm.vo!R498,IF(Foglio2!$J$3=Foglio2!$E$7,Resp_Coord_Amm.vo!R498,IF(Foglio2!$J$3=Foglio2!$E$8,Direttore_Amm.vo!R498,IF(Foglio2!$J$3=Foglio2!$E$9,Doc_mat_elem.re!R498,IF(Foglio2!$J$3=Foglio2!$E$10,Doc_dipl_scuola_sec.!R498,IF(Foglio2!$J$3=Foglio2!$E$11,Doc_scuola_media!R498,IF(Foglio2!$J$3=Foglio2!$E$12,Doc_laureati_scuola_sec.!R516,IF(Foglio2!$J$3=Foglio2!$E$13,Direttivi_capi_ist.!R498,0)))))))))))</f>
        <v>0</v>
      </c>
      <c r="U516" s="252">
        <f t="shared" ref="U516" si="2515">(P516)/12*0.8</f>
        <v>0</v>
      </c>
      <c r="V516" s="252">
        <f t="shared" ref="V516" si="2516">(P516+R516)/12*0.8</f>
        <v>0</v>
      </c>
      <c r="W516" s="253" t="str">
        <f t="shared" ref="W516" si="2517">"Fascia Da "&amp;F516&amp;" a "&amp;F517&amp;" Decorrenza "&amp;DAY(C514)&amp;"/"&amp;MONTH(C514)&amp;"/"&amp;YEAR(C514)</f>
        <v>Fascia Da 3 a 8 Decorrenza 1/1/2002</v>
      </c>
    </row>
    <row r="517" spans="1:23" ht="9" customHeight="1" x14ac:dyDescent="0.2">
      <c r="B517" s="245">
        <f t="shared" si="2093"/>
        <v>37260</v>
      </c>
      <c r="C517" s="377"/>
      <c r="D517" s="377"/>
      <c r="E517" s="254" t="s">
        <v>4</v>
      </c>
      <c r="F517" s="255">
        <v>8</v>
      </c>
      <c r="G517" s="267">
        <f t="shared" ref="G517" si="2518">G516*1936.27</f>
        <v>0</v>
      </c>
      <c r="H517" s="267">
        <f t="shared" ref="H517" si="2519">H516*1936.27</f>
        <v>0</v>
      </c>
      <c r="I517" s="267">
        <f t="shared" ref="I517" si="2520">I516*1936.27</f>
        <v>0</v>
      </c>
      <c r="J517" s="267">
        <f t="shared" ref="J517" si="2521">J516*1936.27</f>
        <v>0</v>
      </c>
      <c r="K517" s="267">
        <f t="shared" ref="K517" si="2522">K516*1936.27</f>
        <v>0</v>
      </c>
      <c r="L517" s="266">
        <f t="shared" ref="L517" si="2523">L516*1936.27</f>
        <v>0</v>
      </c>
      <c r="M517" s="267">
        <f t="shared" ref="M517" si="2524">M516*1936.27</f>
        <v>0</v>
      </c>
      <c r="N517" s="182">
        <f t="shared" ref="N517" si="2525">N516*1936.27</f>
        <v>0</v>
      </c>
      <c r="O517" s="183">
        <f t="shared" ref="O517" si="2526">O516*1936.27</f>
        <v>0</v>
      </c>
      <c r="P517" s="184">
        <f t="shared" ref="P517" si="2527">P516*1936.27</f>
        <v>0</v>
      </c>
      <c r="Q517" s="184">
        <f t="shared" ref="Q517" si="2528">Q516*1936.27</f>
        <v>0</v>
      </c>
      <c r="R517" s="184">
        <f t="shared" ref="R517" si="2529">R516*1936.27</f>
        <v>0</v>
      </c>
      <c r="S517" s="184">
        <f t="shared" ref="S517" si="2530">S516*1936.27</f>
        <v>0</v>
      </c>
      <c r="T517" s="184">
        <f t="shared" ref="T517" si="2531">T516*1936.27</f>
        <v>0</v>
      </c>
      <c r="U517" s="184">
        <f t="shared" ref="U517" si="2532">U516*1936.27</f>
        <v>0</v>
      </c>
      <c r="V517" s="184">
        <f t="shared" ref="V517" si="2533">V516*1936.27</f>
        <v>0</v>
      </c>
    </row>
    <row r="518" spans="1:23" ht="12.75" customHeight="1" x14ac:dyDescent="0.2">
      <c r="A518" s="104">
        <f>IF(Foglio2!$J$7=1,TRUNC(Base!V518,0),TRUNC(Base!U518,0))</f>
        <v>0</v>
      </c>
      <c r="B518" s="245">
        <f t="shared" si="2093"/>
        <v>37261</v>
      </c>
      <c r="C518" s="377"/>
      <c r="D518" s="377"/>
      <c r="E518" s="259" t="s">
        <v>3</v>
      </c>
      <c r="F518" s="260">
        <v>9</v>
      </c>
      <c r="G518" s="248">
        <f>IF(Foglio2!$J$3=Foglio2!$E$3,Ausiliari_Coll.Scol.!E500,IF(Foglio2!$J$3=Foglio2!$E$4,Collab._Tecnici!E500,IF(Foglio2!$J$3=Foglio2!$E$5,Assistenti_Tecnici!E500,IF(Foglio2!$J$3=Foglio2!$E$6,Assistenti_Amm.vo!E500,IF(Foglio2!$J$3=Foglio2!$E$7,Resp_Coord_Amm.vo!E500,IF(Foglio2!$J$3=Foglio2!$E$8,Direttore_Amm.vo!E500,IF(Foglio2!$J$3=Foglio2!$E$9,Doc_mat_elem.re!E500,IF(Foglio2!$J$3=Foglio2!$E$10,Doc_dipl_scuola_sec.!E500,IF(Foglio2!$J$3=Foglio2!$E$11,Doc_scuola_media!E500,IF(Foglio2!$J$3=Foglio2!$E$12,Doc_laureati_scuola_sec.!E518,IF(Foglio2!$J$3=Foglio2!$E$13,Direttivi_capi_ist.!E500,0)))))))))))</f>
        <v>0</v>
      </c>
      <c r="H518" s="248">
        <f>IF(Foglio2!$J$3=Foglio2!$E$3,Ausiliari_Coll.Scol.!F500,IF(Foglio2!$J$3=Foglio2!$E$4,Collab._Tecnici!F500,IF(Foglio2!$J$3=Foglio2!$E$5,Assistenti_Tecnici!F500,IF(Foglio2!$J$3=Foglio2!$E$6,Assistenti_Amm.vo!F500,IF(Foglio2!$J$3=Foglio2!$E$7,Resp_Coord_Amm.vo!F500,IF(Foglio2!$J$3=Foglio2!$E$8,Direttore_Amm.vo!F500,IF(Foglio2!$J$3=Foglio2!$E$9,Doc_mat_elem.re!F500,IF(Foglio2!$J$3=Foglio2!$E$10,Doc_dipl_scuola_sec.!F500,IF(Foglio2!$J$3=Foglio2!$E$11,Doc_scuola_media!F500,IF(Foglio2!$J$3=Foglio2!$E$12,Doc_laureati_scuola_sec.!F518,IF(Foglio2!$J$3=Foglio2!$E$13,Direttivi_capi_ist.!F500,0)))))))))))</f>
        <v>0</v>
      </c>
      <c r="I518" s="248">
        <f>IF(Foglio2!$J$3=Foglio2!$E$3,Ausiliari_Coll.Scol.!G500,IF(Foglio2!$J$3=Foglio2!$E$4,Collab._Tecnici!G500,IF(Foglio2!$J$3=Foglio2!$E$5,Assistenti_Tecnici!G500,IF(Foglio2!$J$3=Foglio2!$E$6,Assistenti_Amm.vo!G500,IF(Foglio2!$J$3=Foglio2!$E$7,Resp_Coord_Amm.vo!G500,IF(Foglio2!$J$3=Foglio2!$E$8,Direttore_Amm.vo!G500,IF(Foglio2!$J$3=Foglio2!$E$9,Doc_mat_elem.re!G500,IF(Foglio2!$J$3=Foglio2!$E$10,Doc_dipl_scuola_sec.!G500,IF(Foglio2!$J$3=Foglio2!$E$11,Doc_scuola_media!G500,IF(Foglio2!$J$3=Foglio2!$E$12,Doc_laureati_scuola_sec.!G518,IF(Foglio2!$J$3=Foglio2!$E$13,Direttivi_capi_ist.!G500,0)))))))))))</f>
        <v>0</v>
      </c>
      <c r="J518" s="248">
        <f>IF(Foglio2!$J$3=Foglio2!$E$3,Ausiliari_Coll.Scol.!H500,IF(Foglio2!$J$3=Foglio2!$E$4,Collab._Tecnici!H500,IF(Foglio2!$J$3=Foglio2!$E$5,Assistenti_Tecnici!H500,IF(Foglio2!$J$3=Foglio2!$E$6,Assistenti_Amm.vo!H500,IF(Foglio2!$J$3=Foglio2!$E$7,Resp_Coord_Amm.vo!H500,IF(Foglio2!$J$3=Foglio2!$E$8,Direttore_Amm.vo!H500,IF(Foglio2!$J$3=Foglio2!$E$9,Doc_mat_elem.re!H500,IF(Foglio2!$J$3=Foglio2!$E$10,Doc_dipl_scuola_sec.!H500,IF(Foglio2!$J$3=Foglio2!$E$11,Doc_scuola_media!H500,IF(Foglio2!$J$3=Foglio2!$E$12,Doc_laureati_scuola_sec.!H518,IF(Foglio2!$J$3=Foglio2!$E$13,Direttivi_capi_ist.!H500,0)))))))))))</f>
        <v>0</v>
      </c>
      <c r="K518" s="248">
        <f>IF(Foglio2!$J$3=Foglio2!$E$3,Ausiliari_Coll.Scol.!I500,IF(Foglio2!$J$3=Foglio2!$E$4,Collab._Tecnici!I500,IF(Foglio2!$J$3=Foglio2!$E$5,Assistenti_Tecnici!I500,IF(Foglio2!$J$3=Foglio2!$E$6,Assistenti_Amm.vo!I500,IF(Foglio2!$J$3=Foglio2!$E$7,Resp_Coord_Amm.vo!I500,IF(Foglio2!$J$3=Foglio2!$E$8,Direttore_Amm.vo!I500,IF(Foglio2!$J$3=Foglio2!$E$9,Doc_mat_elem.re!I500,IF(Foglio2!$J$3=Foglio2!$E$10,Doc_dipl_scuola_sec.!I500,IF(Foglio2!$J$3=Foglio2!$E$11,Doc_scuola_media!I500,IF(Foglio2!$J$3=Foglio2!$E$12,Doc_laureati_scuola_sec.!I518,IF(Foglio2!$J$3=Foglio2!$E$13,Direttivi_capi_ist.!I500,0)))))))))))</f>
        <v>0</v>
      </c>
      <c r="L518" s="248">
        <f>IF(Foglio2!$J$3=Foglio2!$E$3,Ausiliari_Coll.Scol.!J500,IF(Foglio2!$J$3=Foglio2!$E$4,Collab._Tecnici!J500,IF(Foglio2!$J$3=Foglio2!$E$5,Assistenti_Tecnici!J500,IF(Foglio2!$J$3=Foglio2!$E$6,Assistenti_Amm.vo!J500,IF(Foglio2!$J$3=Foglio2!$E$7,Resp_Coord_Amm.vo!J500,IF(Foglio2!$J$3=Foglio2!$E$8,Direttore_Amm.vo!J500,IF(Foglio2!$J$3=Foglio2!$E$9,Doc_mat_elem.re!J500,IF(Foglio2!$J$3=Foglio2!$E$10,Doc_dipl_scuola_sec.!J500,IF(Foglio2!$J$3=Foglio2!$E$11,Doc_scuola_media!J500,IF(Foglio2!$J$3=Foglio2!$E$12,Doc_laureati_scuola_sec.!J518,IF(Foglio2!$J$3=Foglio2!$E$13,Direttivi_capi_ist.!J500,0)))))))))))</f>
        <v>0</v>
      </c>
      <c r="M518" s="249">
        <f>IF(Foglio2!$J$3=Foglio2!$E$3,Ausiliari_Coll.Scol.!K500,IF(Foglio2!$J$3=Foglio2!$E$4,Collab._Tecnici!K500,IF(Foglio2!$J$3=Foglio2!$E$5,Assistenti_Tecnici!K500,IF(Foglio2!$J$3=Foglio2!$E$6,Assistenti_Amm.vo!K500,IF(Foglio2!$J$3=Foglio2!$E$7,Resp_Coord_Amm.vo!K500,IF(Foglio2!$J$3=Foglio2!$E$8,Direttore_Amm.vo!K500,IF(Foglio2!$J$3=Foglio2!$E$9,Doc_mat_elem.re!K500,IF(Foglio2!$J$3=Foglio2!$E$10,Doc_dipl_scuola_sec.!K500,IF(Foglio2!$J$3=Foglio2!$E$11,Doc_scuola_media!K500,IF(Foglio2!$J$3=Foglio2!$E$12,Doc_laureati_scuola_sec.!K518,IF(Foglio2!$J$3=Foglio2!$E$13,Direttivi_capi_ist.!K500,0)))))))))))</f>
        <v>0</v>
      </c>
      <c r="N518" s="250">
        <f>IF(Foglio2!$J$3=Foglio2!$E$3,Ausiliari_Coll.Scol.!L500,IF(Foglio2!$J$3=Foglio2!$E$4,Collab._Tecnici!L500,IF(Foglio2!$J$3=Foglio2!$E$5,Assistenti_Tecnici!L500,IF(Foglio2!$J$3=Foglio2!$E$6,Assistenti_Amm.vo!L500,IF(Foglio2!$J$3=Foglio2!$E$7,Resp_Coord_Amm.vo!L500,IF(Foglio2!$J$3=Foglio2!$E$8,Direttore_Amm.vo!L500,IF(Foglio2!$J$3=Foglio2!$E$9,Doc_mat_elem.re!L500,IF(Foglio2!$J$3=Foglio2!$E$10,Doc_dipl_scuola_sec.!L500,IF(Foglio2!$J$3=Foglio2!$E$11,Doc_scuola_media!L500,IF(Foglio2!$J$3=Foglio2!$E$12,Doc_laureati_scuola_sec.!L518,IF(Foglio2!$J$3=Foglio2!$E$13,Direttivi_capi_ist.!L500,0)))))))))))</f>
        <v>0</v>
      </c>
      <c r="O518" s="251">
        <f>IF(Foglio2!$J$3=Foglio2!$E$3,Ausiliari_Coll.Scol.!M500,IF(Foglio2!$J$3=Foglio2!$E$4,Collab._Tecnici!M500,IF(Foglio2!$J$3=Foglio2!$E$5,Assistenti_Tecnici!M500,IF(Foglio2!$J$3=Foglio2!$E$6,Assistenti_Amm.vo!M500,IF(Foglio2!$J$3=Foglio2!$E$7,Resp_Coord_Amm.vo!M500,IF(Foglio2!$J$3=Foglio2!$E$8,Direttore_Amm.vo!M500,IF(Foglio2!$J$3=Foglio2!$E$9,Doc_mat_elem.re!M500,IF(Foglio2!$J$3=Foglio2!$E$10,Doc_dipl_scuola_sec.!M500,IF(Foglio2!$J$3=Foglio2!$E$11,Doc_scuola_media!M500,IF(Foglio2!$J$3=Foglio2!$E$12,Doc_laureati_scuola_sec.!M518,IF(Foglio2!$J$3=Foglio2!$E$13,Direttivi_capi_ist.!M500,0)))))))))))</f>
        <v>0</v>
      </c>
      <c r="P518" s="252">
        <f>IF(Foglio2!$J$3=Foglio2!$E$3,Ausiliari_Coll.Scol.!N500,IF(Foglio2!$J$3=Foglio2!$E$4,Collab._Tecnici!N500,IF(Foglio2!$J$3=Foglio2!$E$5,Assistenti_Tecnici!N500,IF(Foglio2!$J$3=Foglio2!$E$6,Assistenti_Amm.vo!N500,IF(Foglio2!$J$3=Foglio2!$E$7,Resp_Coord_Amm.vo!N500,IF(Foglio2!$J$3=Foglio2!$E$8,Direttore_Amm.vo!N500,IF(Foglio2!$J$3=Foglio2!$E$9,Doc_mat_elem.re!N500,IF(Foglio2!$J$3=Foglio2!$E$10,Doc_dipl_scuola_sec.!N500,IF(Foglio2!$J$3=Foglio2!$E$11,Doc_scuola_media!N500,IF(Foglio2!$J$3=Foglio2!$E$12,Doc_laureati_scuola_sec.!N518,IF(Foglio2!$J$3=Foglio2!$E$13,Direttivi_capi_ist.!N500,0)))))))))))</f>
        <v>0</v>
      </c>
      <c r="Q518" s="252">
        <f>IF(Foglio2!$J$3=Foglio2!$E$3,Ausiliari_Coll.Scol.!O500,IF(Foglio2!$J$3=Foglio2!$E$4,Collab._Tecnici!O500,IF(Foglio2!$J$3=Foglio2!$E$5,Assistenti_Tecnici!O500,IF(Foglio2!$J$3=Foglio2!$E$6,Assistenti_Amm.vo!O500,IF(Foglio2!$J$3=Foglio2!$E$7,Resp_Coord_Amm.vo!O500,IF(Foglio2!$J$3=Foglio2!$E$8,Direttore_Amm.vo!O500,IF(Foglio2!$J$3=Foglio2!$E$9,Doc_mat_elem.re!O500,IF(Foglio2!$J$3=Foglio2!$E$10,Doc_dipl_scuola_sec.!O500,IF(Foglio2!$J$3=Foglio2!$E$11,Doc_scuola_media!O500,IF(Foglio2!$J$3=Foglio2!$E$12,Doc_laureati_scuola_sec.!O518,IF(Foglio2!$J$3=Foglio2!$E$13,Direttivi_capi_ist.!O500,0)))))))))))</f>
        <v>0</v>
      </c>
      <c r="R518" s="252">
        <f>IF(Foglio2!$J$3=Foglio2!$E$3,Ausiliari_Coll.Scol.!P500,IF(Foglio2!$J$3=Foglio2!$E$4,Collab._Tecnici!P500,IF(Foglio2!$J$3=Foglio2!$E$5,Assistenti_Tecnici!P500,IF(Foglio2!$J$3=Foglio2!$E$6,Assistenti_Amm.vo!P500,IF(Foglio2!$J$3=Foglio2!$E$7,Resp_Coord_Amm.vo!P500,IF(Foglio2!$J$3=Foglio2!$E$8,Direttore_Amm.vo!P500,IF(Foglio2!$J$3=Foglio2!$E$9,Doc_mat_elem.re!P500,IF(Foglio2!$J$3=Foglio2!$E$10,Doc_dipl_scuola_sec.!P500,IF(Foglio2!$J$3=Foglio2!$E$11,Doc_scuola_media!P500,IF(Foglio2!$J$3=Foglio2!$E$12,Doc_laureati_scuola_sec.!P518,IF(Foglio2!$J$3=Foglio2!$E$13,Direttivi_capi_ist.!P500,0)))))))))))</f>
        <v>0</v>
      </c>
      <c r="S518" s="252">
        <f>IF(Foglio2!$J$3=Foglio2!$E$3,Ausiliari_Coll.Scol.!Q500,IF(Foglio2!$J$3=Foglio2!$E$4,Collab._Tecnici!Q500,IF(Foglio2!$J$3=Foglio2!$E$5,Assistenti_Tecnici!Q500,IF(Foglio2!$J$3=Foglio2!$E$6,Assistenti_Amm.vo!Q500,IF(Foglio2!$J$3=Foglio2!$E$7,Resp_Coord_Amm.vo!Q500,IF(Foglio2!$J$3=Foglio2!$E$8,Direttore_Amm.vo!Q500,IF(Foglio2!$J$3=Foglio2!$E$9,Doc_mat_elem.re!Q500,IF(Foglio2!$J$3=Foglio2!$E$10,Doc_dipl_scuola_sec.!Q500,IF(Foglio2!$J$3=Foglio2!$E$11,Doc_scuola_media!Q500,IF(Foglio2!$J$3=Foglio2!$E$12,Doc_laureati_scuola_sec.!Q518,IF(Foglio2!$J$3=Foglio2!$E$13,Direttivi_capi_ist.!Q500,0)))))))))))</f>
        <v>0</v>
      </c>
      <c r="T518" s="252">
        <f>IF(Foglio2!$J$3=Foglio2!$E$3,Ausiliari_Coll.Scol.!R500,IF(Foglio2!$J$3=Foglio2!$E$4,Collab._Tecnici!R500,IF(Foglio2!$J$3=Foglio2!$E$5,Assistenti_Tecnici!R500,IF(Foglio2!$J$3=Foglio2!$E$6,Assistenti_Amm.vo!R500,IF(Foglio2!$J$3=Foglio2!$E$7,Resp_Coord_Amm.vo!R500,IF(Foglio2!$J$3=Foglio2!$E$8,Direttore_Amm.vo!R500,IF(Foglio2!$J$3=Foglio2!$E$9,Doc_mat_elem.re!R500,IF(Foglio2!$J$3=Foglio2!$E$10,Doc_dipl_scuola_sec.!R500,IF(Foglio2!$J$3=Foglio2!$E$11,Doc_scuola_media!R500,IF(Foglio2!$J$3=Foglio2!$E$12,Doc_laureati_scuola_sec.!R518,IF(Foglio2!$J$3=Foglio2!$E$13,Direttivi_capi_ist.!R500,0)))))))))))</f>
        <v>0</v>
      </c>
      <c r="U518" s="252">
        <f t="shared" ref="U518" si="2534">(P518)/12*0.8</f>
        <v>0</v>
      </c>
      <c r="V518" s="252">
        <f t="shared" ref="V518" si="2535">(P518+R518)/12*0.8</f>
        <v>0</v>
      </c>
      <c r="W518" s="253" t="str">
        <f t="shared" ref="W518" si="2536">"Fascia Da "&amp;F518&amp;" a "&amp;F519&amp;" Decorrenza "&amp;DAY(C514)&amp;"/"&amp;MONTH(C514)&amp;"/"&amp;YEAR(C514)</f>
        <v>Fascia Da 9 a 14 Decorrenza 1/1/2002</v>
      </c>
    </row>
    <row r="519" spans="1:23" ht="9" customHeight="1" x14ac:dyDescent="0.2">
      <c r="B519" s="245">
        <f t="shared" si="2093"/>
        <v>37262</v>
      </c>
      <c r="C519" s="377"/>
      <c r="D519" s="377"/>
      <c r="E519" s="254" t="s">
        <v>4</v>
      </c>
      <c r="F519" s="255">
        <v>14</v>
      </c>
      <c r="G519" s="267">
        <f t="shared" ref="G519" si="2537">G518*1936.27</f>
        <v>0</v>
      </c>
      <c r="H519" s="267">
        <f t="shared" ref="H519" si="2538">H518*1936.27</f>
        <v>0</v>
      </c>
      <c r="I519" s="267">
        <f t="shared" ref="I519" si="2539">I518*1936.27</f>
        <v>0</v>
      </c>
      <c r="J519" s="267">
        <f t="shared" ref="J519" si="2540">J518*1936.27</f>
        <v>0</v>
      </c>
      <c r="K519" s="267">
        <f t="shared" ref="K519" si="2541">K518*1936.27</f>
        <v>0</v>
      </c>
      <c r="L519" s="266">
        <f t="shared" ref="L519" si="2542">L518*1936.27</f>
        <v>0</v>
      </c>
      <c r="M519" s="267">
        <f t="shared" ref="M519" si="2543">M518*1936.27</f>
        <v>0</v>
      </c>
      <c r="N519" s="182">
        <f t="shared" ref="N519" si="2544">N518*1936.27</f>
        <v>0</v>
      </c>
      <c r="O519" s="183">
        <f t="shared" ref="O519" si="2545">O518*1936.27</f>
        <v>0</v>
      </c>
      <c r="P519" s="184">
        <f t="shared" ref="P519" si="2546">P518*1936.27</f>
        <v>0</v>
      </c>
      <c r="Q519" s="184">
        <f t="shared" ref="Q519" si="2547">Q518*1936.27</f>
        <v>0</v>
      </c>
      <c r="R519" s="184">
        <f t="shared" ref="R519" si="2548">R518*1936.27</f>
        <v>0</v>
      </c>
      <c r="S519" s="184">
        <f t="shared" ref="S519" si="2549">S518*1936.27</f>
        <v>0</v>
      </c>
      <c r="T519" s="184">
        <f t="shared" ref="T519" si="2550">T518*1936.27</f>
        <v>0</v>
      </c>
      <c r="U519" s="184">
        <f t="shared" ref="U519" si="2551">U518*1936.27</f>
        <v>0</v>
      </c>
      <c r="V519" s="184">
        <f t="shared" ref="V519" si="2552">V518*1936.27</f>
        <v>0</v>
      </c>
    </row>
    <row r="520" spans="1:23" ht="12.75" customHeight="1" x14ac:dyDescent="0.2">
      <c r="A520" s="104">
        <f>IF(Foglio2!$J$7=1,TRUNC(Base!V520,0),TRUNC(Base!U520,0))</f>
        <v>0</v>
      </c>
      <c r="B520" s="245">
        <f t="shared" si="2093"/>
        <v>37263</v>
      </c>
      <c r="C520" s="377"/>
      <c r="D520" s="377"/>
      <c r="E520" s="259" t="s">
        <v>3</v>
      </c>
      <c r="F520" s="260">
        <v>15</v>
      </c>
      <c r="G520" s="248">
        <f>IF(Foglio2!$J$3=Foglio2!$E$3,Ausiliari_Coll.Scol.!E502,IF(Foglio2!$J$3=Foglio2!$E$4,Collab._Tecnici!E502,IF(Foglio2!$J$3=Foglio2!$E$5,Assistenti_Tecnici!E502,IF(Foglio2!$J$3=Foglio2!$E$6,Assistenti_Amm.vo!E502,IF(Foglio2!$J$3=Foglio2!$E$7,Resp_Coord_Amm.vo!E502,IF(Foglio2!$J$3=Foglio2!$E$8,Direttore_Amm.vo!E502,IF(Foglio2!$J$3=Foglio2!$E$9,Doc_mat_elem.re!E502,IF(Foglio2!$J$3=Foglio2!$E$10,Doc_dipl_scuola_sec.!E502,IF(Foglio2!$J$3=Foglio2!$E$11,Doc_scuola_media!E502,IF(Foglio2!$J$3=Foglio2!$E$12,Doc_laureati_scuola_sec.!E520,IF(Foglio2!$J$3=Foglio2!$E$13,Direttivi_capi_ist.!E502,0)))))))))))</f>
        <v>0</v>
      </c>
      <c r="H520" s="248">
        <f>IF(Foglio2!$J$3=Foglio2!$E$3,Ausiliari_Coll.Scol.!F502,IF(Foglio2!$J$3=Foglio2!$E$4,Collab._Tecnici!F502,IF(Foglio2!$J$3=Foglio2!$E$5,Assistenti_Tecnici!F502,IF(Foglio2!$J$3=Foglio2!$E$6,Assistenti_Amm.vo!F502,IF(Foglio2!$J$3=Foglio2!$E$7,Resp_Coord_Amm.vo!F502,IF(Foglio2!$J$3=Foglio2!$E$8,Direttore_Amm.vo!F502,IF(Foglio2!$J$3=Foglio2!$E$9,Doc_mat_elem.re!F502,IF(Foglio2!$J$3=Foglio2!$E$10,Doc_dipl_scuola_sec.!F502,IF(Foglio2!$J$3=Foglio2!$E$11,Doc_scuola_media!F502,IF(Foglio2!$J$3=Foglio2!$E$12,Doc_laureati_scuola_sec.!F520,IF(Foglio2!$J$3=Foglio2!$E$13,Direttivi_capi_ist.!F502,0)))))))))))</f>
        <v>0</v>
      </c>
      <c r="I520" s="248">
        <f>IF(Foglio2!$J$3=Foglio2!$E$3,Ausiliari_Coll.Scol.!G502,IF(Foglio2!$J$3=Foglio2!$E$4,Collab._Tecnici!G502,IF(Foglio2!$J$3=Foglio2!$E$5,Assistenti_Tecnici!G502,IF(Foglio2!$J$3=Foglio2!$E$6,Assistenti_Amm.vo!G502,IF(Foglio2!$J$3=Foglio2!$E$7,Resp_Coord_Amm.vo!G502,IF(Foglio2!$J$3=Foglio2!$E$8,Direttore_Amm.vo!G502,IF(Foglio2!$J$3=Foglio2!$E$9,Doc_mat_elem.re!G502,IF(Foglio2!$J$3=Foglio2!$E$10,Doc_dipl_scuola_sec.!G502,IF(Foglio2!$J$3=Foglio2!$E$11,Doc_scuola_media!G502,IF(Foglio2!$J$3=Foglio2!$E$12,Doc_laureati_scuola_sec.!G520,IF(Foglio2!$J$3=Foglio2!$E$13,Direttivi_capi_ist.!G502,0)))))))))))</f>
        <v>0</v>
      </c>
      <c r="J520" s="248">
        <f>IF(Foglio2!$J$3=Foglio2!$E$3,Ausiliari_Coll.Scol.!H502,IF(Foglio2!$J$3=Foglio2!$E$4,Collab._Tecnici!H502,IF(Foglio2!$J$3=Foglio2!$E$5,Assistenti_Tecnici!H502,IF(Foglio2!$J$3=Foglio2!$E$6,Assistenti_Amm.vo!H502,IF(Foglio2!$J$3=Foglio2!$E$7,Resp_Coord_Amm.vo!H502,IF(Foglio2!$J$3=Foglio2!$E$8,Direttore_Amm.vo!H502,IF(Foglio2!$J$3=Foglio2!$E$9,Doc_mat_elem.re!H502,IF(Foglio2!$J$3=Foglio2!$E$10,Doc_dipl_scuola_sec.!H502,IF(Foglio2!$J$3=Foglio2!$E$11,Doc_scuola_media!H502,IF(Foglio2!$J$3=Foglio2!$E$12,Doc_laureati_scuola_sec.!H520,IF(Foglio2!$J$3=Foglio2!$E$13,Direttivi_capi_ist.!H502,0)))))))))))</f>
        <v>0</v>
      </c>
      <c r="K520" s="248">
        <f>IF(Foglio2!$J$3=Foglio2!$E$3,Ausiliari_Coll.Scol.!I502,IF(Foglio2!$J$3=Foglio2!$E$4,Collab._Tecnici!I502,IF(Foglio2!$J$3=Foglio2!$E$5,Assistenti_Tecnici!I502,IF(Foglio2!$J$3=Foglio2!$E$6,Assistenti_Amm.vo!I502,IF(Foglio2!$J$3=Foglio2!$E$7,Resp_Coord_Amm.vo!I502,IF(Foglio2!$J$3=Foglio2!$E$8,Direttore_Amm.vo!I502,IF(Foglio2!$J$3=Foglio2!$E$9,Doc_mat_elem.re!I502,IF(Foglio2!$J$3=Foglio2!$E$10,Doc_dipl_scuola_sec.!I502,IF(Foglio2!$J$3=Foglio2!$E$11,Doc_scuola_media!I502,IF(Foglio2!$J$3=Foglio2!$E$12,Doc_laureati_scuola_sec.!I520,IF(Foglio2!$J$3=Foglio2!$E$13,Direttivi_capi_ist.!I502,0)))))))))))</f>
        <v>0</v>
      </c>
      <c r="L520" s="248">
        <f>IF(Foglio2!$J$3=Foglio2!$E$3,Ausiliari_Coll.Scol.!J502,IF(Foglio2!$J$3=Foglio2!$E$4,Collab._Tecnici!J502,IF(Foglio2!$J$3=Foglio2!$E$5,Assistenti_Tecnici!J502,IF(Foglio2!$J$3=Foglio2!$E$6,Assistenti_Amm.vo!J502,IF(Foglio2!$J$3=Foglio2!$E$7,Resp_Coord_Amm.vo!J502,IF(Foglio2!$J$3=Foglio2!$E$8,Direttore_Amm.vo!J502,IF(Foglio2!$J$3=Foglio2!$E$9,Doc_mat_elem.re!J502,IF(Foglio2!$J$3=Foglio2!$E$10,Doc_dipl_scuola_sec.!J502,IF(Foglio2!$J$3=Foglio2!$E$11,Doc_scuola_media!J502,IF(Foglio2!$J$3=Foglio2!$E$12,Doc_laureati_scuola_sec.!J520,IF(Foglio2!$J$3=Foglio2!$E$13,Direttivi_capi_ist.!J502,0)))))))))))</f>
        <v>0</v>
      </c>
      <c r="M520" s="249">
        <f>IF(Foglio2!$J$3=Foglio2!$E$3,Ausiliari_Coll.Scol.!K502,IF(Foglio2!$J$3=Foglio2!$E$4,Collab._Tecnici!K502,IF(Foglio2!$J$3=Foglio2!$E$5,Assistenti_Tecnici!K502,IF(Foglio2!$J$3=Foglio2!$E$6,Assistenti_Amm.vo!K502,IF(Foglio2!$J$3=Foglio2!$E$7,Resp_Coord_Amm.vo!K502,IF(Foglio2!$J$3=Foglio2!$E$8,Direttore_Amm.vo!K502,IF(Foglio2!$J$3=Foglio2!$E$9,Doc_mat_elem.re!K502,IF(Foglio2!$J$3=Foglio2!$E$10,Doc_dipl_scuola_sec.!K502,IF(Foglio2!$J$3=Foglio2!$E$11,Doc_scuola_media!K502,IF(Foglio2!$J$3=Foglio2!$E$12,Doc_laureati_scuola_sec.!K520,IF(Foglio2!$J$3=Foglio2!$E$13,Direttivi_capi_ist.!K502,0)))))))))))</f>
        <v>0</v>
      </c>
      <c r="N520" s="250">
        <f>IF(Foglio2!$J$3=Foglio2!$E$3,Ausiliari_Coll.Scol.!L502,IF(Foglio2!$J$3=Foglio2!$E$4,Collab._Tecnici!L502,IF(Foglio2!$J$3=Foglio2!$E$5,Assistenti_Tecnici!L502,IF(Foglio2!$J$3=Foglio2!$E$6,Assistenti_Amm.vo!L502,IF(Foglio2!$J$3=Foglio2!$E$7,Resp_Coord_Amm.vo!L502,IF(Foglio2!$J$3=Foglio2!$E$8,Direttore_Amm.vo!L502,IF(Foglio2!$J$3=Foglio2!$E$9,Doc_mat_elem.re!L502,IF(Foglio2!$J$3=Foglio2!$E$10,Doc_dipl_scuola_sec.!L502,IF(Foglio2!$J$3=Foglio2!$E$11,Doc_scuola_media!L502,IF(Foglio2!$J$3=Foglio2!$E$12,Doc_laureati_scuola_sec.!L520,IF(Foglio2!$J$3=Foglio2!$E$13,Direttivi_capi_ist.!L502,0)))))))))))</f>
        <v>0</v>
      </c>
      <c r="O520" s="251">
        <f>IF(Foglio2!$J$3=Foglio2!$E$3,Ausiliari_Coll.Scol.!M502,IF(Foglio2!$J$3=Foglio2!$E$4,Collab._Tecnici!M502,IF(Foglio2!$J$3=Foglio2!$E$5,Assistenti_Tecnici!M502,IF(Foglio2!$J$3=Foglio2!$E$6,Assistenti_Amm.vo!M502,IF(Foglio2!$J$3=Foglio2!$E$7,Resp_Coord_Amm.vo!M502,IF(Foglio2!$J$3=Foglio2!$E$8,Direttore_Amm.vo!M502,IF(Foglio2!$J$3=Foglio2!$E$9,Doc_mat_elem.re!M502,IF(Foglio2!$J$3=Foglio2!$E$10,Doc_dipl_scuola_sec.!M502,IF(Foglio2!$J$3=Foglio2!$E$11,Doc_scuola_media!M502,IF(Foglio2!$J$3=Foglio2!$E$12,Doc_laureati_scuola_sec.!M520,IF(Foglio2!$J$3=Foglio2!$E$13,Direttivi_capi_ist.!M502,0)))))))))))</f>
        <v>0</v>
      </c>
      <c r="P520" s="252">
        <f>IF(Foglio2!$J$3=Foglio2!$E$3,Ausiliari_Coll.Scol.!N502,IF(Foglio2!$J$3=Foglio2!$E$4,Collab._Tecnici!N502,IF(Foglio2!$J$3=Foglio2!$E$5,Assistenti_Tecnici!N502,IF(Foglio2!$J$3=Foglio2!$E$6,Assistenti_Amm.vo!N502,IF(Foglio2!$J$3=Foglio2!$E$7,Resp_Coord_Amm.vo!N502,IF(Foglio2!$J$3=Foglio2!$E$8,Direttore_Amm.vo!N502,IF(Foglio2!$J$3=Foglio2!$E$9,Doc_mat_elem.re!N502,IF(Foglio2!$J$3=Foglio2!$E$10,Doc_dipl_scuola_sec.!N502,IF(Foglio2!$J$3=Foglio2!$E$11,Doc_scuola_media!N502,IF(Foglio2!$J$3=Foglio2!$E$12,Doc_laureati_scuola_sec.!N520,IF(Foglio2!$J$3=Foglio2!$E$13,Direttivi_capi_ist.!N502,0)))))))))))</f>
        <v>0</v>
      </c>
      <c r="Q520" s="252">
        <f>IF(Foglio2!$J$3=Foglio2!$E$3,Ausiliari_Coll.Scol.!O502,IF(Foglio2!$J$3=Foglio2!$E$4,Collab._Tecnici!O502,IF(Foglio2!$J$3=Foglio2!$E$5,Assistenti_Tecnici!O502,IF(Foglio2!$J$3=Foglio2!$E$6,Assistenti_Amm.vo!O502,IF(Foglio2!$J$3=Foglio2!$E$7,Resp_Coord_Amm.vo!O502,IF(Foglio2!$J$3=Foglio2!$E$8,Direttore_Amm.vo!O502,IF(Foglio2!$J$3=Foglio2!$E$9,Doc_mat_elem.re!O502,IF(Foglio2!$J$3=Foglio2!$E$10,Doc_dipl_scuola_sec.!O502,IF(Foglio2!$J$3=Foglio2!$E$11,Doc_scuola_media!O502,IF(Foglio2!$J$3=Foglio2!$E$12,Doc_laureati_scuola_sec.!O520,IF(Foglio2!$J$3=Foglio2!$E$13,Direttivi_capi_ist.!O502,0)))))))))))</f>
        <v>0</v>
      </c>
      <c r="R520" s="252">
        <f>IF(Foglio2!$J$3=Foglio2!$E$3,Ausiliari_Coll.Scol.!P502,IF(Foglio2!$J$3=Foglio2!$E$4,Collab._Tecnici!P502,IF(Foglio2!$J$3=Foglio2!$E$5,Assistenti_Tecnici!P502,IF(Foglio2!$J$3=Foglio2!$E$6,Assistenti_Amm.vo!P502,IF(Foglio2!$J$3=Foglio2!$E$7,Resp_Coord_Amm.vo!P502,IF(Foglio2!$J$3=Foglio2!$E$8,Direttore_Amm.vo!P502,IF(Foglio2!$J$3=Foglio2!$E$9,Doc_mat_elem.re!P502,IF(Foglio2!$J$3=Foglio2!$E$10,Doc_dipl_scuola_sec.!P502,IF(Foglio2!$J$3=Foglio2!$E$11,Doc_scuola_media!P502,IF(Foglio2!$J$3=Foglio2!$E$12,Doc_laureati_scuola_sec.!P520,IF(Foglio2!$J$3=Foglio2!$E$13,Direttivi_capi_ist.!P502,0)))))))))))</f>
        <v>0</v>
      </c>
      <c r="S520" s="252">
        <f>IF(Foglio2!$J$3=Foglio2!$E$3,Ausiliari_Coll.Scol.!Q502,IF(Foglio2!$J$3=Foglio2!$E$4,Collab._Tecnici!Q502,IF(Foglio2!$J$3=Foglio2!$E$5,Assistenti_Tecnici!Q502,IF(Foglio2!$J$3=Foglio2!$E$6,Assistenti_Amm.vo!Q502,IF(Foglio2!$J$3=Foglio2!$E$7,Resp_Coord_Amm.vo!Q502,IF(Foglio2!$J$3=Foglio2!$E$8,Direttore_Amm.vo!Q502,IF(Foglio2!$J$3=Foglio2!$E$9,Doc_mat_elem.re!Q502,IF(Foglio2!$J$3=Foglio2!$E$10,Doc_dipl_scuola_sec.!Q502,IF(Foglio2!$J$3=Foglio2!$E$11,Doc_scuola_media!Q502,IF(Foglio2!$J$3=Foglio2!$E$12,Doc_laureati_scuola_sec.!Q520,IF(Foglio2!$J$3=Foglio2!$E$13,Direttivi_capi_ist.!Q502,0)))))))))))</f>
        <v>0</v>
      </c>
      <c r="T520" s="252">
        <f>IF(Foglio2!$J$3=Foglio2!$E$3,Ausiliari_Coll.Scol.!R502,IF(Foglio2!$J$3=Foglio2!$E$4,Collab._Tecnici!R502,IF(Foglio2!$J$3=Foglio2!$E$5,Assistenti_Tecnici!R502,IF(Foglio2!$J$3=Foglio2!$E$6,Assistenti_Amm.vo!R502,IF(Foglio2!$J$3=Foglio2!$E$7,Resp_Coord_Amm.vo!R502,IF(Foglio2!$J$3=Foglio2!$E$8,Direttore_Amm.vo!R502,IF(Foglio2!$J$3=Foglio2!$E$9,Doc_mat_elem.re!R502,IF(Foglio2!$J$3=Foglio2!$E$10,Doc_dipl_scuola_sec.!R502,IF(Foglio2!$J$3=Foglio2!$E$11,Doc_scuola_media!R502,IF(Foglio2!$J$3=Foglio2!$E$12,Doc_laureati_scuola_sec.!R520,IF(Foglio2!$J$3=Foglio2!$E$13,Direttivi_capi_ist.!R502,0)))))))))))</f>
        <v>0</v>
      </c>
      <c r="U520" s="252">
        <f t="shared" ref="U520" si="2553">(P520)/12*0.8</f>
        <v>0</v>
      </c>
      <c r="V520" s="252">
        <f t="shared" ref="V520" si="2554">(P520+R520)/12*0.8</f>
        <v>0</v>
      </c>
      <c r="W520" s="253" t="str">
        <f t="shared" ref="W520" si="2555">"Fascia Da "&amp;F520&amp;" a "&amp;F521&amp;" Decorrenza "&amp;DAY(C514)&amp;"/"&amp;MONTH(C514)&amp;"/"&amp;YEAR(C514)</f>
        <v>Fascia Da 15 a 20 Decorrenza 1/1/2002</v>
      </c>
    </row>
    <row r="521" spans="1:23" ht="9" customHeight="1" x14ac:dyDescent="0.2">
      <c r="B521" s="245">
        <f t="shared" si="2093"/>
        <v>37264</v>
      </c>
      <c r="C521" s="377"/>
      <c r="D521" s="377"/>
      <c r="E521" s="254" t="s">
        <v>4</v>
      </c>
      <c r="F521" s="255">
        <v>20</v>
      </c>
      <c r="G521" s="267">
        <f t="shared" ref="G521" si="2556">G520*1936.27</f>
        <v>0</v>
      </c>
      <c r="H521" s="267">
        <f t="shared" ref="H521" si="2557">H520*1936.27</f>
        <v>0</v>
      </c>
      <c r="I521" s="267">
        <f t="shared" ref="I521" si="2558">I520*1936.27</f>
        <v>0</v>
      </c>
      <c r="J521" s="267">
        <f t="shared" ref="J521" si="2559">J520*1936.27</f>
        <v>0</v>
      </c>
      <c r="K521" s="267">
        <f t="shared" ref="K521" si="2560">K520*1936.27</f>
        <v>0</v>
      </c>
      <c r="L521" s="266">
        <f t="shared" ref="L521" si="2561">L520*1936.27</f>
        <v>0</v>
      </c>
      <c r="M521" s="267">
        <f t="shared" ref="M521" si="2562">M520*1936.27</f>
        <v>0</v>
      </c>
      <c r="N521" s="182">
        <f t="shared" ref="N521" si="2563">N520*1936.27</f>
        <v>0</v>
      </c>
      <c r="O521" s="183">
        <f t="shared" ref="O521" si="2564">O520*1936.27</f>
        <v>0</v>
      </c>
      <c r="P521" s="184">
        <f t="shared" ref="P521" si="2565">P520*1936.27</f>
        <v>0</v>
      </c>
      <c r="Q521" s="184">
        <f t="shared" ref="Q521" si="2566">Q520*1936.27</f>
        <v>0</v>
      </c>
      <c r="R521" s="184">
        <f t="shared" ref="R521" si="2567">R520*1936.27</f>
        <v>0</v>
      </c>
      <c r="S521" s="184">
        <f t="shared" ref="S521" si="2568">S520*1936.27</f>
        <v>0</v>
      </c>
      <c r="T521" s="184">
        <f t="shared" ref="T521" si="2569">T520*1936.27</f>
        <v>0</v>
      </c>
      <c r="U521" s="184">
        <f t="shared" ref="U521" si="2570">U520*1936.27</f>
        <v>0</v>
      </c>
      <c r="V521" s="184">
        <f t="shared" ref="V521" si="2571">V520*1936.27</f>
        <v>0</v>
      </c>
    </row>
    <row r="522" spans="1:23" ht="12.75" customHeight="1" x14ac:dyDescent="0.2">
      <c r="A522" s="104">
        <f>IF(Foglio2!$J$7=1,TRUNC(Base!V522,0),TRUNC(Base!U522,0))</f>
        <v>0</v>
      </c>
      <c r="B522" s="245">
        <f t="shared" si="2093"/>
        <v>37265</v>
      </c>
      <c r="C522" s="377"/>
      <c r="D522" s="377"/>
      <c r="E522" s="259" t="s">
        <v>3</v>
      </c>
      <c r="F522" s="260">
        <v>21</v>
      </c>
      <c r="G522" s="248">
        <f>IF(Foglio2!$J$3=Foglio2!$E$3,Ausiliari_Coll.Scol.!E504,IF(Foglio2!$J$3=Foglio2!$E$4,Collab._Tecnici!E504,IF(Foglio2!$J$3=Foglio2!$E$5,Assistenti_Tecnici!E504,IF(Foglio2!$J$3=Foglio2!$E$6,Assistenti_Amm.vo!E504,IF(Foglio2!$J$3=Foglio2!$E$7,Resp_Coord_Amm.vo!E504,IF(Foglio2!$J$3=Foglio2!$E$8,Direttore_Amm.vo!E504,IF(Foglio2!$J$3=Foglio2!$E$9,Doc_mat_elem.re!E504,IF(Foglio2!$J$3=Foglio2!$E$10,Doc_dipl_scuola_sec.!E504,IF(Foglio2!$J$3=Foglio2!$E$11,Doc_scuola_media!E504,IF(Foglio2!$J$3=Foglio2!$E$12,Doc_laureati_scuola_sec.!E522,IF(Foglio2!$J$3=Foglio2!$E$13,Direttivi_capi_ist.!E504,0)))))))))))</f>
        <v>0</v>
      </c>
      <c r="H522" s="248">
        <f>IF(Foglio2!$J$3=Foglio2!$E$3,Ausiliari_Coll.Scol.!F504,IF(Foglio2!$J$3=Foglio2!$E$4,Collab._Tecnici!F504,IF(Foglio2!$J$3=Foglio2!$E$5,Assistenti_Tecnici!F504,IF(Foglio2!$J$3=Foglio2!$E$6,Assistenti_Amm.vo!F504,IF(Foglio2!$J$3=Foglio2!$E$7,Resp_Coord_Amm.vo!F504,IF(Foglio2!$J$3=Foglio2!$E$8,Direttore_Amm.vo!F504,IF(Foglio2!$J$3=Foglio2!$E$9,Doc_mat_elem.re!F504,IF(Foglio2!$J$3=Foglio2!$E$10,Doc_dipl_scuola_sec.!F504,IF(Foglio2!$J$3=Foglio2!$E$11,Doc_scuola_media!F504,IF(Foglio2!$J$3=Foglio2!$E$12,Doc_laureati_scuola_sec.!F522,IF(Foglio2!$J$3=Foglio2!$E$13,Direttivi_capi_ist.!F504,0)))))))))))</f>
        <v>0</v>
      </c>
      <c r="I522" s="248">
        <f>IF(Foglio2!$J$3=Foglio2!$E$3,Ausiliari_Coll.Scol.!G504,IF(Foglio2!$J$3=Foglio2!$E$4,Collab._Tecnici!G504,IF(Foglio2!$J$3=Foglio2!$E$5,Assistenti_Tecnici!G504,IF(Foglio2!$J$3=Foglio2!$E$6,Assistenti_Amm.vo!G504,IF(Foglio2!$J$3=Foglio2!$E$7,Resp_Coord_Amm.vo!G504,IF(Foglio2!$J$3=Foglio2!$E$8,Direttore_Amm.vo!G504,IF(Foglio2!$J$3=Foglio2!$E$9,Doc_mat_elem.re!G504,IF(Foglio2!$J$3=Foglio2!$E$10,Doc_dipl_scuola_sec.!G504,IF(Foglio2!$J$3=Foglio2!$E$11,Doc_scuola_media!G504,IF(Foglio2!$J$3=Foglio2!$E$12,Doc_laureati_scuola_sec.!G522,IF(Foglio2!$J$3=Foglio2!$E$13,Direttivi_capi_ist.!G504,0)))))))))))</f>
        <v>0</v>
      </c>
      <c r="J522" s="248">
        <f>IF(Foglio2!$J$3=Foglio2!$E$3,Ausiliari_Coll.Scol.!H504,IF(Foglio2!$J$3=Foglio2!$E$4,Collab._Tecnici!H504,IF(Foglio2!$J$3=Foglio2!$E$5,Assistenti_Tecnici!H504,IF(Foglio2!$J$3=Foglio2!$E$6,Assistenti_Amm.vo!H504,IF(Foglio2!$J$3=Foglio2!$E$7,Resp_Coord_Amm.vo!H504,IF(Foglio2!$J$3=Foglio2!$E$8,Direttore_Amm.vo!H504,IF(Foglio2!$J$3=Foglio2!$E$9,Doc_mat_elem.re!H504,IF(Foglio2!$J$3=Foglio2!$E$10,Doc_dipl_scuola_sec.!H504,IF(Foglio2!$J$3=Foglio2!$E$11,Doc_scuola_media!H504,IF(Foglio2!$J$3=Foglio2!$E$12,Doc_laureati_scuola_sec.!H522,IF(Foglio2!$J$3=Foglio2!$E$13,Direttivi_capi_ist.!H504,0)))))))))))</f>
        <v>0</v>
      </c>
      <c r="K522" s="248">
        <f>IF(Foglio2!$J$3=Foglio2!$E$3,Ausiliari_Coll.Scol.!I504,IF(Foglio2!$J$3=Foglio2!$E$4,Collab._Tecnici!I504,IF(Foglio2!$J$3=Foglio2!$E$5,Assistenti_Tecnici!I504,IF(Foglio2!$J$3=Foglio2!$E$6,Assistenti_Amm.vo!I504,IF(Foglio2!$J$3=Foglio2!$E$7,Resp_Coord_Amm.vo!I504,IF(Foglio2!$J$3=Foglio2!$E$8,Direttore_Amm.vo!I504,IF(Foglio2!$J$3=Foglio2!$E$9,Doc_mat_elem.re!I504,IF(Foglio2!$J$3=Foglio2!$E$10,Doc_dipl_scuola_sec.!I504,IF(Foglio2!$J$3=Foglio2!$E$11,Doc_scuola_media!I504,IF(Foglio2!$J$3=Foglio2!$E$12,Doc_laureati_scuola_sec.!I522,IF(Foglio2!$J$3=Foglio2!$E$13,Direttivi_capi_ist.!I504,0)))))))))))</f>
        <v>0</v>
      </c>
      <c r="L522" s="248">
        <f>IF(Foglio2!$J$3=Foglio2!$E$3,Ausiliari_Coll.Scol.!J504,IF(Foglio2!$J$3=Foglio2!$E$4,Collab._Tecnici!J504,IF(Foglio2!$J$3=Foglio2!$E$5,Assistenti_Tecnici!J504,IF(Foglio2!$J$3=Foglio2!$E$6,Assistenti_Amm.vo!J504,IF(Foglio2!$J$3=Foglio2!$E$7,Resp_Coord_Amm.vo!J504,IF(Foglio2!$J$3=Foglio2!$E$8,Direttore_Amm.vo!J504,IF(Foglio2!$J$3=Foglio2!$E$9,Doc_mat_elem.re!J504,IF(Foglio2!$J$3=Foglio2!$E$10,Doc_dipl_scuola_sec.!J504,IF(Foglio2!$J$3=Foglio2!$E$11,Doc_scuola_media!J504,IF(Foglio2!$J$3=Foglio2!$E$12,Doc_laureati_scuola_sec.!J522,IF(Foglio2!$J$3=Foglio2!$E$13,Direttivi_capi_ist.!J504,0)))))))))))</f>
        <v>0</v>
      </c>
      <c r="M522" s="249">
        <f>IF(Foglio2!$J$3=Foglio2!$E$3,Ausiliari_Coll.Scol.!K504,IF(Foglio2!$J$3=Foglio2!$E$4,Collab._Tecnici!K504,IF(Foglio2!$J$3=Foglio2!$E$5,Assistenti_Tecnici!K504,IF(Foglio2!$J$3=Foglio2!$E$6,Assistenti_Amm.vo!K504,IF(Foglio2!$J$3=Foglio2!$E$7,Resp_Coord_Amm.vo!K504,IF(Foglio2!$J$3=Foglio2!$E$8,Direttore_Amm.vo!K504,IF(Foglio2!$J$3=Foglio2!$E$9,Doc_mat_elem.re!K504,IF(Foglio2!$J$3=Foglio2!$E$10,Doc_dipl_scuola_sec.!K504,IF(Foglio2!$J$3=Foglio2!$E$11,Doc_scuola_media!K504,IF(Foglio2!$J$3=Foglio2!$E$12,Doc_laureati_scuola_sec.!K522,IF(Foglio2!$J$3=Foglio2!$E$13,Direttivi_capi_ist.!K504,0)))))))))))</f>
        <v>0</v>
      </c>
      <c r="N522" s="250">
        <f>IF(Foglio2!$J$3=Foglio2!$E$3,Ausiliari_Coll.Scol.!L504,IF(Foglio2!$J$3=Foglio2!$E$4,Collab._Tecnici!L504,IF(Foglio2!$J$3=Foglio2!$E$5,Assistenti_Tecnici!L504,IF(Foglio2!$J$3=Foglio2!$E$6,Assistenti_Amm.vo!L504,IF(Foglio2!$J$3=Foglio2!$E$7,Resp_Coord_Amm.vo!L504,IF(Foglio2!$J$3=Foglio2!$E$8,Direttore_Amm.vo!L504,IF(Foglio2!$J$3=Foglio2!$E$9,Doc_mat_elem.re!L504,IF(Foglio2!$J$3=Foglio2!$E$10,Doc_dipl_scuola_sec.!L504,IF(Foglio2!$J$3=Foglio2!$E$11,Doc_scuola_media!L504,IF(Foglio2!$J$3=Foglio2!$E$12,Doc_laureati_scuola_sec.!L522,IF(Foglio2!$J$3=Foglio2!$E$13,Direttivi_capi_ist.!L504,0)))))))))))</f>
        <v>0</v>
      </c>
      <c r="O522" s="251">
        <f>IF(Foglio2!$J$3=Foglio2!$E$3,Ausiliari_Coll.Scol.!M504,IF(Foglio2!$J$3=Foglio2!$E$4,Collab._Tecnici!M504,IF(Foglio2!$J$3=Foglio2!$E$5,Assistenti_Tecnici!M504,IF(Foglio2!$J$3=Foglio2!$E$6,Assistenti_Amm.vo!M504,IF(Foglio2!$J$3=Foglio2!$E$7,Resp_Coord_Amm.vo!M504,IF(Foglio2!$J$3=Foglio2!$E$8,Direttore_Amm.vo!M504,IF(Foglio2!$J$3=Foglio2!$E$9,Doc_mat_elem.re!M504,IF(Foglio2!$J$3=Foglio2!$E$10,Doc_dipl_scuola_sec.!M504,IF(Foglio2!$J$3=Foglio2!$E$11,Doc_scuola_media!M504,IF(Foglio2!$J$3=Foglio2!$E$12,Doc_laureati_scuola_sec.!M522,IF(Foglio2!$J$3=Foglio2!$E$13,Direttivi_capi_ist.!M504,0)))))))))))</f>
        <v>0</v>
      </c>
      <c r="P522" s="252">
        <f>IF(Foglio2!$J$3=Foglio2!$E$3,Ausiliari_Coll.Scol.!N504,IF(Foglio2!$J$3=Foglio2!$E$4,Collab._Tecnici!N504,IF(Foglio2!$J$3=Foglio2!$E$5,Assistenti_Tecnici!N504,IF(Foglio2!$J$3=Foglio2!$E$6,Assistenti_Amm.vo!N504,IF(Foglio2!$J$3=Foglio2!$E$7,Resp_Coord_Amm.vo!N504,IF(Foglio2!$J$3=Foglio2!$E$8,Direttore_Amm.vo!N504,IF(Foglio2!$J$3=Foglio2!$E$9,Doc_mat_elem.re!N504,IF(Foglio2!$J$3=Foglio2!$E$10,Doc_dipl_scuola_sec.!N504,IF(Foglio2!$J$3=Foglio2!$E$11,Doc_scuola_media!N504,IF(Foglio2!$J$3=Foglio2!$E$12,Doc_laureati_scuola_sec.!N522,IF(Foglio2!$J$3=Foglio2!$E$13,Direttivi_capi_ist.!N504,0)))))))))))</f>
        <v>0</v>
      </c>
      <c r="Q522" s="252">
        <f>IF(Foglio2!$J$3=Foglio2!$E$3,Ausiliari_Coll.Scol.!O504,IF(Foglio2!$J$3=Foglio2!$E$4,Collab._Tecnici!O504,IF(Foglio2!$J$3=Foglio2!$E$5,Assistenti_Tecnici!O504,IF(Foglio2!$J$3=Foglio2!$E$6,Assistenti_Amm.vo!O504,IF(Foglio2!$J$3=Foglio2!$E$7,Resp_Coord_Amm.vo!O504,IF(Foglio2!$J$3=Foglio2!$E$8,Direttore_Amm.vo!O504,IF(Foglio2!$J$3=Foglio2!$E$9,Doc_mat_elem.re!O504,IF(Foglio2!$J$3=Foglio2!$E$10,Doc_dipl_scuola_sec.!O504,IF(Foglio2!$J$3=Foglio2!$E$11,Doc_scuola_media!O504,IF(Foglio2!$J$3=Foglio2!$E$12,Doc_laureati_scuola_sec.!O522,IF(Foglio2!$J$3=Foglio2!$E$13,Direttivi_capi_ist.!O504,0)))))))))))</f>
        <v>0</v>
      </c>
      <c r="R522" s="252">
        <f>IF(Foglio2!$J$3=Foglio2!$E$3,Ausiliari_Coll.Scol.!P504,IF(Foglio2!$J$3=Foglio2!$E$4,Collab._Tecnici!P504,IF(Foglio2!$J$3=Foglio2!$E$5,Assistenti_Tecnici!P504,IF(Foglio2!$J$3=Foglio2!$E$6,Assistenti_Amm.vo!P504,IF(Foglio2!$J$3=Foglio2!$E$7,Resp_Coord_Amm.vo!P504,IF(Foglio2!$J$3=Foglio2!$E$8,Direttore_Amm.vo!P504,IF(Foglio2!$J$3=Foglio2!$E$9,Doc_mat_elem.re!P504,IF(Foglio2!$J$3=Foglio2!$E$10,Doc_dipl_scuola_sec.!P504,IF(Foglio2!$J$3=Foglio2!$E$11,Doc_scuola_media!P504,IF(Foglio2!$J$3=Foglio2!$E$12,Doc_laureati_scuola_sec.!P522,IF(Foglio2!$J$3=Foglio2!$E$13,Direttivi_capi_ist.!P504,0)))))))))))</f>
        <v>0</v>
      </c>
      <c r="S522" s="252">
        <f>IF(Foglio2!$J$3=Foglio2!$E$3,Ausiliari_Coll.Scol.!Q504,IF(Foglio2!$J$3=Foglio2!$E$4,Collab._Tecnici!Q504,IF(Foglio2!$J$3=Foglio2!$E$5,Assistenti_Tecnici!Q504,IF(Foglio2!$J$3=Foglio2!$E$6,Assistenti_Amm.vo!Q504,IF(Foglio2!$J$3=Foglio2!$E$7,Resp_Coord_Amm.vo!Q504,IF(Foglio2!$J$3=Foglio2!$E$8,Direttore_Amm.vo!Q504,IF(Foglio2!$J$3=Foglio2!$E$9,Doc_mat_elem.re!Q504,IF(Foglio2!$J$3=Foglio2!$E$10,Doc_dipl_scuola_sec.!Q504,IF(Foglio2!$J$3=Foglio2!$E$11,Doc_scuola_media!Q504,IF(Foglio2!$J$3=Foglio2!$E$12,Doc_laureati_scuola_sec.!Q522,IF(Foglio2!$J$3=Foglio2!$E$13,Direttivi_capi_ist.!Q504,0)))))))))))</f>
        <v>0</v>
      </c>
      <c r="T522" s="252">
        <f>IF(Foglio2!$J$3=Foglio2!$E$3,Ausiliari_Coll.Scol.!R504,IF(Foglio2!$J$3=Foglio2!$E$4,Collab._Tecnici!R504,IF(Foglio2!$J$3=Foglio2!$E$5,Assistenti_Tecnici!R504,IF(Foglio2!$J$3=Foglio2!$E$6,Assistenti_Amm.vo!R504,IF(Foglio2!$J$3=Foglio2!$E$7,Resp_Coord_Amm.vo!R504,IF(Foglio2!$J$3=Foglio2!$E$8,Direttore_Amm.vo!R504,IF(Foglio2!$J$3=Foglio2!$E$9,Doc_mat_elem.re!R504,IF(Foglio2!$J$3=Foglio2!$E$10,Doc_dipl_scuola_sec.!R504,IF(Foglio2!$J$3=Foglio2!$E$11,Doc_scuola_media!R504,IF(Foglio2!$J$3=Foglio2!$E$12,Doc_laureati_scuola_sec.!R522,IF(Foglio2!$J$3=Foglio2!$E$13,Direttivi_capi_ist.!R504,0)))))))))))</f>
        <v>0</v>
      </c>
      <c r="U522" s="252">
        <f t="shared" ref="U522" si="2572">(P522)/12*0.8</f>
        <v>0</v>
      </c>
      <c r="V522" s="252">
        <f t="shared" ref="V522" si="2573">(P522+R522)/12*0.8</f>
        <v>0</v>
      </c>
      <c r="W522" s="253" t="str">
        <f t="shared" ref="W522" si="2574">"Fascia Da "&amp;F522&amp;" a "&amp;F523&amp;" Decorrenza "&amp;DAY(C514)&amp;"/"&amp;MONTH(C514)&amp;"/"&amp;YEAR(C514)</f>
        <v>Fascia Da 21 a 27 Decorrenza 1/1/2002</v>
      </c>
    </row>
    <row r="523" spans="1:23" ht="9" customHeight="1" x14ac:dyDescent="0.2">
      <c r="B523" s="245">
        <f t="shared" si="2093"/>
        <v>37266</v>
      </c>
      <c r="C523" s="377"/>
      <c r="D523" s="377"/>
      <c r="E523" s="254" t="s">
        <v>4</v>
      </c>
      <c r="F523" s="255">
        <v>27</v>
      </c>
      <c r="G523" s="267">
        <f t="shared" ref="G523" si="2575">G522*1936.27</f>
        <v>0</v>
      </c>
      <c r="H523" s="267">
        <f t="shared" ref="H523" si="2576">H522*1936.27</f>
        <v>0</v>
      </c>
      <c r="I523" s="267">
        <f t="shared" ref="I523" si="2577">I522*1936.27</f>
        <v>0</v>
      </c>
      <c r="J523" s="267">
        <f t="shared" ref="J523" si="2578">J522*1936.27</f>
        <v>0</v>
      </c>
      <c r="K523" s="267">
        <f t="shared" ref="K523" si="2579">K522*1936.27</f>
        <v>0</v>
      </c>
      <c r="L523" s="266">
        <f t="shared" ref="L523" si="2580">L522*1936.27</f>
        <v>0</v>
      </c>
      <c r="M523" s="267">
        <f t="shared" ref="M523" si="2581">M522*1936.27</f>
        <v>0</v>
      </c>
      <c r="N523" s="182">
        <f t="shared" ref="N523" si="2582">N522*1936.27</f>
        <v>0</v>
      </c>
      <c r="O523" s="183">
        <f t="shared" ref="O523" si="2583">O522*1936.27</f>
        <v>0</v>
      </c>
      <c r="P523" s="184">
        <f t="shared" ref="P523" si="2584">P522*1936.27</f>
        <v>0</v>
      </c>
      <c r="Q523" s="184">
        <f t="shared" ref="Q523" si="2585">Q522*1936.27</f>
        <v>0</v>
      </c>
      <c r="R523" s="184">
        <f t="shared" ref="R523" si="2586">R522*1936.27</f>
        <v>0</v>
      </c>
      <c r="S523" s="184">
        <f t="shared" ref="S523" si="2587">S522*1936.27</f>
        <v>0</v>
      </c>
      <c r="T523" s="184">
        <f t="shared" ref="T523" si="2588">T522*1936.27</f>
        <v>0</v>
      </c>
      <c r="U523" s="184">
        <f t="shared" ref="U523" si="2589">U522*1936.27</f>
        <v>0</v>
      </c>
      <c r="V523" s="184">
        <f t="shared" ref="V523" si="2590">V522*1936.27</f>
        <v>0</v>
      </c>
    </row>
    <row r="524" spans="1:23" ht="12.75" customHeight="1" x14ac:dyDescent="0.2">
      <c r="A524" s="104">
        <f>IF(Foglio2!$J$7=1,TRUNC(Base!V524,0),TRUNC(Base!U524,0))</f>
        <v>0</v>
      </c>
      <c r="B524" s="245">
        <f t="shared" si="2093"/>
        <v>37267</v>
      </c>
      <c r="C524" s="377"/>
      <c r="D524" s="377"/>
      <c r="E524" s="259" t="s">
        <v>3</v>
      </c>
      <c r="F524" s="260">
        <v>28</v>
      </c>
      <c r="G524" s="248">
        <f>IF(Foglio2!$J$3=Foglio2!$E$3,Ausiliari_Coll.Scol.!E506,IF(Foglio2!$J$3=Foglio2!$E$4,Collab._Tecnici!E506,IF(Foglio2!$J$3=Foglio2!$E$5,Assistenti_Tecnici!E506,IF(Foglio2!$J$3=Foglio2!$E$6,Assistenti_Amm.vo!E506,IF(Foglio2!$J$3=Foglio2!$E$7,Resp_Coord_Amm.vo!E506,IF(Foglio2!$J$3=Foglio2!$E$8,Direttore_Amm.vo!E506,IF(Foglio2!$J$3=Foglio2!$E$9,Doc_mat_elem.re!E506,IF(Foglio2!$J$3=Foglio2!$E$10,Doc_dipl_scuola_sec.!E506,IF(Foglio2!$J$3=Foglio2!$E$11,Doc_scuola_media!E506,IF(Foglio2!$J$3=Foglio2!$E$12,Doc_laureati_scuola_sec.!E524,IF(Foglio2!$J$3=Foglio2!$E$13,Direttivi_capi_ist.!E506,0)))))))))))</f>
        <v>0</v>
      </c>
      <c r="H524" s="248">
        <f>IF(Foglio2!$J$3=Foglio2!$E$3,Ausiliari_Coll.Scol.!F506,IF(Foglio2!$J$3=Foglio2!$E$4,Collab._Tecnici!F506,IF(Foglio2!$J$3=Foglio2!$E$5,Assistenti_Tecnici!F506,IF(Foglio2!$J$3=Foglio2!$E$6,Assistenti_Amm.vo!F506,IF(Foglio2!$J$3=Foglio2!$E$7,Resp_Coord_Amm.vo!F506,IF(Foglio2!$J$3=Foglio2!$E$8,Direttore_Amm.vo!F506,IF(Foglio2!$J$3=Foglio2!$E$9,Doc_mat_elem.re!F506,IF(Foglio2!$J$3=Foglio2!$E$10,Doc_dipl_scuola_sec.!F506,IF(Foglio2!$J$3=Foglio2!$E$11,Doc_scuola_media!F506,IF(Foglio2!$J$3=Foglio2!$E$12,Doc_laureati_scuola_sec.!F524,IF(Foglio2!$J$3=Foglio2!$E$13,Direttivi_capi_ist.!F506,0)))))))))))</f>
        <v>0</v>
      </c>
      <c r="I524" s="248">
        <f>IF(Foglio2!$J$3=Foglio2!$E$3,Ausiliari_Coll.Scol.!G506,IF(Foglio2!$J$3=Foglio2!$E$4,Collab._Tecnici!G506,IF(Foglio2!$J$3=Foglio2!$E$5,Assistenti_Tecnici!G506,IF(Foglio2!$J$3=Foglio2!$E$6,Assistenti_Amm.vo!G506,IF(Foglio2!$J$3=Foglio2!$E$7,Resp_Coord_Amm.vo!G506,IF(Foglio2!$J$3=Foglio2!$E$8,Direttore_Amm.vo!G506,IF(Foglio2!$J$3=Foglio2!$E$9,Doc_mat_elem.re!G506,IF(Foglio2!$J$3=Foglio2!$E$10,Doc_dipl_scuola_sec.!G506,IF(Foglio2!$J$3=Foglio2!$E$11,Doc_scuola_media!G506,IF(Foglio2!$J$3=Foglio2!$E$12,Doc_laureati_scuola_sec.!G524,IF(Foglio2!$J$3=Foglio2!$E$13,Direttivi_capi_ist.!G506,0)))))))))))</f>
        <v>0</v>
      </c>
      <c r="J524" s="248">
        <f>IF(Foglio2!$J$3=Foglio2!$E$3,Ausiliari_Coll.Scol.!H506,IF(Foglio2!$J$3=Foglio2!$E$4,Collab._Tecnici!H506,IF(Foglio2!$J$3=Foglio2!$E$5,Assistenti_Tecnici!H506,IF(Foglio2!$J$3=Foglio2!$E$6,Assistenti_Amm.vo!H506,IF(Foglio2!$J$3=Foglio2!$E$7,Resp_Coord_Amm.vo!H506,IF(Foglio2!$J$3=Foglio2!$E$8,Direttore_Amm.vo!H506,IF(Foglio2!$J$3=Foglio2!$E$9,Doc_mat_elem.re!H506,IF(Foglio2!$J$3=Foglio2!$E$10,Doc_dipl_scuola_sec.!H506,IF(Foglio2!$J$3=Foglio2!$E$11,Doc_scuola_media!H506,IF(Foglio2!$J$3=Foglio2!$E$12,Doc_laureati_scuola_sec.!H524,IF(Foglio2!$J$3=Foglio2!$E$13,Direttivi_capi_ist.!H506,0)))))))))))</f>
        <v>0</v>
      </c>
      <c r="K524" s="248">
        <f>IF(Foglio2!$J$3=Foglio2!$E$3,Ausiliari_Coll.Scol.!I506,IF(Foglio2!$J$3=Foglio2!$E$4,Collab._Tecnici!I506,IF(Foglio2!$J$3=Foglio2!$E$5,Assistenti_Tecnici!I506,IF(Foglio2!$J$3=Foglio2!$E$6,Assistenti_Amm.vo!I506,IF(Foglio2!$J$3=Foglio2!$E$7,Resp_Coord_Amm.vo!I506,IF(Foglio2!$J$3=Foglio2!$E$8,Direttore_Amm.vo!I506,IF(Foglio2!$J$3=Foglio2!$E$9,Doc_mat_elem.re!I506,IF(Foglio2!$J$3=Foglio2!$E$10,Doc_dipl_scuola_sec.!I506,IF(Foglio2!$J$3=Foglio2!$E$11,Doc_scuola_media!I506,IF(Foglio2!$J$3=Foglio2!$E$12,Doc_laureati_scuola_sec.!I524,IF(Foglio2!$J$3=Foglio2!$E$13,Direttivi_capi_ist.!I506,0)))))))))))</f>
        <v>0</v>
      </c>
      <c r="L524" s="248">
        <f>IF(Foglio2!$J$3=Foglio2!$E$3,Ausiliari_Coll.Scol.!J506,IF(Foglio2!$J$3=Foglio2!$E$4,Collab._Tecnici!J506,IF(Foglio2!$J$3=Foglio2!$E$5,Assistenti_Tecnici!J506,IF(Foglio2!$J$3=Foglio2!$E$6,Assistenti_Amm.vo!J506,IF(Foglio2!$J$3=Foglio2!$E$7,Resp_Coord_Amm.vo!J506,IF(Foglio2!$J$3=Foglio2!$E$8,Direttore_Amm.vo!J506,IF(Foglio2!$J$3=Foglio2!$E$9,Doc_mat_elem.re!J506,IF(Foglio2!$J$3=Foglio2!$E$10,Doc_dipl_scuola_sec.!J506,IF(Foglio2!$J$3=Foglio2!$E$11,Doc_scuola_media!J506,IF(Foglio2!$J$3=Foglio2!$E$12,Doc_laureati_scuola_sec.!J524,IF(Foglio2!$J$3=Foglio2!$E$13,Direttivi_capi_ist.!J506,0)))))))))))</f>
        <v>0</v>
      </c>
      <c r="M524" s="249">
        <f>IF(Foglio2!$J$3=Foglio2!$E$3,Ausiliari_Coll.Scol.!K506,IF(Foglio2!$J$3=Foglio2!$E$4,Collab._Tecnici!K506,IF(Foglio2!$J$3=Foglio2!$E$5,Assistenti_Tecnici!K506,IF(Foglio2!$J$3=Foglio2!$E$6,Assistenti_Amm.vo!K506,IF(Foglio2!$J$3=Foglio2!$E$7,Resp_Coord_Amm.vo!K506,IF(Foglio2!$J$3=Foglio2!$E$8,Direttore_Amm.vo!K506,IF(Foglio2!$J$3=Foglio2!$E$9,Doc_mat_elem.re!K506,IF(Foglio2!$J$3=Foglio2!$E$10,Doc_dipl_scuola_sec.!K506,IF(Foglio2!$J$3=Foglio2!$E$11,Doc_scuola_media!K506,IF(Foglio2!$J$3=Foglio2!$E$12,Doc_laureati_scuola_sec.!K524,IF(Foglio2!$J$3=Foglio2!$E$13,Direttivi_capi_ist.!K506,0)))))))))))</f>
        <v>0</v>
      </c>
      <c r="N524" s="250">
        <f>IF(Foglio2!$J$3=Foglio2!$E$3,Ausiliari_Coll.Scol.!L506,IF(Foglio2!$J$3=Foglio2!$E$4,Collab._Tecnici!L506,IF(Foglio2!$J$3=Foglio2!$E$5,Assistenti_Tecnici!L506,IF(Foglio2!$J$3=Foglio2!$E$6,Assistenti_Amm.vo!L506,IF(Foglio2!$J$3=Foglio2!$E$7,Resp_Coord_Amm.vo!L506,IF(Foglio2!$J$3=Foglio2!$E$8,Direttore_Amm.vo!L506,IF(Foglio2!$J$3=Foglio2!$E$9,Doc_mat_elem.re!L506,IF(Foglio2!$J$3=Foglio2!$E$10,Doc_dipl_scuola_sec.!L506,IF(Foglio2!$J$3=Foglio2!$E$11,Doc_scuola_media!L506,IF(Foglio2!$J$3=Foglio2!$E$12,Doc_laureati_scuola_sec.!L524,IF(Foglio2!$J$3=Foglio2!$E$13,Direttivi_capi_ist.!L506,0)))))))))))</f>
        <v>0</v>
      </c>
      <c r="O524" s="251">
        <f>IF(Foglio2!$J$3=Foglio2!$E$3,Ausiliari_Coll.Scol.!M506,IF(Foglio2!$J$3=Foglio2!$E$4,Collab._Tecnici!M506,IF(Foglio2!$J$3=Foglio2!$E$5,Assistenti_Tecnici!M506,IF(Foglio2!$J$3=Foglio2!$E$6,Assistenti_Amm.vo!M506,IF(Foglio2!$J$3=Foglio2!$E$7,Resp_Coord_Amm.vo!M506,IF(Foglio2!$J$3=Foglio2!$E$8,Direttore_Amm.vo!M506,IF(Foglio2!$J$3=Foglio2!$E$9,Doc_mat_elem.re!M506,IF(Foglio2!$J$3=Foglio2!$E$10,Doc_dipl_scuola_sec.!M506,IF(Foglio2!$J$3=Foglio2!$E$11,Doc_scuola_media!M506,IF(Foglio2!$J$3=Foglio2!$E$12,Doc_laureati_scuola_sec.!M524,IF(Foglio2!$J$3=Foglio2!$E$13,Direttivi_capi_ist.!M506,0)))))))))))</f>
        <v>0</v>
      </c>
      <c r="P524" s="252">
        <f>IF(Foglio2!$J$3=Foglio2!$E$3,Ausiliari_Coll.Scol.!N506,IF(Foglio2!$J$3=Foglio2!$E$4,Collab._Tecnici!N506,IF(Foglio2!$J$3=Foglio2!$E$5,Assistenti_Tecnici!N506,IF(Foglio2!$J$3=Foglio2!$E$6,Assistenti_Amm.vo!N506,IF(Foglio2!$J$3=Foglio2!$E$7,Resp_Coord_Amm.vo!N506,IF(Foglio2!$J$3=Foglio2!$E$8,Direttore_Amm.vo!N506,IF(Foglio2!$J$3=Foglio2!$E$9,Doc_mat_elem.re!N506,IF(Foglio2!$J$3=Foglio2!$E$10,Doc_dipl_scuola_sec.!N506,IF(Foglio2!$J$3=Foglio2!$E$11,Doc_scuola_media!N506,IF(Foglio2!$J$3=Foglio2!$E$12,Doc_laureati_scuola_sec.!N524,IF(Foglio2!$J$3=Foglio2!$E$13,Direttivi_capi_ist.!N506,0)))))))))))</f>
        <v>0</v>
      </c>
      <c r="Q524" s="252">
        <f>IF(Foglio2!$J$3=Foglio2!$E$3,Ausiliari_Coll.Scol.!O506,IF(Foglio2!$J$3=Foglio2!$E$4,Collab._Tecnici!O506,IF(Foglio2!$J$3=Foglio2!$E$5,Assistenti_Tecnici!O506,IF(Foglio2!$J$3=Foglio2!$E$6,Assistenti_Amm.vo!O506,IF(Foglio2!$J$3=Foglio2!$E$7,Resp_Coord_Amm.vo!O506,IF(Foglio2!$J$3=Foglio2!$E$8,Direttore_Amm.vo!O506,IF(Foglio2!$J$3=Foglio2!$E$9,Doc_mat_elem.re!O506,IF(Foglio2!$J$3=Foglio2!$E$10,Doc_dipl_scuola_sec.!O506,IF(Foglio2!$J$3=Foglio2!$E$11,Doc_scuola_media!O506,IF(Foglio2!$J$3=Foglio2!$E$12,Doc_laureati_scuola_sec.!O524,IF(Foglio2!$J$3=Foglio2!$E$13,Direttivi_capi_ist.!O506,0)))))))))))</f>
        <v>0</v>
      </c>
      <c r="R524" s="252">
        <f>IF(Foglio2!$J$3=Foglio2!$E$3,Ausiliari_Coll.Scol.!P506,IF(Foglio2!$J$3=Foglio2!$E$4,Collab._Tecnici!P506,IF(Foglio2!$J$3=Foglio2!$E$5,Assistenti_Tecnici!P506,IF(Foglio2!$J$3=Foglio2!$E$6,Assistenti_Amm.vo!P506,IF(Foglio2!$J$3=Foglio2!$E$7,Resp_Coord_Amm.vo!P506,IF(Foglio2!$J$3=Foglio2!$E$8,Direttore_Amm.vo!P506,IF(Foglio2!$J$3=Foglio2!$E$9,Doc_mat_elem.re!P506,IF(Foglio2!$J$3=Foglio2!$E$10,Doc_dipl_scuola_sec.!P506,IF(Foglio2!$J$3=Foglio2!$E$11,Doc_scuola_media!P506,IF(Foglio2!$J$3=Foglio2!$E$12,Doc_laureati_scuola_sec.!P524,IF(Foglio2!$J$3=Foglio2!$E$13,Direttivi_capi_ist.!P506,0)))))))))))</f>
        <v>0</v>
      </c>
      <c r="S524" s="252">
        <f>IF(Foglio2!$J$3=Foglio2!$E$3,Ausiliari_Coll.Scol.!Q506,IF(Foglio2!$J$3=Foglio2!$E$4,Collab._Tecnici!Q506,IF(Foglio2!$J$3=Foglio2!$E$5,Assistenti_Tecnici!Q506,IF(Foglio2!$J$3=Foglio2!$E$6,Assistenti_Amm.vo!Q506,IF(Foglio2!$J$3=Foglio2!$E$7,Resp_Coord_Amm.vo!Q506,IF(Foglio2!$J$3=Foglio2!$E$8,Direttore_Amm.vo!Q506,IF(Foglio2!$J$3=Foglio2!$E$9,Doc_mat_elem.re!Q506,IF(Foglio2!$J$3=Foglio2!$E$10,Doc_dipl_scuola_sec.!Q506,IF(Foglio2!$J$3=Foglio2!$E$11,Doc_scuola_media!Q506,IF(Foglio2!$J$3=Foglio2!$E$12,Doc_laureati_scuola_sec.!Q524,IF(Foglio2!$J$3=Foglio2!$E$13,Direttivi_capi_ist.!Q506,0)))))))))))</f>
        <v>0</v>
      </c>
      <c r="T524" s="252">
        <f>IF(Foglio2!$J$3=Foglio2!$E$3,Ausiliari_Coll.Scol.!R506,IF(Foglio2!$J$3=Foglio2!$E$4,Collab._Tecnici!R506,IF(Foglio2!$J$3=Foglio2!$E$5,Assistenti_Tecnici!R506,IF(Foglio2!$J$3=Foglio2!$E$6,Assistenti_Amm.vo!R506,IF(Foglio2!$J$3=Foglio2!$E$7,Resp_Coord_Amm.vo!R506,IF(Foglio2!$J$3=Foglio2!$E$8,Direttore_Amm.vo!R506,IF(Foglio2!$J$3=Foglio2!$E$9,Doc_mat_elem.re!R506,IF(Foglio2!$J$3=Foglio2!$E$10,Doc_dipl_scuola_sec.!R506,IF(Foglio2!$J$3=Foglio2!$E$11,Doc_scuola_media!R506,IF(Foglio2!$J$3=Foglio2!$E$12,Doc_laureati_scuola_sec.!R524,IF(Foglio2!$J$3=Foglio2!$E$13,Direttivi_capi_ist.!R506,0)))))))))))</f>
        <v>0</v>
      </c>
      <c r="U524" s="252">
        <f t="shared" ref="U524" si="2591">(P524)/12*0.8</f>
        <v>0</v>
      </c>
      <c r="V524" s="252">
        <f t="shared" ref="V524" si="2592">(P524+R524)/12*0.8</f>
        <v>0</v>
      </c>
      <c r="W524" s="253" t="str">
        <f t="shared" ref="W524" si="2593">"Fascia Da "&amp;F524&amp;" a "&amp;F525&amp;" Decorrenza "&amp;DAY(C514)&amp;"/"&amp;MONTH(C514)&amp;"/"&amp;YEAR(C514)</f>
        <v>Fascia Da 28 a 34 Decorrenza 1/1/2002</v>
      </c>
    </row>
    <row r="525" spans="1:23" ht="9" customHeight="1" x14ac:dyDescent="0.2">
      <c r="B525" s="245">
        <f t="shared" si="2093"/>
        <v>37268</v>
      </c>
      <c r="C525" s="377"/>
      <c r="D525" s="377"/>
      <c r="E525" s="254" t="s">
        <v>4</v>
      </c>
      <c r="F525" s="255">
        <v>34</v>
      </c>
      <c r="G525" s="267">
        <f t="shared" ref="G525" si="2594">G524*1936.27</f>
        <v>0</v>
      </c>
      <c r="H525" s="267">
        <f t="shared" ref="H525" si="2595">H524*1936.27</f>
        <v>0</v>
      </c>
      <c r="I525" s="267">
        <f t="shared" ref="I525" si="2596">I524*1936.27</f>
        <v>0</v>
      </c>
      <c r="J525" s="267">
        <f t="shared" ref="J525" si="2597">J524*1936.27</f>
        <v>0</v>
      </c>
      <c r="K525" s="267">
        <f t="shared" ref="K525" si="2598">K524*1936.27</f>
        <v>0</v>
      </c>
      <c r="L525" s="266">
        <f t="shared" ref="L525" si="2599">L524*1936.27</f>
        <v>0</v>
      </c>
      <c r="M525" s="267">
        <f t="shared" ref="M525" si="2600">M524*1936.27</f>
        <v>0</v>
      </c>
      <c r="N525" s="182">
        <f t="shared" ref="N525" si="2601">N524*1936.27</f>
        <v>0</v>
      </c>
      <c r="O525" s="183">
        <f t="shared" ref="O525" si="2602">O524*1936.27</f>
        <v>0</v>
      </c>
      <c r="P525" s="184">
        <f t="shared" ref="P525" si="2603">P524*1936.27</f>
        <v>0</v>
      </c>
      <c r="Q525" s="184">
        <f t="shared" ref="Q525" si="2604">Q524*1936.27</f>
        <v>0</v>
      </c>
      <c r="R525" s="184">
        <f t="shared" ref="R525" si="2605">R524*1936.27</f>
        <v>0</v>
      </c>
      <c r="S525" s="184">
        <f t="shared" ref="S525" si="2606">S524*1936.27</f>
        <v>0</v>
      </c>
      <c r="T525" s="184">
        <f t="shared" ref="T525" si="2607">T524*1936.27</f>
        <v>0</v>
      </c>
      <c r="U525" s="184">
        <f t="shared" ref="U525" si="2608">U524*1936.27</f>
        <v>0</v>
      </c>
      <c r="V525" s="184">
        <f t="shared" ref="V525" si="2609">V524*1936.27</f>
        <v>0</v>
      </c>
    </row>
    <row r="526" spans="1:23" ht="12.75" customHeight="1" x14ac:dyDescent="0.2">
      <c r="A526" s="104">
        <f>IF(Foglio2!$J$7=1,TRUNC(Base!V526,0),TRUNC(Base!U526,0))</f>
        <v>0</v>
      </c>
      <c r="B526" s="245">
        <f t="shared" si="2093"/>
        <v>37269</v>
      </c>
      <c r="C526" s="377"/>
      <c r="D526" s="377"/>
      <c r="E526" s="259" t="s">
        <v>3</v>
      </c>
      <c r="F526" s="260">
        <v>35</v>
      </c>
      <c r="G526" s="248">
        <f>IF(Foglio2!$J$3=Foglio2!$E$3,Ausiliari_Coll.Scol.!E508,IF(Foglio2!$J$3=Foglio2!$E$4,Collab._Tecnici!E508,IF(Foglio2!$J$3=Foglio2!$E$5,Assistenti_Tecnici!E508,IF(Foglio2!$J$3=Foglio2!$E$6,Assistenti_Amm.vo!E508,IF(Foglio2!$J$3=Foglio2!$E$7,Resp_Coord_Amm.vo!E508,IF(Foglio2!$J$3=Foglio2!$E$8,Direttore_Amm.vo!E508,IF(Foglio2!$J$3=Foglio2!$E$9,Doc_mat_elem.re!E508,IF(Foglio2!$J$3=Foglio2!$E$10,Doc_dipl_scuola_sec.!E508,IF(Foglio2!$J$3=Foglio2!$E$11,Doc_scuola_media!E508,IF(Foglio2!$J$3=Foglio2!$E$12,Doc_laureati_scuola_sec.!E526,IF(Foglio2!$J$3=Foglio2!$E$13,Direttivi_capi_ist.!E508,0)))))))))))</f>
        <v>0</v>
      </c>
      <c r="H526" s="248">
        <f>IF(Foglio2!$J$3=Foglio2!$E$3,Ausiliari_Coll.Scol.!F508,IF(Foglio2!$J$3=Foglio2!$E$4,Collab._Tecnici!F508,IF(Foglio2!$J$3=Foglio2!$E$5,Assistenti_Tecnici!F508,IF(Foglio2!$J$3=Foglio2!$E$6,Assistenti_Amm.vo!F508,IF(Foglio2!$J$3=Foglio2!$E$7,Resp_Coord_Amm.vo!F508,IF(Foglio2!$J$3=Foglio2!$E$8,Direttore_Amm.vo!F508,IF(Foglio2!$J$3=Foglio2!$E$9,Doc_mat_elem.re!F508,IF(Foglio2!$J$3=Foglio2!$E$10,Doc_dipl_scuola_sec.!F508,IF(Foglio2!$J$3=Foglio2!$E$11,Doc_scuola_media!F508,IF(Foglio2!$J$3=Foglio2!$E$12,Doc_laureati_scuola_sec.!F526,IF(Foglio2!$J$3=Foglio2!$E$13,Direttivi_capi_ist.!F508,0)))))))))))</f>
        <v>0</v>
      </c>
      <c r="I526" s="248">
        <f>IF(Foglio2!$J$3=Foglio2!$E$3,Ausiliari_Coll.Scol.!G508,IF(Foglio2!$J$3=Foglio2!$E$4,Collab._Tecnici!G508,IF(Foglio2!$J$3=Foglio2!$E$5,Assistenti_Tecnici!G508,IF(Foglio2!$J$3=Foglio2!$E$6,Assistenti_Amm.vo!G508,IF(Foglio2!$J$3=Foglio2!$E$7,Resp_Coord_Amm.vo!G508,IF(Foglio2!$J$3=Foglio2!$E$8,Direttore_Amm.vo!G508,IF(Foglio2!$J$3=Foglio2!$E$9,Doc_mat_elem.re!G508,IF(Foglio2!$J$3=Foglio2!$E$10,Doc_dipl_scuola_sec.!G508,IF(Foglio2!$J$3=Foglio2!$E$11,Doc_scuola_media!G508,IF(Foglio2!$J$3=Foglio2!$E$12,Doc_laureati_scuola_sec.!G526,IF(Foglio2!$J$3=Foglio2!$E$13,Direttivi_capi_ist.!G508,0)))))))))))</f>
        <v>0</v>
      </c>
      <c r="J526" s="248">
        <f>IF(Foglio2!$J$3=Foglio2!$E$3,Ausiliari_Coll.Scol.!H508,IF(Foglio2!$J$3=Foglio2!$E$4,Collab._Tecnici!H508,IF(Foglio2!$J$3=Foglio2!$E$5,Assistenti_Tecnici!H508,IF(Foglio2!$J$3=Foglio2!$E$6,Assistenti_Amm.vo!H508,IF(Foglio2!$J$3=Foglio2!$E$7,Resp_Coord_Amm.vo!H508,IF(Foglio2!$J$3=Foglio2!$E$8,Direttore_Amm.vo!H508,IF(Foglio2!$J$3=Foglio2!$E$9,Doc_mat_elem.re!H508,IF(Foglio2!$J$3=Foglio2!$E$10,Doc_dipl_scuola_sec.!H508,IF(Foglio2!$J$3=Foglio2!$E$11,Doc_scuola_media!H508,IF(Foglio2!$J$3=Foglio2!$E$12,Doc_laureati_scuola_sec.!H526,IF(Foglio2!$J$3=Foglio2!$E$13,Direttivi_capi_ist.!H508,0)))))))))))</f>
        <v>0</v>
      </c>
      <c r="K526" s="248">
        <f>IF(Foglio2!$J$3=Foglio2!$E$3,Ausiliari_Coll.Scol.!I508,IF(Foglio2!$J$3=Foglio2!$E$4,Collab._Tecnici!I508,IF(Foglio2!$J$3=Foglio2!$E$5,Assistenti_Tecnici!I508,IF(Foglio2!$J$3=Foglio2!$E$6,Assistenti_Amm.vo!I508,IF(Foglio2!$J$3=Foglio2!$E$7,Resp_Coord_Amm.vo!I508,IF(Foglio2!$J$3=Foglio2!$E$8,Direttore_Amm.vo!I508,IF(Foglio2!$J$3=Foglio2!$E$9,Doc_mat_elem.re!I508,IF(Foglio2!$J$3=Foglio2!$E$10,Doc_dipl_scuola_sec.!I508,IF(Foglio2!$J$3=Foglio2!$E$11,Doc_scuola_media!I508,IF(Foglio2!$J$3=Foglio2!$E$12,Doc_laureati_scuola_sec.!I526,IF(Foglio2!$J$3=Foglio2!$E$13,Direttivi_capi_ist.!I508,0)))))))))))</f>
        <v>0</v>
      </c>
      <c r="L526" s="248">
        <f>IF(Foglio2!$J$3=Foglio2!$E$3,Ausiliari_Coll.Scol.!J508,IF(Foglio2!$J$3=Foglio2!$E$4,Collab._Tecnici!J508,IF(Foglio2!$J$3=Foglio2!$E$5,Assistenti_Tecnici!J508,IF(Foglio2!$J$3=Foglio2!$E$6,Assistenti_Amm.vo!J508,IF(Foglio2!$J$3=Foglio2!$E$7,Resp_Coord_Amm.vo!J508,IF(Foglio2!$J$3=Foglio2!$E$8,Direttore_Amm.vo!J508,IF(Foglio2!$J$3=Foglio2!$E$9,Doc_mat_elem.re!J508,IF(Foglio2!$J$3=Foglio2!$E$10,Doc_dipl_scuola_sec.!J508,IF(Foglio2!$J$3=Foglio2!$E$11,Doc_scuola_media!J508,IF(Foglio2!$J$3=Foglio2!$E$12,Doc_laureati_scuola_sec.!J526,IF(Foglio2!$J$3=Foglio2!$E$13,Direttivi_capi_ist.!J508,0)))))))))))</f>
        <v>0</v>
      </c>
      <c r="M526" s="249">
        <f>IF(Foglio2!$J$3=Foglio2!$E$3,Ausiliari_Coll.Scol.!K508,IF(Foglio2!$J$3=Foglio2!$E$4,Collab._Tecnici!K508,IF(Foglio2!$J$3=Foglio2!$E$5,Assistenti_Tecnici!K508,IF(Foglio2!$J$3=Foglio2!$E$6,Assistenti_Amm.vo!K508,IF(Foglio2!$J$3=Foglio2!$E$7,Resp_Coord_Amm.vo!K508,IF(Foglio2!$J$3=Foglio2!$E$8,Direttore_Amm.vo!K508,IF(Foglio2!$J$3=Foglio2!$E$9,Doc_mat_elem.re!K508,IF(Foglio2!$J$3=Foglio2!$E$10,Doc_dipl_scuola_sec.!K508,IF(Foglio2!$J$3=Foglio2!$E$11,Doc_scuola_media!K508,IF(Foglio2!$J$3=Foglio2!$E$12,Doc_laureati_scuola_sec.!K526,IF(Foglio2!$J$3=Foglio2!$E$13,Direttivi_capi_ist.!K508,0)))))))))))</f>
        <v>0</v>
      </c>
      <c r="N526" s="250">
        <f>IF(Foglio2!$J$3=Foglio2!$E$3,Ausiliari_Coll.Scol.!L508,IF(Foglio2!$J$3=Foglio2!$E$4,Collab._Tecnici!L508,IF(Foglio2!$J$3=Foglio2!$E$5,Assistenti_Tecnici!L508,IF(Foglio2!$J$3=Foglio2!$E$6,Assistenti_Amm.vo!L508,IF(Foglio2!$J$3=Foglio2!$E$7,Resp_Coord_Amm.vo!L508,IF(Foglio2!$J$3=Foglio2!$E$8,Direttore_Amm.vo!L508,IF(Foglio2!$J$3=Foglio2!$E$9,Doc_mat_elem.re!L508,IF(Foglio2!$J$3=Foglio2!$E$10,Doc_dipl_scuola_sec.!L508,IF(Foglio2!$J$3=Foglio2!$E$11,Doc_scuola_media!L508,IF(Foglio2!$J$3=Foglio2!$E$12,Doc_laureati_scuola_sec.!L526,IF(Foglio2!$J$3=Foglio2!$E$13,Direttivi_capi_ist.!L508,0)))))))))))</f>
        <v>0</v>
      </c>
      <c r="O526" s="251">
        <f>IF(Foglio2!$J$3=Foglio2!$E$3,Ausiliari_Coll.Scol.!M508,IF(Foglio2!$J$3=Foglio2!$E$4,Collab._Tecnici!M508,IF(Foglio2!$J$3=Foglio2!$E$5,Assistenti_Tecnici!M508,IF(Foglio2!$J$3=Foglio2!$E$6,Assistenti_Amm.vo!M508,IF(Foglio2!$J$3=Foglio2!$E$7,Resp_Coord_Amm.vo!M508,IF(Foglio2!$J$3=Foglio2!$E$8,Direttore_Amm.vo!M508,IF(Foglio2!$J$3=Foglio2!$E$9,Doc_mat_elem.re!M508,IF(Foglio2!$J$3=Foglio2!$E$10,Doc_dipl_scuola_sec.!M508,IF(Foglio2!$J$3=Foglio2!$E$11,Doc_scuola_media!M508,IF(Foglio2!$J$3=Foglio2!$E$12,Doc_laureati_scuola_sec.!M526,IF(Foglio2!$J$3=Foglio2!$E$13,Direttivi_capi_ist.!M508,0)))))))))))</f>
        <v>0</v>
      </c>
      <c r="P526" s="252">
        <f>IF(Foglio2!$J$3=Foglio2!$E$3,Ausiliari_Coll.Scol.!N508,IF(Foglio2!$J$3=Foglio2!$E$4,Collab._Tecnici!N508,IF(Foglio2!$J$3=Foglio2!$E$5,Assistenti_Tecnici!N508,IF(Foglio2!$J$3=Foglio2!$E$6,Assistenti_Amm.vo!N508,IF(Foglio2!$J$3=Foglio2!$E$7,Resp_Coord_Amm.vo!N508,IF(Foglio2!$J$3=Foglio2!$E$8,Direttore_Amm.vo!N508,IF(Foglio2!$J$3=Foglio2!$E$9,Doc_mat_elem.re!N508,IF(Foglio2!$J$3=Foglio2!$E$10,Doc_dipl_scuola_sec.!N508,IF(Foglio2!$J$3=Foglio2!$E$11,Doc_scuola_media!N508,IF(Foglio2!$J$3=Foglio2!$E$12,Doc_laureati_scuola_sec.!N526,IF(Foglio2!$J$3=Foglio2!$E$13,Direttivi_capi_ist.!N508,0)))))))))))</f>
        <v>0</v>
      </c>
      <c r="Q526" s="252">
        <f>IF(Foglio2!$J$3=Foglio2!$E$3,Ausiliari_Coll.Scol.!O508,IF(Foglio2!$J$3=Foglio2!$E$4,Collab._Tecnici!O508,IF(Foglio2!$J$3=Foglio2!$E$5,Assistenti_Tecnici!O508,IF(Foglio2!$J$3=Foglio2!$E$6,Assistenti_Amm.vo!O508,IF(Foglio2!$J$3=Foglio2!$E$7,Resp_Coord_Amm.vo!O508,IF(Foglio2!$J$3=Foglio2!$E$8,Direttore_Amm.vo!O508,IF(Foglio2!$J$3=Foglio2!$E$9,Doc_mat_elem.re!O508,IF(Foglio2!$J$3=Foglio2!$E$10,Doc_dipl_scuola_sec.!O508,IF(Foglio2!$J$3=Foglio2!$E$11,Doc_scuola_media!O508,IF(Foglio2!$J$3=Foglio2!$E$12,Doc_laureati_scuola_sec.!O526,IF(Foglio2!$J$3=Foglio2!$E$13,Direttivi_capi_ist.!O508,0)))))))))))</f>
        <v>0</v>
      </c>
      <c r="R526" s="252">
        <f>IF(Foglio2!$J$3=Foglio2!$E$3,Ausiliari_Coll.Scol.!P508,IF(Foglio2!$J$3=Foglio2!$E$4,Collab._Tecnici!P508,IF(Foglio2!$J$3=Foglio2!$E$5,Assistenti_Tecnici!P508,IF(Foglio2!$J$3=Foglio2!$E$6,Assistenti_Amm.vo!P508,IF(Foglio2!$J$3=Foglio2!$E$7,Resp_Coord_Amm.vo!P508,IF(Foglio2!$J$3=Foglio2!$E$8,Direttore_Amm.vo!P508,IF(Foglio2!$J$3=Foglio2!$E$9,Doc_mat_elem.re!P508,IF(Foglio2!$J$3=Foglio2!$E$10,Doc_dipl_scuola_sec.!P508,IF(Foglio2!$J$3=Foglio2!$E$11,Doc_scuola_media!P508,IF(Foglio2!$J$3=Foglio2!$E$12,Doc_laureati_scuola_sec.!P526,IF(Foglio2!$J$3=Foglio2!$E$13,Direttivi_capi_ist.!P508,0)))))))))))</f>
        <v>0</v>
      </c>
      <c r="S526" s="252">
        <f>IF(Foglio2!$J$3=Foglio2!$E$3,Ausiliari_Coll.Scol.!Q508,IF(Foglio2!$J$3=Foglio2!$E$4,Collab._Tecnici!Q508,IF(Foglio2!$J$3=Foglio2!$E$5,Assistenti_Tecnici!Q508,IF(Foglio2!$J$3=Foglio2!$E$6,Assistenti_Amm.vo!Q508,IF(Foglio2!$J$3=Foglio2!$E$7,Resp_Coord_Amm.vo!Q508,IF(Foglio2!$J$3=Foglio2!$E$8,Direttore_Amm.vo!Q508,IF(Foglio2!$J$3=Foglio2!$E$9,Doc_mat_elem.re!Q508,IF(Foglio2!$J$3=Foglio2!$E$10,Doc_dipl_scuola_sec.!Q508,IF(Foglio2!$J$3=Foglio2!$E$11,Doc_scuola_media!Q508,IF(Foglio2!$J$3=Foglio2!$E$12,Doc_laureati_scuola_sec.!Q526,IF(Foglio2!$J$3=Foglio2!$E$13,Direttivi_capi_ist.!Q508,0)))))))))))</f>
        <v>0</v>
      </c>
      <c r="T526" s="252">
        <f>IF(Foglio2!$J$3=Foglio2!$E$3,Ausiliari_Coll.Scol.!R508,IF(Foglio2!$J$3=Foglio2!$E$4,Collab._Tecnici!R508,IF(Foglio2!$J$3=Foglio2!$E$5,Assistenti_Tecnici!R508,IF(Foglio2!$J$3=Foglio2!$E$6,Assistenti_Amm.vo!R508,IF(Foglio2!$J$3=Foglio2!$E$7,Resp_Coord_Amm.vo!R508,IF(Foglio2!$J$3=Foglio2!$E$8,Direttore_Amm.vo!R508,IF(Foglio2!$J$3=Foglio2!$E$9,Doc_mat_elem.re!R508,IF(Foglio2!$J$3=Foglio2!$E$10,Doc_dipl_scuola_sec.!R508,IF(Foglio2!$J$3=Foglio2!$E$11,Doc_scuola_media!R508,IF(Foglio2!$J$3=Foglio2!$E$12,Doc_laureati_scuola_sec.!R526,IF(Foglio2!$J$3=Foglio2!$E$13,Direttivi_capi_ist.!R508,0)))))))))))</f>
        <v>0</v>
      </c>
      <c r="U526" s="252">
        <f t="shared" ref="U526" si="2610">(P526)/12*0.8</f>
        <v>0</v>
      </c>
      <c r="V526" s="252">
        <f t="shared" ref="V526" si="2611">(P526+R526)/12*0.8</f>
        <v>0</v>
      </c>
      <c r="W526" s="253" t="str">
        <f t="shared" ref="W526" si="2612">"Fascia Da "&amp;F526&amp;" a "&amp;F527&amp;" Decorrenza "&amp;DAY(C514)&amp;"/"&amp;MONTH(C514)&amp;"/"&amp;YEAR(C514)</f>
        <v>Fascia Da 35 a  Decorrenza 1/1/2002</v>
      </c>
    </row>
    <row r="527" spans="1:23" ht="9" customHeight="1" x14ac:dyDescent="0.2">
      <c r="B527" s="245">
        <f t="shared" si="2093"/>
        <v>37270</v>
      </c>
      <c r="C527" s="378"/>
      <c r="D527" s="378"/>
      <c r="E527" s="264" t="s">
        <v>4</v>
      </c>
      <c r="F527" s="265"/>
      <c r="G527" s="267">
        <f t="shared" ref="G527" si="2613">G526*1936.27</f>
        <v>0</v>
      </c>
      <c r="H527" s="267">
        <f t="shared" ref="H527" si="2614">H526*1936.27</f>
        <v>0</v>
      </c>
      <c r="I527" s="267">
        <f t="shared" ref="I527" si="2615">I526*1936.27</f>
        <v>0</v>
      </c>
      <c r="J527" s="267">
        <f t="shared" ref="J527" si="2616">J526*1936.27</f>
        <v>0</v>
      </c>
      <c r="K527" s="267">
        <f t="shared" ref="K527" si="2617">K526*1936.27</f>
        <v>0</v>
      </c>
      <c r="L527" s="266">
        <f t="shared" ref="L527" si="2618">L526*1936.27</f>
        <v>0</v>
      </c>
      <c r="M527" s="267">
        <f t="shared" ref="M527" si="2619">M526*1936.27</f>
        <v>0</v>
      </c>
      <c r="N527" s="182">
        <f t="shared" ref="N527" si="2620">N526*1936.27</f>
        <v>0</v>
      </c>
      <c r="O527" s="183">
        <f t="shared" ref="O527" si="2621">O526*1936.27</f>
        <v>0</v>
      </c>
      <c r="P527" s="184">
        <f t="shared" ref="P527" si="2622">P526*1936.27</f>
        <v>0</v>
      </c>
      <c r="Q527" s="184">
        <f t="shared" ref="Q527" si="2623">Q526*1936.27</f>
        <v>0</v>
      </c>
      <c r="R527" s="184">
        <f t="shared" ref="R527" si="2624">R526*1936.27</f>
        <v>0</v>
      </c>
      <c r="S527" s="184">
        <f t="shared" ref="S527" si="2625">S526*1936.27</f>
        <v>0</v>
      </c>
      <c r="T527" s="184">
        <f t="shared" ref="T527" si="2626">T526*1936.27</f>
        <v>0</v>
      </c>
      <c r="U527" s="184">
        <f t="shared" ref="U527" si="2627">U526*1936.27</f>
        <v>0</v>
      </c>
      <c r="V527" s="184">
        <f t="shared" ref="V527" si="2628">V526*1936.27</f>
        <v>0</v>
      </c>
    </row>
    <row r="528" spans="1:23" ht="12.75" customHeight="1" x14ac:dyDescent="0.2">
      <c r="A528" s="104">
        <f>IF(Foglio2!$J$7=1,TRUNC(Base!V528,0),TRUNC(Base!U528,0))</f>
        <v>0</v>
      </c>
      <c r="B528" s="245">
        <f t="shared" ref="B528" si="2629">C530</f>
        <v>37622</v>
      </c>
      <c r="C528" s="375">
        <v>37622</v>
      </c>
      <c r="D528" s="375">
        <v>37986</v>
      </c>
      <c r="E528" s="246" t="s">
        <v>3</v>
      </c>
      <c r="F528" s="247">
        <v>0</v>
      </c>
      <c r="G528" s="248">
        <f>IF(Foglio2!$J$3=Foglio2!$E$3,Ausiliari_Coll.Scol.!E510,IF(Foglio2!$J$3=Foglio2!$E$4,Collab._Tecnici!E510,IF(Foglio2!$J$3=Foglio2!$E$5,Assistenti_Tecnici!E510,IF(Foglio2!$J$3=Foglio2!$E$6,Assistenti_Amm.vo!E510,IF(Foglio2!$J$3=Foglio2!$E$7,Resp_Coord_Amm.vo!E510,IF(Foglio2!$J$3=Foglio2!$E$8,Direttore_Amm.vo!E510,IF(Foglio2!$J$3=Foglio2!$E$9,Doc_mat_elem.re!E510,IF(Foglio2!$J$3=Foglio2!$E$10,Doc_dipl_scuola_sec.!E510,IF(Foglio2!$J$3=Foglio2!$E$11,Doc_scuola_media!E510,IF(Foglio2!$J$3=Foglio2!$E$12,Doc_laureati_scuola_sec.!E528,IF(Foglio2!$J$3=Foglio2!$E$13,Direttivi_capi_ist.!E510,0)))))))))))</f>
        <v>0</v>
      </c>
      <c r="H528" s="248">
        <f>IF(Foglio2!$J$3=Foglio2!$E$3,Ausiliari_Coll.Scol.!F510,IF(Foglio2!$J$3=Foglio2!$E$4,Collab._Tecnici!F510,IF(Foglio2!$J$3=Foglio2!$E$5,Assistenti_Tecnici!F510,IF(Foglio2!$J$3=Foglio2!$E$6,Assistenti_Amm.vo!F510,IF(Foglio2!$J$3=Foglio2!$E$7,Resp_Coord_Amm.vo!F510,IF(Foglio2!$J$3=Foglio2!$E$8,Direttore_Amm.vo!F510,IF(Foglio2!$J$3=Foglio2!$E$9,Doc_mat_elem.re!F510,IF(Foglio2!$J$3=Foglio2!$E$10,Doc_dipl_scuola_sec.!F510,IF(Foglio2!$J$3=Foglio2!$E$11,Doc_scuola_media!F510,IF(Foglio2!$J$3=Foglio2!$E$12,Doc_laureati_scuola_sec.!F528,IF(Foglio2!$J$3=Foglio2!$E$13,Direttivi_capi_ist.!F510,0)))))))))))</f>
        <v>0</v>
      </c>
      <c r="I528" s="248">
        <f>IF(Foglio2!$J$3=Foglio2!$E$3,Ausiliari_Coll.Scol.!G510,IF(Foglio2!$J$3=Foglio2!$E$4,Collab._Tecnici!G510,IF(Foglio2!$J$3=Foglio2!$E$5,Assistenti_Tecnici!G510,IF(Foglio2!$J$3=Foglio2!$E$6,Assistenti_Amm.vo!G510,IF(Foglio2!$J$3=Foglio2!$E$7,Resp_Coord_Amm.vo!G510,IF(Foglio2!$J$3=Foglio2!$E$8,Direttore_Amm.vo!G510,IF(Foglio2!$J$3=Foglio2!$E$9,Doc_mat_elem.re!G510,IF(Foglio2!$J$3=Foglio2!$E$10,Doc_dipl_scuola_sec.!G510,IF(Foglio2!$J$3=Foglio2!$E$11,Doc_scuola_media!G510,IF(Foglio2!$J$3=Foglio2!$E$12,Doc_laureati_scuola_sec.!G528,IF(Foglio2!$J$3=Foglio2!$E$13,Direttivi_capi_ist.!G510,0)))))))))))</f>
        <v>0</v>
      </c>
      <c r="J528" s="248">
        <f>IF(Foglio2!$J$3=Foglio2!$E$3,Ausiliari_Coll.Scol.!H510,IF(Foglio2!$J$3=Foglio2!$E$4,Collab._Tecnici!H510,IF(Foglio2!$J$3=Foglio2!$E$5,Assistenti_Tecnici!H510,IF(Foglio2!$J$3=Foglio2!$E$6,Assistenti_Amm.vo!H510,IF(Foglio2!$J$3=Foglio2!$E$7,Resp_Coord_Amm.vo!H510,IF(Foglio2!$J$3=Foglio2!$E$8,Direttore_Amm.vo!H510,IF(Foglio2!$J$3=Foglio2!$E$9,Doc_mat_elem.re!H510,IF(Foglio2!$J$3=Foglio2!$E$10,Doc_dipl_scuola_sec.!H510,IF(Foglio2!$J$3=Foglio2!$E$11,Doc_scuola_media!H510,IF(Foglio2!$J$3=Foglio2!$E$12,Doc_laureati_scuola_sec.!H528,IF(Foglio2!$J$3=Foglio2!$E$13,Direttivi_capi_ist.!H510,0)))))))))))</f>
        <v>0</v>
      </c>
      <c r="K528" s="248">
        <f>IF(Foglio2!$J$3=Foglio2!$E$3,Ausiliari_Coll.Scol.!I510,IF(Foglio2!$J$3=Foglio2!$E$4,Collab._Tecnici!I510,IF(Foglio2!$J$3=Foglio2!$E$5,Assistenti_Tecnici!I510,IF(Foglio2!$J$3=Foglio2!$E$6,Assistenti_Amm.vo!I510,IF(Foglio2!$J$3=Foglio2!$E$7,Resp_Coord_Amm.vo!I510,IF(Foglio2!$J$3=Foglio2!$E$8,Direttore_Amm.vo!I510,IF(Foglio2!$J$3=Foglio2!$E$9,Doc_mat_elem.re!I510,IF(Foglio2!$J$3=Foglio2!$E$10,Doc_dipl_scuola_sec.!I510,IF(Foglio2!$J$3=Foglio2!$E$11,Doc_scuola_media!I510,IF(Foglio2!$J$3=Foglio2!$E$12,Doc_laureati_scuola_sec.!I528,IF(Foglio2!$J$3=Foglio2!$E$13,Direttivi_capi_ist.!I510,0)))))))))))</f>
        <v>0</v>
      </c>
      <c r="L528" s="248">
        <f>IF(Foglio2!$J$3=Foglio2!$E$3,Ausiliari_Coll.Scol.!J510,IF(Foglio2!$J$3=Foglio2!$E$4,Collab._Tecnici!J510,IF(Foglio2!$J$3=Foglio2!$E$5,Assistenti_Tecnici!J510,IF(Foglio2!$J$3=Foglio2!$E$6,Assistenti_Amm.vo!J510,IF(Foglio2!$J$3=Foglio2!$E$7,Resp_Coord_Amm.vo!J510,IF(Foglio2!$J$3=Foglio2!$E$8,Direttore_Amm.vo!J510,IF(Foglio2!$J$3=Foglio2!$E$9,Doc_mat_elem.re!J510,IF(Foglio2!$J$3=Foglio2!$E$10,Doc_dipl_scuola_sec.!J510,IF(Foglio2!$J$3=Foglio2!$E$11,Doc_scuola_media!J510,IF(Foglio2!$J$3=Foglio2!$E$12,Doc_laureati_scuola_sec.!J528,IF(Foglio2!$J$3=Foglio2!$E$13,Direttivi_capi_ist.!J510,0)))))))))))</f>
        <v>0</v>
      </c>
      <c r="M528" s="249">
        <f>IF(Foglio2!$J$3=Foglio2!$E$3,Ausiliari_Coll.Scol.!K510,IF(Foglio2!$J$3=Foglio2!$E$4,Collab._Tecnici!K510,IF(Foglio2!$J$3=Foglio2!$E$5,Assistenti_Tecnici!K510,IF(Foglio2!$J$3=Foglio2!$E$6,Assistenti_Amm.vo!K510,IF(Foglio2!$J$3=Foglio2!$E$7,Resp_Coord_Amm.vo!K510,IF(Foglio2!$J$3=Foglio2!$E$8,Direttore_Amm.vo!K510,IF(Foglio2!$J$3=Foglio2!$E$9,Doc_mat_elem.re!K510,IF(Foglio2!$J$3=Foglio2!$E$10,Doc_dipl_scuola_sec.!K510,IF(Foglio2!$J$3=Foglio2!$E$11,Doc_scuola_media!K510,IF(Foglio2!$J$3=Foglio2!$E$12,Doc_laureati_scuola_sec.!K528,IF(Foglio2!$J$3=Foglio2!$E$13,Direttivi_capi_ist.!K510,0)))))))))))</f>
        <v>0</v>
      </c>
      <c r="N528" s="250">
        <f>IF(Foglio2!$J$3=Foglio2!$E$3,Ausiliari_Coll.Scol.!L510,IF(Foglio2!$J$3=Foglio2!$E$4,Collab._Tecnici!L510,IF(Foglio2!$J$3=Foglio2!$E$5,Assistenti_Tecnici!L510,IF(Foglio2!$J$3=Foglio2!$E$6,Assistenti_Amm.vo!L510,IF(Foglio2!$J$3=Foglio2!$E$7,Resp_Coord_Amm.vo!L510,IF(Foglio2!$J$3=Foglio2!$E$8,Direttore_Amm.vo!L510,IF(Foglio2!$J$3=Foglio2!$E$9,Doc_mat_elem.re!L510,IF(Foglio2!$J$3=Foglio2!$E$10,Doc_dipl_scuola_sec.!L510,IF(Foglio2!$J$3=Foglio2!$E$11,Doc_scuola_media!L510,IF(Foglio2!$J$3=Foglio2!$E$12,Doc_laureati_scuola_sec.!L528,IF(Foglio2!$J$3=Foglio2!$E$13,Direttivi_capi_ist.!L510,0)))))))))))</f>
        <v>0</v>
      </c>
      <c r="O528" s="251">
        <f>IF(Foglio2!$J$3=Foglio2!$E$3,Ausiliari_Coll.Scol.!M510,IF(Foglio2!$J$3=Foglio2!$E$4,Collab._Tecnici!M510,IF(Foglio2!$J$3=Foglio2!$E$5,Assistenti_Tecnici!M510,IF(Foglio2!$J$3=Foglio2!$E$6,Assistenti_Amm.vo!M510,IF(Foglio2!$J$3=Foglio2!$E$7,Resp_Coord_Amm.vo!M510,IF(Foglio2!$J$3=Foglio2!$E$8,Direttore_Amm.vo!M510,IF(Foglio2!$J$3=Foglio2!$E$9,Doc_mat_elem.re!M510,IF(Foglio2!$J$3=Foglio2!$E$10,Doc_dipl_scuola_sec.!M510,IF(Foglio2!$J$3=Foglio2!$E$11,Doc_scuola_media!M510,IF(Foglio2!$J$3=Foglio2!$E$12,Doc_laureati_scuola_sec.!M528,IF(Foglio2!$J$3=Foglio2!$E$13,Direttivi_capi_ist.!M510,0)))))))))))</f>
        <v>0</v>
      </c>
      <c r="P528" s="252">
        <f>IF(Foglio2!$J$3=Foglio2!$E$3,Ausiliari_Coll.Scol.!N510,IF(Foglio2!$J$3=Foglio2!$E$4,Collab._Tecnici!N510,IF(Foglio2!$J$3=Foglio2!$E$5,Assistenti_Tecnici!N510,IF(Foglio2!$J$3=Foglio2!$E$6,Assistenti_Amm.vo!N510,IF(Foglio2!$J$3=Foglio2!$E$7,Resp_Coord_Amm.vo!N510,IF(Foglio2!$J$3=Foglio2!$E$8,Direttore_Amm.vo!N510,IF(Foglio2!$J$3=Foglio2!$E$9,Doc_mat_elem.re!N510,IF(Foglio2!$J$3=Foglio2!$E$10,Doc_dipl_scuola_sec.!N510,IF(Foglio2!$J$3=Foglio2!$E$11,Doc_scuola_media!N510,IF(Foglio2!$J$3=Foglio2!$E$12,Doc_laureati_scuola_sec.!N528,IF(Foglio2!$J$3=Foglio2!$E$13,Direttivi_capi_ist.!N510,0)))))))))))</f>
        <v>0</v>
      </c>
      <c r="Q528" s="252">
        <f>IF(Foglio2!$J$3=Foglio2!$E$3,Ausiliari_Coll.Scol.!O510,IF(Foglio2!$J$3=Foglio2!$E$4,Collab._Tecnici!O510,IF(Foglio2!$J$3=Foglio2!$E$5,Assistenti_Tecnici!O510,IF(Foglio2!$J$3=Foglio2!$E$6,Assistenti_Amm.vo!O510,IF(Foglio2!$J$3=Foglio2!$E$7,Resp_Coord_Amm.vo!O510,IF(Foglio2!$J$3=Foglio2!$E$8,Direttore_Amm.vo!O510,IF(Foglio2!$J$3=Foglio2!$E$9,Doc_mat_elem.re!O510,IF(Foglio2!$J$3=Foglio2!$E$10,Doc_dipl_scuola_sec.!O510,IF(Foglio2!$J$3=Foglio2!$E$11,Doc_scuola_media!O510,IF(Foglio2!$J$3=Foglio2!$E$12,Doc_laureati_scuola_sec.!O528,IF(Foglio2!$J$3=Foglio2!$E$13,Direttivi_capi_ist.!O510,0)))))))))))</f>
        <v>0</v>
      </c>
      <c r="R528" s="252">
        <f>IF(Foglio2!$J$3=Foglio2!$E$3,Ausiliari_Coll.Scol.!P510,IF(Foglio2!$J$3=Foglio2!$E$4,Collab._Tecnici!P510,IF(Foglio2!$J$3=Foglio2!$E$5,Assistenti_Tecnici!P510,IF(Foglio2!$J$3=Foglio2!$E$6,Assistenti_Amm.vo!P510,IF(Foglio2!$J$3=Foglio2!$E$7,Resp_Coord_Amm.vo!P510,IF(Foglio2!$J$3=Foglio2!$E$8,Direttore_Amm.vo!P510,IF(Foglio2!$J$3=Foglio2!$E$9,Doc_mat_elem.re!P510,IF(Foglio2!$J$3=Foglio2!$E$10,Doc_dipl_scuola_sec.!P510,IF(Foglio2!$J$3=Foglio2!$E$11,Doc_scuola_media!P510,IF(Foglio2!$J$3=Foglio2!$E$12,Doc_laureati_scuola_sec.!P528,IF(Foglio2!$J$3=Foglio2!$E$13,Direttivi_capi_ist.!P510,0)))))))))))</f>
        <v>0</v>
      </c>
      <c r="S528" s="252">
        <f>IF(Foglio2!$J$3=Foglio2!$E$3,Ausiliari_Coll.Scol.!Q510,IF(Foglio2!$J$3=Foglio2!$E$4,Collab._Tecnici!Q510,IF(Foglio2!$J$3=Foglio2!$E$5,Assistenti_Tecnici!Q510,IF(Foglio2!$J$3=Foglio2!$E$6,Assistenti_Amm.vo!Q510,IF(Foglio2!$J$3=Foglio2!$E$7,Resp_Coord_Amm.vo!Q510,IF(Foglio2!$J$3=Foglio2!$E$8,Direttore_Amm.vo!Q510,IF(Foglio2!$J$3=Foglio2!$E$9,Doc_mat_elem.re!Q510,IF(Foglio2!$J$3=Foglio2!$E$10,Doc_dipl_scuola_sec.!Q510,IF(Foglio2!$J$3=Foglio2!$E$11,Doc_scuola_media!Q510,IF(Foglio2!$J$3=Foglio2!$E$12,Doc_laureati_scuola_sec.!Q528,IF(Foglio2!$J$3=Foglio2!$E$13,Direttivi_capi_ist.!Q510,0)))))))))))</f>
        <v>0</v>
      </c>
      <c r="T528" s="252">
        <f>IF(Foglio2!$J$3=Foglio2!$E$3,Ausiliari_Coll.Scol.!R510,IF(Foglio2!$J$3=Foglio2!$E$4,Collab._Tecnici!R510,IF(Foglio2!$J$3=Foglio2!$E$5,Assistenti_Tecnici!R510,IF(Foglio2!$J$3=Foglio2!$E$6,Assistenti_Amm.vo!R510,IF(Foglio2!$J$3=Foglio2!$E$7,Resp_Coord_Amm.vo!R510,IF(Foglio2!$J$3=Foglio2!$E$8,Direttore_Amm.vo!R510,IF(Foglio2!$J$3=Foglio2!$E$9,Doc_mat_elem.re!R510,IF(Foglio2!$J$3=Foglio2!$E$10,Doc_dipl_scuola_sec.!R510,IF(Foglio2!$J$3=Foglio2!$E$11,Doc_scuola_media!R510,IF(Foglio2!$J$3=Foglio2!$E$12,Doc_laureati_scuola_sec.!R528,IF(Foglio2!$J$3=Foglio2!$E$13,Direttivi_capi_ist.!R510,0)))))))))))</f>
        <v>0</v>
      </c>
      <c r="U528" s="252">
        <f t="shared" ref="U528" si="2630">(P528)/12*0.8</f>
        <v>0</v>
      </c>
      <c r="V528" s="252">
        <f t="shared" ref="V528" si="2631">(P528+R528)/12*0.8</f>
        <v>0</v>
      </c>
      <c r="W528" s="253" t="str">
        <f t="shared" ref="W528" si="2632">"Fascia Da "&amp;F528&amp;" a "&amp;F529&amp;" Decorrenza "&amp;DAY(C528)&amp;"/"&amp;MONTH(C528)&amp;"/"&amp;YEAR(C528)</f>
        <v>Fascia Da 0 a 2 Decorrenza 1/1/2003</v>
      </c>
    </row>
    <row r="529" spans="1:23" ht="9" customHeight="1" x14ac:dyDescent="0.2">
      <c r="B529" s="245">
        <f t="shared" ref="B529" si="2633">B528+1</f>
        <v>37623</v>
      </c>
      <c r="C529" s="376"/>
      <c r="D529" s="376"/>
      <c r="E529" s="254" t="s">
        <v>4</v>
      </c>
      <c r="F529" s="255">
        <v>2</v>
      </c>
      <c r="G529" s="267">
        <f t="shared" ref="G529" si="2634">G528*1936.27</f>
        <v>0</v>
      </c>
      <c r="H529" s="267">
        <f t="shared" ref="H529" si="2635">H528*1936.27</f>
        <v>0</v>
      </c>
      <c r="I529" s="267">
        <f t="shared" ref="I529" si="2636">I528*1936.27</f>
        <v>0</v>
      </c>
      <c r="J529" s="267">
        <f t="shared" ref="J529" si="2637">J528*1936.27</f>
        <v>0</v>
      </c>
      <c r="K529" s="267">
        <f t="shared" ref="K529" si="2638">K528*1936.27</f>
        <v>0</v>
      </c>
      <c r="L529" s="266">
        <f t="shared" ref="L529" si="2639">L528*1936.27</f>
        <v>0</v>
      </c>
      <c r="M529" s="267">
        <f t="shared" ref="M529" si="2640">M528*1936.27</f>
        <v>0</v>
      </c>
      <c r="N529" s="182">
        <f t="shared" ref="N529" si="2641">N528*1936.27</f>
        <v>0</v>
      </c>
      <c r="O529" s="183">
        <f t="shared" ref="O529" si="2642">O528*1936.27</f>
        <v>0</v>
      </c>
      <c r="P529" s="184">
        <f t="shared" ref="P529" si="2643">P528*1936.27</f>
        <v>0</v>
      </c>
      <c r="Q529" s="184">
        <f t="shared" ref="Q529" si="2644">Q528*1936.27</f>
        <v>0</v>
      </c>
      <c r="R529" s="184">
        <f t="shared" ref="R529" si="2645">R528*1936.27</f>
        <v>0</v>
      </c>
      <c r="S529" s="184">
        <f t="shared" ref="S529" si="2646">S528*1936.27</f>
        <v>0</v>
      </c>
      <c r="T529" s="184">
        <f t="shared" ref="T529" si="2647">T528*1936.27</f>
        <v>0</v>
      </c>
      <c r="U529" s="184">
        <f t="shared" ref="U529" si="2648">U528*1936.27</f>
        <v>0</v>
      </c>
      <c r="V529" s="184">
        <f t="shared" ref="V529" si="2649">V528*1936.27</f>
        <v>0</v>
      </c>
    </row>
    <row r="530" spans="1:23" ht="12.75" customHeight="1" x14ac:dyDescent="0.2">
      <c r="A530" s="104">
        <f>IF(Foglio2!$J$7=1,TRUNC(Base!V530,0),TRUNC(Base!U530,0))</f>
        <v>0</v>
      </c>
      <c r="B530" s="245">
        <f t="shared" si="2093"/>
        <v>37624</v>
      </c>
      <c r="C530" s="377">
        <v>37622</v>
      </c>
      <c r="D530" s="377">
        <v>37986</v>
      </c>
      <c r="E530" s="259" t="s">
        <v>3</v>
      </c>
      <c r="F530" s="260">
        <v>3</v>
      </c>
      <c r="G530" s="248">
        <f>IF(Foglio2!$J$3=Foglio2!$E$3,Ausiliari_Coll.Scol.!E512,IF(Foglio2!$J$3=Foglio2!$E$4,Collab._Tecnici!E512,IF(Foglio2!$J$3=Foglio2!$E$5,Assistenti_Tecnici!E512,IF(Foglio2!$J$3=Foglio2!$E$6,Assistenti_Amm.vo!E512,IF(Foglio2!$J$3=Foglio2!$E$7,Resp_Coord_Amm.vo!E512,IF(Foglio2!$J$3=Foglio2!$E$8,Direttore_Amm.vo!E512,IF(Foglio2!$J$3=Foglio2!$E$9,Doc_mat_elem.re!E512,IF(Foglio2!$J$3=Foglio2!$E$10,Doc_dipl_scuola_sec.!E512,IF(Foglio2!$J$3=Foglio2!$E$11,Doc_scuola_media!E512,IF(Foglio2!$J$3=Foglio2!$E$12,Doc_laureati_scuola_sec.!E530,IF(Foglio2!$J$3=Foglio2!$E$13,Direttivi_capi_ist.!E512,0)))))))))))</f>
        <v>0</v>
      </c>
      <c r="H530" s="248">
        <f>IF(Foglio2!$J$3=Foglio2!$E$3,Ausiliari_Coll.Scol.!F512,IF(Foglio2!$J$3=Foglio2!$E$4,Collab._Tecnici!F512,IF(Foglio2!$J$3=Foglio2!$E$5,Assistenti_Tecnici!F512,IF(Foglio2!$J$3=Foglio2!$E$6,Assistenti_Amm.vo!F512,IF(Foglio2!$J$3=Foglio2!$E$7,Resp_Coord_Amm.vo!F512,IF(Foglio2!$J$3=Foglio2!$E$8,Direttore_Amm.vo!F512,IF(Foglio2!$J$3=Foglio2!$E$9,Doc_mat_elem.re!F512,IF(Foglio2!$J$3=Foglio2!$E$10,Doc_dipl_scuola_sec.!F512,IF(Foglio2!$J$3=Foglio2!$E$11,Doc_scuola_media!F512,IF(Foglio2!$J$3=Foglio2!$E$12,Doc_laureati_scuola_sec.!F530,IF(Foglio2!$J$3=Foglio2!$E$13,Direttivi_capi_ist.!F512,0)))))))))))</f>
        <v>0</v>
      </c>
      <c r="I530" s="248">
        <f>IF(Foglio2!$J$3=Foglio2!$E$3,Ausiliari_Coll.Scol.!G512,IF(Foglio2!$J$3=Foglio2!$E$4,Collab._Tecnici!G512,IF(Foglio2!$J$3=Foglio2!$E$5,Assistenti_Tecnici!G512,IF(Foglio2!$J$3=Foglio2!$E$6,Assistenti_Amm.vo!G512,IF(Foglio2!$J$3=Foglio2!$E$7,Resp_Coord_Amm.vo!G512,IF(Foglio2!$J$3=Foglio2!$E$8,Direttore_Amm.vo!G512,IF(Foglio2!$J$3=Foglio2!$E$9,Doc_mat_elem.re!G512,IF(Foglio2!$J$3=Foglio2!$E$10,Doc_dipl_scuola_sec.!G512,IF(Foglio2!$J$3=Foglio2!$E$11,Doc_scuola_media!G512,IF(Foglio2!$J$3=Foglio2!$E$12,Doc_laureati_scuola_sec.!G530,IF(Foglio2!$J$3=Foglio2!$E$13,Direttivi_capi_ist.!G512,0)))))))))))</f>
        <v>0</v>
      </c>
      <c r="J530" s="248">
        <f>IF(Foglio2!$J$3=Foglio2!$E$3,Ausiliari_Coll.Scol.!H512,IF(Foglio2!$J$3=Foglio2!$E$4,Collab._Tecnici!H512,IF(Foglio2!$J$3=Foglio2!$E$5,Assistenti_Tecnici!H512,IF(Foglio2!$J$3=Foglio2!$E$6,Assistenti_Amm.vo!H512,IF(Foglio2!$J$3=Foglio2!$E$7,Resp_Coord_Amm.vo!H512,IF(Foglio2!$J$3=Foglio2!$E$8,Direttore_Amm.vo!H512,IF(Foglio2!$J$3=Foglio2!$E$9,Doc_mat_elem.re!H512,IF(Foglio2!$J$3=Foglio2!$E$10,Doc_dipl_scuola_sec.!H512,IF(Foglio2!$J$3=Foglio2!$E$11,Doc_scuola_media!H512,IF(Foglio2!$J$3=Foglio2!$E$12,Doc_laureati_scuola_sec.!H530,IF(Foglio2!$J$3=Foglio2!$E$13,Direttivi_capi_ist.!H512,0)))))))))))</f>
        <v>0</v>
      </c>
      <c r="K530" s="248">
        <f>IF(Foglio2!$J$3=Foglio2!$E$3,Ausiliari_Coll.Scol.!I512,IF(Foglio2!$J$3=Foglio2!$E$4,Collab._Tecnici!I512,IF(Foglio2!$J$3=Foglio2!$E$5,Assistenti_Tecnici!I512,IF(Foglio2!$J$3=Foglio2!$E$6,Assistenti_Amm.vo!I512,IF(Foglio2!$J$3=Foglio2!$E$7,Resp_Coord_Amm.vo!I512,IF(Foglio2!$J$3=Foglio2!$E$8,Direttore_Amm.vo!I512,IF(Foglio2!$J$3=Foglio2!$E$9,Doc_mat_elem.re!I512,IF(Foglio2!$J$3=Foglio2!$E$10,Doc_dipl_scuola_sec.!I512,IF(Foglio2!$J$3=Foglio2!$E$11,Doc_scuola_media!I512,IF(Foglio2!$J$3=Foglio2!$E$12,Doc_laureati_scuola_sec.!I530,IF(Foglio2!$J$3=Foglio2!$E$13,Direttivi_capi_ist.!I512,0)))))))))))</f>
        <v>0</v>
      </c>
      <c r="L530" s="248">
        <f>IF(Foglio2!$J$3=Foglio2!$E$3,Ausiliari_Coll.Scol.!J512,IF(Foglio2!$J$3=Foglio2!$E$4,Collab._Tecnici!J512,IF(Foglio2!$J$3=Foglio2!$E$5,Assistenti_Tecnici!J512,IF(Foglio2!$J$3=Foglio2!$E$6,Assistenti_Amm.vo!J512,IF(Foglio2!$J$3=Foglio2!$E$7,Resp_Coord_Amm.vo!J512,IF(Foglio2!$J$3=Foglio2!$E$8,Direttore_Amm.vo!J512,IF(Foglio2!$J$3=Foglio2!$E$9,Doc_mat_elem.re!J512,IF(Foglio2!$J$3=Foglio2!$E$10,Doc_dipl_scuola_sec.!J512,IF(Foglio2!$J$3=Foglio2!$E$11,Doc_scuola_media!J512,IF(Foglio2!$J$3=Foglio2!$E$12,Doc_laureati_scuola_sec.!J530,IF(Foglio2!$J$3=Foglio2!$E$13,Direttivi_capi_ist.!J512,0)))))))))))</f>
        <v>0</v>
      </c>
      <c r="M530" s="249">
        <f>IF(Foglio2!$J$3=Foglio2!$E$3,Ausiliari_Coll.Scol.!K512,IF(Foglio2!$J$3=Foglio2!$E$4,Collab._Tecnici!K512,IF(Foglio2!$J$3=Foglio2!$E$5,Assistenti_Tecnici!K512,IF(Foglio2!$J$3=Foglio2!$E$6,Assistenti_Amm.vo!K512,IF(Foglio2!$J$3=Foglio2!$E$7,Resp_Coord_Amm.vo!K512,IF(Foglio2!$J$3=Foglio2!$E$8,Direttore_Amm.vo!K512,IF(Foglio2!$J$3=Foglio2!$E$9,Doc_mat_elem.re!K512,IF(Foglio2!$J$3=Foglio2!$E$10,Doc_dipl_scuola_sec.!K512,IF(Foglio2!$J$3=Foglio2!$E$11,Doc_scuola_media!K512,IF(Foglio2!$J$3=Foglio2!$E$12,Doc_laureati_scuola_sec.!K530,IF(Foglio2!$J$3=Foglio2!$E$13,Direttivi_capi_ist.!K512,0)))))))))))</f>
        <v>0</v>
      </c>
      <c r="N530" s="250">
        <f>IF(Foglio2!$J$3=Foglio2!$E$3,Ausiliari_Coll.Scol.!L512,IF(Foglio2!$J$3=Foglio2!$E$4,Collab._Tecnici!L512,IF(Foglio2!$J$3=Foglio2!$E$5,Assistenti_Tecnici!L512,IF(Foglio2!$J$3=Foglio2!$E$6,Assistenti_Amm.vo!L512,IF(Foglio2!$J$3=Foglio2!$E$7,Resp_Coord_Amm.vo!L512,IF(Foglio2!$J$3=Foglio2!$E$8,Direttore_Amm.vo!L512,IF(Foglio2!$J$3=Foglio2!$E$9,Doc_mat_elem.re!L512,IF(Foglio2!$J$3=Foglio2!$E$10,Doc_dipl_scuola_sec.!L512,IF(Foglio2!$J$3=Foglio2!$E$11,Doc_scuola_media!L512,IF(Foglio2!$J$3=Foglio2!$E$12,Doc_laureati_scuola_sec.!L530,IF(Foglio2!$J$3=Foglio2!$E$13,Direttivi_capi_ist.!L512,0)))))))))))</f>
        <v>0</v>
      </c>
      <c r="O530" s="251">
        <f>IF(Foglio2!$J$3=Foglio2!$E$3,Ausiliari_Coll.Scol.!M512,IF(Foglio2!$J$3=Foglio2!$E$4,Collab._Tecnici!M512,IF(Foglio2!$J$3=Foglio2!$E$5,Assistenti_Tecnici!M512,IF(Foglio2!$J$3=Foglio2!$E$6,Assistenti_Amm.vo!M512,IF(Foglio2!$J$3=Foglio2!$E$7,Resp_Coord_Amm.vo!M512,IF(Foglio2!$J$3=Foglio2!$E$8,Direttore_Amm.vo!M512,IF(Foglio2!$J$3=Foglio2!$E$9,Doc_mat_elem.re!M512,IF(Foglio2!$J$3=Foglio2!$E$10,Doc_dipl_scuola_sec.!M512,IF(Foglio2!$J$3=Foglio2!$E$11,Doc_scuola_media!M512,IF(Foglio2!$J$3=Foglio2!$E$12,Doc_laureati_scuola_sec.!M530,IF(Foglio2!$J$3=Foglio2!$E$13,Direttivi_capi_ist.!M512,0)))))))))))</f>
        <v>0</v>
      </c>
      <c r="P530" s="252">
        <f>IF(Foglio2!$J$3=Foglio2!$E$3,Ausiliari_Coll.Scol.!N512,IF(Foglio2!$J$3=Foglio2!$E$4,Collab._Tecnici!N512,IF(Foglio2!$J$3=Foglio2!$E$5,Assistenti_Tecnici!N512,IF(Foglio2!$J$3=Foglio2!$E$6,Assistenti_Amm.vo!N512,IF(Foglio2!$J$3=Foglio2!$E$7,Resp_Coord_Amm.vo!N512,IF(Foglio2!$J$3=Foglio2!$E$8,Direttore_Amm.vo!N512,IF(Foglio2!$J$3=Foglio2!$E$9,Doc_mat_elem.re!N512,IF(Foglio2!$J$3=Foglio2!$E$10,Doc_dipl_scuola_sec.!N512,IF(Foglio2!$J$3=Foglio2!$E$11,Doc_scuola_media!N512,IF(Foglio2!$J$3=Foglio2!$E$12,Doc_laureati_scuola_sec.!N530,IF(Foglio2!$J$3=Foglio2!$E$13,Direttivi_capi_ist.!N512,0)))))))))))</f>
        <v>0</v>
      </c>
      <c r="Q530" s="252">
        <f>IF(Foglio2!$J$3=Foglio2!$E$3,Ausiliari_Coll.Scol.!O512,IF(Foglio2!$J$3=Foglio2!$E$4,Collab._Tecnici!O512,IF(Foglio2!$J$3=Foglio2!$E$5,Assistenti_Tecnici!O512,IF(Foglio2!$J$3=Foglio2!$E$6,Assistenti_Amm.vo!O512,IF(Foglio2!$J$3=Foglio2!$E$7,Resp_Coord_Amm.vo!O512,IF(Foglio2!$J$3=Foglio2!$E$8,Direttore_Amm.vo!O512,IF(Foglio2!$J$3=Foglio2!$E$9,Doc_mat_elem.re!O512,IF(Foglio2!$J$3=Foglio2!$E$10,Doc_dipl_scuola_sec.!O512,IF(Foglio2!$J$3=Foglio2!$E$11,Doc_scuola_media!O512,IF(Foglio2!$J$3=Foglio2!$E$12,Doc_laureati_scuola_sec.!O530,IF(Foglio2!$J$3=Foglio2!$E$13,Direttivi_capi_ist.!O512,0)))))))))))</f>
        <v>0</v>
      </c>
      <c r="R530" s="252">
        <f>IF(Foglio2!$J$3=Foglio2!$E$3,Ausiliari_Coll.Scol.!P512,IF(Foglio2!$J$3=Foglio2!$E$4,Collab._Tecnici!P512,IF(Foglio2!$J$3=Foglio2!$E$5,Assistenti_Tecnici!P512,IF(Foglio2!$J$3=Foglio2!$E$6,Assistenti_Amm.vo!P512,IF(Foglio2!$J$3=Foglio2!$E$7,Resp_Coord_Amm.vo!P512,IF(Foglio2!$J$3=Foglio2!$E$8,Direttore_Amm.vo!P512,IF(Foglio2!$J$3=Foglio2!$E$9,Doc_mat_elem.re!P512,IF(Foglio2!$J$3=Foglio2!$E$10,Doc_dipl_scuola_sec.!P512,IF(Foglio2!$J$3=Foglio2!$E$11,Doc_scuola_media!P512,IF(Foglio2!$J$3=Foglio2!$E$12,Doc_laureati_scuola_sec.!P530,IF(Foglio2!$J$3=Foglio2!$E$13,Direttivi_capi_ist.!P512,0)))))))))))</f>
        <v>0</v>
      </c>
      <c r="S530" s="252">
        <f>IF(Foglio2!$J$3=Foglio2!$E$3,Ausiliari_Coll.Scol.!Q512,IF(Foglio2!$J$3=Foglio2!$E$4,Collab._Tecnici!Q512,IF(Foglio2!$J$3=Foglio2!$E$5,Assistenti_Tecnici!Q512,IF(Foglio2!$J$3=Foglio2!$E$6,Assistenti_Amm.vo!Q512,IF(Foglio2!$J$3=Foglio2!$E$7,Resp_Coord_Amm.vo!Q512,IF(Foglio2!$J$3=Foglio2!$E$8,Direttore_Amm.vo!Q512,IF(Foglio2!$J$3=Foglio2!$E$9,Doc_mat_elem.re!Q512,IF(Foglio2!$J$3=Foglio2!$E$10,Doc_dipl_scuola_sec.!Q512,IF(Foglio2!$J$3=Foglio2!$E$11,Doc_scuola_media!Q512,IF(Foglio2!$J$3=Foglio2!$E$12,Doc_laureati_scuola_sec.!Q530,IF(Foglio2!$J$3=Foglio2!$E$13,Direttivi_capi_ist.!Q512,0)))))))))))</f>
        <v>0</v>
      </c>
      <c r="T530" s="252">
        <f>IF(Foglio2!$J$3=Foglio2!$E$3,Ausiliari_Coll.Scol.!R512,IF(Foglio2!$J$3=Foglio2!$E$4,Collab._Tecnici!R512,IF(Foglio2!$J$3=Foglio2!$E$5,Assistenti_Tecnici!R512,IF(Foglio2!$J$3=Foglio2!$E$6,Assistenti_Amm.vo!R512,IF(Foglio2!$J$3=Foglio2!$E$7,Resp_Coord_Amm.vo!R512,IF(Foglio2!$J$3=Foglio2!$E$8,Direttore_Amm.vo!R512,IF(Foglio2!$J$3=Foglio2!$E$9,Doc_mat_elem.re!R512,IF(Foglio2!$J$3=Foglio2!$E$10,Doc_dipl_scuola_sec.!R512,IF(Foglio2!$J$3=Foglio2!$E$11,Doc_scuola_media!R512,IF(Foglio2!$J$3=Foglio2!$E$12,Doc_laureati_scuola_sec.!R530,IF(Foglio2!$J$3=Foglio2!$E$13,Direttivi_capi_ist.!R512,0)))))))))))</f>
        <v>0</v>
      </c>
      <c r="U530" s="252">
        <f t="shared" ref="U530" si="2650">(P530)/12*0.8</f>
        <v>0</v>
      </c>
      <c r="V530" s="252">
        <f t="shared" ref="V530" si="2651">(P530+R530)/12*0.8</f>
        <v>0</v>
      </c>
      <c r="W530" s="253" t="str">
        <f t="shared" ref="W530" si="2652">"Fascia Da "&amp;F530&amp;" a "&amp;F531&amp;" Decorrenza "&amp;DAY(C528)&amp;"/"&amp;MONTH(C528)&amp;"/"&amp;YEAR(C528)</f>
        <v>Fascia Da 3 a 8 Decorrenza 1/1/2003</v>
      </c>
    </row>
    <row r="531" spans="1:23" ht="9" customHeight="1" x14ac:dyDescent="0.2">
      <c r="B531" s="245">
        <f t="shared" si="2093"/>
        <v>37625</v>
      </c>
      <c r="C531" s="377"/>
      <c r="D531" s="377"/>
      <c r="E531" s="254" t="s">
        <v>4</v>
      </c>
      <c r="F531" s="255">
        <v>8</v>
      </c>
      <c r="G531" s="267">
        <f t="shared" ref="G531" si="2653">G530*1936.27</f>
        <v>0</v>
      </c>
      <c r="H531" s="267">
        <f t="shared" ref="H531" si="2654">H530*1936.27</f>
        <v>0</v>
      </c>
      <c r="I531" s="267">
        <f t="shared" ref="I531" si="2655">I530*1936.27</f>
        <v>0</v>
      </c>
      <c r="J531" s="267">
        <f t="shared" ref="J531" si="2656">J530*1936.27</f>
        <v>0</v>
      </c>
      <c r="K531" s="267">
        <f t="shared" ref="K531" si="2657">K530*1936.27</f>
        <v>0</v>
      </c>
      <c r="L531" s="266">
        <f t="shared" ref="L531" si="2658">L530*1936.27</f>
        <v>0</v>
      </c>
      <c r="M531" s="267">
        <f t="shared" ref="M531" si="2659">M530*1936.27</f>
        <v>0</v>
      </c>
      <c r="N531" s="182">
        <f t="shared" ref="N531" si="2660">N530*1936.27</f>
        <v>0</v>
      </c>
      <c r="O531" s="183">
        <f t="shared" ref="O531" si="2661">O530*1936.27</f>
        <v>0</v>
      </c>
      <c r="P531" s="184">
        <f t="shared" ref="P531" si="2662">P530*1936.27</f>
        <v>0</v>
      </c>
      <c r="Q531" s="184">
        <f t="shared" ref="Q531" si="2663">Q530*1936.27</f>
        <v>0</v>
      </c>
      <c r="R531" s="184">
        <f t="shared" ref="R531" si="2664">R530*1936.27</f>
        <v>0</v>
      </c>
      <c r="S531" s="184">
        <f t="shared" ref="S531" si="2665">S530*1936.27</f>
        <v>0</v>
      </c>
      <c r="T531" s="184">
        <f t="shared" ref="T531" si="2666">T530*1936.27</f>
        <v>0</v>
      </c>
      <c r="U531" s="184">
        <f t="shared" ref="U531" si="2667">U530*1936.27</f>
        <v>0</v>
      </c>
      <c r="V531" s="184">
        <f t="shared" ref="V531" si="2668">V530*1936.27</f>
        <v>0</v>
      </c>
    </row>
    <row r="532" spans="1:23" ht="12.75" customHeight="1" x14ac:dyDescent="0.2">
      <c r="A532" s="104">
        <f>IF(Foglio2!$J$7=1,TRUNC(Base!V532,0),TRUNC(Base!U532,0))</f>
        <v>0</v>
      </c>
      <c r="B532" s="245">
        <f t="shared" si="2093"/>
        <v>37626</v>
      </c>
      <c r="C532" s="377"/>
      <c r="D532" s="377"/>
      <c r="E532" s="259" t="s">
        <v>3</v>
      </c>
      <c r="F532" s="260">
        <v>9</v>
      </c>
      <c r="G532" s="248">
        <f>IF(Foglio2!$J$3=Foglio2!$E$3,Ausiliari_Coll.Scol.!E514,IF(Foglio2!$J$3=Foglio2!$E$4,Collab._Tecnici!E514,IF(Foglio2!$J$3=Foglio2!$E$5,Assistenti_Tecnici!E514,IF(Foglio2!$J$3=Foglio2!$E$6,Assistenti_Amm.vo!E514,IF(Foglio2!$J$3=Foglio2!$E$7,Resp_Coord_Amm.vo!E514,IF(Foglio2!$J$3=Foglio2!$E$8,Direttore_Amm.vo!E514,IF(Foglio2!$J$3=Foglio2!$E$9,Doc_mat_elem.re!E514,IF(Foglio2!$J$3=Foglio2!$E$10,Doc_dipl_scuola_sec.!E514,IF(Foglio2!$J$3=Foglio2!$E$11,Doc_scuola_media!E514,IF(Foglio2!$J$3=Foglio2!$E$12,Doc_laureati_scuola_sec.!E532,IF(Foglio2!$J$3=Foglio2!$E$13,Direttivi_capi_ist.!E514,0)))))))))))</f>
        <v>0</v>
      </c>
      <c r="H532" s="248">
        <f>IF(Foglio2!$J$3=Foglio2!$E$3,Ausiliari_Coll.Scol.!F514,IF(Foglio2!$J$3=Foglio2!$E$4,Collab._Tecnici!F514,IF(Foglio2!$J$3=Foglio2!$E$5,Assistenti_Tecnici!F514,IF(Foglio2!$J$3=Foglio2!$E$6,Assistenti_Amm.vo!F514,IF(Foglio2!$J$3=Foglio2!$E$7,Resp_Coord_Amm.vo!F514,IF(Foglio2!$J$3=Foglio2!$E$8,Direttore_Amm.vo!F514,IF(Foglio2!$J$3=Foglio2!$E$9,Doc_mat_elem.re!F514,IF(Foglio2!$J$3=Foglio2!$E$10,Doc_dipl_scuola_sec.!F514,IF(Foglio2!$J$3=Foglio2!$E$11,Doc_scuola_media!F514,IF(Foglio2!$J$3=Foglio2!$E$12,Doc_laureati_scuola_sec.!F532,IF(Foglio2!$J$3=Foglio2!$E$13,Direttivi_capi_ist.!F514,0)))))))))))</f>
        <v>0</v>
      </c>
      <c r="I532" s="248">
        <f>IF(Foglio2!$J$3=Foglio2!$E$3,Ausiliari_Coll.Scol.!G514,IF(Foglio2!$J$3=Foglio2!$E$4,Collab._Tecnici!G514,IF(Foglio2!$J$3=Foglio2!$E$5,Assistenti_Tecnici!G514,IF(Foglio2!$J$3=Foglio2!$E$6,Assistenti_Amm.vo!G514,IF(Foglio2!$J$3=Foglio2!$E$7,Resp_Coord_Amm.vo!G514,IF(Foglio2!$J$3=Foglio2!$E$8,Direttore_Amm.vo!G514,IF(Foglio2!$J$3=Foglio2!$E$9,Doc_mat_elem.re!G514,IF(Foglio2!$J$3=Foglio2!$E$10,Doc_dipl_scuola_sec.!G514,IF(Foglio2!$J$3=Foglio2!$E$11,Doc_scuola_media!G514,IF(Foglio2!$J$3=Foglio2!$E$12,Doc_laureati_scuola_sec.!G532,IF(Foglio2!$J$3=Foglio2!$E$13,Direttivi_capi_ist.!G514,0)))))))))))</f>
        <v>0</v>
      </c>
      <c r="J532" s="248">
        <f>IF(Foglio2!$J$3=Foglio2!$E$3,Ausiliari_Coll.Scol.!H514,IF(Foglio2!$J$3=Foglio2!$E$4,Collab._Tecnici!H514,IF(Foglio2!$J$3=Foglio2!$E$5,Assistenti_Tecnici!H514,IF(Foglio2!$J$3=Foglio2!$E$6,Assistenti_Amm.vo!H514,IF(Foglio2!$J$3=Foglio2!$E$7,Resp_Coord_Amm.vo!H514,IF(Foglio2!$J$3=Foglio2!$E$8,Direttore_Amm.vo!H514,IF(Foglio2!$J$3=Foglio2!$E$9,Doc_mat_elem.re!H514,IF(Foglio2!$J$3=Foglio2!$E$10,Doc_dipl_scuola_sec.!H514,IF(Foglio2!$J$3=Foglio2!$E$11,Doc_scuola_media!H514,IF(Foglio2!$J$3=Foglio2!$E$12,Doc_laureati_scuola_sec.!H532,IF(Foglio2!$J$3=Foglio2!$E$13,Direttivi_capi_ist.!H514,0)))))))))))</f>
        <v>0</v>
      </c>
      <c r="K532" s="248">
        <f>IF(Foglio2!$J$3=Foglio2!$E$3,Ausiliari_Coll.Scol.!I514,IF(Foglio2!$J$3=Foglio2!$E$4,Collab._Tecnici!I514,IF(Foglio2!$J$3=Foglio2!$E$5,Assistenti_Tecnici!I514,IF(Foglio2!$J$3=Foglio2!$E$6,Assistenti_Amm.vo!I514,IF(Foglio2!$J$3=Foglio2!$E$7,Resp_Coord_Amm.vo!I514,IF(Foglio2!$J$3=Foglio2!$E$8,Direttore_Amm.vo!I514,IF(Foglio2!$J$3=Foglio2!$E$9,Doc_mat_elem.re!I514,IF(Foglio2!$J$3=Foglio2!$E$10,Doc_dipl_scuola_sec.!I514,IF(Foglio2!$J$3=Foglio2!$E$11,Doc_scuola_media!I514,IF(Foglio2!$J$3=Foglio2!$E$12,Doc_laureati_scuola_sec.!I532,IF(Foglio2!$J$3=Foglio2!$E$13,Direttivi_capi_ist.!I514,0)))))))))))</f>
        <v>0</v>
      </c>
      <c r="L532" s="248">
        <f>IF(Foglio2!$J$3=Foglio2!$E$3,Ausiliari_Coll.Scol.!J514,IF(Foglio2!$J$3=Foglio2!$E$4,Collab._Tecnici!J514,IF(Foglio2!$J$3=Foglio2!$E$5,Assistenti_Tecnici!J514,IF(Foglio2!$J$3=Foglio2!$E$6,Assistenti_Amm.vo!J514,IF(Foglio2!$J$3=Foglio2!$E$7,Resp_Coord_Amm.vo!J514,IF(Foglio2!$J$3=Foglio2!$E$8,Direttore_Amm.vo!J514,IF(Foglio2!$J$3=Foglio2!$E$9,Doc_mat_elem.re!J514,IF(Foglio2!$J$3=Foglio2!$E$10,Doc_dipl_scuola_sec.!J514,IF(Foglio2!$J$3=Foglio2!$E$11,Doc_scuola_media!J514,IF(Foglio2!$J$3=Foglio2!$E$12,Doc_laureati_scuola_sec.!J532,IF(Foglio2!$J$3=Foglio2!$E$13,Direttivi_capi_ist.!J514,0)))))))))))</f>
        <v>0</v>
      </c>
      <c r="M532" s="249">
        <f>IF(Foglio2!$J$3=Foglio2!$E$3,Ausiliari_Coll.Scol.!K514,IF(Foglio2!$J$3=Foglio2!$E$4,Collab._Tecnici!K514,IF(Foglio2!$J$3=Foglio2!$E$5,Assistenti_Tecnici!K514,IF(Foglio2!$J$3=Foglio2!$E$6,Assistenti_Amm.vo!K514,IF(Foglio2!$J$3=Foglio2!$E$7,Resp_Coord_Amm.vo!K514,IF(Foglio2!$J$3=Foglio2!$E$8,Direttore_Amm.vo!K514,IF(Foglio2!$J$3=Foglio2!$E$9,Doc_mat_elem.re!K514,IF(Foglio2!$J$3=Foglio2!$E$10,Doc_dipl_scuola_sec.!K514,IF(Foglio2!$J$3=Foglio2!$E$11,Doc_scuola_media!K514,IF(Foglio2!$J$3=Foglio2!$E$12,Doc_laureati_scuola_sec.!K532,IF(Foglio2!$J$3=Foglio2!$E$13,Direttivi_capi_ist.!K514,0)))))))))))</f>
        <v>0</v>
      </c>
      <c r="N532" s="250">
        <f>IF(Foglio2!$J$3=Foglio2!$E$3,Ausiliari_Coll.Scol.!L514,IF(Foglio2!$J$3=Foglio2!$E$4,Collab._Tecnici!L514,IF(Foglio2!$J$3=Foglio2!$E$5,Assistenti_Tecnici!L514,IF(Foglio2!$J$3=Foglio2!$E$6,Assistenti_Amm.vo!L514,IF(Foglio2!$J$3=Foglio2!$E$7,Resp_Coord_Amm.vo!L514,IF(Foglio2!$J$3=Foglio2!$E$8,Direttore_Amm.vo!L514,IF(Foglio2!$J$3=Foglio2!$E$9,Doc_mat_elem.re!L514,IF(Foglio2!$J$3=Foglio2!$E$10,Doc_dipl_scuola_sec.!L514,IF(Foglio2!$J$3=Foglio2!$E$11,Doc_scuola_media!L514,IF(Foglio2!$J$3=Foglio2!$E$12,Doc_laureati_scuola_sec.!L532,IF(Foglio2!$J$3=Foglio2!$E$13,Direttivi_capi_ist.!L514,0)))))))))))</f>
        <v>0</v>
      </c>
      <c r="O532" s="251">
        <f>IF(Foglio2!$J$3=Foglio2!$E$3,Ausiliari_Coll.Scol.!M514,IF(Foglio2!$J$3=Foglio2!$E$4,Collab._Tecnici!M514,IF(Foglio2!$J$3=Foglio2!$E$5,Assistenti_Tecnici!M514,IF(Foglio2!$J$3=Foglio2!$E$6,Assistenti_Amm.vo!M514,IF(Foglio2!$J$3=Foglio2!$E$7,Resp_Coord_Amm.vo!M514,IF(Foglio2!$J$3=Foglio2!$E$8,Direttore_Amm.vo!M514,IF(Foglio2!$J$3=Foglio2!$E$9,Doc_mat_elem.re!M514,IF(Foglio2!$J$3=Foglio2!$E$10,Doc_dipl_scuola_sec.!M514,IF(Foglio2!$J$3=Foglio2!$E$11,Doc_scuola_media!M514,IF(Foglio2!$J$3=Foglio2!$E$12,Doc_laureati_scuola_sec.!M532,IF(Foglio2!$J$3=Foglio2!$E$13,Direttivi_capi_ist.!M514,0)))))))))))</f>
        <v>0</v>
      </c>
      <c r="P532" s="252">
        <f>IF(Foglio2!$J$3=Foglio2!$E$3,Ausiliari_Coll.Scol.!N514,IF(Foglio2!$J$3=Foglio2!$E$4,Collab._Tecnici!N514,IF(Foglio2!$J$3=Foglio2!$E$5,Assistenti_Tecnici!N514,IF(Foglio2!$J$3=Foglio2!$E$6,Assistenti_Amm.vo!N514,IF(Foglio2!$J$3=Foglio2!$E$7,Resp_Coord_Amm.vo!N514,IF(Foglio2!$J$3=Foglio2!$E$8,Direttore_Amm.vo!N514,IF(Foglio2!$J$3=Foglio2!$E$9,Doc_mat_elem.re!N514,IF(Foglio2!$J$3=Foglio2!$E$10,Doc_dipl_scuola_sec.!N514,IF(Foglio2!$J$3=Foglio2!$E$11,Doc_scuola_media!N514,IF(Foglio2!$J$3=Foglio2!$E$12,Doc_laureati_scuola_sec.!N532,IF(Foglio2!$J$3=Foglio2!$E$13,Direttivi_capi_ist.!N514,0)))))))))))</f>
        <v>0</v>
      </c>
      <c r="Q532" s="252">
        <f>IF(Foglio2!$J$3=Foglio2!$E$3,Ausiliari_Coll.Scol.!O514,IF(Foglio2!$J$3=Foglio2!$E$4,Collab._Tecnici!O514,IF(Foglio2!$J$3=Foglio2!$E$5,Assistenti_Tecnici!O514,IF(Foglio2!$J$3=Foglio2!$E$6,Assistenti_Amm.vo!O514,IF(Foglio2!$J$3=Foglio2!$E$7,Resp_Coord_Amm.vo!O514,IF(Foglio2!$J$3=Foglio2!$E$8,Direttore_Amm.vo!O514,IF(Foglio2!$J$3=Foglio2!$E$9,Doc_mat_elem.re!O514,IF(Foglio2!$J$3=Foglio2!$E$10,Doc_dipl_scuola_sec.!O514,IF(Foglio2!$J$3=Foglio2!$E$11,Doc_scuola_media!O514,IF(Foglio2!$J$3=Foglio2!$E$12,Doc_laureati_scuola_sec.!O532,IF(Foglio2!$J$3=Foglio2!$E$13,Direttivi_capi_ist.!O514,0)))))))))))</f>
        <v>0</v>
      </c>
      <c r="R532" s="252">
        <f>IF(Foglio2!$J$3=Foglio2!$E$3,Ausiliari_Coll.Scol.!P514,IF(Foglio2!$J$3=Foglio2!$E$4,Collab._Tecnici!P514,IF(Foglio2!$J$3=Foglio2!$E$5,Assistenti_Tecnici!P514,IF(Foglio2!$J$3=Foglio2!$E$6,Assistenti_Amm.vo!P514,IF(Foglio2!$J$3=Foglio2!$E$7,Resp_Coord_Amm.vo!P514,IF(Foglio2!$J$3=Foglio2!$E$8,Direttore_Amm.vo!P514,IF(Foglio2!$J$3=Foglio2!$E$9,Doc_mat_elem.re!P514,IF(Foglio2!$J$3=Foglio2!$E$10,Doc_dipl_scuola_sec.!P514,IF(Foglio2!$J$3=Foglio2!$E$11,Doc_scuola_media!P514,IF(Foglio2!$J$3=Foglio2!$E$12,Doc_laureati_scuola_sec.!P532,IF(Foglio2!$J$3=Foglio2!$E$13,Direttivi_capi_ist.!P514,0)))))))))))</f>
        <v>0</v>
      </c>
      <c r="S532" s="252">
        <f>IF(Foglio2!$J$3=Foglio2!$E$3,Ausiliari_Coll.Scol.!Q514,IF(Foglio2!$J$3=Foglio2!$E$4,Collab._Tecnici!Q514,IF(Foglio2!$J$3=Foglio2!$E$5,Assistenti_Tecnici!Q514,IF(Foglio2!$J$3=Foglio2!$E$6,Assistenti_Amm.vo!Q514,IF(Foglio2!$J$3=Foglio2!$E$7,Resp_Coord_Amm.vo!Q514,IF(Foglio2!$J$3=Foglio2!$E$8,Direttore_Amm.vo!Q514,IF(Foglio2!$J$3=Foglio2!$E$9,Doc_mat_elem.re!Q514,IF(Foglio2!$J$3=Foglio2!$E$10,Doc_dipl_scuola_sec.!Q514,IF(Foglio2!$J$3=Foglio2!$E$11,Doc_scuola_media!Q514,IF(Foglio2!$J$3=Foglio2!$E$12,Doc_laureati_scuola_sec.!Q532,IF(Foglio2!$J$3=Foglio2!$E$13,Direttivi_capi_ist.!Q514,0)))))))))))</f>
        <v>0</v>
      </c>
      <c r="T532" s="252">
        <f>IF(Foglio2!$J$3=Foglio2!$E$3,Ausiliari_Coll.Scol.!R514,IF(Foglio2!$J$3=Foglio2!$E$4,Collab._Tecnici!R514,IF(Foglio2!$J$3=Foglio2!$E$5,Assistenti_Tecnici!R514,IF(Foglio2!$J$3=Foglio2!$E$6,Assistenti_Amm.vo!R514,IF(Foglio2!$J$3=Foglio2!$E$7,Resp_Coord_Amm.vo!R514,IF(Foglio2!$J$3=Foglio2!$E$8,Direttore_Amm.vo!R514,IF(Foglio2!$J$3=Foglio2!$E$9,Doc_mat_elem.re!R514,IF(Foglio2!$J$3=Foglio2!$E$10,Doc_dipl_scuola_sec.!R514,IF(Foglio2!$J$3=Foglio2!$E$11,Doc_scuola_media!R514,IF(Foglio2!$J$3=Foglio2!$E$12,Doc_laureati_scuola_sec.!R532,IF(Foglio2!$J$3=Foglio2!$E$13,Direttivi_capi_ist.!R514,0)))))))))))</f>
        <v>0</v>
      </c>
      <c r="U532" s="252">
        <f t="shared" ref="U532" si="2669">(P532)/12*0.8</f>
        <v>0</v>
      </c>
      <c r="V532" s="252">
        <f t="shared" ref="V532" si="2670">(P532+R532)/12*0.8</f>
        <v>0</v>
      </c>
      <c r="W532" s="253" t="str">
        <f t="shared" ref="W532" si="2671">"Fascia Da "&amp;F532&amp;" a "&amp;F533&amp;" Decorrenza "&amp;DAY(C528)&amp;"/"&amp;MONTH(C528)&amp;"/"&amp;YEAR(C528)</f>
        <v>Fascia Da 9 a 14 Decorrenza 1/1/2003</v>
      </c>
    </row>
    <row r="533" spans="1:23" ht="9" customHeight="1" x14ac:dyDescent="0.2">
      <c r="B533" s="245">
        <f t="shared" si="2093"/>
        <v>37627</v>
      </c>
      <c r="C533" s="377"/>
      <c r="D533" s="377"/>
      <c r="E533" s="254" t="s">
        <v>4</v>
      </c>
      <c r="F533" s="255">
        <v>14</v>
      </c>
      <c r="G533" s="267">
        <f t="shared" ref="G533" si="2672">G532*1936.27</f>
        <v>0</v>
      </c>
      <c r="H533" s="267">
        <f t="shared" ref="H533" si="2673">H532*1936.27</f>
        <v>0</v>
      </c>
      <c r="I533" s="267">
        <f t="shared" ref="I533" si="2674">I532*1936.27</f>
        <v>0</v>
      </c>
      <c r="J533" s="267">
        <f t="shared" ref="J533" si="2675">J532*1936.27</f>
        <v>0</v>
      </c>
      <c r="K533" s="267">
        <f t="shared" ref="K533" si="2676">K532*1936.27</f>
        <v>0</v>
      </c>
      <c r="L533" s="266">
        <f t="shared" ref="L533" si="2677">L532*1936.27</f>
        <v>0</v>
      </c>
      <c r="M533" s="267">
        <f t="shared" ref="M533" si="2678">M532*1936.27</f>
        <v>0</v>
      </c>
      <c r="N533" s="182">
        <f t="shared" ref="N533" si="2679">N532*1936.27</f>
        <v>0</v>
      </c>
      <c r="O533" s="183">
        <f t="shared" ref="O533" si="2680">O532*1936.27</f>
        <v>0</v>
      </c>
      <c r="P533" s="184">
        <f t="shared" ref="P533" si="2681">P532*1936.27</f>
        <v>0</v>
      </c>
      <c r="Q533" s="184">
        <f t="shared" ref="Q533" si="2682">Q532*1936.27</f>
        <v>0</v>
      </c>
      <c r="R533" s="184">
        <f t="shared" ref="R533" si="2683">R532*1936.27</f>
        <v>0</v>
      </c>
      <c r="S533" s="184">
        <f t="shared" ref="S533" si="2684">S532*1936.27</f>
        <v>0</v>
      </c>
      <c r="T533" s="184">
        <f t="shared" ref="T533" si="2685">T532*1936.27</f>
        <v>0</v>
      </c>
      <c r="U533" s="184">
        <f t="shared" ref="U533" si="2686">U532*1936.27</f>
        <v>0</v>
      </c>
      <c r="V533" s="184">
        <f t="shared" ref="V533" si="2687">V532*1936.27</f>
        <v>0</v>
      </c>
    </row>
    <row r="534" spans="1:23" ht="12.75" customHeight="1" x14ac:dyDescent="0.2">
      <c r="A534" s="104">
        <f>IF(Foglio2!$J$7=1,TRUNC(Base!V534,0),TRUNC(Base!U534,0))</f>
        <v>0</v>
      </c>
      <c r="B534" s="245">
        <f t="shared" si="2093"/>
        <v>37628</v>
      </c>
      <c r="C534" s="377"/>
      <c r="D534" s="377"/>
      <c r="E534" s="259" t="s">
        <v>3</v>
      </c>
      <c r="F534" s="260">
        <v>15</v>
      </c>
      <c r="G534" s="248">
        <f>IF(Foglio2!$J$3=Foglio2!$E$3,Ausiliari_Coll.Scol.!E516,IF(Foglio2!$J$3=Foglio2!$E$4,Collab._Tecnici!E516,IF(Foglio2!$J$3=Foglio2!$E$5,Assistenti_Tecnici!E516,IF(Foglio2!$J$3=Foglio2!$E$6,Assistenti_Amm.vo!E516,IF(Foglio2!$J$3=Foglio2!$E$7,Resp_Coord_Amm.vo!E516,IF(Foglio2!$J$3=Foglio2!$E$8,Direttore_Amm.vo!E516,IF(Foglio2!$J$3=Foglio2!$E$9,Doc_mat_elem.re!E516,IF(Foglio2!$J$3=Foglio2!$E$10,Doc_dipl_scuola_sec.!E516,IF(Foglio2!$J$3=Foglio2!$E$11,Doc_scuola_media!E516,IF(Foglio2!$J$3=Foglio2!$E$12,Doc_laureati_scuola_sec.!E534,IF(Foglio2!$J$3=Foglio2!$E$13,Direttivi_capi_ist.!E516,0)))))))))))</f>
        <v>0</v>
      </c>
      <c r="H534" s="248">
        <f>IF(Foglio2!$J$3=Foglio2!$E$3,Ausiliari_Coll.Scol.!F516,IF(Foglio2!$J$3=Foglio2!$E$4,Collab._Tecnici!F516,IF(Foglio2!$J$3=Foglio2!$E$5,Assistenti_Tecnici!F516,IF(Foglio2!$J$3=Foglio2!$E$6,Assistenti_Amm.vo!F516,IF(Foglio2!$J$3=Foglio2!$E$7,Resp_Coord_Amm.vo!F516,IF(Foglio2!$J$3=Foglio2!$E$8,Direttore_Amm.vo!F516,IF(Foglio2!$J$3=Foglio2!$E$9,Doc_mat_elem.re!F516,IF(Foglio2!$J$3=Foglio2!$E$10,Doc_dipl_scuola_sec.!F516,IF(Foglio2!$J$3=Foglio2!$E$11,Doc_scuola_media!F516,IF(Foglio2!$J$3=Foglio2!$E$12,Doc_laureati_scuola_sec.!F534,IF(Foglio2!$J$3=Foglio2!$E$13,Direttivi_capi_ist.!F516,0)))))))))))</f>
        <v>0</v>
      </c>
      <c r="I534" s="248">
        <f>IF(Foglio2!$J$3=Foglio2!$E$3,Ausiliari_Coll.Scol.!G516,IF(Foglio2!$J$3=Foglio2!$E$4,Collab._Tecnici!G516,IF(Foglio2!$J$3=Foglio2!$E$5,Assistenti_Tecnici!G516,IF(Foglio2!$J$3=Foglio2!$E$6,Assistenti_Amm.vo!G516,IF(Foglio2!$J$3=Foglio2!$E$7,Resp_Coord_Amm.vo!G516,IF(Foglio2!$J$3=Foglio2!$E$8,Direttore_Amm.vo!G516,IF(Foglio2!$J$3=Foglio2!$E$9,Doc_mat_elem.re!G516,IF(Foglio2!$J$3=Foglio2!$E$10,Doc_dipl_scuola_sec.!G516,IF(Foglio2!$J$3=Foglio2!$E$11,Doc_scuola_media!G516,IF(Foglio2!$J$3=Foglio2!$E$12,Doc_laureati_scuola_sec.!G534,IF(Foglio2!$J$3=Foglio2!$E$13,Direttivi_capi_ist.!G516,0)))))))))))</f>
        <v>0</v>
      </c>
      <c r="J534" s="248">
        <f>IF(Foglio2!$J$3=Foglio2!$E$3,Ausiliari_Coll.Scol.!H516,IF(Foglio2!$J$3=Foglio2!$E$4,Collab._Tecnici!H516,IF(Foglio2!$J$3=Foglio2!$E$5,Assistenti_Tecnici!H516,IF(Foglio2!$J$3=Foglio2!$E$6,Assistenti_Amm.vo!H516,IF(Foglio2!$J$3=Foglio2!$E$7,Resp_Coord_Amm.vo!H516,IF(Foglio2!$J$3=Foglio2!$E$8,Direttore_Amm.vo!H516,IF(Foglio2!$J$3=Foglio2!$E$9,Doc_mat_elem.re!H516,IF(Foglio2!$J$3=Foglio2!$E$10,Doc_dipl_scuola_sec.!H516,IF(Foglio2!$J$3=Foglio2!$E$11,Doc_scuola_media!H516,IF(Foglio2!$J$3=Foglio2!$E$12,Doc_laureati_scuola_sec.!H534,IF(Foglio2!$J$3=Foglio2!$E$13,Direttivi_capi_ist.!H516,0)))))))))))</f>
        <v>0</v>
      </c>
      <c r="K534" s="248">
        <f>IF(Foglio2!$J$3=Foglio2!$E$3,Ausiliari_Coll.Scol.!I516,IF(Foglio2!$J$3=Foglio2!$E$4,Collab._Tecnici!I516,IF(Foglio2!$J$3=Foglio2!$E$5,Assistenti_Tecnici!I516,IF(Foglio2!$J$3=Foglio2!$E$6,Assistenti_Amm.vo!I516,IF(Foglio2!$J$3=Foglio2!$E$7,Resp_Coord_Amm.vo!I516,IF(Foglio2!$J$3=Foglio2!$E$8,Direttore_Amm.vo!I516,IF(Foglio2!$J$3=Foglio2!$E$9,Doc_mat_elem.re!I516,IF(Foglio2!$J$3=Foglio2!$E$10,Doc_dipl_scuola_sec.!I516,IF(Foglio2!$J$3=Foglio2!$E$11,Doc_scuola_media!I516,IF(Foglio2!$J$3=Foglio2!$E$12,Doc_laureati_scuola_sec.!I534,IF(Foglio2!$J$3=Foglio2!$E$13,Direttivi_capi_ist.!I516,0)))))))))))</f>
        <v>0</v>
      </c>
      <c r="L534" s="248">
        <f>IF(Foglio2!$J$3=Foglio2!$E$3,Ausiliari_Coll.Scol.!J516,IF(Foglio2!$J$3=Foglio2!$E$4,Collab._Tecnici!J516,IF(Foglio2!$J$3=Foglio2!$E$5,Assistenti_Tecnici!J516,IF(Foglio2!$J$3=Foglio2!$E$6,Assistenti_Amm.vo!J516,IF(Foglio2!$J$3=Foglio2!$E$7,Resp_Coord_Amm.vo!J516,IF(Foglio2!$J$3=Foglio2!$E$8,Direttore_Amm.vo!J516,IF(Foglio2!$J$3=Foglio2!$E$9,Doc_mat_elem.re!J516,IF(Foglio2!$J$3=Foglio2!$E$10,Doc_dipl_scuola_sec.!J516,IF(Foglio2!$J$3=Foglio2!$E$11,Doc_scuola_media!J516,IF(Foglio2!$J$3=Foglio2!$E$12,Doc_laureati_scuola_sec.!J534,IF(Foglio2!$J$3=Foglio2!$E$13,Direttivi_capi_ist.!J516,0)))))))))))</f>
        <v>0</v>
      </c>
      <c r="M534" s="249">
        <f>IF(Foglio2!$J$3=Foglio2!$E$3,Ausiliari_Coll.Scol.!K516,IF(Foglio2!$J$3=Foglio2!$E$4,Collab._Tecnici!K516,IF(Foglio2!$J$3=Foglio2!$E$5,Assistenti_Tecnici!K516,IF(Foglio2!$J$3=Foglio2!$E$6,Assistenti_Amm.vo!K516,IF(Foglio2!$J$3=Foglio2!$E$7,Resp_Coord_Amm.vo!K516,IF(Foglio2!$J$3=Foglio2!$E$8,Direttore_Amm.vo!K516,IF(Foglio2!$J$3=Foglio2!$E$9,Doc_mat_elem.re!K516,IF(Foglio2!$J$3=Foglio2!$E$10,Doc_dipl_scuola_sec.!K516,IF(Foglio2!$J$3=Foglio2!$E$11,Doc_scuola_media!K516,IF(Foglio2!$J$3=Foglio2!$E$12,Doc_laureati_scuola_sec.!K534,IF(Foglio2!$J$3=Foglio2!$E$13,Direttivi_capi_ist.!K516,0)))))))))))</f>
        <v>0</v>
      </c>
      <c r="N534" s="250">
        <f>IF(Foglio2!$J$3=Foglio2!$E$3,Ausiliari_Coll.Scol.!L516,IF(Foglio2!$J$3=Foglio2!$E$4,Collab._Tecnici!L516,IF(Foglio2!$J$3=Foglio2!$E$5,Assistenti_Tecnici!L516,IF(Foglio2!$J$3=Foglio2!$E$6,Assistenti_Amm.vo!L516,IF(Foglio2!$J$3=Foglio2!$E$7,Resp_Coord_Amm.vo!L516,IF(Foglio2!$J$3=Foglio2!$E$8,Direttore_Amm.vo!L516,IF(Foglio2!$J$3=Foglio2!$E$9,Doc_mat_elem.re!L516,IF(Foglio2!$J$3=Foglio2!$E$10,Doc_dipl_scuola_sec.!L516,IF(Foglio2!$J$3=Foglio2!$E$11,Doc_scuola_media!L516,IF(Foglio2!$J$3=Foglio2!$E$12,Doc_laureati_scuola_sec.!L534,IF(Foglio2!$J$3=Foglio2!$E$13,Direttivi_capi_ist.!L516,0)))))))))))</f>
        <v>0</v>
      </c>
      <c r="O534" s="251">
        <f>IF(Foglio2!$J$3=Foglio2!$E$3,Ausiliari_Coll.Scol.!M516,IF(Foglio2!$J$3=Foglio2!$E$4,Collab._Tecnici!M516,IF(Foglio2!$J$3=Foglio2!$E$5,Assistenti_Tecnici!M516,IF(Foglio2!$J$3=Foglio2!$E$6,Assistenti_Amm.vo!M516,IF(Foglio2!$J$3=Foglio2!$E$7,Resp_Coord_Amm.vo!M516,IF(Foglio2!$J$3=Foglio2!$E$8,Direttore_Amm.vo!M516,IF(Foglio2!$J$3=Foglio2!$E$9,Doc_mat_elem.re!M516,IF(Foglio2!$J$3=Foglio2!$E$10,Doc_dipl_scuola_sec.!M516,IF(Foglio2!$J$3=Foglio2!$E$11,Doc_scuola_media!M516,IF(Foglio2!$J$3=Foglio2!$E$12,Doc_laureati_scuola_sec.!M534,IF(Foglio2!$J$3=Foglio2!$E$13,Direttivi_capi_ist.!M516,0)))))))))))</f>
        <v>0</v>
      </c>
      <c r="P534" s="252">
        <f>IF(Foglio2!$J$3=Foglio2!$E$3,Ausiliari_Coll.Scol.!N516,IF(Foglio2!$J$3=Foglio2!$E$4,Collab._Tecnici!N516,IF(Foglio2!$J$3=Foglio2!$E$5,Assistenti_Tecnici!N516,IF(Foglio2!$J$3=Foglio2!$E$6,Assistenti_Amm.vo!N516,IF(Foglio2!$J$3=Foglio2!$E$7,Resp_Coord_Amm.vo!N516,IF(Foglio2!$J$3=Foglio2!$E$8,Direttore_Amm.vo!N516,IF(Foglio2!$J$3=Foglio2!$E$9,Doc_mat_elem.re!N516,IF(Foglio2!$J$3=Foglio2!$E$10,Doc_dipl_scuola_sec.!N516,IF(Foglio2!$J$3=Foglio2!$E$11,Doc_scuola_media!N516,IF(Foglio2!$J$3=Foglio2!$E$12,Doc_laureati_scuola_sec.!N534,IF(Foglio2!$J$3=Foglio2!$E$13,Direttivi_capi_ist.!N516,0)))))))))))</f>
        <v>0</v>
      </c>
      <c r="Q534" s="252">
        <f>IF(Foglio2!$J$3=Foglio2!$E$3,Ausiliari_Coll.Scol.!O516,IF(Foglio2!$J$3=Foglio2!$E$4,Collab._Tecnici!O516,IF(Foglio2!$J$3=Foglio2!$E$5,Assistenti_Tecnici!O516,IF(Foglio2!$J$3=Foglio2!$E$6,Assistenti_Amm.vo!O516,IF(Foglio2!$J$3=Foglio2!$E$7,Resp_Coord_Amm.vo!O516,IF(Foglio2!$J$3=Foglio2!$E$8,Direttore_Amm.vo!O516,IF(Foglio2!$J$3=Foglio2!$E$9,Doc_mat_elem.re!O516,IF(Foglio2!$J$3=Foglio2!$E$10,Doc_dipl_scuola_sec.!O516,IF(Foglio2!$J$3=Foglio2!$E$11,Doc_scuola_media!O516,IF(Foglio2!$J$3=Foglio2!$E$12,Doc_laureati_scuola_sec.!O534,IF(Foglio2!$J$3=Foglio2!$E$13,Direttivi_capi_ist.!O516,0)))))))))))</f>
        <v>0</v>
      </c>
      <c r="R534" s="252">
        <f>IF(Foglio2!$J$3=Foglio2!$E$3,Ausiliari_Coll.Scol.!P516,IF(Foglio2!$J$3=Foglio2!$E$4,Collab._Tecnici!P516,IF(Foglio2!$J$3=Foglio2!$E$5,Assistenti_Tecnici!P516,IF(Foglio2!$J$3=Foglio2!$E$6,Assistenti_Amm.vo!P516,IF(Foglio2!$J$3=Foglio2!$E$7,Resp_Coord_Amm.vo!P516,IF(Foglio2!$J$3=Foglio2!$E$8,Direttore_Amm.vo!P516,IF(Foglio2!$J$3=Foglio2!$E$9,Doc_mat_elem.re!P516,IF(Foglio2!$J$3=Foglio2!$E$10,Doc_dipl_scuola_sec.!P516,IF(Foglio2!$J$3=Foglio2!$E$11,Doc_scuola_media!P516,IF(Foglio2!$J$3=Foglio2!$E$12,Doc_laureati_scuola_sec.!P534,IF(Foglio2!$J$3=Foglio2!$E$13,Direttivi_capi_ist.!P516,0)))))))))))</f>
        <v>0</v>
      </c>
      <c r="S534" s="252">
        <f>IF(Foglio2!$J$3=Foglio2!$E$3,Ausiliari_Coll.Scol.!Q516,IF(Foglio2!$J$3=Foglio2!$E$4,Collab._Tecnici!Q516,IF(Foglio2!$J$3=Foglio2!$E$5,Assistenti_Tecnici!Q516,IF(Foglio2!$J$3=Foglio2!$E$6,Assistenti_Amm.vo!Q516,IF(Foglio2!$J$3=Foglio2!$E$7,Resp_Coord_Amm.vo!Q516,IF(Foglio2!$J$3=Foglio2!$E$8,Direttore_Amm.vo!Q516,IF(Foglio2!$J$3=Foglio2!$E$9,Doc_mat_elem.re!Q516,IF(Foglio2!$J$3=Foglio2!$E$10,Doc_dipl_scuola_sec.!Q516,IF(Foglio2!$J$3=Foglio2!$E$11,Doc_scuola_media!Q516,IF(Foglio2!$J$3=Foglio2!$E$12,Doc_laureati_scuola_sec.!Q534,IF(Foglio2!$J$3=Foglio2!$E$13,Direttivi_capi_ist.!Q516,0)))))))))))</f>
        <v>0</v>
      </c>
      <c r="T534" s="252">
        <f>IF(Foglio2!$J$3=Foglio2!$E$3,Ausiliari_Coll.Scol.!R516,IF(Foglio2!$J$3=Foglio2!$E$4,Collab._Tecnici!R516,IF(Foglio2!$J$3=Foglio2!$E$5,Assistenti_Tecnici!R516,IF(Foglio2!$J$3=Foglio2!$E$6,Assistenti_Amm.vo!R516,IF(Foglio2!$J$3=Foglio2!$E$7,Resp_Coord_Amm.vo!R516,IF(Foglio2!$J$3=Foglio2!$E$8,Direttore_Amm.vo!R516,IF(Foglio2!$J$3=Foglio2!$E$9,Doc_mat_elem.re!R516,IF(Foglio2!$J$3=Foglio2!$E$10,Doc_dipl_scuola_sec.!R516,IF(Foglio2!$J$3=Foglio2!$E$11,Doc_scuola_media!R516,IF(Foglio2!$J$3=Foglio2!$E$12,Doc_laureati_scuola_sec.!R534,IF(Foglio2!$J$3=Foglio2!$E$13,Direttivi_capi_ist.!R516,0)))))))))))</f>
        <v>0</v>
      </c>
      <c r="U534" s="252">
        <f t="shared" ref="U534" si="2688">(P534)/12*0.8</f>
        <v>0</v>
      </c>
      <c r="V534" s="252">
        <f t="shared" ref="V534" si="2689">(P534+R534)/12*0.8</f>
        <v>0</v>
      </c>
      <c r="W534" s="253" t="str">
        <f t="shared" ref="W534" si="2690">"Fascia Da "&amp;F534&amp;" a "&amp;F535&amp;" Decorrenza "&amp;DAY(C528)&amp;"/"&amp;MONTH(C528)&amp;"/"&amp;YEAR(C528)</f>
        <v>Fascia Da 15 a 20 Decorrenza 1/1/2003</v>
      </c>
    </row>
    <row r="535" spans="1:23" ht="9" customHeight="1" x14ac:dyDescent="0.2">
      <c r="B535" s="245">
        <f t="shared" si="2093"/>
        <v>37629</v>
      </c>
      <c r="C535" s="377"/>
      <c r="D535" s="377"/>
      <c r="E535" s="254" t="s">
        <v>4</v>
      </c>
      <c r="F535" s="255">
        <v>20</v>
      </c>
      <c r="G535" s="267">
        <f t="shared" ref="G535" si="2691">G534*1936.27</f>
        <v>0</v>
      </c>
      <c r="H535" s="267">
        <f t="shared" ref="H535" si="2692">H534*1936.27</f>
        <v>0</v>
      </c>
      <c r="I535" s="267">
        <f t="shared" ref="I535" si="2693">I534*1936.27</f>
        <v>0</v>
      </c>
      <c r="J535" s="267">
        <f t="shared" ref="J535" si="2694">J534*1936.27</f>
        <v>0</v>
      </c>
      <c r="K535" s="267">
        <f t="shared" ref="K535" si="2695">K534*1936.27</f>
        <v>0</v>
      </c>
      <c r="L535" s="266">
        <f t="shared" ref="L535" si="2696">L534*1936.27</f>
        <v>0</v>
      </c>
      <c r="M535" s="267">
        <f t="shared" ref="M535" si="2697">M534*1936.27</f>
        <v>0</v>
      </c>
      <c r="N535" s="182">
        <f t="shared" ref="N535" si="2698">N534*1936.27</f>
        <v>0</v>
      </c>
      <c r="O535" s="183">
        <f t="shared" ref="O535" si="2699">O534*1936.27</f>
        <v>0</v>
      </c>
      <c r="P535" s="184">
        <f t="shared" ref="P535" si="2700">P534*1936.27</f>
        <v>0</v>
      </c>
      <c r="Q535" s="184">
        <f t="shared" ref="Q535" si="2701">Q534*1936.27</f>
        <v>0</v>
      </c>
      <c r="R535" s="184">
        <f t="shared" ref="R535" si="2702">R534*1936.27</f>
        <v>0</v>
      </c>
      <c r="S535" s="184">
        <f t="shared" ref="S535" si="2703">S534*1936.27</f>
        <v>0</v>
      </c>
      <c r="T535" s="184">
        <f t="shared" ref="T535" si="2704">T534*1936.27</f>
        <v>0</v>
      </c>
      <c r="U535" s="184">
        <f t="shared" ref="U535" si="2705">U534*1936.27</f>
        <v>0</v>
      </c>
      <c r="V535" s="184">
        <f t="shared" ref="V535" si="2706">V534*1936.27</f>
        <v>0</v>
      </c>
    </row>
    <row r="536" spans="1:23" ht="12.75" customHeight="1" x14ac:dyDescent="0.2">
      <c r="A536" s="104">
        <f>IF(Foglio2!$J$7=1,TRUNC(Base!V536,0),TRUNC(Base!U536,0))</f>
        <v>0</v>
      </c>
      <c r="B536" s="245">
        <f t="shared" si="2093"/>
        <v>37630</v>
      </c>
      <c r="C536" s="377"/>
      <c r="D536" s="377"/>
      <c r="E536" s="259" t="s">
        <v>3</v>
      </c>
      <c r="F536" s="260">
        <v>21</v>
      </c>
      <c r="G536" s="248">
        <f>IF(Foglio2!$J$3=Foglio2!$E$3,Ausiliari_Coll.Scol.!E518,IF(Foglio2!$J$3=Foglio2!$E$4,Collab._Tecnici!E518,IF(Foglio2!$J$3=Foglio2!$E$5,Assistenti_Tecnici!E518,IF(Foglio2!$J$3=Foglio2!$E$6,Assistenti_Amm.vo!E518,IF(Foglio2!$J$3=Foglio2!$E$7,Resp_Coord_Amm.vo!E518,IF(Foglio2!$J$3=Foglio2!$E$8,Direttore_Amm.vo!E518,IF(Foglio2!$J$3=Foglio2!$E$9,Doc_mat_elem.re!E518,IF(Foglio2!$J$3=Foglio2!$E$10,Doc_dipl_scuola_sec.!E518,IF(Foglio2!$J$3=Foglio2!$E$11,Doc_scuola_media!E518,IF(Foglio2!$J$3=Foglio2!$E$12,Doc_laureati_scuola_sec.!E536,IF(Foglio2!$J$3=Foglio2!$E$13,Direttivi_capi_ist.!E518,0)))))))))))</f>
        <v>0</v>
      </c>
      <c r="H536" s="248">
        <f>IF(Foglio2!$J$3=Foglio2!$E$3,Ausiliari_Coll.Scol.!F518,IF(Foglio2!$J$3=Foglio2!$E$4,Collab._Tecnici!F518,IF(Foglio2!$J$3=Foglio2!$E$5,Assistenti_Tecnici!F518,IF(Foglio2!$J$3=Foglio2!$E$6,Assistenti_Amm.vo!F518,IF(Foglio2!$J$3=Foglio2!$E$7,Resp_Coord_Amm.vo!F518,IF(Foglio2!$J$3=Foglio2!$E$8,Direttore_Amm.vo!F518,IF(Foglio2!$J$3=Foglio2!$E$9,Doc_mat_elem.re!F518,IF(Foglio2!$J$3=Foglio2!$E$10,Doc_dipl_scuola_sec.!F518,IF(Foglio2!$J$3=Foglio2!$E$11,Doc_scuola_media!F518,IF(Foglio2!$J$3=Foglio2!$E$12,Doc_laureati_scuola_sec.!F536,IF(Foglio2!$J$3=Foglio2!$E$13,Direttivi_capi_ist.!F518,0)))))))))))</f>
        <v>0</v>
      </c>
      <c r="I536" s="248">
        <f>IF(Foglio2!$J$3=Foglio2!$E$3,Ausiliari_Coll.Scol.!G518,IF(Foglio2!$J$3=Foglio2!$E$4,Collab._Tecnici!G518,IF(Foglio2!$J$3=Foglio2!$E$5,Assistenti_Tecnici!G518,IF(Foglio2!$J$3=Foglio2!$E$6,Assistenti_Amm.vo!G518,IF(Foglio2!$J$3=Foglio2!$E$7,Resp_Coord_Amm.vo!G518,IF(Foglio2!$J$3=Foglio2!$E$8,Direttore_Amm.vo!G518,IF(Foglio2!$J$3=Foglio2!$E$9,Doc_mat_elem.re!G518,IF(Foglio2!$J$3=Foglio2!$E$10,Doc_dipl_scuola_sec.!G518,IF(Foglio2!$J$3=Foglio2!$E$11,Doc_scuola_media!G518,IF(Foglio2!$J$3=Foglio2!$E$12,Doc_laureati_scuola_sec.!G536,IF(Foglio2!$J$3=Foglio2!$E$13,Direttivi_capi_ist.!G518,0)))))))))))</f>
        <v>0</v>
      </c>
      <c r="J536" s="248">
        <f>IF(Foglio2!$J$3=Foglio2!$E$3,Ausiliari_Coll.Scol.!H518,IF(Foglio2!$J$3=Foglio2!$E$4,Collab._Tecnici!H518,IF(Foglio2!$J$3=Foglio2!$E$5,Assistenti_Tecnici!H518,IF(Foglio2!$J$3=Foglio2!$E$6,Assistenti_Amm.vo!H518,IF(Foglio2!$J$3=Foglio2!$E$7,Resp_Coord_Amm.vo!H518,IF(Foglio2!$J$3=Foglio2!$E$8,Direttore_Amm.vo!H518,IF(Foglio2!$J$3=Foglio2!$E$9,Doc_mat_elem.re!H518,IF(Foglio2!$J$3=Foglio2!$E$10,Doc_dipl_scuola_sec.!H518,IF(Foglio2!$J$3=Foglio2!$E$11,Doc_scuola_media!H518,IF(Foglio2!$J$3=Foglio2!$E$12,Doc_laureati_scuola_sec.!H536,IF(Foglio2!$J$3=Foglio2!$E$13,Direttivi_capi_ist.!H518,0)))))))))))</f>
        <v>0</v>
      </c>
      <c r="K536" s="248">
        <f>IF(Foglio2!$J$3=Foglio2!$E$3,Ausiliari_Coll.Scol.!I518,IF(Foglio2!$J$3=Foglio2!$E$4,Collab._Tecnici!I518,IF(Foglio2!$J$3=Foglio2!$E$5,Assistenti_Tecnici!I518,IF(Foglio2!$J$3=Foglio2!$E$6,Assistenti_Amm.vo!I518,IF(Foglio2!$J$3=Foglio2!$E$7,Resp_Coord_Amm.vo!I518,IF(Foglio2!$J$3=Foglio2!$E$8,Direttore_Amm.vo!I518,IF(Foglio2!$J$3=Foglio2!$E$9,Doc_mat_elem.re!I518,IF(Foglio2!$J$3=Foglio2!$E$10,Doc_dipl_scuola_sec.!I518,IF(Foglio2!$J$3=Foglio2!$E$11,Doc_scuola_media!I518,IF(Foglio2!$J$3=Foglio2!$E$12,Doc_laureati_scuola_sec.!I536,IF(Foglio2!$J$3=Foglio2!$E$13,Direttivi_capi_ist.!I518,0)))))))))))</f>
        <v>0</v>
      </c>
      <c r="L536" s="248">
        <f>IF(Foglio2!$J$3=Foglio2!$E$3,Ausiliari_Coll.Scol.!J518,IF(Foglio2!$J$3=Foglio2!$E$4,Collab._Tecnici!J518,IF(Foglio2!$J$3=Foglio2!$E$5,Assistenti_Tecnici!J518,IF(Foglio2!$J$3=Foglio2!$E$6,Assistenti_Amm.vo!J518,IF(Foglio2!$J$3=Foglio2!$E$7,Resp_Coord_Amm.vo!J518,IF(Foglio2!$J$3=Foglio2!$E$8,Direttore_Amm.vo!J518,IF(Foglio2!$J$3=Foglio2!$E$9,Doc_mat_elem.re!J518,IF(Foglio2!$J$3=Foglio2!$E$10,Doc_dipl_scuola_sec.!J518,IF(Foglio2!$J$3=Foglio2!$E$11,Doc_scuola_media!J518,IF(Foglio2!$J$3=Foglio2!$E$12,Doc_laureati_scuola_sec.!J536,IF(Foglio2!$J$3=Foglio2!$E$13,Direttivi_capi_ist.!J518,0)))))))))))</f>
        <v>0</v>
      </c>
      <c r="M536" s="249">
        <f>IF(Foglio2!$J$3=Foglio2!$E$3,Ausiliari_Coll.Scol.!K518,IF(Foglio2!$J$3=Foglio2!$E$4,Collab._Tecnici!K518,IF(Foglio2!$J$3=Foglio2!$E$5,Assistenti_Tecnici!K518,IF(Foglio2!$J$3=Foglio2!$E$6,Assistenti_Amm.vo!K518,IF(Foglio2!$J$3=Foglio2!$E$7,Resp_Coord_Amm.vo!K518,IF(Foglio2!$J$3=Foglio2!$E$8,Direttore_Amm.vo!K518,IF(Foglio2!$J$3=Foglio2!$E$9,Doc_mat_elem.re!K518,IF(Foglio2!$J$3=Foglio2!$E$10,Doc_dipl_scuola_sec.!K518,IF(Foglio2!$J$3=Foglio2!$E$11,Doc_scuola_media!K518,IF(Foglio2!$J$3=Foglio2!$E$12,Doc_laureati_scuola_sec.!K536,IF(Foglio2!$J$3=Foglio2!$E$13,Direttivi_capi_ist.!K518,0)))))))))))</f>
        <v>0</v>
      </c>
      <c r="N536" s="250">
        <f>IF(Foglio2!$J$3=Foglio2!$E$3,Ausiliari_Coll.Scol.!L518,IF(Foglio2!$J$3=Foglio2!$E$4,Collab._Tecnici!L518,IF(Foglio2!$J$3=Foglio2!$E$5,Assistenti_Tecnici!L518,IF(Foglio2!$J$3=Foglio2!$E$6,Assistenti_Amm.vo!L518,IF(Foglio2!$J$3=Foglio2!$E$7,Resp_Coord_Amm.vo!L518,IF(Foglio2!$J$3=Foglio2!$E$8,Direttore_Amm.vo!L518,IF(Foglio2!$J$3=Foglio2!$E$9,Doc_mat_elem.re!L518,IF(Foglio2!$J$3=Foglio2!$E$10,Doc_dipl_scuola_sec.!L518,IF(Foglio2!$J$3=Foglio2!$E$11,Doc_scuola_media!L518,IF(Foglio2!$J$3=Foglio2!$E$12,Doc_laureati_scuola_sec.!L536,IF(Foglio2!$J$3=Foglio2!$E$13,Direttivi_capi_ist.!L518,0)))))))))))</f>
        <v>0</v>
      </c>
      <c r="O536" s="251">
        <f>IF(Foglio2!$J$3=Foglio2!$E$3,Ausiliari_Coll.Scol.!M518,IF(Foglio2!$J$3=Foglio2!$E$4,Collab._Tecnici!M518,IF(Foglio2!$J$3=Foglio2!$E$5,Assistenti_Tecnici!M518,IF(Foglio2!$J$3=Foglio2!$E$6,Assistenti_Amm.vo!M518,IF(Foglio2!$J$3=Foglio2!$E$7,Resp_Coord_Amm.vo!M518,IF(Foglio2!$J$3=Foglio2!$E$8,Direttore_Amm.vo!M518,IF(Foglio2!$J$3=Foglio2!$E$9,Doc_mat_elem.re!M518,IF(Foglio2!$J$3=Foglio2!$E$10,Doc_dipl_scuola_sec.!M518,IF(Foglio2!$J$3=Foglio2!$E$11,Doc_scuola_media!M518,IF(Foglio2!$J$3=Foglio2!$E$12,Doc_laureati_scuola_sec.!M536,IF(Foglio2!$J$3=Foglio2!$E$13,Direttivi_capi_ist.!M518,0)))))))))))</f>
        <v>0</v>
      </c>
      <c r="P536" s="252">
        <f>IF(Foglio2!$J$3=Foglio2!$E$3,Ausiliari_Coll.Scol.!N518,IF(Foglio2!$J$3=Foglio2!$E$4,Collab._Tecnici!N518,IF(Foglio2!$J$3=Foglio2!$E$5,Assistenti_Tecnici!N518,IF(Foglio2!$J$3=Foglio2!$E$6,Assistenti_Amm.vo!N518,IF(Foglio2!$J$3=Foglio2!$E$7,Resp_Coord_Amm.vo!N518,IF(Foglio2!$J$3=Foglio2!$E$8,Direttore_Amm.vo!N518,IF(Foglio2!$J$3=Foglio2!$E$9,Doc_mat_elem.re!N518,IF(Foglio2!$J$3=Foglio2!$E$10,Doc_dipl_scuola_sec.!N518,IF(Foglio2!$J$3=Foglio2!$E$11,Doc_scuola_media!N518,IF(Foglio2!$J$3=Foglio2!$E$12,Doc_laureati_scuola_sec.!N536,IF(Foglio2!$J$3=Foglio2!$E$13,Direttivi_capi_ist.!N518,0)))))))))))</f>
        <v>0</v>
      </c>
      <c r="Q536" s="252">
        <f>IF(Foglio2!$J$3=Foglio2!$E$3,Ausiliari_Coll.Scol.!O518,IF(Foglio2!$J$3=Foglio2!$E$4,Collab._Tecnici!O518,IF(Foglio2!$J$3=Foglio2!$E$5,Assistenti_Tecnici!O518,IF(Foglio2!$J$3=Foglio2!$E$6,Assistenti_Amm.vo!O518,IF(Foglio2!$J$3=Foglio2!$E$7,Resp_Coord_Amm.vo!O518,IF(Foglio2!$J$3=Foglio2!$E$8,Direttore_Amm.vo!O518,IF(Foglio2!$J$3=Foglio2!$E$9,Doc_mat_elem.re!O518,IF(Foglio2!$J$3=Foglio2!$E$10,Doc_dipl_scuola_sec.!O518,IF(Foglio2!$J$3=Foglio2!$E$11,Doc_scuola_media!O518,IF(Foglio2!$J$3=Foglio2!$E$12,Doc_laureati_scuola_sec.!O536,IF(Foglio2!$J$3=Foglio2!$E$13,Direttivi_capi_ist.!O518,0)))))))))))</f>
        <v>0</v>
      </c>
      <c r="R536" s="252">
        <f>IF(Foglio2!$J$3=Foglio2!$E$3,Ausiliari_Coll.Scol.!P518,IF(Foglio2!$J$3=Foglio2!$E$4,Collab._Tecnici!P518,IF(Foglio2!$J$3=Foglio2!$E$5,Assistenti_Tecnici!P518,IF(Foglio2!$J$3=Foglio2!$E$6,Assistenti_Amm.vo!P518,IF(Foglio2!$J$3=Foglio2!$E$7,Resp_Coord_Amm.vo!P518,IF(Foglio2!$J$3=Foglio2!$E$8,Direttore_Amm.vo!P518,IF(Foglio2!$J$3=Foglio2!$E$9,Doc_mat_elem.re!P518,IF(Foglio2!$J$3=Foglio2!$E$10,Doc_dipl_scuola_sec.!P518,IF(Foglio2!$J$3=Foglio2!$E$11,Doc_scuola_media!P518,IF(Foglio2!$J$3=Foglio2!$E$12,Doc_laureati_scuola_sec.!P536,IF(Foglio2!$J$3=Foglio2!$E$13,Direttivi_capi_ist.!P518,0)))))))))))</f>
        <v>0</v>
      </c>
      <c r="S536" s="252">
        <f>IF(Foglio2!$J$3=Foglio2!$E$3,Ausiliari_Coll.Scol.!Q518,IF(Foglio2!$J$3=Foglio2!$E$4,Collab._Tecnici!Q518,IF(Foglio2!$J$3=Foglio2!$E$5,Assistenti_Tecnici!Q518,IF(Foglio2!$J$3=Foglio2!$E$6,Assistenti_Amm.vo!Q518,IF(Foglio2!$J$3=Foglio2!$E$7,Resp_Coord_Amm.vo!Q518,IF(Foglio2!$J$3=Foglio2!$E$8,Direttore_Amm.vo!Q518,IF(Foglio2!$J$3=Foglio2!$E$9,Doc_mat_elem.re!Q518,IF(Foglio2!$J$3=Foglio2!$E$10,Doc_dipl_scuola_sec.!Q518,IF(Foglio2!$J$3=Foglio2!$E$11,Doc_scuola_media!Q518,IF(Foglio2!$J$3=Foglio2!$E$12,Doc_laureati_scuola_sec.!Q536,IF(Foglio2!$J$3=Foglio2!$E$13,Direttivi_capi_ist.!Q518,0)))))))))))</f>
        <v>0</v>
      </c>
      <c r="T536" s="252">
        <f>IF(Foglio2!$J$3=Foglio2!$E$3,Ausiliari_Coll.Scol.!R518,IF(Foglio2!$J$3=Foglio2!$E$4,Collab._Tecnici!R518,IF(Foglio2!$J$3=Foglio2!$E$5,Assistenti_Tecnici!R518,IF(Foglio2!$J$3=Foglio2!$E$6,Assistenti_Amm.vo!R518,IF(Foglio2!$J$3=Foglio2!$E$7,Resp_Coord_Amm.vo!R518,IF(Foglio2!$J$3=Foglio2!$E$8,Direttore_Amm.vo!R518,IF(Foglio2!$J$3=Foglio2!$E$9,Doc_mat_elem.re!R518,IF(Foglio2!$J$3=Foglio2!$E$10,Doc_dipl_scuola_sec.!R518,IF(Foglio2!$J$3=Foglio2!$E$11,Doc_scuola_media!R518,IF(Foglio2!$J$3=Foglio2!$E$12,Doc_laureati_scuola_sec.!R536,IF(Foglio2!$J$3=Foglio2!$E$13,Direttivi_capi_ist.!R518,0)))))))))))</f>
        <v>0</v>
      </c>
      <c r="U536" s="252">
        <f t="shared" ref="U536" si="2707">(P536)/12*0.8</f>
        <v>0</v>
      </c>
      <c r="V536" s="252">
        <f t="shared" ref="V536" si="2708">(P536+R536)/12*0.8</f>
        <v>0</v>
      </c>
      <c r="W536" s="253" t="str">
        <f t="shared" ref="W536" si="2709">"Fascia Da "&amp;F536&amp;" a "&amp;F537&amp;" Decorrenza "&amp;DAY(C528)&amp;"/"&amp;MONTH(C528)&amp;"/"&amp;YEAR(C528)</f>
        <v>Fascia Da 21 a 27 Decorrenza 1/1/2003</v>
      </c>
    </row>
    <row r="537" spans="1:23" ht="9" customHeight="1" x14ac:dyDescent="0.2">
      <c r="B537" s="245">
        <f t="shared" ref="B537:B600" si="2710">B536+1</f>
        <v>37631</v>
      </c>
      <c r="C537" s="377"/>
      <c r="D537" s="377"/>
      <c r="E537" s="254" t="s">
        <v>4</v>
      </c>
      <c r="F537" s="255">
        <v>27</v>
      </c>
      <c r="G537" s="267">
        <f t="shared" ref="G537" si="2711">G536*1936.27</f>
        <v>0</v>
      </c>
      <c r="H537" s="267">
        <f t="shared" ref="H537" si="2712">H536*1936.27</f>
        <v>0</v>
      </c>
      <c r="I537" s="267">
        <f t="shared" ref="I537" si="2713">I536*1936.27</f>
        <v>0</v>
      </c>
      <c r="J537" s="267">
        <f t="shared" ref="J537" si="2714">J536*1936.27</f>
        <v>0</v>
      </c>
      <c r="K537" s="267">
        <f t="shared" ref="K537" si="2715">K536*1936.27</f>
        <v>0</v>
      </c>
      <c r="L537" s="266">
        <f t="shared" ref="L537" si="2716">L536*1936.27</f>
        <v>0</v>
      </c>
      <c r="M537" s="267">
        <f t="shared" ref="M537" si="2717">M536*1936.27</f>
        <v>0</v>
      </c>
      <c r="N537" s="182">
        <f t="shared" ref="N537" si="2718">N536*1936.27</f>
        <v>0</v>
      </c>
      <c r="O537" s="183">
        <f t="shared" ref="O537" si="2719">O536*1936.27</f>
        <v>0</v>
      </c>
      <c r="P537" s="184">
        <f t="shared" ref="P537" si="2720">P536*1936.27</f>
        <v>0</v>
      </c>
      <c r="Q537" s="184">
        <f t="shared" ref="Q537" si="2721">Q536*1936.27</f>
        <v>0</v>
      </c>
      <c r="R537" s="184">
        <f t="shared" ref="R537" si="2722">R536*1936.27</f>
        <v>0</v>
      </c>
      <c r="S537" s="184">
        <f t="shared" ref="S537" si="2723">S536*1936.27</f>
        <v>0</v>
      </c>
      <c r="T537" s="184">
        <f t="shared" ref="T537" si="2724">T536*1936.27</f>
        <v>0</v>
      </c>
      <c r="U537" s="184">
        <f t="shared" ref="U537" si="2725">U536*1936.27</f>
        <v>0</v>
      </c>
      <c r="V537" s="184">
        <f t="shared" ref="V537" si="2726">V536*1936.27</f>
        <v>0</v>
      </c>
    </row>
    <row r="538" spans="1:23" ht="12.75" customHeight="1" x14ac:dyDescent="0.2">
      <c r="A538" s="104">
        <f>IF(Foglio2!$J$7=1,TRUNC(Base!V538,0),TRUNC(Base!U538,0))</f>
        <v>0</v>
      </c>
      <c r="B538" s="245">
        <f t="shared" si="2710"/>
        <v>37632</v>
      </c>
      <c r="C538" s="377"/>
      <c r="D538" s="377"/>
      <c r="E538" s="259" t="s">
        <v>3</v>
      </c>
      <c r="F538" s="260">
        <v>28</v>
      </c>
      <c r="G538" s="248">
        <f>IF(Foglio2!$J$3=Foglio2!$E$3,Ausiliari_Coll.Scol.!E520,IF(Foglio2!$J$3=Foglio2!$E$4,Collab._Tecnici!E520,IF(Foglio2!$J$3=Foglio2!$E$5,Assistenti_Tecnici!E520,IF(Foglio2!$J$3=Foglio2!$E$6,Assistenti_Amm.vo!E520,IF(Foglio2!$J$3=Foglio2!$E$7,Resp_Coord_Amm.vo!E520,IF(Foglio2!$J$3=Foglio2!$E$8,Direttore_Amm.vo!E520,IF(Foglio2!$J$3=Foglio2!$E$9,Doc_mat_elem.re!E520,IF(Foglio2!$J$3=Foglio2!$E$10,Doc_dipl_scuola_sec.!E520,IF(Foglio2!$J$3=Foglio2!$E$11,Doc_scuola_media!E520,IF(Foglio2!$J$3=Foglio2!$E$12,Doc_laureati_scuola_sec.!E538,IF(Foglio2!$J$3=Foglio2!$E$13,Direttivi_capi_ist.!E520,0)))))))))))</f>
        <v>0</v>
      </c>
      <c r="H538" s="248">
        <f>IF(Foglio2!$J$3=Foglio2!$E$3,Ausiliari_Coll.Scol.!F520,IF(Foglio2!$J$3=Foglio2!$E$4,Collab._Tecnici!F520,IF(Foglio2!$J$3=Foglio2!$E$5,Assistenti_Tecnici!F520,IF(Foglio2!$J$3=Foglio2!$E$6,Assistenti_Amm.vo!F520,IF(Foglio2!$J$3=Foglio2!$E$7,Resp_Coord_Amm.vo!F520,IF(Foglio2!$J$3=Foglio2!$E$8,Direttore_Amm.vo!F520,IF(Foglio2!$J$3=Foglio2!$E$9,Doc_mat_elem.re!F520,IF(Foglio2!$J$3=Foglio2!$E$10,Doc_dipl_scuola_sec.!F520,IF(Foglio2!$J$3=Foglio2!$E$11,Doc_scuola_media!F520,IF(Foglio2!$J$3=Foglio2!$E$12,Doc_laureati_scuola_sec.!F538,IF(Foglio2!$J$3=Foglio2!$E$13,Direttivi_capi_ist.!F520,0)))))))))))</f>
        <v>0</v>
      </c>
      <c r="I538" s="248">
        <f>IF(Foglio2!$J$3=Foglio2!$E$3,Ausiliari_Coll.Scol.!G520,IF(Foglio2!$J$3=Foglio2!$E$4,Collab._Tecnici!G520,IF(Foglio2!$J$3=Foglio2!$E$5,Assistenti_Tecnici!G520,IF(Foglio2!$J$3=Foglio2!$E$6,Assistenti_Amm.vo!G520,IF(Foglio2!$J$3=Foglio2!$E$7,Resp_Coord_Amm.vo!G520,IF(Foglio2!$J$3=Foglio2!$E$8,Direttore_Amm.vo!G520,IF(Foglio2!$J$3=Foglio2!$E$9,Doc_mat_elem.re!G520,IF(Foglio2!$J$3=Foglio2!$E$10,Doc_dipl_scuola_sec.!G520,IF(Foglio2!$J$3=Foglio2!$E$11,Doc_scuola_media!G520,IF(Foglio2!$J$3=Foglio2!$E$12,Doc_laureati_scuola_sec.!G538,IF(Foglio2!$J$3=Foglio2!$E$13,Direttivi_capi_ist.!G520,0)))))))))))</f>
        <v>0</v>
      </c>
      <c r="J538" s="248">
        <f>IF(Foglio2!$J$3=Foglio2!$E$3,Ausiliari_Coll.Scol.!H520,IF(Foglio2!$J$3=Foglio2!$E$4,Collab._Tecnici!H520,IF(Foglio2!$J$3=Foglio2!$E$5,Assistenti_Tecnici!H520,IF(Foglio2!$J$3=Foglio2!$E$6,Assistenti_Amm.vo!H520,IF(Foglio2!$J$3=Foglio2!$E$7,Resp_Coord_Amm.vo!H520,IF(Foglio2!$J$3=Foglio2!$E$8,Direttore_Amm.vo!H520,IF(Foglio2!$J$3=Foglio2!$E$9,Doc_mat_elem.re!H520,IF(Foglio2!$J$3=Foglio2!$E$10,Doc_dipl_scuola_sec.!H520,IF(Foglio2!$J$3=Foglio2!$E$11,Doc_scuola_media!H520,IF(Foglio2!$J$3=Foglio2!$E$12,Doc_laureati_scuola_sec.!H538,IF(Foglio2!$J$3=Foglio2!$E$13,Direttivi_capi_ist.!H520,0)))))))))))</f>
        <v>0</v>
      </c>
      <c r="K538" s="248">
        <f>IF(Foglio2!$J$3=Foglio2!$E$3,Ausiliari_Coll.Scol.!I520,IF(Foglio2!$J$3=Foglio2!$E$4,Collab._Tecnici!I520,IF(Foglio2!$J$3=Foglio2!$E$5,Assistenti_Tecnici!I520,IF(Foglio2!$J$3=Foglio2!$E$6,Assistenti_Amm.vo!I520,IF(Foglio2!$J$3=Foglio2!$E$7,Resp_Coord_Amm.vo!I520,IF(Foglio2!$J$3=Foglio2!$E$8,Direttore_Amm.vo!I520,IF(Foglio2!$J$3=Foglio2!$E$9,Doc_mat_elem.re!I520,IF(Foglio2!$J$3=Foglio2!$E$10,Doc_dipl_scuola_sec.!I520,IF(Foglio2!$J$3=Foglio2!$E$11,Doc_scuola_media!I520,IF(Foglio2!$J$3=Foglio2!$E$12,Doc_laureati_scuola_sec.!I538,IF(Foglio2!$J$3=Foglio2!$E$13,Direttivi_capi_ist.!I520,0)))))))))))</f>
        <v>0</v>
      </c>
      <c r="L538" s="248">
        <f>IF(Foglio2!$J$3=Foglio2!$E$3,Ausiliari_Coll.Scol.!J520,IF(Foglio2!$J$3=Foglio2!$E$4,Collab._Tecnici!J520,IF(Foglio2!$J$3=Foglio2!$E$5,Assistenti_Tecnici!J520,IF(Foglio2!$J$3=Foglio2!$E$6,Assistenti_Amm.vo!J520,IF(Foglio2!$J$3=Foglio2!$E$7,Resp_Coord_Amm.vo!J520,IF(Foglio2!$J$3=Foglio2!$E$8,Direttore_Amm.vo!J520,IF(Foglio2!$J$3=Foglio2!$E$9,Doc_mat_elem.re!J520,IF(Foglio2!$J$3=Foglio2!$E$10,Doc_dipl_scuola_sec.!J520,IF(Foglio2!$J$3=Foglio2!$E$11,Doc_scuola_media!J520,IF(Foglio2!$J$3=Foglio2!$E$12,Doc_laureati_scuola_sec.!J538,IF(Foglio2!$J$3=Foglio2!$E$13,Direttivi_capi_ist.!J520,0)))))))))))</f>
        <v>0</v>
      </c>
      <c r="M538" s="249">
        <f>IF(Foglio2!$J$3=Foglio2!$E$3,Ausiliari_Coll.Scol.!K520,IF(Foglio2!$J$3=Foglio2!$E$4,Collab._Tecnici!K520,IF(Foglio2!$J$3=Foglio2!$E$5,Assistenti_Tecnici!K520,IF(Foglio2!$J$3=Foglio2!$E$6,Assistenti_Amm.vo!K520,IF(Foglio2!$J$3=Foglio2!$E$7,Resp_Coord_Amm.vo!K520,IF(Foglio2!$J$3=Foglio2!$E$8,Direttore_Amm.vo!K520,IF(Foglio2!$J$3=Foglio2!$E$9,Doc_mat_elem.re!K520,IF(Foglio2!$J$3=Foglio2!$E$10,Doc_dipl_scuola_sec.!K520,IF(Foglio2!$J$3=Foglio2!$E$11,Doc_scuola_media!K520,IF(Foglio2!$J$3=Foglio2!$E$12,Doc_laureati_scuola_sec.!K538,IF(Foglio2!$J$3=Foglio2!$E$13,Direttivi_capi_ist.!K520,0)))))))))))</f>
        <v>0</v>
      </c>
      <c r="N538" s="250">
        <f>IF(Foglio2!$J$3=Foglio2!$E$3,Ausiliari_Coll.Scol.!L520,IF(Foglio2!$J$3=Foglio2!$E$4,Collab._Tecnici!L520,IF(Foglio2!$J$3=Foglio2!$E$5,Assistenti_Tecnici!L520,IF(Foglio2!$J$3=Foglio2!$E$6,Assistenti_Amm.vo!L520,IF(Foglio2!$J$3=Foglio2!$E$7,Resp_Coord_Amm.vo!L520,IF(Foglio2!$J$3=Foglio2!$E$8,Direttore_Amm.vo!L520,IF(Foglio2!$J$3=Foglio2!$E$9,Doc_mat_elem.re!L520,IF(Foglio2!$J$3=Foglio2!$E$10,Doc_dipl_scuola_sec.!L520,IF(Foglio2!$J$3=Foglio2!$E$11,Doc_scuola_media!L520,IF(Foglio2!$J$3=Foglio2!$E$12,Doc_laureati_scuola_sec.!L538,IF(Foglio2!$J$3=Foglio2!$E$13,Direttivi_capi_ist.!L520,0)))))))))))</f>
        <v>0</v>
      </c>
      <c r="O538" s="251">
        <f>IF(Foglio2!$J$3=Foglio2!$E$3,Ausiliari_Coll.Scol.!M520,IF(Foglio2!$J$3=Foglio2!$E$4,Collab._Tecnici!M520,IF(Foglio2!$J$3=Foglio2!$E$5,Assistenti_Tecnici!M520,IF(Foglio2!$J$3=Foglio2!$E$6,Assistenti_Amm.vo!M520,IF(Foglio2!$J$3=Foglio2!$E$7,Resp_Coord_Amm.vo!M520,IF(Foglio2!$J$3=Foglio2!$E$8,Direttore_Amm.vo!M520,IF(Foglio2!$J$3=Foglio2!$E$9,Doc_mat_elem.re!M520,IF(Foglio2!$J$3=Foglio2!$E$10,Doc_dipl_scuola_sec.!M520,IF(Foglio2!$J$3=Foglio2!$E$11,Doc_scuola_media!M520,IF(Foglio2!$J$3=Foglio2!$E$12,Doc_laureati_scuola_sec.!M538,IF(Foglio2!$J$3=Foglio2!$E$13,Direttivi_capi_ist.!M520,0)))))))))))</f>
        <v>0</v>
      </c>
      <c r="P538" s="252">
        <f>IF(Foglio2!$J$3=Foglio2!$E$3,Ausiliari_Coll.Scol.!N520,IF(Foglio2!$J$3=Foglio2!$E$4,Collab._Tecnici!N520,IF(Foglio2!$J$3=Foglio2!$E$5,Assistenti_Tecnici!N520,IF(Foglio2!$J$3=Foglio2!$E$6,Assistenti_Amm.vo!N520,IF(Foglio2!$J$3=Foglio2!$E$7,Resp_Coord_Amm.vo!N520,IF(Foglio2!$J$3=Foglio2!$E$8,Direttore_Amm.vo!N520,IF(Foglio2!$J$3=Foglio2!$E$9,Doc_mat_elem.re!N520,IF(Foglio2!$J$3=Foglio2!$E$10,Doc_dipl_scuola_sec.!N520,IF(Foglio2!$J$3=Foglio2!$E$11,Doc_scuola_media!N520,IF(Foglio2!$J$3=Foglio2!$E$12,Doc_laureati_scuola_sec.!N538,IF(Foglio2!$J$3=Foglio2!$E$13,Direttivi_capi_ist.!N520,0)))))))))))</f>
        <v>0</v>
      </c>
      <c r="Q538" s="252">
        <f>IF(Foglio2!$J$3=Foglio2!$E$3,Ausiliari_Coll.Scol.!O520,IF(Foglio2!$J$3=Foglio2!$E$4,Collab._Tecnici!O520,IF(Foglio2!$J$3=Foglio2!$E$5,Assistenti_Tecnici!O520,IF(Foglio2!$J$3=Foglio2!$E$6,Assistenti_Amm.vo!O520,IF(Foglio2!$J$3=Foglio2!$E$7,Resp_Coord_Amm.vo!O520,IF(Foglio2!$J$3=Foglio2!$E$8,Direttore_Amm.vo!O520,IF(Foglio2!$J$3=Foglio2!$E$9,Doc_mat_elem.re!O520,IF(Foglio2!$J$3=Foglio2!$E$10,Doc_dipl_scuola_sec.!O520,IF(Foglio2!$J$3=Foglio2!$E$11,Doc_scuola_media!O520,IF(Foglio2!$J$3=Foglio2!$E$12,Doc_laureati_scuola_sec.!O538,IF(Foglio2!$J$3=Foglio2!$E$13,Direttivi_capi_ist.!O520,0)))))))))))</f>
        <v>0</v>
      </c>
      <c r="R538" s="252">
        <f>IF(Foglio2!$J$3=Foglio2!$E$3,Ausiliari_Coll.Scol.!P520,IF(Foglio2!$J$3=Foglio2!$E$4,Collab._Tecnici!P520,IF(Foglio2!$J$3=Foglio2!$E$5,Assistenti_Tecnici!P520,IF(Foglio2!$J$3=Foglio2!$E$6,Assistenti_Amm.vo!P520,IF(Foglio2!$J$3=Foglio2!$E$7,Resp_Coord_Amm.vo!P520,IF(Foglio2!$J$3=Foglio2!$E$8,Direttore_Amm.vo!P520,IF(Foglio2!$J$3=Foglio2!$E$9,Doc_mat_elem.re!P520,IF(Foglio2!$J$3=Foglio2!$E$10,Doc_dipl_scuola_sec.!P520,IF(Foglio2!$J$3=Foglio2!$E$11,Doc_scuola_media!P520,IF(Foglio2!$J$3=Foglio2!$E$12,Doc_laureati_scuola_sec.!P538,IF(Foglio2!$J$3=Foglio2!$E$13,Direttivi_capi_ist.!P520,0)))))))))))</f>
        <v>0</v>
      </c>
      <c r="S538" s="252">
        <f>IF(Foglio2!$J$3=Foglio2!$E$3,Ausiliari_Coll.Scol.!Q520,IF(Foglio2!$J$3=Foglio2!$E$4,Collab._Tecnici!Q520,IF(Foglio2!$J$3=Foglio2!$E$5,Assistenti_Tecnici!Q520,IF(Foglio2!$J$3=Foglio2!$E$6,Assistenti_Amm.vo!Q520,IF(Foglio2!$J$3=Foglio2!$E$7,Resp_Coord_Amm.vo!Q520,IF(Foglio2!$J$3=Foglio2!$E$8,Direttore_Amm.vo!Q520,IF(Foglio2!$J$3=Foglio2!$E$9,Doc_mat_elem.re!Q520,IF(Foglio2!$J$3=Foglio2!$E$10,Doc_dipl_scuola_sec.!Q520,IF(Foglio2!$J$3=Foglio2!$E$11,Doc_scuola_media!Q520,IF(Foglio2!$J$3=Foglio2!$E$12,Doc_laureati_scuola_sec.!Q538,IF(Foglio2!$J$3=Foglio2!$E$13,Direttivi_capi_ist.!Q520,0)))))))))))</f>
        <v>0</v>
      </c>
      <c r="T538" s="252">
        <f>IF(Foglio2!$J$3=Foglio2!$E$3,Ausiliari_Coll.Scol.!R520,IF(Foglio2!$J$3=Foglio2!$E$4,Collab._Tecnici!R520,IF(Foglio2!$J$3=Foglio2!$E$5,Assistenti_Tecnici!R520,IF(Foglio2!$J$3=Foglio2!$E$6,Assistenti_Amm.vo!R520,IF(Foglio2!$J$3=Foglio2!$E$7,Resp_Coord_Amm.vo!R520,IF(Foglio2!$J$3=Foglio2!$E$8,Direttore_Amm.vo!R520,IF(Foglio2!$J$3=Foglio2!$E$9,Doc_mat_elem.re!R520,IF(Foglio2!$J$3=Foglio2!$E$10,Doc_dipl_scuola_sec.!R520,IF(Foglio2!$J$3=Foglio2!$E$11,Doc_scuola_media!R520,IF(Foglio2!$J$3=Foglio2!$E$12,Doc_laureati_scuola_sec.!R538,IF(Foglio2!$J$3=Foglio2!$E$13,Direttivi_capi_ist.!R520,0)))))))))))</f>
        <v>0</v>
      </c>
      <c r="U538" s="252">
        <f t="shared" ref="U538" si="2727">(P538)/12*0.8</f>
        <v>0</v>
      </c>
      <c r="V538" s="252">
        <f t="shared" ref="V538" si="2728">(P538+R538)/12*0.8</f>
        <v>0</v>
      </c>
      <c r="W538" s="253" t="str">
        <f t="shared" ref="W538" si="2729">"Fascia Da "&amp;F538&amp;" a "&amp;F539&amp;" Decorrenza "&amp;DAY(C528)&amp;"/"&amp;MONTH(C528)&amp;"/"&amp;YEAR(C528)</f>
        <v>Fascia Da 28 a 34 Decorrenza 1/1/2003</v>
      </c>
    </row>
    <row r="539" spans="1:23" ht="9" customHeight="1" x14ac:dyDescent="0.2">
      <c r="B539" s="245">
        <f t="shared" si="2710"/>
        <v>37633</v>
      </c>
      <c r="C539" s="377"/>
      <c r="D539" s="377"/>
      <c r="E539" s="254" t="s">
        <v>4</v>
      </c>
      <c r="F539" s="255">
        <v>34</v>
      </c>
      <c r="G539" s="267">
        <f t="shared" ref="G539" si="2730">G538*1936.27</f>
        <v>0</v>
      </c>
      <c r="H539" s="267">
        <f t="shared" ref="H539" si="2731">H538*1936.27</f>
        <v>0</v>
      </c>
      <c r="I539" s="267">
        <f t="shared" ref="I539" si="2732">I538*1936.27</f>
        <v>0</v>
      </c>
      <c r="J539" s="267">
        <f t="shared" ref="J539" si="2733">J538*1936.27</f>
        <v>0</v>
      </c>
      <c r="K539" s="267">
        <f t="shared" ref="K539" si="2734">K538*1936.27</f>
        <v>0</v>
      </c>
      <c r="L539" s="266">
        <f t="shared" ref="L539" si="2735">L538*1936.27</f>
        <v>0</v>
      </c>
      <c r="M539" s="267">
        <f t="shared" ref="M539" si="2736">M538*1936.27</f>
        <v>0</v>
      </c>
      <c r="N539" s="182">
        <f t="shared" ref="N539" si="2737">N538*1936.27</f>
        <v>0</v>
      </c>
      <c r="O539" s="183">
        <f t="shared" ref="O539" si="2738">O538*1936.27</f>
        <v>0</v>
      </c>
      <c r="P539" s="184">
        <f t="shared" ref="P539" si="2739">P538*1936.27</f>
        <v>0</v>
      </c>
      <c r="Q539" s="184">
        <f t="shared" ref="Q539" si="2740">Q538*1936.27</f>
        <v>0</v>
      </c>
      <c r="R539" s="184">
        <f t="shared" ref="R539" si="2741">R538*1936.27</f>
        <v>0</v>
      </c>
      <c r="S539" s="184">
        <f t="shared" ref="S539" si="2742">S538*1936.27</f>
        <v>0</v>
      </c>
      <c r="T539" s="184">
        <f t="shared" ref="T539" si="2743">T538*1936.27</f>
        <v>0</v>
      </c>
      <c r="U539" s="184">
        <f t="shared" ref="U539" si="2744">U538*1936.27</f>
        <v>0</v>
      </c>
      <c r="V539" s="184">
        <f t="shared" ref="V539" si="2745">V538*1936.27</f>
        <v>0</v>
      </c>
    </row>
    <row r="540" spans="1:23" ht="12.75" customHeight="1" x14ac:dyDescent="0.2">
      <c r="A540" s="104">
        <f>IF(Foglio2!$J$7=1,TRUNC(Base!V540,0),TRUNC(Base!U540,0))</f>
        <v>0</v>
      </c>
      <c r="B540" s="245">
        <f t="shared" si="2710"/>
        <v>37634</v>
      </c>
      <c r="C540" s="377"/>
      <c r="D540" s="377"/>
      <c r="E540" s="259" t="s">
        <v>3</v>
      </c>
      <c r="F540" s="260">
        <v>35</v>
      </c>
      <c r="G540" s="248">
        <f>IF(Foglio2!$J$3=Foglio2!$E$3,Ausiliari_Coll.Scol.!E522,IF(Foglio2!$J$3=Foglio2!$E$4,Collab._Tecnici!E522,IF(Foglio2!$J$3=Foglio2!$E$5,Assistenti_Tecnici!E522,IF(Foglio2!$J$3=Foglio2!$E$6,Assistenti_Amm.vo!E522,IF(Foglio2!$J$3=Foglio2!$E$7,Resp_Coord_Amm.vo!E522,IF(Foglio2!$J$3=Foglio2!$E$8,Direttore_Amm.vo!E522,IF(Foglio2!$J$3=Foglio2!$E$9,Doc_mat_elem.re!E522,IF(Foglio2!$J$3=Foglio2!$E$10,Doc_dipl_scuola_sec.!E522,IF(Foglio2!$J$3=Foglio2!$E$11,Doc_scuola_media!E522,IF(Foglio2!$J$3=Foglio2!$E$12,Doc_laureati_scuola_sec.!E540,IF(Foglio2!$J$3=Foglio2!$E$13,Direttivi_capi_ist.!E522,0)))))))))))</f>
        <v>0</v>
      </c>
      <c r="H540" s="248">
        <f>IF(Foglio2!$J$3=Foglio2!$E$3,Ausiliari_Coll.Scol.!F522,IF(Foglio2!$J$3=Foglio2!$E$4,Collab._Tecnici!F522,IF(Foglio2!$J$3=Foglio2!$E$5,Assistenti_Tecnici!F522,IF(Foglio2!$J$3=Foglio2!$E$6,Assistenti_Amm.vo!F522,IF(Foglio2!$J$3=Foglio2!$E$7,Resp_Coord_Amm.vo!F522,IF(Foglio2!$J$3=Foglio2!$E$8,Direttore_Amm.vo!F522,IF(Foglio2!$J$3=Foglio2!$E$9,Doc_mat_elem.re!F522,IF(Foglio2!$J$3=Foglio2!$E$10,Doc_dipl_scuola_sec.!F522,IF(Foglio2!$J$3=Foglio2!$E$11,Doc_scuola_media!F522,IF(Foglio2!$J$3=Foglio2!$E$12,Doc_laureati_scuola_sec.!F540,IF(Foglio2!$J$3=Foglio2!$E$13,Direttivi_capi_ist.!F522,0)))))))))))</f>
        <v>0</v>
      </c>
      <c r="I540" s="248">
        <f>IF(Foglio2!$J$3=Foglio2!$E$3,Ausiliari_Coll.Scol.!G522,IF(Foglio2!$J$3=Foglio2!$E$4,Collab._Tecnici!G522,IF(Foglio2!$J$3=Foglio2!$E$5,Assistenti_Tecnici!G522,IF(Foglio2!$J$3=Foglio2!$E$6,Assistenti_Amm.vo!G522,IF(Foglio2!$J$3=Foglio2!$E$7,Resp_Coord_Amm.vo!G522,IF(Foglio2!$J$3=Foglio2!$E$8,Direttore_Amm.vo!G522,IF(Foglio2!$J$3=Foglio2!$E$9,Doc_mat_elem.re!G522,IF(Foglio2!$J$3=Foglio2!$E$10,Doc_dipl_scuola_sec.!G522,IF(Foglio2!$J$3=Foglio2!$E$11,Doc_scuola_media!G522,IF(Foglio2!$J$3=Foglio2!$E$12,Doc_laureati_scuola_sec.!G540,IF(Foglio2!$J$3=Foglio2!$E$13,Direttivi_capi_ist.!G522,0)))))))))))</f>
        <v>0</v>
      </c>
      <c r="J540" s="248">
        <f>IF(Foglio2!$J$3=Foglio2!$E$3,Ausiliari_Coll.Scol.!H522,IF(Foglio2!$J$3=Foglio2!$E$4,Collab._Tecnici!H522,IF(Foglio2!$J$3=Foglio2!$E$5,Assistenti_Tecnici!H522,IF(Foglio2!$J$3=Foglio2!$E$6,Assistenti_Amm.vo!H522,IF(Foglio2!$J$3=Foglio2!$E$7,Resp_Coord_Amm.vo!H522,IF(Foglio2!$J$3=Foglio2!$E$8,Direttore_Amm.vo!H522,IF(Foglio2!$J$3=Foglio2!$E$9,Doc_mat_elem.re!H522,IF(Foglio2!$J$3=Foglio2!$E$10,Doc_dipl_scuola_sec.!H522,IF(Foglio2!$J$3=Foglio2!$E$11,Doc_scuola_media!H522,IF(Foglio2!$J$3=Foglio2!$E$12,Doc_laureati_scuola_sec.!H540,IF(Foglio2!$J$3=Foglio2!$E$13,Direttivi_capi_ist.!H522,0)))))))))))</f>
        <v>0</v>
      </c>
      <c r="K540" s="248">
        <f>IF(Foglio2!$J$3=Foglio2!$E$3,Ausiliari_Coll.Scol.!I522,IF(Foglio2!$J$3=Foglio2!$E$4,Collab._Tecnici!I522,IF(Foglio2!$J$3=Foglio2!$E$5,Assistenti_Tecnici!I522,IF(Foglio2!$J$3=Foglio2!$E$6,Assistenti_Amm.vo!I522,IF(Foglio2!$J$3=Foglio2!$E$7,Resp_Coord_Amm.vo!I522,IF(Foglio2!$J$3=Foglio2!$E$8,Direttore_Amm.vo!I522,IF(Foglio2!$J$3=Foglio2!$E$9,Doc_mat_elem.re!I522,IF(Foglio2!$J$3=Foglio2!$E$10,Doc_dipl_scuola_sec.!I522,IF(Foglio2!$J$3=Foglio2!$E$11,Doc_scuola_media!I522,IF(Foglio2!$J$3=Foglio2!$E$12,Doc_laureati_scuola_sec.!I540,IF(Foglio2!$J$3=Foglio2!$E$13,Direttivi_capi_ist.!I522,0)))))))))))</f>
        <v>0</v>
      </c>
      <c r="L540" s="248">
        <f>IF(Foglio2!$J$3=Foglio2!$E$3,Ausiliari_Coll.Scol.!J522,IF(Foglio2!$J$3=Foglio2!$E$4,Collab._Tecnici!J522,IF(Foglio2!$J$3=Foglio2!$E$5,Assistenti_Tecnici!J522,IF(Foglio2!$J$3=Foglio2!$E$6,Assistenti_Amm.vo!J522,IF(Foglio2!$J$3=Foglio2!$E$7,Resp_Coord_Amm.vo!J522,IF(Foglio2!$J$3=Foglio2!$E$8,Direttore_Amm.vo!J522,IF(Foglio2!$J$3=Foglio2!$E$9,Doc_mat_elem.re!J522,IF(Foglio2!$J$3=Foglio2!$E$10,Doc_dipl_scuola_sec.!J522,IF(Foglio2!$J$3=Foglio2!$E$11,Doc_scuola_media!J522,IF(Foglio2!$J$3=Foglio2!$E$12,Doc_laureati_scuola_sec.!J540,IF(Foglio2!$J$3=Foglio2!$E$13,Direttivi_capi_ist.!J522,0)))))))))))</f>
        <v>0</v>
      </c>
      <c r="M540" s="249">
        <f>IF(Foglio2!$J$3=Foglio2!$E$3,Ausiliari_Coll.Scol.!K522,IF(Foglio2!$J$3=Foglio2!$E$4,Collab._Tecnici!K522,IF(Foglio2!$J$3=Foglio2!$E$5,Assistenti_Tecnici!K522,IF(Foglio2!$J$3=Foglio2!$E$6,Assistenti_Amm.vo!K522,IF(Foglio2!$J$3=Foglio2!$E$7,Resp_Coord_Amm.vo!K522,IF(Foglio2!$J$3=Foglio2!$E$8,Direttore_Amm.vo!K522,IF(Foglio2!$J$3=Foglio2!$E$9,Doc_mat_elem.re!K522,IF(Foglio2!$J$3=Foglio2!$E$10,Doc_dipl_scuola_sec.!K522,IF(Foglio2!$J$3=Foglio2!$E$11,Doc_scuola_media!K522,IF(Foglio2!$J$3=Foglio2!$E$12,Doc_laureati_scuola_sec.!K540,IF(Foglio2!$J$3=Foglio2!$E$13,Direttivi_capi_ist.!K522,0)))))))))))</f>
        <v>0</v>
      </c>
      <c r="N540" s="250">
        <f>IF(Foglio2!$J$3=Foglio2!$E$3,Ausiliari_Coll.Scol.!L522,IF(Foglio2!$J$3=Foglio2!$E$4,Collab._Tecnici!L522,IF(Foglio2!$J$3=Foglio2!$E$5,Assistenti_Tecnici!L522,IF(Foglio2!$J$3=Foglio2!$E$6,Assistenti_Amm.vo!L522,IF(Foglio2!$J$3=Foglio2!$E$7,Resp_Coord_Amm.vo!L522,IF(Foglio2!$J$3=Foglio2!$E$8,Direttore_Amm.vo!L522,IF(Foglio2!$J$3=Foglio2!$E$9,Doc_mat_elem.re!L522,IF(Foglio2!$J$3=Foglio2!$E$10,Doc_dipl_scuola_sec.!L522,IF(Foglio2!$J$3=Foglio2!$E$11,Doc_scuola_media!L522,IF(Foglio2!$J$3=Foglio2!$E$12,Doc_laureati_scuola_sec.!L540,IF(Foglio2!$J$3=Foglio2!$E$13,Direttivi_capi_ist.!L522,0)))))))))))</f>
        <v>0</v>
      </c>
      <c r="O540" s="251">
        <f>IF(Foglio2!$J$3=Foglio2!$E$3,Ausiliari_Coll.Scol.!M522,IF(Foglio2!$J$3=Foglio2!$E$4,Collab._Tecnici!M522,IF(Foglio2!$J$3=Foglio2!$E$5,Assistenti_Tecnici!M522,IF(Foglio2!$J$3=Foglio2!$E$6,Assistenti_Amm.vo!M522,IF(Foglio2!$J$3=Foglio2!$E$7,Resp_Coord_Amm.vo!M522,IF(Foglio2!$J$3=Foglio2!$E$8,Direttore_Amm.vo!M522,IF(Foglio2!$J$3=Foglio2!$E$9,Doc_mat_elem.re!M522,IF(Foglio2!$J$3=Foglio2!$E$10,Doc_dipl_scuola_sec.!M522,IF(Foglio2!$J$3=Foglio2!$E$11,Doc_scuola_media!M522,IF(Foglio2!$J$3=Foglio2!$E$12,Doc_laureati_scuola_sec.!M540,IF(Foglio2!$J$3=Foglio2!$E$13,Direttivi_capi_ist.!M522,0)))))))))))</f>
        <v>0</v>
      </c>
      <c r="P540" s="252">
        <f>IF(Foglio2!$J$3=Foglio2!$E$3,Ausiliari_Coll.Scol.!N522,IF(Foglio2!$J$3=Foglio2!$E$4,Collab._Tecnici!N522,IF(Foglio2!$J$3=Foglio2!$E$5,Assistenti_Tecnici!N522,IF(Foglio2!$J$3=Foglio2!$E$6,Assistenti_Amm.vo!N522,IF(Foglio2!$J$3=Foglio2!$E$7,Resp_Coord_Amm.vo!N522,IF(Foglio2!$J$3=Foglio2!$E$8,Direttore_Amm.vo!N522,IF(Foglio2!$J$3=Foglio2!$E$9,Doc_mat_elem.re!N522,IF(Foglio2!$J$3=Foglio2!$E$10,Doc_dipl_scuola_sec.!N522,IF(Foglio2!$J$3=Foglio2!$E$11,Doc_scuola_media!N522,IF(Foglio2!$J$3=Foglio2!$E$12,Doc_laureati_scuola_sec.!N540,IF(Foglio2!$J$3=Foglio2!$E$13,Direttivi_capi_ist.!N522,0)))))))))))</f>
        <v>0</v>
      </c>
      <c r="Q540" s="252">
        <f>IF(Foglio2!$J$3=Foglio2!$E$3,Ausiliari_Coll.Scol.!O522,IF(Foglio2!$J$3=Foglio2!$E$4,Collab._Tecnici!O522,IF(Foglio2!$J$3=Foglio2!$E$5,Assistenti_Tecnici!O522,IF(Foglio2!$J$3=Foglio2!$E$6,Assistenti_Amm.vo!O522,IF(Foglio2!$J$3=Foglio2!$E$7,Resp_Coord_Amm.vo!O522,IF(Foglio2!$J$3=Foglio2!$E$8,Direttore_Amm.vo!O522,IF(Foglio2!$J$3=Foglio2!$E$9,Doc_mat_elem.re!O522,IF(Foglio2!$J$3=Foglio2!$E$10,Doc_dipl_scuola_sec.!O522,IF(Foglio2!$J$3=Foglio2!$E$11,Doc_scuola_media!O522,IF(Foglio2!$J$3=Foglio2!$E$12,Doc_laureati_scuola_sec.!O540,IF(Foglio2!$J$3=Foglio2!$E$13,Direttivi_capi_ist.!O522,0)))))))))))</f>
        <v>0</v>
      </c>
      <c r="R540" s="252">
        <f>IF(Foglio2!$J$3=Foglio2!$E$3,Ausiliari_Coll.Scol.!P522,IF(Foglio2!$J$3=Foglio2!$E$4,Collab._Tecnici!P522,IF(Foglio2!$J$3=Foglio2!$E$5,Assistenti_Tecnici!P522,IF(Foglio2!$J$3=Foglio2!$E$6,Assistenti_Amm.vo!P522,IF(Foglio2!$J$3=Foglio2!$E$7,Resp_Coord_Amm.vo!P522,IF(Foglio2!$J$3=Foglio2!$E$8,Direttore_Amm.vo!P522,IF(Foglio2!$J$3=Foglio2!$E$9,Doc_mat_elem.re!P522,IF(Foglio2!$J$3=Foglio2!$E$10,Doc_dipl_scuola_sec.!P522,IF(Foglio2!$J$3=Foglio2!$E$11,Doc_scuola_media!P522,IF(Foglio2!$J$3=Foglio2!$E$12,Doc_laureati_scuola_sec.!P540,IF(Foglio2!$J$3=Foglio2!$E$13,Direttivi_capi_ist.!P522,0)))))))))))</f>
        <v>0</v>
      </c>
      <c r="S540" s="252">
        <f>IF(Foglio2!$J$3=Foglio2!$E$3,Ausiliari_Coll.Scol.!Q522,IF(Foglio2!$J$3=Foglio2!$E$4,Collab._Tecnici!Q522,IF(Foglio2!$J$3=Foglio2!$E$5,Assistenti_Tecnici!Q522,IF(Foglio2!$J$3=Foglio2!$E$6,Assistenti_Amm.vo!Q522,IF(Foglio2!$J$3=Foglio2!$E$7,Resp_Coord_Amm.vo!Q522,IF(Foglio2!$J$3=Foglio2!$E$8,Direttore_Amm.vo!Q522,IF(Foglio2!$J$3=Foglio2!$E$9,Doc_mat_elem.re!Q522,IF(Foglio2!$J$3=Foglio2!$E$10,Doc_dipl_scuola_sec.!Q522,IF(Foglio2!$J$3=Foglio2!$E$11,Doc_scuola_media!Q522,IF(Foglio2!$J$3=Foglio2!$E$12,Doc_laureati_scuola_sec.!Q540,IF(Foglio2!$J$3=Foglio2!$E$13,Direttivi_capi_ist.!Q522,0)))))))))))</f>
        <v>0</v>
      </c>
      <c r="T540" s="252">
        <f>IF(Foglio2!$J$3=Foglio2!$E$3,Ausiliari_Coll.Scol.!R522,IF(Foglio2!$J$3=Foglio2!$E$4,Collab._Tecnici!R522,IF(Foglio2!$J$3=Foglio2!$E$5,Assistenti_Tecnici!R522,IF(Foglio2!$J$3=Foglio2!$E$6,Assistenti_Amm.vo!R522,IF(Foglio2!$J$3=Foglio2!$E$7,Resp_Coord_Amm.vo!R522,IF(Foglio2!$J$3=Foglio2!$E$8,Direttore_Amm.vo!R522,IF(Foglio2!$J$3=Foglio2!$E$9,Doc_mat_elem.re!R522,IF(Foglio2!$J$3=Foglio2!$E$10,Doc_dipl_scuola_sec.!R522,IF(Foglio2!$J$3=Foglio2!$E$11,Doc_scuola_media!R522,IF(Foglio2!$J$3=Foglio2!$E$12,Doc_laureati_scuola_sec.!R540,IF(Foglio2!$J$3=Foglio2!$E$13,Direttivi_capi_ist.!R522,0)))))))))))</f>
        <v>0</v>
      </c>
      <c r="U540" s="252">
        <f t="shared" ref="U540" si="2746">(P540)/12*0.8</f>
        <v>0</v>
      </c>
      <c r="V540" s="252">
        <f t="shared" ref="V540" si="2747">(P540+R540)/12*0.8</f>
        <v>0</v>
      </c>
      <c r="W540" s="253" t="str">
        <f t="shared" ref="W540" si="2748">"Fascia Da "&amp;F540&amp;" a "&amp;F541&amp;" Decorrenza "&amp;DAY(C528)&amp;"/"&amp;MONTH(C528)&amp;"/"&amp;YEAR(C528)</f>
        <v>Fascia Da 35 a  Decorrenza 1/1/2003</v>
      </c>
    </row>
    <row r="541" spans="1:23" ht="9" customHeight="1" x14ac:dyDescent="0.2">
      <c r="B541" s="245">
        <f t="shared" si="2710"/>
        <v>37635</v>
      </c>
      <c r="C541" s="378"/>
      <c r="D541" s="378"/>
      <c r="E541" s="264" t="s">
        <v>4</v>
      </c>
      <c r="F541" s="265"/>
      <c r="G541" s="267">
        <f t="shared" ref="G541" si="2749">G540*1936.27</f>
        <v>0</v>
      </c>
      <c r="H541" s="267">
        <f t="shared" ref="H541" si="2750">H540*1936.27</f>
        <v>0</v>
      </c>
      <c r="I541" s="267">
        <f t="shared" ref="I541" si="2751">I540*1936.27</f>
        <v>0</v>
      </c>
      <c r="J541" s="267">
        <f t="shared" ref="J541" si="2752">J540*1936.27</f>
        <v>0</v>
      </c>
      <c r="K541" s="267">
        <f t="shared" ref="K541" si="2753">K540*1936.27</f>
        <v>0</v>
      </c>
      <c r="L541" s="266">
        <f t="shared" ref="L541" si="2754">L540*1936.27</f>
        <v>0</v>
      </c>
      <c r="M541" s="267">
        <f t="shared" ref="M541" si="2755">M540*1936.27</f>
        <v>0</v>
      </c>
      <c r="N541" s="182">
        <f t="shared" ref="N541" si="2756">N540*1936.27</f>
        <v>0</v>
      </c>
      <c r="O541" s="183">
        <f t="shared" ref="O541" si="2757">O540*1936.27</f>
        <v>0</v>
      </c>
      <c r="P541" s="184">
        <f t="shared" ref="P541" si="2758">P540*1936.27</f>
        <v>0</v>
      </c>
      <c r="Q541" s="184">
        <f t="shared" ref="Q541" si="2759">Q540*1936.27</f>
        <v>0</v>
      </c>
      <c r="R541" s="184">
        <f t="shared" ref="R541" si="2760">R540*1936.27</f>
        <v>0</v>
      </c>
      <c r="S541" s="184">
        <f t="shared" ref="S541" si="2761">S540*1936.27</f>
        <v>0</v>
      </c>
      <c r="T541" s="184">
        <f t="shared" ref="T541" si="2762">T540*1936.27</f>
        <v>0</v>
      </c>
      <c r="U541" s="184">
        <f t="shared" ref="U541" si="2763">U540*1936.27</f>
        <v>0</v>
      </c>
      <c r="V541" s="184">
        <f t="shared" ref="V541" si="2764">V540*1936.27</f>
        <v>0</v>
      </c>
    </row>
    <row r="542" spans="1:23" ht="12.75" customHeight="1" x14ac:dyDescent="0.2">
      <c r="A542" s="104">
        <f>IF(Foglio2!$J$7=1,TRUNC(Base!V542,0),TRUNC(Base!U542,0))</f>
        <v>0</v>
      </c>
      <c r="B542" s="245">
        <f t="shared" ref="B542" si="2765">C544</f>
        <v>37987</v>
      </c>
      <c r="C542" s="375">
        <v>37987</v>
      </c>
      <c r="D542" s="375">
        <v>38383</v>
      </c>
      <c r="E542" s="246" t="s">
        <v>3</v>
      </c>
      <c r="F542" s="247">
        <v>0</v>
      </c>
      <c r="G542" s="248">
        <f>IF(Foglio2!$J$3=Foglio2!$E$3,Ausiliari_Coll.Scol.!E524,IF(Foglio2!$J$3=Foglio2!$E$4,Collab._Tecnici!E524,IF(Foglio2!$J$3=Foglio2!$E$5,Assistenti_Tecnici!E524,IF(Foglio2!$J$3=Foglio2!$E$6,Assistenti_Amm.vo!E524,IF(Foglio2!$J$3=Foglio2!$E$7,Resp_Coord_Amm.vo!E524,IF(Foglio2!$J$3=Foglio2!$E$8,Direttore_Amm.vo!E524,IF(Foglio2!$J$3=Foglio2!$E$9,Doc_mat_elem.re!E524,IF(Foglio2!$J$3=Foglio2!$E$10,Doc_dipl_scuola_sec.!E524,IF(Foglio2!$J$3=Foglio2!$E$11,Doc_scuola_media!E524,IF(Foglio2!$J$3=Foglio2!$E$12,Doc_laureati_scuola_sec.!E542,IF(Foglio2!$J$3=Foglio2!$E$13,Direttivi_capi_ist.!E524,0)))))))))))</f>
        <v>0</v>
      </c>
      <c r="H542" s="248">
        <f>IF(Foglio2!$J$3=Foglio2!$E$3,Ausiliari_Coll.Scol.!F524,IF(Foglio2!$J$3=Foglio2!$E$4,Collab._Tecnici!F524,IF(Foglio2!$J$3=Foglio2!$E$5,Assistenti_Tecnici!F524,IF(Foglio2!$J$3=Foglio2!$E$6,Assistenti_Amm.vo!F524,IF(Foglio2!$J$3=Foglio2!$E$7,Resp_Coord_Amm.vo!F524,IF(Foglio2!$J$3=Foglio2!$E$8,Direttore_Amm.vo!F524,IF(Foglio2!$J$3=Foglio2!$E$9,Doc_mat_elem.re!F524,IF(Foglio2!$J$3=Foglio2!$E$10,Doc_dipl_scuola_sec.!F524,IF(Foglio2!$J$3=Foglio2!$E$11,Doc_scuola_media!F524,IF(Foglio2!$J$3=Foglio2!$E$12,Doc_laureati_scuola_sec.!F542,IF(Foglio2!$J$3=Foglio2!$E$13,Direttivi_capi_ist.!F524,0)))))))))))</f>
        <v>0</v>
      </c>
      <c r="I542" s="248">
        <f>IF(Foglio2!$J$3=Foglio2!$E$3,Ausiliari_Coll.Scol.!G524,IF(Foglio2!$J$3=Foglio2!$E$4,Collab._Tecnici!G524,IF(Foglio2!$J$3=Foglio2!$E$5,Assistenti_Tecnici!G524,IF(Foglio2!$J$3=Foglio2!$E$6,Assistenti_Amm.vo!G524,IF(Foglio2!$J$3=Foglio2!$E$7,Resp_Coord_Amm.vo!G524,IF(Foglio2!$J$3=Foglio2!$E$8,Direttore_Amm.vo!G524,IF(Foglio2!$J$3=Foglio2!$E$9,Doc_mat_elem.re!G524,IF(Foglio2!$J$3=Foglio2!$E$10,Doc_dipl_scuola_sec.!G524,IF(Foglio2!$J$3=Foglio2!$E$11,Doc_scuola_media!G524,IF(Foglio2!$J$3=Foglio2!$E$12,Doc_laureati_scuola_sec.!G542,IF(Foglio2!$J$3=Foglio2!$E$13,Direttivi_capi_ist.!G524,0)))))))))))</f>
        <v>0</v>
      </c>
      <c r="J542" s="248">
        <f>IF(Foglio2!$J$3=Foglio2!$E$3,Ausiliari_Coll.Scol.!H524,IF(Foglio2!$J$3=Foglio2!$E$4,Collab._Tecnici!H524,IF(Foglio2!$J$3=Foglio2!$E$5,Assistenti_Tecnici!H524,IF(Foglio2!$J$3=Foglio2!$E$6,Assistenti_Amm.vo!H524,IF(Foglio2!$J$3=Foglio2!$E$7,Resp_Coord_Amm.vo!H524,IF(Foglio2!$J$3=Foglio2!$E$8,Direttore_Amm.vo!H524,IF(Foglio2!$J$3=Foglio2!$E$9,Doc_mat_elem.re!H524,IF(Foglio2!$J$3=Foglio2!$E$10,Doc_dipl_scuola_sec.!H524,IF(Foglio2!$J$3=Foglio2!$E$11,Doc_scuola_media!H524,IF(Foglio2!$J$3=Foglio2!$E$12,Doc_laureati_scuola_sec.!H542,IF(Foglio2!$J$3=Foglio2!$E$13,Direttivi_capi_ist.!H524,0)))))))))))</f>
        <v>0</v>
      </c>
      <c r="K542" s="248">
        <f>IF(Foglio2!$J$3=Foglio2!$E$3,Ausiliari_Coll.Scol.!I524,IF(Foglio2!$J$3=Foglio2!$E$4,Collab._Tecnici!I524,IF(Foglio2!$J$3=Foglio2!$E$5,Assistenti_Tecnici!I524,IF(Foglio2!$J$3=Foglio2!$E$6,Assistenti_Amm.vo!I524,IF(Foglio2!$J$3=Foglio2!$E$7,Resp_Coord_Amm.vo!I524,IF(Foglio2!$J$3=Foglio2!$E$8,Direttore_Amm.vo!I524,IF(Foglio2!$J$3=Foglio2!$E$9,Doc_mat_elem.re!I524,IF(Foglio2!$J$3=Foglio2!$E$10,Doc_dipl_scuola_sec.!I524,IF(Foglio2!$J$3=Foglio2!$E$11,Doc_scuola_media!I524,IF(Foglio2!$J$3=Foglio2!$E$12,Doc_laureati_scuola_sec.!I542,IF(Foglio2!$J$3=Foglio2!$E$13,Direttivi_capi_ist.!I524,0)))))))))))</f>
        <v>0</v>
      </c>
      <c r="L542" s="248">
        <f>IF(Foglio2!$J$3=Foglio2!$E$3,Ausiliari_Coll.Scol.!J524,IF(Foglio2!$J$3=Foglio2!$E$4,Collab._Tecnici!J524,IF(Foglio2!$J$3=Foglio2!$E$5,Assistenti_Tecnici!J524,IF(Foglio2!$J$3=Foglio2!$E$6,Assistenti_Amm.vo!J524,IF(Foglio2!$J$3=Foglio2!$E$7,Resp_Coord_Amm.vo!J524,IF(Foglio2!$J$3=Foglio2!$E$8,Direttore_Amm.vo!J524,IF(Foglio2!$J$3=Foglio2!$E$9,Doc_mat_elem.re!J524,IF(Foglio2!$J$3=Foglio2!$E$10,Doc_dipl_scuola_sec.!J524,IF(Foglio2!$J$3=Foglio2!$E$11,Doc_scuola_media!J524,IF(Foglio2!$J$3=Foglio2!$E$12,Doc_laureati_scuola_sec.!J542,IF(Foglio2!$J$3=Foglio2!$E$13,Direttivi_capi_ist.!J524,0)))))))))))</f>
        <v>0</v>
      </c>
      <c r="M542" s="249">
        <f>IF(Foglio2!$J$3=Foglio2!$E$3,Ausiliari_Coll.Scol.!K524,IF(Foglio2!$J$3=Foglio2!$E$4,Collab._Tecnici!K524,IF(Foglio2!$J$3=Foglio2!$E$5,Assistenti_Tecnici!K524,IF(Foglio2!$J$3=Foglio2!$E$6,Assistenti_Amm.vo!K524,IF(Foglio2!$J$3=Foglio2!$E$7,Resp_Coord_Amm.vo!K524,IF(Foglio2!$J$3=Foglio2!$E$8,Direttore_Amm.vo!K524,IF(Foglio2!$J$3=Foglio2!$E$9,Doc_mat_elem.re!K524,IF(Foglio2!$J$3=Foglio2!$E$10,Doc_dipl_scuola_sec.!K524,IF(Foglio2!$J$3=Foglio2!$E$11,Doc_scuola_media!K524,IF(Foglio2!$J$3=Foglio2!$E$12,Doc_laureati_scuola_sec.!K542,IF(Foglio2!$J$3=Foglio2!$E$13,Direttivi_capi_ist.!K524,0)))))))))))</f>
        <v>0</v>
      </c>
      <c r="N542" s="250">
        <f>IF(Foglio2!$J$3=Foglio2!$E$3,Ausiliari_Coll.Scol.!L524,IF(Foglio2!$J$3=Foglio2!$E$4,Collab._Tecnici!L524,IF(Foglio2!$J$3=Foglio2!$E$5,Assistenti_Tecnici!L524,IF(Foglio2!$J$3=Foglio2!$E$6,Assistenti_Amm.vo!L524,IF(Foglio2!$J$3=Foglio2!$E$7,Resp_Coord_Amm.vo!L524,IF(Foglio2!$J$3=Foglio2!$E$8,Direttore_Amm.vo!L524,IF(Foglio2!$J$3=Foglio2!$E$9,Doc_mat_elem.re!L524,IF(Foglio2!$J$3=Foglio2!$E$10,Doc_dipl_scuola_sec.!L524,IF(Foglio2!$J$3=Foglio2!$E$11,Doc_scuola_media!L524,IF(Foglio2!$J$3=Foglio2!$E$12,Doc_laureati_scuola_sec.!L542,IF(Foglio2!$J$3=Foglio2!$E$13,Direttivi_capi_ist.!L524,0)))))))))))</f>
        <v>0</v>
      </c>
      <c r="O542" s="251">
        <f>IF(Foglio2!$J$3=Foglio2!$E$3,Ausiliari_Coll.Scol.!M524,IF(Foglio2!$J$3=Foglio2!$E$4,Collab._Tecnici!M524,IF(Foglio2!$J$3=Foglio2!$E$5,Assistenti_Tecnici!M524,IF(Foglio2!$J$3=Foglio2!$E$6,Assistenti_Amm.vo!M524,IF(Foglio2!$J$3=Foglio2!$E$7,Resp_Coord_Amm.vo!M524,IF(Foglio2!$J$3=Foglio2!$E$8,Direttore_Amm.vo!M524,IF(Foglio2!$J$3=Foglio2!$E$9,Doc_mat_elem.re!M524,IF(Foglio2!$J$3=Foglio2!$E$10,Doc_dipl_scuola_sec.!M524,IF(Foglio2!$J$3=Foglio2!$E$11,Doc_scuola_media!M524,IF(Foglio2!$J$3=Foglio2!$E$12,Doc_laureati_scuola_sec.!M542,IF(Foglio2!$J$3=Foglio2!$E$13,Direttivi_capi_ist.!M524,0)))))))))))</f>
        <v>0</v>
      </c>
      <c r="P542" s="252">
        <f>IF(Foglio2!$J$3=Foglio2!$E$3,Ausiliari_Coll.Scol.!N524,IF(Foglio2!$J$3=Foglio2!$E$4,Collab._Tecnici!N524,IF(Foglio2!$J$3=Foglio2!$E$5,Assistenti_Tecnici!N524,IF(Foglio2!$J$3=Foglio2!$E$6,Assistenti_Amm.vo!N524,IF(Foglio2!$J$3=Foglio2!$E$7,Resp_Coord_Amm.vo!N524,IF(Foglio2!$J$3=Foglio2!$E$8,Direttore_Amm.vo!N524,IF(Foglio2!$J$3=Foglio2!$E$9,Doc_mat_elem.re!N524,IF(Foglio2!$J$3=Foglio2!$E$10,Doc_dipl_scuola_sec.!N524,IF(Foglio2!$J$3=Foglio2!$E$11,Doc_scuola_media!N524,IF(Foglio2!$J$3=Foglio2!$E$12,Doc_laureati_scuola_sec.!N542,IF(Foglio2!$J$3=Foglio2!$E$13,Direttivi_capi_ist.!N524,0)))))))))))</f>
        <v>0</v>
      </c>
      <c r="Q542" s="252">
        <f>IF(Foglio2!$J$3=Foglio2!$E$3,Ausiliari_Coll.Scol.!O524,IF(Foglio2!$J$3=Foglio2!$E$4,Collab._Tecnici!O524,IF(Foglio2!$J$3=Foglio2!$E$5,Assistenti_Tecnici!O524,IF(Foglio2!$J$3=Foglio2!$E$6,Assistenti_Amm.vo!O524,IF(Foglio2!$J$3=Foglio2!$E$7,Resp_Coord_Amm.vo!O524,IF(Foglio2!$J$3=Foglio2!$E$8,Direttore_Amm.vo!O524,IF(Foglio2!$J$3=Foglio2!$E$9,Doc_mat_elem.re!O524,IF(Foglio2!$J$3=Foglio2!$E$10,Doc_dipl_scuola_sec.!O524,IF(Foglio2!$J$3=Foglio2!$E$11,Doc_scuola_media!O524,IF(Foglio2!$J$3=Foglio2!$E$12,Doc_laureati_scuola_sec.!O542,IF(Foglio2!$J$3=Foglio2!$E$13,Direttivi_capi_ist.!O524,0)))))))))))</f>
        <v>0</v>
      </c>
      <c r="R542" s="252">
        <f>IF(Foglio2!$J$3=Foglio2!$E$3,Ausiliari_Coll.Scol.!P524,IF(Foglio2!$J$3=Foglio2!$E$4,Collab._Tecnici!P524,IF(Foglio2!$J$3=Foglio2!$E$5,Assistenti_Tecnici!P524,IF(Foglio2!$J$3=Foglio2!$E$6,Assistenti_Amm.vo!P524,IF(Foglio2!$J$3=Foglio2!$E$7,Resp_Coord_Amm.vo!P524,IF(Foglio2!$J$3=Foglio2!$E$8,Direttore_Amm.vo!P524,IF(Foglio2!$J$3=Foglio2!$E$9,Doc_mat_elem.re!P524,IF(Foglio2!$J$3=Foglio2!$E$10,Doc_dipl_scuola_sec.!P524,IF(Foglio2!$J$3=Foglio2!$E$11,Doc_scuola_media!P524,IF(Foglio2!$J$3=Foglio2!$E$12,Doc_laureati_scuola_sec.!P542,IF(Foglio2!$J$3=Foglio2!$E$13,Direttivi_capi_ist.!P524,0)))))))))))</f>
        <v>0</v>
      </c>
      <c r="S542" s="252">
        <f>IF(Foglio2!$J$3=Foglio2!$E$3,Ausiliari_Coll.Scol.!Q524,IF(Foglio2!$J$3=Foglio2!$E$4,Collab._Tecnici!Q524,IF(Foglio2!$J$3=Foglio2!$E$5,Assistenti_Tecnici!Q524,IF(Foglio2!$J$3=Foglio2!$E$6,Assistenti_Amm.vo!Q524,IF(Foglio2!$J$3=Foglio2!$E$7,Resp_Coord_Amm.vo!Q524,IF(Foglio2!$J$3=Foglio2!$E$8,Direttore_Amm.vo!Q524,IF(Foglio2!$J$3=Foglio2!$E$9,Doc_mat_elem.re!Q524,IF(Foglio2!$J$3=Foglio2!$E$10,Doc_dipl_scuola_sec.!Q524,IF(Foglio2!$J$3=Foglio2!$E$11,Doc_scuola_media!Q524,IF(Foglio2!$J$3=Foglio2!$E$12,Doc_laureati_scuola_sec.!Q542,IF(Foglio2!$J$3=Foglio2!$E$13,Direttivi_capi_ist.!Q524,0)))))))))))</f>
        <v>0</v>
      </c>
      <c r="T542" s="252">
        <f>IF(Foglio2!$J$3=Foglio2!$E$3,Ausiliari_Coll.Scol.!R524,IF(Foglio2!$J$3=Foglio2!$E$4,Collab._Tecnici!R524,IF(Foglio2!$J$3=Foglio2!$E$5,Assistenti_Tecnici!R524,IF(Foglio2!$J$3=Foglio2!$E$6,Assistenti_Amm.vo!R524,IF(Foglio2!$J$3=Foglio2!$E$7,Resp_Coord_Amm.vo!R524,IF(Foglio2!$J$3=Foglio2!$E$8,Direttore_Amm.vo!R524,IF(Foglio2!$J$3=Foglio2!$E$9,Doc_mat_elem.re!R524,IF(Foglio2!$J$3=Foglio2!$E$10,Doc_dipl_scuola_sec.!R524,IF(Foglio2!$J$3=Foglio2!$E$11,Doc_scuola_media!R524,IF(Foglio2!$J$3=Foglio2!$E$12,Doc_laureati_scuola_sec.!R542,IF(Foglio2!$J$3=Foglio2!$E$13,Direttivi_capi_ist.!R524,0)))))))))))</f>
        <v>0</v>
      </c>
      <c r="U542" s="252">
        <f t="shared" ref="U542" si="2766">(P542)/12*0.8</f>
        <v>0</v>
      </c>
      <c r="V542" s="252">
        <f t="shared" ref="V542" si="2767">(P542+R542)/12*0.8</f>
        <v>0</v>
      </c>
      <c r="W542" s="253" t="str">
        <f t="shared" ref="W542" si="2768">"Fascia Da "&amp;F542&amp;" a "&amp;F543&amp;" Decorrenza "&amp;DAY(C542)&amp;"/"&amp;MONTH(C542)&amp;"/"&amp;YEAR(C542)</f>
        <v>Fascia Da 0 a 2 Decorrenza 1/1/2004</v>
      </c>
    </row>
    <row r="543" spans="1:23" ht="9" customHeight="1" x14ac:dyDescent="0.2">
      <c r="B543" s="245">
        <f t="shared" ref="B543" si="2769">B542+1</f>
        <v>37988</v>
      </c>
      <c r="C543" s="376"/>
      <c r="D543" s="376"/>
      <c r="E543" s="254" t="s">
        <v>4</v>
      </c>
      <c r="F543" s="255">
        <v>2</v>
      </c>
      <c r="G543" s="267">
        <f t="shared" ref="G543" si="2770">G542*1936.27</f>
        <v>0</v>
      </c>
      <c r="H543" s="267">
        <f t="shared" ref="H543" si="2771">H542*1936.27</f>
        <v>0</v>
      </c>
      <c r="I543" s="267">
        <f t="shared" ref="I543" si="2772">I542*1936.27</f>
        <v>0</v>
      </c>
      <c r="J543" s="267">
        <f t="shared" ref="J543" si="2773">J542*1936.27</f>
        <v>0</v>
      </c>
      <c r="K543" s="267">
        <f t="shared" ref="K543" si="2774">K542*1936.27</f>
        <v>0</v>
      </c>
      <c r="L543" s="266">
        <f t="shared" ref="L543" si="2775">L542*1936.27</f>
        <v>0</v>
      </c>
      <c r="M543" s="267">
        <f t="shared" ref="M543" si="2776">M542*1936.27</f>
        <v>0</v>
      </c>
      <c r="N543" s="182">
        <f t="shared" ref="N543" si="2777">N542*1936.27</f>
        <v>0</v>
      </c>
      <c r="O543" s="183">
        <f t="shared" ref="O543" si="2778">O542*1936.27</f>
        <v>0</v>
      </c>
      <c r="P543" s="184">
        <f t="shared" ref="P543" si="2779">P542*1936.27</f>
        <v>0</v>
      </c>
      <c r="Q543" s="184">
        <f t="shared" ref="Q543" si="2780">Q542*1936.27</f>
        <v>0</v>
      </c>
      <c r="R543" s="184">
        <f t="shared" ref="R543" si="2781">R542*1936.27</f>
        <v>0</v>
      </c>
      <c r="S543" s="184">
        <f t="shared" ref="S543" si="2782">S542*1936.27</f>
        <v>0</v>
      </c>
      <c r="T543" s="184">
        <f t="shared" ref="T543" si="2783">T542*1936.27</f>
        <v>0</v>
      </c>
      <c r="U543" s="184">
        <f t="shared" ref="U543" si="2784">U542*1936.27</f>
        <v>0</v>
      </c>
      <c r="V543" s="184">
        <f t="shared" ref="V543" si="2785">V542*1936.27</f>
        <v>0</v>
      </c>
    </row>
    <row r="544" spans="1:23" ht="12.75" customHeight="1" x14ac:dyDescent="0.2">
      <c r="A544" s="104">
        <f>IF(Foglio2!$J$7=1,TRUNC(Base!V544,0),TRUNC(Base!U544,0))</f>
        <v>0</v>
      </c>
      <c r="B544" s="245">
        <f t="shared" si="2710"/>
        <v>37989</v>
      </c>
      <c r="C544" s="377">
        <v>37987</v>
      </c>
      <c r="D544" s="377">
        <v>38383</v>
      </c>
      <c r="E544" s="259" t="s">
        <v>3</v>
      </c>
      <c r="F544" s="260">
        <v>3</v>
      </c>
      <c r="G544" s="248">
        <f>IF(Foglio2!$J$3=Foglio2!$E$3,Ausiliari_Coll.Scol.!E526,IF(Foglio2!$J$3=Foglio2!$E$4,Collab._Tecnici!E526,IF(Foglio2!$J$3=Foglio2!$E$5,Assistenti_Tecnici!E526,IF(Foglio2!$J$3=Foglio2!$E$6,Assistenti_Amm.vo!E526,IF(Foglio2!$J$3=Foglio2!$E$7,Resp_Coord_Amm.vo!E526,IF(Foglio2!$J$3=Foglio2!$E$8,Direttore_Amm.vo!E526,IF(Foglio2!$J$3=Foglio2!$E$9,Doc_mat_elem.re!E526,IF(Foglio2!$J$3=Foglio2!$E$10,Doc_dipl_scuola_sec.!E526,IF(Foglio2!$J$3=Foglio2!$E$11,Doc_scuola_media!E526,IF(Foglio2!$J$3=Foglio2!$E$12,Doc_laureati_scuola_sec.!E544,IF(Foglio2!$J$3=Foglio2!$E$13,Direttivi_capi_ist.!E526,0)))))))))))</f>
        <v>0</v>
      </c>
      <c r="H544" s="248">
        <f>IF(Foglio2!$J$3=Foglio2!$E$3,Ausiliari_Coll.Scol.!F526,IF(Foglio2!$J$3=Foglio2!$E$4,Collab._Tecnici!F526,IF(Foglio2!$J$3=Foglio2!$E$5,Assistenti_Tecnici!F526,IF(Foglio2!$J$3=Foglio2!$E$6,Assistenti_Amm.vo!F526,IF(Foglio2!$J$3=Foglio2!$E$7,Resp_Coord_Amm.vo!F526,IF(Foglio2!$J$3=Foglio2!$E$8,Direttore_Amm.vo!F526,IF(Foglio2!$J$3=Foglio2!$E$9,Doc_mat_elem.re!F526,IF(Foglio2!$J$3=Foglio2!$E$10,Doc_dipl_scuola_sec.!F526,IF(Foglio2!$J$3=Foglio2!$E$11,Doc_scuola_media!F526,IF(Foglio2!$J$3=Foglio2!$E$12,Doc_laureati_scuola_sec.!F544,IF(Foglio2!$J$3=Foglio2!$E$13,Direttivi_capi_ist.!F526,0)))))))))))</f>
        <v>0</v>
      </c>
      <c r="I544" s="248">
        <f>IF(Foglio2!$J$3=Foglio2!$E$3,Ausiliari_Coll.Scol.!G526,IF(Foglio2!$J$3=Foglio2!$E$4,Collab._Tecnici!G526,IF(Foglio2!$J$3=Foglio2!$E$5,Assistenti_Tecnici!G526,IF(Foglio2!$J$3=Foglio2!$E$6,Assistenti_Amm.vo!G526,IF(Foglio2!$J$3=Foglio2!$E$7,Resp_Coord_Amm.vo!G526,IF(Foglio2!$J$3=Foglio2!$E$8,Direttore_Amm.vo!G526,IF(Foglio2!$J$3=Foglio2!$E$9,Doc_mat_elem.re!G526,IF(Foglio2!$J$3=Foglio2!$E$10,Doc_dipl_scuola_sec.!G526,IF(Foglio2!$J$3=Foglio2!$E$11,Doc_scuola_media!G526,IF(Foglio2!$J$3=Foglio2!$E$12,Doc_laureati_scuola_sec.!G544,IF(Foglio2!$J$3=Foglio2!$E$13,Direttivi_capi_ist.!G526,0)))))))))))</f>
        <v>0</v>
      </c>
      <c r="J544" s="248">
        <f>IF(Foglio2!$J$3=Foglio2!$E$3,Ausiliari_Coll.Scol.!H526,IF(Foglio2!$J$3=Foglio2!$E$4,Collab._Tecnici!H526,IF(Foglio2!$J$3=Foglio2!$E$5,Assistenti_Tecnici!H526,IF(Foglio2!$J$3=Foglio2!$E$6,Assistenti_Amm.vo!H526,IF(Foglio2!$J$3=Foglio2!$E$7,Resp_Coord_Amm.vo!H526,IF(Foglio2!$J$3=Foglio2!$E$8,Direttore_Amm.vo!H526,IF(Foglio2!$J$3=Foglio2!$E$9,Doc_mat_elem.re!H526,IF(Foglio2!$J$3=Foglio2!$E$10,Doc_dipl_scuola_sec.!H526,IF(Foglio2!$J$3=Foglio2!$E$11,Doc_scuola_media!H526,IF(Foglio2!$J$3=Foglio2!$E$12,Doc_laureati_scuola_sec.!H544,IF(Foglio2!$J$3=Foglio2!$E$13,Direttivi_capi_ist.!H526,0)))))))))))</f>
        <v>0</v>
      </c>
      <c r="K544" s="248">
        <f>IF(Foglio2!$J$3=Foglio2!$E$3,Ausiliari_Coll.Scol.!I526,IF(Foglio2!$J$3=Foglio2!$E$4,Collab._Tecnici!I526,IF(Foglio2!$J$3=Foglio2!$E$5,Assistenti_Tecnici!I526,IF(Foglio2!$J$3=Foglio2!$E$6,Assistenti_Amm.vo!I526,IF(Foglio2!$J$3=Foglio2!$E$7,Resp_Coord_Amm.vo!I526,IF(Foglio2!$J$3=Foglio2!$E$8,Direttore_Amm.vo!I526,IF(Foglio2!$J$3=Foglio2!$E$9,Doc_mat_elem.re!I526,IF(Foglio2!$J$3=Foglio2!$E$10,Doc_dipl_scuola_sec.!I526,IF(Foglio2!$J$3=Foglio2!$E$11,Doc_scuola_media!I526,IF(Foglio2!$J$3=Foglio2!$E$12,Doc_laureati_scuola_sec.!I544,IF(Foglio2!$J$3=Foglio2!$E$13,Direttivi_capi_ist.!I526,0)))))))))))</f>
        <v>0</v>
      </c>
      <c r="L544" s="248">
        <f>IF(Foglio2!$J$3=Foglio2!$E$3,Ausiliari_Coll.Scol.!J526,IF(Foglio2!$J$3=Foglio2!$E$4,Collab._Tecnici!J526,IF(Foglio2!$J$3=Foglio2!$E$5,Assistenti_Tecnici!J526,IF(Foglio2!$J$3=Foglio2!$E$6,Assistenti_Amm.vo!J526,IF(Foglio2!$J$3=Foglio2!$E$7,Resp_Coord_Amm.vo!J526,IF(Foglio2!$J$3=Foglio2!$E$8,Direttore_Amm.vo!J526,IF(Foglio2!$J$3=Foglio2!$E$9,Doc_mat_elem.re!J526,IF(Foglio2!$J$3=Foglio2!$E$10,Doc_dipl_scuola_sec.!J526,IF(Foglio2!$J$3=Foglio2!$E$11,Doc_scuola_media!J526,IF(Foglio2!$J$3=Foglio2!$E$12,Doc_laureati_scuola_sec.!J544,IF(Foglio2!$J$3=Foglio2!$E$13,Direttivi_capi_ist.!J526,0)))))))))))</f>
        <v>0</v>
      </c>
      <c r="M544" s="249">
        <f>IF(Foglio2!$J$3=Foglio2!$E$3,Ausiliari_Coll.Scol.!K526,IF(Foglio2!$J$3=Foglio2!$E$4,Collab._Tecnici!K526,IF(Foglio2!$J$3=Foglio2!$E$5,Assistenti_Tecnici!K526,IF(Foglio2!$J$3=Foglio2!$E$6,Assistenti_Amm.vo!K526,IF(Foglio2!$J$3=Foglio2!$E$7,Resp_Coord_Amm.vo!K526,IF(Foglio2!$J$3=Foglio2!$E$8,Direttore_Amm.vo!K526,IF(Foglio2!$J$3=Foglio2!$E$9,Doc_mat_elem.re!K526,IF(Foglio2!$J$3=Foglio2!$E$10,Doc_dipl_scuola_sec.!K526,IF(Foglio2!$J$3=Foglio2!$E$11,Doc_scuola_media!K526,IF(Foglio2!$J$3=Foglio2!$E$12,Doc_laureati_scuola_sec.!K544,IF(Foglio2!$J$3=Foglio2!$E$13,Direttivi_capi_ist.!K526,0)))))))))))</f>
        <v>0</v>
      </c>
      <c r="N544" s="250">
        <f>IF(Foglio2!$J$3=Foglio2!$E$3,Ausiliari_Coll.Scol.!L526,IF(Foglio2!$J$3=Foglio2!$E$4,Collab._Tecnici!L526,IF(Foglio2!$J$3=Foglio2!$E$5,Assistenti_Tecnici!L526,IF(Foglio2!$J$3=Foglio2!$E$6,Assistenti_Amm.vo!L526,IF(Foglio2!$J$3=Foglio2!$E$7,Resp_Coord_Amm.vo!L526,IF(Foglio2!$J$3=Foglio2!$E$8,Direttore_Amm.vo!L526,IF(Foglio2!$J$3=Foglio2!$E$9,Doc_mat_elem.re!L526,IF(Foglio2!$J$3=Foglio2!$E$10,Doc_dipl_scuola_sec.!L526,IF(Foglio2!$J$3=Foglio2!$E$11,Doc_scuola_media!L526,IF(Foglio2!$J$3=Foglio2!$E$12,Doc_laureati_scuola_sec.!L544,IF(Foglio2!$J$3=Foglio2!$E$13,Direttivi_capi_ist.!L526,0)))))))))))</f>
        <v>0</v>
      </c>
      <c r="O544" s="251">
        <f>IF(Foglio2!$J$3=Foglio2!$E$3,Ausiliari_Coll.Scol.!M526,IF(Foglio2!$J$3=Foglio2!$E$4,Collab._Tecnici!M526,IF(Foglio2!$J$3=Foglio2!$E$5,Assistenti_Tecnici!M526,IF(Foglio2!$J$3=Foglio2!$E$6,Assistenti_Amm.vo!M526,IF(Foglio2!$J$3=Foglio2!$E$7,Resp_Coord_Amm.vo!M526,IF(Foglio2!$J$3=Foglio2!$E$8,Direttore_Amm.vo!M526,IF(Foglio2!$J$3=Foglio2!$E$9,Doc_mat_elem.re!M526,IF(Foglio2!$J$3=Foglio2!$E$10,Doc_dipl_scuola_sec.!M526,IF(Foglio2!$J$3=Foglio2!$E$11,Doc_scuola_media!M526,IF(Foglio2!$J$3=Foglio2!$E$12,Doc_laureati_scuola_sec.!M544,IF(Foglio2!$J$3=Foglio2!$E$13,Direttivi_capi_ist.!M526,0)))))))))))</f>
        <v>0</v>
      </c>
      <c r="P544" s="252">
        <f>IF(Foglio2!$J$3=Foglio2!$E$3,Ausiliari_Coll.Scol.!N526,IF(Foglio2!$J$3=Foglio2!$E$4,Collab._Tecnici!N526,IF(Foglio2!$J$3=Foglio2!$E$5,Assistenti_Tecnici!N526,IF(Foglio2!$J$3=Foglio2!$E$6,Assistenti_Amm.vo!N526,IF(Foglio2!$J$3=Foglio2!$E$7,Resp_Coord_Amm.vo!N526,IF(Foglio2!$J$3=Foglio2!$E$8,Direttore_Amm.vo!N526,IF(Foglio2!$J$3=Foglio2!$E$9,Doc_mat_elem.re!N526,IF(Foglio2!$J$3=Foglio2!$E$10,Doc_dipl_scuola_sec.!N526,IF(Foglio2!$J$3=Foglio2!$E$11,Doc_scuola_media!N526,IF(Foglio2!$J$3=Foglio2!$E$12,Doc_laureati_scuola_sec.!N544,IF(Foglio2!$J$3=Foglio2!$E$13,Direttivi_capi_ist.!N526,0)))))))))))</f>
        <v>0</v>
      </c>
      <c r="Q544" s="252">
        <f>IF(Foglio2!$J$3=Foglio2!$E$3,Ausiliari_Coll.Scol.!O526,IF(Foglio2!$J$3=Foglio2!$E$4,Collab._Tecnici!O526,IF(Foglio2!$J$3=Foglio2!$E$5,Assistenti_Tecnici!O526,IF(Foglio2!$J$3=Foglio2!$E$6,Assistenti_Amm.vo!O526,IF(Foglio2!$J$3=Foglio2!$E$7,Resp_Coord_Amm.vo!O526,IF(Foglio2!$J$3=Foglio2!$E$8,Direttore_Amm.vo!O526,IF(Foglio2!$J$3=Foglio2!$E$9,Doc_mat_elem.re!O526,IF(Foglio2!$J$3=Foglio2!$E$10,Doc_dipl_scuola_sec.!O526,IF(Foglio2!$J$3=Foglio2!$E$11,Doc_scuola_media!O526,IF(Foglio2!$J$3=Foglio2!$E$12,Doc_laureati_scuola_sec.!O544,IF(Foglio2!$J$3=Foglio2!$E$13,Direttivi_capi_ist.!O526,0)))))))))))</f>
        <v>0</v>
      </c>
      <c r="R544" s="252">
        <f>IF(Foglio2!$J$3=Foglio2!$E$3,Ausiliari_Coll.Scol.!P526,IF(Foglio2!$J$3=Foglio2!$E$4,Collab._Tecnici!P526,IF(Foglio2!$J$3=Foglio2!$E$5,Assistenti_Tecnici!P526,IF(Foglio2!$J$3=Foglio2!$E$6,Assistenti_Amm.vo!P526,IF(Foglio2!$J$3=Foglio2!$E$7,Resp_Coord_Amm.vo!P526,IF(Foglio2!$J$3=Foglio2!$E$8,Direttore_Amm.vo!P526,IF(Foglio2!$J$3=Foglio2!$E$9,Doc_mat_elem.re!P526,IF(Foglio2!$J$3=Foglio2!$E$10,Doc_dipl_scuola_sec.!P526,IF(Foglio2!$J$3=Foglio2!$E$11,Doc_scuola_media!P526,IF(Foglio2!$J$3=Foglio2!$E$12,Doc_laureati_scuola_sec.!P544,IF(Foglio2!$J$3=Foglio2!$E$13,Direttivi_capi_ist.!P526,0)))))))))))</f>
        <v>0</v>
      </c>
      <c r="S544" s="252">
        <f>IF(Foglio2!$J$3=Foglio2!$E$3,Ausiliari_Coll.Scol.!Q526,IF(Foglio2!$J$3=Foglio2!$E$4,Collab._Tecnici!Q526,IF(Foglio2!$J$3=Foglio2!$E$5,Assistenti_Tecnici!Q526,IF(Foglio2!$J$3=Foglio2!$E$6,Assistenti_Amm.vo!Q526,IF(Foglio2!$J$3=Foglio2!$E$7,Resp_Coord_Amm.vo!Q526,IF(Foglio2!$J$3=Foglio2!$E$8,Direttore_Amm.vo!Q526,IF(Foglio2!$J$3=Foglio2!$E$9,Doc_mat_elem.re!Q526,IF(Foglio2!$J$3=Foglio2!$E$10,Doc_dipl_scuola_sec.!Q526,IF(Foglio2!$J$3=Foglio2!$E$11,Doc_scuola_media!Q526,IF(Foglio2!$J$3=Foglio2!$E$12,Doc_laureati_scuola_sec.!Q544,IF(Foglio2!$J$3=Foglio2!$E$13,Direttivi_capi_ist.!Q526,0)))))))))))</f>
        <v>0</v>
      </c>
      <c r="T544" s="252">
        <f>IF(Foglio2!$J$3=Foglio2!$E$3,Ausiliari_Coll.Scol.!R526,IF(Foglio2!$J$3=Foglio2!$E$4,Collab._Tecnici!R526,IF(Foglio2!$J$3=Foglio2!$E$5,Assistenti_Tecnici!R526,IF(Foglio2!$J$3=Foglio2!$E$6,Assistenti_Amm.vo!R526,IF(Foglio2!$J$3=Foglio2!$E$7,Resp_Coord_Amm.vo!R526,IF(Foglio2!$J$3=Foglio2!$E$8,Direttore_Amm.vo!R526,IF(Foglio2!$J$3=Foglio2!$E$9,Doc_mat_elem.re!R526,IF(Foglio2!$J$3=Foglio2!$E$10,Doc_dipl_scuola_sec.!R526,IF(Foglio2!$J$3=Foglio2!$E$11,Doc_scuola_media!R526,IF(Foglio2!$J$3=Foglio2!$E$12,Doc_laureati_scuola_sec.!R544,IF(Foglio2!$J$3=Foglio2!$E$13,Direttivi_capi_ist.!R526,0)))))))))))</f>
        <v>0</v>
      </c>
      <c r="U544" s="252">
        <f t="shared" ref="U544" si="2786">(P544)/12*0.8</f>
        <v>0</v>
      </c>
      <c r="V544" s="252">
        <f t="shared" ref="V544" si="2787">(P544+R544)/12*0.8</f>
        <v>0</v>
      </c>
      <c r="W544" s="253" t="str">
        <f t="shared" ref="W544" si="2788">"Fascia Da "&amp;F544&amp;" a "&amp;F545&amp;" Decorrenza "&amp;DAY(C542)&amp;"/"&amp;MONTH(C542)&amp;"/"&amp;YEAR(C542)</f>
        <v>Fascia Da 3 a 8 Decorrenza 1/1/2004</v>
      </c>
    </row>
    <row r="545" spans="1:23" ht="9" customHeight="1" x14ac:dyDescent="0.2">
      <c r="B545" s="245">
        <f t="shared" si="2710"/>
        <v>37990</v>
      </c>
      <c r="C545" s="377"/>
      <c r="D545" s="377"/>
      <c r="E545" s="254" t="s">
        <v>4</v>
      </c>
      <c r="F545" s="255">
        <v>8</v>
      </c>
      <c r="G545" s="267">
        <f t="shared" ref="G545" si="2789">G544*1936.27</f>
        <v>0</v>
      </c>
      <c r="H545" s="267">
        <f t="shared" ref="H545" si="2790">H544*1936.27</f>
        <v>0</v>
      </c>
      <c r="I545" s="267">
        <f t="shared" ref="I545" si="2791">I544*1936.27</f>
        <v>0</v>
      </c>
      <c r="J545" s="267">
        <f t="shared" ref="J545" si="2792">J544*1936.27</f>
        <v>0</v>
      </c>
      <c r="K545" s="267">
        <f t="shared" ref="K545" si="2793">K544*1936.27</f>
        <v>0</v>
      </c>
      <c r="L545" s="266">
        <f t="shared" ref="L545" si="2794">L544*1936.27</f>
        <v>0</v>
      </c>
      <c r="M545" s="267">
        <f t="shared" ref="M545" si="2795">M544*1936.27</f>
        <v>0</v>
      </c>
      <c r="N545" s="182">
        <f t="shared" ref="N545" si="2796">N544*1936.27</f>
        <v>0</v>
      </c>
      <c r="O545" s="183">
        <f t="shared" ref="O545" si="2797">O544*1936.27</f>
        <v>0</v>
      </c>
      <c r="P545" s="184">
        <f t="shared" ref="P545" si="2798">P544*1936.27</f>
        <v>0</v>
      </c>
      <c r="Q545" s="184">
        <f t="shared" ref="Q545" si="2799">Q544*1936.27</f>
        <v>0</v>
      </c>
      <c r="R545" s="184">
        <f t="shared" ref="R545" si="2800">R544*1936.27</f>
        <v>0</v>
      </c>
      <c r="S545" s="184">
        <f t="shared" ref="S545" si="2801">S544*1936.27</f>
        <v>0</v>
      </c>
      <c r="T545" s="184">
        <f t="shared" ref="T545" si="2802">T544*1936.27</f>
        <v>0</v>
      </c>
      <c r="U545" s="184">
        <f t="shared" ref="U545" si="2803">U544*1936.27</f>
        <v>0</v>
      </c>
      <c r="V545" s="184">
        <f t="shared" ref="V545" si="2804">V544*1936.27</f>
        <v>0</v>
      </c>
    </row>
    <row r="546" spans="1:23" ht="12.75" customHeight="1" x14ac:dyDescent="0.2">
      <c r="A546" s="104">
        <f>IF(Foglio2!$J$7=1,TRUNC(Base!V546,0),TRUNC(Base!U546,0))</f>
        <v>0</v>
      </c>
      <c r="B546" s="245">
        <f t="shared" si="2710"/>
        <v>37991</v>
      </c>
      <c r="C546" s="377"/>
      <c r="D546" s="377"/>
      <c r="E546" s="259" t="s">
        <v>3</v>
      </c>
      <c r="F546" s="260">
        <v>9</v>
      </c>
      <c r="G546" s="248">
        <f>IF(Foglio2!$J$3=Foglio2!$E$3,Ausiliari_Coll.Scol.!E528,IF(Foglio2!$J$3=Foglio2!$E$4,Collab._Tecnici!E528,IF(Foglio2!$J$3=Foglio2!$E$5,Assistenti_Tecnici!E528,IF(Foglio2!$J$3=Foglio2!$E$6,Assistenti_Amm.vo!E528,IF(Foglio2!$J$3=Foglio2!$E$7,Resp_Coord_Amm.vo!E528,IF(Foglio2!$J$3=Foglio2!$E$8,Direttore_Amm.vo!E528,IF(Foglio2!$J$3=Foglio2!$E$9,Doc_mat_elem.re!E528,IF(Foglio2!$J$3=Foglio2!$E$10,Doc_dipl_scuola_sec.!E528,IF(Foglio2!$J$3=Foglio2!$E$11,Doc_scuola_media!E528,IF(Foglio2!$J$3=Foglio2!$E$12,Doc_laureati_scuola_sec.!E546,IF(Foglio2!$J$3=Foglio2!$E$13,Direttivi_capi_ist.!E528,0)))))))))))</f>
        <v>0</v>
      </c>
      <c r="H546" s="248">
        <f>IF(Foglio2!$J$3=Foglio2!$E$3,Ausiliari_Coll.Scol.!F528,IF(Foglio2!$J$3=Foglio2!$E$4,Collab._Tecnici!F528,IF(Foglio2!$J$3=Foglio2!$E$5,Assistenti_Tecnici!F528,IF(Foglio2!$J$3=Foglio2!$E$6,Assistenti_Amm.vo!F528,IF(Foglio2!$J$3=Foglio2!$E$7,Resp_Coord_Amm.vo!F528,IF(Foglio2!$J$3=Foglio2!$E$8,Direttore_Amm.vo!F528,IF(Foglio2!$J$3=Foglio2!$E$9,Doc_mat_elem.re!F528,IF(Foglio2!$J$3=Foglio2!$E$10,Doc_dipl_scuola_sec.!F528,IF(Foglio2!$J$3=Foglio2!$E$11,Doc_scuola_media!F528,IF(Foglio2!$J$3=Foglio2!$E$12,Doc_laureati_scuola_sec.!F546,IF(Foglio2!$J$3=Foglio2!$E$13,Direttivi_capi_ist.!F528,0)))))))))))</f>
        <v>0</v>
      </c>
      <c r="I546" s="248">
        <f>IF(Foglio2!$J$3=Foglio2!$E$3,Ausiliari_Coll.Scol.!G528,IF(Foglio2!$J$3=Foglio2!$E$4,Collab._Tecnici!G528,IF(Foglio2!$J$3=Foglio2!$E$5,Assistenti_Tecnici!G528,IF(Foglio2!$J$3=Foglio2!$E$6,Assistenti_Amm.vo!G528,IF(Foglio2!$J$3=Foglio2!$E$7,Resp_Coord_Amm.vo!G528,IF(Foglio2!$J$3=Foglio2!$E$8,Direttore_Amm.vo!G528,IF(Foglio2!$J$3=Foglio2!$E$9,Doc_mat_elem.re!G528,IF(Foglio2!$J$3=Foglio2!$E$10,Doc_dipl_scuola_sec.!G528,IF(Foglio2!$J$3=Foglio2!$E$11,Doc_scuola_media!G528,IF(Foglio2!$J$3=Foglio2!$E$12,Doc_laureati_scuola_sec.!G546,IF(Foglio2!$J$3=Foglio2!$E$13,Direttivi_capi_ist.!G528,0)))))))))))</f>
        <v>0</v>
      </c>
      <c r="J546" s="248">
        <f>IF(Foglio2!$J$3=Foglio2!$E$3,Ausiliari_Coll.Scol.!H528,IF(Foglio2!$J$3=Foglio2!$E$4,Collab._Tecnici!H528,IF(Foglio2!$J$3=Foglio2!$E$5,Assistenti_Tecnici!H528,IF(Foglio2!$J$3=Foglio2!$E$6,Assistenti_Amm.vo!H528,IF(Foglio2!$J$3=Foglio2!$E$7,Resp_Coord_Amm.vo!H528,IF(Foglio2!$J$3=Foglio2!$E$8,Direttore_Amm.vo!H528,IF(Foglio2!$J$3=Foglio2!$E$9,Doc_mat_elem.re!H528,IF(Foglio2!$J$3=Foglio2!$E$10,Doc_dipl_scuola_sec.!H528,IF(Foglio2!$J$3=Foglio2!$E$11,Doc_scuola_media!H528,IF(Foglio2!$J$3=Foglio2!$E$12,Doc_laureati_scuola_sec.!H546,IF(Foglio2!$J$3=Foglio2!$E$13,Direttivi_capi_ist.!H528,0)))))))))))</f>
        <v>0</v>
      </c>
      <c r="K546" s="248">
        <f>IF(Foglio2!$J$3=Foglio2!$E$3,Ausiliari_Coll.Scol.!I528,IF(Foglio2!$J$3=Foglio2!$E$4,Collab._Tecnici!I528,IF(Foglio2!$J$3=Foglio2!$E$5,Assistenti_Tecnici!I528,IF(Foglio2!$J$3=Foglio2!$E$6,Assistenti_Amm.vo!I528,IF(Foglio2!$J$3=Foglio2!$E$7,Resp_Coord_Amm.vo!I528,IF(Foglio2!$J$3=Foglio2!$E$8,Direttore_Amm.vo!I528,IF(Foglio2!$J$3=Foglio2!$E$9,Doc_mat_elem.re!I528,IF(Foglio2!$J$3=Foglio2!$E$10,Doc_dipl_scuola_sec.!I528,IF(Foglio2!$J$3=Foglio2!$E$11,Doc_scuola_media!I528,IF(Foglio2!$J$3=Foglio2!$E$12,Doc_laureati_scuola_sec.!I546,IF(Foglio2!$J$3=Foglio2!$E$13,Direttivi_capi_ist.!I528,0)))))))))))</f>
        <v>0</v>
      </c>
      <c r="L546" s="248">
        <f>IF(Foglio2!$J$3=Foglio2!$E$3,Ausiliari_Coll.Scol.!J528,IF(Foglio2!$J$3=Foglio2!$E$4,Collab._Tecnici!J528,IF(Foglio2!$J$3=Foglio2!$E$5,Assistenti_Tecnici!J528,IF(Foglio2!$J$3=Foglio2!$E$6,Assistenti_Amm.vo!J528,IF(Foglio2!$J$3=Foglio2!$E$7,Resp_Coord_Amm.vo!J528,IF(Foglio2!$J$3=Foglio2!$E$8,Direttore_Amm.vo!J528,IF(Foglio2!$J$3=Foglio2!$E$9,Doc_mat_elem.re!J528,IF(Foglio2!$J$3=Foglio2!$E$10,Doc_dipl_scuola_sec.!J528,IF(Foglio2!$J$3=Foglio2!$E$11,Doc_scuola_media!J528,IF(Foglio2!$J$3=Foglio2!$E$12,Doc_laureati_scuola_sec.!J546,IF(Foglio2!$J$3=Foglio2!$E$13,Direttivi_capi_ist.!J528,0)))))))))))</f>
        <v>0</v>
      </c>
      <c r="M546" s="249">
        <f>IF(Foglio2!$J$3=Foglio2!$E$3,Ausiliari_Coll.Scol.!K528,IF(Foglio2!$J$3=Foglio2!$E$4,Collab._Tecnici!K528,IF(Foglio2!$J$3=Foglio2!$E$5,Assistenti_Tecnici!K528,IF(Foglio2!$J$3=Foglio2!$E$6,Assistenti_Amm.vo!K528,IF(Foglio2!$J$3=Foglio2!$E$7,Resp_Coord_Amm.vo!K528,IF(Foglio2!$J$3=Foglio2!$E$8,Direttore_Amm.vo!K528,IF(Foglio2!$J$3=Foglio2!$E$9,Doc_mat_elem.re!K528,IF(Foglio2!$J$3=Foglio2!$E$10,Doc_dipl_scuola_sec.!K528,IF(Foglio2!$J$3=Foglio2!$E$11,Doc_scuola_media!K528,IF(Foglio2!$J$3=Foglio2!$E$12,Doc_laureati_scuola_sec.!K546,IF(Foglio2!$J$3=Foglio2!$E$13,Direttivi_capi_ist.!K528,0)))))))))))</f>
        <v>0</v>
      </c>
      <c r="N546" s="250">
        <f>IF(Foglio2!$J$3=Foglio2!$E$3,Ausiliari_Coll.Scol.!L528,IF(Foglio2!$J$3=Foglio2!$E$4,Collab._Tecnici!L528,IF(Foglio2!$J$3=Foglio2!$E$5,Assistenti_Tecnici!L528,IF(Foglio2!$J$3=Foglio2!$E$6,Assistenti_Amm.vo!L528,IF(Foglio2!$J$3=Foglio2!$E$7,Resp_Coord_Amm.vo!L528,IF(Foglio2!$J$3=Foglio2!$E$8,Direttore_Amm.vo!L528,IF(Foglio2!$J$3=Foglio2!$E$9,Doc_mat_elem.re!L528,IF(Foglio2!$J$3=Foglio2!$E$10,Doc_dipl_scuola_sec.!L528,IF(Foglio2!$J$3=Foglio2!$E$11,Doc_scuola_media!L528,IF(Foglio2!$J$3=Foglio2!$E$12,Doc_laureati_scuola_sec.!L546,IF(Foglio2!$J$3=Foglio2!$E$13,Direttivi_capi_ist.!L528,0)))))))))))</f>
        <v>0</v>
      </c>
      <c r="O546" s="251">
        <f>IF(Foglio2!$J$3=Foglio2!$E$3,Ausiliari_Coll.Scol.!M528,IF(Foglio2!$J$3=Foglio2!$E$4,Collab._Tecnici!M528,IF(Foglio2!$J$3=Foglio2!$E$5,Assistenti_Tecnici!M528,IF(Foglio2!$J$3=Foglio2!$E$6,Assistenti_Amm.vo!M528,IF(Foglio2!$J$3=Foglio2!$E$7,Resp_Coord_Amm.vo!M528,IF(Foglio2!$J$3=Foglio2!$E$8,Direttore_Amm.vo!M528,IF(Foglio2!$J$3=Foglio2!$E$9,Doc_mat_elem.re!M528,IF(Foglio2!$J$3=Foglio2!$E$10,Doc_dipl_scuola_sec.!M528,IF(Foglio2!$J$3=Foglio2!$E$11,Doc_scuola_media!M528,IF(Foglio2!$J$3=Foglio2!$E$12,Doc_laureati_scuola_sec.!M546,IF(Foglio2!$J$3=Foglio2!$E$13,Direttivi_capi_ist.!M528,0)))))))))))</f>
        <v>0</v>
      </c>
      <c r="P546" s="252">
        <f>IF(Foglio2!$J$3=Foglio2!$E$3,Ausiliari_Coll.Scol.!N528,IF(Foglio2!$J$3=Foglio2!$E$4,Collab._Tecnici!N528,IF(Foglio2!$J$3=Foglio2!$E$5,Assistenti_Tecnici!N528,IF(Foglio2!$J$3=Foglio2!$E$6,Assistenti_Amm.vo!N528,IF(Foglio2!$J$3=Foglio2!$E$7,Resp_Coord_Amm.vo!N528,IF(Foglio2!$J$3=Foglio2!$E$8,Direttore_Amm.vo!N528,IF(Foglio2!$J$3=Foglio2!$E$9,Doc_mat_elem.re!N528,IF(Foglio2!$J$3=Foglio2!$E$10,Doc_dipl_scuola_sec.!N528,IF(Foglio2!$J$3=Foglio2!$E$11,Doc_scuola_media!N528,IF(Foglio2!$J$3=Foglio2!$E$12,Doc_laureati_scuola_sec.!N546,IF(Foglio2!$J$3=Foglio2!$E$13,Direttivi_capi_ist.!N528,0)))))))))))</f>
        <v>0</v>
      </c>
      <c r="Q546" s="252">
        <f>IF(Foglio2!$J$3=Foglio2!$E$3,Ausiliari_Coll.Scol.!O528,IF(Foglio2!$J$3=Foglio2!$E$4,Collab._Tecnici!O528,IF(Foglio2!$J$3=Foglio2!$E$5,Assistenti_Tecnici!O528,IF(Foglio2!$J$3=Foglio2!$E$6,Assistenti_Amm.vo!O528,IF(Foglio2!$J$3=Foglio2!$E$7,Resp_Coord_Amm.vo!O528,IF(Foglio2!$J$3=Foglio2!$E$8,Direttore_Amm.vo!O528,IF(Foglio2!$J$3=Foglio2!$E$9,Doc_mat_elem.re!O528,IF(Foglio2!$J$3=Foglio2!$E$10,Doc_dipl_scuola_sec.!O528,IF(Foglio2!$J$3=Foglio2!$E$11,Doc_scuola_media!O528,IF(Foglio2!$J$3=Foglio2!$E$12,Doc_laureati_scuola_sec.!O546,IF(Foglio2!$J$3=Foglio2!$E$13,Direttivi_capi_ist.!O528,0)))))))))))</f>
        <v>0</v>
      </c>
      <c r="R546" s="252">
        <f>IF(Foglio2!$J$3=Foglio2!$E$3,Ausiliari_Coll.Scol.!P528,IF(Foglio2!$J$3=Foglio2!$E$4,Collab._Tecnici!P528,IF(Foglio2!$J$3=Foglio2!$E$5,Assistenti_Tecnici!P528,IF(Foglio2!$J$3=Foglio2!$E$6,Assistenti_Amm.vo!P528,IF(Foglio2!$J$3=Foglio2!$E$7,Resp_Coord_Amm.vo!P528,IF(Foglio2!$J$3=Foglio2!$E$8,Direttore_Amm.vo!P528,IF(Foglio2!$J$3=Foglio2!$E$9,Doc_mat_elem.re!P528,IF(Foglio2!$J$3=Foglio2!$E$10,Doc_dipl_scuola_sec.!P528,IF(Foglio2!$J$3=Foglio2!$E$11,Doc_scuola_media!P528,IF(Foglio2!$J$3=Foglio2!$E$12,Doc_laureati_scuola_sec.!P546,IF(Foglio2!$J$3=Foglio2!$E$13,Direttivi_capi_ist.!P528,0)))))))))))</f>
        <v>0</v>
      </c>
      <c r="S546" s="252">
        <f>IF(Foglio2!$J$3=Foglio2!$E$3,Ausiliari_Coll.Scol.!Q528,IF(Foglio2!$J$3=Foglio2!$E$4,Collab._Tecnici!Q528,IF(Foglio2!$J$3=Foglio2!$E$5,Assistenti_Tecnici!Q528,IF(Foglio2!$J$3=Foglio2!$E$6,Assistenti_Amm.vo!Q528,IF(Foglio2!$J$3=Foglio2!$E$7,Resp_Coord_Amm.vo!Q528,IF(Foglio2!$J$3=Foglio2!$E$8,Direttore_Amm.vo!Q528,IF(Foglio2!$J$3=Foglio2!$E$9,Doc_mat_elem.re!Q528,IF(Foglio2!$J$3=Foglio2!$E$10,Doc_dipl_scuola_sec.!Q528,IF(Foglio2!$J$3=Foglio2!$E$11,Doc_scuola_media!Q528,IF(Foglio2!$J$3=Foglio2!$E$12,Doc_laureati_scuola_sec.!Q546,IF(Foglio2!$J$3=Foglio2!$E$13,Direttivi_capi_ist.!Q528,0)))))))))))</f>
        <v>0</v>
      </c>
      <c r="T546" s="252">
        <f>IF(Foglio2!$J$3=Foglio2!$E$3,Ausiliari_Coll.Scol.!R528,IF(Foglio2!$J$3=Foglio2!$E$4,Collab._Tecnici!R528,IF(Foglio2!$J$3=Foglio2!$E$5,Assistenti_Tecnici!R528,IF(Foglio2!$J$3=Foglio2!$E$6,Assistenti_Amm.vo!R528,IF(Foglio2!$J$3=Foglio2!$E$7,Resp_Coord_Amm.vo!R528,IF(Foglio2!$J$3=Foglio2!$E$8,Direttore_Amm.vo!R528,IF(Foglio2!$J$3=Foglio2!$E$9,Doc_mat_elem.re!R528,IF(Foglio2!$J$3=Foglio2!$E$10,Doc_dipl_scuola_sec.!R528,IF(Foglio2!$J$3=Foglio2!$E$11,Doc_scuola_media!R528,IF(Foglio2!$J$3=Foglio2!$E$12,Doc_laureati_scuola_sec.!R546,IF(Foglio2!$J$3=Foglio2!$E$13,Direttivi_capi_ist.!R528,0)))))))))))</f>
        <v>0</v>
      </c>
      <c r="U546" s="252">
        <f t="shared" ref="U546" si="2805">(P546)/12*0.8</f>
        <v>0</v>
      </c>
      <c r="V546" s="252">
        <f t="shared" ref="V546" si="2806">(P546+R546)/12*0.8</f>
        <v>0</v>
      </c>
      <c r="W546" s="253" t="str">
        <f t="shared" ref="W546" si="2807">"Fascia Da "&amp;F546&amp;" a "&amp;F547&amp;" Decorrenza "&amp;DAY(C542)&amp;"/"&amp;MONTH(C542)&amp;"/"&amp;YEAR(C542)</f>
        <v>Fascia Da 9 a 14 Decorrenza 1/1/2004</v>
      </c>
    </row>
    <row r="547" spans="1:23" ht="9" customHeight="1" x14ac:dyDescent="0.2">
      <c r="B547" s="245">
        <f t="shared" si="2710"/>
        <v>37992</v>
      </c>
      <c r="C547" s="377"/>
      <c r="D547" s="377"/>
      <c r="E547" s="254" t="s">
        <v>4</v>
      </c>
      <c r="F547" s="255">
        <v>14</v>
      </c>
      <c r="G547" s="267">
        <f t="shared" ref="G547" si="2808">G546*1936.27</f>
        <v>0</v>
      </c>
      <c r="H547" s="267">
        <f t="shared" ref="H547" si="2809">H546*1936.27</f>
        <v>0</v>
      </c>
      <c r="I547" s="267">
        <f t="shared" ref="I547" si="2810">I546*1936.27</f>
        <v>0</v>
      </c>
      <c r="J547" s="267">
        <f t="shared" ref="J547" si="2811">J546*1936.27</f>
        <v>0</v>
      </c>
      <c r="K547" s="267">
        <f t="shared" ref="K547" si="2812">K546*1936.27</f>
        <v>0</v>
      </c>
      <c r="L547" s="266">
        <f t="shared" ref="L547" si="2813">L546*1936.27</f>
        <v>0</v>
      </c>
      <c r="M547" s="267">
        <f t="shared" ref="M547" si="2814">M546*1936.27</f>
        <v>0</v>
      </c>
      <c r="N547" s="182">
        <f t="shared" ref="N547" si="2815">N546*1936.27</f>
        <v>0</v>
      </c>
      <c r="O547" s="183">
        <f t="shared" ref="O547" si="2816">O546*1936.27</f>
        <v>0</v>
      </c>
      <c r="P547" s="184">
        <f t="shared" ref="P547" si="2817">P546*1936.27</f>
        <v>0</v>
      </c>
      <c r="Q547" s="184">
        <f t="shared" ref="Q547" si="2818">Q546*1936.27</f>
        <v>0</v>
      </c>
      <c r="R547" s="184">
        <f t="shared" ref="R547" si="2819">R546*1936.27</f>
        <v>0</v>
      </c>
      <c r="S547" s="184">
        <f t="shared" ref="S547" si="2820">S546*1936.27</f>
        <v>0</v>
      </c>
      <c r="T547" s="184">
        <f t="shared" ref="T547" si="2821">T546*1936.27</f>
        <v>0</v>
      </c>
      <c r="U547" s="184">
        <f t="shared" ref="U547" si="2822">U546*1936.27</f>
        <v>0</v>
      </c>
      <c r="V547" s="184">
        <f t="shared" ref="V547" si="2823">V546*1936.27</f>
        <v>0</v>
      </c>
    </row>
    <row r="548" spans="1:23" ht="12.75" customHeight="1" x14ac:dyDescent="0.2">
      <c r="A548" s="104">
        <f>IF(Foglio2!$J$7=1,TRUNC(Base!V548,0),TRUNC(Base!U548,0))</f>
        <v>0</v>
      </c>
      <c r="B548" s="245">
        <f t="shared" si="2710"/>
        <v>37993</v>
      </c>
      <c r="C548" s="377"/>
      <c r="D548" s="377"/>
      <c r="E548" s="259" t="s">
        <v>3</v>
      </c>
      <c r="F548" s="260">
        <v>15</v>
      </c>
      <c r="G548" s="248">
        <f>IF(Foglio2!$J$3=Foglio2!$E$3,Ausiliari_Coll.Scol.!E530,IF(Foglio2!$J$3=Foglio2!$E$4,Collab._Tecnici!E530,IF(Foglio2!$J$3=Foglio2!$E$5,Assistenti_Tecnici!E530,IF(Foglio2!$J$3=Foglio2!$E$6,Assistenti_Amm.vo!E530,IF(Foglio2!$J$3=Foglio2!$E$7,Resp_Coord_Amm.vo!E530,IF(Foglio2!$J$3=Foglio2!$E$8,Direttore_Amm.vo!E530,IF(Foglio2!$J$3=Foglio2!$E$9,Doc_mat_elem.re!E530,IF(Foglio2!$J$3=Foglio2!$E$10,Doc_dipl_scuola_sec.!E530,IF(Foglio2!$J$3=Foglio2!$E$11,Doc_scuola_media!E530,IF(Foglio2!$J$3=Foglio2!$E$12,Doc_laureati_scuola_sec.!E548,IF(Foglio2!$J$3=Foglio2!$E$13,Direttivi_capi_ist.!E530,0)))))))))))</f>
        <v>0</v>
      </c>
      <c r="H548" s="248">
        <f>IF(Foglio2!$J$3=Foglio2!$E$3,Ausiliari_Coll.Scol.!F530,IF(Foglio2!$J$3=Foglio2!$E$4,Collab._Tecnici!F530,IF(Foglio2!$J$3=Foglio2!$E$5,Assistenti_Tecnici!F530,IF(Foglio2!$J$3=Foglio2!$E$6,Assistenti_Amm.vo!F530,IF(Foglio2!$J$3=Foglio2!$E$7,Resp_Coord_Amm.vo!F530,IF(Foglio2!$J$3=Foglio2!$E$8,Direttore_Amm.vo!F530,IF(Foglio2!$J$3=Foglio2!$E$9,Doc_mat_elem.re!F530,IF(Foglio2!$J$3=Foglio2!$E$10,Doc_dipl_scuola_sec.!F530,IF(Foglio2!$J$3=Foglio2!$E$11,Doc_scuola_media!F530,IF(Foglio2!$J$3=Foglio2!$E$12,Doc_laureati_scuola_sec.!F548,IF(Foglio2!$J$3=Foglio2!$E$13,Direttivi_capi_ist.!F530,0)))))))))))</f>
        <v>0</v>
      </c>
      <c r="I548" s="248">
        <f>IF(Foglio2!$J$3=Foglio2!$E$3,Ausiliari_Coll.Scol.!G530,IF(Foglio2!$J$3=Foglio2!$E$4,Collab._Tecnici!G530,IF(Foglio2!$J$3=Foglio2!$E$5,Assistenti_Tecnici!G530,IF(Foglio2!$J$3=Foglio2!$E$6,Assistenti_Amm.vo!G530,IF(Foglio2!$J$3=Foglio2!$E$7,Resp_Coord_Amm.vo!G530,IF(Foglio2!$J$3=Foglio2!$E$8,Direttore_Amm.vo!G530,IF(Foglio2!$J$3=Foglio2!$E$9,Doc_mat_elem.re!G530,IF(Foglio2!$J$3=Foglio2!$E$10,Doc_dipl_scuola_sec.!G530,IF(Foglio2!$J$3=Foglio2!$E$11,Doc_scuola_media!G530,IF(Foglio2!$J$3=Foglio2!$E$12,Doc_laureati_scuola_sec.!G548,IF(Foglio2!$J$3=Foglio2!$E$13,Direttivi_capi_ist.!G530,0)))))))))))</f>
        <v>0</v>
      </c>
      <c r="J548" s="248">
        <f>IF(Foglio2!$J$3=Foglio2!$E$3,Ausiliari_Coll.Scol.!H530,IF(Foglio2!$J$3=Foglio2!$E$4,Collab._Tecnici!H530,IF(Foglio2!$J$3=Foglio2!$E$5,Assistenti_Tecnici!H530,IF(Foglio2!$J$3=Foglio2!$E$6,Assistenti_Amm.vo!H530,IF(Foglio2!$J$3=Foglio2!$E$7,Resp_Coord_Amm.vo!H530,IF(Foglio2!$J$3=Foglio2!$E$8,Direttore_Amm.vo!H530,IF(Foglio2!$J$3=Foglio2!$E$9,Doc_mat_elem.re!H530,IF(Foglio2!$J$3=Foglio2!$E$10,Doc_dipl_scuola_sec.!H530,IF(Foglio2!$J$3=Foglio2!$E$11,Doc_scuola_media!H530,IF(Foglio2!$J$3=Foglio2!$E$12,Doc_laureati_scuola_sec.!H548,IF(Foglio2!$J$3=Foglio2!$E$13,Direttivi_capi_ist.!H530,0)))))))))))</f>
        <v>0</v>
      </c>
      <c r="K548" s="248">
        <f>IF(Foglio2!$J$3=Foglio2!$E$3,Ausiliari_Coll.Scol.!I530,IF(Foglio2!$J$3=Foglio2!$E$4,Collab._Tecnici!I530,IF(Foglio2!$J$3=Foglio2!$E$5,Assistenti_Tecnici!I530,IF(Foglio2!$J$3=Foglio2!$E$6,Assistenti_Amm.vo!I530,IF(Foglio2!$J$3=Foglio2!$E$7,Resp_Coord_Amm.vo!I530,IF(Foglio2!$J$3=Foglio2!$E$8,Direttore_Amm.vo!I530,IF(Foglio2!$J$3=Foglio2!$E$9,Doc_mat_elem.re!I530,IF(Foglio2!$J$3=Foglio2!$E$10,Doc_dipl_scuola_sec.!I530,IF(Foglio2!$J$3=Foglio2!$E$11,Doc_scuola_media!I530,IF(Foglio2!$J$3=Foglio2!$E$12,Doc_laureati_scuola_sec.!I548,IF(Foglio2!$J$3=Foglio2!$E$13,Direttivi_capi_ist.!I530,0)))))))))))</f>
        <v>0</v>
      </c>
      <c r="L548" s="248">
        <f>IF(Foglio2!$J$3=Foglio2!$E$3,Ausiliari_Coll.Scol.!J530,IF(Foglio2!$J$3=Foglio2!$E$4,Collab._Tecnici!J530,IF(Foglio2!$J$3=Foglio2!$E$5,Assistenti_Tecnici!J530,IF(Foglio2!$J$3=Foglio2!$E$6,Assistenti_Amm.vo!J530,IF(Foglio2!$J$3=Foglio2!$E$7,Resp_Coord_Amm.vo!J530,IF(Foglio2!$J$3=Foglio2!$E$8,Direttore_Amm.vo!J530,IF(Foglio2!$J$3=Foglio2!$E$9,Doc_mat_elem.re!J530,IF(Foglio2!$J$3=Foglio2!$E$10,Doc_dipl_scuola_sec.!J530,IF(Foglio2!$J$3=Foglio2!$E$11,Doc_scuola_media!J530,IF(Foglio2!$J$3=Foglio2!$E$12,Doc_laureati_scuola_sec.!J548,IF(Foglio2!$J$3=Foglio2!$E$13,Direttivi_capi_ist.!J530,0)))))))))))</f>
        <v>0</v>
      </c>
      <c r="M548" s="249">
        <f>IF(Foglio2!$J$3=Foglio2!$E$3,Ausiliari_Coll.Scol.!K530,IF(Foglio2!$J$3=Foglio2!$E$4,Collab._Tecnici!K530,IF(Foglio2!$J$3=Foglio2!$E$5,Assistenti_Tecnici!K530,IF(Foglio2!$J$3=Foglio2!$E$6,Assistenti_Amm.vo!K530,IF(Foglio2!$J$3=Foglio2!$E$7,Resp_Coord_Amm.vo!K530,IF(Foglio2!$J$3=Foglio2!$E$8,Direttore_Amm.vo!K530,IF(Foglio2!$J$3=Foglio2!$E$9,Doc_mat_elem.re!K530,IF(Foglio2!$J$3=Foglio2!$E$10,Doc_dipl_scuola_sec.!K530,IF(Foglio2!$J$3=Foglio2!$E$11,Doc_scuola_media!K530,IF(Foglio2!$J$3=Foglio2!$E$12,Doc_laureati_scuola_sec.!K548,IF(Foglio2!$J$3=Foglio2!$E$13,Direttivi_capi_ist.!K530,0)))))))))))</f>
        <v>0</v>
      </c>
      <c r="N548" s="250">
        <f>IF(Foglio2!$J$3=Foglio2!$E$3,Ausiliari_Coll.Scol.!L530,IF(Foglio2!$J$3=Foglio2!$E$4,Collab._Tecnici!L530,IF(Foglio2!$J$3=Foglio2!$E$5,Assistenti_Tecnici!L530,IF(Foglio2!$J$3=Foglio2!$E$6,Assistenti_Amm.vo!L530,IF(Foglio2!$J$3=Foglio2!$E$7,Resp_Coord_Amm.vo!L530,IF(Foglio2!$J$3=Foglio2!$E$8,Direttore_Amm.vo!L530,IF(Foglio2!$J$3=Foglio2!$E$9,Doc_mat_elem.re!L530,IF(Foglio2!$J$3=Foglio2!$E$10,Doc_dipl_scuola_sec.!L530,IF(Foglio2!$J$3=Foglio2!$E$11,Doc_scuola_media!L530,IF(Foglio2!$J$3=Foglio2!$E$12,Doc_laureati_scuola_sec.!L548,IF(Foglio2!$J$3=Foglio2!$E$13,Direttivi_capi_ist.!L530,0)))))))))))</f>
        <v>0</v>
      </c>
      <c r="O548" s="251">
        <f>IF(Foglio2!$J$3=Foglio2!$E$3,Ausiliari_Coll.Scol.!M530,IF(Foglio2!$J$3=Foglio2!$E$4,Collab._Tecnici!M530,IF(Foglio2!$J$3=Foglio2!$E$5,Assistenti_Tecnici!M530,IF(Foglio2!$J$3=Foglio2!$E$6,Assistenti_Amm.vo!M530,IF(Foglio2!$J$3=Foglio2!$E$7,Resp_Coord_Amm.vo!M530,IF(Foglio2!$J$3=Foglio2!$E$8,Direttore_Amm.vo!M530,IF(Foglio2!$J$3=Foglio2!$E$9,Doc_mat_elem.re!M530,IF(Foglio2!$J$3=Foglio2!$E$10,Doc_dipl_scuola_sec.!M530,IF(Foglio2!$J$3=Foglio2!$E$11,Doc_scuola_media!M530,IF(Foglio2!$J$3=Foglio2!$E$12,Doc_laureati_scuola_sec.!M548,IF(Foglio2!$J$3=Foglio2!$E$13,Direttivi_capi_ist.!M530,0)))))))))))</f>
        <v>0</v>
      </c>
      <c r="P548" s="252">
        <f>IF(Foglio2!$J$3=Foglio2!$E$3,Ausiliari_Coll.Scol.!N530,IF(Foglio2!$J$3=Foglio2!$E$4,Collab._Tecnici!N530,IF(Foglio2!$J$3=Foglio2!$E$5,Assistenti_Tecnici!N530,IF(Foglio2!$J$3=Foglio2!$E$6,Assistenti_Amm.vo!N530,IF(Foglio2!$J$3=Foglio2!$E$7,Resp_Coord_Amm.vo!N530,IF(Foglio2!$J$3=Foglio2!$E$8,Direttore_Amm.vo!N530,IF(Foglio2!$J$3=Foglio2!$E$9,Doc_mat_elem.re!N530,IF(Foglio2!$J$3=Foglio2!$E$10,Doc_dipl_scuola_sec.!N530,IF(Foglio2!$J$3=Foglio2!$E$11,Doc_scuola_media!N530,IF(Foglio2!$J$3=Foglio2!$E$12,Doc_laureati_scuola_sec.!N548,IF(Foglio2!$J$3=Foglio2!$E$13,Direttivi_capi_ist.!N530,0)))))))))))</f>
        <v>0</v>
      </c>
      <c r="Q548" s="252">
        <f>IF(Foglio2!$J$3=Foglio2!$E$3,Ausiliari_Coll.Scol.!O530,IF(Foglio2!$J$3=Foglio2!$E$4,Collab._Tecnici!O530,IF(Foglio2!$J$3=Foglio2!$E$5,Assistenti_Tecnici!O530,IF(Foglio2!$J$3=Foglio2!$E$6,Assistenti_Amm.vo!O530,IF(Foglio2!$J$3=Foglio2!$E$7,Resp_Coord_Amm.vo!O530,IF(Foglio2!$J$3=Foglio2!$E$8,Direttore_Amm.vo!O530,IF(Foglio2!$J$3=Foglio2!$E$9,Doc_mat_elem.re!O530,IF(Foglio2!$J$3=Foglio2!$E$10,Doc_dipl_scuola_sec.!O530,IF(Foglio2!$J$3=Foglio2!$E$11,Doc_scuola_media!O530,IF(Foglio2!$J$3=Foglio2!$E$12,Doc_laureati_scuola_sec.!O548,IF(Foglio2!$J$3=Foglio2!$E$13,Direttivi_capi_ist.!O530,0)))))))))))</f>
        <v>0</v>
      </c>
      <c r="R548" s="252">
        <f>IF(Foglio2!$J$3=Foglio2!$E$3,Ausiliari_Coll.Scol.!P530,IF(Foglio2!$J$3=Foglio2!$E$4,Collab._Tecnici!P530,IF(Foglio2!$J$3=Foglio2!$E$5,Assistenti_Tecnici!P530,IF(Foglio2!$J$3=Foglio2!$E$6,Assistenti_Amm.vo!P530,IF(Foglio2!$J$3=Foglio2!$E$7,Resp_Coord_Amm.vo!P530,IF(Foglio2!$J$3=Foglio2!$E$8,Direttore_Amm.vo!P530,IF(Foglio2!$J$3=Foglio2!$E$9,Doc_mat_elem.re!P530,IF(Foglio2!$J$3=Foglio2!$E$10,Doc_dipl_scuola_sec.!P530,IF(Foglio2!$J$3=Foglio2!$E$11,Doc_scuola_media!P530,IF(Foglio2!$J$3=Foglio2!$E$12,Doc_laureati_scuola_sec.!P548,IF(Foglio2!$J$3=Foglio2!$E$13,Direttivi_capi_ist.!P530,0)))))))))))</f>
        <v>0</v>
      </c>
      <c r="S548" s="252">
        <f>IF(Foglio2!$J$3=Foglio2!$E$3,Ausiliari_Coll.Scol.!Q530,IF(Foglio2!$J$3=Foglio2!$E$4,Collab._Tecnici!Q530,IF(Foglio2!$J$3=Foglio2!$E$5,Assistenti_Tecnici!Q530,IF(Foglio2!$J$3=Foglio2!$E$6,Assistenti_Amm.vo!Q530,IF(Foglio2!$J$3=Foglio2!$E$7,Resp_Coord_Amm.vo!Q530,IF(Foglio2!$J$3=Foglio2!$E$8,Direttore_Amm.vo!Q530,IF(Foglio2!$J$3=Foglio2!$E$9,Doc_mat_elem.re!Q530,IF(Foglio2!$J$3=Foglio2!$E$10,Doc_dipl_scuola_sec.!Q530,IF(Foglio2!$J$3=Foglio2!$E$11,Doc_scuola_media!Q530,IF(Foglio2!$J$3=Foglio2!$E$12,Doc_laureati_scuola_sec.!Q548,IF(Foglio2!$J$3=Foglio2!$E$13,Direttivi_capi_ist.!Q530,0)))))))))))</f>
        <v>0</v>
      </c>
      <c r="T548" s="252">
        <f>IF(Foglio2!$J$3=Foglio2!$E$3,Ausiliari_Coll.Scol.!R530,IF(Foglio2!$J$3=Foglio2!$E$4,Collab._Tecnici!R530,IF(Foglio2!$J$3=Foglio2!$E$5,Assistenti_Tecnici!R530,IF(Foglio2!$J$3=Foglio2!$E$6,Assistenti_Amm.vo!R530,IF(Foglio2!$J$3=Foglio2!$E$7,Resp_Coord_Amm.vo!R530,IF(Foglio2!$J$3=Foglio2!$E$8,Direttore_Amm.vo!R530,IF(Foglio2!$J$3=Foglio2!$E$9,Doc_mat_elem.re!R530,IF(Foglio2!$J$3=Foglio2!$E$10,Doc_dipl_scuola_sec.!R530,IF(Foglio2!$J$3=Foglio2!$E$11,Doc_scuola_media!R530,IF(Foglio2!$J$3=Foglio2!$E$12,Doc_laureati_scuola_sec.!R548,IF(Foglio2!$J$3=Foglio2!$E$13,Direttivi_capi_ist.!R530,0)))))))))))</f>
        <v>0</v>
      </c>
      <c r="U548" s="252">
        <f t="shared" ref="U548" si="2824">(P548)/12*0.8</f>
        <v>0</v>
      </c>
      <c r="V548" s="252">
        <f t="shared" ref="V548" si="2825">(P548+R548)/12*0.8</f>
        <v>0</v>
      </c>
      <c r="W548" s="253" t="str">
        <f t="shared" ref="W548" si="2826">"Fascia Da "&amp;F548&amp;" a "&amp;F549&amp;" Decorrenza "&amp;DAY(C542)&amp;"/"&amp;MONTH(C542)&amp;"/"&amp;YEAR(C542)</f>
        <v>Fascia Da 15 a 20 Decorrenza 1/1/2004</v>
      </c>
    </row>
    <row r="549" spans="1:23" ht="9" customHeight="1" x14ac:dyDescent="0.2">
      <c r="B549" s="245">
        <f t="shared" si="2710"/>
        <v>37994</v>
      </c>
      <c r="C549" s="377"/>
      <c r="D549" s="377"/>
      <c r="E549" s="254" t="s">
        <v>4</v>
      </c>
      <c r="F549" s="255">
        <v>20</v>
      </c>
      <c r="G549" s="267">
        <f t="shared" ref="G549" si="2827">G548*1936.27</f>
        <v>0</v>
      </c>
      <c r="H549" s="267">
        <f t="shared" ref="H549" si="2828">H548*1936.27</f>
        <v>0</v>
      </c>
      <c r="I549" s="267">
        <f t="shared" ref="I549" si="2829">I548*1936.27</f>
        <v>0</v>
      </c>
      <c r="J549" s="267">
        <f t="shared" ref="J549" si="2830">J548*1936.27</f>
        <v>0</v>
      </c>
      <c r="K549" s="267">
        <f t="shared" ref="K549" si="2831">K548*1936.27</f>
        <v>0</v>
      </c>
      <c r="L549" s="266">
        <f t="shared" ref="L549" si="2832">L548*1936.27</f>
        <v>0</v>
      </c>
      <c r="M549" s="267">
        <f t="shared" ref="M549" si="2833">M548*1936.27</f>
        <v>0</v>
      </c>
      <c r="N549" s="182">
        <f t="shared" ref="N549" si="2834">N548*1936.27</f>
        <v>0</v>
      </c>
      <c r="O549" s="183">
        <f t="shared" ref="O549" si="2835">O548*1936.27</f>
        <v>0</v>
      </c>
      <c r="P549" s="184">
        <f t="shared" ref="P549" si="2836">P548*1936.27</f>
        <v>0</v>
      </c>
      <c r="Q549" s="184">
        <f t="shared" ref="Q549" si="2837">Q548*1936.27</f>
        <v>0</v>
      </c>
      <c r="R549" s="184">
        <f t="shared" ref="R549" si="2838">R548*1936.27</f>
        <v>0</v>
      </c>
      <c r="S549" s="184">
        <f t="shared" ref="S549" si="2839">S548*1936.27</f>
        <v>0</v>
      </c>
      <c r="T549" s="184">
        <f t="shared" ref="T549" si="2840">T548*1936.27</f>
        <v>0</v>
      </c>
      <c r="U549" s="184">
        <f t="shared" ref="U549" si="2841">U548*1936.27</f>
        <v>0</v>
      </c>
      <c r="V549" s="184">
        <f t="shared" ref="V549" si="2842">V548*1936.27</f>
        <v>0</v>
      </c>
    </row>
    <row r="550" spans="1:23" ht="12.75" customHeight="1" x14ac:dyDescent="0.2">
      <c r="A550" s="104">
        <f>IF(Foglio2!$J$7=1,TRUNC(Base!V550,0),TRUNC(Base!U550,0))</f>
        <v>0</v>
      </c>
      <c r="B550" s="245">
        <f t="shared" si="2710"/>
        <v>37995</v>
      </c>
      <c r="C550" s="377"/>
      <c r="D550" s="377"/>
      <c r="E550" s="259" t="s">
        <v>3</v>
      </c>
      <c r="F550" s="260">
        <v>21</v>
      </c>
      <c r="G550" s="248">
        <f>IF(Foglio2!$J$3=Foglio2!$E$3,Ausiliari_Coll.Scol.!E532,IF(Foglio2!$J$3=Foglio2!$E$4,Collab._Tecnici!E532,IF(Foglio2!$J$3=Foglio2!$E$5,Assistenti_Tecnici!E532,IF(Foglio2!$J$3=Foglio2!$E$6,Assistenti_Amm.vo!E532,IF(Foglio2!$J$3=Foglio2!$E$7,Resp_Coord_Amm.vo!E532,IF(Foglio2!$J$3=Foglio2!$E$8,Direttore_Amm.vo!E532,IF(Foglio2!$J$3=Foglio2!$E$9,Doc_mat_elem.re!E532,IF(Foglio2!$J$3=Foglio2!$E$10,Doc_dipl_scuola_sec.!E532,IF(Foglio2!$J$3=Foglio2!$E$11,Doc_scuola_media!E532,IF(Foglio2!$J$3=Foglio2!$E$12,Doc_laureati_scuola_sec.!E550,IF(Foglio2!$J$3=Foglio2!$E$13,Direttivi_capi_ist.!E532,0)))))))))))</f>
        <v>0</v>
      </c>
      <c r="H550" s="248">
        <f>IF(Foglio2!$J$3=Foglio2!$E$3,Ausiliari_Coll.Scol.!F532,IF(Foglio2!$J$3=Foglio2!$E$4,Collab._Tecnici!F532,IF(Foglio2!$J$3=Foglio2!$E$5,Assistenti_Tecnici!F532,IF(Foglio2!$J$3=Foglio2!$E$6,Assistenti_Amm.vo!F532,IF(Foglio2!$J$3=Foglio2!$E$7,Resp_Coord_Amm.vo!F532,IF(Foglio2!$J$3=Foglio2!$E$8,Direttore_Amm.vo!F532,IF(Foglio2!$J$3=Foglio2!$E$9,Doc_mat_elem.re!F532,IF(Foglio2!$J$3=Foglio2!$E$10,Doc_dipl_scuola_sec.!F532,IF(Foglio2!$J$3=Foglio2!$E$11,Doc_scuola_media!F532,IF(Foglio2!$J$3=Foglio2!$E$12,Doc_laureati_scuola_sec.!F550,IF(Foglio2!$J$3=Foglio2!$E$13,Direttivi_capi_ist.!F532,0)))))))))))</f>
        <v>0</v>
      </c>
      <c r="I550" s="248">
        <f>IF(Foglio2!$J$3=Foglio2!$E$3,Ausiliari_Coll.Scol.!G532,IF(Foglio2!$J$3=Foglio2!$E$4,Collab._Tecnici!G532,IF(Foglio2!$J$3=Foglio2!$E$5,Assistenti_Tecnici!G532,IF(Foglio2!$J$3=Foglio2!$E$6,Assistenti_Amm.vo!G532,IF(Foglio2!$J$3=Foglio2!$E$7,Resp_Coord_Amm.vo!G532,IF(Foglio2!$J$3=Foglio2!$E$8,Direttore_Amm.vo!G532,IF(Foglio2!$J$3=Foglio2!$E$9,Doc_mat_elem.re!G532,IF(Foglio2!$J$3=Foglio2!$E$10,Doc_dipl_scuola_sec.!G532,IF(Foglio2!$J$3=Foglio2!$E$11,Doc_scuola_media!G532,IF(Foglio2!$J$3=Foglio2!$E$12,Doc_laureati_scuola_sec.!G550,IF(Foglio2!$J$3=Foglio2!$E$13,Direttivi_capi_ist.!G532,0)))))))))))</f>
        <v>0</v>
      </c>
      <c r="J550" s="248">
        <f>IF(Foglio2!$J$3=Foglio2!$E$3,Ausiliari_Coll.Scol.!H532,IF(Foglio2!$J$3=Foglio2!$E$4,Collab._Tecnici!H532,IF(Foglio2!$J$3=Foglio2!$E$5,Assistenti_Tecnici!H532,IF(Foglio2!$J$3=Foglio2!$E$6,Assistenti_Amm.vo!H532,IF(Foglio2!$J$3=Foglio2!$E$7,Resp_Coord_Amm.vo!H532,IF(Foglio2!$J$3=Foglio2!$E$8,Direttore_Amm.vo!H532,IF(Foglio2!$J$3=Foglio2!$E$9,Doc_mat_elem.re!H532,IF(Foglio2!$J$3=Foglio2!$E$10,Doc_dipl_scuola_sec.!H532,IF(Foglio2!$J$3=Foglio2!$E$11,Doc_scuola_media!H532,IF(Foglio2!$J$3=Foglio2!$E$12,Doc_laureati_scuola_sec.!H550,IF(Foglio2!$J$3=Foglio2!$E$13,Direttivi_capi_ist.!H532,0)))))))))))</f>
        <v>0</v>
      </c>
      <c r="K550" s="248">
        <f>IF(Foglio2!$J$3=Foglio2!$E$3,Ausiliari_Coll.Scol.!I532,IF(Foglio2!$J$3=Foglio2!$E$4,Collab._Tecnici!I532,IF(Foglio2!$J$3=Foglio2!$E$5,Assistenti_Tecnici!I532,IF(Foglio2!$J$3=Foglio2!$E$6,Assistenti_Amm.vo!I532,IF(Foglio2!$J$3=Foglio2!$E$7,Resp_Coord_Amm.vo!I532,IF(Foglio2!$J$3=Foglio2!$E$8,Direttore_Amm.vo!I532,IF(Foglio2!$J$3=Foglio2!$E$9,Doc_mat_elem.re!I532,IF(Foglio2!$J$3=Foglio2!$E$10,Doc_dipl_scuola_sec.!I532,IF(Foglio2!$J$3=Foglio2!$E$11,Doc_scuola_media!I532,IF(Foglio2!$J$3=Foglio2!$E$12,Doc_laureati_scuola_sec.!I550,IF(Foglio2!$J$3=Foglio2!$E$13,Direttivi_capi_ist.!I532,0)))))))))))</f>
        <v>0</v>
      </c>
      <c r="L550" s="248">
        <f>IF(Foglio2!$J$3=Foglio2!$E$3,Ausiliari_Coll.Scol.!J532,IF(Foglio2!$J$3=Foglio2!$E$4,Collab._Tecnici!J532,IF(Foglio2!$J$3=Foglio2!$E$5,Assistenti_Tecnici!J532,IF(Foglio2!$J$3=Foglio2!$E$6,Assistenti_Amm.vo!J532,IF(Foglio2!$J$3=Foglio2!$E$7,Resp_Coord_Amm.vo!J532,IF(Foglio2!$J$3=Foglio2!$E$8,Direttore_Amm.vo!J532,IF(Foglio2!$J$3=Foglio2!$E$9,Doc_mat_elem.re!J532,IF(Foglio2!$J$3=Foglio2!$E$10,Doc_dipl_scuola_sec.!J532,IF(Foglio2!$J$3=Foglio2!$E$11,Doc_scuola_media!J532,IF(Foglio2!$J$3=Foglio2!$E$12,Doc_laureati_scuola_sec.!J550,IF(Foglio2!$J$3=Foglio2!$E$13,Direttivi_capi_ist.!J532,0)))))))))))</f>
        <v>0</v>
      </c>
      <c r="M550" s="249">
        <f>IF(Foglio2!$J$3=Foglio2!$E$3,Ausiliari_Coll.Scol.!K532,IF(Foglio2!$J$3=Foglio2!$E$4,Collab._Tecnici!K532,IF(Foglio2!$J$3=Foglio2!$E$5,Assistenti_Tecnici!K532,IF(Foglio2!$J$3=Foglio2!$E$6,Assistenti_Amm.vo!K532,IF(Foglio2!$J$3=Foglio2!$E$7,Resp_Coord_Amm.vo!K532,IF(Foglio2!$J$3=Foglio2!$E$8,Direttore_Amm.vo!K532,IF(Foglio2!$J$3=Foglio2!$E$9,Doc_mat_elem.re!K532,IF(Foglio2!$J$3=Foglio2!$E$10,Doc_dipl_scuola_sec.!K532,IF(Foglio2!$J$3=Foglio2!$E$11,Doc_scuola_media!K532,IF(Foglio2!$J$3=Foglio2!$E$12,Doc_laureati_scuola_sec.!K550,IF(Foglio2!$J$3=Foglio2!$E$13,Direttivi_capi_ist.!K532,0)))))))))))</f>
        <v>0</v>
      </c>
      <c r="N550" s="250">
        <f>IF(Foglio2!$J$3=Foglio2!$E$3,Ausiliari_Coll.Scol.!L532,IF(Foglio2!$J$3=Foglio2!$E$4,Collab._Tecnici!L532,IF(Foglio2!$J$3=Foglio2!$E$5,Assistenti_Tecnici!L532,IF(Foglio2!$J$3=Foglio2!$E$6,Assistenti_Amm.vo!L532,IF(Foglio2!$J$3=Foglio2!$E$7,Resp_Coord_Amm.vo!L532,IF(Foglio2!$J$3=Foglio2!$E$8,Direttore_Amm.vo!L532,IF(Foglio2!$J$3=Foglio2!$E$9,Doc_mat_elem.re!L532,IF(Foglio2!$J$3=Foglio2!$E$10,Doc_dipl_scuola_sec.!L532,IF(Foglio2!$J$3=Foglio2!$E$11,Doc_scuola_media!L532,IF(Foglio2!$J$3=Foglio2!$E$12,Doc_laureati_scuola_sec.!L550,IF(Foglio2!$J$3=Foglio2!$E$13,Direttivi_capi_ist.!L532,0)))))))))))</f>
        <v>0</v>
      </c>
      <c r="O550" s="251">
        <f>IF(Foglio2!$J$3=Foglio2!$E$3,Ausiliari_Coll.Scol.!M532,IF(Foglio2!$J$3=Foglio2!$E$4,Collab._Tecnici!M532,IF(Foglio2!$J$3=Foglio2!$E$5,Assistenti_Tecnici!M532,IF(Foglio2!$J$3=Foglio2!$E$6,Assistenti_Amm.vo!M532,IF(Foglio2!$J$3=Foglio2!$E$7,Resp_Coord_Amm.vo!M532,IF(Foglio2!$J$3=Foglio2!$E$8,Direttore_Amm.vo!M532,IF(Foglio2!$J$3=Foglio2!$E$9,Doc_mat_elem.re!M532,IF(Foglio2!$J$3=Foglio2!$E$10,Doc_dipl_scuola_sec.!M532,IF(Foglio2!$J$3=Foglio2!$E$11,Doc_scuola_media!M532,IF(Foglio2!$J$3=Foglio2!$E$12,Doc_laureati_scuola_sec.!M550,IF(Foglio2!$J$3=Foglio2!$E$13,Direttivi_capi_ist.!M532,0)))))))))))</f>
        <v>0</v>
      </c>
      <c r="P550" s="252">
        <f>IF(Foglio2!$J$3=Foglio2!$E$3,Ausiliari_Coll.Scol.!N532,IF(Foglio2!$J$3=Foglio2!$E$4,Collab._Tecnici!N532,IF(Foglio2!$J$3=Foglio2!$E$5,Assistenti_Tecnici!N532,IF(Foglio2!$J$3=Foglio2!$E$6,Assistenti_Amm.vo!N532,IF(Foglio2!$J$3=Foglio2!$E$7,Resp_Coord_Amm.vo!N532,IF(Foglio2!$J$3=Foglio2!$E$8,Direttore_Amm.vo!N532,IF(Foglio2!$J$3=Foglio2!$E$9,Doc_mat_elem.re!N532,IF(Foglio2!$J$3=Foglio2!$E$10,Doc_dipl_scuola_sec.!N532,IF(Foglio2!$J$3=Foglio2!$E$11,Doc_scuola_media!N532,IF(Foglio2!$J$3=Foglio2!$E$12,Doc_laureati_scuola_sec.!N550,IF(Foglio2!$J$3=Foglio2!$E$13,Direttivi_capi_ist.!N532,0)))))))))))</f>
        <v>0</v>
      </c>
      <c r="Q550" s="252">
        <f>IF(Foglio2!$J$3=Foglio2!$E$3,Ausiliari_Coll.Scol.!O532,IF(Foglio2!$J$3=Foglio2!$E$4,Collab._Tecnici!O532,IF(Foglio2!$J$3=Foglio2!$E$5,Assistenti_Tecnici!O532,IF(Foglio2!$J$3=Foglio2!$E$6,Assistenti_Amm.vo!O532,IF(Foglio2!$J$3=Foglio2!$E$7,Resp_Coord_Amm.vo!O532,IF(Foglio2!$J$3=Foglio2!$E$8,Direttore_Amm.vo!O532,IF(Foglio2!$J$3=Foglio2!$E$9,Doc_mat_elem.re!O532,IF(Foglio2!$J$3=Foglio2!$E$10,Doc_dipl_scuola_sec.!O532,IF(Foglio2!$J$3=Foglio2!$E$11,Doc_scuola_media!O532,IF(Foglio2!$J$3=Foglio2!$E$12,Doc_laureati_scuola_sec.!O550,IF(Foglio2!$J$3=Foglio2!$E$13,Direttivi_capi_ist.!O532,0)))))))))))</f>
        <v>0</v>
      </c>
      <c r="R550" s="252">
        <f>IF(Foglio2!$J$3=Foglio2!$E$3,Ausiliari_Coll.Scol.!P532,IF(Foglio2!$J$3=Foglio2!$E$4,Collab._Tecnici!P532,IF(Foglio2!$J$3=Foglio2!$E$5,Assistenti_Tecnici!P532,IF(Foglio2!$J$3=Foglio2!$E$6,Assistenti_Amm.vo!P532,IF(Foglio2!$J$3=Foglio2!$E$7,Resp_Coord_Amm.vo!P532,IF(Foglio2!$J$3=Foglio2!$E$8,Direttore_Amm.vo!P532,IF(Foglio2!$J$3=Foglio2!$E$9,Doc_mat_elem.re!P532,IF(Foglio2!$J$3=Foglio2!$E$10,Doc_dipl_scuola_sec.!P532,IF(Foglio2!$J$3=Foglio2!$E$11,Doc_scuola_media!P532,IF(Foglio2!$J$3=Foglio2!$E$12,Doc_laureati_scuola_sec.!P550,IF(Foglio2!$J$3=Foglio2!$E$13,Direttivi_capi_ist.!P532,0)))))))))))</f>
        <v>0</v>
      </c>
      <c r="S550" s="252">
        <f>IF(Foglio2!$J$3=Foglio2!$E$3,Ausiliari_Coll.Scol.!Q532,IF(Foglio2!$J$3=Foglio2!$E$4,Collab._Tecnici!Q532,IF(Foglio2!$J$3=Foglio2!$E$5,Assistenti_Tecnici!Q532,IF(Foglio2!$J$3=Foglio2!$E$6,Assistenti_Amm.vo!Q532,IF(Foglio2!$J$3=Foglio2!$E$7,Resp_Coord_Amm.vo!Q532,IF(Foglio2!$J$3=Foglio2!$E$8,Direttore_Amm.vo!Q532,IF(Foglio2!$J$3=Foglio2!$E$9,Doc_mat_elem.re!Q532,IF(Foglio2!$J$3=Foglio2!$E$10,Doc_dipl_scuola_sec.!Q532,IF(Foglio2!$J$3=Foglio2!$E$11,Doc_scuola_media!Q532,IF(Foglio2!$J$3=Foglio2!$E$12,Doc_laureati_scuola_sec.!Q550,IF(Foglio2!$J$3=Foglio2!$E$13,Direttivi_capi_ist.!Q532,0)))))))))))</f>
        <v>0</v>
      </c>
      <c r="T550" s="252">
        <f>IF(Foglio2!$J$3=Foglio2!$E$3,Ausiliari_Coll.Scol.!R532,IF(Foglio2!$J$3=Foglio2!$E$4,Collab._Tecnici!R532,IF(Foglio2!$J$3=Foglio2!$E$5,Assistenti_Tecnici!R532,IF(Foglio2!$J$3=Foglio2!$E$6,Assistenti_Amm.vo!R532,IF(Foglio2!$J$3=Foglio2!$E$7,Resp_Coord_Amm.vo!R532,IF(Foglio2!$J$3=Foglio2!$E$8,Direttore_Amm.vo!R532,IF(Foglio2!$J$3=Foglio2!$E$9,Doc_mat_elem.re!R532,IF(Foglio2!$J$3=Foglio2!$E$10,Doc_dipl_scuola_sec.!R532,IF(Foglio2!$J$3=Foglio2!$E$11,Doc_scuola_media!R532,IF(Foglio2!$J$3=Foglio2!$E$12,Doc_laureati_scuola_sec.!R550,IF(Foglio2!$J$3=Foglio2!$E$13,Direttivi_capi_ist.!R532,0)))))))))))</f>
        <v>0</v>
      </c>
      <c r="U550" s="252">
        <f t="shared" ref="U550" si="2843">(P550)/12*0.8</f>
        <v>0</v>
      </c>
      <c r="V550" s="252">
        <f t="shared" ref="V550" si="2844">(P550+R550)/12*0.8</f>
        <v>0</v>
      </c>
      <c r="W550" s="253" t="str">
        <f t="shared" ref="W550" si="2845">"Fascia Da "&amp;F550&amp;" a "&amp;F551&amp;" Decorrenza "&amp;DAY(C542)&amp;"/"&amp;MONTH(C542)&amp;"/"&amp;YEAR(C542)</f>
        <v>Fascia Da 21 a 27 Decorrenza 1/1/2004</v>
      </c>
    </row>
    <row r="551" spans="1:23" ht="9" customHeight="1" x14ac:dyDescent="0.2">
      <c r="B551" s="245">
        <f t="shared" si="2710"/>
        <v>37996</v>
      </c>
      <c r="C551" s="377"/>
      <c r="D551" s="377"/>
      <c r="E551" s="254" t="s">
        <v>4</v>
      </c>
      <c r="F551" s="255">
        <v>27</v>
      </c>
      <c r="G551" s="267">
        <f t="shared" ref="G551" si="2846">G550*1936.27</f>
        <v>0</v>
      </c>
      <c r="H551" s="267">
        <f t="shared" ref="H551" si="2847">H550*1936.27</f>
        <v>0</v>
      </c>
      <c r="I551" s="267">
        <f t="shared" ref="I551" si="2848">I550*1936.27</f>
        <v>0</v>
      </c>
      <c r="J551" s="267">
        <f t="shared" ref="J551" si="2849">J550*1936.27</f>
        <v>0</v>
      </c>
      <c r="K551" s="267">
        <f t="shared" ref="K551" si="2850">K550*1936.27</f>
        <v>0</v>
      </c>
      <c r="L551" s="266">
        <f t="shared" ref="L551" si="2851">L550*1936.27</f>
        <v>0</v>
      </c>
      <c r="M551" s="267">
        <f t="shared" ref="M551" si="2852">M550*1936.27</f>
        <v>0</v>
      </c>
      <c r="N551" s="182">
        <f t="shared" ref="N551" si="2853">N550*1936.27</f>
        <v>0</v>
      </c>
      <c r="O551" s="183">
        <f t="shared" ref="O551" si="2854">O550*1936.27</f>
        <v>0</v>
      </c>
      <c r="P551" s="184">
        <f t="shared" ref="P551" si="2855">P550*1936.27</f>
        <v>0</v>
      </c>
      <c r="Q551" s="184">
        <f t="shared" ref="Q551" si="2856">Q550*1936.27</f>
        <v>0</v>
      </c>
      <c r="R551" s="184">
        <f t="shared" ref="R551" si="2857">R550*1936.27</f>
        <v>0</v>
      </c>
      <c r="S551" s="184">
        <f t="shared" ref="S551" si="2858">S550*1936.27</f>
        <v>0</v>
      </c>
      <c r="T551" s="184">
        <f t="shared" ref="T551" si="2859">T550*1936.27</f>
        <v>0</v>
      </c>
      <c r="U551" s="184">
        <f t="shared" ref="U551" si="2860">U550*1936.27</f>
        <v>0</v>
      </c>
      <c r="V551" s="184">
        <f t="shared" ref="V551" si="2861">V550*1936.27</f>
        <v>0</v>
      </c>
    </row>
    <row r="552" spans="1:23" ht="12.75" customHeight="1" x14ac:dyDescent="0.2">
      <c r="A552" s="104">
        <f>IF(Foglio2!$J$7=1,TRUNC(Base!V552,0),TRUNC(Base!U552,0))</f>
        <v>0</v>
      </c>
      <c r="B552" s="245">
        <f t="shared" si="2710"/>
        <v>37997</v>
      </c>
      <c r="C552" s="377"/>
      <c r="D552" s="377"/>
      <c r="E552" s="259" t="s">
        <v>3</v>
      </c>
      <c r="F552" s="260">
        <v>28</v>
      </c>
      <c r="G552" s="248">
        <f>IF(Foglio2!$J$3=Foglio2!$E$3,Ausiliari_Coll.Scol.!E534,IF(Foglio2!$J$3=Foglio2!$E$4,Collab._Tecnici!E534,IF(Foglio2!$J$3=Foglio2!$E$5,Assistenti_Tecnici!E534,IF(Foglio2!$J$3=Foglio2!$E$6,Assistenti_Amm.vo!E534,IF(Foglio2!$J$3=Foglio2!$E$7,Resp_Coord_Amm.vo!E534,IF(Foglio2!$J$3=Foglio2!$E$8,Direttore_Amm.vo!E534,IF(Foglio2!$J$3=Foglio2!$E$9,Doc_mat_elem.re!E534,IF(Foglio2!$J$3=Foglio2!$E$10,Doc_dipl_scuola_sec.!E534,IF(Foglio2!$J$3=Foglio2!$E$11,Doc_scuola_media!E534,IF(Foglio2!$J$3=Foglio2!$E$12,Doc_laureati_scuola_sec.!E552,IF(Foglio2!$J$3=Foglio2!$E$13,Direttivi_capi_ist.!E534,0)))))))))))</f>
        <v>0</v>
      </c>
      <c r="H552" s="248">
        <f>IF(Foglio2!$J$3=Foglio2!$E$3,Ausiliari_Coll.Scol.!F534,IF(Foglio2!$J$3=Foglio2!$E$4,Collab._Tecnici!F534,IF(Foglio2!$J$3=Foglio2!$E$5,Assistenti_Tecnici!F534,IF(Foglio2!$J$3=Foglio2!$E$6,Assistenti_Amm.vo!F534,IF(Foglio2!$J$3=Foglio2!$E$7,Resp_Coord_Amm.vo!F534,IF(Foglio2!$J$3=Foglio2!$E$8,Direttore_Amm.vo!F534,IF(Foglio2!$J$3=Foglio2!$E$9,Doc_mat_elem.re!F534,IF(Foglio2!$J$3=Foglio2!$E$10,Doc_dipl_scuola_sec.!F534,IF(Foglio2!$J$3=Foglio2!$E$11,Doc_scuola_media!F534,IF(Foglio2!$J$3=Foglio2!$E$12,Doc_laureati_scuola_sec.!F552,IF(Foglio2!$J$3=Foglio2!$E$13,Direttivi_capi_ist.!F534,0)))))))))))</f>
        <v>0</v>
      </c>
      <c r="I552" s="248">
        <f>IF(Foglio2!$J$3=Foglio2!$E$3,Ausiliari_Coll.Scol.!G534,IF(Foglio2!$J$3=Foglio2!$E$4,Collab._Tecnici!G534,IF(Foglio2!$J$3=Foglio2!$E$5,Assistenti_Tecnici!G534,IF(Foglio2!$J$3=Foglio2!$E$6,Assistenti_Amm.vo!G534,IF(Foglio2!$J$3=Foglio2!$E$7,Resp_Coord_Amm.vo!G534,IF(Foglio2!$J$3=Foglio2!$E$8,Direttore_Amm.vo!G534,IF(Foglio2!$J$3=Foglio2!$E$9,Doc_mat_elem.re!G534,IF(Foglio2!$J$3=Foglio2!$E$10,Doc_dipl_scuola_sec.!G534,IF(Foglio2!$J$3=Foglio2!$E$11,Doc_scuola_media!G534,IF(Foglio2!$J$3=Foglio2!$E$12,Doc_laureati_scuola_sec.!G552,IF(Foglio2!$J$3=Foglio2!$E$13,Direttivi_capi_ist.!G534,0)))))))))))</f>
        <v>0</v>
      </c>
      <c r="J552" s="248">
        <f>IF(Foglio2!$J$3=Foglio2!$E$3,Ausiliari_Coll.Scol.!H534,IF(Foglio2!$J$3=Foglio2!$E$4,Collab._Tecnici!H534,IF(Foglio2!$J$3=Foglio2!$E$5,Assistenti_Tecnici!H534,IF(Foglio2!$J$3=Foglio2!$E$6,Assistenti_Amm.vo!H534,IF(Foglio2!$J$3=Foglio2!$E$7,Resp_Coord_Amm.vo!H534,IF(Foglio2!$J$3=Foglio2!$E$8,Direttore_Amm.vo!H534,IF(Foglio2!$J$3=Foglio2!$E$9,Doc_mat_elem.re!H534,IF(Foglio2!$J$3=Foglio2!$E$10,Doc_dipl_scuola_sec.!H534,IF(Foglio2!$J$3=Foglio2!$E$11,Doc_scuola_media!H534,IF(Foglio2!$J$3=Foglio2!$E$12,Doc_laureati_scuola_sec.!H552,IF(Foglio2!$J$3=Foglio2!$E$13,Direttivi_capi_ist.!H534,0)))))))))))</f>
        <v>0</v>
      </c>
      <c r="K552" s="248">
        <f>IF(Foglio2!$J$3=Foglio2!$E$3,Ausiliari_Coll.Scol.!I534,IF(Foglio2!$J$3=Foglio2!$E$4,Collab._Tecnici!I534,IF(Foglio2!$J$3=Foglio2!$E$5,Assistenti_Tecnici!I534,IF(Foglio2!$J$3=Foglio2!$E$6,Assistenti_Amm.vo!I534,IF(Foglio2!$J$3=Foglio2!$E$7,Resp_Coord_Amm.vo!I534,IF(Foglio2!$J$3=Foglio2!$E$8,Direttore_Amm.vo!I534,IF(Foglio2!$J$3=Foglio2!$E$9,Doc_mat_elem.re!I534,IF(Foglio2!$J$3=Foglio2!$E$10,Doc_dipl_scuola_sec.!I534,IF(Foglio2!$J$3=Foglio2!$E$11,Doc_scuola_media!I534,IF(Foglio2!$J$3=Foglio2!$E$12,Doc_laureati_scuola_sec.!I552,IF(Foglio2!$J$3=Foglio2!$E$13,Direttivi_capi_ist.!I534,0)))))))))))</f>
        <v>0</v>
      </c>
      <c r="L552" s="248">
        <f>IF(Foglio2!$J$3=Foglio2!$E$3,Ausiliari_Coll.Scol.!J534,IF(Foglio2!$J$3=Foglio2!$E$4,Collab._Tecnici!J534,IF(Foglio2!$J$3=Foglio2!$E$5,Assistenti_Tecnici!J534,IF(Foglio2!$J$3=Foglio2!$E$6,Assistenti_Amm.vo!J534,IF(Foglio2!$J$3=Foglio2!$E$7,Resp_Coord_Amm.vo!J534,IF(Foglio2!$J$3=Foglio2!$E$8,Direttore_Amm.vo!J534,IF(Foglio2!$J$3=Foglio2!$E$9,Doc_mat_elem.re!J534,IF(Foglio2!$J$3=Foglio2!$E$10,Doc_dipl_scuola_sec.!J534,IF(Foglio2!$J$3=Foglio2!$E$11,Doc_scuola_media!J534,IF(Foglio2!$J$3=Foglio2!$E$12,Doc_laureati_scuola_sec.!J552,IF(Foglio2!$J$3=Foglio2!$E$13,Direttivi_capi_ist.!J534,0)))))))))))</f>
        <v>0</v>
      </c>
      <c r="M552" s="249">
        <f>IF(Foglio2!$J$3=Foglio2!$E$3,Ausiliari_Coll.Scol.!K534,IF(Foglio2!$J$3=Foglio2!$E$4,Collab._Tecnici!K534,IF(Foglio2!$J$3=Foglio2!$E$5,Assistenti_Tecnici!K534,IF(Foglio2!$J$3=Foglio2!$E$6,Assistenti_Amm.vo!K534,IF(Foglio2!$J$3=Foglio2!$E$7,Resp_Coord_Amm.vo!K534,IF(Foglio2!$J$3=Foglio2!$E$8,Direttore_Amm.vo!K534,IF(Foglio2!$J$3=Foglio2!$E$9,Doc_mat_elem.re!K534,IF(Foglio2!$J$3=Foglio2!$E$10,Doc_dipl_scuola_sec.!K534,IF(Foglio2!$J$3=Foglio2!$E$11,Doc_scuola_media!K534,IF(Foglio2!$J$3=Foglio2!$E$12,Doc_laureati_scuola_sec.!K552,IF(Foglio2!$J$3=Foglio2!$E$13,Direttivi_capi_ist.!K534,0)))))))))))</f>
        <v>0</v>
      </c>
      <c r="N552" s="250">
        <f>IF(Foglio2!$J$3=Foglio2!$E$3,Ausiliari_Coll.Scol.!L534,IF(Foglio2!$J$3=Foglio2!$E$4,Collab._Tecnici!L534,IF(Foglio2!$J$3=Foglio2!$E$5,Assistenti_Tecnici!L534,IF(Foglio2!$J$3=Foglio2!$E$6,Assistenti_Amm.vo!L534,IF(Foglio2!$J$3=Foglio2!$E$7,Resp_Coord_Amm.vo!L534,IF(Foglio2!$J$3=Foglio2!$E$8,Direttore_Amm.vo!L534,IF(Foglio2!$J$3=Foglio2!$E$9,Doc_mat_elem.re!L534,IF(Foglio2!$J$3=Foglio2!$E$10,Doc_dipl_scuola_sec.!L534,IF(Foglio2!$J$3=Foglio2!$E$11,Doc_scuola_media!L534,IF(Foglio2!$J$3=Foglio2!$E$12,Doc_laureati_scuola_sec.!L552,IF(Foglio2!$J$3=Foglio2!$E$13,Direttivi_capi_ist.!L534,0)))))))))))</f>
        <v>0</v>
      </c>
      <c r="O552" s="251">
        <f>IF(Foglio2!$J$3=Foglio2!$E$3,Ausiliari_Coll.Scol.!M534,IF(Foglio2!$J$3=Foglio2!$E$4,Collab._Tecnici!M534,IF(Foglio2!$J$3=Foglio2!$E$5,Assistenti_Tecnici!M534,IF(Foglio2!$J$3=Foglio2!$E$6,Assistenti_Amm.vo!M534,IF(Foglio2!$J$3=Foglio2!$E$7,Resp_Coord_Amm.vo!M534,IF(Foglio2!$J$3=Foglio2!$E$8,Direttore_Amm.vo!M534,IF(Foglio2!$J$3=Foglio2!$E$9,Doc_mat_elem.re!M534,IF(Foglio2!$J$3=Foglio2!$E$10,Doc_dipl_scuola_sec.!M534,IF(Foglio2!$J$3=Foglio2!$E$11,Doc_scuola_media!M534,IF(Foglio2!$J$3=Foglio2!$E$12,Doc_laureati_scuola_sec.!M552,IF(Foglio2!$J$3=Foglio2!$E$13,Direttivi_capi_ist.!M534,0)))))))))))</f>
        <v>0</v>
      </c>
      <c r="P552" s="252">
        <f>IF(Foglio2!$J$3=Foglio2!$E$3,Ausiliari_Coll.Scol.!N534,IF(Foglio2!$J$3=Foglio2!$E$4,Collab._Tecnici!N534,IF(Foglio2!$J$3=Foglio2!$E$5,Assistenti_Tecnici!N534,IF(Foglio2!$J$3=Foglio2!$E$6,Assistenti_Amm.vo!N534,IF(Foglio2!$J$3=Foglio2!$E$7,Resp_Coord_Amm.vo!N534,IF(Foglio2!$J$3=Foglio2!$E$8,Direttore_Amm.vo!N534,IF(Foglio2!$J$3=Foglio2!$E$9,Doc_mat_elem.re!N534,IF(Foglio2!$J$3=Foglio2!$E$10,Doc_dipl_scuola_sec.!N534,IF(Foglio2!$J$3=Foglio2!$E$11,Doc_scuola_media!N534,IF(Foglio2!$J$3=Foglio2!$E$12,Doc_laureati_scuola_sec.!N552,IF(Foglio2!$J$3=Foglio2!$E$13,Direttivi_capi_ist.!N534,0)))))))))))</f>
        <v>0</v>
      </c>
      <c r="Q552" s="252">
        <f>IF(Foglio2!$J$3=Foglio2!$E$3,Ausiliari_Coll.Scol.!O534,IF(Foglio2!$J$3=Foglio2!$E$4,Collab._Tecnici!O534,IF(Foglio2!$J$3=Foglio2!$E$5,Assistenti_Tecnici!O534,IF(Foglio2!$J$3=Foglio2!$E$6,Assistenti_Amm.vo!O534,IF(Foglio2!$J$3=Foglio2!$E$7,Resp_Coord_Amm.vo!O534,IF(Foglio2!$J$3=Foglio2!$E$8,Direttore_Amm.vo!O534,IF(Foglio2!$J$3=Foglio2!$E$9,Doc_mat_elem.re!O534,IF(Foglio2!$J$3=Foglio2!$E$10,Doc_dipl_scuola_sec.!O534,IF(Foglio2!$J$3=Foglio2!$E$11,Doc_scuola_media!O534,IF(Foglio2!$J$3=Foglio2!$E$12,Doc_laureati_scuola_sec.!O552,IF(Foglio2!$J$3=Foglio2!$E$13,Direttivi_capi_ist.!O534,0)))))))))))</f>
        <v>0</v>
      </c>
      <c r="R552" s="252">
        <f>IF(Foglio2!$J$3=Foglio2!$E$3,Ausiliari_Coll.Scol.!P534,IF(Foglio2!$J$3=Foglio2!$E$4,Collab._Tecnici!P534,IF(Foglio2!$J$3=Foglio2!$E$5,Assistenti_Tecnici!P534,IF(Foglio2!$J$3=Foglio2!$E$6,Assistenti_Amm.vo!P534,IF(Foglio2!$J$3=Foglio2!$E$7,Resp_Coord_Amm.vo!P534,IF(Foglio2!$J$3=Foglio2!$E$8,Direttore_Amm.vo!P534,IF(Foglio2!$J$3=Foglio2!$E$9,Doc_mat_elem.re!P534,IF(Foglio2!$J$3=Foglio2!$E$10,Doc_dipl_scuola_sec.!P534,IF(Foglio2!$J$3=Foglio2!$E$11,Doc_scuola_media!P534,IF(Foglio2!$J$3=Foglio2!$E$12,Doc_laureati_scuola_sec.!P552,IF(Foglio2!$J$3=Foglio2!$E$13,Direttivi_capi_ist.!P534,0)))))))))))</f>
        <v>0</v>
      </c>
      <c r="S552" s="252">
        <f>IF(Foglio2!$J$3=Foglio2!$E$3,Ausiliari_Coll.Scol.!Q534,IF(Foglio2!$J$3=Foglio2!$E$4,Collab._Tecnici!Q534,IF(Foglio2!$J$3=Foglio2!$E$5,Assistenti_Tecnici!Q534,IF(Foglio2!$J$3=Foglio2!$E$6,Assistenti_Amm.vo!Q534,IF(Foglio2!$J$3=Foglio2!$E$7,Resp_Coord_Amm.vo!Q534,IF(Foglio2!$J$3=Foglio2!$E$8,Direttore_Amm.vo!Q534,IF(Foglio2!$J$3=Foglio2!$E$9,Doc_mat_elem.re!Q534,IF(Foglio2!$J$3=Foglio2!$E$10,Doc_dipl_scuola_sec.!Q534,IF(Foglio2!$J$3=Foglio2!$E$11,Doc_scuola_media!Q534,IF(Foglio2!$J$3=Foglio2!$E$12,Doc_laureati_scuola_sec.!Q552,IF(Foglio2!$J$3=Foglio2!$E$13,Direttivi_capi_ist.!Q534,0)))))))))))</f>
        <v>0</v>
      </c>
      <c r="T552" s="252">
        <f>IF(Foglio2!$J$3=Foglio2!$E$3,Ausiliari_Coll.Scol.!R534,IF(Foglio2!$J$3=Foglio2!$E$4,Collab._Tecnici!R534,IF(Foglio2!$J$3=Foglio2!$E$5,Assistenti_Tecnici!R534,IF(Foglio2!$J$3=Foglio2!$E$6,Assistenti_Amm.vo!R534,IF(Foglio2!$J$3=Foglio2!$E$7,Resp_Coord_Amm.vo!R534,IF(Foglio2!$J$3=Foglio2!$E$8,Direttore_Amm.vo!R534,IF(Foglio2!$J$3=Foglio2!$E$9,Doc_mat_elem.re!R534,IF(Foglio2!$J$3=Foglio2!$E$10,Doc_dipl_scuola_sec.!R534,IF(Foglio2!$J$3=Foglio2!$E$11,Doc_scuola_media!R534,IF(Foglio2!$J$3=Foglio2!$E$12,Doc_laureati_scuola_sec.!R552,IF(Foglio2!$J$3=Foglio2!$E$13,Direttivi_capi_ist.!R534,0)))))))))))</f>
        <v>0</v>
      </c>
      <c r="U552" s="252">
        <f t="shared" ref="U552" si="2862">(P552)/12*0.8</f>
        <v>0</v>
      </c>
      <c r="V552" s="252">
        <f t="shared" ref="V552" si="2863">(P552+R552)/12*0.8</f>
        <v>0</v>
      </c>
      <c r="W552" s="253" t="str">
        <f t="shared" ref="W552" si="2864">"Fascia Da "&amp;F552&amp;" a "&amp;F553&amp;" Decorrenza "&amp;DAY(C542)&amp;"/"&amp;MONTH(C542)&amp;"/"&amp;YEAR(C542)</f>
        <v>Fascia Da 28 a 34 Decorrenza 1/1/2004</v>
      </c>
    </row>
    <row r="553" spans="1:23" ht="9" customHeight="1" x14ac:dyDescent="0.2">
      <c r="B553" s="245">
        <f t="shared" si="2710"/>
        <v>37998</v>
      </c>
      <c r="C553" s="377"/>
      <c r="D553" s="377"/>
      <c r="E553" s="254" t="s">
        <v>4</v>
      </c>
      <c r="F553" s="255">
        <v>34</v>
      </c>
      <c r="G553" s="267">
        <f t="shared" ref="G553" si="2865">G552*1936.27</f>
        <v>0</v>
      </c>
      <c r="H553" s="267">
        <f t="shared" ref="H553" si="2866">H552*1936.27</f>
        <v>0</v>
      </c>
      <c r="I553" s="267">
        <f t="shared" ref="I553" si="2867">I552*1936.27</f>
        <v>0</v>
      </c>
      <c r="J553" s="267">
        <f t="shared" ref="J553" si="2868">J552*1936.27</f>
        <v>0</v>
      </c>
      <c r="K553" s="267">
        <f t="shared" ref="K553" si="2869">K552*1936.27</f>
        <v>0</v>
      </c>
      <c r="L553" s="266">
        <f t="shared" ref="L553" si="2870">L552*1936.27</f>
        <v>0</v>
      </c>
      <c r="M553" s="267">
        <f t="shared" ref="M553" si="2871">M552*1936.27</f>
        <v>0</v>
      </c>
      <c r="N553" s="182">
        <f t="shared" ref="N553" si="2872">N552*1936.27</f>
        <v>0</v>
      </c>
      <c r="O553" s="183">
        <f t="shared" ref="O553" si="2873">O552*1936.27</f>
        <v>0</v>
      </c>
      <c r="P553" s="184">
        <f t="shared" ref="P553" si="2874">P552*1936.27</f>
        <v>0</v>
      </c>
      <c r="Q553" s="184">
        <f t="shared" ref="Q553" si="2875">Q552*1936.27</f>
        <v>0</v>
      </c>
      <c r="R553" s="184">
        <f t="shared" ref="R553" si="2876">R552*1936.27</f>
        <v>0</v>
      </c>
      <c r="S553" s="184">
        <f t="shared" ref="S553" si="2877">S552*1936.27</f>
        <v>0</v>
      </c>
      <c r="T553" s="184">
        <f t="shared" ref="T553" si="2878">T552*1936.27</f>
        <v>0</v>
      </c>
      <c r="U553" s="184">
        <f t="shared" ref="U553" si="2879">U552*1936.27</f>
        <v>0</v>
      </c>
      <c r="V553" s="184">
        <f t="shared" ref="V553" si="2880">V552*1936.27</f>
        <v>0</v>
      </c>
    </row>
    <row r="554" spans="1:23" ht="12.75" customHeight="1" x14ac:dyDescent="0.2">
      <c r="A554" s="104">
        <f>IF(Foglio2!$J$7=1,TRUNC(Base!V554,0),TRUNC(Base!U554,0))</f>
        <v>0</v>
      </c>
      <c r="B554" s="245">
        <f t="shared" si="2710"/>
        <v>37999</v>
      </c>
      <c r="C554" s="377"/>
      <c r="D554" s="377"/>
      <c r="E554" s="259" t="s">
        <v>3</v>
      </c>
      <c r="F554" s="260">
        <v>35</v>
      </c>
      <c r="G554" s="248">
        <f>IF(Foglio2!$J$3=Foglio2!$E$3,Ausiliari_Coll.Scol.!E536,IF(Foglio2!$J$3=Foglio2!$E$4,Collab._Tecnici!E536,IF(Foglio2!$J$3=Foglio2!$E$5,Assistenti_Tecnici!E536,IF(Foglio2!$J$3=Foglio2!$E$6,Assistenti_Amm.vo!E536,IF(Foglio2!$J$3=Foglio2!$E$7,Resp_Coord_Amm.vo!E536,IF(Foglio2!$J$3=Foglio2!$E$8,Direttore_Amm.vo!E536,IF(Foglio2!$J$3=Foglio2!$E$9,Doc_mat_elem.re!E536,IF(Foglio2!$J$3=Foglio2!$E$10,Doc_dipl_scuola_sec.!E536,IF(Foglio2!$J$3=Foglio2!$E$11,Doc_scuola_media!E536,IF(Foglio2!$J$3=Foglio2!$E$12,Doc_laureati_scuola_sec.!E554,IF(Foglio2!$J$3=Foglio2!$E$13,Direttivi_capi_ist.!E536,0)))))))))))</f>
        <v>0</v>
      </c>
      <c r="H554" s="248">
        <f>IF(Foglio2!$J$3=Foglio2!$E$3,Ausiliari_Coll.Scol.!F536,IF(Foglio2!$J$3=Foglio2!$E$4,Collab._Tecnici!F536,IF(Foglio2!$J$3=Foglio2!$E$5,Assistenti_Tecnici!F536,IF(Foglio2!$J$3=Foglio2!$E$6,Assistenti_Amm.vo!F536,IF(Foglio2!$J$3=Foglio2!$E$7,Resp_Coord_Amm.vo!F536,IF(Foglio2!$J$3=Foglio2!$E$8,Direttore_Amm.vo!F536,IF(Foglio2!$J$3=Foglio2!$E$9,Doc_mat_elem.re!F536,IF(Foglio2!$J$3=Foglio2!$E$10,Doc_dipl_scuola_sec.!F536,IF(Foglio2!$J$3=Foglio2!$E$11,Doc_scuola_media!F536,IF(Foglio2!$J$3=Foglio2!$E$12,Doc_laureati_scuola_sec.!F554,IF(Foglio2!$J$3=Foglio2!$E$13,Direttivi_capi_ist.!F536,0)))))))))))</f>
        <v>0</v>
      </c>
      <c r="I554" s="248">
        <f>IF(Foglio2!$J$3=Foglio2!$E$3,Ausiliari_Coll.Scol.!G536,IF(Foglio2!$J$3=Foglio2!$E$4,Collab._Tecnici!G536,IF(Foglio2!$J$3=Foglio2!$E$5,Assistenti_Tecnici!G536,IF(Foglio2!$J$3=Foglio2!$E$6,Assistenti_Amm.vo!G536,IF(Foglio2!$J$3=Foglio2!$E$7,Resp_Coord_Amm.vo!G536,IF(Foglio2!$J$3=Foglio2!$E$8,Direttore_Amm.vo!G536,IF(Foglio2!$J$3=Foglio2!$E$9,Doc_mat_elem.re!G536,IF(Foglio2!$J$3=Foglio2!$E$10,Doc_dipl_scuola_sec.!G536,IF(Foglio2!$J$3=Foglio2!$E$11,Doc_scuola_media!G536,IF(Foglio2!$J$3=Foglio2!$E$12,Doc_laureati_scuola_sec.!G554,IF(Foglio2!$J$3=Foglio2!$E$13,Direttivi_capi_ist.!G536,0)))))))))))</f>
        <v>0</v>
      </c>
      <c r="J554" s="248">
        <f>IF(Foglio2!$J$3=Foglio2!$E$3,Ausiliari_Coll.Scol.!H536,IF(Foglio2!$J$3=Foglio2!$E$4,Collab._Tecnici!H536,IF(Foglio2!$J$3=Foglio2!$E$5,Assistenti_Tecnici!H536,IF(Foglio2!$J$3=Foglio2!$E$6,Assistenti_Amm.vo!H536,IF(Foglio2!$J$3=Foglio2!$E$7,Resp_Coord_Amm.vo!H536,IF(Foglio2!$J$3=Foglio2!$E$8,Direttore_Amm.vo!H536,IF(Foglio2!$J$3=Foglio2!$E$9,Doc_mat_elem.re!H536,IF(Foglio2!$J$3=Foglio2!$E$10,Doc_dipl_scuola_sec.!H536,IF(Foglio2!$J$3=Foglio2!$E$11,Doc_scuola_media!H536,IF(Foglio2!$J$3=Foglio2!$E$12,Doc_laureati_scuola_sec.!H554,IF(Foglio2!$J$3=Foglio2!$E$13,Direttivi_capi_ist.!H536,0)))))))))))</f>
        <v>0</v>
      </c>
      <c r="K554" s="248">
        <f>IF(Foglio2!$J$3=Foglio2!$E$3,Ausiliari_Coll.Scol.!I536,IF(Foglio2!$J$3=Foglio2!$E$4,Collab._Tecnici!I536,IF(Foglio2!$J$3=Foglio2!$E$5,Assistenti_Tecnici!I536,IF(Foglio2!$J$3=Foglio2!$E$6,Assistenti_Amm.vo!I536,IF(Foglio2!$J$3=Foglio2!$E$7,Resp_Coord_Amm.vo!I536,IF(Foglio2!$J$3=Foglio2!$E$8,Direttore_Amm.vo!I536,IF(Foglio2!$J$3=Foglio2!$E$9,Doc_mat_elem.re!I536,IF(Foglio2!$J$3=Foglio2!$E$10,Doc_dipl_scuola_sec.!I536,IF(Foglio2!$J$3=Foglio2!$E$11,Doc_scuola_media!I536,IF(Foglio2!$J$3=Foglio2!$E$12,Doc_laureati_scuola_sec.!I554,IF(Foglio2!$J$3=Foglio2!$E$13,Direttivi_capi_ist.!I536,0)))))))))))</f>
        <v>0</v>
      </c>
      <c r="L554" s="248">
        <f>IF(Foglio2!$J$3=Foglio2!$E$3,Ausiliari_Coll.Scol.!J536,IF(Foglio2!$J$3=Foglio2!$E$4,Collab._Tecnici!J536,IF(Foglio2!$J$3=Foglio2!$E$5,Assistenti_Tecnici!J536,IF(Foglio2!$J$3=Foglio2!$E$6,Assistenti_Amm.vo!J536,IF(Foglio2!$J$3=Foglio2!$E$7,Resp_Coord_Amm.vo!J536,IF(Foglio2!$J$3=Foglio2!$E$8,Direttore_Amm.vo!J536,IF(Foglio2!$J$3=Foglio2!$E$9,Doc_mat_elem.re!J536,IF(Foglio2!$J$3=Foglio2!$E$10,Doc_dipl_scuola_sec.!J536,IF(Foglio2!$J$3=Foglio2!$E$11,Doc_scuola_media!J536,IF(Foglio2!$J$3=Foglio2!$E$12,Doc_laureati_scuola_sec.!J554,IF(Foglio2!$J$3=Foglio2!$E$13,Direttivi_capi_ist.!J536,0)))))))))))</f>
        <v>0</v>
      </c>
      <c r="M554" s="249">
        <f>IF(Foglio2!$J$3=Foglio2!$E$3,Ausiliari_Coll.Scol.!K536,IF(Foglio2!$J$3=Foglio2!$E$4,Collab._Tecnici!K536,IF(Foglio2!$J$3=Foglio2!$E$5,Assistenti_Tecnici!K536,IF(Foglio2!$J$3=Foglio2!$E$6,Assistenti_Amm.vo!K536,IF(Foglio2!$J$3=Foglio2!$E$7,Resp_Coord_Amm.vo!K536,IF(Foglio2!$J$3=Foglio2!$E$8,Direttore_Amm.vo!K536,IF(Foglio2!$J$3=Foglio2!$E$9,Doc_mat_elem.re!K536,IF(Foglio2!$J$3=Foglio2!$E$10,Doc_dipl_scuola_sec.!K536,IF(Foglio2!$J$3=Foglio2!$E$11,Doc_scuola_media!K536,IF(Foglio2!$J$3=Foglio2!$E$12,Doc_laureati_scuola_sec.!K554,IF(Foglio2!$J$3=Foglio2!$E$13,Direttivi_capi_ist.!K536,0)))))))))))</f>
        <v>0</v>
      </c>
      <c r="N554" s="250">
        <f>IF(Foglio2!$J$3=Foglio2!$E$3,Ausiliari_Coll.Scol.!L536,IF(Foglio2!$J$3=Foglio2!$E$4,Collab._Tecnici!L536,IF(Foglio2!$J$3=Foglio2!$E$5,Assistenti_Tecnici!L536,IF(Foglio2!$J$3=Foglio2!$E$6,Assistenti_Amm.vo!L536,IF(Foglio2!$J$3=Foglio2!$E$7,Resp_Coord_Amm.vo!L536,IF(Foglio2!$J$3=Foglio2!$E$8,Direttore_Amm.vo!L536,IF(Foglio2!$J$3=Foglio2!$E$9,Doc_mat_elem.re!L536,IF(Foglio2!$J$3=Foglio2!$E$10,Doc_dipl_scuola_sec.!L536,IF(Foglio2!$J$3=Foglio2!$E$11,Doc_scuola_media!L536,IF(Foglio2!$J$3=Foglio2!$E$12,Doc_laureati_scuola_sec.!L554,IF(Foglio2!$J$3=Foglio2!$E$13,Direttivi_capi_ist.!L536,0)))))))))))</f>
        <v>0</v>
      </c>
      <c r="O554" s="251">
        <f>IF(Foglio2!$J$3=Foglio2!$E$3,Ausiliari_Coll.Scol.!M536,IF(Foglio2!$J$3=Foglio2!$E$4,Collab._Tecnici!M536,IF(Foglio2!$J$3=Foglio2!$E$5,Assistenti_Tecnici!M536,IF(Foglio2!$J$3=Foglio2!$E$6,Assistenti_Amm.vo!M536,IF(Foglio2!$J$3=Foglio2!$E$7,Resp_Coord_Amm.vo!M536,IF(Foglio2!$J$3=Foglio2!$E$8,Direttore_Amm.vo!M536,IF(Foglio2!$J$3=Foglio2!$E$9,Doc_mat_elem.re!M536,IF(Foglio2!$J$3=Foglio2!$E$10,Doc_dipl_scuola_sec.!M536,IF(Foglio2!$J$3=Foglio2!$E$11,Doc_scuola_media!M536,IF(Foglio2!$J$3=Foglio2!$E$12,Doc_laureati_scuola_sec.!M554,IF(Foglio2!$J$3=Foglio2!$E$13,Direttivi_capi_ist.!M536,0)))))))))))</f>
        <v>0</v>
      </c>
      <c r="P554" s="252">
        <f>IF(Foglio2!$J$3=Foglio2!$E$3,Ausiliari_Coll.Scol.!N536,IF(Foglio2!$J$3=Foglio2!$E$4,Collab._Tecnici!N536,IF(Foglio2!$J$3=Foglio2!$E$5,Assistenti_Tecnici!N536,IF(Foglio2!$J$3=Foglio2!$E$6,Assistenti_Amm.vo!N536,IF(Foglio2!$J$3=Foglio2!$E$7,Resp_Coord_Amm.vo!N536,IF(Foglio2!$J$3=Foglio2!$E$8,Direttore_Amm.vo!N536,IF(Foglio2!$J$3=Foglio2!$E$9,Doc_mat_elem.re!N536,IF(Foglio2!$J$3=Foglio2!$E$10,Doc_dipl_scuola_sec.!N536,IF(Foglio2!$J$3=Foglio2!$E$11,Doc_scuola_media!N536,IF(Foglio2!$J$3=Foglio2!$E$12,Doc_laureati_scuola_sec.!N554,IF(Foglio2!$J$3=Foglio2!$E$13,Direttivi_capi_ist.!N536,0)))))))))))</f>
        <v>0</v>
      </c>
      <c r="Q554" s="252">
        <f>IF(Foglio2!$J$3=Foglio2!$E$3,Ausiliari_Coll.Scol.!O536,IF(Foglio2!$J$3=Foglio2!$E$4,Collab._Tecnici!O536,IF(Foglio2!$J$3=Foglio2!$E$5,Assistenti_Tecnici!O536,IF(Foglio2!$J$3=Foglio2!$E$6,Assistenti_Amm.vo!O536,IF(Foglio2!$J$3=Foglio2!$E$7,Resp_Coord_Amm.vo!O536,IF(Foglio2!$J$3=Foglio2!$E$8,Direttore_Amm.vo!O536,IF(Foglio2!$J$3=Foglio2!$E$9,Doc_mat_elem.re!O536,IF(Foglio2!$J$3=Foglio2!$E$10,Doc_dipl_scuola_sec.!O536,IF(Foglio2!$J$3=Foglio2!$E$11,Doc_scuola_media!O536,IF(Foglio2!$J$3=Foglio2!$E$12,Doc_laureati_scuola_sec.!O554,IF(Foglio2!$J$3=Foglio2!$E$13,Direttivi_capi_ist.!O536,0)))))))))))</f>
        <v>0</v>
      </c>
      <c r="R554" s="252">
        <f>IF(Foglio2!$J$3=Foglio2!$E$3,Ausiliari_Coll.Scol.!P536,IF(Foglio2!$J$3=Foglio2!$E$4,Collab._Tecnici!P536,IF(Foglio2!$J$3=Foglio2!$E$5,Assistenti_Tecnici!P536,IF(Foglio2!$J$3=Foglio2!$E$6,Assistenti_Amm.vo!P536,IF(Foglio2!$J$3=Foglio2!$E$7,Resp_Coord_Amm.vo!P536,IF(Foglio2!$J$3=Foglio2!$E$8,Direttore_Amm.vo!P536,IF(Foglio2!$J$3=Foglio2!$E$9,Doc_mat_elem.re!P536,IF(Foglio2!$J$3=Foglio2!$E$10,Doc_dipl_scuola_sec.!P536,IF(Foglio2!$J$3=Foglio2!$E$11,Doc_scuola_media!P536,IF(Foglio2!$J$3=Foglio2!$E$12,Doc_laureati_scuola_sec.!P554,IF(Foglio2!$J$3=Foglio2!$E$13,Direttivi_capi_ist.!P536,0)))))))))))</f>
        <v>0</v>
      </c>
      <c r="S554" s="252">
        <f>IF(Foglio2!$J$3=Foglio2!$E$3,Ausiliari_Coll.Scol.!Q536,IF(Foglio2!$J$3=Foglio2!$E$4,Collab._Tecnici!Q536,IF(Foglio2!$J$3=Foglio2!$E$5,Assistenti_Tecnici!Q536,IF(Foglio2!$J$3=Foglio2!$E$6,Assistenti_Amm.vo!Q536,IF(Foglio2!$J$3=Foglio2!$E$7,Resp_Coord_Amm.vo!Q536,IF(Foglio2!$J$3=Foglio2!$E$8,Direttore_Amm.vo!Q536,IF(Foglio2!$J$3=Foglio2!$E$9,Doc_mat_elem.re!Q536,IF(Foglio2!$J$3=Foglio2!$E$10,Doc_dipl_scuola_sec.!Q536,IF(Foglio2!$J$3=Foglio2!$E$11,Doc_scuola_media!Q536,IF(Foglio2!$J$3=Foglio2!$E$12,Doc_laureati_scuola_sec.!Q554,IF(Foglio2!$J$3=Foglio2!$E$13,Direttivi_capi_ist.!Q536,0)))))))))))</f>
        <v>0</v>
      </c>
      <c r="T554" s="252">
        <f>IF(Foglio2!$J$3=Foglio2!$E$3,Ausiliari_Coll.Scol.!R536,IF(Foglio2!$J$3=Foglio2!$E$4,Collab._Tecnici!R536,IF(Foglio2!$J$3=Foglio2!$E$5,Assistenti_Tecnici!R536,IF(Foglio2!$J$3=Foglio2!$E$6,Assistenti_Amm.vo!R536,IF(Foglio2!$J$3=Foglio2!$E$7,Resp_Coord_Amm.vo!R536,IF(Foglio2!$J$3=Foglio2!$E$8,Direttore_Amm.vo!R536,IF(Foglio2!$J$3=Foglio2!$E$9,Doc_mat_elem.re!R536,IF(Foglio2!$J$3=Foglio2!$E$10,Doc_dipl_scuola_sec.!R536,IF(Foglio2!$J$3=Foglio2!$E$11,Doc_scuola_media!R536,IF(Foglio2!$J$3=Foglio2!$E$12,Doc_laureati_scuola_sec.!R554,IF(Foglio2!$J$3=Foglio2!$E$13,Direttivi_capi_ist.!R536,0)))))))))))</f>
        <v>0</v>
      </c>
      <c r="U554" s="252">
        <f t="shared" ref="U554" si="2881">(P554)/12*0.8</f>
        <v>0</v>
      </c>
      <c r="V554" s="252">
        <f t="shared" ref="V554" si="2882">(P554+R554)/12*0.8</f>
        <v>0</v>
      </c>
      <c r="W554" s="253" t="str">
        <f t="shared" ref="W554" si="2883">"Fascia Da "&amp;F554&amp;" a "&amp;F555&amp;" Decorrenza "&amp;DAY(C542)&amp;"/"&amp;MONTH(C542)&amp;"/"&amp;YEAR(C542)</f>
        <v>Fascia Da 35 a  Decorrenza 1/1/2004</v>
      </c>
    </row>
    <row r="555" spans="1:23" ht="9" customHeight="1" x14ac:dyDescent="0.2">
      <c r="B555" s="245">
        <f t="shared" si="2710"/>
        <v>38000</v>
      </c>
      <c r="C555" s="378"/>
      <c r="D555" s="378"/>
      <c r="E555" s="264" t="s">
        <v>4</v>
      </c>
      <c r="F555" s="265"/>
      <c r="G555" s="267">
        <f t="shared" ref="G555" si="2884">G554*1936.27</f>
        <v>0</v>
      </c>
      <c r="H555" s="267">
        <f t="shared" ref="H555" si="2885">H554*1936.27</f>
        <v>0</v>
      </c>
      <c r="I555" s="267">
        <f t="shared" ref="I555" si="2886">I554*1936.27</f>
        <v>0</v>
      </c>
      <c r="J555" s="267">
        <f t="shared" ref="J555" si="2887">J554*1936.27</f>
        <v>0</v>
      </c>
      <c r="K555" s="267">
        <f t="shared" ref="K555" si="2888">K554*1936.27</f>
        <v>0</v>
      </c>
      <c r="L555" s="266">
        <f t="shared" ref="L555" si="2889">L554*1936.27</f>
        <v>0</v>
      </c>
      <c r="M555" s="267">
        <f t="shared" ref="M555" si="2890">M554*1936.27</f>
        <v>0</v>
      </c>
      <c r="N555" s="182">
        <f t="shared" ref="N555" si="2891">N554*1936.27</f>
        <v>0</v>
      </c>
      <c r="O555" s="183">
        <f t="shared" ref="O555" si="2892">O554*1936.27</f>
        <v>0</v>
      </c>
      <c r="P555" s="184">
        <f t="shared" ref="P555" si="2893">P554*1936.27</f>
        <v>0</v>
      </c>
      <c r="Q555" s="184">
        <f t="shared" ref="Q555" si="2894">Q554*1936.27</f>
        <v>0</v>
      </c>
      <c r="R555" s="184">
        <f t="shared" ref="R555" si="2895">R554*1936.27</f>
        <v>0</v>
      </c>
      <c r="S555" s="184">
        <f t="shared" ref="S555" si="2896">S554*1936.27</f>
        <v>0</v>
      </c>
      <c r="T555" s="184">
        <f t="shared" ref="T555" si="2897">T554*1936.27</f>
        <v>0</v>
      </c>
      <c r="U555" s="184">
        <f t="shared" ref="U555" si="2898">U554*1936.27</f>
        <v>0</v>
      </c>
      <c r="V555" s="184">
        <f t="shared" ref="V555" si="2899">V554*1936.27</f>
        <v>0</v>
      </c>
    </row>
    <row r="556" spans="1:23" ht="12.75" customHeight="1" x14ac:dyDescent="0.2">
      <c r="A556" s="104">
        <f>IF(Foglio2!$J$7=1,TRUNC(Base!V556,0),TRUNC(Base!U556,0))</f>
        <v>0</v>
      </c>
      <c r="B556" s="245">
        <f t="shared" ref="B556" si="2900">C558</f>
        <v>38384</v>
      </c>
      <c r="C556" s="375">
        <v>38384</v>
      </c>
      <c r="D556" s="375">
        <v>38717</v>
      </c>
      <c r="E556" s="246" t="s">
        <v>3</v>
      </c>
      <c r="F556" s="247">
        <v>0</v>
      </c>
      <c r="G556" s="248">
        <f>IF(Foglio2!$J$3=Foglio2!$E$3,Ausiliari_Coll.Scol.!E538,IF(Foglio2!$J$3=Foglio2!$E$4,Collab._Tecnici!E538,IF(Foglio2!$J$3=Foglio2!$E$5,Assistenti_Tecnici!E538,IF(Foglio2!$J$3=Foglio2!$E$6,Assistenti_Amm.vo!E538,IF(Foglio2!$J$3=Foglio2!$E$7,Resp_Coord_Amm.vo!E538,IF(Foglio2!$J$3=Foglio2!$E$8,Direttore_Amm.vo!E538,IF(Foglio2!$J$3=Foglio2!$E$9,Doc_mat_elem.re!E538,IF(Foglio2!$J$3=Foglio2!$E$10,Doc_dipl_scuola_sec.!E538,IF(Foglio2!$J$3=Foglio2!$E$11,Doc_scuola_media!E538,IF(Foglio2!$J$3=Foglio2!$E$12,Doc_laureati_scuola_sec.!E556,IF(Foglio2!$J$3=Foglio2!$E$13,Direttivi_capi_ist.!E538,0)))))))))))</f>
        <v>0</v>
      </c>
      <c r="H556" s="248">
        <f>IF(Foglio2!$J$3=Foglio2!$E$3,Ausiliari_Coll.Scol.!F538,IF(Foglio2!$J$3=Foglio2!$E$4,Collab._Tecnici!F538,IF(Foglio2!$J$3=Foglio2!$E$5,Assistenti_Tecnici!F538,IF(Foglio2!$J$3=Foglio2!$E$6,Assistenti_Amm.vo!F538,IF(Foglio2!$J$3=Foglio2!$E$7,Resp_Coord_Amm.vo!F538,IF(Foglio2!$J$3=Foglio2!$E$8,Direttore_Amm.vo!F538,IF(Foglio2!$J$3=Foglio2!$E$9,Doc_mat_elem.re!F538,IF(Foglio2!$J$3=Foglio2!$E$10,Doc_dipl_scuola_sec.!F538,IF(Foglio2!$J$3=Foglio2!$E$11,Doc_scuola_media!F538,IF(Foglio2!$J$3=Foglio2!$E$12,Doc_laureati_scuola_sec.!F556,IF(Foglio2!$J$3=Foglio2!$E$13,Direttivi_capi_ist.!F538,0)))))))))))</f>
        <v>0</v>
      </c>
      <c r="I556" s="248">
        <f>IF(Foglio2!$J$3=Foglio2!$E$3,Ausiliari_Coll.Scol.!G538,IF(Foglio2!$J$3=Foglio2!$E$4,Collab._Tecnici!G538,IF(Foglio2!$J$3=Foglio2!$E$5,Assistenti_Tecnici!G538,IF(Foglio2!$J$3=Foglio2!$E$6,Assistenti_Amm.vo!G538,IF(Foglio2!$J$3=Foglio2!$E$7,Resp_Coord_Amm.vo!G538,IF(Foglio2!$J$3=Foglio2!$E$8,Direttore_Amm.vo!G538,IF(Foglio2!$J$3=Foglio2!$E$9,Doc_mat_elem.re!G538,IF(Foglio2!$J$3=Foglio2!$E$10,Doc_dipl_scuola_sec.!G538,IF(Foglio2!$J$3=Foglio2!$E$11,Doc_scuola_media!G538,IF(Foglio2!$J$3=Foglio2!$E$12,Doc_laureati_scuola_sec.!G556,IF(Foglio2!$J$3=Foglio2!$E$13,Direttivi_capi_ist.!G538,0)))))))))))</f>
        <v>0</v>
      </c>
      <c r="J556" s="248">
        <f>IF(Foglio2!$J$3=Foglio2!$E$3,Ausiliari_Coll.Scol.!H538,IF(Foglio2!$J$3=Foglio2!$E$4,Collab._Tecnici!H538,IF(Foglio2!$J$3=Foglio2!$E$5,Assistenti_Tecnici!H538,IF(Foglio2!$J$3=Foglio2!$E$6,Assistenti_Amm.vo!H538,IF(Foglio2!$J$3=Foglio2!$E$7,Resp_Coord_Amm.vo!H538,IF(Foglio2!$J$3=Foglio2!$E$8,Direttore_Amm.vo!H538,IF(Foglio2!$J$3=Foglio2!$E$9,Doc_mat_elem.re!H538,IF(Foglio2!$J$3=Foglio2!$E$10,Doc_dipl_scuola_sec.!H538,IF(Foglio2!$J$3=Foglio2!$E$11,Doc_scuola_media!H538,IF(Foglio2!$J$3=Foglio2!$E$12,Doc_laureati_scuola_sec.!H556,IF(Foglio2!$J$3=Foglio2!$E$13,Direttivi_capi_ist.!H538,0)))))))))))</f>
        <v>0</v>
      </c>
      <c r="K556" s="248">
        <f>IF(Foglio2!$J$3=Foglio2!$E$3,Ausiliari_Coll.Scol.!I538,IF(Foglio2!$J$3=Foglio2!$E$4,Collab._Tecnici!I538,IF(Foglio2!$J$3=Foglio2!$E$5,Assistenti_Tecnici!I538,IF(Foglio2!$J$3=Foglio2!$E$6,Assistenti_Amm.vo!I538,IF(Foglio2!$J$3=Foglio2!$E$7,Resp_Coord_Amm.vo!I538,IF(Foglio2!$J$3=Foglio2!$E$8,Direttore_Amm.vo!I538,IF(Foglio2!$J$3=Foglio2!$E$9,Doc_mat_elem.re!I538,IF(Foglio2!$J$3=Foglio2!$E$10,Doc_dipl_scuola_sec.!I538,IF(Foglio2!$J$3=Foglio2!$E$11,Doc_scuola_media!I538,IF(Foglio2!$J$3=Foglio2!$E$12,Doc_laureati_scuola_sec.!I556,IF(Foglio2!$J$3=Foglio2!$E$13,Direttivi_capi_ist.!I538,0)))))))))))</f>
        <v>0</v>
      </c>
      <c r="L556" s="248">
        <f>IF(Foglio2!$J$3=Foglio2!$E$3,Ausiliari_Coll.Scol.!J538,IF(Foglio2!$J$3=Foglio2!$E$4,Collab._Tecnici!J538,IF(Foglio2!$J$3=Foglio2!$E$5,Assistenti_Tecnici!J538,IF(Foglio2!$J$3=Foglio2!$E$6,Assistenti_Amm.vo!J538,IF(Foglio2!$J$3=Foglio2!$E$7,Resp_Coord_Amm.vo!J538,IF(Foglio2!$J$3=Foglio2!$E$8,Direttore_Amm.vo!J538,IF(Foglio2!$J$3=Foglio2!$E$9,Doc_mat_elem.re!J538,IF(Foglio2!$J$3=Foglio2!$E$10,Doc_dipl_scuola_sec.!J538,IF(Foglio2!$J$3=Foglio2!$E$11,Doc_scuola_media!J538,IF(Foglio2!$J$3=Foglio2!$E$12,Doc_laureati_scuola_sec.!J556,IF(Foglio2!$J$3=Foglio2!$E$13,Direttivi_capi_ist.!J538,0)))))))))))</f>
        <v>0</v>
      </c>
      <c r="M556" s="249">
        <f>IF(Foglio2!$J$3=Foglio2!$E$3,Ausiliari_Coll.Scol.!K538,IF(Foglio2!$J$3=Foglio2!$E$4,Collab._Tecnici!K538,IF(Foglio2!$J$3=Foglio2!$E$5,Assistenti_Tecnici!K538,IF(Foglio2!$J$3=Foglio2!$E$6,Assistenti_Amm.vo!K538,IF(Foglio2!$J$3=Foglio2!$E$7,Resp_Coord_Amm.vo!K538,IF(Foglio2!$J$3=Foglio2!$E$8,Direttore_Amm.vo!K538,IF(Foglio2!$J$3=Foglio2!$E$9,Doc_mat_elem.re!K538,IF(Foglio2!$J$3=Foglio2!$E$10,Doc_dipl_scuola_sec.!K538,IF(Foglio2!$J$3=Foglio2!$E$11,Doc_scuola_media!K538,IF(Foglio2!$J$3=Foglio2!$E$12,Doc_laureati_scuola_sec.!K556,IF(Foglio2!$J$3=Foglio2!$E$13,Direttivi_capi_ist.!K538,0)))))))))))</f>
        <v>0</v>
      </c>
      <c r="N556" s="250">
        <f>IF(Foglio2!$J$3=Foglio2!$E$3,Ausiliari_Coll.Scol.!L538,IF(Foglio2!$J$3=Foglio2!$E$4,Collab._Tecnici!L538,IF(Foglio2!$J$3=Foglio2!$E$5,Assistenti_Tecnici!L538,IF(Foglio2!$J$3=Foglio2!$E$6,Assistenti_Amm.vo!L538,IF(Foglio2!$J$3=Foglio2!$E$7,Resp_Coord_Amm.vo!L538,IF(Foglio2!$J$3=Foglio2!$E$8,Direttore_Amm.vo!L538,IF(Foglio2!$J$3=Foglio2!$E$9,Doc_mat_elem.re!L538,IF(Foglio2!$J$3=Foglio2!$E$10,Doc_dipl_scuola_sec.!L538,IF(Foglio2!$J$3=Foglio2!$E$11,Doc_scuola_media!L538,IF(Foglio2!$J$3=Foglio2!$E$12,Doc_laureati_scuola_sec.!L556,IF(Foglio2!$J$3=Foglio2!$E$13,Direttivi_capi_ist.!L538,0)))))))))))</f>
        <v>0</v>
      </c>
      <c r="O556" s="251">
        <f>IF(Foglio2!$J$3=Foglio2!$E$3,Ausiliari_Coll.Scol.!M538,IF(Foglio2!$J$3=Foglio2!$E$4,Collab._Tecnici!M538,IF(Foglio2!$J$3=Foglio2!$E$5,Assistenti_Tecnici!M538,IF(Foglio2!$J$3=Foglio2!$E$6,Assistenti_Amm.vo!M538,IF(Foglio2!$J$3=Foglio2!$E$7,Resp_Coord_Amm.vo!M538,IF(Foglio2!$J$3=Foglio2!$E$8,Direttore_Amm.vo!M538,IF(Foglio2!$J$3=Foglio2!$E$9,Doc_mat_elem.re!M538,IF(Foglio2!$J$3=Foglio2!$E$10,Doc_dipl_scuola_sec.!M538,IF(Foglio2!$J$3=Foglio2!$E$11,Doc_scuola_media!M538,IF(Foglio2!$J$3=Foglio2!$E$12,Doc_laureati_scuola_sec.!M556,IF(Foglio2!$J$3=Foglio2!$E$13,Direttivi_capi_ist.!M538,0)))))))))))</f>
        <v>0</v>
      </c>
      <c r="P556" s="252">
        <f>IF(Foglio2!$J$3=Foglio2!$E$3,Ausiliari_Coll.Scol.!N538,IF(Foglio2!$J$3=Foglio2!$E$4,Collab._Tecnici!N538,IF(Foglio2!$J$3=Foglio2!$E$5,Assistenti_Tecnici!N538,IF(Foglio2!$J$3=Foglio2!$E$6,Assistenti_Amm.vo!N538,IF(Foglio2!$J$3=Foglio2!$E$7,Resp_Coord_Amm.vo!N538,IF(Foglio2!$J$3=Foglio2!$E$8,Direttore_Amm.vo!N538,IF(Foglio2!$J$3=Foglio2!$E$9,Doc_mat_elem.re!N538,IF(Foglio2!$J$3=Foglio2!$E$10,Doc_dipl_scuola_sec.!N538,IF(Foglio2!$J$3=Foglio2!$E$11,Doc_scuola_media!N538,IF(Foglio2!$J$3=Foglio2!$E$12,Doc_laureati_scuola_sec.!N556,IF(Foglio2!$J$3=Foglio2!$E$13,Direttivi_capi_ist.!N538,0)))))))))))</f>
        <v>0</v>
      </c>
      <c r="Q556" s="252">
        <f>IF(Foglio2!$J$3=Foglio2!$E$3,Ausiliari_Coll.Scol.!O538,IF(Foglio2!$J$3=Foglio2!$E$4,Collab._Tecnici!O538,IF(Foglio2!$J$3=Foglio2!$E$5,Assistenti_Tecnici!O538,IF(Foglio2!$J$3=Foglio2!$E$6,Assistenti_Amm.vo!O538,IF(Foglio2!$J$3=Foglio2!$E$7,Resp_Coord_Amm.vo!O538,IF(Foglio2!$J$3=Foglio2!$E$8,Direttore_Amm.vo!O538,IF(Foglio2!$J$3=Foglio2!$E$9,Doc_mat_elem.re!O538,IF(Foglio2!$J$3=Foglio2!$E$10,Doc_dipl_scuola_sec.!O538,IF(Foglio2!$J$3=Foglio2!$E$11,Doc_scuola_media!O538,IF(Foglio2!$J$3=Foglio2!$E$12,Doc_laureati_scuola_sec.!O556,IF(Foglio2!$J$3=Foglio2!$E$13,Direttivi_capi_ist.!O538,0)))))))))))</f>
        <v>0</v>
      </c>
      <c r="R556" s="252">
        <f>IF(Foglio2!$J$3=Foglio2!$E$3,Ausiliari_Coll.Scol.!P538,IF(Foglio2!$J$3=Foglio2!$E$4,Collab._Tecnici!P538,IF(Foglio2!$J$3=Foglio2!$E$5,Assistenti_Tecnici!P538,IF(Foglio2!$J$3=Foglio2!$E$6,Assistenti_Amm.vo!P538,IF(Foglio2!$J$3=Foglio2!$E$7,Resp_Coord_Amm.vo!P538,IF(Foglio2!$J$3=Foglio2!$E$8,Direttore_Amm.vo!P538,IF(Foglio2!$J$3=Foglio2!$E$9,Doc_mat_elem.re!P538,IF(Foglio2!$J$3=Foglio2!$E$10,Doc_dipl_scuola_sec.!P538,IF(Foglio2!$J$3=Foglio2!$E$11,Doc_scuola_media!P538,IF(Foglio2!$J$3=Foglio2!$E$12,Doc_laureati_scuola_sec.!P556,IF(Foglio2!$J$3=Foglio2!$E$13,Direttivi_capi_ist.!P538,0)))))))))))</f>
        <v>0</v>
      </c>
      <c r="S556" s="252">
        <f>IF(Foglio2!$J$3=Foglio2!$E$3,Ausiliari_Coll.Scol.!Q538,IF(Foglio2!$J$3=Foglio2!$E$4,Collab._Tecnici!Q538,IF(Foglio2!$J$3=Foglio2!$E$5,Assistenti_Tecnici!Q538,IF(Foglio2!$J$3=Foglio2!$E$6,Assistenti_Amm.vo!Q538,IF(Foglio2!$J$3=Foglio2!$E$7,Resp_Coord_Amm.vo!Q538,IF(Foglio2!$J$3=Foglio2!$E$8,Direttore_Amm.vo!Q538,IF(Foglio2!$J$3=Foglio2!$E$9,Doc_mat_elem.re!Q538,IF(Foglio2!$J$3=Foglio2!$E$10,Doc_dipl_scuola_sec.!Q538,IF(Foglio2!$J$3=Foglio2!$E$11,Doc_scuola_media!Q538,IF(Foglio2!$J$3=Foglio2!$E$12,Doc_laureati_scuola_sec.!Q556,IF(Foglio2!$J$3=Foglio2!$E$13,Direttivi_capi_ist.!Q538,0)))))))))))</f>
        <v>0</v>
      </c>
      <c r="T556" s="252">
        <f>IF(Foglio2!$J$3=Foglio2!$E$3,Ausiliari_Coll.Scol.!R538,IF(Foglio2!$J$3=Foglio2!$E$4,Collab._Tecnici!R538,IF(Foglio2!$J$3=Foglio2!$E$5,Assistenti_Tecnici!R538,IF(Foglio2!$J$3=Foglio2!$E$6,Assistenti_Amm.vo!R538,IF(Foglio2!$J$3=Foglio2!$E$7,Resp_Coord_Amm.vo!R538,IF(Foglio2!$J$3=Foglio2!$E$8,Direttore_Amm.vo!R538,IF(Foglio2!$J$3=Foglio2!$E$9,Doc_mat_elem.re!R538,IF(Foglio2!$J$3=Foglio2!$E$10,Doc_dipl_scuola_sec.!R538,IF(Foglio2!$J$3=Foglio2!$E$11,Doc_scuola_media!R538,IF(Foglio2!$J$3=Foglio2!$E$12,Doc_laureati_scuola_sec.!R556,IF(Foglio2!$J$3=Foglio2!$E$13,Direttivi_capi_ist.!R538,0)))))))))))</f>
        <v>0</v>
      </c>
      <c r="U556" s="252">
        <f t="shared" ref="U556" si="2901">(P556)/12*0.8</f>
        <v>0</v>
      </c>
      <c r="V556" s="252">
        <f t="shared" ref="V556" si="2902">(P556+R556)/12*0.8</f>
        <v>0</v>
      </c>
      <c r="W556" s="253" t="str">
        <f t="shared" ref="W556" si="2903">"Fascia Da "&amp;F556&amp;" a "&amp;F557&amp;" Decorrenza "&amp;DAY(C556)&amp;"/"&amp;MONTH(C556)&amp;"/"&amp;YEAR(C556)</f>
        <v>Fascia Da 0 a 2 Decorrenza 1/2/2005</v>
      </c>
    </row>
    <row r="557" spans="1:23" ht="9" customHeight="1" x14ac:dyDescent="0.2">
      <c r="B557" s="245">
        <f t="shared" ref="B557" si="2904">B556+1</f>
        <v>38385</v>
      </c>
      <c r="C557" s="376"/>
      <c r="D557" s="376"/>
      <c r="E557" s="254" t="s">
        <v>4</v>
      </c>
      <c r="F557" s="255">
        <v>2</v>
      </c>
      <c r="G557" s="267">
        <f t="shared" ref="G557" si="2905">G556*1936.27</f>
        <v>0</v>
      </c>
      <c r="H557" s="267">
        <f t="shared" ref="H557" si="2906">H556*1936.27</f>
        <v>0</v>
      </c>
      <c r="I557" s="267">
        <f t="shared" ref="I557" si="2907">I556*1936.27</f>
        <v>0</v>
      </c>
      <c r="J557" s="267">
        <f t="shared" ref="J557" si="2908">J556*1936.27</f>
        <v>0</v>
      </c>
      <c r="K557" s="267">
        <f t="shared" ref="K557" si="2909">K556*1936.27</f>
        <v>0</v>
      </c>
      <c r="L557" s="266">
        <f t="shared" ref="L557" si="2910">L556*1936.27</f>
        <v>0</v>
      </c>
      <c r="M557" s="267">
        <f t="shared" ref="M557" si="2911">M556*1936.27</f>
        <v>0</v>
      </c>
      <c r="N557" s="182">
        <f t="shared" ref="N557" si="2912">N556*1936.27</f>
        <v>0</v>
      </c>
      <c r="O557" s="183">
        <f t="shared" ref="O557" si="2913">O556*1936.27</f>
        <v>0</v>
      </c>
      <c r="P557" s="184">
        <f t="shared" ref="P557" si="2914">P556*1936.27</f>
        <v>0</v>
      </c>
      <c r="Q557" s="184">
        <f t="shared" ref="Q557" si="2915">Q556*1936.27</f>
        <v>0</v>
      </c>
      <c r="R557" s="184">
        <f t="shared" ref="R557" si="2916">R556*1936.27</f>
        <v>0</v>
      </c>
      <c r="S557" s="184">
        <f t="shared" ref="S557" si="2917">S556*1936.27</f>
        <v>0</v>
      </c>
      <c r="T557" s="184">
        <f t="shared" ref="T557" si="2918">T556*1936.27</f>
        <v>0</v>
      </c>
      <c r="U557" s="184">
        <f t="shared" ref="U557" si="2919">U556*1936.27</f>
        <v>0</v>
      </c>
      <c r="V557" s="184">
        <f t="shared" ref="V557" si="2920">V556*1936.27</f>
        <v>0</v>
      </c>
    </row>
    <row r="558" spans="1:23" ht="12.75" customHeight="1" x14ac:dyDescent="0.2">
      <c r="A558" s="104">
        <f>IF(Foglio2!$J$7=1,TRUNC(Base!V558,0),TRUNC(Base!U558,0))</f>
        <v>0</v>
      </c>
      <c r="B558" s="245">
        <f t="shared" si="2710"/>
        <v>38386</v>
      </c>
      <c r="C558" s="377">
        <v>38384</v>
      </c>
      <c r="D558" s="377">
        <v>38717</v>
      </c>
      <c r="E558" s="259" t="s">
        <v>3</v>
      </c>
      <c r="F558" s="260">
        <v>3</v>
      </c>
      <c r="G558" s="248">
        <f>IF(Foglio2!$J$3=Foglio2!$E$3,Ausiliari_Coll.Scol.!E540,IF(Foglio2!$J$3=Foglio2!$E$4,Collab._Tecnici!E540,IF(Foglio2!$J$3=Foglio2!$E$5,Assistenti_Tecnici!E540,IF(Foglio2!$J$3=Foglio2!$E$6,Assistenti_Amm.vo!E540,IF(Foglio2!$J$3=Foglio2!$E$7,Resp_Coord_Amm.vo!E540,IF(Foglio2!$J$3=Foglio2!$E$8,Direttore_Amm.vo!E540,IF(Foglio2!$J$3=Foglio2!$E$9,Doc_mat_elem.re!E540,IF(Foglio2!$J$3=Foglio2!$E$10,Doc_dipl_scuola_sec.!E540,IF(Foglio2!$J$3=Foglio2!$E$11,Doc_scuola_media!E540,IF(Foglio2!$J$3=Foglio2!$E$12,Doc_laureati_scuola_sec.!E558,IF(Foglio2!$J$3=Foglio2!$E$13,Direttivi_capi_ist.!E540,0)))))))))))</f>
        <v>0</v>
      </c>
      <c r="H558" s="248">
        <f>IF(Foglio2!$J$3=Foglio2!$E$3,Ausiliari_Coll.Scol.!F540,IF(Foglio2!$J$3=Foglio2!$E$4,Collab._Tecnici!F540,IF(Foglio2!$J$3=Foglio2!$E$5,Assistenti_Tecnici!F540,IF(Foglio2!$J$3=Foglio2!$E$6,Assistenti_Amm.vo!F540,IF(Foglio2!$J$3=Foglio2!$E$7,Resp_Coord_Amm.vo!F540,IF(Foglio2!$J$3=Foglio2!$E$8,Direttore_Amm.vo!F540,IF(Foglio2!$J$3=Foglio2!$E$9,Doc_mat_elem.re!F540,IF(Foglio2!$J$3=Foglio2!$E$10,Doc_dipl_scuola_sec.!F540,IF(Foglio2!$J$3=Foglio2!$E$11,Doc_scuola_media!F540,IF(Foglio2!$J$3=Foglio2!$E$12,Doc_laureati_scuola_sec.!F558,IF(Foglio2!$J$3=Foglio2!$E$13,Direttivi_capi_ist.!F540,0)))))))))))</f>
        <v>0</v>
      </c>
      <c r="I558" s="248">
        <f>IF(Foglio2!$J$3=Foglio2!$E$3,Ausiliari_Coll.Scol.!G540,IF(Foglio2!$J$3=Foglio2!$E$4,Collab._Tecnici!G540,IF(Foglio2!$J$3=Foglio2!$E$5,Assistenti_Tecnici!G540,IF(Foglio2!$J$3=Foglio2!$E$6,Assistenti_Amm.vo!G540,IF(Foglio2!$J$3=Foglio2!$E$7,Resp_Coord_Amm.vo!G540,IF(Foglio2!$J$3=Foglio2!$E$8,Direttore_Amm.vo!G540,IF(Foglio2!$J$3=Foglio2!$E$9,Doc_mat_elem.re!G540,IF(Foglio2!$J$3=Foglio2!$E$10,Doc_dipl_scuola_sec.!G540,IF(Foglio2!$J$3=Foglio2!$E$11,Doc_scuola_media!G540,IF(Foglio2!$J$3=Foglio2!$E$12,Doc_laureati_scuola_sec.!G558,IF(Foglio2!$J$3=Foglio2!$E$13,Direttivi_capi_ist.!G540,0)))))))))))</f>
        <v>0</v>
      </c>
      <c r="J558" s="248">
        <f>IF(Foglio2!$J$3=Foglio2!$E$3,Ausiliari_Coll.Scol.!H540,IF(Foglio2!$J$3=Foglio2!$E$4,Collab._Tecnici!H540,IF(Foglio2!$J$3=Foglio2!$E$5,Assistenti_Tecnici!H540,IF(Foglio2!$J$3=Foglio2!$E$6,Assistenti_Amm.vo!H540,IF(Foglio2!$J$3=Foglio2!$E$7,Resp_Coord_Amm.vo!H540,IF(Foglio2!$J$3=Foglio2!$E$8,Direttore_Amm.vo!H540,IF(Foglio2!$J$3=Foglio2!$E$9,Doc_mat_elem.re!H540,IF(Foglio2!$J$3=Foglio2!$E$10,Doc_dipl_scuola_sec.!H540,IF(Foglio2!$J$3=Foglio2!$E$11,Doc_scuola_media!H540,IF(Foglio2!$J$3=Foglio2!$E$12,Doc_laureati_scuola_sec.!H558,IF(Foglio2!$J$3=Foglio2!$E$13,Direttivi_capi_ist.!H540,0)))))))))))</f>
        <v>0</v>
      </c>
      <c r="K558" s="248">
        <f>IF(Foglio2!$J$3=Foglio2!$E$3,Ausiliari_Coll.Scol.!I540,IF(Foglio2!$J$3=Foglio2!$E$4,Collab._Tecnici!I540,IF(Foglio2!$J$3=Foglio2!$E$5,Assistenti_Tecnici!I540,IF(Foglio2!$J$3=Foglio2!$E$6,Assistenti_Amm.vo!I540,IF(Foglio2!$J$3=Foglio2!$E$7,Resp_Coord_Amm.vo!I540,IF(Foglio2!$J$3=Foglio2!$E$8,Direttore_Amm.vo!I540,IF(Foglio2!$J$3=Foglio2!$E$9,Doc_mat_elem.re!I540,IF(Foglio2!$J$3=Foglio2!$E$10,Doc_dipl_scuola_sec.!I540,IF(Foglio2!$J$3=Foglio2!$E$11,Doc_scuola_media!I540,IF(Foglio2!$J$3=Foglio2!$E$12,Doc_laureati_scuola_sec.!I558,IF(Foglio2!$J$3=Foglio2!$E$13,Direttivi_capi_ist.!I540,0)))))))))))</f>
        <v>0</v>
      </c>
      <c r="L558" s="248">
        <f>IF(Foglio2!$J$3=Foglio2!$E$3,Ausiliari_Coll.Scol.!J540,IF(Foglio2!$J$3=Foglio2!$E$4,Collab._Tecnici!J540,IF(Foglio2!$J$3=Foglio2!$E$5,Assistenti_Tecnici!J540,IF(Foglio2!$J$3=Foglio2!$E$6,Assistenti_Amm.vo!J540,IF(Foglio2!$J$3=Foglio2!$E$7,Resp_Coord_Amm.vo!J540,IF(Foglio2!$J$3=Foglio2!$E$8,Direttore_Amm.vo!J540,IF(Foglio2!$J$3=Foglio2!$E$9,Doc_mat_elem.re!J540,IF(Foglio2!$J$3=Foglio2!$E$10,Doc_dipl_scuola_sec.!J540,IF(Foglio2!$J$3=Foglio2!$E$11,Doc_scuola_media!J540,IF(Foglio2!$J$3=Foglio2!$E$12,Doc_laureati_scuola_sec.!J558,IF(Foglio2!$J$3=Foglio2!$E$13,Direttivi_capi_ist.!J540,0)))))))))))</f>
        <v>0</v>
      </c>
      <c r="M558" s="249">
        <f>IF(Foglio2!$J$3=Foglio2!$E$3,Ausiliari_Coll.Scol.!K540,IF(Foglio2!$J$3=Foglio2!$E$4,Collab._Tecnici!K540,IF(Foglio2!$J$3=Foglio2!$E$5,Assistenti_Tecnici!K540,IF(Foglio2!$J$3=Foglio2!$E$6,Assistenti_Amm.vo!K540,IF(Foglio2!$J$3=Foglio2!$E$7,Resp_Coord_Amm.vo!K540,IF(Foglio2!$J$3=Foglio2!$E$8,Direttore_Amm.vo!K540,IF(Foglio2!$J$3=Foglio2!$E$9,Doc_mat_elem.re!K540,IF(Foglio2!$J$3=Foglio2!$E$10,Doc_dipl_scuola_sec.!K540,IF(Foglio2!$J$3=Foglio2!$E$11,Doc_scuola_media!K540,IF(Foglio2!$J$3=Foglio2!$E$12,Doc_laureati_scuola_sec.!K558,IF(Foglio2!$J$3=Foglio2!$E$13,Direttivi_capi_ist.!K540,0)))))))))))</f>
        <v>0</v>
      </c>
      <c r="N558" s="250">
        <f>IF(Foglio2!$J$3=Foglio2!$E$3,Ausiliari_Coll.Scol.!L540,IF(Foglio2!$J$3=Foglio2!$E$4,Collab._Tecnici!L540,IF(Foglio2!$J$3=Foglio2!$E$5,Assistenti_Tecnici!L540,IF(Foglio2!$J$3=Foglio2!$E$6,Assistenti_Amm.vo!L540,IF(Foglio2!$J$3=Foglio2!$E$7,Resp_Coord_Amm.vo!L540,IF(Foglio2!$J$3=Foglio2!$E$8,Direttore_Amm.vo!L540,IF(Foglio2!$J$3=Foglio2!$E$9,Doc_mat_elem.re!L540,IF(Foglio2!$J$3=Foglio2!$E$10,Doc_dipl_scuola_sec.!L540,IF(Foglio2!$J$3=Foglio2!$E$11,Doc_scuola_media!L540,IF(Foglio2!$J$3=Foglio2!$E$12,Doc_laureati_scuola_sec.!L558,IF(Foglio2!$J$3=Foglio2!$E$13,Direttivi_capi_ist.!L540,0)))))))))))</f>
        <v>0</v>
      </c>
      <c r="O558" s="251">
        <f>IF(Foglio2!$J$3=Foglio2!$E$3,Ausiliari_Coll.Scol.!M540,IF(Foglio2!$J$3=Foglio2!$E$4,Collab._Tecnici!M540,IF(Foglio2!$J$3=Foglio2!$E$5,Assistenti_Tecnici!M540,IF(Foglio2!$J$3=Foglio2!$E$6,Assistenti_Amm.vo!M540,IF(Foglio2!$J$3=Foglio2!$E$7,Resp_Coord_Amm.vo!M540,IF(Foglio2!$J$3=Foglio2!$E$8,Direttore_Amm.vo!M540,IF(Foglio2!$J$3=Foglio2!$E$9,Doc_mat_elem.re!M540,IF(Foglio2!$J$3=Foglio2!$E$10,Doc_dipl_scuola_sec.!M540,IF(Foglio2!$J$3=Foglio2!$E$11,Doc_scuola_media!M540,IF(Foglio2!$J$3=Foglio2!$E$12,Doc_laureati_scuola_sec.!M558,IF(Foglio2!$J$3=Foglio2!$E$13,Direttivi_capi_ist.!M540,0)))))))))))</f>
        <v>0</v>
      </c>
      <c r="P558" s="252">
        <f>IF(Foglio2!$J$3=Foglio2!$E$3,Ausiliari_Coll.Scol.!N540,IF(Foglio2!$J$3=Foglio2!$E$4,Collab._Tecnici!N540,IF(Foglio2!$J$3=Foglio2!$E$5,Assistenti_Tecnici!N540,IF(Foglio2!$J$3=Foglio2!$E$6,Assistenti_Amm.vo!N540,IF(Foglio2!$J$3=Foglio2!$E$7,Resp_Coord_Amm.vo!N540,IF(Foglio2!$J$3=Foglio2!$E$8,Direttore_Amm.vo!N540,IF(Foglio2!$J$3=Foglio2!$E$9,Doc_mat_elem.re!N540,IF(Foglio2!$J$3=Foglio2!$E$10,Doc_dipl_scuola_sec.!N540,IF(Foglio2!$J$3=Foglio2!$E$11,Doc_scuola_media!N540,IF(Foglio2!$J$3=Foglio2!$E$12,Doc_laureati_scuola_sec.!N558,IF(Foglio2!$J$3=Foglio2!$E$13,Direttivi_capi_ist.!N540,0)))))))))))</f>
        <v>0</v>
      </c>
      <c r="Q558" s="252">
        <f>IF(Foglio2!$J$3=Foglio2!$E$3,Ausiliari_Coll.Scol.!O540,IF(Foglio2!$J$3=Foglio2!$E$4,Collab._Tecnici!O540,IF(Foglio2!$J$3=Foglio2!$E$5,Assistenti_Tecnici!O540,IF(Foglio2!$J$3=Foglio2!$E$6,Assistenti_Amm.vo!O540,IF(Foglio2!$J$3=Foglio2!$E$7,Resp_Coord_Amm.vo!O540,IF(Foglio2!$J$3=Foglio2!$E$8,Direttore_Amm.vo!O540,IF(Foglio2!$J$3=Foglio2!$E$9,Doc_mat_elem.re!O540,IF(Foglio2!$J$3=Foglio2!$E$10,Doc_dipl_scuola_sec.!O540,IF(Foglio2!$J$3=Foglio2!$E$11,Doc_scuola_media!O540,IF(Foglio2!$J$3=Foglio2!$E$12,Doc_laureati_scuola_sec.!O558,IF(Foglio2!$J$3=Foglio2!$E$13,Direttivi_capi_ist.!O540,0)))))))))))</f>
        <v>0</v>
      </c>
      <c r="R558" s="252">
        <f>IF(Foglio2!$J$3=Foglio2!$E$3,Ausiliari_Coll.Scol.!P540,IF(Foglio2!$J$3=Foglio2!$E$4,Collab._Tecnici!P540,IF(Foglio2!$J$3=Foglio2!$E$5,Assistenti_Tecnici!P540,IF(Foglio2!$J$3=Foglio2!$E$6,Assistenti_Amm.vo!P540,IF(Foglio2!$J$3=Foglio2!$E$7,Resp_Coord_Amm.vo!P540,IF(Foglio2!$J$3=Foglio2!$E$8,Direttore_Amm.vo!P540,IF(Foglio2!$J$3=Foglio2!$E$9,Doc_mat_elem.re!P540,IF(Foglio2!$J$3=Foglio2!$E$10,Doc_dipl_scuola_sec.!P540,IF(Foglio2!$J$3=Foglio2!$E$11,Doc_scuola_media!P540,IF(Foglio2!$J$3=Foglio2!$E$12,Doc_laureati_scuola_sec.!P558,IF(Foglio2!$J$3=Foglio2!$E$13,Direttivi_capi_ist.!P540,0)))))))))))</f>
        <v>0</v>
      </c>
      <c r="S558" s="252">
        <f>IF(Foglio2!$J$3=Foglio2!$E$3,Ausiliari_Coll.Scol.!Q540,IF(Foglio2!$J$3=Foglio2!$E$4,Collab._Tecnici!Q540,IF(Foglio2!$J$3=Foglio2!$E$5,Assistenti_Tecnici!Q540,IF(Foglio2!$J$3=Foglio2!$E$6,Assistenti_Amm.vo!Q540,IF(Foglio2!$J$3=Foglio2!$E$7,Resp_Coord_Amm.vo!Q540,IF(Foglio2!$J$3=Foglio2!$E$8,Direttore_Amm.vo!Q540,IF(Foglio2!$J$3=Foglio2!$E$9,Doc_mat_elem.re!Q540,IF(Foglio2!$J$3=Foglio2!$E$10,Doc_dipl_scuola_sec.!Q540,IF(Foglio2!$J$3=Foglio2!$E$11,Doc_scuola_media!Q540,IF(Foglio2!$J$3=Foglio2!$E$12,Doc_laureati_scuola_sec.!Q558,IF(Foglio2!$J$3=Foglio2!$E$13,Direttivi_capi_ist.!Q540,0)))))))))))</f>
        <v>0</v>
      </c>
      <c r="T558" s="252">
        <f>IF(Foglio2!$J$3=Foglio2!$E$3,Ausiliari_Coll.Scol.!R540,IF(Foglio2!$J$3=Foglio2!$E$4,Collab._Tecnici!R540,IF(Foglio2!$J$3=Foglio2!$E$5,Assistenti_Tecnici!R540,IF(Foglio2!$J$3=Foglio2!$E$6,Assistenti_Amm.vo!R540,IF(Foglio2!$J$3=Foglio2!$E$7,Resp_Coord_Amm.vo!R540,IF(Foglio2!$J$3=Foglio2!$E$8,Direttore_Amm.vo!R540,IF(Foglio2!$J$3=Foglio2!$E$9,Doc_mat_elem.re!R540,IF(Foglio2!$J$3=Foglio2!$E$10,Doc_dipl_scuola_sec.!R540,IF(Foglio2!$J$3=Foglio2!$E$11,Doc_scuola_media!R540,IF(Foglio2!$J$3=Foglio2!$E$12,Doc_laureati_scuola_sec.!R558,IF(Foglio2!$J$3=Foglio2!$E$13,Direttivi_capi_ist.!R540,0)))))))))))</f>
        <v>0</v>
      </c>
      <c r="U558" s="252">
        <f t="shared" ref="U558" si="2921">(P558)/12*0.8</f>
        <v>0</v>
      </c>
      <c r="V558" s="252">
        <f t="shared" ref="V558" si="2922">(P558+R558)/12*0.8</f>
        <v>0</v>
      </c>
      <c r="W558" s="253" t="str">
        <f t="shared" ref="W558" si="2923">"Fascia Da "&amp;F558&amp;" a "&amp;F559&amp;" Decorrenza "&amp;DAY(C556)&amp;"/"&amp;MONTH(C556)&amp;"/"&amp;YEAR(C556)</f>
        <v>Fascia Da 3 a 8 Decorrenza 1/2/2005</v>
      </c>
    </row>
    <row r="559" spans="1:23" ht="9" customHeight="1" x14ac:dyDescent="0.2">
      <c r="B559" s="245">
        <f t="shared" si="2710"/>
        <v>38387</v>
      </c>
      <c r="C559" s="377"/>
      <c r="D559" s="377"/>
      <c r="E559" s="254" t="s">
        <v>4</v>
      </c>
      <c r="F559" s="255">
        <v>8</v>
      </c>
      <c r="G559" s="267">
        <f t="shared" ref="G559" si="2924">G558*1936.27</f>
        <v>0</v>
      </c>
      <c r="H559" s="267">
        <f t="shared" ref="H559" si="2925">H558*1936.27</f>
        <v>0</v>
      </c>
      <c r="I559" s="267">
        <f t="shared" ref="I559" si="2926">I558*1936.27</f>
        <v>0</v>
      </c>
      <c r="J559" s="267">
        <f t="shared" ref="J559" si="2927">J558*1936.27</f>
        <v>0</v>
      </c>
      <c r="K559" s="267">
        <f t="shared" ref="K559" si="2928">K558*1936.27</f>
        <v>0</v>
      </c>
      <c r="L559" s="266">
        <f t="shared" ref="L559" si="2929">L558*1936.27</f>
        <v>0</v>
      </c>
      <c r="M559" s="267">
        <f t="shared" ref="M559" si="2930">M558*1936.27</f>
        <v>0</v>
      </c>
      <c r="N559" s="182">
        <f t="shared" ref="N559" si="2931">N558*1936.27</f>
        <v>0</v>
      </c>
      <c r="O559" s="183">
        <f t="shared" ref="O559" si="2932">O558*1936.27</f>
        <v>0</v>
      </c>
      <c r="P559" s="184">
        <f t="shared" ref="P559" si="2933">P558*1936.27</f>
        <v>0</v>
      </c>
      <c r="Q559" s="184">
        <f t="shared" ref="Q559" si="2934">Q558*1936.27</f>
        <v>0</v>
      </c>
      <c r="R559" s="184">
        <f t="shared" ref="R559" si="2935">R558*1936.27</f>
        <v>0</v>
      </c>
      <c r="S559" s="184">
        <f t="shared" ref="S559" si="2936">S558*1936.27</f>
        <v>0</v>
      </c>
      <c r="T559" s="184">
        <f t="shared" ref="T559" si="2937">T558*1936.27</f>
        <v>0</v>
      </c>
      <c r="U559" s="184">
        <f t="shared" ref="U559" si="2938">U558*1936.27</f>
        <v>0</v>
      </c>
      <c r="V559" s="184">
        <f t="shared" ref="V559" si="2939">V558*1936.27</f>
        <v>0</v>
      </c>
    </row>
    <row r="560" spans="1:23" ht="12.75" customHeight="1" x14ac:dyDescent="0.2">
      <c r="A560" s="104">
        <f>IF(Foglio2!$J$7=1,TRUNC(Base!V560,0),TRUNC(Base!U560,0))</f>
        <v>0</v>
      </c>
      <c r="B560" s="245">
        <f t="shared" si="2710"/>
        <v>38388</v>
      </c>
      <c r="C560" s="377"/>
      <c r="D560" s="377"/>
      <c r="E560" s="259" t="s">
        <v>3</v>
      </c>
      <c r="F560" s="260">
        <v>9</v>
      </c>
      <c r="G560" s="248">
        <f>IF(Foglio2!$J$3=Foglio2!$E$3,Ausiliari_Coll.Scol.!E542,IF(Foglio2!$J$3=Foglio2!$E$4,Collab._Tecnici!E542,IF(Foglio2!$J$3=Foglio2!$E$5,Assistenti_Tecnici!E542,IF(Foglio2!$J$3=Foglio2!$E$6,Assistenti_Amm.vo!E542,IF(Foglio2!$J$3=Foglio2!$E$7,Resp_Coord_Amm.vo!E542,IF(Foglio2!$J$3=Foglio2!$E$8,Direttore_Amm.vo!E542,IF(Foglio2!$J$3=Foglio2!$E$9,Doc_mat_elem.re!E542,IF(Foglio2!$J$3=Foglio2!$E$10,Doc_dipl_scuola_sec.!E542,IF(Foglio2!$J$3=Foglio2!$E$11,Doc_scuola_media!E542,IF(Foglio2!$J$3=Foglio2!$E$12,Doc_laureati_scuola_sec.!E560,IF(Foglio2!$J$3=Foglio2!$E$13,Direttivi_capi_ist.!E542,0)))))))))))</f>
        <v>0</v>
      </c>
      <c r="H560" s="248">
        <f>IF(Foglio2!$J$3=Foglio2!$E$3,Ausiliari_Coll.Scol.!F542,IF(Foglio2!$J$3=Foglio2!$E$4,Collab._Tecnici!F542,IF(Foglio2!$J$3=Foglio2!$E$5,Assistenti_Tecnici!F542,IF(Foglio2!$J$3=Foglio2!$E$6,Assistenti_Amm.vo!F542,IF(Foglio2!$J$3=Foglio2!$E$7,Resp_Coord_Amm.vo!F542,IF(Foglio2!$J$3=Foglio2!$E$8,Direttore_Amm.vo!F542,IF(Foglio2!$J$3=Foglio2!$E$9,Doc_mat_elem.re!F542,IF(Foglio2!$J$3=Foglio2!$E$10,Doc_dipl_scuola_sec.!F542,IF(Foglio2!$J$3=Foglio2!$E$11,Doc_scuola_media!F542,IF(Foglio2!$J$3=Foglio2!$E$12,Doc_laureati_scuola_sec.!F560,IF(Foglio2!$J$3=Foglio2!$E$13,Direttivi_capi_ist.!F542,0)))))))))))</f>
        <v>0</v>
      </c>
      <c r="I560" s="248">
        <f>IF(Foglio2!$J$3=Foglio2!$E$3,Ausiliari_Coll.Scol.!G542,IF(Foglio2!$J$3=Foglio2!$E$4,Collab._Tecnici!G542,IF(Foglio2!$J$3=Foglio2!$E$5,Assistenti_Tecnici!G542,IF(Foglio2!$J$3=Foglio2!$E$6,Assistenti_Amm.vo!G542,IF(Foglio2!$J$3=Foglio2!$E$7,Resp_Coord_Amm.vo!G542,IF(Foglio2!$J$3=Foglio2!$E$8,Direttore_Amm.vo!G542,IF(Foglio2!$J$3=Foglio2!$E$9,Doc_mat_elem.re!G542,IF(Foglio2!$J$3=Foglio2!$E$10,Doc_dipl_scuola_sec.!G542,IF(Foglio2!$J$3=Foglio2!$E$11,Doc_scuola_media!G542,IF(Foglio2!$J$3=Foglio2!$E$12,Doc_laureati_scuola_sec.!G560,IF(Foglio2!$J$3=Foglio2!$E$13,Direttivi_capi_ist.!G542,0)))))))))))</f>
        <v>0</v>
      </c>
      <c r="J560" s="248">
        <f>IF(Foglio2!$J$3=Foglio2!$E$3,Ausiliari_Coll.Scol.!H542,IF(Foglio2!$J$3=Foglio2!$E$4,Collab._Tecnici!H542,IF(Foglio2!$J$3=Foglio2!$E$5,Assistenti_Tecnici!H542,IF(Foglio2!$J$3=Foglio2!$E$6,Assistenti_Amm.vo!H542,IF(Foglio2!$J$3=Foglio2!$E$7,Resp_Coord_Amm.vo!H542,IF(Foglio2!$J$3=Foglio2!$E$8,Direttore_Amm.vo!H542,IF(Foglio2!$J$3=Foglio2!$E$9,Doc_mat_elem.re!H542,IF(Foglio2!$J$3=Foglio2!$E$10,Doc_dipl_scuola_sec.!H542,IF(Foglio2!$J$3=Foglio2!$E$11,Doc_scuola_media!H542,IF(Foglio2!$J$3=Foglio2!$E$12,Doc_laureati_scuola_sec.!H560,IF(Foglio2!$J$3=Foglio2!$E$13,Direttivi_capi_ist.!H542,0)))))))))))</f>
        <v>0</v>
      </c>
      <c r="K560" s="248">
        <f>IF(Foglio2!$J$3=Foglio2!$E$3,Ausiliari_Coll.Scol.!I542,IF(Foglio2!$J$3=Foglio2!$E$4,Collab._Tecnici!I542,IF(Foglio2!$J$3=Foglio2!$E$5,Assistenti_Tecnici!I542,IF(Foglio2!$J$3=Foglio2!$E$6,Assistenti_Amm.vo!I542,IF(Foglio2!$J$3=Foglio2!$E$7,Resp_Coord_Amm.vo!I542,IF(Foglio2!$J$3=Foglio2!$E$8,Direttore_Amm.vo!I542,IF(Foglio2!$J$3=Foglio2!$E$9,Doc_mat_elem.re!I542,IF(Foglio2!$J$3=Foglio2!$E$10,Doc_dipl_scuola_sec.!I542,IF(Foglio2!$J$3=Foglio2!$E$11,Doc_scuola_media!I542,IF(Foglio2!$J$3=Foglio2!$E$12,Doc_laureati_scuola_sec.!I560,IF(Foglio2!$J$3=Foglio2!$E$13,Direttivi_capi_ist.!I542,0)))))))))))</f>
        <v>0</v>
      </c>
      <c r="L560" s="248">
        <f>IF(Foglio2!$J$3=Foglio2!$E$3,Ausiliari_Coll.Scol.!J542,IF(Foglio2!$J$3=Foglio2!$E$4,Collab._Tecnici!J542,IF(Foglio2!$J$3=Foglio2!$E$5,Assistenti_Tecnici!J542,IF(Foglio2!$J$3=Foglio2!$E$6,Assistenti_Amm.vo!J542,IF(Foglio2!$J$3=Foglio2!$E$7,Resp_Coord_Amm.vo!J542,IF(Foglio2!$J$3=Foglio2!$E$8,Direttore_Amm.vo!J542,IF(Foglio2!$J$3=Foglio2!$E$9,Doc_mat_elem.re!J542,IF(Foglio2!$J$3=Foglio2!$E$10,Doc_dipl_scuola_sec.!J542,IF(Foglio2!$J$3=Foglio2!$E$11,Doc_scuola_media!J542,IF(Foglio2!$J$3=Foglio2!$E$12,Doc_laureati_scuola_sec.!J560,IF(Foglio2!$J$3=Foglio2!$E$13,Direttivi_capi_ist.!J542,0)))))))))))</f>
        <v>0</v>
      </c>
      <c r="M560" s="249">
        <f>IF(Foglio2!$J$3=Foglio2!$E$3,Ausiliari_Coll.Scol.!K542,IF(Foglio2!$J$3=Foglio2!$E$4,Collab._Tecnici!K542,IF(Foglio2!$J$3=Foglio2!$E$5,Assistenti_Tecnici!K542,IF(Foglio2!$J$3=Foglio2!$E$6,Assistenti_Amm.vo!K542,IF(Foglio2!$J$3=Foglio2!$E$7,Resp_Coord_Amm.vo!K542,IF(Foglio2!$J$3=Foglio2!$E$8,Direttore_Amm.vo!K542,IF(Foglio2!$J$3=Foglio2!$E$9,Doc_mat_elem.re!K542,IF(Foglio2!$J$3=Foglio2!$E$10,Doc_dipl_scuola_sec.!K542,IF(Foglio2!$J$3=Foglio2!$E$11,Doc_scuola_media!K542,IF(Foglio2!$J$3=Foglio2!$E$12,Doc_laureati_scuola_sec.!K560,IF(Foglio2!$J$3=Foglio2!$E$13,Direttivi_capi_ist.!K542,0)))))))))))</f>
        <v>0</v>
      </c>
      <c r="N560" s="250">
        <f>IF(Foglio2!$J$3=Foglio2!$E$3,Ausiliari_Coll.Scol.!L542,IF(Foglio2!$J$3=Foglio2!$E$4,Collab._Tecnici!L542,IF(Foglio2!$J$3=Foglio2!$E$5,Assistenti_Tecnici!L542,IF(Foglio2!$J$3=Foglio2!$E$6,Assistenti_Amm.vo!L542,IF(Foglio2!$J$3=Foglio2!$E$7,Resp_Coord_Amm.vo!L542,IF(Foglio2!$J$3=Foglio2!$E$8,Direttore_Amm.vo!L542,IF(Foglio2!$J$3=Foglio2!$E$9,Doc_mat_elem.re!L542,IF(Foglio2!$J$3=Foglio2!$E$10,Doc_dipl_scuola_sec.!L542,IF(Foglio2!$J$3=Foglio2!$E$11,Doc_scuola_media!L542,IF(Foglio2!$J$3=Foglio2!$E$12,Doc_laureati_scuola_sec.!L560,IF(Foglio2!$J$3=Foglio2!$E$13,Direttivi_capi_ist.!L542,0)))))))))))</f>
        <v>0</v>
      </c>
      <c r="O560" s="251">
        <f>IF(Foglio2!$J$3=Foglio2!$E$3,Ausiliari_Coll.Scol.!M542,IF(Foglio2!$J$3=Foglio2!$E$4,Collab._Tecnici!M542,IF(Foglio2!$J$3=Foglio2!$E$5,Assistenti_Tecnici!M542,IF(Foglio2!$J$3=Foglio2!$E$6,Assistenti_Amm.vo!M542,IF(Foglio2!$J$3=Foglio2!$E$7,Resp_Coord_Amm.vo!M542,IF(Foglio2!$J$3=Foglio2!$E$8,Direttore_Amm.vo!M542,IF(Foglio2!$J$3=Foglio2!$E$9,Doc_mat_elem.re!M542,IF(Foglio2!$J$3=Foglio2!$E$10,Doc_dipl_scuola_sec.!M542,IF(Foglio2!$J$3=Foglio2!$E$11,Doc_scuola_media!M542,IF(Foglio2!$J$3=Foglio2!$E$12,Doc_laureati_scuola_sec.!M560,IF(Foglio2!$J$3=Foglio2!$E$13,Direttivi_capi_ist.!M542,0)))))))))))</f>
        <v>0</v>
      </c>
      <c r="P560" s="252">
        <f>IF(Foglio2!$J$3=Foglio2!$E$3,Ausiliari_Coll.Scol.!N542,IF(Foglio2!$J$3=Foglio2!$E$4,Collab._Tecnici!N542,IF(Foglio2!$J$3=Foglio2!$E$5,Assistenti_Tecnici!N542,IF(Foglio2!$J$3=Foglio2!$E$6,Assistenti_Amm.vo!N542,IF(Foglio2!$J$3=Foglio2!$E$7,Resp_Coord_Amm.vo!N542,IF(Foglio2!$J$3=Foglio2!$E$8,Direttore_Amm.vo!N542,IF(Foglio2!$J$3=Foglio2!$E$9,Doc_mat_elem.re!N542,IF(Foglio2!$J$3=Foglio2!$E$10,Doc_dipl_scuola_sec.!N542,IF(Foglio2!$J$3=Foglio2!$E$11,Doc_scuola_media!N542,IF(Foglio2!$J$3=Foglio2!$E$12,Doc_laureati_scuola_sec.!N560,IF(Foglio2!$J$3=Foglio2!$E$13,Direttivi_capi_ist.!N542,0)))))))))))</f>
        <v>0</v>
      </c>
      <c r="Q560" s="252">
        <f>IF(Foglio2!$J$3=Foglio2!$E$3,Ausiliari_Coll.Scol.!O542,IF(Foglio2!$J$3=Foglio2!$E$4,Collab._Tecnici!O542,IF(Foglio2!$J$3=Foglio2!$E$5,Assistenti_Tecnici!O542,IF(Foglio2!$J$3=Foglio2!$E$6,Assistenti_Amm.vo!O542,IF(Foglio2!$J$3=Foglio2!$E$7,Resp_Coord_Amm.vo!O542,IF(Foglio2!$J$3=Foglio2!$E$8,Direttore_Amm.vo!O542,IF(Foglio2!$J$3=Foglio2!$E$9,Doc_mat_elem.re!O542,IF(Foglio2!$J$3=Foglio2!$E$10,Doc_dipl_scuola_sec.!O542,IF(Foglio2!$J$3=Foglio2!$E$11,Doc_scuola_media!O542,IF(Foglio2!$J$3=Foglio2!$E$12,Doc_laureati_scuola_sec.!O560,IF(Foglio2!$J$3=Foglio2!$E$13,Direttivi_capi_ist.!O542,0)))))))))))</f>
        <v>0</v>
      </c>
      <c r="R560" s="252">
        <f>IF(Foglio2!$J$3=Foglio2!$E$3,Ausiliari_Coll.Scol.!P542,IF(Foglio2!$J$3=Foglio2!$E$4,Collab._Tecnici!P542,IF(Foglio2!$J$3=Foglio2!$E$5,Assistenti_Tecnici!P542,IF(Foglio2!$J$3=Foglio2!$E$6,Assistenti_Amm.vo!P542,IF(Foglio2!$J$3=Foglio2!$E$7,Resp_Coord_Amm.vo!P542,IF(Foglio2!$J$3=Foglio2!$E$8,Direttore_Amm.vo!P542,IF(Foglio2!$J$3=Foglio2!$E$9,Doc_mat_elem.re!P542,IF(Foglio2!$J$3=Foglio2!$E$10,Doc_dipl_scuola_sec.!P542,IF(Foglio2!$J$3=Foglio2!$E$11,Doc_scuola_media!P542,IF(Foglio2!$J$3=Foglio2!$E$12,Doc_laureati_scuola_sec.!P560,IF(Foglio2!$J$3=Foglio2!$E$13,Direttivi_capi_ist.!P542,0)))))))))))</f>
        <v>0</v>
      </c>
      <c r="S560" s="252">
        <f>IF(Foglio2!$J$3=Foglio2!$E$3,Ausiliari_Coll.Scol.!Q542,IF(Foglio2!$J$3=Foglio2!$E$4,Collab._Tecnici!Q542,IF(Foglio2!$J$3=Foglio2!$E$5,Assistenti_Tecnici!Q542,IF(Foglio2!$J$3=Foglio2!$E$6,Assistenti_Amm.vo!Q542,IF(Foglio2!$J$3=Foglio2!$E$7,Resp_Coord_Amm.vo!Q542,IF(Foglio2!$J$3=Foglio2!$E$8,Direttore_Amm.vo!Q542,IF(Foglio2!$J$3=Foglio2!$E$9,Doc_mat_elem.re!Q542,IF(Foglio2!$J$3=Foglio2!$E$10,Doc_dipl_scuola_sec.!Q542,IF(Foglio2!$J$3=Foglio2!$E$11,Doc_scuola_media!Q542,IF(Foglio2!$J$3=Foglio2!$E$12,Doc_laureati_scuola_sec.!Q560,IF(Foglio2!$J$3=Foglio2!$E$13,Direttivi_capi_ist.!Q542,0)))))))))))</f>
        <v>0</v>
      </c>
      <c r="T560" s="252">
        <f>IF(Foglio2!$J$3=Foglio2!$E$3,Ausiliari_Coll.Scol.!R542,IF(Foglio2!$J$3=Foglio2!$E$4,Collab._Tecnici!R542,IF(Foglio2!$J$3=Foglio2!$E$5,Assistenti_Tecnici!R542,IF(Foglio2!$J$3=Foglio2!$E$6,Assistenti_Amm.vo!R542,IF(Foglio2!$J$3=Foglio2!$E$7,Resp_Coord_Amm.vo!R542,IF(Foglio2!$J$3=Foglio2!$E$8,Direttore_Amm.vo!R542,IF(Foglio2!$J$3=Foglio2!$E$9,Doc_mat_elem.re!R542,IF(Foglio2!$J$3=Foglio2!$E$10,Doc_dipl_scuola_sec.!R542,IF(Foglio2!$J$3=Foglio2!$E$11,Doc_scuola_media!R542,IF(Foglio2!$J$3=Foglio2!$E$12,Doc_laureati_scuola_sec.!R560,IF(Foglio2!$J$3=Foglio2!$E$13,Direttivi_capi_ist.!R542,0)))))))))))</f>
        <v>0</v>
      </c>
      <c r="U560" s="252">
        <f t="shared" ref="U560" si="2940">(P560)/12*0.8</f>
        <v>0</v>
      </c>
      <c r="V560" s="252">
        <f t="shared" ref="V560" si="2941">(P560+R560)/12*0.8</f>
        <v>0</v>
      </c>
      <c r="W560" s="253" t="str">
        <f t="shared" ref="W560" si="2942">"Fascia Da "&amp;F560&amp;" a "&amp;F561&amp;" Decorrenza "&amp;DAY(C556)&amp;"/"&amp;MONTH(C556)&amp;"/"&amp;YEAR(C556)</f>
        <v>Fascia Da 9 a 14 Decorrenza 1/2/2005</v>
      </c>
    </row>
    <row r="561" spans="1:23" ht="9" customHeight="1" x14ac:dyDescent="0.2">
      <c r="B561" s="245">
        <f t="shared" si="2710"/>
        <v>38389</v>
      </c>
      <c r="C561" s="377"/>
      <c r="D561" s="377"/>
      <c r="E561" s="254" t="s">
        <v>4</v>
      </c>
      <c r="F561" s="255">
        <v>14</v>
      </c>
      <c r="G561" s="267">
        <f t="shared" ref="G561" si="2943">G560*1936.27</f>
        <v>0</v>
      </c>
      <c r="H561" s="267">
        <f t="shared" ref="H561" si="2944">H560*1936.27</f>
        <v>0</v>
      </c>
      <c r="I561" s="267">
        <f t="shared" ref="I561" si="2945">I560*1936.27</f>
        <v>0</v>
      </c>
      <c r="J561" s="267">
        <f t="shared" ref="J561" si="2946">J560*1936.27</f>
        <v>0</v>
      </c>
      <c r="K561" s="267">
        <f t="shared" ref="K561" si="2947">K560*1936.27</f>
        <v>0</v>
      </c>
      <c r="L561" s="266">
        <f t="shared" ref="L561" si="2948">L560*1936.27</f>
        <v>0</v>
      </c>
      <c r="M561" s="267">
        <f t="shared" ref="M561" si="2949">M560*1936.27</f>
        <v>0</v>
      </c>
      <c r="N561" s="182">
        <f t="shared" ref="N561" si="2950">N560*1936.27</f>
        <v>0</v>
      </c>
      <c r="O561" s="183">
        <f t="shared" ref="O561" si="2951">O560*1936.27</f>
        <v>0</v>
      </c>
      <c r="P561" s="184">
        <f t="shared" ref="P561" si="2952">P560*1936.27</f>
        <v>0</v>
      </c>
      <c r="Q561" s="184">
        <f t="shared" ref="Q561" si="2953">Q560*1936.27</f>
        <v>0</v>
      </c>
      <c r="R561" s="184">
        <f t="shared" ref="R561" si="2954">R560*1936.27</f>
        <v>0</v>
      </c>
      <c r="S561" s="184">
        <f t="shared" ref="S561" si="2955">S560*1936.27</f>
        <v>0</v>
      </c>
      <c r="T561" s="184">
        <f t="shared" ref="T561" si="2956">T560*1936.27</f>
        <v>0</v>
      </c>
      <c r="U561" s="184">
        <f t="shared" ref="U561" si="2957">U560*1936.27</f>
        <v>0</v>
      </c>
      <c r="V561" s="184">
        <f t="shared" ref="V561" si="2958">V560*1936.27</f>
        <v>0</v>
      </c>
    </row>
    <row r="562" spans="1:23" ht="12.75" customHeight="1" x14ac:dyDescent="0.2">
      <c r="A562" s="104">
        <f>IF(Foglio2!$J$7=1,TRUNC(Base!V562,0),TRUNC(Base!U562,0))</f>
        <v>0</v>
      </c>
      <c r="B562" s="245">
        <f t="shared" si="2710"/>
        <v>38390</v>
      </c>
      <c r="C562" s="377"/>
      <c r="D562" s="377"/>
      <c r="E562" s="259" t="s">
        <v>3</v>
      </c>
      <c r="F562" s="260">
        <v>15</v>
      </c>
      <c r="G562" s="248">
        <f>IF(Foglio2!$J$3=Foglio2!$E$3,Ausiliari_Coll.Scol.!E544,IF(Foglio2!$J$3=Foglio2!$E$4,Collab._Tecnici!E544,IF(Foglio2!$J$3=Foglio2!$E$5,Assistenti_Tecnici!E544,IF(Foglio2!$J$3=Foglio2!$E$6,Assistenti_Amm.vo!E544,IF(Foglio2!$J$3=Foglio2!$E$7,Resp_Coord_Amm.vo!E544,IF(Foglio2!$J$3=Foglio2!$E$8,Direttore_Amm.vo!E544,IF(Foglio2!$J$3=Foglio2!$E$9,Doc_mat_elem.re!E544,IF(Foglio2!$J$3=Foglio2!$E$10,Doc_dipl_scuola_sec.!E544,IF(Foglio2!$J$3=Foglio2!$E$11,Doc_scuola_media!E544,IF(Foglio2!$J$3=Foglio2!$E$12,Doc_laureati_scuola_sec.!E562,IF(Foglio2!$J$3=Foglio2!$E$13,Direttivi_capi_ist.!E544,0)))))))))))</f>
        <v>0</v>
      </c>
      <c r="H562" s="248">
        <f>IF(Foglio2!$J$3=Foglio2!$E$3,Ausiliari_Coll.Scol.!F544,IF(Foglio2!$J$3=Foglio2!$E$4,Collab._Tecnici!F544,IF(Foglio2!$J$3=Foglio2!$E$5,Assistenti_Tecnici!F544,IF(Foglio2!$J$3=Foglio2!$E$6,Assistenti_Amm.vo!F544,IF(Foglio2!$J$3=Foglio2!$E$7,Resp_Coord_Amm.vo!F544,IF(Foglio2!$J$3=Foglio2!$E$8,Direttore_Amm.vo!F544,IF(Foglio2!$J$3=Foglio2!$E$9,Doc_mat_elem.re!F544,IF(Foglio2!$J$3=Foglio2!$E$10,Doc_dipl_scuola_sec.!F544,IF(Foglio2!$J$3=Foglio2!$E$11,Doc_scuola_media!F544,IF(Foglio2!$J$3=Foglio2!$E$12,Doc_laureati_scuola_sec.!F562,IF(Foglio2!$J$3=Foglio2!$E$13,Direttivi_capi_ist.!F544,0)))))))))))</f>
        <v>0</v>
      </c>
      <c r="I562" s="248">
        <f>IF(Foglio2!$J$3=Foglio2!$E$3,Ausiliari_Coll.Scol.!G544,IF(Foglio2!$J$3=Foglio2!$E$4,Collab._Tecnici!G544,IF(Foglio2!$J$3=Foglio2!$E$5,Assistenti_Tecnici!G544,IF(Foglio2!$J$3=Foglio2!$E$6,Assistenti_Amm.vo!G544,IF(Foglio2!$J$3=Foglio2!$E$7,Resp_Coord_Amm.vo!G544,IF(Foglio2!$J$3=Foglio2!$E$8,Direttore_Amm.vo!G544,IF(Foglio2!$J$3=Foglio2!$E$9,Doc_mat_elem.re!G544,IF(Foglio2!$J$3=Foglio2!$E$10,Doc_dipl_scuola_sec.!G544,IF(Foglio2!$J$3=Foglio2!$E$11,Doc_scuola_media!G544,IF(Foglio2!$J$3=Foglio2!$E$12,Doc_laureati_scuola_sec.!G562,IF(Foglio2!$J$3=Foglio2!$E$13,Direttivi_capi_ist.!G544,0)))))))))))</f>
        <v>0</v>
      </c>
      <c r="J562" s="248">
        <f>IF(Foglio2!$J$3=Foglio2!$E$3,Ausiliari_Coll.Scol.!H544,IF(Foglio2!$J$3=Foglio2!$E$4,Collab._Tecnici!H544,IF(Foglio2!$J$3=Foglio2!$E$5,Assistenti_Tecnici!H544,IF(Foglio2!$J$3=Foglio2!$E$6,Assistenti_Amm.vo!H544,IF(Foglio2!$J$3=Foglio2!$E$7,Resp_Coord_Amm.vo!H544,IF(Foglio2!$J$3=Foglio2!$E$8,Direttore_Amm.vo!H544,IF(Foglio2!$J$3=Foglio2!$E$9,Doc_mat_elem.re!H544,IF(Foglio2!$J$3=Foglio2!$E$10,Doc_dipl_scuola_sec.!H544,IF(Foglio2!$J$3=Foglio2!$E$11,Doc_scuola_media!H544,IF(Foglio2!$J$3=Foglio2!$E$12,Doc_laureati_scuola_sec.!H562,IF(Foglio2!$J$3=Foglio2!$E$13,Direttivi_capi_ist.!H544,0)))))))))))</f>
        <v>0</v>
      </c>
      <c r="K562" s="248">
        <f>IF(Foglio2!$J$3=Foglio2!$E$3,Ausiliari_Coll.Scol.!I544,IF(Foglio2!$J$3=Foglio2!$E$4,Collab._Tecnici!I544,IF(Foglio2!$J$3=Foglio2!$E$5,Assistenti_Tecnici!I544,IF(Foglio2!$J$3=Foglio2!$E$6,Assistenti_Amm.vo!I544,IF(Foglio2!$J$3=Foglio2!$E$7,Resp_Coord_Amm.vo!I544,IF(Foglio2!$J$3=Foglio2!$E$8,Direttore_Amm.vo!I544,IF(Foglio2!$J$3=Foglio2!$E$9,Doc_mat_elem.re!I544,IF(Foglio2!$J$3=Foglio2!$E$10,Doc_dipl_scuola_sec.!I544,IF(Foglio2!$J$3=Foglio2!$E$11,Doc_scuola_media!I544,IF(Foglio2!$J$3=Foglio2!$E$12,Doc_laureati_scuola_sec.!I562,IF(Foglio2!$J$3=Foglio2!$E$13,Direttivi_capi_ist.!I544,0)))))))))))</f>
        <v>0</v>
      </c>
      <c r="L562" s="248">
        <f>IF(Foglio2!$J$3=Foglio2!$E$3,Ausiliari_Coll.Scol.!J544,IF(Foglio2!$J$3=Foglio2!$E$4,Collab._Tecnici!J544,IF(Foglio2!$J$3=Foglio2!$E$5,Assistenti_Tecnici!J544,IF(Foglio2!$J$3=Foglio2!$E$6,Assistenti_Amm.vo!J544,IF(Foglio2!$J$3=Foglio2!$E$7,Resp_Coord_Amm.vo!J544,IF(Foglio2!$J$3=Foglio2!$E$8,Direttore_Amm.vo!J544,IF(Foglio2!$J$3=Foglio2!$E$9,Doc_mat_elem.re!J544,IF(Foglio2!$J$3=Foglio2!$E$10,Doc_dipl_scuola_sec.!J544,IF(Foglio2!$J$3=Foglio2!$E$11,Doc_scuola_media!J544,IF(Foglio2!$J$3=Foglio2!$E$12,Doc_laureati_scuola_sec.!J562,IF(Foglio2!$J$3=Foglio2!$E$13,Direttivi_capi_ist.!J544,0)))))))))))</f>
        <v>0</v>
      </c>
      <c r="M562" s="249">
        <f>IF(Foglio2!$J$3=Foglio2!$E$3,Ausiliari_Coll.Scol.!K544,IF(Foglio2!$J$3=Foglio2!$E$4,Collab._Tecnici!K544,IF(Foglio2!$J$3=Foglio2!$E$5,Assistenti_Tecnici!K544,IF(Foglio2!$J$3=Foglio2!$E$6,Assistenti_Amm.vo!K544,IF(Foglio2!$J$3=Foglio2!$E$7,Resp_Coord_Amm.vo!K544,IF(Foglio2!$J$3=Foglio2!$E$8,Direttore_Amm.vo!K544,IF(Foglio2!$J$3=Foglio2!$E$9,Doc_mat_elem.re!K544,IF(Foglio2!$J$3=Foglio2!$E$10,Doc_dipl_scuola_sec.!K544,IF(Foglio2!$J$3=Foglio2!$E$11,Doc_scuola_media!K544,IF(Foglio2!$J$3=Foglio2!$E$12,Doc_laureati_scuola_sec.!K562,IF(Foglio2!$J$3=Foglio2!$E$13,Direttivi_capi_ist.!K544,0)))))))))))</f>
        <v>0</v>
      </c>
      <c r="N562" s="250">
        <f>IF(Foglio2!$J$3=Foglio2!$E$3,Ausiliari_Coll.Scol.!L544,IF(Foglio2!$J$3=Foglio2!$E$4,Collab._Tecnici!L544,IF(Foglio2!$J$3=Foglio2!$E$5,Assistenti_Tecnici!L544,IF(Foglio2!$J$3=Foglio2!$E$6,Assistenti_Amm.vo!L544,IF(Foglio2!$J$3=Foglio2!$E$7,Resp_Coord_Amm.vo!L544,IF(Foglio2!$J$3=Foglio2!$E$8,Direttore_Amm.vo!L544,IF(Foglio2!$J$3=Foglio2!$E$9,Doc_mat_elem.re!L544,IF(Foglio2!$J$3=Foglio2!$E$10,Doc_dipl_scuola_sec.!L544,IF(Foglio2!$J$3=Foglio2!$E$11,Doc_scuola_media!L544,IF(Foglio2!$J$3=Foglio2!$E$12,Doc_laureati_scuola_sec.!L562,IF(Foglio2!$J$3=Foglio2!$E$13,Direttivi_capi_ist.!L544,0)))))))))))</f>
        <v>0</v>
      </c>
      <c r="O562" s="251">
        <f>IF(Foglio2!$J$3=Foglio2!$E$3,Ausiliari_Coll.Scol.!M544,IF(Foglio2!$J$3=Foglio2!$E$4,Collab._Tecnici!M544,IF(Foglio2!$J$3=Foglio2!$E$5,Assistenti_Tecnici!M544,IF(Foglio2!$J$3=Foglio2!$E$6,Assistenti_Amm.vo!M544,IF(Foglio2!$J$3=Foglio2!$E$7,Resp_Coord_Amm.vo!M544,IF(Foglio2!$J$3=Foglio2!$E$8,Direttore_Amm.vo!M544,IF(Foglio2!$J$3=Foglio2!$E$9,Doc_mat_elem.re!M544,IF(Foglio2!$J$3=Foglio2!$E$10,Doc_dipl_scuola_sec.!M544,IF(Foglio2!$J$3=Foglio2!$E$11,Doc_scuola_media!M544,IF(Foglio2!$J$3=Foglio2!$E$12,Doc_laureati_scuola_sec.!M562,IF(Foglio2!$J$3=Foglio2!$E$13,Direttivi_capi_ist.!M544,0)))))))))))</f>
        <v>0</v>
      </c>
      <c r="P562" s="252">
        <f>IF(Foglio2!$J$3=Foglio2!$E$3,Ausiliari_Coll.Scol.!N544,IF(Foglio2!$J$3=Foglio2!$E$4,Collab._Tecnici!N544,IF(Foglio2!$J$3=Foglio2!$E$5,Assistenti_Tecnici!N544,IF(Foglio2!$J$3=Foglio2!$E$6,Assistenti_Amm.vo!N544,IF(Foglio2!$J$3=Foglio2!$E$7,Resp_Coord_Amm.vo!N544,IF(Foglio2!$J$3=Foglio2!$E$8,Direttore_Amm.vo!N544,IF(Foglio2!$J$3=Foglio2!$E$9,Doc_mat_elem.re!N544,IF(Foglio2!$J$3=Foglio2!$E$10,Doc_dipl_scuola_sec.!N544,IF(Foglio2!$J$3=Foglio2!$E$11,Doc_scuola_media!N544,IF(Foglio2!$J$3=Foglio2!$E$12,Doc_laureati_scuola_sec.!N562,IF(Foglio2!$J$3=Foglio2!$E$13,Direttivi_capi_ist.!N544,0)))))))))))</f>
        <v>0</v>
      </c>
      <c r="Q562" s="252">
        <f>IF(Foglio2!$J$3=Foglio2!$E$3,Ausiliari_Coll.Scol.!O544,IF(Foglio2!$J$3=Foglio2!$E$4,Collab._Tecnici!O544,IF(Foglio2!$J$3=Foglio2!$E$5,Assistenti_Tecnici!O544,IF(Foglio2!$J$3=Foglio2!$E$6,Assistenti_Amm.vo!O544,IF(Foglio2!$J$3=Foglio2!$E$7,Resp_Coord_Amm.vo!O544,IF(Foglio2!$J$3=Foglio2!$E$8,Direttore_Amm.vo!O544,IF(Foglio2!$J$3=Foglio2!$E$9,Doc_mat_elem.re!O544,IF(Foglio2!$J$3=Foglio2!$E$10,Doc_dipl_scuola_sec.!O544,IF(Foglio2!$J$3=Foglio2!$E$11,Doc_scuola_media!O544,IF(Foglio2!$J$3=Foglio2!$E$12,Doc_laureati_scuola_sec.!O562,IF(Foglio2!$J$3=Foglio2!$E$13,Direttivi_capi_ist.!O544,0)))))))))))</f>
        <v>0</v>
      </c>
      <c r="R562" s="252">
        <f>IF(Foglio2!$J$3=Foglio2!$E$3,Ausiliari_Coll.Scol.!P544,IF(Foglio2!$J$3=Foglio2!$E$4,Collab._Tecnici!P544,IF(Foglio2!$J$3=Foglio2!$E$5,Assistenti_Tecnici!P544,IF(Foglio2!$J$3=Foglio2!$E$6,Assistenti_Amm.vo!P544,IF(Foglio2!$J$3=Foglio2!$E$7,Resp_Coord_Amm.vo!P544,IF(Foglio2!$J$3=Foglio2!$E$8,Direttore_Amm.vo!P544,IF(Foglio2!$J$3=Foglio2!$E$9,Doc_mat_elem.re!P544,IF(Foglio2!$J$3=Foglio2!$E$10,Doc_dipl_scuola_sec.!P544,IF(Foglio2!$J$3=Foglio2!$E$11,Doc_scuola_media!P544,IF(Foglio2!$J$3=Foglio2!$E$12,Doc_laureati_scuola_sec.!P562,IF(Foglio2!$J$3=Foglio2!$E$13,Direttivi_capi_ist.!P544,0)))))))))))</f>
        <v>0</v>
      </c>
      <c r="S562" s="252">
        <f>IF(Foglio2!$J$3=Foglio2!$E$3,Ausiliari_Coll.Scol.!Q544,IF(Foglio2!$J$3=Foglio2!$E$4,Collab._Tecnici!Q544,IF(Foglio2!$J$3=Foglio2!$E$5,Assistenti_Tecnici!Q544,IF(Foglio2!$J$3=Foglio2!$E$6,Assistenti_Amm.vo!Q544,IF(Foglio2!$J$3=Foglio2!$E$7,Resp_Coord_Amm.vo!Q544,IF(Foglio2!$J$3=Foglio2!$E$8,Direttore_Amm.vo!Q544,IF(Foglio2!$J$3=Foglio2!$E$9,Doc_mat_elem.re!Q544,IF(Foglio2!$J$3=Foglio2!$E$10,Doc_dipl_scuola_sec.!Q544,IF(Foglio2!$J$3=Foglio2!$E$11,Doc_scuola_media!Q544,IF(Foglio2!$J$3=Foglio2!$E$12,Doc_laureati_scuola_sec.!Q562,IF(Foglio2!$J$3=Foglio2!$E$13,Direttivi_capi_ist.!Q544,0)))))))))))</f>
        <v>0</v>
      </c>
      <c r="T562" s="252">
        <f>IF(Foglio2!$J$3=Foglio2!$E$3,Ausiliari_Coll.Scol.!R544,IF(Foglio2!$J$3=Foglio2!$E$4,Collab._Tecnici!R544,IF(Foglio2!$J$3=Foglio2!$E$5,Assistenti_Tecnici!R544,IF(Foglio2!$J$3=Foglio2!$E$6,Assistenti_Amm.vo!R544,IF(Foglio2!$J$3=Foglio2!$E$7,Resp_Coord_Amm.vo!R544,IF(Foglio2!$J$3=Foglio2!$E$8,Direttore_Amm.vo!R544,IF(Foglio2!$J$3=Foglio2!$E$9,Doc_mat_elem.re!R544,IF(Foglio2!$J$3=Foglio2!$E$10,Doc_dipl_scuola_sec.!R544,IF(Foglio2!$J$3=Foglio2!$E$11,Doc_scuola_media!R544,IF(Foglio2!$J$3=Foglio2!$E$12,Doc_laureati_scuola_sec.!R562,IF(Foglio2!$J$3=Foglio2!$E$13,Direttivi_capi_ist.!R544,0)))))))))))</f>
        <v>0</v>
      </c>
      <c r="U562" s="252">
        <f t="shared" ref="U562" si="2959">(P562)/12*0.8</f>
        <v>0</v>
      </c>
      <c r="V562" s="252">
        <f t="shared" ref="V562" si="2960">(P562+R562)/12*0.8</f>
        <v>0</v>
      </c>
      <c r="W562" s="253" t="str">
        <f t="shared" ref="W562" si="2961">"Fascia Da "&amp;F562&amp;" a "&amp;F563&amp;" Decorrenza "&amp;DAY(C556)&amp;"/"&amp;MONTH(C556)&amp;"/"&amp;YEAR(C556)</f>
        <v>Fascia Da 15 a 20 Decorrenza 1/2/2005</v>
      </c>
    </row>
    <row r="563" spans="1:23" ht="9" customHeight="1" x14ac:dyDescent="0.2">
      <c r="B563" s="245">
        <f t="shared" si="2710"/>
        <v>38391</v>
      </c>
      <c r="C563" s="377"/>
      <c r="D563" s="377"/>
      <c r="E563" s="254" t="s">
        <v>4</v>
      </c>
      <c r="F563" s="255">
        <v>20</v>
      </c>
      <c r="G563" s="267">
        <f t="shared" ref="G563" si="2962">G562*1936.27</f>
        <v>0</v>
      </c>
      <c r="H563" s="267">
        <f t="shared" ref="H563" si="2963">H562*1936.27</f>
        <v>0</v>
      </c>
      <c r="I563" s="267">
        <f t="shared" ref="I563" si="2964">I562*1936.27</f>
        <v>0</v>
      </c>
      <c r="J563" s="267">
        <f t="shared" ref="J563" si="2965">J562*1936.27</f>
        <v>0</v>
      </c>
      <c r="K563" s="267">
        <f t="shared" ref="K563" si="2966">K562*1936.27</f>
        <v>0</v>
      </c>
      <c r="L563" s="266">
        <f t="shared" ref="L563" si="2967">L562*1936.27</f>
        <v>0</v>
      </c>
      <c r="M563" s="267">
        <f t="shared" ref="M563" si="2968">M562*1936.27</f>
        <v>0</v>
      </c>
      <c r="N563" s="182">
        <f t="shared" ref="N563" si="2969">N562*1936.27</f>
        <v>0</v>
      </c>
      <c r="O563" s="183">
        <f t="shared" ref="O563" si="2970">O562*1936.27</f>
        <v>0</v>
      </c>
      <c r="P563" s="184">
        <f t="shared" ref="P563" si="2971">P562*1936.27</f>
        <v>0</v>
      </c>
      <c r="Q563" s="184">
        <f t="shared" ref="Q563" si="2972">Q562*1936.27</f>
        <v>0</v>
      </c>
      <c r="R563" s="184">
        <f t="shared" ref="R563" si="2973">R562*1936.27</f>
        <v>0</v>
      </c>
      <c r="S563" s="184">
        <f t="shared" ref="S563" si="2974">S562*1936.27</f>
        <v>0</v>
      </c>
      <c r="T563" s="184">
        <f t="shared" ref="T563" si="2975">T562*1936.27</f>
        <v>0</v>
      </c>
      <c r="U563" s="184">
        <f t="shared" ref="U563" si="2976">U562*1936.27</f>
        <v>0</v>
      </c>
      <c r="V563" s="184">
        <f t="shared" ref="V563" si="2977">V562*1936.27</f>
        <v>0</v>
      </c>
    </row>
    <row r="564" spans="1:23" ht="12.75" customHeight="1" x14ac:dyDescent="0.2">
      <c r="A564" s="104">
        <f>IF(Foglio2!$J$7=1,TRUNC(Base!V564,0),TRUNC(Base!U564,0))</f>
        <v>0</v>
      </c>
      <c r="B564" s="245">
        <f t="shared" si="2710"/>
        <v>38392</v>
      </c>
      <c r="C564" s="377"/>
      <c r="D564" s="377"/>
      <c r="E564" s="259" t="s">
        <v>3</v>
      </c>
      <c r="F564" s="260">
        <v>21</v>
      </c>
      <c r="G564" s="248">
        <f>IF(Foglio2!$J$3=Foglio2!$E$3,Ausiliari_Coll.Scol.!E546,IF(Foglio2!$J$3=Foglio2!$E$4,Collab._Tecnici!E546,IF(Foglio2!$J$3=Foglio2!$E$5,Assistenti_Tecnici!E546,IF(Foglio2!$J$3=Foglio2!$E$6,Assistenti_Amm.vo!E546,IF(Foglio2!$J$3=Foglio2!$E$7,Resp_Coord_Amm.vo!E546,IF(Foglio2!$J$3=Foglio2!$E$8,Direttore_Amm.vo!E546,IF(Foglio2!$J$3=Foglio2!$E$9,Doc_mat_elem.re!E546,IF(Foglio2!$J$3=Foglio2!$E$10,Doc_dipl_scuola_sec.!E546,IF(Foglio2!$J$3=Foglio2!$E$11,Doc_scuola_media!E546,IF(Foglio2!$J$3=Foglio2!$E$12,Doc_laureati_scuola_sec.!E564,IF(Foglio2!$J$3=Foglio2!$E$13,Direttivi_capi_ist.!E546,0)))))))))))</f>
        <v>0</v>
      </c>
      <c r="H564" s="248">
        <f>IF(Foglio2!$J$3=Foglio2!$E$3,Ausiliari_Coll.Scol.!F546,IF(Foglio2!$J$3=Foglio2!$E$4,Collab._Tecnici!F546,IF(Foglio2!$J$3=Foglio2!$E$5,Assistenti_Tecnici!F546,IF(Foglio2!$J$3=Foglio2!$E$6,Assistenti_Amm.vo!F546,IF(Foglio2!$J$3=Foglio2!$E$7,Resp_Coord_Amm.vo!F546,IF(Foglio2!$J$3=Foglio2!$E$8,Direttore_Amm.vo!F546,IF(Foglio2!$J$3=Foglio2!$E$9,Doc_mat_elem.re!F546,IF(Foglio2!$J$3=Foglio2!$E$10,Doc_dipl_scuola_sec.!F546,IF(Foglio2!$J$3=Foglio2!$E$11,Doc_scuola_media!F546,IF(Foglio2!$J$3=Foglio2!$E$12,Doc_laureati_scuola_sec.!F564,IF(Foglio2!$J$3=Foglio2!$E$13,Direttivi_capi_ist.!F546,0)))))))))))</f>
        <v>0</v>
      </c>
      <c r="I564" s="248">
        <f>IF(Foglio2!$J$3=Foglio2!$E$3,Ausiliari_Coll.Scol.!G546,IF(Foglio2!$J$3=Foglio2!$E$4,Collab._Tecnici!G546,IF(Foglio2!$J$3=Foglio2!$E$5,Assistenti_Tecnici!G546,IF(Foglio2!$J$3=Foglio2!$E$6,Assistenti_Amm.vo!G546,IF(Foglio2!$J$3=Foglio2!$E$7,Resp_Coord_Amm.vo!G546,IF(Foglio2!$J$3=Foglio2!$E$8,Direttore_Amm.vo!G546,IF(Foglio2!$J$3=Foglio2!$E$9,Doc_mat_elem.re!G546,IF(Foglio2!$J$3=Foglio2!$E$10,Doc_dipl_scuola_sec.!G546,IF(Foglio2!$J$3=Foglio2!$E$11,Doc_scuola_media!G546,IF(Foglio2!$J$3=Foglio2!$E$12,Doc_laureati_scuola_sec.!G564,IF(Foglio2!$J$3=Foglio2!$E$13,Direttivi_capi_ist.!G546,0)))))))))))</f>
        <v>0</v>
      </c>
      <c r="J564" s="248">
        <f>IF(Foglio2!$J$3=Foglio2!$E$3,Ausiliari_Coll.Scol.!H546,IF(Foglio2!$J$3=Foglio2!$E$4,Collab._Tecnici!H546,IF(Foglio2!$J$3=Foglio2!$E$5,Assistenti_Tecnici!H546,IF(Foglio2!$J$3=Foglio2!$E$6,Assistenti_Amm.vo!H546,IF(Foglio2!$J$3=Foglio2!$E$7,Resp_Coord_Amm.vo!H546,IF(Foglio2!$J$3=Foglio2!$E$8,Direttore_Amm.vo!H546,IF(Foglio2!$J$3=Foglio2!$E$9,Doc_mat_elem.re!H546,IF(Foglio2!$J$3=Foglio2!$E$10,Doc_dipl_scuola_sec.!H546,IF(Foglio2!$J$3=Foglio2!$E$11,Doc_scuola_media!H546,IF(Foglio2!$J$3=Foglio2!$E$12,Doc_laureati_scuola_sec.!H564,IF(Foglio2!$J$3=Foglio2!$E$13,Direttivi_capi_ist.!H546,0)))))))))))</f>
        <v>0</v>
      </c>
      <c r="K564" s="248">
        <f>IF(Foglio2!$J$3=Foglio2!$E$3,Ausiliari_Coll.Scol.!I546,IF(Foglio2!$J$3=Foglio2!$E$4,Collab._Tecnici!I546,IF(Foglio2!$J$3=Foglio2!$E$5,Assistenti_Tecnici!I546,IF(Foglio2!$J$3=Foglio2!$E$6,Assistenti_Amm.vo!I546,IF(Foglio2!$J$3=Foglio2!$E$7,Resp_Coord_Amm.vo!I546,IF(Foglio2!$J$3=Foglio2!$E$8,Direttore_Amm.vo!I546,IF(Foglio2!$J$3=Foglio2!$E$9,Doc_mat_elem.re!I546,IF(Foglio2!$J$3=Foglio2!$E$10,Doc_dipl_scuola_sec.!I546,IF(Foglio2!$J$3=Foglio2!$E$11,Doc_scuola_media!I546,IF(Foglio2!$J$3=Foglio2!$E$12,Doc_laureati_scuola_sec.!I564,IF(Foglio2!$J$3=Foglio2!$E$13,Direttivi_capi_ist.!I546,0)))))))))))</f>
        <v>0</v>
      </c>
      <c r="L564" s="248">
        <f>IF(Foglio2!$J$3=Foglio2!$E$3,Ausiliari_Coll.Scol.!J546,IF(Foglio2!$J$3=Foglio2!$E$4,Collab._Tecnici!J546,IF(Foglio2!$J$3=Foglio2!$E$5,Assistenti_Tecnici!J546,IF(Foglio2!$J$3=Foglio2!$E$6,Assistenti_Amm.vo!J546,IF(Foglio2!$J$3=Foglio2!$E$7,Resp_Coord_Amm.vo!J546,IF(Foglio2!$J$3=Foglio2!$E$8,Direttore_Amm.vo!J546,IF(Foglio2!$J$3=Foglio2!$E$9,Doc_mat_elem.re!J546,IF(Foglio2!$J$3=Foglio2!$E$10,Doc_dipl_scuola_sec.!J546,IF(Foglio2!$J$3=Foglio2!$E$11,Doc_scuola_media!J546,IF(Foglio2!$J$3=Foglio2!$E$12,Doc_laureati_scuola_sec.!J564,IF(Foglio2!$J$3=Foglio2!$E$13,Direttivi_capi_ist.!J546,0)))))))))))</f>
        <v>0</v>
      </c>
      <c r="M564" s="249">
        <f>IF(Foglio2!$J$3=Foglio2!$E$3,Ausiliari_Coll.Scol.!K546,IF(Foglio2!$J$3=Foglio2!$E$4,Collab._Tecnici!K546,IF(Foglio2!$J$3=Foglio2!$E$5,Assistenti_Tecnici!K546,IF(Foglio2!$J$3=Foglio2!$E$6,Assistenti_Amm.vo!K546,IF(Foglio2!$J$3=Foglio2!$E$7,Resp_Coord_Amm.vo!K546,IF(Foglio2!$J$3=Foglio2!$E$8,Direttore_Amm.vo!K546,IF(Foglio2!$J$3=Foglio2!$E$9,Doc_mat_elem.re!K546,IF(Foglio2!$J$3=Foglio2!$E$10,Doc_dipl_scuola_sec.!K546,IF(Foglio2!$J$3=Foglio2!$E$11,Doc_scuola_media!K546,IF(Foglio2!$J$3=Foglio2!$E$12,Doc_laureati_scuola_sec.!K564,IF(Foglio2!$J$3=Foglio2!$E$13,Direttivi_capi_ist.!K546,0)))))))))))</f>
        <v>0</v>
      </c>
      <c r="N564" s="250">
        <f>IF(Foglio2!$J$3=Foglio2!$E$3,Ausiliari_Coll.Scol.!L546,IF(Foglio2!$J$3=Foglio2!$E$4,Collab._Tecnici!L546,IF(Foglio2!$J$3=Foglio2!$E$5,Assistenti_Tecnici!L546,IF(Foglio2!$J$3=Foglio2!$E$6,Assistenti_Amm.vo!L546,IF(Foglio2!$J$3=Foglio2!$E$7,Resp_Coord_Amm.vo!L546,IF(Foglio2!$J$3=Foglio2!$E$8,Direttore_Amm.vo!L546,IF(Foglio2!$J$3=Foglio2!$E$9,Doc_mat_elem.re!L546,IF(Foglio2!$J$3=Foglio2!$E$10,Doc_dipl_scuola_sec.!L546,IF(Foglio2!$J$3=Foglio2!$E$11,Doc_scuola_media!L546,IF(Foglio2!$J$3=Foglio2!$E$12,Doc_laureati_scuola_sec.!L564,IF(Foglio2!$J$3=Foglio2!$E$13,Direttivi_capi_ist.!L546,0)))))))))))</f>
        <v>0</v>
      </c>
      <c r="O564" s="251">
        <f>IF(Foglio2!$J$3=Foglio2!$E$3,Ausiliari_Coll.Scol.!M546,IF(Foglio2!$J$3=Foglio2!$E$4,Collab._Tecnici!M546,IF(Foglio2!$J$3=Foglio2!$E$5,Assistenti_Tecnici!M546,IF(Foglio2!$J$3=Foglio2!$E$6,Assistenti_Amm.vo!M546,IF(Foglio2!$J$3=Foglio2!$E$7,Resp_Coord_Amm.vo!M546,IF(Foglio2!$J$3=Foglio2!$E$8,Direttore_Amm.vo!M546,IF(Foglio2!$J$3=Foglio2!$E$9,Doc_mat_elem.re!M546,IF(Foglio2!$J$3=Foglio2!$E$10,Doc_dipl_scuola_sec.!M546,IF(Foglio2!$J$3=Foglio2!$E$11,Doc_scuola_media!M546,IF(Foglio2!$J$3=Foglio2!$E$12,Doc_laureati_scuola_sec.!M564,IF(Foglio2!$J$3=Foglio2!$E$13,Direttivi_capi_ist.!M546,0)))))))))))</f>
        <v>0</v>
      </c>
      <c r="P564" s="252">
        <f>IF(Foglio2!$J$3=Foglio2!$E$3,Ausiliari_Coll.Scol.!N546,IF(Foglio2!$J$3=Foglio2!$E$4,Collab._Tecnici!N546,IF(Foglio2!$J$3=Foglio2!$E$5,Assistenti_Tecnici!N546,IF(Foglio2!$J$3=Foglio2!$E$6,Assistenti_Amm.vo!N546,IF(Foglio2!$J$3=Foglio2!$E$7,Resp_Coord_Amm.vo!N546,IF(Foglio2!$J$3=Foglio2!$E$8,Direttore_Amm.vo!N546,IF(Foglio2!$J$3=Foglio2!$E$9,Doc_mat_elem.re!N546,IF(Foglio2!$J$3=Foglio2!$E$10,Doc_dipl_scuola_sec.!N546,IF(Foglio2!$J$3=Foglio2!$E$11,Doc_scuola_media!N546,IF(Foglio2!$J$3=Foglio2!$E$12,Doc_laureati_scuola_sec.!N564,IF(Foglio2!$J$3=Foglio2!$E$13,Direttivi_capi_ist.!N546,0)))))))))))</f>
        <v>0</v>
      </c>
      <c r="Q564" s="252">
        <f>IF(Foglio2!$J$3=Foglio2!$E$3,Ausiliari_Coll.Scol.!O546,IF(Foglio2!$J$3=Foglio2!$E$4,Collab._Tecnici!O546,IF(Foglio2!$J$3=Foglio2!$E$5,Assistenti_Tecnici!O546,IF(Foglio2!$J$3=Foglio2!$E$6,Assistenti_Amm.vo!O546,IF(Foglio2!$J$3=Foglio2!$E$7,Resp_Coord_Amm.vo!O546,IF(Foglio2!$J$3=Foglio2!$E$8,Direttore_Amm.vo!O546,IF(Foglio2!$J$3=Foglio2!$E$9,Doc_mat_elem.re!O546,IF(Foglio2!$J$3=Foglio2!$E$10,Doc_dipl_scuola_sec.!O546,IF(Foglio2!$J$3=Foglio2!$E$11,Doc_scuola_media!O546,IF(Foglio2!$J$3=Foglio2!$E$12,Doc_laureati_scuola_sec.!O564,IF(Foglio2!$J$3=Foglio2!$E$13,Direttivi_capi_ist.!O546,0)))))))))))</f>
        <v>0</v>
      </c>
      <c r="R564" s="252">
        <f>IF(Foglio2!$J$3=Foglio2!$E$3,Ausiliari_Coll.Scol.!P546,IF(Foglio2!$J$3=Foglio2!$E$4,Collab._Tecnici!P546,IF(Foglio2!$J$3=Foglio2!$E$5,Assistenti_Tecnici!P546,IF(Foglio2!$J$3=Foglio2!$E$6,Assistenti_Amm.vo!P546,IF(Foglio2!$J$3=Foglio2!$E$7,Resp_Coord_Amm.vo!P546,IF(Foglio2!$J$3=Foglio2!$E$8,Direttore_Amm.vo!P546,IF(Foglio2!$J$3=Foglio2!$E$9,Doc_mat_elem.re!P546,IF(Foglio2!$J$3=Foglio2!$E$10,Doc_dipl_scuola_sec.!P546,IF(Foglio2!$J$3=Foglio2!$E$11,Doc_scuola_media!P546,IF(Foglio2!$J$3=Foglio2!$E$12,Doc_laureati_scuola_sec.!P564,IF(Foglio2!$J$3=Foglio2!$E$13,Direttivi_capi_ist.!P546,0)))))))))))</f>
        <v>0</v>
      </c>
      <c r="S564" s="252">
        <f>IF(Foglio2!$J$3=Foglio2!$E$3,Ausiliari_Coll.Scol.!Q546,IF(Foglio2!$J$3=Foglio2!$E$4,Collab._Tecnici!Q546,IF(Foglio2!$J$3=Foglio2!$E$5,Assistenti_Tecnici!Q546,IF(Foglio2!$J$3=Foglio2!$E$6,Assistenti_Amm.vo!Q546,IF(Foglio2!$J$3=Foglio2!$E$7,Resp_Coord_Amm.vo!Q546,IF(Foglio2!$J$3=Foglio2!$E$8,Direttore_Amm.vo!Q546,IF(Foglio2!$J$3=Foglio2!$E$9,Doc_mat_elem.re!Q546,IF(Foglio2!$J$3=Foglio2!$E$10,Doc_dipl_scuola_sec.!Q546,IF(Foglio2!$J$3=Foglio2!$E$11,Doc_scuola_media!Q546,IF(Foglio2!$J$3=Foglio2!$E$12,Doc_laureati_scuola_sec.!Q564,IF(Foglio2!$J$3=Foglio2!$E$13,Direttivi_capi_ist.!Q546,0)))))))))))</f>
        <v>0</v>
      </c>
      <c r="T564" s="252">
        <f>IF(Foglio2!$J$3=Foglio2!$E$3,Ausiliari_Coll.Scol.!R546,IF(Foglio2!$J$3=Foglio2!$E$4,Collab._Tecnici!R546,IF(Foglio2!$J$3=Foglio2!$E$5,Assistenti_Tecnici!R546,IF(Foglio2!$J$3=Foglio2!$E$6,Assistenti_Amm.vo!R546,IF(Foglio2!$J$3=Foglio2!$E$7,Resp_Coord_Amm.vo!R546,IF(Foglio2!$J$3=Foglio2!$E$8,Direttore_Amm.vo!R546,IF(Foglio2!$J$3=Foglio2!$E$9,Doc_mat_elem.re!R546,IF(Foglio2!$J$3=Foglio2!$E$10,Doc_dipl_scuola_sec.!R546,IF(Foglio2!$J$3=Foglio2!$E$11,Doc_scuola_media!R546,IF(Foglio2!$J$3=Foglio2!$E$12,Doc_laureati_scuola_sec.!R564,IF(Foglio2!$J$3=Foglio2!$E$13,Direttivi_capi_ist.!R546,0)))))))))))</f>
        <v>0</v>
      </c>
      <c r="U564" s="252">
        <f t="shared" ref="U564" si="2978">(P564)/12*0.8</f>
        <v>0</v>
      </c>
      <c r="V564" s="252">
        <f t="shared" ref="V564" si="2979">(P564+R564)/12*0.8</f>
        <v>0</v>
      </c>
      <c r="W564" s="253" t="str">
        <f t="shared" ref="W564" si="2980">"Fascia Da "&amp;F564&amp;" a "&amp;F565&amp;" Decorrenza "&amp;DAY(C556)&amp;"/"&amp;MONTH(C556)&amp;"/"&amp;YEAR(C556)</f>
        <v>Fascia Da 21 a 27 Decorrenza 1/2/2005</v>
      </c>
    </row>
    <row r="565" spans="1:23" ht="9" customHeight="1" x14ac:dyDescent="0.2">
      <c r="B565" s="245">
        <f t="shared" si="2710"/>
        <v>38393</v>
      </c>
      <c r="C565" s="377"/>
      <c r="D565" s="377"/>
      <c r="E565" s="254" t="s">
        <v>4</v>
      </c>
      <c r="F565" s="255">
        <v>27</v>
      </c>
      <c r="G565" s="267">
        <f t="shared" ref="G565" si="2981">G564*1936.27</f>
        <v>0</v>
      </c>
      <c r="H565" s="267">
        <f t="shared" ref="H565" si="2982">H564*1936.27</f>
        <v>0</v>
      </c>
      <c r="I565" s="267">
        <f t="shared" ref="I565" si="2983">I564*1936.27</f>
        <v>0</v>
      </c>
      <c r="J565" s="267">
        <f t="shared" ref="J565" si="2984">J564*1936.27</f>
        <v>0</v>
      </c>
      <c r="K565" s="267">
        <f t="shared" ref="K565" si="2985">K564*1936.27</f>
        <v>0</v>
      </c>
      <c r="L565" s="266">
        <f t="shared" ref="L565" si="2986">L564*1936.27</f>
        <v>0</v>
      </c>
      <c r="M565" s="267">
        <f t="shared" ref="M565" si="2987">M564*1936.27</f>
        <v>0</v>
      </c>
      <c r="N565" s="182">
        <f t="shared" ref="N565" si="2988">N564*1936.27</f>
        <v>0</v>
      </c>
      <c r="O565" s="183">
        <f t="shared" ref="O565" si="2989">O564*1936.27</f>
        <v>0</v>
      </c>
      <c r="P565" s="184">
        <f t="shared" ref="P565" si="2990">P564*1936.27</f>
        <v>0</v>
      </c>
      <c r="Q565" s="184">
        <f t="shared" ref="Q565" si="2991">Q564*1936.27</f>
        <v>0</v>
      </c>
      <c r="R565" s="184">
        <f t="shared" ref="R565" si="2992">R564*1936.27</f>
        <v>0</v>
      </c>
      <c r="S565" s="184">
        <f t="shared" ref="S565" si="2993">S564*1936.27</f>
        <v>0</v>
      </c>
      <c r="T565" s="184">
        <f t="shared" ref="T565" si="2994">T564*1936.27</f>
        <v>0</v>
      </c>
      <c r="U565" s="184">
        <f t="shared" ref="U565" si="2995">U564*1936.27</f>
        <v>0</v>
      </c>
      <c r="V565" s="184">
        <f t="shared" ref="V565" si="2996">V564*1936.27</f>
        <v>0</v>
      </c>
    </row>
    <row r="566" spans="1:23" ht="12.75" customHeight="1" x14ac:dyDescent="0.2">
      <c r="A566" s="104">
        <f>IF(Foglio2!$J$7=1,TRUNC(Base!V566,0),TRUNC(Base!U566,0))</f>
        <v>0</v>
      </c>
      <c r="B566" s="245">
        <f t="shared" si="2710"/>
        <v>38394</v>
      </c>
      <c r="C566" s="377"/>
      <c r="D566" s="377"/>
      <c r="E566" s="259" t="s">
        <v>3</v>
      </c>
      <c r="F566" s="260">
        <v>28</v>
      </c>
      <c r="G566" s="248">
        <f>IF(Foglio2!$J$3=Foglio2!$E$3,Ausiliari_Coll.Scol.!E548,IF(Foglio2!$J$3=Foglio2!$E$4,Collab._Tecnici!E548,IF(Foglio2!$J$3=Foglio2!$E$5,Assistenti_Tecnici!E548,IF(Foglio2!$J$3=Foglio2!$E$6,Assistenti_Amm.vo!E548,IF(Foglio2!$J$3=Foglio2!$E$7,Resp_Coord_Amm.vo!E548,IF(Foglio2!$J$3=Foglio2!$E$8,Direttore_Amm.vo!E548,IF(Foglio2!$J$3=Foglio2!$E$9,Doc_mat_elem.re!E548,IF(Foglio2!$J$3=Foglio2!$E$10,Doc_dipl_scuola_sec.!E548,IF(Foglio2!$J$3=Foglio2!$E$11,Doc_scuola_media!E548,IF(Foglio2!$J$3=Foglio2!$E$12,Doc_laureati_scuola_sec.!E566,IF(Foglio2!$J$3=Foglio2!$E$13,Direttivi_capi_ist.!E548,0)))))))))))</f>
        <v>0</v>
      </c>
      <c r="H566" s="248">
        <f>IF(Foglio2!$J$3=Foglio2!$E$3,Ausiliari_Coll.Scol.!F548,IF(Foglio2!$J$3=Foglio2!$E$4,Collab._Tecnici!F548,IF(Foglio2!$J$3=Foglio2!$E$5,Assistenti_Tecnici!F548,IF(Foglio2!$J$3=Foglio2!$E$6,Assistenti_Amm.vo!F548,IF(Foglio2!$J$3=Foglio2!$E$7,Resp_Coord_Amm.vo!F548,IF(Foglio2!$J$3=Foglio2!$E$8,Direttore_Amm.vo!F548,IF(Foglio2!$J$3=Foglio2!$E$9,Doc_mat_elem.re!F548,IF(Foglio2!$J$3=Foglio2!$E$10,Doc_dipl_scuola_sec.!F548,IF(Foglio2!$J$3=Foglio2!$E$11,Doc_scuola_media!F548,IF(Foglio2!$J$3=Foglio2!$E$12,Doc_laureati_scuola_sec.!F566,IF(Foglio2!$J$3=Foglio2!$E$13,Direttivi_capi_ist.!F548,0)))))))))))</f>
        <v>0</v>
      </c>
      <c r="I566" s="248">
        <f>IF(Foglio2!$J$3=Foglio2!$E$3,Ausiliari_Coll.Scol.!G548,IF(Foglio2!$J$3=Foglio2!$E$4,Collab._Tecnici!G548,IF(Foglio2!$J$3=Foglio2!$E$5,Assistenti_Tecnici!G548,IF(Foglio2!$J$3=Foglio2!$E$6,Assistenti_Amm.vo!G548,IF(Foglio2!$J$3=Foglio2!$E$7,Resp_Coord_Amm.vo!G548,IF(Foglio2!$J$3=Foglio2!$E$8,Direttore_Amm.vo!G548,IF(Foglio2!$J$3=Foglio2!$E$9,Doc_mat_elem.re!G548,IF(Foglio2!$J$3=Foglio2!$E$10,Doc_dipl_scuola_sec.!G548,IF(Foglio2!$J$3=Foglio2!$E$11,Doc_scuola_media!G548,IF(Foglio2!$J$3=Foglio2!$E$12,Doc_laureati_scuola_sec.!G566,IF(Foglio2!$J$3=Foglio2!$E$13,Direttivi_capi_ist.!G548,0)))))))))))</f>
        <v>0</v>
      </c>
      <c r="J566" s="248">
        <f>IF(Foglio2!$J$3=Foglio2!$E$3,Ausiliari_Coll.Scol.!H548,IF(Foglio2!$J$3=Foglio2!$E$4,Collab._Tecnici!H548,IF(Foglio2!$J$3=Foglio2!$E$5,Assistenti_Tecnici!H548,IF(Foglio2!$J$3=Foglio2!$E$6,Assistenti_Amm.vo!H548,IF(Foglio2!$J$3=Foglio2!$E$7,Resp_Coord_Amm.vo!H548,IF(Foglio2!$J$3=Foglio2!$E$8,Direttore_Amm.vo!H548,IF(Foglio2!$J$3=Foglio2!$E$9,Doc_mat_elem.re!H548,IF(Foglio2!$J$3=Foglio2!$E$10,Doc_dipl_scuola_sec.!H548,IF(Foglio2!$J$3=Foglio2!$E$11,Doc_scuola_media!H548,IF(Foglio2!$J$3=Foglio2!$E$12,Doc_laureati_scuola_sec.!H566,IF(Foglio2!$J$3=Foglio2!$E$13,Direttivi_capi_ist.!H548,0)))))))))))</f>
        <v>0</v>
      </c>
      <c r="K566" s="248">
        <f>IF(Foglio2!$J$3=Foglio2!$E$3,Ausiliari_Coll.Scol.!I548,IF(Foglio2!$J$3=Foglio2!$E$4,Collab._Tecnici!I548,IF(Foglio2!$J$3=Foglio2!$E$5,Assistenti_Tecnici!I548,IF(Foglio2!$J$3=Foglio2!$E$6,Assistenti_Amm.vo!I548,IF(Foglio2!$J$3=Foglio2!$E$7,Resp_Coord_Amm.vo!I548,IF(Foglio2!$J$3=Foglio2!$E$8,Direttore_Amm.vo!I548,IF(Foglio2!$J$3=Foglio2!$E$9,Doc_mat_elem.re!I548,IF(Foglio2!$J$3=Foglio2!$E$10,Doc_dipl_scuola_sec.!I548,IF(Foglio2!$J$3=Foglio2!$E$11,Doc_scuola_media!I548,IF(Foglio2!$J$3=Foglio2!$E$12,Doc_laureati_scuola_sec.!I566,IF(Foglio2!$J$3=Foglio2!$E$13,Direttivi_capi_ist.!I548,0)))))))))))</f>
        <v>0</v>
      </c>
      <c r="L566" s="248">
        <f>IF(Foglio2!$J$3=Foglio2!$E$3,Ausiliari_Coll.Scol.!J548,IF(Foglio2!$J$3=Foglio2!$E$4,Collab._Tecnici!J548,IF(Foglio2!$J$3=Foglio2!$E$5,Assistenti_Tecnici!J548,IF(Foglio2!$J$3=Foglio2!$E$6,Assistenti_Amm.vo!J548,IF(Foglio2!$J$3=Foglio2!$E$7,Resp_Coord_Amm.vo!J548,IF(Foglio2!$J$3=Foglio2!$E$8,Direttore_Amm.vo!J548,IF(Foglio2!$J$3=Foglio2!$E$9,Doc_mat_elem.re!J548,IF(Foglio2!$J$3=Foglio2!$E$10,Doc_dipl_scuola_sec.!J548,IF(Foglio2!$J$3=Foglio2!$E$11,Doc_scuola_media!J548,IF(Foglio2!$J$3=Foglio2!$E$12,Doc_laureati_scuola_sec.!J566,IF(Foglio2!$J$3=Foglio2!$E$13,Direttivi_capi_ist.!J548,0)))))))))))</f>
        <v>0</v>
      </c>
      <c r="M566" s="249">
        <f>IF(Foglio2!$J$3=Foglio2!$E$3,Ausiliari_Coll.Scol.!K548,IF(Foglio2!$J$3=Foglio2!$E$4,Collab._Tecnici!K548,IF(Foglio2!$J$3=Foglio2!$E$5,Assistenti_Tecnici!K548,IF(Foglio2!$J$3=Foglio2!$E$6,Assistenti_Amm.vo!K548,IF(Foglio2!$J$3=Foglio2!$E$7,Resp_Coord_Amm.vo!K548,IF(Foglio2!$J$3=Foglio2!$E$8,Direttore_Amm.vo!K548,IF(Foglio2!$J$3=Foglio2!$E$9,Doc_mat_elem.re!K548,IF(Foglio2!$J$3=Foglio2!$E$10,Doc_dipl_scuola_sec.!K548,IF(Foglio2!$J$3=Foglio2!$E$11,Doc_scuola_media!K548,IF(Foglio2!$J$3=Foglio2!$E$12,Doc_laureati_scuola_sec.!K566,IF(Foglio2!$J$3=Foglio2!$E$13,Direttivi_capi_ist.!K548,0)))))))))))</f>
        <v>0</v>
      </c>
      <c r="N566" s="250">
        <f>IF(Foglio2!$J$3=Foglio2!$E$3,Ausiliari_Coll.Scol.!L548,IF(Foglio2!$J$3=Foglio2!$E$4,Collab._Tecnici!L548,IF(Foglio2!$J$3=Foglio2!$E$5,Assistenti_Tecnici!L548,IF(Foglio2!$J$3=Foglio2!$E$6,Assistenti_Amm.vo!L548,IF(Foglio2!$J$3=Foglio2!$E$7,Resp_Coord_Amm.vo!L548,IF(Foglio2!$J$3=Foglio2!$E$8,Direttore_Amm.vo!L548,IF(Foglio2!$J$3=Foglio2!$E$9,Doc_mat_elem.re!L548,IF(Foglio2!$J$3=Foglio2!$E$10,Doc_dipl_scuola_sec.!L548,IF(Foglio2!$J$3=Foglio2!$E$11,Doc_scuola_media!L548,IF(Foglio2!$J$3=Foglio2!$E$12,Doc_laureati_scuola_sec.!L566,IF(Foglio2!$J$3=Foglio2!$E$13,Direttivi_capi_ist.!L548,0)))))))))))</f>
        <v>0</v>
      </c>
      <c r="O566" s="251">
        <f>IF(Foglio2!$J$3=Foglio2!$E$3,Ausiliari_Coll.Scol.!M548,IF(Foglio2!$J$3=Foglio2!$E$4,Collab._Tecnici!M548,IF(Foglio2!$J$3=Foglio2!$E$5,Assistenti_Tecnici!M548,IF(Foglio2!$J$3=Foglio2!$E$6,Assistenti_Amm.vo!M548,IF(Foglio2!$J$3=Foglio2!$E$7,Resp_Coord_Amm.vo!M548,IF(Foglio2!$J$3=Foglio2!$E$8,Direttore_Amm.vo!M548,IF(Foglio2!$J$3=Foglio2!$E$9,Doc_mat_elem.re!M548,IF(Foglio2!$J$3=Foglio2!$E$10,Doc_dipl_scuola_sec.!M548,IF(Foglio2!$J$3=Foglio2!$E$11,Doc_scuola_media!M548,IF(Foglio2!$J$3=Foglio2!$E$12,Doc_laureati_scuola_sec.!M566,IF(Foglio2!$J$3=Foglio2!$E$13,Direttivi_capi_ist.!M548,0)))))))))))</f>
        <v>0</v>
      </c>
      <c r="P566" s="252">
        <f>IF(Foglio2!$J$3=Foglio2!$E$3,Ausiliari_Coll.Scol.!N548,IF(Foglio2!$J$3=Foglio2!$E$4,Collab._Tecnici!N548,IF(Foglio2!$J$3=Foglio2!$E$5,Assistenti_Tecnici!N548,IF(Foglio2!$J$3=Foglio2!$E$6,Assistenti_Amm.vo!N548,IF(Foglio2!$J$3=Foglio2!$E$7,Resp_Coord_Amm.vo!N548,IF(Foglio2!$J$3=Foglio2!$E$8,Direttore_Amm.vo!N548,IF(Foglio2!$J$3=Foglio2!$E$9,Doc_mat_elem.re!N548,IF(Foglio2!$J$3=Foglio2!$E$10,Doc_dipl_scuola_sec.!N548,IF(Foglio2!$J$3=Foglio2!$E$11,Doc_scuola_media!N548,IF(Foglio2!$J$3=Foglio2!$E$12,Doc_laureati_scuola_sec.!N566,IF(Foglio2!$J$3=Foglio2!$E$13,Direttivi_capi_ist.!N548,0)))))))))))</f>
        <v>0</v>
      </c>
      <c r="Q566" s="252">
        <f>IF(Foglio2!$J$3=Foglio2!$E$3,Ausiliari_Coll.Scol.!O548,IF(Foglio2!$J$3=Foglio2!$E$4,Collab._Tecnici!O548,IF(Foglio2!$J$3=Foglio2!$E$5,Assistenti_Tecnici!O548,IF(Foglio2!$J$3=Foglio2!$E$6,Assistenti_Amm.vo!O548,IF(Foglio2!$J$3=Foglio2!$E$7,Resp_Coord_Amm.vo!O548,IF(Foglio2!$J$3=Foglio2!$E$8,Direttore_Amm.vo!O548,IF(Foglio2!$J$3=Foglio2!$E$9,Doc_mat_elem.re!O548,IF(Foglio2!$J$3=Foglio2!$E$10,Doc_dipl_scuola_sec.!O548,IF(Foglio2!$J$3=Foglio2!$E$11,Doc_scuola_media!O548,IF(Foglio2!$J$3=Foglio2!$E$12,Doc_laureati_scuola_sec.!O566,IF(Foglio2!$J$3=Foglio2!$E$13,Direttivi_capi_ist.!O548,0)))))))))))</f>
        <v>0</v>
      </c>
      <c r="R566" s="252">
        <f>IF(Foglio2!$J$3=Foglio2!$E$3,Ausiliari_Coll.Scol.!P548,IF(Foglio2!$J$3=Foglio2!$E$4,Collab._Tecnici!P548,IF(Foglio2!$J$3=Foglio2!$E$5,Assistenti_Tecnici!P548,IF(Foglio2!$J$3=Foglio2!$E$6,Assistenti_Amm.vo!P548,IF(Foglio2!$J$3=Foglio2!$E$7,Resp_Coord_Amm.vo!P548,IF(Foglio2!$J$3=Foglio2!$E$8,Direttore_Amm.vo!P548,IF(Foglio2!$J$3=Foglio2!$E$9,Doc_mat_elem.re!P548,IF(Foglio2!$J$3=Foglio2!$E$10,Doc_dipl_scuola_sec.!P548,IF(Foglio2!$J$3=Foglio2!$E$11,Doc_scuola_media!P548,IF(Foglio2!$J$3=Foglio2!$E$12,Doc_laureati_scuola_sec.!P566,IF(Foglio2!$J$3=Foglio2!$E$13,Direttivi_capi_ist.!P548,0)))))))))))</f>
        <v>0</v>
      </c>
      <c r="S566" s="252">
        <f>IF(Foglio2!$J$3=Foglio2!$E$3,Ausiliari_Coll.Scol.!Q548,IF(Foglio2!$J$3=Foglio2!$E$4,Collab._Tecnici!Q548,IF(Foglio2!$J$3=Foglio2!$E$5,Assistenti_Tecnici!Q548,IF(Foglio2!$J$3=Foglio2!$E$6,Assistenti_Amm.vo!Q548,IF(Foglio2!$J$3=Foglio2!$E$7,Resp_Coord_Amm.vo!Q548,IF(Foglio2!$J$3=Foglio2!$E$8,Direttore_Amm.vo!Q548,IF(Foglio2!$J$3=Foglio2!$E$9,Doc_mat_elem.re!Q548,IF(Foglio2!$J$3=Foglio2!$E$10,Doc_dipl_scuola_sec.!Q548,IF(Foglio2!$J$3=Foglio2!$E$11,Doc_scuola_media!Q548,IF(Foglio2!$J$3=Foglio2!$E$12,Doc_laureati_scuola_sec.!Q566,IF(Foglio2!$J$3=Foglio2!$E$13,Direttivi_capi_ist.!Q548,0)))))))))))</f>
        <v>0</v>
      </c>
      <c r="T566" s="252">
        <f>IF(Foglio2!$J$3=Foglio2!$E$3,Ausiliari_Coll.Scol.!R548,IF(Foglio2!$J$3=Foglio2!$E$4,Collab._Tecnici!R548,IF(Foglio2!$J$3=Foglio2!$E$5,Assistenti_Tecnici!R548,IF(Foglio2!$J$3=Foglio2!$E$6,Assistenti_Amm.vo!R548,IF(Foglio2!$J$3=Foglio2!$E$7,Resp_Coord_Amm.vo!R548,IF(Foglio2!$J$3=Foglio2!$E$8,Direttore_Amm.vo!R548,IF(Foglio2!$J$3=Foglio2!$E$9,Doc_mat_elem.re!R548,IF(Foglio2!$J$3=Foglio2!$E$10,Doc_dipl_scuola_sec.!R548,IF(Foglio2!$J$3=Foglio2!$E$11,Doc_scuola_media!R548,IF(Foglio2!$J$3=Foglio2!$E$12,Doc_laureati_scuola_sec.!R566,IF(Foglio2!$J$3=Foglio2!$E$13,Direttivi_capi_ist.!R548,0)))))))))))</f>
        <v>0</v>
      </c>
      <c r="U566" s="252">
        <f t="shared" ref="U566" si="2997">(P566)/12*0.8</f>
        <v>0</v>
      </c>
      <c r="V566" s="252">
        <f t="shared" ref="V566" si="2998">(P566+R566)/12*0.8</f>
        <v>0</v>
      </c>
      <c r="W566" s="253" t="str">
        <f t="shared" ref="W566" si="2999">"Fascia Da "&amp;F566&amp;" a "&amp;F567&amp;" Decorrenza "&amp;DAY(C556)&amp;"/"&amp;MONTH(C556)&amp;"/"&amp;YEAR(C556)</f>
        <v>Fascia Da 28 a 34 Decorrenza 1/2/2005</v>
      </c>
    </row>
    <row r="567" spans="1:23" ht="9" customHeight="1" x14ac:dyDescent="0.2">
      <c r="B567" s="245">
        <f t="shared" si="2710"/>
        <v>38395</v>
      </c>
      <c r="C567" s="377"/>
      <c r="D567" s="377"/>
      <c r="E567" s="254" t="s">
        <v>4</v>
      </c>
      <c r="F567" s="255">
        <v>34</v>
      </c>
      <c r="G567" s="267">
        <f t="shared" ref="G567" si="3000">G566*1936.27</f>
        <v>0</v>
      </c>
      <c r="H567" s="267">
        <f t="shared" ref="H567" si="3001">H566*1936.27</f>
        <v>0</v>
      </c>
      <c r="I567" s="267">
        <f t="shared" ref="I567" si="3002">I566*1936.27</f>
        <v>0</v>
      </c>
      <c r="J567" s="267">
        <f t="shared" ref="J567" si="3003">J566*1936.27</f>
        <v>0</v>
      </c>
      <c r="K567" s="267">
        <f t="shared" ref="K567" si="3004">K566*1936.27</f>
        <v>0</v>
      </c>
      <c r="L567" s="266">
        <f t="shared" ref="L567" si="3005">L566*1936.27</f>
        <v>0</v>
      </c>
      <c r="M567" s="267">
        <f t="shared" ref="M567" si="3006">M566*1936.27</f>
        <v>0</v>
      </c>
      <c r="N567" s="182">
        <f t="shared" ref="N567" si="3007">N566*1936.27</f>
        <v>0</v>
      </c>
      <c r="O567" s="183">
        <f t="shared" ref="O567" si="3008">O566*1936.27</f>
        <v>0</v>
      </c>
      <c r="P567" s="184">
        <f t="shared" ref="P567" si="3009">P566*1936.27</f>
        <v>0</v>
      </c>
      <c r="Q567" s="184">
        <f t="shared" ref="Q567" si="3010">Q566*1936.27</f>
        <v>0</v>
      </c>
      <c r="R567" s="184">
        <f t="shared" ref="R567" si="3011">R566*1936.27</f>
        <v>0</v>
      </c>
      <c r="S567" s="184">
        <f t="shared" ref="S567" si="3012">S566*1936.27</f>
        <v>0</v>
      </c>
      <c r="T567" s="184">
        <f t="shared" ref="T567" si="3013">T566*1936.27</f>
        <v>0</v>
      </c>
      <c r="U567" s="184">
        <f t="shared" ref="U567" si="3014">U566*1936.27</f>
        <v>0</v>
      </c>
      <c r="V567" s="184">
        <f t="shared" ref="V567" si="3015">V566*1936.27</f>
        <v>0</v>
      </c>
    </row>
    <row r="568" spans="1:23" ht="12.75" customHeight="1" x14ac:dyDescent="0.2">
      <c r="A568" s="104">
        <f>IF(Foglio2!$J$7=1,TRUNC(Base!V568,0),TRUNC(Base!U568,0))</f>
        <v>0</v>
      </c>
      <c r="B568" s="245">
        <f t="shared" si="2710"/>
        <v>38396</v>
      </c>
      <c r="C568" s="377"/>
      <c r="D568" s="377"/>
      <c r="E568" s="259" t="s">
        <v>3</v>
      </c>
      <c r="F568" s="260">
        <v>35</v>
      </c>
      <c r="G568" s="248">
        <f>IF(Foglio2!$J$3=Foglio2!$E$3,Ausiliari_Coll.Scol.!E550,IF(Foglio2!$J$3=Foglio2!$E$4,Collab._Tecnici!E550,IF(Foglio2!$J$3=Foglio2!$E$5,Assistenti_Tecnici!E550,IF(Foglio2!$J$3=Foglio2!$E$6,Assistenti_Amm.vo!E550,IF(Foglio2!$J$3=Foglio2!$E$7,Resp_Coord_Amm.vo!E550,IF(Foglio2!$J$3=Foglio2!$E$8,Direttore_Amm.vo!E550,IF(Foglio2!$J$3=Foglio2!$E$9,Doc_mat_elem.re!E550,IF(Foglio2!$J$3=Foglio2!$E$10,Doc_dipl_scuola_sec.!E550,IF(Foglio2!$J$3=Foglio2!$E$11,Doc_scuola_media!E550,IF(Foglio2!$J$3=Foglio2!$E$12,Doc_laureati_scuola_sec.!E568,IF(Foglio2!$J$3=Foglio2!$E$13,Direttivi_capi_ist.!E550,0)))))))))))</f>
        <v>0</v>
      </c>
      <c r="H568" s="248">
        <f>IF(Foglio2!$J$3=Foglio2!$E$3,Ausiliari_Coll.Scol.!F550,IF(Foglio2!$J$3=Foglio2!$E$4,Collab._Tecnici!F550,IF(Foglio2!$J$3=Foglio2!$E$5,Assistenti_Tecnici!F550,IF(Foglio2!$J$3=Foglio2!$E$6,Assistenti_Amm.vo!F550,IF(Foglio2!$J$3=Foglio2!$E$7,Resp_Coord_Amm.vo!F550,IF(Foglio2!$J$3=Foglio2!$E$8,Direttore_Amm.vo!F550,IF(Foglio2!$J$3=Foglio2!$E$9,Doc_mat_elem.re!F550,IF(Foglio2!$J$3=Foglio2!$E$10,Doc_dipl_scuola_sec.!F550,IF(Foglio2!$J$3=Foglio2!$E$11,Doc_scuola_media!F550,IF(Foglio2!$J$3=Foglio2!$E$12,Doc_laureati_scuola_sec.!F568,IF(Foglio2!$J$3=Foglio2!$E$13,Direttivi_capi_ist.!F550,0)))))))))))</f>
        <v>0</v>
      </c>
      <c r="I568" s="248">
        <f>IF(Foglio2!$J$3=Foglio2!$E$3,Ausiliari_Coll.Scol.!G550,IF(Foglio2!$J$3=Foglio2!$E$4,Collab._Tecnici!G550,IF(Foglio2!$J$3=Foglio2!$E$5,Assistenti_Tecnici!G550,IF(Foglio2!$J$3=Foglio2!$E$6,Assistenti_Amm.vo!G550,IF(Foglio2!$J$3=Foglio2!$E$7,Resp_Coord_Amm.vo!G550,IF(Foglio2!$J$3=Foglio2!$E$8,Direttore_Amm.vo!G550,IF(Foglio2!$J$3=Foglio2!$E$9,Doc_mat_elem.re!G550,IF(Foglio2!$J$3=Foglio2!$E$10,Doc_dipl_scuola_sec.!G550,IF(Foglio2!$J$3=Foglio2!$E$11,Doc_scuola_media!G550,IF(Foglio2!$J$3=Foglio2!$E$12,Doc_laureati_scuola_sec.!G568,IF(Foglio2!$J$3=Foglio2!$E$13,Direttivi_capi_ist.!G550,0)))))))))))</f>
        <v>0</v>
      </c>
      <c r="J568" s="248">
        <f>IF(Foglio2!$J$3=Foglio2!$E$3,Ausiliari_Coll.Scol.!H550,IF(Foglio2!$J$3=Foglio2!$E$4,Collab._Tecnici!H550,IF(Foglio2!$J$3=Foglio2!$E$5,Assistenti_Tecnici!H550,IF(Foglio2!$J$3=Foglio2!$E$6,Assistenti_Amm.vo!H550,IF(Foglio2!$J$3=Foglio2!$E$7,Resp_Coord_Amm.vo!H550,IF(Foglio2!$J$3=Foglio2!$E$8,Direttore_Amm.vo!H550,IF(Foglio2!$J$3=Foglio2!$E$9,Doc_mat_elem.re!H550,IF(Foglio2!$J$3=Foglio2!$E$10,Doc_dipl_scuola_sec.!H550,IF(Foglio2!$J$3=Foglio2!$E$11,Doc_scuola_media!H550,IF(Foglio2!$J$3=Foglio2!$E$12,Doc_laureati_scuola_sec.!H568,IF(Foglio2!$J$3=Foglio2!$E$13,Direttivi_capi_ist.!H550,0)))))))))))</f>
        <v>0</v>
      </c>
      <c r="K568" s="248">
        <f>IF(Foglio2!$J$3=Foglio2!$E$3,Ausiliari_Coll.Scol.!I550,IF(Foglio2!$J$3=Foglio2!$E$4,Collab._Tecnici!I550,IF(Foglio2!$J$3=Foglio2!$E$5,Assistenti_Tecnici!I550,IF(Foglio2!$J$3=Foglio2!$E$6,Assistenti_Amm.vo!I550,IF(Foglio2!$J$3=Foglio2!$E$7,Resp_Coord_Amm.vo!I550,IF(Foglio2!$J$3=Foglio2!$E$8,Direttore_Amm.vo!I550,IF(Foglio2!$J$3=Foglio2!$E$9,Doc_mat_elem.re!I550,IF(Foglio2!$J$3=Foglio2!$E$10,Doc_dipl_scuola_sec.!I550,IF(Foglio2!$J$3=Foglio2!$E$11,Doc_scuola_media!I550,IF(Foglio2!$J$3=Foglio2!$E$12,Doc_laureati_scuola_sec.!I568,IF(Foglio2!$J$3=Foglio2!$E$13,Direttivi_capi_ist.!I550,0)))))))))))</f>
        <v>0</v>
      </c>
      <c r="L568" s="248">
        <f>IF(Foglio2!$J$3=Foglio2!$E$3,Ausiliari_Coll.Scol.!J550,IF(Foglio2!$J$3=Foglio2!$E$4,Collab._Tecnici!J550,IF(Foglio2!$J$3=Foglio2!$E$5,Assistenti_Tecnici!J550,IF(Foglio2!$J$3=Foglio2!$E$6,Assistenti_Amm.vo!J550,IF(Foglio2!$J$3=Foglio2!$E$7,Resp_Coord_Amm.vo!J550,IF(Foglio2!$J$3=Foglio2!$E$8,Direttore_Amm.vo!J550,IF(Foglio2!$J$3=Foglio2!$E$9,Doc_mat_elem.re!J550,IF(Foglio2!$J$3=Foglio2!$E$10,Doc_dipl_scuola_sec.!J550,IF(Foglio2!$J$3=Foglio2!$E$11,Doc_scuola_media!J550,IF(Foglio2!$J$3=Foglio2!$E$12,Doc_laureati_scuola_sec.!J568,IF(Foglio2!$J$3=Foglio2!$E$13,Direttivi_capi_ist.!J550,0)))))))))))</f>
        <v>0</v>
      </c>
      <c r="M568" s="249">
        <f>IF(Foglio2!$J$3=Foglio2!$E$3,Ausiliari_Coll.Scol.!K550,IF(Foglio2!$J$3=Foglio2!$E$4,Collab._Tecnici!K550,IF(Foglio2!$J$3=Foglio2!$E$5,Assistenti_Tecnici!K550,IF(Foglio2!$J$3=Foglio2!$E$6,Assistenti_Amm.vo!K550,IF(Foglio2!$J$3=Foglio2!$E$7,Resp_Coord_Amm.vo!K550,IF(Foglio2!$J$3=Foglio2!$E$8,Direttore_Amm.vo!K550,IF(Foglio2!$J$3=Foglio2!$E$9,Doc_mat_elem.re!K550,IF(Foglio2!$J$3=Foglio2!$E$10,Doc_dipl_scuola_sec.!K550,IF(Foglio2!$J$3=Foglio2!$E$11,Doc_scuola_media!K550,IF(Foglio2!$J$3=Foglio2!$E$12,Doc_laureati_scuola_sec.!K568,IF(Foglio2!$J$3=Foglio2!$E$13,Direttivi_capi_ist.!K550,0)))))))))))</f>
        <v>0</v>
      </c>
      <c r="N568" s="250">
        <f>IF(Foglio2!$J$3=Foglio2!$E$3,Ausiliari_Coll.Scol.!L550,IF(Foglio2!$J$3=Foglio2!$E$4,Collab._Tecnici!L550,IF(Foglio2!$J$3=Foglio2!$E$5,Assistenti_Tecnici!L550,IF(Foglio2!$J$3=Foglio2!$E$6,Assistenti_Amm.vo!L550,IF(Foglio2!$J$3=Foglio2!$E$7,Resp_Coord_Amm.vo!L550,IF(Foglio2!$J$3=Foglio2!$E$8,Direttore_Amm.vo!L550,IF(Foglio2!$J$3=Foglio2!$E$9,Doc_mat_elem.re!L550,IF(Foglio2!$J$3=Foglio2!$E$10,Doc_dipl_scuola_sec.!L550,IF(Foglio2!$J$3=Foglio2!$E$11,Doc_scuola_media!L550,IF(Foglio2!$J$3=Foglio2!$E$12,Doc_laureati_scuola_sec.!L568,IF(Foglio2!$J$3=Foglio2!$E$13,Direttivi_capi_ist.!L550,0)))))))))))</f>
        <v>0</v>
      </c>
      <c r="O568" s="251">
        <f>IF(Foglio2!$J$3=Foglio2!$E$3,Ausiliari_Coll.Scol.!M550,IF(Foglio2!$J$3=Foglio2!$E$4,Collab._Tecnici!M550,IF(Foglio2!$J$3=Foglio2!$E$5,Assistenti_Tecnici!M550,IF(Foglio2!$J$3=Foglio2!$E$6,Assistenti_Amm.vo!M550,IF(Foglio2!$J$3=Foglio2!$E$7,Resp_Coord_Amm.vo!M550,IF(Foglio2!$J$3=Foglio2!$E$8,Direttore_Amm.vo!M550,IF(Foglio2!$J$3=Foglio2!$E$9,Doc_mat_elem.re!M550,IF(Foglio2!$J$3=Foglio2!$E$10,Doc_dipl_scuola_sec.!M550,IF(Foglio2!$J$3=Foglio2!$E$11,Doc_scuola_media!M550,IF(Foglio2!$J$3=Foglio2!$E$12,Doc_laureati_scuola_sec.!M568,IF(Foglio2!$J$3=Foglio2!$E$13,Direttivi_capi_ist.!M550,0)))))))))))</f>
        <v>0</v>
      </c>
      <c r="P568" s="252">
        <f>IF(Foglio2!$J$3=Foglio2!$E$3,Ausiliari_Coll.Scol.!N550,IF(Foglio2!$J$3=Foglio2!$E$4,Collab._Tecnici!N550,IF(Foglio2!$J$3=Foglio2!$E$5,Assistenti_Tecnici!N550,IF(Foglio2!$J$3=Foglio2!$E$6,Assistenti_Amm.vo!N550,IF(Foglio2!$J$3=Foglio2!$E$7,Resp_Coord_Amm.vo!N550,IF(Foglio2!$J$3=Foglio2!$E$8,Direttore_Amm.vo!N550,IF(Foglio2!$J$3=Foglio2!$E$9,Doc_mat_elem.re!N550,IF(Foglio2!$J$3=Foglio2!$E$10,Doc_dipl_scuola_sec.!N550,IF(Foglio2!$J$3=Foglio2!$E$11,Doc_scuola_media!N550,IF(Foglio2!$J$3=Foglio2!$E$12,Doc_laureati_scuola_sec.!N568,IF(Foglio2!$J$3=Foglio2!$E$13,Direttivi_capi_ist.!N550,0)))))))))))</f>
        <v>0</v>
      </c>
      <c r="Q568" s="252">
        <f>IF(Foglio2!$J$3=Foglio2!$E$3,Ausiliari_Coll.Scol.!O550,IF(Foglio2!$J$3=Foglio2!$E$4,Collab._Tecnici!O550,IF(Foglio2!$J$3=Foglio2!$E$5,Assistenti_Tecnici!O550,IF(Foglio2!$J$3=Foglio2!$E$6,Assistenti_Amm.vo!O550,IF(Foglio2!$J$3=Foglio2!$E$7,Resp_Coord_Amm.vo!O550,IF(Foglio2!$J$3=Foglio2!$E$8,Direttore_Amm.vo!O550,IF(Foglio2!$J$3=Foglio2!$E$9,Doc_mat_elem.re!O550,IF(Foglio2!$J$3=Foglio2!$E$10,Doc_dipl_scuola_sec.!O550,IF(Foglio2!$J$3=Foglio2!$E$11,Doc_scuola_media!O550,IF(Foglio2!$J$3=Foglio2!$E$12,Doc_laureati_scuola_sec.!O568,IF(Foglio2!$J$3=Foglio2!$E$13,Direttivi_capi_ist.!O550,0)))))))))))</f>
        <v>0</v>
      </c>
      <c r="R568" s="252">
        <f>IF(Foglio2!$J$3=Foglio2!$E$3,Ausiliari_Coll.Scol.!P550,IF(Foglio2!$J$3=Foglio2!$E$4,Collab._Tecnici!P550,IF(Foglio2!$J$3=Foglio2!$E$5,Assistenti_Tecnici!P550,IF(Foglio2!$J$3=Foglio2!$E$6,Assistenti_Amm.vo!P550,IF(Foglio2!$J$3=Foglio2!$E$7,Resp_Coord_Amm.vo!P550,IF(Foglio2!$J$3=Foglio2!$E$8,Direttore_Amm.vo!P550,IF(Foglio2!$J$3=Foglio2!$E$9,Doc_mat_elem.re!P550,IF(Foglio2!$J$3=Foglio2!$E$10,Doc_dipl_scuola_sec.!P550,IF(Foglio2!$J$3=Foglio2!$E$11,Doc_scuola_media!P550,IF(Foglio2!$J$3=Foglio2!$E$12,Doc_laureati_scuola_sec.!P568,IF(Foglio2!$J$3=Foglio2!$E$13,Direttivi_capi_ist.!P550,0)))))))))))</f>
        <v>0</v>
      </c>
      <c r="S568" s="252">
        <f>IF(Foglio2!$J$3=Foglio2!$E$3,Ausiliari_Coll.Scol.!Q550,IF(Foglio2!$J$3=Foglio2!$E$4,Collab._Tecnici!Q550,IF(Foglio2!$J$3=Foglio2!$E$5,Assistenti_Tecnici!Q550,IF(Foglio2!$J$3=Foglio2!$E$6,Assistenti_Amm.vo!Q550,IF(Foglio2!$J$3=Foglio2!$E$7,Resp_Coord_Amm.vo!Q550,IF(Foglio2!$J$3=Foglio2!$E$8,Direttore_Amm.vo!Q550,IF(Foglio2!$J$3=Foglio2!$E$9,Doc_mat_elem.re!Q550,IF(Foglio2!$J$3=Foglio2!$E$10,Doc_dipl_scuola_sec.!Q550,IF(Foglio2!$J$3=Foglio2!$E$11,Doc_scuola_media!Q550,IF(Foglio2!$J$3=Foglio2!$E$12,Doc_laureati_scuola_sec.!Q568,IF(Foglio2!$J$3=Foglio2!$E$13,Direttivi_capi_ist.!Q550,0)))))))))))</f>
        <v>0</v>
      </c>
      <c r="T568" s="252">
        <f>IF(Foglio2!$J$3=Foglio2!$E$3,Ausiliari_Coll.Scol.!R550,IF(Foglio2!$J$3=Foglio2!$E$4,Collab._Tecnici!R550,IF(Foglio2!$J$3=Foglio2!$E$5,Assistenti_Tecnici!R550,IF(Foglio2!$J$3=Foglio2!$E$6,Assistenti_Amm.vo!R550,IF(Foglio2!$J$3=Foglio2!$E$7,Resp_Coord_Amm.vo!R550,IF(Foglio2!$J$3=Foglio2!$E$8,Direttore_Amm.vo!R550,IF(Foglio2!$J$3=Foglio2!$E$9,Doc_mat_elem.re!R550,IF(Foglio2!$J$3=Foglio2!$E$10,Doc_dipl_scuola_sec.!R550,IF(Foglio2!$J$3=Foglio2!$E$11,Doc_scuola_media!R550,IF(Foglio2!$J$3=Foglio2!$E$12,Doc_laureati_scuola_sec.!R568,IF(Foglio2!$J$3=Foglio2!$E$13,Direttivi_capi_ist.!R550,0)))))))))))</f>
        <v>0</v>
      </c>
      <c r="U568" s="252">
        <f t="shared" ref="U568" si="3016">(P568)/12*0.8</f>
        <v>0</v>
      </c>
      <c r="V568" s="252">
        <f t="shared" ref="V568" si="3017">(P568+R568)/12*0.8</f>
        <v>0</v>
      </c>
      <c r="W568" s="253" t="str">
        <f t="shared" ref="W568" si="3018">"Fascia Da "&amp;F568&amp;" a "&amp;F569&amp;" Decorrenza "&amp;DAY(C556)&amp;"/"&amp;MONTH(C556)&amp;"/"&amp;YEAR(C556)</f>
        <v>Fascia Da 35 a  Decorrenza 1/2/2005</v>
      </c>
    </row>
    <row r="569" spans="1:23" ht="9" customHeight="1" x14ac:dyDescent="0.2">
      <c r="B569" s="245">
        <f t="shared" si="2710"/>
        <v>38397</v>
      </c>
      <c r="C569" s="378"/>
      <c r="D569" s="378"/>
      <c r="E569" s="264" t="s">
        <v>4</v>
      </c>
      <c r="F569" s="265"/>
      <c r="G569" s="267">
        <f t="shared" ref="G569" si="3019">G568*1936.27</f>
        <v>0</v>
      </c>
      <c r="H569" s="267">
        <f t="shared" ref="H569" si="3020">H568*1936.27</f>
        <v>0</v>
      </c>
      <c r="I569" s="267">
        <f t="shared" ref="I569" si="3021">I568*1936.27</f>
        <v>0</v>
      </c>
      <c r="J569" s="267">
        <f t="shared" ref="J569" si="3022">J568*1936.27</f>
        <v>0</v>
      </c>
      <c r="K569" s="267">
        <f t="shared" ref="K569" si="3023">K568*1936.27</f>
        <v>0</v>
      </c>
      <c r="L569" s="266">
        <f t="shared" ref="L569" si="3024">L568*1936.27</f>
        <v>0</v>
      </c>
      <c r="M569" s="267">
        <f t="shared" ref="M569" si="3025">M568*1936.27</f>
        <v>0</v>
      </c>
      <c r="N569" s="182">
        <f t="shared" ref="N569" si="3026">N568*1936.27</f>
        <v>0</v>
      </c>
      <c r="O569" s="183">
        <f t="shared" ref="O569" si="3027">O568*1936.27</f>
        <v>0</v>
      </c>
      <c r="P569" s="184">
        <f t="shared" ref="P569" si="3028">P568*1936.27</f>
        <v>0</v>
      </c>
      <c r="Q569" s="184">
        <f t="shared" ref="Q569" si="3029">Q568*1936.27</f>
        <v>0</v>
      </c>
      <c r="R569" s="184">
        <f t="shared" ref="R569" si="3030">R568*1936.27</f>
        <v>0</v>
      </c>
      <c r="S569" s="184">
        <f t="shared" ref="S569" si="3031">S568*1936.27</f>
        <v>0</v>
      </c>
      <c r="T569" s="184">
        <f t="shared" ref="T569" si="3032">T568*1936.27</f>
        <v>0</v>
      </c>
      <c r="U569" s="184">
        <f t="shared" ref="U569" si="3033">U568*1936.27</f>
        <v>0</v>
      </c>
      <c r="V569" s="184">
        <f t="shared" ref="V569" si="3034">V568*1936.27</f>
        <v>0</v>
      </c>
    </row>
    <row r="570" spans="1:23" ht="12.75" customHeight="1" x14ac:dyDescent="0.2">
      <c r="A570" s="104">
        <f>IF(Foglio2!$J$7=1,TRUNC(Base!V570,0),TRUNC(Base!U570,0))</f>
        <v>0</v>
      </c>
      <c r="B570" s="245">
        <f t="shared" ref="B570" si="3035">C572</f>
        <v>38718</v>
      </c>
      <c r="C570" s="375">
        <v>38718</v>
      </c>
      <c r="D570" s="375">
        <v>39082</v>
      </c>
      <c r="E570" s="246" t="s">
        <v>3</v>
      </c>
      <c r="F570" s="247">
        <v>0</v>
      </c>
      <c r="G570" s="248">
        <f>IF(Foglio2!$J$3=Foglio2!$E$3,Ausiliari_Coll.Scol.!E552,IF(Foglio2!$J$3=Foglio2!$E$4,Collab._Tecnici!E552,IF(Foglio2!$J$3=Foglio2!$E$5,Assistenti_Tecnici!E552,IF(Foglio2!$J$3=Foglio2!$E$6,Assistenti_Amm.vo!E552,IF(Foglio2!$J$3=Foglio2!$E$7,Resp_Coord_Amm.vo!E552,IF(Foglio2!$J$3=Foglio2!$E$8,Direttore_Amm.vo!E552,IF(Foglio2!$J$3=Foglio2!$E$9,Doc_mat_elem.re!E552,IF(Foglio2!$J$3=Foglio2!$E$10,Doc_dipl_scuola_sec.!E552,IF(Foglio2!$J$3=Foglio2!$E$11,Doc_scuola_media!E552,IF(Foglio2!$J$3=Foglio2!$E$12,Doc_laureati_scuola_sec.!E570,IF(Foglio2!$J$3=Foglio2!$E$13,Direttivi_capi_ist.!E552,0)))))))))))</f>
        <v>0</v>
      </c>
      <c r="H570" s="248">
        <f>IF(Foglio2!$J$3=Foglio2!$E$3,Ausiliari_Coll.Scol.!F552,IF(Foglio2!$J$3=Foglio2!$E$4,Collab._Tecnici!F552,IF(Foglio2!$J$3=Foglio2!$E$5,Assistenti_Tecnici!F552,IF(Foglio2!$J$3=Foglio2!$E$6,Assistenti_Amm.vo!F552,IF(Foglio2!$J$3=Foglio2!$E$7,Resp_Coord_Amm.vo!F552,IF(Foglio2!$J$3=Foglio2!$E$8,Direttore_Amm.vo!F552,IF(Foglio2!$J$3=Foglio2!$E$9,Doc_mat_elem.re!F552,IF(Foglio2!$J$3=Foglio2!$E$10,Doc_dipl_scuola_sec.!F552,IF(Foglio2!$J$3=Foglio2!$E$11,Doc_scuola_media!F552,IF(Foglio2!$J$3=Foglio2!$E$12,Doc_laureati_scuola_sec.!F570,IF(Foglio2!$J$3=Foglio2!$E$13,Direttivi_capi_ist.!F552,0)))))))))))</f>
        <v>0</v>
      </c>
      <c r="I570" s="248">
        <f>IF(Foglio2!$J$3=Foglio2!$E$3,Ausiliari_Coll.Scol.!G552,IF(Foglio2!$J$3=Foglio2!$E$4,Collab._Tecnici!G552,IF(Foglio2!$J$3=Foglio2!$E$5,Assistenti_Tecnici!G552,IF(Foglio2!$J$3=Foglio2!$E$6,Assistenti_Amm.vo!G552,IF(Foglio2!$J$3=Foglio2!$E$7,Resp_Coord_Amm.vo!G552,IF(Foglio2!$J$3=Foglio2!$E$8,Direttore_Amm.vo!G552,IF(Foglio2!$J$3=Foglio2!$E$9,Doc_mat_elem.re!G552,IF(Foglio2!$J$3=Foglio2!$E$10,Doc_dipl_scuola_sec.!G552,IF(Foglio2!$J$3=Foglio2!$E$11,Doc_scuola_media!G552,IF(Foglio2!$J$3=Foglio2!$E$12,Doc_laureati_scuola_sec.!G570,IF(Foglio2!$J$3=Foglio2!$E$13,Direttivi_capi_ist.!G552,0)))))))))))</f>
        <v>0</v>
      </c>
      <c r="J570" s="248">
        <f>IF(Foglio2!$J$3=Foglio2!$E$3,Ausiliari_Coll.Scol.!H552,IF(Foglio2!$J$3=Foglio2!$E$4,Collab._Tecnici!H552,IF(Foglio2!$J$3=Foglio2!$E$5,Assistenti_Tecnici!H552,IF(Foglio2!$J$3=Foglio2!$E$6,Assistenti_Amm.vo!H552,IF(Foglio2!$J$3=Foglio2!$E$7,Resp_Coord_Amm.vo!H552,IF(Foglio2!$J$3=Foglio2!$E$8,Direttore_Amm.vo!H552,IF(Foglio2!$J$3=Foglio2!$E$9,Doc_mat_elem.re!H552,IF(Foglio2!$J$3=Foglio2!$E$10,Doc_dipl_scuola_sec.!H552,IF(Foglio2!$J$3=Foglio2!$E$11,Doc_scuola_media!H552,IF(Foglio2!$J$3=Foglio2!$E$12,Doc_laureati_scuola_sec.!H570,IF(Foglio2!$J$3=Foglio2!$E$13,Direttivi_capi_ist.!H552,0)))))))))))</f>
        <v>0</v>
      </c>
      <c r="K570" s="248">
        <f>IF(Foglio2!$J$3=Foglio2!$E$3,Ausiliari_Coll.Scol.!I552,IF(Foglio2!$J$3=Foglio2!$E$4,Collab._Tecnici!I552,IF(Foglio2!$J$3=Foglio2!$E$5,Assistenti_Tecnici!I552,IF(Foglio2!$J$3=Foglio2!$E$6,Assistenti_Amm.vo!I552,IF(Foglio2!$J$3=Foglio2!$E$7,Resp_Coord_Amm.vo!I552,IF(Foglio2!$J$3=Foglio2!$E$8,Direttore_Amm.vo!I552,IF(Foglio2!$J$3=Foglio2!$E$9,Doc_mat_elem.re!I552,IF(Foglio2!$J$3=Foglio2!$E$10,Doc_dipl_scuola_sec.!I552,IF(Foglio2!$J$3=Foglio2!$E$11,Doc_scuola_media!I552,IF(Foglio2!$J$3=Foglio2!$E$12,Doc_laureati_scuola_sec.!I570,IF(Foglio2!$J$3=Foglio2!$E$13,Direttivi_capi_ist.!I552,0)))))))))))</f>
        <v>0</v>
      </c>
      <c r="L570" s="248">
        <f>IF(Foglio2!$J$3=Foglio2!$E$3,Ausiliari_Coll.Scol.!J552,IF(Foglio2!$J$3=Foglio2!$E$4,Collab._Tecnici!J552,IF(Foglio2!$J$3=Foglio2!$E$5,Assistenti_Tecnici!J552,IF(Foglio2!$J$3=Foglio2!$E$6,Assistenti_Amm.vo!J552,IF(Foglio2!$J$3=Foglio2!$E$7,Resp_Coord_Amm.vo!J552,IF(Foglio2!$J$3=Foglio2!$E$8,Direttore_Amm.vo!J552,IF(Foglio2!$J$3=Foglio2!$E$9,Doc_mat_elem.re!J552,IF(Foglio2!$J$3=Foglio2!$E$10,Doc_dipl_scuola_sec.!J552,IF(Foglio2!$J$3=Foglio2!$E$11,Doc_scuola_media!J552,IF(Foglio2!$J$3=Foglio2!$E$12,Doc_laureati_scuola_sec.!J570,IF(Foglio2!$J$3=Foglio2!$E$13,Direttivi_capi_ist.!J552,0)))))))))))</f>
        <v>0</v>
      </c>
      <c r="M570" s="249">
        <f>IF(Foglio2!$J$3=Foglio2!$E$3,Ausiliari_Coll.Scol.!K552,IF(Foglio2!$J$3=Foglio2!$E$4,Collab._Tecnici!K552,IF(Foglio2!$J$3=Foglio2!$E$5,Assistenti_Tecnici!K552,IF(Foglio2!$J$3=Foglio2!$E$6,Assistenti_Amm.vo!K552,IF(Foglio2!$J$3=Foglio2!$E$7,Resp_Coord_Amm.vo!K552,IF(Foglio2!$J$3=Foglio2!$E$8,Direttore_Amm.vo!K552,IF(Foglio2!$J$3=Foglio2!$E$9,Doc_mat_elem.re!K552,IF(Foglio2!$J$3=Foglio2!$E$10,Doc_dipl_scuola_sec.!K552,IF(Foglio2!$J$3=Foglio2!$E$11,Doc_scuola_media!K552,IF(Foglio2!$J$3=Foglio2!$E$12,Doc_laureati_scuola_sec.!K570,IF(Foglio2!$J$3=Foglio2!$E$13,Direttivi_capi_ist.!K552,0)))))))))))</f>
        <v>0</v>
      </c>
      <c r="N570" s="250">
        <f>IF(Foglio2!$J$3=Foglio2!$E$3,Ausiliari_Coll.Scol.!L552,IF(Foglio2!$J$3=Foglio2!$E$4,Collab._Tecnici!L552,IF(Foglio2!$J$3=Foglio2!$E$5,Assistenti_Tecnici!L552,IF(Foglio2!$J$3=Foglio2!$E$6,Assistenti_Amm.vo!L552,IF(Foglio2!$J$3=Foglio2!$E$7,Resp_Coord_Amm.vo!L552,IF(Foglio2!$J$3=Foglio2!$E$8,Direttore_Amm.vo!L552,IF(Foglio2!$J$3=Foglio2!$E$9,Doc_mat_elem.re!L552,IF(Foglio2!$J$3=Foglio2!$E$10,Doc_dipl_scuola_sec.!L552,IF(Foglio2!$J$3=Foglio2!$E$11,Doc_scuola_media!L552,IF(Foglio2!$J$3=Foglio2!$E$12,Doc_laureati_scuola_sec.!L570,IF(Foglio2!$J$3=Foglio2!$E$13,Direttivi_capi_ist.!L552,0)))))))))))</f>
        <v>0</v>
      </c>
      <c r="O570" s="251">
        <f>IF(Foglio2!$J$3=Foglio2!$E$3,Ausiliari_Coll.Scol.!M552,IF(Foglio2!$J$3=Foglio2!$E$4,Collab._Tecnici!M552,IF(Foglio2!$J$3=Foglio2!$E$5,Assistenti_Tecnici!M552,IF(Foglio2!$J$3=Foglio2!$E$6,Assistenti_Amm.vo!M552,IF(Foglio2!$J$3=Foglio2!$E$7,Resp_Coord_Amm.vo!M552,IF(Foglio2!$J$3=Foglio2!$E$8,Direttore_Amm.vo!M552,IF(Foglio2!$J$3=Foglio2!$E$9,Doc_mat_elem.re!M552,IF(Foglio2!$J$3=Foglio2!$E$10,Doc_dipl_scuola_sec.!M552,IF(Foglio2!$J$3=Foglio2!$E$11,Doc_scuola_media!M552,IF(Foglio2!$J$3=Foglio2!$E$12,Doc_laureati_scuola_sec.!M570,IF(Foglio2!$J$3=Foglio2!$E$13,Direttivi_capi_ist.!M552,0)))))))))))</f>
        <v>0</v>
      </c>
      <c r="P570" s="252">
        <f>IF(Foglio2!$J$3=Foglio2!$E$3,Ausiliari_Coll.Scol.!N552,IF(Foglio2!$J$3=Foglio2!$E$4,Collab._Tecnici!N552,IF(Foglio2!$J$3=Foglio2!$E$5,Assistenti_Tecnici!N552,IF(Foglio2!$J$3=Foglio2!$E$6,Assistenti_Amm.vo!N552,IF(Foglio2!$J$3=Foglio2!$E$7,Resp_Coord_Amm.vo!N552,IF(Foglio2!$J$3=Foglio2!$E$8,Direttore_Amm.vo!N552,IF(Foglio2!$J$3=Foglio2!$E$9,Doc_mat_elem.re!N552,IF(Foglio2!$J$3=Foglio2!$E$10,Doc_dipl_scuola_sec.!N552,IF(Foglio2!$J$3=Foglio2!$E$11,Doc_scuola_media!N552,IF(Foglio2!$J$3=Foglio2!$E$12,Doc_laureati_scuola_sec.!N570,IF(Foglio2!$J$3=Foglio2!$E$13,Direttivi_capi_ist.!N552,0)))))))))))</f>
        <v>0</v>
      </c>
      <c r="Q570" s="252">
        <f>IF(Foglio2!$J$3=Foglio2!$E$3,Ausiliari_Coll.Scol.!O552,IF(Foglio2!$J$3=Foglio2!$E$4,Collab._Tecnici!O552,IF(Foglio2!$J$3=Foglio2!$E$5,Assistenti_Tecnici!O552,IF(Foglio2!$J$3=Foglio2!$E$6,Assistenti_Amm.vo!O552,IF(Foglio2!$J$3=Foglio2!$E$7,Resp_Coord_Amm.vo!O552,IF(Foglio2!$J$3=Foglio2!$E$8,Direttore_Amm.vo!O552,IF(Foglio2!$J$3=Foglio2!$E$9,Doc_mat_elem.re!O552,IF(Foglio2!$J$3=Foglio2!$E$10,Doc_dipl_scuola_sec.!O552,IF(Foglio2!$J$3=Foglio2!$E$11,Doc_scuola_media!O552,IF(Foglio2!$J$3=Foglio2!$E$12,Doc_laureati_scuola_sec.!O570,IF(Foglio2!$J$3=Foglio2!$E$13,Direttivi_capi_ist.!O552,0)))))))))))</f>
        <v>0</v>
      </c>
      <c r="R570" s="252">
        <f>IF(Foglio2!$J$3=Foglio2!$E$3,Ausiliari_Coll.Scol.!P552,IF(Foglio2!$J$3=Foglio2!$E$4,Collab._Tecnici!P552,IF(Foglio2!$J$3=Foglio2!$E$5,Assistenti_Tecnici!P552,IF(Foglio2!$J$3=Foglio2!$E$6,Assistenti_Amm.vo!P552,IF(Foglio2!$J$3=Foglio2!$E$7,Resp_Coord_Amm.vo!P552,IF(Foglio2!$J$3=Foglio2!$E$8,Direttore_Amm.vo!P552,IF(Foglio2!$J$3=Foglio2!$E$9,Doc_mat_elem.re!P552,IF(Foglio2!$J$3=Foglio2!$E$10,Doc_dipl_scuola_sec.!P552,IF(Foglio2!$J$3=Foglio2!$E$11,Doc_scuola_media!P552,IF(Foglio2!$J$3=Foglio2!$E$12,Doc_laureati_scuola_sec.!P570,IF(Foglio2!$J$3=Foglio2!$E$13,Direttivi_capi_ist.!P552,0)))))))))))</f>
        <v>0</v>
      </c>
      <c r="S570" s="252">
        <f>IF(Foglio2!$J$3=Foglio2!$E$3,Ausiliari_Coll.Scol.!Q552,IF(Foglio2!$J$3=Foglio2!$E$4,Collab._Tecnici!Q552,IF(Foglio2!$J$3=Foglio2!$E$5,Assistenti_Tecnici!Q552,IF(Foglio2!$J$3=Foglio2!$E$6,Assistenti_Amm.vo!Q552,IF(Foglio2!$J$3=Foglio2!$E$7,Resp_Coord_Amm.vo!Q552,IF(Foglio2!$J$3=Foglio2!$E$8,Direttore_Amm.vo!Q552,IF(Foglio2!$J$3=Foglio2!$E$9,Doc_mat_elem.re!Q552,IF(Foglio2!$J$3=Foglio2!$E$10,Doc_dipl_scuola_sec.!Q552,IF(Foglio2!$J$3=Foglio2!$E$11,Doc_scuola_media!Q552,IF(Foglio2!$J$3=Foglio2!$E$12,Doc_laureati_scuola_sec.!Q570,IF(Foglio2!$J$3=Foglio2!$E$13,Direttivi_capi_ist.!Q552,0)))))))))))</f>
        <v>0</v>
      </c>
      <c r="T570" s="252">
        <f>IF(Foglio2!$J$3=Foglio2!$E$3,Ausiliari_Coll.Scol.!R552,IF(Foglio2!$J$3=Foglio2!$E$4,Collab._Tecnici!R552,IF(Foglio2!$J$3=Foglio2!$E$5,Assistenti_Tecnici!R552,IF(Foglio2!$J$3=Foglio2!$E$6,Assistenti_Amm.vo!R552,IF(Foglio2!$J$3=Foglio2!$E$7,Resp_Coord_Amm.vo!R552,IF(Foglio2!$J$3=Foglio2!$E$8,Direttore_Amm.vo!R552,IF(Foglio2!$J$3=Foglio2!$E$9,Doc_mat_elem.re!R552,IF(Foglio2!$J$3=Foglio2!$E$10,Doc_dipl_scuola_sec.!R552,IF(Foglio2!$J$3=Foglio2!$E$11,Doc_scuola_media!R552,IF(Foglio2!$J$3=Foglio2!$E$12,Doc_laureati_scuola_sec.!R570,IF(Foglio2!$J$3=Foglio2!$E$13,Direttivi_capi_ist.!R552,0)))))))))))</f>
        <v>0</v>
      </c>
      <c r="U570" s="252">
        <f t="shared" ref="U570" si="3036">(P570)/12*0.8</f>
        <v>0</v>
      </c>
      <c r="V570" s="252">
        <f t="shared" ref="V570" si="3037">(P570+R570)/12*0.8</f>
        <v>0</v>
      </c>
      <c r="W570" s="253" t="str">
        <f t="shared" ref="W570" si="3038">"Fascia Da "&amp;F570&amp;" a "&amp;F571&amp;" Decorrenza "&amp;DAY(C570)&amp;"/"&amp;MONTH(C570)&amp;"/"&amp;YEAR(C570)</f>
        <v>Fascia Da 0 a 2 Decorrenza 1/1/2006</v>
      </c>
    </row>
    <row r="571" spans="1:23" ht="9" customHeight="1" x14ac:dyDescent="0.2">
      <c r="B571" s="245">
        <f t="shared" ref="B571" si="3039">B570+1</f>
        <v>38719</v>
      </c>
      <c r="C571" s="376"/>
      <c r="D571" s="376"/>
      <c r="E571" s="254" t="s">
        <v>4</v>
      </c>
      <c r="F571" s="255">
        <v>2</v>
      </c>
      <c r="G571" s="267">
        <f t="shared" ref="G571" si="3040">G570*1936.27</f>
        <v>0</v>
      </c>
      <c r="H571" s="267">
        <f t="shared" ref="H571" si="3041">H570*1936.27</f>
        <v>0</v>
      </c>
      <c r="I571" s="267">
        <f t="shared" ref="I571" si="3042">I570*1936.27</f>
        <v>0</v>
      </c>
      <c r="J571" s="267">
        <f t="shared" ref="J571" si="3043">J570*1936.27</f>
        <v>0</v>
      </c>
      <c r="K571" s="267">
        <f t="shared" ref="K571" si="3044">K570*1936.27</f>
        <v>0</v>
      </c>
      <c r="L571" s="266">
        <f t="shared" ref="L571" si="3045">L570*1936.27</f>
        <v>0</v>
      </c>
      <c r="M571" s="267">
        <f t="shared" ref="M571" si="3046">M570*1936.27</f>
        <v>0</v>
      </c>
      <c r="N571" s="182">
        <f t="shared" ref="N571" si="3047">N570*1936.27</f>
        <v>0</v>
      </c>
      <c r="O571" s="183">
        <f t="shared" ref="O571" si="3048">O570*1936.27</f>
        <v>0</v>
      </c>
      <c r="P571" s="184">
        <f t="shared" ref="P571" si="3049">P570*1936.27</f>
        <v>0</v>
      </c>
      <c r="Q571" s="184">
        <f t="shared" ref="Q571" si="3050">Q570*1936.27</f>
        <v>0</v>
      </c>
      <c r="R571" s="184">
        <f t="shared" ref="R571" si="3051">R570*1936.27</f>
        <v>0</v>
      </c>
      <c r="S571" s="184">
        <f t="shared" ref="S571" si="3052">S570*1936.27</f>
        <v>0</v>
      </c>
      <c r="T571" s="184">
        <f t="shared" ref="T571" si="3053">T570*1936.27</f>
        <v>0</v>
      </c>
      <c r="U571" s="184">
        <f t="shared" ref="U571" si="3054">U570*1936.27</f>
        <v>0</v>
      </c>
      <c r="V571" s="184">
        <f t="shared" ref="V571" si="3055">V570*1936.27</f>
        <v>0</v>
      </c>
    </row>
    <row r="572" spans="1:23" ht="12.75" customHeight="1" x14ac:dyDescent="0.2">
      <c r="A572" s="104">
        <f>IF(Foglio2!$J$7=1,TRUNC(Base!V572,0),TRUNC(Base!U572,0))</f>
        <v>0</v>
      </c>
      <c r="B572" s="245">
        <f t="shared" si="2710"/>
        <v>38720</v>
      </c>
      <c r="C572" s="377">
        <v>38718</v>
      </c>
      <c r="D572" s="377">
        <v>39082</v>
      </c>
      <c r="E572" s="259" t="s">
        <v>3</v>
      </c>
      <c r="F572" s="260">
        <v>3</v>
      </c>
      <c r="G572" s="248">
        <f>IF(Foglio2!$J$3=Foglio2!$E$3,Ausiliari_Coll.Scol.!E554,IF(Foglio2!$J$3=Foglio2!$E$4,Collab._Tecnici!E554,IF(Foglio2!$J$3=Foglio2!$E$5,Assistenti_Tecnici!E554,IF(Foglio2!$J$3=Foglio2!$E$6,Assistenti_Amm.vo!E554,IF(Foglio2!$J$3=Foglio2!$E$7,Resp_Coord_Amm.vo!E554,IF(Foglio2!$J$3=Foglio2!$E$8,Direttore_Amm.vo!E554,IF(Foglio2!$J$3=Foglio2!$E$9,Doc_mat_elem.re!E554,IF(Foglio2!$J$3=Foglio2!$E$10,Doc_dipl_scuola_sec.!E554,IF(Foglio2!$J$3=Foglio2!$E$11,Doc_scuola_media!E554,IF(Foglio2!$J$3=Foglio2!$E$12,Doc_laureati_scuola_sec.!E572,IF(Foglio2!$J$3=Foglio2!$E$13,Direttivi_capi_ist.!E554,0)))))))))))</f>
        <v>0</v>
      </c>
      <c r="H572" s="248">
        <f>IF(Foglio2!$J$3=Foglio2!$E$3,Ausiliari_Coll.Scol.!F554,IF(Foglio2!$J$3=Foglio2!$E$4,Collab._Tecnici!F554,IF(Foglio2!$J$3=Foglio2!$E$5,Assistenti_Tecnici!F554,IF(Foglio2!$J$3=Foglio2!$E$6,Assistenti_Amm.vo!F554,IF(Foglio2!$J$3=Foglio2!$E$7,Resp_Coord_Amm.vo!F554,IF(Foglio2!$J$3=Foglio2!$E$8,Direttore_Amm.vo!F554,IF(Foglio2!$J$3=Foglio2!$E$9,Doc_mat_elem.re!F554,IF(Foglio2!$J$3=Foglio2!$E$10,Doc_dipl_scuola_sec.!F554,IF(Foglio2!$J$3=Foglio2!$E$11,Doc_scuola_media!F554,IF(Foglio2!$J$3=Foglio2!$E$12,Doc_laureati_scuola_sec.!F572,IF(Foglio2!$J$3=Foglio2!$E$13,Direttivi_capi_ist.!F554,0)))))))))))</f>
        <v>0</v>
      </c>
      <c r="I572" s="248">
        <f>IF(Foglio2!$J$3=Foglio2!$E$3,Ausiliari_Coll.Scol.!G554,IF(Foglio2!$J$3=Foglio2!$E$4,Collab._Tecnici!G554,IF(Foglio2!$J$3=Foglio2!$E$5,Assistenti_Tecnici!G554,IF(Foglio2!$J$3=Foglio2!$E$6,Assistenti_Amm.vo!G554,IF(Foglio2!$J$3=Foglio2!$E$7,Resp_Coord_Amm.vo!G554,IF(Foglio2!$J$3=Foglio2!$E$8,Direttore_Amm.vo!G554,IF(Foglio2!$J$3=Foglio2!$E$9,Doc_mat_elem.re!G554,IF(Foglio2!$J$3=Foglio2!$E$10,Doc_dipl_scuola_sec.!G554,IF(Foglio2!$J$3=Foglio2!$E$11,Doc_scuola_media!G554,IF(Foglio2!$J$3=Foglio2!$E$12,Doc_laureati_scuola_sec.!G572,IF(Foglio2!$J$3=Foglio2!$E$13,Direttivi_capi_ist.!G554,0)))))))))))</f>
        <v>0</v>
      </c>
      <c r="J572" s="248">
        <f>IF(Foglio2!$J$3=Foglio2!$E$3,Ausiliari_Coll.Scol.!H554,IF(Foglio2!$J$3=Foglio2!$E$4,Collab._Tecnici!H554,IF(Foglio2!$J$3=Foglio2!$E$5,Assistenti_Tecnici!H554,IF(Foglio2!$J$3=Foglio2!$E$6,Assistenti_Amm.vo!H554,IF(Foglio2!$J$3=Foglio2!$E$7,Resp_Coord_Amm.vo!H554,IF(Foglio2!$J$3=Foglio2!$E$8,Direttore_Amm.vo!H554,IF(Foglio2!$J$3=Foglio2!$E$9,Doc_mat_elem.re!H554,IF(Foglio2!$J$3=Foglio2!$E$10,Doc_dipl_scuola_sec.!H554,IF(Foglio2!$J$3=Foglio2!$E$11,Doc_scuola_media!H554,IF(Foglio2!$J$3=Foglio2!$E$12,Doc_laureati_scuola_sec.!H572,IF(Foglio2!$J$3=Foglio2!$E$13,Direttivi_capi_ist.!H554,0)))))))))))</f>
        <v>0</v>
      </c>
      <c r="K572" s="248">
        <f>IF(Foglio2!$J$3=Foglio2!$E$3,Ausiliari_Coll.Scol.!I554,IF(Foglio2!$J$3=Foglio2!$E$4,Collab._Tecnici!I554,IF(Foglio2!$J$3=Foglio2!$E$5,Assistenti_Tecnici!I554,IF(Foglio2!$J$3=Foglio2!$E$6,Assistenti_Amm.vo!I554,IF(Foglio2!$J$3=Foglio2!$E$7,Resp_Coord_Amm.vo!I554,IF(Foglio2!$J$3=Foglio2!$E$8,Direttore_Amm.vo!I554,IF(Foglio2!$J$3=Foglio2!$E$9,Doc_mat_elem.re!I554,IF(Foglio2!$J$3=Foglio2!$E$10,Doc_dipl_scuola_sec.!I554,IF(Foglio2!$J$3=Foglio2!$E$11,Doc_scuola_media!I554,IF(Foglio2!$J$3=Foglio2!$E$12,Doc_laureati_scuola_sec.!I572,IF(Foglio2!$J$3=Foglio2!$E$13,Direttivi_capi_ist.!I554,0)))))))))))</f>
        <v>0</v>
      </c>
      <c r="L572" s="248">
        <f>IF(Foglio2!$J$3=Foglio2!$E$3,Ausiliari_Coll.Scol.!J554,IF(Foglio2!$J$3=Foglio2!$E$4,Collab._Tecnici!J554,IF(Foglio2!$J$3=Foglio2!$E$5,Assistenti_Tecnici!J554,IF(Foglio2!$J$3=Foglio2!$E$6,Assistenti_Amm.vo!J554,IF(Foglio2!$J$3=Foglio2!$E$7,Resp_Coord_Amm.vo!J554,IF(Foglio2!$J$3=Foglio2!$E$8,Direttore_Amm.vo!J554,IF(Foglio2!$J$3=Foglio2!$E$9,Doc_mat_elem.re!J554,IF(Foglio2!$J$3=Foglio2!$E$10,Doc_dipl_scuola_sec.!J554,IF(Foglio2!$J$3=Foglio2!$E$11,Doc_scuola_media!J554,IF(Foglio2!$J$3=Foglio2!$E$12,Doc_laureati_scuola_sec.!J572,IF(Foglio2!$J$3=Foglio2!$E$13,Direttivi_capi_ist.!J554,0)))))))))))</f>
        <v>0</v>
      </c>
      <c r="M572" s="249">
        <f>IF(Foglio2!$J$3=Foglio2!$E$3,Ausiliari_Coll.Scol.!K554,IF(Foglio2!$J$3=Foglio2!$E$4,Collab._Tecnici!K554,IF(Foglio2!$J$3=Foglio2!$E$5,Assistenti_Tecnici!K554,IF(Foglio2!$J$3=Foglio2!$E$6,Assistenti_Amm.vo!K554,IF(Foglio2!$J$3=Foglio2!$E$7,Resp_Coord_Amm.vo!K554,IF(Foglio2!$J$3=Foglio2!$E$8,Direttore_Amm.vo!K554,IF(Foglio2!$J$3=Foglio2!$E$9,Doc_mat_elem.re!K554,IF(Foglio2!$J$3=Foglio2!$E$10,Doc_dipl_scuola_sec.!K554,IF(Foglio2!$J$3=Foglio2!$E$11,Doc_scuola_media!K554,IF(Foglio2!$J$3=Foglio2!$E$12,Doc_laureati_scuola_sec.!K572,IF(Foglio2!$J$3=Foglio2!$E$13,Direttivi_capi_ist.!K554,0)))))))))))</f>
        <v>0</v>
      </c>
      <c r="N572" s="250">
        <f>IF(Foglio2!$J$3=Foglio2!$E$3,Ausiliari_Coll.Scol.!L554,IF(Foglio2!$J$3=Foglio2!$E$4,Collab._Tecnici!L554,IF(Foglio2!$J$3=Foglio2!$E$5,Assistenti_Tecnici!L554,IF(Foglio2!$J$3=Foglio2!$E$6,Assistenti_Amm.vo!L554,IF(Foglio2!$J$3=Foglio2!$E$7,Resp_Coord_Amm.vo!L554,IF(Foglio2!$J$3=Foglio2!$E$8,Direttore_Amm.vo!L554,IF(Foglio2!$J$3=Foglio2!$E$9,Doc_mat_elem.re!L554,IF(Foglio2!$J$3=Foglio2!$E$10,Doc_dipl_scuola_sec.!L554,IF(Foglio2!$J$3=Foglio2!$E$11,Doc_scuola_media!L554,IF(Foglio2!$J$3=Foglio2!$E$12,Doc_laureati_scuola_sec.!L572,IF(Foglio2!$J$3=Foglio2!$E$13,Direttivi_capi_ist.!L554,0)))))))))))</f>
        <v>0</v>
      </c>
      <c r="O572" s="251">
        <f>IF(Foglio2!$J$3=Foglio2!$E$3,Ausiliari_Coll.Scol.!M554,IF(Foglio2!$J$3=Foglio2!$E$4,Collab._Tecnici!M554,IF(Foglio2!$J$3=Foglio2!$E$5,Assistenti_Tecnici!M554,IF(Foglio2!$J$3=Foglio2!$E$6,Assistenti_Amm.vo!M554,IF(Foglio2!$J$3=Foglio2!$E$7,Resp_Coord_Amm.vo!M554,IF(Foglio2!$J$3=Foglio2!$E$8,Direttore_Amm.vo!M554,IF(Foglio2!$J$3=Foglio2!$E$9,Doc_mat_elem.re!M554,IF(Foglio2!$J$3=Foglio2!$E$10,Doc_dipl_scuola_sec.!M554,IF(Foglio2!$J$3=Foglio2!$E$11,Doc_scuola_media!M554,IF(Foglio2!$J$3=Foglio2!$E$12,Doc_laureati_scuola_sec.!M572,IF(Foglio2!$J$3=Foglio2!$E$13,Direttivi_capi_ist.!M554,0)))))))))))</f>
        <v>0</v>
      </c>
      <c r="P572" s="252">
        <f>IF(Foglio2!$J$3=Foglio2!$E$3,Ausiliari_Coll.Scol.!N554,IF(Foglio2!$J$3=Foglio2!$E$4,Collab._Tecnici!N554,IF(Foglio2!$J$3=Foglio2!$E$5,Assistenti_Tecnici!N554,IF(Foglio2!$J$3=Foglio2!$E$6,Assistenti_Amm.vo!N554,IF(Foglio2!$J$3=Foglio2!$E$7,Resp_Coord_Amm.vo!N554,IF(Foglio2!$J$3=Foglio2!$E$8,Direttore_Amm.vo!N554,IF(Foglio2!$J$3=Foglio2!$E$9,Doc_mat_elem.re!N554,IF(Foglio2!$J$3=Foglio2!$E$10,Doc_dipl_scuola_sec.!N554,IF(Foglio2!$J$3=Foglio2!$E$11,Doc_scuola_media!N554,IF(Foglio2!$J$3=Foglio2!$E$12,Doc_laureati_scuola_sec.!N572,IF(Foglio2!$J$3=Foglio2!$E$13,Direttivi_capi_ist.!N554,0)))))))))))</f>
        <v>0</v>
      </c>
      <c r="Q572" s="252">
        <f>IF(Foglio2!$J$3=Foglio2!$E$3,Ausiliari_Coll.Scol.!O554,IF(Foglio2!$J$3=Foglio2!$E$4,Collab._Tecnici!O554,IF(Foglio2!$J$3=Foglio2!$E$5,Assistenti_Tecnici!O554,IF(Foglio2!$J$3=Foglio2!$E$6,Assistenti_Amm.vo!O554,IF(Foglio2!$J$3=Foglio2!$E$7,Resp_Coord_Amm.vo!O554,IF(Foglio2!$J$3=Foglio2!$E$8,Direttore_Amm.vo!O554,IF(Foglio2!$J$3=Foglio2!$E$9,Doc_mat_elem.re!O554,IF(Foglio2!$J$3=Foglio2!$E$10,Doc_dipl_scuola_sec.!O554,IF(Foglio2!$J$3=Foglio2!$E$11,Doc_scuola_media!O554,IF(Foglio2!$J$3=Foglio2!$E$12,Doc_laureati_scuola_sec.!O572,IF(Foglio2!$J$3=Foglio2!$E$13,Direttivi_capi_ist.!O554,0)))))))))))</f>
        <v>0</v>
      </c>
      <c r="R572" s="252">
        <f>IF(Foglio2!$J$3=Foglio2!$E$3,Ausiliari_Coll.Scol.!P554,IF(Foglio2!$J$3=Foglio2!$E$4,Collab._Tecnici!P554,IF(Foglio2!$J$3=Foglio2!$E$5,Assistenti_Tecnici!P554,IF(Foglio2!$J$3=Foglio2!$E$6,Assistenti_Amm.vo!P554,IF(Foglio2!$J$3=Foglio2!$E$7,Resp_Coord_Amm.vo!P554,IF(Foglio2!$J$3=Foglio2!$E$8,Direttore_Amm.vo!P554,IF(Foglio2!$J$3=Foglio2!$E$9,Doc_mat_elem.re!P554,IF(Foglio2!$J$3=Foglio2!$E$10,Doc_dipl_scuola_sec.!P554,IF(Foglio2!$J$3=Foglio2!$E$11,Doc_scuola_media!P554,IF(Foglio2!$J$3=Foglio2!$E$12,Doc_laureati_scuola_sec.!P572,IF(Foglio2!$J$3=Foglio2!$E$13,Direttivi_capi_ist.!P554,0)))))))))))</f>
        <v>0</v>
      </c>
      <c r="S572" s="252">
        <f>IF(Foglio2!$J$3=Foglio2!$E$3,Ausiliari_Coll.Scol.!Q554,IF(Foglio2!$J$3=Foglio2!$E$4,Collab._Tecnici!Q554,IF(Foglio2!$J$3=Foglio2!$E$5,Assistenti_Tecnici!Q554,IF(Foglio2!$J$3=Foglio2!$E$6,Assistenti_Amm.vo!Q554,IF(Foglio2!$J$3=Foglio2!$E$7,Resp_Coord_Amm.vo!Q554,IF(Foglio2!$J$3=Foglio2!$E$8,Direttore_Amm.vo!Q554,IF(Foglio2!$J$3=Foglio2!$E$9,Doc_mat_elem.re!Q554,IF(Foglio2!$J$3=Foglio2!$E$10,Doc_dipl_scuola_sec.!Q554,IF(Foglio2!$J$3=Foglio2!$E$11,Doc_scuola_media!Q554,IF(Foglio2!$J$3=Foglio2!$E$12,Doc_laureati_scuola_sec.!Q572,IF(Foglio2!$J$3=Foglio2!$E$13,Direttivi_capi_ist.!Q554,0)))))))))))</f>
        <v>0</v>
      </c>
      <c r="T572" s="252">
        <f>IF(Foglio2!$J$3=Foglio2!$E$3,Ausiliari_Coll.Scol.!R554,IF(Foglio2!$J$3=Foglio2!$E$4,Collab._Tecnici!R554,IF(Foglio2!$J$3=Foglio2!$E$5,Assistenti_Tecnici!R554,IF(Foglio2!$J$3=Foglio2!$E$6,Assistenti_Amm.vo!R554,IF(Foglio2!$J$3=Foglio2!$E$7,Resp_Coord_Amm.vo!R554,IF(Foglio2!$J$3=Foglio2!$E$8,Direttore_Amm.vo!R554,IF(Foglio2!$J$3=Foglio2!$E$9,Doc_mat_elem.re!R554,IF(Foglio2!$J$3=Foglio2!$E$10,Doc_dipl_scuola_sec.!R554,IF(Foglio2!$J$3=Foglio2!$E$11,Doc_scuola_media!R554,IF(Foglio2!$J$3=Foglio2!$E$12,Doc_laureati_scuola_sec.!R572,IF(Foglio2!$J$3=Foglio2!$E$13,Direttivi_capi_ist.!R554,0)))))))))))</f>
        <v>0</v>
      </c>
      <c r="U572" s="252">
        <f t="shared" ref="U572" si="3056">(P572)/12*0.8</f>
        <v>0</v>
      </c>
      <c r="V572" s="252">
        <f t="shared" ref="V572" si="3057">(P572+R572)/12*0.8</f>
        <v>0</v>
      </c>
      <c r="W572" s="253" t="str">
        <f t="shared" ref="W572" si="3058">"Fascia Da "&amp;F572&amp;" a "&amp;F573&amp;" Decorrenza "&amp;DAY(C570)&amp;"/"&amp;MONTH(C570)&amp;"/"&amp;YEAR(C570)</f>
        <v>Fascia Da 3 a 8 Decorrenza 1/1/2006</v>
      </c>
    </row>
    <row r="573" spans="1:23" ht="9" customHeight="1" x14ac:dyDescent="0.2">
      <c r="B573" s="245">
        <f t="shared" si="2710"/>
        <v>38721</v>
      </c>
      <c r="C573" s="377"/>
      <c r="D573" s="377"/>
      <c r="E573" s="254" t="s">
        <v>4</v>
      </c>
      <c r="F573" s="255">
        <v>8</v>
      </c>
      <c r="G573" s="267">
        <f t="shared" ref="G573" si="3059">G572*1936.27</f>
        <v>0</v>
      </c>
      <c r="H573" s="267">
        <f t="shared" ref="H573" si="3060">H572*1936.27</f>
        <v>0</v>
      </c>
      <c r="I573" s="267">
        <f t="shared" ref="I573" si="3061">I572*1936.27</f>
        <v>0</v>
      </c>
      <c r="J573" s="267">
        <f t="shared" ref="J573" si="3062">J572*1936.27</f>
        <v>0</v>
      </c>
      <c r="K573" s="267">
        <f t="shared" ref="K573" si="3063">K572*1936.27</f>
        <v>0</v>
      </c>
      <c r="L573" s="266">
        <f t="shared" ref="L573" si="3064">L572*1936.27</f>
        <v>0</v>
      </c>
      <c r="M573" s="267">
        <f t="shared" ref="M573" si="3065">M572*1936.27</f>
        <v>0</v>
      </c>
      <c r="N573" s="182">
        <f t="shared" ref="N573" si="3066">N572*1936.27</f>
        <v>0</v>
      </c>
      <c r="O573" s="183">
        <f t="shared" ref="O573" si="3067">O572*1936.27</f>
        <v>0</v>
      </c>
      <c r="P573" s="184">
        <f t="shared" ref="P573" si="3068">P572*1936.27</f>
        <v>0</v>
      </c>
      <c r="Q573" s="184">
        <f t="shared" ref="Q573" si="3069">Q572*1936.27</f>
        <v>0</v>
      </c>
      <c r="R573" s="184">
        <f t="shared" ref="R573" si="3070">R572*1936.27</f>
        <v>0</v>
      </c>
      <c r="S573" s="184">
        <f t="shared" ref="S573" si="3071">S572*1936.27</f>
        <v>0</v>
      </c>
      <c r="T573" s="184">
        <f t="shared" ref="T573" si="3072">T572*1936.27</f>
        <v>0</v>
      </c>
      <c r="U573" s="184">
        <f t="shared" ref="U573" si="3073">U572*1936.27</f>
        <v>0</v>
      </c>
      <c r="V573" s="184">
        <f t="shared" ref="V573" si="3074">V572*1936.27</f>
        <v>0</v>
      </c>
    </row>
    <row r="574" spans="1:23" ht="12.75" customHeight="1" x14ac:dyDescent="0.2">
      <c r="A574" s="104">
        <f>IF(Foglio2!$J$7=1,TRUNC(Base!V574,0),TRUNC(Base!U574,0))</f>
        <v>0</v>
      </c>
      <c r="B574" s="245">
        <f t="shared" si="2710"/>
        <v>38722</v>
      </c>
      <c r="C574" s="377"/>
      <c r="D574" s="377"/>
      <c r="E574" s="259" t="s">
        <v>3</v>
      </c>
      <c r="F574" s="260">
        <v>9</v>
      </c>
      <c r="G574" s="248">
        <f>IF(Foglio2!$J$3=Foglio2!$E$3,Ausiliari_Coll.Scol.!E556,IF(Foglio2!$J$3=Foglio2!$E$4,Collab._Tecnici!E556,IF(Foglio2!$J$3=Foglio2!$E$5,Assistenti_Tecnici!E556,IF(Foglio2!$J$3=Foglio2!$E$6,Assistenti_Amm.vo!E556,IF(Foglio2!$J$3=Foglio2!$E$7,Resp_Coord_Amm.vo!E556,IF(Foglio2!$J$3=Foglio2!$E$8,Direttore_Amm.vo!E556,IF(Foglio2!$J$3=Foglio2!$E$9,Doc_mat_elem.re!E556,IF(Foglio2!$J$3=Foglio2!$E$10,Doc_dipl_scuola_sec.!E556,IF(Foglio2!$J$3=Foglio2!$E$11,Doc_scuola_media!E556,IF(Foglio2!$J$3=Foglio2!$E$12,Doc_laureati_scuola_sec.!E574,IF(Foglio2!$J$3=Foglio2!$E$13,Direttivi_capi_ist.!E556,0)))))))))))</f>
        <v>0</v>
      </c>
      <c r="H574" s="248">
        <f>IF(Foglio2!$J$3=Foglio2!$E$3,Ausiliari_Coll.Scol.!F556,IF(Foglio2!$J$3=Foglio2!$E$4,Collab._Tecnici!F556,IF(Foglio2!$J$3=Foglio2!$E$5,Assistenti_Tecnici!F556,IF(Foglio2!$J$3=Foglio2!$E$6,Assistenti_Amm.vo!F556,IF(Foglio2!$J$3=Foglio2!$E$7,Resp_Coord_Amm.vo!F556,IF(Foglio2!$J$3=Foglio2!$E$8,Direttore_Amm.vo!F556,IF(Foglio2!$J$3=Foglio2!$E$9,Doc_mat_elem.re!F556,IF(Foglio2!$J$3=Foglio2!$E$10,Doc_dipl_scuola_sec.!F556,IF(Foglio2!$J$3=Foglio2!$E$11,Doc_scuola_media!F556,IF(Foglio2!$J$3=Foglio2!$E$12,Doc_laureati_scuola_sec.!F574,IF(Foglio2!$J$3=Foglio2!$E$13,Direttivi_capi_ist.!F556,0)))))))))))</f>
        <v>0</v>
      </c>
      <c r="I574" s="248">
        <f>IF(Foglio2!$J$3=Foglio2!$E$3,Ausiliari_Coll.Scol.!G556,IF(Foglio2!$J$3=Foglio2!$E$4,Collab._Tecnici!G556,IF(Foglio2!$J$3=Foglio2!$E$5,Assistenti_Tecnici!G556,IF(Foglio2!$J$3=Foglio2!$E$6,Assistenti_Amm.vo!G556,IF(Foglio2!$J$3=Foglio2!$E$7,Resp_Coord_Amm.vo!G556,IF(Foglio2!$J$3=Foglio2!$E$8,Direttore_Amm.vo!G556,IF(Foglio2!$J$3=Foglio2!$E$9,Doc_mat_elem.re!G556,IF(Foglio2!$J$3=Foglio2!$E$10,Doc_dipl_scuola_sec.!G556,IF(Foglio2!$J$3=Foglio2!$E$11,Doc_scuola_media!G556,IF(Foglio2!$J$3=Foglio2!$E$12,Doc_laureati_scuola_sec.!G574,IF(Foglio2!$J$3=Foglio2!$E$13,Direttivi_capi_ist.!G556,0)))))))))))</f>
        <v>0</v>
      </c>
      <c r="J574" s="248">
        <f>IF(Foglio2!$J$3=Foglio2!$E$3,Ausiliari_Coll.Scol.!H556,IF(Foglio2!$J$3=Foglio2!$E$4,Collab._Tecnici!H556,IF(Foglio2!$J$3=Foglio2!$E$5,Assistenti_Tecnici!H556,IF(Foglio2!$J$3=Foglio2!$E$6,Assistenti_Amm.vo!H556,IF(Foglio2!$J$3=Foglio2!$E$7,Resp_Coord_Amm.vo!H556,IF(Foglio2!$J$3=Foglio2!$E$8,Direttore_Amm.vo!H556,IF(Foglio2!$J$3=Foglio2!$E$9,Doc_mat_elem.re!H556,IF(Foglio2!$J$3=Foglio2!$E$10,Doc_dipl_scuola_sec.!H556,IF(Foglio2!$J$3=Foglio2!$E$11,Doc_scuola_media!H556,IF(Foglio2!$J$3=Foglio2!$E$12,Doc_laureati_scuola_sec.!H574,IF(Foglio2!$J$3=Foglio2!$E$13,Direttivi_capi_ist.!H556,0)))))))))))</f>
        <v>0</v>
      </c>
      <c r="K574" s="248">
        <f>IF(Foglio2!$J$3=Foglio2!$E$3,Ausiliari_Coll.Scol.!I556,IF(Foglio2!$J$3=Foglio2!$E$4,Collab._Tecnici!I556,IF(Foglio2!$J$3=Foglio2!$E$5,Assistenti_Tecnici!I556,IF(Foglio2!$J$3=Foglio2!$E$6,Assistenti_Amm.vo!I556,IF(Foglio2!$J$3=Foglio2!$E$7,Resp_Coord_Amm.vo!I556,IF(Foglio2!$J$3=Foglio2!$E$8,Direttore_Amm.vo!I556,IF(Foglio2!$J$3=Foglio2!$E$9,Doc_mat_elem.re!I556,IF(Foglio2!$J$3=Foglio2!$E$10,Doc_dipl_scuola_sec.!I556,IF(Foglio2!$J$3=Foglio2!$E$11,Doc_scuola_media!I556,IF(Foglio2!$J$3=Foglio2!$E$12,Doc_laureati_scuola_sec.!I574,IF(Foglio2!$J$3=Foglio2!$E$13,Direttivi_capi_ist.!I556,0)))))))))))</f>
        <v>0</v>
      </c>
      <c r="L574" s="248">
        <f>IF(Foglio2!$J$3=Foglio2!$E$3,Ausiliari_Coll.Scol.!J556,IF(Foglio2!$J$3=Foglio2!$E$4,Collab._Tecnici!J556,IF(Foglio2!$J$3=Foglio2!$E$5,Assistenti_Tecnici!J556,IF(Foglio2!$J$3=Foglio2!$E$6,Assistenti_Amm.vo!J556,IF(Foglio2!$J$3=Foglio2!$E$7,Resp_Coord_Amm.vo!J556,IF(Foglio2!$J$3=Foglio2!$E$8,Direttore_Amm.vo!J556,IF(Foglio2!$J$3=Foglio2!$E$9,Doc_mat_elem.re!J556,IF(Foglio2!$J$3=Foglio2!$E$10,Doc_dipl_scuola_sec.!J556,IF(Foglio2!$J$3=Foglio2!$E$11,Doc_scuola_media!J556,IF(Foglio2!$J$3=Foglio2!$E$12,Doc_laureati_scuola_sec.!J574,IF(Foglio2!$J$3=Foglio2!$E$13,Direttivi_capi_ist.!J556,0)))))))))))</f>
        <v>0</v>
      </c>
      <c r="M574" s="249">
        <f>IF(Foglio2!$J$3=Foglio2!$E$3,Ausiliari_Coll.Scol.!K556,IF(Foglio2!$J$3=Foglio2!$E$4,Collab._Tecnici!K556,IF(Foglio2!$J$3=Foglio2!$E$5,Assistenti_Tecnici!K556,IF(Foglio2!$J$3=Foglio2!$E$6,Assistenti_Amm.vo!K556,IF(Foglio2!$J$3=Foglio2!$E$7,Resp_Coord_Amm.vo!K556,IF(Foglio2!$J$3=Foglio2!$E$8,Direttore_Amm.vo!K556,IF(Foglio2!$J$3=Foglio2!$E$9,Doc_mat_elem.re!K556,IF(Foglio2!$J$3=Foglio2!$E$10,Doc_dipl_scuola_sec.!K556,IF(Foglio2!$J$3=Foglio2!$E$11,Doc_scuola_media!K556,IF(Foglio2!$J$3=Foglio2!$E$12,Doc_laureati_scuola_sec.!K574,IF(Foglio2!$J$3=Foglio2!$E$13,Direttivi_capi_ist.!K556,0)))))))))))</f>
        <v>0</v>
      </c>
      <c r="N574" s="250">
        <f>IF(Foglio2!$J$3=Foglio2!$E$3,Ausiliari_Coll.Scol.!L556,IF(Foglio2!$J$3=Foglio2!$E$4,Collab._Tecnici!L556,IF(Foglio2!$J$3=Foglio2!$E$5,Assistenti_Tecnici!L556,IF(Foglio2!$J$3=Foglio2!$E$6,Assistenti_Amm.vo!L556,IF(Foglio2!$J$3=Foglio2!$E$7,Resp_Coord_Amm.vo!L556,IF(Foglio2!$J$3=Foglio2!$E$8,Direttore_Amm.vo!L556,IF(Foglio2!$J$3=Foglio2!$E$9,Doc_mat_elem.re!L556,IF(Foglio2!$J$3=Foglio2!$E$10,Doc_dipl_scuola_sec.!L556,IF(Foglio2!$J$3=Foglio2!$E$11,Doc_scuola_media!L556,IF(Foglio2!$J$3=Foglio2!$E$12,Doc_laureati_scuola_sec.!L574,IF(Foglio2!$J$3=Foglio2!$E$13,Direttivi_capi_ist.!L556,0)))))))))))</f>
        <v>0</v>
      </c>
      <c r="O574" s="251">
        <f>IF(Foglio2!$J$3=Foglio2!$E$3,Ausiliari_Coll.Scol.!M556,IF(Foglio2!$J$3=Foglio2!$E$4,Collab._Tecnici!M556,IF(Foglio2!$J$3=Foglio2!$E$5,Assistenti_Tecnici!M556,IF(Foglio2!$J$3=Foglio2!$E$6,Assistenti_Amm.vo!M556,IF(Foglio2!$J$3=Foglio2!$E$7,Resp_Coord_Amm.vo!M556,IF(Foglio2!$J$3=Foglio2!$E$8,Direttore_Amm.vo!M556,IF(Foglio2!$J$3=Foglio2!$E$9,Doc_mat_elem.re!M556,IF(Foglio2!$J$3=Foglio2!$E$10,Doc_dipl_scuola_sec.!M556,IF(Foglio2!$J$3=Foglio2!$E$11,Doc_scuola_media!M556,IF(Foglio2!$J$3=Foglio2!$E$12,Doc_laureati_scuola_sec.!M574,IF(Foglio2!$J$3=Foglio2!$E$13,Direttivi_capi_ist.!M556,0)))))))))))</f>
        <v>0</v>
      </c>
      <c r="P574" s="252">
        <f>IF(Foglio2!$J$3=Foglio2!$E$3,Ausiliari_Coll.Scol.!N556,IF(Foglio2!$J$3=Foglio2!$E$4,Collab._Tecnici!N556,IF(Foglio2!$J$3=Foglio2!$E$5,Assistenti_Tecnici!N556,IF(Foglio2!$J$3=Foglio2!$E$6,Assistenti_Amm.vo!N556,IF(Foglio2!$J$3=Foglio2!$E$7,Resp_Coord_Amm.vo!N556,IF(Foglio2!$J$3=Foglio2!$E$8,Direttore_Amm.vo!N556,IF(Foglio2!$J$3=Foglio2!$E$9,Doc_mat_elem.re!N556,IF(Foglio2!$J$3=Foglio2!$E$10,Doc_dipl_scuola_sec.!N556,IF(Foglio2!$J$3=Foglio2!$E$11,Doc_scuola_media!N556,IF(Foglio2!$J$3=Foglio2!$E$12,Doc_laureati_scuola_sec.!N574,IF(Foglio2!$J$3=Foglio2!$E$13,Direttivi_capi_ist.!N556,0)))))))))))</f>
        <v>0</v>
      </c>
      <c r="Q574" s="252">
        <f>IF(Foglio2!$J$3=Foglio2!$E$3,Ausiliari_Coll.Scol.!O556,IF(Foglio2!$J$3=Foglio2!$E$4,Collab._Tecnici!O556,IF(Foglio2!$J$3=Foglio2!$E$5,Assistenti_Tecnici!O556,IF(Foglio2!$J$3=Foglio2!$E$6,Assistenti_Amm.vo!O556,IF(Foglio2!$J$3=Foglio2!$E$7,Resp_Coord_Amm.vo!O556,IF(Foglio2!$J$3=Foglio2!$E$8,Direttore_Amm.vo!O556,IF(Foglio2!$J$3=Foglio2!$E$9,Doc_mat_elem.re!O556,IF(Foglio2!$J$3=Foglio2!$E$10,Doc_dipl_scuola_sec.!O556,IF(Foglio2!$J$3=Foglio2!$E$11,Doc_scuola_media!O556,IF(Foglio2!$J$3=Foglio2!$E$12,Doc_laureati_scuola_sec.!O574,IF(Foglio2!$J$3=Foglio2!$E$13,Direttivi_capi_ist.!O556,0)))))))))))</f>
        <v>0</v>
      </c>
      <c r="R574" s="252">
        <f>IF(Foglio2!$J$3=Foglio2!$E$3,Ausiliari_Coll.Scol.!P556,IF(Foglio2!$J$3=Foglio2!$E$4,Collab._Tecnici!P556,IF(Foglio2!$J$3=Foglio2!$E$5,Assistenti_Tecnici!P556,IF(Foglio2!$J$3=Foglio2!$E$6,Assistenti_Amm.vo!P556,IF(Foglio2!$J$3=Foglio2!$E$7,Resp_Coord_Amm.vo!P556,IF(Foglio2!$J$3=Foglio2!$E$8,Direttore_Amm.vo!P556,IF(Foglio2!$J$3=Foglio2!$E$9,Doc_mat_elem.re!P556,IF(Foglio2!$J$3=Foglio2!$E$10,Doc_dipl_scuola_sec.!P556,IF(Foglio2!$J$3=Foglio2!$E$11,Doc_scuola_media!P556,IF(Foglio2!$J$3=Foglio2!$E$12,Doc_laureati_scuola_sec.!P574,IF(Foglio2!$J$3=Foglio2!$E$13,Direttivi_capi_ist.!P556,0)))))))))))</f>
        <v>0</v>
      </c>
      <c r="S574" s="252">
        <f>IF(Foglio2!$J$3=Foglio2!$E$3,Ausiliari_Coll.Scol.!Q556,IF(Foglio2!$J$3=Foglio2!$E$4,Collab._Tecnici!Q556,IF(Foglio2!$J$3=Foglio2!$E$5,Assistenti_Tecnici!Q556,IF(Foglio2!$J$3=Foglio2!$E$6,Assistenti_Amm.vo!Q556,IF(Foglio2!$J$3=Foglio2!$E$7,Resp_Coord_Amm.vo!Q556,IF(Foglio2!$J$3=Foglio2!$E$8,Direttore_Amm.vo!Q556,IF(Foglio2!$J$3=Foglio2!$E$9,Doc_mat_elem.re!Q556,IF(Foglio2!$J$3=Foglio2!$E$10,Doc_dipl_scuola_sec.!Q556,IF(Foglio2!$J$3=Foglio2!$E$11,Doc_scuola_media!Q556,IF(Foglio2!$J$3=Foglio2!$E$12,Doc_laureati_scuola_sec.!Q574,IF(Foglio2!$J$3=Foglio2!$E$13,Direttivi_capi_ist.!Q556,0)))))))))))</f>
        <v>0</v>
      </c>
      <c r="T574" s="252">
        <f>IF(Foglio2!$J$3=Foglio2!$E$3,Ausiliari_Coll.Scol.!R556,IF(Foglio2!$J$3=Foglio2!$E$4,Collab._Tecnici!R556,IF(Foglio2!$J$3=Foglio2!$E$5,Assistenti_Tecnici!R556,IF(Foglio2!$J$3=Foglio2!$E$6,Assistenti_Amm.vo!R556,IF(Foglio2!$J$3=Foglio2!$E$7,Resp_Coord_Amm.vo!R556,IF(Foglio2!$J$3=Foglio2!$E$8,Direttore_Amm.vo!R556,IF(Foglio2!$J$3=Foglio2!$E$9,Doc_mat_elem.re!R556,IF(Foglio2!$J$3=Foglio2!$E$10,Doc_dipl_scuola_sec.!R556,IF(Foglio2!$J$3=Foglio2!$E$11,Doc_scuola_media!R556,IF(Foglio2!$J$3=Foglio2!$E$12,Doc_laureati_scuola_sec.!R574,IF(Foglio2!$J$3=Foglio2!$E$13,Direttivi_capi_ist.!R556,0)))))))))))</f>
        <v>0</v>
      </c>
      <c r="U574" s="252">
        <f t="shared" ref="U574" si="3075">(P574)/12*0.8</f>
        <v>0</v>
      </c>
      <c r="V574" s="252">
        <f t="shared" ref="V574" si="3076">(P574+R574)/12*0.8</f>
        <v>0</v>
      </c>
      <c r="W574" s="253" t="str">
        <f t="shared" ref="W574" si="3077">"Fascia Da "&amp;F574&amp;" a "&amp;F575&amp;" Decorrenza "&amp;DAY(C570)&amp;"/"&amp;MONTH(C570)&amp;"/"&amp;YEAR(C570)</f>
        <v>Fascia Da 9 a 14 Decorrenza 1/1/2006</v>
      </c>
    </row>
    <row r="575" spans="1:23" ht="9" customHeight="1" x14ac:dyDescent="0.2">
      <c r="B575" s="245">
        <f t="shared" si="2710"/>
        <v>38723</v>
      </c>
      <c r="C575" s="377"/>
      <c r="D575" s="377"/>
      <c r="E575" s="254" t="s">
        <v>4</v>
      </c>
      <c r="F575" s="255">
        <v>14</v>
      </c>
      <c r="G575" s="267">
        <f t="shared" ref="G575" si="3078">G574*1936.27</f>
        <v>0</v>
      </c>
      <c r="H575" s="267">
        <f t="shared" ref="H575" si="3079">H574*1936.27</f>
        <v>0</v>
      </c>
      <c r="I575" s="267">
        <f t="shared" ref="I575" si="3080">I574*1936.27</f>
        <v>0</v>
      </c>
      <c r="J575" s="267">
        <f t="shared" ref="J575" si="3081">J574*1936.27</f>
        <v>0</v>
      </c>
      <c r="K575" s="267">
        <f t="shared" ref="K575" si="3082">K574*1936.27</f>
        <v>0</v>
      </c>
      <c r="L575" s="266">
        <f t="shared" ref="L575" si="3083">L574*1936.27</f>
        <v>0</v>
      </c>
      <c r="M575" s="267">
        <f t="shared" ref="M575" si="3084">M574*1936.27</f>
        <v>0</v>
      </c>
      <c r="N575" s="182">
        <f t="shared" ref="N575" si="3085">N574*1936.27</f>
        <v>0</v>
      </c>
      <c r="O575" s="183">
        <f t="shared" ref="O575" si="3086">O574*1936.27</f>
        <v>0</v>
      </c>
      <c r="P575" s="184">
        <f t="shared" ref="P575" si="3087">P574*1936.27</f>
        <v>0</v>
      </c>
      <c r="Q575" s="184">
        <f t="shared" ref="Q575" si="3088">Q574*1936.27</f>
        <v>0</v>
      </c>
      <c r="R575" s="184">
        <f t="shared" ref="R575" si="3089">R574*1936.27</f>
        <v>0</v>
      </c>
      <c r="S575" s="184">
        <f t="shared" ref="S575" si="3090">S574*1936.27</f>
        <v>0</v>
      </c>
      <c r="T575" s="184">
        <f t="shared" ref="T575" si="3091">T574*1936.27</f>
        <v>0</v>
      </c>
      <c r="U575" s="184">
        <f t="shared" ref="U575" si="3092">U574*1936.27</f>
        <v>0</v>
      </c>
      <c r="V575" s="184">
        <f t="shared" ref="V575" si="3093">V574*1936.27</f>
        <v>0</v>
      </c>
    </row>
    <row r="576" spans="1:23" ht="12.75" customHeight="1" x14ac:dyDescent="0.2">
      <c r="A576" s="104">
        <f>IF(Foglio2!$J$7=1,TRUNC(Base!V576,0),TRUNC(Base!U576,0))</f>
        <v>0</v>
      </c>
      <c r="B576" s="245">
        <f t="shared" si="2710"/>
        <v>38724</v>
      </c>
      <c r="C576" s="377"/>
      <c r="D576" s="377"/>
      <c r="E576" s="259" t="s">
        <v>3</v>
      </c>
      <c r="F576" s="260">
        <v>15</v>
      </c>
      <c r="G576" s="248">
        <f>IF(Foglio2!$J$3=Foglio2!$E$3,Ausiliari_Coll.Scol.!E558,IF(Foglio2!$J$3=Foglio2!$E$4,Collab._Tecnici!E558,IF(Foglio2!$J$3=Foglio2!$E$5,Assistenti_Tecnici!E558,IF(Foglio2!$J$3=Foglio2!$E$6,Assistenti_Amm.vo!E558,IF(Foglio2!$J$3=Foglio2!$E$7,Resp_Coord_Amm.vo!E558,IF(Foglio2!$J$3=Foglio2!$E$8,Direttore_Amm.vo!E558,IF(Foglio2!$J$3=Foglio2!$E$9,Doc_mat_elem.re!E558,IF(Foglio2!$J$3=Foglio2!$E$10,Doc_dipl_scuola_sec.!E558,IF(Foglio2!$J$3=Foglio2!$E$11,Doc_scuola_media!E558,IF(Foglio2!$J$3=Foglio2!$E$12,Doc_laureati_scuola_sec.!E576,IF(Foglio2!$J$3=Foglio2!$E$13,Direttivi_capi_ist.!E558,0)))))))))))</f>
        <v>0</v>
      </c>
      <c r="H576" s="248">
        <f>IF(Foglio2!$J$3=Foglio2!$E$3,Ausiliari_Coll.Scol.!F558,IF(Foglio2!$J$3=Foglio2!$E$4,Collab._Tecnici!F558,IF(Foglio2!$J$3=Foglio2!$E$5,Assistenti_Tecnici!F558,IF(Foglio2!$J$3=Foglio2!$E$6,Assistenti_Amm.vo!F558,IF(Foglio2!$J$3=Foglio2!$E$7,Resp_Coord_Amm.vo!F558,IF(Foglio2!$J$3=Foglio2!$E$8,Direttore_Amm.vo!F558,IF(Foglio2!$J$3=Foglio2!$E$9,Doc_mat_elem.re!F558,IF(Foglio2!$J$3=Foglio2!$E$10,Doc_dipl_scuola_sec.!F558,IF(Foglio2!$J$3=Foglio2!$E$11,Doc_scuola_media!F558,IF(Foglio2!$J$3=Foglio2!$E$12,Doc_laureati_scuola_sec.!F576,IF(Foglio2!$J$3=Foglio2!$E$13,Direttivi_capi_ist.!F558,0)))))))))))</f>
        <v>0</v>
      </c>
      <c r="I576" s="248">
        <f>IF(Foglio2!$J$3=Foglio2!$E$3,Ausiliari_Coll.Scol.!G558,IF(Foglio2!$J$3=Foglio2!$E$4,Collab._Tecnici!G558,IF(Foglio2!$J$3=Foglio2!$E$5,Assistenti_Tecnici!G558,IF(Foglio2!$J$3=Foglio2!$E$6,Assistenti_Amm.vo!G558,IF(Foglio2!$J$3=Foglio2!$E$7,Resp_Coord_Amm.vo!G558,IF(Foglio2!$J$3=Foglio2!$E$8,Direttore_Amm.vo!G558,IF(Foglio2!$J$3=Foglio2!$E$9,Doc_mat_elem.re!G558,IF(Foglio2!$J$3=Foglio2!$E$10,Doc_dipl_scuola_sec.!G558,IF(Foglio2!$J$3=Foglio2!$E$11,Doc_scuola_media!G558,IF(Foglio2!$J$3=Foglio2!$E$12,Doc_laureati_scuola_sec.!G576,IF(Foglio2!$J$3=Foglio2!$E$13,Direttivi_capi_ist.!G558,0)))))))))))</f>
        <v>0</v>
      </c>
      <c r="J576" s="248">
        <f>IF(Foglio2!$J$3=Foglio2!$E$3,Ausiliari_Coll.Scol.!H558,IF(Foglio2!$J$3=Foglio2!$E$4,Collab._Tecnici!H558,IF(Foglio2!$J$3=Foglio2!$E$5,Assistenti_Tecnici!H558,IF(Foglio2!$J$3=Foglio2!$E$6,Assistenti_Amm.vo!H558,IF(Foglio2!$J$3=Foglio2!$E$7,Resp_Coord_Amm.vo!H558,IF(Foglio2!$J$3=Foglio2!$E$8,Direttore_Amm.vo!H558,IF(Foglio2!$J$3=Foglio2!$E$9,Doc_mat_elem.re!H558,IF(Foglio2!$J$3=Foglio2!$E$10,Doc_dipl_scuola_sec.!H558,IF(Foglio2!$J$3=Foglio2!$E$11,Doc_scuola_media!H558,IF(Foglio2!$J$3=Foglio2!$E$12,Doc_laureati_scuola_sec.!H576,IF(Foglio2!$J$3=Foglio2!$E$13,Direttivi_capi_ist.!H558,0)))))))))))</f>
        <v>0</v>
      </c>
      <c r="K576" s="248">
        <f>IF(Foglio2!$J$3=Foglio2!$E$3,Ausiliari_Coll.Scol.!I558,IF(Foglio2!$J$3=Foglio2!$E$4,Collab._Tecnici!I558,IF(Foglio2!$J$3=Foglio2!$E$5,Assistenti_Tecnici!I558,IF(Foglio2!$J$3=Foglio2!$E$6,Assistenti_Amm.vo!I558,IF(Foglio2!$J$3=Foglio2!$E$7,Resp_Coord_Amm.vo!I558,IF(Foglio2!$J$3=Foglio2!$E$8,Direttore_Amm.vo!I558,IF(Foglio2!$J$3=Foglio2!$E$9,Doc_mat_elem.re!I558,IF(Foglio2!$J$3=Foglio2!$E$10,Doc_dipl_scuola_sec.!I558,IF(Foglio2!$J$3=Foglio2!$E$11,Doc_scuola_media!I558,IF(Foglio2!$J$3=Foglio2!$E$12,Doc_laureati_scuola_sec.!I576,IF(Foglio2!$J$3=Foglio2!$E$13,Direttivi_capi_ist.!I558,0)))))))))))</f>
        <v>0</v>
      </c>
      <c r="L576" s="248">
        <f>IF(Foglio2!$J$3=Foglio2!$E$3,Ausiliari_Coll.Scol.!J558,IF(Foglio2!$J$3=Foglio2!$E$4,Collab._Tecnici!J558,IF(Foglio2!$J$3=Foglio2!$E$5,Assistenti_Tecnici!J558,IF(Foglio2!$J$3=Foglio2!$E$6,Assistenti_Amm.vo!J558,IF(Foglio2!$J$3=Foglio2!$E$7,Resp_Coord_Amm.vo!J558,IF(Foglio2!$J$3=Foglio2!$E$8,Direttore_Amm.vo!J558,IF(Foglio2!$J$3=Foglio2!$E$9,Doc_mat_elem.re!J558,IF(Foglio2!$J$3=Foglio2!$E$10,Doc_dipl_scuola_sec.!J558,IF(Foglio2!$J$3=Foglio2!$E$11,Doc_scuola_media!J558,IF(Foglio2!$J$3=Foglio2!$E$12,Doc_laureati_scuola_sec.!J576,IF(Foglio2!$J$3=Foglio2!$E$13,Direttivi_capi_ist.!J558,0)))))))))))</f>
        <v>0</v>
      </c>
      <c r="M576" s="249">
        <f>IF(Foglio2!$J$3=Foglio2!$E$3,Ausiliari_Coll.Scol.!K558,IF(Foglio2!$J$3=Foglio2!$E$4,Collab._Tecnici!K558,IF(Foglio2!$J$3=Foglio2!$E$5,Assistenti_Tecnici!K558,IF(Foglio2!$J$3=Foglio2!$E$6,Assistenti_Amm.vo!K558,IF(Foglio2!$J$3=Foglio2!$E$7,Resp_Coord_Amm.vo!K558,IF(Foglio2!$J$3=Foglio2!$E$8,Direttore_Amm.vo!K558,IF(Foglio2!$J$3=Foglio2!$E$9,Doc_mat_elem.re!K558,IF(Foglio2!$J$3=Foglio2!$E$10,Doc_dipl_scuola_sec.!K558,IF(Foglio2!$J$3=Foglio2!$E$11,Doc_scuola_media!K558,IF(Foglio2!$J$3=Foglio2!$E$12,Doc_laureati_scuola_sec.!K576,IF(Foglio2!$J$3=Foglio2!$E$13,Direttivi_capi_ist.!K558,0)))))))))))</f>
        <v>0</v>
      </c>
      <c r="N576" s="250">
        <f>IF(Foglio2!$J$3=Foglio2!$E$3,Ausiliari_Coll.Scol.!L558,IF(Foglio2!$J$3=Foglio2!$E$4,Collab._Tecnici!L558,IF(Foglio2!$J$3=Foglio2!$E$5,Assistenti_Tecnici!L558,IF(Foglio2!$J$3=Foglio2!$E$6,Assistenti_Amm.vo!L558,IF(Foglio2!$J$3=Foglio2!$E$7,Resp_Coord_Amm.vo!L558,IF(Foglio2!$J$3=Foglio2!$E$8,Direttore_Amm.vo!L558,IF(Foglio2!$J$3=Foglio2!$E$9,Doc_mat_elem.re!L558,IF(Foglio2!$J$3=Foglio2!$E$10,Doc_dipl_scuola_sec.!L558,IF(Foglio2!$J$3=Foglio2!$E$11,Doc_scuola_media!L558,IF(Foglio2!$J$3=Foglio2!$E$12,Doc_laureati_scuola_sec.!L576,IF(Foglio2!$J$3=Foglio2!$E$13,Direttivi_capi_ist.!L558,0)))))))))))</f>
        <v>0</v>
      </c>
      <c r="O576" s="251">
        <f>IF(Foglio2!$J$3=Foglio2!$E$3,Ausiliari_Coll.Scol.!M558,IF(Foglio2!$J$3=Foglio2!$E$4,Collab._Tecnici!M558,IF(Foglio2!$J$3=Foglio2!$E$5,Assistenti_Tecnici!M558,IF(Foglio2!$J$3=Foglio2!$E$6,Assistenti_Amm.vo!M558,IF(Foglio2!$J$3=Foglio2!$E$7,Resp_Coord_Amm.vo!M558,IF(Foglio2!$J$3=Foglio2!$E$8,Direttore_Amm.vo!M558,IF(Foglio2!$J$3=Foglio2!$E$9,Doc_mat_elem.re!M558,IF(Foglio2!$J$3=Foglio2!$E$10,Doc_dipl_scuola_sec.!M558,IF(Foglio2!$J$3=Foglio2!$E$11,Doc_scuola_media!M558,IF(Foglio2!$J$3=Foglio2!$E$12,Doc_laureati_scuola_sec.!M576,IF(Foglio2!$J$3=Foglio2!$E$13,Direttivi_capi_ist.!M558,0)))))))))))</f>
        <v>0</v>
      </c>
      <c r="P576" s="252">
        <f>IF(Foglio2!$J$3=Foglio2!$E$3,Ausiliari_Coll.Scol.!N558,IF(Foglio2!$J$3=Foglio2!$E$4,Collab._Tecnici!N558,IF(Foglio2!$J$3=Foglio2!$E$5,Assistenti_Tecnici!N558,IF(Foglio2!$J$3=Foglio2!$E$6,Assistenti_Amm.vo!N558,IF(Foglio2!$J$3=Foglio2!$E$7,Resp_Coord_Amm.vo!N558,IF(Foglio2!$J$3=Foglio2!$E$8,Direttore_Amm.vo!N558,IF(Foglio2!$J$3=Foglio2!$E$9,Doc_mat_elem.re!N558,IF(Foglio2!$J$3=Foglio2!$E$10,Doc_dipl_scuola_sec.!N558,IF(Foglio2!$J$3=Foglio2!$E$11,Doc_scuola_media!N558,IF(Foglio2!$J$3=Foglio2!$E$12,Doc_laureati_scuola_sec.!N576,IF(Foglio2!$J$3=Foglio2!$E$13,Direttivi_capi_ist.!N558,0)))))))))))</f>
        <v>0</v>
      </c>
      <c r="Q576" s="252">
        <f>IF(Foglio2!$J$3=Foglio2!$E$3,Ausiliari_Coll.Scol.!O558,IF(Foglio2!$J$3=Foglio2!$E$4,Collab._Tecnici!O558,IF(Foglio2!$J$3=Foglio2!$E$5,Assistenti_Tecnici!O558,IF(Foglio2!$J$3=Foglio2!$E$6,Assistenti_Amm.vo!O558,IF(Foglio2!$J$3=Foglio2!$E$7,Resp_Coord_Amm.vo!O558,IF(Foglio2!$J$3=Foglio2!$E$8,Direttore_Amm.vo!O558,IF(Foglio2!$J$3=Foglio2!$E$9,Doc_mat_elem.re!O558,IF(Foglio2!$J$3=Foglio2!$E$10,Doc_dipl_scuola_sec.!O558,IF(Foglio2!$J$3=Foglio2!$E$11,Doc_scuola_media!O558,IF(Foglio2!$J$3=Foglio2!$E$12,Doc_laureati_scuola_sec.!O576,IF(Foglio2!$J$3=Foglio2!$E$13,Direttivi_capi_ist.!O558,0)))))))))))</f>
        <v>0</v>
      </c>
      <c r="R576" s="252">
        <f>IF(Foglio2!$J$3=Foglio2!$E$3,Ausiliari_Coll.Scol.!P558,IF(Foglio2!$J$3=Foglio2!$E$4,Collab._Tecnici!P558,IF(Foglio2!$J$3=Foglio2!$E$5,Assistenti_Tecnici!P558,IF(Foglio2!$J$3=Foglio2!$E$6,Assistenti_Amm.vo!P558,IF(Foglio2!$J$3=Foglio2!$E$7,Resp_Coord_Amm.vo!P558,IF(Foglio2!$J$3=Foglio2!$E$8,Direttore_Amm.vo!P558,IF(Foglio2!$J$3=Foglio2!$E$9,Doc_mat_elem.re!P558,IF(Foglio2!$J$3=Foglio2!$E$10,Doc_dipl_scuola_sec.!P558,IF(Foglio2!$J$3=Foglio2!$E$11,Doc_scuola_media!P558,IF(Foglio2!$J$3=Foglio2!$E$12,Doc_laureati_scuola_sec.!P576,IF(Foglio2!$J$3=Foglio2!$E$13,Direttivi_capi_ist.!P558,0)))))))))))</f>
        <v>0</v>
      </c>
      <c r="S576" s="252">
        <f>IF(Foglio2!$J$3=Foglio2!$E$3,Ausiliari_Coll.Scol.!Q558,IF(Foglio2!$J$3=Foglio2!$E$4,Collab._Tecnici!Q558,IF(Foglio2!$J$3=Foglio2!$E$5,Assistenti_Tecnici!Q558,IF(Foglio2!$J$3=Foglio2!$E$6,Assistenti_Amm.vo!Q558,IF(Foglio2!$J$3=Foglio2!$E$7,Resp_Coord_Amm.vo!Q558,IF(Foglio2!$J$3=Foglio2!$E$8,Direttore_Amm.vo!Q558,IF(Foglio2!$J$3=Foglio2!$E$9,Doc_mat_elem.re!Q558,IF(Foglio2!$J$3=Foglio2!$E$10,Doc_dipl_scuola_sec.!Q558,IF(Foglio2!$J$3=Foglio2!$E$11,Doc_scuola_media!Q558,IF(Foglio2!$J$3=Foglio2!$E$12,Doc_laureati_scuola_sec.!Q576,IF(Foglio2!$J$3=Foglio2!$E$13,Direttivi_capi_ist.!Q558,0)))))))))))</f>
        <v>0</v>
      </c>
      <c r="T576" s="252">
        <f>IF(Foglio2!$J$3=Foglio2!$E$3,Ausiliari_Coll.Scol.!R558,IF(Foglio2!$J$3=Foglio2!$E$4,Collab._Tecnici!R558,IF(Foglio2!$J$3=Foglio2!$E$5,Assistenti_Tecnici!R558,IF(Foglio2!$J$3=Foglio2!$E$6,Assistenti_Amm.vo!R558,IF(Foglio2!$J$3=Foglio2!$E$7,Resp_Coord_Amm.vo!R558,IF(Foglio2!$J$3=Foglio2!$E$8,Direttore_Amm.vo!R558,IF(Foglio2!$J$3=Foglio2!$E$9,Doc_mat_elem.re!R558,IF(Foglio2!$J$3=Foglio2!$E$10,Doc_dipl_scuola_sec.!R558,IF(Foglio2!$J$3=Foglio2!$E$11,Doc_scuola_media!R558,IF(Foglio2!$J$3=Foglio2!$E$12,Doc_laureati_scuola_sec.!R576,IF(Foglio2!$J$3=Foglio2!$E$13,Direttivi_capi_ist.!R558,0)))))))))))</f>
        <v>0</v>
      </c>
      <c r="U576" s="252">
        <f t="shared" ref="U576" si="3094">(P576)/12*0.8</f>
        <v>0</v>
      </c>
      <c r="V576" s="252">
        <f t="shared" ref="V576" si="3095">(P576+R576)/12*0.8</f>
        <v>0</v>
      </c>
      <c r="W576" s="253" t="str">
        <f t="shared" ref="W576" si="3096">"Fascia Da "&amp;F576&amp;" a "&amp;F577&amp;" Decorrenza "&amp;DAY(C570)&amp;"/"&amp;MONTH(C570)&amp;"/"&amp;YEAR(C570)</f>
        <v>Fascia Da 15 a 20 Decorrenza 1/1/2006</v>
      </c>
    </row>
    <row r="577" spans="1:23" ht="9" customHeight="1" x14ac:dyDescent="0.2">
      <c r="B577" s="245">
        <f t="shared" si="2710"/>
        <v>38725</v>
      </c>
      <c r="C577" s="377"/>
      <c r="D577" s="377"/>
      <c r="E577" s="254" t="s">
        <v>4</v>
      </c>
      <c r="F577" s="255">
        <v>20</v>
      </c>
      <c r="G577" s="267">
        <f t="shared" ref="G577" si="3097">G576*1936.27</f>
        <v>0</v>
      </c>
      <c r="H577" s="267">
        <f t="shared" ref="H577" si="3098">H576*1936.27</f>
        <v>0</v>
      </c>
      <c r="I577" s="267">
        <f t="shared" ref="I577" si="3099">I576*1936.27</f>
        <v>0</v>
      </c>
      <c r="J577" s="267">
        <f t="shared" ref="J577" si="3100">J576*1936.27</f>
        <v>0</v>
      </c>
      <c r="K577" s="267">
        <f t="shared" ref="K577" si="3101">K576*1936.27</f>
        <v>0</v>
      </c>
      <c r="L577" s="266">
        <f t="shared" ref="L577" si="3102">L576*1936.27</f>
        <v>0</v>
      </c>
      <c r="M577" s="267">
        <f t="shared" ref="M577" si="3103">M576*1936.27</f>
        <v>0</v>
      </c>
      <c r="N577" s="182">
        <f t="shared" ref="N577" si="3104">N576*1936.27</f>
        <v>0</v>
      </c>
      <c r="O577" s="183">
        <f t="shared" ref="O577" si="3105">O576*1936.27</f>
        <v>0</v>
      </c>
      <c r="P577" s="184">
        <f t="shared" ref="P577" si="3106">P576*1936.27</f>
        <v>0</v>
      </c>
      <c r="Q577" s="184">
        <f t="shared" ref="Q577" si="3107">Q576*1936.27</f>
        <v>0</v>
      </c>
      <c r="R577" s="184">
        <f t="shared" ref="R577" si="3108">R576*1936.27</f>
        <v>0</v>
      </c>
      <c r="S577" s="184">
        <f t="shared" ref="S577" si="3109">S576*1936.27</f>
        <v>0</v>
      </c>
      <c r="T577" s="184">
        <f t="shared" ref="T577" si="3110">T576*1936.27</f>
        <v>0</v>
      </c>
      <c r="U577" s="184">
        <f t="shared" ref="U577" si="3111">U576*1936.27</f>
        <v>0</v>
      </c>
      <c r="V577" s="184">
        <f t="shared" ref="V577" si="3112">V576*1936.27</f>
        <v>0</v>
      </c>
    </row>
    <row r="578" spans="1:23" ht="12.75" customHeight="1" x14ac:dyDescent="0.2">
      <c r="A578" s="104">
        <f>IF(Foglio2!$J$7=1,TRUNC(Base!V578,0),TRUNC(Base!U578,0))</f>
        <v>0</v>
      </c>
      <c r="B578" s="245">
        <f t="shared" si="2710"/>
        <v>38726</v>
      </c>
      <c r="C578" s="377"/>
      <c r="D578" s="377"/>
      <c r="E578" s="259" t="s">
        <v>3</v>
      </c>
      <c r="F578" s="260">
        <v>21</v>
      </c>
      <c r="G578" s="248">
        <f>IF(Foglio2!$J$3=Foglio2!$E$3,Ausiliari_Coll.Scol.!E560,IF(Foglio2!$J$3=Foglio2!$E$4,Collab._Tecnici!E560,IF(Foglio2!$J$3=Foglio2!$E$5,Assistenti_Tecnici!E560,IF(Foglio2!$J$3=Foglio2!$E$6,Assistenti_Amm.vo!E560,IF(Foglio2!$J$3=Foglio2!$E$7,Resp_Coord_Amm.vo!E560,IF(Foglio2!$J$3=Foglio2!$E$8,Direttore_Amm.vo!E560,IF(Foglio2!$J$3=Foglio2!$E$9,Doc_mat_elem.re!E560,IF(Foglio2!$J$3=Foglio2!$E$10,Doc_dipl_scuola_sec.!E560,IF(Foglio2!$J$3=Foglio2!$E$11,Doc_scuola_media!E560,IF(Foglio2!$J$3=Foglio2!$E$12,Doc_laureati_scuola_sec.!E578,IF(Foglio2!$J$3=Foglio2!$E$13,Direttivi_capi_ist.!E560,0)))))))))))</f>
        <v>0</v>
      </c>
      <c r="H578" s="248">
        <f>IF(Foglio2!$J$3=Foglio2!$E$3,Ausiliari_Coll.Scol.!F560,IF(Foglio2!$J$3=Foglio2!$E$4,Collab._Tecnici!F560,IF(Foglio2!$J$3=Foglio2!$E$5,Assistenti_Tecnici!F560,IF(Foglio2!$J$3=Foglio2!$E$6,Assistenti_Amm.vo!F560,IF(Foglio2!$J$3=Foglio2!$E$7,Resp_Coord_Amm.vo!F560,IF(Foglio2!$J$3=Foglio2!$E$8,Direttore_Amm.vo!F560,IF(Foglio2!$J$3=Foglio2!$E$9,Doc_mat_elem.re!F560,IF(Foglio2!$J$3=Foglio2!$E$10,Doc_dipl_scuola_sec.!F560,IF(Foglio2!$J$3=Foglio2!$E$11,Doc_scuola_media!F560,IF(Foglio2!$J$3=Foglio2!$E$12,Doc_laureati_scuola_sec.!F578,IF(Foglio2!$J$3=Foglio2!$E$13,Direttivi_capi_ist.!F560,0)))))))))))</f>
        <v>0</v>
      </c>
      <c r="I578" s="248">
        <f>IF(Foglio2!$J$3=Foglio2!$E$3,Ausiliari_Coll.Scol.!G560,IF(Foglio2!$J$3=Foglio2!$E$4,Collab._Tecnici!G560,IF(Foglio2!$J$3=Foglio2!$E$5,Assistenti_Tecnici!G560,IF(Foglio2!$J$3=Foglio2!$E$6,Assistenti_Amm.vo!G560,IF(Foglio2!$J$3=Foglio2!$E$7,Resp_Coord_Amm.vo!G560,IF(Foglio2!$J$3=Foglio2!$E$8,Direttore_Amm.vo!G560,IF(Foglio2!$J$3=Foglio2!$E$9,Doc_mat_elem.re!G560,IF(Foglio2!$J$3=Foglio2!$E$10,Doc_dipl_scuola_sec.!G560,IF(Foglio2!$J$3=Foglio2!$E$11,Doc_scuola_media!G560,IF(Foglio2!$J$3=Foglio2!$E$12,Doc_laureati_scuola_sec.!G578,IF(Foglio2!$J$3=Foglio2!$E$13,Direttivi_capi_ist.!G560,0)))))))))))</f>
        <v>0</v>
      </c>
      <c r="J578" s="248">
        <f>IF(Foglio2!$J$3=Foglio2!$E$3,Ausiliari_Coll.Scol.!H560,IF(Foglio2!$J$3=Foglio2!$E$4,Collab._Tecnici!H560,IF(Foglio2!$J$3=Foglio2!$E$5,Assistenti_Tecnici!H560,IF(Foglio2!$J$3=Foglio2!$E$6,Assistenti_Amm.vo!H560,IF(Foglio2!$J$3=Foglio2!$E$7,Resp_Coord_Amm.vo!H560,IF(Foglio2!$J$3=Foglio2!$E$8,Direttore_Amm.vo!H560,IF(Foglio2!$J$3=Foglio2!$E$9,Doc_mat_elem.re!H560,IF(Foglio2!$J$3=Foglio2!$E$10,Doc_dipl_scuola_sec.!H560,IF(Foglio2!$J$3=Foglio2!$E$11,Doc_scuola_media!H560,IF(Foglio2!$J$3=Foglio2!$E$12,Doc_laureati_scuola_sec.!H578,IF(Foglio2!$J$3=Foglio2!$E$13,Direttivi_capi_ist.!H560,0)))))))))))</f>
        <v>0</v>
      </c>
      <c r="K578" s="248">
        <f>IF(Foglio2!$J$3=Foglio2!$E$3,Ausiliari_Coll.Scol.!I560,IF(Foglio2!$J$3=Foglio2!$E$4,Collab._Tecnici!I560,IF(Foglio2!$J$3=Foglio2!$E$5,Assistenti_Tecnici!I560,IF(Foglio2!$J$3=Foglio2!$E$6,Assistenti_Amm.vo!I560,IF(Foglio2!$J$3=Foglio2!$E$7,Resp_Coord_Amm.vo!I560,IF(Foglio2!$J$3=Foglio2!$E$8,Direttore_Amm.vo!I560,IF(Foglio2!$J$3=Foglio2!$E$9,Doc_mat_elem.re!I560,IF(Foglio2!$J$3=Foglio2!$E$10,Doc_dipl_scuola_sec.!I560,IF(Foglio2!$J$3=Foglio2!$E$11,Doc_scuola_media!I560,IF(Foglio2!$J$3=Foglio2!$E$12,Doc_laureati_scuola_sec.!I578,IF(Foglio2!$J$3=Foglio2!$E$13,Direttivi_capi_ist.!I560,0)))))))))))</f>
        <v>0</v>
      </c>
      <c r="L578" s="248">
        <f>IF(Foglio2!$J$3=Foglio2!$E$3,Ausiliari_Coll.Scol.!J560,IF(Foglio2!$J$3=Foglio2!$E$4,Collab._Tecnici!J560,IF(Foglio2!$J$3=Foglio2!$E$5,Assistenti_Tecnici!J560,IF(Foglio2!$J$3=Foglio2!$E$6,Assistenti_Amm.vo!J560,IF(Foglio2!$J$3=Foglio2!$E$7,Resp_Coord_Amm.vo!J560,IF(Foglio2!$J$3=Foglio2!$E$8,Direttore_Amm.vo!J560,IF(Foglio2!$J$3=Foglio2!$E$9,Doc_mat_elem.re!J560,IF(Foglio2!$J$3=Foglio2!$E$10,Doc_dipl_scuola_sec.!J560,IF(Foglio2!$J$3=Foglio2!$E$11,Doc_scuola_media!J560,IF(Foglio2!$J$3=Foglio2!$E$12,Doc_laureati_scuola_sec.!J578,IF(Foglio2!$J$3=Foglio2!$E$13,Direttivi_capi_ist.!J560,0)))))))))))</f>
        <v>0</v>
      </c>
      <c r="M578" s="249">
        <f>IF(Foglio2!$J$3=Foglio2!$E$3,Ausiliari_Coll.Scol.!K560,IF(Foglio2!$J$3=Foglio2!$E$4,Collab._Tecnici!K560,IF(Foglio2!$J$3=Foglio2!$E$5,Assistenti_Tecnici!K560,IF(Foglio2!$J$3=Foglio2!$E$6,Assistenti_Amm.vo!K560,IF(Foglio2!$J$3=Foglio2!$E$7,Resp_Coord_Amm.vo!K560,IF(Foglio2!$J$3=Foglio2!$E$8,Direttore_Amm.vo!K560,IF(Foglio2!$J$3=Foglio2!$E$9,Doc_mat_elem.re!K560,IF(Foglio2!$J$3=Foglio2!$E$10,Doc_dipl_scuola_sec.!K560,IF(Foglio2!$J$3=Foglio2!$E$11,Doc_scuola_media!K560,IF(Foglio2!$J$3=Foglio2!$E$12,Doc_laureati_scuola_sec.!K578,IF(Foglio2!$J$3=Foglio2!$E$13,Direttivi_capi_ist.!K560,0)))))))))))</f>
        <v>0</v>
      </c>
      <c r="N578" s="250">
        <f>IF(Foglio2!$J$3=Foglio2!$E$3,Ausiliari_Coll.Scol.!L560,IF(Foglio2!$J$3=Foglio2!$E$4,Collab._Tecnici!L560,IF(Foglio2!$J$3=Foglio2!$E$5,Assistenti_Tecnici!L560,IF(Foglio2!$J$3=Foglio2!$E$6,Assistenti_Amm.vo!L560,IF(Foglio2!$J$3=Foglio2!$E$7,Resp_Coord_Amm.vo!L560,IF(Foglio2!$J$3=Foglio2!$E$8,Direttore_Amm.vo!L560,IF(Foglio2!$J$3=Foglio2!$E$9,Doc_mat_elem.re!L560,IF(Foglio2!$J$3=Foglio2!$E$10,Doc_dipl_scuola_sec.!L560,IF(Foglio2!$J$3=Foglio2!$E$11,Doc_scuola_media!L560,IF(Foglio2!$J$3=Foglio2!$E$12,Doc_laureati_scuola_sec.!L578,IF(Foglio2!$J$3=Foglio2!$E$13,Direttivi_capi_ist.!L560,0)))))))))))</f>
        <v>0</v>
      </c>
      <c r="O578" s="251">
        <f>IF(Foglio2!$J$3=Foglio2!$E$3,Ausiliari_Coll.Scol.!M560,IF(Foglio2!$J$3=Foglio2!$E$4,Collab._Tecnici!M560,IF(Foglio2!$J$3=Foglio2!$E$5,Assistenti_Tecnici!M560,IF(Foglio2!$J$3=Foglio2!$E$6,Assistenti_Amm.vo!M560,IF(Foglio2!$J$3=Foglio2!$E$7,Resp_Coord_Amm.vo!M560,IF(Foglio2!$J$3=Foglio2!$E$8,Direttore_Amm.vo!M560,IF(Foglio2!$J$3=Foglio2!$E$9,Doc_mat_elem.re!M560,IF(Foglio2!$J$3=Foglio2!$E$10,Doc_dipl_scuola_sec.!M560,IF(Foglio2!$J$3=Foglio2!$E$11,Doc_scuola_media!M560,IF(Foglio2!$J$3=Foglio2!$E$12,Doc_laureati_scuola_sec.!M578,IF(Foglio2!$J$3=Foglio2!$E$13,Direttivi_capi_ist.!M560,0)))))))))))</f>
        <v>0</v>
      </c>
      <c r="P578" s="252">
        <f>IF(Foglio2!$J$3=Foglio2!$E$3,Ausiliari_Coll.Scol.!N560,IF(Foglio2!$J$3=Foglio2!$E$4,Collab._Tecnici!N560,IF(Foglio2!$J$3=Foglio2!$E$5,Assistenti_Tecnici!N560,IF(Foglio2!$J$3=Foglio2!$E$6,Assistenti_Amm.vo!N560,IF(Foglio2!$J$3=Foglio2!$E$7,Resp_Coord_Amm.vo!N560,IF(Foglio2!$J$3=Foglio2!$E$8,Direttore_Amm.vo!N560,IF(Foglio2!$J$3=Foglio2!$E$9,Doc_mat_elem.re!N560,IF(Foglio2!$J$3=Foglio2!$E$10,Doc_dipl_scuola_sec.!N560,IF(Foglio2!$J$3=Foglio2!$E$11,Doc_scuola_media!N560,IF(Foglio2!$J$3=Foglio2!$E$12,Doc_laureati_scuola_sec.!N578,IF(Foglio2!$J$3=Foglio2!$E$13,Direttivi_capi_ist.!N560,0)))))))))))</f>
        <v>0</v>
      </c>
      <c r="Q578" s="252">
        <f>IF(Foglio2!$J$3=Foglio2!$E$3,Ausiliari_Coll.Scol.!O560,IF(Foglio2!$J$3=Foglio2!$E$4,Collab._Tecnici!O560,IF(Foglio2!$J$3=Foglio2!$E$5,Assistenti_Tecnici!O560,IF(Foglio2!$J$3=Foglio2!$E$6,Assistenti_Amm.vo!O560,IF(Foglio2!$J$3=Foglio2!$E$7,Resp_Coord_Amm.vo!O560,IF(Foglio2!$J$3=Foglio2!$E$8,Direttore_Amm.vo!O560,IF(Foglio2!$J$3=Foglio2!$E$9,Doc_mat_elem.re!O560,IF(Foglio2!$J$3=Foglio2!$E$10,Doc_dipl_scuola_sec.!O560,IF(Foglio2!$J$3=Foglio2!$E$11,Doc_scuola_media!O560,IF(Foglio2!$J$3=Foglio2!$E$12,Doc_laureati_scuola_sec.!O578,IF(Foglio2!$J$3=Foglio2!$E$13,Direttivi_capi_ist.!O560,0)))))))))))</f>
        <v>0</v>
      </c>
      <c r="R578" s="252">
        <f>IF(Foglio2!$J$3=Foglio2!$E$3,Ausiliari_Coll.Scol.!P560,IF(Foglio2!$J$3=Foglio2!$E$4,Collab._Tecnici!P560,IF(Foglio2!$J$3=Foglio2!$E$5,Assistenti_Tecnici!P560,IF(Foglio2!$J$3=Foglio2!$E$6,Assistenti_Amm.vo!P560,IF(Foglio2!$J$3=Foglio2!$E$7,Resp_Coord_Amm.vo!P560,IF(Foglio2!$J$3=Foglio2!$E$8,Direttore_Amm.vo!P560,IF(Foglio2!$J$3=Foglio2!$E$9,Doc_mat_elem.re!P560,IF(Foglio2!$J$3=Foglio2!$E$10,Doc_dipl_scuola_sec.!P560,IF(Foglio2!$J$3=Foglio2!$E$11,Doc_scuola_media!P560,IF(Foglio2!$J$3=Foglio2!$E$12,Doc_laureati_scuola_sec.!P578,IF(Foglio2!$J$3=Foglio2!$E$13,Direttivi_capi_ist.!P560,0)))))))))))</f>
        <v>0</v>
      </c>
      <c r="S578" s="252">
        <f>IF(Foglio2!$J$3=Foglio2!$E$3,Ausiliari_Coll.Scol.!Q560,IF(Foglio2!$J$3=Foglio2!$E$4,Collab._Tecnici!Q560,IF(Foglio2!$J$3=Foglio2!$E$5,Assistenti_Tecnici!Q560,IF(Foglio2!$J$3=Foglio2!$E$6,Assistenti_Amm.vo!Q560,IF(Foglio2!$J$3=Foglio2!$E$7,Resp_Coord_Amm.vo!Q560,IF(Foglio2!$J$3=Foglio2!$E$8,Direttore_Amm.vo!Q560,IF(Foglio2!$J$3=Foglio2!$E$9,Doc_mat_elem.re!Q560,IF(Foglio2!$J$3=Foglio2!$E$10,Doc_dipl_scuola_sec.!Q560,IF(Foglio2!$J$3=Foglio2!$E$11,Doc_scuola_media!Q560,IF(Foglio2!$J$3=Foglio2!$E$12,Doc_laureati_scuola_sec.!Q578,IF(Foglio2!$J$3=Foglio2!$E$13,Direttivi_capi_ist.!Q560,0)))))))))))</f>
        <v>0</v>
      </c>
      <c r="T578" s="252">
        <f>IF(Foglio2!$J$3=Foglio2!$E$3,Ausiliari_Coll.Scol.!R560,IF(Foglio2!$J$3=Foglio2!$E$4,Collab._Tecnici!R560,IF(Foglio2!$J$3=Foglio2!$E$5,Assistenti_Tecnici!R560,IF(Foglio2!$J$3=Foglio2!$E$6,Assistenti_Amm.vo!R560,IF(Foglio2!$J$3=Foglio2!$E$7,Resp_Coord_Amm.vo!R560,IF(Foglio2!$J$3=Foglio2!$E$8,Direttore_Amm.vo!R560,IF(Foglio2!$J$3=Foglio2!$E$9,Doc_mat_elem.re!R560,IF(Foglio2!$J$3=Foglio2!$E$10,Doc_dipl_scuola_sec.!R560,IF(Foglio2!$J$3=Foglio2!$E$11,Doc_scuola_media!R560,IF(Foglio2!$J$3=Foglio2!$E$12,Doc_laureati_scuola_sec.!R578,IF(Foglio2!$J$3=Foglio2!$E$13,Direttivi_capi_ist.!R560,0)))))))))))</f>
        <v>0</v>
      </c>
      <c r="U578" s="252">
        <f t="shared" ref="U578" si="3113">(P578)/12*0.8</f>
        <v>0</v>
      </c>
      <c r="V578" s="252">
        <f t="shared" ref="V578" si="3114">(P578+R578)/12*0.8</f>
        <v>0</v>
      </c>
      <c r="W578" s="253" t="str">
        <f t="shared" ref="W578" si="3115">"Fascia Da "&amp;F578&amp;" a "&amp;F579&amp;" Decorrenza "&amp;DAY(C570)&amp;"/"&amp;MONTH(C570)&amp;"/"&amp;YEAR(C570)</f>
        <v>Fascia Da 21 a 27 Decorrenza 1/1/2006</v>
      </c>
    </row>
    <row r="579" spans="1:23" ht="9" customHeight="1" x14ac:dyDescent="0.2">
      <c r="B579" s="245">
        <f t="shared" si="2710"/>
        <v>38727</v>
      </c>
      <c r="C579" s="377"/>
      <c r="D579" s="377"/>
      <c r="E579" s="254" t="s">
        <v>4</v>
      </c>
      <c r="F579" s="255">
        <v>27</v>
      </c>
      <c r="G579" s="267">
        <f t="shared" ref="G579" si="3116">G578*1936.27</f>
        <v>0</v>
      </c>
      <c r="H579" s="267">
        <f t="shared" ref="H579" si="3117">H578*1936.27</f>
        <v>0</v>
      </c>
      <c r="I579" s="267">
        <f t="shared" ref="I579" si="3118">I578*1936.27</f>
        <v>0</v>
      </c>
      <c r="J579" s="267">
        <f t="shared" ref="J579" si="3119">J578*1936.27</f>
        <v>0</v>
      </c>
      <c r="K579" s="267">
        <f t="shared" ref="K579" si="3120">K578*1936.27</f>
        <v>0</v>
      </c>
      <c r="L579" s="266">
        <f t="shared" ref="L579" si="3121">L578*1936.27</f>
        <v>0</v>
      </c>
      <c r="M579" s="267">
        <f t="shared" ref="M579" si="3122">M578*1936.27</f>
        <v>0</v>
      </c>
      <c r="N579" s="182">
        <f t="shared" ref="N579" si="3123">N578*1936.27</f>
        <v>0</v>
      </c>
      <c r="O579" s="183">
        <f t="shared" ref="O579" si="3124">O578*1936.27</f>
        <v>0</v>
      </c>
      <c r="P579" s="184">
        <f t="shared" ref="P579" si="3125">P578*1936.27</f>
        <v>0</v>
      </c>
      <c r="Q579" s="184">
        <f t="shared" ref="Q579" si="3126">Q578*1936.27</f>
        <v>0</v>
      </c>
      <c r="R579" s="184">
        <f t="shared" ref="R579" si="3127">R578*1936.27</f>
        <v>0</v>
      </c>
      <c r="S579" s="184">
        <f t="shared" ref="S579" si="3128">S578*1936.27</f>
        <v>0</v>
      </c>
      <c r="T579" s="184">
        <f t="shared" ref="T579" si="3129">T578*1936.27</f>
        <v>0</v>
      </c>
      <c r="U579" s="184">
        <f t="shared" ref="U579" si="3130">U578*1936.27</f>
        <v>0</v>
      </c>
      <c r="V579" s="184">
        <f t="shared" ref="V579" si="3131">V578*1936.27</f>
        <v>0</v>
      </c>
    </row>
    <row r="580" spans="1:23" ht="12.75" customHeight="1" x14ac:dyDescent="0.2">
      <c r="A580" s="104">
        <f>IF(Foglio2!$J$7=1,TRUNC(Base!V580,0),TRUNC(Base!U580,0))</f>
        <v>0</v>
      </c>
      <c r="B580" s="245">
        <f t="shared" si="2710"/>
        <v>38728</v>
      </c>
      <c r="C580" s="377"/>
      <c r="D580" s="377"/>
      <c r="E580" s="259" t="s">
        <v>3</v>
      </c>
      <c r="F580" s="260">
        <v>28</v>
      </c>
      <c r="G580" s="248">
        <f>IF(Foglio2!$J$3=Foglio2!$E$3,Ausiliari_Coll.Scol.!E562,IF(Foglio2!$J$3=Foglio2!$E$4,Collab._Tecnici!E562,IF(Foglio2!$J$3=Foglio2!$E$5,Assistenti_Tecnici!E562,IF(Foglio2!$J$3=Foglio2!$E$6,Assistenti_Amm.vo!E562,IF(Foglio2!$J$3=Foglio2!$E$7,Resp_Coord_Amm.vo!E562,IF(Foglio2!$J$3=Foglio2!$E$8,Direttore_Amm.vo!E562,IF(Foglio2!$J$3=Foglio2!$E$9,Doc_mat_elem.re!E562,IF(Foglio2!$J$3=Foglio2!$E$10,Doc_dipl_scuola_sec.!E562,IF(Foglio2!$J$3=Foglio2!$E$11,Doc_scuola_media!E562,IF(Foglio2!$J$3=Foglio2!$E$12,Doc_laureati_scuola_sec.!E580,IF(Foglio2!$J$3=Foglio2!$E$13,Direttivi_capi_ist.!E562,0)))))))))))</f>
        <v>0</v>
      </c>
      <c r="H580" s="248">
        <f>IF(Foglio2!$J$3=Foglio2!$E$3,Ausiliari_Coll.Scol.!F562,IF(Foglio2!$J$3=Foglio2!$E$4,Collab._Tecnici!F562,IF(Foglio2!$J$3=Foglio2!$E$5,Assistenti_Tecnici!F562,IF(Foglio2!$J$3=Foglio2!$E$6,Assistenti_Amm.vo!F562,IF(Foglio2!$J$3=Foglio2!$E$7,Resp_Coord_Amm.vo!F562,IF(Foglio2!$J$3=Foglio2!$E$8,Direttore_Amm.vo!F562,IF(Foglio2!$J$3=Foglio2!$E$9,Doc_mat_elem.re!F562,IF(Foglio2!$J$3=Foglio2!$E$10,Doc_dipl_scuola_sec.!F562,IF(Foglio2!$J$3=Foglio2!$E$11,Doc_scuola_media!F562,IF(Foglio2!$J$3=Foglio2!$E$12,Doc_laureati_scuola_sec.!F580,IF(Foglio2!$J$3=Foglio2!$E$13,Direttivi_capi_ist.!F562,0)))))))))))</f>
        <v>0</v>
      </c>
      <c r="I580" s="248">
        <f>IF(Foglio2!$J$3=Foglio2!$E$3,Ausiliari_Coll.Scol.!G562,IF(Foglio2!$J$3=Foglio2!$E$4,Collab._Tecnici!G562,IF(Foglio2!$J$3=Foglio2!$E$5,Assistenti_Tecnici!G562,IF(Foglio2!$J$3=Foglio2!$E$6,Assistenti_Amm.vo!G562,IF(Foglio2!$J$3=Foglio2!$E$7,Resp_Coord_Amm.vo!G562,IF(Foglio2!$J$3=Foglio2!$E$8,Direttore_Amm.vo!G562,IF(Foglio2!$J$3=Foglio2!$E$9,Doc_mat_elem.re!G562,IF(Foglio2!$J$3=Foglio2!$E$10,Doc_dipl_scuola_sec.!G562,IF(Foglio2!$J$3=Foglio2!$E$11,Doc_scuola_media!G562,IF(Foglio2!$J$3=Foglio2!$E$12,Doc_laureati_scuola_sec.!G580,IF(Foglio2!$J$3=Foglio2!$E$13,Direttivi_capi_ist.!G562,0)))))))))))</f>
        <v>0</v>
      </c>
      <c r="J580" s="248">
        <f>IF(Foglio2!$J$3=Foglio2!$E$3,Ausiliari_Coll.Scol.!H562,IF(Foglio2!$J$3=Foglio2!$E$4,Collab._Tecnici!H562,IF(Foglio2!$J$3=Foglio2!$E$5,Assistenti_Tecnici!H562,IF(Foglio2!$J$3=Foglio2!$E$6,Assistenti_Amm.vo!H562,IF(Foglio2!$J$3=Foglio2!$E$7,Resp_Coord_Amm.vo!H562,IF(Foglio2!$J$3=Foglio2!$E$8,Direttore_Amm.vo!H562,IF(Foglio2!$J$3=Foglio2!$E$9,Doc_mat_elem.re!H562,IF(Foglio2!$J$3=Foglio2!$E$10,Doc_dipl_scuola_sec.!H562,IF(Foglio2!$J$3=Foglio2!$E$11,Doc_scuola_media!H562,IF(Foglio2!$J$3=Foglio2!$E$12,Doc_laureati_scuola_sec.!H580,IF(Foglio2!$J$3=Foglio2!$E$13,Direttivi_capi_ist.!H562,0)))))))))))</f>
        <v>0</v>
      </c>
      <c r="K580" s="248">
        <f>IF(Foglio2!$J$3=Foglio2!$E$3,Ausiliari_Coll.Scol.!I562,IF(Foglio2!$J$3=Foglio2!$E$4,Collab._Tecnici!I562,IF(Foglio2!$J$3=Foglio2!$E$5,Assistenti_Tecnici!I562,IF(Foglio2!$J$3=Foglio2!$E$6,Assistenti_Amm.vo!I562,IF(Foglio2!$J$3=Foglio2!$E$7,Resp_Coord_Amm.vo!I562,IF(Foglio2!$J$3=Foglio2!$E$8,Direttore_Amm.vo!I562,IF(Foglio2!$J$3=Foglio2!$E$9,Doc_mat_elem.re!I562,IF(Foglio2!$J$3=Foglio2!$E$10,Doc_dipl_scuola_sec.!I562,IF(Foglio2!$J$3=Foglio2!$E$11,Doc_scuola_media!I562,IF(Foglio2!$J$3=Foglio2!$E$12,Doc_laureati_scuola_sec.!I580,IF(Foglio2!$J$3=Foglio2!$E$13,Direttivi_capi_ist.!I562,0)))))))))))</f>
        <v>0</v>
      </c>
      <c r="L580" s="248">
        <f>IF(Foglio2!$J$3=Foglio2!$E$3,Ausiliari_Coll.Scol.!J562,IF(Foglio2!$J$3=Foglio2!$E$4,Collab._Tecnici!J562,IF(Foglio2!$J$3=Foglio2!$E$5,Assistenti_Tecnici!J562,IF(Foglio2!$J$3=Foglio2!$E$6,Assistenti_Amm.vo!J562,IF(Foglio2!$J$3=Foglio2!$E$7,Resp_Coord_Amm.vo!J562,IF(Foglio2!$J$3=Foglio2!$E$8,Direttore_Amm.vo!J562,IF(Foglio2!$J$3=Foglio2!$E$9,Doc_mat_elem.re!J562,IF(Foglio2!$J$3=Foglio2!$E$10,Doc_dipl_scuola_sec.!J562,IF(Foglio2!$J$3=Foglio2!$E$11,Doc_scuola_media!J562,IF(Foglio2!$J$3=Foglio2!$E$12,Doc_laureati_scuola_sec.!J580,IF(Foglio2!$J$3=Foglio2!$E$13,Direttivi_capi_ist.!J562,0)))))))))))</f>
        <v>0</v>
      </c>
      <c r="M580" s="249">
        <f>IF(Foglio2!$J$3=Foglio2!$E$3,Ausiliari_Coll.Scol.!K562,IF(Foglio2!$J$3=Foglio2!$E$4,Collab._Tecnici!K562,IF(Foglio2!$J$3=Foglio2!$E$5,Assistenti_Tecnici!K562,IF(Foglio2!$J$3=Foglio2!$E$6,Assistenti_Amm.vo!K562,IF(Foglio2!$J$3=Foglio2!$E$7,Resp_Coord_Amm.vo!K562,IF(Foglio2!$J$3=Foglio2!$E$8,Direttore_Amm.vo!K562,IF(Foglio2!$J$3=Foglio2!$E$9,Doc_mat_elem.re!K562,IF(Foglio2!$J$3=Foglio2!$E$10,Doc_dipl_scuola_sec.!K562,IF(Foglio2!$J$3=Foglio2!$E$11,Doc_scuola_media!K562,IF(Foglio2!$J$3=Foglio2!$E$12,Doc_laureati_scuola_sec.!K580,IF(Foglio2!$J$3=Foglio2!$E$13,Direttivi_capi_ist.!K562,0)))))))))))</f>
        <v>0</v>
      </c>
      <c r="N580" s="250">
        <f>IF(Foglio2!$J$3=Foglio2!$E$3,Ausiliari_Coll.Scol.!L562,IF(Foglio2!$J$3=Foglio2!$E$4,Collab._Tecnici!L562,IF(Foglio2!$J$3=Foglio2!$E$5,Assistenti_Tecnici!L562,IF(Foglio2!$J$3=Foglio2!$E$6,Assistenti_Amm.vo!L562,IF(Foglio2!$J$3=Foglio2!$E$7,Resp_Coord_Amm.vo!L562,IF(Foglio2!$J$3=Foglio2!$E$8,Direttore_Amm.vo!L562,IF(Foglio2!$J$3=Foglio2!$E$9,Doc_mat_elem.re!L562,IF(Foglio2!$J$3=Foglio2!$E$10,Doc_dipl_scuola_sec.!L562,IF(Foglio2!$J$3=Foglio2!$E$11,Doc_scuola_media!L562,IF(Foglio2!$J$3=Foglio2!$E$12,Doc_laureati_scuola_sec.!L580,IF(Foglio2!$J$3=Foglio2!$E$13,Direttivi_capi_ist.!L562,0)))))))))))</f>
        <v>0</v>
      </c>
      <c r="O580" s="251">
        <f>IF(Foglio2!$J$3=Foglio2!$E$3,Ausiliari_Coll.Scol.!M562,IF(Foglio2!$J$3=Foglio2!$E$4,Collab._Tecnici!M562,IF(Foglio2!$J$3=Foglio2!$E$5,Assistenti_Tecnici!M562,IF(Foglio2!$J$3=Foglio2!$E$6,Assistenti_Amm.vo!M562,IF(Foglio2!$J$3=Foglio2!$E$7,Resp_Coord_Amm.vo!M562,IF(Foglio2!$J$3=Foglio2!$E$8,Direttore_Amm.vo!M562,IF(Foglio2!$J$3=Foglio2!$E$9,Doc_mat_elem.re!M562,IF(Foglio2!$J$3=Foglio2!$E$10,Doc_dipl_scuola_sec.!M562,IF(Foglio2!$J$3=Foglio2!$E$11,Doc_scuola_media!M562,IF(Foglio2!$J$3=Foglio2!$E$12,Doc_laureati_scuola_sec.!M580,IF(Foglio2!$J$3=Foglio2!$E$13,Direttivi_capi_ist.!M562,0)))))))))))</f>
        <v>0</v>
      </c>
      <c r="P580" s="252">
        <f>IF(Foglio2!$J$3=Foglio2!$E$3,Ausiliari_Coll.Scol.!N562,IF(Foglio2!$J$3=Foglio2!$E$4,Collab._Tecnici!N562,IF(Foglio2!$J$3=Foglio2!$E$5,Assistenti_Tecnici!N562,IF(Foglio2!$J$3=Foglio2!$E$6,Assistenti_Amm.vo!N562,IF(Foglio2!$J$3=Foglio2!$E$7,Resp_Coord_Amm.vo!N562,IF(Foglio2!$J$3=Foglio2!$E$8,Direttore_Amm.vo!N562,IF(Foglio2!$J$3=Foglio2!$E$9,Doc_mat_elem.re!N562,IF(Foglio2!$J$3=Foglio2!$E$10,Doc_dipl_scuola_sec.!N562,IF(Foglio2!$J$3=Foglio2!$E$11,Doc_scuola_media!N562,IF(Foglio2!$J$3=Foglio2!$E$12,Doc_laureati_scuola_sec.!N580,IF(Foglio2!$J$3=Foglio2!$E$13,Direttivi_capi_ist.!N562,0)))))))))))</f>
        <v>0</v>
      </c>
      <c r="Q580" s="252">
        <f>IF(Foglio2!$J$3=Foglio2!$E$3,Ausiliari_Coll.Scol.!O562,IF(Foglio2!$J$3=Foglio2!$E$4,Collab._Tecnici!O562,IF(Foglio2!$J$3=Foglio2!$E$5,Assistenti_Tecnici!O562,IF(Foglio2!$J$3=Foglio2!$E$6,Assistenti_Amm.vo!O562,IF(Foglio2!$J$3=Foglio2!$E$7,Resp_Coord_Amm.vo!O562,IF(Foglio2!$J$3=Foglio2!$E$8,Direttore_Amm.vo!O562,IF(Foglio2!$J$3=Foglio2!$E$9,Doc_mat_elem.re!O562,IF(Foglio2!$J$3=Foglio2!$E$10,Doc_dipl_scuola_sec.!O562,IF(Foglio2!$J$3=Foglio2!$E$11,Doc_scuola_media!O562,IF(Foglio2!$J$3=Foglio2!$E$12,Doc_laureati_scuola_sec.!O580,IF(Foglio2!$J$3=Foglio2!$E$13,Direttivi_capi_ist.!O562,0)))))))))))</f>
        <v>0</v>
      </c>
      <c r="R580" s="252">
        <f>IF(Foglio2!$J$3=Foglio2!$E$3,Ausiliari_Coll.Scol.!P562,IF(Foglio2!$J$3=Foglio2!$E$4,Collab._Tecnici!P562,IF(Foglio2!$J$3=Foglio2!$E$5,Assistenti_Tecnici!P562,IF(Foglio2!$J$3=Foglio2!$E$6,Assistenti_Amm.vo!P562,IF(Foglio2!$J$3=Foglio2!$E$7,Resp_Coord_Amm.vo!P562,IF(Foglio2!$J$3=Foglio2!$E$8,Direttore_Amm.vo!P562,IF(Foglio2!$J$3=Foglio2!$E$9,Doc_mat_elem.re!P562,IF(Foglio2!$J$3=Foglio2!$E$10,Doc_dipl_scuola_sec.!P562,IF(Foglio2!$J$3=Foglio2!$E$11,Doc_scuola_media!P562,IF(Foglio2!$J$3=Foglio2!$E$12,Doc_laureati_scuola_sec.!P580,IF(Foglio2!$J$3=Foglio2!$E$13,Direttivi_capi_ist.!P562,0)))))))))))</f>
        <v>0</v>
      </c>
      <c r="S580" s="252">
        <f>IF(Foglio2!$J$3=Foglio2!$E$3,Ausiliari_Coll.Scol.!Q562,IF(Foglio2!$J$3=Foglio2!$E$4,Collab._Tecnici!Q562,IF(Foglio2!$J$3=Foglio2!$E$5,Assistenti_Tecnici!Q562,IF(Foglio2!$J$3=Foglio2!$E$6,Assistenti_Amm.vo!Q562,IF(Foglio2!$J$3=Foglio2!$E$7,Resp_Coord_Amm.vo!Q562,IF(Foglio2!$J$3=Foglio2!$E$8,Direttore_Amm.vo!Q562,IF(Foglio2!$J$3=Foglio2!$E$9,Doc_mat_elem.re!Q562,IF(Foglio2!$J$3=Foglio2!$E$10,Doc_dipl_scuola_sec.!Q562,IF(Foglio2!$J$3=Foglio2!$E$11,Doc_scuola_media!Q562,IF(Foglio2!$J$3=Foglio2!$E$12,Doc_laureati_scuola_sec.!Q580,IF(Foglio2!$J$3=Foglio2!$E$13,Direttivi_capi_ist.!Q562,0)))))))))))</f>
        <v>0</v>
      </c>
      <c r="T580" s="252">
        <f>IF(Foglio2!$J$3=Foglio2!$E$3,Ausiliari_Coll.Scol.!R562,IF(Foglio2!$J$3=Foglio2!$E$4,Collab._Tecnici!R562,IF(Foglio2!$J$3=Foglio2!$E$5,Assistenti_Tecnici!R562,IF(Foglio2!$J$3=Foglio2!$E$6,Assistenti_Amm.vo!R562,IF(Foglio2!$J$3=Foglio2!$E$7,Resp_Coord_Amm.vo!R562,IF(Foglio2!$J$3=Foglio2!$E$8,Direttore_Amm.vo!R562,IF(Foglio2!$J$3=Foglio2!$E$9,Doc_mat_elem.re!R562,IF(Foglio2!$J$3=Foglio2!$E$10,Doc_dipl_scuola_sec.!R562,IF(Foglio2!$J$3=Foglio2!$E$11,Doc_scuola_media!R562,IF(Foglio2!$J$3=Foglio2!$E$12,Doc_laureati_scuola_sec.!R580,IF(Foglio2!$J$3=Foglio2!$E$13,Direttivi_capi_ist.!R562,0)))))))))))</f>
        <v>0</v>
      </c>
      <c r="U580" s="252">
        <f t="shared" ref="U580" si="3132">(P580)/12*0.8</f>
        <v>0</v>
      </c>
      <c r="V580" s="252">
        <f t="shared" ref="V580" si="3133">(P580+R580)/12*0.8</f>
        <v>0</v>
      </c>
      <c r="W580" s="253" t="str">
        <f t="shared" ref="W580" si="3134">"Fascia Da "&amp;F580&amp;" a "&amp;F581&amp;" Decorrenza "&amp;DAY(C570)&amp;"/"&amp;MONTH(C570)&amp;"/"&amp;YEAR(C570)</f>
        <v>Fascia Da 28 a 34 Decorrenza 1/1/2006</v>
      </c>
    </row>
    <row r="581" spans="1:23" ht="9" customHeight="1" x14ac:dyDescent="0.2">
      <c r="B581" s="245">
        <f t="shared" si="2710"/>
        <v>38729</v>
      </c>
      <c r="C581" s="377"/>
      <c r="D581" s="377"/>
      <c r="E581" s="254" t="s">
        <v>4</v>
      </c>
      <c r="F581" s="255">
        <v>34</v>
      </c>
      <c r="G581" s="267">
        <f t="shared" ref="G581" si="3135">G580*1936.27</f>
        <v>0</v>
      </c>
      <c r="H581" s="267">
        <f t="shared" ref="H581" si="3136">H580*1936.27</f>
        <v>0</v>
      </c>
      <c r="I581" s="267">
        <f t="shared" ref="I581" si="3137">I580*1936.27</f>
        <v>0</v>
      </c>
      <c r="J581" s="267">
        <f t="shared" ref="J581" si="3138">J580*1936.27</f>
        <v>0</v>
      </c>
      <c r="K581" s="267">
        <f t="shared" ref="K581" si="3139">K580*1936.27</f>
        <v>0</v>
      </c>
      <c r="L581" s="266">
        <f t="shared" ref="L581" si="3140">L580*1936.27</f>
        <v>0</v>
      </c>
      <c r="M581" s="267">
        <f t="shared" ref="M581" si="3141">M580*1936.27</f>
        <v>0</v>
      </c>
      <c r="N581" s="182">
        <f t="shared" ref="N581" si="3142">N580*1936.27</f>
        <v>0</v>
      </c>
      <c r="O581" s="183">
        <f t="shared" ref="O581" si="3143">O580*1936.27</f>
        <v>0</v>
      </c>
      <c r="P581" s="184">
        <f t="shared" ref="P581" si="3144">P580*1936.27</f>
        <v>0</v>
      </c>
      <c r="Q581" s="184">
        <f t="shared" ref="Q581" si="3145">Q580*1936.27</f>
        <v>0</v>
      </c>
      <c r="R581" s="184">
        <f t="shared" ref="R581" si="3146">R580*1936.27</f>
        <v>0</v>
      </c>
      <c r="S581" s="184">
        <f t="shared" ref="S581" si="3147">S580*1936.27</f>
        <v>0</v>
      </c>
      <c r="T581" s="184">
        <f t="shared" ref="T581" si="3148">T580*1936.27</f>
        <v>0</v>
      </c>
      <c r="U581" s="184">
        <f t="shared" ref="U581" si="3149">U580*1936.27</f>
        <v>0</v>
      </c>
      <c r="V581" s="184">
        <f t="shared" ref="V581" si="3150">V580*1936.27</f>
        <v>0</v>
      </c>
    </row>
    <row r="582" spans="1:23" ht="12.75" customHeight="1" x14ac:dyDescent="0.2">
      <c r="A582" s="104">
        <f>IF(Foglio2!$J$7=1,TRUNC(Base!V582,0),TRUNC(Base!U582,0))</f>
        <v>0</v>
      </c>
      <c r="B582" s="245">
        <f t="shared" si="2710"/>
        <v>38730</v>
      </c>
      <c r="C582" s="377"/>
      <c r="D582" s="377"/>
      <c r="E582" s="259" t="s">
        <v>3</v>
      </c>
      <c r="F582" s="260">
        <v>35</v>
      </c>
      <c r="G582" s="248">
        <f>IF(Foglio2!$J$3=Foglio2!$E$3,Ausiliari_Coll.Scol.!E564,IF(Foglio2!$J$3=Foglio2!$E$4,Collab._Tecnici!E564,IF(Foglio2!$J$3=Foglio2!$E$5,Assistenti_Tecnici!E564,IF(Foglio2!$J$3=Foglio2!$E$6,Assistenti_Amm.vo!E564,IF(Foglio2!$J$3=Foglio2!$E$7,Resp_Coord_Amm.vo!E564,IF(Foglio2!$J$3=Foglio2!$E$8,Direttore_Amm.vo!E564,IF(Foglio2!$J$3=Foglio2!$E$9,Doc_mat_elem.re!E564,IF(Foglio2!$J$3=Foglio2!$E$10,Doc_dipl_scuola_sec.!E564,IF(Foglio2!$J$3=Foglio2!$E$11,Doc_scuola_media!E564,IF(Foglio2!$J$3=Foglio2!$E$12,Doc_laureati_scuola_sec.!E582,IF(Foglio2!$J$3=Foglio2!$E$13,Direttivi_capi_ist.!E564,0)))))))))))</f>
        <v>0</v>
      </c>
      <c r="H582" s="248">
        <f>IF(Foglio2!$J$3=Foglio2!$E$3,Ausiliari_Coll.Scol.!F564,IF(Foglio2!$J$3=Foglio2!$E$4,Collab._Tecnici!F564,IF(Foglio2!$J$3=Foglio2!$E$5,Assistenti_Tecnici!F564,IF(Foglio2!$J$3=Foglio2!$E$6,Assistenti_Amm.vo!F564,IF(Foglio2!$J$3=Foglio2!$E$7,Resp_Coord_Amm.vo!F564,IF(Foglio2!$J$3=Foglio2!$E$8,Direttore_Amm.vo!F564,IF(Foglio2!$J$3=Foglio2!$E$9,Doc_mat_elem.re!F564,IF(Foglio2!$J$3=Foglio2!$E$10,Doc_dipl_scuola_sec.!F564,IF(Foglio2!$J$3=Foglio2!$E$11,Doc_scuola_media!F564,IF(Foglio2!$J$3=Foglio2!$E$12,Doc_laureati_scuola_sec.!F582,IF(Foglio2!$J$3=Foglio2!$E$13,Direttivi_capi_ist.!F564,0)))))))))))</f>
        <v>0</v>
      </c>
      <c r="I582" s="248">
        <f>IF(Foglio2!$J$3=Foglio2!$E$3,Ausiliari_Coll.Scol.!G564,IF(Foglio2!$J$3=Foglio2!$E$4,Collab._Tecnici!G564,IF(Foglio2!$J$3=Foglio2!$E$5,Assistenti_Tecnici!G564,IF(Foglio2!$J$3=Foglio2!$E$6,Assistenti_Amm.vo!G564,IF(Foglio2!$J$3=Foglio2!$E$7,Resp_Coord_Amm.vo!G564,IF(Foglio2!$J$3=Foglio2!$E$8,Direttore_Amm.vo!G564,IF(Foglio2!$J$3=Foglio2!$E$9,Doc_mat_elem.re!G564,IF(Foglio2!$J$3=Foglio2!$E$10,Doc_dipl_scuola_sec.!G564,IF(Foglio2!$J$3=Foglio2!$E$11,Doc_scuola_media!G564,IF(Foglio2!$J$3=Foglio2!$E$12,Doc_laureati_scuola_sec.!G582,IF(Foglio2!$J$3=Foglio2!$E$13,Direttivi_capi_ist.!G564,0)))))))))))</f>
        <v>0</v>
      </c>
      <c r="J582" s="248">
        <f>IF(Foglio2!$J$3=Foglio2!$E$3,Ausiliari_Coll.Scol.!H564,IF(Foglio2!$J$3=Foglio2!$E$4,Collab._Tecnici!H564,IF(Foglio2!$J$3=Foglio2!$E$5,Assistenti_Tecnici!H564,IF(Foglio2!$J$3=Foglio2!$E$6,Assistenti_Amm.vo!H564,IF(Foglio2!$J$3=Foglio2!$E$7,Resp_Coord_Amm.vo!H564,IF(Foglio2!$J$3=Foglio2!$E$8,Direttore_Amm.vo!H564,IF(Foglio2!$J$3=Foglio2!$E$9,Doc_mat_elem.re!H564,IF(Foglio2!$J$3=Foglio2!$E$10,Doc_dipl_scuola_sec.!H564,IF(Foglio2!$J$3=Foglio2!$E$11,Doc_scuola_media!H564,IF(Foglio2!$J$3=Foglio2!$E$12,Doc_laureati_scuola_sec.!H582,IF(Foglio2!$J$3=Foglio2!$E$13,Direttivi_capi_ist.!H564,0)))))))))))</f>
        <v>0</v>
      </c>
      <c r="K582" s="248">
        <f>IF(Foglio2!$J$3=Foglio2!$E$3,Ausiliari_Coll.Scol.!I564,IF(Foglio2!$J$3=Foglio2!$E$4,Collab._Tecnici!I564,IF(Foglio2!$J$3=Foglio2!$E$5,Assistenti_Tecnici!I564,IF(Foglio2!$J$3=Foglio2!$E$6,Assistenti_Amm.vo!I564,IF(Foglio2!$J$3=Foglio2!$E$7,Resp_Coord_Amm.vo!I564,IF(Foglio2!$J$3=Foglio2!$E$8,Direttore_Amm.vo!I564,IF(Foglio2!$J$3=Foglio2!$E$9,Doc_mat_elem.re!I564,IF(Foglio2!$J$3=Foglio2!$E$10,Doc_dipl_scuola_sec.!I564,IF(Foglio2!$J$3=Foglio2!$E$11,Doc_scuola_media!I564,IF(Foglio2!$J$3=Foglio2!$E$12,Doc_laureati_scuola_sec.!I582,IF(Foglio2!$J$3=Foglio2!$E$13,Direttivi_capi_ist.!I564,0)))))))))))</f>
        <v>0</v>
      </c>
      <c r="L582" s="248">
        <f>IF(Foglio2!$J$3=Foglio2!$E$3,Ausiliari_Coll.Scol.!J564,IF(Foglio2!$J$3=Foglio2!$E$4,Collab._Tecnici!J564,IF(Foglio2!$J$3=Foglio2!$E$5,Assistenti_Tecnici!J564,IF(Foglio2!$J$3=Foglio2!$E$6,Assistenti_Amm.vo!J564,IF(Foglio2!$J$3=Foglio2!$E$7,Resp_Coord_Amm.vo!J564,IF(Foglio2!$J$3=Foglio2!$E$8,Direttore_Amm.vo!J564,IF(Foglio2!$J$3=Foglio2!$E$9,Doc_mat_elem.re!J564,IF(Foglio2!$J$3=Foglio2!$E$10,Doc_dipl_scuola_sec.!J564,IF(Foglio2!$J$3=Foglio2!$E$11,Doc_scuola_media!J564,IF(Foglio2!$J$3=Foglio2!$E$12,Doc_laureati_scuola_sec.!J582,IF(Foglio2!$J$3=Foglio2!$E$13,Direttivi_capi_ist.!J564,0)))))))))))</f>
        <v>0</v>
      </c>
      <c r="M582" s="249">
        <f>IF(Foglio2!$J$3=Foglio2!$E$3,Ausiliari_Coll.Scol.!K564,IF(Foglio2!$J$3=Foglio2!$E$4,Collab._Tecnici!K564,IF(Foglio2!$J$3=Foglio2!$E$5,Assistenti_Tecnici!K564,IF(Foglio2!$J$3=Foglio2!$E$6,Assistenti_Amm.vo!K564,IF(Foglio2!$J$3=Foglio2!$E$7,Resp_Coord_Amm.vo!K564,IF(Foglio2!$J$3=Foglio2!$E$8,Direttore_Amm.vo!K564,IF(Foglio2!$J$3=Foglio2!$E$9,Doc_mat_elem.re!K564,IF(Foglio2!$J$3=Foglio2!$E$10,Doc_dipl_scuola_sec.!K564,IF(Foglio2!$J$3=Foglio2!$E$11,Doc_scuola_media!K564,IF(Foglio2!$J$3=Foglio2!$E$12,Doc_laureati_scuola_sec.!K582,IF(Foglio2!$J$3=Foglio2!$E$13,Direttivi_capi_ist.!K564,0)))))))))))</f>
        <v>0</v>
      </c>
      <c r="N582" s="250">
        <f>IF(Foglio2!$J$3=Foglio2!$E$3,Ausiliari_Coll.Scol.!L564,IF(Foglio2!$J$3=Foglio2!$E$4,Collab._Tecnici!L564,IF(Foglio2!$J$3=Foglio2!$E$5,Assistenti_Tecnici!L564,IF(Foglio2!$J$3=Foglio2!$E$6,Assistenti_Amm.vo!L564,IF(Foglio2!$J$3=Foglio2!$E$7,Resp_Coord_Amm.vo!L564,IF(Foglio2!$J$3=Foglio2!$E$8,Direttore_Amm.vo!L564,IF(Foglio2!$J$3=Foglio2!$E$9,Doc_mat_elem.re!L564,IF(Foglio2!$J$3=Foglio2!$E$10,Doc_dipl_scuola_sec.!L564,IF(Foglio2!$J$3=Foglio2!$E$11,Doc_scuola_media!L564,IF(Foglio2!$J$3=Foglio2!$E$12,Doc_laureati_scuola_sec.!L582,IF(Foglio2!$J$3=Foglio2!$E$13,Direttivi_capi_ist.!L564,0)))))))))))</f>
        <v>0</v>
      </c>
      <c r="O582" s="251">
        <f>IF(Foglio2!$J$3=Foglio2!$E$3,Ausiliari_Coll.Scol.!M564,IF(Foglio2!$J$3=Foglio2!$E$4,Collab._Tecnici!M564,IF(Foglio2!$J$3=Foglio2!$E$5,Assistenti_Tecnici!M564,IF(Foglio2!$J$3=Foglio2!$E$6,Assistenti_Amm.vo!M564,IF(Foglio2!$J$3=Foglio2!$E$7,Resp_Coord_Amm.vo!M564,IF(Foglio2!$J$3=Foglio2!$E$8,Direttore_Amm.vo!M564,IF(Foglio2!$J$3=Foglio2!$E$9,Doc_mat_elem.re!M564,IF(Foglio2!$J$3=Foglio2!$E$10,Doc_dipl_scuola_sec.!M564,IF(Foglio2!$J$3=Foglio2!$E$11,Doc_scuola_media!M564,IF(Foglio2!$J$3=Foglio2!$E$12,Doc_laureati_scuola_sec.!M582,IF(Foglio2!$J$3=Foglio2!$E$13,Direttivi_capi_ist.!M564,0)))))))))))</f>
        <v>0</v>
      </c>
      <c r="P582" s="252">
        <f>IF(Foglio2!$J$3=Foglio2!$E$3,Ausiliari_Coll.Scol.!N564,IF(Foglio2!$J$3=Foglio2!$E$4,Collab._Tecnici!N564,IF(Foglio2!$J$3=Foglio2!$E$5,Assistenti_Tecnici!N564,IF(Foglio2!$J$3=Foglio2!$E$6,Assistenti_Amm.vo!N564,IF(Foglio2!$J$3=Foglio2!$E$7,Resp_Coord_Amm.vo!N564,IF(Foglio2!$J$3=Foglio2!$E$8,Direttore_Amm.vo!N564,IF(Foglio2!$J$3=Foglio2!$E$9,Doc_mat_elem.re!N564,IF(Foglio2!$J$3=Foglio2!$E$10,Doc_dipl_scuola_sec.!N564,IF(Foglio2!$J$3=Foglio2!$E$11,Doc_scuola_media!N564,IF(Foglio2!$J$3=Foglio2!$E$12,Doc_laureati_scuola_sec.!N582,IF(Foglio2!$J$3=Foglio2!$E$13,Direttivi_capi_ist.!N564,0)))))))))))</f>
        <v>0</v>
      </c>
      <c r="Q582" s="252">
        <f>IF(Foglio2!$J$3=Foglio2!$E$3,Ausiliari_Coll.Scol.!O564,IF(Foglio2!$J$3=Foglio2!$E$4,Collab._Tecnici!O564,IF(Foglio2!$J$3=Foglio2!$E$5,Assistenti_Tecnici!O564,IF(Foglio2!$J$3=Foglio2!$E$6,Assistenti_Amm.vo!O564,IF(Foglio2!$J$3=Foglio2!$E$7,Resp_Coord_Amm.vo!O564,IF(Foglio2!$J$3=Foglio2!$E$8,Direttore_Amm.vo!O564,IF(Foglio2!$J$3=Foglio2!$E$9,Doc_mat_elem.re!O564,IF(Foglio2!$J$3=Foglio2!$E$10,Doc_dipl_scuola_sec.!O564,IF(Foglio2!$J$3=Foglio2!$E$11,Doc_scuola_media!O564,IF(Foglio2!$J$3=Foglio2!$E$12,Doc_laureati_scuola_sec.!O582,IF(Foglio2!$J$3=Foglio2!$E$13,Direttivi_capi_ist.!O564,0)))))))))))</f>
        <v>0</v>
      </c>
      <c r="R582" s="252">
        <f>IF(Foglio2!$J$3=Foglio2!$E$3,Ausiliari_Coll.Scol.!P564,IF(Foglio2!$J$3=Foglio2!$E$4,Collab._Tecnici!P564,IF(Foglio2!$J$3=Foglio2!$E$5,Assistenti_Tecnici!P564,IF(Foglio2!$J$3=Foglio2!$E$6,Assistenti_Amm.vo!P564,IF(Foglio2!$J$3=Foglio2!$E$7,Resp_Coord_Amm.vo!P564,IF(Foglio2!$J$3=Foglio2!$E$8,Direttore_Amm.vo!P564,IF(Foglio2!$J$3=Foglio2!$E$9,Doc_mat_elem.re!P564,IF(Foglio2!$J$3=Foglio2!$E$10,Doc_dipl_scuola_sec.!P564,IF(Foglio2!$J$3=Foglio2!$E$11,Doc_scuola_media!P564,IF(Foglio2!$J$3=Foglio2!$E$12,Doc_laureati_scuola_sec.!P582,IF(Foglio2!$J$3=Foglio2!$E$13,Direttivi_capi_ist.!P564,0)))))))))))</f>
        <v>0</v>
      </c>
      <c r="S582" s="252">
        <f>IF(Foglio2!$J$3=Foglio2!$E$3,Ausiliari_Coll.Scol.!Q564,IF(Foglio2!$J$3=Foglio2!$E$4,Collab._Tecnici!Q564,IF(Foglio2!$J$3=Foglio2!$E$5,Assistenti_Tecnici!Q564,IF(Foglio2!$J$3=Foglio2!$E$6,Assistenti_Amm.vo!Q564,IF(Foglio2!$J$3=Foglio2!$E$7,Resp_Coord_Amm.vo!Q564,IF(Foglio2!$J$3=Foglio2!$E$8,Direttore_Amm.vo!Q564,IF(Foglio2!$J$3=Foglio2!$E$9,Doc_mat_elem.re!Q564,IF(Foglio2!$J$3=Foglio2!$E$10,Doc_dipl_scuola_sec.!Q564,IF(Foglio2!$J$3=Foglio2!$E$11,Doc_scuola_media!Q564,IF(Foglio2!$J$3=Foglio2!$E$12,Doc_laureati_scuola_sec.!Q582,IF(Foglio2!$J$3=Foglio2!$E$13,Direttivi_capi_ist.!Q564,0)))))))))))</f>
        <v>0</v>
      </c>
      <c r="T582" s="252">
        <f>IF(Foglio2!$J$3=Foglio2!$E$3,Ausiliari_Coll.Scol.!R564,IF(Foglio2!$J$3=Foglio2!$E$4,Collab._Tecnici!R564,IF(Foglio2!$J$3=Foglio2!$E$5,Assistenti_Tecnici!R564,IF(Foglio2!$J$3=Foglio2!$E$6,Assistenti_Amm.vo!R564,IF(Foglio2!$J$3=Foglio2!$E$7,Resp_Coord_Amm.vo!R564,IF(Foglio2!$J$3=Foglio2!$E$8,Direttore_Amm.vo!R564,IF(Foglio2!$J$3=Foglio2!$E$9,Doc_mat_elem.re!R564,IF(Foglio2!$J$3=Foglio2!$E$10,Doc_dipl_scuola_sec.!R564,IF(Foglio2!$J$3=Foglio2!$E$11,Doc_scuola_media!R564,IF(Foglio2!$J$3=Foglio2!$E$12,Doc_laureati_scuola_sec.!R582,IF(Foglio2!$J$3=Foglio2!$E$13,Direttivi_capi_ist.!R564,0)))))))))))</f>
        <v>0</v>
      </c>
      <c r="U582" s="252">
        <f t="shared" ref="U582" si="3151">(P582)/12*0.8</f>
        <v>0</v>
      </c>
      <c r="V582" s="252">
        <f t="shared" ref="V582" si="3152">(P582+R582)/12*0.8</f>
        <v>0</v>
      </c>
      <c r="W582" s="253" t="str">
        <f t="shared" ref="W582" si="3153">"Fascia Da "&amp;F582&amp;" a "&amp;F583&amp;" Decorrenza "&amp;DAY(C570)&amp;"/"&amp;MONTH(C570)&amp;"/"&amp;YEAR(C570)</f>
        <v>Fascia Da 35 a  Decorrenza 1/1/2006</v>
      </c>
    </row>
    <row r="583" spans="1:23" ht="9" customHeight="1" x14ac:dyDescent="0.2">
      <c r="B583" s="245">
        <f t="shared" si="2710"/>
        <v>38731</v>
      </c>
      <c r="C583" s="378"/>
      <c r="D583" s="378"/>
      <c r="E583" s="264" t="s">
        <v>4</v>
      </c>
      <c r="F583" s="265"/>
      <c r="G583" s="267">
        <f t="shared" ref="G583" si="3154">G582*1936.27</f>
        <v>0</v>
      </c>
      <c r="H583" s="267">
        <f t="shared" ref="H583" si="3155">H582*1936.27</f>
        <v>0</v>
      </c>
      <c r="I583" s="267">
        <f t="shared" ref="I583" si="3156">I582*1936.27</f>
        <v>0</v>
      </c>
      <c r="J583" s="267">
        <f t="shared" ref="J583" si="3157">J582*1936.27</f>
        <v>0</v>
      </c>
      <c r="K583" s="267">
        <f t="shared" ref="K583" si="3158">K582*1936.27</f>
        <v>0</v>
      </c>
      <c r="L583" s="266">
        <f t="shared" ref="L583" si="3159">L582*1936.27</f>
        <v>0</v>
      </c>
      <c r="M583" s="267">
        <f t="shared" ref="M583" si="3160">M582*1936.27</f>
        <v>0</v>
      </c>
      <c r="N583" s="182">
        <f t="shared" ref="N583" si="3161">N582*1936.27</f>
        <v>0</v>
      </c>
      <c r="O583" s="183">
        <f t="shared" ref="O583" si="3162">O582*1936.27</f>
        <v>0</v>
      </c>
      <c r="P583" s="184">
        <f t="shared" ref="P583" si="3163">P582*1936.27</f>
        <v>0</v>
      </c>
      <c r="Q583" s="184">
        <f t="shared" ref="Q583" si="3164">Q582*1936.27</f>
        <v>0</v>
      </c>
      <c r="R583" s="184">
        <f t="shared" ref="R583" si="3165">R582*1936.27</f>
        <v>0</v>
      </c>
      <c r="S583" s="184">
        <f t="shared" ref="S583" si="3166">S582*1936.27</f>
        <v>0</v>
      </c>
      <c r="T583" s="184">
        <f t="shared" ref="T583" si="3167">T582*1936.27</f>
        <v>0</v>
      </c>
      <c r="U583" s="184">
        <f t="shared" ref="U583" si="3168">U582*1936.27</f>
        <v>0</v>
      </c>
      <c r="V583" s="184">
        <f t="shared" ref="V583" si="3169">V582*1936.27</f>
        <v>0</v>
      </c>
    </row>
    <row r="584" spans="1:23" ht="12.75" customHeight="1" x14ac:dyDescent="0.2">
      <c r="A584" s="104">
        <f>IF(Foglio2!$J$7=1,TRUNC(Base!V584,0),TRUNC(Base!U584,0))</f>
        <v>0</v>
      </c>
      <c r="B584" s="245">
        <f t="shared" ref="B584" si="3170">C586</f>
        <v>39083</v>
      </c>
      <c r="C584" s="375">
        <v>39083</v>
      </c>
      <c r="D584" s="375">
        <v>39113</v>
      </c>
      <c r="E584" s="246" t="s">
        <v>3</v>
      </c>
      <c r="F584" s="247">
        <v>0</v>
      </c>
      <c r="G584" s="248">
        <f>IF(Foglio2!$J$3=Foglio2!$E$3,Ausiliari_Coll.Scol.!E566,IF(Foglio2!$J$3=Foglio2!$E$4,Collab._Tecnici!E566,IF(Foglio2!$J$3=Foglio2!$E$5,Assistenti_Tecnici!E566,IF(Foglio2!$J$3=Foglio2!$E$6,Assistenti_Amm.vo!E566,IF(Foglio2!$J$3=Foglio2!$E$7,Resp_Coord_Amm.vo!E566,IF(Foglio2!$J$3=Foglio2!$E$8,Direttore_Amm.vo!E566,IF(Foglio2!$J$3=Foglio2!$E$9,Doc_mat_elem.re!E566,IF(Foglio2!$J$3=Foglio2!$E$10,Doc_dipl_scuola_sec.!E566,IF(Foglio2!$J$3=Foglio2!$E$11,Doc_scuola_media!E566,IF(Foglio2!$J$3=Foglio2!$E$12,Doc_laureati_scuola_sec.!E584,IF(Foglio2!$J$3=Foglio2!$E$13,Direttivi_capi_ist.!E566,0)))))))))))</f>
        <v>0</v>
      </c>
      <c r="H584" s="248">
        <f>IF(Foglio2!$J$3=Foglio2!$E$3,Ausiliari_Coll.Scol.!F566,IF(Foglio2!$J$3=Foglio2!$E$4,Collab._Tecnici!F566,IF(Foglio2!$J$3=Foglio2!$E$5,Assistenti_Tecnici!F566,IF(Foglio2!$J$3=Foglio2!$E$6,Assistenti_Amm.vo!F566,IF(Foglio2!$J$3=Foglio2!$E$7,Resp_Coord_Amm.vo!F566,IF(Foglio2!$J$3=Foglio2!$E$8,Direttore_Amm.vo!F566,IF(Foglio2!$J$3=Foglio2!$E$9,Doc_mat_elem.re!F566,IF(Foglio2!$J$3=Foglio2!$E$10,Doc_dipl_scuola_sec.!F566,IF(Foglio2!$J$3=Foglio2!$E$11,Doc_scuola_media!F566,IF(Foglio2!$J$3=Foglio2!$E$12,Doc_laureati_scuola_sec.!F584,IF(Foglio2!$J$3=Foglio2!$E$13,Direttivi_capi_ist.!F566,0)))))))))))</f>
        <v>0</v>
      </c>
      <c r="I584" s="248">
        <f>IF(Foglio2!$J$3=Foglio2!$E$3,Ausiliari_Coll.Scol.!G566,IF(Foglio2!$J$3=Foglio2!$E$4,Collab._Tecnici!G566,IF(Foglio2!$J$3=Foglio2!$E$5,Assistenti_Tecnici!G566,IF(Foglio2!$J$3=Foglio2!$E$6,Assistenti_Amm.vo!G566,IF(Foglio2!$J$3=Foglio2!$E$7,Resp_Coord_Amm.vo!G566,IF(Foglio2!$J$3=Foglio2!$E$8,Direttore_Amm.vo!G566,IF(Foglio2!$J$3=Foglio2!$E$9,Doc_mat_elem.re!G566,IF(Foglio2!$J$3=Foglio2!$E$10,Doc_dipl_scuola_sec.!G566,IF(Foglio2!$J$3=Foglio2!$E$11,Doc_scuola_media!G566,IF(Foglio2!$J$3=Foglio2!$E$12,Doc_laureati_scuola_sec.!G584,IF(Foglio2!$J$3=Foglio2!$E$13,Direttivi_capi_ist.!G566,0)))))))))))</f>
        <v>0</v>
      </c>
      <c r="J584" s="248">
        <f>IF(Foglio2!$J$3=Foglio2!$E$3,Ausiliari_Coll.Scol.!H566,IF(Foglio2!$J$3=Foglio2!$E$4,Collab._Tecnici!H566,IF(Foglio2!$J$3=Foglio2!$E$5,Assistenti_Tecnici!H566,IF(Foglio2!$J$3=Foglio2!$E$6,Assistenti_Amm.vo!H566,IF(Foglio2!$J$3=Foglio2!$E$7,Resp_Coord_Amm.vo!H566,IF(Foglio2!$J$3=Foglio2!$E$8,Direttore_Amm.vo!H566,IF(Foglio2!$J$3=Foglio2!$E$9,Doc_mat_elem.re!H566,IF(Foglio2!$J$3=Foglio2!$E$10,Doc_dipl_scuola_sec.!H566,IF(Foglio2!$J$3=Foglio2!$E$11,Doc_scuola_media!H566,IF(Foglio2!$J$3=Foglio2!$E$12,Doc_laureati_scuola_sec.!H584,IF(Foglio2!$J$3=Foglio2!$E$13,Direttivi_capi_ist.!H566,0)))))))))))</f>
        <v>0</v>
      </c>
      <c r="K584" s="248">
        <f>IF(Foglio2!$J$3=Foglio2!$E$3,Ausiliari_Coll.Scol.!I566,IF(Foglio2!$J$3=Foglio2!$E$4,Collab._Tecnici!I566,IF(Foglio2!$J$3=Foglio2!$E$5,Assistenti_Tecnici!I566,IF(Foglio2!$J$3=Foglio2!$E$6,Assistenti_Amm.vo!I566,IF(Foglio2!$J$3=Foglio2!$E$7,Resp_Coord_Amm.vo!I566,IF(Foglio2!$J$3=Foglio2!$E$8,Direttore_Amm.vo!I566,IF(Foglio2!$J$3=Foglio2!$E$9,Doc_mat_elem.re!I566,IF(Foglio2!$J$3=Foglio2!$E$10,Doc_dipl_scuola_sec.!I566,IF(Foglio2!$J$3=Foglio2!$E$11,Doc_scuola_media!I566,IF(Foglio2!$J$3=Foglio2!$E$12,Doc_laureati_scuola_sec.!I584,IF(Foglio2!$J$3=Foglio2!$E$13,Direttivi_capi_ist.!I566,0)))))))))))</f>
        <v>0</v>
      </c>
      <c r="L584" s="248">
        <f>IF(Foglio2!$J$3=Foglio2!$E$3,Ausiliari_Coll.Scol.!J566,IF(Foglio2!$J$3=Foglio2!$E$4,Collab._Tecnici!J566,IF(Foglio2!$J$3=Foglio2!$E$5,Assistenti_Tecnici!J566,IF(Foglio2!$J$3=Foglio2!$E$6,Assistenti_Amm.vo!J566,IF(Foglio2!$J$3=Foglio2!$E$7,Resp_Coord_Amm.vo!J566,IF(Foglio2!$J$3=Foglio2!$E$8,Direttore_Amm.vo!J566,IF(Foglio2!$J$3=Foglio2!$E$9,Doc_mat_elem.re!J566,IF(Foglio2!$J$3=Foglio2!$E$10,Doc_dipl_scuola_sec.!J566,IF(Foglio2!$J$3=Foglio2!$E$11,Doc_scuola_media!J566,IF(Foglio2!$J$3=Foglio2!$E$12,Doc_laureati_scuola_sec.!J584,IF(Foglio2!$J$3=Foglio2!$E$13,Direttivi_capi_ist.!J566,0)))))))))))</f>
        <v>0</v>
      </c>
      <c r="M584" s="249">
        <f>IF(Foglio2!$J$3=Foglio2!$E$3,Ausiliari_Coll.Scol.!K566,IF(Foglio2!$J$3=Foglio2!$E$4,Collab._Tecnici!K566,IF(Foglio2!$J$3=Foglio2!$E$5,Assistenti_Tecnici!K566,IF(Foglio2!$J$3=Foglio2!$E$6,Assistenti_Amm.vo!K566,IF(Foglio2!$J$3=Foglio2!$E$7,Resp_Coord_Amm.vo!K566,IF(Foglio2!$J$3=Foglio2!$E$8,Direttore_Amm.vo!K566,IF(Foglio2!$J$3=Foglio2!$E$9,Doc_mat_elem.re!K566,IF(Foglio2!$J$3=Foglio2!$E$10,Doc_dipl_scuola_sec.!K566,IF(Foglio2!$J$3=Foglio2!$E$11,Doc_scuola_media!K566,IF(Foglio2!$J$3=Foglio2!$E$12,Doc_laureati_scuola_sec.!K584,IF(Foglio2!$J$3=Foglio2!$E$13,Direttivi_capi_ist.!K566,0)))))))))))</f>
        <v>0</v>
      </c>
      <c r="N584" s="250">
        <f>IF(Foglio2!$J$3=Foglio2!$E$3,Ausiliari_Coll.Scol.!L566,IF(Foglio2!$J$3=Foglio2!$E$4,Collab._Tecnici!L566,IF(Foglio2!$J$3=Foglio2!$E$5,Assistenti_Tecnici!L566,IF(Foglio2!$J$3=Foglio2!$E$6,Assistenti_Amm.vo!L566,IF(Foglio2!$J$3=Foglio2!$E$7,Resp_Coord_Amm.vo!L566,IF(Foglio2!$J$3=Foglio2!$E$8,Direttore_Amm.vo!L566,IF(Foglio2!$J$3=Foglio2!$E$9,Doc_mat_elem.re!L566,IF(Foglio2!$J$3=Foglio2!$E$10,Doc_dipl_scuola_sec.!L566,IF(Foglio2!$J$3=Foglio2!$E$11,Doc_scuola_media!L566,IF(Foglio2!$J$3=Foglio2!$E$12,Doc_laureati_scuola_sec.!L584,IF(Foglio2!$J$3=Foglio2!$E$13,Direttivi_capi_ist.!L566,0)))))))))))</f>
        <v>0</v>
      </c>
      <c r="O584" s="251">
        <f>IF(Foglio2!$J$3=Foglio2!$E$3,Ausiliari_Coll.Scol.!M566,IF(Foglio2!$J$3=Foglio2!$E$4,Collab._Tecnici!M566,IF(Foglio2!$J$3=Foglio2!$E$5,Assistenti_Tecnici!M566,IF(Foglio2!$J$3=Foglio2!$E$6,Assistenti_Amm.vo!M566,IF(Foglio2!$J$3=Foglio2!$E$7,Resp_Coord_Amm.vo!M566,IF(Foglio2!$J$3=Foglio2!$E$8,Direttore_Amm.vo!M566,IF(Foglio2!$J$3=Foglio2!$E$9,Doc_mat_elem.re!M566,IF(Foglio2!$J$3=Foglio2!$E$10,Doc_dipl_scuola_sec.!M566,IF(Foglio2!$J$3=Foglio2!$E$11,Doc_scuola_media!M566,IF(Foglio2!$J$3=Foglio2!$E$12,Doc_laureati_scuola_sec.!M584,IF(Foglio2!$J$3=Foglio2!$E$13,Direttivi_capi_ist.!M566,0)))))))))))</f>
        <v>0</v>
      </c>
      <c r="P584" s="252">
        <f>IF(Foglio2!$J$3=Foglio2!$E$3,Ausiliari_Coll.Scol.!N566,IF(Foglio2!$J$3=Foglio2!$E$4,Collab._Tecnici!N566,IF(Foglio2!$J$3=Foglio2!$E$5,Assistenti_Tecnici!N566,IF(Foglio2!$J$3=Foglio2!$E$6,Assistenti_Amm.vo!N566,IF(Foglio2!$J$3=Foglio2!$E$7,Resp_Coord_Amm.vo!N566,IF(Foglio2!$J$3=Foglio2!$E$8,Direttore_Amm.vo!N566,IF(Foglio2!$J$3=Foglio2!$E$9,Doc_mat_elem.re!N566,IF(Foglio2!$J$3=Foglio2!$E$10,Doc_dipl_scuola_sec.!N566,IF(Foglio2!$J$3=Foglio2!$E$11,Doc_scuola_media!N566,IF(Foglio2!$J$3=Foglio2!$E$12,Doc_laureati_scuola_sec.!N584,IF(Foglio2!$J$3=Foglio2!$E$13,Direttivi_capi_ist.!N566,0)))))))))))</f>
        <v>0</v>
      </c>
      <c r="Q584" s="252">
        <f>IF(Foglio2!$J$3=Foglio2!$E$3,Ausiliari_Coll.Scol.!O566,IF(Foglio2!$J$3=Foglio2!$E$4,Collab._Tecnici!O566,IF(Foglio2!$J$3=Foglio2!$E$5,Assistenti_Tecnici!O566,IF(Foglio2!$J$3=Foglio2!$E$6,Assistenti_Amm.vo!O566,IF(Foglio2!$J$3=Foglio2!$E$7,Resp_Coord_Amm.vo!O566,IF(Foglio2!$J$3=Foglio2!$E$8,Direttore_Amm.vo!O566,IF(Foglio2!$J$3=Foglio2!$E$9,Doc_mat_elem.re!O566,IF(Foglio2!$J$3=Foglio2!$E$10,Doc_dipl_scuola_sec.!O566,IF(Foglio2!$J$3=Foglio2!$E$11,Doc_scuola_media!O566,IF(Foglio2!$J$3=Foglio2!$E$12,Doc_laureati_scuola_sec.!O584,IF(Foglio2!$J$3=Foglio2!$E$13,Direttivi_capi_ist.!O566,0)))))))))))</f>
        <v>0</v>
      </c>
      <c r="R584" s="252">
        <f>IF(Foglio2!$J$3=Foglio2!$E$3,Ausiliari_Coll.Scol.!P566,IF(Foglio2!$J$3=Foglio2!$E$4,Collab._Tecnici!P566,IF(Foglio2!$J$3=Foglio2!$E$5,Assistenti_Tecnici!P566,IF(Foglio2!$J$3=Foglio2!$E$6,Assistenti_Amm.vo!P566,IF(Foglio2!$J$3=Foglio2!$E$7,Resp_Coord_Amm.vo!P566,IF(Foglio2!$J$3=Foglio2!$E$8,Direttore_Amm.vo!P566,IF(Foglio2!$J$3=Foglio2!$E$9,Doc_mat_elem.re!P566,IF(Foglio2!$J$3=Foglio2!$E$10,Doc_dipl_scuola_sec.!P566,IF(Foglio2!$J$3=Foglio2!$E$11,Doc_scuola_media!P566,IF(Foglio2!$J$3=Foglio2!$E$12,Doc_laureati_scuola_sec.!P584,IF(Foglio2!$J$3=Foglio2!$E$13,Direttivi_capi_ist.!P566,0)))))))))))</f>
        <v>0</v>
      </c>
      <c r="S584" s="252">
        <f>IF(Foglio2!$J$3=Foglio2!$E$3,Ausiliari_Coll.Scol.!Q566,IF(Foglio2!$J$3=Foglio2!$E$4,Collab._Tecnici!Q566,IF(Foglio2!$J$3=Foglio2!$E$5,Assistenti_Tecnici!Q566,IF(Foglio2!$J$3=Foglio2!$E$6,Assistenti_Amm.vo!Q566,IF(Foglio2!$J$3=Foglio2!$E$7,Resp_Coord_Amm.vo!Q566,IF(Foglio2!$J$3=Foglio2!$E$8,Direttore_Amm.vo!Q566,IF(Foglio2!$J$3=Foglio2!$E$9,Doc_mat_elem.re!Q566,IF(Foglio2!$J$3=Foglio2!$E$10,Doc_dipl_scuola_sec.!Q566,IF(Foglio2!$J$3=Foglio2!$E$11,Doc_scuola_media!Q566,IF(Foglio2!$J$3=Foglio2!$E$12,Doc_laureati_scuola_sec.!Q584,IF(Foglio2!$J$3=Foglio2!$E$13,Direttivi_capi_ist.!Q566,0)))))))))))</f>
        <v>0</v>
      </c>
      <c r="T584" s="252">
        <f>IF(Foglio2!$J$3=Foglio2!$E$3,Ausiliari_Coll.Scol.!R566,IF(Foglio2!$J$3=Foglio2!$E$4,Collab._Tecnici!R566,IF(Foglio2!$J$3=Foglio2!$E$5,Assistenti_Tecnici!R566,IF(Foglio2!$J$3=Foglio2!$E$6,Assistenti_Amm.vo!R566,IF(Foglio2!$J$3=Foglio2!$E$7,Resp_Coord_Amm.vo!R566,IF(Foglio2!$J$3=Foglio2!$E$8,Direttore_Amm.vo!R566,IF(Foglio2!$J$3=Foglio2!$E$9,Doc_mat_elem.re!R566,IF(Foglio2!$J$3=Foglio2!$E$10,Doc_dipl_scuola_sec.!R566,IF(Foglio2!$J$3=Foglio2!$E$11,Doc_scuola_media!R566,IF(Foglio2!$J$3=Foglio2!$E$12,Doc_laureati_scuola_sec.!R584,IF(Foglio2!$J$3=Foglio2!$E$13,Direttivi_capi_ist.!R566,0)))))))))))</f>
        <v>0</v>
      </c>
      <c r="U584" s="252">
        <f t="shared" ref="U584" si="3171">(P584)/12*0.8</f>
        <v>0</v>
      </c>
      <c r="V584" s="252">
        <f t="shared" ref="V584" si="3172">(P584+R584)/12*0.8</f>
        <v>0</v>
      </c>
      <c r="W584" s="253" t="str">
        <f t="shared" ref="W584" si="3173">"Fascia Da "&amp;F584&amp;" a "&amp;F585&amp;" Decorrenza "&amp;DAY(C584)&amp;"/"&amp;MONTH(C584)&amp;"/"&amp;YEAR(C584)</f>
        <v>Fascia Da 0 a 2 Decorrenza 1/1/2007</v>
      </c>
    </row>
    <row r="585" spans="1:23" ht="9" customHeight="1" x14ac:dyDescent="0.2">
      <c r="B585" s="245">
        <f t="shared" ref="B585" si="3174">B584+1</f>
        <v>39084</v>
      </c>
      <c r="C585" s="376"/>
      <c r="D585" s="376"/>
      <c r="E585" s="254" t="s">
        <v>4</v>
      </c>
      <c r="F585" s="255">
        <v>2</v>
      </c>
      <c r="G585" s="267">
        <f t="shared" ref="G585" si="3175">G584*1936.27</f>
        <v>0</v>
      </c>
      <c r="H585" s="267">
        <f t="shared" ref="H585" si="3176">H584*1936.27</f>
        <v>0</v>
      </c>
      <c r="I585" s="267">
        <f t="shared" ref="I585" si="3177">I584*1936.27</f>
        <v>0</v>
      </c>
      <c r="J585" s="267">
        <f t="shared" ref="J585" si="3178">J584*1936.27</f>
        <v>0</v>
      </c>
      <c r="K585" s="267">
        <f t="shared" ref="K585" si="3179">K584*1936.27</f>
        <v>0</v>
      </c>
      <c r="L585" s="266">
        <f t="shared" ref="L585" si="3180">L584*1936.27</f>
        <v>0</v>
      </c>
      <c r="M585" s="267">
        <f t="shared" ref="M585" si="3181">M584*1936.27</f>
        <v>0</v>
      </c>
      <c r="N585" s="182">
        <f t="shared" ref="N585" si="3182">N584*1936.27</f>
        <v>0</v>
      </c>
      <c r="O585" s="183">
        <f t="shared" ref="O585" si="3183">O584*1936.27</f>
        <v>0</v>
      </c>
      <c r="P585" s="184">
        <f t="shared" ref="P585" si="3184">P584*1936.27</f>
        <v>0</v>
      </c>
      <c r="Q585" s="184">
        <f t="shared" ref="Q585" si="3185">Q584*1936.27</f>
        <v>0</v>
      </c>
      <c r="R585" s="184">
        <f t="shared" ref="R585" si="3186">R584*1936.27</f>
        <v>0</v>
      </c>
      <c r="S585" s="184">
        <f t="shared" ref="S585" si="3187">S584*1936.27</f>
        <v>0</v>
      </c>
      <c r="T585" s="184">
        <f t="shared" ref="T585" si="3188">T584*1936.27</f>
        <v>0</v>
      </c>
      <c r="U585" s="184">
        <f t="shared" ref="U585" si="3189">U584*1936.27</f>
        <v>0</v>
      </c>
      <c r="V585" s="184">
        <f t="shared" ref="V585" si="3190">V584*1936.27</f>
        <v>0</v>
      </c>
    </row>
    <row r="586" spans="1:23" ht="12.75" customHeight="1" x14ac:dyDescent="0.2">
      <c r="A586" s="104">
        <f>IF(Foglio2!$J$7=1,TRUNC(Base!V586,0),TRUNC(Base!U586,0))</f>
        <v>0</v>
      </c>
      <c r="B586" s="245">
        <f t="shared" si="2710"/>
        <v>39085</v>
      </c>
      <c r="C586" s="377">
        <v>39083</v>
      </c>
      <c r="D586" s="377">
        <v>39113</v>
      </c>
      <c r="E586" s="259" t="s">
        <v>3</v>
      </c>
      <c r="F586" s="260">
        <v>3</v>
      </c>
      <c r="G586" s="248">
        <f>IF(Foglio2!$J$3=Foglio2!$E$3,Ausiliari_Coll.Scol.!E568,IF(Foglio2!$J$3=Foglio2!$E$4,Collab._Tecnici!E568,IF(Foglio2!$J$3=Foglio2!$E$5,Assistenti_Tecnici!E568,IF(Foglio2!$J$3=Foglio2!$E$6,Assistenti_Amm.vo!E568,IF(Foglio2!$J$3=Foglio2!$E$7,Resp_Coord_Amm.vo!E568,IF(Foglio2!$J$3=Foglio2!$E$8,Direttore_Amm.vo!E568,IF(Foglio2!$J$3=Foglio2!$E$9,Doc_mat_elem.re!E568,IF(Foglio2!$J$3=Foglio2!$E$10,Doc_dipl_scuola_sec.!E568,IF(Foglio2!$J$3=Foglio2!$E$11,Doc_scuola_media!E568,IF(Foglio2!$J$3=Foglio2!$E$12,Doc_laureati_scuola_sec.!E586,IF(Foglio2!$J$3=Foglio2!$E$13,Direttivi_capi_ist.!E568,0)))))))))))</f>
        <v>0</v>
      </c>
      <c r="H586" s="248">
        <f>IF(Foglio2!$J$3=Foglio2!$E$3,Ausiliari_Coll.Scol.!F568,IF(Foglio2!$J$3=Foglio2!$E$4,Collab._Tecnici!F568,IF(Foglio2!$J$3=Foglio2!$E$5,Assistenti_Tecnici!F568,IF(Foglio2!$J$3=Foglio2!$E$6,Assistenti_Amm.vo!F568,IF(Foglio2!$J$3=Foglio2!$E$7,Resp_Coord_Amm.vo!F568,IF(Foglio2!$J$3=Foglio2!$E$8,Direttore_Amm.vo!F568,IF(Foglio2!$J$3=Foglio2!$E$9,Doc_mat_elem.re!F568,IF(Foglio2!$J$3=Foglio2!$E$10,Doc_dipl_scuola_sec.!F568,IF(Foglio2!$J$3=Foglio2!$E$11,Doc_scuola_media!F568,IF(Foglio2!$J$3=Foglio2!$E$12,Doc_laureati_scuola_sec.!F586,IF(Foglio2!$J$3=Foglio2!$E$13,Direttivi_capi_ist.!F568,0)))))))))))</f>
        <v>0</v>
      </c>
      <c r="I586" s="248">
        <f>IF(Foglio2!$J$3=Foglio2!$E$3,Ausiliari_Coll.Scol.!G568,IF(Foglio2!$J$3=Foglio2!$E$4,Collab._Tecnici!G568,IF(Foglio2!$J$3=Foglio2!$E$5,Assistenti_Tecnici!G568,IF(Foglio2!$J$3=Foglio2!$E$6,Assistenti_Amm.vo!G568,IF(Foglio2!$J$3=Foglio2!$E$7,Resp_Coord_Amm.vo!G568,IF(Foglio2!$J$3=Foglio2!$E$8,Direttore_Amm.vo!G568,IF(Foglio2!$J$3=Foglio2!$E$9,Doc_mat_elem.re!G568,IF(Foglio2!$J$3=Foglio2!$E$10,Doc_dipl_scuola_sec.!G568,IF(Foglio2!$J$3=Foglio2!$E$11,Doc_scuola_media!G568,IF(Foglio2!$J$3=Foglio2!$E$12,Doc_laureati_scuola_sec.!G586,IF(Foglio2!$J$3=Foglio2!$E$13,Direttivi_capi_ist.!G568,0)))))))))))</f>
        <v>0</v>
      </c>
      <c r="J586" s="248">
        <f>IF(Foglio2!$J$3=Foglio2!$E$3,Ausiliari_Coll.Scol.!H568,IF(Foglio2!$J$3=Foglio2!$E$4,Collab._Tecnici!H568,IF(Foglio2!$J$3=Foglio2!$E$5,Assistenti_Tecnici!H568,IF(Foglio2!$J$3=Foglio2!$E$6,Assistenti_Amm.vo!H568,IF(Foglio2!$J$3=Foglio2!$E$7,Resp_Coord_Amm.vo!H568,IF(Foglio2!$J$3=Foglio2!$E$8,Direttore_Amm.vo!H568,IF(Foglio2!$J$3=Foglio2!$E$9,Doc_mat_elem.re!H568,IF(Foglio2!$J$3=Foglio2!$E$10,Doc_dipl_scuola_sec.!H568,IF(Foglio2!$J$3=Foglio2!$E$11,Doc_scuola_media!H568,IF(Foglio2!$J$3=Foglio2!$E$12,Doc_laureati_scuola_sec.!H586,IF(Foglio2!$J$3=Foglio2!$E$13,Direttivi_capi_ist.!H568,0)))))))))))</f>
        <v>0</v>
      </c>
      <c r="K586" s="248">
        <f>IF(Foglio2!$J$3=Foglio2!$E$3,Ausiliari_Coll.Scol.!I568,IF(Foglio2!$J$3=Foglio2!$E$4,Collab._Tecnici!I568,IF(Foglio2!$J$3=Foglio2!$E$5,Assistenti_Tecnici!I568,IF(Foglio2!$J$3=Foglio2!$E$6,Assistenti_Amm.vo!I568,IF(Foglio2!$J$3=Foglio2!$E$7,Resp_Coord_Amm.vo!I568,IF(Foglio2!$J$3=Foglio2!$E$8,Direttore_Amm.vo!I568,IF(Foglio2!$J$3=Foglio2!$E$9,Doc_mat_elem.re!I568,IF(Foglio2!$J$3=Foglio2!$E$10,Doc_dipl_scuola_sec.!I568,IF(Foglio2!$J$3=Foglio2!$E$11,Doc_scuola_media!I568,IF(Foglio2!$J$3=Foglio2!$E$12,Doc_laureati_scuola_sec.!I586,IF(Foglio2!$J$3=Foglio2!$E$13,Direttivi_capi_ist.!I568,0)))))))))))</f>
        <v>0</v>
      </c>
      <c r="L586" s="248">
        <f>IF(Foglio2!$J$3=Foglio2!$E$3,Ausiliari_Coll.Scol.!J568,IF(Foglio2!$J$3=Foglio2!$E$4,Collab._Tecnici!J568,IF(Foglio2!$J$3=Foglio2!$E$5,Assistenti_Tecnici!J568,IF(Foglio2!$J$3=Foglio2!$E$6,Assistenti_Amm.vo!J568,IF(Foglio2!$J$3=Foglio2!$E$7,Resp_Coord_Amm.vo!J568,IF(Foglio2!$J$3=Foglio2!$E$8,Direttore_Amm.vo!J568,IF(Foglio2!$J$3=Foglio2!$E$9,Doc_mat_elem.re!J568,IF(Foglio2!$J$3=Foglio2!$E$10,Doc_dipl_scuola_sec.!J568,IF(Foglio2!$J$3=Foglio2!$E$11,Doc_scuola_media!J568,IF(Foglio2!$J$3=Foglio2!$E$12,Doc_laureati_scuola_sec.!J586,IF(Foglio2!$J$3=Foglio2!$E$13,Direttivi_capi_ist.!J568,0)))))))))))</f>
        <v>0</v>
      </c>
      <c r="M586" s="249">
        <f>IF(Foglio2!$J$3=Foglio2!$E$3,Ausiliari_Coll.Scol.!K568,IF(Foglio2!$J$3=Foglio2!$E$4,Collab._Tecnici!K568,IF(Foglio2!$J$3=Foglio2!$E$5,Assistenti_Tecnici!K568,IF(Foglio2!$J$3=Foglio2!$E$6,Assistenti_Amm.vo!K568,IF(Foglio2!$J$3=Foglio2!$E$7,Resp_Coord_Amm.vo!K568,IF(Foglio2!$J$3=Foglio2!$E$8,Direttore_Amm.vo!K568,IF(Foglio2!$J$3=Foglio2!$E$9,Doc_mat_elem.re!K568,IF(Foglio2!$J$3=Foglio2!$E$10,Doc_dipl_scuola_sec.!K568,IF(Foglio2!$J$3=Foglio2!$E$11,Doc_scuola_media!K568,IF(Foglio2!$J$3=Foglio2!$E$12,Doc_laureati_scuola_sec.!K586,IF(Foglio2!$J$3=Foglio2!$E$13,Direttivi_capi_ist.!K568,0)))))))))))</f>
        <v>0</v>
      </c>
      <c r="N586" s="250">
        <f>IF(Foglio2!$J$3=Foglio2!$E$3,Ausiliari_Coll.Scol.!L568,IF(Foglio2!$J$3=Foglio2!$E$4,Collab._Tecnici!L568,IF(Foglio2!$J$3=Foglio2!$E$5,Assistenti_Tecnici!L568,IF(Foglio2!$J$3=Foglio2!$E$6,Assistenti_Amm.vo!L568,IF(Foglio2!$J$3=Foglio2!$E$7,Resp_Coord_Amm.vo!L568,IF(Foglio2!$J$3=Foglio2!$E$8,Direttore_Amm.vo!L568,IF(Foglio2!$J$3=Foglio2!$E$9,Doc_mat_elem.re!L568,IF(Foglio2!$J$3=Foglio2!$E$10,Doc_dipl_scuola_sec.!L568,IF(Foglio2!$J$3=Foglio2!$E$11,Doc_scuola_media!L568,IF(Foglio2!$J$3=Foglio2!$E$12,Doc_laureati_scuola_sec.!L586,IF(Foglio2!$J$3=Foglio2!$E$13,Direttivi_capi_ist.!L568,0)))))))))))</f>
        <v>0</v>
      </c>
      <c r="O586" s="251">
        <f>IF(Foglio2!$J$3=Foglio2!$E$3,Ausiliari_Coll.Scol.!M568,IF(Foglio2!$J$3=Foglio2!$E$4,Collab._Tecnici!M568,IF(Foglio2!$J$3=Foglio2!$E$5,Assistenti_Tecnici!M568,IF(Foglio2!$J$3=Foglio2!$E$6,Assistenti_Amm.vo!M568,IF(Foglio2!$J$3=Foglio2!$E$7,Resp_Coord_Amm.vo!M568,IF(Foglio2!$J$3=Foglio2!$E$8,Direttore_Amm.vo!M568,IF(Foglio2!$J$3=Foglio2!$E$9,Doc_mat_elem.re!M568,IF(Foglio2!$J$3=Foglio2!$E$10,Doc_dipl_scuola_sec.!M568,IF(Foglio2!$J$3=Foglio2!$E$11,Doc_scuola_media!M568,IF(Foglio2!$J$3=Foglio2!$E$12,Doc_laureati_scuola_sec.!M586,IF(Foglio2!$J$3=Foglio2!$E$13,Direttivi_capi_ist.!M568,0)))))))))))</f>
        <v>0</v>
      </c>
      <c r="P586" s="252">
        <f>IF(Foglio2!$J$3=Foglio2!$E$3,Ausiliari_Coll.Scol.!N568,IF(Foglio2!$J$3=Foglio2!$E$4,Collab._Tecnici!N568,IF(Foglio2!$J$3=Foglio2!$E$5,Assistenti_Tecnici!N568,IF(Foglio2!$J$3=Foglio2!$E$6,Assistenti_Amm.vo!N568,IF(Foglio2!$J$3=Foglio2!$E$7,Resp_Coord_Amm.vo!N568,IF(Foglio2!$J$3=Foglio2!$E$8,Direttore_Amm.vo!N568,IF(Foglio2!$J$3=Foglio2!$E$9,Doc_mat_elem.re!N568,IF(Foglio2!$J$3=Foglio2!$E$10,Doc_dipl_scuola_sec.!N568,IF(Foglio2!$J$3=Foglio2!$E$11,Doc_scuola_media!N568,IF(Foglio2!$J$3=Foglio2!$E$12,Doc_laureati_scuola_sec.!N586,IF(Foglio2!$J$3=Foglio2!$E$13,Direttivi_capi_ist.!N568,0)))))))))))</f>
        <v>0</v>
      </c>
      <c r="Q586" s="252">
        <f>IF(Foglio2!$J$3=Foglio2!$E$3,Ausiliari_Coll.Scol.!O568,IF(Foglio2!$J$3=Foglio2!$E$4,Collab._Tecnici!O568,IF(Foglio2!$J$3=Foglio2!$E$5,Assistenti_Tecnici!O568,IF(Foglio2!$J$3=Foglio2!$E$6,Assistenti_Amm.vo!O568,IF(Foglio2!$J$3=Foglio2!$E$7,Resp_Coord_Amm.vo!O568,IF(Foglio2!$J$3=Foglio2!$E$8,Direttore_Amm.vo!O568,IF(Foglio2!$J$3=Foglio2!$E$9,Doc_mat_elem.re!O568,IF(Foglio2!$J$3=Foglio2!$E$10,Doc_dipl_scuola_sec.!O568,IF(Foglio2!$J$3=Foglio2!$E$11,Doc_scuola_media!O568,IF(Foglio2!$J$3=Foglio2!$E$12,Doc_laureati_scuola_sec.!O586,IF(Foglio2!$J$3=Foglio2!$E$13,Direttivi_capi_ist.!O568,0)))))))))))</f>
        <v>0</v>
      </c>
      <c r="R586" s="252">
        <f>IF(Foglio2!$J$3=Foglio2!$E$3,Ausiliari_Coll.Scol.!P568,IF(Foglio2!$J$3=Foglio2!$E$4,Collab._Tecnici!P568,IF(Foglio2!$J$3=Foglio2!$E$5,Assistenti_Tecnici!P568,IF(Foglio2!$J$3=Foglio2!$E$6,Assistenti_Amm.vo!P568,IF(Foglio2!$J$3=Foglio2!$E$7,Resp_Coord_Amm.vo!P568,IF(Foglio2!$J$3=Foglio2!$E$8,Direttore_Amm.vo!P568,IF(Foglio2!$J$3=Foglio2!$E$9,Doc_mat_elem.re!P568,IF(Foglio2!$J$3=Foglio2!$E$10,Doc_dipl_scuola_sec.!P568,IF(Foglio2!$J$3=Foglio2!$E$11,Doc_scuola_media!P568,IF(Foglio2!$J$3=Foglio2!$E$12,Doc_laureati_scuola_sec.!P586,IF(Foglio2!$J$3=Foglio2!$E$13,Direttivi_capi_ist.!P568,0)))))))))))</f>
        <v>0</v>
      </c>
      <c r="S586" s="252">
        <f>IF(Foglio2!$J$3=Foglio2!$E$3,Ausiliari_Coll.Scol.!Q568,IF(Foglio2!$J$3=Foglio2!$E$4,Collab._Tecnici!Q568,IF(Foglio2!$J$3=Foglio2!$E$5,Assistenti_Tecnici!Q568,IF(Foglio2!$J$3=Foglio2!$E$6,Assistenti_Amm.vo!Q568,IF(Foglio2!$J$3=Foglio2!$E$7,Resp_Coord_Amm.vo!Q568,IF(Foglio2!$J$3=Foglio2!$E$8,Direttore_Amm.vo!Q568,IF(Foglio2!$J$3=Foglio2!$E$9,Doc_mat_elem.re!Q568,IF(Foglio2!$J$3=Foglio2!$E$10,Doc_dipl_scuola_sec.!Q568,IF(Foglio2!$J$3=Foglio2!$E$11,Doc_scuola_media!Q568,IF(Foglio2!$J$3=Foglio2!$E$12,Doc_laureati_scuola_sec.!Q586,IF(Foglio2!$J$3=Foglio2!$E$13,Direttivi_capi_ist.!Q568,0)))))))))))</f>
        <v>0</v>
      </c>
      <c r="T586" s="252">
        <f>IF(Foglio2!$J$3=Foglio2!$E$3,Ausiliari_Coll.Scol.!R568,IF(Foglio2!$J$3=Foglio2!$E$4,Collab._Tecnici!R568,IF(Foglio2!$J$3=Foglio2!$E$5,Assistenti_Tecnici!R568,IF(Foglio2!$J$3=Foglio2!$E$6,Assistenti_Amm.vo!R568,IF(Foglio2!$J$3=Foglio2!$E$7,Resp_Coord_Amm.vo!R568,IF(Foglio2!$J$3=Foglio2!$E$8,Direttore_Amm.vo!R568,IF(Foglio2!$J$3=Foglio2!$E$9,Doc_mat_elem.re!R568,IF(Foglio2!$J$3=Foglio2!$E$10,Doc_dipl_scuola_sec.!R568,IF(Foglio2!$J$3=Foglio2!$E$11,Doc_scuola_media!R568,IF(Foglio2!$J$3=Foglio2!$E$12,Doc_laureati_scuola_sec.!R586,IF(Foglio2!$J$3=Foglio2!$E$13,Direttivi_capi_ist.!R568,0)))))))))))</f>
        <v>0</v>
      </c>
      <c r="U586" s="252">
        <f t="shared" ref="U586" si="3191">(P586)/12*0.8</f>
        <v>0</v>
      </c>
      <c r="V586" s="252">
        <f t="shared" ref="V586" si="3192">(P586+R586)/12*0.8</f>
        <v>0</v>
      </c>
      <c r="W586" s="253" t="str">
        <f t="shared" ref="W586" si="3193">"Fascia Da "&amp;F586&amp;" a "&amp;F587&amp;" Decorrenza "&amp;DAY(C584)&amp;"/"&amp;MONTH(C584)&amp;"/"&amp;YEAR(C584)</f>
        <v>Fascia Da 3 a 8 Decorrenza 1/1/2007</v>
      </c>
    </row>
    <row r="587" spans="1:23" ht="9" customHeight="1" x14ac:dyDescent="0.2">
      <c r="B587" s="245">
        <f t="shared" si="2710"/>
        <v>39086</v>
      </c>
      <c r="C587" s="377"/>
      <c r="D587" s="377"/>
      <c r="E587" s="254" t="s">
        <v>4</v>
      </c>
      <c r="F587" s="255">
        <v>8</v>
      </c>
      <c r="G587" s="267">
        <f t="shared" ref="G587" si="3194">G586*1936.27</f>
        <v>0</v>
      </c>
      <c r="H587" s="267">
        <f t="shared" ref="H587" si="3195">H586*1936.27</f>
        <v>0</v>
      </c>
      <c r="I587" s="267">
        <f t="shared" ref="I587" si="3196">I586*1936.27</f>
        <v>0</v>
      </c>
      <c r="J587" s="267">
        <f t="shared" ref="J587" si="3197">J586*1936.27</f>
        <v>0</v>
      </c>
      <c r="K587" s="267">
        <f t="shared" ref="K587" si="3198">K586*1936.27</f>
        <v>0</v>
      </c>
      <c r="L587" s="266">
        <f t="shared" ref="L587" si="3199">L586*1936.27</f>
        <v>0</v>
      </c>
      <c r="M587" s="267">
        <f t="shared" ref="M587" si="3200">M586*1936.27</f>
        <v>0</v>
      </c>
      <c r="N587" s="182">
        <f t="shared" ref="N587" si="3201">N586*1936.27</f>
        <v>0</v>
      </c>
      <c r="O587" s="183">
        <f t="shared" ref="O587" si="3202">O586*1936.27</f>
        <v>0</v>
      </c>
      <c r="P587" s="184">
        <f t="shared" ref="P587" si="3203">P586*1936.27</f>
        <v>0</v>
      </c>
      <c r="Q587" s="184">
        <f t="shared" ref="Q587" si="3204">Q586*1936.27</f>
        <v>0</v>
      </c>
      <c r="R587" s="184">
        <f t="shared" ref="R587" si="3205">R586*1936.27</f>
        <v>0</v>
      </c>
      <c r="S587" s="184">
        <f t="shared" ref="S587" si="3206">S586*1936.27</f>
        <v>0</v>
      </c>
      <c r="T587" s="184">
        <f t="shared" ref="T587" si="3207">T586*1936.27</f>
        <v>0</v>
      </c>
      <c r="U587" s="184">
        <f t="shared" ref="U587" si="3208">U586*1936.27</f>
        <v>0</v>
      </c>
      <c r="V587" s="184">
        <f t="shared" ref="V587" si="3209">V586*1936.27</f>
        <v>0</v>
      </c>
    </row>
    <row r="588" spans="1:23" ht="12.75" customHeight="1" x14ac:dyDescent="0.2">
      <c r="A588" s="104">
        <f>IF(Foglio2!$J$7=1,TRUNC(Base!V588,0),TRUNC(Base!U588,0))</f>
        <v>0</v>
      </c>
      <c r="B588" s="245">
        <f t="shared" si="2710"/>
        <v>39087</v>
      </c>
      <c r="C588" s="377"/>
      <c r="D588" s="377"/>
      <c r="E588" s="259" t="s">
        <v>3</v>
      </c>
      <c r="F588" s="260">
        <v>9</v>
      </c>
      <c r="G588" s="248">
        <f>IF(Foglio2!$J$3=Foglio2!$E$3,Ausiliari_Coll.Scol.!E570,IF(Foglio2!$J$3=Foglio2!$E$4,Collab._Tecnici!E570,IF(Foglio2!$J$3=Foglio2!$E$5,Assistenti_Tecnici!E570,IF(Foglio2!$J$3=Foglio2!$E$6,Assistenti_Amm.vo!E570,IF(Foglio2!$J$3=Foglio2!$E$7,Resp_Coord_Amm.vo!E570,IF(Foglio2!$J$3=Foglio2!$E$8,Direttore_Amm.vo!E570,IF(Foglio2!$J$3=Foglio2!$E$9,Doc_mat_elem.re!E570,IF(Foglio2!$J$3=Foglio2!$E$10,Doc_dipl_scuola_sec.!E570,IF(Foglio2!$J$3=Foglio2!$E$11,Doc_scuola_media!E570,IF(Foglio2!$J$3=Foglio2!$E$12,Doc_laureati_scuola_sec.!E588,IF(Foglio2!$J$3=Foglio2!$E$13,Direttivi_capi_ist.!E570,0)))))))))))</f>
        <v>0</v>
      </c>
      <c r="H588" s="248">
        <f>IF(Foglio2!$J$3=Foglio2!$E$3,Ausiliari_Coll.Scol.!F570,IF(Foglio2!$J$3=Foglio2!$E$4,Collab._Tecnici!F570,IF(Foglio2!$J$3=Foglio2!$E$5,Assistenti_Tecnici!F570,IF(Foglio2!$J$3=Foglio2!$E$6,Assistenti_Amm.vo!F570,IF(Foglio2!$J$3=Foglio2!$E$7,Resp_Coord_Amm.vo!F570,IF(Foglio2!$J$3=Foglio2!$E$8,Direttore_Amm.vo!F570,IF(Foglio2!$J$3=Foglio2!$E$9,Doc_mat_elem.re!F570,IF(Foglio2!$J$3=Foglio2!$E$10,Doc_dipl_scuola_sec.!F570,IF(Foglio2!$J$3=Foglio2!$E$11,Doc_scuola_media!F570,IF(Foglio2!$J$3=Foglio2!$E$12,Doc_laureati_scuola_sec.!F588,IF(Foglio2!$J$3=Foglio2!$E$13,Direttivi_capi_ist.!F570,0)))))))))))</f>
        <v>0</v>
      </c>
      <c r="I588" s="248">
        <f>IF(Foglio2!$J$3=Foglio2!$E$3,Ausiliari_Coll.Scol.!G570,IF(Foglio2!$J$3=Foglio2!$E$4,Collab._Tecnici!G570,IF(Foglio2!$J$3=Foglio2!$E$5,Assistenti_Tecnici!G570,IF(Foglio2!$J$3=Foglio2!$E$6,Assistenti_Amm.vo!G570,IF(Foglio2!$J$3=Foglio2!$E$7,Resp_Coord_Amm.vo!G570,IF(Foglio2!$J$3=Foglio2!$E$8,Direttore_Amm.vo!G570,IF(Foglio2!$J$3=Foglio2!$E$9,Doc_mat_elem.re!G570,IF(Foglio2!$J$3=Foglio2!$E$10,Doc_dipl_scuola_sec.!G570,IF(Foglio2!$J$3=Foglio2!$E$11,Doc_scuola_media!G570,IF(Foglio2!$J$3=Foglio2!$E$12,Doc_laureati_scuola_sec.!G588,IF(Foglio2!$J$3=Foglio2!$E$13,Direttivi_capi_ist.!G570,0)))))))))))</f>
        <v>0</v>
      </c>
      <c r="J588" s="248">
        <f>IF(Foglio2!$J$3=Foglio2!$E$3,Ausiliari_Coll.Scol.!H570,IF(Foglio2!$J$3=Foglio2!$E$4,Collab._Tecnici!H570,IF(Foglio2!$J$3=Foglio2!$E$5,Assistenti_Tecnici!H570,IF(Foglio2!$J$3=Foglio2!$E$6,Assistenti_Amm.vo!H570,IF(Foglio2!$J$3=Foglio2!$E$7,Resp_Coord_Amm.vo!H570,IF(Foglio2!$J$3=Foglio2!$E$8,Direttore_Amm.vo!H570,IF(Foglio2!$J$3=Foglio2!$E$9,Doc_mat_elem.re!H570,IF(Foglio2!$J$3=Foglio2!$E$10,Doc_dipl_scuola_sec.!H570,IF(Foglio2!$J$3=Foglio2!$E$11,Doc_scuola_media!H570,IF(Foglio2!$J$3=Foglio2!$E$12,Doc_laureati_scuola_sec.!H588,IF(Foglio2!$J$3=Foglio2!$E$13,Direttivi_capi_ist.!H570,0)))))))))))</f>
        <v>0</v>
      </c>
      <c r="K588" s="248">
        <f>IF(Foglio2!$J$3=Foglio2!$E$3,Ausiliari_Coll.Scol.!I570,IF(Foglio2!$J$3=Foglio2!$E$4,Collab._Tecnici!I570,IF(Foglio2!$J$3=Foglio2!$E$5,Assistenti_Tecnici!I570,IF(Foglio2!$J$3=Foglio2!$E$6,Assistenti_Amm.vo!I570,IF(Foglio2!$J$3=Foglio2!$E$7,Resp_Coord_Amm.vo!I570,IF(Foglio2!$J$3=Foglio2!$E$8,Direttore_Amm.vo!I570,IF(Foglio2!$J$3=Foglio2!$E$9,Doc_mat_elem.re!I570,IF(Foglio2!$J$3=Foglio2!$E$10,Doc_dipl_scuola_sec.!I570,IF(Foglio2!$J$3=Foglio2!$E$11,Doc_scuola_media!I570,IF(Foglio2!$J$3=Foglio2!$E$12,Doc_laureati_scuola_sec.!I588,IF(Foglio2!$J$3=Foglio2!$E$13,Direttivi_capi_ist.!I570,0)))))))))))</f>
        <v>0</v>
      </c>
      <c r="L588" s="248">
        <f>IF(Foglio2!$J$3=Foglio2!$E$3,Ausiliari_Coll.Scol.!J570,IF(Foglio2!$J$3=Foglio2!$E$4,Collab._Tecnici!J570,IF(Foglio2!$J$3=Foglio2!$E$5,Assistenti_Tecnici!J570,IF(Foglio2!$J$3=Foglio2!$E$6,Assistenti_Amm.vo!J570,IF(Foglio2!$J$3=Foglio2!$E$7,Resp_Coord_Amm.vo!J570,IF(Foglio2!$J$3=Foglio2!$E$8,Direttore_Amm.vo!J570,IF(Foglio2!$J$3=Foglio2!$E$9,Doc_mat_elem.re!J570,IF(Foglio2!$J$3=Foglio2!$E$10,Doc_dipl_scuola_sec.!J570,IF(Foglio2!$J$3=Foglio2!$E$11,Doc_scuola_media!J570,IF(Foglio2!$J$3=Foglio2!$E$12,Doc_laureati_scuola_sec.!J588,IF(Foglio2!$J$3=Foglio2!$E$13,Direttivi_capi_ist.!J570,0)))))))))))</f>
        <v>0</v>
      </c>
      <c r="M588" s="249">
        <f>IF(Foglio2!$J$3=Foglio2!$E$3,Ausiliari_Coll.Scol.!K570,IF(Foglio2!$J$3=Foglio2!$E$4,Collab._Tecnici!K570,IF(Foglio2!$J$3=Foglio2!$E$5,Assistenti_Tecnici!K570,IF(Foglio2!$J$3=Foglio2!$E$6,Assistenti_Amm.vo!K570,IF(Foglio2!$J$3=Foglio2!$E$7,Resp_Coord_Amm.vo!K570,IF(Foglio2!$J$3=Foglio2!$E$8,Direttore_Amm.vo!K570,IF(Foglio2!$J$3=Foglio2!$E$9,Doc_mat_elem.re!K570,IF(Foglio2!$J$3=Foglio2!$E$10,Doc_dipl_scuola_sec.!K570,IF(Foglio2!$J$3=Foglio2!$E$11,Doc_scuola_media!K570,IF(Foglio2!$J$3=Foglio2!$E$12,Doc_laureati_scuola_sec.!K588,IF(Foglio2!$J$3=Foglio2!$E$13,Direttivi_capi_ist.!K570,0)))))))))))</f>
        <v>0</v>
      </c>
      <c r="N588" s="250">
        <f>IF(Foglio2!$J$3=Foglio2!$E$3,Ausiliari_Coll.Scol.!L570,IF(Foglio2!$J$3=Foglio2!$E$4,Collab._Tecnici!L570,IF(Foglio2!$J$3=Foglio2!$E$5,Assistenti_Tecnici!L570,IF(Foglio2!$J$3=Foglio2!$E$6,Assistenti_Amm.vo!L570,IF(Foglio2!$J$3=Foglio2!$E$7,Resp_Coord_Amm.vo!L570,IF(Foglio2!$J$3=Foglio2!$E$8,Direttore_Amm.vo!L570,IF(Foglio2!$J$3=Foglio2!$E$9,Doc_mat_elem.re!L570,IF(Foglio2!$J$3=Foglio2!$E$10,Doc_dipl_scuola_sec.!L570,IF(Foglio2!$J$3=Foglio2!$E$11,Doc_scuola_media!L570,IF(Foglio2!$J$3=Foglio2!$E$12,Doc_laureati_scuola_sec.!L588,IF(Foglio2!$J$3=Foglio2!$E$13,Direttivi_capi_ist.!L570,0)))))))))))</f>
        <v>0</v>
      </c>
      <c r="O588" s="251">
        <f>IF(Foglio2!$J$3=Foglio2!$E$3,Ausiliari_Coll.Scol.!M570,IF(Foglio2!$J$3=Foglio2!$E$4,Collab._Tecnici!M570,IF(Foglio2!$J$3=Foglio2!$E$5,Assistenti_Tecnici!M570,IF(Foglio2!$J$3=Foglio2!$E$6,Assistenti_Amm.vo!M570,IF(Foglio2!$J$3=Foglio2!$E$7,Resp_Coord_Amm.vo!M570,IF(Foglio2!$J$3=Foglio2!$E$8,Direttore_Amm.vo!M570,IF(Foglio2!$J$3=Foglio2!$E$9,Doc_mat_elem.re!M570,IF(Foglio2!$J$3=Foglio2!$E$10,Doc_dipl_scuola_sec.!M570,IF(Foglio2!$J$3=Foglio2!$E$11,Doc_scuola_media!M570,IF(Foglio2!$J$3=Foglio2!$E$12,Doc_laureati_scuola_sec.!M588,IF(Foglio2!$J$3=Foglio2!$E$13,Direttivi_capi_ist.!M570,0)))))))))))</f>
        <v>0</v>
      </c>
      <c r="P588" s="252">
        <f>IF(Foglio2!$J$3=Foglio2!$E$3,Ausiliari_Coll.Scol.!N570,IF(Foglio2!$J$3=Foglio2!$E$4,Collab._Tecnici!N570,IF(Foglio2!$J$3=Foglio2!$E$5,Assistenti_Tecnici!N570,IF(Foglio2!$J$3=Foglio2!$E$6,Assistenti_Amm.vo!N570,IF(Foglio2!$J$3=Foglio2!$E$7,Resp_Coord_Amm.vo!N570,IF(Foglio2!$J$3=Foglio2!$E$8,Direttore_Amm.vo!N570,IF(Foglio2!$J$3=Foglio2!$E$9,Doc_mat_elem.re!N570,IF(Foglio2!$J$3=Foglio2!$E$10,Doc_dipl_scuola_sec.!N570,IF(Foglio2!$J$3=Foglio2!$E$11,Doc_scuola_media!N570,IF(Foglio2!$J$3=Foglio2!$E$12,Doc_laureati_scuola_sec.!N588,IF(Foglio2!$J$3=Foglio2!$E$13,Direttivi_capi_ist.!N570,0)))))))))))</f>
        <v>0</v>
      </c>
      <c r="Q588" s="252">
        <f>IF(Foglio2!$J$3=Foglio2!$E$3,Ausiliari_Coll.Scol.!O570,IF(Foglio2!$J$3=Foglio2!$E$4,Collab._Tecnici!O570,IF(Foglio2!$J$3=Foglio2!$E$5,Assistenti_Tecnici!O570,IF(Foglio2!$J$3=Foglio2!$E$6,Assistenti_Amm.vo!O570,IF(Foglio2!$J$3=Foglio2!$E$7,Resp_Coord_Amm.vo!O570,IF(Foglio2!$J$3=Foglio2!$E$8,Direttore_Amm.vo!O570,IF(Foglio2!$J$3=Foglio2!$E$9,Doc_mat_elem.re!O570,IF(Foglio2!$J$3=Foglio2!$E$10,Doc_dipl_scuola_sec.!O570,IF(Foglio2!$J$3=Foglio2!$E$11,Doc_scuola_media!O570,IF(Foglio2!$J$3=Foglio2!$E$12,Doc_laureati_scuola_sec.!O588,IF(Foglio2!$J$3=Foglio2!$E$13,Direttivi_capi_ist.!O570,0)))))))))))</f>
        <v>0</v>
      </c>
      <c r="R588" s="252">
        <f>IF(Foglio2!$J$3=Foglio2!$E$3,Ausiliari_Coll.Scol.!P570,IF(Foglio2!$J$3=Foglio2!$E$4,Collab._Tecnici!P570,IF(Foglio2!$J$3=Foglio2!$E$5,Assistenti_Tecnici!P570,IF(Foglio2!$J$3=Foglio2!$E$6,Assistenti_Amm.vo!P570,IF(Foglio2!$J$3=Foglio2!$E$7,Resp_Coord_Amm.vo!P570,IF(Foglio2!$J$3=Foglio2!$E$8,Direttore_Amm.vo!P570,IF(Foglio2!$J$3=Foglio2!$E$9,Doc_mat_elem.re!P570,IF(Foglio2!$J$3=Foglio2!$E$10,Doc_dipl_scuola_sec.!P570,IF(Foglio2!$J$3=Foglio2!$E$11,Doc_scuola_media!P570,IF(Foglio2!$J$3=Foglio2!$E$12,Doc_laureati_scuola_sec.!P588,IF(Foglio2!$J$3=Foglio2!$E$13,Direttivi_capi_ist.!P570,0)))))))))))</f>
        <v>0</v>
      </c>
      <c r="S588" s="252">
        <f>IF(Foglio2!$J$3=Foglio2!$E$3,Ausiliari_Coll.Scol.!Q570,IF(Foglio2!$J$3=Foglio2!$E$4,Collab._Tecnici!Q570,IF(Foglio2!$J$3=Foglio2!$E$5,Assistenti_Tecnici!Q570,IF(Foglio2!$J$3=Foglio2!$E$6,Assistenti_Amm.vo!Q570,IF(Foglio2!$J$3=Foglio2!$E$7,Resp_Coord_Amm.vo!Q570,IF(Foglio2!$J$3=Foglio2!$E$8,Direttore_Amm.vo!Q570,IF(Foglio2!$J$3=Foglio2!$E$9,Doc_mat_elem.re!Q570,IF(Foglio2!$J$3=Foglio2!$E$10,Doc_dipl_scuola_sec.!Q570,IF(Foglio2!$J$3=Foglio2!$E$11,Doc_scuola_media!Q570,IF(Foglio2!$J$3=Foglio2!$E$12,Doc_laureati_scuola_sec.!Q588,IF(Foglio2!$J$3=Foglio2!$E$13,Direttivi_capi_ist.!Q570,0)))))))))))</f>
        <v>0</v>
      </c>
      <c r="T588" s="252">
        <f>IF(Foglio2!$J$3=Foglio2!$E$3,Ausiliari_Coll.Scol.!R570,IF(Foglio2!$J$3=Foglio2!$E$4,Collab._Tecnici!R570,IF(Foglio2!$J$3=Foglio2!$E$5,Assistenti_Tecnici!R570,IF(Foglio2!$J$3=Foglio2!$E$6,Assistenti_Amm.vo!R570,IF(Foglio2!$J$3=Foglio2!$E$7,Resp_Coord_Amm.vo!R570,IF(Foglio2!$J$3=Foglio2!$E$8,Direttore_Amm.vo!R570,IF(Foglio2!$J$3=Foglio2!$E$9,Doc_mat_elem.re!R570,IF(Foglio2!$J$3=Foglio2!$E$10,Doc_dipl_scuola_sec.!R570,IF(Foglio2!$J$3=Foglio2!$E$11,Doc_scuola_media!R570,IF(Foglio2!$J$3=Foglio2!$E$12,Doc_laureati_scuola_sec.!R588,IF(Foglio2!$J$3=Foglio2!$E$13,Direttivi_capi_ist.!R570,0)))))))))))</f>
        <v>0</v>
      </c>
      <c r="U588" s="252">
        <f t="shared" ref="U588" si="3210">(P588)/12*0.8</f>
        <v>0</v>
      </c>
      <c r="V588" s="252">
        <f t="shared" ref="V588" si="3211">(P588+R588)/12*0.8</f>
        <v>0</v>
      </c>
      <c r="W588" s="253" t="str">
        <f t="shared" ref="W588" si="3212">"Fascia Da "&amp;F588&amp;" a "&amp;F589&amp;" Decorrenza "&amp;DAY(C584)&amp;"/"&amp;MONTH(C584)&amp;"/"&amp;YEAR(C584)</f>
        <v>Fascia Da 9 a 14 Decorrenza 1/1/2007</v>
      </c>
    </row>
    <row r="589" spans="1:23" ht="9" customHeight="1" x14ac:dyDescent="0.2">
      <c r="B589" s="245">
        <f t="shared" si="2710"/>
        <v>39088</v>
      </c>
      <c r="C589" s="377"/>
      <c r="D589" s="377"/>
      <c r="E589" s="254" t="s">
        <v>4</v>
      </c>
      <c r="F589" s="255">
        <v>14</v>
      </c>
      <c r="G589" s="267">
        <f t="shared" ref="G589" si="3213">G588*1936.27</f>
        <v>0</v>
      </c>
      <c r="H589" s="267">
        <f t="shared" ref="H589" si="3214">H588*1936.27</f>
        <v>0</v>
      </c>
      <c r="I589" s="267">
        <f t="shared" ref="I589" si="3215">I588*1936.27</f>
        <v>0</v>
      </c>
      <c r="J589" s="267">
        <f t="shared" ref="J589" si="3216">J588*1936.27</f>
        <v>0</v>
      </c>
      <c r="K589" s="267">
        <f t="shared" ref="K589" si="3217">K588*1936.27</f>
        <v>0</v>
      </c>
      <c r="L589" s="266">
        <f t="shared" ref="L589" si="3218">L588*1936.27</f>
        <v>0</v>
      </c>
      <c r="M589" s="267">
        <f t="shared" ref="M589" si="3219">M588*1936.27</f>
        <v>0</v>
      </c>
      <c r="N589" s="182">
        <f t="shared" ref="N589" si="3220">N588*1936.27</f>
        <v>0</v>
      </c>
      <c r="O589" s="183">
        <f t="shared" ref="O589" si="3221">O588*1936.27</f>
        <v>0</v>
      </c>
      <c r="P589" s="184">
        <f t="shared" ref="P589" si="3222">P588*1936.27</f>
        <v>0</v>
      </c>
      <c r="Q589" s="184">
        <f t="shared" ref="Q589" si="3223">Q588*1936.27</f>
        <v>0</v>
      </c>
      <c r="R589" s="184">
        <f t="shared" ref="R589" si="3224">R588*1936.27</f>
        <v>0</v>
      </c>
      <c r="S589" s="184">
        <f t="shared" ref="S589" si="3225">S588*1936.27</f>
        <v>0</v>
      </c>
      <c r="T589" s="184">
        <f t="shared" ref="T589" si="3226">T588*1936.27</f>
        <v>0</v>
      </c>
      <c r="U589" s="184">
        <f t="shared" ref="U589" si="3227">U588*1936.27</f>
        <v>0</v>
      </c>
      <c r="V589" s="184">
        <f t="shared" ref="V589" si="3228">V588*1936.27</f>
        <v>0</v>
      </c>
    </row>
    <row r="590" spans="1:23" ht="12.75" customHeight="1" x14ac:dyDescent="0.2">
      <c r="A590" s="104">
        <f>IF(Foglio2!$J$7=1,TRUNC(Base!V590,0),TRUNC(Base!U590,0))</f>
        <v>0</v>
      </c>
      <c r="B590" s="245">
        <f t="shared" si="2710"/>
        <v>39089</v>
      </c>
      <c r="C590" s="377"/>
      <c r="D590" s="377"/>
      <c r="E590" s="259" t="s">
        <v>3</v>
      </c>
      <c r="F590" s="260">
        <v>15</v>
      </c>
      <c r="G590" s="248">
        <f>IF(Foglio2!$J$3=Foglio2!$E$3,Ausiliari_Coll.Scol.!E572,IF(Foglio2!$J$3=Foglio2!$E$4,Collab._Tecnici!E572,IF(Foglio2!$J$3=Foglio2!$E$5,Assistenti_Tecnici!E572,IF(Foglio2!$J$3=Foglio2!$E$6,Assistenti_Amm.vo!E572,IF(Foglio2!$J$3=Foglio2!$E$7,Resp_Coord_Amm.vo!E572,IF(Foglio2!$J$3=Foglio2!$E$8,Direttore_Amm.vo!E572,IF(Foglio2!$J$3=Foglio2!$E$9,Doc_mat_elem.re!E572,IF(Foglio2!$J$3=Foglio2!$E$10,Doc_dipl_scuola_sec.!E572,IF(Foglio2!$J$3=Foglio2!$E$11,Doc_scuola_media!E572,IF(Foglio2!$J$3=Foglio2!$E$12,Doc_laureati_scuola_sec.!E590,IF(Foglio2!$J$3=Foglio2!$E$13,Direttivi_capi_ist.!E572,0)))))))))))</f>
        <v>0</v>
      </c>
      <c r="H590" s="248">
        <f>IF(Foglio2!$J$3=Foglio2!$E$3,Ausiliari_Coll.Scol.!F572,IF(Foglio2!$J$3=Foglio2!$E$4,Collab._Tecnici!F572,IF(Foglio2!$J$3=Foglio2!$E$5,Assistenti_Tecnici!F572,IF(Foglio2!$J$3=Foglio2!$E$6,Assistenti_Amm.vo!F572,IF(Foglio2!$J$3=Foglio2!$E$7,Resp_Coord_Amm.vo!F572,IF(Foglio2!$J$3=Foglio2!$E$8,Direttore_Amm.vo!F572,IF(Foglio2!$J$3=Foglio2!$E$9,Doc_mat_elem.re!F572,IF(Foglio2!$J$3=Foglio2!$E$10,Doc_dipl_scuola_sec.!F572,IF(Foglio2!$J$3=Foglio2!$E$11,Doc_scuola_media!F572,IF(Foglio2!$J$3=Foglio2!$E$12,Doc_laureati_scuola_sec.!F590,IF(Foglio2!$J$3=Foglio2!$E$13,Direttivi_capi_ist.!F572,0)))))))))))</f>
        <v>0</v>
      </c>
      <c r="I590" s="248">
        <f>IF(Foglio2!$J$3=Foglio2!$E$3,Ausiliari_Coll.Scol.!G572,IF(Foglio2!$J$3=Foglio2!$E$4,Collab._Tecnici!G572,IF(Foglio2!$J$3=Foglio2!$E$5,Assistenti_Tecnici!G572,IF(Foglio2!$J$3=Foglio2!$E$6,Assistenti_Amm.vo!G572,IF(Foglio2!$J$3=Foglio2!$E$7,Resp_Coord_Amm.vo!G572,IF(Foglio2!$J$3=Foglio2!$E$8,Direttore_Amm.vo!G572,IF(Foglio2!$J$3=Foglio2!$E$9,Doc_mat_elem.re!G572,IF(Foglio2!$J$3=Foglio2!$E$10,Doc_dipl_scuola_sec.!G572,IF(Foglio2!$J$3=Foglio2!$E$11,Doc_scuola_media!G572,IF(Foglio2!$J$3=Foglio2!$E$12,Doc_laureati_scuola_sec.!G590,IF(Foglio2!$J$3=Foglio2!$E$13,Direttivi_capi_ist.!G572,0)))))))))))</f>
        <v>0</v>
      </c>
      <c r="J590" s="248">
        <f>IF(Foglio2!$J$3=Foglio2!$E$3,Ausiliari_Coll.Scol.!H572,IF(Foglio2!$J$3=Foglio2!$E$4,Collab._Tecnici!H572,IF(Foglio2!$J$3=Foglio2!$E$5,Assistenti_Tecnici!H572,IF(Foglio2!$J$3=Foglio2!$E$6,Assistenti_Amm.vo!H572,IF(Foglio2!$J$3=Foglio2!$E$7,Resp_Coord_Amm.vo!H572,IF(Foglio2!$J$3=Foglio2!$E$8,Direttore_Amm.vo!H572,IF(Foglio2!$J$3=Foglio2!$E$9,Doc_mat_elem.re!H572,IF(Foglio2!$J$3=Foglio2!$E$10,Doc_dipl_scuola_sec.!H572,IF(Foglio2!$J$3=Foglio2!$E$11,Doc_scuola_media!H572,IF(Foglio2!$J$3=Foglio2!$E$12,Doc_laureati_scuola_sec.!H590,IF(Foglio2!$J$3=Foglio2!$E$13,Direttivi_capi_ist.!H572,0)))))))))))</f>
        <v>0</v>
      </c>
      <c r="K590" s="248">
        <f>IF(Foglio2!$J$3=Foglio2!$E$3,Ausiliari_Coll.Scol.!I572,IF(Foglio2!$J$3=Foglio2!$E$4,Collab._Tecnici!I572,IF(Foglio2!$J$3=Foglio2!$E$5,Assistenti_Tecnici!I572,IF(Foglio2!$J$3=Foglio2!$E$6,Assistenti_Amm.vo!I572,IF(Foglio2!$J$3=Foglio2!$E$7,Resp_Coord_Amm.vo!I572,IF(Foglio2!$J$3=Foglio2!$E$8,Direttore_Amm.vo!I572,IF(Foglio2!$J$3=Foglio2!$E$9,Doc_mat_elem.re!I572,IF(Foglio2!$J$3=Foglio2!$E$10,Doc_dipl_scuola_sec.!I572,IF(Foglio2!$J$3=Foglio2!$E$11,Doc_scuola_media!I572,IF(Foglio2!$J$3=Foglio2!$E$12,Doc_laureati_scuola_sec.!I590,IF(Foglio2!$J$3=Foglio2!$E$13,Direttivi_capi_ist.!I572,0)))))))))))</f>
        <v>0</v>
      </c>
      <c r="L590" s="248">
        <f>IF(Foglio2!$J$3=Foglio2!$E$3,Ausiliari_Coll.Scol.!J572,IF(Foglio2!$J$3=Foglio2!$E$4,Collab._Tecnici!J572,IF(Foglio2!$J$3=Foglio2!$E$5,Assistenti_Tecnici!J572,IF(Foglio2!$J$3=Foglio2!$E$6,Assistenti_Amm.vo!J572,IF(Foglio2!$J$3=Foglio2!$E$7,Resp_Coord_Amm.vo!J572,IF(Foglio2!$J$3=Foglio2!$E$8,Direttore_Amm.vo!J572,IF(Foglio2!$J$3=Foglio2!$E$9,Doc_mat_elem.re!J572,IF(Foglio2!$J$3=Foglio2!$E$10,Doc_dipl_scuola_sec.!J572,IF(Foglio2!$J$3=Foglio2!$E$11,Doc_scuola_media!J572,IF(Foglio2!$J$3=Foglio2!$E$12,Doc_laureati_scuola_sec.!J590,IF(Foglio2!$J$3=Foglio2!$E$13,Direttivi_capi_ist.!J572,0)))))))))))</f>
        <v>0</v>
      </c>
      <c r="M590" s="249">
        <f>IF(Foglio2!$J$3=Foglio2!$E$3,Ausiliari_Coll.Scol.!K572,IF(Foglio2!$J$3=Foglio2!$E$4,Collab._Tecnici!K572,IF(Foglio2!$J$3=Foglio2!$E$5,Assistenti_Tecnici!K572,IF(Foglio2!$J$3=Foglio2!$E$6,Assistenti_Amm.vo!K572,IF(Foglio2!$J$3=Foglio2!$E$7,Resp_Coord_Amm.vo!K572,IF(Foglio2!$J$3=Foglio2!$E$8,Direttore_Amm.vo!K572,IF(Foglio2!$J$3=Foglio2!$E$9,Doc_mat_elem.re!K572,IF(Foglio2!$J$3=Foglio2!$E$10,Doc_dipl_scuola_sec.!K572,IF(Foglio2!$J$3=Foglio2!$E$11,Doc_scuola_media!K572,IF(Foglio2!$J$3=Foglio2!$E$12,Doc_laureati_scuola_sec.!K590,IF(Foglio2!$J$3=Foglio2!$E$13,Direttivi_capi_ist.!K572,0)))))))))))</f>
        <v>0</v>
      </c>
      <c r="N590" s="250">
        <f>IF(Foglio2!$J$3=Foglio2!$E$3,Ausiliari_Coll.Scol.!L572,IF(Foglio2!$J$3=Foglio2!$E$4,Collab._Tecnici!L572,IF(Foglio2!$J$3=Foglio2!$E$5,Assistenti_Tecnici!L572,IF(Foglio2!$J$3=Foglio2!$E$6,Assistenti_Amm.vo!L572,IF(Foglio2!$J$3=Foglio2!$E$7,Resp_Coord_Amm.vo!L572,IF(Foglio2!$J$3=Foglio2!$E$8,Direttore_Amm.vo!L572,IF(Foglio2!$J$3=Foglio2!$E$9,Doc_mat_elem.re!L572,IF(Foglio2!$J$3=Foglio2!$E$10,Doc_dipl_scuola_sec.!L572,IF(Foglio2!$J$3=Foglio2!$E$11,Doc_scuola_media!L572,IF(Foglio2!$J$3=Foglio2!$E$12,Doc_laureati_scuola_sec.!L590,IF(Foglio2!$J$3=Foglio2!$E$13,Direttivi_capi_ist.!L572,0)))))))))))</f>
        <v>0</v>
      </c>
      <c r="O590" s="251">
        <f>IF(Foglio2!$J$3=Foglio2!$E$3,Ausiliari_Coll.Scol.!M572,IF(Foglio2!$J$3=Foglio2!$E$4,Collab._Tecnici!M572,IF(Foglio2!$J$3=Foglio2!$E$5,Assistenti_Tecnici!M572,IF(Foglio2!$J$3=Foglio2!$E$6,Assistenti_Amm.vo!M572,IF(Foglio2!$J$3=Foglio2!$E$7,Resp_Coord_Amm.vo!M572,IF(Foglio2!$J$3=Foglio2!$E$8,Direttore_Amm.vo!M572,IF(Foglio2!$J$3=Foglio2!$E$9,Doc_mat_elem.re!M572,IF(Foglio2!$J$3=Foglio2!$E$10,Doc_dipl_scuola_sec.!M572,IF(Foglio2!$J$3=Foglio2!$E$11,Doc_scuola_media!M572,IF(Foglio2!$J$3=Foglio2!$E$12,Doc_laureati_scuola_sec.!M590,IF(Foglio2!$J$3=Foglio2!$E$13,Direttivi_capi_ist.!M572,0)))))))))))</f>
        <v>0</v>
      </c>
      <c r="P590" s="252">
        <f>IF(Foglio2!$J$3=Foglio2!$E$3,Ausiliari_Coll.Scol.!N572,IF(Foglio2!$J$3=Foglio2!$E$4,Collab._Tecnici!N572,IF(Foglio2!$J$3=Foglio2!$E$5,Assistenti_Tecnici!N572,IF(Foglio2!$J$3=Foglio2!$E$6,Assistenti_Amm.vo!N572,IF(Foglio2!$J$3=Foglio2!$E$7,Resp_Coord_Amm.vo!N572,IF(Foglio2!$J$3=Foglio2!$E$8,Direttore_Amm.vo!N572,IF(Foglio2!$J$3=Foglio2!$E$9,Doc_mat_elem.re!N572,IF(Foglio2!$J$3=Foglio2!$E$10,Doc_dipl_scuola_sec.!N572,IF(Foglio2!$J$3=Foglio2!$E$11,Doc_scuola_media!N572,IF(Foglio2!$J$3=Foglio2!$E$12,Doc_laureati_scuola_sec.!N590,IF(Foglio2!$J$3=Foglio2!$E$13,Direttivi_capi_ist.!N572,0)))))))))))</f>
        <v>0</v>
      </c>
      <c r="Q590" s="252">
        <f>IF(Foglio2!$J$3=Foglio2!$E$3,Ausiliari_Coll.Scol.!O572,IF(Foglio2!$J$3=Foglio2!$E$4,Collab._Tecnici!O572,IF(Foglio2!$J$3=Foglio2!$E$5,Assistenti_Tecnici!O572,IF(Foglio2!$J$3=Foglio2!$E$6,Assistenti_Amm.vo!O572,IF(Foglio2!$J$3=Foglio2!$E$7,Resp_Coord_Amm.vo!O572,IF(Foglio2!$J$3=Foglio2!$E$8,Direttore_Amm.vo!O572,IF(Foglio2!$J$3=Foglio2!$E$9,Doc_mat_elem.re!O572,IF(Foglio2!$J$3=Foglio2!$E$10,Doc_dipl_scuola_sec.!O572,IF(Foglio2!$J$3=Foglio2!$E$11,Doc_scuola_media!O572,IF(Foglio2!$J$3=Foglio2!$E$12,Doc_laureati_scuola_sec.!O590,IF(Foglio2!$J$3=Foglio2!$E$13,Direttivi_capi_ist.!O572,0)))))))))))</f>
        <v>0</v>
      </c>
      <c r="R590" s="252">
        <f>IF(Foglio2!$J$3=Foglio2!$E$3,Ausiliari_Coll.Scol.!P572,IF(Foglio2!$J$3=Foglio2!$E$4,Collab._Tecnici!P572,IF(Foglio2!$J$3=Foglio2!$E$5,Assistenti_Tecnici!P572,IF(Foglio2!$J$3=Foglio2!$E$6,Assistenti_Amm.vo!P572,IF(Foglio2!$J$3=Foglio2!$E$7,Resp_Coord_Amm.vo!P572,IF(Foglio2!$J$3=Foglio2!$E$8,Direttore_Amm.vo!P572,IF(Foglio2!$J$3=Foglio2!$E$9,Doc_mat_elem.re!P572,IF(Foglio2!$J$3=Foglio2!$E$10,Doc_dipl_scuola_sec.!P572,IF(Foglio2!$J$3=Foglio2!$E$11,Doc_scuola_media!P572,IF(Foglio2!$J$3=Foglio2!$E$12,Doc_laureati_scuola_sec.!P590,IF(Foglio2!$J$3=Foglio2!$E$13,Direttivi_capi_ist.!P572,0)))))))))))</f>
        <v>0</v>
      </c>
      <c r="S590" s="252">
        <f>IF(Foglio2!$J$3=Foglio2!$E$3,Ausiliari_Coll.Scol.!Q572,IF(Foglio2!$J$3=Foglio2!$E$4,Collab._Tecnici!Q572,IF(Foglio2!$J$3=Foglio2!$E$5,Assistenti_Tecnici!Q572,IF(Foglio2!$J$3=Foglio2!$E$6,Assistenti_Amm.vo!Q572,IF(Foglio2!$J$3=Foglio2!$E$7,Resp_Coord_Amm.vo!Q572,IF(Foglio2!$J$3=Foglio2!$E$8,Direttore_Amm.vo!Q572,IF(Foglio2!$J$3=Foglio2!$E$9,Doc_mat_elem.re!Q572,IF(Foglio2!$J$3=Foglio2!$E$10,Doc_dipl_scuola_sec.!Q572,IF(Foglio2!$J$3=Foglio2!$E$11,Doc_scuola_media!Q572,IF(Foglio2!$J$3=Foglio2!$E$12,Doc_laureati_scuola_sec.!Q590,IF(Foglio2!$J$3=Foglio2!$E$13,Direttivi_capi_ist.!Q572,0)))))))))))</f>
        <v>0</v>
      </c>
      <c r="T590" s="252">
        <f>IF(Foglio2!$J$3=Foglio2!$E$3,Ausiliari_Coll.Scol.!R572,IF(Foglio2!$J$3=Foglio2!$E$4,Collab._Tecnici!R572,IF(Foglio2!$J$3=Foglio2!$E$5,Assistenti_Tecnici!R572,IF(Foglio2!$J$3=Foglio2!$E$6,Assistenti_Amm.vo!R572,IF(Foglio2!$J$3=Foglio2!$E$7,Resp_Coord_Amm.vo!R572,IF(Foglio2!$J$3=Foglio2!$E$8,Direttore_Amm.vo!R572,IF(Foglio2!$J$3=Foglio2!$E$9,Doc_mat_elem.re!R572,IF(Foglio2!$J$3=Foglio2!$E$10,Doc_dipl_scuola_sec.!R572,IF(Foglio2!$J$3=Foglio2!$E$11,Doc_scuola_media!R572,IF(Foglio2!$J$3=Foglio2!$E$12,Doc_laureati_scuola_sec.!R590,IF(Foglio2!$J$3=Foglio2!$E$13,Direttivi_capi_ist.!R572,0)))))))))))</f>
        <v>0</v>
      </c>
      <c r="U590" s="252">
        <f t="shared" ref="U590" si="3229">(P590)/12*0.8</f>
        <v>0</v>
      </c>
      <c r="V590" s="252">
        <f t="shared" ref="V590" si="3230">(P590+R590)/12*0.8</f>
        <v>0</v>
      </c>
      <c r="W590" s="253" t="str">
        <f t="shared" ref="W590" si="3231">"Fascia Da "&amp;F590&amp;" a "&amp;F591&amp;" Decorrenza "&amp;DAY(C584)&amp;"/"&amp;MONTH(C584)&amp;"/"&amp;YEAR(C584)</f>
        <v>Fascia Da 15 a 20 Decorrenza 1/1/2007</v>
      </c>
    </row>
    <row r="591" spans="1:23" ht="9" customHeight="1" x14ac:dyDescent="0.2">
      <c r="B591" s="245">
        <f t="shared" si="2710"/>
        <v>39090</v>
      </c>
      <c r="C591" s="377"/>
      <c r="D591" s="377"/>
      <c r="E591" s="254" t="s">
        <v>4</v>
      </c>
      <c r="F591" s="255">
        <v>20</v>
      </c>
      <c r="G591" s="267">
        <f t="shared" ref="G591" si="3232">G590*1936.27</f>
        <v>0</v>
      </c>
      <c r="H591" s="267">
        <f t="shared" ref="H591" si="3233">H590*1936.27</f>
        <v>0</v>
      </c>
      <c r="I591" s="267">
        <f t="shared" ref="I591" si="3234">I590*1936.27</f>
        <v>0</v>
      </c>
      <c r="J591" s="267">
        <f t="shared" ref="J591" si="3235">J590*1936.27</f>
        <v>0</v>
      </c>
      <c r="K591" s="267">
        <f t="shared" ref="K591" si="3236">K590*1936.27</f>
        <v>0</v>
      </c>
      <c r="L591" s="266">
        <f t="shared" ref="L591" si="3237">L590*1936.27</f>
        <v>0</v>
      </c>
      <c r="M591" s="267">
        <f t="shared" ref="M591" si="3238">M590*1936.27</f>
        <v>0</v>
      </c>
      <c r="N591" s="182">
        <f t="shared" ref="N591" si="3239">N590*1936.27</f>
        <v>0</v>
      </c>
      <c r="O591" s="183">
        <f t="shared" ref="O591" si="3240">O590*1936.27</f>
        <v>0</v>
      </c>
      <c r="P591" s="184">
        <f t="shared" ref="P591" si="3241">P590*1936.27</f>
        <v>0</v>
      </c>
      <c r="Q591" s="184">
        <f t="shared" ref="Q591" si="3242">Q590*1936.27</f>
        <v>0</v>
      </c>
      <c r="R591" s="184">
        <f t="shared" ref="R591" si="3243">R590*1936.27</f>
        <v>0</v>
      </c>
      <c r="S591" s="184">
        <f t="shared" ref="S591" si="3244">S590*1936.27</f>
        <v>0</v>
      </c>
      <c r="T591" s="184">
        <f t="shared" ref="T591" si="3245">T590*1936.27</f>
        <v>0</v>
      </c>
      <c r="U591" s="184">
        <f t="shared" ref="U591" si="3246">U590*1936.27</f>
        <v>0</v>
      </c>
      <c r="V591" s="184">
        <f t="shared" ref="V591" si="3247">V590*1936.27</f>
        <v>0</v>
      </c>
    </row>
    <row r="592" spans="1:23" ht="12.75" customHeight="1" x14ac:dyDescent="0.2">
      <c r="A592" s="104">
        <f>IF(Foglio2!$J$7=1,TRUNC(Base!V592,0),TRUNC(Base!U592,0))</f>
        <v>0</v>
      </c>
      <c r="B592" s="245">
        <f t="shared" si="2710"/>
        <v>39091</v>
      </c>
      <c r="C592" s="377"/>
      <c r="D592" s="377"/>
      <c r="E592" s="259" t="s">
        <v>3</v>
      </c>
      <c r="F592" s="260">
        <v>21</v>
      </c>
      <c r="G592" s="248">
        <f>IF(Foglio2!$J$3=Foglio2!$E$3,Ausiliari_Coll.Scol.!E574,IF(Foglio2!$J$3=Foglio2!$E$4,Collab._Tecnici!E574,IF(Foglio2!$J$3=Foglio2!$E$5,Assistenti_Tecnici!E574,IF(Foglio2!$J$3=Foglio2!$E$6,Assistenti_Amm.vo!E574,IF(Foglio2!$J$3=Foglio2!$E$7,Resp_Coord_Amm.vo!E574,IF(Foglio2!$J$3=Foglio2!$E$8,Direttore_Amm.vo!E574,IF(Foglio2!$J$3=Foglio2!$E$9,Doc_mat_elem.re!E574,IF(Foglio2!$J$3=Foglio2!$E$10,Doc_dipl_scuola_sec.!E574,IF(Foglio2!$J$3=Foglio2!$E$11,Doc_scuola_media!E574,IF(Foglio2!$J$3=Foglio2!$E$12,Doc_laureati_scuola_sec.!E592,IF(Foglio2!$J$3=Foglio2!$E$13,Direttivi_capi_ist.!E574,0)))))))))))</f>
        <v>0</v>
      </c>
      <c r="H592" s="248">
        <f>IF(Foglio2!$J$3=Foglio2!$E$3,Ausiliari_Coll.Scol.!F574,IF(Foglio2!$J$3=Foglio2!$E$4,Collab._Tecnici!F574,IF(Foglio2!$J$3=Foglio2!$E$5,Assistenti_Tecnici!F574,IF(Foglio2!$J$3=Foglio2!$E$6,Assistenti_Amm.vo!F574,IF(Foglio2!$J$3=Foglio2!$E$7,Resp_Coord_Amm.vo!F574,IF(Foglio2!$J$3=Foglio2!$E$8,Direttore_Amm.vo!F574,IF(Foglio2!$J$3=Foglio2!$E$9,Doc_mat_elem.re!F574,IF(Foglio2!$J$3=Foglio2!$E$10,Doc_dipl_scuola_sec.!F574,IF(Foglio2!$J$3=Foglio2!$E$11,Doc_scuola_media!F574,IF(Foglio2!$J$3=Foglio2!$E$12,Doc_laureati_scuola_sec.!F592,IF(Foglio2!$J$3=Foglio2!$E$13,Direttivi_capi_ist.!F574,0)))))))))))</f>
        <v>0</v>
      </c>
      <c r="I592" s="248">
        <f>IF(Foglio2!$J$3=Foglio2!$E$3,Ausiliari_Coll.Scol.!G574,IF(Foglio2!$J$3=Foglio2!$E$4,Collab._Tecnici!G574,IF(Foglio2!$J$3=Foglio2!$E$5,Assistenti_Tecnici!G574,IF(Foglio2!$J$3=Foglio2!$E$6,Assistenti_Amm.vo!G574,IF(Foglio2!$J$3=Foglio2!$E$7,Resp_Coord_Amm.vo!G574,IF(Foglio2!$J$3=Foglio2!$E$8,Direttore_Amm.vo!G574,IF(Foglio2!$J$3=Foglio2!$E$9,Doc_mat_elem.re!G574,IF(Foglio2!$J$3=Foglio2!$E$10,Doc_dipl_scuola_sec.!G574,IF(Foglio2!$J$3=Foglio2!$E$11,Doc_scuola_media!G574,IF(Foglio2!$J$3=Foglio2!$E$12,Doc_laureati_scuola_sec.!G592,IF(Foglio2!$J$3=Foglio2!$E$13,Direttivi_capi_ist.!G574,0)))))))))))</f>
        <v>0</v>
      </c>
      <c r="J592" s="248">
        <f>IF(Foglio2!$J$3=Foglio2!$E$3,Ausiliari_Coll.Scol.!H574,IF(Foglio2!$J$3=Foglio2!$E$4,Collab._Tecnici!H574,IF(Foglio2!$J$3=Foglio2!$E$5,Assistenti_Tecnici!H574,IF(Foglio2!$J$3=Foglio2!$E$6,Assistenti_Amm.vo!H574,IF(Foglio2!$J$3=Foglio2!$E$7,Resp_Coord_Amm.vo!H574,IF(Foglio2!$J$3=Foglio2!$E$8,Direttore_Amm.vo!H574,IF(Foglio2!$J$3=Foglio2!$E$9,Doc_mat_elem.re!H574,IF(Foglio2!$J$3=Foglio2!$E$10,Doc_dipl_scuola_sec.!H574,IF(Foglio2!$J$3=Foglio2!$E$11,Doc_scuola_media!H574,IF(Foglio2!$J$3=Foglio2!$E$12,Doc_laureati_scuola_sec.!H592,IF(Foglio2!$J$3=Foglio2!$E$13,Direttivi_capi_ist.!H574,0)))))))))))</f>
        <v>0</v>
      </c>
      <c r="K592" s="248">
        <f>IF(Foglio2!$J$3=Foglio2!$E$3,Ausiliari_Coll.Scol.!I574,IF(Foglio2!$J$3=Foglio2!$E$4,Collab._Tecnici!I574,IF(Foglio2!$J$3=Foglio2!$E$5,Assistenti_Tecnici!I574,IF(Foglio2!$J$3=Foglio2!$E$6,Assistenti_Amm.vo!I574,IF(Foglio2!$J$3=Foglio2!$E$7,Resp_Coord_Amm.vo!I574,IF(Foglio2!$J$3=Foglio2!$E$8,Direttore_Amm.vo!I574,IF(Foglio2!$J$3=Foglio2!$E$9,Doc_mat_elem.re!I574,IF(Foglio2!$J$3=Foglio2!$E$10,Doc_dipl_scuola_sec.!I574,IF(Foglio2!$J$3=Foglio2!$E$11,Doc_scuola_media!I574,IF(Foglio2!$J$3=Foglio2!$E$12,Doc_laureati_scuola_sec.!I592,IF(Foglio2!$J$3=Foglio2!$E$13,Direttivi_capi_ist.!I574,0)))))))))))</f>
        <v>0</v>
      </c>
      <c r="L592" s="248">
        <f>IF(Foglio2!$J$3=Foglio2!$E$3,Ausiliari_Coll.Scol.!J574,IF(Foglio2!$J$3=Foglio2!$E$4,Collab._Tecnici!J574,IF(Foglio2!$J$3=Foglio2!$E$5,Assistenti_Tecnici!J574,IF(Foglio2!$J$3=Foglio2!$E$6,Assistenti_Amm.vo!J574,IF(Foglio2!$J$3=Foglio2!$E$7,Resp_Coord_Amm.vo!J574,IF(Foglio2!$J$3=Foglio2!$E$8,Direttore_Amm.vo!J574,IF(Foglio2!$J$3=Foglio2!$E$9,Doc_mat_elem.re!J574,IF(Foglio2!$J$3=Foglio2!$E$10,Doc_dipl_scuola_sec.!J574,IF(Foglio2!$J$3=Foglio2!$E$11,Doc_scuola_media!J574,IF(Foglio2!$J$3=Foglio2!$E$12,Doc_laureati_scuola_sec.!J592,IF(Foglio2!$J$3=Foglio2!$E$13,Direttivi_capi_ist.!J574,0)))))))))))</f>
        <v>0</v>
      </c>
      <c r="M592" s="249">
        <f>IF(Foglio2!$J$3=Foglio2!$E$3,Ausiliari_Coll.Scol.!K574,IF(Foglio2!$J$3=Foglio2!$E$4,Collab._Tecnici!K574,IF(Foglio2!$J$3=Foglio2!$E$5,Assistenti_Tecnici!K574,IF(Foglio2!$J$3=Foglio2!$E$6,Assistenti_Amm.vo!K574,IF(Foglio2!$J$3=Foglio2!$E$7,Resp_Coord_Amm.vo!K574,IF(Foglio2!$J$3=Foglio2!$E$8,Direttore_Amm.vo!K574,IF(Foglio2!$J$3=Foglio2!$E$9,Doc_mat_elem.re!K574,IF(Foglio2!$J$3=Foglio2!$E$10,Doc_dipl_scuola_sec.!K574,IF(Foglio2!$J$3=Foglio2!$E$11,Doc_scuola_media!K574,IF(Foglio2!$J$3=Foglio2!$E$12,Doc_laureati_scuola_sec.!K592,IF(Foglio2!$J$3=Foglio2!$E$13,Direttivi_capi_ist.!K574,0)))))))))))</f>
        <v>0</v>
      </c>
      <c r="N592" s="250">
        <f>IF(Foglio2!$J$3=Foglio2!$E$3,Ausiliari_Coll.Scol.!L574,IF(Foglio2!$J$3=Foglio2!$E$4,Collab._Tecnici!L574,IF(Foglio2!$J$3=Foglio2!$E$5,Assistenti_Tecnici!L574,IF(Foglio2!$J$3=Foglio2!$E$6,Assistenti_Amm.vo!L574,IF(Foglio2!$J$3=Foglio2!$E$7,Resp_Coord_Amm.vo!L574,IF(Foglio2!$J$3=Foglio2!$E$8,Direttore_Amm.vo!L574,IF(Foglio2!$J$3=Foglio2!$E$9,Doc_mat_elem.re!L574,IF(Foglio2!$J$3=Foglio2!$E$10,Doc_dipl_scuola_sec.!L574,IF(Foglio2!$J$3=Foglio2!$E$11,Doc_scuola_media!L574,IF(Foglio2!$J$3=Foglio2!$E$12,Doc_laureati_scuola_sec.!L592,IF(Foglio2!$J$3=Foglio2!$E$13,Direttivi_capi_ist.!L574,0)))))))))))</f>
        <v>0</v>
      </c>
      <c r="O592" s="251">
        <f>IF(Foglio2!$J$3=Foglio2!$E$3,Ausiliari_Coll.Scol.!M574,IF(Foglio2!$J$3=Foglio2!$E$4,Collab._Tecnici!M574,IF(Foglio2!$J$3=Foglio2!$E$5,Assistenti_Tecnici!M574,IF(Foglio2!$J$3=Foglio2!$E$6,Assistenti_Amm.vo!M574,IF(Foglio2!$J$3=Foglio2!$E$7,Resp_Coord_Amm.vo!M574,IF(Foglio2!$J$3=Foglio2!$E$8,Direttore_Amm.vo!M574,IF(Foglio2!$J$3=Foglio2!$E$9,Doc_mat_elem.re!M574,IF(Foglio2!$J$3=Foglio2!$E$10,Doc_dipl_scuola_sec.!M574,IF(Foglio2!$J$3=Foglio2!$E$11,Doc_scuola_media!M574,IF(Foglio2!$J$3=Foglio2!$E$12,Doc_laureati_scuola_sec.!M592,IF(Foglio2!$J$3=Foglio2!$E$13,Direttivi_capi_ist.!M574,0)))))))))))</f>
        <v>0</v>
      </c>
      <c r="P592" s="252">
        <f>IF(Foglio2!$J$3=Foglio2!$E$3,Ausiliari_Coll.Scol.!N574,IF(Foglio2!$J$3=Foglio2!$E$4,Collab._Tecnici!N574,IF(Foglio2!$J$3=Foglio2!$E$5,Assistenti_Tecnici!N574,IF(Foglio2!$J$3=Foglio2!$E$6,Assistenti_Amm.vo!N574,IF(Foglio2!$J$3=Foglio2!$E$7,Resp_Coord_Amm.vo!N574,IF(Foglio2!$J$3=Foglio2!$E$8,Direttore_Amm.vo!N574,IF(Foglio2!$J$3=Foglio2!$E$9,Doc_mat_elem.re!N574,IF(Foglio2!$J$3=Foglio2!$E$10,Doc_dipl_scuola_sec.!N574,IF(Foglio2!$J$3=Foglio2!$E$11,Doc_scuola_media!N574,IF(Foglio2!$J$3=Foglio2!$E$12,Doc_laureati_scuola_sec.!N592,IF(Foglio2!$J$3=Foglio2!$E$13,Direttivi_capi_ist.!N574,0)))))))))))</f>
        <v>0</v>
      </c>
      <c r="Q592" s="252">
        <f>IF(Foglio2!$J$3=Foglio2!$E$3,Ausiliari_Coll.Scol.!O574,IF(Foglio2!$J$3=Foglio2!$E$4,Collab._Tecnici!O574,IF(Foglio2!$J$3=Foglio2!$E$5,Assistenti_Tecnici!O574,IF(Foglio2!$J$3=Foglio2!$E$6,Assistenti_Amm.vo!O574,IF(Foglio2!$J$3=Foglio2!$E$7,Resp_Coord_Amm.vo!O574,IF(Foglio2!$J$3=Foglio2!$E$8,Direttore_Amm.vo!O574,IF(Foglio2!$J$3=Foglio2!$E$9,Doc_mat_elem.re!O574,IF(Foglio2!$J$3=Foglio2!$E$10,Doc_dipl_scuola_sec.!O574,IF(Foglio2!$J$3=Foglio2!$E$11,Doc_scuola_media!O574,IF(Foglio2!$J$3=Foglio2!$E$12,Doc_laureati_scuola_sec.!O592,IF(Foglio2!$J$3=Foglio2!$E$13,Direttivi_capi_ist.!O574,0)))))))))))</f>
        <v>0</v>
      </c>
      <c r="R592" s="252">
        <f>IF(Foglio2!$J$3=Foglio2!$E$3,Ausiliari_Coll.Scol.!P574,IF(Foglio2!$J$3=Foglio2!$E$4,Collab._Tecnici!P574,IF(Foglio2!$J$3=Foglio2!$E$5,Assistenti_Tecnici!P574,IF(Foglio2!$J$3=Foglio2!$E$6,Assistenti_Amm.vo!P574,IF(Foglio2!$J$3=Foglio2!$E$7,Resp_Coord_Amm.vo!P574,IF(Foglio2!$J$3=Foglio2!$E$8,Direttore_Amm.vo!P574,IF(Foglio2!$J$3=Foglio2!$E$9,Doc_mat_elem.re!P574,IF(Foglio2!$J$3=Foglio2!$E$10,Doc_dipl_scuola_sec.!P574,IF(Foglio2!$J$3=Foglio2!$E$11,Doc_scuola_media!P574,IF(Foglio2!$J$3=Foglio2!$E$12,Doc_laureati_scuola_sec.!P592,IF(Foglio2!$J$3=Foglio2!$E$13,Direttivi_capi_ist.!P574,0)))))))))))</f>
        <v>0</v>
      </c>
      <c r="S592" s="252">
        <f>IF(Foglio2!$J$3=Foglio2!$E$3,Ausiliari_Coll.Scol.!Q574,IF(Foglio2!$J$3=Foglio2!$E$4,Collab._Tecnici!Q574,IF(Foglio2!$J$3=Foglio2!$E$5,Assistenti_Tecnici!Q574,IF(Foglio2!$J$3=Foglio2!$E$6,Assistenti_Amm.vo!Q574,IF(Foglio2!$J$3=Foglio2!$E$7,Resp_Coord_Amm.vo!Q574,IF(Foglio2!$J$3=Foglio2!$E$8,Direttore_Amm.vo!Q574,IF(Foglio2!$J$3=Foglio2!$E$9,Doc_mat_elem.re!Q574,IF(Foglio2!$J$3=Foglio2!$E$10,Doc_dipl_scuola_sec.!Q574,IF(Foglio2!$J$3=Foglio2!$E$11,Doc_scuola_media!Q574,IF(Foglio2!$J$3=Foglio2!$E$12,Doc_laureati_scuola_sec.!Q592,IF(Foglio2!$J$3=Foglio2!$E$13,Direttivi_capi_ist.!Q574,0)))))))))))</f>
        <v>0</v>
      </c>
      <c r="T592" s="252">
        <f>IF(Foglio2!$J$3=Foglio2!$E$3,Ausiliari_Coll.Scol.!R574,IF(Foglio2!$J$3=Foglio2!$E$4,Collab._Tecnici!R574,IF(Foglio2!$J$3=Foglio2!$E$5,Assistenti_Tecnici!R574,IF(Foglio2!$J$3=Foglio2!$E$6,Assistenti_Amm.vo!R574,IF(Foglio2!$J$3=Foglio2!$E$7,Resp_Coord_Amm.vo!R574,IF(Foglio2!$J$3=Foglio2!$E$8,Direttore_Amm.vo!R574,IF(Foglio2!$J$3=Foglio2!$E$9,Doc_mat_elem.re!R574,IF(Foglio2!$J$3=Foglio2!$E$10,Doc_dipl_scuola_sec.!R574,IF(Foglio2!$J$3=Foglio2!$E$11,Doc_scuola_media!R574,IF(Foglio2!$J$3=Foglio2!$E$12,Doc_laureati_scuola_sec.!R592,IF(Foglio2!$J$3=Foglio2!$E$13,Direttivi_capi_ist.!R574,0)))))))))))</f>
        <v>0</v>
      </c>
      <c r="U592" s="252">
        <f t="shared" ref="U592" si="3248">(P592)/12*0.8</f>
        <v>0</v>
      </c>
      <c r="V592" s="252">
        <f t="shared" ref="V592" si="3249">(P592+R592)/12*0.8</f>
        <v>0</v>
      </c>
      <c r="W592" s="253" t="str">
        <f t="shared" ref="W592" si="3250">"Fascia Da "&amp;F592&amp;" a "&amp;F593&amp;" Decorrenza "&amp;DAY(C584)&amp;"/"&amp;MONTH(C584)&amp;"/"&amp;YEAR(C584)</f>
        <v>Fascia Da 21 a 27 Decorrenza 1/1/2007</v>
      </c>
    </row>
    <row r="593" spans="1:23" ht="9" customHeight="1" x14ac:dyDescent="0.2">
      <c r="B593" s="245">
        <f t="shared" si="2710"/>
        <v>39092</v>
      </c>
      <c r="C593" s="377"/>
      <c r="D593" s="377"/>
      <c r="E593" s="254" t="s">
        <v>4</v>
      </c>
      <c r="F593" s="255">
        <v>27</v>
      </c>
      <c r="G593" s="267">
        <f t="shared" ref="G593" si="3251">G592*1936.27</f>
        <v>0</v>
      </c>
      <c r="H593" s="267">
        <f t="shared" ref="H593" si="3252">H592*1936.27</f>
        <v>0</v>
      </c>
      <c r="I593" s="267">
        <f t="shared" ref="I593" si="3253">I592*1936.27</f>
        <v>0</v>
      </c>
      <c r="J593" s="267">
        <f t="shared" ref="J593" si="3254">J592*1936.27</f>
        <v>0</v>
      </c>
      <c r="K593" s="267">
        <f t="shared" ref="K593" si="3255">K592*1936.27</f>
        <v>0</v>
      </c>
      <c r="L593" s="266">
        <f t="shared" ref="L593" si="3256">L592*1936.27</f>
        <v>0</v>
      </c>
      <c r="M593" s="267">
        <f t="shared" ref="M593" si="3257">M592*1936.27</f>
        <v>0</v>
      </c>
      <c r="N593" s="182">
        <f t="shared" ref="N593" si="3258">N592*1936.27</f>
        <v>0</v>
      </c>
      <c r="O593" s="183">
        <f t="shared" ref="O593" si="3259">O592*1936.27</f>
        <v>0</v>
      </c>
      <c r="P593" s="184">
        <f t="shared" ref="P593" si="3260">P592*1936.27</f>
        <v>0</v>
      </c>
      <c r="Q593" s="184">
        <f t="shared" ref="Q593" si="3261">Q592*1936.27</f>
        <v>0</v>
      </c>
      <c r="R593" s="184">
        <f t="shared" ref="R593" si="3262">R592*1936.27</f>
        <v>0</v>
      </c>
      <c r="S593" s="184">
        <f t="shared" ref="S593" si="3263">S592*1936.27</f>
        <v>0</v>
      </c>
      <c r="T593" s="184">
        <f t="shared" ref="T593" si="3264">T592*1936.27</f>
        <v>0</v>
      </c>
      <c r="U593" s="184">
        <f t="shared" ref="U593" si="3265">U592*1936.27</f>
        <v>0</v>
      </c>
      <c r="V593" s="184">
        <f t="shared" ref="V593" si="3266">V592*1936.27</f>
        <v>0</v>
      </c>
    </row>
    <row r="594" spans="1:23" ht="12.75" customHeight="1" x14ac:dyDescent="0.2">
      <c r="A594" s="104">
        <f>IF(Foglio2!$J$7=1,TRUNC(Base!V594,0),TRUNC(Base!U594,0))</f>
        <v>0</v>
      </c>
      <c r="B594" s="245">
        <f t="shared" si="2710"/>
        <v>39093</v>
      </c>
      <c r="C594" s="377"/>
      <c r="D594" s="377"/>
      <c r="E594" s="259" t="s">
        <v>3</v>
      </c>
      <c r="F594" s="260">
        <v>28</v>
      </c>
      <c r="G594" s="248">
        <f>IF(Foglio2!$J$3=Foglio2!$E$3,Ausiliari_Coll.Scol.!E576,IF(Foglio2!$J$3=Foglio2!$E$4,Collab._Tecnici!E576,IF(Foglio2!$J$3=Foglio2!$E$5,Assistenti_Tecnici!E576,IF(Foglio2!$J$3=Foglio2!$E$6,Assistenti_Amm.vo!E576,IF(Foglio2!$J$3=Foglio2!$E$7,Resp_Coord_Amm.vo!E576,IF(Foglio2!$J$3=Foglio2!$E$8,Direttore_Amm.vo!E576,IF(Foglio2!$J$3=Foglio2!$E$9,Doc_mat_elem.re!E576,IF(Foglio2!$J$3=Foglio2!$E$10,Doc_dipl_scuola_sec.!E576,IF(Foglio2!$J$3=Foglio2!$E$11,Doc_scuola_media!E576,IF(Foglio2!$J$3=Foglio2!$E$12,Doc_laureati_scuola_sec.!E594,IF(Foglio2!$J$3=Foglio2!$E$13,Direttivi_capi_ist.!E576,0)))))))))))</f>
        <v>0</v>
      </c>
      <c r="H594" s="248">
        <f>IF(Foglio2!$J$3=Foglio2!$E$3,Ausiliari_Coll.Scol.!F576,IF(Foglio2!$J$3=Foglio2!$E$4,Collab._Tecnici!F576,IF(Foglio2!$J$3=Foglio2!$E$5,Assistenti_Tecnici!F576,IF(Foglio2!$J$3=Foglio2!$E$6,Assistenti_Amm.vo!F576,IF(Foglio2!$J$3=Foglio2!$E$7,Resp_Coord_Amm.vo!F576,IF(Foglio2!$J$3=Foglio2!$E$8,Direttore_Amm.vo!F576,IF(Foglio2!$J$3=Foglio2!$E$9,Doc_mat_elem.re!F576,IF(Foglio2!$J$3=Foglio2!$E$10,Doc_dipl_scuola_sec.!F576,IF(Foglio2!$J$3=Foglio2!$E$11,Doc_scuola_media!F576,IF(Foglio2!$J$3=Foglio2!$E$12,Doc_laureati_scuola_sec.!F594,IF(Foglio2!$J$3=Foglio2!$E$13,Direttivi_capi_ist.!F576,0)))))))))))</f>
        <v>0</v>
      </c>
      <c r="I594" s="248">
        <f>IF(Foglio2!$J$3=Foglio2!$E$3,Ausiliari_Coll.Scol.!G576,IF(Foglio2!$J$3=Foglio2!$E$4,Collab._Tecnici!G576,IF(Foglio2!$J$3=Foglio2!$E$5,Assistenti_Tecnici!G576,IF(Foglio2!$J$3=Foglio2!$E$6,Assistenti_Amm.vo!G576,IF(Foglio2!$J$3=Foglio2!$E$7,Resp_Coord_Amm.vo!G576,IF(Foglio2!$J$3=Foglio2!$E$8,Direttore_Amm.vo!G576,IF(Foglio2!$J$3=Foglio2!$E$9,Doc_mat_elem.re!G576,IF(Foglio2!$J$3=Foglio2!$E$10,Doc_dipl_scuola_sec.!G576,IF(Foglio2!$J$3=Foglio2!$E$11,Doc_scuola_media!G576,IF(Foglio2!$J$3=Foglio2!$E$12,Doc_laureati_scuola_sec.!G594,IF(Foglio2!$J$3=Foglio2!$E$13,Direttivi_capi_ist.!G576,0)))))))))))</f>
        <v>0</v>
      </c>
      <c r="J594" s="248">
        <f>IF(Foglio2!$J$3=Foglio2!$E$3,Ausiliari_Coll.Scol.!H576,IF(Foglio2!$J$3=Foglio2!$E$4,Collab._Tecnici!H576,IF(Foglio2!$J$3=Foglio2!$E$5,Assistenti_Tecnici!H576,IF(Foglio2!$J$3=Foglio2!$E$6,Assistenti_Amm.vo!H576,IF(Foglio2!$J$3=Foglio2!$E$7,Resp_Coord_Amm.vo!H576,IF(Foglio2!$J$3=Foglio2!$E$8,Direttore_Amm.vo!H576,IF(Foglio2!$J$3=Foglio2!$E$9,Doc_mat_elem.re!H576,IF(Foglio2!$J$3=Foglio2!$E$10,Doc_dipl_scuola_sec.!H576,IF(Foglio2!$J$3=Foglio2!$E$11,Doc_scuola_media!H576,IF(Foglio2!$J$3=Foglio2!$E$12,Doc_laureati_scuola_sec.!H594,IF(Foglio2!$J$3=Foglio2!$E$13,Direttivi_capi_ist.!H576,0)))))))))))</f>
        <v>0</v>
      </c>
      <c r="K594" s="248">
        <f>IF(Foglio2!$J$3=Foglio2!$E$3,Ausiliari_Coll.Scol.!I576,IF(Foglio2!$J$3=Foglio2!$E$4,Collab._Tecnici!I576,IF(Foglio2!$J$3=Foglio2!$E$5,Assistenti_Tecnici!I576,IF(Foglio2!$J$3=Foglio2!$E$6,Assistenti_Amm.vo!I576,IF(Foglio2!$J$3=Foglio2!$E$7,Resp_Coord_Amm.vo!I576,IF(Foglio2!$J$3=Foglio2!$E$8,Direttore_Amm.vo!I576,IF(Foglio2!$J$3=Foglio2!$E$9,Doc_mat_elem.re!I576,IF(Foglio2!$J$3=Foglio2!$E$10,Doc_dipl_scuola_sec.!I576,IF(Foglio2!$J$3=Foglio2!$E$11,Doc_scuola_media!I576,IF(Foglio2!$J$3=Foglio2!$E$12,Doc_laureati_scuola_sec.!I594,IF(Foglio2!$J$3=Foglio2!$E$13,Direttivi_capi_ist.!I576,0)))))))))))</f>
        <v>0</v>
      </c>
      <c r="L594" s="248">
        <f>IF(Foglio2!$J$3=Foglio2!$E$3,Ausiliari_Coll.Scol.!J576,IF(Foglio2!$J$3=Foglio2!$E$4,Collab._Tecnici!J576,IF(Foglio2!$J$3=Foglio2!$E$5,Assistenti_Tecnici!J576,IF(Foglio2!$J$3=Foglio2!$E$6,Assistenti_Amm.vo!J576,IF(Foglio2!$J$3=Foglio2!$E$7,Resp_Coord_Amm.vo!J576,IF(Foglio2!$J$3=Foglio2!$E$8,Direttore_Amm.vo!J576,IF(Foglio2!$J$3=Foglio2!$E$9,Doc_mat_elem.re!J576,IF(Foglio2!$J$3=Foglio2!$E$10,Doc_dipl_scuola_sec.!J576,IF(Foglio2!$J$3=Foglio2!$E$11,Doc_scuola_media!J576,IF(Foglio2!$J$3=Foglio2!$E$12,Doc_laureati_scuola_sec.!J594,IF(Foglio2!$J$3=Foglio2!$E$13,Direttivi_capi_ist.!J576,0)))))))))))</f>
        <v>0</v>
      </c>
      <c r="M594" s="249">
        <f>IF(Foglio2!$J$3=Foglio2!$E$3,Ausiliari_Coll.Scol.!K576,IF(Foglio2!$J$3=Foglio2!$E$4,Collab._Tecnici!K576,IF(Foglio2!$J$3=Foglio2!$E$5,Assistenti_Tecnici!K576,IF(Foglio2!$J$3=Foglio2!$E$6,Assistenti_Amm.vo!K576,IF(Foglio2!$J$3=Foglio2!$E$7,Resp_Coord_Amm.vo!K576,IF(Foglio2!$J$3=Foglio2!$E$8,Direttore_Amm.vo!K576,IF(Foglio2!$J$3=Foglio2!$E$9,Doc_mat_elem.re!K576,IF(Foglio2!$J$3=Foglio2!$E$10,Doc_dipl_scuola_sec.!K576,IF(Foglio2!$J$3=Foglio2!$E$11,Doc_scuola_media!K576,IF(Foglio2!$J$3=Foglio2!$E$12,Doc_laureati_scuola_sec.!K594,IF(Foglio2!$J$3=Foglio2!$E$13,Direttivi_capi_ist.!K576,0)))))))))))</f>
        <v>0</v>
      </c>
      <c r="N594" s="250">
        <f>IF(Foglio2!$J$3=Foglio2!$E$3,Ausiliari_Coll.Scol.!L576,IF(Foglio2!$J$3=Foglio2!$E$4,Collab._Tecnici!L576,IF(Foglio2!$J$3=Foglio2!$E$5,Assistenti_Tecnici!L576,IF(Foglio2!$J$3=Foglio2!$E$6,Assistenti_Amm.vo!L576,IF(Foglio2!$J$3=Foglio2!$E$7,Resp_Coord_Amm.vo!L576,IF(Foglio2!$J$3=Foglio2!$E$8,Direttore_Amm.vo!L576,IF(Foglio2!$J$3=Foglio2!$E$9,Doc_mat_elem.re!L576,IF(Foglio2!$J$3=Foglio2!$E$10,Doc_dipl_scuola_sec.!L576,IF(Foglio2!$J$3=Foglio2!$E$11,Doc_scuola_media!L576,IF(Foglio2!$J$3=Foglio2!$E$12,Doc_laureati_scuola_sec.!L594,IF(Foglio2!$J$3=Foglio2!$E$13,Direttivi_capi_ist.!L576,0)))))))))))</f>
        <v>0</v>
      </c>
      <c r="O594" s="251">
        <f>IF(Foglio2!$J$3=Foglio2!$E$3,Ausiliari_Coll.Scol.!M576,IF(Foglio2!$J$3=Foglio2!$E$4,Collab._Tecnici!M576,IF(Foglio2!$J$3=Foglio2!$E$5,Assistenti_Tecnici!M576,IF(Foglio2!$J$3=Foglio2!$E$6,Assistenti_Amm.vo!M576,IF(Foglio2!$J$3=Foglio2!$E$7,Resp_Coord_Amm.vo!M576,IF(Foglio2!$J$3=Foglio2!$E$8,Direttore_Amm.vo!M576,IF(Foglio2!$J$3=Foglio2!$E$9,Doc_mat_elem.re!M576,IF(Foglio2!$J$3=Foglio2!$E$10,Doc_dipl_scuola_sec.!M576,IF(Foglio2!$J$3=Foglio2!$E$11,Doc_scuola_media!M576,IF(Foglio2!$J$3=Foglio2!$E$12,Doc_laureati_scuola_sec.!M594,IF(Foglio2!$J$3=Foglio2!$E$13,Direttivi_capi_ist.!M576,0)))))))))))</f>
        <v>0</v>
      </c>
      <c r="P594" s="252">
        <f>IF(Foglio2!$J$3=Foglio2!$E$3,Ausiliari_Coll.Scol.!N576,IF(Foglio2!$J$3=Foglio2!$E$4,Collab._Tecnici!N576,IF(Foglio2!$J$3=Foglio2!$E$5,Assistenti_Tecnici!N576,IF(Foglio2!$J$3=Foglio2!$E$6,Assistenti_Amm.vo!N576,IF(Foglio2!$J$3=Foglio2!$E$7,Resp_Coord_Amm.vo!N576,IF(Foglio2!$J$3=Foglio2!$E$8,Direttore_Amm.vo!N576,IF(Foglio2!$J$3=Foglio2!$E$9,Doc_mat_elem.re!N576,IF(Foglio2!$J$3=Foglio2!$E$10,Doc_dipl_scuola_sec.!N576,IF(Foglio2!$J$3=Foglio2!$E$11,Doc_scuola_media!N576,IF(Foglio2!$J$3=Foglio2!$E$12,Doc_laureati_scuola_sec.!N594,IF(Foglio2!$J$3=Foglio2!$E$13,Direttivi_capi_ist.!N576,0)))))))))))</f>
        <v>0</v>
      </c>
      <c r="Q594" s="252">
        <f>IF(Foglio2!$J$3=Foglio2!$E$3,Ausiliari_Coll.Scol.!O576,IF(Foglio2!$J$3=Foglio2!$E$4,Collab._Tecnici!O576,IF(Foglio2!$J$3=Foglio2!$E$5,Assistenti_Tecnici!O576,IF(Foglio2!$J$3=Foglio2!$E$6,Assistenti_Amm.vo!O576,IF(Foglio2!$J$3=Foglio2!$E$7,Resp_Coord_Amm.vo!O576,IF(Foglio2!$J$3=Foglio2!$E$8,Direttore_Amm.vo!O576,IF(Foglio2!$J$3=Foglio2!$E$9,Doc_mat_elem.re!O576,IF(Foglio2!$J$3=Foglio2!$E$10,Doc_dipl_scuola_sec.!O576,IF(Foglio2!$J$3=Foglio2!$E$11,Doc_scuola_media!O576,IF(Foglio2!$J$3=Foglio2!$E$12,Doc_laureati_scuola_sec.!O594,IF(Foglio2!$J$3=Foglio2!$E$13,Direttivi_capi_ist.!O576,0)))))))))))</f>
        <v>0</v>
      </c>
      <c r="R594" s="252">
        <f>IF(Foglio2!$J$3=Foglio2!$E$3,Ausiliari_Coll.Scol.!P576,IF(Foglio2!$J$3=Foglio2!$E$4,Collab._Tecnici!P576,IF(Foglio2!$J$3=Foglio2!$E$5,Assistenti_Tecnici!P576,IF(Foglio2!$J$3=Foglio2!$E$6,Assistenti_Amm.vo!P576,IF(Foglio2!$J$3=Foglio2!$E$7,Resp_Coord_Amm.vo!P576,IF(Foglio2!$J$3=Foglio2!$E$8,Direttore_Amm.vo!P576,IF(Foglio2!$J$3=Foglio2!$E$9,Doc_mat_elem.re!P576,IF(Foglio2!$J$3=Foglio2!$E$10,Doc_dipl_scuola_sec.!P576,IF(Foglio2!$J$3=Foglio2!$E$11,Doc_scuola_media!P576,IF(Foglio2!$J$3=Foglio2!$E$12,Doc_laureati_scuola_sec.!P594,IF(Foglio2!$J$3=Foglio2!$E$13,Direttivi_capi_ist.!P576,0)))))))))))</f>
        <v>0</v>
      </c>
      <c r="S594" s="252">
        <f>IF(Foglio2!$J$3=Foglio2!$E$3,Ausiliari_Coll.Scol.!Q576,IF(Foglio2!$J$3=Foglio2!$E$4,Collab._Tecnici!Q576,IF(Foglio2!$J$3=Foglio2!$E$5,Assistenti_Tecnici!Q576,IF(Foglio2!$J$3=Foglio2!$E$6,Assistenti_Amm.vo!Q576,IF(Foglio2!$J$3=Foglio2!$E$7,Resp_Coord_Amm.vo!Q576,IF(Foglio2!$J$3=Foglio2!$E$8,Direttore_Amm.vo!Q576,IF(Foglio2!$J$3=Foglio2!$E$9,Doc_mat_elem.re!Q576,IF(Foglio2!$J$3=Foglio2!$E$10,Doc_dipl_scuola_sec.!Q576,IF(Foglio2!$J$3=Foglio2!$E$11,Doc_scuola_media!Q576,IF(Foglio2!$J$3=Foglio2!$E$12,Doc_laureati_scuola_sec.!Q594,IF(Foglio2!$J$3=Foglio2!$E$13,Direttivi_capi_ist.!Q576,0)))))))))))</f>
        <v>0</v>
      </c>
      <c r="T594" s="252">
        <f>IF(Foglio2!$J$3=Foglio2!$E$3,Ausiliari_Coll.Scol.!R576,IF(Foglio2!$J$3=Foglio2!$E$4,Collab._Tecnici!R576,IF(Foglio2!$J$3=Foglio2!$E$5,Assistenti_Tecnici!R576,IF(Foglio2!$J$3=Foglio2!$E$6,Assistenti_Amm.vo!R576,IF(Foglio2!$J$3=Foglio2!$E$7,Resp_Coord_Amm.vo!R576,IF(Foglio2!$J$3=Foglio2!$E$8,Direttore_Amm.vo!R576,IF(Foglio2!$J$3=Foglio2!$E$9,Doc_mat_elem.re!R576,IF(Foglio2!$J$3=Foglio2!$E$10,Doc_dipl_scuola_sec.!R576,IF(Foglio2!$J$3=Foglio2!$E$11,Doc_scuola_media!R576,IF(Foglio2!$J$3=Foglio2!$E$12,Doc_laureati_scuola_sec.!R594,IF(Foglio2!$J$3=Foglio2!$E$13,Direttivi_capi_ist.!R576,0)))))))))))</f>
        <v>0</v>
      </c>
      <c r="U594" s="252">
        <f t="shared" ref="U594" si="3267">(P594)/12*0.8</f>
        <v>0</v>
      </c>
      <c r="V594" s="252">
        <f t="shared" ref="V594" si="3268">(P594+R594)/12*0.8</f>
        <v>0</v>
      </c>
      <c r="W594" s="253" t="str">
        <f t="shared" ref="W594" si="3269">"Fascia Da "&amp;F594&amp;" a "&amp;F595&amp;" Decorrenza "&amp;DAY(C584)&amp;"/"&amp;MONTH(C584)&amp;"/"&amp;YEAR(C584)</f>
        <v>Fascia Da 28 a 34 Decorrenza 1/1/2007</v>
      </c>
    </row>
    <row r="595" spans="1:23" ht="9" customHeight="1" x14ac:dyDescent="0.2">
      <c r="B595" s="245">
        <f t="shared" si="2710"/>
        <v>39094</v>
      </c>
      <c r="C595" s="377"/>
      <c r="D595" s="377"/>
      <c r="E595" s="254" t="s">
        <v>4</v>
      </c>
      <c r="F595" s="255">
        <v>34</v>
      </c>
      <c r="G595" s="267">
        <f t="shared" ref="G595" si="3270">G594*1936.27</f>
        <v>0</v>
      </c>
      <c r="H595" s="267">
        <f t="shared" ref="H595" si="3271">H594*1936.27</f>
        <v>0</v>
      </c>
      <c r="I595" s="267">
        <f t="shared" ref="I595" si="3272">I594*1936.27</f>
        <v>0</v>
      </c>
      <c r="J595" s="267">
        <f t="shared" ref="J595" si="3273">J594*1936.27</f>
        <v>0</v>
      </c>
      <c r="K595" s="267">
        <f t="shared" ref="K595" si="3274">K594*1936.27</f>
        <v>0</v>
      </c>
      <c r="L595" s="266">
        <f t="shared" ref="L595" si="3275">L594*1936.27</f>
        <v>0</v>
      </c>
      <c r="M595" s="267">
        <f t="shared" ref="M595" si="3276">M594*1936.27</f>
        <v>0</v>
      </c>
      <c r="N595" s="182">
        <f t="shared" ref="N595" si="3277">N594*1936.27</f>
        <v>0</v>
      </c>
      <c r="O595" s="183">
        <f t="shared" ref="O595" si="3278">O594*1936.27</f>
        <v>0</v>
      </c>
      <c r="P595" s="184">
        <f t="shared" ref="P595" si="3279">P594*1936.27</f>
        <v>0</v>
      </c>
      <c r="Q595" s="184">
        <f t="shared" ref="Q595" si="3280">Q594*1936.27</f>
        <v>0</v>
      </c>
      <c r="R595" s="184">
        <f t="shared" ref="R595" si="3281">R594*1936.27</f>
        <v>0</v>
      </c>
      <c r="S595" s="184">
        <f t="shared" ref="S595" si="3282">S594*1936.27</f>
        <v>0</v>
      </c>
      <c r="T595" s="184">
        <f t="shared" ref="T595" si="3283">T594*1936.27</f>
        <v>0</v>
      </c>
      <c r="U595" s="184">
        <f t="shared" ref="U595" si="3284">U594*1936.27</f>
        <v>0</v>
      </c>
      <c r="V595" s="184">
        <f t="shared" ref="V595" si="3285">V594*1936.27</f>
        <v>0</v>
      </c>
    </row>
    <row r="596" spans="1:23" ht="12.75" customHeight="1" x14ac:dyDescent="0.2">
      <c r="A596" s="104">
        <f>IF(Foglio2!$J$7=1,TRUNC(Base!V596,0),TRUNC(Base!U596,0))</f>
        <v>0</v>
      </c>
      <c r="B596" s="245">
        <f t="shared" si="2710"/>
        <v>39095</v>
      </c>
      <c r="C596" s="377"/>
      <c r="D596" s="377"/>
      <c r="E596" s="259" t="s">
        <v>3</v>
      </c>
      <c r="F596" s="260">
        <v>35</v>
      </c>
      <c r="G596" s="248">
        <f>IF(Foglio2!$J$3=Foglio2!$E$3,Ausiliari_Coll.Scol.!E578,IF(Foglio2!$J$3=Foglio2!$E$4,Collab._Tecnici!E578,IF(Foglio2!$J$3=Foglio2!$E$5,Assistenti_Tecnici!E578,IF(Foglio2!$J$3=Foglio2!$E$6,Assistenti_Amm.vo!E578,IF(Foglio2!$J$3=Foglio2!$E$7,Resp_Coord_Amm.vo!E578,IF(Foglio2!$J$3=Foglio2!$E$8,Direttore_Amm.vo!E578,IF(Foglio2!$J$3=Foglio2!$E$9,Doc_mat_elem.re!E578,IF(Foglio2!$J$3=Foglio2!$E$10,Doc_dipl_scuola_sec.!E578,IF(Foglio2!$J$3=Foglio2!$E$11,Doc_scuola_media!E578,IF(Foglio2!$J$3=Foglio2!$E$12,Doc_laureati_scuola_sec.!E596,IF(Foglio2!$J$3=Foglio2!$E$13,Direttivi_capi_ist.!E578,0)))))))))))</f>
        <v>0</v>
      </c>
      <c r="H596" s="248">
        <f>IF(Foglio2!$J$3=Foglio2!$E$3,Ausiliari_Coll.Scol.!F578,IF(Foglio2!$J$3=Foglio2!$E$4,Collab._Tecnici!F578,IF(Foglio2!$J$3=Foglio2!$E$5,Assistenti_Tecnici!F578,IF(Foglio2!$J$3=Foglio2!$E$6,Assistenti_Amm.vo!F578,IF(Foglio2!$J$3=Foglio2!$E$7,Resp_Coord_Amm.vo!F578,IF(Foglio2!$J$3=Foglio2!$E$8,Direttore_Amm.vo!F578,IF(Foglio2!$J$3=Foglio2!$E$9,Doc_mat_elem.re!F578,IF(Foglio2!$J$3=Foglio2!$E$10,Doc_dipl_scuola_sec.!F578,IF(Foglio2!$J$3=Foglio2!$E$11,Doc_scuola_media!F578,IF(Foglio2!$J$3=Foglio2!$E$12,Doc_laureati_scuola_sec.!F596,IF(Foglio2!$J$3=Foglio2!$E$13,Direttivi_capi_ist.!F578,0)))))))))))</f>
        <v>0</v>
      </c>
      <c r="I596" s="248">
        <f>IF(Foglio2!$J$3=Foglio2!$E$3,Ausiliari_Coll.Scol.!G578,IF(Foglio2!$J$3=Foglio2!$E$4,Collab._Tecnici!G578,IF(Foglio2!$J$3=Foglio2!$E$5,Assistenti_Tecnici!G578,IF(Foglio2!$J$3=Foglio2!$E$6,Assistenti_Amm.vo!G578,IF(Foglio2!$J$3=Foglio2!$E$7,Resp_Coord_Amm.vo!G578,IF(Foglio2!$J$3=Foglio2!$E$8,Direttore_Amm.vo!G578,IF(Foglio2!$J$3=Foglio2!$E$9,Doc_mat_elem.re!G578,IF(Foglio2!$J$3=Foglio2!$E$10,Doc_dipl_scuola_sec.!G578,IF(Foglio2!$J$3=Foglio2!$E$11,Doc_scuola_media!G578,IF(Foglio2!$J$3=Foglio2!$E$12,Doc_laureati_scuola_sec.!G596,IF(Foglio2!$J$3=Foglio2!$E$13,Direttivi_capi_ist.!G578,0)))))))))))</f>
        <v>0</v>
      </c>
      <c r="J596" s="248">
        <f>IF(Foglio2!$J$3=Foglio2!$E$3,Ausiliari_Coll.Scol.!H578,IF(Foglio2!$J$3=Foglio2!$E$4,Collab._Tecnici!H578,IF(Foglio2!$J$3=Foglio2!$E$5,Assistenti_Tecnici!H578,IF(Foglio2!$J$3=Foglio2!$E$6,Assistenti_Amm.vo!H578,IF(Foglio2!$J$3=Foglio2!$E$7,Resp_Coord_Amm.vo!H578,IF(Foglio2!$J$3=Foglio2!$E$8,Direttore_Amm.vo!H578,IF(Foglio2!$J$3=Foglio2!$E$9,Doc_mat_elem.re!H578,IF(Foglio2!$J$3=Foglio2!$E$10,Doc_dipl_scuola_sec.!H578,IF(Foglio2!$J$3=Foglio2!$E$11,Doc_scuola_media!H578,IF(Foglio2!$J$3=Foglio2!$E$12,Doc_laureati_scuola_sec.!H596,IF(Foglio2!$J$3=Foglio2!$E$13,Direttivi_capi_ist.!H578,0)))))))))))</f>
        <v>0</v>
      </c>
      <c r="K596" s="248">
        <f>IF(Foglio2!$J$3=Foglio2!$E$3,Ausiliari_Coll.Scol.!I578,IF(Foglio2!$J$3=Foglio2!$E$4,Collab._Tecnici!I578,IF(Foglio2!$J$3=Foglio2!$E$5,Assistenti_Tecnici!I578,IF(Foglio2!$J$3=Foglio2!$E$6,Assistenti_Amm.vo!I578,IF(Foglio2!$J$3=Foglio2!$E$7,Resp_Coord_Amm.vo!I578,IF(Foglio2!$J$3=Foglio2!$E$8,Direttore_Amm.vo!I578,IF(Foglio2!$J$3=Foglio2!$E$9,Doc_mat_elem.re!I578,IF(Foglio2!$J$3=Foglio2!$E$10,Doc_dipl_scuola_sec.!I578,IF(Foglio2!$J$3=Foglio2!$E$11,Doc_scuola_media!I578,IF(Foglio2!$J$3=Foglio2!$E$12,Doc_laureati_scuola_sec.!I596,IF(Foglio2!$J$3=Foglio2!$E$13,Direttivi_capi_ist.!I578,0)))))))))))</f>
        <v>0</v>
      </c>
      <c r="L596" s="248">
        <f>IF(Foglio2!$J$3=Foglio2!$E$3,Ausiliari_Coll.Scol.!J578,IF(Foglio2!$J$3=Foglio2!$E$4,Collab._Tecnici!J578,IF(Foglio2!$J$3=Foglio2!$E$5,Assistenti_Tecnici!J578,IF(Foglio2!$J$3=Foglio2!$E$6,Assistenti_Amm.vo!J578,IF(Foglio2!$J$3=Foglio2!$E$7,Resp_Coord_Amm.vo!J578,IF(Foglio2!$J$3=Foglio2!$E$8,Direttore_Amm.vo!J578,IF(Foglio2!$J$3=Foglio2!$E$9,Doc_mat_elem.re!J578,IF(Foglio2!$J$3=Foglio2!$E$10,Doc_dipl_scuola_sec.!J578,IF(Foglio2!$J$3=Foglio2!$E$11,Doc_scuola_media!J578,IF(Foglio2!$J$3=Foglio2!$E$12,Doc_laureati_scuola_sec.!J596,IF(Foglio2!$J$3=Foglio2!$E$13,Direttivi_capi_ist.!J578,0)))))))))))</f>
        <v>0</v>
      </c>
      <c r="M596" s="249">
        <f>IF(Foglio2!$J$3=Foglio2!$E$3,Ausiliari_Coll.Scol.!K578,IF(Foglio2!$J$3=Foglio2!$E$4,Collab._Tecnici!K578,IF(Foglio2!$J$3=Foglio2!$E$5,Assistenti_Tecnici!K578,IF(Foglio2!$J$3=Foglio2!$E$6,Assistenti_Amm.vo!K578,IF(Foglio2!$J$3=Foglio2!$E$7,Resp_Coord_Amm.vo!K578,IF(Foglio2!$J$3=Foglio2!$E$8,Direttore_Amm.vo!K578,IF(Foglio2!$J$3=Foglio2!$E$9,Doc_mat_elem.re!K578,IF(Foglio2!$J$3=Foglio2!$E$10,Doc_dipl_scuola_sec.!K578,IF(Foglio2!$J$3=Foglio2!$E$11,Doc_scuola_media!K578,IF(Foglio2!$J$3=Foglio2!$E$12,Doc_laureati_scuola_sec.!K596,IF(Foglio2!$J$3=Foglio2!$E$13,Direttivi_capi_ist.!K578,0)))))))))))</f>
        <v>0</v>
      </c>
      <c r="N596" s="250">
        <f>IF(Foglio2!$J$3=Foglio2!$E$3,Ausiliari_Coll.Scol.!L578,IF(Foglio2!$J$3=Foglio2!$E$4,Collab._Tecnici!L578,IF(Foglio2!$J$3=Foglio2!$E$5,Assistenti_Tecnici!L578,IF(Foglio2!$J$3=Foglio2!$E$6,Assistenti_Amm.vo!L578,IF(Foglio2!$J$3=Foglio2!$E$7,Resp_Coord_Amm.vo!L578,IF(Foglio2!$J$3=Foglio2!$E$8,Direttore_Amm.vo!L578,IF(Foglio2!$J$3=Foglio2!$E$9,Doc_mat_elem.re!L578,IF(Foglio2!$J$3=Foglio2!$E$10,Doc_dipl_scuola_sec.!L578,IF(Foglio2!$J$3=Foglio2!$E$11,Doc_scuola_media!L578,IF(Foglio2!$J$3=Foglio2!$E$12,Doc_laureati_scuola_sec.!L596,IF(Foglio2!$J$3=Foglio2!$E$13,Direttivi_capi_ist.!L578,0)))))))))))</f>
        <v>0</v>
      </c>
      <c r="O596" s="251">
        <f>IF(Foglio2!$J$3=Foglio2!$E$3,Ausiliari_Coll.Scol.!M578,IF(Foglio2!$J$3=Foglio2!$E$4,Collab._Tecnici!M578,IF(Foglio2!$J$3=Foglio2!$E$5,Assistenti_Tecnici!M578,IF(Foglio2!$J$3=Foglio2!$E$6,Assistenti_Amm.vo!M578,IF(Foglio2!$J$3=Foglio2!$E$7,Resp_Coord_Amm.vo!M578,IF(Foglio2!$J$3=Foglio2!$E$8,Direttore_Amm.vo!M578,IF(Foglio2!$J$3=Foglio2!$E$9,Doc_mat_elem.re!M578,IF(Foglio2!$J$3=Foglio2!$E$10,Doc_dipl_scuola_sec.!M578,IF(Foglio2!$J$3=Foglio2!$E$11,Doc_scuola_media!M578,IF(Foglio2!$J$3=Foglio2!$E$12,Doc_laureati_scuola_sec.!M596,IF(Foglio2!$J$3=Foglio2!$E$13,Direttivi_capi_ist.!M578,0)))))))))))</f>
        <v>0</v>
      </c>
      <c r="P596" s="252">
        <f>IF(Foglio2!$J$3=Foglio2!$E$3,Ausiliari_Coll.Scol.!N578,IF(Foglio2!$J$3=Foglio2!$E$4,Collab._Tecnici!N578,IF(Foglio2!$J$3=Foglio2!$E$5,Assistenti_Tecnici!N578,IF(Foglio2!$J$3=Foglio2!$E$6,Assistenti_Amm.vo!N578,IF(Foglio2!$J$3=Foglio2!$E$7,Resp_Coord_Amm.vo!N578,IF(Foglio2!$J$3=Foglio2!$E$8,Direttore_Amm.vo!N578,IF(Foglio2!$J$3=Foglio2!$E$9,Doc_mat_elem.re!N578,IF(Foglio2!$J$3=Foglio2!$E$10,Doc_dipl_scuola_sec.!N578,IF(Foglio2!$J$3=Foglio2!$E$11,Doc_scuola_media!N578,IF(Foglio2!$J$3=Foglio2!$E$12,Doc_laureati_scuola_sec.!N596,IF(Foglio2!$J$3=Foglio2!$E$13,Direttivi_capi_ist.!N578,0)))))))))))</f>
        <v>0</v>
      </c>
      <c r="Q596" s="252">
        <f>IF(Foglio2!$J$3=Foglio2!$E$3,Ausiliari_Coll.Scol.!O578,IF(Foglio2!$J$3=Foglio2!$E$4,Collab._Tecnici!O578,IF(Foglio2!$J$3=Foglio2!$E$5,Assistenti_Tecnici!O578,IF(Foglio2!$J$3=Foglio2!$E$6,Assistenti_Amm.vo!O578,IF(Foglio2!$J$3=Foglio2!$E$7,Resp_Coord_Amm.vo!O578,IF(Foglio2!$J$3=Foglio2!$E$8,Direttore_Amm.vo!O578,IF(Foglio2!$J$3=Foglio2!$E$9,Doc_mat_elem.re!O578,IF(Foglio2!$J$3=Foglio2!$E$10,Doc_dipl_scuola_sec.!O578,IF(Foglio2!$J$3=Foglio2!$E$11,Doc_scuola_media!O578,IF(Foglio2!$J$3=Foglio2!$E$12,Doc_laureati_scuola_sec.!O596,IF(Foglio2!$J$3=Foglio2!$E$13,Direttivi_capi_ist.!O578,0)))))))))))</f>
        <v>0</v>
      </c>
      <c r="R596" s="252">
        <f>IF(Foglio2!$J$3=Foglio2!$E$3,Ausiliari_Coll.Scol.!P578,IF(Foglio2!$J$3=Foglio2!$E$4,Collab._Tecnici!P578,IF(Foglio2!$J$3=Foglio2!$E$5,Assistenti_Tecnici!P578,IF(Foglio2!$J$3=Foglio2!$E$6,Assistenti_Amm.vo!P578,IF(Foglio2!$J$3=Foglio2!$E$7,Resp_Coord_Amm.vo!P578,IF(Foglio2!$J$3=Foglio2!$E$8,Direttore_Amm.vo!P578,IF(Foglio2!$J$3=Foglio2!$E$9,Doc_mat_elem.re!P578,IF(Foglio2!$J$3=Foglio2!$E$10,Doc_dipl_scuola_sec.!P578,IF(Foglio2!$J$3=Foglio2!$E$11,Doc_scuola_media!P578,IF(Foglio2!$J$3=Foglio2!$E$12,Doc_laureati_scuola_sec.!P596,IF(Foglio2!$J$3=Foglio2!$E$13,Direttivi_capi_ist.!P578,0)))))))))))</f>
        <v>0</v>
      </c>
      <c r="S596" s="252">
        <f>IF(Foglio2!$J$3=Foglio2!$E$3,Ausiliari_Coll.Scol.!Q578,IF(Foglio2!$J$3=Foglio2!$E$4,Collab._Tecnici!Q578,IF(Foglio2!$J$3=Foglio2!$E$5,Assistenti_Tecnici!Q578,IF(Foglio2!$J$3=Foglio2!$E$6,Assistenti_Amm.vo!Q578,IF(Foglio2!$J$3=Foglio2!$E$7,Resp_Coord_Amm.vo!Q578,IF(Foglio2!$J$3=Foglio2!$E$8,Direttore_Amm.vo!Q578,IF(Foglio2!$J$3=Foglio2!$E$9,Doc_mat_elem.re!Q578,IF(Foglio2!$J$3=Foglio2!$E$10,Doc_dipl_scuola_sec.!Q578,IF(Foglio2!$J$3=Foglio2!$E$11,Doc_scuola_media!Q578,IF(Foglio2!$J$3=Foglio2!$E$12,Doc_laureati_scuola_sec.!Q596,IF(Foglio2!$J$3=Foglio2!$E$13,Direttivi_capi_ist.!Q578,0)))))))))))</f>
        <v>0</v>
      </c>
      <c r="T596" s="252">
        <f>IF(Foglio2!$J$3=Foglio2!$E$3,Ausiliari_Coll.Scol.!R578,IF(Foglio2!$J$3=Foglio2!$E$4,Collab._Tecnici!R578,IF(Foglio2!$J$3=Foglio2!$E$5,Assistenti_Tecnici!R578,IF(Foglio2!$J$3=Foglio2!$E$6,Assistenti_Amm.vo!R578,IF(Foglio2!$J$3=Foglio2!$E$7,Resp_Coord_Amm.vo!R578,IF(Foglio2!$J$3=Foglio2!$E$8,Direttore_Amm.vo!R578,IF(Foglio2!$J$3=Foglio2!$E$9,Doc_mat_elem.re!R578,IF(Foglio2!$J$3=Foglio2!$E$10,Doc_dipl_scuola_sec.!R578,IF(Foglio2!$J$3=Foglio2!$E$11,Doc_scuola_media!R578,IF(Foglio2!$J$3=Foglio2!$E$12,Doc_laureati_scuola_sec.!R596,IF(Foglio2!$J$3=Foglio2!$E$13,Direttivi_capi_ist.!R578,0)))))))))))</f>
        <v>0</v>
      </c>
      <c r="U596" s="252">
        <f t="shared" ref="U596" si="3286">(P596)/12*0.8</f>
        <v>0</v>
      </c>
      <c r="V596" s="252">
        <f t="shared" ref="V596" si="3287">(P596+R596)/12*0.8</f>
        <v>0</v>
      </c>
      <c r="W596" s="253" t="str">
        <f t="shared" ref="W596" si="3288">"Fascia Da "&amp;F596&amp;" a "&amp;F597&amp;" Decorrenza "&amp;DAY(C584)&amp;"/"&amp;MONTH(C584)&amp;"/"&amp;YEAR(C584)</f>
        <v>Fascia Da 35 a  Decorrenza 1/1/2007</v>
      </c>
    </row>
    <row r="597" spans="1:23" ht="9" customHeight="1" x14ac:dyDescent="0.2">
      <c r="B597" s="245">
        <f t="shared" si="2710"/>
        <v>39096</v>
      </c>
      <c r="C597" s="378"/>
      <c r="D597" s="378"/>
      <c r="E597" s="264" t="s">
        <v>4</v>
      </c>
      <c r="F597" s="265"/>
      <c r="G597" s="267">
        <f t="shared" ref="G597" si="3289">G596*1936.27</f>
        <v>0</v>
      </c>
      <c r="H597" s="267">
        <f t="shared" ref="H597" si="3290">H596*1936.27</f>
        <v>0</v>
      </c>
      <c r="I597" s="267">
        <f t="shared" ref="I597" si="3291">I596*1936.27</f>
        <v>0</v>
      </c>
      <c r="J597" s="267">
        <f t="shared" ref="J597" si="3292">J596*1936.27</f>
        <v>0</v>
      </c>
      <c r="K597" s="267">
        <f t="shared" ref="K597" si="3293">K596*1936.27</f>
        <v>0</v>
      </c>
      <c r="L597" s="266">
        <f t="shared" ref="L597" si="3294">L596*1936.27</f>
        <v>0</v>
      </c>
      <c r="M597" s="267">
        <f t="shared" ref="M597" si="3295">M596*1936.27</f>
        <v>0</v>
      </c>
      <c r="N597" s="182">
        <f t="shared" ref="N597" si="3296">N596*1936.27</f>
        <v>0</v>
      </c>
      <c r="O597" s="183">
        <f t="shared" ref="O597" si="3297">O596*1936.27</f>
        <v>0</v>
      </c>
      <c r="P597" s="184">
        <f t="shared" ref="P597" si="3298">P596*1936.27</f>
        <v>0</v>
      </c>
      <c r="Q597" s="184">
        <f t="shared" ref="Q597" si="3299">Q596*1936.27</f>
        <v>0</v>
      </c>
      <c r="R597" s="184">
        <f t="shared" ref="R597" si="3300">R596*1936.27</f>
        <v>0</v>
      </c>
      <c r="S597" s="184">
        <f t="shared" ref="S597" si="3301">S596*1936.27</f>
        <v>0</v>
      </c>
      <c r="T597" s="184">
        <f t="shared" ref="T597" si="3302">T596*1936.27</f>
        <v>0</v>
      </c>
      <c r="U597" s="184">
        <f t="shared" ref="U597" si="3303">U596*1936.27</f>
        <v>0</v>
      </c>
      <c r="V597" s="184">
        <f t="shared" ref="V597" si="3304">V596*1936.27</f>
        <v>0</v>
      </c>
    </row>
    <row r="598" spans="1:23" ht="12.75" customHeight="1" x14ac:dyDescent="0.2">
      <c r="A598" s="104">
        <f>IF(Foglio2!$J$7=1,TRUNC(Base!V598,0),TRUNC(Base!U598,0))</f>
        <v>0</v>
      </c>
      <c r="B598" s="245">
        <f t="shared" ref="B598" si="3305">C600</f>
        <v>39114</v>
      </c>
      <c r="C598" s="375">
        <v>39114</v>
      </c>
      <c r="D598" s="375">
        <v>39446</v>
      </c>
      <c r="E598" s="246" t="s">
        <v>3</v>
      </c>
      <c r="F598" s="247">
        <v>0</v>
      </c>
      <c r="G598" s="248">
        <f>IF(Foglio2!$J$3=Foglio2!$E$3,Ausiliari_Coll.Scol.!E580,IF(Foglio2!$J$3=Foglio2!$E$4,Collab._Tecnici!E580,IF(Foglio2!$J$3=Foglio2!$E$5,Assistenti_Tecnici!E580,IF(Foglio2!$J$3=Foglio2!$E$6,Assistenti_Amm.vo!E580,IF(Foglio2!$J$3=Foglio2!$E$7,Resp_Coord_Amm.vo!E580,IF(Foglio2!$J$3=Foglio2!$E$8,Direttore_Amm.vo!E580,IF(Foglio2!$J$3=Foglio2!$E$9,Doc_mat_elem.re!E580,IF(Foglio2!$J$3=Foglio2!$E$10,Doc_dipl_scuola_sec.!E580,IF(Foglio2!$J$3=Foglio2!$E$11,Doc_scuola_media!E580,IF(Foglio2!$J$3=Foglio2!$E$12,Doc_laureati_scuola_sec.!E598,IF(Foglio2!$J$3=Foglio2!$E$13,Direttivi_capi_ist.!E580,0)))))))))))</f>
        <v>0</v>
      </c>
      <c r="H598" s="248">
        <f>IF(Foglio2!$J$3=Foglio2!$E$3,Ausiliari_Coll.Scol.!F580,IF(Foglio2!$J$3=Foglio2!$E$4,Collab._Tecnici!F580,IF(Foglio2!$J$3=Foglio2!$E$5,Assistenti_Tecnici!F580,IF(Foglio2!$J$3=Foglio2!$E$6,Assistenti_Amm.vo!F580,IF(Foglio2!$J$3=Foglio2!$E$7,Resp_Coord_Amm.vo!F580,IF(Foglio2!$J$3=Foglio2!$E$8,Direttore_Amm.vo!F580,IF(Foglio2!$J$3=Foglio2!$E$9,Doc_mat_elem.re!F580,IF(Foglio2!$J$3=Foglio2!$E$10,Doc_dipl_scuola_sec.!F580,IF(Foglio2!$J$3=Foglio2!$E$11,Doc_scuola_media!F580,IF(Foglio2!$J$3=Foglio2!$E$12,Doc_laureati_scuola_sec.!F598,IF(Foglio2!$J$3=Foglio2!$E$13,Direttivi_capi_ist.!F580,0)))))))))))</f>
        <v>0</v>
      </c>
      <c r="I598" s="248">
        <f>IF(Foglio2!$J$3=Foglio2!$E$3,Ausiliari_Coll.Scol.!G580,IF(Foglio2!$J$3=Foglio2!$E$4,Collab._Tecnici!G580,IF(Foglio2!$J$3=Foglio2!$E$5,Assistenti_Tecnici!G580,IF(Foglio2!$J$3=Foglio2!$E$6,Assistenti_Amm.vo!G580,IF(Foglio2!$J$3=Foglio2!$E$7,Resp_Coord_Amm.vo!G580,IF(Foglio2!$J$3=Foglio2!$E$8,Direttore_Amm.vo!G580,IF(Foglio2!$J$3=Foglio2!$E$9,Doc_mat_elem.re!G580,IF(Foglio2!$J$3=Foglio2!$E$10,Doc_dipl_scuola_sec.!G580,IF(Foglio2!$J$3=Foglio2!$E$11,Doc_scuola_media!G580,IF(Foglio2!$J$3=Foglio2!$E$12,Doc_laureati_scuola_sec.!G598,IF(Foglio2!$J$3=Foglio2!$E$13,Direttivi_capi_ist.!G580,0)))))))))))</f>
        <v>0</v>
      </c>
      <c r="J598" s="248">
        <f>IF(Foglio2!$J$3=Foglio2!$E$3,Ausiliari_Coll.Scol.!H580,IF(Foglio2!$J$3=Foglio2!$E$4,Collab._Tecnici!H580,IF(Foglio2!$J$3=Foglio2!$E$5,Assistenti_Tecnici!H580,IF(Foglio2!$J$3=Foglio2!$E$6,Assistenti_Amm.vo!H580,IF(Foglio2!$J$3=Foglio2!$E$7,Resp_Coord_Amm.vo!H580,IF(Foglio2!$J$3=Foglio2!$E$8,Direttore_Amm.vo!H580,IF(Foglio2!$J$3=Foglio2!$E$9,Doc_mat_elem.re!H580,IF(Foglio2!$J$3=Foglio2!$E$10,Doc_dipl_scuola_sec.!H580,IF(Foglio2!$J$3=Foglio2!$E$11,Doc_scuola_media!H580,IF(Foglio2!$J$3=Foglio2!$E$12,Doc_laureati_scuola_sec.!H598,IF(Foglio2!$J$3=Foglio2!$E$13,Direttivi_capi_ist.!H580,0)))))))))))</f>
        <v>0</v>
      </c>
      <c r="K598" s="248">
        <f>IF(Foglio2!$J$3=Foglio2!$E$3,Ausiliari_Coll.Scol.!I580,IF(Foglio2!$J$3=Foglio2!$E$4,Collab._Tecnici!I580,IF(Foglio2!$J$3=Foglio2!$E$5,Assistenti_Tecnici!I580,IF(Foglio2!$J$3=Foglio2!$E$6,Assistenti_Amm.vo!I580,IF(Foglio2!$J$3=Foglio2!$E$7,Resp_Coord_Amm.vo!I580,IF(Foglio2!$J$3=Foglio2!$E$8,Direttore_Amm.vo!I580,IF(Foglio2!$J$3=Foglio2!$E$9,Doc_mat_elem.re!I580,IF(Foglio2!$J$3=Foglio2!$E$10,Doc_dipl_scuola_sec.!I580,IF(Foglio2!$J$3=Foglio2!$E$11,Doc_scuola_media!I580,IF(Foglio2!$J$3=Foglio2!$E$12,Doc_laureati_scuola_sec.!I598,IF(Foglio2!$J$3=Foglio2!$E$13,Direttivi_capi_ist.!I580,0)))))))))))</f>
        <v>0</v>
      </c>
      <c r="L598" s="248">
        <f>IF(Foglio2!$J$3=Foglio2!$E$3,Ausiliari_Coll.Scol.!J580,IF(Foglio2!$J$3=Foglio2!$E$4,Collab._Tecnici!J580,IF(Foglio2!$J$3=Foglio2!$E$5,Assistenti_Tecnici!J580,IF(Foglio2!$J$3=Foglio2!$E$6,Assistenti_Amm.vo!J580,IF(Foglio2!$J$3=Foglio2!$E$7,Resp_Coord_Amm.vo!J580,IF(Foglio2!$J$3=Foglio2!$E$8,Direttore_Amm.vo!J580,IF(Foglio2!$J$3=Foglio2!$E$9,Doc_mat_elem.re!J580,IF(Foglio2!$J$3=Foglio2!$E$10,Doc_dipl_scuola_sec.!J580,IF(Foglio2!$J$3=Foglio2!$E$11,Doc_scuola_media!J580,IF(Foglio2!$J$3=Foglio2!$E$12,Doc_laureati_scuola_sec.!J598,IF(Foglio2!$J$3=Foglio2!$E$13,Direttivi_capi_ist.!J580,0)))))))))))</f>
        <v>0</v>
      </c>
      <c r="M598" s="249">
        <f>IF(Foglio2!$J$3=Foglio2!$E$3,Ausiliari_Coll.Scol.!K580,IF(Foglio2!$J$3=Foglio2!$E$4,Collab._Tecnici!K580,IF(Foglio2!$J$3=Foglio2!$E$5,Assistenti_Tecnici!K580,IF(Foglio2!$J$3=Foglio2!$E$6,Assistenti_Amm.vo!K580,IF(Foglio2!$J$3=Foglio2!$E$7,Resp_Coord_Amm.vo!K580,IF(Foglio2!$J$3=Foglio2!$E$8,Direttore_Amm.vo!K580,IF(Foglio2!$J$3=Foglio2!$E$9,Doc_mat_elem.re!K580,IF(Foglio2!$J$3=Foglio2!$E$10,Doc_dipl_scuola_sec.!K580,IF(Foglio2!$J$3=Foglio2!$E$11,Doc_scuola_media!K580,IF(Foglio2!$J$3=Foglio2!$E$12,Doc_laureati_scuola_sec.!K598,IF(Foglio2!$J$3=Foglio2!$E$13,Direttivi_capi_ist.!K580,0)))))))))))</f>
        <v>0</v>
      </c>
      <c r="N598" s="250">
        <f>IF(Foglio2!$J$3=Foglio2!$E$3,Ausiliari_Coll.Scol.!L580,IF(Foglio2!$J$3=Foglio2!$E$4,Collab._Tecnici!L580,IF(Foglio2!$J$3=Foglio2!$E$5,Assistenti_Tecnici!L580,IF(Foglio2!$J$3=Foglio2!$E$6,Assistenti_Amm.vo!L580,IF(Foglio2!$J$3=Foglio2!$E$7,Resp_Coord_Amm.vo!L580,IF(Foglio2!$J$3=Foglio2!$E$8,Direttore_Amm.vo!L580,IF(Foglio2!$J$3=Foglio2!$E$9,Doc_mat_elem.re!L580,IF(Foglio2!$J$3=Foglio2!$E$10,Doc_dipl_scuola_sec.!L580,IF(Foglio2!$J$3=Foglio2!$E$11,Doc_scuola_media!L580,IF(Foglio2!$J$3=Foglio2!$E$12,Doc_laureati_scuola_sec.!L598,IF(Foglio2!$J$3=Foglio2!$E$13,Direttivi_capi_ist.!L580,0)))))))))))</f>
        <v>0</v>
      </c>
      <c r="O598" s="251">
        <f>IF(Foglio2!$J$3=Foglio2!$E$3,Ausiliari_Coll.Scol.!M580,IF(Foglio2!$J$3=Foglio2!$E$4,Collab._Tecnici!M580,IF(Foglio2!$J$3=Foglio2!$E$5,Assistenti_Tecnici!M580,IF(Foglio2!$J$3=Foglio2!$E$6,Assistenti_Amm.vo!M580,IF(Foglio2!$J$3=Foglio2!$E$7,Resp_Coord_Amm.vo!M580,IF(Foglio2!$J$3=Foglio2!$E$8,Direttore_Amm.vo!M580,IF(Foglio2!$J$3=Foglio2!$E$9,Doc_mat_elem.re!M580,IF(Foglio2!$J$3=Foglio2!$E$10,Doc_dipl_scuola_sec.!M580,IF(Foglio2!$J$3=Foglio2!$E$11,Doc_scuola_media!M580,IF(Foglio2!$J$3=Foglio2!$E$12,Doc_laureati_scuola_sec.!M598,IF(Foglio2!$J$3=Foglio2!$E$13,Direttivi_capi_ist.!M580,0)))))))))))</f>
        <v>0</v>
      </c>
      <c r="P598" s="252">
        <f>IF(Foglio2!$J$3=Foglio2!$E$3,Ausiliari_Coll.Scol.!N580,IF(Foglio2!$J$3=Foglio2!$E$4,Collab._Tecnici!N580,IF(Foglio2!$J$3=Foglio2!$E$5,Assistenti_Tecnici!N580,IF(Foglio2!$J$3=Foglio2!$E$6,Assistenti_Amm.vo!N580,IF(Foglio2!$J$3=Foglio2!$E$7,Resp_Coord_Amm.vo!N580,IF(Foglio2!$J$3=Foglio2!$E$8,Direttore_Amm.vo!N580,IF(Foglio2!$J$3=Foglio2!$E$9,Doc_mat_elem.re!N580,IF(Foglio2!$J$3=Foglio2!$E$10,Doc_dipl_scuola_sec.!N580,IF(Foglio2!$J$3=Foglio2!$E$11,Doc_scuola_media!N580,IF(Foglio2!$J$3=Foglio2!$E$12,Doc_laureati_scuola_sec.!N598,IF(Foglio2!$J$3=Foglio2!$E$13,Direttivi_capi_ist.!N580,0)))))))))))</f>
        <v>0</v>
      </c>
      <c r="Q598" s="252">
        <f>IF(Foglio2!$J$3=Foglio2!$E$3,Ausiliari_Coll.Scol.!O580,IF(Foglio2!$J$3=Foglio2!$E$4,Collab._Tecnici!O580,IF(Foglio2!$J$3=Foglio2!$E$5,Assistenti_Tecnici!O580,IF(Foglio2!$J$3=Foglio2!$E$6,Assistenti_Amm.vo!O580,IF(Foglio2!$J$3=Foglio2!$E$7,Resp_Coord_Amm.vo!O580,IF(Foglio2!$J$3=Foglio2!$E$8,Direttore_Amm.vo!O580,IF(Foglio2!$J$3=Foglio2!$E$9,Doc_mat_elem.re!O580,IF(Foglio2!$J$3=Foglio2!$E$10,Doc_dipl_scuola_sec.!O580,IF(Foglio2!$J$3=Foglio2!$E$11,Doc_scuola_media!O580,IF(Foglio2!$J$3=Foglio2!$E$12,Doc_laureati_scuola_sec.!O598,IF(Foglio2!$J$3=Foglio2!$E$13,Direttivi_capi_ist.!O580,0)))))))))))</f>
        <v>0</v>
      </c>
      <c r="R598" s="252">
        <f>IF(Foglio2!$J$3=Foglio2!$E$3,Ausiliari_Coll.Scol.!P580,IF(Foglio2!$J$3=Foglio2!$E$4,Collab._Tecnici!P580,IF(Foglio2!$J$3=Foglio2!$E$5,Assistenti_Tecnici!P580,IF(Foglio2!$J$3=Foglio2!$E$6,Assistenti_Amm.vo!P580,IF(Foglio2!$J$3=Foglio2!$E$7,Resp_Coord_Amm.vo!P580,IF(Foglio2!$J$3=Foglio2!$E$8,Direttore_Amm.vo!P580,IF(Foglio2!$J$3=Foglio2!$E$9,Doc_mat_elem.re!P580,IF(Foglio2!$J$3=Foglio2!$E$10,Doc_dipl_scuola_sec.!P580,IF(Foglio2!$J$3=Foglio2!$E$11,Doc_scuola_media!P580,IF(Foglio2!$J$3=Foglio2!$E$12,Doc_laureati_scuola_sec.!P598,IF(Foglio2!$J$3=Foglio2!$E$13,Direttivi_capi_ist.!P580,0)))))))))))</f>
        <v>0</v>
      </c>
      <c r="S598" s="252">
        <f>IF(Foglio2!$J$3=Foglio2!$E$3,Ausiliari_Coll.Scol.!Q580,IF(Foglio2!$J$3=Foglio2!$E$4,Collab._Tecnici!Q580,IF(Foglio2!$J$3=Foglio2!$E$5,Assistenti_Tecnici!Q580,IF(Foglio2!$J$3=Foglio2!$E$6,Assistenti_Amm.vo!Q580,IF(Foglio2!$J$3=Foglio2!$E$7,Resp_Coord_Amm.vo!Q580,IF(Foglio2!$J$3=Foglio2!$E$8,Direttore_Amm.vo!Q580,IF(Foglio2!$J$3=Foglio2!$E$9,Doc_mat_elem.re!Q580,IF(Foglio2!$J$3=Foglio2!$E$10,Doc_dipl_scuola_sec.!Q580,IF(Foglio2!$J$3=Foglio2!$E$11,Doc_scuola_media!Q580,IF(Foglio2!$J$3=Foglio2!$E$12,Doc_laureati_scuola_sec.!Q598,IF(Foglio2!$J$3=Foglio2!$E$13,Direttivi_capi_ist.!Q580,0)))))))))))</f>
        <v>0</v>
      </c>
      <c r="T598" s="252">
        <f>IF(Foglio2!$J$3=Foglio2!$E$3,Ausiliari_Coll.Scol.!R580,IF(Foglio2!$J$3=Foglio2!$E$4,Collab._Tecnici!R580,IF(Foglio2!$J$3=Foglio2!$E$5,Assistenti_Tecnici!R580,IF(Foglio2!$J$3=Foglio2!$E$6,Assistenti_Amm.vo!R580,IF(Foglio2!$J$3=Foglio2!$E$7,Resp_Coord_Amm.vo!R580,IF(Foglio2!$J$3=Foglio2!$E$8,Direttore_Amm.vo!R580,IF(Foglio2!$J$3=Foglio2!$E$9,Doc_mat_elem.re!R580,IF(Foglio2!$J$3=Foglio2!$E$10,Doc_dipl_scuola_sec.!R580,IF(Foglio2!$J$3=Foglio2!$E$11,Doc_scuola_media!R580,IF(Foglio2!$J$3=Foglio2!$E$12,Doc_laureati_scuola_sec.!R598,IF(Foglio2!$J$3=Foglio2!$E$13,Direttivi_capi_ist.!R580,0)))))))))))</f>
        <v>0</v>
      </c>
      <c r="U598" s="252">
        <f t="shared" ref="U598" si="3306">(P598)/12*0.8</f>
        <v>0</v>
      </c>
      <c r="V598" s="252">
        <f t="shared" ref="V598" si="3307">(P598+R598)/12*0.8</f>
        <v>0</v>
      </c>
      <c r="W598" s="253" t="str">
        <f t="shared" ref="W598" si="3308">"Fascia Da "&amp;F598&amp;" a "&amp;F599&amp;" Decorrenza "&amp;DAY(C598)&amp;"/"&amp;MONTH(C598)&amp;"/"&amp;YEAR(C598)</f>
        <v>Fascia Da 0 a 2 Decorrenza 1/2/2007</v>
      </c>
    </row>
    <row r="599" spans="1:23" ht="9" customHeight="1" x14ac:dyDescent="0.2">
      <c r="B599" s="245">
        <f t="shared" ref="B599" si="3309">B598+1</f>
        <v>39115</v>
      </c>
      <c r="C599" s="376"/>
      <c r="D599" s="376"/>
      <c r="E599" s="254" t="s">
        <v>4</v>
      </c>
      <c r="F599" s="255">
        <v>2</v>
      </c>
      <c r="G599" s="267">
        <f t="shared" ref="G599" si="3310">G598*1936.27</f>
        <v>0</v>
      </c>
      <c r="H599" s="267">
        <f t="shared" ref="H599" si="3311">H598*1936.27</f>
        <v>0</v>
      </c>
      <c r="I599" s="267">
        <f t="shared" ref="I599" si="3312">I598*1936.27</f>
        <v>0</v>
      </c>
      <c r="J599" s="267">
        <f t="shared" ref="J599" si="3313">J598*1936.27</f>
        <v>0</v>
      </c>
      <c r="K599" s="267">
        <f t="shared" ref="K599" si="3314">K598*1936.27</f>
        <v>0</v>
      </c>
      <c r="L599" s="266">
        <f t="shared" ref="L599" si="3315">L598*1936.27</f>
        <v>0</v>
      </c>
      <c r="M599" s="267">
        <f t="shared" ref="M599" si="3316">M598*1936.27</f>
        <v>0</v>
      </c>
      <c r="N599" s="182">
        <f t="shared" ref="N599" si="3317">N598*1936.27</f>
        <v>0</v>
      </c>
      <c r="O599" s="183">
        <f t="shared" ref="O599" si="3318">O598*1936.27</f>
        <v>0</v>
      </c>
      <c r="P599" s="184">
        <f t="shared" ref="P599" si="3319">P598*1936.27</f>
        <v>0</v>
      </c>
      <c r="Q599" s="184">
        <f t="shared" ref="Q599" si="3320">Q598*1936.27</f>
        <v>0</v>
      </c>
      <c r="R599" s="184">
        <f t="shared" ref="R599" si="3321">R598*1936.27</f>
        <v>0</v>
      </c>
      <c r="S599" s="184">
        <f t="shared" ref="S599" si="3322">S598*1936.27</f>
        <v>0</v>
      </c>
      <c r="T599" s="184">
        <f t="shared" ref="T599" si="3323">T598*1936.27</f>
        <v>0</v>
      </c>
      <c r="U599" s="184">
        <f t="shared" ref="U599" si="3324">U598*1936.27</f>
        <v>0</v>
      </c>
      <c r="V599" s="184">
        <f t="shared" ref="V599" si="3325">V598*1936.27</f>
        <v>0</v>
      </c>
    </row>
    <row r="600" spans="1:23" ht="12.75" customHeight="1" x14ac:dyDescent="0.2">
      <c r="A600" s="104">
        <f>IF(Foglio2!$J$7=1,TRUNC(Base!V600,0),TRUNC(Base!U600,0))</f>
        <v>0</v>
      </c>
      <c r="B600" s="245">
        <f t="shared" si="2710"/>
        <v>39116</v>
      </c>
      <c r="C600" s="377">
        <v>39114</v>
      </c>
      <c r="D600" s="377">
        <f>D598</f>
        <v>39446</v>
      </c>
      <c r="E600" s="259" t="s">
        <v>3</v>
      </c>
      <c r="F600" s="260">
        <v>3</v>
      </c>
      <c r="G600" s="248">
        <f>IF(Foglio2!$J$3=Foglio2!$E$3,Ausiliari_Coll.Scol.!E582,IF(Foglio2!$J$3=Foglio2!$E$4,Collab._Tecnici!E582,IF(Foglio2!$J$3=Foglio2!$E$5,Assistenti_Tecnici!E582,IF(Foglio2!$J$3=Foglio2!$E$6,Assistenti_Amm.vo!E582,IF(Foglio2!$J$3=Foglio2!$E$7,Resp_Coord_Amm.vo!E582,IF(Foglio2!$J$3=Foglio2!$E$8,Direttore_Amm.vo!E582,IF(Foglio2!$J$3=Foglio2!$E$9,Doc_mat_elem.re!E582,IF(Foglio2!$J$3=Foglio2!$E$10,Doc_dipl_scuola_sec.!E582,IF(Foglio2!$J$3=Foglio2!$E$11,Doc_scuola_media!E582,IF(Foglio2!$J$3=Foglio2!$E$12,Doc_laureati_scuola_sec.!E600,IF(Foglio2!$J$3=Foglio2!$E$13,Direttivi_capi_ist.!E582,0)))))))))))</f>
        <v>0</v>
      </c>
      <c r="H600" s="248">
        <f>IF(Foglio2!$J$3=Foglio2!$E$3,Ausiliari_Coll.Scol.!F582,IF(Foglio2!$J$3=Foglio2!$E$4,Collab._Tecnici!F582,IF(Foglio2!$J$3=Foglio2!$E$5,Assistenti_Tecnici!F582,IF(Foglio2!$J$3=Foglio2!$E$6,Assistenti_Amm.vo!F582,IF(Foglio2!$J$3=Foglio2!$E$7,Resp_Coord_Amm.vo!F582,IF(Foglio2!$J$3=Foglio2!$E$8,Direttore_Amm.vo!F582,IF(Foglio2!$J$3=Foglio2!$E$9,Doc_mat_elem.re!F582,IF(Foglio2!$J$3=Foglio2!$E$10,Doc_dipl_scuola_sec.!F582,IF(Foglio2!$J$3=Foglio2!$E$11,Doc_scuola_media!F582,IF(Foglio2!$J$3=Foglio2!$E$12,Doc_laureati_scuola_sec.!F600,IF(Foglio2!$J$3=Foglio2!$E$13,Direttivi_capi_ist.!F582,0)))))))))))</f>
        <v>0</v>
      </c>
      <c r="I600" s="248">
        <f>IF(Foglio2!$J$3=Foglio2!$E$3,Ausiliari_Coll.Scol.!G582,IF(Foglio2!$J$3=Foglio2!$E$4,Collab._Tecnici!G582,IF(Foglio2!$J$3=Foglio2!$E$5,Assistenti_Tecnici!G582,IF(Foglio2!$J$3=Foglio2!$E$6,Assistenti_Amm.vo!G582,IF(Foglio2!$J$3=Foglio2!$E$7,Resp_Coord_Amm.vo!G582,IF(Foglio2!$J$3=Foglio2!$E$8,Direttore_Amm.vo!G582,IF(Foglio2!$J$3=Foglio2!$E$9,Doc_mat_elem.re!G582,IF(Foglio2!$J$3=Foglio2!$E$10,Doc_dipl_scuola_sec.!G582,IF(Foglio2!$J$3=Foglio2!$E$11,Doc_scuola_media!G582,IF(Foglio2!$J$3=Foglio2!$E$12,Doc_laureati_scuola_sec.!G600,IF(Foglio2!$J$3=Foglio2!$E$13,Direttivi_capi_ist.!G582,0)))))))))))</f>
        <v>0</v>
      </c>
      <c r="J600" s="248">
        <f>IF(Foglio2!$J$3=Foglio2!$E$3,Ausiliari_Coll.Scol.!H582,IF(Foglio2!$J$3=Foglio2!$E$4,Collab._Tecnici!H582,IF(Foglio2!$J$3=Foglio2!$E$5,Assistenti_Tecnici!H582,IF(Foglio2!$J$3=Foglio2!$E$6,Assistenti_Amm.vo!H582,IF(Foglio2!$J$3=Foglio2!$E$7,Resp_Coord_Amm.vo!H582,IF(Foglio2!$J$3=Foglio2!$E$8,Direttore_Amm.vo!H582,IF(Foglio2!$J$3=Foglio2!$E$9,Doc_mat_elem.re!H582,IF(Foglio2!$J$3=Foglio2!$E$10,Doc_dipl_scuola_sec.!H582,IF(Foglio2!$J$3=Foglio2!$E$11,Doc_scuola_media!H582,IF(Foglio2!$J$3=Foglio2!$E$12,Doc_laureati_scuola_sec.!H600,IF(Foglio2!$J$3=Foglio2!$E$13,Direttivi_capi_ist.!H582,0)))))))))))</f>
        <v>0</v>
      </c>
      <c r="K600" s="248">
        <f>IF(Foglio2!$J$3=Foglio2!$E$3,Ausiliari_Coll.Scol.!I582,IF(Foglio2!$J$3=Foglio2!$E$4,Collab._Tecnici!I582,IF(Foglio2!$J$3=Foglio2!$E$5,Assistenti_Tecnici!I582,IF(Foglio2!$J$3=Foglio2!$E$6,Assistenti_Amm.vo!I582,IF(Foglio2!$J$3=Foglio2!$E$7,Resp_Coord_Amm.vo!I582,IF(Foglio2!$J$3=Foglio2!$E$8,Direttore_Amm.vo!I582,IF(Foglio2!$J$3=Foglio2!$E$9,Doc_mat_elem.re!I582,IF(Foglio2!$J$3=Foglio2!$E$10,Doc_dipl_scuola_sec.!I582,IF(Foglio2!$J$3=Foglio2!$E$11,Doc_scuola_media!I582,IF(Foglio2!$J$3=Foglio2!$E$12,Doc_laureati_scuola_sec.!I600,IF(Foglio2!$J$3=Foglio2!$E$13,Direttivi_capi_ist.!I582,0)))))))))))</f>
        <v>0</v>
      </c>
      <c r="L600" s="248">
        <f>IF(Foglio2!$J$3=Foglio2!$E$3,Ausiliari_Coll.Scol.!J582,IF(Foglio2!$J$3=Foglio2!$E$4,Collab._Tecnici!J582,IF(Foglio2!$J$3=Foglio2!$E$5,Assistenti_Tecnici!J582,IF(Foglio2!$J$3=Foglio2!$E$6,Assistenti_Amm.vo!J582,IF(Foglio2!$J$3=Foglio2!$E$7,Resp_Coord_Amm.vo!J582,IF(Foglio2!$J$3=Foglio2!$E$8,Direttore_Amm.vo!J582,IF(Foglio2!$J$3=Foglio2!$E$9,Doc_mat_elem.re!J582,IF(Foglio2!$J$3=Foglio2!$E$10,Doc_dipl_scuola_sec.!J582,IF(Foglio2!$J$3=Foglio2!$E$11,Doc_scuola_media!J582,IF(Foglio2!$J$3=Foglio2!$E$12,Doc_laureati_scuola_sec.!J600,IF(Foglio2!$J$3=Foglio2!$E$13,Direttivi_capi_ist.!J582,0)))))))))))</f>
        <v>0</v>
      </c>
      <c r="M600" s="249">
        <f>IF(Foglio2!$J$3=Foglio2!$E$3,Ausiliari_Coll.Scol.!K582,IF(Foglio2!$J$3=Foglio2!$E$4,Collab._Tecnici!K582,IF(Foglio2!$J$3=Foglio2!$E$5,Assistenti_Tecnici!K582,IF(Foglio2!$J$3=Foglio2!$E$6,Assistenti_Amm.vo!K582,IF(Foglio2!$J$3=Foglio2!$E$7,Resp_Coord_Amm.vo!K582,IF(Foglio2!$J$3=Foglio2!$E$8,Direttore_Amm.vo!K582,IF(Foglio2!$J$3=Foglio2!$E$9,Doc_mat_elem.re!K582,IF(Foglio2!$J$3=Foglio2!$E$10,Doc_dipl_scuola_sec.!K582,IF(Foglio2!$J$3=Foglio2!$E$11,Doc_scuola_media!K582,IF(Foglio2!$J$3=Foglio2!$E$12,Doc_laureati_scuola_sec.!K600,IF(Foglio2!$J$3=Foglio2!$E$13,Direttivi_capi_ist.!K582,0)))))))))))</f>
        <v>0</v>
      </c>
      <c r="N600" s="250">
        <f>IF(Foglio2!$J$3=Foglio2!$E$3,Ausiliari_Coll.Scol.!L582,IF(Foglio2!$J$3=Foglio2!$E$4,Collab._Tecnici!L582,IF(Foglio2!$J$3=Foglio2!$E$5,Assistenti_Tecnici!L582,IF(Foglio2!$J$3=Foglio2!$E$6,Assistenti_Amm.vo!L582,IF(Foglio2!$J$3=Foglio2!$E$7,Resp_Coord_Amm.vo!L582,IF(Foglio2!$J$3=Foglio2!$E$8,Direttore_Amm.vo!L582,IF(Foglio2!$J$3=Foglio2!$E$9,Doc_mat_elem.re!L582,IF(Foglio2!$J$3=Foglio2!$E$10,Doc_dipl_scuola_sec.!L582,IF(Foglio2!$J$3=Foglio2!$E$11,Doc_scuola_media!L582,IF(Foglio2!$J$3=Foglio2!$E$12,Doc_laureati_scuola_sec.!L600,IF(Foglio2!$J$3=Foglio2!$E$13,Direttivi_capi_ist.!L582,0)))))))))))</f>
        <v>0</v>
      </c>
      <c r="O600" s="251">
        <f>IF(Foglio2!$J$3=Foglio2!$E$3,Ausiliari_Coll.Scol.!M582,IF(Foglio2!$J$3=Foglio2!$E$4,Collab._Tecnici!M582,IF(Foglio2!$J$3=Foglio2!$E$5,Assistenti_Tecnici!M582,IF(Foglio2!$J$3=Foglio2!$E$6,Assistenti_Amm.vo!M582,IF(Foglio2!$J$3=Foglio2!$E$7,Resp_Coord_Amm.vo!M582,IF(Foglio2!$J$3=Foglio2!$E$8,Direttore_Amm.vo!M582,IF(Foglio2!$J$3=Foglio2!$E$9,Doc_mat_elem.re!M582,IF(Foglio2!$J$3=Foglio2!$E$10,Doc_dipl_scuola_sec.!M582,IF(Foglio2!$J$3=Foglio2!$E$11,Doc_scuola_media!M582,IF(Foglio2!$J$3=Foglio2!$E$12,Doc_laureati_scuola_sec.!M600,IF(Foglio2!$J$3=Foglio2!$E$13,Direttivi_capi_ist.!M582,0)))))))))))</f>
        <v>0</v>
      </c>
      <c r="P600" s="252">
        <f>IF(Foglio2!$J$3=Foglio2!$E$3,Ausiliari_Coll.Scol.!N582,IF(Foglio2!$J$3=Foglio2!$E$4,Collab._Tecnici!N582,IF(Foglio2!$J$3=Foglio2!$E$5,Assistenti_Tecnici!N582,IF(Foglio2!$J$3=Foglio2!$E$6,Assistenti_Amm.vo!N582,IF(Foglio2!$J$3=Foglio2!$E$7,Resp_Coord_Amm.vo!N582,IF(Foglio2!$J$3=Foglio2!$E$8,Direttore_Amm.vo!N582,IF(Foglio2!$J$3=Foglio2!$E$9,Doc_mat_elem.re!N582,IF(Foglio2!$J$3=Foglio2!$E$10,Doc_dipl_scuola_sec.!N582,IF(Foglio2!$J$3=Foglio2!$E$11,Doc_scuola_media!N582,IF(Foglio2!$J$3=Foglio2!$E$12,Doc_laureati_scuola_sec.!N600,IF(Foglio2!$J$3=Foglio2!$E$13,Direttivi_capi_ist.!N582,0)))))))))))</f>
        <v>0</v>
      </c>
      <c r="Q600" s="252">
        <f>IF(Foglio2!$J$3=Foglio2!$E$3,Ausiliari_Coll.Scol.!O582,IF(Foglio2!$J$3=Foglio2!$E$4,Collab._Tecnici!O582,IF(Foglio2!$J$3=Foglio2!$E$5,Assistenti_Tecnici!O582,IF(Foglio2!$J$3=Foglio2!$E$6,Assistenti_Amm.vo!O582,IF(Foglio2!$J$3=Foglio2!$E$7,Resp_Coord_Amm.vo!O582,IF(Foglio2!$J$3=Foglio2!$E$8,Direttore_Amm.vo!O582,IF(Foglio2!$J$3=Foglio2!$E$9,Doc_mat_elem.re!O582,IF(Foglio2!$J$3=Foglio2!$E$10,Doc_dipl_scuola_sec.!O582,IF(Foglio2!$J$3=Foglio2!$E$11,Doc_scuola_media!O582,IF(Foglio2!$J$3=Foglio2!$E$12,Doc_laureati_scuola_sec.!O600,IF(Foglio2!$J$3=Foglio2!$E$13,Direttivi_capi_ist.!O582,0)))))))))))</f>
        <v>0</v>
      </c>
      <c r="R600" s="252">
        <f>IF(Foglio2!$J$3=Foglio2!$E$3,Ausiliari_Coll.Scol.!P582,IF(Foglio2!$J$3=Foglio2!$E$4,Collab._Tecnici!P582,IF(Foglio2!$J$3=Foglio2!$E$5,Assistenti_Tecnici!P582,IF(Foglio2!$J$3=Foglio2!$E$6,Assistenti_Amm.vo!P582,IF(Foglio2!$J$3=Foglio2!$E$7,Resp_Coord_Amm.vo!P582,IF(Foglio2!$J$3=Foglio2!$E$8,Direttore_Amm.vo!P582,IF(Foglio2!$J$3=Foglio2!$E$9,Doc_mat_elem.re!P582,IF(Foglio2!$J$3=Foglio2!$E$10,Doc_dipl_scuola_sec.!P582,IF(Foglio2!$J$3=Foglio2!$E$11,Doc_scuola_media!P582,IF(Foglio2!$J$3=Foglio2!$E$12,Doc_laureati_scuola_sec.!P600,IF(Foglio2!$J$3=Foglio2!$E$13,Direttivi_capi_ist.!P582,0)))))))))))</f>
        <v>0</v>
      </c>
      <c r="S600" s="252">
        <f>IF(Foglio2!$J$3=Foglio2!$E$3,Ausiliari_Coll.Scol.!Q582,IF(Foglio2!$J$3=Foglio2!$E$4,Collab._Tecnici!Q582,IF(Foglio2!$J$3=Foglio2!$E$5,Assistenti_Tecnici!Q582,IF(Foglio2!$J$3=Foglio2!$E$6,Assistenti_Amm.vo!Q582,IF(Foglio2!$J$3=Foglio2!$E$7,Resp_Coord_Amm.vo!Q582,IF(Foglio2!$J$3=Foglio2!$E$8,Direttore_Amm.vo!Q582,IF(Foglio2!$J$3=Foglio2!$E$9,Doc_mat_elem.re!Q582,IF(Foglio2!$J$3=Foglio2!$E$10,Doc_dipl_scuola_sec.!Q582,IF(Foglio2!$J$3=Foglio2!$E$11,Doc_scuola_media!Q582,IF(Foglio2!$J$3=Foglio2!$E$12,Doc_laureati_scuola_sec.!Q600,IF(Foglio2!$J$3=Foglio2!$E$13,Direttivi_capi_ist.!Q582,0)))))))))))</f>
        <v>0</v>
      </c>
      <c r="T600" s="252">
        <f>IF(Foglio2!$J$3=Foglio2!$E$3,Ausiliari_Coll.Scol.!R582,IF(Foglio2!$J$3=Foglio2!$E$4,Collab._Tecnici!R582,IF(Foglio2!$J$3=Foglio2!$E$5,Assistenti_Tecnici!R582,IF(Foglio2!$J$3=Foglio2!$E$6,Assistenti_Amm.vo!R582,IF(Foglio2!$J$3=Foglio2!$E$7,Resp_Coord_Amm.vo!R582,IF(Foglio2!$J$3=Foglio2!$E$8,Direttore_Amm.vo!R582,IF(Foglio2!$J$3=Foglio2!$E$9,Doc_mat_elem.re!R582,IF(Foglio2!$J$3=Foglio2!$E$10,Doc_dipl_scuola_sec.!R582,IF(Foglio2!$J$3=Foglio2!$E$11,Doc_scuola_media!R582,IF(Foglio2!$J$3=Foglio2!$E$12,Doc_laureati_scuola_sec.!R600,IF(Foglio2!$J$3=Foglio2!$E$13,Direttivi_capi_ist.!R582,0)))))))))))</f>
        <v>0</v>
      </c>
      <c r="U600" s="252">
        <f t="shared" ref="U600" si="3326">(P600)/12*0.8</f>
        <v>0</v>
      </c>
      <c r="V600" s="252">
        <f t="shared" ref="V600" si="3327">(P600+R600)/12*0.8</f>
        <v>0</v>
      </c>
      <c r="W600" s="253" t="str">
        <f t="shared" ref="W600" si="3328">"Fascia Da "&amp;F600&amp;" a "&amp;F601&amp;" Decorrenza "&amp;DAY(C598)&amp;"/"&amp;MONTH(C598)&amp;"/"&amp;YEAR(C598)</f>
        <v>Fascia Da 3 a 8 Decorrenza 1/2/2007</v>
      </c>
    </row>
    <row r="601" spans="1:23" ht="9" customHeight="1" x14ac:dyDescent="0.2">
      <c r="B601" s="245">
        <f t="shared" ref="B601:B692" si="3329">B600+1</f>
        <v>39117</v>
      </c>
      <c r="C601" s="377"/>
      <c r="D601" s="377"/>
      <c r="E601" s="254" t="s">
        <v>4</v>
      </c>
      <c r="F601" s="255">
        <v>8</v>
      </c>
      <c r="G601" s="267">
        <f t="shared" ref="G601" si="3330">G600*1936.27</f>
        <v>0</v>
      </c>
      <c r="H601" s="267">
        <f t="shared" ref="H601" si="3331">H600*1936.27</f>
        <v>0</v>
      </c>
      <c r="I601" s="267">
        <f t="shared" ref="I601" si="3332">I600*1936.27</f>
        <v>0</v>
      </c>
      <c r="J601" s="267">
        <f t="shared" ref="J601" si="3333">J600*1936.27</f>
        <v>0</v>
      </c>
      <c r="K601" s="267">
        <f t="shared" ref="K601" si="3334">K600*1936.27</f>
        <v>0</v>
      </c>
      <c r="L601" s="266">
        <f t="shared" ref="L601" si="3335">L600*1936.27</f>
        <v>0</v>
      </c>
      <c r="M601" s="267">
        <f t="shared" ref="M601" si="3336">M600*1936.27</f>
        <v>0</v>
      </c>
      <c r="N601" s="182">
        <f t="shared" ref="N601" si="3337">N600*1936.27</f>
        <v>0</v>
      </c>
      <c r="O601" s="183">
        <f t="shared" ref="O601" si="3338">O600*1936.27</f>
        <v>0</v>
      </c>
      <c r="P601" s="184">
        <f t="shared" ref="P601" si="3339">P600*1936.27</f>
        <v>0</v>
      </c>
      <c r="Q601" s="184">
        <f t="shared" ref="Q601" si="3340">Q600*1936.27</f>
        <v>0</v>
      </c>
      <c r="R601" s="184">
        <f t="shared" ref="R601" si="3341">R600*1936.27</f>
        <v>0</v>
      </c>
      <c r="S601" s="184">
        <f t="shared" ref="S601" si="3342">S600*1936.27</f>
        <v>0</v>
      </c>
      <c r="T601" s="184">
        <f t="shared" ref="T601" si="3343">T600*1936.27</f>
        <v>0</v>
      </c>
      <c r="U601" s="184">
        <f t="shared" ref="U601" si="3344">U600*1936.27</f>
        <v>0</v>
      </c>
      <c r="V601" s="184">
        <f t="shared" ref="V601" si="3345">V600*1936.27</f>
        <v>0</v>
      </c>
    </row>
    <row r="602" spans="1:23" ht="12.75" customHeight="1" x14ac:dyDescent="0.2">
      <c r="A602" s="104">
        <f>IF(Foglio2!$J$7=1,TRUNC(Base!V602,0),TRUNC(Base!U602,0))</f>
        <v>0</v>
      </c>
      <c r="B602" s="245">
        <f t="shared" si="3329"/>
        <v>39118</v>
      </c>
      <c r="C602" s="377"/>
      <c r="D602" s="377"/>
      <c r="E602" s="259" t="s">
        <v>3</v>
      </c>
      <c r="F602" s="260">
        <v>9</v>
      </c>
      <c r="G602" s="248">
        <f>IF(Foglio2!$J$3=Foglio2!$E$3,Ausiliari_Coll.Scol.!E584,IF(Foglio2!$J$3=Foglio2!$E$4,Collab._Tecnici!E584,IF(Foglio2!$J$3=Foglio2!$E$5,Assistenti_Tecnici!E584,IF(Foglio2!$J$3=Foglio2!$E$6,Assistenti_Amm.vo!E584,IF(Foglio2!$J$3=Foglio2!$E$7,Resp_Coord_Amm.vo!E584,IF(Foglio2!$J$3=Foglio2!$E$8,Direttore_Amm.vo!E584,IF(Foglio2!$J$3=Foglio2!$E$9,Doc_mat_elem.re!E584,IF(Foglio2!$J$3=Foglio2!$E$10,Doc_dipl_scuola_sec.!E584,IF(Foglio2!$J$3=Foglio2!$E$11,Doc_scuola_media!E584,IF(Foglio2!$J$3=Foglio2!$E$12,Doc_laureati_scuola_sec.!E602,IF(Foglio2!$J$3=Foglio2!$E$13,Direttivi_capi_ist.!E584,0)))))))))))</f>
        <v>0</v>
      </c>
      <c r="H602" s="248">
        <f>IF(Foglio2!$J$3=Foglio2!$E$3,Ausiliari_Coll.Scol.!F584,IF(Foglio2!$J$3=Foglio2!$E$4,Collab._Tecnici!F584,IF(Foglio2!$J$3=Foglio2!$E$5,Assistenti_Tecnici!F584,IF(Foglio2!$J$3=Foglio2!$E$6,Assistenti_Amm.vo!F584,IF(Foglio2!$J$3=Foglio2!$E$7,Resp_Coord_Amm.vo!F584,IF(Foglio2!$J$3=Foglio2!$E$8,Direttore_Amm.vo!F584,IF(Foglio2!$J$3=Foglio2!$E$9,Doc_mat_elem.re!F584,IF(Foglio2!$J$3=Foglio2!$E$10,Doc_dipl_scuola_sec.!F584,IF(Foglio2!$J$3=Foglio2!$E$11,Doc_scuola_media!F584,IF(Foglio2!$J$3=Foglio2!$E$12,Doc_laureati_scuola_sec.!F602,IF(Foglio2!$J$3=Foglio2!$E$13,Direttivi_capi_ist.!F584,0)))))))))))</f>
        <v>0</v>
      </c>
      <c r="I602" s="248">
        <f>IF(Foglio2!$J$3=Foglio2!$E$3,Ausiliari_Coll.Scol.!G584,IF(Foglio2!$J$3=Foglio2!$E$4,Collab._Tecnici!G584,IF(Foglio2!$J$3=Foglio2!$E$5,Assistenti_Tecnici!G584,IF(Foglio2!$J$3=Foglio2!$E$6,Assistenti_Amm.vo!G584,IF(Foglio2!$J$3=Foglio2!$E$7,Resp_Coord_Amm.vo!G584,IF(Foglio2!$J$3=Foglio2!$E$8,Direttore_Amm.vo!G584,IF(Foglio2!$J$3=Foglio2!$E$9,Doc_mat_elem.re!G584,IF(Foglio2!$J$3=Foglio2!$E$10,Doc_dipl_scuola_sec.!G584,IF(Foglio2!$J$3=Foglio2!$E$11,Doc_scuola_media!G584,IF(Foglio2!$J$3=Foglio2!$E$12,Doc_laureati_scuola_sec.!G602,IF(Foglio2!$J$3=Foglio2!$E$13,Direttivi_capi_ist.!G584,0)))))))))))</f>
        <v>0</v>
      </c>
      <c r="J602" s="248">
        <f>IF(Foglio2!$J$3=Foglio2!$E$3,Ausiliari_Coll.Scol.!H584,IF(Foglio2!$J$3=Foglio2!$E$4,Collab._Tecnici!H584,IF(Foglio2!$J$3=Foglio2!$E$5,Assistenti_Tecnici!H584,IF(Foglio2!$J$3=Foglio2!$E$6,Assistenti_Amm.vo!H584,IF(Foglio2!$J$3=Foglio2!$E$7,Resp_Coord_Amm.vo!H584,IF(Foglio2!$J$3=Foglio2!$E$8,Direttore_Amm.vo!H584,IF(Foglio2!$J$3=Foglio2!$E$9,Doc_mat_elem.re!H584,IF(Foglio2!$J$3=Foglio2!$E$10,Doc_dipl_scuola_sec.!H584,IF(Foglio2!$J$3=Foglio2!$E$11,Doc_scuola_media!H584,IF(Foglio2!$J$3=Foglio2!$E$12,Doc_laureati_scuola_sec.!H602,IF(Foglio2!$J$3=Foglio2!$E$13,Direttivi_capi_ist.!H584,0)))))))))))</f>
        <v>0</v>
      </c>
      <c r="K602" s="248">
        <f>IF(Foglio2!$J$3=Foglio2!$E$3,Ausiliari_Coll.Scol.!I584,IF(Foglio2!$J$3=Foglio2!$E$4,Collab._Tecnici!I584,IF(Foglio2!$J$3=Foglio2!$E$5,Assistenti_Tecnici!I584,IF(Foglio2!$J$3=Foglio2!$E$6,Assistenti_Amm.vo!I584,IF(Foglio2!$J$3=Foglio2!$E$7,Resp_Coord_Amm.vo!I584,IF(Foglio2!$J$3=Foglio2!$E$8,Direttore_Amm.vo!I584,IF(Foglio2!$J$3=Foglio2!$E$9,Doc_mat_elem.re!I584,IF(Foglio2!$J$3=Foglio2!$E$10,Doc_dipl_scuola_sec.!I584,IF(Foglio2!$J$3=Foglio2!$E$11,Doc_scuola_media!I584,IF(Foglio2!$J$3=Foglio2!$E$12,Doc_laureati_scuola_sec.!I602,IF(Foglio2!$J$3=Foglio2!$E$13,Direttivi_capi_ist.!I584,0)))))))))))</f>
        <v>0</v>
      </c>
      <c r="L602" s="248">
        <f>IF(Foglio2!$J$3=Foglio2!$E$3,Ausiliari_Coll.Scol.!J584,IF(Foglio2!$J$3=Foglio2!$E$4,Collab._Tecnici!J584,IF(Foglio2!$J$3=Foglio2!$E$5,Assistenti_Tecnici!J584,IF(Foglio2!$J$3=Foglio2!$E$6,Assistenti_Amm.vo!J584,IF(Foglio2!$J$3=Foglio2!$E$7,Resp_Coord_Amm.vo!J584,IF(Foglio2!$J$3=Foglio2!$E$8,Direttore_Amm.vo!J584,IF(Foglio2!$J$3=Foglio2!$E$9,Doc_mat_elem.re!J584,IF(Foglio2!$J$3=Foglio2!$E$10,Doc_dipl_scuola_sec.!J584,IF(Foglio2!$J$3=Foglio2!$E$11,Doc_scuola_media!J584,IF(Foglio2!$J$3=Foglio2!$E$12,Doc_laureati_scuola_sec.!J602,IF(Foglio2!$J$3=Foglio2!$E$13,Direttivi_capi_ist.!J584,0)))))))))))</f>
        <v>0</v>
      </c>
      <c r="M602" s="249">
        <f>IF(Foglio2!$J$3=Foglio2!$E$3,Ausiliari_Coll.Scol.!K584,IF(Foglio2!$J$3=Foglio2!$E$4,Collab._Tecnici!K584,IF(Foglio2!$J$3=Foglio2!$E$5,Assistenti_Tecnici!K584,IF(Foglio2!$J$3=Foglio2!$E$6,Assistenti_Amm.vo!K584,IF(Foglio2!$J$3=Foglio2!$E$7,Resp_Coord_Amm.vo!K584,IF(Foglio2!$J$3=Foglio2!$E$8,Direttore_Amm.vo!K584,IF(Foglio2!$J$3=Foglio2!$E$9,Doc_mat_elem.re!K584,IF(Foglio2!$J$3=Foglio2!$E$10,Doc_dipl_scuola_sec.!K584,IF(Foglio2!$J$3=Foglio2!$E$11,Doc_scuola_media!K584,IF(Foglio2!$J$3=Foglio2!$E$12,Doc_laureati_scuola_sec.!K602,IF(Foglio2!$J$3=Foglio2!$E$13,Direttivi_capi_ist.!K584,0)))))))))))</f>
        <v>0</v>
      </c>
      <c r="N602" s="250">
        <f>IF(Foglio2!$J$3=Foglio2!$E$3,Ausiliari_Coll.Scol.!L584,IF(Foglio2!$J$3=Foglio2!$E$4,Collab._Tecnici!L584,IF(Foglio2!$J$3=Foglio2!$E$5,Assistenti_Tecnici!L584,IF(Foglio2!$J$3=Foglio2!$E$6,Assistenti_Amm.vo!L584,IF(Foglio2!$J$3=Foglio2!$E$7,Resp_Coord_Amm.vo!L584,IF(Foglio2!$J$3=Foglio2!$E$8,Direttore_Amm.vo!L584,IF(Foglio2!$J$3=Foglio2!$E$9,Doc_mat_elem.re!L584,IF(Foglio2!$J$3=Foglio2!$E$10,Doc_dipl_scuola_sec.!L584,IF(Foglio2!$J$3=Foglio2!$E$11,Doc_scuola_media!L584,IF(Foglio2!$J$3=Foglio2!$E$12,Doc_laureati_scuola_sec.!L602,IF(Foglio2!$J$3=Foglio2!$E$13,Direttivi_capi_ist.!L584,0)))))))))))</f>
        <v>0</v>
      </c>
      <c r="O602" s="251">
        <f>IF(Foglio2!$J$3=Foglio2!$E$3,Ausiliari_Coll.Scol.!M584,IF(Foglio2!$J$3=Foglio2!$E$4,Collab._Tecnici!M584,IF(Foglio2!$J$3=Foglio2!$E$5,Assistenti_Tecnici!M584,IF(Foglio2!$J$3=Foglio2!$E$6,Assistenti_Amm.vo!M584,IF(Foglio2!$J$3=Foglio2!$E$7,Resp_Coord_Amm.vo!M584,IF(Foglio2!$J$3=Foglio2!$E$8,Direttore_Amm.vo!M584,IF(Foglio2!$J$3=Foglio2!$E$9,Doc_mat_elem.re!M584,IF(Foglio2!$J$3=Foglio2!$E$10,Doc_dipl_scuola_sec.!M584,IF(Foglio2!$J$3=Foglio2!$E$11,Doc_scuola_media!M584,IF(Foglio2!$J$3=Foglio2!$E$12,Doc_laureati_scuola_sec.!M602,IF(Foglio2!$J$3=Foglio2!$E$13,Direttivi_capi_ist.!M584,0)))))))))))</f>
        <v>0</v>
      </c>
      <c r="P602" s="252">
        <f>IF(Foglio2!$J$3=Foglio2!$E$3,Ausiliari_Coll.Scol.!N584,IF(Foglio2!$J$3=Foglio2!$E$4,Collab._Tecnici!N584,IF(Foglio2!$J$3=Foglio2!$E$5,Assistenti_Tecnici!N584,IF(Foglio2!$J$3=Foglio2!$E$6,Assistenti_Amm.vo!N584,IF(Foglio2!$J$3=Foglio2!$E$7,Resp_Coord_Amm.vo!N584,IF(Foglio2!$J$3=Foglio2!$E$8,Direttore_Amm.vo!N584,IF(Foglio2!$J$3=Foglio2!$E$9,Doc_mat_elem.re!N584,IF(Foglio2!$J$3=Foglio2!$E$10,Doc_dipl_scuola_sec.!N584,IF(Foglio2!$J$3=Foglio2!$E$11,Doc_scuola_media!N584,IF(Foglio2!$J$3=Foglio2!$E$12,Doc_laureati_scuola_sec.!N602,IF(Foglio2!$J$3=Foglio2!$E$13,Direttivi_capi_ist.!N584,0)))))))))))</f>
        <v>0</v>
      </c>
      <c r="Q602" s="252">
        <f>IF(Foglio2!$J$3=Foglio2!$E$3,Ausiliari_Coll.Scol.!O584,IF(Foglio2!$J$3=Foglio2!$E$4,Collab._Tecnici!O584,IF(Foglio2!$J$3=Foglio2!$E$5,Assistenti_Tecnici!O584,IF(Foglio2!$J$3=Foglio2!$E$6,Assistenti_Amm.vo!O584,IF(Foglio2!$J$3=Foglio2!$E$7,Resp_Coord_Amm.vo!O584,IF(Foglio2!$J$3=Foglio2!$E$8,Direttore_Amm.vo!O584,IF(Foglio2!$J$3=Foglio2!$E$9,Doc_mat_elem.re!O584,IF(Foglio2!$J$3=Foglio2!$E$10,Doc_dipl_scuola_sec.!O584,IF(Foglio2!$J$3=Foglio2!$E$11,Doc_scuola_media!O584,IF(Foglio2!$J$3=Foglio2!$E$12,Doc_laureati_scuola_sec.!O602,IF(Foglio2!$J$3=Foglio2!$E$13,Direttivi_capi_ist.!O584,0)))))))))))</f>
        <v>0</v>
      </c>
      <c r="R602" s="252">
        <f>IF(Foglio2!$J$3=Foglio2!$E$3,Ausiliari_Coll.Scol.!P584,IF(Foglio2!$J$3=Foglio2!$E$4,Collab._Tecnici!P584,IF(Foglio2!$J$3=Foglio2!$E$5,Assistenti_Tecnici!P584,IF(Foglio2!$J$3=Foglio2!$E$6,Assistenti_Amm.vo!P584,IF(Foglio2!$J$3=Foglio2!$E$7,Resp_Coord_Amm.vo!P584,IF(Foglio2!$J$3=Foglio2!$E$8,Direttore_Amm.vo!P584,IF(Foglio2!$J$3=Foglio2!$E$9,Doc_mat_elem.re!P584,IF(Foglio2!$J$3=Foglio2!$E$10,Doc_dipl_scuola_sec.!P584,IF(Foglio2!$J$3=Foglio2!$E$11,Doc_scuola_media!P584,IF(Foglio2!$J$3=Foglio2!$E$12,Doc_laureati_scuola_sec.!P602,IF(Foglio2!$J$3=Foglio2!$E$13,Direttivi_capi_ist.!P584,0)))))))))))</f>
        <v>0</v>
      </c>
      <c r="S602" s="252">
        <f>IF(Foglio2!$J$3=Foglio2!$E$3,Ausiliari_Coll.Scol.!Q584,IF(Foglio2!$J$3=Foglio2!$E$4,Collab._Tecnici!Q584,IF(Foglio2!$J$3=Foglio2!$E$5,Assistenti_Tecnici!Q584,IF(Foglio2!$J$3=Foglio2!$E$6,Assistenti_Amm.vo!Q584,IF(Foglio2!$J$3=Foglio2!$E$7,Resp_Coord_Amm.vo!Q584,IF(Foglio2!$J$3=Foglio2!$E$8,Direttore_Amm.vo!Q584,IF(Foglio2!$J$3=Foglio2!$E$9,Doc_mat_elem.re!Q584,IF(Foglio2!$J$3=Foglio2!$E$10,Doc_dipl_scuola_sec.!Q584,IF(Foglio2!$J$3=Foglio2!$E$11,Doc_scuola_media!Q584,IF(Foglio2!$J$3=Foglio2!$E$12,Doc_laureati_scuola_sec.!Q602,IF(Foglio2!$J$3=Foglio2!$E$13,Direttivi_capi_ist.!Q584,0)))))))))))</f>
        <v>0</v>
      </c>
      <c r="T602" s="252">
        <f>IF(Foglio2!$J$3=Foglio2!$E$3,Ausiliari_Coll.Scol.!R584,IF(Foglio2!$J$3=Foglio2!$E$4,Collab._Tecnici!R584,IF(Foglio2!$J$3=Foglio2!$E$5,Assistenti_Tecnici!R584,IF(Foglio2!$J$3=Foglio2!$E$6,Assistenti_Amm.vo!R584,IF(Foglio2!$J$3=Foglio2!$E$7,Resp_Coord_Amm.vo!R584,IF(Foglio2!$J$3=Foglio2!$E$8,Direttore_Amm.vo!R584,IF(Foglio2!$J$3=Foglio2!$E$9,Doc_mat_elem.re!R584,IF(Foglio2!$J$3=Foglio2!$E$10,Doc_dipl_scuola_sec.!R584,IF(Foglio2!$J$3=Foglio2!$E$11,Doc_scuola_media!R584,IF(Foglio2!$J$3=Foglio2!$E$12,Doc_laureati_scuola_sec.!R602,IF(Foglio2!$J$3=Foglio2!$E$13,Direttivi_capi_ist.!R584,0)))))))))))</f>
        <v>0</v>
      </c>
      <c r="U602" s="252">
        <f t="shared" ref="U602" si="3346">(P602)/12*0.8</f>
        <v>0</v>
      </c>
      <c r="V602" s="252">
        <f t="shared" ref="V602" si="3347">(P602+R602)/12*0.8</f>
        <v>0</v>
      </c>
      <c r="W602" s="253" t="str">
        <f t="shared" ref="W602" si="3348">"Fascia Da "&amp;F602&amp;" a "&amp;F603&amp;" Decorrenza "&amp;DAY(C598)&amp;"/"&amp;MONTH(C598)&amp;"/"&amp;YEAR(C598)</f>
        <v>Fascia Da 9 a 14 Decorrenza 1/2/2007</v>
      </c>
    </row>
    <row r="603" spans="1:23" ht="9" customHeight="1" x14ac:dyDescent="0.2">
      <c r="B603" s="245">
        <f t="shared" si="3329"/>
        <v>39119</v>
      </c>
      <c r="C603" s="377"/>
      <c r="D603" s="377"/>
      <c r="E603" s="254" t="s">
        <v>4</v>
      </c>
      <c r="F603" s="255">
        <v>14</v>
      </c>
      <c r="G603" s="267">
        <f t="shared" ref="G603" si="3349">G602*1936.27</f>
        <v>0</v>
      </c>
      <c r="H603" s="267">
        <f t="shared" ref="H603" si="3350">H602*1936.27</f>
        <v>0</v>
      </c>
      <c r="I603" s="267">
        <f t="shared" ref="I603" si="3351">I602*1936.27</f>
        <v>0</v>
      </c>
      <c r="J603" s="267">
        <f t="shared" ref="J603" si="3352">J602*1936.27</f>
        <v>0</v>
      </c>
      <c r="K603" s="267">
        <f t="shared" ref="K603" si="3353">K602*1936.27</f>
        <v>0</v>
      </c>
      <c r="L603" s="266">
        <f t="shared" ref="L603" si="3354">L602*1936.27</f>
        <v>0</v>
      </c>
      <c r="M603" s="267">
        <f t="shared" ref="M603" si="3355">M602*1936.27</f>
        <v>0</v>
      </c>
      <c r="N603" s="182">
        <f t="shared" ref="N603" si="3356">N602*1936.27</f>
        <v>0</v>
      </c>
      <c r="O603" s="183">
        <f t="shared" ref="O603" si="3357">O602*1936.27</f>
        <v>0</v>
      </c>
      <c r="P603" s="184">
        <f t="shared" ref="P603" si="3358">P602*1936.27</f>
        <v>0</v>
      </c>
      <c r="Q603" s="184">
        <f t="shared" ref="Q603" si="3359">Q602*1936.27</f>
        <v>0</v>
      </c>
      <c r="R603" s="184">
        <f t="shared" ref="R603" si="3360">R602*1936.27</f>
        <v>0</v>
      </c>
      <c r="S603" s="184">
        <f t="shared" ref="S603" si="3361">S602*1936.27</f>
        <v>0</v>
      </c>
      <c r="T603" s="184">
        <f t="shared" ref="T603" si="3362">T602*1936.27</f>
        <v>0</v>
      </c>
      <c r="U603" s="184">
        <f t="shared" ref="U603" si="3363">U602*1936.27</f>
        <v>0</v>
      </c>
      <c r="V603" s="184">
        <f t="shared" ref="V603" si="3364">V602*1936.27</f>
        <v>0</v>
      </c>
    </row>
    <row r="604" spans="1:23" ht="12.75" customHeight="1" x14ac:dyDescent="0.2">
      <c r="A604" s="104">
        <f>IF(Foglio2!$J$7=1,TRUNC(Base!V604,0),TRUNC(Base!U604,0))</f>
        <v>0</v>
      </c>
      <c r="B604" s="245">
        <f t="shared" si="3329"/>
        <v>39120</v>
      </c>
      <c r="C604" s="377"/>
      <c r="D604" s="377"/>
      <c r="E604" s="259" t="s">
        <v>3</v>
      </c>
      <c r="F604" s="260">
        <v>15</v>
      </c>
      <c r="G604" s="248">
        <f>IF(Foglio2!$J$3=Foglio2!$E$3,Ausiliari_Coll.Scol.!E586,IF(Foglio2!$J$3=Foglio2!$E$4,Collab._Tecnici!E586,IF(Foglio2!$J$3=Foglio2!$E$5,Assistenti_Tecnici!E586,IF(Foglio2!$J$3=Foglio2!$E$6,Assistenti_Amm.vo!E586,IF(Foglio2!$J$3=Foglio2!$E$7,Resp_Coord_Amm.vo!E586,IF(Foglio2!$J$3=Foglio2!$E$8,Direttore_Amm.vo!E586,IF(Foglio2!$J$3=Foglio2!$E$9,Doc_mat_elem.re!E586,IF(Foglio2!$J$3=Foglio2!$E$10,Doc_dipl_scuola_sec.!E586,IF(Foglio2!$J$3=Foglio2!$E$11,Doc_scuola_media!E586,IF(Foglio2!$J$3=Foglio2!$E$12,Doc_laureati_scuola_sec.!E604,IF(Foglio2!$J$3=Foglio2!$E$13,Direttivi_capi_ist.!E586,0)))))))))))</f>
        <v>0</v>
      </c>
      <c r="H604" s="248">
        <f>IF(Foglio2!$J$3=Foglio2!$E$3,Ausiliari_Coll.Scol.!F586,IF(Foglio2!$J$3=Foglio2!$E$4,Collab._Tecnici!F586,IF(Foglio2!$J$3=Foglio2!$E$5,Assistenti_Tecnici!F586,IF(Foglio2!$J$3=Foglio2!$E$6,Assistenti_Amm.vo!F586,IF(Foglio2!$J$3=Foglio2!$E$7,Resp_Coord_Amm.vo!F586,IF(Foglio2!$J$3=Foglio2!$E$8,Direttore_Amm.vo!F586,IF(Foglio2!$J$3=Foglio2!$E$9,Doc_mat_elem.re!F586,IF(Foglio2!$J$3=Foglio2!$E$10,Doc_dipl_scuola_sec.!F586,IF(Foglio2!$J$3=Foglio2!$E$11,Doc_scuola_media!F586,IF(Foglio2!$J$3=Foglio2!$E$12,Doc_laureati_scuola_sec.!F604,IF(Foglio2!$J$3=Foglio2!$E$13,Direttivi_capi_ist.!F586,0)))))))))))</f>
        <v>0</v>
      </c>
      <c r="I604" s="248">
        <f>IF(Foglio2!$J$3=Foglio2!$E$3,Ausiliari_Coll.Scol.!G586,IF(Foglio2!$J$3=Foglio2!$E$4,Collab._Tecnici!G586,IF(Foglio2!$J$3=Foglio2!$E$5,Assistenti_Tecnici!G586,IF(Foglio2!$J$3=Foglio2!$E$6,Assistenti_Amm.vo!G586,IF(Foglio2!$J$3=Foglio2!$E$7,Resp_Coord_Amm.vo!G586,IF(Foglio2!$J$3=Foglio2!$E$8,Direttore_Amm.vo!G586,IF(Foglio2!$J$3=Foglio2!$E$9,Doc_mat_elem.re!G586,IF(Foglio2!$J$3=Foglio2!$E$10,Doc_dipl_scuola_sec.!G586,IF(Foglio2!$J$3=Foglio2!$E$11,Doc_scuola_media!G586,IF(Foglio2!$J$3=Foglio2!$E$12,Doc_laureati_scuola_sec.!G604,IF(Foglio2!$J$3=Foglio2!$E$13,Direttivi_capi_ist.!G586,0)))))))))))</f>
        <v>0</v>
      </c>
      <c r="J604" s="248">
        <f>IF(Foglio2!$J$3=Foglio2!$E$3,Ausiliari_Coll.Scol.!H586,IF(Foglio2!$J$3=Foglio2!$E$4,Collab._Tecnici!H586,IF(Foglio2!$J$3=Foglio2!$E$5,Assistenti_Tecnici!H586,IF(Foglio2!$J$3=Foglio2!$E$6,Assistenti_Amm.vo!H586,IF(Foglio2!$J$3=Foglio2!$E$7,Resp_Coord_Amm.vo!H586,IF(Foglio2!$J$3=Foglio2!$E$8,Direttore_Amm.vo!H586,IF(Foglio2!$J$3=Foglio2!$E$9,Doc_mat_elem.re!H586,IF(Foglio2!$J$3=Foglio2!$E$10,Doc_dipl_scuola_sec.!H586,IF(Foglio2!$J$3=Foglio2!$E$11,Doc_scuola_media!H586,IF(Foglio2!$J$3=Foglio2!$E$12,Doc_laureati_scuola_sec.!H604,IF(Foglio2!$J$3=Foglio2!$E$13,Direttivi_capi_ist.!H586,0)))))))))))</f>
        <v>0</v>
      </c>
      <c r="K604" s="248">
        <f>IF(Foglio2!$J$3=Foglio2!$E$3,Ausiliari_Coll.Scol.!I586,IF(Foglio2!$J$3=Foglio2!$E$4,Collab._Tecnici!I586,IF(Foglio2!$J$3=Foglio2!$E$5,Assistenti_Tecnici!I586,IF(Foglio2!$J$3=Foglio2!$E$6,Assistenti_Amm.vo!I586,IF(Foglio2!$J$3=Foglio2!$E$7,Resp_Coord_Amm.vo!I586,IF(Foglio2!$J$3=Foglio2!$E$8,Direttore_Amm.vo!I586,IF(Foglio2!$J$3=Foglio2!$E$9,Doc_mat_elem.re!I586,IF(Foglio2!$J$3=Foglio2!$E$10,Doc_dipl_scuola_sec.!I586,IF(Foglio2!$J$3=Foglio2!$E$11,Doc_scuola_media!I586,IF(Foglio2!$J$3=Foglio2!$E$12,Doc_laureati_scuola_sec.!I604,IF(Foglio2!$J$3=Foglio2!$E$13,Direttivi_capi_ist.!I586,0)))))))))))</f>
        <v>0</v>
      </c>
      <c r="L604" s="248">
        <f>IF(Foglio2!$J$3=Foglio2!$E$3,Ausiliari_Coll.Scol.!J586,IF(Foglio2!$J$3=Foglio2!$E$4,Collab._Tecnici!J586,IF(Foglio2!$J$3=Foglio2!$E$5,Assistenti_Tecnici!J586,IF(Foglio2!$J$3=Foglio2!$E$6,Assistenti_Amm.vo!J586,IF(Foglio2!$J$3=Foglio2!$E$7,Resp_Coord_Amm.vo!J586,IF(Foglio2!$J$3=Foglio2!$E$8,Direttore_Amm.vo!J586,IF(Foglio2!$J$3=Foglio2!$E$9,Doc_mat_elem.re!J586,IF(Foglio2!$J$3=Foglio2!$E$10,Doc_dipl_scuola_sec.!J586,IF(Foglio2!$J$3=Foglio2!$E$11,Doc_scuola_media!J586,IF(Foglio2!$J$3=Foglio2!$E$12,Doc_laureati_scuola_sec.!J604,IF(Foglio2!$J$3=Foglio2!$E$13,Direttivi_capi_ist.!J586,0)))))))))))</f>
        <v>0</v>
      </c>
      <c r="M604" s="249">
        <f>IF(Foglio2!$J$3=Foglio2!$E$3,Ausiliari_Coll.Scol.!K586,IF(Foglio2!$J$3=Foglio2!$E$4,Collab._Tecnici!K586,IF(Foglio2!$J$3=Foglio2!$E$5,Assistenti_Tecnici!K586,IF(Foglio2!$J$3=Foglio2!$E$6,Assistenti_Amm.vo!K586,IF(Foglio2!$J$3=Foglio2!$E$7,Resp_Coord_Amm.vo!K586,IF(Foglio2!$J$3=Foglio2!$E$8,Direttore_Amm.vo!K586,IF(Foglio2!$J$3=Foglio2!$E$9,Doc_mat_elem.re!K586,IF(Foglio2!$J$3=Foglio2!$E$10,Doc_dipl_scuola_sec.!K586,IF(Foglio2!$J$3=Foglio2!$E$11,Doc_scuola_media!K586,IF(Foglio2!$J$3=Foglio2!$E$12,Doc_laureati_scuola_sec.!K604,IF(Foglio2!$J$3=Foglio2!$E$13,Direttivi_capi_ist.!K586,0)))))))))))</f>
        <v>0</v>
      </c>
      <c r="N604" s="250">
        <f>IF(Foglio2!$J$3=Foglio2!$E$3,Ausiliari_Coll.Scol.!L586,IF(Foglio2!$J$3=Foglio2!$E$4,Collab._Tecnici!L586,IF(Foglio2!$J$3=Foglio2!$E$5,Assistenti_Tecnici!L586,IF(Foglio2!$J$3=Foglio2!$E$6,Assistenti_Amm.vo!L586,IF(Foglio2!$J$3=Foglio2!$E$7,Resp_Coord_Amm.vo!L586,IF(Foglio2!$J$3=Foglio2!$E$8,Direttore_Amm.vo!L586,IF(Foglio2!$J$3=Foglio2!$E$9,Doc_mat_elem.re!L586,IF(Foglio2!$J$3=Foglio2!$E$10,Doc_dipl_scuola_sec.!L586,IF(Foglio2!$J$3=Foglio2!$E$11,Doc_scuola_media!L586,IF(Foglio2!$J$3=Foglio2!$E$12,Doc_laureati_scuola_sec.!L604,IF(Foglio2!$J$3=Foglio2!$E$13,Direttivi_capi_ist.!L586,0)))))))))))</f>
        <v>0</v>
      </c>
      <c r="O604" s="251">
        <f>IF(Foglio2!$J$3=Foglio2!$E$3,Ausiliari_Coll.Scol.!M586,IF(Foglio2!$J$3=Foglio2!$E$4,Collab._Tecnici!M586,IF(Foglio2!$J$3=Foglio2!$E$5,Assistenti_Tecnici!M586,IF(Foglio2!$J$3=Foglio2!$E$6,Assistenti_Amm.vo!M586,IF(Foglio2!$J$3=Foglio2!$E$7,Resp_Coord_Amm.vo!M586,IF(Foglio2!$J$3=Foglio2!$E$8,Direttore_Amm.vo!M586,IF(Foglio2!$J$3=Foglio2!$E$9,Doc_mat_elem.re!M586,IF(Foglio2!$J$3=Foglio2!$E$10,Doc_dipl_scuola_sec.!M586,IF(Foglio2!$J$3=Foglio2!$E$11,Doc_scuola_media!M586,IF(Foglio2!$J$3=Foglio2!$E$12,Doc_laureati_scuola_sec.!M604,IF(Foglio2!$J$3=Foglio2!$E$13,Direttivi_capi_ist.!M586,0)))))))))))</f>
        <v>0</v>
      </c>
      <c r="P604" s="252">
        <f>IF(Foglio2!$J$3=Foglio2!$E$3,Ausiliari_Coll.Scol.!N586,IF(Foglio2!$J$3=Foglio2!$E$4,Collab._Tecnici!N586,IF(Foglio2!$J$3=Foglio2!$E$5,Assistenti_Tecnici!N586,IF(Foglio2!$J$3=Foglio2!$E$6,Assistenti_Amm.vo!N586,IF(Foglio2!$J$3=Foglio2!$E$7,Resp_Coord_Amm.vo!N586,IF(Foglio2!$J$3=Foglio2!$E$8,Direttore_Amm.vo!N586,IF(Foglio2!$J$3=Foglio2!$E$9,Doc_mat_elem.re!N586,IF(Foglio2!$J$3=Foglio2!$E$10,Doc_dipl_scuola_sec.!N586,IF(Foglio2!$J$3=Foglio2!$E$11,Doc_scuola_media!N586,IF(Foglio2!$J$3=Foglio2!$E$12,Doc_laureati_scuola_sec.!N604,IF(Foglio2!$J$3=Foglio2!$E$13,Direttivi_capi_ist.!N586,0)))))))))))</f>
        <v>0</v>
      </c>
      <c r="Q604" s="252">
        <f>IF(Foglio2!$J$3=Foglio2!$E$3,Ausiliari_Coll.Scol.!O586,IF(Foglio2!$J$3=Foglio2!$E$4,Collab._Tecnici!O586,IF(Foglio2!$J$3=Foglio2!$E$5,Assistenti_Tecnici!O586,IF(Foglio2!$J$3=Foglio2!$E$6,Assistenti_Amm.vo!O586,IF(Foglio2!$J$3=Foglio2!$E$7,Resp_Coord_Amm.vo!O586,IF(Foglio2!$J$3=Foglio2!$E$8,Direttore_Amm.vo!O586,IF(Foglio2!$J$3=Foglio2!$E$9,Doc_mat_elem.re!O586,IF(Foglio2!$J$3=Foglio2!$E$10,Doc_dipl_scuola_sec.!O586,IF(Foglio2!$J$3=Foglio2!$E$11,Doc_scuola_media!O586,IF(Foglio2!$J$3=Foglio2!$E$12,Doc_laureati_scuola_sec.!O604,IF(Foglio2!$J$3=Foglio2!$E$13,Direttivi_capi_ist.!O586,0)))))))))))</f>
        <v>0</v>
      </c>
      <c r="R604" s="252">
        <f>IF(Foglio2!$J$3=Foglio2!$E$3,Ausiliari_Coll.Scol.!P586,IF(Foglio2!$J$3=Foglio2!$E$4,Collab._Tecnici!P586,IF(Foglio2!$J$3=Foglio2!$E$5,Assistenti_Tecnici!P586,IF(Foglio2!$J$3=Foglio2!$E$6,Assistenti_Amm.vo!P586,IF(Foglio2!$J$3=Foglio2!$E$7,Resp_Coord_Amm.vo!P586,IF(Foglio2!$J$3=Foglio2!$E$8,Direttore_Amm.vo!P586,IF(Foglio2!$J$3=Foglio2!$E$9,Doc_mat_elem.re!P586,IF(Foglio2!$J$3=Foglio2!$E$10,Doc_dipl_scuola_sec.!P586,IF(Foglio2!$J$3=Foglio2!$E$11,Doc_scuola_media!P586,IF(Foglio2!$J$3=Foglio2!$E$12,Doc_laureati_scuola_sec.!P604,IF(Foglio2!$J$3=Foglio2!$E$13,Direttivi_capi_ist.!P586,0)))))))))))</f>
        <v>0</v>
      </c>
      <c r="S604" s="252">
        <f>IF(Foglio2!$J$3=Foglio2!$E$3,Ausiliari_Coll.Scol.!Q586,IF(Foglio2!$J$3=Foglio2!$E$4,Collab._Tecnici!Q586,IF(Foglio2!$J$3=Foglio2!$E$5,Assistenti_Tecnici!Q586,IF(Foglio2!$J$3=Foglio2!$E$6,Assistenti_Amm.vo!Q586,IF(Foglio2!$J$3=Foglio2!$E$7,Resp_Coord_Amm.vo!Q586,IF(Foglio2!$J$3=Foglio2!$E$8,Direttore_Amm.vo!Q586,IF(Foglio2!$J$3=Foglio2!$E$9,Doc_mat_elem.re!Q586,IF(Foglio2!$J$3=Foglio2!$E$10,Doc_dipl_scuola_sec.!Q586,IF(Foglio2!$J$3=Foglio2!$E$11,Doc_scuola_media!Q586,IF(Foglio2!$J$3=Foglio2!$E$12,Doc_laureati_scuola_sec.!Q604,IF(Foglio2!$J$3=Foglio2!$E$13,Direttivi_capi_ist.!Q586,0)))))))))))</f>
        <v>0</v>
      </c>
      <c r="T604" s="252">
        <f>IF(Foglio2!$J$3=Foglio2!$E$3,Ausiliari_Coll.Scol.!R586,IF(Foglio2!$J$3=Foglio2!$E$4,Collab._Tecnici!R586,IF(Foglio2!$J$3=Foglio2!$E$5,Assistenti_Tecnici!R586,IF(Foglio2!$J$3=Foglio2!$E$6,Assistenti_Amm.vo!R586,IF(Foglio2!$J$3=Foglio2!$E$7,Resp_Coord_Amm.vo!R586,IF(Foglio2!$J$3=Foglio2!$E$8,Direttore_Amm.vo!R586,IF(Foglio2!$J$3=Foglio2!$E$9,Doc_mat_elem.re!R586,IF(Foglio2!$J$3=Foglio2!$E$10,Doc_dipl_scuola_sec.!R586,IF(Foglio2!$J$3=Foglio2!$E$11,Doc_scuola_media!R586,IF(Foglio2!$J$3=Foglio2!$E$12,Doc_laureati_scuola_sec.!R604,IF(Foglio2!$J$3=Foglio2!$E$13,Direttivi_capi_ist.!R586,0)))))))))))</f>
        <v>0</v>
      </c>
      <c r="U604" s="252">
        <f t="shared" ref="U604" si="3365">(P604)/12*0.8</f>
        <v>0</v>
      </c>
      <c r="V604" s="252">
        <f t="shared" ref="V604" si="3366">(P604+R604)/12*0.8</f>
        <v>0</v>
      </c>
      <c r="W604" s="253" t="str">
        <f t="shared" ref="W604" si="3367">"Fascia Da "&amp;F604&amp;" a "&amp;F605&amp;" Decorrenza "&amp;DAY(C598)&amp;"/"&amp;MONTH(C598)&amp;"/"&amp;YEAR(C598)</f>
        <v>Fascia Da 15 a 20 Decorrenza 1/2/2007</v>
      </c>
    </row>
    <row r="605" spans="1:23" ht="9" customHeight="1" x14ac:dyDescent="0.2">
      <c r="B605" s="245">
        <f t="shared" si="3329"/>
        <v>39121</v>
      </c>
      <c r="C605" s="377"/>
      <c r="D605" s="377"/>
      <c r="E605" s="254" t="s">
        <v>4</v>
      </c>
      <c r="F605" s="255">
        <v>20</v>
      </c>
      <c r="G605" s="267">
        <f t="shared" ref="G605" si="3368">G604*1936.27</f>
        <v>0</v>
      </c>
      <c r="H605" s="267">
        <f t="shared" ref="H605" si="3369">H604*1936.27</f>
        <v>0</v>
      </c>
      <c r="I605" s="267">
        <f t="shared" ref="I605" si="3370">I604*1936.27</f>
        <v>0</v>
      </c>
      <c r="J605" s="267">
        <f t="shared" ref="J605" si="3371">J604*1936.27</f>
        <v>0</v>
      </c>
      <c r="K605" s="267">
        <f t="shared" ref="K605" si="3372">K604*1936.27</f>
        <v>0</v>
      </c>
      <c r="L605" s="266">
        <f t="shared" ref="L605" si="3373">L604*1936.27</f>
        <v>0</v>
      </c>
      <c r="M605" s="267">
        <f t="shared" ref="M605" si="3374">M604*1936.27</f>
        <v>0</v>
      </c>
      <c r="N605" s="182">
        <f t="shared" ref="N605" si="3375">N604*1936.27</f>
        <v>0</v>
      </c>
      <c r="O605" s="183">
        <f t="shared" ref="O605" si="3376">O604*1936.27</f>
        <v>0</v>
      </c>
      <c r="P605" s="184">
        <f t="shared" ref="P605" si="3377">P604*1936.27</f>
        <v>0</v>
      </c>
      <c r="Q605" s="184">
        <f t="shared" ref="Q605" si="3378">Q604*1936.27</f>
        <v>0</v>
      </c>
      <c r="R605" s="184">
        <f t="shared" ref="R605" si="3379">R604*1936.27</f>
        <v>0</v>
      </c>
      <c r="S605" s="184">
        <f t="shared" ref="S605" si="3380">S604*1936.27</f>
        <v>0</v>
      </c>
      <c r="T605" s="184">
        <f t="shared" ref="T605" si="3381">T604*1936.27</f>
        <v>0</v>
      </c>
      <c r="U605" s="184">
        <f t="shared" ref="U605" si="3382">U604*1936.27</f>
        <v>0</v>
      </c>
      <c r="V605" s="184">
        <f t="shared" ref="V605" si="3383">V604*1936.27</f>
        <v>0</v>
      </c>
    </row>
    <row r="606" spans="1:23" ht="12.75" customHeight="1" x14ac:dyDescent="0.2">
      <c r="A606" s="104">
        <f>IF(Foglio2!$J$7=1,TRUNC(Base!V606,0),TRUNC(Base!U606,0))</f>
        <v>0</v>
      </c>
      <c r="B606" s="245">
        <f t="shared" si="3329"/>
        <v>39122</v>
      </c>
      <c r="C606" s="377"/>
      <c r="D606" s="377"/>
      <c r="E606" s="259" t="s">
        <v>3</v>
      </c>
      <c r="F606" s="260">
        <v>21</v>
      </c>
      <c r="G606" s="248">
        <f>IF(Foglio2!$J$3=Foglio2!$E$3,Ausiliari_Coll.Scol.!E588,IF(Foglio2!$J$3=Foglio2!$E$4,Collab._Tecnici!E588,IF(Foglio2!$J$3=Foglio2!$E$5,Assistenti_Tecnici!E588,IF(Foglio2!$J$3=Foglio2!$E$6,Assistenti_Amm.vo!E588,IF(Foglio2!$J$3=Foglio2!$E$7,Resp_Coord_Amm.vo!E588,IF(Foglio2!$J$3=Foglio2!$E$8,Direttore_Amm.vo!E588,IF(Foglio2!$J$3=Foglio2!$E$9,Doc_mat_elem.re!E588,IF(Foglio2!$J$3=Foglio2!$E$10,Doc_dipl_scuola_sec.!E588,IF(Foglio2!$J$3=Foglio2!$E$11,Doc_scuola_media!E588,IF(Foglio2!$J$3=Foglio2!$E$12,Doc_laureati_scuola_sec.!E606,IF(Foglio2!$J$3=Foglio2!$E$13,Direttivi_capi_ist.!E588,0)))))))))))</f>
        <v>0</v>
      </c>
      <c r="H606" s="248">
        <f>IF(Foglio2!$J$3=Foglio2!$E$3,Ausiliari_Coll.Scol.!F588,IF(Foglio2!$J$3=Foglio2!$E$4,Collab._Tecnici!F588,IF(Foglio2!$J$3=Foglio2!$E$5,Assistenti_Tecnici!F588,IF(Foglio2!$J$3=Foglio2!$E$6,Assistenti_Amm.vo!F588,IF(Foglio2!$J$3=Foglio2!$E$7,Resp_Coord_Amm.vo!F588,IF(Foglio2!$J$3=Foglio2!$E$8,Direttore_Amm.vo!F588,IF(Foglio2!$J$3=Foglio2!$E$9,Doc_mat_elem.re!F588,IF(Foglio2!$J$3=Foglio2!$E$10,Doc_dipl_scuola_sec.!F588,IF(Foglio2!$J$3=Foglio2!$E$11,Doc_scuola_media!F588,IF(Foglio2!$J$3=Foglio2!$E$12,Doc_laureati_scuola_sec.!F606,IF(Foglio2!$J$3=Foglio2!$E$13,Direttivi_capi_ist.!F588,0)))))))))))</f>
        <v>0</v>
      </c>
      <c r="I606" s="248">
        <f>IF(Foglio2!$J$3=Foglio2!$E$3,Ausiliari_Coll.Scol.!G588,IF(Foglio2!$J$3=Foglio2!$E$4,Collab._Tecnici!G588,IF(Foglio2!$J$3=Foglio2!$E$5,Assistenti_Tecnici!G588,IF(Foglio2!$J$3=Foglio2!$E$6,Assistenti_Amm.vo!G588,IF(Foglio2!$J$3=Foglio2!$E$7,Resp_Coord_Amm.vo!G588,IF(Foglio2!$J$3=Foglio2!$E$8,Direttore_Amm.vo!G588,IF(Foglio2!$J$3=Foglio2!$E$9,Doc_mat_elem.re!G588,IF(Foglio2!$J$3=Foglio2!$E$10,Doc_dipl_scuola_sec.!G588,IF(Foglio2!$J$3=Foglio2!$E$11,Doc_scuola_media!G588,IF(Foglio2!$J$3=Foglio2!$E$12,Doc_laureati_scuola_sec.!G606,IF(Foglio2!$J$3=Foglio2!$E$13,Direttivi_capi_ist.!G588,0)))))))))))</f>
        <v>0</v>
      </c>
      <c r="J606" s="248">
        <f>IF(Foglio2!$J$3=Foglio2!$E$3,Ausiliari_Coll.Scol.!H588,IF(Foglio2!$J$3=Foglio2!$E$4,Collab._Tecnici!H588,IF(Foglio2!$J$3=Foglio2!$E$5,Assistenti_Tecnici!H588,IF(Foglio2!$J$3=Foglio2!$E$6,Assistenti_Amm.vo!H588,IF(Foglio2!$J$3=Foglio2!$E$7,Resp_Coord_Amm.vo!H588,IF(Foglio2!$J$3=Foglio2!$E$8,Direttore_Amm.vo!H588,IF(Foglio2!$J$3=Foglio2!$E$9,Doc_mat_elem.re!H588,IF(Foglio2!$J$3=Foglio2!$E$10,Doc_dipl_scuola_sec.!H588,IF(Foglio2!$J$3=Foglio2!$E$11,Doc_scuola_media!H588,IF(Foglio2!$J$3=Foglio2!$E$12,Doc_laureati_scuola_sec.!H606,IF(Foglio2!$J$3=Foglio2!$E$13,Direttivi_capi_ist.!H588,0)))))))))))</f>
        <v>0</v>
      </c>
      <c r="K606" s="248">
        <f>IF(Foglio2!$J$3=Foglio2!$E$3,Ausiliari_Coll.Scol.!I588,IF(Foglio2!$J$3=Foglio2!$E$4,Collab._Tecnici!I588,IF(Foglio2!$J$3=Foglio2!$E$5,Assistenti_Tecnici!I588,IF(Foglio2!$J$3=Foglio2!$E$6,Assistenti_Amm.vo!I588,IF(Foglio2!$J$3=Foglio2!$E$7,Resp_Coord_Amm.vo!I588,IF(Foglio2!$J$3=Foglio2!$E$8,Direttore_Amm.vo!I588,IF(Foglio2!$J$3=Foglio2!$E$9,Doc_mat_elem.re!I588,IF(Foglio2!$J$3=Foglio2!$E$10,Doc_dipl_scuola_sec.!I588,IF(Foglio2!$J$3=Foglio2!$E$11,Doc_scuola_media!I588,IF(Foglio2!$J$3=Foglio2!$E$12,Doc_laureati_scuola_sec.!I606,IF(Foglio2!$J$3=Foglio2!$E$13,Direttivi_capi_ist.!I588,0)))))))))))</f>
        <v>0</v>
      </c>
      <c r="L606" s="248">
        <f>IF(Foglio2!$J$3=Foglio2!$E$3,Ausiliari_Coll.Scol.!J588,IF(Foglio2!$J$3=Foglio2!$E$4,Collab._Tecnici!J588,IF(Foglio2!$J$3=Foglio2!$E$5,Assistenti_Tecnici!J588,IF(Foglio2!$J$3=Foglio2!$E$6,Assistenti_Amm.vo!J588,IF(Foglio2!$J$3=Foglio2!$E$7,Resp_Coord_Amm.vo!J588,IF(Foglio2!$J$3=Foglio2!$E$8,Direttore_Amm.vo!J588,IF(Foglio2!$J$3=Foglio2!$E$9,Doc_mat_elem.re!J588,IF(Foglio2!$J$3=Foglio2!$E$10,Doc_dipl_scuola_sec.!J588,IF(Foglio2!$J$3=Foglio2!$E$11,Doc_scuola_media!J588,IF(Foglio2!$J$3=Foglio2!$E$12,Doc_laureati_scuola_sec.!J606,IF(Foglio2!$J$3=Foglio2!$E$13,Direttivi_capi_ist.!J588,0)))))))))))</f>
        <v>0</v>
      </c>
      <c r="M606" s="249">
        <f>IF(Foglio2!$J$3=Foglio2!$E$3,Ausiliari_Coll.Scol.!K588,IF(Foglio2!$J$3=Foglio2!$E$4,Collab._Tecnici!K588,IF(Foglio2!$J$3=Foglio2!$E$5,Assistenti_Tecnici!K588,IF(Foglio2!$J$3=Foglio2!$E$6,Assistenti_Amm.vo!K588,IF(Foglio2!$J$3=Foglio2!$E$7,Resp_Coord_Amm.vo!K588,IF(Foglio2!$J$3=Foglio2!$E$8,Direttore_Amm.vo!K588,IF(Foglio2!$J$3=Foglio2!$E$9,Doc_mat_elem.re!K588,IF(Foglio2!$J$3=Foglio2!$E$10,Doc_dipl_scuola_sec.!K588,IF(Foglio2!$J$3=Foglio2!$E$11,Doc_scuola_media!K588,IF(Foglio2!$J$3=Foglio2!$E$12,Doc_laureati_scuola_sec.!K606,IF(Foglio2!$J$3=Foglio2!$E$13,Direttivi_capi_ist.!K588,0)))))))))))</f>
        <v>0</v>
      </c>
      <c r="N606" s="250">
        <f>IF(Foglio2!$J$3=Foglio2!$E$3,Ausiliari_Coll.Scol.!L588,IF(Foglio2!$J$3=Foglio2!$E$4,Collab._Tecnici!L588,IF(Foglio2!$J$3=Foglio2!$E$5,Assistenti_Tecnici!L588,IF(Foglio2!$J$3=Foglio2!$E$6,Assistenti_Amm.vo!L588,IF(Foglio2!$J$3=Foglio2!$E$7,Resp_Coord_Amm.vo!L588,IF(Foglio2!$J$3=Foglio2!$E$8,Direttore_Amm.vo!L588,IF(Foglio2!$J$3=Foglio2!$E$9,Doc_mat_elem.re!L588,IF(Foglio2!$J$3=Foglio2!$E$10,Doc_dipl_scuola_sec.!L588,IF(Foglio2!$J$3=Foglio2!$E$11,Doc_scuola_media!L588,IF(Foglio2!$J$3=Foglio2!$E$12,Doc_laureati_scuola_sec.!L606,IF(Foglio2!$J$3=Foglio2!$E$13,Direttivi_capi_ist.!L588,0)))))))))))</f>
        <v>0</v>
      </c>
      <c r="O606" s="251">
        <f>IF(Foglio2!$J$3=Foglio2!$E$3,Ausiliari_Coll.Scol.!M588,IF(Foglio2!$J$3=Foglio2!$E$4,Collab._Tecnici!M588,IF(Foglio2!$J$3=Foglio2!$E$5,Assistenti_Tecnici!M588,IF(Foglio2!$J$3=Foglio2!$E$6,Assistenti_Amm.vo!M588,IF(Foglio2!$J$3=Foglio2!$E$7,Resp_Coord_Amm.vo!M588,IF(Foglio2!$J$3=Foglio2!$E$8,Direttore_Amm.vo!M588,IF(Foglio2!$J$3=Foglio2!$E$9,Doc_mat_elem.re!M588,IF(Foglio2!$J$3=Foglio2!$E$10,Doc_dipl_scuola_sec.!M588,IF(Foglio2!$J$3=Foglio2!$E$11,Doc_scuola_media!M588,IF(Foglio2!$J$3=Foglio2!$E$12,Doc_laureati_scuola_sec.!M606,IF(Foglio2!$J$3=Foglio2!$E$13,Direttivi_capi_ist.!M588,0)))))))))))</f>
        <v>0</v>
      </c>
      <c r="P606" s="252">
        <f>IF(Foglio2!$J$3=Foglio2!$E$3,Ausiliari_Coll.Scol.!N588,IF(Foglio2!$J$3=Foglio2!$E$4,Collab._Tecnici!N588,IF(Foglio2!$J$3=Foglio2!$E$5,Assistenti_Tecnici!N588,IF(Foglio2!$J$3=Foglio2!$E$6,Assistenti_Amm.vo!N588,IF(Foglio2!$J$3=Foglio2!$E$7,Resp_Coord_Amm.vo!N588,IF(Foglio2!$J$3=Foglio2!$E$8,Direttore_Amm.vo!N588,IF(Foglio2!$J$3=Foglio2!$E$9,Doc_mat_elem.re!N588,IF(Foglio2!$J$3=Foglio2!$E$10,Doc_dipl_scuola_sec.!N588,IF(Foglio2!$J$3=Foglio2!$E$11,Doc_scuola_media!N588,IF(Foglio2!$J$3=Foglio2!$E$12,Doc_laureati_scuola_sec.!N606,IF(Foglio2!$J$3=Foglio2!$E$13,Direttivi_capi_ist.!N588,0)))))))))))</f>
        <v>0</v>
      </c>
      <c r="Q606" s="252">
        <f>IF(Foglio2!$J$3=Foglio2!$E$3,Ausiliari_Coll.Scol.!O588,IF(Foglio2!$J$3=Foglio2!$E$4,Collab._Tecnici!O588,IF(Foglio2!$J$3=Foglio2!$E$5,Assistenti_Tecnici!O588,IF(Foglio2!$J$3=Foglio2!$E$6,Assistenti_Amm.vo!O588,IF(Foglio2!$J$3=Foglio2!$E$7,Resp_Coord_Amm.vo!O588,IF(Foglio2!$J$3=Foglio2!$E$8,Direttore_Amm.vo!O588,IF(Foglio2!$J$3=Foglio2!$E$9,Doc_mat_elem.re!O588,IF(Foglio2!$J$3=Foglio2!$E$10,Doc_dipl_scuola_sec.!O588,IF(Foglio2!$J$3=Foglio2!$E$11,Doc_scuola_media!O588,IF(Foglio2!$J$3=Foglio2!$E$12,Doc_laureati_scuola_sec.!O606,IF(Foglio2!$J$3=Foglio2!$E$13,Direttivi_capi_ist.!O588,0)))))))))))</f>
        <v>0</v>
      </c>
      <c r="R606" s="252">
        <f>IF(Foglio2!$J$3=Foglio2!$E$3,Ausiliari_Coll.Scol.!P588,IF(Foglio2!$J$3=Foglio2!$E$4,Collab._Tecnici!P588,IF(Foglio2!$J$3=Foglio2!$E$5,Assistenti_Tecnici!P588,IF(Foglio2!$J$3=Foglio2!$E$6,Assistenti_Amm.vo!P588,IF(Foglio2!$J$3=Foglio2!$E$7,Resp_Coord_Amm.vo!P588,IF(Foglio2!$J$3=Foglio2!$E$8,Direttore_Amm.vo!P588,IF(Foglio2!$J$3=Foglio2!$E$9,Doc_mat_elem.re!P588,IF(Foglio2!$J$3=Foglio2!$E$10,Doc_dipl_scuola_sec.!P588,IF(Foglio2!$J$3=Foglio2!$E$11,Doc_scuola_media!P588,IF(Foglio2!$J$3=Foglio2!$E$12,Doc_laureati_scuola_sec.!P606,IF(Foglio2!$J$3=Foglio2!$E$13,Direttivi_capi_ist.!P588,0)))))))))))</f>
        <v>0</v>
      </c>
      <c r="S606" s="252">
        <f>IF(Foglio2!$J$3=Foglio2!$E$3,Ausiliari_Coll.Scol.!Q588,IF(Foglio2!$J$3=Foglio2!$E$4,Collab._Tecnici!Q588,IF(Foglio2!$J$3=Foglio2!$E$5,Assistenti_Tecnici!Q588,IF(Foglio2!$J$3=Foglio2!$E$6,Assistenti_Amm.vo!Q588,IF(Foglio2!$J$3=Foglio2!$E$7,Resp_Coord_Amm.vo!Q588,IF(Foglio2!$J$3=Foglio2!$E$8,Direttore_Amm.vo!Q588,IF(Foglio2!$J$3=Foglio2!$E$9,Doc_mat_elem.re!Q588,IF(Foglio2!$J$3=Foglio2!$E$10,Doc_dipl_scuola_sec.!Q588,IF(Foglio2!$J$3=Foglio2!$E$11,Doc_scuola_media!Q588,IF(Foglio2!$J$3=Foglio2!$E$12,Doc_laureati_scuola_sec.!Q606,IF(Foglio2!$J$3=Foglio2!$E$13,Direttivi_capi_ist.!Q588,0)))))))))))</f>
        <v>0</v>
      </c>
      <c r="T606" s="252">
        <f>IF(Foglio2!$J$3=Foglio2!$E$3,Ausiliari_Coll.Scol.!R588,IF(Foglio2!$J$3=Foglio2!$E$4,Collab._Tecnici!R588,IF(Foglio2!$J$3=Foglio2!$E$5,Assistenti_Tecnici!R588,IF(Foglio2!$J$3=Foglio2!$E$6,Assistenti_Amm.vo!R588,IF(Foglio2!$J$3=Foglio2!$E$7,Resp_Coord_Amm.vo!R588,IF(Foglio2!$J$3=Foglio2!$E$8,Direttore_Amm.vo!R588,IF(Foglio2!$J$3=Foglio2!$E$9,Doc_mat_elem.re!R588,IF(Foglio2!$J$3=Foglio2!$E$10,Doc_dipl_scuola_sec.!R588,IF(Foglio2!$J$3=Foglio2!$E$11,Doc_scuola_media!R588,IF(Foglio2!$J$3=Foglio2!$E$12,Doc_laureati_scuola_sec.!R606,IF(Foglio2!$J$3=Foglio2!$E$13,Direttivi_capi_ist.!R588,0)))))))))))</f>
        <v>0</v>
      </c>
      <c r="U606" s="252">
        <f t="shared" ref="U606" si="3384">(P606)/12*0.8</f>
        <v>0</v>
      </c>
      <c r="V606" s="252">
        <f t="shared" ref="V606" si="3385">(P606+R606)/12*0.8</f>
        <v>0</v>
      </c>
      <c r="W606" s="253" t="str">
        <f t="shared" ref="W606" si="3386">"Fascia Da "&amp;F606&amp;" a "&amp;F607&amp;" Decorrenza "&amp;DAY(C598)&amp;"/"&amp;MONTH(C598)&amp;"/"&amp;YEAR(C598)</f>
        <v>Fascia Da 21 a 27 Decorrenza 1/2/2007</v>
      </c>
    </row>
    <row r="607" spans="1:23" ht="9" customHeight="1" x14ac:dyDescent="0.2">
      <c r="B607" s="245">
        <f t="shared" si="3329"/>
        <v>39123</v>
      </c>
      <c r="C607" s="377"/>
      <c r="D607" s="377"/>
      <c r="E607" s="254" t="s">
        <v>4</v>
      </c>
      <c r="F607" s="255">
        <v>27</v>
      </c>
      <c r="G607" s="267">
        <f t="shared" ref="G607" si="3387">G606*1936.27</f>
        <v>0</v>
      </c>
      <c r="H607" s="267">
        <f t="shared" ref="H607" si="3388">H606*1936.27</f>
        <v>0</v>
      </c>
      <c r="I607" s="267">
        <f t="shared" ref="I607" si="3389">I606*1936.27</f>
        <v>0</v>
      </c>
      <c r="J607" s="267">
        <f t="shared" ref="J607" si="3390">J606*1936.27</f>
        <v>0</v>
      </c>
      <c r="K607" s="267">
        <f t="shared" ref="K607" si="3391">K606*1936.27</f>
        <v>0</v>
      </c>
      <c r="L607" s="266">
        <f t="shared" ref="L607" si="3392">L606*1936.27</f>
        <v>0</v>
      </c>
      <c r="M607" s="267">
        <f t="shared" ref="M607" si="3393">M606*1936.27</f>
        <v>0</v>
      </c>
      <c r="N607" s="182">
        <f t="shared" ref="N607" si="3394">N606*1936.27</f>
        <v>0</v>
      </c>
      <c r="O607" s="183">
        <f t="shared" ref="O607" si="3395">O606*1936.27</f>
        <v>0</v>
      </c>
      <c r="P607" s="184">
        <f t="shared" ref="P607" si="3396">P606*1936.27</f>
        <v>0</v>
      </c>
      <c r="Q607" s="184">
        <f t="shared" ref="Q607" si="3397">Q606*1936.27</f>
        <v>0</v>
      </c>
      <c r="R607" s="184">
        <f t="shared" ref="R607" si="3398">R606*1936.27</f>
        <v>0</v>
      </c>
      <c r="S607" s="184">
        <f t="shared" ref="S607" si="3399">S606*1936.27</f>
        <v>0</v>
      </c>
      <c r="T607" s="184">
        <f t="shared" ref="T607" si="3400">T606*1936.27</f>
        <v>0</v>
      </c>
      <c r="U607" s="184">
        <f t="shared" ref="U607" si="3401">U606*1936.27</f>
        <v>0</v>
      </c>
      <c r="V607" s="184">
        <f t="shared" ref="V607" si="3402">V606*1936.27</f>
        <v>0</v>
      </c>
    </row>
    <row r="608" spans="1:23" ht="12.75" customHeight="1" x14ac:dyDescent="0.2">
      <c r="A608" s="104">
        <f>IF(Foglio2!$J$7=1,TRUNC(Base!V608,0),TRUNC(Base!U608,0))</f>
        <v>0</v>
      </c>
      <c r="B608" s="245">
        <f t="shared" si="3329"/>
        <v>39124</v>
      </c>
      <c r="C608" s="377"/>
      <c r="D608" s="377"/>
      <c r="E608" s="259" t="s">
        <v>3</v>
      </c>
      <c r="F608" s="260">
        <v>28</v>
      </c>
      <c r="G608" s="248">
        <f>IF(Foglio2!$J$3=Foglio2!$E$3,Ausiliari_Coll.Scol.!E590,IF(Foglio2!$J$3=Foglio2!$E$4,Collab._Tecnici!E590,IF(Foglio2!$J$3=Foglio2!$E$5,Assistenti_Tecnici!E590,IF(Foglio2!$J$3=Foglio2!$E$6,Assistenti_Amm.vo!E590,IF(Foglio2!$J$3=Foglio2!$E$7,Resp_Coord_Amm.vo!E590,IF(Foglio2!$J$3=Foglio2!$E$8,Direttore_Amm.vo!E590,IF(Foglio2!$J$3=Foglio2!$E$9,Doc_mat_elem.re!E590,IF(Foglio2!$J$3=Foglio2!$E$10,Doc_dipl_scuola_sec.!E590,IF(Foglio2!$J$3=Foglio2!$E$11,Doc_scuola_media!E590,IF(Foglio2!$J$3=Foglio2!$E$12,Doc_laureati_scuola_sec.!E608,IF(Foglio2!$J$3=Foglio2!$E$13,Direttivi_capi_ist.!E590,0)))))))))))</f>
        <v>0</v>
      </c>
      <c r="H608" s="248">
        <f>IF(Foglio2!$J$3=Foglio2!$E$3,Ausiliari_Coll.Scol.!F590,IF(Foglio2!$J$3=Foglio2!$E$4,Collab._Tecnici!F590,IF(Foglio2!$J$3=Foglio2!$E$5,Assistenti_Tecnici!F590,IF(Foglio2!$J$3=Foglio2!$E$6,Assistenti_Amm.vo!F590,IF(Foglio2!$J$3=Foglio2!$E$7,Resp_Coord_Amm.vo!F590,IF(Foglio2!$J$3=Foglio2!$E$8,Direttore_Amm.vo!F590,IF(Foglio2!$J$3=Foglio2!$E$9,Doc_mat_elem.re!F590,IF(Foglio2!$J$3=Foglio2!$E$10,Doc_dipl_scuola_sec.!F590,IF(Foglio2!$J$3=Foglio2!$E$11,Doc_scuola_media!F590,IF(Foglio2!$J$3=Foglio2!$E$12,Doc_laureati_scuola_sec.!F608,IF(Foglio2!$J$3=Foglio2!$E$13,Direttivi_capi_ist.!F590,0)))))))))))</f>
        <v>0</v>
      </c>
      <c r="I608" s="248">
        <f>IF(Foglio2!$J$3=Foglio2!$E$3,Ausiliari_Coll.Scol.!G590,IF(Foglio2!$J$3=Foglio2!$E$4,Collab._Tecnici!G590,IF(Foglio2!$J$3=Foglio2!$E$5,Assistenti_Tecnici!G590,IF(Foglio2!$J$3=Foglio2!$E$6,Assistenti_Amm.vo!G590,IF(Foglio2!$J$3=Foglio2!$E$7,Resp_Coord_Amm.vo!G590,IF(Foglio2!$J$3=Foglio2!$E$8,Direttore_Amm.vo!G590,IF(Foglio2!$J$3=Foglio2!$E$9,Doc_mat_elem.re!G590,IF(Foglio2!$J$3=Foglio2!$E$10,Doc_dipl_scuola_sec.!G590,IF(Foglio2!$J$3=Foglio2!$E$11,Doc_scuola_media!G590,IF(Foglio2!$J$3=Foglio2!$E$12,Doc_laureati_scuola_sec.!G608,IF(Foglio2!$J$3=Foglio2!$E$13,Direttivi_capi_ist.!G590,0)))))))))))</f>
        <v>0</v>
      </c>
      <c r="J608" s="248">
        <f>IF(Foglio2!$J$3=Foglio2!$E$3,Ausiliari_Coll.Scol.!H590,IF(Foglio2!$J$3=Foglio2!$E$4,Collab._Tecnici!H590,IF(Foglio2!$J$3=Foglio2!$E$5,Assistenti_Tecnici!H590,IF(Foglio2!$J$3=Foglio2!$E$6,Assistenti_Amm.vo!H590,IF(Foglio2!$J$3=Foglio2!$E$7,Resp_Coord_Amm.vo!H590,IF(Foglio2!$J$3=Foglio2!$E$8,Direttore_Amm.vo!H590,IF(Foglio2!$J$3=Foglio2!$E$9,Doc_mat_elem.re!H590,IF(Foglio2!$J$3=Foglio2!$E$10,Doc_dipl_scuola_sec.!H590,IF(Foglio2!$J$3=Foglio2!$E$11,Doc_scuola_media!H590,IF(Foglio2!$J$3=Foglio2!$E$12,Doc_laureati_scuola_sec.!H608,IF(Foglio2!$J$3=Foglio2!$E$13,Direttivi_capi_ist.!H590,0)))))))))))</f>
        <v>0</v>
      </c>
      <c r="K608" s="248">
        <f>IF(Foglio2!$J$3=Foglio2!$E$3,Ausiliari_Coll.Scol.!I590,IF(Foglio2!$J$3=Foglio2!$E$4,Collab._Tecnici!I590,IF(Foglio2!$J$3=Foglio2!$E$5,Assistenti_Tecnici!I590,IF(Foglio2!$J$3=Foglio2!$E$6,Assistenti_Amm.vo!I590,IF(Foglio2!$J$3=Foglio2!$E$7,Resp_Coord_Amm.vo!I590,IF(Foglio2!$J$3=Foglio2!$E$8,Direttore_Amm.vo!I590,IF(Foglio2!$J$3=Foglio2!$E$9,Doc_mat_elem.re!I590,IF(Foglio2!$J$3=Foglio2!$E$10,Doc_dipl_scuola_sec.!I590,IF(Foglio2!$J$3=Foglio2!$E$11,Doc_scuola_media!I590,IF(Foglio2!$J$3=Foglio2!$E$12,Doc_laureati_scuola_sec.!I608,IF(Foglio2!$J$3=Foglio2!$E$13,Direttivi_capi_ist.!I590,0)))))))))))</f>
        <v>0</v>
      </c>
      <c r="L608" s="248">
        <f>IF(Foglio2!$J$3=Foglio2!$E$3,Ausiliari_Coll.Scol.!J590,IF(Foglio2!$J$3=Foglio2!$E$4,Collab._Tecnici!J590,IF(Foglio2!$J$3=Foglio2!$E$5,Assistenti_Tecnici!J590,IF(Foglio2!$J$3=Foglio2!$E$6,Assistenti_Amm.vo!J590,IF(Foglio2!$J$3=Foglio2!$E$7,Resp_Coord_Amm.vo!J590,IF(Foglio2!$J$3=Foglio2!$E$8,Direttore_Amm.vo!J590,IF(Foglio2!$J$3=Foglio2!$E$9,Doc_mat_elem.re!J590,IF(Foglio2!$J$3=Foglio2!$E$10,Doc_dipl_scuola_sec.!J590,IF(Foglio2!$J$3=Foglio2!$E$11,Doc_scuola_media!J590,IF(Foglio2!$J$3=Foglio2!$E$12,Doc_laureati_scuola_sec.!J608,IF(Foglio2!$J$3=Foglio2!$E$13,Direttivi_capi_ist.!J590,0)))))))))))</f>
        <v>0</v>
      </c>
      <c r="M608" s="249">
        <f>IF(Foglio2!$J$3=Foglio2!$E$3,Ausiliari_Coll.Scol.!K590,IF(Foglio2!$J$3=Foglio2!$E$4,Collab._Tecnici!K590,IF(Foglio2!$J$3=Foglio2!$E$5,Assistenti_Tecnici!K590,IF(Foglio2!$J$3=Foglio2!$E$6,Assistenti_Amm.vo!K590,IF(Foglio2!$J$3=Foglio2!$E$7,Resp_Coord_Amm.vo!K590,IF(Foglio2!$J$3=Foglio2!$E$8,Direttore_Amm.vo!K590,IF(Foglio2!$J$3=Foglio2!$E$9,Doc_mat_elem.re!K590,IF(Foglio2!$J$3=Foglio2!$E$10,Doc_dipl_scuola_sec.!K590,IF(Foglio2!$J$3=Foglio2!$E$11,Doc_scuola_media!K590,IF(Foglio2!$J$3=Foglio2!$E$12,Doc_laureati_scuola_sec.!K608,IF(Foglio2!$J$3=Foglio2!$E$13,Direttivi_capi_ist.!K590,0)))))))))))</f>
        <v>0</v>
      </c>
      <c r="N608" s="250">
        <f>IF(Foglio2!$J$3=Foglio2!$E$3,Ausiliari_Coll.Scol.!L590,IF(Foglio2!$J$3=Foglio2!$E$4,Collab._Tecnici!L590,IF(Foglio2!$J$3=Foglio2!$E$5,Assistenti_Tecnici!L590,IF(Foglio2!$J$3=Foglio2!$E$6,Assistenti_Amm.vo!L590,IF(Foglio2!$J$3=Foglio2!$E$7,Resp_Coord_Amm.vo!L590,IF(Foglio2!$J$3=Foglio2!$E$8,Direttore_Amm.vo!L590,IF(Foglio2!$J$3=Foglio2!$E$9,Doc_mat_elem.re!L590,IF(Foglio2!$J$3=Foglio2!$E$10,Doc_dipl_scuola_sec.!L590,IF(Foglio2!$J$3=Foglio2!$E$11,Doc_scuola_media!L590,IF(Foglio2!$J$3=Foglio2!$E$12,Doc_laureati_scuola_sec.!L608,IF(Foglio2!$J$3=Foglio2!$E$13,Direttivi_capi_ist.!L590,0)))))))))))</f>
        <v>0</v>
      </c>
      <c r="O608" s="251">
        <f>IF(Foglio2!$J$3=Foglio2!$E$3,Ausiliari_Coll.Scol.!M590,IF(Foglio2!$J$3=Foglio2!$E$4,Collab._Tecnici!M590,IF(Foglio2!$J$3=Foglio2!$E$5,Assistenti_Tecnici!M590,IF(Foglio2!$J$3=Foglio2!$E$6,Assistenti_Amm.vo!M590,IF(Foglio2!$J$3=Foglio2!$E$7,Resp_Coord_Amm.vo!M590,IF(Foglio2!$J$3=Foglio2!$E$8,Direttore_Amm.vo!M590,IF(Foglio2!$J$3=Foglio2!$E$9,Doc_mat_elem.re!M590,IF(Foglio2!$J$3=Foglio2!$E$10,Doc_dipl_scuola_sec.!M590,IF(Foglio2!$J$3=Foglio2!$E$11,Doc_scuola_media!M590,IF(Foglio2!$J$3=Foglio2!$E$12,Doc_laureati_scuola_sec.!M608,IF(Foglio2!$J$3=Foglio2!$E$13,Direttivi_capi_ist.!M590,0)))))))))))</f>
        <v>0</v>
      </c>
      <c r="P608" s="252">
        <f>IF(Foglio2!$J$3=Foglio2!$E$3,Ausiliari_Coll.Scol.!N590,IF(Foglio2!$J$3=Foglio2!$E$4,Collab._Tecnici!N590,IF(Foglio2!$J$3=Foglio2!$E$5,Assistenti_Tecnici!N590,IF(Foglio2!$J$3=Foglio2!$E$6,Assistenti_Amm.vo!N590,IF(Foglio2!$J$3=Foglio2!$E$7,Resp_Coord_Amm.vo!N590,IF(Foglio2!$J$3=Foglio2!$E$8,Direttore_Amm.vo!N590,IF(Foglio2!$J$3=Foglio2!$E$9,Doc_mat_elem.re!N590,IF(Foglio2!$J$3=Foglio2!$E$10,Doc_dipl_scuola_sec.!N590,IF(Foglio2!$J$3=Foglio2!$E$11,Doc_scuola_media!N590,IF(Foglio2!$J$3=Foglio2!$E$12,Doc_laureati_scuola_sec.!N608,IF(Foglio2!$J$3=Foglio2!$E$13,Direttivi_capi_ist.!N590,0)))))))))))</f>
        <v>0</v>
      </c>
      <c r="Q608" s="252">
        <f>IF(Foglio2!$J$3=Foglio2!$E$3,Ausiliari_Coll.Scol.!O590,IF(Foglio2!$J$3=Foglio2!$E$4,Collab._Tecnici!O590,IF(Foglio2!$J$3=Foglio2!$E$5,Assistenti_Tecnici!O590,IF(Foglio2!$J$3=Foglio2!$E$6,Assistenti_Amm.vo!O590,IF(Foglio2!$J$3=Foglio2!$E$7,Resp_Coord_Amm.vo!O590,IF(Foglio2!$J$3=Foglio2!$E$8,Direttore_Amm.vo!O590,IF(Foglio2!$J$3=Foglio2!$E$9,Doc_mat_elem.re!O590,IF(Foglio2!$J$3=Foglio2!$E$10,Doc_dipl_scuola_sec.!O590,IF(Foglio2!$J$3=Foglio2!$E$11,Doc_scuola_media!O590,IF(Foglio2!$J$3=Foglio2!$E$12,Doc_laureati_scuola_sec.!O608,IF(Foglio2!$J$3=Foglio2!$E$13,Direttivi_capi_ist.!O590,0)))))))))))</f>
        <v>0</v>
      </c>
      <c r="R608" s="252">
        <f>IF(Foglio2!$J$3=Foglio2!$E$3,Ausiliari_Coll.Scol.!P590,IF(Foglio2!$J$3=Foglio2!$E$4,Collab._Tecnici!P590,IF(Foglio2!$J$3=Foglio2!$E$5,Assistenti_Tecnici!P590,IF(Foglio2!$J$3=Foglio2!$E$6,Assistenti_Amm.vo!P590,IF(Foglio2!$J$3=Foglio2!$E$7,Resp_Coord_Amm.vo!P590,IF(Foglio2!$J$3=Foglio2!$E$8,Direttore_Amm.vo!P590,IF(Foglio2!$J$3=Foglio2!$E$9,Doc_mat_elem.re!P590,IF(Foglio2!$J$3=Foglio2!$E$10,Doc_dipl_scuola_sec.!P590,IF(Foglio2!$J$3=Foglio2!$E$11,Doc_scuola_media!P590,IF(Foglio2!$J$3=Foglio2!$E$12,Doc_laureati_scuola_sec.!P608,IF(Foglio2!$J$3=Foglio2!$E$13,Direttivi_capi_ist.!P590,0)))))))))))</f>
        <v>0</v>
      </c>
      <c r="S608" s="252">
        <f>IF(Foglio2!$J$3=Foglio2!$E$3,Ausiliari_Coll.Scol.!Q590,IF(Foglio2!$J$3=Foglio2!$E$4,Collab._Tecnici!Q590,IF(Foglio2!$J$3=Foglio2!$E$5,Assistenti_Tecnici!Q590,IF(Foglio2!$J$3=Foglio2!$E$6,Assistenti_Amm.vo!Q590,IF(Foglio2!$J$3=Foglio2!$E$7,Resp_Coord_Amm.vo!Q590,IF(Foglio2!$J$3=Foglio2!$E$8,Direttore_Amm.vo!Q590,IF(Foglio2!$J$3=Foglio2!$E$9,Doc_mat_elem.re!Q590,IF(Foglio2!$J$3=Foglio2!$E$10,Doc_dipl_scuola_sec.!Q590,IF(Foglio2!$J$3=Foglio2!$E$11,Doc_scuola_media!Q590,IF(Foglio2!$J$3=Foglio2!$E$12,Doc_laureati_scuola_sec.!Q608,IF(Foglio2!$J$3=Foglio2!$E$13,Direttivi_capi_ist.!Q590,0)))))))))))</f>
        <v>0</v>
      </c>
      <c r="T608" s="252">
        <f>IF(Foglio2!$J$3=Foglio2!$E$3,Ausiliari_Coll.Scol.!R590,IF(Foglio2!$J$3=Foglio2!$E$4,Collab._Tecnici!R590,IF(Foglio2!$J$3=Foglio2!$E$5,Assistenti_Tecnici!R590,IF(Foglio2!$J$3=Foglio2!$E$6,Assistenti_Amm.vo!R590,IF(Foglio2!$J$3=Foglio2!$E$7,Resp_Coord_Amm.vo!R590,IF(Foglio2!$J$3=Foglio2!$E$8,Direttore_Amm.vo!R590,IF(Foglio2!$J$3=Foglio2!$E$9,Doc_mat_elem.re!R590,IF(Foglio2!$J$3=Foglio2!$E$10,Doc_dipl_scuola_sec.!R590,IF(Foglio2!$J$3=Foglio2!$E$11,Doc_scuola_media!R590,IF(Foglio2!$J$3=Foglio2!$E$12,Doc_laureati_scuola_sec.!R608,IF(Foglio2!$J$3=Foglio2!$E$13,Direttivi_capi_ist.!R590,0)))))))))))</f>
        <v>0</v>
      </c>
      <c r="U608" s="252">
        <f t="shared" ref="U608" si="3403">(P608)/12*0.8</f>
        <v>0</v>
      </c>
      <c r="V608" s="252">
        <f t="shared" ref="V608" si="3404">(P608+R608)/12*0.8</f>
        <v>0</v>
      </c>
      <c r="W608" s="253" t="str">
        <f t="shared" ref="W608" si="3405">"Fascia Da "&amp;F608&amp;" a "&amp;F609&amp;" Decorrenza "&amp;DAY(C598)&amp;"/"&amp;MONTH(C598)&amp;"/"&amp;YEAR(C598)</f>
        <v>Fascia Da 28 a 34 Decorrenza 1/2/2007</v>
      </c>
    </row>
    <row r="609" spans="1:23" ht="9" customHeight="1" x14ac:dyDescent="0.2">
      <c r="B609" s="245">
        <f t="shared" si="3329"/>
        <v>39125</v>
      </c>
      <c r="C609" s="377"/>
      <c r="D609" s="377"/>
      <c r="E609" s="254" t="s">
        <v>4</v>
      </c>
      <c r="F609" s="255">
        <v>34</v>
      </c>
      <c r="G609" s="267">
        <f t="shared" ref="G609" si="3406">G608*1936.27</f>
        <v>0</v>
      </c>
      <c r="H609" s="267">
        <f t="shared" ref="H609" si="3407">H608*1936.27</f>
        <v>0</v>
      </c>
      <c r="I609" s="267">
        <f t="shared" ref="I609" si="3408">I608*1936.27</f>
        <v>0</v>
      </c>
      <c r="J609" s="267">
        <f t="shared" ref="J609" si="3409">J608*1936.27</f>
        <v>0</v>
      </c>
      <c r="K609" s="267">
        <f t="shared" ref="K609" si="3410">K608*1936.27</f>
        <v>0</v>
      </c>
      <c r="L609" s="266">
        <f t="shared" ref="L609" si="3411">L608*1936.27</f>
        <v>0</v>
      </c>
      <c r="M609" s="267">
        <f t="shared" ref="M609" si="3412">M608*1936.27</f>
        <v>0</v>
      </c>
      <c r="N609" s="182">
        <f t="shared" ref="N609" si="3413">N608*1936.27</f>
        <v>0</v>
      </c>
      <c r="O609" s="183">
        <f t="shared" ref="O609" si="3414">O608*1936.27</f>
        <v>0</v>
      </c>
      <c r="P609" s="184">
        <f t="shared" ref="P609" si="3415">P608*1936.27</f>
        <v>0</v>
      </c>
      <c r="Q609" s="184">
        <f t="shared" ref="Q609" si="3416">Q608*1936.27</f>
        <v>0</v>
      </c>
      <c r="R609" s="184">
        <f t="shared" ref="R609" si="3417">R608*1936.27</f>
        <v>0</v>
      </c>
      <c r="S609" s="184">
        <f t="shared" ref="S609" si="3418">S608*1936.27</f>
        <v>0</v>
      </c>
      <c r="T609" s="184">
        <f t="shared" ref="T609" si="3419">T608*1936.27</f>
        <v>0</v>
      </c>
      <c r="U609" s="184">
        <f t="shared" ref="U609" si="3420">U608*1936.27</f>
        <v>0</v>
      </c>
      <c r="V609" s="184">
        <f t="shared" ref="V609" si="3421">V608*1936.27</f>
        <v>0</v>
      </c>
    </row>
    <row r="610" spans="1:23" ht="12.75" customHeight="1" x14ac:dyDescent="0.2">
      <c r="A610" s="104">
        <f>IF(Foglio2!$J$7=1,TRUNC(Base!V610,0),TRUNC(Base!U610,0))</f>
        <v>0</v>
      </c>
      <c r="B610" s="245">
        <f t="shared" si="3329"/>
        <v>39126</v>
      </c>
      <c r="C610" s="377"/>
      <c r="D610" s="377"/>
      <c r="E610" s="259" t="s">
        <v>3</v>
      </c>
      <c r="F610" s="260">
        <v>35</v>
      </c>
      <c r="G610" s="248">
        <f>IF(Foglio2!$J$3=Foglio2!$E$3,Ausiliari_Coll.Scol.!E592,IF(Foglio2!$J$3=Foglio2!$E$4,Collab._Tecnici!E592,IF(Foglio2!$J$3=Foglio2!$E$5,Assistenti_Tecnici!E592,IF(Foglio2!$J$3=Foglio2!$E$6,Assistenti_Amm.vo!E592,IF(Foglio2!$J$3=Foglio2!$E$7,Resp_Coord_Amm.vo!E592,IF(Foglio2!$J$3=Foglio2!$E$8,Direttore_Amm.vo!E592,IF(Foglio2!$J$3=Foglio2!$E$9,Doc_mat_elem.re!E592,IF(Foglio2!$J$3=Foglio2!$E$10,Doc_dipl_scuola_sec.!E592,IF(Foglio2!$J$3=Foglio2!$E$11,Doc_scuola_media!E592,IF(Foglio2!$J$3=Foglio2!$E$12,Doc_laureati_scuola_sec.!E610,IF(Foglio2!$J$3=Foglio2!$E$13,Direttivi_capi_ist.!E592,0)))))))))))</f>
        <v>0</v>
      </c>
      <c r="H610" s="248">
        <f>IF(Foglio2!$J$3=Foglio2!$E$3,Ausiliari_Coll.Scol.!F592,IF(Foglio2!$J$3=Foglio2!$E$4,Collab._Tecnici!F592,IF(Foglio2!$J$3=Foglio2!$E$5,Assistenti_Tecnici!F592,IF(Foglio2!$J$3=Foglio2!$E$6,Assistenti_Amm.vo!F592,IF(Foglio2!$J$3=Foglio2!$E$7,Resp_Coord_Amm.vo!F592,IF(Foglio2!$J$3=Foglio2!$E$8,Direttore_Amm.vo!F592,IF(Foglio2!$J$3=Foglio2!$E$9,Doc_mat_elem.re!F592,IF(Foglio2!$J$3=Foglio2!$E$10,Doc_dipl_scuola_sec.!F592,IF(Foglio2!$J$3=Foglio2!$E$11,Doc_scuola_media!F592,IF(Foglio2!$J$3=Foglio2!$E$12,Doc_laureati_scuola_sec.!F610,IF(Foglio2!$J$3=Foglio2!$E$13,Direttivi_capi_ist.!F592,0)))))))))))</f>
        <v>0</v>
      </c>
      <c r="I610" s="248">
        <f>IF(Foglio2!$J$3=Foglio2!$E$3,Ausiliari_Coll.Scol.!G592,IF(Foglio2!$J$3=Foglio2!$E$4,Collab._Tecnici!G592,IF(Foglio2!$J$3=Foglio2!$E$5,Assistenti_Tecnici!G592,IF(Foglio2!$J$3=Foglio2!$E$6,Assistenti_Amm.vo!G592,IF(Foglio2!$J$3=Foglio2!$E$7,Resp_Coord_Amm.vo!G592,IF(Foglio2!$J$3=Foglio2!$E$8,Direttore_Amm.vo!G592,IF(Foglio2!$J$3=Foglio2!$E$9,Doc_mat_elem.re!G592,IF(Foglio2!$J$3=Foglio2!$E$10,Doc_dipl_scuola_sec.!G592,IF(Foglio2!$J$3=Foglio2!$E$11,Doc_scuola_media!G592,IF(Foglio2!$J$3=Foglio2!$E$12,Doc_laureati_scuola_sec.!G610,IF(Foglio2!$J$3=Foglio2!$E$13,Direttivi_capi_ist.!G592,0)))))))))))</f>
        <v>0</v>
      </c>
      <c r="J610" s="248">
        <f>IF(Foglio2!$J$3=Foglio2!$E$3,Ausiliari_Coll.Scol.!H592,IF(Foglio2!$J$3=Foglio2!$E$4,Collab._Tecnici!H592,IF(Foglio2!$J$3=Foglio2!$E$5,Assistenti_Tecnici!H592,IF(Foglio2!$J$3=Foglio2!$E$6,Assistenti_Amm.vo!H592,IF(Foglio2!$J$3=Foglio2!$E$7,Resp_Coord_Amm.vo!H592,IF(Foglio2!$J$3=Foglio2!$E$8,Direttore_Amm.vo!H592,IF(Foglio2!$J$3=Foglio2!$E$9,Doc_mat_elem.re!H592,IF(Foglio2!$J$3=Foglio2!$E$10,Doc_dipl_scuola_sec.!H592,IF(Foglio2!$J$3=Foglio2!$E$11,Doc_scuola_media!H592,IF(Foglio2!$J$3=Foglio2!$E$12,Doc_laureati_scuola_sec.!H610,IF(Foglio2!$J$3=Foglio2!$E$13,Direttivi_capi_ist.!H592,0)))))))))))</f>
        <v>0</v>
      </c>
      <c r="K610" s="248">
        <f>IF(Foglio2!$J$3=Foglio2!$E$3,Ausiliari_Coll.Scol.!I592,IF(Foglio2!$J$3=Foglio2!$E$4,Collab._Tecnici!I592,IF(Foglio2!$J$3=Foglio2!$E$5,Assistenti_Tecnici!I592,IF(Foglio2!$J$3=Foglio2!$E$6,Assistenti_Amm.vo!I592,IF(Foglio2!$J$3=Foglio2!$E$7,Resp_Coord_Amm.vo!I592,IF(Foglio2!$J$3=Foglio2!$E$8,Direttore_Amm.vo!I592,IF(Foglio2!$J$3=Foglio2!$E$9,Doc_mat_elem.re!I592,IF(Foglio2!$J$3=Foglio2!$E$10,Doc_dipl_scuola_sec.!I592,IF(Foglio2!$J$3=Foglio2!$E$11,Doc_scuola_media!I592,IF(Foglio2!$J$3=Foglio2!$E$12,Doc_laureati_scuola_sec.!I610,IF(Foglio2!$J$3=Foglio2!$E$13,Direttivi_capi_ist.!I592,0)))))))))))</f>
        <v>0</v>
      </c>
      <c r="L610" s="248">
        <f>IF(Foglio2!$J$3=Foglio2!$E$3,Ausiliari_Coll.Scol.!J592,IF(Foglio2!$J$3=Foglio2!$E$4,Collab._Tecnici!J592,IF(Foglio2!$J$3=Foglio2!$E$5,Assistenti_Tecnici!J592,IF(Foglio2!$J$3=Foglio2!$E$6,Assistenti_Amm.vo!J592,IF(Foglio2!$J$3=Foglio2!$E$7,Resp_Coord_Amm.vo!J592,IF(Foglio2!$J$3=Foglio2!$E$8,Direttore_Amm.vo!J592,IF(Foglio2!$J$3=Foglio2!$E$9,Doc_mat_elem.re!J592,IF(Foglio2!$J$3=Foglio2!$E$10,Doc_dipl_scuola_sec.!J592,IF(Foglio2!$J$3=Foglio2!$E$11,Doc_scuola_media!J592,IF(Foglio2!$J$3=Foglio2!$E$12,Doc_laureati_scuola_sec.!J610,IF(Foglio2!$J$3=Foglio2!$E$13,Direttivi_capi_ist.!J592,0)))))))))))</f>
        <v>0</v>
      </c>
      <c r="M610" s="249">
        <f>IF(Foglio2!$J$3=Foglio2!$E$3,Ausiliari_Coll.Scol.!K592,IF(Foglio2!$J$3=Foglio2!$E$4,Collab._Tecnici!K592,IF(Foglio2!$J$3=Foglio2!$E$5,Assistenti_Tecnici!K592,IF(Foglio2!$J$3=Foglio2!$E$6,Assistenti_Amm.vo!K592,IF(Foglio2!$J$3=Foglio2!$E$7,Resp_Coord_Amm.vo!K592,IF(Foglio2!$J$3=Foglio2!$E$8,Direttore_Amm.vo!K592,IF(Foglio2!$J$3=Foglio2!$E$9,Doc_mat_elem.re!K592,IF(Foglio2!$J$3=Foglio2!$E$10,Doc_dipl_scuola_sec.!K592,IF(Foglio2!$J$3=Foglio2!$E$11,Doc_scuola_media!K592,IF(Foglio2!$J$3=Foglio2!$E$12,Doc_laureati_scuola_sec.!K610,IF(Foglio2!$J$3=Foglio2!$E$13,Direttivi_capi_ist.!K592,0)))))))))))</f>
        <v>0</v>
      </c>
      <c r="N610" s="250">
        <f>IF(Foglio2!$J$3=Foglio2!$E$3,Ausiliari_Coll.Scol.!L592,IF(Foglio2!$J$3=Foglio2!$E$4,Collab._Tecnici!L592,IF(Foglio2!$J$3=Foglio2!$E$5,Assistenti_Tecnici!L592,IF(Foglio2!$J$3=Foglio2!$E$6,Assistenti_Amm.vo!L592,IF(Foglio2!$J$3=Foglio2!$E$7,Resp_Coord_Amm.vo!L592,IF(Foglio2!$J$3=Foglio2!$E$8,Direttore_Amm.vo!L592,IF(Foglio2!$J$3=Foglio2!$E$9,Doc_mat_elem.re!L592,IF(Foglio2!$J$3=Foglio2!$E$10,Doc_dipl_scuola_sec.!L592,IF(Foglio2!$J$3=Foglio2!$E$11,Doc_scuola_media!L592,IF(Foglio2!$J$3=Foglio2!$E$12,Doc_laureati_scuola_sec.!L610,IF(Foglio2!$J$3=Foglio2!$E$13,Direttivi_capi_ist.!L592,0)))))))))))</f>
        <v>0</v>
      </c>
      <c r="O610" s="251">
        <f>IF(Foglio2!$J$3=Foglio2!$E$3,Ausiliari_Coll.Scol.!M592,IF(Foglio2!$J$3=Foglio2!$E$4,Collab._Tecnici!M592,IF(Foglio2!$J$3=Foglio2!$E$5,Assistenti_Tecnici!M592,IF(Foglio2!$J$3=Foglio2!$E$6,Assistenti_Amm.vo!M592,IF(Foglio2!$J$3=Foglio2!$E$7,Resp_Coord_Amm.vo!M592,IF(Foglio2!$J$3=Foglio2!$E$8,Direttore_Amm.vo!M592,IF(Foglio2!$J$3=Foglio2!$E$9,Doc_mat_elem.re!M592,IF(Foglio2!$J$3=Foglio2!$E$10,Doc_dipl_scuola_sec.!M592,IF(Foglio2!$J$3=Foglio2!$E$11,Doc_scuola_media!M592,IF(Foglio2!$J$3=Foglio2!$E$12,Doc_laureati_scuola_sec.!M610,IF(Foglio2!$J$3=Foglio2!$E$13,Direttivi_capi_ist.!M592,0)))))))))))</f>
        <v>0</v>
      </c>
      <c r="P610" s="252">
        <f>IF(Foglio2!$J$3=Foglio2!$E$3,Ausiliari_Coll.Scol.!N592,IF(Foglio2!$J$3=Foglio2!$E$4,Collab._Tecnici!N592,IF(Foglio2!$J$3=Foglio2!$E$5,Assistenti_Tecnici!N592,IF(Foglio2!$J$3=Foglio2!$E$6,Assistenti_Amm.vo!N592,IF(Foglio2!$J$3=Foglio2!$E$7,Resp_Coord_Amm.vo!N592,IF(Foglio2!$J$3=Foglio2!$E$8,Direttore_Amm.vo!N592,IF(Foglio2!$J$3=Foglio2!$E$9,Doc_mat_elem.re!N592,IF(Foglio2!$J$3=Foglio2!$E$10,Doc_dipl_scuola_sec.!N592,IF(Foglio2!$J$3=Foglio2!$E$11,Doc_scuola_media!N592,IF(Foglio2!$J$3=Foglio2!$E$12,Doc_laureati_scuola_sec.!N610,IF(Foglio2!$J$3=Foglio2!$E$13,Direttivi_capi_ist.!N592,0)))))))))))</f>
        <v>0</v>
      </c>
      <c r="Q610" s="252">
        <f>IF(Foglio2!$J$3=Foglio2!$E$3,Ausiliari_Coll.Scol.!O592,IF(Foglio2!$J$3=Foglio2!$E$4,Collab._Tecnici!O592,IF(Foglio2!$J$3=Foglio2!$E$5,Assistenti_Tecnici!O592,IF(Foglio2!$J$3=Foglio2!$E$6,Assistenti_Amm.vo!O592,IF(Foglio2!$J$3=Foglio2!$E$7,Resp_Coord_Amm.vo!O592,IF(Foglio2!$J$3=Foglio2!$E$8,Direttore_Amm.vo!O592,IF(Foglio2!$J$3=Foglio2!$E$9,Doc_mat_elem.re!O592,IF(Foglio2!$J$3=Foglio2!$E$10,Doc_dipl_scuola_sec.!O592,IF(Foglio2!$J$3=Foglio2!$E$11,Doc_scuola_media!O592,IF(Foglio2!$J$3=Foglio2!$E$12,Doc_laureati_scuola_sec.!O610,IF(Foglio2!$J$3=Foglio2!$E$13,Direttivi_capi_ist.!O592,0)))))))))))</f>
        <v>0</v>
      </c>
      <c r="R610" s="252">
        <f>IF(Foglio2!$J$3=Foglio2!$E$3,Ausiliari_Coll.Scol.!P592,IF(Foglio2!$J$3=Foglio2!$E$4,Collab._Tecnici!P592,IF(Foglio2!$J$3=Foglio2!$E$5,Assistenti_Tecnici!P592,IF(Foglio2!$J$3=Foglio2!$E$6,Assistenti_Amm.vo!P592,IF(Foglio2!$J$3=Foglio2!$E$7,Resp_Coord_Amm.vo!P592,IF(Foglio2!$J$3=Foglio2!$E$8,Direttore_Amm.vo!P592,IF(Foglio2!$J$3=Foglio2!$E$9,Doc_mat_elem.re!P592,IF(Foglio2!$J$3=Foglio2!$E$10,Doc_dipl_scuola_sec.!P592,IF(Foglio2!$J$3=Foglio2!$E$11,Doc_scuola_media!P592,IF(Foglio2!$J$3=Foglio2!$E$12,Doc_laureati_scuola_sec.!P610,IF(Foglio2!$J$3=Foglio2!$E$13,Direttivi_capi_ist.!P592,0)))))))))))</f>
        <v>0</v>
      </c>
      <c r="S610" s="252">
        <f>IF(Foglio2!$J$3=Foglio2!$E$3,Ausiliari_Coll.Scol.!Q592,IF(Foglio2!$J$3=Foglio2!$E$4,Collab._Tecnici!Q592,IF(Foglio2!$J$3=Foglio2!$E$5,Assistenti_Tecnici!Q592,IF(Foglio2!$J$3=Foglio2!$E$6,Assistenti_Amm.vo!Q592,IF(Foglio2!$J$3=Foglio2!$E$7,Resp_Coord_Amm.vo!Q592,IF(Foglio2!$J$3=Foglio2!$E$8,Direttore_Amm.vo!Q592,IF(Foglio2!$J$3=Foglio2!$E$9,Doc_mat_elem.re!Q592,IF(Foglio2!$J$3=Foglio2!$E$10,Doc_dipl_scuola_sec.!Q592,IF(Foglio2!$J$3=Foglio2!$E$11,Doc_scuola_media!Q592,IF(Foglio2!$J$3=Foglio2!$E$12,Doc_laureati_scuola_sec.!Q610,IF(Foglio2!$J$3=Foglio2!$E$13,Direttivi_capi_ist.!Q592,0)))))))))))</f>
        <v>0</v>
      </c>
      <c r="T610" s="252">
        <f>IF(Foglio2!$J$3=Foglio2!$E$3,Ausiliari_Coll.Scol.!R592,IF(Foglio2!$J$3=Foglio2!$E$4,Collab._Tecnici!R592,IF(Foglio2!$J$3=Foglio2!$E$5,Assistenti_Tecnici!R592,IF(Foglio2!$J$3=Foglio2!$E$6,Assistenti_Amm.vo!R592,IF(Foglio2!$J$3=Foglio2!$E$7,Resp_Coord_Amm.vo!R592,IF(Foglio2!$J$3=Foglio2!$E$8,Direttore_Amm.vo!R592,IF(Foglio2!$J$3=Foglio2!$E$9,Doc_mat_elem.re!R592,IF(Foglio2!$J$3=Foglio2!$E$10,Doc_dipl_scuola_sec.!R592,IF(Foglio2!$J$3=Foglio2!$E$11,Doc_scuola_media!R592,IF(Foglio2!$J$3=Foglio2!$E$12,Doc_laureati_scuola_sec.!R610,IF(Foglio2!$J$3=Foglio2!$E$13,Direttivi_capi_ist.!R592,0)))))))))))</f>
        <v>0</v>
      </c>
      <c r="U610" s="252">
        <f t="shared" ref="U610" si="3422">(P610)/12*0.8</f>
        <v>0</v>
      </c>
      <c r="V610" s="252">
        <f t="shared" ref="V610" si="3423">(P610+R610)/12*0.8</f>
        <v>0</v>
      </c>
      <c r="W610" s="253" t="str">
        <f t="shared" ref="W610" si="3424">"Fascia Da "&amp;F610&amp;" a "&amp;F611&amp;" Decorrenza "&amp;DAY(C598)&amp;"/"&amp;MONTH(C598)&amp;"/"&amp;YEAR(C598)</f>
        <v>Fascia Da 35 a  Decorrenza 1/2/2007</v>
      </c>
    </row>
    <row r="611" spans="1:23" ht="9" customHeight="1" x14ac:dyDescent="0.2">
      <c r="B611" s="245">
        <f t="shared" si="3329"/>
        <v>39127</v>
      </c>
      <c r="C611" s="378"/>
      <c r="D611" s="378"/>
      <c r="E611" s="264" t="s">
        <v>4</v>
      </c>
      <c r="F611" s="265"/>
      <c r="G611" s="267">
        <f t="shared" ref="G611" si="3425">G610*1936.27</f>
        <v>0</v>
      </c>
      <c r="H611" s="267">
        <f t="shared" ref="H611" si="3426">H610*1936.27</f>
        <v>0</v>
      </c>
      <c r="I611" s="267">
        <f t="shared" ref="I611" si="3427">I610*1936.27</f>
        <v>0</v>
      </c>
      <c r="J611" s="267">
        <f t="shared" ref="J611" si="3428">J610*1936.27</f>
        <v>0</v>
      </c>
      <c r="K611" s="267">
        <f t="shared" ref="K611" si="3429">K610*1936.27</f>
        <v>0</v>
      </c>
      <c r="L611" s="266">
        <f t="shared" ref="L611" si="3430">L610*1936.27</f>
        <v>0</v>
      </c>
      <c r="M611" s="267">
        <f t="shared" ref="M611" si="3431">M610*1936.27</f>
        <v>0</v>
      </c>
      <c r="N611" s="182">
        <f t="shared" ref="N611" si="3432">N610*1936.27</f>
        <v>0</v>
      </c>
      <c r="O611" s="183">
        <f t="shared" ref="O611" si="3433">O610*1936.27</f>
        <v>0</v>
      </c>
      <c r="P611" s="184">
        <f t="shared" ref="P611" si="3434">P610*1936.27</f>
        <v>0</v>
      </c>
      <c r="Q611" s="184">
        <f t="shared" ref="Q611" si="3435">Q610*1936.27</f>
        <v>0</v>
      </c>
      <c r="R611" s="184">
        <f t="shared" ref="R611" si="3436">R610*1936.27</f>
        <v>0</v>
      </c>
      <c r="S611" s="184">
        <f t="shared" ref="S611" si="3437">S610*1936.27</f>
        <v>0</v>
      </c>
      <c r="T611" s="184">
        <f t="shared" ref="T611" si="3438">T610*1936.27</f>
        <v>0</v>
      </c>
      <c r="U611" s="184">
        <f t="shared" ref="U611" si="3439">U610*1936.27</f>
        <v>0</v>
      </c>
      <c r="V611" s="184">
        <f t="shared" ref="V611" si="3440">V610*1936.27</f>
        <v>0</v>
      </c>
    </row>
    <row r="612" spans="1:23" ht="12.75" customHeight="1" x14ac:dyDescent="0.2">
      <c r="A612" s="104">
        <f>IF(Foglio2!$J$7=1,TRUNC(Base!V612,0),TRUNC(Base!U612,0))</f>
        <v>0</v>
      </c>
      <c r="B612" s="245">
        <f t="shared" ref="B612" si="3441">C614</f>
        <v>39447</v>
      </c>
      <c r="C612" s="375">
        <f>D600+1</f>
        <v>39447</v>
      </c>
      <c r="D612" s="375">
        <v>39447</v>
      </c>
      <c r="E612" s="246" t="s">
        <v>3</v>
      </c>
      <c r="F612" s="247">
        <v>0</v>
      </c>
      <c r="G612" s="248">
        <f>IF(Foglio2!$J$3=Foglio2!$E$3,Ausiliari_Coll.Scol.!E594,IF(Foglio2!$J$3=Foglio2!$E$4,Collab._Tecnici!E594,IF(Foglio2!$J$3=Foglio2!$E$5,Assistenti_Tecnici!E594,IF(Foglio2!$J$3=Foglio2!$E$6,Assistenti_Amm.vo!E594,IF(Foglio2!$J$3=Foglio2!$E$7,Resp_Coord_Amm.vo!E594,IF(Foglio2!$J$3=Foglio2!$E$8,Direttore_Amm.vo!E594,IF(Foglio2!$J$3=Foglio2!$E$9,Doc_mat_elem.re!E594,IF(Foglio2!$J$3=Foglio2!$E$10,Doc_dipl_scuola_sec.!E594,IF(Foglio2!$J$3=Foglio2!$E$11,Doc_scuola_media!E594,IF(Foglio2!$J$3=Foglio2!$E$12,Doc_laureati_scuola_sec.!E612,IF(Foglio2!$J$3=Foglio2!$E$13,Direttivi_capi_ist.!E594,0)))))))))))</f>
        <v>0</v>
      </c>
      <c r="H612" s="248">
        <f>IF(Foglio2!$J$3=Foglio2!$E$3,Ausiliari_Coll.Scol.!F594,IF(Foglio2!$J$3=Foglio2!$E$4,Collab._Tecnici!F594,IF(Foglio2!$J$3=Foglio2!$E$5,Assistenti_Tecnici!F594,IF(Foglio2!$J$3=Foglio2!$E$6,Assistenti_Amm.vo!F594,IF(Foglio2!$J$3=Foglio2!$E$7,Resp_Coord_Amm.vo!F594,IF(Foglio2!$J$3=Foglio2!$E$8,Direttore_Amm.vo!F594,IF(Foglio2!$J$3=Foglio2!$E$9,Doc_mat_elem.re!F594,IF(Foglio2!$J$3=Foglio2!$E$10,Doc_dipl_scuola_sec.!F594,IF(Foglio2!$J$3=Foglio2!$E$11,Doc_scuola_media!F594,IF(Foglio2!$J$3=Foglio2!$E$12,Doc_laureati_scuola_sec.!F612,IF(Foglio2!$J$3=Foglio2!$E$13,Direttivi_capi_ist.!F594,0)))))))))))</f>
        <v>0</v>
      </c>
      <c r="I612" s="248">
        <f>IF(Foglio2!$J$3=Foglio2!$E$3,Ausiliari_Coll.Scol.!G594,IF(Foglio2!$J$3=Foglio2!$E$4,Collab._Tecnici!G594,IF(Foglio2!$J$3=Foglio2!$E$5,Assistenti_Tecnici!G594,IF(Foglio2!$J$3=Foglio2!$E$6,Assistenti_Amm.vo!G594,IF(Foglio2!$J$3=Foglio2!$E$7,Resp_Coord_Amm.vo!G594,IF(Foglio2!$J$3=Foglio2!$E$8,Direttore_Amm.vo!G594,IF(Foglio2!$J$3=Foglio2!$E$9,Doc_mat_elem.re!G594,IF(Foglio2!$J$3=Foglio2!$E$10,Doc_dipl_scuola_sec.!G594,IF(Foglio2!$J$3=Foglio2!$E$11,Doc_scuola_media!G594,IF(Foglio2!$J$3=Foglio2!$E$12,Doc_laureati_scuola_sec.!G612,IF(Foglio2!$J$3=Foglio2!$E$13,Direttivi_capi_ist.!G594,0)))))))))))</f>
        <v>0</v>
      </c>
      <c r="J612" s="248">
        <f>IF(Foglio2!$J$3=Foglio2!$E$3,Ausiliari_Coll.Scol.!H594,IF(Foglio2!$J$3=Foglio2!$E$4,Collab._Tecnici!H594,IF(Foglio2!$J$3=Foglio2!$E$5,Assistenti_Tecnici!H594,IF(Foglio2!$J$3=Foglio2!$E$6,Assistenti_Amm.vo!H594,IF(Foglio2!$J$3=Foglio2!$E$7,Resp_Coord_Amm.vo!H594,IF(Foglio2!$J$3=Foglio2!$E$8,Direttore_Amm.vo!H594,IF(Foglio2!$J$3=Foglio2!$E$9,Doc_mat_elem.re!H594,IF(Foglio2!$J$3=Foglio2!$E$10,Doc_dipl_scuola_sec.!H594,IF(Foglio2!$J$3=Foglio2!$E$11,Doc_scuola_media!H594,IF(Foglio2!$J$3=Foglio2!$E$12,Doc_laureati_scuola_sec.!H612,IF(Foglio2!$J$3=Foglio2!$E$13,Direttivi_capi_ist.!H594,0)))))))))))</f>
        <v>0</v>
      </c>
      <c r="K612" s="248">
        <f>IF(Foglio2!$J$3=Foglio2!$E$3,Ausiliari_Coll.Scol.!I594,IF(Foglio2!$J$3=Foglio2!$E$4,Collab._Tecnici!I594,IF(Foglio2!$J$3=Foglio2!$E$5,Assistenti_Tecnici!I594,IF(Foglio2!$J$3=Foglio2!$E$6,Assistenti_Amm.vo!I594,IF(Foglio2!$J$3=Foglio2!$E$7,Resp_Coord_Amm.vo!I594,IF(Foglio2!$J$3=Foglio2!$E$8,Direttore_Amm.vo!I594,IF(Foglio2!$J$3=Foglio2!$E$9,Doc_mat_elem.re!I594,IF(Foglio2!$J$3=Foglio2!$E$10,Doc_dipl_scuola_sec.!I594,IF(Foglio2!$J$3=Foglio2!$E$11,Doc_scuola_media!I594,IF(Foglio2!$J$3=Foglio2!$E$12,Doc_laureati_scuola_sec.!I612,IF(Foglio2!$J$3=Foglio2!$E$13,Direttivi_capi_ist.!I594,0)))))))))))</f>
        <v>0</v>
      </c>
      <c r="L612" s="248">
        <f>IF(Foglio2!$J$3=Foglio2!$E$3,Ausiliari_Coll.Scol.!J594,IF(Foglio2!$J$3=Foglio2!$E$4,Collab._Tecnici!J594,IF(Foglio2!$J$3=Foglio2!$E$5,Assistenti_Tecnici!J594,IF(Foglio2!$J$3=Foglio2!$E$6,Assistenti_Amm.vo!J594,IF(Foglio2!$J$3=Foglio2!$E$7,Resp_Coord_Amm.vo!J594,IF(Foglio2!$J$3=Foglio2!$E$8,Direttore_Amm.vo!J594,IF(Foglio2!$J$3=Foglio2!$E$9,Doc_mat_elem.re!J594,IF(Foglio2!$J$3=Foglio2!$E$10,Doc_dipl_scuola_sec.!J594,IF(Foglio2!$J$3=Foglio2!$E$11,Doc_scuola_media!J594,IF(Foglio2!$J$3=Foglio2!$E$12,Doc_laureati_scuola_sec.!J612,IF(Foglio2!$J$3=Foglio2!$E$13,Direttivi_capi_ist.!J594,0)))))))))))</f>
        <v>0</v>
      </c>
      <c r="M612" s="249">
        <f>IF(Foglio2!$J$3=Foglio2!$E$3,Ausiliari_Coll.Scol.!K594,IF(Foglio2!$J$3=Foglio2!$E$4,Collab._Tecnici!K594,IF(Foglio2!$J$3=Foglio2!$E$5,Assistenti_Tecnici!K594,IF(Foglio2!$J$3=Foglio2!$E$6,Assistenti_Amm.vo!K594,IF(Foglio2!$J$3=Foglio2!$E$7,Resp_Coord_Amm.vo!K594,IF(Foglio2!$J$3=Foglio2!$E$8,Direttore_Amm.vo!K594,IF(Foglio2!$J$3=Foglio2!$E$9,Doc_mat_elem.re!K594,IF(Foglio2!$J$3=Foglio2!$E$10,Doc_dipl_scuola_sec.!K594,IF(Foglio2!$J$3=Foglio2!$E$11,Doc_scuola_media!K594,IF(Foglio2!$J$3=Foglio2!$E$12,Doc_laureati_scuola_sec.!K612,IF(Foglio2!$J$3=Foglio2!$E$13,Direttivi_capi_ist.!K594,0)))))))))))</f>
        <v>0</v>
      </c>
      <c r="N612" s="250">
        <f>IF(Foglio2!$J$3=Foglio2!$E$3,Ausiliari_Coll.Scol.!L594,IF(Foglio2!$J$3=Foglio2!$E$4,Collab._Tecnici!L594,IF(Foglio2!$J$3=Foglio2!$E$5,Assistenti_Tecnici!L594,IF(Foglio2!$J$3=Foglio2!$E$6,Assistenti_Amm.vo!L594,IF(Foglio2!$J$3=Foglio2!$E$7,Resp_Coord_Amm.vo!L594,IF(Foglio2!$J$3=Foglio2!$E$8,Direttore_Amm.vo!L594,IF(Foglio2!$J$3=Foglio2!$E$9,Doc_mat_elem.re!L594,IF(Foglio2!$J$3=Foglio2!$E$10,Doc_dipl_scuola_sec.!L594,IF(Foglio2!$J$3=Foglio2!$E$11,Doc_scuola_media!L594,IF(Foglio2!$J$3=Foglio2!$E$12,Doc_laureati_scuola_sec.!L612,IF(Foglio2!$J$3=Foglio2!$E$13,Direttivi_capi_ist.!L594,0)))))))))))</f>
        <v>0</v>
      </c>
      <c r="O612" s="251">
        <f>IF(Foglio2!$J$3=Foglio2!$E$3,Ausiliari_Coll.Scol.!M594,IF(Foglio2!$J$3=Foglio2!$E$4,Collab._Tecnici!M594,IF(Foglio2!$J$3=Foglio2!$E$5,Assistenti_Tecnici!M594,IF(Foglio2!$J$3=Foglio2!$E$6,Assistenti_Amm.vo!M594,IF(Foglio2!$J$3=Foglio2!$E$7,Resp_Coord_Amm.vo!M594,IF(Foglio2!$J$3=Foglio2!$E$8,Direttore_Amm.vo!M594,IF(Foglio2!$J$3=Foglio2!$E$9,Doc_mat_elem.re!M594,IF(Foglio2!$J$3=Foglio2!$E$10,Doc_dipl_scuola_sec.!M594,IF(Foglio2!$J$3=Foglio2!$E$11,Doc_scuola_media!M594,IF(Foglio2!$J$3=Foglio2!$E$12,Doc_laureati_scuola_sec.!M612,IF(Foglio2!$J$3=Foglio2!$E$13,Direttivi_capi_ist.!M594,0)))))))))))</f>
        <v>0</v>
      </c>
      <c r="P612" s="252">
        <f>IF(Foglio2!$J$3=Foglio2!$E$3,Ausiliari_Coll.Scol.!N594,IF(Foglio2!$J$3=Foglio2!$E$4,Collab._Tecnici!N594,IF(Foglio2!$J$3=Foglio2!$E$5,Assistenti_Tecnici!N594,IF(Foglio2!$J$3=Foglio2!$E$6,Assistenti_Amm.vo!N594,IF(Foglio2!$J$3=Foglio2!$E$7,Resp_Coord_Amm.vo!N594,IF(Foglio2!$J$3=Foglio2!$E$8,Direttore_Amm.vo!N594,IF(Foglio2!$J$3=Foglio2!$E$9,Doc_mat_elem.re!N594,IF(Foglio2!$J$3=Foglio2!$E$10,Doc_dipl_scuola_sec.!N594,IF(Foglio2!$J$3=Foglio2!$E$11,Doc_scuola_media!N594,IF(Foglio2!$J$3=Foglio2!$E$12,Doc_laureati_scuola_sec.!N612,IF(Foglio2!$J$3=Foglio2!$E$13,Direttivi_capi_ist.!N594,0)))))))))))</f>
        <v>0</v>
      </c>
      <c r="Q612" s="252">
        <f>IF(Foglio2!$J$3=Foglio2!$E$3,Ausiliari_Coll.Scol.!O594,IF(Foglio2!$J$3=Foglio2!$E$4,Collab._Tecnici!O594,IF(Foglio2!$J$3=Foglio2!$E$5,Assistenti_Tecnici!O594,IF(Foglio2!$J$3=Foglio2!$E$6,Assistenti_Amm.vo!O594,IF(Foglio2!$J$3=Foglio2!$E$7,Resp_Coord_Amm.vo!O594,IF(Foglio2!$J$3=Foglio2!$E$8,Direttore_Amm.vo!O594,IF(Foglio2!$J$3=Foglio2!$E$9,Doc_mat_elem.re!O594,IF(Foglio2!$J$3=Foglio2!$E$10,Doc_dipl_scuola_sec.!O594,IF(Foglio2!$J$3=Foglio2!$E$11,Doc_scuola_media!O594,IF(Foglio2!$J$3=Foglio2!$E$12,Doc_laureati_scuola_sec.!O612,IF(Foglio2!$J$3=Foglio2!$E$13,Direttivi_capi_ist.!O594,0)))))))))))</f>
        <v>0</v>
      </c>
      <c r="R612" s="252">
        <f>IF(Foglio2!$J$3=Foglio2!$E$3,Ausiliari_Coll.Scol.!P594,IF(Foglio2!$J$3=Foglio2!$E$4,Collab._Tecnici!P594,IF(Foglio2!$J$3=Foglio2!$E$5,Assistenti_Tecnici!P594,IF(Foglio2!$J$3=Foglio2!$E$6,Assistenti_Amm.vo!P594,IF(Foglio2!$J$3=Foglio2!$E$7,Resp_Coord_Amm.vo!P594,IF(Foglio2!$J$3=Foglio2!$E$8,Direttore_Amm.vo!P594,IF(Foglio2!$J$3=Foglio2!$E$9,Doc_mat_elem.re!P594,IF(Foglio2!$J$3=Foglio2!$E$10,Doc_dipl_scuola_sec.!P594,IF(Foglio2!$J$3=Foglio2!$E$11,Doc_scuola_media!P594,IF(Foglio2!$J$3=Foglio2!$E$12,Doc_laureati_scuola_sec.!P612,IF(Foglio2!$J$3=Foglio2!$E$13,Direttivi_capi_ist.!P594,0)))))))))))</f>
        <v>0</v>
      </c>
      <c r="S612" s="252">
        <f>IF(Foglio2!$J$3=Foglio2!$E$3,Ausiliari_Coll.Scol.!Q594,IF(Foglio2!$J$3=Foglio2!$E$4,Collab._Tecnici!Q594,IF(Foglio2!$J$3=Foglio2!$E$5,Assistenti_Tecnici!Q594,IF(Foglio2!$J$3=Foglio2!$E$6,Assistenti_Amm.vo!Q594,IF(Foglio2!$J$3=Foglio2!$E$7,Resp_Coord_Amm.vo!Q594,IF(Foglio2!$J$3=Foglio2!$E$8,Direttore_Amm.vo!Q594,IF(Foglio2!$J$3=Foglio2!$E$9,Doc_mat_elem.re!Q594,IF(Foglio2!$J$3=Foglio2!$E$10,Doc_dipl_scuola_sec.!Q594,IF(Foglio2!$J$3=Foglio2!$E$11,Doc_scuola_media!Q594,IF(Foglio2!$J$3=Foglio2!$E$12,Doc_laureati_scuola_sec.!Q612,IF(Foglio2!$J$3=Foglio2!$E$13,Direttivi_capi_ist.!Q594,0)))))))))))</f>
        <v>0</v>
      </c>
      <c r="T612" s="252">
        <f>IF(Foglio2!$J$3=Foglio2!$E$3,Ausiliari_Coll.Scol.!R594,IF(Foglio2!$J$3=Foglio2!$E$4,Collab._Tecnici!R594,IF(Foglio2!$J$3=Foglio2!$E$5,Assistenti_Tecnici!R594,IF(Foglio2!$J$3=Foglio2!$E$6,Assistenti_Amm.vo!R594,IF(Foglio2!$J$3=Foglio2!$E$7,Resp_Coord_Amm.vo!R594,IF(Foglio2!$J$3=Foglio2!$E$8,Direttore_Amm.vo!R594,IF(Foglio2!$J$3=Foglio2!$E$9,Doc_mat_elem.re!R594,IF(Foglio2!$J$3=Foglio2!$E$10,Doc_dipl_scuola_sec.!R594,IF(Foglio2!$J$3=Foglio2!$E$11,Doc_scuola_media!R594,IF(Foglio2!$J$3=Foglio2!$E$12,Doc_laureati_scuola_sec.!R612,IF(Foglio2!$J$3=Foglio2!$E$13,Direttivi_capi_ist.!R594,0)))))))))))</f>
        <v>0</v>
      </c>
      <c r="U612" s="252">
        <f t="shared" ref="U612" si="3442">(P612)/12*0.8</f>
        <v>0</v>
      </c>
      <c r="V612" s="252">
        <f t="shared" ref="V612" si="3443">(P612+R612)/12*0.8</f>
        <v>0</v>
      </c>
      <c r="W612" s="253" t="str">
        <f t="shared" ref="W612" si="3444">"Fascia Da "&amp;F612&amp;" a "&amp;F613&amp;" Decorrenza "&amp;DAY(C612)&amp;"/"&amp;MONTH(C612)&amp;"/"&amp;YEAR(C612)</f>
        <v>Fascia Da 0 a 2 Decorrenza 31/12/2007</v>
      </c>
    </row>
    <row r="613" spans="1:23" ht="9" customHeight="1" x14ac:dyDescent="0.2">
      <c r="B613" s="245">
        <f t="shared" ref="B613" si="3445">B612+1</f>
        <v>39448</v>
      </c>
      <c r="C613" s="376"/>
      <c r="D613" s="376"/>
      <c r="E613" s="254" t="s">
        <v>4</v>
      </c>
      <c r="F613" s="255">
        <v>2</v>
      </c>
      <c r="G613" s="267">
        <f t="shared" ref="G613" si="3446">G612*1936.27</f>
        <v>0</v>
      </c>
      <c r="H613" s="267">
        <f t="shared" ref="H613" si="3447">H612*1936.27</f>
        <v>0</v>
      </c>
      <c r="I613" s="267">
        <f t="shared" ref="I613" si="3448">I612*1936.27</f>
        <v>0</v>
      </c>
      <c r="J613" s="267">
        <f t="shared" ref="J613" si="3449">J612*1936.27</f>
        <v>0</v>
      </c>
      <c r="K613" s="267">
        <f t="shared" ref="K613" si="3450">K612*1936.27</f>
        <v>0</v>
      </c>
      <c r="L613" s="266">
        <f t="shared" ref="L613" si="3451">L612*1936.27</f>
        <v>0</v>
      </c>
      <c r="M613" s="267">
        <f t="shared" ref="M613" si="3452">M612*1936.27</f>
        <v>0</v>
      </c>
      <c r="N613" s="182">
        <f t="shared" ref="N613" si="3453">N612*1936.27</f>
        <v>0</v>
      </c>
      <c r="O613" s="183">
        <f t="shared" ref="O613" si="3454">O612*1936.27</f>
        <v>0</v>
      </c>
      <c r="P613" s="184">
        <f t="shared" ref="P613" si="3455">P612*1936.27</f>
        <v>0</v>
      </c>
      <c r="Q613" s="184">
        <f t="shared" ref="Q613" si="3456">Q612*1936.27</f>
        <v>0</v>
      </c>
      <c r="R613" s="184">
        <f t="shared" ref="R613" si="3457">R612*1936.27</f>
        <v>0</v>
      </c>
      <c r="S613" s="184">
        <f t="shared" ref="S613" si="3458">S612*1936.27</f>
        <v>0</v>
      </c>
      <c r="T613" s="184">
        <f t="shared" ref="T613" si="3459">T612*1936.27</f>
        <v>0</v>
      </c>
      <c r="U613" s="184">
        <f t="shared" ref="U613" si="3460">U612*1936.27</f>
        <v>0</v>
      </c>
      <c r="V613" s="184">
        <f t="shared" ref="V613" si="3461">V612*1936.27</f>
        <v>0</v>
      </c>
    </row>
    <row r="614" spans="1:23" ht="12.75" customHeight="1" x14ac:dyDescent="0.2">
      <c r="A614" s="104">
        <f>IF(Foglio2!$J$7=1,TRUNC(Base!V614,0),TRUNC(Base!U614,0))</f>
        <v>0</v>
      </c>
      <c r="B614" s="245">
        <f t="shared" si="3329"/>
        <v>39449</v>
      </c>
      <c r="C614" s="377">
        <f>C612</f>
        <v>39447</v>
      </c>
      <c r="D614" s="377">
        <f>D612</f>
        <v>39447</v>
      </c>
      <c r="E614" s="259" t="s">
        <v>3</v>
      </c>
      <c r="F614" s="260">
        <v>3</v>
      </c>
      <c r="G614" s="248">
        <f>IF(Foglio2!$J$3=Foglio2!$E$3,Ausiliari_Coll.Scol.!E596,IF(Foglio2!$J$3=Foglio2!$E$4,Collab._Tecnici!E596,IF(Foglio2!$J$3=Foglio2!$E$5,Assistenti_Tecnici!E596,IF(Foglio2!$J$3=Foglio2!$E$6,Assistenti_Amm.vo!E596,IF(Foglio2!$J$3=Foglio2!$E$7,Resp_Coord_Amm.vo!E596,IF(Foglio2!$J$3=Foglio2!$E$8,Direttore_Amm.vo!E596,IF(Foglio2!$J$3=Foglio2!$E$9,Doc_mat_elem.re!E596,IF(Foglio2!$J$3=Foglio2!$E$10,Doc_dipl_scuola_sec.!E596,IF(Foglio2!$J$3=Foglio2!$E$11,Doc_scuola_media!E596,IF(Foglio2!$J$3=Foglio2!$E$12,Doc_laureati_scuola_sec.!E614,IF(Foglio2!$J$3=Foglio2!$E$13,Direttivi_capi_ist.!E596,0)))))))))))</f>
        <v>0</v>
      </c>
      <c r="H614" s="248">
        <f>IF(Foglio2!$J$3=Foglio2!$E$3,Ausiliari_Coll.Scol.!F596,IF(Foglio2!$J$3=Foglio2!$E$4,Collab._Tecnici!F596,IF(Foglio2!$J$3=Foglio2!$E$5,Assistenti_Tecnici!F596,IF(Foglio2!$J$3=Foglio2!$E$6,Assistenti_Amm.vo!F596,IF(Foglio2!$J$3=Foglio2!$E$7,Resp_Coord_Amm.vo!F596,IF(Foglio2!$J$3=Foglio2!$E$8,Direttore_Amm.vo!F596,IF(Foglio2!$J$3=Foglio2!$E$9,Doc_mat_elem.re!F596,IF(Foglio2!$J$3=Foglio2!$E$10,Doc_dipl_scuola_sec.!F596,IF(Foglio2!$J$3=Foglio2!$E$11,Doc_scuola_media!F596,IF(Foglio2!$J$3=Foglio2!$E$12,Doc_laureati_scuola_sec.!F614,IF(Foglio2!$J$3=Foglio2!$E$13,Direttivi_capi_ist.!F596,0)))))))))))</f>
        <v>0</v>
      </c>
      <c r="I614" s="248">
        <f>IF(Foglio2!$J$3=Foglio2!$E$3,Ausiliari_Coll.Scol.!G596,IF(Foglio2!$J$3=Foglio2!$E$4,Collab._Tecnici!G596,IF(Foglio2!$J$3=Foglio2!$E$5,Assistenti_Tecnici!G596,IF(Foglio2!$J$3=Foglio2!$E$6,Assistenti_Amm.vo!G596,IF(Foglio2!$J$3=Foglio2!$E$7,Resp_Coord_Amm.vo!G596,IF(Foglio2!$J$3=Foglio2!$E$8,Direttore_Amm.vo!G596,IF(Foglio2!$J$3=Foglio2!$E$9,Doc_mat_elem.re!G596,IF(Foglio2!$J$3=Foglio2!$E$10,Doc_dipl_scuola_sec.!G596,IF(Foglio2!$J$3=Foglio2!$E$11,Doc_scuola_media!G596,IF(Foglio2!$J$3=Foglio2!$E$12,Doc_laureati_scuola_sec.!G614,IF(Foglio2!$J$3=Foglio2!$E$13,Direttivi_capi_ist.!G596,0)))))))))))</f>
        <v>0</v>
      </c>
      <c r="J614" s="248">
        <f>IF(Foglio2!$J$3=Foglio2!$E$3,Ausiliari_Coll.Scol.!H596,IF(Foglio2!$J$3=Foglio2!$E$4,Collab._Tecnici!H596,IF(Foglio2!$J$3=Foglio2!$E$5,Assistenti_Tecnici!H596,IF(Foglio2!$J$3=Foglio2!$E$6,Assistenti_Amm.vo!H596,IF(Foglio2!$J$3=Foglio2!$E$7,Resp_Coord_Amm.vo!H596,IF(Foglio2!$J$3=Foglio2!$E$8,Direttore_Amm.vo!H596,IF(Foglio2!$J$3=Foglio2!$E$9,Doc_mat_elem.re!H596,IF(Foglio2!$J$3=Foglio2!$E$10,Doc_dipl_scuola_sec.!H596,IF(Foglio2!$J$3=Foglio2!$E$11,Doc_scuola_media!H596,IF(Foglio2!$J$3=Foglio2!$E$12,Doc_laureati_scuola_sec.!H614,IF(Foglio2!$J$3=Foglio2!$E$13,Direttivi_capi_ist.!H596,0)))))))))))</f>
        <v>0</v>
      </c>
      <c r="K614" s="248">
        <f>IF(Foglio2!$J$3=Foglio2!$E$3,Ausiliari_Coll.Scol.!I596,IF(Foglio2!$J$3=Foglio2!$E$4,Collab._Tecnici!I596,IF(Foglio2!$J$3=Foglio2!$E$5,Assistenti_Tecnici!I596,IF(Foglio2!$J$3=Foglio2!$E$6,Assistenti_Amm.vo!I596,IF(Foglio2!$J$3=Foglio2!$E$7,Resp_Coord_Amm.vo!I596,IF(Foglio2!$J$3=Foglio2!$E$8,Direttore_Amm.vo!I596,IF(Foglio2!$J$3=Foglio2!$E$9,Doc_mat_elem.re!I596,IF(Foglio2!$J$3=Foglio2!$E$10,Doc_dipl_scuola_sec.!I596,IF(Foglio2!$J$3=Foglio2!$E$11,Doc_scuola_media!I596,IF(Foglio2!$J$3=Foglio2!$E$12,Doc_laureati_scuola_sec.!I614,IF(Foglio2!$J$3=Foglio2!$E$13,Direttivi_capi_ist.!I596,0)))))))))))</f>
        <v>0</v>
      </c>
      <c r="L614" s="248">
        <f>IF(Foglio2!$J$3=Foglio2!$E$3,Ausiliari_Coll.Scol.!J596,IF(Foglio2!$J$3=Foglio2!$E$4,Collab._Tecnici!J596,IF(Foglio2!$J$3=Foglio2!$E$5,Assistenti_Tecnici!J596,IF(Foglio2!$J$3=Foglio2!$E$6,Assistenti_Amm.vo!J596,IF(Foglio2!$J$3=Foglio2!$E$7,Resp_Coord_Amm.vo!J596,IF(Foglio2!$J$3=Foglio2!$E$8,Direttore_Amm.vo!J596,IF(Foglio2!$J$3=Foglio2!$E$9,Doc_mat_elem.re!J596,IF(Foglio2!$J$3=Foglio2!$E$10,Doc_dipl_scuola_sec.!J596,IF(Foglio2!$J$3=Foglio2!$E$11,Doc_scuola_media!J596,IF(Foglio2!$J$3=Foglio2!$E$12,Doc_laureati_scuola_sec.!J614,IF(Foglio2!$J$3=Foglio2!$E$13,Direttivi_capi_ist.!J596,0)))))))))))</f>
        <v>0</v>
      </c>
      <c r="M614" s="249">
        <f>IF(Foglio2!$J$3=Foglio2!$E$3,Ausiliari_Coll.Scol.!K596,IF(Foglio2!$J$3=Foglio2!$E$4,Collab._Tecnici!K596,IF(Foglio2!$J$3=Foglio2!$E$5,Assistenti_Tecnici!K596,IF(Foglio2!$J$3=Foglio2!$E$6,Assistenti_Amm.vo!K596,IF(Foglio2!$J$3=Foglio2!$E$7,Resp_Coord_Amm.vo!K596,IF(Foglio2!$J$3=Foglio2!$E$8,Direttore_Amm.vo!K596,IF(Foglio2!$J$3=Foglio2!$E$9,Doc_mat_elem.re!K596,IF(Foglio2!$J$3=Foglio2!$E$10,Doc_dipl_scuola_sec.!K596,IF(Foglio2!$J$3=Foglio2!$E$11,Doc_scuola_media!K596,IF(Foglio2!$J$3=Foglio2!$E$12,Doc_laureati_scuola_sec.!K614,IF(Foglio2!$J$3=Foglio2!$E$13,Direttivi_capi_ist.!K596,0)))))))))))</f>
        <v>0</v>
      </c>
      <c r="N614" s="250">
        <f>IF(Foglio2!$J$3=Foglio2!$E$3,Ausiliari_Coll.Scol.!L596,IF(Foglio2!$J$3=Foglio2!$E$4,Collab._Tecnici!L596,IF(Foglio2!$J$3=Foglio2!$E$5,Assistenti_Tecnici!L596,IF(Foglio2!$J$3=Foglio2!$E$6,Assistenti_Amm.vo!L596,IF(Foglio2!$J$3=Foglio2!$E$7,Resp_Coord_Amm.vo!L596,IF(Foglio2!$J$3=Foglio2!$E$8,Direttore_Amm.vo!L596,IF(Foglio2!$J$3=Foglio2!$E$9,Doc_mat_elem.re!L596,IF(Foglio2!$J$3=Foglio2!$E$10,Doc_dipl_scuola_sec.!L596,IF(Foglio2!$J$3=Foglio2!$E$11,Doc_scuola_media!L596,IF(Foglio2!$J$3=Foglio2!$E$12,Doc_laureati_scuola_sec.!L614,IF(Foglio2!$J$3=Foglio2!$E$13,Direttivi_capi_ist.!L596,0)))))))))))</f>
        <v>0</v>
      </c>
      <c r="O614" s="251">
        <f>IF(Foglio2!$J$3=Foglio2!$E$3,Ausiliari_Coll.Scol.!M596,IF(Foglio2!$J$3=Foglio2!$E$4,Collab._Tecnici!M596,IF(Foglio2!$J$3=Foglio2!$E$5,Assistenti_Tecnici!M596,IF(Foglio2!$J$3=Foglio2!$E$6,Assistenti_Amm.vo!M596,IF(Foglio2!$J$3=Foglio2!$E$7,Resp_Coord_Amm.vo!M596,IF(Foglio2!$J$3=Foglio2!$E$8,Direttore_Amm.vo!M596,IF(Foglio2!$J$3=Foglio2!$E$9,Doc_mat_elem.re!M596,IF(Foglio2!$J$3=Foglio2!$E$10,Doc_dipl_scuola_sec.!M596,IF(Foglio2!$J$3=Foglio2!$E$11,Doc_scuola_media!M596,IF(Foglio2!$J$3=Foglio2!$E$12,Doc_laureati_scuola_sec.!M614,IF(Foglio2!$J$3=Foglio2!$E$13,Direttivi_capi_ist.!M596,0)))))))))))</f>
        <v>0</v>
      </c>
      <c r="P614" s="252">
        <f>IF(Foglio2!$J$3=Foglio2!$E$3,Ausiliari_Coll.Scol.!N596,IF(Foglio2!$J$3=Foglio2!$E$4,Collab._Tecnici!N596,IF(Foglio2!$J$3=Foglio2!$E$5,Assistenti_Tecnici!N596,IF(Foglio2!$J$3=Foglio2!$E$6,Assistenti_Amm.vo!N596,IF(Foglio2!$J$3=Foglio2!$E$7,Resp_Coord_Amm.vo!N596,IF(Foglio2!$J$3=Foglio2!$E$8,Direttore_Amm.vo!N596,IF(Foglio2!$J$3=Foglio2!$E$9,Doc_mat_elem.re!N596,IF(Foglio2!$J$3=Foglio2!$E$10,Doc_dipl_scuola_sec.!N596,IF(Foglio2!$J$3=Foglio2!$E$11,Doc_scuola_media!N596,IF(Foglio2!$J$3=Foglio2!$E$12,Doc_laureati_scuola_sec.!N614,IF(Foglio2!$J$3=Foglio2!$E$13,Direttivi_capi_ist.!N596,0)))))))))))</f>
        <v>0</v>
      </c>
      <c r="Q614" s="252">
        <f>IF(Foglio2!$J$3=Foglio2!$E$3,Ausiliari_Coll.Scol.!O596,IF(Foglio2!$J$3=Foglio2!$E$4,Collab._Tecnici!O596,IF(Foglio2!$J$3=Foglio2!$E$5,Assistenti_Tecnici!O596,IF(Foglio2!$J$3=Foglio2!$E$6,Assistenti_Amm.vo!O596,IF(Foglio2!$J$3=Foglio2!$E$7,Resp_Coord_Amm.vo!O596,IF(Foglio2!$J$3=Foglio2!$E$8,Direttore_Amm.vo!O596,IF(Foglio2!$J$3=Foglio2!$E$9,Doc_mat_elem.re!O596,IF(Foglio2!$J$3=Foglio2!$E$10,Doc_dipl_scuola_sec.!O596,IF(Foglio2!$J$3=Foglio2!$E$11,Doc_scuola_media!O596,IF(Foglio2!$J$3=Foglio2!$E$12,Doc_laureati_scuola_sec.!O614,IF(Foglio2!$J$3=Foglio2!$E$13,Direttivi_capi_ist.!O596,0)))))))))))</f>
        <v>0</v>
      </c>
      <c r="R614" s="252">
        <f>IF(Foglio2!$J$3=Foglio2!$E$3,Ausiliari_Coll.Scol.!P596,IF(Foglio2!$J$3=Foglio2!$E$4,Collab._Tecnici!P596,IF(Foglio2!$J$3=Foglio2!$E$5,Assistenti_Tecnici!P596,IF(Foglio2!$J$3=Foglio2!$E$6,Assistenti_Amm.vo!P596,IF(Foglio2!$J$3=Foglio2!$E$7,Resp_Coord_Amm.vo!P596,IF(Foglio2!$J$3=Foglio2!$E$8,Direttore_Amm.vo!P596,IF(Foglio2!$J$3=Foglio2!$E$9,Doc_mat_elem.re!P596,IF(Foglio2!$J$3=Foglio2!$E$10,Doc_dipl_scuola_sec.!P596,IF(Foglio2!$J$3=Foglio2!$E$11,Doc_scuola_media!P596,IF(Foglio2!$J$3=Foglio2!$E$12,Doc_laureati_scuola_sec.!P614,IF(Foglio2!$J$3=Foglio2!$E$13,Direttivi_capi_ist.!P596,0)))))))))))</f>
        <v>0</v>
      </c>
      <c r="S614" s="252">
        <f>IF(Foglio2!$J$3=Foglio2!$E$3,Ausiliari_Coll.Scol.!Q596,IF(Foglio2!$J$3=Foglio2!$E$4,Collab._Tecnici!Q596,IF(Foglio2!$J$3=Foglio2!$E$5,Assistenti_Tecnici!Q596,IF(Foglio2!$J$3=Foglio2!$E$6,Assistenti_Amm.vo!Q596,IF(Foglio2!$J$3=Foglio2!$E$7,Resp_Coord_Amm.vo!Q596,IF(Foglio2!$J$3=Foglio2!$E$8,Direttore_Amm.vo!Q596,IF(Foglio2!$J$3=Foglio2!$E$9,Doc_mat_elem.re!Q596,IF(Foglio2!$J$3=Foglio2!$E$10,Doc_dipl_scuola_sec.!Q596,IF(Foglio2!$J$3=Foglio2!$E$11,Doc_scuola_media!Q596,IF(Foglio2!$J$3=Foglio2!$E$12,Doc_laureati_scuola_sec.!Q614,IF(Foglio2!$J$3=Foglio2!$E$13,Direttivi_capi_ist.!Q596,0)))))))))))</f>
        <v>0</v>
      </c>
      <c r="T614" s="252">
        <f>IF(Foglio2!$J$3=Foglio2!$E$3,Ausiliari_Coll.Scol.!R596,IF(Foglio2!$J$3=Foglio2!$E$4,Collab._Tecnici!R596,IF(Foglio2!$J$3=Foglio2!$E$5,Assistenti_Tecnici!R596,IF(Foglio2!$J$3=Foglio2!$E$6,Assistenti_Amm.vo!R596,IF(Foglio2!$J$3=Foglio2!$E$7,Resp_Coord_Amm.vo!R596,IF(Foglio2!$J$3=Foglio2!$E$8,Direttore_Amm.vo!R596,IF(Foglio2!$J$3=Foglio2!$E$9,Doc_mat_elem.re!R596,IF(Foglio2!$J$3=Foglio2!$E$10,Doc_dipl_scuola_sec.!R596,IF(Foglio2!$J$3=Foglio2!$E$11,Doc_scuola_media!R596,IF(Foglio2!$J$3=Foglio2!$E$12,Doc_laureati_scuola_sec.!R614,IF(Foglio2!$J$3=Foglio2!$E$13,Direttivi_capi_ist.!R596,0)))))))))))</f>
        <v>0</v>
      </c>
      <c r="U614" s="252">
        <f t="shared" ref="U614" si="3462">(P614)/12*0.8</f>
        <v>0</v>
      </c>
      <c r="V614" s="252">
        <f t="shared" ref="V614" si="3463">(P614+R614)/12*0.8</f>
        <v>0</v>
      </c>
      <c r="W614" s="253" t="str">
        <f t="shared" ref="W614" si="3464">"Fascia Da "&amp;F614&amp;" a "&amp;F615&amp;" Decorrenza "&amp;DAY(C612)&amp;"/"&amp;MONTH(C612)&amp;"/"&amp;YEAR(C612)</f>
        <v>Fascia Da 3 a 8 Decorrenza 31/12/2007</v>
      </c>
    </row>
    <row r="615" spans="1:23" ht="9" customHeight="1" x14ac:dyDescent="0.2">
      <c r="B615" s="245">
        <f t="shared" si="3329"/>
        <v>39450</v>
      </c>
      <c r="C615" s="377"/>
      <c r="D615" s="377"/>
      <c r="E615" s="254" t="s">
        <v>4</v>
      </c>
      <c r="F615" s="255">
        <v>8</v>
      </c>
      <c r="G615" s="267">
        <f t="shared" ref="G615" si="3465">G614*1936.27</f>
        <v>0</v>
      </c>
      <c r="H615" s="267">
        <f t="shared" ref="H615" si="3466">H614*1936.27</f>
        <v>0</v>
      </c>
      <c r="I615" s="267">
        <f t="shared" ref="I615" si="3467">I614*1936.27</f>
        <v>0</v>
      </c>
      <c r="J615" s="267">
        <f t="shared" ref="J615" si="3468">J614*1936.27</f>
        <v>0</v>
      </c>
      <c r="K615" s="267">
        <f t="shared" ref="K615" si="3469">K614*1936.27</f>
        <v>0</v>
      </c>
      <c r="L615" s="266">
        <f t="shared" ref="L615" si="3470">L614*1936.27</f>
        <v>0</v>
      </c>
      <c r="M615" s="267">
        <f t="shared" ref="M615" si="3471">M614*1936.27</f>
        <v>0</v>
      </c>
      <c r="N615" s="182">
        <f t="shared" ref="N615" si="3472">N614*1936.27</f>
        <v>0</v>
      </c>
      <c r="O615" s="183">
        <f t="shared" ref="O615" si="3473">O614*1936.27</f>
        <v>0</v>
      </c>
      <c r="P615" s="184">
        <f t="shared" ref="P615" si="3474">P614*1936.27</f>
        <v>0</v>
      </c>
      <c r="Q615" s="184">
        <f t="shared" ref="Q615" si="3475">Q614*1936.27</f>
        <v>0</v>
      </c>
      <c r="R615" s="184">
        <f t="shared" ref="R615" si="3476">R614*1936.27</f>
        <v>0</v>
      </c>
      <c r="S615" s="184">
        <f t="shared" ref="S615" si="3477">S614*1936.27</f>
        <v>0</v>
      </c>
      <c r="T615" s="184">
        <f t="shared" ref="T615" si="3478">T614*1936.27</f>
        <v>0</v>
      </c>
      <c r="U615" s="184">
        <f t="shared" ref="U615" si="3479">U614*1936.27</f>
        <v>0</v>
      </c>
      <c r="V615" s="184">
        <f t="shared" ref="V615" si="3480">V614*1936.27</f>
        <v>0</v>
      </c>
    </row>
    <row r="616" spans="1:23" ht="12.75" customHeight="1" x14ac:dyDescent="0.2">
      <c r="A616" s="104">
        <f>IF(Foglio2!$J$7=1,TRUNC(Base!V616,0),TRUNC(Base!U616,0))</f>
        <v>0</v>
      </c>
      <c r="B616" s="245">
        <f t="shared" si="3329"/>
        <v>39451</v>
      </c>
      <c r="C616" s="377"/>
      <c r="D616" s="377"/>
      <c r="E616" s="259" t="s">
        <v>3</v>
      </c>
      <c r="F616" s="260">
        <v>9</v>
      </c>
      <c r="G616" s="248">
        <f>IF(Foglio2!$J$3=Foglio2!$E$3,Ausiliari_Coll.Scol.!E598,IF(Foglio2!$J$3=Foglio2!$E$4,Collab._Tecnici!E598,IF(Foglio2!$J$3=Foglio2!$E$5,Assistenti_Tecnici!E598,IF(Foglio2!$J$3=Foglio2!$E$6,Assistenti_Amm.vo!E598,IF(Foglio2!$J$3=Foglio2!$E$7,Resp_Coord_Amm.vo!E598,IF(Foglio2!$J$3=Foglio2!$E$8,Direttore_Amm.vo!E598,IF(Foglio2!$J$3=Foglio2!$E$9,Doc_mat_elem.re!E598,IF(Foglio2!$J$3=Foglio2!$E$10,Doc_dipl_scuola_sec.!E598,IF(Foglio2!$J$3=Foglio2!$E$11,Doc_scuola_media!E598,IF(Foglio2!$J$3=Foglio2!$E$12,Doc_laureati_scuola_sec.!E616,IF(Foglio2!$J$3=Foglio2!$E$13,Direttivi_capi_ist.!E598,0)))))))))))</f>
        <v>0</v>
      </c>
      <c r="H616" s="248">
        <f>IF(Foglio2!$J$3=Foglio2!$E$3,Ausiliari_Coll.Scol.!F598,IF(Foglio2!$J$3=Foglio2!$E$4,Collab._Tecnici!F598,IF(Foglio2!$J$3=Foglio2!$E$5,Assistenti_Tecnici!F598,IF(Foglio2!$J$3=Foglio2!$E$6,Assistenti_Amm.vo!F598,IF(Foglio2!$J$3=Foglio2!$E$7,Resp_Coord_Amm.vo!F598,IF(Foglio2!$J$3=Foglio2!$E$8,Direttore_Amm.vo!F598,IF(Foglio2!$J$3=Foglio2!$E$9,Doc_mat_elem.re!F598,IF(Foglio2!$J$3=Foglio2!$E$10,Doc_dipl_scuola_sec.!F598,IF(Foglio2!$J$3=Foglio2!$E$11,Doc_scuola_media!F598,IF(Foglio2!$J$3=Foglio2!$E$12,Doc_laureati_scuola_sec.!F616,IF(Foglio2!$J$3=Foglio2!$E$13,Direttivi_capi_ist.!F598,0)))))))))))</f>
        <v>0</v>
      </c>
      <c r="I616" s="248">
        <f>IF(Foglio2!$J$3=Foglio2!$E$3,Ausiliari_Coll.Scol.!G598,IF(Foglio2!$J$3=Foglio2!$E$4,Collab._Tecnici!G598,IF(Foglio2!$J$3=Foglio2!$E$5,Assistenti_Tecnici!G598,IF(Foglio2!$J$3=Foglio2!$E$6,Assistenti_Amm.vo!G598,IF(Foglio2!$J$3=Foglio2!$E$7,Resp_Coord_Amm.vo!G598,IF(Foglio2!$J$3=Foglio2!$E$8,Direttore_Amm.vo!G598,IF(Foglio2!$J$3=Foglio2!$E$9,Doc_mat_elem.re!G598,IF(Foglio2!$J$3=Foglio2!$E$10,Doc_dipl_scuola_sec.!G598,IF(Foglio2!$J$3=Foglio2!$E$11,Doc_scuola_media!G598,IF(Foglio2!$J$3=Foglio2!$E$12,Doc_laureati_scuola_sec.!G616,IF(Foglio2!$J$3=Foglio2!$E$13,Direttivi_capi_ist.!G598,0)))))))))))</f>
        <v>0</v>
      </c>
      <c r="J616" s="248">
        <f>IF(Foglio2!$J$3=Foglio2!$E$3,Ausiliari_Coll.Scol.!H598,IF(Foglio2!$J$3=Foglio2!$E$4,Collab._Tecnici!H598,IF(Foglio2!$J$3=Foglio2!$E$5,Assistenti_Tecnici!H598,IF(Foglio2!$J$3=Foglio2!$E$6,Assistenti_Amm.vo!H598,IF(Foglio2!$J$3=Foglio2!$E$7,Resp_Coord_Amm.vo!H598,IF(Foglio2!$J$3=Foglio2!$E$8,Direttore_Amm.vo!H598,IF(Foglio2!$J$3=Foglio2!$E$9,Doc_mat_elem.re!H598,IF(Foglio2!$J$3=Foglio2!$E$10,Doc_dipl_scuola_sec.!H598,IF(Foglio2!$J$3=Foglio2!$E$11,Doc_scuola_media!H598,IF(Foglio2!$J$3=Foglio2!$E$12,Doc_laureati_scuola_sec.!H616,IF(Foglio2!$J$3=Foglio2!$E$13,Direttivi_capi_ist.!H598,0)))))))))))</f>
        <v>0</v>
      </c>
      <c r="K616" s="248">
        <f>IF(Foglio2!$J$3=Foglio2!$E$3,Ausiliari_Coll.Scol.!I598,IF(Foglio2!$J$3=Foglio2!$E$4,Collab._Tecnici!I598,IF(Foglio2!$J$3=Foglio2!$E$5,Assistenti_Tecnici!I598,IF(Foglio2!$J$3=Foglio2!$E$6,Assistenti_Amm.vo!I598,IF(Foglio2!$J$3=Foglio2!$E$7,Resp_Coord_Amm.vo!I598,IF(Foglio2!$J$3=Foglio2!$E$8,Direttore_Amm.vo!I598,IF(Foglio2!$J$3=Foglio2!$E$9,Doc_mat_elem.re!I598,IF(Foglio2!$J$3=Foglio2!$E$10,Doc_dipl_scuola_sec.!I598,IF(Foglio2!$J$3=Foglio2!$E$11,Doc_scuola_media!I598,IF(Foglio2!$J$3=Foglio2!$E$12,Doc_laureati_scuola_sec.!I616,IF(Foglio2!$J$3=Foglio2!$E$13,Direttivi_capi_ist.!I598,0)))))))))))</f>
        <v>0</v>
      </c>
      <c r="L616" s="248">
        <f>IF(Foglio2!$J$3=Foglio2!$E$3,Ausiliari_Coll.Scol.!J598,IF(Foglio2!$J$3=Foglio2!$E$4,Collab._Tecnici!J598,IF(Foglio2!$J$3=Foglio2!$E$5,Assistenti_Tecnici!J598,IF(Foglio2!$J$3=Foglio2!$E$6,Assistenti_Amm.vo!J598,IF(Foglio2!$J$3=Foglio2!$E$7,Resp_Coord_Amm.vo!J598,IF(Foglio2!$J$3=Foglio2!$E$8,Direttore_Amm.vo!J598,IF(Foglio2!$J$3=Foglio2!$E$9,Doc_mat_elem.re!J598,IF(Foglio2!$J$3=Foglio2!$E$10,Doc_dipl_scuola_sec.!J598,IF(Foglio2!$J$3=Foglio2!$E$11,Doc_scuola_media!J598,IF(Foglio2!$J$3=Foglio2!$E$12,Doc_laureati_scuola_sec.!J616,IF(Foglio2!$J$3=Foglio2!$E$13,Direttivi_capi_ist.!J598,0)))))))))))</f>
        <v>0</v>
      </c>
      <c r="M616" s="249">
        <f>IF(Foglio2!$J$3=Foglio2!$E$3,Ausiliari_Coll.Scol.!K598,IF(Foglio2!$J$3=Foglio2!$E$4,Collab._Tecnici!K598,IF(Foglio2!$J$3=Foglio2!$E$5,Assistenti_Tecnici!K598,IF(Foglio2!$J$3=Foglio2!$E$6,Assistenti_Amm.vo!K598,IF(Foglio2!$J$3=Foglio2!$E$7,Resp_Coord_Amm.vo!K598,IF(Foglio2!$J$3=Foglio2!$E$8,Direttore_Amm.vo!K598,IF(Foglio2!$J$3=Foglio2!$E$9,Doc_mat_elem.re!K598,IF(Foglio2!$J$3=Foglio2!$E$10,Doc_dipl_scuola_sec.!K598,IF(Foglio2!$J$3=Foglio2!$E$11,Doc_scuola_media!K598,IF(Foglio2!$J$3=Foglio2!$E$12,Doc_laureati_scuola_sec.!K616,IF(Foglio2!$J$3=Foglio2!$E$13,Direttivi_capi_ist.!K598,0)))))))))))</f>
        <v>0</v>
      </c>
      <c r="N616" s="250">
        <f>IF(Foglio2!$J$3=Foglio2!$E$3,Ausiliari_Coll.Scol.!L598,IF(Foglio2!$J$3=Foglio2!$E$4,Collab._Tecnici!L598,IF(Foglio2!$J$3=Foglio2!$E$5,Assistenti_Tecnici!L598,IF(Foglio2!$J$3=Foglio2!$E$6,Assistenti_Amm.vo!L598,IF(Foglio2!$J$3=Foglio2!$E$7,Resp_Coord_Amm.vo!L598,IF(Foglio2!$J$3=Foglio2!$E$8,Direttore_Amm.vo!L598,IF(Foglio2!$J$3=Foglio2!$E$9,Doc_mat_elem.re!L598,IF(Foglio2!$J$3=Foglio2!$E$10,Doc_dipl_scuola_sec.!L598,IF(Foglio2!$J$3=Foglio2!$E$11,Doc_scuola_media!L598,IF(Foglio2!$J$3=Foglio2!$E$12,Doc_laureati_scuola_sec.!L616,IF(Foglio2!$J$3=Foglio2!$E$13,Direttivi_capi_ist.!L598,0)))))))))))</f>
        <v>0</v>
      </c>
      <c r="O616" s="251">
        <f>IF(Foglio2!$J$3=Foglio2!$E$3,Ausiliari_Coll.Scol.!M598,IF(Foglio2!$J$3=Foglio2!$E$4,Collab._Tecnici!M598,IF(Foglio2!$J$3=Foglio2!$E$5,Assistenti_Tecnici!M598,IF(Foglio2!$J$3=Foglio2!$E$6,Assistenti_Amm.vo!M598,IF(Foglio2!$J$3=Foglio2!$E$7,Resp_Coord_Amm.vo!M598,IF(Foglio2!$J$3=Foglio2!$E$8,Direttore_Amm.vo!M598,IF(Foglio2!$J$3=Foglio2!$E$9,Doc_mat_elem.re!M598,IF(Foglio2!$J$3=Foglio2!$E$10,Doc_dipl_scuola_sec.!M598,IF(Foglio2!$J$3=Foglio2!$E$11,Doc_scuola_media!M598,IF(Foglio2!$J$3=Foglio2!$E$12,Doc_laureati_scuola_sec.!M616,IF(Foglio2!$J$3=Foglio2!$E$13,Direttivi_capi_ist.!M598,0)))))))))))</f>
        <v>0</v>
      </c>
      <c r="P616" s="252">
        <f>IF(Foglio2!$J$3=Foglio2!$E$3,Ausiliari_Coll.Scol.!N598,IF(Foglio2!$J$3=Foglio2!$E$4,Collab._Tecnici!N598,IF(Foglio2!$J$3=Foglio2!$E$5,Assistenti_Tecnici!N598,IF(Foglio2!$J$3=Foglio2!$E$6,Assistenti_Amm.vo!N598,IF(Foglio2!$J$3=Foglio2!$E$7,Resp_Coord_Amm.vo!N598,IF(Foglio2!$J$3=Foglio2!$E$8,Direttore_Amm.vo!N598,IF(Foglio2!$J$3=Foglio2!$E$9,Doc_mat_elem.re!N598,IF(Foglio2!$J$3=Foglio2!$E$10,Doc_dipl_scuola_sec.!N598,IF(Foglio2!$J$3=Foglio2!$E$11,Doc_scuola_media!N598,IF(Foglio2!$J$3=Foglio2!$E$12,Doc_laureati_scuola_sec.!N616,IF(Foglio2!$J$3=Foglio2!$E$13,Direttivi_capi_ist.!N598,0)))))))))))</f>
        <v>0</v>
      </c>
      <c r="Q616" s="252">
        <f>IF(Foglio2!$J$3=Foglio2!$E$3,Ausiliari_Coll.Scol.!O598,IF(Foglio2!$J$3=Foglio2!$E$4,Collab._Tecnici!O598,IF(Foglio2!$J$3=Foglio2!$E$5,Assistenti_Tecnici!O598,IF(Foglio2!$J$3=Foglio2!$E$6,Assistenti_Amm.vo!O598,IF(Foglio2!$J$3=Foglio2!$E$7,Resp_Coord_Amm.vo!O598,IF(Foglio2!$J$3=Foglio2!$E$8,Direttore_Amm.vo!O598,IF(Foglio2!$J$3=Foglio2!$E$9,Doc_mat_elem.re!O598,IF(Foglio2!$J$3=Foglio2!$E$10,Doc_dipl_scuola_sec.!O598,IF(Foglio2!$J$3=Foglio2!$E$11,Doc_scuola_media!O598,IF(Foglio2!$J$3=Foglio2!$E$12,Doc_laureati_scuola_sec.!O616,IF(Foglio2!$J$3=Foglio2!$E$13,Direttivi_capi_ist.!O598,0)))))))))))</f>
        <v>0</v>
      </c>
      <c r="R616" s="252">
        <f>IF(Foglio2!$J$3=Foglio2!$E$3,Ausiliari_Coll.Scol.!P598,IF(Foglio2!$J$3=Foglio2!$E$4,Collab._Tecnici!P598,IF(Foglio2!$J$3=Foglio2!$E$5,Assistenti_Tecnici!P598,IF(Foglio2!$J$3=Foglio2!$E$6,Assistenti_Amm.vo!P598,IF(Foglio2!$J$3=Foglio2!$E$7,Resp_Coord_Amm.vo!P598,IF(Foglio2!$J$3=Foglio2!$E$8,Direttore_Amm.vo!P598,IF(Foglio2!$J$3=Foglio2!$E$9,Doc_mat_elem.re!P598,IF(Foglio2!$J$3=Foglio2!$E$10,Doc_dipl_scuola_sec.!P598,IF(Foglio2!$J$3=Foglio2!$E$11,Doc_scuola_media!P598,IF(Foglio2!$J$3=Foglio2!$E$12,Doc_laureati_scuola_sec.!P616,IF(Foglio2!$J$3=Foglio2!$E$13,Direttivi_capi_ist.!P598,0)))))))))))</f>
        <v>0</v>
      </c>
      <c r="S616" s="252">
        <f>IF(Foglio2!$J$3=Foglio2!$E$3,Ausiliari_Coll.Scol.!Q598,IF(Foglio2!$J$3=Foglio2!$E$4,Collab._Tecnici!Q598,IF(Foglio2!$J$3=Foglio2!$E$5,Assistenti_Tecnici!Q598,IF(Foglio2!$J$3=Foglio2!$E$6,Assistenti_Amm.vo!Q598,IF(Foglio2!$J$3=Foglio2!$E$7,Resp_Coord_Amm.vo!Q598,IF(Foglio2!$J$3=Foglio2!$E$8,Direttore_Amm.vo!Q598,IF(Foglio2!$J$3=Foglio2!$E$9,Doc_mat_elem.re!Q598,IF(Foglio2!$J$3=Foglio2!$E$10,Doc_dipl_scuola_sec.!Q598,IF(Foglio2!$J$3=Foglio2!$E$11,Doc_scuola_media!Q598,IF(Foglio2!$J$3=Foglio2!$E$12,Doc_laureati_scuola_sec.!Q616,IF(Foglio2!$J$3=Foglio2!$E$13,Direttivi_capi_ist.!Q598,0)))))))))))</f>
        <v>0</v>
      </c>
      <c r="T616" s="252">
        <f>IF(Foglio2!$J$3=Foglio2!$E$3,Ausiliari_Coll.Scol.!R598,IF(Foglio2!$J$3=Foglio2!$E$4,Collab._Tecnici!R598,IF(Foglio2!$J$3=Foglio2!$E$5,Assistenti_Tecnici!R598,IF(Foglio2!$J$3=Foglio2!$E$6,Assistenti_Amm.vo!R598,IF(Foglio2!$J$3=Foglio2!$E$7,Resp_Coord_Amm.vo!R598,IF(Foglio2!$J$3=Foglio2!$E$8,Direttore_Amm.vo!R598,IF(Foglio2!$J$3=Foglio2!$E$9,Doc_mat_elem.re!R598,IF(Foglio2!$J$3=Foglio2!$E$10,Doc_dipl_scuola_sec.!R598,IF(Foglio2!$J$3=Foglio2!$E$11,Doc_scuola_media!R598,IF(Foglio2!$J$3=Foglio2!$E$12,Doc_laureati_scuola_sec.!R616,IF(Foglio2!$J$3=Foglio2!$E$13,Direttivi_capi_ist.!R598,0)))))))))))</f>
        <v>0</v>
      </c>
      <c r="U616" s="252">
        <f t="shared" ref="U616" si="3481">(P616)/12*0.8</f>
        <v>0</v>
      </c>
      <c r="V616" s="252">
        <f t="shared" ref="V616" si="3482">(P616+R616)/12*0.8</f>
        <v>0</v>
      </c>
      <c r="W616" s="253" t="str">
        <f t="shared" ref="W616" si="3483">"Fascia Da "&amp;F616&amp;" a "&amp;F617&amp;" Decorrenza "&amp;DAY(C612)&amp;"/"&amp;MONTH(C612)&amp;"/"&amp;YEAR(C612)</f>
        <v>Fascia Da 9 a 14 Decorrenza 31/12/2007</v>
      </c>
    </row>
    <row r="617" spans="1:23" ht="9" customHeight="1" x14ac:dyDescent="0.2">
      <c r="B617" s="245">
        <f t="shared" si="3329"/>
        <v>39452</v>
      </c>
      <c r="C617" s="377"/>
      <c r="D617" s="377"/>
      <c r="E617" s="254" t="s">
        <v>4</v>
      </c>
      <c r="F617" s="255">
        <v>14</v>
      </c>
      <c r="G617" s="267">
        <f t="shared" ref="G617" si="3484">G616*1936.27</f>
        <v>0</v>
      </c>
      <c r="H617" s="267">
        <f t="shared" ref="H617" si="3485">H616*1936.27</f>
        <v>0</v>
      </c>
      <c r="I617" s="267">
        <f t="shared" ref="I617" si="3486">I616*1936.27</f>
        <v>0</v>
      </c>
      <c r="J617" s="267">
        <f t="shared" ref="J617" si="3487">J616*1936.27</f>
        <v>0</v>
      </c>
      <c r="K617" s="267">
        <f t="shared" ref="K617" si="3488">K616*1936.27</f>
        <v>0</v>
      </c>
      <c r="L617" s="266">
        <f t="shared" ref="L617" si="3489">L616*1936.27</f>
        <v>0</v>
      </c>
      <c r="M617" s="267">
        <f t="shared" ref="M617" si="3490">M616*1936.27</f>
        <v>0</v>
      </c>
      <c r="N617" s="182">
        <f t="shared" ref="N617" si="3491">N616*1936.27</f>
        <v>0</v>
      </c>
      <c r="O617" s="183">
        <f t="shared" ref="O617" si="3492">O616*1936.27</f>
        <v>0</v>
      </c>
      <c r="P617" s="184">
        <f t="shared" ref="P617" si="3493">P616*1936.27</f>
        <v>0</v>
      </c>
      <c r="Q617" s="184">
        <f t="shared" ref="Q617" si="3494">Q616*1936.27</f>
        <v>0</v>
      </c>
      <c r="R617" s="184">
        <f t="shared" ref="R617" si="3495">R616*1936.27</f>
        <v>0</v>
      </c>
      <c r="S617" s="184">
        <f t="shared" ref="S617" si="3496">S616*1936.27</f>
        <v>0</v>
      </c>
      <c r="T617" s="184">
        <f t="shared" ref="T617" si="3497">T616*1936.27</f>
        <v>0</v>
      </c>
      <c r="U617" s="184">
        <f t="shared" ref="U617" si="3498">U616*1936.27</f>
        <v>0</v>
      </c>
      <c r="V617" s="184">
        <f t="shared" ref="V617" si="3499">V616*1936.27</f>
        <v>0</v>
      </c>
    </row>
    <row r="618" spans="1:23" ht="12.75" customHeight="1" x14ac:dyDescent="0.2">
      <c r="A618" s="104">
        <f>IF(Foglio2!$J$7=1,TRUNC(Base!V618,0),TRUNC(Base!U618,0))</f>
        <v>0</v>
      </c>
      <c r="B618" s="245">
        <f t="shared" si="3329"/>
        <v>39453</v>
      </c>
      <c r="C618" s="377"/>
      <c r="D618" s="377"/>
      <c r="E618" s="259" t="s">
        <v>3</v>
      </c>
      <c r="F618" s="260">
        <v>15</v>
      </c>
      <c r="G618" s="248">
        <f>IF(Foglio2!$J$3=Foglio2!$E$3,Ausiliari_Coll.Scol.!E600,IF(Foglio2!$J$3=Foglio2!$E$4,Collab._Tecnici!E600,IF(Foglio2!$J$3=Foglio2!$E$5,Assistenti_Tecnici!E600,IF(Foglio2!$J$3=Foglio2!$E$6,Assistenti_Amm.vo!E600,IF(Foglio2!$J$3=Foglio2!$E$7,Resp_Coord_Amm.vo!E600,IF(Foglio2!$J$3=Foglio2!$E$8,Direttore_Amm.vo!E600,IF(Foglio2!$J$3=Foglio2!$E$9,Doc_mat_elem.re!E600,IF(Foglio2!$J$3=Foglio2!$E$10,Doc_dipl_scuola_sec.!E600,IF(Foglio2!$J$3=Foglio2!$E$11,Doc_scuola_media!E600,IF(Foglio2!$J$3=Foglio2!$E$12,Doc_laureati_scuola_sec.!E618,IF(Foglio2!$J$3=Foglio2!$E$13,Direttivi_capi_ist.!E600,0)))))))))))</f>
        <v>0</v>
      </c>
      <c r="H618" s="248">
        <f>IF(Foglio2!$J$3=Foglio2!$E$3,Ausiliari_Coll.Scol.!F600,IF(Foglio2!$J$3=Foglio2!$E$4,Collab._Tecnici!F600,IF(Foglio2!$J$3=Foglio2!$E$5,Assistenti_Tecnici!F600,IF(Foglio2!$J$3=Foglio2!$E$6,Assistenti_Amm.vo!F600,IF(Foglio2!$J$3=Foglio2!$E$7,Resp_Coord_Amm.vo!F600,IF(Foglio2!$J$3=Foglio2!$E$8,Direttore_Amm.vo!F600,IF(Foglio2!$J$3=Foglio2!$E$9,Doc_mat_elem.re!F600,IF(Foglio2!$J$3=Foglio2!$E$10,Doc_dipl_scuola_sec.!F600,IF(Foglio2!$J$3=Foglio2!$E$11,Doc_scuola_media!F600,IF(Foglio2!$J$3=Foglio2!$E$12,Doc_laureati_scuola_sec.!F618,IF(Foglio2!$J$3=Foglio2!$E$13,Direttivi_capi_ist.!F600,0)))))))))))</f>
        <v>0</v>
      </c>
      <c r="I618" s="248">
        <f>IF(Foglio2!$J$3=Foglio2!$E$3,Ausiliari_Coll.Scol.!G600,IF(Foglio2!$J$3=Foglio2!$E$4,Collab._Tecnici!G600,IF(Foglio2!$J$3=Foglio2!$E$5,Assistenti_Tecnici!G600,IF(Foglio2!$J$3=Foglio2!$E$6,Assistenti_Amm.vo!G600,IF(Foglio2!$J$3=Foglio2!$E$7,Resp_Coord_Amm.vo!G600,IF(Foglio2!$J$3=Foglio2!$E$8,Direttore_Amm.vo!G600,IF(Foglio2!$J$3=Foglio2!$E$9,Doc_mat_elem.re!G600,IF(Foglio2!$J$3=Foglio2!$E$10,Doc_dipl_scuola_sec.!G600,IF(Foglio2!$J$3=Foglio2!$E$11,Doc_scuola_media!G600,IF(Foglio2!$J$3=Foglio2!$E$12,Doc_laureati_scuola_sec.!G618,IF(Foglio2!$J$3=Foglio2!$E$13,Direttivi_capi_ist.!G600,0)))))))))))</f>
        <v>0</v>
      </c>
      <c r="J618" s="248">
        <f>IF(Foglio2!$J$3=Foglio2!$E$3,Ausiliari_Coll.Scol.!H600,IF(Foglio2!$J$3=Foglio2!$E$4,Collab._Tecnici!H600,IF(Foglio2!$J$3=Foglio2!$E$5,Assistenti_Tecnici!H600,IF(Foglio2!$J$3=Foglio2!$E$6,Assistenti_Amm.vo!H600,IF(Foglio2!$J$3=Foglio2!$E$7,Resp_Coord_Amm.vo!H600,IF(Foglio2!$J$3=Foglio2!$E$8,Direttore_Amm.vo!H600,IF(Foglio2!$J$3=Foglio2!$E$9,Doc_mat_elem.re!H600,IF(Foglio2!$J$3=Foglio2!$E$10,Doc_dipl_scuola_sec.!H600,IF(Foglio2!$J$3=Foglio2!$E$11,Doc_scuola_media!H600,IF(Foglio2!$J$3=Foglio2!$E$12,Doc_laureati_scuola_sec.!H618,IF(Foglio2!$J$3=Foglio2!$E$13,Direttivi_capi_ist.!H600,0)))))))))))</f>
        <v>0</v>
      </c>
      <c r="K618" s="248">
        <f>IF(Foglio2!$J$3=Foglio2!$E$3,Ausiliari_Coll.Scol.!I600,IF(Foglio2!$J$3=Foglio2!$E$4,Collab._Tecnici!I600,IF(Foglio2!$J$3=Foglio2!$E$5,Assistenti_Tecnici!I600,IF(Foglio2!$J$3=Foglio2!$E$6,Assistenti_Amm.vo!I600,IF(Foglio2!$J$3=Foglio2!$E$7,Resp_Coord_Amm.vo!I600,IF(Foglio2!$J$3=Foglio2!$E$8,Direttore_Amm.vo!I600,IF(Foglio2!$J$3=Foglio2!$E$9,Doc_mat_elem.re!I600,IF(Foglio2!$J$3=Foglio2!$E$10,Doc_dipl_scuola_sec.!I600,IF(Foglio2!$J$3=Foglio2!$E$11,Doc_scuola_media!I600,IF(Foglio2!$J$3=Foglio2!$E$12,Doc_laureati_scuola_sec.!I618,IF(Foglio2!$J$3=Foglio2!$E$13,Direttivi_capi_ist.!I600,0)))))))))))</f>
        <v>0</v>
      </c>
      <c r="L618" s="248">
        <f>IF(Foglio2!$J$3=Foglio2!$E$3,Ausiliari_Coll.Scol.!J600,IF(Foglio2!$J$3=Foglio2!$E$4,Collab._Tecnici!J600,IF(Foglio2!$J$3=Foglio2!$E$5,Assistenti_Tecnici!J600,IF(Foglio2!$J$3=Foglio2!$E$6,Assistenti_Amm.vo!J600,IF(Foglio2!$J$3=Foglio2!$E$7,Resp_Coord_Amm.vo!J600,IF(Foglio2!$J$3=Foglio2!$E$8,Direttore_Amm.vo!J600,IF(Foglio2!$J$3=Foglio2!$E$9,Doc_mat_elem.re!J600,IF(Foglio2!$J$3=Foglio2!$E$10,Doc_dipl_scuola_sec.!J600,IF(Foglio2!$J$3=Foglio2!$E$11,Doc_scuola_media!J600,IF(Foglio2!$J$3=Foglio2!$E$12,Doc_laureati_scuola_sec.!J618,IF(Foglio2!$J$3=Foglio2!$E$13,Direttivi_capi_ist.!J600,0)))))))))))</f>
        <v>0</v>
      </c>
      <c r="M618" s="249">
        <f>IF(Foglio2!$J$3=Foglio2!$E$3,Ausiliari_Coll.Scol.!K600,IF(Foglio2!$J$3=Foglio2!$E$4,Collab._Tecnici!K600,IF(Foglio2!$J$3=Foglio2!$E$5,Assistenti_Tecnici!K600,IF(Foglio2!$J$3=Foglio2!$E$6,Assistenti_Amm.vo!K600,IF(Foglio2!$J$3=Foglio2!$E$7,Resp_Coord_Amm.vo!K600,IF(Foglio2!$J$3=Foglio2!$E$8,Direttore_Amm.vo!K600,IF(Foglio2!$J$3=Foglio2!$E$9,Doc_mat_elem.re!K600,IF(Foglio2!$J$3=Foglio2!$E$10,Doc_dipl_scuola_sec.!K600,IF(Foglio2!$J$3=Foglio2!$E$11,Doc_scuola_media!K600,IF(Foglio2!$J$3=Foglio2!$E$12,Doc_laureati_scuola_sec.!K618,IF(Foglio2!$J$3=Foglio2!$E$13,Direttivi_capi_ist.!K600,0)))))))))))</f>
        <v>0</v>
      </c>
      <c r="N618" s="250">
        <f>IF(Foglio2!$J$3=Foglio2!$E$3,Ausiliari_Coll.Scol.!L600,IF(Foglio2!$J$3=Foglio2!$E$4,Collab._Tecnici!L600,IF(Foglio2!$J$3=Foglio2!$E$5,Assistenti_Tecnici!L600,IF(Foglio2!$J$3=Foglio2!$E$6,Assistenti_Amm.vo!L600,IF(Foglio2!$J$3=Foglio2!$E$7,Resp_Coord_Amm.vo!L600,IF(Foglio2!$J$3=Foglio2!$E$8,Direttore_Amm.vo!L600,IF(Foglio2!$J$3=Foglio2!$E$9,Doc_mat_elem.re!L600,IF(Foglio2!$J$3=Foglio2!$E$10,Doc_dipl_scuola_sec.!L600,IF(Foglio2!$J$3=Foglio2!$E$11,Doc_scuola_media!L600,IF(Foglio2!$J$3=Foglio2!$E$12,Doc_laureati_scuola_sec.!L618,IF(Foglio2!$J$3=Foglio2!$E$13,Direttivi_capi_ist.!L600,0)))))))))))</f>
        <v>0</v>
      </c>
      <c r="O618" s="251">
        <f>IF(Foglio2!$J$3=Foglio2!$E$3,Ausiliari_Coll.Scol.!M600,IF(Foglio2!$J$3=Foglio2!$E$4,Collab._Tecnici!M600,IF(Foglio2!$J$3=Foglio2!$E$5,Assistenti_Tecnici!M600,IF(Foglio2!$J$3=Foglio2!$E$6,Assistenti_Amm.vo!M600,IF(Foglio2!$J$3=Foglio2!$E$7,Resp_Coord_Amm.vo!M600,IF(Foglio2!$J$3=Foglio2!$E$8,Direttore_Amm.vo!M600,IF(Foglio2!$J$3=Foglio2!$E$9,Doc_mat_elem.re!M600,IF(Foglio2!$J$3=Foglio2!$E$10,Doc_dipl_scuola_sec.!M600,IF(Foglio2!$J$3=Foglio2!$E$11,Doc_scuola_media!M600,IF(Foglio2!$J$3=Foglio2!$E$12,Doc_laureati_scuola_sec.!M618,IF(Foglio2!$J$3=Foglio2!$E$13,Direttivi_capi_ist.!M600,0)))))))))))</f>
        <v>0</v>
      </c>
      <c r="P618" s="252">
        <f>IF(Foglio2!$J$3=Foglio2!$E$3,Ausiliari_Coll.Scol.!N600,IF(Foglio2!$J$3=Foglio2!$E$4,Collab._Tecnici!N600,IF(Foglio2!$J$3=Foglio2!$E$5,Assistenti_Tecnici!N600,IF(Foglio2!$J$3=Foglio2!$E$6,Assistenti_Amm.vo!N600,IF(Foglio2!$J$3=Foglio2!$E$7,Resp_Coord_Amm.vo!N600,IF(Foglio2!$J$3=Foglio2!$E$8,Direttore_Amm.vo!N600,IF(Foglio2!$J$3=Foglio2!$E$9,Doc_mat_elem.re!N600,IF(Foglio2!$J$3=Foglio2!$E$10,Doc_dipl_scuola_sec.!N600,IF(Foglio2!$J$3=Foglio2!$E$11,Doc_scuola_media!N600,IF(Foglio2!$J$3=Foglio2!$E$12,Doc_laureati_scuola_sec.!N618,IF(Foglio2!$J$3=Foglio2!$E$13,Direttivi_capi_ist.!N600,0)))))))))))</f>
        <v>0</v>
      </c>
      <c r="Q618" s="252">
        <f>IF(Foglio2!$J$3=Foglio2!$E$3,Ausiliari_Coll.Scol.!O600,IF(Foglio2!$J$3=Foglio2!$E$4,Collab._Tecnici!O600,IF(Foglio2!$J$3=Foglio2!$E$5,Assistenti_Tecnici!O600,IF(Foglio2!$J$3=Foglio2!$E$6,Assistenti_Amm.vo!O600,IF(Foglio2!$J$3=Foglio2!$E$7,Resp_Coord_Amm.vo!O600,IF(Foglio2!$J$3=Foglio2!$E$8,Direttore_Amm.vo!O600,IF(Foglio2!$J$3=Foglio2!$E$9,Doc_mat_elem.re!O600,IF(Foglio2!$J$3=Foglio2!$E$10,Doc_dipl_scuola_sec.!O600,IF(Foglio2!$J$3=Foglio2!$E$11,Doc_scuola_media!O600,IF(Foglio2!$J$3=Foglio2!$E$12,Doc_laureati_scuola_sec.!O618,IF(Foglio2!$J$3=Foglio2!$E$13,Direttivi_capi_ist.!O600,0)))))))))))</f>
        <v>0</v>
      </c>
      <c r="R618" s="252">
        <f>IF(Foglio2!$J$3=Foglio2!$E$3,Ausiliari_Coll.Scol.!P600,IF(Foglio2!$J$3=Foglio2!$E$4,Collab._Tecnici!P600,IF(Foglio2!$J$3=Foglio2!$E$5,Assistenti_Tecnici!P600,IF(Foglio2!$J$3=Foglio2!$E$6,Assistenti_Amm.vo!P600,IF(Foglio2!$J$3=Foglio2!$E$7,Resp_Coord_Amm.vo!P600,IF(Foglio2!$J$3=Foglio2!$E$8,Direttore_Amm.vo!P600,IF(Foglio2!$J$3=Foglio2!$E$9,Doc_mat_elem.re!P600,IF(Foglio2!$J$3=Foglio2!$E$10,Doc_dipl_scuola_sec.!P600,IF(Foglio2!$J$3=Foglio2!$E$11,Doc_scuola_media!P600,IF(Foglio2!$J$3=Foglio2!$E$12,Doc_laureati_scuola_sec.!P618,IF(Foglio2!$J$3=Foglio2!$E$13,Direttivi_capi_ist.!P600,0)))))))))))</f>
        <v>0</v>
      </c>
      <c r="S618" s="252">
        <f>IF(Foglio2!$J$3=Foglio2!$E$3,Ausiliari_Coll.Scol.!Q600,IF(Foglio2!$J$3=Foglio2!$E$4,Collab._Tecnici!Q600,IF(Foglio2!$J$3=Foglio2!$E$5,Assistenti_Tecnici!Q600,IF(Foglio2!$J$3=Foglio2!$E$6,Assistenti_Amm.vo!Q600,IF(Foglio2!$J$3=Foglio2!$E$7,Resp_Coord_Amm.vo!Q600,IF(Foglio2!$J$3=Foglio2!$E$8,Direttore_Amm.vo!Q600,IF(Foglio2!$J$3=Foglio2!$E$9,Doc_mat_elem.re!Q600,IF(Foglio2!$J$3=Foglio2!$E$10,Doc_dipl_scuola_sec.!Q600,IF(Foglio2!$J$3=Foglio2!$E$11,Doc_scuola_media!Q600,IF(Foglio2!$J$3=Foglio2!$E$12,Doc_laureati_scuola_sec.!Q618,IF(Foglio2!$J$3=Foglio2!$E$13,Direttivi_capi_ist.!Q600,0)))))))))))</f>
        <v>0</v>
      </c>
      <c r="T618" s="252">
        <f>IF(Foglio2!$J$3=Foglio2!$E$3,Ausiliari_Coll.Scol.!R600,IF(Foglio2!$J$3=Foglio2!$E$4,Collab._Tecnici!R600,IF(Foglio2!$J$3=Foglio2!$E$5,Assistenti_Tecnici!R600,IF(Foglio2!$J$3=Foglio2!$E$6,Assistenti_Amm.vo!R600,IF(Foglio2!$J$3=Foglio2!$E$7,Resp_Coord_Amm.vo!R600,IF(Foglio2!$J$3=Foglio2!$E$8,Direttore_Amm.vo!R600,IF(Foglio2!$J$3=Foglio2!$E$9,Doc_mat_elem.re!R600,IF(Foglio2!$J$3=Foglio2!$E$10,Doc_dipl_scuola_sec.!R600,IF(Foglio2!$J$3=Foglio2!$E$11,Doc_scuola_media!R600,IF(Foglio2!$J$3=Foglio2!$E$12,Doc_laureati_scuola_sec.!R618,IF(Foglio2!$J$3=Foglio2!$E$13,Direttivi_capi_ist.!R600,0)))))))))))</f>
        <v>0</v>
      </c>
      <c r="U618" s="252">
        <f t="shared" ref="U618" si="3500">(P618)/12*0.8</f>
        <v>0</v>
      </c>
      <c r="V618" s="252">
        <f t="shared" ref="V618" si="3501">(P618+R618)/12*0.8</f>
        <v>0</v>
      </c>
      <c r="W618" s="253" t="str">
        <f t="shared" ref="W618" si="3502">"Fascia Da "&amp;F618&amp;" a "&amp;F619&amp;" Decorrenza "&amp;DAY(C612)&amp;"/"&amp;MONTH(C612)&amp;"/"&amp;YEAR(C612)</f>
        <v>Fascia Da 15 a 20 Decorrenza 31/12/2007</v>
      </c>
    </row>
    <row r="619" spans="1:23" ht="9" customHeight="1" x14ac:dyDescent="0.2">
      <c r="B619" s="245">
        <f t="shared" si="3329"/>
        <v>39454</v>
      </c>
      <c r="C619" s="377"/>
      <c r="D619" s="377"/>
      <c r="E619" s="254" t="s">
        <v>4</v>
      </c>
      <c r="F619" s="255">
        <v>20</v>
      </c>
      <c r="G619" s="267">
        <f t="shared" ref="G619" si="3503">G618*1936.27</f>
        <v>0</v>
      </c>
      <c r="H619" s="267">
        <f t="shared" ref="H619" si="3504">H618*1936.27</f>
        <v>0</v>
      </c>
      <c r="I619" s="267">
        <f t="shared" ref="I619" si="3505">I618*1936.27</f>
        <v>0</v>
      </c>
      <c r="J619" s="267">
        <f t="shared" ref="J619" si="3506">J618*1936.27</f>
        <v>0</v>
      </c>
      <c r="K619" s="267">
        <f t="shared" ref="K619" si="3507">K618*1936.27</f>
        <v>0</v>
      </c>
      <c r="L619" s="266">
        <f t="shared" ref="L619" si="3508">L618*1936.27</f>
        <v>0</v>
      </c>
      <c r="M619" s="267">
        <f t="shared" ref="M619" si="3509">M618*1936.27</f>
        <v>0</v>
      </c>
      <c r="N619" s="182">
        <f t="shared" ref="N619" si="3510">N618*1936.27</f>
        <v>0</v>
      </c>
      <c r="O619" s="183">
        <f t="shared" ref="O619" si="3511">O618*1936.27</f>
        <v>0</v>
      </c>
      <c r="P619" s="184">
        <f t="shared" ref="P619" si="3512">P618*1936.27</f>
        <v>0</v>
      </c>
      <c r="Q619" s="184">
        <f t="shared" ref="Q619" si="3513">Q618*1936.27</f>
        <v>0</v>
      </c>
      <c r="R619" s="184">
        <f t="shared" ref="R619" si="3514">R618*1936.27</f>
        <v>0</v>
      </c>
      <c r="S619" s="184">
        <f t="shared" ref="S619" si="3515">S618*1936.27</f>
        <v>0</v>
      </c>
      <c r="T619" s="184">
        <f t="shared" ref="T619" si="3516">T618*1936.27</f>
        <v>0</v>
      </c>
      <c r="U619" s="184">
        <f t="shared" ref="U619" si="3517">U618*1936.27</f>
        <v>0</v>
      </c>
      <c r="V619" s="184">
        <f t="shared" ref="V619" si="3518">V618*1936.27</f>
        <v>0</v>
      </c>
    </row>
    <row r="620" spans="1:23" ht="12.75" customHeight="1" x14ac:dyDescent="0.2">
      <c r="A620" s="104">
        <f>IF(Foglio2!$J$7=1,TRUNC(Base!V620,0),TRUNC(Base!U620,0))</f>
        <v>0</v>
      </c>
      <c r="B620" s="245">
        <f t="shared" si="3329"/>
        <v>39455</v>
      </c>
      <c r="C620" s="377"/>
      <c r="D620" s="377"/>
      <c r="E620" s="259" t="s">
        <v>3</v>
      </c>
      <c r="F620" s="260">
        <v>21</v>
      </c>
      <c r="G620" s="248">
        <f>IF(Foglio2!$J$3=Foglio2!$E$3,Ausiliari_Coll.Scol.!E602,IF(Foglio2!$J$3=Foglio2!$E$4,Collab._Tecnici!E602,IF(Foglio2!$J$3=Foglio2!$E$5,Assistenti_Tecnici!E602,IF(Foglio2!$J$3=Foglio2!$E$6,Assistenti_Amm.vo!E602,IF(Foglio2!$J$3=Foglio2!$E$7,Resp_Coord_Amm.vo!E602,IF(Foglio2!$J$3=Foglio2!$E$8,Direttore_Amm.vo!E602,IF(Foglio2!$J$3=Foglio2!$E$9,Doc_mat_elem.re!E602,IF(Foglio2!$J$3=Foglio2!$E$10,Doc_dipl_scuola_sec.!E602,IF(Foglio2!$J$3=Foglio2!$E$11,Doc_scuola_media!E602,IF(Foglio2!$J$3=Foglio2!$E$12,Doc_laureati_scuola_sec.!E620,IF(Foglio2!$J$3=Foglio2!$E$13,Direttivi_capi_ist.!E602,0)))))))))))</f>
        <v>0</v>
      </c>
      <c r="H620" s="248">
        <f>IF(Foglio2!$J$3=Foglio2!$E$3,Ausiliari_Coll.Scol.!F602,IF(Foglio2!$J$3=Foglio2!$E$4,Collab._Tecnici!F602,IF(Foglio2!$J$3=Foglio2!$E$5,Assistenti_Tecnici!F602,IF(Foglio2!$J$3=Foglio2!$E$6,Assistenti_Amm.vo!F602,IF(Foglio2!$J$3=Foglio2!$E$7,Resp_Coord_Amm.vo!F602,IF(Foglio2!$J$3=Foglio2!$E$8,Direttore_Amm.vo!F602,IF(Foglio2!$J$3=Foglio2!$E$9,Doc_mat_elem.re!F602,IF(Foglio2!$J$3=Foglio2!$E$10,Doc_dipl_scuola_sec.!F602,IF(Foglio2!$J$3=Foglio2!$E$11,Doc_scuola_media!F602,IF(Foglio2!$J$3=Foglio2!$E$12,Doc_laureati_scuola_sec.!F620,IF(Foglio2!$J$3=Foglio2!$E$13,Direttivi_capi_ist.!F602,0)))))))))))</f>
        <v>0</v>
      </c>
      <c r="I620" s="248">
        <f>IF(Foglio2!$J$3=Foglio2!$E$3,Ausiliari_Coll.Scol.!G602,IF(Foglio2!$J$3=Foglio2!$E$4,Collab._Tecnici!G602,IF(Foglio2!$J$3=Foglio2!$E$5,Assistenti_Tecnici!G602,IF(Foglio2!$J$3=Foglio2!$E$6,Assistenti_Amm.vo!G602,IF(Foglio2!$J$3=Foglio2!$E$7,Resp_Coord_Amm.vo!G602,IF(Foglio2!$J$3=Foglio2!$E$8,Direttore_Amm.vo!G602,IF(Foglio2!$J$3=Foglio2!$E$9,Doc_mat_elem.re!G602,IF(Foglio2!$J$3=Foglio2!$E$10,Doc_dipl_scuola_sec.!G602,IF(Foglio2!$J$3=Foglio2!$E$11,Doc_scuola_media!G602,IF(Foglio2!$J$3=Foglio2!$E$12,Doc_laureati_scuola_sec.!G620,IF(Foglio2!$J$3=Foglio2!$E$13,Direttivi_capi_ist.!G602,0)))))))))))</f>
        <v>0</v>
      </c>
      <c r="J620" s="248">
        <f>IF(Foglio2!$J$3=Foglio2!$E$3,Ausiliari_Coll.Scol.!H602,IF(Foglio2!$J$3=Foglio2!$E$4,Collab._Tecnici!H602,IF(Foglio2!$J$3=Foglio2!$E$5,Assistenti_Tecnici!H602,IF(Foglio2!$J$3=Foglio2!$E$6,Assistenti_Amm.vo!H602,IF(Foglio2!$J$3=Foglio2!$E$7,Resp_Coord_Amm.vo!H602,IF(Foglio2!$J$3=Foglio2!$E$8,Direttore_Amm.vo!H602,IF(Foglio2!$J$3=Foglio2!$E$9,Doc_mat_elem.re!H602,IF(Foglio2!$J$3=Foglio2!$E$10,Doc_dipl_scuola_sec.!H602,IF(Foglio2!$J$3=Foglio2!$E$11,Doc_scuola_media!H602,IF(Foglio2!$J$3=Foglio2!$E$12,Doc_laureati_scuola_sec.!H620,IF(Foglio2!$J$3=Foglio2!$E$13,Direttivi_capi_ist.!H602,0)))))))))))</f>
        <v>0</v>
      </c>
      <c r="K620" s="248">
        <f>IF(Foglio2!$J$3=Foglio2!$E$3,Ausiliari_Coll.Scol.!I602,IF(Foglio2!$J$3=Foglio2!$E$4,Collab._Tecnici!I602,IF(Foglio2!$J$3=Foglio2!$E$5,Assistenti_Tecnici!I602,IF(Foglio2!$J$3=Foglio2!$E$6,Assistenti_Amm.vo!I602,IF(Foglio2!$J$3=Foglio2!$E$7,Resp_Coord_Amm.vo!I602,IF(Foglio2!$J$3=Foglio2!$E$8,Direttore_Amm.vo!I602,IF(Foglio2!$J$3=Foglio2!$E$9,Doc_mat_elem.re!I602,IF(Foglio2!$J$3=Foglio2!$E$10,Doc_dipl_scuola_sec.!I602,IF(Foglio2!$J$3=Foglio2!$E$11,Doc_scuola_media!I602,IF(Foglio2!$J$3=Foglio2!$E$12,Doc_laureati_scuola_sec.!I620,IF(Foglio2!$J$3=Foglio2!$E$13,Direttivi_capi_ist.!I602,0)))))))))))</f>
        <v>0</v>
      </c>
      <c r="L620" s="248">
        <f>IF(Foglio2!$J$3=Foglio2!$E$3,Ausiliari_Coll.Scol.!J602,IF(Foglio2!$J$3=Foglio2!$E$4,Collab._Tecnici!J602,IF(Foglio2!$J$3=Foglio2!$E$5,Assistenti_Tecnici!J602,IF(Foglio2!$J$3=Foglio2!$E$6,Assistenti_Amm.vo!J602,IF(Foglio2!$J$3=Foglio2!$E$7,Resp_Coord_Amm.vo!J602,IF(Foglio2!$J$3=Foglio2!$E$8,Direttore_Amm.vo!J602,IF(Foglio2!$J$3=Foglio2!$E$9,Doc_mat_elem.re!J602,IF(Foglio2!$J$3=Foglio2!$E$10,Doc_dipl_scuola_sec.!J602,IF(Foglio2!$J$3=Foglio2!$E$11,Doc_scuola_media!J602,IF(Foglio2!$J$3=Foglio2!$E$12,Doc_laureati_scuola_sec.!J620,IF(Foglio2!$J$3=Foglio2!$E$13,Direttivi_capi_ist.!J602,0)))))))))))</f>
        <v>0</v>
      </c>
      <c r="M620" s="249">
        <f>IF(Foglio2!$J$3=Foglio2!$E$3,Ausiliari_Coll.Scol.!K602,IF(Foglio2!$J$3=Foglio2!$E$4,Collab._Tecnici!K602,IF(Foglio2!$J$3=Foglio2!$E$5,Assistenti_Tecnici!K602,IF(Foglio2!$J$3=Foglio2!$E$6,Assistenti_Amm.vo!K602,IF(Foglio2!$J$3=Foglio2!$E$7,Resp_Coord_Amm.vo!K602,IF(Foglio2!$J$3=Foglio2!$E$8,Direttore_Amm.vo!K602,IF(Foglio2!$J$3=Foglio2!$E$9,Doc_mat_elem.re!K602,IF(Foglio2!$J$3=Foglio2!$E$10,Doc_dipl_scuola_sec.!K602,IF(Foglio2!$J$3=Foglio2!$E$11,Doc_scuola_media!K602,IF(Foglio2!$J$3=Foglio2!$E$12,Doc_laureati_scuola_sec.!K620,IF(Foglio2!$J$3=Foglio2!$E$13,Direttivi_capi_ist.!K602,0)))))))))))</f>
        <v>0</v>
      </c>
      <c r="N620" s="250">
        <f>IF(Foglio2!$J$3=Foglio2!$E$3,Ausiliari_Coll.Scol.!L602,IF(Foglio2!$J$3=Foglio2!$E$4,Collab._Tecnici!L602,IF(Foglio2!$J$3=Foglio2!$E$5,Assistenti_Tecnici!L602,IF(Foglio2!$J$3=Foglio2!$E$6,Assistenti_Amm.vo!L602,IF(Foglio2!$J$3=Foglio2!$E$7,Resp_Coord_Amm.vo!L602,IF(Foglio2!$J$3=Foglio2!$E$8,Direttore_Amm.vo!L602,IF(Foglio2!$J$3=Foglio2!$E$9,Doc_mat_elem.re!L602,IF(Foglio2!$J$3=Foglio2!$E$10,Doc_dipl_scuola_sec.!L602,IF(Foglio2!$J$3=Foglio2!$E$11,Doc_scuola_media!L602,IF(Foglio2!$J$3=Foglio2!$E$12,Doc_laureati_scuola_sec.!L620,IF(Foglio2!$J$3=Foglio2!$E$13,Direttivi_capi_ist.!L602,0)))))))))))</f>
        <v>0</v>
      </c>
      <c r="O620" s="251">
        <f>IF(Foglio2!$J$3=Foglio2!$E$3,Ausiliari_Coll.Scol.!M602,IF(Foglio2!$J$3=Foglio2!$E$4,Collab._Tecnici!M602,IF(Foglio2!$J$3=Foglio2!$E$5,Assistenti_Tecnici!M602,IF(Foglio2!$J$3=Foglio2!$E$6,Assistenti_Amm.vo!M602,IF(Foglio2!$J$3=Foglio2!$E$7,Resp_Coord_Amm.vo!M602,IF(Foglio2!$J$3=Foglio2!$E$8,Direttore_Amm.vo!M602,IF(Foglio2!$J$3=Foglio2!$E$9,Doc_mat_elem.re!M602,IF(Foglio2!$J$3=Foglio2!$E$10,Doc_dipl_scuola_sec.!M602,IF(Foglio2!$J$3=Foglio2!$E$11,Doc_scuola_media!M602,IF(Foglio2!$J$3=Foglio2!$E$12,Doc_laureati_scuola_sec.!M620,IF(Foglio2!$J$3=Foglio2!$E$13,Direttivi_capi_ist.!M602,0)))))))))))</f>
        <v>0</v>
      </c>
      <c r="P620" s="252">
        <f>IF(Foglio2!$J$3=Foglio2!$E$3,Ausiliari_Coll.Scol.!N602,IF(Foglio2!$J$3=Foglio2!$E$4,Collab._Tecnici!N602,IF(Foglio2!$J$3=Foglio2!$E$5,Assistenti_Tecnici!N602,IF(Foglio2!$J$3=Foglio2!$E$6,Assistenti_Amm.vo!N602,IF(Foglio2!$J$3=Foglio2!$E$7,Resp_Coord_Amm.vo!N602,IF(Foglio2!$J$3=Foglio2!$E$8,Direttore_Amm.vo!N602,IF(Foglio2!$J$3=Foglio2!$E$9,Doc_mat_elem.re!N602,IF(Foglio2!$J$3=Foglio2!$E$10,Doc_dipl_scuola_sec.!N602,IF(Foglio2!$J$3=Foglio2!$E$11,Doc_scuola_media!N602,IF(Foglio2!$J$3=Foglio2!$E$12,Doc_laureati_scuola_sec.!N620,IF(Foglio2!$J$3=Foglio2!$E$13,Direttivi_capi_ist.!N602,0)))))))))))</f>
        <v>0</v>
      </c>
      <c r="Q620" s="252">
        <f>IF(Foglio2!$J$3=Foglio2!$E$3,Ausiliari_Coll.Scol.!O602,IF(Foglio2!$J$3=Foglio2!$E$4,Collab._Tecnici!O602,IF(Foglio2!$J$3=Foglio2!$E$5,Assistenti_Tecnici!O602,IF(Foglio2!$J$3=Foglio2!$E$6,Assistenti_Amm.vo!O602,IF(Foglio2!$J$3=Foglio2!$E$7,Resp_Coord_Amm.vo!O602,IF(Foglio2!$J$3=Foglio2!$E$8,Direttore_Amm.vo!O602,IF(Foglio2!$J$3=Foglio2!$E$9,Doc_mat_elem.re!O602,IF(Foglio2!$J$3=Foglio2!$E$10,Doc_dipl_scuola_sec.!O602,IF(Foglio2!$J$3=Foglio2!$E$11,Doc_scuola_media!O602,IF(Foglio2!$J$3=Foglio2!$E$12,Doc_laureati_scuola_sec.!O620,IF(Foglio2!$J$3=Foglio2!$E$13,Direttivi_capi_ist.!O602,0)))))))))))</f>
        <v>0</v>
      </c>
      <c r="R620" s="252">
        <f>IF(Foglio2!$J$3=Foglio2!$E$3,Ausiliari_Coll.Scol.!P602,IF(Foglio2!$J$3=Foglio2!$E$4,Collab._Tecnici!P602,IF(Foglio2!$J$3=Foglio2!$E$5,Assistenti_Tecnici!P602,IF(Foglio2!$J$3=Foglio2!$E$6,Assistenti_Amm.vo!P602,IF(Foglio2!$J$3=Foglio2!$E$7,Resp_Coord_Amm.vo!P602,IF(Foglio2!$J$3=Foglio2!$E$8,Direttore_Amm.vo!P602,IF(Foglio2!$J$3=Foglio2!$E$9,Doc_mat_elem.re!P602,IF(Foglio2!$J$3=Foglio2!$E$10,Doc_dipl_scuola_sec.!P602,IF(Foglio2!$J$3=Foglio2!$E$11,Doc_scuola_media!P602,IF(Foglio2!$J$3=Foglio2!$E$12,Doc_laureati_scuola_sec.!P620,IF(Foglio2!$J$3=Foglio2!$E$13,Direttivi_capi_ist.!P602,0)))))))))))</f>
        <v>0</v>
      </c>
      <c r="S620" s="252">
        <f>IF(Foglio2!$J$3=Foglio2!$E$3,Ausiliari_Coll.Scol.!Q602,IF(Foglio2!$J$3=Foglio2!$E$4,Collab._Tecnici!Q602,IF(Foglio2!$J$3=Foglio2!$E$5,Assistenti_Tecnici!Q602,IF(Foglio2!$J$3=Foglio2!$E$6,Assistenti_Amm.vo!Q602,IF(Foglio2!$J$3=Foglio2!$E$7,Resp_Coord_Amm.vo!Q602,IF(Foglio2!$J$3=Foglio2!$E$8,Direttore_Amm.vo!Q602,IF(Foglio2!$J$3=Foglio2!$E$9,Doc_mat_elem.re!Q602,IF(Foglio2!$J$3=Foglio2!$E$10,Doc_dipl_scuola_sec.!Q602,IF(Foglio2!$J$3=Foglio2!$E$11,Doc_scuola_media!Q602,IF(Foglio2!$J$3=Foglio2!$E$12,Doc_laureati_scuola_sec.!Q620,IF(Foglio2!$J$3=Foglio2!$E$13,Direttivi_capi_ist.!Q602,0)))))))))))</f>
        <v>0</v>
      </c>
      <c r="T620" s="252">
        <f>IF(Foglio2!$J$3=Foglio2!$E$3,Ausiliari_Coll.Scol.!R602,IF(Foglio2!$J$3=Foglio2!$E$4,Collab._Tecnici!R602,IF(Foglio2!$J$3=Foglio2!$E$5,Assistenti_Tecnici!R602,IF(Foglio2!$J$3=Foglio2!$E$6,Assistenti_Amm.vo!R602,IF(Foglio2!$J$3=Foglio2!$E$7,Resp_Coord_Amm.vo!R602,IF(Foglio2!$J$3=Foglio2!$E$8,Direttore_Amm.vo!R602,IF(Foglio2!$J$3=Foglio2!$E$9,Doc_mat_elem.re!R602,IF(Foglio2!$J$3=Foglio2!$E$10,Doc_dipl_scuola_sec.!R602,IF(Foglio2!$J$3=Foglio2!$E$11,Doc_scuola_media!R602,IF(Foglio2!$J$3=Foglio2!$E$12,Doc_laureati_scuola_sec.!R620,IF(Foglio2!$J$3=Foglio2!$E$13,Direttivi_capi_ist.!R602,0)))))))))))</f>
        <v>0</v>
      </c>
      <c r="U620" s="252">
        <f t="shared" ref="U620" si="3519">(P620)/12*0.8</f>
        <v>0</v>
      </c>
      <c r="V620" s="252">
        <f t="shared" ref="V620" si="3520">(P620+R620)/12*0.8</f>
        <v>0</v>
      </c>
      <c r="W620" s="253" t="str">
        <f t="shared" ref="W620" si="3521">"Fascia Da "&amp;F620&amp;" a "&amp;F621&amp;" Decorrenza "&amp;DAY(C612)&amp;"/"&amp;MONTH(C612)&amp;"/"&amp;YEAR(C612)</f>
        <v>Fascia Da 21 a 27 Decorrenza 31/12/2007</v>
      </c>
    </row>
    <row r="621" spans="1:23" ht="9" customHeight="1" x14ac:dyDescent="0.2">
      <c r="B621" s="245">
        <f t="shared" si="3329"/>
        <v>39456</v>
      </c>
      <c r="C621" s="377"/>
      <c r="D621" s="377"/>
      <c r="E621" s="254" t="s">
        <v>4</v>
      </c>
      <c r="F621" s="255">
        <v>27</v>
      </c>
      <c r="G621" s="267">
        <f t="shared" ref="G621" si="3522">G620*1936.27</f>
        <v>0</v>
      </c>
      <c r="H621" s="267">
        <f t="shared" ref="H621" si="3523">H620*1936.27</f>
        <v>0</v>
      </c>
      <c r="I621" s="267">
        <f t="shared" ref="I621" si="3524">I620*1936.27</f>
        <v>0</v>
      </c>
      <c r="J621" s="267">
        <f t="shared" ref="J621" si="3525">J620*1936.27</f>
        <v>0</v>
      </c>
      <c r="K621" s="267">
        <f t="shared" ref="K621" si="3526">K620*1936.27</f>
        <v>0</v>
      </c>
      <c r="L621" s="266">
        <f t="shared" ref="L621" si="3527">L620*1936.27</f>
        <v>0</v>
      </c>
      <c r="M621" s="267">
        <f t="shared" ref="M621" si="3528">M620*1936.27</f>
        <v>0</v>
      </c>
      <c r="N621" s="182">
        <f t="shared" ref="N621" si="3529">N620*1936.27</f>
        <v>0</v>
      </c>
      <c r="O621" s="183">
        <f t="shared" ref="O621" si="3530">O620*1936.27</f>
        <v>0</v>
      </c>
      <c r="P621" s="184">
        <f t="shared" ref="P621" si="3531">P620*1936.27</f>
        <v>0</v>
      </c>
      <c r="Q621" s="184">
        <f t="shared" ref="Q621" si="3532">Q620*1936.27</f>
        <v>0</v>
      </c>
      <c r="R621" s="184">
        <f t="shared" ref="R621" si="3533">R620*1936.27</f>
        <v>0</v>
      </c>
      <c r="S621" s="184">
        <f t="shared" ref="S621" si="3534">S620*1936.27</f>
        <v>0</v>
      </c>
      <c r="T621" s="184">
        <f t="shared" ref="T621" si="3535">T620*1936.27</f>
        <v>0</v>
      </c>
      <c r="U621" s="184">
        <f t="shared" ref="U621" si="3536">U620*1936.27</f>
        <v>0</v>
      </c>
      <c r="V621" s="184">
        <f t="shared" ref="V621" si="3537">V620*1936.27</f>
        <v>0</v>
      </c>
    </row>
    <row r="622" spans="1:23" ht="12.75" customHeight="1" x14ac:dyDescent="0.2">
      <c r="A622" s="104">
        <f>IF(Foglio2!$J$7=1,TRUNC(Base!V622,0),TRUNC(Base!U622,0))</f>
        <v>0</v>
      </c>
      <c r="B622" s="245">
        <f t="shared" si="3329"/>
        <v>39457</v>
      </c>
      <c r="C622" s="377"/>
      <c r="D622" s="377"/>
      <c r="E622" s="259" t="s">
        <v>3</v>
      </c>
      <c r="F622" s="260">
        <v>28</v>
      </c>
      <c r="G622" s="248">
        <f>IF(Foglio2!$J$3=Foglio2!$E$3,Ausiliari_Coll.Scol.!E604,IF(Foglio2!$J$3=Foglio2!$E$4,Collab._Tecnici!E604,IF(Foglio2!$J$3=Foglio2!$E$5,Assistenti_Tecnici!E604,IF(Foglio2!$J$3=Foglio2!$E$6,Assistenti_Amm.vo!E604,IF(Foglio2!$J$3=Foglio2!$E$7,Resp_Coord_Amm.vo!E604,IF(Foglio2!$J$3=Foglio2!$E$8,Direttore_Amm.vo!E604,IF(Foglio2!$J$3=Foglio2!$E$9,Doc_mat_elem.re!E604,IF(Foglio2!$J$3=Foglio2!$E$10,Doc_dipl_scuola_sec.!E604,IF(Foglio2!$J$3=Foglio2!$E$11,Doc_scuola_media!E604,IF(Foglio2!$J$3=Foglio2!$E$12,Doc_laureati_scuola_sec.!E622,IF(Foglio2!$J$3=Foglio2!$E$13,Direttivi_capi_ist.!E604,0)))))))))))</f>
        <v>0</v>
      </c>
      <c r="H622" s="248">
        <f>IF(Foglio2!$J$3=Foglio2!$E$3,Ausiliari_Coll.Scol.!F604,IF(Foglio2!$J$3=Foglio2!$E$4,Collab._Tecnici!F604,IF(Foglio2!$J$3=Foglio2!$E$5,Assistenti_Tecnici!F604,IF(Foglio2!$J$3=Foglio2!$E$6,Assistenti_Amm.vo!F604,IF(Foglio2!$J$3=Foglio2!$E$7,Resp_Coord_Amm.vo!F604,IF(Foglio2!$J$3=Foglio2!$E$8,Direttore_Amm.vo!F604,IF(Foglio2!$J$3=Foglio2!$E$9,Doc_mat_elem.re!F604,IF(Foglio2!$J$3=Foglio2!$E$10,Doc_dipl_scuola_sec.!F604,IF(Foglio2!$J$3=Foglio2!$E$11,Doc_scuola_media!F604,IF(Foglio2!$J$3=Foglio2!$E$12,Doc_laureati_scuola_sec.!F622,IF(Foglio2!$J$3=Foglio2!$E$13,Direttivi_capi_ist.!F604,0)))))))))))</f>
        <v>0</v>
      </c>
      <c r="I622" s="248">
        <f>IF(Foglio2!$J$3=Foglio2!$E$3,Ausiliari_Coll.Scol.!G604,IF(Foglio2!$J$3=Foglio2!$E$4,Collab._Tecnici!G604,IF(Foglio2!$J$3=Foglio2!$E$5,Assistenti_Tecnici!G604,IF(Foglio2!$J$3=Foglio2!$E$6,Assistenti_Amm.vo!G604,IF(Foglio2!$J$3=Foglio2!$E$7,Resp_Coord_Amm.vo!G604,IF(Foglio2!$J$3=Foglio2!$E$8,Direttore_Amm.vo!G604,IF(Foglio2!$J$3=Foglio2!$E$9,Doc_mat_elem.re!G604,IF(Foglio2!$J$3=Foglio2!$E$10,Doc_dipl_scuola_sec.!G604,IF(Foglio2!$J$3=Foglio2!$E$11,Doc_scuola_media!G604,IF(Foglio2!$J$3=Foglio2!$E$12,Doc_laureati_scuola_sec.!G622,IF(Foglio2!$J$3=Foglio2!$E$13,Direttivi_capi_ist.!G604,0)))))))))))</f>
        <v>0</v>
      </c>
      <c r="J622" s="248">
        <f>IF(Foglio2!$J$3=Foglio2!$E$3,Ausiliari_Coll.Scol.!H604,IF(Foglio2!$J$3=Foglio2!$E$4,Collab._Tecnici!H604,IF(Foglio2!$J$3=Foglio2!$E$5,Assistenti_Tecnici!H604,IF(Foglio2!$J$3=Foglio2!$E$6,Assistenti_Amm.vo!H604,IF(Foglio2!$J$3=Foglio2!$E$7,Resp_Coord_Amm.vo!H604,IF(Foglio2!$J$3=Foglio2!$E$8,Direttore_Amm.vo!H604,IF(Foglio2!$J$3=Foglio2!$E$9,Doc_mat_elem.re!H604,IF(Foglio2!$J$3=Foglio2!$E$10,Doc_dipl_scuola_sec.!H604,IF(Foglio2!$J$3=Foglio2!$E$11,Doc_scuola_media!H604,IF(Foglio2!$J$3=Foglio2!$E$12,Doc_laureati_scuola_sec.!H622,IF(Foglio2!$J$3=Foglio2!$E$13,Direttivi_capi_ist.!H604,0)))))))))))</f>
        <v>0</v>
      </c>
      <c r="K622" s="248">
        <f>IF(Foglio2!$J$3=Foglio2!$E$3,Ausiliari_Coll.Scol.!I604,IF(Foglio2!$J$3=Foglio2!$E$4,Collab._Tecnici!I604,IF(Foglio2!$J$3=Foglio2!$E$5,Assistenti_Tecnici!I604,IF(Foglio2!$J$3=Foglio2!$E$6,Assistenti_Amm.vo!I604,IF(Foglio2!$J$3=Foglio2!$E$7,Resp_Coord_Amm.vo!I604,IF(Foglio2!$J$3=Foglio2!$E$8,Direttore_Amm.vo!I604,IF(Foglio2!$J$3=Foglio2!$E$9,Doc_mat_elem.re!I604,IF(Foglio2!$J$3=Foglio2!$E$10,Doc_dipl_scuola_sec.!I604,IF(Foglio2!$J$3=Foglio2!$E$11,Doc_scuola_media!I604,IF(Foglio2!$J$3=Foglio2!$E$12,Doc_laureati_scuola_sec.!I622,IF(Foglio2!$J$3=Foglio2!$E$13,Direttivi_capi_ist.!I604,0)))))))))))</f>
        <v>0</v>
      </c>
      <c r="L622" s="248">
        <f>IF(Foglio2!$J$3=Foglio2!$E$3,Ausiliari_Coll.Scol.!J604,IF(Foglio2!$J$3=Foglio2!$E$4,Collab._Tecnici!J604,IF(Foglio2!$J$3=Foglio2!$E$5,Assistenti_Tecnici!J604,IF(Foglio2!$J$3=Foglio2!$E$6,Assistenti_Amm.vo!J604,IF(Foglio2!$J$3=Foglio2!$E$7,Resp_Coord_Amm.vo!J604,IF(Foglio2!$J$3=Foglio2!$E$8,Direttore_Amm.vo!J604,IF(Foglio2!$J$3=Foglio2!$E$9,Doc_mat_elem.re!J604,IF(Foglio2!$J$3=Foglio2!$E$10,Doc_dipl_scuola_sec.!J604,IF(Foglio2!$J$3=Foglio2!$E$11,Doc_scuola_media!J604,IF(Foglio2!$J$3=Foglio2!$E$12,Doc_laureati_scuola_sec.!J622,IF(Foglio2!$J$3=Foglio2!$E$13,Direttivi_capi_ist.!J604,0)))))))))))</f>
        <v>0</v>
      </c>
      <c r="M622" s="249">
        <f>IF(Foglio2!$J$3=Foglio2!$E$3,Ausiliari_Coll.Scol.!K604,IF(Foglio2!$J$3=Foglio2!$E$4,Collab._Tecnici!K604,IF(Foglio2!$J$3=Foglio2!$E$5,Assistenti_Tecnici!K604,IF(Foglio2!$J$3=Foglio2!$E$6,Assistenti_Amm.vo!K604,IF(Foglio2!$J$3=Foglio2!$E$7,Resp_Coord_Amm.vo!K604,IF(Foglio2!$J$3=Foglio2!$E$8,Direttore_Amm.vo!K604,IF(Foglio2!$J$3=Foglio2!$E$9,Doc_mat_elem.re!K604,IF(Foglio2!$J$3=Foglio2!$E$10,Doc_dipl_scuola_sec.!K604,IF(Foglio2!$J$3=Foglio2!$E$11,Doc_scuola_media!K604,IF(Foglio2!$J$3=Foglio2!$E$12,Doc_laureati_scuola_sec.!K622,IF(Foglio2!$J$3=Foglio2!$E$13,Direttivi_capi_ist.!K604,0)))))))))))</f>
        <v>0</v>
      </c>
      <c r="N622" s="250">
        <f>IF(Foglio2!$J$3=Foglio2!$E$3,Ausiliari_Coll.Scol.!L604,IF(Foglio2!$J$3=Foglio2!$E$4,Collab._Tecnici!L604,IF(Foglio2!$J$3=Foglio2!$E$5,Assistenti_Tecnici!L604,IF(Foglio2!$J$3=Foglio2!$E$6,Assistenti_Amm.vo!L604,IF(Foglio2!$J$3=Foglio2!$E$7,Resp_Coord_Amm.vo!L604,IF(Foglio2!$J$3=Foglio2!$E$8,Direttore_Amm.vo!L604,IF(Foglio2!$J$3=Foglio2!$E$9,Doc_mat_elem.re!L604,IF(Foglio2!$J$3=Foglio2!$E$10,Doc_dipl_scuola_sec.!L604,IF(Foglio2!$J$3=Foglio2!$E$11,Doc_scuola_media!L604,IF(Foglio2!$J$3=Foglio2!$E$12,Doc_laureati_scuola_sec.!L622,IF(Foglio2!$J$3=Foglio2!$E$13,Direttivi_capi_ist.!L604,0)))))))))))</f>
        <v>0</v>
      </c>
      <c r="O622" s="251">
        <f>IF(Foglio2!$J$3=Foglio2!$E$3,Ausiliari_Coll.Scol.!M604,IF(Foglio2!$J$3=Foglio2!$E$4,Collab._Tecnici!M604,IF(Foglio2!$J$3=Foglio2!$E$5,Assistenti_Tecnici!M604,IF(Foglio2!$J$3=Foglio2!$E$6,Assistenti_Amm.vo!M604,IF(Foglio2!$J$3=Foglio2!$E$7,Resp_Coord_Amm.vo!M604,IF(Foglio2!$J$3=Foglio2!$E$8,Direttore_Amm.vo!M604,IF(Foglio2!$J$3=Foglio2!$E$9,Doc_mat_elem.re!M604,IF(Foglio2!$J$3=Foglio2!$E$10,Doc_dipl_scuola_sec.!M604,IF(Foglio2!$J$3=Foglio2!$E$11,Doc_scuola_media!M604,IF(Foglio2!$J$3=Foglio2!$E$12,Doc_laureati_scuola_sec.!M622,IF(Foglio2!$J$3=Foglio2!$E$13,Direttivi_capi_ist.!M604,0)))))))))))</f>
        <v>0</v>
      </c>
      <c r="P622" s="252">
        <f>IF(Foglio2!$J$3=Foglio2!$E$3,Ausiliari_Coll.Scol.!N604,IF(Foglio2!$J$3=Foglio2!$E$4,Collab._Tecnici!N604,IF(Foglio2!$J$3=Foglio2!$E$5,Assistenti_Tecnici!N604,IF(Foglio2!$J$3=Foglio2!$E$6,Assistenti_Amm.vo!N604,IF(Foglio2!$J$3=Foglio2!$E$7,Resp_Coord_Amm.vo!N604,IF(Foglio2!$J$3=Foglio2!$E$8,Direttore_Amm.vo!N604,IF(Foglio2!$J$3=Foglio2!$E$9,Doc_mat_elem.re!N604,IF(Foglio2!$J$3=Foglio2!$E$10,Doc_dipl_scuola_sec.!N604,IF(Foglio2!$J$3=Foglio2!$E$11,Doc_scuola_media!N604,IF(Foglio2!$J$3=Foglio2!$E$12,Doc_laureati_scuola_sec.!N622,IF(Foglio2!$J$3=Foglio2!$E$13,Direttivi_capi_ist.!N604,0)))))))))))</f>
        <v>0</v>
      </c>
      <c r="Q622" s="252">
        <f>IF(Foglio2!$J$3=Foglio2!$E$3,Ausiliari_Coll.Scol.!O604,IF(Foglio2!$J$3=Foglio2!$E$4,Collab._Tecnici!O604,IF(Foglio2!$J$3=Foglio2!$E$5,Assistenti_Tecnici!O604,IF(Foglio2!$J$3=Foglio2!$E$6,Assistenti_Amm.vo!O604,IF(Foglio2!$J$3=Foglio2!$E$7,Resp_Coord_Amm.vo!O604,IF(Foglio2!$J$3=Foglio2!$E$8,Direttore_Amm.vo!O604,IF(Foglio2!$J$3=Foglio2!$E$9,Doc_mat_elem.re!O604,IF(Foglio2!$J$3=Foglio2!$E$10,Doc_dipl_scuola_sec.!O604,IF(Foglio2!$J$3=Foglio2!$E$11,Doc_scuola_media!O604,IF(Foglio2!$J$3=Foglio2!$E$12,Doc_laureati_scuola_sec.!O622,IF(Foglio2!$J$3=Foglio2!$E$13,Direttivi_capi_ist.!O604,0)))))))))))</f>
        <v>0</v>
      </c>
      <c r="R622" s="252">
        <f>IF(Foglio2!$J$3=Foglio2!$E$3,Ausiliari_Coll.Scol.!P604,IF(Foglio2!$J$3=Foglio2!$E$4,Collab._Tecnici!P604,IF(Foglio2!$J$3=Foglio2!$E$5,Assistenti_Tecnici!P604,IF(Foglio2!$J$3=Foglio2!$E$6,Assistenti_Amm.vo!P604,IF(Foglio2!$J$3=Foglio2!$E$7,Resp_Coord_Amm.vo!P604,IF(Foglio2!$J$3=Foglio2!$E$8,Direttore_Amm.vo!P604,IF(Foglio2!$J$3=Foglio2!$E$9,Doc_mat_elem.re!P604,IF(Foglio2!$J$3=Foglio2!$E$10,Doc_dipl_scuola_sec.!P604,IF(Foglio2!$J$3=Foglio2!$E$11,Doc_scuola_media!P604,IF(Foglio2!$J$3=Foglio2!$E$12,Doc_laureati_scuola_sec.!P622,IF(Foglio2!$J$3=Foglio2!$E$13,Direttivi_capi_ist.!P604,0)))))))))))</f>
        <v>0</v>
      </c>
      <c r="S622" s="252">
        <f>IF(Foglio2!$J$3=Foglio2!$E$3,Ausiliari_Coll.Scol.!Q604,IF(Foglio2!$J$3=Foglio2!$E$4,Collab._Tecnici!Q604,IF(Foglio2!$J$3=Foglio2!$E$5,Assistenti_Tecnici!Q604,IF(Foglio2!$J$3=Foglio2!$E$6,Assistenti_Amm.vo!Q604,IF(Foglio2!$J$3=Foglio2!$E$7,Resp_Coord_Amm.vo!Q604,IF(Foglio2!$J$3=Foglio2!$E$8,Direttore_Amm.vo!Q604,IF(Foglio2!$J$3=Foglio2!$E$9,Doc_mat_elem.re!Q604,IF(Foglio2!$J$3=Foglio2!$E$10,Doc_dipl_scuola_sec.!Q604,IF(Foglio2!$J$3=Foglio2!$E$11,Doc_scuola_media!Q604,IF(Foglio2!$J$3=Foglio2!$E$12,Doc_laureati_scuola_sec.!Q622,IF(Foglio2!$J$3=Foglio2!$E$13,Direttivi_capi_ist.!Q604,0)))))))))))</f>
        <v>0</v>
      </c>
      <c r="T622" s="252">
        <f>IF(Foglio2!$J$3=Foglio2!$E$3,Ausiliari_Coll.Scol.!R604,IF(Foglio2!$J$3=Foglio2!$E$4,Collab._Tecnici!R604,IF(Foglio2!$J$3=Foglio2!$E$5,Assistenti_Tecnici!R604,IF(Foglio2!$J$3=Foglio2!$E$6,Assistenti_Amm.vo!R604,IF(Foglio2!$J$3=Foglio2!$E$7,Resp_Coord_Amm.vo!R604,IF(Foglio2!$J$3=Foglio2!$E$8,Direttore_Amm.vo!R604,IF(Foglio2!$J$3=Foglio2!$E$9,Doc_mat_elem.re!R604,IF(Foglio2!$J$3=Foglio2!$E$10,Doc_dipl_scuola_sec.!R604,IF(Foglio2!$J$3=Foglio2!$E$11,Doc_scuola_media!R604,IF(Foglio2!$J$3=Foglio2!$E$12,Doc_laureati_scuola_sec.!R622,IF(Foglio2!$J$3=Foglio2!$E$13,Direttivi_capi_ist.!R604,0)))))))))))</f>
        <v>0</v>
      </c>
      <c r="U622" s="252">
        <f t="shared" ref="U622" si="3538">(P622)/12*0.8</f>
        <v>0</v>
      </c>
      <c r="V622" s="252">
        <f t="shared" ref="V622" si="3539">(P622+R622)/12*0.8</f>
        <v>0</v>
      </c>
      <c r="W622" s="253" t="str">
        <f t="shared" ref="W622" si="3540">"Fascia Da "&amp;F622&amp;" a "&amp;F623&amp;" Decorrenza "&amp;DAY(C612)&amp;"/"&amp;MONTH(C612)&amp;"/"&amp;YEAR(C612)</f>
        <v>Fascia Da 28 a 34 Decorrenza 31/12/2007</v>
      </c>
    </row>
    <row r="623" spans="1:23" ht="9" customHeight="1" x14ac:dyDescent="0.2">
      <c r="B623" s="245">
        <f t="shared" si="3329"/>
        <v>39458</v>
      </c>
      <c r="C623" s="377"/>
      <c r="D623" s="377"/>
      <c r="E623" s="254" t="s">
        <v>4</v>
      </c>
      <c r="F623" s="255">
        <v>34</v>
      </c>
      <c r="G623" s="267">
        <f t="shared" ref="G623" si="3541">G622*1936.27</f>
        <v>0</v>
      </c>
      <c r="H623" s="267">
        <f t="shared" ref="H623" si="3542">H622*1936.27</f>
        <v>0</v>
      </c>
      <c r="I623" s="267">
        <f t="shared" ref="I623" si="3543">I622*1936.27</f>
        <v>0</v>
      </c>
      <c r="J623" s="267">
        <f t="shared" ref="J623" si="3544">J622*1936.27</f>
        <v>0</v>
      </c>
      <c r="K623" s="267">
        <f t="shared" ref="K623" si="3545">K622*1936.27</f>
        <v>0</v>
      </c>
      <c r="L623" s="266">
        <f t="shared" ref="L623" si="3546">L622*1936.27</f>
        <v>0</v>
      </c>
      <c r="M623" s="267">
        <f t="shared" ref="M623" si="3547">M622*1936.27</f>
        <v>0</v>
      </c>
      <c r="N623" s="182">
        <f t="shared" ref="N623" si="3548">N622*1936.27</f>
        <v>0</v>
      </c>
      <c r="O623" s="183">
        <f t="shared" ref="O623" si="3549">O622*1936.27</f>
        <v>0</v>
      </c>
      <c r="P623" s="184">
        <f t="shared" ref="P623" si="3550">P622*1936.27</f>
        <v>0</v>
      </c>
      <c r="Q623" s="184">
        <f t="shared" ref="Q623" si="3551">Q622*1936.27</f>
        <v>0</v>
      </c>
      <c r="R623" s="184">
        <f t="shared" ref="R623" si="3552">R622*1936.27</f>
        <v>0</v>
      </c>
      <c r="S623" s="184">
        <f t="shared" ref="S623" si="3553">S622*1936.27</f>
        <v>0</v>
      </c>
      <c r="T623" s="184">
        <f t="shared" ref="T623" si="3554">T622*1936.27</f>
        <v>0</v>
      </c>
      <c r="U623" s="184">
        <f t="shared" ref="U623" si="3555">U622*1936.27</f>
        <v>0</v>
      </c>
      <c r="V623" s="184">
        <f t="shared" ref="V623" si="3556">V622*1936.27</f>
        <v>0</v>
      </c>
    </row>
    <row r="624" spans="1:23" ht="12.75" customHeight="1" x14ac:dyDescent="0.2">
      <c r="A624" s="104">
        <f>IF(Foglio2!$J$7=1,TRUNC(Base!V624,0),TRUNC(Base!U624,0))</f>
        <v>0</v>
      </c>
      <c r="B624" s="245">
        <f t="shared" si="3329"/>
        <v>39459</v>
      </c>
      <c r="C624" s="377"/>
      <c r="D624" s="377"/>
      <c r="E624" s="259" t="s">
        <v>3</v>
      </c>
      <c r="F624" s="260">
        <v>35</v>
      </c>
      <c r="G624" s="248">
        <f>IF(Foglio2!$J$3=Foglio2!$E$3,Ausiliari_Coll.Scol.!E606,IF(Foglio2!$J$3=Foglio2!$E$4,Collab._Tecnici!E606,IF(Foglio2!$J$3=Foglio2!$E$5,Assistenti_Tecnici!E606,IF(Foglio2!$J$3=Foglio2!$E$6,Assistenti_Amm.vo!E606,IF(Foglio2!$J$3=Foglio2!$E$7,Resp_Coord_Amm.vo!E606,IF(Foglio2!$J$3=Foglio2!$E$8,Direttore_Amm.vo!E606,IF(Foglio2!$J$3=Foglio2!$E$9,Doc_mat_elem.re!E606,IF(Foglio2!$J$3=Foglio2!$E$10,Doc_dipl_scuola_sec.!E606,IF(Foglio2!$J$3=Foglio2!$E$11,Doc_scuola_media!E606,IF(Foglio2!$J$3=Foglio2!$E$12,Doc_laureati_scuola_sec.!E624,IF(Foglio2!$J$3=Foglio2!$E$13,Direttivi_capi_ist.!E606,0)))))))))))</f>
        <v>0</v>
      </c>
      <c r="H624" s="248">
        <f>IF(Foglio2!$J$3=Foglio2!$E$3,Ausiliari_Coll.Scol.!F606,IF(Foglio2!$J$3=Foglio2!$E$4,Collab._Tecnici!F606,IF(Foglio2!$J$3=Foglio2!$E$5,Assistenti_Tecnici!F606,IF(Foglio2!$J$3=Foglio2!$E$6,Assistenti_Amm.vo!F606,IF(Foglio2!$J$3=Foglio2!$E$7,Resp_Coord_Amm.vo!F606,IF(Foglio2!$J$3=Foglio2!$E$8,Direttore_Amm.vo!F606,IF(Foglio2!$J$3=Foglio2!$E$9,Doc_mat_elem.re!F606,IF(Foglio2!$J$3=Foglio2!$E$10,Doc_dipl_scuola_sec.!F606,IF(Foglio2!$J$3=Foglio2!$E$11,Doc_scuola_media!F606,IF(Foglio2!$J$3=Foglio2!$E$12,Doc_laureati_scuola_sec.!F624,IF(Foglio2!$J$3=Foglio2!$E$13,Direttivi_capi_ist.!F606,0)))))))))))</f>
        <v>0</v>
      </c>
      <c r="I624" s="248">
        <f>IF(Foglio2!$J$3=Foglio2!$E$3,Ausiliari_Coll.Scol.!G606,IF(Foglio2!$J$3=Foglio2!$E$4,Collab._Tecnici!G606,IF(Foglio2!$J$3=Foglio2!$E$5,Assistenti_Tecnici!G606,IF(Foglio2!$J$3=Foglio2!$E$6,Assistenti_Amm.vo!G606,IF(Foglio2!$J$3=Foglio2!$E$7,Resp_Coord_Amm.vo!G606,IF(Foglio2!$J$3=Foglio2!$E$8,Direttore_Amm.vo!G606,IF(Foglio2!$J$3=Foglio2!$E$9,Doc_mat_elem.re!G606,IF(Foglio2!$J$3=Foglio2!$E$10,Doc_dipl_scuola_sec.!G606,IF(Foglio2!$J$3=Foglio2!$E$11,Doc_scuola_media!G606,IF(Foglio2!$J$3=Foglio2!$E$12,Doc_laureati_scuola_sec.!G624,IF(Foglio2!$J$3=Foglio2!$E$13,Direttivi_capi_ist.!G606,0)))))))))))</f>
        <v>0</v>
      </c>
      <c r="J624" s="248">
        <f>IF(Foglio2!$J$3=Foglio2!$E$3,Ausiliari_Coll.Scol.!H606,IF(Foglio2!$J$3=Foglio2!$E$4,Collab._Tecnici!H606,IF(Foglio2!$J$3=Foglio2!$E$5,Assistenti_Tecnici!H606,IF(Foglio2!$J$3=Foglio2!$E$6,Assistenti_Amm.vo!H606,IF(Foglio2!$J$3=Foglio2!$E$7,Resp_Coord_Amm.vo!H606,IF(Foglio2!$J$3=Foglio2!$E$8,Direttore_Amm.vo!H606,IF(Foglio2!$J$3=Foglio2!$E$9,Doc_mat_elem.re!H606,IF(Foglio2!$J$3=Foglio2!$E$10,Doc_dipl_scuola_sec.!H606,IF(Foglio2!$J$3=Foglio2!$E$11,Doc_scuola_media!H606,IF(Foglio2!$J$3=Foglio2!$E$12,Doc_laureati_scuola_sec.!H624,IF(Foglio2!$J$3=Foglio2!$E$13,Direttivi_capi_ist.!H606,0)))))))))))</f>
        <v>0</v>
      </c>
      <c r="K624" s="248">
        <f>IF(Foglio2!$J$3=Foglio2!$E$3,Ausiliari_Coll.Scol.!I606,IF(Foglio2!$J$3=Foglio2!$E$4,Collab._Tecnici!I606,IF(Foglio2!$J$3=Foglio2!$E$5,Assistenti_Tecnici!I606,IF(Foglio2!$J$3=Foglio2!$E$6,Assistenti_Amm.vo!I606,IF(Foglio2!$J$3=Foglio2!$E$7,Resp_Coord_Amm.vo!I606,IF(Foglio2!$J$3=Foglio2!$E$8,Direttore_Amm.vo!I606,IF(Foglio2!$J$3=Foglio2!$E$9,Doc_mat_elem.re!I606,IF(Foglio2!$J$3=Foglio2!$E$10,Doc_dipl_scuola_sec.!I606,IF(Foglio2!$J$3=Foglio2!$E$11,Doc_scuola_media!I606,IF(Foglio2!$J$3=Foglio2!$E$12,Doc_laureati_scuola_sec.!I624,IF(Foglio2!$J$3=Foglio2!$E$13,Direttivi_capi_ist.!I606,0)))))))))))</f>
        <v>0</v>
      </c>
      <c r="L624" s="248">
        <f>IF(Foglio2!$J$3=Foglio2!$E$3,Ausiliari_Coll.Scol.!J606,IF(Foglio2!$J$3=Foglio2!$E$4,Collab._Tecnici!J606,IF(Foglio2!$J$3=Foglio2!$E$5,Assistenti_Tecnici!J606,IF(Foglio2!$J$3=Foglio2!$E$6,Assistenti_Amm.vo!J606,IF(Foglio2!$J$3=Foglio2!$E$7,Resp_Coord_Amm.vo!J606,IF(Foglio2!$J$3=Foglio2!$E$8,Direttore_Amm.vo!J606,IF(Foglio2!$J$3=Foglio2!$E$9,Doc_mat_elem.re!J606,IF(Foglio2!$J$3=Foglio2!$E$10,Doc_dipl_scuola_sec.!J606,IF(Foglio2!$J$3=Foglio2!$E$11,Doc_scuola_media!J606,IF(Foglio2!$J$3=Foglio2!$E$12,Doc_laureati_scuola_sec.!J624,IF(Foglio2!$J$3=Foglio2!$E$13,Direttivi_capi_ist.!J606,0)))))))))))</f>
        <v>0</v>
      </c>
      <c r="M624" s="249">
        <f>IF(Foglio2!$J$3=Foglio2!$E$3,Ausiliari_Coll.Scol.!K606,IF(Foglio2!$J$3=Foglio2!$E$4,Collab._Tecnici!K606,IF(Foglio2!$J$3=Foglio2!$E$5,Assistenti_Tecnici!K606,IF(Foglio2!$J$3=Foglio2!$E$6,Assistenti_Amm.vo!K606,IF(Foglio2!$J$3=Foglio2!$E$7,Resp_Coord_Amm.vo!K606,IF(Foglio2!$J$3=Foglio2!$E$8,Direttore_Amm.vo!K606,IF(Foglio2!$J$3=Foglio2!$E$9,Doc_mat_elem.re!K606,IF(Foglio2!$J$3=Foglio2!$E$10,Doc_dipl_scuola_sec.!K606,IF(Foglio2!$J$3=Foglio2!$E$11,Doc_scuola_media!K606,IF(Foglio2!$J$3=Foglio2!$E$12,Doc_laureati_scuola_sec.!K624,IF(Foglio2!$J$3=Foglio2!$E$13,Direttivi_capi_ist.!K606,0)))))))))))</f>
        <v>0</v>
      </c>
      <c r="N624" s="250">
        <f>IF(Foglio2!$J$3=Foglio2!$E$3,Ausiliari_Coll.Scol.!L606,IF(Foglio2!$J$3=Foglio2!$E$4,Collab._Tecnici!L606,IF(Foglio2!$J$3=Foglio2!$E$5,Assistenti_Tecnici!L606,IF(Foglio2!$J$3=Foglio2!$E$6,Assistenti_Amm.vo!L606,IF(Foglio2!$J$3=Foglio2!$E$7,Resp_Coord_Amm.vo!L606,IF(Foglio2!$J$3=Foglio2!$E$8,Direttore_Amm.vo!L606,IF(Foglio2!$J$3=Foglio2!$E$9,Doc_mat_elem.re!L606,IF(Foglio2!$J$3=Foglio2!$E$10,Doc_dipl_scuola_sec.!L606,IF(Foglio2!$J$3=Foglio2!$E$11,Doc_scuola_media!L606,IF(Foglio2!$J$3=Foglio2!$E$12,Doc_laureati_scuola_sec.!L624,IF(Foglio2!$J$3=Foglio2!$E$13,Direttivi_capi_ist.!L606,0)))))))))))</f>
        <v>0</v>
      </c>
      <c r="O624" s="251">
        <f>IF(Foglio2!$J$3=Foglio2!$E$3,Ausiliari_Coll.Scol.!M606,IF(Foglio2!$J$3=Foglio2!$E$4,Collab._Tecnici!M606,IF(Foglio2!$J$3=Foglio2!$E$5,Assistenti_Tecnici!M606,IF(Foglio2!$J$3=Foglio2!$E$6,Assistenti_Amm.vo!M606,IF(Foglio2!$J$3=Foglio2!$E$7,Resp_Coord_Amm.vo!M606,IF(Foglio2!$J$3=Foglio2!$E$8,Direttore_Amm.vo!M606,IF(Foglio2!$J$3=Foglio2!$E$9,Doc_mat_elem.re!M606,IF(Foglio2!$J$3=Foglio2!$E$10,Doc_dipl_scuola_sec.!M606,IF(Foglio2!$J$3=Foglio2!$E$11,Doc_scuola_media!M606,IF(Foglio2!$J$3=Foglio2!$E$12,Doc_laureati_scuola_sec.!M624,IF(Foglio2!$J$3=Foglio2!$E$13,Direttivi_capi_ist.!M606,0)))))))))))</f>
        <v>0</v>
      </c>
      <c r="P624" s="252">
        <f>IF(Foglio2!$J$3=Foglio2!$E$3,Ausiliari_Coll.Scol.!N606,IF(Foglio2!$J$3=Foglio2!$E$4,Collab._Tecnici!N606,IF(Foglio2!$J$3=Foglio2!$E$5,Assistenti_Tecnici!N606,IF(Foglio2!$J$3=Foglio2!$E$6,Assistenti_Amm.vo!N606,IF(Foglio2!$J$3=Foglio2!$E$7,Resp_Coord_Amm.vo!N606,IF(Foglio2!$J$3=Foglio2!$E$8,Direttore_Amm.vo!N606,IF(Foglio2!$J$3=Foglio2!$E$9,Doc_mat_elem.re!N606,IF(Foglio2!$J$3=Foglio2!$E$10,Doc_dipl_scuola_sec.!N606,IF(Foglio2!$J$3=Foglio2!$E$11,Doc_scuola_media!N606,IF(Foglio2!$J$3=Foglio2!$E$12,Doc_laureati_scuola_sec.!N624,IF(Foglio2!$J$3=Foglio2!$E$13,Direttivi_capi_ist.!N606,0)))))))))))</f>
        <v>0</v>
      </c>
      <c r="Q624" s="252">
        <f>IF(Foglio2!$J$3=Foglio2!$E$3,Ausiliari_Coll.Scol.!O606,IF(Foglio2!$J$3=Foglio2!$E$4,Collab._Tecnici!O606,IF(Foglio2!$J$3=Foglio2!$E$5,Assistenti_Tecnici!O606,IF(Foglio2!$J$3=Foglio2!$E$6,Assistenti_Amm.vo!O606,IF(Foglio2!$J$3=Foglio2!$E$7,Resp_Coord_Amm.vo!O606,IF(Foglio2!$J$3=Foglio2!$E$8,Direttore_Amm.vo!O606,IF(Foglio2!$J$3=Foglio2!$E$9,Doc_mat_elem.re!O606,IF(Foglio2!$J$3=Foglio2!$E$10,Doc_dipl_scuola_sec.!O606,IF(Foglio2!$J$3=Foglio2!$E$11,Doc_scuola_media!O606,IF(Foglio2!$J$3=Foglio2!$E$12,Doc_laureati_scuola_sec.!O624,IF(Foglio2!$J$3=Foglio2!$E$13,Direttivi_capi_ist.!O606,0)))))))))))</f>
        <v>0</v>
      </c>
      <c r="R624" s="252">
        <f>IF(Foglio2!$J$3=Foglio2!$E$3,Ausiliari_Coll.Scol.!P606,IF(Foglio2!$J$3=Foglio2!$E$4,Collab._Tecnici!P606,IF(Foglio2!$J$3=Foglio2!$E$5,Assistenti_Tecnici!P606,IF(Foglio2!$J$3=Foglio2!$E$6,Assistenti_Amm.vo!P606,IF(Foglio2!$J$3=Foglio2!$E$7,Resp_Coord_Amm.vo!P606,IF(Foglio2!$J$3=Foglio2!$E$8,Direttore_Amm.vo!P606,IF(Foglio2!$J$3=Foglio2!$E$9,Doc_mat_elem.re!P606,IF(Foglio2!$J$3=Foglio2!$E$10,Doc_dipl_scuola_sec.!P606,IF(Foglio2!$J$3=Foglio2!$E$11,Doc_scuola_media!P606,IF(Foglio2!$J$3=Foglio2!$E$12,Doc_laureati_scuola_sec.!P624,IF(Foglio2!$J$3=Foglio2!$E$13,Direttivi_capi_ist.!P606,0)))))))))))</f>
        <v>0</v>
      </c>
      <c r="S624" s="252">
        <f>IF(Foglio2!$J$3=Foglio2!$E$3,Ausiliari_Coll.Scol.!Q606,IF(Foglio2!$J$3=Foglio2!$E$4,Collab._Tecnici!Q606,IF(Foglio2!$J$3=Foglio2!$E$5,Assistenti_Tecnici!Q606,IF(Foglio2!$J$3=Foglio2!$E$6,Assistenti_Amm.vo!Q606,IF(Foglio2!$J$3=Foglio2!$E$7,Resp_Coord_Amm.vo!Q606,IF(Foglio2!$J$3=Foglio2!$E$8,Direttore_Amm.vo!Q606,IF(Foglio2!$J$3=Foglio2!$E$9,Doc_mat_elem.re!Q606,IF(Foglio2!$J$3=Foglio2!$E$10,Doc_dipl_scuola_sec.!Q606,IF(Foglio2!$J$3=Foglio2!$E$11,Doc_scuola_media!Q606,IF(Foglio2!$J$3=Foglio2!$E$12,Doc_laureati_scuola_sec.!Q624,IF(Foglio2!$J$3=Foglio2!$E$13,Direttivi_capi_ist.!Q606,0)))))))))))</f>
        <v>0</v>
      </c>
      <c r="T624" s="252">
        <f>IF(Foglio2!$J$3=Foglio2!$E$3,Ausiliari_Coll.Scol.!R606,IF(Foglio2!$J$3=Foglio2!$E$4,Collab._Tecnici!R606,IF(Foglio2!$J$3=Foglio2!$E$5,Assistenti_Tecnici!R606,IF(Foglio2!$J$3=Foglio2!$E$6,Assistenti_Amm.vo!R606,IF(Foglio2!$J$3=Foglio2!$E$7,Resp_Coord_Amm.vo!R606,IF(Foglio2!$J$3=Foglio2!$E$8,Direttore_Amm.vo!R606,IF(Foglio2!$J$3=Foglio2!$E$9,Doc_mat_elem.re!R606,IF(Foglio2!$J$3=Foglio2!$E$10,Doc_dipl_scuola_sec.!R606,IF(Foglio2!$J$3=Foglio2!$E$11,Doc_scuola_media!R606,IF(Foglio2!$J$3=Foglio2!$E$12,Doc_laureati_scuola_sec.!R624,IF(Foglio2!$J$3=Foglio2!$E$13,Direttivi_capi_ist.!R606,0)))))))))))</f>
        <v>0</v>
      </c>
      <c r="U624" s="252">
        <f t="shared" ref="U624" si="3557">(P624)/12*0.8</f>
        <v>0</v>
      </c>
      <c r="V624" s="252">
        <f t="shared" ref="V624" si="3558">(P624+R624)/12*0.8</f>
        <v>0</v>
      </c>
      <c r="W624" s="253" t="str">
        <f t="shared" ref="W624" si="3559">"Fascia Da "&amp;F624&amp;" a "&amp;F625&amp;" Decorrenza "&amp;DAY(C612)&amp;"/"&amp;MONTH(C612)&amp;"/"&amp;YEAR(C612)</f>
        <v>Fascia Da 35 a  Decorrenza 31/12/2007</v>
      </c>
    </row>
    <row r="625" spans="1:23" ht="9" customHeight="1" x14ac:dyDescent="0.2">
      <c r="B625" s="245">
        <f t="shared" si="3329"/>
        <v>39460</v>
      </c>
      <c r="C625" s="378"/>
      <c r="D625" s="378"/>
      <c r="E625" s="264" t="s">
        <v>4</v>
      </c>
      <c r="F625" s="265"/>
      <c r="G625" s="267">
        <f t="shared" ref="G625" si="3560">G624*1936.27</f>
        <v>0</v>
      </c>
      <c r="H625" s="267">
        <f t="shared" ref="H625" si="3561">H624*1936.27</f>
        <v>0</v>
      </c>
      <c r="I625" s="267">
        <f t="shared" ref="I625" si="3562">I624*1936.27</f>
        <v>0</v>
      </c>
      <c r="J625" s="267">
        <f t="shared" ref="J625" si="3563">J624*1936.27</f>
        <v>0</v>
      </c>
      <c r="K625" s="267">
        <f t="shared" ref="K625" si="3564">K624*1936.27</f>
        <v>0</v>
      </c>
      <c r="L625" s="266">
        <f t="shared" ref="L625" si="3565">L624*1936.27</f>
        <v>0</v>
      </c>
      <c r="M625" s="267">
        <f t="shared" ref="M625" si="3566">M624*1936.27</f>
        <v>0</v>
      </c>
      <c r="N625" s="182">
        <f t="shared" ref="N625" si="3567">N624*1936.27</f>
        <v>0</v>
      </c>
      <c r="O625" s="183">
        <f t="shared" ref="O625" si="3568">O624*1936.27</f>
        <v>0</v>
      </c>
      <c r="P625" s="184">
        <f t="shared" ref="P625" si="3569">P624*1936.27</f>
        <v>0</v>
      </c>
      <c r="Q625" s="184">
        <f t="shared" ref="Q625" si="3570">Q624*1936.27</f>
        <v>0</v>
      </c>
      <c r="R625" s="184">
        <f t="shared" ref="R625" si="3571">R624*1936.27</f>
        <v>0</v>
      </c>
      <c r="S625" s="184">
        <f t="shared" ref="S625" si="3572">S624*1936.27</f>
        <v>0</v>
      </c>
      <c r="T625" s="184">
        <f t="shared" ref="T625" si="3573">T624*1936.27</f>
        <v>0</v>
      </c>
      <c r="U625" s="184">
        <f t="shared" ref="U625" si="3574">U624*1936.27</f>
        <v>0</v>
      </c>
      <c r="V625" s="184">
        <f t="shared" ref="V625" si="3575">V624*1936.27</f>
        <v>0</v>
      </c>
    </row>
    <row r="626" spans="1:23" ht="12.75" customHeight="1" x14ac:dyDescent="0.2">
      <c r="A626" s="104">
        <f>IF(Foglio2!$J$7=1,TRUNC(Base!V626,0),TRUNC(Base!U626,0))</f>
        <v>0</v>
      </c>
      <c r="B626" s="245">
        <f t="shared" ref="B626" si="3576">C628</f>
        <v>39448</v>
      </c>
      <c r="C626" s="375">
        <f>D614+1</f>
        <v>39448</v>
      </c>
      <c r="D626" s="375">
        <v>39538</v>
      </c>
      <c r="E626" s="246" t="s">
        <v>3</v>
      </c>
      <c r="F626" s="247">
        <v>0</v>
      </c>
      <c r="G626" s="248">
        <f>IF(Foglio2!$J$3=Foglio2!$E$3,Ausiliari_Coll.Scol.!E608,IF(Foglio2!$J$3=Foglio2!$E$4,Collab._Tecnici!E608,IF(Foglio2!$J$3=Foglio2!$E$5,Assistenti_Tecnici!E608,IF(Foglio2!$J$3=Foglio2!$E$6,Assistenti_Amm.vo!E608,IF(Foglio2!$J$3=Foglio2!$E$7,Resp_Coord_Amm.vo!E608,IF(Foglio2!$J$3=Foglio2!$E$8,Direttore_Amm.vo!E608,IF(Foglio2!$J$3=Foglio2!$E$9,Doc_mat_elem.re!E608,IF(Foglio2!$J$3=Foglio2!$E$10,Doc_dipl_scuola_sec.!E608,IF(Foglio2!$J$3=Foglio2!$E$11,Doc_scuola_media!E608,IF(Foglio2!$J$3=Foglio2!$E$12,Doc_laureati_scuola_sec.!E626,IF(Foglio2!$J$3=Foglio2!$E$13,Direttivi_capi_ist.!E608,0)))))))))))</f>
        <v>0</v>
      </c>
      <c r="H626" s="248">
        <f>IF(Foglio2!$J$3=Foglio2!$E$3,Ausiliari_Coll.Scol.!F608,IF(Foglio2!$J$3=Foglio2!$E$4,Collab._Tecnici!F608,IF(Foglio2!$J$3=Foglio2!$E$5,Assistenti_Tecnici!F608,IF(Foglio2!$J$3=Foglio2!$E$6,Assistenti_Amm.vo!F608,IF(Foglio2!$J$3=Foglio2!$E$7,Resp_Coord_Amm.vo!F608,IF(Foglio2!$J$3=Foglio2!$E$8,Direttore_Amm.vo!F608,IF(Foglio2!$J$3=Foglio2!$E$9,Doc_mat_elem.re!F608,IF(Foglio2!$J$3=Foglio2!$E$10,Doc_dipl_scuola_sec.!F608,IF(Foglio2!$J$3=Foglio2!$E$11,Doc_scuola_media!F608,IF(Foglio2!$J$3=Foglio2!$E$12,Doc_laureati_scuola_sec.!F626,IF(Foglio2!$J$3=Foglio2!$E$13,Direttivi_capi_ist.!F608,0)))))))))))</f>
        <v>0</v>
      </c>
      <c r="I626" s="248">
        <f>IF(Foglio2!$J$3=Foglio2!$E$3,Ausiliari_Coll.Scol.!G608,IF(Foglio2!$J$3=Foglio2!$E$4,Collab._Tecnici!G608,IF(Foglio2!$J$3=Foglio2!$E$5,Assistenti_Tecnici!G608,IF(Foglio2!$J$3=Foglio2!$E$6,Assistenti_Amm.vo!G608,IF(Foglio2!$J$3=Foglio2!$E$7,Resp_Coord_Amm.vo!G608,IF(Foglio2!$J$3=Foglio2!$E$8,Direttore_Amm.vo!G608,IF(Foglio2!$J$3=Foglio2!$E$9,Doc_mat_elem.re!G608,IF(Foglio2!$J$3=Foglio2!$E$10,Doc_dipl_scuola_sec.!G608,IF(Foglio2!$J$3=Foglio2!$E$11,Doc_scuola_media!G608,IF(Foglio2!$J$3=Foglio2!$E$12,Doc_laureati_scuola_sec.!G626,IF(Foglio2!$J$3=Foglio2!$E$13,Direttivi_capi_ist.!G608,0)))))))))))</f>
        <v>0</v>
      </c>
      <c r="J626" s="248">
        <f>IF(Foglio2!$J$3=Foglio2!$E$3,Ausiliari_Coll.Scol.!H608,IF(Foglio2!$J$3=Foglio2!$E$4,Collab._Tecnici!H608,IF(Foglio2!$J$3=Foglio2!$E$5,Assistenti_Tecnici!H608,IF(Foglio2!$J$3=Foglio2!$E$6,Assistenti_Amm.vo!H608,IF(Foglio2!$J$3=Foglio2!$E$7,Resp_Coord_Amm.vo!H608,IF(Foglio2!$J$3=Foglio2!$E$8,Direttore_Amm.vo!H608,IF(Foglio2!$J$3=Foglio2!$E$9,Doc_mat_elem.re!H608,IF(Foglio2!$J$3=Foglio2!$E$10,Doc_dipl_scuola_sec.!H608,IF(Foglio2!$J$3=Foglio2!$E$11,Doc_scuola_media!H608,IF(Foglio2!$J$3=Foglio2!$E$12,Doc_laureati_scuola_sec.!H626,IF(Foglio2!$J$3=Foglio2!$E$13,Direttivi_capi_ist.!H608,0)))))))))))</f>
        <v>0</v>
      </c>
      <c r="K626" s="248">
        <f>IF(Foglio2!$J$3=Foglio2!$E$3,Ausiliari_Coll.Scol.!I608,IF(Foglio2!$J$3=Foglio2!$E$4,Collab._Tecnici!I608,IF(Foglio2!$J$3=Foglio2!$E$5,Assistenti_Tecnici!I608,IF(Foglio2!$J$3=Foglio2!$E$6,Assistenti_Amm.vo!I608,IF(Foglio2!$J$3=Foglio2!$E$7,Resp_Coord_Amm.vo!I608,IF(Foglio2!$J$3=Foglio2!$E$8,Direttore_Amm.vo!I608,IF(Foglio2!$J$3=Foglio2!$E$9,Doc_mat_elem.re!I608,IF(Foglio2!$J$3=Foglio2!$E$10,Doc_dipl_scuola_sec.!I608,IF(Foglio2!$J$3=Foglio2!$E$11,Doc_scuola_media!I608,IF(Foglio2!$J$3=Foglio2!$E$12,Doc_laureati_scuola_sec.!I626,IF(Foglio2!$J$3=Foglio2!$E$13,Direttivi_capi_ist.!I608,0)))))))))))</f>
        <v>0</v>
      </c>
      <c r="L626" s="248">
        <f>IF(Foglio2!$J$3=Foglio2!$E$3,Ausiliari_Coll.Scol.!J608,IF(Foglio2!$J$3=Foglio2!$E$4,Collab._Tecnici!J608,IF(Foglio2!$J$3=Foglio2!$E$5,Assistenti_Tecnici!J608,IF(Foglio2!$J$3=Foglio2!$E$6,Assistenti_Amm.vo!J608,IF(Foglio2!$J$3=Foglio2!$E$7,Resp_Coord_Amm.vo!J608,IF(Foglio2!$J$3=Foglio2!$E$8,Direttore_Amm.vo!J608,IF(Foglio2!$J$3=Foglio2!$E$9,Doc_mat_elem.re!J608,IF(Foglio2!$J$3=Foglio2!$E$10,Doc_dipl_scuola_sec.!J608,IF(Foglio2!$J$3=Foglio2!$E$11,Doc_scuola_media!J608,IF(Foglio2!$J$3=Foglio2!$E$12,Doc_laureati_scuola_sec.!J626,IF(Foglio2!$J$3=Foglio2!$E$13,Direttivi_capi_ist.!J608,0)))))))))))</f>
        <v>0</v>
      </c>
      <c r="M626" s="249">
        <f>IF(Foglio2!$J$3=Foglio2!$E$3,Ausiliari_Coll.Scol.!K608,IF(Foglio2!$J$3=Foglio2!$E$4,Collab._Tecnici!K608,IF(Foglio2!$J$3=Foglio2!$E$5,Assistenti_Tecnici!K608,IF(Foglio2!$J$3=Foglio2!$E$6,Assistenti_Amm.vo!K608,IF(Foglio2!$J$3=Foglio2!$E$7,Resp_Coord_Amm.vo!K608,IF(Foglio2!$J$3=Foglio2!$E$8,Direttore_Amm.vo!K608,IF(Foglio2!$J$3=Foglio2!$E$9,Doc_mat_elem.re!K608,IF(Foglio2!$J$3=Foglio2!$E$10,Doc_dipl_scuola_sec.!K608,IF(Foglio2!$J$3=Foglio2!$E$11,Doc_scuola_media!K608,IF(Foglio2!$J$3=Foglio2!$E$12,Doc_laureati_scuola_sec.!K626,IF(Foglio2!$J$3=Foglio2!$E$13,Direttivi_capi_ist.!K608,0)))))))))))</f>
        <v>0</v>
      </c>
      <c r="N626" s="250">
        <f>IF(Foglio2!$J$3=Foglio2!$E$3,Ausiliari_Coll.Scol.!L608,IF(Foglio2!$J$3=Foglio2!$E$4,Collab._Tecnici!L608,IF(Foglio2!$J$3=Foglio2!$E$5,Assistenti_Tecnici!L608,IF(Foglio2!$J$3=Foglio2!$E$6,Assistenti_Amm.vo!L608,IF(Foglio2!$J$3=Foglio2!$E$7,Resp_Coord_Amm.vo!L608,IF(Foglio2!$J$3=Foglio2!$E$8,Direttore_Amm.vo!L608,IF(Foglio2!$J$3=Foglio2!$E$9,Doc_mat_elem.re!L608,IF(Foglio2!$J$3=Foglio2!$E$10,Doc_dipl_scuola_sec.!L608,IF(Foglio2!$J$3=Foglio2!$E$11,Doc_scuola_media!L608,IF(Foglio2!$J$3=Foglio2!$E$12,Doc_laureati_scuola_sec.!L626,IF(Foglio2!$J$3=Foglio2!$E$13,Direttivi_capi_ist.!L608,0)))))))))))</f>
        <v>0</v>
      </c>
      <c r="O626" s="251">
        <f>IF(Foglio2!$J$3=Foglio2!$E$3,Ausiliari_Coll.Scol.!M608,IF(Foglio2!$J$3=Foglio2!$E$4,Collab._Tecnici!M608,IF(Foglio2!$J$3=Foglio2!$E$5,Assistenti_Tecnici!M608,IF(Foglio2!$J$3=Foglio2!$E$6,Assistenti_Amm.vo!M608,IF(Foglio2!$J$3=Foglio2!$E$7,Resp_Coord_Amm.vo!M608,IF(Foglio2!$J$3=Foglio2!$E$8,Direttore_Amm.vo!M608,IF(Foglio2!$J$3=Foglio2!$E$9,Doc_mat_elem.re!M608,IF(Foglio2!$J$3=Foglio2!$E$10,Doc_dipl_scuola_sec.!M608,IF(Foglio2!$J$3=Foglio2!$E$11,Doc_scuola_media!M608,IF(Foglio2!$J$3=Foglio2!$E$12,Doc_laureati_scuola_sec.!M626,IF(Foglio2!$J$3=Foglio2!$E$13,Direttivi_capi_ist.!M608,0)))))))))))</f>
        <v>0</v>
      </c>
      <c r="P626" s="252">
        <f>IF(Foglio2!$J$3=Foglio2!$E$3,Ausiliari_Coll.Scol.!N608,IF(Foglio2!$J$3=Foglio2!$E$4,Collab._Tecnici!N608,IF(Foglio2!$J$3=Foglio2!$E$5,Assistenti_Tecnici!N608,IF(Foglio2!$J$3=Foglio2!$E$6,Assistenti_Amm.vo!N608,IF(Foglio2!$J$3=Foglio2!$E$7,Resp_Coord_Amm.vo!N608,IF(Foglio2!$J$3=Foglio2!$E$8,Direttore_Amm.vo!N608,IF(Foglio2!$J$3=Foglio2!$E$9,Doc_mat_elem.re!N608,IF(Foglio2!$J$3=Foglio2!$E$10,Doc_dipl_scuola_sec.!N608,IF(Foglio2!$J$3=Foglio2!$E$11,Doc_scuola_media!N608,IF(Foglio2!$J$3=Foglio2!$E$12,Doc_laureati_scuola_sec.!N626,IF(Foglio2!$J$3=Foglio2!$E$13,Direttivi_capi_ist.!N608,0)))))))))))</f>
        <v>0</v>
      </c>
      <c r="Q626" s="252">
        <f>IF(Foglio2!$J$3=Foglio2!$E$3,Ausiliari_Coll.Scol.!O608,IF(Foglio2!$J$3=Foglio2!$E$4,Collab._Tecnici!O608,IF(Foglio2!$J$3=Foglio2!$E$5,Assistenti_Tecnici!O608,IF(Foglio2!$J$3=Foglio2!$E$6,Assistenti_Amm.vo!O608,IF(Foglio2!$J$3=Foglio2!$E$7,Resp_Coord_Amm.vo!O608,IF(Foglio2!$J$3=Foglio2!$E$8,Direttore_Amm.vo!O608,IF(Foglio2!$J$3=Foglio2!$E$9,Doc_mat_elem.re!O608,IF(Foglio2!$J$3=Foglio2!$E$10,Doc_dipl_scuola_sec.!O608,IF(Foglio2!$J$3=Foglio2!$E$11,Doc_scuola_media!O608,IF(Foglio2!$J$3=Foglio2!$E$12,Doc_laureati_scuola_sec.!O626,IF(Foglio2!$J$3=Foglio2!$E$13,Direttivi_capi_ist.!O608,0)))))))))))</f>
        <v>0</v>
      </c>
      <c r="R626" s="252">
        <f>IF(Foglio2!$J$3=Foglio2!$E$3,Ausiliari_Coll.Scol.!P608,IF(Foglio2!$J$3=Foglio2!$E$4,Collab._Tecnici!P608,IF(Foglio2!$J$3=Foglio2!$E$5,Assistenti_Tecnici!P608,IF(Foglio2!$J$3=Foglio2!$E$6,Assistenti_Amm.vo!P608,IF(Foglio2!$J$3=Foglio2!$E$7,Resp_Coord_Amm.vo!P608,IF(Foglio2!$J$3=Foglio2!$E$8,Direttore_Amm.vo!P608,IF(Foglio2!$J$3=Foglio2!$E$9,Doc_mat_elem.re!P608,IF(Foglio2!$J$3=Foglio2!$E$10,Doc_dipl_scuola_sec.!P608,IF(Foglio2!$J$3=Foglio2!$E$11,Doc_scuola_media!P608,IF(Foglio2!$J$3=Foglio2!$E$12,Doc_laureati_scuola_sec.!P626,IF(Foglio2!$J$3=Foglio2!$E$13,Direttivi_capi_ist.!P608,0)))))))))))</f>
        <v>0</v>
      </c>
      <c r="S626" s="252">
        <f>IF(Foglio2!$J$3=Foglio2!$E$3,Ausiliari_Coll.Scol.!Q608,IF(Foglio2!$J$3=Foglio2!$E$4,Collab._Tecnici!Q608,IF(Foglio2!$J$3=Foglio2!$E$5,Assistenti_Tecnici!Q608,IF(Foglio2!$J$3=Foglio2!$E$6,Assistenti_Amm.vo!Q608,IF(Foglio2!$J$3=Foglio2!$E$7,Resp_Coord_Amm.vo!Q608,IF(Foglio2!$J$3=Foglio2!$E$8,Direttore_Amm.vo!Q608,IF(Foglio2!$J$3=Foglio2!$E$9,Doc_mat_elem.re!Q608,IF(Foglio2!$J$3=Foglio2!$E$10,Doc_dipl_scuola_sec.!Q608,IF(Foglio2!$J$3=Foglio2!$E$11,Doc_scuola_media!Q608,IF(Foglio2!$J$3=Foglio2!$E$12,Doc_laureati_scuola_sec.!Q626,IF(Foglio2!$J$3=Foglio2!$E$13,Direttivi_capi_ist.!Q608,0)))))))))))</f>
        <v>0</v>
      </c>
      <c r="T626" s="252">
        <f>IF(Foglio2!$J$3=Foglio2!$E$3,Ausiliari_Coll.Scol.!R608,IF(Foglio2!$J$3=Foglio2!$E$4,Collab._Tecnici!R608,IF(Foglio2!$J$3=Foglio2!$E$5,Assistenti_Tecnici!R608,IF(Foglio2!$J$3=Foglio2!$E$6,Assistenti_Amm.vo!R608,IF(Foglio2!$J$3=Foglio2!$E$7,Resp_Coord_Amm.vo!R608,IF(Foglio2!$J$3=Foglio2!$E$8,Direttore_Amm.vo!R608,IF(Foglio2!$J$3=Foglio2!$E$9,Doc_mat_elem.re!R608,IF(Foglio2!$J$3=Foglio2!$E$10,Doc_dipl_scuola_sec.!R608,IF(Foglio2!$J$3=Foglio2!$E$11,Doc_scuola_media!R608,IF(Foglio2!$J$3=Foglio2!$E$12,Doc_laureati_scuola_sec.!R626,IF(Foglio2!$J$3=Foglio2!$E$13,Direttivi_capi_ist.!R608,0)))))))))))</f>
        <v>0</v>
      </c>
      <c r="U626" s="252">
        <f t="shared" ref="U626" si="3577">(P626)/12*0.8</f>
        <v>0</v>
      </c>
      <c r="V626" s="252">
        <f t="shared" ref="V626" si="3578">(P626+R626)/12*0.8</f>
        <v>0</v>
      </c>
      <c r="W626" s="253" t="str">
        <f t="shared" ref="W626" si="3579">"Fascia Da "&amp;F626&amp;" a "&amp;F627&amp;" Decorrenza "&amp;DAY(C626)&amp;"/"&amp;MONTH(C626)&amp;"/"&amp;YEAR(C626)</f>
        <v>Fascia Da 0 a 2 Decorrenza 1/1/2008</v>
      </c>
    </row>
    <row r="627" spans="1:23" ht="9" customHeight="1" x14ac:dyDescent="0.2">
      <c r="B627" s="245">
        <f t="shared" ref="B627" si="3580">B626+1</f>
        <v>39449</v>
      </c>
      <c r="C627" s="376"/>
      <c r="D627" s="376"/>
      <c r="E627" s="254" t="s">
        <v>4</v>
      </c>
      <c r="F627" s="255">
        <v>2</v>
      </c>
      <c r="G627" s="267">
        <f t="shared" ref="G627" si="3581">G626*1936.27</f>
        <v>0</v>
      </c>
      <c r="H627" s="267">
        <f t="shared" ref="H627" si="3582">H626*1936.27</f>
        <v>0</v>
      </c>
      <c r="I627" s="267">
        <f t="shared" ref="I627" si="3583">I626*1936.27</f>
        <v>0</v>
      </c>
      <c r="J627" s="267">
        <f t="shared" ref="J627" si="3584">J626*1936.27</f>
        <v>0</v>
      </c>
      <c r="K627" s="267">
        <f t="shared" ref="K627" si="3585">K626*1936.27</f>
        <v>0</v>
      </c>
      <c r="L627" s="266">
        <f t="shared" ref="L627" si="3586">L626*1936.27</f>
        <v>0</v>
      </c>
      <c r="M627" s="267">
        <f t="shared" ref="M627" si="3587">M626*1936.27</f>
        <v>0</v>
      </c>
      <c r="N627" s="182">
        <f t="shared" ref="N627" si="3588">N626*1936.27</f>
        <v>0</v>
      </c>
      <c r="O627" s="183">
        <f t="shared" ref="O627" si="3589">O626*1936.27</f>
        <v>0</v>
      </c>
      <c r="P627" s="184">
        <f t="shared" ref="P627" si="3590">P626*1936.27</f>
        <v>0</v>
      </c>
      <c r="Q627" s="184">
        <f t="shared" ref="Q627" si="3591">Q626*1936.27</f>
        <v>0</v>
      </c>
      <c r="R627" s="184">
        <f t="shared" ref="R627" si="3592">R626*1936.27</f>
        <v>0</v>
      </c>
      <c r="S627" s="184">
        <f t="shared" ref="S627" si="3593">S626*1936.27</f>
        <v>0</v>
      </c>
      <c r="T627" s="184">
        <f t="shared" ref="T627" si="3594">T626*1936.27</f>
        <v>0</v>
      </c>
      <c r="U627" s="184">
        <f t="shared" ref="U627" si="3595">U626*1936.27</f>
        <v>0</v>
      </c>
      <c r="V627" s="184">
        <f t="shared" ref="V627" si="3596">V626*1936.27</f>
        <v>0</v>
      </c>
    </row>
    <row r="628" spans="1:23" ht="12.75" customHeight="1" x14ac:dyDescent="0.2">
      <c r="A628" s="104">
        <f>IF(Foglio2!$J$7=1,TRUNC(Base!V628,0),TRUNC(Base!U628,0))</f>
        <v>0</v>
      </c>
      <c r="B628" s="245">
        <f t="shared" si="3329"/>
        <v>39450</v>
      </c>
      <c r="C628" s="377">
        <f>C626</f>
        <v>39448</v>
      </c>
      <c r="D628" s="377">
        <f>D626</f>
        <v>39538</v>
      </c>
      <c r="E628" s="259" t="s">
        <v>3</v>
      </c>
      <c r="F628" s="260">
        <v>3</v>
      </c>
      <c r="G628" s="248">
        <f>IF(Foglio2!$J$3=Foglio2!$E$3,Ausiliari_Coll.Scol.!E610,IF(Foglio2!$J$3=Foglio2!$E$4,Collab._Tecnici!E610,IF(Foglio2!$J$3=Foglio2!$E$5,Assistenti_Tecnici!E610,IF(Foglio2!$J$3=Foglio2!$E$6,Assistenti_Amm.vo!E610,IF(Foglio2!$J$3=Foglio2!$E$7,Resp_Coord_Amm.vo!E610,IF(Foglio2!$J$3=Foglio2!$E$8,Direttore_Amm.vo!E610,IF(Foglio2!$J$3=Foglio2!$E$9,Doc_mat_elem.re!E610,IF(Foglio2!$J$3=Foglio2!$E$10,Doc_dipl_scuola_sec.!E610,IF(Foglio2!$J$3=Foglio2!$E$11,Doc_scuola_media!E610,IF(Foglio2!$J$3=Foglio2!$E$12,Doc_laureati_scuola_sec.!E628,IF(Foglio2!$J$3=Foglio2!$E$13,Direttivi_capi_ist.!E610,0)))))))))))</f>
        <v>0</v>
      </c>
      <c r="H628" s="248">
        <f>IF(Foglio2!$J$3=Foglio2!$E$3,Ausiliari_Coll.Scol.!F610,IF(Foglio2!$J$3=Foglio2!$E$4,Collab._Tecnici!F610,IF(Foglio2!$J$3=Foglio2!$E$5,Assistenti_Tecnici!F610,IF(Foglio2!$J$3=Foglio2!$E$6,Assistenti_Amm.vo!F610,IF(Foglio2!$J$3=Foglio2!$E$7,Resp_Coord_Amm.vo!F610,IF(Foglio2!$J$3=Foglio2!$E$8,Direttore_Amm.vo!F610,IF(Foglio2!$J$3=Foglio2!$E$9,Doc_mat_elem.re!F610,IF(Foglio2!$J$3=Foglio2!$E$10,Doc_dipl_scuola_sec.!F610,IF(Foglio2!$J$3=Foglio2!$E$11,Doc_scuola_media!F610,IF(Foglio2!$J$3=Foglio2!$E$12,Doc_laureati_scuola_sec.!F628,IF(Foglio2!$J$3=Foglio2!$E$13,Direttivi_capi_ist.!F610,0)))))))))))</f>
        <v>0</v>
      </c>
      <c r="I628" s="248">
        <f>IF(Foglio2!$J$3=Foglio2!$E$3,Ausiliari_Coll.Scol.!G610,IF(Foglio2!$J$3=Foglio2!$E$4,Collab._Tecnici!G610,IF(Foglio2!$J$3=Foglio2!$E$5,Assistenti_Tecnici!G610,IF(Foglio2!$J$3=Foglio2!$E$6,Assistenti_Amm.vo!G610,IF(Foglio2!$J$3=Foglio2!$E$7,Resp_Coord_Amm.vo!G610,IF(Foglio2!$J$3=Foglio2!$E$8,Direttore_Amm.vo!G610,IF(Foglio2!$J$3=Foglio2!$E$9,Doc_mat_elem.re!G610,IF(Foglio2!$J$3=Foglio2!$E$10,Doc_dipl_scuola_sec.!G610,IF(Foglio2!$J$3=Foglio2!$E$11,Doc_scuola_media!G610,IF(Foglio2!$J$3=Foglio2!$E$12,Doc_laureati_scuola_sec.!G628,IF(Foglio2!$J$3=Foglio2!$E$13,Direttivi_capi_ist.!G610,0)))))))))))</f>
        <v>0</v>
      </c>
      <c r="J628" s="248">
        <f>IF(Foglio2!$J$3=Foglio2!$E$3,Ausiliari_Coll.Scol.!H610,IF(Foglio2!$J$3=Foglio2!$E$4,Collab._Tecnici!H610,IF(Foglio2!$J$3=Foglio2!$E$5,Assistenti_Tecnici!H610,IF(Foglio2!$J$3=Foglio2!$E$6,Assistenti_Amm.vo!H610,IF(Foglio2!$J$3=Foglio2!$E$7,Resp_Coord_Amm.vo!H610,IF(Foglio2!$J$3=Foglio2!$E$8,Direttore_Amm.vo!H610,IF(Foglio2!$J$3=Foglio2!$E$9,Doc_mat_elem.re!H610,IF(Foglio2!$J$3=Foglio2!$E$10,Doc_dipl_scuola_sec.!H610,IF(Foglio2!$J$3=Foglio2!$E$11,Doc_scuola_media!H610,IF(Foglio2!$J$3=Foglio2!$E$12,Doc_laureati_scuola_sec.!H628,IF(Foglio2!$J$3=Foglio2!$E$13,Direttivi_capi_ist.!H610,0)))))))))))</f>
        <v>0</v>
      </c>
      <c r="K628" s="248">
        <f>IF(Foglio2!$J$3=Foglio2!$E$3,Ausiliari_Coll.Scol.!I610,IF(Foglio2!$J$3=Foglio2!$E$4,Collab._Tecnici!I610,IF(Foglio2!$J$3=Foglio2!$E$5,Assistenti_Tecnici!I610,IF(Foglio2!$J$3=Foglio2!$E$6,Assistenti_Amm.vo!I610,IF(Foglio2!$J$3=Foglio2!$E$7,Resp_Coord_Amm.vo!I610,IF(Foglio2!$J$3=Foglio2!$E$8,Direttore_Amm.vo!I610,IF(Foglio2!$J$3=Foglio2!$E$9,Doc_mat_elem.re!I610,IF(Foglio2!$J$3=Foglio2!$E$10,Doc_dipl_scuola_sec.!I610,IF(Foglio2!$J$3=Foglio2!$E$11,Doc_scuola_media!I610,IF(Foglio2!$J$3=Foglio2!$E$12,Doc_laureati_scuola_sec.!I628,IF(Foglio2!$J$3=Foglio2!$E$13,Direttivi_capi_ist.!I610,0)))))))))))</f>
        <v>0</v>
      </c>
      <c r="L628" s="248">
        <f>IF(Foglio2!$J$3=Foglio2!$E$3,Ausiliari_Coll.Scol.!J610,IF(Foglio2!$J$3=Foglio2!$E$4,Collab._Tecnici!J610,IF(Foglio2!$J$3=Foglio2!$E$5,Assistenti_Tecnici!J610,IF(Foglio2!$J$3=Foglio2!$E$6,Assistenti_Amm.vo!J610,IF(Foglio2!$J$3=Foglio2!$E$7,Resp_Coord_Amm.vo!J610,IF(Foglio2!$J$3=Foglio2!$E$8,Direttore_Amm.vo!J610,IF(Foglio2!$J$3=Foglio2!$E$9,Doc_mat_elem.re!J610,IF(Foglio2!$J$3=Foglio2!$E$10,Doc_dipl_scuola_sec.!J610,IF(Foglio2!$J$3=Foglio2!$E$11,Doc_scuola_media!J610,IF(Foglio2!$J$3=Foglio2!$E$12,Doc_laureati_scuola_sec.!J628,IF(Foglio2!$J$3=Foglio2!$E$13,Direttivi_capi_ist.!J610,0)))))))))))</f>
        <v>0</v>
      </c>
      <c r="M628" s="249">
        <f>IF(Foglio2!$J$3=Foglio2!$E$3,Ausiliari_Coll.Scol.!K610,IF(Foglio2!$J$3=Foglio2!$E$4,Collab._Tecnici!K610,IF(Foglio2!$J$3=Foglio2!$E$5,Assistenti_Tecnici!K610,IF(Foglio2!$J$3=Foglio2!$E$6,Assistenti_Amm.vo!K610,IF(Foglio2!$J$3=Foglio2!$E$7,Resp_Coord_Amm.vo!K610,IF(Foglio2!$J$3=Foglio2!$E$8,Direttore_Amm.vo!K610,IF(Foglio2!$J$3=Foglio2!$E$9,Doc_mat_elem.re!K610,IF(Foglio2!$J$3=Foglio2!$E$10,Doc_dipl_scuola_sec.!K610,IF(Foglio2!$J$3=Foglio2!$E$11,Doc_scuola_media!K610,IF(Foglio2!$J$3=Foglio2!$E$12,Doc_laureati_scuola_sec.!K628,IF(Foglio2!$J$3=Foglio2!$E$13,Direttivi_capi_ist.!K610,0)))))))))))</f>
        <v>0</v>
      </c>
      <c r="N628" s="250">
        <f>IF(Foglio2!$J$3=Foglio2!$E$3,Ausiliari_Coll.Scol.!L610,IF(Foglio2!$J$3=Foglio2!$E$4,Collab._Tecnici!L610,IF(Foglio2!$J$3=Foglio2!$E$5,Assistenti_Tecnici!L610,IF(Foglio2!$J$3=Foglio2!$E$6,Assistenti_Amm.vo!L610,IF(Foglio2!$J$3=Foglio2!$E$7,Resp_Coord_Amm.vo!L610,IF(Foglio2!$J$3=Foglio2!$E$8,Direttore_Amm.vo!L610,IF(Foglio2!$J$3=Foglio2!$E$9,Doc_mat_elem.re!L610,IF(Foglio2!$J$3=Foglio2!$E$10,Doc_dipl_scuola_sec.!L610,IF(Foglio2!$J$3=Foglio2!$E$11,Doc_scuola_media!L610,IF(Foglio2!$J$3=Foglio2!$E$12,Doc_laureati_scuola_sec.!L628,IF(Foglio2!$J$3=Foglio2!$E$13,Direttivi_capi_ist.!L610,0)))))))))))</f>
        <v>0</v>
      </c>
      <c r="O628" s="251">
        <f>IF(Foglio2!$J$3=Foglio2!$E$3,Ausiliari_Coll.Scol.!M610,IF(Foglio2!$J$3=Foglio2!$E$4,Collab._Tecnici!M610,IF(Foglio2!$J$3=Foglio2!$E$5,Assistenti_Tecnici!M610,IF(Foglio2!$J$3=Foglio2!$E$6,Assistenti_Amm.vo!M610,IF(Foglio2!$J$3=Foglio2!$E$7,Resp_Coord_Amm.vo!M610,IF(Foglio2!$J$3=Foglio2!$E$8,Direttore_Amm.vo!M610,IF(Foglio2!$J$3=Foglio2!$E$9,Doc_mat_elem.re!M610,IF(Foglio2!$J$3=Foglio2!$E$10,Doc_dipl_scuola_sec.!M610,IF(Foglio2!$J$3=Foglio2!$E$11,Doc_scuola_media!M610,IF(Foglio2!$J$3=Foglio2!$E$12,Doc_laureati_scuola_sec.!M628,IF(Foglio2!$J$3=Foglio2!$E$13,Direttivi_capi_ist.!M610,0)))))))))))</f>
        <v>0</v>
      </c>
      <c r="P628" s="252">
        <f>IF(Foglio2!$J$3=Foglio2!$E$3,Ausiliari_Coll.Scol.!N610,IF(Foglio2!$J$3=Foglio2!$E$4,Collab._Tecnici!N610,IF(Foglio2!$J$3=Foglio2!$E$5,Assistenti_Tecnici!N610,IF(Foglio2!$J$3=Foglio2!$E$6,Assistenti_Amm.vo!N610,IF(Foglio2!$J$3=Foglio2!$E$7,Resp_Coord_Amm.vo!N610,IF(Foglio2!$J$3=Foglio2!$E$8,Direttore_Amm.vo!N610,IF(Foglio2!$J$3=Foglio2!$E$9,Doc_mat_elem.re!N610,IF(Foglio2!$J$3=Foglio2!$E$10,Doc_dipl_scuola_sec.!N610,IF(Foglio2!$J$3=Foglio2!$E$11,Doc_scuola_media!N610,IF(Foglio2!$J$3=Foglio2!$E$12,Doc_laureati_scuola_sec.!N628,IF(Foglio2!$J$3=Foglio2!$E$13,Direttivi_capi_ist.!N610,0)))))))))))</f>
        <v>0</v>
      </c>
      <c r="Q628" s="252">
        <f>IF(Foglio2!$J$3=Foglio2!$E$3,Ausiliari_Coll.Scol.!O610,IF(Foglio2!$J$3=Foglio2!$E$4,Collab._Tecnici!O610,IF(Foglio2!$J$3=Foglio2!$E$5,Assistenti_Tecnici!O610,IF(Foglio2!$J$3=Foglio2!$E$6,Assistenti_Amm.vo!O610,IF(Foglio2!$J$3=Foglio2!$E$7,Resp_Coord_Amm.vo!O610,IF(Foglio2!$J$3=Foglio2!$E$8,Direttore_Amm.vo!O610,IF(Foglio2!$J$3=Foglio2!$E$9,Doc_mat_elem.re!O610,IF(Foglio2!$J$3=Foglio2!$E$10,Doc_dipl_scuola_sec.!O610,IF(Foglio2!$J$3=Foglio2!$E$11,Doc_scuola_media!O610,IF(Foglio2!$J$3=Foglio2!$E$12,Doc_laureati_scuola_sec.!O628,IF(Foglio2!$J$3=Foglio2!$E$13,Direttivi_capi_ist.!O610,0)))))))))))</f>
        <v>0</v>
      </c>
      <c r="R628" s="252">
        <f>IF(Foglio2!$J$3=Foglio2!$E$3,Ausiliari_Coll.Scol.!P610,IF(Foglio2!$J$3=Foglio2!$E$4,Collab._Tecnici!P610,IF(Foglio2!$J$3=Foglio2!$E$5,Assistenti_Tecnici!P610,IF(Foglio2!$J$3=Foglio2!$E$6,Assistenti_Amm.vo!P610,IF(Foglio2!$J$3=Foglio2!$E$7,Resp_Coord_Amm.vo!P610,IF(Foglio2!$J$3=Foglio2!$E$8,Direttore_Amm.vo!P610,IF(Foglio2!$J$3=Foglio2!$E$9,Doc_mat_elem.re!P610,IF(Foglio2!$J$3=Foglio2!$E$10,Doc_dipl_scuola_sec.!P610,IF(Foglio2!$J$3=Foglio2!$E$11,Doc_scuola_media!P610,IF(Foglio2!$J$3=Foglio2!$E$12,Doc_laureati_scuola_sec.!P628,IF(Foglio2!$J$3=Foglio2!$E$13,Direttivi_capi_ist.!P610,0)))))))))))</f>
        <v>0</v>
      </c>
      <c r="S628" s="252">
        <f>IF(Foglio2!$J$3=Foglio2!$E$3,Ausiliari_Coll.Scol.!Q610,IF(Foglio2!$J$3=Foglio2!$E$4,Collab._Tecnici!Q610,IF(Foglio2!$J$3=Foglio2!$E$5,Assistenti_Tecnici!Q610,IF(Foglio2!$J$3=Foglio2!$E$6,Assistenti_Amm.vo!Q610,IF(Foglio2!$J$3=Foglio2!$E$7,Resp_Coord_Amm.vo!Q610,IF(Foglio2!$J$3=Foglio2!$E$8,Direttore_Amm.vo!Q610,IF(Foglio2!$J$3=Foglio2!$E$9,Doc_mat_elem.re!Q610,IF(Foglio2!$J$3=Foglio2!$E$10,Doc_dipl_scuola_sec.!Q610,IF(Foglio2!$J$3=Foglio2!$E$11,Doc_scuola_media!Q610,IF(Foglio2!$J$3=Foglio2!$E$12,Doc_laureati_scuola_sec.!Q628,IF(Foglio2!$J$3=Foglio2!$E$13,Direttivi_capi_ist.!Q610,0)))))))))))</f>
        <v>0</v>
      </c>
      <c r="T628" s="252">
        <f>IF(Foglio2!$J$3=Foglio2!$E$3,Ausiliari_Coll.Scol.!R610,IF(Foglio2!$J$3=Foglio2!$E$4,Collab._Tecnici!R610,IF(Foglio2!$J$3=Foglio2!$E$5,Assistenti_Tecnici!R610,IF(Foglio2!$J$3=Foglio2!$E$6,Assistenti_Amm.vo!R610,IF(Foglio2!$J$3=Foglio2!$E$7,Resp_Coord_Amm.vo!R610,IF(Foglio2!$J$3=Foglio2!$E$8,Direttore_Amm.vo!R610,IF(Foglio2!$J$3=Foglio2!$E$9,Doc_mat_elem.re!R610,IF(Foglio2!$J$3=Foglio2!$E$10,Doc_dipl_scuola_sec.!R610,IF(Foglio2!$J$3=Foglio2!$E$11,Doc_scuola_media!R610,IF(Foglio2!$J$3=Foglio2!$E$12,Doc_laureati_scuola_sec.!R628,IF(Foglio2!$J$3=Foglio2!$E$13,Direttivi_capi_ist.!R610,0)))))))))))</f>
        <v>0</v>
      </c>
      <c r="U628" s="252">
        <f t="shared" ref="U628" si="3597">(P628)/12*0.8</f>
        <v>0</v>
      </c>
      <c r="V628" s="252">
        <f t="shared" ref="V628" si="3598">(P628+R628)/12*0.8</f>
        <v>0</v>
      </c>
      <c r="W628" s="253" t="str">
        <f t="shared" ref="W628" si="3599">"Fascia Da "&amp;F628&amp;" a "&amp;F629&amp;" Decorrenza "&amp;DAY(C626)&amp;"/"&amp;MONTH(C626)&amp;"/"&amp;YEAR(C626)</f>
        <v>Fascia Da 3 a 8 Decorrenza 1/1/2008</v>
      </c>
    </row>
    <row r="629" spans="1:23" ht="9" customHeight="1" x14ac:dyDescent="0.2">
      <c r="B629" s="245">
        <f t="shared" si="3329"/>
        <v>39451</v>
      </c>
      <c r="C629" s="377"/>
      <c r="D629" s="377"/>
      <c r="E629" s="254" t="s">
        <v>4</v>
      </c>
      <c r="F629" s="255">
        <v>8</v>
      </c>
      <c r="G629" s="267">
        <f t="shared" ref="G629" si="3600">G628*1936.27</f>
        <v>0</v>
      </c>
      <c r="H629" s="267">
        <f t="shared" ref="H629" si="3601">H628*1936.27</f>
        <v>0</v>
      </c>
      <c r="I629" s="267">
        <f t="shared" ref="I629" si="3602">I628*1936.27</f>
        <v>0</v>
      </c>
      <c r="J629" s="267">
        <f t="shared" ref="J629" si="3603">J628*1936.27</f>
        <v>0</v>
      </c>
      <c r="K629" s="267">
        <f t="shared" ref="K629" si="3604">K628*1936.27</f>
        <v>0</v>
      </c>
      <c r="L629" s="266">
        <f t="shared" ref="L629" si="3605">L628*1936.27</f>
        <v>0</v>
      </c>
      <c r="M629" s="267">
        <f t="shared" ref="M629" si="3606">M628*1936.27</f>
        <v>0</v>
      </c>
      <c r="N629" s="182">
        <f t="shared" ref="N629" si="3607">N628*1936.27</f>
        <v>0</v>
      </c>
      <c r="O629" s="183">
        <f t="shared" ref="O629" si="3608">O628*1936.27</f>
        <v>0</v>
      </c>
      <c r="P629" s="184">
        <f t="shared" ref="P629" si="3609">P628*1936.27</f>
        <v>0</v>
      </c>
      <c r="Q629" s="184">
        <f t="shared" ref="Q629" si="3610">Q628*1936.27</f>
        <v>0</v>
      </c>
      <c r="R629" s="184">
        <f t="shared" ref="R629" si="3611">R628*1936.27</f>
        <v>0</v>
      </c>
      <c r="S629" s="184">
        <f t="shared" ref="S629" si="3612">S628*1936.27</f>
        <v>0</v>
      </c>
      <c r="T629" s="184">
        <f t="shared" ref="T629" si="3613">T628*1936.27</f>
        <v>0</v>
      </c>
      <c r="U629" s="184">
        <f t="shared" ref="U629" si="3614">U628*1936.27</f>
        <v>0</v>
      </c>
      <c r="V629" s="184">
        <f t="shared" ref="V629" si="3615">V628*1936.27</f>
        <v>0</v>
      </c>
    </row>
    <row r="630" spans="1:23" ht="12.75" customHeight="1" x14ac:dyDescent="0.2">
      <c r="A630" s="104">
        <f>IF(Foglio2!$J$7=1,TRUNC(Base!V630,0),TRUNC(Base!U630,0))</f>
        <v>0</v>
      </c>
      <c r="B630" s="245">
        <f t="shared" si="3329"/>
        <v>39452</v>
      </c>
      <c r="C630" s="377"/>
      <c r="D630" s="377"/>
      <c r="E630" s="259" t="s">
        <v>3</v>
      </c>
      <c r="F630" s="260">
        <v>9</v>
      </c>
      <c r="G630" s="248">
        <f>IF(Foglio2!$J$3=Foglio2!$E$3,Ausiliari_Coll.Scol.!E612,IF(Foglio2!$J$3=Foglio2!$E$4,Collab._Tecnici!E612,IF(Foglio2!$J$3=Foglio2!$E$5,Assistenti_Tecnici!E612,IF(Foglio2!$J$3=Foglio2!$E$6,Assistenti_Amm.vo!E612,IF(Foglio2!$J$3=Foglio2!$E$7,Resp_Coord_Amm.vo!E612,IF(Foglio2!$J$3=Foglio2!$E$8,Direttore_Amm.vo!E612,IF(Foglio2!$J$3=Foglio2!$E$9,Doc_mat_elem.re!E612,IF(Foglio2!$J$3=Foglio2!$E$10,Doc_dipl_scuola_sec.!E612,IF(Foglio2!$J$3=Foglio2!$E$11,Doc_scuola_media!E612,IF(Foglio2!$J$3=Foglio2!$E$12,Doc_laureati_scuola_sec.!E630,IF(Foglio2!$J$3=Foglio2!$E$13,Direttivi_capi_ist.!E612,0)))))))))))</f>
        <v>0</v>
      </c>
      <c r="H630" s="248">
        <f>IF(Foglio2!$J$3=Foglio2!$E$3,Ausiliari_Coll.Scol.!F612,IF(Foglio2!$J$3=Foglio2!$E$4,Collab._Tecnici!F612,IF(Foglio2!$J$3=Foglio2!$E$5,Assistenti_Tecnici!F612,IF(Foglio2!$J$3=Foglio2!$E$6,Assistenti_Amm.vo!F612,IF(Foglio2!$J$3=Foglio2!$E$7,Resp_Coord_Amm.vo!F612,IF(Foglio2!$J$3=Foglio2!$E$8,Direttore_Amm.vo!F612,IF(Foglio2!$J$3=Foglio2!$E$9,Doc_mat_elem.re!F612,IF(Foglio2!$J$3=Foglio2!$E$10,Doc_dipl_scuola_sec.!F612,IF(Foglio2!$J$3=Foglio2!$E$11,Doc_scuola_media!F612,IF(Foglio2!$J$3=Foglio2!$E$12,Doc_laureati_scuola_sec.!F630,IF(Foglio2!$J$3=Foglio2!$E$13,Direttivi_capi_ist.!F612,0)))))))))))</f>
        <v>0</v>
      </c>
      <c r="I630" s="248">
        <f>IF(Foglio2!$J$3=Foglio2!$E$3,Ausiliari_Coll.Scol.!G612,IF(Foglio2!$J$3=Foglio2!$E$4,Collab._Tecnici!G612,IF(Foglio2!$J$3=Foglio2!$E$5,Assistenti_Tecnici!G612,IF(Foglio2!$J$3=Foglio2!$E$6,Assistenti_Amm.vo!G612,IF(Foglio2!$J$3=Foglio2!$E$7,Resp_Coord_Amm.vo!G612,IF(Foglio2!$J$3=Foglio2!$E$8,Direttore_Amm.vo!G612,IF(Foglio2!$J$3=Foglio2!$E$9,Doc_mat_elem.re!G612,IF(Foglio2!$J$3=Foglio2!$E$10,Doc_dipl_scuola_sec.!G612,IF(Foglio2!$J$3=Foglio2!$E$11,Doc_scuola_media!G612,IF(Foglio2!$J$3=Foglio2!$E$12,Doc_laureati_scuola_sec.!G630,IF(Foglio2!$J$3=Foglio2!$E$13,Direttivi_capi_ist.!G612,0)))))))))))</f>
        <v>0</v>
      </c>
      <c r="J630" s="248">
        <f>IF(Foglio2!$J$3=Foglio2!$E$3,Ausiliari_Coll.Scol.!H612,IF(Foglio2!$J$3=Foglio2!$E$4,Collab._Tecnici!H612,IF(Foglio2!$J$3=Foglio2!$E$5,Assistenti_Tecnici!H612,IF(Foglio2!$J$3=Foglio2!$E$6,Assistenti_Amm.vo!H612,IF(Foglio2!$J$3=Foglio2!$E$7,Resp_Coord_Amm.vo!H612,IF(Foglio2!$J$3=Foglio2!$E$8,Direttore_Amm.vo!H612,IF(Foglio2!$J$3=Foglio2!$E$9,Doc_mat_elem.re!H612,IF(Foglio2!$J$3=Foglio2!$E$10,Doc_dipl_scuola_sec.!H612,IF(Foglio2!$J$3=Foglio2!$E$11,Doc_scuola_media!H612,IF(Foglio2!$J$3=Foglio2!$E$12,Doc_laureati_scuola_sec.!H630,IF(Foglio2!$J$3=Foglio2!$E$13,Direttivi_capi_ist.!H612,0)))))))))))</f>
        <v>0</v>
      </c>
      <c r="K630" s="248">
        <f>IF(Foglio2!$J$3=Foglio2!$E$3,Ausiliari_Coll.Scol.!I612,IF(Foglio2!$J$3=Foglio2!$E$4,Collab._Tecnici!I612,IF(Foglio2!$J$3=Foglio2!$E$5,Assistenti_Tecnici!I612,IF(Foglio2!$J$3=Foglio2!$E$6,Assistenti_Amm.vo!I612,IF(Foglio2!$J$3=Foglio2!$E$7,Resp_Coord_Amm.vo!I612,IF(Foglio2!$J$3=Foglio2!$E$8,Direttore_Amm.vo!I612,IF(Foglio2!$J$3=Foglio2!$E$9,Doc_mat_elem.re!I612,IF(Foglio2!$J$3=Foglio2!$E$10,Doc_dipl_scuola_sec.!I612,IF(Foglio2!$J$3=Foglio2!$E$11,Doc_scuola_media!I612,IF(Foglio2!$J$3=Foglio2!$E$12,Doc_laureati_scuola_sec.!I630,IF(Foglio2!$J$3=Foglio2!$E$13,Direttivi_capi_ist.!I612,0)))))))))))</f>
        <v>0</v>
      </c>
      <c r="L630" s="248">
        <f>IF(Foglio2!$J$3=Foglio2!$E$3,Ausiliari_Coll.Scol.!J612,IF(Foglio2!$J$3=Foglio2!$E$4,Collab._Tecnici!J612,IF(Foglio2!$J$3=Foglio2!$E$5,Assistenti_Tecnici!J612,IF(Foglio2!$J$3=Foglio2!$E$6,Assistenti_Amm.vo!J612,IF(Foglio2!$J$3=Foglio2!$E$7,Resp_Coord_Amm.vo!J612,IF(Foglio2!$J$3=Foglio2!$E$8,Direttore_Amm.vo!J612,IF(Foglio2!$J$3=Foglio2!$E$9,Doc_mat_elem.re!J612,IF(Foglio2!$J$3=Foglio2!$E$10,Doc_dipl_scuola_sec.!J612,IF(Foglio2!$J$3=Foglio2!$E$11,Doc_scuola_media!J612,IF(Foglio2!$J$3=Foglio2!$E$12,Doc_laureati_scuola_sec.!J630,IF(Foglio2!$J$3=Foglio2!$E$13,Direttivi_capi_ist.!J612,0)))))))))))</f>
        <v>0</v>
      </c>
      <c r="M630" s="249">
        <f>IF(Foglio2!$J$3=Foglio2!$E$3,Ausiliari_Coll.Scol.!K612,IF(Foglio2!$J$3=Foglio2!$E$4,Collab._Tecnici!K612,IF(Foglio2!$J$3=Foglio2!$E$5,Assistenti_Tecnici!K612,IF(Foglio2!$J$3=Foglio2!$E$6,Assistenti_Amm.vo!K612,IF(Foglio2!$J$3=Foglio2!$E$7,Resp_Coord_Amm.vo!K612,IF(Foglio2!$J$3=Foglio2!$E$8,Direttore_Amm.vo!K612,IF(Foglio2!$J$3=Foglio2!$E$9,Doc_mat_elem.re!K612,IF(Foglio2!$J$3=Foglio2!$E$10,Doc_dipl_scuola_sec.!K612,IF(Foglio2!$J$3=Foglio2!$E$11,Doc_scuola_media!K612,IF(Foglio2!$J$3=Foglio2!$E$12,Doc_laureati_scuola_sec.!K630,IF(Foglio2!$J$3=Foglio2!$E$13,Direttivi_capi_ist.!K612,0)))))))))))</f>
        <v>0</v>
      </c>
      <c r="N630" s="250">
        <f>IF(Foglio2!$J$3=Foglio2!$E$3,Ausiliari_Coll.Scol.!L612,IF(Foglio2!$J$3=Foglio2!$E$4,Collab._Tecnici!L612,IF(Foglio2!$J$3=Foglio2!$E$5,Assistenti_Tecnici!L612,IF(Foglio2!$J$3=Foglio2!$E$6,Assistenti_Amm.vo!L612,IF(Foglio2!$J$3=Foglio2!$E$7,Resp_Coord_Amm.vo!L612,IF(Foglio2!$J$3=Foglio2!$E$8,Direttore_Amm.vo!L612,IF(Foglio2!$J$3=Foglio2!$E$9,Doc_mat_elem.re!L612,IF(Foglio2!$J$3=Foglio2!$E$10,Doc_dipl_scuola_sec.!L612,IF(Foglio2!$J$3=Foglio2!$E$11,Doc_scuola_media!L612,IF(Foglio2!$J$3=Foglio2!$E$12,Doc_laureati_scuola_sec.!L630,IF(Foglio2!$J$3=Foglio2!$E$13,Direttivi_capi_ist.!L612,0)))))))))))</f>
        <v>0</v>
      </c>
      <c r="O630" s="251">
        <f>IF(Foglio2!$J$3=Foglio2!$E$3,Ausiliari_Coll.Scol.!M612,IF(Foglio2!$J$3=Foglio2!$E$4,Collab._Tecnici!M612,IF(Foglio2!$J$3=Foglio2!$E$5,Assistenti_Tecnici!M612,IF(Foglio2!$J$3=Foglio2!$E$6,Assistenti_Amm.vo!M612,IF(Foglio2!$J$3=Foglio2!$E$7,Resp_Coord_Amm.vo!M612,IF(Foglio2!$J$3=Foglio2!$E$8,Direttore_Amm.vo!M612,IF(Foglio2!$J$3=Foglio2!$E$9,Doc_mat_elem.re!M612,IF(Foglio2!$J$3=Foglio2!$E$10,Doc_dipl_scuola_sec.!M612,IF(Foglio2!$J$3=Foglio2!$E$11,Doc_scuola_media!M612,IF(Foglio2!$J$3=Foglio2!$E$12,Doc_laureati_scuola_sec.!M630,IF(Foglio2!$J$3=Foglio2!$E$13,Direttivi_capi_ist.!M612,0)))))))))))</f>
        <v>0</v>
      </c>
      <c r="P630" s="252">
        <f>IF(Foglio2!$J$3=Foglio2!$E$3,Ausiliari_Coll.Scol.!N612,IF(Foglio2!$J$3=Foglio2!$E$4,Collab._Tecnici!N612,IF(Foglio2!$J$3=Foglio2!$E$5,Assistenti_Tecnici!N612,IF(Foglio2!$J$3=Foglio2!$E$6,Assistenti_Amm.vo!N612,IF(Foglio2!$J$3=Foglio2!$E$7,Resp_Coord_Amm.vo!N612,IF(Foglio2!$J$3=Foglio2!$E$8,Direttore_Amm.vo!N612,IF(Foglio2!$J$3=Foglio2!$E$9,Doc_mat_elem.re!N612,IF(Foglio2!$J$3=Foglio2!$E$10,Doc_dipl_scuola_sec.!N612,IF(Foglio2!$J$3=Foglio2!$E$11,Doc_scuola_media!N612,IF(Foglio2!$J$3=Foglio2!$E$12,Doc_laureati_scuola_sec.!N630,IF(Foglio2!$J$3=Foglio2!$E$13,Direttivi_capi_ist.!N612,0)))))))))))</f>
        <v>0</v>
      </c>
      <c r="Q630" s="252">
        <f>IF(Foglio2!$J$3=Foglio2!$E$3,Ausiliari_Coll.Scol.!O612,IF(Foglio2!$J$3=Foglio2!$E$4,Collab._Tecnici!O612,IF(Foglio2!$J$3=Foglio2!$E$5,Assistenti_Tecnici!O612,IF(Foglio2!$J$3=Foglio2!$E$6,Assistenti_Amm.vo!O612,IF(Foglio2!$J$3=Foglio2!$E$7,Resp_Coord_Amm.vo!O612,IF(Foglio2!$J$3=Foglio2!$E$8,Direttore_Amm.vo!O612,IF(Foglio2!$J$3=Foglio2!$E$9,Doc_mat_elem.re!O612,IF(Foglio2!$J$3=Foglio2!$E$10,Doc_dipl_scuola_sec.!O612,IF(Foglio2!$J$3=Foglio2!$E$11,Doc_scuola_media!O612,IF(Foglio2!$J$3=Foglio2!$E$12,Doc_laureati_scuola_sec.!O630,IF(Foglio2!$J$3=Foglio2!$E$13,Direttivi_capi_ist.!O612,0)))))))))))</f>
        <v>0</v>
      </c>
      <c r="R630" s="252">
        <f>IF(Foglio2!$J$3=Foglio2!$E$3,Ausiliari_Coll.Scol.!P612,IF(Foglio2!$J$3=Foglio2!$E$4,Collab._Tecnici!P612,IF(Foglio2!$J$3=Foglio2!$E$5,Assistenti_Tecnici!P612,IF(Foglio2!$J$3=Foglio2!$E$6,Assistenti_Amm.vo!P612,IF(Foglio2!$J$3=Foglio2!$E$7,Resp_Coord_Amm.vo!P612,IF(Foglio2!$J$3=Foglio2!$E$8,Direttore_Amm.vo!P612,IF(Foglio2!$J$3=Foglio2!$E$9,Doc_mat_elem.re!P612,IF(Foglio2!$J$3=Foglio2!$E$10,Doc_dipl_scuola_sec.!P612,IF(Foglio2!$J$3=Foglio2!$E$11,Doc_scuola_media!P612,IF(Foglio2!$J$3=Foglio2!$E$12,Doc_laureati_scuola_sec.!P630,IF(Foglio2!$J$3=Foglio2!$E$13,Direttivi_capi_ist.!P612,0)))))))))))</f>
        <v>0</v>
      </c>
      <c r="S630" s="252">
        <f>IF(Foglio2!$J$3=Foglio2!$E$3,Ausiliari_Coll.Scol.!Q612,IF(Foglio2!$J$3=Foglio2!$E$4,Collab._Tecnici!Q612,IF(Foglio2!$J$3=Foglio2!$E$5,Assistenti_Tecnici!Q612,IF(Foglio2!$J$3=Foglio2!$E$6,Assistenti_Amm.vo!Q612,IF(Foglio2!$J$3=Foglio2!$E$7,Resp_Coord_Amm.vo!Q612,IF(Foglio2!$J$3=Foglio2!$E$8,Direttore_Amm.vo!Q612,IF(Foglio2!$J$3=Foglio2!$E$9,Doc_mat_elem.re!Q612,IF(Foglio2!$J$3=Foglio2!$E$10,Doc_dipl_scuola_sec.!Q612,IF(Foglio2!$J$3=Foglio2!$E$11,Doc_scuola_media!Q612,IF(Foglio2!$J$3=Foglio2!$E$12,Doc_laureati_scuola_sec.!Q630,IF(Foglio2!$J$3=Foglio2!$E$13,Direttivi_capi_ist.!Q612,0)))))))))))</f>
        <v>0</v>
      </c>
      <c r="T630" s="252">
        <f>IF(Foglio2!$J$3=Foglio2!$E$3,Ausiliari_Coll.Scol.!R612,IF(Foglio2!$J$3=Foglio2!$E$4,Collab._Tecnici!R612,IF(Foglio2!$J$3=Foglio2!$E$5,Assistenti_Tecnici!R612,IF(Foglio2!$J$3=Foglio2!$E$6,Assistenti_Amm.vo!R612,IF(Foglio2!$J$3=Foglio2!$E$7,Resp_Coord_Amm.vo!R612,IF(Foglio2!$J$3=Foglio2!$E$8,Direttore_Amm.vo!R612,IF(Foglio2!$J$3=Foglio2!$E$9,Doc_mat_elem.re!R612,IF(Foglio2!$J$3=Foglio2!$E$10,Doc_dipl_scuola_sec.!R612,IF(Foglio2!$J$3=Foglio2!$E$11,Doc_scuola_media!R612,IF(Foglio2!$J$3=Foglio2!$E$12,Doc_laureati_scuola_sec.!R630,IF(Foglio2!$J$3=Foglio2!$E$13,Direttivi_capi_ist.!R612,0)))))))))))</f>
        <v>0</v>
      </c>
      <c r="U630" s="252">
        <f t="shared" ref="U630" si="3616">(P630)/12*0.8</f>
        <v>0</v>
      </c>
      <c r="V630" s="252">
        <f t="shared" ref="V630" si="3617">(P630+R630)/12*0.8</f>
        <v>0</v>
      </c>
      <c r="W630" s="253" t="str">
        <f t="shared" ref="W630" si="3618">"Fascia Da "&amp;F630&amp;" a "&amp;F631&amp;" Decorrenza "&amp;DAY(C626)&amp;"/"&amp;MONTH(C626)&amp;"/"&amp;YEAR(C626)</f>
        <v>Fascia Da 9 a 14 Decorrenza 1/1/2008</v>
      </c>
    </row>
    <row r="631" spans="1:23" ht="9" customHeight="1" x14ac:dyDescent="0.2">
      <c r="B631" s="245">
        <f t="shared" si="3329"/>
        <v>39453</v>
      </c>
      <c r="C631" s="377"/>
      <c r="D631" s="377"/>
      <c r="E631" s="254" t="s">
        <v>4</v>
      </c>
      <c r="F631" s="255">
        <v>14</v>
      </c>
      <c r="G631" s="267">
        <f t="shared" ref="G631" si="3619">G630*1936.27</f>
        <v>0</v>
      </c>
      <c r="H631" s="267">
        <f t="shared" ref="H631" si="3620">H630*1936.27</f>
        <v>0</v>
      </c>
      <c r="I631" s="267">
        <f t="shared" ref="I631" si="3621">I630*1936.27</f>
        <v>0</v>
      </c>
      <c r="J631" s="267">
        <f t="shared" ref="J631" si="3622">J630*1936.27</f>
        <v>0</v>
      </c>
      <c r="K631" s="267">
        <f t="shared" ref="K631" si="3623">K630*1936.27</f>
        <v>0</v>
      </c>
      <c r="L631" s="266">
        <f t="shared" ref="L631" si="3624">L630*1936.27</f>
        <v>0</v>
      </c>
      <c r="M631" s="267">
        <f t="shared" ref="M631" si="3625">M630*1936.27</f>
        <v>0</v>
      </c>
      <c r="N631" s="182">
        <f t="shared" ref="N631" si="3626">N630*1936.27</f>
        <v>0</v>
      </c>
      <c r="O631" s="183">
        <f t="shared" ref="O631" si="3627">O630*1936.27</f>
        <v>0</v>
      </c>
      <c r="P631" s="184">
        <f t="shared" ref="P631" si="3628">P630*1936.27</f>
        <v>0</v>
      </c>
      <c r="Q631" s="184">
        <f t="shared" ref="Q631" si="3629">Q630*1936.27</f>
        <v>0</v>
      </c>
      <c r="R631" s="184">
        <f t="shared" ref="R631" si="3630">R630*1936.27</f>
        <v>0</v>
      </c>
      <c r="S631" s="184">
        <f t="shared" ref="S631" si="3631">S630*1936.27</f>
        <v>0</v>
      </c>
      <c r="T631" s="184">
        <f t="shared" ref="T631" si="3632">T630*1936.27</f>
        <v>0</v>
      </c>
      <c r="U631" s="184">
        <f t="shared" ref="U631" si="3633">U630*1936.27</f>
        <v>0</v>
      </c>
      <c r="V631" s="184">
        <f t="shared" ref="V631" si="3634">V630*1936.27</f>
        <v>0</v>
      </c>
    </row>
    <row r="632" spans="1:23" ht="12.75" customHeight="1" x14ac:dyDescent="0.2">
      <c r="A632" s="104">
        <f>IF(Foglio2!$J$7=1,TRUNC(Base!V632,0),TRUNC(Base!U632,0))</f>
        <v>0</v>
      </c>
      <c r="B632" s="245">
        <f t="shared" si="3329"/>
        <v>39454</v>
      </c>
      <c r="C632" s="377"/>
      <c r="D632" s="377"/>
      <c r="E632" s="259" t="s">
        <v>3</v>
      </c>
      <c r="F632" s="260">
        <v>15</v>
      </c>
      <c r="G632" s="248">
        <f>IF(Foglio2!$J$3=Foglio2!$E$3,Ausiliari_Coll.Scol.!E614,IF(Foglio2!$J$3=Foglio2!$E$4,Collab._Tecnici!E614,IF(Foglio2!$J$3=Foglio2!$E$5,Assistenti_Tecnici!E614,IF(Foglio2!$J$3=Foglio2!$E$6,Assistenti_Amm.vo!E614,IF(Foglio2!$J$3=Foglio2!$E$7,Resp_Coord_Amm.vo!E614,IF(Foglio2!$J$3=Foglio2!$E$8,Direttore_Amm.vo!E614,IF(Foglio2!$J$3=Foglio2!$E$9,Doc_mat_elem.re!E614,IF(Foglio2!$J$3=Foglio2!$E$10,Doc_dipl_scuola_sec.!E614,IF(Foglio2!$J$3=Foglio2!$E$11,Doc_scuola_media!E614,IF(Foglio2!$J$3=Foglio2!$E$12,Doc_laureati_scuola_sec.!E632,IF(Foglio2!$J$3=Foglio2!$E$13,Direttivi_capi_ist.!E614,0)))))))))))</f>
        <v>0</v>
      </c>
      <c r="H632" s="248">
        <f>IF(Foglio2!$J$3=Foglio2!$E$3,Ausiliari_Coll.Scol.!F614,IF(Foglio2!$J$3=Foglio2!$E$4,Collab._Tecnici!F614,IF(Foglio2!$J$3=Foglio2!$E$5,Assistenti_Tecnici!F614,IF(Foglio2!$J$3=Foglio2!$E$6,Assistenti_Amm.vo!F614,IF(Foglio2!$J$3=Foglio2!$E$7,Resp_Coord_Amm.vo!F614,IF(Foglio2!$J$3=Foglio2!$E$8,Direttore_Amm.vo!F614,IF(Foglio2!$J$3=Foglio2!$E$9,Doc_mat_elem.re!F614,IF(Foglio2!$J$3=Foglio2!$E$10,Doc_dipl_scuola_sec.!F614,IF(Foglio2!$J$3=Foglio2!$E$11,Doc_scuola_media!F614,IF(Foglio2!$J$3=Foglio2!$E$12,Doc_laureati_scuola_sec.!F632,IF(Foglio2!$J$3=Foglio2!$E$13,Direttivi_capi_ist.!F614,0)))))))))))</f>
        <v>0</v>
      </c>
      <c r="I632" s="248">
        <f>IF(Foglio2!$J$3=Foglio2!$E$3,Ausiliari_Coll.Scol.!G614,IF(Foglio2!$J$3=Foglio2!$E$4,Collab._Tecnici!G614,IF(Foglio2!$J$3=Foglio2!$E$5,Assistenti_Tecnici!G614,IF(Foglio2!$J$3=Foglio2!$E$6,Assistenti_Amm.vo!G614,IF(Foglio2!$J$3=Foglio2!$E$7,Resp_Coord_Amm.vo!G614,IF(Foglio2!$J$3=Foglio2!$E$8,Direttore_Amm.vo!G614,IF(Foglio2!$J$3=Foglio2!$E$9,Doc_mat_elem.re!G614,IF(Foglio2!$J$3=Foglio2!$E$10,Doc_dipl_scuola_sec.!G614,IF(Foglio2!$J$3=Foglio2!$E$11,Doc_scuola_media!G614,IF(Foglio2!$J$3=Foglio2!$E$12,Doc_laureati_scuola_sec.!G632,IF(Foglio2!$J$3=Foglio2!$E$13,Direttivi_capi_ist.!G614,0)))))))))))</f>
        <v>0</v>
      </c>
      <c r="J632" s="248">
        <f>IF(Foglio2!$J$3=Foglio2!$E$3,Ausiliari_Coll.Scol.!H614,IF(Foglio2!$J$3=Foglio2!$E$4,Collab._Tecnici!H614,IF(Foglio2!$J$3=Foglio2!$E$5,Assistenti_Tecnici!H614,IF(Foglio2!$J$3=Foglio2!$E$6,Assistenti_Amm.vo!H614,IF(Foglio2!$J$3=Foglio2!$E$7,Resp_Coord_Amm.vo!H614,IF(Foglio2!$J$3=Foglio2!$E$8,Direttore_Amm.vo!H614,IF(Foglio2!$J$3=Foglio2!$E$9,Doc_mat_elem.re!H614,IF(Foglio2!$J$3=Foglio2!$E$10,Doc_dipl_scuola_sec.!H614,IF(Foglio2!$J$3=Foglio2!$E$11,Doc_scuola_media!H614,IF(Foglio2!$J$3=Foglio2!$E$12,Doc_laureati_scuola_sec.!H632,IF(Foglio2!$J$3=Foglio2!$E$13,Direttivi_capi_ist.!H614,0)))))))))))</f>
        <v>0</v>
      </c>
      <c r="K632" s="248">
        <f>IF(Foglio2!$J$3=Foglio2!$E$3,Ausiliari_Coll.Scol.!I614,IF(Foglio2!$J$3=Foglio2!$E$4,Collab._Tecnici!I614,IF(Foglio2!$J$3=Foglio2!$E$5,Assistenti_Tecnici!I614,IF(Foglio2!$J$3=Foglio2!$E$6,Assistenti_Amm.vo!I614,IF(Foglio2!$J$3=Foglio2!$E$7,Resp_Coord_Amm.vo!I614,IF(Foglio2!$J$3=Foglio2!$E$8,Direttore_Amm.vo!I614,IF(Foglio2!$J$3=Foglio2!$E$9,Doc_mat_elem.re!I614,IF(Foglio2!$J$3=Foglio2!$E$10,Doc_dipl_scuola_sec.!I614,IF(Foglio2!$J$3=Foglio2!$E$11,Doc_scuola_media!I614,IF(Foglio2!$J$3=Foglio2!$E$12,Doc_laureati_scuola_sec.!I632,IF(Foglio2!$J$3=Foglio2!$E$13,Direttivi_capi_ist.!I614,0)))))))))))</f>
        <v>0</v>
      </c>
      <c r="L632" s="248">
        <f>IF(Foglio2!$J$3=Foglio2!$E$3,Ausiliari_Coll.Scol.!J614,IF(Foglio2!$J$3=Foglio2!$E$4,Collab._Tecnici!J614,IF(Foglio2!$J$3=Foglio2!$E$5,Assistenti_Tecnici!J614,IF(Foglio2!$J$3=Foglio2!$E$6,Assistenti_Amm.vo!J614,IF(Foglio2!$J$3=Foglio2!$E$7,Resp_Coord_Amm.vo!J614,IF(Foglio2!$J$3=Foglio2!$E$8,Direttore_Amm.vo!J614,IF(Foglio2!$J$3=Foglio2!$E$9,Doc_mat_elem.re!J614,IF(Foglio2!$J$3=Foglio2!$E$10,Doc_dipl_scuola_sec.!J614,IF(Foglio2!$J$3=Foglio2!$E$11,Doc_scuola_media!J614,IF(Foglio2!$J$3=Foglio2!$E$12,Doc_laureati_scuola_sec.!J632,IF(Foglio2!$J$3=Foglio2!$E$13,Direttivi_capi_ist.!J614,0)))))))))))</f>
        <v>0</v>
      </c>
      <c r="M632" s="249">
        <f>IF(Foglio2!$J$3=Foglio2!$E$3,Ausiliari_Coll.Scol.!K614,IF(Foglio2!$J$3=Foglio2!$E$4,Collab._Tecnici!K614,IF(Foglio2!$J$3=Foglio2!$E$5,Assistenti_Tecnici!K614,IF(Foglio2!$J$3=Foglio2!$E$6,Assistenti_Amm.vo!K614,IF(Foglio2!$J$3=Foglio2!$E$7,Resp_Coord_Amm.vo!K614,IF(Foglio2!$J$3=Foglio2!$E$8,Direttore_Amm.vo!K614,IF(Foglio2!$J$3=Foglio2!$E$9,Doc_mat_elem.re!K614,IF(Foglio2!$J$3=Foglio2!$E$10,Doc_dipl_scuola_sec.!K614,IF(Foglio2!$J$3=Foglio2!$E$11,Doc_scuola_media!K614,IF(Foglio2!$J$3=Foglio2!$E$12,Doc_laureati_scuola_sec.!K632,IF(Foglio2!$J$3=Foglio2!$E$13,Direttivi_capi_ist.!K614,0)))))))))))</f>
        <v>0</v>
      </c>
      <c r="N632" s="250">
        <f>IF(Foglio2!$J$3=Foglio2!$E$3,Ausiliari_Coll.Scol.!L614,IF(Foglio2!$J$3=Foglio2!$E$4,Collab._Tecnici!L614,IF(Foglio2!$J$3=Foglio2!$E$5,Assistenti_Tecnici!L614,IF(Foglio2!$J$3=Foglio2!$E$6,Assistenti_Amm.vo!L614,IF(Foglio2!$J$3=Foglio2!$E$7,Resp_Coord_Amm.vo!L614,IF(Foglio2!$J$3=Foglio2!$E$8,Direttore_Amm.vo!L614,IF(Foglio2!$J$3=Foglio2!$E$9,Doc_mat_elem.re!L614,IF(Foglio2!$J$3=Foglio2!$E$10,Doc_dipl_scuola_sec.!L614,IF(Foglio2!$J$3=Foglio2!$E$11,Doc_scuola_media!L614,IF(Foglio2!$J$3=Foglio2!$E$12,Doc_laureati_scuola_sec.!L632,IF(Foglio2!$J$3=Foglio2!$E$13,Direttivi_capi_ist.!L614,0)))))))))))</f>
        <v>0</v>
      </c>
      <c r="O632" s="251">
        <f>IF(Foglio2!$J$3=Foglio2!$E$3,Ausiliari_Coll.Scol.!M614,IF(Foglio2!$J$3=Foglio2!$E$4,Collab._Tecnici!M614,IF(Foglio2!$J$3=Foglio2!$E$5,Assistenti_Tecnici!M614,IF(Foglio2!$J$3=Foglio2!$E$6,Assistenti_Amm.vo!M614,IF(Foglio2!$J$3=Foglio2!$E$7,Resp_Coord_Amm.vo!M614,IF(Foglio2!$J$3=Foglio2!$E$8,Direttore_Amm.vo!M614,IF(Foglio2!$J$3=Foglio2!$E$9,Doc_mat_elem.re!M614,IF(Foglio2!$J$3=Foglio2!$E$10,Doc_dipl_scuola_sec.!M614,IF(Foglio2!$J$3=Foglio2!$E$11,Doc_scuola_media!M614,IF(Foglio2!$J$3=Foglio2!$E$12,Doc_laureati_scuola_sec.!M632,IF(Foglio2!$J$3=Foglio2!$E$13,Direttivi_capi_ist.!M614,0)))))))))))</f>
        <v>0</v>
      </c>
      <c r="P632" s="252">
        <f>IF(Foglio2!$J$3=Foglio2!$E$3,Ausiliari_Coll.Scol.!N614,IF(Foglio2!$J$3=Foglio2!$E$4,Collab._Tecnici!N614,IF(Foglio2!$J$3=Foglio2!$E$5,Assistenti_Tecnici!N614,IF(Foglio2!$J$3=Foglio2!$E$6,Assistenti_Amm.vo!N614,IF(Foglio2!$J$3=Foglio2!$E$7,Resp_Coord_Amm.vo!N614,IF(Foglio2!$J$3=Foglio2!$E$8,Direttore_Amm.vo!N614,IF(Foglio2!$J$3=Foglio2!$E$9,Doc_mat_elem.re!N614,IF(Foglio2!$J$3=Foglio2!$E$10,Doc_dipl_scuola_sec.!N614,IF(Foglio2!$J$3=Foglio2!$E$11,Doc_scuola_media!N614,IF(Foglio2!$J$3=Foglio2!$E$12,Doc_laureati_scuola_sec.!N632,IF(Foglio2!$J$3=Foglio2!$E$13,Direttivi_capi_ist.!N614,0)))))))))))</f>
        <v>0</v>
      </c>
      <c r="Q632" s="252">
        <f>IF(Foglio2!$J$3=Foglio2!$E$3,Ausiliari_Coll.Scol.!O614,IF(Foglio2!$J$3=Foglio2!$E$4,Collab._Tecnici!O614,IF(Foglio2!$J$3=Foglio2!$E$5,Assistenti_Tecnici!O614,IF(Foglio2!$J$3=Foglio2!$E$6,Assistenti_Amm.vo!O614,IF(Foglio2!$J$3=Foglio2!$E$7,Resp_Coord_Amm.vo!O614,IF(Foglio2!$J$3=Foglio2!$E$8,Direttore_Amm.vo!O614,IF(Foglio2!$J$3=Foglio2!$E$9,Doc_mat_elem.re!O614,IF(Foglio2!$J$3=Foglio2!$E$10,Doc_dipl_scuola_sec.!O614,IF(Foglio2!$J$3=Foglio2!$E$11,Doc_scuola_media!O614,IF(Foglio2!$J$3=Foglio2!$E$12,Doc_laureati_scuola_sec.!O632,IF(Foglio2!$J$3=Foglio2!$E$13,Direttivi_capi_ist.!O614,0)))))))))))</f>
        <v>0</v>
      </c>
      <c r="R632" s="252">
        <f>IF(Foglio2!$J$3=Foglio2!$E$3,Ausiliari_Coll.Scol.!P614,IF(Foglio2!$J$3=Foglio2!$E$4,Collab._Tecnici!P614,IF(Foglio2!$J$3=Foglio2!$E$5,Assistenti_Tecnici!P614,IF(Foglio2!$J$3=Foglio2!$E$6,Assistenti_Amm.vo!P614,IF(Foglio2!$J$3=Foglio2!$E$7,Resp_Coord_Amm.vo!P614,IF(Foglio2!$J$3=Foglio2!$E$8,Direttore_Amm.vo!P614,IF(Foglio2!$J$3=Foglio2!$E$9,Doc_mat_elem.re!P614,IF(Foglio2!$J$3=Foglio2!$E$10,Doc_dipl_scuola_sec.!P614,IF(Foglio2!$J$3=Foglio2!$E$11,Doc_scuola_media!P614,IF(Foglio2!$J$3=Foglio2!$E$12,Doc_laureati_scuola_sec.!P632,IF(Foglio2!$J$3=Foglio2!$E$13,Direttivi_capi_ist.!P614,0)))))))))))</f>
        <v>0</v>
      </c>
      <c r="S632" s="252">
        <f>IF(Foglio2!$J$3=Foglio2!$E$3,Ausiliari_Coll.Scol.!Q614,IF(Foglio2!$J$3=Foglio2!$E$4,Collab._Tecnici!Q614,IF(Foglio2!$J$3=Foglio2!$E$5,Assistenti_Tecnici!Q614,IF(Foglio2!$J$3=Foglio2!$E$6,Assistenti_Amm.vo!Q614,IF(Foglio2!$J$3=Foglio2!$E$7,Resp_Coord_Amm.vo!Q614,IF(Foglio2!$J$3=Foglio2!$E$8,Direttore_Amm.vo!Q614,IF(Foglio2!$J$3=Foglio2!$E$9,Doc_mat_elem.re!Q614,IF(Foglio2!$J$3=Foglio2!$E$10,Doc_dipl_scuola_sec.!Q614,IF(Foglio2!$J$3=Foglio2!$E$11,Doc_scuola_media!Q614,IF(Foglio2!$J$3=Foglio2!$E$12,Doc_laureati_scuola_sec.!Q632,IF(Foglio2!$J$3=Foglio2!$E$13,Direttivi_capi_ist.!Q614,0)))))))))))</f>
        <v>0</v>
      </c>
      <c r="T632" s="252">
        <f>IF(Foglio2!$J$3=Foglio2!$E$3,Ausiliari_Coll.Scol.!R614,IF(Foglio2!$J$3=Foglio2!$E$4,Collab._Tecnici!R614,IF(Foglio2!$J$3=Foglio2!$E$5,Assistenti_Tecnici!R614,IF(Foglio2!$J$3=Foglio2!$E$6,Assistenti_Amm.vo!R614,IF(Foglio2!$J$3=Foglio2!$E$7,Resp_Coord_Amm.vo!R614,IF(Foglio2!$J$3=Foglio2!$E$8,Direttore_Amm.vo!R614,IF(Foglio2!$J$3=Foglio2!$E$9,Doc_mat_elem.re!R614,IF(Foglio2!$J$3=Foglio2!$E$10,Doc_dipl_scuola_sec.!R614,IF(Foglio2!$J$3=Foglio2!$E$11,Doc_scuola_media!R614,IF(Foglio2!$J$3=Foglio2!$E$12,Doc_laureati_scuola_sec.!R632,IF(Foglio2!$J$3=Foglio2!$E$13,Direttivi_capi_ist.!R614,0)))))))))))</f>
        <v>0</v>
      </c>
      <c r="U632" s="252">
        <f t="shared" ref="U632" si="3635">(P632)/12*0.8</f>
        <v>0</v>
      </c>
      <c r="V632" s="252">
        <f t="shared" ref="V632" si="3636">(P632+R632)/12*0.8</f>
        <v>0</v>
      </c>
      <c r="W632" s="253" t="str">
        <f t="shared" ref="W632" si="3637">"Fascia Da "&amp;F632&amp;" a "&amp;F633&amp;" Decorrenza "&amp;DAY(C626)&amp;"/"&amp;MONTH(C626)&amp;"/"&amp;YEAR(C626)</f>
        <v>Fascia Da 15 a 20 Decorrenza 1/1/2008</v>
      </c>
    </row>
    <row r="633" spans="1:23" ht="9" customHeight="1" x14ac:dyDescent="0.2">
      <c r="B633" s="245">
        <f t="shared" si="3329"/>
        <v>39455</v>
      </c>
      <c r="C633" s="377"/>
      <c r="D633" s="377"/>
      <c r="E633" s="254" t="s">
        <v>4</v>
      </c>
      <c r="F633" s="255">
        <v>20</v>
      </c>
      <c r="G633" s="267">
        <f t="shared" ref="G633" si="3638">G632*1936.27</f>
        <v>0</v>
      </c>
      <c r="H633" s="267">
        <f t="shared" ref="H633" si="3639">H632*1936.27</f>
        <v>0</v>
      </c>
      <c r="I633" s="267">
        <f t="shared" ref="I633" si="3640">I632*1936.27</f>
        <v>0</v>
      </c>
      <c r="J633" s="267">
        <f t="shared" ref="J633" si="3641">J632*1936.27</f>
        <v>0</v>
      </c>
      <c r="K633" s="267">
        <f t="shared" ref="K633" si="3642">K632*1936.27</f>
        <v>0</v>
      </c>
      <c r="L633" s="266">
        <f t="shared" ref="L633" si="3643">L632*1936.27</f>
        <v>0</v>
      </c>
      <c r="M633" s="267">
        <f t="shared" ref="M633" si="3644">M632*1936.27</f>
        <v>0</v>
      </c>
      <c r="N633" s="182">
        <f t="shared" ref="N633" si="3645">N632*1936.27</f>
        <v>0</v>
      </c>
      <c r="O633" s="183">
        <f t="shared" ref="O633" si="3646">O632*1936.27</f>
        <v>0</v>
      </c>
      <c r="P633" s="184">
        <f t="shared" ref="P633" si="3647">P632*1936.27</f>
        <v>0</v>
      </c>
      <c r="Q633" s="184">
        <f t="shared" ref="Q633" si="3648">Q632*1936.27</f>
        <v>0</v>
      </c>
      <c r="R633" s="184">
        <f t="shared" ref="R633" si="3649">R632*1936.27</f>
        <v>0</v>
      </c>
      <c r="S633" s="184">
        <f t="shared" ref="S633" si="3650">S632*1936.27</f>
        <v>0</v>
      </c>
      <c r="T633" s="184">
        <f t="shared" ref="T633" si="3651">T632*1936.27</f>
        <v>0</v>
      </c>
      <c r="U633" s="184">
        <f t="shared" ref="U633" si="3652">U632*1936.27</f>
        <v>0</v>
      </c>
      <c r="V633" s="184">
        <f t="shared" ref="V633" si="3653">V632*1936.27</f>
        <v>0</v>
      </c>
    </row>
    <row r="634" spans="1:23" ht="12.75" customHeight="1" x14ac:dyDescent="0.2">
      <c r="A634" s="104">
        <f>IF(Foglio2!$J$7=1,TRUNC(Base!V634,0),TRUNC(Base!U634,0))</f>
        <v>0</v>
      </c>
      <c r="B634" s="245">
        <f t="shared" si="3329"/>
        <v>39456</v>
      </c>
      <c r="C634" s="377"/>
      <c r="D634" s="377"/>
      <c r="E634" s="259" t="s">
        <v>3</v>
      </c>
      <c r="F634" s="260">
        <v>21</v>
      </c>
      <c r="G634" s="248">
        <f>IF(Foglio2!$J$3=Foglio2!$E$3,Ausiliari_Coll.Scol.!E616,IF(Foglio2!$J$3=Foglio2!$E$4,Collab._Tecnici!E616,IF(Foglio2!$J$3=Foglio2!$E$5,Assistenti_Tecnici!E616,IF(Foglio2!$J$3=Foglio2!$E$6,Assistenti_Amm.vo!E616,IF(Foglio2!$J$3=Foglio2!$E$7,Resp_Coord_Amm.vo!E616,IF(Foglio2!$J$3=Foglio2!$E$8,Direttore_Amm.vo!E616,IF(Foglio2!$J$3=Foglio2!$E$9,Doc_mat_elem.re!E616,IF(Foglio2!$J$3=Foglio2!$E$10,Doc_dipl_scuola_sec.!E616,IF(Foglio2!$J$3=Foglio2!$E$11,Doc_scuola_media!E616,IF(Foglio2!$J$3=Foglio2!$E$12,Doc_laureati_scuola_sec.!E634,IF(Foglio2!$J$3=Foglio2!$E$13,Direttivi_capi_ist.!E616,0)))))))))))</f>
        <v>0</v>
      </c>
      <c r="H634" s="248">
        <f>IF(Foglio2!$J$3=Foglio2!$E$3,Ausiliari_Coll.Scol.!F616,IF(Foglio2!$J$3=Foglio2!$E$4,Collab._Tecnici!F616,IF(Foglio2!$J$3=Foglio2!$E$5,Assistenti_Tecnici!F616,IF(Foglio2!$J$3=Foglio2!$E$6,Assistenti_Amm.vo!F616,IF(Foglio2!$J$3=Foglio2!$E$7,Resp_Coord_Amm.vo!F616,IF(Foglio2!$J$3=Foglio2!$E$8,Direttore_Amm.vo!F616,IF(Foglio2!$J$3=Foglio2!$E$9,Doc_mat_elem.re!F616,IF(Foglio2!$J$3=Foglio2!$E$10,Doc_dipl_scuola_sec.!F616,IF(Foglio2!$J$3=Foglio2!$E$11,Doc_scuola_media!F616,IF(Foglio2!$J$3=Foglio2!$E$12,Doc_laureati_scuola_sec.!F634,IF(Foglio2!$J$3=Foglio2!$E$13,Direttivi_capi_ist.!F616,0)))))))))))</f>
        <v>0</v>
      </c>
      <c r="I634" s="248">
        <f>IF(Foglio2!$J$3=Foglio2!$E$3,Ausiliari_Coll.Scol.!G616,IF(Foglio2!$J$3=Foglio2!$E$4,Collab._Tecnici!G616,IF(Foglio2!$J$3=Foglio2!$E$5,Assistenti_Tecnici!G616,IF(Foglio2!$J$3=Foglio2!$E$6,Assistenti_Amm.vo!G616,IF(Foglio2!$J$3=Foglio2!$E$7,Resp_Coord_Amm.vo!G616,IF(Foglio2!$J$3=Foglio2!$E$8,Direttore_Amm.vo!G616,IF(Foglio2!$J$3=Foglio2!$E$9,Doc_mat_elem.re!G616,IF(Foglio2!$J$3=Foglio2!$E$10,Doc_dipl_scuola_sec.!G616,IF(Foglio2!$J$3=Foglio2!$E$11,Doc_scuola_media!G616,IF(Foglio2!$J$3=Foglio2!$E$12,Doc_laureati_scuola_sec.!G634,IF(Foglio2!$J$3=Foglio2!$E$13,Direttivi_capi_ist.!G616,0)))))))))))</f>
        <v>0</v>
      </c>
      <c r="J634" s="248">
        <f>IF(Foglio2!$J$3=Foglio2!$E$3,Ausiliari_Coll.Scol.!H616,IF(Foglio2!$J$3=Foglio2!$E$4,Collab._Tecnici!H616,IF(Foglio2!$J$3=Foglio2!$E$5,Assistenti_Tecnici!H616,IF(Foglio2!$J$3=Foglio2!$E$6,Assistenti_Amm.vo!H616,IF(Foglio2!$J$3=Foglio2!$E$7,Resp_Coord_Amm.vo!H616,IF(Foglio2!$J$3=Foglio2!$E$8,Direttore_Amm.vo!H616,IF(Foglio2!$J$3=Foglio2!$E$9,Doc_mat_elem.re!H616,IF(Foglio2!$J$3=Foglio2!$E$10,Doc_dipl_scuola_sec.!H616,IF(Foglio2!$J$3=Foglio2!$E$11,Doc_scuola_media!H616,IF(Foglio2!$J$3=Foglio2!$E$12,Doc_laureati_scuola_sec.!H634,IF(Foglio2!$J$3=Foglio2!$E$13,Direttivi_capi_ist.!H616,0)))))))))))</f>
        <v>0</v>
      </c>
      <c r="K634" s="248">
        <f>IF(Foglio2!$J$3=Foglio2!$E$3,Ausiliari_Coll.Scol.!I616,IF(Foglio2!$J$3=Foglio2!$E$4,Collab._Tecnici!I616,IF(Foglio2!$J$3=Foglio2!$E$5,Assistenti_Tecnici!I616,IF(Foglio2!$J$3=Foglio2!$E$6,Assistenti_Amm.vo!I616,IF(Foglio2!$J$3=Foglio2!$E$7,Resp_Coord_Amm.vo!I616,IF(Foglio2!$J$3=Foglio2!$E$8,Direttore_Amm.vo!I616,IF(Foglio2!$J$3=Foglio2!$E$9,Doc_mat_elem.re!I616,IF(Foglio2!$J$3=Foglio2!$E$10,Doc_dipl_scuola_sec.!I616,IF(Foglio2!$J$3=Foglio2!$E$11,Doc_scuola_media!I616,IF(Foglio2!$J$3=Foglio2!$E$12,Doc_laureati_scuola_sec.!I634,IF(Foglio2!$J$3=Foglio2!$E$13,Direttivi_capi_ist.!I616,0)))))))))))</f>
        <v>0</v>
      </c>
      <c r="L634" s="248">
        <f>IF(Foglio2!$J$3=Foglio2!$E$3,Ausiliari_Coll.Scol.!J616,IF(Foglio2!$J$3=Foglio2!$E$4,Collab._Tecnici!J616,IF(Foglio2!$J$3=Foglio2!$E$5,Assistenti_Tecnici!J616,IF(Foglio2!$J$3=Foglio2!$E$6,Assistenti_Amm.vo!J616,IF(Foglio2!$J$3=Foglio2!$E$7,Resp_Coord_Amm.vo!J616,IF(Foglio2!$J$3=Foglio2!$E$8,Direttore_Amm.vo!J616,IF(Foglio2!$J$3=Foglio2!$E$9,Doc_mat_elem.re!J616,IF(Foglio2!$J$3=Foglio2!$E$10,Doc_dipl_scuola_sec.!J616,IF(Foglio2!$J$3=Foglio2!$E$11,Doc_scuola_media!J616,IF(Foglio2!$J$3=Foglio2!$E$12,Doc_laureati_scuola_sec.!J634,IF(Foglio2!$J$3=Foglio2!$E$13,Direttivi_capi_ist.!J616,0)))))))))))</f>
        <v>0</v>
      </c>
      <c r="M634" s="249">
        <f>IF(Foglio2!$J$3=Foglio2!$E$3,Ausiliari_Coll.Scol.!K616,IF(Foglio2!$J$3=Foglio2!$E$4,Collab._Tecnici!K616,IF(Foglio2!$J$3=Foglio2!$E$5,Assistenti_Tecnici!K616,IF(Foglio2!$J$3=Foglio2!$E$6,Assistenti_Amm.vo!K616,IF(Foglio2!$J$3=Foglio2!$E$7,Resp_Coord_Amm.vo!K616,IF(Foglio2!$J$3=Foglio2!$E$8,Direttore_Amm.vo!K616,IF(Foglio2!$J$3=Foglio2!$E$9,Doc_mat_elem.re!K616,IF(Foglio2!$J$3=Foglio2!$E$10,Doc_dipl_scuola_sec.!K616,IF(Foglio2!$J$3=Foglio2!$E$11,Doc_scuola_media!K616,IF(Foglio2!$J$3=Foglio2!$E$12,Doc_laureati_scuola_sec.!K634,IF(Foglio2!$J$3=Foglio2!$E$13,Direttivi_capi_ist.!K616,0)))))))))))</f>
        <v>0</v>
      </c>
      <c r="N634" s="250">
        <f>IF(Foglio2!$J$3=Foglio2!$E$3,Ausiliari_Coll.Scol.!L616,IF(Foglio2!$J$3=Foglio2!$E$4,Collab._Tecnici!L616,IF(Foglio2!$J$3=Foglio2!$E$5,Assistenti_Tecnici!L616,IF(Foglio2!$J$3=Foglio2!$E$6,Assistenti_Amm.vo!L616,IF(Foglio2!$J$3=Foglio2!$E$7,Resp_Coord_Amm.vo!L616,IF(Foglio2!$J$3=Foglio2!$E$8,Direttore_Amm.vo!L616,IF(Foglio2!$J$3=Foglio2!$E$9,Doc_mat_elem.re!L616,IF(Foglio2!$J$3=Foglio2!$E$10,Doc_dipl_scuola_sec.!L616,IF(Foglio2!$J$3=Foglio2!$E$11,Doc_scuola_media!L616,IF(Foglio2!$J$3=Foglio2!$E$12,Doc_laureati_scuola_sec.!L634,IF(Foglio2!$J$3=Foglio2!$E$13,Direttivi_capi_ist.!L616,0)))))))))))</f>
        <v>0</v>
      </c>
      <c r="O634" s="251">
        <f>IF(Foglio2!$J$3=Foglio2!$E$3,Ausiliari_Coll.Scol.!M616,IF(Foglio2!$J$3=Foglio2!$E$4,Collab._Tecnici!M616,IF(Foglio2!$J$3=Foglio2!$E$5,Assistenti_Tecnici!M616,IF(Foglio2!$J$3=Foglio2!$E$6,Assistenti_Amm.vo!M616,IF(Foglio2!$J$3=Foglio2!$E$7,Resp_Coord_Amm.vo!M616,IF(Foglio2!$J$3=Foglio2!$E$8,Direttore_Amm.vo!M616,IF(Foglio2!$J$3=Foglio2!$E$9,Doc_mat_elem.re!M616,IF(Foglio2!$J$3=Foglio2!$E$10,Doc_dipl_scuola_sec.!M616,IF(Foglio2!$J$3=Foglio2!$E$11,Doc_scuola_media!M616,IF(Foglio2!$J$3=Foglio2!$E$12,Doc_laureati_scuola_sec.!M634,IF(Foglio2!$J$3=Foglio2!$E$13,Direttivi_capi_ist.!M616,0)))))))))))</f>
        <v>0</v>
      </c>
      <c r="P634" s="252">
        <f>IF(Foglio2!$J$3=Foglio2!$E$3,Ausiliari_Coll.Scol.!N616,IF(Foglio2!$J$3=Foglio2!$E$4,Collab._Tecnici!N616,IF(Foglio2!$J$3=Foglio2!$E$5,Assistenti_Tecnici!N616,IF(Foglio2!$J$3=Foglio2!$E$6,Assistenti_Amm.vo!N616,IF(Foglio2!$J$3=Foglio2!$E$7,Resp_Coord_Amm.vo!N616,IF(Foglio2!$J$3=Foglio2!$E$8,Direttore_Amm.vo!N616,IF(Foglio2!$J$3=Foglio2!$E$9,Doc_mat_elem.re!N616,IF(Foglio2!$J$3=Foglio2!$E$10,Doc_dipl_scuola_sec.!N616,IF(Foglio2!$J$3=Foglio2!$E$11,Doc_scuola_media!N616,IF(Foglio2!$J$3=Foglio2!$E$12,Doc_laureati_scuola_sec.!N634,IF(Foglio2!$J$3=Foglio2!$E$13,Direttivi_capi_ist.!N616,0)))))))))))</f>
        <v>0</v>
      </c>
      <c r="Q634" s="252">
        <f>IF(Foglio2!$J$3=Foglio2!$E$3,Ausiliari_Coll.Scol.!O616,IF(Foglio2!$J$3=Foglio2!$E$4,Collab._Tecnici!O616,IF(Foglio2!$J$3=Foglio2!$E$5,Assistenti_Tecnici!O616,IF(Foglio2!$J$3=Foglio2!$E$6,Assistenti_Amm.vo!O616,IF(Foglio2!$J$3=Foglio2!$E$7,Resp_Coord_Amm.vo!O616,IF(Foglio2!$J$3=Foglio2!$E$8,Direttore_Amm.vo!O616,IF(Foglio2!$J$3=Foglio2!$E$9,Doc_mat_elem.re!O616,IF(Foglio2!$J$3=Foglio2!$E$10,Doc_dipl_scuola_sec.!O616,IF(Foglio2!$J$3=Foglio2!$E$11,Doc_scuola_media!O616,IF(Foglio2!$J$3=Foglio2!$E$12,Doc_laureati_scuola_sec.!O634,IF(Foglio2!$J$3=Foglio2!$E$13,Direttivi_capi_ist.!O616,0)))))))))))</f>
        <v>0</v>
      </c>
      <c r="R634" s="252">
        <f>IF(Foglio2!$J$3=Foglio2!$E$3,Ausiliari_Coll.Scol.!P616,IF(Foglio2!$J$3=Foglio2!$E$4,Collab._Tecnici!P616,IF(Foglio2!$J$3=Foglio2!$E$5,Assistenti_Tecnici!P616,IF(Foglio2!$J$3=Foglio2!$E$6,Assistenti_Amm.vo!P616,IF(Foglio2!$J$3=Foglio2!$E$7,Resp_Coord_Amm.vo!P616,IF(Foglio2!$J$3=Foglio2!$E$8,Direttore_Amm.vo!P616,IF(Foglio2!$J$3=Foglio2!$E$9,Doc_mat_elem.re!P616,IF(Foglio2!$J$3=Foglio2!$E$10,Doc_dipl_scuola_sec.!P616,IF(Foglio2!$J$3=Foglio2!$E$11,Doc_scuola_media!P616,IF(Foglio2!$J$3=Foglio2!$E$12,Doc_laureati_scuola_sec.!P634,IF(Foglio2!$J$3=Foglio2!$E$13,Direttivi_capi_ist.!P616,0)))))))))))</f>
        <v>0</v>
      </c>
      <c r="S634" s="252">
        <f>IF(Foglio2!$J$3=Foglio2!$E$3,Ausiliari_Coll.Scol.!Q616,IF(Foglio2!$J$3=Foglio2!$E$4,Collab._Tecnici!Q616,IF(Foglio2!$J$3=Foglio2!$E$5,Assistenti_Tecnici!Q616,IF(Foglio2!$J$3=Foglio2!$E$6,Assistenti_Amm.vo!Q616,IF(Foglio2!$J$3=Foglio2!$E$7,Resp_Coord_Amm.vo!Q616,IF(Foglio2!$J$3=Foglio2!$E$8,Direttore_Amm.vo!Q616,IF(Foglio2!$J$3=Foglio2!$E$9,Doc_mat_elem.re!Q616,IF(Foglio2!$J$3=Foglio2!$E$10,Doc_dipl_scuola_sec.!Q616,IF(Foglio2!$J$3=Foglio2!$E$11,Doc_scuola_media!Q616,IF(Foglio2!$J$3=Foglio2!$E$12,Doc_laureati_scuola_sec.!Q634,IF(Foglio2!$J$3=Foglio2!$E$13,Direttivi_capi_ist.!Q616,0)))))))))))</f>
        <v>0</v>
      </c>
      <c r="T634" s="252">
        <f>IF(Foglio2!$J$3=Foglio2!$E$3,Ausiliari_Coll.Scol.!R616,IF(Foglio2!$J$3=Foglio2!$E$4,Collab._Tecnici!R616,IF(Foglio2!$J$3=Foglio2!$E$5,Assistenti_Tecnici!R616,IF(Foglio2!$J$3=Foglio2!$E$6,Assistenti_Amm.vo!R616,IF(Foglio2!$J$3=Foglio2!$E$7,Resp_Coord_Amm.vo!R616,IF(Foglio2!$J$3=Foglio2!$E$8,Direttore_Amm.vo!R616,IF(Foglio2!$J$3=Foglio2!$E$9,Doc_mat_elem.re!R616,IF(Foglio2!$J$3=Foglio2!$E$10,Doc_dipl_scuola_sec.!R616,IF(Foglio2!$J$3=Foglio2!$E$11,Doc_scuola_media!R616,IF(Foglio2!$J$3=Foglio2!$E$12,Doc_laureati_scuola_sec.!R634,IF(Foglio2!$J$3=Foglio2!$E$13,Direttivi_capi_ist.!R616,0)))))))))))</f>
        <v>0</v>
      </c>
      <c r="U634" s="252">
        <f t="shared" ref="U634" si="3654">(P634)/12*0.8</f>
        <v>0</v>
      </c>
      <c r="V634" s="252">
        <f t="shared" ref="V634" si="3655">(P634+R634)/12*0.8</f>
        <v>0</v>
      </c>
      <c r="W634" s="253" t="str">
        <f t="shared" ref="W634" si="3656">"Fascia Da "&amp;F634&amp;" a "&amp;F635&amp;" Decorrenza "&amp;DAY(C626)&amp;"/"&amp;MONTH(C626)&amp;"/"&amp;YEAR(C626)</f>
        <v>Fascia Da 21 a 27 Decorrenza 1/1/2008</v>
      </c>
    </row>
    <row r="635" spans="1:23" ht="9" customHeight="1" x14ac:dyDescent="0.2">
      <c r="B635" s="245">
        <f t="shared" si="3329"/>
        <v>39457</v>
      </c>
      <c r="C635" s="377"/>
      <c r="D635" s="377"/>
      <c r="E635" s="254" t="s">
        <v>4</v>
      </c>
      <c r="F635" s="255">
        <v>27</v>
      </c>
      <c r="G635" s="267">
        <f t="shared" ref="G635" si="3657">G634*1936.27</f>
        <v>0</v>
      </c>
      <c r="H635" s="267">
        <f t="shared" ref="H635" si="3658">H634*1936.27</f>
        <v>0</v>
      </c>
      <c r="I635" s="267">
        <f t="shared" ref="I635" si="3659">I634*1936.27</f>
        <v>0</v>
      </c>
      <c r="J635" s="267">
        <f t="shared" ref="J635" si="3660">J634*1936.27</f>
        <v>0</v>
      </c>
      <c r="K635" s="267">
        <f t="shared" ref="K635" si="3661">K634*1936.27</f>
        <v>0</v>
      </c>
      <c r="L635" s="266">
        <f t="shared" ref="L635" si="3662">L634*1936.27</f>
        <v>0</v>
      </c>
      <c r="M635" s="267">
        <f t="shared" ref="M635" si="3663">M634*1936.27</f>
        <v>0</v>
      </c>
      <c r="N635" s="182">
        <f t="shared" ref="N635" si="3664">N634*1936.27</f>
        <v>0</v>
      </c>
      <c r="O635" s="183">
        <f t="shared" ref="O635" si="3665">O634*1936.27</f>
        <v>0</v>
      </c>
      <c r="P635" s="184">
        <f t="shared" ref="P635" si="3666">P634*1936.27</f>
        <v>0</v>
      </c>
      <c r="Q635" s="184">
        <f t="shared" ref="Q635" si="3667">Q634*1936.27</f>
        <v>0</v>
      </c>
      <c r="R635" s="184">
        <f t="shared" ref="R635" si="3668">R634*1936.27</f>
        <v>0</v>
      </c>
      <c r="S635" s="184">
        <f t="shared" ref="S635" si="3669">S634*1936.27</f>
        <v>0</v>
      </c>
      <c r="T635" s="184">
        <f t="shared" ref="T635" si="3670">T634*1936.27</f>
        <v>0</v>
      </c>
      <c r="U635" s="184">
        <f t="shared" ref="U635" si="3671">U634*1936.27</f>
        <v>0</v>
      </c>
      <c r="V635" s="184">
        <f t="shared" ref="V635" si="3672">V634*1936.27</f>
        <v>0</v>
      </c>
    </row>
    <row r="636" spans="1:23" ht="12.75" customHeight="1" x14ac:dyDescent="0.2">
      <c r="A636" s="104">
        <f>IF(Foglio2!$J$7=1,TRUNC(Base!V636,0),TRUNC(Base!U636,0))</f>
        <v>0</v>
      </c>
      <c r="B636" s="245">
        <f t="shared" si="3329"/>
        <v>39458</v>
      </c>
      <c r="C636" s="377"/>
      <c r="D636" s="377"/>
      <c r="E636" s="259" t="s">
        <v>3</v>
      </c>
      <c r="F636" s="260">
        <v>28</v>
      </c>
      <c r="G636" s="248">
        <f>IF(Foglio2!$J$3=Foglio2!$E$3,Ausiliari_Coll.Scol.!E618,IF(Foglio2!$J$3=Foglio2!$E$4,Collab._Tecnici!E618,IF(Foglio2!$J$3=Foglio2!$E$5,Assistenti_Tecnici!E618,IF(Foglio2!$J$3=Foglio2!$E$6,Assistenti_Amm.vo!E618,IF(Foglio2!$J$3=Foglio2!$E$7,Resp_Coord_Amm.vo!E618,IF(Foglio2!$J$3=Foglio2!$E$8,Direttore_Amm.vo!E618,IF(Foglio2!$J$3=Foglio2!$E$9,Doc_mat_elem.re!E618,IF(Foglio2!$J$3=Foglio2!$E$10,Doc_dipl_scuola_sec.!E618,IF(Foglio2!$J$3=Foglio2!$E$11,Doc_scuola_media!E618,IF(Foglio2!$J$3=Foglio2!$E$12,Doc_laureati_scuola_sec.!E636,IF(Foglio2!$J$3=Foglio2!$E$13,Direttivi_capi_ist.!E618,0)))))))))))</f>
        <v>0</v>
      </c>
      <c r="H636" s="248">
        <f>IF(Foglio2!$J$3=Foglio2!$E$3,Ausiliari_Coll.Scol.!F618,IF(Foglio2!$J$3=Foglio2!$E$4,Collab._Tecnici!F618,IF(Foglio2!$J$3=Foglio2!$E$5,Assistenti_Tecnici!F618,IF(Foglio2!$J$3=Foglio2!$E$6,Assistenti_Amm.vo!F618,IF(Foglio2!$J$3=Foglio2!$E$7,Resp_Coord_Amm.vo!F618,IF(Foglio2!$J$3=Foglio2!$E$8,Direttore_Amm.vo!F618,IF(Foglio2!$J$3=Foglio2!$E$9,Doc_mat_elem.re!F618,IF(Foglio2!$J$3=Foglio2!$E$10,Doc_dipl_scuola_sec.!F618,IF(Foglio2!$J$3=Foglio2!$E$11,Doc_scuola_media!F618,IF(Foglio2!$J$3=Foglio2!$E$12,Doc_laureati_scuola_sec.!F636,IF(Foglio2!$J$3=Foglio2!$E$13,Direttivi_capi_ist.!F618,0)))))))))))</f>
        <v>0</v>
      </c>
      <c r="I636" s="248">
        <f>IF(Foglio2!$J$3=Foglio2!$E$3,Ausiliari_Coll.Scol.!G618,IF(Foglio2!$J$3=Foglio2!$E$4,Collab._Tecnici!G618,IF(Foglio2!$J$3=Foglio2!$E$5,Assistenti_Tecnici!G618,IF(Foglio2!$J$3=Foglio2!$E$6,Assistenti_Amm.vo!G618,IF(Foglio2!$J$3=Foglio2!$E$7,Resp_Coord_Amm.vo!G618,IF(Foglio2!$J$3=Foglio2!$E$8,Direttore_Amm.vo!G618,IF(Foglio2!$J$3=Foglio2!$E$9,Doc_mat_elem.re!G618,IF(Foglio2!$J$3=Foglio2!$E$10,Doc_dipl_scuola_sec.!G618,IF(Foglio2!$J$3=Foglio2!$E$11,Doc_scuola_media!G618,IF(Foglio2!$J$3=Foglio2!$E$12,Doc_laureati_scuola_sec.!G636,IF(Foglio2!$J$3=Foglio2!$E$13,Direttivi_capi_ist.!G618,0)))))))))))</f>
        <v>0</v>
      </c>
      <c r="J636" s="248">
        <f>IF(Foglio2!$J$3=Foglio2!$E$3,Ausiliari_Coll.Scol.!H618,IF(Foglio2!$J$3=Foglio2!$E$4,Collab._Tecnici!H618,IF(Foglio2!$J$3=Foglio2!$E$5,Assistenti_Tecnici!H618,IF(Foglio2!$J$3=Foglio2!$E$6,Assistenti_Amm.vo!H618,IF(Foglio2!$J$3=Foglio2!$E$7,Resp_Coord_Amm.vo!H618,IF(Foglio2!$J$3=Foglio2!$E$8,Direttore_Amm.vo!H618,IF(Foglio2!$J$3=Foglio2!$E$9,Doc_mat_elem.re!H618,IF(Foglio2!$J$3=Foglio2!$E$10,Doc_dipl_scuola_sec.!H618,IF(Foglio2!$J$3=Foglio2!$E$11,Doc_scuola_media!H618,IF(Foglio2!$J$3=Foglio2!$E$12,Doc_laureati_scuola_sec.!H636,IF(Foglio2!$J$3=Foglio2!$E$13,Direttivi_capi_ist.!H618,0)))))))))))</f>
        <v>0</v>
      </c>
      <c r="K636" s="248">
        <f>IF(Foglio2!$J$3=Foglio2!$E$3,Ausiliari_Coll.Scol.!I618,IF(Foglio2!$J$3=Foglio2!$E$4,Collab._Tecnici!I618,IF(Foglio2!$J$3=Foglio2!$E$5,Assistenti_Tecnici!I618,IF(Foglio2!$J$3=Foglio2!$E$6,Assistenti_Amm.vo!I618,IF(Foglio2!$J$3=Foglio2!$E$7,Resp_Coord_Amm.vo!I618,IF(Foglio2!$J$3=Foglio2!$E$8,Direttore_Amm.vo!I618,IF(Foglio2!$J$3=Foglio2!$E$9,Doc_mat_elem.re!I618,IF(Foglio2!$J$3=Foglio2!$E$10,Doc_dipl_scuola_sec.!I618,IF(Foglio2!$J$3=Foglio2!$E$11,Doc_scuola_media!I618,IF(Foglio2!$J$3=Foglio2!$E$12,Doc_laureati_scuola_sec.!I636,IF(Foglio2!$J$3=Foglio2!$E$13,Direttivi_capi_ist.!I618,0)))))))))))</f>
        <v>0</v>
      </c>
      <c r="L636" s="248">
        <f>IF(Foglio2!$J$3=Foglio2!$E$3,Ausiliari_Coll.Scol.!J618,IF(Foglio2!$J$3=Foglio2!$E$4,Collab._Tecnici!J618,IF(Foglio2!$J$3=Foglio2!$E$5,Assistenti_Tecnici!J618,IF(Foglio2!$J$3=Foglio2!$E$6,Assistenti_Amm.vo!J618,IF(Foglio2!$J$3=Foglio2!$E$7,Resp_Coord_Amm.vo!J618,IF(Foglio2!$J$3=Foglio2!$E$8,Direttore_Amm.vo!J618,IF(Foglio2!$J$3=Foglio2!$E$9,Doc_mat_elem.re!J618,IF(Foglio2!$J$3=Foglio2!$E$10,Doc_dipl_scuola_sec.!J618,IF(Foglio2!$J$3=Foglio2!$E$11,Doc_scuola_media!J618,IF(Foglio2!$J$3=Foglio2!$E$12,Doc_laureati_scuola_sec.!J636,IF(Foglio2!$J$3=Foglio2!$E$13,Direttivi_capi_ist.!J618,0)))))))))))</f>
        <v>0</v>
      </c>
      <c r="M636" s="249">
        <f>IF(Foglio2!$J$3=Foglio2!$E$3,Ausiliari_Coll.Scol.!K618,IF(Foglio2!$J$3=Foglio2!$E$4,Collab._Tecnici!K618,IF(Foglio2!$J$3=Foglio2!$E$5,Assistenti_Tecnici!K618,IF(Foglio2!$J$3=Foglio2!$E$6,Assistenti_Amm.vo!K618,IF(Foglio2!$J$3=Foglio2!$E$7,Resp_Coord_Amm.vo!K618,IF(Foglio2!$J$3=Foglio2!$E$8,Direttore_Amm.vo!K618,IF(Foglio2!$J$3=Foglio2!$E$9,Doc_mat_elem.re!K618,IF(Foglio2!$J$3=Foglio2!$E$10,Doc_dipl_scuola_sec.!K618,IF(Foglio2!$J$3=Foglio2!$E$11,Doc_scuola_media!K618,IF(Foglio2!$J$3=Foglio2!$E$12,Doc_laureati_scuola_sec.!K636,IF(Foglio2!$J$3=Foglio2!$E$13,Direttivi_capi_ist.!K618,0)))))))))))</f>
        <v>0</v>
      </c>
      <c r="N636" s="250">
        <f>IF(Foglio2!$J$3=Foglio2!$E$3,Ausiliari_Coll.Scol.!L618,IF(Foglio2!$J$3=Foglio2!$E$4,Collab._Tecnici!L618,IF(Foglio2!$J$3=Foglio2!$E$5,Assistenti_Tecnici!L618,IF(Foglio2!$J$3=Foglio2!$E$6,Assistenti_Amm.vo!L618,IF(Foglio2!$J$3=Foglio2!$E$7,Resp_Coord_Amm.vo!L618,IF(Foglio2!$J$3=Foglio2!$E$8,Direttore_Amm.vo!L618,IF(Foglio2!$J$3=Foglio2!$E$9,Doc_mat_elem.re!L618,IF(Foglio2!$J$3=Foglio2!$E$10,Doc_dipl_scuola_sec.!L618,IF(Foglio2!$J$3=Foglio2!$E$11,Doc_scuola_media!L618,IF(Foglio2!$J$3=Foglio2!$E$12,Doc_laureati_scuola_sec.!L636,IF(Foglio2!$J$3=Foglio2!$E$13,Direttivi_capi_ist.!L618,0)))))))))))</f>
        <v>0</v>
      </c>
      <c r="O636" s="251">
        <f>IF(Foglio2!$J$3=Foglio2!$E$3,Ausiliari_Coll.Scol.!M618,IF(Foglio2!$J$3=Foglio2!$E$4,Collab._Tecnici!M618,IF(Foglio2!$J$3=Foglio2!$E$5,Assistenti_Tecnici!M618,IF(Foglio2!$J$3=Foglio2!$E$6,Assistenti_Amm.vo!M618,IF(Foglio2!$J$3=Foglio2!$E$7,Resp_Coord_Amm.vo!M618,IF(Foglio2!$J$3=Foglio2!$E$8,Direttore_Amm.vo!M618,IF(Foglio2!$J$3=Foglio2!$E$9,Doc_mat_elem.re!M618,IF(Foglio2!$J$3=Foglio2!$E$10,Doc_dipl_scuola_sec.!M618,IF(Foglio2!$J$3=Foglio2!$E$11,Doc_scuola_media!M618,IF(Foglio2!$J$3=Foglio2!$E$12,Doc_laureati_scuola_sec.!M636,IF(Foglio2!$J$3=Foglio2!$E$13,Direttivi_capi_ist.!M618,0)))))))))))</f>
        <v>0</v>
      </c>
      <c r="P636" s="252">
        <f>IF(Foglio2!$J$3=Foglio2!$E$3,Ausiliari_Coll.Scol.!N618,IF(Foglio2!$J$3=Foglio2!$E$4,Collab._Tecnici!N618,IF(Foglio2!$J$3=Foglio2!$E$5,Assistenti_Tecnici!N618,IF(Foglio2!$J$3=Foglio2!$E$6,Assistenti_Amm.vo!N618,IF(Foglio2!$J$3=Foglio2!$E$7,Resp_Coord_Amm.vo!N618,IF(Foglio2!$J$3=Foglio2!$E$8,Direttore_Amm.vo!N618,IF(Foglio2!$J$3=Foglio2!$E$9,Doc_mat_elem.re!N618,IF(Foglio2!$J$3=Foglio2!$E$10,Doc_dipl_scuola_sec.!N618,IF(Foglio2!$J$3=Foglio2!$E$11,Doc_scuola_media!N618,IF(Foglio2!$J$3=Foglio2!$E$12,Doc_laureati_scuola_sec.!N636,IF(Foglio2!$J$3=Foglio2!$E$13,Direttivi_capi_ist.!N618,0)))))))))))</f>
        <v>0</v>
      </c>
      <c r="Q636" s="252">
        <f>IF(Foglio2!$J$3=Foglio2!$E$3,Ausiliari_Coll.Scol.!O618,IF(Foglio2!$J$3=Foglio2!$E$4,Collab._Tecnici!O618,IF(Foglio2!$J$3=Foglio2!$E$5,Assistenti_Tecnici!O618,IF(Foglio2!$J$3=Foglio2!$E$6,Assistenti_Amm.vo!O618,IF(Foglio2!$J$3=Foglio2!$E$7,Resp_Coord_Amm.vo!O618,IF(Foglio2!$J$3=Foglio2!$E$8,Direttore_Amm.vo!O618,IF(Foglio2!$J$3=Foglio2!$E$9,Doc_mat_elem.re!O618,IF(Foglio2!$J$3=Foglio2!$E$10,Doc_dipl_scuola_sec.!O618,IF(Foglio2!$J$3=Foglio2!$E$11,Doc_scuola_media!O618,IF(Foglio2!$J$3=Foglio2!$E$12,Doc_laureati_scuola_sec.!O636,IF(Foglio2!$J$3=Foglio2!$E$13,Direttivi_capi_ist.!O618,0)))))))))))</f>
        <v>0</v>
      </c>
      <c r="R636" s="252">
        <f>IF(Foglio2!$J$3=Foglio2!$E$3,Ausiliari_Coll.Scol.!P618,IF(Foglio2!$J$3=Foglio2!$E$4,Collab._Tecnici!P618,IF(Foglio2!$J$3=Foglio2!$E$5,Assistenti_Tecnici!P618,IF(Foglio2!$J$3=Foglio2!$E$6,Assistenti_Amm.vo!P618,IF(Foglio2!$J$3=Foglio2!$E$7,Resp_Coord_Amm.vo!P618,IF(Foglio2!$J$3=Foglio2!$E$8,Direttore_Amm.vo!P618,IF(Foglio2!$J$3=Foglio2!$E$9,Doc_mat_elem.re!P618,IF(Foglio2!$J$3=Foglio2!$E$10,Doc_dipl_scuola_sec.!P618,IF(Foglio2!$J$3=Foglio2!$E$11,Doc_scuola_media!P618,IF(Foglio2!$J$3=Foglio2!$E$12,Doc_laureati_scuola_sec.!P636,IF(Foglio2!$J$3=Foglio2!$E$13,Direttivi_capi_ist.!P618,0)))))))))))</f>
        <v>0</v>
      </c>
      <c r="S636" s="252">
        <f>IF(Foglio2!$J$3=Foglio2!$E$3,Ausiliari_Coll.Scol.!Q618,IF(Foglio2!$J$3=Foglio2!$E$4,Collab._Tecnici!Q618,IF(Foglio2!$J$3=Foglio2!$E$5,Assistenti_Tecnici!Q618,IF(Foglio2!$J$3=Foglio2!$E$6,Assistenti_Amm.vo!Q618,IF(Foglio2!$J$3=Foglio2!$E$7,Resp_Coord_Amm.vo!Q618,IF(Foglio2!$J$3=Foglio2!$E$8,Direttore_Amm.vo!Q618,IF(Foglio2!$J$3=Foglio2!$E$9,Doc_mat_elem.re!Q618,IF(Foglio2!$J$3=Foglio2!$E$10,Doc_dipl_scuola_sec.!Q618,IF(Foglio2!$J$3=Foglio2!$E$11,Doc_scuola_media!Q618,IF(Foglio2!$J$3=Foglio2!$E$12,Doc_laureati_scuola_sec.!Q636,IF(Foglio2!$J$3=Foglio2!$E$13,Direttivi_capi_ist.!Q618,0)))))))))))</f>
        <v>0</v>
      </c>
      <c r="T636" s="252">
        <f>IF(Foglio2!$J$3=Foglio2!$E$3,Ausiliari_Coll.Scol.!R618,IF(Foglio2!$J$3=Foglio2!$E$4,Collab._Tecnici!R618,IF(Foglio2!$J$3=Foglio2!$E$5,Assistenti_Tecnici!R618,IF(Foglio2!$J$3=Foglio2!$E$6,Assistenti_Amm.vo!R618,IF(Foglio2!$J$3=Foglio2!$E$7,Resp_Coord_Amm.vo!R618,IF(Foglio2!$J$3=Foglio2!$E$8,Direttore_Amm.vo!R618,IF(Foglio2!$J$3=Foglio2!$E$9,Doc_mat_elem.re!R618,IF(Foglio2!$J$3=Foglio2!$E$10,Doc_dipl_scuola_sec.!R618,IF(Foglio2!$J$3=Foglio2!$E$11,Doc_scuola_media!R618,IF(Foglio2!$J$3=Foglio2!$E$12,Doc_laureati_scuola_sec.!R636,IF(Foglio2!$J$3=Foglio2!$E$13,Direttivi_capi_ist.!R618,0)))))))))))</f>
        <v>0</v>
      </c>
      <c r="U636" s="252">
        <f t="shared" ref="U636" si="3673">(P636)/12*0.8</f>
        <v>0</v>
      </c>
      <c r="V636" s="252">
        <f t="shared" ref="V636" si="3674">(P636+R636)/12*0.8</f>
        <v>0</v>
      </c>
      <c r="W636" s="253" t="str">
        <f t="shared" ref="W636" si="3675">"Fascia Da "&amp;F636&amp;" a "&amp;F637&amp;" Decorrenza "&amp;DAY(C626)&amp;"/"&amp;MONTH(C626)&amp;"/"&amp;YEAR(C626)</f>
        <v>Fascia Da 28 a 34 Decorrenza 1/1/2008</v>
      </c>
    </row>
    <row r="637" spans="1:23" ht="9" customHeight="1" x14ac:dyDescent="0.2">
      <c r="B637" s="245">
        <f t="shared" si="3329"/>
        <v>39459</v>
      </c>
      <c r="C637" s="377"/>
      <c r="D637" s="377"/>
      <c r="E637" s="254" t="s">
        <v>4</v>
      </c>
      <c r="F637" s="255">
        <v>34</v>
      </c>
      <c r="G637" s="267">
        <f t="shared" ref="G637" si="3676">G636*1936.27</f>
        <v>0</v>
      </c>
      <c r="H637" s="267">
        <f t="shared" ref="H637" si="3677">H636*1936.27</f>
        <v>0</v>
      </c>
      <c r="I637" s="267">
        <f t="shared" ref="I637" si="3678">I636*1936.27</f>
        <v>0</v>
      </c>
      <c r="J637" s="267">
        <f t="shared" ref="J637" si="3679">J636*1936.27</f>
        <v>0</v>
      </c>
      <c r="K637" s="267">
        <f t="shared" ref="K637" si="3680">K636*1936.27</f>
        <v>0</v>
      </c>
      <c r="L637" s="266">
        <f t="shared" ref="L637" si="3681">L636*1936.27</f>
        <v>0</v>
      </c>
      <c r="M637" s="267">
        <f t="shared" ref="M637" si="3682">M636*1936.27</f>
        <v>0</v>
      </c>
      <c r="N637" s="182">
        <f t="shared" ref="N637" si="3683">N636*1936.27</f>
        <v>0</v>
      </c>
      <c r="O637" s="183">
        <f t="shared" ref="O637" si="3684">O636*1936.27</f>
        <v>0</v>
      </c>
      <c r="P637" s="184">
        <f t="shared" ref="P637" si="3685">P636*1936.27</f>
        <v>0</v>
      </c>
      <c r="Q637" s="184">
        <f t="shared" ref="Q637" si="3686">Q636*1936.27</f>
        <v>0</v>
      </c>
      <c r="R637" s="184">
        <f t="shared" ref="R637" si="3687">R636*1936.27</f>
        <v>0</v>
      </c>
      <c r="S637" s="184">
        <f t="shared" ref="S637" si="3688">S636*1936.27</f>
        <v>0</v>
      </c>
      <c r="T637" s="184">
        <f t="shared" ref="T637" si="3689">T636*1936.27</f>
        <v>0</v>
      </c>
      <c r="U637" s="184">
        <f t="shared" ref="U637" si="3690">U636*1936.27</f>
        <v>0</v>
      </c>
      <c r="V637" s="184">
        <f t="shared" ref="V637" si="3691">V636*1936.27</f>
        <v>0</v>
      </c>
    </row>
    <row r="638" spans="1:23" ht="12.75" customHeight="1" x14ac:dyDescent="0.2">
      <c r="A638" s="104">
        <f>IF(Foglio2!$J$7=1,TRUNC(Base!V638,0),TRUNC(Base!U638,0))</f>
        <v>0</v>
      </c>
      <c r="B638" s="245">
        <f t="shared" si="3329"/>
        <v>39460</v>
      </c>
      <c r="C638" s="377"/>
      <c r="D638" s="377"/>
      <c r="E638" s="259" t="s">
        <v>3</v>
      </c>
      <c r="F638" s="260">
        <v>35</v>
      </c>
      <c r="G638" s="248">
        <f>IF(Foglio2!$J$3=Foglio2!$E$3,Ausiliari_Coll.Scol.!E620,IF(Foglio2!$J$3=Foglio2!$E$4,Collab._Tecnici!E620,IF(Foglio2!$J$3=Foglio2!$E$5,Assistenti_Tecnici!E620,IF(Foglio2!$J$3=Foglio2!$E$6,Assistenti_Amm.vo!E620,IF(Foglio2!$J$3=Foglio2!$E$7,Resp_Coord_Amm.vo!E620,IF(Foglio2!$J$3=Foglio2!$E$8,Direttore_Amm.vo!E620,IF(Foglio2!$J$3=Foglio2!$E$9,Doc_mat_elem.re!E620,IF(Foglio2!$J$3=Foglio2!$E$10,Doc_dipl_scuola_sec.!E620,IF(Foglio2!$J$3=Foglio2!$E$11,Doc_scuola_media!E620,IF(Foglio2!$J$3=Foglio2!$E$12,Doc_laureati_scuola_sec.!E638,IF(Foglio2!$J$3=Foglio2!$E$13,Direttivi_capi_ist.!E620,0)))))))))))</f>
        <v>0</v>
      </c>
      <c r="H638" s="248">
        <f>IF(Foglio2!$J$3=Foglio2!$E$3,Ausiliari_Coll.Scol.!F620,IF(Foglio2!$J$3=Foglio2!$E$4,Collab._Tecnici!F620,IF(Foglio2!$J$3=Foglio2!$E$5,Assistenti_Tecnici!F620,IF(Foglio2!$J$3=Foglio2!$E$6,Assistenti_Amm.vo!F620,IF(Foglio2!$J$3=Foglio2!$E$7,Resp_Coord_Amm.vo!F620,IF(Foglio2!$J$3=Foglio2!$E$8,Direttore_Amm.vo!F620,IF(Foglio2!$J$3=Foglio2!$E$9,Doc_mat_elem.re!F620,IF(Foglio2!$J$3=Foglio2!$E$10,Doc_dipl_scuola_sec.!F620,IF(Foglio2!$J$3=Foglio2!$E$11,Doc_scuola_media!F620,IF(Foglio2!$J$3=Foglio2!$E$12,Doc_laureati_scuola_sec.!F638,IF(Foglio2!$J$3=Foglio2!$E$13,Direttivi_capi_ist.!F620,0)))))))))))</f>
        <v>0</v>
      </c>
      <c r="I638" s="248">
        <f>IF(Foglio2!$J$3=Foglio2!$E$3,Ausiliari_Coll.Scol.!G620,IF(Foglio2!$J$3=Foglio2!$E$4,Collab._Tecnici!G620,IF(Foglio2!$J$3=Foglio2!$E$5,Assistenti_Tecnici!G620,IF(Foglio2!$J$3=Foglio2!$E$6,Assistenti_Amm.vo!G620,IF(Foglio2!$J$3=Foglio2!$E$7,Resp_Coord_Amm.vo!G620,IF(Foglio2!$J$3=Foglio2!$E$8,Direttore_Amm.vo!G620,IF(Foglio2!$J$3=Foglio2!$E$9,Doc_mat_elem.re!G620,IF(Foglio2!$J$3=Foglio2!$E$10,Doc_dipl_scuola_sec.!G620,IF(Foglio2!$J$3=Foglio2!$E$11,Doc_scuola_media!G620,IF(Foglio2!$J$3=Foglio2!$E$12,Doc_laureati_scuola_sec.!G638,IF(Foglio2!$J$3=Foglio2!$E$13,Direttivi_capi_ist.!G620,0)))))))))))</f>
        <v>0</v>
      </c>
      <c r="J638" s="248">
        <f>IF(Foglio2!$J$3=Foglio2!$E$3,Ausiliari_Coll.Scol.!H620,IF(Foglio2!$J$3=Foglio2!$E$4,Collab._Tecnici!H620,IF(Foglio2!$J$3=Foglio2!$E$5,Assistenti_Tecnici!H620,IF(Foglio2!$J$3=Foglio2!$E$6,Assistenti_Amm.vo!H620,IF(Foglio2!$J$3=Foglio2!$E$7,Resp_Coord_Amm.vo!H620,IF(Foglio2!$J$3=Foglio2!$E$8,Direttore_Amm.vo!H620,IF(Foglio2!$J$3=Foglio2!$E$9,Doc_mat_elem.re!H620,IF(Foglio2!$J$3=Foglio2!$E$10,Doc_dipl_scuola_sec.!H620,IF(Foglio2!$J$3=Foglio2!$E$11,Doc_scuola_media!H620,IF(Foglio2!$J$3=Foglio2!$E$12,Doc_laureati_scuola_sec.!H638,IF(Foglio2!$J$3=Foglio2!$E$13,Direttivi_capi_ist.!H620,0)))))))))))</f>
        <v>0</v>
      </c>
      <c r="K638" s="248">
        <f>IF(Foglio2!$J$3=Foglio2!$E$3,Ausiliari_Coll.Scol.!I620,IF(Foglio2!$J$3=Foglio2!$E$4,Collab._Tecnici!I620,IF(Foglio2!$J$3=Foglio2!$E$5,Assistenti_Tecnici!I620,IF(Foglio2!$J$3=Foglio2!$E$6,Assistenti_Amm.vo!I620,IF(Foglio2!$J$3=Foglio2!$E$7,Resp_Coord_Amm.vo!I620,IF(Foglio2!$J$3=Foglio2!$E$8,Direttore_Amm.vo!I620,IF(Foglio2!$J$3=Foglio2!$E$9,Doc_mat_elem.re!I620,IF(Foglio2!$J$3=Foglio2!$E$10,Doc_dipl_scuola_sec.!I620,IF(Foglio2!$J$3=Foglio2!$E$11,Doc_scuola_media!I620,IF(Foglio2!$J$3=Foglio2!$E$12,Doc_laureati_scuola_sec.!I638,IF(Foglio2!$J$3=Foglio2!$E$13,Direttivi_capi_ist.!I620,0)))))))))))</f>
        <v>0</v>
      </c>
      <c r="L638" s="248">
        <f>IF(Foglio2!$J$3=Foglio2!$E$3,Ausiliari_Coll.Scol.!J620,IF(Foglio2!$J$3=Foglio2!$E$4,Collab._Tecnici!J620,IF(Foglio2!$J$3=Foglio2!$E$5,Assistenti_Tecnici!J620,IF(Foglio2!$J$3=Foglio2!$E$6,Assistenti_Amm.vo!J620,IF(Foglio2!$J$3=Foglio2!$E$7,Resp_Coord_Amm.vo!J620,IF(Foglio2!$J$3=Foglio2!$E$8,Direttore_Amm.vo!J620,IF(Foglio2!$J$3=Foglio2!$E$9,Doc_mat_elem.re!J620,IF(Foglio2!$J$3=Foglio2!$E$10,Doc_dipl_scuola_sec.!J620,IF(Foglio2!$J$3=Foglio2!$E$11,Doc_scuola_media!J620,IF(Foglio2!$J$3=Foglio2!$E$12,Doc_laureati_scuola_sec.!J638,IF(Foglio2!$J$3=Foglio2!$E$13,Direttivi_capi_ist.!J620,0)))))))))))</f>
        <v>0</v>
      </c>
      <c r="M638" s="249">
        <f>IF(Foglio2!$J$3=Foglio2!$E$3,Ausiliari_Coll.Scol.!K620,IF(Foglio2!$J$3=Foglio2!$E$4,Collab._Tecnici!K620,IF(Foglio2!$J$3=Foglio2!$E$5,Assistenti_Tecnici!K620,IF(Foglio2!$J$3=Foglio2!$E$6,Assistenti_Amm.vo!K620,IF(Foglio2!$J$3=Foglio2!$E$7,Resp_Coord_Amm.vo!K620,IF(Foglio2!$J$3=Foglio2!$E$8,Direttore_Amm.vo!K620,IF(Foglio2!$J$3=Foglio2!$E$9,Doc_mat_elem.re!K620,IF(Foglio2!$J$3=Foglio2!$E$10,Doc_dipl_scuola_sec.!K620,IF(Foglio2!$J$3=Foglio2!$E$11,Doc_scuola_media!K620,IF(Foglio2!$J$3=Foglio2!$E$12,Doc_laureati_scuola_sec.!K638,IF(Foglio2!$J$3=Foglio2!$E$13,Direttivi_capi_ist.!K620,0)))))))))))</f>
        <v>0</v>
      </c>
      <c r="N638" s="250">
        <f>IF(Foglio2!$J$3=Foglio2!$E$3,Ausiliari_Coll.Scol.!L620,IF(Foglio2!$J$3=Foglio2!$E$4,Collab._Tecnici!L620,IF(Foglio2!$J$3=Foglio2!$E$5,Assistenti_Tecnici!L620,IF(Foglio2!$J$3=Foglio2!$E$6,Assistenti_Amm.vo!L620,IF(Foglio2!$J$3=Foglio2!$E$7,Resp_Coord_Amm.vo!L620,IF(Foglio2!$J$3=Foglio2!$E$8,Direttore_Amm.vo!L620,IF(Foglio2!$J$3=Foglio2!$E$9,Doc_mat_elem.re!L620,IF(Foglio2!$J$3=Foglio2!$E$10,Doc_dipl_scuola_sec.!L620,IF(Foglio2!$J$3=Foglio2!$E$11,Doc_scuola_media!L620,IF(Foglio2!$J$3=Foglio2!$E$12,Doc_laureati_scuola_sec.!L638,IF(Foglio2!$J$3=Foglio2!$E$13,Direttivi_capi_ist.!L620,0)))))))))))</f>
        <v>0</v>
      </c>
      <c r="O638" s="251">
        <f>IF(Foglio2!$J$3=Foglio2!$E$3,Ausiliari_Coll.Scol.!M620,IF(Foglio2!$J$3=Foglio2!$E$4,Collab._Tecnici!M620,IF(Foglio2!$J$3=Foglio2!$E$5,Assistenti_Tecnici!M620,IF(Foglio2!$J$3=Foglio2!$E$6,Assistenti_Amm.vo!M620,IF(Foglio2!$J$3=Foglio2!$E$7,Resp_Coord_Amm.vo!M620,IF(Foglio2!$J$3=Foglio2!$E$8,Direttore_Amm.vo!M620,IF(Foglio2!$J$3=Foglio2!$E$9,Doc_mat_elem.re!M620,IF(Foglio2!$J$3=Foglio2!$E$10,Doc_dipl_scuola_sec.!M620,IF(Foglio2!$J$3=Foglio2!$E$11,Doc_scuola_media!M620,IF(Foglio2!$J$3=Foglio2!$E$12,Doc_laureati_scuola_sec.!M638,IF(Foglio2!$J$3=Foglio2!$E$13,Direttivi_capi_ist.!M620,0)))))))))))</f>
        <v>0</v>
      </c>
      <c r="P638" s="252">
        <f>IF(Foglio2!$J$3=Foglio2!$E$3,Ausiliari_Coll.Scol.!N620,IF(Foglio2!$J$3=Foglio2!$E$4,Collab._Tecnici!N620,IF(Foglio2!$J$3=Foglio2!$E$5,Assistenti_Tecnici!N620,IF(Foglio2!$J$3=Foglio2!$E$6,Assistenti_Amm.vo!N620,IF(Foglio2!$J$3=Foglio2!$E$7,Resp_Coord_Amm.vo!N620,IF(Foglio2!$J$3=Foglio2!$E$8,Direttore_Amm.vo!N620,IF(Foglio2!$J$3=Foglio2!$E$9,Doc_mat_elem.re!N620,IF(Foglio2!$J$3=Foglio2!$E$10,Doc_dipl_scuola_sec.!N620,IF(Foglio2!$J$3=Foglio2!$E$11,Doc_scuola_media!N620,IF(Foglio2!$J$3=Foglio2!$E$12,Doc_laureati_scuola_sec.!N638,IF(Foglio2!$J$3=Foglio2!$E$13,Direttivi_capi_ist.!N620,0)))))))))))</f>
        <v>0</v>
      </c>
      <c r="Q638" s="252">
        <f>IF(Foglio2!$J$3=Foglio2!$E$3,Ausiliari_Coll.Scol.!O620,IF(Foglio2!$J$3=Foglio2!$E$4,Collab._Tecnici!O620,IF(Foglio2!$J$3=Foglio2!$E$5,Assistenti_Tecnici!O620,IF(Foglio2!$J$3=Foglio2!$E$6,Assistenti_Amm.vo!O620,IF(Foglio2!$J$3=Foglio2!$E$7,Resp_Coord_Amm.vo!O620,IF(Foglio2!$J$3=Foglio2!$E$8,Direttore_Amm.vo!O620,IF(Foglio2!$J$3=Foglio2!$E$9,Doc_mat_elem.re!O620,IF(Foglio2!$J$3=Foglio2!$E$10,Doc_dipl_scuola_sec.!O620,IF(Foglio2!$J$3=Foglio2!$E$11,Doc_scuola_media!O620,IF(Foglio2!$J$3=Foglio2!$E$12,Doc_laureati_scuola_sec.!O638,IF(Foglio2!$J$3=Foglio2!$E$13,Direttivi_capi_ist.!O620,0)))))))))))</f>
        <v>0</v>
      </c>
      <c r="R638" s="252">
        <f>IF(Foglio2!$J$3=Foglio2!$E$3,Ausiliari_Coll.Scol.!P620,IF(Foglio2!$J$3=Foglio2!$E$4,Collab._Tecnici!P620,IF(Foglio2!$J$3=Foglio2!$E$5,Assistenti_Tecnici!P620,IF(Foglio2!$J$3=Foglio2!$E$6,Assistenti_Amm.vo!P620,IF(Foglio2!$J$3=Foglio2!$E$7,Resp_Coord_Amm.vo!P620,IF(Foglio2!$J$3=Foglio2!$E$8,Direttore_Amm.vo!P620,IF(Foglio2!$J$3=Foglio2!$E$9,Doc_mat_elem.re!P620,IF(Foglio2!$J$3=Foglio2!$E$10,Doc_dipl_scuola_sec.!P620,IF(Foglio2!$J$3=Foglio2!$E$11,Doc_scuola_media!P620,IF(Foglio2!$J$3=Foglio2!$E$12,Doc_laureati_scuola_sec.!P638,IF(Foglio2!$J$3=Foglio2!$E$13,Direttivi_capi_ist.!P620,0)))))))))))</f>
        <v>0</v>
      </c>
      <c r="S638" s="252">
        <f>IF(Foglio2!$J$3=Foglio2!$E$3,Ausiliari_Coll.Scol.!Q620,IF(Foglio2!$J$3=Foglio2!$E$4,Collab._Tecnici!Q620,IF(Foglio2!$J$3=Foglio2!$E$5,Assistenti_Tecnici!Q620,IF(Foglio2!$J$3=Foglio2!$E$6,Assistenti_Amm.vo!Q620,IF(Foglio2!$J$3=Foglio2!$E$7,Resp_Coord_Amm.vo!Q620,IF(Foglio2!$J$3=Foglio2!$E$8,Direttore_Amm.vo!Q620,IF(Foglio2!$J$3=Foglio2!$E$9,Doc_mat_elem.re!Q620,IF(Foglio2!$J$3=Foglio2!$E$10,Doc_dipl_scuola_sec.!Q620,IF(Foglio2!$J$3=Foglio2!$E$11,Doc_scuola_media!Q620,IF(Foglio2!$J$3=Foglio2!$E$12,Doc_laureati_scuola_sec.!Q638,IF(Foglio2!$J$3=Foglio2!$E$13,Direttivi_capi_ist.!Q620,0)))))))))))</f>
        <v>0</v>
      </c>
      <c r="T638" s="252">
        <f>IF(Foglio2!$J$3=Foglio2!$E$3,Ausiliari_Coll.Scol.!R620,IF(Foglio2!$J$3=Foglio2!$E$4,Collab._Tecnici!R620,IF(Foglio2!$J$3=Foglio2!$E$5,Assistenti_Tecnici!R620,IF(Foglio2!$J$3=Foglio2!$E$6,Assistenti_Amm.vo!R620,IF(Foglio2!$J$3=Foglio2!$E$7,Resp_Coord_Amm.vo!R620,IF(Foglio2!$J$3=Foglio2!$E$8,Direttore_Amm.vo!R620,IF(Foglio2!$J$3=Foglio2!$E$9,Doc_mat_elem.re!R620,IF(Foglio2!$J$3=Foglio2!$E$10,Doc_dipl_scuola_sec.!R620,IF(Foglio2!$J$3=Foglio2!$E$11,Doc_scuola_media!R620,IF(Foglio2!$J$3=Foglio2!$E$12,Doc_laureati_scuola_sec.!R638,IF(Foglio2!$J$3=Foglio2!$E$13,Direttivi_capi_ist.!R620,0)))))))))))</f>
        <v>0</v>
      </c>
      <c r="U638" s="252">
        <f t="shared" ref="U638" si="3692">(P638)/12*0.8</f>
        <v>0</v>
      </c>
      <c r="V638" s="252">
        <f t="shared" ref="V638" si="3693">(P638+R638)/12*0.8</f>
        <v>0</v>
      </c>
      <c r="W638" s="253" t="str">
        <f t="shared" ref="W638" si="3694">"Fascia Da "&amp;F638&amp;" a "&amp;F639&amp;" Decorrenza "&amp;DAY(C626)&amp;"/"&amp;MONTH(C626)&amp;"/"&amp;YEAR(C626)</f>
        <v>Fascia Da 35 a  Decorrenza 1/1/2008</v>
      </c>
    </row>
    <row r="639" spans="1:23" ht="9" customHeight="1" x14ac:dyDescent="0.2">
      <c r="B639" s="245">
        <f t="shared" si="3329"/>
        <v>39461</v>
      </c>
      <c r="C639" s="378"/>
      <c r="D639" s="378"/>
      <c r="E639" s="264" t="s">
        <v>4</v>
      </c>
      <c r="F639" s="265"/>
      <c r="G639" s="267">
        <f t="shared" ref="G639" si="3695">G638*1936.27</f>
        <v>0</v>
      </c>
      <c r="H639" s="267">
        <f t="shared" ref="H639" si="3696">H638*1936.27</f>
        <v>0</v>
      </c>
      <c r="I639" s="267">
        <f t="shared" ref="I639" si="3697">I638*1936.27</f>
        <v>0</v>
      </c>
      <c r="J639" s="267">
        <f t="shared" ref="J639" si="3698">J638*1936.27</f>
        <v>0</v>
      </c>
      <c r="K639" s="267">
        <f t="shared" ref="K639" si="3699">K638*1936.27</f>
        <v>0</v>
      </c>
      <c r="L639" s="266">
        <f t="shared" ref="L639" si="3700">L638*1936.27</f>
        <v>0</v>
      </c>
      <c r="M639" s="267">
        <f t="shared" ref="M639" si="3701">M638*1936.27</f>
        <v>0</v>
      </c>
      <c r="N639" s="182">
        <f t="shared" ref="N639" si="3702">N638*1936.27</f>
        <v>0</v>
      </c>
      <c r="O639" s="183">
        <f t="shared" ref="O639" si="3703">O638*1936.27</f>
        <v>0</v>
      </c>
      <c r="P639" s="184">
        <f t="shared" ref="P639" si="3704">P638*1936.27</f>
        <v>0</v>
      </c>
      <c r="Q639" s="184">
        <f t="shared" ref="Q639" si="3705">Q638*1936.27</f>
        <v>0</v>
      </c>
      <c r="R639" s="184">
        <f t="shared" ref="R639" si="3706">R638*1936.27</f>
        <v>0</v>
      </c>
      <c r="S639" s="184">
        <f t="shared" ref="S639" si="3707">S638*1936.27</f>
        <v>0</v>
      </c>
      <c r="T639" s="184">
        <f t="shared" ref="T639" si="3708">T638*1936.27</f>
        <v>0</v>
      </c>
      <c r="U639" s="184">
        <f t="shared" ref="U639" si="3709">U638*1936.27</f>
        <v>0</v>
      </c>
      <c r="V639" s="184">
        <f t="shared" ref="V639" si="3710">V638*1936.27</f>
        <v>0</v>
      </c>
    </row>
    <row r="640" spans="1:23" ht="12.75" customHeight="1" x14ac:dyDescent="0.2">
      <c r="A640" s="104">
        <f>IF(Foglio2!$J$7=1,TRUNC(Base!V640,0),TRUNC(Base!U640,0))</f>
        <v>0</v>
      </c>
      <c r="B640" s="245">
        <f t="shared" ref="B640" si="3711">C642</f>
        <v>39539</v>
      </c>
      <c r="C640" s="375">
        <f>D628+1</f>
        <v>39539</v>
      </c>
      <c r="D640" s="375">
        <v>39629</v>
      </c>
      <c r="E640" s="246" t="s">
        <v>3</v>
      </c>
      <c r="F640" s="247">
        <v>0</v>
      </c>
      <c r="G640" s="248">
        <f>IF(Foglio2!$J$3=Foglio2!$E$3,Ausiliari_Coll.Scol.!E622,IF(Foglio2!$J$3=Foglio2!$E$4,Collab._Tecnici!E622,IF(Foglio2!$J$3=Foglio2!$E$5,Assistenti_Tecnici!E622,IF(Foglio2!$J$3=Foglio2!$E$6,Assistenti_Amm.vo!E622,IF(Foglio2!$J$3=Foglio2!$E$7,Resp_Coord_Amm.vo!E622,IF(Foglio2!$J$3=Foglio2!$E$8,Direttore_Amm.vo!E622,IF(Foglio2!$J$3=Foglio2!$E$9,Doc_mat_elem.re!E622,IF(Foglio2!$J$3=Foglio2!$E$10,Doc_dipl_scuola_sec.!E622,IF(Foglio2!$J$3=Foglio2!$E$11,Doc_scuola_media!E622,IF(Foglio2!$J$3=Foglio2!$E$12,Doc_laureati_scuola_sec.!E640,IF(Foglio2!$J$3=Foglio2!$E$13,Direttivi_capi_ist.!E622,0)))))))))))</f>
        <v>0</v>
      </c>
      <c r="H640" s="248">
        <f>IF(Foglio2!$J$3=Foglio2!$E$3,Ausiliari_Coll.Scol.!F622,IF(Foglio2!$J$3=Foglio2!$E$4,Collab._Tecnici!F622,IF(Foglio2!$J$3=Foglio2!$E$5,Assistenti_Tecnici!F622,IF(Foglio2!$J$3=Foglio2!$E$6,Assistenti_Amm.vo!F622,IF(Foglio2!$J$3=Foglio2!$E$7,Resp_Coord_Amm.vo!F622,IF(Foglio2!$J$3=Foglio2!$E$8,Direttore_Amm.vo!F622,IF(Foglio2!$J$3=Foglio2!$E$9,Doc_mat_elem.re!F622,IF(Foglio2!$J$3=Foglio2!$E$10,Doc_dipl_scuola_sec.!F622,IF(Foglio2!$J$3=Foglio2!$E$11,Doc_scuola_media!F622,IF(Foglio2!$J$3=Foglio2!$E$12,Doc_laureati_scuola_sec.!F640,IF(Foglio2!$J$3=Foglio2!$E$13,Direttivi_capi_ist.!F622,0)))))))))))</f>
        <v>0</v>
      </c>
      <c r="I640" s="248">
        <f>IF(Foglio2!$J$3=Foglio2!$E$3,Ausiliari_Coll.Scol.!G622,IF(Foglio2!$J$3=Foglio2!$E$4,Collab._Tecnici!G622,IF(Foglio2!$J$3=Foglio2!$E$5,Assistenti_Tecnici!G622,IF(Foglio2!$J$3=Foglio2!$E$6,Assistenti_Amm.vo!G622,IF(Foglio2!$J$3=Foglio2!$E$7,Resp_Coord_Amm.vo!G622,IF(Foglio2!$J$3=Foglio2!$E$8,Direttore_Amm.vo!G622,IF(Foglio2!$J$3=Foglio2!$E$9,Doc_mat_elem.re!G622,IF(Foglio2!$J$3=Foglio2!$E$10,Doc_dipl_scuola_sec.!G622,IF(Foglio2!$J$3=Foglio2!$E$11,Doc_scuola_media!G622,IF(Foglio2!$J$3=Foglio2!$E$12,Doc_laureati_scuola_sec.!G640,IF(Foglio2!$J$3=Foglio2!$E$13,Direttivi_capi_ist.!G622,0)))))))))))</f>
        <v>0</v>
      </c>
      <c r="J640" s="248">
        <f>IF(Foglio2!$J$3=Foglio2!$E$3,Ausiliari_Coll.Scol.!H622,IF(Foglio2!$J$3=Foglio2!$E$4,Collab._Tecnici!H622,IF(Foglio2!$J$3=Foglio2!$E$5,Assistenti_Tecnici!H622,IF(Foglio2!$J$3=Foglio2!$E$6,Assistenti_Amm.vo!H622,IF(Foglio2!$J$3=Foglio2!$E$7,Resp_Coord_Amm.vo!H622,IF(Foglio2!$J$3=Foglio2!$E$8,Direttore_Amm.vo!H622,IF(Foglio2!$J$3=Foglio2!$E$9,Doc_mat_elem.re!H622,IF(Foglio2!$J$3=Foglio2!$E$10,Doc_dipl_scuola_sec.!H622,IF(Foglio2!$J$3=Foglio2!$E$11,Doc_scuola_media!H622,IF(Foglio2!$J$3=Foglio2!$E$12,Doc_laureati_scuola_sec.!H640,IF(Foglio2!$J$3=Foglio2!$E$13,Direttivi_capi_ist.!H622,0)))))))))))</f>
        <v>0</v>
      </c>
      <c r="K640" s="248">
        <f>IF(Foglio2!$J$3=Foglio2!$E$3,Ausiliari_Coll.Scol.!I622,IF(Foglio2!$J$3=Foglio2!$E$4,Collab._Tecnici!I622,IF(Foglio2!$J$3=Foglio2!$E$5,Assistenti_Tecnici!I622,IF(Foglio2!$J$3=Foglio2!$E$6,Assistenti_Amm.vo!I622,IF(Foglio2!$J$3=Foglio2!$E$7,Resp_Coord_Amm.vo!I622,IF(Foglio2!$J$3=Foglio2!$E$8,Direttore_Amm.vo!I622,IF(Foglio2!$J$3=Foglio2!$E$9,Doc_mat_elem.re!I622,IF(Foglio2!$J$3=Foglio2!$E$10,Doc_dipl_scuola_sec.!I622,IF(Foglio2!$J$3=Foglio2!$E$11,Doc_scuola_media!I622,IF(Foglio2!$J$3=Foglio2!$E$12,Doc_laureati_scuola_sec.!I640,IF(Foglio2!$J$3=Foglio2!$E$13,Direttivi_capi_ist.!I622,0)))))))))))</f>
        <v>0</v>
      </c>
      <c r="L640" s="248">
        <f>IF(Foglio2!$J$3=Foglio2!$E$3,Ausiliari_Coll.Scol.!J622,IF(Foglio2!$J$3=Foglio2!$E$4,Collab._Tecnici!J622,IF(Foglio2!$J$3=Foglio2!$E$5,Assistenti_Tecnici!J622,IF(Foglio2!$J$3=Foglio2!$E$6,Assistenti_Amm.vo!J622,IF(Foglio2!$J$3=Foglio2!$E$7,Resp_Coord_Amm.vo!J622,IF(Foglio2!$J$3=Foglio2!$E$8,Direttore_Amm.vo!J622,IF(Foglio2!$J$3=Foglio2!$E$9,Doc_mat_elem.re!J622,IF(Foglio2!$J$3=Foglio2!$E$10,Doc_dipl_scuola_sec.!J622,IF(Foglio2!$J$3=Foglio2!$E$11,Doc_scuola_media!J622,IF(Foglio2!$J$3=Foglio2!$E$12,Doc_laureati_scuola_sec.!J640,IF(Foglio2!$J$3=Foglio2!$E$13,Direttivi_capi_ist.!J622,0)))))))))))</f>
        <v>0</v>
      </c>
      <c r="M640" s="249">
        <f>IF(Foglio2!$J$3=Foglio2!$E$3,Ausiliari_Coll.Scol.!K622,IF(Foglio2!$J$3=Foglio2!$E$4,Collab._Tecnici!K622,IF(Foglio2!$J$3=Foglio2!$E$5,Assistenti_Tecnici!K622,IF(Foglio2!$J$3=Foglio2!$E$6,Assistenti_Amm.vo!K622,IF(Foglio2!$J$3=Foglio2!$E$7,Resp_Coord_Amm.vo!K622,IF(Foglio2!$J$3=Foglio2!$E$8,Direttore_Amm.vo!K622,IF(Foglio2!$J$3=Foglio2!$E$9,Doc_mat_elem.re!K622,IF(Foglio2!$J$3=Foglio2!$E$10,Doc_dipl_scuola_sec.!K622,IF(Foglio2!$J$3=Foglio2!$E$11,Doc_scuola_media!K622,IF(Foglio2!$J$3=Foglio2!$E$12,Doc_laureati_scuola_sec.!K640,IF(Foglio2!$J$3=Foglio2!$E$13,Direttivi_capi_ist.!K622,0)))))))))))</f>
        <v>0</v>
      </c>
      <c r="N640" s="250">
        <f>IF(Foglio2!$J$3=Foglio2!$E$3,Ausiliari_Coll.Scol.!L622,IF(Foglio2!$J$3=Foglio2!$E$4,Collab._Tecnici!L622,IF(Foglio2!$J$3=Foglio2!$E$5,Assistenti_Tecnici!L622,IF(Foglio2!$J$3=Foglio2!$E$6,Assistenti_Amm.vo!L622,IF(Foglio2!$J$3=Foglio2!$E$7,Resp_Coord_Amm.vo!L622,IF(Foglio2!$J$3=Foglio2!$E$8,Direttore_Amm.vo!L622,IF(Foglio2!$J$3=Foglio2!$E$9,Doc_mat_elem.re!L622,IF(Foglio2!$J$3=Foglio2!$E$10,Doc_dipl_scuola_sec.!L622,IF(Foglio2!$J$3=Foglio2!$E$11,Doc_scuola_media!L622,IF(Foglio2!$J$3=Foglio2!$E$12,Doc_laureati_scuola_sec.!L640,IF(Foglio2!$J$3=Foglio2!$E$13,Direttivi_capi_ist.!L622,0)))))))))))</f>
        <v>0</v>
      </c>
      <c r="O640" s="251">
        <f>IF(Foglio2!$J$3=Foglio2!$E$3,Ausiliari_Coll.Scol.!M622,IF(Foglio2!$J$3=Foglio2!$E$4,Collab._Tecnici!M622,IF(Foglio2!$J$3=Foglio2!$E$5,Assistenti_Tecnici!M622,IF(Foglio2!$J$3=Foglio2!$E$6,Assistenti_Amm.vo!M622,IF(Foglio2!$J$3=Foglio2!$E$7,Resp_Coord_Amm.vo!M622,IF(Foglio2!$J$3=Foglio2!$E$8,Direttore_Amm.vo!M622,IF(Foglio2!$J$3=Foglio2!$E$9,Doc_mat_elem.re!M622,IF(Foglio2!$J$3=Foglio2!$E$10,Doc_dipl_scuola_sec.!M622,IF(Foglio2!$J$3=Foglio2!$E$11,Doc_scuola_media!M622,IF(Foglio2!$J$3=Foglio2!$E$12,Doc_laureati_scuola_sec.!M640,IF(Foglio2!$J$3=Foglio2!$E$13,Direttivi_capi_ist.!M622,0)))))))))))</f>
        <v>0</v>
      </c>
      <c r="P640" s="252">
        <f>IF(Foglio2!$J$3=Foglio2!$E$3,Ausiliari_Coll.Scol.!N622,IF(Foglio2!$J$3=Foglio2!$E$4,Collab._Tecnici!N622,IF(Foglio2!$J$3=Foglio2!$E$5,Assistenti_Tecnici!N622,IF(Foglio2!$J$3=Foglio2!$E$6,Assistenti_Amm.vo!N622,IF(Foglio2!$J$3=Foglio2!$E$7,Resp_Coord_Amm.vo!N622,IF(Foglio2!$J$3=Foglio2!$E$8,Direttore_Amm.vo!N622,IF(Foglio2!$J$3=Foglio2!$E$9,Doc_mat_elem.re!N622,IF(Foglio2!$J$3=Foglio2!$E$10,Doc_dipl_scuola_sec.!N622,IF(Foglio2!$J$3=Foglio2!$E$11,Doc_scuola_media!N622,IF(Foglio2!$J$3=Foglio2!$E$12,Doc_laureati_scuola_sec.!N640,IF(Foglio2!$J$3=Foglio2!$E$13,Direttivi_capi_ist.!N622,0)))))))))))</f>
        <v>0</v>
      </c>
      <c r="Q640" s="252">
        <f>IF(Foglio2!$J$3=Foglio2!$E$3,Ausiliari_Coll.Scol.!O622,IF(Foglio2!$J$3=Foglio2!$E$4,Collab._Tecnici!O622,IF(Foglio2!$J$3=Foglio2!$E$5,Assistenti_Tecnici!O622,IF(Foglio2!$J$3=Foglio2!$E$6,Assistenti_Amm.vo!O622,IF(Foglio2!$J$3=Foglio2!$E$7,Resp_Coord_Amm.vo!O622,IF(Foglio2!$J$3=Foglio2!$E$8,Direttore_Amm.vo!O622,IF(Foglio2!$J$3=Foglio2!$E$9,Doc_mat_elem.re!O622,IF(Foglio2!$J$3=Foglio2!$E$10,Doc_dipl_scuola_sec.!O622,IF(Foglio2!$J$3=Foglio2!$E$11,Doc_scuola_media!O622,IF(Foglio2!$J$3=Foglio2!$E$12,Doc_laureati_scuola_sec.!O640,IF(Foglio2!$J$3=Foglio2!$E$13,Direttivi_capi_ist.!O622,0)))))))))))</f>
        <v>0</v>
      </c>
      <c r="R640" s="252">
        <f>IF(Foglio2!$J$3=Foglio2!$E$3,Ausiliari_Coll.Scol.!P622,IF(Foglio2!$J$3=Foglio2!$E$4,Collab._Tecnici!P622,IF(Foglio2!$J$3=Foglio2!$E$5,Assistenti_Tecnici!P622,IF(Foglio2!$J$3=Foglio2!$E$6,Assistenti_Amm.vo!P622,IF(Foglio2!$J$3=Foglio2!$E$7,Resp_Coord_Amm.vo!P622,IF(Foglio2!$J$3=Foglio2!$E$8,Direttore_Amm.vo!P622,IF(Foglio2!$J$3=Foglio2!$E$9,Doc_mat_elem.re!P622,IF(Foglio2!$J$3=Foglio2!$E$10,Doc_dipl_scuola_sec.!P622,IF(Foglio2!$J$3=Foglio2!$E$11,Doc_scuola_media!P622,IF(Foglio2!$J$3=Foglio2!$E$12,Doc_laureati_scuola_sec.!P640,IF(Foglio2!$J$3=Foglio2!$E$13,Direttivi_capi_ist.!P622,0)))))))))))</f>
        <v>0</v>
      </c>
      <c r="S640" s="252">
        <f>IF(Foglio2!$J$3=Foglio2!$E$3,Ausiliari_Coll.Scol.!Q622,IF(Foglio2!$J$3=Foglio2!$E$4,Collab._Tecnici!Q622,IF(Foglio2!$J$3=Foglio2!$E$5,Assistenti_Tecnici!Q622,IF(Foglio2!$J$3=Foglio2!$E$6,Assistenti_Amm.vo!Q622,IF(Foglio2!$J$3=Foglio2!$E$7,Resp_Coord_Amm.vo!Q622,IF(Foglio2!$J$3=Foglio2!$E$8,Direttore_Amm.vo!Q622,IF(Foglio2!$J$3=Foglio2!$E$9,Doc_mat_elem.re!Q622,IF(Foglio2!$J$3=Foglio2!$E$10,Doc_dipl_scuola_sec.!Q622,IF(Foglio2!$J$3=Foglio2!$E$11,Doc_scuola_media!Q622,IF(Foglio2!$J$3=Foglio2!$E$12,Doc_laureati_scuola_sec.!Q640,IF(Foglio2!$J$3=Foglio2!$E$13,Direttivi_capi_ist.!Q622,0)))))))))))</f>
        <v>0</v>
      </c>
      <c r="T640" s="252">
        <f>IF(Foglio2!$J$3=Foglio2!$E$3,Ausiliari_Coll.Scol.!R622,IF(Foglio2!$J$3=Foglio2!$E$4,Collab._Tecnici!R622,IF(Foglio2!$J$3=Foglio2!$E$5,Assistenti_Tecnici!R622,IF(Foglio2!$J$3=Foglio2!$E$6,Assistenti_Amm.vo!R622,IF(Foglio2!$J$3=Foglio2!$E$7,Resp_Coord_Amm.vo!R622,IF(Foglio2!$J$3=Foglio2!$E$8,Direttore_Amm.vo!R622,IF(Foglio2!$J$3=Foglio2!$E$9,Doc_mat_elem.re!R622,IF(Foglio2!$J$3=Foglio2!$E$10,Doc_dipl_scuola_sec.!R622,IF(Foglio2!$J$3=Foglio2!$E$11,Doc_scuola_media!R622,IF(Foglio2!$J$3=Foglio2!$E$12,Doc_laureati_scuola_sec.!R640,IF(Foglio2!$J$3=Foglio2!$E$13,Direttivi_capi_ist.!R622,0)))))))))))</f>
        <v>0</v>
      </c>
      <c r="U640" s="252">
        <f t="shared" ref="U640" si="3712">(P640)/12*0.8</f>
        <v>0</v>
      </c>
      <c r="V640" s="252">
        <f t="shared" ref="V640" si="3713">(P640+R640)/12*0.8</f>
        <v>0</v>
      </c>
      <c r="W640" s="253" t="str">
        <f t="shared" ref="W640" si="3714">"Fascia Da "&amp;F640&amp;" a "&amp;F641&amp;" Decorrenza "&amp;DAY(C640)&amp;"/"&amp;MONTH(C640)&amp;"/"&amp;YEAR(C640)</f>
        <v>Fascia Da 0 a 2 Decorrenza 1/4/2008</v>
      </c>
    </row>
    <row r="641" spans="1:23" ht="9" customHeight="1" x14ac:dyDescent="0.2">
      <c r="B641" s="245">
        <f t="shared" ref="B641" si="3715">B640+1</f>
        <v>39540</v>
      </c>
      <c r="C641" s="376"/>
      <c r="D641" s="376"/>
      <c r="E641" s="254" t="s">
        <v>4</v>
      </c>
      <c r="F641" s="255">
        <v>2</v>
      </c>
      <c r="G641" s="267">
        <f t="shared" ref="G641" si="3716">G640*1936.27</f>
        <v>0</v>
      </c>
      <c r="H641" s="267">
        <f t="shared" ref="H641" si="3717">H640*1936.27</f>
        <v>0</v>
      </c>
      <c r="I641" s="267">
        <f t="shared" ref="I641" si="3718">I640*1936.27</f>
        <v>0</v>
      </c>
      <c r="J641" s="267">
        <f t="shared" ref="J641" si="3719">J640*1936.27</f>
        <v>0</v>
      </c>
      <c r="K641" s="267">
        <f t="shared" ref="K641" si="3720">K640*1936.27</f>
        <v>0</v>
      </c>
      <c r="L641" s="266">
        <f t="shared" ref="L641" si="3721">L640*1936.27</f>
        <v>0</v>
      </c>
      <c r="M641" s="267">
        <f t="shared" ref="M641" si="3722">M640*1936.27</f>
        <v>0</v>
      </c>
      <c r="N641" s="182">
        <f t="shared" ref="N641" si="3723">N640*1936.27</f>
        <v>0</v>
      </c>
      <c r="O641" s="183">
        <f t="shared" ref="O641" si="3724">O640*1936.27</f>
        <v>0</v>
      </c>
      <c r="P641" s="184">
        <f t="shared" ref="P641" si="3725">P640*1936.27</f>
        <v>0</v>
      </c>
      <c r="Q641" s="184">
        <f t="shared" ref="Q641" si="3726">Q640*1936.27</f>
        <v>0</v>
      </c>
      <c r="R641" s="184">
        <f t="shared" ref="R641" si="3727">R640*1936.27</f>
        <v>0</v>
      </c>
      <c r="S641" s="184">
        <f t="shared" ref="S641" si="3728">S640*1936.27</f>
        <v>0</v>
      </c>
      <c r="T641" s="184">
        <f t="shared" ref="T641" si="3729">T640*1936.27</f>
        <v>0</v>
      </c>
      <c r="U641" s="184">
        <f t="shared" ref="U641" si="3730">U640*1936.27</f>
        <v>0</v>
      </c>
      <c r="V641" s="184">
        <f t="shared" ref="V641" si="3731">V640*1936.27</f>
        <v>0</v>
      </c>
    </row>
    <row r="642" spans="1:23" ht="12.75" customHeight="1" x14ac:dyDescent="0.2">
      <c r="A642" s="104">
        <f>IF(Foglio2!$J$7=1,TRUNC(Base!V642,0),TRUNC(Base!U642,0))</f>
        <v>0</v>
      </c>
      <c r="B642" s="245">
        <f t="shared" si="3329"/>
        <v>39541</v>
      </c>
      <c r="C642" s="377">
        <f t="shared" ref="C642:D642" si="3732">C640</f>
        <v>39539</v>
      </c>
      <c r="D642" s="377">
        <f t="shared" si="3732"/>
        <v>39629</v>
      </c>
      <c r="E642" s="259" t="s">
        <v>3</v>
      </c>
      <c r="F642" s="260">
        <v>3</v>
      </c>
      <c r="G642" s="248">
        <f>IF(Foglio2!$J$3=Foglio2!$E$3,Ausiliari_Coll.Scol.!E624,IF(Foglio2!$J$3=Foglio2!$E$4,Collab._Tecnici!E624,IF(Foglio2!$J$3=Foglio2!$E$5,Assistenti_Tecnici!E624,IF(Foglio2!$J$3=Foglio2!$E$6,Assistenti_Amm.vo!E624,IF(Foglio2!$J$3=Foglio2!$E$7,Resp_Coord_Amm.vo!E624,IF(Foglio2!$J$3=Foglio2!$E$8,Direttore_Amm.vo!E624,IF(Foglio2!$J$3=Foglio2!$E$9,Doc_mat_elem.re!E624,IF(Foglio2!$J$3=Foglio2!$E$10,Doc_dipl_scuola_sec.!E624,IF(Foglio2!$J$3=Foglio2!$E$11,Doc_scuola_media!E624,IF(Foglio2!$J$3=Foglio2!$E$12,Doc_laureati_scuola_sec.!E642,IF(Foglio2!$J$3=Foglio2!$E$13,Direttivi_capi_ist.!E624,0)))))))))))</f>
        <v>0</v>
      </c>
      <c r="H642" s="248">
        <f>IF(Foglio2!$J$3=Foglio2!$E$3,Ausiliari_Coll.Scol.!F624,IF(Foglio2!$J$3=Foglio2!$E$4,Collab._Tecnici!F624,IF(Foglio2!$J$3=Foglio2!$E$5,Assistenti_Tecnici!F624,IF(Foglio2!$J$3=Foglio2!$E$6,Assistenti_Amm.vo!F624,IF(Foglio2!$J$3=Foglio2!$E$7,Resp_Coord_Amm.vo!F624,IF(Foglio2!$J$3=Foglio2!$E$8,Direttore_Amm.vo!F624,IF(Foglio2!$J$3=Foglio2!$E$9,Doc_mat_elem.re!F624,IF(Foglio2!$J$3=Foglio2!$E$10,Doc_dipl_scuola_sec.!F624,IF(Foglio2!$J$3=Foglio2!$E$11,Doc_scuola_media!F624,IF(Foglio2!$J$3=Foglio2!$E$12,Doc_laureati_scuola_sec.!F642,IF(Foglio2!$J$3=Foglio2!$E$13,Direttivi_capi_ist.!F624,0)))))))))))</f>
        <v>0</v>
      </c>
      <c r="I642" s="248">
        <f>IF(Foglio2!$J$3=Foglio2!$E$3,Ausiliari_Coll.Scol.!G624,IF(Foglio2!$J$3=Foglio2!$E$4,Collab._Tecnici!G624,IF(Foglio2!$J$3=Foglio2!$E$5,Assistenti_Tecnici!G624,IF(Foglio2!$J$3=Foglio2!$E$6,Assistenti_Amm.vo!G624,IF(Foglio2!$J$3=Foglio2!$E$7,Resp_Coord_Amm.vo!G624,IF(Foglio2!$J$3=Foglio2!$E$8,Direttore_Amm.vo!G624,IF(Foglio2!$J$3=Foglio2!$E$9,Doc_mat_elem.re!G624,IF(Foglio2!$J$3=Foglio2!$E$10,Doc_dipl_scuola_sec.!G624,IF(Foglio2!$J$3=Foglio2!$E$11,Doc_scuola_media!G624,IF(Foglio2!$J$3=Foglio2!$E$12,Doc_laureati_scuola_sec.!G642,IF(Foglio2!$J$3=Foglio2!$E$13,Direttivi_capi_ist.!G624,0)))))))))))</f>
        <v>0</v>
      </c>
      <c r="J642" s="248">
        <f>IF(Foglio2!$J$3=Foglio2!$E$3,Ausiliari_Coll.Scol.!H624,IF(Foglio2!$J$3=Foglio2!$E$4,Collab._Tecnici!H624,IF(Foglio2!$J$3=Foglio2!$E$5,Assistenti_Tecnici!H624,IF(Foglio2!$J$3=Foglio2!$E$6,Assistenti_Amm.vo!H624,IF(Foglio2!$J$3=Foglio2!$E$7,Resp_Coord_Amm.vo!H624,IF(Foglio2!$J$3=Foglio2!$E$8,Direttore_Amm.vo!H624,IF(Foglio2!$J$3=Foglio2!$E$9,Doc_mat_elem.re!H624,IF(Foglio2!$J$3=Foglio2!$E$10,Doc_dipl_scuola_sec.!H624,IF(Foglio2!$J$3=Foglio2!$E$11,Doc_scuola_media!H624,IF(Foglio2!$J$3=Foglio2!$E$12,Doc_laureati_scuola_sec.!H642,IF(Foglio2!$J$3=Foglio2!$E$13,Direttivi_capi_ist.!H624,0)))))))))))</f>
        <v>0</v>
      </c>
      <c r="K642" s="248">
        <f>IF(Foglio2!$J$3=Foglio2!$E$3,Ausiliari_Coll.Scol.!I624,IF(Foglio2!$J$3=Foglio2!$E$4,Collab._Tecnici!I624,IF(Foglio2!$J$3=Foglio2!$E$5,Assistenti_Tecnici!I624,IF(Foglio2!$J$3=Foglio2!$E$6,Assistenti_Amm.vo!I624,IF(Foglio2!$J$3=Foglio2!$E$7,Resp_Coord_Amm.vo!I624,IF(Foglio2!$J$3=Foglio2!$E$8,Direttore_Amm.vo!I624,IF(Foglio2!$J$3=Foglio2!$E$9,Doc_mat_elem.re!I624,IF(Foglio2!$J$3=Foglio2!$E$10,Doc_dipl_scuola_sec.!I624,IF(Foglio2!$J$3=Foglio2!$E$11,Doc_scuola_media!I624,IF(Foglio2!$J$3=Foglio2!$E$12,Doc_laureati_scuola_sec.!I642,IF(Foglio2!$J$3=Foglio2!$E$13,Direttivi_capi_ist.!I624,0)))))))))))</f>
        <v>0</v>
      </c>
      <c r="L642" s="248">
        <f>IF(Foglio2!$J$3=Foglio2!$E$3,Ausiliari_Coll.Scol.!J624,IF(Foglio2!$J$3=Foglio2!$E$4,Collab._Tecnici!J624,IF(Foglio2!$J$3=Foglio2!$E$5,Assistenti_Tecnici!J624,IF(Foglio2!$J$3=Foglio2!$E$6,Assistenti_Amm.vo!J624,IF(Foglio2!$J$3=Foglio2!$E$7,Resp_Coord_Amm.vo!J624,IF(Foglio2!$J$3=Foglio2!$E$8,Direttore_Amm.vo!J624,IF(Foglio2!$J$3=Foglio2!$E$9,Doc_mat_elem.re!J624,IF(Foglio2!$J$3=Foglio2!$E$10,Doc_dipl_scuola_sec.!J624,IF(Foglio2!$J$3=Foglio2!$E$11,Doc_scuola_media!J624,IF(Foglio2!$J$3=Foglio2!$E$12,Doc_laureati_scuola_sec.!J642,IF(Foglio2!$J$3=Foglio2!$E$13,Direttivi_capi_ist.!J624,0)))))))))))</f>
        <v>0</v>
      </c>
      <c r="M642" s="249">
        <f>IF(Foglio2!$J$3=Foglio2!$E$3,Ausiliari_Coll.Scol.!K624,IF(Foglio2!$J$3=Foglio2!$E$4,Collab._Tecnici!K624,IF(Foglio2!$J$3=Foglio2!$E$5,Assistenti_Tecnici!K624,IF(Foglio2!$J$3=Foglio2!$E$6,Assistenti_Amm.vo!K624,IF(Foglio2!$J$3=Foglio2!$E$7,Resp_Coord_Amm.vo!K624,IF(Foglio2!$J$3=Foglio2!$E$8,Direttore_Amm.vo!K624,IF(Foglio2!$J$3=Foglio2!$E$9,Doc_mat_elem.re!K624,IF(Foglio2!$J$3=Foglio2!$E$10,Doc_dipl_scuola_sec.!K624,IF(Foglio2!$J$3=Foglio2!$E$11,Doc_scuola_media!K624,IF(Foglio2!$J$3=Foglio2!$E$12,Doc_laureati_scuola_sec.!K642,IF(Foglio2!$J$3=Foglio2!$E$13,Direttivi_capi_ist.!K624,0)))))))))))</f>
        <v>0</v>
      </c>
      <c r="N642" s="250">
        <f>IF(Foglio2!$J$3=Foglio2!$E$3,Ausiliari_Coll.Scol.!L624,IF(Foglio2!$J$3=Foglio2!$E$4,Collab._Tecnici!L624,IF(Foglio2!$J$3=Foglio2!$E$5,Assistenti_Tecnici!L624,IF(Foglio2!$J$3=Foglio2!$E$6,Assistenti_Amm.vo!L624,IF(Foglio2!$J$3=Foglio2!$E$7,Resp_Coord_Amm.vo!L624,IF(Foglio2!$J$3=Foglio2!$E$8,Direttore_Amm.vo!L624,IF(Foglio2!$J$3=Foglio2!$E$9,Doc_mat_elem.re!L624,IF(Foglio2!$J$3=Foglio2!$E$10,Doc_dipl_scuola_sec.!L624,IF(Foglio2!$J$3=Foglio2!$E$11,Doc_scuola_media!L624,IF(Foglio2!$J$3=Foglio2!$E$12,Doc_laureati_scuola_sec.!L642,IF(Foglio2!$J$3=Foglio2!$E$13,Direttivi_capi_ist.!L624,0)))))))))))</f>
        <v>0</v>
      </c>
      <c r="O642" s="251">
        <f>IF(Foglio2!$J$3=Foglio2!$E$3,Ausiliari_Coll.Scol.!M624,IF(Foglio2!$J$3=Foglio2!$E$4,Collab._Tecnici!M624,IF(Foglio2!$J$3=Foglio2!$E$5,Assistenti_Tecnici!M624,IF(Foglio2!$J$3=Foglio2!$E$6,Assistenti_Amm.vo!M624,IF(Foglio2!$J$3=Foglio2!$E$7,Resp_Coord_Amm.vo!M624,IF(Foglio2!$J$3=Foglio2!$E$8,Direttore_Amm.vo!M624,IF(Foglio2!$J$3=Foglio2!$E$9,Doc_mat_elem.re!M624,IF(Foglio2!$J$3=Foglio2!$E$10,Doc_dipl_scuola_sec.!M624,IF(Foglio2!$J$3=Foglio2!$E$11,Doc_scuola_media!M624,IF(Foglio2!$J$3=Foglio2!$E$12,Doc_laureati_scuola_sec.!M642,IF(Foglio2!$J$3=Foglio2!$E$13,Direttivi_capi_ist.!M624,0)))))))))))</f>
        <v>0</v>
      </c>
      <c r="P642" s="252">
        <f>IF(Foglio2!$J$3=Foglio2!$E$3,Ausiliari_Coll.Scol.!N624,IF(Foglio2!$J$3=Foglio2!$E$4,Collab._Tecnici!N624,IF(Foglio2!$J$3=Foglio2!$E$5,Assistenti_Tecnici!N624,IF(Foglio2!$J$3=Foglio2!$E$6,Assistenti_Amm.vo!N624,IF(Foglio2!$J$3=Foglio2!$E$7,Resp_Coord_Amm.vo!N624,IF(Foglio2!$J$3=Foglio2!$E$8,Direttore_Amm.vo!N624,IF(Foglio2!$J$3=Foglio2!$E$9,Doc_mat_elem.re!N624,IF(Foglio2!$J$3=Foglio2!$E$10,Doc_dipl_scuola_sec.!N624,IF(Foglio2!$J$3=Foglio2!$E$11,Doc_scuola_media!N624,IF(Foglio2!$J$3=Foglio2!$E$12,Doc_laureati_scuola_sec.!N642,IF(Foglio2!$J$3=Foglio2!$E$13,Direttivi_capi_ist.!N624,0)))))))))))</f>
        <v>0</v>
      </c>
      <c r="Q642" s="252">
        <f>IF(Foglio2!$J$3=Foglio2!$E$3,Ausiliari_Coll.Scol.!O624,IF(Foglio2!$J$3=Foglio2!$E$4,Collab._Tecnici!O624,IF(Foglio2!$J$3=Foglio2!$E$5,Assistenti_Tecnici!O624,IF(Foglio2!$J$3=Foglio2!$E$6,Assistenti_Amm.vo!O624,IF(Foglio2!$J$3=Foglio2!$E$7,Resp_Coord_Amm.vo!O624,IF(Foglio2!$J$3=Foglio2!$E$8,Direttore_Amm.vo!O624,IF(Foglio2!$J$3=Foglio2!$E$9,Doc_mat_elem.re!O624,IF(Foglio2!$J$3=Foglio2!$E$10,Doc_dipl_scuola_sec.!O624,IF(Foglio2!$J$3=Foglio2!$E$11,Doc_scuola_media!O624,IF(Foglio2!$J$3=Foglio2!$E$12,Doc_laureati_scuola_sec.!O642,IF(Foglio2!$J$3=Foglio2!$E$13,Direttivi_capi_ist.!O624,0)))))))))))</f>
        <v>0</v>
      </c>
      <c r="R642" s="252">
        <f>IF(Foglio2!$J$3=Foglio2!$E$3,Ausiliari_Coll.Scol.!P624,IF(Foglio2!$J$3=Foglio2!$E$4,Collab._Tecnici!P624,IF(Foglio2!$J$3=Foglio2!$E$5,Assistenti_Tecnici!P624,IF(Foglio2!$J$3=Foglio2!$E$6,Assistenti_Amm.vo!P624,IF(Foglio2!$J$3=Foglio2!$E$7,Resp_Coord_Amm.vo!P624,IF(Foglio2!$J$3=Foglio2!$E$8,Direttore_Amm.vo!P624,IF(Foglio2!$J$3=Foglio2!$E$9,Doc_mat_elem.re!P624,IF(Foglio2!$J$3=Foglio2!$E$10,Doc_dipl_scuola_sec.!P624,IF(Foglio2!$J$3=Foglio2!$E$11,Doc_scuola_media!P624,IF(Foglio2!$J$3=Foglio2!$E$12,Doc_laureati_scuola_sec.!P642,IF(Foglio2!$J$3=Foglio2!$E$13,Direttivi_capi_ist.!P624,0)))))))))))</f>
        <v>0</v>
      </c>
      <c r="S642" s="252">
        <f>IF(Foglio2!$J$3=Foglio2!$E$3,Ausiliari_Coll.Scol.!Q624,IF(Foglio2!$J$3=Foglio2!$E$4,Collab._Tecnici!Q624,IF(Foglio2!$J$3=Foglio2!$E$5,Assistenti_Tecnici!Q624,IF(Foglio2!$J$3=Foglio2!$E$6,Assistenti_Amm.vo!Q624,IF(Foglio2!$J$3=Foglio2!$E$7,Resp_Coord_Amm.vo!Q624,IF(Foglio2!$J$3=Foglio2!$E$8,Direttore_Amm.vo!Q624,IF(Foglio2!$J$3=Foglio2!$E$9,Doc_mat_elem.re!Q624,IF(Foglio2!$J$3=Foglio2!$E$10,Doc_dipl_scuola_sec.!Q624,IF(Foglio2!$J$3=Foglio2!$E$11,Doc_scuola_media!Q624,IF(Foglio2!$J$3=Foglio2!$E$12,Doc_laureati_scuola_sec.!Q642,IF(Foglio2!$J$3=Foglio2!$E$13,Direttivi_capi_ist.!Q624,0)))))))))))</f>
        <v>0</v>
      </c>
      <c r="T642" s="252">
        <f>IF(Foglio2!$J$3=Foglio2!$E$3,Ausiliari_Coll.Scol.!R624,IF(Foglio2!$J$3=Foglio2!$E$4,Collab._Tecnici!R624,IF(Foglio2!$J$3=Foglio2!$E$5,Assistenti_Tecnici!R624,IF(Foglio2!$J$3=Foglio2!$E$6,Assistenti_Amm.vo!R624,IF(Foglio2!$J$3=Foglio2!$E$7,Resp_Coord_Amm.vo!R624,IF(Foglio2!$J$3=Foglio2!$E$8,Direttore_Amm.vo!R624,IF(Foglio2!$J$3=Foglio2!$E$9,Doc_mat_elem.re!R624,IF(Foglio2!$J$3=Foglio2!$E$10,Doc_dipl_scuola_sec.!R624,IF(Foglio2!$J$3=Foglio2!$E$11,Doc_scuola_media!R624,IF(Foglio2!$J$3=Foglio2!$E$12,Doc_laureati_scuola_sec.!R642,IF(Foglio2!$J$3=Foglio2!$E$13,Direttivi_capi_ist.!R624,0)))))))))))</f>
        <v>0</v>
      </c>
      <c r="U642" s="252">
        <f t="shared" ref="U642" si="3733">(P642)/12*0.8</f>
        <v>0</v>
      </c>
      <c r="V642" s="252">
        <f t="shared" ref="V642" si="3734">(P642+R642)/12*0.8</f>
        <v>0</v>
      </c>
      <c r="W642" s="253" t="str">
        <f t="shared" ref="W642" si="3735">"Fascia Da "&amp;F642&amp;" a "&amp;F643&amp;" Decorrenza "&amp;DAY(C640)&amp;"/"&amp;MONTH(C640)&amp;"/"&amp;YEAR(C640)</f>
        <v>Fascia Da 3 a 8 Decorrenza 1/4/2008</v>
      </c>
    </row>
    <row r="643" spans="1:23" ht="9" customHeight="1" x14ac:dyDescent="0.2">
      <c r="B643" s="245">
        <f t="shared" si="3329"/>
        <v>39542</v>
      </c>
      <c r="C643" s="377"/>
      <c r="D643" s="377"/>
      <c r="E643" s="254" t="s">
        <v>4</v>
      </c>
      <c r="F643" s="255">
        <v>8</v>
      </c>
      <c r="G643" s="267">
        <f t="shared" ref="G643" si="3736">G642*1936.27</f>
        <v>0</v>
      </c>
      <c r="H643" s="267">
        <f t="shared" ref="H643" si="3737">H642*1936.27</f>
        <v>0</v>
      </c>
      <c r="I643" s="267">
        <f t="shared" ref="I643" si="3738">I642*1936.27</f>
        <v>0</v>
      </c>
      <c r="J643" s="267">
        <f t="shared" ref="J643" si="3739">J642*1936.27</f>
        <v>0</v>
      </c>
      <c r="K643" s="267">
        <f t="shared" ref="K643" si="3740">K642*1936.27</f>
        <v>0</v>
      </c>
      <c r="L643" s="266">
        <f t="shared" ref="L643" si="3741">L642*1936.27</f>
        <v>0</v>
      </c>
      <c r="M643" s="267">
        <f t="shared" ref="M643" si="3742">M642*1936.27</f>
        <v>0</v>
      </c>
      <c r="N643" s="182">
        <f t="shared" ref="N643" si="3743">N642*1936.27</f>
        <v>0</v>
      </c>
      <c r="O643" s="183">
        <f t="shared" ref="O643" si="3744">O642*1936.27</f>
        <v>0</v>
      </c>
      <c r="P643" s="184">
        <f t="shared" ref="P643" si="3745">P642*1936.27</f>
        <v>0</v>
      </c>
      <c r="Q643" s="184">
        <f t="shared" ref="Q643" si="3746">Q642*1936.27</f>
        <v>0</v>
      </c>
      <c r="R643" s="184">
        <f t="shared" ref="R643" si="3747">R642*1936.27</f>
        <v>0</v>
      </c>
      <c r="S643" s="184">
        <f t="shared" ref="S643" si="3748">S642*1936.27</f>
        <v>0</v>
      </c>
      <c r="T643" s="184">
        <f t="shared" ref="T643" si="3749">T642*1936.27</f>
        <v>0</v>
      </c>
      <c r="U643" s="184">
        <f t="shared" ref="U643" si="3750">U642*1936.27</f>
        <v>0</v>
      </c>
      <c r="V643" s="184">
        <f t="shared" ref="V643" si="3751">V642*1936.27</f>
        <v>0</v>
      </c>
    </row>
    <row r="644" spans="1:23" ht="12.75" customHeight="1" x14ac:dyDescent="0.2">
      <c r="A644" s="104">
        <f>IF(Foglio2!$J$7=1,TRUNC(Base!V644,0),TRUNC(Base!U644,0))</f>
        <v>0</v>
      </c>
      <c r="B644" s="245">
        <f t="shared" si="3329"/>
        <v>39543</v>
      </c>
      <c r="C644" s="377"/>
      <c r="D644" s="377"/>
      <c r="E644" s="259" t="s">
        <v>3</v>
      </c>
      <c r="F644" s="260">
        <v>9</v>
      </c>
      <c r="G644" s="248">
        <f>IF(Foglio2!$J$3=Foglio2!$E$3,Ausiliari_Coll.Scol.!E626,IF(Foglio2!$J$3=Foglio2!$E$4,Collab._Tecnici!E626,IF(Foglio2!$J$3=Foglio2!$E$5,Assistenti_Tecnici!E626,IF(Foglio2!$J$3=Foglio2!$E$6,Assistenti_Amm.vo!E626,IF(Foglio2!$J$3=Foglio2!$E$7,Resp_Coord_Amm.vo!E626,IF(Foglio2!$J$3=Foglio2!$E$8,Direttore_Amm.vo!E626,IF(Foglio2!$J$3=Foglio2!$E$9,Doc_mat_elem.re!E626,IF(Foglio2!$J$3=Foglio2!$E$10,Doc_dipl_scuola_sec.!E626,IF(Foglio2!$J$3=Foglio2!$E$11,Doc_scuola_media!E626,IF(Foglio2!$J$3=Foglio2!$E$12,Doc_laureati_scuola_sec.!E644,IF(Foglio2!$J$3=Foglio2!$E$13,Direttivi_capi_ist.!E626,0)))))))))))</f>
        <v>0</v>
      </c>
      <c r="H644" s="248">
        <f>IF(Foglio2!$J$3=Foglio2!$E$3,Ausiliari_Coll.Scol.!F626,IF(Foglio2!$J$3=Foglio2!$E$4,Collab._Tecnici!F626,IF(Foglio2!$J$3=Foglio2!$E$5,Assistenti_Tecnici!F626,IF(Foglio2!$J$3=Foglio2!$E$6,Assistenti_Amm.vo!F626,IF(Foglio2!$J$3=Foglio2!$E$7,Resp_Coord_Amm.vo!F626,IF(Foglio2!$J$3=Foglio2!$E$8,Direttore_Amm.vo!F626,IF(Foglio2!$J$3=Foglio2!$E$9,Doc_mat_elem.re!F626,IF(Foglio2!$J$3=Foglio2!$E$10,Doc_dipl_scuola_sec.!F626,IF(Foglio2!$J$3=Foglio2!$E$11,Doc_scuola_media!F626,IF(Foglio2!$J$3=Foglio2!$E$12,Doc_laureati_scuola_sec.!F644,IF(Foglio2!$J$3=Foglio2!$E$13,Direttivi_capi_ist.!F626,0)))))))))))</f>
        <v>0</v>
      </c>
      <c r="I644" s="248">
        <f>IF(Foglio2!$J$3=Foglio2!$E$3,Ausiliari_Coll.Scol.!G626,IF(Foglio2!$J$3=Foglio2!$E$4,Collab._Tecnici!G626,IF(Foglio2!$J$3=Foglio2!$E$5,Assistenti_Tecnici!G626,IF(Foglio2!$J$3=Foglio2!$E$6,Assistenti_Amm.vo!G626,IF(Foglio2!$J$3=Foglio2!$E$7,Resp_Coord_Amm.vo!G626,IF(Foglio2!$J$3=Foglio2!$E$8,Direttore_Amm.vo!G626,IF(Foglio2!$J$3=Foglio2!$E$9,Doc_mat_elem.re!G626,IF(Foglio2!$J$3=Foglio2!$E$10,Doc_dipl_scuola_sec.!G626,IF(Foglio2!$J$3=Foglio2!$E$11,Doc_scuola_media!G626,IF(Foglio2!$J$3=Foglio2!$E$12,Doc_laureati_scuola_sec.!G644,IF(Foglio2!$J$3=Foglio2!$E$13,Direttivi_capi_ist.!G626,0)))))))))))</f>
        <v>0</v>
      </c>
      <c r="J644" s="248">
        <f>IF(Foglio2!$J$3=Foglio2!$E$3,Ausiliari_Coll.Scol.!H626,IF(Foglio2!$J$3=Foglio2!$E$4,Collab._Tecnici!H626,IF(Foglio2!$J$3=Foglio2!$E$5,Assistenti_Tecnici!H626,IF(Foglio2!$J$3=Foglio2!$E$6,Assistenti_Amm.vo!H626,IF(Foglio2!$J$3=Foglio2!$E$7,Resp_Coord_Amm.vo!H626,IF(Foglio2!$J$3=Foglio2!$E$8,Direttore_Amm.vo!H626,IF(Foglio2!$J$3=Foglio2!$E$9,Doc_mat_elem.re!H626,IF(Foglio2!$J$3=Foglio2!$E$10,Doc_dipl_scuola_sec.!H626,IF(Foglio2!$J$3=Foglio2!$E$11,Doc_scuola_media!H626,IF(Foglio2!$J$3=Foglio2!$E$12,Doc_laureati_scuola_sec.!H644,IF(Foglio2!$J$3=Foglio2!$E$13,Direttivi_capi_ist.!H626,0)))))))))))</f>
        <v>0</v>
      </c>
      <c r="K644" s="248">
        <f>IF(Foglio2!$J$3=Foglio2!$E$3,Ausiliari_Coll.Scol.!I626,IF(Foglio2!$J$3=Foglio2!$E$4,Collab._Tecnici!I626,IF(Foglio2!$J$3=Foglio2!$E$5,Assistenti_Tecnici!I626,IF(Foglio2!$J$3=Foglio2!$E$6,Assistenti_Amm.vo!I626,IF(Foglio2!$J$3=Foglio2!$E$7,Resp_Coord_Amm.vo!I626,IF(Foglio2!$J$3=Foglio2!$E$8,Direttore_Amm.vo!I626,IF(Foglio2!$J$3=Foglio2!$E$9,Doc_mat_elem.re!I626,IF(Foglio2!$J$3=Foglio2!$E$10,Doc_dipl_scuola_sec.!I626,IF(Foglio2!$J$3=Foglio2!$E$11,Doc_scuola_media!I626,IF(Foglio2!$J$3=Foglio2!$E$12,Doc_laureati_scuola_sec.!I644,IF(Foglio2!$J$3=Foglio2!$E$13,Direttivi_capi_ist.!I626,0)))))))))))</f>
        <v>0</v>
      </c>
      <c r="L644" s="248">
        <f>IF(Foglio2!$J$3=Foglio2!$E$3,Ausiliari_Coll.Scol.!J626,IF(Foglio2!$J$3=Foglio2!$E$4,Collab._Tecnici!J626,IF(Foglio2!$J$3=Foglio2!$E$5,Assistenti_Tecnici!J626,IF(Foglio2!$J$3=Foglio2!$E$6,Assistenti_Amm.vo!J626,IF(Foglio2!$J$3=Foglio2!$E$7,Resp_Coord_Amm.vo!J626,IF(Foglio2!$J$3=Foglio2!$E$8,Direttore_Amm.vo!J626,IF(Foglio2!$J$3=Foglio2!$E$9,Doc_mat_elem.re!J626,IF(Foglio2!$J$3=Foglio2!$E$10,Doc_dipl_scuola_sec.!J626,IF(Foglio2!$J$3=Foglio2!$E$11,Doc_scuola_media!J626,IF(Foglio2!$J$3=Foglio2!$E$12,Doc_laureati_scuola_sec.!J644,IF(Foglio2!$J$3=Foglio2!$E$13,Direttivi_capi_ist.!J626,0)))))))))))</f>
        <v>0</v>
      </c>
      <c r="M644" s="249">
        <f>IF(Foglio2!$J$3=Foglio2!$E$3,Ausiliari_Coll.Scol.!K626,IF(Foglio2!$J$3=Foglio2!$E$4,Collab._Tecnici!K626,IF(Foglio2!$J$3=Foglio2!$E$5,Assistenti_Tecnici!K626,IF(Foglio2!$J$3=Foglio2!$E$6,Assistenti_Amm.vo!K626,IF(Foglio2!$J$3=Foglio2!$E$7,Resp_Coord_Amm.vo!K626,IF(Foglio2!$J$3=Foglio2!$E$8,Direttore_Amm.vo!K626,IF(Foglio2!$J$3=Foglio2!$E$9,Doc_mat_elem.re!K626,IF(Foglio2!$J$3=Foglio2!$E$10,Doc_dipl_scuola_sec.!K626,IF(Foglio2!$J$3=Foglio2!$E$11,Doc_scuola_media!K626,IF(Foglio2!$J$3=Foglio2!$E$12,Doc_laureati_scuola_sec.!K644,IF(Foglio2!$J$3=Foglio2!$E$13,Direttivi_capi_ist.!K626,0)))))))))))</f>
        <v>0</v>
      </c>
      <c r="N644" s="250">
        <f>IF(Foglio2!$J$3=Foglio2!$E$3,Ausiliari_Coll.Scol.!L626,IF(Foglio2!$J$3=Foglio2!$E$4,Collab._Tecnici!L626,IF(Foglio2!$J$3=Foglio2!$E$5,Assistenti_Tecnici!L626,IF(Foglio2!$J$3=Foglio2!$E$6,Assistenti_Amm.vo!L626,IF(Foglio2!$J$3=Foglio2!$E$7,Resp_Coord_Amm.vo!L626,IF(Foglio2!$J$3=Foglio2!$E$8,Direttore_Amm.vo!L626,IF(Foglio2!$J$3=Foglio2!$E$9,Doc_mat_elem.re!L626,IF(Foglio2!$J$3=Foglio2!$E$10,Doc_dipl_scuola_sec.!L626,IF(Foglio2!$J$3=Foglio2!$E$11,Doc_scuola_media!L626,IF(Foglio2!$J$3=Foglio2!$E$12,Doc_laureati_scuola_sec.!L644,IF(Foglio2!$J$3=Foglio2!$E$13,Direttivi_capi_ist.!L626,0)))))))))))</f>
        <v>0</v>
      </c>
      <c r="O644" s="251">
        <f>IF(Foglio2!$J$3=Foglio2!$E$3,Ausiliari_Coll.Scol.!M626,IF(Foglio2!$J$3=Foglio2!$E$4,Collab._Tecnici!M626,IF(Foglio2!$J$3=Foglio2!$E$5,Assistenti_Tecnici!M626,IF(Foglio2!$J$3=Foglio2!$E$6,Assistenti_Amm.vo!M626,IF(Foglio2!$J$3=Foglio2!$E$7,Resp_Coord_Amm.vo!M626,IF(Foglio2!$J$3=Foglio2!$E$8,Direttore_Amm.vo!M626,IF(Foglio2!$J$3=Foglio2!$E$9,Doc_mat_elem.re!M626,IF(Foglio2!$J$3=Foglio2!$E$10,Doc_dipl_scuola_sec.!M626,IF(Foglio2!$J$3=Foglio2!$E$11,Doc_scuola_media!M626,IF(Foglio2!$J$3=Foglio2!$E$12,Doc_laureati_scuola_sec.!M644,IF(Foglio2!$J$3=Foglio2!$E$13,Direttivi_capi_ist.!M626,0)))))))))))</f>
        <v>0</v>
      </c>
      <c r="P644" s="252">
        <f>IF(Foglio2!$J$3=Foglio2!$E$3,Ausiliari_Coll.Scol.!N626,IF(Foglio2!$J$3=Foglio2!$E$4,Collab._Tecnici!N626,IF(Foglio2!$J$3=Foglio2!$E$5,Assistenti_Tecnici!N626,IF(Foglio2!$J$3=Foglio2!$E$6,Assistenti_Amm.vo!N626,IF(Foglio2!$J$3=Foglio2!$E$7,Resp_Coord_Amm.vo!N626,IF(Foglio2!$J$3=Foglio2!$E$8,Direttore_Amm.vo!N626,IF(Foglio2!$J$3=Foglio2!$E$9,Doc_mat_elem.re!N626,IF(Foglio2!$J$3=Foglio2!$E$10,Doc_dipl_scuola_sec.!N626,IF(Foglio2!$J$3=Foglio2!$E$11,Doc_scuola_media!N626,IF(Foglio2!$J$3=Foglio2!$E$12,Doc_laureati_scuola_sec.!N644,IF(Foglio2!$J$3=Foglio2!$E$13,Direttivi_capi_ist.!N626,0)))))))))))</f>
        <v>0</v>
      </c>
      <c r="Q644" s="252">
        <f>IF(Foglio2!$J$3=Foglio2!$E$3,Ausiliari_Coll.Scol.!O626,IF(Foglio2!$J$3=Foglio2!$E$4,Collab._Tecnici!O626,IF(Foglio2!$J$3=Foglio2!$E$5,Assistenti_Tecnici!O626,IF(Foglio2!$J$3=Foglio2!$E$6,Assistenti_Amm.vo!O626,IF(Foglio2!$J$3=Foglio2!$E$7,Resp_Coord_Amm.vo!O626,IF(Foglio2!$J$3=Foglio2!$E$8,Direttore_Amm.vo!O626,IF(Foglio2!$J$3=Foglio2!$E$9,Doc_mat_elem.re!O626,IF(Foglio2!$J$3=Foglio2!$E$10,Doc_dipl_scuola_sec.!O626,IF(Foglio2!$J$3=Foglio2!$E$11,Doc_scuola_media!O626,IF(Foglio2!$J$3=Foglio2!$E$12,Doc_laureati_scuola_sec.!O644,IF(Foglio2!$J$3=Foglio2!$E$13,Direttivi_capi_ist.!O626,0)))))))))))</f>
        <v>0</v>
      </c>
      <c r="R644" s="252">
        <f>IF(Foglio2!$J$3=Foglio2!$E$3,Ausiliari_Coll.Scol.!P626,IF(Foglio2!$J$3=Foglio2!$E$4,Collab._Tecnici!P626,IF(Foglio2!$J$3=Foglio2!$E$5,Assistenti_Tecnici!P626,IF(Foglio2!$J$3=Foglio2!$E$6,Assistenti_Amm.vo!P626,IF(Foglio2!$J$3=Foglio2!$E$7,Resp_Coord_Amm.vo!P626,IF(Foglio2!$J$3=Foglio2!$E$8,Direttore_Amm.vo!P626,IF(Foglio2!$J$3=Foglio2!$E$9,Doc_mat_elem.re!P626,IF(Foglio2!$J$3=Foglio2!$E$10,Doc_dipl_scuola_sec.!P626,IF(Foglio2!$J$3=Foglio2!$E$11,Doc_scuola_media!P626,IF(Foglio2!$J$3=Foglio2!$E$12,Doc_laureati_scuola_sec.!P644,IF(Foglio2!$J$3=Foglio2!$E$13,Direttivi_capi_ist.!P626,0)))))))))))</f>
        <v>0</v>
      </c>
      <c r="S644" s="252">
        <f>IF(Foglio2!$J$3=Foglio2!$E$3,Ausiliari_Coll.Scol.!Q626,IF(Foglio2!$J$3=Foglio2!$E$4,Collab._Tecnici!Q626,IF(Foglio2!$J$3=Foglio2!$E$5,Assistenti_Tecnici!Q626,IF(Foglio2!$J$3=Foglio2!$E$6,Assistenti_Amm.vo!Q626,IF(Foglio2!$J$3=Foglio2!$E$7,Resp_Coord_Amm.vo!Q626,IF(Foglio2!$J$3=Foglio2!$E$8,Direttore_Amm.vo!Q626,IF(Foglio2!$J$3=Foglio2!$E$9,Doc_mat_elem.re!Q626,IF(Foglio2!$J$3=Foglio2!$E$10,Doc_dipl_scuola_sec.!Q626,IF(Foglio2!$J$3=Foglio2!$E$11,Doc_scuola_media!Q626,IF(Foglio2!$J$3=Foglio2!$E$12,Doc_laureati_scuola_sec.!Q644,IF(Foglio2!$J$3=Foglio2!$E$13,Direttivi_capi_ist.!Q626,0)))))))))))</f>
        <v>0</v>
      </c>
      <c r="T644" s="252">
        <f>IF(Foglio2!$J$3=Foglio2!$E$3,Ausiliari_Coll.Scol.!R626,IF(Foglio2!$J$3=Foglio2!$E$4,Collab._Tecnici!R626,IF(Foglio2!$J$3=Foglio2!$E$5,Assistenti_Tecnici!R626,IF(Foglio2!$J$3=Foglio2!$E$6,Assistenti_Amm.vo!R626,IF(Foglio2!$J$3=Foglio2!$E$7,Resp_Coord_Amm.vo!R626,IF(Foglio2!$J$3=Foglio2!$E$8,Direttore_Amm.vo!R626,IF(Foglio2!$J$3=Foglio2!$E$9,Doc_mat_elem.re!R626,IF(Foglio2!$J$3=Foglio2!$E$10,Doc_dipl_scuola_sec.!R626,IF(Foglio2!$J$3=Foglio2!$E$11,Doc_scuola_media!R626,IF(Foglio2!$J$3=Foglio2!$E$12,Doc_laureati_scuola_sec.!R644,IF(Foglio2!$J$3=Foglio2!$E$13,Direttivi_capi_ist.!R626,0)))))))))))</f>
        <v>0</v>
      </c>
      <c r="U644" s="252">
        <f t="shared" ref="U644" si="3752">(P644)/12*0.8</f>
        <v>0</v>
      </c>
      <c r="V644" s="252">
        <f t="shared" ref="V644" si="3753">(P644+R644)/12*0.8</f>
        <v>0</v>
      </c>
      <c r="W644" s="253" t="str">
        <f t="shared" ref="W644" si="3754">"Fascia Da "&amp;F644&amp;" a "&amp;F645&amp;" Decorrenza "&amp;DAY(C640)&amp;"/"&amp;MONTH(C640)&amp;"/"&amp;YEAR(C640)</f>
        <v>Fascia Da 9 a 14 Decorrenza 1/4/2008</v>
      </c>
    </row>
    <row r="645" spans="1:23" ht="9" customHeight="1" x14ac:dyDescent="0.2">
      <c r="B645" s="245">
        <f t="shared" si="3329"/>
        <v>39544</v>
      </c>
      <c r="C645" s="377"/>
      <c r="D645" s="377"/>
      <c r="E645" s="254" t="s">
        <v>4</v>
      </c>
      <c r="F645" s="255">
        <v>14</v>
      </c>
      <c r="G645" s="267">
        <f t="shared" ref="G645" si="3755">G644*1936.27</f>
        <v>0</v>
      </c>
      <c r="H645" s="267">
        <f t="shared" ref="H645" si="3756">H644*1936.27</f>
        <v>0</v>
      </c>
      <c r="I645" s="267">
        <f t="shared" ref="I645" si="3757">I644*1936.27</f>
        <v>0</v>
      </c>
      <c r="J645" s="267">
        <f t="shared" ref="J645" si="3758">J644*1936.27</f>
        <v>0</v>
      </c>
      <c r="K645" s="267">
        <f t="shared" ref="K645" si="3759">K644*1936.27</f>
        <v>0</v>
      </c>
      <c r="L645" s="266">
        <f t="shared" ref="L645" si="3760">L644*1936.27</f>
        <v>0</v>
      </c>
      <c r="M645" s="267">
        <f t="shared" ref="M645" si="3761">M644*1936.27</f>
        <v>0</v>
      </c>
      <c r="N645" s="182">
        <f t="shared" ref="N645" si="3762">N644*1936.27</f>
        <v>0</v>
      </c>
      <c r="O645" s="183">
        <f t="shared" ref="O645" si="3763">O644*1936.27</f>
        <v>0</v>
      </c>
      <c r="P645" s="184">
        <f t="shared" ref="P645" si="3764">P644*1936.27</f>
        <v>0</v>
      </c>
      <c r="Q645" s="184">
        <f t="shared" ref="Q645" si="3765">Q644*1936.27</f>
        <v>0</v>
      </c>
      <c r="R645" s="184">
        <f t="shared" ref="R645" si="3766">R644*1936.27</f>
        <v>0</v>
      </c>
      <c r="S645" s="184">
        <f t="shared" ref="S645" si="3767">S644*1936.27</f>
        <v>0</v>
      </c>
      <c r="T645" s="184">
        <f t="shared" ref="T645" si="3768">T644*1936.27</f>
        <v>0</v>
      </c>
      <c r="U645" s="184">
        <f t="shared" ref="U645" si="3769">U644*1936.27</f>
        <v>0</v>
      </c>
      <c r="V645" s="184">
        <f t="shared" ref="V645" si="3770">V644*1936.27</f>
        <v>0</v>
      </c>
    </row>
    <row r="646" spans="1:23" ht="12.75" customHeight="1" x14ac:dyDescent="0.2">
      <c r="A646" s="104">
        <f>IF(Foglio2!$J$7=1,TRUNC(Base!V646,0),TRUNC(Base!U646,0))</f>
        <v>0</v>
      </c>
      <c r="B646" s="245">
        <f t="shared" si="3329"/>
        <v>39545</v>
      </c>
      <c r="C646" s="377"/>
      <c r="D646" s="377"/>
      <c r="E646" s="259" t="s">
        <v>3</v>
      </c>
      <c r="F646" s="260">
        <v>15</v>
      </c>
      <c r="G646" s="248">
        <f>IF(Foglio2!$J$3=Foglio2!$E$3,Ausiliari_Coll.Scol.!E628,IF(Foglio2!$J$3=Foglio2!$E$4,Collab._Tecnici!E628,IF(Foglio2!$J$3=Foglio2!$E$5,Assistenti_Tecnici!E628,IF(Foglio2!$J$3=Foglio2!$E$6,Assistenti_Amm.vo!E628,IF(Foglio2!$J$3=Foglio2!$E$7,Resp_Coord_Amm.vo!E628,IF(Foglio2!$J$3=Foglio2!$E$8,Direttore_Amm.vo!E628,IF(Foglio2!$J$3=Foglio2!$E$9,Doc_mat_elem.re!E628,IF(Foglio2!$J$3=Foglio2!$E$10,Doc_dipl_scuola_sec.!E628,IF(Foglio2!$J$3=Foglio2!$E$11,Doc_scuola_media!E628,IF(Foglio2!$J$3=Foglio2!$E$12,Doc_laureati_scuola_sec.!E646,IF(Foglio2!$J$3=Foglio2!$E$13,Direttivi_capi_ist.!E628,0)))))))))))</f>
        <v>0</v>
      </c>
      <c r="H646" s="248">
        <f>IF(Foglio2!$J$3=Foglio2!$E$3,Ausiliari_Coll.Scol.!F628,IF(Foglio2!$J$3=Foglio2!$E$4,Collab._Tecnici!F628,IF(Foglio2!$J$3=Foglio2!$E$5,Assistenti_Tecnici!F628,IF(Foglio2!$J$3=Foglio2!$E$6,Assistenti_Amm.vo!F628,IF(Foglio2!$J$3=Foglio2!$E$7,Resp_Coord_Amm.vo!F628,IF(Foglio2!$J$3=Foglio2!$E$8,Direttore_Amm.vo!F628,IF(Foglio2!$J$3=Foglio2!$E$9,Doc_mat_elem.re!F628,IF(Foglio2!$J$3=Foglio2!$E$10,Doc_dipl_scuola_sec.!F628,IF(Foglio2!$J$3=Foglio2!$E$11,Doc_scuola_media!F628,IF(Foglio2!$J$3=Foglio2!$E$12,Doc_laureati_scuola_sec.!F646,IF(Foglio2!$J$3=Foglio2!$E$13,Direttivi_capi_ist.!F628,0)))))))))))</f>
        <v>0</v>
      </c>
      <c r="I646" s="248">
        <f>IF(Foglio2!$J$3=Foglio2!$E$3,Ausiliari_Coll.Scol.!G628,IF(Foglio2!$J$3=Foglio2!$E$4,Collab._Tecnici!G628,IF(Foglio2!$J$3=Foglio2!$E$5,Assistenti_Tecnici!G628,IF(Foglio2!$J$3=Foglio2!$E$6,Assistenti_Amm.vo!G628,IF(Foglio2!$J$3=Foglio2!$E$7,Resp_Coord_Amm.vo!G628,IF(Foglio2!$J$3=Foglio2!$E$8,Direttore_Amm.vo!G628,IF(Foglio2!$J$3=Foglio2!$E$9,Doc_mat_elem.re!G628,IF(Foglio2!$J$3=Foglio2!$E$10,Doc_dipl_scuola_sec.!G628,IF(Foglio2!$J$3=Foglio2!$E$11,Doc_scuola_media!G628,IF(Foglio2!$J$3=Foglio2!$E$12,Doc_laureati_scuola_sec.!G646,IF(Foglio2!$J$3=Foglio2!$E$13,Direttivi_capi_ist.!G628,0)))))))))))</f>
        <v>0</v>
      </c>
      <c r="J646" s="248">
        <f>IF(Foglio2!$J$3=Foglio2!$E$3,Ausiliari_Coll.Scol.!H628,IF(Foglio2!$J$3=Foglio2!$E$4,Collab._Tecnici!H628,IF(Foglio2!$J$3=Foglio2!$E$5,Assistenti_Tecnici!H628,IF(Foglio2!$J$3=Foglio2!$E$6,Assistenti_Amm.vo!H628,IF(Foglio2!$J$3=Foglio2!$E$7,Resp_Coord_Amm.vo!H628,IF(Foglio2!$J$3=Foglio2!$E$8,Direttore_Amm.vo!H628,IF(Foglio2!$J$3=Foglio2!$E$9,Doc_mat_elem.re!H628,IF(Foglio2!$J$3=Foglio2!$E$10,Doc_dipl_scuola_sec.!H628,IF(Foglio2!$J$3=Foglio2!$E$11,Doc_scuola_media!H628,IF(Foglio2!$J$3=Foglio2!$E$12,Doc_laureati_scuola_sec.!H646,IF(Foglio2!$J$3=Foglio2!$E$13,Direttivi_capi_ist.!H628,0)))))))))))</f>
        <v>0</v>
      </c>
      <c r="K646" s="248">
        <f>IF(Foglio2!$J$3=Foglio2!$E$3,Ausiliari_Coll.Scol.!I628,IF(Foglio2!$J$3=Foglio2!$E$4,Collab._Tecnici!I628,IF(Foglio2!$J$3=Foglio2!$E$5,Assistenti_Tecnici!I628,IF(Foglio2!$J$3=Foglio2!$E$6,Assistenti_Amm.vo!I628,IF(Foglio2!$J$3=Foglio2!$E$7,Resp_Coord_Amm.vo!I628,IF(Foglio2!$J$3=Foglio2!$E$8,Direttore_Amm.vo!I628,IF(Foglio2!$J$3=Foglio2!$E$9,Doc_mat_elem.re!I628,IF(Foglio2!$J$3=Foglio2!$E$10,Doc_dipl_scuola_sec.!I628,IF(Foglio2!$J$3=Foglio2!$E$11,Doc_scuola_media!I628,IF(Foglio2!$J$3=Foglio2!$E$12,Doc_laureati_scuola_sec.!I646,IF(Foglio2!$J$3=Foglio2!$E$13,Direttivi_capi_ist.!I628,0)))))))))))</f>
        <v>0</v>
      </c>
      <c r="L646" s="248">
        <f>IF(Foglio2!$J$3=Foglio2!$E$3,Ausiliari_Coll.Scol.!J628,IF(Foglio2!$J$3=Foglio2!$E$4,Collab._Tecnici!J628,IF(Foglio2!$J$3=Foglio2!$E$5,Assistenti_Tecnici!J628,IF(Foglio2!$J$3=Foglio2!$E$6,Assistenti_Amm.vo!J628,IF(Foglio2!$J$3=Foglio2!$E$7,Resp_Coord_Amm.vo!J628,IF(Foglio2!$J$3=Foglio2!$E$8,Direttore_Amm.vo!J628,IF(Foglio2!$J$3=Foglio2!$E$9,Doc_mat_elem.re!J628,IF(Foglio2!$J$3=Foglio2!$E$10,Doc_dipl_scuola_sec.!J628,IF(Foglio2!$J$3=Foglio2!$E$11,Doc_scuola_media!J628,IF(Foglio2!$J$3=Foglio2!$E$12,Doc_laureati_scuola_sec.!J646,IF(Foglio2!$J$3=Foglio2!$E$13,Direttivi_capi_ist.!J628,0)))))))))))</f>
        <v>0</v>
      </c>
      <c r="M646" s="249">
        <f>IF(Foglio2!$J$3=Foglio2!$E$3,Ausiliari_Coll.Scol.!K628,IF(Foglio2!$J$3=Foglio2!$E$4,Collab._Tecnici!K628,IF(Foglio2!$J$3=Foglio2!$E$5,Assistenti_Tecnici!K628,IF(Foglio2!$J$3=Foglio2!$E$6,Assistenti_Amm.vo!K628,IF(Foglio2!$J$3=Foglio2!$E$7,Resp_Coord_Amm.vo!K628,IF(Foglio2!$J$3=Foglio2!$E$8,Direttore_Amm.vo!K628,IF(Foglio2!$J$3=Foglio2!$E$9,Doc_mat_elem.re!K628,IF(Foglio2!$J$3=Foglio2!$E$10,Doc_dipl_scuola_sec.!K628,IF(Foglio2!$J$3=Foglio2!$E$11,Doc_scuola_media!K628,IF(Foglio2!$J$3=Foglio2!$E$12,Doc_laureati_scuola_sec.!K646,IF(Foglio2!$J$3=Foglio2!$E$13,Direttivi_capi_ist.!K628,0)))))))))))</f>
        <v>0</v>
      </c>
      <c r="N646" s="250">
        <f>IF(Foglio2!$J$3=Foglio2!$E$3,Ausiliari_Coll.Scol.!L628,IF(Foglio2!$J$3=Foglio2!$E$4,Collab._Tecnici!L628,IF(Foglio2!$J$3=Foglio2!$E$5,Assistenti_Tecnici!L628,IF(Foglio2!$J$3=Foglio2!$E$6,Assistenti_Amm.vo!L628,IF(Foglio2!$J$3=Foglio2!$E$7,Resp_Coord_Amm.vo!L628,IF(Foglio2!$J$3=Foglio2!$E$8,Direttore_Amm.vo!L628,IF(Foglio2!$J$3=Foglio2!$E$9,Doc_mat_elem.re!L628,IF(Foglio2!$J$3=Foglio2!$E$10,Doc_dipl_scuola_sec.!L628,IF(Foglio2!$J$3=Foglio2!$E$11,Doc_scuola_media!L628,IF(Foglio2!$J$3=Foglio2!$E$12,Doc_laureati_scuola_sec.!L646,IF(Foglio2!$J$3=Foglio2!$E$13,Direttivi_capi_ist.!L628,0)))))))))))</f>
        <v>0</v>
      </c>
      <c r="O646" s="251">
        <f>IF(Foglio2!$J$3=Foglio2!$E$3,Ausiliari_Coll.Scol.!M628,IF(Foglio2!$J$3=Foglio2!$E$4,Collab._Tecnici!M628,IF(Foglio2!$J$3=Foglio2!$E$5,Assistenti_Tecnici!M628,IF(Foglio2!$J$3=Foglio2!$E$6,Assistenti_Amm.vo!M628,IF(Foglio2!$J$3=Foglio2!$E$7,Resp_Coord_Amm.vo!M628,IF(Foglio2!$J$3=Foglio2!$E$8,Direttore_Amm.vo!M628,IF(Foglio2!$J$3=Foglio2!$E$9,Doc_mat_elem.re!M628,IF(Foglio2!$J$3=Foglio2!$E$10,Doc_dipl_scuola_sec.!M628,IF(Foglio2!$J$3=Foglio2!$E$11,Doc_scuola_media!M628,IF(Foglio2!$J$3=Foglio2!$E$12,Doc_laureati_scuola_sec.!M646,IF(Foglio2!$J$3=Foglio2!$E$13,Direttivi_capi_ist.!M628,0)))))))))))</f>
        <v>0</v>
      </c>
      <c r="P646" s="252">
        <f>IF(Foglio2!$J$3=Foglio2!$E$3,Ausiliari_Coll.Scol.!N628,IF(Foglio2!$J$3=Foglio2!$E$4,Collab._Tecnici!N628,IF(Foglio2!$J$3=Foglio2!$E$5,Assistenti_Tecnici!N628,IF(Foglio2!$J$3=Foglio2!$E$6,Assistenti_Amm.vo!N628,IF(Foglio2!$J$3=Foglio2!$E$7,Resp_Coord_Amm.vo!N628,IF(Foglio2!$J$3=Foglio2!$E$8,Direttore_Amm.vo!N628,IF(Foglio2!$J$3=Foglio2!$E$9,Doc_mat_elem.re!N628,IF(Foglio2!$J$3=Foglio2!$E$10,Doc_dipl_scuola_sec.!N628,IF(Foglio2!$J$3=Foglio2!$E$11,Doc_scuola_media!N628,IF(Foglio2!$J$3=Foglio2!$E$12,Doc_laureati_scuola_sec.!N646,IF(Foglio2!$J$3=Foglio2!$E$13,Direttivi_capi_ist.!N628,0)))))))))))</f>
        <v>0</v>
      </c>
      <c r="Q646" s="252">
        <f>IF(Foglio2!$J$3=Foglio2!$E$3,Ausiliari_Coll.Scol.!O628,IF(Foglio2!$J$3=Foglio2!$E$4,Collab._Tecnici!O628,IF(Foglio2!$J$3=Foglio2!$E$5,Assistenti_Tecnici!O628,IF(Foglio2!$J$3=Foglio2!$E$6,Assistenti_Amm.vo!O628,IF(Foglio2!$J$3=Foglio2!$E$7,Resp_Coord_Amm.vo!O628,IF(Foglio2!$J$3=Foglio2!$E$8,Direttore_Amm.vo!O628,IF(Foglio2!$J$3=Foglio2!$E$9,Doc_mat_elem.re!O628,IF(Foglio2!$J$3=Foglio2!$E$10,Doc_dipl_scuola_sec.!O628,IF(Foglio2!$J$3=Foglio2!$E$11,Doc_scuola_media!O628,IF(Foglio2!$J$3=Foglio2!$E$12,Doc_laureati_scuola_sec.!O646,IF(Foglio2!$J$3=Foglio2!$E$13,Direttivi_capi_ist.!O628,0)))))))))))</f>
        <v>0</v>
      </c>
      <c r="R646" s="252">
        <f>IF(Foglio2!$J$3=Foglio2!$E$3,Ausiliari_Coll.Scol.!P628,IF(Foglio2!$J$3=Foglio2!$E$4,Collab._Tecnici!P628,IF(Foglio2!$J$3=Foglio2!$E$5,Assistenti_Tecnici!P628,IF(Foglio2!$J$3=Foglio2!$E$6,Assistenti_Amm.vo!P628,IF(Foglio2!$J$3=Foglio2!$E$7,Resp_Coord_Amm.vo!P628,IF(Foglio2!$J$3=Foglio2!$E$8,Direttore_Amm.vo!P628,IF(Foglio2!$J$3=Foglio2!$E$9,Doc_mat_elem.re!P628,IF(Foglio2!$J$3=Foglio2!$E$10,Doc_dipl_scuola_sec.!P628,IF(Foglio2!$J$3=Foglio2!$E$11,Doc_scuola_media!P628,IF(Foglio2!$J$3=Foglio2!$E$12,Doc_laureati_scuola_sec.!P646,IF(Foglio2!$J$3=Foglio2!$E$13,Direttivi_capi_ist.!P628,0)))))))))))</f>
        <v>0</v>
      </c>
      <c r="S646" s="252">
        <f>IF(Foglio2!$J$3=Foglio2!$E$3,Ausiliari_Coll.Scol.!Q628,IF(Foglio2!$J$3=Foglio2!$E$4,Collab._Tecnici!Q628,IF(Foglio2!$J$3=Foglio2!$E$5,Assistenti_Tecnici!Q628,IF(Foglio2!$J$3=Foglio2!$E$6,Assistenti_Amm.vo!Q628,IF(Foglio2!$J$3=Foglio2!$E$7,Resp_Coord_Amm.vo!Q628,IF(Foglio2!$J$3=Foglio2!$E$8,Direttore_Amm.vo!Q628,IF(Foglio2!$J$3=Foglio2!$E$9,Doc_mat_elem.re!Q628,IF(Foglio2!$J$3=Foglio2!$E$10,Doc_dipl_scuola_sec.!Q628,IF(Foglio2!$J$3=Foglio2!$E$11,Doc_scuola_media!Q628,IF(Foglio2!$J$3=Foglio2!$E$12,Doc_laureati_scuola_sec.!Q646,IF(Foglio2!$J$3=Foglio2!$E$13,Direttivi_capi_ist.!Q628,0)))))))))))</f>
        <v>0</v>
      </c>
      <c r="T646" s="252">
        <f>IF(Foglio2!$J$3=Foglio2!$E$3,Ausiliari_Coll.Scol.!R628,IF(Foglio2!$J$3=Foglio2!$E$4,Collab._Tecnici!R628,IF(Foglio2!$J$3=Foglio2!$E$5,Assistenti_Tecnici!R628,IF(Foglio2!$J$3=Foglio2!$E$6,Assistenti_Amm.vo!R628,IF(Foglio2!$J$3=Foglio2!$E$7,Resp_Coord_Amm.vo!R628,IF(Foglio2!$J$3=Foglio2!$E$8,Direttore_Amm.vo!R628,IF(Foglio2!$J$3=Foglio2!$E$9,Doc_mat_elem.re!R628,IF(Foglio2!$J$3=Foglio2!$E$10,Doc_dipl_scuola_sec.!R628,IF(Foglio2!$J$3=Foglio2!$E$11,Doc_scuola_media!R628,IF(Foglio2!$J$3=Foglio2!$E$12,Doc_laureati_scuola_sec.!R646,IF(Foglio2!$J$3=Foglio2!$E$13,Direttivi_capi_ist.!R628,0)))))))))))</f>
        <v>0</v>
      </c>
      <c r="U646" s="252">
        <f t="shared" ref="U646" si="3771">(P646)/12*0.8</f>
        <v>0</v>
      </c>
      <c r="V646" s="252">
        <f t="shared" ref="V646" si="3772">(P646+R646)/12*0.8</f>
        <v>0</v>
      </c>
      <c r="W646" s="253" t="str">
        <f t="shared" ref="W646" si="3773">"Fascia Da "&amp;F646&amp;" a "&amp;F647&amp;" Decorrenza "&amp;DAY(C640)&amp;"/"&amp;MONTH(C640)&amp;"/"&amp;YEAR(C640)</f>
        <v>Fascia Da 15 a 20 Decorrenza 1/4/2008</v>
      </c>
    </row>
    <row r="647" spans="1:23" ht="9" customHeight="1" x14ac:dyDescent="0.2">
      <c r="B647" s="245">
        <f t="shared" si="3329"/>
        <v>39546</v>
      </c>
      <c r="C647" s="377"/>
      <c r="D647" s="377"/>
      <c r="E647" s="254" t="s">
        <v>4</v>
      </c>
      <c r="F647" s="255">
        <v>20</v>
      </c>
      <c r="G647" s="267">
        <f t="shared" ref="G647" si="3774">G646*1936.27</f>
        <v>0</v>
      </c>
      <c r="H647" s="267">
        <f t="shared" ref="H647" si="3775">H646*1936.27</f>
        <v>0</v>
      </c>
      <c r="I647" s="267">
        <f t="shared" ref="I647" si="3776">I646*1936.27</f>
        <v>0</v>
      </c>
      <c r="J647" s="267">
        <f t="shared" ref="J647" si="3777">J646*1936.27</f>
        <v>0</v>
      </c>
      <c r="K647" s="267">
        <f t="shared" ref="K647" si="3778">K646*1936.27</f>
        <v>0</v>
      </c>
      <c r="L647" s="266">
        <f t="shared" ref="L647" si="3779">L646*1936.27</f>
        <v>0</v>
      </c>
      <c r="M647" s="267">
        <f t="shared" ref="M647" si="3780">M646*1936.27</f>
        <v>0</v>
      </c>
      <c r="N647" s="182">
        <f t="shared" ref="N647" si="3781">N646*1936.27</f>
        <v>0</v>
      </c>
      <c r="O647" s="183">
        <f t="shared" ref="O647" si="3782">O646*1936.27</f>
        <v>0</v>
      </c>
      <c r="P647" s="184">
        <f t="shared" ref="P647" si="3783">P646*1936.27</f>
        <v>0</v>
      </c>
      <c r="Q647" s="184">
        <f t="shared" ref="Q647" si="3784">Q646*1936.27</f>
        <v>0</v>
      </c>
      <c r="R647" s="184">
        <f t="shared" ref="R647" si="3785">R646*1936.27</f>
        <v>0</v>
      </c>
      <c r="S647" s="184">
        <f t="shared" ref="S647" si="3786">S646*1936.27</f>
        <v>0</v>
      </c>
      <c r="T647" s="184">
        <f t="shared" ref="T647" si="3787">T646*1936.27</f>
        <v>0</v>
      </c>
      <c r="U647" s="184">
        <f t="shared" ref="U647" si="3788">U646*1936.27</f>
        <v>0</v>
      </c>
      <c r="V647" s="184">
        <f t="shared" ref="V647" si="3789">V646*1936.27</f>
        <v>0</v>
      </c>
    </row>
    <row r="648" spans="1:23" ht="12.75" customHeight="1" x14ac:dyDescent="0.2">
      <c r="A648" s="104">
        <f>IF(Foglio2!$J$7=1,TRUNC(Base!V648,0),TRUNC(Base!U648,0))</f>
        <v>0</v>
      </c>
      <c r="B648" s="245">
        <f t="shared" si="3329"/>
        <v>39547</v>
      </c>
      <c r="C648" s="377"/>
      <c r="D648" s="377"/>
      <c r="E648" s="259" t="s">
        <v>3</v>
      </c>
      <c r="F648" s="260">
        <v>21</v>
      </c>
      <c r="G648" s="248">
        <f>IF(Foglio2!$J$3=Foglio2!$E$3,Ausiliari_Coll.Scol.!E630,IF(Foglio2!$J$3=Foglio2!$E$4,Collab._Tecnici!E630,IF(Foglio2!$J$3=Foglio2!$E$5,Assistenti_Tecnici!E630,IF(Foglio2!$J$3=Foglio2!$E$6,Assistenti_Amm.vo!E630,IF(Foglio2!$J$3=Foglio2!$E$7,Resp_Coord_Amm.vo!E630,IF(Foglio2!$J$3=Foglio2!$E$8,Direttore_Amm.vo!E630,IF(Foglio2!$J$3=Foglio2!$E$9,Doc_mat_elem.re!E630,IF(Foglio2!$J$3=Foglio2!$E$10,Doc_dipl_scuola_sec.!E630,IF(Foglio2!$J$3=Foglio2!$E$11,Doc_scuola_media!E630,IF(Foglio2!$J$3=Foglio2!$E$12,Doc_laureati_scuola_sec.!E648,IF(Foglio2!$J$3=Foglio2!$E$13,Direttivi_capi_ist.!E630,0)))))))))))</f>
        <v>0</v>
      </c>
      <c r="H648" s="248">
        <f>IF(Foglio2!$J$3=Foglio2!$E$3,Ausiliari_Coll.Scol.!F630,IF(Foglio2!$J$3=Foglio2!$E$4,Collab._Tecnici!F630,IF(Foglio2!$J$3=Foglio2!$E$5,Assistenti_Tecnici!F630,IF(Foglio2!$J$3=Foglio2!$E$6,Assistenti_Amm.vo!F630,IF(Foglio2!$J$3=Foglio2!$E$7,Resp_Coord_Amm.vo!F630,IF(Foglio2!$J$3=Foglio2!$E$8,Direttore_Amm.vo!F630,IF(Foglio2!$J$3=Foglio2!$E$9,Doc_mat_elem.re!F630,IF(Foglio2!$J$3=Foglio2!$E$10,Doc_dipl_scuola_sec.!F630,IF(Foglio2!$J$3=Foglio2!$E$11,Doc_scuola_media!F630,IF(Foglio2!$J$3=Foglio2!$E$12,Doc_laureati_scuola_sec.!F648,IF(Foglio2!$J$3=Foglio2!$E$13,Direttivi_capi_ist.!F630,0)))))))))))</f>
        <v>0</v>
      </c>
      <c r="I648" s="248">
        <f>IF(Foglio2!$J$3=Foglio2!$E$3,Ausiliari_Coll.Scol.!G630,IF(Foglio2!$J$3=Foglio2!$E$4,Collab._Tecnici!G630,IF(Foglio2!$J$3=Foglio2!$E$5,Assistenti_Tecnici!G630,IF(Foglio2!$J$3=Foglio2!$E$6,Assistenti_Amm.vo!G630,IF(Foglio2!$J$3=Foglio2!$E$7,Resp_Coord_Amm.vo!G630,IF(Foglio2!$J$3=Foglio2!$E$8,Direttore_Amm.vo!G630,IF(Foglio2!$J$3=Foglio2!$E$9,Doc_mat_elem.re!G630,IF(Foglio2!$J$3=Foglio2!$E$10,Doc_dipl_scuola_sec.!G630,IF(Foglio2!$J$3=Foglio2!$E$11,Doc_scuola_media!G630,IF(Foglio2!$J$3=Foglio2!$E$12,Doc_laureati_scuola_sec.!G648,IF(Foglio2!$J$3=Foglio2!$E$13,Direttivi_capi_ist.!G630,0)))))))))))</f>
        <v>0</v>
      </c>
      <c r="J648" s="248">
        <f>IF(Foglio2!$J$3=Foglio2!$E$3,Ausiliari_Coll.Scol.!H630,IF(Foglio2!$J$3=Foglio2!$E$4,Collab._Tecnici!H630,IF(Foglio2!$J$3=Foglio2!$E$5,Assistenti_Tecnici!H630,IF(Foglio2!$J$3=Foglio2!$E$6,Assistenti_Amm.vo!H630,IF(Foglio2!$J$3=Foglio2!$E$7,Resp_Coord_Amm.vo!H630,IF(Foglio2!$J$3=Foglio2!$E$8,Direttore_Amm.vo!H630,IF(Foglio2!$J$3=Foglio2!$E$9,Doc_mat_elem.re!H630,IF(Foglio2!$J$3=Foglio2!$E$10,Doc_dipl_scuola_sec.!H630,IF(Foglio2!$J$3=Foglio2!$E$11,Doc_scuola_media!H630,IF(Foglio2!$J$3=Foglio2!$E$12,Doc_laureati_scuola_sec.!H648,IF(Foglio2!$J$3=Foglio2!$E$13,Direttivi_capi_ist.!H630,0)))))))))))</f>
        <v>0</v>
      </c>
      <c r="K648" s="248">
        <f>IF(Foglio2!$J$3=Foglio2!$E$3,Ausiliari_Coll.Scol.!I630,IF(Foglio2!$J$3=Foglio2!$E$4,Collab._Tecnici!I630,IF(Foglio2!$J$3=Foglio2!$E$5,Assistenti_Tecnici!I630,IF(Foglio2!$J$3=Foglio2!$E$6,Assistenti_Amm.vo!I630,IF(Foglio2!$J$3=Foglio2!$E$7,Resp_Coord_Amm.vo!I630,IF(Foglio2!$J$3=Foglio2!$E$8,Direttore_Amm.vo!I630,IF(Foglio2!$J$3=Foglio2!$E$9,Doc_mat_elem.re!I630,IF(Foglio2!$J$3=Foglio2!$E$10,Doc_dipl_scuola_sec.!I630,IF(Foglio2!$J$3=Foglio2!$E$11,Doc_scuola_media!I630,IF(Foglio2!$J$3=Foglio2!$E$12,Doc_laureati_scuola_sec.!I648,IF(Foglio2!$J$3=Foglio2!$E$13,Direttivi_capi_ist.!I630,0)))))))))))</f>
        <v>0</v>
      </c>
      <c r="L648" s="248">
        <f>IF(Foglio2!$J$3=Foglio2!$E$3,Ausiliari_Coll.Scol.!J630,IF(Foglio2!$J$3=Foglio2!$E$4,Collab._Tecnici!J630,IF(Foglio2!$J$3=Foglio2!$E$5,Assistenti_Tecnici!J630,IF(Foglio2!$J$3=Foglio2!$E$6,Assistenti_Amm.vo!J630,IF(Foglio2!$J$3=Foglio2!$E$7,Resp_Coord_Amm.vo!J630,IF(Foglio2!$J$3=Foglio2!$E$8,Direttore_Amm.vo!J630,IF(Foglio2!$J$3=Foglio2!$E$9,Doc_mat_elem.re!J630,IF(Foglio2!$J$3=Foglio2!$E$10,Doc_dipl_scuola_sec.!J630,IF(Foglio2!$J$3=Foglio2!$E$11,Doc_scuola_media!J630,IF(Foglio2!$J$3=Foglio2!$E$12,Doc_laureati_scuola_sec.!J648,IF(Foglio2!$J$3=Foglio2!$E$13,Direttivi_capi_ist.!J630,0)))))))))))</f>
        <v>0</v>
      </c>
      <c r="M648" s="249">
        <f>IF(Foglio2!$J$3=Foglio2!$E$3,Ausiliari_Coll.Scol.!K630,IF(Foglio2!$J$3=Foglio2!$E$4,Collab._Tecnici!K630,IF(Foglio2!$J$3=Foglio2!$E$5,Assistenti_Tecnici!K630,IF(Foglio2!$J$3=Foglio2!$E$6,Assistenti_Amm.vo!K630,IF(Foglio2!$J$3=Foglio2!$E$7,Resp_Coord_Amm.vo!K630,IF(Foglio2!$J$3=Foglio2!$E$8,Direttore_Amm.vo!K630,IF(Foglio2!$J$3=Foglio2!$E$9,Doc_mat_elem.re!K630,IF(Foglio2!$J$3=Foglio2!$E$10,Doc_dipl_scuola_sec.!K630,IF(Foglio2!$J$3=Foglio2!$E$11,Doc_scuola_media!K630,IF(Foglio2!$J$3=Foglio2!$E$12,Doc_laureati_scuola_sec.!K648,IF(Foglio2!$J$3=Foglio2!$E$13,Direttivi_capi_ist.!K630,0)))))))))))</f>
        <v>0</v>
      </c>
      <c r="N648" s="250">
        <f>IF(Foglio2!$J$3=Foglio2!$E$3,Ausiliari_Coll.Scol.!L630,IF(Foglio2!$J$3=Foglio2!$E$4,Collab._Tecnici!L630,IF(Foglio2!$J$3=Foglio2!$E$5,Assistenti_Tecnici!L630,IF(Foglio2!$J$3=Foglio2!$E$6,Assistenti_Amm.vo!L630,IF(Foglio2!$J$3=Foglio2!$E$7,Resp_Coord_Amm.vo!L630,IF(Foglio2!$J$3=Foglio2!$E$8,Direttore_Amm.vo!L630,IF(Foglio2!$J$3=Foglio2!$E$9,Doc_mat_elem.re!L630,IF(Foglio2!$J$3=Foglio2!$E$10,Doc_dipl_scuola_sec.!L630,IF(Foglio2!$J$3=Foglio2!$E$11,Doc_scuola_media!L630,IF(Foglio2!$J$3=Foglio2!$E$12,Doc_laureati_scuola_sec.!L648,IF(Foglio2!$J$3=Foglio2!$E$13,Direttivi_capi_ist.!L630,0)))))))))))</f>
        <v>0</v>
      </c>
      <c r="O648" s="251">
        <f>IF(Foglio2!$J$3=Foglio2!$E$3,Ausiliari_Coll.Scol.!M630,IF(Foglio2!$J$3=Foglio2!$E$4,Collab._Tecnici!M630,IF(Foglio2!$J$3=Foglio2!$E$5,Assistenti_Tecnici!M630,IF(Foglio2!$J$3=Foglio2!$E$6,Assistenti_Amm.vo!M630,IF(Foglio2!$J$3=Foglio2!$E$7,Resp_Coord_Amm.vo!M630,IF(Foglio2!$J$3=Foglio2!$E$8,Direttore_Amm.vo!M630,IF(Foglio2!$J$3=Foglio2!$E$9,Doc_mat_elem.re!M630,IF(Foglio2!$J$3=Foglio2!$E$10,Doc_dipl_scuola_sec.!M630,IF(Foglio2!$J$3=Foglio2!$E$11,Doc_scuola_media!M630,IF(Foglio2!$J$3=Foglio2!$E$12,Doc_laureati_scuola_sec.!M648,IF(Foglio2!$J$3=Foglio2!$E$13,Direttivi_capi_ist.!M630,0)))))))))))</f>
        <v>0</v>
      </c>
      <c r="P648" s="252">
        <f>IF(Foglio2!$J$3=Foglio2!$E$3,Ausiliari_Coll.Scol.!N630,IF(Foglio2!$J$3=Foglio2!$E$4,Collab._Tecnici!N630,IF(Foglio2!$J$3=Foglio2!$E$5,Assistenti_Tecnici!N630,IF(Foglio2!$J$3=Foglio2!$E$6,Assistenti_Amm.vo!N630,IF(Foglio2!$J$3=Foglio2!$E$7,Resp_Coord_Amm.vo!N630,IF(Foglio2!$J$3=Foglio2!$E$8,Direttore_Amm.vo!N630,IF(Foglio2!$J$3=Foglio2!$E$9,Doc_mat_elem.re!N630,IF(Foglio2!$J$3=Foglio2!$E$10,Doc_dipl_scuola_sec.!N630,IF(Foglio2!$J$3=Foglio2!$E$11,Doc_scuola_media!N630,IF(Foglio2!$J$3=Foglio2!$E$12,Doc_laureati_scuola_sec.!N648,IF(Foglio2!$J$3=Foglio2!$E$13,Direttivi_capi_ist.!N630,0)))))))))))</f>
        <v>0</v>
      </c>
      <c r="Q648" s="252">
        <f>IF(Foglio2!$J$3=Foglio2!$E$3,Ausiliari_Coll.Scol.!O630,IF(Foglio2!$J$3=Foglio2!$E$4,Collab._Tecnici!O630,IF(Foglio2!$J$3=Foglio2!$E$5,Assistenti_Tecnici!O630,IF(Foglio2!$J$3=Foglio2!$E$6,Assistenti_Amm.vo!O630,IF(Foglio2!$J$3=Foglio2!$E$7,Resp_Coord_Amm.vo!O630,IF(Foglio2!$J$3=Foglio2!$E$8,Direttore_Amm.vo!O630,IF(Foglio2!$J$3=Foglio2!$E$9,Doc_mat_elem.re!O630,IF(Foglio2!$J$3=Foglio2!$E$10,Doc_dipl_scuola_sec.!O630,IF(Foglio2!$J$3=Foglio2!$E$11,Doc_scuola_media!O630,IF(Foglio2!$J$3=Foglio2!$E$12,Doc_laureati_scuola_sec.!O648,IF(Foglio2!$J$3=Foglio2!$E$13,Direttivi_capi_ist.!O630,0)))))))))))</f>
        <v>0</v>
      </c>
      <c r="R648" s="252">
        <f>IF(Foglio2!$J$3=Foglio2!$E$3,Ausiliari_Coll.Scol.!P630,IF(Foglio2!$J$3=Foglio2!$E$4,Collab._Tecnici!P630,IF(Foglio2!$J$3=Foglio2!$E$5,Assistenti_Tecnici!P630,IF(Foglio2!$J$3=Foglio2!$E$6,Assistenti_Amm.vo!P630,IF(Foglio2!$J$3=Foglio2!$E$7,Resp_Coord_Amm.vo!P630,IF(Foglio2!$J$3=Foglio2!$E$8,Direttore_Amm.vo!P630,IF(Foglio2!$J$3=Foglio2!$E$9,Doc_mat_elem.re!P630,IF(Foglio2!$J$3=Foglio2!$E$10,Doc_dipl_scuola_sec.!P630,IF(Foglio2!$J$3=Foglio2!$E$11,Doc_scuola_media!P630,IF(Foglio2!$J$3=Foglio2!$E$12,Doc_laureati_scuola_sec.!P648,IF(Foglio2!$J$3=Foglio2!$E$13,Direttivi_capi_ist.!P630,0)))))))))))</f>
        <v>0</v>
      </c>
      <c r="S648" s="252">
        <f>IF(Foglio2!$J$3=Foglio2!$E$3,Ausiliari_Coll.Scol.!Q630,IF(Foglio2!$J$3=Foglio2!$E$4,Collab._Tecnici!Q630,IF(Foglio2!$J$3=Foglio2!$E$5,Assistenti_Tecnici!Q630,IF(Foglio2!$J$3=Foglio2!$E$6,Assistenti_Amm.vo!Q630,IF(Foglio2!$J$3=Foglio2!$E$7,Resp_Coord_Amm.vo!Q630,IF(Foglio2!$J$3=Foglio2!$E$8,Direttore_Amm.vo!Q630,IF(Foglio2!$J$3=Foglio2!$E$9,Doc_mat_elem.re!Q630,IF(Foglio2!$J$3=Foglio2!$E$10,Doc_dipl_scuola_sec.!Q630,IF(Foglio2!$J$3=Foglio2!$E$11,Doc_scuola_media!Q630,IF(Foglio2!$J$3=Foglio2!$E$12,Doc_laureati_scuola_sec.!Q648,IF(Foglio2!$J$3=Foglio2!$E$13,Direttivi_capi_ist.!Q630,0)))))))))))</f>
        <v>0</v>
      </c>
      <c r="T648" s="252">
        <f>IF(Foglio2!$J$3=Foglio2!$E$3,Ausiliari_Coll.Scol.!R630,IF(Foglio2!$J$3=Foglio2!$E$4,Collab._Tecnici!R630,IF(Foglio2!$J$3=Foglio2!$E$5,Assistenti_Tecnici!R630,IF(Foglio2!$J$3=Foglio2!$E$6,Assistenti_Amm.vo!R630,IF(Foglio2!$J$3=Foglio2!$E$7,Resp_Coord_Amm.vo!R630,IF(Foglio2!$J$3=Foglio2!$E$8,Direttore_Amm.vo!R630,IF(Foglio2!$J$3=Foglio2!$E$9,Doc_mat_elem.re!R630,IF(Foglio2!$J$3=Foglio2!$E$10,Doc_dipl_scuola_sec.!R630,IF(Foglio2!$J$3=Foglio2!$E$11,Doc_scuola_media!R630,IF(Foglio2!$J$3=Foglio2!$E$12,Doc_laureati_scuola_sec.!R648,IF(Foglio2!$J$3=Foglio2!$E$13,Direttivi_capi_ist.!R630,0)))))))))))</f>
        <v>0</v>
      </c>
      <c r="U648" s="252">
        <f t="shared" ref="U648" si="3790">(P648)/12*0.8</f>
        <v>0</v>
      </c>
      <c r="V648" s="252">
        <f t="shared" ref="V648" si="3791">(P648+R648)/12*0.8</f>
        <v>0</v>
      </c>
      <c r="W648" s="253" t="str">
        <f t="shared" ref="W648" si="3792">"Fascia Da "&amp;F648&amp;" a "&amp;F649&amp;" Decorrenza "&amp;DAY(C640)&amp;"/"&amp;MONTH(C640)&amp;"/"&amp;YEAR(C640)</f>
        <v>Fascia Da 21 a 27 Decorrenza 1/4/2008</v>
      </c>
    </row>
    <row r="649" spans="1:23" ht="9" customHeight="1" x14ac:dyDescent="0.2">
      <c r="B649" s="245">
        <f t="shared" si="3329"/>
        <v>39548</v>
      </c>
      <c r="C649" s="377"/>
      <c r="D649" s="377"/>
      <c r="E649" s="254" t="s">
        <v>4</v>
      </c>
      <c r="F649" s="255">
        <v>27</v>
      </c>
      <c r="G649" s="267">
        <f t="shared" ref="G649" si="3793">G648*1936.27</f>
        <v>0</v>
      </c>
      <c r="H649" s="267">
        <f t="shared" ref="H649" si="3794">H648*1936.27</f>
        <v>0</v>
      </c>
      <c r="I649" s="267">
        <f t="shared" ref="I649" si="3795">I648*1936.27</f>
        <v>0</v>
      </c>
      <c r="J649" s="267">
        <f t="shared" ref="J649" si="3796">J648*1936.27</f>
        <v>0</v>
      </c>
      <c r="K649" s="267">
        <f t="shared" ref="K649" si="3797">K648*1936.27</f>
        <v>0</v>
      </c>
      <c r="L649" s="266">
        <f t="shared" ref="L649" si="3798">L648*1936.27</f>
        <v>0</v>
      </c>
      <c r="M649" s="267">
        <f t="shared" ref="M649" si="3799">M648*1936.27</f>
        <v>0</v>
      </c>
      <c r="N649" s="182">
        <f t="shared" ref="N649" si="3800">N648*1936.27</f>
        <v>0</v>
      </c>
      <c r="O649" s="183">
        <f t="shared" ref="O649" si="3801">O648*1936.27</f>
        <v>0</v>
      </c>
      <c r="P649" s="184">
        <f t="shared" ref="P649" si="3802">P648*1936.27</f>
        <v>0</v>
      </c>
      <c r="Q649" s="184">
        <f t="shared" ref="Q649" si="3803">Q648*1936.27</f>
        <v>0</v>
      </c>
      <c r="R649" s="184">
        <f t="shared" ref="R649" si="3804">R648*1936.27</f>
        <v>0</v>
      </c>
      <c r="S649" s="184">
        <f t="shared" ref="S649" si="3805">S648*1936.27</f>
        <v>0</v>
      </c>
      <c r="T649" s="184">
        <f t="shared" ref="T649" si="3806">T648*1936.27</f>
        <v>0</v>
      </c>
      <c r="U649" s="184">
        <f t="shared" ref="U649" si="3807">U648*1936.27</f>
        <v>0</v>
      </c>
      <c r="V649" s="184">
        <f t="shared" ref="V649" si="3808">V648*1936.27</f>
        <v>0</v>
      </c>
    </row>
    <row r="650" spans="1:23" ht="12.75" customHeight="1" x14ac:dyDescent="0.2">
      <c r="A650" s="104">
        <f>IF(Foglio2!$J$7=1,TRUNC(Base!V650,0),TRUNC(Base!U650,0))</f>
        <v>0</v>
      </c>
      <c r="B650" s="245">
        <f t="shared" si="3329"/>
        <v>39549</v>
      </c>
      <c r="C650" s="377"/>
      <c r="D650" s="377"/>
      <c r="E650" s="259" t="s">
        <v>3</v>
      </c>
      <c r="F650" s="260">
        <v>28</v>
      </c>
      <c r="G650" s="248">
        <f>IF(Foglio2!$J$3=Foglio2!$E$3,Ausiliari_Coll.Scol.!E632,IF(Foglio2!$J$3=Foglio2!$E$4,Collab._Tecnici!E632,IF(Foglio2!$J$3=Foglio2!$E$5,Assistenti_Tecnici!E632,IF(Foglio2!$J$3=Foglio2!$E$6,Assistenti_Amm.vo!E632,IF(Foglio2!$J$3=Foglio2!$E$7,Resp_Coord_Amm.vo!E632,IF(Foglio2!$J$3=Foglio2!$E$8,Direttore_Amm.vo!E632,IF(Foglio2!$J$3=Foglio2!$E$9,Doc_mat_elem.re!E632,IF(Foglio2!$J$3=Foglio2!$E$10,Doc_dipl_scuola_sec.!E632,IF(Foglio2!$J$3=Foglio2!$E$11,Doc_scuola_media!E632,IF(Foglio2!$J$3=Foglio2!$E$12,Doc_laureati_scuola_sec.!E650,IF(Foglio2!$J$3=Foglio2!$E$13,Direttivi_capi_ist.!E632,0)))))))))))</f>
        <v>0</v>
      </c>
      <c r="H650" s="248">
        <f>IF(Foglio2!$J$3=Foglio2!$E$3,Ausiliari_Coll.Scol.!F632,IF(Foglio2!$J$3=Foglio2!$E$4,Collab._Tecnici!F632,IF(Foglio2!$J$3=Foglio2!$E$5,Assistenti_Tecnici!F632,IF(Foglio2!$J$3=Foglio2!$E$6,Assistenti_Amm.vo!F632,IF(Foglio2!$J$3=Foglio2!$E$7,Resp_Coord_Amm.vo!F632,IF(Foglio2!$J$3=Foglio2!$E$8,Direttore_Amm.vo!F632,IF(Foglio2!$J$3=Foglio2!$E$9,Doc_mat_elem.re!F632,IF(Foglio2!$J$3=Foglio2!$E$10,Doc_dipl_scuola_sec.!F632,IF(Foglio2!$J$3=Foglio2!$E$11,Doc_scuola_media!F632,IF(Foglio2!$J$3=Foglio2!$E$12,Doc_laureati_scuola_sec.!F650,IF(Foglio2!$J$3=Foglio2!$E$13,Direttivi_capi_ist.!F632,0)))))))))))</f>
        <v>0</v>
      </c>
      <c r="I650" s="248">
        <f>IF(Foglio2!$J$3=Foglio2!$E$3,Ausiliari_Coll.Scol.!G632,IF(Foglio2!$J$3=Foglio2!$E$4,Collab._Tecnici!G632,IF(Foglio2!$J$3=Foglio2!$E$5,Assistenti_Tecnici!G632,IF(Foglio2!$J$3=Foglio2!$E$6,Assistenti_Amm.vo!G632,IF(Foglio2!$J$3=Foglio2!$E$7,Resp_Coord_Amm.vo!G632,IF(Foglio2!$J$3=Foglio2!$E$8,Direttore_Amm.vo!G632,IF(Foglio2!$J$3=Foglio2!$E$9,Doc_mat_elem.re!G632,IF(Foglio2!$J$3=Foglio2!$E$10,Doc_dipl_scuola_sec.!G632,IF(Foglio2!$J$3=Foglio2!$E$11,Doc_scuola_media!G632,IF(Foglio2!$J$3=Foglio2!$E$12,Doc_laureati_scuola_sec.!G650,IF(Foglio2!$J$3=Foglio2!$E$13,Direttivi_capi_ist.!G632,0)))))))))))</f>
        <v>0</v>
      </c>
      <c r="J650" s="248">
        <f>IF(Foglio2!$J$3=Foglio2!$E$3,Ausiliari_Coll.Scol.!H632,IF(Foglio2!$J$3=Foglio2!$E$4,Collab._Tecnici!H632,IF(Foglio2!$J$3=Foglio2!$E$5,Assistenti_Tecnici!H632,IF(Foglio2!$J$3=Foglio2!$E$6,Assistenti_Amm.vo!H632,IF(Foglio2!$J$3=Foglio2!$E$7,Resp_Coord_Amm.vo!H632,IF(Foglio2!$J$3=Foglio2!$E$8,Direttore_Amm.vo!H632,IF(Foglio2!$J$3=Foglio2!$E$9,Doc_mat_elem.re!H632,IF(Foglio2!$J$3=Foglio2!$E$10,Doc_dipl_scuola_sec.!H632,IF(Foglio2!$J$3=Foglio2!$E$11,Doc_scuola_media!H632,IF(Foglio2!$J$3=Foglio2!$E$12,Doc_laureati_scuola_sec.!H650,IF(Foglio2!$J$3=Foglio2!$E$13,Direttivi_capi_ist.!H632,0)))))))))))</f>
        <v>0</v>
      </c>
      <c r="K650" s="248">
        <f>IF(Foglio2!$J$3=Foglio2!$E$3,Ausiliari_Coll.Scol.!I632,IF(Foglio2!$J$3=Foglio2!$E$4,Collab._Tecnici!I632,IF(Foglio2!$J$3=Foglio2!$E$5,Assistenti_Tecnici!I632,IF(Foglio2!$J$3=Foglio2!$E$6,Assistenti_Amm.vo!I632,IF(Foglio2!$J$3=Foglio2!$E$7,Resp_Coord_Amm.vo!I632,IF(Foglio2!$J$3=Foglio2!$E$8,Direttore_Amm.vo!I632,IF(Foglio2!$J$3=Foglio2!$E$9,Doc_mat_elem.re!I632,IF(Foglio2!$J$3=Foglio2!$E$10,Doc_dipl_scuola_sec.!I632,IF(Foglio2!$J$3=Foglio2!$E$11,Doc_scuola_media!I632,IF(Foglio2!$J$3=Foglio2!$E$12,Doc_laureati_scuola_sec.!I650,IF(Foglio2!$J$3=Foglio2!$E$13,Direttivi_capi_ist.!I632,0)))))))))))</f>
        <v>0</v>
      </c>
      <c r="L650" s="248">
        <f>IF(Foglio2!$J$3=Foglio2!$E$3,Ausiliari_Coll.Scol.!J632,IF(Foglio2!$J$3=Foglio2!$E$4,Collab._Tecnici!J632,IF(Foglio2!$J$3=Foglio2!$E$5,Assistenti_Tecnici!J632,IF(Foglio2!$J$3=Foglio2!$E$6,Assistenti_Amm.vo!J632,IF(Foglio2!$J$3=Foglio2!$E$7,Resp_Coord_Amm.vo!J632,IF(Foglio2!$J$3=Foglio2!$E$8,Direttore_Amm.vo!J632,IF(Foglio2!$J$3=Foglio2!$E$9,Doc_mat_elem.re!J632,IF(Foglio2!$J$3=Foglio2!$E$10,Doc_dipl_scuola_sec.!J632,IF(Foglio2!$J$3=Foglio2!$E$11,Doc_scuola_media!J632,IF(Foglio2!$J$3=Foglio2!$E$12,Doc_laureati_scuola_sec.!J650,IF(Foglio2!$J$3=Foglio2!$E$13,Direttivi_capi_ist.!J632,0)))))))))))</f>
        <v>0</v>
      </c>
      <c r="M650" s="249">
        <f>IF(Foglio2!$J$3=Foglio2!$E$3,Ausiliari_Coll.Scol.!K632,IF(Foglio2!$J$3=Foglio2!$E$4,Collab._Tecnici!K632,IF(Foglio2!$J$3=Foglio2!$E$5,Assistenti_Tecnici!K632,IF(Foglio2!$J$3=Foglio2!$E$6,Assistenti_Amm.vo!K632,IF(Foglio2!$J$3=Foglio2!$E$7,Resp_Coord_Amm.vo!K632,IF(Foglio2!$J$3=Foglio2!$E$8,Direttore_Amm.vo!K632,IF(Foglio2!$J$3=Foglio2!$E$9,Doc_mat_elem.re!K632,IF(Foglio2!$J$3=Foglio2!$E$10,Doc_dipl_scuola_sec.!K632,IF(Foglio2!$J$3=Foglio2!$E$11,Doc_scuola_media!K632,IF(Foglio2!$J$3=Foglio2!$E$12,Doc_laureati_scuola_sec.!K650,IF(Foglio2!$J$3=Foglio2!$E$13,Direttivi_capi_ist.!K632,0)))))))))))</f>
        <v>0</v>
      </c>
      <c r="N650" s="250">
        <f>IF(Foglio2!$J$3=Foglio2!$E$3,Ausiliari_Coll.Scol.!L632,IF(Foglio2!$J$3=Foglio2!$E$4,Collab._Tecnici!L632,IF(Foglio2!$J$3=Foglio2!$E$5,Assistenti_Tecnici!L632,IF(Foglio2!$J$3=Foglio2!$E$6,Assistenti_Amm.vo!L632,IF(Foglio2!$J$3=Foglio2!$E$7,Resp_Coord_Amm.vo!L632,IF(Foglio2!$J$3=Foglio2!$E$8,Direttore_Amm.vo!L632,IF(Foglio2!$J$3=Foglio2!$E$9,Doc_mat_elem.re!L632,IF(Foglio2!$J$3=Foglio2!$E$10,Doc_dipl_scuola_sec.!L632,IF(Foglio2!$J$3=Foglio2!$E$11,Doc_scuola_media!L632,IF(Foglio2!$J$3=Foglio2!$E$12,Doc_laureati_scuola_sec.!L650,IF(Foglio2!$J$3=Foglio2!$E$13,Direttivi_capi_ist.!L632,0)))))))))))</f>
        <v>0</v>
      </c>
      <c r="O650" s="251">
        <f>IF(Foglio2!$J$3=Foglio2!$E$3,Ausiliari_Coll.Scol.!M632,IF(Foglio2!$J$3=Foglio2!$E$4,Collab._Tecnici!M632,IF(Foglio2!$J$3=Foglio2!$E$5,Assistenti_Tecnici!M632,IF(Foglio2!$J$3=Foglio2!$E$6,Assistenti_Amm.vo!M632,IF(Foglio2!$J$3=Foglio2!$E$7,Resp_Coord_Amm.vo!M632,IF(Foglio2!$J$3=Foglio2!$E$8,Direttore_Amm.vo!M632,IF(Foglio2!$J$3=Foglio2!$E$9,Doc_mat_elem.re!M632,IF(Foglio2!$J$3=Foglio2!$E$10,Doc_dipl_scuola_sec.!M632,IF(Foglio2!$J$3=Foglio2!$E$11,Doc_scuola_media!M632,IF(Foglio2!$J$3=Foglio2!$E$12,Doc_laureati_scuola_sec.!M650,IF(Foglio2!$J$3=Foglio2!$E$13,Direttivi_capi_ist.!M632,0)))))))))))</f>
        <v>0</v>
      </c>
      <c r="P650" s="252">
        <f>IF(Foglio2!$J$3=Foglio2!$E$3,Ausiliari_Coll.Scol.!N632,IF(Foglio2!$J$3=Foglio2!$E$4,Collab._Tecnici!N632,IF(Foglio2!$J$3=Foglio2!$E$5,Assistenti_Tecnici!N632,IF(Foglio2!$J$3=Foglio2!$E$6,Assistenti_Amm.vo!N632,IF(Foglio2!$J$3=Foglio2!$E$7,Resp_Coord_Amm.vo!N632,IF(Foglio2!$J$3=Foglio2!$E$8,Direttore_Amm.vo!N632,IF(Foglio2!$J$3=Foglio2!$E$9,Doc_mat_elem.re!N632,IF(Foglio2!$J$3=Foglio2!$E$10,Doc_dipl_scuola_sec.!N632,IF(Foglio2!$J$3=Foglio2!$E$11,Doc_scuola_media!N632,IF(Foglio2!$J$3=Foglio2!$E$12,Doc_laureati_scuola_sec.!N650,IF(Foglio2!$J$3=Foglio2!$E$13,Direttivi_capi_ist.!N632,0)))))))))))</f>
        <v>0</v>
      </c>
      <c r="Q650" s="252">
        <f>IF(Foglio2!$J$3=Foglio2!$E$3,Ausiliari_Coll.Scol.!O632,IF(Foglio2!$J$3=Foglio2!$E$4,Collab._Tecnici!O632,IF(Foglio2!$J$3=Foglio2!$E$5,Assistenti_Tecnici!O632,IF(Foglio2!$J$3=Foglio2!$E$6,Assistenti_Amm.vo!O632,IF(Foglio2!$J$3=Foglio2!$E$7,Resp_Coord_Amm.vo!O632,IF(Foglio2!$J$3=Foglio2!$E$8,Direttore_Amm.vo!O632,IF(Foglio2!$J$3=Foglio2!$E$9,Doc_mat_elem.re!O632,IF(Foglio2!$J$3=Foglio2!$E$10,Doc_dipl_scuola_sec.!O632,IF(Foglio2!$J$3=Foglio2!$E$11,Doc_scuola_media!O632,IF(Foglio2!$J$3=Foglio2!$E$12,Doc_laureati_scuola_sec.!O650,IF(Foglio2!$J$3=Foglio2!$E$13,Direttivi_capi_ist.!O632,0)))))))))))</f>
        <v>0</v>
      </c>
      <c r="R650" s="252">
        <f>IF(Foglio2!$J$3=Foglio2!$E$3,Ausiliari_Coll.Scol.!P632,IF(Foglio2!$J$3=Foglio2!$E$4,Collab._Tecnici!P632,IF(Foglio2!$J$3=Foglio2!$E$5,Assistenti_Tecnici!P632,IF(Foglio2!$J$3=Foglio2!$E$6,Assistenti_Amm.vo!P632,IF(Foglio2!$J$3=Foglio2!$E$7,Resp_Coord_Amm.vo!P632,IF(Foglio2!$J$3=Foglio2!$E$8,Direttore_Amm.vo!P632,IF(Foglio2!$J$3=Foglio2!$E$9,Doc_mat_elem.re!P632,IF(Foglio2!$J$3=Foglio2!$E$10,Doc_dipl_scuola_sec.!P632,IF(Foglio2!$J$3=Foglio2!$E$11,Doc_scuola_media!P632,IF(Foglio2!$J$3=Foglio2!$E$12,Doc_laureati_scuola_sec.!P650,IF(Foglio2!$J$3=Foglio2!$E$13,Direttivi_capi_ist.!P632,0)))))))))))</f>
        <v>0</v>
      </c>
      <c r="S650" s="252">
        <f>IF(Foglio2!$J$3=Foglio2!$E$3,Ausiliari_Coll.Scol.!Q632,IF(Foglio2!$J$3=Foglio2!$E$4,Collab._Tecnici!Q632,IF(Foglio2!$J$3=Foglio2!$E$5,Assistenti_Tecnici!Q632,IF(Foglio2!$J$3=Foglio2!$E$6,Assistenti_Amm.vo!Q632,IF(Foglio2!$J$3=Foglio2!$E$7,Resp_Coord_Amm.vo!Q632,IF(Foglio2!$J$3=Foglio2!$E$8,Direttore_Amm.vo!Q632,IF(Foglio2!$J$3=Foglio2!$E$9,Doc_mat_elem.re!Q632,IF(Foglio2!$J$3=Foglio2!$E$10,Doc_dipl_scuola_sec.!Q632,IF(Foglio2!$J$3=Foglio2!$E$11,Doc_scuola_media!Q632,IF(Foglio2!$J$3=Foglio2!$E$12,Doc_laureati_scuola_sec.!Q650,IF(Foglio2!$J$3=Foglio2!$E$13,Direttivi_capi_ist.!Q632,0)))))))))))</f>
        <v>0</v>
      </c>
      <c r="T650" s="252">
        <f>IF(Foglio2!$J$3=Foglio2!$E$3,Ausiliari_Coll.Scol.!R632,IF(Foglio2!$J$3=Foglio2!$E$4,Collab._Tecnici!R632,IF(Foglio2!$J$3=Foglio2!$E$5,Assistenti_Tecnici!R632,IF(Foglio2!$J$3=Foglio2!$E$6,Assistenti_Amm.vo!R632,IF(Foglio2!$J$3=Foglio2!$E$7,Resp_Coord_Amm.vo!R632,IF(Foglio2!$J$3=Foglio2!$E$8,Direttore_Amm.vo!R632,IF(Foglio2!$J$3=Foglio2!$E$9,Doc_mat_elem.re!R632,IF(Foglio2!$J$3=Foglio2!$E$10,Doc_dipl_scuola_sec.!R632,IF(Foglio2!$J$3=Foglio2!$E$11,Doc_scuola_media!R632,IF(Foglio2!$J$3=Foglio2!$E$12,Doc_laureati_scuola_sec.!R650,IF(Foglio2!$J$3=Foglio2!$E$13,Direttivi_capi_ist.!R632,0)))))))))))</f>
        <v>0</v>
      </c>
      <c r="U650" s="252">
        <f t="shared" ref="U650" si="3809">(P650)/12*0.8</f>
        <v>0</v>
      </c>
      <c r="V650" s="252">
        <f t="shared" ref="V650" si="3810">(P650+R650)/12*0.8</f>
        <v>0</v>
      </c>
      <c r="W650" s="253" t="str">
        <f t="shared" ref="W650" si="3811">"Fascia Da "&amp;F650&amp;" a "&amp;F651&amp;" Decorrenza "&amp;DAY(C640)&amp;"/"&amp;MONTH(C640)&amp;"/"&amp;YEAR(C640)</f>
        <v>Fascia Da 28 a 34 Decorrenza 1/4/2008</v>
      </c>
    </row>
    <row r="651" spans="1:23" ht="9" customHeight="1" x14ac:dyDescent="0.2">
      <c r="B651" s="245">
        <f t="shared" si="3329"/>
        <v>39550</v>
      </c>
      <c r="C651" s="377"/>
      <c r="D651" s="377"/>
      <c r="E651" s="254" t="s">
        <v>4</v>
      </c>
      <c r="F651" s="255">
        <v>34</v>
      </c>
      <c r="G651" s="267">
        <f t="shared" ref="G651" si="3812">G650*1936.27</f>
        <v>0</v>
      </c>
      <c r="H651" s="267">
        <f t="shared" ref="H651" si="3813">H650*1936.27</f>
        <v>0</v>
      </c>
      <c r="I651" s="267">
        <f t="shared" ref="I651" si="3814">I650*1936.27</f>
        <v>0</v>
      </c>
      <c r="J651" s="267">
        <f t="shared" ref="J651" si="3815">J650*1936.27</f>
        <v>0</v>
      </c>
      <c r="K651" s="267">
        <f t="shared" ref="K651" si="3816">K650*1936.27</f>
        <v>0</v>
      </c>
      <c r="L651" s="266">
        <f t="shared" ref="L651" si="3817">L650*1936.27</f>
        <v>0</v>
      </c>
      <c r="M651" s="267">
        <f t="shared" ref="M651" si="3818">M650*1936.27</f>
        <v>0</v>
      </c>
      <c r="N651" s="182">
        <f t="shared" ref="N651" si="3819">N650*1936.27</f>
        <v>0</v>
      </c>
      <c r="O651" s="183">
        <f t="shared" ref="O651" si="3820">O650*1936.27</f>
        <v>0</v>
      </c>
      <c r="P651" s="184">
        <f t="shared" ref="P651" si="3821">P650*1936.27</f>
        <v>0</v>
      </c>
      <c r="Q651" s="184">
        <f t="shared" ref="Q651" si="3822">Q650*1936.27</f>
        <v>0</v>
      </c>
      <c r="R651" s="184">
        <f t="shared" ref="R651" si="3823">R650*1936.27</f>
        <v>0</v>
      </c>
      <c r="S651" s="184">
        <f t="shared" ref="S651" si="3824">S650*1936.27</f>
        <v>0</v>
      </c>
      <c r="T651" s="184">
        <f t="shared" ref="T651" si="3825">T650*1936.27</f>
        <v>0</v>
      </c>
      <c r="U651" s="184">
        <f t="shared" ref="U651" si="3826">U650*1936.27</f>
        <v>0</v>
      </c>
      <c r="V651" s="184">
        <f t="shared" ref="V651" si="3827">V650*1936.27</f>
        <v>0</v>
      </c>
    </row>
    <row r="652" spans="1:23" ht="12.75" customHeight="1" x14ac:dyDescent="0.2">
      <c r="A652" s="104">
        <f>IF(Foglio2!$J$7=1,TRUNC(Base!V652,0),TRUNC(Base!U652,0))</f>
        <v>0</v>
      </c>
      <c r="B652" s="245">
        <f t="shared" si="3329"/>
        <v>39551</v>
      </c>
      <c r="C652" s="377"/>
      <c r="D652" s="377"/>
      <c r="E652" s="259" t="s">
        <v>3</v>
      </c>
      <c r="F652" s="260">
        <v>35</v>
      </c>
      <c r="G652" s="248">
        <f>IF(Foglio2!$J$3=Foglio2!$E$3,Ausiliari_Coll.Scol.!E634,IF(Foglio2!$J$3=Foglio2!$E$4,Collab._Tecnici!E634,IF(Foglio2!$J$3=Foglio2!$E$5,Assistenti_Tecnici!E634,IF(Foglio2!$J$3=Foglio2!$E$6,Assistenti_Amm.vo!E634,IF(Foglio2!$J$3=Foglio2!$E$7,Resp_Coord_Amm.vo!E634,IF(Foglio2!$J$3=Foglio2!$E$8,Direttore_Amm.vo!E634,IF(Foglio2!$J$3=Foglio2!$E$9,Doc_mat_elem.re!E634,IF(Foglio2!$J$3=Foglio2!$E$10,Doc_dipl_scuola_sec.!E634,IF(Foglio2!$J$3=Foglio2!$E$11,Doc_scuola_media!E634,IF(Foglio2!$J$3=Foglio2!$E$12,Doc_laureati_scuola_sec.!E652,IF(Foglio2!$J$3=Foglio2!$E$13,Direttivi_capi_ist.!E634,0)))))))))))</f>
        <v>0</v>
      </c>
      <c r="H652" s="248">
        <f>IF(Foglio2!$J$3=Foglio2!$E$3,Ausiliari_Coll.Scol.!F634,IF(Foglio2!$J$3=Foglio2!$E$4,Collab._Tecnici!F634,IF(Foglio2!$J$3=Foglio2!$E$5,Assistenti_Tecnici!F634,IF(Foglio2!$J$3=Foglio2!$E$6,Assistenti_Amm.vo!F634,IF(Foglio2!$J$3=Foglio2!$E$7,Resp_Coord_Amm.vo!F634,IF(Foglio2!$J$3=Foglio2!$E$8,Direttore_Amm.vo!F634,IF(Foglio2!$J$3=Foglio2!$E$9,Doc_mat_elem.re!F634,IF(Foglio2!$J$3=Foglio2!$E$10,Doc_dipl_scuola_sec.!F634,IF(Foglio2!$J$3=Foglio2!$E$11,Doc_scuola_media!F634,IF(Foglio2!$J$3=Foglio2!$E$12,Doc_laureati_scuola_sec.!F652,IF(Foglio2!$J$3=Foglio2!$E$13,Direttivi_capi_ist.!F634,0)))))))))))</f>
        <v>0</v>
      </c>
      <c r="I652" s="248">
        <f>IF(Foglio2!$J$3=Foglio2!$E$3,Ausiliari_Coll.Scol.!G634,IF(Foglio2!$J$3=Foglio2!$E$4,Collab._Tecnici!G634,IF(Foglio2!$J$3=Foglio2!$E$5,Assistenti_Tecnici!G634,IF(Foglio2!$J$3=Foglio2!$E$6,Assistenti_Amm.vo!G634,IF(Foglio2!$J$3=Foglio2!$E$7,Resp_Coord_Amm.vo!G634,IF(Foglio2!$J$3=Foglio2!$E$8,Direttore_Amm.vo!G634,IF(Foglio2!$J$3=Foglio2!$E$9,Doc_mat_elem.re!G634,IF(Foglio2!$J$3=Foglio2!$E$10,Doc_dipl_scuola_sec.!G634,IF(Foglio2!$J$3=Foglio2!$E$11,Doc_scuola_media!G634,IF(Foglio2!$J$3=Foglio2!$E$12,Doc_laureati_scuola_sec.!G652,IF(Foglio2!$J$3=Foglio2!$E$13,Direttivi_capi_ist.!G634,0)))))))))))</f>
        <v>0</v>
      </c>
      <c r="J652" s="248">
        <f>IF(Foglio2!$J$3=Foglio2!$E$3,Ausiliari_Coll.Scol.!H634,IF(Foglio2!$J$3=Foglio2!$E$4,Collab._Tecnici!H634,IF(Foglio2!$J$3=Foglio2!$E$5,Assistenti_Tecnici!H634,IF(Foglio2!$J$3=Foglio2!$E$6,Assistenti_Amm.vo!H634,IF(Foglio2!$J$3=Foglio2!$E$7,Resp_Coord_Amm.vo!H634,IF(Foglio2!$J$3=Foglio2!$E$8,Direttore_Amm.vo!H634,IF(Foglio2!$J$3=Foglio2!$E$9,Doc_mat_elem.re!H634,IF(Foglio2!$J$3=Foglio2!$E$10,Doc_dipl_scuola_sec.!H634,IF(Foglio2!$J$3=Foglio2!$E$11,Doc_scuola_media!H634,IF(Foglio2!$J$3=Foglio2!$E$12,Doc_laureati_scuola_sec.!H652,IF(Foglio2!$J$3=Foglio2!$E$13,Direttivi_capi_ist.!H634,0)))))))))))</f>
        <v>0</v>
      </c>
      <c r="K652" s="248">
        <f>IF(Foglio2!$J$3=Foglio2!$E$3,Ausiliari_Coll.Scol.!I634,IF(Foglio2!$J$3=Foglio2!$E$4,Collab._Tecnici!I634,IF(Foglio2!$J$3=Foglio2!$E$5,Assistenti_Tecnici!I634,IF(Foglio2!$J$3=Foglio2!$E$6,Assistenti_Amm.vo!I634,IF(Foglio2!$J$3=Foglio2!$E$7,Resp_Coord_Amm.vo!I634,IF(Foglio2!$J$3=Foglio2!$E$8,Direttore_Amm.vo!I634,IF(Foglio2!$J$3=Foglio2!$E$9,Doc_mat_elem.re!I634,IF(Foglio2!$J$3=Foglio2!$E$10,Doc_dipl_scuola_sec.!I634,IF(Foglio2!$J$3=Foglio2!$E$11,Doc_scuola_media!I634,IF(Foglio2!$J$3=Foglio2!$E$12,Doc_laureati_scuola_sec.!I652,IF(Foglio2!$J$3=Foglio2!$E$13,Direttivi_capi_ist.!I634,0)))))))))))</f>
        <v>0</v>
      </c>
      <c r="L652" s="248">
        <f>IF(Foglio2!$J$3=Foglio2!$E$3,Ausiliari_Coll.Scol.!J634,IF(Foglio2!$J$3=Foglio2!$E$4,Collab._Tecnici!J634,IF(Foglio2!$J$3=Foglio2!$E$5,Assistenti_Tecnici!J634,IF(Foglio2!$J$3=Foglio2!$E$6,Assistenti_Amm.vo!J634,IF(Foglio2!$J$3=Foglio2!$E$7,Resp_Coord_Amm.vo!J634,IF(Foglio2!$J$3=Foglio2!$E$8,Direttore_Amm.vo!J634,IF(Foglio2!$J$3=Foglio2!$E$9,Doc_mat_elem.re!J634,IF(Foglio2!$J$3=Foglio2!$E$10,Doc_dipl_scuola_sec.!J634,IF(Foglio2!$J$3=Foglio2!$E$11,Doc_scuola_media!J634,IF(Foglio2!$J$3=Foglio2!$E$12,Doc_laureati_scuola_sec.!J652,IF(Foglio2!$J$3=Foglio2!$E$13,Direttivi_capi_ist.!J634,0)))))))))))</f>
        <v>0</v>
      </c>
      <c r="M652" s="249">
        <f>IF(Foglio2!$J$3=Foglio2!$E$3,Ausiliari_Coll.Scol.!K634,IF(Foglio2!$J$3=Foglio2!$E$4,Collab._Tecnici!K634,IF(Foglio2!$J$3=Foglio2!$E$5,Assistenti_Tecnici!K634,IF(Foglio2!$J$3=Foglio2!$E$6,Assistenti_Amm.vo!K634,IF(Foglio2!$J$3=Foglio2!$E$7,Resp_Coord_Amm.vo!K634,IF(Foglio2!$J$3=Foglio2!$E$8,Direttore_Amm.vo!K634,IF(Foglio2!$J$3=Foglio2!$E$9,Doc_mat_elem.re!K634,IF(Foglio2!$J$3=Foglio2!$E$10,Doc_dipl_scuola_sec.!K634,IF(Foglio2!$J$3=Foglio2!$E$11,Doc_scuola_media!K634,IF(Foglio2!$J$3=Foglio2!$E$12,Doc_laureati_scuola_sec.!K652,IF(Foglio2!$J$3=Foglio2!$E$13,Direttivi_capi_ist.!K634,0)))))))))))</f>
        <v>0</v>
      </c>
      <c r="N652" s="250">
        <f>IF(Foglio2!$J$3=Foglio2!$E$3,Ausiliari_Coll.Scol.!L634,IF(Foglio2!$J$3=Foglio2!$E$4,Collab._Tecnici!L634,IF(Foglio2!$J$3=Foglio2!$E$5,Assistenti_Tecnici!L634,IF(Foglio2!$J$3=Foglio2!$E$6,Assistenti_Amm.vo!L634,IF(Foglio2!$J$3=Foglio2!$E$7,Resp_Coord_Amm.vo!L634,IF(Foglio2!$J$3=Foglio2!$E$8,Direttore_Amm.vo!L634,IF(Foglio2!$J$3=Foglio2!$E$9,Doc_mat_elem.re!L634,IF(Foglio2!$J$3=Foglio2!$E$10,Doc_dipl_scuola_sec.!L634,IF(Foglio2!$J$3=Foglio2!$E$11,Doc_scuola_media!L634,IF(Foglio2!$J$3=Foglio2!$E$12,Doc_laureati_scuola_sec.!L652,IF(Foglio2!$J$3=Foglio2!$E$13,Direttivi_capi_ist.!L634,0)))))))))))</f>
        <v>0</v>
      </c>
      <c r="O652" s="251">
        <f>IF(Foglio2!$J$3=Foglio2!$E$3,Ausiliari_Coll.Scol.!M634,IF(Foglio2!$J$3=Foglio2!$E$4,Collab._Tecnici!M634,IF(Foglio2!$J$3=Foglio2!$E$5,Assistenti_Tecnici!M634,IF(Foglio2!$J$3=Foglio2!$E$6,Assistenti_Amm.vo!M634,IF(Foglio2!$J$3=Foglio2!$E$7,Resp_Coord_Amm.vo!M634,IF(Foglio2!$J$3=Foglio2!$E$8,Direttore_Amm.vo!M634,IF(Foglio2!$J$3=Foglio2!$E$9,Doc_mat_elem.re!M634,IF(Foglio2!$J$3=Foglio2!$E$10,Doc_dipl_scuola_sec.!M634,IF(Foglio2!$J$3=Foglio2!$E$11,Doc_scuola_media!M634,IF(Foglio2!$J$3=Foglio2!$E$12,Doc_laureati_scuola_sec.!M652,IF(Foglio2!$J$3=Foglio2!$E$13,Direttivi_capi_ist.!M634,0)))))))))))</f>
        <v>0</v>
      </c>
      <c r="P652" s="252">
        <f>IF(Foglio2!$J$3=Foglio2!$E$3,Ausiliari_Coll.Scol.!N634,IF(Foglio2!$J$3=Foglio2!$E$4,Collab._Tecnici!N634,IF(Foglio2!$J$3=Foglio2!$E$5,Assistenti_Tecnici!N634,IF(Foglio2!$J$3=Foglio2!$E$6,Assistenti_Amm.vo!N634,IF(Foglio2!$J$3=Foglio2!$E$7,Resp_Coord_Amm.vo!N634,IF(Foglio2!$J$3=Foglio2!$E$8,Direttore_Amm.vo!N634,IF(Foglio2!$J$3=Foglio2!$E$9,Doc_mat_elem.re!N634,IF(Foglio2!$J$3=Foglio2!$E$10,Doc_dipl_scuola_sec.!N634,IF(Foglio2!$J$3=Foglio2!$E$11,Doc_scuola_media!N634,IF(Foglio2!$J$3=Foglio2!$E$12,Doc_laureati_scuola_sec.!N652,IF(Foglio2!$J$3=Foglio2!$E$13,Direttivi_capi_ist.!N634,0)))))))))))</f>
        <v>0</v>
      </c>
      <c r="Q652" s="252">
        <f>IF(Foglio2!$J$3=Foglio2!$E$3,Ausiliari_Coll.Scol.!O634,IF(Foglio2!$J$3=Foglio2!$E$4,Collab._Tecnici!O634,IF(Foglio2!$J$3=Foglio2!$E$5,Assistenti_Tecnici!O634,IF(Foglio2!$J$3=Foglio2!$E$6,Assistenti_Amm.vo!O634,IF(Foglio2!$J$3=Foglio2!$E$7,Resp_Coord_Amm.vo!O634,IF(Foglio2!$J$3=Foglio2!$E$8,Direttore_Amm.vo!O634,IF(Foglio2!$J$3=Foglio2!$E$9,Doc_mat_elem.re!O634,IF(Foglio2!$J$3=Foglio2!$E$10,Doc_dipl_scuola_sec.!O634,IF(Foglio2!$J$3=Foglio2!$E$11,Doc_scuola_media!O634,IF(Foglio2!$J$3=Foglio2!$E$12,Doc_laureati_scuola_sec.!O652,IF(Foglio2!$J$3=Foglio2!$E$13,Direttivi_capi_ist.!O634,0)))))))))))</f>
        <v>0</v>
      </c>
      <c r="R652" s="252">
        <f>IF(Foglio2!$J$3=Foglio2!$E$3,Ausiliari_Coll.Scol.!P634,IF(Foglio2!$J$3=Foglio2!$E$4,Collab._Tecnici!P634,IF(Foglio2!$J$3=Foglio2!$E$5,Assistenti_Tecnici!P634,IF(Foglio2!$J$3=Foglio2!$E$6,Assistenti_Amm.vo!P634,IF(Foglio2!$J$3=Foglio2!$E$7,Resp_Coord_Amm.vo!P634,IF(Foglio2!$J$3=Foglio2!$E$8,Direttore_Amm.vo!P634,IF(Foglio2!$J$3=Foglio2!$E$9,Doc_mat_elem.re!P634,IF(Foglio2!$J$3=Foglio2!$E$10,Doc_dipl_scuola_sec.!P634,IF(Foglio2!$J$3=Foglio2!$E$11,Doc_scuola_media!P634,IF(Foglio2!$J$3=Foglio2!$E$12,Doc_laureati_scuola_sec.!P652,IF(Foglio2!$J$3=Foglio2!$E$13,Direttivi_capi_ist.!P634,0)))))))))))</f>
        <v>0</v>
      </c>
      <c r="S652" s="252">
        <f>IF(Foglio2!$J$3=Foglio2!$E$3,Ausiliari_Coll.Scol.!Q634,IF(Foglio2!$J$3=Foglio2!$E$4,Collab._Tecnici!Q634,IF(Foglio2!$J$3=Foglio2!$E$5,Assistenti_Tecnici!Q634,IF(Foglio2!$J$3=Foglio2!$E$6,Assistenti_Amm.vo!Q634,IF(Foglio2!$J$3=Foglio2!$E$7,Resp_Coord_Amm.vo!Q634,IF(Foglio2!$J$3=Foglio2!$E$8,Direttore_Amm.vo!Q634,IF(Foglio2!$J$3=Foglio2!$E$9,Doc_mat_elem.re!Q634,IF(Foglio2!$J$3=Foglio2!$E$10,Doc_dipl_scuola_sec.!Q634,IF(Foglio2!$J$3=Foglio2!$E$11,Doc_scuola_media!Q634,IF(Foglio2!$J$3=Foglio2!$E$12,Doc_laureati_scuola_sec.!Q652,IF(Foglio2!$J$3=Foglio2!$E$13,Direttivi_capi_ist.!Q634,0)))))))))))</f>
        <v>0</v>
      </c>
      <c r="T652" s="252">
        <f>IF(Foglio2!$J$3=Foglio2!$E$3,Ausiliari_Coll.Scol.!R634,IF(Foglio2!$J$3=Foglio2!$E$4,Collab._Tecnici!R634,IF(Foglio2!$J$3=Foglio2!$E$5,Assistenti_Tecnici!R634,IF(Foglio2!$J$3=Foglio2!$E$6,Assistenti_Amm.vo!R634,IF(Foglio2!$J$3=Foglio2!$E$7,Resp_Coord_Amm.vo!R634,IF(Foglio2!$J$3=Foglio2!$E$8,Direttore_Amm.vo!R634,IF(Foglio2!$J$3=Foglio2!$E$9,Doc_mat_elem.re!R634,IF(Foglio2!$J$3=Foglio2!$E$10,Doc_dipl_scuola_sec.!R634,IF(Foglio2!$J$3=Foglio2!$E$11,Doc_scuola_media!R634,IF(Foglio2!$J$3=Foglio2!$E$12,Doc_laureati_scuola_sec.!R652,IF(Foglio2!$J$3=Foglio2!$E$13,Direttivi_capi_ist.!R634,0)))))))))))</f>
        <v>0</v>
      </c>
      <c r="U652" s="252">
        <f t="shared" ref="U652" si="3828">(P652)/12*0.8</f>
        <v>0</v>
      </c>
      <c r="V652" s="252">
        <f t="shared" ref="V652" si="3829">(P652+R652)/12*0.8</f>
        <v>0</v>
      </c>
      <c r="W652" s="253" t="str">
        <f t="shared" ref="W652" si="3830">"Fascia Da "&amp;F652&amp;" a "&amp;F653&amp;" Decorrenza "&amp;DAY(C640)&amp;"/"&amp;MONTH(C640)&amp;"/"&amp;YEAR(C640)</f>
        <v>Fascia Da 35 a  Decorrenza 1/4/2008</v>
      </c>
    </row>
    <row r="653" spans="1:23" ht="9" customHeight="1" x14ac:dyDescent="0.2">
      <c r="B653" s="245">
        <f t="shared" si="3329"/>
        <v>39552</v>
      </c>
      <c r="C653" s="378"/>
      <c r="D653" s="378"/>
      <c r="E653" s="264" t="s">
        <v>4</v>
      </c>
      <c r="F653" s="265"/>
      <c r="G653" s="267">
        <f t="shared" ref="G653" si="3831">G652*1936.27</f>
        <v>0</v>
      </c>
      <c r="H653" s="267">
        <f t="shared" ref="H653" si="3832">H652*1936.27</f>
        <v>0</v>
      </c>
      <c r="I653" s="267">
        <f t="shared" ref="I653" si="3833">I652*1936.27</f>
        <v>0</v>
      </c>
      <c r="J653" s="267">
        <f t="shared" ref="J653" si="3834">J652*1936.27</f>
        <v>0</v>
      </c>
      <c r="K653" s="267">
        <f t="shared" ref="K653" si="3835">K652*1936.27</f>
        <v>0</v>
      </c>
      <c r="L653" s="266">
        <f t="shared" ref="L653" si="3836">L652*1936.27</f>
        <v>0</v>
      </c>
      <c r="M653" s="267">
        <f t="shared" ref="M653" si="3837">M652*1936.27</f>
        <v>0</v>
      </c>
      <c r="N653" s="182">
        <f t="shared" ref="N653" si="3838">N652*1936.27</f>
        <v>0</v>
      </c>
      <c r="O653" s="183">
        <f t="shared" ref="O653" si="3839">O652*1936.27</f>
        <v>0</v>
      </c>
      <c r="P653" s="184">
        <f t="shared" ref="P653" si="3840">P652*1936.27</f>
        <v>0</v>
      </c>
      <c r="Q653" s="184">
        <f t="shared" ref="Q653" si="3841">Q652*1936.27</f>
        <v>0</v>
      </c>
      <c r="R653" s="184">
        <f t="shared" ref="R653" si="3842">R652*1936.27</f>
        <v>0</v>
      </c>
      <c r="S653" s="184">
        <f t="shared" ref="S653" si="3843">S652*1936.27</f>
        <v>0</v>
      </c>
      <c r="T653" s="184">
        <f t="shared" ref="T653" si="3844">T652*1936.27</f>
        <v>0</v>
      </c>
      <c r="U653" s="184">
        <f t="shared" ref="U653" si="3845">U652*1936.27</f>
        <v>0</v>
      </c>
      <c r="V653" s="184">
        <f t="shared" ref="V653" si="3846">V652*1936.27</f>
        <v>0</v>
      </c>
    </row>
    <row r="654" spans="1:23" ht="12.75" customHeight="1" x14ac:dyDescent="0.2">
      <c r="A654" s="104">
        <f>IF(Foglio2!$J$7=1,TRUNC(Base!V654,0),TRUNC(Base!U654,0))</f>
        <v>0</v>
      </c>
      <c r="B654" s="245">
        <f t="shared" ref="B654" si="3847">C656</f>
        <v>39630</v>
      </c>
      <c r="C654" s="375">
        <f t="shared" ref="C654" si="3848">D642+1</f>
        <v>39630</v>
      </c>
      <c r="D654" s="375">
        <v>39813</v>
      </c>
      <c r="E654" s="246" t="s">
        <v>3</v>
      </c>
      <c r="F654" s="247">
        <v>0</v>
      </c>
      <c r="G654" s="248">
        <f>IF(Foglio2!$J$3=Foglio2!$E$3,Ausiliari_Coll.Scol.!E636,IF(Foglio2!$J$3=Foglio2!$E$4,Collab._Tecnici!E636,IF(Foglio2!$J$3=Foglio2!$E$5,Assistenti_Tecnici!E636,IF(Foglio2!$J$3=Foglio2!$E$6,Assistenti_Amm.vo!E636,IF(Foglio2!$J$3=Foglio2!$E$7,Resp_Coord_Amm.vo!E636,IF(Foglio2!$J$3=Foglio2!$E$8,Direttore_Amm.vo!E636,IF(Foglio2!$J$3=Foglio2!$E$9,Doc_mat_elem.re!E636,IF(Foglio2!$J$3=Foglio2!$E$10,Doc_dipl_scuola_sec.!E636,IF(Foglio2!$J$3=Foglio2!$E$11,Doc_scuola_media!E636,IF(Foglio2!$J$3=Foglio2!$E$12,Doc_laureati_scuola_sec.!E654,IF(Foglio2!$J$3=Foglio2!$E$13,Direttivi_capi_ist.!E636,0)))))))))))</f>
        <v>0</v>
      </c>
      <c r="H654" s="248">
        <f>IF(Foglio2!$J$3=Foglio2!$E$3,Ausiliari_Coll.Scol.!F636,IF(Foglio2!$J$3=Foglio2!$E$4,Collab._Tecnici!F636,IF(Foglio2!$J$3=Foglio2!$E$5,Assistenti_Tecnici!F636,IF(Foglio2!$J$3=Foglio2!$E$6,Assistenti_Amm.vo!F636,IF(Foglio2!$J$3=Foglio2!$E$7,Resp_Coord_Amm.vo!F636,IF(Foglio2!$J$3=Foglio2!$E$8,Direttore_Amm.vo!F636,IF(Foglio2!$J$3=Foglio2!$E$9,Doc_mat_elem.re!F636,IF(Foglio2!$J$3=Foglio2!$E$10,Doc_dipl_scuola_sec.!F636,IF(Foglio2!$J$3=Foglio2!$E$11,Doc_scuola_media!F636,IF(Foglio2!$J$3=Foglio2!$E$12,Doc_laureati_scuola_sec.!F654,IF(Foglio2!$J$3=Foglio2!$E$13,Direttivi_capi_ist.!F636,0)))))))))))</f>
        <v>0</v>
      </c>
      <c r="I654" s="248">
        <f>IF(Foglio2!$J$3=Foglio2!$E$3,Ausiliari_Coll.Scol.!G636,IF(Foglio2!$J$3=Foglio2!$E$4,Collab._Tecnici!G636,IF(Foglio2!$J$3=Foglio2!$E$5,Assistenti_Tecnici!G636,IF(Foglio2!$J$3=Foglio2!$E$6,Assistenti_Amm.vo!G636,IF(Foglio2!$J$3=Foglio2!$E$7,Resp_Coord_Amm.vo!G636,IF(Foglio2!$J$3=Foglio2!$E$8,Direttore_Amm.vo!G636,IF(Foglio2!$J$3=Foglio2!$E$9,Doc_mat_elem.re!G636,IF(Foglio2!$J$3=Foglio2!$E$10,Doc_dipl_scuola_sec.!G636,IF(Foglio2!$J$3=Foglio2!$E$11,Doc_scuola_media!G636,IF(Foglio2!$J$3=Foglio2!$E$12,Doc_laureati_scuola_sec.!G654,IF(Foglio2!$J$3=Foglio2!$E$13,Direttivi_capi_ist.!G636,0)))))))))))</f>
        <v>0</v>
      </c>
      <c r="J654" s="248">
        <f>IF(Foglio2!$J$3=Foglio2!$E$3,Ausiliari_Coll.Scol.!H636,IF(Foglio2!$J$3=Foglio2!$E$4,Collab._Tecnici!H636,IF(Foglio2!$J$3=Foglio2!$E$5,Assistenti_Tecnici!H636,IF(Foglio2!$J$3=Foglio2!$E$6,Assistenti_Amm.vo!H636,IF(Foglio2!$J$3=Foglio2!$E$7,Resp_Coord_Amm.vo!H636,IF(Foglio2!$J$3=Foglio2!$E$8,Direttore_Amm.vo!H636,IF(Foglio2!$J$3=Foglio2!$E$9,Doc_mat_elem.re!H636,IF(Foglio2!$J$3=Foglio2!$E$10,Doc_dipl_scuola_sec.!H636,IF(Foglio2!$J$3=Foglio2!$E$11,Doc_scuola_media!H636,IF(Foglio2!$J$3=Foglio2!$E$12,Doc_laureati_scuola_sec.!H654,IF(Foglio2!$J$3=Foglio2!$E$13,Direttivi_capi_ist.!H636,0)))))))))))</f>
        <v>0</v>
      </c>
      <c r="K654" s="248">
        <f>IF(Foglio2!$J$3=Foglio2!$E$3,Ausiliari_Coll.Scol.!I636,IF(Foglio2!$J$3=Foglio2!$E$4,Collab._Tecnici!I636,IF(Foglio2!$J$3=Foglio2!$E$5,Assistenti_Tecnici!I636,IF(Foglio2!$J$3=Foglio2!$E$6,Assistenti_Amm.vo!I636,IF(Foglio2!$J$3=Foglio2!$E$7,Resp_Coord_Amm.vo!I636,IF(Foglio2!$J$3=Foglio2!$E$8,Direttore_Amm.vo!I636,IF(Foglio2!$J$3=Foglio2!$E$9,Doc_mat_elem.re!I636,IF(Foglio2!$J$3=Foglio2!$E$10,Doc_dipl_scuola_sec.!I636,IF(Foglio2!$J$3=Foglio2!$E$11,Doc_scuola_media!I636,IF(Foglio2!$J$3=Foglio2!$E$12,Doc_laureati_scuola_sec.!I654,IF(Foglio2!$J$3=Foglio2!$E$13,Direttivi_capi_ist.!I636,0)))))))))))</f>
        <v>0</v>
      </c>
      <c r="L654" s="248">
        <f>IF(Foglio2!$J$3=Foglio2!$E$3,Ausiliari_Coll.Scol.!J636,IF(Foglio2!$J$3=Foglio2!$E$4,Collab._Tecnici!J636,IF(Foglio2!$J$3=Foglio2!$E$5,Assistenti_Tecnici!J636,IF(Foglio2!$J$3=Foglio2!$E$6,Assistenti_Amm.vo!J636,IF(Foglio2!$J$3=Foglio2!$E$7,Resp_Coord_Amm.vo!J636,IF(Foglio2!$J$3=Foglio2!$E$8,Direttore_Amm.vo!J636,IF(Foglio2!$J$3=Foglio2!$E$9,Doc_mat_elem.re!J636,IF(Foglio2!$J$3=Foglio2!$E$10,Doc_dipl_scuola_sec.!J636,IF(Foglio2!$J$3=Foglio2!$E$11,Doc_scuola_media!J636,IF(Foglio2!$J$3=Foglio2!$E$12,Doc_laureati_scuola_sec.!J654,IF(Foglio2!$J$3=Foglio2!$E$13,Direttivi_capi_ist.!J636,0)))))))))))</f>
        <v>0</v>
      </c>
      <c r="M654" s="249">
        <f>IF(Foglio2!$J$3=Foglio2!$E$3,Ausiliari_Coll.Scol.!K636,IF(Foglio2!$J$3=Foglio2!$E$4,Collab._Tecnici!K636,IF(Foglio2!$J$3=Foglio2!$E$5,Assistenti_Tecnici!K636,IF(Foglio2!$J$3=Foglio2!$E$6,Assistenti_Amm.vo!K636,IF(Foglio2!$J$3=Foglio2!$E$7,Resp_Coord_Amm.vo!K636,IF(Foglio2!$J$3=Foglio2!$E$8,Direttore_Amm.vo!K636,IF(Foglio2!$J$3=Foglio2!$E$9,Doc_mat_elem.re!K636,IF(Foglio2!$J$3=Foglio2!$E$10,Doc_dipl_scuola_sec.!K636,IF(Foglio2!$J$3=Foglio2!$E$11,Doc_scuola_media!K636,IF(Foglio2!$J$3=Foglio2!$E$12,Doc_laureati_scuola_sec.!K654,IF(Foglio2!$J$3=Foglio2!$E$13,Direttivi_capi_ist.!K636,0)))))))))))</f>
        <v>0</v>
      </c>
      <c r="N654" s="250">
        <f>IF(Foglio2!$J$3=Foglio2!$E$3,Ausiliari_Coll.Scol.!L636,IF(Foglio2!$J$3=Foglio2!$E$4,Collab._Tecnici!L636,IF(Foglio2!$J$3=Foglio2!$E$5,Assistenti_Tecnici!L636,IF(Foglio2!$J$3=Foglio2!$E$6,Assistenti_Amm.vo!L636,IF(Foglio2!$J$3=Foglio2!$E$7,Resp_Coord_Amm.vo!L636,IF(Foglio2!$J$3=Foglio2!$E$8,Direttore_Amm.vo!L636,IF(Foglio2!$J$3=Foglio2!$E$9,Doc_mat_elem.re!L636,IF(Foglio2!$J$3=Foglio2!$E$10,Doc_dipl_scuola_sec.!L636,IF(Foglio2!$J$3=Foglio2!$E$11,Doc_scuola_media!L636,IF(Foglio2!$J$3=Foglio2!$E$12,Doc_laureati_scuola_sec.!L654,IF(Foglio2!$J$3=Foglio2!$E$13,Direttivi_capi_ist.!L636,0)))))))))))</f>
        <v>0</v>
      </c>
      <c r="O654" s="251">
        <f>IF(Foglio2!$J$3=Foglio2!$E$3,Ausiliari_Coll.Scol.!M636,IF(Foglio2!$J$3=Foglio2!$E$4,Collab._Tecnici!M636,IF(Foglio2!$J$3=Foglio2!$E$5,Assistenti_Tecnici!M636,IF(Foglio2!$J$3=Foglio2!$E$6,Assistenti_Amm.vo!M636,IF(Foglio2!$J$3=Foglio2!$E$7,Resp_Coord_Amm.vo!M636,IF(Foglio2!$J$3=Foglio2!$E$8,Direttore_Amm.vo!M636,IF(Foglio2!$J$3=Foglio2!$E$9,Doc_mat_elem.re!M636,IF(Foglio2!$J$3=Foglio2!$E$10,Doc_dipl_scuola_sec.!M636,IF(Foglio2!$J$3=Foglio2!$E$11,Doc_scuola_media!M636,IF(Foglio2!$J$3=Foglio2!$E$12,Doc_laureati_scuola_sec.!M654,IF(Foglio2!$J$3=Foglio2!$E$13,Direttivi_capi_ist.!M636,0)))))))))))</f>
        <v>0</v>
      </c>
      <c r="P654" s="252">
        <f>IF(Foglio2!$J$3=Foglio2!$E$3,Ausiliari_Coll.Scol.!N636,IF(Foglio2!$J$3=Foglio2!$E$4,Collab._Tecnici!N636,IF(Foglio2!$J$3=Foglio2!$E$5,Assistenti_Tecnici!N636,IF(Foglio2!$J$3=Foglio2!$E$6,Assistenti_Amm.vo!N636,IF(Foglio2!$J$3=Foglio2!$E$7,Resp_Coord_Amm.vo!N636,IF(Foglio2!$J$3=Foglio2!$E$8,Direttore_Amm.vo!N636,IF(Foglio2!$J$3=Foglio2!$E$9,Doc_mat_elem.re!N636,IF(Foglio2!$J$3=Foglio2!$E$10,Doc_dipl_scuola_sec.!N636,IF(Foglio2!$J$3=Foglio2!$E$11,Doc_scuola_media!N636,IF(Foglio2!$J$3=Foglio2!$E$12,Doc_laureati_scuola_sec.!N654,IF(Foglio2!$J$3=Foglio2!$E$13,Direttivi_capi_ist.!N636,0)))))))))))</f>
        <v>0</v>
      </c>
      <c r="Q654" s="252">
        <f>IF(Foglio2!$J$3=Foglio2!$E$3,Ausiliari_Coll.Scol.!O636,IF(Foglio2!$J$3=Foglio2!$E$4,Collab._Tecnici!O636,IF(Foglio2!$J$3=Foglio2!$E$5,Assistenti_Tecnici!O636,IF(Foglio2!$J$3=Foglio2!$E$6,Assistenti_Amm.vo!O636,IF(Foglio2!$J$3=Foglio2!$E$7,Resp_Coord_Amm.vo!O636,IF(Foglio2!$J$3=Foglio2!$E$8,Direttore_Amm.vo!O636,IF(Foglio2!$J$3=Foglio2!$E$9,Doc_mat_elem.re!O636,IF(Foglio2!$J$3=Foglio2!$E$10,Doc_dipl_scuola_sec.!O636,IF(Foglio2!$J$3=Foglio2!$E$11,Doc_scuola_media!O636,IF(Foglio2!$J$3=Foglio2!$E$12,Doc_laureati_scuola_sec.!O654,IF(Foglio2!$J$3=Foglio2!$E$13,Direttivi_capi_ist.!O636,0)))))))))))</f>
        <v>0</v>
      </c>
      <c r="R654" s="252">
        <f>IF(Foglio2!$J$3=Foglio2!$E$3,Ausiliari_Coll.Scol.!P636,IF(Foglio2!$J$3=Foglio2!$E$4,Collab._Tecnici!P636,IF(Foglio2!$J$3=Foglio2!$E$5,Assistenti_Tecnici!P636,IF(Foglio2!$J$3=Foglio2!$E$6,Assistenti_Amm.vo!P636,IF(Foglio2!$J$3=Foglio2!$E$7,Resp_Coord_Amm.vo!P636,IF(Foglio2!$J$3=Foglio2!$E$8,Direttore_Amm.vo!P636,IF(Foglio2!$J$3=Foglio2!$E$9,Doc_mat_elem.re!P636,IF(Foglio2!$J$3=Foglio2!$E$10,Doc_dipl_scuola_sec.!P636,IF(Foglio2!$J$3=Foglio2!$E$11,Doc_scuola_media!P636,IF(Foglio2!$J$3=Foglio2!$E$12,Doc_laureati_scuola_sec.!P654,IF(Foglio2!$J$3=Foglio2!$E$13,Direttivi_capi_ist.!P636,0)))))))))))</f>
        <v>0</v>
      </c>
      <c r="S654" s="252">
        <f>IF(Foglio2!$J$3=Foglio2!$E$3,Ausiliari_Coll.Scol.!Q636,IF(Foglio2!$J$3=Foglio2!$E$4,Collab._Tecnici!Q636,IF(Foglio2!$J$3=Foglio2!$E$5,Assistenti_Tecnici!Q636,IF(Foglio2!$J$3=Foglio2!$E$6,Assistenti_Amm.vo!Q636,IF(Foglio2!$J$3=Foglio2!$E$7,Resp_Coord_Amm.vo!Q636,IF(Foglio2!$J$3=Foglio2!$E$8,Direttore_Amm.vo!Q636,IF(Foglio2!$J$3=Foglio2!$E$9,Doc_mat_elem.re!Q636,IF(Foglio2!$J$3=Foglio2!$E$10,Doc_dipl_scuola_sec.!Q636,IF(Foglio2!$J$3=Foglio2!$E$11,Doc_scuola_media!Q636,IF(Foglio2!$J$3=Foglio2!$E$12,Doc_laureati_scuola_sec.!Q654,IF(Foglio2!$J$3=Foglio2!$E$13,Direttivi_capi_ist.!Q636,0)))))))))))</f>
        <v>0</v>
      </c>
      <c r="T654" s="252">
        <f>IF(Foglio2!$J$3=Foglio2!$E$3,Ausiliari_Coll.Scol.!R636,IF(Foglio2!$J$3=Foglio2!$E$4,Collab._Tecnici!R636,IF(Foglio2!$J$3=Foglio2!$E$5,Assistenti_Tecnici!R636,IF(Foglio2!$J$3=Foglio2!$E$6,Assistenti_Amm.vo!R636,IF(Foglio2!$J$3=Foglio2!$E$7,Resp_Coord_Amm.vo!R636,IF(Foglio2!$J$3=Foglio2!$E$8,Direttore_Amm.vo!R636,IF(Foglio2!$J$3=Foglio2!$E$9,Doc_mat_elem.re!R636,IF(Foglio2!$J$3=Foglio2!$E$10,Doc_dipl_scuola_sec.!R636,IF(Foglio2!$J$3=Foglio2!$E$11,Doc_scuola_media!R636,IF(Foglio2!$J$3=Foglio2!$E$12,Doc_laureati_scuola_sec.!R654,IF(Foglio2!$J$3=Foglio2!$E$13,Direttivi_capi_ist.!R636,0)))))))))))</f>
        <v>0</v>
      </c>
      <c r="U654" s="252">
        <f t="shared" ref="U654" si="3849">(P654)/12*0.8</f>
        <v>0</v>
      </c>
      <c r="V654" s="252">
        <f t="shared" ref="V654" si="3850">(P654+R654)/12*0.8</f>
        <v>0</v>
      </c>
      <c r="W654" s="253" t="str">
        <f t="shared" ref="W654" si="3851">"Fascia Da "&amp;F654&amp;" a "&amp;F655&amp;" Decorrenza "&amp;DAY(C654)&amp;"/"&amp;MONTH(C654)&amp;"/"&amp;YEAR(C654)</f>
        <v>Fascia Da 0 a 2 Decorrenza 1/7/2008</v>
      </c>
    </row>
    <row r="655" spans="1:23" ht="9" customHeight="1" x14ac:dyDescent="0.2">
      <c r="B655" s="245">
        <f t="shared" ref="B655" si="3852">B654+1</f>
        <v>39631</v>
      </c>
      <c r="C655" s="376"/>
      <c r="D655" s="376"/>
      <c r="E655" s="254" t="s">
        <v>4</v>
      </c>
      <c r="F655" s="255">
        <v>2</v>
      </c>
      <c r="G655" s="267">
        <f t="shared" ref="G655" si="3853">G654*1936.27</f>
        <v>0</v>
      </c>
      <c r="H655" s="267">
        <f t="shared" ref="H655" si="3854">H654*1936.27</f>
        <v>0</v>
      </c>
      <c r="I655" s="267">
        <f t="shared" ref="I655" si="3855">I654*1936.27</f>
        <v>0</v>
      </c>
      <c r="J655" s="267">
        <f t="shared" ref="J655" si="3856">J654*1936.27</f>
        <v>0</v>
      </c>
      <c r="K655" s="267">
        <f t="shared" ref="K655" si="3857">K654*1936.27</f>
        <v>0</v>
      </c>
      <c r="L655" s="266">
        <f t="shared" ref="L655" si="3858">L654*1936.27</f>
        <v>0</v>
      </c>
      <c r="M655" s="267">
        <f t="shared" ref="M655" si="3859">M654*1936.27</f>
        <v>0</v>
      </c>
      <c r="N655" s="182">
        <f t="shared" ref="N655" si="3860">N654*1936.27</f>
        <v>0</v>
      </c>
      <c r="O655" s="183">
        <f t="shared" ref="O655" si="3861">O654*1936.27</f>
        <v>0</v>
      </c>
      <c r="P655" s="184">
        <f t="shared" ref="P655" si="3862">P654*1936.27</f>
        <v>0</v>
      </c>
      <c r="Q655" s="184">
        <f t="shared" ref="Q655" si="3863">Q654*1936.27</f>
        <v>0</v>
      </c>
      <c r="R655" s="184">
        <f t="shared" ref="R655" si="3864">R654*1936.27</f>
        <v>0</v>
      </c>
      <c r="S655" s="184">
        <f t="shared" ref="S655" si="3865">S654*1936.27</f>
        <v>0</v>
      </c>
      <c r="T655" s="184">
        <f t="shared" ref="T655" si="3866">T654*1936.27</f>
        <v>0</v>
      </c>
      <c r="U655" s="184">
        <f t="shared" ref="U655" si="3867">U654*1936.27</f>
        <v>0</v>
      </c>
      <c r="V655" s="184">
        <f t="shared" ref="V655" si="3868">V654*1936.27</f>
        <v>0</v>
      </c>
    </row>
    <row r="656" spans="1:23" ht="12.75" customHeight="1" x14ac:dyDescent="0.2">
      <c r="A656" s="104">
        <f>IF(Foglio2!$J$7=1,TRUNC(Base!V656,0),TRUNC(Base!U656,0))</f>
        <v>0</v>
      </c>
      <c r="B656" s="245">
        <f t="shared" si="3329"/>
        <v>39632</v>
      </c>
      <c r="C656" s="377">
        <f t="shared" ref="C656:D656" si="3869">C654</f>
        <v>39630</v>
      </c>
      <c r="D656" s="377">
        <f t="shared" si="3869"/>
        <v>39813</v>
      </c>
      <c r="E656" s="259" t="s">
        <v>3</v>
      </c>
      <c r="F656" s="260">
        <v>3</v>
      </c>
      <c r="G656" s="248">
        <f>IF(Foglio2!$J$3=Foglio2!$E$3,Ausiliari_Coll.Scol.!E638,IF(Foglio2!$J$3=Foglio2!$E$4,Collab._Tecnici!E638,IF(Foglio2!$J$3=Foglio2!$E$5,Assistenti_Tecnici!E638,IF(Foglio2!$J$3=Foglio2!$E$6,Assistenti_Amm.vo!E638,IF(Foglio2!$J$3=Foglio2!$E$7,Resp_Coord_Amm.vo!E638,IF(Foglio2!$J$3=Foglio2!$E$8,Direttore_Amm.vo!E638,IF(Foglio2!$J$3=Foglio2!$E$9,Doc_mat_elem.re!E638,IF(Foglio2!$J$3=Foglio2!$E$10,Doc_dipl_scuola_sec.!E638,IF(Foglio2!$J$3=Foglio2!$E$11,Doc_scuola_media!E638,IF(Foglio2!$J$3=Foglio2!$E$12,Doc_laureati_scuola_sec.!E656,IF(Foglio2!$J$3=Foglio2!$E$13,Direttivi_capi_ist.!E638,0)))))))))))</f>
        <v>0</v>
      </c>
      <c r="H656" s="248">
        <f>IF(Foglio2!$J$3=Foglio2!$E$3,Ausiliari_Coll.Scol.!F638,IF(Foglio2!$J$3=Foglio2!$E$4,Collab._Tecnici!F638,IF(Foglio2!$J$3=Foglio2!$E$5,Assistenti_Tecnici!F638,IF(Foglio2!$J$3=Foglio2!$E$6,Assistenti_Amm.vo!F638,IF(Foglio2!$J$3=Foglio2!$E$7,Resp_Coord_Amm.vo!F638,IF(Foglio2!$J$3=Foglio2!$E$8,Direttore_Amm.vo!F638,IF(Foglio2!$J$3=Foglio2!$E$9,Doc_mat_elem.re!F638,IF(Foglio2!$J$3=Foglio2!$E$10,Doc_dipl_scuola_sec.!F638,IF(Foglio2!$J$3=Foglio2!$E$11,Doc_scuola_media!F638,IF(Foglio2!$J$3=Foglio2!$E$12,Doc_laureati_scuola_sec.!F656,IF(Foglio2!$J$3=Foglio2!$E$13,Direttivi_capi_ist.!F638,0)))))))))))</f>
        <v>0</v>
      </c>
      <c r="I656" s="248">
        <f>IF(Foglio2!$J$3=Foglio2!$E$3,Ausiliari_Coll.Scol.!G638,IF(Foglio2!$J$3=Foglio2!$E$4,Collab._Tecnici!G638,IF(Foglio2!$J$3=Foglio2!$E$5,Assistenti_Tecnici!G638,IF(Foglio2!$J$3=Foglio2!$E$6,Assistenti_Amm.vo!G638,IF(Foglio2!$J$3=Foglio2!$E$7,Resp_Coord_Amm.vo!G638,IF(Foglio2!$J$3=Foglio2!$E$8,Direttore_Amm.vo!G638,IF(Foglio2!$J$3=Foglio2!$E$9,Doc_mat_elem.re!G638,IF(Foglio2!$J$3=Foglio2!$E$10,Doc_dipl_scuola_sec.!G638,IF(Foglio2!$J$3=Foglio2!$E$11,Doc_scuola_media!G638,IF(Foglio2!$J$3=Foglio2!$E$12,Doc_laureati_scuola_sec.!G656,IF(Foglio2!$J$3=Foglio2!$E$13,Direttivi_capi_ist.!G638,0)))))))))))</f>
        <v>0</v>
      </c>
      <c r="J656" s="248">
        <f>IF(Foglio2!$J$3=Foglio2!$E$3,Ausiliari_Coll.Scol.!H638,IF(Foglio2!$J$3=Foglio2!$E$4,Collab._Tecnici!H638,IF(Foglio2!$J$3=Foglio2!$E$5,Assistenti_Tecnici!H638,IF(Foglio2!$J$3=Foglio2!$E$6,Assistenti_Amm.vo!H638,IF(Foglio2!$J$3=Foglio2!$E$7,Resp_Coord_Amm.vo!H638,IF(Foglio2!$J$3=Foglio2!$E$8,Direttore_Amm.vo!H638,IF(Foglio2!$J$3=Foglio2!$E$9,Doc_mat_elem.re!H638,IF(Foglio2!$J$3=Foglio2!$E$10,Doc_dipl_scuola_sec.!H638,IF(Foglio2!$J$3=Foglio2!$E$11,Doc_scuola_media!H638,IF(Foglio2!$J$3=Foglio2!$E$12,Doc_laureati_scuola_sec.!H656,IF(Foglio2!$J$3=Foglio2!$E$13,Direttivi_capi_ist.!H638,0)))))))))))</f>
        <v>0</v>
      </c>
      <c r="K656" s="248">
        <f>IF(Foglio2!$J$3=Foglio2!$E$3,Ausiliari_Coll.Scol.!I638,IF(Foglio2!$J$3=Foglio2!$E$4,Collab._Tecnici!I638,IF(Foglio2!$J$3=Foglio2!$E$5,Assistenti_Tecnici!I638,IF(Foglio2!$J$3=Foglio2!$E$6,Assistenti_Amm.vo!I638,IF(Foglio2!$J$3=Foglio2!$E$7,Resp_Coord_Amm.vo!I638,IF(Foglio2!$J$3=Foglio2!$E$8,Direttore_Amm.vo!I638,IF(Foglio2!$J$3=Foglio2!$E$9,Doc_mat_elem.re!I638,IF(Foglio2!$J$3=Foglio2!$E$10,Doc_dipl_scuola_sec.!I638,IF(Foglio2!$J$3=Foglio2!$E$11,Doc_scuola_media!I638,IF(Foglio2!$J$3=Foglio2!$E$12,Doc_laureati_scuola_sec.!I656,IF(Foglio2!$J$3=Foglio2!$E$13,Direttivi_capi_ist.!I638,0)))))))))))</f>
        <v>0</v>
      </c>
      <c r="L656" s="248">
        <f>IF(Foglio2!$J$3=Foglio2!$E$3,Ausiliari_Coll.Scol.!J638,IF(Foglio2!$J$3=Foglio2!$E$4,Collab._Tecnici!J638,IF(Foglio2!$J$3=Foglio2!$E$5,Assistenti_Tecnici!J638,IF(Foglio2!$J$3=Foglio2!$E$6,Assistenti_Amm.vo!J638,IF(Foglio2!$J$3=Foglio2!$E$7,Resp_Coord_Amm.vo!J638,IF(Foglio2!$J$3=Foglio2!$E$8,Direttore_Amm.vo!J638,IF(Foglio2!$J$3=Foglio2!$E$9,Doc_mat_elem.re!J638,IF(Foglio2!$J$3=Foglio2!$E$10,Doc_dipl_scuola_sec.!J638,IF(Foglio2!$J$3=Foglio2!$E$11,Doc_scuola_media!J638,IF(Foglio2!$J$3=Foglio2!$E$12,Doc_laureati_scuola_sec.!J656,IF(Foglio2!$J$3=Foglio2!$E$13,Direttivi_capi_ist.!J638,0)))))))))))</f>
        <v>0</v>
      </c>
      <c r="M656" s="249">
        <f>IF(Foglio2!$J$3=Foglio2!$E$3,Ausiliari_Coll.Scol.!K638,IF(Foglio2!$J$3=Foglio2!$E$4,Collab._Tecnici!K638,IF(Foglio2!$J$3=Foglio2!$E$5,Assistenti_Tecnici!K638,IF(Foglio2!$J$3=Foglio2!$E$6,Assistenti_Amm.vo!K638,IF(Foglio2!$J$3=Foglio2!$E$7,Resp_Coord_Amm.vo!K638,IF(Foglio2!$J$3=Foglio2!$E$8,Direttore_Amm.vo!K638,IF(Foglio2!$J$3=Foglio2!$E$9,Doc_mat_elem.re!K638,IF(Foglio2!$J$3=Foglio2!$E$10,Doc_dipl_scuola_sec.!K638,IF(Foglio2!$J$3=Foglio2!$E$11,Doc_scuola_media!K638,IF(Foglio2!$J$3=Foglio2!$E$12,Doc_laureati_scuola_sec.!K656,IF(Foglio2!$J$3=Foglio2!$E$13,Direttivi_capi_ist.!K638,0)))))))))))</f>
        <v>0</v>
      </c>
      <c r="N656" s="250">
        <f>IF(Foglio2!$J$3=Foglio2!$E$3,Ausiliari_Coll.Scol.!L638,IF(Foglio2!$J$3=Foglio2!$E$4,Collab._Tecnici!L638,IF(Foglio2!$J$3=Foglio2!$E$5,Assistenti_Tecnici!L638,IF(Foglio2!$J$3=Foglio2!$E$6,Assistenti_Amm.vo!L638,IF(Foglio2!$J$3=Foglio2!$E$7,Resp_Coord_Amm.vo!L638,IF(Foglio2!$J$3=Foglio2!$E$8,Direttore_Amm.vo!L638,IF(Foglio2!$J$3=Foglio2!$E$9,Doc_mat_elem.re!L638,IF(Foglio2!$J$3=Foglio2!$E$10,Doc_dipl_scuola_sec.!L638,IF(Foglio2!$J$3=Foglio2!$E$11,Doc_scuola_media!L638,IF(Foglio2!$J$3=Foglio2!$E$12,Doc_laureati_scuola_sec.!L656,IF(Foglio2!$J$3=Foglio2!$E$13,Direttivi_capi_ist.!L638,0)))))))))))</f>
        <v>0</v>
      </c>
      <c r="O656" s="251">
        <f>IF(Foglio2!$J$3=Foglio2!$E$3,Ausiliari_Coll.Scol.!M638,IF(Foglio2!$J$3=Foglio2!$E$4,Collab._Tecnici!M638,IF(Foglio2!$J$3=Foglio2!$E$5,Assistenti_Tecnici!M638,IF(Foglio2!$J$3=Foglio2!$E$6,Assistenti_Amm.vo!M638,IF(Foglio2!$J$3=Foglio2!$E$7,Resp_Coord_Amm.vo!M638,IF(Foglio2!$J$3=Foglio2!$E$8,Direttore_Amm.vo!M638,IF(Foglio2!$J$3=Foglio2!$E$9,Doc_mat_elem.re!M638,IF(Foglio2!$J$3=Foglio2!$E$10,Doc_dipl_scuola_sec.!M638,IF(Foglio2!$J$3=Foglio2!$E$11,Doc_scuola_media!M638,IF(Foglio2!$J$3=Foglio2!$E$12,Doc_laureati_scuola_sec.!M656,IF(Foglio2!$J$3=Foglio2!$E$13,Direttivi_capi_ist.!M638,0)))))))))))</f>
        <v>0</v>
      </c>
      <c r="P656" s="252">
        <f>IF(Foglio2!$J$3=Foglio2!$E$3,Ausiliari_Coll.Scol.!N638,IF(Foglio2!$J$3=Foglio2!$E$4,Collab._Tecnici!N638,IF(Foglio2!$J$3=Foglio2!$E$5,Assistenti_Tecnici!N638,IF(Foglio2!$J$3=Foglio2!$E$6,Assistenti_Amm.vo!N638,IF(Foglio2!$J$3=Foglio2!$E$7,Resp_Coord_Amm.vo!N638,IF(Foglio2!$J$3=Foglio2!$E$8,Direttore_Amm.vo!N638,IF(Foglio2!$J$3=Foglio2!$E$9,Doc_mat_elem.re!N638,IF(Foglio2!$J$3=Foglio2!$E$10,Doc_dipl_scuola_sec.!N638,IF(Foglio2!$J$3=Foglio2!$E$11,Doc_scuola_media!N638,IF(Foglio2!$J$3=Foglio2!$E$12,Doc_laureati_scuola_sec.!N656,IF(Foglio2!$J$3=Foglio2!$E$13,Direttivi_capi_ist.!N638,0)))))))))))</f>
        <v>0</v>
      </c>
      <c r="Q656" s="252">
        <f>IF(Foglio2!$J$3=Foglio2!$E$3,Ausiliari_Coll.Scol.!O638,IF(Foglio2!$J$3=Foglio2!$E$4,Collab._Tecnici!O638,IF(Foglio2!$J$3=Foglio2!$E$5,Assistenti_Tecnici!O638,IF(Foglio2!$J$3=Foglio2!$E$6,Assistenti_Amm.vo!O638,IF(Foglio2!$J$3=Foglio2!$E$7,Resp_Coord_Amm.vo!O638,IF(Foglio2!$J$3=Foglio2!$E$8,Direttore_Amm.vo!O638,IF(Foglio2!$J$3=Foglio2!$E$9,Doc_mat_elem.re!O638,IF(Foglio2!$J$3=Foglio2!$E$10,Doc_dipl_scuola_sec.!O638,IF(Foglio2!$J$3=Foglio2!$E$11,Doc_scuola_media!O638,IF(Foglio2!$J$3=Foglio2!$E$12,Doc_laureati_scuola_sec.!O656,IF(Foglio2!$J$3=Foglio2!$E$13,Direttivi_capi_ist.!O638,0)))))))))))</f>
        <v>0</v>
      </c>
      <c r="R656" s="252">
        <f>IF(Foglio2!$J$3=Foglio2!$E$3,Ausiliari_Coll.Scol.!P638,IF(Foglio2!$J$3=Foglio2!$E$4,Collab._Tecnici!P638,IF(Foglio2!$J$3=Foglio2!$E$5,Assistenti_Tecnici!P638,IF(Foglio2!$J$3=Foglio2!$E$6,Assistenti_Amm.vo!P638,IF(Foglio2!$J$3=Foglio2!$E$7,Resp_Coord_Amm.vo!P638,IF(Foglio2!$J$3=Foglio2!$E$8,Direttore_Amm.vo!P638,IF(Foglio2!$J$3=Foglio2!$E$9,Doc_mat_elem.re!P638,IF(Foglio2!$J$3=Foglio2!$E$10,Doc_dipl_scuola_sec.!P638,IF(Foglio2!$J$3=Foglio2!$E$11,Doc_scuola_media!P638,IF(Foglio2!$J$3=Foglio2!$E$12,Doc_laureati_scuola_sec.!P656,IF(Foglio2!$J$3=Foglio2!$E$13,Direttivi_capi_ist.!P638,0)))))))))))</f>
        <v>0</v>
      </c>
      <c r="S656" s="252">
        <f>IF(Foglio2!$J$3=Foglio2!$E$3,Ausiliari_Coll.Scol.!Q638,IF(Foglio2!$J$3=Foglio2!$E$4,Collab._Tecnici!Q638,IF(Foglio2!$J$3=Foglio2!$E$5,Assistenti_Tecnici!Q638,IF(Foglio2!$J$3=Foglio2!$E$6,Assistenti_Amm.vo!Q638,IF(Foglio2!$J$3=Foglio2!$E$7,Resp_Coord_Amm.vo!Q638,IF(Foglio2!$J$3=Foglio2!$E$8,Direttore_Amm.vo!Q638,IF(Foglio2!$J$3=Foglio2!$E$9,Doc_mat_elem.re!Q638,IF(Foglio2!$J$3=Foglio2!$E$10,Doc_dipl_scuola_sec.!Q638,IF(Foglio2!$J$3=Foglio2!$E$11,Doc_scuola_media!Q638,IF(Foglio2!$J$3=Foglio2!$E$12,Doc_laureati_scuola_sec.!Q656,IF(Foglio2!$J$3=Foglio2!$E$13,Direttivi_capi_ist.!Q638,0)))))))))))</f>
        <v>0</v>
      </c>
      <c r="T656" s="252">
        <f>IF(Foglio2!$J$3=Foglio2!$E$3,Ausiliari_Coll.Scol.!R638,IF(Foglio2!$J$3=Foglio2!$E$4,Collab._Tecnici!R638,IF(Foglio2!$J$3=Foglio2!$E$5,Assistenti_Tecnici!R638,IF(Foglio2!$J$3=Foglio2!$E$6,Assistenti_Amm.vo!R638,IF(Foglio2!$J$3=Foglio2!$E$7,Resp_Coord_Amm.vo!R638,IF(Foglio2!$J$3=Foglio2!$E$8,Direttore_Amm.vo!R638,IF(Foglio2!$J$3=Foglio2!$E$9,Doc_mat_elem.re!R638,IF(Foglio2!$J$3=Foglio2!$E$10,Doc_dipl_scuola_sec.!R638,IF(Foglio2!$J$3=Foglio2!$E$11,Doc_scuola_media!R638,IF(Foglio2!$J$3=Foglio2!$E$12,Doc_laureati_scuola_sec.!R656,IF(Foglio2!$J$3=Foglio2!$E$13,Direttivi_capi_ist.!R638,0)))))))))))</f>
        <v>0</v>
      </c>
      <c r="U656" s="252">
        <f t="shared" ref="U656" si="3870">(P656)/12*0.8</f>
        <v>0</v>
      </c>
      <c r="V656" s="252">
        <f t="shared" ref="V656" si="3871">(P656+R656)/12*0.8</f>
        <v>0</v>
      </c>
      <c r="W656" s="253" t="str">
        <f t="shared" ref="W656" si="3872">"Fascia Da "&amp;F656&amp;" a "&amp;F657&amp;" Decorrenza "&amp;DAY(C654)&amp;"/"&amp;MONTH(C654)&amp;"/"&amp;YEAR(C654)</f>
        <v>Fascia Da 3 a 8 Decorrenza 1/7/2008</v>
      </c>
    </row>
    <row r="657" spans="1:23" ht="9" customHeight="1" x14ac:dyDescent="0.2">
      <c r="B657" s="245">
        <f t="shared" si="3329"/>
        <v>39633</v>
      </c>
      <c r="C657" s="377"/>
      <c r="D657" s="377"/>
      <c r="E657" s="254" t="s">
        <v>4</v>
      </c>
      <c r="F657" s="255">
        <v>8</v>
      </c>
      <c r="G657" s="267">
        <f t="shared" ref="G657" si="3873">G656*1936.27</f>
        <v>0</v>
      </c>
      <c r="H657" s="267">
        <f t="shared" ref="H657" si="3874">H656*1936.27</f>
        <v>0</v>
      </c>
      <c r="I657" s="267">
        <f t="shared" ref="I657" si="3875">I656*1936.27</f>
        <v>0</v>
      </c>
      <c r="J657" s="267">
        <f t="shared" ref="J657" si="3876">J656*1936.27</f>
        <v>0</v>
      </c>
      <c r="K657" s="267">
        <f t="shared" ref="K657" si="3877">K656*1936.27</f>
        <v>0</v>
      </c>
      <c r="L657" s="266">
        <f t="shared" ref="L657" si="3878">L656*1936.27</f>
        <v>0</v>
      </c>
      <c r="M657" s="267">
        <f t="shared" ref="M657" si="3879">M656*1936.27</f>
        <v>0</v>
      </c>
      <c r="N657" s="182">
        <f t="shared" ref="N657" si="3880">N656*1936.27</f>
        <v>0</v>
      </c>
      <c r="O657" s="183">
        <f t="shared" ref="O657" si="3881">O656*1936.27</f>
        <v>0</v>
      </c>
      <c r="P657" s="184">
        <f t="shared" ref="P657" si="3882">P656*1936.27</f>
        <v>0</v>
      </c>
      <c r="Q657" s="184">
        <f t="shared" ref="Q657" si="3883">Q656*1936.27</f>
        <v>0</v>
      </c>
      <c r="R657" s="184">
        <f t="shared" ref="R657" si="3884">R656*1936.27</f>
        <v>0</v>
      </c>
      <c r="S657" s="184">
        <f t="shared" ref="S657" si="3885">S656*1936.27</f>
        <v>0</v>
      </c>
      <c r="T657" s="184">
        <f t="shared" ref="T657" si="3886">T656*1936.27</f>
        <v>0</v>
      </c>
      <c r="U657" s="184">
        <f t="shared" ref="U657" si="3887">U656*1936.27</f>
        <v>0</v>
      </c>
      <c r="V657" s="184">
        <f t="shared" ref="V657" si="3888">V656*1936.27</f>
        <v>0</v>
      </c>
    </row>
    <row r="658" spans="1:23" ht="12.75" customHeight="1" x14ac:dyDescent="0.2">
      <c r="A658" s="104">
        <f>IF(Foglio2!$J$7=1,TRUNC(Base!V658,0),TRUNC(Base!U658,0))</f>
        <v>0</v>
      </c>
      <c r="B658" s="245">
        <f t="shared" si="3329"/>
        <v>39634</v>
      </c>
      <c r="C658" s="377"/>
      <c r="D658" s="377"/>
      <c r="E658" s="259" t="s">
        <v>3</v>
      </c>
      <c r="F658" s="260">
        <v>9</v>
      </c>
      <c r="G658" s="248">
        <f>IF(Foglio2!$J$3=Foglio2!$E$3,Ausiliari_Coll.Scol.!E640,IF(Foglio2!$J$3=Foglio2!$E$4,Collab._Tecnici!E640,IF(Foglio2!$J$3=Foglio2!$E$5,Assistenti_Tecnici!E640,IF(Foglio2!$J$3=Foglio2!$E$6,Assistenti_Amm.vo!E640,IF(Foglio2!$J$3=Foglio2!$E$7,Resp_Coord_Amm.vo!E640,IF(Foglio2!$J$3=Foglio2!$E$8,Direttore_Amm.vo!E640,IF(Foglio2!$J$3=Foglio2!$E$9,Doc_mat_elem.re!E640,IF(Foglio2!$J$3=Foglio2!$E$10,Doc_dipl_scuola_sec.!E640,IF(Foglio2!$J$3=Foglio2!$E$11,Doc_scuola_media!E640,IF(Foglio2!$J$3=Foglio2!$E$12,Doc_laureati_scuola_sec.!E658,IF(Foglio2!$J$3=Foglio2!$E$13,Direttivi_capi_ist.!E640,0)))))))))))</f>
        <v>0</v>
      </c>
      <c r="H658" s="248">
        <f>IF(Foglio2!$J$3=Foglio2!$E$3,Ausiliari_Coll.Scol.!F640,IF(Foglio2!$J$3=Foglio2!$E$4,Collab._Tecnici!F640,IF(Foglio2!$J$3=Foglio2!$E$5,Assistenti_Tecnici!F640,IF(Foglio2!$J$3=Foglio2!$E$6,Assistenti_Amm.vo!F640,IF(Foglio2!$J$3=Foglio2!$E$7,Resp_Coord_Amm.vo!F640,IF(Foglio2!$J$3=Foglio2!$E$8,Direttore_Amm.vo!F640,IF(Foglio2!$J$3=Foglio2!$E$9,Doc_mat_elem.re!F640,IF(Foglio2!$J$3=Foglio2!$E$10,Doc_dipl_scuola_sec.!F640,IF(Foglio2!$J$3=Foglio2!$E$11,Doc_scuola_media!F640,IF(Foglio2!$J$3=Foglio2!$E$12,Doc_laureati_scuola_sec.!F658,IF(Foglio2!$J$3=Foglio2!$E$13,Direttivi_capi_ist.!F640,0)))))))))))</f>
        <v>0</v>
      </c>
      <c r="I658" s="248">
        <f>IF(Foglio2!$J$3=Foglio2!$E$3,Ausiliari_Coll.Scol.!G640,IF(Foglio2!$J$3=Foglio2!$E$4,Collab._Tecnici!G640,IF(Foglio2!$J$3=Foglio2!$E$5,Assistenti_Tecnici!G640,IF(Foglio2!$J$3=Foglio2!$E$6,Assistenti_Amm.vo!G640,IF(Foglio2!$J$3=Foglio2!$E$7,Resp_Coord_Amm.vo!G640,IF(Foglio2!$J$3=Foglio2!$E$8,Direttore_Amm.vo!G640,IF(Foglio2!$J$3=Foglio2!$E$9,Doc_mat_elem.re!G640,IF(Foglio2!$J$3=Foglio2!$E$10,Doc_dipl_scuola_sec.!G640,IF(Foglio2!$J$3=Foglio2!$E$11,Doc_scuola_media!G640,IF(Foglio2!$J$3=Foglio2!$E$12,Doc_laureati_scuola_sec.!G658,IF(Foglio2!$J$3=Foglio2!$E$13,Direttivi_capi_ist.!G640,0)))))))))))</f>
        <v>0</v>
      </c>
      <c r="J658" s="248">
        <f>IF(Foglio2!$J$3=Foglio2!$E$3,Ausiliari_Coll.Scol.!H640,IF(Foglio2!$J$3=Foglio2!$E$4,Collab._Tecnici!H640,IF(Foglio2!$J$3=Foglio2!$E$5,Assistenti_Tecnici!H640,IF(Foglio2!$J$3=Foglio2!$E$6,Assistenti_Amm.vo!H640,IF(Foglio2!$J$3=Foglio2!$E$7,Resp_Coord_Amm.vo!H640,IF(Foglio2!$J$3=Foglio2!$E$8,Direttore_Amm.vo!H640,IF(Foglio2!$J$3=Foglio2!$E$9,Doc_mat_elem.re!H640,IF(Foglio2!$J$3=Foglio2!$E$10,Doc_dipl_scuola_sec.!H640,IF(Foglio2!$J$3=Foglio2!$E$11,Doc_scuola_media!H640,IF(Foglio2!$J$3=Foglio2!$E$12,Doc_laureati_scuola_sec.!H658,IF(Foglio2!$J$3=Foglio2!$E$13,Direttivi_capi_ist.!H640,0)))))))))))</f>
        <v>0</v>
      </c>
      <c r="K658" s="248">
        <f>IF(Foglio2!$J$3=Foglio2!$E$3,Ausiliari_Coll.Scol.!I640,IF(Foglio2!$J$3=Foglio2!$E$4,Collab._Tecnici!I640,IF(Foglio2!$J$3=Foglio2!$E$5,Assistenti_Tecnici!I640,IF(Foglio2!$J$3=Foglio2!$E$6,Assistenti_Amm.vo!I640,IF(Foglio2!$J$3=Foglio2!$E$7,Resp_Coord_Amm.vo!I640,IF(Foglio2!$J$3=Foglio2!$E$8,Direttore_Amm.vo!I640,IF(Foglio2!$J$3=Foglio2!$E$9,Doc_mat_elem.re!I640,IF(Foglio2!$J$3=Foglio2!$E$10,Doc_dipl_scuola_sec.!I640,IF(Foglio2!$J$3=Foglio2!$E$11,Doc_scuola_media!I640,IF(Foglio2!$J$3=Foglio2!$E$12,Doc_laureati_scuola_sec.!I658,IF(Foglio2!$J$3=Foglio2!$E$13,Direttivi_capi_ist.!I640,0)))))))))))</f>
        <v>0</v>
      </c>
      <c r="L658" s="248">
        <f>IF(Foglio2!$J$3=Foglio2!$E$3,Ausiliari_Coll.Scol.!J640,IF(Foglio2!$J$3=Foglio2!$E$4,Collab._Tecnici!J640,IF(Foglio2!$J$3=Foglio2!$E$5,Assistenti_Tecnici!J640,IF(Foglio2!$J$3=Foglio2!$E$6,Assistenti_Amm.vo!J640,IF(Foglio2!$J$3=Foglio2!$E$7,Resp_Coord_Amm.vo!J640,IF(Foglio2!$J$3=Foglio2!$E$8,Direttore_Amm.vo!J640,IF(Foglio2!$J$3=Foglio2!$E$9,Doc_mat_elem.re!J640,IF(Foglio2!$J$3=Foglio2!$E$10,Doc_dipl_scuola_sec.!J640,IF(Foglio2!$J$3=Foglio2!$E$11,Doc_scuola_media!J640,IF(Foglio2!$J$3=Foglio2!$E$12,Doc_laureati_scuola_sec.!J658,IF(Foglio2!$J$3=Foglio2!$E$13,Direttivi_capi_ist.!J640,0)))))))))))</f>
        <v>0</v>
      </c>
      <c r="M658" s="249">
        <f>IF(Foglio2!$J$3=Foglio2!$E$3,Ausiliari_Coll.Scol.!K640,IF(Foglio2!$J$3=Foglio2!$E$4,Collab._Tecnici!K640,IF(Foglio2!$J$3=Foglio2!$E$5,Assistenti_Tecnici!K640,IF(Foglio2!$J$3=Foglio2!$E$6,Assistenti_Amm.vo!K640,IF(Foglio2!$J$3=Foglio2!$E$7,Resp_Coord_Amm.vo!K640,IF(Foglio2!$J$3=Foglio2!$E$8,Direttore_Amm.vo!K640,IF(Foglio2!$J$3=Foglio2!$E$9,Doc_mat_elem.re!K640,IF(Foglio2!$J$3=Foglio2!$E$10,Doc_dipl_scuola_sec.!K640,IF(Foglio2!$J$3=Foglio2!$E$11,Doc_scuola_media!K640,IF(Foglio2!$J$3=Foglio2!$E$12,Doc_laureati_scuola_sec.!K658,IF(Foglio2!$J$3=Foglio2!$E$13,Direttivi_capi_ist.!K640,0)))))))))))</f>
        <v>0</v>
      </c>
      <c r="N658" s="250">
        <f>IF(Foglio2!$J$3=Foglio2!$E$3,Ausiliari_Coll.Scol.!L640,IF(Foglio2!$J$3=Foglio2!$E$4,Collab._Tecnici!L640,IF(Foglio2!$J$3=Foglio2!$E$5,Assistenti_Tecnici!L640,IF(Foglio2!$J$3=Foglio2!$E$6,Assistenti_Amm.vo!L640,IF(Foglio2!$J$3=Foglio2!$E$7,Resp_Coord_Amm.vo!L640,IF(Foglio2!$J$3=Foglio2!$E$8,Direttore_Amm.vo!L640,IF(Foglio2!$J$3=Foglio2!$E$9,Doc_mat_elem.re!L640,IF(Foglio2!$J$3=Foglio2!$E$10,Doc_dipl_scuola_sec.!L640,IF(Foglio2!$J$3=Foglio2!$E$11,Doc_scuola_media!L640,IF(Foglio2!$J$3=Foglio2!$E$12,Doc_laureati_scuola_sec.!L658,IF(Foglio2!$J$3=Foglio2!$E$13,Direttivi_capi_ist.!L640,0)))))))))))</f>
        <v>0</v>
      </c>
      <c r="O658" s="251">
        <f>IF(Foglio2!$J$3=Foglio2!$E$3,Ausiliari_Coll.Scol.!M640,IF(Foglio2!$J$3=Foglio2!$E$4,Collab._Tecnici!M640,IF(Foglio2!$J$3=Foglio2!$E$5,Assistenti_Tecnici!M640,IF(Foglio2!$J$3=Foglio2!$E$6,Assistenti_Amm.vo!M640,IF(Foglio2!$J$3=Foglio2!$E$7,Resp_Coord_Amm.vo!M640,IF(Foglio2!$J$3=Foglio2!$E$8,Direttore_Amm.vo!M640,IF(Foglio2!$J$3=Foglio2!$E$9,Doc_mat_elem.re!M640,IF(Foglio2!$J$3=Foglio2!$E$10,Doc_dipl_scuola_sec.!M640,IF(Foglio2!$J$3=Foglio2!$E$11,Doc_scuola_media!M640,IF(Foglio2!$J$3=Foglio2!$E$12,Doc_laureati_scuola_sec.!M658,IF(Foglio2!$J$3=Foglio2!$E$13,Direttivi_capi_ist.!M640,0)))))))))))</f>
        <v>0</v>
      </c>
      <c r="P658" s="252">
        <f>IF(Foglio2!$J$3=Foglio2!$E$3,Ausiliari_Coll.Scol.!N640,IF(Foglio2!$J$3=Foglio2!$E$4,Collab._Tecnici!N640,IF(Foglio2!$J$3=Foglio2!$E$5,Assistenti_Tecnici!N640,IF(Foglio2!$J$3=Foglio2!$E$6,Assistenti_Amm.vo!N640,IF(Foglio2!$J$3=Foglio2!$E$7,Resp_Coord_Amm.vo!N640,IF(Foglio2!$J$3=Foglio2!$E$8,Direttore_Amm.vo!N640,IF(Foglio2!$J$3=Foglio2!$E$9,Doc_mat_elem.re!N640,IF(Foglio2!$J$3=Foglio2!$E$10,Doc_dipl_scuola_sec.!N640,IF(Foglio2!$J$3=Foglio2!$E$11,Doc_scuola_media!N640,IF(Foglio2!$J$3=Foglio2!$E$12,Doc_laureati_scuola_sec.!N658,IF(Foglio2!$J$3=Foglio2!$E$13,Direttivi_capi_ist.!N640,0)))))))))))</f>
        <v>0</v>
      </c>
      <c r="Q658" s="252">
        <f>IF(Foglio2!$J$3=Foglio2!$E$3,Ausiliari_Coll.Scol.!O640,IF(Foglio2!$J$3=Foglio2!$E$4,Collab._Tecnici!O640,IF(Foglio2!$J$3=Foglio2!$E$5,Assistenti_Tecnici!O640,IF(Foglio2!$J$3=Foglio2!$E$6,Assistenti_Amm.vo!O640,IF(Foglio2!$J$3=Foglio2!$E$7,Resp_Coord_Amm.vo!O640,IF(Foglio2!$J$3=Foglio2!$E$8,Direttore_Amm.vo!O640,IF(Foglio2!$J$3=Foglio2!$E$9,Doc_mat_elem.re!O640,IF(Foglio2!$J$3=Foglio2!$E$10,Doc_dipl_scuola_sec.!O640,IF(Foglio2!$J$3=Foglio2!$E$11,Doc_scuola_media!O640,IF(Foglio2!$J$3=Foglio2!$E$12,Doc_laureati_scuola_sec.!O658,IF(Foglio2!$J$3=Foglio2!$E$13,Direttivi_capi_ist.!O640,0)))))))))))</f>
        <v>0</v>
      </c>
      <c r="R658" s="252">
        <f>IF(Foglio2!$J$3=Foglio2!$E$3,Ausiliari_Coll.Scol.!P640,IF(Foglio2!$J$3=Foglio2!$E$4,Collab._Tecnici!P640,IF(Foglio2!$J$3=Foglio2!$E$5,Assistenti_Tecnici!P640,IF(Foglio2!$J$3=Foglio2!$E$6,Assistenti_Amm.vo!P640,IF(Foglio2!$J$3=Foglio2!$E$7,Resp_Coord_Amm.vo!P640,IF(Foglio2!$J$3=Foglio2!$E$8,Direttore_Amm.vo!P640,IF(Foglio2!$J$3=Foglio2!$E$9,Doc_mat_elem.re!P640,IF(Foglio2!$J$3=Foglio2!$E$10,Doc_dipl_scuola_sec.!P640,IF(Foglio2!$J$3=Foglio2!$E$11,Doc_scuola_media!P640,IF(Foglio2!$J$3=Foglio2!$E$12,Doc_laureati_scuola_sec.!P658,IF(Foglio2!$J$3=Foglio2!$E$13,Direttivi_capi_ist.!P640,0)))))))))))</f>
        <v>0</v>
      </c>
      <c r="S658" s="252">
        <f>IF(Foglio2!$J$3=Foglio2!$E$3,Ausiliari_Coll.Scol.!Q640,IF(Foglio2!$J$3=Foglio2!$E$4,Collab._Tecnici!Q640,IF(Foglio2!$J$3=Foglio2!$E$5,Assistenti_Tecnici!Q640,IF(Foglio2!$J$3=Foglio2!$E$6,Assistenti_Amm.vo!Q640,IF(Foglio2!$J$3=Foglio2!$E$7,Resp_Coord_Amm.vo!Q640,IF(Foglio2!$J$3=Foglio2!$E$8,Direttore_Amm.vo!Q640,IF(Foglio2!$J$3=Foglio2!$E$9,Doc_mat_elem.re!Q640,IF(Foglio2!$J$3=Foglio2!$E$10,Doc_dipl_scuola_sec.!Q640,IF(Foglio2!$J$3=Foglio2!$E$11,Doc_scuola_media!Q640,IF(Foglio2!$J$3=Foglio2!$E$12,Doc_laureati_scuola_sec.!Q658,IF(Foglio2!$J$3=Foglio2!$E$13,Direttivi_capi_ist.!Q640,0)))))))))))</f>
        <v>0</v>
      </c>
      <c r="T658" s="252">
        <f>IF(Foglio2!$J$3=Foglio2!$E$3,Ausiliari_Coll.Scol.!R640,IF(Foglio2!$J$3=Foglio2!$E$4,Collab._Tecnici!R640,IF(Foglio2!$J$3=Foglio2!$E$5,Assistenti_Tecnici!R640,IF(Foglio2!$J$3=Foglio2!$E$6,Assistenti_Amm.vo!R640,IF(Foglio2!$J$3=Foglio2!$E$7,Resp_Coord_Amm.vo!R640,IF(Foglio2!$J$3=Foglio2!$E$8,Direttore_Amm.vo!R640,IF(Foglio2!$J$3=Foglio2!$E$9,Doc_mat_elem.re!R640,IF(Foglio2!$J$3=Foglio2!$E$10,Doc_dipl_scuola_sec.!R640,IF(Foglio2!$J$3=Foglio2!$E$11,Doc_scuola_media!R640,IF(Foglio2!$J$3=Foglio2!$E$12,Doc_laureati_scuola_sec.!R658,IF(Foglio2!$J$3=Foglio2!$E$13,Direttivi_capi_ist.!R640,0)))))))))))</f>
        <v>0</v>
      </c>
      <c r="U658" s="252">
        <f t="shared" ref="U658" si="3889">(P658)/12*0.8</f>
        <v>0</v>
      </c>
      <c r="V658" s="252">
        <f t="shared" ref="V658" si="3890">(P658+R658)/12*0.8</f>
        <v>0</v>
      </c>
      <c r="W658" s="253" t="str">
        <f t="shared" ref="W658" si="3891">"Fascia Da "&amp;F658&amp;" a "&amp;F659&amp;" Decorrenza "&amp;DAY(C654)&amp;"/"&amp;MONTH(C654)&amp;"/"&amp;YEAR(C654)</f>
        <v>Fascia Da 9 a 14 Decorrenza 1/7/2008</v>
      </c>
    </row>
    <row r="659" spans="1:23" ht="9" customHeight="1" x14ac:dyDescent="0.2">
      <c r="B659" s="245">
        <f t="shared" si="3329"/>
        <v>39635</v>
      </c>
      <c r="C659" s="377"/>
      <c r="D659" s="377"/>
      <c r="E659" s="254" t="s">
        <v>4</v>
      </c>
      <c r="F659" s="255">
        <v>14</v>
      </c>
      <c r="G659" s="267">
        <f t="shared" ref="G659" si="3892">G658*1936.27</f>
        <v>0</v>
      </c>
      <c r="H659" s="267">
        <f t="shared" ref="H659" si="3893">H658*1936.27</f>
        <v>0</v>
      </c>
      <c r="I659" s="267">
        <f t="shared" ref="I659" si="3894">I658*1936.27</f>
        <v>0</v>
      </c>
      <c r="J659" s="267">
        <f t="shared" ref="J659" si="3895">J658*1936.27</f>
        <v>0</v>
      </c>
      <c r="K659" s="267">
        <f t="shared" ref="K659" si="3896">K658*1936.27</f>
        <v>0</v>
      </c>
      <c r="L659" s="266">
        <f t="shared" ref="L659" si="3897">L658*1936.27</f>
        <v>0</v>
      </c>
      <c r="M659" s="267">
        <f t="shared" ref="M659" si="3898">M658*1936.27</f>
        <v>0</v>
      </c>
      <c r="N659" s="182">
        <f t="shared" ref="N659" si="3899">N658*1936.27</f>
        <v>0</v>
      </c>
      <c r="O659" s="183">
        <f t="shared" ref="O659" si="3900">O658*1936.27</f>
        <v>0</v>
      </c>
      <c r="P659" s="184">
        <f t="shared" ref="P659" si="3901">P658*1936.27</f>
        <v>0</v>
      </c>
      <c r="Q659" s="184">
        <f t="shared" ref="Q659" si="3902">Q658*1936.27</f>
        <v>0</v>
      </c>
      <c r="R659" s="184">
        <f t="shared" ref="R659" si="3903">R658*1936.27</f>
        <v>0</v>
      </c>
      <c r="S659" s="184">
        <f t="shared" ref="S659" si="3904">S658*1936.27</f>
        <v>0</v>
      </c>
      <c r="T659" s="184">
        <f t="shared" ref="T659" si="3905">T658*1936.27</f>
        <v>0</v>
      </c>
      <c r="U659" s="184">
        <f t="shared" ref="U659" si="3906">U658*1936.27</f>
        <v>0</v>
      </c>
      <c r="V659" s="184">
        <f t="shared" ref="V659" si="3907">V658*1936.27</f>
        <v>0</v>
      </c>
    </row>
    <row r="660" spans="1:23" ht="12.75" customHeight="1" x14ac:dyDescent="0.2">
      <c r="A660" s="104">
        <f>IF(Foglio2!$J$7=1,TRUNC(Base!V660,0),TRUNC(Base!U660,0))</f>
        <v>0</v>
      </c>
      <c r="B660" s="245">
        <f t="shared" si="3329"/>
        <v>39636</v>
      </c>
      <c r="C660" s="377"/>
      <c r="D660" s="377"/>
      <c r="E660" s="259" t="s">
        <v>3</v>
      </c>
      <c r="F660" s="260">
        <v>15</v>
      </c>
      <c r="G660" s="248">
        <f>IF(Foglio2!$J$3=Foglio2!$E$3,Ausiliari_Coll.Scol.!E642,IF(Foglio2!$J$3=Foglio2!$E$4,Collab._Tecnici!E642,IF(Foglio2!$J$3=Foglio2!$E$5,Assistenti_Tecnici!E642,IF(Foglio2!$J$3=Foglio2!$E$6,Assistenti_Amm.vo!E642,IF(Foglio2!$J$3=Foglio2!$E$7,Resp_Coord_Amm.vo!E642,IF(Foglio2!$J$3=Foglio2!$E$8,Direttore_Amm.vo!E642,IF(Foglio2!$J$3=Foglio2!$E$9,Doc_mat_elem.re!E642,IF(Foglio2!$J$3=Foglio2!$E$10,Doc_dipl_scuola_sec.!E642,IF(Foglio2!$J$3=Foglio2!$E$11,Doc_scuola_media!E642,IF(Foglio2!$J$3=Foglio2!$E$12,Doc_laureati_scuola_sec.!E660,IF(Foglio2!$J$3=Foglio2!$E$13,Direttivi_capi_ist.!E642,0)))))))))))</f>
        <v>0</v>
      </c>
      <c r="H660" s="248">
        <f>IF(Foglio2!$J$3=Foglio2!$E$3,Ausiliari_Coll.Scol.!F642,IF(Foglio2!$J$3=Foglio2!$E$4,Collab._Tecnici!F642,IF(Foglio2!$J$3=Foglio2!$E$5,Assistenti_Tecnici!F642,IF(Foglio2!$J$3=Foglio2!$E$6,Assistenti_Amm.vo!F642,IF(Foglio2!$J$3=Foglio2!$E$7,Resp_Coord_Amm.vo!F642,IF(Foglio2!$J$3=Foglio2!$E$8,Direttore_Amm.vo!F642,IF(Foglio2!$J$3=Foglio2!$E$9,Doc_mat_elem.re!F642,IF(Foglio2!$J$3=Foglio2!$E$10,Doc_dipl_scuola_sec.!F642,IF(Foglio2!$J$3=Foglio2!$E$11,Doc_scuola_media!F642,IF(Foglio2!$J$3=Foglio2!$E$12,Doc_laureati_scuola_sec.!F660,IF(Foglio2!$J$3=Foglio2!$E$13,Direttivi_capi_ist.!F642,0)))))))))))</f>
        <v>0</v>
      </c>
      <c r="I660" s="248">
        <f>IF(Foglio2!$J$3=Foglio2!$E$3,Ausiliari_Coll.Scol.!G642,IF(Foglio2!$J$3=Foglio2!$E$4,Collab._Tecnici!G642,IF(Foglio2!$J$3=Foglio2!$E$5,Assistenti_Tecnici!G642,IF(Foglio2!$J$3=Foglio2!$E$6,Assistenti_Amm.vo!G642,IF(Foglio2!$J$3=Foglio2!$E$7,Resp_Coord_Amm.vo!G642,IF(Foglio2!$J$3=Foglio2!$E$8,Direttore_Amm.vo!G642,IF(Foglio2!$J$3=Foglio2!$E$9,Doc_mat_elem.re!G642,IF(Foglio2!$J$3=Foglio2!$E$10,Doc_dipl_scuola_sec.!G642,IF(Foglio2!$J$3=Foglio2!$E$11,Doc_scuola_media!G642,IF(Foglio2!$J$3=Foglio2!$E$12,Doc_laureati_scuola_sec.!G660,IF(Foglio2!$J$3=Foglio2!$E$13,Direttivi_capi_ist.!G642,0)))))))))))</f>
        <v>0</v>
      </c>
      <c r="J660" s="248">
        <f>IF(Foglio2!$J$3=Foglio2!$E$3,Ausiliari_Coll.Scol.!H642,IF(Foglio2!$J$3=Foglio2!$E$4,Collab._Tecnici!H642,IF(Foglio2!$J$3=Foglio2!$E$5,Assistenti_Tecnici!H642,IF(Foglio2!$J$3=Foglio2!$E$6,Assistenti_Amm.vo!H642,IF(Foglio2!$J$3=Foglio2!$E$7,Resp_Coord_Amm.vo!H642,IF(Foglio2!$J$3=Foglio2!$E$8,Direttore_Amm.vo!H642,IF(Foglio2!$J$3=Foglio2!$E$9,Doc_mat_elem.re!H642,IF(Foglio2!$J$3=Foglio2!$E$10,Doc_dipl_scuola_sec.!H642,IF(Foglio2!$J$3=Foglio2!$E$11,Doc_scuola_media!H642,IF(Foglio2!$J$3=Foglio2!$E$12,Doc_laureati_scuola_sec.!H660,IF(Foglio2!$J$3=Foglio2!$E$13,Direttivi_capi_ist.!H642,0)))))))))))</f>
        <v>0</v>
      </c>
      <c r="K660" s="248">
        <f>IF(Foglio2!$J$3=Foglio2!$E$3,Ausiliari_Coll.Scol.!I642,IF(Foglio2!$J$3=Foglio2!$E$4,Collab._Tecnici!I642,IF(Foglio2!$J$3=Foglio2!$E$5,Assistenti_Tecnici!I642,IF(Foglio2!$J$3=Foglio2!$E$6,Assistenti_Amm.vo!I642,IF(Foglio2!$J$3=Foglio2!$E$7,Resp_Coord_Amm.vo!I642,IF(Foglio2!$J$3=Foglio2!$E$8,Direttore_Amm.vo!I642,IF(Foglio2!$J$3=Foglio2!$E$9,Doc_mat_elem.re!I642,IF(Foglio2!$J$3=Foglio2!$E$10,Doc_dipl_scuola_sec.!I642,IF(Foglio2!$J$3=Foglio2!$E$11,Doc_scuola_media!I642,IF(Foglio2!$J$3=Foglio2!$E$12,Doc_laureati_scuola_sec.!I660,IF(Foglio2!$J$3=Foglio2!$E$13,Direttivi_capi_ist.!I642,0)))))))))))</f>
        <v>0</v>
      </c>
      <c r="L660" s="248">
        <f>IF(Foglio2!$J$3=Foglio2!$E$3,Ausiliari_Coll.Scol.!J642,IF(Foglio2!$J$3=Foglio2!$E$4,Collab._Tecnici!J642,IF(Foglio2!$J$3=Foglio2!$E$5,Assistenti_Tecnici!J642,IF(Foglio2!$J$3=Foglio2!$E$6,Assistenti_Amm.vo!J642,IF(Foglio2!$J$3=Foglio2!$E$7,Resp_Coord_Amm.vo!J642,IF(Foglio2!$J$3=Foglio2!$E$8,Direttore_Amm.vo!J642,IF(Foglio2!$J$3=Foglio2!$E$9,Doc_mat_elem.re!J642,IF(Foglio2!$J$3=Foglio2!$E$10,Doc_dipl_scuola_sec.!J642,IF(Foglio2!$J$3=Foglio2!$E$11,Doc_scuola_media!J642,IF(Foglio2!$J$3=Foglio2!$E$12,Doc_laureati_scuola_sec.!J660,IF(Foglio2!$J$3=Foglio2!$E$13,Direttivi_capi_ist.!J642,0)))))))))))</f>
        <v>0</v>
      </c>
      <c r="M660" s="249">
        <f>IF(Foglio2!$J$3=Foglio2!$E$3,Ausiliari_Coll.Scol.!K642,IF(Foglio2!$J$3=Foglio2!$E$4,Collab._Tecnici!K642,IF(Foglio2!$J$3=Foglio2!$E$5,Assistenti_Tecnici!K642,IF(Foglio2!$J$3=Foglio2!$E$6,Assistenti_Amm.vo!K642,IF(Foglio2!$J$3=Foglio2!$E$7,Resp_Coord_Amm.vo!K642,IF(Foglio2!$J$3=Foglio2!$E$8,Direttore_Amm.vo!K642,IF(Foglio2!$J$3=Foglio2!$E$9,Doc_mat_elem.re!K642,IF(Foglio2!$J$3=Foglio2!$E$10,Doc_dipl_scuola_sec.!K642,IF(Foglio2!$J$3=Foglio2!$E$11,Doc_scuola_media!K642,IF(Foglio2!$J$3=Foglio2!$E$12,Doc_laureati_scuola_sec.!K660,IF(Foglio2!$J$3=Foglio2!$E$13,Direttivi_capi_ist.!K642,0)))))))))))</f>
        <v>0</v>
      </c>
      <c r="N660" s="250">
        <f>IF(Foglio2!$J$3=Foglio2!$E$3,Ausiliari_Coll.Scol.!L642,IF(Foglio2!$J$3=Foglio2!$E$4,Collab._Tecnici!L642,IF(Foglio2!$J$3=Foglio2!$E$5,Assistenti_Tecnici!L642,IF(Foglio2!$J$3=Foglio2!$E$6,Assistenti_Amm.vo!L642,IF(Foglio2!$J$3=Foglio2!$E$7,Resp_Coord_Amm.vo!L642,IF(Foglio2!$J$3=Foglio2!$E$8,Direttore_Amm.vo!L642,IF(Foglio2!$J$3=Foglio2!$E$9,Doc_mat_elem.re!L642,IF(Foglio2!$J$3=Foglio2!$E$10,Doc_dipl_scuola_sec.!L642,IF(Foglio2!$J$3=Foglio2!$E$11,Doc_scuola_media!L642,IF(Foglio2!$J$3=Foglio2!$E$12,Doc_laureati_scuola_sec.!L660,IF(Foglio2!$J$3=Foglio2!$E$13,Direttivi_capi_ist.!L642,0)))))))))))</f>
        <v>0</v>
      </c>
      <c r="O660" s="251">
        <f>IF(Foglio2!$J$3=Foglio2!$E$3,Ausiliari_Coll.Scol.!M642,IF(Foglio2!$J$3=Foglio2!$E$4,Collab._Tecnici!M642,IF(Foglio2!$J$3=Foglio2!$E$5,Assistenti_Tecnici!M642,IF(Foglio2!$J$3=Foglio2!$E$6,Assistenti_Amm.vo!M642,IF(Foglio2!$J$3=Foglio2!$E$7,Resp_Coord_Amm.vo!M642,IF(Foglio2!$J$3=Foglio2!$E$8,Direttore_Amm.vo!M642,IF(Foglio2!$J$3=Foglio2!$E$9,Doc_mat_elem.re!M642,IF(Foglio2!$J$3=Foglio2!$E$10,Doc_dipl_scuola_sec.!M642,IF(Foglio2!$J$3=Foglio2!$E$11,Doc_scuola_media!M642,IF(Foglio2!$J$3=Foglio2!$E$12,Doc_laureati_scuola_sec.!M660,IF(Foglio2!$J$3=Foglio2!$E$13,Direttivi_capi_ist.!M642,0)))))))))))</f>
        <v>0</v>
      </c>
      <c r="P660" s="252">
        <f>IF(Foglio2!$J$3=Foglio2!$E$3,Ausiliari_Coll.Scol.!N642,IF(Foglio2!$J$3=Foglio2!$E$4,Collab._Tecnici!N642,IF(Foglio2!$J$3=Foglio2!$E$5,Assistenti_Tecnici!N642,IF(Foglio2!$J$3=Foglio2!$E$6,Assistenti_Amm.vo!N642,IF(Foglio2!$J$3=Foglio2!$E$7,Resp_Coord_Amm.vo!N642,IF(Foglio2!$J$3=Foglio2!$E$8,Direttore_Amm.vo!N642,IF(Foglio2!$J$3=Foglio2!$E$9,Doc_mat_elem.re!N642,IF(Foglio2!$J$3=Foglio2!$E$10,Doc_dipl_scuola_sec.!N642,IF(Foglio2!$J$3=Foglio2!$E$11,Doc_scuola_media!N642,IF(Foglio2!$J$3=Foglio2!$E$12,Doc_laureati_scuola_sec.!N660,IF(Foglio2!$J$3=Foglio2!$E$13,Direttivi_capi_ist.!N642,0)))))))))))</f>
        <v>0</v>
      </c>
      <c r="Q660" s="252">
        <f>IF(Foglio2!$J$3=Foglio2!$E$3,Ausiliari_Coll.Scol.!O642,IF(Foglio2!$J$3=Foglio2!$E$4,Collab._Tecnici!O642,IF(Foglio2!$J$3=Foglio2!$E$5,Assistenti_Tecnici!O642,IF(Foglio2!$J$3=Foglio2!$E$6,Assistenti_Amm.vo!O642,IF(Foglio2!$J$3=Foglio2!$E$7,Resp_Coord_Amm.vo!O642,IF(Foglio2!$J$3=Foglio2!$E$8,Direttore_Amm.vo!O642,IF(Foglio2!$J$3=Foglio2!$E$9,Doc_mat_elem.re!O642,IF(Foglio2!$J$3=Foglio2!$E$10,Doc_dipl_scuola_sec.!O642,IF(Foglio2!$J$3=Foglio2!$E$11,Doc_scuola_media!O642,IF(Foglio2!$J$3=Foglio2!$E$12,Doc_laureati_scuola_sec.!O660,IF(Foglio2!$J$3=Foglio2!$E$13,Direttivi_capi_ist.!O642,0)))))))))))</f>
        <v>0</v>
      </c>
      <c r="R660" s="252">
        <f>IF(Foglio2!$J$3=Foglio2!$E$3,Ausiliari_Coll.Scol.!P642,IF(Foglio2!$J$3=Foglio2!$E$4,Collab._Tecnici!P642,IF(Foglio2!$J$3=Foglio2!$E$5,Assistenti_Tecnici!P642,IF(Foglio2!$J$3=Foglio2!$E$6,Assistenti_Amm.vo!P642,IF(Foglio2!$J$3=Foglio2!$E$7,Resp_Coord_Amm.vo!P642,IF(Foglio2!$J$3=Foglio2!$E$8,Direttore_Amm.vo!P642,IF(Foglio2!$J$3=Foglio2!$E$9,Doc_mat_elem.re!P642,IF(Foglio2!$J$3=Foglio2!$E$10,Doc_dipl_scuola_sec.!P642,IF(Foglio2!$J$3=Foglio2!$E$11,Doc_scuola_media!P642,IF(Foglio2!$J$3=Foglio2!$E$12,Doc_laureati_scuola_sec.!P660,IF(Foglio2!$J$3=Foglio2!$E$13,Direttivi_capi_ist.!P642,0)))))))))))</f>
        <v>0</v>
      </c>
      <c r="S660" s="252">
        <f>IF(Foglio2!$J$3=Foglio2!$E$3,Ausiliari_Coll.Scol.!Q642,IF(Foglio2!$J$3=Foglio2!$E$4,Collab._Tecnici!Q642,IF(Foglio2!$J$3=Foglio2!$E$5,Assistenti_Tecnici!Q642,IF(Foglio2!$J$3=Foglio2!$E$6,Assistenti_Amm.vo!Q642,IF(Foglio2!$J$3=Foglio2!$E$7,Resp_Coord_Amm.vo!Q642,IF(Foglio2!$J$3=Foglio2!$E$8,Direttore_Amm.vo!Q642,IF(Foglio2!$J$3=Foglio2!$E$9,Doc_mat_elem.re!Q642,IF(Foglio2!$J$3=Foglio2!$E$10,Doc_dipl_scuola_sec.!Q642,IF(Foglio2!$J$3=Foglio2!$E$11,Doc_scuola_media!Q642,IF(Foglio2!$J$3=Foglio2!$E$12,Doc_laureati_scuola_sec.!Q660,IF(Foglio2!$J$3=Foglio2!$E$13,Direttivi_capi_ist.!Q642,0)))))))))))</f>
        <v>0</v>
      </c>
      <c r="T660" s="252">
        <f>IF(Foglio2!$J$3=Foglio2!$E$3,Ausiliari_Coll.Scol.!R642,IF(Foglio2!$J$3=Foglio2!$E$4,Collab._Tecnici!R642,IF(Foglio2!$J$3=Foglio2!$E$5,Assistenti_Tecnici!R642,IF(Foglio2!$J$3=Foglio2!$E$6,Assistenti_Amm.vo!R642,IF(Foglio2!$J$3=Foglio2!$E$7,Resp_Coord_Amm.vo!R642,IF(Foglio2!$J$3=Foglio2!$E$8,Direttore_Amm.vo!R642,IF(Foglio2!$J$3=Foglio2!$E$9,Doc_mat_elem.re!R642,IF(Foglio2!$J$3=Foglio2!$E$10,Doc_dipl_scuola_sec.!R642,IF(Foglio2!$J$3=Foglio2!$E$11,Doc_scuola_media!R642,IF(Foglio2!$J$3=Foglio2!$E$12,Doc_laureati_scuola_sec.!R660,IF(Foglio2!$J$3=Foglio2!$E$13,Direttivi_capi_ist.!R642,0)))))))))))</f>
        <v>0</v>
      </c>
      <c r="U660" s="252">
        <f t="shared" ref="U660" si="3908">(P660)/12*0.8</f>
        <v>0</v>
      </c>
      <c r="V660" s="252">
        <f t="shared" ref="V660" si="3909">(P660+R660)/12*0.8</f>
        <v>0</v>
      </c>
      <c r="W660" s="253" t="str">
        <f t="shared" ref="W660" si="3910">"Fascia Da "&amp;F660&amp;" a "&amp;F661&amp;" Decorrenza "&amp;DAY(C654)&amp;"/"&amp;MONTH(C654)&amp;"/"&amp;YEAR(C654)</f>
        <v>Fascia Da 15 a 20 Decorrenza 1/7/2008</v>
      </c>
    </row>
    <row r="661" spans="1:23" ht="9" customHeight="1" x14ac:dyDescent="0.2">
      <c r="B661" s="245">
        <f t="shared" si="3329"/>
        <v>39637</v>
      </c>
      <c r="C661" s="377"/>
      <c r="D661" s="377"/>
      <c r="E661" s="254" t="s">
        <v>4</v>
      </c>
      <c r="F661" s="255">
        <v>20</v>
      </c>
      <c r="G661" s="267">
        <f t="shared" ref="G661" si="3911">G660*1936.27</f>
        <v>0</v>
      </c>
      <c r="H661" s="267">
        <f t="shared" ref="H661" si="3912">H660*1936.27</f>
        <v>0</v>
      </c>
      <c r="I661" s="267">
        <f t="shared" ref="I661" si="3913">I660*1936.27</f>
        <v>0</v>
      </c>
      <c r="J661" s="267">
        <f t="shared" ref="J661" si="3914">J660*1936.27</f>
        <v>0</v>
      </c>
      <c r="K661" s="267">
        <f t="shared" ref="K661" si="3915">K660*1936.27</f>
        <v>0</v>
      </c>
      <c r="L661" s="266">
        <f t="shared" ref="L661" si="3916">L660*1936.27</f>
        <v>0</v>
      </c>
      <c r="M661" s="267">
        <f t="shared" ref="M661" si="3917">M660*1936.27</f>
        <v>0</v>
      </c>
      <c r="N661" s="182">
        <f t="shared" ref="N661" si="3918">N660*1936.27</f>
        <v>0</v>
      </c>
      <c r="O661" s="183">
        <f t="shared" ref="O661" si="3919">O660*1936.27</f>
        <v>0</v>
      </c>
      <c r="P661" s="184">
        <f t="shared" ref="P661" si="3920">P660*1936.27</f>
        <v>0</v>
      </c>
      <c r="Q661" s="184">
        <f t="shared" ref="Q661" si="3921">Q660*1936.27</f>
        <v>0</v>
      </c>
      <c r="R661" s="184">
        <f t="shared" ref="R661" si="3922">R660*1936.27</f>
        <v>0</v>
      </c>
      <c r="S661" s="184">
        <f t="shared" ref="S661" si="3923">S660*1936.27</f>
        <v>0</v>
      </c>
      <c r="T661" s="184">
        <f t="shared" ref="T661" si="3924">T660*1936.27</f>
        <v>0</v>
      </c>
      <c r="U661" s="184">
        <f t="shared" ref="U661" si="3925">U660*1936.27</f>
        <v>0</v>
      </c>
      <c r="V661" s="184">
        <f t="shared" ref="V661" si="3926">V660*1936.27</f>
        <v>0</v>
      </c>
    </row>
    <row r="662" spans="1:23" ht="12.75" customHeight="1" x14ac:dyDescent="0.2">
      <c r="A662" s="104">
        <f>IF(Foglio2!$J$7=1,TRUNC(Base!V662,0),TRUNC(Base!U662,0))</f>
        <v>0</v>
      </c>
      <c r="B662" s="245">
        <f t="shared" si="3329"/>
        <v>39638</v>
      </c>
      <c r="C662" s="377"/>
      <c r="D662" s="377"/>
      <c r="E662" s="259" t="s">
        <v>3</v>
      </c>
      <c r="F662" s="260">
        <v>21</v>
      </c>
      <c r="G662" s="248">
        <f>IF(Foglio2!$J$3=Foglio2!$E$3,Ausiliari_Coll.Scol.!E644,IF(Foglio2!$J$3=Foglio2!$E$4,Collab._Tecnici!E644,IF(Foglio2!$J$3=Foglio2!$E$5,Assistenti_Tecnici!E644,IF(Foglio2!$J$3=Foglio2!$E$6,Assistenti_Amm.vo!E644,IF(Foglio2!$J$3=Foglio2!$E$7,Resp_Coord_Amm.vo!E644,IF(Foglio2!$J$3=Foglio2!$E$8,Direttore_Amm.vo!E644,IF(Foglio2!$J$3=Foglio2!$E$9,Doc_mat_elem.re!E644,IF(Foglio2!$J$3=Foglio2!$E$10,Doc_dipl_scuola_sec.!E644,IF(Foglio2!$J$3=Foglio2!$E$11,Doc_scuola_media!E644,IF(Foglio2!$J$3=Foglio2!$E$12,Doc_laureati_scuola_sec.!E662,IF(Foglio2!$J$3=Foglio2!$E$13,Direttivi_capi_ist.!E644,0)))))))))))</f>
        <v>0</v>
      </c>
      <c r="H662" s="248">
        <f>IF(Foglio2!$J$3=Foglio2!$E$3,Ausiliari_Coll.Scol.!F644,IF(Foglio2!$J$3=Foglio2!$E$4,Collab._Tecnici!F644,IF(Foglio2!$J$3=Foglio2!$E$5,Assistenti_Tecnici!F644,IF(Foglio2!$J$3=Foglio2!$E$6,Assistenti_Amm.vo!F644,IF(Foglio2!$J$3=Foglio2!$E$7,Resp_Coord_Amm.vo!F644,IF(Foglio2!$J$3=Foglio2!$E$8,Direttore_Amm.vo!F644,IF(Foglio2!$J$3=Foglio2!$E$9,Doc_mat_elem.re!F644,IF(Foglio2!$J$3=Foglio2!$E$10,Doc_dipl_scuola_sec.!F644,IF(Foglio2!$J$3=Foglio2!$E$11,Doc_scuola_media!F644,IF(Foglio2!$J$3=Foglio2!$E$12,Doc_laureati_scuola_sec.!F662,IF(Foglio2!$J$3=Foglio2!$E$13,Direttivi_capi_ist.!F644,0)))))))))))</f>
        <v>0</v>
      </c>
      <c r="I662" s="248">
        <f>IF(Foglio2!$J$3=Foglio2!$E$3,Ausiliari_Coll.Scol.!G644,IF(Foglio2!$J$3=Foglio2!$E$4,Collab._Tecnici!G644,IF(Foglio2!$J$3=Foglio2!$E$5,Assistenti_Tecnici!G644,IF(Foglio2!$J$3=Foglio2!$E$6,Assistenti_Amm.vo!G644,IF(Foglio2!$J$3=Foglio2!$E$7,Resp_Coord_Amm.vo!G644,IF(Foglio2!$J$3=Foglio2!$E$8,Direttore_Amm.vo!G644,IF(Foglio2!$J$3=Foglio2!$E$9,Doc_mat_elem.re!G644,IF(Foglio2!$J$3=Foglio2!$E$10,Doc_dipl_scuola_sec.!G644,IF(Foglio2!$J$3=Foglio2!$E$11,Doc_scuola_media!G644,IF(Foglio2!$J$3=Foglio2!$E$12,Doc_laureati_scuola_sec.!G662,IF(Foglio2!$J$3=Foglio2!$E$13,Direttivi_capi_ist.!G644,0)))))))))))</f>
        <v>0</v>
      </c>
      <c r="J662" s="248">
        <f>IF(Foglio2!$J$3=Foglio2!$E$3,Ausiliari_Coll.Scol.!H644,IF(Foglio2!$J$3=Foglio2!$E$4,Collab._Tecnici!H644,IF(Foglio2!$J$3=Foglio2!$E$5,Assistenti_Tecnici!H644,IF(Foglio2!$J$3=Foglio2!$E$6,Assistenti_Amm.vo!H644,IF(Foglio2!$J$3=Foglio2!$E$7,Resp_Coord_Amm.vo!H644,IF(Foglio2!$J$3=Foglio2!$E$8,Direttore_Amm.vo!H644,IF(Foglio2!$J$3=Foglio2!$E$9,Doc_mat_elem.re!H644,IF(Foglio2!$J$3=Foglio2!$E$10,Doc_dipl_scuola_sec.!H644,IF(Foglio2!$J$3=Foglio2!$E$11,Doc_scuola_media!H644,IF(Foglio2!$J$3=Foglio2!$E$12,Doc_laureati_scuola_sec.!H662,IF(Foglio2!$J$3=Foglio2!$E$13,Direttivi_capi_ist.!H644,0)))))))))))</f>
        <v>0</v>
      </c>
      <c r="K662" s="248">
        <f>IF(Foglio2!$J$3=Foglio2!$E$3,Ausiliari_Coll.Scol.!I644,IF(Foglio2!$J$3=Foglio2!$E$4,Collab._Tecnici!I644,IF(Foglio2!$J$3=Foglio2!$E$5,Assistenti_Tecnici!I644,IF(Foglio2!$J$3=Foglio2!$E$6,Assistenti_Amm.vo!I644,IF(Foglio2!$J$3=Foglio2!$E$7,Resp_Coord_Amm.vo!I644,IF(Foglio2!$J$3=Foglio2!$E$8,Direttore_Amm.vo!I644,IF(Foglio2!$J$3=Foglio2!$E$9,Doc_mat_elem.re!I644,IF(Foglio2!$J$3=Foglio2!$E$10,Doc_dipl_scuola_sec.!I644,IF(Foglio2!$J$3=Foglio2!$E$11,Doc_scuola_media!I644,IF(Foglio2!$J$3=Foglio2!$E$12,Doc_laureati_scuola_sec.!I662,IF(Foglio2!$J$3=Foglio2!$E$13,Direttivi_capi_ist.!I644,0)))))))))))</f>
        <v>0</v>
      </c>
      <c r="L662" s="248">
        <f>IF(Foglio2!$J$3=Foglio2!$E$3,Ausiliari_Coll.Scol.!J644,IF(Foglio2!$J$3=Foglio2!$E$4,Collab._Tecnici!J644,IF(Foglio2!$J$3=Foglio2!$E$5,Assistenti_Tecnici!J644,IF(Foglio2!$J$3=Foglio2!$E$6,Assistenti_Amm.vo!J644,IF(Foglio2!$J$3=Foglio2!$E$7,Resp_Coord_Amm.vo!J644,IF(Foglio2!$J$3=Foglio2!$E$8,Direttore_Amm.vo!J644,IF(Foglio2!$J$3=Foglio2!$E$9,Doc_mat_elem.re!J644,IF(Foglio2!$J$3=Foglio2!$E$10,Doc_dipl_scuola_sec.!J644,IF(Foglio2!$J$3=Foglio2!$E$11,Doc_scuola_media!J644,IF(Foglio2!$J$3=Foglio2!$E$12,Doc_laureati_scuola_sec.!J662,IF(Foglio2!$J$3=Foglio2!$E$13,Direttivi_capi_ist.!J644,0)))))))))))</f>
        <v>0</v>
      </c>
      <c r="M662" s="249">
        <f>IF(Foglio2!$J$3=Foglio2!$E$3,Ausiliari_Coll.Scol.!K644,IF(Foglio2!$J$3=Foglio2!$E$4,Collab._Tecnici!K644,IF(Foglio2!$J$3=Foglio2!$E$5,Assistenti_Tecnici!K644,IF(Foglio2!$J$3=Foglio2!$E$6,Assistenti_Amm.vo!K644,IF(Foglio2!$J$3=Foglio2!$E$7,Resp_Coord_Amm.vo!K644,IF(Foglio2!$J$3=Foglio2!$E$8,Direttore_Amm.vo!K644,IF(Foglio2!$J$3=Foglio2!$E$9,Doc_mat_elem.re!K644,IF(Foglio2!$J$3=Foglio2!$E$10,Doc_dipl_scuola_sec.!K644,IF(Foglio2!$J$3=Foglio2!$E$11,Doc_scuola_media!K644,IF(Foglio2!$J$3=Foglio2!$E$12,Doc_laureati_scuola_sec.!K662,IF(Foglio2!$J$3=Foglio2!$E$13,Direttivi_capi_ist.!K644,0)))))))))))</f>
        <v>0</v>
      </c>
      <c r="N662" s="250">
        <f>IF(Foglio2!$J$3=Foglio2!$E$3,Ausiliari_Coll.Scol.!L644,IF(Foglio2!$J$3=Foglio2!$E$4,Collab._Tecnici!L644,IF(Foglio2!$J$3=Foglio2!$E$5,Assistenti_Tecnici!L644,IF(Foglio2!$J$3=Foglio2!$E$6,Assistenti_Amm.vo!L644,IF(Foglio2!$J$3=Foglio2!$E$7,Resp_Coord_Amm.vo!L644,IF(Foglio2!$J$3=Foglio2!$E$8,Direttore_Amm.vo!L644,IF(Foglio2!$J$3=Foglio2!$E$9,Doc_mat_elem.re!L644,IF(Foglio2!$J$3=Foglio2!$E$10,Doc_dipl_scuola_sec.!L644,IF(Foglio2!$J$3=Foglio2!$E$11,Doc_scuola_media!L644,IF(Foglio2!$J$3=Foglio2!$E$12,Doc_laureati_scuola_sec.!L662,IF(Foglio2!$J$3=Foglio2!$E$13,Direttivi_capi_ist.!L644,0)))))))))))</f>
        <v>0</v>
      </c>
      <c r="O662" s="251">
        <f>IF(Foglio2!$J$3=Foglio2!$E$3,Ausiliari_Coll.Scol.!M644,IF(Foglio2!$J$3=Foglio2!$E$4,Collab._Tecnici!M644,IF(Foglio2!$J$3=Foglio2!$E$5,Assistenti_Tecnici!M644,IF(Foglio2!$J$3=Foglio2!$E$6,Assistenti_Amm.vo!M644,IF(Foglio2!$J$3=Foglio2!$E$7,Resp_Coord_Amm.vo!M644,IF(Foglio2!$J$3=Foglio2!$E$8,Direttore_Amm.vo!M644,IF(Foglio2!$J$3=Foglio2!$E$9,Doc_mat_elem.re!M644,IF(Foglio2!$J$3=Foglio2!$E$10,Doc_dipl_scuola_sec.!M644,IF(Foglio2!$J$3=Foglio2!$E$11,Doc_scuola_media!M644,IF(Foglio2!$J$3=Foglio2!$E$12,Doc_laureati_scuola_sec.!M662,IF(Foglio2!$J$3=Foglio2!$E$13,Direttivi_capi_ist.!M644,0)))))))))))</f>
        <v>0</v>
      </c>
      <c r="P662" s="252">
        <f>IF(Foglio2!$J$3=Foglio2!$E$3,Ausiliari_Coll.Scol.!N644,IF(Foglio2!$J$3=Foglio2!$E$4,Collab._Tecnici!N644,IF(Foglio2!$J$3=Foglio2!$E$5,Assistenti_Tecnici!N644,IF(Foglio2!$J$3=Foglio2!$E$6,Assistenti_Amm.vo!N644,IF(Foglio2!$J$3=Foglio2!$E$7,Resp_Coord_Amm.vo!N644,IF(Foglio2!$J$3=Foglio2!$E$8,Direttore_Amm.vo!N644,IF(Foglio2!$J$3=Foglio2!$E$9,Doc_mat_elem.re!N644,IF(Foglio2!$J$3=Foglio2!$E$10,Doc_dipl_scuola_sec.!N644,IF(Foglio2!$J$3=Foglio2!$E$11,Doc_scuola_media!N644,IF(Foglio2!$J$3=Foglio2!$E$12,Doc_laureati_scuola_sec.!N662,IF(Foglio2!$J$3=Foglio2!$E$13,Direttivi_capi_ist.!N644,0)))))))))))</f>
        <v>0</v>
      </c>
      <c r="Q662" s="252">
        <f>IF(Foglio2!$J$3=Foglio2!$E$3,Ausiliari_Coll.Scol.!O644,IF(Foglio2!$J$3=Foglio2!$E$4,Collab._Tecnici!O644,IF(Foglio2!$J$3=Foglio2!$E$5,Assistenti_Tecnici!O644,IF(Foglio2!$J$3=Foglio2!$E$6,Assistenti_Amm.vo!O644,IF(Foglio2!$J$3=Foglio2!$E$7,Resp_Coord_Amm.vo!O644,IF(Foglio2!$J$3=Foglio2!$E$8,Direttore_Amm.vo!O644,IF(Foglio2!$J$3=Foglio2!$E$9,Doc_mat_elem.re!O644,IF(Foglio2!$J$3=Foglio2!$E$10,Doc_dipl_scuola_sec.!O644,IF(Foglio2!$J$3=Foglio2!$E$11,Doc_scuola_media!O644,IF(Foglio2!$J$3=Foglio2!$E$12,Doc_laureati_scuola_sec.!O662,IF(Foglio2!$J$3=Foglio2!$E$13,Direttivi_capi_ist.!O644,0)))))))))))</f>
        <v>0</v>
      </c>
      <c r="R662" s="252">
        <f>IF(Foglio2!$J$3=Foglio2!$E$3,Ausiliari_Coll.Scol.!P644,IF(Foglio2!$J$3=Foglio2!$E$4,Collab._Tecnici!P644,IF(Foglio2!$J$3=Foglio2!$E$5,Assistenti_Tecnici!P644,IF(Foglio2!$J$3=Foglio2!$E$6,Assistenti_Amm.vo!P644,IF(Foglio2!$J$3=Foglio2!$E$7,Resp_Coord_Amm.vo!P644,IF(Foglio2!$J$3=Foglio2!$E$8,Direttore_Amm.vo!P644,IF(Foglio2!$J$3=Foglio2!$E$9,Doc_mat_elem.re!P644,IF(Foglio2!$J$3=Foglio2!$E$10,Doc_dipl_scuola_sec.!P644,IF(Foglio2!$J$3=Foglio2!$E$11,Doc_scuola_media!P644,IF(Foglio2!$J$3=Foglio2!$E$12,Doc_laureati_scuola_sec.!P662,IF(Foglio2!$J$3=Foglio2!$E$13,Direttivi_capi_ist.!P644,0)))))))))))</f>
        <v>0</v>
      </c>
      <c r="S662" s="252">
        <f>IF(Foglio2!$J$3=Foglio2!$E$3,Ausiliari_Coll.Scol.!Q644,IF(Foglio2!$J$3=Foglio2!$E$4,Collab._Tecnici!Q644,IF(Foglio2!$J$3=Foglio2!$E$5,Assistenti_Tecnici!Q644,IF(Foglio2!$J$3=Foglio2!$E$6,Assistenti_Amm.vo!Q644,IF(Foglio2!$J$3=Foglio2!$E$7,Resp_Coord_Amm.vo!Q644,IF(Foglio2!$J$3=Foglio2!$E$8,Direttore_Amm.vo!Q644,IF(Foglio2!$J$3=Foglio2!$E$9,Doc_mat_elem.re!Q644,IF(Foglio2!$J$3=Foglio2!$E$10,Doc_dipl_scuola_sec.!Q644,IF(Foglio2!$J$3=Foglio2!$E$11,Doc_scuola_media!Q644,IF(Foglio2!$J$3=Foglio2!$E$12,Doc_laureati_scuola_sec.!Q662,IF(Foglio2!$J$3=Foglio2!$E$13,Direttivi_capi_ist.!Q644,0)))))))))))</f>
        <v>0</v>
      </c>
      <c r="T662" s="252">
        <f>IF(Foglio2!$J$3=Foglio2!$E$3,Ausiliari_Coll.Scol.!R644,IF(Foglio2!$J$3=Foglio2!$E$4,Collab._Tecnici!R644,IF(Foglio2!$J$3=Foglio2!$E$5,Assistenti_Tecnici!R644,IF(Foglio2!$J$3=Foglio2!$E$6,Assistenti_Amm.vo!R644,IF(Foglio2!$J$3=Foglio2!$E$7,Resp_Coord_Amm.vo!R644,IF(Foglio2!$J$3=Foglio2!$E$8,Direttore_Amm.vo!R644,IF(Foglio2!$J$3=Foglio2!$E$9,Doc_mat_elem.re!R644,IF(Foglio2!$J$3=Foglio2!$E$10,Doc_dipl_scuola_sec.!R644,IF(Foglio2!$J$3=Foglio2!$E$11,Doc_scuola_media!R644,IF(Foglio2!$J$3=Foglio2!$E$12,Doc_laureati_scuola_sec.!R662,IF(Foglio2!$J$3=Foglio2!$E$13,Direttivi_capi_ist.!R644,0)))))))))))</f>
        <v>0</v>
      </c>
      <c r="U662" s="252">
        <f t="shared" ref="U662" si="3927">(P662)/12*0.8</f>
        <v>0</v>
      </c>
      <c r="V662" s="252">
        <f t="shared" ref="V662" si="3928">(P662+R662)/12*0.8</f>
        <v>0</v>
      </c>
      <c r="W662" s="253" t="str">
        <f t="shared" ref="W662" si="3929">"Fascia Da "&amp;F662&amp;" a "&amp;F663&amp;" Decorrenza "&amp;DAY(C654)&amp;"/"&amp;MONTH(C654)&amp;"/"&amp;YEAR(C654)</f>
        <v>Fascia Da 21 a 27 Decorrenza 1/7/2008</v>
      </c>
    </row>
    <row r="663" spans="1:23" ht="9" customHeight="1" x14ac:dyDescent="0.2">
      <c r="B663" s="245">
        <f t="shared" si="3329"/>
        <v>39639</v>
      </c>
      <c r="C663" s="377"/>
      <c r="D663" s="377"/>
      <c r="E663" s="254" t="s">
        <v>4</v>
      </c>
      <c r="F663" s="255">
        <v>27</v>
      </c>
      <c r="G663" s="267">
        <f t="shared" ref="G663" si="3930">G662*1936.27</f>
        <v>0</v>
      </c>
      <c r="H663" s="267">
        <f t="shared" ref="H663" si="3931">H662*1936.27</f>
        <v>0</v>
      </c>
      <c r="I663" s="267">
        <f t="shared" ref="I663" si="3932">I662*1936.27</f>
        <v>0</v>
      </c>
      <c r="J663" s="267">
        <f t="shared" ref="J663" si="3933">J662*1936.27</f>
        <v>0</v>
      </c>
      <c r="K663" s="267">
        <f t="shared" ref="K663" si="3934">K662*1936.27</f>
        <v>0</v>
      </c>
      <c r="L663" s="266">
        <f t="shared" ref="L663" si="3935">L662*1936.27</f>
        <v>0</v>
      </c>
      <c r="M663" s="267">
        <f t="shared" ref="M663" si="3936">M662*1936.27</f>
        <v>0</v>
      </c>
      <c r="N663" s="182">
        <f t="shared" ref="N663" si="3937">N662*1936.27</f>
        <v>0</v>
      </c>
      <c r="O663" s="183">
        <f t="shared" ref="O663" si="3938">O662*1936.27</f>
        <v>0</v>
      </c>
      <c r="P663" s="184">
        <f t="shared" ref="P663" si="3939">P662*1936.27</f>
        <v>0</v>
      </c>
      <c r="Q663" s="184">
        <f t="shared" ref="Q663" si="3940">Q662*1936.27</f>
        <v>0</v>
      </c>
      <c r="R663" s="184">
        <f t="shared" ref="R663" si="3941">R662*1936.27</f>
        <v>0</v>
      </c>
      <c r="S663" s="184">
        <f t="shared" ref="S663" si="3942">S662*1936.27</f>
        <v>0</v>
      </c>
      <c r="T663" s="184">
        <f t="shared" ref="T663" si="3943">T662*1936.27</f>
        <v>0</v>
      </c>
      <c r="U663" s="184">
        <f t="shared" ref="U663" si="3944">U662*1936.27</f>
        <v>0</v>
      </c>
      <c r="V663" s="184">
        <f t="shared" ref="V663" si="3945">V662*1936.27</f>
        <v>0</v>
      </c>
    </row>
    <row r="664" spans="1:23" ht="12.75" customHeight="1" x14ac:dyDescent="0.2">
      <c r="A664" s="104">
        <f>IF(Foglio2!$J$7=1,TRUNC(Base!V664,0),TRUNC(Base!U664,0))</f>
        <v>0</v>
      </c>
      <c r="B664" s="245">
        <f t="shared" si="3329"/>
        <v>39640</v>
      </c>
      <c r="C664" s="377"/>
      <c r="D664" s="377"/>
      <c r="E664" s="259" t="s">
        <v>3</v>
      </c>
      <c r="F664" s="260">
        <v>28</v>
      </c>
      <c r="G664" s="248">
        <f>IF(Foglio2!$J$3=Foglio2!$E$3,Ausiliari_Coll.Scol.!E646,IF(Foglio2!$J$3=Foglio2!$E$4,Collab._Tecnici!E646,IF(Foglio2!$J$3=Foglio2!$E$5,Assistenti_Tecnici!E646,IF(Foglio2!$J$3=Foglio2!$E$6,Assistenti_Amm.vo!E646,IF(Foglio2!$J$3=Foglio2!$E$7,Resp_Coord_Amm.vo!E646,IF(Foglio2!$J$3=Foglio2!$E$8,Direttore_Amm.vo!E646,IF(Foglio2!$J$3=Foglio2!$E$9,Doc_mat_elem.re!E646,IF(Foglio2!$J$3=Foglio2!$E$10,Doc_dipl_scuola_sec.!E646,IF(Foglio2!$J$3=Foglio2!$E$11,Doc_scuola_media!E646,IF(Foglio2!$J$3=Foglio2!$E$12,Doc_laureati_scuola_sec.!E664,IF(Foglio2!$J$3=Foglio2!$E$13,Direttivi_capi_ist.!E646,0)))))))))))</f>
        <v>0</v>
      </c>
      <c r="H664" s="248">
        <f>IF(Foglio2!$J$3=Foglio2!$E$3,Ausiliari_Coll.Scol.!F646,IF(Foglio2!$J$3=Foglio2!$E$4,Collab._Tecnici!F646,IF(Foglio2!$J$3=Foglio2!$E$5,Assistenti_Tecnici!F646,IF(Foglio2!$J$3=Foglio2!$E$6,Assistenti_Amm.vo!F646,IF(Foglio2!$J$3=Foglio2!$E$7,Resp_Coord_Amm.vo!F646,IF(Foglio2!$J$3=Foglio2!$E$8,Direttore_Amm.vo!F646,IF(Foglio2!$J$3=Foglio2!$E$9,Doc_mat_elem.re!F646,IF(Foglio2!$J$3=Foglio2!$E$10,Doc_dipl_scuola_sec.!F646,IF(Foglio2!$J$3=Foglio2!$E$11,Doc_scuola_media!F646,IF(Foglio2!$J$3=Foglio2!$E$12,Doc_laureati_scuola_sec.!F664,IF(Foglio2!$J$3=Foglio2!$E$13,Direttivi_capi_ist.!F646,0)))))))))))</f>
        <v>0</v>
      </c>
      <c r="I664" s="248">
        <f>IF(Foglio2!$J$3=Foglio2!$E$3,Ausiliari_Coll.Scol.!G646,IF(Foglio2!$J$3=Foglio2!$E$4,Collab._Tecnici!G646,IF(Foglio2!$J$3=Foglio2!$E$5,Assistenti_Tecnici!G646,IF(Foglio2!$J$3=Foglio2!$E$6,Assistenti_Amm.vo!G646,IF(Foglio2!$J$3=Foglio2!$E$7,Resp_Coord_Amm.vo!G646,IF(Foglio2!$J$3=Foglio2!$E$8,Direttore_Amm.vo!G646,IF(Foglio2!$J$3=Foglio2!$E$9,Doc_mat_elem.re!G646,IF(Foglio2!$J$3=Foglio2!$E$10,Doc_dipl_scuola_sec.!G646,IF(Foglio2!$J$3=Foglio2!$E$11,Doc_scuola_media!G646,IF(Foglio2!$J$3=Foglio2!$E$12,Doc_laureati_scuola_sec.!G664,IF(Foglio2!$J$3=Foglio2!$E$13,Direttivi_capi_ist.!G646,0)))))))))))</f>
        <v>0</v>
      </c>
      <c r="J664" s="248">
        <f>IF(Foglio2!$J$3=Foglio2!$E$3,Ausiliari_Coll.Scol.!H646,IF(Foglio2!$J$3=Foglio2!$E$4,Collab._Tecnici!H646,IF(Foglio2!$J$3=Foglio2!$E$5,Assistenti_Tecnici!H646,IF(Foglio2!$J$3=Foglio2!$E$6,Assistenti_Amm.vo!H646,IF(Foglio2!$J$3=Foglio2!$E$7,Resp_Coord_Amm.vo!H646,IF(Foglio2!$J$3=Foglio2!$E$8,Direttore_Amm.vo!H646,IF(Foglio2!$J$3=Foglio2!$E$9,Doc_mat_elem.re!H646,IF(Foglio2!$J$3=Foglio2!$E$10,Doc_dipl_scuola_sec.!H646,IF(Foglio2!$J$3=Foglio2!$E$11,Doc_scuola_media!H646,IF(Foglio2!$J$3=Foglio2!$E$12,Doc_laureati_scuola_sec.!H664,IF(Foglio2!$J$3=Foglio2!$E$13,Direttivi_capi_ist.!H646,0)))))))))))</f>
        <v>0</v>
      </c>
      <c r="K664" s="248">
        <f>IF(Foglio2!$J$3=Foglio2!$E$3,Ausiliari_Coll.Scol.!I646,IF(Foglio2!$J$3=Foglio2!$E$4,Collab._Tecnici!I646,IF(Foglio2!$J$3=Foglio2!$E$5,Assistenti_Tecnici!I646,IF(Foglio2!$J$3=Foglio2!$E$6,Assistenti_Amm.vo!I646,IF(Foglio2!$J$3=Foglio2!$E$7,Resp_Coord_Amm.vo!I646,IF(Foglio2!$J$3=Foglio2!$E$8,Direttore_Amm.vo!I646,IF(Foglio2!$J$3=Foglio2!$E$9,Doc_mat_elem.re!I646,IF(Foglio2!$J$3=Foglio2!$E$10,Doc_dipl_scuola_sec.!I646,IF(Foglio2!$J$3=Foglio2!$E$11,Doc_scuola_media!I646,IF(Foglio2!$J$3=Foglio2!$E$12,Doc_laureati_scuola_sec.!I664,IF(Foglio2!$J$3=Foglio2!$E$13,Direttivi_capi_ist.!I646,0)))))))))))</f>
        <v>0</v>
      </c>
      <c r="L664" s="248">
        <f>IF(Foglio2!$J$3=Foglio2!$E$3,Ausiliari_Coll.Scol.!J646,IF(Foglio2!$J$3=Foglio2!$E$4,Collab._Tecnici!J646,IF(Foglio2!$J$3=Foglio2!$E$5,Assistenti_Tecnici!J646,IF(Foglio2!$J$3=Foglio2!$E$6,Assistenti_Amm.vo!J646,IF(Foglio2!$J$3=Foglio2!$E$7,Resp_Coord_Amm.vo!J646,IF(Foglio2!$J$3=Foglio2!$E$8,Direttore_Amm.vo!J646,IF(Foglio2!$J$3=Foglio2!$E$9,Doc_mat_elem.re!J646,IF(Foglio2!$J$3=Foglio2!$E$10,Doc_dipl_scuola_sec.!J646,IF(Foglio2!$J$3=Foglio2!$E$11,Doc_scuola_media!J646,IF(Foglio2!$J$3=Foglio2!$E$12,Doc_laureati_scuola_sec.!J664,IF(Foglio2!$J$3=Foglio2!$E$13,Direttivi_capi_ist.!J646,0)))))))))))</f>
        <v>0</v>
      </c>
      <c r="M664" s="249">
        <f>IF(Foglio2!$J$3=Foglio2!$E$3,Ausiliari_Coll.Scol.!K646,IF(Foglio2!$J$3=Foglio2!$E$4,Collab._Tecnici!K646,IF(Foglio2!$J$3=Foglio2!$E$5,Assistenti_Tecnici!K646,IF(Foglio2!$J$3=Foglio2!$E$6,Assistenti_Amm.vo!K646,IF(Foglio2!$J$3=Foglio2!$E$7,Resp_Coord_Amm.vo!K646,IF(Foglio2!$J$3=Foglio2!$E$8,Direttore_Amm.vo!K646,IF(Foglio2!$J$3=Foglio2!$E$9,Doc_mat_elem.re!K646,IF(Foglio2!$J$3=Foglio2!$E$10,Doc_dipl_scuola_sec.!K646,IF(Foglio2!$J$3=Foglio2!$E$11,Doc_scuola_media!K646,IF(Foglio2!$J$3=Foglio2!$E$12,Doc_laureati_scuola_sec.!K664,IF(Foglio2!$J$3=Foglio2!$E$13,Direttivi_capi_ist.!K646,0)))))))))))</f>
        <v>0</v>
      </c>
      <c r="N664" s="250">
        <f>IF(Foglio2!$J$3=Foglio2!$E$3,Ausiliari_Coll.Scol.!L646,IF(Foglio2!$J$3=Foglio2!$E$4,Collab._Tecnici!L646,IF(Foglio2!$J$3=Foglio2!$E$5,Assistenti_Tecnici!L646,IF(Foglio2!$J$3=Foglio2!$E$6,Assistenti_Amm.vo!L646,IF(Foglio2!$J$3=Foglio2!$E$7,Resp_Coord_Amm.vo!L646,IF(Foglio2!$J$3=Foglio2!$E$8,Direttore_Amm.vo!L646,IF(Foglio2!$J$3=Foglio2!$E$9,Doc_mat_elem.re!L646,IF(Foglio2!$J$3=Foglio2!$E$10,Doc_dipl_scuola_sec.!L646,IF(Foglio2!$J$3=Foglio2!$E$11,Doc_scuola_media!L646,IF(Foglio2!$J$3=Foglio2!$E$12,Doc_laureati_scuola_sec.!L664,IF(Foglio2!$J$3=Foglio2!$E$13,Direttivi_capi_ist.!L646,0)))))))))))</f>
        <v>0</v>
      </c>
      <c r="O664" s="251">
        <f>IF(Foglio2!$J$3=Foglio2!$E$3,Ausiliari_Coll.Scol.!M646,IF(Foglio2!$J$3=Foglio2!$E$4,Collab._Tecnici!M646,IF(Foglio2!$J$3=Foglio2!$E$5,Assistenti_Tecnici!M646,IF(Foglio2!$J$3=Foglio2!$E$6,Assistenti_Amm.vo!M646,IF(Foglio2!$J$3=Foglio2!$E$7,Resp_Coord_Amm.vo!M646,IF(Foglio2!$J$3=Foglio2!$E$8,Direttore_Amm.vo!M646,IF(Foglio2!$J$3=Foglio2!$E$9,Doc_mat_elem.re!M646,IF(Foglio2!$J$3=Foglio2!$E$10,Doc_dipl_scuola_sec.!M646,IF(Foglio2!$J$3=Foglio2!$E$11,Doc_scuola_media!M646,IF(Foglio2!$J$3=Foglio2!$E$12,Doc_laureati_scuola_sec.!M664,IF(Foglio2!$J$3=Foglio2!$E$13,Direttivi_capi_ist.!M646,0)))))))))))</f>
        <v>0</v>
      </c>
      <c r="P664" s="252">
        <f>IF(Foglio2!$J$3=Foglio2!$E$3,Ausiliari_Coll.Scol.!N646,IF(Foglio2!$J$3=Foglio2!$E$4,Collab._Tecnici!N646,IF(Foglio2!$J$3=Foglio2!$E$5,Assistenti_Tecnici!N646,IF(Foglio2!$J$3=Foglio2!$E$6,Assistenti_Amm.vo!N646,IF(Foglio2!$J$3=Foglio2!$E$7,Resp_Coord_Amm.vo!N646,IF(Foglio2!$J$3=Foglio2!$E$8,Direttore_Amm.vo!N646,IF(Foglio2!$J$3=Foglio2!$E$9,Doc_mat_elem.re!N646,IF(Foglio2!$J$3=Foglio2!$E$10,Doc_dipl_scuola_sec.!N646,IF(Foglio2!$J$3=Foglio2!$E$11,Doc_scuola_media!N646,IF(Foglio2!$J$3=Foglio2!$E$12,Doc_laureati_scuola_sec.!N664,IF(Foglio2!$J$3=Foglio2!$E$13,Direttivi_capi_ist.!N646,0)))))))))))</f>
        <v>0</v>
      </c>
      <c r="Q664" s="252">
        <f>IF(Foglio2!$J$3=Foglio2!$E$3,Ausiliari_Coll.Scol.!O646,IF(Foglio2!$J$3=Foglio2!$E$4,Collab._Tecnici!O646,IF(Foglio2!$J$3=Foglio2!$E$5,Assistenti_Tecnici!O646,IF(Foglio2!$J$3=Foglio2!$E$6,Assistenti_Amm.vo!O646,IF(Foglio2!$J$3=Foglio2!$E$7,Resp_Coord_Amm.vo!O646,IF(Foglio2!$J$3=Foglio2!$E$8,Direttore_Amm.vo!O646,IF(Foglio2!$J$3=Foglio2!$E$9,Doc_mat_elem.re!O646,IF(Foglio2!$J$3=Foglio2!$E$10,Doc_dipl_scuola_sec.!O646,IF(Foglio2!$J$3=Foglio2!$E$11,Doc_scuola_media!O646,IF(Foglio2!$J$3=Foglio2!$E$12,Doc_laureati_scuola_sec.!O664,IF(Foglio2!$J$3=Foglio2!$E$13,Direttivi_capi_ist.!O646,0)))))))))))</f>
        <v>0</v>
      </c>
      <c r="R664" s="252">
        <f>IF(Foglio2!$J$3=Foglio2!$E$3,Ausiliari_Coll.Scol.!P646,IF(Foglio2!$J$3=Foglio2!$E$4,Collab._Tecnici!P646,IF(Foglio2!$J$3=Foglio2!$E$5,Assistenti_Tecnici!P646,IF(Foglio2!$J$3=Foglio2!$E$6,Assistenti_Amm.vo!P646,IF(Foglio2!$J$3=Foglio2!$E$7,Resp_Coord_Amm.vo!P646,IF(Foglio2!$J$3=Foglio2!$E$8,Direttore_Amm.vo!P646,IF(Foglio2!$J$3=Foglio2!$E$9,Doc_mat_elem.re!P646,IF(Foglio2!$J$3=Foglio2!$E$10,Doc_dipl_scuola_sec.!P646,IF(Foglio2!$J$3=Foglio2!$E$11,Doc_scuola_media!P646,IF(Foglio2!$J$3=Foglio2!$E$12,Doc_laureati_scuola_sec.!P664,IF(Foglio2!$J$3=Foglio2!$E$13,Direttivi_capi_ist.!P646,0)))))))))))</f>
        <v>0</v>
      </c>
      <c r="S664" s="252">
        <f>IF(Foglio2!$J$3=Foglio2!$E$3,Ausiliari_Coll.Scol.!Q646,IF(Foglio2!$J$3=Foglio2!$E$4,Collab._Tecnici!Q646,IF(Foglio2!$J$3=Foglio2!$E$5,Assistenti_Tecnici!Q646,IF(Foglio2!$J$3=Foglio2!$E$6,Assistenti_Amm.vo!Q646,IF(Foglio2!$J$3=Foglio2!$E$7,Resp_Coord_Amm.vo!Q646,IF(Foglio2!$J$3=Foglio2!$E$8,Direttore_Amm.vo!Q646,IF(Foglio2!$J$3=Foglio2!$E$9,Doc_mat_elem.re!Q646,IF(Foglio2!$J$3=Foglio2!$E$10,Doc_dipl_scuola_sec.!Q646,IF(Foglio2!$J$3=Foglio2!$E$11,Doc_scuola_media!Q646,IF(Foglio2!$J$3=Foglio2!$E$12,Doc_laureati_scuola_sec.!Q664,IF(Foglio2!$J$3=Foglio2!$E$13,Direttivi_capi_ist.!Q646,0)))))))))))</f>
        <v>0</v>
      </c>
      <c r="T664" s="252">
        <f>IF(Foglio2!$J$3=Foglio2!$E$3,Ausiliari_Coll.Scol.!R646,IF(Foglio2!$J$3=Foglio2!$E$4,Collab._Tecnici!R646,IF(Foglio2!$J$3=Foglio2!$E$5,Assistenti_Tecnici!R646,IF(Foglio2!$J$3=Foglio2!$E$6,Assistenti_Amm.vo!R646,IF(Foglio2!$J$3=Foglio2!$E$7,Resp_Coord_Amm.vo!R646,IF(Foglio2!$J$3=Foglio2!$E$8,Direttore_Amm.vo!R646,IF(Foglio2!$J$3=Foglio2!$E$9,Doc_mat_elem.re!R646,IF(Foglio2!$J$3=Foglio2!$E$10,Doc_dipl_scuola_sec.!R646,IF(Foglio2!$J$3=Foglio2!$E$11,Doc_scuola_media!R646,IF(Foglio2!$J$3=Foglio2!$E$12,Doc_laureati_scuola_sec.!R664,IF(Foglio2!$J$3=Foglio2!$E$13,Direttivi_capi_ist.!R646,0)))))))))))</f>
        <v>0</v>
      </c>
      <c r="U664" s="252">
        <f t="shared" ref="U664" si="3946">(P664)/12*0.8</f>
        <v>0</v>
      </c>
      <c r="V664" s="252">
        <f t="shared" ref="V664" si="3947">(P664+R664)/12*0.8</f>
        <v>0</v>
      </c>
      <c r="W664" s="253" t="str">
        <f t="shared" ref="W664" si="3948">"Fascia Da "&amp;F664&amp;" a "&amp;F665&amp;" Decorrenza "&amp;DAY(C654)&amp;"/"&amp;MONTH(C654)&amp;"/"&amp;YEAR(C654)</f>
        <v>Fascia Da 28 a 34 Decorrenza 1/7/2008</v>
      </c>
    </row>
    <row r="665" spans="1:23" ht="9" customHeight="1" x14ac:dyDescent="0.2">
      <c r="B665" s="245">
        <f t="shared" si="3329"/>
        <v>39641</v>
      </c>
      <c r="C665" s="377"/>
      <c r="D665" s="377"/>
      <c r="E665" s="254" t="s">
        <v>4</v>
      </c>
      <c r="F665" s="255">
        <v>34</v>
      </c>
      <c r="G665" s="267">
        <f t="shared" ref="G665" si="3949">G664*1936.27</f>
        <v>0</v>
      </c>
      <c r="H665" s="267">
        <f t="shared" ref="H665" si="3950">H664*1936.27</f>
        <v>0</v>
      </c>
      <c r="I665" s="267">
        <f t="shared" ref="I665" si="3951">I664*1936.27</f>
        <v>0</v>
      </c>
      <c r="J665" s="267">
        <f t="shared" ref="J665" si="3952">J664*1936.27</f>
        <v>0</v>
      </c>
      <c r="K665" s="267">
        <f t="shared" ref="K665" si="3953">K664*1936.27</f>
        <v>0</v>
      </c>
      <c r="L665" s="266">
        <f t="shared" ref="L665" si="3954">L664*1936.27</f>
        <v>0</v>
      </c>
      <c r="M665" s="267">
        <f t="shared" ref="M665" si="3955">M664*1936.27</f>
        <v>0</v>
      </c>
      <c r="N665" s="182">
        <f t="shared" ref="N665" si="3956">N664*1936.27</f>
        <v>0</v>
      </c>
      <c r="O665" s="183">
        <f t="shared" ref="O665" si="3957">O664*1936.27</f>
        <v>0</v>
      </c>
      <c r="P665" s="184">
        <f t="shared" ref="P665" si="3958">P664*1936.27</f>
        <v>0</v>
      </c>
      <c r="Q665" s="184">
        <f t="shared" ref="Q665" si="3959">Q664*1936.27</f>
        <v>0</v>
      </c>
      <c r="R665" s="184">
        <f t="shared" ref="R665" si="3960">R664*1936.27</f>
        <v>0</v>
      </c>
      <c r="S665" s="184">
        <f t="shared" ref="S665" si="3961">S664*1936.27</f>
        <v>0</v>
      </c>
      <c r="T665" s="184">
        <f t="shared" ref="T665" si="3962">T664*1936.27</f>
        <v>0</v>
      </c>
      <c r="U665" s="184">
        <f t="shared" ref="U665" si="3963">U664*1936.27</f>
        <v>0</v>
      </c>
      <c r="V665" s="184">
        <f t="shared" ref="V665" si="3964">V664*1936.27</f>
        <v>0</v>
      </c>
    </row>
    <row r="666" spans="1:23" ht="12.75" customHeight="1" x14ac:dyDescent="0.2">
      <c r="A666" s="104">
        <f>IF(Foglio2!$J$7=1,TRUNC(Base!V666,0),TRUNC(Base!U666,0))</f>
        <v>0</v>
      </c>
      <c r="B666" s="245">
        <f t="shared" si="3329"/>
        <v>39642</v>
      </c>
      <c r="C666" s="377"/>
      <c r="D666" s="377"/>
      <c r="E666" s="259" t="s">
        <v>3</v>
      </c>
      <c r="F666" s="260">
        <v>35</v>
      </c>
      <c r="G666" s="248">
        <f>IF(Foglio2!$J$3=Foglio2!$E$3,Ausiliari_Coll.Scol.!E648,IF(Foglio2!$J$3=Foglio2!$E$4,Collab._Tecnici!E648,IF(Foglio2!$J$3=Foglio2!$E$5,Assistenti_Tecnici!E648,IF(Foglio2!$J$3=Foglio2!$E$6,Assistenti_Amm.vo!E648,IF(Foglio2!$J$3=Foglio2!$E$7,Resp_Coord_Amm.vo!E648,IF(Foglio2!$J$3=Foglio2!$E$8,Direttore_Amm.vo!E648,IF(Foglio2!$J$3=Foglio2!$E$9,Doc_mat_elem.re!E648,IF(Foglio2!$J$3=Foglio2!$E$10,Doc_dipl_scuola_sec.!E648,IF(Foglio2!$J$3=Foglio2!$E$11,Doc_scuola_media!E648,IF(Foglio2!$J$3=Foglio2!$E$12,Doc_laureati_scuola_sec.!E666,IF(Foglio2!$J$3=Foglio2!$E$13,Direttivi_capi_ist.!E648,0)))))))))))</f>
        <v>0</v>
      </c>
      <c r="H666" s="248">
        <f>IF(Foglio2!$J$3=Foglio2!$E$3,Ausiliari_Coll.Scol.!F648,IF(Foglio2!$J$3=Foglio2!$E$4,Collab._Tecnici!F648,IF(Foglio2!$J$3=Foglio2!$E$5,Assistenti_Tecnici!F648,IF(Foglio2!$J$3=Foglio2!$E$6,Assistenti_Amm.vo!F648,IF(Foglio2!$J$3=Foglio2!$E$7,Resp_Coord_Amm.vo!F648,IF(Foglio2!$J$3=Foglio2!$E$8,Direttore_Amm.vo!F648,IF(Foglio2!$J$3=Foglio2!$E$9,Doc_mat_elem.re!F648,IF(Foglio2!$J$3=Foglio2!$E$10,Doc_dipl_scuola_sec.!F648,IF(Foglio2!$J$3=Foglio2!$E$11,Doc_scuola_media!F648,IF(Foglio2!$J$3=Foglio2!$E$12,Doc_laureati_scuola_sec.!F666,IF(Foglio2!$J$3=Foglio2!$E$13,Direttivi_capi_ist.!F648,0)))))))))))</f>
        <v>0</v>
      </c>
      <c r="I666" s="248">
        <f>IF(Foglio2!$J$3=Foglio2!$E$3,Ausiliari_Coll.Scol.!G648,IF(Foglio2!$J$3=Foglio2!$E$4,Collab._Tecnici!G648,IF(Foglio2!$J$3=Foglio2!$E$5,Assistenti_Tecnici!G648,IF(Foglio2!$J$3=Foglio2!$E$6,Assistenti_Amm.vo!G648,IF(Foglio2!$J$3=Foglio2!$E$7,Resp_Coord_Amm.vo!G648,IF(Foglio2!$J$3=Foglio2!$E$8,Direttore_Amm.vo!G648,IF(Foglio2!$J$3=Foglio2!$E$9,Doc_mat_elem.re!G648,IF(Foglio2!$J$3=Foglio2!$E$10,Doc_dipl_scuola_sec.!G648,IF(Foglio2!$J$3=Foglio2!$E$11,Doc_scuola_media!G648,IF(Foglio2!$J$3=Foglio2!$E$12,Doc_laureati_scuola_sec.!G666,IF(Foglio2!$J$3=Foglio2!$E$13,Direttivi_capi_ist.!G648,0)))))))))))</f>
        <v>0</v>
      </c>
      <c r="J666" s="248">
        <f>IF(Foglio2!$J$3=Foglio2!$E$3,Ausiliari_Coll.Scol.!H648,IF(Foglio2!$J$3=Foglio2!$E$4,Collab._Tecnici!H648,IF(Foglio2!$J$3=Foglio2!$E$5,Assistenti_Tecnici!H648,IF(Foglio2!$J$3=Foglio2!$E$6,Assistenti_Amm.vo!H648,IF(Foglio2!$J$3=Foglio2!$E$7,Resp_Coord_Amm.vo!H648,IF(Foglio2!$J$3=Foglio2!$E$8,Direttore_Amm.vo!H648,IF(Foglio2!$J$3=Foglio2!$E$9,Doc_mat_elem.re!H648,IF(Foglio2!$J$3=Foglio2!$E$10,Doc_dipl_scuola_sec.!H648,IF(Foglio2!$J$3=Foglio2!$E$11,Doc_scuola_media!H648,IF(Foglio2!$J$3=Foglio2!$E$12,Doc_laureati_scuola_sec.!H666,IF(Foglio2!$J$3=Foglio2!$E$13,Direttivi_capi_ist.!H648,0)))))))))))</f>
        <v>0</v>
      </c>
      <c r="K666" s="248">
        <f>IF(Foglio2!$J$3=Foglio2!$E$3,Ausiliari_Coll.Scol.!I648,IF(Foglio2!$J$3=Foglio2!$E$4,Collab._Tecnici!I648,IF(Foglio2!$J$3=Foglio2!$E$5,Assistenti_Tecnici!I648,IF(Foglio2!$J$3=Foglio2!$E$6,Assistenti_Amm.vo!I648,IF(Foglio2!$J$3=Foglio2!$E$7,Resp_Coord_Amm.vo!I648,IF(Foglio2!$J$3=Foglio2!$E$8,Direttore_Amm.vo!I648,IF(Foglio2!$J$3=Foglio2!$E$9,Doc_mat_elem.re!I648,IF(Foglio2!$J$3=Foglio2!$E$10,Doc_dipl_scuola_sec.!I648,IF(Foglio2!$J$3=Foglio2!$E$11,Doc_scuola_media!I648,IF(Foglio2!$J$3=Foglio2!$E$12,Doc_laureati_scuola_sec.!I666,IF(Foglio2!$J$3=Foglio2!$E$13,Direttivi_capi_ist.!I648,0)))))))))))</f>
        <v>0</v>
      </c>
      <c r="L666" s="248">
        <f>IF(Foglio2!$J$3=Foglio2!$E$3,Ausiliari_Coll.Scol.!J648,IF(Foglio2!$J$3=Foglio2!$E$4,Collab._Tecnici!J648,IF(Foglio2!$J$3=Foglio2!$E$5,Assistenti_Tecnici!J648,IF(Foglio2!$J$3=Foglio2!$E$6,Assistenti_Amm.vo!J648,IF(Foglio2!$J$3=Foglio2!$E$7,Resp_Coord_Amm.vo!J648,IF(Foglio2!$J$3=Foglio2!$E$8,Direttore_Amm.vo!J648,IF(Foglio2!$J$3=Foglio2!$E$9,Doc_mat_elem.re!J648,IF(Foglio2!$J$3=Foglio2!$E$10,Doc_dipl_scuola_sec.!J648,IF(Foglio2!$J$3=Foglio2!$E$11,Doc_scuola_media!J648,IF(Foglio2!$J$3=Foglio2!$E$12,Doc_laureati_scuola_sec.!J666,IF(Foglio2!$J$3=Foglio2!$E$13,Direttivi_capi_ist.!J648,0)))))))))))</f>
        <v>0</v>
      </c>
      <c r="M666" s="249">
        <f>IF(Foglio2!$J$3=Foglio2!$E$3,Ausiliari_Coll.Scol.!K648,IF(Foglio2!$J$3=Foglio2!$E$4,Collab._Tecnici!K648,IF(Foglio2!$J$3=Foglio2!$E$5,Assistenti_Tecnici!K648,IF(Foglio2!$J$3=Foglio2!$E$6,Assistenti_Amm.vo!K648,IF(Foglio2!$J$3=Foglio2!$E$7,Resp_Coord_Amm.vo!K648,IF(Foglio2!$J$3=Foglio2!$E$8,Direttore_Amm.vo!K648,IF(Foglio2!$J$3=Foglio2!$E$9,Doc_mat_elem.re!K648,IF(Foglio2!$J$3=Foglio2!$E$10,Doc_dipl_scuola_sec.!K648,IF(Foglio2!$J$3=Foglio2!$E$11,Doc_scuola_media!K648,IF(Foglio2!$J$3=Foglio2!$E$12,Doc_laureati_scuola_sec.!K666,IF(Foglio2!$J$3=Foglio2!$E$13,Direttivi_capi_ist.!K648,0)))))))))))</f>
        <v>0</v>
      </c>
      <c r="N666" s="250">
        <f>IF(Foglio2!$J$3=Foglio2!$E$3,Ausiliari_Coll.Scol.!L648,IF(Foglio2!$J$3=Foglio2!$E$4,Collab._Tecnici!L648,IF(Foglio2!$J$3=Foglio2!$E$5,Assistenti_Tecnici!L648,IF(Foglio2!$J$3=Foglio2!$E$6,Assistenti_Amm.vo!L648,IF(Foglio2!$J$3=Foglio2!$E$7,Resp_Coord_Amm.vo!L648,IF(Foglio2!$J$3=Foglio2!$E$8,Direttore_Amm.vo!L648,IF(Foglio2!$J$3=Foglio2!$E$9,Doc_mat_elem.re!L648,IF(Foglio2!$J$3=Foglio2!$E$10,Doc_dipl_scuola_sec.!L648,IF(Foglio2!$J$3=Foglio2!$E$11,Doc_scuola_media!L648,IF(Foglio2!$J$3=Foglio2!$E$12,Doc_laureati_scuola_sec.!L666,IF(Foglio2!$J$3=Foglio2!$E$13,Direttivi_capi_ist.!L648,0)))))))))))</f>
        <v>0</v>
      </c>
      <c r="O666" s="251">
        <f>IF(Foglio2!$J$3=Foglio2!$E$3,Ausiliari_Coll.Scol.!M648,IF(Foglio2!$J$3=Foglio2!$E$4,Collab._Tecnici!M648,IF(Foglio2!$J$3=Foglio2!$E$5,Assistenti_Tecnici!M648,IF(Foglio2!$J$3=Foglio2!$E$6,Assistenti_Amm.vo!M648,IF(Foglio2!$J$3=Foglio2!$E$7,Resp_Coord_Amm.vo!M648,IF(Foglio2!$J$3=Foglio2!$E$8,Direttore_Amm.vo!M648,IF(Foglio2!$J$3=Foglio2!$E$9,Doc_mat_elem.re!M648,IF(Foglio2!$J$3=Foglio2!$E$10,Doc_dipl_scuola_sec.!M648,IF(Foglio2!$J$3=Foglio2!$E$11,Doc_scuola_media!M648,IF(Foglio2!$J$3=Foglio2!$E$12,Doc_laureati_scuola_sec.!M666,IF(Foglio2!$J$3=Foglio2!$E$13,Direttivi_capi_ist.!M648,0)))))))))))</f>
        <v>0</v>
      </c>
      <c r="P666" s="252">
        <f>IF(Foglio2!$J$3=Foglio2!$E$3,Ausiliari_Coll.Scol.!N648,IF(Foglio2!$J$3=Foglio2!$E$4,Collab._Tecnici!N648,IF(Foglio2!$J$3=Foglio2!$E$5,Assistenti_Tecnici!N648,IF(Foglio2!$J$3=Foglio2!$E$6,Assistenti_Amm.vo!N648,IF(Foglio2!$J$3=Foglio2!$E$7,Resp_Coord_Amm.vo!N648,IF(Foglio2!$J$3=Foglio2!$E$8,Direttore_Amm.vo!N648,IF(Foglio2!$J$3=Foglio2!$E$9,Doc_mat_elem.re!N648,IF(Foglio2!$J$3=Foglio2!$E$10,Doc_dipl_scuola_sec.!N648,IF(Foglio2!$J$3=Foglio2!$E$11,Doc_scuola_media!N648,IF(Foglio2!$J$3=Foglio2!$E$12,Doc_laureati_scuola_sec.!N666,IF(Foglio2!$J$3=Foglio2!$E$13,Direttivi_capi_ist.!N648,0)))))))))))</f>
        <v>0</v>
      </c>
      <c r="Q666" s="252">
        <f>IF(Foglio2!$J$3=Foglio2!$E$3,Ausiliari_Coll.Scol.!O648,IF(Foglio2!$J$3=Foglio2!$E$4,Collab._Tecnici!O648,IF(Foglio2!$J$3=Foglio2!$E$5,Assistenti_Tecnici!O648,IF(Foglio2!$J$3=Foglio2!$E$6,Assistenti_Amm.vo!O648,IF(Foglio2!$J$3=Foglio2!$E$7,Resp_Coord_Amm.vo!O648,IF(Foglio2!$J$3=Foglio2!$E$8,Direttore_Amm.vo!O648,IF(Foglio2!$J$3=Foglio2!$E$9,Doc_mat_elem.re!O648,IF(Foglio2!$J$3=Foglio2!$E$10,Doc_dipl_scuola_sec.!O648,IF(Foglio2!$J$3=Foglio2!$E$11,Doc_scuola_media!O648,IF(Foglio2!$J$3=Foglio2!$E$12,Doc_laureati_scuola_sec.!O666,IF(Foglio2!$J$3=Foglio2!$E$13,Direttivi_capi_ist.!O648,0)))))))))))</f>
        <v>0</v>
      </c>
      <c r="R666" s="252">
        <f>IF(Foglio2!$J$3=Foglio2!$E$3,Ausiliari_Coll.Scol.!P648,IF(Foglio2!$J$3=Foglio2!$E$4,Collab._Tecnici!P648,IF(Foglio2!$J$3=Foglio2!$E$5,Assistenti_Tecnici!P648,IF(Foglio2!$J$3=Foglio2!$E$6,Assistenti_Amm.vo!P648,IF(Foglio2!$J$3=Foglio2!$E$7,Resp_Coord_Amm.vo!P648,IF(Foglio2!$J$3=Foglio2!$E$8,Direttore_Amm.vo!P648,IF(Foglio2!$J$3=Foglio2!$E$9,Doc_mat_elem.re!P648,IF(Foglio2!$J$3=Foglio2!$E$10,Doc_dipl_scuola_sec.!P648,IF(Foglio2!$J$3=Foglio2!$E$11,Doc_scuola_media!P648,IF(Foglio2!$J$3=Foglio2!$E$12,Doc_laureati_scuola_sec.!P666,IF(Foglio2!$J$3=Foglio2!$E$13,Direttivi_capi_ist.!P648,0)))))))))))</f>
        <v>0</v>
      </c>
      <c r="S666" s="252">
        <f>IF(Foglio2!$J$3=Foglio2!$E$3,Ausiliari_Coll.Scol.!Q648,IF(Foglio2!$J$3=Foglio2!$E$4,Collab._Tecnici!Q648,IF(Foglio2!$J$3=Foglio2!$E$5,Assistenti_Tecnici!Q648,IF(Foglio2!$J$3=Foglio2!$E$6,Assistenti_Amm.vo!Q648,IF(Foglio2!$J$3=Foglio2!$E$7,Resp_Coord_Amm.vo!Q648,IF(Foglio2!$J$3=Foglio2!$E$8,Direttore_Amm.vo!Q648,IF(Foglio2!$J$3=Foglio2!$E$9,Doc_mat_elem.re!Q648,IF(Foglio2!$J$3=Foglio2!$E$10,Doc_dipl_scuola_sec.!Q648,IF(Foglio2!$J$3=Foglio2!$E$11,Doc_scuola_media!Q648,IF(Foglio2!$J$3=Foglio2!$E$12,Doc_laureati_scuola_sec.!Q666,IF(Foglio2!$J$3=Foglio2!$E$13,Direttivi_capi_ist.!Q648,0)))))))))))</f>
        <v>0</v>
      </c>
      <c r="T666" s="252">
        <f>IF(Foglio2!$J$3=Foglio2!$E$3,Ausiliari_Coll.Scol.!R648,IF(Foglio2!$J$3=Foglio2!$E$4,Collab._Tecnici!R648,IF(Foglio2!$J$3=Foglio2!$E$5,Assistenti_Tecnici!R648,IF(Foglio2!$J$3=Foglio2!$E$6,Assistenti_Amm.vo!R648,IF(Foglio2!$J$3=Foglio2!$E$7,Resp_Coord_Amm.vo!R648,IF(Foglio2!$J$3=Foglio2!$E$8,Direttore_Amm.vo!R648,IF(Foglio2!$J$3=Foglio2!$E$9,Doc_mat_elem.re!R648,IF(Foglio2!$J$3=Foglio2!$E$10,Doc_dipl_scuola_sec.!R648,IF(Foglio2!$J$3=Foglio2!$E$11,Doc_scuola_media!R648,IF(Foglio2!$J$3=Foglio2!$E$12,Doc_laureati_scuola_sec.!R666,IF(Foglio2!$J$3=Foglio2!$E$13,Direttivi_capi_ist.!R648,0)))))))))))</f>
        <v>0</v>
      </c>
      <c r="U666" s="252">
        <f t="shared" ref="U666" si="3965">(P666)/12*0.8</f>
        <v>0</v>
      </c>
      <c r="V666" s="252">
        <f t="shared" ref="V666" si="3966">(P666+R666)/12*0.8</f>
        <v>0</v>
      </c>
      <c r="W666" s="253" t="str">
        <f t="shared" ref="W666" si="3967">"Fascia Da "&amp;F666&amp;" a "&amp;F667&amp;" Decorrenza "&amp;DAY(C654)&amp;"/"&amp;MONTH(C654)&amp;"/"&amp;YEAR(C654)</f>
        <v>Fascia Da 35 a  Decorrenza 1/7/2008</v>
      </c>
    </row>
    <row r="667" spans="1:23" ht="9" customHeight="1" x14ac:dyDescent="0.2">
      <c r="B667" s="245">
        <f t="shared" si="3329"/>
        <v>39643</v>
      </c>
      <c r="C667" s="378"/>
      <c r="D667" s="378"/>
      <c r="E667" s="264" t="s">
        <v>4</v>
      </c>
      <c r="F667" s="265"/>
      <c r="G667" s="267">
        <f t="shared" ref="G667" si="3968">G666*1936.27</f>
        <v>0</v>
      </c>
      <c r="H667" s="267">
        <f t="shared" ref="H667" si="3969">H666*1936.27</f>
        <v>0</v>
      </c>
      <c r="I667" s="267">
        <f t="shared" ref="I667" si="3970">I666*1936.27</f>
        <v>0</v>
      </c>
      <c r="J667" s="267">
        <f t="shared" ref="J667" si="3971">J666*1936.27</f>
        <v>0</v>
      </c>
      <c r="K667" s="267">
        <f t="shared" ref="K667" si="3972">K666*1936.27</f>
        <v>0</v>
      </c>
      <c r="L667" s="266">
        <f t="shared" ref="L667" si="3973">L666*1936.27</f>
        <v>0</v>
      </c>
      <c r="M667" s="267">
        <f t="shared" ref="M667" si="3974">M666*1936.27</f>
        <v>0</v>
      </c>
      <c r="N667" s="182">
        <f t="shared" ref="N667" si="3975">N666*1936.27</f>
        <v>0</v>
      </c>
      <c r="O667" s="183">
        <f t="shared" ref="O667" si="3976">O666*1936.27</f>
        <v>0</v>
      </c>
      <c r="P667" s="184">
        <f t="shared" ref="P667" si="3977">P666*1936.27</f>
        <v>0</v>
      </c>
      <c r="Q667" s="184">
        <f t="shared" ref="Q667" si="3978">Q666*1936.27</f>
        <v>0</v>
      </c>
      <c r="R667" s="184">
        <f t="shared" ref="R667" si="3979">R666*1936.27</f>
        <v>0</v>
      </c>
      <c r="S667" s="184">
        <f t="shared" ref="S667" si="3980">S666*1936.27</f>
        <v>0</v>
      </c>
      <c r="T667" s="184">
        <f t="shared" ref="T667" si="3981">T666*1936.27</f>
        <v>0</v>
      </c>
      <c r="U667" s="184">
        <f t="shared" ref="U667" si="3982">U666*1936.27</f>
        <v>0</v>
      </c>
      <c r="V667" s="184">
        <f t="shared" ref="V667" si="3983">V666*1936.27</f>
        <v>0</v>
      </c>
    </row>
    <row r="668" spans="1:23" ht="12.75" customHeight="1" x14ac:dyDescent="0.2">
      <c r="A668" s="104">
        <f>IF(Foglio2!$J$7=1,TRUNC(Base!V668,0),TRUNC(Base!U668,0))</f>
        <v>0</v>
      </c>
      <c r="B668" s="245">
        <f t="shared" ref="B668" si="3984">C670</f>
        <v>39814</v>
      </c>
      <c r="C668" s="375">
        <f t="shared" ref="C668" si="3985">D656+1</f>
        <v>39814</v>
      </c>
      <c r="D668" s="375">
        <v>40268</v>
      </c>
      <c r="E668" s="246" t="s">
        <v>3</v>
      </c>
      <c r="F668" s="247">
        <v>0</v>
      </c>
      <c r="G668" s="248">
        <f>IF(Foglio2!$J$3=Foglio2!$E$3,Ausiliari_Coll.Scol.!E650,IF(Foglio2!$J$3=Foglio2!$E$4,Collab._Tecnici!E650,IF(Foglio2!$J$3=Foglio2!$E$5,Assistenti_Tecnici!E650,IF(Foglio2!$J$3=Foglio2!$E$6,Assistenti_Amm.vo!E650,IF(Foglio2!$J$3=Foglio2!$E$7,Resp_Coord_Amm.vo!E650,IF(Foglio2!$J$3=Foglio2!$E$8,Direttore_Amm.vo!E650,IF(Foglio2!$J$3=Foglio2!$E$9,Doc_mat_elem.re!E650,IF(Foglio2!$J$3=Foglio2!$E$10,Doc_dipl_scuola_sec.!E650,IF(Foglio2!$J$3=Foglio2!$E$11,Doc_scuola_media!E650,IF(Foglio2!$J$3=Foglio2!$E$12,Doc_laureati_scuola_sec.!E668,IF(Foglio2!$J$3=Foglio2!$E$13,Direttivi_capi_ist.!E650,0)))))))))))</f>
        <v>0</v>
      </c>
      <c r="H668" s="248">
        <f>IF(Foglio2!$J$3=Foglio2!$E$3,Ausiliari_Coll.Scol.!F650,IF(Foglio2!$J$3=Foglio2!$E$4,Collab._Tecnici!F650,IF(Foglio2!$J$3=Foglio2!$E$5,Assistenti_Tecnici!F650,IF(Foglio2!$J$3=Foglio2!$E$6,Assistenti_Amm.vo!F650,IF(Foglio2!$J$3=Foglio2!$E$7,Resp_Coord_Amm.vo!F650,IF(Foglio2!$J$3=Foglio2!$E$8,Direttore_Amm.vo!F650,IF(Foglio2!$J$3=Foglio2!$E$9,Doc_mat_elem.re!F650,IF(Foglio2!$J$3=Foglio2!$E$10,Doc_dipl_scuola_sec.!F650,IF(Foglio2!$J$3=Foglio2!$E$11,Doc_scuola_media!F650,IF(Foglio2!$J$3=Foglio2!$E$12,Doc_laureati_scuola_sec.!F668,IF(Foglio2!$J$3=Foglio2!$E$13,Direttivi_capi_ist.!F650,0)))))))))))</f>
        <v>0</v>
      </c>
      <c r="I668" s="248">
        <f>IF(Foglio2!$J$3=Foglio2!$E$3,Ausiliari_Coll.Scol.!G650,IF(Foglio2!$J$3=Foglio2!$E$4,Collab._Tecnici!G650,IF(Foglio2!$J$3=Foglio2!$E$5,Assistenti_Tecnici!G650,IF(Foglio2!$J$3=Foglio2!$E$6,Assistenti_Amm.vo!G650,IF(Foglio2!$J$3=Foglio2!$E$7,Resp_Coord_Amm.vo!G650,IF(Foglio2!$J$3=Foglio2!$E$8,Direttore_Amm.vo!G650,IF(Foglio2!$J$3=Foglio2!$E$9,Doc_mat_elem.re!G650,IF(Foglio2!$J$3=Foglio2!$E$10,Doc_dipl_scuola_sec.!G650,IF(Foglio2!$J$3=Foglio2!$E$11,Doc_scuola_media!G650,IF(Foglio2!$J$3=Foglio2!$E$12,Doc_laureati_scuola_sec.!G668,IF(Foglio2!$J$3=Foglio2!$E$13,Direttivi_capi_ist.!G650,0)))))))))))</f>
        <v>0</v>
      </c>
      <c r="J668" s="248">
        <f>IF(Foglio2!$J$3=Foglio2!$E$3,Ausiliari_Coll.Scol.!H650,IF(Foglio2!$J$3=Foglio2!$E$4,Collab._Tecnici!H650,IF(Foglio2!$J$3=Foglio2!$E$5,Assistenti_Tecnici!H650,IF(Foglio2!$J$3=Foglio2!$E$6,Assistenti_Amm.vo!H650,IF(Foglio2!$J$3=Foglio2!$E$7,Resp_Coord_Amm.vo!H650,IF(Foglio2!$J$3=Foglio2!$E$8,Direttore_Amm.vo!H650,IF(Foglio2!$J$3=Foglio2!$E$9,Doc_mat_elem.re!H650,IF(Foglio2!$J$3=Foglio2!$E$10,Doc_dipl_scuola_sec.!H650,IF(Foglio2!$J$3=Foglio2!$E$11,Doc_scuola_media!H650,IF(Foglio2!$J$3=Foglio2!$E$12,Doc_laureati_scuola_sec.!H668,IF(Foglio2!$J$3=Foglio2!$E$13,Direttivi_capi_ist.!H650,0)))))))))))</f>
        <v>0</v>
      </c>
      <c r="K668" s="248">
        <f>IF(Foglio2!$J$3=Foglio2!$E$3,Ausiliari_Coll.Scol.!I650,IF(Foglio2!$J$3=Foglio2!$E$4,Collab._Tecnici!I650,IF(Foglio2!$J$3=Foglio2!$E$5,Assistenti_Tecnici!I650,IF(Foglio2!$J$3=Foglio2!$E$6,Assistenti_Amm.vo!I650,IF(Foglio2!$J$3=Foglio2!$E$7,Resp_Coord_Amm.vo!I650,IF(Foglio2!$J$3=Foglio2!$E$8,Direttore_Amm.vo!I650,IF(Foglio2!$J$3=Foglio2!$E$9,Doc_mat_elem.re!I650,IF(Foglio2!$J$3=Foglio2!$E$10,Doc_dipl_scuola_sec.!I650,IF(Foglio2!$J$3=Foglio2!$E$11,Doc_scuola_media!I650,IF(Foglio2!$J$3=Foglio2!$E$12,Doc_laureati_scuola_sec.!I668,IF(Foglio2!$J$3=Foglio2!$E$13,Direttivi_capi_ist.!I650,0)))))))))))</f>
        <v>0</v>
      </c>
      <c r="L668" s="248">
        <f>IF(Foglio2!$J$3=Foglio2!$E$3,Ausiliari_Coll.Scol.!J650,IF(Foglio2!$J$3=Foglio2!$E$4,Collab._Tecnici!J650,IF(Foglio2!$J$3=Foglio2!$E$5,Assistenti_Tecnici!J650,IF(Foglio2!$J$3=Foglio2!$E$6,Assistenti_Amm.vo!J650,IF(Foglio2!$J$3=Foglio2!$E$7,Resp_Coord_Amm.vo!J650,IF(Foglio2!$J$3=Foglio2!$E$8,Direttore_Amm.vo!J650,IF(Foglio2!$J$3=Foglio2!$E$9,Doc_mat_elem.re!J650,IF(Foglio2!$J$3=Foglio2!$E$10,Doc_dipl_scuola_sec.!J650,IF(Foglio2!$J$3=Foglio2!$E$11,Doc_scuola_media!J650,IF(Foglio2!$J$3=Foglio2!$E$12,Doc_laureati_scuola_sec.!J668,IF(Foglio2!$J$3=Foglio2!$E$13,Direttivi_capi_ist.!J650,0)))))))))))</f>
        <v>0</v>
      </c>
      <c r="M668" s="249">
        <f>IF(Foglio2!$J$3=Foglio2!$E$3,Ausiliari_Coll.Scol.!K650,IF(Foglio2!$J$3=Foglio2!$E$4,Collab._Tecnici!K650,IF(Foglio2!$J$3=Foglio2!$E$5,Assistenti_Tecnici!K650,IF(Foglio2!$J$3=Foglio2!$E$6,Assistenti_Amm.vo!K650,IF(Foglio2!$J$3=Foglio2!$E$7,Resp_Coord_Amm.vo!K650,IF(Foglio2!$J$3=Foglio2!$E$8,Direttore_Amm.vo!K650,IF(Foglio2!$J$3=Foglio2!$E$9,Doc_mat_elem.re!K650,IF(Foglio2!$J$3=Foglio2!$E$10,Doc_dipl_scuola_sec.!K650,IF(Foglio2!$J$3=Foglio2!$E$11,Doc_scuola_media!K650,IF(Foglio2!$J$3=Foglio2!$E$12,Doc_laureati_scuola_sec.!K668,IF(Foglio2!$J$3=Foglio2!$E$13,Direttivi_capi_ist.!K650,0)))))))))))</f>
        <v>0</v>
      </c>
      <c r="N668" s="250">
        <f>IF(Foglio2!$J$3=Foglio2!$E$3,Ausiliari_Coll.Scol.!L650,IF(Foglio2!$J$3=Foglio2!$E$4,Collab._Tecnici!L650,IF(Foglio2!$J$3=Foglio2!$E$5,Assistenti_Tecnici!L650,IF(Foglio2!$J$3=Foglio2!$E$6,Assistenti_Amm.vo!L650,IF(Foglio2!$J$3=Foglio2!$E$7,Resp_Coord_Amm.vo!L650,IF(Foglio2!$J$3=Foglio2!$E$8,Direttore_Amm.vo!L650,IF(Foglio2!$J$3=Foglio2!$E$9,Doc_mat_elem.re!L650,IF(Foglio2!$J$3=Foglio2!$E$10,Doc_dipl_scuola_sec.!L650,IF(Foglio2!$J$3=Foglio2!$E$11,Doc_scuola_media!L650,IF(Foglio2!$J$3=Foglio2!$E$12,Doc_laureati_scuola_sec.!L668,IF(Foglio2!$J$3=Foglio2!$E$13,Direttivi_capi_ist.!L650,0)))))))))))</f>
        <v>0</v>
      </c>
      <c r="O668" s="251">
        <f>IF(Foglio2!$J$3=Foglio2!$E$3,Ausiliari_Coll.Scol.!M650,IF(Foglio2!$J$3=Foglio2!$E$4,Collab._Tecnici!M650,IF(Foglio2!$J$3=Foglio2!$E$5,Assistenti_Tecnici!M650,IF(Foglio2!$J$3=Foglio2!$E$6,Assistenti_Amm.vo!M650,IF(Foglio2!$J$3=Foglio2!$E$7,Resp_Coord_Amm.vo!M650,IF(Foglio2!$J$3=Foglio2!$E$8,Direttore_Amm.vo!M650,IF(Foglio2!$J$3=Foglio2!$E$9,Doc_mat_elem.re!M650,IF(Foglio2!$J$3=Foglio2!$E$10,Doc_dipl_scuola_sec.!M650,IF(Foglio2!$J$3=Foglio2!$E$11,Doc_scuola_media!M650,IF(Foglio2!$J$3=Foglio2!$E$12,Doc_laureati_scuola_sec.!M668,IF(Foglio2!$J$3=Foglio2!$E$13,Direttivi_capi_ist.!M650,0)))))))))))</f>
        <v>0</v>
      </c>
      <c r="P668" s="252">
        <f>IF(Foglio2!$J$3=Foglio2!$E$3,Ausiliari_Coll.Scol.!N650,IF(Foglio2!$J$3=Foglio2!$E$4,Collab._Tecnici!N650,IF(Foglio2!$J$3=Foglio2!$E$5,Assistenti_Tecnici!N650,IF(Foglio2!$J$3=Foglio2!$E$6,Assistenti_Amm.vo!N650,IF(Foglio2!$J$3=Foglio2!$E$7,Resp_Coord_Amm.vo!N650,IF(Foglio2!$J$3=Foglio2!$E$8,Direttore_Amm.vo!N650,IF(Foglio2!$J$3=Foglio2!$E$9,Doc_mat_elem.re!N650,IF(Foglio2!$J$3=Foglio2!$E$10,Doc_dipl_scuola_sec.!N650,IF(Foglio2!$J$3=Foglio2!$E$11,Doc_scuola_media!N650,IF(Foglio2!$J$3=Foglio2!$E$12,Doc_laureati_scuola_sec.!N668,IF(Foglio2!$J$3=Foglio2!$E$13,Direttivi_capi_ist.!N650,0)))))))))))</f>
        <v>0</v>
      </c>
      <c r="Q668" s="252">
        <f>IF(Foglio2!$J$3=Foglio2!$E$3,Ausiliari_Coll.Scol.!O650,IF(Foglio2!$J$3=Foglio2!$E$4,Collab._Tecnici!O650,IF(Foglio2!$J$3=Foglio2!$E$5,Assistenti_Tecnici!O650,IF(Foglio2!$J$3=Foglio2!$E$6,Assistenti_Amm.vo!O650,IF(Foglio2!$J$3=Foglio2!$E$7,Resp_Coord_Amm.vo!O650,IF(Foglio2!$J$3=Foglio2!$E$8,Direttore_Amm.vo!O650,IF(Foglio2!$J$3=Foglio2!$E$9,Doc_mat_elem.re!O650,IF(Foglio2!$J$3=Foglio2!$E$10,Doc_dipl_scuola_sec.!O650,IF(Foglio2!$J$3=Foglio2!$E$11,Doc_scuola_media!O650,IF(Foglio2!$J$3=Foglio2!$E$12,Doc_laureati_scuola_sec.!O668,IF(Foglio2!$J$3=Foglio2!$E$13,Direttivi_capi_ist.!O650,0)))))))))))</f>
        <v>0</v>
      </c>
      <c r="R668" s="252">
        <f>IF(Foglio2!$J$3=Foglio2!$E$3,Ausiliari_Coll.Scol.!P650,IF(Foglio2!$J$3=Foglio2!$E$4,Collab._Tecnici!P650,IF(Foglio2!$J$3=Foglio2!$E$5,Assistenti_Tecnici!P650,IF(Foglio2!$J$3=Foglio2!$E$6,Assistenti_Amm.vo!P650,IF(Foglio2!$J$3=Foglio2!$E$7,Resp_Coord_Amm.vo!P650,IF(Foglio2!$J$3=Foglio2!$E$8,Direttore_Amm.vo!P650,IF(Foglio2!$J$3=Foglio2!$E$9,Doc_mat_elem.re!P650,IF(Foglio2!$J$3=Foglio2!$E$10,Doc_dipl_scuola_sec.!P650,IF(Foglio2!$J$3=Foglio2!$E$11,Doc_scuola_media!P650,IF(Foglio2!$J$3=Foglio2!$E$12,Doc_laureati_scuola_sec.!P668,IF(Foglio2!$J$3=Foglio2!$E$13,Direttivi_capi_ist.!P650,0)))))))))))</f>
        <v>0</v>
      </c>
      <c r="S668" s="252">
        <f>IF(Foglio2!$J$3=Foglio2!$E$3,Ausiliari_Coll.Scol.!Q650,IF(Foglio2!$J$3=Foglio2!$E$4,Collab._Tecnici!Q650,IF(Foglio2!$J$3=Foglio2!$E$5,Assistenti_Tecnici!Q650,IF(Foglio2!$J$3=Foglio2!$E$6,Assistenti_Amm.vo!Q650,IF(Foglio2!$J$3=Foglio2!$E$7,Resp_Coord_Amm.vo!Q650,IF(Foglio2!$J$3=Foglio2!$E$8,Direttore_Amm.vo!Q650,IF(Foglio2!$J$3=Foglio2!$E$9,Doc_mat_elem.re!Q650,IF(Foglio2!$J$3=Foglio2!$E$10,Doc_dipl_scuola_sec.!Q650,IF(Foglio2!$J$3=Foglio2!$E$11,Doc_scuola_media!Q650,IF(Foglio2!$J$3=Foglio2!$E$12,Doc_laureati_scuola_sec.!Q668,IF(Foglio2!$J$3=Foglio2!$E$13,Direttivi_capi_ist.!Q650,0)))))))))))</f>
        <v>0</v>
      </c>
      <c r="T668" s="252">
        <f>IF(Foglio2!$J$3=Foglio2!$E$3,Ausiliari_Coll.Scol.!R650,IF(Foglio2!$J$3=Foglio2!$E$4,Collab._Tecnici!R650,IF(Foglio2!$J$3=Foglio2!$E$5,Assistenti_Tecnici!R650,IF(Foglio2!$J$3=Foglio2!$E$6,Assistenti_Amm.vo!R650,IF(Foglio2!$J$3=Foglio2!$E$7,Resp_Coord_Amm.vo!R650,IF(Foglio2!$J$3=Foglio2!$E$8,Direttore_Amm.vo!R650,IF(Foglio2!$J$3=Foglio2!$E$9,Doc_mat_elem.re!R650,IF(Foglio2!$J$3=Foglio2!$E$10,Doc_dipl_scuola_sec.!R650,IF(Foglio2!$J$3=Foglio2!$E$11,Doc_scuola_media!R650,IF(Foglio2!$J$3=Foglio2!$E$12,Doc_laureati_scuola_sec.!R668,IF(Foglio2!$J$3=Foglio2!$E$13,Direttivi_capi_ist.!R650,0)))))))))))</f>
        <v>0</v>
      </c>
      <c r="U668" s="252">
        <f t="shared" ref="U668" si="3986">(P668)/12*0.8</f>
        <v>0</v>
      </c>
      <c r="V668" s="252">
        <f t="shared" ref="V668" si="3987">(P668+R668)/12*0.8</f>
        <v>0</v>
      </c>
      <c r="W668" s="253" t="str">
        <f t="shared" ref="W668" si="3988">"Fascia Da "&amp;F668&amp;" a "&amp;F669&amp;" Decorrenza "&amp;DAY(C668)&amp;"/"&amp;MONTH(C668)&amp;"/"&amp;YEAR(C668)</f>
        <v>Fascia Da 0 a 2 Decorrenza 1/1/2009</v>
      </c>
    </row>
    <row r="669" spans="1:23" ht="9" customHeight="1" x14ac:dyDescent="0.2">
      <c r="B669" s="245">
        <f t="shared" ref="B669" si="3989">B668+1</f>
        <v>39815</v>
      </c>
      <c r="C669" s="376"/>
      <c r="D669" s="376"/>
      <c r="E669" s="254" t="s">
        <v>4</v>
      </c>
      <c r="F669" s="255">
        <v>2</v>
      </c>
      <c r="G669" s="267">
        <f t="shared" ref="G669" si="3990">G668*1936.27</f>
        <v>0</v>
      </c>
      <c r="H669" s="267">
        <f t="shared" ref="H669" si="3991">H668*1936.27</f>
        <v>0</v>
      </c>
      <c r="I669" s="267">
        <f t="shared" ref="I669" si="3992">I668*1936.27</f>
        <v>0</v>
      </c>
      <c r="J669" s="267">
        <f t="shared" ref="J669" si="3993">J668*1936.27</f>
        <v>0</v>
      </c>
      <c r="K669" s="267">
        <f t="shared" ref="K669" si="3994">K668*1936.27</f>
        <v>0</v>
      </c>
      <c r="L669" s="266">
        <f t="shared" ref="L669" si="3995">L668*1936.27</f>
        <v>0</v>
      </c>
      <c r="M669" s="267">
        <f t="shared" ref="M669" si="3996">M668*1936.27</f>
        <v>0</v>
      </c>
      <c r="N669" s="182">
        <f t="shared" ref="N669" si="3997">N668*1936.27</f>
        <v>0</v>
      </c>
      <c r="O669" s="183">
        <f t="shared" ref="O669" si="3998">O668*1936.27</f>
        <v>0</v>
      </c>
      <c r="P669" s="184">
        <f t="shared" ref="P669" si="3999">P668*1936.27</f>
        <v>0</v>
      </c>
      <c r="Q669" s="184">
        <f t="shared" ref="Q669" si="4000">Q668*1936.27</f>
        <v>0</v>
      </c>
      <c r="R669" s="184">
        <f t="shared" ref="R669" si="4001">R668*1936.27</f>
        <v>0</v>
      </c>
      <c r="S669" s="184">
        <f t="shared" ref="S669" si="4002">S668*1936.27</f>
        <v>0</v>
      </c>
      <c r="T669" s="184">
        <f t="shared" ref="T669" si="4003">T668*1936.27</f>
        <v>0</v>
      </c>
      <c r="U669" s="184">
        <f t="shared" ref="U669" si="4004">U668*1936.27</f>
        <v>0</v>
      </c>
      <c r="V669" s="184">
        <f t="shared" ref="V669" si="4005">V668*1936.27</f>
        <v>0</v>
      </c>
    </row>
    <row r="670" spans="1:23" ht="12.75" customHeight="1" x14ac:dyDescent="0.2">
      <c r="A670" s="104">
        <f>IF(Foglio2!$J$7=1,TRUNC(Base!V670,0),TRUNC(Base!U670,0))</f>
        <v>0</v>
      </c>
      <c r="B670" s="245">
        <f t="shared" si="3329"/>
        <v>39816</v>
      </c>
      <c r="C670" s="377">
        <f t="shared" ref="C670:D670" si="4006">C668</f>
        <v>39814</v>
      </c>
      <c r="D670" s="377">
        <f t="shared" si="4006"/>
        <v>40268</v>
      </c>
      <c r="E670" s="259" t="s">
        <v>3</v>
      </c>
      <c r="F670" s="260">
        <v>3</v>
      </c>
      <c r="G670" s="248">
        <f>IF(Foglio2!$J$3=Foglio2!$E$3,Ausiliari_Coll.Scol.!E652,IF(Foglio2!$J$3=Foglio2!$E$4,Collab._Tecnici!E652,IF(Foglio2!$J$3=Foglio2!$E$5,Assistenti_Tecnici!E652,IF(Foglio2!$J$3=Foglio2!$E$6,Assistenti_Amm.vo!E652,IF(Foglio2!$J$3=Foglio2!$E$7,Resp_Coord_Amm.vo!E652,IF(Foglio2!$J$3=Foglio2!$E$8,Direttore_Amm.vo!E652,IF(Foglio2!$J$3=Foglio2!$E$9,Doc_mat_elem.re!E652,IF(Foglio2!$J$3=Foglio2!$E$10,Doc_dipl_scuola_sec.!E652,IF(Foglio2!$J$3=Foglio2!$E$11,Doc_scuola_media!E652,IF(Foglio2!$J$3=Foglio2!$E$12,Doc_laureati_scuola_sec.!E670,IF(Foglio2!$J$3=Foglio2!$E$13,Direttivi_capi_ist.!E652,0)))))))))))</f>
        <v>0</v>
      </c>
      <c r="H670" s="248">
        <f>IF(Foglio2!$J$3=Foglio2!$E$3,Ausiliari_Coll.Scol.!F652,IF(Foglio2!$J$3=Foglio2!$E$4,Collab._Tecnici!F652,IF(Foglio2!$J$3=Foglio2!$E$5,Assistenti_Tecnici!F652,IF(Foglio2!$J$3=Foglio2!$E$6,Assistenti_Amm.vo!F652,IF(Foglio2!$J$3=Foglio2!$E$7,Resp_Coord_Amm.vo!F652,IF(Foglio2!$J$3=Foglio2!$E$8,Direttore_Amm.vo!F652,IF(Foglio2!$J$3=Foglio2!$E$9,Doc_mat_elem.re!F652,IF(Foglio2!$J$3=Foglio2!$E$10,Doc_dipl_scuola_sec.!F652,IF(Foglio2!$J$3=Foglio2!$E$11,Doc_scuola_media!F652,IF(Foglio2!$J$3=Foglio2!$E$12,Doc_laureati_scuola_sec.!F670,IF(Foglio2!$J$3=Foglio2!$E$13,Direttivi_capi_ist.!F652,0)))))))))))</f>
        <v>0</v>
      </c>
      <c r="I670" s="248">
        <f>IF(Foglio2!$J$3=Foglio2!$E$3,Ausiliari_Coll.Scol.!G652,IF(Foglio2!$J$3=Foglio2!$E$4,Collab._Tecnici!G652,IF(Foglio2!$J$3=Foglio2!$E$5,Assistenti_Tecnici!G652,IF(Foglio2!$J$3=Foglio2!$E$6,Assistenti_Amm.vo!G652,IF(Foglio2!$J$3=Foglio2!$E$7,Resp_Coord_Amm.vo!G652,IF(Foglio2!$J$3=Foglio2!$E$8,Direttore_Amm.vo!G652,IF(Foglio2!$J$3=Foglio2!$E$9,Doc_mat_elem.re!G652,IF(Foglio2!$J$3=Foglio2!$E$10,Doc_dipl_scuola_sec.!G652,IF(Foglio2!$J$3=Foglio2!$E$11,Doc_scuola_media!G652,IF(Foglio2!$J$3=Foglio2!$E$12,Doc_laureati_scuola_sec.!G670,IF(Foglio2!$J$3=Foglio2!$E$13,Direttivi_capi_ist.!G652,0)))))))))))</f>
        <v>0</v>
      </c>
      <c r="J670" s="248">
        <f>IF(Foglio2!$J$3=Foglio2!$E$3,Ausiliari_Coll.Scol.!H652,IF(Foglio2!$J$3=Foglio2!$E$4,Collab._Tecnici!H652,IF(Foglio2!$J$3=Foglio2!$E$5,Assistenti_Tecnici!H652,IF(Foglio2!$J$3=Foglio2!$E$6,Assistenti_Amm.vo!H652,IF(Foglio2!$J$3=Foglio2!$E$7,Resp_Coord_Amm.vo!H652,IF(Foglio2!$J$3=Foglio2!$E$8,Direttore_Amm.vo!H652,IF(Foglio2!$J$3=Foglio2!$E$9,Doc_mat_elem.re!H652,IF(Foglio2!$J$3=Foglio2!$E$10,Doc_dipl_scuola_sec.!H652,IF(Foglio2!$J$3=Foglio2!$E$11,Doc_scuola_media!H652,IF(Foglio2!$J$3=Foglio2!$E$12,Doc_laureati_scuola_sec.!H670,IF(Foglio2!$J$3=Foglio2!$E$13,Direttivi_capi_ist.!H652,0)))))))))))</f>
        <v>0</v>
      </c>
      <c r="K670" s="248">
        <f>IF(Foglio2!$J$3=Foglio2!$E$3,Ausiliari_Coll.Scol.!I652,IF(Foglio2!$J$3=Foglio2!$E$4,Collab._Tecnici!I652,IF(Foglio2!$J$3=Foglio2!$E$5,Assistenti_Tecnici!I652,IF(Foglio2!$J$3=Foglio2!$E$6,Assistenti_Amm.vo!I652,IF(Foglio2!$J$3=Foglio2!$E$7,Resp_Coord_Amm.vo!I652,IF(Foglio2!$J$3=Foglio2!$E$8,Direttore_Amm.vo!I652,IF(Foglio2!$J$3=Foglio2!$E$9,Doc_mat_elem.re!I652,IF(Foglio2!$J$3=Foglio2!$E$10,Doc_dipl_scuola_sec.!I652,IF(Foglio2!$J$3=Foglio2!$E$11,Doc_scuola_media!I652,IF(Foglio2!$J$3=Foglio2!$E$12,Doc_laureati_scuola_sec.!I670,IF(Foglio2!$J$3=Foglio2!$E$13,Direttivi_capi_ist.!I652,0)))))))))))</f>
        <v>0</v>
      </c>
      <c r="L670" s="248">
        <f>IF(Foglio2!$J$3=Foglio2!$E$3,Ausiliari_Coll.Scol.!J652,IF(Foglio2!$J$3=Foglio2!$E$4,Collab._Tecnici!J652,IF(Foglio2!$J$3=Foglio2!$E$5,Assistenti_Tecnici!J652,IF(Foglio2!$J$3=Foglio2!$E$6,Assistenti_Amm.vo!J652,IF(Foglio2!$J$3=Foglio2!$E$7,Resp_Coord_Amm.vo!J652,IF(Foglio2!$J$3=Foglio2!$E$8,Direttore_Amm.vo!J652,IF(Foglio2!$J$3=Foglio2!$E$9,Doc_mat_elem.re!J652,IF(Foglio2!$J$3=Foglio2!$E$10,Doc_dipl_scuola_sec.!J652,IF(Foglio2!$J$3=Foglio2!$E$11,Doc_scuola_media!J652,IF(Foglio2!$J$3=Foglio2!$E$12,Doc_laureati_scuola_sec.!J670,IF(Foglio2!$J$3=Foglio2!$E$13,Direttivi_capi_ist.!J652,0)))))))))))</f>
        <v>0</v>
      </c>
      <c r="M670" s="249">
        <f>IF(Foglio2!$J$3=Foglio2!$E$3,Ausiliari_Coll.Scol.!K652,IF(Foglio2!$J$3=Foglio2!$E$4,Collab._Tecnici!K652,IF(Foglio2!$J$3=Foglio2!$E$5,Assistenti_Tecnici!K652,IF(Foglio2!$J$3=Foglio2!$E$6,Assistenti_Amm.vo!K652,IF(Foglio2!$J$3=Foglio2!$E$7,Resp_Coord_Amm.vo!K652,IF(Foglio2!$J$3=Foglio2!$E$8,Direttore_Amm.vo!K652,IF(Foglio2!$J$3=Foglio2!$E$9,Doc_mat_elem.re!K652,IF(Foglio2!$J$3=Foglio2!$E$10,Doc_dipl_scuola_sec.!K652,IF(Foglio2!$J$3=Foglio2!$E$11,Doc_scuola_media!K652,IF(Foglio2!$J$3=Foglio2!$E$12,Doc_laureati_scuola_sec.!K670,IF(Foglio2!$J$3=Foglio2!$E$13,Direttivi_capi_ist.!K652,0)))))))))))</f>
        <v>0</v>
      </c>
      <c r="N670" s="250">
        <f>IF(Foglio2!$J$3=Foglio2!$E$3,Ausiliari_Coll.Scol.!L652,IF(Foglio2!$J$3=Foglio2!$E$4,Collab._Tecnici!L652,IF(Foglio2!$J$3=Foglio2!$E$5,Assistenti_Tecnici!L652,IF(Foglio2!$J$3=Foglio2!$E$6,Assistenti_Amm.vo!L652,IF(Foglio2!$J$3=Foglio2!$E$7,Resp_Coord_Amm.vo!L652,IF(Foglio2!$J$3=Foglio2!$E$8,Direttore_Amm.vo!L652,IF(Foglio2!$J$3=Foglio2!$E$9,Doc_mat_elem.re!L652,IF(Foglio2!$J$3=Foglio2!$E$10,Doc_dipl_scuola_sec.!L652,IF(Foglio2!$J$3=Foglio2!$E$11,Doc_scuola_media!L652,IF(Foglio2!$J$3=Foglio2!$E$12,Doc_laureati_scuola_sec.!L670,IF(Foglio2!$J$3=Foglio2!$E$13,Direttivi_capi_ist.!L652,0)))))))))))</f>
        <v>0</v>
      </c>
      <c r="O670" s="251">
        <f>IF(Foglio2!$J$3=Foglio2!$E$3,Ausiliari_Coll.Scol.!M652,IF(Foglio2!$J$3=Foglio2!$E$4,Collab._Tecnici!M652,IF(Foglio2!$J$3=Foglio2!$E$5,Assistenti_Tecnici!M652,IF(Foglio2!$J$3=Foglio2!$E$6,Assistenti_Amm.vo!M652,IF(Foglio2!$J$3=Foglio2!$E$7,Resp_Coord_Amm.vo!M652,IF(Foglio2!$J$3=Foglio2!$E$8,Direttore_Amm.vo!M652,IF(Foglio2!$J$3=Foglio2!$E$9,Doc_mat_elem.re!M652,IF(Foglio2!$J$3=Foglio2!$E$10,Doc_dipl_scuola_sec.!M652,IF(Foglio2!$J$3=Foglio2!$E$11,Doc_scuola_media!M652,IF(Foglio2!$J$3=Foglio2!$E$12,Doc_laureati_scuola_sec.!M670,IF(Foglio2!$J$3=Foglio2!$E$13,Direttivi_capi_ist.!M652,0)))))))))))</f>
        <v>0</v>
      </c>
      <c r="P670" s="252">
        <f>IF(Foglio2!$J$3=Foglio2!$E$3,Ausiliari_Coll.Scol.!N652,IF(Foglio2!$J$3=Foglio2!$E$4,Collab._Tecnici!N652,IF(Foglio2!$J$3=Foglio2!$E$5,Assistenti_Tecnici!N652,IF(Foglio2!$J$3=Foglio2!$E$6,Assistenti_Amm.vo!N652,IF(Foglio2!$J$3=Foglio2!$E$7,Resp_Coord_Amm.vo!N652,IF(Foglio2!$J$3=Foglio2!$E$8,Direttore_Amm.vo!N652,IF(Foglio2!$J$3=Foglio2!$E$9,Doc_mat_elem.re!N652,IF(Foglio2!$J$3=Foglio2!$E$10,Doc_dipl_scuola_sec.!N652,IF(Foglio2!$J$3=Foglio2!$E$11,Doc_scuola_media!N652,IF(Foglio2!$J$3=Foglio2!$E$12,Doc_laureati_scuola_sec.!N670,IF(Foglio2!$J$3=Foglio2!$E$13,Direttivi_capi_ist.!N652,0)))))))))))</f>
        <v>0</v>
      </c>
      <c r="Q670" s="252">
        <f>IF(Foglio2!$J$3=Foglio2!$E$3,Ausiliari_Coll.Scol.!O652,IF(Foglio2!$J$3=Foglio2!$E$4,Collab._Tecnici!O652,IF(Foglio2!$J$3=Foglio2!$E$5,Assistenti_Tecnici!O652,IF(Foglio2!$J$3=Foglio2!$E$6,Assistenti_Amm.vo!O652,IF(Foglio2!$J$3=Foglio2!$E$7,Resp_Coord_Amm.vo!O652,IF(Foglio2!$J$3=Foglio2!$E$8,Direttore_Amm.vo!O652,IF(Foglio2!$J$3=Foglio2!$E$9,Doc_mat_elem.re!O652,IF(Foglio2!$J$3=Foglio2!$E$10,Doc_dipl_scuola_sec.!O652,IF(Foglio2!$J$3=Foglio2!$E$11,Doc_scuola_media!O652,IF(Foglio2!$J$3=Foglio2!$E$12,Doc_laureati_scuola_sec.!O670,IF(Foglio2!$J$3=Foglio2!$E$13,Direttivi_capi_ist.!O652,0)))))))))))</f>
        <v>0</v>
      </c>
      <c r="R670" s="252">
        <f>IF(Foglio2!$J$3=Foglio2!$E$3,Ausiliari_Coll.Scol.!P652,IF(Foglio2!$J$3=Foglio2!$E$4,Collab._Tecnici!P652,IF(Foglio2!$J$3=Foglio2!$E$5,Assistenti_Tecnici!P652,IF(Foglio2!$J$3=Foglio2!$E$6,Assistenti_Amm.vo!P652,IF(Foglio2!$J$3=Foglio2!$E$7,Resp_Coord_Amm.vo!P652,IF(Foglio2!$J$3=Foglio2!$E$8,Direttore_Amm.vo!P652,IF(Foglio2!$J$3=Foglio2!$E$9,Doc_mat_elem.re!P652,IF(Foglio2!$J$3=Foglio2!$E$10,Doc_dipl_scuola_sec.!P652,IF(Foglio2!$J$3=Foglio2!$E$11,Doc_scuola_media!P652,IF(Foglio2!$J$3=Foglio2!$E$12,Doc_laureati_scuola_sec.!P670,IF(Foglio2!$J$3=Foglio2!$E$13,Direttivi_capi_ist.!P652,0)))))))))))</f>
        <v>0</v>
      </c>
      <c r="S670" s="252">
        <f>IF(Foglio2!$J$3=Foglio2!$E$3,Ausiliari_Coll.Scol.!Q652,IF(Foglio2!$J$3=Foglio2!$E$4,Collab._Tecnici!Q652,IF(Foglio2!$J$3=Foglio2!$E$5,Assistenti_Tecnici!Q652,IF(Foglio2!$J$3=Foglio2!$E$6,Assistenti_Amm.vo!Q652,IF(Foglio2!$J$3=Foglio2!$E$7,Resp_Coord_Amm.vo!Q652,IF(Foglio2!$J$3=Foglio2!$E$8,Direttore_Amm.vo!Q652,IF(Foglio2!$J$3=Foglio2!$E$9,Doc_mat_elem.re!Q652,IF(Foglio2!$J$3=Foglio2!$E$10,Doc_dipl_scuola_sec.!Q652,IF(Foglio2!$J$3=Foglio2!$E$11,Doc_scuola_media!Q652,IF(Foglio2!$J$3=Foglio2!$E$12,Doc_laureati_scuola_sec.!Q670,IF(Foglio2!$J$3=Foglio2!$E$13,Direttivi_capi_ist.!Q652,0)))))))))))</f>
        <v>0</v>
      </c>
      <c r="T670" s="252">
        <f>IF(Foglio2!$J$3=Foglio2!$E$3,Ausiliari_Coll.Scol.!R652,IF(Foglio2!$J$3=Foglio2!$E$4,Collab._Tecnici!R652,IF(Foglio2!$J$3=Foglio2!$E$5,Assistenti_Tecnici!R652,IF(Foglio2!$J$3=Foglio2!$E$6,Assistenti_Amm.vo!R652,IF(Foglio2!$J$3=Foglio2!$E$7,Resp_Coord_Amm.vo!R652,IF(Foglio2!$J$3=Foglio2!$E$8,Direttore_Amm.vo!R652,IF(Foglio2!$J$3=Foglio2!$E$9,Doc_mat_elem.re!R652,IF(Foglio2!$J$3=Foglio2!$E$10,Doc_dipl_scuola_sec.!R652,IF(Foglio2!$J$3=Foglio2!$E$11,Doc_scuola_media!R652,IF(Foglio2!$J$3=Foglio2!$E$12,Doc_laureati_scuola_sec.!R670,IF(Foglio2!$J$3=Foglio2!$E$13,Direttivi_capi_ist.!R652,0)))))))))))</f>
        <v>0</v>
      </c>
      <c r="U670" s="252">
        <f t="shared" ref="U670" si="4007">(P670)/12*0.8</f>
        <v>0</v>
      </c>
      <c r="V670" s="252">
        <f t="shared" ref="V670" si="4008">(P670+R670)/12*0.8</f>
        <v>0</v>
      </c>
      <c r="W670" s="253" t="str">
        <f t="shared" ref="W670" si="4009">"Fascia Da "&amp;F670&amp;" a "&amp;F671&amp;" Decorrenza "&amp;DAY(C668)&amp;"/"&amp;MONTH(C668)&amp;"/"&amp;YEAR(C668)</f>
        <v>Fascia Da 3 a 8 Decorrenza 1/1/2009</v>
      </c>
    </row>
    <row r="671" spans="1:23" ht="9" customHeight="1" x14ac:dyDescent="0.2">
      <c r="B671" s="245">
        <f t="shared" si="3329"/>
        <v>39817</v>
      </c>
      <c r="C671" s="377"/>
      <c r="D671" s="377"/>
      <c r="E671" s="254" t="s">
        <v>4</v>
      </c>
      <c r="F671" s="255">
        <v>8</v>
      </c>
      <c r="G671" s="267">
        <f t="shared" ref="G671" si="4010">G670*1936.27</f>
        <v>0</v>
      </c>
      <c r="H671" s="267">
        <f t="shared" ref="H671" si="4011">H670*1936.27</f>
        <v>0</v>
      </c>
      <c r="I671" s="267">
        <f t="shared" ref="I671" si="4012">I670*1936.27</f>
        <v>0</v>
      </c>
      <c r="J671" s="267">
        <f t="shared" ref="J671" si="4013">J670*1936.27</f>
        <v>0</v>
      </c>
      <c r="K671" s="267">
        <f t="shared" ref="K671" si="4014">K670*1936.27</f>
        <v>0</v>
      </c>
      <c r="L671" s="266">
        <f t="shared" ref="L671" si="4015">L670*1936.27</f>
        <v>0</v>
      </c>
      <c r="M671" s="267">
        <f t="shared" ref="M671" si="4016">M670*1936.27</f>
        <v>0</v>
      </c>
      <c r="N671" s="182">
        <f t="shared" ref="N671" si="4017">N670*1936.27</f>
        <v>0</v>
      </c>
      <c r="O671" s="183">
        <f t="shared" ref="O671" si="4018">O670*1936.27</f>
        <v>0</v>
      </c>
      <c r="P671" s="184">
        <f t="shared" ref="P671" si="4019">P670*1936.27</f>
        <v>0</v>
      </c>
      <c r="Q671" s="184">
        <f t="shared" ref="Q671" si="4020">Q670*1936.27</f>
        <v>0</v>
      </c>
      <c r="R671" s="184">
        <f t="shared" ref="R671" si="4021">R670*1936.27</f>
        <v>0</v>
      </c>
      <c r="S671" s="184">
        <f t="shared" ref="S671" si="4022">S670*1936.27</f>
        <v>0</v>
      </c>
      <c r="T671" s="184">
        <f t="shared" ref="T671" si="4023">T670*1936.27</f>
        <v>0</v>
      </c>
      <c r="U671" s="184">
        <f t="shared" ref="U671" si="4024">U670*1936.27</f>
        <v>0</v>
      </c>
      <c r="V671" s="184">
        <f t="shared" ref="V671" si="4025">V670*1936.27</f>
        <v>0</v>
      </c>
    </row>
    <row r="672" spans="1:23" ht="12.75" customHeight="1" x14ac:dyDescent="0.2">
      <c r="A672" s="104">
        <f>IF(Foglio2!$J$7=1,TRUNC(Base!V672,0),TRUNC(Base!U672,0))</f>
        <v>0</v>
      </c>
      <c r="B672" s="245">
        <f t="shared" si="3329"/>
        <v>39818</v>
      </c>
      <c r="C672" s="377"/>
      <c r="D672" s="377"/>
      <c r="E672" s="259" t="s">
        <v>3</v>
      </c>
      <c r="F672" s="260">
        <v>9</v>
      </c>
      <c r="G672" s="248">
        <f>IF(Foglio2!$J$3=Foglio2!$E$3,Ausiliari_Coll.Scol.!E654,IF(Foglio2!$J$3=Foglio2!$E$4,Collab._Tecnici!E654,IF(Foglio2!$J$3=Foglio2!$E$5,Assistenti_Tecnici!E654,IF(Foglio2!$J$3=Foglio2!$E$6,Assistenti_Amm.vo!E654,IF(Foglio2!$J$3=Foglio2!$E$7,Resp_Coord_Amm.vo!E654,IF(Foglio2!$J$3=Foglio2!$E$8,Direttore_Amm.vo!E654,IF(Foglio2!$J$3=Foglio2!$E$9,Doc_mat_elem.re!E654,IF(Foglio2!$J$3=Foglio2!$E$10,Doc_dipl_scuola_sec.!E654,IF(Foglio2!$J$3=Foglio2!$E$11,Doc_scuola_media!E654,IF(Foglio2!$J$3=Foglio2!$E$12,Doc_laureati_scuola_sec.!E672,IF(Foglio2!$J$3=Foglio2!$E$13,Direttivi_capi_ist.!E654,0)))))))))))</f>
        <v>0</v>
      </c>
      <c r="H672" s="248">
        <f>IF(Foglio2!$J$3=Foglio2!$E$3,Ausiliari_Coll.Scol.!F654,IF(Foglio2!$J$3=Foglio2!$E$4,Collab._Tecnici!F654,IF(Foglio2!$J$3=Foglio2!$E$5,Assistenti_Tecnici!F654,IF(Foglio2!$J$3=Foglio2!$E$6,Assistenti_Amm.vo!F654,IF(Foglio2!$J$3=Foglio2!$E$7,Resp_Coord_Amm.vo!F654,IF(Foglio2!$J$3=Foglio2!$E$8,Direttore_Amm.vo!F654,IF(Foglio2!$J$3=Foglio2!$E$9,Doc_mat_elem.re!F654,IF(Foglio2!$J$3=Foglio2!$E$10,Doc_dipl_scuola_sec.!F654,IF(Foglio2!$J$3=Foglio2!$E$11,Doc_scuola_media!F654,IF(Foglio2!$J$3=Foglio2!$E$12,Doc_laureati_scuola_sec.!F672,IF(Foglio2!$J$3=Foglio2!$E$13,Direttivi_capi_ist.!F654,0)))))))))))</f>
        <v>0</v>
      </c>
      <c r="I672" s="248">
        <f>IF(Foglio2!$J$3=Foglio2!$E$3,Ausiliari_Coll.Scol.!G654,IF(Foglio2!$J$3=Foglio2!$E$4,Collab._Tecnici!G654,IF(Foglio2!$J$3=Foglio2!$E$5,Assistenti_Tecnici!G654,IF(Foglio2!$J$3=Foglio2!$E$6,Assistenti_Amm.vo!G654,IF(Foglio2!$J$3=Foglio2!$E$7,Resp_Coord_Amm.vo!G654,IF(Foglio2!$J$3=Foglio2!$E$8,Direttore_Amm.vo!G654,IF(Foglio2!$J$3=Foglio2!$E$9,Doc_mat_elem.re!G654,IF(Foglio2!$J$3=Foglio2!$E$10,Doc_dipl_scuola_sec.!G654,IF(Foglio2!$J$3=Foglio2!$E$11,Doc_scuola_media!G654,IF(Foglio2!$J$3=Foglio2!$E$12,Doc_laureati_scuola_sec.!G672,IF(Foglio2!$J$3=Foglio2!$E$13,Direttivi_capi_ist.!G654,0)))))))))))</f>
        <v>0</v>
      </c>
      <c r="J672" s="248">
        <f>IF(Foglio2!$J$3=Foglio2!$E$3,Ausiliari_Coll.Scol.!H654,IF(Foglio2!$J$3=Foglio2!$E$4,Collab._Tecnici!H654,IF(Foglio2!$J$3=Foglio2!$E$5,Assistenti_Tecnici!H654,IF(Foglio2!$J$3=Foglio2!$E$6,Assistenti_Amm.vo!H654,IF(Foglio2!$J$3=Foglio2!$E$7,Resp_Coord_Amm.vo!H654,IF(Foglio2!$J$3=Foglio2!$E$8,Direttore_Amm.vo!H654,IF(Foglio2!$J$3=Foglio2!$E$9,Doc_mat_elem.re!H654,IF(Foglio2!$J$3=Foglio2!$E$10,Doc_dipl_scuola_sec.!H654,IF(Foglio2!$J$3=Foglio2!$E$11,Doc_scuola_media!H654,IF(Foglio2!$J$3=Foglio2!$E$12,Doc_laureati_scuola_sec.!H672,IF(Foglio2!$J$3=Foglio2!$E$13,Direttivi_capi_ist.!H654,0)))))))))))</f>
        <v>0</v>
      </c>
      <c r="K672" s="248">
        <f>IF(Foglio2!$J$3=Foglio2!$E$3,Ausiliari_Coll.Scol.!I654,IF(Foglio2!$J$3=Foglio2!$E$4,Collab._Tecnici!I654,IF(Foglio2!$J$3=Foglio2!$E$5,Assistenti_Tecnici!I654,IF(Foglio2!$J$3=Foglio2!$E$6,Assistenti_Amm.vo!I654,IF(Foglio2!$J$3=Foglio2!$E$7,Resp_Coord_Amm.vo!I654,IF(Foglio2!$J$3=Foglio2!$E$8,Direttore_Amm.vo!I654,IF(Foglio2!$J$3=Foglio2!$E$9,Doc_mat_elem.re!I654,IF(Foglio2!$J$3=Foglio2!$E$10,Doc_dipl_scuola_sec.!I654,IF(Foglio2!$J$3=Foglio2!$E$11,Doc_scuola_media!I654,IF(Foglio2!$J$3=Foglio2!$E$12,Doc_laureati_scuola_sec.!I672,IF(Foglio2!$J$3=Foglio2!$E$13,Direttivi_capi_ist.!I654,0)))))))))))</f>
        <v>0</v>
      </c>
      <c r="L672" s="248">
        <f>IF(Foglio2!$J$3=Foglio2!$E$3,Ausiliari_Coll.Scol.!J654,IF(Foglio2!$J$3=Foglio2!$E$4,Collab._Tecnici!J654,IF(Foglio2!$J$3=Foglio2!$E$5,Assistenti_Tecnici!J654,IF(Foglio2!$J$3=Foglio2!$E$6,Assistenti_Amm.vo!J654,IF(Foglio2!$J$3=Foglio2!$E$7,Resp_Coord_Amm.vo!J654,IF(Foglio2!$J$3=Foglio2!$E$8,Direttore_Amm.vo!J654,IF(Foglio2!$J$3=Foglio2!$E$9,Doc_mat_elem.re!J654,IF(Foglio2!$J$3=Foglio2!$E$10,Doc_dipl_scuola_sec.!J654,IF(Foglio2!$J$3=Foglio2!$E$11,Doc_scuola_media!J654,IF(Foglio2!$J$3=Foglio2!$E$12,Doc_laureati_scuola_sec.!J672,IF(Foglio2!$J$3=Foglio2!$E$13,Direttivi_capi_ist.!J654,0)))))))))))</f>
        <v>0</v>
      </c>
      <c r="M672" s="249">
        <f>IF(Foglio2!$J$3=Foglio2!$E$3,Ausiliari_Coll.Scol.!K654,IF(Foglio2!$J$3=Foglio2!$E$4,Collab._Tecnici!K654,IF(Foglio2!$J$3=Foglio2!$E$5,Assistenti_Tecnici!K654,IF(Foglio2!$J$3=Foglio2!$E$6,Assistenti_Amm.vo!K654,IF(Foglio2!$J$3=Foglio2!$E$7,Resp_Coord_Amm.vo!K654,IF(Foglio2!$J$3=Foglio2!$E$8,Direttore_Amm.vo!K654,IF(Foglio2!$J$3=Foglio2!$E$9,Doc_mat_elem.re!K654,IF(Foglio2!$J$3=Foglio2!$E$10,Doc_dipl_scuola_sec.!K654,IF(Foglio2!$J$3=Foglio2!$E$11,Doc_scuola_media!K654,IF(Foglio2!$J$3=Foglio2!$E$12,Doc_laureati_scuola_sec.!K672,IF(Foglio2!$J$3=Foglio2!$E$13,Direttivi_capi_ist.!K654,0)))))))))))</f>
        <v>0</v>
      </c>
      <c r="N672" s="250">
        <f>IF(Foglio2!$J$3=Foglio2!$E$3,Ausiliari_Coll.Scol.!L654,IF(Foglio2!$J$3=Foglio2!$E$4,Collab._Tecnici!L654,IF(Foglio2!$J$3=Foglio2!$E$5,Assistenti_Tecnici!L654,IF(Foglio2!$J$3=Foglio2!$E$6,Assistenti_Amm.vo!L654,IF(Foglio2!$J$3=Foglio2!$E$7,Resp_Coord_Amm.vo!L654,IF(Foglio2!$J$3=Foglio2!$E$8,Direttore_Amm.vo!L654,IF(Foglio2!$J$3=Foglio2!$E$9,Doc_mat_elem.re!L654,IF(Foglio2!$J$3=Foglio2!$E$10,Doc_dipl_scuola_sec.!L654,IF(Foglio2!$J$3=Foglio2!$E$11,Doc_scuola_media!L654,IF(Foglio2!$J$3=Foglio2!$E$12,Doc_laureati_scuola_sec.!L672,IF(Foglio2!$J$3=Foglio2!$E$13,Direttivi_capi_ist.!L654,0)))))))))))</f>
        <v>0</v>
      </c>
      <c r="O672" s="251">
        <f>IF(Foglio2!$J$3=Foglio2!$E$3,Ausiliari_Coll.Scol.!M654,IF(Foglio2!$J$3=Foglio2!$E$4,Collab._Tecnici!M654,IF(Foglio2!$J$3=Foglio2!$E$5,Assistenti_Tecnici!M654,IF(Foglio2!$J$3=Foglio2!$E$6,Assistenti_Amm.vo!M654,IF(Foglio2!$J$3=Foglio2!$E$7,Resp_Coord_Amm.vo!M654,IF(Foglio2!$J$3=Foglio2!$E$8,Direttore_Amm.vo!M654,IF(Foglio2!$J$3=Foglio2!$E$9,Doc_mat_elem.re!M654,IF(Foglio2!$J$3=Foglio2!$E$10,Doc_dipl_scuola_sec.!M654,IF(Foglio2!$J$3=Foglio2!$E$11,Doc_scuola_media!M654,IF(Foglio2!$J$3=Foglio2!$E$12,Doc_laureati_scuola_sec.!M672,IF(Foglio2!$J$3=Foglio2!$E$13,Direttivi_capi_ist.!M654,0)))))))))))</f>
        <v>0</v>
      </c>
      <c r="P672" s="252">
        <f>IF(Foglio2!$J$3=Foglio2!$E$3,Ausiliari_Coll.Scol.!N654,IF(Foglio2!$J$3=Foglio2!$E$4,Collab._Tecnici!N654,IF(Foglio2!$J$3=Foglio2!$E$5,Assistenti_Tecnici!N654,IF(Foglio2!$J$3=Foglio2!$E$6,Assistenti_Amm.vo!N654,IF(Foglio2!$J$3=Foglio2!$E$7,Resp_Coord_Amm.vo!N654,IF(Foglio2!$J$3=Foglio2!$E$8,Direttore_Amm.vo!N654,IF(Foglio2!$J$3=Foglio2!$E$9,Doc_mat_elem.re!N654,IF(Foglio2!$J$3=Foglio2!$E$10,Doc_dipl_scuola_sec.!N654,IF(Foglio2!$J$3=Foglio2!$E$11,Doc_scuola_media!N654,IF(Foglio2!$J$3=Foglio2!$E$12,Doc_laureati_scuola_sec.!N672,IF(Foglio2!$J$3=Foglio2!$E$13,Direttivi_capi_ist.!N654,0)))))))))))</f>
        <v>0</v>
      </c>
      <c r="Q672" s="252">
        <f>IF(Foglio2!$J$3=Foglio2!$E$3,Ausiliari_Coll.Scol.!O654,IF(Foglio2!$J$3=Foglio2!$E$4,Collab._Tecnici!O654,IF(Foglio2!$J$3=Foglio2!$E$5,Assistenti_Tecnici!O654,IF(Foglio2!$J$3=Foglio2!$E$6,Assistenti_Amm.vo!O654,IF(Foglio2!$J$3=Foglio2!$E$7,Resp_Coord_Amm.vo!O654,IF(Foglio2!$J$3=Foglio2!$E$8,Direttore_Amm.vo!O654,IF(Foglio2!$J$3=Foglio2!$E$9,Doc_mat_elem.re!O654,IF(Foglio2!$J$3=Foglio2!$E$10,Doc_dipl_scuola_sec.!O654,IF(Foglio2!$J$3=Foglio2!$E$11,Doc_scuola_media!O654,IF(Foglio2!$J$3=Foglio2!$E$12,Doc_laureati_scuola_sec.!O672,IF(Foglio2!$J$3=Foglio2!$E$13,Direttivi_capi_ist.!O654,0)))))))))))</f>
        <v>0</v>
      </c>
      <c r="R672" s="252">
        <f>IF(Foglio2!$J$3=Foglio2!$E$3,Ausiliari_Coll.Scol.!P654,IF(Foglio2!$J$3=Foglio2!$E$4,Collab._Tecnici!P654,IF(Foglio2!$J$3=Foglio2!$E$5,Assistenti_Tecnici!P654,IF(Foglio2!$J$3=Foglio2!$E$6,Assistenti_Amm.vo!P654,IF(Foglio2!$J$3=Foglio2!$E$7,Resp_Coord_Amm.vo!P654,IF(Foglio2!$J$3=Foglio2!$E$8,Direttore_Amm.vo!P654,IF(Foglio2!$J$3=Foglio2!$E$9,Doc_mat_elem.re!P654,IF(Foglio2!$J$3=Foglio2!$E$10,Doc_dipl_scuola_sec.!P654,IF(Foglio2!$J$3=Foglio2!$E$11,Doc_scuola_media!P654,IF(Foglio2!$J$3=Foglio2!$E$12,Doc_laureati_scuola_sec.!P672,IF(Foglio2!$J$3=Foglio2!$E$13,Direttivi_capi_ist.!P654,0)))))))))))</f>
        <v>0</v>
      </c>
      <c r="S672" s="252">
        <f>IF(Foglio2!$J$3=Foglio2!$E$3,Ausiliari_Coll.Scol.!Q654,IF(Foglio2!$J$3=Foglio2!$E$4,Collab._Tecnici!Q654,IF(Foglio2!$J$3=Foglio2!$E$5,Assistenti_Tecnici!Q654,IF(Foglio2!$J$3=Foglio2!$E$6,Assistenti_Amm.vo!Q654,IF(Foglio2!$J$3=Foglio2!$E$7,Resp_Coord_Amm.vo!Q654,IF(Foglio2!$J$3=Foglio2!$E$8,Direttore_Amm.vo!Q654,IF(Foglio2!$J$3=Foglio2!$E$9,Doc_mat_elem.re!Q654,IF(Foglio2!$J$3=Foglio2!$E$10,Doc_dipl_scuola_sec.!Q654,IF(Foglio2!$J$3=Foglio2!$E$11,Doc_scuola_media!Q654,IF(Foglio2!$J$3=Foglio2!$E$12,Doc_laureati_scuola_sec.!Q672,IF(Foglio2!$J$3=Foglio2!$E$13,Direttivi_capi_ist.!Q654,0)))))))))))</f>
        <v>0</v>
      </c>
      <c r="T672" s="252">
        <f>IF(Foglio2!$J$3=Foglio2!$E$3,Ausiliari_Coll.Scol.!R654,IF(Foglio2!$J$3=Foglio2!$E$4,Collab._Tecnici!R654,IF(Foglio2!$J$3=Foglio2!$E$5,Assistenti_Tecnici!R654,IF(Foglio2!$J$3=Foglio2!$E$6,Assistenti_Amm.vo!R654,IF(Foglio2!$J$3=Foglio2!$E$7,Resp_Coord_Amm.vo!R654,IF(Foglio2!$J$3=Foglio2!$E$8,Direttore_Amm.vo!R654,IF(Foglio2!$J$3=Foglio2!$E$9,Doc_mat_elem.re!R654,IF(Foglio2!$J$3=Foglio2!$E$10,Doc_dipl_scuola_sec.!R654,IF(Foglio2!$J$3=Foglio2!$E$11,Doc_scuola_media!R654,IF(Foglio2!$J$3=Foglio2!$E$12,Doc_laureati_scuola_sec.!R672,IF(Foglio2!$J$3=Foglio2!$E$13,Direttivi_capi_ist.!R654,0)))))))))))</f>
        <v>0</v>
      </c>
      <c r="U672" s="252">
        <f t="shared" ref="U672" si="4026">(P672)/12*0.8</f>
        <v>0</v>
      </c>
      <c r="V672" s="252">
        <f t="shared" ref="V672" si="4027">(P672+R672)/12*0.8</f>
        <v>0</v>
      </c>
      <c r="W672" s="253" t="str">
        <f t="shared" ref="W672" si="4028">"Fascia Da "&amp;F672&amp;" a "&amp;F673&amp;" Decorrenza "&amp;DAY(C668)&amp;"/"&amp;MONTH(C668)&amp;"/"&amp;YEAR(C668)</f>
        <v>Fascia Da 9 a 14 Decorrenza 1/1/2009</v>
      </c>
    </row>
    <row r="673" spans="1:23" ht="9" customHeight="1" x14ac:dyDescent="0.2">
      <c r="B673" s="245">
        <f t="shared" si="3329"/>
        <v>39819</v>
      </c>
      <c r="C673" s="377"/>
      <c r="D673" s="377"/>
      <c r="E673" s="254" t="s">
        <v>4</v>
      </c>
      <c r="F673" s="255">
        <v>14</v>
      </c>
      <c r="G673" s="267">
        <f t="shared" ref="G673" si="4029">G672*1936.27</f>
        <v>0</v>
      </c>
      <c r="H673" s="267">
        <f t="shared" ref="H673" si="4030">H672*1936.27</f>
        <v>0</v>
      </c>
      <c r="I673" s="267">
        <f t="shared" ref="I673" si="4031">I672*1936.27</f>
        <v>0</v>
      </c>
      <c r="J673" s="267">
        <f t="shared" ref="J673" si="4032">J672*1936.27</f>
        <v>0</v>
      </c>
      <c r="K673" s="267">
        <f t="shared" ref="K673" si="4033">K672*1936.27</f>
        <v>0</v>
      </c>
      <c r="L673" s="266">
        <f t="shared" ref="L673" si="4034">L672*1936.27</f>
        <v>0</v>
      </c>
      <c r="M673" s="267">
        <f t="shared" ref="M673" si="4035">M672*1936.27</f>
        <v>0</v>
      </c>
      <c r="N673" s="182">
        <f t="shared" ref="N673" si="4036">N672*1936.27</f>
        <v>0</v>
      </c>
      <c r="O673" s="183">
        <f t="shared" ref="O673" si="4037">O672*1936.27</f>
        <v>0</v>
      </c>
      <c r="P673" s="184">
        <f t="shared" ref="P673" si="4038">P672*1936.27</f>
        <v>0</v>
      </c>
      <c r="Q673" s="184">
        <f t="shared" ref="Q673" si="4039">Q672*1936.27</f>
        <v>0</v>
      </c>
      <c r="R673" s="184">
        <f t="shared" ref="R673" si="4040">R672*1936.27</f>
        <v>0</v>
      </c>
      <c r="S673" s="184">
        <f t="shared" ref="S673" si="4041">S672*1936.27</f>
        <v>0</v>
      </c>
      <c r="T673" s="184">
        <f t="shared" ref="T673" si="4042">T672*1936.27</f>
        <v>0</v>
      </c>
      <c r="U673" s="184">
        <f t="shared" ref="U673" si="4043">U672*1936.27</f>
        <v>0</v>
      </c>
      <c r="V673" s="184">
        <f t="shared" ref="V673" si="4044">V672*1936.27</f>
        <v>0</v>
      </c>
    </row>
    <row r="674" spans="1:23" ht="12.75" customHeight="1" x14ac:dyDescent="0.2">
      <c r="A674" s="104">
        <f>IF(Foglio2!$J$7=1,TRUNC(Base!V674,0),TRUNC(Base!U674,0))</f>
        <v>0</v>
      </c>
      <c r="B674" s="245">
        <f t="shared" si="3329"/>
        <v>39820</v>
      </c>
      <c r="C674" s="377"/>
      <c r="D674" s="377"/>
      <c r="E674" s="259" t="s">
        <v>3</v>
      </c>
      <c r="F674" s="260">
        <v>15</v>
      </c>
      <c r="G674" s="248">
        <f>IF(Foglio2!$J$3=Foglio2!$E$3,Ausiliari_Coll.Scol.!E656,IF(Foglio2!$J$3=Foglio2!$E$4,Collab._Tecnici!E656,IF(Foglio2!$J$3=Foglio2!$E$5,Assistenti_Tecnici!E656,IF(Foglio2!$J$3=Foglio2!$E$6,Assistenti_Amm.vo!E656,IF(Foglio2!$J$3=Foglio2!$E$7,Resp_Coord_Amm.vo!E656,IF(Foglio2!$J$3=Foglio2!$E$8,Direttore_Amm.vo!E656,IF(Foglio2!$J$3=Foglio2!$E$9,Doc_mat_elem.re!E656,IF(Foglio2!$J$3=Foglio2!$E$10,Doc_dipl_scuola_sec.!E656,IF(Foglio2!$J$3=Foglio2!$E$11,Doc_scuola_media!E656,IF(Foglio2!$J$3=Foglio2!$E$12,Doc_laureati_scuola_sec.!E674,IF(Foglio2!$J$3=Foglio2!$E$13,Direttivi_capi_ist.!E656,0)))))))))))</f>
        <v>0</v>
      </c>
      <c r="H674" s="248">
        <f>IF(Foglio2!$J$3=Foglio2!$E$3,Ausiliari_Coll.Scol.!F656,IF(Foglio2!$J$3=Foglio2!$E$4,Collab._Tecnici!F656,IF(Foglio2!$J$3=Foglio2!$E$5,Assistenti_Tecnici!F656,IF(Foglio2!$J$3=Foglio2!$E$6,Assistenti_Amm.vo!F656,IF(Foglio2!$J$3=Foglio2!$E$7,Resp_Coord_Amm.vo!F656,IF(Foglio2!$J$3=Foglio2!$E$8,Direttore_Amm.vo!F656,IF(Foglio2!$J$3=Foglio2!$E$9,Doc_mat_elem.re!F656,IF(Foglio2!$J$3=Foglio2!$E$10,Doc_dipl_scuola_sec.!F656,IF(Foglio2!$J$3=Foglio2!$E$11,Doc_scuola_media!F656,IF(Foglio2!$J$3=Foglio2!$E$12,Doc_laureati_scuola_sec.!F674,IF(Foglio2!$J$3=Foglio2!$E$13,Direttivi_capi_ist.!F656,0)))))))))))</f>
        <v>0</v>
      </c>
      <c r="I674" s="248">
        <f>IF(Foglio2!$J$3=Foglio2!$E$3,Ausiliari_Coll.Scol.!G656,IF(Foglio2!$J$3=Foglio2!$E$4,Collab._Tecnici!G656,IF(Foglio2!$J$3=Foglio2!$E$5,Assistenti_Tecnici!G656,IF(Foglio2!$J$3=Foglio2!$E$6,Assistenti_Amm.vo!G656,IF(Foglio2!$J$3=Foglio2!$E$7,Resp_Coord_Amm.vo!G656,IF(Foglio2!$J$3=Foglio2!$E$8,Direttore_Amm.vo!G656,IF(Foglio2!$J$3=Foglio2!$E$9,Doc_mat_elem.re!G656,IF(Foglio2!$J$3=Foglio2!$E$10,Doc_dipl_scuola_sec.!G656,IF(Foglio2!$J$3=Foglio2!$E$11,Doc_scuola_media!G656,IF(Foglio2!$J$3=Foglio2!$E$12,Doc_laureati_scuola_sec.!G674,IF(Foglio2!$J$3=Foglio2!$E$13,Direttivi_capi_ist.!G656,0)))))))))))</f>
        <v>0</v>
      </c>
      <c r="J674" s="248">
        <f>IF(Foglio2!$J$3=Foglio2!$E$3,Ausiliari_Coll.Scol.!H656,IF(Foglio2!$J$3=Foglio2!$E$4,Collab._Tecnici!H656,IF(Foglio2!$J$3=Foglio2!$E$5,Assistenti_Tecnici!H656,IF(Foglio2!$J$3=Foglio2!$E$6,Assistenti_Amm.vo!H656,IF(Foglio2!$J$3=Foglio2!$E$7,Resp_Coord_Amm.vo!H656,IF(Foglio2!$J$3=Foglio2!$E$8,Direttore_Amm.vo!H656,IF(Foglio2!$J$3=Foglio2!$E$9,Doc_mat_elem.re!H656,IF(Foglio2!$J$3=Foglio2!$E$10,Doc_dipl_scuola_sec.!H656,IF(Foglio2!$J$3=Foglio2!$E$11,Doc_scuola_media!H656,IF(Foglio2!$J$3=Foglio2!$E$12,Doc_laureati_scuola_sec.!H674,IF(Foglio2!$J$3=Foglio2!$E$13,Direttivi_capi_ist.!H656,0)))))))))))</f>
        <v>0</v>
      </c>
      <c r="K674" s="248">
        <f>IF(Foglio2!$J$3=Foglio2!$E$3,Ausiliari_Coll.Scol.!I656,IF(Foglio2!$J$3=Foglio2!$E$4,Collab._Tecnici!I656,IF(Foglio2!$J$3=Foglio2!$E$5,Assistenti_Tecnici!I656,IF(Foglio2!$J$3=Foglio2!$E$6,Assistenti_Amm.vo!I656,IF(Foglio2!$J$3=Foglio2!$E$7,Resp_Coord_Amm.vo!I656,IF(Foglio2!$J$3=Foglio2!$E$8,Direttore_Amm.vo!I656,IF(Foglio2!$J$3=Foglio2!$E$9,Doc_mat_elem.re!I656,IF(Foglio2!$J$3=Foglio2!$E$10,Doc_dipl_scuola_sec.!I656,IF(Foglio2!$J$3=Foglio2!$E$11,Doc_scuola_media!I656,IF(Foglio2!$J$3=Foglio2!$E$12,Doc_laureati_scuola_sec.!I674,IF(Foglio2!$J$3=Foglio2!$E$13,Direttivi_capi_ist.!I656,0)))))))))))</f>
        <v>0</v>
      </c>
      <c r="L674" s="248">
        <f>IF(Foglio2!$J$3=Foglio2!$E$3,Ausiliari_Coll.Scol.!J656,IF(Foglio2!$J$3=Foglio2!$E$4,Collab._Tecnici!J656,IF(Foglio2!$J$3=Foglio2!$E$5,Assistenti_Tecnici!J656,IF(Foglio2!$J$3=Foglio2!$E$6,Assistenti_Amm.vo!J656,IF(Foglio2!$J$3=Foglio2!$E$7,Resp_Coord_Amm.vo!J656,IF(Foglio2!$J$3=Foglio2!$E$8,Direttore_Amm.vo!J656,IF(Foglio2!$J$3=Foglio2!$E$9,Doc_mat_elem.re!J656,IF(Foglio2!$J$3=Foglio2!$E$10,Doc_dipl_scuola_sec.!J656,IF(Foglio2!$J$3=Foglio2!$E$11,Doc_scuola_media!J656,IF(Foglio2!$J$3=Foglio2!$E$12,Doc_laureati_scuola_sec.!J674,IF(Foglio2!$J$3=Foglio2!$E$13,Direttivi_capi_ist.!J656,0)))))))))))</f>
        <v>0</v>
      </c>
      <c r="M674" s="249">
        <f>IF(Foglio2!$J$3=Foglio2!$E$3,Ausiliari_Coll.Scol.!K656,IF(Foglio2!$J$3=Foglio2!$E$4,Collab._Tecnici!K656,IF(Foglio2!$J$3=Foglio2!$E$5,Assistenti_Tecnici!K656,IF(Foglio2!$J$3=Foglio2!$E$6,Assistenti_Amm.vo!K656,IF(Foglio2!$J$3=Foglio2!$E$7,Resp_Coord_Amm.vo!K656,IF(Foglio2!$J$3=Foglio2!$E$8,Direttore_Amm.vo!K656,IF(Foglio2!$J$3=Foglio2!$E$9,Doc_mat_elem.re!K656,IF(Foglio2!$J$3=Foglio2!$E$10,Doc_dipl_scuola_sec.!K656,IF(Foglio2!$J$3=Foglio2!$E$11,Doc_scuola_media!K656,IF(Foglio2!$J$3=Foglio2!$E$12,Doc_laureati_scuola_sec.!K674,IF(Foglio2!$J$3=Foglio2!$E$13,Direttivi_capi_ist.!K656,0)))))))))))</f>
        <v>0</v>
      </c>
      <c r="N674" s="250">
        <f>IF(Foglio2!$J$3=Foglio2!$E$3,Ausiliari_Coll.Scol.!L656,IF(Foglio2!$J$3=Foglio2!$E$4,Collab._Tecnici!L656,IF(Foglio2!$J$3=Foglio2!$E$5,Assistenti_Tecnici!L656,IF(Foglio2!$J$3=Foglio2!$E$6,Assistenti_Amm.vo!L656,IF(Foglio2!$J$3=Foglio2!$E$7,Resp_Coord_Amm.vo!L656,IF(Foglio2!$J$3=Foglio2!$E$8,Direttore_Amm.vo!L656,IF(Foglio2!$J$3=Foglio2!$E$9,Doc_mat_elem.re!L656,IF(Foglio2!$J$3=Foglio2!$E$10,Doc_dipl_scuola_sec.!L656,IF(Foglio2!$J$3=Foglio2!$E$11,Doc_scuola_media!L656,IF(Foglio2!$J$3=Foglio2!$E$12,Doc_laureati_scuola_sec.!L674,IF(Foglio2!$J$3=Foglio2!$E$13,Direttivi_capi_ist.!L656,0)))))))))))</f>
        <v>0</v>
      </c>
      <c r="O674" s="251">
        <f>IF(Foglio2!$J$3=Foglio2!$E$3,Ausiliari_Coll.Scol.!M656,IF(Foglio2!$J$3=Foglio2!$E$4,Collab._Tecnici!M656,IF(Foglio2!$J$3=Foglio2!$E$5,Assistenti_Tecnici!M656,IF(Foglio2!$J$3=Foglio2!$E$6,Assistenti_Amm.vo!M656,IF(Foglio2!$J$3=Foglio2!$E$7,Resp_Coord_Amm.vo!M656,IF(Foglio2!$J$3=Foglio2!$E$8,Direttore_Amm.vo!M656,IF(Foglio2!$J$3=Foglio2!$E$9,Doc_mat_elem.re!M656,IF(Foglio2!$J$3=Foglio2!$E$10,Doc_dipl_scuola_sec.!M656,IF(Foglio2!$J$3=Foglio2!$E$11,Doc_scuola_media!M656,IF(Foglio2!$J$3=Foglio2!$E$12,Doc_laureati_scuola_sec.!M674,IF(Foglio2!$J$3=Foglio2!$E$13,Direttivi_capi_ist.!M656,0)))))))))))</f>
        <v>0</v>
      </c>
      <c r="P674" s="252">
        <f>IF(Foglio2!$J$3=Foglio2!$E$3,Ausiliari_Coll.Scol.!N656,IF(Foglio2!$J$3=Foglio2!$E$4,Collab._Tecnici!N656,IF(Foglio2!$J$3=Foglio2!$E$5,Assistenti_Tecnici!N656,IF(Foglio2!$J$3=Foglio2!$E$6,Assistenti_Amm.vo!N656,IF(Foglio2!$J$3=Foglio2!$E$7,Resp_Coord_Amm.vo!N656,IF(Foglio2!$J$3=Foglio2!$E$8,Direttore_Amm.vo!N656,IF(Foglio2!$J$3=Foglio2!$E$9,Doc_mat_elem.re!N656,IF(Foglio2!$J$3=Foglio2!$E$10,Doc_dipl_scuola_sec.!N656,IF(Foglio2!$J$3=Foglio2!$E$11,Doc_scuola_media!N656,IF(Foglio2!$J$3=Foglio2!$E$12,Doc_laureati_scuola_sec.!N674,IF(Foglio2!$J$3=Foglio2!$E$13,Direttivi_capi_ist.!N656,0)))))))))))</f>
        <v>0</v>
      </c>
      <c r="Q674" s="252">
        <f>IF(Foglio2!$J$3=Foglio2!$E$3,Ausiliari_Coll.Scol.!O656,IF(Foglio2!$J$3=Foglio2!$E$4,Collab._Tecnici!O656,IF(Foglio2!$J$3=Foglio2!$E$5,Assistenti_Tecnici!O656,IF(Foglio2!$J$3=Foglio2!$E$6,Assistenti_Amm.vo!O656,IF(Foglio2!$J$3=Foglio2!$E$7,Resp_Coord_Amm.vo!O656,IF(Foglio2!$J$3=Foglio2!$E$8,Direttore_Amm.vo!O656,IF(Foglio2!$J$3=Foglio2!$E$9,Doc_mat_elem.re!O656,IF(Foglio2!$J$3=Foglio2!$E$10,Doc_dipl_scuola_sec.!O656,IF(Foglio2!$J$3=Foglio2!$E$11,Doc_scuola_media!O656,IF(Foglio2!$J$3=Foglio2!$E$12,Doc_laureati_scuola_sec.!O674,IF(Foglio2!$J$3=Foglio2!$E$13,Direttivi_capi_ist.!O656,0)))))))))))</f>
        <v>0</v>
      </c>
      <c r="R674" s="252">
        <f>IF(Foglio2!$J$3=Foglio2!$E$3,Ausiliari_Coll.Scol.!P656,IF(Foglio2!$J$3=Foglio2!$E$4,Collab._Tecnici!P656,IF(Foglio2!$J$3=Foglio2!$E$5,Assistenti_Tecnici!P656,IF(Foglio2!$J$3=Foglio2!$E$6,Assistenti_Amm.vo!P656,IF(Foglio2!$J$3=Foglio2!$E$7,Resp_Coord_Amm.vo!P656,IF(Foglio2!$J$3=Foglio2!$E$8,Direttore_Amm.vo!P656,IF(Foglio2!$J$3=Foglio2!$E$9,Doc_mat_elem.re!P656,IF(Foglio2!$J$3=Foglio2!$E$10,Doc_dipl_scuola_sec.!P656,IF(Foglio2!$J$3=Foglio2!$E$11,Doc_scuola_media!P656,IF(Foglio2!$J$3=Foglio2!$E$12,Doc_laureati_scuola_sec.!P674,IF(Foglio2!$J$3=Foglio2!$E$13,Direttivi_capi_ist.!P656,0)))))))))))</f>
        <v>0</v>
      </c>
      <c r="S674" s="252">
        <f>IF(Foglio2!$J$3=Foglio2!$E$3,Ausiliari_Coll.Scol.!Q656,IF(Foglio2!$J$3=Foglio2!$E$4,Collab._Tecnici!Q656,IF(Foglio2!$J$3=Foglio2!$E$5,Assistenti_Tecnici!Q656,IF(Foglio2!$J$3=Foglio2!$E$6,Assistenti_Amm.vo!Q656,IF(Foglio2!$J$3=Foglio2!$E$7,Resp_Coord_Amm.vo!Q656,IF(Foglio2!$J$3=Foglio2!$E$8,Direttore_Amm.vo!Q656,IF(Foglio2!$J$3=Foglio2!$E$9,Doc_mat_elem.re!Q656,IF(Foglio2!$J$3=Foglio2!$E$10,Doc_dipl_scuola_sec.!Q656,IF(Foglio2!$J$3=Foglio2!$E$11,Doc_scuola_media!Q656,IF(Foglio2!$J$3=Foglio2!$E$12,Doc_laureati_scuola_sec.!Q674,IF(Foglio2!$J$3=Foglio2!$E$13,Direttivi_capi_ist.!Q656,0)))))))))))</f>
        <v>0</v>
      </c>
      <c r="T674" s="252">
        <f>IF(Foglio2!$J$3=Foglio2!$E$3,Ausiliari_Coll.Scol.!R656,IF(Foglio2!$J$3=Foglio2!$E$4,Collab._Tecnici!R656,IF(Foglio2!$J$3=Foglio2!$E$5,Assistenti_Tecnici!R656,IF(Foglio2!$J$3=Foglio2!$E$6,Assistenti_Amm.vo!R656,IF(Foglio2!$J$3=Foglio2!$E$7,Resp_Coord_Amm.vo!R656,IF(Foglio2!$J$3=Foglio2!$E$8,Direttore_Amm.vo!R656,IF(Foglio2!$J$3=Foglio2!$E$9,Doc_mat_elem.re!R656,IF(Foglio2!$J$3=Foglio2!$E$10,Doc_dipl_scuola_sec.!R656,IF(Foglio2!$J$3=Foglio2!$E$11,Doc_scuola_media!R656,IF(Foglio2!$J$3=Foglio2!$E$12,Doc_laureati_scuola_sec.!R674,IF(Foglio2!$J$3=Foglio2!$E$13,Direttivi_capi_ist.!R656,0)))))))))))</f>
        <v>0</v>
      </c>
      <c r="U674" s="252">
        <f t="shared" ref="U674" si="4045">(P674)/12*0.8</f>
        <v>0</v>
      </c>
      <c r="V674" s="252">
        <f t="shared" ref="V674" si="4046">(P674+R674)/12*0.8</f>
        <v>0</v>
      </c>
      <c r="W674" s="253" t="str">
        <f t="shared" ref="W674" si="4047">"Fascia Da "&amp;F674&amp;" a "&amp;F675&amp;" Decorrenza "&amp;DAY(C668)&amp;"/"&amp;MONTH(C668)&amp;"/"&amp;YEAR(C668)</f>
        <v>Fascia Da 15 a 20 Decorrenza 1/1/2009</v>
      </c>
    </row>
    <row r="675" spans="1:23" ht="9" customHeight="1" x14ac:dyDescent="0.2">
      <c r="B675" s="245">
        <f t="shared" si="3329"/>
        <v>39821</v>
      </c>
      <c r="C675" s="377"/>
      <c r="D675" s="377"/>
      <c r="E675" s="254" t="s">
        <v>4</v>
      </c>
      <c r="F675" s="255">
        <v>20</v>
      </c>
      <c r="G675" s="267">
        <f t="shared" ref="G675" si="4048">G674*1936.27</f>
        <v>0</v>
      </c>
      <c r="H675" s="267">
        <f t="shared" ref="H675" si="4049">H674*1936.27</f>
        <v>0</v>
      </c>
      <c r="I675" s="267">
        <f t="shared" ref="I675" si="4050">I674*1936.27</f>
        <v>0</v>
      </c>
      <c r="J675" s="267">
        <f t="shared" ref="J675" si="4051">J674*1936.27</f>
        <v>0</v>
      </c>
      <c r="K675" s="267">
        <f t="shared" ref="K675" si="4052">K674*1936.27</f>
        <v>0</v>
      </c>
      <c r="L675" s="266">
        <f t="shared" ref="L675" si="4053">L674*1936.27</f>
        <v>0</v>
      </c>
      <c r="M675" s="267">
        <f t="shared" ref="M675" si="4054">M674*1936.27</f>
        <v>0</v>
      </c>
      <c r="N675" s="182">
        <f t="shared" ref="N675" si="4055">N674*1936.27</f>
        <v>0</v>
      </c>
      <c r="O675" s="183">
        <f t="shared" ref="O675" si="4056">O674*1936.27</f>
        <v>0</v>
      </c>
      <c r="P675" s="184">
        <f t="shared" ref="P675" si="4057">P674*1936.27</f>
        <v>0</v>
      </c>
      <c r="Q675" s="184">
        <f t="shared" ref="Q675" si="4058">Q674*1936.27</f>
        <v>0</v>
      </c>
      <c r="R675" s="184">
        <f t="shared" ref="R675" si="4059">R674*1936.27</f>
        <v>0</v>
      </c>
      <c r="S675" s="184">
        <f t="shared" ref="S675" si="4060">S674*1936.27</f>
        <v>0</v>
      </c>
      <c r="T675" s="184">
        <f t="shared" ref="T675" si="4061">T674*1936.27</f>
        <v>0</v>
      </c>
      <c r="U675" s="184">
        <f t="shared" ref="U675" si="4062">U674*1936.27</f>
        <v>0</v>
      </c>
      <c r="V675" s="184">
        <f t="shared" ref="V675" si="4063">V674*1936.27</f>
        <v>0</v>
      </c>
    </row>
    <row r="676" spans="1:23" ht="12.75" customHeight="1" x14ac:dyDescent="0.2">
      <c r="A676" s="104">
        <f>IF(Foglio2!$J$7=1,TRUNC(Base!V676,0),TRUNC(Base!U676,0))</f>
        <v>0</v>
      </c>
      <c r="B676" s="245">
        <f t="shared" si="3329"/>
        <v>39822</v>
      </c>
      <c r="C676" s="377"/>
      <c r="D676" s="377"/>
      <c r="E676" s="259" t="s">
        <v>3</v>
      </c>
      <c r="F676" s="260">
        <v>21</v>
      </c>
      <c r="G676" s="248">
        <f>IF(Foglio2!$J$3=Foglio2!$E$3,Ausiliari_Coll.Scol.!E658,IF(Foglio2!$J$3=Foglio2!$E$4,Collab._Tecnici!E658,IF(Foglio2!$J$3=Foglio2!$E$5,Assistenti_Tecnici!E658,IF(Foglio2!$J$3=Foglio2!$E$6,Assistenti_Amm.vo!E658,IF(Foglio2!$J$3=Foglio2!$E$7,Resp_Coord_Amm.vo!E658,IF(Foglio2!$J$3=Foglio2!$E$8,Direttore_Amm.vo!E658,IF(Foglio2!$J$3=Foglio2!$E$9,Doc_mat_elem.re!E658,IF(Foglio2!$J$3=Foglio2!$E$10,Doc_dipl_scuola_sec.!E658,IF(Foglio2!$J$3=Foglio2!$E$11,Doc_scuola_media!E658,IF(Foglio2!$J$3=Foglio2!$E$12,Doc_laureati_scuola_sec.!E676,IF(Foglio2!$J$3=Foglio2!$E$13,Direttivi_capi_ist.!E658,0)))))))))))</f>
        <v>0</v>
      </c>
      <c r="H676" s="248">
        <f>IF(Foglio2!$J$3=Foglio2!$E$3,Ausiliari_Coll.Scol.!F658,IF(Foglio2!$J$3=Foglio2!$E$4,Collab._Tecnici!F658,IF(Foglio2!$J$3=Foglio2!$E$5,Assistenti_Tecnici!F658,IF(Foglio2!$J$3=Foglio2!$E$6,Assistenti_Amm.vo!F658,IF(Foglio2!$J$3=Foglio2!$E$7,Resp_Coord_Amm.vo!F658,IF(Foglio2!$J$3=Foglio2!$E$8,Direttore_Amm.vo!F658,IF(Foglio2!$J$3=Foglio2!$E$9,Doc_mat_elem.re!F658,IF(Foglio2!$J$3=Foglio2!$E$10,Doc_dipl_scuola_sec.!F658,IF(Foglio2!$J$3=Foglio2!$E$11,Doc_scuola_media!F658,IF(Foglio2!$J$3=Foglio2!$E$12,Doc_laureati_scuola_sec.!F676,IF(Foglio2!$J$3=Foglio2!$E$13,Direttivi_capi_ist.!F658,0)))))))))))</f>
        <v>0</v>
      </c>
      <c r="I676" s="248">
        <f>IF(Foglio2!$J$3=Foglio2!$E$3,Ausiliari_Coll.Scol.!G658,IF(Foglio2!$J$3=Foglio2!$E$4,Collab._Tecnici!G658,IF(Foglio2!$J$3=Foglio2!$E$5,Assistenti_Tecnici!G658,IF(Foglio2!$J$3=Foglio2!$E$6,Assistenti_Amm.vo!G658,IF(Foglio2!$J$3=Foglio2!$E$7,Resp_Coord_Amm.vo!G658,IF(Foglio2!$J$3=Foglio2!$E$8,Direttore_Amm.vo!G658,IF(Foglio2!$J$3=Foglio2!$E$9,Doc_mat_elem.re!G658,IF(Foglio2!$J$3=Foglio2!$E$10,Doc_dipl_scuola_sec.!G658,IF(Foglio2!$J$3=Foglio2!$E$11,Doc_scuola_media!G658,IF(Foglio2!$J$3=Foglio2!$E$12,Doc_laureati_scuola_sec.!G676,IF(Foglio2!$J$3=Foglio2!$E$13,Direttivi_capi_ist.!G658,0)))))))))))</f>
        <v>0</v>
      </c>
      <c r="J676" s="248">
        <f>IF(Foglio2!$J$3=Foglio2!$E$3,Ausiliari_Coll.Scol.!H658,IF(Foglio2!$J$3=Foglio2!$E$4,Collab._Tecnici!H658,IF(Foglio2!$J$3=Foglio2!$E$5,Assistenti_Tecnici!H658,IF(Foglio2!$J$3=Foglio2!$E$6,Assistenti_Amm.vo!H658,IF(Foglio2!$J$3=Foglio2!$E$7,Resp_Coord_Amm.vo!H658,IF(Foglio2!$J$3=Foglio2!$E$8,Direttore_Amm.vo!H658,IF(Foglio2!$J$3=Foglio2!$E$9,Doc_mat_elem.re!H658,IF(Foglio2!$J$3=Foglio2!$E$10,Doc_dipl_scuola_sec.!H658,IF(Foglio2!$J$3=Foglio2!$E$11,Doc_scuola_media!H658,IF(Foglio2!$J$3=Foglio2!$E$12,Doc_laureati_scuola_sec.!H676,IF(Foglio2!$J$3=Foglio2!$E$13,Direttivi_capi_ist.!H658,0)))))))))))</f>
        <v>0</v>
      </c>
      <c r="K676" s="248">
        <f>IF(Foglio2!$J$3=Foglio2!$E$3,Ausiliari_Coll.Scol.!I658,IF(Foglio2!$J$3=Foglio2!$E$4,Collab._Tecnici!I658,IF(Foglio2!$J$3=Foglio2!$E$5,Assistenti_Tecnici!I658,IF(Foglio2!$J$3=Foglio2!$E$6,Assistenti_Amm.vo!I658,IF(Foglio2!$J$3=Foglio2!$E$7,Resp_Coord_Amm.vo!I658,IF(Foglio2!$J$3=Foglio2!$E$8,Direttore_Amm.vo!I658,IF(Foglio2!$J$3=Foglio2!$E$9,Doc_mat_elem.re!I658,IF(Foglio2!$J$3=Foglio2!$E$10,Doc_dipl_scuola_sec.!I658,IF(Foglio2!$J$3=Foglio2!$E$11,Doc_scuola_media!I658,IF(Foglio2!$J$3=Foglio2!$E$12,Doc_laureati_scuola_sec.!I676,IF(Foglio2!$J$3=Foglio2!$E$13,Direttivi_capi_ist.!I658,0)))))))))))</f>
        <v>0</v>
      </c>
      <c r="L676" s="248">
        <f>IF(Foglio2!$J$3=Foglio2!$E$3,Ausiliari_Coll.Scol.!J658,IF(Foglio2!$J$3=Foglio2!$E$4,Collab._Tecnici!J658,IF(Foglio2!$J$3=Foglio2!$E$5,Assistenti_Tecnici!J658,IF(Foglio2!$J$3=Foglio2!$E$6,Assistenti_Amm.vo!J658,IF(Foglio2!$J$3=Foglio2!$E$7,Resp_Coord_Amm.vo!J658,IF(Foglio2!$J$3=Foglio2!$E$8,Direttore_Amm.vo!J658,IF(Foglio2!$J$3=Foglio2!$E$9,Doc_mat_elem.re!J658,IF(Foglio2!$J$3=Foglio2!$E$10,Doc_dipl_scuola_sec.!J658,IF(Foglio2!$J$3=Foglio2!$E$11,Doc_scuola_media!J658,IF(Foglio2!$J$3=Foglio2!$E$12,Doc_laureati_scuola_sec.!J676,IF(Foglio2!$J$3=Foglio2!$E$13,Direttivi_capi_ist.!J658,0)))))))))))</f>
        <v>0</v>
      </c>
      <c r="M676" s="249">
        <f>IF(Foglio2!$J$3=Foglio2!$E$3,Ausiliari_Coll.Scol.!K658,IF(Foglio2!$J$3=Foglio2!$E$4,Collab._Tecnici!K658,IF(Foglio2!$J$3=Foglio2!$E$5,Assistenti_Tecnici!K658,IF(Foglio2!$J$3=Foglio2!$E$6,Assistenti_Amm.vo!K658,IF(Foglio2!$J$3=Foglio2!$E$7,Resp_Coord_Amm.vo!K658,IF(Foglio2!$J$3=Foglio2!$E$8,Direttore_Amm.vo!K658,IF(Foglio2!$J$3=Foglio2!$E$9,Doc_mat_elem.re!K658,IF(Foglio2!$J$3=Foglio2!$E$10,Doc_dipl_scuola_sec.!K658,IF(Foglio2!$J$3=Foglio2!$E$11,Doc_scuola_media!K658,IF(Foglio2!$J$3=Foglio2!$E$12,Doc_laureati_scuola_sec.!K676,IF(Foglio2!$J$3=Foglio2!$E$13,Direttivi_capi_ist.!K658,0)))))))))))</f>
        <v>0</v>
      </c>
      <c r="N676" s="250">
        <f>IF(Foglio2!$J$3=Foglio2!$E$3,Ausiliari_Coll.Scol.!L658,IF(Foglio2!$J$3=Foglio2!$E$4,Collab._Tecnici!L658,IF(Foglio2!$J$3=Foglio2!$E$5,Assistenti_Tecnici!L658,IF(Foglio2!$J$3=Foglio2!$E$6,Assistenti_Amm.vo!L658,IF(Foglio2!$J$3=Foglio2!$E$7,Resp_Coord_Amm.vo!L658,IF(Foglio2!$J$3=Foglio2!$E$8,Direttore_Amm.vo!L658,IF(Foglio2!$J$3=Foglio2!$E$9,Doc_mat_elem.re!L658,IF(Foglio2!$J$3=Foglio2!$E$10,Doc_dipl_scuola_sec.!L658,IF(Foglio2!$J$3=Foglio2!$E$11,Doc_scuola_media!L658,IF(Foglio2!$J$3=Foglio2!$E$12,Doc_laureati_scuola_sec.!L676,IF(Foglio2!$J$3=Foglio2!$E$13,Direttivi_capi_ist.!L658,0)))))))))))</f>
        <v>0</v>
      </c>
      <c r="O676" s="251">
        <f>IF(Foglio2!$J$3=Foglio2!$E$3,Ausiliari_Coll.Scol.!M658,IF(Foglio2!$J$3=Foglio2!$E$4,Collab._Tecnici!M658,IF(Foglio2!$J$3=Foglio2!$E$5,Assistenti_Tecnici!M658,IF(Foglio2!$J$3=Foglio2!$E$6,Assistenti_Amm.vo!M658,IF(Foglio2!$J$3=Foglio2!$E$7,Resp_Coord_Amm.vo!M658,IF(Foglio2!$J$3=Foglio2!$E$8,Direttore_Amm.vo!M658,IF(Foglio2!$J$3=Foglio2!$E$9,Doc_mat_elem.re!M658,IF(Foglio2!$J$3=Foglio2!$E$10,Doc_dipl_scuola_sec.!M658,IF(Foglio2!$J$3=Foglio2!$E$11,Doc_scuola_media!M658,IF(Foglio2!$J$3=Foglio2!$E$12,Doc_laureati_scuola_sec.!M676,IF(Foglio2!$J$3=Foglio2!$E$13,Direttivi_capi_ist.!M658,0)))))))))))</f>
        <v>0</v>
      </c>
      <c r="P676" s="252">
        <f>IF(Foglio2!$J$3=Foglio2!$E$3,Ausiliari_Coll.Scol.!N658,IF(Foglio2!$J$3=Foglio2!$E$4,Collab._Tecnici!N658,IF(Foglio2!$J$3=Foglio2!$E$5,Assistenti_Tecnici!N658,IF(Foglio2!$J$3=Foglio2!$E$6,Assistenti_Amm.vo!N658,IF(Foglio2!$J$3=Foglio2!$E$7,Resp_Coord_Amm.vo!N658,IF(Foglio2!$J$3=Foglio2!$E$8,Direttore_Amm.vo!N658,IF(Foglio2!$J$3=Foglio2!$E$9,Doc_mat_elem.re!N658,IF(Foglio2!$J$3=Foglio2!$E$10,Doc_dipl_scuola_sec.!N658,IF(Foglio2!$J$3=Foglio2!$E$11,Doc_scuola_media!N658,IF(Foglio2!$J$3=Foglio2!$E$12,Doc_laureati_scuola_sec.!N676,IF(Foglio2!$J$3=Foglio2!$E$13,Direttivi_capi_ist.!N658,0)))))))))))</f>
        <v>0</v>
      </c>
      <c r="Q676" s="252">
        <f>IF(Foglio2!$J$3=Foglio2!$E$3,Ausiliari_Coll.Scol.!O658,IF(Foglio2!$J$3=Foglio2!$E$4,Collab._Tecnici!O658,IF(Foglio2!$J$3=Foglio2!$E$5,Assistenti_Tecnici!O658,IF(Foglio2!$J$3=Foglio2!$E$6,Assistenti_Amm.vo!O658,IF(Foglio2!$J$3=Foglio2!$E$7,Resp_Coord_Amm.vo!O658,IF(Foglio2!$J$3=Foglio2!$E$8,Direttore_Amm.vo!O658,IF(Foglio2!$J$3=Foglio2!$E$9,Doc_mat_elem.re!O658,IF(Foglio2!$J$3=Foglio2!$E$10,Doc_dipl_scuola_sec.!O658,IF(Foglio2!$J$3=Foglio2!$E$11,Doc_scuola_media!O658,IF(Foglio2!$J$3=Foglio2!$E$12,Doc_laureati_scuola_sec.!O676,IF(Foglio2!$J$3=Foglio2!$E$13,Direttivi_capi_ist.!O658,0)))))))))))</f>
        <v>0</v>
      </c>
      <c r="R676" s="252">
        <f>IF(Foglio2!$J$3=Foglio2!$E$3,Ausiliari_Coll.Scol.!P658,IF(Foglio2!$J$3=Foglio2!$E$4,Collab._Tecnici!P658,IF(Foglio2!$J$3=Foglio2!$E$5,Assistenti_Tecnici!P658,IF(Foglio2!$J$3=Foglio2!$E$6,Assistenti_Amm.vo!P658,IF(Foglio2!$J$3=Foglio2!$E$7,Resp_Coord_Amm.vo!P658,IF(Foglio2!$J$3=Foglio2!$E$8,Direttore_Amm.vo!P658,IF(Foglio2!$J$3=Foglio2!$E$9,Doc_mat_elem.re!P658,IF(Foglio2!$J$3=Foglio2!$E$10,Doc_dipl_scuola_sec.!P658,IF(Foglio2!$J$3=Foglio2!$E$11,Doc_scuola_media!P658,IF(Foglio2!$J$3=Foglio2!$E$12,Doc_laureati_scuola_sec.!P676,IF(Foglio2!$J$3=Foglio2!$E$13,Direttivi_capi_ist.!P658,0)))))))))))</f>
        <v>0</v>
      </c>
      <c r="S676" s="252">
        <f>IF(Foglio2!$J$3=Foglio2!$E$3,Ausiliari_Coll.Scol.!Q658,IF(Foglio2!$J$3=Foglio2!$E$4,Collab._Tecnici!Q658,IF(Foglio2!$J$3=Foglio2!$E$5,Assistenti_Tecnici!Q658,IF(Foglio2!$J$3=Foglio2!$E$6,Assistenti_Amm.vo!Q658,IF(Foglio2!$J$3=Foglio2!$E$7,Resp_Coord_Amm.vo!Q658,IF(Foglio2!$J$3=Foglio2!$E$8,Direttore_Amm.vo!Q658,IF(Foglio2!$J$3=Foglio2!$E$9,Doc_mat_elem.re!Q658,IF(Foglio2!$J$3=Foglio2!$E$10,Doc_dipl_scuola_sec.!Q658,IF(Foglio2!$J$3=Foglio2!$E$11,Doc_scuola_media!Q658,IF(Foglio2!$J$3=Foglio2!$E$12,Doc_laureati_scuola_sec.!Q676,IF(Foglio2!$J$3=Foglio2!$E$13,Direttivi_capi_ist.!Q658,0)))))))))))</f>
        <v>0</v>
      </c>
      <c r="T676" s="252">
        <f>IF(Foglio2!$J$3=Foglio2!$E$3,Ausiliari_Coll.Scol.!R658,IF(Foglio2!$J$3=Foglio2!$E$4,Collab._Tecnici!R658,IF(Foglio2!$J$3=Foglio2!$E$5,Assistenti_Tecnici!R658,IF(Foglio2!$J$3=Foglio2!$E$6,Assistenti_Amm.vo!R658,IF(Foglio2!$J$3=Foglio2!$E$7,Resp_Coord_Amm.vo!R658,IF(Foglio2!$J$3=Foglio2!$E$8,Direttore_Amm.vo!R658,IF(Foglio2!$J$3=Foglio2!$E$9,Doc_mat_elem.re!R658,IF(Foglio2!$J$3=Foglio2!$E$10,Doc_dipl_scuola_sec.!R658,IF(Foglio2!$J$3=Foglio2!$E$11,Doc_scuola_media!R658,IF(Foglio2!$J$3=Foglio2!$E$12,Doc_laureati_scuola_sec.!R676,IF(Foglio2!$J$3=Foglio2!$E$13,Direttivi_capi_ist.!R658,0)))))))))))</f>
        <v>0</v>
      </c>
      <c r="U676" s="252">
        <f t="shared" ref="U676" si="4064">(P676)/12*0.8</f>
        <v>0</v>
      </c>
      <c r="V676" s="252">
        <f t="shared" ref="V676" si="4065">(P676+R676)/12*0.8</f>
        <v>0</v>
      </c>
      <c r="W676" s="253" t="str">
        <f t="shared" ref="W676" si="4066">"Fascia Da "&amp;F676&amp;" a "&amp;F677&amp;" Decorrenza "&amp;DAY(C668)&amp;"/"&amp;MONTH(C668)&amp;"/"&amp;YEAR(C668)</f>
        <v>Fascia Da 21 a 27 Decorrenza 1/1/2009</v>
      </c>
    </row>
    <row r="677" spans="1:23" ht="9" customHeight="1" x14ac:dyDescent="0.2">
      <c r="B677" s="245">
        <f t="shared" si="3329"/>
        <v>39823</v>
      </c>
      <c r="C677" s="377"/>
      <c r="D677" s="377"/>
      <c r="E677" s="254" t="s">
        <v>4</v>
      </c>
      <c r="F677" s="255">
        <v>27</v>
      </c>
      <c r="G677" s="267">
        <f t="shared" ref="G677" si="4067">G676*1936.27</f>
        <v>0</v>
      </c>
      <c r="H677" s="267">
        <f t="shared" ref="H677" si="4068">H676*1936.27</f>
        <v>0</v>
      </c>
      <c r="I677" s="267">
        <f t="shared" ref="I677" si="4069">I676*1936.27</f>
        <v>0</v>
      </c>
      <c r="J677" s="267">
        <f t="shared" ref="J677" si="4070">J676*1936.27</f>
        <v>0</v>
      </c>
      <c r="K677" s="267">
        <f t="shared" ref="K677" si="4071">K676*1936.27</f>
        <v>0</v>
      </c>
      <c r="L677" s="266">
        <f t="shared" ref="L677" si="4072">L676*1936.27</f>
        <v>0</v>
      </c>
      <c r="M677" s="267">
        <f t="shared" ref="M677" si="4073">M676*1936.27</f>
        <v>0</v>
      </c>
      <c r="N677" s="182">
        <f t="shared" ref="N677" si="4074">N676*1936.27</f>
        <v>0</v>
      </c>
      <c r="O677" s="183">
        <f t="shared" ref="O677" si="4075">O676*1936.27</f>
        <v>0</v>
      </c>
      <c r="P677" s="184">
        <f t="shared" ref="P677" si="4076">P676*1936.27</f>
        <v>0</v>
      </c>
      <c r="Q677" s="184">
        <f t="shared" ref="Q677" si="4077">Q676*1936.27</f>
        <v>0</v>
      </c>
      <c r="R677" s="184">
        <f t="shared" ref="R677" si="4078">R676*1936.27</f>
        <v>0</v>
      </c>
      <c r="S677" s="184">
        <f t="shared" ref="S677" si="4079">S676*1936.27</f>
        <v>0</v>
      </c>
      <c r="T677" s="184">
        <f t="shared" ref="T677" si="4080">T676*1936.27</f>
        <v>0</v>
      </c>
      <c r="U677" s="184">
        <f t="shared" ref="U677" si="4081">U676*1936.27</f>
        <v>0</v>
      </c>
      <c r="V677" s="184">
        <f t="shared" ref="V677" si="4082">V676*1936.27</f>
        <v>0</v>
      </c>
    </row>
    <row r="678" spans="1:23" ht="12.75" customHeight="1" x14ac:dyDescent="0.2">
      <c r="A678" s="104">
        <f>IF(Foglio2!$J$7=1,TRUNC(Base!V678,0),TRUNC(Base!U678,0))</f>
        <v>0</v>
      </c>
      <c r="B678" s="245">
        <f t="shared" si="3329"/>
        <v>39824</v>
      </c>
      <c r="C678" s="377"/>
      <c r="D678" s="377"/>
      <c r="E678" s="259" t="s">
        <v>3</v>
      </c>
      <c r="F678" s="260">
        <v>28</v>
      </c>
      <c r="G678" s="248">
        <f>IF(Foglio2!$J$3=Foglio2!$E$3,Ausiliari_Coll.Scol.!E660,IF(Foglio2!$J$3=Foglio2!$E$4,Collab._Tecnici!E660,IF(Foglio2!$J$3=Foglio2!$E$5,Assistenti_Tecnici!E660,IF(Foglio2!$J$3=Foglio2!$E$6,Assistenti_Amm.vo!E660,IF(Foglio2!$J$3=Foglio2!$E$7,Resp_Coord_Amm.vo!E660,IF(Foglio2!$J$3=Foglio2!$E$8,Direttore_Amm.vo!E660,IF(Foglio2!$J$3=Foglio2!$E$9,Doc_mat_elem.re!E660,IF(Foglio2!$J$3=Foglio2!$E$10,Doc_dipl_scuola_sec.!E660,IF(Foglio2!$J$3=Foglio2!$E$11,Doc_scuola_media!E660,IF(Foglio2!$J$3=Foglio2!$E$12,Doc_laureati_scuola_sec.!E678,IF(Foglio2!$J$3=Foglio2!$E$13,Direttivi_capi_ist.!E660,0)))))))))))</f>
        <v>0</v>
      </c>
      <c r="H678" s="248">
        <f>IF(Foglio2!$J$3=Foglio2!$E$3,Ausiliari_Coll.Scol.!F660,IF(Foglio2!$J$3=Foglio2!$E$4,Collab._Tecnici!F660,IF(Foglio2!$J$3=Foglio2!$E$5,Assistenti_Tecnici!F660,IF(Foglio2!$J$3=Foglio2!$E$6,Assistenti_Amm.vo!F660,IF(Foglio2!$J$3=Foglio2!$E$7,Resp_Coord_Amm.vo!F660,IF(Foglio2!$J$3=Foglio2!$E$8,Direttore_Amm.vo!F660,IF(Foglio2!$J$3=Foglio2!$E$9,Doc_mat_elem.re!F660,IF(Foglio2!$J$3=Foglio2!$E$10,Doc_dipl_scuola_sec.!F660,IF(Foglio2!$J$3=Foglio2!$E$11,Doc_scuola_media!F660,IF(Foglio2!$J$3=Foglio2!$E$12,Doc_laureati_scuola_sec.!F678,IF(Foglio2!$J$3=Foglio2!$E$13,Direttivi_capi_ist.!F660,0)))))))))))</f>
        <v>0</v>
      </c>
      <c r="I678" s="248">
        <f>IF(Foglio2!$J$3=Foglio2!$E$3,Ausiliari_Coll.Scol.!G660,IF(Foglio2!$J$3=Foglio2!$E$4,Collab._Tecnici!G660,IF(Foglio2!$J$3=Foglio2!$E$5,Assistenti_Tecnici!G660,IF(Foglio2!$J$3=Foglio2!$E$6,Assistenti_Amm.vo!G660,IF(Foglio2!$J$3=Foglio2!$E$7,Resp_Coord_Amm.vo!G660,IF(Foglio2!$J$3=Foglio2!$E$8,Direttore_Amm.vo!G660,IF(Foglio2!$J$3=Foglio2!$E$9,Doc_mat_elem.re!G660,IF(Foglio2!$J$3=Foglio2!$E$10,Doc_dipl_scuola_sec.!G660,IF(Foglio2!$J$3=Foglio2!$E$11,Doc_scuola_media!G660,IF(Foglio2!$J$3=Foglio2!$E$12,Doc_laureati_scuola_sec.!G678,IF(Foglio2!$J$3=Foglio2!$E$13,Direttivi_capi_ist.!G660,0)))))))))))</f>
        <v>0</v>
      </c>
      <c r="J678" s="248">
        <f>IF(Foglio2!$J$3=Foglio2!$E$3,Ausiliari_Coll.Scol.!H660,IF(Foglio2!$J$3=Foglio2!$E$4,Collab._Tecnici!H660,IF(Foglio2!$J$3=Foglio2!$E$5,Assistenti_Tecnici!H660,IF(Foglio2!$J$3=Foglio2!$E$6,Assistenti_Amm.vo!H660,IF(Foglio2!$J$3=Foglio2!$E$7,Resp_Coord_Amm.vo!H660,IF(Foglio2!$J$3=Foglio2!$E$8,Direttore_Amm.vo!H660,IF(Foglio2!$J$3=Foglio2!$E$9,Doc_mat_elem.re!H660,IF(Foglio2!$J$3=Foglio2!$E$10,Doc_dipl_scuola_sec.!H660,IF(Foglio2!$J$3=Foglio2!$E$11,Doc_scuola_media!H660,IF(Foglio2!$J$3=Foglio2!$E$12,Doc_laureati_scuola_sec.!H678,IF(Foglio2!$J$3=Foglio2!$E$13,Direttivi_capi_ist.!H660,0)))))))))))</f>
        <v>0</v>
      </c>
      <c r="K678" s="248">
        <f>IF(Foglio2!$J$3=Foglio2!$E$3,Ausiliari_Coll.Scol.!I660,IF(Foglio2!$J$3=Foglio2!$E$4,Collab._Tecnici!I660,IF(Foglio2!$J$3=Foglio2!$E$5,Assistenti_Tecnici!I660,IF(Foglio2!$J$3=Foglio2!$E$6,Assistenti_Amm.vo!I660,IF(Foglio2!$J$3=Foglio2!$E$7,Resp_Coord_Amm.vo!I660,IF(Foglio2!$J$3=Foglio2!$E$8,Direttore_Amm.vo!I660,IF(Foglio2!$J$3=Foglio2!$E$9,Doc_mat_elem.re!I660,IF(Foglio2!$J$3=Foglio2!$E$10,Doc_dipl_scuola_sec.!I660,IF(Foglio2!$J$3=Foglio2!$E$11,Doc_scuola_media!I660,IF(Foglio2!$J$3=Foglio2!$E$12,Doc_laureati_scuola_sec.!I678,IF(Foglio2!$J$3=Foglio2!$E$13,Direttivi_capi_ist.!I660,0)))))))))))</f>
        <v>0</v>
      </c>
      <c r="L678" s="248">
        <f>IF(Foglio2!$J$3=Foglio2!$E$3,Ausiliari_Coll.Scol.!J660,IF(Foglio2!$J$3=Foglio2!$E$4,Collab._Tecnici!J660,IF(Foglio2!$J$3=Foglio2!$E$5,Assistenti_Tecnici!J660,IF(Foglio2!$J$3=Foglio2!$E$6,Assistenti_Amm.vo!J660,IF(Foglio2!$J$3=Foglio2!$E$7,Resp_Coord_Amm.vo!J660,IF(Foglio2!$J$3=Foglio2!$E$8,Direttore_Amm.vo!J660,IF(Foglio2!$J$3=Foglio2!$E$9,Doc_mat_elem.re!J660,IF(Foglio2!$J$3=Foglio2!$E$10,Doc_dipl_scuola_sec.!J660,IF(Foglio2!$J$3=Foglio2!$E$11,Doc_scuola_media!J660,IF(Foglio2!$J$3=Foglio2!$E$12,Doc_laureati_scuola_sec.!J678,IF(Foglio2!$J$3=Foglio2!$E$13,Direttivi_capi_ist.!J660,0)))))))))))</f>
        <v>0</v>
      </c>
      <c r="M678" s="249">
        <f>IF(Foglio2!$J$3=Foglio2!$E$3,Ausiliari_Coll.Scol.!K660,IF(Foglio2!$J$3=Foglio2!$E$4,Collab._Tecnici!K660,IF(Foglio2!$J$3=Foglio2!$E$5,Assistenti_Tecnici!K660,IF(Foglio2!$J$3=Foglio2!$E$6,Assistenti_Amm.vo!K660,IF(Foglio2!$J$3=Foglio2!$E$7,Resp_Coord_Amm.vo!K660,IF(Foglio2!$J$3=Foglio2!$E$8,Direttore_Amm.vo!K660,IF(Foglio2!$J$3=Foglio2!$E$9,Doc_mat_elem.re!K660,IF(Foglio2!$J$3=Foglio2!$E$10,Doc_dipl_scuola_sec.!K660,IF(Foglio2!$J$3=Foglio2!$E$11,Doc_scuola_media!K660,IF(Foglio2!$J$3=Foglio2!$E$12,Doc_laureati_scuola_sec.!K678,IF(Foglio2!$J$3=Foglio2!$E$13,Direttivi_capi_ist.!K660,0)))))))))))</f>
        <v>0</v>
      </c>
      <c r="N678" s="250">
        <f>IF(Foglio2!$J$3=Foglio2!$E$3,Ausiliari_Coll.Scol.!L660,IF(Foglio2!$J$3=Foglio2!$E$4,Collab._Tecnici!L660,IF(Foglio2!$J$3=Foglio2!$E$5,Assistenti_Tecnici!L660,IF(Foglio2!$J$3=Foglio2!$E$6,Assistenti_Amm.vo!L660,IF(Foglio2!$J$3=Foglio2!$E$7,Resp_Coord_Amm.vo!L660,IF(Foglio2!$J$3=Foglio2!$E$8,Direttore_Amm.vo!L660,IF(Foglio2!$J$3=Foglio2!$E$9,Doc_mat_elem.re!L660,IF(Foglio2!$J$3=Foglio2!$E$10,Doc_dipl_scuola_sec.!L660,IF(Foglio2!$J$3=Foglio2!$E$11,Doc_scuola_media!L660,IF(Foglio2!$J$3=Foglio2!$E$12,Doc_laureati_scuola_sec.!L678,IF(Foglio2!$J$3=Foglio2!$E$13,Direttivi_capi_ist.!L660,0)))))))))))</f>
        <v>0</v>
      </c>
      <c r="O678" s="251">
        <f>IF(Foglio2!$J$3=Foglio2!$E$3,Ausiliari_Coll.Scol.!M660,IF(Foglio2!$J$3=Foglio2!$E$4,Collab._Tecnici!M660,IF(Foglio2!$J$3=Foglio2!$E$5,Assistenti_Tecnici!M660,IF(Foglio2!$J$3=Foglio2!$E$6,Assistenti_Amm.vo!M660,IF(Foglio2!$J$3=Foglio2!$E$7,Resp_Coord_Amm.vo!M660,IF(Foglio2!$J$3=Foglio2!$E$8,Direttore_Amm.vo!M660,IF(Foglio2!$J$3=Foglio2!$E$9,Doc_mat_elem.re!M660,IF(Foglio2!$J$3=Foglio2!$E$10,Doc_dipl_scuola_sec.!M660,IF(Foglio2!$J$3=Foglio2!$E$11,Doc_scuola_media!M660,IF(Foglio2!$J$3=Foglio2!$E$12,Doc_laureati_scuola_sec.!M678,IF(Foglio2!$J$3=Foglio2!$E$13,Direttivi_capi_ist.!M660,0)))))))))))</f>
        <v>0</v>
      </c>
      <c r="P678" s="252">
        <f>IF(Foglio2!$J$3=Foglio2!$E$3,Ausiliari_Coll.Scol.!N660,IF(Foglio2!$J$3=Foglio2!$E$4,Collab._Tecnici!N660,IF(Foglio2!$J$3=Foglio2!$E$5,Assistenti_Tecnici!N660,IF(Foglio2!$J$3=Foglio2!$E$6,Assistenti_Amm.vo!N660,IF(Foglio2!$J$3=Foglio2!$E$7,Resp_Coord_Amm.vo!N660,IF(Foglio2!$J$3=Foglio2!$E$8,Direttore_Amm.vo!N660,IF(Foglio2!$J$3=Foglio2!$E$9,Doc_mat_elem.re!N660,IF(Foglio2!$J$3=Foglio2!$E$10,Doc_dipl_scuola_sec.!N660,IF(Foglio2!$J$3=Foglio2!$E$11,Doc_scuola_media!N660,IF(Foglio2!$J$3=Foglio2!$E$12,Doc_laureati_scuola_sec.!N678,IF(Foglio2!$J$3=Foglio2!$E$13,Direttivi_capi_ist.!N660,0)))))))))))</f>
        <v>0</v>
      </c>
      <c r="Q678" s="252">
        <f>IF(Foglio2!$J$3=Foglio2!$E$3,Ausiliari_Coll.Scol.!O660,IF(Foglio2!$J$3=Foglio2!$E$4,Collab._Tecnici!O660,IF(Foglio2!$J$3=Foglio2!$E$5,Assistenti_Tecnici!O660,IF(Foglio2!$J$3=Foglio2!$E$6,Assistenti_Amm.vo!O660,IF(Foglio2!$J$3=Foglio2!$E$7,Resp_Coord_Amm.vo!O660,IF(Foglio2!$J$3=Foglio2!$E$8,Direttore_Amm.vo!O660,IF(Foglio2!$J$3=Foglio2!$E$9,Doc_mat_elem.re!O660,IF(Foglio2!$J$3=Foglio2!$E$10,Doc_dipl_scuola_sec.!O660,IF(Foglio2!$J$3=Foglio2!$E$11,Doc_scuola_media!O660,IF(Foglio2!$J$3=Foglio2!$E$12,Doc_laureati_scuola_sec.!O678,IF(Foglio2!$J$3=Foglio2!$E$13,Direttivi_capi_ist.!O660,0)))))))))))</f>
        <v>0</v>
      </c>
      <c r="R678" s="252">
        <f>IF(Foglio2!$J$3=Foglio2!$E$3,Ausiliari_Coll.Scol.!P660,IF(Foglio2!$J$3=Foglio2!$E$4,Collab._Tecnici!P660,IF(Foglio2!$J$3=Foglio2!$E$5,Assistenti_Tecnici!P660,IF(Foglio2!$J$3=Foglio2!$E$6,Assistenti_Amm.vo!P660,IF(Foglio2!$J$3=Foglio2!$E$7,Resp_Coord_Amm.vo!P660,IF(Foglio2!$J$3=Foglio2!$E$8,Direttore_Amm.vo!P660,IF(Foglio2!$J$3=Foglio2!$E$9,Doc_mat_elem.re!P660,IF(Foglio2!$J$3=Foglio2!$E$10,Doc_dipl_scuola_sec.!P660,IF(Foglio2!$J$3=Foglio2!$E$11,Doc_scuola_media!P660,IF(Foglio2!$J$3=Foglio2!$E$12,Doc_laureati_scuola_sec.!P678,IF(Foglio2!$J$3=Foglio2!$E$13,Direttivi_capi_ist.!P660,0)))))))))))</f>
        <v>0</v>
      </c>
      <c r="S678" s="252">
        <f>IF(Foglio2!$J$3=Foglio2!$E$3,Ausiliari_Coll.Scol.!Q660,IF(Foglio2!$J$3=Foglio2!$E$4,Collab._Tecnici!Q660,IF(Foglio2!$J$3=Foglio2!$E$5,Assistenti_Tecnici!Q660,IF(Foglio2!$J$3=Foglio2!$E$6,Assistenti_Amm.vo!Q660,IF(Foglio2!$J$3=Foglio2!$E$7,Resp_Coord_Amm.vo!Q660,IF(Foglio2!$J$3=Foglio2!$E$8,Direttore_Amm.vo!Q660,IF(Foglio2!$J$3=Foglio2!$E$9,Doc_mat_elem.re!Q660,IF(Foglio2!$J$3=Foglio2!$E$10,Doc_dipl_scuola_sec.!Q660,IF(Foglio2!$J$3=Foglio2!$E$11,Doc_scuola_media!Q660,IF(Foglio2!$J$3=Foglio2!$E$12,Doc_laureati_scuola_sec.!Q678,IF(Foglio2!$J$3=Foglio2!$E$13,Direttivi_capi_ist.!Q660,0)))))))))))</f>
        <v>0</v>
      </c>
      <c r="T678" s="252">
        <f>IF(Foglio2!$J$3=Foglio2!$E$3,Ausiliari_Coll.Scol.!R660,IF(Foglio2!$J$3=Foglio2!$E$4,Collab._Tecnici!R660,IF(Foglio2!$J$3=Foglio2!$E$5,Assistenti_Tecnici!R660,IF(Foglio2!$J$3=Foglio2!$E$6,Assistenti_Amm.vo!R660,IF(Foglio2!$J$3=Foglio2!$E$7,Resp_Coord_Amm.vo!R660,IF(Foglio2!$J$3=Foglio2!$E$8,Direttore_Amm.vo!R660,IF(Foglio2!$J$3=Foglio2!$E$9,Doc_mat_elem.re!R660,IF(Foglio2!$J$3=Foglio2!$E$10,Doc_dipl_scuola_sec.!R660,IF(Foglio2!$J$3=Foglio2!$E$11,Doc_scuola_media!R660,IF(Foglio2!$J$3=Foglio2!$E$12,Doc_laureati_scuola_sec.!R678,IF(Foglio2!$J$3=Foglio2!$E$13,Direttivi_capi_ist.!R660,0)))))))))))</f>
        <v>0</v>
      </c>
      <c r="U678" s="252">
        <f t="shared" ref="U678" si="4083">(P678)/12*0.8</f>
        <v>0</v>
      </c>
      <c r="V678" s="252">
        <f t="shared" ref="V678" si="4084">(P678+R678)/12*0.8</f>
        <v>0</v>
      </c>
      <c r="W678" s="253" t="str">
        <f t="shared" ref="W678" si="4085">"Fascia Da "&amp;F678&amp;" a "&amp;F679&amp;" Decorrenza "&amp;DAY(C668)&amp;"/"&amp;MONTH(C668)&amp;"/"&amp;YEAR(C668)</f>
        <v>Fascia Da 28 a 34 Decorrenza 1/1/2009</v>
      </c>
    </row>
    <row r="679" spans="1:23" ht="9" customHeight="1" x14ac:dyDescent="0.2">
      <c r="B679" s="245">
        <f t="shared" si="3329"/>
        <v>39825</v>
      </c>
      <c r="C679" s="377"/>
      <c r="D679" s="377"/>
      <c r="E679" s="254" t="s">
        <v>4</v>
      </c>
      <c r="F679" s="255">
        <v>34</v>
      </c>
      <c r="G679" s="267">
        <f t="shared" ref="G679" si="4086">G678*1936.27</f>
        <v>0</v>
      </c>
      <c r="H679" s="267">
        <f t="shared" ref="H679" si="4087">H678*1936.27</f>
        <v>0</v>
      </c>
      <c r="I679" s="267">
        <f t="shared" ref="I679" si="4088">I678*1936.27</f>
        <v>0</v>
      </c>
      <c r="J679" s="267">
        <f t="shared" ref="J679" si="4089">J678*1936.27</f>
        <v>0</v>
      </c>
      <c r="K679" s="267">
        <f t="shared" ref="K679" si="4090">K678*1936.27</f>
        <v>0</v>
      </c>
      <c r="L679" s="266">
        <f t="shared" ref="L679" si="4091">L678*1936.27</f>
        <v>0</v>
      </c>
      <c r="M679" s="267">
        <f t="shared" ref="M679" si="4092">M678*1936.27</f>
        <v>0</v>
      </c>
      <c r="N679" s="182">
        <f t="shared" ref="N679" si="4093">N678*1936.27</f>
        <v>0</v>
      </c>
      <c r="O679" s="183">
        <f t="shared" ref="O679" si="4094">O678*1936.27</f>
        <v>0</v>
      </c>
      <c r="P679" s="184">
        <f t="shared" ref="P679" si="4095">P678*1936.27</f>
        <v>0</v>
      </c>
      <c r="Q679" s="184">
        <f t="shared" ref="Q679" si="4096">Q678*1936.27</f>
        <v>0</v>
      </c>
      <c r="R679" s="184">
        <f t="shared" ref="R679" si="4097">R678*1936.27</f>
        <v>0</v>
      </c>
      <c r="S679" s="184">
        <f t="shared" ref="S679" si="4098">S678*1936.27</f>
        <v>0</v>
      </c>
      <c r="T679" s="184">
        <f t="shared" ref="T679" si="4099">T678*1936.27</f>
        <v>0</v>
      </c>
      <c r="U679" s="184">
        <f t="shared" ref="U679" si="4100">U678*1936.27</f>
        <v>0</v>
      </c>
      <c r="V679" s="184">
        <f t="shared" ref="V679" si="4101">V678*1936.27</f>
        <v>0</v>
      </c>
    </row>
    <row r="680" spans="1:23" ht="12.75" customHeight="1" x14ac:dyDescent="0.2">
      <c r="A680" s="104">
        <f>IF(Foglio2!$J$7=1,TRUNC(Base!V680,0),TRUNC(Base!U680,0))</f>
        <v>0</v>
      </c>
      <c r="B680" s="245">
        <f t="shared" si="3329"/>
        <v>39826</v>
      </c>
      <c r="C680" s="377"/>
      <c r="D680" s="377"/>
      <c r="E680" s="259" t="s">
        <v>3</v>
      </c>
      <c r="F680" s="260">
        <v>35</v>
      </c>
      <c r="G680" s="248">
        <f>IF(Foglio2!$J$3=Foglio2!$E$3,Ausiliari_Coll.Scol.!E662,IF(Foglio2!$J$3=Foglio2!$E$4,Collab._Tecnici!E662,IF(Foglio2!$J$3=Foglio2!$E$5,Assistenti_Tecnici!E662,IF(Foglio2!$J$3=Foglio2!$E$6,Assistenti_Amm.vo!E662,IF(Foglio2!$J$3=Foglio2!$E$7,Resp_Coord_Amm.vo!E662,IF(Foglio2!$J$3=Foglio2!$E$8,Direttore_Amm.vo!E662,IF(Foglio2!$J$3=Foglio2!$E$9,Doc_mat_elem.re!E662,IF(Foglio2!$J$3=Foglio2!$E$10,Doc_dipl_scuola_sec.!E662,IF(Foglio2!$J$3=Foglio2!$E$11,Doc_scuola_media!E662,IF(Foglio2!$J$3=Foglio2!$E$12,Doc_laureati_scuola_sec.!E680,IF(Foglio2!$J$3=Foglio2!$E$13,Direttivi_capi_ist.!E662,0)))))))))))</f>
        <v>0</v>
      </c>
      <c r="H680" s="248">
        <f>IF(Foglio2!$J$3=Foglio2!$E$3,Ausiliari_Coll.Scol.!F662,IF(Foglio2!$J$3=Foglio2!$E$4,Collab._Tecnici!F662,IF(Foglio2!$J$3=Foglio2!$E$5,Assistenti_Tecnici!F662,IF(Foglio2!$J$3=Foglio2!$E$6,Assistenti_Amm.vo!F662,IF(Foglio2!$J$3=Foglio2!$E$7,Resp_Coord_Amm.vo!F662,IF(Foglio2!$J$3=Foglio2!$E$8,Direttore_Amm.vo!F662,IF(Foglio2!$J$3=Foglio2!$E$9,Doc_mat_elem.re!F662,IF(Foglio2!$J$3=Foglio2!$E$10,Doc_dipl_scuola_sec.!F662,IF(Foglio2!$J$3=Foglio2!$E$11,Doc_scuola_media!F662,IF(Foglio2!$J$3=Foglio2!$E$12,Doc_laureati_scuola_sec.!F680,IF(Foglio2!$J$3=Foglio2!$E$13,Direttivi_capi_ist.!F662,0)))))))))))</f>
        <v>0</v>
      </c>
      <c r="I680" s="248">
        <f>IF(Foglio2!$J$3=Foglio2!$E$3,Ausiliari_Coll.Scol.!G662,IF(Foglio2!$J$3=Foglio2!$E$4,Collab._Tecnici!G662,IF(Foglio2!$J$3=Foglio2!$E$5,Assistenti_Tecnici!G662,IF(Foglio2!$J$3=Foglio2!$E$6,Assistenti_Amm.vo!G662,IF(Foglio2!$J$3=Foglio2!$E$7,Resp_Coord_Amm.vo!G662,IF(Foglio2!$J$3=Foglio2!$E$8,Direttore_Amm.vo!G662,IF(Foglio2!$J$3=Foglio2!$E$9,Doc_mat_elem.re!G662,IF(Foglio2!$J$3=Foglio2!$E$10,Doc_dipl_scuola_sec.!G662,IF(Foglio2!$J$3=Foglio2!$E$11,Doc_scuola_media!G662,IF(Foglio2!$J$3=Foglio2!$E$12,Doc_laureati_scuola_sec.!G680,IF(Foglio2!$J$3=Foglio2!$E$13,Direttivi_capi_ist.!G662,0)))))))))))</f>
        <v>0</v>
      </c>
      <c r="J680" s="248">
        <f>IF(Foglio2!$J$3=Foglio2!$E$3,Ausiliari_Coll.Scol.!H662,IF(Foglio2!$J$3=Foglio2!$E$4,Collab._Tecnici!H662,IF(Foglio2!$J$3=Foglio2!$E$5,Assistenti_Tecnici!H662,IF(Foglio2!$J$3=Foglio2!$E$6,Assistenti_Amm.vo!H662,IF(Foglio2!$J$3=Foglio2!$E$7,Resp_Coord_Amm.vo!H662,IF(Foglio2!$J$3=Foglio2!$E$8,Direttore_Amm.vo!H662,IF(Foglio2!$J$3=Foglio2!$E$9,Doc_mat_elem.re!H662,IF(Foglio2!$J$3=Foglio2!$E$10,Doc_dipl_scuola_sec.!H662,IF(Foglio2!$J$3=Foglio2!$E$11,Doc_scuola_media!H662,IF(Foglio2!$J$3=Foglio2!$E$12,Doc_laureati_scuola_sec.!H680,IF(Foglio2!$J$3=Foglio2!$E$13,Direttivi_capi_ist.!H662,0)))))))))))</f>
        <v>0</v>
      </c>
      <c r="K680" s="248">
        <f>IF(Foglio2!$J$3=Foglio2!$E$3,Ausiliari_Coll.Scol.!I662,IF(Foglio2!$J$3=Foglio2!$E$4,Collab._Tecnici!I662,IF(Foglio2!$J$3=Foglio2!$E$5,Assistenti_Tecnici!I662,IF(Foglio2!$J$3=Foglio2!$E$6,Assistenti_Amm.vo!I662,IF(Foglio2!$J$3=Foglio2!$E$7,Resp_Coord_Amm.vo!I662,IF(Foglio2!$J$3=Foglio2!$E$8,Direttore_Amm.vo!I662,IF(Foglio2!$J$3=Foglio2!$E$9,Doc_mat_elem.re!I662,IF(Foglio2!$J$3=Foglio2!$E$10,Doc_dipl_scuola_sec.!I662,IF(Foglio2!$J$3=Foglio2!$E$11,Doc_scuola_media!I662,IF(Foglio2!$J$3=Foglio2!$E$12,Doc_laureati_scuola_sec.!I680,IF(Foglio2!$J$3=Foglio2!$E$13,Direttivi_capi_ist.!I662,0)))))))))))</f>
        <v>0</v>
      </c>
      <c r="L680" s="248">
        <f>IF(Foglio2!$J$3=Foglio2!$E$3,Ausiliari_Coll.Scol.!J662,IF(Foglio2!$J$3=Foglio2!$E$4,Collab._Tecnici!J662,IF(Foglio2!$J$3=Foglio2!$E$5,Assistenti_Tecnici!J662,IF(Foglio2!$J$3=Foglio2!$E$6,Assistenti_Amm.vo!J662,IF(Foglio2!$J$3=Foglio2!$E$7,Resp_Coord_Amm.vo!J662,IF(Foglio2!$J$3=Foglio2!$E$8,Direttore_Amm.vo!J662,IF(Foglio2!$J$3=Foglio2!$E$9,Doc_mat_elem.re!J662,IF(Foglio2!$J$3=Foglio2!$E$10,Doc_dipl_scuola_sec.!J662,IF(Foglio2!$J$3=Foglio2!$E$11,Doc_scuola_media!J662,IF(Foglio2!$J$3=Foglio2!$E$12,Doc_laureati_scuola_sec.!J680,IF(Foglio2!$J$3=Foglio2!$E$13,Direttivi_capi_ist.!J662,0)))))))))))</f>
        <v>0</v>
      </c>
      <c r="M680" s="249">
        <f>IF(Foglio2!$J$3=Foglio2!$E$3,Ausiliari_Coll.Scol.!K662,IF(Foglio2!$J$3=Foglio2!$E$4,Collab._Tecnici!K662,IF(Foglio2!$J$3=Foglio2!$E$5,Assistenti_Tecnici!K662,IF(Foglio2!$J$3=Foglio2!$E$6,Assistenti_Amm.vo!K662,IF(Foglio2!$J$3=Foglio2!$E$7,Resp_Coord_Amm.vo!K662,IF(Foglio2!$J$3=Foglio2!$E$8,Direttore_Amm.vo!K662,IF(Foglio2!$J$3=Foglio2!$E$9,Doc_mat_elem.re!K662,IF(Foglio2!$J$3=Foglio2!$E$10,Doc_dipl_scuola_sec.!K662,IF(Foglio2!$J$3=Foglio2!$E$11,Doc_scuola_media!K662,IF(Foglio2!$J$3=Foglio2!$E$12,Doc_laureati_scuola_sec.!K680,IF(Foglio2!$J$3=Foglio2!$E$13,Direttivi_capi_ist.!K662,0)))))))))))</f>
        <v>0</v>
      </c>
      <c r="N680" s="250">
        <f>IF(Foglio2!$J$3=Foglio2!$E$3,Ausiliari_Coll.Scol.!L662,IF(Foglio2!$J$3=Foglio2!$E$4,Collab._Tecnici!L662,IF(Foglio2!$J$3=Foglio2!$E$5,Assistenti_Tecnici!L662,IF(Foglio2!$J$3=Foglio2!$E$6,Assistenti_Amm.vo!L662,IF(Foglio2!$J$3=Foglio2!$E$7,Resp_Coord_Amm.vo!L662,IF(Foglio2!$J$3=Foglio2!$E$8,Direttore_Amm.vo!L662,IF(Foglio2!$J$3=Foglio2!$E$9,Doc_mat_elem.re!L662,IF(Foglio2!$J$3=Foglio2!$E$10,Doc_dipl_scuola_sec.!L662,IF(Foglio2!$J$3=Foglio2!$E$11,Doc_scuola_media!L662,IF(Foglio2!$J$3=Foglio2!$E$12,Doc_laureati_scuola_sec.!L680,IF(Foglio2!$J$3=Foglio2!$E$13,Direttivi_capi_ist.!L662,0)))))))))))</f>
        <v>0</v>
      </c>
      <c r="O680" s="251">
        <f>IF(Foglio2!$J$3=Foglio2!$E$3,Ausiliari_Coll.Scol.!M662,IF(Foglio2!$J$3=Foglio2!$E$4,Collab._Tecnici!M662,IF(Foglio2!$J$3=Foglio2!$E$5,Assistenti_Tecnici!M662,IF(Foglio2!$J$3=Foglio2!$E$6,Assistenti_Amm.vo!M662,IF(Foglio2!$J$3=Foglio2!$E$7,Resp_Coord_Amm.vo!M662,IF(Foglio2!$J$3=Foglio2!$E$8,Direttore_Amm.vo!M662,IF(Foglio2!$J$3=Foglio2!$E$9,Doc_mat_elem.re!M662,IF(Foglio2!$J$3=Foglio2!$E$10,Doc_dipl_scuola_sec.!M662,IF(Foglio2!$J$3=Foglio2!$E$11,Doc_scuola_media!M662,IF(Foglio2!$J$3=Foglio2!$E$12,Doc_laureati_scuola_sec.!M680,IF(Foglio2!$J$3=Foglio2!$E$13,Direttivi_capi_ist.!M662,0)))))))))))</f>
        <v>0</v>
      </c>
      <c r="P680" s="252">
        <f>IF(Foglio2!$J$3=Foglio2!$E$3,Ausiliari_Coll.Scol.!N662,IF(Foglio2!$J$3=Foglio2!$E$4,Collab._Tecnici!N662,IF(Foglio2!$J$3=Foglio2!$E$5,Assistenti_Tecnici!N662,IF(Foglio2!$J$3=Foglio2!$E$6,Assistenti_Amm.vo!N662,IF(Foglio2!$J$3=Foglio2!$E$7,Resp_Coord_Amm.vo!N662,IF(Foglio2!$J$3=Foglio2!$E$8,Direttore_Amm.vo!N662,IF(Foglio2!$J$3=Foglio2!$E$9,Doc_mat_elem.re!N662,IF(Foglio2!$J$3=Foglio2!$E$10,Doc_dipl_scuola_sec.!N662,IF(Foglio2!$J$3=Foglio2!$E$11,Doc_scuola_media!N662,IF(Foglio2!$J$3=Foglio2!$E$12,Doc_laureati_scuola_sec.!N680,IF(Foglio2!$J$3=Foglio2!$E$13,Direttivi_capi_ist.!N662,0)))))))))))</f>
        <v>0</v>
      </c>
      <c r="Q680" s="252">
        <f>IF(Foglio2!$J$3=Foglio2!$E$3,Ausiliari_Coll.Scol.!O662,IF(Foglio2!$J$3=Foglio2!$E$4,Collab._Tecnici!O662,IF(Foglio2!$J$3=Foglio2!$E$5,Assistenti_Tecnici!O662,IF(Foglio2!$J$3=Foglio2!$E$6,Assistenti_Amm.vo!O662,IF(Foglio2!$J$3=Foglio2!$E$7,Resp_Coord_Amm.vo!O662,IF(Foglio2!$J$3=Foglio2!$E$8,Direttore_Amm.vo!O662,IF(Foglio2!$J$3=Foglio2!$E$9,Doc_mat_elem.re!O662,IF(Foglio2!$J$3=Foglio2!$E$10,Doc_dipl_scuola_sec.!O662,IF(Foglio2!$J$3=Foglio2!$E$11,Doc_scuola_media!O662,IF(Foglio2!$J$3=Foglio2!$E$12,Doc_laureati_scuola_sec.!O680,IF(Foglio2!$J$3=Foglio2!$E$13,Direttivi_capi_ist.!O662,0)))))))))))</f>
        <v>0</v>
      </c>
      <c r="R680" s="252">
        <f>IF(Foglio2!$J$3=Foglio2!$E$3,Ausiliari_Coll.Scol.!P662,IF(Foglio2!$J$3=Foglio2!$E$4,Collab._Tecnici!P662,IF(Foglio2!$J$3=Foglio2!$E$5,Assistenti_Tecnici!P662,IF(Foglio2!$J$3=Foglio2!$E$6,Assistenti_Amm.vo!P662,IF(Foglio2!$J$3=Foglio2!$E$7,Resp_Coord_Amm.vo!P662,IF(Foglio2!$J$3=Foglio2!$E$8,Direttore_Amm.vo!P662,IF(Foglio2!$J$3=Foglio2!$E$9,Doc_mat_elem.re!P662,IF(Foglio2!$J$3=Foglio2!$E$10,Doc_dipl_scuola_sec.!P662,IF(Foglio2!$J$3=Foglio2!$E$11,Doc_scuola_media!P662,IF(Foglio2!$J$3=Foglio2!$E$12,Doc_laureati_scuola_sec.!P680,IF(Foglio2!$J$3=Foglio2!$E$13,Direttivi_capi_ist.!P662,0)))))))))))</f>
        <v>0</v>
      </c>
      <c r="S680" s="252">
        <f>IF(Foglio2!$J$3=Foglio2!$E$3,Ausiliari_Coll.Scol.!Q662,IF(Foglio2!$J$3=Foglio2!$E$4,Collab._Tecnici!Q662,IF(Foglio2!$J$3=Foglio2!$E$5,Assistenti_Tecnici!Q662,IF(Foglio2!$J$3=Foglio2!$E$6,Assistenti_Amm.vo!Q662,IF(Foglio2!$J$3=Foglio2!$E$7,Resp_Coord_Amm.vo!Q662,IF(Foglio2!$J$3=Foglio2!$E$8,Direttore_Amm.vo!Q662,IF(Foglio2!$J$3=Foglio2!$E$9,Doc_mat_elem.re!Q662,IF(Foglio2!$J$3=Foglio2!$E$10,Doc_dipl_scuola_sec.!Q662,IF(Foglio2!$J$3=Foglio2!$E$11,Doc_scuola_media!Q662,IF(Foglio2!$J$3=Foglio2!$E$12,Doc_laureati_scuola_sec.!Q680,IF(Foglio2!$J$3=Foglio2!$E$13,Direttivi_capi_ist.!Q662,0)))))))))))</f>
        <v>0</v>
      </c>
      <c r="T680" s="252">
        <f>IF(Foglio2!$J$3=Foglio2!$E$3,Ausiliari_Coll.Scol.!R662,IF(Foglio2!$J$3=Foglio2!$E$4,Collab._Tecnici!R662,IF(Foglio2!$J$3=Foglio2!$E$5,Assistenti_Tecnici!R662,IF(Foglio2!$J$3=Foglio2!$E$6,Assistenti_Amm.vo!R662,IF(Foglio2!$J$3=Foglio2!$E$7,Resp_Coord_Amm.vo!R662,IF(Foglio2!$J$3=Foglio2!$E$8,Direttore_Amm.vo!R662,IF(Foglio2!$J$3=Foglio2!$E$9,Doc_mat_elem.re!R662,IF(Foglio2!$J$3=Foglio2!$E$10,Doc_dipl_scuola_sec.!R662,IF(Foglio2!$J$3=Foglio2!$E$11,Doc_scuola_media!R662,IF(Foglio2!$J$3=Foglio2!$E$12,Doc_laureati_scuola_sec.!R680,IF(Foglio2!$J$3=Foglio2!$E$13,Direttivi_capi_ist.!R662,0)))))))))))</f>
        <v>0</v>
      </c>
      <c r="U680" s="252">
        <f t="shared" ref="U680" si="4102">(P680)/12*0.8</f>
        <v>0</v>
      </c>
      <c r="V680" s="252">
        <f t="shared" ref="V680" si="4103">(P680+R680)/12*0.8</f>
        <v>0</v>
      </c>
      <c r="W680" s="253" t="str">
        <f t="shared" ref="W680" si="4104">"Fascia Da "&amp;F680&amp;" a "&amp;F681&amp;" Decorrenza "&amp;DAY(C668)&amp;"/"&amp;MONTH(C668)&amp;"/"&amp;YEAR(C668)</f>
        <v>Fascia Da 35 a  Decorrenza 1/1/2009</v>
      </c>
    </row>
    <row r="681" spans="1:23" ht="9" customHeight="1" x14ac:dyDescent="0.2">
      <c r="B681" s="245">
        <f t="shared" si="3329"/>
        <v>39827</v>
      </c>
      <c r="C681" s="378"/>
      <c r="D681" s="378"/>
      <c r="E681" s="264" t="s">
        <v>4</v>
      </c>
      <c r="F681" s="265"/>
      <c r="G681" s="267">
        <f t="shared" ref="G681" si="4105">G680*1936.27</f>
        <v>0</v>
      </c>
      <c r="H681" s="267">
        <f t="shared" ref="H681" si="4106">H680*1936.27</f>
        <v>0</v>
      </c>
      <c r="I681" s="267">
        <f t="shared" ref="I681" si="4107">I680*1936.27</f>
        <v>0</v>
      </c>
      <c r="J681" s="267">
        <f t="shared" ref="J681" si="4108">J680*1936.27</f>
        <v>0</v>
      </c>
      <c r="K681" s="267">
        <f t="shared" ref="K681" si="4109">K680*1936.27</f>
        <v>0</v>
      </c>
      <c r="L681" s="266">
        <f t="shared" ref="L681" si="4110">L680*1936.27</f>
        <v>0</v>
      </c>
      <c r="M681" s="267">
        <f t="shared" ref="M681" si="4111">M680*1936.27</f>
        <v>0</v>
      </c>
      <c r="N681" s="182">
        <f t="shared" ref="N681" si="4112">N680*1936.27</f>
        <v>0</v>
      </c>
      <c r="O681" s="183">
        <f t="shared" ref="O681" si="4113">O680*1936.27</f>
        <v>0</v>
      </c>
      <c r="P681" s="184">
        <f t="shared" ref="P681" si="4114">P680*1936.27</f>
        <v>0</v>
      </c>
      <c r="Q681" s="184">
        <f t="shared" ref="Q681" si="4115">Q680*1936.27</f>
        <v>0</v>
      </c>
      <c r="R681" s="184">
        <f t="shared" ref="R681" si="4116">R680*1936.27</f>
        <v>0</v>
      </c>
      <c r="S681" s="184">
        <f t="shared" ref="S681" si="4117">S680*1936.27</f>
        <v>0</v>
      </c>
      <c r="T681" s="184">
        <f t="shared" ref="T681" si="4118">T680*1936.27</f>
        <v>0</v>
      </c>
      <c r="U681" s="184">
        <f t="shared" ref="U681" si="4119">U680*1936.27</f>
        <v>0</v>
      </c>
      <c r="V681" s="184">
        <f t="shared" ref="V681" si="4120">V680*1936.27</f>
        <v>0</v>
      </c>
    </row>
    <row r="682" spans="1:23" ht="12.75" customHeight="1" x14ac:dyDescent="0.2">
      <c r="A682" s="104">
        <f>IF(Foglio2!$J$7=1,TRUNC(Base!V682,0),TRUNC(Base!U682,0))</f>
        <v>0</v>
      </c>
      <c r="B682" s="245">
        <f t="shared" ref="B682" si="4121">C684</f>
        <v>40269</v>
      </c>
      <c r="C682" s="375">
        <f t="shared" ref="C682" si="4122">D670+1</f>
        <v>40269</v>
      </c>
      <c r="D682" s="375">
        <v>40359</v>
      </c>
      <c r="E682" s="246" t="s">
        <v>3</v>
      </c>
      <c r="F682" s="247">
        <v>0</v>
      </c>
      <c r="G682" s="248">
        <f>IF(Foglio2!$J$3=Foglio2!$E$3,Ausiliari_Coll.Scol.!E664,IF(Foglio2!$J$3=Foglio2!$E$4,Collab._Tecnici!E664,IF(Foglio2!$J$3=Foglio2!$E$5,Assistenti_Tecnici!E664,IF(Foglio2!$J$3=Foglio2!$E$6,Assistenti_Amm.vo!E664,IF(Foglio2!$J$3=Foglio2!$E$7,Resp_Coord_Amm.vo!E664,IF(Foglio2!$J$3=Foglio2!$E$8,Direttore_Amm.vo!E664,IF(Foglio2!$J$3=Foglio2!$E$9,Doc_mat_elem.re!E664,IF(Foglio2!$J$3=Foglio2!$E$10,Doc_dipl_scuola_sec.!E664,IF(Foglio2!$J$3=Foglio2!$E$11,Doc_scuola_media!E664,IF(Foglio2!$J$3=Foglio2!$E$12,Doc_laureati_scuola_sec.!E682,IF(Foglio2!$J$3=Foglio2!$E$13,Direttivi_capi_ist.!E664,0)))))))))))</f>
        <v>0</v>
      </c>
      <c r="H682" s="248">
        <f>IF(Foglio2!$J$3=Foglio2!$E$3,Ausiliari_Coll.Scol.!F664,IF(Foglio2!$J$3=Foglio2!$E$4,Collab._Tecnici!F664,IF(Foglio2!$J$3=Foglio2!$E$5,Assistenti_Tecnici!F664,IF(Foglio2!$J$3=Foglio2!$E$6,Assistenti_Amm.vo!F664,IF(Foglio2!$J$3=Foglio2!$E$7,Resp_Coord_Amm.vo!F664,IF(Foglio2!$J$3=Foglio2!$E$8,Direttore_Amm.vo!F664,IF(Foglio2!$J$3=Foglio2!$E$9,Doc_mat_elem.re!F664,IF(Foglio2!$J$3=Foglio2!$E$10,Doc_dipl_scuola_sec.!F664,IF(Foglio2!$J$3=Foglio2!$E$11,Doc_scuola_media!F664,IF(Foglio2!$J$3=Foglio2!$E$12,Doc_laureati_scuola_sec.!F682,IF(Foglio2!$J$3=Foglio2!$E$13,Direttivi_capi_ist.!F664,0)))))))))))</f>
        <v>0</v>
      </c>
      <c r="I682" s="248">
        <f>IF(Foglio2!$J$3=Foglio2!$E$3,Ausiliari_Coll.Scol.!G664,IF(Foglio2!$J$3=Foglio2!$E$4,Collab._Tecnici!G664,IF(Foglio2!$J$3=Foglio2!$E$5,Assistenti_Tecnici!G664,IF(Foglio2!$J$3=Foglio2!$E$6,Assistenti_Amm.vo!G664,IF(Foglio2!$J$3=Foglio2!$E$7,Resp_Coord_Amm.vo!G664,IF(Foglio2!$J$3=Foglio2!$E$8,Direttore_Amm.vo!G664,IF(Foglio2!$J$3=Foglio2!$E$9,Doc_mat_elem.re!G664,IF(Foglio2!$J$3=Foglio2!$E$10,Doc_dipl_scuola_sec.!G664,IF(Foglio2!$J$3=Foglio2!$E$11,Doc_scuola_media!G664,IF(Foglio2!$J$3=Foglio2!$E$12,Doc_laureati_scuola_sec.!G682,IF(Foglio2!$J$3=Foglio2!$E$13,Direttivi_capi_ist.!G664,0)))))))))))</f>
        <v>0</v>
      </c>
      <c r="J682" s="248">
        <f>IF(Foglio2!$J$3=Foglio2!$E$3,Ausiliari_Coll.Scol.!H664,IF(Foglio2!$J$3=Foglio2!$E$4,Collab._Tecnici!H664,IF(Foglio2!$J$3=Foglio2!$E$5,Assistenti_Tecnici!H664,IF(Foglio2!$J$3=Foglio2!$E$6,Assistenti_Amm.vo!H664,IF(Foglio2!$J$3=Foglio2!$E$7,Resp_Coord_Amm.vo!H664,IF(Foglio2!$J$3=Foglio2!$E$8,Direttore_Amm.vo!H664,IF(Foglio2!$J$3=Foglio2!$E$9,Doc_mat_elem.re!H664,IF(Foglio2!$J$3=Foglio2!$E$10,Doc_dipl_scuola_sec.!H664,IF(Foglio2!$J$3=Foglio2!$E$11,Doc_scuola_media!H664,IF(Foglio2!$J$3=Foglio2!$E$12,Doc_laureati_scuola_sec.!H682,IF(Foglio2!$J$3=Foglio2!$E$13,Direttivi_capi_ist.!H664,0)))))))))))</f>
        <v>0</v>
      </c>
      <c r="K682" s="248">
        <f>IF(Foglio2!$J$3=Foglio2!$E$3,Ausiliari_Coll.Scol.!I664,IF(Foglio2!$J$3=Foglio2!$E$4,Collab._Tecnici!I664,IF(Foglio2!$J$3=Foglio2!$E$5,Assistenti_Tecnici!I664,IF(Foglio2!$J$3=Foglio2!$E$6,Assistenti_Amm.vo!I664,IF(Foglio2!$J$3=Foglio2!$E$7,Resp_Coord_Amm.vo!I664,IF(Foglio2!$J$3=Foglio2!$E$8,Direttore_Amm.vo!I664,IF(Foglio2!$J$3=Foglio2!$E$9,Doc_mat_elem.re!I664,IF(Foglio2!$J$3=Foglio2!$E$10,Doc_dipl_scuola_sec.!I664,IF(Foglio2!$J$3=Foglio2!$E$11,Doc_scuola_media!I664,IF(Foglio2!$J$3=Foglio2!$E$12,Doc_laureati_scuola_sec.!I682,IF(Foglio2!$J$3=Foglio2!$E$13,Direttivi_capi_ist.!I664,0)))))))))))</f>
        <v>0</v>
      </c>
      <c r="L682" s="248">
        <f>IF(Foglio2!$J$3=Foglio2!$E$3,Ausiliari_Coll.Scol.!J664,IF(Foglio2!$J$3=Foglio2!$E$4,Collab._Tecnici!J664,IF(Foglio2!$J$3=Foglio2!$E$5,Assistenti_Tecnici!J664,IF(Foglio2!$J$3=Foglio2!$E$6,Assistenti_Amm.vo!J664,IF(Foglio2!$J$3=Foglio2!$E$7,Resp_Coord_Amm.vo!J664,IF(Foglio2!$J$3=Foglio2!$E$8,Direttore_Amm.vo!J664,IF(Foglio2!$J$3=Foglio2!$E$9,Doc_mat_elem.re!J664,IF(Foglio2!$J$3=Foglio2!$E$10,Doc_dipl_scuola_sec.!J664,IF(Foglio2!$J$3=Foglio2!$E$11,Doc_scuola_media!J664,IF(Foglio2!$J$3=Foglio2!$E$12,Doc_laureati_scuola_sec.!J682,IF(Foglio2!$J$3=Foglio2!$E$13,Direttivi_capi_ist.!J664,0)))))))))))</f>
        <v>0</v>
      </c>
      <c r="M682" s="249">
        <f>IF(Foglio2!$J$3=Foglio2!$E$3,Ausiliari_Coll.Scol.!K664,IF(Foglio2!$J$3=Foglio2!$E$4,Collab._Tecnici!K664,IF(Foglio2!$J$3=Foglio2!$E$5,Assistenti_Tecnici!K664,IF(Foglio2!$J$3=Foglio2!$E$6,Assistenti_Amm.vo!K664,IF(Foglio2!$J$3=Foglio2!$E$7,Resp_Coord_Amm.vo!K664,IF(Foglio2!$J$3=Foglio2!$E$8,Direttore_Amm.vo!K664,IF(Foglio2!$J$3=Foglio2!$E$9,Doc_mat_elem.re!K664,IF(Foglio2!$J$3=Foglio2!$E$10,Doc_dipl_scuola_sec.!K664,IF(Foglio2!$J$3=Foglio2!$E$11,Doc_scuola_media!K664,IF(Foglio2!$J$3=Foglio2!$E$12,Doc_laureati_scuola_sec.!K682,IF(Foglio2!$J$3=Foglio2!$E$13,Direttivi_capi_ist.!K664,0)))))))))))</f>
        <v>0</v>
      </c>
      <c r="N682" s="250">
        <f>IF(Foglio2!$J$3=Foglio2!$E$3,Ausiliari_Coll.Scol.!L664,IF(Foglio2!$J$3=Foglio2!$E$4,Collab._Tecnici!L664,IF(Foglio2!$J$3=Foglio2!$E$5,Assistenti_Tecnici!L664,IF(Foglio2!$J$3=Foglio2!$E$6,Assistenti_Amm.vo!L664,IF(Foglio2!$J$3=Foglio2!$E$7,Resp_Coord_Amm.vo!L664,IF(Foglio2!$J$3=Foglio2!$E$8,Direttore_Amm.vo!L664,IF(Foglio2!$J$3=Foglio2!$E$9,Doc_mat_elem.re!L664,IF(Foglio2!$J$3=Foglio2!$E$10,Doc_dipl_scuola_sec.!L664,IF(Foglio2!$J$3=Foglio2!$E$11,Doc_scuola_media!L664,IF(Foglio2!$J$3=Foglio2!$E$12,Doc_laureati_scuola_sec.!L682,IF(Foglio2!$J$3=Foglio2!$E$13,Direttivi_capi_ist.!L664,0)))))))))))</f>
        <v>0</v>
      </c>
      <c r="O682" s="251">
        <f>IF(Foglio2!$J$3=Foglio2!$E$3,Ausiliari_Coll.Scol.!M664,IF(Foglio2!$J$3=Foglio2!$E$4,Collab._Tecnici!M664,IF(Foglio2!$J$3=Foglio2!$E$5,Assistenti_Tecnici!M664,IF(Foglio2!$J$3=Foglio2!$E$6,Assistenti_Amm.vo!M664,IF(Foglio2!$J$3=Foglio2!$E$7,Resp_Coord_Amm.vo!M664,IF(Foglio2!$J$3=Foglio2!$E$8,Direttore_Amm.vo!M664,IF(Foglio2!$J$3=Foglio2!$E$9,Doc_mat_elem.re!M664,IF(Foglio2!$J$3=Foglio2!$E$10,Doc_dipl_scuola_sec.!M664,IF(Foglio2!$J$3=Foglio2!$E$11,Doc_scuola_media!M664,IF(Foglio2!$J$3=Foglio2!$E$12,Doc_laureati_scuola_sec.!M682,IF(Foglio2!$J$3=Foglio2!$E$13,Direttivi_capi_ist.!M664,0)))))))))))</f>
        <v>0</v>
      </c>
      <c r="P682" s="252">
        <f>IF(Foglio2!$J$3=Foglio2!$E$3,Ausiliari_Coll.Scol.!N664,IF(Foglio2!$J$3=Foglio2!$E$4,Collab._Tecnici!N664,IF(Foglio2!$J$3=Foglio2!$E$5,Assistenti_Tecnici!N664,IF(Foglio2!$J$3=Foglio2!$E$6,Assistenti_Amm.vo!N664,IF(Foglio2!$J$3=Foglio2!$E$7,Resp_Coord_Amm.vo!N664,IF(Foglio2!$J$3=Foglio2!$E$8,Direttore_Amm.vo!N664,IF(Foglio2!$J$3=Foglio2!$E$9,Doc_mat_elem.re!N664,IF(Foglio2!$J$3=Foglio2!$E$10,Doc_dipl_scuola_sec.!N664,IF(Foglio2!$J$3=Foglio2!$E$11,Doc_scuola_media!N664,IF(Foglio2!$J$3=Foglio2!$E$12,Doc_laureati_scuola_sec.!N682,IF(Foglio2!$J$3=Foglio2!$E$13,Direttivi_capi_ist.!N664,0)))))))))))</f>
        <v>0</v>
      </c>
      <c r="Q682" s="252">
        <f>IF(Foglio2!$J$3=Foglio2!$E$3,Ausiliari_Coll.Scol.!O664,IF(Foglio2!$J$3=Foglio2!$E$4,Collab._Tecnici!O664,IF(Foglio2!$J$3=Foglio2!$E$5,Assistenti_Tecnici!O664,IF(Foglio2!$J$3=Foglio2!$E$6,Assistenti_Amm.vo!O664,IF(Foglio2!$J$3=Foglio2!$E$7,Resp_Coord_Amm.vo!O664,IF(Foglio2!$J$3=Foglio2!$E$8,Direttore_Amm.vo!O664,IF(Foglio2!$J$3=Foglio2!$E$9,Doc_mat_elem.re!O664,IF(Foglio2!$J$3=Foglio2!$E$10,Doc_dipl_scuola_sec.!O664,IF(Foglio2!$J$3=Foglio2!$E$11,Doc_scuola_media!O664,IF(Foglio2!$J$3=Foglio2!$E$12,Doc_laureati_scuola_sec.!O682,IF(Foglio2!$J$3=Foglio2!$E$13,Direttivi_capi_ist.!O664,0)))))))))))</f>
        <v>0</v>
      </c>
      <c r="R682" s="252">
        <f>IF(Foglio2!$J$3=Foglio2!$E$3,Ausiliari_Coll.Scol.!P664,IF(Foglio2!$J$3=Foglio2!$E$4,Collab._Tecnici!P664,IF(Foglio2!$J$3=Foglio2!$E$5,Assistenti_Tecnici!P664,IF(Foglio2!$J$3=Foglio2!$E$6,Assistenti_Amm.vo!P664,IF(Foglio2!$J$3=Foglio2!$E$7,Resp_Coord_Amm.vo!P664,IF(Foglio2!$J$3=Foglio2!$E$8,Direttore_Amm.vo!P664,IF(Foglio2!$J$3=Foglio2!$E$9,Doc_mat_elem.re!P664,IF(Foglio2!$J$3=Foglio2!$E$10,Doc_dipl_scuola_sec.!P664,IF(Foglio2!$J$3=Foglio2!$E$11,Doc_scuola_media!P664,IF(Foglio2!$J$3=Foglio2!$E$12,Doc_laureati_scuola_sec.!P682,IF(Foglio2!$J$3=Foglio2!$E$13,Direttivi_capi_ist.!P664,0)))))))))))</f>
        <v>0</v>
      </c>
      <c r="S682" s="252">
        <f>IF(Foglio2!$J$3=Foglio2!$E$3,Ausiliari_Coll.Scol.!Q664,IF(Foglio2!$J$3=Foglio2!$E$4,Collab._Tecnici!Q664,IF(Foglio2!$J$3=Foglio2!$E$5,Assistenti_Tecnici!Q664,IF(Foglio2!$J$3=Foglio2!$E$6,Assistenti_Amm.vo!Q664,IF(Foglio2!$J$3=Foglio2!$E$7,Resp_Coord_Amm.vo!Q664,IF(Foglio2!$J$3=Foglio2!$E$8,Direttore_Amm.vo!Q664,IF(Foglio2!$J$3=Foglio2!$E$9,Doc_mat_elem.re!Q664,IF(Foglio2!$J$3=Foglio2!$E$10,Doc_dipl_scuola_sec.!Q664,IF(Foglio2!$J$3=Foglio2!$E$11,Doc_scuola_media!Q664,IF(Foglio2!$J$3=Foglio2!$E$12,Doc_laureati_scuola_sec.!Q682,IF(Foglio2!$J$3=Foglio2!$E$13,Direttivi_capi_ist.!Q664,0)))))))))))</f>
        <v>0</v>
      </c>
      <c r="T682" s="252">
        <f>IF(Foglio2!$J$3=Foglio2!$E$3,Ausiliari_Coll.Scol.!R664,IF(Foglio2!$J$3=Foglio2!$E$4,Collab._Tecnici!R664,IF(Foglio2!$J$3=Foglio2!$E$5,Assistenti_Tecnici!R664,IF(Foglio2!$J$3=Foglio2!$E$6,Assistenti_Amm.vo!R664,IF(Foglio2!$J$3=Foglio2!$E$7,Resp_Coord_Amm.vo!R664,IF(Foglio2!$J$3=Foglio2!$E$8,Direttore_Amm.vo!R664,IF(Foglio2!$J$3=Foglio2!$E$9,Doc_mat_elem.re!R664,IF(Foglio2!$J$3=Foglio2!$E$10,Doc_dipl_scuola_sec.!R664,IF(Foglio2!$J$3=Foglio2!$E$11,Doc_scuola_media!R664,IF(Foglio2!$J$3=Foglio2!$E$12,Doc_laureati_scuola_sec.!R682,IF(Foglio2!$J$3=Foglio2!$E$13,Direttivi_capi_ist.!R664,0)))))))))))</f>
        <v>0</v>
      </c>
      <c r="U682" s="252">
        <f t="shared" ref="U682" si="4123">(P682)/12*0.8</f>
        <v>0</v>
      </c>
      <c r="V682" s="252">
        <f t="shared" ref="V682" si="4124">(P682+R682)/12*0.8</f>
        <v>0</v>
      </c>
      <c r="W682" s="253" t="str">
        <f t="shared" ref="W682" si="4125">"Fascia Da "&amp;F682&amp;" a "&amp;F683&amp;" Decorrenza "&amp;DAY(C682)&amp;"/"&amp;MONTH(C682)&amp;"/"&amp;YEAR(C682)</f>
        <v>Fascia Da 0 a 2 Decorrenza 1/4/2010</v>
      </c>
    </row>
    <row r="683" spans="1:23" ht="9" customHeight="1" x14ac:dyDescent="0.2">
      <c r="B683" s="245">
        <f t="shared" ref="B683" si="4126">B682+1</f>
        <v>40270</v>
      </c>
      <c r="C683" s="376"/>
      <c r="D683" s="376"/>
      <c r="E683" s="254" t="s">
        <v>4</v>
      </c>
      <c r="F683" s="255">
        <v>2</v>
      </c>
      <c r="G683" s="267">
        <f t="shared" ref="G683" si="4127">G682*1936.27</f>
        <v>0</v>
      </c>
      <c r="H683" s="267">
        <f t="shared" ref="H683" si="4128">H682*1936.27</f>
        <v>0</v>
      </c>
      <c r="I683" s="267">
        <f t="shared" ref="I683" si="4129">I682*1936.27</f>
        <v>0</v>
      </c>
      <c r="J683" s="267">
        <f t="shared" ref="J683" si="4130">J682*1936.27</f>
        <v>0</v>
      </c>
      <c r="K683" s="267">
        <f t="shared" ref="K683" si="4131">K682*1936.27</f>
        <v>0</v>
      </c>
      <c r="L683" s="266">
        <f t="shared" ref="L683" si="4132">L682*1936.27</f>
        <v>0</v>
      </c>
      <c r="M683" s="267">
        <f t="shared" ref="M683" si="4133">M682*1936.27</f>
        <v>0</v>
      </c>
      <c r="N683" s="182">
        <f t="shared" ref="N683" si="4134">N682*1936.27</f>
        <v>0</v>
      </c>
      <c r="O683" s="183">
        <f t="shared" ref="O683" si="4135">O682*1936.27</f>
        <v>0</v>
      </c>
      <c r="P683" s="184">
        <f t="shared" ref="P683" si="4136">P682*1936.27</f>
        <v>0</v>
      </c>
      <c r="Q683" s="184">
        <f t="shared" ref="Q683" si="4137">Q682*1936.27</f>
        <v>0</v>
      </c>
      <c r="R683" s="184">
        <f t="shared" ref="R683" si="4138">R682*1936.27</f>
        <v>0</v>
      </c>
      <c r="S683" s="184">
        <f t="shared" ref="S683" si="4139">S682*1936.27</f>
        <v>0</v>
      </c>
      <c r="T683" s="184">
        <f t="shared" ref="T683" si="4140">T682*1936.27</f>
        <v>0</v>
      </c>
      <c r="U683" s="184">
        <f t="shared" ref="U683" si="4141">U682*1936.27</f>
        <v>0</v>
      </c>
      <c r="V683" s="184">
        <f t="shared" ref="V683" si="4142">V682*1936.27</f>
        <v>0</v>
      </c>
    </row>
    <row r="684" spans="1:23" ht="12.75" customHeight="1" x14ac:dyDescent="0.2">
      <c r="A684" s="104">
        <f>IF(Foglio2!$J$7=1,TRUNC(Base!V684,0),TRUNC(Base!U684,0))</f>
        <v>0</v>
      </c>
      <c r="B684" s="245">
        <f t="shared" si="3329"/>
        <v>40271</v>
      </c>
      <c r="C684" s="377">
        <f t="shared" ref="C684:D684" si="4143">C682</f>
        <v>40269</v>
      </c>
      <c r="D684" s="377">
        <f t="shared" si="4143"/>
        <v>40359</v>
      </c>
      <c r="E684" s="259" t="s">
        <v>3</v>
      </c>
      <c r="F684" s="260">
        <v>3</v>
      </c>
      <c r="G684" s="248">
        <f>IF(Foglio2!$J$3=Foglio2!$E$3,Ausiliari_Coll.Scol.!E666,IF(Foglio2!$J$3=Foglio2!$E$4,Collab._Tecnici!E666,IF(Foglio2!$J$3=Foglio2!$E$5,Assistenti_Tecnici!E666,IF(Foglio2!$J$3=Foglio2!$E$6,Assistenti_Amm.vo!E666,IF(Foglio2!$J$3=Foglio2!$E$7,Resp_Coord_Amm.vo!E666,IF(Foglio2!$J$3=Foglio2!$E$8,Direttore_Amm.vo!E666,IF(Foglio2!$J$3=Foglio2!$E$9,Doc_mat_elem.re!E666,IF(Foglio2!$J$3=Foglio2!$E$10,Doc_dipl_scuola_sec.!E666,IF(Foglio2!$J$3=Foglio2!$E$11,Doc_scuola_media!E666,IF(Foglio2!$J$3=Foglio2!$E$12,Doc_laureati_scuola_sec.!E684,IF(Foglio2!$J$3=Foglio2!$E$13,Direttivi_capi_ist.!E666,0)))))))))))</f>
        <v>0</v>
      </c>
      <c r="H684" s="248">
        <f>IF(Foglio2!$J$3=Foglio2!$E$3,Ausiliari_Coll.Scol.!F666,IF(Foglio2!$J$3=Foglio2!$E$4,Collab._Tecnici!F666,IF(Foglio2!$J$3=Foglio2!$E$5,Assistenti_Tecnici!F666,IF(Foglio2!$J$3=Foglio2!$E$6,Assistenti_Amm.vo!F666,IF(Foglio2!$J$3=Foglio2!$E$7,Resp_Coord_Amm.vo!F666,IF(Foglio2!$J$3=Foglio2!$E$8,Direttore_Amm.vo!F666,IF(Foglio2!$J$3=Foglio2!$E$9,Doc_mat_elem.re!F666,IF(Foglio2!$J$3=Foglio2!$E$10,Doc_dipl_scuola_sec.!F666,IF(Foglio2!$J$3=Foglio2!$E$11,Doc_scuola_media!F666,IF(Foglio2!$J$3=Foglio2!$E$12,Doc_laureati_scuola_sec.!F684,IF(Foglio2!$J$3=Foglio2!$E$13,Direttivi_capi_ist.!F666,0)))))))))))</f>
        <v>0</v>
      </c>
      <c r="I684" s="248">
        <f>IF(Foglio2!$J$3=Foglio2!$E$3,Ausiliari_Coll.Scol.!G666,IF(Foglio2!$J$3=Foglio2!$E$4,Collab._Tecnici!G666,IF(Foglio2!$J$3=Foglio2!$E$5,Assistenti_Tecnici!G666,IF(Foglio2!$J$3=Foglio2!$E$6,Assistenti_Amm.vo!G666,IF(Foglio2!$J$3=Foglio2!$E$7,Resp_Coord_Amm.vo!G666,IF(Foglio2!$J$3=Foglio2!$E$8,Direttore_Amm.vo!G666,IF(Foglio2!$J$3=Foglio2!$E$9,Doc_mat_elem.re!G666,IF(Foglio2!$J$3=Foglio2!$E$10,Doc_dipl_scuola_sec.!G666,IF(Foglio2!$J$3=Foglio2!$E$11,Doc_scuola_media!G666,IF(Foglio2!$J$3=Foglio2!$E$12,Doc_laureati_scuola_sec.!G684,IF(Foglio2!$J$3=Foglio2!$E$13,Direttivi_capi_ist.!G666,0)))))))))))</f>
        <v>0</v>
      </c>
      <c r="J684" s="248">
        <f>IF(Foglio2!$J$3=Foglio2!$E$3,Ausiliari_Coll.Scol.!H666,IF(Foglio2!$J$3=Foglio2!$E$4,Collab._Tecnici!H666,IF(Foglio2!$J$3=Foglio2!$E$5,Assistenti_Tecnici!H666,IF(Foglio2!$J$3=Foglio2!$E$6,Assistenti_Amm.vo!H666,IF(Foglio2!$J$3=Foglio2!$E$7,Resp_Coord_Amm.vo!H666,IF(Foglio2!$J$3=Foglio2!$E$8,Direttore_Amm.vo!H666,IF(Foglio2!$J$3=Foglio2!$E$9,Doc_mat_elem.re!H666,IF(Foglio2!$J$3=Foglio2!$E$10,Doc_dipl_scuola_sec.!H666,IF(Foglio2!$J$3=Foglio2!$E$11,Doc_scuola_media!H666,IF(Foglio2!$J$3=Foglio2!$E$12,Doc_laureati_scuola_sec.!H684,IF(Foglio2!$J$3=Foglio2!$E$13,Direttivi_capi_ist.!H666,0)))))))))))</f>
        <v>0</v>
      </c>
      <c r="K684" s="248">
        <f>IF(Foglio2!$J$3=Foglio2!$E$3,Ausiliari_Coll.Scol.!I666,IF(Foglio2!$J$3=Foglio2!$E$4,Collab._Tecnici!I666,IF(Foglio2!$J$3=Foglio2!$E$5,Assistenti_Tecnici!I666,IF(Foglio2!$J$3=Foglio2!$E$6,Assistenti_Amm.vo!I666,IF(Foglio2!$J$3=Foglio2!$E$7,Resp_Coord_Amm.vo!I666,IF(Foglio2!$J$3=Foglio2!$E$8,Direttore_Amm.vo!I666,IF(Foglio2!$J$3=Foglio2!$E$9,Doc_mat_elem.re!I666,IF(Foglio2!$J$3=Foglio2!$E$10,Doc_dipl_scuola_sec.!I666,IF(Foglio2!$J$3=Foglio2!$E$11,Doc_scuola_media!I666,IF(Foglio2!$J$3=Foglio2!$E$12,Doc_laureati_scuola_sec.!I684,IF(Foglio2!$J$3=Foglio2!$E$13,Direttivi_capi_ist.!I666,0)))))))))))</f>
        <v>0</v>
      </c>
      <c r="L684" s="248">
        <f>IF(Foglio2!$J$3=Foglio2!$E$3,Ausiliari_Coll.Scol.!J666,IF(Foglio2!$J$3=Foglio2!$E$4,Collab._Tecnici!J666,IF(Foglio2!$J$3=Foglio2!$E$5,Assistenti_Tecnici!J666,IF(Foglio2!$J$3=Foglio2!$E$6,Assistenti_Amm.vo!J666,IF(Foglio2!$J$3=Foglio2!$E$7,Resp_Coord_Amm.vo!J666,IF(Foglio2!$J$3=Foglio2!$E$8,Direttore_Amm.vo!J666,IF(Foglio2!$J$3=Foglio2!$E$9,Doc_mat_elem.re!J666,IF(Foglio2!$J$3=Foglio2!$E$10,Doc_dipl_scuola_sec.!J666,IF(Foglio2!$J$3=Foglio2!$E$11,Doc_scuola_media!J666,IF(Foglio2!$J$3=Foglio2!$E$12,Doc_laureati_scuola_sec.!J684,IF(Foglio2!$J$3=Foglio2!$E$13,Direttivi_capi_ist.!J666,0)))))))))))</f>
        <v>0</v>
      </c>
      <c r="M684" s="249">
        <f>IF(Foglio2!$J$3=Foglio2!$E$3,Ausiliari_Coll.Scol.!K666,IF(Foglio2!$J$3=Foglio2!$E$4,Collab._Tecnici!K666,IF(Foglio2!$J$3=Foglio2!$E$5,Assistenti_Tecnici!K666,IF(Foglio2!$J$3=Foglio2!$E$6,Assistenti_Amm.vo!K666,IF(Foglio2!$J$3=Foglio2!$E$7,Resp_Coord_Amm.vo!K666,IF(Foglio2!$J$3=Foglio2!$E$8,Direttore_Amm.vo!K666,IF(Foglio2!$J$3=Foglio2!$E$9,Doc_mat_elem.re!K666,IF(Foglio2!$J$3=Foglio2!$E$10,Doc_dipl_scuola_sec.!K666,IF(Foglio2!$J$3=Foglio2!$E$11,Doc_scuola_media!K666,IF(Foglio2!$J$3=Foglio2!$E$12,Doc_laureati_scuola_sec.!K684,IF(Foglio2!$J$3=Foglio2!$E$13,Direttivi_capi_ist.!K666,0)))))))))))</f>
        <v>0</v>
      </c>
      <c r="N684" s="250">
        <f>IF(Foglio2!$J$3=Foglio2!$E$3,Ausiliari_Coll.Scol.!L666,IF(Foglio2!$J$3=Foglio2!$E$4,Collab._Tecnici!L666,IF(Foglio2!$J$3=Foglio2!$E$5,Assistenti_Tecnici!L666,IF(Foglio2!$J$3=Foglio2!$E$6,Assistenti_Amm.vo!L666,IF(Foglio2!$J$3=Foglio2!$E$7,Resp_Coord_Amm.vo!L666,IF(Foglio2!$J$3=Foglio2!$E$8,Direttore_Amm.vo!L666,IF(Foglio2!$J$3=Foglio2!$E$9,Doc_mat_elem.re!L666,IF(Foglio2!$J$3=Foglio2!$E$10,Doc_dipl_scuola_sec.!L666,IF(Foglio2!$J$3=Foglio2!$E$11,Doc_scuola_media!L666,IF(Foglio2!$J$3=Foglio2!$E$12,Doc_laureati_scuola_sec.!L684,IF(Foglio2!$J$3=Foglio2!$E$13,Direttivi_capi_ist.!L666,0)))))))))))</f>
        <v>0</v>
      </c>
      <c r="O684" s="251">
        <f>IF(Foglio2!$J$3=Foglio2!$E$3,Ausiliari_Coll.Scol.!M666,IF(Foglio2!$J$3=Foglio2!$E$4,Collab._Tecnici!M666,IF(Foglio2!$J$3=Foglio2!$E$5,Assistenti_Tecnici!M666,IF(Foglio2!$J$3=Foglio2!$E$6,Assistenti_Amm.vo!M666,IF(Foglio2!$J$3=Foglio2!$E$7,Resp_Coord_Amm.vo!M666,IF(Foglio2!$J$3=Foglio2!$E$8,Direttore_Amm.vo!M666,IF(Foglio2!$J$3=Foglio2!$E$9,Doc_mat_elem.re!M666,IF(Foglio2!$J$3=Foglio2!$E$10,Doc_dipl_scuola_sec.!M666,IF(Foglio2!$J$3=Foglio2!$E$11,Doc_scuola_media!M666,IF(Foglio2!$J$3=Foglio2!$E$12,Doc_laureati_scuola_sec.!M684,IF(Foglio2!$J$3=Foglio2!$E$13,Direttivi_capi_ist.!M666,0)))))))))))</f>
        <v>0</v>
      </c>
      <c r="P684" s="252">
        <f>IF(Foglio2!$J$3=Foglio2!$E$3,Ausiliari_Coll.Scol.!N666,IF(Foglio2!$J$3=Foglio2!$E$4,Collab._Tecnici!N666,IF(Foglio2!$J$3=Foglio2!$E$5,Assistenti_Tecnici!N666,IF(Foglio2!$J$3=Foglio2!$E$6,Assistenti_Amm.vo!N666,IF(Foglio2!$J$3=Foglio2!$E$7,Resp_Coord_Amm.vo!N666,IF(Foglio2!$J$3=Foglio2!$E$8,Direttore_Amm.vo!N666,IF(Foglio2!$J$3=Foglio2!$E$9,Doc_mat_elem.re!N666,IF(Foglio2!$J$3=Foglio2!$E$10,Doc_dipl_scuola_sec.!N666,IF(Foglio2!$J$3=Foglio2!$E$11,Doc_scuola_media!N666,IF(Foglio2!$J$3=Foglio2!$E$12,Doc_laureati_scuola_sec.!N684,IF(Foglio2!$J$3=Foglio2!$E$13,Direttivi_capi_ist.!N666,0)))))))))))</f>
        <v>0</v>
      </c>
      <c r="Q684" s="252">
        <f>IF(Foglio2!$J$3=Foglio2!$E$3,Ausiliari_Coll.Scol.!O666,IF(Foglio2!$J$3=Foglio2!$E$4,Collab._Tecnici!O666,IF(Foglio2!$J$3=Foglio2!$E$5,Assistenti_Tecnici!O666,IF(Foglio2!$J$3=Foglio2!$E$6,Assistenti_Amm.vo!O666,IF(Foglio2!$J$3=Foglio2!$E$7,Resp_Coord_Amm.vo!O666,IF(Foglio2!$J$3=Foglio2!$E$8,Direttore_Amm.vo!O666,IF(Foglio2!$J$3=Foglio2!$E$9,Doc_mat_elem.re!O666,IF(Foglio2!$J$3=Foglio2!$E$10,Doc_dipl_scuola_sec.!O666,IF(Foglio2!$J$3=Foglio2!$E$11,Doc_scuola_media!O666,IF(Foglio2!$J$3=Foglio2!$E$12,Doc_laureati_scuola_sec.!O684,IF(Foglio2!$J$3=Foglio2!$E$13,Direttivi_capi_ist.!O666,0)))))))))))</f>
        <v>0</v>
      </c>
      <c r="R684" s="252">
        <f>IF(Foglio2!$J$3=Foglio2!$E$3,Ausiliari_Coll.Scol.!P666,IF(Foglio2!$J$3=Foglio2!$E$4,Collab._Tecnici!P666,IF(Foglio2!$J$3=Foglio2!$E$5,Assistenti_Tecnici!P666,IF(Foglio2!$J$3=Foglio2!$E$6,Assistenti_Amm.vo!P666,IF(Foglio2!$J$3=Foglio2!$E$7,Resp_Coord_Amm.vo!P666,IF(Foglio2!$J$3=Foglio2!$E$8,Direttore_Amm.vo!P666,IF(Foglio2!$J$3=Foglio2!$E$9,Doc_mat_elem.re!P666,IF(Foglio2!$J$3=Foglio2!$E$10,Doc_dipl_scuola_sec.!P666,IF(Foglio2!$J$3=Foglio2!$E$11,Doc_scuola_media!P666,IF(Foglio2!$J$3=Foglio2!$E$12,Doc_laureati_scuola_sec.!P684,IF(Foglio2!$J$3=Foglio2!$E$13,Direttivi_capi_ist.!P666,0)))))))))))</f>
        <v>0</v>
      </c>
      <c r="S684" s="252">
        <f>IF(Foglio2!$J$3=Foglio2!$E$3,Ausiliari_Coll.Scol.!Q666,IF(Foglio2!$J$3=Foglio2!$E$4,Collab._Tecnici!Q666,IF(Foglio2!$J$3=Foglio2!$E$5,Assistenti_Tecnici!Q666,IF(Foglio2!$J$3=Foglio2!$E$6,Assistenti_Amm.vo!Q666,IF(Foglio2!$J$3=Foglio2!$E$7,Resp_Coord_Amm.vo!Q666,IF(Foglio2!$J$3=Foglio2!$E$8,Direttore_Amm.vo!Q666,IF(Foglio2!$J$3=Foglio2!$E$9,Doc_mat_elem.re!Q666,IF(Foglio2!$J$3=Foglio2!$E$10,Doc_dipl_scuola_sec.!Q666,IF(Foglio2!$J$3=Foglio2!$E$11,Doc_scuola_media!Q666,IF(Foglio2!$J$3=Foglio2!$E$12,Doc_laureati_scuola_sec.!Q684,IF(Foglio2!$J$3=Foglio2!$E$13,Direttivi_capi_ist.!Q666,0)))))))))))</f>
        <v>0</v>
      </c>
      <c r="T684" s="252">
        <f>IF(Foglio2!$J$3=Foglio2!$E$3,Ausiliari_Coll.Scol.!R666,IF(Foglio2!$J$3=Foglio2!$E$4,Collab._Tecnici!R666,IF(Foglio2!$J$3=Foglio2!$E$5,Assistenti_Tecnici!R666,IF(Foglio2!$J$3=Foglio2!$E$6,Assistenti_Amm.vo!R666,IF(Foglio2!$J$3=Foglio2!$E$7,Resp_Coord_Amm.vo!R666,IF(Foglio2!$J$3=Foglio2!$E$8,Direttore_Amm.vo!R666,IF(Foglio2!$J$3=Foglio2!$E$9,Doc_mat_elem.re!R666,IF(Foglio2!$J$3=Foglio2!$E$10,Doc_dipl_scuola_sec.!R666,IF(Foglio2!$J$3=Foglio2!$E$11,Doc_scuola_media!R666,IF(Foglio2!$J$3=Foglio2!$E$12,Doc_laureati_scuola_sec.!R684,IF(Foglio2!$J$3=Foglio2!$E$13,Direttivi_capi_ist.!R666,0)))))))))))</f>
        <v>0</v>
      </c>
      <c r="U684" s="252">
        <f t="shared" ref="U684" si="4144">(P684)/12*0.8</f>
        <v>0</v>
      </c>
      <c r="V684" s="252">
        <f t="shared" ref="V684" si="4145">(P684+R684)/12*0.8</f>
        <v>0</v>
      </c>
      <c r="W684" s="253" t="str">
        <f t="shared" ref="W684" si="4146">"Fascia Da "&amp;F684&amp;" a "&amp;F685&amp;" Decorrenza "&amp;DAY(C682)&amp;"/"&amp;MONTH(C682)&amp;"/"&amp;YEAR(C682)</f>
        <v>Fascia Da 3 a 8 Decorrenza 1/4/2010</v>
      </c>
    </row>
    <row r="685" spans="1:23" ht="9" customHeight="1" x14ac:dyDescent="0.2">
      <c r="B685" s="245">
        <f t="shared" si="3329"/>
        <v>40272</v>
      </c>
      <c r="C685" s="377"/>
      <c r="D685" s="377"/>
      <c r="E685" s="254" t="s">
        <v>4</v>
      </c>
      <c r="F685" s="255">
        <v>8</v>
      </c>
      <c r="G685" s="267">
        <f t="shared" ref="G685" si="4147">G684*1936.27</f>
        <v>0</v>
      </c>
      <c r="H685" s="267">
        <f t="shared" ref="H685" si="4148">H684*1936.27</f>
        <v>0</v>
      </c>
      <c r="I685" s="267">
        <f t="shared" ref="I685" si="4149">I684*1936.27</f>
        <v>0</v>
      </c>
      <c r="J685" s="267">
        <f t="shared" ref="J685" si="4150">J684*1936.27</f>
        <v>0</v>
      </c>
      <c r="K685" s="267">
        <f t="shared" ref="K685" si="4151">K684*1936.27</f>
        <v>0</v>
      </c>
      <c r="L685" s="266">
        <f t="shared" ref="L685" si="4152">L684*1936.27</f>
        <v>0</v>
      </c>
      <c r="M685" s="267">
        <f t="shared" ref="M685" si="4153">M684*1936.27</f>
        <v>0</v>
      </c>
      <c r="N685" s="182">
        <f t="shared" ref="N685" si="4154">N684*1936.27</f>
        <v>0</v>
      </c>
      <c r="O685" s="183">
        <f t="shared" ref="O685" si="4155">O684*1936.27</f>
        <v>0</v>
      </c>
      <c r="P685" s="184">
        <f t="shared" ref="P685" si="4156">P684*1936.27</f>
        <v>0</v>
      </c>
      <c r="Q685" s="184">
        <f t="shared" ref="Q685" si="4157">Q684*1936.27</f>
        <v>0</v>
      </c>
      <c r="R685" s="184">
        <f t="shared" ref="R685" si="4158">R684*1936.27</f>
        <v>0</v>
      </c>
      <c r="S685" s="184">
        <f t="shared" ref="S685" si="4159">S684*1936.27</f>
        <v>0</v>
      </c>
      <c r="T685" s="184">
        <f t="shared" ref="T685" si="4160">T684*1936.27</f>
        <v>0</v>
      </c>
      <c r="U685" s="184">
        <f t="shared" ref="U685" si="4161">U684*1936.27</f>
        <v>0</v>
      </c>
      <c r="V685" s="184">
        <f t="shared" ref="V685" si="4162">V684*1936.27</f>
        <v>0</v>
      </c>
    </row>
    <row r="686" spans="1:23" ht="12.75" customHeight="1" x14ac:dyDescent="0.2">
      <c r="A686" s="104">
        <f>IF(Foglio2!$J$7=1,TRUNC(Base!V686,0),TRUNC(Base!U686,0))</f>
        <v>0</v>
      </c>
      <c r="B686" s="245">
        <f t="shared" si="3329"/>
        <v>40273</v>
      </c>
      <c r="C686" s="377"/>
      <c r="D686" s="377"/>
      <c r="E686" s="259" t="s">
        <v>3</v>
      </c>
      <c r="F686" s="260">
        <v>9</v>
      </c>
      <c r="G686" s="248">
        <f>IF(Foglio2!$J$3=Foglio2!$E$3,Ausiliari_Coll.Scol.!E668,IF(Foglio2!$J$3=Foglio2!$E$4,Collab._Tecnici!E668,IF(Foglio2!$J$3=Foglio2!$E$5,Assistenti_Tecnici!E668,IF(Foglio2!$J$3=Foglio2!$E$6,Assistenti_Amm.vo!E668,IF(Foglio2!$J$3=Foglio2!$E$7,Resp_Coord_Amm.vo!E668,IF(Foglio2!$J$3=Foglio2!$E$8,Direttore_Amm.vo!E668,IF(Foglio2!$J$3=Foglio2!$E$9,Doc_mat_elem.re!E668,IF(Foglio2!$J$3=Foglio2!$E$10,Doc_dipl_scuola_sec.!E668,IF(Foglio2!$J$3=Foglio2!$E$11,Doc_scuola_media!E668,IF(Foglio2!$J$3=Foglio2!$E$12,Doc_laureati_scuola_sec.!E686,IF(Foglio2!$J$3=Foglio2!$E$13,Direttivi_capi_ist.!E668,0)))))))))))</f>
        <v>0</v>
      </c>
      <c r="H686" s="248">
        <f>IF(Foglio2!$J$3=Foglio2!$E$3,Ausiliari_Coll.Scol.!F668,IF(Foglio2!$J$3=Foglio2!$E$4,Collab._Tecnici!F668,IF(Foglio2!$J$3=Foglio2!$E$5,Assistenti_Tecnici!F668,IF(Foglio2!$J$3=Foglio2!$E$6,Assistenti_Amm.vo!F668,IF(Foglio2!$J$3=Foglio2!$E$7,Resp_Coord_Amm.vo!F668,IF(Foglio2!$J$3=Foglio2!$E$8,Direttore_Amm.vo!F668,IF(Foglio2!$J$3=Foglio2!$E$9,Doc_mat_elem.re!F668,IF(Foglio2!$J$3=Foglio2!$E$10,Doc_dipl_scuola_sec.!F668,IF(Foglio2!$J$3=Foglio2!$E$11,Doc_scuola_media!F668,IF(Foglio2!$J$3=Foglio2!$E$12,Doc_laureati_scuola_sec.!F686,IF(Foglio2!$J$3=Foglio2!$E$13,Direttivi_capi_ist.!F668,0)))))))))))</f>
        <v>0</v>
      </c>
      <c r="I686" s="248">
        <f>IF(Foglio2!$J$3=Foglio2!$E$3,Ausiliari_Coll.Scol.!G668,IF(Foglio2!$J$3=Foglio2!$E$4,Collab._Tecnici!G668,IF(Foglio2!$J$3=Foglio2!$E$5,Assistenti_Tecnici!G668,IF(Foglio2!$J$3=Foglio2!$E$6,Assistenti_Amm.vo!G668,IF(Foglio2!$J$3=Foglio2!$E$7,Resp_Coord_Amm.vo!G668,IF(Foglio2!$J$3=Foglio2!$E$8,Direttore_Amm.vo!G668,IF(Foglio2!$J$3=Foglio2!$E$9,Doc_mat_elem.re!G668,IF(Foglio2!$J$3=Foglio2!$E$10,Doc_dipl_scuola_sec.!G668,IF(Foglio2!$J$3=Foglio2!$E$11,Doc_scuola_media!G668,IF(Foglio2!$J$3=Foglio2!$E$12,Doc_laureati_scuola_sec.!G686,IF(Foglio2!$J$3=Foglio2!$E$13,Direttivi_capi_ist.!G668,0)))))))))))</f>
        <v>0</v>
      </c>
      <c r="J686" s="248">
        <f>IF(Foglio2!$J$3=Foglio2!$E$3,Ausiliari_Coll.Scol.!H668,IF(Foglio2!$J$3=Foglio2!$E$4,Collab._Tecnici!H668,IF(Foglio2!$J$3=Foglio2!$E$5,Assistenti_Tecnici!H668,IF(Foglio2!$J$3=Foglio2!$E$6,Assistenti_Amm.vo!H668,IF(Foglio2!$J$3=Foglio2!$E$7,Resp_Coord_Amm.vo!H668,IF(Foglio2!$J$3=Foglio2!$E$8,Direttore_Amm.vo!H668,IF(Foglio2!$J$3=Foglio2!$E$9,Doc_mat_elem.re!H668,IF(Foglio2!$J$3=Foglio2!$E$10,Doc_dipl_scuola_sec.!H668,IF(Foglio2!$J$3=Foglio2!$E$11,Doc_scuola_media!H668,IF(Foglio2!$J$3=Foglio2!$E$12,Doc_laureati_scuola_sec.!H686,IF(Foglio2!$J$3=Foglio2!$E$13,Direttivi_capi_ist.!H668,0)))))))))))</f>
        <v>0</v>
      </c>
      <c r="K686" s="248">
        <f>IF(Foglio2!$J$3=Foglio2!$E$3,Ausiliari_Coll.Scol.!I668,IF(Foglio2!$J$3=Foglio2!$E$4,Collab._Tecnici!I668,IF(Foglio2!$J$3=Foglio2!$E$5,Assistenti_Tecnici!I668,IF(Foglio2!$J$3=Foglio2!$E$6,Assistenti_Amm.vo!I668,IF(Foglio2!$J$3=Foglio2!$E$7,Resp_Coord_Amm.vo!I668,IF(Foglio2!$J$3=Foglio2!$E$8,Direttore_Amm.vo!I668,IF(Foglio2!$J$3=Foglio2!$E$9,Doc_mat_elem.re!I668,IF(Foglio2!$J$3=Foglio2!$E$10,Doc_dipl_scuola_sec.!I668,IF(Foglio2!$J$3=Foglio2!$E$11,Doc_scuola_media!I668,IF(Foglio2!$J$3=Foglio2!$E$12,Doc_laureati_scuola_sec.!I686,IF(Foglio2!$J$3=Foglio2!$E$13,Direttivi_capi_ist.!I668,0)))))))))))</f>
        <v>0</v>
      </c>
      <c r="L686" s="248">
        <f>IF(Foglio2!$J$3=Foglio2!$E$3,Ausiliari_Coll.Scol.!J668,IF(Foglio2!$J$3=Foglio2!$E$4,Collab._Tecnici!J668,IF(Foglio2!$J$3=Foglio2!$E$5,Assistenti_Tecnici!J668,IF(Foglio2!$J$3=Foglio2!$E$6,Assistenti_Amm.vo!J668,IF(Foglio2!$J$3=Foglio2!$E$7,Resp_Coord_Amm.vo!J668,IF(Foglio2!$J$3=Foglio2!$E$8,Direttore_Amm.vo!J668,IF(Foglio2!$J$3=Foglio2!$E$9,Doc_mat_elem.re!J668,IF(Foglio2!$J$3=Foglio2!$E$10,Doc_dipl_scuola_sec.!J668,IF(Foglio2!$J$3=Foglio2!$E$11,Doc_scuola_media!J668,IF(Foglio2!$J$3=Foglio2!$E$12,Doc_laureati_scuola_sec.!J686,IF(Foglio2!$J$3=Foglio2!$E$13,Direttivi_capi_ist.!J668,0)))))))))))</f>
        <v>0</v>
      </c>
      <c r="M686" s="249">
        <f>IF(Foglio2!$J$3=Foglio2!$E$3,Ausiliari_Coll.Scol.!K668,IF(Foglio2!$J$3=Foglio2!$E$4,Collab._Tecnici!K668,IF(Foglio2!$J$3=Foglio2!$E$5,Assistenti_Tecnici!K668,IF(Foglio2!$J$3=Foglio2!$E$6,Assistenti_Amm.vo!K668,IF(Foglio2!$J$3=Foglio2!$E$7,Resp_Coord_Amm.vo!K668,IF(Foglio2!$J$3=Foglio2!$E$8,Direttore_Amm.vo!K668,IF(Foglio2!$J$3=Foglio2!$E$9,Doc_mat_elem.re!K668,IF(Foglio2!$J$3=Foglio2!$E$10,Doc_dipl_scuola_sec.!K668,IF(Foglio2!$J$3=Foglio2!$E$11,Doc_scuola_media!K668,IF(Foglio2!$J$3=Foglio2!$E$12,Doc_laureati_scuola_sec.!K686,IF(Foglio2!$J$3=Foglio2!$E$13,Direttivi_capi_ist.!K668,0)))))))))))</f>
        <v>0</v>
      </c>
      <c r="N686" s="250">
        <f>IF(Foglio2!$J$3=Foglio2!$E$3,Ausiliari_Coll.Scol.!L668,IF(Foglio2!$J$3=Foglio2!$E$4,Collab._Tecnici!L668,IF(Foglio2!$J$3=Foglio2!$E$5,Assistenti_Tecnici!L668,IF(Foglio2!$J$3=Foglio2!$E$6,Assistenti_Amm.vo!L668,IF(Foglio2!$J$3=Foglio2!$E$7,Resp_Coord_Amm.vo!L668,IF(Foglio2!$J$3=Foglio2!$E$8,Direttore_Amm.vo!L668,IF(Foglio2!$J$3=Foglio2!$E$9,Doc_mat_elem.re!L668,IF(Foglio2!$J$3=Foglio2!$E$10,Doc_dipl_scuola_sec.!L668,IF(Foglio2!$J$3=Foglio2!$E$11,Doc_scuola_media!L668,IF(Foglio2!$J$3=Foglio2!$E$12,Doc_laureati_scuola_sec.!L686,IF(Foglio2!$J$3=Foglio2!$E$13,Direttivi_capi_ist.!L668,0)))))))))))</f>
        <v>0</v>
      </c>
      <c r="O686" s="251">
        <f>IF(Foglio2!$J$3=Foglio2!$E$3,Ausiliari_Coll.Scol.!M668,IF(Foglio2!$J$3=Foglio2!$E$4,Collab._Tecnici!M668,IF(Foglio2!$J$3=Foglio2!$E$5,Assistenti_Tecnici!M668,IF(Foglio2!$J$3=Foglio2!$E$6,Assistenti_Amm.vo!M668,IF(Foglio2!$J$3=Foglio2!$E$7,Resp_Coord_Amm.vo!M668,IF(Foglio2!$J$3=Foglio2!$E$8,Direttore_Amm.vo!M668,IF(Foglio2!$J$3=Foglio2!$E$9,Doc_mat_elem.re!M668,IF(Foglio2!$J$3=Foglio2!$E$10,Doc_dipl_scuola_sec.!M668,IF(Foglio2!$J$3=Foglio2!$E$11,Doc_scuola_media!M668,IF(Foglio2!$J$3=Foglio2!$E$12,Doc_laureati_scuola_sec.!M686,IF(Foglio2!$J$3=Foglio2!$E$13,Direttivi_capi_ist.!M668,0)))))))))))</f>
        <v>0</v>
      </c>
      <c r="P686" s="252">
        <f>IF(Foglio2!$J$3=Foglio2!$E$3,Ausiliari_Coll.Scol.!N668,IF(Foglio2!$J$3=Foglio2!$E$4,Collab._Tecnici!N668,IF(Foglio2!$J$3=Foglio2!$E$5,Assistenti_Tecnici!N668,IF(Foglio2!$J$3=Foglio2!$E$6,Assistenti_Amm.vo!N668,IF(Foglio2!$J$3=Foglio2!$E$7,Resp_Coord_Amm.vo!N668,IF(Foglio2!$J$3=Foglio2!$E$8,Direttore_Amm.vo!N668,IF(Foglio2!$J$3=Foglio2!$E$9,Doc_mat_elem.re!N668,IF(Foglio2!$J$3=Foglio2!$E$10,Doc_dipl_scuola_sec.!N668,IF(Foglio2!$J$3=Foglio2!$E$11,Doc_scuola_media!N668,IF(Foglio2!$J$3=Foglio2!$E$12,Doc_laureati_scuola_sec.!N686,IF(Foglio2!$J$3=Foglio2!$E$13,Direttivi_capi_ist.!N668,0)))))))))))</f>
        <v>0</v>
      </c>
      <c r="Q686" s="252">
        <f>IF(Foglio2!$J$3=Foglio2!$E$3,Ausiliari_Coll.Scol.!O668,IF(Foglio2!$J$3=Foglio2!$E$4,Collab._Tecnici!O668,IF(Foglio2!$J$3=Foglio2!$E$5,Assistenti_Tecnici!O668,IF(Foglio2!$J$3=Foglio2!$E$6,Assistenti_Amm.vo!O668,IF(Foglio2!$J$3=Foglio2!$E$7,Resp_Coord_Amm.vo!O668,IF(Foglio2!$J$3=Foglio2!$E$8,Direttore_Amm.vo!O668,IF(Foglio2!$J$3=Foglio2!$E$9,Doc_mat_elem.re!O668,IF(Foglio2!$J$3=Foglio2!$E$10,Doc_dipl_scuola_sec.!O668,IF(Foglio2!$J$3=Foglio2!$E$11,Doc_scuola_media!O668,IF(Foglio2!$J$3=Foglio2!$E$12,Doc_laureati_scuola_sec.!O686,IF(Foglio2!$J$3=Foglio2!$E$13,Direttivi_capi_ist.!O668,0)))))))))))</f>
        <v>0</v>
      </c>
      <c r="R686" s="252">
        <f>IF(Foglio2!$J$3=Foglio2!$E$3,Ausiliari_Coll.Scol.!P668,IF(Foglio2!$J$3=Foglio2!$E$4,Collab._Tecnici!P668,IF(Foglio2!$J$3=Foglio2!$E$5,Assistenti_Tecnici!P668,IF(Foglio2!$J$3=Foglio2!$E$6,Assistenti_Amm.vo!P668,IF(Foglio2!$J$3=Foglio2!$E$7,Resp_Coord_Amm.vo!P668,IF(Foglio2!$J$3=Foglio2!$E$8,Direttore_Amm.vo!P668,IF(Foglio2!$J$3=Foglio2!$E$9,Doc_mat_elem.re!P668,IF(Foglio2!$J$3=Foglio2!$E$10,Doc_dipl_scuola_sec.!P668,IF(Foglio2!$J$3=Foglio2!$E$11,Doc_scuola_media!P668,IF(Foglio2!$J$3=Foglio2!$E$12,Doc_laureati_scuola_sec.!P686,IF(Foglio2!$J$3=Foglio2!$E$13,Direttivi_capi_ist.!P668,0)))))))))))</f>
        <v>0</v>
      </c>
      <c r="S686" s="252">
        <f>IF(Foglio2!$J$3=Foglio2!$E$3,Ausiliari_Coll.Scol.!Q668,IF(Foglio2!$J$3=Foglio2!$E$4,Collab._Tecnici!Q668,IF(Foglio2!$J$3=Foglio2!$E$5,Assistenti_Tecnici!Q668,IF(Foglio2!$J$3=Foglio2!$E$6,Assistenti_Amm.vo!Q668,IF(Foglio2!$J$3=Foglio2!$E$7,Resp_Coord_Amm.vo!Q668,IF(Foglio2!$J$3=Foglio2!$E$8,Direttore_Amm.vo!Q668,IF(Foglio2!$J$3=Foglio2!$E$9,Doc_mat_elem.re!Q668,IF(Foglio2!$J$3=Foglio2!$E$10,Doc_dipl_scuola_sec.!Q668,IF(Foglio2!$J$3=Foglio2!$E$11,Doc_scuola_media!Q668,IF(Foglio2!$J$3=Foglio2!$E$12,Doc_laureati_scuola_sec.!Q686,IF(Foglio2!$J$3=Foglio2!$E$13,Direttivi_capi_ist.!Q668,0)))))))))))</f>
        <v>0</v>
      </c>
      <c r="T686" s="252">
        <f>IF(Foglio2!$J$3=Foglio2!$E$3,Ausiliari_Coll.Scol.!R668,IF(Foglio2!$J$3=Foglio2!$E$4,Collab._Tecnici!R668,IF(Foglio2!$J$3=Foglio2!$E$5,Assistenti_Tecnici!R668,IF(Foglio2!$J$3=Foglio2!$E$6,Assistenti_Amm.vo!R668,IF(Foglio2!$J$3=Foglio2!$E$7,Resp_Coord_Amm.vo!R668,IF(Foglio2!$J$3=Foglio2!$E$8,Direttore_Amm.vo!R668,IF(Foglio2!$J$3=Foglio2!$E$9,Doc_mat_elem.re!R668,IF(Foglio2!$J$3=Foglio2!$E$10,Doc_dipl_scuola_sec.!R668,IF(Foglio2!$J$3=Foglio2!$E$11,Doc_scuola_media!R668,IF(Foglio2!$J$3=Foglio2!$E$12,Doc_laureati_scuola_sec.!R686,IF(Foglio2!$J$3=Foglio2!$E$13,Direttivi_capi_ist.!R668,0)))))))))))</f>
        <v>0</v>
      </c>
      <c r="U686" s="252">
        <f t="shared" ref="U686" si="4163">(P686)/12*0.8</f>
        <v>0</v>
      </c>
      <c r="V686" s="252">
        <f t="shared" ref="V686" si="4164">(P686+R686)/12*0.8</f>
        <v>0</v>
      </c>
      <c r="W686" s="253" t="str">
        <f t="shared" ref="W686" si="4165">"Fascia Da "&amp;F686&amp;" a "&amp;F687&amp;" Decorrenza "&amp;DAY(C682)&amp;"/"&amp;MONTH(C682)&amp;"/"&amp;YEAR(C682)</f>
        <v>Fascia Da 9 a 14 Decorrenza 1/4/2010</v>
      </c>
    </row>
    <row r="687" spans="1:23" ht="9" customHeight="1" x14ac:dyDescent="0.2">
      <c r="B687" s="245">
        <f t="shared" si="3329"/>
        <v>40274</v>
      </c>
      <c r="C687" s="377"/>
      <c r="D687" s="377"/>
      <c r="E687" s="254" t="s">
        <v>4</v>
      </c>
      <c r="F687" s="255">
        <v>14</v>
      </c>
      <c r="G687" s="267">
        <f t="shared" ref="G687" si="4166">G686*1936.27</f>
        <v>0</v>
      </c>
      <c r="H687" s="267">
        <f t="shared" ref="H687" si="4167">H686*1936.27</f>
        <v>0</v>
      </c>
      <c r="I687" s="267">
        <f t="shared" ref="I687" si="4168">I686*1936.27</f>
        <v>0</v>
      </c>
      <c r="J687" s="267">
        <f t="shared" ref="J687" si="4169">J686*1936.27</f>
        <v>0</v>
      </c>
      <c r="K687" s="267">
        <f t="shared" ref="K687" si="4170">K686*1936.27</f>
        <v>0</v>
      </c>
      <c r="L687" s="266">
        <f t="shared" ref="L687" si="4171">L686*1936.27</f>
        <v>0</v>
      </c>
      <c r="M687" s="267">
        <f t="shared" ref="M687" si="4172">M686*1936.27</f>
        <v>0</v>
      </c>
      <c r="N687" s="182">
        <f t="shared" ref="N687" si="4173">N686*1936.27</f>
        <v>0</v>
      </c>
      <c r="O687" s="183">
        <f t="shared" ref="O687" si="4174">O686*1936.27</f>
        <v>0</v>
      </c>
      <c r="P687" s="184">
        <f t="shared" ref="P687" si="4175">P686*1936.27</f>
        <v>0</v>
      </c>
      <c r="Q687" s="184">
        <f t="shared" ref="Q687" si="4176">Q686*1936.27</f>
        <v>0</v>
      </c>
      <c r="R687" s="184">
        <f t="shared" ref="R687" si="4177">R686*1936.27</f>
        <v>0</v>
      </c>
      <c r="S687" s="184">
        <f t="shared" ref="S687" si="4178">S686*1936.27</f>
        <v>0</v>
      </c>
      <c r="T687" s="184">
        <f t="shared" ref="T687" si="4179">T686*1936.27</f>
        <v>0</v>
      </c>
      <c r="U687" s="184">
        <f t="shared" ref="U687" si="4180">U686*1936.27</f>
        <v>0</v>
      </c>
      <c r="V687" s="184">
        <f t="shared" ref="V687" si="4181">V686*1936.27</f>
        <v>0</v>
      </c>
    </row>
    <row r="688" spans="1:23" ht="12.75" customHeight="1" x14ac:dyDescent="0.2">
      <c r="A688" s="104">
        <f>IF(Foglio2!$J$7=1,TRUNC(Base!V688,0),TRUNC(Base!U688,0))</f>
        <v>0</v>
      </c>
      <c r="B688" s="245">
        <f t="shared" si="3329"/>
        <v>40275</v>
      </c>
      <c r="C688" s="377"/>
      <c r="D688" s="377"/>
      <c r="E688" s="259" t="s">
        <v>3</v>
      </c>
      <c r="F688" s="260">
        <v>15</v>
      </c>
      <c r="G688" s="248">
        <f>IF(Foglio2!$J$3=Foglio2!$E$3,Ausiliari_Coll.Scol.!E670,IF(Foglio2!$J$3=Foglio2!$E$4,Collab._Tecnici!E670,IF(Foglio2!$J$3=Foglio2!$E$5,Assistenti_Tecnici!E670,IF(Foglio2!$J$3=Foglio2!$E$6,Assistenti_Amm.vo!E670,IF(Foglio2!$J$3=Foglio2!$E$7,Resp_Coord_Amm.vo!E670,IF(Foglio2!$J$3=Foglio2!$E$8,Direttore_Amm.vo!E670,IF(Foglio2!$J$3=Foglio2!$E$9,Doc_mat_elem.re!E670,IF(Foglio2!$J$3=Foglio2!$E$10,Doc_dipl_scuola_sec.!E670,IF(Foglio2!$J$3=Foglio2!$E$11,Doc_scuola_media!E670,IF(Foglio2!$J$3=Foglio2!$E$12,Doc_laureati_scuola_sec.!E688,IF(Foglio2!$J$3=Foglio2!$E$13,Direttivi_capi_ist.!E670,0)))))))))))</f>
        <v>0</v>
      </c>
      <c r="H688" s="248">
        <f>IF(Foglio2!$J$3=Foglio2!$E$3,Ausiliari_Coll.Scol.!F670,IF(Foglio2!$J$3=Foglio2!$E$4,Collab._Tecnici!F670,IF(Foglio2!$J$3=Foglio2!$E$5,Assistenti_Tecnici!F670,IF(Foglio2!$J$3=Foglio2!$E$6,Assistenti_Amm.vo!F670,IF(Foglio2!$J$3=Foglio2!$E$7,Resp_Coord_Amm.vo!F670,IF(Foglio2!$J$3=Foglio2!$E$8,Direttore_Amm.vo!F670,IF(Foglio2!$J$3=Foglio2!$E$9,Doc_mat_elem.re!F670,IF(Foglio2!$J$3=Foglio2!$E$10,Doc_dipl_scuola_sec.!F670,IF(Foglio2!$J$3=Foglio2!$E$11,Doc_scuola_media!F670,IF(Foglio2!$J$3=Foglio2!$E$12,Doc_laureati_scuola_sec.!F688,IF(Foglio2!$J$3=Foglio2!$E$13,Direttivi_capi_ist.!F670,0)))))))))))</f>
        <v>0</v>
      </c>
      <c r="I688" s="248">
        <f>IF(Foglio2!$J$3=Foglio2!$E$3,Ausiliari_Coll.Scol.!G670,IF(Foglio2!$J$3=Foglio2!$E$4,Collab._Tecnici!G670,IF(Foglio2!$J$3=Foglio2!$E$5,Assistenti_Tecnici!G670,IF(Foglio2!$J$3=Foglio2!$E$6,Assistenti_Amm.vo!G670,IF(Foglio2!$J$3=Foglio2!$E$7,Resp_Coord_Amm.vo!G670,IF(Foglio2!$J$3=Foglio2!$E$8,Direttore_Amm.vo!G670,IF(Foglio2!$J$3=Foglio2!$E$9,Doc_mat_elem.re!G670,IF(Foglio2!$J$3=Foglio2!$E$10,Doc_dipl_scuola_sec.!G670,IF(Foglio2!$J$3=Foglio2!$E$11,Doc_scuola_media!G670,IF(Foglio2!$J$3=Foglio2!$E$12,Doc_laureati_scuola_sec.!G688,IF(Foglio2!$J$3=Foglio2!$E$13,Direttivi_capi_ist.!G670,0)))))))))))</f>
        <v>0</v>
      </c>
      <c r="J688" s="248">
        <f>IF(Foglio2!$J$3=Foglio2!$E$3,Ausiliari_Coll.Scol.!H670,IF(Foglio2!$J$3=Foglio2!$E$4,Collab._Tecnici!H670,IF(Foglio2!$J$3=Foglio2!$E$5,Assistenti_Tecnici!H670,IF(Foglio2!$J$3=Foglio2!$E$6,Assistenti_Amm.vo!H670,IF(Foglio2!$J$3=Foglio2!$E$7,Resp_Coord_Amm.vo!H670,IF(Foglio2!$J$3=Foglio2!$E$8,Direttore_Amm.vo!H670,IF(Foglio2!$J$3=Foglio2!$E$9,Doc_mat_elem.re!H670,IF(Foglio2!$J$3=Foglio2!$E$10,Doc_dipl_scuola_sec.!H670,IF(Foglio2!$J$3=Foglio2!$E$11,Doc_scuola_media!H670,IF(Foglio2!$J$3=Foglio2!$E$12,Doc_laureati_scuola_sec.!H688,IF(Foglio2!$J$3=Foglio2!$E$13,Direttivi_capi_ist.!H670,0)))))))))))</f>
        <v>0</v>
      </c>
      <c r="K688" s="248">
        <f>IF(Foglio2!$J$3=Foglio2!$E$3,Ausiliari_Coll.Scol.!I670,IF(Foglio2!$J$3=Foglio2!$E$4,Collab._Tecnici!I670,IF(Foglio2!$J$3=Foglio2!$E$5,Assistenti_Tecnici!I670,IF(Foglio2!$J$3=Foglio2!$E$6,Assistenti_Amm.vo!I670,IF(Foglio2!$J$3=Foglio2!$E$7,Resp_Coord_Amm.vo!I670,IF(Foglio2!$J$3=Foglio2!$E$8,Direttore_Amm.vo!I670,IF(Foglio2!$J$3=Foglio2!$E$9,Doc_mat_elem.re!I670,IF(Foglio2!$J$3=Foglio2!$E$10,Doc_dipl_scuola_sec.!I670,IF(Foglio2!$J$3=Foglio2!$E$11,Doc_scuola_media!I670,IF(Foglio2!$J$3=Foglio2!$E$12,Doc_laureati_scuola_sec.!I688,IF(Foglio2!$J$3=Foglio2!$E$13,Direttivi_capi_ist.!I670,0)))))))))))</f>
        <v>0</v>
      </c>
      <c r="L688" s="248">
        <f>IF(Foglio2!$J$3=Foglio2!$E$3,Ausiliari_Coll.Scol.!J670,IF(Foglio2!$J$3=Foglio2!$E$4,Collab._Tecnici!J670,IF(Foglio2!$J$3=Foglio2!$E$5,Assistenti_Tecnici!J670,IF(Foglio2!$J$3=Foglio2!$E$6,Assistenti_Amm.vo!J670,IF(Foglio2!$J$3=Foglio2!$E$7,Resp_Coord_Amm.vo!J670,IF(Foglio2!$J$3=Foglio2!$E$8,Direttore_Amm.vo!J670,IF(Foglio2!$J$3=Foglio2!$E$9,Doc_mat_elem.re!J670,IF(Foglio2!$J$3=Foglio2!$E$10,Doc_dipl_scuola_sec.!J670,IF(Foglio2!$J$3=Foglio2!$E$11,Doc_scuola_media!J670,IF(Foglio2!$J$3=Foglio2!$E$12,Doc_laureati_scuola_sec.!J688,IF(Foglio2!$J$3=Foglio2!$E$13,Direttivi_capi_ist.!J670,0)))))))))))</f>
        <v>0</v>
      </c>
      <c r="M688" s="249">
        <f>IF(Foglio2!$J$3=Foglio2!$E$3,Ausiliari_Coll.Scol.!K670,IF(Foglio2!$J$3=Foglio2!$E$4,Collab._Tecnici!K670,IF(Foglio2!$J$3=Foglio2!$E$5,Assistenti_Tecnici!K670,IF(Foglio2!$J$3=Foglio2!$E$6,Assistenti_Amm.vo!K670,IF(Foglio2!$J$3=Foglio2!$E$7,Resp_Coord_Amm.vo!K670,IF(Foglio2!$J$3=Foglio2!$E$8,Direttore_Amm.vo!K670,IF(Foglio2!$J$3=Foglio2!$E$9,Doc_mat_elem.re!K670,IF(Foglio2!$J$3=Foglio2!$E$10,Doc_dipl_scuola_sec.!K670,IF(Foglio2!$J$3=Foglio2!$E$11,Doc_scuola_media!K670,IF(Foglio2!$J$3=Foglio2!$E$12,Doc_laureati_scuola_sec.!K688,IF(Foglio2!$J$3=Foglio2!$E$13,Direttivi_capi_ist.!K670,0)))))))))))</f>
        <v>0</v>
      </c>
      <c r="N688" s="250">
        <f>IF(Foglio2!$J$3=Foglio2!$E$3,Ausiliari_Coll.Scol.!L670,IF(Foglio2!$J$3=Foglio2!$E$4,Collab._Tecnici!L670,IF(Foglio2!$J$3=Foglio2!$E$5,Assistenti_Tecnici!L670,IF(Foglio2!$J$3=Foglio2!$E$6,Assistenti_Amm.vo!L670,IF(Foglio2!$J$3=Foglio2!$E$7,Resp_Coord_Amm.vo!L670,IF(Foglio2!$J$3=Foglio2!$E$8,Direttore_Amm.vo!L670,IF(Foglio2!$J$3=Foglio2!$E$9,Doc_mat_elem.re!L670,IF(Foglio2!$J$3=Foglio2!$E$10,Doc_dipl_scuola_sec.!L670,IF(Foglio2!$J$3=Foglio2!$E$11,Doc_scuola_media!L670,IF(Foglio2!$J$3=Foglio2!$E$12,Doc_laureati_scuola_sec.!L688,IF(Foglio2!$J$3=Foglio2!$E$13,Direttivi_capi_ist.!L670,0)))))))))))</f>
        <v>0</v>
      </c>
      <c r="O688" s="251">
        <f>IF(Foglio2!$J$3=Foglio2!$E$3,Ausiliari_Coll.Scol.!M670,IF(Foglio2!$J$3=Foglio2!$E$4,Collab._Tecnici!M670,IF(Foglio2!$J$3=Foglio2!$E$5,Assistenti_Tecnici!M670,IF(Foglio2!$J$3=Foglio2!$E$6,Assistenti_Amm.vo!M670,IF(Foglio2!$J$3=Foglio2!$E$7,Resp_Coord_Amm.vo!M670,IF(Foglio2!$J$3=Foglio2!$E$8,Direttore_Amm.vo!M670,IF(Foglio2!$J$3=Foglio2!$E$9,Doc_mat_elem.re!M670,IF(Foglio2!$J$3=Foglio2!$E$10,Doc_dipl_scuola_sec.!M670,IF(Foglio2!$J$3=Foglio2!$E$11,Doc_scuola_media!M670,IF(Foglio2!$J$3=Foglio2!$E$12,Doc_laureati_scuola_sec.!M688,IF(Foglio2!$J$3=Foglio2!$E$13,Direttivi_capi_ist.!M670,0)))))))))))</f>
        <v>0</v>
      </c>
      <c r="P688" s="252">
        <f>IF(Foglio2!$J$3=Foglio2!$E$3,Ausiliari_Coll.Scol.!N670,IF(Foglio2!$J$3=Foglio2!$E$4,Collab._Tecnici!N670,IF(Foglio2!$J$3=Foglio2!$E$5,Assistenti_Tecnici!N670,IF(Foglio2!$J$3=Foglio2!$E$6,Assistenti_Amm.vo!N670,IF(Foglio2!$J$3=Foglio2!$E$7,Resp_Coord_Amm.vo!N670,IF(Foglio2!$J$3=Foglio2!$E$8,Direttore_Amm.vo!N670,IF(Foglio2!$J$3=Foglio2!$E$9,Doc_mat_elem.re!N670,IF(Foglio2!$J$3=Foglio2!$E$10,Doc_dipl_scuola_sec.!N670,IF(Foglio2!$J$3=Foglio2!$E$11,Doc_scuola_media!N670,IF(Foglio2!$J$3=Foglio2!$E$12,Doc_laureati_scuola_sec.!N688,IF(Foglio2!$J$3=Foglio2!$E$13,Direttivi_capi_ist.!N670,0)))))))))))</f>
        <v>0</v>
      </c>
      <c r="Q688" s="252">
        <f>IF(Foglio2!$J$3=Foglio2!$E$3,Ausiliari_Coll.Scol.!O670,IF(Foglio2!$J$3=Foglio2!$E$4,Collab._Tecnici!O670,IF(Foglio2!$J$3=Foglio2!$E$5,Assistenti_Tecnici!O670,IF(Foglio2!$J$3=Foglio2!$E$6,Assistenti_Amm.vo!O670,IF(Foglio2!$J$3=Foglio2!$E$7,Resp_Coord_Amm.vo!O670,IF(Foglio2!$J$3=Foglio2!$E$8,Direttore_Amm.vo!O670,IF(Foglio2!$J$3=Foglio2!$E$9,Doc_mat_elem.re!O670,IF(Foglio2!$J$3=Foglio2!$E$10,Doc_dipl_scuola_sec.!O670,IF(Foglio2!$J$3=Foglio2!$E$11,Doc_scuola_media!O670,IF(Foglio2!$J$3=Foglio2!$E$12,Doc_laureati_scuola_sec.!O688,IF(Foglio2!$J$3=Foglio2!$E$13,Direttivi_capi_ist.!O670,0)))))))))))</f>
        <v>0</v>
      </c>
      <c r="R688" s="252">
        <f>IF(Foglio2!$J$3=Foglio2!$E$3,Ausiliari_Coll.Scol.!P670,IF(Foglio2!$J$3=Foglio2!$E$4,Collab._Tecnici!P670,IF(Foglio2!$J$3=Foglio2!$E$5,Assistenti_Tecnici!P670,IF(Foglio2!$J$3=Foglio2!$E$6,Assistenti_Amm.vo!P670,IF(Foglio2!$J$3=Foglio2!$E$7,Resp_Coord_Amm.vo!P670,IF(Foglio2!$J$3=Foglio2!$E$8,Direttore_Amm.vo!P670,IF(Foglio2!$J$3=Foglio2!$E$9,Doc_mat_elem.re!P670,IF(Foglio2!$J$3=Foglio2!$E$10,Doc_dipl_scuola_sec.!P670,IF(Foglio2!$J$3=Foglio2!$E$11,Doc_scuola_media!P670,IF(Foglio2!$J$3=Foglio2!$E$12,Doc_laureati_scuola_sec.!P688,IF(Foglio2!$J$3=Foglio2!$E$13,Direttivi_capi_ist.!P670,0)))))))))))</f>
        <v>0</v>
      </c>
      <c r="S688" s="252">
        <f>IF(Foglio2!$J$3=Foglio2!$E$3,Ausiliari_Coll.Scol.!Q670,IF(Foglio2!$J$3=Foglio2!$E$4,Collab._Tecnici!Q670,IF(Foglio2!$J$3=Foglio2!$E$5,Assistenti_Tecnici!Q670,IF(Foglio2!$J$3=Foglio2!$E$6,Assistenti_Amm.vo!Q670,IF(Foglio2!$J$3=Foglio2!$E$7,Resp_Coord_Amm.vo!Q670,IF(Foglio2!$J$3=Foglio2!$E$8,Direttore_Amm.vo!Q670,IF(Foglio2!$J$3=Foglio2!$E$9,Doc_mat_elem.re!Q670,IF(Foglio2!$J$3=Foglio2!$E$10,Doc_dipl_scuola_sec.!Q670,IF(Foglio2!$J$3=Foglio2!$E$11,Doc_scuola_media!Q670,IF(Foglio2!$J$3=Foglio2!$E$12,Doc_laureati_scuola_sec.!Q688,IF(Foglio2!$J$3=Foglio2!$E$13,Direttivi_capi_ist.!Q670,0)))))))))))</f>
        <v>0</v>
      </c>
      <c r="T688" s="252">
        <f>IF(Foglio2!$J$3=Foglio2!$E$3,Ausiliari_Coll.Scol.!R670,IF(Foglio2!$J$3=Foglio2!$E$4,Collab._Tecnici!R670,IF(Foglio2!$J$3=Foglio2!$E$5,Assistenti_Tecnici!R670,IF(Foglio2!$J$3=Foglio2!$E$6,Assistenti_Amm.vo!R670,IF(Foglio2!$J$3=Foglio2!$E$7,Resp_Coord_Amm.vo!R670,IF(Foglio2!$J$3=Foglio2!$E$8,Direttore_Amm.vo!R670,IF(Foglio2!$J$3=Foglio2!$E$9,Doc_mat_elem.re!R670,IF(Foglio2!$J$3=Foglio2!$E$10,Doc_dipl_scuola_sec.!R670,IF(Foglio2!$J$3=Foglio2!$E$11,Doc_scuola_media!R670,IF(Foglio2!$J$3=Foglio2!$E$12,Doc_laureati_scuola_sec.!R688,IF(Foglio2!$J$3=Foglio2!$E$13,Direttivi_capi_ist.!R670,0)))))))))))</f>
        <v>0</v>
      </c>
      <c r="U688" s="252">
        <f t="shared" ref="U688" si="4182">(P688)/12*0.8</f>
        <v>0</v>
      </c>
      <c r="V688" s="252">
        <f t="shared" ref="V688" si="4183">(P688+R688)/12*0.8</f>
        <v>0</v>
      </c>
      <c r="W688" s="253" t="str">
        <f t="shared" ref="W688" si="4184">"Fascia Da "&amp;F688&amp;" a "&amp;F689&amp;" Decorrenza "&amp;DAY(C682)&amp;"/"&amp;MONTH(C682)&amp;"/"&amp;YEAR(C682)</f>
        <v>Fascia Da 15 a 20 Decorrenza 1/4/2010</v>
      </c>
    </row>
    <row r="689" spans="1:23" ht="9" customHeight="1" x14ac:dyDescent="0.2">
      <c r="B689" s="245">
        <f t="shared" si="3329"/>
        <v>40276</v>
      </c>
      <c r="C689" s="377"/>
      <c r="D689" s="377"/>
      <c r="E689" s="254" t="s">
        <v>4</v>
      </c>
      <c r="F689" s="255">
        <v>20</v>
      </c>
      <c r="G689" s="267">
        <f t="shared" ref="G689" si="4185">G688*1936.27</f>
        <v>0</v>
      </c>
      <c r="H689" s="267">
        <f t="shared" ref="H689" si="4186">H688*1936.27</f>
        <v>0</v>
      </c>
      <c r="I689" s="267">
        <f t="shared" ref="I689" si="4187">I688*1936.27</f>
        <v>0</v>
      </c>
      <c r="J689" s="267">
        <f t="shared" ref="J689" si="4188">J688*1936.27</f>
        <v>0</v>
      </c>
      <c r="K689" s="267">
        <f t="shared" ref="K689" si="4189">K688*1936.27</f>
        <v>0</v>
      </c>
      <c r="L689" s="266">
        <f t="shared" ref="L689" si="4190">L688*1936.27</f>
        <v>0</v>
      </c>
      <c r="M689" s="267">
        <f t="shared" ref="M689" si="4191">M688*1936.27</f>
        <v>0</v>
      </c>
      <c r="N689" s="182">
        <f t="shared" ref="N689" si="4192">N688*1936.27</f>
        <v>0</v>
      </c>
      <c r="O689" s="183">
        <f t="shared" ref="O689" si="4193">O688*1936.27</f>
        <v>0</v>
      </c>
      <c r="P689" s="184">
        <f t="shared" ref="P689" si="4194">P688*1936.27</f>
        <v>0</v>
      </c>
      <c r="Q689" s="184">
        <f t="shared" ref="Q689" si="4195">Q688*1936.27</f>
        <v>0</v>
      </c>
      <c r="R689" s="184">
        <f t="shared" ref="R689" si="4196">R688*1936.27</f>
        <v>0</v>
      </c>
      <c r="S689" s="184">
        <f t="shared" ref="S689" si="4197">S688*1936.27</f>
        <v>0</v>
      </c>
      <c r="T689" s="184">
        <f t="shared" ref="T689" si="4198">T688*1936.27</f>
        <v>0</v>
      </c>
      <c r="U689" s="184">
        <f t="shared" ref="U689" si="4199">U688*1936.27</f>
        <v>0</v>
      </c>
      <c r="V689" s="184">
        <f t="shared" ref="V689" si="4200">V688*1936.27</f>
        <v>0</v>
      </c>
    </row>
    <row r="690" spans="1:23" ht="12.75" customHeight="1" x14ac:dyDescent="0.2">
      <c r="A690" s="104">
        <f>IF(Foglio2!$J$7=1,TRUNC(Base!V690,0),TRUNC(Base!U690,0))</f>
        <v>0</v>
      </c>
      <c r="B690" s="245">
        <f t="shared" si="3329"/>
        <v>40277</v>
      </c>
      <c r="C690" s="377"/>
      <c r="D690" s="377"/>
      <c r="E690" s="259" t="s">
        <v>3</v>
      </c>
      <c r="F690" s="260">
        <v>21</v>
      </c>
      <c r="G690" s="248">
        <f>IF(Foglio2!$J$3=Foglio2!$E$3,Ausiliari_Coll.Scol.!E672,IF(Foglio2!$J$3=Foglio2!$E$4,Collab._Tecnici!E672,IF(Foglio2!$J$3=Foglio2!$E$5,Assistenti_Tecnici!E672,IF(Foglio2!$J$3=Foglio2!$E$6,Assistenti_Amm.vo!E672,IF(Foglio2!$J$3=Foglio2!$E$7,Resp_Coord_Amm.vo!E672,IF(Foglio2!$J$3=Foglio2!$E$8,Direttore_Amm.vo!E672,IF(Foglio2!$J$3=Foglio2!$E$9,Doc_mat_elem.re!E672,IF(Foglio2!$J$3=Foglio2!$E$10,Doc_dipl_scuola_sec.!E672,IF(Foglio2!$J$3=Foglio2!$E$11,Doc_scuola_media!E672,IF(Foglio2!$J$3=Foglio2!$E$12,Doc_laureati_scuola_sec.!E690,IF(Foglio2!$J$3=Foglio2!$E$13,Direttivi_capi_ist.!E672,0)))))))))))</f>
        <v>0</v>
      </c>
      <c r="H690" s="248">
        <f>IF(Foglio2!$J$3=Foglio2!$E$3,Ausiliari_Coll.Scol.!F672,IF(Foglio2!$J$3=Foglio2!$E$4,Collab._Tecnici!F672,IF(Foglio2!$J$3=Foglio2!$E$5,Assistenti_Tecnici!F672,IF(Foglio2!$J$3=Foglio2!$E$6,Assistenti_Amm.vo!F672,IF(Foglio2!$J$3=Foglio2!$E$7,Resp_Coord_Amm.vo!F672,IF(Foglio2!$J$3=Foglio2!$E$8,Direttore_Amm.vo!F672,IF(Foglio2!$J$3=Foglio2!$E$9,Doc_mat_elem.re!F672,IF(Foglio2!$J$3=Foglio2!$E$10,Doc_dipl_scuola_sec.!F672,IF(Foglio2!$J$3=Foglio2!$E$11,Doc_scuola_media!F672,IF(Foglio2!$J$3=Foglio2!$E$12,Doc_laureati_scuola_sec.!F690,IF(Foglio2!$J$3=Foglio2!$E$13,Direttivi_capi_ist.!F672,0)))))))))))</f>
        <v>0</v>
      </c>
      <c r="I690" s="248">
        <f>IF(Foglio2!$J$3=Foglio2!$E$3,Ausiliari_Coll.Scol.!G672,IF(Foglio2!$J$3=Foglio2!$E$4,Collab._Tecnici!G672,IF(Foglio2!$J$3=Foglio2!$E$5,Assistenti_Tecnici!G672,IF(Foglio2!$J$3=Foglio2!$E$6,Assistenti_Amm.vo!G672,IF(Foglio2!$J$3=Foglio2!$E$7,Resp_Coord_Amm.vo!G672,IF(Foglio2!$J$3=Foglio2!$E$8,Direttore_Amm.vo!G672,IF(Foglio2!$J$3=Foglio2!$E$9,Doc_mat_elem.re!G672,IF(Foglio2!$J$3=Foglio2!$E$10,Doc_dipl_scuola_sec.!G672,IF(Foglio2!$J$3=Foglio2!$E$11,Doc_scuola_media!G672,IF(Foglio2!$J$3=Foglio2!$E$12,Doc_laureati_scuola_sec.!G690,IF(Foglio2!$J$3=Foglio2!$E$13,Direttivi_capi_ist.!G672,0)))))))))))</f>
        <v>0</v>
      </c>
      <c r="J690" s="248">
        <f>IF(Foglio2!$J$3=Foglio2!$E$3,Ausiliari_Coll.Scol.!H672,IF(Foglio2!$J$3=Foglio2!$E$4,Collab._Tecnici!H672,IF(Foglio2!$J$3=Foglio2!$E$5,Assistenti_Tecnici!H672,IF(Foglio2!$J$3=Foglio2!$E$6,Assistenti_Amm.vo!H672,IF(Foglio2!$J$3=Foglio2!$E$7,Resp_Coord_Amm.vo!H672,IF(Foglio2!$J$3=Foglio2!$E$8,Direttore_Amm.vo!H672,IF(Foglio2!$J$3=Foglio2!$E$9,Doc_mat_elem.re!H672,IF(Foglio2!$J$3=Foglio2!$E$10,Doc_dipl_scuola_sec.!H672,IF(Foglio2!$J$3=Foglio2!$E$11,Doc_scuola_media!H672,IF(Foglio2!$J$3=Foglio2!$E$12,Doc_laureati_scuola_sec.!H690,IF(Foglio2!$J$3=Foglio2!$E$13,Direttivi_capi_ist.!H672,0)))))))))))</f>
        <v>0</v>
      </c>
      <c r="K690" s="248">
        <f>IF(Foglio2!$J$3=Foglio2!$E$3,Ausiliari_Coll.Scol.!I672,IF(Foglio2!$J$3=Foglio2!$E$4,Collab._Tecnici!I672,IF(Foglio2!$J$3=Foglio2!$E$5,Assistenti_Tecnici!I672,IF(Foglio2!$J$3=Foglio2!$E$6,Assistenti_Amm.vo!I672,IF(Foglio2!$J$3=Foglio2!$E$7,Resp_Coord_Amm.vo!I672,IF(Foglio2!$J$3=Foglio2!$E$8,Direttore_Amm.vo!I672,IF(Foglio2!$J$3=Foglio2!$E$9,Doc_mat_elem.re!I672,IF(Foglio2!$J$3=Foglio2!$E$10,Doc_dipl_scuola_sec.!I672,IF(Foglio2!$J$3=Foglio2!$E$11,Doc_scuola_media!I672,IF(Foglio2!$J$3=Foglio2!$E$12,Doc_laureati_scuola_sec.!I690,IF(Foglio2!$J$3=Foglio2!$E$13,Direttivi_capi_ist.!I672,0)))))))))))</f>
        <v>0</v>
      </c>
      <c r="L690" s="248">
        <f>IF(Foglio2!$J$3=Foglio2!$E$3,Ausiliari_Coll.Scol.!J672,IF(Foglio2!$J$3=Foglio2!$E$4,Collab._Tecnici!J672,IF(Foglio2!$J$3=Foglio2!$E$5,Assistenti_Tecnici!J672,IF(Foglio2!$J$3=Foglio2!$E$6,Assistenti_Amm.vo!J672,IF(Foglio2!$J$3=Foglio2!$E$7,Resp_Coord_Amm.vo!J672,IF(Foglio2!$J$3=Foglio2!$E$8,Direttore_Amm.vo!J672,IF(Foglio2!$J$3=Foglio2!$E$9,Doc_mat_elem.re!J672,IF(Foglio2!$J$3=Foglio2!$E$10,Doc_dipl_scuola_sec.!J672,IF(Foglio2!$J$3=Foglio2!$E$11,Doc_scuola_media!J672,IF(Foglio2!$J$3=Foglio2!$E$12,Doc_laureati_scuola_sec.!J690,IF(Foglio2!$J$3=Foglio2!$E$13,Direttivi_capi_ist.!J672,0)))))))))))</f>
        <v>0</v>
      </c>
      <c r="M690" s="249">
        <f>IF(Foglio2!$J$3=Foglio2!$E$3,Ausiliari_Coll.Scol.!K672,IF(Foglio2!$J$3=Foglio2!$E$4,Collab._Tecnici!K672,IF(Foglio2!$J$3=Foglio2!$E$5,Assistenti_Tecnici!K672,IF(Foglio2!$J$3=Foglio2!$E$6,Assistenti_Amm.vo!K672,IF(Foglio2!$J$3=Foglio2!$E$7,Resp_Coord_Amm.vo!K672,IF(Foglio2!$J$3=Foglio2!$E$8,Direttore_Amm.vo!K672,IF(Foglio2!$J$3=Foglio2!$E$9,Doc_mat_elem.re!K672,IF(Foglio2!$J$3=Foglio2!$E$10,Doc_dipl_scuola_sec.!K672,IF(Foglio2!$J$3=Foglio2!$E$11,Doc_scuola_media!K672,IF(Foglio2!$J$3=Foglio2!$E$12,Doc_laureati_scuola_sec.!K690,IF(Foglio2!$J$3=Foglio2!$E$13,Direttivi_capi_ist.!K672,0)))))))))))</f>
        <v>0</v>
      </c>
      <c r="N690" s="250">
        <f>IF(Foglio2!$J$3=Foglio2!$E$3,Ausiliari_Coll.Scol.!L672,IF(Foglio2!$J$3=Foglio2!$E$4,Collab._Tecnici!L672,IF(Foglio2!$J$3=Foglio2!$E$5,Assistenti_Tecnici!L672,IF(Foglio2!$J$3=Foglio2!$E$6,Assistenti_Amm.vo!L672,IF(Foglio2!$J$3=Foglio2!$E$7,Resp_Coord_Amm.vo!L672,IF(Foglio2!$J$3=Foglio2!$E$8,Direttore_Amm.vo!L672,IF(Foglio2!$J$3=Foglio2!$E$9,Doc_mat_elem.re!L672,IF(Foglio2!$J$3=Foglio2!$E$10,Doc_dipl_scuola_sec.!L672,IF(Foglio2!$J$3=Foglio2!$E$11,Doc_scuola_media!L672,IF(Foglio2!$J$3=Foglio2!$E$12,Doc_laureati_scuola_sec.!L690,IF(Foglio2!$J$3=Foglio2!$E$13,Direttivi_capi_ist.!L672,0)))))))))))</f>
        <v>0</v>
      </c>
      <c r="O690" s="251">
        <f>IF(Foglio2!$J$3=Foglio2!$E$3,Ausiliari_Coll.Scol.!M672,IF(Foglio2!$J$3=Foglio2!$E$4,Collab._Tecnici!M672,IF(Foglio2!$J$3=Foglio2!$E$5,Assistenti_Tecnici!M672,IF(Foglio2!$J$3=Foglio2!$E$6,Assistenti_Amm.vo!M672,IF(Foglio2!$J$3=Foglio2!$E$7,Resp_Coord_Amm.vo!M672,IF(Foglio2!$J$3=Foglio2!$E$8,Direttore_Amm.vo!M672,IF(Foglio2!$J$3=Foglio2!$E$9,Doc_mat_elem.re!M672,IF(Foglio2!$J$3=Foglio2!$E$10,Doc_dipl_scuola_sec.!M672,IF(Foglio2!$J$3=Foglio2!$E$11,Doc_scuola_media!M672,IF(Foglio2!$J$3=Foglio2!$E$12,Doc_laureati_scuola_sec.!M690,IF(Foglio2!$J$3=Foglio2!$E$13,Direttivi_capi_ist.!M672,0)))))))))))</f>
        <v>0</v>
      </c>
      <c r="P690" s="252">
        <f>IF(Foglio2!$J$3=Foglio2!$E$3,Ausiliari_Coll.Scol.!N672,IF(Foglio2!$J$3=Foglio2!$E$4,Collab._Tecnici!N672,IF(Foglio2!$J$3=Foglio2!$E$5,Assistenti_Tecnici!N672,IF(Foglio2!$J$3=Foglio2!$E$6,Assistenti_Amm.vo!N672,IF(Foglio2!$J$3=Foglio2!$E$7,Resp_Coord_Amm.vo!N672,IF(Foglio2!$J$3=Foglio2!$E$8,Direttore_Amm.vo!N672,IF(Foglio2!$J$3=Foglio2!$E$9,Doc_mat_elem.re!N672,IF(Foglio2!$J$3=Foglio2!$E$10,Doc_dipl_scuola_sec.!N672,IF(Foglio2!$J$3=Foglio2!$E$11,Doc_scuola_media!N672,IF(Foglio2!$J$3=Foglio2!$E$12,Doc_laureati_scuola_sec.!N690,IF(Foglio2!$J$3=Foglio2!$E$13,Direttivi_capi_ist.!N672,0)))))))))))</f>
        <v>0</v>
      </c>
      <c r="Q690" s="252">
        <f>IF(Foglio2!$J$3=Foglio2!$E$3,Ausiliari_Coll.Scol.!O672,IF(Foglio2!$J$3=Foglio2!$E$4,Collab._Tecnici!O672,IF(Foglio2!$J$3=Foglio2!$E$5,Assistenti_Tecnici!O672,IF(Foglio2!$J$3=Foglio2!$E$6,Assistenti_Amm.vo!O672,IF(Foglio2!$J$3=Foglio2!$E$7,Resp_Coord_Amm.vo!O672,IF(Foglio2!$J$3=Foglio2!$E$8,Direttore_Amm.vo!O672,IF(Foglio2!$J$3=Foglio2!$E$9,Doc_mat_elem.re!O672,IF(Foglio2!$J$3=Foglio2!$E$10,Doc_dipl_scuola_sec.!O672,IF(Foglio2!$J$3=Foglio2!$E$11,Doc_scuola_media!O672,IF(Foglio2!$J$3=Foglio2!$E$12,Doc_laureati_scuola_sec.!O690,IF(Foglio2!$J$3=Foglio2!$E$13,Direttivi_capi_ist.!O672,0)))))))))))</f>
        <v>0</v>
      </c>
      <c r="R690" s="252">
        <f>IF(Foglio2!$J$3=Foglio2!$E$3,Ausiliari_Coll.Scol.!P672,IF(Foglio2!$J$3=Foglio2!$E$4,Collab._Tecnici!P672,IF(Foglio2!$J$3=Foglio2!$E$5,Assistenti_Tecnici!P672,IF(Foglio2!$J$3=Foglio2!$E$6,Assistenti_Amm.vo!P672,IF(Foglio2!$J$3=Foglio2!$E$7,Resp_Coord_Amm.vo!P672,IF(Foglio2!$J$3=Foglio2!$E$8,Direttore_Amm.vo!P672,IF(Foglio2!$J$3=Foglio2!$E$9,Doc_mat_elem.re!P672,IF(Foglio2!$J$3=Foglio2!$E$10,Doc_dipl_scuola_sec.!P672,IF(Foglio2!$J$3=Foglio2!$E$11,Doc_scuola_media!P672,IF(Foglio2!$J$3=Foglio2!$E$12,Doc_laureati_scuola_sec.!P690,IF(Foglio2!$J$3=Foglio2!$E$13,Direttivi_capi_ist.!P672,0)))))))))))</f>
        <v>0</v>
      </c>
      <c r="S690" s="252">
        <f>IF(Foglio2!$J$3=Foglio2!$E$3,Ausiliari_Coll.Scol.!Q672,IF(Foglio2!$J$3=Foglio2!$E$4,Collab._Tecnici!Q672,IF(Foglio2!$J$3=Foglio2!$E$5,Assistenti_Tecnici!Q672,IF(Foglio2!$J$3=Foglio2!$E$6,Assistenti_Amm.vo!Q672,IF(Foglio2!$J$3=Foglio2!$E$7,Resp_Coord_Amm.vo!Q672,IF(Foglio2!$J$3=Foglio2!$E$8,Direttore_Amm.vo!Q672,IF(Foglio2!$J$3=Foglio2!$E$9,Doc_mat_elem.re!Q672,IF(Foglio2!$J$3=Foglio2!$E$10,Doc_dipl_scuola_sec.!Q672,IF(Foglio2!$J$3=Foglio2!$E$11,Doc_scuola_media!Q672,IF(Foglio2!$J$3=Foglio2!$E$12,Doc_laureati_scuola_sec.!Q690,IF(Foglio2!$J$3=Foglio2!$E$13,Direttivi_capi_ist.!Q672,0)))))))))))</f>
        <v>0</v>
      </c>
      <c r="T690" s="252">
        <f>IF(Foglio2!$J$3=Foglio2!$E$3,Ausiliari_Coll.Scol.!R672,IF(Foglio2!$J$3=Foglio2!$E$4,Collab._Tecnici!R672,IF(Foglio2!$J$3=Foglio2!$E$5,Assistenti_Tecnici!R672,IF(Foglio2!$J$3=Foglio2!$E$6,Assistenti_Amm.vo!R672,IF(Foglio2!$J$3=Foglio2!$E$7,Resp_Coord_Amm.vo!R672,IF(Foglio2!$J$3=Foglio2!$E$8,Direttore_Amm.vo!R672,IF(Foglio2!$J$3=Foglio2!$E$9,Doc_mat_elem.re!R672,IF(Foglio2!$J$3=Foglio2!$E$10,Doc_dipl_scuola_sec.!R672,IF(Foglio2!$J$3=Foglio2!$E$11,Doc_scuola_media!R672,IF(Foglio2!$J$3=Foglio2!$E$12,Doc_laureati_scuola_sec.!R690,IF(Foglio2!$J$3=Foglio2!$E$13,Direttivi_capi_ist.!R672,0)))))))))))</f>
        <v>0</v>
      </c>
      <c r="U690" s="252">
        <f t="shared" ref="U690" si="4201">(P690)/12*0.8</f>
        <v>0</v>
      </c>
      <c r="V690" s="252">
        <f t="shared" ref="V690" si="4202">(P690+R690)/12*0.8</f>
        <v>0</v>
      </c>
      <c r="W690" s="253" t="str">
        <f t="shared" ref="W690" si="4203">"Fascia Da "&amp;F690&amp;" a "&amp;F691&amp;" Decorrenza "&amp;DAY(C682)&amp;"/"&amp;MONTH(C682)&amp;"/"&amp;YEAR(C682)</f>
        <v>Fascia Da 21 a 27 Decorrenza 1/4/2010</v>
      </c>
    </row>
    <row r="691" spans="1:23" ht="9" customHeight="1" x14ac:dyDescent="0.2">
      <c r="B691" s="245">
        <f t="shared" si="3329"/>
        <v>40278</v>
      </c>
      <c r="C691" s="377"/>
      <c r="D691" s="377"/>
      <c r="E691" s="254" t="s">
        <v>4</v>
      </c>
      <c r="F691" s="255">
        <v>27</v>
      </c>
      <c r="G691" s="267">
        <f t="shared" ref="G691" si="4204">G690*1936.27</f>
        <v>0</v>
      </c>
      <c r="H691" s="267">
        <f t="shared" ref="H691" si="4205">H690*1936.27</f>
        <v>0</v>
      </c>
      <c r="I691" s="267">
        <f t="shared" ref="I691" si="4206">I690*1936.27</f>
        <v>0</v>
      </c>
      <c r="J691" s="267">
        <f t="shared" ref="J691" si="4207">J690*1936.27</f>
        <v>0</v>
      </c>
      <c r="K691" s="267">
        <f t="shared" ref="K691" si="4208">K690*1936.27</f>
        <v>0</v>
      </c>
      <c r="L691" s="266">
        <f t="shared" ref="L691" si="4209">L690*1936.27</f>
        <v>0</v>
      </c>
      <c r="M691" s="267">
        <f t="shared" ref="M691" si="4210">M690*1936.27</f>
        <v>0</v>
      </c>
      <c r="N691" s="182">
        <f t="shared" ref="N691" si="4211">N690*1936.27</f>
        <v>0</v>
      </c>
      <c r="O691" s="183">
        <f t="shared" ref="O691" si="4212">O690*1936.27</f>
        <v>0</v>
      </c>
      <c r="P691" s="184">
        <f t="shared" ref="P691" si="4213">P690*1936.27</f>
        <v>0</v>
      </c>
      <c r="Q691" s="184">
        <f t="shared" ref="Q691" si="4214">Q690*1936.27</f>
        <v>0</v>
      </c>
      <c r="R691" s="184">
        <f t="shared" ref="R691" si="4215">R690*1936.27</f>
        <v>0</v>
      </c>
      <c r="S691" s="184">
        <f t="shared" ref="S691" si="4216">S690*1936.27</f>
        <v>0</v>
      </c>
      <c r="T691" s="184">
        <f t="shared" ref="T691" si="4217">T690*1936.27</f>
        <v>0</v>
      </c>
      <c r="U691" s="184">
        <f t="shared" ref="U691" si="4218">U690*1936.27</f>
        <v>0</v>
      </c>
      <c r="V691" s="184">
        <f t="shared" ref="V691" si="4219">V690*1936.27</f>
        <v>0</v>
      </c>
    </row>
    <row r="692" spans="1:23" ht="12.75" customHeight="1" x14ac:dyDescent="0.2">
      <c r="A692" s="104">
        <f>IF(Foglio2!$J$7=1,TRUNC(Base!V692,0),TRUNC(Base!U692,0))</f>
        <v>0</v>
      </c>
      <c r="B692" s="245">
        <f t="shared" si="3329"/>
        <v>40279</v>
      </c>
      <c r="C692" s="377"/>
      <c r="D692" s="377"/>
      <c r="E692" s="259" t="s">
        <v>3</v>
      </c>
      <c r="F692" s="260">
        <v>28</v>
      </c>
      <c r="G692" s="248">
        <f>IF(Foglio2!$J$3=Foglio2!$E$3,Ausiliari_Coll.Scol.!E674,IF(Foglio2!$J$3=Foglio2!$E$4,Collab._Tecnici!E674,IF(Foglio2!$J$3=Foglio2!$E$5,Assistenti_Tecnici!E674,IF(Foglio2!$J$3=Foglio2!$E$6,Assistenti_Amm.vo!E674,IF(Foglio2!$J$3=Foglio2!$E$7,Resp_Coord_Amm.vo!E674,IF(Foglio2!$J$3=Foglio2!$E$8,Direttore_Amm.vo!E674,IF(Foglio2!$J$3=Foglio2!$E$9,Doc_mat_elem.re!E674,IF(Foglio2!$J$3=Foglio2!$E$10,Doc_dipl_scuola_sec.!E674,IF(Foglio2!$J$3=Foglio2!$E$11,Doc_scuola_media!E674,IF(Foglio2!$J$3=Foglio2!$E$12,Doc_laureati_scuola_sec.!E692,IF(Foglio2!$J$3=Foglio2!$E$13,Direttivi_capi_ist.!E674,0)))))))))))</f>
        <v>0</v>
      </c>
      <c r="H692" s="248">
        <f>IF(Foglio2!$J$3=Foglio2!$E$3,Ausiliari_Coll.Scol.!F674,IF(Foglio2!$J$3=Foglio2!$E$4,Collab._Tecnici!F674,IF(Foglio2!$J$3=Foglio2!$E$5,Assistenti_Tecnici!F674,IF(Foglio2!$J$3=Foglio2!$E$6,Assistenti_Amm.vo!F674,IF(Foglio2!$J$3=Foglio2!$E$7,Resp_Coord_Amm.vo!F674,IF(Foglio2!$J$3=Foglio2!$E$8,Direttore_Amm.vo!F674,IF(Foglio2!$J$3=Foglio2!$E$9,Doc_mat_elem.re!F674,IF(Foglio2!$J$3=Foglio2!$E$10,Doc_dipl_scuola_sec.!F674,IF(Foglio2!$J$3=Foglio2!$E$11,Doc_scuola_media!F674,IF(Foglio2!$J$3=Foglio2!$E$12,Doc_laureati_scuola_sec.!F692,IF(Foglio2!$J$3=Foglio2!$E$13,Direttivi_capi_ist.!F674,0)))))))))))</f>
        <v>0</v>
      </c>
      <c r="I692" s="248">
        <f>IF(Foglio2!$J$3=Foglio2!$E$3,Ausiliari_Coll.Scol.!G674,IF(Foglio2!$J$3=Foglio2!$E$4,Collab._Tecnici!G674,IF(Foglio2!$J$3=Foglio2!$E$5,Assistenti_Tecnici!G674,IF(Foglio2!$J$3=Foglio2!$E$6,Assistenti_Amm.vo!G674,IF(Foglio2!$J$3=Foglio2!$E$7,Resp_Coord_Amm.vo!G674,IF(Foglio2!$J$3=Foglio2!$E$8,Direttore_Amm.vo!G674,IF(Foglio2!$J$3=Foglio2!$E$9,Doc_mat_elem.re!G674,IF(Foglio2!$J$3=Foglio2!$E$10,Doc_dipl_scuola_sec.!G674,IF(Foglio2!$J$3=Foglio2!$E$11,Doc_scuola_media!G674,IF(Foglio2!$J$3=Foglio2!$E$12,Doc_laureati_scuola_sec.!G692,IF(Foglio2!$J$3=Foglio2!$E$13,Direttivi_capi_ist.!G674,0)))))))))))</f>
        <v>0</v>
      </c>
      <c r="J692" s="248">
        <f>IF(Foglio2!$J$3=Foglio2!$E$3,Ausiliari_Coll.Scol.!H674,IF(Foglio2!$J$3=Foglio2!$E$4,Collab._Tecnici!H674,IF(Foglio2!$J$3=Foglio2!$E$5,Assistenti_Tecnici!H674,IF(Foglio2!$J$3=Foglio2!$E$6,Assistenti_Amm.vo!H674,IF(Foglio2!$J$3=Foglio2!$E$7,Resp_Coord_Amm.vo!H674,IF(Foglio2!$J$3=Foglio2!$E$8,Direttore_Amm.vo!H674,IF(Foglio2!$J$3=Foglio2!$E$9,Doc_mat_elem.re!H674,IF(Foglio2!$J$3=Foglio2!$E$10,Doc_dipl_scuola_sec.!H674,IF(Foglio2!$J$3=Foglio2!$E$11,Doc_scuola_media!H674,IF(Foglio2!$J$3=Foglio2!$E$12,Doc_laureati_scuola_sec.!H692,IF(Foglio2!$J$3=Foglio2!$E$13,Direttivi_capi_ist.!H674,0)))))))))))</f>
        <v>0</v>
      </c>
      <c r="K692" s="248">
        <f>IF(Foglio2!$J$3=Foglio2!$E$3,Ausiliari_Coll.Scol.!I674,IF(Foglio2!$J$3=Foglio2!$E$4,Collab._Tecnici!I674,IF(Foglio2!$J$3=Foglio2!$E$5,Assistenti_Tecnici!I674,IF(Foglio2!$J$3=Foglio2!$E$6,Assistenti_Amm.vo!I674,IF(Foglio2!$J$3=Foglio2!$E$7,Resp_Coord_Amm.vo!I674,IF(Foglio2!$J$3=Foglio2!$E$8,Direttore_Amm.vo!I674,IF(Foglio2!$J$3=Foglio2!$E$9,Doc_mat_elem.re!I674,IF(Foglio2!$J$3=Foglio2!$E$10,Doc_dipl_scuola_sec.!I674,IF(Foglio2!$J$3=Foglio2!$E$11,Doc_scuola_media!I674,IF(Foglio2!$J$3=Foglio2!$E$12,Doc_laureati_scuola_sec.!I692,IF(Foglio2!$J$3=Foglio2!$E$13,Direttivi_capi_ist.!I674,0)))))))))))</f>
        <v>0</v>
      </c>
      <c r="L692" s="248">
        <f>IF(Foglio2!$J$3=Foglio2!$E$3,Ausiliari_Coll.Scol.!J674,IF(Foglio2!$J$3=Foglio2!$E$4,Collab._Tecnici!J674,IF(Foglio2!$J$3=Foglio2!$E$5,Assistenti_Tecnici!J674,IF(Foglio2!$J$3=Foglio2!$E$6,Assistenti_Amm.vo!J674,IF(Foglio2!$J$3=Foglio2!$E$7,Resp_Coord_Amm.vo!J674,IF(Foglio2!$J$3=Foglio2!$E$8,Direttore_Amm.vo!J674,IF(Foglio2!$J$3=Foglio2!$E$9,Doc_mat_elem.re!J674,IF(Foglio2!$J$3=Foglio2!$E$10,Doc_dipl_scuola_sec.!J674,IF(Foglio2!$J$3=Foglio2!$E$11,Doc_scuola_media!J674,IF(Foglio2!$J$3=Foglio2!$E$12,Doc_laureati_scuola_sec.!J692,IF(Foglio2!$J$3=Foglio2!$E$13,Direttivi_capi_ist.!J674,0)))))))))))</f>
        <v>0</v>
      </c>
      <c r="M692" s="249">
        <f>IF(Foglio2!$J$3=Foglio2!$E$3,Ausiliari_Coll.Scol.!K674,IF(Foglio2!$J$3=Foglio2!$E$4,Collab._Tecnici!K674,IF(Foglio2!$J$3=Foglio2!$E$5,Assistenti_Tecnici!K674,IF(Foglio2!$J$3=Foglio2!$E$6,Assistenti_Amm.vo!K674,IF(Foglio2!$J$3=Foglio2!$E$7,Resp_Coord_Amm.vo!K674,IF(Foglio2!$J$3=Foglio2!$E$8,Direttore_Amm.vo!K674,IF(Foglio2!$J$3=Foglio2!$E$9,Doc_mat_elem.re!K674,IF(Foglio2!$J$3=Foglio2!$E$10,Doc_dipl_scuola_sec.!K674,IF(Foglio2!$J$3=Foglio2!$E$11,Doc_scuola_media!K674,IF(Foglio2!$J$3=Foglio2!$E$12,Doc_laureati_scuola_sec.!K692,IF(Foglio2!$J$3=Foglio2!$E$13,Direttivi_capi_ist.!K674,0)))))))))))</f>
        <v>0</v>
      </c>
      <c r="N692" s="250">
        <f>IF(Foglio2!$J$3=Foglio2!$E$3,Ausiliari_Coll.Scol.!L674,IF(Foglio2!$J$3=Foglio2!$E$4,Collab._Tecnici!L674,IF(Foglio2!$J$3=Foglio2!$E$5,Assistenti_Tecnici!L674,IF(Foglio2!$J$3=Foglio2!$E$6,Assistenti_Amm.vo!L674,IF(Foglio2!$J$3=Foglio2!$E$7,Resp_Coord_Amm.vo!L674,IF(Foglio2!$J$3=Foglio2!$E$8,Direttore_Amm.vo!L674,IF(Foglio2!$J$3=Foglio2!$E$9,Doc_mat_elem.re!L674,IF(Foglio2!$J$3=Foglio2!$E$10,Doc_dipl_scuola_sec.!L674,IF(Foglio2!$J$3=Foglio2!$E$11,Doc_scuola_media!L674,IF(Foglio2!$J$3=Foglio2!$E$12,Doc_laureati_scuola_sec.!L692,IF(Foglio2!$J$3=Foglio2!$E$13,Direttivi_capi_ist.!L674,0)))))))))))</f>
        <v>0</v>
      </c>
      <c r="O692" s="251">
        <f>IF(Foglio2!$J$3=Foglio2!$E$3,Ausiliari_Coll.Scol.!M674,IF(Foglio2!$J$3=Foglio2!$E$4,Collab._Tecnici!M674,IF(Foglio2!$J$3=Foglio2!$E$5,Assistenti_Tecnici!M674,IF(Foglio2!$J$3=Foglio2!$E$6,Assistenti_Amm.vo!M674,IF(Foglio2!$J$3=Foglio2!$E$7,Resp_Coord_Amm.vo!M674,IF(Foglio2!$J$3=Foglio2!$E$8,Direttore_Amm.vo!M674,IF(Foglio2!$J$3=Foglio2!$E$9,Doc_mat_elem.re!M674,IF(Foglio2!$J$3=Foglio2!$E$10,Doc_dipl_scuola_sec.!M674,IF(Foglio2!$J$3=Foglio2!$E$11,Doc_scuola_media!M674,IF(Foglio2!$J$3=Foglio2!$E$12,Doc_laureati_scuola_sec.!M692,IF(Foglio2!$J$3=Foglio2!$E$13,Direttivi_capi_ist.!M674,0)))))))))))</f>
        <v>0</v>
      </c>
      <c r="P692" s="252">
        <f>IF(Foglio2!$J$3=Foglio2!$E$3,Ausiliari_Coll.Scol.!N674,IF(Foglio2!$J$3=Foglio2!$E$4,Collab._Tecnici!N674,IF(Foglio2!$J$3=Foglio2!$E$5,Assistenti_Tecnici!N674,IF(Foglio2!$J$3=Foglio2!$E$6,Assistenti_Amm.vo!N674,IF(Foglio2!$J$3=Foglio2!$E$7,Resp_Coord_Amm.vo!N674,IF(Foglio2!$J$3=Foglio2!$E$8,Direttore_Amm.vo!N674,IF(Foglio2!$J$3=Foglio2!$E$9,Doc_mat_elem.re!N674,IF(Foglio2!$J$3=Foglio2!$E$10,Doc_dipl_scuola_sec.!N674,IF(Foglio2!$J$3=Foglio2!$E$11,Doc_scuola_media!N674,IF(Foglio2!$J$3=Foglio2!$E$12,Doc_laureati_scuola_sec.!N692,IF(Foglio2!$J$3=Foglio2!$E$13,Direttivi_capi_ist.!N674,0)))))))))))</f>
        <v>0</v>
      </c>
      <c r="Q692" s="252">
        <f>IF(Foglio2!$J$3=Foglio2!$E$3,Ausiliari_Coll.Scol.!O674,IF(Foglio2!$J$3=Foglio2!$E$4,Collab._Tecnici!O674,IF(Foglio2!$J$3=Foglio2!$E$5,Assistenti_Tecnici!O674,IF(Foglio2!$J$3=Foglio2!$E$6,Assistenti_Amm.vo!O674,IF(Foglio2!$J$3=Foglio2!$E$7,Resp_Coord_Amm.vo!O674,IF(Foglio2!$J$3=Foglio2!$E$8,Direttore_Amm.vo!O674,IF(Foglio2!$J$3=Foglio2!$E$9,Doc_mat_elem.re!O674,IF(Foglio2!$J$3=Foglio2!$E$10,Doc_dipl_scuola_sec.!O674,IF(Foglio2!$J$3=Foglio2!$E$11,Doc_scuola_media!O674,IF(Foglio2!$J$3=Foglio2!$E$12,Doc_laureati_scuola_sec.!O692,IF(Foglio2!$J$3=Foglio2!$E$13,Direttivi_capi_ist.!O674,0)))))))))))</f>
        <v>0</v>
      </c>
      <c r="R692" s="252">
        <f>IF(Foglio2!$J$3=Foglio2!$E$3,Ausiliari_Coll.Scol.!P674,IF(Foglio2!$J$3=Foglio2!$E$4,Collab._Tecnici!P674,IF(Foglio2!$J$3=Foglio2!$E$5,Assistenti_Tecnici!P674,IF(Foglio2!$J$3=Foglio2!$E$6,Assistenti_Amm.vo!P674,IF(Foglio2!$J$3=Foglio2!$E$7,Resp_Coord_Amm.vo!P674,IF(Foglio2!$J$3=Foglio2!$E$8,Direttore_Amm.vo!P674,IF(Foglio2!$J$3=Foglio2!$E$9,Doc_mat_elem.re!P674,IF(Foglio2!$J$3=Foglio2!$E$10,Doc_dipl_scuola_sec.!P674,IF(Foglio2!$J$3=Foglio2!$E$11,Doc_scuola_media!P674,IF(Foglio2!$J$3=Foglio2!$E$12,Doc_laureati_scuola_sec.!P692,IF(Foglio2!$J$3=Foglio2!$E$13,Direttivi_capi_ist.!P674,0)))))))))))</f>
        <v>0</v>
      </c>
      <c r="S692" s="252">
        <f>IF(Foglio2!$J$3=Foglio2!$E$3,Ausiliari_Coll.Scol.!Q674,IF(Foglio2!$J$3=Foglio2!$E$4,Collab._Tecnici!Q674,IF(Foglio2!$J$3=Foglio2!$E$5,Assistenti_Tecnici!Q674,IF(Foglio2!$J$3=Foglio2!$E$6,Assistenti_Amm.vo!Q674,IF(Foglio2!$J$3=Foglio2!$E$7,Resp_Coord_Amm.vo!Q674,IF(Foglio2!$J$3=Foglio2!$E$8,Direttore_Amm.vo!Q674,IF(Foglio2!$J$3=Foglio2!$E$9,Doc_mat_elem.re!Q674,IF(Foglio2!$J$3=Foglio2!$E$10,Doc_dipl_scuola_sec.!Q674,IF(Foglio2!$J$3=Foglio2!$E$11,Doc_scuola_media!Q674,IF(Foglio2!$J$3=Foglio2!$E$12,Doc_laureati_scuola_sec.!Q692,IF(Foglio2!$J$3=Foglio2!$E$13,Direttivi_capi_ist.!Q674,0)))))))))))</f>
        <v>0</v>
      </c>
      <c r="T692" s="252">
        <f>IF(Foglio2!$J$3=Foglio2!$E$3,Ausiliari_Coll.Scol.!R674,IF(Foglio2!$J$3=Foglio2!$E$4,Collab._Tecnici!R674,IF(Foglio2!$J$3=Foglio2!$E$5,Assistenti_Tecnici!R674,IF(Foglio2!$J$3=Foglio2!$E$6,Assistenti_Amm.vo!R674,IF(Foglio2!$J$3=Foglio2!$E$7,Resp_Coord_Amm.vo!R674,IF(Foglio2!$J$3=Foglio2!$E$8,Direttore_Amm.vo!R674,IF(Foglio2!$J$3=Foglio2!$E$9,Doc_mat_elem.re!R674,IF(Foglio2!$J$3=Foglio2!$E$10,Doc_dipl_scuola_sec.!R674,IF(Foglio2!$J$3=Foglio2!$E$11,Doc_scuola_media!R674,IF(Foglio2!$J$3=Foglio2!$E$12,Doc_laureati_scuola_sec.!R692,IF(Foglio2!$J$3=Foglio2!$E$13,Direttivi_capi_ist.!R674,0)))))))))))</f>
        <v>0</v>
      </c>
      <c r="U692" s="252">
        <f t="shared" ref="U692" si="4220">(P692)/12*0.8</f>
        <v>0</v>
      </c>
      <c r="V692" s="252">
        <f t="shared" ref="V692" si="4221">(P692+R692)/12*0.8</f>
        <v>0</v>
      </c>
      <c r="W692" s="253" t="str">
        <f t="shared" ref="W692" si="4222">"Fascia Da "&amp;F692&amp;" a "&amp;F693&amp;" Decorrenza "&amp;DAY(C682)&amp;"/"&amp;MONTH(C682)&amp;"/"&amp;YEAR(C682)</f>
        <v>Fascia Da 28 a 34 Decorrenza 1/4/2010</v>
      </c>
    </row>
    <row r="693" spans="1:23" ht="9" customHeight="1" x14ac:dyDescent="0.2">
      <c r="B693" s="245">
        <f t="shared" ref="B693:B723" si="4223">B692+1</f>
        <v>40280</v>
      </c>
      <c r="C693" s="377"/>
      <c r="D693" s="377"/>
      <c r="E693" s="254" t="s">
        <v>4</v>
      </c>
      <c r="F693" s="255">
        <v>34</v>
      </c>
      <c r="G693" s="267">
        <f t="shared" ref="G693" si="4224">G692*1936.27</f>
        <v>0</v>
      </c>
      <c r="H693" s="267">
        <f t="shared" ref="H693" si="4225">H692*1936.27</f>
        <v>0</v>
      </c>
      <c r="I693" s="267">
        <f t="shared" ref="I693" si="4226">I692*1936.27</f>
        <v>0</v>
      </c>
      <c r="J693" s="267">
        <f t="shared" ref="J693" si="4227">J692*1936.27</f>
        <v>0</v>
      </c>
      <c r="K693" s="267">
        <f t="shared" ref="K693" si="4228">K692*1936.27</f>
        <v>0</v>
      </c>
      <c r="L693" s="266">
        <f t="shared" ref="L693" si="4229">L692*1936.27</f>
        <v>0</v>
      </c>
      <c r="M693" s="267">
        <f t="shared" ref="M693" si="4230">M692*1936.27</f>
        <v>0</v>
      </c>
      <c r="N693" s="182">
        <f t="shared" ref="N693" si="4231">N692*1936.27</f>
        <v>0</v>
      </c>
      <c r="O693" s="183">
        <f t="shared" ref="O693" si="4232">O692*1936.27</f>
        <v>0</v>
      </c>
      <c r="P693" s="184">
        <f t="shared" ref="P693" si="4233">P692*1936.27</f>
        <v>0</v>
      </c>
      <c r="Q693" s="184">
        <f t="shared" ref="Q693" si="4234">Q692*1936.27</f>
        <v>0</v>
      </c>
      <c r="R693" s="184">
        <f t="shared" ref="R693" si="4235">R692*1936.27</f>
        <v>0</v>
      </c>
      <c r="S693" s="184">
        <f t="shared" ref="S693" si="4236">S692*1936.27</f>
        <v>0</v>
      </c>
      <c r="T693" s="184">
        <f t="shared" ref="T693" si="4237">T692*1936.27</f>
        <v>0</v>
      </c>
      <c r="U693" s="184">
        <f t="shared" ref="U693" si="4238">U692*1936.27</f>
        <v>0</v>
      </c>
      <c r="V693" s="184">
        <f t="shared" ref="V693" si="4239">V692*1936.27</f>
        <v>0</v>
      </c>
    </row>
    <row r="694" spans="1:23" ht="12.75" customHeight="1" x14ac:dyDescent="0.2">
      <c r="A694" s="104">
        <f>IF(Foglio2!$J$7=1,TRUNC(Base!V694,0),TRUNC(Base!U694,0))</f>
        <v>0</v>
      </c>
      <c r="B694" s="245">
        <f t="shared" si="4223"/>
        <v>40281</v>
      </c>
      <c r="C694" s="377"/>
      <c r="D694" s="377"/>
      <c r="E694" s="259" t="s">
        <v>3</v>
      </c>
      <c r="F694" s="260">
        <v>35</v>
      </c>
      <c r="G694" s="248">
        <f>IF(Foglio2!$J$3=Foglio2!$E$3,Ausiliari_Coll.Scol.!E676,IF(Foglio2!$J$3=Foglio2!$E$4,Collab._Tecnici!E676,IF(Foglio2!$J$3=Foglio2!$E$5,Assistenti_Tecnici!E676,IF(Foglio2!$J$3=Foglio2!$E$6,Assistenti_Amm.vo!E676,IF(Foglio2!$J$3=Foglio2!$E$7,Resp_Coord_Amm.vo!E676,IF(Foglio2!$J$3=Foglio2!$E$8,Direttore_Amm.vo!E676,IF(Foglio2!$J$3=Foglio2!$E$9,Doc_mat_elem.re!E676,IF(Foglio2!$J$3=Foglio2!$E$10,Doc_dipl_scuola_sec.!E676,IF(Foglio2!$J$3=Foglio2!$E$11,Doc_scuola_media!E676,IF(Foglio2!$J$3=Foglio2!$E$12,Doc_laureati_scuola_sec.!E694,IF(Foglio2!$J$3=Foglio2!$E$13,Direttivi_capi_ist.!E676,0)))))))))))</f>
        <v>0</v>
      </c>
      <c r="H694" s="248">
        <f>IF(Foglio2!$J$3=Foglio2!$E$3,Ausiliari_Coll.Scol.!F676,IF(Foglio2!$J$3=Foglio2!$E$4,Collab._Tecnici!F676,IF(Foglio2!$J$3=Foglio2!$E$5,Assistenti_Tecnici!F676,IF(Foglio2!$J$3=Foglio2!$E$6,Assistenti_Amm.vo!F676,IF(Foglio2!$J$3=Foglio2!$E$7,Resp_Coord_Amm.vo!F676,IF(Foglio2!$J$3=Foglio2!$E$8,Direttore_Amm.vo!F676,IF(Foglio2!$J$3=Foglio2!$E$9,Doc_mat_elem.re!F676,IF(Foglio2!$J$3=Foglio2!$E$10,Doc_dipl_scuola_sec.!F676,IF(Foglio2!$J$3=Foglio2!$E$11,Doc_scuola_media!F676,IF(Foglio2!$J$3=Foglio2!$E$12,Doc_laureati_scuola_sec.!F694,IF(Foglio2!$J$3=Foglio2!$E$13,Direttivi_capi_ist.!F676,0)))))))))))</f>
        <v>0</v>
      </c>
      <c r="I694" s="248">
        <f>IF(Foglio2!$J$3=Foglio2!$E$3,Ausiliari_Coll.Scol.!G676,IF(Foglio2!$J$3=Foglio2!$E$4,Collab._Tecnici!G676,IF(Foglio2!$J$3=Foglio2!$E$5,Assistenti_Tecnici!G676,IF(Foglio2!$J$3=Foglio2!$E$6,Assistenti_Amm.vo!G676,IF(Foglio2!$J$3=Foglio2!$E$7,Resp_Coord_Amm.vo!G676,IF(Foglio2!$J$3=Foglio2!$E$8,Direttore_Amm.vo!G676,IF(Foglio2!$J$3=Foglio2!$E$9,Doc_mat_elem.re!G676,IF(Foglio2!$J$3=Foglio2!$E$10,Doc_dipl_scuola_sec.!G676,IF(Foglio2!$J$3=Foglio2!$E$11,Doc_scuola_media!G676,IF(Foglio2!$J$3=Foglio2!$E$12,Doc_laureati_scuola_sec.!G694,IF(Foglio2!$J$3=Foglio2!$E$13,Direttivi_capi_ist.!G676,0)))))))))))</f>
        <v>0</v>
      </c>
      <c r="J694" s="248">
        <f>IF(Foglio2!$J$3=Foglio2!$E$3,Ausiliari_Coll.Scol.!H676,IF(Foglio2!$J$3=Foglio2!$E$4,Collab._Tecnici!H676,IF(Foglio2!$J$3=Foglio2!$E$5,Assistenti_Tecnici!H676,IF(Foglio2!$J$3=Foglio2!$E$6,Assistenti_Amm.vo!H676,IF(Foglio2!$J$3=Foglio2!$E$7,Resp_Coord_Amm.vo!H676,IF(Foglio2!$J$3=Foglio2!$E$8,Direttore_Amm.vo!H676,IF(Foglio2!$J$3=Foglio2!$E$9,Doc_mat_elem.re!H676,IF(Foglio2!$J$3=Foglio2!$E$10,Doc_dipl_scuola_sec.!H676,IF(Foglio2!$J$3=Foglio2!$E$11,Doc_scuola_media!H676,IF(Foglio2!$J$3=Foglio2!$E$12,Doc_laureati_scuola_sec.!H694,IF(Foglio2!$J$3=Foglio2!$E$13,Direttivi_capi_ist.!H676,0)))))))))))</f>
        <v>0</v>
      </c>
      <c r="K694" s="248">
        <f>IF(Foglio2!$J$3=Foglio2!$E$3,Ausiliari_Coll.Scol.!I676,IF(Foglio2!$J$3=Foglio2!$E$4,Collab._Tecnici!I676,IF(Foglio2!$J$3=Foglio2!$E$5,Assistenti_Tecnici!I676,IF(Foglio2!$J$3=Foglio2!$E$6,Assistenti_Amm.vo!I676,IF(Foglio2!$J$3=Foglio2!$E$7,Resp_Coord_Amm.vo!I676,IF(Foglio2!$J$3=Foglio2!$E$8,Direttore_Amm.vo!I676,IF(Foglio2!$J$3=Foglio2!$E$9,Doc_mat_elem.re!I676,IF(Foglio2!$J$3=Foglio2!$E$10,Doc_dipl_scuola_sec.!I676,IF(Foglio2!$J$3=Foglio2!$E$11,Doc_scuola_media!I676,IF(Foglio2!$J$3=Foglio2!$E$12,Doc_laureati_scuola_sec.!I694,IF(Foglio2!$J$3=Foglio2!$E$13,Direttivi_capi_ist.!I676,0)))))))))))</f>
        <v>0</v>
      </c>
      <c r="L694" s="248">
        <f>IF(Foglio2!$J$3=Foglio2!$E$3,Ausiliari_Coll.Scol.!J676,IF(Foglio2!$J$3=Foglio2!$E$4,Collab._Tecnici!J676,IF(Foglio2!$J$3=Foglio2!$E$5,Assistenti_Tecnici!J676,IF(Foglio2!$J$3=Foglio2!$E$6,Assistenti_Amm.vo!J676,IF(Foglio2!$J$3=Foglio2!$E$7,Resp_Coord_Amm.vo!J676,IF(Foglio2!$J$3=Foglio2!$E$8,Direttore_Amm.vo!J676,IF(Foglio2!$J$3=Foglio2!$E$9,Doc_mat_elem.re!J676,IF(Foglio2!$J$3=Foglio2!$E$10,Doc_dipl_scuola_sec.!J676,IF(Foglio2!$J$3=Foglio2!$E$11,Doc_scuola_media!J676,IF(Foglio2!$J$3=Foglio2!$E$12,Doc_laureati_scuola_sec.!J694,IF(Foglio2!$J$3=Foglio2!$E$13,Direttivi_capi_ist.!J676,0)))))))))))</f>
        <v>0</v>
      </c>
      <c r="M694" s="249">
        <f>IF(Foglio2!$J$3=Foglio2!$E$3,Ausiliari_Coll.Scol.!K676,IF(Foglio2!$J$3=Foglio2!$E$4,Collab._Tecnici!K676,IF(Foglio2!$J$3=Foglio2!$E$5,Assistenti_Tecnici!K676,IF(Foglio2!$J$3=Foglio2!$E$6,Assistenti_Amm.vo!K676,IF(Foglio2!$J$3=Foglio2!$E$7,Resp_Coord_Amm.vo!K676,IF(Foglio2!$J$3=Foglio2!$E$8,Direttore_Amm.vo!K676,IF(Foglio2!$J$3=Foglio2!$E$9,Doc_mat_elem.re!K676,IF(Foglio2!$J$3=Foglio2!$E$10,Doc_dipl_scuola_sec.!K676,IF(Foglio2!$J$3=Foglio2!$E$11,Doc_scuola_media!K676,IF(Foglio2!$J$3=Foglio2!$E$12,Doc_laureati_scuola_sec.!K694,IF(Foglio2!$J$3=Foglio2!$E$13,Direttivi_capi_ist.!K676,0)))))))))))</f>
        <v>0</v>
      </c>
      <c r="N694" s="250">
        <f>IF(Foglio2!$J$3=Foglio2!$E$3,Ausiliari_Coll.Scol.!L676,IF(Foglio2!$J$3=Foglio2!$E$4,Collab._Tecnici!L676,IF(Foglio2!$J$3=Foglio2!$E$5,Assistenti_Tecnici!L676,IF(Foglio2!$J$3=Foglio2!$E$6,Assistenti_Amm.vo!L676,IF(Foglio2!$J$3=Foglio2!$E$7,Resp_Coord_Amm.vo!L676,IF(Foglio2!$J$3=Foglio2!$E$8,Direttore_Amm.vo!L676,IF(Foglio2!$J$3=Foglio2!$E$9,Doc_mat_elem.re!L676,IF(Foglio2!$J$3=Foglio2!$E$10,Doc_dipl_scuola_sec.!L676,IF(Foglio2!$J$3=Foglio2!$E$11,Doc_scuola_media!L676,IF(Foglio2!$J$3=Foglio2!$E$12,Doc_laureati_scuola_sec.!L694,IF(Foglio2!$J$3=Foglio2!$E$13,Direttivi_capi_ist.!L676,0)))))))))))</f>
        <v>0</v>
      </c>
      <c r="O694" s="251">
        <f>IF(Foglio2!$J$3=Foglio2!$E$3,Ausiliari_Coll.Scol.!M676,IF(Foglio2!$J$3=Foglio2!$E$4,Collab._Tecnici!M676,IF(Foglio2!$J$3=Foglio2!$E$5,Assistenti_Tecnici!M676,IF(Foglio2!$J$3=Foglio2!$E$6,Assistenti_Amm.vo!M676,IF(Foglio2!$J$3=Foglio2!$E$7,Resp_Coord_Amm.vo!M676,IF(Foglio2!$J$3=Foglio2!$E$8,Direttore_Amm.vo!M676,IF(Foglio2!$J$3=Foglio2!$E$9,Doc_mat_elem.re!M676,IF(Foglio2!$J$3=Foglio2!$E$10,Doc_dipl_scuola_sec.!M676,IF(Foglio2!$J$3=Foglio2!$E$11,Doc_scuola_media!M676,IF(Foglio2!$J$3=Foglio2!$E$12,Doc_laureati_scuola_sec.!M694,IF(Foglio2!$J$3=Foglio2!$E$13,Direttivi_capi_ist.!M676,0)))))))))))</f>
        <v>0</v>
      </c>
      <c r="P694" s="252">
        <f>IF(Foglio2!$J$3=Foglio2!$E$3,Ausiliari_Coll.Scol.!N676,IF(Foglio2!$J$3=Foglio2!$E$4,Collab._Tecnici!N676,IF(Foglio2!$J$3=Foglio2!$E$5,Assistenti_Tecnici!N676,IF(Foglio2!$J$3=Foglio2!$E$6,Assistenti_Amm.vo!N676,IF(Foglio2!$J$3=Foglio2!$E$7,Resp_Coord_Amm.vo!N676,IF(Foglio2!$J$3=Foglio2!$E$8,Direttore_Amm.vo!N676,IF(Foglio2!$J$3=Foglio2!$E$9,Doc_mat_elem.re!N676,IF(Foglio2!$J$3=Foglio2!$E$10,Doc_dipl_scuola_sec.!N676,IF(Foglio2!$J$3=Foglio2!$E$11,Doc_scuola_media!N676,IF(Foglio2!$J$3=Foglio2!$E$12,Doc_laureati_scuola_sec.!N694,IF(Foglio2!$J$3=Foglio2!$E$13,Direttivi_capi_ist.!N676,0)))))))))))</f>
        <v>0</v>
      </c>
      <c r="Q694" s="252">
        <f>IF(Foglio2!$J$3=Foglio2!$E$3,Ausiliari_Coll.Scol.!O676,IF(Foglio2!$J$3=Foglio2!$E$4,Collab._Tecnici!O676,IF(Foglio2!$J$3=Foglio2!$E$5,Assistenti_Tecnici!O676,IF(Foglio2!$J$3=Foglio2!$E$6,Assistenti_Amm.vo!O676,IF(Foglio2!$J$3=Foglio2!$E$7,Resp_Coord_Amm.vo!O676,IF(Foglio2!$J$3=Foglio2!$E$8,Direttore_Amm.vo!O676,IF(Foglio2!$J$3=Foglio2!$E$9,Doc_mat_elem.re!O676,IF(Foglio2!$J$3=Foglio2!$E$10,Doc_dipl_scuola_sec.!O676,IF(Foglio2!$J$3=Foglio2!$E$11,Doc_scuola_media!O676,IF(Foglio2!$J$3=Foglio2!$E$12,Doc_laureati_scuola_sec.!O694,IF(Foglio2!$J$3=Foglio2!$E$13,Direttivi_capi_ist.!O676,0)))))))))))</f>
        <v>0</v>
      </c>
      <c r="R694" s="252">
        <f>IF(Foglio2!$J$3=Foglio2!$E$3,Ausiliari_Coll.Scol.!P676,IF(Foglio2!$J$3=Foglio2!$E$4,Collab._Tecnici!P676,IF(Foglio2!$J$3=Foglio2!$E$5,Assistenti_Tecnici!P676,IF(Foglio2!$J$3=Foglio2!$E$6,Assistenti_Amm.vo!P676,IF(Foglio2!$J$3=Foglio2!$E$7,Resp_Coord_Amm.vo!P676,IF(Foglio2!$J$3=Foglio2!$E$8,Direttore_Amm.vo!P676,IF(Foglio2!$J$3=Foglio2!$E$9,Doc_mat_elem.re!P676,IF(Foglio2!$J$3=Foglio2!$E$10,Doc_dipl_scuola_sec.!P676,IF(Foglio2!$J$3=Foglio2!$E$11,Doc_scuola_media!P676,IF(Foglio2!$J$3=Foglio2!$E$12,Doc_laureati_scuola_sec.!P694,IF(Foglio2!$J$3=Foglio2!$E$13,Direttivi_capi_ist.!P676,0)))))))))))</f>
        <v>0</v>
      </c>
      <c r="S694" s="252">
        <f>IF(Foglio2!$J$3=Foglio2!$E$3,Ausiliari_Coll.Scol.!Q676,IF(Foglio2!$J$3=Foglio2!$E$4,Collab._Tecnici!Q676,IF(Foglio2!$J$3=Foglio2!$E$5,Assistenti_Tecnici!Q676,IF(Foglio2!$J$3=Foglio2!$E$6,Assistenti_Amm.vo!Q676,IF(Foglio2!$J$3=Foglio2!$E$7,Resp_Coord_Amm.vo!Q676,IF(Foglio2!$J$3=Foglio2!$E$8,Direttore_Amm.vo!Q676,IF(Foglio2!$J$3=Foglio2!$E$9,Doc_mat_elem.re!Q676,IF(Foglio2!$J$3=Foglio2!$E$10,Doc_dipl_scuola_sec.!Q676,IF(Foglio2!$J$3=Foglio2!$E$11,Doc_scuola_media!Q676,IF(Foglio2!$J$3=Foglio2!$E$12,Doc_laureati_scuola_sec.!Q694,IF(Foglio2!$J$3=Foglio2!$E$13,Direttivi_capi_ist.!Q676,0)))))))))))</f>
        <v>0</v>
      </c>
      <c r="T694" s="252">
        <f>IF(Foglio2!$J$3=Foglio2!$E$3,Ausiliari_Coll.Scol.!R676,IF(Foglio2!$J$3=Foglio2!$E$4,Collab._Tecnici!R676,IF(Foglio2!$J$3=Foglio2!$E$5,Assistenti_Tecnici!R676,IF(Foglio2!$J$3=Foglio2!$E$6,Assistenti_Amm.vo!R676,IF(Foglio2!$J$3=Foglio2!$E$7,Resp_Coord_Amm.vo!R676,IF(Foglio2!$J$3=Foglio2!$E$8,Direttore_Amm.vo!R676,IF(Foglio2!$J$3=Foglio2!$E$9,Doc_mat_elem.re!R676,IF(Foglio2!$J$3=Foglio2!$E$10,Doc_dipl_scuola_sec.!R676,IF(Foglio2!$J$3=Foglio2!$E$11,Doc_scuola_media!R676,IF(Foglio2!$J$3=Foglio2!$E$12,Doc_laureati_scuola_sec.!R694,IF(Foglio2!$J$3=Foglio2!$E$13,Direttivi_capi_ist.!R676,0)))))))))))</f>
        <v>0</v>
      </c>
      <c r="U694" s="252">
        <f t="shared" ref="U694" si="4240">(P694)/12*0.8</f>
        <v>0</v>
      </c>
      <c r="V694" s="252">
        <f t="shared" ref="V694" si="4241">(P694+R694)/12*0.8</f>
        <v>0</v>
      </c>
      <c r="W694" s="253" t="str">
        <f t="shared" ref="W694" si="4242">"Fascia Da "&amp;F694&amp;" a "&amp;F695&amp;" Decorrenza "&amp;DAY(C682)&amp;"/"&amp;MONTH(C682)&amp;"/"&amp;YEAR(C682)</f>
        <v>Fascia Da 35 a  Decorrenza 1/4/2010</v>
      </c>
    </row>
    <row r="695" spans="1:23" ht="9" customHeight="1" x14ac:dyDescent="0.2">
      <c r="B695" s="245">
        <f t="shared" si="4223"/>
        <v>40282</v>
      </c>
      <c r="C695" s="378"/>
      <c r="D695" s="378"/>
      <c r="E695" s="264" t="s">
        <v>4</v>
      </c>
      <c r="F695" s="265"/>
      <c r="G695" s="267">
        <f t="shared" ref="G695" si="4243">G694*1936.27</f>
        <v>0</v>
      </c>
      <c r="H695" s="267">
        <f t="shared" ref="H695" si="4244">H694*1936.27</f>
        <v>0</v>
      </c>
      <c r="I695" s="267">
        <f t="shared" ref="I695" si="4245">I694*1936.27</f>
        <v>0</v>
      </c>
      <c r="J695" s="267">
        <f t="shared" ref="J695" si="4246">J694*1936.27</f>
        <v>0</v>
      </c>
      <c r="K695" s="267">
        <f t="shared" ref="K695" si="4247">K694*1936.27</f>
        <v>0</v>
      </c>
      <c r="L695" s="266">
        <f t="shared" ref="L695" si="4248">L694*1936.27</f>
        <v>0</v>
      </c>
      <c r="M695" s="267">
        <f t="shared" ref="M695" si="4249">M694*1936.27</f>
        <v>0</v>
      </c>
      <c r="N695" s="182">
        <f t="shared" ref="N695" si="4250">N694*1936.27</f>
        <v>0</v>
      </c>
      <c r="O695" s="183">
        <f t="shared" ref="O695" si="4251">O694*1936.27</f>
        <v>0</v>
      </c>
      <c r="P695" s="184">
        <f t="shared" ref="P695" si="4252">P694*1936.27</f>
        <v>0</v>
      </c>
      <c r="Q695" s="184">
        <f t="shared" ref="Q695" si="4253">Q694*1936.27</f>
        <v>0</v>
      </c>
      <c r="R695" s="184">
        <f t="shared" ref="R695" si="4254">R694*1936.27</f>
        <v>0</v>
      </c>
      <c r="S695" s="184">
        <f t="shared" ref="S695" si="4255">S694*1936.27</f>
        <v>0</v>
      </c>
      <c r="T695" s="184">
        <f t="shared" ref="T695" si="4256">T694*1936.27</f>
        <v>0</v>
      </c>
      <c r="U695" s="184">
        <f t="shared" ref="U695" si="4257">U694*1936.27</f>
        <v>0</v>
      </c>
      <c r="V695" s="184">
        <f t="shared" ref="V695" si="4258">V694*1936.27</f>
        <v>0</v>
      </c>
    </row>
    <row r="696" spans="1:23" ht="12.75" customHeight="1" x14ac:dyDescent="0.2">
      <c r="A696" s="104">
        <f>IF(Foglio2!$J$7=1,TRUNC(Base!V696,0),TRUNC(Base!U696,0))</f>
        <v>0</v>
      </c>
      <c r="B696" s="245">
        <f t="shared" ref="B696" si="4259">C698</f>
        <v>40360</v>
      </c>
      <c r="C696" s="375">
        <f t="shared" ref="C696" si="4260">D684+1</f>
        <v>40360</v>
      </c>
      <c r="D696" s="375">
        <v>40543</v>
      </c>
      <c r="E696" s="246" t="s">
        <v>3</v>
      </c>
      <c r="F696" s="247">
        <v>0</v>
      </c>
      <c r="G696" s="248">
        <f>IF(Foglio2!$J$3=Foglio2!$E$3,Ausiliari_Coll.Scol.!E678,IF(Foglio2!$J$3=Foglio2!$E$4,Collab._Tecnici!E678,IF(Foglio2!$J$3=Foglio2!$E$5,Assistenti_Tecnici!E678,IF(Foglio2!$J$3=Foglio2!$E$6,Assistenti_Amm.vo!E678,IF(Foglio2!$J$3=Foglio2!$E$7,Resp_Coord_Amm.vo!E678,IF(Foglio2!$J$3=Foglio2!$E$8,Direttore_Amm.vo!E678,IF(Foglio2!$J$3=Foglio2!$E$9,Doc_mat_elem.re!E678,IF(Foglio2!$J$3=Foglio2!$E$10,Doc_dipl_scuola_sec.!E678,IF(Foglio2!$J$3=Foglio2!$E$11,Doc_scuola_media!E678,IF(Foglio2!$J$3=Foglio2!$E$12,Doc_laureati_scuola_sec.!E696,IF(Foglio2!$J$3=Foglio2!$E$13,Direttivi_capi_ist.!E678,0)))))))))))</f>
        <v>0</v>
      </c>
      <c r="H696" s="248">
        <f>IF(Foglio2!$J$3=Foglio2!$E$3,Ausiliari_Coll.Scol.!F678,IF(Foglio2!$J$3=Foglio2!$E$4,Collab._Tecnici!F678,IF(Foglio2!$J$3=Foglio2!$E$5,Assistenti_Tecnici!F678,IF(Foglio2!$J$3=Foglio2!$E$6,Assistenti_Amm.vo!F678,IF(Foglio2!$J$3=Foglio2!$E$7,Resp_Coord_Amm.vo!F678,IF(Foglio2!$J$3=Foglio2!$E$8,Direttore_Amm.vo!F678,IF(Foglio2!$J$3=Foglio2!$E$9,Doc_mat_elem.re!F678,IF(Foglio2!$J$3=Foglio2!$E$10,Doc_dipl_scuola_sec.!F678,IF(Foglio2!$J$3=Foglio2!$E$11,Doc_scuola_media!F678,IF(Foglio2!$J$3=Foglio2!$E$12,Doc_laureati_scuola_sec.!F696,IF(Foglio2!$J$3=Foglio2!$E$13,Direttivi_capi_ist.!F678,0)))))))))))</f>
        <v>0</v>
      </c>
      <c r="I696" s="248">
        <f>IF(Foglio2!$J$3=Foglio2!$E$3,Ausiliari_Coll.Scol.!G678,IF(Foglio2!$J$3=Foglio2!$E$4,Collab._Tecnici!G678,IF(Foglio2!$J$3=Foglio2!$E$5,Assistenti_Tecnici!G678,IF(Foglio2!$J$3=Foglio2!$E$6,Assistenti_Amm.vo!G678,IF(Foglio2!$J$3=Foglio2!$E$7,Resp_Coord_Amm.vo!G678,IF(Foglio2!$J$3=Foglio2!$E$8,Direttore_Amm.vo!G678,IF(Foglio2!$J$3=Foglio2!$E$9,Doc_mat_elem.re!G678,IF(Foglio2!$J$3=Foglio2!$E$10,Doc_dipl_scuola_sec.!G678,IF(Foglio2!$J$3=Foglio2!$E$11,Doc_scuola_media!G678,IF(Foglio2!$J$3=Foglio2!$E$12,Doc_laureati_scuola_sec.!G696,IF(Foglio2!$J$3=Foglio2!$E$13,Direttivi_capi_ist.!G678,0)))))))))))</f>
        <v>0</v>
      </c>
      <c r="J696" s="248">
        <f>IF(Foglio2!$J$3=Foglio2!$E$3,Ausiliari_Coll.Scol.!H678,IF(Foglio2!$J$3=Foglio2!$E$4,Collab._Tecnici!H678,IF(Foglio2!$J$3=Foglio2!$E$5,Assistenti_Tecnici!H678,IF(Foglio2!$J$3=Foglio2!$E$6,Assistenti_Amm.vo!H678,IF(Foglio2!$J$3=Foglio2!$E$7,Resp_Coord_Amm.vo!H678,IF(Foglio2!$J$3=Foglio2!$E$8,Direttore_Amm.vo!H678,IF(Foglio2!$J$3=Foglio2!$E$9,Doc_mat_elem.re!H678,IF(Foglio2!$J$3=Foglio2!$E$10,Doc_dipl_scuola_sec.!H678,IF(Foglio2!$J$3=Foglio2!$E$11,Doc_scuola_media!H678,IF(Foglio2!$J$3=Foglio2!$E$12,Doc_laureati_scuola_sec.!H696,IF(Foglio2!$J$3=Foglio2!$E$13,Direttivi_capi_ist.!H678,0)))))))))))</f>
        <v>0</v>
      </c>
      <c r="K696" s="248">
        <f>IF(Foglio2!$J$3=Foglio2!$E$3,Ausiliari_Coll.Scol.!I678,IF(Foglio2!$J$3=Foglio2!$E$4,Collab._Tecnici!I678,IF(Foglio2!$J$3=Foglio2!$E$5,Assistenti_Tecnici!I678,IF(Foglio2!$J$3=Foglio2!$E$6,Assistenti_Amm.vo!I678,IF(Foglio2!$J$3=Foglio2!$E$7,Resp_Coord_Amm.vo!I678,IF(Foglio2!$J$3=Foglio2!$E$8,Direttore_Amm.vo!I678,IF(Foglio2!$J$3=Foglio2!$E$9,Doc_mat_elem.re!I678,IF(Foglio2!$J$3=Foglio2!$E$10,Doc_dipl_scuola_sec.!I678,IF(Foglio2!$J$3=Foglio2!$E$11,Doc_scuola_media!I678,IF(Foglio2!$J$3=Foglio2!$E$12,Doc_laureati_scuola_sec.!I696,IF(Foglio2!$J$3=Foglio2!$E$13,Direttivi_capi_ist.!I678,0)))))))))))</f>
        <v>0</v>
      </c>
      <c r="L696" s="248">
        <f>IF(Foglio2!$J$3=Foglio2!$E$3,Ausiliari_Coll.Scol.!J678,IF(Foglio2!$J$3=Foglio2!$E$4,Collab._Tecnici!J678,IF(Foglio2!$J$3=Foglio2!$E$5,Assistenti_Tecnici!J678,IF(Foglio2!$J$3=Foglio2!$E$6,Assistenti_Amm.vo!J678,IF(Foglio2!$J$3=Foglio2!$E$7,Resp_Coord_Amm.vo!J678,IF(Foglio2!$J$3=Foglio2!$E$8,Direttore_Amm.vo!J678,IF(Foglio2!$J$3=Foglio2!$E$9,Doc_mat_elem.re!J678,IF(Foglio2!$J$3=Foglio2!$E$10,Doc_dipl_scuola_sec.!J678,IF(Foglio2!$J$3=Foglio2!$E$11,Doc_scuola_media!J678,IF(Foglio2!$J$3=Foglio2!$E$12,Doc_laureati_scuola_sec.!J696,IF(Foglio2!$J$3=Foglio2!$E$13,Direttivi_capi_ist.!J678,0)))))))))))</f>
        <v>0</v>
      </c>
      <c r="M696" s="249">
        <f>IF(Foglio2!$J$3=Foglio2!$E$3,Ausiliari_Coll.Scol.!K678,IF(Foglio2!$J$3=Foglio2!$E$4,Collab._Tecnici!K678,IF(Foglio2!$J$3=Foglio2!$E$5,Assistenti_Tecnici!K678,IF(Foglio2!$J$3=Foglio2!$E$6,Assistenti_Amm.vo!K678,IF(Foglio2!$J$3=Foglio2!$E$7,Resp_Coord_Amm.vo!K678,IF(Foglio2!$J$3=Foglio2!$E$8,Direttore_Amm.vo!K678,IF(Foglio2!$J$3=Foglio2!$E$9,Doc_mat_elem.re!K678,IF(Foglio2!$J$3=Foglio2!$E$10,Doc_dipl_scuola_sec.!K678,IF(Foglio2!$J$3=Foglio2!$E$11,Doc_scuola_media!K678,IF(Foglio2!$J$3=Foglio2!$E$12,Doc_laureati_scuola_sec.!K696,IF(Foglio2!$J$3=Foglio2!$E$13,Direttivi_capi_ist.!K678,0)))))))))))</f>
        <v>0</v>
      </c>
      <c r="N696" s="250">
        <f>IF(Foglio2!$J$3=Foglio2!$E$3,Ausiliari_Coll.Scol.!L678,IF(Foglio2!$J$3=Foglio2!$E$4,Collab._Tecnici!L678,IF(Foglio2!$J$3=Foglio2!$E$5,Assistenti_Tecnici!L678,IF(Foglio2!$J$3=Foglio2!$E$6,Assistenti_Amm.vo!L678,IF(Foglio2!$J$3=Foglio2!$E$7,Resp_Coord_Amm.vo!L678,IF(Foglio2!$J$3=Foglio2!$E$8,Direttore_Amm.vo!L678,IF(Foglio2!$J$3=Foglio2!$E$9,Doc_mat_elem.re!L678,IF(Foglio2!$J$3=Foglio2!$E$10,Doc_dipl_scuola_sec.!L678,IF(Foglio2!$J$3=Foglio2!$E$11,Doc_scuola_media!L678,IF(Foglio2!$J$3=Foglio2!$E$12,Doc_laureati_scuola_sec.!L696,IF(Foglio2!$J$3=Foglio2!$E$13,Direttivi_capi_ist.!L678,0)))))))))))</f>
        <v>0</v>
      </c>
      <c r="O696" s="251">
        <f>IF(Foglio2!$J$3=Foglio2!$E$3,Ausiliari_Coll.Scol.!M678,IF(Foglio2!$J$3=Foglio2!$E$4,Collab._Tecnici!M678,IF(Foglio2!$J$3=Foglio2!$E$5,Assistenti_Tecnici!M678,IF(Foglio2!$J$3=Foglio2!$E$6,Assistenti_Amm.vo!M678,IF(Foglio2!$J$3=Foglio2!$E$7,Resp_Coord_Amm.vo!M678,IF(Foglio2!$J$3=Foglio2!$E$8,Direttore_Amm.vo!M678,IF(Foglio2!$J$3=Foglio2!$E$9,Doc_mat_elem.re!M678,IF(Foglio2!$J$3=Foglio2!$E$10,Doc_dipl_scuola_sec.!M678,IF(Foglio2!$J$3=Foglio2!$E$11,Doc_scuola_media!M678,IF(Foglio2!$J$3=Foglio2!$E$12,Doc_laureati_scuola_sec.!M696,IF(Foglio2!$J$3=Foglio2!$E$13,Direttivi_capi_ist.!M678,0)))))))))))</f>
        <v>0</v>
      </c>
      <c r="P696" s="252">
        <f>IF(Foglio2!$J$3=Foglio2!$E$3,Ausiliari_Coll.Scol.!N678,IF(Foglio2!$J$3=Foglio2!$E$4,Collab._Tecnici!N678,IF(Foglio2!$J$3=Foglio2!$E$5,Assistenti_Tecnici!N678,IF(Foglio2!$J$3=Foglio2!$E$6,Assistenti_Amm.vo!N678,IF(Foglio2!$J$3=Foglio2!$E$7,Resp_Coord_Amm.vo!N678,IF(Foglio2!$J$3=Foglio2!$E$8,Direttore_Amm.vo!N678,IF(Foglio2!$J$3=Foglio2!$E$9,Doc_mat_elem.re!N678,IF(Foglio2!$J$3=Foglio2!$E$10,Doc_dipl_scuola_sec.!N678,IF(Foglio2!$J$3=Foglio2!$E$11,Doc_scuola_media!N678,IF(Foglio2!$J$3=Foglio2!$E$12,Doc_laureati_scuola_sec.!N696,IF(Foglio2!$J$3=Foglio2!$E$13,Direttivi_capi_ist.!N678,0)))))))))))</f>
        <v>0</v>
      </c>
      <c r="Q696" s="252">
        <f>IF(Foglio2!$J$3=Foglio2!$E$3,Ausiliari_Coll.Scol.!O678,IF(Foglio2!$J$3=Foglio2!$E$4,Collab._Tecnici!O678,IF(Foglio2!$J$3=Foglio2!$E$5,Assistenti_Tecnici!O678,IF(Foglio2!$J$3=Foglio2!$E$6,Assistenti_Amm.vo!O678,IF(Foglio2!$J$3=Foglio2!$E$7,Resp_Coord_Amm.vo!O678,IF(Foglio2!$J$3=Foglio2!$E$8,Direttore_Amm.vo!O678,IF(Foglio2!$J$3=Foglio2!$E$9,Doc_mat_elem.re!O678,IF(Foglio2!$J$3=Foglio2!$E$10,Doc_dipl_scuola_sec.!O678,IF(Foglio2!$J$3=Foglio2!$E$11,Doc_scuola_media!O678,IF(Foglio2!$J$3=Foglio2!$E$12,Doc_laureati_scuola_sec.!O696,IF(Foglio2!$J$3=Foglio2!$E$13,Direttivi_capi_ist.!O678,0)))))))))))</f>
        <v>0</v>
      </c>
      <c r="R696" s="252">
        <f>IF(Foglio2!$J$3=Foglio2!$E$3,Ausiliari_Coll.Scol.!P678,IF(Foglio2!$J$3=Foglio2!$E$4,Collab._Tecnici!P678,IF(Foglio2!$J$3=Foglio2!$E$5,Assistenti_Tecnici!P678,IF(Foglio2!$J$3=Foglio2!$E$6,Assistenti_Amm.vo!P678,IF(Foglio2!$J$3=Foglio2!$E$7,Resp_Coord_Amm.vo!P678,IF(Foglio2!$J$3=Foglio2!$E$8,Direttore_Amm.vo!P678,IF(Foglio2!$J$3=Foglio2!$E$9,Doc_mat_elem.re!P678,IF(Foglio2!$J$3=Foglio2!$E$10,Doc_dipl_scuola_sec.!P678,IF(Foglio2!$J$3=Foglio2!$E$11,Doc_scuola_media!P678,IF(Foglio2!$J$3=Foglio2!$E$12,Doc_laureati_scuola_sec.!P696,IF(Foglio2!$J$3=Foglio2!$E$13,Direttivi_capi_ist.!P678,0)))))))))))</f>
        <v>0</v>
      </c>
      <c r="S696" s="252">
        <f>IF(Foglio2!$J$3=Foglio2!$E$3,Ausiliari_Coll.Scol.!Q678,IF(Foglio2!$J$3=Foglio2!$E$4,Collab._Tecnici!Q678,IF(Foglio2!$J$3=Foglio2!$E$5,Assistenti_Tecnici!Q678,IF(Foglio2!$J$3=Foglio2!$E$6,Assistenti_Amm.vo!Q678,IF(Foglio2!$J$3=Foglio2!$E$7,Resp_Coord_Amm.vo!Q678,IF(Foglio2!$J$3=Foglio2!$E$8,Direttore_Amm.vo!Q678,IF(Foglio2!$J$3=Foglio2!$E$9,Doc_mat_elem.re!Q678,IF(Foglio2!$J$3=Foglio2!$E$10,Doc_dipl_scuola_sec.!Q678,IF(Foglio2!$J$3=Foglio2!$E$11,Doc_scuola_media!Q678,IF(Foglio2!$J$3=Foglio2!$E$12,Doc_laureati_scuola_sec.!Q696,IF(Foglio2!$J$3=Foglio2!$E$13,Direttivi_capi_ist.!Q678,0)))))))))))</f>
        <v>0</v>
      </c>
      <c r="T696" s="252">
        <f>IF(Foglio2!$J$3=Foglio2!$E$3,Ausiliari_Coll.Scol.!R678,IF(Foglio2!$J$3=Foglio2!$E$4,Collab._Tecnici!R678,IF(Foglio2!$J$3=Foglio2!$E$5,Assistenti_Tecnici!R678,IF(Foglio2!$J$3=Foglio2!$E$6,Assistenti_Amm.vo!R678,IF(Foglio2!$J$3=Foglio2!$E$7,Resp_Coord_Amm.vo!R678,IF(Foglio2!$J$3=Foglio2!$E$8,Direttore_Amm.vo!R678,IF(Foglio2!$J$3=Foglio2!$E$9,Doc_mat_elem.re!R678,IF(Foglio2!$J$3=Foglio2!$E$10,Doc_dipl_scuola_sec.!R678,IF(Foglio2!$J$3=Foglio2!$E$11,Doc_scuola_media!R678,IF(Foglio2!$J$3=Foglio2!$E$12,Doc_laureati_scuola_sec.!R696,IF(Foglio2!$J$3=Foglio2!$E$13,Direttivi_capi_ist.!R678,0)))))))))))</f>
        <v>0</v>
      </c>
      <c r="U696" s="252">
        <f t="shared" ref="U696" si="4261">(P696)/12*0.8</f>
        <v>0</v>
      </c>
      <c r="V696" s="252">
        <f t="shared" ref="V696" si="4262">(P696+R696)/12*0.8</f>
        <v>0</v>
      </c>
      <c r="W696" s="253" t="str">
        <f t="shared" ref="W696" si="4263">"Fascia Da "&amp;F696&amp;" a "&amp;F697&amp;" Decorrenza "&amp;DAY(C696)&amp;"/"&amp;MONTH(C696)&amp;"/"&amp;YEAR(C696)</f>
        <v>Fascia Da 0 a 2 Decorrenza 1/7/2010</v>
      </c>
    </row>
    <row r="697" spans="1:23" ht="9" customHeight="1" x14ac:dyDescent="0.2">
      <c r="B697" s="245">
        <f t="shared" ref="B697" si="4264">B696+1</f>
        <v>40361</v>
      </c>
      <c r="C697" s="376"/>
      <c r="D697" s="376"/>
      <c r="E697" s="254" t="s">
        <v>4</v>
      </c>
      <c r="F697" s="255">
        <v>2</v>
      </c>
      <c r="G697" s="267">
        <f t="shared" ref="G697" si="4265">G696*1936.27</f>
        <v>0</v>
      </c>
      <c r="H697" s="267">
        <f t="shared" ref="H697" si="4266">H696*1936.27</f>
        <v>0</v>
      </c>
      <c r="I697" s="267">
        <f t="shared" ref="I697" si="4267">I696*1936.27</f>
        <v>0</v>
      </c>
      <c r="J697" s="267">
        <f t="shared" ref="J697" si="4268">J696*1936.27</f>
        <v>0</v>
      </c>
      <c r="K697" s="267">
        <f t="shared" ref="K697" si="4269">K696*1936.27</f>
        <v>0</v>
      </c>
      <c r="L697" s="266">
        <f t="shared" ref="L697" si="4270">L696*1936.27</f>
        <v>0</v>
      </c>
      <c r="M697" s="267">
        <f t="shared" ref="M697" si="4271">M696*1936.27</f>
        <v>0</v>
      </c>
      <c r="N697" s="182">
        <f t="shared" ref="N697" si="4272">N696*1936.27</f>
        <v>0</v>
      </c>
      <c r="O697" s="183">
        <f t="shared" ref="O697" si="4273">O696*1936.27</f>
        <v>0</v>
      </c>
      <c r="P697" s="184">
        <f t="shared" ref="P697" si="4274">P696*1936.27</f>
        <v>0</v>
      </c>
      <c r="Q697" s="184">
        <f t="shared" ref="Q697" si="4275">Q696*1936.27</f>
        <v>0</v>
      </c>
      <c r="R697" s="184">
        <f t="shared" ref="R697" si="4276">R696*1936.27</f>
        <v>0</v>
      </c>
      <c r="S697" s="184">
        <f t="shared" ref="S697" si="4277">S696*1936.27</f>
        <v>0</v>
      </c>
      <c r="T697" s="184">
        <f t="shared" ref="T697" si="4278">T696*1936.27</f>
        <v>0</v>
      </c>
      <c r="U697" s="184">
        <f t="shared" ref="U697" si="4279">U696*1936.27</f>
        <v>0</v>
      </c>
      <c r="V697" s="184">
        <f t="shared" ref="V697" si="4280">V696*1936.27</f>
        <v>0</v>
      </c>
    </row>
    <row r="698" spans="1:23" ht="12.75" customHeight="1" x14ac:dyDescent="0.2">
      <c r="A698" s="104">
        <f>IF(Foglio2!$J$7=1,TRUNC(Base!V698,0),TRUNC(Base!U698,0))</f>
        <v>0</v>
      </c>
      <c r="B698" s="245">
        <f t="shared" si="4223"/>
        <v>40362</v>
      </c>
      <c r="C698" s="377">
        <f t="shared" ref="C698:D698" si="4281">C696</f>
        <v>40360</v>
      </c>
      <c r="D698" s="377">
        <f t="shared" si="4281"/>
        <v>40543</v>
      </c>
      <c r="E698" s="259" t="s">
        <v>3</v>
      </c>
      <c r="F698" s="260">
        <v>3</v>
      </c>
      <c r="G698" s="248">
        <f>IF(Foglio2!$J$3=Foglio2!$E$3,Ausiliari_Coll.Scol.!E680,IF(Foglio2!$J$3=Foglio2!$E$4,Collab._Tecnici!E680,IF(Foglio2!$J$3=Foglio2!$E$5,Assistenti_Tecnici!E680,IF(Foglio2!$J$3=Foglio2!$E$6,Assistenti_Amm.vo!E680,IF(Foglio2!$J$3=Foglio2!$E$7,Resp_Coord_Amm.vo!E680,IF(Foglio2!$J$3=Foglio2!$E$8,Direttore_Amm.vo!E680,IF(Foglio2!$J$3=Foglio2!$E$9,Doc_mat_elem.re!E680,IF(Foglio2!$J$3=Foglio2!$E$10,Doc_dipl_scuola_sec.!E680,IF(Foglio2!$J$3=Foglio2!$E$11,Doc_scuola_media!E680,IF(Foglio2!$J$3=Foglio2!$E$12,Doc_laureati_scuola_sec.!E698,IF(Foglio2!$J$3=Foglio2!$E$13,Direttivi_capi_ist.!E680,0)))))))))))</f>
        <v>0</v>
      </c>
      <c r="H698" s="248">
        <f>IF(Foglio2!$J$3=Foglio2!$E$3,Ausiliari_Coll.Scol.!F680,IF(Foglio2!$J$3=Foglio2!$E$4,Collab._Tecnici!F680,IF(Foglio2!$J$3=Foglio2!$E$5,Assistenti_Tecnici!F680,IF(Foglio2!$J$3=Foglio2!$E$6,Assistenti_Amm.vo!F680,IF(Foglio2!$J$3=Foglio2!$E$7,Resp_Coord_Amm.vo!F680,IF(Foglio2!$J$3=Foglio2!$E$8,Direttore_Amm.vo!F680,IF(Foglio2!$J$3=Foglio2!$E$9,Doc_mat_elem.re!F680,IF(Foglio2!$J$3=Foglio2!$E$10,Doc_dipl_scuola_sec.!F680,IF(Foglio2!$J$3=Foglio2!$E$11,Doc_scuola_media!F680,IF(Foglio2!$J$3=Foglio2!$E$12,Doc_laureati_scuola_sec.!F698,IF(Foglio2!$J$3=Foglio2!$E$13,Direttivi_capi_ist.!F680,0)))))))))))</f>
        <v>0</v>
      </c>
      <c r="I698" s="248">
        <f>IF(Foglio2!$J$3=Foglio2!$E$3,Ausiliari_Coll.Scol.!G680,IF(Foglio2!$J$3=Foglio2!$E$4,Collab._Tecnici!G680,IF(Foglio2!$J$3=Foglio2!$E$5,Assistenti_Tecnici!G680,IF(Foglio2!$J$3=Foglio2!$E$6,Assistenti_Amm.vo!G680,IF(Foglio2!$J$3=Foglio2!$E$7,Resp_Coord_Amm.vo!G680,IF(Foglio2!$J$3=Foglio2!$E$8,Direttore_Amm.vo!G680,IF(Foglio2!$J$3=Foglio2!$E$9,Doc_mat_elem.re!G680,IF(Foglio2!$J$3=Foglio2!$E$10,Doc_dipl_scuola_sec.!G680,IF(Foglio2!$J$3=Foglio2!$E$11,Doc_scuola_media!G680,IF(Foglio2!$J$3=Foglio2!$E$12,Doc_laureati_scuola_sec.!G698,IF(Foglio2!$J$3=Foglio2!$E$13,Direttivi_capi_ist.!G680,0)))))))))))</f>
        <v>0</v>
      </c>
      <c r="J698" s="248">
        <f>IF(Foglio2!$J$3=Foglio2!$E$3,Ausiliari_Coll.Scol.!H680,IF(Foglio2!$J$3=Foglio2!$E$4,Collab._Tecnici!H680,IF(Foglio2!$J$3=Foglio2!$E$5,Assistenti_Tecnici!H680,IF(Foglio2!$J$3=Foglio2!$E$6,Assistenti_Amm.vo!H680,IF(Foglio2!$J$3=Foglio2!$E$7,Resp_Coord_Amm.vo!H680,IF(Foglio2!$J$3=Foglio2!$E$8,Direttore_Amm.vo!H680,IF(Foglio2!$J$3=Foglio2!$E$9,Doc_mat_elem.re!H680,IF(Foglio2!$J$3=Foglio2!$E$10,Doc_dipl_scuola_sec.!H680,IF(Foglio2!$J$3=Foglio2!$E$11,Doc_scuola_media!H680,IF(Foglio2!$J$3=Foglio2!$E$12,Doc_laureati_scuola_sec.!H698,IF(Foglio2!$J$3=Foglio2!$E$13,Direttivi_capi_ist.!H680,0)))))))))))</f>
        <v>0</v>
      </c>
      <c r="K698" s="248">
        <f>IF(Foglio2!$J$3=Foglio2!$E$3,Ausiliari_Coll.Scol.!I680,IF(Foglio2!$J$3=Foglio2!$E$4,Collab._Tecnici!I680,IF(Foglio2!$J$3=Foglio2!$E$5,Assistenti_Tecnici!I680,IF(Foglio2!$J$3=Foglio2!$E$6,Assistenti_Amm.vo!I680,IF(Foglio2!$J$3=Foglio2!$E$7,Resp_Coord_Amm.vo!I680,IF(Foglio2!$J$3=Foglio2!$E$8,Direttore_Amm.vo!I680,IF(Foglio2!$J$3=Foglio2!$E$9,Doc_mat_elem.re!I680,IF(Foglio2!$J$3=Foglio2!$E$10,Doc_dipl_scuola_sec.!I680,IF(Foglio2!$J$3=Foglio2!$E$11,Doc_scuola_media!I680,IF(Foglio2!$J$3=Foglio2!$E$12,Doc_laureati_scuola_sec.!I698,IF(Foglio2!$J$3=Foglio2!$E$13,Direttivi_capi_ist.!I680,0)))))))))))</f>
        <v>0</v>
      </c>
      <c r="L698" s="248">
        <f>IF(Foglio2!$J$3=Foglio2!$E$3,Ausiliari_Coll.Scol.!J680,IF(Foglio2!$J$3=Foglio2!$E$4,Collab._Tecnici!J680,IF(Foglio2!$J$3=Foglio2!$E$5,Assistenti_Tecnici!J680,IF(Foglio2!$J$3=Foglio2!$E$6,Assistenti_Amm.vo!J680,IF(Foglio2!$J$3=Foglio2!$E$7,Resp_Coord_Amm.vo!J680,IF(Foglio2!$J$3=Foglio2!$E$8,Direttore_Amm.vo!J680,IF(Foglio2!$J$3=Foglio2!$E$9,Doc_mat_elem.re!J680,IF(Foglio2!$J$3=Foglio2!$E$10,Doc_dipl_scuola_sec.!J680,IF(Foglio2!$J$3=Foglio2!$E$11,Doc_scuola_media!J680,IF(Foglio2!$J$3=Foglio2!$E$12,Doc_laureati_scuola_sec.!J698,IF(Foglio2!$J$3=Foglio2!$E$13,Direttivi_capi_ist.!J680,0)))))))))))</f>
        <v>0</v>
      </c>
      <c r="M698" s="249">
        <f>IF(Foglio2!$J$3=Foglio2!$E$3,Ausiliari_Coll.Scol.!K680,IF(Foglio2!$J$3=Foglio2!$E$4,Collab._Tecnici!K680,IF(Foglio2!$J$3=Foglio2!$E$5,Assistenti_Tecnici!K680,IF(Foglio2!$J$3=Foglio2!$E$6,Assistenti_Amm.vo!K680,IF(Foglio2!$J$3=Foglio2!$E$7,Resp_Coord_Amm.vo!K680,IF(Foglio2!$J$3=Foglio2!$E$8,Direttore_Amm.vo!K680,IF(Foglio2!$J$3=Foglio2!$E$9,Doc_mat_elem.re!K680,IF(Foglio2!$J$3=Foglio2!$E$10,Doc_dipl_scuola_sec.!K680,IF(Foglio2!$J$3=Foglio2!$E$11,Doc_scuola_media!K680,IF(Foglio2!$J$3=Foglio2!$E$12,Doc_laureati_scuola_sec.!K698,IF(Foglio2!$J$3=Foglio2!$E$13,Direttivi_capi_ist.!K680,0)))))))))))</f>
        <v>0</v>
      </c>
      <c r="N698" s="250">
        <f>IF(Foglio2!$J$3=Foglio2!$E$3,Ausiliari_Coll.Scol.!L680,IF(Foglio2!$J$3=Foglio2!$E$4,Collab._Tecnici!L680,IF(Foglio2!$J$3=Foglio2!$E$5,Assistenti_Tecnici!L680,IF(Foglio2!$J$3=Foglio2!$E$6,Assistenti_Amm.vo!L680,IF(Foglio2!$J$3=Foglio2!$E$7,Resp_Coord_Amm.vo!L680,IF(Foglio2!$J$3=Foglio2!$E$8,Direttore_Amm.vo!L680,IF(Foglio2!$J$3=Foglio2!$E$9,Doc_mat_elem.re!L680,IF(Foglio2!$J$3=Foglio2!$E$10,Doc_dipl_scuola_sec.!L680,IF(Foglio2!$J$3=Foglio2!$E$11,Doc_scuola_media!L680,IF(Foglio2!$J$3=Foglio2!$E$12,Doc_laureati_scuola_sec.!L698,IF(Foglio2!$J$3=Foglio2!$E$13,Direttivi_capi_ist.!L680,0)))))))))))</f>
        <v>0</v>
      </c>
      <c r="O698" s="251">
        <f>IF(Foglio2!$J$3=Foglio2!$E$3,Ausiliari_Coll.Scol.!M680,IF(Foglio2!$J$3=Foglio2!$E$4,Collab._Tecnici!M680,IF(Foglio2!$J$3=Foglio2!$E$5,Assistenti_Tecnici!M680,IF(Foglio2!$J$3=Foglio2!$E$6,Assistenti_Amm.vo!M680,IF(Foglio2!$J$3=Foglio2!$E$7,Resp_Coord_Amm.vo!M680,IF(Foglio2!$J$3=Foglio2!$E$8,Direttore_Amm.vo!M680,IF(Foglio2!$J$3=Foglio2!$E$9,Doc_mat_elem.re!M680,IF(Foglio2!$J$3=Foglio2!$E$10,Doc_dipl_scuola_sec.!M680,IF(Foglio2!$J$3=Foglio2!$E$11,Doc_scuola_media!M680,IF(Foglio2!$J$3=Foglio2!$E$12,Doc_laureati_scuola_sec.!M698,IF(Foglio2!$J$3=Foglio2!$E$13,Direttivi_capi_ist.!M680,0)))))))))))</f>
        <v>0</v>
      </c>
      <c r="P698" s="252">
        <f>IF(Foglio2!$J$3=Foglio2!$E$3,Ausiliari_Coll.Scol.!N680,IF(Foglio2!$J$3=Foglio2!$E$4,Collab._Tecnici!N680,IF(Foglio2!$J$3=Foglio2!$E$5,Assistenti_Tecnici!N680,IF(Foglio2!$J$3=Foglio2!$E$6,Assistenti_Amm.vo!N680,IF(Foglio2!$J$3=Foglio2!$E$7,Resp_Coord_Amm.vo!N680,IF(Foglio2!$J$3=Foglio2!$E$8,Direttore_Amm.vo!N680,IF(Foglio2!$J$3=Foglio2!$E$9,Doc_mat_elem.re!N680,IF(Foglio2!$J$3=Foglio2!$E$10,Doc_dipl_scuola_sec.!N680,IF(Foglio2!$J$3=Foglio2!$E$11,Doc_scuola_media!N680,IF(Foglio2!$J$3=Foglio2!$E$12,Doc_laureati_scuola_sec.!N698,IF(Foglio2!$J$3=Foglio2!$E$13,Direttivi_capi_ist.!N680,0)))))))))))</f>
        <v>0</v>
      </c>
      <c r="Q698" s="252">
        <f>IF(Foglio2!$J$3=Foglio2!$E$3,Ausiliari_Coll.Scol.!O680,IF(Foglio2!$J$3=Foglio2!$E$4,Collab._Tecnici!O680,IF(Foglio2!$J$3=Foglio2!$E$5,Assistenti_Tecnici!O680,IF(Foglio2!$J$3=Foglio2!$E$6,Assistenti_Amm.vo!O680,IF(Foglio2!$J$3=Foglio2!$E$7,Resp_Coord_Amm.vo!O680,IF(Foglio2!$J$3=Foglio2!$E$8,Direttore_Amm.vo!O680,IF(Foglio2!$J$3=Foglio2!$E$9,Doc_mat_elem.re!O680,IF(Foglio2!$J$3=Foglio2!$E$10,Doc_dipl_scuola_sec.!O680,IF(Foglio2!$J$3=Foglio2!$E$11,Doc_scuola_media!O680,IF(Foglio2!$J$3=Foglio2!$E$12,Doc_laureati_scuola_sec.!O698,IF(Foglio2!$J$3=Foglio2!$E$13,Direttivi_capi_ist.!O680,0)))))))))))</f>
        <v>0</v>
      </c>
      <c r="R698" s="252">
        <f>IF(Foglio2!$J$3=Foglio2!$E$3,Ausiliari_Coll.Scol.!P680,IF(Foglio2!$J$3=Foglio2!$E$4,Collab._Tecnici!P680,IF(Foglio2!$J$3=Foglio2!$E$5,Assistenti_Tecnici!P680,IF(Foglio2!$J$3=Foglio2!$E$6,Assistenti_Amm.vo!P680,IF(Foglio2!$J$3=Foglio2!$E$7,Resp_Coord_Amm.vo!P680,IF(Foglio2!$J$3=Foglio2!$E$8,Direttore_Amm.vo!P680,IF(Foglio2!$J$3=Foglio2!$E$9,Doc_mat_elem.re!P680,IF(Foglio2!$J$3=Foglio2!$E$10,Doc_dipl_scuola_sec.!P680,IF(Foglio2!$J$3=Foglio2!$E$11,Doc_scuola_media!P680,IF(Foglio2!$J$3=Foglio2!$E$12,Doc_laureati_scuola_sec.!P698,IF(Foglio2!$J$3=Foglio2!$E$13,Direttivi_capi_ist.!P680,0)))))))))))</f>
        <v>0</v>
      </c>
      <c r="S698" s="252">
        <f>IF(Foglio2!$J$3=Foglio2!$E$3,Ausiliari_Coll.Scol.!Q680,IF(Foglio2!$J$3=Foglio2!$E$4,Collab._Tecnici!Q680,IF(Foglio2!$J$3=Foglio2!$E$5,Assistenti_Tecnici!Q680,IF(Foglio2!$J$3=Foglio2!$E$6,Assistenti_Amm.vo!Q680,IF(Foglio2!$J$3=Foglio2!$E$7,Resp_Coord_Amm.vo!Q680,IF(Foglio2!$J$3=Foglio2!$E$8,Direttore_Amm.vo!Q680,IF(Foglio2!$J$3=Foglio2!$E$9,Doc_mat_elem.re!Q680,IF(Foglio2!$J$3=Foglio2!$E$10,Doc_dipl_scuola_sec.!Q680,IF(Foglio2!$J$3=Foglio2!$E$11,Doc_scuola_media!Q680,IF(Foglio2!$J$3=Foglio2!$E$12,Doc_laureati_scuola_sec.!Q698,IF(Foglio2!$J$3=Foglio2!$E$13,Direttivi_capi_ist.!Q680,0)))))))))))</f>
        <v>0</v>
      </c>
      <c r="T698" s="252">
        <f>IF(Foglio2!$J$3=Foglio2!$E$3,Ausiliari_Coll.Scol.!R680,IF(Foglio2!$J$3=Foglio2!$E$4,Collab._Tecnici!R680,IF(Foglio2!$J$3=Foglio2!$E$5,Assistenti_Tecnici!R680,IF(Foglio2!$J$3=Foglio2!$E$6,Assistenti_Amm.vo!R680,IF(Foglio2!$J$3=Foglio2!$E$7,Resp_Coord_Amm.vo!R680,IF(Foglio2!$J$3=Foglio2!$E$8,Direttore_Amm.vo!R680,IF(Foglio2!$J$3=Foglio2!$E$9,Doc_mat_elem.re!R680,IF(Foglio2!$J$3=Foglio2!$E$10,Doc_dipl_scuola_sec.!R680,IF(Foglio2!$J$3=Foglio2!$E$11,Doc_scuola_media!R680,IF(Foglio2!$J$3=Foglio2!$E$12,Doc_laureati_scuola_sec.!R698,IF(Foglio2!$J$3=Foglio2!$E$13,Direttivi_capi_ist.!R680,0)))))))))))</f>
        <v>0</v>
      </c>
      <c r="U698" s="252">
        <f t="shared" ref="U698" si="4282">(P698)/12*0.8</f>
        <v>0</v>
      </c>
      <c r="V698" s="252">
        <f t="shared" ref="V698" si="4283">(P698+R698)/12*0.8</f>
        <v>0</v>
      </c>
      <c r="W698" s="253" t="str">
        <f t="shared" ref="W698" si="4284">"Fascia Da "&amp;F698&amp;" a "&amp;F699&amp;" Decorrenza "&amp;DAY(C696)&amp;"/"&amp;MONTH(C696)&amp;"/"&amp;YEAR(C696)</f>
        <v>Fascia Da 3 a 8 Decorrenza 1/7/2010</v>
      </c>
    </row>
    <row r="699" spans="1:23" ht="9" customHeight="1" x14ac:dyDescent="0.2">
      <c r="B699" s="245">
        <f t="shared" si="4223"/>
        <v>40363</v>
      </c>
      <c r="C699" s="377"/>
      <c r="D699" s="377"/>
      <c r="E699" s="254" t="s">
        <v>4</v>
      </c>
      <c r="F699" s="255">
        <v>8</v>
      </c>
      <c r="G699" s="267">
        <f t="shared" ref="G699" si="4285">G698*1936.27</f>
        <v>0</v>
      </c>
      <c r="H699" s="267">
        <f t="shared" ref="H699" si="4286">H698*1936.27</f>
        <v>0</v>
      </c>
      <c r="I699" s="267">
        <f t="shared" ref="I699" si="4287">I698*1936.27</f>
        <v>0</v>
      </c>
      <c r="J699" s="267">
        <f t="shared" ref="J699" si="4288">J698*1936.27</f>
        <v>0</v>
      </c>
      <c r="K699" s="267">
        <f t="shared" ref="K699" si="4289">K698*1936.27</f>
        <v>0</v>
      </c>
      <c r="L699" s="266">
        <f t="shared" ref="L699" si="4290">L698*1936.27</f>
        <v>0</v>
      </c>
      <c r="M699" s="267">
        <f t="shared" ref="M699" si="4291">M698*1936.27</f>
        <v>0</v>
      </c>
      <c r="N699" s="182">
        <f t="shared" ref="N699" si="4292">N698*1936.27</f>
        <v>0</v>
      </c>
      <c r="O699" s="183">
        <f t="shared" ref="O699" si="4293">O698*1936.27</f>
        <v>0</v>
      </c>
      <c r="P699" s="184">
        <f t="shared" ref="P699" si="4294">P698*1936.27</f>
        <v>0</v>
      </c>
      <c r="Q699" s="184">
        <f t="shared" ref="Q699" si="4295">Q698*1936.27</f>
        <v>0</v>
      </c>
      <c r="R699" s="184">
        <f t="shared" ref="R699" si="4296">R698*1936.27</f>
        <v>0</v>
      </c>
      <c r="S699" s="184">
        <f t="shared" ref="S699" si="4297">S698*1936.27</f>
        <v>0</v>
      </c>
      <c r="T699" s="184">
        <f t="shared" ref="T699" si="4298">T698*1936.27</f>
        <v>0</v>
      </c>
      <c r="U699" s="184">
        <f t="shared" ref="U699" si="4299">U698*1936.27</f>
        <v>0</v>
      </c>
      <c r="V699" s="184">
        <f t="shared" ref="V699" si="4300">V698*1936.27</f>
        <v>0</v>
      </c>
    </row>
    <row r="700" spans="1:23" ht="12.75" customHeight="1" x14ac:dyDescent="0.2">
      <c r="A700" s="104">
        <f>IF(Foglio2!$J$7=1,TRUNC(Base!V700,0),TRUNC(Base!U700,0))</f>
        <v>0</v>
      </c>
      <c r="B700" s="245">
        <f t="shared" si="4223"/>
        <v>40364</v>
      </c>
      <c r="C700" s="377"/>
      <c r="D700" s="377"/>
      <c r="E700" s="259" t="s">
        <v>3</v>
      </c>
      <c r="F700" s="260">
        <v>9</v>
      </c>
      <c r="G700" s="248">
        <f>IF(Foglio2!$J$3=Foglio2!$E$3,Ausiliari_Coll.Scol.!E682,IF(Foglio2!$J$3=Foglio2!$E$4,Collab._Tecnici!E682,IF(Foglio2!$J$3=Foglio2!$E$5,Assistenti_Tecnici!E682,IF(Foglio2!$J$3=Foglio2!$E$6,Assistenti_Amm.vo!E682,IF(Foglio2!$J$3=Foglio2!$E$7,Resp_Coord_Amm.vo!E682,IF(Foglio2!$J$3=Foglio2!$E$8,Direttore_Amm.vo!E682,IF(Foglio2!$J$3=Foglio2!$E$9,Doc_mat_elem.re!E682,IF(Foglio2!$J$3=Foglio2!$E$10,Doc_dipl_scuola_sec.!E682,IF(Foglio2!$J$3=Foglio2!$E$11,Doc_scuola_media!E682,IF(Foglio2!$J$3=Foglio2!$E$12,Doc_laureati_scuola_sec.!E700,IF(Foglio2!$J$3=Foglio2!$E$13,Direttivi_capi_ist.!E682,0)))))))))))</f>
        <v>0</v>
      </c>
      <c r="H700" s="248">
        <f>IF(Foglio2!$J$3=Foglio2!$E$3,Ausiliari_Coll.Scol.!F682,IF(Foglio2!$J$3=Foglio2!$E$4,Collab._Tecnici!F682,IF(Foglio2!$J$3=Foglio2!$E$5,Assistenti_Tecnici!F682,IF(Foglio2!$J$3=Foglio2!$E$6,Assistenti_Amm.vo!F682,IF(Foglio2!$J$3=Foglio2!$E$7,Resp_Coord_Amm.vo!F682,IF(Foglio2!$J$3=Foglio2!$E$8,Direttore_Amm.vo!F682,IF(Foglio2!$J$3=Foglio2!$E$9,Doc_mat_elem.re!F682,IF(Foglio2!$J$3=Foglio2!$E$10,Doc_dipl_scuola_sec.!F682,IF(Foglio2!$J$3=Foglio2!$E$11,Doc_scuola_media!F682,IF(Foglio2!$J$3=Foglio2!$E$12,Doc_laureati_scuola_sec.!F700,IF(Foglio2!$J$3=Foglio2!$E$13,Direttivi_capi_ist.!F682,0)))))))))))</f>
        <v>0</v>
      </c>
      <c r="I700" s="248">
        <f>IF(Foglio2!$J$3=Foglio2!$E$3,Ausiliari_Coll.Scol.!G682,IF(Foglio2!$J$3=Foglio2!$E$4,Collab._Tecnici!G682,IF(Foglio2!$J$3=Foglio2!$E$5,Assistenti_Tecnici!G682,IF(Foglio2!$J$3=Foglio2!$E$6,Assistenti_Amm.vo!G682,IF(Foglio2!$J$3=Foglio2!$E$7,Resp_Coord_Amm.vo!G682,IF(Foglio2!$J$3=Foglio2!$E$8,Direttore_Amm.vo!G682,IF(Foglio2!$J$3=Foglio2!$E$9,Doc_mat_elem.re!G682,IF(Foglio2!$J$3=Foglio2!$E$10,Doc_dipl_scuola_sec.!G682,IF(Foglio2!$J$3=Foglio2!$E$11,Doc_scuola_media!G682,IF(Foglio2!$J$3=Foglio2!$E$12,Doc_laureati_scuola_sec.!G700,IF(Foglio2!$J$3=Foglio2!$E$13,Direttivi_capi_ist.!G682,0)))))))))))</f>
        <v>0</v>
      </c>
      <c r="J700" s="248">
        <f>IF(Foglio2!$J$3=Foglio2!$E$3,Ausiliari_Coll.Scol.!H682,IF(Foglio2!$J$3=Foglio2!$E$4,Collab._Tecnici!H682,IF(Foglio2!$J$3=Foglio2!$E$5,Assistenti_Tecnici!H682,IF(Foglio2!$J$3=Foglio2!$E$6,Assistenti_Amm.vo!H682,IF(Foglio2!$J$3=Foglio2!$E$7,Resp_Coord_Amm.vo!H682,IF(Foglio2!$J$3=Foglio2!$E$8,Direttore_Amm.vo!H682,IF(Foglio2!$J$3=Foglio2!$E$9,Doc_mat_elem.re!H682,IF(Foglio2!$J$3=Foglio2!$E$10,Doc_dipl_scuola_sec.!H682,IF(Foglio2!$J$3=Foglio2!$E$11,Doc_scuola_media!H682,IF(Foglio2!$J$3=Foglio2!$E$12,Doc_laureati_scuola_sec.!H700,IF(Foglio2!$J$3=Foglio2!$E$13,Direttivi_capi_ist.!H682,0)))))))))))</f>
        <v>0</v>
      </c>
      <c r="K700" s="248">
        <f>IF(Foglio2!$J$3=Foglio2!$E$3,Ausiliari_Coll.Scol.!I682,IF(Foglio2!$J$3=Foglio2!$E$4,Collab._Tecnici!I682,IF(Foglio2!$J$3=Foglio2!$E$5,Assistenti_Tecnici!I682,IF(Foglio2!$J$3=Foglio2!$E$6,Assistenti_Amm.vo!I682,IF(Foglio2!$J$3=Foglio2!$E$7,Resp_Coord_Amm.vo!I682,IF(Foglio2!$J$3=Foglio2!$E$8,Direttore_Amm.vo!I682,IF(Foglio2!$J$3=Foglio2!$E$9,Doc_mat_elem.re!I682,IF(Foglio2!$J$3=Foglio2!$E$10,Doc_dipl_scuola_sec.!I682,IF(Foglio2!$J$3=Foglio2!$E$11,Doc_scuola_media!I682,IF(Foglio2!$J$3=Foglio2!$E$12,Doc_laureati_scuola_sec.!I700,IF(Foglio2!$J$3=Foglio2!$E$13,Direttivi_capi_ist.!I682,0)))))))))))</f>
        <v>0</v>
      </c>
      <c r="L700" s="248">
        <f>IF(Foglio2!$J$3=Foglio2!$E$3,Ausiliari_Coll.Scol.!J682,IF(Foglio2!$J$3=Foglio2!$E$4,Collab._Tecnici!J682,IF(Foglio2!$J$3=Foglio2!$E$5,Assistenti_Tecnici!J682,IF(Foglio2!$J$3=Foglio2!$E$6,Assistenti_Amm.vo!J682,IF(Foglio2!$J$3=Foglio2!$E$7,Resp_Coord_Amm.vo!J682,IF(Foglio2!$J$3=Foglio2!$E$8,Direttore_Amm.vo!J682,IF(Foglio2!$J$3=Foglio2!$E$9,Doc_mat_elem.re!J682,IF(Foglio2!$J$3=Foglio2!$E$10,Doc_dipl_scuola_sec.!J682,IF(Foglio2!$J$3=Foglio2!$E$11,Doc_scuola_media!J682,IF(Foglio2!$J$3=Foglio2!$E$12,Doc_laureati_scuola_sec.!J700,IF(Foglio2!$J$3=Foglio2!$E$13,Direttivi_capi_ist.!J682,0)))))))))))</f>
        <v>0</v>
      </c>
      <c r="M700" s="249">
        <f>IF(Foglio2!$J$3=Foglio2!$E$3,Ausiliari_Coll.Scol.!K682,IF(Foglio2!$J$3=Foglio2!$E$4,Collab._Tecnici!K682,IF(Foglio2!$J$3=Foglio2!$E$5,Assistenti_Tecnici!K682,IF(Foglio2!$J$3=Foglio2!$E$6,Assistenti_Amm.vo!K682,IF(Foglio2!$J$3=Foglio2!$E$7,Resp_Coord_Amm.vo!K682,IF(Foglio2!$J$3=Foglio2!$E$8,Direttore_Amm.vo!K682,IF(Foglio2!$J$3=Foglio2!$E$9,Doc_mat_elem.re!K682,IF(Foglio2!$J$3=Foglio2!$E$10,Doc_dipl_scuola_sec.!K682,IF(Foglio2!$J$3=Foglio2!$E$11,Doc_scuola_media!K682,IF(Foglio2!$J$3=Foglio2!$E$12,Doc_laureati_scuola_sec.!K700,IF(Foglio2!$J$3=Foglio2!$E$13,Direttivi_capi_ist.!K682,0)))))))))))</f>
        <v>0</v>
      </c>
      <c r="N700" s="250">
        <f>IF(Foglio2!$J$3=Foglio2!$E$3,Ausiliari_Coll.Scol.!L682,IF(Foglio2!$J$3=Foglio2!$E$4,Collab._Tecnici!L682,IF(Foglio2!$J$3=Foglio2!$E$5,Assistenti_Tecnici!L682,IF(Foglio2!$J$3=Foglio2!$E$6,Assistenti_Amm.vo!L682,IF(Foglio2!$J$3=Foglio2!$E$7,Resp_Coord_Amm.vo!L682,IF(Foglio2!$J$3=Foglio2!$E$8,Direttore_Amm.vo!L682,IF(Foglio2!$J$3=Foglio2!$E$9,Doc_mat_elem.re!L682,IF(Foglio2!$J$3=Foglio2!$E$10,Doc_dipl_scuola_sec.!L682,IF(Foglio2!$J$3=Foglio2!$E$11,Doc_scuola_media!L682,IF(Foglio2!$J$3=Foglio2!$E$12,Doc_laureati_scuola_sec.!L700,IF(Foglio2!$J$3=Foglio2!$E$13,Direttivi_capi_ist.!L682,0)))))))))))</f>
        <v>0</v>
      </c>
      <c r="O700" s="251">
        <f>IF(Foglio2!$J$3=Foglio2!$E$3,Ausiliari_Coll.Scol.!M682,IF(Foglio2!$J$3=Foglio2!$E$4,Collab._Tecnici!M682,IF(Foglio2!$J$3=Foglio2!$E$5,Assistenti_Tecnici!M682,IF(Foglio2!$J$3=Foglio2!$E$6,Assistenti_Amm.vo!M682,IF(Foglio2!$J$3=Foglio2!$E$7,Resp_Coord_Amm.vo!M682,IF(Foglio2!$J$3=Foglio2!$E$8,Direttore_Amm.vo!M682,IF(Foglio2!$J$3=Foglio2!$E$9,Doc_mat_elem.re!M682,IF(Foglio2!$J$3=Foglio2!$E$10,Doc_dipl_scuola_sec.!M682,IF(Foglio2!$J$3=Foglio2!$E$11,Doc_scuola_media!M682,IF(Foglio2!$J$3=Foglio2!$E$12,Doc_laureati_scuola_sec.!M700,IF(Foglio2!$J$3=Foglio2!$E$13,Direttivi_capi_ist.!M682,0)))))))))))</f>
        <v>0</v>
      </c>
      <c r="P700" s="252">
        <f>IF(Foglio2!$J$3=Foglio2!$E$3,Ausiliari_Coll.Scol.!N682,IF(Foglio2!$J$3=Foglio2!$E$4,Collab._Tecnici!N682,IF(Foglio2!$J$3=Foglio2!$E$5,Assistenti_Tecnici!N682,IF(Foglio2!$J$3=Foglio2!$E$6,Assistenti_Amm.vo!N682,IF(Foglio2!$J$3=Foglio2!$E$7,Resp_Coord_Amm.vo!N682,IF(Foglio2!$J$3=Foglio2!$E$8,Direttore_Amm.vo!N682,IF(Foglio2!$J$3=Foglio2!$E$9,Doc_mat_elem.re!N682,IF(Foglio2!$J$3=Foglio2!$E$10,Doc_dipl_scuola_sec.!N682,IF(Foglio2!$J$3=Foglio2!$E$11,Doc_scuola_media!N682,IF(Foglio2!$J$3=Foglio2!$E$12,Doc_laureati_scuola_sec.!N700,IF(Foglio2!$J$3=Foglio2!$E$13,Direttivi_capi_ist.!N682,0)))))))))))</f>
        <v>0</v>
      </c>
      <c r="Q700" s="252">
        <f>IF(Foglio2!$J$3=Foglio2!$E$3,Ausiliari_Coll.Scol.!O682,IF(Foglio2!$J$3=Foglio2!$E$4,Collab._Tecnici!O682,IF(Foglio2!$J$3=Foglio2!$E$5,Assistenti_Tecnici!O682,IF(Foglio2!$J$3=Foglio2!$E$6,Assistenti_Amm.vo!O682,IF(Foglio2!$J$3=Foglio2!$E$7,Resp_Coord_Amm.vo!O682,IF(Foglio2!$J$3=Foglio2!$E$8,Direttore_Amm.vo!O682,IF(Foglio2!$J$3=Foglio2!$E$9,Doc_mat_elem.re!O682,IF(Foglio2!$J$3=Foglio2!$E$10,Doc_dipl_scuola_sec.!O682,IF(Foglio2!$J$3=Foglio2!$E$11,Doc_scuola_media!O682,IF(Foglio2!$J$3=Foglio2!$E$12,Doc_laureati_scuola_sec.!O700,IF(Foglio2!$J$3=Foglio2!$E$13,Direttivi_capi_ist.!O682,0)))))))))))</f>
        <v>0</v>
      </c>
      <c r="R700" s="252">
        <f>IF(Foglio2!$J$3=Foglio2!$E$3,Ausiliari_Coll.Scol.!P682,IF(Foglio2!$J$3=Foglio2!$E$4,Collab._Tecnici!P682,IF(Foglio2!$J$3=Foglio2!$E$5,Assistenti_Tecnici!P682,IF(Foglio2!$J$3=Foglio2!$E$6,Assistenti_Amm.vo!P682,IF(Foglio2!$J$3=Foglio2!$E$7,Resp_Coord_Amm.vo!P682,IF(Foglio2!$J$3=Foglio2!$E$8,Direttore_Amm.vo!P682,IF(Foglio2!$J$3=Foglio2!$E$9,Doc_mat_elem.re!P682,IF(Foglio2!$J$3=Foglio2!$E$10,Doc_dipl_scuola_sec.!P682,IF(Foglio2!$J$3=Foglio2!$E$11,Doc_scuola_media!P682,IF(Foglio2!$J$3=Foglio2!$E$12,Doc_laureati_scuola_sec.!P700,IF(Foglio2!$J$3=Foglio2!$E$13,Direttivi_capi_ist.!P682,0)))))))))))</f>
        <v>0</v>
      </c>
      <c r="S700" s="252">
        <f>IF(Foglio2!$J$3=Foglio2!$E$3,Ausiliari_Coll.Scol.!Q682,IF(Foglio2!$J$3=Foglio2!$E$4,Collab._Tecnici!Q682,IF(Foglio2!$J$3=Foglio2!$E$5,Assistenti_Tecnici!Q682,IF(Foglio2!$J$3=Foglio2!$E$6,Assistenti_Amm.vo!Q682,IF(Foglio2!$J$3=Foglio2!$E$7,Resp_Coord_Amm.vo!Q682,IF(Foglio2!$J$3=Foglio2!$E$8,Direttore_Amm.vo!Q682,IF(Foglio2!$J$3=Foglio2!$E$9,Doc_mat_elem.re!Q682,IF(Foglio2!$J$3=Foglio2!$E$10,Doc_dipl_scuola_sec.!Q682,IF(Foglio2!$J$3=Foglio2!$E$11,Doc_scuola_media!Q682,IF(Foglio2!$J$3=Foglio2!$E$12,Doc_laureati_scuola_sec.!Q700,IF(Foglio2!$J$3=Foglio2!$E$13,Direttivi_capi_ist.!Q682,0)))))))))))</f>
        <v>0</v>
      </c>
      <c r="T700" s="252">
        <f>IF(Foglio2!$J$3=Foglio2!$E$3,Ausiliari_Coll.Scol.!R682,IF(Foglio2!$J$3=Foglio2!$E$4,Collab._Tecnici!R682,IF(Foglio2!$J$3=Foglio2!$E$5,Assistenti_Tecnici!R682,IF(Foglio2!$J$3=Foglio2!$E$6,Assistenti_Amm.vo!R682,IF(Foglio2!$J$3=Foglio2!$E$7,Resp_Coord_Amm.vo!R682,IF(Foglio2!$J$3=Foglio2!$E$8,Direttore_Amm.vo!R682,IF(Foglio2!$J$3=Foglio2!$E$9,Doc_mat_elem.re!R682,IF(Foglio2!$J$3=Foglio2!$E$10,Doc_dipl_scuola_sec.!R682,IF(Foglio2!$J$3=Foglio2!$E$11,Doc_scuola_media!R682,IF(Foglio2!$J$3=Foglio2!$E$12,Doc_laureati_scuola_sec.!R700,IF(Foglio2!$J$3=Foglio2!$E$13,Direttivi_capi_ist.!R682,0)))))))))))</f>
        <v>0</v>
      </c>
      <c r="U700" s="252">
        <f t="shared" ref="U700" si="4301">(P700)/12*0.8</f>
        <v>0</v>
      </c>
      <c r="V700" s="252">
        <f t="shared" ref="V700" si="4302">(P700+R700)/12*0.8</f>
        <v>0</v>
      </c>
      <c r="W700" s="253" t="str">
        <f t="shared" ref="W700" si="4303">"Fascia Da "&amp;F700&amp;" a "&amp;F701&amp;" Decorrenza "&amp;DAY(C696)&amp;"/"&amp;MONTH(C696)&amp;"/"&amp;YEAR(C696)</f>
        <v>Fascia Da 9 a 14 Decorrenza 1/7/2010</v>
      </c>
    </row>
    <row r="701" spans="1:23" ht="9" customHeight="1" x14ac:dyDescent="0.2">
      <c r="B701" s="245">
        <f t="shared" si="4223"/>
        <v>40365</v>
      </c>
      <c r="C701" s="377"/>
      <c r="D701" s="377"/>
      <c r="E701" s="254" t="s">
        <v>4</v>
      </c>
      <c r="F701" s="255">
        <v>14</v>
      </c>
      <c r="G701" s="267">
        <f t="shared" ref="G701" si="4304">G700*1936.27</f>
        <v>0</v>
      </c>
      <c r="H701" s="267">
        <f t="shared" ref="H701" si="4305">H700*1936.27</f>
        <v>0</v>
      </c>
      <c r="I701" s="267">
        <f t="shared" ref="I701" si="4306">I700*1936.27</f>
        <v>0</v>
      </c>
      <c r="J701" s="267">
        <f t="shared" ref="J701" si="4307">J700*1936.27</f>
        <v>0</v>
      </c>
      <c r="K701" s="267">
        <f t="shared" ref="K701" si="4308">K700*1936.27</f>
        <v>0</v>
      </c>
      <c r="L701" s="266">
        <f t="shared" ref="L701" si="4309">L700*1936.27</f>
        <v>0</v>
      </c>
      <c r="M701" s="267">
        <f t="shared" ref="M701" si="4310">M700*1936.27</f>
        <v>0</v>
      </c>
      <c r="N701" s="182">
        <f t="shared" ref="N701" si="4311">N700*1936.27</f>
        <v>0</v>
      </c>
      <c r="O701" s="183">
        <f t="shared" ref="O701" si="4312">O700*1936.27</f>
        <v>0</v>
      </c>
      <c r="P701" s="184">
        <f t="shared" ref="P701" si="4313">P700*1936.27</f>
        <v>0</v>
      </c>
      <c r="Q701" s="184">
        <f t="shared" ref="Q701" si="4314">Q700*1936.27</f>
        <v>0</v>
      </c>
      <c r="R701" s="184">
        <f t="shared" ref="R701" si="4315">R700*1936.27</f>
        <v>0</v>
      </c>
      <c r="S701" s="184">
        <f t="shared" ref="S701" si="4316">S700*1936.27</f>
        <v>0</v>
      </c>
      <c r="T701" s="184">
        <f t="shared" ref="T701" si="4317">T700*1936.27</f>
        <v>0</v>
      </c>
      <c r="U701" s="184">
        <f t="shared" ref="U701" si="4318">U700*1936.27</f>
        <v>0</v>
      </c>
      <c r="V701" s="184">
        <f t="shared" ref="V701" si="4319">V700*1936.27</f>
        <v>0</v>
      </c>
    </row>
    <row r="702" spans="1:23" ht="12.75" customHeight="1" x14ac:dyDescent="0.2">
      <c r="A702" s="104">
        <f>IF(Foglio2!$J$7=1,TRUNC(Base!V702,0),TRUNC(Base!U702,0))</f>
        <v>0</v>
      </c>
      <c r="B702" s="245">
        <f t="shared" si="4223"/>
        <v>40366</v>
      </c>
      <c r="C702" s="377"/>
      <c r="D702" s="377"/>
      <c r="E702" s="259" t="s">
        <v>3</v>
      </c>
      <c r="F702" s="260">
        <v>15</v>
      </c>
      <c r="G702" s="248">
        <f>IF(Foglio2!$J$3=Foglio2!$E$3,Ausiliari_Coll.Scol.!E684,IF(Foglio2!$J$3=Foglio2!$E$4,Collab._Tecnici!E684,IF(Foglio2!$J$3=Foglio2!$E$5,Assistenti_Tecnici!E684,IF(Foglio2!$J$3=Foglio2!$E$6,Assistenti_Amm.vo!E684,IF(Foglio2!$J$3=Foglio2!$E$7,Resp_Coord_Amm.vo!E684,IF(Foglio2!$J$3=Foglio2!$E$8,Direttore_Amm.vo!E684,IF(Foglio2!$J$3=Foglio2!$E$9,Doc_mat_elem.re!E684,IF(Foglio2!$J$3=Foglio2!$E$10,Doc_dipl_scuola_sec.!E684,IF(Foglio2!$J$3=Foglio2!$E$11,Doc_scuola_media!E684,IF(Foglio2!$J$3=Foglio2!$E$12,Doc_laureati_scuola_sec.!E702,IF(Foglio2!$J$3=Foglio2!$E$13,Direttivi_capi_ist.!E684,0)))))))))))</f>
        <v>0</v>
      </c>
      <c r="H702" s="248">
        <f>IF(Foglio2!$J$3=Foglio2!$E$3,Ausiliari_Coll.Scol.!F684,IF(Foglio2!$J$3=Foglio2!$E$4,Collab._Tecnici!F684,IF(Foglio2!$J$3=Foglio2!$E$5,Assistenti_Tecnici!F684,IF(Foglio2!$J$3=Foglio2!$E$6,Assistenti_Amm.vo!F684,IF(Foglio2!$J$3=Foglio2!$E$7,Resp_Coord_Amm.vo!F684,IF(Foglio2!$J$3=Foglio2!$E$8,Direttore_Amm.vo!F684,IF(Foglio2!$J$3=Foglio2!$E$9,Doc_mat_elem.re!F684,IF(Foglio2!$J$3=Foglio2!$E$10,Doc_dipl_scuola_sec.!F684,IF(Foglio2!$J$3=Foglio2!$E$11,Doc_scuola_media!F684,IF(Foglio2!$J$3=Foglio2!$E$12,Doc_laureati_scuola_sec.!F702,IF(Foglio2!$J$3=Foglio2!$E$13,Direttivi_capi_ist.!F684,0)))))))))))</f>
        <v>0</v>
      </c>
      <c r="I702" s="248">
        <f>IF(Foglio2!$J$3=Foglio2!$E$3,Ausiliari_Coll.Scol.!G684,IF(Foglio2!$J$3=Foglio2!$E$4,Collab._Tecnici!G684,IF(Foglio2!$J$3=Foglio2!$E$5,Assistenti_Tecnici!G684,IF(Foglio2!$J$3=Foglio2!$E$6,Assistenti_Amm.vo!G684,IF(Foglio2!$J$3=Foglio2!$E$7,Resp_Coord_Amm.vo!G684,IF(Foglio2!$J$3=Foglio2!$E$8,Direttore_Amm.vo!G684,IF(Foglio2!$J$3=Foglio2!$E$9,Doc_mat_elem.re!G684,IF(Foglio2!$J$3=Foglio2!$E$10,Doc_dipl_scuola_sec.!G684,IF(Foglio2!$J$3=Foglio2!$E$11,Doc_scuola_media!G684,IF(Foglio2!$J$3=Foglio2!$E$12,Doc_laureati_scuola_sec.!G702,IF(Foglio2!$J$3=Foglio2!$E$13,Direttivi_capi_ist.!G684,0)))))))))))</f>
        <v>0</v>
      </c>
      <c r="J702" s="248">
        <f>IF(Foglio2!$J$3=Foglio2!$E$3,Ausiliari_Coll.Scol.!H684,IF(Foglio2!$J$3=Foglio2!$E$4,Collab._Tecnici!H684,IF(Foglio2!$J$3=Foglio2!$E$5,Assistenti_Tecnici!H684,IF(Foglio2!$J$3=Foglio2!$E$6,Assistenti_Amm.vo!H684,IF(Foglio2!$J$3=Foglio2!$E$7,Resp_Coord_Amm.vo!H684,IF(Foglio2!$J$3=Foglio2!$E$8,Direttore_Amm.vo!H684,IF(Foglio2!$J$3=Foglio2!$E$9,Doc_mat_elem.re!H684,IF(Foglio2!$J$3=Foglio2!$E$10,Doc_dipl_scuola_sec.!H684,IF(Foglio2!$J$3=Foglio2!$E$11,Doc_scuola_media!H684,IF(Foglio2!$J$3=Foglio2!$E$12,Doc_laureati_scuola_sec.!H702,IF(Foglio2!$J$3=Foglio2!$E$13,Direttivi_capi_ist.!H684,0)))))))))))</f>
        <v>0</v>
      </c>
      <c r="K702" s="248">
        <f>IF(Foglio2!$J$3=Foglio2!$E$3,Ausiliari_Coll.Scol.!I684,IF(Foglio2!$J$3=Foglio2!$E$4,Collab._Tecnici!I684,IF(Foglio2!$J$3=Foglio2!$E$5,Assistenti_Tecnici!I684,IF(Foglio2!$J$3=Foglio2!$E$6,Assistenti_Amm.vo!I684,IF(Foglio2!$J$3=Foglio2!$E$7,Resp_Coord_Amm.vo!I684,IF(Foglio2!$J$3=Foglio2!$E$8,Direttore_Amm.vo!I684,IF(Foglio2!$J$3=Foglio2!$E$9,Doc_mat_elem.re!I684,IF(Foglio2!$J$3=Foglio2!$E$10,Doc_dipl_scuola_sec.!I684,IF(Foglio2!$J$3=Foglio2!$E$11,Doc_scuola_media!I684,IF(Foglio2!$J$3=Foglio2!$E$12,Doc_laureati_scuola_sec.!I702,IF(Foglio2!$J$3=Foglio2!$E$13,Direttivi_capi_ist.!I684,0)))))))))))</f>
        <v>0</v>
      </c>
      <c r="L702" s="248">
        <f>IF(Foglio2!$J$3=Foglio2!$E$3,Ausiliari_Coll.Scol.!J684,IF(Foglio2!$J$3=Foglio2!$E$4,Collab._Tecnici!J684,IF(Foglio2!$J$3=Foglio2!$E$5,Assistenti_Tecnici!J684,IF(Foglio2!$J$3=Foglio2!$E$6,Assistenti_Amm.vo!J684,IF(Foglio2!$J$3=Foglio2!$E$7,Resp_Coord_Amm.vo!J684,IF(Foglio2!$J$3=Foglio2!$E$8,Direttore_Amm.vo!J684,IF(Foglio2!$J$3=Foglio2!$E$9,Doc_mat_elem.re!J684,IF(Foglio2!$J$3=Foglio2!$E$10,Doc_dipl_scuola_sec.!J684,IF(Foglio2!$J$3=Foglio2!$E$11,Doc_scuola_media!J684,IF(Foglio2!$J$3=Foglio2!$E$12,Doc_laureati_scuola_sec.!J702,IF(Foglio2!$J$3=Foglio2!$E$13,Direttivi_capi_ist.!J684,0)))))))))))</f>
        <v>0</v>
      </c>
      <c r="M702" s="249">
        <f>IF(Foglio2!$J$3=Foglio2!$E$3,Ausiliari_Coll.Scol.!K684,IF(Foglio2!$J$3=Foglio2!$E$4,Collab._Tecnici!K684,IF(Foglio2!$J$3=Foglio2!$E$5,Assistenti_Tecnici!K684,IF(Foglio2!$J$3=Foglio2!$E$6,Assistenti_Amm.vo!K684,IF(Foglio2!$J$3=Foglio2!$E$7,Resp_Coord_Amm.vo!K684,IF(Foglio2!$J$3=Foglio2!$E$8,Direttore_Amm.vo!K684,IF(Foglio2!$J$3=Foglio2!$E$9,Doc_mat_elem.re!K684,IF(Foglio2!$J$3=Foglio2!$E$10,Doc_dipl_scuola_sec.!K684,IF(Foglio2!$J$3=Foglio2!$E$11,Doc_scuola_media!K684,IF(Foglio2!$J$3=Foglio2!$E$12,Doc_laureati_scuola_sec.!K702,IF(Foglio2!$J$3=Foglio2!$E$13,Direttivi_capi_ist.!K684,0)))))))))))</f>
        <v>0</v>
      </c>
      <c r="N702" s="250">
        <f>IF(Foglio2!$J$3=Foglio2!$E$3,Ausiliari_Coll.Scol.!L684,IF(Foglio2!$J$3=Foglio2!$E$4,Collab._Tecnici!L684,IF(Foglio2!$J$3=Foglio2!$E$5,Assistenti_Tecnici!L684,IF(Foglio2!$J$3=Foglio2!$E$6,Assistenti_Amm.vo!L684,IF(Foglio2!$J$3=Foglio2!$E$7,Resp_Coord_Amm.vo!L684,IF(Foglio2!$J$3=Foglio2!$E$8,Direttore_Amm.vo!L684,IF(Foglio2!$J$3=Foglio2!$E$9,Doc_mat_elem.re!L684,IF(Foglio2!$J$3=Foglio2!$E$10,Doc_dipl_scuola_sec.!L684,IF(Foglio2!$J$3=Foglio2!$E$11,Doc_scuola_media!L684,IF(Foglio2!$J$3=Foglio2!$E$12,Doc_laureati_scuola_sec.!L702,IF(Foglio2!$J$3=Foglio2!$E$13,Direttivi_capi_ist.!L684,0)))))))))))</f>
        <v>0</v>
      </c>
      <c r="O702" s="251">
        <f>IF(Foglio2!$J$3=Foglio2!$E$3,Ausiliari_Coll.Scol.!M684,IF(Foglio2!$J$3=Foglio2!$E$4,Collab._Tecnici!M684,IF(Foglio2!$J$3=Foglio2!$E$5,Assistenti_Tecnici!M684,IF(Foglio2!$J$3=Foglio2!$E$6,Assistenti_Amm.vo!M684,IF(Foglio2!$J$3=Foglio2!$E$7,Resp_Coord_Amm.vo!M684,IF(Foglio2!$J$3=Foglio2!$E$8,Direttore_Amm.vo!M684,IF(Foglio2!$J$3=Foglio2!$E$9,Doc_mat_elem.re!M684,IF(Foglio2!$J$3=Foglio2!$E$10,Doc_dipl_scuola_sec.!M684,IF(Foglio2!$J$3=Foglio2!$E$11,Doc_scuola_media!M684,IF(Foglio2!$J$3=Foglio2!$E$12,Doc_laureati_scuola_sec.!M702,IF(Foglio2!$J$3=Foglio2!$E$13,Direttivi_capi_ist.!M684,0)))))))))))</f>
        <v>0</v>
      </c>
      <c r="P702" s="252">
        <f>IF(Foglio2!$J$3=Foglio2!$E$3,Ausiliari_Coll.Scol.!N684,IF(Foglio2!$J$3=Foglio2!$E$4,Collab._Tecnici!N684,IF(Foglio2!$J$3=Foglio2!$E$5,Assistenti_Tecnici!N684,IF(Foglio2!$J$3=Foglio2!$E$6,Assistenti_Amm.vo!N684,IF(Foglio2!$J$3=Foglio2!$E$7,Resp_Coord_Amm.vo!N684,IF(Foglio2!$J$3=Foglio2!$E$8,Direttore_Amm.vo!N684,IF(Foglio2!$J$3=Foglio2!$E$9,Doc_mat_elem.re!N684,IF(Foglio2!$J$3=Foglio2!$E$10,Doc_dipl_scuola_sec.!N684,IF(Foglio2!$J$3=Foglio2!$E$11,Doc_scuola_media!N684,IF(Foglio2!$J$3=Foglio2!$E$12,Doc_laureati_scuola_sec.!N702,IF(Foglio2!$J$3=Foglio2!$E$13,Direttivi_capi_ist.!N684,0)))))))))))</f>
        <v>0</v>
      </c>
      <c r="Q702" s="252">
        <f>IF(Foglio2!$J$3=Foglio2!$E$3,Ausiliari_Coll.Scol.!O684,IF(Foglio2!$J$3=Foglio2!$E$4,Collab._Tecnici!O684,IF(Foglio2!$J$3=Foglio2!$E$5,Assistenti_Tecnici!O684,IF(Foglio2!$J$3=Foglio2!$E$6,Assistenti_Amm.vo!O684,IF(Foglio2!$J$3=Foglio2!$E$7,Resp_Coord_Amm.vo!O684,IF(Foglio2!$J$3=Foglio2!$E$8,Direttore_Amm.vo!O684,IF(Foglio2!$J$3=Foglio2!$E$9,Doc_mat_elem.re!O684,IF(Foglio2!$J$3=Foglio2!$E$10,Doc_dipl_scuola_sec.!O684,IF(Foglio2!$J$3=Foglio2!$E$11,Doc_scuola_media!O684,IF(Foglio2!$J$3=Foglio2!$E$12,Doc_laureati_scuola_sec.!O702,IF(Foglio2!$J$3=Foglio2!$E$13,Direttivi_capi_ist.!O684,0)))))))))))</f>
        <v>0</v>
      </c>
      <c r="R702" s="252">
        <f>IF(Foglio2!$J$3=Foglio2!$E$3,Ausiliari_Coll.Scol.!P684,IF(Foglio2!$J$3=Foglio2!$E$4,Collab._Tecnici!P684,IF(Foglio2!$J$3=Foglio2!$E$5,Assistenti_Tecnici!P684,IF(Foglio2!$J$3=Foglio2!$E$6,Assistenti_Amm.vo!P684,IF(Foglio2!$J$3=Foglio2!$E$7,Resp_Coord_Amm.vo!P684,IF(Foglio2!$J$3=Foglio2!$E$8,Direttore_Amm.vo!P684,IF(Foglio2!$J$3=Foglio2!$E$9,Doc_mat_elem.re!P684,IF(Foglio2!$J$3=Foglio2!$E$10,Doc_dipl_scuola_sec.!P684,IF(Foglio2!$J$3=Foglio2!$E$11,Doc_scuola_media!P684,IF(Foglio2!$J$3=Foglio2!$E$12,Doc_laureati_scuola_sec.!P702,IF(Foglio2!$J$3=Foglio2!$E$13,Direttivi_capi_ist.!P684,0)))))))))))</f>
        <v>0</v>
      </c>
      <c r="S702" s="252">
        <f>IF(Foglio2!$J$3=Foglio2!$E$3,Ausiliari_Coll.Scol.!Q684,IF(Foglio2!$J$3=Foglio2!$E$4,Collab._Tecnici!Q684,IF(Foglio2!$J$3=Foglio2!$E$5,Assistenti_Tecnici!Q684,IF(Foglio2!$J$3=Foglio2!$E$6,Assistenti_Amm.vo!Q684,IF(Foglio2!$J$3=Foglio2!$E$7,Resp_Coord_Amm.vo!Q684,IF(Foglio2!$J$3=Foglio2!$E$8,Direttore_Amm.vo!Q684,IF(Foglio2!$J$3=Foglio2!$E$9,Doc_mat_elem.re!Q684,IF(Foglio2!$J$3=Foglio2!$E$10,Doc_dipl_scuola_sec.!Q684,IF(Foglio2!$J$3=Foglio2!$E$11,Doc_scuola_media!Q684,IF(Foglio2!$J$3=Foglio2!$E$12,Doc_laureati_scuola_sec.!Q702,IF(Foglio2!$J$3=Foglio2!$E$13,Direttivi_capi_ist.!Q684,0)))))))))))</f>
        <v>0</v>
      </c>
      <c r="T702" s="252">
        <f>IF(Foglio2!$J$3=Foglio2!$E$3,Ausiliari_Coll.Scol.!R684,IF(Foglio2!$J$3=Foglio2!$E$4,Collab._Tecnici!R684,IF(Foglio2!$J$3=Foglio2!$E$5,Assistenti_Tecnici!R684,IF(Foglio2!$J$3=Foglio2!$E$6,Assistenti_Amm.vo!R684,IF(Foglio2!$J$3=Foglio2!$E$7,Resp_Coord_Amm.vo!R684,IF(Foglio2!$J$3=Foglio2!$E$8,Direttore_Amm.vo!R684,IF(Foglio2!$J$3=Foglio2!$E$9,Doc_mat_elem.re!R684,IF(Foglio2!$J$3=Foglio2!$E$10,Doc_dipl_scuola_sec.!R684,IF(Foglio2!$J$3=Foglio2!$E$11,Doc_scuola_media!R684,IF(Foglio2!$J$3=Foglio2!$E$12,Doc_laureati_scuola_sec.!R702,IF(Foglio2!$J$3=Foglio2!$E$13,Direttivi_capi_ist.!R684,0)))))))))))</f>
        <v>0</v>
      </c>
      <c r="U702" s="252">
        <f t="shared" ref="U702" si="4320">(P702)/12*0.8</f>
        <v>0</v>
      </c>
      <c r="V702" s="252">
        <f t="shared" ref="V702" si="4321">(P702+R702)/12*0.8</f>
        <v>0</v>
      </c>
      <c r="W702" s="253" t="str">
        <f t="shared" ref="W702" si="4322">"Fascia Da "&amp;F702&amp;" a "&amp;F703&amp;" Decorrenza "&amp;DAY(C696)&amp;"/"&amp;MONTH(C696)&amp;"/"&amp;YEAR(C696)</f>
        <v>Fascia Da 15 a 20 Decorrenza 1/7/2010</v>
      </c>
    </row>
    <row r="703" spans="1:23" ht="9" customHeight="1" x14ac:dyDescent="0.2">
      <c r="B703" s="245">
        <f t="shared" si="4223"/>
        <v>40367</v>
      </c>
      <c r="C703" s="377"/>
      <c r="D703" s="377"/>
      <c r="E703" s="254" t="s">
        <v>4</v>
      </c>
      <c r="F703" s="255">
        <v>20</v>
      </c>
      <c r="G703" s="267">
        <f t="shared" ref="G703" si="4323">G702*1936.27</f>
        <v>0</v>
      </c>
      <c r="H703" s="267">
        <f t="shared" ref="H703" si="4324">H702*1936.27</f>
        <v>0</v>
      </c>
      <c r="I703" s="267">
        <f t="shared" ref="I703" si="4325">I702*1936.27</f>
        <v>0</v>
      </c>
      <c r="J703" s="267">
        <f t="shared" ref="J703" si="4326">J702*1936.27</f>
        <v>0</v>
      </c>
      <c r="K703" s="267">
        <f t="shared" ref="K703" si="4327">K702*1936.27</f>
        <v>0</v>
      </c>
      <c r="L703" s="266">
        <f t="shared" ref="L703" si="4328">L702*1936.27</f>
        <v>0</v>
      </c>
      <c r="M703" s="267">
        <f t="shared" ref="M703" si="4329">M702*1936.27</f>
        <v>0</v>
      </c>
      <c r="N703" s="182">
        <f t="shared" ref="N703" si="4330">N702*1936.27</f>
        <v>0</v>
      </c>
      <c r="O703" s="183">
        <f t="shared" ref="O703" si="4331">O702*1936.27</f>
        <v>0</v>
      </c>
      <c r="P703" s="184">
        <f t="shared" ref="P703" si="4332">P702*1936.27</f>
        <v>0</v>
      </c>
      <c r="Q703" s="184">
        <f t="shared" ref="Q703" si="4333">Q702*1936.27</f>
        <v>0</v>
      </c>
      <c r="R703" s="184">
        <f t="shared" ref="R703" si="4334">R702*1936.27</f>
        <v>0</v>
      </c>
      <c r="S703" s="184">
        <f t="shared" ref="S703" si="4335">S702*1936.27</f>
        <v>0</v>
      </c>
      <c r="T703" s="184">
        <f t="shared" ref="T703" si="4336">T702*1936.27</f>
        <v>0</v>
      </c>
      <c r="U703" s="184">
        <f t="shared" ref="U703" si="4337">U702*1936.27</f>
        <v>0</v>
      </c>
      <c r="V703" s="184">
        <f t="shared" ref="V703" si="4338">V702*1936.27</f>
        <v>0</v>
      </c>
    </row>
    <row r="704" spans="1:23" ht="12.75" customHeight="1" x14ac:dyDescent="0.2">
      <c r="A704" s="104">
        <f>IF(Foglio2!$J$7=1,TRUNC(Base!V704,0),TRUNC(Base!U704,0))</f>
        <v>0</v>
      </c>
      <c r="B704" s="245">
        <f t="shared" si="4223"/>
        <v>40368</v>
      </c>
      <c r="C704" s="377"/>
      <c r="D704" s="377"/>
      <c r="E704" s="259" t="s">
        <v>3</v>
      </c>
      <c r="F704" s="260">
        <v>21</v>
      </c>
      <c r="G704" s="248">
        <f>IF(Foglio2!$J$3=Foglio2!$E$3,Ausiliari_Coll.Scol.!E686,IF(Foglio2!$J$3=Foglio2!$E$4,Collab._Tecnici!E686,IF(Foglio2!$J$3=Foglio2!$E$5,Assistenti_Tecnici!E686,IF(Foglio2!$J$3=Foglio2!$E$6,Assistenti_Amm.vo!E686,IF(Foglio2!$J$3=Foglio2!$E$7,Resp_Coord_Amm.vo!E686,IF(Foglio2!$J$3=Foglio2!$E$8,Direttore_Amm.vo!E686,IF(Foglio2!$J$3=Foglio2!$E$9,Doc_mat_elem.re!E686,IF(Foglio2!$J$3=Foglio2!$E$10,Doc_dipl_scuola_sec.!E686,IF(Foglio2!$J$3=Foglio2!$E$11,Doc_scuola_media!E686,IF(Foglio2!$J$3=Foglio2!$E$12,Doc_laureati_scuola_sec.!E704,IF(Foglio2!$J$3=Foglio2!$E$13,Direttivi_capi_ist.!E686,0)))))))))))</f>
        <v>0</v>
      </c>
      <c r="H704" s="248">
        <f>IF(Foglio2!$J$3=Foglio2!$E$3,Ausiliari_Coll.Scol.!F686,IF(Foglio2!$J$3=Foglio2!$E$4,Collab._Tecnici!F686,IF(Foglio2!$J$3=Foglio2!$E$5,Assistenti_Tecnici!F686,IF(Foglio2!$J$3=Foglio2!$E$6,Assistenti_Amm.vo!F686,IF(Foglio2!$J$3=Foglio2!$E$7,Resp_Coord_Amm.vo!F686,IF(Foglio2!$J$3=Foglio2!$E$8,Direttore_Amm.vo!F686,IF(Foglio2!$J$3=Foglio2!$E$9,Doc_mat_elem.re!F686,IF(Foglio2!$J$3=Foglio2!$E$10,Doc_dipl_scuola_sec.!F686,IF(Foglio2!$J$3=Foglio2!$E$11,Doc_scuola_media!F686,IF(Foglio2!$J$3=Foglio2!$E$12,Doc_laureati_scuola_sec.!F704,IF(Foglio2!$J$3=Foglio2!$E$13,Direttivi_capi_ist.!F686,0)))))))))))</f>
        <v>0</v>
      </c>
      <c r="I704" s="248">
        <f>IF(Foglio2!$J$3=Foglio2!$E$3,Ausiliari_Coll.Scol.!G686,IF(Foglio2!$J$3=Foglio2!$E$4,Collab._Tecnici!G686,IF(Foglio2!$J$3=Foglio2!$E$5,Assistenti_Tecnici!G686,IF(Foglio2!$J$3=Foglio2!$E$6,Assistenti_Amm.vo!G686,IF(Foglio2!$J$3=Foglio2!$E$7,Resp_Coord_Amm.vo!G686,IF(Foglio2!$J$3=Foglio2!$E$8,Direttore_Amm.vo!G686,IF(Foglio2!$J$3=Foglio2!$E$9,Doc_mat_elem.re!G686,IF(Foglio2!$J$3=Foglio2!$E$10,Doc_dipl_scuola_sec.!G686,IF(Foglio2!$J$3=Foglio2!$E$11,Doc_scuola_media!G686,IF(Foglio2!$J$3=Foglio2!$E$12,Doc_laureati_scuola_sec.!G704,IF(Foglio2!$J$3=Foglio2!$E$13,Direttivi_capi_ist.!G686,0)))))))))))</f>
        <v>0</v>
      </c>
      <c r="J704" s="248">
        <f>IF(Foglio2!$J$3=Foglio2!$E$3,Ausiliari_Coll.Scol.!H686,IF(Foglio2!$J$3=Foglio2!$E$4,Collab._Tecnici!H686,IF(Foglio2!$J$3=Foglio2!$E$5,Assistenti_Tecnici!H686,IF(Foglio2!$J$3=Foglio2!$E$6,Assistenti_Amm.vo!H686,IF(Foglio2!$J$3=Foglio2!$E$7,Resp_Coord_Amm.vo!H686,IF(Foglio2!$J$3=Foglio2!$E$8,Direttore_Amm.vo!H686,IF(Foglio2!$J$3=Foglio2!$E$9,Doc_mat_elem.re!H686,IF(Foglio2!$J$3=Foglio2!$E$10,Doc_dipl_scuola_sec.!H686,IF(Foglio2!$J$3=Foglio2!$E$11,Doc_scuola_media!H686,IF(Foglio2!$J$3=Foglio2!$E$12,Doc_laureati_scuola_sec.!H704,IF(Foglio2!$J$3=Foglio2!$E$13,Direttivi_capi_ist.!H686,0)))))))))))</f>
        <v>0</v>
      </c>
      <c r="K704" s="248">
        <f>IF(Foglio2!$J$3=Foglio2!$E$3,Ausiliari_Coll.Scol.!I686,IF(Foglio2!$J$3=Foglio2!$E$4,Collab._Tecnici!I686,IF(Foglio2!$J$3=Foglio2!$E$5,Assistenti_Tecnici!I686,IF(Foglio2!$J$3=Foglio2!$E$6,Assistenti_Amm.vo!I686,IF(Foglio2!$J$3=Foglio2!$E$7,Resp_Coord_Amm.vo!I686,IF(Foglio2!$J$3=Foglio2!$E$8,Direttore_Amm.vo!I686,IF(Foglio2!$J$3=Foglio2!$E$9,Doc_mat_elem.re!I686,IF(Foglio2!$J$3=Foglio2!$E$10,Doc_dipl_scuola_sec.!I686,IF(Foglio2!$J$3=Foglio2!$E$11,Doc_scuola_media!I686,IF(Foglio2!$J$3=Foglio2!$E$12,Doc_laureati_scuola_sec.!I704,IF(Foglio2!$J$3=Foglio2!$E$13,Direttivi_capi_ist.!I686,0)))))))))))</f>
        <v>0</v>
      </c>
      <c r="L704" s="248">
        <f>IF(Foglio2!$J$3=Foglio2!$E$3,Ausiliari_Coll.Scol.!J686,IF(Foglio2!$J$3=Foglio2!$E$4,Collab._Tecnici!J686,IF(Foglio2!$J$3=Foglio2!$E$5,Assistenti_Tecnici!J686,IF(Foglio2!$J$3=Foglio2!$E$6,Assistenti_Amm.vo!J686,IF(Foglio2!$J$3=Foglio2!$E$7,Resp_Coord_Amm.vo!J686,IF(Foglio2!$J$3=Foglio2!$E$8,Direttore_Amm.vo!J686,IF(Foglio2!$J$3=Foglio2!$E$9,Doc_mat_elem.re!J686,IF(Foglio2!$J$3=Foglio2!$E$10,Doc_dipl_scuola_sec.!J686,IF(Foglio2!$J$3=Foglio2!$E$11,Doc_scuola_media!J686,IF(Foglio2!$J$3=Foglio2!$E$12,Doc_laureati_scuola_sec.!J704,IF(Foglio2!$J$3=Foglio2!$E$13,Direttivi_capi_ist.!J686,0)))))))))))</f>
        <v>0</v>
      </c>
      <c r="M704" s="249">
        <f>IF(Foglio2!$J$3=Foglio2!$E$3,Ausiliari_Coll.Scol.!K686,IF(Foglio2!$J$3=Foglio2!$E$4,Collab._Tecnici!K686,IF(Foglio2!$J$3=Foglio2!$E$5,Assistenti_Tecnici!K686,IF(Foglio2!$J$3=Foglio2!$E$6,Assistenti_Amm.vo!K686,IF(Foglio2!$J$3=Foglio2!$E$7,Resp_Coord_Amm.vo!K686,IF(Foglio2!$J$3=Foglio2!$E$8,Direttore_Amm.vo!K686,IF(Foglio2!$J$3=Foglio2!$E$9,Doc_mat_elem.re!K686,IF(Foglio2!$J$3=Foglio2!$E$10,Doc_dipl_scuola_sec.!K686,IF(Foglio2!$J$3=Foglio2!$E$11,Doc_scuola_media!K686,IF(Foglio2!$J$3=Foglio2!$E$12,Doc_laureati_scuola_sec.!K704,IF(Foglio2!$J$3=Foglio2!$E$13,Direttivi_capi_ist.!K686,0)))))))))))</f>
        <v>0</v>
      </c>
      <c r="N704" s="250">
        <f>IF(Foglio2!$J$3=Foglio2!$E$3,Ausiliari_Coll.Scol.!L686,IF(Foglio2!$J$3=Foglio2!$E$4,Collab._Tecnici!L686,IF(Foglio2!$J$3=Foglio2!$E$5,Assistenti_Tecnici!L686,IF(Foglio2!$J$3=Foglio2!$E$6,Assistenti_Amm.vo!L686,IF(Foglio2!$J$3=Foglio2!$E$7,Resp_Coord_Amm.vo!L686,IF(Foglio2!$J$3=Foglio2!$E$8,Direttore_Amm.vo!L686,IF(Foglio2!$J$3=Foglio2!$E$9,Doc_mat_elem.re!L686,IF(Foglio2!$J$3=Foglio2!$E$10,Doc_dipl_scuola_sec.!L686,IF(Foglio2!$J$3=Foglio2!$E$11,Doc_scuola_media!L686,IF(Foglio2!$J$3=Foglio2!$E$12,Doc_laureati_scuola_sec.!L704,IF(Foglio2!$J$3=Foglio2!$E$13,Direttivi_capi_ist.!L686,0)))))))))))</f>
        <v>0</v>
      </c>
      <c r="O704" s="251">
        <f>IF(Foglio2!$J$3=Foglio2!$E$3,Ausiliari_Coll.Scol.!M686,IF(Foglio2!$J$3=Foglio2!$E$4,Collab._Tecnici!M686,IF(Foglio2!$J$3=Foglio2!$E$5,Assistenti_Tecnici!M686,IF(Foglio2!$J$3=Foglio2!$E$6,Assistenti_Amm.vo!M686,IF(Foglio2!$J$3=Foglio2!$E$7,Resp_Coord_Amm.vo!M686,IF(Foglio2!$J$3=Foglio2!$E$8,Direttore_Amm.vo!M686,IF(Foglio2!$J$3=Foglio2!$E$9,Doc_mat_elem.re!M686,IF(Foglio2!$J$3=Foglio2!$E$10,Doc_dipl_scuola_sec.!M686,IF(Foglio2!$J$3=Foglio2!$E$11,Doc_scuola_media!M686,IF(Foglio2!$J$3=Foglio2!$E$12,Doc_laureati_scuola_sec.!M704,IF(Foglio2!$J$3=Foglio2!$E$13,Direttivi_capi_ist.!M686,0)))))))))))</f>
        <v>0</v>
      </c>
      <c r="P704" s="252">
        <f>IF(Foglio2!$J$3=Foglio2!$E$3,Ausiliari_Coll.Scol.!N686,IF(Foglio2!$J$3=Foglio2!$E$4,Collab._Tecnici!N686,IF(Foglio2!$J$3=Foglio2!$E$5,Assistenti_Tecnici!N686,IF(Foglio2!$J$3=Foglio2!$E$6,Assistenti_Amm.vo!N686,IF(Foglio2!$J$3=Foglio2!$E$7,Resp_Coord_Amm.vo!N686,IF(Foglio2!$J$3=Foglio2!$E$8,Direttore_Amm.vo!N686,IF(Foglio2!$J$3=Foglio2!$E$9,Doc_mat_elem.re!N686,IF(Foglio2!$J$3=Foglio2!$E$10,Doc_dipl_scuola_sec.!N686,IF(Foglio2!$J$3=Foglio2!$E$11,Doc_scuola_media!N686,IF(Foglio2!$J$3=Foglio2!$E$12,Doc_laureati_scuola_sec.!N704,IF(Foglio2!$J$3=Foglio2!$E$13,Direttivi_capi_ist.!N686,0)))))))))))</f>
        <v>0</v>
      </c>
      <c r="Q704" s="252">
        <f>IF(Foglio2!$J$3=Foglio2!$E$3,Ausiliari_Coll.Scol.!O686,IF(Foglio2!$J$3=Foglio2!$E$4,Collab._Tecnici!O686,IF(Foglio2!$J$3=Foglio2!$E$5,Assistenti_Tecnici!O686,IF(Foglio2!$J$3=Foglio2!$E$6,Assistenti_Amm.vo!O686,IF(Foglio2!$J$3=Foglio2!$E$7,Resp_Coord_Amm.vo!O686,IF(Foglio2!$J$3=Foglio2!$E$8,Direttore_Amm.vo!O686,IF(Foglio2!$J$3=Foglio2!$E$9,Doc_mat_elem.re!O686,IF(Foglio2!$J$3=Foglio2!$E$10,Doc_dipl_scuola_sec.!O686,IF(Foglio2!$J$3=Foglio2!$E$11,Doc_scuola_media!O686,IF(Foglio2!$J$3=Foglio2!$E$12,Doc_laureati_scuola_sec.!O704,IF(Foglio2!$J$3=Foglio2!$E$13,Direttivi_capi_ist.!O686,0)))))))))))</f>
        <v>0</v>
      </c>
      <c r="R704" s="252">
        <f>IF(Foglio2!$J$3=Foglio2!$E$3,Ausiliari_Coll.Scol.!P686,IF(Foglio2!$J$3=Foglio2!$E$4,Collab._Tecnici!P686,IF(Foglio2!$J$3=Foglio2!$E$5,Assistenti_Tecnici!P686,IF(Foglio2!$J$3=Foglio2!$E$6,Assistenti_Amm.vo!P686,IF(Foglio2!$J$3=Foglio2!$E$7,Resp_Coord_Amm.vo!P686,IF(Foglio2!$J$3=Foglio2!$E$8,Direttore_Amm.vo!P686,IF(Foglio2!$J$3=Foglio2!$E$9,Doc_mat_elem.re!P686,IF(Foglio2!$J$3=Foglio2!$E$10,Doc_dipl_scuola_sec.!P686,IF(Foglio2!$J$3=Foglio2!$E$11,Doc_scuola_media!P686,IF(Foglio2!$J$3=Foglio2!$E$12,Doc_laureati_scuola_sec.!P704,IF(Foglio2!$J$3=Foglio2!$E$13,Direttivi_capi_ist.!P686,0)))))))))))</f>
        <v>0</v>
      </c>
      <c r="S704" s="252">
        <f>IF(Foglio2!$J$3=Foglio2!$E$3,Ausiliari_Coll.Scol.!Q686,IF(Foglio2!$J$3=Foglio2!$E$4,Collab._Tecnici!Q686,IF(Foglio2!$J$3=Foglio2!$E$5,Assistenti_Tecnici!Q686,IF(Foglio2!$J$3=Foglio2!$E$6,Assistenti_Amm.vo!Q686,IF(Foglio2!$J$3=Foglio2!$E$7,Resp_Coord_Amm.vo!Q686,IF(Foglio2!$J$3=Foglio2!$E$8,Direttore_Amm.vo!Q686,IF(Foglio2!$J$3=Foglio2!$E$9,Doc_mat_elem.re!Q686,IF(Foglio2!$J$3=Foglio2!$E$10,Doc_dipl_scuola_sec.!Q686,IF(Foglio2!$J$3=Foglio2!$E$11,Doc_scuola_media!Q686,IF(Foglio2!$J$3=Foglio2!$E$12,Doc_laureati_scuola_sec.!Q704,IF(Foglio2!$J$3=Foglio2!$E$13,Direttivi_capi_ist.!Q686,0)))))))))))</f>
        <v>0</v>
      </c>
      <c r="T704" s="252">
        <f>IF(Foglio2!$J$3=Foglio2!$E$3,Ausiliari_Coll.Scol.!R686,IF(Foglio2!$J$3=Foglio2!$E$4,Collab._Tecnici!R686,IF(Foglio2!$J$3=Foglio2!$E$5,Assistenti_Tecnici!R686,IF(Foglio2!$J$3=Foglio2!$E$6,Assistenti_Amm.vo!R686,IF(Foglio2!$J$3=Foglio2!$E$7,Resp_Coord_Amm.vo!R686,IF(Foglio2!$J$3=Foglio2!$E$8,Direttore_Amm.vo!R686,IF(Foglio2!$J$3=Foglio2!$E$9,Doc_mat_elem.re!R686,IF(Foglio2!$J$3=Foglio2!$E$10,Doc_dipl_scuola_sec.!R686,IF(Foglio2!$J$3=Foglio2!$E$11,Doc_scuola_media!R686,IF(Foglio2!$J$3=Foglio2!$E$12,Doc_laureati_scuola_sec.!R704,IF(Foglio2!$J$3=Foglio2!$E$13,Direttivi_capi_ist.!R686,0)))))))))))</f>
        <v>0</v>
      </c>
      <c r="U704" s="252">
        <f t="shared" ref="U704" si="4339">(P704)/12*0.8</f>
        <v>0</v>
      </c>
      <c r="V704" s="252">
        <f t="shared" ref="V704" si="4340">(P704+R704)/12*0.8</f>
        <v>0</v>
      </c>
      <c r="W704" s="253" t="str">
        <f t="shared" ref="W704" si="4341">"Fascia Da "&amp;F704&amp;" a "&amp;F705&amp;" Decorrenza "&amp;DAY(C696)&amp;"/"&amp;MONTH(C696)&amp;"/"&amp;YEAR(C696)</f>
        <v>Fascia Da 21 a 27 Decorrenza 1/7/2010</v>
      </c>
    </row>
    <row r="705" spans="1:23" ht="9" customHeight="1" x14ac:dyDescent="0.2">
      <c r="B705" s="245">
        <f t="shared" si="4223"/>
        <v>40369</v>
      </c>
      <c r="C705" s="377"/>
      <c r="D705" s="377"/>
      <c r="E705" s="254" t="s">
        <v>4</v>
      </c>
      <c r="F705" s="255">
        <v>27</v>
      </c>
      <c r="G705" s="267">
        <f t="shared" ref="G705" si="4342">G704*1936.27</f>
        <v>0</v>
      </c>
      <c r="H705" s="267">
        <f t="shared" ref="H705" si="4343">H704*1936.27</f>
        <v>0</v>
      </c>
      <c r="I705" s="267">
        <f t="shared" ref="I705" si="4344">I704*1936.27</f>
        <v>0</v>
      </c>
      <c r="J705" s="267">
        <f t="shared" ref="J705" si="4345">J704*1936.27</f>
        <v>0</v>
      </c>
      <c r="K705" s="267">
        <f t="shared" ref="K705" si="4346">K704*1936.27</f>
        <v>0</v>
      </c>
      <c r="L705" s="266">
        <f t="shared" ref="L705" si="4347">L704*1936.27</f>
        <v>0</v>
      </c>
      <c r="M705" s="267">
        <f t="shared" ref="M705" si="4348">M704*1936.27</f>
        <v>0</v>
      </c>
      <c r="N705" s="182">
        <f t="shared" ref="N705" si="4349">N704*1936.27</f>
        <v>0</v>
      </c>
      <c r="O705" s="183">
        <f t="shared" ref="O705" si="4350">O704*1936.27</f>
        <v>0</v>
      </c>
      <c r="P705" s="184">
        <f t="shared" ref="P705" si="4351">P704*1936.27</f>
        <v>0</v>
      </c>
      <c r="Q705" s="184">
        <f t="shared" ref="Q705" si="4352">Q704*1936.27</f>
        <v>0</v>
      </c>
      <c r="R705" s="184">
        <f t="shared" ref="R705" si="4353">R704*1936.27</f>
        <v>0</v>
      </c>
      <c r="S705" s="184">
        <f t="shared" ref="S705" si="4354">S704*1936.27</f>
        <v>0</v>
      </c>
      <c r="T705" s="184">
        <f t="shared" ref="T705" si="4355">T704*1936.27</f>
        <v>0</v>
      </c>
      <c r="U705" s="184">
        <f t="shared" ref="U705" si="4356">U704*1936.27</f>
        <v>0</v>
      </c>
      <c r="V705" s="184">
        <f t="shared" ref="V705" si="4357">V704*1936.27</f>
        <v>0</v>
      </c>
    </row>
    <row r="706" spans="1:23" ht="12.75" customHeight="1" x14ac:dyDescent="0.2">
      <c r="A706" s="104">
        <f>IF(Foglio2!$J$7=1,TRUNC(Base!V706,0),TRUNC(Base!U706,0))</f>
        <v>0</v>
      </c>
      <c r="B706" s="245">
        <f t="shared" si="4223"/>
        <v>40370</v>
      </c>
      <c r="C706" s="377"/>
      <c r="D706" s="377"/>
      <c r="E706" s="259" t="s">
        <v>3</v>
      </c>
      <c r="F706" s="260">
        <v>28</v>
      </c>
      <c r="G706" s="248">
        <f>IF(Foglio2!$J$3=Foglio2!$E$3,Ausiliari_Coll.Scol.!E688,IF(Foglio2!$J$3=Foglio2!$E$4,Collab._Tecnici!E688,IF(Foglio2!$J$3=Foglio2!$E$5,Assistenti_Tecnici!E688,IF(Foglio2!$J$3=Foglio2!$E$6,Assistenti_Amm.vo!E688,IF(Foglio2!$J$3=Foglio2!$E$7,Resp_Coord_Amm.vo!E688,IF(Foglio2!$J$3=Foglio2!$E$8,Direttore_Amm.vo!E688,IF(Foglio2!$J$3=Foglio2!$E$9,Doc_mat_elem.re!E688,IF(Foglio2!$J$3=Foglio2!$E$10,Doc_dipl_scuola_sec.!E688,IF(Foglio2!$J$3=Foglio2!$E$11,Doc_scuola_media!E688,IF(Foglio2!$J$3=Foglio2!$E$12,Doc_laureati_scuola_sec.!E706,IF(Foglio2!$J$3=Foglio2!$E$13,Direttivi_capi_ist.!E688,0)))))))))))</f>
        <v>0</v>
      </c>
      <c r="H706" s="248">
        <f>IF(Foglio2!$J$3=Foglio2!$E$3,Ausiliari_Coll.Scol.!F688,IF(Foglio2!$J$3=Foglio2!$E$4,Collab._Tecnici!F688,IF(Foglio2!$J$3=Foglio2!$E$5,Assistenti_Tecnici!F688,IF(Foglio2!$J$3=Foglio2!$E$6,Assistenti_Amm.vo!F688,IF(Foglio2!$J$3=Foglio2!$E$7,Resp_Coord_Amm.vo!F688,IF(Foglio2!$J$3=Foglio2!$E$8,Direttore_Amm.vo!F688,IF(Foglio2!$J$3=Foglio2!$E$9,Doc_mat_elem.re!F688,IF(Foglio2!$J$3=Foglio2!$E$10,Doc_dipl_scuola_sec.!F688,IF(Foglio2!$J$3=Foglio2!$E$11,Doc_scuola_media!F688,IF(Foglio2!$J$3=Foglio2!$E$12,Doc_laureati_scuola_sec.!F706,IF(Foglio2!$J$3=Foglio2!$E$13,Direttivi_capi_ist.!F688,0)))))))))))</f>
        <v>0</v>
      </c>
      <c r="I706" s="248">
        <f>IF(Foglio2!$J$3=Foglio2!$E$3,Ausiliari_Coll.Scol.!G688,IF(Foglio2!$J$3=Foglio2!$E$4,Collab._Tecnici!G688,IF(Foglio2!$J$3=Foglio2!$E$5,Assistenti_Tecnici!G688,IF(Foglio2!$J$3=Foglio2!$E$6,Assistenti_Amm.vo!G688,IF(Foglio2!$J$3=Foglio2!$E$7,Resp_Coord_Amm.vo!G688,IF(Foglio2!$J$3=Foglio2!$E$8,Direttore_Amm.vo!G688,IF(Foglio2!$J$3=Foglio2!$E$9,Doc_mat_elem.re!G688,IF(Foglio2!$J$3=Foglio2!$E$10,Doc_dipl_scuola_sec.!G688,IF(Foglio2!$J$3=Foglio2!$E$11,Doc_scuola_media!G688,IF(Foglio2!$J$3=Foglio2!$E$12,Doc_laureati_scuola_sec.!G706,IF(Foglio2!$J$3=Foglio2!$E$13,Direttivi_capi_ist.!G688,0)))))))))))</f>
        <v>0</v>
      </c>
      <c r="J706" s="248">
        <f>IF(Foglio2!$J$3=Foglio2!$E$3,Ausiliari_Coll.Scol.!H688,IF(Foglio2!$J$3=Foglio2!$E$4,Collab._Tecnici!H688,IF(Foglio2!$J$3=Foglio2!$E$5,Assistenti_Tecnici!H688,IF(Foglio2!$J$3=Foglio2!$E$6,Assistenti_Amm.vo!H688,IF(Foglio2!$J$3=Foglio2!$E$7,Resp_Coord_Amm.vo!H688,IF(Foglio2!$J$3=Foglio2!$E$8,Direttore_Amm.vo!H688,IF(Foglio2!$J$3=Foglio2!$E$9,Doc_mat_elem.re!H688,IF(Foglio2!$J$3=Foglio2!$E$10,Doc_dipl_scuola_sec.!H688,IF(Foglio2!$J$3=Foglio2!$E$11,Doc_scuola_media!H688,IF(Foglio2!$J$3=Foglio2!$E$12,Doc_laureati_scuola_sec.!H706,IF(Foglio2!$J$3=Foglio2!$E$13,Direttivi_capi_ist.!H688,0)))))))))))</f>
        <v>0</v>
      </c>
      <c r="K706" s="248">
        <f>IF(Foglio2!$J$3=Foglio2!$E$3,Ausiliari_Coll.Scol.!I688,IF(Foglio2!$J$3=Foglio2!$E$4,Collab._Tecnici!I688,IF(Foglio2!$J$3=Foglio2!$E$5,Assistenti_Tecnici!I688,IF(Foglio2!$J$3=Foglio2!$E$6,Assistenti_Amm.vo!I688,IF(Foglio2!$J$3=Foglio2!$E$7,Resp_Coord_Amm.vo!I688,IF(Foglio2!$J$3=Foglio2!$E$8,Direttore_Amm.vo!I688,IF(Foglio2!$J$3=Foglio2!$E$9,Doc_mat_elem.re!I688,IF(Foglio2!$J$3=Foglio2!$E$10,Doc_dipl_scuola_sec.!I688,IF(Foglio2!$J$3=Foglio2!$E$11,Doc_scuola_media!I688,IF(Foglio2!$J$3=Foglio2!$E$12,Doc_laureati_scuola_sec.!I706,IF(Foglio2!$J$3=Foglio2!$E$13,Direttivi_capi_ist.!I688,0)))))))))))</f>
        <v>0</v>
      </c>
      <c r="L706" s="248">
        <f>IF(Foglio2!$J$3=Foglio2!$E$3,Ausiliari_Coll.Scol.!J688,IF(Foglio2!$J$3=Foglio2!$E$4,Collab._Tecnici!J688,IF(Foglio2!$J$3=Foglio2!$E$5,Assistenti_Tecnici!J688,IF(Foglio2!$J$3=Foglio2!$E$6,Assistenti_Amm.vo!J688,IF(Foglio2!$J$3=Foglio2!$E$7,Resp_Coord_Amm.vo!J688,IF(Foglio2!$J$3=Foglio2!$E$8,Direttore_Amm.vo!J688,IF(Foglio2!$J$3=Foglio2!$E$9,Doc_mat_elem.re!J688,IF(Foglio2!$J$3=Foglio2!$E$10,Doc_dipl_scuola_sec.!J688,IF(Foglio2!$J$3=Foglio2!$E$11,Doc_scuola_media!J688,IF(Foglio2!$J$3=Foglio2!$E$12,Doc_laureati_scuola_sec.!J706,IF(Foglio2!$J$3=Foglio2!$E$13,Direttivi_capi_ist.!J688,0)))))))))))</f>
        <v>0</v>
      </c>
      <c r="M706" s="249">
        <f>IF(Foglio2!$J$3=Foglio2!$E$3,Ausiliari_Coll.Scol.!K688,IF(Foglio2!$J$3=Foglio2!$E$4,Collab._Tecnici!K688,IF(Foglio2!$J$3=Foglio2!$E$5,Assistenti_Tecnici!K688,IF(Foglio2!$J$3=Foglio2!$E$6,Assistenti_Amm.vo!K688,IF(Foglio2!$J$3=Foglio2!$E$7,Resp_Coord_Amm.vo!K688,IF(Foglio2!$J$3=Foglio2!$E$8,Direttore_Amm.vo!K688,IF(Foglio2!$J$3=Foglio2!$E$9,Doc_mat_elem.re!K688,IF(Foglio2!$J$3=Foglio2!$E$10,Doc_dipl_scuola_sec.!K688,IF(Foglio2!$J$3=Foglio2!$E$11,Doc_scuola_media!K688,IF(Foglio2!$J$3=Foglio2!$E$12,Doc_laureati_scuola_sec.!K706,IF(Foglio2!$J$3=Foglio2!$E$13,Direttivi_capi_ist.!K688,0)))))))))))</f>
        <v>0</v>
      </c>
      <c r="N706" s="250">
        <f>IF(Foglio2!$J$3=Foglio2!$E$3,Ausiliari_Coll.Scol.!L688,IF(Foglio2!$J$3=Foglio2!$E$4,Collab._Tecnici!L688,IF(Foglio2!$J$3=Foglio2!$E$5,Assistenti_Tecnici!L688,IF(Foglio2!$J$3=Foglio2!$E$6,Assistenti_Amm.vo!L688,IF(Foglio2!$J$3=Foglio2!$E$7,Resp_Coord_Amm.vo!L688,IF(Foglio2!$J$3=Foglio2!$E$8,Direttore_Amm.vo!L688,IF(Foglio2!$J$3=Foglio2!$E$9,Doc_mat_elem.re!L688,IF(Foglio2!$J$3=Foglio2!$E$10,Doc_dipl_scuola_sec.!L688,IF(Foglio2!$J$3=Foglio2!$E$11,Doc_scuola_media!L688,IF(Foglio2!$J$3=Foglio2!$E$12,Doc_laureati_scuola_sec.!L706,IF(Foglio2!$J$3=Foglio2!$E$13,Direttivi_capi_ist.!L688,0)))))))))))</f>
        <v>0</v>
      </c>
      <c r="O706" s="251">
        <f>IF(Foglio2!$J$3=Foglio2!$E$3,Ausiliari_Coll.Scol.!M688,IF(Foglio2!$J$3=Foglio2!$E$4,Collab._Tecnici!M688,IF(Foglio2!$J$3=Foglio2!$E$5,Assistenti_Tecnici!M688,IF(Foglio2!$J$3=Foglio2!$E$6,Assistenti_Amm.vo!M688,IF(Foglio2!$J$3=Foglio2!$E$7,Resp_Coord_Amm.vo!M688,IF(Foglio2!$J$3=Foglio2!$E$8,Direttore_Amm.vo!M688,IF(Foglio2!$J$3=Foglio2!$E$9,Doc_mat_elem.re!M688,IF(Foglio2!$J$3=Foglio2!$E$10,Doc_dipl_scuola_sec.!M688,IF(Foglio2!$J$3=Foglio2!$E$11,Doc_scuola_media!M688,IF(Foglio2!$J$3=Foglio2!$E$12,Doc_laureati_scuola_sec.!M706,IF(Foglio2!$J$3=Foglio2!$E$13,Direttivi_capi_ist.!M688,0)))))))))))</f>
        <v>0</v>
      </c>
      <c r="P706" s="252">
        <f>IF(Foglio2!$J$3=Foglio2!$E$3,Ausiliari_Coll.Scol.!N688,IF(Foglio2!$J$3=Foglio2!$E$4,Collab._Tecnici!N688,IF(Foglio2!$J$3=Foglio2!$E$5,Assistenti_Tecnici!N688,IF(Foglio2!$J$3=Foglio2!$E$6,Assistenti_Amm.vo!N688,IF(Foglio2!$J$3=Foglio2!$E$7,Resp_Coord_Amm.vo!N688,IF(Foglio2!$J$3=Foglio2!$E$8,Direttore_Amm.vo!N688,IF(Foglio2!$J$3=Foglio2!$E$9,Doc_mat_elem.re!N688,IF(Foglio2!$J$3=Foglio2!$E$10,Doc_dipl_scuola_sec.!N688,IF(Foglio2!$J$3=Foglio2!$E$11,Doc_scuola_media!N688,IF(Foglio2!$J$3=Foglio2!$E$12,Doc_laureati_scuola_sec.!N706,IF(Foglio2!$J$3=Foglio2!$E$13,Direttivi_capi_ist.!N688,0)))))))))))</f>
        <v>0</v>
      </c>
      <c r="Q706" s="252">
        <f>IF(Foglio2!$J$3=Foglio2!$E$3,Ausiliari_Coll.Scol.!O688,IF(Foglio2!$J$3=Foglio2!$E$4,Collab._Tecnici!O688,IF(Foglio2!$J$3=Foglio2!$E$5,Assistenti_Tecnici!O688,IF(Foglio2!$J$3=Foglio2!$E$6,Assistenti_Amm.vo!O688,IF(Foglio2!$J$3=Foglio2!$E$7,Resp_Coord_Amm.vo!O688,IF(Foglio2!$J$3=Foglio2!$E$8,Direttore_Amm.vo!O688,IF(Foglio2!$J$3=Foglio2!$E$9,Doc_mat_elem.re!O688,IF(Foglio2!$J$3=Foglio2!$E$10,Doc_dipl_scuola_sec.!O688,IF(Foglio2!$J$3=Foglio2!$E$11,Doc_scuola_media!O688,IF(Foglio2!$J$3=Foglio2!$E$12,Doc_laureati_scuola_sec.!O706,IF(Foglio2!$J$3=Foglio2!$E$13,Direttivi_capi_ist.!O688,0)))))))))))</f>
        <v>0</v>
      </c>
      <c r="R706" s="252">
        <f>IF(Foglio2!$J$3=Foglio2!$E$3,Ausiliari_Coll.Scol.!P688,IF(Foglio2!$J$3=Foglio2!$E$4,Collab._Tecnici!P688,IF(Foglio2!$J$3=Foglio2!$E$5,Assistenti_Tecnici!P688,IF(Foglio2!$J$3=Foglio2!$E$6,Assistenti_Amm.vo!P688,IF(Foglio2!$J$3=Foglio2!$E$7,Resp_Coord_Amm.vo!P688,IF(Foglio2!$J$3=Foglio2!$E$8,Direttore_Amm.vo!P688,IF(Foglio2!$J$3=Foglio2!$E$9,Doc_mat_elem.re!P688,IF(Foglio2!$J$3=Foglio2!$E$10,Doc_dipl_scuola_sec.!P688,IF(Foglio2!$J$3=Foglio2!$E$11,Doc_scuola_media!P688,IF(Foglio2!$J$3=Foglio2!$E$12,Doc_laureati_scuola_sec.!P706,IF(Foglio2!$J$3=Foglio2!$E$13,Direttivi_capi_ist.!P688,0)))))))))))</f>
        <v>0</v>
      </c>
      <c r="S706" s="252">
        <f>IF(Foglio2!$J$3=Foglio2!$E$3,Ausiliari_Coll.Scol.!Q688,IF(Foglio2!$J$3=Foglio2!$E$4,Collab._Tecnici!Q688,IF(Foglio2!$J$3=Foglio2!$E$5,Assistenti_Tecnici!Q688,IF(Foglio2!$J$3=Foglio2!$E$6,Assistenti_Amm.vo!Q688,IF(Foglio2!$J$3=Foglio2!$E$7,Resp_Coord_Amm.vo!Q688,IF(Foglio2!$J$3=Foglio2!$E$8,Direttore_Amm.vo!Q688,IF(Foglio2!$J$3=Foglio2!$E$9,Doc_mat_elem.re!Q688,IF(Foglio2!$J$3=Foglio2!$E$10,Doc_dipl_scuola_sec.!Q688,IF(Foglio2!$J$3=Foglio2!$E$11,Doc_scuola_media!Q688,IF(Foglio2!$J$3=Foglio2!$E$12,Doc_laureati_scuola_sec.!Q706,IF(Foglio2!$J$3=Foglio2!$E$13,Direttivi_capi_ist.!Q688,0)))))))))))</f>
        <v>0</v>
      </c>
      <c r="T706" s="252">
        <f>IF(Foglio2!$J$3=Foglio2!$E$3,Ausiliari_Coll.Scol.!R688,IF(Foglio2!$J$3=Foglio2!$E$4,Collab._Tecnici!R688,IF(Foglio2!$J$3=Foglio2!$E$5,Assistenti_Tecnici!R688,IF(Foglio2!$J$3=Foglio2!$E$6,Assistenti_Amm.vo!R688,IF(Foglio2!$J$3=Foglio2!$E$7,Resp_Coord_Amm.vo!R688,IF(Foglio2!$J$3=Foglio2!$E$8,Direttore_Amm.vo!R688,IF(Foglio2!$J$3=Foglio2!$E$9,Doc_mat_elem.re!R688,IF(Foglio2!$J$3=Foglio2!$E$10,Doc_dipl_scuola_sec.!R688,IF(Foglio2!$J$3=Foglio2!$E$11,Doc_scuola_media!R688,IF(Foglio2!$J$3=Foglio2!$E$12,Doc_laureati_scuola_sec.!R706,IF(Foglio2!$J$3=Foglio2!$E$13,Direttivi_capi_ist.!R688,0)))))))))))</f>
        <v>0</v>
      </c>
      <c r="U706" s="252">
        <f t="shared" ref="U706" si="4358">(P706)/12*0.8</f>
        <v>0</v>
      </c>
      <c r="V706" s="252">
        <f t="shared" ref="V706" si="4359">(P706+R706)/12*0.8</f>
        <v>0</v>
      </c>
      <c r="W706" s="253" t="str">
        <f t="shared" ref="W706" si="4360">"Fascia Da "&amp;F706&amp;" a "&amp;F707&amp;" Decorrenza "&amp;DAY(C696)&amp;"/"&amp;MONTH(C696)&amp;"/"&amp;YEAR(C696)</f>
        <v>Fascia Da 28 a 34 Decorrenza 1/7/2010</v>
      </c>
    </row>
    <row r="707" spans="1:23" ht="9" customHeight="1" x14ac:dyDescent="0.2">
      <c r="B707" s="245">
        <f t="shared" si="4223"/>
        <v>40371</v>
      </c>
      <c r="C707" s="377"/>
      <c r="D707" s="377"/>
      <c r="E707" s="254" t="s">
        <v>4</v>
      </c>
      <c r="F707" s="255">
        <v>34</v>
      </c>
      <c r="G707" s="267">
        <f t="shared" ref="G707" si="4361">G706*1936.27</f>
        <v>0</v>
      </c>
      <c r="H707" s="267">
        <f t="shared" ref="H707" si="4362">H706*1936.27</f>
        <v>0</v>
      </c>
      <c r="I707" s="267">
        <f t="shared" ref="I707" si="4363">I706*1936.27</f>
        <v>0</v>
      </c>
      <c r="J707" s="267">
        <f t="shared" ref="J707" si="4364">J706*1936.27</f>
        <v>0</v>
      </c>
      <c r="K707" s="267">
        <f t="shared" ref="K707" si="4365">K706*1936.27</f>
        <v>0</v>
      </c>
      <c r="L707" s="266">
        <f t="shared" ref="L707" si="4366">L706*1936.27</f>
        <v>0</v>
      </c>
      <c r="M707" s="267">
        <f t="shared" ref="M707" si="4367">M706*1936.27</f>
        <v>0</v>
      </c>
      <c r="N707" s="182">
        <f t="shared" ref="N707" si="4368">N706*1936.27</f>
        <v>0</v>
      </c>
      <c r="O707" s="183">
        <f t="shared" ref="O707" si="4369">O706*1936.27</f>
        <v>0</v>
      </c>
      <c r="P707" s="184">
        <f t="shared" ref="P707" si="4370">P706*1936.27</f>
        <v>0</v>
      </c>
      <c r="Q707" s="184">
        <f t="shared" ref="Q707" si="4371">Q706*1936.27</f>
        <v>0</v>
      </c>
      <c r="R707" s="184">
        <f t="shared" ref="R707" si="4372">R706*1936.27</f>
        <v>0</v>
      </c>
      <c r="S707" s="184">
        <f t="shared" ref="S707" si="4373">S706*1936.27</f>
        <v>0</v>
      </c>
      <c r="T707" s="184">
        <f t="shared" ref="T707" si="4374">T706*1936.27</f>
        <v>0</v>
      </c>
      <c r="U707" s="184">
        <f t="shared" ref="U707" si="4375">U706*1936.27</f>
        <v>0</v>
      </c>
      <c r="V707" s="184">
        <f t="shared" ref="V707" si="4376">V706*1936.27</f>
        <v>0</v>
      </c>
    </row>
    <row r="708" spans="1:23" ht="12.75" customHeight="1" x14ac:dyDescent="0.2">
      <c r="A708" s="104">
        <f>IF(Foglio2!$J$7=1,TRUNC(Base!V708,0),TRUNC(Base!U708,0))</f>
        <v>0</v>
      </c>
      <c r="B708" s="245">
        <f t="shared" si="4223"/>
        <v>40372</v>
      </c>
      <c r="C708" s="377"/>
      <c r="D708" s="377"/>
      <c r="E708" s="259" t="s">
        <v>3</v>
      </c>
      <c r="F708" s="260">
        <v>35</v>
      </c>
      <c r="G708" s="248">
        <f>IF(Foglio2!$J$3=Foglio2!$E$3,Ausiliari_Coll.Scol.!E690,IF(Foglio2!$J$3=Foglio2!$E$4,Collab._Tecnici!E690,IF(Foglio2!$J$3=Foglio2!$E$5,Assistenti_Tecnici!E690,IF(Foglio2!$J$3=Foglio2!$E$6,Assistenti_Amm.vo!E690,IF(Foglio2!$J$3=Foglio2!$E$7,Resp_Coord_Amm.vo!E690,IF(Foglio2!$J$3=Foglio2!$E$8,Direttore_Amm.vo!E690,IF(Foglio2!$J$3=Foglio2!$E$9,Doc_mat_elem.re!E690,IF(Foglio2!$J$3=Foglio2!$E$10,Doc_dipl_scuola_sec.!E690,IF(Foglio2!$J$3=Foglio2!$E$11,Doc_scuola_media!E690,IF(Foglio2!$J$3=Foglio2!$E$12,Doc_laureati_scuola_sec.!E708,IF(Foglio2!$J$3=Foglio2!$E$13,Direttivi_capi_ist.!E690,0)))))))))))</f>
        <v>0</v>
      </c>
      <c r="H708" s="248">
        <f>IF(Foglio2!$J$3=Foglio2!$E$3,Ausiliari_Coll.Scol.!F690,IF(Foglio2!$J$3=Foglio2!$E$4,Collab._Tecnici!F690,IF(Foglio2!$J$3=Foglio2!$E$5,Assistenti_Tecnici!F690,IF(Foglio2!$J$3=Foglio2!$E$6,Assistenti_Amm.vo!F690,IF(Foglio2!$J$3=Foglio2!$E$7,Resp_Coord_Amm.vo!F690,IF(Foglio2!$J$3=Foglio2!$E$8,Direttore_Amm.vo!F690,IF(Foglio2!$J$3=Foglio2!$E$9,Doc_mat_elem.re!F690,IF(Foglio2!$J$3=Foglio2!$E$10,Doc_dipl_scuola_sec.!F690,IF(Foglio2!$J$3=Foglio2!$E$11,Doc_scuola_media!F690,IF(Foglio2!$J$3=Foglio2!$E$12,Doc_laureati_scuola_sec.!F708,IF(Foglio2!$J$3=Foglio2!$E$13,Direttivi_capi_ist.!F690,0)))))))))))</f>
        <v>0</v>
      </c>
      <c r="I708" s="248">
        <f>IF(Foglio2!$J$3=Foglio2!$E$3,Ausiliari_Coll.Scol.!G690,IF(Foglio2!$J$3=Foglio2!$E$4,Collab._Tecnici!G690,IF(Foglio2!$J$3=Foglio2!$E$5,Assistenti_Tecnici!G690,IF(Foglio2!$J$3=Foglio2!$E$6,Assistenti_Amm.vo!G690,IF(Foglio2!$J$3=Foglio2!$E$7,Resp_Coord_Amm.vo!G690,IF(Foglio2!$J$3=Foglio2!$E$8,Direttore_Amm.vo!G690,IF(Foglio2!$J$3=Foglio2!$E$9,Doc_mat_elem.re!G690,IF(Foglio2!$J$3=Foglio2!$E$10,Doc_dipl_scuola_sec.!G690,IF(Foglio2!$J$3=Foglio2!$E$11,Doc_scuola_media!G690,IF(Foglio2!$J$3=Foglio2!$E$12,Doc_laureati_scuola_sec.!G708,IF(Foglio2!$J$3=Foglio2!$E$13,Direttivi_capi_ist.!G690,0)))))))))))</f>
        <v>0</v>
      </c>
      <c r="J708" s="248">
        <f>IF(Foglio2!$J$3=Foglio2!$E$3,Ausiliari_Coll.Scol.!H690,IF(Foglio2!$J$3=Foglio2!$E$4,Collab._Tecnici!H690,IF(Foglio2!$J$3=Foglio2!$E$5,Assistenti_Tecnici!H690,IF(Foglio2!$J$3=Foglio2!$E$6,Assistenti_Amm.vo!H690,IF(Foglio2!$J$3=Foglio2!$E$7,Resp_Coord_Amm.vo!H690,IF(Foglio2!$J$3=Foglio2!$E$8,Direttore_Amm.vo!H690,IF(Foglio2!$J$3=Foglio2!$E$9,Doc_mat_elem.re!H690,IF(Foglio2!$J$3=Foglio2!$E$10,Doc_dipl_scuola_sec.!H690,IF(Foglio2!$J$3=Foglio2!$E$11,Doc_scuola_media!H690,IF(Foglio2!$J$3=Foglio2!$E$12,Doc_laureati_scuola_sec.!H708,IF(Foglio2!$J$3=Foglio2!$E$13,Direttivi_capi_ist.!H690,0)))))))))))</f>
        <v>0</v>
      </c>
      <c r="K708" s="248">
        <f>IF(Foglio2!$J$3=Foglio2!$E$3,Ausiliari_Coll.Scol.!I690,IF(Foglio2!$J$3=Foglio2!$E$4,Collab._Tecnici!I690,IF(Foglio2!$J$3=Foglio2!$E$5,Assistenti_Tecnici!I690,IF(Foglio2!$J$3=Foglio2!$E$6,Assistenti_Amm.vo!I690,IF(Foglio2!$J$3=Foglio2!$E$7,Resp_Coord_Amm.vo!I690,IF(Foglio2!$J$3=Foglio2!$E$8,Direttore_Amm.vo!I690,IF(Foglio2!$J$3=Foglio2!$E$9,Doc_mat_elem.re!I690,IF(Foglio2!$J$3=Foglio2!$E$10,Doc_dipl_scuola_sec.!I690,IF(Foglio2!$J$3=Foglio2!$E$11,Doc_scuola_media!I690,IF(Foglio2!$J$3=Foglio2!$E$12,Doc_laureati_scuola_sec.!I708,IF(Foglio2!$J$3=Foglio2!$E$13,Direttivi_capi_ist.!I690,0)))))))))))</f>
        <v>0</v>
      </c>
      <c r="L708" s="248">
        <f>IF(Foglio2!$J$3=Foglio2!$E$3,Ausiliari_Coll.Scol.!J690,IF(Foglio2!$J$3=Foglio2!$E$4,Collab._Tecnici!J690,IF(Foglio2!$J$3=Foglio2!$E$5,Assistenti_Tecnici!J690,IF(Foglio2!$J$3=Foglio2!$E$6,Assistenti_Amm.vo!J690,IF(Foglio2!$J$3=Foglio2!$E$7,Resp_Coord_Amm.vo!J690,IF(Foglio2!$J$3=Foglio2!$E$8,Direttore_Amm.vo!J690,IF(Foglio2!$J$3=Foglio2!$E$9,Doc_mat_elem.re!J690,IF(Foglio2!$J$3=Foglio2!$E$10,Doc_dipl_scuola_sec.!J690,IF(Foglio2!$J$3=Foglio2!$E$11,Doc_scuola_media!J690,IF(Foglio2!$J$3=Foglio2!$E$12,Doc_laureati_scuola_sec.!J708,IF(Foglio2!$J$3=Foglio2!$E$13,Direttivi_capi_ist.!J690,0)))))))))))</f>
        <v>0</v>
      </c>
      <c r="M708" s="249">
        <f>IF(Foglio2!$J$3=Foglio2!$E$3,Ausiliari_Coll.Scol.!K690,IF(Foglio2!$J$3=Foglio2!$E$4,Collab._Tecnici!K690,IF(Foglio2!$J$3=Foglio2!$E$5,Assistenti_Tecnici!K690,IF(Foglio2!$J$3=Foglio2!$E$6,Assistenti_Amm.vo!K690,IF(Foglio2!$J$3=Foglio2!$E$7,Resp_Coord_Amm.vo!K690,IF(Foglio2!$J$3=Foglio2!$E$8,Direttore_Amm.vo!K690,IF(Foglio2!$J$3=Foglio2!$E$9,Doc_mat_elem.re!K690,IF(Foglio2!$J$3=Foglio2!$E$10,Doc_dipl_scuola_sec.!K690,IF(Foglio2!$J$3=Foglio2!$E$11,Doc_scuola_media!K690,IF(Foglio2!$J$3=Foglio2!$E$12,Doc_laureati_scuola_sec.!K708,IF(Foglio2!$J$3=Foglio2!$E$13,Direttivi_capi_ist.!K690,0)))))))))))</f>
        <v>0</v>
      </c>
      <c r="N708" s="250">
        <f>IF(Foglio2!$J$3=Foglio2!$E$3,Ausiliari_Coll.Scol.!L690,IF(Foglio2!$J$3=Foglio2!$E$4,Collab._Tecnici!L690,IF(Foglio2!$J$3=Foglio2!$E$5,Assistenti_Tecnici!L690,IF(Foglio2!$J$3=Foglio2!$E$6,Assistenti_Amm.vo!L690,IF(Foglio2!$J$3=Foglio2!$E$7,Resp_Coord_Amm.vo!L690,IF(Foglio2!$J$3=Foglio2!$E$8,Direttore_Amm.vo!L690,IF(Foglio2!$J$3=Foglio2!$E$9,Doc_mat_elem.re!L690,IF(Foglio2!$J$3=Foglio2!$E$10,Doc_dipl_scuola_sec.!L690,IF(Foglio2!$J$3=Foglio2!$E$11,Doc_scuola_media!L690,IF(Foglio2!$J$3=Foglio2!$E$12,Doc_laureati_scuola_sec.!L708,IF(Foglio2!$J$3=Foglio2!$E$13,Direttivi_capi_ist.!L690,0)))))))))))</f>
        <v>0</v>
      </c>
      <c r="O708" s="251">
        <f>IF(Foglio2!$J$3=Foglio2!$E$3,Ausiliari_Coll.Scol.!M690,IF(Foglio2!$J$3=Foglio2!$E$4,Collab._Tecnici!M690,IF(Foglio2!$J$3=Foglio2!$E$5,Assistenti_Tecnici!M690,IF(Foglio2!$J$3=Foglio2!$E$6,Assistenti_Amm.vo!M690,IF(Foglio2!$J$3=Foglio2!$E$7,Resp_Coord_Amm.vo!M690,IF(Foglio2!$J$3=Foglio2!$E$8,Direttore_Amm.vo!M690,IF(Foglio2!$J$3=Foglio2!$E$9,Doc_mat_elem.re!M690,IF(Foglio2!$J$3=Foglio2!$E$10,Doc_dipl_scuola_sec.!M690,IF(Foglio2!$J$3=Foglio2!$E$11,Doc_scuola_media!M690,IF(Foglio2!$J$3=Foglio2!$E$12,Doc_laureati_scuola_sec.!M708,IF(Foglio2!$J$3=Foglio2!$E$13,Direttivi_capi_ist.!M690,0)))))))))))</f>
        <v>0</v>
      </c>
      <c r="P708" s="252">
        <f>IF(Foglio2!$J$3=Foglio2!$E$3,Ausiliari_Coll.Scol.!N690,IF(Foglio2!$J$3=Foglio2!$E$4,Collab._Tecnici!N690,IF(Foglio2!$J$3=Foglio2!$E$5,Assistenti_Tecnici!N690,IF(Foglio2!$J$3=Foglio2!$E$6,Assistenti_Amm.vo!N690,IF(Foglio2!$J$3=Foglio2!$E$7,Resp_Coord_Amm.vo!N690,IF(Foglio2!$J$3=Foglio2!$E$8,Direttore_Amm.vo!N690,IF(Foglio2!$J$3=Foglio2!$E$9,Doc_mat_elem.re!N690,IF(Foglio2!$J$3=Foglio2!$E$10,Doc_dipl_scuola_sec.!N690,IF(Foglio2!$J$3=Foglio2!$E$11,Doc_scuola_media!N690,IF(Foglio2!$J$3=Foglio2!$E$12,Doc_laureati_scuola_sec.!N708,IF(Foglio2!$J$3=Foglio2!$E$13,Direttivi_capi_ist.!N690,0)))))))))))</f>
        <v>0</v>
      </c>
      <c r="Q708" s="252">
        <f>IF(Foglio2!$J$3=Foglio2!$E$3,Ausiliari_Coll.Scol.!O690,IF(Foglio2!$J$3=Foglio2!$E$4,Collab._Tecnici!O690,IF(Foglio2!$J$3=Foglio2!$E$5,Assistenti_Tecnici!O690,IF(Foglio2!$J$3=Foglio2!$E$6,Assistenti_Amm.vo!O690,IF(Foglio2!$J$3=Foglio2!$E$7,Resp_Coord_Amm.vo!O690,IF(Foglio2!$J$3=Foglio2!$E$8,Direttore_Amm.vo!O690,IF(Foglio2!$J$3=Foglio2!$E$9,Doc_mat_elem.re!O690,IF(Foglio2!$J$3=Foglio2!$E$10,Doc_dipl_scuola_sec.!O690,IF(Foglio2!$J$3=Foglio2!$E$11,Doc_scuola_media!O690,IF(Foglio2!$J$3=Foglio2!$E$12,Doc_laureati_scuola_sec.!O708,IF(Foglio2!$J$3=Foglio2!$E$13,Direttivi_capi_ist.!O690,0)))))))))))</f>
        <v>0</v>
      </c>
      <c r="R708" s="252">
        <f>IF(Foglio2!$J$3=Foglio2!$E$3,Ausiliari_Coll.Scol.!P690,IF(Foglio2!$J$3=Foglio2!$E$4,Collab._Tecnici!P690,IF(Foglio2!$J$3=Foglio2!$E$5,Assistenti_Tecnici!P690,IF(Foglio2!$J$3=Foglio2!$E$6,Assistenti_Amm.vo!P690,IF(Foglio2!$J$3=Foglio2!$E$7,Resp_Coord_Amm.vo!P690,IF(Foglio2!$J$3=Foglio2!$E$8,Direttore_Amm.vo!P690,IF(Foglio2!$J$3=Foglio2!$E$9,Doc_mat_elem.re!P690,IF(Foglio2!$J$3=Foglio2!$E$10,Doc_dipl_scuola_sec.!P690,IF(Foglio2!$J$3=Foglio2!$E$11,Doc_scuola_media!P690,IF(Foglio2!$J$3=Foglio2!$E$12,Doc_laureati_scuola_sec.!P708,IF(Foglio2!$J$3=Foglio2!$E$13,Direttivi_capi_ist.!P690,0)))))))))))</f>
        <v>0</v>
      </c>
      <c r="S708" s="252">
        <f>IF(Foglio2!$J$3=Foglio2!$E$3,Ausiliari_Coll.Scol.!Q690,IF(Foglio2!$J$3=Foglio2!$E$4,Collab._Tecnici!Q690,IF(Foglio2!$J$3=Foglio2!$E$5,Assistenti_Tecnici!Q690,IF(Foglio2!$J$3=Foglio2!$E$6,Assistenti_Amm.vo!Q690,IF(Foglio2!$J$3=Foglio2!$E$7,Resp_Coord_Amm.vo!Q690,IF(Foglio2!$J$3=Foglio2!$E$8,Direttore_Amm.vo!Q690,IF(Foglio2!$J$3=Foglio2!$E$9,Doc_mat_elem.re!Q690,IF(Foglio2!$J$3=Foglio2!$E$10,Doc_dipl_scuola_sec.!Q690,IF(Foglio2!$J$3=Foglio2!$E$11,Doc_scuola_media!Q690,IF(Foglio2!$J$3=Foglio2!$E$12,Doc_laureati_scuola_sec.!Q708,IF(Foglio2!$J$3=Foglio2!$E$13,Direttivi_capi_ist.!Q690,0)))))))))))</f>
        <v>0</v>
      </c>
      <c r="T708" s="252">
        <f>IF(Foglio2!$J$3=Foglio2!$E$3,Ausiliari_Coll.Scol.!R690,IF(Foglio2!$J$3=Foglio2!$E$4,Collab._Tecnici!R690,IF(Foglio2!$J$3=Foglio2!$E$5,Assistenti_Tecnici!R690,IF(Foglio2!$J$3=Foglio2!$E$6,Assistenti_Amm.vo!R690,IF(Foglio2!$J$3=Foglio2!$E$7,Resp_Coord_Amm.vo!R690,IF(Foglio2!$J$3=Foglio2!$E$8,Direttore_Amm.vo!R690,IF(Foglio2!$J$3=Foglio2!$E$9,Doc_mat_elem.re!R690,IF(Foglio2!$J$3=Foglio2!$E$10,Doc_dipl_scuola_sec.!R690,IF(Foglio2!$J$3=Foglio2!$E$11,Doc_scuola_media!R690,IF(Foglio2!$J$3=Foglio2!$E$12,Doc_laureati_scuola_sec.!R708,IF(Foglio2!$J$3=Foglio2!$E$13,Direttivi_capi_ist.!R690,0)))))))))))</f>
        <v>0</v>
      </c>
      <c r="U708" s="252">
        <f t="shared" ref="U708" si="4377">(P708)/12*0.8</f>
        <v>0</v>
      </c>
      <c r="V708" s="252">
        <f t="shared" ref="V708" si="4378">(P708+R708)/12*0.8</f>
        <v>0</v>
      </c>
      <c r="W708" s="253" t="str">
        <f t="shared" ref="W708" si="4379">"Fascia Da "&amp;F708&amp;" a "&amp;F709&amp;" Decorrenza "&amp;DAY(C696)&amp;"/"&amp;MONTH(C696)&amp;"/"&amp;YEAR(C696)</f>
        <v>Fascia Da 35 a  Decorrenza 1/7/2010</v>
      </c>
    </row>
    <row r="709" spans="1:23" ht="9" customHeight="1" x14ac:dyDescent="0.2">
      <c r="B709" s="245">
        <f t="shared" si="4223"/>
        <v>40373</v>
      </c>
      <c r="C709" s="378"/>
      <c r="D709" s="378"/>
      <c r="E709" s="264" t="s">
        <v>4</v>
      </c>
      <c r="F709" s="265"/>
      <c r="G709" s="267">
        <f t="shared" ref="G709" si="4380">G708*1936.27</f>
        <v>0</v>
      </c>
      <c r="H709" s="267">
        <f t="shared" ref="H709" si="4381">H708*1936.27</f>
        <v>0</v>
      </c>
      <c r="I709" s="267">
        <f t="shared" ref="I709" si="4382">I708*1936.27</f>
        <v>0</v>
      </c>
      <c r="J709" s="267">
        <f t="shared" ref="J709" si="4383">J708*1936.27</f>
        <v>0</v>
      </c>
      <c r="K709" s="267">
        <f t="shared" ref="K709" si="4384">K708*1936.27</f>
        <v>0</v>
      </c>
      <c r="L709" s="266">
        <f t="shared" ref="L709" si="4385">L708*1936.27</f>
        <v>0</v>
      </c>
      <c r="M709" s="267">
        <f t="shared" ref="M709" si="4386">M708*1936.27</f>
        <v>0</v>
      </c>
      <c r="N709" s="182">
        <f t="shared" ref="N709" si="4387">N708*1936.27</f>
        <v>0</v>
      </c>
      <c r="O709" s="183">
        <f t="shared" ref="O709" si="4388">O708*1936.27</f>
        <v>0</v>
      </c>
      <c r="P709" s="184">
        <f t="shared" ref="P709" si="4389">P708*1936.27</f>
        <v>0</v>
      </c>
      <c r="Q709" s="184">
        <f t="shared" ref="Q709" si="4390">Q708*1936.27</f>
        <v>0</v>
      </c>
      <c r="R709" s="184">
        <f t="shared" ref="R709" si="4391">R708*1936.27</f>
        <v>0</v>
      </c>
      <c r="S709" s="184">
        <f t="shared" ref="S709" si="4392">S708*1936.27</f>
        <v>0</v>
      </c>
      <c r="T709" s="184">
        <f t="shared" ref="T709" si="4393">T708*1936.27</f>
        <v>0</v>
      </c>
      <c r="U709" s="184">
        <f t="shared" ref="U709" si="4394">U708*1936.27</f>
        <v>0</v>
      </c>
      <c r="V709" s="184">
        <f t="shared" ref="V709" si="4395">V708*1936.27</f>
        <v>0</v>
      </c>
    </row>
    <row r="710" spans="1:23" ht="12.75" customHeight="1" x14ac:dyDescent="0.2">
      <c r="A710" s="104">
        <f>IF(Foglio2!$J$7=1,TRUNC(Base!V710,0),TRUNC(Base!U710,0))</f>
        <v>0</v>
      </c>
      <c r="B710" s="245">
        <f t="shared" ref="B710" si="4396">C712</f>
        <v>40544</v>
      </c>
      <c r="C710" s="375">
        <f t="shared" ref="C710" si="4397">D698+1</f>
        <v>40544</v>
      </c>
      <c r="D710" s="375">
        <v>42369</v>
      </c>
      <c r="E710" s="246" t="s">
        <v>3</v>
      </c>
      <c r="F710" s="247">
        <v>0</v>
      </c>
      <c r="G710" s="248">
        <f>IF(Foglio2!$J$3=Foglio2!$E$3,Ausiliari_Coll.Scol.!E692,IF(Foglio2!$J$3=Foglio2!$E$4,Collab._Tecnici!E692,IF(Foglio2!$J$3=Foglio2!$E$5,Assistenti_Tecnici!E692,IF(Foglio2!$J$3=Foglio2!$E$6,Assistenti_Amm.vo!E692,IF(Foglio2!$J$3=Foglio2!$E$7,Resp_Coord_Amm.vo!E692,IF(Foglio2!$J$3=Foglio2!$E$8,Direttore_Amm.vo!E692,IF(Foglio2!$J$3=Foglio2!$E$9,Doc_mat_elem.re!E692,IF(Foglio2!$J$3=Foglio2!$E$10,Doc_dipl_scuola_sec.!E692,IF(Foglio2!$J$3=Foglio2!$E$11,Doc_scuola_media!E692,IF(Foglio2!$J$3=Foglio2!$E$12,Doc_laureati_scuola_sec.!E710,IF(Foglio2!$J$3=Foglio2!$E$13,Direttivi_capi_ist.!E692,0)))))))))))</f>
        <v>0</v>
      </c>
      <c r="H710" s="248">
        <f>IF(Foglio2!$J$3=Foglio2!$E$3,Ausiliari_Coll.Scol.!F692,IF(Foglio2!$J$3=Foglio2!$E$4,Collab._Tecnici!F692,IF(Foglio2!$J$3=Foglio2!$E$5,Assistenti_Tecnici!F692,IF(Foglio2!$J$3=Foglio2!$E$6,Assistenti_Amm.vo!F692,IF(Foglio2!$J$3=Foglio2!$E$7,Resp_Coord_Amm.vo!F692,IF(Foglio2!$J$3=Foglio2!$E$8,Direttore_Amm.vo!F692,IF(Foglio2!$J$3=Foglio2!$E$9,Doc_mat_elem.re!F692,IF(Foglio2!$J$3=Foglio2!$E$10,Doc_dipl_scuola_sec.!F692,IF(Foglio2!$J$3=Foglio2!$E$11,Doc_scuola_media!F692,IF(Foglio2!$J$3=Foglio2!$E$12,Doc_laureati_scuola_sec.!F710,IF(Foglio2!$J$3=Foglio2!$E$13,Direttivi_capi_ist.!F692,0)))))))))))</f>
        <v>0</v>
      </c>
      <c r="I710" s="248">
        <f>IF(Foglio2!$J$3=Foglio2!$E$3,Ausiliari_Coll.Scol.!G692,IF(Foglio2!$J$3=Foglio2!$E$4,Collab._Tecnici!G692,IF(Foglio2!$J$3=Foglio2!$E$5,Assistenti_Tecnici!G692,IF(Foglio2!$J$3=Foglio2!$E$6,Assistenti_Amm.vo!G692,IF(Foglio2!$J$3=Foglio2!$E$7,Resp_Coord_Amm.vo!G692,IF(Foglio2!$J$3=Foglio2!$E$8,Direttore_Amm.vo!G692,IF(Foglio2!$J$3=Foglio2!$E$9,Doc_mat_elem.re!G692,IF(Foglio2!$J$3=Foglio2!$E$10,Doc_dipl_scuola_sec.!G692,IF(Foglio2!$J$3=Foglio2!$E$11,Doc_scuola_media!G692,IF(Foglio2!$J$3=Foglio2!$E$12,Doc_laureati_scuola_sec.!G710,IF(Foglio2!$J$3=Foglio2!$E$13,Direttivi_capi_ist.!G692,0)))))))))))</f>
        <v>0</v>
      </c>
      <c r="J710" s="248">
        <f>IF(Foglio2!$J$3=Foglio2!$E$3,Ausiliari_Coll.Scol.!H692,IF(Foglio2!$J$3=Foglio2!$E$4,Collab._Tecnici!H692,IF(Foglio2!$J$3=Foglio2!$E$5,Assistenti_Tecnici!H692,IF(Foglio2!$J$3=Foglio2!$E$6,Assistenti_Amm.vo!H692,IF(Foglio2!$J$3=Foglio2!$E$7,Resp_Coord_Amm.vo!H692,IF(Foglio2!$J$3=Foglio2!$E$8,Direttore_Amm.vo!H692,IF(Foglio2!$J$3=Foglio2!$E$9,Doc_mat_elem.re!H692,IF(Foglio2!$J$3=Foglio2!$E$10,Doc_dipl_scuola_sec.!H692,IF(Foglio2!$J$3=Foglio2!$E$11,Doc_scuola_media!H692,IF(Foglio2!$J$3=Foglio2!$E$12,Doc_laureati_scuola_sec.!H710,IF(Foglio2!$J$3=Foglio2!$E$13,Direttivi_capi_ist.!H692,0)))))))))))</f>
        <v>0</v>
      </c>
      <c r="K710" s="248">
        <f>IF(Foglio2!$J$3=Foglio2!$E$3,Ausiliari_Coll.Scol.!I692,IF(Foglio2!$J$3=Foglio2!$E$4,Collab._Tecnici!I692,IF(Foglio2!$J$3=Foglio2!$E$5,Assistenti_Tecnici!I692,IF(Foglio2!$J$3=Foglio2!$E$6,Assistenti_Amm.vo!I692,IF(Foglio2!$J$3=Foglio2!$E$7,Resp_Coord_Amm.vo!I692,IF(Foglio2!$J$3=Foglio2!$E$8,Direttore_Amm.vo!I692,IF(Foglio2!$J$3=Foglio2!$E$9,Doc_mat_elem.re!I692,IF(Foglio2!$J$3=Foglio2!$E$10,Doc_dipl_scuola_sec.!I692,IF(Foglio2!$J$3=Foglio2!$E$11,Doc_scuola_media!I692,IF(Foglio2!$J$3=Foglio2!$E$12,Doc_laureati_scuola_sec.!I710,IF(Foglio2!$J$3=Foglio2!$E$13,Direttivi_capi_ist.!I692,0)))))))))))</f>
        <v>0</v>
      </c>
      <c r="L710" s="248">
        <f>IF(Foglio2!$J$3=Foglio2!$E$3,Ausiliari_Coll.Scol.!J692,IF(Foglio2!$J$3=Foglio2!$E$4,Collab._Tecnici!J692,IF(Foglio2!$J$3=Foglio2!$E$5,Assistenti_Tecnici!J692,IF(Foglio2!$J$3=Foglio2!$E$6,Assistenti_Amm.vo!J692,IF(Foglio2!$J$3=Foglio2!$E$7,Resp_Coord_Amm.vo!J692,IF(Foglio2!$J$3=Foglio2!$E$8,Direttore_Amm.vo!J692,IF(Foglio2!$J$3=Foglio2!$E$9,Doc_mat_elem.re!J692,IF(Foglio2!$J$3=Foglio2!$E$10,Doc_dipl_scuola_sec.!J692,IF(Foglio2!$J$3=Foglio2!$E$11,Doc_scuola_media!J692,IF(Foglio2!$J$3=Foglio2!$E$12,Doc_laureati_scuola_sec.!J710,IF(Foglio2!$J$3=Foglio2!$E$13,Direttivi_capi_ist.!J692,0)))))))))))</f>
        <v>0</v>
      </c>
      <c r="M710" s="249">
        <f>IF(Foglio2!$J$3=Foglio2!$E$3,Ausiliari_Coll.Scol.!K692,IF(Foglio2!$J$3=Foglio2!$E$4,Collab._Tecnici!K692,IF(Foglio2!$J$3=Foglio2!$E$5,Assistenti_Tecnici!K692,IF(Foglio2!$J$3=Foglio2!$E$6,Assistenti_Amm.vo!K692,IF(Foglio2!$J$3=Foglio2!$E$7,Resp_Coord_Amm.vo!K692,IF(Foglio2!$J$3=Foglio2!$E$8,Direttore_Amm.vo!K692,IF(Foglio2!$J$3=Foglio2!$E$9,Doc_mat_elem.re!K692,IF(Foglio2!$J$3=Foglio2!$E$10,Doc_dipl_scuola_sec.!K692,IF(Foglio2!$J$3=Foglio2!$E$11,Doc_scuola_media!K692,IF(Foglio2!$J$3=Foglio2!$E$12,Doc_laureati_scuola_sec.!K710,IF(Foglio2!$J$3=Foglio2!$E$13,Direttivi_capi_ist.!K692,0)))))))))))</f>
        <v>0</v>
      </c>
      <c r="N710" s="250">
        <f>IF(Foglio2!$J$3=Foglio2!$E$3,Ausiliari_Coll.Scol.!L692,IF(Foglio2!$J$3=Foglio2!$E$4,Collab._Tecnici!L692,IF(Foglio2!$J$3=Foglio2!$E$5,Assistenti_Tecnici!L692,IF(Foglio2!$J$3=Foglio2!$E$6,Assistenti_Amm.vo!L692,IF(Foglio2!$J$3=Foglio2!$E$7,Resp_Coord_Amm.vo!L692,IF(Foglio2!$J$3=Foglio2!$E$8,Direttore_Amm.vo!L692,IF(Foglio2!$J$3=Foglio2!$E$9,Doc_mat_elem.re!L692,IF(Foglio2!$J$3=Foglio2!$E$10,Doc_dipl_scuola_sec.!L692,IF(Foglio2!$J$3=Foglio2!$E$11,Doc_scuola_media!L692,IF(Foglio2!$J$3=Foglio2!$E$12,Doc_laureati_scuola_sec.!L710,IF(Foglio2!$J$3=Foglio2!$E$13,Direttivi_capi_ist.!L692,0)))))))))))</f>
        <v>0</v>
      </c>
      <c r="O710" s="251">
        <f>IF(Foglio2!$J$3=Foglio2!$E$3,Ausiliari_Coll.Scol.!M692,IF(Foglio2!$J$3=Foglio2!$E$4,Collab._Tecnici!M692,IF(Foglio2!$J$3=Foglio2!$E$5,Assistenti_Tecnici!M692,IF(Foglio2!$J$3=Foglio2!$E$6,Assistenti_Amm.vo!M692,IF(Foglio2!$J$3=Foglio2!$E$7,Resp_Coord_Amm.vo!M692,IF(Foglio2!$J$3=Foglio2!$E$8,Direttore_Amm.vo!M692,IF(Foglio2!$J$3=Foglio2!$E$9,Doc_mat_elem.re!M692,IF(Foglio2!$J$3=Foglio2!$E$10,Doc_dipl_scuola_sec.!M692,IF(Foglio2!$J$3=Foglio2!$E$11,Doc_scuola_media!M692,IF(Foglio2!$J$3=Foglio2!$E$12,Doc_laureati_scuola_sec.!M710,IF(Foglio2!$J$3=Foglio2!$E$13,Direttivi_capi_ist.!M692,0)))))))))))</f>
        <v>0</v>
      </c>
      <c r="P710" s="252">
        <f>IF(Foglio2!$J$3=Foglio2!$E$3,Ausiliari_Coll.Scol.!N692,IF(Foglio2!$J$3=Foglio2!$E$4,Collab._Tecnici!N692,IF(Foglio2!$J$3=Foglio2!$E$5,Assistenti_Tecnici!N692,IF(Foglio2!$J$3=Foglio2!$E$6,Assistenti_Amm.vo!N692,IF(Foglio2!$J$3=Foglio2!$E$7,Resp_Coord_Amm.vo!N692,IF(Foglio2!$J$3=Foglio2!$E$8,Direttore_Amm.vo!N692,IF(Foglio2!$J$3=Foglio2!$E$9,Doc_mat_elem.re!N692,IF(Foglio2!$J$3=Foglio2!$E$10,Doc_dipl_scuola_sec.!N692,IF(Foglio2!$J$3=Foglio2!$E$11,Doc_scuola_media!N692,IF(Foglio2!$J$3=Foglio2!$E$12,Doc_laureati_scuola_sec.!N710,IF(Foglio2!$J$3=Foglio2!$E$13,Direttivi_capi_ist.!N692,0)))))))))))</f>
        <v>0</v>
      </c>
      <c r="Q710" s="252">
        <f>IF(Foglio2!$J$3=Foglio2!$E$3,Ausiliari_Coll.Scol.!O692,IF(Foglio2!$J$3=Foglio2!$E$4,Collab._Tecnici!O692,IF(Foglio2!$J$3=Foglio2!$E$5,Assistenti_Tecnici!O692,IF(Foglio2!$J$3=Foglio2!$E$6,Assistenti_Amm.vo!O692,IF(Foglio2!$J$3=Foglio2!$E$7,Resp_Coord_Amm.vo!O692,IF(Foglio2!$J$3=Foglio2!$E$8,Direttore_Amm.vo!O692,IF(Foglio2!$J$3=Foglio2!$E$9,Doc_mat_elem.re!O692,IF(Foglio2!$J$3=Foglio2!$E$10,Doc_dipl_scuola_sec.!O692,IF(Foglio2!$J$3=Foglio2!$E$11,Doc_scuola_media!O692,IF(Foglio2!$J$3=Foglio2!$E$12,Doc_laureati_scuola_sec.!O710,IF(Foglio2!$J$3=Foglio2!$E$13,Direttivi_capi_ist.!O692,0)))))))))))</f>
        <v>0</v>
      </c>
      <c r="R710" s="252">
        <f>IF(Foglio2!$J$3=Foglio2!$E$3,Ausiliari_Coll.Scol.!P692,IF(Foglio2!$J$3=Foglio2!$E$4,Collab._Tecnici!P692,IF(Foglio2!$J$3=Foglio2!$E$5,Assistenti_Tecnici!P692,IF(Foglio2!$J$3=Foglio2!$E$6,Assistenti_Amm.vo!P692,IF(Foglio2!$J$3=Foglio2!$E$7,Resp_Coord_Amm.vo!P692,IF(Foglio2!$J$3=Foglio2!$E$8,Direttore_Amm.vo!P692,IF(Foglio2!$J$3=Foglio2!$E$9,Doc_mat_elem.re!P692,IF(Foglio2!$J$3=Foglio2!$E$10,Doc_dipl_scuola_sec.!P692,IF(Foglio2!$J$3=Foglio2!$E$11,Doc_scuola_media!P692,IF(Foglio2!$J$3=Foglio2!$E$12,Doc_laureati_scuola_sec.!P710,IF(Foglio2!$J$3=Foglio2!$E$13,Direttivi_capi_ist.!P692,0)))))))))))</f>
        <v>0</v>
      </c>
      <c r="S710" s="252">
        <f>IF(Foglio2!$J$3=Foglio2!$E$3,Ausiliari_Coll.Scol.!Q692,IF(Foglio2!$J$3=Foglio2!$E$4,Collab._Tecnici!Q692,IF(Foglio2!$J$3=Foglio2!$E$5,Assistenti_Tecnici!Q692,IF(Foglio2!$J$3=Foglio2!$E$6,Assistenti_Amm.vo!Q692,IF(Foglio2!$J$3=Foglio2!$E$7,Resp_Coord_Amm.vo!Q692,IF(Foglio2!$J$3=Foglio2!$E$8,Direttore_Amm.vo!Q692,IF(Foglio2!$J$3=Foglio2!$E$9,Doc_mat_elem.re!Q692,IF(Foglio2!$J$3=Foglio2!$E$10,Doc_dipl_scuola_sec.!Q692,IF(Foglio2!$J$3=Foglio2!$E$11,Doc_scuola_media!Q692,IF(Foglio2!$J$3=Foglio2!$E$12,Doc_laureati_scuola_sec.!Q710,IF(Foglio2!$J$3=Foglio2!$E$13,Direttivi_capi_ist.!Q692,0)))))))))))</f>
        <v>0</v>
      </c>
      <c r="T710" s="252">
        <f>IF(Foglio2!$J$3=Foglio2!$E$3,Ausiliari_Coll.Scol.!R692,IF(Foglio2!$J$3=Foglio2!$E$4,Collab._Tecnici!R692,IF(Foglio2!$J$3=Foglio2!$E$5,Assistenti_Tecnici!R692,IF(Foglio2!$J$3=Foglio2!$E$6,Assistenti_Amm.vo!R692,IF(Foglio2!$J$3=Foglio2!$E$7,Resp_Coord_Amm.vo!R692,IF(Foglio2!$J$3=Foglio2!$E$8,Direttore_Amm.vo!R692,IF(Foglio2!$J$3=Foglio2!$E$9,Doc_mat_elem.re!R692,IF(Foglio2!$J$3=Foglio2!$E$10,Doc_dipl_scuola_sec.!R692,IF(Foglio2!$J$3=Foglio2!$E$11,Doc_scuola_media!R692,IF(Foglio2!$J$3=Foglio2!$E$12,Doc_laureati_scuola_sec.!R710,IF(Foglio2!$J$3=Foglio2!$E$13,Direttivi_capi_ist.!R692,0)))))))))))</f>
        <v>0</v>
      </c>
      <c r="U710" s="252">
        <f t="shared" ref="U710" si="4398">(P710)/12*0.8</f>
        <v>0</v>
      </c>
      <c r="V710" s="252">
        <f t="shared" ref="V710" si="4399">(P710+R710)/12*0.8</f>
        <v>0</v>
      </c>
      <c r="W710" s="253" t="str">
        <f t="shared" ref="W710:W724" si="4400">"Fascia Da "&amp;F710&amp;" a "&amp;F711&amp;" Decorrenza "&amp;DAY(C710)&amp;"/"&amp;MONTH(C710)&amp;"/"&amp;YEAR(C710)</f>
        <v>Fascia Da 0 a 2 Decorrenza 1/1/2011</v>
      </c>
    </row>
    <row r="711" spans="1:23" ht="9" customHeight="1" x14ac:dyDescent="0.2">
      <c r="B711" s="245">
        <f t="shared" ref="B711:B798" si="4401">B710+1</f>
        <v>40545</v>
      </c>
      <c r="C711" s="376"/>
      <c r="D711" s="376"/>
      <c r="E711" s="254" t="s">
        <v>4</v>
      </c>
      <c r="F711" s="255">
        <v>2</v>
      </c>
      <c r="G711" s="267">
        <f t="shared" ref="G711" si="4402">G710*1936.27</f>
        <v>0</v>
      </c>
      <c r="H711" s="267">
        <f t="shared" ref="H711" si="4403">H710*1936.27</f>
        <v>0</v>
      </c>
      <c r="I711" s="267">
        <f t="shared" ref="I711" si="4404">I710*1936.27</f>
        <v>0</v>
      </c>
      <c r="J711" s="267">
        <f t="shared" ref="J711" si="4405">J710*1936.27</f>
        <v>0</v>
      </c>
      <c r="K711" s="267">
        <f t="shared" ref="K711" si="4406">K710*1936.27</f>
        <v>0</v>
      </c>
      <c r="L711" s="266">
        <f t="shared" ref="L711" si="4407">L710*1936.27</f>
        <v>0</v>
      </c>
      <c r="M711" s="267">
        <f t="shared" ref="M711" si="4408">M710*1936.27</f>
        <v>0</v>
      </c>
      <c r="N711" s="182">
        <f t="shared" ref="N711" si="4409">N710*1936.27</f>
        <v>0</v>
      </c>
      <c r="O711" s="183">
        <f t="shared" ref="O711" si="4410">O710*1936.27</f>
        <v>0</v>
      </c>
      <c r="P711" s="184">
        <f t="shared" ref="P711" si="4411">P710*1936.27</f>
        <v>0</v>
      </c>
      <c r="Q711" s="184">
        <f t="shared" ref="Q711" si="4412">Q710*1936.27</f>
        <v>0</v>
      </c>
      <c r="R711" s="184">
        <f t="shared" ref="R711" si="4413">R710*1936.27</f>
        <v>0</v>
      </c>
      <c r="S711" s="184">
        <f t="shared" ref="S711" si="4414">S710*1936.27</f>
        <v>0</v>
      </c>
      <c r="T711" s="184">
        <f t="shared" ref="T711" si="4415">T710*1936.27</f>
        <v>0</v>
      </c>
      <c r="U711" s="184">
        <f t="shared" ref="U711" si="4416">U710*1936.27</f>
        <v>0</v>
      </c>
      <c r="V711" s="184">
        <f t="shared" ref="V711" si="4417">V710*1936.27</f>
        <v>0</v>
      </c>
    </row>
    <row r="712" spans="1:23" ht="12.75" customHeight="1" x14ac:dyDescent="0.2">
      <c r="A712" s="104">
        <f>IF(Foglio2!$J$7=1,TRUNC(Base!V712,0),TRUNC(Base!U712,0))</f>
        <v>0</v>
      </c>
      <c r="B712" s="245">
        <f t="shared" si="4223"/>
        <v>40546</v>
      </c>
      <c r="C712" s="377">
        <f t="shared" ref="C712:D712" si="4418">C710</f>
        <v>40544</v>
      </c>
      <c r="D712" s="377">
        <f t="shared" si="4418"/>
        <v>42369</v>
      </c>
      <c r="E712" s="259" t="s">
        <v>3</v>
      </c>
      <c r="F712" s="260">
        <v>3</v>
      </c>
      <c r="G712" s="248">
        <f>IF(Foglio2!$J$3=Foglio2!$E$3,Ausiliari_Coll.Scol.!E694,IF(Foglio2!$J$3=Foglio2!$E$4,Collab._Tecnici!E694,IF(Foglio2!$J$3=Foglio2!$E$5,Assistenti_Tecnici!E694,IF(Foglio2!$J$3=Foglio2!$E$6,Assistenti_Amm.vo!E694,IF(Foglio2!$J$3=Foglio2!$E$7,Resp_Coord_Amm.vo!E694,IF(Foglio2!$J$3=Foglio2!$E$8,Direttore_Amm.vo!E694,IF(Foglio2!$J$3=Foglio2!$E$9,Doc_mat_elem.re!E694,IF(Foglio2!$J$3=Foglio2!$E$10,Doc_dipl_scuola_sec.!E694,IF(Foglio2!$J$3=Foglio2!$E$11,Doc_scuola_media!E694,IF(Foglio2!$J$3=Foglio2!$E$12,Doc_laureati_scuola_sec.!E712,IF(Foglio2!$J$3=Foglio2!$E$13,Direttivi_capi_ist.!E694,0)))))))))))</f>
        <v>0</v>
      </c>
      <c r="H712" s="248">
        <f>IF(Foglio2!$J$3=Foglio2!$E$3,Ausiliari_Coll.Scol.!F694,IF(Foglio2!$J$3=Foglio2!$E$4,Collab._Tecnici!F694,IF(Foglio2!$J$3=Foglio2!$E$5,Assistenti_Tecnici!F694,IF(Foglio2!$J$3=Foglio2!$E$6,Assistenti_Amm.vo!F694,IF(Foglio2!$J$3=Foglio2!$E$7,Resp_Coord_Amm.vo!F694,IF(Foglio2!$J$3=Foglio2!$E$8,Direttore_Amm.vo!F694,IF(Foglio2!$J$3=Foglio2!$E$9,Doc_mat_elem.re!F694,IF(Foglio2!$J$3=Foglio2!$E$10,Doc_dipl_scuola_sec.!F694,IF(Foglio2!$J$3=Foglio2!$E$11,Doc_scuola_media!F694,IF(Foglio2!$J$3=Foglio2!$E$12,Doc_laureati_scuola_sec.!F712,IF(Foglio2!$J$3=Foglio2!$E$13,Direttivi_capi_ist.!F694,0)))))))))))</f>
        <v>0</v>
      </c>
      <c r="I712" s="248">
        <f>IF(Foglio2!$J$3=Foglio2!$E$3,Ausiliari_Coll.Scol.!G694,IF(Foglio2!$J$3=Foglio2!$E$4,Collab._Tecnici!G694,IF(Foglio2!$J$3=Foglio2!$E$5,Assistenti_Tecnici!G694,IF(Foglio2!$J$3=Foglio2!$E$6,Assistenti_Amm.vo!G694,IF(Foglio2!$J$3=Foglio2!$E$7,Resp_Coord_Amm.vo!G694,IF(Foglio2!$J$3=Foglio2!$E$8,Direttore_Amm.vo!G694,IF(Foglio2!$J$3=Foglio2!$E$9,Doc_mat_elem.re!G694,IF(Foglio2!$J$3=Foglio2!$E$10,Doc_dipl_scuola_sec.!G694,IF(Foglio2!$J$3=Foglio2!$E$11,Doc_scuola_media!G694,IF(Foglio2!$J$3=Foglio2!$E$12,Doc_laureati_scuola_sec.!G712,IF(Foglio2!$J$3=Foglio2!$E$13,Direttivi_capi_ist.!G694,0)))))))))))</f>
        <v>0</v>
      </c>
      <c r="J712" s="248">
        <f>IF(Foglio2!$J$3=Foglio2!$E$3,Ausiliari_Coll.Scol.!H694,IF(Foglio2!$J$3=Foglio2!$E$4,Collab._Tecnici!H694,IF(Foglio2!$J$3=Foglio2!$E$5,Assistenti_Tecnici!H694,IF(Foglio2!$J$3=Foglio2!$E$6,Assistenti_Amm.vo!H694,IF(Foglio2!$J$3=Foglio2!$E$7,Resp_Coord_Amm.vo!H694,IF(Foglio2!$J$3=Foglio2!$E$8,Direttore_Amm.vo!H694,IF(Foglio2!$J$3=Foglio2!$E$9,Doc_mat_elem.re!H694,IF(Foglio2!$J$3=Foglio2!$E$10,Doc_dipl_scuola_sec.!H694,IF(Foglio2!$J$3=Foglio2!$E$11,Doc_scuola_media!H694,IF(Foglio2!$J$3=Foglio2!$E$12,Doc_laureati_scuola_sec.!H712,IF(Foglio2!$J$3=Foglio2!$E$13,Direttivi_capi_ist.!H694,0)))))))))))</f>
        <v>0</v>
      </c>
      <c r="K712" s="248">
        <f>IF(Foglio2!$J$3=Foglio2!$E$3,Ausiliari_Coll.Scol.!I694,IF(Foglio2!$J$3=Foglio2!$E$4,Collab._Tecnici!I694,IF(Foglio2!$J$3=Foglio2!$E$5,Assistenti_Tecnici!I694,IF(Foglio2!$J$3=Foglio2!$E$6,Assistenti_Amm.vo!I694,IF(Foglio2!$J$3=Foglio2!$E$7,Resp_Coord_Amm.vo!I694,IF(Foglio2!$J$3=Foglio2!$E$8,Direttore_Amm.vo!I694,IF(Foglio2!$J$3=Foglio2!$E$9,Doc_mat_elem.re!I694,IF(Foglio2!$J$3=Foglio2!$E$10,Doc_dipl_scuola_sec.!I694,IF(Foglio2!$J$3=Foglio2!$E$11,Doc_scuola_media!I694,IF(Foglio2!$J$3=Foglio2!$E$12,Doc_laureati_scuola_sec.!I712,IF(Foglio2!$J$3=Foglio2!$E$13,Direttivi_capi_ist.!I694,0)))))))))))</f>
        <v>0</v>
      </c>
      <c r="L712" s="248">
        <f>IF(Foglio2!$J$3=Foglio2!$E$3,Ausiliari_Coll.Scol.!J694,IF(Foglio2!$J$3=Foglio2!$E$4,Collab._Tecnici!J694,IF(Foglio2!$J$3=Foglio2!$E$5,Assistenti_Tecnici!J694,IF(Foglio2!$J$3=Foglio2!$E$6,Assistenti_Amm.vo!J694,IF(Foglio2!$J$3=Foglio2!$E$7,Resp_Coord_Amm.vo!J694,IF(Foglio2!$J$3=Foglio2!$E$8,Direttore_Amm.vo!J694,IF(Foglio2!$J$3=Foglio2!$E$9,Doc_mat_elem.re!J694,IF(Foglio2!$J$3=Foglio2!$E$10,Doc_dipl_scuola_sec.!J694,IF(Foglio2!$J$3=Foglio2!$E$11,Doc_scuola_media!J694,IF(Foglio2!$J$3=Foglio2!$E$12,Doc_laureati_scuola_sec.!J712,IF(Foglio2!$J$3=Foglio2!$E$13,Direttivi_capi_ist.!J694,0)))))))))))</f>
        <v>0</v>
      </c>
      <c r="M712" s="249">
        <f>IF(Foglio2!$J$3=Foglio2!$E$3,Ausiliari_Coll.Scol.!K694,IF(Foglio2!$J$3=Foglio2!$E$4,Collab._Tecnici!K694,IF(Foglio2!$J$3=Foglio2!$E$5,Assistenti_Tecnici!K694,IF(Foglio2!$J$3=Foglio2!$E$6,Assistenti_Amm.vo!K694,IF(Foglio2!$J$3=Foglio2!$E$7,Resp_Coord_Amm.vo!K694,IF(Foglio2!$J$3=Foglio2!$E$8,Direttore_Amm.vo!K694,IF(Foglio2!$J$3=Foglio2!$E$9,Doc_mat_elem.re!K694,IF(Foglio2!$J$3=Foglio2!$E$10,Doc_dipl_scuola_sec.!K694,IF(Foglio2!$J$3=Foglio2!$E$11,Doc_scuola_media!K694,IF(Foglio2!$J$3=Foglio2!$E$12,Doc_laureati_scuola_sec.!K712,IF(Foglio2!$J$3=Foglio2!$E$13,Direttivi_capi_ist.!K694,0)))))))))))</f>
        <v>0</v>
      </c>
      <c r="N712" s="250">
        <f>IF(Foglio2!$J$3=Foglio2!$E$3,Ausiliari_Coll.Scol.!L694,IF(Foglio2!$J$3=Foglio2!$E$4,Collab._Tecnici!L694,IF(Foglio2!$J$3=Foglio2!$E$5,Assistenti_Tecnici!L694,IF(Foglio2!$J$3=Foglio2!$E$6,Assistenti_Amm.vo!L694,IF(Foglio2!$J$3=Foglio2!$E$7,Resp_Coord_Amm.vo!L694,IF(Foglio2!$J$3=Foglio2!$E$8,Direttore_Amm.vo!L694,IF(Foglio2!$J$3=Foglio2!$E$9,Doc_mat_elem.re!L694,IF(Foglio2!$J$3=Foglio2!$E$10,Doc_dipl_scuola_sec.!L694,IF(Foglio2!$J$3=Foglio2!$E$11,Doc_scuola_media!L694,IF(Foglio2!$J$3=Foglio2!$E$12,Doc_laureati_scuola_sec.!L712,IF(Foglio2!$J$3=Foglio2!$E$13,Direttivi_capi_ist.!L694,0)))))))))))</f>
        <v>0</v>
      </c>
      <c r="O712" s="251">
        <f>IF(Foglio2!$J$3=Foglio2!$E$3,Ausiliari_Coll.Scol.!M694,IF(Foglio2!$J$3=Foglio2!$E$4,Collab._Tecnici!M694,IF(Foglio2!$J$3=Foglio2!$E$5,Assistenti_Tecnici!M694,IF(Foglio2!$J$3=Foglio2!$E$6,Assistenti_Amm.vo!M694,IF(Foglio2!$J$3=Foglio2!$E$7,Resp_Coord_Amm.vo!M694,IF(Foglio2!$J$3=Foglio2!$E$8,Direttore_Amm.vo!M694,IF(Foglio2!$J$3=Foglio2!$E$9,Doc_mat_elem.re!M694,IF(Foglio2!$J$3=Foglio2!$E$10,Doc_dipl_scuola_sec.!M694,IF(Foglio2!$J$3=Foglio2!$E$11,Doc_scuola_media!M694,IF(Foglio2!$J$3=Foglio2!$E$12,Doc_laureati_scuola_sec.!M712,IF(Foglio2!$J$3=Foglio2!$E$13,Direttivi_capi_ist.!M694,0)))))))))))</f>
        <v>0</v>
      </c>
      <c r="P712" s="252">
        <f>IF(Foglio2!$J$3=Foglio2!$E$3,Ausiliari_Coll.Scol.!N694,IF(Foglio2!$J$3=Foglio2!$E$4,Collab._Tecnici!N694,IF(Foglio2!$J$3=Foglio2!$E$5,Assistenti_Tecnici!N694,IF(Foglio2!$J$3=Foglio2!$E$6,Assistenti_Amm.vo!N694,IF(Foglio2!$J$3=Foglio2!$E$7,Resp_Coord_Amm.vo!N694,IF(Foglio2!$J$3=Foglio2!$E$8,Direttore_Amm.vo!N694,IF(Foglio2!$J$3=Foglio2!$E$9,Doc_mat_elem.re!N694,IF(Foglio2!$J$3=Foglio2!$E$10,Doc_dipl_scuola_sec.!N694,IF(Foglio2!$J$3=Foglio2!$E$11,Doc_scuola_media!N694,IF(Foglio2!$J$3=Foglio2!$E$12,Doc_laureati_scuola_sec.!N712,IF(Foglio2!$J$3=Foglio2!$E$13,Direttivi_capi_ist.!N694,0)))))))))))</f>
        <v>0</v>
      </c>
      <c r="Q712" s="252">
        <f>IF(Foglio2!$J$3=Foglio2!$E$3,Ausiliari_Coll.Scol.!O694,IF(Foglio2!$J$3=Foglio2!$E$4,Collab._Tecnici!O694,IF(Foglio2!$J$3=Foglio2!$E$5,Assistenti_Tecnici!O694,IF(Foglio2!$J$3=Foglio2!$E$6,Assistenti_Amm.vo!O694,IF(Foglio2!$J$3=Foglio2!$E$7,Resp_Coord_Amm.vo!O694,IF(Foglio2!$J$3=Foglio2!$E$8,Direttore_Amm.vo!O694,IF(Foglio2!$J$3=Foglio2!$E$9,Doc_mat_elem.re!O694,IF(Foglio2!$J$3=Foglio2!$E$10,Doc_dipl_scuola_sec.!O694,IF(Foglio2!$J$3=Foglio2!$E$11,Doc_scuola_media!O694,IF(Foglio2!$J$3=Foglio2!$E$12,Doc_laureati_scuola_sec.!O712,IF(Foglio2!$J$3=Foglio2!$E$13,Direttivi_capi_ist.!O694,0)))))))))))</f>
        <v>0</v>
      </c>
      <c r="R712" s="252">
        <f>IF(Foglio2!$J$3=Foglio2!$E$3,Ausiliari_Coll.Scol.!P694,IF(Foglio2!$J$3=Foglio2!$E$4,Collab._Tecnici!P694,IF(Foglio2!$J$3=Foglio2!$E$5,Assistenti_Tecnici!P694,IF(Foglio2!$J$3=Foglio2!$E$6,Assistenti_Amm.vo!P694,IF(Foglio2!$J$3=Foglio2!$E$7,Resp_Coord_Amm.vo!P694,IF(Foglio2!$J$3=Foglio2!$E$8,Direttore_Amm.vo!P694,IF(Foglio2!$J$3=Foglio2!$E$9,Doc_mat_elem.re!P694,IF(Foglio2!$J$3=Foglio2!$E$10,Doc_dipl_scuola_sec.!P694,IF(Foglio2!$J$3=Foglio2!$E$11,Doc_scuola_media!P694,IF(Foglio2!$J$3=Foglio2!$E$12,Doc_laureati_scuola_sec.!P712,IF(Foglio2!$J$3=Foglio2!$E$13,Direttivi_capi_ist.!P694,0)))))))))))</f>
        <v>0</v>
      </c>
      <c r="S712" s="252">
        <f>IF(Foglio2!$J$3=Foglio2!$E$3,Ausiliari_Coll.Scol.!Q694,IF(Foglio2!$J$3=Foglio2!$E$4,Collab._Tecnici!Q694,IF(Foglio2!$J$3=Foglio2!$E$5,Assistenti_Tecnici!Q694,IF(Foglio2!$J$3=Foglio2!$E$6,Assistenti_Amm.vo!Q694,IF(Foglio2!$J$3=Foglio2!$E$7,Resp_Coord_Amm.vo!Q694,IF(Foglio2!$J$3=Foglio2!$E$8,Direttore_Amm.vo!Q694,IF(Foglio2!$J$3=Foglio2!$E$9,Doc_mat_elem.re!Q694,IF(Foglio2!$J$3=Foglio2!$E$10,Doc_dipl_scuola_sec.!Q694,IF(Foglio2!$J$3=Foglio2!$E$11,Doc_scuola_media!Q694,IF(Foglio2!$J$3=Foglio2!$E$12,Doc_laureati_scuola_sec.!Q712,IF(Foglio2!$J$3=Foglio2!$E$13,Direttivi_capi_ist.!Q694,0)))))))))))</f>
        <v>0</v>
      </c>
      <c r="T712" s="252">
        <f>IF(Foglio2!$J$3=Foglio2!$E$3,Ausiliari_Coll.Scol.!R694,IF(Foglio2!$J$3=Foglio2!$E$4,Collab._Tecnici!R694,IF(Foglio2!$J$3=Foglio2!$E$5,Assistenti_Tecnici!R694,IF(Foglio2!$J$3=Foglio2!$E$6,Assistenti_Amm.vo!R694,IF(Foglio2!$J$3=Foglio2!$E$7,Resp_Coord_Amm.vo!R694,IF(Foglio2!$J$3=Foglio2!$E$8,Direttore_Amm.vo!R694,IF(Foglio2!$J$3=Foglio2!$E$9,Doc_mat_elem.re!R694,IF(Foglio2!$J$3=Foglio2!$E$10,Doc_dipl_scuola_sec.!R694,IF(Foglio2!$J$3=Foglio2!$E$11,Doc_scuola_media!R694,IF(Foglio2!$J$3=Foglio2!$E$12,Doc_laureati_scuola_sec.!R712,IF(Foglio2!$J$3=Foglio2!$E$13,Direttivi_capi_ist.!R694,0)))))))))))</f>
        <v>0</v>
      </c>
      <c r="U712" s="252">
        <f t="shared" ref="U712" si="4419">(P712)/12*0.8</f>
        <v>0</v>
      </c>
      <c r="V712" s="252">
        <f t="shared" ref="V712" si="4420">(P712+R712)/12*0.8</f>
        <v>0</v>
      </c>
      <c r="W712" s="253" t="str">
        <f t="shared" ref="W712" si="4421">"Fascia Da "&amp;F712&amp;" a "&amp;F713&amp;" Decorrenza "&amp;DAY(C710)&amp;"/"&amp;MONTH(C710)&amp;"/"&amp;YEAR(C710)</f>
        <v>Fascia Da 3 a 8 Decorrenza 1/1/2011</v>
      </c>
    </row>
    <row r="713" spans="1:23" ht="9" customHeight="1" x14ac:dyDescent="0.2">
      <c r="B713" s="245">
        <f t="shared" si="4223"/>
        <v>40547</v>
      </c>
      <c r="C713" s="377"/>
      <c r="D713" s="377"/>
      <c r="E713" s="254" t="s">
        <v>4</v>
      </c>
      <c r="F713" s="255">
        <v>8</v>
      </c>
      <c r="G713" s="267">
        <f t="shared" ref="G713" si="4422">G712*1936.27</f>
        <v>0</v>
      </c>
      <c r="H713" s="267">
        <f t="shared" ref="H713" si="4423">H712*1936.27</f>
        <v>0</v>
      </c>
      <c r="I713" s="267">
        <f t="shared" ref="I713" si="4424">I712*1936.27</f>
        <v>0</v>
      </c>
      <c r="J713" s="267">
        <f t="shared" ref="J713" si="4425">J712*1936.27</f>
        <v>0</v>
      </c>
      <c r="K713" s="267">
        <f t="shared" ref="K713" si="4426">K712*1936.27</f>
        <v>0</v>
      </c>
      <c r="L713" s="266">
        <f t="shared" ref="L713" si="4427">L712*1936.27</f>
        <v>0</v>
      </c>
      <c r="M713" s="267">
        <f t="shared" ref="M713" si="4428">M712*1936.27</f>
        <v>0</v>
      </c>
      <c r="N713" s="182">
        <f t="shared" ref="N713" si="4429">N712*1936.27</f>
        <v>0</v>
      </c>
      <c r="O713" s="183">
        <f t="shared" ref="O713" si="4430">O712*1936.27</f>
        <v>0</v>
      </c>
      <c r="P713" s="184">
        <f t="shared" ref="P713" si="4431">P712*1936.27</f>
        <v>0</v>
      </c>
      <c r="Q713" s="184">
        <f t="shared" ref="Q713" si="4432">Q712*1936.27</f>
        <v>0</v>
      </c>
      <c r="R713" s="184">
        <f t="shared" ref="R713" si="4433">R712*1936.27</f>
        <v>0</v>
      </c>
      <c r="S713" s="184">
        <f t="shared" ref="S713" si="4434">S712*1936.27</f>
        <v>0</v>
      </c>
      <c r="T713" s="184">
        <f t="shared" ref="T713" si="4435">T712*1936.27</f>
        <v>0</v>
      </c>
      <c r="U713" s="184">
        <f t="shared" ref="U713" si="4436">U712*1936.27</f>
        <v>0</v>
      </c>
      <c r="V713" s="184">
        <f t="shared" ref="V713" si="4437">V712*1936.27</f>
        <v>0</v>
      </c>
    </row>
    <row r="714" spans="1:23" ht="12.75" customHeight="1" x14ac:dyDescent="0.2">
      <c r="A714" s="104">
        <f>IF(Foglio2!$J$7=1,TRUNC(Base!V714,0),TRUNC(Base!U714,0))</f>
        <v>0</v>
      </c>
      <c r="B714" s="245">
        <f t="shared" si="4223"/>
        <v>40548</v>
      </c>
      <c r="C714" s="377"/>
      <c r="D714" s="377"/>
      <c r="E714" s="259" t="s">
        <v>3</v>
      </c>
      <c r="F714" s="260">
        <v>9</v>
      </c>
      <c r="G714" s="248">
        <f>IF(Foglio2!$J$3=Foglio2!$E$3,Ausiliari_Coll.Scol.!E696,IF(Foglio2!$J$3=Foglio2!$E$4,Collab._Tecnici!E696,IF(Foglio2!$J$3=Foglio2!$E$5,Assistenti_Tecnici!E696,IF(Foglio2!$J$3=Foglio2!$E$6,Assistenti_Amm.vo!E696,IF(Foglio2!$J$3=Foglio2!$E$7,Resp_Coord_Amm.vo!E696,IF(Foglio2!$J$3=Foglio2!$E$8,Direttore_Amm.vo!E696,IF(Foglio2!$J$3=Foglio2!$E$9,Doc_mat_elem.re!E696,IF(Foglio2!$J$3=Foglio2!$E$10,Doc_dipl_scuola_sec.!E696,IF(Foglio2!$J$3=Foglio2!$E$11,Doc_scuola_media!E696,IF(Foglio2!$J$3=Foglio2!$E$12,Doc_laureati_scuola_sec.!E714,IF(Foglio2!$J$3=Foglio2!$E$13,Direttivi_capi_ist.!E696,0)))))))))))</f>
        <v>0</v>
      </c>
      <c r="H714" s="248">
        <f>IF(Foglio2!$J$3=Foglio2!$E$3,Ausiliari_Coll.Scol.!F696,IF(Foglio2!$J$3=Foglio2!$E$4,Collab._Tecnici!F696,IF(Foglio2!$J$3=Foglio2!$E$5,Assistenti_Tecnici!F696,IF(Foglio2!$J$3=Foglio2!$E$6,Assistenti_Amm.vo!F696,IF(Foglio2!$J$3=Foglio2!$E$7,Resp_Coord_Amm.vo!F696,IF(Foglio2!$J$3=Foglio2!$E$8,Direttore_Amm.vo!F696,IF(Foglio2!$J$3=Foglio2!$E$9,Doc_mat_elem.re!F696,IF(Foglio2!$J$3=Foglio2!$E$10,Doc_dipl_scuola_sec.!F696,IF(Foglio2!$J$3=Foglio2!$E$11,Doc_scuola_media!F696,IF(Foglio2!$J$3=Foglio2!$E$12,Doc_laureati_scuola_sec.!F714,IF(Foglio2!$J$3=Foglio2!$E$13,Direttivi_capi_ist.!F696,0)))))))))))</f>
        <v>0</v>
      </c>
      <c r="I714" s="248">
        <f>IF(Foglio2!$J$3=Foglio2!$E$3,Ausiliari_Coll.Scol.!G696,IF(Foglio2!$J$3=Foglio2!$E$4,Collab._Tecnici!G696,IF(Foglio2!$J$3=Foglio2!$E$5,Assistenti_Tecnici!G696,IF(Foglio2!$J$3=Foglio2!$E$6,Assistenti_Amm.vo!G696,IF(Foglio2!$J$3=Foglio2!$E$7,Resp_Coord_Amm.vo!G696,IF(Foglio2!$J$3=Foglio2!$E$8,Direttore_Amm.vo!G696,IF(Foglio2!$J$3=Foglio2!$E$9,Doc_mat_elem.re!G696,IF(Foglio2!$J$3=Foglio2!$E$10,Doc_dipl_scuola_sec.!G696,IF(Foglio2!$J$3=Foglio2!$E$11,Doc_scuola_media!G696,IF(Foglio2!$J$3=Foglio2!$E$12,Doc_laureati_scuola_sec.!G714,IF(Foglio2!$J$3=Foglio2!$E$13,Direttivi_capi_ist.!G696,0)))))))))))</f>
        <v>0</v>
      </c>
      <c r="J714" s="248">
        <f>IF(Foglio2!$J$3=Foglio2!$E$3,Ausiliari_Coll.Scol.!H696,IF(Foglio2!$J$3=Foglio2!$E$4,Collab._Tecnici!H696,IF(Foglio2!$J$3=Foglio2!$E$5,Assistenti_Tecnici!H696,IF(Foglio2!$J$3=Foglio2!$E$6,Assistenti_Amm.vo!H696,IF(Foglio2!$J$3=Foglio2!$E$7,Resp_Coord_Amm.vo!H696,IF(Foglio2!$J$3=Foglio2!$E$8,Direttore_Amm.vo!H696,IF(Foglio2!$J$3=Foglio2!$E$9,Doc_mat_elem.re!H696,IF(Foglio2!$J$3=Foglio2!$E$10,Doc_dipl_scuola_sec.!H696,IF(Foglio2!$J$3=Foglio2!$E$11,Doc_scuola_media!H696,IF(Foglio2!$J$3=Foglio2!$E$12,Doc_laureati_scuola_sec.!H714,IF(Foglio2!$J$3=Foglio2!$E$13,Direttivi_capi_ist.!H696,0)))))))))))</f>
        <v>0</v>
      </c>
      <c r="K714" s="248">
        <f>IF(Foglio2!$J$3=Foglio2!$E$3,Ausiliari_Coll.Scol.!I696,IF(Foglio2!$J$3=Foglio2!$E$4,Collab._Tecnici!I696,IF(Foglio2!$J$3=Foglio2!$E$5,Assistenti_Tecnici!I696,IF(Foglio2!$J$3=Foglio2!$E$6,Assistenti_Amm.vo!I696,IF(Foglio2!$J$3=Foglio2!$E$7,Resp_Coord_Amm.vo!I696,IF(Foglio2!$J$3=Foglio2!$E$8,Direttore_Amm.vo!I696,IF(Foglio2!$J$3=Foglio2!$E$9,Doc_mat_elem.re!I696,IF(Foglio2!$J$3=Foglio2!$E$10,Doc_dipl_scuola_sec.!I696,IF(Foglio2!$J$3=Foglio2!$E$11,Doc_scuola_media!I696,IF(Foglio2!$J$3=Foglio2!$E$12,Doc_laureati_scuola_sec.!I714,IF(Foglio2!$J$3=Foglio2!$E$13,Direttivi_capi_ist.!I696,0)))))))))))</f>
        <v>0</v>
      </c>
      <c r="L714" s="248">
        <f>IF(Foglio2!$J$3=Foglio2!$E$3,Ausiliari_Coll.Scol.!J696,IF(Foglio2!$J$3=Foglio2!$E$4,Collab._Tecnici!J696,IF(Foglio2!$J$3=Foglio2!$E$5,Assistenti_Tecnici!J696,IF(Foglio2!$J$3=Foglio2!$E$6,Assistenti_Amm.vo!J696,IF(Foglio2!$J$3=Foglio2!$E$7,Resp_Coord_Amm.vo!J696,IF(Foglio2!$J$3=Foglio2!$E$8,Direttore_Amm.vo!J696,IF(Foglio2!$J$3=Foglio2!$E$9,Doc_mat_elem.re!J696,IF(Foglio2!$J$3=Foglio2!$E$10,Doc_dipl_scuola_sec.!J696,IF(Foglio2!$J$3=Foglio2!$E$11,Doc_scuola_media!J696,IF(Foglio2!$J$3=Foglio2!$E$12,Doc_laureati_scuola_sec.!J714,IF(Foglio2!$J$3=Foglio2!$E$13,Direttivi_capi_ist.!J696,0)))))))))))</f>
        <v>0</v>
      </c>
      <c r="M714" s="249">
        <f>IF(Foglio2!$J$3=Foglio2!$E$3,Ausiliari_Coll.Scol.!K696,IF(Foglio2!$J$3=Foglio2!$E$4,Collab._Tecnici!K696,IF(Foglio2!$J$3=Foglio2!$E$5,Assistenti_Tecnici!K696,IF(Foglio2!$J$3=Foglio2!$E$6,Assistenti_Amm.vo!K696,IF(Foglio2!$J$3=Foglio2!$E$7,Resp_Coord_Amm.vo!K696,IF(Foglio2!$J$3=Foglio2!$E$8,Direttore_Amm.vo!K696,IF(Foglio2!$J$3=Foglio2!$E$9,Doc_mat_elem.re!K696,IF(Foglio2!$J$3=Foglio2!$E$10,Doc_dipl_scuola_sec.!K696,IF(Foglio2!$J$3=Foglio2!$E$11,Doc_scuola_media!K696,IF(Foglio2!$J$3=Foglio2!$E$12,Doc_laureati_scuola_sec.!K714,IF(Foglio2!$J$3=Foglio2!$E$13,Direttivi_capi_ist.!K696,0)))))))))))</f>
        <v>0</v>
      </c>
      <c r="N714" s="250">
        <f>IF(Foglio2!$J$3=Foglio2!$E$3,Ausiliari_Coll.Scol.!L696,IF(Foglio2!$J$3=Foglio2!$E$4,Collab._Tecnici!L696,IF(Foglio2!$J$3=Foglio2!$E$5,Assistenti_Tecnici!L696,IF(Foglio2!$J$3=Foglio2!$E$6,Assistenti_Amm.vo!L696,IF(Foglio2!$J$3=Foglio2!$E$7,Resp_Coord_Amm.vo!L696,IF(Foglio2!$J$3=Foglio2!$E$8,Direttore_Amm.vo!L696,IF(Foglio2!$J$3=Foglio2!$E$9,Doc_mat_elem.re!L696,IF(Foglio2!$J$3=Foglio2!$E$10,Doc_dipl_scuola_sec.!L696,IF(Foglio2!$J$3=Foglio2!$E$11,Doc_scuola_media!L696,IF(Foglio2!$J$3=Foglio2!$E$12,Doc_laureati_scuola_sec.!L714,IF(Foglio2!$J$3=Foglio2!$E$13,Direttivi_capi_ist.!L696,0)))))))))))</f>
        <v>0</v>
      </c>
      <c r="O714" s="251">
        <f>IF(Foglio2!$J$3=Foglio2!$E$3,Ausiliari_Coll.Scol.!M696,IF(Foglio2!$J$3=Foglio2!$E$4,Collab._Tecnici!M696,IF(Foglio2!$J$3=Foglio2!$E$5,Assistenti_Tecnici!M696,IF(Foglio2!$J$3=Foglio2!$E$6,Assistenti_Amm.vo!M696,IF(Foglio2!$J$3=Foglio2!$E$7,Resp_Coord_Amm.vo!M696,IF(Foglio2!$J$3=Foglio2!$E$8,Direttore_Amm.vo!M696,IF(Foglio2!$J$3=Foglio2!$E$9,Doc_mat_elem.re!M696,IF(Foglio2!$J$3=Foglio2!$E$10,Doc_dipl_scuola_sec.!M696,IF(Foglio2!$J$3=Foglio2!$E$11,Doc_scuola_media!M696,IF(Foglio2!$J$3=Foglio2!$E$12,Doc_laureati_scuola_sec.!M714,IF(Foglio2!$J$3=Foglio2!$E$13,Direttivi_capi_ist.!M696,0)))))))))))</f>
        <v>0</v>
      </c>
      <c r="P714" s="252">
        <f>IF(Foglio2!$J$3=Foglio2!$E$3,Ausiliari_Coll.Scol.!N696,IF(Foglio2!$J$3=Foglio2!$E$4,Collab._Tecnici!N696,IF(Foglio2!$J$3=Foglio2!$E$5,Assistenti_Tecnici!N696,IF(Foglio2!$J$3=Foglio2!$E$6,Assistenti_Amm.vo!N696,IF(Foglio2!$J$3=Foglio2!$E$7,Resp_Coord_Amm.vo!N696,IF(Foglio2!$J$3=Foglio2!$E$8,Direttore_Amm.vo!N696,IF(Foglio2!$J$3=Foglio2!$E$9,Doc_mat_elem.re!N696,IF(Foglio2!$J$3=Foglio2!$E$10,Doc_dipl_scuola_sec.!N696,IF(Foglio2!$J$3=Foglio2!$E$11,Doc_scuola_media!N696,IF(Foglio2!$J$3=Foglio2!$E$12,Doc_laureati_scuola_sec.!N714,IF(Foglio2!$J$3=Foglio2!$E$13,Direttivi_capi_ist.!N696,0)))))))))))</f>
        <v>0</v>
      </c>
      <c r="Q714" s="252">
        <f>IF(Foglio2!$J$3=Foglio2!$E$3,Ausiliari_Coll.Scol.!O696,IF(Foglio2!$J$3=Foglio2!$E$4,Collab._Tecnici!O696,IF(Foglio2!$J$3=Foglio2!$E$5,Assistenti_Tecnici!O696,IF(Foglio2!$J$3=Foglio2!$E$6,Assistenti_Amm.vo!O696,IF(Foglio2!$J$3=Foglio2!$E$7,Resp_Coord_Amm.vo!O696,IF(Foglio2!$J$3=Foglio2!$E$8,Direttore_Amm.vo!O696,IF(Foglio2!$J$3=Foglio2!$E$9,Doc_mat_elem.re!O696,IF(Foglio2!$J$3=Foglio2!$E$10,Doc_dipl_scuola_sec.!O696,IF(Foglio2!$J$3=Foglio2!$E$11,Doc_scuola_media!O696,IF(Foglio2!$J$3=Foglio2!$E$12,Doc_laureati_scuola_sec.!O714,IF(Foglio2!$J$3=Foglio2!$E$13,Direttivi_capi_ist.!O696,0)))))))))))</f>
        <v>0</v>
      </c>
      <c r="R714" s="252">
        <f>IF(Foglio2!$J$3=Foglio2!$E$3,Ausiliari_Coll.Scol.!P696,IF(Foglio2!$J$3=Foglio2!$E$4,Collab._Tecnici!P696,IF(Foglio2!$J$3=Foglio2!$E$5,Assistenti_Tecnici!P696,IF(Foglio2!$J$3=Foglio2!$E$6,Assistenti_Amm.vo!P696,IF(Foglio2!$J$3=Foglio2!$E$7,Resp_Coord_Amm.vo!P696,IF(Foglio2!$J$3=Foglio2!$E$8,Direttore_Amm.vo!P696,IF(Foglio2!$J$3=Foglio2!$E$9,Doc_mat_elem.re!P696,IF(Foglio2!$J$3=Foglio2!$E$10,Doc_dipl_scuola_sec.!P696,IF(Foglio2!$J$3=Foglio2!$E$11,Doc_scuola_media!P696,IF(Foglio2!$J$3=Foglio2!$E$12,Doc_laureati_scuola_sec.!P714,IF(Foglio2!$J$3=Foglio2!$E$13,Direttivi_capi_ist.!P696,0)))))))))))</f>
        <v>0</v>
      </c>
      <c r="S714" s="252">
        <f>IF(Foglio2!$J$3=Foglio2!$E$3,Ausiliari_Coll.Scol.!Q696,IF(Foglio2!$J$3=Foglio2!$E$4,Collab._Tecnici!Q696,IF(Foglio2!$J$3=Foglio2!$E$5,Assistenti_Tecnici!Q696,IF(Foglio2!$J$3=Foglio2!$E$6,Assistenti_Amm.vo!Q696,IF(Foglio2!$J$3=Foglio2!$E$7,Resp_Coord_Amm.vo!Q696,IF(Foglio2!$J$3=Foglio2!$E$8,Direttore_Amm.vo!Q696,IF(Foglio2!$J$3=Foglio2!$E$9,Doc_mat_elem.re!Q696,IF(Foglio2!$J$3=Foglio2!$E$10,Doc_dipl_scuola_sec.!Q696,IF(Foglio2!$J$3=Foglio2!$E$11,Doc_scuola_media!Q696,IF(Foglio2!$J$3=Foglio2!$E$12,Doc_laureati_scuola_sec.!Q714,IF(Foglio2!$J$3=Foglio2!$E$13,Direttivi_capi_ist.!Q696,0)))))))))))</f>
        <v>0</v>
      </c>
      <c r="T714" s="252">
        <f>IF(Foglio2!$J$3=Foglio2!$E$3,Ausiliari_Coll.Scol.!R696,IF(Foglio2!$J$3=Foglio2!$E$4,Collab._Tecnici!R696,IF(Foglio2!$J$3=Foglio2!$E$5,Assistenti_Tecnici!R696,IF(Foglio2!$J$3=Foglio2!$E$6,Assistenti_Amm.vo!R696,IF(Foglio2!$J$3=Foglio2!$E$7,Resp_Coord_Amm.vo!R696,IF(Foglio2!$J$3=Foglio2!$E$8,Direttore_Amm.vo!R696,IF(Foglio2!$J$3=Foglio2!$E$9,Doc_mat_elem.re!R696,IF(Foglio2!$J$3=Foglio2!$E$10,Doc_dipl_scuola_sec.!R696,IF(Foglio2!$J$3=Foglio2!$E$11,Doc_scuola_media!R696,IF(Foglio2!$J$3=Foglio2!$E$12,Doc_laureati_scuola_sec.!R714,IF(Foglio2!$J$3=Foglio2!$E$13,Direttivi_capi_ist.!R696,0)))))))))))</f>
        <v>0</v>
      </c>
      <c r="U714" s="252">
        <f t="shared" ref="U714" si="4438">(P714)/12*0.8</f>
        <v>0</v>
      </c>
      <c r="V714" s="252">
        <f t="shared" ref="V714" si="4439">(P714+R714)/12*0.8</f>
        <v>0</v>
      </c>
      <c r="W714" s="253" t="str">
        <f t="shared" ref="W714" si="4440">"Fascia Da "&amp;F714&amp;" a "&amp;F715&amp;" Decorrenza "&amp;DAY(C710)&amp;"/"&amp;MONTH(C710)&amp;"/"&amp;YEAR(C710)</f>
        <v>Fascia Da 9 a 14 Decorrenza 1/1/2011</v>
      </c>
    </row>
    <row r="715" spans="1:23" ht="9" customHeight="1" x14ac:dyDescent="0.2">
      <c r="B715" s="245">
        <f t="shared" si="4223"/>
        <v>40549</v>
      </c>
      <c r="C715" s="377"/>
      <c r="D715" s="377"/>
      <c r="E715" s="254" t="s">
        <v>4</v>
      </c>
      <c r="F715" s="255">
        <v>14</v>
      </c>
      <c r="G715" s="267">
        <f t="shared" ref="G715" si="4441">G714*1936.27</f>
        <v>0</v>
      </c>
      <c r="H715" s="267">
        <f t="shared" ref="H715" si="4442">H714*1936.27</f>
        <v>0</v>
      </c>
      <c r="I715" s="267">
        <f t="shared" ref="I715" si="4443">I714*1936.27</f>
        <v>0</v>
      </c>
      <c r="J715" s="267">
        <f t="shared" ref="J715" si="4444">J714*1936.27</f>
        <v>0</v>
      </c>
      <c r="K715" s="267">
        <f t="shared" ref="K715" si="4445">K714*1936.27</f>
        <v>0</v>
      </c>
      <c r="L715" s="266">
        <f t="shared" ref="L715" si="4446">L714*1936.27</f>
        <v>0</v>
      </c>
      <c r="M715" s="267">
        <f t="shared" ref="M715" si="4447">M714*1936.27</f>
        <v>0</v>
      </c>
      <c r="N715" s="182">
        <f t="shared" ref="N715" si="4448">N714*1936.27</f>
        <v>0</v>
      </c>
      <c r="O715" s="183">
        <f t="shared" ref="O715" si="4449">O714*1936.27</f>
        <v>0</v>
      </c>
      <c r="P715" s="184">
        <f t="shared" ref="P715" si="4450">P714*1936.27</f>
        <v>0</v>
      </c>
      <c r="Q715" s="184">
        <f t="shared" ref="Q715" si="4451">Q714*1936.27</f>
        <v>0</v>
      </c>
      <c r="R715" s="184">
        <f t="shared" ref="R715" si="4452">R714*1936.27</f>
        <v>0</v>
      </c>
      <c r="S715" s="184">
        <f t="shared" ref="S715" si="4453">S714*1936.27</f>
        <v>0</v>
      </c>
      <c r="T715" s="184">
        <f t="shared" ref="T715" si="4454">T714*1936.27</f>
        <v>0</v>
      </c>
      <c r="U715" s="184">
        <f t="shared" ref="U715" si="4455">U714*1936.27</f>
        <v>0</v>
      </c>
      <c r="V715" s="184">
        <f t="shared" ref="V715" si="4456">V714*1936.27</f>
        <v>0</v>
      </c>
    </row>
    <row r="716" spans="1:23" ht="12.75" customHeight="1" x14ac:dyDescent="0.2">
      <c r="A716" s="104">
        <f>IF(Foglio2!$J$7=1,TRUNC(Base!V716,0),TRUNC(Base!U716,0))</f>
        <v>0</v>
      </c>
      <c r="B716" s="245">
        <f t="shared" si="4223"/>
        <v>40550</v>
      </c>
      <c r="C716" s="377"/>
      <c r="D716" s="377"/>
      <c r="E716" s="259" t="s">
        <v>3</v>
      </c>
      <c r="F716" s="260">
        <v>15</v>
      </c>
      <c r="G716" s="248">
        <f>IF(Foglio2!$J$3=Foglio2!$E$3,Ausiliari_Coll.Scol.!E698,IF(Foglio2!$J$3=Foglio2!$E$4,Collab._Tecnici!E698,IF(Foglio2!$J$3=Foglio2!$E$5,Assistenti_Tecnici!E698,IF(Foglio2!$J$3=Foglio2!$E$6,Assistenti_Amm.vo!E698,IF(Foglio2!$J$3=Foglio2!$E$7,Resp_Coord_Amm.vo!E698,IF(Foglio2!$J$3=Foglio2!$E$8,Direttore_Amm.vo!E698,IF(Foglio2!$J$3=Foglio2!$E$9,Doc_mat_elem.re!E698,IF(Foglio2!$J$3=Foglio2!$E$10,Doc_dipl_scuola_sec.!E698,IF(Foglio2!$J$3=Foglio2!$E$11,Doc_scuola_media!E698,IF(Foglio2!$J$3=Foglio2!$E$12,Doc_laureati_scuola_sec.!E716,IF(Foglio2!$J$3=Foglio2!$E$13,Direttivi_capi_ist.!E698,0)))))))))))</f>
        <v>0</v>
      </c>
      <c r="H716" s="248">
        <f>IF(Foglio2!$J$3=Foglio2!$E$3,Ausiliari_Coll.Scol.!F698,IF(Foglio2!$J$3=Foglio2!$E$4,Collab._Tecnici!F698,IF(Foglio2!$J$3=Foglio2!$E$5,Assistenti_Tecnici!F698,IF(Foglio2!$J$3=Foglio2!$E$6,Assistenti_Amm.vo!F698,IF(Foglio2!$J$3=Foglio2!$E$7,Resp_Coord_Amm.vo!F698,IF(Foglio2!$J$3=Foglio2!$E$8,Direttore_Amm.vo!F698,IF(Foglio2!$J$3=Foglio2!$E$9,Doc_mat_elem.re!F698,IF(Foglio2!$J$3=Foglio2!$E$10,Doc_dipl_scuola_sec.!F698,IF(Foglio2!$J$3=Foglio2!$E$11,Doc_scuola_media!F698,IF(Foglio2!$J$3=Foglio2!$E$12,Doc_laureati_scuola_sec.!F716,IF(Foglio2!$J$3=Foglio2!$E$13,Direttivi_capi_ist.!F698,0)))))))))))</f>
        <v>0</v>
      </c>
      <c r="I716" s="248">
        <f>IF(Foglio2!$J$3=Foglio2!$E$3,Ausiliari_Coll.Scol.!G698,IF(Foglio2!$J$3=Foglio2!$E$4,Collab._Tecnici!G698,IF(Foglio2!$J$3=Foglio2!$E$5,Assistenti_Tecnici!G698,IF(Foglio2!$J$3=Foglio2!$E$6,Assistenti_Amm.vo!G698,IF(Foglio2!$J$3=Foglio2!$E$7,Resp_Coord_Amm.vo!G698,IF(Foglio2!$J$3=Foglio2!$E$8,Direttore_Amm.vo!G698,IF(Foglio2!$J$3=Foglio2!$E$9,Doc_mat_elem.re!G698,IF(Foglio2!$J$3=Foglio2!$E$10,Doc_dipl_scuola_sec.!G698,IF(Foglio2!$J$3=Foglio2!$E$11,Doc_scuola_media!G698,IF(Foglio2!$J$3=Foglio2!$E$12,Doc_laureati_scuola_sec.!G716,IF(Foglio2!$J$3=Foglio2!$E$13,Direttivi_capi_ist.!G698,0)))))))))))</f>
        <v>0</v>
      </c>
      <c r="J716" s="248">
        <f>IF(Foglio2!$J$3=Foglio2!$E$3,Ausiliari_Coll.Scol.!H698,IF(Foglio2!$J$3=Foglio2!$E$4,Collab._Tecnici!H698,IF(Foglio2!$J$3=Foglio2!$E$5,Assistenti_Tecnici!H698,IF(Foglio2!$J$3=Foglio2!$E$6,Assistenti_Amm.vo!H698,IF(Foglio2!$J$3=Foglio2!$E$7,Resp_Coord_Amm.vo!H698,IF(Foglio2!$J$3=Foglio2!$E$8,Direttore_Amm.vo!H698,IF(Foglio2!$J$3=Foglio2!$E$9,Doc_mat_elem.re!H698,IF(Foglio2!$J$3=Foglio2!$E$10,Doc_dipl_scuola_sec.!H698,IF(Foglio2!$J$3=Foglio2!$E$11,Doc_scuola_media!H698,IF(Foglio2!$J$3=Foglio2!$E$12,Doc_laureati_scuola_sec.!H716,IF(Foglio2!$J$3=Foglio2!$E$13,Direttivi_capi_ist.!H698,0)))))))))))</f>
        <v>0</v>
      </c>
      <c r="K716" s="248">
        <f>IF(Foglio2!$J$3=Foglio2!$E$3,Ausiliari_Coll.Scol.!I698,IF(Foglio2!$J$3=Foglio2!$E$4,Collab._Tecnici!I698,IF(Foglio2!$J$3=Foglio2!$E$5,Assistenti_Tecnici!I698,IF(Foglio2!$J$3=Foglio2!$E$6,Assistenti_Amm.vo!I698,IF(Foglio2!$J$3=Foglio2!$E$7,Resp_Coord_Amm.vo!I698,IF(Foglio2!$J$3=Foglio2!$E$8,Direttore_Amm.vo!I698,IF(Foglio2!$J$3=Foglio2!$E$9,Doc_mat_elem.re!I698,IF(Foglio2!$J$3=Foglio2!$E$10,Doc_dipl_scuola_sec.!I698,IF(Foglio2!$J$3=Foglio2!$E$11,Doc_scuola_media!I698,IF(Foglio2!$J$3=Foglio2!$E$12,Doc_laureati_scuola_sec.!I716,IF(Foglio2!$J$3=Foglio2!$E$13,Direttivi_capi_ist.!I698,0)))))))))))</f>
        <v>0</v>
      </c>
      <c r="L716" s="248">
        <f>IF(Foglio2!$J$3=Foglio2!$E$3,Ausiliari_Coll.Scol.!J698,IF(Foglio2!$J$3=Foglio2!$E$4,Collab._Tecnici!J698,IF(Foglio2!$J$3=Foglio2!$E$5,Assistenti_Tecnici!J698,IF(Foglio2!$J$3=Foglio2!$E$6,Assistenti_Amm.vo!J698,IF(Foglio2!$J$3=Foglio2!$E$7,Resp_Coord_Amm.vo!J698,IF(Foglio2!$J$3=Foglio2!$E$8,Direttore_Amm.vo!J698,IF(Foglio2!$J$3=Foglio2!$E$9,Doc_mat_elem.re!J698,IF(Foglio2!$J$3=Foglio2!$E$10,Doc_dipl_scuola_sec.!J698,IF(Foglio2!$J$3=Foglio2!$E$11,Doc_scuola_media!J698,IF(Foglio2!$J$3=Foglio2!$E$12,Doc_laureati_scuola_sec.!J716,IF(Foglio2!$J$3=Foglio2!$E$13,Direttivi_capi_ist.!J698,0)))))))))))</f>
        <v>0</v>
      </c>
      <c r="M716" s="249">
        <f>IF(Foglio2!$J$3=Foglio2!$E$3,Ausiliari_Coll.Scol.!K698,IF(Foglio2!$J$3=Foglio2!$E$4,Collab._Tecnici!K698,IF(Foglio2!$J$3=Foglio2!$E$5,Assistenti_Tecnici!K698,IF(Foglio2!$J$3=Foglio2!$E$6,Assistenti_Amm.vo!K698,IF(Foglio2!$J$3=Foglio2!$E$7,Resp_Coord_Amm.vo!K698,IF(Foglio2!$J$3=Foglio2!$E$8,Direttore_Amm.vo!K698,IF(Foglio2!$J$3=Foglio2!$E$9,Doc_mat_elem.re!K698,IF(Foglio2!$J$3=Foglio2!$E$10,Doc_dipl_scuola_sec.!K698,IF(Foglio2!$J$3=Foglio2!$E$11,Doc_scuola_media!K698,IF(Foglio2!$J$3=Foglio2!$E$12,Doc_laureati_scuola_sec.!K716,IF(Foglio2!$J$3=Foglio2!$E$13,Direttivi_capi_ist.!K698,0)))))))))))</f>
        <v>0</v>
      </c>
      <c r="N716" s="250">
        <f>IF(Foglio2!$J$3=Foglio2!$E$3,Ausiliari_Coll.Scol.!L698,IF(Foglio2!$J$3=Foglio2!$E$4,Collab._Tecnici!L698,IF(Foglio2!$J$3=Foglio2!$E$5,Assistenti_Tecnici!L698,IF(Foglio2!$J$3=Foglio2!$E$6,Assistenti_Amm.vo!L698,IF(Foglio2!$J$3=Foglio2!$E$7,Resp_Coord_Amm.vo!L698,IF(Foglio2!$J$3=Foglio2!$E$8,Direttore_Amm.vo!L698,IF(Foglio2!$J$3=Foglio2!$E$9,Doc_mat_elem.re!L698,IF(Foglio2!$J$3=Foglio2!$E$10,Doc_dipl_scuola_sec.!L698,IF(Foglio2!$J$3=Foglio2!$E$11,Doc_scuola_media!L698,IF(Foglio2!$J$3=Foglio2!$E$12,Doc_laureati_scuola_sec.!L716,IF(Foglio2!$J$3=Foglio2!$E$13,Direttivi_capi_ist.!L698,0)))))))))))</f>
        <v>0</v>
      </c>
      <c r="O716" s="251">
        <f>IF(Foglio2!$J$3=Foglio2!$E$3,Ausiliari_Coll.Scol.!M698,IF(Foglio2!$J$3=Foglio2!$E$4,Collab._Tecnici!M698,IF(Foglio2!$J$3=Foglio2!$E$5,Assistenti_Tecnici!M698,IF(Foglio2!$J$3=Foglio2!$E$6,Assistenti_Amm.vo!M698,IF(Foglio2!$J$3=Foglio2!$E$7,Resp_Coord_Amm.vo!M698,IF(Foglio2!$J$3=Foglio2!$E$8,Direttore_Amm.vo!M698,IF(Foglio2!$J$3=Foglio2!$E$9,Doc_mat_elem.re!M698,IF(Foglio2!$J$3=Foglio2!$E$10,Doc_dipl_scuola_sec.!M698,IF(Foglio2!$J$3=Foglio2!$E$11,Doc_scuola_media!M698,IF(Foglio2!$J$3=Foglio2!$E$12,Doc_laureati_scuola_sec.!M716,IF(Foglio2!$J$3=Foglio2!$E$13,Direttivi_capi_ist.!M698,0)))))))))))</f>
        <v>0</v>
      </c>
      <c r="P716" s="252">
        <f>IF(Foglio2!$J$3=Foglio2!$E$3,Ausiliari_Coll.Scol.!N698,IF(Foglio2!$J$3=Foglio2!$E$4,Collab._Tecnici!N698,IF(Foglio2!$J$3=Foglio2!$E$5,Assistenti_Tecnici!N698,IF(Foglio2!$J$3=Foglio2!$E$6,Assistenti_Amm.vo!N698,IF(Foglio2!$J$3=Foglio2!$E$7,Resp_Coord_Amm.vo!N698,IF(Foglio2!$J$3=Foglio2!$E$8,Direttore_Amm.vo!N698,IF(Foglio2!$J$3=Foglio2!$E$9,Doc_mat_elem.re!N698,IF(Foglio2!$J$3=Foglio2!$E$10,Doc_dipl_scuola_sec.!N698,IF(Foglio2!$J$3=Foglio2!$E$11,Doc_scuola_media!N698,IF(Foglio2!$J$3=Foglio2!$E$12,Doc_laureati_scuola_sec.!N716,IF(Foglio2!$J$3=Foglio2!$E$13,Direttivi_capi_ist.!N698,0)))))))))))</f>
        <v>0</v>
      </c>
      <c r="Q716" s="252">
        <f>IF(Foglio2!$J$3=Foglio2!$E$3,Ausiliari_Coll.Scol.!O698,IF(Foglio2!$J$3=Foglio2!$E$4,Collab._Tecnici!O698,IF(Foglio2!$J$3=Foglio2!$E$5,Assistenti_Tecnici!O698,IF(Foglio2!$J$3=Foglio2!$E$6,Assistenti_Amm.vo!O698,IF(Foglio2!$J$3=Foglio2!$E$7,Resp_Coord_Amm.vo!O698,IF(Foglio2!$J$3=Foglio2!$E$8,Direttore_Amm.vo!O698,IF(Foglio2!$J$3=Foglio2!$E$9,Doc_mat_elem.re!O698,IF(Foglio2!$J$3=Foglio2!$E$10,Doc_dipl_scuola_sec.!O698,IF(Foglio2!$J$3=Foglio2!$E$11,Doc_scuola_media!O698,IF(Foglio2!$J$3=Foglio2!$E$12,Doc_laureati_scuola_sec.!O716,IF(Foglio2!$J$3=Foglio2!$E$13,Direttivi_capi_ist.!O698,0)))))))))))</f>
        <v>0</v>
      </c>
      <c r="R716" s="252">
        <f>IF(Foglio2!$J$3=Foglio2!$E$3,Ausiliari_Coll.Scol.!P698,IF(Foglio2!$J$3=Foglio2!$E$4,Collab._Tecnici!P698,IF(Foglio2!$J$3=Foglio2!$E$5,Assistenti_Tecnici!P698,IF(Foglio2!$J$3=Foglio2!$E$6,Assistenti_Amm.vo!P698,IF(Foglio2!$J$3=Foglio2!$E$7,Resp_Coord_Amm.vo!P698,IF(Foglio2!$J$3=Foglio2!$E$8,Direttore_Amm.vo!P698,IF(Foglio2!$J$3=Foglio2!$E$9,Doc_mat_elem.re!P698,IF(Foglio2!$J$3=Foglio2!$E$10,Doc_dipl_scuola_sec.!P698,IF(Foglio2!$J$3=Foglio2!$E$11,Doc_scuola_media!P698,IF(Foglio2!$J$3=Foglio2!$E$12,Doc_laureati_scuola_sec.!P716,IF(Foglio2!$J$3=Foglio2!$E$13,Direttivi_capi_ist.!P698,0)))))))))))</f>
        <v>0</v>
      </c>
      <c r="S716" s="252">
        <f>IF(Foglio2!$J$3=Foglio2!$E$3,Ausiliari_Coll.Scol.!Q698,IF(Foglio2!$J$3=Foglio2!$E$4,Collab._Tecnici!Q698,IF(Foglio2!$J$3=Foglio2!$E$5,Assistenti_Tecnici!Q698,IF(Foglio2!$J$3=Foglio2!$E$6,Assistenti_Amm.vo!Q698,IF(Foglio2!$J$3=Foglio2!$E$7,Resp_Coord_Amm.vo!Q698,IF(Foglio2!$J$3=Foglio2!$E$8,Direttore_Amm.vo!Q698,IF(Foglio2!$J$3=Foglio2!$E$9,Doc_mat_elem.re!Q698,IF(Foglio2!$J$3=Foglio2!$E$10,Doc_dipl_scuola_sec.!Q698,IF(Foglio2!$J$3=Foglio2!$E$11,Doc_scuola_media!Q698,IF(Foglio2!$J$3=Foglio2!$E$12,Doc_laureati_scuola_sec.!Q716,IF(Foglio2!$J$3=Foglio2!$E$13,Direttivi_capi_ist.!Q698,0)))))))))))</f>
        <v>0</v>
      </c>
      <c r="T716" s="252">
        <f>IF(Foglio2!$J$3=Foglio2!$E$3,Ausiliari_Coll.Scol.!R698,IF(Foglio2!$J$3=Foglio2!$E$4,Collab._Tecnici!R698,IF(Foglio2!$J$3=Foglio2!$E$5,Assistenti_Tecnici!R698,IF(Foglio2!$J$3=Foglio2!$E$6,Assistenti_Amm.vo!R698,IF(Foglio2!$J$3=Foglio2!$E$7,Resp_Coord_Amm.vo!R698,IF(Foglio2!$J$3=Foglio2!$E$8,Direttore_Amm.vo!R698,IF(Foglio2!$J$3=Foglio2!$E$9,Doc_mat_elem.re!R698,IF(Foglio2!$J$3=Foglio2!$E$10,Doc_dipl_scuola_sec.!R698,IF(Foglio2!$J$3=Foglio2!$E$11,Doc_scuola_media!R698,IF(Foglio2!$J$3=Foglio2!$E$12,Doc_laureati_scuola_sec.!R716,IF(Foglio2!$J$3=Foglio2!$E$13,Direttivi_capi_ist.!R698,0)))))))))))</f>
        <v>0</v>
      </c>
      <c r="U716" s="252">
        <f t="shared" ref="U716" si="4457">(P716)/12*0.8</f>
        <v>0</v>
      </c>
      <c r="V716" s="252">
        <f t="shared" ref="V716" si="4458">(P716+R716)/12*0.8</f>
        <v>0</v>
      </c>
      <c r="W716" s="253" t="str">
        <f t="shared" ref="W716" si="4459">"Fascia Da "&amp;F716&amp;" a "&amp;F717&amp;" Decorrenza "&amp;DAY(C710)&amp;"/"&amp;MONTH(C710)&amp;"/"&amp;YEAR(C710)</f>
        <v>Fascia Da 15 a 20 Decorrenza 1/1/2011</v>
      </c>
    </row>
    <row r="717" spans="1:23" ht="9" customHeight="1" x14ac:dyDescent="0.2">
      <c r="B717" s="245">
        <f t="shared" si="4223"/>
        <v>40551</v>
      </c>
      <c r="C717" s="377"/>
      <c r="D717" s="377"/>
      <c r="E717" s="254" t="s">
        <v>4</v>
      </c>
      <c r="F717" s="255">
        <v>20</v>
      </c>
      <c r="G717" s="267">
        <f t="shared" ref="G717" si="4460">G716*1936.27</f>
        <v>0</v>
      </c>
      <c r="H717" s="267">
        <f t="shared" ref="H717" si="4461">H716*1936.27</f>
        <v>0</v>
      </c>
      <c r="I717" s="267">
        <f t="shared" ref="I717" si="4462">I716*1936.27</f>
        <v>0</v>
      </c>
      <c r="J717" s="267">
        <f t="shared" ref="J717" si="4463">J716*1936.27</f>
        <v>0</v>
      </c>
      <c r="K717" s="267">
        <f t="shared" ref="K717" si="4464">K716*1936.27</f>
        <v>0</v>
      </c>
      <c r="L717" s="266">
        <f t="shared" ref="L717" si="4465">L716*1936.27</f>
        <v>0</v>
      </c>
      <c r="M717" s="267">
        <f t="shared" ref="M717" si="4466">M716*1936.27</f>
        <v>0</v>
      </c>
      <c r="N717" s="182">
        <f t="shared" ref="N717" si="4467">N716*1936.27</f>
        <v>0</v>
      </c>
      <c r="O717" s="183">
        <f t="shared" ref="O717" si="4468">O716*1936.27</f>
        <v>0</v>
      </c>
      <c r="P717" s="184">
        <f t="shared" ref="P717" si="4469">P716*1936.27</f>
        <v>0</v>
      </c>
      <c r="Q717" s="184">
        <f t="shared" ref="Q717" si="4470">Q716*1936.27</f>
        <v>0</v>
      </c>
      <c r="R717" s="184">
        <f t="shared" ref="R717" si="4471">R716*1936.27</f>
        <v>0</v>
      </c>
      <c r="S717" s="184">
        <f t="shared" ref="S717" si="4472">S716*1936.27</f>
        <v>0</v>
      </c>
      <c r="T717" s="184">
        <f t="shared" ref="T717" si="4473">T716*1936.27</f>
        <v>0</v>
      </c>
      <c r="U717" s="184">
        <f t="shared" ref="U717" si="4474">U716*1936.27</f>
        <v>0</v>
      </c>
      <c r="V717" s="184">
        <f t="shared" ref="V717" si="4475">V716*1936.27</f>
        <v>0</v>
      </c>
    </row>
    <row r="718" spans="1:23" ht="12.75" customHeight="1" x14ac:dyDescent="0.2">
      <c r="A718" s="104">
        <f>IF(Foglio2!$J$7=1,TRUNC(Base!V718,0),TRUNC(Base!U718,0))</f>
        <v>0</v>
      </c>
      <c r="B718" s="245">
        <f t="shared" si="4223"/>
        <v>40552</v>
      </c>
      <c r="C718" s="377"/>
      <c r="D718" s="377"/>
      <c r="E718" s="259" t="s">
        <v>3</v>
      </c>
      <c r="F718" s="260">
        <v>21</v>
      </c>
      <c r="G718" s="248">
        <f>IF(Foglio2!$J$3=Foglio2!$E$3,Ausiliari_Coll.Scol.!E700,IF(Foglio2!$J$3=Foglio2!$E$4,Collab._Tecnici!E700,IF(Foglio2!$J$3=Foglio2!$E$5,Assistenti_Tecnici!E700,IF(Foglio2!$J$3=Foglio2!$E$6,Assistenti_Amm.vo!E700,IF(Foglio2!$J$3=Foglio2!$E$7,Resp_Coord_Amm.vo!E700,IF(Foglio2!$J$3=Foglio2!$E$8,Direttore_Amm.vo!E700,IF(Foglio2!$J$3=Foglio2!$E$9,Doc_mat_elem.re!E700,IF(Foglio2!$J$3=Foglio2!$E$10,Doc_dipl_scuola_sec.!E700,IF(Foglio2!$J$3=Foglio2!$E$11,Doc_scuola_media!E700,IF(Foglio2!$J$3=Foglio2!$E$12,Doc_laureati_scuola_sec.!E718,IF(Foglio2!$J$3=Foglio2!$E$13,Direttivi_capi_ist.!E700,0)))))))))))</f>
        <v>0</v>
      </c>
      <c r="H718" s="248">
        <f>IF(Foglio2!$J$3=Foglio2!$E$3,Ausiliari_Coll.Scol.!F700,IF(Foglio2!$J$3=Foglio2!$E$4,Collab._Tecnici!F700,IF(Foglio2!$J$3=Foglio2!$E$5,Assistenti_Tecnici!F700,IF(Foglio2!$J$3=Foglio2!$E$6,Assistenti_Amm.vo!F700,IF(Foglio2!$J$3=Foglio2!$E$7,Resp_Coord_Amm.vo!F700,IF(Foglio2!$J$3=Foglio2!$E$8,Direttore_Amm.vo!F700,IF(Foglio2!$J$3=Foglio2!$E$9,Doc_mat_elem.re!F700,IF(Foglio2!$J$3=Foglio2!$E$10,Doc_dipl_scuola_sec.!F700,IF(Foglio2!$J$3=Foglio2!$E$11,Doc_scuola_media!F700,IF(Foglio2!$J$3=Foglio2!$E$12,Doc_laureati_scuola_sec.!F718,IF(Foglio2!$J$3=Foglio2!$E$13,Direttivi_capi_ist.!F700,0)))))))))))</f>
        <v>0</v>
      </c>
      <c r="I718" s="248">
        <f>IF(Foglio2!$J$3=Foglio2!$E$3,Ausiliari_Coll.Scol.!G700,IF(Foglio2!$J$3=Foglio2!$E$4,Collab._Tecnici!G700,IF(Foglio2!$J$3=Foglio2!$E$5,Assistenti_Tecnici!G700,IF(Foglio2!$J$3=Foglio2!$E$6,Assistenti_Amm.vo!G700,IF(Foglio2!$J$3=Foglio2!$E$7,Resp_Coord_Amm.vo!G700,IF(Foglio2!$J$3=Foglio2!$E$8,Direttore_Amm.vo!G700,IF(Foglio2!$J$3=Foglio2!$E$9,Doc_mat_elem.re!G700,IF(Foglio2!$J$3=Foglio2!$E$10,Doc_dipl_scuola_sec.!G700,IF(Foglio2!$J$3=Foglio2!$E$11,Doc_scuola_media!G700,IF(Foglio2!$J$3=Foglio2!$E$12,Doc_laureati_scuola_sec.!G718,IF(Foglio2!$J$3=Foglio2!$E$13,Direttivi_capi_ist.!G700,0)))))))))))</f>
        <v>0</v>
      </c>
      <c r="J718" s="248">
        <f>IF(Foglio2!$J$3=Foglio2!$E$3,Ausiliari_Coll.Scol.!H700,IF(Foglio2!$J$3=Foglio2!$E$4,Collab._Tecnici!H700,IF(Foglio2!$J$3=Foglio2!$E$5,Assistenti_Tecnici!H700,IF(Foglio2!$J$3=Foglio2!$E$6,Assistenti_Amm.vo!H700,IF(Foglio2!$J$3=Foglio2!$E$7,Resp_Coord_Amm.vo!H700,IF(Foglio2!$J$3=Foglio2!$E$8,Direttore_Amm.vo!H700,IF(Foglio2!$J$3=Foglio2!$E$9,Doc_mat_elem.re!H700,IF(Foglio2!$J$3=Foglio2!$E$10,Doc_dipl_scuola_sec.!H700,IF(Foglio2!$J$3=Foglio2!$E$11,Doc_scuola_media!H700,IF(Foglio2!$J$3=Foglio2!$E$12,Doc_laureati_scuola_sec.!H718,IF(Foglio2!$J$3=Foglio2!$E$13,Direttivi_capi_ist.!H700,0)))))))))))</f>
        <v>0</v>
      </c>
      <c r="K718" s="248">
        <f>IF(Foglio2!$J$3=Foglio2!$E$3,Ausiliari_Coll.Scol.!I700,IF(Foglio2!$J$3=Foglio2!$E$4,Collab._Tecnici!I700,IF(Foglio2!$J$3=Foglio2!$E$5,Assistenti_Tecnici!I700,IF(Foglio2!$J$3=Foglio2!$E$6,Assistenti_Amm.vo!I700,IF(Foglio2!$J$3=Foglio2!$E$7,Resp_Coord_Amm.vo!I700,IF(Foglio2!$J$3=Foglio2!$E$8,Direttore_Amm.vo!I700,IF(Foglio2!$J$3=Foglio2!$E$9,Doc_mat_elem.re!I700,IF(Foglio2!$J$3=Foglio2!$E$10,Doc_dipl_scuola_sec.!I700,IF(Foglio2!$J$3=Foglio2!$E$11,Doc_scuola_media!I700,IF(Foglio2!$J$3=Foglio2!$E$12,Doc_laureati_scuola_sec.!I718,IF(Foglio2!$J$3=Foglio2!$E$13,Direttivi_capi_ist.!I700,0)))))))))))</f>
        <v>0</v>
      </c>
      <c r="L718" s="248">
        <f>IF(Foglio2!$J$3=Foglio2!$E$3,Ausiliari_Coll.Scol.!J700,IF(Foglio2!$J$3=Foglio2!$E$4,Collab._Tecnici!J700,IF(Foglio2!$J$3=Foglio2!$E$5,Assistenti_Tecnici!J700,IF(Foglio2!$J$3=Foglio2!$E$6,Assistenti_Amm.vo!J700,IF(Foglio2!$J$3=Foglio2!$E$7,Resp_Coord_Amm.vo!J700,IF(Foglio2!$J$3=Foglio2!$E$8,Direttore_Amm.vo!J700,IF(Foglio2!$J$3=Foglio2!$E$9,Doc_mat_elem.re!J700,IF(Foglio2!$J$3=Foglio2!$E$10,Doc_dipl_scuola_sec.!J700,IF(Foglio2!$J$3=Foglio2!$E$11,Doc_scuola_media!J700,IF(Foglio2!$J$3=Foglio2!$E$12,Doc_laureati_scuola_sec.!J718,IF(Foglio2!$J$3=Foglio2!$E$13,Direttivi_capi_ist.!J700,0)))))))))))</f>
        <v>0</v>
      </c>
      <c r="M718" s="249">
        <f>IF(Foglio2!$J$3=Foglio2!$E$3,Ausiliari_Coll.Scol.!K700,IF(Foglio2!$J$3=Foglio2!$E$4,Collab._Tecnici!K700,IF(Foglio2!$J$3=Foglio2!$E$5,Assistenti_Tecnici!K700,IF(Foglio2!$J$3=Foglio2!$E$6,Assistenti_Amm.vo!K700,IF(Foglio2!$J$3=Foglio2!$E$7,Resp_Coord_Amm.vo!K700,IF(Foglio2!$J$3=Foglio2!$E$8,Direttore_Amm.vo!K700,IF(Foglio2!$J$3=Foglio2!$E$9,Doc_mat_elem.re!K700,IF(Foglio2!$J$3=Foglio2!$E$10,Doc_dipl_scuola_sec.!K700,IF(Foglio2!$J$3=Foglio2!$E$11,Doc_scuola_media!K700,IF(Foglio2!$J$3=Foglio2!$E$12,Doc_laureati_scuola_sec.!K718,IF(Foglio2!$J$3=Foglio2!$E$13,Direttivi_capi_ist.!K700,0)))))))))))</f>
        <v>0</v>
      </c>
      <c r="N718" s="250">
        <f>IF(Foglio2!$J$3=Foglio2!$E$3,Ausiliari_Coll.Scol.!L700,IF(Foglio2!$J$3=Foglio2!$E$4,Collab._Tecnici!L700,IF(Foglio2!$J$3=Foglio2!$E$5,Assistenti_Tecnici!L700,IF(Foglio2!$J$3=Foglio2!$E$6,Assistenti_Amm.vo!L700,IF(Foglio2!$J$3=Foglio2!$E$7,Resp_Coord_Amm.vo!L700,IF(Foglio2!$J$3=Foglio2!$E$8,Direttore_Amm.vo!L700,IF(Foglio2!$J$3=Foglio2!$E$9,Doc_mat_elem.re!L700,IF(Foglio2!$J$3=Foglio2!$E$10,Doc_dipl_scuola_sec.!L700,IF(Foglio2!$J$3=Foglio2!$E$11,Doc_scuola_media!L700,IF(Foglio2!$J$3=Foglio2!$E$12,Doc_laureati_scuola_sec.!L718,IF(Foglio2!$J$3=Foglio2!$E$13,Direttivi_capi_ist.!L700,0)))))))))))</f>
        <v>0</v>
      </c>
      <c r="O718" s="251">
        <f>IF(Foglio2!$J$3=Foglio2!$E$3,Ausiliari_Coll.Scol.!M700,IF(Foglio2!$J$3=Foglio2!$E$4,Collab._Tecnici!M700,IF(Foglio2!$J$3=Foglio2!$E$5,Assistenti_Tecnici!M700,IF(Foglio2!$J$3=Foglio2!$E$6,Assistenti_Amm.vo!M700,IF(Foglio2!$J$3=Foglio2!$E$7,Resp_Coord_Amm.vo!M700,IF(Foglio2!$J$3=Foglio2!$E$8,Direttore_Amm.vo!M700,IF(Foglio2!$J$3=Foglio2!$E$9,Doc_mat_elem.re!M700,IF(Foglio2!$J$3=Foglio2!$E$10,Doc_dipl_scuola_sec.!M700,IF(Foglio2!$J$3=Foglio2!$E$11,Doc_scuola_media!M700,IF(Foglio2!$J$3=Foglio2!$E$12,Doc_laureati_scuola_sec.!M718,IF(Foglio2!$J$3=Foglio2!$E$13,Direttivi_capi_ist.!M700,0)))))))))))</f>
        <v>0</v>
      </c>
      <c r="P718" s="252">
        <f>IF(Foglio2!$J$3=Foglio2!$E$3,Ausiliari_Coll.Scol.!N700,IF(Foglio2!$J$3=Foglio2!$E$4,Collab._Tecnici!N700,IF(Foglio2!$J$3=Foglio2!$E$5,Assistenti_Tecnici!N700,IF(Foglio2!$J$3=Foglio2!$E$6,Assistenti_Amm.vo!N700,IF(Foglio2!$J$3=Foglio2!$E$7,Resp_Coord_Amm.vo!N700,IF(Foglio2!$J$3=Foglio2!$E$8,Direttore_Amm.vo!N700,IF(Foglio2!$J$3=Foglio2!$E$9,Doc_mat_elem.re!N700,IF(Foglio2!$J$3=Foglio2!$E$10,Doc_dipl_scuola_sec.!N700,IF(Foglio2!$J$3=Foglio2!$E$11,Doc_scuola_media!N700,IF(Foglio2!$J$3=Foglio2!$E$12,Doc_laureati_scuola_sec.!N718,IF(Foglio2!$J$3=Foglio2!$E$13,Direttivi_capi_ist.!N700,0)))))))))))</f>
        <v>0</v>
      </c>
      <c r="Q718" s="252">
        <f>IF(Foglio2!$J$3=Foglio2!$E$3,Ausiliari_Coll.Scol.!O700,IF(Foglio2!$J$3=Foglio2!$E$4,Collab._Tecnici!O700,IF(Foglio2!$J$3=Foglio2!$E$5,Assistenti_Tecnici!O700,IF(Foglio2!$J$3=Foglio2!$E$6,Assistenti_Amm.vo!O700,IF(Foglio2!$J$3=Foglio2!$E$7,Resp_Coord_Amm.vo!O700,IF(Foglio2!$J$3=Foglio2!$E$8,Direttore_Amm.vo!O700,IF(Foglio2!$J$3=Foglio2!$E$9,Doc_mat_elem.re!O700,IF(Foglio2!$J$3=Foglio2!$E$10,Doc_dipl_scuola_sec.!O700,IF(Foglio2!$J$3=Foglio2!$E$11,Doc_scuola_media!O700,IF(Foglio2!$J$3=Foglio2!$E$12,Doc_laureati_scuola_sec.!O718,IF(Foglio2!$J$3=Foglio2!$E$13,Direttivi_capi_ist.!O700,0)))))))))))</f>
        <v>0</v>
      </c>
      <c r="R718" s="252">
        <f>IF(Foglio2!$J$3=Foglio2!$E$3,Ausiliari_Coll.Scol.!P700,IF(Foglio2!$J$3=Foglio2!$E$4,Collab._Tecnici!P700,IF(Foglio2!$J$3=Foglio2!$E$5,Assistenti_Tecnici!P700,IF(Foglio2!$J$3=Foglio2!$E$6,Assistenti_Amm.vo!P700,IF(Foglio2!$J$3=Foglio2!$E$7,Resp_Coord_Amm.vo!P700,IF(Foglio2!$J$3=Foglio2!$E$8,Direttore_Amm.vo!P700,IF(Foglio2!$J$3=Foglio2!$E$9,Doc_mat_elem.re!P700,IF(Foglio2!$J$3=Foglio2!$E$10,Doc_dipl_scuola_sec.!P700,IF(Foglio2!$J$3=Foglio2!$E$11,Doc_scuola_media!P700,IF(Foglio2!$J$3=Foglio2!$E$12,Doc_laureati_scuola_sec.!P718,IF(Foglio2!$J$3=Foglio2!$E$13,Direttivi_capi_ist.!P700,0)))))))))))</f>
        <v>0</v>
      </c>
      <c r="S718" s="252">
        <f>IF(Foglio2!$J$3=Foglio2!$E$3,Ausiliari_Coll.Scol.!Q700,IF(Foglio2!$J$3=Foglio2!$E$4,Collab._Tecnici!Q700,IF(Foglio2!$J$3=Foglio2!$E$5,Assistenti_Tecnici!Q700,IF(Foglio2!$J$3=Foglio2!$E$6,Assistenti_Amm.vo!Q700,IF(Foglio2!$J$3=Foglio2!$E$7,Resp_Coord_Amm.vo!Q700,IF(Foglio2!$J$3=Foglio2!$E$8,Direttore_Amm.vo!Q700,IF(Foglio2!$J$3=Foglio2!$E$9,Doc_mat_elem.re!Q700,IF(Foglio2!$J$3=Foglio2!$E$10,Doc_dipl_scuola_sec.!Q700,IF(Foglio2!$J$3=Foglio2!$E$11,Doc_scuola_media!Q700,IF(Foglio2!$J$3=Foglio2!$E$12,Doc_laureati_scuola_sec.!Q718,IF(Foglio2!$J$3=Foglio2!$E$13,Direttivi_capi_ist.!Q700,0)))))))))))</f>
        <v>0</v>
      </c>
      <c r="T718" s="252">
        <f>IF(Foglio2!$J$3=Foglio2!$E$3,Ausiliari_Coll.Scol.!R700,IF(Foglio2!$J$3=Foglio2!$E$4,Collab._Tecnici!R700,IF(Foglio2!$J$3=Foglio2!$E$5,Assistenti_Tecnici!R700,IF(Foglio2!$J$3=Foglio2!$E$6,Assistenti_Amm.vo!R700,IF(Foglio2!$J$3=Foglio2!$E$7,Resp_Coord_Amm.vo!R700,IF(Foglio2!$J$3=Foglio2!$E$8,Direttore_Amm.vo!R700,IF(Foglio2!$J$3=Foglio2!$E$9,Doc_mat_elem.re!R700,IF(Foglio2!$J$3=Foglio2!$E$10,Doc_dipl_scuola_sec.!R700,IF(Foglio2!$J$3=Foglio2!$E$11,Doc_scuola_media!R700,IF(Foglio2!$J$3=Foglio2!$E$12,Doc_laureati_scuola_sec.!R718,IF(Foglio2!$J$3=Foglio2!$E$13,Direttivi_capi_ist.!R700,0)))))))))))</f>
        <v>0</v>
      </c>
      <c r="U718" s="252">
        <f t="shared" ref="U718" si="4476">(P718)/12*0.8</f>
        <v>0</v>
      </c>
      <c r="V718" s="252">
        <f t="shared" ref="V718" si="4477">(P718+R718)/12*0.8</f>
        <v>0</v>
      </c>
      <c r="W718" s="253" t="str">
        <f t="shared" ref="W718" si="4478">"Fascia Da "&amp;F718&amp;" a "&amp;F719&amp;" Decorrenza "&amp;DAY(C710)&amp;"/"&amp;MONTH(C710)&amp;"/"&amp;YEAR(C710)</f>
        <v>Fascia Da 21 a 27 Decorrenza 1/1/2011</v>
      </c>
    </row>
    <row r="719" spans="1:23" ht="9" customHeight="1" x14ac:dyDescent="0.2">
      <c r="B719" s="245">
        <f t="shared" si="4223"/>
        <v>40553</v>
      </c>
      <c r="C719" s="377"/>
      <c r="D719" s="377"/>
      <c r="E719" s="254" t="s">
        <v>4</v>
      </c>
      <c r="F719" s="255">
        <v>27</v>
      </c>
      <c r="G719" s="267">
        <f t="shared" ref="G719" si="4479">G718*1936.27</f>
        <v>0</v>
      </c>
      <c r="H719" s="267">
        <f t="shared" ref="H719" si="4480">H718*1936.27</f>
        <v>0</v>
      </c>
      <c r="I719" s="267">
        <f t="shared" ref="I719" si="4481">I718*1936.27</f>
        <v>0</v>
      </c>
      <c r="J719" s="267">
        <f t="shared" ref="J719" si="4482">J718*1936.27</f>
        <v>0</v>
      </c>
      <c r="K719" s="267">
        <f t="shared" ref="K719" si="4483">K718*1936.27</f>
        <v>0</v>
      </c>
      <c r="L719" s="266">
        <f t="shared" ref="L719" si="4484">L718*1936.27</f>
        <v>0</v>
      </c>
      <c r="M719" s="267">
        <f t="shared" ref="M719" si="4485">M718*1936.27</f>
        <v>0</v>
      </c>
      <c r="N719" s="182">
        <f t="shared" ref="N719" si="4486">N718*1936.27</f>
        <v>0</v>
      </c>
      <c r="O719" s="183">
        <f t="shared" ref="O719" si="4487">O718*1936.27</f>
        <v>0</v>
      </c>
      <c r="P719" s="184">
        <f t="shared" ref="P719" si="4488">P718*1936.27</f>
        <v>0</v>
      </c>
      <c r="Q719" s="184">
        <f t="shared" ref="Q719" si="4489">Q718*1936.27</f>
        <v>0</v>
      </c>
      <c r="R719" s="184">
        <f t="shared" ref="R719" si="4490">R718*1936.27</f>
        <v>0</v>
      </c>
      <c r="S719" s="184">
        <f t="shared" ref="S719" si="4491">S718*1936.27</f>
        <v>0</v>
      </c>
      <c r="T719" s="184">
        <f t="shared" ref="T719" si="4492">T718*1936.27</f>
        <v>0</v>
      </c>
      <c r="U719" s="184">
        <f t="shared" ref="U719" si="4493">U718*1936.27</f>
        <v>0</v>
      </c>
      <c r="V719" s="184">
        <f t="shared" ref="V719" si="4494">V718*1936.27</f>
        <v>0</v>
      </c>
    </row>
    <row r="720" spans="1:23" ht="12.75" customHeight="1" x14ac:dyDescent="0.2">
      <c r="A720" s="104">
        <f>IF(Foglio2!$J$7=1,TRUNC(Base!V720,0),TRUNC(Base!U720,0))</f>
        <v>0</v>
      </c>
      <c r="B720" s="245">
        <f t="shared" si="4223"/>
        <v>40554</v>
      </c>
      <c r="C720" s="377"/>
      <c r="D720" s="377"/>
      <c r="E720" s="259" t="s">
        <v>3</v>
      </c>
      <c r="F720" s="260">
        <v>28</v>
      </c>
      <c r="G720" s="248">
        <f>IF(Foglio2!$J$3=Foglio2!$E$3,Ausiliari_Coll.Scol.!E702,IF(Foglio2!$J$3=Foglio2!$E$4,Collab._Tecnici!E702,IF(Foglio2!$J$3=Foglio2!$E$5,Assistenti_Tecnici!E702,IF(Foglio2!$J$3=Foglio2!$E$6,Assistenti_Amm.vo!E702,IF(Foglio2!$J$3=Foglio2!$E$7,Resp_Coord_Amm.vo!E702,IF(Foglio2!$J$3=Foglio2!$E$8,Direttore_Amm.vo!E702,IF(Foglio2!$J$3=Foglio2!$E$9,Doc_mat_elem.re!E702,IF(Foglio2!$J$3=Foglio2!$E$10,Doc_dipl_scuola_sec.!E702,IF(Foglio2!$J$3=Foglio2!$E$11,Doc_scuola_media!E702,IF(Foglio2!$J$3=Foglio2!$E$12,Doc_laureati_scuola_sec.!E720,IF(Foglio2!$J$3=Foglio2!$E$13,Direttivi_capi_ist.!E702,0)))))))))))</f>
        <v>0</v>
      </c>
      <c r="H720" s="248">
        <f>IF(Foglio2!$J$3=Foglio2!$E$3,Ausiliari_Coll.Scol.!F702,IF(Foglio2!$J$3=Foglio2!$E$4,Collab._Tecnici!F702,IF(Foglio2!$J$3=Foglio2!$E$5,Assistenti_Tecnici!F702,IF(Foglio2!$J$3=Foglio2!$E$6,Assistenti_Amm.vo!F702,IF(Foglio2!$J$3=Foglio2!$E$7,Resp_Coord_Amm.vo!F702,IF(Foglio2!$J$3=Foglio2!$E$8,Direttore_Amm.vo!F702,IF(Foglio2!$J$3=Foglio2!$E$9,Doc_mat_elem.re!F702,IF(Foglio2!$J$3=Foglio2!$E$10,Doc_dipl_scuola_sec.!F702,IF(Foglio2!$J$3=Foglio2!$E$11,Doc_scuola_media!F702,IF(Foglio2!$J$3=Foglio2!$E$12,Doc_laureati_scuola_sec.!F720,IF(Foglio2!$J$3=Foglio2!$E$13,Direttivi_capi_ist.!F702,0)))))))))))</f>
        <v>0</v>
      </c>
      <c r="I720" s="248">
        <f>IF(Foglio2!$J$3=Foglio2!$E$3,Ausiliari_Coll.Scol.!G702,IF(Foglio2!$J$3=Foglio2!$E$4,Collab._Tecnici!G702,IF(Foglio2!$J$3=Foglio2!$E$5,Assistenti_Tecnici!G702,IF(Foglio2!$J$3=Foglio2!$E$6,Assistenti_Amm.vo!G702,IF(Foglio2!$J$3=Foglio2!$E$7,Resp_Coord_Amm.vo!G702,IF(Foglio2!$J$3=Foglio2!$E$8,Direttore_Amm.vo!G702,IF(Foglio2!$J$3=Foglio2!$E$9,Doc_mat_elem.re!G702,IF(Foglio2!$J$3=Foglio2!$E$10,Doc_dipl_scuola_sec.!G702,IF(Foglio2!$J$3=Foglio2!$E$11,Doc_scuola_media!G702,IF(Foglio2!$J$3=Foglio2!$E$12,Doc_laureati_scuola_sec.!G720,IF(Foglio2!$J$3=Foglio2!$E$13,Direttivi_capi_ist.!G702,0)))))))))))</f>
        <v>0</v>
      </c>
      <c r="J720" s="248">
        <f>IF(Foglio2!$J$3=Foglio2!$E$3,Ausiliari_Coll.Scol.!H702,IF(Foglio2!$J$3=Foglio2!$E$4,Collab._Tecnici!H702,IF(Foglio2!$J$3=Foglio2!$E$5,Assistenti_Tecnici!H702,IF(Foglio2!$J$3=Foglio2!$E$6,Assistenti_Amm.vo!H702,IF(Foglio2!$J$3=Foglio2!$E$7,Resp_Coord_Amm.vo!H702,IF(Foglio2!$J$3=Foglio2!$E$8,Direttore_Amm.vo!H702,IF(Foglio2!$J$3=Foglio2!$E$9,Doc_mat_elem.re!H702,IF(Foglio2!$J$3=Foglio2!$E$10,Doc_dipl_scuola_sec.!H702,IF(Foglio2!$J$3=Foglio2!$E$11,Doc_scuola_media!H702,IF(Foglio2!$J$3=Foglio2!$E$12,Doc_laureati_scuola_sec.!H720,IF(Foglio2!$J$3=Foglio2!$E$13,Direttivi_capi_ist.!H702,0)))))))))))</f>
        <v>0</v>
      </c>
      <c r="K720" s="248">
        <f>IF(Foglio2!$J$3=Foglio2!$E$3,Ausiliari_Coll.Scol.!I702,IF(Foglio2!$J$3=Foglio2!$E$4,Collab._Tecnici!I702,IF(Foglio2!$J$3=Foglio2!$E$5,Assistenti_Tecnici!I702,IF(Foglio2!$J$3=Foglio2!$E$6,Assistenti_Amm.vo!I702,IF(Foglio2!$J$3=Foglio2!$E$7,Resp_Coord_Amm.vo!I702,IF(Foglio2!$J$3=Foglio2!$E$8,Direttore_Amm.vo!I702,IF(Foglio2!$J$3=Foglio2!$E$9,Doc_mat_elem.re!I702,IF(Foglio2!$J$3=Foglio2!$E$10,Doc_dipl_scuola_sec.!I702,IF(Foglio2!$J$3=Foglio2!$E$11,Doc_scuola_media!I702,IF(Foglio2!$J$3=Foglio2!$E$12,Doc_laureati_scuola_sec.!I720,IF(Foglio2!$J$3=Foglio2!$E$13,Direttivi_capi_ist.!I702,0)))))))))))</f>
        <v>0</v>
      </c>
      <c r="L720" s="248">
        <f>IF(Foglio2!$J$3=Foglio2!$E$3,Ausiliari_Coll.Scol.!J702,IF(Foglio2!$J$3=Foglio2!$E$4,Collab._Tecnici!J702,IF(Foglio2!$J$3=Foglio2!$E$5,Assistenti_Tecnici!J702,IF(Foglio2!$J$3=Foglio2!$E$6,Assistenti_Amm.vo!J702,IF(Foglio2!$J$3=Foglio2!$E$7,Resp_Coord_Amm.vo!J702,IF(Foglio2!$J$3=Foglio2!$E$8,Direttore_Amm.vo!J702,IF(Foglio2!$J$3=Foglio2!$E$9,Doc_mat_elem.re!J702,IF(Foglio2!$J$3=Foglio2!$E$10,Doc_dipl_scuola_sec.!J702,IF(Foglio2!$J$3=Foglio2!$E$11,Doc_scuola_media!J702,IF(Foglio2!$J$3=Foglio2!$E$12,Doc_laureati_scuola_sec.!J720,IF(Foglio2!$J$3=Foglio2!$E$13,Direttivi_capi_ist.!J702,0)))))))))))</f>
        <v>0</v>
      </c>
      <c r="M720" s="249">
        <f>IF(Foglio2!$J$3=Foglio2!$E$3,Ausiliari_Coll.Scol.!K702,IF(Foglio2!$J$3=Foglio2!$E$4,Collab._Tecnici!K702,IF(Foglio2!$J$3=Foglio2!$E$5,Assistenti_Tecnici!K702,IF(Foglio2!$J$3=Foglio2!$E$6,Assistenti_Amm.vo!K702,IF(Foglio2!$J$3=Foglio2!$E$7,Resp_Coord_Amm.vo!K702,IF(Foglio2!$J$3=Foglio2!$E$8,Direttore_Amm.vo!K702,IF(Foglio2!$J$3=Foglio2!$E$9,Doc_mat_elem.re!K702,IF(Foglio2!$J$3=Foglio2!$E$10,Doc_dipl_scuola_sec.!K702,IF(Foglio2!$J$3=Foglio2!$E$11,Doc_scuola_media!K702,IF(Foglio2!$J$3=Foglio2!$E$12,Doc_laureati_scuola_sec.!K720,IF(Foglio2!$J$3=Foglio2!$E$13,Direttivi_capi_ist.!K702,0)))))))))))</f>
        <v>0</v>
      </c>
      <c r="N720" s="250">
        <f>IF(Foglio2!$J$3=Foglio2!$E$3,Ausiliari_Coll.Scol.!L702,IF(Foglio2!$J$3=Foglio2!$E$4,Collab._Tecnici!L702,IF(Foglio2!$J$3=Foglio2!$E$5,Assistenti_Tecnici!L702,IF(Foglio2!$J$3=Foglio2!$E$6,Assistenti_Amm.vo!L702,IF(Foglio2!$J$3=Foglio2!$E$7,Resp_Coord_Amm.vo!L702,IF(Foglio2!$J$3=Foglio2!$E$8,Direttore_Amm.vo!L702,IF(Foglio2!$J$3=Foglio2!$E$9,Doc_mat_elem.re!L702,IF(Foglio2!$J$3=Foglio2!$E$10,Doc_dipl_scuola_sec.!L702,IF(Foglio2!$J$3=Foglio2!$E$11,Doc_scuola_media!L702,IF(Foglio2!$J$3=Foglio2!$E$12,Doc_laureati_scuola_sec.!L720,IF(Foglio2!$J$3=Foglio2!$E$13,Direttivi_capi_ist.!L702,0)))))))))))</f>
        <v>0</v>
      </c>
      <c r="O720" s="251">
        <f>IF(Foglio2!$J$3=Foglio2!$E$3,Ausiliari_Coll.Scol.!M702,IF(Foglio2!$J$3=Foglio2!$E$4,Collab._Tecnici!M702,IF(Foglio2!$J$3=Foglio2!$E$5,Assistenti_Tecnici!M702,IF(Foglio2!$J$3=Foglio2!$E$6,Assistenti_Amm.vo!M702,IF(Foglio2!$J$3=Foglio2!$E$7,Resp_Coord_Amm.vo!M702,IF(Foglio2!$J$3=Foglio2!$E$8,Direttore_Amm.vo!M702,IF(Foglio2!$J$3=Foglio2!$E$9,Doc_mat_elem.re!M702,IF(Foglio2!$J$3=Foglio2!$E$10,Doc_dipl_scuola_sec.!M702,IF(Foglio2!$J$3=Foglio2!$E$11,Doc_scuola_media!M702,IF(Foglio2!$J$3=Foglio2!$E$12,Doc_laureati_scuola_sec.!M720,IF(Foglio2!$J$3=Foglio2!$E$13,Direttivi_capi_ist.!M702,0)))))))))))</f>
        <v>0</v>
      </c>
      <c r="P720" s="252">
        <f>IF(Foglio2!$J$3=Foglio2!$E$3,Ausiliari_Coll.Scol.!N702,IF(Foglio2!$J$3=Foglio2!$E$4,Collab._Tecnici!N702,IF(Foglio2!$J$3=Foglio2!$E$5,Assistenti_Tecnici!N702,IF(Foglio2!$J$3=Foglio2!$E$6,Assistenti_Amm.vo!N702,IF(Foglio2!$J$3=Foglio2!$E$7,Resp_Coord_Amm.vo!N702,IF(Foglio2!$J$3=Foglio2!$E$8,Direttore_Amm.vo!N702,IF(Foglio2!$J$3=Foglio2!$E$9,Doc_mat_elem.re!N702,IF(Foglio2!$J$3=Foglio2!$E$10,Doc_dipl_scuola_sec.!N702,IF(Foglio2!$J$3=Foglio2!$E$11,Doc_scuola_media!N702,IF(Foglio2!$J$3=Foglio2!$E$12,Doc_laureati_scuola_sec.!N720,IF(Foglio2!$J$3=Foglio2!$E$13,Direttivi_capi_ist.!N702,0)))))))))))</f>
        <v>0</v>
      </c>
      <c r="Q720" s="252">
        <f>IF(Foglio2!$J$3=Foglio2!$E$3,Ausiliari_Coll.Scol.!O702,IF(Foglio2!$J$3=Foglio2!$E$4,Collab._Tecnici!O702,IF(Foglio2!$J$3=Foglio2!$E$5,Assistenti_Tecnici!O702,IF(Foglio2!$J$3=Foglio2!$E$6,Assistenti_Amm.vo!O702,IF(Foglio2!$J$3=Foglio2!$E$7,Resp_Coord_Amm.vo!O702,IF(Foglio2!$J$3=Foglio2!$E$8,Direttore_Amm.vo!O702,IF(Foglio2!$J$3=Foglio2!$E$9,Doc_mat_elem.re!O702,IF(Foglio2!$J$3=Foglio2!$E$10,Doc_dipl_scuola_sec.!O702,IF(Foglio2!$J$3=Foglio2!$E$11,Doc_scuola_media!O702,IF(Foglio2!$J$3=Foglio2!$E$12,Doc_laureati_scuola_sec.!O720,IF(Foglio2!$J$3=Foglio2!$E$13,Direttivi_capi_ist.!O702,0)))))))))))</f>
        <v>0</v>
      </c>
      <c r="R720" s="252">
        <f>IF(Foglio2!$J$3=Foglio2!$E$3,Ausiliari_Coll.Scol.!P702,IF(Foglio2!$J$3=Foglio2!$E$4,Collab._Tecnici!P702,IF(Foglio2!$J$3=Foglio2!$E$5,Assistenti_Tecnici!P702,IF(Foglio2!$J$3=Foglio2!$E$6,Assistenti_Amm.vo!P702,IF(Foglio2!$J$3=Foglio2!$E$7,Resp_Coord_Amm.vo!P702,IF(Foglio2!$J$3=Foglio2!$E$8,Direttore_Amm.vo!P702,IF(Foglio2!$J$3=Foglio2!$E$9,Doc_mat_elem.re!P702,IF(Foglio2!$J$3=Foglio2!$E$10,Doc_dipl_scuola_sec.!P702,IF(Foglio2!$J$3=Foglio2!$E$11,Doc_scuola_media!P702,IF(Foglio2!$J$3=Foglio2!$E$12,Doc_laureati_scuola_sec.!P720,IF(Foglio2!$J$3=Foglio2!$E$13,Direttivi_capi_ist.!P702,0)))))))))))</f>
        <v>0</v>
      </c>
      <c r="S720" s="252">
        <f>IF(Foglio2!$J$3=Foglio2!$E$3,Ausiliari_Coll.Scol.!Q702,IF(Foglio2!$J$3=Foglio2!$E$4,Collab._Tecnici!Q702,IF(Foglio2!$J$3=Foglio2!$E$5,Assistenti_Tecnici!Q702,IF(Foglio2!$J$3=Foglio2!$E$6,Assistenti_Amm.vo!Q702,IF(Foglio2!$J$3=Foglio2!$E$7,Resp_Coord_Amm.vo!Q702,IF(Foglio2!$J$3=Foglio2!$E$8,Direttore_Amm.vo!Q702,IF(Foglio2!$J$3=Foglio2!$E$9,Doc_mat_elem.re!Q702,IF(Foglio2!$J$3=Foglio2!$E$10,Doc_dipl_scuola_sec.!Q702,IF(Foglio2!$J$3=Foglio2!$E$11,Doc_scuola_media!Q702,IF(Foglio2!$J$3=Foglio2!$E$12,Doc_laureati_scuola_sec.!Q720,IF(Foglio2!$J$3=Foglio2!$E$13,Direttivi_capi_ist.!Q702,0)))))))))))</f>
        <v>0</v>
      </c>
      <c r="T720" s="252">
        <f>IF(Foglio2!$J$3=Foglio2!$E$3,Ausiliari_Coll.Scol.!R702,IF(Foglio2!$J$3=Foglio2!$E$4,Collab._Tecnici!R702,IF(Foglio2!$J$3=Foglio2!$E$5,Assistenti_Tecnici!R702,IF(Foglio2!$J$3=Foglio2!$E$6,Assistenti_Amm.vo!R702,IF(Foglio2!$J$3=Foglio2!$E$7,Resp_Coord_Amm.vo!R702,IF(Foglio2!$J$3=Foglio2!$E$8,Direttore_Amm.vo!R702,IF(Foglio2!$J$3=Foglio2!$E$9,Doc_mat_elem.re!R702,IF(Foglio2!$J$3=Foglio2!$E$10,Doc_dipl_scuola_sec.!R702,IF(Foglio2!$J$3=Foglio2!$E$11,Doc_scuola_media!R702,IF(Foglio2!$J$3=Foglio2!$E$12,Doc_laureati_scuola_sec.!R720,IF(Foglio2!$J$3=Foglio2!$E$13,Direttivi_capi_ist.!R702,0)))))))))))</f>
        <v>0</v>
      </c>
      <c r="U720" s="252">
        <f t="shared" ref="U720" si="4495">(P720)/12*0.8</f>
        <v>0</v>
      </c>
      <c r="V720" s="252">
        <f t="shared" ref="V720" si="4496">(P720+R720)/12*0.8</f>
        <v>0</v>
      </c>
      <c r="W720" s="253" t="str">
        <f t="shared" ref="W720" si="4497">"Fascia Da "&amp;F720&amp;" a "&amp;F721&amp;" Decorrenza "&amp;DAY(C710)&amp;"/"&amp;MONTH(C710)&amp;"/"&amp;YEAR(C710)</f>
        <v>Fascia Da 28 a 34 Decorrenza 1/1/2011</v>
      </c>
    </row>
    <row r="721" spans="1:23" ht="9" customHeight="1" x14ac:dyDescent="0.2">
      <c r="B721" s="245">
        <f t="shared" si="4223"/>
        <v>40555</v>
      </c>
      <c r="C721" s="377"/>
      <c r="D721" s="377"/>
      <c r="E721" s="254" t="s">
        <v>4</v>
      </c>
      <c r="F721" s="255">
        <v>34</v>
      </c>
      <c r="G721" s="267">
        <f t="shared" ref="G721" si="4498">G720*1936.27</f>
        <v>0</v>
      </c>
      <c r="H721" s="267">
        <f t="shared" ref="H721" si="4499">H720*1936.27</f>
        <v>0</v>
      </c>
      <c r="I721" s="267">
        <f t="shared" ref="I721" si="4500">I720*1936.27</f>
        <v>0</v>
      </c>
      <c r="J721" s="267">
        <f t="shared" ref="J721" si="4501">J720*1936.27</f>
        <v>0</v>
      </c>
      <c r="K721" s="267">
        <f t="shared" ref="K721" si="4502">K720*1936.27</f>
        <v>0</v>
      </c>
      <c r="L721" s="266">
        <f t="shared" ref="L721" si="4503">L720*1936.27</f>
        <v>0</v>
      </c>
      <c r="M721" s="267">
        <f t="shared" ref="M721" si="4504">M720*1936.27</f>
        <v>0</v>
      </c>
      <c r="N721" s="182">
        <f t="shared" ref="N721" si="4505">N720*1936.27</f>
        <v>0</v>
      </c>
      <c r="O721" s="183">
        <f t="shared" ref="O721" si="4506">O720*1936.27</f>
        <v>0</v>
      </c>
      <c r="P721" s="184">
        <f t="shared" ref="P721" si="4507">P720*1936.27</f>
        <v>0</v>
      </c>
      <c r="Q721" s="184">
        <f t="shared" ref="Q721" si="4508">Q720*1936.27</f>
        <v>0</v>
      </c>
      <c r="R721" s="184">
        <f t="shared" ref="R721" si="4509">R720*1936.27</f>
        <v>0</v>
      </c>
      <c r="S721" s="184">
        <f t="shared" ref="S721" si="4510">S720*1936.27</f>
        <v>0</v>
      </c>
      <c r="T721" s="184">
        <f t="shared" ref="T721" si="4511">T720*1936.27</f>
        <v>0</v>
      </c>
      <c r="U721" s="184">
        <f t="shared" ref="U721" si="4512">U720*1936.27</f>
        <v>0</v>
      </c>
      <c r="V721" s="184">
        <f t="shared" ref="V721" si="4513">V720*1936.27</f>
        <v>0</v>
      </c>
    </row>
    <row r="722" spans="1:23" ht="12.75" customHeight="1" x14ac:dyDescent="0.2">
      <c r="A722" s="104">
        <f>IF(Foglio2!$J$7=1,TRUNC(Base!V722,0),TRUNC(Base!U722,0))</f>
        <v>0</v>
      </c>
      <c r="B722" s="245">
        <f t="shared" si="4223"/>
        <v>40556</v>
      </c>
      <c r="C722" s="377"/>
      <c r="D722" s="377"/>
      <c r="E722" s="259" t="s">
        <v>3</v>
      </c>
      <c r="F722" s="260">
        <v>35</v>
      </c>
      <c r="G722" s="248">
        <f>IF(Foglio2!$J$3=Foglio2!$E$3,Ausiliari_Coll.Scol.!E704,IF(Foglio2!$J$3=Foglio2!$E$4,Collab._Tecnici!E704,IF(Foglio2!$J$3=Foglio2!$E$5,Assistenti_Tecnici!E704,IF(Foglio2!$J$3=Foglio2!$E$6,Assistenti_Amm.vo!E704,IF(Foglio2!$J$3=Foglio2!$E$7,Resp_Coord_Amm.vo!E704,IF(Foglio2!$J$3=Foglio2!$E$8,Direttore_Amm.vo!E704,IF(Foglio2!$J$3=Foglio2!$E$9,Doc_mat_elem.re!E704,IF(Foglio2!$J$3=Foglio2!$E$10,Doc_dipl_scuola_sec.!E704,IF(Foglio2!$J$3=Foglio2!$E$11,Doc_scuola_media!E704,IF(Foglio2!$J$3=Foglio2!$E$12,Doc_laureati_scuola_sec.!E722,IF(Foglio2!$J$3=Foglio2!$E$13,Direttivi_capi_ist.!E704,0)))))))))))</f>
        <v>0</v>
      </c>
      <c r="H722" s="248">
        <f>IF(Foglio2!$J$3=Foglio2!$E$3,Ausiliari_Coll.Scol.!F704,IF(Foglio2!$J$3=Foglio2!$E$4,Collab._Tecnici!F704,IF(Foglio2!$J$3=Foglio2!$E$5,Assistenti_Tecnici!F704,IF(Foglio2!$J$3=Foglio2!$E$6,Assistenti_Amm.vo!F704,IF(Foglio2!$J$3=Foglio2!$E$7,Resp_Coord_Amm.vo!F704,IF(Foglio2!$J$3=Foglio2!$E$8,Direttore_Amm.vo!F704,IF(Foglio2!$J$3=Foglio2!$E$9,Doc_mat_elem.re!F704,IF(Foglio2!$J$3=Foglio2!$E$10,Doc_dipl_scuola_sec.!F704,IF(Foglio2!$J$3=Foglio2!$E$11,Doc_scuola_media!F704,IF(Foglio2!$J$3=Foglio2!$E$12,Doc_laureati_scuola_sec.!F722,IF(Foglio2!$J$3=Foglio2!$E$13,Direttivi_capi_ist.!F704,0)))))))))))</f>
        <v>0</v>
      </c>
      <c r="I722" s="248">
        <f>IF(Foglio2!$J$3=Foglio2!$E$3,Ausiliari_Coll.Scol.!G704,IF(Foglio2!$J$3=Foglio2!$E$4,Collab._Tecnici!G704,IF(Foglio2!$J$3=Foglio2!$E$5,Assistenti_Tecnici!G704,IF(Foglio2!$J$3=Foglio2!$E$6,Assistenti_Amm.vo!G704,IF(Foglio2!$J$3=Foglio2!$E$7,Resp_Coord_Amm.vo!G704,IF(Foglio2!$J$3=Foglio2!$E$8,Direttore_Amm.vo!G704,IF(Foglio2!$J$3=Foglio2!$E$9,Doc_mat_elem.re!G704,IF(Foglio2!$J$3=Foglio2!$E$10,Doc_dipl_scuola_sec.!G704,IF(Foglio2!$J$3=Foglio2!$E$11,Doc_scuola_media!G704,IF(Foglio2!$J$3=Foglio2!$E$12,Doc_laureati_scuola_sec.!G722,IF(Foglio2!$J$3=Foglio2!$E$13,Direttivi_capi_ist.!G704,0)))))))))))</f>
        <v>0</v>
      </c>
      <c r="J722" s="248">
        <f>IF(Foglio2!$J$3=Foglio2!$E$3,Ausiliari_Coll.Scol.!H704,IF(Foglio2!$J$3=Foglio2!$E$4,Collab._Tecnici!H704,IF(Foglio2!$J$3=Foglio2!$E$5,Assistenti_Tecnici!H704,IF(Foglio2!$J$3=Foglio2!$E$6,Assistenti_Amm.vo!H704,IF(Foglio2!$J$3=Foglio2!$E$7,Resp_Coord_Amm.vo!H704,IF(Foglio2!$J$3=Foglio2!$E$8,Direttore_Amm.vo!H704,IF(Foglio2!$J$3=Foglio2!$E$9,Doc_mat_elem.re!H704,IF(Foglio2!$J$3=Foglio2!$E$10,Doc_dipl_scuola_sec.!H704,IF(Foglio2!$J$3=Foglio2!$E$11,Doc_scuola_media!H704,IF(Foglio2!$J$3=Foglio2!$E$12,Doc_laureati_scuola_sec.!H722,IF(Foglio2!$J$3=Foglio2!$E$13,Direttivi_capi_ist.!H704,0)))))))))))</f>
        <v>0</v>
      </c>
      <c r="K722" s="248">
        <f>IF(Foglio2!$J$3=Foglio2!$E$3,Ausiliari_Coll.Scol.!I704,IF(Foglio2!$J$3=Foglio2!$E$4,Collab._Tecnici!I704,IF(Foglio2!$J$3=Foglio2!$E$5,Assistenti_Tecnici!I704,IF(Foglio2!$J$3=Foglio2!$E$6,Assistenti_Amm.vo!I704,IF(Foglio2!$J$3=Foglio2!$E$7,Resp_Coord_Amm.vo!I704,IF(Foglio2!$J$3=Foglio2!$E$8,Direttore_Amm.vo!I704,IF(Foglio2!$J$3=Foglio2!$E$9,Doc_mat_elem.re!I704,IF(Foglio2!$J$3=Foglio2!$E$10,Doc_dipl_scuola_sec.!I704,IF(Foglio2!$J$3=Foglio2!$E$11,Doc_scuola_media!I704,IF(Foglio2!$J$3=Foglio2!$E$12,Doc_laureati_scuola_sec.!I722,IF(Foglio2!$J$3=Foglio2!$E$13,Direttivi_capi_ist.!I704,0)))))))))))</f>
        <v>0</v>
      </c>
      <c r="L722" s="248">
        <f>IF(Foglio2!$J$3=Foglio2!$E$3,Ausiliari_Coll.Scol.!J704,IF(Foglio2!$J$3=Foglio2!$E$4,Collab._Tecnici!J704,IF(Foglio2!$J$3=Foglio2!$E$5,Assistenti_Tecnici!J704,IF(Foglio2!$J$3=Foglio2!$E$6,Assistenti_Amm.vo!J704,IF(Foglio2!$J$3=Foglio2!$E$7,Resp_Coord_Amm.vo!J704,IF(Foglio2!$J$3=Foglio2!$E$8,Direttore_Amm.vo!J704,IF(Foglio2!$J$3=Foglio2!$E$9,Doc_mat_elem.re!J704,IF(Foglio2!$J$3=Foglio2!$E$10,Doc_dipl_scuola_sec.!J704,IF(Foglio2!$J$3=Foglio2!$E$11,Doc_scuola_media!J704,IF(Foglio2!$J$3=Foglio2!$E$12,Doc_laureati_scuola_sec.!J722,IF(Foglio2!$J$3=Foglio2!$E$13,Direttivi_capi_ist.!J704,0)))))))))))</f>
        <v>0</v>
      </c>
      <c r="M722" s="249">
        <f>IF(Foglio2!$J$3=Foglio2!$E$3,Ausiliari_Coll.Scol.!K704,IF(Foglio2!$J$3=Foglio2!$E$4,Collab._Tecnici!K704,IF(Foglio2!$J$3=Foglio2!$E$5,Assistenti_Tecnici!K704,IF(Foglio2!$J$3=Foglio2!$E$6,Assistenti_Amm.vo!K704,IF(Foglio2!$J$3=Foglio2!$E$7,Resp_Coord_Amm.vo!K704,IF(Foglio2!$J$3=Foglio2!$E$8,Direttore_Amm.vo!K704,IF(Foglio2!$J$3=Foglio2!$E$9,Doc_mat_elem.re!K704,IF(Foglio2!$J$3=Foglio2!$E$10,Doc_dipl_scuola_sec.!K704,IF(Foglio2!$J$3=Foglio2!$E$11,Doc_scuola_media!K704,IF(Foglio2!$J$3=Foglio2!$E$12,Doc_laureati_scuola_sec.!K722,IF(Foglio2!$J$3=Foglio2!$E$13,Direttivi_capi_ist.!K704,0)))))))))))</f>
        <v>0</v>
      </c>
      <c r="N722" s="250">
        <f>IF(Foglio2!$J$3=Foglio2!$E$3,Ausiliari_Coll.Scol.!L704,IF(Foglio2!$J$3=Foglio2!$E$4,Collab._Tecnici!L704,IF(Foglio2!$J$3=Foglio2!$E$5,Assistenti_Tecnici!L704,IF(Foglio2!$J$3=Foglio2!$E$6,Assistenti_Amm.vo!L704,IF(Foglio2!$J$3=Foglio2!$E$7,Resp_Coord_Amm.vo!L704,IF(Foglio2!$J$3=Foglio2!$E$8,Direttore_Amm.vo!L704,IF(Foglio2!$J$3=Foglio2!$E$9,Doc_mat_elem.re!L704,IF(Foglio2!$J$3=Foglio2!$E$10,Doc_dipl_scuola_sec.!L704,IF(Foglio2!$J$3=Foglio2!$E$11,Doc_scuola_media!L704,IF(Foglio2!$J$3=Foglio2!$E$12,Doc_laureati_scuola_sec.!L722,IF(Foglio2!$J$3=Foglio2!$E$13,Direttivi_capi_ist.!L704,0)))))))))))</f>
        <v>0</v>
      </c>
      <c r="O722" s="251">
        <f>IF(Foglio2!$J$3=Foglio2!$E$3,Ausiliari_Coll.Scol.!M704,IF(Foglio2!$J$3=Foglio2!$E$4,Collab._Tecnici!M704,IF(Foglio2!$J$3=Foglio2!$E$5,Assistenti_Tecnici!M704,IF(Foglio2!$J$3=Foglio2!$E$6,Assistenti_Amm.vo!M704,IF(Foglio2!$J$3=Foglio2!$E$7,Resp_Coord_Amm.vo!M704,IF(Foglio2!$J$3=Foglio2!$E$8,Direttore_Amm.vo!M704,IF(Foglio2!$J$3=Foglio2!$E$9,Doc_mat_elem.re!M704,IF(Foglio2!$J$3=Foglio2!$E$10,Doc_dipl_scuola_sec.!M704,IF(Foglio2!$J$3=Foglio2!$E$11,Doc_scuola_media!M704,IF(Foglio2!$J$3=Foglio2!$E$12,Doc_laureati_scuola_sec.!M722,IF(Foglio2!$J$3=Foglio2!$E$13,Direttivi_capi_ist.!M704,0)))))))))))</f>
        <v>0</v>
      </c>
      <c r="P722" s="252">
        <f>IF(Foglio2!$J$3=Foglio2!$E$3,Ausiliari_Coll.Scol.!N704,IF(Foglio2!$J$3=Foglio2!$E$4,Collab._Tecnici!N704,IF(Foglio2!$J$3=Foglio2!$E$5,Assistenti_Tecnici!N704,IF(Foglio2!$J$3=Foglio2!$E$6,Assistenti_Amm.vo!N704,IF(Foglio2!$J$3=Foglio2!$E$7,Resp_Coord_Amm.vo!N704,IF(Foglio2!$J$3=Foglio2!$E$8,Direttore_Amm.vo!N704,IF(Foglio2!$J$3=Foglio2!$E$9,Doc_mat_elem.re!N704,IF(Foglio2!$J$3=Foglio2!$E$10,Doc_dipl_scuola_sec.!N704,IF(Foglio2!$J$3=Foglio2!$E$11,Doc_scuola_media!N704,IF(Foglio2!$J$3=Foglio2!$E$12,Doc_laureati_scuola_sec.!N722,IF(Foglio2!$J$3=Foglio2!$E$13,Direttivi_capi_ist.!N704,0)))))))))))</f>
        <v>0</v>
      </c>
      <c r="Q722" s="252">
        <f>IF(Foglio2!$J$3=Foglio2!$E$3,Ausiliari_Coll.Scol.!O704,IF(Foglio2!$J$3=Foglio2!$E$4,Collab._Tecnici!O704,IF(Foglio2!$J$3=Foglio2!$E$5,Assistenti_Tecnici!O704,IF(Foglio2!$J$3=Foglio2!$E$6,Assistenti_Amm.vo!O704,IF(Foglio2!$J$3=Foglio2!$E$7,Resp_Coord_Amm.vo!O704,IF(Foglio2!$J$3=Foglio2!$E$8,Direttore_Amm.vo!O704,IF(Foglio2!$J$3=Foglio2!$E$9,Doc_mat_elem.re!O704,IF(Foglio2!$J$3=Foglio2!$E$10,Doc_dipl_scuola_sec.!O704,IF(Foglio2!$J$3=Foglio2!$E$11,Doc_scuola_media!O704,IF(Foglio2!$J$3=Foglio2!$E$12,Doc_laureati_scuola_sec.!O722,IF(Foglio2!$J$3=Foglio2!$E$13,Direttivi_capi_ist.!O704,0)))))))))))</f>
        <v>0</v>
      </c>
      <c r="R722" s="252">
        <f>IF(Foglio2!$J$3=Foglio2!$E$3,Ausiliari_Coll.Scol.!P704,IF(Foglio2!$J$3=Foglio2!$E$4,Collab._Tecnici!P704,IF(Foglio2!$J$3=Foglio2!$E$5,Assistenti_Tecnici!P704,IF(Foglio2!$J$3=Foglio2!$E$6,Assistenti_Amm.vo!P704,IF(Foglio2!$J$3=Foglio2!$E$7,Resp_Coord_Amm.vo!P704,IF(Foglio2!$J$3=Foglio2!$E$8,Direttore_Amm.vo!P704,IF(Foglio2!$J$3=Foglio2!$E$9,Doc_mat_elem.re!P704,IF(Foglio2!$J$3=Foglio2!$E$10,Doc_dipl_scuola_sec.!P704,IF(Foglio2!$J$3=Foglio2!$E$11,Doc_scuola_media!P704,IF(Foglio2!$J$3=Foglio2!$E$12,Doc_laureati_scuola_sec.!P722,IF(Foglio2!$J$3=Foglio2!$E$13,Direttivi_capi_ist.!P704,0)))))))))))</f>
        <v>0</v>
      </c>
      <c r="S722" s="252">
        <f>IF(Foglio2!$J$3=Foglio2!$E$3,Ausiliari_Coll.Scol.!Q704,IF(Foglio2!$J$3=Foglio2!$E$4,Collab._Tecnici!Q704,IF(Foglio2!$J$3=Foglio2!$E$5,Assistenti_Tecnici!Q704,IF(Foglio2!$J$3=Foglio2!$E$6,Assistenti_Amm.vo!Q704,IF(Foglio2!$J$3=Foglio2!$E$7,Resp_Coord_Amm.vo!Q704,IF(Foglio2!$J$3=Foglio2!$E$8,Direttore_Amm.vo!Q704,IF(Foglio2!$J$3=Foglio2!$E$9,Doc_mat_elem.re!Q704,IF(Foglio2!$J$3=Foglio2!$E$10,Doc_dipl_scuola_sec.!Q704,IF(Foglio2!$J$3=Foglio2!$E$11,Doc_scuola_media!Q704,IF(Foglio2!$J$3=Foglio2!$E$12,Doc_laureati_scuola_sec.!Q722,IF(Foglio2!$J$3=Foglio2!$E$13,Direttivi_capi_ist.!Q704,0)))))))))))</f>
        <v>0</v>
      </c>
      <c r="T722" s="252">
        <f>IF(Foglio2!$J$3=Foglio2!$E$3,Ausiliari_Coll.Scol.!R704,IF(Foglio2!$J$3=Foglio2!$E$4,Collab._Tecnici!R704,IF(Foglio2!$J$3=Foglio2!$E$5,Assistenti_Tecnici!R704,IF(Foglio2!$J$3=Foglio2!$E$6,Assistenti_Amm.vo!R704,IF(Foglio2!$J$3=Foglio2!$E$7,Resp_Coord_Amm.vo!R704,IF(Foglio2!$J$3=Foglio2!$E$8,Direttore_Amm.vo!R704,IF(Foglio2!$J$3=Foglio2!$E$9,Doc_mat_elem.re!R704,IF(Foglio2!$J$3=Foglio2!$E$10,Doc_dipl_scuola_sec.!R704,IF(Foglio2!$J$3=Foglio2!$E$11,Doc_scuola_media!R704,IF(Foglio2!$J$3=Foglio2!$E$12,Doc_laureati_scuola_sec.!R722,IF(Foglio2!$J$3=Foglio2!$E$13,Direttivi_capi_ist.!R704,0)))))))))))</f>
        <v>0</v>
      </c>
      <c r="U722" s="252">
        <f t="shared" ref="U722" si="4514">(P722)/12*0.8</f>
        <v>0</v>
      </c>
      <c r="V722" s="252">
        <f t="shared" ref="V722" si="4515">(P722+R722)/12*0.8</f>
        <v>0</v>
      </c>
      <c r="W722" s="253" t="str">
        <f t="shared" ref="W722" si="4516">"Fascia Da "&amp;F722&amp;" a "&amp;F723&amp;" Decorrenza "&amp;DAY(C710)&amp;"/"&amp;MONTH(C710)&amp;"/"&amp;YEAR(C710)</f>
        <v>Fascia Da 35 a  Decorrenza 1/1/2011</v>
      </c>
    </row>
    <row r="723" spans="1:23" ht="9" customHeight="1" x14ac:dyDescent="0.2">
      <c r="B723" s="245">
        <f t="shared" si="4223"/>
        <v>40557</v>
      </c>
      <c r="C723" s="378"/>
      <c r="D723" s="378"/>
      <c r="E723" s="264" t="s">
        <v>4</v>
      </c>
      <c r="F723" s="265"/>
      <c r="G723" s="267">
        <f t="shared" ref="G723" si="4517">G722*1936.27</f>
        <v>0</v>
      </c>
      <c r="H723" s="267">
        <f t="shared" ref="H723" si="4518">H722*1936.27</f>
        <v>0</v>
      </c>
      <c r="I723" s="267">
        <f t="shared" ref="I723" si="4519">I722*1936.27</f>
        <v>0</v>
      </c>
      <c r="J723" s="267">
        <f t="shared" ref="J723" si="4520">J722*1936.27</f>
        <v>0</v>
      </c>
      <c r="K723" s="267">
        <f t="shared" ref="K723" si="4521">K722*1936.27</f>
        <v>0</v>
      </c>
      <c r="L723" s="266">
        <f t="shared" ref="L723" si="4522">L722*1936.27</f>
        <v>0</v>
      </c>
      <c r="M723" s="267">
        <f t="shared" ref="M723" si="4523">M722*1936.27</f>
        <v>0</v>
      </c>
      <c r="N723" s="182">
        <f t="shared" ref="N723" si="4524">N722*1936.27</f>
        <v>0</v>
      </c>
      <c r="O723" s="183">
        <f t="shared" ref="O723" si="4525">O722*1936.27</f>
        <v>0</v>
      </c>
      <c r="P723" s="184">
        <f t="shared" ref="P723" si="4526">P722*1936.27</f>
        <v>0</v>
      </c>
      <c r="Q723" s="184">
        <f t="shared" ref="Q723" si="4527">Q722*1936.27</f>
        <v>0</v>
      </c>
      <c r="R723" s="184">
        <f t="shared" ref="R723" si="4528">R722*1936.27</f>
        <v>0</v>
      </c>
      <c r="S723" s="184">
        <f t="shared" ref="S723" si="4529">S722*1936.27</f>
        <v>0</v>
      </c>
      <c r="T723" s="184">
        <f t="shared" ref="T723" si="4530">T722*1936.27</f>
        <v>0</v>
      </c>
      <c r="U723" s="184">
        <f t="shared" ref="U723" si="4531">U722*1936.27</f>
        <v>0</v>
      </c>
      <c r="V723" s="184">
        <f t="shared" ref="V723" si="4532">V722*1936.27</f>
        <v>0</v>
      </c>
    </row>
    <row r="724" spans="1:23" ht="12.75" customHeight="1" x14ac:dyDescent="0.2">
      <c r="A724" s="104">
        <f>IF(Foglio2!$J$7=1,TRUNC(Base!V724,0),TRUNC(Base!U724,0))</f>
        <v>0</v>
      </c>
      <c r="B724" s="245">
        <f t="shared" ref="B724" si="4533">C726</f>
        <v>42370</v>
      </c>
      <c r="C724" s="375">
        <v>42370</v>
      </c>
      <c r="D724" s="375">
        <v>42735</v>
      </c>
      <c r="E724" s="246" t="s">
        <v>3</v>
      </c>
      <c r="F724" s="247">
        <v>0</v>
      </c>
      <c r="G724" s="248">
        <f>IF(Foglio2!$J$3=Foglio2!$E$3,Ausiliari_Coll.Scol.!E706,IF(Foglio2!$J$3=Foglio2!$E$4,Collab._Tecnici!E706,IF(Foglio2!$J$3=Foglio2!$E$5,Assistenti_Tecnici!E706,IF(Foglio2!$J$3=Foglio2!$E$6,Assistenti_Amm.vo!E706,IF(Foglio2!$J$3=Foglio2!$E$7,Resp_Coord_Amm.vo!E706,IF(Foglio2!$J$3=Foglio2!$E$8,Direttore_Amm.vo!E706,IF(Foglio2!$J$3=Foglio2!$E$9,Doc_mat_elem.re!E706,IF(Foglio2!$J$3=Foglio2!$E$10,Doc_dipl_scuola_sec.!E706,IF(Foglio2!$J$3=Foglio2!$E$11,Doc_scuola_media!E706,IF(Foglio2!$J$3=Foglio2!$E$12,Doc_laureati_scuola_sec.!E724,IF(Foglio2!$J$3=Foglio2!$E$13,Direttivi_capi_ist.!E706,0)))))))))))</f>
        <v>0</v>
      </c>
      <c r="H724" s="248">
        <f>IF(Foglio2!$J$3=Foglio2!$E$3,Ausiliari_Coll.Scol.!F706,IF(Foglio2!$J$3=Foglio2!$E$4,Collab._Tecnici!F706,IF(Foglio2!$J$3=Foglio2!$E$5,Assistenti_Tecnici!F706,IF(Foglio2!$J$3=Foglio2!$E$6,Assistenti_Amm.vo!F706,IF(Foglio2!$J$3=Foglio2!$E$7,Resp_Coord_Amm.vo!F706,IF(Foglio2!$J$3=Foglio2!$E$8,Direttore_Amm.vo!F706,IF(Foglio2!$J$3=Foglio2!$E$9,Doc_mat_elem.re!F706,IF(Foglio2!$J$3=Foglio2!$E$10,Doc_dipl_scuola_sec.!F706,IF(Foglio2!$J$3=Foglio2!$E$11,Doc_scuola_media!F706,IF(Foglio2!$J$3=Foglio2!$E$12,Doc_laureati_scuola_sec.!F724,IF(Foglio2!$J$3=Foglio2!$E$13,Direttivi_capi_ist.!F706,0)))))))))))</f>
        <v>0</v>
      </c>
      <c r="I724" s="248">
        <f>IF(Foglio2!$J$3=Foglio2!$E$3,Ausiliari_Coll.Scol.!G706,IF(Foglio2!$J$3=Foglio2!$E$4,Collab._Tecnici!G706,IF(Foglio2!$J$3=Foglio2!$E$5,Assistenti_Tecnici!G706,IF(Foglio2!$J$3=Foglio2!$E$6,Assistenti_Amm.vo!G706,IF(Foglio2!$J$3=Foglio2!$E$7,Resp_Coord_Amm.vo!G706,IF(Foglio2!$J$3=Foglio2!$E$8,Direttore_Amm.vo!G706,IF(Foglio2!$J$3=Foglio2!$E$9,Doc_mat_elem.re!G706,IF(Foglio2!$J$3=Foglio2!$E$10,Doc_dipl_scuola_sec.!G706,IF(Foglio2!$J$3=Foglio2!$E$11,Doc_scuola_media!G706,IF(Foglio2!$J$3=Foglio2!$E$12,Doc_laureati_scuola_sec.!G724,IF(Foglio2!$J$3=Foglio2!$E$13,Direttivi_capi_ist.!G706,0)))))))))))</f>
        <v>0</v>
      </c>
      <c r="J724" s="248">
        <f>IF(Foglio2!$J$3=Foglio2!$E$3,Ausiliari_Coll.Scol.!H706,IF(Foglio2!$J$3=Foglio2!$E$4,Collab._Tecnici!H706,IF(Foglio2!$J$3=Foglio2!$E$5,Assistenti_Tecnici!H706,IF(Foglio2!$J$3=Foglio2!$E$6,Assistenti_Amm.vo!H706,IF(Foglio2!$J$3=Foglio2!$E$7,Resp_Coord_Amm.vo!H706,IF(Foglio2!$J$3=Foglio2!$E$8,Direttore_Amm.vo!H706,IF(Foglio2!$J$3=Foglio2!$E$9,Doc_mat_elem.re!H706,IF(Foglio2!$J$3=Foglio2!$E$10,Doc_dipl_scuola_sec.!H706,IF(Foglio2!$J$3=Foglio2!$E$11,Doc_scuola_media!H706,IF(Foglio2!$J$3=Foglio2!$E$12,Doc_laureati_scuola_sec.!H724,IF(Foglio2!$J$3=Foglio2!$E$13,Direttivi_capi_ist.!H706,0)))))))))))</f>
        <v>0</v>
      </c>
      <c r="K724" s="248">
        <f>IF(Foglio2!$J$3=Foglio2!$E$3,Ausiliari_Coll.Scol.!I706,IF(Foglio2!$J$3=Foglio2!$E$4,Collab._Tecnici!I706,IF(Foglio2!$J$3=Foglio2!$E$5,Assistenti_Tecnici!I706,IF(Foglio2!$J$3=Foglio2!$E$6,Assistenti_Amm.vo!I706,IF(Foglio2!$J$3=Foglio2!$E$7,Resp_Coord_Amm.vo!I706,IF(Foglio2!$J$3=Foglio2!$E$8,Direttore_Amm.vo!I706,IF(Foglio2!$J$3=Foglio2!$E$9,Doc_mat_elem.re!I706,IF(Foglio2!$J$3=Foglio2!$E$10,Doc_dipl_scuola_sec.!I706,IF(Foglio2!$J$3=Foglio2!$E$11,Doc_scuola_media!I706,IF(Foglio2!$J$3=Foglio2!$E$12,Doc_laureati_scuola_sec.!I724,IF(Foglio2!$J$3=Foglio2!$E$13,Direttivi_capi_ist.!I706,0)))))))))))</f>
        <v>0</v>
      </c>
      <c r="L724" s="248">
        <f>IF(Foglio2!$J$3=Foglio2!$E$3,Ausiliari_Coll.Scol.!J706,IF(Foglio2!$J$3=Foglio2!$E$4,Collab._Tecnici!J706,IF(Foglio2!$J$3=Foglio2!$E$5,Assistenti_Tecnici!J706,IF(Foglio2!$J$3=Foglio2!$E$6,Assistenti_Amm.vo!J706,IF(Foglio2!$J$3=Foglio2!$E$7,Resp_Coord_Amm.vo!J706,IF(Foglio2!$J$3=Foglio2!$E$8,Direttore_Amm.vo!J706,IF(Foglio2!$J$3=Foglio2!$E$9,Doc_mat_elem.re!J706,IF(Foglio2!$J$3=Foglio2!$E$10,Doc_dipl_scuola_sec.!J706,IF(Foglio2!$J$3=Foglio2!$E$11,Doc_scuola_media!J706,IF(Foglio2!$J$3=Foglio2!$E$12,Doc_laureati_scuola_sec.!J724,IF(Foglio2!$J$3=Foglio2!$E$13,Direttivi_capi_ist.!J706,0)))))))))))</f>
        <v>0</v>
      </c>
      <c r="M724" s="249">
        <f>IF(Foglio2!$J$3=Foglio2!$E$3,Ausiliari_Coll.Scol.!K706,IF(Foglio2!$J$3=Foglio2!$E$4,Collab._Tecnici!K706,IF(Foglio2!$J$3=Foglio2!$E$5,Assistenti_Tecnici!K706,IF(Foglio2!$J$3=Foglio2!$E$6,Assistenti_Amm.vo!K706,IF(Foglio2!$J$3=Foglio2!$E$7,Resp_Coord_Amm.vo!K706,IF(Foglio2!$J$3=Foglio2!$E$8,Direttore_Amm.vo!K706,IF(Foglio2!$J$3=Foglio2!$E$9,Doc_mat_elem.re!K706,IF(Foglio2!$J$3=Foglio2!$E$10,Doc_dipl_scuola_sec.!K706,IF(Foglio2!$J$3=Foglio2!$E$11,Doc_scuola_media!K706,IF(Foglio2!$J$3=Foglio2!$E$12,Doc_laureati_scuola_sec.!K724,IF(Foglio2!$J$3=Foglio2!$E$13,Direttivi_capi_ist.!K706,0)))))))))))</f>
        <v>0</v>
      </c>
      <c r="N724" s="250">
        <f>IF(Foglio2!$J$3=Foglio2!$E$3,Ausiliari_Coll.Scol.!L706,IF(Foglio2!$J$3=Foglio2!$E$4,Collab._Tecnici!L706,IF(Foglio2!$J$3=Foglio2!$E$5,Assistenti_Tecnici!L706,IF(Foglio2!$J$3=Foglio2!$E$6,Assistenti_Amm.vo!L706,IF(Foglio2!$J$3=Foglio2!$E$7,Resp_Coord_Amm.vo!L706,IF(Foglio2!$J$3=Foglio2!$E$8,Direttore_Amm.vo!L706,IF(Foglio2!$J$3=Foglio2!$E$9,Doc_mat_elem.re!L706,IF(Foglio2!$J$3=Foglio2!$E$10,Doc_dipl_scuola_sec.!L706,IF(Foglio2!$J$3=Foglio2!$E$11,Doc_scuola_media!L706,IF(Foglio2!$J$3=Foglio2!$E$12,Doc_laureati_scuola_sec.!L724,IF(Foglio2!$J$3=Foglio2!$E$13,Direttivi_capi_ist.!L706,0)))))))))))</f>
        <v>0</v>
      </c>
      <c r="O724" s="251">
        <f>IF(Foglio2!$J$3=Foglio2!$E$3,Ausiliari_Coll.Scol.!M706,IF(Foglio2!$J$3=Foglio2!$E$4,Collab._Tecnici!M706,IF(Foglio2!$J$3=Foglio2!$E$5,Assistenti_Tecnici!M706,IF(Foglio2!$J$3=Foglio2!$E$6,Assistenti_Amm.vo!M706,IF(Foglio2!$J$3=Foglio2!$E$7,Resp_Coord_Amm.vo!M706,IF(Foglio2!$J$3=Foglio2!$E$8,Direttore_Amm.vo!M706,IF(Foglio2!$J$3=Foglio2!$E$9,Doc_mat_elem.re!M706,IF(Foglio2!$J$3=Foglio2!$E$10,Doc_dipl_scuola_sec.!M706,IF(Foglio2!$J$3=Foglio2!$E$11,Doc_scuola_media!M706,IF(Foglio2!$J$3=Foglio2!$E$12,Doc_laureati_scuola_sec.!M724,IF(Foglio2!$J$3=Foglio2!$E$13,Direttivi_capi_ist.!M706,0)))))))))))</f>
        <v>0</v>
      </c>
      <c r="P724" s="252">
        <f>IF(Foglio2!$J$3=Foglio2!$E$3,Ausiliari_Coll.Scol.!N706,IF(Foglio2!$J$3=Foglio2!$E$4,Collab._Tecnici!N706,IF(Foglio2!$J$3=Foglio2!$E$5,Assistenti_Tecnici!N706,IF(Foglio2!$J$3=Foglio2!$E$6,Assistenti_Amm.vo!N706,IF(Foglio2!$J$3=Foglio2!$E$7,Resp_Coord_Amm.vo!N706,IF(Foglio2!$J$3=Foglio2!$E$8,Direttore_Amm.vo!N706,IF(Foglio2!$J$3=Foglio2!$E$9,Doc_mat_elem.re!N706,IF(Foglio2!$J$3=Foglio2!$E$10,Doc_dipl_scuola_sec.!N706,IF(Foglio2!$J$3=Foglio2!$E$11,Doc_scuola_media!N706,IF(Foglio2!$J$3=Foglio2!$E$12,Doc_laureati_scuola_sec.!N724,IF(Foglio2!$J$3=Foglio2!$E$13,Direttivi_capi_ist.!N706,0)))))))))))</f>
        <v>0</v>
      </c>
      <c r="Q724" s="252">
        <f>IF(Foglio2!$J$3=Foglio2!$E$3,Ausiliari_Coll.Scol.!O706,IF(Foglio2!$J$3=Foglio2!$E$4,Collab._Tecnici!O706,IF(Foglio2!$J$3=Foglio2!$E$5,Assistenti_Tecnici!O706,IF(Foglio2!$J$3=Foglio2!$E$6,Assistenti_Amm.vo!O706,IF(Foglio2!$J$3=Foglio2!$E$7,Resp_Coord_Amm.vo!O706,IF(Foglio2!$J$3=Foglio2!$E$8,Direttore_Amm.vo!O706,IF(Foglio2!$J$3=Foglio2!$E$9,Doc_mat_elem.re!O706,IF(Foglio2!$J$3=Foglio2!$E$10,Doc_dipl_scuola_sec.!O706,IF(Foglio2!$J$3=Foglio2!$E$11,Doc_scuola_media!O706,IF(Foglio2!$J$3=Foglio2!$E$12,Doc_laureati_scuola_sec.!O724,IF(Foglio2!$J$3=Foglio2!$E$13,Direttivi_capi_ist.!O706,0)))))))))))</f>
        <v>0</v>
      </c>
      <c r="R724" s="252">
        <f>IF(Foglio2!$J$3=Foglio2!$E$3,Ausiliari_Coll.Scol.!P706,IF(Foglio2!$J$3=Foglio2!$E$4,Collab._Tecnici!P706,IF(Foglio2!$J$3=Foglio2!$E$5,Assistenti_Tecnici!P706,IF(Foglio2!$J$3=Foglio2!$E$6,Assistenti_Amm.vo!P706,IF(Foglio2!$J$3=Foglio2!$E$7,Resp_Coord_Amm.vo!P706,IF(Foglio2!$J$3=Foglio2!$E$8,Direttore_Amm.vo!P706,IF(Foglio2!$J$3=Foglio2!$E$9,Doc_mat_elem.re!P706,IF(Foglio2!$J$3=Foglio2!$E$10,Doc_dipl_scuola_sec.!P706,IF(Foglio2!$J$3=Foglio2!$E$11,Doc_scuola_media!P706,IF(Foglio2!$J$3=Foglio2!$E$12,Doc_laureati_scuola_sec.!P724,IF(Foglio2!$J$3=Foglio2!$E$13,Direttivi_capi_ist.!P706,0)))))))))))</f>
        <v>0</v>
      </c>
      <c r="S724" s="252">
        <f>IF(Foglio2!$J$3=Foglio2!$E$3,Ausiliari_Coll.Scol.!Q706,IF(Foglio2!$J$3=Foglio2!$E$4,Collab._Tecnici!Q706,IF(Foglio2!$J$3=Foglio2!$E$5,Assistenti_Tecnici!Q706,IF(Foglio2!$J$3=Foglio2!$E$6,Assistenti_Amm.vo!Q706,IF(Foglio2!$J$3=Foglio2!$E$7,Resp_Coord_Amm.vo!Q706,IF(Foglio2!$J$3=Foglio2!$E$8,Direttore_Amm.vo!Q706,IF(Foglio2!$J$3=Foglio2!$E$9,Doc_mat_elem.re!Q706,IF(Foglio2!$J$3=Foglio2!$E$10,Doc_dipl_scuola_sec.!Q706,IF(Foglio2!$J$3=Foglio2!$E$11,Doc_scuola_media!Q706,IF(Foglio2!$J$3=Foglio2!$E$12,Doc_laureati_scuola_sec.!Q724,IF(Foglio2!$J$3=Foglio2!$E$13,Direttivi_capi_ist.!Q706,0)))))))))))</f>
        <v>0</v>
      </c>
      <c r="T724" s="252">
        <f>IF(Foglio2!$J$3=Foglio2!$E$3,Ausiliari_Coll.Scol.!R706,IF(Foglio2!$J$3=Foglio2!$E$4,Collab._Tecnici!R706,IF(Foglio2!$J$3=Foglio2!$E$5,Assistenti_Tecnici!R706,IF(Foglio2!$J$3=Foglio2!$E$6,Assistenti_Amm.vo!R706,IF(Foglio2!$J$3=Foglio2!$E$7,Resp_Coord_Amm.vo!R706,IF(Foglio2!$J$3=Foglio2!$E$8,Direttore_Amm.vo!R706,IF(Foglio2!$J$3=Foglio2!$E$9,Doc_mat_elem.re!R706,IF(Foglio2!$J$3=Foglio2!$E$10,Doc_dipl_scuola_sec.!R706,IF(Foglio2!$J$3=Foglio2!$E$11,Doc_scuola_media!R706,IF(Foglio2!$J$3=Foglio2!$E$12,Doc_laureati_scuola_sec.!R724,IF(Foglio2!$J$3=Foglio2!$E$13,Direttivi_capi_ist.!R706,0)))))))))))</f>
        <v>0</v>
      </c>
      <c r="U724" s="252">
        <f t="shared" ref="U724" si="4534">(P724)/12*0.8</f>
        <v>0</v>
      </c>
      <c r="V724" s="252">
        <f t="shared" ref="V724" si="4535">(P724+R724)/12*0.8</f>
        <v>0</v>
      </c>
      <c r="W724" s="253" t="str">
        <f t="shared" si="4400"/>
        <v>Fascia Da 0 a 8 Decorrenza 1/1/2016</v>
      </c>
    </row>
    <row r="725" spans="1:23" ht="9" customHeight="1" x14ac:dyDescent="0.2">
      <c r="B725" s="245">
        <f t="shared" si="4401"/>
        <v>42371</v>
      </c>
      <c r="C725" s="376"/>
      <c r="D725" s="376"/>
      <c r="E725" s="254" t="s">
        <v>4</v>
      </c>
      <c r="F725" s="255">
        <v>8</v>
      </c>
      <c r="G725" s="267">
        <f t="shared" ref="G725" si="4536">G724*1936.27</f>
        <v>0</v>
      </c>
      <c r="H725" s="267">
        <f t="shared" ref="H725" si="4537">H724*1936.27</f>
        <v>0</v>
      </c>
      <c r="I725" s="267">
        <f t="shared" ref="I725" si="4538">I724*1936.27</f>
        <v>0</v>
      </c>
      <c r="J725" s="267">
        <f t="shared" ref="J725" si="4539">J724*1936.27</f>
        <v>0</v>
      </c>
      <c r="K725" s="267">
        <f t="shared" ref="K725" si="4540">K724*1936.27</f>
        <v>0</v>
      </c>
      <c r="L725" s="266">
        <f t="shared" ref="L725" si="4541">L724*1936.27</f>
        <v>0</v>
      </c>
      <c r="M725" s="267">
        <f t="shared" ref="M725" si="4542">M724*1936.27</f>
        <v>0</v>
      </c>
      <c r="N725" s="182">
        <f t="shared" ref="N725" si="4543">N724*1936.27</f>
        <v>0</v>
      </c>
      <c r="O725" s="183">
        <f t="shared" ref="O725" si="4544">O724*1936.27</f>
        <v>0</v>
      </c>
      <c r="P725" s="184">
        <f t="shared" ref="P725" si="4545">P724*1936.27</f>
        <v>0</v>
      </c>
      <c r="Q725" s="184">
        <f t="shared" ref="Q725" si="4546">Q724*1936.27</f>
        <v>0</v>
      </c>
      <c r="R725" s="184">
        <f t="shared" ref="R725" si="4547">R724*1936.27</f>
        <v>0</v>
      </c>
      <c r="S725" s="184">
        <f t="shared" ref="S725" si="4548">S724*1936.27</f>
        <v>0</v>
      </c>
      <c r="T725" s="184">
        <f t="shared" ref="T725" si="4549">T724*1936.27</f>
        <v>0</v>
      </c>
      <c r="U725" s="184">
        <f t="shared" ref="U725" si="4550">U724*1936.27</f>
        <v>0</v>
      </c>
      <c r="V725" s="184">
        <f t="shared" ref="V725" si="4551">V724*1936.27</f>
        <v>0</v>
      </c>
    </row>
    <row r="726" spans="1:23" ht="12.75" customHeight="1" x14ac:dyDescent="0.2">
      <c r="A726" s="104">
        <f>IF(Foglio2!$J$7=1,TRUNC(Base!V726,0),TRUNC(Base!U726,0))</f>
        <v>0</v>
      </c>
      <c r="B726" s="245">
        <f t="shared" si="4401"/>
        <v>42372</v>
      </c>
      <c r="C726" s="498">
        <v>42370</v>
      </c>
      <c r="D726" s="498">
        <v>42735</v>
      </c>
      <c r="E726" s="259" t="s">
        <v>3</v>
      </c>
      <c r="F726" s="260">
        <v>9</v>
      </c>
      <c r="G726" s="248">
        <f>IF(Foglio2!$J$3=Foglio2!$E$3,Ausiliari_Coll.Scol.!E708,IF(Foglio2!$J$3=Foglio2!$E$4,Collab._Tecnici!E708,IF(Foglio2!$J$3=Foglio2!$E$5,Assistenti_Tecnici!E708,IF(Foglio2!$J$3=Foglio2!$E$6,Assistenti_Amm.vo!E708,IF(Foglio2!$J$3=Foglio2!$E$7,Resp_Coord_Amm.vo!E708,IF(Foglio2!$J$3=Foglio2!$E$8,Direttore_Amm.vo!E708,IF(Foglio2!$J$3=Foglio2!$E$9,Doc_mat_elem.re!E708,IF(Foglio2!$J$3=Foglio2!$E$10,Doc_dipl_scuola_sec.!E708,IF(Foglio2!$J$3=Foglio2!$E$11,Doc_scuola_media!E708,IF(Foglio2!$J$3=Foglio2!$E$12,Doc_laureati_scuola_sec.!E726,IF(Foglio2!$J$3=Foglio2!$E$13,Direttivi_capi_ist.!E708,0)))))))))))</f>
        <v>0</v>
      </c>
      <c r="H726" s="248">
        <f>IF(Foglio2!$J$3=Foglio2!$E$3,Ausiliari_Coll.Scol.!F708,IF(Foglio2!$J$3=Foglio2!$E$4,Collab._Tecnici!F708,IF(Foglio2!$J$3=Foglio2!$E$5,Assistenti_Tecnici!F708,IF(Foglio2!$J$3=Foglio2!$E$6,Assistenti_Amm.vo!F708,IF(Foglio2!$J$3=Foglio2!$E$7,Resp_Coord_Amm.vo!F708,IF(Foglio2!$J$3=Foglio2!$E$8,Direttore_Amm.vo!F708,IF(Foglio2!$J$3=Foglio2!$E$9,Doc_mat_elem.re!F708,IF(Foglio2!$J$3=Foglio2!$E$10,Doc_dipl_scuola_sec.!F708,IF(Foglio2!$J$3=Foglio2!$E$11,Doc_scuola_media!F708,IF(Foglio2!$J$3=Foglio2!$E$12,Doc_laureati_scuola_sec.!F726,IF(Foglio2!$J$3=Foglio2!$E$13,Direttivi_capi_ist.!F708,0)))))))))))</f>
        <v>0</v>
      </c>
      <c r="I726" s="248">
        <f>IF(Foglio2!$J$3=Foglio2!$E$3,Ausiliari_Coll.Scol.!G708,IF(Foglio2!$J$3=Foglio2!$E$4,Collab._Tecnici!G708,IF(Foglio2!$J$3=Foglio2!$E$5,Assistenti_Tecnici!G708,IF(Foglio2!$J$3=Foglio2!$E$6,Assistenti_Amm.vo!G708,IF(Foglio2!$J$3=Foglio2!$E$7,Resp_Coord_Amm.vo!G708,IF(Foglio2!$J$3=Foglio2!$E$8,Direttore_Amm.vo!G708,IF(Foglio2!$J$3=Foglio2!$E$9,Doc_mat_elem.re!G708,IF(Foglio2!$J$3=Foglio2!$E$10,Doc_dipl_scuola_sec.!G708,IF(Foglio2!$J$3=Foglio2!$E$11,Doc_scuola_media!G708,IF(Foglio2!$J$3=Foglio2!$E$12,Doc_laureati_scuola_sec.!G726,IF(Foglio2!$J$3=Foglio2!$E$13,Direttivi_capi_ist.!G708,0)))))))))))</f>
        <v>0</v>
      </c>
      <c r="J726" s="248">
        <f>IF(Foglio2!$J$3=Foglio2!$E$3,Ausiliari_Coll.Scol.!H708,IF(Foglio2!$J$3=Foglio2!$E$4,Collab._Tecnici!H708,IF(Foglio2!$J$3=Foglio2!$E$5,Assistenti_Tecnici!H708,IF(Foglio2!$J$3=Foglio2!$E$6,Assistenti_Amm.vo!H708,IF(Foglio2!$J$3=Foglio2!$E$7,Resp_Coord_Amm.vo!H708,IF(Foglio2!$J$3=Foglio2!$E$8,Direttore_Amm.vo!H708,IF(Foglio2!$J$3=Foglio2!$E$9,Doc_mat_elem.re!H708,IF(Foglio2!$J$3=Foglio2!$E$10,Doc_dipl_scuola_sec.!H708,IF(Foglio2!$J$3=Foglio2!$E$11,Doc_scuola_media!H708,IF(Foglio2!$J$3=Foglio2!$E$12,Doc_laureati_scuola_sec.!H726,IF(Foglio2!$J$3=Foglio2!$E$13,Direttivi_capi_ist.!H708,0)))))))))))</f>
        <v>0</v>
      </c>
      <c r="K726" s="248">
        <f>IF(Foglio2!$J$3=Foglio2!$E$3,Ausiliari_Coll.Scol.!I708,IF(Foglio2!$J$3=Foglio2!$E$4,Collab._Tecnici!I708,IF(Foglio2!$J$3=Foglio2!$E$5,Assistenti_Tecnici!I708,IF(Foglio2!$J$3=Foglio2!$E$6,Assistenti_Amm.vo!I708,IF(Foglio2!$J$3=Foglio2!$E$7,Resp_Coord_Amm.vo!I708,IF(Foglio2!$J$3=Foglio2!$E$8,Direttore_Amm.vo!I708,IF(Foglio2!$J$3=Foglio2!$E$9,Doc_mat_elem.re!I708,IF(Foglio2!$J$3=Foglio2!$E$10,Doc_dipl_scuola_sec.!I708,IF(Foglio2!$J$3=Foglio2!$E$11,Doc_scuola_media!I708,IF(Foglio2!$J$3=Foglio2!$E$12,Doc_laureati_scuola_sec.!I726,IF(Foglio2!$J$3=Foglio2!$E$13,Direttivi_capi_ist.!I708,0)))))))))))</f>
        <v>0</v>
      </c>
      <c r="L726" s="248">
        <f>IF(Foglio2!$J$3=Foglio2!$E$3,Ausiliari_Coll.Scol.!J708,IF(Foglio2!$J$3=Foglio2!$E$4,Collab._Tecnici!J708,IF(Foglio2!$J$3=Foglio2!$E$5,Assistenti_Tecnici!J708,IF(Foglio2!$J$3=Foglio2!$E$6,Assistenti_Amm.vo!J708,IF(Foglio2!$J$3=Foglio2!$E$7,Resp_Coord_Amm.vo!J708,IF(Foglio2!$J$3=Foglio2!$E$8,Direttore_Amm.vo!J708,IF(Foglio2!$J$3=Foglio2!$E$9,Doc_mat_elem.re!J708,IF(Foglio2!$J$3=Foglio2!$E$10,Doc_dipl_scuola_sec.!J708,IF(Foglio2!$J$3=Foglio2!$E$11,Doc_scuola_media!J708,IF(Foglio2!$J$3=Foglio2!$E$12,Doc_laureati_scuola_sec.!J726,IF(Foglio2!$J$3=Foglio2!$E$13,Direttivi_capi_ist.!J708,0)))))))))))</f>
        <v>0</v>
      </c>
      <c r="M726" s="249">
        <f>IF(Foglio2!$J$3=Foglio2!$E$3,Ausiliari_Coll.Scol.!K708,IF(Foglio2!$J$3=Foglio2!$E$4,Collab._Tecnici!K708,IF(Foglio2!$J$3=Foglio2!$E$5,Assistenti_Tecnici!K708,IF(Foglio2!$J$3=Foglio2!$E$6,Assistenti_Amm.vo!K708,IF(Foglio2!$J$3=Foglio2!$E$7,Resp_Coord_Amm.vo!K708,IF(Foglio2!$J$3=Foglio2!$E$8,Direttore_Amm.vo!K708,IF(Foglio2!$J$3=Foglio2!$E$9,Doc_mat_elem.re!K708,IF(Foglio2!$J$3=Foglio2!$E$10,Doc_dipl_scuola_sec.!K708,IF(Foglio2!$J$3=Foglio2!$E$11,Doc_scuola_media!K708,IF(Foglio2!$J$3=Foglio2!$E$12,Doc_laureati_scuola_sec.!K726,IF(Foglio2!$J$3=Foglio2!$E$13,Direttivi_capi_ist.!K708,0)))))))))))</f>
        <v>0</v>
      </c>
      <c r="N726" s="250">
        <f>IF(Foglio2!$J$3=Foglio2!$E$3,Ausiliari_Coll.Scol.!L708,IF(Foglio2!$J$3=Foglio2!$E$4,Collab._Tecnici!L708,IF(Foglio2!$J$3=Foglio2!$E$5,Assistenti_Tecnici!L708,IF(Foglio2!$J$3=Foglio2!$E$6,Assistenti_Amm.vo!L708,IF(Foglio2!$J$3=Foglio2!$E$7,Resp_Coord_Amm.vo!L708,IF(Foglio2!$J$3=Foglio2!$E$8,Direttore_Amm.vo!L708,IF(Foglio2!$J$3=Foglio2!$E$9,Doc_mat_elem.re!L708,IF(Foglio2!$J$3=Foglio2!$E$10,Doc_dipl_scuola_sec.!L708,IF(Foglio2!$J$3=Foglio2!$E$11,Doc_scuola_media!L708,IF(Foglio2!$J$3=Foglio2!$E$12,Doc_laureati_scuola_sec.!L726,IF(Foglio2!$J$3=Foglio2!$E$13,Direttivi_capi_ist.!L708,0)))))))))))</f>
        <v>0</v>
      </c>
      <c r="O726" s="251">
        <f>IF(Foglio2!$J$3=Foglio2!$E$3,Ausiliari_Coll.Scol.!M708,IF(Foglio2!$J$3=Foglio2!$E$4,Collab._Tecnici!M708,IF(Foglio2!$J$3=Foglio2!$E$5,Assistenti_Tecnici!M708,IF(Foglio2!$J$3=Foglio2!$E$6,Assistenti_Amm.vo!M708,IF(Foglio2!$J$3=Foglio2!$E$7,Resp_Coord_Amm.vo!M708,IF(Foglio2!$J$3=Foglio2!$E$8,Direttore_Amm.vo!M708,IF(Foglio2!$J$3=Foglio2!$E$9,Doc_mat_elem.re!M708,IF(Foglio2!$J$3=Foglio2!$E$10,Doc_dipl_scuola_sec.!M708,IF(Foglio2!$J$3=Foglio2!$E$11,Doc_scuola_media!M708,IF(Foglio2!$J$3=Foglio2!$E$12,Doc_laureati_scuola_sec.!M726,IF(Foglio2!$J$3=Foglio2!$E$13,Direttivi_capi_ist.!M708,0)))))))))))</f>
        <v>0</v>
      </c>
      <c r="P726" s="252">
        <f>IF(Foglio2!$J$3=Foglio2!$E$3,Ausiliari_Coll.Scol.!N708,IF(Foglio2!$J$3=Foglio2!$E$4,Collab._Tecnici!N708,IF(Foglio2!$J$3=Foglio2!$E$5,Assistenti_Tecnici!N708,IF(Foglio2!$J$3=Foglio2!$E$6,Assistenti_Amm.vo!N708,IF(Foglio2!$J$3=Foglio2!$E$7,Resp_Coord_Amm.vo!N708,IF(Foglio2!$J$3=Foglio2!$E$8,Direttore_Amm.vo!N708,IF(Foglio2!$J$3=Foglio2!$E$9,Doc_mat_elem.re!N708,IF(Foglio2!$J$3=Foglio2!$E$10,Doc_dipl_scuola_sec.!N708,IF(Foglio2!$J$3=Foglio2!$E$11,Doc_scuola_media!N708,IF(Foglio2!$J$3=Foglio2!$E$12,Doc_laureati_scuola_sec.!N726,IF(Foglio2!$J$3=Foglio2!$E$13,Direttivi_capi_ist.!N708,0)))))))))))</f>
        <v>0</v>
      </c>
      <c r="Q726" s="252">
        <f>IF(Foglio2!$J$3=Foglio2!$E$3,Ausiliari_Coll.Scol.!O708,IF(Foglio2!$J$3=Foglio2!$E$4,Collab._Tecnici!O708,IF(Foglio2!$J$3=Foglio2!$E$5,Assistenti_Tecnici!O708,IF(Foglio2!$J$3=Foglio2!$E$6,Assistenti_Amm.vo!O708,IF(Foglio2!$J$3=Foglio2!$E$7,Resp_Coord_Amm.vo!O708,IF(Foglio2!$J$3=Foglio2!$E$8,Direttore_Amm.vo!O708,IF(Foglio2!$J$3=Foglio2!$E$9,Doc_mat_elem.re!O708,IF(Foglio2!$J$3=Foglio2!$E$10,Doc_dipl_scuola_sec.!O708,IF(Foglio2!$J$3=Foglio2!$E$11,Doc_scuola_media!O708,IF(Foglio2!$J$3=Foglio2!$E$12,Doc_laureati_scuola_sec.!O726,IF(Foglio2!$J$3=Foglio2!$E$13,Direttivi_capi_ist.!O708,0)))))))))))</f>
        <v>0</v>
      </c>
      <c r="R726" s="252">
        <f>IF(Foglio2!$J$3=Foglio2!$E$3,Ausiliari_Coll.Scol.!P708,IF(Foglio2!$J$3=Foglio2!$E$4,Collab._Tecnici!P708,IF(Foglio2!$J$3=Foglio2!$E$5,Assistenti_Tecnici!P708,IF(Foglio2!$J$3=Foglio2!$E$6,Assistenti_Amm.vo!P708,IF(Foglio2!$J$3=Foglio2!$E$7,Resp_Coord_Amm.vo!P708,IF(Foglio2!$J$3=Foglio2!$E$8,Direttore_Amm.vo!P708,IF(Foglio2!$J$3=Foglio2!$E$9,Doc_mat_elem.re!P708,IF(Foglio2!$J$3=Foglio2!$E$10,Doc_dipl_scuola_sec.!P708,IF(Foglio2!$J$3=Foglio2!$E$11,Doc_scuola_media!P708,IF(Foglio2!$J$3=Foglio2!$E$12,Doc_laureati_scuola_sec.!P726,IF(Foglio2!$J$3=Foglio2!$E$13,Direttivi_capi_ist.!P708,0)))))))))))</f>
        <v>0</v>
      </c>
      <c r="S726" s="252">
        <f>IF(Foglio2!$J$3=Foglio2!$E$3,Ausiliari_Coll.Scol.!Q708,IF(Foglio2!$J$3=Foglio2!$E$4,Collab._Tecnici!Q708,IF(Foglio2!$J$3=Foglio2!$E$5,Assistenti_Tecnici!Q708,IF(Foglio2!$J$3=Foglio2!$E$6,Assistenti_Amm.vo!Q708,IF(Foglio2!$J$3=Foglio2!$E$7,Resp_Coord_Amm.vo!Q708,IF(Foglio2!$J$3=Foglio2!$E$8,Direttore_Amm.vo!Q708,IF(Foglio2!$J$3=Foglio2!$E$9,Doc_mat_elem.re!Q708,IF(Foglio2!$J$3=Foglio2!$E$10,Doc_dipl_scuola_sec.!Q708,IF(Foglio2!$J$3=Foglio2!$E$11,Doc_scuola_media!Q708,IF(Foglio2!$J$3=Foglio2!$E$12,Doc_laureati_scuola_sec.!Q726,IF(Foglio2!$J$3=Foglio2!$E$13,Direttivi_capi_ist.!Q708,0)))))))))))</f>
        <v>0</v>
      </c>
      <c r="T726" s="252">
        <f>IF(Foglio2!$J$3=Foglio2!$E$3,Ausiliari_Coll.Scol.!R708,IF(Foglio2!$J$3=Foglio2!$E$4,Collab._Tecnici!R708,IF(Foglio2!$J$3=Foglio2!$E$5,Assistenti_Tecnici!R708,IF(Foglio2!$J$3=Foglio2!$E$6,Assistenti_Amm.vo!R708,IF(Foglio2!$J$3=Foglio2!$E$7,Resp_Coord_Amm.vo!R708,IF(Foglio2!$J$3=Foglio2!$E$8,Direttore_Amm.vo!R708,IF(Foglio2!$J$3=Foglio2!$E$9,Doc_mat_elem.re!R708,IF(Foglio2!$J$3=Foglio2!$E$10,Doc_dipl_scuola_sec.!R708,IF(Foglio2!$J$3=Foglio2!$E$11,Doc_scuola_media!R708,IF(Foglio2!$J$3=Foglio2!$E$12,Doc_laureati_scuola_sec.!R726,IF(Foglio2!$J$3=Foglio2!$E$13,Direttivi_capi_ist.!R708,0)))))))))))</f>
        <v>0</v>
      </c>
      <c r="U726" s="252">
        <f t="shared" ref="U726" si="4552">(P726)/12*0.8</f>
        <v>0</v>
      </c>
      <c r="V726" s="252">
        <f t="shared" ref="V726" si="4553">(P726+R726)/12*0.8</f>
        <v>0</v>
      </c>
      <c r="W726" s="253" t="str">
        <f t="shared" ref="W726" si="4554">"Fascia Da "&amp;F726&amp;" a "&amp;F727&amp;" Decorrenza "&amp;DAY(C724)&amp;"/"&amp;MONTH(C724)&amp;"/"&amp;YEAR(C724)</f>
        <v>Fascia Da 9 a 14 Decorrenza 1/1/2016</v>
      </c>
    </row>
    <row r="727" spans="1:23" ht="9" customHeight="1" x14ac:dyDescent="0.2">
      <c r="B727" s="245">
        <f t="shared" si="4401"/>
        <v>42373</v>
      </c>
      <c r="C727" s="498"/>
      <c r="D727" s="498"/>
      <c r="E727" s="254" t="s">
        <v>4</v>
      </c>
      <c r="F727" s="255">
        <v>14</v>
      </c>
      <c r="G727" s="267">
        <f t="shared" ref="G727" si="4555">G726*1936.27</f>
        <v>0</v>
      </c>
      <c r="H727" s="267">
        <f t="shared" ref="H727" si="4556">H726*1936.27</f>
        <v>0</v>
      </c>
      <c r="I727" s="267">
        <f t="shared" ref="I727" si="4557">I726*1936.27</f>
        <v>0</v>
      </c>
      <c r="J727" s="267">
        <f t="shared" ref="J727" si="4558">J726*1936.27</f>
        <v>0</v>
      </c>
      <c r="K727" s="267">
        <f t="shared" ref="K727" si="4559">K726*1936.27</f>
        <v>0</v>
      </c>
      <c r="L727" s="266">
        <f t="shared" ref="L727" si="4560">L726*1936.27</f>
        <v>0</v>
      </c>
      <c r="M727" s="267">
        <f t="shared" ref="M727" si="4561">M726*1936.27</f>
        <v>0</v>
      </c>
      <c r="N727" s="182">
        <f t="shared" ref="N727" si="4562">N726*1936.27</f>
        <v>0</v>
      </c>
      <c r="O727" s="183">
        <f t="shared" ref="O727" si="4563">O726*1936.27</f>
        <v>0</v>
      </c>
      <c r="P727" s="184">
        <f t="shared" ref="P727" si="4564">P726*1936.27</f>
        <v>0</v>
      </c>
      <c r="Q727" s="184">
        <f t="shared" ref="Q727" si="4565">Q726*1936.27</f>
        <v>0</v>
      </c>
      <c r="R727" s="184">
        <f t="shared" ref="R727" si="4566">R726*1936.27</f>
        <v>0</v>
      </c>
      <c r="S727" s="184">
        <f t="shared" ref="S727" si="4567">S726*1936.27</f>
        <v>0</v>
      </c>
      <c r="T727" s="184">
        <f t="shared" ref="T727" si="4568">T726*1936.27</f>
        <v>0</v>
      </c>
      <c r="U727" s="184">
        <f t="shared" ref="U727" si="4569">U726*1936.27</f>
        <v>0</v>
      </c>
      <c r="V727" s="184">
        <f t="shared" ref="V727" si="4570">V726*1936.27</f>
        <v>0</v>
      </c>
    </row>
    <row r="728" spans="1:23" ht="12.75" customHeight="1" x14ac:dyDescent="0.2">
      <c r="A728" s="104">
        <f>IF(Foglio2!$J$7=1,TRUNC(Base!V728,0),TRUNC(Base!U728,0))</f>
        <v>0</v>
      </c>
      <c r="B728" s="245">
        <f t="shared" si="4401"/>
        <v>42374</v>
      </c>
      <c r="C728" s="498"/>
      <c r="D728" s="498"/>
      <c r="E728" s="259" t="s">
        <v>3</v>
      </c>
      <c r="F728" s="260">
        <v>15</v>
      </c>
      <c r="G728" s="248">
        <f>IF(Foglio2!$J$3=Foglio2!$E$3,Ausiliari_Coll.Scol.!E710,IF(Foglio2!$J$3=Foglio2!$E$4,Collab._Tecnici!E710,IF(Foglio2!$J$3=Foglio2!$E$5,Assistenti_Tecnici!E710,IF(Foglio2!$J$3=Foglio2!$E$6,Assistenti_Amm.vo!E710,IF(Foglio2!$J$3=Foglio2!$E$7,Resp_Coord_Amm.vo!E710,IF(Foglio2!$J$3=Foglio2!$E$8,Direttore_Amm.vo!E710,IF(Foglio2!$J$3=Foglio2!$E$9,Doc_mat_elem.re!E710,IF(Foglio2!$J$3=Foglio2!$E$10,Doc_dipl_scuola_sec.!E710,IF(Foglio2!$J$3=Foglio2!$E$11,Doc_scuola_media!E710,IF(Foglio2!$J$3=Foglio2!$E$12,Doc_laureati_scuola_sec.!E728,IF(Foglio2!$J$3=Foglio2!$E$13,Direttivi_capi_ist.!E710,0)))))))))))</f>
        <v>0</v>
      </c>
      <c r="H728" s="248">
        <f>IF(Foglio2!$J$3=Foglio2!$E$3,Ausiliari_Coll.Scol.!F710,IF(Foglio2!$J$3=Foglio2!$E$4,Collab._Tecnici!F710,IF(Foglio2!$J$3=Foglio2!$E$5,Assistenti_Tecnici!F710,IF(Foglio2!$J$3=Foglio2!$E$6,Assistenti_Amm.vo!F710,IF(Foglio2!$J$3=Foglio2!$E$7,Resp_Coord_Amm.vo!F710,IF(Foglio2!$J$3=Foglio2!$E$8,Direttore_Amm.vo!F710,IF(Foglio2!$J$3=Foglio2!$E$9,Doc_mat_elem.re!F710,IF(Foglio2!$J$3=Foglio2!$E$10,Doc_dipl_scuola_sec.!F710,IF(Foglio2!$J$3=Foglio2!$E$11,Doc_scuola_media!F710,IF(Foglio2!$J$3=Foglio2!$E$12,Doc_laureati_scuola_sec.!F728,IF(Foglio2!$J$3=Foglio2!$E$13,Direttivi_capi_ist.!F710,0)))))))))))</f>
        <v>0</v>
      </c>
      <c r="I728" s="248">
        <f>IF(Foglio2!$J$3=Foglio2!$E$3,Ausiliari_Coll.Scol.!G710,IF(Foglio2!$J$3=Foglio2!$E$4,Collab._Tecnici!G710,IF(Foglio2!$J$3=Foglio2!$E$5,Assistenti_Tecnici!G710,IF(Foglio2!$J$3=Foglio2!$E$6,Assistenti_Amm.vo!G710,IF(Foglio2!$J$3=Foglio2!$E$7,Resp_Coord_Amm.vo!G710,IF(Foglio2!$J$3=Foglio2!$E$8,Direttore_Amm.vo!G710,IF(Foglio2!$J$3=Foglio2!$E$9,Doc_mat_elem.re!G710,IF(Foglio2!$J$3=Foglio2!$E$10,Doc_dipl_scuola_sec.!G710,IF(Foglio2!$J$3=Foglio2!$E$11,Doc_scuola_media!G710,IF(Foglio2!$J$3=Foglio2!$E$12,Doc_laureati_scuola_sec.!G728,IF(Foglio2!$J$3=Foglio2!$E$13,Direttivi_capi_ist.!G710,0)))))))))))</f>
        <v>0</v>
      </c>
      <c r="J728" s="248">
        <f>IF(Foglio2!$J$3=Foglio2!$E$3,Ausiliari_Coll.Scol.!H710,IF(Foglio2!$J$3=Foglio2!$E$4,Collab._Tecnici!H710,IF(Foglio2!$J$3=Foglio2!$E$5,Assistenti_Tecnici!H710,IF(Foglio2!$J$3=Foglio2!$E$6,Assistenti_Amm.vo!H710,IF(Foglio2!$J$3=Foglio2!$E$7,Resp_Coord_Amm.vo!H710,IF(Foglio2!$J$3=Foglio2!$E$8,Direttore_Amm.vo!H710,IF(Foglio2!$J$3=Foglio2!$E$9,Doc_mat_elem.re!H710,IF(Foglio2!$J$3=Foglio2!$E$10,Doc_dipl_scuola_sec.!H710,IF(Foglio2!$J$3=Foglio2!$E$11,Doc_scuola_media!H710,IF(Foglio2!$J$3=Foglio2!$E$12,Doc_laureati_scuola_sec.!H728,IF(Foglio2!$J$3=Foglio2!$E$13,Direttivi_capi_ist.!H710,0)))))))))))</f>
        <v>0</v>
      </c>
      <c r="K728" s="248">
        <f>IF(Foglio2!$J$3=Foglio2!$E$3,Ausiliari_Coll.Scol.!I710,IF(Foglio2!$J$3=Foglio2!$E$4,Collab._Tecnici!I710,IF(Foglio2!$J$3=Foglio2!$E$5,Assistenti_Tecnici!I710,IF(Foglio2!$J$3=Foglio2!$E$6,Assistenti_Amm.vo!I710,IF(Foglio2!$J$3=Foglio2!$E$7,Resp_Coord_Amm.vo!I710,IF(Foglio2!$J$3=Foglio2!$E$8,Direttore_Amm.vo!I710,IF(Foglio2!$J$3=Foglio2!$E$9,Doc_mat_elem.re!I710,IF(Foglio2!$J$3=Foglio2!$E$10,Doc_dipl_scuola_sec.!I710,IF(Foglio2!$J$3=Foglio2!$E$11,Doc_scuola_media!I710,IF(Foglio2!$J$3=Foglio2!$E$12,Doc_laureati_scuola_sec.!I728,IF(Foglio2!$J$3=Foglio2!$E$13,Direttivi_capi_ist.!I710,0)))))))))))</f>
        <v>0</v>
      </c>
      <c r="L728" s="248">
        <f>IF(Foglio2!$J$3=Foglio2!$E$3,Ausiliari_Coll.Scol.!J710,IF(Foglio2!$J$3=Foglio2!$E$4,Collab._Tecnici!J710,IF(Foglio2!$J$3=Foglio2!$E$5,Assistenti_Tecnici!J710,IF(Foglio2!$J$3=Foglio2!$E$6,Assistenti_Amm.vo!J710,IF(Foglio2!$J$3=Foglio2!$E$7,Resp_Coord_Amm.vo!J710,IF(Foglio2!$J$3=Foglio2!$E$8,Direttore_Amm.vo!J710,IF(Foglio2!$J$3=Foglio2!$E$9,Doc_mat_elem.re!J710,IF(Foglio2!$J$3=Foglio2!$E$10,Doc_dipl_scuola_sec.!J710,IF(Foglio2!$J$3=Foglio2!$E$11,Doc_scuola_media!J710,IF(Foglio2!$J$3=Foglio2!$E$12,Doc_laureati_scuola_sec.!J728,IF(Foglio2!$J$3=Foglio2!$E$13,Direttivi_capi_ist.!J710,0)))))))))))</f>
        <v>0</v>
      </c>
      <c r="M728" s="249">
        <f>IF(Foglio2!$J$3=Foglio2!$E$3,Ausiliari_Coll.Scol.!K710,IF(Foglio2!$J$3=Foglio2!$E$4,Collab._Tecnici!K710,IF(Foglio2!$J$3=Foglio2!$E$5,Assistenti_Tecnici!K710,IF(Foglio2!$J$3=Foglio2!$E$6,Assistenti_Amm.vo!K710,IF(Foglio2!$J$3=Foglio2!$E$7,Resp_Coord_Amm.vo!K710,IF(Foglio2!$J$3=Foglio2!$E$8,Direttore_Amm.vo!K710,IF(Foglio2!$J$3=Foglio2!$E$9,Doc_mat_elem.re!K710,IF(Foglio2!$J$3=Foglio2!$E$10,Doc_dipl_scuola_sec.!K710,IF(Foglio2!$J$3=Foglio2!$E$11,Doc_scuola_media!K710,IF(Foglio2!$J$3=Foglio2!$E$12,Doc_laureati_scuola_sec.!K728,IF(Foglio2!$J$3=Foglio2!$E$13,Direttivi_capi_ist.!K710,0)))))))))))</f>
        <v>0</v>
      </c>
      <c r="N728" s="250">
        <f>IF(Foglio2!$J$3=Foglio2!$E$3,Ausiliari_Coll.Scol.!L710,IF(Foglio2!$J$3=Foglio2!$E$4,Collab._Tecnici!L710,IF(Foglio2!$J$3=Foglio2!$E$5,Assistenti_Tecnici!L710,IF(Foglio2!$J$3=Foglio2!$E$6,Assistenti_Amm.vo!L710,IF(Foglio2!$J$3=Foglio2!$E$7,Resp_Coord_Amm.vo!L710,IF(Foglio2!$J$3=Foglio2!$E$8,Direttore_Amm.vo!L710,IF(Foglio2!$J$3=Foglio2!$E$9,Doc_mat_elem.re!L710,IF(Foglio2!$J$3=Foglio2!$E$10,Doc_dipl_scuola_sec.!L710,IF(Foglio2!$J$3=Foglio2!$E$11,Doc_scuola_media!L710,IF(Foglio2!$J$3=Foglio2!$E$12,Doc_laureati_scuola_sec.!L728,IF(Foglio2!$J$3=Foglio2!$E$13,Direttivi_capi_ist.!L710,0)))))))))))</f>
        <v>0</v>
      </c>
      <c r="O728" s="251">
        <f>IF(Foglio2!$J$3=Foglio2!$E$3,Ausiliari_Coll.Scol.!M710,IF(Foglio2!$J$3=Foglio2!$E$4,Collab._Tecnici!M710,IF(Foglio2!$J$3=Foglio2!$E$5,Assistenti_Tecnici!M710,IF(Foglio2!$J$3=Foglio2!$E$6,Assistenti_Amm.vo!M710,IF(Foglio2!$J$3=Foglio2!$E$7,Resp_Coord_Amm.vo!M710,IF(Foglio2!$J$3=Foglio2!$E$8,Direttore_Amm.vo!M710,IF(Foglio2!$J$3=Foglio2!$E$9,Doc_mat_elem.re!M710,IF(Foglio2!$J$3=Foglio2!$E$10,Doc_dipl_scuola_sec.!M710,IF(Foglio2!$J$3=Foglio2!$E$11,Doc_scuola_media!M710,IF(Foglio2!$J$3=Foglio2!$E$12,Doc_laureati_scuola_sec.!M728,IF(Foglio2!$J$3=Foglio2!$E$13,Direttivi_capi_ist.!M710,0)))))))))))</f>
        <v>0</v>
      </c>
      <c r="P728" s="252">
        <f>IF(Foglio2!$J$3=Foglio2!$E$3,Ausiliari_Coll.Scol.!N710,IF(Foglio2!$J$3=Foglio2!$E$4,Collab._Tecnici!N710,IF(Foglio2!$J$3=Foglio2!$E$5,Assistenti_Tecnici!N710,IF(Foglio2!$J$3=Foglio2!$E$6,Assistenti_Amm.vo!N710,IF(Foglio2!$J$3=Foglio2!$E$7,Resp_Coord_Amm.vo!N710,IF(Foglio2!$J$3=Foglio2!$E$8,Direttore_Amm.vo!N710,IF(Foglio2!$J$3=Foglio2!$E$9,Doc_mat_elem.re!N710,IF(Foglio2!$J$3=Foglio2!$E$10,Doc_dipl_scuola_sec.!N710,IF(Foglio2!$J$3=Foglio2!$E$11,Doc_scuola_media!N710,IF(Foglio2!$J$3=Foglio2!$E$12,Doc_laureati_scuola_sec.!N728,IF(Foglio2!$J$3=Foglio2!$E$13,Direttivi_capi_ist.!N710,0)))))))))))</f>
        <v>0</v>
      </c>
      <c r="Q728" s="252">
        <f>IF(Foglio2!$J$3=Foglio2!$E$3,Ausiliari_Coll.Scol.!O710,IF(Foglio2!$J$3=Foglio2!$E$4,Collab._Tecnici!O710,IF(Foglio2!$J$3=Foglio2!$E$5,Assistenti_Tecnici!O710,IF(Foglio2!$J$3=Foglio2!$E$6,Assistenti_Amm.vo!O710,IF(Foglio2!$J$3=Foglio2!$E$7,Resp_Coord_Amm.vo!O710,IF(Foglio2!$J$3=Foglio2!$E$8,Direttore_Amm.vo!O710,IF(Foglio2!$J$3=Foglio2!$E$9,Doc_mat_elem.re!O710,IF(Foglio2!$J$3=Foglio2!$E$10,Doc_dipl_scuola_sec.!O710,IF(Foglio2!$J$3=Foglio2!$E$11,Doc_scuola_media!O710,IF(Foglio2!$J$3=Foglio2!$E$12,Doc_laureati_scuola_sec.!O728,IF(Foglio2!$J$3=Foglio2!$E$13,Direttivi_capi_ist.!O710,0)))))))))))</f>
        <v>0</v>
      </c>
      <c r="R728" s="252">
        <f>IF(Foglio2!$J$3=Foglio2!$E$3,Ausiliari_Coll.Scol.!P710,IF(Foglio2!$J$3=Foglio2!$E$4,Collab._Tecnici!P710,IF(Foglio2!$J$3=Foglio2!$E$5,Assistenti_Tecnici!P710,IF(Foglio2!$J$3=Foglio2!$E$6,Assistenti_Amm.vo!P710,IF(Foglio2!$J$3=Foglio2!$E$7,Resp_Coord_Amm.vo!P710,IF(Foglio2!$J$3=Foglio2!$E$8,Direttore_Amm.vo!P710,IF(Foglio2!$J$3=Foglio2!$E$9,Doc_mat_elem.re!P710,IF(Foglio2!$J$3=Foglio2!$E$10,Doc_dipl_scuola_sec.!P710,IF(Foglio2!$J$3=Foglio2!$E$11,Doc_scuola_media!P710,IF(Foglio2!$J$3=Foglio2!$E$12,Doc_laureati_scuola_sec.!P728,IF(Foglio2!$J$3=Foglio2!$E$13,Direttivi_capi_ist.!P710,0)))))))))))</f>
        <v>0</v>
      </c>
      <c r="S728" s="252">
        <f>IF(Foglio2!$J$3=Foglio2!$E$3,Ausiliari_Coll.Scol.!Q710,IF(Foglio2!$J$3=Foglio2!$E$4,Collab._Tecnici!Q710,IF(Foglio2!$J$3=Foglio2!$E$5,Assistenti_Tecnici!Q710,IF(Foglio2!$J$3=Foglio2!$E$6,Assistenti_Amm.vo!Q710,IF(Foglio2!$J$3=Foglio2!$E$7,Resp_Coord_Amm.vo!Q710,IF(Foglio2!$J$3=Foglio2!$E$8,Direttore_Amm.vo!Q710,IF(Foglio2!$J$3=Foglio2!$E$9,Doc_mat_elem.re!Q710,IF(Foglio2!$J$3=Foglio2!$E$10,Doc_dipl_scuola_sec.!Q710,IF(Foglio2!$J$3=Foglio2!$E$11,Doc_scuola_media!Q710,IF(Foglio2!$J$3=Foglio2!$E$12,Doc_laureati_scuola_sec.!Q728,IF(Foglio2!$J$3=Foglio2!$E$13,Direttivi_capi_ist.!Q710,0)))))))))))</f>
        <v>0</v>
      </c>
      <c r="T728" s="252">
        <f>IF(Foglio2!$J$3=Foglio2!$E$3,Ausiliari_Coll.Scol.!R710,IF(Foglio2!$J$3=Foglio2!$E$4,Collab._Tecnici!R710,IF(Foglio2!$J$3=Foglio2!$E$5,Assistenti_Tecnici!R710,IF(Foglio2!$J$3=Foglio2!$E$6,Assistenti_Amm.vo!R710,IF(Foglio2!$J$3=Foglio2!$E$7,Resp_Coord_Amm.vo!R710,IF(Foglio2!$J$3=Foglio2!$E$8,Direttore_Amm.vo!R710,IF(Foglio2!$J$3=Foglio2!$E$9,Doc_mat_elem.re!R710,IF(Foglio2!$J$3=Foglio2!$E$10,Doc_dipl_scuola_sec.!R710,IF(Foglio2!$J$3=Foglio2!$E$11,Doc_scuola_media!R710,IF(Foglio2!$J$3=Foglio2!$E$12,Doc_laureati_scuola_sec.!R728,IF(Foglio2!$J$3=Foglio2!$E$13,Direttivi_capi_ist.!R710,0)))))))))))</f>
        <v>0</v>
      </c>
      <c r="U728" s="252">
        <f t="shared" ref="U728" si="4571">(P728)/12*0.8</f>
        <v>0</v>
      </c>
      <c r="V728" s="252">
        <f t="shared" ref="V728" si="4572">(P728+R728)/12*0.8</f>
        <v>0</v>
      </c>
      <c r="W728" s="253" t="str">
        <f t="shared" ref="W728" si="4573">"Fascia Da "&amp;F728&amp;" a "&amp;F729&amp;" Decorrenza "&amp;DAY(C724)&amp;"/"&amp;MONTH(C724)&amp;"/"&amp;YEAR(C724)</f>
        <v>Fascia Da 15 a 20 Decorrenza 1/1/2016</v>
      </c>
    </row>
    <row r="729" spans="1:23" ht="9" customHeight="1" x14ac:dyDescent="0.2">
      <c r="B729" s="245">
        <f t="shared" si="4401"/>
        <v>42375</v>
      </c>
      <c r="C729" s="498"/>
      <c r="D729" s="498"/>
      <c r="E729" s="254" t="s">
        <v>4</v>
      </c>
      <c r="F729" s="255">
        <v>20</v>
      </c>
      <c r="G729" s="267">
        <f t="shared" ref="G729" si="4574">G728*1936.27</f>
        <v>0</v>
      </c>
      <c r="H729" s="267">
        <f t="shared" ref="H729" si="4575">H728*1936.27</f>
        <v>0</v>
      </c>
      <c r="I729" s="267">
        <f t="shared" ref="I729" si="4576">I728*1936.27</f>
        <v>0</v>
      </c>
      <c r="J729" s="267">
        <f t="shared" ref="J729" si="4577">J728*1936.27</f>
        <v>0</v>
      </c>
      <c r="K729" s="267">
        <f t="shared" ref="K729" si="4578">K728*1936.27</f>
        <v>0</v>
      </c>
      <c r="L729" s="266">
        <f t="shared" ref="L729" si="4579">L728*1936.27</f>
        <v>0</v>
      </c>
      <c r="M729" s="267">
        <f t="shared" ref="M729" si="4580">M728*1936.27</f>
        <v>0</v>
      </c>
      <c r="N729" s="182">
        <f t="shared" ref="N729" si="4581">N728*1936.27</f>
        <v>0</v>
      </c>
      <c r="O729" s="183">
        <f t="shared" ref="O729" si="4582">O728*1936.27</f>
        <v>0</v>
      </c>
      <c r="P729" s="184">
        <f t="shared" ref="P729" si="4583">P728*1936.27</f>
        <v>0</v>
      </c>
      <c r="Q729" s="184">
        <f t="shared" ref="Q729" si="4584">Q728*1936.27</f>
        <v>0</v>
      </c>
      <c r="R729" s="184">
        <f t="shared" ref="R729" si="4585">R728*1936.27</f>
        <v>0</v>
      </c>
      <c r="S729" s="184">
        <f t="shared" ref="S729" si="4586">S728*1936.27</f>
        <v>0</v>
      </c>
      <c r="T729" s="184">
        <f t="shared" ref="T729" si="4587">T728*1936.27</f>
        <v>0</v>
      </c>
      <c r="U729" s="184">
        <f t="shared" ref="U729" si="4588">U728*1936.27</f>
        <v>0</v>
      </c>
      <c r="V729" s="184">
        <f t="shared" ref="V729" si="4589">V728*1936.27</f>
        <v>0</v>
      </c>
    </row>
    <row r="730" spans="1:23" ht="12.75" customHeight="1" x14ac:dyDescent="0.2">
      <c r="A730" s="104">
        <f>IF(Foglio2!$J$7=1,TRUNC(Base!V730,0),TRUNC(Base!U730,0))</f>
        <v>0</v>
      </c>
      <c r="B730" s="245">
        <f t="shared" si="4401"/>
        <v>42376</v>
      </c>
      <c r="C730" s="498"/>
      <c r="D730" s="498"/>
      <c r="E730" s="259" t="s">
        <v>3</v>
      </c>
      <c r="F730" s="260">
        <v>21</v>
      </c>
      <c r="G730" s="248">
        <f>IF(Foglio2!$J$3=Foglio2!$E$3,Ausiliari_Coll.Scol.!E712,IF(Foglio2!$J$3=Foglio2!$E$4,Collab._Tecnici!E712,IF(Foglio2!$J$3=Foglio2!$E$5,Assistenti_Tecnici!E712,IF(Foglio2!$J$3=Foglio2!$E$6,Assistenti_Amm.vo!E712,IF(Foglio2!$J$3=Foglio2!$E$7,Resp_Coord_Amm.vo!E712,IF(Foglio2!$J$3=Foglio2!$E$8,Direttore_Amm.vo!E712,IF(Foglio2!$J$3=Foglio2!$E$9,Doc_mat_elem.re!E712,IF(Foglio2!$J$3=Foglio2!$E$10,Doc_dipl_scuola_sec.!E712,IF(Foglio2!$J$3=Foglio2!$E$11,Doc_scuola_media!E712,IF(Foglio2!$J$3=Foglio2!$E$12,Doc_laureati_scuola_sec.!E730,IF(Foglio2!$J$3=Foglio2!$E$13,Direttivi_capi_ist.!E712,0)))))))))))</f>
        <v>0</v>
      </c>
      <c r="H730" s="248">
        <f>IF(Foglio2!$J$3=Foglio2!$E$3,Ausiliari_Coll.Scol.!F712,IF(Foglio2!$J$3=Foglio2!$E$4,Collab._Tecnici!F712,IF(Foglio2!$J$3=Foglio2!$E$5,Assistenti_Tecnici!F712,IF(Foglio2!$J$3=Foglio2!$E$6,Assistenti_Amm.vo!F712,IF(Foglio2!$J$3=Foglio2!$E$7,Resp_Coord_Amm.vo!F712,IF(Foglio2!$J$3=Foglio2!$E$8,Direttore_Amm.vo!F712,IF(Foglio2!$J$3=Foglio2!$E$9,Doc_mat_elem.re!F712,IF(Foglio2!$J$3=Foglio2!$E$10,Doc_dipl_scuola_sec.!F712,IF(Foglio2!$J$3=Foglio2!$E$11,Doc_scuola_media!F712,IF(Foglio2!$J$3=Foglio2!$E$12,Doc_laureati_scuola_sec.!F730,IF(Foglio2!$J$3=Foglio2!$E$13,Direttivi_capi_ist.!F712,0)))))))))))</f>
        <v>0</v>
      </c>
      <c r="I730" s="248">
        <f>IF(Foglio2!$J$3=Foglio2!$E$3,Ausiliari_Coll.Scol.!G712,IF(Foglio2!$J$3=Foglio2!$E$4,Collab._Tecnici!G712,IF(Foglio2!$J$3=Foglio2!$E$5,Assistenti_Tecnici!G712,IF(Foglio2!$J$3=Foglio2!$E$6,Assistenti_Amm.vo!G712,IF(Foglio2!$J$3=Foglio2!$E$7,Resp_Coord_Amm.vo!G712,IF(Foglio2!$J$3=Foglio2!$E$8,Direttore_Amm.vo!G712,IF(Foglio2!$J$3=Foglio2!$E$9,Doc_mat_elem.re!G712,IF(Foglio2!$J$3=Foglio2!$E$10,Doc_dipl_scuola_sec.!G712,IF(Foglio2!$J$3=Foglio2!$E$11,Doc_scuola_media!G712,IF(Foglio2!$J$3=Foglio2!$E$12,Doc_laureati_scuola_sec.!G730,IF(Foglio2!$J$3=Foglio2!$E$13,Direttivi_capi_ist.!G712,0)))))))))))</f>
        <v>0</v>
      </c>
      <c r="J730" s="248">
        <f>IF(Foglio2!$J$3=Foglio2!$E$3,Ausiliari_Coll.Scol.!H712,IF(Foglio2!$J$3=Foglio2!$E$4,Collab._Tecnici!H712,IF(Foglio2!$J$3=Foglio2!$E$5,Assistenti_Tecnici!H712,IF(Foglio2!$J$3=Foglio2!$E$6,Assistenti_Amm.vo!H712,IF(Foglio2!$J$3=Foglio2!$E$7,Resp_Coord_Amm.vo!H712,IF(Foglio2!$J$3=Foglio2!$E$8,Direttore_Amm.vo!H712,IF(Foglio2!$J$3=Foglio2!$E$9,Doc_mat_elem.re!H712,IF(Foglio2!$J$3=Foglio2!$E$10,Doc_dipl_scuola_sec.!H712,IF(Foglio2!$J$3=Foglio2!$E$11,Doc_scuola_media!H712,IF(Foglio2!$J$3=Foglio2!$E$12,Doc_laureati_scuola_sec.!H730,IF(Foglio2!$J$3=Foglio2!$E$13,Direttivi_capi_ist.!H712,0)))))))))))</f>
        <v>0</v>
      </c>
      <c r="K730" s="248">
        <f>IF(Foglio2!$J$3=Foglio2!$E$3,Ausiliari_Coll.Scol.!I712,IF(Foglio2!$J$3=Foglio2!$E$4,Collab._Tecnici!I712,IF(Foglio2!$J$3=Foglio2!$E$5,Assistenti_Tecnici!I712,IF(Foglio2!$J$3=Foglio2!$E$6,Assistenti_Amm.vo!I712,IF(Foglio2!$J$3=Foglio2!$E$7,Resp_Coord_Amm.vo!I712,IF(Foglio2!$J$3=Foglio2!$E$8,Direttore_Amm.vo!I712,IF(Foglio2!$J$3=Foglio2!$E$9,Doc_mat_elem.re!I712,IF(Foglio2!$J$3=Foglio2!$E$10,Doc_dipl_scuola_sec.!I712,IF(Foglio2!$J$3=Foglio2!$E$11,Doc_scuola_media!I712,IF(Foglio2!$J$3=Foglio2!$E$12,Doc_laureati_scuola_sec.!I730,IF(Foglio2!$J$3=Foglio2!$E$13,Direttivi_capi_ist.!I712,0)))))))))))</f>
        <v>0</v>
      </c>
      <c r="L730" s="248">
        <f>IF(Foglio2!$J$3=Foglio2!$E$3,Ausiliari_Coll.Scol.!J712,IF(Foglio2!$J$3=Foglio2!$E$4,Collab._Tecnici!J712,IF(Foglio2!$J$3=Foglio2!$E$5,Assistenti_Tecnici!J712,IF(Foglio2!$J$3=Foglio2!$E$6,Assistenti_Amm.vo!J712,IF(Foglio2!$J$3=Foglio2!$E$7,Resp_Coord_Amm.vo!J712,IF(Foglio2!$J$3=Foglio2!$E$8,Direttore_Amm.vo!J712,IF(Foglio2!$J$3=Foglio2!$E$9,Doc_mat_elem.re!J712,IF(Foglio2!$J$3=Foglio2!$E$10,Doc_dipl_scuola_sec.!J712,IF(Foglio2!$J$3=Foglio2!$E$11,Doc_scuola_media!J712,IF(Foglio2!$J$3=Foglio2!$E$12,Doc_laureati_scuola_sec.!J730,IF(Foglio2!$J$3=Foglio2!$E$13,Direttivi_capi_ist.!J712,0)))))))))))</f>
        <v>0</v>
      </c>
      <c r="M730" s="249">
        <f>IF(Foglio2!$J$3=Foglio2!$E$3,Ausiliari_Coll.Scol.!K712,IF(Foglio2!$J$3=Foglio2!$E$4,Collab._Tecnici!K712,IF(Foglio2!$J$3=Foglio2!$E$5,Assistenti_Tecnici!K712,IF(Foglio2!$J$3=Foglio2!$E$6,Assistenti_Amm.vo!K712,IF(Foglio2!$J$3=Foglio2!$E$7,Resp_Coord_Amm.vo!K712,IF(Foglio2!$J$3=Foglio2!$E$8,Direttore_Amm.vo!K712,IF(Foglio2!$J$3=Foglio2!$E$9,Doc_mat_elem.re!K712,IF(Foglio2!$J$3=Foglio2!$E$10,Doc_dipl_scuola_sec.!K712,IF(Foglio2!$J$3=Foglio2!$E$11,Doc_scuola_media!K712,IF(Foglio2!$J$3=Foglio2!$E$12,Doc_laureati_scuola_sec.!K730,IF(Foglio2!$J$3=Foglio2!$E$13,Direttivi_capi_ist.!K712,0)))))))))))</f>
        <v>0</v>
      </c>
      <c r="N730" s="250">
        <f>IF(Foglio2!$J$3=Foglio2!$E$3,Ausiliari_Coll.Scol.!L712,IF(Foglio2!$J$3=Foglio2!$E$4,Collab._Tecnici!L712,IF(Foglio2!$J$3=Foglio2!$E$5,Assistenti_Tecnici!L712,IF(Foglio2!$J$3=Foglio2!$E$6,Assistenti_Amm.vo!L712,IF(Foglio2!$J$3=Foglio2!$E$7,Resp_Coord_Amm.vo!L712,IF(Foglio2!$J$3=Foglio2!$E$8,Direttore_Amm.vo!L712,IF(Foglio2!$J$3=Foglio2!$E$9,Doc_mat_elem.re!L712,IF(Foglio2!$J$3=Foglio2!$E$10,Doc_dipl_scuola_sec.!L712,IF(Foglio2!$J$3=Foglio2!$E$11,Doc_scuola_media!L712,IF(Foglio2!$J$3=Foglio2!$E$12,Doc_laureati_scuola_sec.!L730,IF(Foglio2!$J$3=Foglio2!$E$13,Direttivi_capi_ist.!L712,0)))))))))))</f>
        <v>0</v>
      </c>
      <c r="O730" s="251">
        <f>IF(Foglio2!$J$3=Foglio2!$E$3,Ausiliari_Coll.Scol.!M712,IF(Foglio2!$J$3=Foglio2!$E$4,Collab._Tecnici!M712,IF(Foglio2!$J$3=Foglio2!$E$5,Assistenti_Tecnici!M712,IF(Foglio2!$J$3=Foglio2!$E$6,Assistenti_Amm.vo!M712,IF(Foglio2!$J$3=Foglio2!$E$7,Resp_Coord_Amm.vo!M712,IF(Foglio2!$J$3=Foglio2!$E$8,Direttore_Amm.vo!M712,IF(Foglio2!$J$3=Foglio2!$E$9,Doc_mat_elem.re!M712,IF(Foglio2!$J$3=Foglio2!$E$10,Doc_dipl_scuola_sec.!M712,IF(Foglio2!$J$3=Foglio2!$E$11,Doc_scuola_media!M712,IF(Foglio2!$J$3=Foglio2!$E$12,Doc_laureati_scuola_sec.!M730,IF(Foglio2!$J$3=Foglio2!$E$13,Direttivi_capi_ist.!M712,0)))))))))))</f>
        <v>0</v>
      </c>
      <c r="P730" s="252">
        <f>IF(Foglio2!$J$3=Foglio2!$E$3,Ausiliari_Coll.Scol.!N712,IF(Foglio2!$J$3=Foglio2!$E$4,Collab._Tecnici!N712,IF(Foglio2!$J$3=Foglio2!$E$5,Assistenti_Tecnici!N712,IF(Foglio2!$J$3=Foglio2!$E$6,Assistenti_Amm.vo!N712,IF(Foglio2!$J$3=Foglio2!$E$7,Resp_Coord_Amm.vo!N712,IF(Foglio2!$J$3=Foglio2!$E$8,Direttore_Amm.vo!N712,IF(Foglio2!$J$3=Foglio2!$E$9,Doc_mat_elem.re!N712,IF(Foglio2!$J$3=Foglio2!$E$10,Doc_dipl_scuola_sec.!N712,IF(Foglio2!$J$3=Foglio2!$E$11,Doc_scuola_media!N712,IF(Foglio2!$J$3=Foglio2!$E$12,Doc_laureati_scuola_sec.!N730,IF(Foglio2!$J$3=Foglio2!$E$13,Direttivi_capi_ist.!N712,0)))))))))))</f>
        <v>0</v>
      </c>
      <c r="Q730" s="252">
        <f>IF(Foglio2!$J$3=Foglio2!$E$3,Ausiliari_Coll.Scol.!O712,IF(Foglio2!$J$3=Foglio2!$E$4,Collab._Tecnici!O712,IF(Foglio2!$J$3=Foglio2!$E$5,Assistenti_Tecnici!O712,IF(Foglio2!$J$3=Foglio2!$E$6,Assistenti_Amm.vo!O712,IF(Foglio2!$J$3=Foglio2!$E$7,Resp_Coord_Amm.vo!O712,IF(Foglio2!$J$3=Foglio2!$E$8,Direttore_Amm.vo!O712,IF(Foglio2!$J$3=Foglio2!$E$9,Doc_mat_elem.re!O712,IF(Foglio2!$J$3=Foglio2!$E$10,Doc_dipl_scuola_sec.!O712,IF(Foglio2!$J$3=Foglio2!$E$11,Doc_scuola_media!O712,IF(Foglio2!$J$3=Foglio2!$E$12,Doc_laureati_scuola_sec.!O730,IF(Foglio2!$J$3=Foglio2!$E$13,Direttivi_capi_ist.!O712,0)))))))))))</f>
        <v>0</v>
      </c>
      <c r="R730" s="252">
        <f>IF(Foglio2!$J$3=Foglio2!$E$3,Ausiliari_Coll.Scol.!P712,IF(Foglio2!$J$3=Foglio2!$E$4,Collab._Tecnici!P712,IF(Foglio2!$J$3=Foglio2!$E$5,Assistenti_Tecnici!P712,IF(Foglio2!$J$3=Foglio2!$E$6,Assistenti_Amm.vo!P712,IF(Foglio2!$J$3=Foglio2!$E$7,Resp_Coord_Amm.vo!P712,IF(Foglio2!$J$3=Foglio2!$E$8,Direttore_Amm.vo!P712,IF(Foglio2!$J$3=Foglio2!$E$9,Doc_mat_elem.re!P712,IF(Foglio2!$J$3=Foglio2!$E$10,Doc_dipl_scuola_sec.!P712,IF(Foglio2!$J$3=Foglio2!$E$11,Doc_scuola_media!P712,IF(Foglio2!$J$3=Foglio2!$E$12,Doc_laureati_scuola_sec.!P730,IF(Foglio2!$J$3=Foglio2!$E$13,Direttivi_capi_ist.!P712,0)))))))))))</f>
        <v>0</v>
      </c>
      <c r="S730" s="252">
        <f>IF(Foglio2!$J$3=Foglio2!$E$3,Ausiliari_Coll.Scol.!Q712,IF(Foglio2!$J$3=Foglio2!$E$4,Collab._Tecnici!Q712,IF(Foglio2!$J$3=Foglio2!$E$5,Assistenti_Tecnici!Q712,IF(Foglio2!$J$3=Foglio2!$E$6,Assistenti_Amm.vo!Q712,IF(Foglio2!$J$3=Foglio2!$E$7,Resp_Coord_Amm.vo!Q712,IF(Foglio2!$J$3=Foglio2!$E$8,Direttore_Amm.vo!Q712,IF(Foglio2!$J$3=Foglio2!$E$9,Doc_mat_elem.re!Q712,IF(Foglio2!$J$3=Foglio2!$E$10,Doc_dipl_scuola_sec.!Q712,IF(Foglio2!$J$3=Foglio2!$E$11,Doc_scuola_media!Q712,IF(Foglio2!$J$3=Foglio2!$E$12,Doc_laureati_scuola_sec.!Q730,IF(Foglio2!$J$3=Foglio2!$E$13,Direttivi_capi_ist.!Q712,0)))))))))))</f>
        <v>0</v>
      </c>
      <c r="T730" s="252">
        <f>IF(Foglio2!$J$3=Foglio2!$E$3,Ausiliari_Coll.Scol.!R712,IF(Foglio2!$J$3=Foglio2!$E$4,Collab._Tecnici!R712,IF(Foglio2!$J$3=Foglio2!$E$5,Assistenti_Tecnici!R712,IF(Foglio2!$J$3=Foglio2!$E$6,Assistenti_Amm.vo!R712,IF(Foglio2!$J$3=Foglio2!$E$7,Resp_Coord_Amm.vo!R712,IF(Foglio2!$J$3=Foglio2!$E$8,Direttore_Amm.vo!R712,IF(Foglio2!$J$3=Foglio2!$E$9,Doc_mat_elem.re!R712,IF(Foglio2!$J$3=Foglio2!$E$10,Doc_dipl_scuola_sec.!R712,IF(Foglio2!$J$3=Foglio2!$E$11,Doc_scuola_media!R712,IF(Foglio2!$J$3=Foglio2!$E$12,Doc_laureati_scuola_sec.!R730,IF(Foglio2!$J$3=Foglio2!$E$13,Direttivi_capi_ist.!R712,0)))))))))))</f>
        <v>0</v>
      </c>
      <c r="U730" s="252">
        <f t="shared" ref="U730" si="4590">(P730)/12*0.8</f>
        <v>0</v>
      </c>
      <c r="V730" s="252">
        <f t="shared" ref="V730" si="4591">(P730+R730)/12*0.8</f>
        <v>0</v>
      </c>
      <c r="W730" s="253" t="str">
        <f t="shared" ref="W730" si="4592">"Fascia Da "&amp;F730&amp;" a "&amp;F731&amp;" Decorrenza "&amp;DAY(C724)&amp;"/"&amp;MONTH(C724)&amp;"/"&amp;YEAR(C724)</f>
        <v>Fascia Da 21 a 27 Decorrenza 1/1/2016</v>
      </c>
    </row>
    <row r="731" spans="1:23" ht="9" customHeight="1" x14ac:dyDescent="0.2">
      <c r="B731" s="245">
        <f t="shared" si="4401"/>
        <v>42377</v>
      </c>
      <c r="C731" s="498"/>
      <c r="D731" s="498"/>
      <c r="E731" s="254" t="s">
        <v>4</v>
      </c>
      <c r="F731" s="255">
        <v>27</v>
      </c>
      <c r="G731" s="267">
        <f t="shared" ref="G731" si="4593">G730*1936.27</f>
        <v>0</v>
      </c>
      <c r="H731" s="267">
        <f t="shared" ref="H731" si="4594">H730*1936.27</f>
        <v>0</v>
      </c>
      <c r="I731" s="267">
        <f t="shared" ref="I731" si="4595">I730*1936.27</f>
        <v>0</v>
      </c>
      <c r="J731" s="267">
        <f t="shared" ref="J731" si="4596">J730*1936.27</f>
        <v>0</v>
      </c>
      <c r="K731" s="267">
        <f t="shared" ref="K731" si="4597">K730*1936.27</f>
        <v>0</v>
      </c>
      <c r="L731" s="266">
        <f t="shared" ref="L731" si="4598">L730*1936.27</f>
        <v>0</v>
      </c>
      <c r="M731" s="267">
        <f t="shared" ref="M731" si="4599">M730*1936.27</f>
        <v>0</v>
      </c>
      <c r="N731" s="182">
        <f t="shared" ref="N731" si="4600">N730*1936.27</f>
        <v>0</v>
      </c>
      <c r="O731" s="183">
        <f t="shared" ref="O731" si="4601">O730*1936.27</f>
        <v>0</v>
      </c>
      <c r="P731" s="184">
        <f t="shared" ref="P731" si="4602">P730*1936.27</f>
        <v>0</v>
      </c>
      <c r="Q731" s="184">
        <f t="shared" ref="Q731" si="4603">Q730*1936.27</f>
        <v>0</v>
      </c>
      <c r="R731" s="184">
        <f t="shared" ref="R731" si="4604">R730*1936.27</f>
        <v>0</v>
      </c>
      <c r="S731" s="184">
        <f t="shared" ref="S731" si="4605">S730*1936.27</f>
        <v>0</v>
      </c>
      <c r="T731" s="184">
        <f t="shared" ref="T731" si="4606">T730*1936.27</f>
        <v>0</v>
      </c>
      <c r="U731" s="184">
        <f t="shared" ref="U731" si="4607">U730*1936.27</f>
        <v>0</v>
      </c>
      <c r="V731" s="184">
        <f t="shared" ref="V731" si="4608">V730*1936.27</f>
        <v>0</v>
      </c>
    </row>
    <row r="732" spans="1:23" ht="12.75" customHeight="1" x14ac:dyDescent="0.2">
      <c r="A732" s="104">
        <f>IF(Foglio2!$J$7=1,TRUNC(Base!V732,0),TRUNC(Base!U732,0))</f>
        <v>0</v>
      </c>
      <c r="B732" s="245">
        <f t="shared" si="4401"/>
        <v>42378</v>
      </c>
      <c r="C732" s="498"/>
      <c r="D732" s="498"/>
      <c r="E732" s="259" t="s">
        <v>3</v>
      </c>
      <c r="F732" s="260">
        <v>28</v>
      </c>
      <c r="G732" s="248">
        <f>IF(Foglio2!$J$3=Foglio2!$E$3,Ausiliari_Coll.Scol.!E714,IF(Foglio2!$J$3=Foglio2!$E$4,Collab._Tecnici!E714,IF(Foglio2!$J$3=Foglio2!$E$5,Assistenti_Tecnici!E714,IF(Foglio2!$J$3=Foglio2!$E$6,Assistenti_Amm.vo!E714,IF(Foglio2!$J$3=Foglio2!$E$7,Resp_Coord_Amm.vo!E714,IF(Foglio2!$J$3=Foglio2!$E$8,Direttore_Amm.vo!E714,IF(Foglio2!$J$3=Foglio2!$E$9,Doc_mat_elem.re!E714,IF(Foglio2!$J$3=Foglio2!$E$10,Doc_dipl_scuola_sec.!E714,IF(Foglio2!$J$3=Foglio2!$E$11,Doc_scuola_media!E714,IF(Foglio2!$J$3=Foglio2!$E$12,Doc_laureati_scuola_sec.!E732,IF(Foglio2!$J$3=Foglio2!$E$13,Direttivi_capi_ist.!E714,0)))))))))))</f>
        <v>0</v>
      </c>
      <c r="H732" s="248">
        <f>IF(Foglio2!$J$3=Foglio2!$E$3,Ausiliari_Coll.Scol.!F714,IF(Foglio2!$J$3=Foglio2!$E$4,Collab._Tecnici!F714,IF(Foglio2!$J$3=Foglio2!$E$5,Assistenti_Tecnici!F714,IF(Foglio2!$J$3=Foglio2!$E$6,Assistenti_Amm.vo!F714,IF(Foglio2!$J$3=Foglio2!$E$7,Resp_Coord_Amm.vo!F714,IF(Foglio2!$J$3=Foglio2!$E$8,Direttore_Amm.vo!F714,IF(Foglio2!$J$3=Foglio2!$E$9,Doc_mat_elem.re!F714,IF(Foglio2!$J$3=Foglio2!$E$10,Doc_dipl_scuola_sec.!F714,IF(Foglio2!$J$3=Foglio2!$E$11,Doc_scuola_media!F714,IF(Foglio2!$J$3=Foglio2!$E$12,Doc_laureati_scuola_sec.!F732,IF(Foglio2!$J$3=Foglio2!$E$13,Direttivi_capi_ist.!F714,0)))))))))))</f>
        <v>0</v>
      </c>
      <c r="I732" s="248">
        <f>IF(Foglio2!$J$3=Foglio2!$E$3,Ausiliari_Coll.Scol.!G714,IF(Foglio2!$J$3=Foglio2!$E$4,Collab._Tecnici!G714,IF(Foglio2!$J$3=Foglio2!$E$5,Assistenti_Tecnici!G714,IF(Foglio2!$J$3=Foglio2!$E$6,Assistenti_Amm.vo!G714,IF(Foglio2!$J$3=Foglio2!$E$7,Resp_Coord_Amm.vo!G714,IF(Foglio2!$J$3=Foglio2!$E$8,Direttore_Amm.vo!G714,IF(Foglio2!$J$3=Foglio2!$E$9,Doc_mat_elem.re!G714,IF(Foglio2!$J$3=Foglio2!$E$10,Doc_dipl_scuola_sec.!G714,IF(Foglio2!$J$3=Foglio2!$E$11,Doc_scuola_media!G714,IF(Foglio2!$J$3=Foglio2!$E$12,Doc_laureati_scuola_sec.!G732,IF(Foglio2!$J$3=Foglio2!$E$13,Direttivi_capi_ist.!G714,0)))))))))))</f>
        <v>0</v>
      </c>
      <c r="J732" s="248">
        <f>IF(Foglio2!$J$3=Foglio2!$E$3,Ausiliari_Coll.Scol.!H714,IF(Foglio2!$J$3=Foglio2!$E$4,Collab._Tecnici!H714,IF(Foglio2!$J$3=Foglio2!$E$5,Assistenti_Tecnici!H714,IF(Foglio2!$J$3=Foglio2!$E$6,Assistenti_Amm.vo!H714,IF(Foglio2!$J$3=Foglio2!$E$7,Resp_Coord_Amm.vo!H714,IF(Foglio2!$J$3=Foglio2!$E$8,Direttore_Amm.vo!H714,IF(Foglio2!$J$3=Foglio2!$E$9,Doc_mat_elem.re!H714,IF(Foglio2!$J$3=Foglio2!$E$10,Doc_dipl_scuola_sec.!H714,IF(Foglio2!$J$3=Foglio2!$E$11,Doc_scuola_media!H714,IF(Foglio2!$J$3=Foglio2!$E$12,Doc_laureati_scuola_sec.!H732,IF(Foglio2!$J$3=Foglio2!$E$13,Direttivi_capi_ist.!H714,0)))))))))))</f>
        <v>0</v>
      </c>
      <c r="K732" s="248">
        <f>IF(Foglio2!$J$3=Foglio2!$E$3,Ausiliari_Coll.Scol.!I714,IF(Foglio2!$J$3=Foglio2!$E$4,Collab._Tecnici!I714,IF(Foglio2!$J$3=Foglio2!$E$5,Assistenti_Tecnici!I714,IF(Foglio2!$J$3=Foglio2!$E$6,Assistenti_Amm.vo!I714,IF(Foglio2!$J$3=Foglio2!$E$7,Resp_Coord_Amm.vo!I714,IF(Foglio2!$J$3=Foglio2!$E$8,Direttore_Amm.vo!I714,IF(Foglio2!$J$3=Foglio2!$E$9,Doc_mat_elem.re!I714,IF(Foglio2!$J$3=Foglio2!$E$10,Doc_dipl_scuola_sec.!I714,IF(Foglio2!$J$3=Foglio2!$E$11,Doc_scuola_media!I714,IF(Foglio2!$J$3=Foglio2!$E$12,Doc_laureati_scuola_sec.!I732,IF(Foglio2!$J$3=Foglio2!$E$13,Direttivi_capi_ist.!I714,0)))))))))))</f>
        <v>0</v>
      </c>
      <c r="L732" s="248">
        <f>IF(Foglio2!$J$3=Foglio2!$E$3,Ausiliari_Coll.Scol.!J714,IF(Foglio2!$J$3=Foglio2!$E$4,Collab._Tecnici!J714,IF(Foglio2!$J$3=Foglio2!$E$5,Assistenti_Tecnici!J714,IF(Foglio2!$J$3=Foglio2!$E$6,Assistenti_Amm.vo!J714,IF(Foglio2!$J$3=Foglio2!$E$7,Resp_Coord_Amm.vo!J714,IF(Foglio2!$J$3=Foglio2!$E$8,Direttore_Amm.vo!J714,IF(Foglio2!$J$3=Foglio2!$E$9,Doc_mat_elem.re!J714,IF(Foglio2!$J$3=Foglio2!$E$10,Doc_dipl_scuola_sec.!J714,IF(Foglio2!$J$3=Foglio2!$E$11,Doc_scuola_media!J714,IF(Foglio2!$J$3=Foglio2!$E$12,Doc_laureati_scuola_sec.!J732,IF(Foglio2!$J$3=Foglio2!$E$13,Direttivi_capi_ist.!J714,0)))))))))))</f>
        <v>0</v>
      </c>
      <c r="M732" s="249">
        <f>IF(Foglio2!$J$3=Foglio2!$E$3,Ausiliari_Coll.Scol.!K714,IF(Foglio2!$J$3=Foglio2!$E$4,Collab._Tecnici!K714,IF(Foglio2!$J$3=Foglio2!$E$5,Assistenti_Tecnici!K714,IF(Foglio2!$J$3=Foglio2!$E$6,Assistenti_Amm.vo!K714,IF(Foglio2!$J$3=Foglio2!$E$7,Resp_Coord_Amm.vo!K714,IF(Foglio2!$J$3=Foglio2!$E$8,Direttore_Amm.vo!K714,IF(Foglio2!$J$3=Foglio2!$E$9,Doc_mat_elem.re!K714,IF(Foglio2!$J$3=Foglio2!$E$10,Doc_dipl_scuola_sec.!K714,IF(Foglio2!$J$3=Foglio2!$E$11,Doc_scuola_media!K714,IF(Foglio2!$J$3=Foglio2!$E$12,Doc_laureati_scuola_sec.!K732,IF(Foglio2!$J$3=Foglio2!$E$13,Direttivi_capi_ist.!K714,0)))))))))))</f>
        <v>0</v>
      </c>
      <c r="N732" s="250">
        <f>IF(Foglio2!$J$3=Foglio2!$E$3,Ausiliari_Coll.Scol.!L714,IF(Foglio2!$J$3=Foglio2!$E$4,Collab._Tecnici!L714,IF(Foglio2!$J$3=Foglio2!$E$5,Assistenti_Tecnici!L714,IF(Foglio2!$J$3=Foglio2!$E$6,Assistenti_Amm.vo!L714,IF(Foglio2!$J$3=Foglio2!$E$7,Resp_Coord_Amm.vo!L714,IF(Foglio2!$J$3=Foglio2!$E$8,Direttore_Amm.vo!L714,IF(Foglio2!$J$3=Foglio2!$E$9,Doc_mat_elem.re!L714,IF(Foglio2!$J$3=Foglio2!$E$10,Doc_dipl_scuola_sec.!L714,IF(Foglio2!$J$3=Foglio2!$E$11,Doc_scuola_media!L714,IF(Foglio2!$J$3=Foglio2!$E$12,Doc_laureati_scuola_sec.!L732,IF(Foglio2!$J$3=Foglio2!$E$13,Direttivi_capi_ist.!L714,0)))))))))))</f>
        <v>0</v>
      </c>
      <c r="O732" s="251">
        <f>IF(Foglio2!$J$3=Foglio2!$E$3,Ausiliari_Coll.Scol.!M714,IF(Foglio2!$J$3=Foglio2!$E$4,Collab._Tecnici!M714,IF(Foglio2!$J$3=Foglio2!$E$5,Assistenti_Tecnici!M714,IF(Foglio2!$J$3=Foglio2!$E$6,Assistenti_Amm.vo!M714,IF(Foglio2!$J$3=Foglio2!$E$7,Resp_Coord_Amm.vo!M714,IF(Foglio2!$J$3=Foglio2!$E$8,Direttore_Amm.vo!M714,IF(Foglio2!$J$3=Foglio2!$E$9,Doc_mat_elem.re!M714,IF(Foglio2!$J$3=Foglio2!$E$10,Doc_dipl_scuola_sec.!M714,IF(Foglio2!$J$3=Foglio2!$E$11,Doc_scuola_media!M714,IF(Foglio2!$J$3=Foglio2!$E$12,Doc_laureati_scuola_sec.!M732,IF(Foglio2!$J$3=Foglio2!$E$13,Direttivi_capi_ist.!M714,0)))))))))))</f>
        <v>0</v>
      </c>
      <c r="P732" s="252">
        <f>IF(Foglio2!$J$3=Foglio2!$E$3,Ausiliari_Coll.Scol.!N714,IF(Foglio2!$J$3=Foglio2!$E$4,Collab._Tecnici!N714,IF(Foglio2!$J$3=Foglio2!$E$5,Assistenti_Tecnici!N714,IF(Foglio2!$J$3=Foglio2!$E$6,Assistenti_Amm.vo!N714,IF(Foglio2!$J$3=Foglio2!$E$7,Resp_Coord_Amm.vo!N714,IF(Foglio2!$J$3=Foglio2!$E$8,Direttore_Amm.vo!N714,IF(Foglio2!$J$3=Foglio2!$E$9,Doc_mat_elem.re!N714,IF(Foglio2!$J$3=Foglio2!$E$10,Doc_dipl_scuola_sec.!N714,IF(Foglio2!$J$3=Foglio2!$E$11,Doc_scuola_media!N714,IF(Foglio2!$J$3=Foglio2!$E$12,Doc_laureati_scuola_sec.!N732,IF(Foglio2!$J$3=Foglio2!$E$13,Direttivi_capi_ist.!N714,0)))))))))))</f>
        <v>0</v>
      </c>
      <c r="Q732" s="252">
        <f>IF(Foglio2!$J$3=Foglio2!$E$3,Ausiliari_Coll.Scol.!O714,IF(Foglio2!$J$3=Foglio2!$E$4,Collab._Tecnici!O714,IF(Foglio2!$J$3=Foglio2!$E$5,Assistenti_Tecnici!O714,IF(Foglio2!$J$3=Foglio2!$E$6,Assistenti_Amm.vo!O714,IF(Foglio2!$J$3=Foglio2!$E$7,Resp_Coord_Amm.vo!O714,IF(Foglio2!$J$3=Foglio2!$E$8,Direttore_Amm.vo!O714,IF(Foglio2!$J$3=Foglio2!$E$9,Doc_mat_elem.re!O714,IF(Foglio2!$J$3=Foglio2!$E$10,Doc_dipl_scuola_sec.!O714,IF(Foglio2!$J$3=Foglio2!$E$11,Doc_scuola_media!O714,IF(Foglio2!$J$3=Foglio2!$E$12,Doc_laureati_scuola_sec.!O732,IF(Foglio2!$J$3=Foglio2!$E$13,Direttivi_capi_ist.!O714,0)))))))))))</f>
        <v>0</v>
      </c>
      <c r="R732" s="252">
        <f>IF(Foglio2!$J$3=Foglio2!$E$3,Ausiliari_Coll.Scol.!P714,IF(Foglio2!$J$3=Foglio2!$E$4,Collab._Tecnici!P714,IF(Foglio2!$J$3=Foglio2!$E$5,Assistenti_Tecnici!P714,IF(Foglio2!$J$3=Foglio2!$E$6,Assistenti_Amm.vo!P714,IF(Foglio2!$J$3=Foglio2!$E$7,Resp_Coord_Amm.vo!P714,IF(Foglio2!$J$3=Foglio2!$E$8,Direttore_Amm.vo!P714,IF(Foglio2!$J$3=Foglio2!$E$9,Doc_mat_elem.re!P714,IF(Foglio2!$J$3=Foglio2!$E$10,Doc_dipl_scuola_sec.!P714,IF(Foglio2!$J$3=Foglio2!$E$11,Doc_scuola_media!P714,IF(Foglio2!$J$3=Foglio2!$E$12,Doc_laureati_scuola_sec.!P732,IF(Foglio2!$J$3=Foglio2!$E$13,Direttivi_capi_ist.!P714,0)))))))))))</f>
        <v>0</v>
      </c>
      <c r="S732" s="252">
        <f>IF(Foglio2!$J$3=Foglio2!$E$3,Ausiliari_Coll.Scol.!Q714,IF(Foglio2!$J$3=Foglio2!$E$4,Collab._Tecnici!Q714,IF(Foglio2!$J$3=Foglio2!$E$5,Assistenti_Tecnici!Q714,IF(Foglio2!$J$3=Foglio2!$E$6,Assistenti_Amm.vo!Q714,IF(Foglio2!$J$3=Foglio2!$E$7,Resp_Coord_Amm.vo!Q714,IF(Foglio2!$J$3=Foglio2!$E$8,Direttore_Amm.vo!Q714,IF(Foglio2!$J$3=Foglio2!$E$9,Doc_mat_elem.re!Q714,IF(Foglio2!$J$3=Foglio2!$E$10,Doc_dipl_scuola_sec.!Q714,IF(Foglio2!$J$3=Foglio2!$E$11,Doc_scuola_media!Q714,IF(Foglio2!$J$3=Foglio2!$E$12,Doc_laureati_scuola_sec.!Q732,IF(Foglio2!$J$3=Foglio2!$E$13,Direttivi_capi_ist.!Q714,0)))))))))))</f>
        <v>0</v>
      </c>
      <c r="T732" s="252">
        <f>IF(Foglio2!$J$3=Foglio2!$E$3,Ausiliari_Coll.Scol.!R714,IF(Foglio2!$J$3=Foglio2!$E$4,Collab._Tecnici!R714,IF(Foglio2!$J$3=Foglio2!$E$5,Assistenti_Tecnici!R714,IF(Foglio2!$J$3=Foglio2!$E$6,Assistenti_Amm.vo!R714,IF(Foglio2!$J$3=Foglio2!$E$7,Resp_Coord_Amm.vo!R714,IF(Foglio2!$J$3=Foglio2!$E$8,Direttore_Amm.vo!R714,IF(Foglio2!$J$3=Foglio2!$E$9,Doc_mat_elem.re!R714,IF(Foglio2!$J$3=Foglio2!$E$10,Doc_dipl_scuola_sec.!R714,IF(Foglio2!$J$3=Foglio2!$E$11,Doc_scuola_media!R714,IF(Foglio2!$J$3=Foglio2!$E$12,Doc_laureati_scuola_sec.!R732,IF(Foglio2!$J$3=Foglio2!$E$13,Direttivi_capi_ist.!R714,0)))))))))))</f>
        <v>0</v>
      </c>
      <c r="U732" s="252">
        <f t="shared" ref="U732" si="4609">(P732)/12*0.8</f>
        <v>0</v>
      </c>
      <c r="V732" s="252">
        <f t="shared" ref="V732" si="4610">(P732+R732)/12*0.8</f>
        <v>0</v>
      </c>
      <c r="W732" s="253" t="str">
        <f t="shared" ref="W732" si="4611">"Fascia Da "&amp;F732&amp;" a "&amp;F733&amp;" Decorrenza "&amp;DAY(C724)&amp;"/"&amp;MONTH(C724)&amp;"/"&amp;YEAR(C724)</f>
        <v>Fascia Da 28 a 34 Decorrenza 1/1/2016</v>
      </c>
    </row>
    <row r="733" spans="1:23" ht="9" customHeight="1" x14ac:dyDescent="0.2">
      <c r="B733" s="245">
        <f t="shared" si="4401"/>
        <v>42379</v>
      </c>
      <c r="C733" s="498"/>
      <c r="D733" s="498"/>
      <c r="E733" s="254" t="s">
        <v>4</v>
      </c>
      <c r="F733" s="255">
        <v>34</v>
      </c>
      <c r="G733" s="267">
        <f t="shared" ref="G733" si="4612">G732*1936.27</f>
        <v>0</v>
      </c>
      <c r="H733" s="267">
        <f t="shared" ref="H733" si="4613">H732*1936.27</f>
        <v>0</v>
      </c>
      <c r="I733" s="267">
        <f t="shared" ref="I733" si="4614">I732*1936.27</f>
        <v>0</v>
      </c>
      <c r="J733" s="267">
        <f t="shared" ref="J733" si="4615">J732*1936.27</f>
        <v>0</v>
      </c>
      <c r="K733" s="267">
        <f t="shared" ref="K733" si="4616">K732*1936.27</f>
        <v>0</v>
      </c>
      <c r="L733" s="266">
        <f t="shared" ref="L733" si="4617">L732*1936.27</f>
        <v>0</v>
      </c>
      <c r="M733" s="267">
        <f t="shared" ref="M733" si="4618">M732*1936.27</f>
        <v>0</v>
      </c>
      <c r="N733" s="182">
        <f t="shared" ref="N733" si="4619">N732*1936.27</f>
        <v>0</v>
      </c>
      <c r="O733" s="183">
        <f t="shared" ref="O733" si="4620">O732*1936.27</f>
        <v>0</v>
      </c>
      <c r="P733" s="184">
        <f t="shared" ref="P733" si="4621">P732*1936.27</f>
        <v>0</v>
      </c>
      <c r="Q733" s="184">
        <f t="shared" ref="Q733" si="4622">Q732*1936.27</f>
        <v>0</v>
      </c>
      <c r="R733" s="184">
        <f t="shared" ref="R733" si="4623">R732*1936.27</f>
        <v>0</v>
      </c>
      <c r="S733" s="184">
        <f t="shared" ref="S733" si="4624">S732*1936.27</f>
        <v>0</v>
      </c>
      <c r="T733" s="184">
        <f t="shared" ref="T733" si="4625">T732*1936.27</f>
        <v>0</v>
      </c>
      <c r="U733" s="184">
        <f t="shared" ref="U733" si="4626">U732*1936.27</f>
        <v>0</v>
      </c>
      <c r="V733" s="184">
        <f t="shared" ref="V733" si="4627">V732*1936.27</f>
        <v>0</v>
      </c>
    </row>
    <row r="734" spans="1:23" ht="12.75" customHeight="1" x14ac:dyDescent="0.2">
      <c r="A734" s="104">
        <f>IF(Foglio2!$J$7=1,TRUNC(Base!V734,0),TRUNC(Base!U734,0))</f>
        <v>0</v>
      </c>
      <c r="B734" s="245">
        <f t="shared" si="4401"/>
        <v>42380</v>
      </c>
      <c r="C734" s="498"/>
      <c r="D734" s="498"/>
      <c r="E734" s="259" t="s">
        <v>3</v>
      </c>
      <c r="F734" s="260">
        <v>35</v>
      </c>
      <c r="G734" s="248">
        <f>IF(Foglio2!$J$3=Foglio2!$E$3,Ausiliari_Coll.Scol.!E716,IF(Foglio2!$J$3=Foglio2!$E$4,Collab._Tecnici!E716,IF(Foglio2!$J$3=Foglio2!$E$5,Assistenti_Tecnici!E716,IF(Foglio2!$J$3=Foglio2!$E$6,Assistenti_Amm.vo!E716,IF(Foglio2!$J$3=Foglio2!$E$7,Resp_Coord_Amm.vo!E716,IF(Foglio2!$J$3=Foglio2!$E$8,Direttore_Amm.vo!E716,IF(Foglio2!$J$3=Foglio2!$E$9,Doc_mat_elem.re!E716,IF(Foglio2!$J$3=Foglio2!$E$10,Doc_dipl_scuola_sec.!E716,IF(Foglio2!$J$3=Foglio2!$E$11,Doc_scuola_media!E716,IF(Foglio2!$J$3=Foglio2!$E$12,Doc_laureati_scuola_sec.!E734,IF(Foglio2!$J$3=Foglio2!$E$13,Direttivi_capi_ist.!E716,0)))))))))))</f>
        <v>0</v>
      </c>
      <c r="H734" s="248">
        <f>IF(Foglio2!$J$3=Foglio2!$E$3,Ausiliari_Coll.Scol.!F716,IF(Foglio2!$J$3=Foglio2!$E$4,Collab._Tecnici!F716,IF(Foglio2!$J$3=Foglio2!$E$5,Assistenti_Tecnici!F716,IF(Foglio2!$J$3=Foglio2!$E$6,Assistenti_Amm.vo!F716,IF(Foglio2!$J$3=Foglio2!$E$7,Resp_Coord_Amm.vo!F716,IF(Foglio2!$J$3=Foglio2!$E$8,Direttore_Amm.vo!F716,IF(Foglio2!$J$3=Foglio2!$E$9,Doc_mat_elem.re!F716,IF(Foglio2!$J$3=Foglio2!$E$10,Doc_dipl_scuola_sec.!F716,IF(Foglio2!$J$3=Foglio2!$E$11,Doc_scuola_media!F716,IF(Foglio2!$J$3=Foglio2!$E$12,Doc_laureati_scuola_sec.!F734,IF(Foglio2!$J$3=Foglio2!$E$13,Direttivi_capi_ist.!F716,0)))))))))))</f>
        <v>0</v>
      </c>
      <c r="I734" s="248">
        <f>IF(Foglio2!$J$3=Foglio2!$E$3,Ausiliari_Coll.Scol.!G716,IF(Foglio2!$J$3=Foglio2!$E$4,Collab._Tecnici!G716,IF(Foglio2!$J$3=Foglio2!$E$5,Assistenti_Tecnici!G716,IF(Foglio2!$J$3=Foglio2!$E$6,Assistenti_Amm.vo!G716,IF(Foglio2!$J$3=Foglio2!$E$7,Resp_Coord_Amm.vo!G716,IF(Foglio2!$J$3=Foglio2!$E$8,Direttore_Amm.vo!G716,IF(Foglio2!$J$3=Foglio2!$E$9,Doc_mat_elem.re!G716,IF(Foglio2!$J$3=Foglio2!$E$10,Doc_dipl_scuola_sec.!G716,IF(Foglio2!$J$3=Foglio2!$E$11,Doc_scuola_media!G716,IF(Foglio2!$J$3=Foglio2!$E$12,Doc_laureati_scuola_sec.!G734,IF(Foglio2!$J$3=Foglio2!$E$13,Direttivi_capi_ist.!G716,0)))))))))))</f>
        <v>0</v>
      </c>
      <c r="J734" s="248">
        <f>IF(Foglio2!$J$3=Foglio2!$E$3,Ausiliari_Coll.Scol.!H716,IF(Foglio2!$J$3=Foglio2!$E$4,Collab._Tecnici!H716,IF(Foglio2!$J$3=Foglio2!$E$5,Assistenti_Tecnici!H716,IF(Foglio2!$J$3=Foglio2!$E$6,Assistenti_Amm.vo!H716,IF(Foglio2!$J$3=Foglio2!$E$7,Resp_Coord_Amm.vo!H716,IF(Foglio2!$J$3=Foglio2!$E$8,Direttore_Amm.vo!H716,IF(Foglio2!$J$3=Foglio2!$E$9,Doc_mat_elem.re!H716,IF(Foglio2!$J$3=Foglio2!$E$10,Doc_dipl_scuola_sec.!H716,IF(Foglio2!$J$3=Foglio2!$E$11,Doc_scuola_media!H716,IF(Foglio2!$J$3=Foglio2!$E$12,Doc_laureati_scuola_sec.!H734,IF(Foglio2!$J$3=Foglio2!$E$13,Direttivi_capi_ist.!H716,0)))))))))))</f>
        <v>0</v>
      </c>
      <c r="K734" s="248">
        <f>IF(Foglio2!$J$3=Foglio2!$E$3,Ausiliari_Coll.Scol.!I716,IF(Foglio2!$J$3=Foglio2!$E$4,Collab._Tecnici!I716,IF(Foglio2!$J$3=Foglio2!$E$5,Assistenti_Tecnici!I716,IF(Foglio2!$J$3=Foglio2!$E$6,Assistenti_Amm.vo!I716,IF(Foglio2!$J$3=Foglio2!$E$7,Resp_Coord_Amm.vo!I716,IF(Foglio2!$J$3=Foglio2!$E$8,Direttore_Amm.vo!I716,IF(Foglio2!$J$3=Foglio2!$E$9,Doc_mat_elem.re!I716,IF(Foglio2!$J$3=Foglio2!$E$10,Doc_dipl_scuola_sec.!I716,IF(Foglio2!$J$3=Foglio2!$E$11,Doc_scuola_media!I716,IF(Foglio2!$J$3=Foglio2!$E$12,Doc_laureati_scuola_sec.!I734,IF(Foglio2!$J$3=Foglio2!$E$13,Direttivi_capi_ist.!I716,0)))))))))))</f>
        <v>0</v>
      </c>
      <c r="L734" s="248">
        <f>IF(Foglio2!$J$3=Foglio2!$E$3,Ausiliari_Coll.Scol.!J716,IF(Foglio2!$J$3=Foglio2!$E$4,Collab._Tecnici!J716,IF(Foglio2!$J$3=Foglio2!$E$5,Assistenti_Tecnici!J716,IF(Foglio2!$J$3=Foglio2!$E$6,Assistenti_Amm.vo!J716,IF(Foglio2!$J$3=Foglio2!$E$7,Resp_Coord_Amm.vo!J716,IF(Foglio2!$J$3=Foglio2!$E$8,Direttore_Amm.vo!J716,IF(Foglio2!$J$3=Foglio2!$E$9,Doc_mat_elem.re!J716,IF(Foglio2!$J$3=Foglio2!$E$10,Doc_dipl_scuola_sec.!J716,IF(Foglio2!$J$3=Foglio2!$E$11,Doc_scuola_media!J716,IF(Foglio2!$J$3=Foglio2!$E$12,Doc_laureati_scuola_sec.!J734,IF(Foglio2!$J$3=Foglio2!$E$13,Direttivi_capi_ist.!J716,0)))))))))))</f>
        <v>0</v>
      </c>
      <c r="M734" s="249">
        <f>IF(Foglio2!$J$3=Foglio2!$E$3,Ausiliari_Coll.Scol.!K716,IF(Foglio2!$J$3=Foglio2!$E$4,Collab._Tecnici!K716,IF(Foglio2!$J$3=Foglio2!$E$5,Assistenti_Tecnici!K716,IF(Foglio2!$J$3=Foglio2!$E$6,Assistenti_Amm.vo!K716,IF(Foglio2!$J$3=Foglio2!$E$7,Resp_Coord_Amm.vo!K716,IF(Foglio2!$J$3=Foglio2!$E$8,Direttore_Amm.vo!K716,IF(Foglio2!$J$3=Foglio2!$E$9,Doc_mat_elem.re!K716,IF(Foglio2!$J$3=Foglio2!$E$10,Doc_dipl_scuola_sec.!K716,IF(Foglio2!$J$3=Foglio2!$E$11,Doc_scuola_media!K716,IF(Foglio2!$J$3=Foglio2!$E$12,Doc_laureati_scuola_sec.!K734,IF(Foglio2!$J$3=Foglio2!$E$13,Direttivi_capi_ist.!K716,0)))))))))))</f>
        <v>0</v>
      </c>
      <c r="N734" s="250">
        <f>IF(Foglio2!$J$3=Foglio2!$E$3,Ausiliari_Coll.Scol.!L716,IF(Foglio2!$J$3=Foglio2!$E$4,Collab._Tecnici!L716,IF(Foglio2!$J$3=Foglio2!$E$5,Assistenti_Tecnici!L716,IF(Foglio2!$J$3=Foglio2!$E$6,Assistenti_Amm.vo!L716,IF(Foglio2!$J$3=Foglio2!$E$7,Resp_Coord_Amm.vo!L716,IF(Foglio2!$J$3=Foglio2!$E$8,Direttore_Amm.vo!L716,IF(Foglio2!$J$3=Foglio2!$E$9,Doc_mat_elem.re!L716,IF(Foglio2!$J$3=Foglio2!$E$10,Doc_dipl_scuola_sec.!L716,IF(Foglio2!$J$3=Foglio2!$E$11,Doc_scuola_media!L716,IF(Foglio2!$J$3=Foglio2!$E$12,Doc_laureati_scuola_sec.!L734,IF(Foglio2!$J$3=Foglio2!$E$13,Direttivi_capi_ist.!L716,0)))))))))))</f>
        <v>0</v>
      </c>
      <c r="O734" s="251">
        <f>IF(Foglio2!$J$3=Foglio2!$E$3,Ausiliari_Coll.Scol.!M716,IF(Foglio2!$J$3=Foglio2!$E$4,Collab._Tecnici!M716,IF(Foglio2!$J$3=Foglio2!$E$5,Assistenti_Tecnici!M716,IF(Foglio2!$J$3=Foglio2!$E$6,Assistenti_Amm.vo!M716,IF(Foglio2!$J$3=Foglio2!$E$7,Resp_Coord_Amm.vo!M716,IF(Foglio2!$J$3=Foglio2!$E$8,Direttore_Amm.vo!M716,IF(Foglio2!$J$3=Foglio2!$E$9,Doc_mat_elem.re!M716,IF(Foglio2!$J$3=Foglio2!$E$10,Doc_dipl_scuola_sec.!M716,IF(Foglio2!$J$3=Foglio2!$E$11,Doc_scuola_media!M716,IF(Foglio2!$J$3=Foglio2!$E$12,Doc_laureati_scuola_sec.!M734,IF(Foglio2!$J$3=Foglio2!$E$13,Direttivi_capi_ist.!M716,0)))))))))))</f>
        <v>0</v>
      </c>
      <c r="P734" s="252">
        <f>IF(Foglio2!$J$3=Foglio2!$E$3,Ausiliari_Coll.Scol.!N716,IF(Foglio2!$J$3=Foglio2!$E$4,Collab._Tecnici!N716,IF(Foglio2!$J$3=Foglio2!$E$5,Assistenti_Tecnici!N716,IF(Foglio2!$J$3=Foglio2!$E$6,Assistenti_Amm.vo!N716,IF(Foglio2!$J$3=Foglio2!$E$7,Resp_Coord_Amm.vo!N716,IF(Foglio2!$J$3=Foglio2!$E$8,Direttore_Amm.vo!N716,IF(Foglio2!$J$3=Foglio2!$E$9,Doc_mat_elem.re!N716,IF(Foglio2!$J$3=Foglio2!$E$10,Doc_dipl_scuola_sec.!N716,IF(Foglio2!$J$3=Foglio2!$E$11,Doc_scuola_media!N716,IF(Foglio2!$J$3=Foglio2!$E$12,Doc_laureati_scuola_sec.!N734,IF(Foglio2!$J$3=Foglio2!$E$13,Direttivi_capi_ist.!N716,0)))))))))))</f>
        <v>0</v>
      </c>
      <c r="Q734" s="252">
        <f>IF(Foglio2!$J$3=Foglio2!$E$3,Ausiliari_Coll.Scol.!O716,IF(Foglio2!$J$3=Foglio2!$E$4,Collab._Tecnici!O716,IF(Foglio2!$J$3=Foglio2!$E$5,Assistenti_Tecnici!O716,IF(Foglio2!$J$3=Foglio2!$E$6,Assistenti_Amm.vo!O716,IF(Foglio2!$J$3=Foglio2!$E$7,Resp_Coord_Amm.vo!O716,IF(Foglio2!$J$3=Foglio2!$E$8,Direttore_Amm.vo!O716,IF(Foglio2!$J$3=Foglio2!$E$9,Doc_mat_elem.re!O716,IF(Foglio2!$J$3=Foglio2!$E$10,Doc_dipl_scuola_sec.!O716,IF(Foglio2!$J$3=Foglio2!$E$11,Doc_scuola_media!O716,IF(Foglio2!$J$3=Foglio2!$E$12,Doc_laureati_scuola_sec.!O734,IF(Foglio2!$J$3=Foglio2!$E$13,Direttivi_capi_ist.!O716,0)))))))))))</f>
        <v>0</v>
      </c>
      <c r="R734" s="252">
        <f>IF(Foglio2!$J$3=Foglio2!$E$3,Ausiliari_Coll.Scol.!P716,IF(Foglio2!$J$3=Foglio2!$E$4,Collab._Tecnici!P716,IF(Foglio2!$J$3=Foglio2!$E$5,Assistenti_Tecnici!P716,IF(Foglio2!$J$3=Foglio2!$E$6,Assistenti_Amm.vo!P716,IF(Foglio2!$J$3=Foglio2!$E$7,Resp_Coord_Amm.vo!P716,IF(Foglio2!$J$3=Foglio2!$E$8,Direttore_Amm.vo!P716,IF(Foglio2!$J$3=Foglio2!$E$9,Doc_mat_elem.re!P716,IF(Foglio2!$J$3=Foglio2!$E$10,Doc_dipl_scuola_sec.!P716,IF(Foglio2!$J$3=Foglio2!$E$11,Doc_scuola_media!P716,IF(Foglio2!$J$3=Foglio2!$E$12,Doc_laureati_scuola_sec.!P734,IF(Foglio2!$J$3=Foglio2!$E$13,Direttivi_capi_ist.!P716,0)))))))))))</f>
        <v>0</v>
      </c>
      <c r="S734" s="252">
        <f>IF(Foglio2!$J$3=Foglio2!$E$3,Ausiliari_Coll.Scol.!Q716,IF(Foglio2!$J$3=Foglio2!$E$4,Collab._Tecnici!Q716,IF(Foglio2!$J$3=Foglio2!$E$5,Assistenti_Tecnici!Q716,IF(Foglio2!$J$3=Foglio2!$E$6,Assistenti_Amm.vo!Q716,IF(Foglio2!$J$3=Foglio2!$E$7,Resp_Coord_Amm.vo!Q716,IF(Foglio2!$J$3=Foglio2!$E$8,Direttore_Amm.vo!Q716,IF(Foglio2!$J$3=Foglio2!$E$9,Doc_mat_elem.re!Q716,IF(Foglio2!$J$3=Foglio2!$E$10,Doc_dipl_scuola_sec.!Q716,IF(Foglio2!$J$3=Foglio2!$E$11,Doc_scuola_media!Q716,IF(Foglio2!$J$3=Foglio2!$E$12,Doc_laureati_scuola_sec.!Q734,IF(Foglio2!$J$3=Foglio2!$E$13,Direttivi_capi_ist.!Q716,0)))))))))))</f>
        <v>0</v>
      </c>
      <c r="T734" s="252">
        <f>IF(Foglio2!$J$3=Foglio2!$E$3,Ausiliari_Coll.Scol.!R716,IF(Foglio2!$J$3=Foglio2!$E$4,Collab._Tecnici!R716,IF(Foglio2!$J$3=Foglio2!$E$5,Assistenti_Tecnici!R716,IF(Foglio2!$J$3=Foglio2!$E$6,Assistenti_Amm.vo!R716,IF(Foglio2!$J$3=Foglio2!$E$7,Resp_Coord_Amm.vo!R716,IF(Foglio2!$J$3=Foglio2!$E$8,Direttore_Amm.vo!R716,IF(Foglio2!$J$3=Foglio2!$E$9,Doc_mat_elem.re!R716,IF(Foglio2!$J$3=Foglio2!$E$10,Doc_dipl_scuola_sec.!R716,IF(Foglio2!$J$3=Foglio2!$E$11,Doc_scuola_media!R716,IF(Foglio2!$J$3=Foglio2!$E$12,Doc_laureati_scuola_sec.!R734,IF(Foglio2!$J$3=Foglio2!$E$13,Direttivi_capi_ist.!R716,0)))))))))))</f>
        <v>0</v>
      </c>
      <c r="U734" s="252">
        <f t="shared" ref="U734" si="4628">(P734)/12*0.8</f>
        <v>0</v>
      </c>
      <c r="V734" s="252">
        <f t="shared" ref="V734" si="4629">(P734+R734)/12*0.8</f>
        <v>0</v>
      </c>
      <c r="W734" s="253" t="str">
        <f t="shared" ref="W734" si="4630">"Fascia Da "&amp;F734&amp;" a "&amp;F735&amp;" Decorrenza "&amp;DAY(C724)&amp;"/"&amp;MONTH(C724)&amp;"/"&amp;YEAR(C724)</f>
        <v>Fascia Da 35 a  Decorrenza 1/1/2016</v>
      </c>
    </row>
    <row r="735" spans="1:23" ht="9" customHeight="1" x14ac:dyDescent="0.2">
      <c r="B735" s="245">
        <f t="shared" si="4401"/>
        <v>42381</v>
      </c>
      <c r="C735" s="499"/>
      <c r="D735" s="499"/>
      <c r="E735" s="264" t="s">
        <v>4</v>
      </c>
      <c r="F735" s="265"/>
      <c r="G735" s="267">
        <f t="shared" ref="G735" si="4631">G734*1936.27</f>
        <v>0</v>
      </c>
      <c r="H735" s="267">
        <f t="shared" ref="H735" si="4632">H734*1936.27</f>
        <v>0</v>
      </c>
      <c r="I735" s="267">
        <f t="shared" ref="I735" si="4633">I734*1936.27</f>
        <v>0</v>
      </c>
      <c r="J735" s="267">
        <f t="shared" ref="J735" si="4634">J734*1936.27</f>
        <v>0</v>
      </c>
      <c r="K735" s="267">
        <f t="shared" ref="K735" si="4635">K734*1936.27</f>
        <v>0</v>
      </c>
      <c r="L735" s="266">
        <f t="shared" ref="L735" si="4636">L734*1936.27</f>
        <v>0</v>
      </c>
      <c r="M735" s="267">
        <f t="shared" ref="M735" si="4637">M734*1936.27</f>
        <v>0</v>
      </c>
      <c r="N735" s="182">
        <f t="shared" ref="N735" si="4638">N734*1936.27</f>
        <v>0</v>
      </c>
      <c r="O735" s="183">
        <f t="shared" ref="O735" si="4639">O734*1936.27</f>
        <v>0</v>
      </c>
      <c r="P735" s="184">
        <f t="shared" ref="P735" si="4640">P734*1936.27</f>
        <v>0</v>
      </c>
      <c r="Q735" s="184">
        <f t="shared" ref="Q735" si="4641">Q734*1936.27</f>
        <v>0</v>
      </c>
      <c r="R735" s="184">
        <f t="shared" ref="R735" si="4642">R734*1936.27</f>
        <v>0</v>
      </c>
      <c r="S735" s="184">
        <f t="shared" ref="S735" si="4643">S734*1936.27</f>
        <v>0</v>
      </c>
      <c r="T735" s="184">
        <f t="shared" ref="T735" si="4644">T734*1936.27</f>
        <v>0</v>
      </c>
      <c r="U735" s="184">
        <f t="shared" ref="U735" si="4645">U734*1936.27</f>
        <v>0</v>
      </c>
      <c r="V735" s="184">
        <f t="shared" ref="V735" si="4646">V734*1936.27</f>
        <v>0</v>
      </c>
    </row>
    <row r="736" spans="1:23" ht="12.75" customHeight="1" x14ac:dyDescent="0.2">
      <c r="A736" s="104">
        <f>IF(Foglio2!$J$7=1,TRUNC(Base!V736,0),TRUNC(Base!U736,0))</f>
        <v>0</v>
      </c>
      <c r="B736" s="245">
        <f t="shared" ref="B736:B760" si="4647">C738</f>
        <v>42736</v>
      </c>
      <c r="C736" s="375">
        <v>42736</v>
      </c>
      <c r="D736" s="375">
        <v>43159</v>
      </c>
      <c r="E736" s="246" t="s">
        <v>3</v>
      </c>
      <c r="F736" s="247">
        <v>0</v>
      </c>
      <c r="G736" s="248">
        <f>IF(Foglio2!$J$3=Foglio2!$E$3,Ausiliari_Coll.Scol.!E718,IF(Foglio2!$J$3=Foglio2!$E$4,Collab._Tecnici!E718,IF(Foglio2!$J$3=Foglio2!$E$5,Assistenti_Tecnici!E718,IF(Foglio2!$J$3=Foglio2!$E$6,Assistenti_Amm.vo!E718,IF(Foglio2!$J$3=Foglio2!$E$7,Resp_Coord_Amm.vo!E718,IF(Foglio2!$J$3=Foglio2!$E$8,Direttore_Amm.vo!E718,IF(Foglio2!$J$3=Foglio2!$E$9,Doc_mat_elem.re!E718,IF(Foglio2!$J$3=Foglio2!$E$10,Doc_dipl_scuola_sec.!E718,IF(Foglio2!$J$3=Foglio2!$E$11,Doc_scuola_media!E718,IF(Foglio2!$J$3=Foglio2!$E$12,Doc_laureati_scuola_sec.!E736,IF(Foglio2!$J$3=Foglio2!$E$13,Direttivi_capi_ist.!E718,0)))))))))))</f>
        <v>0</v>
      </c>
      <c r="H736" s="248">
        <f>IF(Foglio2!$J$3=Foglio2!$E$3,Ausiliari_Coll.Scol.!F718,IF(Foglio2!$J$3=Foglio2!$E$4,Collab._Tecnici!F718,IF(Foglio2!$J$3=Foglio2!$E$5,Assistenti_Tecnici!F718,IF(Foglio2!$J$3=Foglio2!$E$6,Assistenti_Amm.vo!F718,IF(Foglio2!$J$3=Foglio2!$E$7,Resp_Coord_Amm.vo!F718,IF(Foglio2!$J$3=Foglio2!$E$8,Direttore_Amm.vo!F718,IF(Foglio2!$J$3=Foglio2!$E$9,Doc_mat_elem.re!F718,IF(Foglio2!$J$3=Foglio2!$E$10,Doc_dipl_scuola_sec.!F718,IF(Foglio2!$J$3=Foglio2!$E$11,Doc_scuola_media!F718,IF(Foglio2!$J$3=Foglio2!$E$12,Doc_laureati_scuola_sec.!F736,IF(Foglio2!$J$3=Foglio2!$E$13,Direttivi_capi_ist.!F718,0)))))))))))</f>
        <v>0</v>
      </c>
      <c r="I736" s="248">
        <f>IF(Foglio2!$J$3=Foglio2!$E$3,Ausiliari_Coll.Scol.!G718,IF(Foglio2!$J$3=Foglio2!$E$4,Collab._Tecnici!G718,IF(Foglio2!$J$3=Foglio2!$E$5,Assistenti_Tecnici!G718,IF(Foglio2!$J$3=Foglio2!$E$6,Assistenti_Amm.vo!G718,IF(Foglio2!$J$3=Foglio2!$E$7,Resp_Coord_Amm.vo!G718,IF(Foglio2!$J$3=Foglio2!$E$8,Direttore_Amm.vo!G718,IF(Foglio2!$J$3=Foglio2!$E$9,Doc_mat_elem.re!G718,IF(Foglio2!$J$3=Foglio2!$E$10,Doc_dipl_scuola_sec.!G718,IF(Foglio2!$J$3=Foglio2!$E$11,Doc_scuola_media!G718,IF(Foglio2!$J$3=Foglio2!$E$12,Doc_laureati_scuola_sec.!G736,IF(Foglio2!$J$3=Foglio2!$E$13,Direttivi_capi_ist.!G718,0)))))))))))</f>
        <v>0</v>
      </c>
      <c r="J736" s="248">
        <f>IF(Foglio2!$J$3=Foglio2!$E$3,Ausiliari_Coll.Scol.!H718,IF(Foglio2!$J$3=Foglio2!$E$4,Collab._Tecnici!H718,IF(Foglio2!$J$3=Foglio2!$E$5,Assistenti_Tecnici!H718,IF(Foglio2!$J$3=Foglio2!$E$6,Assistenti_Amm.vo!H718,IF(Foglio2!$J$3=Foglio2!$E$7,Resp_Coord_Amm.vo!H718,IF(Foglio2!$J$3=Foglio2!$E$8,Direttore_Amm.vo!H718,IF(Foglio2!$J$3=Foglio2!$E$9,Doc_mat_elem.re!H718,IF(Foglio2!$J$3=Foglio2!$E$10,Doc_dipl_scuola_sec.!H718,IF(Foglio2!$J$3=Foglio2!$E$11,Doc_scuola_media!H718,IF(Foglio2!$J$3=Foglio2!$E$12,Doc_laureati_scuola_sec.!H736,IF(Foglio2!$J$3=Foglio2!$E$13,Direttivi_capi_ist.!H718,0)))))))))))</f>
        <v>0</v>
      </c>
      <c r="K736" s="248">
        <f>IF(Foglio2!$J$3=Foglio2!$E$3,Ausiliari_Coll.Scol.!I718,IF(Foglio2!$J$3=Foglio2!$E$4,Collab._Tecnici!I718,IF(Foglio2!$J$3=Foglio2!$E$5,Assistenti_Tecnici!I718,IF(Foglio2!$J$3=Foglio2!$E$6,Assistenti_Amm.vo!I718,IF(Foglio2!$J$3=Foglio2!$E$7,Resp_Coord_Amm.vo!I718,IF(Foglio2!$J$3=Foglio2!$E$8,Direttore_Amm.vo!I718,IF(Foglio2!$J$3=Foglio2!$E$9,Doc_mat_elem.re!I718,IF(Foglio2!$J$3=Foglio2!$E$10,Doc_dipl_scuola_sec.!I718,IF(Foglio2!$J$3=Foglio2!$E$11,Doc_scuola_media!I718,IF(Foglio2!$J$3=Foglio2!$E$12,Doc_laureati_scuola_sec.!I736,IF(Foglio2!$J$3=Foglio2!$E$13,Direttivi_capi_ist.!I718,0)))))))))))</f>
        <v>0</v>
      </c>
      <c r="L736" s="248">
        <f>IF(Foglio2!$J$3=Foglio2!$E$3,Ausiliari_Coll.Scol.!J718,IF(Foglio2!$J$3=Foglio2!$E$4,Collab._Tecnici!J718,IF(Foglio2!$J$3=Foglio2!$E$5,Assistenti_Tecnici!J718,IF(Foglio2!$J$3=Foglio2!$E$6,Assistenti_Amm.vo!J718,IF(Foglio2!$J$3=Foglio2!$E$7,Resp_Coord_Amm.vo!J718,IF(Foglio2!$J$3=Foglio2!$E$8,Direttore_Amm.vo!J718,IF(Foglio2!$J$3=Foglio2!$E$9,Doc_mat_elem.re!J718,IF(Foglio2!$J$3=Foglio2!$E$10,Doc_dipl_scuola_sec.!J718,IF(Foglio2!$J$3=Foglio2!$E$11,Doc_scuola_media!J718,IF(Foglio2!$J$3=Foglio2!$E$12,Doc_laureati_scuola_sec.!J736,IF(Foglio2!$J$3=Foglio2!$E$13,Direttivi_capi_ist.!J718,0)))))))))))</f>
        <v>0</v>
      </c>
      <c r="M736" s="249">
        <f>IF(Foglio2!$J$3=Foglio2!$E$3,Ausiliari_Coll.Scol.!K718,IF(Foglio2!$J$3=Foglio2!$E$4,Collab._Tecnici!K718,IF(Foglio2!$J$3=Foglio2!$E$5,Assistenti_Tecnici!K718,IF(Foglio2!$J$3=Foglio2!$E$6,Assistenti_Amm.vo!K718,IF(Foglio2!$J$3=Foglio2!$E$7,Resp_Coord_Amm.vo!K718,IF(Foglio2!$J$3=Foglio2!$E$8,Direttore_Amm.vo!K718,IF(Foglio2!$J$3=Foglio2!$E$9,Doc_mat_elem.re!K718,IF(Foglio2!$J$3=Foglio2!$E$10,Doc_dipl_scuola_sec.!K718,IF(Foglio2!$J$3=Foglio2!$E$11,Doc_scuola_media!K718,IF(Foglio2!$J$3=Foglio2!$E$12,Doc_laureati_scuola_sec.!K736,IF(Foglio2!$J$3=Foglio2!$E$13,Direttivi_capi_ist.!K718,0)))))))))))</f>
        <v>0</v>
      </c>
      <c r="N736" s="250">
        <f>IF(Foglio2!$J$3=Foglio2!$E$3,Ausiliari_Coll.Scol.!L718,IF(Foglio2!$J$3=Foglio2!$E$4,Collab._Tecnici!L718,IF(Foglio2!$J$3=Foglio2!$E$5,Assistenti_Tecnici!L718,IF(Foglio2!$J$3=Foglio2!$E$6,Assistenti_Amm.vo!L718,IF(Foglio2!$J$3=Foglio2!$E$7,Resp_Coord_Amm.vo!L718,IF(Foglio2!$J$3=Foglio2!$E$8,Direttore_Amm.vo!L718,IF(Foglio2!$J$3=Foglio2!$E$9,Doc_mat_elem.re!L718,IF(Foglio2!$J$3=Foglio2!$E$10,Doc_dipl_scuola_sec.!L718,IF(Foglio2!$J$3=Foglio2!$E$11,Doc_scuola_media!L718,IF(Foglio2!$J$3=Foglio2!$E$12,Doc_laureati_scuola_sec.!L736,IF(Foglio2!$J$3=Foglio2!$E$13,Direttivi_capi_ist.!L718,0)))))))))))</f>
        <v>0</v>
      </c>
      <c r="O736" s="251">
        <f>IF(Foglio2!$J$3=Foglio2!$E$3,Ausiliari_Coll.Scol.!M718,IF(Foglio2!$J$3=Foglio2!$E$4,Collab._Tecnici!M718,IF(Foglio2!$J$3=Foglio2!$E$5,Assistenti_Tecnici!M718,IF(Foglio2!$J$3=Foglio2!$E$6,Assistenti_Amm.vo!M718,IF(Foglio2!$J$3=Foglio2!$E$7,Resp_Coord_Amm.vo!M718,IF(Foglio2!$J$3=Foglio2!$E$8,Direttore_Amm.vo!M718,IF(Foglio2!$J$3=Foglio2!$E$9,Doc_mat_elem.re!M718,IF(Foglio2!$J$3=Foglio2!$E$10,Doc_dipl_scuola_sec.!M718,IF(Foglio2!$J$3=Foglio2!$E$11,Doc_scuola_media!M718,IF(Foglio2!$J$3=Foglio2!$E$12,Doc_laureati_scuola_sec.!M736,IF(Foglio2!$J$3=Foglio2!$E$13,Direttivi_capi_ist.!M718,0)))))))))))</f>
        <v>0</v>
      </c>
      <c r="P736" s="252">
        <f>IF(Foglio2!$J$3=Foglio2!$E$3,Ausiliari_Coll.Scol.!N718,IF(Foglio2!$J$3=Foglio2!$E$4,Collab._Tecnici!N718,IF(Foglio2!$J$3=Foglio2!$E$5,Assistenti_Tecnici!N718,IF(Foglio2!$J$3=Foglio2!$E$6,Assistenti_Amm.vo!N718,IF(Foglio2!$J$3=Foglio2!$E$7,Resp_Coord_Amm.vo!N718,IF(Foglio2!$J$3=Foglio2!$E$8,Direttore_Amm.vo!N718,IF(Foglio2!$J$3=Foglio2!$E$9,Doc_mat_elem.re!N718,IF(Foglio2!$J$3=Foglio2!$E$10,Doc_dipl_scuola_sec.!N718,IF(Foglio2!$J$3=Foglio2!$E$11,Doc_scuola_media!N718,IF(Foglio2!$J$3=Foglio2!$E$12,Doc_laureati_scuola_sec.!N736,IF(Foglio2!$J$3=Foglio2!$E$13,Direttivi_capi_ist.!N718,0)))))))))))</f>
        <v>0</v>
      </c>
      <c r="Q736" s="252">
        <f>IF(Foglio2!$J$3=Foglio2!$E$3,Ausiliari_Coll.Scol.!O718,IF(Foglio2!$J$3=Foglio2!$E$4,Collab._Tecnici!O718,IF(Foglio2!$J$3=Foglio2!$E$5,Assistenti_Tecnici!O718,IF(Foglio2!$J$3=Foglio2!$E$6,Assistenti_Amm.vo!O718,IF(Foglio2!$J$3=Foglio2!$E$7,Resp_Coord_Amm.vo!O718,IF(Foglio2!$J$3=Foglio2!$E$8,Direttore_Amm.vo!O718,IF(Foglio2!$J$3=Foglio2!$E$9,Doc_mat_elem.re!O718,IF(Foglio2!$J$3=Foglio2!$E$10,Doc_dipl_scuola_sec.!O718,IF(Foglio2!$J$3=Foglio2!$E$11,Doc_scuola_media!O718,IF(Foglio2!$J$3=Foglio2!$E$12,Doc_laureati_scuola_sec.!O736,IF(Foglio2!$J$3=Foglio2!$E$13,Direttivi_capi_ist.!O718,0)))))))))))</f>
        <v>0</v>
      </c>
      <c r="R736" s="252">
        <f>IF(Foglio2!$J$3=Foglio2!$E$3,Ausiliari_Coll.Scol.!P718,IF(Foglio2!$J$3=Foglio2!$E$4,Collab._Tecnici!P718,IF(Foglio2!$J$3=Foglio2!$E$5,Assistenti_Tecnici!P718,IF(Foglio2!$J$3=Foglio2!$E$6,Assistenti_Amm.vo!P718,IF(Foglio2!$J$3=Foglio2!$E$7,Resp_Coord_Amm.vo!P718,IF(Foglio2!$J$3=Foglio2!$E$8,Direttore_Amm.vo!P718,IF(Foglio2!$J$3=Foglio2!$E$9,Doc_mat_elem.re!P718,IF(Foglio2!$J$3=Foglio2!$E$10,Doc_dipl_scuola_sec.!P718,IF(Foglio2!$J$3=Foglio2!$E$11,Doc_scuola_media!P718,IF(Foglio2!$J$3=Foglio2!$E$12,Doc_laureati_scuola_sec.!P736,IF(Foglio2!$J$3=Foglio2!$E$13,Direttivi_capi_ist.!P718,0)))))))))))</f>
        <v>0</v>
      </c>
      <c r="S736" s="252">
        <f>IF(Foglio2!$J$3=Foglio2!$E$3,Ausiliari_Coll.Scol.!Q718,IF(Foglio2!$J$3=Foglio2!$E$4,Collab._Tecnici!Q718,IF(Foglio2!$J$3=Foglio2!$E$5,Assistenti_Tecnici!Q718,IF(Foglio2!$J$3=Foglio2!$E$6,Assistenti_Amm.vo!Q718,IF(Foglio2!$J$3=Foglio2!$E$7,Resp_Coord_Amm.vo!Q718,IF(Foglio2!$J$3=Foglio2!$E$8,Direttore_Amm.vo!Q718,IF(Foglio2!$J$3=Foglio2!$E$9,Doc_mat_elem.re!Q718,IF(Foglio2!$J$3=Foglio2!$E$10,Doc_dipl_scuola_sec.!Q718,IF(Foglio2!$J$3=Foglio2!$E$11,Doc_scuola_media!Q718,IF(Foglio2!$J$3=Foglio2!$E$12,Doc_laureati_scuola_sec.!Q736,IF(Foglio2!$J$3=Foglio2!$E$13,Direttivi_capi_ist.!Q718,0)))))))))))</f>
        <v>0</v>
      </c>
      <c r="T736" s="252">
        <f>IF(Foglio2!$J$3=Foglio2!$E$3,Ausiliari_Coll.Scol.!R718,IF(Foglio2!$J$3=Foglio2!$E$4,Collab._Tecnici!R718,IF(Foglio2!$J$3=Foglio2!$E$5,Assistenti_Tecnici!R718,IF(Foglio2!$J$3=Foglio2!$E$6,Assistenti_Amm.vo!R718,IF(Foglio2!$J$3=Foglio2!$E$7,Resp_Coord_Amm.vo!R718,IF(Foglio2!$J$3=Foglio2!$E$8,Direttore_Amm.vo!R718,IF(Foglio2!$J$3=Foglio2!$E$9,Doc_mat_elem.re!R718,IF(Foglio2!$J$3=Foglio2!$E$10,Doc_dipl_scuola_sec.!R718,IF(Foglio2!$J$3=Foglio2!$E$11,Doc_scuola_media!R718,IF(Foglio2!$J$3=Foglio2!$E$12,Doc_laureati_scuola_sec.!R736,IF(Foglio2!$J$3=Foglio2!$E$13,Direttivi_capi_ist.!R718,0)))))))))))</f>
        <v>0</v>
      </c>
      <c r="U736" s="252">
        <f t="shared" ref="U736" si="4648">(P736)/12*0.8</f>
        <v>0</v>
      </c>
      <c r="V736" s="252">
        <f t="shared" ref="V736" si="4649">(P736+R736)/12*0.8</f>
        <v>0</v>
      </c>
      <c r="W736" s="253" t="str">
        <f t="shared" ref="W736:W760" si="4650">"Fascia Da "&amp;F736&amp;" a "&amp;F737&amp;" Decorrenza "&amp;DAY(C736)&amp;"/"&amp;MONTH(C736)&amp;"/"&amp;YEAR(C736)</f>
        <v>Fascia Da 0 a 8 Decorrenza 1/1/2017</v>
      </c>
    </row>
    <row r="737" spans="1:23" ht="9" customHeight="1" x14ac:dyDescent="0.2">
      <c r="B737" s="245">
        <f t="shared" si="4401"/>
        <v>42737</v>
      </c>
      <c r="C737" s="376"/>
      <c r="D737" s="376"/>
      <c r="E737" s="254" t="s">
        <v>4</v>
      </c>
      <c r="F737" s="255">
        <v>8</v>
      </c>
      <c r="G737" s="267">
        <f t="shared" ref="G737" si="4651">G736*1936.27</f>
        <v>0</v>
      </c>
      <c r="H737" s="267">
        <f t="shared" ref="H737" si="4652">H736*1936.27</f>
        <v>0</v>
      </c>
      <c r="I737" s="267">
        <f t="shared" ref="I737" si="4653">I736*1936.27</f>
        <v>0</v>
      </c>
      <c r="J737" s="267">
        <f t="shared" ref="J737" si="4654">J736*1936.27</f>
        <v>0</v>
      </c>
      <c r="K737" s="267">
        <f t="shared" ref="K737" si="4655">K736*1936.27</f>
        <v>0</v>
      </c>
      <c r="L737" s="266">
        <f t="shared" ref="L737" si="4656">L736*1936.27</f>
        <v>0</v>
      </c>
      <c r="M737" s="267">
        <f t="shared" ref="M737" si="4657">M736*1936.27</f>
        <v>0</v>
      </c>
      <c r="N737" s="182">
        <f t="shared" ref="N737" si="4658">N736*1936.27</f>
        <v>0</v>
      </c>
      <c r="O737" s="183">
        <f t="shared" ref="O737" si="4659">O736*1936.27</f>
        <v>0</v>
      </c>
      <c r="P737" s="184">
        <f t="shared" ref="P737" si="4660">P736*1936.27</f>
        <v>0</v>
      </c>
      <c r="Q737" s="184">
        <f t="shared" ref="Q737" si="4661">Q736*1936.27</f>
        <v>0</v>
      </c>
      <c r="R737" s="184">
        <f t="shared" ref="R737" si="4662">R736*1936.27</f>
        <v>0</v>
      </c>
      <c r="S737" s="184">
        <f t="shared" ref="S737" si="4663">S736*1936.27</f>
        <v>0</v>
      </c>
      <c r="T737" s="184">
        <f t="shared" ref="T737" si="4664">T736*1936.27</f>
        <v>0</v>
      </c>
      <c r="U737" s="184">
        <f t="shared" ref="U737" si="4665">U736*1936.27</f>
        <v>0</v>
      </c>
      <c r="V737" s="184">
        <f t="shared" ref="V737" si="4666">V736*1936.27</f>
        <v>0</v>
      </c>
    </row>
    <row r="738" spans="1:23" ht="12.75" customHeight="1" x14ac:dyDescent="0.2">
      <c r="A738" s="104">
        <f>IF(Foglio2!$J$7=1,TRUNC(Base!V738,0),TRUNC(Base!U738,0))</f>
        <v>0</v>
      </c>
      <c r="B738" s="245">
        <f t="shared" si="4401"/>
        <v>42738</v>
      </c>
      <c r="C738" s="496">
        <v>42736</v>
      </c>
      <c r="D738" s="496">
        <v>43159</v>
      </c>
      <c r="E738" s="259" t="s">
        <v>3</v>
      </c>
      <c r="F738" s="260">
        <v>9</v>
      </c>
      <c r="G738" s="248">
        <f>IF(Foglio2!$J$3=Foglio2!$E$3,Ausiliari_Coll.Scol.!E720,IF(Foglio2!$J$3=Foglio2!$E$4,Collab._Tecnici!E720,IF(Foglio2!$J$3=Foglio2!$E$5,Assistenti_Tecnici!E720,IF(Foglio2!$J$3=Foglio2!$E$6,Assistenti_Amm.vo!E720,IF(Foglio2!$J$3=Foglio2!$E$7,Resp_Coord_Amm.vo!E720,IF(Foglio2!$J$3=Foglio2!$E$8,Direttore_Amm.vo!E720,IF(Foglio2!$J$3=Foglio2!$E$9,Doc_mat_elem.re!E720,IF(Foglio2!$J$3=Foglio2!$E$10,Doc_dipl_scuola_sec.!E720,IF(Foglio2!$J$3=Foglio2!$E$11,Doc_scuola_media!E720,IF(Foglio2!$J$3=Foglio2!$E$12,Doc_laureati_scuola_sec.!E738,IF(Foglio2!$J$3=Foglio2!$E$13,Direttivi_capi_ist.!E720,0)))))))))))</f>
        <v>0</v>
      </c>
      <c r="H738" s="248">
        <f>IF(Foglio2!$J$3=Foglio2!$E$3,Ausiliari_Coll.Scol.!F720,IF(Foglio2!$J$3=Foglio2!$E$4,Collab._Tecnici!F720,IF(Foglio2!$J$3=Foglio2!$E$5,Assistenti_Tecnici!F720,IF(Foglio2!$J$3=Foglio2!$E$6,Assistenti_Amm.vo!F720,IF(Foglio2!$J$3=Foglio2!$E$7,Resp_Coord_Amm.vo!F720,IF(Foglio2!$J$3=Foglio2!$E$8,Direttore_Amm.vo!F720,IF(Foglio2!$J$3=Foglio2!$E$9,Doc_mat_elem.re!F720,IF(Foglio2!$J$3=Foglio2!$E$10,Doc_dipl_scuola_sec.!F720,IF(Foglio2!$J$3=Foglio2!$E$11,Doc_scuola_media!F720,IF(Foglio2!$J$3=Foglio2!$E$12,Doc_laureati_scuola_sec.!F738,IF(Foglio2!$J$3=Foglio2!$E$13,Direttivi_capi_ist.!F720,0)))))))))))</f>
        <v>0</v>
      </c>
      <c r="I738" s="248">
        <f>IF(Foglio2!$J$3=Foglio2!$E$3,Ausiliari_Coll.Scol.!G720,IF(Foglio2!$J$3=Foglio2!$E$4,Collab._Tecnici!G720,IF(Foglio2!$J$3=Foglio2!$E$5,Assistenti_Tecnici!G720,IF(Foglio2!$J$3=Foglio2!$E$6,Assistenti_Amm.vo!G720,IF(Foglio2!$J$3=Foglio2!$E$7,Resp_Coord_Amm.vo!G720,IF(Foglio2!$J$3=Foglio2!$E$8,Direttore_Amm.vo!G720,IF(Foglio2!$J$3=Foglio2!$E$9,Doc_mat_elem.re!G720,IF(Foglio2!$J$3=Foglio2!$E$10,Doc_dipl_scuola_sec.!G720,IF(Foglio2!$J$3=Foglio2!$E$11,Doc_scuola_media!G720,IF(Foglio2!$J$3=Foglio2!$E$12,Doc_laureati_scuola_sec.!G738,IF(Foglio2!$J$3=Foglio2!$E$13,Direttivi_capi_ist.!G720,0)))))))))))</f>
        <v>0</v>
      </c>
      <c r="J738" s="248">
        <f>IF(Foglio2!$J$3=Foglio2!$E$3,Ausiliari_Coll.Scol.!H720,IF(Foglio2!$J$3=Foglio2!$E$4,Collab._Tecnici!H720,IF(Foglio2!$J$3=Foglio2!$E$5,Assistenti_Tecnici!H720,IF(Foglio2!$J$3=Foglio2!$E$6,Assistenti_Amm.vo!H720,IF(Foglio2!$J$3=Foglio2!$E$7,Resp_Coord_Amm.vo!H720,IF(Foglio2!$J$3=Foglio2!$E$8,Direttore_Amm.vo!H720,IF(Foglio2!$J$3=Foglio2!$E$9,Doc_mat_elem.re!H720,IF(Foglio2!$J$3=Foglio2!$E$10,Doc_dipl_scuola_sec.!H720,IF(Foglio2!$J$3=Foglio2!$E$11,Doc_scuola_media!H720,IF(Foglio2!$J$3=Foglio2!$E$12,Doc_laureati_scuola_sec.!H738,IF(Foglio2!$J$3=Foglio2!$E$13,Direttivi_capi_ist.!H720,0)))))))))))</f>
        <v>0</v>
      </c>
      <c r="K738" s="248">
        <f>IF(Foglio2!$J$3=Foglio2!$E$3,Ausiliari_Coll.Scol.!I720,IF(Foglio2!$J$3=Foglio2!$E$4,Collab._Tecnici!I720,IF(Foglio2!$J$3=Foglio2!$E$5,Assistenti_Tecnici!I720,IF(Foglio2!$J$3=Foglio2!$E$6,Assistenti_Amm.vo!I720,IF(Foglio2!$J$3=Foglio2!$E$7,Resp_Coord_Amm.vo!I720,IF(Foglio2!$J$3=Foglio2!$E$8,Direttore_Amm.vo!I720,IF(Foglio2!$J$3=Foglio2!$E$9,Doc_mat_elem.re!I720,IF(Foglio2!$J$3=Foglio2!$E$10,Doc_dipl_scuola_sec.!I720,IF(Foglio2!$J$3=Foglio2!$E$11,Doc_scuola_media!I720,IF(Foglio2!$J$3=Foglio2!$E$12,Doc_laureati_scuola_sec.!I738,IF(Foglio2!$J$3=Foglio2!$E$13,Direttivi_capi_ist.!I720,0)))))))))))</f>
        <v>0</v>
      </c>
      <c r="L738" s="248">
        <f>IF(Foglio2!$J$3=Foglio2!$E$3,Ausiliari_Coll.Scol.!J720,IF(Foglio2!$J$3=Foglio2!$E$4,Collab._Tecnici!J720,IF(Foglio2!$J$3=Foglio2!$E$5,Assistenti_Tecnici!J720,IF(Foglio2!$J$3=Foglio2!$E$6,Assistenti_Amm.vo!J720,IF(Foglio2!$J$3=Foglio2!$E$7,Resp_Coord_Amm.vo!J720,IF(Foglio2!$J$3=Foglio2!$E$8,Direttore_Amm.vo!J720,IF(Foglio2!$J$3=Foglio2!$E$9,Doc_mat_elem.re!J720,IF(Foglio2!$J$3=Foglio2!$E$10,Doc_dipl_scuola_sec.!J720,IF(Foglio2!$J$3=Foglio2!$E$11,Doc_scuola_media!J720,IF(Foglio2!$J$3=Foglio2!$E$12,Doc_laureati_scuola_sec.!J738,IF(Foglio2!$J$3=Foglio2!$E$13,Direttivi_capi_ist.!J720,0)))))))))))</f>
        <v>0</v>
      </c>
      <c r="M738" s="249">
        <f>IF(Foglio2!$J$3=Foglio2!$E$3,Ausiliari_Coll.Scol.!K720,IF(Foglio2!$J$3=Foglio2!$E$4,Collab._Tecnici!K720,IF(Foglio2!$J$3=Foglio2!$E$5,Assistenti_Tecnici!K720,IF(Foglio2!$J$3=Foglio2!$E$6,Assistenti_Amm.vo!K720,IF(Foglio2!$J$3=Foglio2!$E$7,Resp_Coord_Amm.vo!K720,IF(Foglio2!$J$3=Foglio2!$E$8,Direttore_Amm.vo!K720,IF(Foglio2!$J$3=Foglio2!$E$9,Doc_mat_elem.re!K720,IF(Foglio2!$J$3=Foglio2!$E$10,Doc_dipl_scuola_sec.!K720,IF(Foglio2!$J$3=Foglio2!$E$11,Doc_scuola_media!K720,IF(Foglio2!$J$3=Foglio2!$E$12,Doc_laureati_scuola_sec.!K738,IF(Foglio2!$J$3=Foglio2!$E$13,Direttivi_capi_ist.!K720,0)))))))))))</f>
        <v>0</v>
      </c>
      <c r="N738" s="250">
        <f>IF(Foglio2!$J$3=Foglio2!$E$3,Ausiliari_Coll.Scol.!L720,IF(Foglio2!$J$3=Foglio2!$E$4,Collab._Tecnici!L720,IF(Foglio2!$J$3=Foglio2!$E$5,Assistenti_Tecnici!L720,IF(Foglio2!$J$3=Foglio2!$E$6,Assistenti_Amm.vo!L720,IF(Foglio2!$J$3=Foglio2!$E$7,Resp_Coord_Amm.vo!L720,IF(Foglio2!$J$3=Foglio2!$E$8,Direttore_Amm.vo!L720,IF(Foglio2!$J$3=Foglio2!$E$9,Doc_mat_elem.re!L720,IF(Foglio2!$J$3=Foglio2!$E$10,Doc_dipl_scuola_sec.!L720,IF(Foglio2!$J$3=Foglio2!$E$11,Doc_scuola_media!L720,IF(Foglio2!$J$3=Foglio2!$E$12,Doc_laureati_scuola_sec.!L738,IF(Foglio2!$J$3=Foglio2!$E$13,Direttivi_capi_ist.!L720,0)))))))))))</f>
        <v>0</v>
      </c>
      <c r="O738" s="251">
        <f>IF(Foglio2!$J$3=Foglio2!$E$3,Ausiliari_Coll.Scol.!M720,IF(Foglio2!$J$3=Foglio2!$E$4,Collab._Tecnici!M720,IF(Foglio2!$J$3=Foglio2!$E$5,Assistenti_Tecnici!M720,IF(Foglio2!$J$3=Foglio2!$E$6,Assistenti_Amm.vo!M720,IF(Foglio2!$J$3=Foglio2!$E$7,Resp_Coord_Amm.vo!M720,IF(Foglio2!$J$3=Foglio2!$E$8,Direttore_Amm.vo!M720,IF(Foglio2!$J$3=Foglio2!$E$9,Doc_mat_elem.re!M720,IF(Foglio2!$J$3=Foglio2!$E$10,Doc_dipl_scuola_sec.!M720,IF(Foglio2!$J$3=Foglio2!$E$11,Doc_scuola_media!M720,IF(Foglio2!$J$3=Foglio2!$E$12,Doc_laureati_scuola_sec.!M738,IF(Foglio2!$J$3=Foglio2!$E$13,Direttivi_capi_ist.!M720,0)))))))))))</f>
        <v>0</v>
      </c>
      <c r="P738" s="252">
        <f>IF(Foglio2!$J$3=Foglio2!$E$3,Ausiliari_Coll.Scol.!N720,IF(Foglio2!$J$3=Foglio2!$E$4,Collab._Tecnici!N720,IF(Foglio2!$J$3=Foglio2!$E$5,Assistenti_Tecnici!N720,IF(Foglio2!$J$3=Foglio2!$E$6,Assistenti_Amm.vo!N720,IF(Foglio2!$J$3=Foglio2!$E$7,Resp_Coord_Amm.vo!N720,IF(Foglio2!$J$3=Foglio2!$E$8,Direttore_Amm.vo!N720,IF(Foglio2!$J$3=Foglio2!$E$9,Doc_mat_elem.re!N720,IF(Foglio2!$J$3=Foglio2!$E$10,Doc_dipl_scuola_sec.!N720,IF(Foglio2!$J$3=Foglio2!$E$11,Doc_scuola_media!N720,IF(Foglio2!$J$3=Foglio2!$E$12,Doc_laureati_scuola_sec.!N738,IF(Foglio2!$J$3=Foglio2!$E$13,Direttivi_capi_ist.!N720,0)))))))))))</f>
        <v>0</v>
      </c>
      <c r="Q738" s="252">
        <f>IF(Foglio2!$J$3=Foglio2!$E$3,Ausiliari_Coll.Scol.!O720,IF(Foglio2!$J$3=Foglio2!$E$4,Collab._Tecnici!O720,IF(Foglio2!$J$3=Foglio2!$E$5,Assistenti_Tecnici!O720,IF(Foglio2!$J$3=Foglio2!$E$6,Assistenti_Amm.vo!O720,IF(Foglio2!$J$3=Foglio2!$E$7,Resp_Coord_Amm.vo!O720,IF(Foglio2!$J$3=Foglio2!$E$8,Direttore_Amm.vo!O720,IF(Foglio2!$J$3=Foglio2!$E$9,Doc_mat_elem.re!O720,IF(Foglio2!$J$3=Foglio2!$E$10,Doc_dipl_scuola_sec.!O720,IF(Foglio2!$J$3=Foglio2!$E$11,Doc_scuola_media!O720,IF(Foglio2!$J$3=Foglio2!$E$12,Doc_laureati_scuola_sec.!O738,IF(Foglio2!$J$3=Foglio2!$E$13,Direttivi_capi_ist.!O720,0)))))))))))</f>
        <v>0</v>
      </c>
      <c r="R738" s="252">
        <f>IF(Foglio2!$J$3=Foglio2!$E$3,Ausiliari_Coll.Scol.!P720,IF(Foglio2!$J$3=Foglio2!$E$4,Collab._Tecnici!P720,IF(Foglio2!$J$3=Foglio2!$E$5,Assistenti_Tecnici!P720,IF(Foglio2!$J$3=Foglio2!$E$6,Assistenti_Amm.vo!P720,IF(Foglio2!$J$3=Foglio2!$E$7,Resp_Coord_Amm.vo!P720,IF(Foglio2!$J$3=Foglio2!$E$8,Direttore_Amm.vo!P720,IF(Foglio2!$J$3=Foglio2!$E$9,Doc_mat_elem.re!P720,IF(Foglio2!$J$3=Foglio2!$E$10,Doc_dipl_scuola_sec.!P720,IF(Foglio2!$J$3=Foglio2!$E$11,Doc_scuola_media!P720,IF(Foglio2!$J$3=Foglio2!$E$12,Doc_laureati_scuola_sec.!P738,IF(Foglio2!$J$3=Foglio2!$E$13,Direttivi_capi_ist.!P720,0)))))))))))</f>
        <v>0</v>
      </c>
      <c r="S738" s="252">
        <f>IF(Foglio2!$J$3=Foglio2!$E$3,Ausiliari_Coll.Scol.!Q720,IF(Foglio2!$J$3=Foglio2!$E$4,Collab._Tecnici!Q720,IF(Foglio2!$J$3=Foglio2!$E$5,Assistenti_Tecnici!Q720,IF(Foglio2!$J$3=Foglio2!$E$6,Assistenti_Amm.vo!Q720,IF(Foglio2!$J$3=Foglio2!$E$7,Resp_Coord_Amm.vo!Q720,IF(Foglio2!$J$3=Foglio2!$E$8,Direttore_Amm.vo!Q720,IF(Foglio2!$J$3=Foglio2!$E$9,Doc_mat_elem.re!Q720,IF(Foglio2!$J$3=Foglio2!$E$10,Doc_dipl_scuola_sec.!Q720,IF(Foglio2!$J$3=Foglio2!$E$11,Doc_scuola_media!Q720,IF(Foglio2!$J$3=Foglio2!$E$12,Doc_laureati_scuola_sec.!Q738,IF(Foglio2!$J$3=Foglio2!$E$13,Direttivi_capi_ist.!Q720,0)))))))))))</f>
        <v>0</v>
      </c>
      <c r="T738" s="252">
        <f>IF(Foglio2!$J$3=Foglio2!$E$3,Ausiliari_Coll.Scol.!R720,IF(Foglio2!$J$3=Foglio2!$E$4,Collab._Tecnici!R720,IF(Foglio2!$J$3=Foglio2!$E$5,Assistenti_Tecnici!R720,IF(Foglio2!$J$3=Foglio2!$E$6,Assistenti_Amm.vo!R720,IF(Foglio2!$J$3=Foglio2!$E$7,Resp_Coord_Amm.vo!R720,IF(Foglio2!$J$3=Foglio2!$E$8,Direttore_Amm.vo!R720,IF(Foglio2!$J$3=Foglio2!$E$9,Doc_mat_elem.re!R720,IF(Foglio2!$J$3=Foglio2!$E$10,Doc_dipl_scuola_sec.!R720,IF(Foglio2!$J$3=Foglio2!$E$11,Doc_scuola_media!R720,IF(Foglio2!$J$3=Foglio2!$E$12,Doc_laureati_scuola_sec.!R738,IF(Foglio2!$J$3=Foglio2!$E$13,Direttivi_capi_ist.!R720,0)))))))))))</f>
        <v>0</v>
      </c>
      <c r="U738" s="252">
        <f t="shared" ref="U738" si="4667">(P738)/12*0.8</f>
        <v>0</v>
      </c>
      <c r="V738" s="252">
        <f t="shared" ref="V738" si="4668">(P738+R738)/12*0.8</f>
        <v>0</v>
      </c>
      <c r="W738" s="253" t="str">
        <f t="shared" ref="W738:W762" si="4669">"Fascia Da "&amp;F738&amp;" a "&amp;F739&amp;" Decorrenza "&amp;DAY(C736)&amp;"/"&amp;MONTH(C736)&amp;"/"&amp;YEAR(C736)</f>
        <v>Fascia Da 9 a 14 Decorrenza 1/1/2017</v>
      </c>
    </row>
    <row r="739" spans="1:23" ht="9" customHeight="1" x14ac:dyDescent="0.2">
      <c r="B739" s="245">
        <f t="shared" si="4401"/>
        <v>42739</v>
      </c>
      <c r="C739" s="496"/>
      <c r="D739" s="496"/>
      <c r="E739" s="254" t="s">
        <v>4</v>
      </c>
      <c r="F739" s="255">
        <v>14</v>
      </c>
      <c r="G739" s="267">
        <f t="shared" ref="G739" si="4670">G738*1936.27</f>
        <v>0</v>
      </c>
      <c r="H739" s="267">
        <f t="shared" ref="H739" si="4671">H738*1936.27</f>
        <v>0</v>
      </c>
      <c r="I739" s="267">
        <f t="shared" ref="I739" si="4672">I738*1936.27</f>
        <v>0</v>
      </c>
      <c r="J739" s="267">
        <f t="shared" ref="J739" si="4673">J738*1936.27</f>
        <v>0</v>
      </c>
      <c r="K739" s="267">
        <f t="shared" ref="K739" si="4674">K738*1936.27</f>
        <v>0</v>
      </c>
      <c r="L739" s="266">
        <f t="shared" ref="L739" si="4675">L738*1936.27</f>
        <v>0</v>
      </c>
      <c r="M739" s="267">
        <f t="shared" ref="M739" si="4676">M738*1936.27</f>
        <v>0</v>
      </c>
      <c r="N739" s="182">
        <f t="shared" ref="N739" si="4677">N738*1936.27</f>
        <v>0</v>
      </c>
      <c r="O739" s="183">
        <f t="shared" ref="O739" si="4678">O738*1936.27</f>
        <v>0</v>
      </c>
      <c r="P739" s="184">
        <f t="shared" ref="P739" si="4679">P738*1936.27</f>
        <v>0</v>
      </c>
      <c r="Q739" s="184">
        <f t="shared" ref="Q739" si="4680">Q738*1936.27</f>
        <v>0</v>
      </c>
      <c r="R739" s="184">
        <f t="shared" ref="R739" si="4681">R738*1936.27</f>
        <v>0</v>
      </c>
      <c r="S739" s="184">
        <f t="shared" ref="S739" si="4682">S738*1936.27</f>
        <v>0</v>
      </c>
      <c r="T739" s="184">
        <f t="shared" ref="T739" si="4683">T738*1936.27</f>
        <v>0</v>
      </c>
      <c r="U739" s="184">
        <f t="shared" ref="U739" si="4684">U738*1936.27</f>
        <v>0</v>
      </c>
      <c r="V739" s="184">
        <f t="shared" ref="V739" si="4685">V738*1936.27</f>
        <v>0</v>
      </c>
    </row>
    <row r="740" spans="1:23" ht="12.75" customHeight="1" x14ac:dyDescent="0.2">
      <c r="A740" s="104">
        <f>IF(Foglio2!$J$7=1,TRUNC(Base!V740,0),TRUNC(Base!U740,0))</f>
        <v>0</v>
      </c>
      <c r="B740" s="245">
        <f t="shared" si="4401"/>
        <v>42740</v>
      </c>
      <c r="C740" s="496"/>
      <c r="D740" s="496"/>
      <c r="E740" s="259" t="s">
        <v>3</v>
      </c>
      <c r="F740" s="260">
        <v>15</v>
      </c>
      <c r="G740" s="248">
        <f>IF(Foglio2!$J$3=Foglio2!$E$3,Ausiliari_Coll.Scol.!E722,IF(Foglio2!$J$3=Foglio2!$E$4,Collab._Tecnici!E722,IF(Foglio2!$J$3=Foglio2!$E$5,Assistenti_Tecnici!E722,IF(Foglio2!$J$3=Foglio2!$E$6,Assistenti_Amm.vo!E722,IF(Foglio2!$J$3=Foglio2!$E$7,Resp_Coord_Amm.vo!E722,IF(Foglio2!$J$3=Foglio2!$E$8,Direttore_Amm.vo!E722,IF(Foglio2!$J$3=Foglio2!$E$9,Doc_mat_elem.re!E722,IF(Foglio2!$J$3=Foglio2!$E$10,Doc_dipl_scuola_sec.!E722,IF(Foglio2!$J$3=Foglio2!$E$11,Doc_scuola_media!E722,IF(Foglio2!$J$3=Foglio2!$E$12,Doc_laureati_scuola_sec.!E740,IF(Foglio2!$J$3=Foglio2!$E$13,Direttivi_capi_ist.!E722,0)))))))))))</f>
        <v>0</v>
      </c>
      <c r="H740" s="248">
        <f>IF(Foglio2!$J$3=Foglio2!$E$3,Ausiliari_Coll.Scol.!F722,IF(Foglio2!$J$3=Foglio2!$E$4,Collab._Tecnici!F722,IF(Foglio2!$J$3=Foglio2!$E$5,Assistenti_Tecnici!F722,IF(Foglio2!$J$3=Foglio2!$E$6,Assistenti_Amm.vo!F722,IF(Foglio2!$J$3=Foglio2!$E$7,Resp_Coord_Amm.vo!F722,IF(Foglio2!$J$3=Foglio2!$E$8,Direttore_Amm.vo!F722,IF(Foglio2!$J$3=Foglio2!$E$9,Doc_mat_elem.re!F722,IF(Foglio2!$J$3=Foglio2!$E$10,Doc_dipl_scuola_sec.!F722,IF(Foglio2!$J$3=Foglio2!$E$11,Doc_scuola_media!F722,IF(Foglio2!$J$3=Foglio2!$E$12,Doc_laureati_scuola_sec.!F740,IF(Foglio2!$J$3=Foglio2!$E$13,Direttivi_capi_ist.!F722,0)))))))))))</f>
        <v>0</v>
      </c>
      <c r="I740" s="248">
        <f>IF(Foglio2!$J$3=Foglio2!$E$3,Ausiliari_Coll.Scol.!G722,IF(Foglio2!$J$3=Foglio2!$E$4,Collab._Tecnici!G722,IF(Foglio2!$J$3=Foglio2!$E$5,Assistenti_Tecnici!G722,IF(Foglio2!$J$3=Foglio2!$E$6,Assistenti_Amm.vo!G722,IF(Foglio2!$J$3=Foglio2!$E$7,Resp_Coord_Amm.vo!G722,IF(Foglio2!$J$3=Foglio2!$E$8,Direttore_Amm.vo!G722,IF(Foglio2!$J$3=Foglio2!$E$9,Doc_mat_elem.re!G722,IF(Foglio2!$J$3=Foglio2!$E$10,Doc_dipl_scuola_sec.!G722,IF(Foglio2!$J$3=Foglio2!$E$11,Doc_scuola_media!G722,IF(Foglio2!$J$3=Foglio2!$E$12,Doc_laureati_scuola_sec.!G740,IF(Foglio2!$J$3=Foglio2!$E$13,Direttivi_capi_ist.!G722,0)))))))))))</f>
        <v>0</v>
      </c>
      <c r="J740" s="248">
        <f>IF(Foglio2!$J$3=Foglio2!$E$3,Ausiliari_Coll.Scol.!H722,IF(Foglio2!$J$3=Foglio2!$E$4,Collab._Tecnici!H722,IF(Foglio2!$J$3=Foglio2!$E$5,Assistenti_Tecnici!H722,IF(Foglio2!$J$3=Foglio2!$E$6,Assistenti_Amm.vo!H722,IF(Foglio2!$J$3=Foglio2!$E$7,Resp_Coord_Amm.vo!H722,IF(Foglio2!$J$3=Foglio2!$E$8,Direttore_Amm.vo!H722,IF(Foglio2!$J$3=Foglio2!$E$9,Doc_mat_elem.re!H722,IF(Foglio2!$J$3=Foglio2!$E$10,Doc_dipl_scuola_sec.!H722,IF(Foglio2!$J$3=Foglio2!$E$11,Doc_scuola_media!H722,IF(Foglio2!$J$3=Foglio2!$E$12,Doc_laureati_scuola_sec.!H740,IF(Foglio2!$J$3=Foglio2!$E$13,Direttivi_capi_ist.!H722,0)))))))))))</f>
        <v>0</v>
      </c>
      <c r="K740" s="248">
        <f>IF(Foglio2!$J$3=Foglio2!$E$3,Ausiliari_Coll.Scol.!I722,IF(Foglio2!$J$3=Foglio2!$E$4,Collab._Tecnici!I722,IF(Foglio2!$J$3=Foglio2!$E$5,Assistenti_Tecnici!I722,IF(Foglio2!$J$3=Foglio2!$E$6,Assistenti_Amm.vo!I722,IF(Foglio2!$J$3=Foglio2!$E$7,Resp_Coord_Amm.vo!I722,IF(Foglio2!$J$3=Foglio2!$E$8,Direttore_Amm.vo!I722,IF(Foglio2!$J$3=Foglio2!$E$9,Doc_mat_elem.re!I722,IF(Foglio2!$J$3=Foglio2!$E$10,Doc_dipl_scuola_sec.!I722,IF(Foglio2!$J$3=Foglio2!$E$11,Doc_scuola_media!I722,IF(Foglio2!$J$3=Foglio2!$E$12,Doc_laureati_scuola_sec.!I740,IF(Foglio2!$J$3=Foglio2!$E$13,Direttivi_capi_ist.!I722,0)))))))))))</f>
        <v>0</v>
      </c>
      <c r="L740" s="248">
        <f>IF(Foglio2!$J$3=Foglio2!$E$3,Ausiliari_Coll.Scol.!J722,IF(Foglio2!$J$3=Foglio2!$E$4,Collab._Tecnici!J722,IF(Foglio2!$J$3=Foglio2!$E$5,Assistenti_Tecnici!J722,IF(Foglio2!$J$3=Foglio2!$E$6,Assistenti_Amm.vo!J722,IF(Foglio2!$J$3=Foglio2!$E$7,Resp_Coord_Amm.vo!J722,IF(Foglio2!$J$3=Foglio2!$E$8,Direttore_Amm.vo!J722,IF(Foglio2!$J$3=Foglio2!$E$9,Doc_mat_elem.re!J722,IF(Foglio2!$J$3=Foglio2!$E$10,Doc_dipl_scuola_sec.!J722,IF(Foglio2!$J$3=Foglio2!$E$11,Doc_scuola_media!J722,IF(Foglio2!$J$3=Foglio2!$E$12,Doc_laureati_scuola_sec.!J740,IF(Foglio2!$J$3=Foglio2!$E$13,Direttivi_capi_ist.!J722,0)))))))))))</f>
        <v>0</v>
      </c>
      <c r="M740" s="249">
        <f>IF(Foglio2!$J$3=Foglio2!$E$3,Ausiliari_Coll.Scol.!K722,IF(Foglio2!$J$3=Foglio2!$E$4,Collab._Tecnici!K722,IF(Foglio2!$J$3=Foglio2!$E$5,Assistenti_Tecnici!K722,IF(Foglio2!$J$3=Foglio2!$E$6,Assistenti_Amm.vo!K722,IF(Foglio2!$J$3=Foglio2!$E$7,Resp_Coord_Amm.vo!K722,IF(Foglio2!$J$3=Foglio2!$E$8,Direttore_Amm.vo!K722,IF(Foglio2!$J$3=Foglio2!$E$9,Doc_mat_elem.re!K722,IF(Foglio2!$J$3=Foglio2!$E$10,Doc_dipl_scuola_sec.!K722,IF(Foglio2!$J$3=Foglio2!$E$11,Doc_scuola_media!K722,IF(Foglio2!$J$3=Foglio2!$E$12,Doc_laureati_scuola_sec.!K740,IF(Foglio2!$J$3=Foglio2!$E$13,Direttivi_capi_ist.!K722,0)))))))))))</f>
        <v>0</v>
      </c>
      <c r="N740" s="250">
        <f>IF(Foglio2!$J$3=Foglio2!$E$3,Ausiliari_Coll.Scol.!L722,IF(Foglio2!$J$3=Foglio2!$E$4,Collab._Tecnici!L722,IF(Foglio2!$J$3=Foglio2!$E$5,Assistenti_Tecnici!L722,IF(Foglio2!$J$3=Foglio2!$E$6,Assistenti_Amm.vo!L722,IF(Foglio2!$J$3=Foglio2!$E$7,Resp_Coord_Amm.vo!L722,IF(Foglio2!$J$3=Foglio2!$E$8,Direttore_Amm.vo!L722,IF(Foglio2!$J$3=Foglio2!$E$9,Doc_mat_elem.re!L722,IF(Foglio2!$J$3=Foglio2!$E$10,Doc_dipl_scuola_sec.!L722,IF(Foglio2!$J$3=Foglio2!$E$11,Doc_scuola_media!L722,IF(Foglio2!$J$3=Foglio2!$E$12,Doc_laureati_scuola_sec.!L740,IF(Foglio2!$J$3=Foglio2!$E$13,Direttivi_capi_ist.!L722,0)))))))))))</f>
        <v>0</v>
      </c>
      <c r="O740" s="251">
        <f>IF(Foglio2!$J$3=Foglio2!$E$3,Ausiliari_Coll.Scol.!M722,IF(Foglio2!$J$3=Foglio2!$E$4,Collab._Tecnici!M722,IF(Foglio2!$J$3=Foglio2!$E$5,Assistenti_Tecnici!M722,IF(Foglio2!$J$3=Foglio2!$E$6,Assistenti_Amm.vo!M722,IF(Foglio2!$J$3=Foglio2!$E$7,Resp_Coord_Amm.vo!M722,IF(Foglio2!$J$3=Foglio2!$E$8,Direttore_Amm.vo!M722,IF(Foglio2!$J$3=Foglio2!$E$9,Doc_mat_elem.re!M722,IF(Foglio2!$J$3=Foglio2!$E$10,Doc_dipl_scuola_sec.!M722,IF(Foglio2!$J$3=Foglio2!$E$11,Doc_scuola_media!M722,IF(Foglio2!$J$3=Foglio2!$E$12,Doc_laureati_scuola_sec.!M740,IF(Foglio2!$J$3=Foglio2!$E$13,Direttivi_capi_ist.!M722,0)))))))))))</f>
        <v>0</v>
      </c>
      <c r="P740" s="252">
        <f>IF(Foglio2!$J$3=Foglio2!$E$3,Ausiliari_Coll.Scol.!N722,IF(Foglio2!$J$3=Foglio2!$E$4,Collab._Tecnici!N722,IF(Foglio2!$J$3=Foglio2!$E$5,Assistenti_Tecnici!N722,IF(Foglio2!$J$3=Foglio2!$E$6,Assistenti_Amm.vo!N722,IF(Foglio2!$J$3=Foglio2!$E$7,Resp_Coord_Amm.vo!N722,IF(Foglio2!$J$3=Foglio2!$E$8,Direttore_Amm.vo!N722,IF(Foglio2!$J$3=Foglio2!$E$9,Doc_mat_elem.re!N722,IF(Foglio2!$J$3=Foglio2!$E$10,Doc_dipl_scuola_sec.!N722,IF(Foglio2!$J$3=Foglio2!$E$11,Doc_scuola_media!N722,IF(Foglio2!$J$3=Foglio2!$E$12,Doc_laureati_scuola_sec.!N740,IF(Foglio2!$J$3=Foglio2!$E$13,Direttivi_capi_ist.!N722,0)))))))))))</f>
        <v>0</v>
      </c>
      <c r="Q740" s="252">
        <f>IF(Foglio2!$J$3=Foglio2!$E$3,Ausiliari_Coll.Scol.!O722,IF(Foglio2!$J$3=Foglio2!$E$4,Collab._Tecnici!O722,IF(Foglio2!$J$3=Foglio2!$E$5,Assistenti_Tecnici!O722,IF(Foglio2!$J$3=Foglio2!$E$6,Assistenti_Amm.vo!O722,IF(Foglio2!$J$3=Foglio2!$E$7,Resp_Coord_Amm.vo!O722,IF(Foglio2!$J$3=Foglio2!$E$8,Direttore_Amm.vo!O722,IF(Foglio2!$J$3=Foglio2!$E$9,Doc_mat_elem.re!O722,IF(Foglio2!$J$3=Foglio2!$E$10,Doc_dipl_scuola_sec.!O722,IF(Foglio2!$J$3=Foglio2!$E$11,Doc_scuola_media!O722,IF(Foglio2!$J$3=Foglio2!$E$12,Doc_laureati_scuola_sec.!O740,IF(Foglio2!$J$3=Foglio2!$E$13,Direttivi_capi_ist.!O722,0)))))))))))</f>
        <v>0</v>
      </c>
      <c r="R740" s="252">
        <f>IF(Foglio2!$J$3=Foglio2!$E$3,Ausiliari_Coll.Scol.!P722,IF(Foglio2!$J$3=Foglio2!$E$4,Collab._Tecnici!P722,IF(Foglio2!$J$3=Foglio2!$E$5,Assistenti_Tecnici!P722,IF(Foglio2!$J$3=Foglio2!$E$6,Assistenti_Amm.vo!P722,IF(Foglio2!$J$3=Foglio2!$E$7,Resp_Coord_Amm.vo!P722,IF(Foglio2!$J$3=Foglio2!$E$8,Direttore_Amm.vo!P722,IF(Foglio2!$J$3=Foglio2!$E$9,Doc_mat_elem.re!P722,IF(Foglio2!$J$3=Foglio2!$E$10,Doc_dipl_scuola_sec.!P722,IF(Foglio2!$J$3=Foglio2!$E$11,Doc_scuola_media!P722,IF(Foglio2!$J$3=Foglio2!$E$12,Doc_laureati_scuola_sec.!P740,IF(Foglio2!$J$3=Foglio2!$E$13,Direttivi_capi_ist.!P722,0)))))))))))</f>
        <v>0</v>
      </c>
      <c r="S740" s="252">
        <f>IF(Foglio2!$J$3=Foglio2!$E$3,Ausiliari_Coll.Scol.!Q722,IF(Foglio2!$J$3=Foglio2!$E$4,Collab._Tecnici!Q722,IF(Foglio2!$J$3=Foglio2!$E$5,Assistenti_Tecnici!Q722,IF(Foglio2!$J$3=Foglio2!$E$6,Assistenti_Amm.vo!Q722,IF(Foglio2!$J$3=Foglio2!$E$7,Resp_Coord_Amm.vo!Q722,IF(Foglio2!$J$3=Foglio2!$E$8,Direttore_Amm.vo!Q722,IF(Foglio2!$J$3=Foglio2!$E$9,Doc_mat_elem.re!Q722,IF(Foglio2!$J$3=Foglio2!$E$10,Doc_dipl_scuola_sec.!Q722,IF(Foglio2!$J$3=Foglio2!$E$11,Doc_scuola_media!Q722,IF(Foglio2!$J$3=Foglio2!$E$12,Doc_laureati_scuola_sec.!Q740,IF(Foglio2!$J$3=Foglio2!$E$13,Direttivi_capi_ist.!Q722,0)))))))))))</f>
        <v>0</v>
      </c>
      <c r="T740" s="252">
        <f>IF(Foglio2!$J$3=Foglio2!$E$3,Ausiliari_Coll.Scol.!R722,IF(Foglio2!$J$3=Foglio2!$E$4,Collab._Tecnici!R722,IF(Foglio2!$J$3=Foglio2!$E$5,Assistenti_Tecnici!R722,IF(Foglio2!$J$3=Foglio2!$E$6,Assistenti_Amm.vo!R722,IF(Foglio2!$J$3=Foglio2!$E$7,Resp_Coord_Amm.vo!R722,IF(Foglio2!$J$3=Foglio2!$E$8,Direttore_Amm.vo!R722,IF(Foglio2!$J$3=Foglio2!$E$9,Doc_mat_elem.re!R722,IF(Foglio2!$J$3=Foglio2!$E$10,Doc_dipl_scuola_sec.!R722,IF(Foglio2!$J$3=Foglio2!$E$11,Doc_scuola_media!R722,IF(Foglio2!$J$3=Foglio2!$E$12,Doc_laureati_scuola_sec.!R740,IF(Foglio2!$J$3=Foglio2!$E$13,Direttivi_capi_ist.!R722,0)))))))))))</f>
        <v>0</v>
      </c>
      <c r="U740" s="252">
        <f t="shared" ref="U740" si="4686">(P740)/12*0.8</f>
        <v>0</v>
      </c>
      <c r="V740" s="252">
        <f t="shared" ref="V740" si="4687">(P740+R740)/12*0.8</f>
        <v>0</v>
      </c>
      <c r="W740" s="253" t="str">
        <f t="shared" ref="W740:W764" si="4688">"Fascia Da "&amp;F740&amp;" a "&amp;F741&amp;" Decorrenza "&amp;DAY(C736)&amp;"/"&amp;MONTH(C736)&amp;"/"&amp;YEAR(C736)</f>
        <v>Fascia Da 15 a 20 Decorrenza 1/1/2017</v>
      </c>
    </row>
    <row r="741" spans="1:23" ht="9" customHeight="1" x14ac:dyDescent="0.2">
      <c r="B741" s="245">
        <f t="shared" si="4401"/>
        <v>42741</v>
      </c>
      <c r="C741" s="496"/>
      <c r="D741" s="496"/>
      <c r="E741" s="254" t="s">
        <v>4</v>
      </c>
      <c r="F741" s="255">
        <v>20</v>
      </c>
      <c r="G741" s="267">
        <f t="shared" ref="G741" si="4689">G740*1936.27</f>
        <v>0</v>
      </c>
      <c r="H741" s="267">
        <f t="shared" ref="H741" si="4690">H740*1936.27</f>
        <v>0</v>
      </c>
      <c r="I741" s="267">
        <f t="shared" ref="I741" si="4691">I740*1936.27</f>
        <v>0</v>
      </c>
      <c r="J741" s="267">
        <f t="shared" ref="J741" si="4692">J740*1936.27</f>
        <v>0</v>
      </c>
      <c r="K741" s="267">
        <f t="shared" ref="K741" si="4693">K740*1936.27</f>
        <v>0</v>
      </c>
      <c r="L741" s="266">
        <f t="shared" ref="L741" si="4694">L740*1936.27</f>
        <v>0</v>
      </c>
      <c r="M741" s="267">
        <f t="shared" ref="M741" si="4695">M740*1936.27</f>
        <v>0</v>
      </c>
      <c r="N741" s="182">
        <f t="shared" ref="N741" si="4696">N740*1936.27</f>
        <v>0</v>
      </c>
      <c r="O741" s="183">
        <f t="shared" ref="O741" si="4697">O740*1936.27</f>
        <v>0</v>
      </c>
      <c r="P741" s="184">
        <f t="shared" ref="P741" si="4698">P740*1936.27</f>
        <v>0</v>
      </c>
      <c r="Q741" s="184">
        <f t="shared" ref="Q741" si="4699">Q740*1936.27</f>
        <v>0</v>
      </c>
      <c r="R741" s="184">
        <f t="shared" ref="R741" si="4700">R740*1936.27</f>
        <v>0</v>
      </c>
      <c r="S741" s="184">
        <f t="shared" ref="S741" si="4701">S740*1936.27</f>
        <v>0</v>
      </c>
      <c r="T741" s="184">
        <f t="shared" ref="T741" si="4702">T740*1936.27</f>
        <v>0</v>
      </c>
      <c r="U741" s="184">
        <f t="shared" ref="U741" si="4703">U740*1936.27</f>
        <v>0</v>
      </c>
      <c r="V741" s="184">
        <f t="shared" ref="V741" si="4704">V740*1936.27</f>
        <v>0</v>
      </c>
    </row>
    <row r="742" spans="1:23" ht="12.75" customHeight="1" x14ac:dyDescent="0.2">
      <c r="A742" s="104">
        <f>IF(Foglio2!$J$7=1,TRUNC(Base!V742,0),TRUNC(Base!U742,0))</f>
        <v>0</v>
      </c>
      <c r="B742" s="245">
        <f t="shared" si="4401"/>
        <v>42742</v>
      </c>
      <c r="C742" s="496"/>
      <c r="D742" s="496"/>
      <c r="E742" s="259" t="s">
        <v>3</v>
      </c>
      <c r="F742" s="260">
        <v>21</v>
      </c>
      <c r="G742" s="248">
        <f>IF(Foglio2!$J$3=Foglio2!$E$3,Ausiliari_Coll.Scol.!E724,IF(Foglio2!$J$3=Foglio2!$E$4,Collab._Tecnici!E724,IF(Foglio2!$J$3=Foglio2!$E$5,Assistenti_Tecnici!E724,IF(Foglio2!$J$3=Foglio2!$E$6,Assistenti_Amm.vo!E724,IF(Foglio2!$J$3=Foglio2!$E$7,Resp_Coord_Amm.vo!E724,IF(Foglio2!$J$3=Foglio2!$E$8,Direttore_Amm.vo!E724,IF(Foglio2!$J$3=Foglio2!$E$9,Doc_mat_elem.re!E724,IF(Foglio2!$J$3=Foglio2!$E$10,Doc_dipl_scuola_sec.!E724,IF(Foglio2!$J$3=Foglio2!$E$11,Doc_scuola_media!E724,IF(Foglio2!$J$3=Foglio2!$E$12,Doc_laureati_scuola_sec.!E742,IF(Foglio2!$J$3=Foglio2!$E$13,Direttivi_capi_ist.!E724,0)))))))))))</f>
        <v>0</v>
      </c>
      <c r="H742" s="248">
        <f>IF(Foglio2!$J$3=Foglio2!$E$3,Ausiliari_Coll.Scol.!F724,IF(Foglio2!$J$3=Foglio2!$E$4,Collab._Tecnici!F724,IF(Foglio2!$J$3=Foglio2!$E$5,Assistenti_Tecnici!F724,IF(Foglio2!$J$3=Foglio2!$E$6,Assistenti_Amm.vo!F724,IF(Foglio2!$J$3=Foglio2!$E$7,Resp_Coord_Amm.vo!F724,IF(Foglio2!$J$3=Foglio2!$E$8,Direttore_Amm.vo!F724,IF(Foglio2!$J$3=Foglio2!$E$9,Doc_mat_elem.re!F724,IF(Foglio2!$J$3=Foglio2!$E$10,Doc_dipl_scuola_sec.!F724,IF(Foglio2!$J$3=Foglio2!$E$11,Doc_scuola_media!F724,IF(Foglio2!$J$3=Foglio2!$E$12,Doc_laureati_scuola_sec.!F742,IF(Foglio2!$J$3=Foglio2!$E$13,Direttivi_capi_ist.!F724,0)))))))))))</f>
        <v>0</v>
      </c>
      <c r="I742" s="248">
        <f>IF(Foglio2!$J$3=Foglio2!$E$3,Ausiliari_Coll.Scol.!G724,IF(Foglio2!$J$3=Foglio2!$E$4,Collab._Tecnici!G724,IF(Foglio2!$J$3=Foglio2!$E$5,Assistenti_Tecnici!G724,IF(Foglio2!$J$3=Foglio2!$E$6,Assistenti_Amm.vo!G724,IF(Foglio2!$J$3=Foglio2!$E$7,Resp_Coord_Amm.vo!G724,IF(Foglio2!$J$3=Foglio2!$E$8,Direttore_Amm.vo!G724,IF(Foglio2!$J$3=Foglio2!$E$9,Doc_mat_elem.re!G724,IF(Foglio2!$J$3=Foglio2!$E$10,Doc_dipl_scuola_sec.!G724,IF(Foglio2!$J$3=Foglio2!$E$11,Doc_scuola_media!G724,IF(Foglio2!$J$3=Foglio2!$E$12,Doc_laureati_scuola_sec.!G742,IF(Foglio2!$J$3=Foglio2!$E$13,Direttivi_capi_ist.!G724,0)))))))))))</f>
        <v>0</v>
      </c>
      <c r="J742" s="248">
        <f>IF(Foglio2!$J$3=Foglio2!$E$3,Ausiliari_Coll.Scol.!H724,IF(Foglio2!$J$3=Foglio2!$E$4,Collab._Tecnici!H724,IF(Foglio2!$J$3=Foglio2!$E$5,Assistenti_Tecnici!H724,IF(Foglio2!$J$3=Foglio2!$E$6,Assistenti_Amm.vo!H724,IF(Foglio2!$J$3=Foglio2!$E$7,Resp_Coord_Amm.vo!H724,IF(Foglio2!$J$3=Foglio2!$E$8,Direttore_Amm.vo!H724,IF(Foglio2!$J$3=Foglio2!$E$9,Doc_mat_elem.re!H724,IF(Foglio2!$J$3=Foglio2!$E$10,Doc_dipl_scuola_sec.!H724,IF(Foglio2!$J$3=Foglio2!$E$11,Doc_scuola_media!H724,IF(Foglio2!$J$3=Foglio2!$E$12,Doc_laureati_scuola_sec.!H742,IF(Foglio2!$J$3=Foglio2!$E$13,Direttivi_capi_ist.!H724,0)))))))))))</f>
        <v>0</v>
      </c>
      <c r="K742" s="248">
        <f>IF(Foglio2!$J$3=Foglio2!$E$3,Ausiliari_Coll.Scol.!I724,IF(Foglio2!$J$3=Foglio2!$E$4,Collab._Tecnici!I724,IF(Foglio2!$J$3=Foglio2!$E$5,Assistenti_Tecnici!I724,IF(Foglio2!$J$3=Foglio2!$E$6,Assistenti_Amm.vo!I724,IF(Foglio2!$J$3=Foglio2!$E$7,Resp_Coord_Amm.vo!I724,IF(Foglio2!$J$3=Foglio2!$E$8,Direttore_Amm.vo!I724,IF(Foglio2!$J$3=Foglio2!$E$9,Doc_mat_elem.re!I724,IF(Foglio2!$J$3=Foglio2!$E$10,Doc_dipl_scuola_sec.!I724,IF(Foglio2!$J$3=Foglio2!$E$11,Doc_scuola_media!I724,IF(Foglio2!$J$3=Foglio2!$E$12,Doc_laureati_scuola_sec.!I742,IF(Foglio2!$J$3=Foglio2!$E$13,Direttivi_capi_ist.!I724,0)))))))))))</f>
        <v>0</v>
      </c>
      <c r="L742" s="248">
        <f>IF(Foglio2!$J$3=Foglio2!$E$3,Ausiliari_Coll.Scol.!J724,IF(Foglio2!$J$3=Foglio2!$E$4,Collab._Tecnici!J724,IF(Foglio2!$J$3=Foglio2!$E$5,Assistenti_Tecnici!J724,IF(Foglio2!$J$3=Foglio2!$E$6,Assistenti_Amm.vo!J724,IF(Foglio2!$J$3=Foglio2!$E$7,Resp_Coord_Amm.vo!J724,IF(Foglio2!$J$3=Foglio2!$E$8,Direttore_Amm.vo!J724,IF(Foglio2!$J$3=Foglio2!$E$9,Doc_mat_elem.re!J724,IF(Foglio2!$J$3=Foglio2!$E$10,Doc_dipl_scuola_sec.!J724,IF(Foglio2!$J$3=Foglio2!$E$11,Doc_scuola_media!J724,IF(Foglio2!$J$3=Foglio2!$E$12,Doc_laureati_scuola_sec.!J742,IF(Foglio2!$J$3=Foglio2!$E$13,Direttivi_capi_ist.!J724,0)))))))))))</f>
        <v>0</v>
      </c>
      <c r="M742" s="249">
        <f>IF(Foglio2!$J$3=Foglio2!$E$3,Ausiliari_Coll.Scol.!K724,IF(Foglio2!$J$3=Foglio2!$E$4,Collab._Tecnici!K724,IF(Foglio2!$J$3=Foglio2!$E$5,Assistenti_Tecnici!K724,IF(Foglio2!$J$3=Foglio2!$E$6,Assistenti_Amm.vo!K724,IF(Foglio2!$J$3=Foglio2!$E$7,Resp_Coord_Amm.vo!K724,IF(Foglio2!$J$3=Foglio2!$E$8,Direttore_Amm.vo!K724,IF(Foglio2!$J$3=Foglio2!$E$9,Doc_mat_elem.re!K724,IF(Foglio2!$J$3=Foglio2!$E$10,Doc_dipl_scuola_sec.!K724,IF(Foglio2!$J$3=Foglio2!$E$11,Doc_scuola_media!K724,IF(Foglio2!$J$3=Foglio2!$E$12,Doc_laureati_scuola_sec.!K742,IF(Foglio2!$J$3=Foglio2!$E$13,Direttivi_capi_ist.!K724,0)))))))))))</f>
        <v>0</v>
      </c>
      <c r="N742" s="250">
        <f>IF(Foglio2!$J$3=Foglio2!$E$3,Ausiliari_Coll.Scol.!L724,IF(Foglio2!$J$3=Foglio2!$E$4,Collab._Tecnici!L724,IF(Foglio2!$J$3=Foglio2!$E$5,Assistenti_Tecnici!L724,IF(Foglio2!$J$3=Foglio2!$E$6,Assistenti_Amm.vo!L724,IF(Foglio2!$J$3=Foglio2!$E$7,Resp_Coord_Amm.vo!L724,IF(Foglio2!$J$3=Foglio2!$E$8,Direttore_Amm.vo!L724,IF(Foglio2!$J$3=Foglio2!$E$9,Doc_mat_elem.re!L724,IF(Foglio2!$J$3=Foglio2!$E$10,Doc_dipl_scuola_sec.!L724,IF(Foglio2!$J$3=Foglio2!$E$11,Doc_scuola_media!L724,IF(Foglio2!$J$3=Foglio2!$E$12,Doc_laureati_scuola_sec.!L742,IF(Foglio2!$J$3=Foglio2!$E$13,Direttivi_capi_ist.!L724,0)))))))))))</f>
        <v>0</v>
      </c>
      <c r="O742" s="251">
        <f>IF(Foglio2!$J$3=Foglio2!$E$3,Ausiliari_Coll.Scol.!M724,IF(Foglio2!$J$3=Foglio2!$E$4,Collab._Tecnici!M724,IF(Foglio2!$J$3=Foglio2!$E$5,Assistenti_Tecnici!M724,IF(Foglio2!$J$3=Foglio2!$E$6,Assistenti_Amm.vo!M724,IF(Foglio2!$J$3=Foglio2!$E$7,Resp_Coord_Amm.vo!M724,IF(Foglio2!$J$3=Foglio2!$E$8,Direttore_Amm.vo!M724,IF(Foglio2!$J$3=Foglio2!$E$9,Doc_mat_elem.re!M724,IF(Foglio2!$J$3=Foglio2!$E$10,Doc_dipl_scuola_sec.!M724,IF(Foglio2!$J$3=Foglio2!$E$11,Doc_scuola_media!M724,IF(Foglio2!$J$3=Foglio2!$E$12,Doc_laureati_scuola_sec.!M742,IF(Foglio2!$J$3=Foglio2!$E$13,Direttivi_capi_ist.!M724,0)))))))))))</f>
        <v>0</v>
      </c>
      <c r="P742" s="252">
        <f>IF(Foglio2!$J$3=Foglio2!$E$3,Ausiliari_Coll.Scol.!N724,IF(Foglio2!$J$3=Foglio2!$E$4,Collab._Tecnici!N724,IF(Foglio2!$J$3=Foglio2!$E$5,Assistenti_Tecnici!N724,IF(Foglio2!$J$3=Foglio2!$E$6,Assistenti_Amm.vo!N724,IF(Foglio2!$J$3=Foglio2!$E$7,Resp_Coord_Amm.vo!N724,IF(Foglio2!$J$3=Foglio2!$E$8,Direttore_Amm.vo!N724,IF(Foglio2!$J$3=Foglio2!$E$9,Doc_mat_elem.re!N724,IF(Foglio2!$J$3=Foglio2!$E$10,Doc_dipl_scuola_sec.!N724,IF(Foglio2!$J$3=Foglio2!$E$11,Doc_scuola_media!N724,IF(Foglio2!$J$3=Foglio2!$E$12,Doc_laureati_scuola_sec.!N742,IF(Foglio2!$J$3=Foglio2!$E$13,Direttivi_capi_ist.!N724,0)))))))))))</f>
        <v>0</v>
      </c>
      <c r="Q742" s="252">
        <f>IF(Foglio2!$J$3=Foglio2!$E$3,Ausiliari_Coll.Scol.!O724,IF(Foglio2!$J$3=Foglio2!$E$4,Collab._Tecnici!O724,IF(Foglio2!$J$3=Foglio2!$E$5,Assistenti_Tecnici!O724,IF(Foglio2!$J$3=Foglio2!$E$6,Assistenti_Amm.vo!O724,IF(Foglio2!$J$3=Foglio2!$E$7,Resp_Coord_Amm.vo!O724,IF(Foglio2!$J$3=Foglio2!$E$8,Direttore_Amm.vo!O724,IF(Foglio2!$J$3=Foglio2!$E$9,Doc_mat_elem.re!O724,IF(Foglio2!$J$3=Foglio2!$E$10,Doc_dipl_scuola_sec.!O724,IF(Foglio2!$J$3=Foglio2!$E$11,Doc_scuola_media!O724,IF(Foglio2!$J$3=Foglio2!$E$12,Doc_laureati_scuola_sec.!O742,IF(Foglio2!$J$3=Foglio2!$E$13,Direttivi_capi_ist.!O724,0)))))))))))</f>
        <v>0</v>
      </c>
      <c r="R742" s="252">
        <f>IF(Foglio2!$J$3=Foglio2!$E$3,Ausiliari_Coll.Scol.!P724,IF(Foglio2!$J$3=Foglio2!$E$4,Collab._Tecnici!P724,IF(Foglio2!$J$3=Foglio2!$E$5,Assistenti_Tecnici!P724,IF(Foglio2!$J$3=Foglio2!$E$6,Assistenti_Amm.vo!P724,IF(Foglio2!$J$3=Foglio2!$E$7,Resp_Coord_Amm.vo!P724,IF(Foglio2!$J$3=Foglio2!$E$8,Direttore_Amm.vo!P724,IF(Foglio2!$J$3=Foglio2!$E$9,Doc_mat_elem.re!P724,IF(Foglio2!$J$3=Foglio2!$E$10,Doc_dipl_scuola_sec.!P724,IF(Foglio2!$J$3=Foglio2!$E$11,Doc_scuola_media!P724,IF(Foglio2!$J$3=Foglio2!$E$12,Doc_laureati_scuola_sec.!P742,IF(Foglio2!$J$3=Foglio2!$E$13,Direttivi_capi_ist.!P724,0)))))))))))</f>
        <v>0</v>
      </c>
      <c r="S742" s="252">
        <f>IF(Foglio2!$J$3=Foglio2!$E$3,Ausiliari_Coll.Scol.!Q724,IF(Foglio2!$J$3=Foglio2!$E$4,Collab._Tecnici!Q724,IF(Foglio2!$J$3=Foglio2!$E$5,Assistenti_Tecnici!Q724,IF(Foglio2!$J$3=Foglio2!$E$6,Assistenti_Amm.vo!Q724,IF(Foglio2!$J$3=Foglio2!$E$7,Resp_Coord_Amm.vo!Q724,IF(Foglio2!$J$3=Foglio2!$E$8,Direttore_Amm.vo!Q724,IF(Foglio2!$J$3=Foglio2!$E$9,Doc_mat_elem.re!Q724,IF(Foglio2!$J$3=Foglio2!$E$10,Doc_dipl_scuola_sec.!Q724,IF(Foglio2!$J$3=Foglio2!$E$11,Doc_scuola_media!Q724,IF(Foglio2!$J$3=Foglio2!$E$12,Doc_laureati_scuola_sec.!Q742,IF(Foglio2!$J$3=Foglio2!$E$13,Direttivi_capi_ist.!Q724,0)))))))))))</f>
        <v>0</v>
      </c>
      <c r="T742" s="252">
        <f>IF(Foglio2!$J$3=Foglio2!$E$3,Ausiliari_Coll.Scol.!R724,IF(Foglio2!$J$3=Foglio2!$E$4,Collab._Tecnici!R724,IF(Foglio2!$J$3=Foglio2!$E$5,Assistenti_Tecnici!R724,IF(Foglio2!$J$3=Foglio2!$E$6,Assistenti_Amm.vo!R724,IF(Foglio2!$J$3=Foglio2!$E$7,Resp_Coord_Amm.vo!R724,IF(Foglio2!$J$3=Foglio2!$E$8,Direttore_Amm.vo!R724,IF(Foglio2!$J$3=Foglio2!$E$9,Doc_mat_elem.re!R724,IF(Foglio2!$J$3=Foglio2!$E$10,Doc_dipl_scuola_sec.!R724,IF(Foglio2!$J$3=Foglio2!$E$11,Doc_scuola_media!R724,IF(Foglio2!$J$3=Foglio2!$E$12,Doc_laureati_scuola_sec.!R742,IF(Foglio2!$J$3=Foglio2!$E$13,Direttivi_capi_ist.!R724,0)))))))))))</f>
        <v>0</v>
      </c>
      <c r="U742" s="252">
        <f t="shared" ref="U742" si="4705">(P742)/12*0.8</f>
        <v>0</v>
      </c>
      <c r="V742" s="252">
        <f t="shared" ref="V742" si="4706">(P742+R742)/12*0.8</f>
        <v>0</v>
      </c>
      <c r="W742" s="253" t="str">
        <f t="shared" ref="W742:W766" si="4707">"Fascia Da "&amp;F742&amp;" a "&amp;F743&amp;" Decorrenza "&amp;DAY(C736)&amp;"/"&amp;MONTH(C736)&amp;"/"&amp;YEAR(C736)</f>
        <v>Fascia Da 21 a 27 Decorrenza 1/1/2017</v>
      </c>
    </row>
    <row r="743" spans="1:23" ht="9" customHeight="1" x14ac:dyDescent="0.2">
      <c r="B743" s="245">
        <f t="shared" si="4401"/>
        <v>42743</v>
      </c>
      <c r="C743" s="496"/>
      <c r="D743" s="496"/>
      <c r="E743" s="254" t="s">
        <v>4</v>
      </c>
      <c r="F743" s="255">
        <v>27</v>
      </c>
      <c r="G743" s="267">
        <f t="shared" ref="G743" si="4708">G742*1936.27</f>
        <v>0</v>
      </c>
      <c r="H743" s="267">
        <f t="shared" ref="H743" si="4709">H742*1936.27</f>
        <v>0</v>
      </c>
      <c r="I743" s="267">
        <f t="shared" ref="I743" si="4710">I742*1936.27</f>
        <v>0</v>
      </c>
      <c r="J743" s="267">
        <f t="shared" ref="J743" si="4711">J742*1936.27</f>
        <v>0</v>
      </c>
      <c r="K743" s="267">
        <f t="shared" ref="K743" si="4712">K742*1936.27</f>
        <v>0</v>
      </c>
      <c r="L743" s="266">
        <f t="shared" ref="L743" si="4713">L742*1936.27</f>
        <v>0</v>
      </c>
      <c r="M743" s="267">
        <f t="shared" ref="M743" si="4714">M742*1936.27</f>
        <v>0</v>
      </c>
      <c r="N743" s="182">
        <f t="shared" ref="N743" si="4715">N742*1936.27</f>
        <v>0</v>
      </c>
      <c r="O743" s="183">
        <f t="shared" ref="O743" si="4716">O742*1936.27</f>
        <v>0</v>
      </c>
      <c r="P743" s="184">
        <f t="shared" ref="P743" si="4717">P742*1936.27</f>
        <v>0</v>
      </c>
      <c r="Q743" s="184">
        <f t="shared" ref="Q743" si="4718">Q742*1936.27</f>
        <v>0</v>
      </c>
      <c r="R743" s="184">
        <f t="shared" ref="R743" si="4719">R742*1936.27</f>
        <v>0</v>
      </c>
      <c r="S743" s="184">
        <f t="shared" ref="S743" si="4720">S742*1936.27</f>
        <v>0</v>
      </c>
      <c r="T743" s="184">
        <f t="shared" ref="T743" si="4721">T742*1936.27</f>
        <v>0</v>
      </c>
      <c r="U743" s="184">
        <f t="shared" ref="U743" si="4722">U742*1936.27</f>
        <v>0</v>
      </c>
      <c r="V743" s="184">
        <f t="shared" ref="V743" si="4723">V742*1936.27</f>
        <v>0</v>
      </c>
    </row>
    <row r="744" spans="1:23" ht="12.75" customHeight="1" x14ac:dyDescent="0.2">
      <c r="A744" s="104">
        <f>IF(Foglio2!$J$7=1,TRUNC(Base!V744,0),TRUNC(Base!U744,0))</f>
        <v>0</v>
      </c>
      <c r="B744" s="245">
        <f t="shared" si="4401"/>
        <v>42744</v>
      </c>
      <c r="C744" s="496"/>
      <c r="D744" s="496"/>
      <c r="E744" s="259" t="s">
        <v>3</v>
      </c>
      <c r="F744" s="260">
        <v>28</v>
      </c>
      <c r="G744" s="248">
        <f>IF(Foglio2!$J$3=Foglio2!$E$3,Ausiliari_Coll.Scol.!E726,IF(Foglio2!$J$3=Foglio2!$E$4,Collab._Tecnici!E726,IF(Foglio2!$J$3=Foglio2!$E$5,Assistenti_Tecnici!E726,IF(Foglio2!$J$3=Foglio2!$E$6,Assistenti_Amm.vo!E726,IF(Foglio2!$J$3=Foglio2!$E$7,Resp_Coord_Amm.vo!E726,IF(Foglio2!$J$3=Foglio2!$E$8,Direttore_Amm.vo!E726,IF(Foglio2!$J$3=Foglio2!$E$9,Doc_mat_elem.re!E726,IF(Foglio2!$J$3=Foglio2!$E$10,Doc_dipl_scuola_sec.!E726,IF(Foglio2!$J$3=Foglio2!$E$11,Doc_scuola_media!E726,IF(Foglio2!$J$3=Foglio2!$E$12,Doc_laureati_scuola_sec.!E744,IF(Foglio2!$J$3=Foglio2!$E$13,Direttivi_capi_ist.!E726,0)))))))))))</f>
        <v>0</v>
      </c>
      <c r="H744" s="248">
        <f>IF(Foglio2!$J$3=Foglio2!$E$3,Ausiliari_Coll.Scol.!F726,IF(Foglio2!$J$3=Foglio2!$E$4,Collab._Tecnici!F726,IF(Foglio2!$J$3=Foglio2!$E$5,Assistenti_Tecnici!F726,IF(Foglio2!$J$3=Foglio2!$E$6,Assistenti_Amm.vo!F726,IF(Foglio2!$J$3=Foglio2!$E$7,Resp_Coord_Amm.vo!F726,IF(Foglio2!$J$3=Foglio2!$E$8,Direttore_Amm.vo!F726,IF(Foglio2!$J$3=Foglio2!$E$9,Doc_mat_elem.re!F726,IF(Foglio2!$J$3=Foglio2!$E$10,Doc_dipl_scuola_sec.!F726,IF(Foglio2!$J$3=Foglio2!$E$11,Doc_scuola_media!F726,IF(Foglio2!$J$3=Foglio2!$E$12,Doc_laureati_scuola_sec.!F744,IF(Foglio2!$J$3=Foglio2!$E$13,Direttivi_capi_ist.!F726,0)))))))))))</f>
        <v>0</v>
      </c>
      <c r="I744" s="248">
        <f>IF(Foglio2!$J$3=Foglio2!$E$3,Ausiliari_Coll.Scol.!G726,IF(Foglio2!$J$3=Foglio2!$E$4,Collab._Tecnici!G726,IF(Foglio2!$J$3=Foglio2!$E$5,Assistenti_Tecnici!G726,IF(Foglio2!$J$3=Foglio2!$E$6,Assistenti_Amm.vo!G726,IF(Foglio2!$J$3=Foglio2!$E$7,Resp_Coord_Amm.vo!G726,IF(Foglio2!$J$3=Foglio2!$E$8,Direttore_Amm.vo!G726,IF(Foglio2!$J$3=Foglio2!$E$9,Doc_mat_elem.re!G726,IF(Foglio2!$J$3=Foglio2!$E$10,Doc_dipl_scuola_sec.!G726,IF(Foglio2!$J$3=Foglio2!$E$11,Doc_scuola_media!G726,IF(Foglio2!$J$3=Foglio2!$E$12,Doc_laureati_scuola_sec.!G744,IF(Foglio2!$J$3=Foglio2!$E$13,Direttivi_capi_ist.!G726,0)))))))))))</f>
        <v>0</v>
      </c>
      <c r="J744" s="248">
        <f>IF(Foglio2!$J$3=Foglio2!$E$3,Ausiliari_Coll.Scol.!H726,IF(Foglio2!$J$3=Foglio2!$E$4,Collab._Tecnici!H726,IF(Foglio2!$J$3=Foglio2!$E$5,Assistenti_Tecnici!H726,IF(Foglio2!$J$3=Foglio2!$E$6,Assistenti_Amm.vo!H726,IF(Foglio2!$J$3=Foglio2!$E$7,Resp_Coord_Amm.vo!H726,IF(Foglio2!$J$3=Foglio2!$E$8,Direttore_Amm.vo!H726,IF(Foglio2!$J$3=Foglio2!$E$9,Doc_mat_elem.re!H726,IF(Foglio2!$J$3=Foglio2!$E$10,Doc_dipl_scuola_sec.!H726,IF(Foglio2!$J$3=Foglio2!$E$11,Doc_scuola_media!H726,IF(Foglio2!$J$3=Foglio2!$E$12,Doc_laureati_scuola_sec.!H744,IF(Foglio2!$J$3=Foglio2!$E$13,Direttivi_capi_ist.!H726,0)))))))))))</f>
        <v>0</v>
      </c>
      <c r="K744" s="248">
        <f>IF(Foglio2!$J$3=Foglio2!$E$3,Ausiliari_Coll.Scol.!I726,IF(Foglio2!$J$3=Foglio2!$E$4,Collab._Tecnici!I726,IF(Foglio2!$J$3=Foglio2!$E$5,Assistenti_Tecnici!I726,IF(Foglio2!$J$3=Foglio2!$E$6,Assistenti_Amm.vo!I726,IF(Foglio2!$J$3=Foglio2!$E$7,Resp_Coord_Amm.vo!I726,IF(Foglio2!$J$3=Foglio2!$E$8,Direttore_Amm.vo!I726,IF(Foglio2!$J$3=Foglio2!$E$9,Doc_mat_elem.re!I726,IF(Foglio2!$J$3=Foglio2!$E$10,Doc_dipl_scuola_sec.!I726,IF(Foglio2!$J$3=Foglio2!$E$11,Doc_scuola_media!I726,IF(Foglio2!$J$3=Foglio2!$E$12,Doc_laureati_scuola_sec.!I744,IF(Foglio2!$J$3=Foglio2!$E$13,Direttivi_capi_ist.!I726,0)))))))))))</f>
        <v>0</v>
      </c>
      <c r="L744" s="248">
        <f>IF(Foglio2!$J$3=Foglio2!$E$3,Ausiliari_Coll.Scol.!J726,IF(Foglio2!$J$3=Foglio2!$E$4,Collab._Tecnici!J726,IF(Foglio2!$J$3=Foglio2!$E$5,Assistenti_Tecnici!J726,IF(Foglio2!$J$3=Foglio2!$E$6,Assistenti_Amm.vo!J726,IF(Foglio2!$J$3=Foglio2!$E$7,Resp_Coord_Amm.vo!J726,IF(Foglio2!$J$3=Foglio2!$E$8,Direttore_Amm.vo!J726,IF(Foglio2!$J$3=Foglio2!$E$9,Doc_mat_elem.re!J726,IF(Foglio2!$J$3=Foglio2!$E$10,Doc_dipl_scuola_sec.!J726,IF(Foglio2!$J$3=Foglio2!$E$11,Doc_scuola_media!J726,IF(Foglio2!$J$3=Foglio2!$E$12,Doc_laureati_scuola_sec.!J744,IF(Foglio2!$J$3=Foglio2!$E$13,Direttivi_capi_ist.!J726,0)))))))))))</f>
        <v>0</v>
      </c>
      <c r="M744" s="249">
        <f>IF(Foglio2!$J$3=Foglio2!$E$3,Ausiliari_Coll.Scol.!K726,IF(Foglio2!$J$3=Foglio2!$E$4,Collab._Tecnici!K726,IF(Foglio2!$J$3=Foglio2!$E$5,Assistenti_Tecnici!K726,IF(Foglio2!$J$3=Foglio2!$E$6,Assistenti_Amm.vo!K726,IF(Foglio2!$J$3=Foglio2!$E$7,Resp_Coord_Amm.vo!K726,IF(Foglio2!$J$3=Foglio2!$E$8,Direttore_Amm.vo!K726,IF(Foglio2!$J$3=Foglio2!$E$9,Doc_mat_elem.re!K726,IF(Foglio2!$J$3=Foglio2!$E$10,Doc_dipl_scuola_sec.!K726,IF(Foglio2!$J$3=Foglio2!$E$11,Doc_scuola_media!K726,IF(Foglio2!$J$3=Foglio2!$E$12,Doc_laureati_scuola_sec.!K744,IF(Foglio2!$J$3=Foglio2!$E$13,Direttivi_capi_ist.!K726,0)))))))))))</f>
        <v>0</v>
      </c>
      <c r="N744" s="250">
        <f>IF(Foglio2!$J$3=Foglio2!$E$3,Ausiliari_Coll.Scol.!L726,IF(Foglio2!$J$3=Foglio2!$E$4,Collab._Tecnici!L726,IF(Foglio2!$J$3=Foglio2!$E$5,Assistenti_Tecnici!L726,IF(Foglio2!$J$3=Foglio2!$E$6,Assistenti_Amm.vo!L726,IF(Foglio2!$J$3=Foglio2!$E$7,Resp_Coord_Amm.vo!L726,IF(Foglio2!$J$3=Foglio2!$E$8,Direttore_Amm.vo!L726,IF(Foglio2!$J$3=Foglio2!$E$9,Doc_mat_elem.re!L726,IF(Foglio2!$J$3=Foglio2!$E$10,Doc_dipl_scuola_sec.!L726,IF(Foglio2!$J$3=Foglio2!$E$11,Doc_scuola_media!L726,IF(Foglio2!$J$3=Foglio2!$E$12,Doc_laureati_scuola_sec.!L744,IF(Foglio2!$J$3=Foglio2!$E$13,Direttivi_capi_ist.!L726,0)))))))))))</f>
        <v>0</v>
      </c>
      <c r="O744" s="251">
        <f>IF(Foglio2!$J$3=Foglio2!$E$3,Ausiliari_Coll.Scol.!M726,IF(Foglio2!$J$3=Foglio2!$E$4,Collab._Tecnici!M726,IF(Foglio2!$J$3=Foglio2!$E$5,Assistenti_Tecnici!M726,IF(Foglio2!$J$3=Foglio2!$E$6,Assistenti_Amm.vo!M726,IF(Foglio2!$J$3=Foglio2!$E$7,Resp_Coord_Amm.vo!M726,IF(Foglio2!$J$3=Foglio2!$E$8,Direttore_Amm.vo!M726,IF(Foglio2!$J$3=Foglio2!$E$9,Doc_mat_elem.re!M726,IF(Foglio2!$J$3=Foglio2!$E$10,Doc_dipl_scuola_sec.!M726,IF(Foglio2!$J$3=Foglio2!$E$11,Doc_scuola_media!M726,IF(Foglio2!$J$3=Foglio2!$E$12,Doc_laureati_scuola_sec.!M744,IF(Foglio2!$J$3=Foglio2!$E$13,Direttivi_capi_ist.!M726,0)))))))))))</f>
        <v>0</v>
      </c>
      <c r="P744" s="252">
        <f>IF(Foglio2!$J$3=Foglio2!$E$3,Ausiliari_Coll.Scol.!N726,IF(Foglio2!$J$3=Foglio2!$E$4,Collab._Tecnici!N726,IF(Foglio2!$J$3=Foglio2!$E$5,Assistenti_Tecnici!N726,IF(Foglio2!$J$3=Foglio2!$E$6,Assistenti_Amm.vo!N726,IF(Foglio2!$J$3=Foglio2!$E$7,Resp_Coord_Amm.vo!N726,IF(Foglio2!$J$3=Foglio2!$E$8,Direttore_Amm.vo!N726,IF(Foglio2!$J$3=Foglio2!$E$9,Doc_mat_elem.re!N726,IF(Foglio2!$J$3=Foglio2!$E$10,Doc_dipl_scuola_sec.!N726,IF(Foglio2!$J$3=Foglio2!$E$11,Doc_scuola_media!N726,IF(Foglio2!$J$3=Foglio2!$E$12,Doc_laureati_scuola_sec.!N744,IF(Foglio2!$J$3=Foglio2!$E$13,Direttivi_capi_ist.!N726,0)))))))))))</f>
        <v>0</v>
      </c>
      <c r="Q744" s="252">
        <f>IF(Foglio2!$J$3=Foglio2!$E$3,Ausiliari_Coll.Scol.!O726,IF(Foglio2!$J$3=Foglio2!$E$4,Collab._Tecnici!O726,IF(Foglio2!$J$3=Foglio2!$E$5,Assistenti_Tecnici!O726,IF(Foglio2!$J$3=Foglio2!$E$6,Assistenti_Amm.vo!O726,IF(Foglio2!$J$3=Foglio2!$E$7,Resp_Coord_Amm.vo!O726,IF(Foglio2!$J$3=Foglio2!$E$8,Direttore_Amm.vo!O726,IF(Foglio2!$J$3=Foglio2!$E$9,Doc_mat_elem.re!O726,IF(Foglio2!$J$3=Foglio2!$E$10,Doc_dipl_scuola_sec.!O726,IF(Foglio2!$J$3=Foglio2!$E$11,Doc_scuola_media!O726,IF(Foglio2!$J$3=Foglio2!$E$12,Doc_laureati_scuola_sec.!O744,IF(Foglio2!$J$3=Foglio2!$E$13,Direttivi_capi_ist.!O726,0)))))))))))</f>
        <v>0</v>
      </c>
      <c r="R744" s="252">
        <f>IF(Foglio2!$J$3=Foglio2!$E$3,Ausiliari_Coll.Scol.!P726,IF(Foglio2!$J$3=Foglio2!$E$4,Collab._Tecnici!P726,IF(Foglio2!$J$3=Foglio2!$E$5,Assistenti_Tecnici!P726,IF(Foglio2!$J$3=Foglio2!$E$6,Assistenti_Amm.vo!P726,IF(Foglio2!$J$3=Foglio2!$E$7,Resp_Coord_Amm.vo!P726,IF(Foglio2!$J$3=Foglio2!$E$8,Direttore_Amm.vo!P726,IF(Foglio2!$J$3=Foglio2!$E$9,Doc_mat_elem.re!P726,IF(Foglio2!$J$3=Foglio2!$E$10,Doc_dipl_scuola_sec.!P726,IF(Foglio2!$J$3=Foglio2!$E$11,Doc_scuola_media!P726,IF(Foglio2!$J$3=Foglio2!$E$12,Doc_laureati_scuola_sec.!P744,IF(Foglio2!$J$3=Foglio2!$E$13,Direttivi_capi_ist.!P726,0)))))))))))</f>
        <v>0</v>
      </c>
      <c r="S744" s="252">
        <f>IF(Foglio2!$J$3=Foglio2!$E$3,Ausiliari_Coll.Scol.!Q726,IF(Foglio2!$J$3=Foglio2!$E$4,Collab._Tecnici!Q726,IF(Foglio2!$J$3=Foglio2!$E$5,Assistenti_Tecnici!Q726,IF(Foglio2!$J$3=Foglio2!$E$6,Assistenti_Amm.vo!Q726,IF(Foglio2!$J$3=Foglio2!$E$7,Resp_Coord_Amm.vo!Q726,IF(Foglio2!$J$3=Foglio2!$E$8,Direttore_Amm.vo!Q726,IF(Foglio2!$J$3=Foglio2!$E$9,Doc_mat_elem.re!Q726,IF(Foglio2!$J$3=Foglio2!$E$10,Doc_dipl_scuola_sec.!Q726,IF(Foglio2!$J$3=Foglio2!$E$11,Doc_scuola_media!Q726,IF(Foglio2!$J$3=Foglio2!$E$12,Doc_laureati_scuola_sec.!Q744,IF(Foglio2!$J$3=Foglio2!$E$13,Direttivi_capi_ist.!Q726,0)))))))))))</f>
        <v>0</v>
      </c>
      <c r="T744" s="252">
        <f>IF(Foglio2!$J$3=Foglio2!$E$3,Ausiliari_Coll.Scol.!R726,IF(Foglio2!$J$3=Foglio2!$E$4,Collab._Tecnici!R726,IF(Foglio2!$J$3=Foglio2!$E$5,Assistenti_Tecnici!R726,IF(Foglio2!$J$3=Foglio2!$E$6,Assistenti_Amm.vo!R726,IF(Foglio2!$J$3=Foglio2!$E$7,Resp_Coord_Amm.vo!R726,IF(Foglio2!$J$3=Foglio2!$E$8,Direttore_Amm.vo!R726,IF(Foglio2!$J$3=Foglio2!$E$9,Doc_mat_elem.re!R726,IF(Foglio2!$J$3=Foglio2!$E$10,Doc_dipl_scuola_sec.!R726,IF(Foglio2!$J$3=Foglio2!$E$11,Doc_scuola_media!R726,IF(Foglio2!$J$3=Foglio2!$E$12,Doc_laureati_scuola_sec.!R744,IF(Foglio2!$J$3=Foglio2!$E$13,Direttivi_capi_ist.!R726,0)))))))))))</f>
        <v>0</v>
      </c>
      <c r="U744" s="252">
        <f t="shared" ref="U744" si="4724">(P744)/12*0.8</f>
        <v>0</v>
      </c>
      <c r="V744" s="252">
        <f t="shared" ref="V744" si="4725">(P744+R744)/12*0.8</f>
        <v>0</v>
      </c>
      <c r="W744" s="253" t="str">
        <f t="shared" ref="W744:W768" si="4726">"Fascia Da "&amp;F744&amp;" a "&amp;F745&amp;" Decorrenza "&amp;DAY(C736)&amp;"/"&amp;MONTH(C736)&amp;"/"&amp;YEAR(C736)</f>
        <v>Fascia Da 28 a 34 Decorrenza 1/1/2017</v>
      </c>
    </row>
    <row r="745" spans="1:23" ht="9" customHeight="1" x14ac:dyDescent="0.2">
      <c r="B745" s="245">
        <f t="shared" si="4401"/>
        <v>42745</v>
      </c>
      <c r="C745" s="496"/>
      <c r="D745" s="496"/>
      <c r="E745" s="254" t="s">
        <v>4</v>
      </c>
      <c r="F745" s="255">
        <v>34</v>
      </c>
      <c r="G745" s="267">
        <f t="shared" ref="G745" si="4727">G744*1936.27</f>
        <v>0</v>
      </c>
      <c r="H745" s="267">
        <f t="shared" ref="H745" si="4728">H744*1936.27</f>
        <v>0</v>
      </c>
      <c r="I745" s="267">
        <f t="shared" ref="I745" si="4729">I744*1936.27</f>
        <v>0</v>
      </c>
      <c r="J745" s="267">
        <f t="shared" ref="J745" si="4730">J744*1936.27</f>
        <v>0</v>
      </c>
      <c r="K745" s="267">
        <f t="shared" ref="K745" si="4731">K744*1936.27</f>
        <v>0</v>
      </c>
      <c r="L745" s="266">
        <f t="shared" ref="L745" si="4732">L744*1936.27</f>
        <v>0</v>
      </c>
      <c r="M745" s="267">
        <f t="shared" ref="M745" si="4733">M744*1936.27</f>
        <v>0</v>
      </c>
      <c r="N745" s="182">
        <f t="shared" ref="N745" si="4734">N744*1936.27</f>
        <v>0</v>
      </c>
      <c r="O745" s="183">
        <f t="shared" ref="O745" si="4735">O744*1936.27</f>
        <v>0</v>
      </c>
      <c r="P745" s="184">
        <f t="shared" ref="P745" si="4736">P744*1936.27</f>
        <v>0</v>
      </c>
      <c r="Q745" s="184">
        <f t="shared" ref="Q745" si="4737">Q744*1936.27</f>
        <v>0</v>
      </c>
      <c r="R745" s="184">
        <f t="shared" ref="R745" si="4738">R744*1936.27</f>
        <v>0</v>
      </c>
      <c r="S745" s="184">
        <f t="shared" ref="S745" si="4739">S744*1936.27</f>
        <v>0</v>
      </c>
      <c r="T745" s="184">
        <f t="shared" ref="T745" si="4740">T744*1936.27</f>
        <v>0</v>
      </c>
      <c r="U745" s="184">
        <f t="shared" ref="U745" si="4741">U744*1936.27</f>
        <v>0</v>
      </c>
      <c r="V745" s="184">
        <f t="shared" ref="V745" si="4742">V744*1936.27</f>
        <v>0</v>
      </c>
    </row>
    <row r="746" spans="1:23" ht="12.75" customHeight="1" x14ac:dyDescent="0.2">
      <c r="A746" s="104">
        <f>IF(Foglio2!$J$7=1,TRUNC(Base!V746,0),TRUNC(Base!U746,0))</f>
        <v>0</v>
      </c>
      <c r="B746" s="245">
        <f t="shared" si="4401"/>
        <v>42746</v>
      </c>
      <c r="C746" s="496"/>
      <c r="D746" s="496"/>
      <c r="E746" s="259" t="s">
        <v>3</v>
      </c>
      <c r="F746" s="260">
        <v>35</v>
      </c>
      <c r="G746" s="248">
        <f>IF(Foglio2!$J$3=Foglio2!$E$3,Ausiliari_Coll.Scol.!E728,IF(Foglio2!$J$3=Foglio2!$E$4,Collab._Tecnici!E728,IF(Foglio2!$J$3=Foglio2!$E$5,Assistenti_Tecnici!E728,IF(Foglio2!$J$3=Foglio2!$E$6,Assistenti_Amm.vo!E728,IF(Foglio2!$J$3=Foglio2!$E$7,Resp_Coord_Amm.vo!E728,IF(Foglio2!$J$3=Foglio2!$E$8,Direttore_Amm.vo!E728,IF(Foglio2!$J$3=Foglio2!$E$9,Doc_mat_elem.re!E728,IF(Foglio2!$J$3=Foglio2!$E$10,Doc_dipl_scuola_sec.!E728,IF(Foglio2!$J$3=Foglio2!$E$11,Doc_scuola_media!E728,IF(Foglio2!$J$3=Foglio2!$E$12,Doc_laureati_scuola_sec.!E746,IF(Foglio2!$J$3=Foglio2!$E$13,Direttivi_capi_ist.!E728,0)))))))))))</f>
        <v>0</v>
      </c>
      <c r="H746" s="248">
        <f>IF(Foglio2!$J$3=Foglio2!$E$3,Ausiliari_Coll.Scol.!F728,IF(Foglio2!$J$3=Foglio2!$E$4,Collab._Tecnici!F728,IF(Foglio2!$J$3=Foglio2!$E$5,Assistenti_Tecnici!F728,IF(Foglio2!$J$3=Foglio2!$E$6,Assistenti_Amm.vo!F728,IF(Foglio2!$J$3=Foglio2!$E$7,Resp_Coord_Amm.vo!F728,IF(Foglio2!$J$3=Foglio2!$E$8,Direttore_Amm.vo!F728,IF(Foglio2!$J$3=Foglio2!$E$9,Doc_mat_elem.re!F728,IF(Foglio2!$J$3=Foglio2!$E$10,Doc_dipl_scuola_sec.!F728,IF(Foglio2!$J$3=Foglio2!$E$11,Doc_scuola_media!F728,IF(Foglio2!$J$3=Foglio2!$E$12,Doc_laureati_scuola_sec.!F746,IF(Foglio2!$J$3=Foglio2!$E$13,Direttivi_capi_ist.!F728,0)))))))))))</f>
        <v>0</v>
      </c>
      <c r="I746" s="248">
        <f>IF(Foglio2!$J$3=Foglio2!$E$3,Ausiliari_Coll.Scol.!G728,IF(Foglio2!$J$3=Foglio2!$E$4,Collab._Tecnici!G728,IF(Foglio2!$J$3=Foglio2!$E$5,Assistenti_Tecnici!G728,IF(Foglio2!$J$3=Foglio2!$E$6,Assistenti_Amm.vo!G728,IF(Foglio2!$J$3=Foglio2!$E$7,Resp_Coord_Amm.vo!G728,IF(Foglio2!$J$3=Foglio2!$E$8,Direttore_Amm.vo!G728,IF(Foglio2!$J$3=Foglio2!$E$9,Doc_mat_elem.re!G728,IF(Foglio2!$J$3=Foglio2!$E$10,Doc_dipl_scuola_sec.!G728,IF(Foglio2!$J$3=Foglio2!$E$11,Doc_scuola_media!G728,IF(Foglio2!$J$3=Foglio2!$E$12,Doc_laureati_scuola_sec.!G746,IF(Foglio2!$J$3=Foglio2!$E$13,Direttivi_capi_ist.!G728,0)))))))))))</f>
        <v>0</v>
      </c>
      <c r="J746" s="248">
        <f>IF(Foglio2!$J$3=Foglio2!$E$3,Ausiliari_Coll.Scol.!H728,IF(Foglio2!$J$3=Foglio2!$E$4,Collab._Tecnici!H728,IF(Foglio2!$J$3=Foglio2!$E$5,Assistenti_Tecnici!H728,IF(Foglio2!$J$3=Foglio2!$E$6,Assistenti_Amm.vo!H728,IF(Foglio2!$J$3=Foglio2!$E$7,Resp_Coord_Amm.vo!H728,IF(Foglio2!$J$3=Foglio2!$E$8,Direttore_Amm.vo!H728,IF(Foglio2!$J$3=Foglio2!$E$9,Doc_mat_elem.re!H728,IF(Foglio2!$J$3=Foglio2!$E$10,Doc_dipl_scuola_sec.!H728,IF(Foglio2!$J$3=Foglio2!$E$11,Doc_scuola_media!H728,IF(Foglio2!$J$3=Foglio2!$E$12,Doc_laureati_scuola_sec.!H746,IF(Foglio2!$J$3=Foglio2!$E$13,Direttivi_capi_ist.!H728,0)))))))))))</f>
        <v>0</v>
      </c>
      <c r="K746" s="248">
        <f>IF(Foglio2!$J$3=Foglio2!$E$3,Ausiliari_Coll.Scol.!I728,IF(Foglio2!$J$3=Foglio2!$E$4,Collab._Tecnici!I728,IF(Foglio2!$J$3=Foglio2!$E$5,Assistenti_Tecnici!I728,IF(Foglio2!$J$3=Foglio2!$E$6,Assistenti_Amm.vo!I728,IF(Foglio2!$J$3=Foglio2!$E$7,Resp_Coord_Amm.vo!I728,IF(Foglio2!$J$3=Foglio2!$E$8,Direttore_Amm.vo!I728,IF(Foglio2!$J$3=Foglio2!$E$9,Doc_mat_elem.re!I728,IF(Foglio2!$J$3=Foglio2!$E$10,Doc_dipl_scuola_sec.!I728,IF(Foglio2!$J$3=Foglio2!$E$11,Doc_scuola_media!I728,IF(Foglio2!$J$3=Foglio2!$E$12,Doc_laureati_scuola_sec.!I746,IF(Foglio2!$J$3=Foglio2!$E$13,Direttivi_capi_ist.!I728,0)))))))))))</f>
        <v>0</v>
      </c>
      <c r="L746" s="248">
        <f>IF(Foglio2!$J$3=Foglio2!$E$3,Ausiliari_Coll.Scol.!J728,IF(Foglio2!$J$3=Foglio2!$E$4,Collab._Tecnici!J728,IF(Foglio2!$J$3=Foglio2!$E$5,Assistenti_Tecnici!J728,IF(Foglio2!$J$3=Foglio2!$E$6,Assistenti_Amm.vo!J728,IF(Foglio2!$J$3=Foglio2!$E$7,Resp_Coord_Amm.vo!J728,IF(Foglio2!$J$3=Foglio2!$E$8,Direttore_Amm.vo!J728,IF(Foglio2!$J$3=Foglio2!$E$9,Doc_mat_elem.re!J728,IF(Foglio2!$J$3=Foglio2!$E$10,Doc_dipl_scuola_sec.!J728,IF(Foglio2!$J$3=Foglio2!$E$11,Doc_scuola_media!J728,IF(Foglio2!$J$3=Foglio2!$E$12,Doc_laureati_scuola_sec.!J746,IF(Foglio2!$J$3=Foglio2!$E$13,Direttivi_capi_ist.!J728,0)))))))))))</f>
        <v>0</v>
      </c>
      <c r="M746" s="249">
        <f>IF(Foglio2!$J$3=Foglio2!$E$3,Ausiliari_Coll.Scol.!K728,IF(Foglio2!$J$3=Foglio2!$E$4,Collab._Tecnici!K728,IF(Foglio2!$J$3=Foglio2!$E$5,Assistenti_Tecnici!K728,IF(Foglio2!$J$3=Foglio2!$E$6,Assistenti_Amm.vo!K728,IF(Foglio2!$J$3=Foglio2!$E$7,Resp_Coord_Amm.vo!K728,IF(Foglio2!$J$3=Foglio2!$E$8,Direttore_Amm.vo!K728,IF(Foglio2!$J$3=Foglio2!$E$9,Doc_mat_elem.re!K728,IF(Foglio2!$J$3=Foglio2!$E$10,Doc_dipl_scuola_sec.!K728,IF(Foglio2!$J$3=Foglio2!$E$11,Doc_scuola_media!K728,IF(Foglio2!$J$3=Foglio2!$E$12,Doc_laureati_scuola_sec.!K746,IF(Foglio2!$J$3=Foglio2!$E$13,Direttivi_capi_ist.!K728,0)))))))))))</f>
        <v>0</v>
      </c>
      <c r="N746" s="250">
        <f>IF(Foglio2!$J$3=Foglio2!$E$3,Ausiliari_Coll.Scol.!L728,IF(Foglio2!$J$3=Foglio2!$E$4,Collab._Tecnici!L728,IF(Foglio2!$J$3=Foglio2!$E$5,Assistenti_Tecnici!L728,IF(Foglio2!$J$3=Foglio2!$E$6,Assistenti_Amm.vo!L728,IF(Foglio2!$J$3=Foglio2!$E$7,Resp_Coord_Amm.vo!L728,IF(Foglio2!$J$3=Foglio2!$E$8,Direttore_Amm.vo!L728,IF(Foglio2!$J$3=Foglio2!$E$9,Doc_mat_elem.re!L728,IF(Foglio2!$J$3=Foglio2!$E$10,Doc_dipl_scuola_sec.!L728,IF(Foglio2!$J$3=Foglio2!$E$11,Doc_scuola_media!L728,IF(Foglio2!$J$3=Foglio2!$E$12,Doc_laureati_scuola_sec.!L746,IF(Foglio2!$J$3=Foglio2!$E$13,Direttivi_capi_ist.!L728,0)))))))))))</f>
        <v>0</v>
      </c>
      <c r="O746" s="251">
        <f>IF(Foglio2!$J$3=Foglio2!$E$3,Ausiliari_Coll.Scol.!M728,IF(Foglio2!$J$3=Foglio2!$E$4,Collab._Tecnici!M728,IF(Foglio2!$J$3=Foglio2!$E$5,Assistenti_Tecnici!M728,IF(Foglio2!$J$3=Foglio2!$E$6,Assistenti_Amm.vo!M728,IF(Foglio2!$J$3=Foglio2!$E$7,Resp_Coord_Amm.vo!M728,IF(Foglio2!$J$3=Foglio2!$E$8,Direttore_Amm.vo!M728,IF(Foglio2!$J$3=Foglio2!$E$9,Doc_mat_elem.re!M728,IF(Foglio2!$J$3=Foglio2!$E$10,Doc_dipl_scuola_sec.!M728,IF(Foglio2!$J$3=Foglio2!$E$11,Doc_scuola_media!M728,IF(Foglio2!$J$3=Foglio2!$E$12,Doc_laureati_scuola_sec.!M746,IF(Foglio2!$J$3=Foglio2!$E$13,Direttivi_capi_ist.!M728,0)))))))))))</f>
        <v>0</v>
      </c>
      <c r="P746" s="252">
        <f>IF(Foglio2!$J$3=Foglio2!$E$3,Ausiliari_Coll.Scol.!N728,IF(Foglio2!$J$3=Foglio2!$E$4,Collab._Tecnici!N728,IF(Foglio2!$J$3=Foglio2!$E$5,Assistenti_Tecnici!N728,IF(Foglio2!$J$3=Foglio2!$E$6,Assistenti_Amm.vo!N728,IF(Foglio2!$J$3=Foglio2!$E$7,Resp_Coord_Amm.vo!N728,IF(Foglio2!$J$3=Foglio2!$E$8,Direttore_Amm.vo!N728,IF(Foglio2!$J$3=Foglio2!$E$9,Doc_mat_elem.re!N728,IF(Foglio2!$J$3=Foglio2!$E$10,Doc_dipl_scuola_sec.!N728,IF(Foglio2!$J$3=Foglio2!$E$11,Doc_scuola_media!N728,IF(Foglio2!$J$3=Foglio2!$E$12,Doc_laureati_scuola_sec.!N746,IF(Foglio2!$J$3=Foglio2!$E$13,Direttivi_capi_ist.!N728,0)))))))))))</f>
        <v>0</v>
      </c>
      <c r="Q746" s="252">
        <f>IF(Foglio2!$J$3=Foglio2!$E$3,Ausiliari_Coll.Scol.!O728,IF(Foglio2!$J$3=Foglio2!$E$4,Collab._Tecnici!O728,IF(Foglio2!$J$3=Foglio2!$E$5,Assistenti_Tecnici!O728,IF(Foglio2!$J$3=Foglio2!$E$6,Assistenti_Amm.vo!O728,IF(Foglio2!$J$3=Foglio2!$E$7,Resp_Coord_Amm.vo!O728,IF(Foglio2!$J$3=Foglio2!$E$8,Direttore_Amm.vo!O728,IF(Foglio2!$J$3=Foglio2!$E$9,Doc_mat_elem.re!O728,IF(Foglio2!$J$3=Foglio2!$E$10,Doc_dipl_scuola_sec.!O728,IF(Foglio2!$J$3=Foglio2!$E$11,Doc_scuola_media!O728,IF(Foglio2!$J$3=Foglio2!$E$12,Doc_laureati_scuola_sec.!O746,IF(Foglio2!$J$3=Foglio2!$E$13,Direttivi_capi_ist.!O728,0)))))))))))</f>
        <v>0</v>
      </c>
      <c r="R746" s="252">
        <f>IF(Foglio2!$J$3=Foglio2!$E$3,Ausiliari_Coll.Scol.!P728,IF(Foglio2!$J$3=Foglio2!$E$4,Collab._Tecnici!P728,IF(Foglio2!$J$3=Foglio2!$E$5,Assistenti_Tecnici!P728,IF(Foglio2!$J$3=Foglio2!$E$6,Assistenti_Amm.vo!P728,IF(Foglio2!$J$3=Foglio2!$E$7,Resp_Coord_Amm.vo!P728,IF(Foglio2!$J$3=Foglio2!$E$8,Direttore_Amm.vo!P728,IF(Foglio2!$J$3=Foglio2!$E$9,Doc_mat_elem.re!P728,IF(Foglio2!$J$3=Foglio2!$E$10,Doc_dipl_scuola_sec.!P728,IF(Foglio2!$J$3=Foglio2!$E$11,Doc_scuola_media!P728,IF(Foglio2!$J$3=Foglio2!$E$12,Doc_laureati_scuola_sec.!P746,IF(Foglio2!$J$3=Foglio2!$E$13,Direttivi_capi_ist.!P728,0)))))))))))</f>
        <v>0</v>
      </c>
      <c r="S746" s="252">
        <f>IF(Foglio2!$J$3=Foglio2!$E$3,Ausiliari_Coll.Scol.!Q728,IF(Foglio2!$J$3=Foglio2!$E$4,Collab._Tecnici!Q728,IF(Foglio2!$J$3=Foglio2!$E$5,Assistenti_Tecnici!Q728,IF(Foglio2!$J$3=Foglio2!$E$6,Assistenti_Amm.vo!Q728,IF(Foglio2!$J$3=Foglio2!$E$7,Resp_Coord_Amm.vo!Q728,IF(Foglio2!$J$3=Foglio2!$E$8,Direttore_Amm.vo!Q728,IF(Foglio2!$J$3=Foglio2!$E$9,Doc_mat_elem.re!Q728,IF(Foglio2!$J$3=Foglio2!$E$10,Doc_dipl_scuola_sec.!Q728,IF(Foglio2!$J$3=Foglio2!$E$11,Doc_scuola_media!Q728,IF(Foglio2!$J$3=Foglio2!$E$12,Doc_laureati_scuola_sec.!Q746,IF(Foglio2!$J$3=Foglio2!$E$13,Direttivi_capi_ist.!Q728,0)))))))))))</f>
        <v>0</v>
      </c>
      <c r="T746" s="252">
        <f>IF(Foglio2!$J$3=Foglio2!$E$3,Ausiliari_Coll.Scol.!R728,IF(Foglio2!$J$3=Foglio2!$E$4,Collab._Tecnici!R728,IF(Foglio2!$J$3=Foglio2!$E$5,Assistenti_Tecnici!R728,IF(Foglio2!$J$3=Foglio2!$E$6,Assistenti_Amm.vo!R728,IF(Foglio2!$J$3=Foglio2!$E$7,Resp_Coord_Amm.vo!R728,IF(Foglio2!$J$3=Foglio2!$E$8,Direttore_Amm.vo!R728,IF(Foglio2!$J$3=Foglio2!$E$9,Doc_mat_elem.re!R728,IF(Foglio2!$J$3=Foglio2!$E$10,Doc_dipl_scuola_sec.!R728,IF(Foglio2!$J$3=Foglio2!$E$11,Doc_scuola_media!R728,IF(Foglio2!$J$3=Foglio2!$E$12,Doc_laureati_scuola_sec.!R746,IF(Foglio2!$J$3=Foglio2!$E$13,Direttivi_capi_ist.!R728,0)))))))))))</f>
        <v>0</v>
      </c>
      <c r="U746" s="252">
        <f t="shared" ref="U746" si="4743">(P746)/12*0.8</f>
        <v>0</v>
      </c>
      <c r="V746" s="252">
        <f t="shared" ref="V746" si="4744">(P746+R746)/12*0.8</f>
        <v>0</v>
      </c>
      <c r="W746" s="253" t="str">
        <f t="shared" ref="W746:W770" si="4745">"Fascia Da "&amp;F746&amp;" a "&amp;F747&amp;" Decorrenza "&amp;DAY(C736)&amp;"/"&amp;MONTH(C736)&amp;"/"&amp;YEAR(C736)</f>
        <v>Fascia Da 35 a  Decorrenza 1/1/2017</v>
      </c>
    </row>
    <row r="747" spans="1:23" ht="9" customHeight="1" x14ac:dyDescent="0.2">
      <c r="B747" s="245">
        <f t="shared" si="4401"/>
        <v>42747</v>
      </c>
      <c r="C747" s="497"/>
      <c r="D747" s="497"/>
      <c r="E747" s="264" t="s">
        <v>4</v>
      </c>
      <c r="F747" s="265"/>
      <c r="G747" s="267">
        <f t="shared" ref="G747" si="4746">G746*1936.27</f>
        <v>0</v>
      </c>
      <c r="H747" s="267">
        <f t="shared" ref="H747" si="4747">H746*1936.27</f>
        <v>0</v>
      </c>
      <c r="I747" s="267">
        <f t="shared" ref="I747" si="4748">I746*1936.27</f>
        <v>0</v>
      </c>
      <c r="J747" s="267">
        <f t="shared" ref="J747" si="4749">J746*1936.27</f>
        <v>0</v>
      </c>
      <c r="K747" s="267">
        <f t="shared" ref="K747" si="4750">K746*1936.27</f>
        <v>0</v>
      </c>
      <c r="L747" s="266">
        <f t="shared" ref="L747" si="4751">L746*1936.27</f>
        <v>0</v>
      </c>
      <c r="M747" s="267">
        <f t="shared" ref="M747" si="4752">M746*1936.27</f>
        <v>0</v>
      </c>
      <c r="N747" s="182">
        <f t="shared" ref="N747" si="4753">N746*1936.27</f>
        <v>0</v>
      </c>
      <c r="O747" s="183">
        <f t="shared" ref="O747" si="4754">O746*1936.27</f>
        <v>0</v>
      </c>
      <c r="P747" s="184">
        <f t="shared" ref="P747" si="4755">P746*1936.27</f>
        <v>0</v>
      </c>
      <c r="Q747" s="184">
        <f t="shared" ref="Q747" si="4756">Q746*1936.27</f>
        <v>0</v>
      </c>
      <c r="R747" s="184">
        <f t="shared" ref="R747" si="4757">R746*1936.27</f>
        <v>0</v>
      </c>
      <c r="S747" s="184">
        <f t="shared" ref="S747" si="4758">S746*1936.27</f>
        <v>0</v>
      </c>
      <c r="T747" s="184">
        <f t="shared" ref="T747" si="4759">T746*1936.27</f>
        <v>0</v>
      </c>
      <c r="U747" s="184">
        <f t="shared" ref="U747" si="4760">U746*1936.27</f>
        <v>0</v>
      </c>
      <c r="V747" s="184">
        <f t="shared" ref="V747" si="4761">V746*1936.27</f>
        <v>0</v>
      </c>
    </row>
    <row r="748" spans="1:23" ht="12.75" customHeight="1" x14ac:dyDescent="0.2">
      <c r="A748" s="104">
        <f>IF(Foglio2!$J$7=1,TRUNC(Base!V748,0),TRUNC(Base!U748,0))</f>
        <v>0</v>
      </c>
      <c r="B748" s="245">
        <f t="shared" si="4647"/>
        <v>43160</v>
      </c>
      <c r="C748" s="375">
        <v>43160</v>
      </c>
      <c r="D748" s="375">
        <v>43190</v>
      </c>
      <c r="E748" s="246" t="s">
        <v>3</v>
      </c>
      <c r="F748" s="247">
        <v>0</v>
      </c>
      <c r="G748" s="248">
        <f>IF(Foglio2!$J$3=Foglio2!$E$3,Ausiliari_Coll.Scol.!E730,IF(Foglio2!$J$3=Foglio2!$E$4,Collab._Tecnici!E730,IF(Foglio2!$J$3=Foglio2!$E$5,Assistenti_Tecnici!E730,IF(Foglio2!$J$3=Foglio2!$E$6,Assistenti_Amm.vo!E730,IF(Foglio2!$J$3=Foglio2!$E$7,Resp_Coord_Amm.vo!E730,IF(Foglio2!$J$3=Foglio2!$E$8,Direttore_Amm.vo!E730,IF(Foglio2!$J$3=Foglio2!$E$9,Doc_mat_elem.re!E730,IF(Foglio2!$J$3=Foglio2!$E$10,Doc_dipl_scuola_sec.!E730,IF(Foglio2!$J$3=Foglio2!$E$11,Doc_scuola_media!E730,IF(Foglio2!$J$3=Foglio2!$E$12,Doc_laureati_scuola_sec.!E748,IF(Foglio2!$J$3=Foglio2!$E$13,Direttivi_capi_ist.!E730,0)))))))))))</f>
        <v>0</v>
      </c>
      <c r="H748" s="248">
        <f>IF(Foglio2!$J$3=Foglio2!$E$3,Ausiliari_Coll.Scol.!F730,IF(Foglio2!$J$3=Foglio2!$E$4,Collab._Tecnici!F730,IF(Foglio2!$J$3=Foglio2!$E$5,Assistenti_Tecnici!F730,IF(Foglio2!$J$3=Foglio2!$E$6,Assistenti_Amm.vo!F730,IF(Foglio2!$J$3=Foglio2!$E$7,Resp_Coord_Amm.vo!F730,IF(Foglio2!$J$3=Foglio2!$E$8,Direttore_Amm.vo!F730,IF(Foglio2!$J$3=Foglio2!$E$9,Doc_mat_elem.re!F730,IF(Foglio2!$J$3=Foglio2!$E$10,Doc_dipl_scuola_sec.!F730,IF(Foglio2!$J$3=Foglio2!$E$11,Doc_scuola_media!F730,IF(Foglio2!$J$3=Foglio2!$E$12,Doc_laureati_scuola_sec.!F748,IF(Foglio2!$J$3=Foglio2!$E$13,Direttivi_capi_ist.!F730,0)))))))))))</f>
        <v>0</v>
      </c>
      <c r="I748" s="248">
        <f>IF(Foglio2!$J$3=Foglio2!$E$3,Ausiliari_Coll.Scol.!G730,IF(Foglio2!$J$3=Foglio2!$E$4,Collab._Tecnici!G730,IF(Foglio2!$J$3=Foglio2!$E$5,Assistenti_Tecnici!G730,IF(Foglio2!$J$3=Foglio2!$E$6,Assistenti_Amm.vo!G730,IF(Foglio2!$J$3=Foglio2!$E$7,Resp_Coord_Amm.vo!G730,IF(Foglio2!$J$3=Foglio2!$E$8,Direttore_Amm.vo!G730,IF(Foglio2!$J$3=Foglio2!$E$9,Doc_mat_elem.re!G730,IF(Foglio2!$J$3=Foglio2!$E$10,Doc_dipl_scuola_sec.!G730,IF(Foglio2!$J$3=Foglio2!$E$11,Doc_scuola_media!G730,IF(Foglio2!$J$3=Foglio2!$E$12,Doc_laureati_scuola_sec.!G748,IF(Foglio2!$J$3=Foglio2!$E$13,Direttivi_capi_ist.!G730,0)))))))))))</f>
        <v>0</v>
      </c>
      <c r="J748" s="248">
        <f>IF(Foglio2!$J$3=Foglio2!$E$3,Ausiliari_Coll.Scol.!H730,IF(Foglio2!$J$3=Foglio2!$E$4,Collab._Tecnici!H730,IF(Foglio2!$J$3=Foglio2!$E$5,Assistenti_Tecnici!H730,IF(Foglio2!$J$3=Foglio2!$E$6,Assistenti_Amm.vo!H730,IF(Foglio2!$J$3=Foglio2!$E$7,Resp_Coord_Amm.vo!H730,IF(Foglio2!$J$3=Foglio2!$E$8,Direttore_Amm.vo!H730,IF(Foglio2!$J$3=Foglio2!$E$9,Doc_mat_elem.re!H730,IF(Foglio2!$J$3=Foglio2!$E$10,Doc_dipl_scuola_sec.!H730,IF(Foglio2!$J$3=Foglio2!$E$11,Doc_scuola_media!H730,IF(Foglio2!$J$3=Foglio2!$E$12,Doc_laureati_scuola_sec.!H748,IF(Foglio2!$J$3=Foglio2!$E$13,Direttivi_capi_ist.!H730,0)))))))))))</f>
        <v>0</v>
      </c>
      <c r="K748" s="248">
        <f>IF(Foglio2!$J$3=Foglio2!$E$3,Ausiliari_Coll.Scol.!I730,IF(Foglio2!$J$3=Foglio2!$E$4,Collab._Tecnici!I730,IF(Foglio2!$J$3=Foglio2!$E$5,Assistenti_Tecnici!I730,IF(Foglio2!$J$3=Foglio2!$E$6,Assistenti_Amm.vo!I730,IF(Foglio2!$J$3=Foglio2!$E$7,Resp_Coord_Amm.vo!I730,IF(Foglio2!$J$3=Foglio2!$E$8,Direttore_Amm.vo!I730,IF(Foglio2!$J$3=Foglio2!$E$9,Doc_mat_elem.re!I730,IF(Foglio2!$J$3=Foglio2!$E$10,Doc_dipl_scuola_sec.!I730,IF(Foglio2!$J$3=Foglio2!$E$11,Doc_scuola_media!I730,IF(Foglio2!$J$3=Foglio2!$E$12,Doc_laureati_scuola_sec.!I748,IF(Foglio2!$J$3=Foglio2!$E$13,Direttivi_capi_ist.!I730,0)))))))))))</f>
        <v>0</v>
      </c>
      <c r="L748" s="248">
        <f>IF(Foglio2!$J$3=Foglio2!$E$3,Ausiliari_Coll.Scol.!J730,IF(Foglio2!$J$3=Foglio2!$E$4,Collab._Tecnici!J730,IF(Foglio2!$J$3=Foglio2!$E$5,Assistenti_Tecnici!J730,IF(Foglio2!$J$3=Foglio2!$E$6,Assistenti_Amm.vo!J730,IF(Foglio2!$J$3=Foglio2!$E$7,Resp_Coord_Amm.vo!J730,IF(Foglio2!$J$3=Foglio2!$E$8,Direttore_Amm.vo!J730,IF(Foglio2!$J$3=Foglio2!$E$9,Doc_mat_elem.re!J730,IF(Foglio2!$J$3=Foglio2!$E$10,Doc_dipl_scuola_sec.!J730,IF(Foglio2!$J$3=Foglio2!$E$11,Doc_scuola_media!J730,IF(Foglio2!$J$3=Foglio2!$E$12,Doc_laureati_scuola_sec.!J748,IF(Foglio2!$J$3=Foglio2!$E$13,Direttivi_capi_ist.!J730,0)))))))))))</f>
        <v>0</v>
      </c>
      <c r="M748" s="249">
        <f>IF(Foglio2!$J$3=Foglio2!$E$3,Ausiliari_Coll.Scol.!K730,IF(Foglio2!$J$3=Foglio2!$E$4,Collab._Tecnici!K730,IF(Foglio2!$J$3=Foglio2!$E$5,Assistenti_Tecnici!K730,IF(Foglio2!$J$3=Foglio2!$E$6,Assistenti_Amm.vo!K730,IF(Foglio2!$J$3=Foglio2!$E$7,Resp_Coord_Amm.vo!K730,IF(Foglio2!$J$3=Foglio2!$E$8,Direttore_Amm.vo!K730,IF(Foglio2!$J$3=Foglio2!$E$9,Doc_mat_elem.re!K730,IF(Foglio2!$J$3=Foglio2!$E$10,Doc_dipl_scuola_sec.!K730,IF(Foglio2!$J$3=Foglio2!$E$11,Doc_scuola_media!K730,IF(Foglio2!$J$3=Foglio2!$E$12,Doc_laureati_scuola_sec.!K748,IF(Foglio2!$J$3=Foglio2!$E$13,Direttivi_capi_ist.!K730,0)))))))))))</f>
        <v>0</v>
      </c>
      <c r="N748" s="250">
        <f>IF(Foglio2!$J$3=Foglio2!$E$3,Ausiliari_Coll.Scol.!L730,IF(Foglio2!$J$3=Foglio2!$E$4,Collab._Tecnici!L730,IF(Foglio2!$J$3=Foglio2!$E$5,Assistenti_Tecnici!L730,IF(Foglio2!$J$3=Foglio2!$E$6,Assistenti_Amm.vo!L730,IF(Foglio2!$J$3=Foglio2!$E$7,Resp_Coord_Amm.vo!L730,IF(Foglio2!$J$3=Foglio2!$E$8,Direttore_Amm.vo!L730,IF(Foglio2!$J$3=Foglio2!$E$9,Doc_mat_elem.re!L730,IF(Foglio2!$J$3=Foglio2!$E$10,Doc_dipl_scuola_sec.!L730,IF(Foglio2!$J$3=Foglio2!$E$11,Doc_scuola_media!L730,IF(Foglio2!$J$3=Foglio2!$E$12,Doc_laureati_scuola_sec.!L748,IF(Foglio2!$J$3=Foglio2!$E$13,Direttivi_capi_ist.!L730,0)))))))))))</f>
        <v>0</v>
      </c>
      <c r="O748" s="251">
        <f>IF(Foglio2!$J$3=Foglio2!$E$3,Ausiliari_Coll.Scol.!M730,IF(Foglio2!$J$3=Foglio2!$E$4,Collab._Tecnici!M730,IF(Foglio2!$J$3=Foglio2!$E$5,Assistenti_Tecnici!M730,IF(Foglio2!$J$3=Foglio2!$E$6,Assistenti_Amm.vo!M730,IF(Foglio2!$J$3=Foglio2!$E$7,Resp_Coord_Amm.vo!M730,IF(Foglio2!$J$3=Foglio2!$E$8,Direttore_Amm.vo!M730,IF(Foglio2!$J$3=Foglio2!$E$9,Doc_mat_elem.re!M730,IF(Foglio2!$J$3=Foglio2!$E$10,Doc_dipl_scuola_sec.!M730,IF(Foglio2!$J$3=Foglio2!$E$11,Doc_scuola_media!M730,IF(Foglio2!$J$3=Foglio2!$E$12,Doc_laureati_scuola_sec.!M748,IF(Foglio2!$J$3=Foglio2!$E$13,Direttivi_capi_ist.!M730,0)))))))))))</f>
        <v>0</v>
      </c>
      <c r="P748" s="252">
        <f>IF(Foglio2!$J$3=Foglio2!$E$3,Ausiliari_Coll.Scol.!N730,IF(Foglio2!$J$3=Foglio2!$E$4,Collab._Tecnici!N730,IF(Foglio2!$J$3=Foglio2!$E$5,Assistenti_Tecnici!N730,IF(Foglio2!$J$3=Foglio2!$E$6,Assistenti_Amm.vo!N730,IF(Foglio2!$J$3=Foglio2!$E$7,Resp_Coord_Amm.vo!N730,IF(Foglio2!$J$3=Foglio2!$E$8,Direttore_Amm.vo!N730,IF(Foglio2!$J$3=Foglio2!$E$9,Doc_mat_elem.re!N730,IF(Foglio2!$J$3=Foglio2!$E$10,Doc_dipl_scuola_sec.!N730,IF(Foglio2!$J$3=Foglio2!$E$11,Doc_scuola_media!N730,IF(Foglio2!$J$3=Foglio2!$E$12,Doc_laureati_scuola_sec.!N748,IF(Foglio2!$J$3=Foglio2!$E$13,Direttivi_capi_ist.!N730,0)))))))))))</f>
        <v>0</v>
      </c>
      <c r="Q748" s="252">
        <f>IF(Foglio2!$J$3=Foglio2!$E$3,Ausiliari_Coll.Scol.!O730,IF(Foglio2!$J$3=Foglio2!$E$4,Collab._Tecnici!O730,IF(Foglio2!$J$3=Foglio2!$E$5,Assistenti_Tecnici!O730,IF(Foglio2!$J$3=Foglio2!$E$6,Assistenti_Amm.vo!O730,IF(Foglio2!$J$3=Foglio2!$E$7,Resp_Coord_Amm.vo!O730,IF(Foglio2!$J$3=Foglio2!$E$8,Direttore_Amm.vo!O730,IF(Foglio2!$J$3=Foglio2!$E$9,Doc_mat_elem.re!O730,IF(Foglio2!$J$3=Foglio2!$E$10,Doc_dipl_scuola_sec.!O730,IF(Foglio2!$J$3=Foglio2!$E$11,Doc_scuola_media!O730,IF(Foglio2!$J$3=Foglio2!$E$12,Doc_laureati_scuola_sec.!O748,IF(Foglio2!$J$3=Foglio2!$E$13,Direttivi_capi_ist.!O730,0)))))))))))</f>
        <v>0</v>
      </c>
      <c r="R748" s="252">
        <f>IF(Foglio2!$J$3=Foglio2!$E$3,Ausiliari_Coll.Scol.!P730,IF(Foglio2!$J$3=Foglio2!$E$4,Collab._Tecnici!P730,IF(Foglio2!$J$3=Foglio2!$E$5,Assistenti_Tecnici!P730,IF(Foglio2!$J$3=Foglio2!$E$6,Assistenti_Amm.vo!P730,IF(Foglio2!$J$3=Foglio2!$E$7,Resp_Coord_Amm.vo!P730,IF(Foglio2!$J$3=Foglio2!$E$8,Direttore_Amm.vo!P730,IF(Foglio2!$J$3=Foglio2!$E$9,Doc_mat_elem.re!P730,IF(Foglio2!$J$3=Foglio2!$E$10,Doc_dipl_scuola_sec.!P730,IF(Foglio2!$J$3=Foglio2!$E$11,Doc_scuola_media!P730,IF(Foglio2!$J$3=Foglio2!$E$12,Doc_laureati_scuola_sec.!P748,IF(Foglio2!$J$3=Foglio2!$E$13,Direttivi_capi_ist.!P730,0)))))))))))</f>
        <v>0</v>
      </c>
      <c r="S748" s="252">
        <f>IF(Foglio2!$J$3=Foglio2!$E$3,Ausiliari_Coll.Scol.!Q730,IF(Foglio2!$J$3=Foglio2!$E$4,Collab._Tecnici!Q730,IF(Foglio2!$J$3=Foglio2!$E$5,Assistenti_Tecnici!Q730,IF(Foglio2!$J$3=Foglio2!$E$6,Assistenti_Amm.vo!Q730,IF(Foglio2!$J$3=Foglio2!$E$7,Resp_Coord_Amm.vo!Q730,IF(Foglio2!$J$3=Foglio2!$E$8,Direttore_Amm.vo!Q730,IF(Foglio2!$J$3=Foglio2!$E$9,Doc_mat_elem.re!Q730,IF(Foglio2!$J$3=Foglio2!$E$10,Doc_dipl_scuola_sec.!Q730,IF(Foglio2!$J$3=Foglio2!$E$11,Doc_scuola_media!Q730,IF(Foglio2!$J$3=Foglio2!$E$12,Doc_laureati_scuola_sec.!Q748,IF(Foglio2!$J$3=Foglio2!$E$13,Direttivi_capi_ist.!Q730,0)))))))))))</f>
        <v>0</v>
      </c>
      <c r="T748" s="252">
        <f>IF(Foglio2!$J$3=Foglio2!$E$3,Ausiliari_Coll.Scol.!R730,IF(Foglio2!$J$3=Foglio2!$E$4,Collab._Tecnici!R730,IF(Foglio2!$J$3=Foglio2!$E$5,Assistenti_Tecnici!R730,IF(Foglio2!$J$3=Foglio2!$E$6,Assistenti_Amm.vo!R730,IF(Foglio2!$J$3=Foglio2!$E$7,Resp_Coord_Amm.vo!R730,IF(Foglio2!$J$3=Foglio2!$E$8,Direttore_Amm.vo!R730,IF(Foglio2!$J$3=Foglio2!$E$9,Doc_mat_elem.re!R730,IF(Foglio2!$J$3=Foglio2!$E$10,Doc_dipl_scuola_sec.!R730,IF(Foglio2!$J$3=Foglio2!$E$11,Doc_scuola_media!R730,IF(Foglio2!$J$3=Foglio2!$E$12,Doc_laureati_scuola_sec.!R748,IF(Foglio2!$J$3=Foglio2!$E$13,Direttivi_capi_ist.!R730,0)))))))))))</f>
        <v>0</v>
      </c>
      <c r="U748" s="252">
        <f t="shared" ref="U748" si="4762">(P748)/12*0.8</f>
        <v>0</v>
      </c>
      <c r="V748" s="252">
        <f t="shared" ref="V748" si="4763">(P748+R748)/12*0.8</f>
        <v>0</v>
      </c>
      <c r="W748" s="253" t="str">
        <f t="shared" si="4650"/>
        <v>Fascia Da 0 a 8 Decorrenza 1/3/2018</v>
      </c>
    </row>
    <row r="749" spans="1:23" ht="9" customHeight="1" x14ac:dyDescent="0.2">
      <c r="B749" s="245">
        <f t="shared" si="4401"/>
        <v>43161</v>
      </c>
      <c r="C749" s="376"/>
      <c r="D749" s="376"/>
      <c r="E749" s="254" t="s">
        <v>4</v>
      </c>
      <c r="F749" s="255">
        <v>8</v>
      </c>
      <c r="G749" s="267">
        <f t="shared" ref="G749" si="4764">G748*1936.27</f>
        <v>0</v>
      </c>
      <c r="H749" s="267">
        <f t="shared" ref="H749" si="4765">H748*1936.27</f>
        <v>0</v>
      </c>
      <c r="I749" s="267">
        <f t="shared" ref="I749" si="4766">I748*1936.27</f>
        <v>0</v>
      </c>
      <c r="J749" s="267">
        <f t="shared" ref="J749" si="4767">J748*1936.27</f>
        <v>0</v>
      </c>
      <c r="K749" s="267">
        <f t="shared" ref="K749" si="4768">K748*1936.27</f>
        <v>0</v>
      </c>
      <c r="L749" s="266">
        <f t="shared" ref="L749" si="4769">L748*1936.27</f>
        <v>0</v>
      </c>
      <c r="M749" s="267">
        <f t="shared" ref="M749" si="4770">M748*1936.27</f>
        <v>0</v>
      </c>
      <c r="N749" s="182">
        <f t="shared" ref="N749" si="4771">N748*1936.27</f>
        <v>0</v>
      </c>
      <c r="O749" s="183">
        <f t="shared" ref="O749" si="4772">O748*1936.27</f>
        <v>0</v>
      </c>
      <c r="P749" s="184">
        <f t="shared" ref="P749" si="4773">P748*1936.27</f>
        <v>0</v>
      </c>
      <c r="Q749" s="184">
        <f t="shared" ref="Q749" si="4774">Q748*1936.27</f>
        <v>0</v>
      </c>
      <c r="R749" s="184">
        <f t="shared" ref="R749" si="4775">R748*1936.27</f>
        <v>0</v>
      </c>
      <c r="S749" s="184">
        <f t="shared" ref="S749" si="4776">S748*1936.27</f>
        <v>0</v>
      </c>
      <c r="T749" s="184">
        <f t="shared" ref="T749" si="4777">T748*1936.27</f>
        <v>0</v>
      </c>
      <c r="U749" s="184">
        <f t="shared" ref="U749" si="4778">U748*1936.27</f>
        <v>0</v>
      </c>
      <c r="V749" s="184">
        <f t="shared" ref="V749" si="4779">V748*1936.27</f>
        <v>0</v>
      </c>
    </row>
    <row r="750" spans="1:23" ht="12.75" customHeight="1" x14ac:dyDescent="0.2">
      <c r="A750" s="104">
        <f>IF(Foglio2!$J$7=1,TRUNC(Base!V750,0),TRUNC(Base!U750,0))</f>
        <v>0</v>
      </c>
      <c r="B750" s="245">
        <f t="shared" si="4401"/>
        <v>43162</v>
      </c>
      <c r="C750" s="498">
        <v>43160</v>
      </c>
      <c r="D750" s="498">
        <v>43190</v>
      </c>
      <c r="E750" s="259" t="s">
        <v>3</v>
      </c>
      <c r="F750" s="260">
        <v>9</v>
      </c>
      <c r="G750" s="248">
        <f>IF(Foglio2!$J$3=Foglio2!$E$3,Ausiliari_Coll.Scol.!E732,IF(Foglio2!$J$3=Foglio2!$E$4,Collab._Tecnici!E732,IF(Foglio2!$J$3=Foglio2!$E$5,Assistenti_Tecnici!E732,IF(Foglio2!$J$3=Foglio2!$E$6,Assistenti_Amm.vo!E732,IF(Foglio2!$J$3=Foglio2!$E$7,Resp_Coord_Amm.vo!E732,IF(Foglio2!$J$3=Foglio2!$E$8,Direttore_Amm.vo!E732,IF(Foglio2!$J$3=Foglio2!$E$9,Doc_mat_elem.re!E732,IF(Foglio2!$J$3=Foglio2!$E$10,Doc_dipl_scuola_sec.!E732,IF(Foglio2!$J$3=Foglio2!$E$11,Doc_scuola_media!E732,IF(Foglio2!$J$3=Foglio2!$E$12,Doc_laureati_scuola_sec.!E750,IF(Foglio2!$J$3=Foglio2!$E$13,Direttivi_capi_ist.!E732,0)))))))))))</f>
        <v>0</v>
      </c>
      <c r="H750" s="248">
        <f>IF(Foglio2!$J$3=Foglio2!$E$3,Ausiliari_Coll.Scol.!F732,IF(Foglio2!$J$3=Foglio2!$E$4,Collab._Tecnici!F732,IF(Foglio2!$J$3=Foglio2!$E$5,Assistenti_Tecnici!F732,IF(Foglio2!$J$3=Foglio2!$E$6,Assistenti_Amm.vo!F732,IF(Foglio2!$J$3=Foglio2!$E$7,Resp_Coord_Amm.vo!F732,IF(Foglio2!$J$3=Foglio2!$E$8,Direttore_Amm.vo!F732,IF(Foglio2!$J$3=Foglio2!$E$9,Doc_mat_elem.re!F732,IF(Foglio2!$J$3=Foglio2!$E$10,Doc_dipl_scuola_sec.!F732,IF(Foglio2!$J$3=Foglio2!$E$11,Doc_scuola_media!F732,IF(Foglio2!$J$3=Foglio2!$E$12,Doc_laureati_scuola_sec.!F750,IF(Foglio2!$J$3=Foglio2!$E$13,Direttivi_capi_ist.!F732,0)))))))))))</f>
        <v>0</v>
      </c>
      <c r="I750" s="248">
        <f>IF(Foglio2!$J$3=Foglio2!$E$3,Ausiliari_Coll.Scol.!G732,IF(Foglio2!$J$3=Foglio2!$E$4,Collab._Tecnici!G732,IF(Foglio2!$J$3=Foglio2!$E$5,Assistenti_Tecnici!G732,IF(Foglio2!$J$3=Foglio2!$E$6,Assistenti_Amm.vo!G732,IF(Foglio2!$J$3=Foglio2!$E$7,Resp_Coord_Amm.vo!G732,IF(Foglio2!$J$3=Foglio2!$E$8,Direttore_Amm.vo!G732,IF(Foglio2!$J$3=Foglio2!$E$9,Doc_mat_elem.re!G732,IF(Foglio2!$J$3=Foglio2!$E$10,Doc_dipl_scuola_sec.!G732,IF(Foglio2!$J$3=Foglio2!$E$11,Doc_scuola_media!G732,IF(Foglio2!$J$3=Foglio2!$E$12,Doc_laureati_scuola_sec.!G750,IF(Foglio2!$J$3=Foglio2!$E$13,Direttivi_capi_ist.!G732,0)))))))))))</f>
        <v>0</v>
      </c>
      <c r="J750" s="248">
        <f>IF(Foglio2!$J$3=Foglio2!$E$3,Ausiliari_Coll.Scol.!H732,IF(Foglio2!$J$3=Foglio2!$E$4,Collab._Tecnici!H732,IF(Foglio2!$J$3=Foglio2!$E$5,Assistenti_Tecnici!H732,IF(Foglio2!$J$3=Foglio2!$E$6,Assistenti_Amm.vo!H732,IF(Foglio2!$J$3=Foglio2!$E$7,Resp_Coord_Amm.vo!H732,IF(Foglio2!$J$3=Foglio2!$E$8,Direttore_Amm.vo!H732,IF(Foglio2!$J$3=Foglio2!$E$9,Doc_mat_elem.re!H732,IF(Foglio2!$J$3=Foglio2!$E$10,Doc_dipl_scuola_sec.!H732,IF(Foglio2!$J$3=Foglio2!$E$11,Doc_scuola_media!H732,IF(Foglio2!$J$3=Foglio2!$E$12,Doc_laureati_scuola_sec.!H750,IF(Foglio2!$J$3=Foglio2!$E$13,Direttivi_capi_ist.!H732,0)))))))))))</f>
        <v>0</v>
      </c>
      <c r="K750" s="248">
        <f>IF(Foglio2!$J$3=Foglio2!$E$3,Ausiliari_Coll.Scol.!I732,IF(Foglio2!$J$3=Foglio2!$E$4,Collab._Tecnici!I732,IF(Foglio2!$J$3=Foglio2!$E$5,Assistenti_Tecnici!I732,IF(Foglio2!$J$3=Foglio2!$E$6,Assistenti_Amm.vo!I732,IF(Foglio2!$J$3=Foglio2!$E$7,Resp_Coord_Amm.vo!I732,IF(Foglio2!$J$3=Foglio2!$E$8,Direttore_Amm.vo!I732,IF(Foglio2!$J$3=Foglio2!$E$9,Doc_mat_elem.re!I732,IF(Foglio2!$J$3=Foglio2!$E$10,Doc_dipl_scuola_sec.!I732,IF(Foglio2!$J$3=Foglio2!$E$11,Doc_scuola_media!I732,IF(Foglio2!$J$3=Foglio2!$E$12,Doc_laureati_scuola_sec.!I750,IF(Foglio2!$J$3=Foglio2!$E$13,Direttivi_capi_ist.!I732,0)))))))))))</f>
        <v>0</v>
      </c>
      <c r="L750" s="248">
        <f>IF(Foglio2!$J$3=Foglio2!$E$3,Ausiliari_Coll.Scol.!J732,IF(Foglio2!$J$3=Foglio2!$E$4,Collab._Tecnici!J732,IF(Foglio2!$J$3=Foglio2!$E$5,Assistenti_Tecnici!J732,IF(Foglio2!$J$3=Foglio2!$E$6,Assistenti_Amm.vo!J732,IF(Foglio2!$J$3=Foglio2!$E$7,Resp_Coord_Amm.vo!J732,IF(Foglio2!$J$3=Foglio2!$E$8,Direttore_Amm.vo!J732,IF(Foglio2!$J$3=Foglio2!$E$9,Doc_mat_elem.re!J732,IF(Foglio2!$J$3=Foglio2!$E$10,Doc_dipl_scuola_sec.!J732,IF(Foglio2!$J$3=Foglio2!$E$11,Doc_scuola_media!J732,IF(Foglio2!$J$3=Foglio2!$E$12,Doc_laureati_scuola_sec.!J750,IF(Foglio2!$J$3=Foglio2!$E$13,Direttivi_capi_ist.!J732,0)))))))))))</f>
        <v>0</v>
      </c>
      <c r="M750" s="249">
        <f>IF(Foglio2!$J$3=Foglio2!$E$3,Ausiliari_Coll.Scol.!K732,IF(Foglio2!$J$3=Foglio2!$E$4,Collab._Tecnici!K732,IF(Foglio2!$J$3=Foglio2!$E$5,Assistenti_Tecnici!K732,IF(Foglio2!$J$3=Foglio2!$E$6,Assistenti_Amm.vo!K732,IF(Foglio2!$J$3=Foglio2!$E$7,Resp_Coord_Amm.vo!K732,IF(Foglio2!$J$3=Foglio2!$E$8,Direttore_Amm.vo!K732,IF(Foglio2!$J$3=Foglio2!$E$9,Doc_mat_elem.re!K732,IF(Foglio2!$J$3=Foglio2!$E$10,Doc_dipl_scuola_sec.!K732,IF(Foglio2!$J$3=Foglio2!$E$11,Doc_scuola_media!K732,IF(Foglio2!$J$3=Foglio2!$E$12,Doc_laureati_scuola_sec.!K750,IF(Foglio2!$J$3=Foglio2!$E$13,Direttivi_capi_ist.!K732,0)))))))))))</f>
        <v>0</v>
      </c>
      <c r="N750" s="250">
        <f>IF(Foglio2!$J$3=Foglio2!$E$3,Ausiliari_Coll.Scol.!L732,IF(Foglio2!$J$3=Foglio2!$E$4,Collab._Tecnici!L732,IF(Foglio2!$J$3=Foglio2!$E$5,Assistenti_Tecnici!L732,IF(Foglio2!$J$3=Foglio2!$E$6,Assistenti_Amm.vo!L732,IF(Foglio2!$J$3=Foglio2!$E$7,Resp_Coord_Amm.vo!L732,IF(Foglio2!$J$3=Foglio2!$E$8,Direttore_Amm.vo!L732,IF(Foglio2!$J$3=Foglio2!$E$9,Doc_mat_elem.re!L732,IF(Foglio2!$J$3=Foglio2!$E$10,Doc_dipl_scuola_sec.!L732,IF(Foglio2!$J$3=Foglio2!$E$11,Doc_scuola_media!L732,IF(Foglio2!$J$3=Foglio2!$E$12,Doc_laureati_scuola_sec.!L750,IF(Foglio2!$J$3=Foglio2!$E$13,Direttivi_capi_ist.!L732,0)))))))))))</f>
        <v>0</v>
      </c>
      <c r="O750" s="251">
        <f>IF(Foglio2!$J$3=Foglio2!$E$3,Ausiliari_Coll.Scol.!M732,IF(Foglio2!$J$3=Foglio2!$E$4,Collab._Tecnici!M732,IF(Foglio2!$J$3=Foglio2!$E$5,Assistenti_Tecnici!M732,IF(Foglio2!$J$3=Foglio2!$E$6,Assistenti_Amm.vo!M732,IF(Foglio2!$J$3=Foglio2!$E$7,Resp_Coord_Amm.vo!M732,IF(Foglio2!$J$3=Foglio2!$E$8,Direttore_Amm.vo!M732,IF(Foglio2!$J$3=Foglio2!$E$9,Doc_mat_elem.re!M732,IF(Foglio2!$J$3=Foglio2!$E$10,Doc_dipl_scuola_sec.!M732,IF(Foglio2!$J$3=Foglio2!$E$11,Doc_scuola_media!M732,IF(Foglio2!$J$3=Foglio2!$E$12,Doc_laureati_scuola_sec.!M750,IF(Foglio2!$J$3=Foglio2!$E$13,Direttivi_capi_ist.!M732,0)))))))))))</f>
        <v>0</v>
      </c>
      <c r="P750" s="252">
        <f>IF(Foglio2!$J$3=Foglio2!$E$3,Ausiliari_Coll.Scol.!N732,IF(Foglio2!$J$3=Foglio2!$E$4,Collab._Tecnici!N732,IF(Foglio2!$J$3=Foglio2!$E$5,Assistenti_Tecnici!N732,IF(Foglio2!$J$3=Foglio2!$E$6,Assistenti_Amm.vo!N732,IF(Foglio2!$J$3=Foglio2!$E$7,Resp_Coord_Amm.vo!N732,IF(Foglio2!$J$3=Foglio2!$E$8,Direttore_Amm.vo!N732,IF(Foglio2!$J$3=Foglio2!$E$9,Doc_mat_elem.re!N732,IF(Foglio2!$J$3=Foglio2!$E$10,Doc_dipl_scuola_sec.!N732,IF(Foglio2!$J$3=Foglio2!$E$11,Doc_scuola_media!N732,IF(Foglio2!$J$3=Foglio2!$E$12,Doc_laureati_scuola_sec.!N750,IF(Foglio2!$J$3=Foglio2!$E$13,Direttivi_capi_ist.!N732,0)))))))))))</f>
        <v>0</v>
      </c>
      <c r="Q750" s="252">
        <f>IF(Foglio2!$J$3=Foglio2!$E$3,Ausiliari_Coll.Scol.!O732,IF(Foglio2!$J$3=Foglio2!$E$4,Collab._Tecnici!O732,IF(Foglio2!$J$3=Foglio2!$E$5,Assistenti_Tecnici!O732,IF(Foglio2!$J$3=Foglio2!$E$6,Assistenti_Amm.vo!O732,IF(Foglio2!$J$3=Foglio2!$E$7,Resp_Coord_Amm.vo!O732,IF(Foglio2!$J$3=Foglio2!$E$8,Direttore_Amm.vo!O732,IF(Foglio2!$J$3=Foglio2!$E$9,Doc_mat_elem.re!O732,IF(Foglio2!$J$3=Foglio2!$E$10,Doc_dipl_scuola_sec.!O732,IF(Foglio2!$J$3=Foglio2!$E$11,Doc_scuola_media!O732,IF(Foglio2!$J$3=Foglio2!$E$12,Doc_laureati_scuola_sec.!O750,IF(Foglio2!$J$3=Foglio2!$E$13,Direttivi_capi_ist.!O732,0)))))))))))</f>
        <v>0</v>
      </c>
      <c r="R750" s="252">
        <f>IF(Foglio2!$J$3=Foglio2!$E$3,Ausiliari_Coll.Scol.!P732,IF(Foglio2!$J$3=Foglio2!$E$4,Collab._Tecnici!P732,IF(Foglio2!$J$3=Foglio2!$E$5,Assistenti_Tecnici!P732,IF(Foglio2!$J$3=Foglio2!$E$6,Assistenti_Amm.vo!P732,IF(Foglio2!$J$3=Foglio2!$E$7,Resp_Coord_Amm.vo!P732,IF(Foglio2!$J$3=Foglio2!$E$8,Direttore_Amm.vo!P732,IF(Foglio2!$J$3=Foglio2!$E$9,Doc_mat_elem.re!P732,IF(Foglio2!$J$3=Foglio2!$E$10,Doc_dipl_scuola_sec.!P732,IF(Foglio2!$J$3=Foglio2!$E$11,Doc_scuola_media!P732,IF(Foglio2!$J$3=Foglio2!$E$12,Doc_laureati_scuola_sec.!P750,IF(Foglio2!$J$3=Foglio2!$E$13,Direttivi_capi_ist.!P732,0)))))))))))</f>
        <v>0</v>
      </c>
      <c r="S750" s="252">
        <f>IF(Foglio2!$J$3=Foglio2!$E$3,Ausiliari_Coll.Scol.!Q732,IF(Foglio2!$J$3=Foglio2!$E$4,Collab._Tecnici!Q732,IF(Foglio2!$J$3=Foglio2!$E$5,Assistenti_Tecnici!Q732,IF(Foglio2!$J$3=Foglio2!$E$6,Assistenti_Amm.vo!Q732,IF(Foglio2!$J$3=Foglio2!$E$7,Resp_Coord_Amm.vo!Q732,IF(Foglio2!$J$3=Foglio2!$E$8,Direttore_Amm.vo!Q732,IF(Foglio2!$J$3=Foglio2!$E$9,Doc_mat_elem.re!Q732,IF(Foglio2!$J$3=Foglio2!$E$10,Doc_dipl_scuola_sec.!Q732,IF(Foglio2!$J$3=Foglio2!$E$11,Doc_scuola_media!Q732,IF(Foglio2!$J$3=Foglio2!$E$12,Doc_laureati_scuola_sec.!Q750,IF(Foglio2!$J$3=Foglio2!$E$13,Direttivi_capi_ist.!Q732,0)))))))))))</f>
        <v>0</v>
      </c>
      <c r="T750" s="252">
        <f>IF(Foglio2!$J$3=Foglio2!$E$3,Ausiliari_Coll.Scol.!R732,IF(Foglio2!$J$3=Foglio2!$E$4,Collab._Tecnici!R732,IF(Foglio2!$J$3=Foglio2!$E$5,Assistenti_Tecnici!R732,IF(Foglio2!$J$3=Foglio2!$E$6,Assistenti_Amm.vo!R732,IF(Foglio2!$J$3=Foglio2!$E$7,Resp_Coord_Amm.vo!R732,IF(Foglio2!$J$3=Foglio2!$E$8,Direttore_Amm.vo!R732,IF(Foglio2!$J$3=Foglio2!$E$9,Doc_mat_elem.re!R732,IF(Foglio2!$J$3=Foglio2!$E$10,Doc_dipl_scuola_sec.!R732,IF(Foglio2!$J$3=Foglio2!$E$11,Doc_scuola_media!R732,IF(Foglio2!$J$3=Foglio2!$E$12,Doc_laureati_scuola_sec.!R750,IF(Foglio2!$J$3=Foglio2!$E$13,Direttivi_capi_ist.!R732,0)))))))))))</f>
        <v>0</v>
      </c>
      <c r="U750" s="252">
        <f t="shared" ref="U750" si="4780">(P750)/12*0.8</f>
        <v>0</v>
      </c>
      <c r="V750" s="252">
        <f t="shared" ref="V750" si="4781">(P750+R750)/12*0.8</f>
        <v>0</v>
      </c>
      <c r="W750" s="253" t="str">
        <f t="shared" si="4669"/>
        <v>Fascia Da 9 a 14 Decorrenza 1/3/2018</v>
      </c>
    </row>
    <row r="751" spans="1:23" ht="9" customHeight="1" x14ac:dyDescent="0.2">
      <c r="B751" s="245">
        <f t="shared" si="4401"/>
        <v>43163</v>
      </c>
      <c r="C751" s="498"/>
      <c r="D751" s="498"/>
      <c r="E751" s="254" t="s">
        <v>4</v>
      </c>
      <c r="F751" s="255">
        <v>14</v>
      </c>
      <c r="G751" s="267">
        <f t="shared" ref="G751" si="4782">G750*1936.27</f>
        <v>0</v>
      </c>
      <c r="H751" s="267">
        <f t="shared" ref="H751" si="4783">H750*1936.27</f>
        <v>0</v>
      </c>
      <c r="I751" s="267">
        <f t="shared" ref="I751" si="4784">I750*1936.27</f>
        <v>0</v>
      </c>
      <c r="J751" s="267">
        <f t="shared" ref="J751" si="4785">J750*1936.27</f>
        <v>0</v>
      </c>
      <c r="K751" s="267">
        <f t="shared" ref="K751" si="4786">K750*1936.27</f>
        <v>0</v>
      </c>
      <c r="L751" s="266">
        <f t="shared" ref="L751" si="4787">L750*1936.27</f>
        <v>0</v>
      </c>
      <c r="M751" s="267">
        <f t="shared" ref="M751" si="4788">M750*1936.27</f>
        <v>0</v>
      </c>
      <c r="N751" s="182">
        <f t="shared" ref="N751" si="4789">N750*1936.27</f>
        <v>0</v>
      </c>
      <c r="O751" s="183">
        <f t="shared" ref="O751" si="4790">O750*1936.27</f>
        <v>0</v>
      </c>
      <c r="P751" s="184">
        <f t="shared" ref="P751" si="4791">P750*1936.27</f>
        <v>0</v>
      </c>
      <c r="Q751" s="184">
        <f t="shared" ref="Q751" si="4792">Q750*1936.27</f>
        <v>0</v>
      </c>
      <c r="R751" s="184">
        <f t="shared" ref="R751" si="4793">R750*1936.27</f>
        <v>0</v>
      </c>
      <c r="S751" s="184">
        <f t="shared" ref="S751" si="4794">S750*1936.27</f>
        <v>0</v>
      </c>
      <c r="T751" s="184">
        <f t="shared" ref="T751" si="4795">T750*1936.27</f>
        <v>0</v>
      </c>
      <c r="U751" s="184">
        <f t="shared" ref="U751" si="4796">U750*1936.27</f>
        <v>0</v>
      </c>
      <c r="V751" s="184">
        <f t="shared" ref="V751" si="4797">V750*1936.27</f>
        <v>0</v>
      </c>
    </row>
    <row r="752" spans="1:23" ht="12.75" customHeight="1" x14ac:dyDescent="0.2">
      <c r="A752" s="104">
        <f>IF(Foglio2!$J$7=1,TRUNC(Base!V752,0),TRUNC(Base!U752,0))</f>
        <v>0</v>
      </c>
      <c r="B752" s="245">
        <f t="shared" si="4401"/>
        <v>43164</v>
      </c>
      <c r="C752" s="498"/>
      <c r="D752" s="498"/>
      <c r="E752" s="259" t="s">
        <v>3</v>
      </c>
      <c r="F752" s="260">
        <v>15</v>
      </c>
      <c r="G752" s="248">
        <f>IF(Foglio2!$J$3=Foglio2!$E$3,Ausiliari_Coll.Scol.!E734,IF(Foglio2!$J$3=Foglio2!$E$4,Collab._Tecnici!E734,IF(Foglio2!$J$3=Foglio2!$E$5,Assistenti_Tecnici!E734,IF(Foglio2!$J$3=Foglio2!$E$6,Assistenti_Amm.vo!E734,IF(Foglio2!$J$3=Foglio2!$E$7,Resp_Coord_Amm.vo!E734,IF(Foglio2!$J$3=Foglio2!$E$8,Direttore_Amm.vo!E734,IF(Foglio2!$J$3=Foglio2!$E$9,Doc_mat_elem.re!E734,IF(Foglio2!$J$3=Foglio2!$E$10,Doc_dipl_scuola_sec.!E734,IF(Foglio2!$J$3=Foglio2!$E$11,Doc_scuola_media!E734,IF(Foglio2!$J$3=Foglio2!$E$12,Doc_laureati_scuola_sec.!E752,IF(Foglio2!$J$3=Foglio2!$E$13,Direttivi_capi_ist.!E734,0)))))))))))</f>
        <v>0</v>
      </c>
      <c r="H752" s="248">
        <f>IF(Foglio2!$J$3=Foglio2!$E$3,Ausiliari_Coll.Scol.!F734,IF(Foglio2!$J$3=Foglio2!$E$4,Collab._Tecnici!F734,IF(Foglio2!$J$3=Foglio2!$E$5,Assistenti_Tecnici!F734,IF(Foglio2!$J$3=Foglio2!$E$6,Assistenti_Amm.vo!F734,IF(Foglio2!$J$3=Foglio2!$E$7,Resp_Coord_Amm.vo!F734,IF(Foglio2!$J$3=Foglio2!$E$8,Direttore_Amm.vo!F734,IF(Foglio2!$J$3=Foglio2!$E$9,Doc_mat_elem.re!F734,IF(Foglio2!$J$3=Foglio2!$E$10,Doc_dipl_scuola_sec.!F734,IF(Foglio2!$J$3=Foglio2!$E$11,Doc_scuola_media!F734,IF(Foglio2!$J$3=Foglio2!$E$12,Doc_laureati_scuola_sec.!F752,IF(Foglio2!$J$3=Foglio2!$E$13,Direttivi_capi_ist.!F734,0)))))))))))</f>
        <v>0</v>
      </c>
      <c r="I752" s="248">
        <f>IF(Foglio2!$J$3=Foglio2!$E$3,Ausiliari_Coll.Scol.!G734,IF(Foglio2!$J$3=Foglio2!$E$4,Collab._Tecnici!G734,IF(Foglio2!$J$3=Foglio2!$E$5,Assistenti_Tecnici!G734,IF(Foglio2!$J$3=Foglio2!$E$6,Assistenti_Amm.vo!G734,IF(Foglio2!$J$3=Foglio2!$E$7,Resp_Coord_Amm.vo!G734,IF(Foglio2!$J$3=Foglio2!$E$8,Direttore_Amm.vo!G734,IF(Foglio2!$J$3=Foglio2!$E$9,Doc_mat_elem.re!G734,IF(Foglio2!$J$3=Foglio2!$E$10,Doc_dipl_scuola_sec.!G734,IF(Foglio2!$J$3=Foglio2!$E$11,Doc_scuola_media!G734,IF(Foglio2!$J$3=Foglio2!$E$12,Doc_laureati_scuola_sec.!G752,IF(Foglio2!$J$3=Foglio2!$E$13,Direttivi_capi_ist.!G734,0)))))))))))</f>
        <v>0</v>
      </c>
      <c r="J752" s="248">
        <f>IF(Foglio2!$J$3=Foglio2!$E$3,Ausiliari_Coll.Scol.!H734,IF(Foglio2!$J$3=Foglio2!$E$4,Collab._Tecnici!H734,IF(Foglio2!$J$3=Foglio2!$E$5,Assistenti_Tecnici!H734,IF(Foglio2!$J$3=Foglio2!$E$6,Assistenti_Amm.vo!H734,IF(Foglio2!$J$3=Foglio2!$E$7,Resp_Coord_Amm.vo!H734,IF(Foglio2!$J$3=Foglio2!$E$8,Direttore_Amm.vo!H734,IF(Foglio2!$J$3=Foglio2!$E$9,Doc_mat_elem.re!H734,IF(Foglio2!$J$3=Foglio2!$E$10,Doc_dipl_scuola_sec.!H734,IF(Foglio2!$J$3=Foglio2!$E$11,Doc_scuola_media!H734,IF(Foglio2!$J$3=Foglio2!$E$12,Doc_laureati_scuola_sec.!H752,IF(Foglio2!$J$3=Foglio2!$E$13,Direttivi_capi_ist.!H734,0)))))))))))</f>
        <v>0</v>
      </c>
      <c r="K752" s="248">
        <f>IF(Foglio2!$J$3=Foglio2!$E$3,Ausiliari_Coll.Scol.!I734,IF(Foglio2!$J$3=Foglio2!$E$4,Collab._Tecnici!I734,IF(Foglio2!$J$3=Foglio2!$E$5,Assistenti_Tecnici!I734,IF(Foglio2!$J$3=Foglio2!$E$6,Assistenti_Amm.vo!I734,IF(Foglio2!$J$3=Foglio2!$E$7,Resp_Coord_Amm.vo!I734,IF(Foglio2!$J$3=Foglio2!$E$8,Direttore_Amm.vo!I734,IF(Foglio2!$J$3=Foglio2!$E$9,Doc_mat_elem.re!I734,IF(Foglio2!$J$3=Foglio2!$E$10,Doc_dipl_scuola_sec.!I734,IF(Foglio2!$J$3=Foglio2!$E$11,Doc_scuola_media!I734,IF(Foglio2!$J$3=Foglio2!$E$12,Doc_laureati_scuola_sec.!I752,IF(Foglio2!$J$3=Foglio2!$E$13,Direttivi_capi_ist.!I734,0)))))))))))</f>
        <v>0</v>
      </c>
      <c r="L752" s="248">
        <f>IF(Foglio2!$J$3=Foglio2!$E$3,Ausiliari_Coll.Scol.!J734,IF(Foglio2!$J$3=Foglio2!$E$4,Collab._Tecnici!J734,IF(Foglio2!$J$3=Foglio2!$E$5,Assistenti_Tecnici!J734,IF(Foglio2!$J$3=Foglio2!$E$6,Assistenti_Amm.vo!J734,IF(Foglio2!$J$3=Foglio2!$E$7,Resp_Coord_Amm.vo!J734,IF(Foglio2!$J$3=Foglio2!$E$8,Direttore_Amm.vo!J734,IF(Foglio2!$J$3=Foglio2!$E$9,Doc_mat_elem.re!J734,IF(Foglio2!$J$3=Foglio2!$E$10,Doc_dipl_scuola_sec.!J734,IF(Foglio2!$J$3=Foglio2!$E$11,Doc_scuola_media!J734,IF(Foglio2!$J$3=Foglio2!$E$12,Doc_laureati_scuola_sec.!J752,IF(Foglio2!$J$3=Foglio2!$E$13,Direttivi_capi_ist.!J734,0)))))))))))</f>
        <v>0</v>
      </c>
      <c r="M752" s="249">
        <f>IF(Foglio2!$J$3=Foglio2!$E$3,Ausiliari_Coll.Scol.!K734,IF(Foglio2!$J$3=Foglio2!$E$4,Collab._Tecnici!K734,IF(Foglio2!$J$3=Foglio2!$E$5,Assistenti_Tecnici!K734,IF(Foglio2!$J$3=Foglio2!$E$6,Assistenti_Amm.vo!K734,IF(Foglio2!$J$3=Foglio2!$E$7,Resp_Coord_Amm.vo!K734,IF(Foglio2!$J$3=Foglio2!$E$8,Direttore_Amm.vo!K734,IF(Foglio2!$J$3=Foglio2!$E$9,Doc_mat_elem.re!K734,IF(Foglio2!$J$3=Foglio2!$E$10,Doc_dipl_scuola_sec.!K734,IF(Foglio2!$J$3=Foglio2!$E$11,Doc_scuola_media!K734,IF(Foglio2!$J$3=Foglio2!$E$12,Doc_laureati_scuola_sec.!K752,IF(Foglio2!$J$3=Foglio2!$E$13,Direttivi_capi_ist.!K734,0)))))))))))</f>
        <v>0</v>
      </c>
      <c r="N752" s="250">
        <f>IF(Foglio2!$J$3=Foglio2!$E$3,Ausiliari_Coll.Scol.!L734,IF(Foglio2!$J$3=Foglio2!$E$4,Collab._Tecnici!L734,IF(Foglio2!$J$3=Foglio2!$E$5,Assistenti_Tecnici!L734,IF(Foglio2!$J$3=Foglio2!$E$6,Assistenti_Amm.vo!L734,IF(Foglio2!$J$3=Foglio2!$E$7,Resp_Coord_Amm.vo!L734,IF(Foglio2!$J$3=Foglio2!$E$8,Direttore_Amm.vo!L734,IF(Foglio2!$J$3=Foglio2!$E$9,Doc_mat_elem.re!L734,IF(Foglio2!$J$3=Foglio2!$E$10,Doc_dipl_scuola_sec.!L734,IF(Foglio2!$J$3=Foglio2!$E$11,Doc_scuola_media!L734,IF(Foglio2!$J$3=Foglio2!$E$12,Doc_laureati_scuola_sec.!L752,IF(Foglio2!$J$3=Foglio2!$E$13,Direttivi_capi_ist.!L734,0)))))))))))</f>
        <v>0</v>
      </c>
      <c r="O752" s="251">
        <f>IF(Foglio2!$J$3=Foglio2!$E$3,Ausiliari_Coll.Scol.!M734,IF(Foglio2!$J$3=Foglio2!$E$4,Collab._Tecnici!M734,IF(Foglio2!$J$3=Foglio2!$E$5,Assistenti_Tecnici!M734,IF(Foglio2!$J$3=Foglio2!$E$6,Assistenti_Amm.vo!M734,IF(Foglio2!$J$3=Foglio2!$E$7,Resp_Coord_Amm.vo!M734,IF(Foglio2!$J$3=Foglio2!$E$8,Direttore_Amm.vo!M734,IF(Foglio2!$J$3=Foglio2!$E$9,Doc_mat_elem.re!M734,IF(Foglio2!$J$3=Foglio2!$E$10,Doc_dipl_scuola_sec.!M734,IF(Foglio2!$J$3=Foglio2!$E$11,Doc_scuola_media!M734,IF(Foglio2!$J$3=Foglio2!$E$12,Doc_laureati_scuola_sec.!M752,IF(Foglio2!$J$3=Foglio2!$E$13,Direttivi_capi_ist.!M734,0)))))))))))</f>
        <v>0</v>
      </c>
      <c r="P752" s="252">
        <f>IF(Foglio2!$J$3=Foglio2!$E$3,Ausiliari_Coll.Scol.!N734,IF(Foglio2!$J$3=Foglio2!$E$4,Collab._Tecnici!N734,IF(Foglio2!$J$3=Foglio2!$E$5,Assistenti_Tecnici!N734,IF(Foglio2!$J$3=Foglio2!$E$6,Assistenti_Amm.vo!N734,IF(Foglio2!$J$3=Foglio2!$E$7,Resp_Coord_Amm.vo!N734,IF(Foglio2!$J$3=Foglio2!$E$8,Direttore_Amm.vo!N734,IF(Foglio2!$J$3=Foglio2!$E$9,Doc_mat_elem.re!N734,IF(Foglio2!$J$3=Foglio2!$E$10,Doc_dipl_scuola_sec.!N734,IF(Foglio2!$J$3=Foglio2!$E$11,Doc_scuola_media!N734,IF(Foglio2!$J$3=Foglio2!$E$12,Doc_laureati_scuola_sec.!N752,IF(Foglio2!$J$3=Foglio2!$E$13,Direttivi_capi_ist.!N734,0)))))))))))</f>
        <v>0</v>
      </c>
      <c r="Q752" s="252">
        <f>IF(Foglio2!$J$3=Foglio2!$E$3,Ausiliari_Coll.Scol.!O734,IF(Foglio2!$J$3=Foglio2!$E$4,Collab._Tecnici!O734,IF(Foglio2!$J$3=Foglio2!$E$5,Assistenti_Tecnici!O734,IF(Foglio2!$J$3=Foglio2!$E$6,Assistenti_Amm.vo!O734,IF(Foglio2!$J$3=Foglio2!$E$7,Resp_Coord_Amm.vo!O734,IF(Foglio2!$J$3=Foglio2!$E$8,Direttore_Amm.vo!O734,IF(Foglio2!$J$3=Foglio2!$E$9,Doc_mat_elem.re!O734,IF(Foglio2!$J$3=Foglio2!$E$10,Doc_dipl_scuola_sec.!O734,IF(Foglio2!$J$3=Foglio2!$E$11,Doc_scuola_media!O734,IF(Foglio2!$J$3=Foglio2!$E$12,Doc_laureati_scuola_sec.!O752,IF(Foglio2!$J$3=Foglio2!$E$13,Direttivi_capi_ist.!O734,0)))))))))))</f>
        <v>0</v>
      </c>
      <c r="R752" s="252">
        <f>IF(Foglio2!$J$3=Foglio2!$E$3,Ausiliari_Coll.Scol.!P734,IF(Foglio2!$J$3=Foglio2!$E$4,Collab._Tecnici!P734,IF(Foglio2!$J$3=Foglio2!$E$5,Assistenti_Tecnici!P734,IF(Foglio2!$J$3=Foglio2!$E$6,Assistenti_Amm.vo!P734,IF(Foglio2!$J$3=Foglio2!$E$7,Resp_Coord_Amm.vo!P734,IF(Foglio2!$J$3=Foglio2!$E$8,Direttore_Amm.vo!P734,IF(Foglio2!$J$3=Foglio2!$E$9,Doc_mat_elem.re!P734,IF(Foglio2!$J$3=Foglio2!$E$10,Doc_dipl_scuola_sec.!P734,IF(Foglio2!$J$3=Foglio2!$E$11,Doc_scuola_media!P734,IF(Foglio2!$J$3=Foglio2!$E$12,Doc_laureati_scuola_sec.!P752,IF(Foglio2!$J$3=Foglio2!$E$13,Direttivi_capi_ist.!P734,0)))))))))))</f>
        <v>0</v>
      </c>
      <c r="S752" s="252">
        <f>IF(Foglio2!$J$3=Foglio2!$E$3,Ausiliari_Coll.Scol.!Q734,IF(Foglio2!$J$3=Foglio2!$E$4,Collab._Tecnici!Q734,IF(Foglio2!$J$3=Foglio2!$E$5,Assistenti_Tecnici!Q734,IF(Foglio2!$J$3=Foglio2!$E$6,Assistenti_Amm.vo!Q734,IF(Foglio2!$J$3=Foglio2!$E$7,Resp_Coord_Amm.vo!Q734,IF(Foglio2!$J$3=Foglio2!$E$8,Direttore_Amm.vo!Q734,IF(Foglio2!$J$3=Foglio2!$E$9,Doc_mat_elem.re!Q734,IF(Foglio2!$J$3=Foglio2!$E$10,Doc_dipl_scuola_sec.!Q734,IF(Foglio2!$J$3=Foglio2!$E$11,Doc_scuola_media!Q734,IF(Foglio2!$J$3=Foglio2!$E$12,Doc_laureati_scuola_sec.!Q752,IF(Foglio2!$J$3=Foglio2!$E$13,Direttivi_capi_ist.!Q734,0)))))))))))</f>
        <v>0</v>
      </c>
      <c r="T752" s="252">
        <f>IF(Foglio2!$J$3=Foglio2!$E$3,Ausiliari_Coll.Scol.!R734,IF(Foglio2!$J$3=Foglio2!$E$4,Collab._Tecnici!R734,IF(Foglio2!$J$3=Foglio2!$E$5,Assistenti_Tecnici!R734,IF(Foglio2!$J$3=Foglio2!$E$6,Assistenti_Amm.vo!R734,IF(Foglio2!$J$3=Foglio2!$E$7,Resp_Coord_Amm.vo!R734,IF(Foglio2!$J$3=Foglio2!$E$8,Direttore_Amm.vo!R734,IF(Foglio2!$J$3=Foglio2!$E$9,Doc_mat_elem.re!R734,IF(Foglio2!$J$3=Foglio2!$E$10,Doc_dipl_scuola_sec.!R734,IF(Foglio2!$J$3=Foglio2!$E$11,Doc_scuola_media!R734,IF(Foglio2!$J$3=Foglio2!$E$12,Doc_laureati_scuola_sec.!R752,IF(Foglio2!$J$3=Foglio2!$E$13,Direttivi_capi_ist.!R734,0)))))))))))</f>
        <v>0</v>
      </c>
      <c r="U752" s="252">
        <f t="shared" ref="U752" si="4798">(P752)/12*0.8</f>
        <v>0</v>
      </c>
      <c r="V752" s="252">
        <f t="shared" ref="V752" si="4799">(P752+R752)/12*0.8</f>
        <v>0</v>
      </c>
      <c r="W752" s="253" t="str">
        <f t="shared" si="4688"/>
        <v>Fascia Da 15 a 20 Decorrenza 1/3/2018</v>
      </c>
    </row>
    <row r="753" spans="1:23" ht="9" customHeight="1" x14ac:dyDescent="0.2">
      <c r="B753" s="245">
        <f t="shared" si="4401"/>
        <v>43165</v>
      </c>
      <c r="C753" s="498"/>
      <c r="D753" s="498"/>
      <c r="E753" s="254" t="s">
        <v>4</v>
      </c>
      <c r="F753" s="255">
        <v>20</v>
      </c>
      <c r="G753" s="267">
        <f t="shared" ref="G753" si="4800">G752*1936.27</f>
        <v>0</v>
      </c>
      <c r="H753" s="267">
        <f t="shared" ref="H753" si="4801">H752*1936.27</f>
        <v>0</v>
      </c>
      <c r="I753" s="267">
        <f t="shared" ref="I753" si="4802">I752*1936.27</f>
        <v>0</v>
      </c>
      <c r="J753" s="267">
        <f t="shared" ref="J753" si="4803">J752*1936.27</f>
        <v>0</v>
      </c>
      <c r="K753" s="267">
        <f t="shared" ref="K753" si="4804">K752*1936.27</f>
        <v>0</v>
      </c>
      <c r="L753" s="266">
        <f t="shared" ref="L753" si="4805">L752*1936.27</f>
        <v>0</v>
      </c>
      <c r="M753" s="267">
        <f t="shared" ref="M753" si="4806">M752*1936.27</f>
        <v>0</v>
      </c>
      <c r="N753" s="182">
        <f t="shared" ref="N753" si="4807">N752*1936.27</f>
        <v>0</v>
      </c>
      <c r="O753" s="183">
        <f t="shared" ref="O753" si="4808">O752*1936.27</f>
        <v>0</v>
      </c>
      <c r="P753" s="184">
        <f t="shared" ref="P753" si="4809">P752*1936.27</f>
        <v>0</v>
      </c>
      <c r="Q753" s="184">
        <f t="shared" ref="Q753" si="4810">Q752*1936.27</f>
        <v>0</v>
      </c>
      <c r="R753" s="184">
        <f t="shared" ref="R753" si="4811">R752*1936.27</f>
        <v>0</v>
      </c>
      <c r="S753" s="184">
        <f t="shared" ref="S753" si="4812">S752*1936.27</f>
        <v>0</v>
      </c>
      <c r="T753" s="184">
        <f t="shared" ref="T753" si="4813">T752*1936.27</f>
        <v>0</v>
      </c>
      <c r="U753" s="184">
        <f t="shared" ref="U753" si="4814">U752*1936.27</f>
        <v>0</v>
      </c>
      <c r="V753" s="184">
        <f t="shared" ref="V753" si="4815">V752*1936.27</f>
        <v>0</v>
      </c>
    </row>
    <row r="754" spans="1:23" ht="12.75" customHeight="1" x14ac:dyDescent="0.2">
      <c r="A754" s="104">
        <f>IF(Foglio2!$J$7=1,TRUNC(Base!V754,0),TRUNC(Base!U754,0))</f>
        <v>0</v>
      </c>
      <c r="B754" s="245">
        <f t="shared" si="4401"/>
        <v>43166</v>
      </c>
      <c r="C754" s="498"/>
      <c r="D754" s="498"/>
      <c r="E754" s="259" t="s">
        <v>3</v>
      </c>
      <c r="F754" s="260">
        <v>21</v>
      </c>
      <c r="G754" s="248">
        <f>IF(Foglio2!$J$3=Foglio2!$E$3,Ausiliari_Coll.Scol.!E736,IF(Foglio2!$J$3=Foglio2!$E$4,Collab._Tecnici!E736,IF(Foglio2!$J$3=Foglio2!$E$5,Assistenti_Tecnici!E736,IF(Foglio2!$J$3=Foglio2!$E$6,Assistenti_Amm.vo!E736,IF(Foglio2!$J$3=Foglio2!$E$7,Resp_Coord_Amm.vo!E736,IF(Foglio2!$J$3=Foglio2!$E$8,Direttore_Amm.vo!E736,IF(Foglio2!$J$3=Foglio2!$E$9,Doc_mat_elem.re!E736,IF(Foglio2!$J$3=Foglio2!$E$10,Doc_dipl_scuola_sec.!E736,IF(Foglio2!$J$3=Foglio2!$E$11,Doc_scuola_media!E736,IF(Foglio2!$J$3=Foglio2!$E$12,Doc_laureati_scuola_sec.!E754,IF(Foglio2!$J$3=Foglio2!$E$13,Direttivi_capi_ist.!E736,0)))))))))))</f>
        <v>0</v>
      </c>
      <c r="H754" s="248">
        <f>IF(Foglio2!$J$3=Foglio2!$E$3,Ausiliari_Coll.Scol.!F736,IF(Foglio2!$J$3=Foglio2!$E$4,Collab._Tecnici!F736,IF(Foglio2!$J$3=Foglio2!$E$5,Assistenti_Tecnici!F736,IF(Foglio2!$J$3=Foglio2!$E$6,Assistenti_Amm.vo!F736,IF(Foglio2!$J$3=Foglio2!$E$7,Resp_Coord_Amm.vo!F736,IF(Foglio2!$J$3=Foglio2!$E$8,Direttore_Amm.vo!F736,IF(Foglio2!$J$3=Foglio2!$E$9,Doc_mat_elem.re!F736,IF(Foglio2!$J$3=Foglio2!$E$10,Doc_dipl_scuola_sec.!F736,IF(Foglio2!$J$3=Foglio2!$E$11,Doc_scuola_media!F736,IF(Foglio2!$J$3=Foglio2!$E$12,Doc_laureati_scuola_sec.!F754,IF(Foglio2!$J$3=Foglio2!$E$13,Direttivi_capi_ist.!F736,0)))))))))))</f>
        <v>0</v>
      </c>
      <c r="I754" s="248">
        <f>IF(Foglio2!$J$3=Foglio2!$E$3,Ausiliari_Coll.Scol.!G736,IF(Foglio2!$J$3=Foglio2!$E$4,Collab._Tecnici!G736,IF(Foglio2!$J$3=Foglio2!$E$5,Assistenti_Tecnici!G736,IF(Foglio2!$J$3=Foglio2!$E$6,Assistenti_Amm.vo!G736,IF(Foglio2!$J$3=Foglio2!$E$7,Resp_Coord_Amm.vo!G736,IF(Foglio2!$J$3=Foglio2!$E$8,Direttore_Amm.vo!G736,IF(Foglio2!$J$3=Foglio2!$E$9,Doc_mat_elem.re!G736,IF(Foglio2!$J$3=Foglio2!$E$10,Doc_dipl_scuola_sec.!G736,IF(Foglio2!$J$3=Foglio2!$E$11,Doc_scuola_media!G736,IF(Foglio2!$J$3=Foglio2!$E$12,Doc_laureati_scuola_sec.!G754,IF(Foglio2!$J$3=Foglio2!$E$13,Direttivi_capi_ist.!G736,0)))))))))))</f>
        <v>0</v>
      </c>
      <c r="J754" s="248">
        <f>IF(Foglio2!$J$3=Foglio2!$E$3,Ausiliari_Coll.Scol.!H736,IF(Foglio2!$J$3=Foglio2!$E$4,Collab._Tecnici!H736,IF(Foglio2!$J$3=Foglio2!$E$5,Assistenti_Tecnici!H736,IF(Foglio2!$J$3=Foglio2!$E$6,Assistenti_Amm.vo!H736,IF(Foglio2!$J$3=Foglio2!$E$7,Resp_Coord_Amm.vo!H736,IF(Foglio2!$J$3=Foglio2!$E$8,Direttore_Amm.vo!H736,IF(Foglio2!$J$3=Foglio2!$E$9,Doc_mat_elem.re!H736,IF(Foglio2!$J$3=Foglio2!$E$10,Doc_dipl_scuola_sec.!H736,IF(Foglio2!$J$3=Foglio2!$E$11,Doc_scuola_media!H736,IF(Foglio2!$J$3=Foglio2!$E$12,Doc_laureati_scuola_sec.!H754,IF(Foglio2!$J$3=Foglio2!$E$13,Direttivi_capi_ist.!H736,0)))))))))))</f>
        <v>0</v>
      </c>
      <c r="K754" s="248">
        <f>IF(Foglio2!$J$3=Foglio2!$E$3,Ausiliari_Coll.Scol.!I736,IF(Foglio2!$J$3=Foglio2!$E$4,Collab._Tecnici!I736,IF(Foglio2!$J$3=Foglio2!$E$5,Assistenti_Tecnici!I736,IF(Foglio2!$J$3=Foglio2!$E$6,Assistenti_Amm.vo!I736,IF(Foglio2!$J$3=Foglio2!$E$7,Resp_Coord_Amm.vo!I736,IF(Foglio2!$J$3=Foglio2!$E$8,Direttore_Amm.vo!I736,IF(Foglio2!$J$3=Foglio2!$E$9,Doc_mat_elem.re!I736,IF(Foglio2!$J$3=Foglio2!$E$10,Doc_dipl_scuola_sec.!I736,IF(Foglio2!$J$3=Foglio2!$E$11,Doc_scuola_media!I736,IF(Foglio2!$J$3=Foglio2!$E$12,Doc_laureati_scuola_sec.!I754,IF(Foglio2!$J$3=Foglio2!$E$13,Direttivi_capi_ist.!I736,0)))))))))))</f>
        <v>0</v>
      </c>
      <c r="L754" s="248">
        <f>IF(Foglio2!$J$3=Foglio2!$E$3,Ausiliari_Coll.Scol.!J736,IF(Foglio2!$J$3=Foglio2!$E$4,Collab._Tecnici!J736,IF(Foglio2!$J$3=Foglio2!$E$5,Assistenti_Tecnici!J736,IF(Foglio2!$J$3=Foglio2!$E$6,Assistenti_Amm.vo!J736,IF(Foglio2!$J$3=Foglio2!$E$7,Resp_Coord_Amm.vo!J736,IF(Foglio2!$J$3=Foglio2!$E$8,Direttore_Amm.vo!J736,IF(Foglio2!$J$3=Foglio2!$E$9,Doc_mat_elem.re!J736,IF(Foglio2!$J$3=Foglio2!$E$10,Doc_dipl_scuola_sec.!J736,IF(Foglio2!$J$3=Foglio2!$E$11,Doc_scuola_media!J736,IF(Foglio2!$J$3=Foglio2!$E$12,Doc_laureati_scuola_sec.!J754,IF(Foglio2!$J$3=Foglio2!$E$13,Direttivi_capi_ist.!J736,0)))))))))))</f>
        <v>0</v>
      </c>
      <c r="M754" s="249">
        <f>IF(Foglio2!$J$3=Foglio2!$E$3,Ausiliari_Coll.Scol.!K736,IF(Foglio2!$J$3=Foglio2!$E$4,Collab._Tecnici!K736,IF(Foglio2!$J$3=Foglio2!$E$5,Assistenti_Tecnici!K736,IF(Foglio2!$J$3=Foglio2!$E$6,Assistenti_Amm.vo!K736,IF(Foglio2!$J$3=Foglio2!$E$7,Resp_Coord_Amm.vo!K736,IF(Foglio2!$J$3=Foglio2!$E$8,Direttore_Amm.vo!K736,IF(Foglio2!$J$3=Foglio2!$E$9,Doc_mat_elem.re!K736,IF(Foglio2!$J$3=Foglio2!$E$10,Doc_dipl_scuola_sec.!K736,IF(Foglio2!$J$3=Foglio2!$E$11,Doc_scuola_media!K736,IF(Foglio2!$J$3=Foglio2!$E$12,Doc_laureati_scuola_sec.!K754,IF(Foglio2!$J$3=Foglio2!$E$13,Direttivi_capi_ist.!K736,0)))))))))))</f>
        <v>0</v>
      </c>
      <c r="N754" s="250">
        <f>IF(Foglio2!$J$3=Foglio2!$E$3,Ausiliari_Coll.Scol.!L736,IF(Foglio2!$J$3=Foglio2!$E$4,Collab._Tecnici!L736,IF(Foglio2!$J$3=Foglio2!$E$5,Assistenti_Tecnici!L736,IF(Foglio2!$J$3=Foglio2!$E$6,Assistenti_Amm.vo!L736,IF(Foglio2!$J$3=Foglio2!$E$7,Resp_Coord_Amm.vo!L736,IF(Foglio2!$J$3=Foglio2!$E$8,Direttore_Amm.vo!L736,IF(Foglio2!$J$3=Foglio2!$E$9,Doc_mat_elem.re!L736,IF(Foglio2!$J$3=Foglio2!$E$10,Doc_dipl_scuola_sec.!L736,IF(Foglio2!$J$3=Foglio2!$E$11,Doc_scuola_media!L736,IF(Foglio2!$J$3=Foglio2!$E$12,Doc_laureati_scuola_sec.!L754,IF(Foglio2!$J$3=Foglio2!$E$13,Direttivi_capi_ist.!L736,0)))))))))))</f>
        <v>0</v>
      </c>
      <c r="O754" s="251">
        <f>IF(Foglio2!$J$3=Foglio2!$E$3,Ausiliari_Coll.Scol.!M736,IF(Foglio2!$J$3=Foglio2!$E$4,Collab._Tecnici!M736,IF(Foglio2!$J$3=Foglio2!$E$5,Assistenti_Tecnici!M736,IF(Foglio2!$J$3=Foglio2!$E$6,Assistenti_Amm.vo!M736,IF(Foglio2!$J$3=Foglio2!$E$7,Resp_Coord_Amm.vo!M736,IF(Foglio2!$J$3=Foglio2!$E$8,Direttore_Amm.vo!M736,IF(Foglio2!$J$3=Foglio2!$E$9,Doc_mat_elem.re!M736,IF(Foglio2!$J$3=Foglio2!$E$10,Doc_dipl_scuola_sec.!M736,IF(Foglio2!$J$3=Foglio2!$E$11,Doc_scuola_media!M736,IF(Foglio2!$J$3=Foglio2!$E$12,Doc_laureati_scuola_sec.!M754,IF(Foglio2!$J$3=Foglio2!$E$13,Direttivi_capi_ist.!M736,0)))))))))))</f>
        <v>0</v>
      </c>
      <c r="P754" s="252">
        <f>IF(Foglio2!$J$3=Foglio2!$E$3,Ausiliari_Coll.Scol.!N736,IF(Foglio2!$J$3=Foglio2!$E$4,Collab._Tecnici!N736,IF(Foglio2!$J$3=Foglio2!$E$5,Assistenti_Tecnici!N736,IF(Foglio2!$J$3=Foglio2!$E$6,Assistenti_Amm.vo!N736,IF(Foglio2!$J$3=Foglio2!$E$7,Resp_Coord_Amm.vo!N736,IF(Foglio2!$J$3=Foglio2!$E$8,Direttore_Amm.vo!N736,IF(Foglio2!$J$3=Foglio2!$E$9,Doc_mat_elem.re!N736,IF(Foglio2!$J$3=Foglio2!$E$10,Doc_dipl_scuola_sec.!N736,IF(Foglio2!$J$3=Foglio2!$E$11,Doc_scuola_media!N736,IF(Foglio2!$J$3=Foglio2!$E$12,Doc_laureati_scuola_sec.!N754,IF(Foglio2!$J$3=Foglio2!$E$13,Direttivi_capi_ist.!N736,0)))))))))))</f>
        <v>0</v>
      </c>
      <c r="Q754" s="252">
        <f>IF(Foglio2!$J$3=Foglio2!$E$3,Ausiliari_Coll.Scol.!O736,IF(Foglio2!$J$3=Foglio2!$E$4,Collab._Tecnici!O736,IF(Foglio2!$J$3=Foglio2!$E$5,Assistenti_Tecnici!O736,IF(Foglio2!$J$3=Foglio2!$E$6,Assistenti_Amm.vo!O736,IF(Foglio2!$J$3=Foglio2!$E$7,Resp_Coord_Amm.vo!O736,IF(Foglio2!$J$3=Foglio2!$E$8,Direttore_Amm.vo!O736,IF(Foglio2!$J$3=Foglio2!$E$9,Doc_mat_elem.re!O736,IF(Foglio2!$J$3=Foglio2!$E$10,Doc_dipl_scuola_sec.!O736,IF(Foglio2!$J$3=Foglio2!$E$11,Doc_scuola_media!O736,IF(Foglio2!$J$3=Foglio2!$E$12,Doc_laureati_scuola_sec.!O754,IF(Foglio2!$J$3=Foglio2!$E$13,Direttivi_capi_ist.!O736,0)))))))))))</f>
        <v>0</v>
      </c>
      <c r="R754" s="252">
        <f>IF(Foglio2!$J$3=Foglio2!$E$3,Ausiliari_Coll.Scol.!P736,IF(Foglio2!$J$3=Foglio2!$E$4,Collab._Tecnici!P736,IF(Foglio2!$J$3=Foglio2!$E$5,Assistenti_Tecnici!P736,IF(Foglio2!$J$3=Foglio2!$E$6,Assistenti_Amm.vo!P736,IF(Foglio2!$J$3=Foglio2!$E$7,Resp_Coord_Amm.vo!P736,IF(Foglio2!$J$3=Foglio2!$E$8,Direttore_Amm.vo!P736,IF(Foglio2!$J$3=Foglio2!$E$9,Doc_mat_elem.re!P736,IF(Foglio2!$J$3=Foglio2!$E$10,Doc_dipl_scuola_sec.!P736,IF(Foglio2!$J$3=Foglio2!$E$11,Doc_scuola_media!P736,IF(Foglio2!$J$3=Foglio2!$E$12,Doc_laureati_scuola_sec.!P754,IF(Foglio2!$J$3=Foglio2!$E$13,Direttivi_capi_ist.!P736,0)))))))))))</f>
        <v>0</v>
      </c>
      <c r="S754" s="252">
        <f>IF(Foglio2!$J$3=Foglio2!$E$3,Ausiliari_Coll.Scol.!Q736,IF(Foglio2!$J$3=Foglio2!$E$4,Collab._Tecnici!Q736,IF(Foglio2!$J$3=Foglio2!$E$5,Assistenti_Tecnici!Q736,IF(Foglio2!$J$3=Foglio2!$E$6,Assistenti_Amm.vo!Q736,IF(Foglio2!$J$3=Foglio2!$E$7,Resp_Coord_Amm.vo!Q736,IF(Foglio2!$J$3=Foglio2!$E$8,Direttore_Amm.vo!Q736,IF(Foglio2!$J$3=Foglio2!$E$9,Doc_mat_elem.re!Q736,IF(Foglio2!$J$3=Foglio2!$E$10,Doc_dipl_scuola_sec.!Q736,IF(Foglio2!$J$3=Foglio2!$E$11,Doc_scuola_media!Q736,IF(Foglio2!$J$3=Foglio2!$E$12,Doc_laureati_scuola_sec.!Q754,IF(Foglio2!$J$3=Foglio2!$E$13,Direttivi_capi_ist.!Q736,0)))))))))))</f>
        <v>0</v>
      </c>
      <c r="T754" s="252">
        <f>IF(Foglio2!$J$3=Foglio2!$E$3,Ausiliari_Coll.Scol.!R736,IF(Foglio2!$J$3=Foglio2!$E$4,Collab._Tecnici!R736,IF(Foglio2!$J$3=Foglio2!$E$5,Assistenti_Tecnici!R736,IF(Foglio2!$J$3=Foglio2!$E$6,Assistenti_Amm.vo!R736,IF(Foglio2!$J$3=Foglio2!$E$7,Resp_Coord_Amm.vo!R736,IF(Foglio2!$J$3=Foglio2!$E$8,Direttore_Amm.vo!R736,IF(Foglio2!$J$3=Foglio2!$E$9,Doc_mat_elem.re!R736,IF(Foglio2!$J$3=Foglio2!$E$10,Doc_dipl_scuola_sec.!R736,IF(Foglio2!$J$3=Foglio2!$E$11,Doc_scuola_media!R736,IF(Foglio2!$J$3=Foglio2!$E$12,Doc_laureati_scuola_sec.!R754,IF(Foglio2!$J$3=Foglio2!$E$13,Direttivi_capi_ist.!R736,0)))))))))))</f>
        <v>0</v>
      </c>
      <c r="U754" s="252">
        <f t="shared" ref="U754" si="4816">(P754)/12*0.8</f>
        <v>0</v>
      </c>
      <c r="V754" s="252">
        <f t="shared" ref="V754" si="4817">(P754+R754)/12*0.8</f>
        <v>0</v>
      </c>
      <c r="W754" s="253" t="str">
        <f t="shared" si="4707"/>
        <v>Fascia Da 21 a 27 Decorrenza 1/3/2018</v>
      </c>
    </row>
    <row r="755" spans="1:23" ht="9" customHeight="1" x14ac:dyDescent="0.2">
      <c r="B755" s="245">
        <f t="shared" si="4401"/>
        <v>43167</v>
      </c>
      <c r="C755" s="498"/>
      <c r="D755" s="498"/>
      <c r="E755" s="254" t="s">
        <v>4</v>
      </c>
      <c r="F755" s="255">
        <v>27</v>
      </c>
      <c r="G755" s="267">
        <f t="shared" ref="G755" si="4818">G754*1936.27</f>
        <v>0</v>
      </c>
      <c r="H755" s="267">
        <f t="shared" ref="H755" si="4819">H754*1936.27</f>
        <v>0</v>
      </c>
      <c r="I755" s="267">
        <f t="shared" ref="I755" si="4820">I754*1936.27</f>
        <v>0</v>
      </c>
      <c r="J755" s="267">
        <f t="shared" ref="J755" si="4821">J754*1936.27</f>
        <v>0</v>
      </c>
      <c r="K755" s="267">
        <f t="shared" ref="K755" si="4822">K754*1936.27</f>
        <v>0</v>
      </c>
      <c r="L755" s="266">
        <f t="shared" ref="L755" si="4823">L754*1936.27</f>
        <v>0</v>
      </c>
      <c r="M755" s="267">
        <f t="shared" ref="M755" si="4824">M754*1936.27</f>
        <v>0</v>
      </c>
      <c r="N755" s="182">
        <f t="shared" ref="N755" si="4825">N754*1936.27</f>
        <v>0</v>
      </c>
      <c r="O755" s="183">
        <f t="shared" ref="O755" si="4826">O754*1936.27</f>
        <v>0</v>
      </c>
      <c r="P755" s="184">
        <f t="shared" ref="P755" si="4827">P754*1936.27</f>
        <v>0</v>
      </c>
      <c r="Q755" s="184">
        <f t="shared" ref="Q755" si="4828">Q754*1936.27</f>
        <v>0</v>
      </c>
      <c r="R755" s="184">
        <f t="shared" ref="R755" si="4829">R754*1936.27</f>
        <v>0</v>
      </c>
      <c r="S755" s="184">
        <f t="shared" ref="S755" si="4830">S754*1936.27</f>
        <v>0</v>
      </c>
      <c r="T755" s="184">
        <f t="shared" ref="T755" si="4831">T754*1936.27</f>
        <v>0</v>
      </c>
      <c r="U755" s="184">
        <f t="shared" ref="U755" si="4832">U754*1936.27</f>
        <v>0</v>
      </c>
      <c r="V755" s="184">
        <f t="shared" ref="V755" si="4833">V754*1936.27</f>
        <v>0</v>
      </c>
    </row>
    <row r="756" spans="1:23" ht="12.75" customHeight="1" x14ac:dyDescent="0.2">
      <c r="A756" s="104">
        <f>IF(Foglio2!$J$7=1,TRUNC(Base!V756,0),TRUNC(Base!U756,0))</f>
        <v>0</v>
      </c>
      <c r="B756" s="245">
        <f t="shared" si="4401"/>
        <v>43168</v>
      </c>
      <c r="C756" s="498"/>
      <c r="D756" s="498"/>
      <c r="E756" s="259" t="s">
        <v>3</v>
      </c>
      <c r="F756" s="260">
        <v>28</v>
      </c>
      <c r="G756" s="248">
        <f>IF(Foglio2!$J$3=Foglio2!$E$3,Ausiliari_Coll.Scol.!E738,IF(Foglio2!$J$3=Foglio2!$E$4,Collab._Tecnici!E738,IF(Foglio2!$J$3=Foglio2!$E$5,Assistenti_Tecnici!E738,IF(Foglio2!$J$3=Foglio2!$E$6,Assistenti_Amm.vo!E738,IF(Foglio2!$J$3=Foglio2!$E$7,Resp_Coord_Amm.vo!E738,IF(Foglio2!$J$3=Foglio2!$E$8,Direttore_Amm.vo!E738,IF(Foglio2!$J$3=Foglio2!$E$9,Doc_mat_elem.re!E738,IF(Foglio2!$J$3=Foglio2!$E$10,Doc_dipl_scuola_sec.!E738,IF(Foglio2!$J$3=Foglio2!$E$11,Doc_scuola_media!E738,IF(Foglio2!$J$3=Foglio2!$E$12,Doc_laureati_scuola_sec.!E756,IF(Foglio2!$J$3=Foglio2!$E$13,Direttivi_capi_ist.!E738,0)))))))))))</f>
        <v>0</v>
      </c>
      <c r="H756" s="248">
        <f>IF(Foglio2!$J$3=Foglio2!$E$3,Ausiliari_Coll.Scol.!F738,IF(Foglio2!$J$3=Foglio2!$E$4,Collab._Tecnici!F738,IF(Foglio2!$J$3=Foglio2!$E$5,Assistenti_Tecnici!F738,IF(Foglio2!$J$3=Foglio2!$E$6,Assistenti_Amm.vo!F738,IF(Foglio2!$J$3=Foglio2!$E$7,Resp_Coord_Amm.vo!F738,IF(Foglio2!$J$3=Foglio2!$E$8,Direttore_Amm.vo!F738,IF(Foglio2!$J$3=Foglio2!$E$9,Doc_mat_elem.re!F738,IF(Foglio2!$J$3=Foglio2!$E$10,Doc_dipl_scuola_sec.!F738,IF(Foglio2!$J$3=Foglio2!$E$11,Doc_scuola_media!F738,IF(Foglio2!$J$3=Foglio2!$E$12,Doc_laureati_scuola_sec.!F756,IF(Foglio2!$J$3=Foglio2!$E$13,Direttivi_capi_ist.!F738,0)))))))))))</f>
        <v>0</v>
      </c>
      <c r="I756" s="248">
        <f>IF(Foglio2!$J$3=Foglio2!$E$3,Ausiliari_Coll.Scol.!G738,IF(Foglio2!$J$3=Foglio2!$E$4,Collab._Tecnici!G738,IF(Foglio2!$J$3=Foglio2!$E$5,Assistenti_Tecnici!G738,IF(Foglio2!$J$3=Foglio2!$E$6,Assistenti_Amm.vo!G738,IF(Foglio2!$J$3=Foglio2!$E$7,Resp_Coord_Amm.vo!G738,IF(Foglio2!$J$3=Foglio2!$E$8,Direttore_Amm.vo!G738,IF(Foglio2!$J$3=Foglio2!$E$9,Doc_mat_elem.re!G738,IF(Foglio2!$J$3=Foglio2!$E$10,Doc_dipl_scuola_sec.!G738,IF(Foglio2!$J$3=Foglio2!$E$11,Doc_scuola_media!G738,IF(Foglio2!$J$3=Foglio2!$E$12,Doc_laureati_scuola_sec.!G756,IF(Foglio2!$J$3=Foglio2!$E$13,Direttivi_capi_ist.!G738,0)))))))))))</f>
        <v>0</v>
      </c>
      <c r="J756" s="248">
        <f>IF(Foglio2!$J$3=Foglio2!$E$3,Ausiliari_Coll.Scol.!H738,IF(Foglio2!$J$3=Foglio2!$E$4,Collab._Tecnici!H738,IF(Foglio2!$J$3=Foglio2!$E$5,Assistenti_Tecnici!H738,IF(Foglio2!$J$3=Foglio2!$E$6,Assistenti_Amm.vo!H738,IF(Foglio2!$J$3=Foglio2!$E$7,Resp_Coord_Amm.vo!H738,IF(Foglio2!$J$3=Foglio2!$E$8,Direttore_Amm.vo!H738,IF(Foglio2!$J$3=Foglio2!$E$9,Doc_mat_elem.re!H738,IF(Foglio2!$J$3=Foglio2!$E$10,Doc_dipl_scuola_sec.!H738,IF(Foglio2!$J$3=Foglio2!$E$11,Doc_scuola_media!H738,IF(Foglio2!$J$3=Foglio2!$E$12,Doc_laureati_scuola_sec.!H756,IF(Foglio2!$J$3=Foglio2!$E$13,Direttivi_capi_ist.!H738,0)))))))))))</f>
        <v>0</v>
      </c>
      <c r="K756" s="248">
        <f>IF(Foglio2!$J$3=Foglio2!$E$3,Ausiliari_Coll.Scol.!I738,IF(Foglio2!$J$3=Foglio2!$E$4,Collab._Tecnici!I738,IF(Foglio2!$J$3=Foglio2!$E$5,Assistenti_Tecnici!I738,IF(Foglio2!$J$3=Foglio2!$E$6,Assistenti_Amm.vo!I738,IF(Foglio2!$J$3=Foglio2!$E$7,Resp_Coord_Amm.vo!I738,IF(Foglio2!$J$3=Foglio2!$E$8,Direttore_Amm.vo!I738,IF(Foglio2!$J$3=Foglio2!$E$9,Doc_mat_elem.re!I738,IF(Foglio2!$J$3=Foglio2!$E$10,Doc_dipl_scuola_sec.!I738,IF(Foglio2!$J$3=Foglio2!$E$11,Doc_scuola_media!I738,IF(Foglio2!$J$3=Foglio2!$E$12,Doc_laureati_scuola_sec.!I756,IF(Foglio2!$J$3=Foglio2!$E$13,Direttivi_capi_ist.!I738,0)))))))))))</f>
        <v>0</v>
      </c>
      <c r="L756" s="248">
        <f>IF(Foglio2!$J$3=Foglio2!$E$3,Ausiliari_Coll.Scol.!J738,IF(Foglio2!$J$3=Foglio2!$E$4,Collab._Tecnici!J738,IF(Foglio2!$J$3=Foglio2!$E$5,Assistenti_Tecnici!J738,IF(Foglio2!$J$3=Foglio2!$E$6,Assistenti_Amm.vo!J738,IF(Foglio2!$J$3=Foglio2!$E$7,Resp_Coord_Amm.vo!J738,IF(Foglio2!$J$3=Foglio2!$E$8,Direttore_Amm.vo!J738,IF(Foglio2!$J$3=Foglio2!$E$9,Doc_mat_elem.re!J738,IF(Foglio2!$J$3=Foglio2!$E$10,Doc_dipl_scuola_sec.!J738,IF(Foglio2!$J$3=Foglio2!$E$11,Doc_scuola_media!J738,IF(Foglio2!$J$3=Foglio2!$E$12,Doc_laureati_scuola_sec.!J756,IF(Foglio2!$J$3=Foglio2!$E$13,Direttivi_capi_ist.!J738,0)))))))))))</f>
        <v>0</v>
      </c>
      <c r="M756" s="249">
        <f>IF(Foglio2!$J$3=Foglio2!$E$3,Ausiliari_Coll.Scol.!K738,IF(Foglio2!$J$3=Foglio2!$E$4,Collab._Tecnici!K738,IF(Foglio2!$J$3=Foglio2!$E$5,Assistenti_Tecnici!K738,IF(Foglio2!$J$3=Foglio2!$E$6,Assistenti_Amm.vo!K738,IF(Foglio2!$J$3=Foglio2!$E$7,Resp_Coord_Amm.vo!K738,IF(Foglio2!$J$3=Foglio2!$E$8,Direttore_Amm.vo!K738,IF(Foglio2!$J$3=Foglio2!$E$9,Doc_mat_elem.re!K738,IF(Foglio2!$J$3=Foglio2!$E$10,Doc_dipl_scuola_sec.!K738,IF(Foglio2!$J$3=Foglio2!$E$11,Doc_scuola_media!K738,IF(Foglio2!$J$3=Foglio2!$E$12,Doc_laureati_scuola_sec.!K756,IF(Foglio2!$J$3=Foglio2!$E$13,Direttivi_capi_ist.!K738,0)))))))))))</f>
        <v>0</v>
      </c>
      <c r="N756" s="250">
        <f>IF(Foglio2!$J$3=Foglio2!$E$3,Ausiliari_Coll.Scol.!L738,IF(Foglio2!$J$3=Foglio2!$E$4,Collab._Tecnici!L738,IF(Foglio2!$J$3=Foglio2!$E$5,Assistenti_Tecnici!L738,IF(Foglio2!$J$3=Foglio2!$E$6,Assistenti_Amm.vo!L738,IF(Foglio2!$J$3=Foglio2!$E$7,Resp_Coord_Amm.vo!L738,IF(Foglio2!$J$3=Foglio2!$E$8,Direttore_Amm.vo!L738,IF(Foglio2!$J$3=Foglio2!$E$9,Doc_mat_elem.re!L738,IF(Foglio2!$J$3=Foglio2!$E$10,Doc_dipl_scuola_sec.!L738,IF(Foglio2!$J$3=Foglio2!$E$11,Doc_scuola_media!L738,IF(Foglio2!$J$3=Foglio2!$E$12,Doc_laureati_scuola_sec.!L756,IF(Foglio2!$J$3=Foglio2!$E$13,Direttivi_capi_ist.!L738,0)))))))))))</f>
        <v>0</v>
      </c>
      <c r="O756" s="251">
        <f>IF(Foglio2!$J$3=Foglio2!$E$3,Ausiliari_Coll.Scol.!M738,IF(Foglio2!$J$3=Foglio2!$E$4,Collab._Tecnici!M738,IF(Foglio2!$J$3=Foglio2!$E$5,Assistenti_Tecnici!M738,IF(Foglio2!$J$3=Foglio2!$E$6,Assistenti_Amm.vo!M738,IF(Foglio2!$J$3=Foglio2!$E$7,Resp_Coord_Amm.vo!M738,IF(Foglio2!$J$3=Foglio2!$E$8,Direttore_Amm.vo!M738,IF(Foglio2!$J$3=Foglio2!$E$9,Doc_mat_elem.re!M738,IF(Foglio2!$J$3=Foglio2!$E$10,Doc_dipl_scuola_sec.!M738,IF(Foglio2!$J$3=Foglio2!$E$11,Doc_scuola_media!M738,IF(Foglio2!$J$3=Foglio2!$E$12,Doc_laureati_scuola_sec.!M756,IF(Foglio2!$J$3=Foglio2!$E$13,Direttivi_capi_ist.!M738,0)))))))))))</f>
        <v>0</v>
      </c>
      <c r="P756" s="252">
        <f>IF(Foglio2!$J$3=Foglio2!$E$3,Ausiliari_Coll.Scol.!N738,IF(Foglio2!$J$3=Foglio2!$E$4,Collab._Tecnici!N738,IF(Foglio2!$J$3=Foglio2!$E$5,Assistenti_Tecnici!N738,IF(Foglio2!$J$3=Foglio2!$E$6,Assistenti_Amm.vo!N738,IF(Foglio2!$J$3=Foglio2!$E$7,Resp_Coord_Amm.vo!N738,IF(Foglio2!$J$3=Foglio2!$E$8,Direttore_Amm.vo!N738,IF(Foglio2!$J$3=Foglio2!$E$9,Doc_mat_elem.re!N738,IF(Foglio2!$J$3=Foglio2!$E$10,Doc_dipl_scuola_sec.!N738,IF(Foglio2!$J$3=Foglio2!$E$11,Doc_scuola_media!N738,IF(Foglio2!$J$3=Foglio2!$E$12,Doc_laureati_scuola_sec.!N756,IF(Foglio2!$J$3=Foglio2!$E$13,Direttivi_capi_ist.!N738,0)))))))))))</f>
        <v>0</v>
      </c>
      <c r="Q756" s="252">
        <f>IF(Foglio2!$J$3=Foglio2!$E$3,Ausiliari_Coll.Scol.!O738,IF(Foglio2!$J$3=Foglio2!$E$4,Collab._Tecnici!O738,IF(Foglio2!$J$3=Foglio2!$E$5,Assistenti_Tecnici!O738,IF(Foglio2!$J$3=Foglio2!$E$6,Assistenti_Amm.vo!O738,IF(Foglio2!$J$3=Foglio2!$E$7,Resp_Coord_Amm.vo!O738,IF(Foglio2!$J$3=Foglio2!$E$8,Direttore_Amm.vo!O738,IF(Foglio2!$J$3=Foglio2!$E$9,Doc_mat_elem.re!O738,IF(Foglio2!$J$3=Foglio2!$E$10,Doc_dipl_scuola_sec.!O738,IF(Foglio2!$J$3=Foglio2!$E$11,Doc_scuola_media!O738,IF(Foglio2!$J$3=Foglio2!$E$12,Doc_laureati_scuola_sec.!O756,IF(Foglio2!$J$3=Foglio2!$E$13,Direttivi_capi_ist.!O738,0)))))))))))</f>
        <v>0</v>
      </c>
      <c r="R756" s="252">
        <f>IF(Foglio2!$J$3=Foglio2!$E$3,Ausiliari_Coll.Scol.!P738,IF(Foglio2!$J$3=Foglio2!$E$4,Collab._Tecnici!P738,IF(Foglio2!$J$3=Foglio2!$E$5,Assistenti_Tecnici!P738,IF(Foglio2!$J$3=Foglio2!$E$6,Assistenti_Amm.vo!P738,IF(Foglio2!$J$3=Foglio2!$E$7,Resp_Coord_Amm.vo!P738,IF(Foglio2!$J$3=Foglio2!$E$8,Direttore_Amm.vo!P738,IF(Foglio2!$J$3=Foglio2!$E$9,Doc_mat_elem.re!P738,IF(Foglio2!$J$3=Foglio2!$E$10,Doc_dipl_scuola_sec.!P738,IF(Foglio2!$J$3=Foglio2!$E$11,Doc_scuola_media!P738,IF(Foglio2!$J$3=Foglio2!$E$12,Doc_laureati_scuola_sec.!P756,IF(Foglio2!$J$3=Foglio2!$E$13,Direttivi_capi_ist.!P738,0)))))))))))</f>
        <v>0</v>
      </c>
      <c r="S756" s="252">
        <f>IF(Foglio2!$J$3=Foglio2!$E$3,Ausiliari_Coll.Scol.!Q738,IF(Foglio2!$J$3=Foglio2!$E$4,Collab._Tecnici!Q738,IF(Foglio2!$J$3=Foglio2!$E$5,Assistenti_Tecnici!Q738,IF(Foglio2!$J$3=Foglio2!$E$6,Assistenti_Amm.vo!Q738,IF(Foglio2!$J$3=Foglio2!$E$7,Resp_Coord_Amm.vo!Q738,IF(Foglio2!$J$3=Foglio2!$E$8,Direttore_Amm.vo!Q738,IF(Foglio2!$J$3=Foglio2!$E$9,Doc_mat_elem.re!Q738,IF(Foglio2!$J$3=Foglio2!$E$10,Doc_dipl_scuola_sec.!Q738,IF(Foglio2!$J$3=Foglio2!$E$11,Doc_scuola_media!Q738,IF(Foglio2!$J$3=Foglio2!$E$12,Doc_laureati_scuola_sec.!Q756,IF(Foglio2!$J$3=Foglio2!$E$13,Direttivi_capi_ist.!Q738,0)))))))))))</f>
        <v>0</v>
      </c>
      <c r="T756" s="252">
        <f>IF(Foglio2!$J$3=Foglio2!$E$3,Ausiliari_Coll.Scol.!R738,IF(Foglio2!$J$3=Foglio2!$E$4,Collab._Tecnici!R738,IF(Foglio2!$J$3=Foglio2!$E$5,Assistenti_Tecnici!R738,IF(Foglio2!$J$3=Foglio2!$E$6,Assistenti_Amm.vo!R738,IF(Foglio2!$J$3=Foglio2!$E$7,Resp_Coord_Amm.vo!R738,IF(Foglio2!$J$3=Foglio2!$E$8,Direttore_Amm.vo!R738,IF(Foglio2!$J$3=Foglio2!$E$9,Doc_mat_elem.re!R738,IF(Foglio2!$J$3=Foglio2!$E$10,Doc_dipl_scuola_sec.!R738,IF(Foglio2!$J$3=Foglio2!$E$11,Doc_scuola_media!R738,IF(Foglio2!$J$3=Foglio2!$E$12,Doc_laureati_scuola_sec.!R756,IF(Foglio2!$J$3=Foglio2!$E$13,Direttivi_capi_ist.!R738,0)))))))))))</f>
        <v>0</v>
      </c>
      <c r="U756" s="252">
        <f t="shared" ref="U756" si="4834">(P756)/12*0.8</f>
        <v>0</v>
      </c>
      <c r="V756" s="252">
        <f t="shared" ref="V756" si="4835">(P756+R756)/12*0.8</f>
        <v>0</v>
      </c>
      <c r="W756" s="253" t="str">
        <f t="shared" si="4726"/>
        <v>Fascia Da 28 a 34 Decorrenza 1/3/2018</v>
      </c>
    </row>
    <row r="757" spans="1:23" ht="9" customHeight="1" x14ac:dyDescent="0.2">
      <c r="B757" s="245">
        <f t="shared" si="4401"/>
        <v>43169</v>
      </c>
      <c r="C757" s="498"/>
      <c r="D757" s="498"/>
      <c r="E757" s="254" t="s">
        <v>4</v>
      </c>
      <c r="F757" s="255">
        <v>34</v>
      </c>
      <c r="G757" s="267">
        <f t="shared" ref="G757" si="4836">G756*1936.27</f>
        <v>0</v>
      </c>
      <c r="H757" s="267">
        <f t="shared" ref="H757" si="4837">H756*1936.27</f>
        <v>0</v>
      </c>
      <c r="I757" s="267">
        <f t="shared" ref="I757" si="4838">I756*1936.27</f>
        <v>0</v>
      </c>
      <c r="J757" s="267">
        <f t="shared" ref="J757" si="4839">J756*1936.27</f>
        <v>0</v>
      </c>
      <c r="K757" s="267">
        <f t="shared" ref="K757" si="4840">K756*1936.27</f>
        <v>0</v>
      </c>
      <c r="L757" s="266">
        <f t="shared" ref="L757" si="4841">L756*1936.27</f>
        <v>0</v>
      </c>
      <c r="M757" s="267">
        <f t="shared" ref="M757" si="4842">M756*1936.27</f>
        <v>0</v>
      </c>
      <c r="N757" s="182">
        <f t="shared" ref="N757" si="4843">N756*1936.27</f>
        <v>0</v>
      </c>
      <c r="O757" s="183">
        <f t="shared" ref="O757" si="4844">O756*1936.27</f>
        <v>0</v>
      </c>
      <c r="P757" s="184">
        <f t="shared" ref="P757" si="4845">P756*1936.27</f>
        <v>0</v>
      </c>
      <c r="Q757" s="184">
        <f t="shared" ref="Q757" si="4846">Q756*1936.27</f>
        <v>0</v>
      </c>
      <c r="R757" s="184">
        <f t="shared" ref="R757" si="4847">R756*1936.27</f>
        <v>0</v>
      </c>
      <c r="S757" s="184">
        <f t="shared" ref="S757" si="4848">S756*1936.27</f>
        <v>0</v>
      </c>
      <c r="T757" s="184">
        <f t="shared" ref="T757" si="4849">T756*1936.27</f>
        <v>0</v>
      </c>
      <c r="U757" s="184">
        <f t="shared" ref="U757" si="4850">U756*1936.27</f>
        <v>0</v>
      </c>
      <c r="V757" s="184">
        <f t="shared" ref="V757" si="4851">V756*1936.27</f>
        <v>0</v>
      </c>
    </row>
    <row r="758" spans="1:23" ht="12.75" customHeight="1" x14ac:dyDescent="0.2">
      <c r="A758" s="104">
        <f>IF(Foglio2!$J$7=1,TRUNC(Base!V758,0),TRUNC(Base!U758,0))</f>
        <v>0</v>
      </c>
      <c r="B758" s="245">
        <f t="shared" si="4401"/>
        <v>43170</v>
      </c>
      <c r="C758" s="498"/>
      <c r="D758" s="498"/>
      <c r="E758" s="259" t="s">
        <v>3</v>
      </c>
      <c r="F758" s="260">
        <v>35</v>
      </c>
      <c r="G758" s="248">
        <f>IF(Foglio2!$J$3=Foglio2!$E$3,Ausiliari_Coll.Scol.!E740,IF(Foglio2!$J$3=Foglio2!$E$4,Collab._Tecnici!E740,IF(Foglio2!$J$3=Foglio2!$E$5,Assistenti_Tecnici!E740,IF(Foglio2!$J$3=Foglio2!$E$6,Assistenti_Amm.vo!E740,IF(Foglio2!$J$3=Foglio2!$E$7,Resp_Coord_Amm.vo!E740,IF(Foglio2!$J$3=Foglio2!$E$8,Direttore_Amm.vo!E740,IF(Foglio2!$J$3=Foglio2!$E$9,Doc_mat_elem.re!E740,IF(Foglio2!$J$3=Foglio2!$E$10,Doc_dipl_scuola_sec.!E740,IF(Foglio2!$J$3=Foglio2!$E$11,Doc_scuola_media!E740,IF(Foglio2!$J$3=Foglio2!$E$12,Doc_laureati_scuola_sec.!E758,IF(Foglio2!$J$3=Foglio2!$E$13,Direttivi_capi_ist.!E740,0)))))))))))</f>
        <v>0</v>
      </c>
      <c r="H758" s="248">
        <f>IF(Foglio2!$J$3=Foglio2!$E$3,Ausiliari_Coll.Scol.!F740,IF(Foglio2!$J$3=Foglio2!$E$4,Collab._Tecnici!F740,IF(Foglio2!$J$3=Foglio2!$E$5,Assistenti_Tecnici!F740,IF(Foglio2!$J$3=Foglio2!$E$6,Assistenti_Amm.vo!F740,IF(Foglio2!$J$3=Foglio2!$E$7,Resp_Coord_Amm.vo!F740,IF(Foglio2!$J$3=Foglio2!$E$8,Direttore_Amm.vo!F740,IF(Foglio2!$J$3=Foglio2!$E$9,Doc_mat_elem.re!F740,IF(Foglio2!$J$3=Foglio2!$E$10,Doc_dipl_scuola_sec.!F740,IF(Foglio2!$J$3=Foglio2!$E$11,Doc_scuola_media!F740,IF(Foglio2!$J$3=Foglio2!$E$12,Doc_laureati_scuola_sec.!F758,IF(Foglio2!$J$3=Foglio2!$E$13,Direttivi_capi_ist.!F740,0)))))))))))</f>
        <v>0</v>
      </c>
      <c r="I758" s="248">
        <f>IF(Foglio2!$J$3=Foglio2!$E$3,Ausiliari_Coll.Scol.!G740,IF(Foglio2!$J$3=Foglio2!$E$4,Collab._Tecnici!G740,IF(Foglio2!$J$3=Foglio2!$E$5,Assistenti_Tecnici!G740,IF(Foglio2!$J$3=Foglio2!$E$6,Assistenti_Amm.vo!G740,IF(Foglio2!$J$3=Foglio2!$E$7,Resp_Coord_Amm.vo!G740,IF(Foglio2!$J$3=Foglio2!$E$8,Direttore_Amm.vo!G740,IF(Foglio2!$J$3=Foglio2!$E$9,Doc_mat_elem.re!G740,IF(Foglio2!$J$3=Foglio2!$E$10,Doc_dipl_scuola_sec.!G740,IF(Foglio2!$J$3=Foglio2!$E$11,Doc_scuola_media!G740,IF(Foglio2!$J$3=Foglio2!$E$12,Doc_laureati_scuola_sec.!G758,IF(Foglio2!$J$3=Foglio2!$E$13,Direttivi_capi_ist.!G740,0)))))))))))</f>
        <v>0</v>
      </c>
      <c r="J758" s="248">
        <f>IF(Foglio2!$J$3=Foglio2!$E$3,Ausiliari_Coll.Scol.!H740,IF(Foglio2!$J$3=Foglio2!$E$4,Collab._Tecnici!H740,IF(Foglio2!$J$3=Foglio2!$E$5,Assistenti_Tecnici!H740,IF(Foglio2!$J$3=Foglio2!$E$6,Assistenti_Amm.vo!H740,IF(Foglio2!$J$3=Foglio2!$E$7,Resp_Coord_Amm.vo!H740,IF(Foglio2!$J$3=Foglio2!$E$8,Direttore_Amm.vo!H740,IF(Foglio2!$J$3=Foglio2!$E$9,Doc_mat_elem.re!H740,IF(Foglio2!$J$3=Foglio2!$E$10,Doc_dipl_scuola_sec.!H740,IF(Foglio2!$J$3=Foglio2!$E$11,Doc_scuola_media!H740,IF(Foglio2!$J$3=Foglio2!$E$12,Doc_laureati_scuola_sec.!H758,IF(Foglio2!$J$3=Foglio2!$E$13,Direttivi_capi_ist.!H740,0)))))))))))</f>
        <v>0</v>
      </c>
      <c r="K758" s="248">
        <f>IF(Foglio2!$J$3=Foglio2!$E$3,Ausiliari_Coll.Scol.!I740,IF(Foglio2!$J$3=Foglio2!$E$4,Collab._Tecnici!I740,IF(Foglio2!$J$3=Foglio2!$E$5,Assistenti_Tecnici!I740,IF(Foglio2!$J$3=Foglio2!$E$6,Assistenti_Amm.vo!I740,IF(Foglio2!$J$3=Foglio2!$E$7,Resp_Coord_Amm.vo!I740,IF(Foglio2!$J$3=Foglio2!$E$8,Direttore_Amm.vo!I740,IF(Foglio2!$J$3=Foglio2!$E$9,Doc_mat_elem.re!I740,IF(Foglio2!$J$3=Foglio2!$E$10,Doc_dipl_scuola_sec.!I740,IF(Foglio2!$J$3=Foglio2!$E$11,Doc_scuola_media!I740,IF(Foglio2!$J$3=Foglio2!$E$12,Doc_laureati_scuola_sec.!I758,IF(Foglio2!$J$3=Foglio2!$E$13,Direttivi_capi_ist.!I740,0)))))))))))</f>
        <v>0</v>
      </c>
      <c r="L758" s="248">
        <f>IF(Foglio2!$J$3=Foglio2!$E$3,Ausiliari_Coll.Scol.!J740,IF(Foglio2!$J$3=Foglio2!$E$4,Collab._Tecnici!J740,IF(Foglio2!$J$3=Foglio2!$E$5,Assistenti_Tecnici!J740,IF(Foglio2!$J$3=Foglio2!$E$6,Assistenti_Amm.vo!J740,IF(Foglio2!$J$3=Foglio2!$E$7,Resp_Coord_Amm.vo!J740,IF(Foglio2!$J$3=Foglio2!$E$8,Direttore_Amm.vo!J740,IF(Foglio2!$J$3=Foglio2!$E$9,Doc_mat_elem.re!J740,IF(Foglio2!$J$3=Foglio2!$E$10,Doc_dipl_scuola_sec.!J740,IF(Foglio2!$J$3=Foglio2!$E$11,Doc_scuola_media!J740,IF(Foglio2!$J$3=Foglio2!$E$12,Doc_laureati_scuola_sec.!J758,IF(Foglio2!$J$3=Foglio2!$E$13,Direttivi_capi_ist.!J740,0)))))))))))</f>
        <v>0</v>
      </c>
      <c r="M758" s="249">
        <f>IF(Foglio2!$J$3=Foglio2!$E$3,Ausiliari_Coll.Scol.!K740,IF(Foglio2!$J$3=Foglio2!$E$4,Collab._Tecnici!K740,IF(Foglio2!$J$3=Foglio2!$E$5,Assistenti_Tecnici!K740,IF(Foglio2!$J$3=Foglio2!$E$6,Assistenti_Amm.vo!K740,IF(Foglio2!$J$3=Foglio2!$E$7,Resp_Coord_Amm.vo!K740,IF(Foglio2!$J$3=Foglio2!$E$8,Direttore_Amm.vo!K740,IF(Foglio2!$J$3=Foglio2!$E$9,Doc_mat_elem.re!K740,IF(Foglio2!$J$3=Foglio2!$E$10,Doc_dipl_scuola_sec.!K740,IF(Foglio2!$J$3=Foglio2!$E$11,Doc_scuola_media!K740,IF(Foglio2!$J$3=Foglio2!$E$12,Doc_laureati_scuola_sec.!K758,IF(Foglio2!$J$3=Foglio2!$E$13,Direttivi_capi_ist.!K740,0)))))))))))</f>
        <v>0</v>
      </c>
      <c r="N758" s="250">
        <f>IF(Foglio2!$J$3=Foglio2!$E$3,Ausiliari_Coll.Scol.!L740,IF(Foglio2!$J$3=Foglio2!$E$4,Collab._Tecnici!L740,IF(Foglio2!$J$3=Foglio2!$E$5,Assistenti_Tecnici!L740,IF(Foglio2!$J$3=Foglio2!$E$6,Assistenti_Amm.vo!L740,IF(Foglio2!$J$3=Foglio2!$E$7,Resp_Coord_Amm.vo!L740,IF(Foglio2!$J$3=Foglio2!$E$8,Direttore_Amm.vo!L740,IF(Foglio2!$J$3=Foglio2!$E$9,Doc_mat_elem.re!L740,IF(Foglio2!$J$3=Foglio2!$E$10,Doc_dipl_scuola_sec.!L740,IF(Foglio2!$J$3=Foglio2!$E$11,Doc_scuola_media!L740,IF(Foglio2!$J$3=Foglio2!$E$12,Doc_laureati_scuola_sec.!L758,IF(Foglio2!$J$3=Foglio2!$E$13,Direttivi_capi_ist.!L740,0)))))))))))</f>
        <v>0</v>
      </c>
      <c r="O758" s="251">
        <f>IF(Foglio2!$J$3=Foglio2!$E$3,Ausiliari_Coll.Scol.!M740,IF(Foglio2!$J$3=Foglio2!$E$4,Collab._Tecnici!M740,IF(Foglio2!$J$3=Foglio2!$E$5,Assistenti_Tecnici!M740,IF(Foglio2!$J$3=Foglio2!$E$6,Assistenti_Amm.vo!M740,IF(Foglio2!$J$3=Foglio2!$E$7,Resp_Coord_Amm.vo!M740,IF(Foglio2!$J$3=Foglio2!$E$8,Direttore_Amm.vo!M740,IF(Foglio2!$J$3=Foglio2!$E$9,Doc_mat_elem.re!M740,IF(Foglio2!$J$3=Foglio2!$E$10,Doc_dipl_scuola_sec.!M740,IF(Foglio2!$J$3=Foglio2!$E$11,Doc_scuola_media!M740,IF(Foglio2!$J$3=Foglio2!$E$12,Doc_laureati_scuola_sec.!M758,IF(Foglio2!$J$3=Foglio2!$E$13,Direttivi_capi_ist.!M740,0)))))))))))</f>
        <v>0</v>
      </c>
      <c r="P758" s="252">
        <f>IF(Foglio2!$J$3=Foglio2!$E$3,Ausiliari_Coll.Scol.!N740,IF(Foglio2!$J$3=Foglio2!$E$4,Collab._Tecnici!N740,IF(Foglio2!$J$3=Foglio2!$E$5,Assistenti_Tecnici!N740,IF(Foglio2!$J$3=Foglio2!$E$6,Assistenti_Amm.vo!N740,IF(Foglio2!$J$3=Foglio2!$E$7,Resp_Coord_Amm.vo!N740,IF(Foglio2!$J$3=Foglio2!$E$8,Direttore_Amm.vo!N740,IF(Foglio2!$J$3=Foglio2!$E$9,Doc_mat_elem.re!N740,IF(Foglio2!$J$3=Foglio2!$E$10,Doc_dipl_scuola_sec.!N740,IF(Foglio2!$J$3=Foglio2!$E$11,Doc_scuola_media!N740,IF(Foglio2!$J$3=Foglio2!$E$12,Doc_laureati_scuola_sec.!N758,IF(Foglio2!$J$3=Foglio2!$E$13,Direttivi_capi_ist.!N740,0)))))))))))</f>
        <v>0</v>
      </c>
      <c r="Q758" s="252">
        <f>IF(Foglio2!$J$3=Foglio2!$E$3,Ausiliari_Coll.Scol.!O740,IF(Foglio2!$J$3=Foglio2!$E$4,Collab._Tecnici!O740,IF(Foglio2!$J$3=Foglio2!$E$5,Assistenti_Tecnici!O740,IF(Foglio2!$J$3=Foglio2!$E$6,Assistenti_Amm.vo!O740,IF(Foglio2!$J$3=Foglio2!$E$7,Resp_Coord_Amm.vo!O740,IF(Foglio2!$J$3=Foglio2!$E$8,Direttore_Amm.vo!O740,IF(Foglio2!$J$3=Foglio2!$E$9,Doc_mat_elem.re!O740,IF(Foglio2!$J$3=Foglio2!$E$10,Doc_dipl_scuola_sec.!O740,IF(Foglio2!$J$3=Foglio2!$E$11,Doc_scuola_media!O740,IF(Foglio2!$J$3=Foglio2!$E$12,Doc_laureati_scuola_sec.!O758,IF(Foglio2!$J$3=Foglio2!$E$13,Direttivi_capi_ist.!O740,0)))))))))))</f>
        <v>0</v>
      </c>
      <c r="R758" s="252">
        <f>IF(Foglio2!$J$3=Foglio2!$E$3,Ausiliari_Coll.Scol.!P740,IF(Foglio2!$J$3=Foglio2!$E$4,Collab._Tecnici!P740,IF(Foglio2!$J$3=Foglio2!$E$5,Assistenti_Tecnici!P740,IF(Foglio2!$J$3=Foglio2!$E$6,Assistenti_Amm.vo!P740,IF(Foglio2!$J$3=Foglio2!$E$7,Resp_Coord_Amm.vo!P740,IF(Foglio2!$J$3=Foglio2!$E$8,Direttore_Amm.vo!P740,IF(Foglio2!$J$3=Foglio2!$E$9,Doc_mat_elem.re!P740,IF(Foglio2!$J$3=Foglio2!$E$10,Doc_dipl_scuola_sec.!P740,IF(Foglio2!$J$3=Foglio2!$E$11,Doc_scuola_media!P740,IF(Foglio2!$J$3=Foglio2!$E$12,Doc_laureati_scuola_sec.!P758,IF(Foglio2!$J$3=Foglio2!$E$13,Direttivi_capi_ist.!P740,0)))))))))))</f>
        <v>0</v>
      </c>
      <c r="S758" s="252">
        <f>IF(Foglio2!$J$3=Foglio2!$E$3,Ausiliari_Coll.Scol.!Q740,IF(Foglio2!$J$3=Foglio2!$E$4,Collab._Tecnici!Q740,IF(Foglio2!$J$3=Foglio2!$E$5,Assistenti_Tecnici!Q740,IF(Foglio2!$J$3=Foglio2!$E$6,Assistenti_Amm.vo!Q740,IF(Foglio2!$J$3=Foglio2!$E$7,Resp_Coord_Amm.vo!Q740,IF(Foglio2!$J$3=Foglio2!$E$8,Direttore_Amm.vo!Q740,IF(Foglio2!$J$3=Foglio2!$E$9,Doc_mat_elem.re!Q740,IF(Foglio2!$J$3=Foglio2!$E$10,Doc_dipl_scuola_sec.!Q740,IF(Foglio2!$J$3=Foglio2!$E$11,Doc_scuola_media!Q740,IF(Foglio2!$J$3=Foglio2!$E$12,Doc_laureati_scuola_sec.!Q758,IF(Foglio2!$J$3=Foglio2!$E$13,Direttivi_capi_ist.!Q740,0)))))))))))</f>
        <v>0</v>
      </c>
      <c r="T758" s="252">
        <f>IF(Foglio2!$J$3=Foglio2!$E$3,Ausiliari_Coll.Scol.!R740,IF(Foglio2!$J$3=Foglio2!$E$4,Collab._Tecnici!R740,IF(Foglio2!$J$3=Foglio2!$E$5,Assistenti_Tecnici!R740,IF(Foglio2!$J$3=Foglio2!$E$6,Assistenti_Amm.vo!R740,IF(Foglio2!$J$3=Foglio2!$E$7,Resp_Coord_Amm.vo!R740,IF(Foglio2!$J$3=Foglio2!$E$8,Direttore_Amm.vo!R740,IF(Foglio2!$J$3=Foglio2!$E$9,Doc_mat_elem.re!R740,IF(Foglio2!$J$3=Foglio2!$E$10,Doc_dipl_scuola_sec.!R740,IF(Foglio2!$J$3=Foglio2!$E$11,Doc_scuola_media!R740,IF(Foglio2!$J$3=Foglio2!$E$12,Doc_laureati_scuola_sec.!R758,IF(Foglio2!$J$3=Foglio2!$E$13,Direttivi_capi_ist.!R740,0)))))))))))</f>
        <v>0</v>
      </c>
      <c r="U758" s="252">
        <f t="shared" ref="U758" si="4852">(P758)/12*0.8</f>
        <v>0</v>
      </c>
      <c r="V758" s="252">
        <f t="shared" ref="V758" si="4853">(P758+R758)/12*0.8</f>
        <v>0</v>
      </c>
      <c r="W758" s="253" t="str">
        <f t="shared" si="4745"/>
        <v>Fascia Da 35 a  Decorrenza 1/3/2018</v>
      </c>
    </row>
    <row r="759" spans="1:23" ht="9" customHeight="1" x14ac:dyDescent="0.2">
      <c r="B759" s="245">
        <f t="shared" si="4401"/>
        <v>43171</v>
      </c>
      <c r="C759" s="499"/>
      <c r="D759" s="499"/>
      <c r="E759" s="264" t="s">
        <v>4</v>
      </c>
      <c r="F759" s="265"/>
      <c r="G759" s="267">
        <f t="shared" ref="G759" si="4854">G758*1936.27</f>
        <v>0</v>
      </c>
      <c r="H759" s="267">
        <f t="shared" ref="H759" si="4855">H758*1936.27</f>
        <v>0</v>
      </c>
      <c r="I759" s="267">
        <f t="shared" ref="I759" si="4856">I758*1936.27</f>
        <v>0</v>
      </c>
      <c r="J759" s="267">
        <f t="shared" ref="J759" si="4857">J758*1936.27</f>
        <v>0</v>
      </c>
      <c r="K759" s="267">
        <f t="shared" ref="K759" si="4858">K758*1936.27</f>
        <v>0</v>
      </c>
      <c r="L759" s="266">
        <f t="shared" ref="L759" si="4859">L758*1936.27</f>
        <v>0</v>
      </c>
      <c r="M759" s="267">
        <f t="shared" ref="M759" si="4860">M758*1936.27</f>
        <v>0</v>
      </c>
      <c r="N759" s="182">
        <f t="shared" ref="N759" si="4861">N758*1936.27</f>
        <v>0</v>
      </c>
      <c r="O759" s="183">
        <f t="shared" ref="O759" si="4862">O758*1936.27</f>
        <v>0</v>
      </c>
      <c r="P759" s="184">
        <f t="shared" ref="P759" si="4863">P758*1936.27</f>
        <v>0</v>
      </c>
      <c r="Q759" s="184">
        <f t="shared" ref="Q759" si="4864">Q758*1936.27</f>
        <v>0</v>
      </c>
      <c r="R759" s="184">
        <f t="shared" ref="R759" si="4865">R758*1936.27</f>
        <v>0</v>
      </c>
      <c r="S759" s="184">
        <f t="shared" ref="S759" si="4866">S758*1936.27</f>
        <v>0</v>
      </c>
      <c r="T759" s="184">
        <f t="shared" ref="T759" si="4867">T758*1936.27</f>
        <v>0</v>
      </c>
      <c r="U759" s="184">
        <f t="shared" ref="U759" si="4868">U758*1936.27</f>
        <v>0</v>
      </c>
      <c r="V759" s="184">
        <f t="shared" ref="V759" si="4869">V758*1936.27</f>
        <v>0</v>
      </c>
    </row>
    <row r="760" spans="1:23" ht="12.75" customHeight="1" x14ac:dyDescent="0.2">
      <c r="A760" s="104">
        <f>IF(Foglio2!$J$7=1,TRUNC(Base!V760,0),TRUNC(Base!U760,0))</f>
        <v>0</v>
      </c>
      <c r="B760" s="245">
        <f t="shared" si="4647"/>
        <v>43191</v>
      </c>
      <c r="C760" s="375">
        <v>43191</v>
      </c>
      <c r="D760" s="375">
        <v>43465</v>
      </c>
      <c r="E760" s="246" t="s">
        <v>3</v>
      </c>
      <c r="F760" s="247">
        <v>0</v>
      </c>
      <c r="G760" s="248">
        <f>IF(Foglio2!$J$3=Foglio2!$E$3,Ausiliari_Coll.Scol.!E742,IF(Foglio2!$J$3=Foglio2!$E$4,Collab._Tecnici!E742,IF(Foglio2!$J$3=Foglio2!$E$5,Assistenti_Tecnici!E742,IF(Foglio2!$J$3=Foglio2!$E$6,Assistenti_Amm.vo!E742,IF(Foglio2!$J$3=Foglio2!$E$7,Resp_Coord_Amm.vo!E742,IF(Foglio2!$J$3=Foglio2!$E$8,Direttore_Amm.vo!E742,IF(Foglio2!$J$3=Foglio2!$E$9,Doc_mat_elem.re!E742,IF(Foglio2!$J$3=Foglio2!$E$10,Doc_dipl_scuola_sec.!E742,IF(Foglio2!$J$3=Foglio2!$E$11,Doc_scuola_media!E742,IF(Foglio2!$J$3=Foglio2!$E$12,Doc_laureati_scuola_sec.!E760,IF(Foglio2!$J$3=Foglio2!$E$13,Direttivi_capi_ist.!E742,0)))))))))))</f>
        <v>0</v>
      </c>
      <c r="H760" s="248">
        <f>IF(Foglio2!$J$3=Foglio2!$E$3,Ausiliari_Coll.Scol.!F742,IF(Foglio2!$J$3=Foglio2!$E$4,Collab._Tecnici!F742,IF(Foglio2!$J$3=Foglio2!$E$5,Assistenti_Tecnici!F742,IF(Foglio2!$J$3=Foglio2!$E$6,Assistenti_Amm.vo!F742,IF(Foglio2!$J$3=Foglio2!$E$7,Resp_Coord_Amm.vo!F742,IF(Foglio2!$J$3=Foglio2!$E$8,Direttore_Amm.vo!F742,IF(Foglio2!$J$3=Foglio2!$E$9,Doc_mat_elem.re!F742,IF(Foglio2!$J$3=Foglio2!$E$10,Doc_dipl_scuola_sec.!F742,IF(Foglio2!$J$3=Foglio2!$E$11,Doc_scuola_media!F742,IF(Foglio2!$J$3=Foglio2!$E$12,Doc_laureati_scuola_sec.!F760,IF(Foglio2!$J$3=Foglio2!$E$13,Direttivi_capi_ist.!F742,0)))))))))))</f>
        <v>0</v>
      </c>
      <c r="I760" s="248">
        <f>IF(Foglio2!$J$3=Foglio2!$E$3,Ausiliari_Coll.Scol.!G742,IF(Foglio2!$J$3=Foglio2!$E$4,Collab._Tecnici!G742,IF(Foglio2!$J$3=Foglio2!$E$5,Assistenti_Tecnici!G742,IF(Foglio2!$J$3=Foglio2!$E$6,Assistenti_Amm.vo!G742,IF(Foglio2!$J$3=Foglio2!$E$7,Resp_Coord_Amm.vo!G742,IF(Foglio2!$J$3=Foglio2!$E$8,Direttore_Amm.vo!G742,IF(Foglio2!$J$3=Foglio2!$E$9,Doc_mat_elem.re!G742,IF(Foglio2!$J$3=Foglio2!$E$10,Doc_dipl_scuola_sec.!G742,IF(Foglio2!$J$3=Foglio2!$E$11,Doc_scuola_media!G742,IF(Foglio2!$J$3=Foglio2!$E$12,Doc_laureati_scuola_sec.!G760,IF(Foglio2!$J$3=Foglio2!$E$13,Direttivi_capi_ist.!G742,0)))))))))))</f>
        <v>0</v>
      </c>
      <c r="J760" s="248">
        <f>IF(Foglio2!$J$3=Foglio2!$E$3,Ausiliari_Coll.Scol.!H742,IF(Foglio2!$J$3=Foglio2!$E$4,Collab._Tecnici!H742,IF(Foglio2!$J$3=Foglio2!$E$5,Assistenti_Tecnici!H742,IF(Foglio2!$J$3=Foglio2!$E$6,Assistenti_Amm.vo!H742,IF(Foglio2!$J$3=Foglio2!$E$7,Resp_Coord_Amm.vo!H742,IF(Foglio2!$J$3=Foglio2!$E$8,Direttore_Amm.vo!H742,IF(Foglio2!$J$3=Foglio2!$E$9,Doc_mat_elem.re!H742,IF(Foglio2!$J$3=Foglio2!$E$10,Doc_dipl_scuola_sec.!H742,IF(Foglio2!$J$3=Foglio2!$E$11,Doc_scuola_media!H742,IF(Foglio2!$J$3=Foglio2!$E$12,Doc_laureati_scuola_sec.!H760,IF(Foglio2!$J$3=Foglio2!$E$13,Direttivi_capi_ist.!H742,0)))))))))))</f>
        <v>0</v>
      </c>
      <c r="K760" s="248">
        <f>IF(Foglio2!$J$3=Foglio2!$E$3,Ausiliari_Coll.Scol.!I742,IF(Foglio2!$J$3=Foglio2!$E$4,Collab._Tecnici!I742,IF(Foglio2!$J$3=Foglio2!$E$5,Assistenti_Tecnici!I742,IF(Foglio2!$J$3=Foglio2!$E$6,Assistenti_Amm.vo!I742,IF(Foglio2!$J$3=Foglio2!$E$7,Resp_Coord_Amm.vo!I742,IF(Foglio2!$J$3=Foglio2!$E$8,Direttore_Amm.vo!I742,IF(Foglio2!$J$3=Foglio2!$E$9,Doc_mat_elem.re!I742,IF(Foglio2!$J$3=Foglio2!$E$10,Doc_dipl_scuola_sec.!I742,IF(Foglio2!$J$3=Foglio2!$E$11,Doc_scuola_media!I742,IF(Foglio2!$J$3=Foglio2!$E$12,Doc_laureati_scuola_sec.!I760,IF(Foglio2!$J$3=Foglio2!$E$13,Direttivi_capi_ist.!I742,0)))))))))))</f>
        <v>0</v>
      </c>
      <c r="L760" s="248">
        <f>IF(Foglio2!$J$3=Foglio2!$E$3,Ausiliari_Coll.Scol.!J742,IF(Foglio2!$J$3=Foglio2!$E$4,Collab._Tecnici!J742,IF(Foglio2!$J$3=Foglio2!$E$5,Assistenti_Tecnici!J742,IF(Foglio2!$J$3=Foglio2!$E$6,Assistenti_Amm.vo!J742,IF(Foglio2!$J$3=Foglio2!$E$7,Resp_Coord_Amm.vo!J742,IF(Foglio2!$J$3=Foglio2!$E$8,Direttore_Amm.vo!J742,IF(Foglio2!$J$3=Foglio2!$E$9,Doc_mat_elem.re!J742,IF(Foglio2!$J$3=Foglio2!$E$10,Doc_dipl_scuola_sec.!J742,IF(Foglio2!$J$3=Foglio2!$E$11,Doc_scuola_media!J742,IF(Foglio2!$J$3=Foglio2!$E$12,Doc_laureati_scuola_sec.!J760,IF(Foglio2!$J$3=Foglio2!$E$13,Direttivi_capi_ist.!J742,0)))))))))))</f>
        <v>0</v>
      </c>
      <c r="M760" s="249">
        <f>IF(Foglio2!$J$3=Foglio2!$E$3,Ausiliari_Coll.Scol.!K742,IF(Foglio2!$J$3=Foglio2!$E$4,Collab._Tecnici!K742,IF(Foglio2!$J$3=Foglio2!$E$5,Assistenti_Tecnici!K742,IF(Foglio2!$J$3=Foglio2!$E$6,Assistenti_Amm.vo!K742,IF(Foglio2!$J$3=Foglio2!$E$7,Resp_Coord_Amm.vo!K742,IF(Foglio2!$J$3=Foglio2!$E$8,Direttore_Amm.vo!K742,IF(Foglio2!$J$3=Foglio2!$E$9,Doc_mat_elem.re!K742,IF(Foglio2!$J$3=Foglio2!$E$10,Doc_dipl_scuola_sec.!K742,IF(Foglio2!$J$3=Foglio2!$E$11,Doc_scuola_media!K742,IF(Foglio2!$J$3=Foglio2!$E$12,Doc_laureati_scuola_sec.!K760,IF(Foglio2!$J$3=Foglio2!$E$13,Direttivi_capi_ist.!K742,0)))))))))))</f>
        <v>0</v>
      </c>
      <c r="N760" s="250">
        <f>IF(Foglio2!$J$3=Foglio2!$E$3,Ausiliari_Coll.Scol.!L742,IF(Foglio2!$J$3=Foglio2!$E$4,Collab._Tecnici!L742,IF(Foglio2!$J$3=Foglio2!$E$5,Assistenti_Tecnici!L742,IF(Foglio2!$J$3=Foglio2!$E$6,Assistenti_Amm.vo!L742,IF(Foglio2!$J$3=Foglio2!$E$7,Resp_Coord_Amm.vo!L742,IF(Foglio2!$J$3=Foglio2!$E$8,Direttore_Amm.vo!L742,IF(Foglio2!$J$3=Foglio2!$E$9,Doc_mat_elem.re!L742,IF(Foglio2!$J$3=Foglio2!$E$10,Doc_dipl_scuola_sec.!L742,IF(Foglio2!$J$3=Foglio2!$E$11,Doc_scuola_media!L742,IF(Foglio2!$J$3=Foglio2!$E$12,Doc_laureati_scuola_sec.!L760,IF(Foglio2!$J$3=Foglio2!$E$13,Direttivi_capi_ist.!L742,0)))))))))))</f>
        <v>0</v>
      </c>
      <c r="O760" s="251">
        <f>IF(Foglio2!$J$3=Foglio2!$E$3,Ausiliari_Coll.Scol.!M742,IF(Foglio2!$J$3=Foglio2!$E$4,Collab._Tecnici!M742,IF(Foglio2!$J$3=Foglio2!$E$5,Assistenti_Tecnici!M742,IF(Foglio2!$J$3=Foglio2!$E$6,Assistenti_Amm.vo!M742,IF(Foglio2!$J$3=Foglio2!$E$7,Resp_Coord_Amm.vo!M742,IF(Foglio2!$J$3=Foglio2!$E$8,Direttore_Amm.vo!M742,IF(Foglio2!$J$3=Foglio2!$E$9,Doc_mat_elem.re!M742,IF(Foglio2!$J$3=Foglio2!$E$10,Doc_dipl_scuola_sec.!M742,IF(Foglio2!$J$3=Foglio2!$E$11,Doc_scuola_media!M742,IF(Foglio2!$J$3=Foglio2!$E$12,Doc_laureati_scuola_sec.!M760,IF(Foglio2!$J$3=Foglio2!$E$13,Direttivi_capi_ist.!M742,0)))))))))))</f>
        <v>0</v>
      </c>
      <c r="P760" s="252">
        <f>IF(Foglio2!$J$3=Foglio2!$E$3,Ausiliari_Coll.Scol.!N742,IF(Foglio2!$J$3=Foglio2!$E$4,Collab._Tecnici!N742,IF(Foglio2!$J$3=Foglio2!$E$5,Assistenti_Tecnici!N742,IF(Foglio2!$J$3=Foglio2!$E$6,Assistenti_Amm.vo!N742,IF(Foglio2!$J$3=Foglio2!$E$7,Resp_Coord_Amm.vo!N742,IF(Foglio2!$J$3=Foglio2!$E$8,Direttore_Amm.vo!N742,IF(Foglio2!$J$3=Foglio2!$E$9,Doc_mat_elem.re!N742,IF(Foglio2!$J$3=Foglio2!$E$10,Doc_dipl_scuola_sec.!N742,IF(Foglio2!$J$3=Foglio2!$E$11,Doc_scuola_media!N742,IF(Foglio2!$J$3=Foglio2!$E$12,Doc_laureati_scuola_sec.!N760,IF(Foglio2!$J$3=Foglio2!$E$13,Direttivi_capi_ist.!N742,0)))))))))))</f>
        <v>0</v>
      </c>
      <c r="Q760" s="252">
        <f>IF(Foglio2!$J$3=Foglio2!$E$3,Ausiliari_Coll.Scol.!O742,IF(Foglio2!$J$3=Foglio2!$E$4,Collab._Tecnici!O742,IF(Foglio2!$J$3=Foglio2!$E$5,Assistenti_Tecnici!O742,IF(Foglio2!$J$3=Foglio2!$E$6,Assistenti_Amm.vo!O742,IF(Foglio2!$J$3=Foglio2!$E$7,Resp_Coord_Amm.vo!O742,IF(Foglio2!$J$3=Foglio2!$E$8,Direttore_Amm.vo!O742,IF(Foglio2!$J$3=Foglio2!$E$9,Doc_mat_elem.re!O742,IF(Foglio2!$J$3=Foglio2!$E$10,Doc_dipl_scuola_sec.!O742,IF(Foglio2!$J$3=Foglio2!$E$11,Doc_scuola_media!O742,IF(Foglio2!$J$3=Foglio2!$E$12,Doc_laureati_scuola_sec.!O760,IF(Foglio2!$J$3=Foglio2!$E$13,Direttivi_capi_ist.!O742,0)))))))))))</f>
        <v>0</v>
      </c>
      <c r="R760" s="252">
        <f>IF(Foglio2!$J$3=Foglio2!$E$3,Ausiliari_Coll.Scol.!P742,IF(Foglio2!$J$3=Foglio2!$E$4,Collab._Tecnici!P742,IF(Foglio2!$J$3=Foglio2!$E$5,Assistenti_Tecnici!P742,IF(Foglio2!$J$3=Foglio2!$E$6,Assistenti_Amm.vo!P742,IF(Foglio2!$J$3=Foglio2!$E$7,Resp_Coord_Amm.vo!P742,IF(Foglio2!$J$3=Foglio2!$E$8,Direttore_Amm.vo!P742,IF(Foglio2!$J$3=Foglio2!$E$9,Doc_mat_elem.re!P742,IF(Foglio2!$J$3=Foglio2!$E$10,Doc_dipl_scuola_sec.!P742,IF(Foglio2!$J$3=Foglio2!$E$11,Doc_scuola_media!P742,IF(Foglio2!$J$3=Foglio2!$E$12,Doc_laureati_scuola_sec.!P760,IF(Foglio2!$J$3=Foglio2!$E$13,Direttivi_capi_ist.!P742,0)))))))))))</f>
        <v>0</v>
      </c>
      <c r="S760" s="252">
        <f>IF(Foglio2!$J$3=Foglio2!$E$3,Ausiliari_Coll.Scol.!Q742,IF(Foglio2!$J$3=Foglio2!$E$4,Collab._Tecnici!Q742,IF(Foglio2!$J$3=Foglio2!$E$5,Assistenti_Tecnici!Q742,IF(Foglio2!$J$3=Foglio2!$E$6,Assistenti_Amm.vo!Q742,IF(Foglio2!$J$3=Foglio2!$E$7,Resp_Coord_Amm.vo!Q742,IF(Foglio2!$J$3=Foglio2!$E$8,Direttore_Amm.vo!Q742,IF(Foglio2!$J$3=Foglio2!$E$9,Doc_mat_elem.re!Q742,IF(Foglio2!$J$3=Foglio2!$E$10,Doc_dipl_scuola_sec.!Q742,IF(Foglio2!$J$3=Foglio2!$E$11,Doc_scuola_media!Q742,IF(Foglio2!$J$3=Foglio2!$E$12,Doc_laureati_scuola_sec.!Q760,IF(Foglio2!$J$3=Foglio2!$E$13,Direttivi_capi_ist.!Q742,0)))))))))))</f>
        <v>0</v>
      </c>
      <c r="T760" s="252">
        <f>IF(Foglio2!$J$3=Foglio2!$E$3,Ausiliari_Coll.Scol.!R742,IF(Foglio2!$J$3=Foglio2!$E$4,Collab._Tecnici!R742,IF(Foglio2!$J$3=Foglio2!$E$5,Assistenti_Tecnici!R742,IF(Foglio2!$J$3=Foglio2!$E$6,Assistenti_Amm.vo!R742,IF(Foglio2!$J$3=Foglio2!$E$7,Resp_Coord_Amm.vo!R742,IF(Foglio2!$J$3=Foglio2!$E$8,Direttore_Amm.vo!R742,IF(Foglio2!$J$3=Foglio2!$E$9,Doc_mat_elem.re!R742,IF(Foglio2!$J$3=Foglio2!$E$10,Doc_dipl_scuola_sec.!R742,IF(Foglio2!$J$3=Foglio2!$E$11,Doc_scuola_media!R742,IF(Foglio2!$J$3=Foglio2!$E$12,Doc_laureati_scuola_sec.!R760,IF(Foglio2!$J$3=Foglio2!$E$13,Direttivi_capi_ist.!R742,0)))))))))))</f>
        <v>0</v>
      </c>
      <c r="U760" s="252">
        <f t="shared" ref="U760" si="4870">(P760)/12*0.8</f>
        <v>0</v>
      </c>
      <c r="V760" s="252">
        <f t="shared" ref="V760" si="4871">(P760+R760)/12*0.8</f>
        <v>0</v>
      </c>
      <c r="W760" s="253" t="str">
        <f t="shared" si="4650"/>
        <v>Fascia Da 0 a 8 Decorrenza 1/4/2018</v>
      </c>
    </row>
    <row r="761" spans="1:23" ht="9" customHeight="1" x14ac:dyDescent="0.2">
      <c r="B761" s="245">
        <f t="shared" si="4401"/>
        <v>43192</v>
      </c>
      <c r="C761" s="376"/>
      <c r="D761" s="376"/>
      <c r="E761" s="254" t="s">
        <v>4</v>
      </c>
      <c r="F761" s="255">
        <v>8</v>
      </c>
      <c r="G761" s="267">
        <f t="shared" ref="G761" si="4872">G760*1936.27</f>
        <v>0</v>
      </c>
      <c r="H761" s="267">
        <f t="shared" ref="H761" si="4873">H760*1936.27</f>
        <v>0</v>
      </c>
      <c r="I761" s="267">
        <f t="shared" ref="I761" si="4874">I760*1936.27</f>
        <v>0</v>
      </c>
      <c r="J761" s="267">
        <f t="shared" ref="J761" si="4875">J760*1936.27</f>
        <v>0</v>
      </c>
      <c r="K761" s="267">
        <f t="shared" ref="K761" si="4876">K760*1936.27</f>
        <v>0</v>
      </c>
      <c r="L761" s="266">
        <f t="shared" ref="L761" si="4877">L760*1936.27</f>
        <v>0</v>
      </c>
      <c r="M761" s="267">
        <f t="shared" ref="M761" si="4878">M760*1936.27</f>
        <v>0</v>
      </c>
      <c r="N761" s="182">
        <f t="shared" ref="N761" si="4879">N760*1936.27</f>
        <v>0</v>
      </c>
      <c r="O761" s="183">
        <f t="shared" ref="O761" si="4880">O760*1936.27</f>
        <v>0</v>
      </c>
      <c r="P761" s="184">
        <f t="shared" ref="P761" si="4881">P760*1936.27</f>
        <v>0</v>
      </c>
      <c r="Q761" s="184">
        <f t="shared" ref="Q761" si="4882">Q760*1936.27</f>
        <v>0</v>
      </c>
      <c r="R761" s="184">
        <f t="shared" ref="R761" si="4883">R760*1936.27</f>
        <v>0</v>
      </c>
      <c r="S761" s="184">
        <f t="shared" ref="S761" si="4884">S760*1936.27</f>
        <v>0</v>
      </c>
      <c r="T761" s="184">
        <f t="shared" ref="T761" si="4885">T760*1936.27</f>
        <v>0</v>
      </c>
      <c r="U761" s="184">
        <f t="shared" ref="U761" si="4886">U760*1936.27</f>
        <v>0</v>
      </c>
      <c r="V761" s="184">
        <f t="shared" ref="V761" si="4887">V760*1936.27</f>
        <v>0</v>
      </c>
    </row>
    <row r="762" spans="1:23" ht="12.75" customHeight="1" x14ac:dyDescent="0.2">
      <c r="A762" s="104">
        <f>IF(Foglio2!$J$7=1,TRUNC(Base!V762,0),TRUNC(Base!U762,0))</f>
        <v>0</v>
      </c>
      <c r="B762" s="245">
        <f t="shared" si="4401"/>
        <v>43193</v>
      </c>
      <c r="C762" s="498">
        <v>43191</v>
      </c>
      <c r="D762" s="498">
        <f>D760</f>
        <v>43465</v>
      </c>
      <c r="E762" s="259" t="s">
        <v>3</v>
      </c>
      <c r="F762" s="260">
        <v>9</v>
      </c>
      <c r="G762" s="248">
        <f>IF(Foglio2!$J$3=Foglio2!$E$3,Ausiliari_Coll.Scol.!E744,IF(Foglio2!$J$3=Foglio2!$E$4,Collab._Tecnici!E744,IF(Foglio2!$J$3=Foglio2!$E$5,Assistenti_Tecnici!E744,IF(Foglio2!$J$3=Foglio2!$E$6,Assistenti_Amm.vo!E744,IF(Foglio2!$J$3=Foglio2!$E$7,Resp_Coord_Amm.vo!E744,IF(Foglio2!$J$3=Foglio2!$E$8,Direttore_Amm.vo!E744,IF(Foglio2!$J$3=Foglio2!$E$9,Doc_mat_elem.re!E744,IF(Foglio2!$J$3=Foglio2!$E$10,Doc_dipl_scuola_sec.!E744,IF(Foglio2!$J$3=Foglio2!$E$11,Doc_scuola_media!E744,IF(Foglio2!$J$3=Foglio2!$E$12,Doc_laureati_scuola_sec.!E762,IF(Foglio2!$J$3=Foglio2!$E$13,Direttivi_capi_ist.!E744,0)))))))))))</f>
        <v>0</v>
      </c>
      <c r="H762" s="248">
        <f>IF(Foglio2!$J$3=Foglio2!$E$3,Ausiliari_Coll.Scol.!F744,IF(Foglio2!$J$3=Foglio2!$E$4,Collab._Tecnici!F744,IF(Foglio2!$J$3=Foglio2!$E$5,Assistenti_Tecnici!F744,IF(Foglio2!$J$3=Foglio2!$E$6,Assistenti_Amm.vo!F744,IF(Foglio2!$J$3=Foglio2!$E$7,Resp_Coord_Amm.vo!F744,IF(Foglio2!$J$3=Foglio2!$E$8,Direttore_Amm.vo!F744,IF(Foglio2!$J$3=Foglio2!$E$9,Doc_mat_elem.re!F744,IF(Foglio2!$J$3=Foglio2!$E$10,Doc_dipl_scuola_sec.!F744,IF(Foglio2!$J$3=Foglio2!$E$11,Doc_scuola_media!F744,IF(Foglio2!$J$3=Foglio2!$E$12,Doc_laureati_scuola_sec.!F762,IF(Foglio2!$J$3=Foglio2!$E$13,Direttivi_capi_ist.!F744,0)))))))))))</f>
        <v>0</v>
      </c>
      <c r="I762" s="248">
        <f>IF(Foglio2!$J$3=Foglio2!$E$3,Ausiliari_Coll.Scol.!G744,IF(Foglio2!$J$3=Foglio2!$E$4,Collab._Tecnici!G744,IF(Foglio2!$J$3=Foglio2!$E$5,Assistenti_Tecnici!G744,IF(Foglio2!$J$3=Foglio2!$E$6,Assistenti_Amm.vo!G744,IF(Foglio2!$J$3=Foglio2!$E$7,Resp_Coord_Amm.vo!G744,IF(Foglio2!$J$3=Foglio2!$E$8,Direttore_Amm.vo!G744,IF(Foglio2!$J$3=Foglio2!$E$9,Doc_mat_elem.re!G744,IF(Foglio2!$J$3=Foglio2!$E$10,Doc_dipl_scuola_sec.!G744,IF(Foglio2!$J$3=Foglio2!$E$11,Doc_scuola_media!G744,IF(Foglio2!$J$3=Foglio2!$E$12,Doc_laureati_scuola_sec.!G762,IF(Foglio2!$J$3=Foglio2!$E$13,Direttivi_capi_ist.!G744,0)))))))))))</f>
        <v>0</v>
      </c>
      <c r="J762" s="248">
        <f>IF(Foglio2!$J$3=Foglio2!$E$3,Ausiliari_Coll.Scol.!H744,IF(Foglio2!$J$3=Foglio2!$E$4,Collab._Tecnici!H744,IF(Foglio2!$J$3=Foglio2!$E$5,Assistenti_Tecnici!H744,IF(Foglio2!$J$3=Foglio2!$E$6,Assistenti_Amm.vo!H744,IF(Foglio2!$J$3=Foglio2!$E$7,Resp_Coord_Amm.vo!H744,IF(Foglio2!$J$3=Foglio2!$E$8,Direttore_Amm.vo!H744,IF(Foglio2!$J$3=Foglio2!$E$9,Doc_mat_elem.re!H744,IF(Foglio2!$J$3=Foglio2!$E$10,Doc_dipl_scuola_sec.!H744,IF(Foglio2!$J$3=Foglio2!$E$11,Doc_scuola_media!H744,IF(Foglio2!$J$3=Foglio2!$E$12,Doc_laureati_scuola_sec.!H762,IF(Foglio2!$J$3=Foglio2!$E$13,Direttivi_capi_ist.!H744,0)))))))))))</f>
        <v>0</v>
      </c>
      <c r="K762" s="248">
        <f>IF(Foglio2!$J$3=Foglio2!$E$3,Ausiliari_Coll.Scol.!I744,IF(Foglio2!$J$3=Foglio2!$E$4,Collab._Tecnici!I744,IF(Foglio2!$J$3=Foglio2!$E$5,Assistenti_Tecnici!I744,IF(Foglio2!$J$3=Foglio2!$E$6,Assistenti_Amm.vo!I744,IF(Foglio2!$J$3=Foglio2!$E$7,Resp_Coord_Amm.vo!I744,IF(Foglio2!$J$3=Foglio2!$E$8,Direttore_Amm.vo!I744,IF(Foglio2!$J$3=Foglio2!$E$9,Doc_mat_elem.re!I744,IF(Foglio2!$J$3=Foglio2!$E$10,Doc_dipl_scuola_sec.!I744,IF(Foglio2!$J$3=Foglio2!$E$11,Doc_scuola_media!I744,IF(Foglio2!$J$3=Foglio2!$E$12,Doc_laureati_scuola_sec.!I762,IF(Foglio2!$J$3=Foglio2!$E$13,Direttivi_capi_ist.!I744,0)))))))))))</f>
        <v>0</v>
      </c>
      <c r="L762" s="248">
        <f>IF(Foglio2!$J$3=Foglio2!$E$3,Ausiliari_Coll.Scol.!J744,IF(Foglio2!$J$3=Foglio2!$E$4,Collab._Tecnici!J744,IF(Foglio2!$J$3=Foglio2!$E$5,Assistenti_Tecnici!J744,IF(Foglio2!$J$3=Foglio2!$E$6,Assistenti_Amm.vo!J744,IF(Foglio2!$J$3=Foglio2!$E$7,Resp_Coord_Amm.vo!J744,IF(Foglio2!$J$3=Foglio2!$E$8,Direttore_Amm.vo!J744,IF(Foglio2!$J$3=Foglio2!$E$9,Doc_mat_elem.re!J744,IF(Foglio2!$J$3=Foglio2!$E$10,Doc_dipl_scuola_sec.!J744,IF(Foglio2!$J$3=Foglio2!$E$11,Doc_scuola_media!J744,IF(Foglio2!$J$3=Foglio2!$E$12,Doc_laureati_scuola_sec.!J762,IF(Foglio2!$J$3=Foglio2!$E$13,Direttivi_capi_ist.!J744,0)))))))))))</f>
        <v>0</v>
      </c>
      <c r="M762" s="249">
        <f>IF(Foglio2!$J$3=Foglio2!$E$3,Ausiliari_Coll.Scol.!K744,IF(Foglio2!$J$3=Foglio2!$E$4,Collab._Tecnici!K744,IF(Foglio2!$J$3=Foglio2!$E$5,Assistenti_Tecnici!K744,IF(Foglio2!$J$3=Foglio2!$E$6,Assistenti_Amm.vo!K744,IF(Foglio2!$J$3=Foglio2!$E$7,Resp_Coord_Amm.vo!K744,IF(Foglio2!$J$3=Foglio2!$E$8,Direttore_Amm.vo!K744,IF(Foglio2!$J$3=Foglio2!$E$9,Doc_mat_elem.re!K744,IF(Foglio2!$J$3=Foglio2!$E$10,Doc_dipl_scuola_sec.!K744,IF(Foglio2!$J$3=Foglio2!$E$11,Doc_scuola_media!K744,IF(Foglio2!$J$3=Foglio2!$E$12,Doc_laureati_scuola_sec.!K762,IF(Foglio2!$J$3=Foglio2!$E$13,Direttivi_capi_ist.!K744,0)))))))))))</f>
        <v>0</v>
      </c>
      <c r="N762" s="250">
        <f>IF(Foglio2!$J$3=Foglio2!$E$3,Ausiliari_Coll.Scol.!L744,IF(Foglio2!$J$3=Foglio2!$E$4,Collab._Tecnici!L744,IF(Foglio2!$J$3=Foglio2!$E$5,Assistenti_Tecnici!L744,IF(Foglio2!$J$3=Foglio2!$E$6,Assistenti_Amm.vo!L744,IF(Foglio2!$J$3=Foglio2!$E$7,Resp_Coord_Amm.vo!L744,IF(Foglio2!$J$3=Foglio2!$E$8,Direttore_Amm.vo!L744,IF(Foglio2!$J$3=Foglio2!$E$9,Doc_mat_elem.re!L744,IF(Foglio2!$J$3=Foglio2!$E$10,Doc_dipl_scuola_sec.!L744,IF(Foglio2!$J$3=Foglio2!$E$11,Doc_scuola_media!L744,IF(Foglio2!$J$3=Foglio2!$E$12,Doc_laureati_scuola_sec.!L762,IF(Foglio2!$J$3=Foglio2!$E$13,Direttivi_capi_ist.!L744,0)))))))))))</f>
        <v>0</v>
      </c>
      <c r="O762" s="251">
        <f>IF(Foglio2!$J$3=Foglio2!$E$3,Ausiliari_Coll.Scol.!M744,IF(Foglio2!$J$3=Foglio2!$E$4,Collab._Tecnici!M744,IF(Foglio2!$J$3=Foglio2!$E$5,Assistenti_Tecnici!M744,IF(Foglio2!$J$3=Foglio2!$E$6,Assistenti_Amm.vo!M744,IF(Foglio2!$J$3=Foglio2!$E$7,Resp_Coord_Amm.vo!M744,IF(Foglio2!$J$3=Foglio2!$E$8,Direttore_Amm.vo!M744,IF(Foglio2!$J$3=Foglio2!$E$9,Doc_mat_elem.re!M744,IF(Foglio2!$J$3=Foglio2!$E$10,Doc_dipl_scuola_sec.!M744,IF(Foglio2!$J$3=Foglio2!$E$11,Doc_scuola_media!M744,IF(Foglio2!$J$3=Foglio2!$E$12,Doc_laureati_scuola_sec.!M762,IF(Foglio2!$J$3=Foglio2!$E$13,Direttivi_capi_ist.!M744,0)))))))))))</f>
        <v>0</v>
      </c>
      <c r="P762" s="252">
        <f>IF(Foglio2!$J$3=Foglio2!$E$3,Ausiliari_Coll.Scol.!N744,IF(Foglio2!$J$3=Foglio2!$E$4,Collab._Tecnici!N744,IF(Foglio2!$J$3=Foglio2!$E$5,Assistenti_Tecnici!N744,IF(Foglio2!$J$3=Foglio2!$E$6,Assistenti_Amm.vo!N744,IF(Foglio2!$J$3=Foglio2!$E$7,Resp_Coord_Amm.vo!N744,IF(Foglio2!$J$3=Foglio2!$E$8,Direttore_Amm.vo!N744,IF(Foglio2!$J$3=Foglio2!$E$9,Doc_mat_elem.re!N744,IF(Foglio2!$J$3=Foglio2!$E$10,Doc_dipl_scuola_sec.!N744,IF(Foglio2!$J$3=Foglio2!$E$11,Doc_scuola_media!N744,IF(Foglio2!$J$3=Foglio2!$E$12,Doc_laureati_scuola_sec.!N762,IF(Foglio2!$J$3=Foglio2!$E$13,Direttivi_capi_ist.!N744,0)))))))))))</f>
        <v>0</v>
      </c>
      <c r="Q762" s="252">
        <f>IF(Foglio2!$J$3=Foglio2!$E$3,Ausiliari_Coll.Scol.!O744,IF(Foglio2!$J$3=Foglio2!$E$4,Collab._Tecnici!O744,IF(Foglio2!$J$3=Foglio2!$E$5,Assistenti_Tecnici!O744,IF(Foglio2!$J$3=Foglio2!$E$6,Assistenti_Amm.vo!O744,IF(Foglio2!$J$3=Foglio2!$E$7,Resp_Coord_Amm.vo!O744,IF(Foglio2!$J$3=Foglio2!$E$8,Direttore_Amm.vo!O744,IF(Foglio2!$J$3=Foglio2!$E$9,Doc_mat_elem.re!O744,IF(Foglio2!$J$3=Foglio2!$E$10,Doc_dipl_scuola_sec.!O744,IF(Foglio2!$J$3=Foglio2!$E$11,Doc_scuola_media!O744,IF(Foglio2!$J$3=Foglio2!$E$12,Doc_laureati_scuola_sec.!O762,IF(Foglio2!$J$3=Foglio2!$E$13,Direttivi_capi_ist.!O744,0)))))))))))</f>
        <v>0</v>
      </c>
      <c r="R762" s="252">
        <f>IF(Foglio2!$J$3=Foglio2!$E$3,Ausiliari_Coll.Scol.!P744,IF(Foglio2!$J$3=Foglio2!$E$4,Collab._Tecnici!P744,IF(Foglio2!$J$3=Foglio2!$E$5,Assistenti_Tecnici!P744,IF(Foglio2!$J$3=Foglio2!$E$6,Assistenti_Amm.vo!P744,IF(Foglio2!$J$3=Foglio2!$E$7,Resp_Coord_Amm.vo!P744,IF(Foglio2!$J$3=Foglio2!$E$8,Direttore_Amm.vo!P744,IF(Foglio2!$J$3=Foglio2!$E$9,Doc_mat_elem.re!P744,IF(Foglio2!$J$3=Foglio2!$E$10,Doc_dipl_scuola_sec.!P744,IF(Foglio2!$J$3=Foglio2!$E$11,Doc_scuola_media!P744,IF(Foglio2!$J$3=Foglio2!$E$12,Doc_laureati_scuola_sec.!P762,IF(Foglio2!$J$3=Foglio2!$E$13,Direttivi_capi_ist.!P744,0)))))))))))</f>
        <v>0</v>
      </c>
      <c r="S762" s="252">
        <f>IF(Foglio2!$J$3=Foglio2!$E$3,Ausiliari_Coll.Scol.!Q744,IF(Foglio2!$J$3=Foglio2!$E$4,Collab._Tecnici!Q744,IF(Foglio2!$J$3=Foglio2!$E$5,Assistenti_Tecnici!Q744,IF(Foglio2!$J$3=Foglio2!$E$6,Assistenti_Amm.vo!Q744,IF(Foglio2!$J$3=Foglio2!$E$7,Resp_Coord_Amm.vo!Q744,IF(Foglio2!$J$3=Foglio2!$E$8,Direttore_Amm.vo!Q744,IF(Foglio2!$J$3=Foglio2!$E$9,Doc_mat_elem.re!Q744,IF(Foglio2!$J$3=Foglio2!$E$10,Doc_dipl_scuola_sec.!Q744,IF(Foglio2!$J$3=Foglio2!$E$11,Doc_scuola_media!Q744,IF(Foglio2!$J$3=Foglio2!$E$12,Doc_laureati_scuola_sec.!Q762,IF(Foglio2!$J$3=Foglio2!$E$13,Direttivi_capi_ist.!Q744,0)))))))))))</f>
        <v>0</v>
      </c>
      <c r="T762" s="252">
        <f>IF(Foglio2!$J$3=Foglio2!$E$3,Ausiliari_Coll.Scol.!R744,IF(Foglio2!$J$3=Foglio2!$E$4,Collab._Tecnici!R744,IF(Foglio2!$J$3=Foglio2!$E$5,Assistenti_Tecnici!R744,IF(Foglio2!$J$3=Foglio2!$E$6,Assistenti_Amm.vo!R744,IF(Foglio2!$J$3=Foglio2!$E$7,Resp_Coord_Amm.vo!R744,IF(Foglio2!$J$3=Foglio2!$E$8,Direttore_Amm.vo!R744,IF(Foglio2!$J$3=Foglio2!$E$9,Doc_mat_elem.re!R744,IF(Foglio2!$J$3=Foglio2!$E$10,Doc_dipl_scuola_sec.!R744,IF(Foglio2!$J$3=Foglio2!$E$11,Doc_scuola_media!R744,IF(Foglio2!$J$3=Foglio2!$E$12,Doc_laureati_scuola_sec.!R762,IF(Foglio2!$J$3=Foglio2!$E$13,Direttivi_capi_ist.!R744,0)))))))))))</f>
        <v>0</v>
      </c>
      <c r="U762" s="252">
        <f t="shared" ref="U762" si="4888">(P762)/12*0.8</f>
        <v>0</v>
      </c>
      <c r="V762" s="252">
        <f t="shared" ref="V762" si="4889">(P762+R762)/12*0.8</f>
        <v>0</v>
      </c>
      <c r="W762" s="253" t="str">
        <f t="shared" si="4669"/>
        <v>Fascia Da 9 a 14 Decorrenza 1/4/2018</v>
      </c>
    </row>
    <row r="763" spans="1:23" ht="9" customHeight="1" x14ac:dyDescent="0.2">
      <c r="B763" s="245">
        <f t="shared" si="4401"/>
        <v>43194</v>
      </c>
      <c r="C763" s="498"/>
      <c r="D763" s="498"/>
      <c r="E763" s="254" t="s">
        <v>4</v>
      </c>
      <c r="F763" s="255">
        <v>14</v>
      </c>
      <c r="G763" s="267">
        <f t="shared" ref="G763" si="4890">G762*1936.27</f>
        <v>0</v>
      </c>
      <c r="H763" s="267">
        <f t="shared" ref="H763" si="4891">H762*1936.27</f>
        <v>0</v>
      </c>
      <c r="I763" s="267">
        <f t="shared" ref="I763" si="4892">I762*1936.27</f>
        <v>0</v>
      </c>
      <c r="J763" s="267">
        <f t="shared" ref="J763" si="4893">J762*1936.27</f>
        <v>0</v>
      </c>
      <c r="K763" s="267">
        <f t="shared" ref="K763" si="4894">K762*1936.27</f>
        <v>0</v>
      </c>
      <c r="L763" s="266">
        <f t="shared" ref="L763" si="4895">L762*1936.27</f>
        <v>0</v>
      </c>
      <c r="M763" s="267">
        <f t="shared" ref="M763" si="4896">M762*1936.27</f>
        <v>0</v>
      </c>
      <c r="N763" s="182">
        <f t="shared" ref="N763" si="4897">N762*1936.27</f>
        <v>0</v>
      </c>
      <c r="O763" s="183">
        <f t="shared" ref="O763" si="4898">O762*1936.27</f>
        <v>0</v>
      </c>
      <c r="P763" s="184">
        <f t="shared" ref="P763" si="4899">P762*1936.27</f>
        <v>0</v>
      </c>
      <c r="Q763" s="184">
        <f t="shared" ref="Q763" si="4900">Q762*1936.27</f>
        <v>0</v>
      </c>
      <c r="R763" s="184">
        <f t="shared" ref="R763" si="4901">R762*1936.27</f>
        <v>0</v>
      </c>
      <c r="S763" s="184">
        <f t="shared" ref="S763" si="4902">S762*1936.27</f>
        <v>0</v>
      </c>
      <c r="T763" s="184">
        <f t="shared" ref="T763" si="4903">T762*1936.27</f>
        <v>0</v>
      </c>
      <c r="U763" s="184">
        <f t="shared" ref="U763" si="4904">U762*1936.27</f>
        <v>0</v>
      </c>
      <c r="V763" s="184">
        <f t="shared" ref="V763" si="4905">V762*1936.27</f>
        <v>0</v>
      </c>
    </row>
    <row r="764" spans="1:23" ht="12.75" customHeight="1" x14ac:dyDescent="0.2">
      <c r="A764" s="104">
        <f>IF(Foglio2!$J$7=1,TRUNC(Base!V764,0),TRUNC(Base!U764,0))</f>
        <v>0</v>
      </c>
      <c r="B764" s="245">
        <f t="shared" si="4401"/>
        <v>43195</v>
      </c>
      <c r="C764" s="498"/>
      <c r="D764" s="498"/>
      <c r="E764" s="259" t="s">
        <v>3</v>
      </c>
      <c r="F764" s="260">
        <v>15</v>
      </c>
      <c r="G764" s="248">
        <f>IF(Foglio2!$J$3=Foglio2!$E$3,Ausiliari_Coll.Scol.!E746,IF(Foglio2!$J$3=Foglio2!$E$4,Collab._Tecnici!E746,IF(Foglio2!$J$3=Foglio2!$E$5,Assistenti_Tecnici!E746,IF(Foglio2!$J$3=Foglio2!$E$6,Assistenti_Amm.vo!E746,IF(Foglio2!$J$3=Foglio2!$E$7,Resp_Coord_Amm.vo!E746,IF(Foglio2!$J$3=Foglio2!$E$8,Direttore_Amm.vo!E746,IF(Foglio2!$J$3=Foglio2!$E$9,Doc_mat_elem.re!E746,IF(Foglio2!$J$3=Foglio2!$E$10,Doc_dipl_scuola_sec.!E746,IF(Foglio2!$J$3=Foglio2!$E$11,Doc_scuola_media!E746,IF(Foglio2!$J$3=Foglio2!$E$12,Doc_laureati_scuola_sec.!E764,IF(Foglio2!$J$3=Foglio2!$E$13,Direttivi_capi_ist.!E746,0)))))))))))</f>
        <v>0</v>
      </c>
      <c r="H764" s="248">
        <f>IF(Foglio2!$J$3=Foglio2!$E$3,Ausiliari_Coll.Scol.!F746,IF(Foglio2!$J$3=Foglio2!$E$4,Collab._Tecnici!F746,IF(Foglio2!$J$3=Foglio2!$E$5,Assistenti_Tecnici!F746,IF(Foglio2!$J$3=Foglio2!$E$6,Assistenti_Amm.vo!F746,IF(Foglio2!$J$3=Foglio2!$E$7,Resp_Coord_Amm.vo!F746,IF(Foglio2!$J$3=Foglio2!$E$8,Direttore_Amm.vo!F746,IF(Foglio2!$J$3=Foglio2!$E$9,Doc_mat_elem.re!F746,IF(Foglio2!$J$3=Foglio2!$E$10,Doc_dipl_scuola_sec.!F746,IF(Foglio2!$J$3=Foglio2!$E$11,Doc_scuola_media!F746,IF(Foglio2!$J$3=Foglio2!$E$12,Doc_laureati_scuola_sec.!F764,IF(Foglio2!$J$3=Foglio2!$E$13,Direttivi_capi_ist.!F746,0)))))))))))</f>
        <v>0</v>
      </c>
      <c r="I764" s="248">
        <f>IF(Foglio2!$J$3=Foglio2!$E$3,Ausiliari_Coll.Scol.!G746,IF(Foglio2!$J$3=Foglio2!$E$4,Collab._Tecnici!G746,IF(Foglio2!$J$3=Foglio2!$E$5,Assistenti_Tecnici!G746,IF(Foglio2!$J$3=Foglio2!$E$6,Assistenti_Amm.vo!G746,IF(Foglio2!$J$3=Foglio2!$E$7,Resp_Coord_Amm.vo!G746,IF(Foglio2!$J$3=Foglio2!$E$8,Direttore_Amm.vo!G746,IF(Foglio2!$J$3=Foglio2!$E$9,Doc_mat_elem.re!G746,IF(Foglio2!$J$3=Foglio2!$E$10,Doc_dipl_scuola_sec.!G746,IF(Foglio2!$J$3=Foglio2!$E$11,Doc_scuola_media!G746,IF(Foglio2!$J$3=Foglio2!$E$12,Doc_laureati_scuola_sec.!G764,IF(Foglio2!$J$3=Foglio2!$E$13,Direttivi_capi_ist.!G746,0)))))))))))</f>
        <v>0</v>
      </c>
      <c r="J764" s="248">
        <f>IF(Foglio2!$J$3=Foglio2!$E$3,Ausiliari_Coll.Scol.!H746,IF(Foglio2!$J$3=Foglio2!$E$4,Collab._Tecnici!H746,IF(Foglio2!$J$3=Foglio2!$E$5,Assistenti_Tecnici!H746,IF(Foglio2!$J$3=Foglio2!$E$6,Assistenti_Amm.vo!H746,IF(Foglio2!$J$3=Foglio2!$E$7,Resp_Coord_Amm.vo!H746,IF(Foglio2!$J$3=Foglio2!$E$8,Direttore_Amm.vo!H746,IF(Foglio2!$J$3=Foglio2!$E$9,Doc_mat_elem.re!H746,IF(Foglio2!$J$3=Foglio2!$E$10,Doc_dipl_scuola_sec.!H746,IF(Foglio2!$J$3=Foglio2!$E$11,Doc_scuola_media!H746,IF(Foglio2!$J$3=Foglio2!$E$12,Doc_laureati_scuola_sec.!H764,IF(Foglio2!$J$3=Foglio2!$E$13,Direttivi_capi_ist.!H746,0)))))))))))</f>
        <v>0</v>
      </c>
      <c r="K764" s="248">
        <f>IF(Foglio2!$J$3=Foglio2!$E$3,Ausiliari_Coll.Scol.!I746,IF(Foglio2!$J$3=Foglio2!$E$4,Collab._Tecnici!I746,IF(Foglio2!$J$3=Foglio2!$E$5,Assistenti_Tecnici!I746,IF(Foglio2!$J$3=Foglio2!$E$6,Assistenti_Amm.vo!I746,IF(Foglio2!$J$3=Foglio2!$E$7,Resp_Coord_Amm.vo!I746,IF(Foglio2!$J$3=Foglio2!$E$8,Direttore_Amm.vo!I746,IF(Foglio2!$J$3=Foglio2!$E$9,Doc_mat_elem.re!I746,IF(Foglio2!$J$3=Foglio2!$E$10,Doc_dipl_scuola_sec.!I746,IF(Foglio2!$J$3=Foglio2!$E$11,Doc_scuola_media!I746,IF(Foglio2!$J$3=Foglio2!$E$12,Doc_laureati_scuola_sec.!I764,IF(Foglio2!$J$3=Foglio2!$E$13,Direttivi_capi_ist.!I746,0)))))))))))</f>
        <v>0</v>
      </c>
      <c r="L764" s="248">
        <f>IF(Foglio2!$J$3=Foglio2!$E$3,Ausiliari_Coll.Scol.!J746,IF(Foglio2!$J$3=Foglio2!$E$4,Collab._Tecnici!J746,IF(Foglio2!$J$3=Foglio2!$E$5,Assistenti_Tecnici!J746,IF(Foglio2!$J$3=Foglio2!$E$6,Assistenti_Amm.vo!J746,IF(Foglio2!$J$3=Foglio2!$E$7,Resp_Coord_Amm.vo!J746,IF(Foglio2!$J$3=Foglio2!$E$8,Direttore_Amm.vo!J746,IF(Foglio2!$J$3=Foglio2!$E$9,Doc_mat_elem.re!J746,IF(Foglio2!$J$3=Foglio2!$E$10,Doc_dipl_scuola_sec.!J746,IF(Foglio2!$J$3=Foglio2!$E$11,Doc_scuola_media!J746,IF(Foglio2!$J$3=Foglio2!$E$12,Doc_laureati_scuola_sec.!J764,IF(Foglio2!$J$3=Foglio2!$E$13,Direttivi_capi_ist.!J746,0)))))))))))</f>
        <v>0</v>
      </c>
      <c r="M764" s="249">
        <f>IF(Foglio2!$J$3=Foglio2!$E$3,Ausiliari_Coll.Scol.!K746,IF(Foglio2!$J$3=Foglio2!$E$4,Collab._Tecnici!K746,IF(Foglio2!$J$3=Foglio2!$E$5,Assistenti_Tecnici!K746,IF(Foglio2!$J$3=Foglio2!$E$6,Assistenti_Amm.vo!K746,IF(Foglio2!$J$3=Foglio2!$E$7,Resp_Coord_Amm.vo!K746,IF(Foglio2!$J$3=Foglio2!$E$8,Direttore_Amm.vo!K746,IF(Foglio2!$J$3=Foglio2!$E$9,Doc_mat_elem.re!K746,IF(Foglio2!$J$3=Foglio2!$E$10,Doc_dipl_scuola_sec.!K746,IF(Foglio2!$J$3=Foglio2!$E$11,Doc_scuola_media!K746,IF(Foglio2!$J$3=Foglio2!$E$12,Doc_laureati_scuola_sec.!K764,IF(Foglio2!$J$3=Foglio2!$E$13,Direttivi_capi_ist.!K746,0)))))))))))</f>
        <v>0</v>
      </c>
      <c r="N764" s="250">
        <f>IF(Foglio2!$J$3=Foglio2!$E$3,Ausiliari_Coll.Scol.!L746,IF(Foglio2!$J$3=Foglio2!$E$4,Collab._Tecnici!L746,IF(Foglio2!$J$3=Foglio2!$E$5,Assistenti_Tecnici!L746,IF(Foglio2!$J$3=Foglio2!$E$6,Assistenti_Amm.vo!L746,IF(Foglio2!$J$3=Foglio2!$E$7,Resp_Coord_Amm.vo!L746,IF(Foglio2!$J$3=Foglio2!$E$8,Direttore_Amm.vo!L746,IF(Foglio2!$J$3=Foglio2!$E$9,Doc_mat_elem.re!L746,IF(Foglio2!$J$3=Foglio2!$E$10,Doc_dipl_scuola_sec.!L746,IF(Foglio2!$J$3=Foglio2!$E$11,Doc_scuola_media!L746,IF(Foglio2!$J$3=Foglio2!$E$12,Doc_laureati_scuola_sec.!L764,IF(Foglio2!$J$3=Foglio2!$E$13,Direttivi_capi_ist.!L746,0)))))))))))</f>
        <v>0</v>
      </c>
      <c r="O764" s="251">
        <f>IF(Foglio2!$J$3=Foglio2!$E$3,Ausiliari_Coll.Scol.!M746,IF(Foglio2!$J$3=Foglio2!$E$4,Collab._Tecnici!M746,IF(Foglio2!$J$3=Foglio2!$E$5,Assistenti_Tecnici!M746,IF(Foglio2!$J$3=Foglio2!$E$6,Assistenti_Amm.vo!M746,IF(Foglio2!$J$3=Foglio2!$E$7,Resp_Coord_Amm.vo!M746,IF(Foglio2!$J$3=Foglio2!$E$8,Direttore_Amm.vo!M746,IF(Foglio2!$J$3=Foglio2!$E$9,Doc_mat_elem.re!M746,IF(Foglio2!$J$3=Foglio2!$E$10,Doc_dipl_scuola_sec.!M746,IF(Foglio2!$J$3=Foglio2!$E$11,Doc_scuola_media!M746,IF(Foglio2!$J$3=Foglio2!$E$12,Doc_laureati_scuola_sec.!M764,IF(Foglio2!$J$3=Foglio2!$E$13,Direttivi_capi_ist.!M746,0)))))))))))</f>
        <v>0</v>
      </c>
      <c r="P764" s="252">
        <f>IF(Foglio2!$J$3=Foglio2!$E$3,Ausiliari_Coll.Scol.!N746,IF(Foglio2!$J$3=Foglio2!$E$4,Collab._Tecnici!N746,IF(Foglio2!$J$3=Foglio2!$E$5,Assistenti_Tecnici!N746,IF(Foglio2!$J$3=Foglio2!$E$6,Assistenti_Amm.vo!N746,IF(Foglio2!$J$3=Foglio2!$E$7,Resp_Coord_Amm.vo!N746,IF(Foglio2!$J$3=Foglio2!$E$8,Direttore_Amm.vo!N746,IF(Foglio2!$J$3=Foglio2!$E$9,Doc_mat_elem.re!N746,IF(Foglio2!$J$3=Foglio2!$E$10,Doc_dipl_scuola_sec.!N746,IF(Foglio2!$J$3=Foglio2!$E$11,Doc_scuola_media!N746,IF(Foglio2!$J$3=Foglio2!$E$12,Doc_laureati_scuola_sec.!N764,IF(Foglio2!$J$3=Foglio2!$E$13,Direttivi_capi_ist.!N746,0)))))))))))</f>
        <v>0</v>
      </c>
      <c r="Q764" s="252">
        <f>IF(Foglio2!$J$3=Foglio2!$E$3,Ausiliari_Coll.Scol.!O746,IF(Foglio2!$J$3=Foglio2!$E$4,Collab._Tecnici!O746,IF(Foglio2!$J$3=Foglio2!$E$5,Assistenti_Tecnici!O746,IF(Foglio2!$J$3=Foglio2!$E$6,Assistenti_Amm.vo!O746,IF(Foglio2!$J$3=Foglio2!$E$7,Resp_Coord_Amm.vo!O746,IF(Foglio2!$J$3=Foglio2!$E$8,Direttore_Amm.vo!O746,IF(Foglio2!$J$3=Foglio2!$E$9,Doc_mat_elem.re!O746,IF(Foglio2!$J$3=Foglio2!$E$10,Doc_dipl_scuola_sec.!O746,IF(Foglio2!$J$3=Foglio2!$E$11,Doc_scuola_media!O746,IF(Foglio2!$J$3=Foglio2!$E$12,Doc_laureati_scuola_sec.!O764,IF(Foglio2!$J$3=Foglio2!$E$13,Direttivi_capi_ist.!O746,0)))))))))))</f>
        <v>0</v>
      </c>
      <c r="R764" s="252">
        <f>IF(Foglio2!$J$3=Foglio2!$E$3,Ausiliari_Coll.Scol.!P746,IF(Foglio2!$J$3=Foglio2!$E$4,Collab._Tecnici!P746,IF(Foglio2!$J$3=Foglio2!$E$5,Assistenti_Tecnici!P746,IF(Foglio2!$J$3=Foglio2!$E$6,Assistenti_Amm.vo!P746,IF(Foglio2!$J$3=Foglio2!$E$7,Resp_Coord_Amm.vo!P746,IF(Foglio2!$J$3=Foglio2!$E$8,Direttore_Amm.vo!P746,IF(Foglio2!$J$3=Foglio2!$E$9,Doc_mat_elem.re!P746,IF(Foglio2!$J$3=Foglio2!$E$10,Doc_dipl_scuola_sec.!P746,IF(Foglio2!$J$3=Foglio2!$E$11,Doc_scuola_media!P746,IF(Foglio2!$J$3=Foglio2!$E$12,Doc_laureati_scuola_sec.!P764,IF(Foglio2!$J$3=Foglio2!$E$13,Direttivi_capi_ist.!P746,0)))))))))))</f>
        <v>0</v>
      </c>
      <c r="S764" s="252">
        <f>IF(Foglio2!$J$3=Foglio2!$E$3,Ausiliari_Coll.Scol.!Q746,IF(Foglio2!$J$3=Foglio2!$E$4,Collab._Tecnici!Q746,IF(Foglio2!$J$3=Foglio2!$E$5,Assistenti_Tecnici!Q746,IF(Foglio2!$J$3=Foglio2!$E$6,Assistenti_Amm.vo!Q746,IF(Foglio2!$J$3=Foglio2!$E$7,Resp_Coord_Amm.vo!Q746,IF(Foglio2!$J$3=Foglio2!$E$8,Direttore_Amm.vo!Q746,IF(Foglio2!$J$3=Foglio2!$E$9,Doc_mat_elem.re!Q746,IF(Foglio2!$J$3=Foglio2!$E$10,Doc_dipl_scuola_sec.!Q746,IF(Foglio2!$J$3=Foglio2!$E$11,Doc_scuola_media!Q746,IF(Foglio2!$J$3=Foglio2!$E$12,Doc_laureati_scuola_sec.!Q764,IF(Foglio2!$J$3=Foglio2!$E$13,Direttivi_capi_ist.!Q746,0)))))))))))</f>
        <v>0</v>
      </c>
      <c r="T764" s="252">
        <f>IF(Foglio2!$J$3=Foglio2!$E$3,Ausiliari_Coll.Scol.!R746,IF(Foglio2!$J$3=Foglio2!$E$4,Collab._Tecnici!R746,IF(Foglio2!$J$3=Foglio2!$E$5,Assistenti_Tecnici!R746,IF(Foglio2!$J$3=Foglio2!$E$6,Assistenti_Amm.vo!R746,IF(Foglio2!$J$3=Foglio2!$E$7,Resp_Coord_Amm.vo!R746,IF(Foglio2!$J$3=Foglio2!$E$8,Direttore_Amm.vo!R746,IF(Foglio2!$J$3=Foglio2!$E$9,Doc_mat_elem.re!R746,IF(Foglio2!$J$3=Foglio2!$E$10,Doc_dipl_scuola_sec.!R746,IF(Foglio2!$J$3=Foglio2!$E$11,Doc_scuola_media!R746,IF(Foglio2!$J$3=Foglio2!$E$12,Doc_laureati_scuola_sec.!R764,IF(Foglio2!$J$3=Foglio2!$E$13,Direttivi_capi_ist.!R746,0)))))))))))</f>
        <v>0</v>
      </c>
      <c r="U764" s="252">
        <f t="shared" ref="U764" si="4906">(P764)/12*0.8</f>
        <v>0</v>
      </c>
      <c r="V764" s="252">
        <f t="shared" ref="V764" si="4907">(P764+R764)/12*0.8</f>
        <v>0</v>
      </c>
      <c r="W764" s="253" t="str">
        <f t="shared" si="4688"/>
        <v>Fascia Da 15 a 20 Decorrenza 1/4/2018</v>
      </c>
    </row>
    <row r="765" spans="1:23" ht="9" customHeight="1" x14ac:dyDescent="0.2">
      <c r="B765" s="245">
        <f t="shared" si="4401"/>
        <v>43196</v>
      </c>
      <c r="C765" s="498"/>
      <c r="D765" s="498"/>
      <c r="E765" s="254" t="s">
        <v>4</v>
      </c>
      <c r="F765" s="255">
        <v>20</v>
      </c>
      <c r="G765" s="267">
        <f t="shared" ref="G765" si="4908">G764*1936.27</f>
        <v>0</v>
      </c>
      <c r="H765" s="267">
        <f t="shared" ref="H765" si="4909">H764*1936.27</f>
        <v>0</v>
      </c>
      <c r="I765" s="267">
        <f t="shared" ref="I765" si="4910">I764*1936.27</f>
        <v>0</v>
      </c>
      <c r="J765" s="267">
        <f t="shared" ref="J765" si="4911">J764*1936.27</f>
        <v>0</v>
      </c>
      <c r="K765" s="267">
        <f t="shared" ref="K765" si="4912">K764*1936.27</f>
        <v>0</v>
      </c>
      <c r="L765" s="266">
        <f t="shared" ref="L765" si="4913">L764*1936.27</f>
        <v>0</v>
      </c>
      <c r="M765" s="267">
        <f t="shared" ref="M765" si="4914">M764*1936.27</f>
        <v>0</v>
      </c>
      <c r="N765" s="182">
        <f t="shared" ref="N765" si="4915">N764*1936.27</f>
        <v>0</v>
      </c>
      <c r="O765" s="183">
        <f t="shared" ref="O765" si="4916">O764*1936.27</f>
        <v>0</v>
      </c>
      <c r="P765" s="184">
        <f t="shared" ref="P765" si="4917">P764*1936.27</f>
        <v>0</v>
      </c>
      <c r="Q765" s="184">
        <f t="shared" ref="Q765" si="4918">Q764*1936.27</f>
        <v>0</v>
      </c>
      <c r="R765" s="184">
        <f t="shared" ref="R765" si="4919">R764*1936.27</f>
        <v>0</v>
      </c>
      <c r="S765" s="184">
        <f t="shared" ref="S765" si="4920">S764*1936.27</f>
        <v>0</v>
      </c>
      <c r="T765" s="184">
        <f t="shared" ref="T765" si="4921">T764*1936.27</f>
        <v>0</v>
      </c>
      <c r="U765" s="184">
        <f t="shared" ref="U765" si="4922">U764*1936.27</f>
        <v>0</v>
      </c>
      <c r="V765" s="184">
        <f t="shared" ref="V765" si="4923">V764*1936.27</f>
        <v>0</v>
      </c>
    </row>
    <row r="766" spans="1:23" ht="12.75" customHeight="1" x14ac:dyDescent="0.2">
      <c r="A766" s="104">
        <f>IF(Foglio2!$J$7=1,TRUNC(Base!V766,0),TRUNC(Base!U766,0))</f>
        <v>0</v>
      </c>
      <c r="B766" s="245">
        <f t="shared" si="4401"/>
        <v>43197</v>
      </c>
      <c r="C766" s="498"/>
      <c r="D766" s="498"/>
      <c r="E766" s="259" t="s">
        <v>3</v>
      </c>
      <c r="F766" s="260">
        <v>21</v>
      </c>
      <c r="G766" s="248">
        <f>IF(Foglio2!$J$3=Foglio2!$E$3,Ausiliari_Coll.Scol.!E748,IF(Foglio2!$J$3=Foglio2!$E$4,Collab._Tecnici!E748,IF(Foglio2!$J$3=Foglio2!$E$5,Assistenti_Tecnici!E748,IF(Foglio2!$J$3=Foglio2!$E$6,Assistenti_Amm.vo!E748,IF(Foglio2!$J$3=Foglio2!$E$7,Resp_Coord_Amm.vo!E748,IF(Foglio2!$J$3=Foglio2!$E$8,Direttore_Amm.vo!E748,IF(Foglio2!$J$3=Foglio2!$E$9,Doc_mat_elem.re!E748,IF(Foglio2!$J$3=Foglio2!$E$10,Doc_dipl_scuola_sec.!E748,IF(Foglio2!$J$3=Foglio2!$E$11,Doc_scuola_media!E748,IF(Foglio2!$J$3=Foglio2!$E$12,Doc_laureati_scuola_sec.!E766,IF(Foglio2!$J$3=Foglio2!$E$13,Direttivi_capi_ist.!E748,0)))))))))))</f>
        <v>0</v>
      </c>
      <c r="H766" s="248">
        <f>IF(Foglio2!$J$3=Foglio2!$E$3,Ausiliari_Coll.Scol.!F748,IF(Foglio2!$J$3=Foglio2!$E$4,Collab._Tecnici!F748,IF(Foglio2!$J$3=Foglio2!$E$5,Assistenti_Tecnici!F748,IF(Foglio2!$J$3=Foglio2!$E$6,Assistenti_Amm.vo!F748,IF(Foglio2!$J$3=Foglio2!$E$7,Resp_Coord_Amm.vo!F748,IF(Foglio2!$J$3=Foglio2!$E$8,Direttore_Amm.vo!F748,IF(Foglio2!$J$3=Foglio2!$E$9,Doc_mat_elem.re!F748,IF(Foglio2!$J$3=Foglio2!$E$10,Doc_dipl_scuola_sec.!F748,IF(Foglio2!$J$3=Foglio2!$E$11,Doc_scuola_media!F748,IF(Foglio2!$J$3=Foglio2!$E$12,Doc_laureati_scuola_sec.!F766,IF(Foglio2!$J$3=Foglio2!$E$13,Direttivi_capi_ist.!F748,0)))))))))))</f>
        <v>0</v>
      </c>
      <c r="I766" s="248">
        <f>IF(Foglio2!$J$3=Foglio2!$E$3,Ausiliari_Coll.Scol.!G748,IF(Foglio2!$J$3=Foglio2!$E$4,Collab._Tecnici!G748,IF(Foglio2!$J$3=Foglio2!$E$5,Assistenti_Tecnici!G748,IF(Foglio2!$J$3=Foglio2!$E$6,Assistenti_Amm.vo!G748,IF(Foglio2!$J$3=Foglio2!$E$7,Resp_Coord_Amm.vo!G748,IF(Foglio2!$J$3=Foglio2!$E$8,Direttore_Amm.vo!G748,IF(Foglio2!$J$3=Foglio2!$E$9,Doc_mat_elem.re!G748,IF(Foglio2!$J$3=Foglio2!$E$10,Doc_dipl_scuola_sec.!G748,IF(Foglio2!$J$3=Foglio2!$E$11,Doc_scuola_media!G748,IF(Foglio2!$J$3=Foglio2!$E$12,Doc_laureati_scuola_sec.!G766,IF(Foglio2!$J$3=Foglio2!$E$13,Direttivi_capi_ist.!G748,0)))))))))))</f>
        <v>0</v>
      </c>
      <c r="J766" s="248">
        <f>IF(Foglio2!$J$3=Foglio2!$E$3,Ausiliari_Coll.Scol.!H748,IF(Foglio2!$J$3=Foglio2!$E$4,Collab._Tecnici!H748,IF(Foglio2!$J$3=Foglio2!$E$5,Assistenti_Tecnici!H748,IF(Foglio2!$J$3=Foglio2!$E$6,Assistenti_Amm.vo!H748,IF(Foglio2!$J$3=Foglio2!$E$7,Resp_Coord_Amm.vo!H748,IF(Foglio2!$J$3=Foglio2!$E$8,Direttore_Amm.vo!H748,IF(Foglio2!$J$3=Foglio2!$E$9,Doc_mat_elem.re!H748,IF(Foglio2!$J$3=Foglio2!$E$10,Doc_dipl_scuola_sec.!H748,IF(Foglio2!$J$3=Foglio2!$E$11,Doc_scuola_media!H748,IF(Foglio2!$J$3=Foglio2!$E$12,Doc_laureati_scuola_sec.!H766,IF(Foglio2!$J$3=Foglio2!$E$13,Direttivi_capi_ist.!H748,0)))))))))))</f>
        <v>0</v>
      </c>
      <c r="K766" s="248">
        <f>IF(Foglio2!$J$3=Foglio2!$E$3,Ausiliari_Coll.Scol.!I748,IF(Foglio2!$J$3=Foglio2!$E$4,Collab._Tecnici!I748,IF(Foglio2!$J$3=Foglio2!$E$5,Assistenti_Tecnici!I748,IF(Foglio2!$J$3=Foglio2!$E$6,Assistenti_Amm.vo!I748,IF(Foglio2!$J$3=Foglio2!$E$7,Resp_Coord_Amm.vo!I748,IF(Foglio2!$J$3=Foglio2!$E$8,Direttore_Amm.vo!I748,IF(Foglio2!$J$3=Foglio2!$E$9,Doc_mat_elem.re!I748,IF(Foglio2!$J$3=Foglio2!$E$10,Doc_dipl_scuola_sec.!I748,IF(Foglio2!$J$3=Foglio2!$E$11,Doc_scuola_media!I748,IF(Foglio2!$J$3=Foglio2!$E$12,Doc_laureati_scuola_sec.!I766,IF(Foglio2!$J$3=Foglio2!$E$13,Direttivi_capi_ist.!I748,0)))))))))))</f>
        <v>0</v>
      </c>
      <c r="L766" s="248">
        <f>IF(Foglio2!$J$3=Foglio2!$E$3,Ausiliari_Coll.Scol.!J748,IF(Foglio2!$J$3=Foglio2!$E$4,Collab._Tecnici!J748,IF(Foglio2!$J$3=Foglio2!$E$5,Assistenti_Tecnici!J748,IF(Foglio2!$J$3=Foglio2!$E$6,Assistenti_Amm.vo!J748,IF(Foglio2!$J$3=Foglio2!$E$7,Resp_Coord_Amm.vo!J748,IF(Foglio2!$J$3=Foglio2!$E$8,Direttore_Amm.vo!J748,IF(Foglio2!$J$3=Foglio2!$E$9,Doc_mat_elem.re!J748,IF(Foglio2!$J$3=Foglio2!$E$10,Doc_dipl_scuola_sec.!J748,IF(Foglio2!$J$3=Foglio2!$E$11,Doc_scuola_media!J748,IF(Foglio2!$J$3=Foglio2!$E$12,Doc_laureati_scuola_sec.!J766,IF(Foglio2!$J$3=Foglio2!$E$13,Direttivi_capi_ist.!J748,0)))))))))))</f>
        <v>0</v>
      </c>
      <c r="M766" s="249">
        <f>IF(Foglio2!$J$3=Foglio2!$E$3,Ausiliari_Coll.Scol.!K748,IF(Foglio2!$J$3=Foglio2!$E$4,Collab._Tecnici!K748,IF(Foglio2!$J$3=Foglio2!$E$5,Assistenti_Tecnici!K748,IF(Foglio2!$J$3=Foglio2!$E$6,Assistenti_Amm.vo!K748,IF(Foglio2!$J$3=Foglio2!$E$7,Resp_Coord_Amm.vo!K748,IF(Foglio2!$J$3=Foglio2!$E$8,Direttore_Amm.vo!K748,IF(Foglio2!$J$3=Foglio2!$E$9,Doc_mat_elem.re!K748,IF(Foglio2!$J$3=Foglio2!$E$10,Doc_dipl_scuola_sec.!K748,IF(Foglio2!$J$3=Foglio2!$E$11,Doc_scuola_media!K748,IF(Foglio2!$J$3=Foglio2!$E$12,Doc_laureati_scuola_sec.!K766,IF(Foglio2!$J$3=Foglio2!$E$13,Direttivi_capi_ist.!K748,0)))))))))))</f>
        <v>0</v>
      </c>
      <c r="N766" s="250">
        <f>IF(Foglio2!$J$3=Foglio2!$E$3,Ausiliari_Coll.Scol.!L748,IF(Foglio2!$J$3=Foglio2!$E$4,Collab._Tecnici!L748,IF(Foglio2!$J$3=Foglio2!$E$5,Assistenti_Tecnici!L748,IF(Foglio2!$J$3=Foglio2!$E$6,Assistenti_Amm.vo!L748,IF(Foglio2!$J$3=Foglio2!$E$7,Resp_Coord_Amm.vo!L748,IF(Foglio2!$J$3=Foglio2!$E$8,Direttore_Amm.vo!L748,IF(Foglio2!$J$3=Foglio2!$E$9,Doc_mat_elem.re!L748,IF(Foglio2!$J$3=Foglio2!$E$10,Doc_dipl_scuola_sec.!L748,IF(Foglio2!$J$3=Foglio2!$E$11,Doc_scuola_media!L748,IF(Foglio2!$J$3=Foglio2!$E$12,Doc_laureati_scuola_sec.!L766,IF(Foglio2!$J$3=Foglio2!$E$13,Direttivi_capi_ist.!L748,0)))))))))))</f>
        <v>0</v>
      </c>
      <c r="O766" s="251">
        <f>IF(Foglio2!$J$3=Foglio2!$E$3,Ausiliari_Coll.Scol.!M748,IF(Foglio2!$J$3=Foglio2!$E$4,Collab._Tecnici!M748,IF(Foglio2!$J$3=Foglio2!$E$5,Assistenti_Tecnici!M748,IF(Foglio2!$J$3=Foglio2!$E$6,Assistenti_Amm.vo!M748,IF(Foglio2!$J$3=Foglio2!$E$7,Resp_Coord_Amm.vo!M748,IF(Foglio2!$J$3=Foglio2!$E$8,Direttore_Amm.vo!M748,IF(Foglio2!$J$3=Foglio2!$E$9,Doc_mat_elem.re!M748,IF(Foglio2!$J$3=Foglio2!$E$10,Doc_dipl_scuola_sec.!M748,IF(Foglio2!$J$3=Foglio2!$E$11,Doc_scuola_media!M748,IF(Foglio2!$J$3=Foglio2!$E$12,Doc_laureati_scuola_sec.!M766,IF(Foglio2!$J$3=Foglio2!$E$13,Direttivi_capi_ist.!M748,0)))))))))))</f>
        <v>0</v>
      </c>
      <c r="P766" s="252">
        <f>IF(Foglio2!$J$3=Foglio2!$E$3,Ausiliari_Coll.Scol.!N748,IF(Foglio2!$J$3=Foglio2!$E$4,Collab._Tecnici!N748,IF(Foglio2!$J$3=Foglio2!$E$5,Assistenti_Tecnici!N748,IF(Foglio2!$J$3=Foglio2!$E$6,Assistenti_Amm.vo!N748,IF(Foglio2!$J$3=Foglio2!$E$7,Resp_Coord_Amm.vo!N748,IF(Foglio2!$J$3=Foglio2!$E$8,Direttore_Amm.vo!N748,IF(Foglio2!$J$3=Foglio2!$E$9,Doc_mat_elem.re!N748,IF(Foglio2!$J$3=Foglio2!$E$10,Doc_dipl_scuola_sec.!N748,IF(Foglio2!$J$3=Foglio2!$E$11,Doc_scuola_media!N748,IF(Foglio2!$J$3=Foglio2!$E$12,Doc_laureati_scuola_sec.!N766,IF(Foglio2!$J$3=Foglio2!$E$13,Direttivi_capi_ist.!N748,0)))))))))))</f>
        <v>0</v>
      </c>
      <c r="Q766" s="252">
        <f>IF(Foglio2!$J$3=Foglio2!$E$3,Ausiliari_Coll.Scol.!O748,IF(Foglio2!$J$3=Foglio2!$E$4,Collab._Tecnici!O748,IF(Foglio2!$J$3=Foglio2!$E$5,Assistenti_Tecnici!O748,IF(Foglio2!$J$3=Foglio2!$E$6,Assistenti_Amm.vo!O748,IF(Foglio2!$J$3=Foglio2!$E$7,Resp_Coord_Amm.vo!O748,IF(Foglio2!$J$3=Foglio2!$E$8,Direttore_Amm.vo!O748,IF(Foglio2!$J$3=Foglio2!$E$9,Doc_mat_elem.re!O748,IF(Foglio2!$J$3=Foglio2!$E$10,Doc_dipl_scuola_sec.!O748,IF(Foglio2!$J$3=Foglio2!$E$11,Doc_scuola_media!O748,IF(Foglio2!$J$3=Foglio2!$E$12,Doc_laureati_scuola_sec.!O766,IF(Foglio2!$J$3=Foglio2!$E$13,Direttivi_capi_ist.!O748,0)))))))))))</f>
        <v>0</v>
      </c>
      <c r="R766" s="252">
        <f>IF(Foglio2!$J$3=Foglio2!$E$3,Ausiliari_Coll.Scol.!P748,IF(Foglio2!$J$3=Foglio2!$E$4,Collab._Tecnici!P748,IF(Foglio2!$J$3=Foglio2!$E$5,Assistenti_Tecnici!P748,IF(Foglio2!$J$3=Foglio2!$E$6,Assistenti_Amm.vo!P748,IF(Foglio2!$J$3=Foglio2!$E$7,Resp_Coord_Amm.vo!P748,IF(Foglio2!$J$3=Foglio2!$E$8,Direttore_Amm.vo!P748,IF(Foglio2!$J$3=Foglio2!$E$9,Doc_mat_elem.re!P748,IF(Foglio2!$J$3=Foglio2!$E$10,Doc_dipl_scuola_sec.!P748,IF(Foglio2!$J$3=Foglio2!$E$11,Doc_scuola_media!P748,IF(Foglio2!$J$3=Foglio2!$E$12,Doc_laureati_scuola_sec.!P766,IF(Foglio2!$J$3=Foglio2!$E$13,Direttivi_capi_ist.!P748,0)))))))))))</f>
        <v>0</v>
      </c>
      <c r="S766" s="252">
        <f>IF(Foglio2!$J$3=Foglio2!$E$3,Ausiliari_Coll.Scol.!Q748,IF(Foglio2!$J$3=Foglio2!$E$4,Collab._Tecnici!Q748,IF(Foglio2!$J$3=Foglio2!$E$5,Assistenti_Tecnici!Q748,IF(Foglio2!$J$3=Foglio2!$E$6,Assistenti_Amm.vo!Q748,IF(Foglio2!$J$3=Foglio2!$E$7,Resp_Coord_Amm.vo!Q748,IF(Foglio2!$J$3=Foglio2!$E$8,Direttore_Amm.vo!Q748,IF(Foglio2!$J$3=Foglio2!$E$9,Doc_mat_elem.re!Q748,IF(Foglio2!$J$3=Foglio2!$E$10,Doc_dipl_scuola_sec.!Q748,IF(Foglio2!$J$3=Foglio2!$E$11,Doc_scuola_media!Q748,IF(Foglio2!$J$3=Foglio2!$E$12,Doc_laureati_scuola_sec.!Q766,IF(Foglio2!$J$3=Foglio2!$E$13,Direttivi_capi_ist.!Q748,0)))))))))))</f>
        <v>0</v>
      </c>
      <c r="T766" s="252">
        <f>IF(Foglio2!$J$3=Foglio2!$E$3,Ausiliari_Coll.Scol.!R748,IF(Foglio2!$J$3=Foglio2!$E$4,Collab._Tecnici!R748,IF(Foglio2!$J$3=Foglio2!$E$5,Assistenti_Tecnici!R748,IF(Foglio2!$J$3=Foglio2!$E$6,Assistenti_Amm.vo!R748,IF(Foglio2!$J$3=Foglio2!$E$7,Resp_Coord_Amm.vo!R748,IF(Foglio2!$J$3=Foglio2!$E$8,Direttore_Amm.vo!R748,IF(Foglio2!$J$3=Foglio2!$E$9,Doc_mat_elem.re!R748,IF(Foglio2!$J$3=Foglio2!$E$10,Doc_dipl_scuola_sec.!R748,IF(Foglio2!$J$3=Foglio2!$E$11,Doc_scuola_media!R748,IF(Foglio2!$J$3=Foglio2!$E$12,Doc_laureati_scuola_sec.!R766,IF(Foglio2!$J$3=Foglio2!$E$13,Direttivi_capi_ist.!R748,0)))))))))))</f>
        <v>0</v>
      </c>
      <c r="U766" s="252">
        <f t="shared" ref="U766" si="4924">(P766)/12*0.8</f>
        <v>0</v>
      </c>
      <c r="V766" s="252">
        <f t="shared" ref="V766" si="4925">(P766+R766)/12*0.8</f>
        <v>0</v>
      </c>
      <c r="W766" s="253" t="str">
        <f t="shared" si="4707"/>
        <v>Fascia Da 21 a 27 Decorrenza 1/4/2018</v>
      </c>
    </row>
    <row r="767" spans="1:23" ht="9" customHeight="1" x14ac:dyDescent="0.2">
      <c r="B767" s="245">
        <f t="shared" si="4401"/>
        <v>43198</v>
      </c>
      <c r="C767" s="498"/>
      <c r="D767" s="498"/>
      <c r="E767" s="254" t="s">
        <v>4</v>
      </c>
      <c r="F767" s="255">
        <v>27</v>
      </c>
      <c r="G767" s="267">
        <f t="shared" ref="G767" si="4926">G766*1936.27</f>
        <v>0</v>
      </c>
      <c r="H767" s="267">
        <f t="shared" ref="H767" si="4927">H766*1936.27</f>
        <v>0</v>
      </c>
      <c r="I767" s="267">
        <f t="shared" ref="I767" si="4928">I766*1936.27</f>
        <v>0</v>
      </c>
      <c r="J767" s="267">
        <f t="shared" ref="J767" si="4929">J766*1936.27</f>
        <v>0</v>
      </c>
      <c r="K767" s="267">
        <f t="shared" ref="K767" si="4930">K766*1936.27</f>
        <v>0</v>
      </c>
      <c r="L767" s="266">
        <f t="shared" ref="L767" si="4931">L766*1936.27</f>
        <v>0</v>
      </c>
      <c r="M767" s="267">
        <f t="shared" ref="M767" si="4932">M766*1936.27</f>
        <v>0</v>
      </c>
      <c r="N767" s="182">
        <f t="shared" ref="N767" si="4933">N766*1936.27</f>
        <v>0</v>
      </c>
      <c r="O767" s="183">
        <f t="shared" ref="O767" si="4934">O766*1936.27</f>
        <v>0</v>
      </c>
      <c r="P767" s="184">
        <f t="shared" ref="P767" si="4935">P766*1936.27</f>
        <v>0</v>
      </c>
      <c r="Q767" s="184">
        <f t="shared" ref="Q767" si="4936">Q766*1936.27</f>
        <v>0</v>
      </c>
      <c r="R767" s="184">
        <f t="shared" ref="R767" si="4937">R766*1936.27</f>
        <v>0</v>
      </c>
      <c r="S767" s="184">
        <f t="shared" ref="S767" si="4938">S766*1936.27</f>
        <v>0</v>
      </c>
      <c r="T767" s="184">
        <f t="shared" ref="T767" si="4939">T766*1936.27</f>
        <v>0</v>
      </c>
      <c r="U767" s="184">
        <f t="shared" ref="U767" si="4940">U766*1936.27</f>
        <v>0</v>
      </c>
      <c r="V767" s="184">
        <f t="shared" ref="V767" si="4941">V766*1936.27</f>
        <v>0</v>
      </c>
    </row>
    <row r="768" spans="1:23" ht="12.75" customHeight="1" x14ac:dyDescent="0.2">
      <c r="A768" s="104">
        <f>IF(Foglio2!$J$7=1,TRUNC(Base!V768,0),TRUNC(Base!U768,0))</f>
        <v>0</v>
      </c>
      <c r="B768" s="245">
        <f t="shared" si="4401"/>
        <v>43199</v>
      </c>
      <c r="C768" s="498"/>
      <c r="D768" s="498"/>
      <c r="E768" s="259" t="s">
        <v>3</v>
      </c>
      <c r="F768" s="260">
        <v>28</v>
      </c>
      <c r="G768" s="248">
        <f>IF(Foglio2!$J$3=Foglio2!$E$3,Ausiliari_Coll.Scol.!E750,IF(Foglio2!$J$3=Foglio2!$E$4,Collab._Tecnici!E750,IF(Foglio2!$J$3=Foglio2!$E$5,Assistenti_Tecnici!E750,IF(Foglio2!$J$3=Foglio2!$E$6,Assistenti_Amm.vo!E750,IF(Foglio2!$J$3=Foglio2!$E$7,Resp_Coord_Amm.vo!E750,IF(Foglio2!$J$3=Foglio2!$E$8,Direttore_Amm.vo!E750,IF(Foglio2!$J$3=Foglio2!$E$9,Doc_mat_elem.re!E750,IF(Foglio2!$J$3=Foglio2!$E$10,Doc_dipl_scuola_sec.!E750,IF(Foglio2!$J$3=Foglio2!$E$11,Doc_scuola_media!E750,IF(Foglio2!$J$3=Foglio2!$E$12,Doc_laureati_scuola_sec.!E768,IF(Foglio2!$J$3=Foglio2!$E$13,Direttivi_capi_ist.!E750,0)))))))))))</f>
        <v>0</v>
      </c>
      <c r="H768" s="248">
        <f>IF(Foglio2!$J$3=Foglio2!$E$3,Ausiliari_Coll.Scol.!F750,IF(Foglio2!$J$3=Foglio2!$E$4,Collab._Tecnici!F750,IF(Foglio2!$J$3=Foglio2!$E$5,Assistenti_Tecnici!F750,IF(Foglio2!$J$3=Foglio2!$E$6,Assistenti_Amm.vo!F750,IF(Foglio2!$J$3=Foglio2!$E$7,Resp_Coord_Amm.vo!F750,IF(Foglio2!$J$3=Foglio2!$E$8,Direttore_Amm.vo!F750,IF(Foglio2!$J$3=Foglio2!$E$9,Doc_mat_elem.re!F750,IF(Foglio2!$J$3=Foglio2!$E$10,Doc_dipl_scuola_sec.!F750,IF(Foglio2!$J$3=Foglio2!$E$11,Doc_scuola_media!F750,IF(Foglio2!$J$3=Foglio2!$E$12,Doc_laureati_scuola_sec.!F768,IF(Foglio2!$J$3=Foglio2!$E$13,Direttivi_capi_ist.!F750,0)))))))))))</f>
        <v>0</v>
      </c>
      <c r="I768" s="248">
        <f>IF(Foglio2!$J$3=Foglio2!$E$3,Ausiliari_Coll.Scol.!G750,IF(Foglio2!$J$3=Foglio2!$E$4,Collab._Tecnici!G750,IF(Foglio2!$J$3=Foglio2!$E$5,Assistenti_Tecnici!G750,IF(Foglio2!$J$3=Foglio2!$E$6,Assistenti_Amm.vo!G750,IF(Foglio2!$J$3=Foglio2!$E$7,Resp_Coord_Amm.vo!G750,IF(Foglio2!$J$3=Foglio2!$E$8,Direttore_Amm.vo!G750,IF(Foglio2!$J$3=Foglio2!$E$9,Doc_mat_elem.re!G750,IF(Foglio2!$J$3=Foglio2!$E$10,Doc_dipl_scuola_sec.!G750,IF(Foglio2!$J$3=Foglio2!$E$11,Doc_scuola_media!G750,IF(Foglio2!$J$3=Foglio2!$E$12,Doc_laureati_scuola_sec.!G768,IF(Foglio2!$J$3=Foglio2!$E$13,Direttivi_capi_ist.!G750,0)))))))))))</f>
        <v>0</v>
      </c>
      <c r="J768" s="248">
        <f>IF(Foglio2!$J$3=Foglio2!$E$3,Ausiliari_Coll.Scol.!H750,IF(Foglio2!$J$3=Foglio2!$E$4,Collab._Tecnici!H750,IF(Foglio2!$J$3=Foglio2!$E$5,Assistenti_Tecnici!H750,IF(Foglio2!$J$3=Foglio2!$E$6,Assistenti_Amm.vo!H750,IF(Foglio2!$J$3=Foglio2!$E$7,Resp_Coord_Amm.vo!H750,IF(Foglio2!$J$3=Foglio2!$E$8,Direttore_Amm.vo!H750,IF(Foglio2!$J$3=Foglio2!$E$9,Doc_mat_elem.re!H750,IF(Foglio2!$J$3=Foglio2!$E$10,Doc_dipl_scuola_sec.!H750,IF(Foglio2!$J$3=Foglio2!$E$11,Doc_scuola_media!H750,IF(Foglio2!$J$3=Foglio2!$E$12,Doc_laureati_scuola_sec.!H768,IF(Foglio2!$J$3=Foglio2!$E$13,Direttivi_capi_ist.!H750,0)))))))))))</f>
        <v>0</v>
      </c>
      <c r="K768" s="248">
        <f>IF(Foglio2!$J$3=Foglio2!$E$3,Ausiliari_Coll.Scol.!I750,IF(Foglio2!$J$3=Foglio2!$E$4,Collab._Tecnici!I750,IF(Foglio2!$J$3=Foglio2!$E$5,Assistenti_Tecnici!I750,IF(Foglio2!$J$3=Foglio2!$E$6,Assistenti_Amm.vo!I750,IF(Foglio2!$J$3=Foglio2!$E$7,Resp_Coord_Amm.vo!I750,IF(Foglio2!$J$3=Foglio2!$E$8,Direttore_Amm.vo!I750,IF(Foglio2!$J$3=Foglio2!$E$9,Doc_mat_elem.re!I750,IF(Foglio2!$J$3=Foglio2!$E$10,Doc_dipl_scuola_sec.!I750,IF(Foglio2!$J$3=Foglio2!$E$11,Doc_scuola_media!I750,IF(Foglio2!$J$3=Foglio2!$E$12,Doc_laureati_scuola_sec.!I768,IF(Foglio2!$J$3=Foglio2!$E$13,Direttivi_capi_ist.!I750,0)))))))))))</f>
        <v>0</v>
      </c>
      <c r="L768" s="248">
        <f>IF(Foglio2!$J$3=Foglio2!$E$3,Ausiliari_Coll.Scol.!J750,IF(Foglio2!$J$3=Foglio2!$E$4,Collab._Tecnici!J750,IF(Foglio2!$J$3=Foglio2!$E$5,Assistenti_Tecnici!J750,IF(Foglio2!$J$3=Foglio2!$E$6,Assistenti_Amm.vo!J750,IF(Foglio2!$J$3=Foglio2!$E$7,Resp_Coord_Amm.vo!J750,IF(Foglio2!$J$3=Foglio2!$E$8,Direttore_Amm.vo!J750,IF(Foglio2!$J$3=Foglio2!$E$9,Doc_mat_elem.re!J750,IF(Foglio2!$J$3=Foglio2!$E$10,Doc_dipl_scuola_sec.!J750,IF(Foglio2!$J$3=Foglio2!$E$11,Doc_scuola_media!J750,IF(Foglio2!$J$3=Foglio2!$E$12,Doc_laureati_scuola_sec.!J768,IF(Foglio2!$J$3=Foglio2!$E$13,Direttivi_capi_ist.!J750,0)))))))))))</f>
        <v>0</v>
      </c>
      <c r="M768" s="249">
        <f>IF(Foglio2!$J$3=Foglio2!$E$3,Ausiliari_Coll.Scol.!K750,IF(Foglio2!$J$3=Foglio2!$E$4,Collab._Tecnici!K750,IF(Foglio2!$J$3=Foglio2!$E$5,Assistenti_Tecnici!K750,IF(Foglio2!$J$3=Foglio2!$E$6,Assistenti_Amm.vo!K750,IF(Foglio2!$J$3=Foglio2!$E$7,Resp_Coord_Amm.vo!K750,IF(Foglio2!$J$3=Foglio2!$E$8,Direttore_Amm.vo!K750,IF(Foglio2!$J$3=Foglio2!$E$9,Doc_mat_elem.re!K750,IF(Foglio2!$J$3=Foglio2!$E$10,Doc_dipl_scuola_sec.!K750,IF(Foglio2!$J$3=Foglio2!$E$11,Doc_scuola_media!K750,IF(Foglio2!$J$3=Foglio2!$E$12,Doc_laureati_scuola_sec.!K768,IF(Foglio2!$J$3=Foglio2!$E$13,Direttivi_capi_ist.!K750,0)))))))))))</f>
        <v>0</v>
      </c>
      <c r="N768" s="250">
        <f>IF(Foglio2!$J$3=Foglio2!$E$3,Ausiliari_Coll.Scol.!L750,IF(Foglio2!$J$3=Foglio2!$E$4,Collab._Tecnici!L750,IF(Foglio2!$J$3=Foglio2!$E$5,Assistenti_Tecnici!L750,IF(Foglio2!$J$3=Foglio2!$E$6,Assistenti_Amm.vo!L750,IF(Foglio2!$J$3=Foglio2!$E$7,Resp_Coord_Amm.vo!L750,IF(Foglio2!$J$3=Foglio2!$E$8,Direttore_Amm.vo!L750,IF(Foglio2!$J$3=Foglio2!$E$9,Doc_mat_elem.re!L750,IF(Foglio2!$J$3=Foglio2!$E$10,Doc_dipl_scuola_sec.!L750,IF(Foglio2!$J$3=Foglio2!$E$11,Doc_scuola_media!L750,IF(Foglio2!$J$3=Foglio2!$E$12,Doc_laureati_scuola_sec.!L768,IF(Foglio2!$J$3=Foglio2!$E$13,Direttivi_capi_ist.!L750,0)))))))))))</f>
        <v>0</v>
      </c>
      <c r="O768" s="251">
        <f>IF(Foglio2!$J$3=Foglio2!$E$3,Ausiliari_Coll.Scol.!M750,IF(Foglio2!$J$3=Foglio2!$E$4,Collab._Tecnici!M750,IF(Foglio2!$J$3=Foglio2!$E$5,Assistenti_Tecnici!M750,IF(Foglio2!$J$3=Foglio2!$E$6,Assistenti_Amm.vo!M750,IF(Foglio2!$J$3=Foglio2!$E$7,Resp_Coord_Amm.vo!M750,IF(Foglio2!$J$3=Foglio2!$E$8,Direttore_Amm.vo!M750,IF(Foglio2!$J$3=Foglio2!$E$9,Doc_mat_elem.re!M750,IF(Foglio2!$J$3=Foglio2!$E$10,Doc_dipl_scuola_sec.!M750,IF(Foglio2!$J$3=Foglio2!$E$11,Doc_scuola_media!M750,IF(Foglio2!$J$3=Foglio2!$E$12,Doc_laureati_scuola_sec.!M768,IF(Foglio2!$J$3=Foglio2!$E$13,Direttivi_capi_ist.!M750,0)))))))))))</f>
        <v>0</v>
      </c>
      <c r="P768" s="252">
        <f>IF(Foglio2!$J$3=Foglio2!$E$3,Ausiliari_Coll.Scol.!N750,IF(Foglio2!$J$3=Foglio2!$E$4,Collab._Tecnici!N750,IF(Foglio2!$J$3=Foglio2!$E$5,Assistenti_Tecnici!N750,IF(Foglio2!$J$3=Foglio2!$E$6,Assistenti_Amm.vo!N750,IF(Foglio2!$J$3=Foglio2!$E$7,Resp_Coord_Amm.vo!N750,IF(Foglio2!$J$3=Foglio2!$E$8,Direttore_Amm.vo!N750,IF(Foglio2!$J$3=Foglio2!$E$9,Doc_mat_elem.re!N750,IF(Foglio2!$J$3=Foglio2!$E$10,Doc_dipl_scuola_sec.!N750,IF(Foglio2!$J$3=Foglio2!$E$11,Doc_scuola_media!N750,IF(Foglio2!$J$3=Foglio2!$E$12,Doc_laureati_scuola_sec.!N768,IF(Foglio2!$J$3=Foglio2!$E$13,Direttivi_capi_ist.!N750,0)))))))))))</f>
        <v>0</v>
      </c>
      <c r="Q768" s="252">
        <f>IF(Foglio2!$J$3=Foglio2!$E$3,Ausiliari_Coll.Scol.!O750,IF(Foglio2!$J$3=Foglio2!$E$4,Collab._Tecnici!O750,IF(Foglio2!$J$3=Foglio2!$E$5,Assistenti_Tecnici!O750,IF(Foglio2!$J$3=Foglio2!$E$6,Assistenti_Amm.vo!O750,IF(Foglio2!$J$3=Foglio2!$E$7,Resp_Coord_Amm.vo!O750,IF(Foglio2!$J$3=Foglio2!$E$8,Direttore_Amm.vo!O750,IF(Foglio2!$J$3=Foglio2!$E$9,Doc_mat_elem.re!O750,IF(Foglio2!$J$3=Foglio2!$E$10,Doc_dipl_scuola_sec.!O750,IF(Foglio2!$J$3=Foglio2!$E$11,Doc_scuola_media!O750,IF(Foglio2!$J$3=Foglio2!$E$12,Doc_laureati_scuola_sec.!O768,IF(Foglio2!$J$3=Foglio2!$E$13,Direttivi_capi_ist.!O750,0)))))))))))</f>
        <v>0</v>
      </c>
      <c r="R768" s="252">
        <f>IF(Foglio2!$J$3=Foglio2!$E$3,Ausiliari_Coll.Scol.!P750,IF(Foglio2!$J$3=Foglio2!$E$4,Collab._Tecnici!P750,IF(Foglio2!$J$3=Foglio2!$E$5,Assistenti_Tecnici!P750,IF(Foglio2!$J$3=Foglio2!$E$6,Assistenti_Amm.vo!P750,IF(Foglio2!$J$3=Foglio2!$E$7,Resp_Coord_Amm.vo!P750,IF(Foglio2!$J$3=Foglio2!$E$8,Direttore_Amm.vo!P750,IF(Foglio2!$J$3=Foglio2!$E$9,Doc_mat_elem.re!P750,IF(Foglio2!$J$3=Foglio2!$E$10,Doc_dipl_scuola_sec.!P750,IF(Foglio2!$J$3=Foglio2!$E$11,Doc_scuola_media!P750,IF(Foglio2!$J$3=Foglio2!$E$12,Doc_laureati_scuola_sec.!P768,IF(Foglio2!$J$3=Foglio2!$E$13,Direttivi_capi_ist.!P750,0)))))))))))</f>
        <v>0</v>
      </c>
      <c r="S768" s="252">
        <f>IF(Foglio2!$J$3=Foglio2!$E$3,Ausiliari_Coll.Scol.!Q750,IF(Foglio2!$J$3=Foglio2!$E$4,Collab._Tecnici!Q750,IF(Foglio2!$J$3=Foglio2!$E$5,Assistenti_Tecnici!Q750,IF(Foglio2!$J$3=Foglio2!$E$6,Assistenti_Amm.vo!Q750,IF(Foglio2!$J$3=Foglio2!$E$7,Resp_Coord_Amm.vo!Q750,IF(Foglio2!$J$3=Foglio2!$E$8,Direttore_Amm.vo!Q750,IF(Foglio2!$J$3=Foglio2!$E$9,Doc_mat_elem.re!Q750,IF(Foglio2!$J$3=Foglio2!$E$10,Doc_dipl_scuola_sec.!Q750,IF(Foglio2!$J$3=Foglio2!$E$11,Doc_scuola_media!Q750,IF(Foglio2!$J$3=Foglio2!$E$12,Doc_laureati_scuola_sec.!Q768,IF(Foglio2!$J$3=Foglio2!$E$13,Direttivi_capi_ist.!Q750,0)))))))))))</f>
        <v>0</v>
      </c>
      <c r="T768" s="252">
        <f>IF(Foglio2!$J$3=Foglio2!$E$3,Ausiliari_Coll.Scol.!R750,IF(Foglio2!$J$3=Foglio2!$E$4,Collab._Tecnici!R750,IF(Foglio2!$J$3=Foglio2!$E$5,Assistenti_Tecnici!R750,IF(Foglio2!$J$3=Foglio2!$E$6,Assistenti_Amm.vo!R750,IF(Foglio2!$J$3=Foglio2!$E$7,Resp_Coord_Amm.vo!R750,IF(Foglio2!$J$3=Foglio2!$E$8,Direttore_Amm.vo!R750,IF(Foglio2!$J$3=Foglio2!$E$9,Doc_mat_elem.re!R750,IF(Foglio2!$J$3=Foglio2!$E$10,Doc_dipl_scuola_sec.!R750,IF(Foglio2!$J$3=Foglio2!$E$11,Doc_scuola_media!R750,IF(Foglio2!$J$3=Foglio2!$E$12,Doc_laureati_scuola_sec.!R768,IF(Foglio2!$J$3=Foglio2!$E$13,Direttivi_capi_ist.!R750,0)))))))))))</f>
        <v>0</v>
      </c>
      <c r="U768" s="252">
        <f t="shared" ref="U768" si="4942">(P768)/12*0.8</f>
        <v>0</v>
      </c>
      <c r="V768" s="252">
        <f t="shared" ref="V768" si="4943">(P768+R768)/12*0.8</f>
        <v>0</v>
      </c>
      <c r="W768" s="253" t="str">
        <f t="shared" si="4726"/>
        <v>Fascia Da 28 a 34 Decorrenza 1/4/2018</v>
      </c>
    </row>
    <row r="769" spans="1:23" ht="9" customHeight="1" x14ac:dyDescent="0.2">
      <c r="B769" s="245">
        <f t="shared" si="4401"/>
        <v>43200</v>
      </c>
      <c r="C769" s="498"/>
      <c r="D769" s="498"/>
      <c r="E769" s="254" t="s">
        <v>4</v>
      </c>
      <c r="F769" s="255">
        <v>34</v>
      </c>
      <c r="G769" s="267">
        <f t="shared" ref="G769" si="4944">G768*1936.27</f>
        <v>0</v>
      </c>
      <c r="H769" s="267">
        <f t="shared" ref="H769" si="4945">H768*1936.27</f>
        <v>0</v>
      </c>
      <c r="I769" s="267">
        <f t="shared" ref="I769" si="4946">I768*1936.27</f>
        <v>0</v>
      </c>
      <c r="J769" s="267">
        <f t="shared" ref="J769" si="4947">J768*1936.27</f>
        <v>0</v>
      </c>
      <c r="K769" s="267">
        <f t="shared" ref="K769" si="4948">K768*1936.27</f>
        <v>0</v>
      </c>
      <c r="L769" s="266">
        <f t="shared" ref="L769" si="4949">L768*1936.27</f>
        <v>0</v>
      </c>
      <c r="M769" s="267">
        <f t="shared" ref="M769" si="4950">M768*1936.27</f>
        <v>0</v>
      </c>
      <c r="N769" s="182">
        <f t="shared" ref="N769" si="4951">N768*1936.27</f>
        <v>0</v>
      </c>
      <c r="O769" s="183">
        <f t="shared" ref="O769" si="4952">O768*1936.27</f>
        <v>0</v>
      </c>
      <c r="P769" s="184">
        <f t="shared" ref="P769" si="4953">P768*1936.27</f>
        <v>0</v>
      </c>
      <c r="Q769" s="184">
        <f t="shared" ref="Q769" si="4954">Q768*1936.27</f>
        <v>0</v>
      </c>
      <c r="R769" s="184">
        <f t="shared" ref="R769" si="4955">R768*1936.27</f>
        <v>0</v>
      </c>
      <c r="S769" s="184">
        <f t="shared" ref="S769" si="4956">S768*1936.27</f>
        <v>0</v>
      </c>
      <c r="T769" s="184">
        <f t="shared" ref="T769" si="4957">T768*1936.27</f>
        <v>0</v>
      </c>
      <c r="U769" s="184">
        <f t="shared" ref="U769" si="4958">U768*1936.27</f>
        <v>0</v>
      </c>
      <c r="V769" s="184">
        <f t="shared" ref="V769" si="4959">V768*1936.27</f>
        <v>0</v>
      </c>
    </row>
    <row r="770" spans="1:23" ht="12.75" customHeight="1" x14ac:dyDescent="0.2">
      <c r="A770" s="104">
        <f>IF(Foglio2!$J$7=1,TRUNC(Base!V770,0),TRUNC(Base!U770,0))</f>
        <v>0</v>
      </c>
      <c r="B770" s="245">
        <f t="shared" si="4401"/>
        <v>43201</v>
      </c>
      <c r="C770" s="498"/>
      <c r="D770" s="498"/>
      <c r="E770" s="259" t="s">
        <v>3</v>
      </c>
      <c r="F770" s="260">
        <v>35</v>
      </c>
      <c r="G770" s="248">
        <f>IF(Foglio2!$J$3=Foglio2!$E$3,Ausiliari_Coll.Scol.!E752,IF(Foglio2!$J$3=Foglio2!$E$4,Collab._Tecnici!E752,IF(Foglio2!$J$3=Foglio2!$E$5,Assistenti_Tecnici!E752,IF(Foglio2!$J$3=Foglio2!$E$6,Assistenti_Amm.vo!E752,IF(Foglio2!$J$3=Foglio2!$E$7,Resp_Coord_Amm.vo!E752,IF(Foglio2!$J$3=Foglio2!$E$8,Direttore_Amm.vo!E752,IF(Foglio2!$J$3=Foglio2!$E$9,Doc_mat_elem.re!E752,IF(Foglio2!$J$3=Foglio2!$E$10,Doc_dipl_scuola_sec.!E752,IF(Foglio2!$J$3=Foglio2!$E$11,Doc_scuola_media!E752,IF(Foglio2!$J$3=Foglio2!$E$12,Doc_laureati_scuola_sec.!E770,IF(Foglio2!$J$3=Foglio2!$E$13,Direttivi_capi_ist.!E752,0)))))))))))</f>
        <v>0</v>
      </c>
      <c r="H770" s="248">
        <f>IF(Foglio2!$J$3=Foglio2!$E$3,Ausiliari_Coll.Scol.!F752,IF(Foglio2!$J$3=Foglio2!$E$4,Collab._Tecnici!F752,IF(Foglio2!$J$3=Foglio2!$E$5,Assistenti_Tecnici!F752,IF(Foglio2!$J$3=Foglio2!$E$6,Assistenti_Amm.vo!F752,IF(Foglio2!$J$3=Foglio2!$E$7,Resp_Coord_Amm.vo!F752,IF(Foglio2!$J$3=Foglio2!$E$8,Direttore_Amm.vo!F752,IF(Foglio2!$J$3=Foglio2!$E$9,Doc_mat_elem.re!F752,IF(Foglio2!$J$3=Foglio2!$E$10,Doc_dipl_scuola_sec.!F752,IF(Foglio2!$J$3=Foglio2!$E$11,Doc_scuola_media!F752,IF(Foglio2!$J$3=Foglio2!$E$12,Doc_laureati_scuola_sec.!F770,IF(Foglio2!$J$3=Foglio2!$E$13,Direttivi_capi_ist.!F752,0)))))))))))</f>
        <v>0</v>
      </c>
      <c r="I770" s="248">
        <f>IF(Foglio2!$J$3=Foglio2!$E$3,Ausiliari_Coll.Scol.!G752,IF(Foglio2!$J$3=Foglio2!$E$4,Collab._Tecnici!G752,IF(Foglio2!$J$3=Foglio2!$E$5,Assistenti_Tecnici!G752,IF(Foglio2!$J$3=Foglio2!$E$6,Assistenti_Amm.vo!G752,IF(Foglio2!$J$3=Foglio2!$E$7,Resp_Coord_Amm.vo!G752,IF(Foglio2!$J$3=Foglio2!$E$8,Direttore_Amm.vo!G752,IF(Foglio2!$J$3=Foglio2!$E$9,Doc_mat_elem.re!G752,IF(Foglio2!$J$3=Foglio2!$E$10,Doc_dipl_scuola_sec.!G752,IF(Foglio2!$J$3=Foglio2!$E$11,Doc_scuola_media!G752,IF(Foglio2!$J$3=Foglio2!$E$12,Doc_laureati_scuola_sec.!G770,IF(Foglio2!$J$3=Foglio2!$E$13,Direttivi_capi_ist.!G752,0)))))))))))</f>
        <v>0</v>
      </c>
      <c r="J770" s="248">
        <f>IF(Foglio2!$J$3=Foglio2!$E$3,Ausiliari_Coll.Scol.!H752,IF(Foglio2!$J$3=Foglio2!$E$4,Collab._Tecnici!H752,IF(Foglio2!$J$3=Foglio2!$E$5,Assistenti_Tecnici!H752,IF(Foglio2!$J$3=Foglio2!$E$6,Assistenti_Amm.vo!H752,IF(Foglio2!$J$3=Foglio2!$E$7,Resp_Coord_Amm.vo!H752,IF(Foglio2!$J$3=Foglio2!$E$8,Direttore_Amm.vo!H752,IF(Foglio2!$J$3=Foglio2!$E$9,Doc_mat_elem.re!H752,IF(Foglio2!$J$3=Foglio2!$E$10,Doc_dipl_scuola_sec.!H752,IF(Foglio2!$J$3=Foglio2!$E$11,Doc_scuola_media!H752,IF(Foglio2!$J$3=Foglio2!$E$12,Doc_laureati_scuola_sec.!H770,IF(Foglio2!$J$3=Foglio2!$E$13,Direttivi_capi_ist.!H752,0)))))))))))</f>
        <v>0</v>
      </c>
      <c r="K770" s="248">
        <f>IF(Foglio2!$J$3=Foglio2!$E$3,Ausiliari_Coll.Scol.!I752,IF(Foglio2!$J$3=Foglio2!$E$4,Collab._Tecnici!I752,IF(Foglio2!$J$3=Foglio2!$E$5,Assistenti_Tecnici!I752,IF(Foglio2!$J$3=Foglio2!$E$6,Assistenti_Amm.vo!I752,IF(Foglio2!$J$3=Foglio2!$E$7,Resp_Coord_Amm.vo!I752,IF(Foglio2!$J$3=Foglio2!$E$8,Direttore_Amm.vo!I752,IF(Foglio2!$J$3=Foglio2!$E$9,Doc_mat_elem.re!I752,IF(Foglio2!$J$3=Foglio2!$E$10,Doc_dipl_scuola_sec.!I752,IF(Foglio2!$J$3=Foglio2!$E$11,Doc_scuola_media!I752,IF(Foglio2!$J$3=Foglio2!$E$12,Doc_laureati_scuola_sec.!I770,IF(Foglio2!$J$3=Foglio2!$E$13,Direttivi_capi_ist.!I752,0)))))))))))</f>
        <v>0</v>
      </c>
      <c r="L770" s="248">
        <f>IF(Foglio2!$J$3=Foglio2!$E$3,Ausiliari_Coll.Scol.!J752,IF(Foglio2!$J$3=Foglio2!$E$4,Collab._Tecnici!J752,IF(Foglio2!$J$3=Foglio2!$E$5,Assistenti_Tecnici!J752,IF(Foglio2!$J$3=Foglio2!$E$6,Assistenti_Amm.vo!J752,IF(Foglio2!$J$3=Foglio2!$E$7,Resp_Coord_Amm.vo!J752,IF(Foglio2!$J$3=Foglio2!$E$8,Direttore_Amm.vo!J752,IF(Foglio2!$J$3=Foglio2!$E$9,Doc_mat_elem.re!J752,IF(Foglio2!$J$3=Foglio2!$E$10,Doc_dipl_scuola_sec.!J752,IF(Foglio2!$J$3=Foglio2!$E$11,Doc_scuola_media!J752,IF(Foglio2!$J$3=Foglio2!$E$12,Doc_laureati_scuola_sec.!J770,IF(Foglio2!$J$3=Foglio2!$E$13,Direttivi_capi_ist.!J752,0)))))))))))</f>
        <v>0</v>
      </c>
      <c r="M770" s="249">
        <f>IF(Foglio2!$J$3=Foglio2!$E$3,Ausiliari_Coll.Scol.!K752,IF(Foglio2!$J$3=Foglio2!$E$4,Collab._Tecnici!K752,IF(Foglio2!$J$3=Foglio2!$E$5,Assistenti_Tecnici!K752,IF(Foglio2!$J$3=Foglio2!$E$6,Assistenti_Amm.vo!K752,IF(Foglio2!$J$3=Foglio2!$E$7,Resp_Coord_Amm.vo!K752,IF(Foglio2!$J$3=Foglio2!$E$8,Direttore_Amm.vo!K752,IF(Foglio2!$J$3=Foglio2!$E$9,Doc_mat_elem.re!K752,IF(Foglio2!$J$3=Foglio2!$E$10,Doc_dipl_scuola_sec.!K752,IF(Foglio2!$J$3=Foglio2!$E$11,Doc_scuola_media!K752,IF(Foglio2!$J$3=Foglio2!$E$12,Doc_laureati_scuola_sec.!K770,IF(Foglio2!$J$3=Foglio2!$E$13,Direttivi_capi_ist.!K752,0)))))))))))</f>
        <v>0</v>
      </c>
      <c r="N770" s="250">
        <f>IF(Foglio2!$J$3=Foglio2!$E$3,Ausiliari_Coll.Scol.!L752,IF(Foglio2!$J$3=Foglio2!$E$4,Collab._Tecnici!L752,IF(Foglio2!$J$3=Foglio2!$E$5,Assistenti_Tecnici!L752,IF(Foglio2!$J$3=Foglio2!$E$6,Assistenti_Amm.vo!L752,IF(Foglio2!$J$3=Foglio2!$E$7,Resp_Coord_Amm.vo!L752,IF(Foglio2!$J$3=Foglio2!$E$8,Direttore_Amm.vo!L752,IF(Foglio2!$J$3=Foglio2!$E$9,Doc_mat_elem.re!L752,IF(Foglio2!$J$3=Foglio2!$E$10,Doc_dipl_scuola_sec.!L752,IF(Foglio2!$J$3=Foglio2!$E$11,Doc_scuola_media!L752,IF(Foglio2!$J$3=Foglio2!$E$12,Doc_laureati_scuola_sec.!L770,IF(Foglio2!$J$3=Foglio2!$E$13,Direttivi_capi_ist.!L752,0)))))))))))</f>
        <v>0</v>
      </c>
      <c r="O770" s="251">
        <f>IF(Foglio2!$J$3=Foglio2!$E$3,Ausiliari_Coll.Scol.!M752,IF(Foglio2!$J$3=Foglio2!$E$4,Collab._Tecnici!M752,IF(Foglio2!$J$3=Foglio2!$E$5,Assistenti_Tecnici!M752,IF(Foglio2!$J$3=Foglio2!$E$6,Assistenti_Amm.vo!M752,IF(Foglio2!$J$3=Foglio2!$E$7,Resp_Coord_Amm.vo!M752,IF(Foglio2!$J$3=Foglio2!$E$8,Direttore_Amm.vo!M752,IF(Foglio2!$J$3=Foglio2!$E$9,Doc_mat_elem.re!M752,IF(Foglio2!$J$3=Foglio2!$E$10,Doc_dipl_scuola_sec.!M752,IF(Foglio2!$J$3=Foglio2!$E$11,Doc_scuola_media!M752,IF(Foglio2!$J$3=Foglio2!$E$12,Doc_laureati_scuola_sec.!M770,IF(Foglio2!$J$3=Foglio2!$E$13,Direttivi_capi_ist.!M752,0)))))))))))</f>
        <v>0</v>
      </c>
      <c r="P770" s="252">
        <f>IF(Foglio2!$J$3=Foglio2!$E$3,Ausiliari_Coll.Scol.!N752,IF(Foglio2!$J$3=Foglio2!$E$4,Collab._Tecnici!N752,IF(Foglio2!$J$3=Foglio2!$E$5,Assistenti_Tecnici!N752,IF(Foglio2!$J$3=Foglio2!$E$6,Assistenti_Amm.vo!N752,IF(Foglio2!$J$3=Foglio2!$E$7,Resp_Coord_Amm.vo!N752,IF(Foglio2!$J$3=Foglio2!$E$8,Direttore_Amm.vo!N752,IF(Foglio2!$J$3=Foglio2!$E$9,Doc_mat_elem.re!N752,IF(Foglio2!$J$3=Foglio2!$E$10,Doc_dipl_scuola_sec.!N752,IF(Foglio2!$J$3=Foglio2!$E$11,Doc_scuola_media!N752,IF(Foglio2!$J$3=Foglio2!$E$12,Doc_laureati_scuola_sec.!N770,IF(Foglio2!$J$3=Foglio2!$E$13,Direttivi_capi_ist.!N752,0)))))))))))</f>
        <v>0</v>
      </c>
      <c r="Q770" s="252">
        <f>IF(Foglio2!$J$3=Foglio2!$E$3,Ausiliari_Coll.Scol.!O752,IF(Foglio2!$J$3=Foglio2!$E$4,Collab._Tecnici!O752,IF(Foglio2!$J$3=Foglio2!$E$5,Assistenti_Tecnici!O752,IF(Foglio2!$J$3=Foglio2!$E$6,Assistenti_Amm.vo!O752,IF(Foglio2!$J$3=Foglio2!$E$7,Resp_Coord_Amm.vo!O752,IF(Foglio2!$J$3=Foglio2!$E$8,Direttore_Amm.vo!O752,IF(Foglio2!$J$3=Foglio2!$E$9,Doc_mat_elem.re!O752,IF(Foglio2!$J$3=Foglio2!$E$10,Doc_dipl_scuola_sec.!O752,IF(Foglio2!$J$3=Foglio2!$E$11,Doc_scuola_media!O752,IF(Foglio2!$J$3=Foglio2!$E$12,Doc_laureati_scuola_sec.!O770,IF(Foglio2!$J$3=Foglio2!$E$13,Direttivi_capi_ist.!O752,0)))))))))))</f>
        <v>0</v>
      </c>
      <c r="R770" s="252">
        <f>IF(Foglio2!$J$3=Foglio2!$E$3,Ausiliari_Coll.Scol.!P752,IF(Foglio2!$J$3=Foglio2!$E$4,Collab._Tecnici!P752,IF(Foglio2!$J$3=Foglio2!$E$5,Assistenti_Tecnici!P752,IF(Foglio2!$J$3=Foglio2!$E$6,Assistenti_Amm.vo!P752,IF(Foglio2!$J$3=Foglio2!$E$7,Resp_Coord_Amm.vo!P752,IF(Foglio2!$J$3=Foglio2!$E$8,Direttore_Amm.vo!P752,IF(Foglio2!$J$3=Foglio2!$E$9,Doc_mat_elem.re!P752,IF(Foglio2!$J$3=Foglio2!$E$10,Doc_dipl_scuola_sec.!P752,IF(Foglio2!$J$3=Foglio2!$E$11,Doc_scuola_media!P752,IF(Foglio2!$J$3=Foglio2!$E$12,Doc_laureati_scuola_sec.!P770,IF(Foglio2!$J$3=Foglio2!$E$13,Direttivi_capi_ist.!P752,0)))))))))))</f>
        <v>0</v>
      </c>
      <c r="S770" s="252">
        <f>IF(Foglio2!$J$3=Foglio2!$E$3,Ausiliari_Coll.Scol.!Q752,IF(Foglio2!$J$3=Foglio2!$E$4,Collab._Tecnici!Q752,IF(Foglio2!$J$3=Foglio2!$E$5,Assistenti_Tecnici!Q752,IF(Foglio2!$J$3=Foglio2!$E$6,Assistenti_Amm.vo!Q752,IF(Foglio2!$J$3=Foglio2!$E$7,Resp_Coord_Amm.vo!Q752,IF(Foglio2!$J$3=Foglio2!$E$8,Direttore_Amm.vo!Q752,IF(Foglio2!$J$3=Foglio2!$E$9,Doc_mat_elem.re!Q752,IF(Foglio2!$J$3=Foglio2!$E$10,Doc_dipl_scuola_sec.!Q752,IF(Foglio2!$J$3=Foglio2!$E$11,Doc_scuola_media!Q752,IF(Foglio2!$J$3=Foglio2!$E$12,Doc_laureati_scuola_sec.!Q770,IF(Foglio2!$J$3=Foglio2!$E$13,Direttivi_capi_ist.!Q752,0)))))))))))</f>
        <v>0</v>
      </c>
      <c r="T770" s="252">
        <f>IF(Foglio2!$J$3=Foglio2!$E$3,Ausiliari_Coll.Scol.!R752,IF(Foglio2!$J$3=Foglio2!$E$4,Collab._Tecnici!R752,IF(Foglio2!$J$3=Foglio2!$E$5,Assistenti_Tecnici!R752,IF(Foglio2!$J$3=Foglio2!$E$6,Assistenti_Amm.vo!R752,IF(Foglio2!$J$3=Foglio2!$E$7,Resp_Coord_Amm.vo!R752,IF(Foglio2!$J$3=Foglio2!$E$8,Direttore_Amm.vo!R752,IF(Foglio2!$J$3=Foglio2!$E$9,Doc_mat_elem.re!R752,IF(Foglio2!$J$3=Foglio2!$E$10,Doc_dipl_scuola_sec.!R752,IF(Foglio2!$J$3=Foglio2!$E$11,Doc_scuola_media!R752,IF(Foglio2!$J$3=Foglio2!$E$12,Doc_laureati_scuola_sec.!R770,IF(Foglio2!$J$3=Foglio2!$E$13,Direttivi_capi_ist.!R752,0)))))))))))</f>
        <v>0</v>
      </c>
      <c r="U770" s="252">
        <f t="shared" ref="U770" si="4960">(P770)/12*0.8</f>
        <v>0</v>
      </c>
      <c r="V770" s="252">
        <f t="shared" ref="V770" si="4961">(P770+R770)/12*0.8</f>
        <v>0</v>
      </c>
      <c r="W770" s="253" t="str">
        <f t="shared" si="4745"/>
        <v>Fascia Da 35 a  Decorrenza 1/4/2018</v>
      </c>
    </row>
    <row r="771" spans="1:23" ht="9" customHeight="1" x14ac:dyDescent="0.2">
      <c r="B771" s="245">
        <f t="shared" si="4401"/>
        <v>43202</v>
      </c>
      <c r="C771" s="499"/>
      <c r="D771" s="499"/>
      <c r="E771" s="264" t="s">
        <v>4</v>
      </c>
      <c r="F771" s="265"/>
      <c r="G771" s="267">
        <f t="shared" ref="G771" si="4962">G770*1936.27</f>
        <v>0</v>
      </c>
      <c r="H771" s="267">
        <f t="shared" ref="H771" si="4963">H770*1936.27</f>
        <v>0</v>
      </c>
      <c r="I771" s="267">
        <f t="shared" ref="I771" si="4964">I770*1936.27</f>
        <v>0</v>
      </c>
      <c r="J771" s="267">
        <f t="shared" ref="J771" si="4965">J770*1936.27</f>
        <v>0</v>
      </c>
      <c r="K771" s="267">
        <f t="shared" ref="K771" si="4966">K770*1936.27</f>
        <v>0</v>
      </c>
      <c r="L771" s="266">
        <f t="shared" ref="L771" si="4967">L770*1936.27</f>
        <v>0</v>
      </c>
      <c r="M771" s="267">
        <f t="shared" ref="M771" si="4968">M770*1936.27</f>
        <v>0</v>
      </c>
      <c r="N771" s="182">
        <f t="shared" ref="N771" si="4969">N770*1936.27</f>
        <v>0</v>
      </c>
      <c r="O771" s="183">
        <f t="shared" ref="O771" si="4970">O770*1936.27</f>
        <v>0</v>
      </c>
      <c r="P771" s="184">
        <f t="shared" ref="P771" si="4971">P770*1936.27</f>
        <v>0</v>
      </c>
      <c r="Q771" s="184">
        <f t="shared" ref="Q771" si="4972">Q770*1936.27</f>
        <v>0</v>
      </c>
      <c r="R771" s="184">
        <f t="shared" ref="R771" si="4973">R770*1936.27</f>
        <v>0</v>
      </c>
      <c r="S771" s="184">
        <f t="shared" ref="S771" si="4974">S770*1936.27</f>
        <v>0</v>
      </c>
      <c r="T771" s="184">
        <f t="shared" ref="T771" si="4975">T770*1936.27</f>
        <v>0</v>
      </c>
      <c r="U771" s="184">
        <f t="shared" ref="U771" si="4976">U770*1936.27</f>
        <v>0</v>
      </c>
      <c r="V771" s="184">
        <f t="shared" ref="V771" si="4977">V770*1936.27</f>
        <v>0</v>
      </c>
    </row>
    <row r="772" spans="1:23" ht="12.75" customHeight="1" x14ac:dyDescent="0.2">
      <c r="A772" s="104">
        <f>IF(Foglio2!$J$7=1,TRUNC(Base!V772,0),TRUNC(Base!U772,0))</f>
        <v>0</v>
      </c>
      <c r="B772" s="245">
        <f t="shared" ref="B772" si="4978">C774</f>
        <v>43466</v>
      </c>
      <c r="C772" s="375">
        <f>D760+1</f>
        <v>43466</v>
      </c>
      <c r="D772" s="375">
        <v>43830</v>
      </c>
      <c r="E772" s="246" t="s">
        <v>3</v>
      </c>
      <c r="F772" s="247">
        <v>0</v>
      </c>
      <c r="G772" s="248">
        <f>IF(Foglio2!$J$3=Foglio2!$E$3,Ausiliari_Coll.Scol.!E754,IF(Foglio2!$J$3=Foglio2!$E$4,Collab._Tecnici!E754,IF(Foglio2!$J$3=Foglio2!$E$5,Assistenti_Tecnici!E754,IF(Foglio2!$J$3=Foglio2!$E$6,Assistenti_Amm.vo!E754,IF(Foglio2!$J$3=Foglio2!$E$7,Resp_Coord_Amm.vo!E754,IF(Foglio2!$J$3=Foglio2!$E$8,Direttore_Amm.vo!E754,IF(Foglio2!$J$3=Foglio2!$E$9,Doc_mat_elem.re!E754,IF(Foglio2!$J$3=Foglio2!$E$10,Doc_dipl_scuola_sec.!E754,IF(Foglio2!$J$3=Foglio2!$E$11,Doc_scuola_media!E754,IF(Foglio2!$J$3=Foglio2!$E$12,Doc_laureati_scuola_sec.!E772,IF(Foglio2!$J$3=Foglio2!$E$13,Direttivi_capi_ist.!E754,0)))))))))))</f>
        <v>0</v>
      </c>
      <c r="H772" s="248">
        <f>IF(Foglio2!$J$3=Foglio2!$E$3,Ausiliari_Coll.Scol.!F754,IF(Foglio2!$J$3=Foglio2!$E$4,Collab._Tecnici!F754,IF(Foglio2!$J$3=Foglio2!$E$5,Assistenti_Tecnici!F754,IF(Foglio2!$J$3=Foglio2!$E$6,Assistenti_Amm.vo!F754,IF(Foglio2!$J$3=Foglio2!$E$7,Resp_Coord_Amm.vo!F754,IF(Foglio2!$J$3=Foglio2!$E$8,Direttore_Amm.vo!F754,IF(Foglio2!$J$3=Foglio2!$E$9,Doc_mat_elem.re!F754,IF(Foglio2!$J$3=Foglio2!$E$10,Doc_dipl_scuola_sec.!F754,IF(Foglio2!$J$3=Foglio2!$E$11,Doc_scuola_media!F754,IF(Foglio2!$J$3=Foglio2!$E$12,Doc_laureati_scuola_sec.!F772,IF(Foglio2!$J$3=Foglio2!$E$13,Direttivi_capi_ist.!F754,0)))))))))))</f>
        <v>0</v>
      </c>
      <c r="I772" s="248">
        <f>IF(Foglio2!$J$3=Foglio2!$E$3,Ausiliari_Coll.Scol.!G754,IF(Foglio2!$J$3=Foglio2!$E$4,Collab._Tecnici!G754,IF(Foglio2!$J$3=Foglio2!$E$5,Assistenti_Tecnici!G754,IF(Foglio2!$J$3=Foglio2!$E$6,Assistenti_Amm.vo!G754,IF(Foglio2!$J$3=Foglio2!$E$7,Resp_Coord_Amm.vo!G754,IF(Foglio2!$J$3=Foglio2!$E$8,Direttore_Amm.vo!G754,IF(Foglio2!$J$3=Foglio2!$E$9,Doc_mat_elem.re!G754,IF(Foglio2!$J$3=Foglio2!$E$10,Doc_dipl_scuola_sec.!G754,IF(Foglio2!$J$3=Foglio2!$E$11,Doc_scuola_media!G754,IF(Foglio2!$J$3=Foglio2!$E$12,Doc_laureati_scuola_sec.!G772,IF(Foglio2!$J$3=Foglio2!$E$13,Direttivi_capi_ist.!G754,0)))))))))))</f>
        <v>0</v>
      </c>
      <c r="J772" s="248">
        <f>IF(Foglio2!$J$3=Foglio2!$E$3,Ausiliari_Coll.Scol.!H754,IF(Foglio2!$J$3=Foglio2!$E$4,Collab._Tecnici!H754,IF(Foglio2!$J$3=Foglio2!$E$5,Assistenti_Tecnici!H754,IF(Foglio2!$J$3=Foglio2!$E$6,Assistenti_Amm.vo!H754,IF(Foglio2!$J$3=Foglio2!$E$7,Resp_Coord_Amm.vo!H754,IF(Foglio2!$J$3=Foglio2!$E$8,Direttore_Amm.vo!H754,IF(Foglio2!$J$3=Foglio2!$E$9,Doc_mat_elem.re!H754,IF(Foglio2!$J$3=Foglio2!$E$10,Doc_dipl_scuola_sec.!H754,IF(Foglio2!$J$3=Foglio2!$E$11,Doc_scuola_media!H754,IF(Foglio2!$J$3=Foglio2!$E$12,Doc_laureati_scuola_sec.!H772,IF(Foglio2!$J$3=Foglio2!$E$13,Direttivi_capi_ist.!H754,0)))))))))))</f>
        <v>0</v>
      </c>
      <c r="K772" s="248">
        <f>IF(Foglio2!$J$3=Foglio2!$E$3,Ausiliari_Coll.Scol.!I754,IF(Foglio2!$J$3=Foglio2!$E$4,Collab._Tecnici!I754,IF(Foglio2!$J$3=Foglio2!$E$5,Assistenti_Tecnici!I754,IF(Foglio2!$J$3=Foglio2!$E$6,Assistenti_Amm.vo!I754,IF(Foglio2!$J$3=Foglio2!$E$7,Resp_Coord_Amm.vo!I754,IF(Foglio2!$J$3=Foglio2!$E$8,Direttore_Amm.vo!I754,IF(Foglio2!$J$3=Foglio2!$E$9,Doc_mat_elem.re!I754,IF(Foglio2!$J$3=Foglio2!$E$10,Doc_dipl_scuola_sec.!I754,IF(Foglio2!$J$3=Foglio2!$E$11,Doc_scuola_media!I754,IF(Foglio2!$J$3=Foglio2!$E$12,Doc_laureati_scuola_sec.!I772,IF(Foglio2!$J$3=Foglio2!$E$13,Direttivi_capi_ist.!I754,0)))))))))))</f>
        <v>0</v>
      </c>
      <c r="L772" s="248">
        <f>IF(Foglio2!$J$3=Foglio2!$E$3,Ausiliari_Coll.Scol.!J754,IF(Foglio2!$J$3=Foglio2!$E$4,Collab._Tecnici!J754,IF(Foglio2!$J$3=Foglio2!$E$5,Assistenti_Tecnici!J754,IF(Foglio2!$J$3=Foglio2!$E$6,Assistenti_Amm.vo!J754,IF(Foglio2!$J$3=Foglio2!$E$7,Resp_Coord_Amm.vo!J754,IF(Foglio2!$J$3=Foglio2!$E$8,Direttore_Amm.vo!J754,IF(Foglio2!$J$3=Foglio2!$E$9,Doc_mat_elem.re!J754,IF(Foglio2!$J$3=Foglio2!$E$10,Doc_dipl_scuola_sec.!J754,IF(Foglio2!$J$3=Foglio2!$E$11,Doc_scuola_media!J754,IF(Foglio2!$J$3=Foglio2!$E$12,Doc_laureati_scuola_sec.!J772,IF(Foglio2!$J$3=Foglio2!$E$13,Direttivi_capi_ist.!J754,0)))))))))))</f>
        <v>0</v>
      </c>
      <c r="M772" s="249">
        <f>IF(Foglio2!$J$3=Foglio2!$E$3,Ausiliari_Coll.Scol.!K754,IF(Foglio2!$J$3=Foglio2!$E$4,Collab._Tecnici!K754,IF(Foglio2!$J$3=Foglio2!$E$5,Assistenti_Tecnici!K754,IF(Foglio2!$J$3=Foglio2!$E$6,Assistenti_Amm.vo!K754,IF(Foglio2!$J$3=Foglio2!$E$7,Resp_Coord_Amm.vo!K754,IF(Foglio2!$J$3=Foglio2!$E$8,Direttore_Amm.vo!K754,IF(Foglio2!$J$3=Foglio2!$E$9,Doc_mat_elem.re!K754,IF(Foglio2!$J$3=Foglio2!$E$10,Doc_dipl_scuola_sec.!K754,IF(Foglio2!$J$3=Foglio2!$E$11,Doc_scuola_media!K754,IF(Foglio2!$J$3=Foglio2!$E$12,Doc_laureati_scuola_sec.!K772,IF(Foglio2!$J$3=Foglio2!$E$13,Direttivi_capi_ist.!K754,0)))))))))))</f>
        <v>0</v>
      </c>
      <c r="N772" s="250">
        <f>IF(Foglio2!$J$3=Foglio2!$E$3,Ausiliari_Coll.Scol.!L754,IF(Foglio2!$J$3=Foglio2!$E$4,Collab._Tecnici!L754,IF(Foglio2!$J$3=Foglio2!$E$5,Assistenti_Tecnici!L754,IF(Foglio2!$J$3=Foglio2!$E$6,Assistenti_Amm.vo!L754,IF(Foglio2!$J$3=Foglio2!$E$7,Resp_Coord_Amm.vo!L754,IF(Foglio2!$J$3=Foglio2!$E$8,Direttore_Amm.vo!L754,IF(Foglio2!$J$3=Foglio2!$E$9,Doc_mat_elem.re!L754,IF(Foglio2!$J$3=Foglio2!$E$10,Doc_dipl_scuola_sec.!L754,IF(Foglio2!$J$3=Foglio2!$E$11,Doc_scuola_media!L754,IF(Foglio2!$J$3=Foglio2!$E$12,Doc_laureati_scuola_sec.!L772,IF(Foglio2!$J$3=Foglio2!$E$13,Direttivi_capi_ist.!L754,0)))))))))))</f>
        <v>0</v>
      </c>
      <c r="O772" s="251">
        <f>IF(Foglio2!$J$3=Foglio2!$E$3,Ausiliari_Coll.Scol.!M754,IF(Foglio2!$J$3=Foglio2!$E$4,Collab._Tecnici!M754,IF(Foglio2!$J$3=Foglio2!$E$5,Assistenti_Tecnici!M754,IF(Foglio2!$J$3=Foglio2!$E$6,Assistenti_Amm.vo!M754,IF(Foglio2!$J$3=Foglio2!$E$7,Resp_Coord_Amm.vo!M754,IF(Foglio2!$J$3=Foglio2!$E$8,Direttore_Amm.vo!M754,IF(Foglio2!$J$3=Foglio2!$E$9,Doc_mat_elem.re!M754,IF(Foglio2!$J$3=Foglio2!$E$10,Doc_dipl_scuola_sec.!M754,IF(Foglio2!$J$3=Foglio2!$E$11,Doc_scuola_media!M754,IF(Foglio2!$J$3=Foglio2!$E$12,Doc_laureati_scuola_sec.!M772,IF(Foglio2!$J$3=Foglio2!$E$13,Direttivi_capi_ist.!M754,0)))))))))))</f>
        <v>0</v>
      </c>
      <c r="P772" s="252">
        <f>IF(Foglio2!$J$3=Foglio2!$E$3,Ausiliari_Coll.Scol.!N754,IF(Foglio2!$J$3=Foglio2!$E$4,Collab._Tecnici!N754,IF(Foglio2!$J$3=Foglio2!$E$5,Assistenti_Tecnici!N754,IF(Foglio2!$J$3=Foglio2!$E$6,Assistenti_Amm.vo!N754,IF(Foglio2!$J$3=Foglio2!$E$7,Resp_Coord_Amm.vo!N754,IF(Foglio2!$J$3=Foglio2!$E$8,Direttore_Amm.vo!N754,IF(Foglio2!$J$3=Foglio2!$E$9,Doc_mat_elem.re!N754,IF(Foglio2!$J$3=Foglio2!$E$10,Doc_dipl_scuola_sec.!N754,IF(Foglio2!$J$3=Foglio2!$E$11,Doc_scuola_media!N754,IF(Foglio2!$J$3=Foglio2!$E$12,Doc_laureati_scuola_sec.!N772,IF(Foglio2!$J$3=Foglio2!$E$13,Direttivi_capi_ist.!N754,0)))))))))))</f>
        <v>0</v>
      </c>
      <c r="Q772" s="252">
        <f>IF(Foglio2!$J$3=Foglio2!$E$3,Ausiliari_Coll.Scol.!O754,IF(Foglio2!$J$3=Foglio2!$E$4,Collab._Tecnici!O754,IF(Foglio2!$J$3=Foglio2!$E$5,Assistenti_Tecnici!O754,IF(Foglio2!$J$3=Foglio2!$E$6,Assistenti_Amm.vo!O754,IF(Foglio2!$J$3=Foglio2!$E$7,Resp_Coord_Amm.vo!O754,IF(Foglio2!$J$3=Foglio2!$E$8,Direttore_Amm.vo!O754,IF(Foglio2!$J$3=Foglio2!$E$9,Doc_mat_elem.re!O754,IF(Foglio2!$J$3=Foglio2!$E$10,Doc_dipl_scuola_sec.!O754,IF(Foglio2!$J$3=Foglio2!$E$11,Doc_scuola_media!O754,IF(Foglio2!$J$3=Foglio2!$E$12,Doc_laureati_scuola_sec.!O772,IF(Foglio2!$J$3=Foglio2!$E$13,Direttivi_capi_ist.!O754,0)))))))))))</f>
        <v>0</v>
      </c>
      <c r="R772" s="252">
        <f>IF(Foglio2!$J$3=Foglio2!$E$3,Ausiliari_Coll.Scol.!P754,IF(Foglio2!$J$3=Foglio2!$E$4,Collab._Tecnici!P754,IF(Foglio2!$J$3=Foglio2!$E$5,Assistenti_Tecnici!P754,IF(Foglio2!$J$3=Foglio2!$E$6,Assistenti_Amm.vo!P754,IF(Foglio2!$J$3=Foglio2!$E$7,Resp_Coord_Amm.vo!P754,IF(Foglio2!$J$3=Foglio2!$E$8,Direttore_Amm.vo!P754,IF(Foglio2!$J$3=Foglio2!$E$9,Doc_mat_elem.re!P754,IF(Foglio2!$J$3=Foglio2!$E$10,Doc_dipl_scuola_sec.!P754,IF(Foglio2!$J$3=Foglio2!$E$11,Doc_scuola_media!P754,IF(Foglio2!$J$3=Foglio2!$E$12,Doc_laureati_scuola_sec.!P772,IF(Foglio2!$J$3=Foglio2!$E$13,Direttivi_capi_ist.!P754,0)))))))))))</f>
        <v>0</v>
      </c>
      <c r="S772" s="252">
        <f>IF(Foglio2!$J$3=Foglio2!$E$3,Ausiliari_Coll.Scol.!Q754,IF(Foglio2!$J$3=Foglio2!$E$4,Collab._Tecnici!Q754,IF(Foglio2!$J$3=Foglio2!$E$5,Assistenti_Tecnici!Q754,IF(Foglio2!$J$3=Foglio2!$E$6,Assistenti_Amm.vo!Q754,IF(Foglio2!$J$3=Foglio2!$E$7,Resp_Coord_Amm.vo!Q754,IF(Foglio2!$J$3=Foglio2!$E$8,Direttore_Amm.vo!Q754,IF(Foglio2!$J$3=Foglio2!$E$9,Doc_mat_elem.re!Q754,IF(Foglio2!$J$3=Foglio2!$E$10,Doc_dipl_scuola_sec.!Q754,IF(Foglio2!$J$3=Foglio2!$E$11,Doc_scuola_media!Q754,IF(Foglio2!$J$3=Foglio2!$E$12,Doc_laureati_scuola_sec.!Q772,IF(Foglio2!$J$3=Foglio2!$E$13,Direttivi_capi_ist.!Q754,0)))))))))))</f>
        <v>0</v>
      </c>
      <c r="T772" s="252">
        <f>IF(Foglio2!$J$3=Foglio2!$E$3,Ausiliari_Coll.Scol.!R754,IF(Foglio2!$J$3=Foglio2!$E$4,Collab._Tecnici!R754,IF(Foglio2!$J$3=Foglio2!$E$5,Assistenti_Tecnici!R754,IF(Foglio2!$J$3=Foglio2!$E$6,Assistenti_Amm.vo!R754,IF(Foglio2!$J$3=Foglio2!$E$7,Resp_Coord_Amm.vo!R754,IF(Foglio2!$J$3=Foglio2!$E$8,Direttore_Amm.vo!R754,IF(Foglio2!$J$3=Foglio2!$E$9,Doc_mat_elem.re!R754,IF(Foglio2!$J$3=Foglio2!$E$10,Doc_dipl_scuola_sec.!R754,IF(Foglio2!$J$3=Foglio2!$E$11,Doc_scuola_media!R754,IF(Foglio2!$J$3=Foglio2!$E$12,Doc_laureati_scuola_sec.!R772,IF(Foglio2!$J$3=Foglio2!$E$13,Direttivi_capi_ist.!R754,0)))))))))))</f>
        <v>0</v>
      </c>
      <c r="U772" s="252">
        <f t="shared" ref="U772" si="4979">(P772)/12*0.8</f>
        <v>0</v>
      </c>
      <c r="V772" s="252">
        <f t="shared" ref="V772" si="4980">(P772+R772)/12*0.8</f>
        <v>0</v>
      </c>
      <c r="W772" s="253" t="str">
        <f t="shared" ref="W772" si="4981">"Fascia Da "&amp;F772&amp;" a "&amp;F773&amp;" Decorrenza "&amp;DAY(C772)&amp;"/"&amp;MONTH(C772)&amp;"/"&amp;YEAR(C772)</f>
        <v>Fascia Da 0 a 8 Decorrenza 1/1/2019</v>
      </c>
    </row>
    <row r="773" spans="1:23" ht="9" customHeight="1" x14ac:dyDescent="0.2">
      <c r="B773" s="245">
        <f t="shared" si="4401"/>
        <v>43467</v>
      </c>
      <c r="C773" s="376"/>
      <c r="D773" s="376"/>
      <c r="E773" s="254" t="s">
        <v>4</v>
      </c>
      <c r="F773" s="255">
        <v>8</v>
      </c>
      <c r="G773" s="267">
        <f t="shared" ref="G773:V785" si="4982">G772*1936.27</f>
        <v>0</v>
      </c>
      <c r="H773" s="267">
        <f t="shared" si="4982"/>
        <v>0</v>
      </c>
      <c r="I773" s="267">
        <f t="shared" si="4982"/>
        <v>0</v>
      </c>
      <c r="J773" s="267">
        <f t="shared" si="4982"/>
        <v>0</v>
      </c>
      <c r="K773" s="267">
        <f t="shared" si="4982"/>
        <v>0</v>
      </c>
      <c r="L773" s="266">
        <f t="shared" si="4982"/>
        <v>0</v>
      </c>
      <c r="M773" s="267">
        <f t="shared" si="4982"/>
        <v>0</v>
      </c>
      <c r="N773" s="182">
        <f t="shared" si="4982"/>
        <v>0</v>
      </c>
      <c r="O773" s="183">
        <f t="shared" si="4982"/>
        <v>0</v>
      </c>
      <c r="P773" s="184">
        <f t="shared" si="4982"/>
        <v>0</v>
      </c>
      <c r="Q773" s="184">
        <f t="shared" si="4982"/>
        <v>0</v>
      </c>
      <c r="R773" s="184">
        <f t="shared" si="4982"/>
        <v>0</v>
      </c>
      <c r="S773" s="184">
        <f t="shared" si="4982"/>
        <v>0</v>
      </c>
      <c r="T773" s="184">
        <f t="shared" si="4982"/>
        <v>0</v>
      </c>
      <c r="U773" s="184">
        <f t="shared" si="4982"/>
        <v>0</v>
      </c>
      <c r="V773" s="184">
        <f t="shared" si="4982"/>
        <v>0</v>
      </c>
    </row>
    <row r="774" spans="1:23" ht="12.75" customHeight="1" x14ac:dyDescent="0.2">
      <c r="A774" s="104">
        <f>IF(Foglio2!$J$7=1,TRUNC(Base!V774,0),TRUNC(Base!U774,0))</f>
        <v>0</v>
      </c>
      <c r="B774" s="245">
        <f t="shared" si="4401"/>
        <v>43468</v>
      </c>
      <c r="C774" s="498">
        <f>C772</f>
        <v>43466</v>
      </c>
      <c r="D774" s="498">
        <f>D772</f>
        <v>43830</v>
      </c>
      <c r="E774" s="259" t="s">
        <v>3</v>
      </c>
      <c r="F774" s="260">
        <v>9</v>
      </c>
      <c r="G774" s="248">
        <f>IF(Foglio2!$J$3=Foglio2!$E$3,Ausiliari_Coll.Scol.!E756,IF(Foglio2!$J$3=Foglio2!$E$4,Collab._Tecnici!E756,IF(Foglio2!$J$3=Foglio2!$E$5,Assistenti_Tecnici!E756,IF(Foglio2!$J$3=Foglio2!$E$6,Assistenti_Amm.vo!E756,IF(Foglio2!$J$3=Foglio2!$E$7,Resp_Coord_Amm.vo!E756,IF(Foglio2!$J$3=Foglio2!$E$8,Direttore_Amm.vo!E756,IF(Foglio2!$J$3=Foglio2!$E$9,Doc_mat_elem.re!E756,IF(Foglio2!$J$3=Foglio2!$E$10,Doc_dipl_scuola_sec.!E756,IF(Foglio2!$J$3=Foglio2!$E$11,Doc_scuola_media!E756,IF(Foglio2!$J$3=Foglio2!$E$12,Doc_laureati_scuola_sec.!E774,IF(Foglio2!$J$3=Foglio2!$E$13,Direttivi_capi_ist.!E756,0)))))))))))</f>
        <v>0</v>
      </c>
      <c r="H774" s="248">
        <f>IF(Foglio2!$J$3=Foglio2!$E$3,Ausiliari_Coll.Scol.!F756,IF(Foglio2!$J$3=Foglio2!$E$4,Collab._Tecnici!F756,IF(Foglio2!$J$3=Foglio2!$E$5,Assistenti_Tecnici!F756,IF(Foglio2!$J$3=Foglio2!$E$6,Assistenti_Amm.vo!F756,IF(Foglio2!$J$3=Foglio2!$E$7,Resp_Coord_Amm.vo!F756,IF(Foglio2!$J$3=Foglio2!$E$8,Direttore_Amm.vo!F756,IF(Foglio2!$J$3=Foglio2!$E$9,Doc_mat_elem.re!F756,IF(Foglio2!$J$3=Foglio2!$E$10,Doc_dipl_scuola_sec.!F756,IF(Foglio2!$J$3=Foglio2!$E$11,Doc_scuola_media!F756,IF(Foglio2!$J$3=Foglio2!$E$12,Doc_laureati_scuola_sec.!F774,IF(Foglio2!$J$3=Foglio2!$E$13,Direttivi_capi_ist.!F756,0)))))))))))</f>
        <v>0</v>
      </c>
      <c r="I774" s="248">
        <f>IF(Foglio2!$J$3=Foglio2!$E$3,Ausiliari_Coll.Scol.!G756,IF(Foglio2!$J$3=Foglio2!$E$4,Collab._Tecnici!G756,IF(Foglio2!$J$3=Foglio2!$E$5,Assistenti_Tecnici!G756,IF(Foglio2!$J$3=Foglio2!$E$6,Assistenti_Amm.vo!G756,IF(Foglio2!$J$3=Foglio2!$E$7,Resp_Coord_Amm.vo!G756,IF(Foglio2!$J$3=Foglio2!$E$8,Direttore_Amm.vo!G756,IF(Foglio2!$J$3=Foglio2!$E$9,Doc_mat_elem.re!G756,IF(Foglio2!$J$3=Foglio2!$E$10,Doc_dipl_scuola_sec.!G756,IF(Foglio2!$J$3=Foglio2!$E$11,Doc_scuola_media!G756,IF(Foglio2!$J$3=Foglio2!$E$12,Doc_laureati_scuola_sec.!G774,IF(Foglio2!$J$3=Foglio2!$E$13,Direttivi_capi_ist.!G756,0)))))))))))</f>
        <v>0</v>
      </c>
      <c r="J774" s="248">
        <f>IF(Foglio2!$J$3=Foglio2!$E$3,Ausiliari_Coll.Scol.!H756,IF(Foglio2!$J$3=Foglio2!$E$4,Collab._Tecnici!H756,IF(Foglio2!$J$3=Foglio2!$E$5,Assistenti_Tecnici!H756,IF(Foglio2!$J$3=Foglio2!$E$6,Assistenti_Amm.vo!H756,IF(Foglio2!$J$3=Foglio2!$E$7,Resp_Coord_Amm.vo!H756,IF(Foglio2!$J$3=Foglio2!$E$8,Direttore_Amm.vo!H756,IF(Foglio2!$J$3=Foglio2!$E$9,Doc_mat_elem.re!H756,IF(Foglio2!$J$3=Foglio2!$E$10,Doc_dipl_scuola_sec.!H756,IF(Foglio2!$J$3=Foglio2!$E$11,Doc_scuola_media!H756,IF(Foglio2!$J$3=Foglio2!$E$12,Doc_laureati_scuola_sec.!H774,IF(Foglio2!$J$3=Foglio2!$E$13,Direttivi_capi_ist.!H756,0)))))))))))</f>
        <v>0</v>
      </c>
      <c r="K774" s="248">
        <f>IF(Foglio2!$J$3=Foglio2!$E$3,Ausiliari_Coll.Scol.!I756,IF(Foglio2!$J$3=Foglio2!$E$4,Collab._Tecnici!I756,IF(Foglio2!$J$3=Foglio2!$E$5,Assistenti_Tecnici!I756,IF(Foglio2!$J$3=Foglio2!$E$6,Assistenti_Amm.vo!I756,IF(Foglio2!$J$3=Foglio2!$E$7,Resp_Coord_Amm.vo!I756,IF(Foglio2!$J$3=Foglio2!$E$8,Direttore_Amm.vo!I756,IF(Foglio2!$J$3=Foglio2!$E$9,Doc_mat_elem.re!I756,IF(Foglio2!$J$3=Foglio2!$E$10,Doc_dipl_scuola_sec.!I756,IF(Foglio2!$J$3=Foglio2!$E$11,Doc_scuola_media!I756,IF(Foglio2!$J$3=Foglio2!$E$12,Doc_laureati_scuola_sec.!I774,IF(Foglio2!$J$3=Foglio2!$E$13,Direttivi_capi_ist.!I756,0)))))))))))</f>
        <v>0</v>
      </c>
      <c r="L774" s="248">
        <f>IF(Foglio2!$J$3=Foglio2!$E$3,Ausiliari_Coll.Scol.!J756,IF(Foglio2!$J$3=Foglio2!$E$4,Collab._Tecnici!J756,IF(Foglio2!$J$3=Foglio2!$E$5,Assistenti_Tecnici!J756,IF(Foglio2!$J$3=Foglio2!$E$6,Assistenti_Amm.vo!J756,IF(Foglio2!$J$3=Foglio2!$E$7,Resp_Coord_Amm.vo!J756,IF(Foglio2!$J$3=Foglio2!$E$8,Direttore_Amm.vo!J756,IF(Foglio2!$J$3=Foglio2!$E$9,Doc_mat_elem.re!J756,IF(Foglio2!$J$3=Foglio2!$E$10,Doc_dipl_scuola_sec.!J756,IF(Foglio2!$J$3=Foglio2!$E$11,Doc_scuola_media!J756,IF(Foglio2!$J$3=Foglio2!$E$12,Doc_laureati_scuola_sec.!J774,IF(Foglio2!$J$3=Foglio2!$E$13,Direttivi_capi_ist.!J756,0)))))))))))</f>
        <v>0</v>
      </c>
      <c r="M774" s="249">
        <f>IF(Foglio2!$J$3=Foglio2!$E$3,Ausiliari_Coll.Scol.!K756,IF(Foglio2!$J$3=Foglio2!$E$4,Collab._Tecnici!K756,IF(Foglio2!$J$3=Foglio2!$E$5,Assistenti_Tecnici!K756,IF(Foglio2!$J$3=Foglio2!$E$6,Assistenti_Amm.vo!K756,IF(Foglio2!$J$3=Foglio2!$E$7,Resp_Coord_Amm.vo!K756,IF(Foglio2!$J$3=Foglio2!$E$8,Direttore_Amm.vo!K756,IF(Foglio2!$J$3=Foglio2!$E$9,Doc_mat_elem.re!K756,IF(Foglio2!$J$3=Foglio2!$E$10,Doc_dipl_scuola_sec.!K756,IF(Foglio2!$J$3=Foglio2!$E$11,Doc_scuola_media!K756,IF(Foglio2!$J$3=Foglio2!$E$12,Doc_laureati_scuola_sec.!K774,IF(Foglio2!$J$3=Foglio2!$E$13,Direttivi_capi_ist.!K756,0)))))))))))</f>
        <v>0</v>
      </c>
      <c r="N774" s="250">
        <f>IF(Foglio2!$J$3=Foglio2!$E$3,Ausiliari_Coll.Scol.!L756,IF(Foglio2!$J$3=Foglio2!$E$4,Collab._Tecnici!L756,IF(Foglio2!$J$3=Foglio2!$E$5,Assistenti_Tecnici!L756,IF(Foglio2!$J$3=Foglio2!$E$6,Assistenti_Amm.vo!L756,IF(Foglio2!$J$3=Foglio2!$E$7,Resp_Coord_Amm.vo!L756,IF(Foglio2!$J$3=Foglio2!$E$8,Direttore_Amm.vo!L756,IF(Foglio2!$J$3=Foglio2!$E$9,Doc_mat_elem.re!L756,IF(Foglio2!$J$3=Foglio2!$E$10,Doc_dipl_scuola_sec.!L756,IF(Foglio2!$J$3=Foglio2!$E$11,Doc_scuola_media!L756,IF(Foglio2!$J$3=Foglio2!$E$12,Doc_laureati_scuola_sec.!L774,IF(Foglio2!$J$3=Foglio2!$E$13,Direttivi_capi_ist.!L756,0)))))))))))</f>
        <v>0</v>
      </c>
      <c r="O774" s="251">
        <f>IF(Foglio2!$J$3=Foglio2!$E$3,Ausiliari_Coll.Scol.!M756,IF(Foglio2!$J$3=Foglio2!$E$4,Collab._Tecnici!M756,IF(Foglio2!$J$3=Foglio2!$E$5,Assistenti_Tecnici!M756,IF(Foglio2!$J$3=Foglio2!$E$6,Assistenti_Amm.vo!M756,IF(Foglio2!$J$3=Foglio2!$E$7,Resp_Coord_Amm.vo!M756,IF(Foglio2!$J$3=Foglio2!$E$8,Direttore_Amm.vo!M756,IF(Foglio2!$J$3=Foglio2!$E$9,Doc_mat_elem.re!M756,IF(Foglio2!$J$3=Foglio2!$E$10,Doc_dipl_scuola_sec.!M756,IF(Foglio2!$J$3=Foglio2!$E$11,Doc_scuola_media!M756,IF(Foglio2!$J$3=Foglio2!$E$12,Doc_laureati_scuola_sec.!M774,IF(Foglio2!$J$3=Foglio2!$E$13,Direttivi_capi_ist.!M756,0)))))))))))</f>
        <v>0</v>
      </c>
      <c r="P774" s="252">
        <f>IF(Foglio2!$J$3=Foglio2!$E$3,Ausiliari_Coll.Scol.!N756,IF(Foglio2!$J$3=Foglio2!$E$4,Collab._Tecnici!N756,IF(Foglio2!$J$3=Foglio2!$E$5,Assistenti_Tecnici!N756,IF(Foglio2!$J$3=Foglio2!$E$6,Assistenti_Amm.vo!N756,IF(Foglio2!$J$3=Foglio2!$E$7,Resp_Coord_Amm.vo!N756,IF(Foglio2!$J$3=Foglio2!$E$8,Direttore_Amm.vo!N756,IF(Foglio2!$J$3=Foglio2!$E$9,Doc_mat_elem.re!N756,IF(Foglio2!$J$3=Foglio2!$E$10,Doc_dipl_scuola_sec.!N756,IF(Foglio2!$J$3=Foglio2!$E$11,Doc_scuola_media!N756,IF(Foglio2!$J$3=Foglio2!$E$12,Doc_laureati_scuola_sec.!N774,IF(Foglio2!$J$3=Foglio2!$E$13,Direttivi_capi_ist.!N756,0)))))))))))</f>
        <v>0</v>
      </c>
      <c r="Q774" s="252">
        <f>IF(Foglio2!$J$3=Foglio2!$E$3,Ausiliari_Coll.Scol.!O756,IF(Foglio2!$J$3=Foglio2!$E$4,Collab._Tecnici!O756,IF(Foglio2!$J$3=Foglio2!$E$5,Assistenti_Tecnici!O756,IF(Foglio2!$J$3=Foglio2!$E$6,Assistenti_Amm.vo!O756,IF(Foglio2!$J$3=Foglio2!$E$7,Resp_Coord_Amm.vo!O756,IF(Foglio2!$J$3=Foglio2!$E$8,Direttore_Amm.vo!O756,IF(Foglio2!$J$3=Foglio2!$E$9,Doc_mat_elem.re!O756,IF(Foglio2!$J$3=Foglio2!$E$10,Doc_dipl_scuola_sec.!O756,IF(Foglio2!$J$3=Foglio2!$E$11,Doc_scuola_media!O756,IF(Foglio2!$J$3=Foglio2!$E$12,Doc_laureati_scuola_sec.!O774,IF(Foglio2!$J$3=Foglio2!$E$13,Direttivi_capi_ist.!O756,0)))))))))))</f>
        <v>0</v>
      </c>
      <c r="R774" s="252">
        <f>IF(Foglio2!$J$3=Foglio2!$E$3,Ausiliari_Coll.Scol.!P756,IF(Foglio2!$J$3=Foglio2!$E$4,Collab._Tecnici!P756,IF(Foglio2!$J$3=Foglio2!$E$5,Assistenti_Tecnici!P756,IF(Foglio2!$J$3=Foglio2!$E$6,Assistenti_Amm.vo!P756,IF(Foglio2!$J$3=Foglio2!$E$7,Resp_Coord_Amm.vo!P756,IF(Foglio2!$J$3=Foglio2!$E$8,Direttore_Amm.vo!P756,IF(Foglio2!$J$3=Foglio2!$E$9,Doc_mat_elem.re!P756,IF(Foglio2!$J$3=Foglio2!$E$10,Doc_dipl_scuola_sec.!P756,IF(Foglio2!$J$3=Foglio2!$E$11,Doc_scuola_media!P756,IF(Foglio2!$J$3=Foglio2!$E$12,Doc_laureati_scuola_sec.!P774,IF(Foglio2!$J$3=Foglio2!$E$13,Direttivi_capi_ist.!P756,0)))))))))))</f>
        <v>0</v>
      </c>
      <c r="S774" s="252">
        <f>IF(Foglio2!$J$3=Foglio2!$E$3,Ausiliari_Coll.Scol.!Q756,IF(Foglio2!$J$3=Foglio2!$E$4,Collab._Tecnici!Q756,IF(Foglio2!$J$3=Foglio2!$E$5,Assistenti_Tecnici!Q756,IF(Foglio2!$J$3=Foglio2!$E$6,Assistenti_Amm.vo!Q756,IF(Foglio2!$J$3=Foglio2!$E$7,Resp_Coord_Amm.vo!Q756,IF(Foglio2!$J$3=Foglio2!$E$8,Direttore_Amm.vo!Q756,IF(Foglio2!$J$3=Foglio2!$E$9,Doc_mat_elem.re!Q756,IF(Foglio2!$J$3=Foglio2!$E$10,Doc_dipl_scuola_sec.!Q756,IF(Foglio2!$J$3=Foglio2!$E$11,Doc_scuola_media!Q756,IF(Foglio2!$J$3=Foglio2!$E$12,Doc_laureati_scuola_sec.!Q774,IF(Foglio2!$J$3=Foglio2!$E$13,Direttivi_capi_ist.!Q756,0)))))))))))</f>
        <v>0</v>
      </c>
      <c r="T774" s="252">
        <f>IF(Foglio2!$J$3=Foglio2!$E$3,Ausiliari_Coll.Scol.!R756,IF(Foglio2!$J$3=Foglio2!$E$4,Collab._Tecnici!R756,IF(Foglio2!$J$3=Foglio2!$E$5,Assistenti_Tecnici!R756,IF(Foglio2!$J$3=Foglio2!$E$6,Assistenti_Amm.vo!R756,IF(Foglio2!$J$3=Foglio2!$E$7,Resp_Coord_Amm.vo!R756,IF(Foglio2!$J$3=Foglio2!$E$8,Direttore_Amm.vo!R756,IF(Foglio2!$J$3=Foglio2!$E$9,Doc_mat_elem.re!R756,IF(Foglio2!$J$3=Foglio2!$E$10,Doc_dipl_scuola_sec.!R756,IF(Foglio2!$J$3=Foglio2!$E$11,Doc_scuola_media!R756,IF(Foglio2!$J$3=Foglio2!$E$12,Doc_laureati_scuola_sec.!R774,IF(Foglio2!$J$3=Foglio2!$E$13,Direttivi_capi_ist.!R756,0)))))))))))</f>
        <v>0</v>
      </c>
      <c r="U774" s="252">
        <f t="shared" ref="U774" si="4983">(P774)/12*0.8</f>
        <v>0</v>
      </c>
      <c r="V774" s="252">
        <f t="shared" ref="V774" si="4984">(P774+R774)/12*0.8</f>
        <v>0</v>
      </c>
      <c r="W774" s="253" t="str">
        <f t="shared" ref="W774" si="4985">"Fascia Da "&amp;F774&amp;" a "&amp;F775&amp;" Decorrenza "&amp;DAY(C772)&amp;"/"&amp;MONTH(C772)&amp;"/"&amp;YEAR(C772)</f>
        <v>Fascia Da 9 a 14 Decorrenza 1/1/2019</v>
      </c>
    </row>
    <row r="775" spans="1:23" ht="9" customHeight="1" x14ac:dyDescent="0.2">
      <c r="B775" s="245">
        <f t="shared" si="4401"/>
        <v>43469</v>
      </c>
      <c r="C775" s="498"/>
      <c r="D775" s="498"/>
      <c r="E775" s="254" t="s">
        <v>4</v>
      </c>
      <c r="F775" s="255">
        <v>14</v>
      </c>
      <c r="G775" s="267">
        <f t="shared" ref="G775:V787" si="4986">G774*1936.27</f>
        <v>0</v>
      </c>
      <c r="H775" s="267">
        <f t="shared" si="4986"/>
        <v>0</v>
      </c>
      <c r="I775" s="267">
        <f t="shared" si="4986"/>
        <v>0</v>
      </c>
      <c r="J775" s="267">
        <f t="shared" si="4986"/>
        <v>0</v>
      </c>
      <c r="K775" s="267">
        <f t="shared" si="4986"/>
        <v>0</v>
      </c>
      <c r="L775" s="266">
        <f t="shared" si="4986"/>
        <v>0</v>
      </c>
      <c r="M775" s="267">
        <f t="shared" si="4986"/>
        <v>0</v>
      </c>
      <c r="N775" s="182">
        <f t="shared" si="4986"/>
        <v>0</v>
      </c>
      <c r="O775" s="183">
        <f t="shared" si="4986"/>
        <v>0</v>
      </c>
      <c r="P775" s="184">
        <f t="shared" si="4986"/>
        <v>0</v>
      </c>
      <c r="Q775" s="184">
        <f t="shared" si="4986"/>
        <v>0</v>
      </c>
      <c r="R775" s="184">
        <f t="shared" si="4986"/>
        <v>0</v>
      </c>
      <c r="S775" s="184">
        <f t="shared" si="4986"/>
        <v>0</v>
      </c>
      <c r="T775" s="184">
        <f t="shared" si="4986"/>
        <v>0</v>
      </c>
      <c r="U775" s="184">
        <f t="shared" si="4986"/>
        <v>0</v>
      </c>
      <c r="V775" s="184">
        <f t="shared" si="4986"/>
        <v>0</v>
      </c>
    </row>
    <row r="776" spans="1:23" ht="12.75" customHeight="1" x14ac:dyDescent="0.2">
      <c r="A776" s="104">
        <f>IF(Foglio2!$J$7=1,TRUNC(Base!V776,0),TRUNC(Base!U776,0))</f>
        <v>0</v>
      </c>
      <c r="B776" s="245">
        <f t="shared" si="4401"/>
        <v>43470</v>
      </c>
      <c r="C776" s="498"/>
      <c r="D776" s="498"/>
      <c r="E776" s="259" t="s">
        <v>3</v>
      </c>
      <c r="F776" s="260">
        <v>15</v>
      </c>
      <c r="G776" s="248">
        <f>IF(Foglio2!$J$3=Foglio2!$E$3,Ausiliari_Coll.Scol.!E758,IF(Foglio2!$J$3=Foglio2!$E$4,Collab._Tecnici!E758,IF(Foglio2!$J$3=Foglio2!$E$5,Assistenti_Tecnici!E758,IF(Foglio2!$J$3=Foglio2!$E$6,Assistenti_Amm.vo!E758,IF(Foglio2!$J$3=Foglio2!$E$7,Resp_Coord_Amm.vo!E758,IF(Foglio2!$J$3=Foglio2!$E$8,Direttore_Amm.vo!E758,IF(Foglio2!$J$3=Foglio2!$E$9,Doc_mat_elem.re!E758,IF(Foglio2!$J$3=Foglio2!$E$10,Doc_dipl_scuola_sec.!E758,IF(Foglio2!$J$3=Foglio2!$E$11,Doc_scuola_media!E758,IF(Foglio2!$J$3=Foglio2!$E$12,Doc_laureati_scuola_sec.!E776,IF(Foglio2!$J$3=Foglio2!$E$13,Direttivi_capi_ist.!E758,0)))))))))))</f>
        <v>0</v>
      </c>
      <c r="H776" s="248">
        <f>IF(Foglio2!$J$3=Foglio2!$E$3,Ausiliari_Coll.Scol.!F758,IF(Foglio2!$J$3=Foglio2!$E$4,Collab._Tecnici!F758,IF(Foglio2!$J$3=Foglio2!$E$5,Assistenti_Tecnici!F758,IF(Foglio2!$J$3=Foglio2!$E$6,Assistenti_Amm.vo!F758,IF(Foglio2!$J$3=Foglio2!$E$7,Resp_Coord_Amm.vo!F758,IF(Foglio2!$J$3=Foglio2!$E$8,Direttore_Amm.vo!F758,IF(Foglio2!$J$3=Foglio2!$E$9,Doc_mat_elem.re!F758,IF(Foglio2!$J$3=Foglio2!$E$10,Doc_dipl_scuola_sec.!F758,IF(Foglio2!$J$3=Foglio2!$E$11,Doc_scuola_media!F758,IF(Foglio2!$J$3=Foglio2!$E$12,Doc_laureati_scuola_sec.!F776,IF(Foglio2!$J$3=Foglio2!$E$13,Direttivi_capi_ist.!F758,0)))))))))))</f>
        <v>0</v>
      </c>
      <c r="I776" s="248">
        <f>IF(Foglio2!$J$3=Foglio2!$E$3,Ausiliari_Coll.Scol.!G758,IF(Foglio2!$J$3=Foglio2!$E$4,Collab._Tecnici!G758,IF(Foglio2!$J$3=Foglio2!$E$5,Assistenti_Tecnici!G758,IF(Foglio2!$J$3=Foglio2!$E$6,Assistenti_Amm.vo!G758,IF(Foglio2!$J$3=Foglio2!$E$7,Resp_Coord_Amm.vo!G758,IF(Foglio2!$J$3=Foglio2!$E$8,Direttore_Amm.vo!G758,IF(Foglio2!$J$3=Foglio2!$E$9,Doc_mat_elem.re!G758,IF(Foglio2!$J$3=Foglio2!$E$10,Doc_dipl_scuola_sec.!G758,IF(Foglio2!$J$3=Foglio2!$E$11,Doc_scuola_media!G758,IF(Foglio2!$J$3=Foglio2!$E$12,Doc_laureati_scuola_sec.!G776,IF(Foglio2!$J$3=Foglio2!$E$13,Direttivi_capi_ist.!G758,0)))))))))))</f>
        <v>0</v>
      </c>
      <c r="J776" s="248">
        <f>IF(Foglio2!$J$3=Foglio2!$E$3,Ausiliari_Coll.Scol.!H758,IF(Foglio2!$J$3=Foglio2!$E$4,Collab._Tecnici!H758,IF(Foglio2!$J$3=Foglio2!$E$5,Assistenti_Tecnici!H758,IF(Foglio2!$J$3=Foglio2!$E$6,Assistenti_Amm.vo!H758,IF(Foglio2!$J$3=Foglio2!$E$7,Resp_Coord_Amm.vo!H758,IF(Foglio2!$J$3=Foglio2!$E$8,Direttore_Amm.vo!H758,IF(Foglio2!$J$3=Foglio2!$E$9,Doc_mat_elem.re!H758,IF(Foglio2!$J$3=Foglio2!$E$10,Doc_dipl_scuola_sec.!H758,IF(Foglio2!$J$3=Foglio2!$E$11,Doc_scuola_media!H758,IF(Foglio2!$J$3=Foglio2!$E$12,Doc_laureati_scuola_sec.!H776,IF(Foglio2!$J$3=Foglio2!$E$13,Direttivi_capi_ist.!H758,0)))))))))))</f>
        <v>0</v>
      </c>
      <c r="K776" s="248">
        <f>IF(Foglio2!$J$3=Foglio2!$E$3,Ausiliari_Coll.Scol.!I758,IF(Foglio2!$J$3=Foglio2!$E$4,Collab._Tecnici!I758,IF(Foglio2!$J$3=Foglio2!$E$5,Assistenti_Tecnici!I758,IF(Foglio2!$J$3=Foglio2!$E$6,Assistenti_Amm.vo!I758,IF(Foglio2!$J$3=Foglio2!$E$7,Resp_Coord_Amm.vo!I758,IF(Foglio2!$J$3=Foglio2!$E$8,Direttore_Amm.vo!I758,IF(Foglio2!$J$3=Foglio2!$E$9,Doc_mat_elem.re!I758,IF(Foglio2!$J$3=Foglio2!$E$10,Doc_dipl_scuola_sec.!I758,IF(Foglio2!$J$3=Foglio2!$E$11,Doc_scuola_media!I758,IF(Foglio2!$J$3=Foglio2!$E$12,Doc_laureati_scuola_sec.!I776,IF(Foglio2!$J$3=Foglio2!$E$13,Direttivi_capi_ist.!I758,0)))))))))))</f>
        <v>0</v>
      </c>
      <c r="L776" s="248">
        <f>IF(Foglio2!$J$3=Foglio2!$E$3,Ausiliari_Coll.Scol.!J758,IF(Foglio2!$J$3=Foglio2!$E$4,Collab._Tecnici!J758,IF(Foglio2!$J$3=Foglio2!$E$5,Assistenti_Tecnici!J758,IF(Foglio2!$J$3=Foglio2!$E$6,Assistenti_Amm.vo!J758,IF(Foglio2!$J$3=Foglio2!$E$7,Resp_Coord_Amm.vo!J758,IF(Foglio2!$J$3=Foglio2!$E$8,Direttore_Amm.vo!J758,IF(Foglio2!$J$3=Foglio2!$E$9,Doc_mat_elem.re!J758,IF(Foglio2!$J$3=Foglio2!$E$10,Doc_dipl_scuola_sec.!J758,IF(Foglio2!$J$3=Foglio2!$E$11,Doc_scuola_media!J758,IF(Foglio2!$J$3=Foglio2!$E$12,Doc_laureati_scuola_sec.!J776,IF(Foglio2!$J$3=Foglio2!$E$13,Direttivi_capi_ist.!J758,0)))))))))))</f>
        <v>0</v>
      </c>
      <c r="M776" s="249">
        <f>IF(Foglio2!$J$3=Foglio2!$E$3,Ausiliari_Coll.Scol.!K758,IF(Foglio2!$J$3=Foglio2!$E$4,Collab._Tecnici!K758,IF(Foglio2!$J$3=Foglio2!$E$5,Assistenti_Tecnici!K758,IF(Foglio2!$J$3=Foglio2!$E$6,Assistenti_Amm.vo!K758,IF(Foglio2!$J$3=Foglio2!$E$7,Resp_Coord_Amm.vo!K758,IF(Foglio2!$J$3=Foglio2!$E$8,Direttore_Amm.vo!K758,IF(Foglio2!$J$3=Foglio2!$E$9,Doc_mat_elem.re!K758,IF(Foglio2!$J$3=Foglio2!$E$10,Doc_dipl_scuola_sec.!K758,IF(Foglio2!$J$3=Foglio2!$E$11,Doc_scuola_media!K758,IF(Foglio2!$J$3=Foglio2!$E$12,Doc_laureati_scuola_sec.!K776,IF(Foglio2!$J$3=Foglio2!$E$13,Direttivi_capi_ist.!K758,0)))))))))))</f>
        <v>0</v>
      </c>
      <c r="N776" s="250">
        <f>IF(Foglio2!$J$3=Foglio2!$E$3,Ausiliari_Coll.Scol.!L758,IF(Foglio2!$J$3=Foglio2!$E$4,Collab._Tecnici!L758,IF(Foglio2!$J$3=Foglio2!$E$5,Assistenti_Tecnici!L758,IF(Foglio2!$J$3=Foglio2!$E$6,Assistenti_Amm.vo!L758,IF(Foglio2!$J$3=Foglio2!$E$7,Resp_Coord_Amm.vo!L758,IF(Foglio2!$J$3=Foglio2!$E$8,Direttore_Amm.vo!L758,IF(Foglio2!$J$3=Foglio2!$E$9,Doc_mat_elem.re!L758,IF(Foglio2!$J$3=Foglio2!$E$10,Doc_dipl_scuola_sec.!L758,IF(Foglio2!$J$3=Foglio2!$E$11,Doc_scuola_media!L758,IF(Foglio2!$J$3=Foglio2!$E$12,Doc_laureati_scuola_sec.!L776,IF(Foglio2!$J$3=Foglio2!$E$13,Direttivi_capi_ist.!L758,0)))))))))))</f>
        <v>0</v>
      </c>
      <c r="O776" s="251">
        <f>IF(Foglio2!$J$3=Foglio2!$E$3,Ausiliari_Coll.Scol.!M758,IF(Foglio2!$J$3=Foglio2!$E$4,Collab._Tecnici!M758,IF(Foglio2!$J$3=Foglio2!$E$5,Assistenti_Tecnici!M758,IF(Foglio2!$J$3=Foglio2!$E$6,Assistenti_Amm.vo!M758,IF(Foglio2!$J$3=Foglio2!$E$7,Resp_Coord_Amm.vo!M758,IF(Foglio2!$J$3=Foglio2!$E$8,Direttore_Amm.vo!M758,IF(Foglio2!$J$3=Foglio2!$E$9,Doc_mat_elem.re!M758,IF(Foglio2!$J$3=Foglio2!$E$10,Doc_dipl_scuola_sec.!M758,IF(Foglio2!$J$3=Foglio2!$E$11,Doc_scuola_media!M758,IF(Foglio2!$J$3=Foglio2!$E$12,Doc_laureati_scuola_sec.!M776,IF(Foglio2!$J$3=Foglio2!$E$13,Direttivi_capi_ist.!M758,0)))))))))))</f>
        <v>0</v>
      </c>
      <c r="P776" s="252">
        <f>IF(Foglio2!$J$3=Foglio2!$E$3,Ausiliari_Coll.Scol.!N758,IF(Foglio2!$J$3=Foglio2!$E$4,Collab._Tecnici!N758,IF(Foglio2!$J$3=Foglio2!$E$5,Assistenti_Tecnici!N758,IF(Foglio2!$J$3=Foglio2!$E$6,Assistenti_Amm.vo!N758,IF(Foglio2!$J$3=Foglio2!$E$7,Resp_Coord_Amm.vo!N758,IF(Foglio2!$J$3=Foglio2!$E$8,Direttore_Amm.vo!N758,IF(Foglio2!$J$3=Foglio2!$E$9,Doc_mat_elem.re!N758,IF(Foglio2!$J$3=Foglio2!$E$10,Doc_dipl_scuola_sec.!N758,IF(Foglio2!$J$3=Foglio2!$E$11,Doc_scuola_media!N758,IF(Foglio2!$J$3=Foglio2!$E$12,Doc_laureati_scuola_sec.!N776,IF(Foglio2!$J$3=Foglio2!$E$13,Direttivi_capi_ist.!N758,0)))))))))))</f>
        <v>0</v>
      </c>
      <c r="Q776" s="252">
        <f>IF(Foglio2!$J$3=Foglio2!$E$3,Ausiliari_Coll.Scol.!O758,IF(Foglio2!$J$3=Foglio2!$E$4,Collab._Tecnici!O758,IF(Foglio2!$J$3=Foglio2!$E$5,Assistenti_Tecnici!O758,IF(Foglio2!$J$3=Foglio2!$E$6,Assistenti_Amm.vo!O758,IF(Foglio2!$J$3=Foglio2!$E$7,Resp_Coord_Amm.vo!O758,IF(Foglio2!$J$3=Foglio2!$E$8,Direttore_Amm.vo!O758,IF(Foglio2!$J$3=Foglio2!$E$9,Doc_mat_elem.re!O758,IF(Foglio2!$J$3=Foglio2!$E$10,Doc_dipl_scuola_sec.!O758,IF(Foglio2!$J$3=Foglio2!$E$11,Doc_scuola_media!O758,IF(Foglio2!$J$3=Foglio2!$E$12,Doc_laureati_scuola_sec.!O776,IF(Foglio2!$J$3=Foglio2!$E$13,Direttivi_capi_ist.!O758,0)))))))))))</f>
        <v>0</v>
      </c>
      <c r="R776" s="252">
        <f>IF(Foglio2!$J$3=Foglio2!$E$3,Ausiliari_Coll.Scol.!P758,IF(Foglio2!$J$3=Foglio2!$E$4,Collab._Tecnici!P758,IF(Foglio2!$J$3=Foglio2!$E$5,Assistenti_Tecnici!P758,IF(Foglio2!$J$3=Foglio2!$E$6,Assistenti_Amm.vo!P758,IF(Foglio2!$J$3=Foglio2!$E$7,Resp_Coord_Amm.vo!P758,IF(Foglio2!$J$3=Foglio2!$E$8,Direttore_Amm.vo!P758,IF(Foglio2!$J$3=Foglio2!$E$9,Doc_mat_elem.re!P758,IF(Foglio2!$J$3=Foglio2!$E$10,Doc_dipl_scuola_sec.!P758,IF(Foglio2!$J$3=Foglio2!$E$11,Doc_scuola_media!P758,IF(Foglio2!$J$3=Foglio2!$E$12,Doc_laureati_scuola_sec.!P776,IF(Foglio2!$J$3=Foglio2!$E$13,Direttivi_capi_ist.!P758,0)))))))))))</f>
        <v>0</v>
      </c>
      <c r="S776" s="252">
        <f>IF(Foglio2!$J$3=Foglio2!$E$3,Ausiliari_Coll.Scol.!Q758,IF(Foglio2!$J$3=Foglio2!$E$4,Collab._Tecnici!Q758,IF(Foglio2!$J$3=Foglio2!$E$5,Assistenti_Tecnici!Q758,IF(Foglio2!$J$3=Foglio2!$E$6,Assistenti_Amm.vo!Q758,IF(Foglio2!$J$3=Foglio2!$E$7,Resp_Coord_Amm.vo!Q758,IF(Foglio2!$J$3=Foglio2!$E$8,Direttore_Amm.vo!Q758,IF(Foglio2!$J$3=Foglio2!$E$9,Doc_mat_elem.re!Q758,IF(Foglio2!$J$3=Foglio2!$E$10,Doc_dipl_scuola_sec.!Q758,IF(Foglio2!$J$3=Foglio2!$E$11,Doc_scuola_media!Q758,IF(Foglio2!$J$3=Foglio2!$E$12,Doc_laureati_scuola_sec.!Q776,IF(Foglio2!$J$3=Foglio2!$E$13,Direttivi_capi_ist.!Q758,0)))))))))))</f>
        <v>0</v>
      </c>
      <c r="T776" s="252">
        <f>IF(Foglio2!$J$3=Foglio2!$E$3,Ausiliari_Coll.Scol.!R758,IF(Foglio2!$J$3=Foglio2!$E$4,Collab._Tecnici!R758,IF(Foglio2!$J$3=Foglio2!$E$5,Assistenti_Tecnici!R758,IF(Foglio2!$J$3=Foglio2!$E$6,Assistenti_Amm.vo!R758,IF(Foglio2!$J$3=Foglio2!$E$7,Resp_Coord_Amm.vo!R758,IF(Foglio2!$J$3=Foglio2!$E$8,Direttore_Amm.vo!R758,IF(Foglio2!$J$3=Foglio2!$E$9,Doc_mat_elem.re!R758,IF(Foglio2!$J$3=Foglio2!$E$10,Doc_dipl_scuola_sec.!R758,IF(Foglio2!$J$3=Foglio2!$E$11,Doc_scuola_media!R758,IF(Foglio2!$J$3=Foglio2!$E$12,Doc_laureati_scuola_sec.!R776,IF(Foglio2!$J$3=Foglio2!$E$13,Direttivi_capi_ist.!R758,0)))))))))))</f>
        <v>0</v>
      </c>
      <c r="U776" s="252">
        <f t="shared" ref="U776" si="4987">(P776)/12*0.8</f>
        <v>0</v>
      </c>
      <c r="V776" s="252">
        <f t="shared" ref="V776" si="4988">(P776+R776)/12*0.8</f>
        <v>0</v>
      </c>
      <c r="W776" s="253" t="str">
        <f t="shared" ref="W776" si="4989">"Fascia Da "&amp;F776&amp;" a "&amp;F777&amp;" Decorrenza "&amp;DAY(C772)&amp;"/"&amp;MONTH(C772)&amp;"/"&amp;YEAR(C772)</f>
        <v>Fascia Da 15 a 20 Decorrenza 1/1/2019</v>
      </c>
    </row>
    <row r="777" spans="1:23" ht="9" customHeight="1" x14ac:dyDescent="0.2">
      <c r="B777" s="245">
        <f t="shared" si="4401"/>
        <v>43471</v>
      </c>
      <c r="C777" s="498"/>
      <c r="D777" s="498"/>
      <c r="E777" s="254" t="s">
        <v>4</v>
      </c>
      <c r="F777" s="255">
        <v>20</v>
      </c>
      <c r="G777" s="267">
        <f t="shared" ref="G777:V789" si="4990">G776*1936.27</f>
        <v>0</v>
      </c>
      <c r="H777" s="267">
        <f t="shared" si="4990"/>
        <v>0</v>
      </c>
      <c r="I777" s="267">
        <f t="shared" si="4990"/>
        <v>0</v>
      </c>
      <c r="J777" s="267">
        <f t="shared" si="4990"/>
        <v>0</v>
      </c>
      <c r="K777" s="267">
        <f t="shared" si="4990"/>
        <v>0</v>
      </c>
      <c r="L777" s="266">
        <f t="shared" si="4990"/>
        <v>0</v>
      </c>
      <c r="M777" s="267">
        <f t="shared" si="4990"/>
        <v>0</v>
      </c>
      <c r="N777" s="182">
        <f t="shared" si="4990"/>
        <v>0</v>
      </c>
      <c r="O777" s="183">
        <f t="shared" si="4990"/>
        <v>0</v>
      </c>
      <c r="P777" s="184">
        <f t="shared" si="4990"/>
        <v>0</v>
      </c>
      <c r="Q777" s="184">
        <f t="shared" si="4990"/>
        <v>0</v>
      </c>
      <c r="R777" s="184">
        <f t="shared" si="4990"/>
        <v>0</v>
      </c>
      <c r="S777" s="184">
        <f t="shared" si="4990"/>
        <v>0</v>
      </c>
      <c r="T777" s="184">
        <f t="shared" si="4990"/>
        <v>0</v>
      </c>
      <c r="U777" s="184">
        <f t="shared" si="4990"/>
        <v>0</v>
      </c>
      <c r="V777" s="184">
        <f t="shared" si="4990"/>
        <v>0</v>
      </c>
    </row>
    <row r="778" spans="1:23" ht="12.75" customHeight="1" x14ac:dyDescent="0.2">
      <c r="A778" s="104">
        <f>IF(Foglio2!$J$7=1,TRUNC(Base!V778,0),TRUNC(Base!U778,0))</f>
        <v>0</v>
      </c>
      <c r="B778" s="245">
        <f t="shared" si="4401"/>
        <v>43472</v>
      </c>
      <c r="C778" s="498"/>
      <c r="D778" s="498"/>
      <c r="E778" s="259" t="s">
        <v>3</v>
      </c>
      <c r="F778" s="260">
        <v>21</v>
      </c>
      <c r="G778" s="248">
        <f>IF(Foglio2!$J$3=Foglio2!$E$3,Ausiliari_Coll.Scol.!E760,IF(Foglio2!$J$3=Foglio2!$E$4,Collab._Tecnici!E760,IF(Foglio2!$J$3=Foglio2!$E$5,Assistenti_Tecnici!E760,IF(Foglio2!$J$3=Foglio2!$E$6,Assistenti_Amm.vo!E760,IF(Foglio2!$J$3=Foglio2!$E$7,Resp_Coord_Amm.vo!E760,IF(Foglio2!$J$3=Foglio2!$E$8,Direttore_Amm.vo!E760,IF(Foglio2!$J$3=Foglio2!$E$9,Doc_mat_elem.re!E760,IF(Foglio2!$J$3=Foglio2!$E$10,Doc_dipl_scuola_sec.!E760,IF(Foglio2!$J$3=Foglio2!$E$11,Doc_scuola_media!E760,IF(Foglio2!$J$3=Foglio2!$E$12,Doc_laureati_scuola_sec.!E778,IF(Foglio2!$J$3=Foglio2!$E$13,Direttivi_capi_ist.!E760,0)))))))))))</f>
        <v>0</v>
      </c>
      <c r="H778" s="248">
        <f>IF(Foglio2!$J$3=Foglio2!$E$3,Ausiliari_Coll.Scol.!F760,IF(Foglio2!$J$3=Foglio2!$E$4,Collab._Tecnici!F760,IF(Foglio2!$J$3=Foglio2!$E$5,Assistenti_Tecnici!F760,IF(Foglio2!$J$3=Foglio2!$E$6,Assistenti_Amm.vo!F760,IF(Foglio2!$J$3=Foglio2!$E$7,Resp_Coord_Amm.vo!F760,IF(Foglio2!$J$3=Foglio2!$E$8,Direttore_Amm.vo!F760,IF(Foglio2!$J$3=Foglio2!$E$9,Doc_mat_elem.re!F760,IF(Foglio2!$J$3=Foglio2!$E$10,Doc_dipl_scuola_sec.!F760,IF(Foglio2!$J$3=Foglio2!$E$11,Doc_scuola_media!F760,IF(Foglio2!$J$3=Foglio2!$E$12,Doc_laureati_scuola_sec.!F778,IF(Foglio2!$J$3=Foglio2!$E$13,Direttivi_capi_ist.!F760,0)))))))))))</f>
        <v>0</v>
      </c>
      <c r="I778" s="248">
        <f>IF(Foglio2!$J$3=Foglio2!$E$3,Ausiliari_Coll.Scol.!G760,IF(Foglio2!$J$3=Foglio2!$E$4,Collab._Tecnici!G760,IF(Foglio2!$J$3=Foglio2!$E$5,Assistenti_Tecnici!G760,IF(Foglio2!$J$3=Foglio2!$E$6,Assistenti_Amm.vo!G760,IF(Foglio2!$J$3=Foglio2!$E$7,Resp_Coord_Amm.vo!G760,IF(Foglio2!$J$3=Foglio2!$E$8,Direttore_Amm.vo!G760,IF(Foglio2!$J$3=Foglio2!$E$9,Doc_mat_elem.re!G760,IF(Foglio2!$J$3=Foglio2!$E$10,Doc_dipl_scuola_sec.!G760,IF(Foglio2!$J$3=Foglio2!$E$11,Doc_scuola_media!G760,IF(Foglio2!$J$3=Foglio2!$E$12,Doc_laureati_scuola_sec.!G778,IF(Foglio2!$J$3=Foglio2!$E$13,Direttivi_capi_ist.!G760,0)))))))))))</f>
        <v>0</v>
      </c>
      <c r="J778" s="248">
        <f>IF(Foglio2!$J$3=Foglio2!$E$3,Ausiliari_Coll.Scol.!H760,IF(Foglio2!$J$3=Foglio2!$E$4,Collab._Tecnici!H760,IF(Foglio2!$J$3=Foglio2!$E$5,Assistenti_Tecnici!H760,IF(Foglio2!$J$3=Foglio2!$E$6,Assistenti_Amm.vo!H760,IF(Foglio2!$J$3=Foglio2!$E$7,Resp_Coord_Amm.vo!H760,IF(Foglio2!$J$3=Foglio2!$E$8,Direttore_Amm.vo!H760,IF(Foglio2!$J$3=Foglio2!$E$9,Doc_mat_elem.re!H760,IF(Foglio2!$J$3=Foglio2!$E$10,Doc_dipl_scuola_sec.!H760,IF(Foglio2!$J$3=Foglio2!$E$11,Doc_scuola_media!H760,IF(Foglio2!$J$3=Foglio2!$E$12,Doc_laureati_scuola_sec.!H778,IF(Foglio2!$J$3=Foglio2!$E$13,Direttivi_capi_ist.!H760,0)))))))))))</f>
        <v>0</v>
      </c>
      <c r="K778" s="248">
        <f>IF(Foglio2!$J$3=Foglio2!$E$3,Ausiliari_Coll.Scol.!I760,IF(Foglio2!$J$3=Foglio2!$E$4,Collab._Tecnici!I760,IF(Foglio2!$J$3=Foglio2!$E$5,Assistenti_Tecnici!I760,IF(Foglio2!$J$3=Foglio2!$E$6,Assistenti_Amm.vo!I760,IF(Foglio2!$J$3=Foglio2!$E$7,Resp_Coord_Amm.vo!I760,IF(Foglio2!$J$3=Foglio2!$E$8,Direttore_Amm.vo!I760,IF(Foglio2!$J$3=Foglio2!$E$9,Doc_mat_elem.re!I760,IF(Foglio2!$J$3=Foglio2!$E$10,Doc_dipl_scuola_sec.!I760,IF(Foglio2!$J$3=Foglio2!$E$11,Doc_scuola_media!I760,IF(Foglio2!$J$3=Foglio2!$E$12,Doc_laureati_scuola_sec.!I778,IF(Foglio2!$J$3=Foglio2!$E$13,Direttivi_capi_ist.!I760,0)))))))))))</f>
        <v>0</v>
      </c>
      <c r="L778" s="248">
        <f>IF(Foglio2!$J$3=Foglio2!$E$3,Ausiliari_Coll.Scol.!J760,IF(Foglio2!$J$3=Foglio2!$E$4,Collab._Tecnici!J760,IF(Foglio2!$J$3=Foglio2!$E$5,Assistenti_Tecnici!J760,IF(Foglio2!$J$3=Foglio2!$E$6,Assistenti_Amm.vo!J760,IF(Foglio2!$J$3=Foglio2!$E$7,Resp_Coord_Amm.vo!J760,IF(Foglio2!$J$3=Foglio2!$E$8,Direttore_Amm.vo!J760,IF(Foglio2!$J$3=Foglio2!$E$9,Doc_mat_elem.re!J760,IF(Foglio2!$J$3=Foglio2!$E$10,Doc_dipl_scuola_sec.!J760,IF(Foglio2!$J$3=Foglio2!$E$11,Doc_scuola_media!J760,IF(Foglio2!$J$3=Foglio2!$E$12,Doc_laureati_scuola_sec.!J778,IF(Foglio2!$J$3=Foglio2!$E$13,Direttivi_capi_ist.!J760,0)))))))))))</f>
        <v>0</v>
      </c>
      <c r="M778" s="249">
        <f>IF(Foglio2!$J$3=Foglio2!$E$3,Ausiliari_Coll.Scol.!K760,IF(Foglio2!$J$3=Foglio2!$E$4,Collab._Tecnici!K760,IF(Foglio2!$J$3=Foglio2!$E$5,Assistenti_Tecnici!K760,IF(Foglio2!$J$3=Foglio2!$E$6,Assistenti_Amm.vo!K760,IF(Foglio2!$J$3=Foglio2!$E$7,Resp_Coord_Amm.vo!K760,IF(Foglio2!$J$3=Foglio2!$E$8,Direttore_Amm.vo!K760,IF(Foglio2!$J$3=Foglio2!$E$9,Doc_mat_elem.re!K760,IF(Foglio2!$J$3=Foglio2!$E$10,Doc_dipl_scuola_sec.!K760,IF(Foglio2!$J$3=Foglio2!$E$11,Doc_scuola_media!K760,IF(Foglio2!$J$3=Foglio2!$E$12,Doc_laureati_scuola_sec.!K778,IF(Foglio2!$J$3=Foglio2!$E$13,Direttivi_capi_ist.!K760,0)))))))))))</f>
        <v>0</v>
      </c>
      <c r="N778" s="250">
        <f>IF(Foglio2!$J$3=Foglio2!$E$3,Ausiliari_Coll.Scol.!L760,IF(Foglio2!$J$3=Foglio2!$E$4,Collab._Tecnici!L760,IF(Foglio2!$J$3=Foglio2!$E$5,Assistenti_Tecnici!L760,IF(Foglio2!$J$3=Foglio2!$E$6,Assistenti_Amm.vo!L760,IF(Foglio2!$J$3=Foglio2!$E$7,Resp_Coord_Amm.vo!L760,IF(Foglio2!$J$3=Foglio2!$E$8,Direttore_Amm.vo!L760,IF(Foglio2!$J$3=Foglio2!$E$9,Doc_mat_elem.re!L760,IF(Foglio2!$J$3=Foglio2!$E$10,Doc_dipl_scuola_sec.!L760,IF(Foglio2!$J$3=Foglio2!$E$11,Doc_scuola_media!L760,IF(Foglio2!$J$3=Foglio2!$E$12,Doc_laureati_scuola_sec.!L778,IF(Foglio2!$J$3=Foglio2!$E$13,Direttivi_capi_ist.!L760,0)))))))))))</f>
        <v>0</v>
      </c>
      <c r="O778" s="251">
        <f>IF(Foglio2!$J$3=Foglio2!$E$3,Ausiliari_Coll.Scol.!M760,IF(Foglio2!$J$3=Foglio2!$E$4,Collab._Tecnici!M760,IF(Foglio2!$J$3=Foglio2!$E$5,Assistenti_Tecnici!M760,IF(Foglio2!$J$3=Foglio2!$E$6,Assistenti_Amm.vo!M760,IF(Foglio2!$J$3=Foglio2!$E$7,Resp_Coord_Amm.vo!M760,IF(Foglio2!$J$3=Foglio2!$E$8,Direttore_Amm.vo!M760,IF(Foglio2!$J$3=Foglio2!$E$9,Doc_mat_elem.re!M760,IF(Foglio2!$J$3=Foglio2!$E$10,Doc_dipl_scuola_sec.!M760,IF(Foglio2!$J$3=Foglio2!$E$11,Doc_scuola_media!M760,IF(Foglio2!$J$3=Foglio2!$E$12,Doc_laureati_scuola_sec.!M778,IF(Foglio2!$J$3=Foglio2!$E$13,Direttivi_capi_ist.!M760,0)))))))))))</f>
        <v>0</v>
      </c>
      <c r="P778" s="252">
        <f>IF(Foglio2!$J$3=Foglio2!$E$3,Ausiliari_Coll.Scol.!N760,IF(Foglio2!$J$3=Foglio2!$E$4,Collab._Tecnici!N760,IF(Foglio2!$J$3=Foglio2!$E$5,Assistenti_Tecnici!N760,IF(Foglio2!$J$3=Foglio2!$E$6,Assistenti_Amm.vo!N760,IF(Foglio2!$J$3=Foglio2!$E$7,Resp_Coord_Amm.vo!N760,IF(Foglio2!$J$3=Foglio2!$E$8,Direttore_Amm.vo!N760,IF(Foglio2!$J$3=Foglio2!$E$9,Doc_mat_elem.re!N760,IF(Foglio2!$J$3=Foglio2!$E$10,Doc_dipl_scuola_sec.!N760,IF(Foglio2!$J$3=Foglio2!$E$11,Doc_scuola_media!N760,IF(Foglio2!$J$3=Foglio2!$E$12,Doc_laureati_scuola_sec.!N778,IF(Foglio2!$J$3=Foglio2!$E$13,Direttivi_capi_ist.!N760,0)))))))))))</f>
        <v>0</v>
      </c>
      <c r="Q778" s="252">
        <f>IF(Foglio2!$J$3=Foglio2!$E$3,Ausiliari_Coll.Scol.!O760,IF(Foglio2!$J$3=Foglio2!$E$4,Collab._Tecnici!O760,IF(Foglio2!$J$3=Foglio2!$E$5,Assistenti_Tecnici!O760,IF(Foglio2!$J$3=Foglio2!$E$6,Assistenti_Amm.vo!O760,IF(Foglio2!$J$3=Foglio2!$E$7,Resp_Coord_Amm.vo!O760,IF(Foglio2!$J$3=Foglio2!$E$8,Direttore_Amm.vo!O760,IF(Foglio2!$J$3=Foglio2!$E$9,Doc_mat_elem.re!O760,IF(Foglio2!$J$3=Foglio2!$E$10,Doc_dipl_scuola_sec.!O760,IF(Foglio2!$J$3=Foglio2!$E$11,Doc_scuola_media!O760,IF(Foglio2!$J$3=Foglio2!$E$12,Doc_laureati_scuola_sec.!O778,IF(Foglio2!$J$3=Foglio2!$E$13,Direttivi_capi_ist.!O760,0)))))))))))</f>
        <v>0</v>
      </c>
      <c r="R778" s="252">
        <f>IF(Foglio2!$J$3=Foglio2!$E$3,Ausiliari_Coll.Scol.!P760,IF(Foglio2!$J$3=Foglio2!$E$4,Collab._Tecnici!P760,IF(Foglio2!$J$3=Foglio2!$E$5,Assistenti_Tecnici!P760,IF(Foglio2!$J$3=Foglio2!$E$6,Assistenti_Amm.vo!P760,IF(Foglio2!$J$3=Foglio2!$E$7,Resp_Coord_Amm.vo!P760,IF(Foglio2!$J$3=Foglio2!$E$8,Direttore_Amm.vo!P760,IF(Foglio2!$J$3=Foglio2!$E$9,Doc_mat_elem.re!P760,IF(Foglio2!$J$3=Foglio2!$E$10,Doc_dipl_scuola_sec.!P760,IF(Foglio2!$J$3=Foglio2!$E$11,Doc_scuola_media!P760,IF(Foglio2!$J$3=Foglio2!$E$12,Doc_laureati_scuola_sec.!P778,IF(Foglio2!$J$3=Foglio2!$E$13,Direttivi_capi_ist.!P760,0)))))))))))</f>
        <v>0</v>
      </c>
      <c r="S778" s="252">
        <f>IF(Foglio2!$J$3=Foglio2!$E$3,Ausiliari_Coll.Scol.!Q760,IF(Foglio2!$J$3=Foglio2!$E$4,Collab._Tecnici!Q760,IF(Foglio2!$J$3=Foglio2!$E$5,Assistenti_Tecnici!Q760,IF(Foglio2!$J$3=Foglio2!$E$6,Assistenti_Amm.vo!Q760,IF(Foglio2!$J$3=Foglio2!$E$7,Resp_Coord_Amm.vo!Q760,IF(Foglio2!$J$3=Foglio2!$E$8,Direttore_Amm.vo!Q760,IF(Foglio2!$J$3=Foglio2!$E$9,Doc_mat_elem.re!Q760,IF(Foglio2!$J$3=Foglio2!$E$10,Doc_dipl_scuola_sec.!Q760,IF(Foglio2!$J$3=Foglio2!$E$11,Doc_scuola_media!Q760,IF(Foglio2!$J$3=Foglio2!$E$12,Doc_laureati_scuola_sec.!Q778,IF(Foglio2!$J$3=Foglio2!$E$13,Direttivi_capi_ist.!Q760,0)))))))))))</f>
        <v>0</v>
      </c>
      <c r="T778" s="252">
        <f>IF(Foglio2!$J$3=Foglio2!$E$3,Ausiliari_Coll.Scol.!R760,IF(Foglio2!$J$3=Foglio2!$E$4,Collab._Tecnici!R760,IF(Foglio2!$J$3=Foglio2!$E$5,Assistenti_Tecnici!R760,IF(Foglio2!$J$3=Foglio2!$E$6,Assistenti_Amm.vo!R760,IF(Foglio2!$J$3=Foglio2!$E$7,Resp_Coord_Amm.vo!R760,IF(Foglio2!$J$3=Foglio2!$E$8,Direttore_Amm.vo!R760,IF(Foglio2!$J$3=Foglio2!$E$9,Doc_mat_elem.re!R760,IF(Foglio2!$J$3=Foglio2!$E$10,Doc_dipl_scuola_sec.!R760,IF(Foglio2!$J$3=Foglio2!$E$11,Doc_scuola_media!R760,IF(Foglio2!$J$3=Foglio2!$E$12,Doc_laureati_scuola_sec.!R778,IF(Foglio2!$J$3=Foglio2!$E$13,Direttivi_capi_ist.!R760,0)))))))))))</f>
        <v>0</v>
      </c>
      <c r="U778" s="252">
        <f t="shared" ref="U778" si="4991">(P778)/12*0.8</f>
        <v>0</v>
      </c>
      <c r="V778" s="252">
        <f t="shared" ref="V778" si="4992">(P778+R778)/12*0.8</f>
        <v>0</v>
      </c>
      <c r="W778" s="253" t="str">
        <f t="shared" ref="W778" si="4993">"Fascia Da "&amp;F778&amp;" a "&amp;F779&amp;" Decorrenza "&amp;DAY(C772)&amp;"/"&amp;MONTH(C772)&amp;"/"&amp;YEAR(C772)</f>
        <v>Fascia Da 21 a 27 Decorrenza 1/1/2019</v>
      </c>
    </row>
    <row r="779" spans="1:23" ht="9" customHeight="1" x14ac:dyDescent="0.2">
      <c r="B779" s="245">
        <f t="shared" si="4401"/>
        <v>43473</v>
      </c>
      <c r="C779" s="498"/>
      <c r="D779" s="498"/>
      <c r="E779" s="254" t="s">
        <v>4</v>
      </c>
      <c r="F779" s="255">
        <v>27</v>
      </c>
      <c r="G779" s="267">
        <f t="shared" ref="G779:V791" si="4994">G778*1936.27</f>
        <v>0</v>
      </c>
      <c r="H779" s="267">
        <f t="shared" si="4994"/>
        <v>0</v>
      </c>
      <c r="I779" s="267">
        <f t="shared" si="4994"/>
        <v>0</v>
      </c>
      <c r="J779" s="267">
        <f t="shared" si="4994"/>
        <v>0</v>
      </c>
      <c r="K779" s="267">
        <f t="shared" si="4994"/>
        <v>0</v>
      </c>
      <c r="L779" s="266">
        <f t="shared" si="4994"/>
        <v>0</v>
      </c>
      <c r="M779" s="267">
        <f t="shared" si="4994"/>
        <v>0</v>
      </c>
      <c r="N779" s="182">
        <f t="shared" si="4994"/>
        <v>0</v>
      </c>
      <c r="O779" s="183">
        <f t="shared" si="4994"/>
        <v>0</v>
      </c>
      <c r="P779" s="184">
        <f t="shared" si="4994"/>
        <v>0</v>
      </c>
      <c r="Q779" s="184">
        <f t="shared" si="4994"/>
        <v>0</v>
      </c>
      <c r="R779" s="184">
        <f t="shared" si="4994"/>
        <v>0</v>
      </c>
      <c r="S779" s="184">
        <f t="shared" si="4994"/>
        <v>0</v>
      </c>
      <c r="T779" s="184">
        <f t="shared" si="4994"/>
        <v>0</v>
      </c>
      <c r="U779" s="184">
        <f t="shared" si="4994"/>
        <v>0</v>
      </c>
      <c r="V779" s="184">
        <f t="shared" si="4994"/>
        <v>0</v>
      </c>
    </row>
    <row r="780" spans="1:23" ht="12.75" customHeight="1" x14ac:dyDescent="0.2">
      <c r="A780" s="104">
        <f>IF(Foglio2!$J$7=1,TRUNC(Base!V780,0),TRUNC(Base!U780,0))</f>
        <v>0</v>
      </c>
      <c r="B780" s="245">
        <f t="shared" si="4401"/>
        <v>43474</v>
      </c>
      <c r="C780" s="498"/>
      <c r="D780" s="498"/>
      <c r="E780" s="259" t="s">
        <v>3</v>
      </c>
      <c r="F780" s="260">
        <v>28</v>
      </c>
      <c r="G780" s="248">
        <f>IF(Foglio2!$J$3=Foglio2!$E$3,Ausiliari_Coll.Scol.!E762,IF(Foglio2!$J$3=Foglio2!$E$4,Collab._Tecnici!E762,IF(Foglio2!$J$3=Foglio2!$E$5,Assistenti_Tecnici!E762,IF(Foglio2!$J$3=Foglio2!$E$6,Assistenti_Amm.vo!E762,IF(Foglio2!$J$3=Foglio2!$E$7,Resp_Coord_Amm.vo!E762,IF(Foglio2!$J$3=Foglio2!$E$8,Direttore_Amm.vo!E762,IF(Foglio2!$J$3=Foglio2!$E$9,Doc_mat_elem.re!E762,IF(Foglio2!$J$3=Foglio2!$E$10,Doc_dipl_scuola_sec.!E762,IF(Foglio2!$J$3=Foglio2!$E$11,Doc_scuola_media!E762,IF(Foglio2!$J$3=Foglio2!$E$12,Doc_laureati_scuola_sec.!E780,IF(Foglio2!$J$3=Foglio2!$E$13,Direttivi_capi_ist.!E762,0)))))))))))</f>
        <v>0</v>
      </c>
      <c r="H780" s="248">
        <f>IF(Foglio2!$J$3=Foglio2!$E$3,Ausiliari_Coll.Scol.!F762,IF(Foglio2!$J$3=Foglio2!$E$4,Collab._Tecnici!F762,IF(Foglio2!$J$3=Foglio2!$E$5,Assistenti_Tecnici!F762,IF(Foglio2!$J$3=Foglio2!$E$6,Assistenti_Amm.vo!F762,IF(Foglio2!$J$3=Foglio2!$E$7,Resp_Coord_Amm.vo!F762,IF(Foglio2!$J$3=Foglio2!$E$8,Direttore_Amm.vo!F762,IF(Foglio2!$J$3=Foglio2!$E$9,Doc_mat_elem.re!F762,IF(Foglio2!$J$3=Foglio2!$E$10,Doc_dipl_scuola_sec.!F762,IF(Foglio2!$J$3=Foglio2!$E$11,Doc_scuola_media!F762,IF(Foglio2!$J$3=Foglio2!$E$12,Doc_laureati_scuola_sec.!F780,IF(Foglio2!$J$3=Foglio2!$E$13,Direttivi_capi_ist.!F762,0)))))))))))</f>
        <v>0</v>
      </c>
      <c r="I780" s="248">
        <f>IF(Foglio2!$J$3=Foglio2!$E$3,Ausiliari_Coll.Scol.!G762,IF(Foglio2!$J$3=Foglio2!$E$4,Collab._Tecnici!G762,IF(Foglio2!$J$3=Foglio2!$E$5,Assistenti_Tecnici!G762,IF(Foglio2!$J$3=Foglio2!$E$6,Assistenti_Amm.vo!G762,IF(Foglio2!$J$3=Foglio2!$E$7,Resp_Coord_Amm.vo!G762,IF(Foglio2!$J$3=Foglio2!$E$8,Direttore_Amm.vo!G762,IF(Foglio2!$J$3=Foglio2!$E$9,Doc_mat_elem.re!G762,IF(Foglio2!$J$3=Foglio2!$E$10,Doc_dipl_scuola_sec.!G762,IF(Foglio2!$J$3=Foglio2!$E$11,Doc_scuola_media!G762,IF(Foglio2!$J$3=Foglio2!$E$12,Doc_laureati_scuola_sec.!G780,IF(Foglio2!$J$3=Foglio2!$E$13,Direttivi_capi_ist.!G762,0)))))))))))</f>
        <v>0</v>
      </c>
      <c r="J780" s="248">
        <f>IF(Foglio2!$J$3=Foglio2!$E$3,Ausiliari_Coll.Scol.!H762,IF(Foglio2!$J$3=Foglio2!$E$4,Collab._Tecnici!H762,IF(Foglio2!$J$3=Foglio2!$E$5,Assistenti_Tecnici!H762,IF(Foglio2!$J$3=Foglio2!$E$6,Assistenti_Amm.vo!H762,IF(Foglio2!$J$3=Foglio2!$E$7,Resp_Coord_Amm.vo!H762,IF(Foglio2!$J$3=Foglio2!$E$8,Direttore_Amm.vo!H762,IF(Foglio2!$J$3=Foglio2!$E$9,Doc_mat_elem.re!H762,IF(Foglio2!$J$3=Foglio2!$E$10,Doc_dipl_scuola_sec.!H762,IF(Foglio2!$J$3=Foglio2!$E$11,Doc_scuola_media!H762,IF(Foglio2!$J$3=Foglio2!$E$12,Doc_laureati_scuola_sec.!H780,IF(Foglio2!$J$3=Foglio2!$E$13,Direttivi_capi_ist.!H762,0)))))))))))</f>
        <v>0</v>
      </c>
      <c r="K780" s="248">
        <f>IF(Foglio2!$J$3=Foglio2!$E$3,Ausiliari_Coll.Scol.!I762,IF(Foglio2!$J$3=Foglio2!$E$4,Collab._Tecnici!I762,IF(Foglio2!$J$3=Foglio2!$E$5,Assistenti_Tecnici!I762,IF(Foglio2!$J$3=Foglio2!$E$6,Assistenti_Amm.vo!I762,IF(Foglio2!$J$3=Foglio2!$E$7,Resp_Coord_Amm.vo!I762,IF(Foglio2!$J$3=Foglio2!$E$8,Direttore_Amm.vo!I762,IF(Foglio2!$J$3=Foglio2!$E$9,Doc_mat_elem.re!I762,IF(Foglio2!$J$3=Foglio2!$E$10,Doc_dipl_scuola_sec.!I762,IF(Foglio2!$J$3=Foglio2!$E$11,Doc_scuola_media!I762,IF(Foglio2!$J$3=Foglio2!$E$12,Doc_laureati_scuola_sec.!I780,IF(Foglio2!$J$3=Foglio2!$E$13,Direttivi_capi_ist.!I762,0)))))))))))</f>
        <v>0</v>
      </c>
      <c r="L780" s="248">
        <f>IF(Foglio2!$J$3=Foglio2!$E$3,Ausiliari_Coll.Scol.!J762,IF(Foglio2!$J$3=Foglio2!$E$4,Collab._Tecnici!J762,IF(Foglio2!$J$3=Foglio2!$E$5,Assistenti_Tecnici!J762,IF(Foglio2!$J$3=Foglio2!$E$6,Assistenti_Amm.vo!J762,IF(Foglio2!$J$3=Foglio2!$E$7,Resp_Coord_Amm.vo!J762,IF(Foglio2!$J$3=Foglio2!$E$8,Direttore_Amm.vo!J762,IF(Foglio2!$J$3=Foglio2!$E$9,Doc_mat_elem.re!J762,IF(Foglio2!$J$3=Foglio2!$E$10,Doc_dipl_scuola_sec.!J762,IF(Foglio2!$J$3=Foglio2!$E$11,Doc_scuola_media!J762,IF(Foglio2!$J$3=Foglio2!$E$12,Doc_laureati_scuola_sec.!J780,IF(Foglio2!$J$3=Foglio2!$E$13,Direttivi_capi_ist.!J762,0)))))))))))</f>
        <v>0</v>
      </c>
      <c r="M780" s="249">
        <f>IF(Foglio2!$J$3=Foglio2!$E$3,Ausiliari_Coll.Scol.!K762,IF(Foglio2!$J$3=Foglio2!$E$4,Collab._Tecnici!K762,IF(Foglio2!$J$3=Foglio2!$E$5,Assistenti_Tecnici!K762,IF(Foglio2!$J$3=Foglio2!$E$6,Assistenti_Amm.vo!K762,IF(Foglio2!$J$3=Foglio2!$E$7,Resp_Coord_Amm.vo!K762,IF(Foglio2!$J$3=Foglio2!$E$8,Direttore_Amm.vo!K762,IF(Foglio2!$J$3=Foglio2!$E$9,Doc_mat_elem.re!K762,IF(Foglio2!$J$3=Foglio2!$E$10,Doc_dipl_scuola_sec.!K762,IF(Foglio2!$J$3=Foglio2!$E$11,Doc_scuola_media!K762,IF(Foglio2!$J$3=Foglio2!$E$12,Doc_laureati_scuola_sec.!K780,IF(Foglio2!$J$3=Foglio2!$E$13,Direttivi_capi_ist.!K762,0)))))))))))</f>
        <v>0</v>
      </c>
      <c r="N780" s="250">
        <f>IF(Foglio2!$J$3=Foglio2!$E$3,Ausiliari_Coll.Scol.!L762,IF(Foglio2!$J$3=Foglio2!$E$4,Collab._Tecnici!L762,IF(Foglio2!$J$3=Foglio2!$E$5,Assistenti_Tecnici!L762,IF(Foglio2!$J$3=Foglio2!$E$6,Assistenti_Amm.vo!L762,IF(Foglio2!$J$3=Foglio2!$E$7,Resp_Coord_Amm.vo!L762,IF(Foglio2!$J$3=Foglio2!$E$8,Direttore_Amm.vo!L762,IF(Foglio2!$J$3=Foglio2!$E$9,Doc_mat_elem.re!L762,IF(Foglio2!$J$3=Foglio2!$E$10,Doc_dipl_scuola_sec.!L762,IF(Foglio2!$J$3=Foglio2!$E$11,Doc_scuola_media!L762,IF(Foglio2!$J$3=Foglio2!$E$12,Doc_laureati_scuola_sec.!L780,IF(Foglio2!$J$3=Foglio2!$E$13,Direttivi_capi_ist.!L762,0)))))))))))</f>
        <v>0</v>
      </c>
      <c r="O780" s="251">
        <f>IF(Foglio2!$J$3=Foglio2!$E$3,Ausiliari_Coll.Scol.!M762,IF(Foglio2!$J$3=Foglio2!$E$4,Collab._Tecnici!M762,IF(Foglio2!$J$3=Foglio2!$E$5,Assistenti_Tecnici!M762,IF(Foglio2!$J$3=Foglio2!$E$6,Assistenti_Amm.vo!M762,IF(Foglio2!$J$3=Foglio2!$E$7,Resp_Coord_Amm.vo!M762,IF(Foglio2!$J$3=Foglio2!$E$8,Direttore_Amm.vo!M762,IF(Foglio2!$J$3=Foglio2!$E$9,Doc_mat_elem.re!M762,IF(Foglio2!$J$3=Foglio2!$E$10,Doc_dipl_scuola_sec.!M762,IF(Foglio2!$J$3=Foglio2!$E$11,Doc_scuola_media!M762,IF(Foglio2!$J$3=Foglio2!$E$12,Doc_laureati_scuola_sec.!M780,IF(Foglio2!$J$3=Foglio2!$E$13,Direttivi_capi_ist.!M762,0)))))))))))</f>
        <v>0</v>
      </c>
      <c r="P780" s="252">
        <f>IF(Foglio2!$J$3=Foglio2!$E$3,Ausiliari_Coll.Scol.!N762,IF(Foglio2!$J$3=Foglio2!$E$4,Collab._Tecnici!N762,IF(Foglio2!$J$3=Foglio2!$E$5,Assistenti_Tecnici!N762,IF(Foglio2!$J$3=Foglio2!$E$6,Assistenti_Amm.vo!N762,IF(Foglio2!$J$3=Foglio2!$E$7,Resp_Coord_Amm.vo!N762,IF(Foglio2!$J$3=Foglio2!$E$8,Direttore_Amm.vo!N762,IF(Foglio2!$J$3=Foglio2!$E$9,Doc_mat_elem.re!N762,IF(Foglio2!$J$3=Foglio2!$E$10,Doc_dipl_scuola_sec.!N762,IF(Foglio2!$J$3=Foglio2!$E$11,Doc_scuola_media!N762,IF(Foglio2!$J$3=Foglio2!$E$12,Doc_laureati_scuola_sec.!N780,IF(Foglio2!$J$3=Foglio2!$E$13,Direttivi_capi_ist.!N762,0)))))))))))</f>
        <v>0</v>
      </c>
      <c r="Q780" s="252">
        <f>IF(Foglio2!$J$3=Foglio2!$E$3,Ausiliari_Coll.Scol.!O762,IF(Foglio2!$J$3=Foglio2!$E$4,Collab._Tecnici!O762,IF(Foglio2!$J$3=Foglio2!$E$5,Assistenti_Tecnici!O762,IF(Foglio2!$J$3=Foglio2!$E$6,Assistenti_Amm.vo!O762,IF(Foglio2!$J$3=Foglio2!$E$7,Resp_Coord_Amm.vo!O762,IF(Foglio2!$J$3=Foglio2!$E$8,Direttore_Amm.vo!O762,IF(Foglio2!$J$3=Foglio2!$E$9,Doc_mat_elem.re!O762,IF(Foglio2!$J$3=Foglio2!$E$10,Doc_dipl_scuola_sec.!O762,IF(Foglio2!$J$3=Foglio2!$E$11,Doc_scuola_media!O762,IF(Foglio2!$J$3=Foglio2!$E$12,Doc_laureati_scuola_sec.!O780,IF(Foglio2!$J$3=Foglio2!$E$13,Direttivi_capi_ist.!O762,0)))))))))))</f>
        <v>0</v>
      </c>
      <c r="R780" s="252">
        <f>IF(Foglio2!$J$3=Foglio2!$E$3,Ausiliari_Coll.Scol.!P762,IF(Foglio2!$J$3=Foglio2!$E$4,Collab._Tecnici!P762,IF(Foglio2!$J$3=Foglio2!$E$5,Assistenti_Tecnici!P762,IF(Foglio2!$J$3=Foglio2!$E$6,Assistenti_Amm.vo!P762,IF(Foglio2!$J$3=Foglio2!$E$7,Resp_Coord_Amm.vo!P762,IF(Foglio2!$J$3=Foglio2!$E$8,Direttore_Amm.vo!P762,IF(Foglio2!$J$3=Foglio2!$E$9,Doc_mat_elem.re!P762,IF(Foglio2!$J$3=Foglio2!$E$10,Doc_dipl_scuola_sec.!P762,IF(Foglio2!$J$3=Foglio2!$E$11,Doc_scuola_media!P762,IF(Foglio2!$J$3=Foglio2!$E$12,Doc_laureati_scuola_sec.!P780,IF(Foglio2!$J$3=Foglio2!$E$13,Direttivi_capi_ist.!P762,0)))))))))))</f>
        <v>0</v>
      </c>
      <c r="S780" s="252">
        <f>IF(Foglio2!$J$3=Foglio2!$E$3,Ausiliari_Coll.Scol.!Q762,IF(Foglio2!$J$3=Foglio2!$E$4,Collab._Tecnici!Q762,IF(Foglio2!$J$3=Foglio2!$E$5,Assistenti_Tecnici!Q762,IF(Foglio2!$J$3=Foglio2!$E$6,Assistenti_Amm.vo!Q762,IF(Foglio2!$J$3=Foglio2!$E$7,Resp_Coord_Amm.vo!Q762,IF(Foglio2!$J$3=Foglio2!$E$8,Direttore_Amm.vo!Q762,IF(Foglio2!$J$3=Foglio2!$E$9,Doc_mat_elem.re!Q762,IF(Foglio2!$J$3=Foglio2!$E$10,Doc_dipl_scuola_sec.!Q762,IF(Foglio2!$J$3=Foglio2!$E$11,Doc_scuola_media!Q762,IF(Foglio2!$J$3=Foglio2!$E$12,Doc_laureati_scuola_sec.!Q780,IF(Foglio2!$J$3=Foglio2!$E$13,Direttivi_capi_ist.!Q762,0)))))))))))</f>
        <v>0</v>
      </c>
      <c r="T780" s="252">
        <f>IF(Foglio2!$J$3=Foglio2!$E$3,Ausiliari_Coll.Scol.!R762,IF(Foglio2!$J$3=Foglio2!$E$4,Collab._Tecnici!R762,IF(Foglio2!$J$3=Foglio2!$E$5,Assistenti_Tecnici!R762,IF(Foglio2!$J$3=Foglio2!$E$6,Assistenti_Amm.vo!R762,IF(Foglio2!$J$3=Foglio2!$E$7,Resp_Coord_Amm.vo!R762,IF(Foglio2!$J$3=Foglio2!$E$8,Direttore_Amm.vo!R762,IF(Foglio2!$J$3=Foglio2!$E$9,Doc_mat_elem.re!R762,IF(Foglio2!$J$3=Foglio2!$E$10,Doc_dipl_scuola_sec.!R762,IF(Foglio2!$J$3=Foglio2!$E$11,Doc_scuola_media!R762,IF(Foglio2!$J$3=Foglio2!$E$12,Doc_laureati_scuola_sec.!R780,IF(Foglio2!$J$3=Foglio2!$E$13,Direttivi_capi_ist.!R762,0)))))))))))</f>
        <v>0</v>
      </c>
      <c r="U780" s="252">
        <f t="shared" ref="U780" si="4995">(P780)/12*0.8</f>
        <v>0</v>
      </c>
      <c r="V780" s="252">
        <f t="shared" ref="V780" si="4996">(P780+R780)/12*0.8</f>
        <v>0</v>
      </c>
      <c r="W780" s="253" t="str">
        <f t="shared" ref="W780" si="4997">"Fascia Da "&amp;F780&amp;" a "&amp;F781&amp;" Decorrenza "&amp;DAY(C772)&amp;"/"&amp;MONTH(C772)&amp;"/"&amp;YEAR(C772)</f>
        <v>Fascia Da 28 a 34 Decorrenza 1/1/2019</v>
      </c>
    </row>
    <row r="781" spans="1:23" ht="9" customHeight="1" x14ac:dyDescent="0.2">
      <c r="B781" s="245">
        <f t="shared" si="4401"/>
        <v>43475</v>
      </c>
      <c r="C781" s="498"/>
      <c r="D781" s="498"/>
      <c r="E781" s="254" t="s">
        <v>4</v>
      </c>
      <c r="F781" s="255">
        <v>34</v>
      </c>
      <c r="G781" s="267">
        <f t="shared" ref="G781:V793" si="4998">G780*1936.27</f>
        <v>0</v>
      </c>
      <c r="H781" s="267">
        <f t="shared" si="4998"/>
        <v>0</v>
      </c>
      <c r="I781" s="267">
        <f t="shared" si="4998"/>
        <v>0</v>
      </c>
      <c r="J781" s="267">
        <f t="shared" si="4998"/>
        <v>0</v>
      </c>
      <c r="K781" s="267">
        <f t="shared" si="4998"/>
        <v>0</v>
      </c>
      <c r="L781" s="266">
        <f t="shared" si="4998"/>
        <v>0</v>
      </c>
      <c r="M781" s="267">
        <f t="shared" si="4998"/>
        <v>0</v>
      </c>
      <c r="N781" s="182">
        <f t="shared" si="4998"/>
        <v>0</v>
      </c>
      <c r="O781" s="183">
        <f t="shared" si="4998"/>
        <v>0</v>
      </c>
      <c r="P781" s="184">
        <f t="shared" si="4998"/>
        <v>0</v>
      </c>
      <c r="Q781" s="184">
        <f t="shared" si="4998"/>
        <v>0</v>
      </c>
      <c r="R781" s="184">
        <f t="shared" si="4998"/>
        <v>0</v>
      </c>
      <c r="S781" s="184">
        <f t="shared" si="4998"/>
        <v>0</v>
      </c>
      <c r="T781" s="184">
        <f t="shared" si="4998"/>
        <v>0</v>
      </c>
      <c r="U781" s="184">
        <f t="shared" si="4998"/>
        <v>0</v>
      </c>
      <c r="V781" s="184">
        <f t="shared" si="4998"/>
        <v>0</v>
      </c>
    </row>
    <row r="782" spans="1:23" ht="12.75" customHeight="1" x14ac:dyDescent="0.2">
      <c r="A782" s="104">
        <f>IF(Foglio2!$J$7=1,TRUNC(Base!V782,0),TRUNC(Base!U782,0))</f>
        <v>0</v>
      </c>
      <c r="B782" s="245">
        <f t="shared" si="4401"/>
        <v>43476</v>
      </c>
      <c r="C782" s="498"/>
      <c r="D782" s="498"/>
      <c r="E782" s="259" t="s">
        <v>3</v>
      </c>
      <c r="F782" s="260">
        <v>35</v>
      </c>
      <c r="G782" s="248">
        <f>IF(Foglio2!$J$3=Foglio2!$E$3,Ausiliari_Coll.Scol.!E764,IF(Foglio2!$J$3=Foglio2!$E$4,Collab._Tecnici!E764,IF(Foglio2!$J$3=Foglio2!$E$5,Assistenti_Tecnici!E764,IF(Foglio2!$J$3=Foglio2!$E$6,Assistenti_Amm.vo!E764,IF(Foglio2!$J$3=Foglio2!$E$7,Resp_Coord_Amm.vo!E764,IF(Foglio2!$J$3=Foglio2!$E$8,Direttore_Amm.vo!E764,IF(Foglio2!$J$3=Foglio2!$E$9,Doc_mat_elem.re!E764,IF(Foglio2!$J$3=Foglio2!$E$10,Doc_dipl_scuola_sec.!E764,IF(Foglio2!$J$3=Foglio2!$E$11,Doc_scuola_media!E764,IF(Foglio2!$J$3=Foglio2!$E$12,Doc_laureati_scuola_sec.!E782,IF(Foglio2!$J$3=Foglio2!$E$13,Direttivi_capi_ist.!E764,0)))))))))))</f>
        <v>0</v>
      </c>
      <c r="H782" s="248">
        <f>IF(Foglio2!$J$3=Foglio2!$E$3,Ausiliari_Coll.Scol.!F764,IF(Foglio2!$J$3=Foglio2!$E$4,Collab._Tecnici!F764,IF(Foglio2!$J$3=Foglio2!$E$5,Assistenti_Tecnici!F764,IF(Foglio2!$J$3=Foglio2!$E$6,Assistenti_Amm.vo!F764,IF(Foglio2!$J$3=Foglio2!$E$7,Resp_Coord_Amm.vo!F764,IF(Foglio2!$J$3=Foglio2!$E$8,Direttore_Amm.vo!F764,IF(Foglio2!$J$3=Foglio2!$E$9,Doc_mat_elem.re!F764,IF(Foglio2!$J$3=Foglio2!$E$10,Doc_dipl_scuola_sec.!F764,IF(Foglio2!$J$3=Foglio2!$E$11,Doc_scuola_media!F764,IF(Foglio2!$J$3=Foglio2!$E$12,Doc_laureati_scuola_sec.!F782,IF(Foglio2!$J$3=Foglio2!$E$13,Direttivi_capi_ist.!F764,0)))))))))))</f>
        <v>0</v>
      </c>
      <c r="I782" s="248">
        <f>IF(Foglio2!$J$3=Foglio2!$E$3,Ausiliari_Coll.Scol.!G764,IF(Foglio2!$J$3=Foglio2!$E$4,Collab._Tecnici!G764,IF(Foglio2!$J$3=Foglio2!$E$5,Assistenti_Tecnici!G764,IF(Foglio2!$J$3=Foglio2!$E$6,Assistenti_Amm.vo!G764,IF(Foglio2!$J$3=Foglio2!$E$7,Resp_Coord_Amm.vo!G764,IF(Foglio2!$J$3=Foglio2!$E$8,Direttore_Amm.vo!G764,IF(Foglio2!$J$3=Foglio2!$E$9,Doc_mat_elem.re!G764,IF(Foglio2!$J$3=Foglio2!$E$10,Doc_dipl_scuola_sec.!G764,IF(Foglio2!$J$3=Foglio2!$E$11,Doc_scuola_media!G764,IF(Foglio2!$J$3=Foglio2!$E$12,Doc_laureati_scuola_sec.!G782,IF(Foglio2!$J$3=Foglio2!$E$13,Direttivi_capi_ist.!G764,0)))))))))))</f>
        <v>0</v>
      </c>
      <c r="J782" s="248">
        <f>IF(Foglio2!$J$3=Foglio2!$E$3,Ausiliari_Coll.Scol.!H764,IF(Foglio2!$J$3=Foglio2!$E$4,Collab._Tecnici!H764,IF(Foglio2!$J$3=Foglio2!$E$5,Assistenti_Tecnici!H764,IF(Foglio2!$J$3=Foglio2!$E$6,Assistenti_Amm.vo!H764,IF(Foglio2!$J$3=Foglio2!$E$7,Resp_Coord_Amm.vo!H764,IF(Foglio2!$J$3=Foglio2!$E$8,Direttore_Amm.vo!H764,IF(Foglio2!$J$3=Foglio2!$E$9,Doc_mat_elem.re!H764,IF(Foglio2!$J$3=Foglio2!$E$10,Doc_dipl_scuola_sec.!H764,IF(Foglio2!$J$3=Foglio2!$E$11,Doc_scuola_media!H764,IF(Foglio2!$J$3=Foglio2!$E$12,Doc_laureati_scuola_sec.!H782,IF(Foglio2!$J$3=Foglio2!$E$13,Direttivi_capi_ist.!H764,0)))))))))))</f>
        <v>0</v>
      </c>
      <c r="K782" s="248">
        <f>IF(Foglio2!$J$3=Foglio2!$E$3,Ausiliari_Coll.Scol.!I764,IF(Foglio2!$J$3=Foglio2!$E$4,Collab._Tecnici!I764,IF(Foglio2!$J$3=Foglio2!$E$5,Assistenti_Tecnici!I764,IF(Foglio2!$J$3=Foglio2!$E$6,Assistenti_Amm.vo!I764,IF(Foglio2!$J$3=Foglio2!$E$7,Resp_Coord_Amm.vo!I764,IF(Foglio2!$J$3=Foglio2!$E$8,Direttore_Amm.vo!I764,IF(Foglio2!$J$3=Foglio2!$E$9,Doc_mat_elem.re!I764,IF(Foglio2!$J$3=Foglio2!$E$10,Doc_dipl_scuola_sec.!I764,IF(Foglio2!$J$3=Foglio2!$E$11,Doc_scuola_media!I764,IF(Foglio2!$J$3=Foglio2!$E$12,Doc_laureati_scuola_sec.!I782,IF(Foglio2!$J$3=Foglio2!$E$13,Direttivi_capi_ist.!I764,0)))))))))))</f>
        <v>0</v>
      </c>
      <c r="L782" s="248">
        <f>IF(Foglio2!$J$3=Foglio2!$E$3,Ausiliari_Coll.Scol.!J764,IF(Foglio2!$J$3=Foglio2!$E$4,Collab._Tecnici!J764,IF(Foglio2!$J$3=Foglio2!$E$5,Assistenti_Tecnici!J764,IF(Foglio2!$J$3=Foglio2!$E$6,Assistenti_Amm.vo!J764,IF(Foglio2!$J$3=Foglio2!$E$7,Resp_Coord_Amm.vo!J764,IF(Foglio2!$J$3=Foglio2!$E$8,Direttore_Amm.vo!J764,IF(Foglio2!$J$3=Foglio2!$E$9,Doc_mat_elem.re!J764,IF(Foglio2!$J$3=Foglio2!$E$10,Doc_dipl_scuola_sec.!J764,IF(Foglio2!$J$3=Foglio2!$E$11,Doc_scuola_media!J764,IF(Foglio2!$J$3=Foglio2!$E$12,Doc_laureati_scuola_sec.!J782,IF(Foglio2!$J$3=Foglio2!$E$13,Direttivi_capi_ist.!J764,0)))))))))))</f>
        <v>0</v>
      </c>
      <c r="M782" s="249">
        <f>IF(Foglio2!$J$3=Foglio2!$E$3,Ausiliari_Coll.Scol.!K764,IF(Foglio2!$J$3=Foglio2!$E$4,Collab._Tecnici!K764,IF(Foglio2!$J$3=Foglio2!$E$5,Assistenti_Tecnici!K764,IF(Foglio2!$J$3=Foglio2!$E$6,Assistenti_Amm.vo!K764,IF(Foglio2!$J$3=Foglio2!$E$7,Resp_Coord_Amm.vo!K764,IF(Foglio2!$J$3=Foglio2!$E$8,Direttore_Amm.vo!K764,IF(Foglio2!$J$3=Foglio2!$E$9,Doc_mat_elem.re!K764,IF(Foglio2!$J$3=Foglio2!$E$10,Doc_dipl_scuola_sec.!K764,IF(Foglio2!$J$3=Foglio2!$E$11,Doc_scuola_media!K764,IF(Foglio2!$J$3=Foglio2!$E$12,Doc_laureati_scuola_sec.!K782,IF(Foglio2!$J$3=Foglio2!$E$13,Direttivi_capi_ist.!K764,0)))))))))))</f>
        <v>0</v>
      </c>
      <c r="N782" s="250">
        <f>IF(Foglio2!$J$3=Foglio2!$E$3,Ausiliari_Coll.Scol.!L764,IF(Foglio2!$J$3=Foglio2!$E$4,Collab._Tecnici!L764,IF(Foglio2!$J$3=Foglio2!$E$5,Assistenti_Tecnici!L764,IF(Foglio2!$J$3=Foglio2!$E$6,Assistenti_Amm.vo!L764,IF(Foglio2!$J$3=Foglio2!$E$7,Resp_Coord_Amm.vo!L764,IF(Foglio2!$J$3=Foglio2!$E$8,Direttore_Amm.vo!L764,IF(Foglio2!$J$3=Foglio2!$E$9,Doc_mat_elem.re!L764,IF(Foglio2!$J$3=Foglio2!$E$10,Doc_dipl_scuola_sec.!L764,IF(Foglio2!$J$3=Foglio2!$E$11,Doc_scuola_media!L764,IF(Foglio2!$J$3=Foglio2!$E$12,Doc_laureati_scuola_sec.!L782,IF(Foglio2!$J$3=Foglio2!$E$13,Direttivi_capi_ist.!L764,0)))))))))))</f>
        <v>0</v>
      </c>
      <c r="O782" s="251">
        <f>IF(Foglio2!$J$3=Foglio2!$E$3,Ausiliari_Coll.Scol.!M764,IF(Foglio2!$J$3=Foglio2!$E$4,Collab._Tecnici!M764,IF(Foglio2!$J$3=Foglio2!$E$5,Assistenti_Tecnici!M764,IF(Foglio2!$J$3=Foglio2!$E$6,Assistenti_Amm.vo!M764,IF(Foglio2!$J$3=Foglio2!$E$7,Resp_Coord_Amm.vo!M764,IF(Foglio2!$J$3=Foglio2!$E$8,Direttore_Amm.vo!M764,IF(Foglio2!$J$3=Foglio2!$E$9,Doc_mat_elem.re!M764,IF(Foglio2!$J$3=Foglio2!$E$10,Doc_dipl_scuola_sec.!M764,IF(Foglio2!$J$3=Foglio2!$E$11,Doc_scuola_media!M764,IF(Foglio2!$J$3=Foglio2!$E$12,Doc_laureati_scuola_sec.!M782,IF(Foglio2!$J$3=Foglio2!$E$13,Direttivi_capi_ist.!M764,0)))))))))))</f>
        <v>0</v>
      </c>
      <c r="P782" s="252">
        <f>IF(Foglio2!$J$3=Foglio2!$E$3,Ausiliari_Coll.Scol.!N764,IF(Foglio2!$J$3=Foglio2!$E$4,Collab._Tecnici!N764,IF(Foglio2!$J$3=Foglio2!$E$5,Assistenti_Tecnici!N764,IF(Foglio2!$J$3=Foglio2!$E$6,Assistenti_Amm.vo!N764,IF(Foglio2!$J$3=Foglio2!$E$7,Resp_Coord_Amm.vo!N764,IF(Foglio2!$J$3=Foglio2!$E$8,Direttore_Amm.vo!N764,IF(Foglio2!$J$3=Foglio2!$E$9,Doc_mat_elem.re!N764,IF(Foglio2!$J$3=Foglio2!$E$10,Doc_dipl_scuola_sec.!N764,IF(Foglio2!$J$3=Foglio2!$E$11,Doc_scuola_media!N764,IF(Foglio2!$J$3=Foglio2!$E$12,Doc_laureati_scuola_sec.!N782,IF(Foglio2!$J$3=Foglio2!$E$13,Direttivi_capi_ist.!N764,0)))))))))))</f>
        <v>0</v>
      </c>
      <c r="Q782" s="252">
        <f>IF(Foglio2!$J$3=Foglio2!$E$3,Ausiliari_Coll.Scol.!O764,IF(Foglio2!$J$3=Foglio2!$E$4,Collab._Tecnici!O764,IF(Foglio2!$J$3=Foglio2!$E$5,Assistenti_Tecnici!O764,IF(Foglio2!$J$3=Foglio2!$E$6,Assistenti_Amm.vo!O764,IF(Foglio2!$J$3=Foglio2!$E$7,Resp_Coord_Amm.vo!O764,IF(Foglio2!$J$3=Foglio2!$E$8,Direttore_Amm.vo!O764,IF(Foglio2!$J$3=Foglio2!$E$9,Doc_mat_elem.re!O764,IF(Foglio2!$J$3=Foglio2!$E$10,Doc_dipl_scuola_sec.!O764,IF(Foglio2!$J$3=Foglio2!$E$11,Doc_scuola_media!O764,IF(Foglio2!$J$3=Foglio2!$E$12,Doc_laureati_scuola_sec.!O782,IF(Foglio2!$J$3=Foglio2!$E$13,Direttivi_capi_ist.!O764,0)))))))))))</f>
        <v>0</v>
      </c>
      <c r="R782" s="252">
        <f>IF(Foglio2!$J$3=Foglio2!$E$3,Ausiliari_Coll.Scol.!P764,IF(Foglio2!$J$3=Foglio2!$E$4,Collab._Tecnici!P764,IF(Foglio2!$J$3=Foglio2!$E$5,Assistenti_Tecnici!P764,IF(Foglio2!$J$3=Foglio2!$E$6,Assistenti_Amm.vo!P764,IF(Foglio2!$J$3=Foglio2!$E$7,Resp_Coord_Amm.vo!P764,IF(Foglio2!$J$3=Foglio2!$E$8,Direttore_Amm.vo!P764,IF(Foglio2!$J$3=Foglio2!$E$9,Doc_mat_elem.re!P764,IF(Foglio2!$J$3=Foglio2!$E$10,Doc_dipl_scuola_sec.!P764,IF(Foglio2!$J$3=Foglio2!$E$11,Doc_scuola_media!P764,IF(Foglio2!$J$3=Foglio2!$E$12,Doc_laureati_scuola_sec.!P782,IF(Foglio2!$J$3=Foglio2!$E$13,Direttivi_capi_ist.!P764,0)))))))))))</f>
        <v>0</v>
      </c>
      <c r="S782" s="252">
        <f>IF(Foglio2!$J$3=Foglio2!$E$3,Ausiliari_Coll.Scol.!Q764,IF(Foglio2!$J$3=Foglio2!$E$4,Collab._Tecnici!Q764,IF(Foglio2!$J$3=Foglio2!$E$5,Assistenti_Tecnici!Q764,IF(Foglio2!$J$3=Foglio2!$E$6,Assistenti_Amm.vo!Q764,IF(Foglio2!$J$3=Foglio2!$E$7,Resp_Coord_Amm.vo!Q764,IF(Foglio2!$J$3=Foglio2!$E$8,Direttore_Amm.vo!Q764,IF(Foglio2!$J$3=Foglio2!$E$9,Doc_mat_elem.re!Q764,IF(Foglio2!$J$3=Foglio2!$E$10,Doc_dipl_scuola_sec.!Q764,IF(Foglio2!$J$3=Foglio2!$E$11,Doc_scuola_media!Q764,IF(Foglio2!$J$3=Foglio2!$E$12,Doc_laureati_scuola_sec.!Q782,IF(Foglio2!$J$3=Foglio2!$E$13,Direttivi_capi_ist.!Q764,0)))))))))))</f>
        <v>0</v>
      </c>
      <c r="T782" s="252">
        <f>IF(Foglio2!$J$3=Foglio2!$E$3,Ausiliari_Coll.Scol.!R764,IF(Foglio2!$J$3=Foglio2!$E$4,Collab._Tecnici!R764,IF(Foglio2!$J$3=Foglio2!$E$5,Assistenti_Tecnici!R764,IF(Foglio2!$J$3=Foglio2!$E$6,Assistenti_Amm.vo!R764,IF(Foglio2!$J$3=Foglio2!$E$7,Resp_Coord_Amm.vo!R764,IF(Foglio2!$J$3=Foglio2!$E$8,Direttore_Amm.vo!R764,IF(Foglio2!$J$3=Foglio2!$E$9,Doc_mat_elem.re!R764,IF(Foglio2!$J$3=Foglio2!$E$10,Doc_dipl_scuola_sec.!R764,IF(Foglio2!$J$3=Foglio2!$E$11,Doc_scuola_media!R764,IF(Foglio2!$J$3=Foglio2!$E$12,Doc_laureati_scuola_sec.!R782,IF(Foglio2!$J$3=Foglio2!$E$13,Direttivi_capi_ist.!R764,0)))))))))))</f>
        <v>0</v>
      </c>
      <c r="U782" s="252">
        <f t="shared" ref="U782" si="4999">(P782)/12*0.8</f>
        <v>0</v>
      </c>
      <c r="V782" s="252">
        <f t="shared" ref="V782" si="5000">(P782+R782)/12*0.8</f>
        <v>0</v>
      </c>
      <c r="W782" s="253" t="str">
        <f t="shared" ref="W782" si="5001">"Fascia Da "&amp;F782&amp;" a "&amp;F783&amp;" Decorrenza "&amp;DAY(C772)&amp;"/"&amp;MONTH(C772)&amp;"/"&amp;YEAR(C772)</f>
        <v>Fascia Da 35 a  Decorrenza 1/1/2019</v>
      </c>
    </row>
    <row r="783" spans="1:23" ht="9" customHeight="1" x14ac:dyDescent="0.2">
      <c r="B783" s="245">
        <f t="shared" si="4401"/>
        <v>43477</v>
      </c>
      <c r="C783" s="499"/>
      <c r="D783" s="499"/>
      <c r="E783" s="264" t="s">
        <v>4</v>
      </c>
      <c r="F783" s="265"/>
      <c r="G783" s="267">
        <f t="shared" ref="G783:V795" si="5002">G782*1936.27</f>
        <v>0</v>
      </c>
      <c r="H783" s="267">
        <f t="shared" si="5002"/>
        <v>0</v>
      </c>
      <c r="I783" s="267">
        <f t="shared" si="5002"/>
        <v>0</v>
      </c>
      <c r="J783" s="267">
        <f t="shared" si="5002"/>
        <v>0</v>
      </c>
      <c r="K783" s="267">
        <f t="shared" si="5002"/>
        <v>0</v>
      </c>
      <c r="L783" s="266">
        <f t="shared" si="5002"/>
        <v>0</v>
      </c>
      <c r="M783" s="267">
        <f t="shared" si="5002"/>
        <v>0</v>
      </c>
      <c r="N783" s="182">
        <f t="shared" si="5002"/>
        <v>0</v>
      </c>
      <c r="O783" s="183">
        <f t="shared" si="5002"/>
        <v>0</v>
      </c>
      <c r="P783" s="184">
        <f t="shared" si="5002"/>
        <v>0</v>
      </c>
      <c r="Q783" s="184">
        <f t="shared" si="5002"/>
        <v>0</v>
      </c>
      <c r="R783" s="184">
        <f t="shared" si="5002"/>
        <v>0</v>
      </c>
      <c r="S783" s="184">
        <f t="shared" si="5002"/>
        <v>0</v>
      </c>
      <c r="T783" s="184">
        <f t="shared" si="5002"/>
        <v>0</v>
      </c>
      <c r="U783" s="184">
        <f t="shared" si="5002"/>
        <v>0</v>
      </c>
      <c r="V783" s="184">
        <f t="shared" si="5002"/>
        <v>0</v>
      </c>
    </row>
    <row r="784" spans="1:23" ht="12.75" customHeight="1" x14ac:dyDescent="0.2">
      <c r="A784" s="104">
        <f>IF(Foglio2!$J$7=1,TRUNC(Base!V784,0),TRUNC(Base!U784,0))</f>
        <v>0</v>
      </c>
      <c r="B784" s="245">
        <f t="shared" ref="B784" si="5003">C786</f>
        <v>43831</v>
      </c>
      <c r="C784" s="375">
        <f>D772+1</f>
        <v>43831</v>
      </c>
      <c r="D784" s="375">
        <v>44196</v>
      </c>
      <c r="E784" s="246" t="s">
        <v>3</v>
      </c>
      <c r="F784" s="247">
        <v>0</v>
      </c>
      <c r="G784" s="248">
        <f>IF(Foglio2!$J$3=Foglio2!$E$3,Ausiliari_Coll.Scol.!E766,IF(Foglio2!$J$3=Foglio2!$E$4,Collab._Tecnici!E766,IF(Foglio2!$J$3=Foglio2!$E$5,Assistenti_Tecnici!E766,IF(Foglio2!$J$3=Foglio2!$E$6,Assistenti_Amm.vo!E766,IF(Foglio2!$J$3=Foglio2!$E$7,Resp_Coord_Amm.vo!E766,IF(Foglio2!$J$3=Foglio2!$E$8,Direttore_Amm.vo!E766,IF(Foglio2!$J$3=Foglio2!$E$9,Doc_mat_elem.re!E766,IF(Foglio2!$J$3=Foglio2!$E$10,Doc_dipl_scuola_sec.!E766,IF(Foglio2!$J$3=Foglio2!$E$11,Doc_scuola_media!E766,IF(Foglio2!$J$3=Foglio2!$E$12,Doc_laureati_scuola_sec.!E784,IF(Foglio2!$J$3=Foglio2!$E$13,Direttivi_capi_ist.!E766,0)))))))))))</f>
        <v>0</v>
      </c>
      <c r="H784" s="248">
        <f>IF(Foglio2!$J$3=Foglio2!$E$3,Ausiliari_Coll.Scol.!F766,IF(Foglio2!$J$3=Foglio2!$E$4,Collab._Tecnici!F766,IF(Foglio2!$J$3=Foglio2!$E$5,Assistenti_Tecnici!F766,IF(Foglio2!$J$3=Foglio2!$E$6,Assistenti_Amm.vo!F766,IF(Foglio2!$J$3=Foglio2!$E$7,Resp_Coord_Amm.vo!F766,IF(Foglio2!$J$3=Foglio2!$E$8,Direttore_Amm.vo!F766,IF(Foglio2!$J$3=Foglio2!$E$9,Doc_mat_elem.re!F766,IF(Foglio2!$J$3=Foglio2!$E$10,Doc_dipl_scuola_sec.!F766,IF(Foglio2!$J$3=Foglio2!$E$11,Doc_scuola_media!F766,IF(Foglio2!$J$3=Foglio2!$E$12,Doc_laureati_scuola_sec.!F784,IF(Foglio2!$J$3=Foglio2!$E$13,Direttivi_capi_ist.!F766,0)))))))))))</f>
        <v>0</v>
      </c>
      <c r="I784" s="248">
        <f>IF(Foglio2!$J$3=Foglio2!$E$3,Ausiliari_Coll.Scol.!G766,IF(Foglio2!$J$3=Foglio2!$E$4,Collab._Tecnici!G766,IF(Foglio2!$J$3=Foglio2!$E$5,Assistenti_Tecnici!G766,IF(Foglio2!$J$3=Foglio2!$E$6,Assistenti_Amm.vo!G766,IF(Foglio2!$J$3=Foglio2!$E$7,Resp_Coord_Amm.vo!G766,IF(Foglio2!$J$3=Foglio2!$E$8,Direttore_Amm.vo!G766,IF(Foglio2!$J$3=Foglio2!$E$9,Doc_mat_elem.re!G766,IF(Foglio2!$J$3=Foglio2!$E$10,Doc_dipl_scuola_sec.!G766,IF(Foglio2!$J$3=Foglio2!$E$11,Doc_scuola_media!G766,IF(Foglio2!$J$3=Foglio2!$E$12,Doc_laureati_scuola_sec.!G784,IF(Foglio2!$J$3=Foglio2!$E$13,Direttivi_capi_ist.!G766,0)))))))))))</f>
        <v>0</v>
      </c>
      <c r="J784" s="248">
        <f>IF(Foglio2!$J$3=Foglio2!$E$3,Ausiliari_Coll.Scol.!H766,IF(Foglio2!$J$3=Foglio2!$E$4,Collab._Tecnici!H766,IF(Foglio2!$J$3=Foglio2!$E$5,Assistenti_Tecnici!H766,IF(Foglio2!$J$3=Foglio2!$E$6,Assistenti_Amm.vo!H766,IF(Foglio2!$J$3=Foglio2!$E$7,Resp_Coord_Amm.vo!H766,IF(Foglio2!$J$3=Foglio2!$E$8,Direttore_Amm.vo!H766,IF(Foglio2!$J$3=Foglio2!$E$9,Doc_mat_elem.re!H766,IF(Foglio2!$J$3=Foglio2!$E$10,Doc_dipl_scuola_sec.!H766,IF(Foglio2!$J$3=Foglio2!$E$11,Doc_scuola_media!H766,IF(Foglio2!$J$3=Foglio2!$E$12,Doc_laureati_scuola_sec.!H784,IF(Foglio2!$J$3=Foglio2!$E$13,Direttivi_capi_ist.!H766,0)))))))))))</f>
        <v>0</v>
      </c>
      <c r="K784" s="248">
        <f>IF(Foglio2!$J$3=Foglio2!$E$3,Ausiliari_Coll.Scol.!I766,IF(Foglio2!$J$3=Foglio2!$E$4,Collab._Tecnici!I766,IF(Foglio2!$J$3=Foglio2!$E$5,Assistenti_Tecnici!I766,IF(Foglio2!$J$3=Foglio2!$E$6,Assistenti_Amm.vo!I766,IF(Foglio2!$J$3=Foglio2!$E$7,Resp_Coord_Amm.vo!I766,IF(Foglio2!$J$3=Foglio2!$E$8,Direttore_Amm.vo!I766,IF(Foglio2!$J$3=Foglio2!$E$9,Doc_mat_elem.re!I766,IF(Foglio2!$J$3=Foglio2!$E$10,Doc_dipl_scuola_sec.!I766,IF(Foglio2!$J$3=Foglio2!$E$11,Doc_scuola_media!I766,IF(Foglio2!$J$3=Foglio2!$E$12,Doc_laureati_scuola_sec.!I784,IF(Foglio2!$J$3=Foglio2!$E$13,Direttivi_capi_ist.!I766,0)))))))))))</f>
        <v>0</v>
      </c>
      <c r="L784" s="248">
        <f>IF(Foglio2!$J$3=Foglio2!$E$3,Ausiliari_Coll.Scol.!J766,IF(Foglio2!$J$3=Foglio2!$E$4,Collab._Tecnici!J766,IF(Foglio2!$J$3=Foglio2!$E$5,Assistenti_Tecnici!J766,IF(Foglio2!$J$3=Foglio2!$E$6,Assistenti_Amm.vo!J766,IF(Foglio2!$J$3=Foglio2!$E$7,Resp_Coord_Amm.vo!J766,IF(Foglio2!$J$3=Foglio2!$E$8,Direttore_Amm.vo!J766,IF(Foglio2!$J$3=Foglio2!$E$9,Doc_mat_elem.re!J766,IF(Foglio2!$J$3=Foglio2!$E$10,Doc_dipl_scuola_sec.!J766,IF(Foglio2!$J$3=Foglio2!$E$11,Doc_scuola_media!J766,IF(Foglio2!$J$3=Foglio2!$E$12,Doc_laureati_scuola_sec.!J784,IF(Foglio2!$J$3=Foglio2!$E$13,Direttivi_capi_ist.!J766,0)))))))))))</f>
        <v>0</v>
      </c>
      <c r="M784" s="249">
        <f>IF(Foglio2!$J$3=Foglio2!$E$3,Ausiliari_Coll.Scol.!K766,IF(Foglio2!$J$3=Foglio2!$E$4,Collab._Tecnici!K766,IF(Foglio2!$J$3=Foglio2!$E$5,Assistenti_Tecnici!K766,IF(Foglio2!$J$3=Foglio2!$E$6,Assistenti_Amm.vo!K766,IF(Foglio2!$J$3=Foglio2!$E$7,Resp_Coord_Amm.vo!K766,IF(Foglio2!$J$3=Foglio2!$E$8,Direttore_Amm.vo!K766,IF(Foglio2!$J$3=Foglio2!$E$9,Doc_mat_elem.re!K766,IF(Foglio2!$J$3=Foglio2!$E$10,Doc_dipl_scuola_sec.!K766,IF(Foglio2!$J$3=Foglio2!$E$11,Doc_scuola_media!K766,IF(Foglio2!$J$3=Foglio2!$E$12,Doc_laureati_scuola_sec.!K784,IF(Foglio2!$J$3=Foglio2!$E$13,Direttivi_capi_ist.!K766,0)))))))))))</f>
        <v>0</v>
      </c>
      <c r="N784" s="250">
        <f>IF(Foglio2!$J$3=Foglio2!$E$3,Ausiliari_Coll.Scol.!L766,IF(Foglio2!$J$3=Foglio2!$E$4,Collab._Tecnici!L766,IF(Foglio2!$J$3=Foglio2!$E$5,Assistenti_Tecnici!L766,IF(Foglio2!$J$3=Foglio2!$E$6,Assistenti_Amm.vo!L766,IF(Foglio2!$J$3=Foglio2!$E$7,Resp_Coord_Amm.vo!L766,IF(Foglio2!$J$3=Foglio2!$E$8,Direttore_Amm.vo!L766,IF(Foglio2!$J$3=Foglio2!$E$9,Doc_mat_elem.re!L766,IF(Foglio2!$J$3=Foglio2!$E$10,Doc_dipl_scuola_sec.!L766,IF(Foglio2!$J$3=Foglio2!$E$11,Doc_scuola_media!L766,IF(Foglio2!$J$3=Foglio2!$E$12,Doc_laureati_scuola_sec.!L784,IF(Foglio2!$J$3=Foglio2!$E$13,Direttivi_capi_ist.!L766,0)))))))))))</f>
        <v>0</v>
      </c>
      <c r="O784" s="251">
        <f>IF(Foglio2!$J$3=Foglio2!$E$3,Ausiliari_Coll.Scol.!M766,IF(Foglio2!$J$3=Foglio2!$E$4,Collab._Tecnici!M766,IF(Foglio2!$J$3=Foglio2!$E$5,Assistenti_Tecnici!M766,IF(Foglio2!$J$3=Foglio2!$E$6,Assistenti_Amm.vo!M766,IF(Foglio2!$J$3=Foglio2!$E$7,Resp_Coord_Amm.vo!M766,IF(Foglio2!$J$3=Foglio2!$E$8,Direttore_Amm.vo!M766,IF(Foglio2!$J$3=Foglio2!$E$9,Doc_mat_elem.re!M766,IF(Foglio2!$J$3=Foglio2!$E$10,Doc_dipl_scuola_sec.!M766,IF(Foglio2!$J$3=Foglio2!$E$11,Doc_scuola_media!M766,IF(Foglio2!$J$3=Foglio2!$E$12,Doc_laureati_scuola_sec.!M784,IF(Foglio2!$J$3=Foglio2!$E$13,Direttivi_capi_ist.!M766,0)))))))))))</f>
        <v>0</v>
      </c>
      <c r="P784" s="252">
        <f>IF(Foglio2!$J$3=Foglio2!$E$3,Ausiliari_Coll.Scol.!N766,IF(Foglio2!$J$3=Foglio2!$E$4,Collab._Tecnici!N766,IF(Foglio2!$J$3=Foglio2!$E$5,Assistenti_Tecnici!N766,IF(Foglio2!$J$3=Foglio2!$E$6,Assistenti_Amm.vo!N766,IF(Foglio2!$J$3=Foglio2!$E$7,Resp_Coord_Amm.vo!N766,IF(Foglio2!$J$3=Foglio2!$E$8,Direttore_Amm.vo!N766,IF(Foglio2!$J$3=Foglio2!$E$9,Doc_mat_elem.re!N766,IF(Foglio2!$J$3=Foglio2!$E$10,Doc_dipl_scuola_sec.!N766,IF(Foglio2!$J$3=Foglio2!$E$11,Doc_scuola_media!N766,IF(Foglio2!$J$3=Foglio2!$E$12,Doc_laureati_scuola_sec.!N784,IF(Foglio2!$J$3=Foglio2!$E$13,Direttivi_capi_ist.!N766,0)))))))))))</f>
        <v>0</v>
      </c>
      <c r="Q784" s="252">
        <f>IF(Foglio2!$J$3=Foglio2!$E$3,Ausiliari_Coll.Scol.!O766,IF(Foglio2!$J$3=Foglio2!$E$4,Collab._Tecnici!O766,IF(Foglio2!$J$3=Foglio2!$E$5,Assistenti_Tecnici!O766,IF(Foglio2!$J$3=Foglio2!$E$6,Assistenti_Amm.vo!O766,IF(Foglio2!$J$3=Foglio2!$E$7,Resp_Coord_Amm.vo!O766,IF(Foglio2!$J$3=Foglio2!$E$8,Direttore_Amm.vo!O766,IF(Foglio2!$J$3=Foglio2!$E$9,Doc_mat_elem.re!O766,IF(Foglio2!$J$3=Foglio2!$E$10,Doc_dipl_scuola_sec.!O766,IF(Foglio2!$J$3=Foglio2!$E$11,Doc_scuola_media!O766,IF(Foglio2!$J$3=Foglio2!$E$12,Doc_laureati_scuola_sec.!O784,IF(Foglio2!$J$3=Foglio2!$E$13,Direttivi_capi_ist.!O766,0)))))))))))</f>
        <v>0</v>
      </c>
      <c r="R784" s="252">
        <f>IF(Foglio2!$J$3=Foglio2!$E$3,Ausiliari_Coll.Scol.!P766,IF(Foglio2!$J$3=Foglio2!$E$4,Collab._Tecnici!P766,IF(Foglio2!$J$3=Foglio2!$E$5,Assistenti_Tecnici!P766,IF(Foglio2!$J$3=Foglio2!$E$6,Assistenti_Amm.vo!P766,IF(Foglio2!$J$3=Foglio2!$E$7,Resp_Coord_Amm.vo!P766,IF(Foglio2!$J$3=Foglio2!$E$8,Direttore_Amm.vo!P766,IF(Foglio2!$J$3=Foglio2!$E$9,Doc_mat_elem.re!P766,IF(Foglio2!$J$3=Foglio2!$E$10,Doc_dipl_scuola_sec.!P766,IF(Foglio2!$J$3=Foglio2!$E$11,Doc_scuola_media!P766,IF(Foglio2!$J$3=Foglio2!$E$12,Doc_laureati_scuola_sec.!P784,IF(Foglio2!$J$3=Foglio2!$E$13,Direttivi_capi_ist.!P766,0)))))))))))</f>
        <v>0</v>
      </c>
      <c r="S784" s="252">
        <f>IF(Foglio2!$J$3=Foglio2!$E$3,Ausiliari_Coll.Scol.!Q766,IF(Foglio2!$J$3=Foglio2!$E$4,Collab._Tecnici!Q766,IF(Foglio2!$J$3=Foglio2!$E$5,Assistenti_Tecnici!Q766,IF(Foglio2!$J$3=Foglio2!$E$6,Assistenti_Amm.vo!Q766,IF(Foglio2!$J$3=Foglio2!$E$7,Resp_Coord_Amm.vo!Q766,IF(Foglio2!$J$3=Foglio2!$E$8,Direttore_Amm.vo!Q766,IF(Foglio2!$J$3=Foglio2!$E$9,Doc_mat_elem.re!Q766,IF(Foglio2!$J$3=Foglio2!$E$10,Doc_dipl_scuola_sec.!Q766,IF(Foglio2!$J$3=Foglio2!$E$11,Doc_scuola_media!Q766,IF(Foglio2!$J$3=Foglio2!$E$12,Doc_laureati_scuola_sec.!Q784,IF(Foglio2!$J$3=Foglio2!$E$13,Direttivi_capi_ist.!Q766,0)))))))))))</f>
        <v>0</v>
      </c>
      <c r="T784" s="252">
        <f>IF(Foglio2!$J$3=Foglio2!$E$3,Ausiliari_Coll.Scol.!R766,IF(Foglio2!$J$3=Foglio2!$E$4,Collab._Tecnici!R766,IF(Foglio2!$J$3=Foglio2!$E$5,Assistenti_Tecnici!R766,IF(Foglio2!$J$3=Foglio2!$E$6,Assistenti_Amm.vo!R766,IF(Foglio2!$J$3=Foglio2!$E$7,Resp_Coord_Amm.vo!R766,IF(Foglio2!$J$3=Foglio2!$E$8,Direttore_Amm.vo!R766,IF(Foglio2!$J$3=Foglio2!$E$9,Doc_mat_elem.re!R766,IF(Foglio2!$J$3=Foglio2!$E$10,Doc_dipl_scuola_sec.!R766,IF(Foglio2!$J$3=Foglio2!$E$11,Doc_scuola_media!R766,IF(Foglio2!$J$3=Foglio2!$E$12,Doc_laureati_scuola_sec.!R784,IF(Foglio2!$J$3=Foglio2!$E$13,Direttivi_capi_ist.!R766,0)))))))))))</f>
        <v>0</v>
      </c>
      <c r="U784" s="252">
        <f t="shared" ref="U784" si="5004">(P784)/12*0.8</f>
        <v>0</v>
      </c>
      <c r="V784" s="252">
        <f t="shared" ref="V784" si="5005">(P784+R784)/12*0.8</f>
        <v>0</v>
      </c>
      <c r="W784" s="253" t="str">
        <f t="shared" ref="W784" si="5006">"Fascia Da "&amp;F784&amp;" a "&amp;F785&amp;" Decorrenza "&amp;DAY(C784)&amp;"/"&amp;MONTH(C784)&amp;"/"&amp;YEAR(C784)</f>
        <v>Fascia Da 0 a 8 Decorrenza 1/1/2020</v>
      </c>
    </row>
    <row r="785" spans="1:23" ht="9" customHeight="1" x14ac:dyDescent="0.2">
      <c r="B785" s="245">
        <f t="shared" si="4401"/>
        <v>43832</v>
      </c>
      <c r="C785" s="376"/>
      <c r="D785" s="376"/>
      <c r="E785" s="254" t="s">
        <v>4</v>
      </c>
      <c r="F785" s="255">
        <v>8</v>
      </c>
      <c r="G785" s="267">
        <f t="shared" si="4982"/>
        <v>0</v>
      </c>
      <c r="H785" s="267">
        <f t="shared" si="4982"/>
        <v>0</v>
      </c>
      <c r="I785" s="267">
        <f t="shared" si="4982"/>
        <v>0</v>
      </c>
      <c r="J785" s="267">
        <f t="shared" si="4982"/>
        <v>0</v>
      </c>
      <c r="K785" s="267">
        <f t="shared" si="4982"/>
        <v>0</v>
      </c>
      <c r="L785" s="266">
        <f t="shared" si="4982"/>
        <v>0</v>
      </c>
      <c r="M785" s="267">
        <f t="shared" si="4982"/>
        <v>0</v>
      </c>
      <c r="N785" s="182">
        <f t="shared" si="4982"/>
        <v>0</v>
      </c>
      <c r="O785" s="183">
        <f t="shared" si="4982"/>
        <v>0</v>
      </c>
      <c r="P785" s="184">
        <f t="shared" si="4982"/>
        <v>0</v>
      </c>
      <c r="Q785" s="184">
        <f t="shared" si="4982"/>
        <v>0</v>
      </c>
      <c r="R785" s="184">
        <f t="shared" si="4982"/>
        <v>0</v>
      </c>
      <c r="S785" s="184">
        <f t="shared" si="4982"/>
        <v>0</v>
      </c>
      <c r="T785" s="184">
        <f t="shared" si="4982"/>
        <v>0</v>
      </c>
      <c r="U785" s="184">
        <f t="shared" si="4982"/>
        <v>0</v>
      </c>
      <c r="V785" s="184">
        <f t="shared" si="4982"/>
        <v>0</v>
      </c>
    </row>
    <row r="786" spans="1:23" ht="12.75" customHeight="1" x14ac:dyDescent="0.2">
      <c r="A786" s="104">
        <f>IF(Foglio2!$J$7=1,TRUNC(Base!V786,0),TRUNC(Base!U786,0))</f>
        <v>0</v>
      </c>
      <c r="B786" s="245">
        <f t="shared" si="4401"/>
        <v>43833</v>
      </c>
      <c r="C786" s="498">
        <f>C784</f>
        <v>43831</v>
      </c>
      <c r="D786" s="498">
        <f>D784</f>
        <v>44196</v>
      </c>
      <c r="E786" s="259" t="s">
        <v>3</v>
      </c>
      <c r="F786" s="260">
        <v>9</v>
      </c>
      <c r="G786" s="248">
        <f>IF(Foglio2!$J$3=Foglio2!$E$3,Ausiliari_Coll.Scol.!E768,IF(Foglio2!$J$3=Foglio2!$E$4,Collab._Tecnici!E768,IF(Foglio2!$J$3=Foglio2!$E$5,Assistenti_Tecnici!E768,IF(Foglio2!$J$3=Foglio2!$E$6,Assistenti_Amm.vo!E768,IF(Foglio2!$J$3=Foglio2!$E$7,Resp_Coord_Amm.vo!E768,IF(Foglio2!$J$3=Foglio2!$E$8,Direttore_Amm.vo!E768,IF(Foglio2!$J$3=Foglio2!$E$9,Doc_mat_elem.re!E768,IF(Foglio2!$J$3=Foglio2!$E$10,Doc_dipl_scuola_sec.!E768,IF(Foglio2!$J$3=Foglio2!$E$11,Doc_scuola_media!E768,IF(Foglio2!$J$3=Foglio2!$E$12,Doc_laureati_scuola_sec.!E786,IF(Foglio2!$J$3=Foglio2!$E$13,Direttivi_capi_ist.!E768,0)))))))))))</f>
        <v>0</v>
      </c>
      <c r="H786" s="248">
        <f>IF(Foglio2!$J$3=Foglio2!$E$3,Ausiliari_Coll.Scol.!F768,IF(Foglio2!$J$3=Foglio2!$E$4,Collab._Tecnici!F768,IF(Foglio2!$J$3=Foglio2!$E$5,Assistenti_Tecnici!F768,IF(Foglio2!$J$3=Foglio2!$E$6,Assistenti_Amm.vo!F768,IF(Foglio2!$J$3=Foglio2!$E$7,Resp_Coord_Amm.vo!F768,IF(Foglio2!$J$3=Foglio2!$E$8,Direttore_Amm.vo!F768,IF(Foglio2!$J$3=Foglio2!$E$9,Doc_mat_elem.re!F768,IF(Foglio2!$J$3=Foglio2!$E$10,Doc_dipl_scuola_sec.!F768,IF(Foglio2!$J$3=Foglio2!$E$11,Doc_scuola_media!F768,IF(Foglio2!$J$3=Foglio2!$E$12,Doc_laureati_scuola_sec.!F786,IF(Foglio2!$J$3=Foglio2!$E$13,Direttivi_capi_ist.!F768,0)))))))))))</f>
        <v>0</v>
      </c>
      <c r="I786" s="248">
        <f>IF(Foglio2!$J$3=Foglio2!$E$3,Ausiliari_Coll.Scol.!G768,IF(Foglio2!$J$3=Foglio2!$E$4,Collab._Tecnici!G768,IF(Foglio2!$J$3=Foglio2!$E$5,Assistenti_Tecnici!G768,IF(Foglio2!$J$3=Foglio2!$E$6,Assistenti_Amm.vo!G768,IF(Foglio2!$J$3=Foglio2!$E$7,Resp_Coord_Amm.vo!G768,IF(Foglio2!$J$3=Foglio2!$E$8,Direttore_Amm.vo!G768,IF(Foglio2!$J$3=Foglio2!$E$9,Doc_mat_elem.re!G768,IF(Foglio2!$J$3=Foglio2!$E$10,Doc_dipl_scuola_sec.!G768,IF(Foglio2!$J$3=Foglio2!$E$11,Doc_scuola_media!G768,IF(Foglio2!$J$3=Foglio2!$E$12,Doc_laureati_scuola_sec.!G786,IF(Foglio2!$J$3=Foglio2!$E$13,Direttivi_capi_ist.!G768,0)))))))))))</f>
        <v>0</v>
      </c>
      <c r="J786" s="248">
        <f>IF(Foglio2!$J$3=Foglio2!$E$3,Ausiliari_Coll.Scol.!H768,IF(Foglio2!$J$3=Foglio2!$E$4,Collab._Tecnici!H768,IF(Foglio2!$J$3=Foglio2!$E$5,Assistenti_Tecnici!H768,IF(Foglio2!$J$3=Foglio2!$E$6,Assistenti_Amm.vo!H768,IF(Foglio2!$J$3=Foglio2!$E$7,Resp_Coord_Amm.vo!H768,IF(Foglio2!$J$3=Foglio2!$E$8,Direttore_Amm.vo!H768,IF(Foglio2!$J$3=Foglio2!$E$9,Doc_mat_elem.re!H768,IF(Foglio2!$J$3=Foglio2!$E$10,Doc_dipl_scuola_sec.!H768,IF(Foglio2!$J$3=Foglio2!$E$11,Doc_scuola_media!H768,IF(Foglio2!$J$3=Foglio2!$E$12,Doc_laureati_scuola_sec.!H786,IF(Foglio2!$J$3=Foglio2!$E$13,Direttivi_capi_ist.!H768,0)))))))))))</f>
        <v>0</v>
      </c>
      <c r="K786" s="248">
        <f>IF(Foglio2!$J$3=Foglio2!$E$3,Ausiliari_Coll.Scol.!I768,IF(Foglio2!$J$3=Foglio2!$E$4,Collab._Tecnici!I768,IF(Foglio2!$J$3=Foglio2!$E$5,Assistenti_Tecnici!I768,IF(Foglio2!$J$3=Foglio2!$E$6,Assistenti_Amm.vo!I768,IF(Foglio2!$J$3=Foglio2!$E$7,Resp_Coord_Amm.vo!I768,IF(Foglio2!$J$3=Foglio2!$E$8,Direttore_Amm.vo!I768,IF(Foglio2!$J$3=Foglio2!$E$9,Doc_mat_elem.re!I768,IF(Foglio2!$J$3=Foglio2!$E$10,Doc_dipl_scuola_sec.!I768,IF(Foglio2!$J$3=Foglio2!$E$11,Doc_scuola_media!I768,IF(Foglio2!$J$3=Foglio2!$E$12,Doc_laureati_scuola_sec.!I786,IF(Foglio2!$J$3=Foglio2!$E$13,Direttivi_capi_ist.!I768,0)))))))))))</f>
        <v>0</v>
      </c>
      <c r="L786" s="248">
        <f>IF(Foglio2!$J$3=Foglio2!$E$3,Ausiliari_Coll.Scol.!J768,IF(Foglio2!$J$3=Foglio2!$E$4,Collab._Tecnici!J768,IF(Foglio2!$J$3=Foglio2!$E$5,Assistenti_Tecnici!J768,IF(Foglio2!$J$3=Foglio2!$E$6,Assistenti_Amm.vo!J768,IF(Foglio2!$J$3=Foglio2!$E$7,Resp_Coord_Amm.vo!J768,IF(Foglio2!$J$3=Foglio2!$E$8,Direttore_Amm.vo!J768,IF(Foglio2!$J$3=Foglio2!$E$9,Doc_mat_elem.re!J768,IF(Foglio2!$J$3=Foglio2!$E$10,Doc_dipl_scuola_sec.!J768,IF(Foglio2!$J$3=Foglio2!$E$11,Doc_scuola_media!J768,IF(Foglio2!$J$3=Foglio2!$E$12,Doc_laureati_scuola_sec.!J786,IF(Foglio2!$J$3=Foglio2!$E$13,Direttivi_capi_ist.!J768,0)))))))))))</f>
        <v>0</v>
      </c>
      <c r="M786" s="249">
        <f>IF(Foglio2!$J$3=Foglio2!$E$3,Ausiliari_Coll.Scol.!K768,IF(Foglio2!$J$3=Foglio2!$E$4,Collab._Tecnici!K768,IF(Foglio2!$J$3=Foglio2!$E$5,Assistenti_Tecnici!K768,IF(Foglio2!$J$3=Foglio2!$E$6,Assistenti_Amm.vo!K768,IF(Foglio2!$J$3=Foglio2!$E$7,Resp_Coord_Amm.vo!K768,IF(Foglio2!$J$3=Foglio2!$E$8,Direttore_Amm.vo!K768,IF(Foglio2!$J$3=Foglio2!$E$9,Doc_mat_elem.re!K768,IF(Foglio2!$J$3=Foglio2!$E$10,Doc_dipl_scuola_sec.!K768,IF(Foglio2!$J$3=Foglio2!$E$11,Doc_scuola_media!K768,IF(Foglio2!$J$3=Foglio2!$E$12,Doc_laureati_scuola_sec.!K786,IF(Foglio2!$J$3=Foglio2!$E$13,Direttivi_capi_ist.!K768,0)))))))))))</f>
        <v>0</v>
      </c>
      <c r="N786" s="250">
        <f>IF(Foglio2!$J$3=Foglio2!$E$3,Ausiliari_Coll.Scol.!L768,IF(Foglio2!$J$3=Foglio2!$E$4,Collab._Tecnici!L768,IF(Foglio2!$J$3=Foglio2!$E$5,Assistenti_Tecnici!L768,IF(Foglio2!$J$3=Foglio2!$E$6,Assistenti_Amm.vo!L768,IF(Foglio2!$J$3=Foglio2!$E$7,Resp_Coord_Amm.vo!L768,IF(Foglio2!$J$3=Foglio2!$E$8,Direttore_Amm.vo!L768,IF(Foglio2!$J$3=Foglio2!$E$9,Doc_mat_elem.re!L768,IF(Foglio2!$J$3=Foglio2!$E$10,Doc_dipl_scuola_sec.!L768,IF(Foglio2!$J$3=Foglio2!$E$11,Doc_scuola_media!L768,IF(Foglio2!$J$3=Foglio2!$E$12,Doc_laureati_scuola_sec.!L786,IF(Foglio2!$J$3=Foglio2!$E$13,Direttivi_capi_ist.!L768,0)))))))))))</f>
        <v>0</v>
      </c>
      <c r="O786" s="251">
        <f>IF(Foglio2!$J$3=Foglio2!$E$3,Ausiliari_Coll.Scol.!M768,IF(Foglio2!$J$3=Foglio2!$E$4,Collab._Tecnici!M768,IF(Foglio2!$J$3=Foglio2!$E$5,Assistenti_Tecnici!M768,IF(Foglio2!$J$3=Foglio2!$E$6,Assistenti_Amm.vo!M768,IF(Foglio2!$J$3=Foglio2!$E$7,Resp_Coord_Amm.vo!M768,IF(Foglio2!$J$3=Foglio2!$E$8,Direttore_Amm.vo!M768,IF(Foglio2!$J$3=Foglio2!$E$9,Doc_mat_elem.re!M768,IF(Foglio2!$J$3=Foglio2!$E$10,Doc_dipl_scuola_sec.!M768,IF(Foglio2!$J$3=Foglio2!$E$11,Doc_scuola_media!M768,IF(Foglio2!$J$3=Foglio2!$E$12,Doc_laureati_scuola_sec.!M786,IF(Foglio2!$J$3=Foglio2!$E$13,Direttivi_capi_ist.!M768,0)))))))))))</f>
        <v>0</v>
      </c>
      <c r="P786" s="252">
        <f>IF(Foglio2!$J$3=Foglio2!$E$3,Ausiliari_Coll.Scol.!N768,IF(Foglio2!$J$3=Foglio2!$E$4,Collab._Tecnici!N768,IF(Foglio2!$J$3=Foglio2!$E$5,Assistenti_Tecnici!N768,IF(Foglio2!$J$3=Foglio2!$E$6,Assistenti_Amm.vo!N768,IF(Foglio2!$J$3=Foglio2!$E$7,Resp_Coord_Amm.vo!N768,IF(Foglio2!$J$3=Foglio2!$E$8,Direttore_Amm.vo!N768,IF(Foglio2!$J$3=Foglio2!$E$9,Doc_mat_elem.re!N768,IF(Foglio2!$J$3=Foglio2!$E$10,Doc_dipl_scuola_sec.!N768,IF(Foglio2!$J$3=Foglio2!$E$11,Doc_scuola_media!N768,IF(Foglio2!$J$3=Foglio2!$E$12,Doc_laureati_scuola_sec.!N786,IF(Foglio2!$J$3=Foglio2!$E$13,Direttivi_capi_ist.!N768,0)))))))))))</f>
        <v>0</v>
      </c>
      <c r="Q786" s="252">
        <f>IF(Foglio2!$J$3=Foglio2!$E$3,Ausiliari_Coll.Scol.!O768,IF(Foglio2!$J$3=Foglio2!$E$4,Collab._Tecnici!O768,IF(Foglio2!$J$3=Foglio2!$E$5,Assistenti_Tecnici!O768,IF(Foglio2!$J$3=Foglio2!$E$6,Assistenti_Amm.vo!O768,IF(Foglio2!$J$3=Foglio2!$E$7,Resp_Coord_Amm.vo!O768,IF(Foglio2!$J$3=Foglio2!$E$8,Direttore_Amm.vo!O768,IF(Foglio2!$J$3=Foglio2!$E$9,Doc_mat_elem.re!O768,IF(Foglio2!$J$3=Foglio2!$E$10,Doc_dipl_scuola_sec.!O768,IF(Foglio2!$J$3=Foglio2!$E$11,Doc_scuola_media!O768,IF(Foglio2!$J$3=Foglio2!$E$12,Doc_laureati_scuola_sec.!O786,IF(Foglio2!$J$3=Foglio2!$E$13,Direttivi_capi_ist.!O768,0)))))))))))</f>
        <v>0</v>
      </c>
      <c r="R786" s="252">
        <f>IF(Foglio2!$J$3=Foglio2!$E$3,Ausiliari_Coll.Scol.!P768,IF(Foglio2!$J$3=Foglio2!$E$4,Collab._Tecnici!P768,IF(Foglio2!$J$3=Foglio2!$E$5,Assistenti_Tecnici!P768,IF(Foglio2!$J$3=Foglio2!$E$6,Assistenti_Amm.vo!P768,IF(Foglio2!$J$3=Foglio2!$E$7,Resp_Coord_Amm.vo!P768,IF(Foglio2!$J$3=Foglio2!$E$8,Direttore_Amm.vo!P768,IF(Foglio2!$J$3=Foglio2!$E$9,Doc_mat_elem.re!P768,IF(Foglio2!$J$3=Foglio2!$E$10,Doc_dipl_scuola_sec.!P768,IF(Foglio2!$J$3=Foglio2!$E$11,Doc_scuola_media!P768,IF(Foglio2!$J$3=Foglio2!$E$12,Doc_laureati_scuola_sec.!P786,IF(Foglio2!$J$3=Foglio2!$E$13,Direttivi_capi_ist.!P768,0)))))))))))</f>
        <v>0</v>
      </c>
      <c r="S786" s="252">
        <f>IF(Foglio2!$J$3=Foglio2!$E$3,Ausiliari_Coll.Scol.!Q768,IF(Foglio2!$J$3=Foglio2!$E$4,Collab._Tecnici!Q768,IF(Foglio2!$J$3=Foglio2!$E$5,Assistenti_Tecnici!Q768,IF(Foglio2!$J$3=Foglio2!$E$6,Assistenti_Amm.vo!Q768,IF(Foglio2!$J$3=Foglio2!$E$7,Resp_Coord_Amm.vo!Q768,IF(Foglio2!$J$3=Foglio2!$E$8,Direttore_Amm.vo!Q768,IF(Foglio2!$J$3=Foglio2!$E$9,Doc_mat_elem.re!Q768,IF(Foglio2!$J$3=Foglio2!$E$10,Doc_dipl_scuola_sec.!Q768,IF(Foglio2!$J$3=Foglio2!$E$11,Doc_scuola_media!Q768,IF(Foglio2!$J$3=Foglio2!$E$12,Doc_laureati_scuola_sec.!Q786,IF(Foglio2!$J$3=Foglio2!$E$13,Direttivi_capi_ist.!Q768,0)))))))))))</f>
        <v>0</v>
      </c>
      <c r="T786" s="252">
        <f>IF(Foglio2!$J$3=Foglio2!$E$3,Ausiliari_Coll.Scol.!R768,IF(Foglio2!$J$3=Foglio2!$E$4,Collab._Tecnici!R768,IF(Foglio2!$J$3=Foglio2!$E$5,Assistenti_Tecnici!R768,IF(Foglio2!$J$3=Foglio2!$E$6,Assistenti_Amm.vo!R768,IF(Foglio2!$J$3=Foglio2!$E$7,Resp_Coord_Amm.vo!R768,IF(Foglio2!$J$3=Foglio2!$E$8,Direttore_Amm.vo!R768,IF(Foglio2!$J$3=Foglio2!$E$9,Doc_mat_elem.re!R768,IF(Foglio2!$J$3=Foglio2!$E$10,Doc_dipl_scuola_sec.!R768,IF(Foglio2!$J$3=Foglio2!$E$11,Doc_scuola_media!R768,IF(Foglio2!$J$3=Foglio2!$E$12,Doc_laureati_scuola_sec.!R786,IF(Foglio2!$J$3=Foglio2!$E$13,Direttivi_capi_ist.!R768,0)))))))))))</f>
        <v>0</v>
      </c>
      <c r="U786" s="252">
        <f t="shared" ref="U786" si="5007">(P786)/12*0.8</f>
        <v>0</v>
      </c>
      <c r="V786" s="252">
        <f t="shared" ref="V786" si="5008">(P786+R786)/12*0.8</f>
        <v>0</v>
      </c>
      <c r="W786" s="253" t="str">
        <f t="shared" ref="W786" si="5009">"Fascia Da "&amp;F786&amp;" a "&amp;F787&amp;" Decorrenza "&amp;DAY(C784)&amp;"/"&amp;MONTH(C784)&amp;"/"&amp;YEAR(C784)</f>
        <v>Fascia Da 9 a 14 Decorrenza 1/1/2020</v>
      </c>
    </row>
    <row r="787" spans="1:23" ht="9" customHeight="1" x14ac:dyDescent="0.2">
      <c r="B787" s="245">
        <f t="shared" si="4401"/>
        <v>43834</v>
      </c>
      <c r="C787" s="498"/>
      <c r="D787" s="498"/>
      <c r="E787" s="254" t="s">
        <v>4</v>
      </c>
      <c r="F787" s="255">
        <v>14</v>
      </c>
      <c r="G787" s="267">
        <f t="shared" si="4986"/>
        <v>0</v>
      </c>
      <c r="H787" s="267">
        <f t="shared" si="4986"/>
        <v>0</v>
      </c>
      <c r="I787" s="267">
        <f t="shared" si="4986"/>
        <v>0</v>
      </c>
      <c r="J787" s="267">
        <f t="shared" si="4986"/>
        <v>0</v>
      </c>
      <c r="K787" s="267">
        <f t="shared" si="4986"/>
        <v>0</v>
      </c>
      <c r="L787" s="266">
        <f t="shared" si="4986"/>
        <v>0</v>
      </c>
      <c r="M787" s="267">
        <f t="shared" si="4986"/>
        <v>0</v>
      </c>
      <c r="N787" s="182">
        <f t="shared" si="4986"/>
        <v>0</v>
      </c>
      <c r="O787" s="183">
        <f t="shared" si="4986"/>
        <v>0</v>
      </c>
      <c r="P787" s="184">
        <f t="shared" si="4986"/>
        <v>0</v>
      </c>
      <c r="Q787" s="184">
        <f t="shared" si="4986"/>
        <v>0</v>
      </c>
      <c r="R787" s="184">
        <f t="shared" si="4986"/>
        <v>0</v>
      </c>
      <c r="S787" s="184">
        <f t="shared" si="4986"/>
        <v>0</v>
      </c>
      <c r="T787" s="184">
        <f t="shared" si="4986"/>
        <v>0</v>
      </c>
      <c r="U787" s="184">
        <f t="shared" si="4986"/>
        <v>0</v>
      </c>
      <c r="V787" s="184">
        <f t="shared" si="4986"/>
        <v>0</v>
      </c>
    </row>
    <row r="788" spans="1:23" ht="12.75" customHeight="1" x14ac:dyDescent="0.2">
      <c r="A788" s="104">
        <f>IF(Foglio2!$J$7=1,TRUNC(Base!V788,0),TRUNC(Base!U788,0))</f>
        <v>0</v>
      </c>
      <c r="B788" s="245">
        <f t="shared" si="4401"/>
        <v>43835</v>
      </c>
      <c r="C788" s="498"/>
      <c r="D788" s="498"/>
      <c r="E788" s="259" t="s">
        <v>3</v>
      </c>
      <c r="F788" s="260">
        <v>15</v>
      </c>
      <c r="G788" s="248">
        <f>IF(Foglio2!$J$3=Foglio2!$E$3,Ausiliari_Coll.Scol.!E770,IF(Foglio2!$J$3=Foglio2!$E$4,Collab._Tecnici!E770,IF(Foglio2!$J$3=Foglio2!$E$5,Assistenti_Tecnici!E770,IF(Foglio2!$J$3=Foglio2!$E$6,Assistenti_Amm.vo!E770,IF(Foglio2!$J$3=Foglio2!$E$7,Resp_Coord_Amm.vo!E770,IF(Foglio2!$J$3=Foglio2!$E$8,Direttore_Amm.vo!E770,IF(Foglio2!$J$3=Foglio2!$E$9,Doc_mat_elem.re!E770,IF(Foglio2!$J$3=Foglio2!$E$10,Doc_dipl_scuola_sec.!E770,IF(Foglio2!$J$3=Foglio2!$E$11,Doc_scuola_media!E770,IF(Foglio2!$J$3=Foglio2!$E$12,Doc_laureati_scuola_sec.!E788,IF(Foglio2!$J$3=Foglio2!$E$13,Direttivi_capi_ist.!E770,0)))))))))))</f>
        <v>0</v>
      </c>
      <c r="H788" s="248">
        <f>IF(Foglio2!$J$3=Foglio2!$E$3,Ausiliari_Coll.Scol.!F770,IF(Foglio2!$J$3=Foglio2!$E$4,Collab._Tecnici!F770,IF(Foglio2!$J$3=Foglio2!$E$5,Assistenti_Tecnici!F770,IF(Foglio2!$J$3=Foglio2!$E$6,Assistenti_Amm.vo!F770,IF(Foglio2!$J$3=Foglio2!$E$7,Resp_Coord_Amm.vo!F770,IF(Foglio2!$J$3=Foglio2!$E$8,Direttore_Amm.vo!F770,IF(Foglio2!$J$3=Foglio2!$E$9,Doc_mat_elem.re!F770,IF(Foglio2!$J$3=Foglio2!$E$10,Doc_dipl_scuola_sec.!F770,IF(Foglio2!$J$3=Foglio2!$E$11,Doc_scuola_media!F770,IF(Foglio2!$J$3=Foglio2!$E$12,Doc_laureati_scuola_sec.!F788,IF(Foglio2!$J$3=Foglio2!$E$13,Direttivi_capi_ist.!F770,0)))))))))))</f>
        <v>0</v>
      </c>
      <c r="I788" s="248">
        <f>IF(Foglio2!$J$3=Foglio2!$E$3,Ausiliari_Coll.Scol.!G770,IF(Foglio2!$J$3=Foglio2!$E$4,Collab._Tecnici!G770,IF(Foglio2!$J$3=Foglio2!$E$5,Assistenti_Tecnici!G770,IF(Foglio2!$J$3=Foglio2!$E$6,Assistenti_Amm.vo!G770,IF(Foglio2!$J$3=Foglio2!$E$7,Resp_Coord_Amm.vo!G770,IF(Foglio2!$J$3=Foglio2!$E$8,Direttore_Amm.vo!G770,IF(Foglio2!$J$3=Foglio2!$E$9,Doc_mat_elem.re!G770,IF(Foglio2!$J$3=Foglio2!$E$10,Doc_dipl_scuola_sec.!G770,IF(Foglio2!$J$3=Foglio2!$E$11,Doc_scuola_media!G770,IF(Foglio2!$J$3=Foglio2!$E$12,Doc_laureati_scuola_sec.!G788,IF(Foglio2!$J$3=Foglio2!$E$13,Direttivi_capi_ist.!G770,0)))))))))))</f>
        <v>0</v>
      </c>
      <c r="J788" s="248">
        <f>IF(Foglio2!$J$3=Foglio2!$E$3,Ausiliari_Coll.Scol.!H770,IF(Foglio2!$J$3=Foglio2!$E$4,Collab._Tecnici!H770,IF(Foglio2!$J$3=Foglio2!$E$5,Assistenti_Tecnici!H770,IF(Foglio2!$J$3=Foglio2!$E$6,Assistenti_Amm.vo!H770,IF(Foglio2!$J$3=Foglio2!$E$7,Resp_Coord_Amm.vo!H770,IF(Foglio2!$J$3=Foglio2!$E$8,Direttore_Amm.vo!H770,IF(Foglio2!$J$3=Foglio2!$E$9,Doc_mat_elem.re!H770,IF(Foglio2!$J$3=Foglio2!$E$10,Doc_dipl_scuola_sec.!H770,IF(Foglio2!$J$3=Foglio2!$E$11,Doc_scuola_media!H770,IF(Foglio2!$J$3=Foglio2!$E$12,Doc_laureati_scuola_sec.!H788,IF(Foglio2!$J$3=Foglio2!$E$13,Direttivi_capi_ist.!H770,0)))))))))))</f>
        <v>0</v>
      </c>
      <c r="K788" s="248">
        <f>IF(Foglio2!$J$3=Foglio2!$E$3,Ausiliari_Coll.Scol.!I770,IF(Foglio2!$J$3=Foglio2!$E$4,Collab._Tecnici!I770,IF(Foglio2!$J$3=Foglio2!$E$5,Assistenti_Tecnici!I770,IF(Foglio2!$J$3=Foglio2!$E$6,Assistenti_Amm.vo!I770,IF(Foglio2!$J$3=Foglio2!$E$7,Resp_Coord_Amm.vo!I770,IF(Foglio2!$J$3=Foglio2!$E$8,Direttore_Amm.vo!I770,IF(Foglio2!$J$3=Foglio2!$E$9,Doc_mat_elem.re!I770,IF(Foglio2!$J$3=Foglio2!$E$10,Doc_dipl_scuola_sec.!I770,IF(Foglio2!$J$3=Foglio2!$E$11,Doc_scuola_media!I770,IF(Foglio2!$J$3=Foglio2!$E$12,Doc_laureati_scuola_sec.!I788,IF(Foglio2!$J$3=Foglio2!$E$13,Direttivi_capi_ist.!I770,0)))))))))))</f>
        <v>0</v>
      </c>
      <c r="L788" s="248">
        <f>IF(Foglio2!$J$3=Foglio2!$E$3,Ausiliari_Coll.Scol.!J770,IF(Foglio2!$J$3=Foglio2!$E$4,Collab._Tecnici!J770,IF(Foglio2!$J$3=Foglio2!$E$5,Assistenti_Tecnici!J770,IF(Foglio2!$J$3=Foglio2!$E$6,Assistenti_Amm.vo!J770,IF(Foglio2!$J$3=Foglio2!$E$7,Resp_Coord_Amm.vo!J770,IF(Foglio2!$J$3=Foglio2!$E$8,Direttore_Amm.vo!J770,IF(Foglio2!$J$3=Foglio2!$E$9,Doc_mat_elem.re!J770,IF(Foglio2!$J$3=Foglio2!$E$10,Doc_dipl_scuola_sec.!J770,IF(Foglio2!$J$3=Foglio2!$E$11,Doc_scuola_media!J770,IF(Foglio2!$J$3=Foglio2!$E$12,Doc_laureati_scuola_sec.!J788,IF(Foglio2!$J$3=Foglio2!$E$13,Direttivi_capi_ist.!J770,0)))))))))))</f>
        <v>0</v>
      </c>
      <c r="M788" s="249">
        <f>IF(Foglio2!$J$3=Foglio2!$E$3,Ausiliari_Coll.Scol.!K770,IF(Foglio2!$J$3=Foglio2!$E$4,Collab._Tecnici!K770,IF(Foglio2!$J$3=Foglio2!$E$5,Assistenti_Tecnici!K770,IF(Foglio2!$J$3=Foglio2!$E$6,Assistenti_Amm.vo!K770,IF(Foglio2!$J$3=Foglio2!$E$7,Resp_Coord_Amm.vo!K770,IF(Foglio2!$J$3=Foglio2!$E$8,Direttore_Amm.vo!K770,IF(Foglio2!$J$3=Foglio2!$E$9,Doc_mat_elem.re!K770,IF(Foglio2!$J$3=Foglio2!$E$10,Doc_dipl_scuola_sec.!K770,IF(Foglio2!$J$3=Foglio2!$E$11,Doc_scuola_media!K770,IF(Foglio2!$J$3=Foglio2!$E$12,Doc_laureati_scuola_sec.!K788,IF(Foglio2!$J$3=Foglio2!$E$13,Direttivi_capi_ist.!K770,0)))))))))))</f>
        <v>0</v>
      </c>
      <c r="N788" s="250">
        <f>IF(Foglio2!$J$3=Foglio2!$E$3,Ausiliari_Coll.Scol.!L770,IF(Foglio2!$J$3=Foglio2!$E$4,Collab._Tecnici!L770,IF(Foglio2!$J$3=Foglio2!$E$5,Assistenti_Tecnici!L770,IF(Foglio2!$J$3=Foglio2!$E$6,Assistenti_Amm.vo!L770,IF(Foglio2!$J$3=Foglio2!$E$7,Resp_Coord_Amm.vo!L770,IF(Foglio2!$J$3=Foglio2!$E$8,Direttore_Amm.vo!L770,IF(Foglio2!$J$3=Foglio2!$E$9,Doc_mat_elem.re!L770,IF(Foglio2!$J$3=Foglio2!$E$10,Doc_dipl_scuola_sec.!L770,IF(Foglio2!$J$3=Foglio2!$E$11,Doc_scuola_media!L770,IF(Foglio2!$J$3=Foglio2!$E$12,Doc_laureati_scuola_sec.!L788,IF(Foglio2!$J$3=Foglio2!$E$13,Direttivi_capi_ist.!L770,0)))))))))))</f>
        <v>0</v>
      </c>
      <c r="O788" s="251">
        <f>IF(Foglio2!$J$3=Foglio2!$E$3,Ausiliari_Coll.Scol.!M770,IF(Foglio2!$J$3=Foglio2!$E$4,Collab._Tecnici!M770,IF(Foglio2!$J$3=Foglio2!$E$5,Assistenti_Tecnici!M770,IF(Foglio2!$J$3=Foglio2!$E$6,Assistenti_Amm.vo!M770,IF(Foglio2!$J$3=Foglio2!$E$7,Resp_Coord_Amm.vo!M770,IF(Foglio2!$J$3=Foglio2!$E$8,Direttore_Amm.vo!M770,IF(Foglio2!$J$3=Foglio2!$E$9,Doc_mat_elem.re!M770,IF(Foglio2!$J$3=Foglio2!$E$10,Doc_dipl_scuola_sec.!M770,IF(Foglio2!$J$3=Foglio2!$E$11,Doc_scuola_media!M770,IF(Foglio2!$J$3=Foglio2!$E$12,Doc_laureati_scuola_sec.!M788,IF(Foglio2!$J$3=Foglio2!$E$13,Direttivi_capi_ist.!M770,0)))))))))))</f>
        <v>0</v>
      </c>
      <c r="P788" s="252">
        <f>IF(Foglio2!$J$3=Foglio2!$E$3,Ausiliari_Coll.Scol.!N770,IF(Foglio2!$J$3=Foglio2!$E$4,Collab._Tecnici!N770,IF(Foglio2!$J$3=Foglio2!$E$5,Assistenti_Tecnici!N770,IF(Foglio2!$J$3=Foglio2!$E$6,Assistenti_Amm.vo!N770,IF(Foglio2!$J$3=Foglio2!$E$7,Resp_Coord_Amm.vo!N770,IF(Foglio2!$J$3=Foglio2!$E$8,Direttore_Amm.vo!N770,IF(Foglio2!$J$3=Foglio2!$E$9,Doc_mat_elem.re!N770,IF(Foglio2!$J$3=Foglio2!$E$10,Doc_dipl_scuola_sec.!N770,IF(Foglio2!$J$3=Foglio2!$E$11,Doc_scuola_media!N770,IF(Foglio2!$J$3=Foglio2!$E$12,Doc_laureati_scuola_sec.!N788,IF(Foglio2!$J$3=Foglio2!$E$13,Direttivi_capi_ist.!N770,0)))))))))))</f>
        <v>0</v>
      </c>
      <c r="Q788" s="252">
        <f>IF(Foglio2!$J$3=Foglio2!$E$3,Ausiliari_Coll.Scol.!O770,IF(Foglio2!$J$3=Foglio2!$E$4,Collab._Tecnici!O770,IF(Foglio2!$J$3=Foglio2!$E$5,Assistenti_Tecnici!O770,IF(Foglio2!$J$3=Foglio2!$E$6,Assistenti_Amm.vo!O770,IF(Foglio2!$J$3=Foglio2!$E$7,Resp_Coord_Amm.vo!O770,IF(Foglio2!$J$3=Foglio2!$E$8,Direttore_Amm.vo!O770,IF(Foglio2!$J$3=Foglio2!$E$9,Doc_mat_elem.re!O770,IF(Foglio2!$J$3=Foglio2!$E$10,Doc_dipl_scuola_sec.!O770,IF(Foglio2!$J$3=Foglio2!$E$11,Doc_scuola_media!O770,IF(Foglio2!$J$3=Foglio2!$E$12,Doc_laureati_scuola_sec.!O788,IF(Foglio2!$J$3=Foglio2!$E$13,Direttivi_capi_ist.!O770,0)))))))))))</f>
        <v>0</v>
      </c>
      <c r="R788" s="252">
        <f>IF(Foglio2!$J$3=Foglio2!$E$3,Ausiliari_Coll.Scol.!P770,IF(Foglio2!$J$3=Foglio2!$E$4,Collab._Tecnici!P770,IF(Foglio2!$J$3=Foglio2!$E$5,Assistenti_Tecnici!P770,IF(Foglio2!$J$3=Foglio2!$E$6,Assistenti_Amm.vo!P770,IF(Foglio2!$J$3=Foglio2!$E$7,Resp_Coord_Amm.vo!P770,IF(Foglio2!$J$3=Foglio2!$E$8,Direttore_Amm.vo!P770,IF(Foglio2!$J$3=Foglio2!$E$9,Doc_mat_elem.re!P770,IF(Foglio2!$J$3=Foglio2!$E$10,Doc_dipl_scuola_sec.!P770,IF(Foglio2!$J$3=Foglio2!$E$11,Doc_scuola_media!P770,IF(Foglio2!$J$3=Foglio2!$E$12,Doc_laureati_scuola_sec.!P788,IF(Foglio2!$J$3=Foglio2!$E$13,Direttivi_capi_ist.!P770,0)))))))))))</f>
        <v>0</v>
      </c>
      <c r="S788" s="252">
        <f>IF(Foglio2!$J$3=Foglio2!$E$3,Ausiliari_Coll.Scol.!Q770,IF(Foglio2!$J$3=Foglio2!$E$4,Collab._Tecnici!Q770,IF(Foglio2!$J$3=Foglio2!$E$5,Assistenti_Tecnici!Q770,IF(Foglio2!$J$3=Foglio2!$E$6,Assistenti_Amm.vo!Q770,IF(Foglio2!$J$3=Foglio2!$E$7,Resp_Coord_Amm.vo!Q770,IF(Foglio2!$J$3=Foglio2!$E$8,Direttore_Amm.vo!Q770,IF(Foglio2!$J$3=Foglio2!$E$9,Doc_mat_elem.re!Q770,IF(Foglio2!$J$3=Foglio2!$E$10,Doc_dipl_scuola_sec.!Q770,IF(Foglio2!$J$3=Foglio2!$E$11,Doc_scuola_media!Q770,IF(Foglio2!$J$3=Foglio2!$E$12,Doc_laureati_scuola_sec.!Q788,IF(Foglio2!$J$3=Foglio2!$E$13,Direttivi_capi_ist.!Q770,0)))))))))))</f>
        <v>0</v>
      </c>
      <c r="T788" s="252">
        <f>IF(Foglio2!$J$3=Foglio2!$E$3,Ausiliari_Coll.Scol.!R770,IF(Foglio2!$J$3=Foglio2!$E$4,Collab._Tecnici!R770,IF(Foglio2!$J$3=Foglio2!$E$5,Assistenti_Tecnici!R770,IF(Foglio2!$J$3=Foglio2!$E$6,Assistenti_Amm.vo!R770,IF(Foglio2!$J$3=Foglio2!$E$7,Resp_Coord_Amm.vo!R770,IF(Foglio2!$J$3=Foglio2!$E$8,Direttore_Amm.vo!R770,IF(Foglio2!$J$3=Foglio2!$E$9,Doc_mat_elem.re!R770,IF(Foglio2!$J$3=Foglio2!$E$10,Doc_dipl_scuola_sec.!R770,IF(Foglio2!$J$3=Foglio2!$E$11,Doc_scuola_media!R770,IF(Foglio2!$J$3=Foglio2!$E$12,Doc_laureati_scuola_sec.!R788,IF(Foglio2!$J$3=Foglio2!$E$13,Direttivi_capi_ist.!R770,0)))))))))))</f>
        <v>0</v>
      </c>
      <c r="U788" s="252">
        <f t="shared" ref="U788" si="5010">(P788)/12*0.8</f>
        <v>0</v>
      </c>
      <c r="V788" s="252">
        <f t="shared" ref="V788" si="5011">(P788+R788)/12*0.8</f>
        <v>0</v>
      </c>
      <c r="W788" s="253" t="str">
        <f t="shared" ref="W788" si="5012">"Fascia Da "&amp;F788&amp;" a "&amp;F789&amp;" Decorrenza "&amp;DAY(C784)&amp;"/"&amp;MONTH(C784)&amp;"/"&amp;YEAR(C784)</f>
        <v>Fascia Da 15 a 20 Decorrenza 1/1/2020</v>
      </c>
    </row>
    <row r="789" spans="1:23" ht="9" customHeight="1" x14ac:dyDescent="0.2">
      <c r="B789" s="245">
        <f t="shared" si="4401"/>
        <v>43836</v>
      </c>
      <c r="C789" s="498"/>
      <c r="D789" s="498"/>
      <c r="E789" s="254" t="s">
        <v>4</v>
      </c>
      <c r="F789" s="255">
        <v>20</v>
      </c>
      <c r="G789" s="267">
        <f t="shared" si="4990"/>
        <v>0</v>
      </c>
      <c r="H789" s="267">
        <f t="shared" si="4990"/>
        <v>0</v>
      </c>
      <c r="I789" s="267">
        <f t="shared" si="4990"/>
        <v>0</v>
      </c>
      <c r="J789" s="267">
        <f t="shared" si="4990"/>
        <v>0</v>
      </c>
      <c r="K789" s="267">
        <f t="shared" si="4990"/>
        <v>0</v>
      </c>
      <c r="L789" s="266">
        <f t="shared" si="4990"/>
        <v>0</v>
      </c>
      <c r="M789" s="267">
        <f t="shared" si="4990"/>
        <v>0</v>
      </c>
      <c r="N789" s="182">
        <f t="shared" si="4990"/>
        <v>0</v>
      </c>
      <c r="O789" s="183">
        <f t="shared" si="4990"/>
        <v>0</v>
      </c>
      <c r="P789" s="184">
        <f t="shared" si="4990"/>
        <v>0</v>
      </c>
      <c r="Q789" s="184">
        <f t="shared" si="4990"/>
        <v>0</v>
      </c>
      <c r="R789" s="184">
        <f t="shared" si="4990"/>
        <v>0</v>
      </c>
      <c r="S789" s="184">
        <f t="shared" si="4990"/>
        <v>0</v>
      </c>
      <c r="T789" s="184">
        <f t="shared" si="4990"/>
        <v>0</v>
      </c>
      <c r="U789" s="184">
        <f t="shared" si="4990"/>
        <v>0</v>
      </c>
      <c r="V789" s="184">
        <f t="shared" si="4990"/>
        <v>0</v>
      </c>
    </row>
    <row r="790" spans="1:23" ht="12.75" customHeight="1" x14ac:dyDescent="0.2">
      <c r="A790" s="104">
        <f>IF(Foglio2!$J$7=1,TRUNC(Base!V790,0),TRUNC(Base!U790,0))</f>
        <v>0</v>
      </c>
      <c r="B790" s="245">
        <f t="shared" si="4401"/>
        <v>43837</v>
      </c>
      <c r="C790" s="498"/>
      <c r="D790" s="498"/>
      <c r="E790" s="259" t="s">
        <v>3</v>
      </c>
      <c r="F790" s="260">
        <v>21</v>
      </c>
      <c r="G790" s="248">
        <f>IF(Foglio2!$J$3=Foglio2!$E$3,Ausiliari_Coll.Scol.!E772,IF(Foglio2!$J$3=Foglio2!$E$4,Collab._Tecnici!E772,IF(Foglio2!$J$3=Foglio2!$E$5,Assistenti_Tecnici!E772,IF(Foglio2!$J$3=Foglio2!$E$6,Assistenti_Amm.vo!E772,IF(Foglio2!$J$3=Foglio2!$E$7,Resp_Coord_Amm.vo!E772,IF(Foglio2!$J$3=Foglio2!$E$8,Direttore_Amm.vo!E772,IF(Foglio2!$J$3=Foglio2!$E$9,Doc_mat_elem.re!E772,IF(Foglio2!$J$3=Foglio2!$E$10,Doc_dipl_scuola_sec.!E772,IF(Foglio2!$J$3=Foglio2!$E$11,Doc_scuola_media!E772,IF(Foglio2!$J$3=Foglio2!$E$12,Doc_laureati_scuola_sec.!E790,IF(Foglio2!$J$3=Foglio2!$E$13,Direttivi_capi_ist.!E772,0)))))))))))</f>
        <v>0</v>
      </c>
      <c r="H790" s="248">
        <f>IF(Foglio2!$J$3=Foglio2!$E$3,Ausiliari_Coll.Scol.!F772,IF(Foglio2!$J$3=Foglio2!$E$4,Collab._Tecnici!F772,IF(Foglio2!$J$3=Foglio2!$E$5,Assistenti_Tecnici!F772,IF(Foglio2!$J$3=Foglio2!$E$6,Assistenti_Amm.vo!F772,IF(Foglio2!$J$3=Foglio2!$E$7,Resp_Coord_Amm.vo!F772,IF(Foglio2!$J$3=Foglio2!$E$8,Direttore_Amm.vo!F772,IF(Foglio2!$J$3=Foglio2!$E$9,Doc_mat_elem.re!F772,IF(Foglio2!$J$3=Foglio2!$E$10,Doc_dipl_scuola_sec.!F772,IF(Foglio2!$J$3=Foglio2!$E$11,Doc_scuola_media!F772,IF(Foglio2!$J$3=Foglio2!$E$12,Doc_laureati_scuola_sec.!F790,IF(Foglio2!$J$3=Foglio2!$E$13,Direttivi_capi_ist.!F772,0)))))))))))</f>
        <v>0</v>
      </c>
      <c r="I790" s="248">
        <f>IF(Foglio2!$J$3=Foglio2!$E$3,Ausiliari_Coll.Scol.!G772,IF(Foglio2!$J$3=Foglio2!$E$4,Collab._Tecnici!G772,IF(Foglio2!$J$3=Foglio2!$E$5,Assistenti_Tecnici!G772,IF(Foglio2!$J$3=Foglio2!$E$6,Assistenti_Amm.vo!G772,IF(Foglio2!$J$3=Foglio2!$E$7,Resp_Coord_Amm.vo!G772,IF(Foglio2!$J$3=Foglio2!$E$8,Direttore_Amm.vo!G772,IF(Foglio2!$J$3=Foglio2!$E$9,Doc_mat_elem.re!G772,IF(Foglio2!$J$3=Foglio2!$E$10,Doc_dipl_scuola_sec.!G772,IF(Foglio2!$J$3=Foglio2!$E$11,Doc_scuola_media!G772,IF(Foglio2!$J$3=Foglio2!$E$12,Doc_laureati_scuola_sec.!G790,IF(Foglio2!$J$3=Foglio2!$E$13,Direttivi_capi_ist.!G772,0)))))))))))</f>
        <v>0</v>
      </c>
      <c r="J790" s="248">
        <f>IF(Foglio2!$J$3=Foglio2!$E$3,Ausiliari_Coll.Scol.!H772,IF(Foglio2!$J$3=Foglio2!$E$4,Collab._Tecnici!H772,IF(Foglio2!$J$3=Foglio2!$E$5,Assistenti_Tecnici!H772,IF(Foglio2!$J$3=Foglio2!$E$6,Assistenti_Amm.vo!H772,IF(Foglio2!$J$3=Foglio2!$E$7,Resp_Coord_Amm.vo!H772,IF(Foglio2!$J$3=Foglio2!$E$8,Direttore_Amm.vo!H772,IF(Foglio2!$J$3=Foglio2!$E$9,Doc_mat_elem.re!H772,IF(Foglio2!$J$3=Foglio2!$E$10,Doc_dipl_scuola_sec.!H772,IF(Foglio2!$J$3=Foglio2!$E$11,Doc_scuola_media!H772,IF(Foglio2!$J$3=Foglio2!$E$12,Doc_laureati_scuola_sec.!H790,IF(Foglio2!$J$3=Foglio2!$E$13,Direttivi_capi_ist.!H772,0)))))))))))</f>
        <v>0</v>
      </c>
      <c r="K790" s="248">
        <f>IF(Foglio2!$J$3=Foglio2!$E$3,Ausiliari_Coll.Scol.!I772,IF(Foglio2!$J$3=Foglio2!$E$4,Collab._Tecnici!I772,IF(Foglio2!$J$3=Foglio2!$E$5,Assistenti_Tecnici!I772,IF(Foglio2!$J$3=Foglio2!$E$6,Assistenti_Amm.vo!I772,IF(Foglio2!$J$3=Foglio2!$E$7,Resp_Coord_Amm.vo!I772,IF(Foglio2!$J$3=Foglio2!$E$8,Direttore_Amm.vo!I772,IF(Foglio2!$J$3=Foglio2!$E$9,Doc_mat_elem.re!I772,IF(Foglio2!$J$3=Foglio2!$E$10,Doc_dipl_scuola_sec.!I772,IF(Foglio2!$J$3=Foglio2!$E$11,Doc_scuola_media!I772,IF(Foglio2!$J$3=Foglio2!$E$12,Doc_laureati_scuola_sec.!I790,IF(Foglio2!$J$3=Foglio2!$E$13,Direttivi_capi_ist.!I772,0)))))))))))</f>
        <v>0</v>
      </c>
      <c r="L790" s="248">
        <f>IF(Foglio2!$J$3=Foglio2!$E$3,Ausiliari_Coll.Scol.!J772,IF(Foglio2!$J$3=Foglio2!$E$4,Collab._Tecnici!J772,IF(Foglio2!$J$3=Foglio2!$E$5,Assistenti_Tecnici!J772,IF(Foglio2!$J$3=Foglio2!$E$6,Assistenti_Amm.vo!J772,IF(Foglio2!$J$3=Foglio2!$E$7,Resp_Coord_Amm.vo!J772,IF(Foglio2!$J$3=Foglio2!$E$8,Direttore_Amm.vo!J772,IF(Foglio2!$J$3=Foglio2!$E$9,Doc_mat_elem.re!J772,IF(Foglio2!$J$3=Foglio2!$E$10,Doc_dipl_scuola_sec.!J772,IF(Foglio2!$J$3=Foglio2!$E$11,Doc_scuola_media!J772,IF(Foglio2!$J$3=Foglio2!$E$12,Doc_laureati_scuola_sec.!J790,IF(Foglio2!$J$3=Foglio2!$E$13,Direttivi_capi_ist.!J772,0)))))))))))</f>
        <v>0</v>
      </c>
      <c r="M790" s="249">
        <f>IF(Foglio2!$J$3=Foglio2!$E$3,Ausiliari_Coll.Scol.!K772,IF(Foglio2!$J$3=Foglio2!$E$4,Collab._Tecnici!K772,IF(Foglio2!$J$3=Foglio2!$E$5,Assistenti_Tecnici!K772,IF(Foglio2!$J$3=Foglio2!$E$6,Assistenti_Amm.vo!K772,IF(Foglio2!$J$3=Foglio2!$E$7,Resp_Coord_Amm.vo!K772,IF(Foglio2!$J$3=Foglio2!$E$8,Direttore_Amm.vo!K772,IF(Foglio2!$J$3=Foglio2!$E$9,Doc_mat_elem.re!K772,IF(Foglio2!$J$3=Foglio2!$E$10,Doc_dipl_scuola_sec.!K772,IF(Foglio2!$J$3=Foglio2!$E$11,Doc_scuola_media!K772,IF(Foglio2!$J$3=Foglio2!$E$12,Doc_laureati_scuola_sec.!K790,IF(Foglio2!$J$3=Foglio2!$E$13,Direttivi_capi_ist.!K772,0)))))))))))</f>
        <v>0</v>
      </c>
      <c r="N790" s="250">
        <f>IF(Foglio2!$J$3=Foglio2!$E$3,Ausiliari_Coll.Scol.!L772,IF(Foglio2!$J$3=Foglio2!$E$4,Collab._Tecnici!L772,IF(Foglio2!$J$3=Foglio2!$E$5,Assistenti_Tecnici!L772,IF(Foglio2!$J$3=Foglio2!$E$6,Assistenti_Amm.vo!L772,IF(Foglio2!$J$3=Foglio2!$E$7,Resp_Coord_Amm.vo!L772,IF(Foglio2!$J$3=Foglio2!$E$8,Direttore_Amm.vo!L772,IF(Foglio2!$J$3=Foglio2!$E$9,Doc_mat_elem.re!L772,IF(Foglio2!$J$3=Foglio2!$E$10,Doc_dipl_scuola_sec.!L772,IF(Foglio2!$J$3=Foglio2!$E$11,Doc_scuola_media!L772,IF(Foglio2!$J$3=Foglio2!$E$12,Doc_laureati_scuola_sec.!L790,IF(Foglio2!$J$3=Foglio2!$E$13,Direttivi_capi_ist.!L772,0)))))))))))</f>
        <v>0</v>
      </c>
      <c r="O790" s="251">
        <f>IF(Foglio2!$J$3=Foglio2!$E$3,Ausiliari_Coll.Scol.!M772,IF(Foglio2!$J$3=Foglio2!$E$4,Collab._Tecnici!M772,IF(Foglio2!$J$3=Foglio2!$E$5,Assistenti_Tecnici!M772,IF(Foglio2!$J$3=Foglio2!$E$6,Assistenti_Amm.vo!M772,IF(Foglio2!$J$3=Foglio2!$E$7,Resp_Coord_Amm.vo!M772,IF(Foglio2!$J$3=Foglio2!$E$8,Direttore_Amm.vo!M772,IF(Foglio2!$J$3=Foglio2!$E$9,Doc_mat_elem.re!M772,IF(Foglio2!$J$3=Foglio2!$E$10,Doc_dipl_scuola_sec.!M772,IF(Foglio2!$J$3=Foglio2!$E$11,Doc_scuola_media!M772,IF(Foglio2!$J$3=Foglio2!$E$12,Doc_laureati_scuola_sec.!M790,IF(Foglio2!$J$3=Foglio2!$E$13,Direttivi_capi_ist.!M772,0)))))))))))</f>
        <v>0</v>
      </c>
      <c r="P790" s="252">
        <f>IF(Foglio2!$J$3=Foglio2!$E$3,Ausiliari_Coll.Scol.!N772,IF(Foglio2!$J$3=Foglio2!$E$4,Collab._Tecnici!N772,IF(Foglio2!$J$3=Foglio2!$E$5,Assistenti_Tecnici!N772,IF(Foglio2!$J$3=Foglio2!$E$6,Assistenti_Amm.vo!N772,IF(Foglio2!$J$3=Foglio2!$E$7,Resp_Coord_Amm.vo!N772,IF(Foglio2!$J$3=Foglio2!$E$8,Direttore_Amm.vo!N772,IF(Foglio2!$J$3=Foglio2!$E$9,Doc_mat_elem.re!N772,IF(Foglio2!$J$3=Foglio2!$E$10,Doc_dipl_scuola_sec.!N772,IF(Foglio2!$J$3=Foglio2!$E$11,Doc_scuola_media!N772,IF(Foglio2!$J$3=Foglio2!$E$12,Doc_laureati_scuola_sec.!N790,IF(Foglio2!$J$3=Foglio2!$E$13,Direttivi_capi_ist.!N772,0)))))))))))</f>
        <v>0</v>
      </c>
      <c r="Q790" s="252">
        <f>IF(Foglio2!$J$3=Foglio2!$E$3,Ausiliari_Coll.Scol.!O772,IF(Foglio2!$J$3=Foglio2!$E$4,Collab._Tecnici!O772,IF(Foglio2!$J$3=Foglio2!$E$5,Assistenti_Tecnici!O772,IF(Foglio2!$J$3=Foglio2!$E$6,Assistenti_Amm.vo!O772,IF(Foglio2!$J$3=Foglio2!$E$7,Resp_Coord_Amm.vo!O772,IF(Foglio2!$J$3=Foglio2!$E$8,Direttore_Amm.vo!O772,IF(Foglio2!$J$3=Foglio2!$E$9,Doc_mat_elem.re!O772,IF(Foglio2!$J$3=Foglio2!$E$10,Doc_dipl_scuola_sec.!O772,IF(Foglio2!$J$3=Foglio2!$E$11,Doc_scuola_media!O772,IF(Foglio2!$J$3=Foglio2!$E$12,Doc_laureati_scuola_sec.!O790,IF(Foglio2!$J$3=Foglio2!$E$13,Direttivi_capi_ist.!O772,0)))))))))))</f>
        <v>0</v>
      </c>
      <c r="R790" s="252">
        <f>IF(Foglio2!$J$3=Foglio2!$E$3,Ausiliari_Coll.Scol.!P772,IF(Foglio2!$J$3=Foglio2!$E$4,Collab._Tecnici!P772,IF(Foglio2!$J$3=Foglio2!$E$5,Assistenti_Tecnici!P772,IF(Foglio2!$J$3=Foglio2!$E$6,Assistenti_Amm.vo!P772,IF(Foglio2!$J$3=Foglio2!$E$7,Resp_Coord_Amm.vo!P772,IF(Foglio2!$J$3=Foglio2!$E$8,Direttore_Amm.vo!P772,IF(Foglio2!$J$3=Foglio2!$E$9,Doc_mat_elem.re!P772,IF(Foglio2!$J$3=Foglio2!$E$10,Doc_dipl_scuola_sec.!P772,IF(Foglio2!$J$3=Foglio2!$E$11,Doc_scuola_media!P772,IF(Foglio2!$J$3=Foglio2!$E$12,Doc_laureati_scuola_sec.!P790,IF(Foglio2!$J$3=Foglio2!$E$13,Direttivi_capi_ist.!P772,0)))))))))))</f>
        <v>0</v>
      </c>
      <c r="S790" s="252">
        <f>IF(Foglio2!$J$3=Foglio2!$E$3,Ausiliari_Coll.Scol.!Q772,IF(Foglio2!$J$3=Foglio2!$E$4,Collab._Tecnici!Q772,IF(Foglio2!$J$3=Foglio2!$E$5,Assistenti_Tecnici!Q772,IF(Foglio2!$J$3=Foglio2!$E$6,Assistenti_Amm.vo!Q772,IF(Foglio2!$J$3=Foglio2!$E$7,Resp_Coord_Amm.vo!Q772,IF(Foglio2!$J$3=Foglio2!$E$8,Direttore_Amm.vo!Q772,IF(Foglio2!$J$3=Foglio2!$E$9,Doc_mat_elem.re!Q772,IF(Foglio2!$J$3=Foglio2!$E$10,Doc_dipl_scuola_sec.!Q772,IF(Foglio2!$J$3=Foglio2!$E$11,Doc_scuola_media!Q772,IF(Foglio2!$J$3=Foglio2!$E$12,Doc_laureati_scuola_sec.!Q790,IF(Foglio2!$J$3=Foglio2!$E$13,Direttivi_capi_ist.!Q772,0)))))))))))</f>
        <v>0</v>
      </c>
      <c r="T790" s="252">
        <f>IF(Foglio2!$J$3=Foglio2!$E$3,Ausiliari_Coll.Scol.!R772,IF(Foglio2!$J$3=Foglio2!$E$4,Collab._Tecnici!R772,IF(Foglio2!$J$3=Foglio2!$E$5,Assistenti_Tecnici!R772,IF(Foglio2!$J$3=Foglio2!$E$6,Assistenti_Amm.vo!R772,IF(Foglio2!$J$3=Foglio2!$E$7,Resp_Coord_Amm.vo!R772,IF(Foglio2!$J$3=Foglio2!$E$8,Direttore_Amm.vo!R772,IF(Foglio2!$J$3=Foglio2!$E$9,Doc_mat_elem.re!R772,IF(Foglio2!$J$3=Foglio2!$E$10,Doc_dipl_scuola_sec.!R772,IF(Foglio2!$J$3=Foglio2!$E$11,Doc_scuola_media!R772,IF(Foglio2!$J$3=Foglio2!$E$12,Doc_laureati_scuola_sec.!R790,IF(Foglio2!$J$3=Foglio2!$E$13,Direttivi_capi_ist.!R772,0)))))))))))</f>
        <v>0</v>
      </c>
      <c r="U790" s="252">
        <f t="shared" ref="U790" si="5013">(P790)/12*0.8</f>
        <v>0</v>
      </c>
      <c r="V790" s="252">
        <f t="shared" ref="V790" si="5014">(P790+R790)/12*0.8</f>
        <v>0</v>
      </c>
      <c r="W790" s="253" t="str">
        <f t="shared" ref="W790" si="5015">"Fascia Da "&amp;F790&amp;" a "&amp;F791&amp;" Decorrenza "&amp;DAY(C784)&amp;"/"&amp;MONTH(C784)&amp;"/"&amp;YEAR(C784)</f>
        <v>Fascia Da 21 a 27 Decorrenza 1/1/2020</v>
      </c>
    </row>
    <row r="791" spans="1:23" ht="9" customHeight="1" x14ac:dyDescent="0.2">
      <c r="B791" s="245">
        <f t="shared" si="4401"/>
        <v>43838</v>
      </c>
      <c r="C791" s="498"/>
      <c r="D791" s="498"/>
      <c r="E791" s="254" t="s">
        <v>4</v>
      </c>
      <c r="F791" s="255">
        <v>27</v>
      </c>
      <c r="G791" s="267">
        <f t="shared" si="4994"/>
        <v>0</v>
      </c>
      <c r="H791" s="267">
        <f t="shared" si="4994"/>
        <v>0</v>
      </c>
      <c r="I791" s="267">
        <f t="shared" si="4994"/>
        <v>0</v>
      </c>
      <c r="J791" s="267">
        <f t="shared" si="4994"/>
        <v>0</v>
      </c>
      <c r="K791" s="267">
        <f t="shared" si="4994"/>
        <v>0</v>
      </c>
      <c r="L791" s="266">
        <f t="shared" si="4994"/>
        <v>0</v>
      </c>
      <c r="M791" s="267">
        <f t="shared" si="4994"/>
        <v>0</v>
      </c>
      <c r="N791" s="182">
        <f t="shared" si="4994"/>
        <v>0</v>
      </c>
      <c r="O791" s="183">
        <f t="shared" si="4994"/>
        <v>0</v>
      </c>
      <c r="P791" s="184">
        <f t="shared" si="4994"/>
        <v>0</v>
      </c>
      <c r="Q791" s="184">
        <f t="shared" si="4994"/>
        <v>0</v>
      </c>
      <c r="R791" s="184">
        <f t="shared" si="4994"/>
        <v>0</v>
      </c>
      <c r="S791" s="184">
        <f t="shared" si="4994"/>
        <v>0</v>
      </c>
      <c r="T791" s="184">
        <f t="shared" si="4994"/>
        <v>0</v>
      </c>
      <c r="U791" s="184">
        <f t="shared" si="4994"/>
        <v>0</v>
      </c>
      <c r="V791" s="184">
        <f t="shared" si="4994"/>
        <v>0</v>
      </c>
    </row>
    <row r="792" spans="1:23" ht="12.75" customHeight="1" x14ac:dyDescent="0.2">
      <c r="A792" s="104">
        <f>IF(Foglio2!$J$7=1,TRUNC(Base!V792,0),TRUNC(Base!U792,0))</f>
        <v>0</v>
      </c>
      <c r="B792" s="245">
        <f t="shared" si="4401"/>
        <v>43839</v>
      </c>
      <c r="C792" s="498"/>
      <c r="D792" s="498"/>
      <c r="E792" s="259" t="s">
        <v>3</v>
      </c>
      <c r="F792" s="260">
        <v>28</v>
      </c>
      <c r="G792" s="248">
        <f>IF(Foglio2!$J$3=Foglio2!$E$3,Ausiliari_Coll.Scol.!E774,IF(Foglio2!$J$3=Foglio2!$E$4,Collab._Tecnici!E774,IF(Foglio2!$J$3=Foglio2!$E$5,Assistenti_Tecnici!E774,IF(Foglio2!$J$3=Foglio2!$E$6,Assistenti_Amm.vo!E774,IF(Foglio2!$J$3=Foglio2!$E$7,Resp_Coord_Amm.vo!E774,IF(Foglio2!$J$3=Foglio2!$E$8,Direttore_Amm.vo!E774,IF(Foglio2!$J$3=Foglio2!$E$9,Doc_mat_elem.re!E774,IF(Foglio2!$J$3=Foglio2!$E$10,Doc_dipl_scuola_sec.!E774,IF(Foglio2!$J$3=Foglio2!$E$11,Doc_scuola_media!E774,IF(Foglio2!$J$3=Foglio2!$E$12,Doc_laureati_scuola_sec.!E792,IF(Foglio2!$J$3=Foglio2!$E$13,Direttivi_capi_ist.!E774,0)))))))))))</f>
        <v>0</v>
      </c>
      <c r="H792" s="248">
        <f>IF(Foglio2!$J$3=Foglio2!$E$3,Ausiliari_Coll.Scol.!F774,IF(Foglio2!$J$3=Foglio2!$E$4,Collab._Tecnici!F774,IF(Foglio2!$J$3=Foglio2!$E$5,Assistenti_Tecnici!F774,IF(Foglio2!$J$3=Foglio2!$E$6,Assistenti_Amm.vo!F774,IF(Foglio2!$J$3=Foglio2!$E$7,Resp_Coord_Amm.vo!F774,IF(Foglio2!$J$3=Foglio2!$E$8,Direttore_Amm.vo!F774,IF(Foglio2!$J$3=Foglio2!$E$9,Doc_mat_elem.re!F774,IF(Foglio2!$J$3=Foglio2!$E$10,Doc_dipl_scuola_sec.!F774,IF(Foglio2!$J$3=Foglio2!$E$11,Doc_scuola_media!F774,IF(Foglio2!$J$3=Foglio2!$E$12,Doc_laureati_scuola_sec.!F792,IF(Foglio2!$J$3=Foglio2!$E$13,Direttivi_capi_ist.!F774,0)))))))))))</f>
        <v>0</v>
      </c>
      <c r="I792" s="248">
        <f>IF(Foglio2!$J$3=Foglio2!$E$3,Ausiliari_Coll.Scol.!G774,IF(Foglio2!$J$3=Foglio2!$E$4,Collab._Tecnici!G774,IF(Foglio2!$J$3=Foglio2!$E$5,Assistenti_Tecnici!G774,IF(Foglio2!$J$3=Foglio2!$E$6,Assistenti_Amm.vo!G774,IF(Foglio2!$J$3=Foglio2!$E$7,Resp_Coord_Amm.vo!G774,IF(Foglio2!$J$3=Foglio2!$E$8,Direttore_Amm.vo!G774,IF(Foglio2!$J$3=Foglio2!$E$9,Doc_mat_elem.re!G774,IF(Foglio2!$J$3=Foglio2!$E$10,Doc_dipl_scuola_sec.!G774,IF(Foglio2!$J$3=Foglio2!$E$11,Doc_scuola_media!G774,IF(Foglio2!$J$3=Foglio2!$E$12,Doc_laureati_scuola_sec.!G792,IF(Foglio2!$J$3=Foglio2!$E$13,Direttivi_capi_ist.!G774,0)))))))))))</f>
        <v>0</v>
      </c>
      <c r="J792" s="248">
        <f>IF(Foglio2!$J$3=Foglio2!$E$3,Ausiliari_Coll.Scol.!H774,IF(Foglio2!$J$3=Foglio2!$E$4,Collab._Tecnici!H774,IF(Foglio2!$J$3=Foglio2!$E$5,Assistenti_Tecnici!H774,IF(Foglio2!$J$3=Foglio2!$E$6,Assistenti_Amm.vo!H774,IF(Foglio2!$J$3=Foglio2!$E$7,Resp_Coord_Amm.vo!H774,IF(Foglio2!$J$3=Foglio2!$E$8,Direttore_Amm.vo!H774,IF(Foglio2!$J$3=Foglio2!$E$9,Doc_mat_elem.re!H774,IF(Foglio2!$J$3=Foglio2!$E$10,Doc_dipl_scuola_sec.!H774,IF(Foglio2!$J$3=Foglio2!$E$11,Doc_scuola_media!H774,IF(Foglio2!$J$3=Foglio2!$E$12,Doc_laureati_scuola_sec.!H792,IF(Foglio2!$J$3=Foglio2!$E$13,Direttivi_capi_ist.!H774,0)))))))))))</f>
        <v>0</v>
      </c>
      <c r="K792" s="248">
        <f>IF(Foglio2!$J$3=Foglio2!$E$3,Ausiliari_Coll.Scol.!I774,IF(Foglio2!$J$3=Foglio2!$E$4,Collab._Tecnici!I774,IF(Foglio2!$J$3=Foglio2!$E$5,Assistenti_Tecnici!I774,IF(Foglio2!$J$3=Foglio2!$E$6,Assistenti_Amm.vo!I774,IF(Foglio2!$J$3=Foglio2!$E$7,Resp_Coord_Amm.vo!I774,IF(Foglio2!$J$3=Foglio2!$E$8,Direttore_Amm.vo!I774,IF(Foglio2!$J$3=Foglio2!$E$9,Doc_mat_elem.re!I774,IF(Foglio2!$J$3=Foglio2!$E$10,Doc_dipl_scuola_sec.!I774,IF(Foglio2!$J$3=Foglio2!$E$11,Doc_scuola_media!I774,IF(Foglio2!$J$3=Foglio2!$E$12,Doc_laureati_scuola_sec.!I792,IF(Foglio2!$J$3=Foglio2!$E$13,Direttivi_capi_ist.!I774,0)))))))))))</f>
        <v>0</v>
      </c>
      <c r="L792" s="248">
        <f>IF(Foglio2!$J$3=Foglio2!$E$3,Ausiliari_Coll.Scol.!J774,IF(Foglio2!$J$3=Foglio2!$E$4,Collab._Tecnici!J774,IF(Foglio2!$J$3=Foglio2!$E$5,Assistenti_Tecnici!J774,IF(Foglio2!$J$3=Foglio2!$E$6,Assistenti_Amm.vo!J774,IF(Foglio2!$J$3=Foglio2!$E$7,Resp_Coord_Amm.vo!J774,IF(Foglio2!$J$3=Foglio2!$E$8,Direttore_Amm.vo!J774,IF(Foglio2!$J$3=Foglio2!$E$9,Doc_mat_elem.re!J774,IF(Foglio2!$J$3=Foglio2!$E$10,Doc_dipl_scuola_sec.!J774,IF(Foglio2!$J$3=Foglio2!$E$11,Doc_scuola_media!J774,IF(Foglio2!$J$3=Foglio2!$E$12,Doc_laureati_scuola_sec.!J792,IF(Foglio2!$J$3=Foglio2!$E$13,Direttivi_capi_ist.!J774,0)))))))))))</f>
        <v>0</v>
      </c>
      <c r="M792" s="249">
        <f>IF(Foglio2!$J$3=Foglio2!$E$3,Ausiliari_Coll.Scol.!K774,IF(Foglio2!$J$3=Foglio2!$E$4,Collab._Tecnici!K774,IF(Foglio2!$J$3=Foglio2!$E$5,Assistenti_Tecnici!K774,IF(Foglio2!$J$3=Foglio2!$E$6,Assistenti_Amm.vo!K774,IF(Foglio2!$J$3=Foglio2!$E$7,Resp_Coord_Amm.vo!K774,IF(Foglio2!$J$3=Foglio2!$E$8,Direttore_Amm.vo!K774,IF(Foglio2!$J$3=Foglio2!$E$9,Doc_mat_elem.re!K774,IF(Foglio2!$J$3=Foglio2!$E$10,Doc_dipl_scuola_sec.!K774,IF(Foglio2!$J$3=Foglio2!$E$11,Doc_scuola_media!K774,IF(Foglio2!$J$3=Foglio2!$E$12,Doc_laureati_scuola_sec.!K792,IF(Foglio2!$J$3=Foglio2!$E$13,Direttivi_capi_ist.!K774,0)))))))))))</f>
        <v>0</v>
      </c>
      <c r="N792" s="250">
        <f>IF(Foglio2!$J$3=Foglio2!$E$3,Ausiliari_Coll.Scol.!L774,IF(Foglio2!$J$3=Foglio2!$E$4,Collab._Tecnici!L774,IF(Foglio2!$J$3=Foglio2!$E$5,Assistenti_Tecnici!L774,IF(Foglio2!$J$3=Foglio2!$E$6,Assistenti_Amm.vo!L774,IF(Foglio2!$J$3=Foglio2!$E$7,Resp_Coord_Amm.vo!L774,IF(Foglio2!$J$3=Foglio2!$E$8,Direttore_Amm.vo!L774,IF(Foglio2!$J$3=Foglio2!$E$9,Doc_mat_elem.re!L774,IF(Foglio2!$J$3=Foglio2!$E$10,Doc_dipl_scuola_sec.!L774,IF(Foglio2!$J$3=Foglio2!$E$11,Doc_scuola_media!L774,IF(Foglio2!$J$3=Foglio2!$E$12,Doc_laureati_scuola_sec.!L792,IF(Foglio2!$J$3=Foglio2!$E$13,Direttivi_capi_ist.!L774,0)))))))))))</f>
        <v>0</v>
      </c>
      <c r="O792" s="251">
        <f>IF(Foglio2!$J$3=Foglio2!$E$3,Ausiliari_Coll.Scol.!M774,IF(Foglio2!$J$3=Foglio2!$E$4,Collab._Tecnici!M774,IF(Foglio2!$J$3=Foglio2!$E$5,Assistenti_Tecnici!M774,IF(Foglio2!$J$3=Foglio2!$E$6,Assistenti_Amm.vo!M774,IF(Foglio2!$J$3=Foglio2!$E$7,Resp_Coord_Amm.vo!M774,IF(Foglio2!$J$3=Foglio2!$E$8,Direttore_Amm.vo!M774,IF(Foglio2!$J$3=Foglio2!$E$9,Doc_mat_elem.re!M774,IF(Foglio2!$J$3=Foglio2!$E$10,Doc_dipl_scuola_sec.!M774,IF(Foglio2!$J$3=Foglio2!$E$11,Doc_scuola_media!M774,IF(Foglio2!$J$3=Foglio2!$E$12,Doc_laureati_scuola_sec.!M792,IF(Foglio2!$J$3=Foglio2!$E$13,Direttivi_capi_ist.!M774,0)))))))))))</f>
        <v>0</v>
      </c>
      <c r="P792" s="252">
        <f>IF(Foglio2!$J$3=Foglio2!$E$3,Ausiliari_Coll.Scol.!N774,IF(Foglio2!$J$3=Foglio2!$E$4,Collab._Tecnici!N774,IF(Foglio2!$J$3=Foglio2!$E$5,Assistenti_Tecnici!N774,IF(Foglio2!$J$3=Foglio2!$E$6,Assistenti_Amm.vo!N774,IF(Foglio2!$J$3=Foglio2!$E$7,Resp_Coord_Amm.vo!N774,IF(Foglio2!$J$3=Foglio2!$E$8,Direttore_Amm.vo!N774,IF(Foglio2!$J$3=Foglio2!$E$9,Doc_mat_elem.re!N774,IF(Foglio2!$J$3=Foglio2!$E$10,Doc_dipl_scuola_sec.!N774,IF(Foglio2!$J$3=Foglio2!$E$11,Doc_scuola_media!N774,IF(Foglio2!$J$3=Foglio2!$E$12,Doc_laureati_scuola_sec.!N792,IF(Foglio2!$J$3=Foglio2!$E$13,Direttivi_capi_ist.!N774,0)))))))))))</f>
        <v>0</v>
      </c>
      <c r="Q792" s="252">
        <f>IF(Foglio2!$J$3=Foglio2!$E$3,Ausiliari_Coll.Scol.!O774,IF(Foglio2!$J$3=Foglio2!$E$4,Collab._Tecnici!O774,IF(Foglio2!$J$3=Foglio2!$E$5,Assistenti_Tecnici!O774,IF(Foglio2!$J$3=Foglio2!$E$6,Assistenti_Amm.vo!O774,IF(Foglio2!$J$3=Foglio2!$E$7,Resp_Coord_Amm.vo!O774,IF(Foglio2!$J$3=Foglio2!$E$8,Direttore_Amm.vo!O774,IF(Foglio2!$J$3=Foglio2!$E$9,Doc_mat_elem.re!O774,IF(Foglio2!$J$3=Foglio2!$E$10,Doc_dipl_scuola_sec.!O774,IF(Foglio2!$J$3=Foglio2!$E$11,Doc_scuola_media!O774,IF(Foglio2!$J$3=Foglio2!$E$12,Doc_laureati_scuola_sec.!O792,IF(Foglio2!$J$3=Foglio2!$E$13,Direttivi_capi_ist.!O774,0)))))))))))</f>
        <v>0</v>
      </c>
      <c r="R792" s="252">
        <f>IF(Foglio2!$J$3=Foglio2!$E$3,Ausiliari_Coll.Scol.!P774,IF(Foglio2!$J$3=Foglio2!$E$4,Collab._Tecnici!P774,IF(Foglio2!$J$3=Foglio2!$E$5,Assistenti_Tecnici!P774,IF(Foglio2!$J$3=Foglio2!$E$6,Assistenti_Amm.vo!P774,IF(Foglio2!$J$3=Foglio2!$E$7,Resp_Coord_Amm.vo!P774,IF(Foglio2!$J$3=Foglio2!$E$8,Direttore_Amm.vo!P774,IF(Foglio2!$J$3=Foglio2!$E$9,Doc_mat_elem.re!P774,IF(Foglio2!$J$3=Foglio2!$E$10,Doc_dipl_scuola_sec.!P774,IF(Foglio2!$J$3=Foglio2!$E$11,Doc_scuola_media!P774,IF(Foglio2!$J$3=Foglio2!$E$12,Doc_laureati_scuola_sec.!P792,IF(Foglio2!$J$3=Foglio2!$E$13,Direttivi_capi_ist.!P774,0)))))))))))</f>
        <v>0</v>
      </c>
      <c r="S792" s="252">
        <f>IF(Foglio2!$J$3=Foglio2!$E$3,Ausiliari_Coll.Scol.!Q774,IF(Foglio2!$J$3=Foglio2!$E$4,Collab._Tecnici!Q774,IF(Foglio2!$J$3=Foglio2!$E$5,Assistenti_Tecnici!Q774,IF(Foglio2!$J$3=Foglio2!$E$6,Assistenti_Amm.vo!Q774,IF(Foglio2!$J$3=Foglio2!$E$7,Resp_Coord_Amm.vo!Q774,IF(Foglio2!$J$3=Foglio2!$E$8,Direttore_Amm.vo!Q774,IF(Foglio2!$J$3=Foglio2!$E$9,Doc_mat_elem.re!Q774,IF(Foglio2!$J$3=Foglio2!$E$10,Doc_dipl_scuola_sec.!Q774,IF(Foglio2!$J$3=Foglio2!$E$11,Doc_scuola_media!Q774,IF(Foglio2!$J$3=Foglio2!$E$12,Doc_laureati_scuola_sec.!Q792,IF(Foglio2!$J$3=Foglio2!$E$13,Direttivi_capi_ist.!Q774,0)))))))))))</f>
        <v>0</v>
      </c>
      <c r="T792" s="252">
        <f>IF(Foglio2!$J$3=Foglio2!$E$3,Ausiliari_Coll.Scol.!R774,IF(Foglio2!$J$3=Foglio2!$E$4,Collab._Tecnici!R774,IF(Foglio2!$J$3=Foglio2!$E$5,Assistenti_Tecnici!R774,IF(Foglio2!$J$3=Foglio2!$E$6,Assistenti_Amm.vo!R774,IF(Foglio2!$J$3=Foglio2!$E$7,Resp_Coord_Amm.vo!R774,IF(Foglio2!$J$3=Foglio2!$E$8,Direttore_Amm.vo!R774,IF(Foglio2!$J$3=Foglio2!$E$9,Doc_mat_elem.re!R774,IF(Foglio2!$J$3=Foglio2!$E$10,Doc_dipl_scuola_sec.!R774,IF(Foglio2!$J$3=Foglio2!$E$11,Doc_scuola_media!R774,IF(Foglio2!$J$3=Foglio2!$E$12,Doc_laureati_scuola_sec.!R792,IF(Foglio2!$J$3=Foglio2!$E$13,Direttivi_capi_ist.!R774,0)))))))))))</f>
        <v>0</v>
      </c>
      <c r="U792" s="252">
        <f t="shared" ref="U792" si="5016">(P792)/12*0.8</f>
        <v>0</v>
      </c>
      <c r="V792" s="252">
        <f t="shared" ref="V792" si="5017">(P792+R792)/12*0.8</f>
        <v>0</v>
      </c>
      <c r="W792" s="253" t="str">
        <f t="shared" ref="W792" si="5018">"Fascia Da "&amp;F792&amp;" a "&amp;F793&amp;" Decorrenza "&amp;DAY(C784)&amp;"/"&amp;MONTH(C784)&amp;"/"&amp;YEAR(C784)</f>
        <v>Fascia Da 28 a 34 Decorrenza 1/1/2020</v>
      </c>
    </row>
    <row r="793" spans="1:23" ht="9" customHeight="1" x14ac:dyDescent="0.2">
      <c r="B793" s="245">
        <f t="shared" si="4401"/>
        <v>43840</v>
      </c>
      <c r="C793" s="498"/>
      <c r="D793" s="498"/>
      <c r="E793" s="254" t="s">
        <v>4</v>
      </c>
      <c r="F793" s="255">
        <v>34</v>
      </c>
      <c r="G793" s="267">
        <f t="shared" si="4998"/>
        <v>0</v>
      </c>
      <c r="H793" s="267">
        <f t="shared" si="4998"/>
        <v>0</v>
      </c>
      <c r="I793" s="267">
        <f t="shared" si="4998"/>
        <v>0</v>
      </c>
      <c r="J793" s="267">
        <f t="shared" si="4998"/>
        <v>0</v>
      </c>
      <c r="K793" s="267">
        <f t="shared" si="4998"/>
        <v>0</v>
      </c>
      <c r="L793" s="266">
        <f t="shared" si="4998"/>
        <v>0</v>
      </c>
      <c r="M793" s="267">
        <f t="shared" si="4998"/>
        <v>0</v>
      </c>
      <c r="N793" s="182">
        <f t="shared" si="4998"/>
        <v>0</v>
      </c>
      <c r="O793" s="183">
        <f t="shared" si="4998"/>
        <v>0</v>
      </c>
      <c r="P793" s="184">
        <f t="shared" si="4998"/>
        <v>0</v>
      </c>
      <c r="Q793" s="184">
        <f t="shared" si="4998"/>
        <v>0</v>
      </c>
      <c r="R793" s="184">
        <f t="shared" si="4998"/>
        <v>0</v>
      </c>
      <c r="S793" s="184">
        <f t="shared" si="4998"/>
        <v>0</v>
      </c>
      <c r="T793" s="184">
        <f t="shared" si="4998"/>
        <v>0</v>
      </c>
      <c r="U793" s="184">
        <f t="shared" si="4998"/>
        <v>0</v>
      </c>
      <c r="V793" s="184">
        <f t="shared" si="4998"/>
        <v>0</v>
      </c>
    </row>
    <row r="794" spans="1:23" ht="12.75" customHeight="1" x14ac:dyDescent="0.2">
      <c r="A794" s="104">
        <f>IF(Foglio2!$J$7=1,TRUNC(Base!V794,0),TRUNC(Base!U794,0))</f>
        <v>0</v>
      </c>
      <c r="B794" s="245">
        <f t="shared" si="4401"/>
        <v>43841</v>
      </c>
      <c r="C794" s="498"/>
      <c r="D794" s="498"/>
      <c r="E794" s="259" t="s">
        <v>3</v>
      </c>
      <c r="F794" s="260">
        <v>35</v>
      </c>
      <c r="G794" s="248">
        <f>IF(Foglio2!$J$3=Foglio2!$E$3,Ausiliari_Coll.Scol.!E776,IF(Foglio2!$J$3=Foglio2!$E$4,Collab._Tecnici!E776,IF(Foglio2!$J$3=Foglio2!$E$5,Assistenti_Tecnici!E776,IF(Foglio2!$J$3=Foglio2!$E$6,Assistenti_Amm.vo!E776,IF(Foglio2!$J$3=Foglio2!$E$7,Resp_Coord_Amm.vo!E776,IF(Foglio2!$J$3=Foglio2!$E$8,Direttore_Amm.vo!E776,IF(Foglio2!$J$3=Foglio2!$E$9,Doc_mat_elem.re!E776,IF(Foglio2!$J$3=Foglio2!$E$10,Doc_dipl_scuola_sec.!E776,IF(Foglio2!$J$3=Foglio2!$E$11,Doc_scuola_media!E776,IF(Foglio2!$J$3=Foglio2!$E$12,Doc_laureati_scuola_sec.!E794,IF(Foglio2!$J$3=Foglio2!$E$13,Direttivi_capi_ist.!E776,0)))))))))))</f>
        <v>0</v>
      </c>
      <c r="H794" s="248">
        <f>IF(Foglio2!$J$3=Foglio2!$E$3,Ausiliari_Coll.Scol.!F776,IF(Foglio2!$J$3=Foglio2!$E$4,Collab._Tecnici!F776,IF(Foglio2!$J$3=Foglio2!$E$5,Assistenti_Tecnici!F776,IF(Foglio2!$J$3=Foglio2!$E$6,Assistenti_Amm.vo!F776,IF(Foglio2!$J$3=Foglio2!$E$7,Resp_Coord_Amm.vo!F776,IF(Foglio2!$J$3=Foglio2!$E$8,Direttore_Amm.vo!F776,IF(Foglio2!$J$3=Foglio2!$E$9,Doc_mat_elem.re!F776,IF(Foglio2!$J$3=Foglio2!$E$10,Doc_dipl_scuola_sec.!F776,IF(Foglio2!$J$3=Foglio2!$E$11,Doc_scuola_media!F776,IF(Foglio2!$J$3=Foglio2!$E$12,Doc_laureati_scuola_sec.!F794,IF(Foglio2!$J$3=Foglio2!$E$13,Direttivi_capi_ist.!F776,0)))))))))))</f>
        <v>0</v>
      </c>
      <c r="I794" s="248">
        <f>IF(Foglio2!$J$3=Foglio2!$E$3,Ausiliari_Coll.Scol.!G776,IF(Foglio2!$J$3=Foglio2!$E$4,Collab._Tecnici!G776,IF(Foglio2!$J$3=Foglio2!$E$5,Assistenti_Tecnici!G776,IF(Foglio2!$J$3=Foglio2!$E$6,Assistenti_Amm.vo!G776,IF(Foglio2!$J$3=Foglio2!$E$7,Resp_Coord_Amm.vo!G776,IF(Foglio2!$J$3=Foglio2!$E$8,Direttore_Amm.vo!G776,IF(Foglio2!$J$3=Foglio2!$E$9,Doc_mat_elem.re!G776,IF(Foglio2!$J$3=Foglio2!$E$10,Doc_dipl_scuola_sec.!G776,IF(Foglio2!$J$3=Foglio2!$E$11,Doc_scuola_media!G776,IF(Foglio2!$J$3=Foglio2!$E$12,Doc_laureati_scuola_sec.!G794,IF(Foglio2!$J$3=Foglio2!$E$13,Direttivi_capi_ist.!G776,0)))))))))))</f>
        <v>0</v>
      </c>
      <c r="J794" s="248">
        <f>IF(Foglio2!$J$3=Foglio2!$E$3,Ausiliari_Coll.Scol.!H776,IF(Foglio2!$J$3=Foglio2!$E$4,Collab._Tecnici!H776,IF(Foglio2!$J$3=Foglio2!$E$5,Assistenti_Tecnici!H776,IF(Foglio2!$J$3=Foglio2!$E$6,Assistenti_Amm.vo!H776,IF(Foglio2!$J$3=Foglio2!$E$7,Resp_Coord_Amm.vo!H776,IF(Foglio2!$J$3=Foglio2!$E$8,Direttore_Amm.vo!H776,IF(Foglio2!$J$3=Foglio2!$E$9,Doc_mat_elem.re!H776,IF(Foglio2!$J$3=Foglio2!$E$10,Doc_dipl_scuola_sec.!H776,IF(Foglio2!$J$3=Foglio2!$E$11,Doc_scuola_media!H776,IF(Foglio2!$J$3=Foglio2!$E$12,Doc_laureati_scuola_sec.!H794,IF(Foglio2!$J$3=Foglio2!$E$13,Direttivi_capi_ist.!H776,0)))))))))))</f>
        <v>0</v>
      </c>
      <c r="K794" s="248">
        <f>IF(Foglio2!$J$3=Foglio2!$E$3,Ausiliari_Coll.Scol.!I776,IF(Foglio2!$J$3=Foglio2!$E$4,Collab._Tecnici!I776,IF(Foglio2!$J$3=Foglio2!$E$5,Assistenti_Tecnici!I776,IF(Foglio2!$J$3=Foglio2!$E$6,Assistenti_Amm.vo!I776,IF(Foglio2!$J$3=Foglio2!$E$7,Resp_Coord_Amm.vo!I776,IF(Foglio2!$J$3=Foglio2!$E$8,Direttore_Amm.vo!I776,IF(Foglio2!$J$3=Foglio2!$E$9,Doc_mat_elem.re!I776,IF(Foglio2!$J$3=Foglio2!$E$10,Doc_dipl_scuola_sec.!I776,IF(Foglio2!$J$3=Foglio2!$E$11,Doc_scuola_media!I776,IF(Foglio2!$J$3=Foglio2!$E$12,Doc_laureati_scuola_sec.!I794,IF(Foglio2!$J$3=Foglio2!$E$13,Direttivi_capi_ist.!I776,0)))))))))))</f>
        <v>0</v>
      </c>
      <c r="L794" s="248">
        <f>IF(Foglio2!$J$3=Foglio2!$E$3,Ausiliari_Coll.Scol.!J776,IF(Foglio2!$J$3=Foglio2!$E$4,Collab._Tecnici!J776,IF(Foglio2!$J$3=Foglio2!$E$5,Assistenti_Tecnici!J776,IF(Foglio2!$J$3=Foglio2!$E$6,Assistenti_Amm.vo!J776,IF(Foglio2!$J$3=Foglio2!$E$7,Resp_Coord_Amm.vo!J776,IF(Foglio2!$J$3=Foglio2!$E$8,Direttore_Amm.vo!J776,IF(Foglio2!$J$3=Foglio2!$E$9,Doc_mat_elem.re!J776,IF(Foglio2!$J$3=Foglio2!$E$10,Doc_dipl_scuola_sec.!J776,IF(Foglio2!$J$3=Foglio2!$E$11,Doc_scuola_media!J776,IF(Foglio2!$J$3=Foglio2!$E$12,Doc_laureati_scuola_sec.!J794,IF(Foglio2!$J$3=Foglio2!$E$13,Direttivi_capi_ist.!J776,0)))))))))))</f>
        <v>0</v>
      </c>
      <c r="M794" s="249">
        <f>IF(Foglio2!$J$3=Foglio2!$E$3,Ausiliari_Coll.Scol.!K776,IF(Foglio2!$J$3=Foglio2!$E$4,Collab._Tecnici!K776,IF(Foglio2!$J$3=Foglio2!$E$5,Assistenti_Tecnici!K776,IF(Foglio2!$J$3=Foglio2!$E$6,Assistenti_Amm.vo!K776,IF(Foglio2!$J$3=Foglio2!$E$7,Resp_Coord_Amm.vo!K776,IF(Foglio2!$J$3=Foglio2!$E$8,Direttore_Amm.vo!K776,IF(Foglio2!$J$3=Foglio2!$E$9,Doc_mat_elem.re!K776,IF(Foglio2!$J$3=Foglio2!$E$10,Doc_dipl_scuola_sec.!K776,IF(Foglio2!$J$3=Foglio2!$E$11,Doc_scuola_media!K776,IF(Foglio2!$J$3=Foglio2!$E$12,Doc_laureati_scuola_sec.!K794,IF(Foglio2!$J$3=Foglio2!$E$13,Direttivi_capi_ist.!K776,0)))))))))))</f>
        <v>0</v>
      </c>
      <c r="N794" s="250">
        <f>IF(Foglio2!$J$3=Foglio2!$E$3,Ausiliari_Coll.Scol.!L776,IF(Foglio2!$J$3=Foglio2!$E$4,Collab._Tecnici!L776,IF(Foglio2!$J$3=Foglio2!$E$5,Assistenti_Tecnici!L776,IF(Foglio2!$J$3=Foglio2!$E$6,Assistenti_Amm.vo!L776,IF(Foglio2!$J$3=Foglio2!$E$7,Resp_Coord_Amm.vo!L776,IF(Foglio2!$J$3=Foglio2!$E$8,Direttore_Amm.vo!L776,IF(Foglio2!$J$3=Foglio2!$E$9,Doc_mat_elem.re!L776,IF(Foglio2!$J$3=Foglio2!$E$10,Doc_dipl_scuola_sec.!L776,IF(Foglio2!$J$3=Foglio2!$E$11,Doc_scuola_media!L776,IF(Foglio2!$J$3=Foglio2!$E$12,Doc_laureati_scuola_sec.!L794,IF(Foglio2!$J$3=Foglio2!$E$13,Direttivi_capi_ist.!L776,0)))))))))))</f>
        <v>0</v>
      </c>
      <c r="O794" s="251">
        <f>IF(Foglio2!$J$3=Foglio2!$E$3,Ausiliari_Coll.Scol.!M776,IF(Foglio2!$J$3=Foglio2!$E$4,Collab._Tecnici!M776,IF(Foglio2!$J$3=Foglio2!$E$5,Assistenti_Tecnici!M776,IF(Foglio2!$J$3=Foglio2!$E$6,Assistenti_Amm.vo!M776,IF(Foglio2!$J$3=Foglio2!$E$7,Resp_Coord_Amm.vo!M776,IF(Foglio2!$J$3=Foglio2!$E$8,Direttore_Amm.vo!M776,IF(Foglio2!$J$3=Foglio2!$E$9,Doc_mat_elem.re!M776,IF(Foglio2!$J$3=Foglio2!$E$10,Doc_dipl_scuola_sec.!M776,IF(Foglio2!$J$3=Foglio2!$E$11,Doc_scuola_media!M776,IF(Foglio2!$J$3=Foglio2!$E$12,Doc_laureati_scuola_sec.!M794,IF(Foglio2!$J$3=Foglio2!$E$13,Direttivi_capi_ist.!M776,0)))))))))))</f>
        <v>0</v>
      </c>
      <c r="P794" s="252">
        <f>IF(Foglio2!$J$3=Foglio2!$E$3,Ausiliari_Coll.Scol.!N776,IF(Foglio2!$J$3=Foglio2!$E$4,Collab._Tecnici!N776,IF(Foglio2!$J$3=Foglio2!$E$5,Assistenti_Tecnici!N776,IF(Foglio2!$J$3=Foglio2!$E$6,Assistenti_Amm.vo!N776,IF(Foglio2!$J$3=Foglio2!$E$7,Resp_Coord_Amm.vo!N776,IF(Foglio2!$J$3=Foglio2!$E$8,Direttore_Amm.vo!N776,IF(Foglio2!$J$3=Foglio2!$E$9,Doc_mat_elem.re!N776,IF(Foglio2!$J$3=Foglio2!$E$10,Doc_dipl_scuola_sec.!N776,IF(Foglio2!$J$3=Foglio2!$E$11,Doc_scuola_media!N776,IF(Foglio2!$J$3=Foglio2!$E$12,Doc_laureati_scuola_sec.!N794,IF(Foglio2!$J$3=Foglio2!$E$13,Direttivi_capi_ist.!N776,0)))))))))))</f>
        <v>0</v>
      </c>
      <c r="Q794" s="252">
        <f>IF(Foglio2!$J$3=Foglio2!$E$3,Ausiliari_Coll.Scol.!O776,IF(Foglio2!$J$3=Foglio2!$E$4,Collab._Tecnici!O776,IF(Foglio2!$J$3=Foglio2!$E$5,Assistenti_Tecnici!O776,IF(Foglio2!$J$3=Foglio2!$E$6,Assistenti_Amm.vo!O776,IF(Foglio2!$J$3=Foglio2!$E$7,Resp_Coord_Amm.vo!O776,IF(Foglio2!$J$3=Foglio2!$E$8,Direttore_Amm.vo!O776,IF(Foglio2!$J$3=Foglio2!$E$9,Doc_mat_elem.re!O776,IF(Foglio2!$J$3=Foglio2!$E$10,Doc_dipl_scuola_sec.!O776,IF(Foglio2!$J$3=Foglio2!$E$11,Doc_scuola_media!O776,IF(Foglio2!$J$3=Foglio2!$E$12,Doc_laureati_scuola_sec.!O794,IF(Foglio2!$J$3=Foglio2!$E$13,Direttivi_capi_ist.!O776,0)))))))))))</f>
        <v>0</v>
      </c>
      <c r="R794" s="252">
        <f>IF(Foglio2!$J$3=Foglio2!$E$3,Ausiliari_Coll.Scol.!P776,IF(Foglio2!$J$3=Foglio2!$E$4,Collab._Tecnici!P776,IF(Foglio2!$J$3=Foglio2!$E$5,Assistenti_Tecnici!P776,IF(Foglio2!$J$3=Foglio2!$E$6,Assistenti_Amm.vo!P776,IF(Foglio2!$J$3=Foglio2!$E$7,Resp_Coord_Amm.vo!P776,IF(Foglio2!$J$3=Foglio2!$E$8,Direttore_Amm.vo!P776,IF(Foglio2!$J$3=Foglio2!$E$9,Doc_mat_elem.re!P776,IF(Foglio2!$J$3=Foglio2!$E$10,Doc_dipl_scuola_sec.!P776,IF(Foglio2!$J$3=Foglio2!$E$11,Doc_scuola_media!P776,IF(Foglio2!$J$3=Foglio2!$E$12,Doc_laureati_scuola_sec.!P794,IF(Foglio2!$J$3=Foglio2!$E$13,Direttivi_capi_ist.!P776,0)))))))))))</f>
        <v>0</v>
      </c>
      <c r="S794" s="252">
        <f>IF(Foglio2!$J$3=Foglio2!$E$3,Ausiliari_Coll.Scol.!Q776,IF(Foglio2!$J$3=Foglio2!$E$4,Collab._Tecnici!Q776,IF(Foglio2!$J$3=Foglio2!$E$5,Assistenti_Tecnici!Q776,IF(Foglio2!$J$3=Foglio2!$E$6,Assistenti_Amm.vo!Q776,IF(Foglio2!$J$3=Foglio2!$E$7,Resp_Coord_Amm.vo!Q776,IF(Foglio2!$J$3=Foglio2!$E$8,Direttore_Amm.vo!Q776,IF(Foglio2!$J$3=Foglio2!$E$9,Doc_mat_elem.re!Q776,IF(Foglio2!$J$3=Foglio2!$E$10,Doc_dipl_scuola_sec.!Q776,IF(Foglio2!$J$3=Foglio2!$E$11,Doc_scuola_media!Q776,IF(Foglio2!$J$3=Foglio2!$E$12,Doc_laureati_scuola_sec.!Q794,IF(Foglio2!$J$3=Foglio2!$E$13,Direttivi_capi_ist.!Q776,0)))))))))))</f>
        <v>0</v>
      </c>
      <c r="T794" s="252">
        <f>IF(Foglio2!$J$3=Foglio2!$E$3,Ausiliari_Coll.Scol.!R776,IF(Foglio2!$J$3=Foglio2!$E$4,Collab._Tecnici!R776,IF(Foglio2!$J$3=Foglio2!$E$5,Assistenti_Tecnici!R776,IF(Foglio2!$J$3=Foglio2!$E$6,Assistenti_Amm.vo!R776,IF(Foglio2!$J$3=Foglio2!$E$7,Resp_Coord_Amm.vo!R776,IF(Foglio2!$J$3=Foglio2!$E$8,Direttore_Amm.vo!R776,IF(Foglio2!$J$3=Foglio2!$E$9,Doc_mat_elem.re!R776,IF(Foglio2!$J$3=Foglio2!$E$10,Doc_dipl_scuola_sec.!R776,IF(Foglio2!$J$3=Foglio2!$E$11,Doc_scuola_media!R776,IF(Foglio2!$J$3=Foglio2!$E$12,Doc_laureati_scuola_sec.!R794,IF(Foglio2!$J$3=Foglio2!$E$13,Direttivi_capi_ist.!R776,0)))))))))))</f>
        <v>0</v>
      </c>
      <c r="U794" s="252">
        <f t="shared" ref="U794" si="5019">(P794)/12*0.8</f>
        <v>0</v>
      </c>
      <c r="V794" s="252">
        <f t="shared" ref="V794" si="5020">(P794+R794)/12*0.8</f>
        <v>0</v>
      </c>
      <c r="W794" s="253" t="str">
        <f t="shared" ref="W794" si="5021">"Fascia Da "&amp;F794&amp;" a "&amp;F795&amp;" Decorrenza "&amp;DAY(C784)&amp;"/"&amp;MONTH(C784)&amp;"/"&amp;YEAR(C784)</f>
        <v>Fascia Da 35 a  Decorrenza 1/1/2020</v>
      </c>
    </row>
    <row r="795" spans="1:23" ht="9" customHeight="1" x14ac:dyDescent="0.2">
      <c r="B795" s="245">
        <f t="shared" si="4401"/>
        <v>43842</v>
      </c>
      <c r="C795" s="499"/>
      <c r="D795" s="499"/>
      <c r="E795" s="264" t="s">
        <v>4</v>
      </c>
      <c r="F795" s="265"/>
      <c r="G795" s="267">
        <f t="shared" si="5002"/>
        <v>0</v>
      </c>
      <c r="H795" s="267">
        <f t="shared" si="5002"/>
        <v>0</v>
      </c>
      <c r="I795" s="267">
        <f t="shared" si="5002"/>
        <v>0</v>
      </c>
      <c r="J795" s="267">
        <f t="shared" si="5002"/>
        <v>0</v>
      </c>
      <c r="K795" s="267">
        <f t="shared" si="5002"/>
        <v>0</v>
      </c>
      <c r="L795" s="266">
        <f t="shared" si="5002"/>
        <v>0</v>
      </c>
      <c r="M795" s="267">
        <f t="shared" si="5002"/>
        <v>0</v>
      </c>
      <c r="N795" s="182">
        <f t="shared" si="5002"/>
        <v>0</v>
      </c>
      <c r="O795" s="183">
        <f t="shared" si="5002"/>
        <v>0</v>
      </c>
      <c r="P795" s="184">
        <f t="shared" si="5002"/>
        <v>0</v>
      </c>
      <c r="Q795" s="184">
        <f t="shared" si="5002"/>
        <v>0</v>
      </c>
      <c r="R795" s="184">
        <f t="shared" si="5002"/>
        <v>0</v>
      </c>
      <c r="S795" s="184">
        <f t="shared" si="5002"/>
        <v>0</v>
      </c>
      <c r="T795" s="184">
        <f t="shared" si="5002"/>
        <v>0</v>
      </c>
      <c r="U795" s="184">
        <f t="shared" si="5002"/>
        <v>0</v>
      </c>
      <c r="V795" s="184">
        <f t="shared" si="5002"/>
        <v>0</v>
      </c>
    </row>
    <row r="796" spans="1:23" ht="12.75" customHeight="1" x14ac:dyDescent="0.2">
      <c r="A796" s="104">
        <f>IF(Foglio2!$J$7=1,TRUNC(Base!V796,0),TRUNC(Base!U796,0))</f>
        <v>0</v>
      </c>
      <c r="B796" s="245">
        <f t="shared" ref="B796" si="5022">C798</f>
        <v>44197</v>
      </c>
      <c r="C796" s="492">
        <f>D784+1</f>
        <v>44197</v>
      </c>
      <c r="D796" s="492">
        <v>44561</v>
      </c>
      <c r="E796" s="246" t="s">
        <v>3</v>
      </c>
      <c r="F796" s="247">
        <v>0</v>
      </c>
      <c r="G796" s="248">
        <f>IF(Foglio2!$J$3=Foglio2!$E$3,Ausiliari_Coll.Scol.!E778,IF(Foglio2!$J$3=Foglio2!$E$4,Collab._Tecnici!E778,IF(Foglio2!$J$3=Foglio2!$E$5,Assistenti_Tecnici!E778,IF(Foglio2!$J$3=Foglio2!$E$6,Assistenti_Amm.vo!E778,IF(Foglio2!$J$3=Foglio2!$E$7,Resp_Coord_Amm.vo!E778,IF(Foglio2!$J$3=Foglio2!$E$8,Direttore_Amm.vo!E778,IF(Foglio2!$J$3=Foglio2!$E$9,Doc_mat_elem.re!E778,IF(Foglio2!$J$3=Foglio2!$E$10,Doc_dipl_scuola_sec.!E778,IF(Foglio2!$J$3=Foglio2!$E$11,Doc_scuola_media!E778,IF(Foglio2!$J$3=Foglio2!$E$12,Doc_laureati_scuola_sec.!E796,IF(Foglio2!$J$3=Foglio2!$E$13,Direttivi_capi_ist.!E778,0)))))))))))</f>
        <v>0</v>
      </c>
      <c r="H796" s="248">
        <f>IF(Foglio2!$J$3=Foglio2!$E$3,Ausiliari_Coll.Scol.!F778,IF(Foglio2!$J$3=Foglio2!$E$4,Collab._Tecnici!F778,IF(Foglio2!$J$3=Foglio2!$E$5,Assistenti_Tecnici!F778,IF(Foglio2!$J$3=Foglio2!$E$6,Assistenti_Amm.vo!F778,IF(Foglio2!$J$3=Foglio2!$E$7,Resp_Coord_Amm.vo!F778,IF(Foglio2!$J$3=Foglio2!$E$8,Direttore_Amm.vo!F778,IF(Foglio2!$J$3=Foglio2!$E$9,Doc_mat_elem.re!F778,IF(Foglio2!$J$3=Foglio2!$E$10,Doc_dipl_scuola_sec.!F778,IF(Foglio2!$J$3=Foglio2!$E$11,Doc_scuola_media!F778,IF(Foglio2!$J$3=Foglio2!$E$12,Doc_laureati_scuola_sec.!F796,IF(Foglio2!$J$3=Foglio2!$E$13,Direttivi_capi_ist.!F778,0)))))))))))</f>
        <v>0</v>
      </c>
      <c r="I796" s="248">
        <f>IF(Foglio2!$J$3=Foglio2!$E$3,Ausiliari_Coll.Scol.!G778,IF(Foglio2!$J$3=Foglio2!$E$4,Collab._Tecnici!G778,IF(Foglio2!$J$3=Foglio2!$E$5,Assistenti_Tecnici!G778,IF(Foglio2!$J$3=Foglio2!$E$6,Assistenti_Amm.vo!G778,IF(Foglio2!$J$3=Foglio2!$E$7,Resp_Coord_Amm.vo!G778,IF(Foglio2!$J$3=Foglio2!$E$8,Direttore_Amm.vo!G778,IF(Foglio2!$J$3=Foglio2!$E$9,Doc_mat_elem.re!G778,IF(Foglio2!$J$3=Foglio2!$E$10,Doc_dipl_scuola_sec.!G778,IF(Foglio2!$J$3=Foglio2!$E$11,Doc_scuola_media!G778,IF(Foglio2!$J$3=Foglio2!$E$12,Doc_laureati_scuola_sec.!G796,IF(Foglio2!$J$3=Foglio2!$E$13,Direttivi_capi_ist.!G778,0)))))))))))</f>
        <v>0</v>
      </c>
      <c r="J796" s="248">
        <f>IF(Foglio2!$J$3=Foglio2!$E$3,Ausiliari_Coll.Scol.!H778,IF(Foglio2!$J$3=Foglio2!$E$4,Collab._Tecnici!H778,IF(Foglio2!$J$3=Foglio2!$E$5,Assistenti_Tecnici!H778,IF(Foglio2!$J$3=Foglio2!$E$6,Assistenti_Amm.vo!H778,IF(Foglio2!$J$3=Foglio2!$E$7,Resp_Coord_Amm.vo!H778,IF(Foglio2!$J$3=Foglio2!$E$8,Direttore_Amm.vo!H778,IF(Foglio2!$J$3=Foglio2!$E$9,Doc_mat_elem.re!H778,IF(Foglio2!$J$3=Foglio2!$E$10,Doc_dipl_scuola_sec.!H778,IF(Foglio2!$J$3=Foglio2!$E$11,Doc_scuola_media!H778,IF(Foglio2!$J$3=Foglio2!$E$12,Doc_laureati_scuola_sec.!H796,IF(Foglio2!$J$3=Foglio2!$E$13,Direttivi_capi_ist.!H778,0)))))))))))</f>
        <v>0</v>
      </c>
      <c r="K796" s="248">
        <f>IF(Foglio2!$J$3=Foglio2!$E$3,Ausiliari_Coll.Scol.!I778,IF(Foglio2!$J$3=Foglio2!$E$4,Collab._Tecnici!I778,IF(Foglio2!$J$3=Foglio2!$E$5,Assistenti_Tecnici!I778,IF(Foglio2!$J$3=Foglio2!$E$6,Assistenti_Amm.vo!I778,IF(Foglio2!$J$3=Foglio2!$E$7,Resp_Coord_Amm.vo!I778,IF(Foglio2!$J$3=Foglio2!$E$8,Direttore_Amm.vo!I778,IF(Foglio2!$J$3=Foglio2!$E$9,Doc_mat_elem.re!I778,IF(Foglio2!$J$3=Foglio2!$E$10,Doc_dipl_scuola_sec.!I778,IF(Foglio2!$J$3=Foglio2!$E$11,Doc_scuola_media!I778,IF(Foglio2!$J$3=Foglio2!$E$12,Doc_laureati_scuola_sec.!I796,IF(Foglio2!$J$3=Foglio2!$E$13,Direttivi_capi_ist.!I778,0)))))))))))</f>
        <v>0</v>
      </c>
      <c r="L796" s="248">
        <f>IF(Foglio2!$J$3=Foglio2!$E$3,Ausiliari_Coll.Scol.!J778,IF(Foglio2!$J$3=Foglio2!$E$4,Collab._Tecnici!J778,IF(Foglio2!$J$3=Foglio2!$E$5,Assistenti_Tecnici!J778,IF(Foglio2!$J$3=Foglio2!$E$6,Assistenti_Amm.vo!J778,IF(Foglio2!$J$3=Foglio2!$E$7,Resp_Coord_Amm.vo!J778,IF(Foglio2!$J$3=Foglio2!$E$8,Direttore_Amm.vo!J778,IF(Foglio2!$J$3=Foglio2!$E$9,Doc_mat_elem.re!J778,IF(Foglio2!$J$3=Foglio2!$E$10,Doc_dipl_scuola_sec.!J778,IF(Foglio2!$J$3=Foglio2!$E$11,Doc_scuola_media!J778,IF(Foglio2!$J$3=Foglio2!$E$12,Doc_laureati_scuola_sec.!J796,IF(Foglio2!$J$3=Foglio2!$E$13,Direttivi_capi_ist.!J778,0)))))))))))</f>
        <v>0</v>
      </c>
      <c r="M796" s="249">
        <f>IF(Foglio2!$J$3=Foglio2!$E$3,Ausiliari_Coll.Scol.!K778,IF(Foglio2!$J$3=Foglio2!$E$4,Collab._Tecnici!K778,IF(Foglio2!$J$3=Foglio2!$E$5,Assistenti_Tecnici!K778,IF(Foglio2!$J$3=Foglio2!$E$6,Assistenti_Amm.vo!K778,IF(Foglio2!$J$3=Foglio2!$E$7,Resp_Coord_Amm.vo!K778,IF(Foglio2!$J$3=Foglio2!$E$8,Direttore_Amm.vo!K778,IF(Foglio2!$J$3=Foglio2!$E$9,Doc_mat_elem.re!K778,IF(Foglio2!$J$3=Foglio2!$E$10,Doc_dipl_scuola_sec.!K778,IF(Foglio2!$J$3=Foglio2!$E$11,Doc_scuola_media!K778,IF(Foglio2!$J$3=Foglio2!$E$12,Doc_laureati_scuola_sec.!K796,IF(Foglio2!$J$3=Foglio2!$E$13,Direttivi_capi_ist.!K778,0)))))))))))</f>
        <v>0</v>
      </c>
      <c r="N796" s="250">
        <f>IF(Foglio2!$J$3=Foglio2!$E$3,Ausiliari_Coll.Scol.!L778,IF(Foglio2!$J$3=Foglio2!$E$4,Collab._Tecnici!L778,IF(Foglio2!$J$3=Foglio2!$E$5,Assistenti_Tecnici!L778,IF(Foglio2!$J$3=Foglio2!$E$6,Assistenti_Amm.vo!L778,IF(Foglio2!$J$3=Foglio2!$E$7,Resp_Coord_Amm.vo!L778,IF(Foglio2!$J$3=Foglio2!$E$8,Direttore_Amm.vo!L778,IF(Foglio2!$J$3=Foglio2!$E$9,Doc_mat_elem.re!L778,IF(Foglio2!$J$3=Foglio2!$E$10,Doc_dipl_scuola_sec.!L778,IF(Foglio2!$J$3=Foglio2!$E$11,Doc_scuola_media!L778,IF(Foglio2!$J$3=Foglio2!$E$12,Doc_laureati_scuola_sec.!L796,IF(Foglio2!$J$3=Foglio2!$E$13,Direttivi_capi_ist.!L778,0)))))))))))</f>
        <v>0</v>
      </c>
      <c r="O796" s="251">
        <f>IF(Foglio2!$J$3=Foglio2!$E$3,Ausiliari_Coll.Scol.!M778,IF(Foglio2!$J$3=Foglio2!$E$4,Collab._Tecnici!M778,IF(Foglio2!$J$3=Foglio2!$E$5,Assistenti_Tecnici!M778,IF(Foglio2!$J$3=Foglio2!$E$6,Assistenti_Amm.vo!M778,IF(Foglio2!$J$3=Foglio2!$E$7,Resp_Coord_Amm.vo!M778,IF(Foglio2!$J$3=Foglio2!$E$8,Direttore_Amm.vo!M778,IF(Foglio2!$J$3=Foglio2!$E$9,Doc_mat_elem.re!M778,IF(Foglio2!$J$3=Foglio2!$E$10,Doc_dipl_scuola_sec.!M778,IF(Foglio2!$J$3=Foglio2!$E$11,Doc_scuola_media!M778,IF(Foglio2!$J$3=Foglio2!$E$12,Doc_laureati_scuola_sec.!M796,IF(Foglio2!$J$3=Foglio2!$E$13,Direttivi_capi_ist.!M778,0)))))))))))</f>
        <v>0</v>
      </c>
      <c r="P796" s="252">
        <f>IF(Foglio2!$J$3=Foglio2!$E$3,Ausiliari_Coll.Scol.!N778,IF(Foglio2!$J$3=Foglio2!$E$4,Collab._Tecnici!N778,IF(Foglio2!$J$3=Foglio2!$E$5,Assistenti_Tecnici!N778,IF(Foglio2!$J$3=Foglio2!$E$6,Assistenti_Amm.vo!N778,IF(Foglio2!$J$3=Foglio2!$E$7,Resp_Coord_Amm.vo!N778,IF(Foglio2!$J$3=Foglio2!$E$8,Direttore_Amm.vo!N778,IF(Foglio2!$J$3=Foglio2!$E$9,Doc_mat_elem.re!N778,IF(Foglio2!$J$3=Foglio2!$E$10,Doc_dipl_scuola_sec.!N778,IF(Foglio2!$J$3=Foglio2!$E$11,Doc_scuola_media!N778,IF(Foglio2!$J$3=Foglio2!$E$12,Doc_laureati_scuola_sec.!N796,IF(Foglio2!$J$3=Foglio2!$E$13,Direttivi_capi_ist.!N778,0)))))))))))</f>
        <v>0</v>
      </c>
      <c r="Q796" s="252">
        <f>IF(Foglio2!$J$3=Foglio2!$E$3,Ausiliari_Coll.Scol.!O778,IF(Foglio2!$J$3=Foglio2!$E$4,Collab._Tecnici!O778,IF(Foglio2!$J$3=Foglio2!$E$5,Assistenti_Tecnici!O778,IF(Foglio2!$J$3=Foglio2!$E$6,Assistenti_Amm.vo!O778,IF(Foglio2!$J$3=Foglio2!$E$7,Resp_Coord_Amm.vo!O778,IF(Foglio2!$J$3=Foglio2!$E$8,Direttore_Amm.vo!O778,IF(Foglio2!$J$3=Foglio2!$E$9,Doc_mat_elem.re!O778,IF(Foglio2!$J$3=Foglio2!$E$10,Doc_dipl_scuola_sec.!O778,IF(Foglio2!$J$3=Foglio2!$E$11,Doc_scuola_media!O778,IF(Foglio2!$J$3=Foglio2!$E$12,Doc_laureati_scuola_sec.!O796,IF(Foglio2!$J$3=Foglio2!$E$13,Direttivi_capi_ist.!O778,0)))))))))))</f>
        <v>0</v>
      </c>
      <c r="R796" s="252">
        <f>IF(Foglio2!$J$3=Foglio2!$E$3,Ausiliari_Coll.Scol.!P778,IF(Foglio2!$J$3=Foglio2!$E$4,Collab._Tecnici!P778,IF(Foglio2!$J$3=Foglio2!$E$5,Assistenti_Tecnici!P778,IF(Foglio2!$J$3=Foglio2!$E$6,Assistenti_Amm.vo!P778,IF(Foglio2!$J$3=Foglio2!$E$7,Resp_Coord_Amm.vo!P778,IF(Foglio2!$J$3=Foglio2!$E$8,Direttore_Amm.vo!P778,IF(Foglio2!$J$3=Foglio2!$E$9,Doc_mat_elem.re!P778,IF(Foglio2!$J$3=Foglio2!$E$10,Doc_dipl_scuola_sec.!P778,IF(Foglio2!$J$3=Foglio2!$E$11,Doc_scuola_media!P778,IF(Foglio2!$J$3=Foglio2!$E$12,Doc_laureati_scuola_sec.!P796,IF(Foglio2!$J$3=Foglio2!$E$13,Direttivi_capi_ist.!P778,0)))))))))))</f>
        <v>0</v>
      </c>
      <c r="S796" s="252">
        <f>IF(Foglio2!$J$3=Foglio2!$E$3,Ausiliari_Coll.Scol.!Q778,IF(Foglio2!$J$3=Foglio2!$E$4,Collab._Tecnici!Q778,IF(Foglio2!$J$3=Foglio2!$E$5,Assistenti_Tecnici!Q778,IF(Foglio2!$J$3=Foglio2!$E$6,Assistenti_Amm.vo!Q778,IF(Foglio2!$J$3=Foglio2!$E$7,Resp_Coord_Amm.vo!Q778,IF(Foglio2!$J$3=Foglio2!$E$8,Direttore_Amm.vo!Q778,IF(Foglio2!$J$3=Foglio2!$E$9,Doc_mat_elem.re!Q778,IF(Foglio2!$J$3=Foglio2!$E$10,Doc_dipl_scuola_sec.!Q778,IF(Foglio2!$J$3=Foglio2!$E$11,Doc_scuola_media!Q778,IF(Foglio2!$J$3=Foglio2!$E$12,Doc_laureati_scuola_sec.!Q796,IF(Foglio2!$J$3=Foglio2!$E$13,Direttivi_capi_ist.!Q778,0)))))))))))</f>
        <v>0</v>
      </c>
      <c r="T796" s="252">
        <f>IF(Foglio2!$J$3=Foglio2!$E$3,Ausiliari_Coll.Scol.!R778,IF(Foglio2!$J$3=Foglio2!$E$4,Collab._Tecnici!R778,IF(Foglio2!$J$3=Foglio2!$E$5,Assistenti_Tecnici!R778,IF(Foglio2!$J$3=Foglio2!$E$6,Assistenti_Amm.vo!R778,IF(Foglio2!$J$3=Foglio2!$E$7,Resp_Coord_Amm.vo!R778,IF(Foglio2!$J$3=Foglio2!$E$8,Direttore_Amm.vo!R778,IF(Foglio2!$J$3=Foglio2!$E$9,Doc_mat_elem.re!R778,IF(Foglio2!$J$3=Foglio2!$E$10,Doc_dipl_scuola_sec.!R778,IF(Foglio2!$J$3=Foglio2!$E$11,Doc_scuola_media!R778,IF(Foglio2!$J$3=Foglio2!$E$12,Doc_laureati_scuola_sec.!R796,IF(Foglio2!$J$3=Foglio2!$E$13,Direttivi_capi_ist.!R778,0)))))))))))</f>
        <v>0</v>
      </c>
      <c r="U796" s="252">
        <f t="shared" ref="U796" si="5023">(P796)/12*0.8</f>
        <v>0</v>
      </c>
      <c r="V796" s="252">
        <f t="shared" ref="V796" si="5024">(P796+R796)/12*0.8</f>
        <v>0</v>
      </c>
      <c r="W796" s="253" t="str">
        <f t="shared" ref="W796" si="5025">"Fascia Da "&amp;F796&amp;" a "&amp;F797&amp;" Decorrenza "&amp;DAY(C796)&amp;"/"&amp;MONTH(C796)&amp;"/"&amp;YEAR(C796)</f>
        <v>Fascia Da 0 a 8 Decorrenza 1/1/2021</v>
      </c>
    </row>
    <row r="797" spans="1:23" ht="9" customHeight="1" x14ac:dyDescent="0.2">
      <c r="B797" s="245">
        <f t="shared" si="4401"/>
        <v>44198</v>
      </c>
      <c r="C797" s="493"/>
      <c r="D797" s="493"/>
      <c r="E797" s="254" t="s">
        <v>4</v>
      </c>
      <c r="F797" s="255">
        <v>8</v>
      </c>
      <c r="G797" s="267">
        <f t="shared" ref="G797:V809" si="5026">G796*1936.27</f>
        <v>0</v>
      </c>
      <c r="H797" s="267">
        <f t="shared" si="5026"/>
        <v>0</v>
      </c>
      <c r="I797" s="267">
        <f t="shared" si="5026"/>
        <v>0</v>
      </c>
      <c r="J797" s="267">
        <f t="shared" si="5026"/>
        <v>0</v>
      </c>
      <c r="K797" s="267">
        <f t="shared" si="5026"/>
        <v>0</v>
      </c>
      <c r="L797" s="266">
        <f t="shared" si="5026"/>
        <v>0</v>
      </c>
      <c r="M797" s="267">
        <f t="shared" si="5026"/>
        <v>0</v>
      </c>
      <c r="N797" s="182">
        <f t="shared" si="5026"/>
        <v>0</v>
      </c>
      <c r="O797" s="183">
        <f t="shared" si="5026"/>
        <v>0</v>
      </c>
      <c r="P797" s="184">
        <f t="shared" si="5026"/>
        <v>0</v>
      </c>
      <c r="Q797" s="184">
        <f t="shared" si="5026"/>
        <v>0</v>
      </c>
      <c r="R797" s="184">
        <f t="shared" si="5026"/>
        <v>0</v>
      </c>
      <c r="S797" s="184">
        <f t="shared" si="5026"/>
        <v>0</v>
      </c>
      <c r="T797" s="184">
        <f t="shared" si="5026"/>
        <v>0</v>
      </c>
      <c r="U797" s="184">
        <f t="shared" si="5026"/>
        <v>0</v>
      </c>
      <c r="V797" s="184">
        <f t="shared" si="5026"/>
        <v>0</v>
      </c>
    </row>
    <row r="798" spans="1:23" ht="12.75" customHeight="1" x14ac:dyDescent="0.2">
      <c r="A798" s="104">
        <f>IF(Foglio2!$J$7=1,TRUNC(Base!V798,0),TRUNC(Base!U798,0))</f>
        <v>0</v>
      </c>
      <c r="B798" s="245">
        <f t="shared" si="4401"/>
        <v>44199</v>
      </c>
      <c r="C798" s="494">
        <f>C796</f>
        <v>44197</v>
      </c>
      <c r="D798" s="494">
        <f>D796</f>
        <v>44561</v>
      </c>
      <c r="E798" s="259" t="s">
        <v>3</v>
      </c>
      <c r="F798" s="260">
        <v>9</v>
      </c>
      <c r="G798" s="248">
        <f>IF(Foglio2!$J$3=Foglio2!$E$3,Ausiliari_Coll.Scol.!E780,IF(Foglio2!$J$3=Foglio2!$E$4,Collab._Tecnici!E780,IF(Foglio2!$J$3=Foglio2!$E$5,Assistenti_Tecnici!E780,IF(Foglio2!$J$3=Foglio2!$E$6,Assistenti_Amm.vo!E780,IF(Foglio2!$J$3=Foglio2!$E$7,Resp_Coord_Amm.vo!E780,IF(Foglio2!$J$3=Foglio2!$E$8,Direttore_Amm.vo!E780,IF(Foglio2!$J$3=Foglio2!$E$9,Doc_mat_elem.re!E780,IF(Foglio2!$J$3=Foglio2!$E$10,Doc_dipl_scuola_sec.!E780,IF(Foglio2!$J$3=Foglio2!$E$11,Doc_scuola_media!E780,IF(Foglio2!$J$3=Foglio2!$E$12,Doc_laureati_scuola_sec.!E798,IF(Foglio2!$J$3=Foglio2!$E$13,Direttivi_capi_ist.!E780,0)))))))))))</f>
        <v>0</v>
      </c>
      <c r="H798" s="248">
        <f>IF(Foglio2!$J$3=Foglio2!$E$3,Ausiliari_Coll.Scol.!F780,IF(Foglio2!$J$3=Foglio2!$E$4,Collab._Tecnici!F780,IF(Foglio2!$J$3=Foglio2!$E$5,Assistenti_Tecnici!F780,IF(Foglio2!$J$3=Foglio2!$E$6,Assistenti_Amm.vo!F780,IF(Foglio2!$J$3=Foglio2!$E$7,Resp_Coord_Amm.vo!F780,IF(Foglio2!$J$3=Foglio2!$E$8,Direttore_Amm.vo!F780,IF(Foglio2!$J$3=Foglio2!$E$9,Doc_mat_elem.re!F780,IF(Foglio2!$J$3=Foglio2!$E$10,Doc_dipl_scuola_sec.!F780,IF(Foglio2!$J$3=Foglio2!$E$11,Doc_scuola_media!F780,IF(Foglio2!$J$3=Foglio2!$E$12,Doc_laureati_scuola_sec.!F798,IF(Foglio2!$J$3=Foglio2!$E$13,Direttivi_capi_ist.!F780,0)))))))))))</f>
        <v>0</v>
      </c>
      <c r="I798" s="248">
        <f>IF(Foglio2!$J$3=Foglio2!$E$3,Ausiliari_Coll.Scol.!G780,IF(Foglio2!$J$3=Foglio2!$E$4,Collab._Tecnici!G780,IF(Foglio2!$J$3=Foglio2!$E$5,Assistenti_Tecnici!G780,IF(Foglio2!$J$3=Foglio2!$E$6,Assistenti_Amm.vo!G780,IF(Foglio2!$J$3=Foglio2!$E$7,Resp_Coord_Amm.vo!G780,IF(Foglio2!$J$3=Foglio2!$E$8,Direttore_Amm.vo!G780,IF(Foglio2!$J$3=Foglio2!$E$9,Doc_mat_elem.re!G780,IF(Foglio2!$J$3=Foglio2!$E$10,Doc_dipl_scuola_sec.!G780,IF(Foglio2!$J$3=Foglio2!$E$11,Doc_scuola_media!G780,IF(Foglio2!$J$3=Foglio2!$E$12,Doc_laureati_scuola_sec.!G798,IF(Foglio2!$J$3=Foglio2!$E$13,Direttivi_capi_ist.!G780,0)))))))))))</f>
        <v>0</v>
      </c>
      <c r="J798" s="248">
        <f>IF(Foglio2!$J$3=Foglio2!$E$3,Ausiliari_Coll.Scol.!H780,IF(Foglio2!$J$3=Foglio2!$E$4,Collab._Tecnici!H780,IF(Foglio2!$J$3=Foglio2!$E$5,Assistenti_Tecnici!H780,IF(Foglio2!$J$3=Foglio2!$E$6,Assistenti_Amm.vo!H780,IF(Foglio2!$J$3=Foglio2!$E$7,Resp_Coord_Amm.vo!H780,IF(Foglio2!$J$3=Foglio2!$E$8,Direttore_Amm.vo!H780,IF(Foglio2!$J$3=Foglio2!$E$9,Doc_mat_elem.re!H780,IF(Foglio2!$J$3=Foglio2!$E$10,Doc_dipl_scuola_sec.!H780,IF(Foglio2!$J$3=Foglio2!$E$11,Doc_scuola_media!H780,IF(Foglio2!$J$3=Foglio2!$E$12,Doc_laureati_scuola_sec.!H798,IF(Foglio2!$J$3=Foglio2!$E$13,Direttivi_capi_ist.!H780,0)))))))))))</f>
        <v>0</v>
      </c>
      <c r="K798" s="248">
        <f>IF(Foglio2!$J$3=Foglio2!$E$3,Ausiliari_Coll.Scol.!I780,IF(Foglio2!$J$3=Foglio2!$E$4,Collab._Tecnici!I780,IF(Foglio2!$J$3=Foglio2!$E$5,Assistenti_Tecnici!I780,IF(Foglio2!$J$3=Foglio2!$E$6,Assistenti_Amm.vo!I780,IF(Foglio2!$J$3=Foglio2!$E$7,Resp_Coord_Amm.vo!I780,IF(Foglio2!$J$3=Foglio2!$E$8,Direttore_Amm.vo!I780,IF(Foglio2!$J$3=Foglio2!$E$9,Doc_mat_elem.re!I780,IF(Foglio2!$J$3=Foglio2!$E$10,Doc_dipl_scuola_sec.!I780,IF(Foglio2!$J$3=Foglio2!$E$11,Doc_scuola_media!I780,IF(Foglio2!$J$3=Foglio2!$E$12,Doc_laureati_scuola_sec.!I798,IF(Foglio2!$J$3=Foglio2!$E$13,Direttivi_capi_ist.!I780,0)))))))))))</f>
        <v>0</v>
      </c>
      <c r="L798" s="248">
        <f>IF(Foglio2!$J$3=Foglio2!$E$3,Ausiliari_Coll.Scol.!J780,IF(Foglio2!$J$3=Foglio2!$E$4,Collab._Tecnici!J780,IF(Foglio2!$J$3=Foglio2!$E$5,Assistenti_Tecnici!J780,IF(Foglio2!$J$3=Foglio2!$E$6,Assistenti_Amm.vo!J780,IF(Foglio2!$J$3=Foglio2!$E$7,Resp_Coord_Amm.vo!J780,IF(Foglio2!$J$3=Foglio2!$E$8,Direttore_Amm.vo!J780,IF(Foglio2!$J$3=Foglio2!$E$9,Doc_mat_elem.re!J780,IF(Foglio2!$J$3=Foglio2!$E$10,Doc_dipl_scuola_sec.!J780,IF(Foglio2!$J$3=Foglio2!$E$11,Doc_scuola_media!J780,IF(Foglio2!$J$3=Foglio2!$E$12,Doc_laureati_scuola_sec.!J798,IF(Foglio2!$J$3=Foglio2!$E$13,Direttivi_capi_ist.!J780,0)))))))))))</f>
        <v>0</v>
      </c>
      <c r="M798" s="249">
        <f>IF(Foglio2!$J$3=Foglio2!$E$3,Ausiliari_Coll.Scol.!K780,IF(Foglio2!$J$3=Foglio2!$E$4,Collab._Tecnici!K780,IF(Foglio2!$J$3=Foglio2!$E$5,Assistenti_Tecnici!K780,IF(Foglio2!$J$3=Foglio2!$E$6,Assistenti_Amm.vo!K780,IF(Foglio2!$J$3=Foglio2!$E$7,Resp_Coord_Amm.vo!K780,IF(Foglio2!$J$3=Foglio2!$E$8,Direttore_Amm.vo!K780,IF(Foglio2!$J$3=Foglio2!$E$9,Doc_mat_elem.re!K780,IF(Foglio2!$J$3=Foglio2!$E$10,Doc_dipl_scuola_sec.!K780,IF(Foglio2!$J$3=Foglio2!$E$11,Doc_scuola_media!K780,IF(Foglio2!$J$3=Foglio2!$E$12,Doc_laureati_scuola_sec.!K798,IF(Foglio2!$J$3=Foglio2!$E$13,Direttivi_capi_ist.!K780,0)))))))))))</f>
        <v>0</v>
      </c>
      <c r="N798" s="250">
        <f>IF(Foglio2!$J$3=Foglio2!$E$3,Ausiliari_Coll.Scol.!L780,IF(Foglio2!$J$3=Foglio2!$E$4,Collab._Tecnici!L780,IF(Foglio2!$J$3=Foglio2!$E$5,Assistenti_Tecnici!L780,IF(Foglio2!$J$3=Foglio2!$E$6,Assistenti_Amm.vo!L780,IF(Foglio2!$J$3=Foglio2!$E$7,Resp_Coord_Amm.vo!L780,IF(Foglio2!$J$3=Foglio2!$E$8,Direttore_Amm.vo!L780,IF(Foglio2!$J$3=Foglio2!$E$9,Doc_mat_elem.re!L780,IF(Foglio2!$J$3=Foglio2!$E$10,Doc_dipl_scuola_sec.!L780,IF(Foglio2!$J$3=Foglio2!$E$11,Doc_scuola_media!L780,IF(Foglio2!$J$3=Foglio2!$E$12,Doc_laureati_scuola_sec.!L798,IF(Foglio2!$J$3=Foglio2!$E$13,Direttivi_capi_ist.!L780,0)))))))))))</f>
        <v>0</v>
      </c>
      <c r="O798" s="251">
        <f>IF(Foglio2!$J$3=Foglio2!$E$3,Ausiliari_Coll.Scol.!M780,IF(Foglio2!$J$3=Foglio2!$E$4,Collab._Tecnici!M780,IF(Foglio2!$J$3=Foglio2!$E$5,Assistenti_Tecnici!M780,IF(Foglio2!$J$3=Foglio2!$E$6,Assistenti_Amm.vo!M780,IF(Foglio2!$J$3=Foglio2!$E$7,Resp_Coord_Amm.vo!M780,IF(Foglio2!$J$3=Foglio2!$E$8,Direttore_Amm.vo!M780,IF(Foglio2!$J$3=Foglio2!$E$9,Doc_mat_elem.re!M780,IF(Foglio2!$J$3=Foglio2!$E$10,Doc_dipl_scuola_sec.!M780,IF(Foglio2!$J$3=Foglio2!$E$11,Doc_scuola_media!M780,IF(Foglio2!$J$3=Foglio2!$E$12,Doc_laureati_scuola_sec.!M798,IF(Foglio2!$J$3=Foglio2!$E$13,Direttivi_capi_ist.!M780,0)))))))))))</f>
        <v>0</v>
      </c>
      <c r="P798" s="252">
        <f>IF(Foglio2!$J$3=Foglio2!$E$3,Ausiliari_Coll.Scol.!N780,IF(Foglio2!$J$3=Foglio2!$E$4,Collab._Tecnici!N780,IF(Foglio2!$J$3=Foglio2!$E$5,Assistenti_Tecnici!N780,IF(Foglio2!$J$3=Foglio2!$E$6,Assistenti_Amm.vo!N780,IF(Foglio2!$J$3=Foglio2!$E$7,Resp_Coord_Amm.vo!N780,IF(Foglio2!$J$3=Foglio2!$E$8,Direttore_Amm.vo!N780,IF(Foglio2!$J$3=Foglio2!$E$9,Doc_mat_elem.re!N780,IF(Foglio2!$J$3=Foglio2!$E$10,Doc_dipl_scuola_sec.!N780,IF(Foglio2!$J$3=Foglio2!$E$11,Doc_scuola_media!N780,IF(Foglio2!$J$3=Foglio2!$E$12,Doc_laureati_scuola_sec.!N798,IF(Foglio2!$J$3=Foglio2!$E$13,Direttivi_capi_ist.!N780,0)))))))))))</f>
        <v>0</v>
      </c>
      <c r="Q798" s="252">
        <f>IF(Foglio2!$J$3=Foglio2!$E$3,Ausiliari_Coll.Scol.!O780,IF(Foglio2!$J$3=Foglio2!$E$4,Collab._Tecnici!O780,IF(Foglio2!$J$3=Foglio2!$E$5,Assistenti_Tecnici!O780,IF(Foglio2!$J$3=Foglio2!$E$6,Assistenti_Amm.vo!O780,IF(Foglio2!$J$3=Foglio2!$E$7,Resp_Coord_Amm.vo!O780,IF(Foglio2!$J$3=Foglio2!$E$8,Direttore_Amm.vo!O780,IF(Foglio2!$J$3=Foglio2!$E$9,Doc_mat_elem.re!O780,IF(Foglio2!$J$3=Foglio2!$E$10,Doc_dipl_scuola_sec.!O780,IF(Foglio2!$J$3=Foglio2!$E$11,Doc_scuola_media!O780,IF(Foglio2!$J$3=Foglio2!$E$12,Doc_laureati_scuola_sec.!O798,IF(Foglio2!$J$3=Foglio2!$E$13,Direttivi_capi_ist.!O780,0)))))))))))</f>
        <v>0</v>
      </c>
      <c r="R798" s="252">
        <f>IF(Foglio2!$J$3=Foglio2!$E$3,Ausiliari_Coll.Scol.!P780,IF(Foglio2!$J$3=Foglio2!$E$4,Collab._Tecnici!P780,IF(Foglio2!$J$3=Foglio2!$E$5,Assistenti_Tecnici!P780,IF(Foglio2!$J$3=Foglio2!$E$6,Assistenti_Amm.vo!P780,IF(Foglio2!$J$3=Foglio2!$E$7,Resp_Coord_Amm.vo!P780,IF(Foglio2!$J$3=Foglio2!$E$8,Direttore_Amm.vo!P780,IF(Foglio2!$J$3=Foglio2!$E$9,Doc_mat_elem.re!P780,IF(Foglio2!$J$3=Foglio2!$E$10,Doc_dipl_scuola_sec.!P780,IF(Foglio2!$J$3=Foglio2!$E$11,Doc_scuola_media!P780,IF(Foglio2!$J$3=Foglio2!$E$12,Doc_laureati_scuola_sec.!P798,IF(Foglio2!$J$3=Foglio2!$E$13,Direttivi_capi_ist.!P780,0)))))))))))</f>
        <v>0</v>
      </c>
      <c r="S798" s="252">
        <f>IF(Foglio2!$J$3=Foglio2!$E$3,Ausiliari_Coll.Scol.!Q780,IF(Foglio2!$J$3=Foglio2!$E$4,Collab._Tecnici!Q780,IF(Foglio2!$J$3=Foglio2!$E$5,Assistenti_Tecnici!Q780,IF(Foglio2!$J$3=Foglio2!$E$6,Assistenti_Amm.vo!Q780,IF(Foglio2!$J$3=Foglio2!$E$7,Resp_Coord_Amm.vo!Q780,IF(Foglio2!$J$3=Foglio2!$E$8,Direttore_Amm.vo!Q780,IF(Foglio2!$J$3=Foglio2!$E$9,Doc_mat_elem.re!Q780,IF(Foglio2!$J$3=Foglio2!$E$10,Doc_dipl_scuola_sec.!Q780,IF(Foglio2!$J$3=Foglio2!$E$11,Doc_scuola_media!Q780,IF(Foglio2!$J$3=Foglio2!$E$12,Doc_laureati_scuola_sec.!Q798,IF(Foglio2!$J$3=Foglio2!$E$13,Direttivi_capi_ist.!Q780,0)))))))))))</f>
        <v>0</v>
      </c>
      <c r="T798" s="252">
        <f>IF(Foglio2!$J$3=Foglio2!$E$3,Ausiliari_Coll.Scol.!R780,IF(Foglio2!$J$3=Foglio2!$E$4,Collab._Tecnici!R780,IF(Foglio2!$J$3=Foglio2!$E$5,Assistenti_Tecnici!R780,IF(Foglio2!$J$3=Foglio2!$E$6,Assistenti_Amm.vo!R780,IF(Foglio2!$J$3=Foglio2!$E$7,Resp_Coord_Amm.vo!R780,IF(Foglio2!$J$3=Foglio2!$E$8,Direttore_Amm.vo!R780,IF(Foglio2!$J$3=Foglio2!$E$9,Doc_mat_elem.re!R780,IF(Foglio2!$J$3=Foglio2!$E$10,Doc_dipl_scuola_sec.!R780,IF(Foglio2!$J$3=Foglio2!$E$11,Doc_scuola_media!R780,IF(Foglio2!$J$3=Foglio2!$E$12,Doc_laureati_scuola_sec.!R798,IF(Foglio2!$J$3=Foglio2!$E$13,Direttivi_capi_ist.!R780,0)))))))))))</f>
        <v>0</v>
      </c>
      <c r="U798" s="252">
        <f t="shared" ref="U798" si="5027">(P798)/12*0.8</f>
        <v>0</v>
      </c>
      <c r="V798" s="252">
        <f t="shared" ref="V798" si="5028">(P798+R798)/12*0.8</f>
        <v>0</v>
      </c>
      <c r="W798" s="253" t="str">
        <f t="shared" ref="W798" si="5029">"Fascia Da "&amp;F798&amp;" a "&amp;F799&amp;" Decorrenza "&amp;DAY(C796)&amp;"/"&amp;MONTH(C796)&amp;"/"&amp;YEAR(C796)</f>
        <v>Fascia Da 9 a 14 Decorrenza 1/1/2021</v>
      </c>
    </row>
    <row r="799" spans="1:23" ht="9" customHeight="1" x14ac:dyDescent="0.2">
      <c r="B799" s="245">
        <f t="shared" ref="B799:B843" si="5030">B798+1</f>
        <v>44200</v>
      </c>
      <c r="C799" s="494"/>
      <c r="D799" s="494"/>
      <c r="E799" s="254" t="s">
        <v>4</v>
      </c>
      <c r="F799" s="255">
        <v>14</v>
      </c>
      <c r="G799" s="267">
        <f t="shared" ref="G799:V811" si="5031">G798*1936.27</f>
        <v>0</v>
      </c>
      <c r="H799" s="267">
        <f t="shared" si="5031"/>
        <v>0</v>
      </c>
      <c r="I799" s="267">
        <f t="shared" si="5031"/>
        <v>0</v>
      </c>
      <c r="J799" s="267">
        <f t="shared" si="5031"/>
        <v>0</v>
      </c>
      <c r="K799" s="267">
        <f t="shared" si="5031"/>
        <v>0</v>
      </c>
      <c r="L799" s="266">
        <f t="shared" si="5031"/>
        <v>0</v>
      </c>
      <c r="M799" s="267">
        <f t="shared" si="5031"/>
        <v>0</v>
      </c>
      <c r="N799" s="182">
        <f t="shared" si="5031"/>
        <v>0</v>
      </c>
      <c r="O799" s="183">
        <f t="shared" si="5031"/>
        <v>0</v>
      </c>
      <c r="P799" s="184">
        <f t="shared" si="5031"/>
        <v>0</v>
      </c>
      <c r="Q799" s="184">
        <f t="shared" si="5031"/>
        <v>0</v>
      </c>
      <c r="R799" s="184">
        <f t="shared" si="5031"/>
        <v>0</v>
      </c>
      <c r="S799" s="184">
        <f t="shared" si="5031"/>
        <v>0</v>
      </c>
      <c r="T799" s="184">
        <f t="shared" si="5031"/>
        <v>0</v>
      </c>
      <c r="U799" s="184">
        <f t="shared" si="5031"/>
        <v>0</v>
      </c>
      <c r="V799" s="184">
        <f t="shared" si="5031"/>
        <v>0</v>
      </c>
    </row>
    <row r="800" spans="1:23" ht="12.75" customHeight="1" x14ac:dyDescent="0.2">
      <c r="A800" s="104">
        <f>IF(Foglio2!$J$7=1,TRUNC(Base!V800,0),TRUNC(Base!U800,0))</f>
        <v>0</v>
      </c>
      <c r="B800" s="245">
        <f t="shared" si="5030"/>
        <v>44201</v>
      </c>
      <c r="C800" s="494"/>
      <c r="D800" s="494"/>
      <c r="E800" s="259" t="s">
        <v>3</v>
      </c>
      <c r="F800" s="260">
        <v>15</v>
      </c>
      <c r="G800" s="248">
        <f>IF(Foglio2!$J$3=Foglio2!$E$3,Ausiliari_Coll.Scol.!E782,IF(Foglio2!$J$3=Foglio2!$E$4,Collab._Tecnici!E782,IF(Foglio2!$J$3=Foglio2!$E$5,Assistenti_Tecnici!E782,IF(Foglio2!$J$3=Foglio2!$E$6,Assistenti_Amm.vo!E782,IF(Foglio2!$J$3=Foglio2!$E$7,Resp_Coord_Amm.vo!E782,IF(Foglio2!$J$3=Foglio2!$E$8,Direttore_Amm.vo!E782,IF(Foglio2!$J$3=Foglio2!$E$9,Doc_mat_elem.re!E782,IF(Foglio2!$J$3=Foglio2!$E$10,Doc_dipl_scuola_sec.!E782,IF(Foglio2!$J$3=Foglio2!$E$11,Doc_scuola_media!E782,IF(Foglio2!$J$3=Foglio2!$E$12,Doc_laureati_scuola_sec.!E800,IF(Foglio2!$J$3=Foglio2!$E$13,Direttivi_capi_ist.!E782,0)))))))))))</f>
        <v>0</v>
      </c>
      <c r="H800" s="248">
        <f>IF(Foglio2!$J$3=Foglio2!$E$3,Ausiliari_Coll.Scol.!F782,IF(Foglio2!$J$3=Foglio2!$E$4,Collab._Tecnici!F782,IF(Foglio2!$J$3=Foglio2!$E$5,Assistenti_Tecnici!F782,IF(Foglio2!$J$3=Foglio2!$E$6,Assistenti_Amm.vo!F782,IF(Foglio2!$J$3=Foglio2!$E$7,Resp_Coord_Amm.vo!F782,IF(Foglio2!$J$3=Foglio2!$E$8,Direttore_Amm.vo!F782,IF(Foglio2!$J$3=Foglio2!$E$9,Doc_mat_elem.re!F782,IF(Foglio2!$J$3=Foglio2!$E$10,Doc_dipl_scuola_sec.!F782,IF(Foglio2!$J$3=Foglio2!$E$11,Doc_scuola_media!F782,IF(Foglio2!$J$3=Foglio2!$E$12,Doc_laureati_scuola_sec.!F800,IF(Foglio2!$J$3=Foglio2!$E$13,Direttivi_capi_ist.!F782,0)))))))))))</f>
        <v>0</v>
      </c>
      <c r="I800" s="248">
        <f>IF(Foglio2!$J$3=Foglio2!$E$3,Ausiliari_Coll.Scol.!G782,IF(Foglio2!$J$3=Foglio2!$E$4,Collab._Tecnici!G782,IF(Foglio2!$J$3=Foglio2!$E$5,Assistenti_Tecnici!G782,IF(Foglio2!$J$3=Foglio2!$E$6,Assistenti_Amm.vo!G782,IF(Foglio2!$J$3=Foglio2!$E$7,Resp_Coord_Amm.vo!G782,IF(Foglio2!$J$3=Foglio2!$E$8,Direttore_Amm.vo!G782,IF(Foglio2!$J$3=Foglio2!$E$9,Doc_mat_elem.re!G782,IF(Foglio2!$J$3=Foglio2!$E$10,Doc_dipl_scuola_sec.!G782,IF(Foglio2!$J$3=Foglio2!$E$11,Doc_scuola_media!G782,IF(Foglio2!$J$3=Foglio2!$E$12,Doc_laureati_scuola_sec.!G800,IF(Foglio2!$J$3=Foglio2!$E$13,Direttivi_capi_ist.!G782,0)))))))))))</f>
        <v>0</v>
      </c>
      <c r="J800" s="248">
        <f>IF(Foglio2!$J$3=Foglio2!$E$3,Ausiliari_Coll.Scol.!H782,IF(Foglio2!$J$3=Foglio2!$E$4,Collab._Tecnici!H782,IF(Foglio2!$J$3=Foglio2!$E$5,Assistenti_Tecnici!H782,IF(Foglio2!$J$3=Foglio2!$E$6,Assistenti_Amm.vo!H782,IF(Foglio2!$J$3=Foglio2!$E$7,Resp_Coord_Amm.vo!H782,IF(Foglio2!$J$3=Foglio2!$E$8,Direttore_Amm.vo!H782,IF(Foglio2!$J$3=Foglio2!$E$9,Doc_mat_elem.re!H782,IF(Foglio2!$J$3=Foglio2!$E$10,Doc_dipl_scuola_sec.!H782,IF(Foglio2!$J$3=Foglio2!$E$11,Doc_scuola_media!H782,IF(Foglio2!$J$3=Foglio2!$E$12,Doc_laureati_scuola_sec.!H800,IF(Foglio2!$J$3=Foglio2!$E$13,Direttivi_capi_ist.!H782,0)))))))))))</f>
        <v>0</v>
      </c>
      <c r="K800" s="248">
        <f>IF(Foglio2!$J$3=Foglio2!$E$3,Ausiliari_Coll.Scol.!I782,IF(Foglio2!$J$3=Foglio2!$E$4,Collab._Tecnici!I782,IF(Foglio2!$J$3=Foglio2!$E$5,Assistenti_Tecnici!I782,IF(Foglio2!$J$3=Foglio2!$E$6,Assistenti_Amm.vo!I782,IF(Foglio2!$J$3=Foglio2!$E$7,Resp_Coord_Amm.vo!I782,IF(Foglio2!$J$3=Foglio2!$E$8,Direttore_Amm.vo!I782,IF(Foglio2!$J$3=Foglio2!$E$9,Doc_mat_elem.re!I782,IF(Foglio2!$J$3=Foglio2!$E$10,Doc_dipl_scuola_sec.!I782,IF(Foglio2!$J$3=Foglio2!$E$11,Doc_scuola_media!I782,IF(Foglio2!$J$3=Foglio2!$E$12,Doc_laureati_scuola_sec.!I800,IF(Foglio2!$J$3=Foglio2!$E$13,Direttivi_capi_ist.!I782,0)))))))))))</f>
        <v>0</v>
      </c>
      <c r="L800" s="248">
        <f>IF(Foglio2!$J$3=Foglio2!$E$3,Ausiliari_Coll.Scol.!J782,IF(Foglio2!$J$3=Foglio2!$E$4,Collab._Tecnici!J782,IF(Foglio2!$J$3=Foglio2!$E$5,Assistenti_Tecnici!J782,IF(Foglio2!$J$3=Foglio2!$E$6,Assistenti_Amm.vo!J782,IF(Foglio2!$J$3=Foglio2!$E$7,Resp_Coord_Amm.vo!J782,IF(Foglio2!$J$3=Foglio2!$E$8,Direttore_Amm.vo!J782,IF(Foglio2!$J$3=Foglio2!$E$9,Doc_mat_elem.re!J782,IF(Foglio2!$J$3=Foglio2!$E$10,Doc_dipl_scuola_sec.!J782,IF(Foglio2!$J$3=Foglio2!$E$11,Doc_scuola_media!J782,IF(Foglio2!$J$3=Foglio2!$E$12,Doc_laureati_scuola_sec.!J800,IF(Foglio2!$J$3=Foglio2!$E$13,Direttivi_capi_ist.!J782,0)))))))))))</f>
        <v>0</v>
      </c>
      <c r="M800" s="249">
        <f>IF(Foglio2!$J$3=Foglio2!$E$3,Ausiliari_Coll.Scol.!K782,IF(Foglio2!$J$3=Foglio2!$E$4,Collab._Tecnici!K782,IF(Foglio2!$J$3=Foglio2!$E$5,Assistenti_Tecnici!K782,IF(Foglio2!$J$3=Foglio2!$E$6,Assistenti_Amm.vo!K782,IF(Foglio2!$J$3=Foglio2!$E$7,Resp_Coord_Amm.vo!K782,IF(Foglio2!$J$3=Foglio2!$E$8,Direttore_Amm.vo!K782,IF(Foglio2!$J$3=Foglio2!$E$9,Doc_mat_elem.re!K782,IF(Foglio2!$J$3=Foglio2!$E$10,Doc_dipl_scuola_sec.!K782,IF(Foglio2!$J$3=Foglio2!$E$11,Doc_scuola_media!K782,IF(Foglio2!$J$3=Foglio2!$E$12,Doc_laureati_scuola_sec.!K800,IF(Foglio2!$J$3=Foglio2!$E$13,Direttivi_capi_ist.!K782,0)))))))))))</f>
        <v>0</v>
      </c>
      <c r="N800" s="250">
        <f>IF(Foglio2!$J$3=Foglio2!$E$3,Ausiliari_Coll.Scol.!L782,IF(Foglio2!$J$3=Foglio2!$E$4,Collab._Tecnici!L782,IF(Foglio2!$J$3=Foglio2!$E$5,Assistenti_Tecnici!L782,IF(Foglio2!$J$3=Foglio2!$E$6,Assistenti_Amm.vo!L782,IF(Foglio2!$J$3=Foglio2!$E$7,Resp_Coord_Amm.vo!L782,IF(Foglio2!$J$3=Foglio2!$E$8,Direttore_Amm.vo!L782,IF(Foglio2!$J$3=Foglio2!$E$9,Doc_mat_elem.re!L782,IF(Foglio2!$J$3=Foglio2!$E$10,Doc_dipl_scuola_sec.!L782,IF(Foglio2!$J$3=Foglio2!$E$11,Doc_scuola_media!L782,IF(Foglio2!$J$3=Foglio2!$E$12,Doc_laureati_scuola_sec.!L800,IF(Foglio2!$J$3=Foglio2!$E$13,Direttivi_capi_ist.!L782,0)))))))))))</f>
        <v>0</v>
      </c>
      <c r="O800" s="251">
        <f>IF(Foglio2!$J$3=Foglio2!$E$3,Ausiliari_Coll.Scol.!M782,IF(Foglio2!$J$3=Foglio2!$E$4,Collab._Tecnici!M782,IF(Foglio2!$J$3=Foglio2!$E$5,Assistenti_Tecnici!M782,IF(Foglio2!$J$3=Foglio2!$E$6,Assistenti_Amm.vo!M782,IF(Foglio2!$J$3=Foglio2!$E$7,Resp_Coord_Amm.vo!M782,IF(Foglio2!$J$3=Foglio2!$E$8,Direttore_Amm.vo!M782,IF(Foglio2!$J$3=Foglio2!$E$9,Doc_mat_elem.re!M782,IF(Foglio2!$J$3=Foglio2!$E$10,Doc_dipl_scuola_sec.!M782,IF(Foglio2!$J$3=Foglio2!$E$11,Doc_scuola_media!M782,IF(Foglio2!$J$3=Foglio2!$E$12,Doc_laureati_scuola_sec.!M800,IF(Foglio2!$J$3=Foglio2!$E$13,Direttivi_capi_ist.!M782,0)))))))))))</f>
        <v>0</v>
      </c>
      <c r="P800" s="252">
        <f>IF(Foglio2!$J$3=Foglio2!$E$3,Ausiliari_Coll.Scol.!N782,IF(Foglio2!$J$3=Foglio2!$E$4,Collab._Tecnici!N782,IF(Foglio2!$J$3=Foglio2!$E$5,Assistenti_Tecnici!N782,IF(Foglio2!$J$3=Foglio2!$E$6,Assistenti_Amm.vo!N782,IF(Foglio2!$J$3=Foglio2!$E$7,Resp_Coord_Amm.vo!N782,IF(Foglio2!$J$3=Foglio2!$E$8,Direttore_Amm.vo!N782,IF(Foglio2!$J$3=Foglio2!$E$9,Doc_mat_elem.re!N782,IF(Foglio2!$J$3=Foglio2!$E$10,Doc_dipl_scuola_sec.!N782,IF(Foglio2!$J$3=Foglio2!$E$11,Doc_scuola_media!N782,IF(Foglio2!$J$3=Foglio2!$E$12,Doc_laureati_scuola_sec.!N800,IF(Foglio2!$J$3=Foglio2!$E$13,Direttivi_capi_ist.!N782,0)))))))))))</f>
        <v>0</v>
      </c>
      <c r="Q800" s="252">
        <f>IF(Foglio2!$J$3=Foglio2!$E$3,Ausiliari_Coll.Scol.!O782,IF(Foglio2!$J$3=Foglio2!$E$4,Collab._Tecnici!O782,IF(Foglio2!$J$3=Foglio2!$E$5,Assistenti_Tecnici!O782,IF(Foglio2!$J$3=Foglio2!$E$6,Assistenti_Amm.vo!O782,IF(Foglio2!$J$3=Foglio2!$E$7,Resp_Coord_Amm.vo!O782,IF(Foglio2!$J$3=Foglio2!$E$8,Direttore_Amm.vo!O782,IF(Foglio2!$J$3=Foglio2!$E$9,Doc_mat_elem.re!O782,IF(Foglio2!$J$3=Foglio2!$E$10,Doc_dipl_scuola_sec.!O782,IF(Foglio2!$J$3=Foglio2!$E$11,Doc_scuola_media!O782,IF(Foglio2!$J$3=Foglio2!$E$12,Doc_laureati_scuola_sec.!O800,IF(Foglio2!$J$3=Foglio2!$E$13,Direttivi_capi_ist.!O782,0)))))))))))</f>
        <v>0</v>
      </c>
      <c r="R800" s="252">
        <f>IF(Foglio2!$J$3=Foglio2!$E$3,Ausiliari_Coll.Scol.!P782,IF(Foglio2!$J$3=Foglio2!$E$4,Collab._Tecnici!P782,IF(Foglio2!$J$3=Foglio2!$E$5,Assistenti_Tecnici!P782,IF(Foglio2!$J$3=Foglio2!$E$6,Assistenti_Amm.vo!P782,IF(Foglio2!$J$3=Foglio2!$E$7,Resp_Coord_Amm.vo!P782,IF(Foglio2!$J$3=Foglio2!$E$8,Direttore_Amm.vo!P782,IF(Foglio2!$J$3=Foglio2!$E$9,Doc_mat_elem.re!P782,IF(Foglio2!$J$3=Foglio2!$E$10,Doc_dipl_scuola_sec.!P782,IF(Foglio2!$J$3=Foglio2!$E$11,Doc_scuola_media!P782,IF(Foglio2!$J$3=Foglio2!$E$12,Doc_laureati_scuola_sec.!P800,IF(Foglio2!$J$3=Foglio2!$E$13,Direttivi_capi_ist.!P782,0)))))))))))</f>
        <v>0</v>
      </c>
      <c r="S800" s="252">
        <f>IF(Foglio2!$J$3=Foglio2!$E$3,Ausiliari_Coll.Scol.!Q782,IF(Foglio2!$J$3=Foglio2!$E$4,Collab._Tecnici!Q782,IF(Foglio2!$J$3=Foglio2!$E$5,Assistenti_Tecnici!Q782,IF(Foglio2!$J$3=Foglio2!$E$6,Assistenti_Amm.vo!Q782,IF(Foglio2!$J$3=Foglio2!$E$7,Resp_Coord_Amm.vo!Q782,IF(Foglio2!$J$3=Foglio2!$E$8,Direttore_Amm.vo!Q782,IF(Foglio2!$J$3=Foglio2!$E$9,Doc_mat_elem.re!Q782,IF(Foglio2!$J$3=Foglio2!$E$10,Doc_dipl_scuola_sec.!Q782,IF(Foglio2!$J$3=Foglio2!$E$11,Doc_scuola_media!Q782,IF(Foglio2!$J$3=Foglio2!$E$12,Doc_laureati_scuola_sec.!Q800,IF(Foglio2!$J$3=Foglio2!$E$13,Direttivi_capi_ist.!Q782,0)))))))))))</f>
        <v>0</v>
      </c>
      <c r="T800" s="252">
        <f>IF(Foglio2!$J$3=Foglio2!$E$3,Ausiliari_Coll.Scol.!R782,IF(Foglio2!$J$3=Foglio2!$E$4,Collab._Tecnici!R782,IF(Foglio2!$J$3=Foglio2!$E$5,Assistenti_Tecnici!R782,IF(Foglio2!$J$3=Foglio2!$E$6,Assistenti_Amm.vo!R782,IF(Foglio2!$J$3=Foglio2!$E$7,Resp_Coord_Amm.vo!R782,IF(Foglio2!$J$3=Foglio2!$E$8,Direttore_Amm.vo!R782,IF(Foglio2!$J$3=Foglio2!$E$9,Doc_mat_elem.re!R782,IF(Foglio2!$J$3=Foglio2!$E$10,Doc_dipl_scuola_sec.!R782,IF(Foglio2!$J$3=Foglio2!$E$11,Doc_scuola_media!R782,IF(Foglio2!$J$3=Foglio2!$E$12,Doc_laureati_scuola_sec.!R800,IF(Foglio2!$J$3=Foglio2!$E$13,Direttivi_capi_ist.!R782,0)))))))))))</f>
        <v>0</v>
      </c>
      <c r="U800" s="252">
        <f t="shared" ref="U800" si="5032">(P800)/12*0.8</f>
        <v>0</v>
      </c>
      <c r="V800" s="252">
        <f t="shared" ref="V800" si="5033">(P800+R800)/12*0.8</f>
        <v>0</v>
      </c>
      <c r="W800" s="253" t="str">
        <f t="shared" ref="W800" si="5034">"Fascia Da "&amp;F800&amp;" a "&amp;F801&amp;" Decorrenza "&amp;DAY(C796)&amp;"/"&amp;MONTH(C796)&amp;"/"&amp;YEAR(C796)</f>
        <v>Fascia Da 15 a 20 Decorrenza 1/1/2021</v>
      </c>
    </row>
    <row r="801" spans="1:23" ht="9" customHeight="1" x14ac:dyDescent="0.2">
      <c r="B801" s="245">
        <f t="shared" si="5030"/>
        <v>44202</v>
      </c>
      <c r="C801" s="494"/>
      <c r="D801" s="494"/>
      <c r="E801" s="254" t="s">
        <v>4</v>
      </c>
      <c r="F801" s="255">
        <v>20</v>
      </c>
      <c r="G801" s="267">
        <f t="shared" ref="G801:V813" si="5035">G800*1936.27</f>
        <v>0</v>
      </c>
      <c r="H801" s="267">
        <f t="shared" si="5035"/>
        <v>0</v>
      </c>
      <c r="I801" s="267">
        <f t="shared" si="5035"/>
        <v>0</v>
      </c>
      <c r="J801" s="267">
        <f t="shared" si="5035"/>
        <v>0</v>
      </c>
      <c r="K801" s="267">
        <f t="shared" si="5035"/>
        <v>0</v>
      </c>
      <c r="L801" s="266">
        <f t="shared" si="5035"/>
        <v>0</v>
      </c>
      <c r="M801" s="267">
        <f t="shared" si="5035"/>
        <v>0</v>
      </c>
      <c r="N801" s="182">
        <f t="shared" si="5035"/>
        <v>0</v>
      </c>
      <c r="O801" s="183">
        <f t="shared" si="5035"/>
        <v>0</v>
      </c>
      <c r="P801" s="184">
        <f t="shared" si="5035"/>
        <v>0</v>
      </c>
      <c r="Q801" s="184">
        <f t="shared" si="5035"/>
        <v>0</v>
      </c>
      <c r="R801" s="184">
        <f t="shared" si="5035"/>
        <v>0</v>
      </c>
      <c r="S801" s="184">
        <f t="shared" si="5035"/>
        <v>0</v>
      </c>
      <c r="T801" s="184">
        <f t="shared" si="5035"/>
        <v>0</v>
      </c>
      <c r="U801" s="184">
        <f t="shared" si="5035"/>
        <v>0</v>
      </c>
      <c r="V801" s="184">
        <f t="shared" si="5035"/>
        <v>0</v>
      </c>
    </row>
    <row r="802" spans="1:23" ht="12.75" customHeight="1" x14ac:dyDescent="0.2">
      <c r="A802" s="104">
        <f>IF(Foglio2!$J$7=1,TRUNC(Base!V802,0),TRUNC(Base!U802,0))</f>
        <v>0</v>
      </c>
      <c r="B802" s="245">
        <f t="shared" si="5030"/>
        <v>44203</v>
      </c>
      <c r="C802" s="494"/>
      <c r="D802" s="494"/>
      <c r="E802" s="259" t="s">
        <v>3</v>
      </c>
      <c r="F802" s="260">
        <v>21</v>
      </c>
      <c r="G802" s="248">
        <f>IF(Foglio2!$J$3=Foglio2!$E$3,Ausiliari_Coll.Scol.!E784,IF(Foglio2!$J$3=Foglio2!$E$4,Collab._Tecnici!E784,IF(Foglio2!$J$3=Foglio2!$E$5,Assistenti_Tecnici!E784,IF(Foglio2!$J$3=Foglio2!$E$6,Assistenti_Amm.vo!E784,IF(Foglio2!$J$3=Foglio2!$E$7,Resp_Coord_Amm.vo!E784,IF(Foglio2!$J$3=Foglio2!$E$8,Direttore_Amm.vo!E784,IF(Foglio2!$J$3=Foglio2!$E$9,Doc_mat_elem.re!E784,IF(Foglio2!$J$3=Foglio2!$E$10,Doc_dipl_scuola_sec.!E784,IF(Foglio2!$J$3=Foglio2!$E$11,Doc_scuola_media!E784,IF(Foglio2!$J$3=Foglio2!$E$12,Doc_laureati_scuola_sec.!E802,IF(Foglio2!$J$3=Foglio2!$E$13,Direttivi_capi_ist.!E784,0)))))))))))</f>
        <v>0</v>
      </c>
      <c r="H802" s="248">
        <f>IF(Foglio2!$J$3=Foglio2!$E$3,Ausiliari_Coll.Scol.!F784,IF(Foglio2!$J$3=Foglio2!$E$4,Collab._Tecnici!F784,IF(Foglio2!$J$3=Foglio2!$E$5,Assistenti_Tecnici!F784,IF(Foglio2!$J$3=Foglio2!$E$6,Assistenti_Amm.vo!F784,IF(Foglio2!$J$3=Foglio2!$E$7,Resp_Coord_Amm.vo!F784,IF(Foglio2!$J$3=Foglio2!$E$8,Direttore_Amm.vo!F784,IF(Foglio2!$J$3=Foglio2!$E$9,Doc_mat_elem.re!F784,IF(Foglio2!$J$3=Foglio2!$E$10,Doc_dipl_scuola_sec.!F784,IF(Foglio2!$J$3=Foglio2!$E$11,Doc_scuola_media!F784,IF(Foglio2!$J$3=Foglio2!$E$12,Doc_laureati_scuola_sec.!F802,IF(Foglio2!$J$3=Foglio2!$E$13,Direttivi_capi_ist.!F784,0)))))))))))</f>
        <v>0</v>
      </c>
      <c r="I802" s="248">
        <f>IF(Foglio2!$J$3=Foglio2!$E$3,Ausiliari_Coll.Scol.!G784,IF(Foglio2!$J$3=Foglio2!$E$4,Collab._Tecnici!G784,IF(Foglio2!$J$3=Foglio2!$E$5,Assistenti_Tecnici!G784,IF(Foglio2!$J$3=Foglio2!$E$6,Assistenti_Amm.vo!G784,IF(Foglio2!$J$3=Foglio2!$E$7,Resp_Coord_Amm.vo!G784,IF(Foglio2!$J$3=Foglio2!$E$8,Direttore_Amm.vo!G784,IF(Foglio2!$J$3=Foglio2!$E$9,Doc_mat_elem.re!G784,IF(Foglio2!$J$3=Foglio2!$E$10,Doc_dipl_scuola_sec.!G784,IF(Foglio2!$J$3=Foglio2!$E$11,Doc_scuola_media!G784,IF(Foglio2!$J$3=Foglio2!$E$12,Doc_laureati_scuola_sec.!G802,IF(Foglio2!$J$3=Foglio2!$E$13,Direttivi_capi_ist.!G784,0)))))))))))</f>
        <v>0</v>
      </c>
      <c r="J802" s="248">
        <f>IF(Foglio2!$J$3=Foglio2!$E$3,Ausiliari_Coll.Scol.!H784,IF(Foglio2!$J$3=Foglio2!$E$4,Collab._Tecnici!H784,IF(Foglio2!$J$3=Foglio2!$E$5,Assistenti_Tecnici!H784,IF(Foglio2!$J$3=Foglio2!$E$6,Assistenti_Amm.vo!H784,IF(Foglio2!$J$3=Foglio2!$E$7,Resp_Coord_Amm.vo!H784,IF(Foglio2!$J$3=Foglio2!$E$8,Direttore_Amm.vo!H784,IF(Foglio2!$J$3=Foglio2!$E$9,Doc_mat_elem.re!H784,IF(Foglio2!$J$3=Foglio2!$E$10,Doc_dipl_scuola_sec.!H784,IF(Foglio2!$J$3=Foglio2!$E$11,Doc_scuola_media!H784,IF(Foglio2!$J$3=Foglio2!$E$12,Doc_laureati_scuola_sec.!H802,IF(Foglio2!$J$3=Foglio2!$E$13,Direttivi_capi_ist.!H784,0)))))))))))</f>
        <v>0</v>
      </c>
      <c r="K802" s="248">
        <f>IF(Foglio2!$J$3=Foglio2!$E$3,Ausiliari_Coll.Scol.!I784,IF(Foglio2!$J$3=Foglio2!$E$4,Collab._Tecnici!I784,IF(Foglio2!$J$3=Foglio2!$E$5,Assistenti_Tecnici!I784,IF(Foglio2!$J$3=Foglio2!$E$6,Assistenti_Amm.vo!I784,IF(Foglio2!$J$3=Foglio2!$E$7,Resp_Coord_Amm.vo!I784,IF(Foglio2!$J$3=Foglio2!$E$8,Direttore_Amm.vo!I784,IF(Foglio2!$J$3=Foglio2!$E$9,Doc_mat_elem.re!I784,IF(Foglio2!$J$3=Foglio2!$E$10,Doc_dipl_scuola_sec.!I784,IF(Foglio2!$J$3=Foglio2!$E$11,Doc_scuola_media!I784,IF(Foglio2!$J$3=Foglio2!$E$12,Doc_laureati_scuola_sec.!I802,IF(Foglio2!$J$3=Foglio2!$E$13,Direttivi_capi_ist.!I784,0)))))))))))</f>
        <v>0</v>
      </c>
      <c r="L802" s="248">
        <f>IF(Foglio2!$J$3=Foglio2!$E$3,Ausiliari_Coll.Scol.!J784,IF(Foglio2!$J$3=Foglio2!$E$4,Collab._Tecnici!J784,IF(Foglio2!$J$3=Foglio2!$E$5,Assistenti_Tecnici!J784,IF(Foglio2!$J$3=Foglio2!$E$6,Assistenti_Amm.vo!J784,IF(Foglio2!$J$3=Foglio2!$E$7,Resp_Coord_Amm.vo!J784,IF(Foglio2!$J$3=Foglio2!$E$8,Direttore_Amm.vo!J784,IF(Foglio2!$J$3=Foglio2!$E$9,Doc_mat_elem.re!J784,IF(Foglio2!$J$3=Foglio2!$E$10,Doc_dipl_scuola_sec.!J784,IF(Foglio2!$J$3=Foglio2!$E$11,Doc_scuola_media!J784,IF(Foglio2!$J$3=Foglio2!$E$12,Doc_laureati_scuola_sec.!J802,IF(Foglio2!$J$3=Foglio2!$E$13,Direttivi_capi_ist.!J784,0)))))))))))</f>
        <v>0</v>
      </c>
      <c r="M802" s="249">
        <f>IF(Foglio2!$J$3=Foglio2!$E$3,Ausiliari_Coll.Scol.!K784,IF(Foglio2!$J$3=Foglio2!$E$4,Collab._Tecnici!K784,IF(Foglio2!$J$3=Foglio2!$E$5,Assistenti_Tecnici!K784,IF(Foglio2!$J$3=Foglio2!$E$6,Assistenti_Amm.vo!K784,IF(Foglio2!$J$3=Foglio2!$E$7,Resp_Coord_Amm.vo!K784,IF(Foglio2!$J$3=Foglio2!$E$8,Direttore_Amm.vo!K784,IF(Foglio2!$J$3=Foglio2!$E$9,Doc_mat_elem.re!K784,IF(Foglio2!$J$3=Foglio2!$E$10,Doc_dipl_scuola_sec.!K784,IF(Foglio2!$J$3=Foglio2!$E$11,Doc_scuola_media!K784,IF(Foglio2!$J$3=Foglio2!$E$12,Doc_laureati_scuola_sec.!K802,IF(Foglio2!$J$3=Foglio2!$E$13,Direttivi_capi_ist.!K784,0)))))))))))</f>
        <v>0</v>
      </c>
      <c r="N802" s="250">
        <f>IF(Foglio2!$J$3=Foglio2!$E$3,Ausiliari_Coll.Scol.!L784,IF(Foglio2!$J$3=Foglio2!$E$4,Collab._Tecnici!L784,IF(Foglio2!$J$3=Foglio2!$E$5,Assistenti_Tecnici!L784,IF(Foglio2!$J$3=Foglio2!$E$6,Assistenti_Amm.vo!L784,IF(Foglio2!$J$3=Foglio2!$E$7,Resp_Coord_Amm.vo!L784,IF(Foglio2!$J$3=Foglio2!$E$8,Direttore_Amm.vo!L784,IF(Foglio2!$J$3=Foglio2!$E$9,Doc_mat_elem.re!L784,IF(Foglio2!$J$3=Foglio2!$E$10,Doc_dipl_scuola_sec.!L784,IF(Foglio2!$J$3=Foglio2!$E$11,Doc_scuola_media!L784,IF(Foglio2!$J$3=Foglio2!$E$12,Doc_laureati_scuola_sec.!L802,IF(Foglio2!$J$3=Foglio2!$E$13,Direttivi_capi_ist.!L784,0)))))))))))</f>
        <v>0</v>
      </c>
      <c r="O802" s="251">
        <f>IF(Foglio2!$J$3=Foglio2!$E$3,Ausiliari_Coll.Scol.!M784,IF(Foglio2!$J$3=Foglio2!$E$4,Collab._Tecnici!M784,IF(Foglio2!$J$3=Foglio2!$E$5,Assistenti_Tecnici!M784,IF(Foglio2!$J$3=Foglio2!$E$6,Assistenti_Amm.vo!M784,IF(Foglio2!$J$3=Foglio2!$E$7,Resp_Coord_Amm.vo!M784,IF(Foglio2!$J$3=Foglio2!$E$8,Direttore_Amm.vo!M784,IF(Foglio2!$J$3=Foglio2!$E$9,Doc_mat_elem.re!M784,IF(Foglio2!$J$3=Foglio2!$E$10,Doc_dipl_scuola_sec.!M784,IF(Foglio2!$J$3=Foglio2!$E$11,Doc_scuola_media!M784,IF(Foglio2!$J$3=Foglio2!$E$12,Doc_laureati_scuola_sec.!M802,IF(Foglio2!$J$3=Foglio2!$E$13,Direttivi_capi_ist.!M784,0)))))))))))</f>
        <v>0</v>
      </c>
      <c r="P802" s="252">
        <f>IF(Foglio2!$J$3=Foglio2!$E$3,Ausiliari_Coll.Scol.!N784,IF(Foglio2!$J$3=Foglio2!$E$4,Collab._Tecnici!N784,IF(Foglio2!$J$3=Foglio2!$E$5,Assistenti_Tecnici!N784,IF(Foglio2!$J$3=Foglio2!$E$6,Assistenti_Amm.vo!N784,IF(Foglio2!$J$3=Foglio2!$E$7,Resp_Coord_Amm.vo!N784,IF(Foglio2!$J$3=Foglio2!$E$8,Direttore_Amm.vo!N784,IF(Foglio2!$J$3=Foglio2!$E$9,Doc_mat_elem.re!N784,IF(Foglio2!$J$3=Foglio2!$E$10,Doc_dipl_scuola_sec.!N784,IF(Foglio2!$J$3=Foglio2!$E$11,Doc_scuola_media!N784,IF(Foglio2!$J$3=Foglio2!$E$12,Doc_laureati_scuola_sec.!N802,IF(Foglio2!$J$3=Foglio2!$E$13,Direttivi_capi_ist.!N784,0)))))))))))</f>
        <v>0</v>
      </c>
      <c r="Q802" s="252">
        <f>IF(Foglio2!$J$3=Foglio2!$E$3,Ausiliari_Coll.Scol.!O784,IF(Foglio2!$J$3=Foglio2!$E$4,Collab._Tecnici!O784,IF(Foglio2!$J$3=Foglio2!$E$5,Assistenti_Tecnici!O784,IF(Foglio2!$J$3=Foglio2!$E$6,Assistenti_Amm.vo!O784,IF(Foglio2!$J$3=Foglio2!$E$7,Resp_Coord_Amm.vo!O784,IF(Foglio2!$J$3=Foglio2!$E$8,Direttore_Amm.vo!O784,IF(Foglio2!$J$3=Foglio2!$E$9,Doc_mat_elem.re!O784,IF(Foglio2!$J$3=Foglio2!$E$10,Doc_dipl_scuola_sec.!O784,IF(Foglio2!$J$3=Foglio2!$E$11,Doc_scuola_media!O784,IF(Foglio2!$J$3=Foglio2!$E$12,Doc_laureati_scuola_sec.!O802,IF(Foglio2!$J$3=Foglio2!$E$13,Direttivi_capi_ist.!O784,0)))))))))))</f>
        <v>0</v>
      </c>
      <c r="R802" s="252">
        <f>IF(Foglio2!$J$3=Foglio2!$E$3,Ausiliari_Coll.Scol.!P784,IF(Foglio2!$J$3=Foglio2!$E$4,Collab._Tecnici!P784,IF(Foglio2!$J$3=Foglio2!$E$5,Assistenti_Tecnici!P784,IF(Foglio2!$J$3=Foglio2!$E$6,Assistenti_Amm.vo!P784,IF(Foglio2!$J$3=Foglio2!$E$7,Resp_Coord_Amm.vo!P784,IF(Foglio2!$J$3=Foglio2!$E$8,Direttore_Amm.vo!P784,IF(Foglio2!$J$3=Foglio2!$E$9,Doc_mat_elem.re!P784,IF(Foglio2!$J$3=Foglio2!$E$10,Doc_dipl_scuola_sec.!P784,IF(Foglio2!$J$3=Foglio2!$E$11,Doc_scuola_media!P784,IF(Foglio2!$J$3=Foglio2!$E$12,Doc_laureati_scuola_sec.!P802,IF(Foglio2!$J$3=Foglio2!$E$13,Direttivi_capi_ist.!P784,0)))))))))))</f>
        <v>0</v>
      </c>
      <c r="S802" s="252">
        <f>IF(Foglio2!$J$3=Foglio2!$E$3,Ausiliari_Coll.Scol.!Q784,IF(Foglio2!$J$3=Foglio2!$E$4,Collab._Tecnici!Q784,IF(Foglio2!$J$3=Foglio2!$E$5,Assistenti_Tecnici!Q784,IF(Foglio2!$J$3=Foglio2!$E$6,Assistenti_Amm.vo!Q784,IF(Foglio2!$J$3=Foglio2!$E$7,Resp_Coord_Amm.vo!Q784,IF(Foglio2!$J$3=Foglio2!$E$8,Direttore_Amm.vo!Q784,IF(Foglio2!$J$3=Foglio2!$E$9,Doc_mat_elem.re!Q784,IF(Foglio2!$J$3=Foglio2!$E$10,Doc_dipl_scuola_sec.!Q784,IF(Foglio2!$J$3=Foglio2!$E$11,Doc_scuola_media!Q784,IF(Foglio2!$J$3=Foglio2!$E$12,Doc_laureati_scuola_sec.!Q802,IF(Foglio2!$J$3=Foglio2!$E$13,Direttivi_capi_ist.!Q784,0)))))))))))</f>
        <v>0</v>
      </c>
      <c r="T802" s="252">
        <f>IF(Foglio2!$J$3=Foglio2!$E$3,Ausiliari_Coll.Scol.!R784,IF(Foglio2!$J$3=Foglio2!$E$4,Collab._Tecnici!R784,IF(Foglio2!$J$3=Foglio2!$E$5,Assistenti_Tecnici!R784,IF(Foglio2!$J$3=Foglio2!$E$6,Assistenti_Amm.vo!R784,IF(Foglio2!$J$3=Foglio2!$E$7,Resp_Coord_Amm.vo!R784,IF(Foglio2!$J$3=Foglio2!$E$8,Direttore_Amm.vo!R784,IF(Foglio2!$J$3=Foglio2!$E$9,Doc_mat_elem.re!R784,IF(Foglio2!$J$3=Foglio2!$E$10,Doc_dipl_scuola_sec.!R784,IF(Foglio2!$J$3=Foglio2!$E$11,Doc_scuola_media!R784,IF(Foglio2!$J$3=Foglio2!$E$12,Doc_laureati_scuola_sec.!R802,IF(Foglio2!$J$3=Foglio2!$E$13,Direttivi_capi_ist.!R784,0)))))))))))</f>
        <v>0</v>
      </c>
      <c r="U802" s="252">
        <f t="shared" ref="U802" si="5036">(P802)/12*0.8</f>
        <v>0</v>
      </c>
      <c r="V802" s="252">
        <f t="shared" ref="V802" si="5037">(P802+R802)/12*0.8</f>
        <v>0</v>
      </c>
      <c r="W802" s="253" t="str">
        <f t="shared" ref="W802" si="5038">"Fascia Da "&amp;F802&amp;" a "&amp;F803&amp;" Decorrenza "&amp;DAY(C796)&amp;"/"&amp;MONTH(C796)&amp;"/"&amp;YEAR(C796)</f>
        <v>Fascia Da 21 a 27 Decorrenza 1/1/2021</v>
      </c>
    </row>
    <row r="803" spans="1:23" ht="9" customHeight="1" x14ac:dyDescent="0.2">
      <c r="B803" s="245">
        <f t="shared" si="5030"/>
        <v>44204</v>
      </c>
      <c r="C803" s="494"/>
      <c r="D803" s="494"/>
      <c r="E803" s="254" t="s">
        <v>4</v>
      </c>
      <c r="F803" s="255">
        <v>27</v>
      </c>
      <c r="G803" s="267">
        <f t="shared" ref="G803:V815" si="5039">G802*1936.27</f>
        <v>0</v>
      </c>
      <c r="H803" s="267">
        <f t="shared" si="5039"/>
        <v>0</v>
      </c>
      <c r="I803" s="267">
        <f t="shared" si="5039"/>
        <v>0</v>
      </c>
      <c r="J803" s="267">
        <f t="shared" si="5039"/>
        <v>0</v>
      </c>
      <c r="K803" s="267">
        <f t="shared" si="5039"/>
        <v>0</v>
      </c>
      <c r="L803" s="266">
        <f t="shared" si="5039"/>
        <v>0</v>
      </c>
      <c r="M803" s="267">
        <f t="shared" si="5039"/>
        <v>0</v>
      </c>
      <c r="N803" s="182">
        <f t="shared" si="5039"/>
        <v>0</v>
      </c>
      <c r="O803" s="183">
        <f t="shared" si="5039"/>
        <v>0</v>
      </c>
      <c r="P803" s="184">
        <f t="shared" si="5039"/>
        <v>0</v>
      </c>
      <c r="Q803" s="184">
        <f t="shared" si="5039"/>
        <v>0</v>
      </c>
      <c r="R803" s="184">
        <f t="shared" si="5039"/>
        <v>0</v>
      </c>
      <c r="S803" s="184">
        <f t="shared" si="5039"/>
        <v>0</v>
      </c>
      <c r="T803" s="184">
        <f t="shared" si="5039"/>
        <v>0</v>
      </c>
      <c r="U803" s="184">
        <f t="shared" si="5039"/>
        <v>0</v>
      </c>
      <c r="V803" s="184">
        <f t="shared" si="5039"/>
        <v>0</v>
      </c>
    </row>
    <row r="804" spans="1:23" ht="12.75" customHeight="1" x14ac:dyDescent="0.2">
      <c r="A804" s="104">
        <f>IF(Foglio2!$J$7=1,TRUNC(Base!V804,0),TRUNC(Base!U804,0))</f>
        <v>0</v>
      </c>
      <c r="B804" s="245">
        <f t="shared" si="5030"/>
        <v>44205</v>
      </c>
      <c r="C804" s="494"/>
      <c r="D804" s="494"/>
      <c r="E804" s="259" t="s">
        <v>3</v>
      </c>
      <c r="F804" s="260">
        <v>28</v>
      </c>
      <c r="G804" s="248">
        <f>IF(Foglio2!$J$3=Foglio2!$E$3,Ausiliari_Coll.Scol.!E786,IF(Foglio2!$J$3=Foglio2!$E$4,Collab._Tecnici!E786,IF(Foglio2!$J$3=Foglio2!$E$5,Assistenti_Tecnici!E786,IF(Foglio2!$J$3=Foglio2!$E$6,Assistenti_Amm.vo!E786,IF(Foglio2!$J$3=Foglio2!$E$7,Resp_Coord_Amm.vo!E786,IF(Foglio2!$J$3=Foglio2!$E$8,Direttore_Amm.vo!E786,IF(Foglio2!$J$3=Foglio2!$E$9,Doc_mat_elem.re!E786,IF(Foglio2!$J$3=Foglio2!$E$10,Doc_dipl_scuola_sec.!E786,IF(Foglio2!$J$3=Foglio2!$E$11,Doc_scuola_media!E786,IF(Foglio2!$J$3=Foglio2!$E$12,Doc_laureati_scuola_sec.!E804,IF(Foglio2!$J$3=Foglio2!$E$13,Direttivi_capi_ist.!E786,0)))))))))))</f>
        <v>0</v>
      </c>
      <c r="H804" s="248">
        <f>IF(Foglio2!$J$3=Foglio2!$E$3,Ausiliari_Coll.Scol.!F786,IF(Foglio2!$J$3=Foglio2!$E$4,Collab._Tecnici!F786,IF(Foglio2!$J$3=Foglio2!$E$5,Assistenti_Tecnici!F786,IF(Foglio2!$J$3=Foglio2!$E$6,Assistenti_Amm.vo!F786,IF(Foglio2!$J$3=Foglio2!$E$7,Resp_Coord_Amm.vo!F786,IF(Foglio2!$J$3=Foglio2!$E$8,Direttore_Amm.vo!F786,IF(Foglio2!$J$3=Foglio2!$E$9,Doc_mat_elem.re!F786,IF(Foglio2!$J$3=Foglio2!$E$10,Doc_dipl_scuola_sec.!F786,IF(Foglio2!$J$3=Foglio2!$E$11,Doc_scuola_media!F786,IF(Foglio2!$J$3=Foglio2!$E$12,Doc_laureati_scuola_sec.!F804,IF(Foglio2!$J$3=Foglio2!$E$13,Direttivi_capi_ist.!F786,0)))))))))))</f>
        <v>0</v>
      </c>
      <c r="I804" s="248">
        <f>IF(Foglio2!$J$3=Foglio2!$E$3,Ausiliari_Coll.Scol.!G786,IF(Foglio2!$J$3=Foglio2!$E$4,Collab._Tecnici!G786,IF(Foglio2!$J$3=Foglio2!$E$5,Assistenti_Tecnici!G786,IF(Foglio2!$J$3=Foglio2!$E$6,Assistenti_Amm.vo!G786,IF(Foglio2!$J$3=Foglio2!$E$7,Resp_Coord_Amm.vo!G786,IF(Foglio2!$J$3=Foglio2!$E$8,Direttore_Amm.vo!G786,IF(Foglio2!$J$3=Foglio2!$E$9,Doc_mat_elem.re!G786,IF(Foglio2!$J$3=Foglio2!$E$10,Doc_dipl_scuola_sec.!G786,IF(Foglio2!$J$3=Foglio2!$E$11,Doc_scuola_media!G786,IF(Foglio2!$J$3=Foglio2!$E$12,Doc_laureati_scuola_sec.!G804,IF(Foglio2!$J$3=Foglio2!$E$13,Direttivi_capi_ist.!G786,0)))))))))))</f>
        <v>0</v>
      </c>
      <c r="J804" s="248">
        <f>IF(Foglio2!$J$3=Foglio2!$E$3,Ausiliari_Coll.Scol.!H786,IF(Foglio2!$J$3=Foglio2!$E$4,Collab._Tecnici!H786,IF(Foglio2!$J$3=Foglio2!$E$5,Assistenti_Tecnici!H786,IF(Foglio2!$J$3=Foglio2!$E$6,Assistenti_Amm.vo!H786,IF(Foglio2!$J$3=Foglio2!$E$7,Resp_Coord_Amm.vo!H786,IF(Foglio2!$J$3=Foglio2!$E$8,Direttore_Amm.vo!H786,IF(Foglio2!$J$3=Foglio2!$E$9,Doc_mat_elem.re!H786,IF(Foglio2!$J$3=Foglio2!$E$10,Doc_dipl_scuola_sec.!H786,IF(Foglio2!$J$3=Foglio2!$E$11,Doc_scuola_media!H786,IF(Foglio2!$J$3=Foglio2!$E$12,Doc_laureati_scuola_sec.!H804,IF(Foglio2!$J$3=Foglio2!$E$13,Direttivi_capi_ist.!H786,0)))))))))))</f>
        <v>0</v>
      </c>
      <c r="K804" s="248">
        <f>IF(Foglio2!$J$3=Foglio2!$E$3,Ausiliari_Coll.Scol.!I786,IF(Foglio2!$J$3=Foglio2!$E$4,Collab._Tecnici!I786,IF(Foglio2!$J$3=Foglio2!$E$5,Assistenti_Tecnici!I786,IF(Foglio2!$J$3=Foglio2!$E$6,Assistenti_Amm.vo!I786,IF(Foglio2!$J$3=Foglio2!$E$7,Resp_Coord_Amm.vo!I786,IF(Foglio2!$J$3=Foglio2!$E$8,Direttore_Amm.vo!I786,IF(Foglio2!$J$3=Foglio2!$E$9,Doc_mat_elem.re!I786,IF(Foglio2!$J$3=Foglio2!$E$10,Doc_dipl_scuola_sec.!I786,IF(Foglio2!$J$3=Foglio2!$E$11,Doc_scuola_media!I786,IF(Foglio2!$J$3=Foglio2!$E$12,Doc_laureati_scuola_sec.!I804,IF(Foglio2!$J$3=Foglio2!$E$13,Direttivi_capi_ist.!I786,0)))))))))))</f>
        <v>0</v>
      </c>
      <c r="L804" s="248">
        <f>IF(Foglio2!$J$3=Foglio2!$E$3,Ausiliari_Coll.Scol.!J786,IF(Foglio2!$J$3=Foglio2!$E$4,Collab._Tecnici!J786,IF(Foglio2!$J$3=Foglio2!$E$5,Assistenti_Tecnici!J786,IF(Foglio2!$J$3=Foglio2!$E$6,Assistenti_Amm.vo!J786,IF(Foglio2!$J$3=Foglio2!$E$7,Resp_Coord_Amm.vo!J786,IF(Foglio2!$J$3=Foglio2!$E$8,Direttore_Amm.vo!J786,IF(Foglio2!$J$3=Foglio2!$E$9,Doc_mat_elem.re!J786,IF(Foglio2!$J$3=Foglio2!$E$10,Doc_dipl_scuola_sec.!J786,IF(Foglio2!$J$3=Foglio2!$E$11,Doc_scuola_media!J786,IF(Foglio2!$J$3=Foglio2!$E$12,Doc_laureati_scuola_sec.!J804,IF(Foglio2!$J$3=Foglio2!$E$13,Direttivi_capi_ist.!J786,0)))))))))))</f>
        <v>0</v>
      </c>
      <c r="M804" s="249">
        <f>IF(Foglio2!$J$3=Foglio2!$E$3,Ausiliari_Coll.Scol.!K786,IF(Foglio2!$J$3=Foglio2!$E$4,Collab._Tecnici!K786,IF(Foglio2!$J$3=Foglio2!$E$5,Assistenti_Tecnici!K786,IF(Foglio2!$J$3=Foglio2!$E$6,Assistenti_Amm.vo!K786,IF(Foglio2!$J$3=Foglio2!$E$7,Resp_Coord_Amm.vo!K786,IF(Foglio2!$J$3=Foglio2!$E$8,Direttore_Amm.vo!K786,IF(Foglio2!$J$3=Foglio2!$E$9,Doc_mat_elem.re!K786,IF(Foglio2!$J$3=Foglio2!$E$10,Doc_dipl_scuola_sec.!K786,IF(Foglio2!$J$3=Foglio2!$E$11,Doc_scuola_media!K786,IF(Foglio2!$J$3=Foglio2!$E$12,Doc_laureati_scuola_sec.!K804,IF(Foglio2!$J$3=Foglio2!$E$13,Direttivi_capi_ist.!K786,0)))))))))))</f>
        <v>0</v>
      </c>
      <c r="N804" s="250">
        <f>IF(Foglio2!$J$3=Foglio2!$E$3,Ausiliari_Coll.Scol.!L786,IF(Foglio2!$J$3=Foglio2!$E$4,Collab._Tecnici!L786,IF(Foglio2!$J$3=Foglio2!$E$5,Assistenti_Tecnici!L786,IF(Foglio2!$J$3=Foglio2!$E$6,Assistenti_Amm.vo!L786,IF(Foglio2!$J$3=Foglio2!$E$7,Resp_Coord_Amm.vo!L786,IF(Foglio2!$J$3=Foglio2!$E$8,Direttore_Amm.vo!L786,IF(Foglio2!$J$3=Foglio2!$E$9,Doc_mat_elem.re!L786,IF(Foglio2!$J$3=Foglio2!$E$10,Doc_dipl_scuola_sec.!L786,IF(Foglio2!$J$3=Foglio2!$E$11,Doc_scuola_media!L786,IF(Foglio2!$J$3=Foglio2!$E$12,Doc_laureati_scuola_sec.!L804,IF(Foglio2!$J$3=Foglio2!$E$13,Direttivi_capi_ist.!L786,0)))))))))))</f>
        <v>0</v>
      </c>
      <c r="O804" s="251">
        <f>IF(Foglio2!$J$3=Foglio2!$E$3,Ausiliari_Coll.Scol.!M786,IF(Foglio2!$J$3=Foglio2!$E$4,Collab._Tecnici!M786,IF(Foglio2!$J$3=Foglio2!$E$5,Assistenti_Tecnici!M786,IF(Foglio2!$J$3=Foglio2!$E$6,Assistenti_Amm.vo!M786,IF(Foglio2!$J$3=Foglio2!$E$7,Resp_Coord_Amm.vo!M786,IF(Foglio2!$J$3=Foglio2!$E$8,Direttore_Amm.vo!M786,IF(Foglio2!$J$3=Foglio2!$E$9,Doc_mat_elem.re!M786,IF(Foglio2!$J$3=Foglio2!$E$10,Doc_dipl_scuola_sec.!M786,IF(Foglio2!$J$3=Foglio2!$E$11,Doc_scuola_media!M786,IF(Foglio2!$J$3=Foglio2!$E$12,Doc_laureati_scuola_sec.!M804,IF(Foglio2!$J$3=Foglio2!$E$13,Direttivi_capi_ist.!M786,0)))))))))))</f>
        <v>0</v>
      </c>
      <c r="P804" s="252">
        <f>IF(Foglio2!$J$3=Foglio2!$E$3,Ausiliari_Coll.Scol.!N786,IF(Foglio2!$J$3=Foglio2!$E$4,Collab._Tecnici!N786,IF(Foglio2!$J$3=Foglio2!$E$5,Assistenti_Tecnici!N786,IF(Foglio2!$J$3=Foglio2!$E$6,Assistenti_Amm.vo!N786,IF(Foglio2!$J$3=Foglio2!$E$7,Resp_Coord_Amm.vo!N786,IF(Foglio2!$J$3=Foglio2!$E$8,Direttore_Amm.vo!N786,IF(Foglio2!$J$3=Foglio2!$E$9,Doc_mat_elem.re!N786,IF(Foglio2!$J$3=Foglio2!$E$10,Doc_dipl_scuola_sec.!N786,IF(Foglio2!$J$3=Foglio2!$E$11,Doc_scuola_media!N786,IF(Foglio2!$J$3=Foglio2!$E$12,Doc_laureati_scuola_sec.!N804,IF(Foglio2!$J$3=Foglio2!$E$13,Direttivi_capi_ist.!N786,0)))))))))))</f>
        <v>0</v>
      </c>
      <c r="Q804" s="252">
        <f>IF(Foglio2!$J$3=Foglio2!$E$3,Ausiliari_Coll.Scol.!O786,IF(Foglio2!$J$3=Foglio2!$E$4,Collab._Tecnici!O786,IF(Foglio2!$J$3=Foglio2!$E$5,Assistenti_Tecnici!O786,IF(Foglio2!$J$3=Foglio2!$E$6,Assistenti_Amm.vo!O786,IF(Foglio2!$J$3=Foglio2!$E$7,Resp_Coord_Amm.vo!O786,IF(Foglio2!$J$3=Foglio2!$E$8,Direttore_Amm.vo!O786,IF(Foglio2!$J$3=Foglio2!$E$9,Doc_mat_elem.re!O786,IF(Foglio2!$J$3=Foglio2!$E$10,Doc_dipl_scuola_sec.!O786,IF(Foglio2!$J$3=Foglio2!$E$11,Doc_scuola_media!O786,IF(Foglio2!$J$3=Foglio2!$E$12,Doc_laureati_scuola_sec.!O804,IF(Foglio2!$J$3=Foglio2!$E$13,Direttivi_capi_ist.!O786,0)))))))))))</f>
        <v>0</v>
      </c>
      <c r="R804" s="252">
        <f>IF(Foglio2!$J$3=Foglio2!$E$3,Ausiliari_Coll.Scol.!P786,IF(Foglio2!$J$3=Foglio2!$E$4,Collab._Tecnici!P786,IF(Foglio2!$J$3=Foglio2!$E$5,Assistenti_Tecnici!P786,IF(Foglio2!$J$3=Foglio2!$E$6,Assistenti_Amm.vo!P786,IF(Foglio2!$J$3=Foglio2!$E$7,Resp_Coord_Amm.vo!P786,IF(Foglio2!$J$3=Foglio2!$E$8,Direttore_Amm.vo!P786,IF(Foglio2!$J$3=Foglio2!$E$9,Doc_mat_elem.re!P786,IF(Foglio2!$J$3=Foglio2!$E$10,Doc_dipl_scuola_sec.!P786,IF(Foglio2!$J$3=Foglio2!$E$11,Doc_scuola_media!P786,IF(Foglio2!$J$3=Foglio2!$E$12,Doc_laureati_scuola_sec.!P804,IF(Foglio2!$J$3=Foglio2!$E$13,Direttivi_capi_ist.!P786,0)))))))))))</f>
        <v>0</v>
      </c>
      <c r="S804" s="252">
        <f>IF(Foglio2!$J$3=Foglio2!$E$3,Ausiliari_Coll.Scol.!Q786,IF(Foglio2!$J$3=Foglio2!$E$4,Collab._Tecnici!Q786,IF(Foglio2!$J$3=Foglio2!$E$5,Assistenti_Tecnici!Q786,IF(Foglio2!$J$3=Foglio2!$E$6,Assistenti_Amm.vo!Q786,IF(Foglio2!$J$3=Foglio2!$E$7,Resp_Coord_Amm.vo!Q786,IF(Foglio2!$J$3=Foglio2!$E$8,Direttore_Amm.vo!Q786,IF(Foglio2!$J$3=Foglio2!$E$9,Doc_mat_elem.re!Q786,IF(Foglio2!$J$3=Foglio2!$E$10,Doc_dipl_scuola_sec.!Q786,IF(Foglio2!$J$3=Foglio2!$E$11,Doc_scuola_media!Q786,IF(Foglio2!$J$3=Foglio2!$E$12,Doc_laureati_scuola_sec.!Q804,IF(Foglio2!$J$3=Foglio2!$E$13,Direttivi_capi_ist.!Q786,0)))))))))))</f>
        <v>0</v>
      </c>
      <c r="T804" s="252">
        <f>IF(Foglio2!$J$3=Foglio2!$E$3,Ausiliari_Coll.Scol.!R786,IF(Foglio2!$J$3=Foglio2!$E$4,Collab._Tecnici!R786,IF(Foglio2!$J$3=Foglio2!$E$5,Assistenti_Tecnici!R786,IF(Foglio2!$J$3=Foglio2!$E$6,Assistenti_Amm.vo!R786,IF(Foglio2!$J$3=Foglio2!$E$7,Resp_Coord_Amm.vo!R786,IF(Foglio2!$J$3=Foglio2!$E$8,Direttore_Amm.vo!R786,IF(Foglio2!$J$3=Foglio2!$E$9,Doc_mat_elem.re!R786,IF(Foglio2!$J$3=Foglio2!$E$10,Doc_dipl_scuola_sec.!R786,IF(Foglio2!$J$3=Foglio2!$E$11,Doc_scuola_media!R786,IF(Foglio2!$J$3=Foglio2!$E$12,Doc_laureati_scuola_sec.!R804,IF(Foglio2!$J$3=Foglio2!$E$13,Direttivi_capi_ist.!R786,0)))))))))))</f>
        <v>0</v>
      </c>
      <c r="U804" s="252">
        <f t="shared" ref="U804" si="5040">(P804)/12*0.8</f>
        <v>0</v>
      </c>
      <c r="V804" s="252">
        <f t="shared" ref="V804" si="5041">(P804+R804)/12*0.8</f>
        <v>0</v>
      </c>
      <c r="W804" s="253" t="str">
        <f t="shared" ref="W804" si="5042">"Fascia Da "&amp;F804&amp;" a "&amp;F805&amp;" Decorrenza "&amp;DAY(C796)&amp;"/"&amp;MONTH(C796)&amp;"/"&amp;YEAR(C796)</f>
        <v>Fascia Da 28 a 34 Decorrenza 1/1/2021</v>
      </c>
    </row>
    <row r="805" spans="1:23" ht="9" customHeight="1" x14ac:dyDescent="0.2">
      <c r="B805" s="245">
        <f t="shared" si="5030"/>
        <v>44206</v>
      </c>
      <c r="C805" s="494"/>
      <c r="D805" s="494"/>
      <c r="E805" s="254" t="s">
        <v>4</v>
      </c>
      <c r="F805" s="255">
        <v>34</v>
      </c>
      <c r="G805" s="267">
        <f t="shared" ref="G805:V817" si="5043">G804*1936.27</f>
        <v>0</v>
      </c>
      <c r="H805" s="267">
        <f t="shared" si="5043"/>
        <v>0</v>
      </c>
      <c r="I805" s="267">
        <f t="shared" si="5043"/>
        <v>0</v>
      </c>
      <c r="J805" s="267">
        <f t="shared" si="5043"/>
        <v>0</v>
      </c>
      <c r="K805" s="267">
        <f t="shared" si="5043"/>
        <v>0</v>
      </c>
      <c r="L805" s="266">
        <f t="shared" si="5043"/>
        <v>0</v>
      </c>
      <c r="M805" s="267">
        <f t="shared" si="5043"/>
        <v>0</v>
      </c>
      <c r="N805" s="182">
        <f t="shared" si="5043"/>
        <v>0</v>
      </c>
      <c r="O805" s="183">
        <f t="shared" si="5043"/>
        <v>0</v>
      </c>
      <c r="P805" s="184">
        <f t="shared" si="5043"/>
        <v>0</v>
      </c>
      <c r="Q805" s="184">
        <f t="shared" si="5043"/>
        <v>0</v>
      </c>
      <c r="R805" s="184">
        <f t="shared" si="5043"/>
        <v>0</v>
      </c>
      <c r="S805" s="184">
        <f t="shared" si="5043"/>
        <v>0</v>
      </c>
      <c r="T805" s="184">
        <f t="shared" si="5043"/>
        <v>0</v>
      </c>
      <c r="U805" s="184">
        <f t="shared" si="5043"/>
        <v>0</v>
      </c>
      <c r="V805" s="184">
        <f t="shared" si="5043"/>
        <v>0</v>
      </c>
    </row>
    <row r="806" spans="1:23" ht="12.75" customHeight="1" x14ac:dyDescent="0.2">
      <c r="A806" s="104">
        <f>IF(Foglio2!$J$7=1,TRUNC(Base!V806,0),TRUNC(Base!U806,0))</f>
        <v>0</v>
      </c>
      <c r="B806" s="245">
        <f t="shared" si="5030"/>
        <v>44207</v>
      </c>
      <c r="C806" s="494"/>
      <c r="D806" s="494"/>
      <c r="E806" s="259" t="s">
        <v>3</v>
      </c>
      <c r="F806" s="260">
        <v>35</v>
      </c>
      <c r="G806" s="248">
        <f>IF(Foglio2!$J$3=Foglio2!$E$3,Ausiliari_Coll.Scol.!E788,IF(Foglio2!$J$3=Foglio2!$E$4,Collab._Tecnici!E788,IF(Foglio2!$J$3=Foglio2!$E$5,Assistenti_Tecnici!E788,IF(Foglio2!$J$3=Foglio2!$E$6,Assistenti_Amm.vo!E788,IF(Foglio2!$J$3=Foglio2!$E$7,Resp_Coord_Amm.vo!E788,IF(Foglio2!$J$3=Foglio2!$E$8,Direttore_Amm.vo!E788,IF(Foglio2!$J$3=Foglio2!$E$9,Doc_mat_elem.re!E788,IF(Foglio2!$J$3=Foglio2!$E$10,Doc_dipl_scuola_sec.!E788,IF(Foglio2!$J$3=Foglio2!$E$11,Doc_scuola_media!E788,IF(Foglio2!$J$3=Foglio2!$E$12,Doc_laureati_scuola_sec.!E806,IF(Foglio2!$J$3=Foglio2!$E$13,Direttivi_capi_ist.!E788,0)))))))))))</f>
        <v>0</v>
      </c>
      <c r="H806" s="248">
        <f>IF(Foglio2!$J$3=Foglio2!$E$3,Ausiliari_Coll.Scol.!F788,IF(Foglio2!$J$3=Foglio2!$E$4,Collab._Tecnici!F788,IF(Foglio2!$J$3=Foglio2!$E$5,Assistenti_Tecnici!F788,IF(Foglio2!$J$3=Foglio2!$E$6,Assistenti_Amm.vo!F788,IF(Foglio2!$J$3=Foglio2!$E$7,Resp_Coord_Amm.vo!F788,IF(Foglio2!$J$3=Foglio2!$E$8,Direttore_Amm.vo!F788,IF(Foglio2!$J$3=Foglio2!$E$9,Doc_mat_elem.re!F788,IF(Foglio2!$J$3=Foglio2!$E$10,Doc_dipl_scuola_sec.!F788,IF(Foglio2!$J$3=Foglio2!$E$11,Doc_scuola_media!F788,IF(Foglio2!$J$3=Foglio2!$E$12,Doc_laureati_scuola_sec.!F806,IF(Foglio2!$J$3=Foglio2!$E$13,Direttivi_capi_ist.!F788,0)))))))))))</f>
        <v>0</v>
      </c>
      <c r="I806" s="248">
        <f>IF(Foglio2!$J$3=Foglio2!$E$3,Ausiliari_Coll.Scol.!G788,IF(Foglio2!$J$3=Foglio2!$E$4,Collab._Tecnici!G788,IF(Foglio2!$J$3=Foglio2!$E$5,Assistenti_Tecnici!G788,IF(Foglio2!$J$3=Foglio2!$E$6,Assistenti_Amm.vo!G788,IF(Foglio2!$J$3=Foglio2!$E$7,Resp_Coord_Amm.vo!G788,IF(Foglio2!$J$3=Foglio2!$E$8,Direttore_Amm.vo!G788,IF(Foglio2!$J$3=Foglio2!$E$9,Doc_mat_elem.re!G788,IF(Foglio2!$J$3=Foglio2!$E$10,Doc_dipl_scuola_sec.!G788,IF(Foglio2!$J$3=Foglio2!$E$11,Doc_scuola_media!G788,IF(Foglio2!$J$3=Foglio2!$E$12,Doc_laureati_scuola_sec.!G806,IF(Foglio2!$J$3=Foglio2!$E$13,Direttivi_capi_ist.!G788,0)))))))))))</f>
        <v>0</v>
      </c>
      <c r="J806" s="248">
        <f>IF(Foglio2!$J$3=Foglio2!$E$3,Ausiliari_Coll.Scol.!H788,IF(Foglio2!$J$3=Foglio2!$E$4,Collab._Tecnici!H788,IF(Foglio2!$J$3=Foglio2!$E$5,Assistenti_Tecnici!H788,IF(Foglio2!$J$3=Foglio2!$E$6,Assistenti_Amm.vo!H788,IF(Foglio2!$J$3=Foglio2!$E$7,Resp_Coord_Amm.vo!H788,IF(Foglio2!$J$3=Foglio2!$E$8,Direttore_Amm.vo!H788,IF(Foglio2!$J$3=Foglio2!$E$9,Doc_mat_elem.re!H788,IF(Foglio2!$J$3=Foglio2!$E$10,Doc_dipl_scuola_sec.!H788,IF(Foglio2!$J$3=Foglio2!$E$11,Doc_scuola_media!H788,IF(Foglio2!$J$3=Foglio2!$E$12,Doc_laureati_scuola_sec.!H806,IF(Foglio2!$J$3=Foglio2!$E$13,Direttivi_capi_ist.!H788,0)))))))))))</f>
        <v>0</v>
      </c>
      <c r="K806" s="248">
        <f>IF(Foglio2!$J$3=Foglio2!$E$3,Ausiliari_Coll.Scol.!I788,IF(Foglio2!$J$3=Foglio2!$E$4,Collab._Tecnici!I788,IF(Foglio2!$J$3=Foglio2!$E$5,Assistenti_Tecnici!I788,IF(Foglio2!$J$3=Foglio2!$E$6,Assistenti_Amm.vo!I788,IF(Foglio2!$J$3=Foglio2!$E$7,Resp_Coord_Amm.vo!I788,IF(Foglio2!$J$3=Foglio2!$E$8,Direttore_Amm.vo!I788,IF(Foglio2!$J$3=Foglio2!$E$9,Doc_mat_elem.re!I788,IF(Foglio2!$J$3=Foglio2!$E$10,Doc_dipl_scuola_sec.!I788,IF(Foglio2!$J$3=Foglio2!$E$11,Doc_scuola_media!I788,IF(Foglio2!$J$3=Foglio2!$E$12,Doc_laureati_scuola_sec.!I806,IF(Foglio2!$J$3=Foglio2!$E$13,Direttivi_capi_ist.!I788,0)))))))))))</f>
        <v>0</v>
      </c>
      <c r="L806" s="248">
        <f>IF(Foglio2!$J$3=Foglio2!$E$3,Ausiliari_Coll.Scol.!J788,IF(Foglio2!$J$3=Foglio2!$E$4,Collab._Tecnici!J788,IF(Foglio2!$J$3=Foglio2!$E$5,Assistenti_Tecnici!J788,IF(Foglio2!$J$3=Foglio2!$E$6,Assistenti_Amm.vo!J788,IF(Foglio2!$J$3=Foglio2!$E$7,Resp_Coord_Amm.vo!J788,IF(Foglio2!$J$3=Foglio2!$E$8,Direttore_Amm.vo!J788,IF(Foglio2!$J$3=Foglio2!$E$9,Doc_mat_elem.re!J788,IF(Foglio2!$J$3=Foglio2!$E$10,Doc_dipl_scuola_sec.!J788,IF(Foglio2!$J$3=Foglio2!$E$11,Doc_scuola_media!J788,IF(Foglio2!$J$3=Foglio2!$E$12,Doc_laureati_scuola_sec.!J806,IF(Foglio2!$J$3=Foglio2!$E$13,Direttivi_capi_ist.!J788,0)))))))))))</f>
        <v>0</v>
      </c>
      <c r="M806" s="249">
        <f>IF(Foglio2!$J$3=Foglio2!$E$3,Ausiliari_Coll.Scol.!K788,IF(Foglio2!$J$3=Foglio2!$E$4,Collab._Tecnici!K788,IF(Foglio2!$J$3=Foglio2!$E$5,Assistenti_Tecnici!K788,IF(Foglio2!$J$3=Foglio2!$E$6,Assistenti_Amm.vo!K788,IF(Foglio2!$J$3=Foglio2!$E$7,Resp_Coord_Amm.vo!K788,IF(Foglio2!$J$3=Foglio2!$E$8,Direttore_Amm.vo!K788,IF(Foglio2!$J$3=Foglio2!$E$9,Doc_mat_elem.re!K788,IF(Foglio2!$J$3=Foglio2!$E$10,Doc_dipl_scuola_sec.!K788,IF(Foglio2!$J$3=Foglio2!$E$11,Doc_scuola_media!K788,IF(Foglio2!$J$3=Foglio2!$E$12,Doc_laureati_scuola_sec.!K806,IF(Foglio2!$J$3=Foglio2!$E$13,Direttivi_capi_ist.!K788,0)))))))))))</f>
        <v>0</v>
      </c>
      <c r="N806" s="250">
        <f>IF(Foglio2!$J$3=Foglio2!$E$3,Ausiliari_Coll.Scol.!L788,IF(Foglio2!$J$3=Foglio2!$E$4,Collab._Tecnici!L788,IF(Foglio2!$J$3=Foglio2!$E$5,Assistenti_Tecnici!L788,IF(Foglio2!$J$3=Foglio2!$E$6,Assistenti_Amm.vo!L788,IF(Foglio2!$J$3=Foglio2!$E$7,Resp_Coord_Amm.vo!L788,IF(Foglio2!$J$3=Foglio2!$E$8,Direttore_Amm.vo!L788,IF(Foglio2!$J$3=Foglio2!$E$9,Doc_mat_elem.re!L788,IF(Foglio2!$J$3=Foglio2!$E$10,Doc_dipl_scuola_sec.!L788,IF(Foglio2!$J$3=Foglio2!$E$11,Doc_scuola_media!L788,IF(Foglio2!$J$3=Foglio2!$E$12,Doc_laureati_scuola_sec.!L806,IF(Foglio2!$J$3=Foglio2!$E$13,Direttivi_capi_ist.!L788,0)))))))))))</f>
        <v>0</v>
      </c>
      <c r="O806" s="251">
        <f>IF(Foglio2!$J$3=Foglio2!$E$3,Ausiliari_Coll.Scol.!M788,IF(Foglio2!$J$3=Foglio2!$E$4,Collab._Tecnici!M788,IF(Foglio2!$J$3=Foglio2!$E$5,Assistenti_Tecnici!M788,IF(Foglio2!$J$3=Foglio2!$E$6,Assistenti_Amm.vo!M788,IF(Foglio2!$J$3=Foglio2!$E$7,Resp_Coord_Amm.vo!M788,IF(Foglio2!$J$3=Foglio2!$E$8,Direttore_Amm.vo!M788,IF(Foglio2!$J$3=Foglio2!$E$9,Doc_mat_elem.re!M788,IF(Foglio2!$J$3=Foglio2!$E$10,Doc_dipl_scuola_sec.!M788,IF(Foglio2!$J$3=Foglio2!$E$11,Doc_scuola_media!M788,IF(Foglio2!$J$3=Foglio2!$E$12,Doc_laureati_scuola_sec.!M806,IF(Foglio2!$J$3=Foglio2!$E$13,Direttivi_capi_ist.!M788,0)))))))))))</f>
        <v>0</v>
      </c>
      <c r="P806" s="252">
        <f>IF(Foglio2!$J$3=Foglio2!$E$3,Ausiliari_Coll.Scol.!N788,IF(Foglio2!$J$3=Foglio2!$E$4,Collab._Tecnici!N788,IF(Foglio2!$J$3=Foglio2!$E$5,Assistenti_Tecnici!N788,IF(Foglio2!$J$3=Foglio2!$E$6,Assistenti_Amm.vo!N788,IF(Foglio2!$J$3=Foglio2!$E$7,Resp_Coord_Amm.vo!N788,IF(Foglio2!$J$3=Foglio2!$E$8,Direttore_Amm.vo!N788,IF(Foglio2!$J$3=Foglio2!$E$9,Doc_mat_elem.re!N788,IF(Foglio2!$J$3=Foglio2!$E$10,Doc_dipl_scuola_sec.!N788,IF(Foglio2!$J$3=Foglio2!$E$11,Doc_scuola_media!N788,IF(Foglio2!$J$3=Foglio2!$E$12,Doc_laureati_scuola_sec.!N806,IF(Foglio2!$J$3=Foglio2!$E$13,Direttivi_capi_ist.!N788,0)))))))))))</f>
        <v>0</v>
      </c>
      <c r="Q806" s="252">
        <f>IF(Foglio2!$J$3=Foglio2!$E$3,Ausiliari_Coll.Scol.!O788,IF(Foglio2!$J$3=Foglio2!$E$4,Collab._Tecnici!O788,IF(Foglio2!$J$3=Foglio2!$E$5,Assistenti_Tecnici!O788,IF(Foglio2!$J$3=Foglio2!$E$6,Assistenti_Amm.vo!O788,IF(Foglio2!$J$3=Foglio2!$E$7,Resp_Coord_Amm.vo!O788,IF(Foglio2!$J$3=Foglio2!$E$8,Direttore_Amm.vo!O788,IF(Foglio2!$J$3=Foglio2!$E$9,Doc_mat_elem.re!O788,IF(Foglio2!$J$3=Foglio2!$E$10,Doc_dipl_scuola_sec.!O788,IF(Foglio2!$J$3=Foglio2!$E$11,Doc_scuola_media!O788,IF(Foglio2!$J$3=Foglio2!$E$12,Doc_laureati_scuola_sec.!O806,IF(Foglio2!$J$3=Foglio2!$E$13,Direttivi_capi_ist.!O788,0)))))))))))</f>
        <v>0</v>
      </c>
      <c r="R806" s="252">
        <f>IF(Foglio2!$J$3=Foglio2!$E$3,Ausiliari_Coll.Scol.!P788,IF(Foglio2!$J$3=Foglio2!$E$4,Collab._Tecnici!P788,IF(Foglio2!$J$3=Foglio2!$E$5,Assistenti_Tecnici!P788,IF(Foglio2!$J$3=Foglio2!$E$6,Assistenti_Amm.vo!P788,IF(Foglio2!$J$3=Foglio2!$E$7,Resp_Coord_Amm.vo!P788,IF(Foglio2!$J$3=Foglio2!$E$8,Direttore_Amm.vo!P788,IF(Foglio2!$J$3=Foglio2!$E$9,Doc_mat_elem.re!P788,IF(Foglio2!$J$3=Foglio2!$E$10,Doc_dipl_scuola_sec.!P788,IF(Foglio2!$J$3=Foglio2!$E$11,Doc_scuola_media!P788,IF(Foglio2!$J$3=Foglio2!$E$12,Doc_laureati_scuola_sec.!P806,IF(Foglio2!$J$3=Foglio2!$E$13,Direttivi_capi_ist.!P788,0)))))))))))</f>
        <v>0</v>
      </c>
      <c r="S806" s="252">
        <f>IF(Foglio2!$J$3=Foglio2!$E$3,Ausiliari_Coll.Scol.!Q788,IF(Foglio2!$J$3=Foglio2!$E$4,Collab._Tecnici!Q788,IF(Foglio2!$J$3=Foglio2!$E$5,Assistenti_Tecnici!Q788,IF(Foglio2!$J$3=Foglio2!$E$6,Assistenti_Amm.vo!Q788,IF(Foglio2!$J$3=Foglio2!$E$7,Resp_Coord_Amm.vo!Q788,IF(Foglio2!$J$3=Foglio2!$E$8,Direttore_Amm.vo!Q788,IF(Foglio2!$J$3=Foglio2!$E$9,Doc_mat_elem.re!Q788,IF(Foglio2!$J$3=Foglio2!$E$10,Doc_dipl_scuola_sec.!Q788,IF(Foglio2!$J$3=Foglio2!$E$11,Doc_scuola_media!Q788,IF(Foglio2!$J$3=Foglio2!$E$12,Doc_laureati_scuola_sec.!Q806,IF(Foglio2!$J$3=Foglio2!$E$13,Direttivi_capi_ist.!Q788,0)))))))))))</f>
        <v>0</v>
      </c>
      <c r="T806" s="252">
        <f>IF(Foglio2!$J$3=Foglio2!$E$3,Ausiliari_Coll.Scol.!R788,IF(Foglio2!$J$3=Foglio2!$E$4,Collab._Tecnici!R788,IF(Foglio2!$J$3=Foglio2!$E$5,Assistenti_Tecnici!R788,IF(Foglio2!$J$3=Foglio2!$E$6,Assistenti_Amm.vo!R788,IF(Foglio2!$J$3=Foglio2!$E$7,Resp_Coord_Amm.vo!R788,IF(Foglio2!$J$3=Foglio2!$E$8,Direttore_Amm.vo!R788,IF(Foglio2!$J$3=Foglio2!$E$9,Doc_mat_elem.re!R788,IF(Foglio2!$J$3=Foglio2!$E$10,Doc_dipl_scuola_sec.!R788,IF(Foglio2!$J$3=Foglio2!$E$11,Doc_scuola_media!R788,IF(Foglio2!$J$3=Foglio2!$E$12,Doc_laureati_scuola_sec.!R806,IF(Foglio2!$J$3=Foglio2!$E$13,Direttivi_capi_ist.!R788,0)))))))))))</f>
        <v>0</v>
      </c>
      <c r="U806" s="252">
        <f t="shared" ref="U806" si="5044">(P806)/12*0.8</f>
        <v>0</v>
      </c>
      <c r="V806" s="252">
        <f t="shared" ref="V806" si="5045">(P806+R806)/12*0.8</f>
        <v>0</v>
      </c>
      <c r="W806" s="253" t="str">
        <f t="shared" ref="W806" si="5046">"Fascia Da "&amp;F806&amp;" a "&amp;F807&amp;" Decorrenza "&amp;DAY(C796)&amp;"/"&amp;MONTH(C796)&amp;"/"&amp;YEAR(C796)</f>
        <v>Fascia Da 35 a  Decorrenza 1/1/2021</v>
      </c>
    </row>
    <row r="807" spans="1:23" ht="9" customHeight="1" x14ac:dyDescent="0.2">
      <c r="B807" s="245">
        <f t="shared" si="5030"/>
        <v>44208</v>
      </c>
      <c r="C807" s="495"/>
      <c r="D807" s="495"/>
      <c r="E807" s="264" t="s">
        <v>4</v>
      </c>
      <c r="F807" s="265"/>
      <c r="G807" s="267">
        <f t="shared" ref="G807:V819" si="5047">G806*1936.27</f>
        <v>0</v>
      </c>
      <c r="H807" s="267">
        <f t="shared" si="5047"/>
        <v>0</v>
      </c>
      <c r="I807" s="267">
        <f t="shared" si="5047"/>
        <v>0</v>
      </c>
      <c r="J807" s="267">
        <f t="shared" si="5047"/>
        <v>0</v>
      </c>
      <c r="K807" s="267">
        <f t="shared" si="5047"/>
        <v>0</v>
      </c>
      <c r="L807" s="266">
        <f t="shared" si="5047"/>
        <v>0</v>
      </c>
      <c r="M807" s="267">
        <f t="shared" si="5047"/>
        <v>0</v>
      </c>
      <c r="N807" s="182">
        <f t="shared" si="5047"/>
        <v>0</v>
      </c>
      <c r="O807" s="183">
        <f t="shared" si="5047"/>
        <v>0</v>
      </c>
      <c r="P807" s="184">
        <f t="shared" si="5047"/>
        <v>0</v>
      </c>
      <c r="Q807" s="184">
        <f t="shared" si="5047"/>
        <v>0</v>
      </c>
      <c r="R807" s="184">
        <f t="shared" si="5047"/>
        <v>0</v>
      </c>
      <c r="S807" s="184">
        <f t="shared" si="5047"/>
        <v>0</v>
      </c>
      <c r="T807" s="184">
        <f t="shared" si="5047"/>
        <v>0</v>
      </c>
      <c r="U807" s="184">
        <f t="shared" si="5047"/>
        <v>0</v>
      </c>
      <c r="V807" s="184">
        <f t="shared" si="5047"/>
        <v>0</v>
      </c>
    </row>
    <row r="808" spans="1:23" ht="12.75" customHeight="1" x14ac:dyDescent="0.2">
      <c r="A808" s="104">
        <f>IF(Foglio2!$J$7=1,TRUNC(Base!V808,0),TRUNC(Base!U808,0))</f>
        <v>0</v>
      </c>
      <c r="B808" s="245">
        <f t="shared" ref="B808" si="5048">C810</f>
        <v>44562</v>
      </c>
      <c r="C808" s="492">
        <f>D796+1</f>
        <v>44562</v>
      </c>
      <c r="D808" s="492">
        <v>44651</v>
      </c>
      <c r="E808" s="246" t="s">
        <v>3</v>
      </c>
      <c r="F808" s="247">
        <v>0</v>
      </c>
      <c r="G808" s="248">
        <f>IF(Foglio2!$J$3=Foglio2!$E$3,Ausiliari_Coll.Scol.!E790,IF(Foglio2!$J$3=Foglio2!$E$4,Collab._Tecnici!E790,IF(Foglio2!$J$3=Foglio2!$E$5,Assistenti_Tecnici!E790,IF(Foglio2!$J$3=Foglio2!$E$6,Assistenti_Amm.vo!E790,IF(Foglio2!$J$3=Foglio2!$E$7,Resp_Coord_Amm.vo!E790,IF(Foglio2!$J$3=Foglio2!$E$8,Direttore_Amm.vo!E790,IF(Foglio2!$J$3=Foglio2!$E$9,Doc_mat_elem.re!E790,IF(Foglio2!$J$3=Foglio2!$E$10,Doc_dipl_scuola_sec.!E790,IF(Foglio2!$J$3=Foglio2!$E$11,Doc_scuola_media!E790,IF(Foglio2!$J$3=Foglio2!$E$12,Doc_laureati_scuola_sec.!E808,IF(Foglio2!$J$3=Foglio2!$E$13,Direttivi_capi_ist.!E790,0)))))))))))</f>
        <v>0</v>
      </c>
      <c r="H808" s="248">
        <f>IF(Foglio2!$J$3=Foglio2!$E$3,Ausiliari_Coll.Scol.!F790,IF(Foglio2!$J$3=Foglio2!$E$4,Collab._Tecnici!F790,IF(Foglio2!$J$3=Foglio2!$E$5,Assistenti_Tecnici!F790,IF(Foglio2!$J$3=Foglio2!$E$6,Assistenti_Amm.vo!F790,IF(Foglio2!$J$3=Foglio2!$E$7,Resp_Coord_Amm.vo!F790,IF(Foglio2!$J$3=Foglio2!$E$8,Direttore_Amm.vo!F790,IF(Foglio2!$J$3=Foglio2!$E$9,Doc_mat_elem.re!F790,IF(Foglio2!$J$3=Foglio2!$E$10,Doc_dipl_scuola_sec.!F790,IF(Foglio2!$J$3=Foglio2!$E$11,Doc_scuola_media!F790,IF(Foglio2!$J$3=Foglio2!$E$12,Doc_laureati_scuola_sec.!F808,IF(Foglio2!$J$3=Foglio2!$E$13,Direttivi_capi_ist.!F790,0)))))))))))</f>
        <v>0</v>
      </c>
      <c r="I808" s="248">
        <f>IF(Foglio2!$J$3=Foglio2!$E$3,Ausiliari_Coll.Scol.!G790,IF(Foglio2!$J$3=Foglio2!$E$4,Collab._Tecnici!G790,IF(Foglio2!$J$3=Foglio2!$E$5,Assistenti_Tecnici!G790,IF(Foglio2!$J$3=Foglio2!$E$6,Assistenti_Amm.vo!G790,IF(Foglio2!$J$3=Foglio2!$E$7,Resp_Coord_Amm.vo!G790,IF(Foglio2!$J$3=Foglio2!$E$8,Direttore_Amm.vo!G790,IF(Foglio2!$J$3=Foglio2!$E$9,Doc_mat_elem.re!G790,IF(Foglio2!$J$3=Foglio2!$E$10,Doc_dipl_scuola_sec.!G790,IF(Foglio2!$J$3=Foglio2!$E$11,Doc_scuola_media!G790,IF(Foglio2!$J$3=Foglio2!$E$12,Doc_laureati_scuola_sec.!G808,IF(Foglio2!$J$3=Foglio2!$E$13,Direttivi_capi_ist.!G790,0)))))))))))</f>
        <v>0</v>
      </c>
      <c r="J808" s="248">
        <f>IF(Foglio2!$J$3=Foglio2!$E$3,Ausiliari_Coll.Scol.!H790,IF(Foglio2!$J$3=Foglio2!$E$4,Collab._Tecnici!H790,IF(Foglio2!$J$3=Foglio2!$E$5,Assistenti_Tecnici!H790,IF(Foglio2!$J$3=Foglio2!$E$6,Assistenti_Amm.vo!H790,IF(Foglio2!$J$3=Foglio2!$E$7,Resp_Coord_Amm.vo!H790,IF(Foglio2!$J$3=Foglio2!$E$8,Direttore_Amm.vo!H790,IF(Foglio2!$J$3=Foglio2!$E$9,Doc_mat_elem.re!H790,IF(Foglio2!$J$3=Foglio2!$E$10,Doc_dipl_scuola_sec.!H790,IF(Foglio2!$J$3=Foglio2!$E$11,Doc_scuola_media!H790,IF(Foglio2!$J$3=Foglio2!$E$12,Doc_laureati_scuola_sec.!H808,IF(Foglio2!$J$3=Foglio2!$E$13,Direttivi_capi_ist.!H790,0)))))))))))</f>
        <v>0</v>
      </c>
      <c r="K808" s="248">
        <f>IF(Foglio2!$J$3=Foglio2!$E$3,Ausiliari_Coll.Scol.!I790,IF(Foglio2!$J$3=Foglio2!$E$4,Collab._Tecnici!I790,IF(Foglio2!$J$3=Foglio2!$E$5,Assistenti_Tecnici!I790,IF(Foglio2!$J$3=Foglio2!$E$6,Assistenti_Amm.vo!I790,IF(Foglio2!$J$3=Foglio2!$E$7,Resp_Coord_Amm.vo!I790,IF(Foglio2!$J$3=Foglio2!$E$8,Direttore_Amm.vo!I790,IF(Foglio2!$J$3=Foglio2!$E$9,Doc_mat_elem.re!I790,IF(Foglio2!$J$3=Foglio2!$E$10,Doc_dipl_scuola_sec.!I790,IF(Foglio2!$J$3=Foglio2!$E$11,Doc_scuola_media!I790,IF(Foglio2!$J$3=Foglio2!$E$12,Doc_laureati_scuola_sec.!I808,IF(Foglio2!$J$3=Foglio2!$E$13,Direttivi_capi_ist.!I790,0)))))))))))</f>
        <v>0</v>
      </c>
      <c r="L808" s="248">
        <f>IF(Foglio2!$J$3=Foglio2!$E$3,Ausiliari_Coll.Scol.!J790,IF(Foglio2!$J$3=Foglio2!$E$4,Collab._Tecnici!J790,IF(Foglio2!$J$3=Foglio2!$E$5,Assistenti_Tecnici!J790,IF(Foglio2!$J$3=Foglio2!$E$6,Assistenti_Amm.vo!J790,IF(Foglio2!$J$3=Foglio2!$E$7,Resp_Coord_Amm.vo!J790,IF(Foglio2!$J$3=Foglio2!$E$8,Direttore_Amm.vo!J790,IF(Foglio2!$J$3=Foglio2!$E$9,Doc_mat_elem.re!J790,IF(Foglio2!$J$3=Foglio2!$E$10,Doc_dipl_scuola_sec.!J790,IF(Foglio2!$J$3=Foglio2!$E$11,Doc_scuola_media!J790,IF(Foglio2!$J$3=Foglio2!$E$12,Doc_laureati_scuola_sec.!J808,IF(Foglio2!$J$3=Foglio2!$E$13,Direttivi_capi_ist.!J790,0)))))))))))</f>
        <v>0</v>
      </c>
      <c r="M808" s="249">
        <f>IF(Foglio2!$J$3=Foglio2!$E$3,Ausiliari_Coll.Scol.!K790,IF(Foglio2!$J$3=Foglio2!$E$4,Collab._Tecnici!K790,IF(Foglio2!$J$3=Foglio2!$E$5,Assistenti_Tecnici!K790,IF(Foglio2!$J$3=Foglio2!$E$6,Assistenti_Amm.vo!K790,IF(Foglio2!$J$3=Foglio2!$E$7,Resp_Coord_Amm.vo!K790,IF(Foglio2!$J$3=Foglio2!$E$8,Direttore_Amm.vo!K790,IF(Foglio2!$J$3=Foglio2!$E$9,Doc_mat_elem.re!K790,IF(Foglio2!$J$3=Foglio2!$E$10,Doc_dipl_scuola_sec.!K790,IF(Foglio2!$J$3=Foglio2!$E$11,Doc_scuola_media!K790,IF(Foglio2!$J$3=Foglio2!$E$12,Doc_laureati_scuola_sec.!K808,IF(Foglio2!$J$3=Foglio2!$E$13,Direttivi_capi_ist.!K790,0)))))))))))</f>
        <v>0</v>
      </c>
      <c r="N808" s="250">
        <f>IF(Foglio2!$J$3=Foglio2!$E$3,Ausiliari_Coll.Scol.!L790,IF(Foglio2!$J$3=Foglio2!$E$4,Collab._Tecnici!L790,IF(Foglio2!$J$3=Foglio2!$E$5,Assistenti_Tecnici!L790,IF(Foglio2!$J$3=Foglio2!$E$6,Assistenti_Amm.vo!L790,IF(Foglio2!$J$3=Foglio2!$E$7,Resp_Coord_Amm.vo!L790,IF(Foglio2!$J$3=Foglio2!$E$8,Direttore_Amm.vo!L790,IF(Foglio2!$J$3=Foglio2!$E$9,Doc_mat_elem.re!L790,IF(Foglio2!$J$3=Foglio2!$E$10,Doc_dipl_scuola_sec.!L790,IF(Foglio2!$J$3=Foglio2!$E$11,Doc_scuola_media!L790,IF(Foglio2!$J$3=Foglio2!$E$12,Doc_laureati_scuola_sec.!L808,IF(Foglio2!$J$3=Foglio2!$E$13,Direttivi_capi_ist.!L790,0)))))))))))</f>
        <v>0</v>
      </c>
      <c r="O808" s="251">
        <f>IF(Foglio2!$J$3=Foglio2!$E$3,Ausiliari_Coll.Scol.!M790,IF(Foglio2!$J$3=Foglio2!$E$4,Collab._Tecnici!M790,IF(Foglio2!$J$3=Foglio2!$E$5,Assistenti_Tecnici!M790,IF(Foglio2!$J$3=Foglio2!$E$6,Assistenti_Amm.vo!M790,IF(Foglio2!$J$3=Foglio2!$E$7,Resp_Coord_Amm.vo!M790,IF(Foglio2!$J$3=Foglio2!$E$8,Direttore_Amm.vo!M790,IF(Foglio2!$J$3=Foglio2!$E$9,Doc_mat_elem.re!M790,IF(Foglio2!$J$3=Foglio2!$E$10,Doc_dipl_scuola_sec.!M790,IF(Foglio2!$J$3=Foglio2!$E$11,Doc_scuola_media!M790,IF(Foglio2!$J$3=Foglio2!$E$12,Doc_laureati_scuola_sec.!M808,IF(Foglio2!$J$3=Foglio2!$E$13,Direttivi_capi_ist.!M790,0)))))))))))</f>
        <v>0</v>
      </c>
      <c r="P808" s="252">
        <f>IF(Foglio2!$J$3=Foglio2!$E$3,Ausiliari_Coll.Scol.!N790,IF(Foglio2!$J$3=Foglio2!$E$4,Collab._Tecnici!N790,IF(Foglio2!$J$3=Foglio2!$E$5,Assistenti_Tecnici!N790,IF(Foglio2!$J$3=Foglio2!$E$6,Assistenti_Amm.vo!N790,IF(Foglio2!$J$3=Foglio2!$E$7,Resp_Coord_Amm.vo!N790,IF(Foglio2!$J$3=Foglio2!$E$8,Direttore_Amm.vo!N790,IF(Foglio2!$J$3=Foglio2!$E$9,Doc_mat_elem.re!N790,IF(Foglio2!$J$3=Foglio2!$E$10,Doc_dipl_scuola_sec.!N790,IF(Foglio2!$J$3=Foglio2!$E$11,Doc_scuola_media!N790,IF(Foglio2!$J$3=Foglio2!$E$12,Doc_laureati_scuola_sec.!N808,IF(Foglio2!$J$3=Foglio2!$E$13,Direttivi_capi_ist.!N790,0)))))))))))</f>
        <v>0</v>
      </c>
      <c r="Q808" s="252">
        <f>IF(Foglio2!$J$3=Foglio2!$E$3,Ausiliari_Coll.Scol.!O790,IF(Foglio2!$J$3=Foglio2!$E$4,Collab._Tecnici!O790,IF(Foglio2!$J$3=Foglio2!$E$5,Assistenti_Tecnici!O790,IF(Foglio2!$J$3=Foglio2!$E$6,Assistenti_Amm.vo!O790,IF(Foglio2!$J$3=Foglio2!$E$7,Resp_Coord_Amm.vo!O790,IF(Foglio2!$J$3=Foglio2!$E$8,Direttore_Amm.vo!O790,IF(Foglio2!$J$3=Foglio2!$E$9,Doc_mat_elem.re!O790,IF(Foglio2!$J$3=Foglio2!$E$10,Doc_dipl_scuola_sec.!O790,IF(Foglio2!$J$3=Foglio2!$E$11,Doc_scuola_media!O790,IF(Foglio2!$J$3=Foglio2!$E$12,Doc_laureati_scuola_sec.!O808,IF(Foglio2!$J$3=Foglio2!$E$13,Direttivi_capi_ist.!O790,0)))))))))))</f>
        <v>0</v>
      </c>
      <c r="R808" s="252">
        <f>IF(Foglio2!$J$3=Foglio2!$E$3,Ausiliari_Coll.Scol.!P790,IF(Foglio2!$J$3=Foglio2!$E$4,Collab._Tecnici!P790,IF(Foglio2!$J$3=Foglio2!$E$5,Assistenti_Tecnici!P790,IF(Foglio2!$J$3=Foglio2!$E$6,Assistenti_Amm.vo!P790,IF(Foglio2!$J$3=Foglio2!$E$7,Resp_Coord_Amm.vo!P790,IF(Foglio2!$J$3=Foglio2!$E$8,Direttore_Amm.vo!P790,IF(Foglio2!$J$3=Foglio2!$E$9,Doc_mat_elem.re!P790,IF(Foglio2!$J$3=Foglio2!$E$10,Doc_dipl_scuola_sec.!P790,IF(Foglio2!$J$3=Foglio2!$E$11,Doc_scuola_media!P790,IF(Foglio2!$J$3=Foglio2!$E$12,Doc_laureati_scuola_sec.!P808,IF(Foglio2!$J$3=Foglio2!$E$13,Direttivi_capi_ist.!P790,0)))))))))))</f>
        <v>0</v>
      </c>
      <c r="S808" s="252">
        <f>IF(Foglio2!$J$3=Foglio2!$E$3,Ausiliari_Coll.Scol.!Q790,IF(Foglio2!$J$3=Foglio2!$E$4,Collab._Tecnici!Q790,IF(Foglio2!$J$3=Foglio2!$E$5,Assistenti_Tecnici!Q790,IF(Foglio2!$J$3=Foglio2!$E$6,Assistenti_Amm.vo!Q790,IF(Foglio2!$J$3=Foglio2!$E$7,Resp_Coord_Amm.vo!Q790,IF(Foglio2!$J$3=Foglio2!$E$8,Direttore_Amm.vo!Q790,IF(Foglio2!$J$3=Foglio2!$E$9,Doc_mat_elem.re!Q790,IF(Foglio2!$J$3=Foglio2!$E$10,Doc_dipl_scuola_sec.!Q790,IF(Foglio2!$J$3=Foglio2!$E$11,Doc_scuola_media!Q790,IF(Foglio2!$J$3=Foglio2!$E$12,Doc_laureati_scuola_sec.!Q808,IF(Foglio2!$J$3=Foglio2!$E$13,Direttivi_capi_ist.!Q790,0)))))))))))</f>
        <v>0</v>
      </c>
      <c r="T808" s="252">
        <f>IF(Foglio2!$J$3=Foglio2!$E$3,Ausiliari_Coll.Scol.!R790,IF(Foglio2!$J$3=Foglio2!$E$4,Collab._Tecnici!R790,IF(Foglio2!$J$3=Foglio2!$E$5,Assistenti_Tecnici!R790,IF(Foglio2!$J$3=Foglio2!$E$6,Assistenti_Amm.vo!R790,IF(Foglio2!$J$3=Foglio2!$E$7,Resp_Coord_Amm.vo!R790,IF(Foglio2!$J$3=Foglio2!$E$8,Direttore_Amm.vo!R790,IF(Foglio2!$J$3=Foglio2!$E$9,Doc_mat_elem.re!R790,IF(Foglio2!$J$3=Foglio2!$E$10,Doc_dipl_scuola_sec.!R790,IF(Foglio2!$J$3=Foglio2!$E$11,Doc_scuola_media!R790,IF(Foglio2!$J$3=Foglio2!$E$12,Doc_laureati_scuola_sec.!R808,IF(Foglio2!$J$3=Foglio2!$E$13,Direttivi_capi_ist.!R790,0)))))))))))</f>
        <v>0</v>
      </c>
      <c r="U808" s="252">
        <f t="shared" ref="U808" si="5049">(P808)/12*0.8</f>
        <v>0</v>
      </c>
      <c r="V808" s="252">
        <f t="shared" ref="V808" si="5050">(P808+R808)/12*0.8</f>
        <v>0</v>
      </c>
      <c r="W808" s="253" t="str">
        <f t="shared" ref="W808" si="5051">"Fascia Da "&amp;F808&amp;" a "&amp;F809&amp;" Decorrenza "&amp;DAY(C808)&amp;"/"&amp;MONTH(C808)&amp;"/"&amp;YEAR(C808)</f>
        <v>Fascia Da 0 a 8 Decorrenza 1/1/2022</v>
      </c>
    </row>
    <row r="809" spans="1:23" ht="9" customHeight="1" x14ac:dyDescent="0.2">
      <c r="B809" s="245">
        <f t="shared" si="5030"/>
        <v>44563</v>
      </c>
      <c r="C809" s="493"/>
      <c r="D809" s="493"/>
      <c r="E809" s="254" t="s">
        <v>4</v>
      </c>
      <c r="F809" s="255">
        <v>8</v>
      </c>
      <c r="G809" s="267">
        <f t="shared" si="5026"/>
        <v>0</v>
      </c>
      <c r="H809" s="267">
        <f t="shared" si="5026"/>
        <v>0</v>
      </c>
      <c r="I809" s="267">
        <f t="shared" si="5026"/>
        <v>0</v>
      </c>
      <c r="J809" s="267">
        <f t="shared" si="5026"/>
        <v>0</v>
      </c>
      <c r="K809" s="267">
        <f t="shared" si="5026"/>
        <v>0</v>
      </c>
      <c r="L809" s="266">
        <f t="shared" si="5026"/>
        <v>0</v>
      </c>
      <c r="M809" s="267">
        <f t="shared" si="5026"/>
        <v>0</v>
      </c>
      <c r="N809" s="182">
        <f t="shared" si="5026"/>
        <v>0</v>
      </c>
      <c r="O809" s="183">
        <f t="shared" si="5026"/>
        <v>0</v>
      </c>
      <c r="P809" s="184">
        <f t="shared" si="5026"/>
        <v>0</v>
      </c>
      <c r="Q809" s="184">
        <f t="shared" si="5026"/>
        <v>0</v>
      </c>
      <c r="R809" s="184">
        <f t="shared" si="5026"/>
        <v>0</v>
      </c>
      <c r="S809" s="184">
        <f t="shared" si="5026"/>
        <v>0</v>
      </c>
      <c r="T809" s="184">
        <f t="shared" si="5026"/>
        <v>0</v>
      </c>
      <c r="U809" s="184">
        <f t="shared" si="5026"/>
        <v>0</v>
      </c>
      <c r="V809" s="184">
        <f t="shared" si="5026"/>
        <v>0</v>
      </c>
    </row>
    <row r="810" spans="1:23" ht="12.75" customHeight="1" x14ac:dyDescent="0.2">
      <c r="A810" s="104">
        <f>IF(Foglio2!$J$7=1,TRUNC(Base!V810,0),TRUNC(Base!U810,0))</f>
        <v>0</v>
      </c>
      <c r="B810" s="245">
        <f t="shared" si="5030"/>
        <v>44564</v>
      </c>
      <c r="C810" s="494">
        <f>C808</f>
        <v>44562</v>
      </c>
      <c r="D810" s="494">
        <f>D808</f>
        <v>44651</v>
      </c>
      <c r="E810" s="259" t="s">
        <v>3</v>
      </c>
      <c r="F810" s="260">
        <v>9</v>
      </c>
      <c r="G810" s="248">
        <f>IF(Foglio2!$J$3=Foglio2!$E$3,Ausiliari_Coll.Scol.!E792,IF(Foglio2!$J$3=Foglio2!$E$4,Collab._Tecnici!E792,IF(Foglio2!$J$3=Foglio2!$E$5,Assistenti_Tecnici!E792,IF(Foglio2!$J$3=Foglio2!$E$6,Assistenti_Amm.vo!E792,IF(Foglio2!$J$3=Foglio2!$E$7,Resp_Coord_Amm.vo!E792,IF(Foglio2!$J$3=Foglio2!$E$8,Direttore_Amm.vo!E792,IF(Foglio2!$J$3=Foglio2!$E$9,Doc_mat_elem.re!E792,IF(Foglio2!$J$3=Foglio2!$E$10,Doc_dipl_scuola_sec.!E792,IF(Foglio2!$J$3=Foglio2!$E$11,Doc_scuola_media!E792,IF(Foglio2!$J$3=Foglio2!$E$12,Doc_laureati_scuola_sec.!E810,IF(Foglio2!$J$3=Foglio2!$E$13,Direttivi_capi_ist.!E792,0)))))))))))</f>
        <v>0</v>
      </c>
      <c r="H810" s="248">
        <f>IF(Foglio2!$J$3=Foglio2!$E$3,Ausiliari_Coll.Scol.!F792,IF(Foglio2!$J$3=Foglio2!$E$4,Collab._Tecnici!F792,IF(Foglio2!$J$3=Foglio2!$E$5,Assistenti_Tecnici!F792,IF(Foglio2!$J$3=Foglio2!$E$6,Assistenti_Amm.vo!F792,IF(Foglio2!$J$3=Foglio2!$E$7,Resp_Coord_Amm.vo!F792,IF(Foglio2!$J$3=Foglio2!$E$8,Direttore_Amm.vo!F792,IF(Foglio2!$J$3=Foglio2!$E$9,Doc_mat_elem.re!F792,IF(Foglio2!$J$3=Foglio2!$E$10,Doc_dipl_scuola_sec.!F792,IF(Foglio2!$J$3=Foglio2!$E$11,Doc_scuola_media!F792,IF(Foglio2!$J$3=Foglio2!$E$12,Doc_laureati_scuola_sec.!F810,IF(Foglio2!$J$3=Foglio2!$E$13,Direttivi_capi_ist.!F792,0)))))))))))</f>
        <v>0</v>
      </c>
      <c r="I810" s="248">
        <f>IF(Foglio2!$J$3=Foglio2!$E$3,Ausiliari_Coll.Scol.!G792,IF(Foglio2!$J$3=Foglio2!$E$4,Collab._Tecnici!G792,IF(Foglio2!$J$3=Foglio2!$E$5,Assistenti_Tecnici!G792,IF(Foglio2!$J$3=Foglio2!$E$6,Assistenti_Amm.vo!G792,IF(Foglio2!$J$3=Foglio2!$E$7,Resp_Coord_Amm.vo!G792,IF(Foglio2!$J$3=Foglio2!$E$8,Direttore_Amm.vo!G792,IF(Foglio2!$J$3=Foglio2!$E$9,Doc_mat_elem.re!G792,IF(Foglio2!$J$3=Foglio2!$E$10,Doc_dipl_scuola_sec.!G792,IF(Foglio2!$J$3=Foglio2!$E$11,Doc_scuola_media!G792,IF(Foglio2!$J$3=Foglio2!$E$12,Doc_laureati_scuola_sec.!G810,IF(Foglio2!$J$3=Foglio2!$E$13,Direttivi_capi_ist.!G792,0)))))))))))</f>
        <v>0</v>
      </c>
      <c r="J810" s="248">
        <f>IF(Foglio2!$J$3=Foglio2!$E$3,Ausiliari_Coll.Scol.!H792,IF(Foglio2!$J$3=Foglio2!$E$4,Collab._Tecnici!H792,IF(Foglio2!$J$3=Foglio2!$E$5,Assistenti_Tecnici!H792,IF(Foglio2!$J$3=Foglio2!$E$6,Assistenti_Amm.vo!H792,IF(Foglio2!$J$3=Foglio2!$E$7,Resp_Coord_Amm.vo!H792,IF(Foglio2!$J$3=Foglio2!$E$8,Direttore_Amm.vo!H792,IF(Foglio2!$J$3=Foglio2!$E$9,Doc_mat_elem.re!H792,IF(Foglio2!$J$3=Foglio2!$E$10,Doc_dipl_scuola_sec.!H792,IF(Foglio2!$J$3=Foglio2!$E$11,Doc_scuola_media!H792,IF(Foglio2!$J$3=Foglio2!$E$12,Doc_laureati_scuola_sec.!H810,IF(Foglio2!$J$3=Foglio2!$E$13,Direttivi_capi_ist.!H792,0)))))))))))</f>
        <v>0</v>
      </c>
      <c r="K810" s="248">
        <f>IF(Foglio2!$J$3=Foglio2!$E$3,Ausiliari_Coll.Scol.!I792,IF(Foglio2!$J$3=Foglio2!$E$4,Collab._Tecnici!I792,IF(Foglio2!$J$3=Foglio2!$E$5,Assistenti_Tecnici!I792,IF(Foglio2!$J$3=Foglio2!$E$6,Assistenti_Amm.vo!I792,IF(Foglio2!$J$3=Foglio2!$E$7,Resp_Coord_Amm.vo!I792,IF(Foglio2!$J$3=Foglio2!$E$8,Direttore_Amm.vo!I792,IF(Foglio2!$J$3=Foglio2!$E$9,Doc_mat_elem.re!I792,IF(Foglio2!$J$3=Foglio2!$E$10,Doc_dipl_scuola_sec.!I792,IF(Foglio2!$J$3=Foglio2!$E$11,Doc_scuola_media!I792,IF(Foglio2!$J$3=Foglio2!$E$12,Doc_laureati_scuola_sec.!I810,IF(Foglio2!$J$3=Foglio2!$E$13,Direttivi_capi_ist.!I792,0)))))))))))</f>
        <v>0</v>
      </c>
      <c r="L810" s="248">
        <f>IF(Foglio2!$J$3=Foglio2!$E$3,Ausiliari_Coll.Scol.!J792,IF(Foglio2!$J$3=Foglio2!$E$4,Collab._Tecnici!J792,IF(Foglio2!$J$3=Foglio2!$E$5,Assistenti_Tecnici!J792,IF(Foglio2!$J$3=Foglio2!$E$6,Assistenti_Amm.vo!J792,IF(Foglio2!$J$3=Foglio2!$E$7,Resp_Coord_Amm.vo!J792,IF(Foglio2!$J$3=Foglio2!$E$8,Direttore_Amm.vo!J792,IF(Foglio2!$J$3=Foglio2!$E$9,Doc_mat_elem.re!J792,IF(Foglio2!$J$3=Foglio2!$E$10,Doc_dipl_scuola_sec.!J792,IF(Foglio2!$J$3=Foglio2!$E$11,Doc_scuola_media!J792,IF(Foglio2!$J$3=Foglio2!$E$12,Doc_laureati_scuola_sec.!J810,IF(Foglio2!$J$3=Foglio2!$E$13,Direttivi_capi_ist.!J792,0)))))))))))</f>
        <v>0</v>
      </c>
      <c r="M810" s="249">
        <f>IF(Foglio2!$J$3=Foglio2!$E$3,Ausiliari_Coll.Scol.!K792,IF(Foglio2!$J$3=Foglio2!$E$4,Collab._Tecnici!K792,IF(Foglio2!$J$3=Foglio2!$E$5,Assistenti_Tecnici!K792,IF(Foglio2!$J$3=Foglio2!$E$6,Assistenti_Amm.vo!K792,IF(Foglio2!$J$3=Foglio2!$E$7,Resp_Coord_Amm.vo!K792,IF(Foglio2!$J$3=Foglio2!$E$8,Direttore_Amm.vo!K792,IF(Foglio2!$J$3=Foglio2!$E$9,Doc_mat_elem.re!K792,IF(Foglio2!$J$3=Foglio2!$E$10,Doc_dipl_scuola_sec.!K792,IF(Foglio2!$J$3=Foglio2!$E$11,Doc_scuola_media!K792,IF(Foglio2!$J$3=Foglio2!$E$12,Doc_laureati_scuola_sec.!K810,IF(Foglio2!$J$3=Foglio2!$E$13,Direttivi_capi_ist.!K792,0)))))))))))</f>
        <v>0</v>
      </c>
      <c r="N810" s="250">
        <f>IF(Foglio2!$J$3=Foglio2!$E$3,Ausiliari_Coll.Scol.!L792,IF(Foglio2!$J$3=Foglio2!$E$4,Collab._Tecnici!L792,IF(Foglio2!$J$3=Foglio2!$E$5,Assistenti_Tecnici!L792,IF(Foglio2!$J$3=Foglio2!$E$6,Assistenti_Amm.vo!L792,IF(Foglio2!$J$3=Foglio2!$E$7,Resp_Coord_Amm.vo!L792,IF(Foglio2!$J$3=Foglio2!$E$8,Direttore_Amm.vo!L792,IF(Foglio2!$J$3=Foglio2!$E$9,Doc_mat_elem.re!L792,IF(Foglio2!$J$3=Foglio2!$E$10,Doc_dipl_scuola_sec.!L792,IF(Foglio2!$J$3=Foglio2!$E$11,Doc_scuola_media!L792,IF(Foglio2!$J$3=Foglio2!$E$12,Doc_laureati_scuola_sec.!L810,IF(Foglio2!$J$3=Foglio2!$E$13,Direttivi_capi_ist.!L792,0)))))))))))</f>
        <v>0</v>
      </c>
      <c r="O810" s="251">
        <f>IF(Foglio2!$J$3=Foglio2!$E$3,Ausiliari_Coll.Scol.!M792,IF(Foglio2!$J$3=Foglio2!$E$4,Collab._Tecnici!M792,IF(Foglio2!$J$3=Foglio2!$E$5,Assistenti_Tecnici!M792,IF(Foglio2!$J$3=Foglio2!$E$6,Assistenti_Amm.vo!M792,IF(Foglio2!$J$3=Foglio2!$E$7,Resp_Coord_Amm.vo!M792,IF(Foglio2!$J$3=Foglio2!$E$8,Direttore_Amm.vo!M792,IF(Foglio2!$J$3=Foglio2!$E$9,Doc_mat_elem.re!M792,IF(Foglio2!$J$3=Foglio2!$E$10,Doc_dipl_scuola_sec.!M792,IF(Foglio2!$J$3=Foglio2!$E$11,Doc_scuola_media!M792,IF(Foglio2!$J$3=Foglio2!$E$12,Doc_laureati_scuola_sec.!M810,IF(Foglio2!$J$3=Foglio2!$E$13,Direttivi_capi_ist.!M792,0)))))))))))</f>
        <v>0</v>
      </c>
      <c r="P810" s="252">
        <f>IF(Foglio2!$J$3=Foglio2!$E$3,Ausiliari_Coll.Scol.!N792,IF(Foglio2!$J$3=Foglio2!$E$4,Collab._Tecnici!N792,IF(Foglio2!$J$3=Foglio2!$E$5,Assistenti_Tecnici!N792,IF(Foglio2!$J$3=Foglio2!$E$6,Assistenti_Amm.vo!N792,IF(Foglio2!$J$3=Foglio2!$E$7,Resp_Coord_Amm.vo!N792,IF(Foglio2!$J$3=Foglio2!$E$8,Direttore_Amm.vo!N792,IF(Foglio2!$J$3=Foglio2!$E$9,Doc_mat_elem.re!N792,IF(Foglio2!$J$3=Foglio2!$E$10,Doc_dipl_scuola_sec.!N792,IF(Foglio2!$J$3=Foglio2!$E$11,Doc_scuola_media!N792,IF(Foglio2!$J$3=Foglio2!$E$12,Doc_laureati_scuola_sec.!N810,IF(Foglio2!$J$3=Foglio2!$E$13,Direttivi_capi_ist.!N792,0)))))))))))</f>
        <v>0</v>
      </c>
      <c r="Q810" s="252">
        <f>IF(Foglio2!$J$3=Foglio2!$E$3,Ausiliari_Coll.Scol.!O792,IF(Foglio2!$J$3=Foglio2!$E$4,Collab._Tecnici!O792,IF(Foglio2!$J$3=Foglio2!$E$5,Assistenti_Tecnici!O792,IF(Foglio2!$J$3=Foglio2!$E$6,Assistenti_Amm.vo!O792,IF(Foglio2!$J$3=Foglio2!$E$7,Resp_Coord_Amm.vo!O792,IF(Foglio2!$J$3=Foglio2!$E$8,Direttore_Amm.vo!O792,IF(Foglio2!$J$3=Foglio2!$E$9,Doc_mat_elem.re!O792,IF(Foglio2!$J$3=Foglio2!$E$10,Doc_dipl_scuola_sec.!O792,IF(Foglio2!$J$3=Foglio2!$E$11,Doc_scuola_media!O792,IF(Foglio2!$J$3=Foglio2!$E$12,Doc_laureati_scuola_sec.!O810,IF(Foglio2!$J$3=Foglio2!$E$13,Direttivi_capi_ist.!O792,0)))))))))))</f>
        <v>0</v>
      </c>
      <c r="R810" s="252">
        <f>IF(Foglio2!$J$3=Foglio2!$E$3,Ausiliari_Coll.Scol.!P792,IF(Foglio2!$J$3=Foglio2!$E$4,Collab._Tecnici!P792,IF(Foglio2!$J$3=Foglio2!$E$5,Assistenti_Tecnici!P792,IF(Foglio2!$J$3=Foglio2!$E$6,Assistenti_Amm.vo!P792,IF(Foglio2!$J$3=Foglio2!$E$7,Resp_Coord_Amm.vo!P792,IF(Foglio2!$J$3=Foglio2!$E$8,Direttore_Amm.vo!P792,IF(Foglio2!$J$3=Foglio2!$E$9,Doc_mat_elem.re!P792,IF(Foglio2!$J$3=Foglio2!$E$10,Doc_dipl_scuola_sec.!P792,IF(Foglio2!$J$3=Foglio2!$E$11,Doc_scuola_media!P792,IF(Foglio2!$J$3=Foglio2!$E$12,Doc_laureati_scuola_sec.!P810,IF(Foglio2!$J$3=Foglio2!$E$13,Direttivi_capi_ist.!P792,0)))))))))))</f>
        <v>0</v>
      </c>
      <c r="S810" s="252">
        <f>IF(Foglio2!$J$3=Foglio2!$E$3,Ausiliari_Coll.Scol.!Q792,IF(Foglio2!$J$3=Foglio2!$E$4,Collab._Tecnici!Q792,IF(Foglio2!$J$3=Foglio2!$E$5,Assistenti_Tecnici!Q792,IF(Foglio2!$J$3=Foglio2!$E$6,Assistenti_Amm.vo!Q792,IF(Foglio2!$J$3=Foglio2!$E$7,Resp_Coord_Amm.vo!Q792,IF(Foglio2!$J$3=Foglio2!$E$8,Direttore_Amm.vo!Q792,IF(Foglio2!$J$3=Foglio2!$E$9,Doc_mat_elem.re!Q792,IF(Foglio2!$J$3=Foglio2!$E$10,Doc_dipl_scuola_sec.!Q792,IF(Foglio2!$J$3=Foglio2!$E$11,Doc_scuola_media!Q792,IF(Foglio2!$J$3=Foglio2!$E$12,Doc_laureati_scuola_sec.!Q810,IF(Foglio2!$J$3=Foglio2!$E$13,Direttivi_capi_ist.!Q792,0)))))))))))</f>
        <v>0</v>
      </c>
      <c r="T810" s="252">
        <f>IF(Foglio2!$J$3=Foglio2!$E$3,Ausiliari_Coll.Scol.!R792,IF(Foglio2!$J$3=Foglio2!$E$4,Collab._Tecnici!R792,IF(Foglio2!$J$3=Foglio2!$E$5,Assistenti_Tecnici!R792,IF(Foglio2!$J$3=Foglio2!$E$6,Assistenti_Amm.vo!R792,IF(Foglio2!$J$3=Foglio2!$E$7,Resp_Coord_Amm.vo!R792,IF(Foglio2!$J$3=Foglio2!$E$8,Direttore_Amm.vo!R792,IF(Foglio2!$J$3=Foglio2!$E$9,Doc_mat_elem.re!R792,IF(Foglio2!$J$3=Foglio2!$E$10,Doc_dipl_scuola_sec.!R792,IF(Foglio2!$J$3=Foglio2!$E$11,Doc_scuola_media!R792,IF(Foglio2!$J$3=Foglio2!$E$12,Doc_laureati_scuola_sec.!R810,IF(Foglio2!$J$3=Foglio2!$E$13,Direttivi_capi_ist.!R792,0)))))))))))</f>
        <v>0</v>
      </c>
      <c r="U810" s="252">
        <f t="shared" ref="U810" si="5052">(P810)/12*0.8</f>
        <v>0</v>
      </c>
      <c r="V810" s="252">
        <f t="shared" ref="V810" si="5053">(P810+R810)/12*0.8</f>
        <v>0</v>
      </c>
      <c r="W810" s="253" t="str">
        <f t="shared" ref="W810" si="5054">"Fascia Da "&amp;F810&amp;" a "&amp;F811&amp;" Decorrenza "&amp;DAY(C808)&amp;"/"&amp;MONTH(C808)&amp;"/"&amp;YEAR(C808)</f>
        <v>Fascia Da 9 a 14 Decorrenza 1/1/2022</v>
      </c>
    </row>
    <row r="811" spans="1:23" ht="9" customHeight="1" x14ac:dyDescent="0.2">
      <c r="B811" s="245">
        <f t="shared" si="5030"/>
        <v>44565</v>
      </c>
      <c r="C811" s="494"/>
      <c r="D811" s="494"/>
      <c r="E811" s="254" t="s">
        <v>4</v>
      </c>
      <c r="F811" s="255">
        <v>14</v>
      </c>
      <c r="G811" s="267">
        <f t="shared" si="5031"/>
        <v>0</v>
      </c>
      <c r="H811" s="267">
        <f t="shared" si="5031"/>
        <v>0</v>
      </c>
      <c r="I811" s="267">
        <f t="shared" si="5031"/>
        <v>0</v>
      </c>
      <c r="J811" s="267">
        <f t="shared" si="5031"/>
        <v>0</v>
      </c>
      <c r="K811" s="267">
        <f t="shared" si="5031"/>
        <v>0</v>
      </c>
      <c r="L811" s="266">
        <f t="shared" si="5031"/>
        <v>0</v>
      </c>
      <c r="M811" s="267">
        <f t="shared" si="5031"/>
        <v>0</v>
      </c>
      <c r="N811" s="182">
        <f t="shared" si="5031"/>
        <v>0</v>
      </c>
      <c r="O811" s="183">
        <f t="shared" si="5031"/>
        <v>0</v>
      </c>
      <c r="P811" s="184">
        <f t="shared" si="5031"/>
        <v>0</v>
      </c>
      <c r="Q811" s="184">
        <f t="shared" si="5031"/>
        <v>0</v>
      </c>
      <c r="R811" s="184">
        <f t="shared" si="5031"/>
        <v>0</v>
      </c>
      <c r="S811" s="184">
        <f t="shared" si="5031"/>
        <v>0</v>
      </c>
      <c r="T811" s="184">
        <f t="shared" si="5031"/>
        <v>0</v>
      </c>
      <c r="U811" s="184">
        <f t="shared" si="5031"/>
        <v>0</v>
      </c>
      <c r="V811" s="184">
        <f t="shared" si="5031"/>
        <v>0</v>
      </c>
    </row>
    <row r="812" spans="1:23" ht="12.75" customHeight="1" x14ac:dyDescent="0.2">
      <c r="A812" s="104">
        <f>IF(Foglio2!$J$7=1,TRUNC(Base!V812,0),TRUNC(Base!U812,0))</f>
        <v>0</v>
      </c>
      <c r="B812" s="245">
        <f t="shared" si="5030"/>
        <v>44566</v>
      </c>
      <c r="C812" s="494"/>
      <c r="D812" s="494"/>
      <c r="E812" s="259" t="s">
        <v>3</v>
      </c>
      <c r="F812" s="260">
        <v>15</v>
      </c>
      <c r="G812" s="248">
        <f>IF(Foglio2!$J$3=Foglio2!$E$3,Ausiliari_Coll.Scol.!E794,IF(Foglio2!$J$3=Foglio2!$E$4,Collab._Tecnici!E794,IF(Foglio2!$J$3=Foglio2!$E$5,Assistenti_Tecnici!E794,IF(Foglio2!$J$3=Foglio2!$E$6,Assistenti_Amm.vo!E794,IF(Foglio2!$J$3=Foglio2!$E$7,Resp_Coord_Amm.vo!E794,IF(Foglio2!$J$3=Foglio2!$E$8,Direttore_Amm.vo!E794,IF(Foglio2!$J$3=Foglio2!$E$9,Doc_mat_elem.re!E794,IF(Foglio2!$J$3=Foglio2!$E$10,Doc_dipl_scuola_sec.!E794,IF(Foglio2!$J$3=Foglio2!$E$11,Doc_scuola_media!E794,IF(Foglio2!$J$3=Foglio2!$E$12,Doc_laureati_scuola_sec.!E812,IF(Foglio2!$J$3=Foglio2!$E$13,Direttivi_capi_ist.!E794,0)))))))))))</f>
        <v>0</v>
      </c>
      <c r="H812" s="248">
        <f>IF(Foglio2!$J$3=Foglio2!$E$3,Ausiliari_Coll.Scol.!F794,IF(Foglio2!$J$3=Foglio2!$E$4,Collab._Tecnici!F794,IF(Foglio2!$J$3=Foglio2!$E$5,Assistenti_Tecnici!F794,IF(Foglio2!$J$3=Foglio2!$E$6,Assistenti_Amm.vo!F794,IF(Foglio2!$J$3=Foglio2!$E$7,Resp_Coord_Amm.vo!F794,IF(Foglio2!$J$3=Foglio2!$E$8,Direttore_Amm.vo!F794,IF(Foglio2!$J$3=Foglio2!$E$9,Doc_mat_elem.re!F794,IF(Foglio2!$J$3=Foglio2!$E$10,Doc_dipl_scuola_sec.!F794,IF(Foglio2!$J$3=Foglio2!$E$11,Doc_scuola_media!F794,IF(Foglio2!$J$3=Foglio2!$E$12,Doc_laureati_scuola_sec.!F812,IF(Foglio2!$J$3=Foglio2!$E$13,Direttivi_capi_ist.!F794,0)))))))))))</f>
        <v>0</v>
      </c>
      <c r="I812" s="248">
        <f>IF(Foglio2!$J$3=Foglio2!$E$3,Ausiliari_Coll.Scol.!G794,IF(Foglio2!$J$3=Foglio2!$E$4,Collab._Tecnici!G794,IF(Foglio2!$J$3=Foglio2!$E$5,Assistenti_Tecnici!G794,IF(Foglio2!$J$3=Foglio2!$E$6,Assistenti_Amm.vo!G794,IF(Foglio2!$J$3=Foglio2!$E$7,Resp_Coord_Amm.vo!G794,IF(Foglio2!$J$3=Foglio2!$E$8,Direttore_Amm.vo!G794,IF(Foglio2!$J$3=Foglio2!$E$9,Doc_mat_elem.re!G794,IF(Foglio2!$J$3=Foglio2!$E$10,Doc_dipl_scuola_sec.!G794,IF(Foglio2!$J$3=Foglio2!$E$11,Doc_scuola_media!G794,IF(Foglio2!$J$3=Foglio2!$E$12,Doc_laureati_scuola_sec.!G812,IF(Foglio2!$J$3=Foglio2!$E$13,Direttivi_capi_ist.!G794,0)))))))))))</f>
        <v>0</v>
      </c>
      <c r="J812" s="248">
        <f>IF(Foglio2!$J$3=Foglio2!$E$3,Ausiliari_Coll.Scol.!H794,IF(Foglio2!$J$3=Foglio2!$E$4,Collab._Tecnici!H794,IF(Foglio2!$J$3=Foglio2!$E$5,Assistenti_Tecnici!H794,IF(Foglio2!$J$3=Foglio2!$E$6,Assistenti_Amm.vo!H794,IF(Foglio2!$J$3=Foglio2!$E$7,Resp_Coord_Amm.vo!H794,IF(Foglio2!$J$3=Foglio2!$E$8,Direttore_Amm.vo!H794,IF(Foglio2!$J$3=Foglio2!$E$9,Doc_mat_elem.re!H794,IF(Foglio2!$J$3=Foglio2!$E$10,Doc_dipl_scuola_sec.!H794,IF(Foglio2!$J$3=Foglio2!$E$11,Doc_scuola_media!H794,IF(Foglio2!$J$3=Foglio2!$E$12,Doc_laureati_scuola_sec.!H812,IF(Foglio2!$J$3=Foglio2!$E$13,Direttivi_capi_ist.!H794,0)))))))))))</f>
        <v>0</v>
      </c>
      <c r="K812" s="248">
        <f>IF(Foglio2!$J$3=Foglio2!$E$3,Ausiliari_Coll.Scol.!I794,IF(Foglio2!$J$3=Foglio2!$E$4,Collab._Tecnici!I794,IF(Foglio2!$J$3=Foglio2!$E$5,Assistenti_Tecnici!I794,IF(Foglio2!$J$3=Foglio2!$E$6,Assistenti_Amm.vo!I794,IF(Foglio2!$J$3=Foglio2!$E$7,Resp_Coord_Amm.vo!I794,IF(Foglio2!$J$3=Foglio2!$E$8,Direttore_Amm.vo!I794,IF(Foglio2!$J$3=Foglio2!$E$9,Doc_mat_elem.re!I794,IF(Foglio2!$J$3=Foglio2!$E$10,Doc_dipl_scuola_sec.!I794,IF(Foglio2!$J$3=Foglio2!$E$11,Doc_scuola_media!I794,IF(Foglio2!$J$3=Foglio2!$E$12,Doc_laureati_scuola_sec.!I812,IF(Foglio2!$J$3=Foglio2!$E$13,Direttivi_capi_ist.!I794,0)))))))))))</f>
        <v>0</v>
      </c>
      <c r="L812" s="248">
        <f>IF(Foglio2!$J$3=Foglio2!$E$3,Ausiliari_Coll.Scol.!J794,IF(Foglio2!$J$3=Foglio2!$E$4,Collab._Tecnici!J794,IF(Foglio2!$J$3=Foglio2!$E$5,Assistenti_Tecnici!J794,IF(Foglio2!$J$3=Foglio2!$E$6,Assistenti_Amm.vo!J794,IF(Foglio2!$J$3=Foglio2!$E$7,Resp_Coord_Amm.vo!J794,IF(Foglio2!$J$3=Foglio2!$E$8,Direttore_Amm.vo!J794,IF(Foglio2!$J$3=Foglio2!$E$9,Doc_mat_elem.re!J794,IF(Foglio2!$J$3=Foglio2!$E$10,Doc_dipl_scuola_sec.!J794,IF(Foglio2!$J$3=Foglio2!$E$11,Doc_scuola_media!J794,IF(Foglio2!$J$3=Foglio2!$E$12,Doc_laureati_scuola_sec.!J812,IF(Foglio2!$J$3=Foglio2!$E$13,Direttivi_capi_ist.!J794,0)))))))))))</f>
        <v>0</v>
      </c>
      <c r="M812" s="249">
        <f>IF(Foglio2!$J$3=Foglio2!$E$3,Ausiliari_Coll.Scol.!K794,IF(Foglio2!$J$3=Foglio2!$E$4,Collab._Tecnici!K794,IF(Foglio2!$J$3=Foglio2!$E$5,Assistenti_Tecnici!K794,IF(Foglio2!$J$3=Foglio2!$E$6,Assistenti_Amm.vo!K794,IF(Foglio2!$J$3=Foglio2!$E$7,Resp_Coord_Amm.vo!K794,IF(Foglio2!$J$3=Foglio2!$E$8,Direttore_Amm.vo!K794,IF(Foglio2!$J$3=Foglio2!$E$9,Doc_mat_elem.re!K794,IF(Foglio2!$J$3=Foglio2!$E$10,Doc_dipl_scuola_sec.!K794,IF(Foglio2!$J$3=Foglio2!$E$11,Doc_scuola_media!K794,IF(Foglio2!$J$3=Foglio2!$E$12,Doc_laureati_scuola_sec.!K812,IF(Foglio2!$J$3=Foglio2!$E$13,Direttivi_capi_ist.!K794,0)))))))))))</f>
        <v>0</v>
      </c>
      <c r="N812" s="250">
        <f>IF(Foglio2!$J$3=Foglio2!$E$3,Ausiliari_Coll.Scol.!L794,IF(Foglio2!$J$3=Foglio2!$E$4,Collab._Tecnici!L794,IF(Foglio2!$J$3=Foglio2!$E$5,Assistenti_Tecnici!L794,IF(Foglio2!$J$3=Foglio2!$E$6,Assistenti_Amm.vo!L794,IF(Foglio2!$J$3=Foglio2!$E$7,Resp_Coord_Amm.vo!L794,IF(Foglio2!$J$3=Foglio2!$E$8,Direttore_Amm.vo!L794,IF(Foglio2!$J$3=Foglio2!$E$9,Doc_mat_elem.re!L794,IF(Foglio2!$J$3=Foglio2!$E$10,Doc_dipl_scuola_sec.!L794,IF(Foglio2!$J$3=Foglio2!$E$11,Doc_scuola_media!L794,IF(Foglio2!$J$3=Foglio2!$E$12,Doc_laureati_scuola_sec.!L812,IF(Foglio2!$J$3=Foglio2!$E$13,Direttivi_capi_ist.!L794,0)))))))))))</f>
        <v>0</v>
      </c>
      <c r="O812" s="251">
        <f>IF(Foglio2!$J$3=Foglio2!$E$3,Ausiliari_Coll.Scol.!M794,IF(Foglio2!$J$3=Foglio2!$E$4,Collab._Tecnici!M794,IF(Foglio2!$J$3=Foglio2!$E$5,Assistenti_Tecnici!M794,IF(Foglio2!$J$3=Foglio2!$E$6,Assistenti_Amm.vo!M794,IF(Foglio2!$J$3=Foglio2!$E$7,Resp_Coord_Amm.vo!M794,IF(Foglio2!$J$3=Foglio2!$E$8,Direttore_Amm.vo!M794,IF(Foglio2!$J$3=Foglio2!$E$9,Doc_mat_elem.re!M794,IF(Foglio2!$J$3=Foglio2!$E$10,Doc_dipl_scuola_sec.!M794,IF(Foglio2!$J$3=Foglio2!$E$11,Doc_scuola_media!M794,IF(Foglio2!$J$3=Foglio2!$E$12,Doc_laureati_scuola_sec.!M812,IF(Foglio2!$J$3=Foglio2!$E$13,Direttivi_capi_ist.!M794,0)))))))))))</f>
        <v>0</v>
      </c>
      <c r="P812" s="252">
        <f>IF(Foglio2!$J$3=Foglio2!$E$3,Ausiliari_Coll.Scol.!N794,IF(Foglio2!$J$3=Foglio2!$E$4,Collab._Tecnici!N794,IF(Foglio2!$J$3=Foglio2!$E$5,Assistenti_Tecnici!N794,IF(Foglio2!$J$3=Foglio2!$E$6,Assistenti_Amm.vo!N794,IF(Foglio2!$J$3=Foglio2!$E$7,Resp_Coord_Amm.vo!N794,IF(Foglio2!$J$3=Foglio2!$E$8,Direttore_Amm.vo!N794,IF(Foglio2!$J$3=Foglio2!$E$9,Doc_mat_elem.re!N794,IF(Foglio2!$J$3=Foglio2!$E$10,Doc_dipl_scuola_sec.!N794,IF(Foglio2!$J$3=Foglio2!$E$11,Doc_scuola_media!N794,IF(Foglio2!$J$3=Foglio2!$E$12,Doc_laureati_scuola_sec.!N812,IF(Foglio2!$J$3=Foglio2!$E$13,Direttivi_capi_ist.!N794,0)))))))))))</f>
        <v>0</v>
      </c>
      <c r="Q812" s="252">
        <f>IF(Foglio2!$J$3=Foglio2!$E$3,Ausiliari_Coll.Scol.!O794,IF(Foglio2!$J$3=Foglio2!$E$4,Collab._Tecnici!O794,IF(Foglio2!$J$3=Foglio2!$E$5,Assistenti_Tecnici!O794,IF(Foglio2!$J$3=Foglio2!$E$6,Assistenti_Amm.vo!O794,IF(Foglio2!$J$3=Foglio2!$E$7,Resp_Coord_Amm.vo!O794,IF(Foglio2!$J$3=Foglio2!$E$8,Direttore_Amm.vo!O794,IF(Foglio2!$J$3=Foglio2!$E$9,Doc_mat_elem.re!O794,IF(Foglio2!$J$3=Foglio2!$E$10,Doc_dipl_scuola_sec.!O794,IF(Foglio2!$J$3=Foglio2!$E$11,Doc_scuola_media!O794,IF(Foglio2!$J$3=Foglio2!$E$12,Doc_laureati_scuola_sec.!O812,IF(Foglio2!$J$3=Foglio2!$E$13,Direttivi_capi_ist.!O794,0)))))))))))</f>
        <v>0</v>
      </c>
      <c r="R812" s="252">
        <f>IF(Foglio2!$J$3=Foglio2!$E$3,Ausiliari_Coll.Scol.!P794,IF(Foglio2!$J$3=Foglio2!$E$4,Collab._Tecnici!P794,IF(Foglio2!$J$3=Foglio2!$E$5,Assistenti_Tecnici!P794,IF(Foglio2!$J$3=Foglio2!$E$6,Assistenti_Amm.vo!P794,IF(Foglio2!$J$3=Foglio2!$E$7,Resp_Coord_Amm.vo!P794,IF(Foglio2!$J$3=Foglio2!$E$8,Direttore_Amm.vo!P794,IF(Foglio2!$J$3=Foglio2!$E$9,Doc_mat_elem.re!P794,IF(Foglio2!$J$3=Foglio2!$E$10,Doc_dipl_scuola_sec.!P794,IF(Foglio2!$J$3=Foglio2!$E$11,Doc_scuola_media!P794,IF(Foglio2!$J$3=Foglio2!$E$12,Doc_laureati_scuola_sec.!P812,IF(Foglio2!$J$3=Foglio2!$E$13,Direttivi_capi_ist.!P794,0)))))))))))</f>
        <v>0</v>
      </c>
      <c r="S812" s="252">
        <f>IF(Foglio2!$J$3=Foglio2!$E$3,Ausiliari_Coll.Scol.!Q794,IF(Foglio2!$J$3=Foglio2!$E$4,Collab._Tecnici!Q794,IF(Foglio2!$J$3=Foglio2!$E$5,Assistenti_Tecnici!Q794,IF(Foglio2!$J$3=Foglio2!$E$6,Assistenti_Amm.vo!Q794,IF(Foglio2!$J$3=Foglio2!$E$7,Resp_Coord_Amm.vo!Q794,IF(Foglio2!$J$3=Foglio2!$E$8,Direttore_Amm.vo!Q794,IF(Foglio2!$J$3=Foglio2!$E$9,Doc_mat_elem.re!Q794,IF(Foglio2!$J$3=Foglio2!$E$10,Doc_dipl_scuola_sec.!Q794,IF(Foglio2!$J$3=Foglio2!$E$11,Doc_scuola_media!Q794,IF(Foglio2!$J$3=Foglio2!$E$12,Doc_laureati_scuola_sec.!Q812,IF(Foglio2!$J$3=Foglio2!$E$13,Direttivi_capi_ist.!Q794,0)))))))))))</f>
        <v>0</v>
      </c>
      <c r="T812" s="252">
        <f>IF(Foglio2!$J$3=Foglio2!$E$3,Ausiliari_Coll.Scol.!R794,IF(Foglio2!$J$3=Foglio2!$E$4,Collab._Tecnici!R794,IF(Foglio2!$J$3=Foglio2!$E$5,Assistenti_Tecnici!R794,IF(Foglio2!$J$3=Foglio2!$E$6,Assistenti_Amm.vo!R794,IF(Foglio2!$J$3=Foglio2!$E$7,Resp_Coord_Amm.vo!R794,IF(Foglio2!$J$3=Foglio2!$E$8,Direttore_Amm.vo!R794,IF(Foglio2!$J$3=Foglio2!$E$9,Doc_mat_elem.re!R794,IF(Foglio2!$J$3=Foglio2!$E$10,Doc_dipl_scuola_sec.!R794,IF(Foglio2!$J$3=Foglio2!$E$11,Doc_scuola_media!R794,IF(Foglio2!$J$3=Foglio2!$E$12,Doc_laureati_scuola_sec.!R812,IF(Foglio2!$J$3=Foglio2!$E$13,Direttivi_capi_ist.!R794,0)))))))))))</f>
        <v>0</v>
      </c>
      <c r="U812" s="252">
        <f t="shared" ref="U812" si="5055">(P812)/12*0.8</f>
        <v>0</v>
      </c>
      <c r="V812" s="252">
        <f t="shared" ref="V812" si="5056">(P812+R812)/12*0.8</f>
        <v>0</v>
      </c>
      <c r="W812" s="253" t="str">
        <f t="shared" ref="W812" si="5057">"Fascia Da "&amp;F812&amp;" a "&amp;F813&amp;" Decorrenza "&amp;DAY(C808)&amp;"/"&amp;MONTH(C808)&amp;"/"&amp;YEAR(C808)</f>
        <v>Fascia Da 15 a 20 Decorrenza 1/1/2022</v>
      </c>
    </row>
    <row r="813" spans="1:23" ht="9" customHeight="1" x14ac:dyDescent="0.2">
      <c r="B813" s="245">
        <f t="shared" si="5030"/>
        <v>44567</v>
      </c>
      <c r="C813" s="494"/>
      <c r="D813" s="494"/>
      <c r="E813" s="254" t="s">
        <v>4</v>
      </c>
      <c r="F813" s="255">
        <v>20</v>
      </c>
      <c r="G813" s="267">
        <f t="shared" si="5035"/>
        <v>0</v>
      </c>
      <c r="H813" s="267">
        <f t="shared" si="5035"/>
        <v>0</v>
      </c>
      <c r="I813" s="267">
        <f t="shared" si="5035"/>
        <v>0</v>
      </c>
      <c r="J813" s="267">
        <f t="shared" si="5035"/>
        <v>0</v>
      </c>
      <c r="K813" s="267">
        <f t="shared" si="5035"/>
        <v>0</v>
      </c>
      <c r="L813" s="266">
        <f t="shared" si="5035"/>
        <v>0</v>
      </c>
      <c r="M813" s="267">
        <f t="shared" si="5035"/>
        <v>0</v>
      </c>
      <c r="N813" s="182">
        <f t="shared" si="5035"/>
        <v>0</v>
      </c>
      <c r="O813" s="183">
        <f t="shared" si="5035"/>
        <v>0</v>
      </c>
      <c r="P813" s="184">
        <f t="shared" si="5035"/>
        <v>0</v>
      </c>
      <c r="Q813" s="184">
        <f t="shared" si="5035"/>
        <v>0</v>
      </c>
      <c r="R813" s="184">
        <f t="shared" si="5035"/>
        <v>0</v>
      </c>
      <c r="S813" s="184">
        <f t="shared" si="5035"/>
        <v>0</v>
      </c>
      <c r="T813" s="184">
        <f t="shared" si="5035"/>
        <v>0</v>
      </c>
      <c r="U813" s="184">
        <f t="shared" si="5035"/>
        <v>0</v>
      </c>
      <c r="V813" s="184">
        <f t="shared" si="5035"/>
        <v>0</v>
      </c>
    </row>
    <row r="814" spans="1:23" ht="12.75" customHeight="1" x14ac:dyDescent="0.2">
      <c r="A814" s="104">
        <f>IF(Foglio2!$J$7=1,TRUNC(Base!V814,0),TRUNC(Base!U814,0))</f>
        <v>0</v>
      </c>
      <c r="B814" s="245">
        <f t="shared" si="5030"/>
        <v>44568</v>
      </c>
      <c r="C814" s="494"/>
      <c r="D814" s="494"/>
      <c r="E814" s="259" t="s">
        <v>3</v>
      </c>
      <c r="F814" s="260">
        <v>21</v>
      </c>
      <c r="G814" s="248">
        <f>IF(Foglio2!$J$3=Foglio2!$E$3,Ausiliari_Coll.Scol.!E796,IF(Foglio2!$J$3=Foglio2!$E$4,Collab._Tecnici!E796,IF(Foglio2!$J$3=Foglio2!$E$5,Assistenti_Tecnici!E796,IF(Foglio2!$J$3=Foglio2!$E$6,Assistenti_Amm.vo!E796,IF(Foglio2!$J$3=Foglio2!$E$7,Resp_Coord_Amm.vo!E796,IF(Foglio2!$J$3=Foglio2!$E$8,Direttore_Amm.vo!E796,IF(Foglio2!$J$3=Foglio2!$E$9,Doc_mat_elem.re!E796,IF(Foglio2!$J$3=Foglio2!$E$10,Doc_dipl_scuola_sec.!E796,IF(Foglio2!$J$3=Foglio2!$E$11,Doc_scuola_media!E796,IF(Foglio2!$J$3=Foglio2!$E$12,Doc_laureati_scuola_sec.!E814,IF(Foglio2!$J$3=Foglio2!$E$13,Direttivi_capi_ist.!E796,0)))))))))))</f>
        <v>0</v>
      </c>
      <c r="H814" s="248">
        <f>IF(Foglio2!$J$3=Foglio2!$E$3,Ausiliari_Coll.Scol.!F796,IF(Foglio2!$J$3=Foglio2!$E$4,Collab._Tecnici!F796,IF(Foglio2!$J$3=Foglio2!$E$5,Assistenti_Tecnici!F796,IF(Foglio2!$J$3=Foglio2!$E$6,Assistenti_Amm.vo!F796,IF(Foglio2!$J$3=Foglio2!$E$7,Resp_Coord_Amm.vo!F796,IF(Foglio2!$J$3=Foglio2!$E$8,Direttore_Amm.vo!F796,IF(Foglio2!$J$3=Foglio2!$E$9,Doc_mat_elem.re!F796,IF(Foglio2!$J$3=Foglio2!$E$10,Doc_dipl_scuola_sec.!F796,IF(Foglio2!$J$3=Foglio2!$E$11,Doc_scuola_media!F796,IF(Foglio2!$J$3=Foglio2!$E$12,Doc_laureati_scuola_sec.!F814,IF(Foglio2!$J$3=Foglio2!$E$13,Direttivi_capi_ist.!F796,0)))))))))))</f>
        <v>0</v>
      </c>
      <c r="I814" s="248">
        <f>IF(Foglio2!$J$3=Foglio2!$E$3,Ausiliari_Coll.Scol.!G796,IF(Foglio2!$J$3=Foglio2!$E$4,Collab._Tecnici!G796,IF(Foglio2!$J$3=Foglio2!$E$5,Assistenti_Tecnici!G796,IF(Foglio2!$J$3=Foglio2!$E$6,Assistenti_Amm.vo!G796,IF(Foglio2!$J$3=Foglio2!$E$7,Resp_Coord_Amm.vo!G796,IF(Foglio2!$J$3=Foglio2!$E$8,Direttore_Amm.vo!G796,IF(Foglio2!$J$3=Foglio2!$E$9,Doc_mat_elem.re!G796,IF(Foglio2!$J$3=Foglio2!$E$10,Doc_dipl_scuola_sec.!G796,IF(Foglio2!$J$3=Foglio2!$E$11,Doc_scuola_media!G796,IF(Foglio2!$J$3=Foglio2!$E$12,Doc_laureati_scuola_sec.!G814,IF(Foglio2!$J$3=Foglio2!$E$13,Direttivi_capi_ist.!G796,0)))))))))))</f>
        <v>0</v>
      </c>
      <c r="J814" s="248">
        <f>IF(Foglio2!$J$3=Foglio2!$E$3,Ausiliari_Coll.Scol.!H796,IF(Foglio2!$J$3=Foglio2!$E$4,Collab._Tecnici!H796,IF(Foglio2!$J$3=Foglio2!$E$5,Assistenti_Tecnici!H796,IF(Foglio2!$J$3=Foglio2!$E$6,Assistenti_Amm.vo!H796,IF(Foglio2!$J$3=Foglio2!$E$7,Resp_Coord_Amm.vo!H796,IF(Foglio2!$J$3=Foglio2!$E$8,Direttore_Amm.vo!H796,IF(Foglio2!$J$3=Foglio2!$E$9,Doc_mat_elem.re!H796,IF(Foglio2!$J$3=Foglio2!$E$10,Doc_dipl_scuola_sec.!H796,IF(Foglio2!$J$3=Foglio2!$E$11,Doc_scuola_media!H796,IF(Foglio2!$J$3=Foglio2!$E$12,Doc_laureati_scuola_sec.!H814,IF(Foglio2!$J$3=Foglio2!$E$13,Direttivi_capi_ist.!H796,0)))))))))))</f>
        <v>0</v>
      </c>
      <c r="K814" s="248">
        <f>IF(Foglio2!$J$3=Foglio2!$E$3,Ausiliari_Coll.Scol.!I796,IF(Foglio2!$J$3=Foglio2!$E$4,Collab._Tecnici!I796,IF(Foglio2!$J$3=Foglio2!$E$5,Assistenti_Tecnici!I796,IF(Foglio2!$J$3=Foglio2!$E$6,Assistenti_Amm.vo!I796,IF(Foglio2!$J$3=Foglio2!$E$7,Resp_Coord_Amm.vo!I796,IF(Foglio2!$J$3=Foglio2!$E$8,Direttore_Amm.vo!I796,IF(Foglio2!$J$3=Foglio2!$E$9,Doc_mat_elem.re!I796,IF(Foglio2!$J$3=Foglio2!$E$10,Doc_dipl_scuola_sec.!I796,IF(Foglio2!$J$3=Foglio2!$E$11,Doc_scuola_media!I796,IF(Foglio2!$J$3=Foglio2!$E$12,Doc_laureati_scuola_sec.!I814,IF(Foglio2!$J$3=Foglio2!$E$13,Direttivi_capi_ist.!I796,0)))))))))))</f>
        <v>0</v>
      </c>
      <c r="L814" s="248">
        <f>IF(Foglio2!$J$3=Foglio2!$E$3,Ausiliari_Coll.Scol.!J796,IF(Foglio2!$J$3=Foglio2!$E$4,Collab._Tecnici!J796,IF(Foglio2!$J$3=Foglio2!$E$5,Assistenti_Tecnici!J796,IF(Foglio2!$J$3=Foglio2!$E$6,Assistenti_Amm.vo!J796,IF(Foglio2!$J$3=Foglio2!$E$7,Resp_Coord_Amm.vo!J796,IF(Foglio2!$J$3=Foglio2!$E$8,Direttore_Amm.vo!J796,IF(Foglio2!$J$3=Foglio2!$E$9,Doc_mat_elem.re!J796,IF(Foglio2!$J$3=Foglio2!$E$10,Doc_dipl_scuola_sec.!J796,IF(Foglio2!$J$3=Foglio2!$E$11,Doc_scuola_media!J796,IF(Foglio2!$J$3=Foglio2!$E$12,Doc_laureati_scuola_sec.!J814,IF(Foglio2!$J$3=Foglio2!$E$13,Direttivi_capi_ist.!J796,0)))))))))))</f>
        <v>0</v>
      </c>
      <c r="M814" s="249">
        <f>IF(Foglio2!$J$3=Foglio2!$E$3,Ausiliari_Coll.Scol.!K796,IF(Foglio2!$J$3=Foglio2!$E$4,Collab._Tecnici!K796,IF(Foglio2!$J$3=Foglio2!$E$5,Assistenti_Tecnici!K796,IF(Foglio2!$J$3=Foglio2!$E$6,Assistenti_Amm.vo!K796,IF(Foglio2!$J$3=Foglio2!$E$7,Resp_Coord_Amm.vo!K796,IF(Foglio2!$J$3=Foglio2!$E$8,Direttore_Amm.vo!K796,IF(Foglio2!$J$3=Foglio2!$E$9,Doc_mat_elem.re!K796,IF(Foglio2!$J$3=Foglio2!$E$10,Doc_dipl_scuola_sec.!K796,IF(Foglio2!$J$3=Foglio2!$E$11,Doc_scuola_media!K796,IF(Foglio2!$J$3=Foglio2!$E$12,Doc_laureati_scuola_sec.!K814,IF(Foglio2!$J$3=Foglio2!$E$13,Direttivi_capi_ist.!K796,0)))))))))))</f>
        <v>0</v>
      </c>
      <c r="N814" s="250">
        <f>IF(Foglio2!$J$3=Foglio2!$E$3,Ausiliari_Coll.Scol.!L796,IF(Foglio2!$J$3=Foglio2!$E$4,Collab._Tecnici!L796,IF(Foglio2!$J$3=Foglio2!$E$5,Assistenti_Tecnici!L796,IF(Foglio2!$J$3=Foglio2!$E$6,Assistenti_Amm.vo!L796,IF(Foglio2!$J$3=Foglio2!$E$7,Resp_Coord_Amm.vo!L796,IF(Foglio2!$J$3=Foglio2!$E$8,Direttore_Amm.vo!L796,IF(Foglio2!$J$3=Foglio2!$E$9,Doc_mat_elem.re!L796,IF(Foglio2!$J$3=Foglio2!$E$10,Doc_dipl_scuola_sec.!L796,IF(Foglio2!$J$3=Foglio2!$E$11,Doc_scuola_media!L796,IF(Foglio2!$J$3=Foglio2!$E$12,Doc_laureati_scuola_sec.!L814,IF(Foglio2!$J$3=Foglio2!$E$13,Direttivi_capi_ist.!L796,0)))))))))))</f>
        <v>0</v>
      </c>
      <c r="O814" s="251">
        <f>IF(Foglio2!$J$3=Foglio2!$E$3,Ausiliari_Coll.Scol.!M796,IF(Foglio2!$J$3=Foglio2!$E$4,Collab._Tecnici!M796,IF(Foglio2!$J$3=Foglio2!$E$5,Assistenti_Tecnici!M796,IF(Foglio2!$J$3=Foglio2!$E$6,Assistenti_Amm.vo!M796,IF(Foglio2!$J$3=Foglio2!$E$7,Resp_Coord_Amm.vo!M796,IF(Foglio2!$J$3=Foglio2!$E$8,Direttore_Amm.vo!M796,IF(Foglio2!$J$3=Foglio2!$E$9,Doc_mat_elem.re!M796,IF(Foglio2!$J$3=Foglio2!$E$10,Doc_dipl_scuola_sec.!M796,IF(Foglio2!$J$3=Foglio2!$E$11,Doc_scuola_media!M796,IF(Foglio2!$J$3=Foglio2!$E$12,Doc_laureati_scuola_sec.!M814,IF(Foglio2!$J$3=Foglio2!$E$13,Direttivi_capi_ist.!M796,0)))))))))))</f>
        <v>0</v>
      </c>
      <c r="P814" s="252">
        <f>IF(Foglio2!$J$3=Foglio2!$E$3,Ausiliari_Coll.Scol.!N796,IF(Foglio2!$J$3=Foglio2!$E$4,Collab._Tecnici!N796,IF(Foglio2!$J$3=Foglio2!$E$5,Assistenti_Tecnici!N796,IF(Foglio2!$J$3=Foglio2!$E$6,Assistenti_Amm.vo!N796,IF(Foglio2!$J$3=Foglio2!$E$7,Resp_Coord_Amm.vo!N796,IF(Foglio2!$J$3=Foglio2!$E$8,Direttore_Amm.vo!N796,IF(Foglio2!$J$3=Foglio2!$E$9,Doc_mat_elem.re!N796,IF(Foglio2!$J$3=Foglio2!$E$10,Doc_dipl_scuola_sec.!N796,IF(Foglio2!$J$3=Foglio2!$E$11,Doc_scuola_media!N796,IF(Foglio2!$J$3=Foglio2!$E$12,Doc_laureati_scuola_sec.!N814,IF(Foglio2!$J$3=Foglio2!$E$13,Direttivi_capi_ist.!N796,0)))))))))))</f>
        <v>0</v>
      </c>
      <c r="Q814" s="252">
        <f>IF(Foglio2!$J$3=Foglio2!$E$3,Ausiliari_Coll.Scol.!O796,IF(Foglio2!$J$3=Foglio2!$E$4,Collab._Tecnici!O796,IF(Foglio2!$J$3=Foglio2!$E$5,Assistenti_Tecnici!O796,IF(Foglio2!$J$3=Foglio2!$E$6,Assistenti_Amm.vo!O796,IF(Foglio2!$J$3=Foglio2!$E$7,Resp_Coord_Amm.vo!O796,IF(Foglio2!$J$3=Foglio2!$E$8,Direttore_Amm.vo!O796,IF(Foglio2!$J$3=Foglio2!$E$9,Doc_mat_elem.re!O796,IF(Foglio2!$J$3=Foglio2!$E$10,Doc_dipl_scuola_sec.!O796,IF(Foglio2!$J$3=Foglio2!$E$11,Doc_scuola_media!O796,IF(Foglio2!$J$3=Foglio2!$E$12,Doc_laureati_scuola_sec.!O814,IF(Foglio2!$J$3=Foglio2!$E$13,Direttivi_capi_ist.!O796,0)))))))))))</f>
        <v>0</v>
      </c>
      <c r="R814" s="252">
        <f>IF(Foglio2!$J$3=Foglio2!$E$3,Ausiliari_Coll.Scol.!P796,IF(Foglio2!$J$3=Foglio2!$E$4,Collab._Tecnici!P796,IF(Foglio2!$J$3=Foglio2!$E$5,Assistenti_Tecnici!P796,IF(Foglio2!$J$3=Foglio2!$E$6,Assistenti_Amm.vo!P796,IF(Foglio2!$J$3=Foglio2!$E$7,Resp_Coord_Amm.vo!P796,IF(Foglio2!$J$3=Foglio2!$E$8,Direttore_Amm.vo!P796,IF(Foglio2!$J$3=Foglio2!$E$9,Doc_mat_elem.re!P796,IF(Foglio2!$J$3=Foglio2!$E$10,Doc_dipl_scuola_sec.!P796,IF(Foglio2!$J$3=Foglio2!$E$11,Doc_scuola_media!P796,IF(Foglio2!$J$3=Foglio2!$E$12,Doc_laureati_scuola_sec.!P814,IF(Foglio2!$J$3=Foglio2!$E$13,Direttivi_capi_ist.!P796,0)))))))))))</f>
        <v>0</v>
      </c>
      <c r="S814" s="252">
        <f>IF(Foglio2!$J$3=Foglio2!$E$3,Ausiliari_Coll.Scol.!Q796,IF(Foglio2!$J$3=Foglio2!$E$4,Collab._Tecnici!Q796,IF(Foglio2!$J$3=Foglio2!$E$5,Assistenti_Tecnici!Q796,IF(Foglio2!$J$3=Foglio2!$E$6,Assistenti_Amm.vo!Q796,IF(Foglio2!$J$3=Foglio2!$E$7,Resp_Coord_Amm.vo!Q796,IF(Foglio2!$J$3=Foglio2!$E$8,Direttore_Amm.vo!Q796,IF(Foglio2!$J$3=Foglio2!$E$9,Doc_mat_elem.re!Q796,IF(Foglio2!$J$3=Foglio2!$E$10,Doc_dipl_scuola_sec.!Q796,IF(Foglio2!$J$3=Foglio2!$E$11,Doc_scuola_media!Q796,IF(Foglio2!$J$3=Foglio2!$E$12,Doc_laureati_scuola_sec.!Q814,IF(Foglio2!$J$3=Foglio2!$E$13,Direttivi_capi_ist.!Q796,0)))))))))))</f>
        <v>0</v>
      </c>
      <c r="T814" s="252">
        <f>IF(Foglio2!$J$3=Foglio2!$E$3,Ausiliari_Coll.Scol.!R796,IF(Foglio2!$J$3=Foglio2!$E$4,Collab._Tecnici!R796,IF(Foglio2!$J$3=Foglio2!$E$5,Assistenti_Tecnici!R796,IF(Foglio2!$J$3=Foglio2!$E$6,Assistenti_Amm.vo!R796,IF(Foglio2!$J$3=Foglio2!$E$7,Resp_Coord_Amm.vo!R796,IF(Foglio2!$J$3=Foglio2!$E$8,Direttore_Amm.vo!R796,IF(Foglio2!$J$3=Foglio2!$E$9,Doc_mat_elem.re!R796,IF(Foglio2!$J$3=Foglio2!$E$10,Doc_dipl_scuola_sec.!R796,IF(Foglio2!$J$3=Foglio2!$E$11,Doc_scuola_media!R796,IF(Foglio2!$J$3=Foglio2!$E$12,Doc_laureati_scuola_sec.!R814,IF(Foglio2!$J$3=Foglio2!$E$13,Direttivi_capi_ist.!R796,0)))))))))))</f>
        <v>0</v>
      </c>
      <c r="U814" s="252">
        <f t="shared" ref="U814" si="5058">(P814)/12*0.8</f>
        <v>0</v>
      </c>
      <c r="V814" s="252">
        <f t="shared" ref="V814" si="5059">(P814+R814)/12*0.8</f>
        <v>0</v>
      </c>
      <c r="W814" s="253" t="str">
        <f t="shared" ref="W814" si="5060">"Fascia Da "&amp;F814&amp;" a "&amp;F815&amp;" Decorrenza "&amp;DAY(C808)&amp;"/"&amp;MONTH(C808)&amp;"/"&amp;YEAR(C808)</f>
        <v>Fascia Da 21 a 27 Decorrenza 1/1/2022</v>
      </c>
    </row>
    <row r="815" spans="1:23" ht="9" customHeight="1" x14ac:dyDescent="0.2">
      <c r="B815" s="245">
        <f t="shared" si="5030"/>
        <v>44569</v>
      </c>
      <c r="C815" s="494"/>
      <c r="D815" s="494"/>
      <c r="E815" s="254" t="s">
        <v>4</v>
      </c>
      <c r="F815" s="255">
        <v>27</v>
      </c>
      <c r="G815" s="267">
        <f t="shared" si="5039"/>
        <v>0</v>
      </c>
      <c r="H815" s="267">
        <f t="shared" si="5039"/>
        <v>0</v>
      </c>
      <c r="I815" s="267">
        <f t="shared" si="5039"/>
        <v>0</v>
      </c>
      <c r="J815" s="267">
        <f t="shared" si="5039"/>
        <v>0</v>
      </c>
      <c r="K815" s="267">
        <f t="shared" si="5039"/>
        <v>0</v>
      </c>
      <c r="L815" s="266">
        <f t="shared" si="5039"/>
        <v>0</v>
      </c>
      <c r="M815" s="267">
        <f t="shared" si="5039"/>
        <v>0</v>
      </c>
      <c r="N815" s="182">
        <f t="shared" si="5039"/>
        <v>0</v>
      </c>
      <c r="O815" s="183">
        <f t="shared" si="5039"/>
        <v>0</v>
      </c>
      <c r="P815" s="184">
        <f t="shared" si="5039"/>
        <v>0</v>
      </c>
      <c r="Q815" s="184">
        <f t="shared" si="5039"/>
        <v>0</v>
      </c>
      <c r="R815" s="184">
        <f t="shared" si="5039"/>
        <v>0</v>
      </c>
      <c r="S815" s="184">
        <f t="shared" si="5039"/>
        <v>0</v>
      </c>
      <c r="T815" s="184">
        <f t="shared" si="5039"/>
        <v>0</v>
      </c>
      <c r="U815" s="184">
        <f t="shared" si="5039"/>
        <v>0</v>
      </c>
      <c r="V815" s="184">
        <f t="shared" si="5039"/>
        <v>0</v>
      </c>
    </row>
    <row r="816" spans="1:23" ht="12.75" customHeight="1" x14ac:dyDescent="0.2">
      <c r="A816" s="104">
        <f>IF(Foglio2!$J$7=1,TRUNC(Base!V816,0),TRUNC(Base!U816,0))</f>
        <v>0</v>
      </c>
      <c r="B816" s="245">
        <f t="shared" si="5030"/>
        <v>44570</v>
      </c>
      <c r="C816" s="494"/>
      <c r="D816" s="494"/>
      <c r="E816" s="259" t="s">
        <v>3</v>
      </c>
      <c r="F816" s="260">
        <v>28</v>
      </c>
      <c r="G816" s="248">
        <f>IF(Foglio2!$J$3=Foglio2!$E$3,Ausiliari_Coll.Scol.!E798,IF(Foglio2!$J$3=Foglio2!$E$4,Collab._Tecnici!E798,IF(Foglio2!$J$3=Foglio2!$E$5,Assistenti_Tecnici!E798,IF(Foglio2!$J$3=Foglio2!$E$6,Assistenti_Amm.vo!E798,IF(Foglio2!$J$3=Foglio2!$E$7,Resp_Coord_Amm.vo!E798,IF(Foglio2!$J$3=Foglio2!$E$8,Direttore_Amm.vo!E798,IF(Foglio2!$J$3=Foglio2!$E$9,Doc_mat_elem.re!E798,IF(Foglio2!$J$3=Foglio2!$E$10,Doc_dipl_scuola_sec.!E798,IF(Foglio2!$J$3=Foglio2!$E$11,Doc_scuola_media!E798,IF(Foglio2!$J$3=Foglio2!$E$12,Doc_laureati_scuola_sec.!E816,IF(Foglio2!$J$3=Foglio2!$E$13,Direttivi_capi_ist.!E798,0)))))))))))</f>
        <v>0</v>
      </c>
      <c r="H816" s="248">
        <f>IF(Foglio2!$J$3=Foglio2!$E$3,Ausiliari_Coll.Scol.!F798,IF(Foglio2!$J$3=Foglio2!$E$4,Collab._Tecnici!F798,IF(Foglio2!$J$3=Foglio2!$E$5,Assistenti_Tecnici!F798,IF(Foglio2!$J$3=Foglio2!$E$6,Assistenti_Amm.vo!F798,IF(Foglio2!$J$3=Foglio2!$E$7,Resp_Coord_Amm.vo!F798,IF(Foglio2!$J$3=Foglio2!$E$8,Direttore_Amm.vo!F798,IF(Foglio2!$J$3=Foglio2!$E$9,Doc_mat_elem.re!F798,IF(Foglio2!$J$3=Foglio2!$E$10,Doc_dipl_scuola_sec.!F798,IF(Foglio2!$J$3=Foglio2!$E$11,Doc_scuola_media!F798,IF(Foglio2!$J$3=Foglio2!$E$12,Doc_laureati_scuola_sec.!F816,IF(Foglio2!$J$3=Foglio2!$E$13,Direttivi_capi_ist.!F798,0)))))))))))</f>
        <v>0</v>
      </c>
      <c r="I816" s="248">
        <f>IF(Foglio2!$J$3=Foglio2!$E$3,Ausiliari_Coll.Scol.!G798,IF(Foglio2!$J$3=Foglio2!$E$4,Collab._Tecnici!G798,IF(Foglio2!$J$3=Foglio2!$E$5,Assistenti_Tecnici!G798,IF(Foglio2!$J$3=Foglio2!$E$6,Assistenti_Amm.vo!G798,IF(Foglio2!$J$3=Foglio2!$E$7,Resp_Coord_Amm.vo!G798,IF(Foglio2!$J$3=Foglio2!$E$8,Direttore_Amm.vo!G798,IF(Foglio2!$J$3=Foglio2!$E$9,Doc_mat_elem.re!G798,IF(Foglio2!$J$3=Foglio2!$E$10,Doc_dipl_scuola_sec.!G798,IF(Foglio2!$J$3=Foglio2!$E$11,Doc_scuola_media!G798,IF(Foglio2!$J$3=Foglio2!$E$12,Doc_laureati_scuola_sec.!G816,IF(Foglio2!$J$3=Foglio2!$E$13,Direttivi_capi_ist.!G798,0)))))))))))</f>
        <v>0</v>
      </c>
      <c r="J816" s="248">
        <f>IF(Foglio2!$J$3=Foglio2!$E$3,Ausiliari_Coll.Scol.!H798,IF(Foglio2!$J$3=Foglio2!$E$4,Collab._Tecnici!H798,IF(Foglio2!$J$3=Foglio2!$E$5,Assistenti_Tecnici!H798,IF(Foglio2!$J$3=Foglio2!$E$6,Assistenti_Amm.vo!H798,IF(Foglio2!$J$3=Foglio2!$E$7,Resp_Coord_Amm.vo!H798,IF(Foglio2!$J$3=Foglio2!$E$8,Direttore_Amm.vo!H798,IF(Foglio2!$J$3=Foglio2!$E$9,Doc_mat_elem.re!H798,IF(Foglio2!$J$3=Foglio2!$E$10,Doc_dipl_scuola_sec.!H798,IF(Foglio2!$J$3=Foglio2!$E$11,Doc_scuola_media!H798,IF(Foglio2!$J$3=Foglio2!$E$12,Doc_laureati_scuola_sec.!H816,IF(Foglio2!$J$3=Foglio2!$E$13,Direttivi_capi_ist.!H798,0)))))))))))</f>
        <v>0</v>
      </c>
      <c r="K816" s="248">
        <f>IF(Foglio2!$J$3=Foglio2!$E$3,Ausiliari_Coll.Scol.!I798,IF(Foglio2!$J$3=Foglio2!$E$4,Collab._Tecnici!I798,IF(Foglio2!$J$3=Foglio2!$E$5,Assistenti_Tecnici!I798,IF(Foglio2!$J$3=Foglio2!$E$6,Assistenti_Amm.vo!I798,IF(Foglio2!$J$3=Foglio2!$E$7,Resp_Coord_Amm.vo!I798,IF(Foglio2!$J$3=Foglio2!$E$8,Direttore_Amm.vo!I798,IF(Foglio2!$J$3=Foglio2!$E$9,Doc_mat_elem.re!I798,IF(Foglio2!$J$3=Foglio2!$E$10,Doc_dipl_scuola_sec.!I798,IF(Foglio2!$J$3=Foglio2!$E$11,Doc_scuola_media!I798,IF(Foglio2!$J$3=Foglio2!$E$12,Doc_laureati_scuola_sec.!I816,IF(Foglio2!$J$3=Foglio2!$E$13,Direttivi_capi_ist.!I798,0)))))))))))</f>
        <v>0</v>
      </c>
      <c r="L816" s="248">
        <f>IF(Foglio2!$J$3=Foglio2!$E$3,Ausiliari_Coll.Scol.!J798,IF(Foglio2!$J$3=Foglio2!$E$4,Collab._Tecnici!J798,IF(Foglio2!$J$3=Foglio2!$E$5,Assistenti_Tecnici!J798,IF(Foglio2!$J$3=Foglio2!$E$6,Assistenti_Amm.vo!J798,IF(Foglio2!$J$3=Foglio2!$E$7,Resp_Coord_Amm.vo!J798,IF(Foglio2!$J$3=Foglio2!$E$8,Direttore_Amm.vo!J798,IF(Foglio2!$J$3=Foglio2!$E$9,Doc_mat_elem.re!J798,IF(Foglio2!$J$3=Foglio2!$E$10,Doc_dipl_scuola_sec.!J798,IF(Foglio2!$J$3=Foglio2!$E$11,Doc_scuola_media!J798,IF(Foglio2!$J$3=Foglio2!$E$12,Doc_laureati_scuola_sec.!J816,IF(Foglio2!$J$3=Foglio2!$E$13,Direttivi_capi_ist.!J798,0)))))))))))</f>
        <v>0</v>
      </c>
      <c r="M816" s="249">
        <f>IF(Foglio2!$J$3=Foglio2!$E$3,Ausiliari_Coll.Scol.!K798,IF(Foglio2!$J$3=Foglio2!$E$4,Collab._Tecnici!K798,IF(Foglio2!$J$3=Foglio2!$E$5,Assistenti_Tecnici!K798,IF(Foglio2!$J$3=Foglio2!$E$6,Assistenti_Amm.vo!K798,IF(Foglio2!$J$3=Foglio2!$E$7,Resp_Coord_Amm.vo!K798,IF(Foglio2!$J$3=Foglio2!$E$8,Direttore_Amm.vo!K798,IF(Foglio2!$J$3=Foglio2!$E$9,Doc_mat_elem.re!K798,IF(Foglio2!$J$3=Foglio2!$E$10,Doc_dipl_scuola_sec.!K798,IF(Foglio2!$J$3=Foglio2!$E$11,Doc_scuola_media!K798,IF(Foglio2!$J$3=Foglio2!$E$12,Doc_laureati_scuola_sec.!K816,IF(Foglio2!$J$3=Foglio2!$E$13,Direttivi_capi_ist.!K798,0)))))))))))</f>
        <v>0</v>
      </c>
      <c r="N816" s="250">
        <f>IF(Foglio2!$J$3=Foglio2!$E$3,Ausiliari_Coll.Scol.!L798,IF(Foglio2!$J$3=Foglio2!$E$4,Collab._Tecnici!L798,IF(Foglio2!$J$3=Foglio2!$E$5,Assistenti_Tecnici!L798,IF(Foglio2!$J$3=Foglio2!$E$6,Assistenti_Amm.vo!L798,IF(Foglio2!$J$3=Foglio2!$E$7,Resp_Coord_Amm.vo!L798,IF(Foglio2!$J$3=Foglio2!$E$8,Direttore_Amm.vo!L798,IF(Foglio2!$J$3=Foglio2!$E$9,Doc_mat_elem.re!L798,IF(Foglio2!$J$3=Foglio2!$E$10,Doc_dipl_scuola_sec.!L798,IF(Foglio2!$J$3=Foglio2!$E$11,Doc_scuola_media!L798,IF(Foglio2!$J$3=Foglio2!$E$12,Doc_laureati_scuola_sec.!L816,IF(Foglio2!$J$3=Foglio2!$E$13,Direttivi_capi_ist.!L798,0)))))))))))</f>
        <v>0</v>
      </c>
      <c r="O816" s="251">
        <f>IF(Foglio2!$J$3=Foglio2!$E$3,Ausiliari_Coll.Scol.!M798,IF(Foglio2!$J$3=Foglio2!$E$4,Collab._Tecnici!M798,IF(Foglio2!$J$3=Foglio2!$E$5,Assistenti_Tecnici!M798,IF(Foglio2!$J$3=Foglio2!$E$6,Assistenti_Amm.vo!M798,IF(Foglio2!$J$3=Foglio2!$E$7,Resp_Coord_Amm.vo!M798,IF(Foglio2!$J$3=Foglio2!$E$8,Direttore_Amm.vo!M798,IF(Foglio2!$J$3=Foglio2!$E$9,Doc_mat_elem.re!M798,IF(Foglio2!$J$3=Foglio2!$E$10,Doc_dipl_scuola_sec.!M798,IF(Foglio2!$J$3=Foglio2!$E$11,Doc_scuola_media!M798,IF(Foglio2!$J$3=Foglio2!$E$12,Doc_laureati_scuola_sec.!M816,IF(Foglio2!$J$3=Foglio2!$E$13,Direttivi_capi_ist.!M798,0)))))))))))</f>
        <v>0</v>
      </c>
      <c r="P816" s="252">
        <f>IF(Foglio2!$J$3=Foglio2!$E$3,Ausiliari_Coll.Scol.!N798,IF(Foglio2!$J$3=Foglio2!$E$4,Collab._Tecnici!N798,IF(Foglio2!$J$3=Foglio2!$E$5,Assistenti_Tecnici!N798,IF(Foglio2!$J$3=Foglio2!$E$6,Assistenti_Amm.vo!N798,IF(Foglio2!$J$3=Foglio2!$E$7,Resp_Coord_Amm.vo!N798,IF(Foglio2!$J$3=Foglio2!$E$8,Direttore_Amm.vo!N798,IF(Foglio2!$J$3=Foglio2!$E$9,Doc_mat_elem.re!N798,IF(Foglio2!$J$3=Foglio2!$E$10,Doc_dipl_scuola_sec.!N798,IF(Foglio2!$J$3=Foglio2!$E$11,Doc_scuola_media!N798,IF(Foglio2!$J$3=Foglio2!$E$12,Doc_laureati_scuola_sec.!N816,IF(Foglio2!$J$3=Foglio2!$E$13,Direttivi_capi_ist.!N798,0)))))))))))</f>
        <v>0</v>
      </c>
      <c r="Q816" s="252">
        <f>IF(Foglio2!$J$3=Foglio2!$E$3,Ausiliari_Coll.Scol.!O798,IF(Foglio2!$J$3=Foglio2!$E$4,Collab._Tecnici!O798,IF(Foglio2!$J$3=Foglio2!$E$5,Assistenti_Tecnici!O798,IF(Foglio2!$J$3=Foglio2!$E$6,Assistenti_Amm.vo!O798,IF(Foglio2!$J$3=Foglio2!$E$7,Resp_Coord_Amm.vo!O798,IF(Foglio2!$J$3=Foglio2!$E$8,Direttore_Amm.vo!O798,IF(Foglio2!$J$3=Foglio2!$E$9,Doc_mat_elem.re!O798,IF(Foglio2!$J$3=Foglio2!$E$10,Doc_dipl_scuola_sec.!O798,IF(Foglio2!$J$3=Foglio2!$E$11,Doc_scuola_media!O798,IF(Foglio2!$J$3=Foglio2!$E$12,Doc_laureati_scuola_sec.!O816,IF(Foglio2!$J$3=Foglio2!$E$13,Direttivi_capi_ist.!O798,0)))))))))))</f>
        <v>0</v>
      </c>
      <c r="R816" s="252">
        <f>IF(Foglio2!$J$3=Foglio2!$E$3,Ausiliari_Coll.Scol.!P798,IF(Foglio2!$J$3=Foglio2!$E$4,Collab._Tecnici!P798,IF(Foglio2!$J$3=Foglio2!$E$5,Assistenti_Tecnici!P798,IF(Foglio2!$J$3=Foglio2!$E$6,Assistenti_Amm.vo!P798,IF(Foglio2!$J$3=Foglio2!$E$7,Resp_Coord_Amm.vo!P798,IF(Foglio2!$J$3=Foglio2!$E$8,Direttore_Amm.vo!P798,IF(Foglio2!$J$3=Foglio2!$E$9,Doc_mat_elem.re!P798,IF(Foglio2!$J$3=Foglio2!$E$10,Doc_dipl_scuola_sec.!P798,IF(Foglio2!$J$3=Foglio2!$E$11,Doc_scuola_media!P798,IF(Foglio2!$J$3=Foglio2!$E$12,Doc_laureati_scuola_sec.!P816,IF(Foglio2!$J$3=Foglio2!$E$13,Direttivi_capi_ist.!P798,0)))))))))))</f>
        <v>0</v>
      </c>
      <c r="S816" s="252">
        <f>IF(Foglio2!$J$3=Foglio2!$E$3,Ausiliari_Coll.Scol.!Q798,IF(Foglio2!$J$3=Foglio2!$E$4,Collab._Tecnici!Q798,IF(Foglio2!$J$3=Foglio2!$E$5,Assistenti_Tecnici!Q798,IF(Foglio2!$J$3=Foglio2!$E$6,Assistenti_Amm.vo!Q798,IF(Foglio2!$J$3=Foglio2!$E$7,Resp_Coord_Amm.vo!Q798,IF(Foglio2!$J$3=Foglio2!$E$8,Direttore_Amm.vo!Q798,IF(Foglio2!$J$3=Foglio2!$E$9,Doc_mat_elem.re!Q798,IF(Foglio2!$J$3=Foglio2!$E$10,Doc_dipl_scuola_sec.!Q798,IF(Foglio2!$J$3=Foglio2!$E$11,Doc_scuola_media!Q798,IF(Foglio2!$J$3=Foglio2!$E$12,Doc_laureati_scuola_sec.!Q816,IF(Foglio2!$J$3=Foglio2!$E$13,Direttivi_capi_ist.!Q798,0)))))))))))</f>
        <v>0</v>
      </c>
      <c r="T816" s="252">
        <f>IF(Foglio2!$J$3=Foglio2!$E$3,Ausiliari_Coll.Scol.!R798,IF(Foglio2!$J$3=Foglio2!$E$4,Collab._Tecnici!R798,IF(Foglio2!$J$3=Foglio2!$E$5,Assistenti_Tecnici!R798,IF(Foglio2!$J$3=Foglio2!$E$6,Assistenti_Amm.vo!R798,IF(Foglio2!$J$3=Foglio2!$E$7,Resp_Coord_Amm.vo!R798,IF(Foglio2!$J$3=Foglio2!$E$8,Direttore_Amm.vo!R798,IF(Foglio2!$J$3=Foglio2!$E$9,Doc_mat_elem.re!R798,IF(Foglio2!$J$3=Foglio2!$E$10,Doc_dipl_scuola_sec.!R798,IF(Foglio2!$J$3=Foglio2!$E$11,Doc_scuola_media!R798,IF(Foglio2!$J$3=Foglio2!$E$12,Doc_laureati_scuola_sec.!R816,IF(Foglio2!$J$3=Foglio2!$E$13,Direttivi_capi_ist.!R798,0)))))))))))</f>
        <v>0</v>
      </c>
      <c r="U816" s="252">
        <f t="shared" ref="U816" si="5061">(P816)/12*0.8</f>
        <v>0</v>
      </c>
      <c r="V816" s="252">
        <f t="shared" ref="V816" si="5062">(P816+R816)/12*0.8</f>
        <v>0</v>
      </c>
      <c r="W816" s="253" t="str">
        <f t="shared" ref="W816" si="5063">"Fascia Da "&amp;F816&amp;" a "&amp;F817&amp;" Decorrenza "&amp;DAY(C808)&amp;"/"&amp;MONTH(C808)&amp;"/"&amp;YEAR(C808)</f>
        <v>Fascia Da 28 a 34 Decorrenza 1/1/2022</v>
      </c>
    </row>
    <row r="817" spans="1:23" ht="9" customHeight="1" x14ac:dyDescent="0.2">
      <c r="B817" s="245">
        <f t="shared" si="5030"/>
        <v>44571</v>
      </c>
      <c r="C817" s="494"/>
      <c r="D817" s="494"/>
      <c r="E817" s="254" t="s">
        <v>4</v>
      </c>
      <c r="F817" s="255">
        <v>34</v>
      </c>
      <c r="G817" s="267">
        <f t="shared" si="5043"/>
        <v>0</v>
      </c>
      <c r="H817" s="267">
        <f t="shared" si="5043"/>
        <v>0</v>
      </c>
      <c r="I817" s="267">
        <f t="shared" si="5043"/>
        <v>0</v>
      </c>
      <c r="J817" s="267">
        <f t="shared" si="5043"/>
        <v>0</v>
      </c>
      <c r="K817" s="267">
        <f t="shared" si="5043"/>
        <v>0</v>
      </c>
      <c r="L817" s="266">
        <f t="shared" si="5043"/>
        <v>0</v>
      </c>
      <c r="M817" s="267">
        <f t="shared" si="5043"/>
        <v>0</v>
      </c>
      <c r="N817" s="182">
        <f t="shared" si="5043"/>
        <v>0</v>
      </c>
      <c r="O817" s="183">
        <f t="shared" si="5043"/>
        <v>0</v>
      </c>
      <c r="P817" s="184">
        <f t="shared" si="5043"/>
        <v>0</v>
      </c>
      <c r="Q817" s="184">
        <f t="shared" si="5043"/>
        <v>0</v>
      </c>
      <c r="R817" s="184">
        <f t="shared" si="5043"/>
        <v>0</v>
      </c>
      <c r="S817" s="184">
        <f t="shared" si="5043"/>
        <v>0</v>
      </c>
      <c r="T817" s="184">
        <f t="shared" si="5043"/>
        <v>0</v>
      </c>
      <c r="U817" s="184">
        <f t="shared" si="5043"/>
        <v>0</v>
      </c>
      <c r="V817" s="184">
        <f t="shared" si="5043"/>
        <v>0</v>
      </c>
    </row>
    <row r="818" spans="1:23" ht="12.75" customHeight="1" x14ac:dyDescent="0.2">
      <c r="A818" s="104">
        <f>IF(Foglio2!$J$7=1,TRUNC(Base!V818,0),TRUNC(Base!U818,0))</f>
        <v>0</v>
      </c>
      <c r="B818" s="245">
        <f t="shared" si="5030"/>
        <v>44572</v>
      </c>
      <c r="C818" s="494"/>
      <c r="D818" s="494"/>
      <c r="E818" s="259" t="s">
        <v>3</v>
      </c>
      <c r="F818" s="260">
        <v>35</v>
      </c>
      <c r="G818" s="248">
        <f>IF(Foglio2!$J$3=Foglio2!$E$3,Ausiliari_Coll.Scol.!E800,IF(Foglio2!$J$3=Foglio2!$E$4,Collab._Tecnici!E800,IF(Foglio2!$J$3=Foglio2!$E$5,Assistenti_Tecnici!E800,IF(Foglio2!$J$3=Foglio2!$E$6,Assistenti_Amm.vo!E800,IF(Foglio2!$J$3=Foglio2!$E$7,Resp_Coord_Amm.vo!E800,IF(Foglio2!$J$3=Foglio2!$E$8,Direttore_Amm.vo!E800,IF(Foglio2!$J$3=Foglio2!$E$9,Doc_mat_elem.re!E800,IF(Foglio2!$J$3=Foglio2!$E$10,Doc_dipl_scuola_sec.!E800,IF(Foglio2!$J$3=Foglio2!$E$11,Doc_scuola_media!E800,IF(Foglio2!$J$3=Foglio2!$E$12,Doc_laureati_scuola_sec.!E818,IF(Foglio2!$J$3=Foglio2!$E$13,Direttivi_capi_ist.!E800,0)))))))))))</f>
        <v>0</v>
      </c>
      <c r="H818" s="248">
        <f>IF(Foglio2!$J$3=Foglio2!$E$3,Ausiliari_Coll.Scol.!F800,IF(Foglio2!$J$3=Foglio2!$E$4,Collab._Tecnici!F800,IF(Foglio2!$J$3=Foglio2!$E$5,Assistenti_Tecnici!F800,IF(Foglio2!$J$3=Foglio2!$E$6,Assistenti_Amm.vo!F800,IF(Foglio2!$J$3=Foglio2!$E$7,Resp_Coord_Amm.vo!F800,IF(Foglio2!$J$3=Foglio2!$E$8,Direttore_Amm.vo!F800,IF(Foglio2!$J$3=Foglio2!$E$9,Doc_mat_elem.re!F800,IF(Foglio2!$J$3=Foglio2!$E$10,Doc_dipl_scuola_sec.!F800,IF(Foglio2!$J$3=Foglio2!$E$11,Doc_scuola_media!F800,IF(Foglio2!$J$3=Foglio2!$E$12,Doc_laureati_scuola_sec.!F818,IF(Foglio2!$J$3=Foglio2!$E$13,Direttivi_capi_ist.!F800,0)))))))))))</f>
        <v>0</v>
      </c>
      <c r="I818" s="248">
        <f>IF(Foglio2!$J$3=Foglio2!$E$3,Ausiliari_Coll.Scol.!G800,IF(Foglio2!$J$3=Foglio2!$E$4,Collab._Tecnici!G800,IF(Foglio2!$J$3=Foglio2!$E$5,Assistenti_Tecnici!G800,IF(Foglio2!$J$3=Foglio2!$E$6,Assistenti_Amm.vo!G800,IF(Foglio2!$J$3=Foglio2!$E$7,Resp_Coord_Amm.vo!G800,IF(Foglio2!$J$3=Foglio2!$E$8,Direttore_Amm.vo!G800,IF(Foglio2!$J$3=Foglio2!$E$9,Doc_mat_elem.re!G800,IF(Foglio2!$J$3=Foglio2!$E$10,Doc_dipl_scuola_sec.!G800,IF(Foglio2!$J$3=Foglio2!$E$11,Doc_scuola_media!G800,IF(Foglio2!$J$3=Foglio2!$E$12,Doc_laureati_scuola_sec.!G818,IF(Foglio2!$J$3=Foglio2!$E$13,Direttivi_capi_ist.!G800,0)))))))))))</f>
        <v>0</v>
      </c>
      <c r="J818" s="248">
        <f>IF(Foglio2!$J$3=Foglio2!$E$3,Ausiliari_Coll.Scol.!H800,IF(Foglio2!$J$3=Foglio2!$E$4,Collab._Tecnici!H800,IF(Foglio2!$J$3=Foglio2!$E$5,Assistenti_Tecnici!H800,IF(Foglio2!$J$3=Foglio2!$E$6,Assistenti_Amm.vo!H800,IF(Foglio2!$J$3=Foglio2!$E$7,Resp_Coord_Amm.vo!H800,IF(Foglio2!$J$3=Foglio2!$E$8,Direttore_Amm.vo!H800,IF(Foglio2!$J$3=Foglio2!$E$9,Doc_mat_elem.re!H800,IF(Foglio2!$J$3=Foglio2!$E$10,Doc_dipl_scuola_sec.!H800,IF(Foglio2!$J$3=Foglio2!$E$11,Doc_scuola_media!H800,IF(Foglio2!$J$3=Foglio2!$E$12,Doc_laureati_scuola_sec.!H818,IF(Foglio2!$J$3=Foglio2!$E$13,Direttivi_capi_ist.!H800,0)))))))))))</f>
        <v>0</v>
      </c>
      <c r="K818" s="248">
        <f>IF(Foglio2!$J$3=Foglio2!$E$3,Ausiliari_Coll.Scol.!I800,IF(Foglio2!$J$3=Foglio2!$E$4,Collab._Tecnici!I800,IF(Foglio2!$J$3=Foglio2!$E$5,Assistenti_Tecnici!I800,IF(Foglio2!$J$3=Foglio2!$E$6,Assistenti_Amm.vo!I800,IF(Foglio2!$J$3=Foglio2!$E$7,Resp_Coord_Amm.vo!I800,IF(Foglio2!$J$3=Foglio2!$E$8,Direttore_Amm.vo!I800,IF(Foglio2!$J$3=Foglio2!$E$9,Doc_mat_elem.re!I800,IF(Foglio2!$J$3=Foglio2!$E$10,Doc_dipl_scuola_sec.!I800,IF(Foglio2!$J$3=Foglio2!$E$11,Doc_scuola_media!I800,IF(Foglio2!$J$3=Foglio2!$E$12,Doc_laureati_scuola_sec.!I818,IF(Foglio2!$J$3=Foglio2!$E$13,Direttivi_capi_ist.!I800,0)))))))))))</f>
        <v>0</v>
      </c>
      <c r="L818" s="248">
        <f>IF(Foglio2!$J$3=Foglio2!$E$3,Ausiliari_Coll.Scol.!J800,IF(Foglio2!$J$3=Foglio2!$E$4,Collab._Tecnici!J800,IF(Foglio2!$J$3=Foglio2!$E$5,Assistenti_Tecnici!J800,IF(Foglio2!$J$3=Foglio2!$E$6,Assistenti_Amm.vo!J800,IF(Foglio2!$J$3=Foglio2!$E$7,Resp_Coord_Amm.vo!J800,IF(Foglio2!$J$3=Foglio2!$E$8,Direttore_Amm.vo!J800,IF(Foglio2!$J$3=Foglio2!$E$9,Doc_mat_elem.re!J800,IF(Foglio2!$J$3=Foglio2!$E$10,Doc_dipl_scuola_sec.!J800,IF(Foglio2!$J$3=Foglio2!$E$11,Doc_scuola_media!J800,IF(Foglio2!$J$3=Foglio2!$E$12,Doc_laureati_scuola_sec.!J818,IF(Foglio2!$J$3=Foglio2!$E$13,Direttivi_capi_ist.!J800,0)))))))))))</f>
        <v>0</v>
      </c>
      <c r="M818" s="249">
        <f>IF(Foglio2!$J$3=Foglio2!$E$3,Ausiliari_Coll.Scol.!K800,IF(Foglio2!$J$3=Foglio2!$E$4,Collab._Tecnici!K800,IF(Foglio2!$J$3=Foglio2!$E$5,Assistenti_Tecnici!K800,IF(Foglio2!$J$3=Foglio2!$E$6,Assistenti_Amm.vo!K800,IF(Foglio2!$J$3=Foglio2!$E$7,Resp_Coord_Amm.vo!K800,IF(Foglio2!$J$3=Foglio2!$E$8,Direttore_Amm.vo!K800,IF(Foglio2!$J$3=Foglio2!$E$9,Doc_mat_elem.re!K800,IF(Foglio2!$J$3=Foglio2!$E$10,Doc_dipl_scuola_sec.!K800,IF(Foglio2!$J$3=Foglio2!$E$11,Doc_scuola_media!K800,IF(Foglio2!$J$3=Foglio2!$E$12,Doc_laureati_scuola_sec.!K818,IF(Foglio2!$J$3=Foglio2!$E$13,Direttivi_capi_ist.!K800,0)))))))))))</f>
        <v>0</v>
      </c>
      <c r="N818" s="250">
        <f>IF(Foglio2!$J$3=Foglio2!$E$3,Ausiliari_Coll.Scol.!L800,IF(Foglio2!$J$3=Foglio2!$E$4,Collab._Tecnici!L800,IF(Foglio2!$J$3=Foglio2!$E$5,Assistenti_Tecnici!L800,IF(Foglio2!$J$3=Foglio2!$E$6,Assistenti_Amm.vo!L800,IF(Foglio2!$J$3=Foglio2!$E$7,Resp_Coord_Amm.vo!L800,IF(Foglio2!$J$3=Foglio2!$E$8,Direttore_Amm.vo!L800,IF(Foglio2!$J$3=Foglio2!$E$9,Doc_mat_elem.re!L800,IF(Foglio2!$J$3=Foglio2!$E$10,Doc_dipl_scuola_sec.!L800,IF(Foglio2!$J$3=Foglio2!$E$11,Doc_scuola_media!L800,IF(Foglio2!$J$3=Foglio2!$E$12,Doc_laureati_scuola_sec.!L818,IF(Foglio2!$J$3=Foglio2!$E$13,Direttivi_capi_ist.!L800,0)))))))))))</f>
        <v>0</v>
      </c>
      <c r="O818" s="251">
        <f>IF(Foglio2!$J$3=Foglio2!$E$3,Ausiliari_Coll.Scol.!M800,IF(Foglio2!$J$3=Foglio2!$E$4,Collab._Tecnici!M800,IF(Foglio2!$J$3=Foglio2!$E$5,Assistenti_Tecnici!M800,IF(Foglio2!$J$3=Foglio2!$E$6,Assistenti_Amm.vo!M800,IF(Foglio2!$J$3=Foglio2!$E$7,Resp_Coord_Amm.vo!M800,IF(Foglio2!$J$3=Foglio2!$E$8,Direttore_Amm.vo!M800,IF(Foglio2!$J$3=Foglio2!$E$9,Doc_mat_elem.re!M800,IF(Foglio2!$J$3=Foglio2!$E$10,Doc_dipl_scuola_sec.!M800,IF(Foglio2!$J$3=Foglio2!$E$11,Doc_scuola_media!M800,IF(Foglio2!$J$3=Foglio2!$E$12,Doc_laureati_scuola_sec.!M818,IF(Foglio2!$J$3=Foglio2!$E$13,Direttivi_capi_ist.!M800,0)))))))))))</f>
        <v>0</v>
      </c>
      <c r="P818" s="252">
        <f>IF(Foglio2!$J$3=Foglio2!$E$3,Ausiliari_Coll.Scol.!N800,IF(Foglio2!$J$3=Foglio2!$E$4,Collab._Tecnici!N800,IF(Foglio2!$J$3=Foglio2!$E$5,Assistenti_Tecnici!N800,IF(Foglio2!$J$3=Foglio2!$E$6,Assistenti_Amm.vo!N800,IF(Foglio2!$J$3=Foglio2!$E$7,Resp_Coord_Amm.vo!N800,IF(Foglio2!$J$3=Foglio2!$E$8,Direttore_Amm.vo!N800,IF(Foglio2!$J$3=Foglio2!$E$9,Doc_mat_elem.re!N800,IF(Foglio2!$J$3=Foglio2!$E$10,Doc_dipl_scuola_sec.!N800,IF(Foglio2!$J$3=Foglio2!$E$11,Doc_scuola_media!N800,IF(Foglio2!$J$3=Foglio2!$E$12,Doc_laureati_scuola_sec.!N818,IF(Foglio2!$J$3=Foglio2!$E$13,Direttivi_capi_ist.!N800,0)))))))))))</f>
        <v>0</v>
      </c>
      <c r="Q818" s="252">
        <f>IF(Foglio2!$J$3=Foglio2!$E$3,Ausiliari_Coll.Scol.!O800,IF(Foglio2!$J$3=Foglio2!$E$4,Collab._Tecnici!O800,IF(Foglio2!$J$3=Foglio2!$E$5,Assistenti_Tecnici!O800,IF(Foglio2!$J$3=Foglio2!$E$6,Assistenti_Amm.vo!O800,IF(Foglio2!$J$3=Foglio2!$E$7,Resp_Coord_Amm.vo!O800,IF(Foglio2!$J$3=Foglio2!$E$8,Direttore_Amm.vo!O800,IF(Foglio2!$J$3=Foglio2!$E$9,Doc_mat_elem.re!O800,IF(Foglio2!$J$3=Foglio2!$E$10,Doc_dipl_scuola_sec.!O800,IF(Foglio2!$J$3=Foglio2!$E$11,Doc_scuola_media!O800,IF(Foglio2!$J$3=Foglio2!$E$12,Doc_laureati_scuola_sec.!O818,IF(Foglio2!$J$3=Foglio2!$E$13,Direttivi_capi_ist.!O800,0)))))))))))</f>
        <v>0</v>
      </c>
      <c r="R818" s="252">
        <f>IF(Foglio2!$J$3=Foglio2!$E$3,Ausiliari_Coll.Scol.!P800,IF(Foglio2!$J$3=Foglio2!$E$4,Collab._Tecnici!P800,IF(Foglio2!$J$3=Foglio2!$E$5,Assistenti_Tecnici!P800,IF(Foglio2!$J$3=Foglio2!$E$6,Assistenti_Amm.vo!P800,IF(Foglio2!$J$3=Foglio2!$E$7,Resp_Coord_Amm.vo!P800,IF(Foglio2!$J$3=Foglio2!$E$8,Direttore_Amm.vo!P800,IF(Foglio2!$J$3=Foglio2!$E$9,Doc_mat_elem.re!P800,IF(Foglio2!$J$3=Foglio2!$E$10,Doc_dipl_scuola_sec.!P800,IF(Foglio2!$J$3=Foglio2!$E$11,Doc_scuola_media!P800,IF(Foglio2!$J$3=Foglio2!$E$12,Doc_laureati_scuola_sec.!P818,IF(Foglio2!$J$3=Foglio2!$E$13,Direttivi_capi_ist.!P800,0)))))))))))</f>
        <v>0</v>
      </c>
      <c r="S818" s="252">
        <f>IF(Foglio2!$J$3=Foglio2!$E$3,Ausiliari_Coll.Scol.!Q800,IF(Foglio2!$J$3=Foglio2!$E$4,Collab._Tecnici!Q800,IF(Foglio2!$J$3=Foglio2!$E$5,Assistenti_Tecnici!Q800,IF(Foglio2!$J$3=Foglio2!$E$6,Assistenti_Amm.vo!Q800,IF(Foglio2!$J$3=Foglio2!$E$7,Resp_Coord_Amm.vo!Q800,IF(Foglio2!$J$3=Foglio2!$E$8,Direttore_Amm.vo!Q800,IF(Foglio2!$J$3=Foglio2!$E$9,Doc_mat_elem.re!Q800,IF(Foglio2!$J$3=Foglio2!$E$10,Doc_dipl_scuola_sec.!Q800,IF(Foglio2!$J$3=Foglio2!$E$11,Doc_scuola_media!Q800,IF(Foglio2!$J$3=Foglio2!$E$12,Doc_laureati_scuola_sec.!Q818,IF(Foglio2!$J$3=Foglio2!$E$13,Direttivi_capi_ist.!Q800,0)))))))))))</f>
        <v>0</v>
      </c>
      <c r="T818" s="252">
        <f>IF(Foglio2!$J$3=Foglio2!$E$3,Ausiliari_Coll.Scol.!R800,IF(Foglio2!$J$3=Foglio2!$E$4,Collab._Tecnici!R800,IF(Foglio2!$J$3=Foglio2!$E$5,Assistenti_Tecnici!R800,IF(Foglio2!$J$3=Foglio2!$E$6,Assistenti_Amm.vo!R800,IF(Foglio2!$J$3=Foglio2!$E$7,Resp_Coord_Amm.vo!R800,IF(Foglio2!$J$3=Foglio2!$E$8,Direttore_Amm.vo!R800,IF(Foglio2!$J$3=Foglio2!$E$9,Doc_mat_elem.re!R800,IF(Foglio2!$J$3=Foglio2!$E$10,Doc_dipl_scuola_sec.!R800,IF(Foglio2!$J$3=Foglio2!$E$11,Doc_scuola_media!R800,IF(Foglio2!$J$3=Foglio2!$E$12,Doc_laureati_scuola_sec.!R818,IF(Foglio2!$J$3=Foglio2!$E$13,Direttivi_capi_ist.!R800,0)))))))))))</f>
        <v>0</v>
      </c>
      <c r="U818" s="252">
        <f t="shared" ref="U818" si="5064">(P818)/12*0.8</f>
        <v>0</v>
      </c>
      <c r="V818" s="252">
        <f t="shared" ref="V818" si="5065">(P818+R818)/12*0.8</f>
        <v>0</v>
      </c>
      <c r="W818" s="253" t="str">
        <f t="shared" ref="W818" si="5066">"Fascia Da "&amp;F818&amp;" a "&amp;F819&amp;" Decorrenza "&amp;DAY(C808)&amp;"/"&amp;MONTH(C808)&amp;"/"&amp;YEAR(C808)</f>
        <v>Fascia Da 35 a  Decorrenza 1/1/2022</v>
      </c>
    </row>
    <row r="819" spans="1:23" ht="9" customHeight="1" x14ac:dyDescent="0.2">
      <c r="B819" s="245">
        <f t="shared" si="5030"/>
        <v>44573</v>
      </c>
      <c r="C819" s="495"/>
      <c r="D819" s="495"/>
      <c r="E819" s="264" t="s">
        <v>4</v>
      </c>
      <c r="F819" s="265"/>
      <c r="G819" s="267">
        <f t="shared" si="5047"/>
        <v>0</v>
      </c>
      <c r="H819" s="267">
        <f t="shared" si="5047"/>
        <v>0</v>
      </c>
      <c r="I819" s="267">
        <f t="shared" si="5047"/>
        <v>0</v>
      </c>
      <c r="J819" s="267">
        <f t="shared" si="5047"/>
        <v>0</v>
      </c>
      <c r="K819" s="267">
        <f t="shared" si="5047"/>
        <v>0</v>
      </c>
      <c r="L819" s="266">
        <f t="shared" si="5047"/>
        <v>0</v>
      </c>
      <c r="M819" s="267">
        <f t="shared" si="5047"/>
        <v>0</v>
      </c>
      <c r="N819" s="182">
        <f t="shared" si="5047"/>
        <v>0</v>
      </c>
      <c r="O819" s="183">
        <f t="shared" si="5047"/>
        <v>0</v>
      </c>
      <c r="P819" s="184">
        <f t="shared" si="5047"/>
        <v>0</v>
      </c>
      <c r="Q819" s="184">
        <f t="shared" si="5047"/>
        <v>0</v>
      </c>
      <c r="R819" s="184">
        <f t="shared" si="5047"/>
        <v>0</v>
      </c>
      <c r="S819" s="184">
        <f t="shared" si="5047"/>
        <v>0</v>
      </c>
      <c r="T819" s="184">
        <f t="shared" si="5047"/>
        <v>0</v>
      </c>
      <c r="U819" s="184">
        <f t="shared" si="5047"/>
        <v>0</v>
      </c>
      <c r="V819" s="184">
        <f t="shared" si="5047"/>
        <v>0</v>
      </c>
    </row>
    <row r="820" spans="1:23" ht="12.75" customHeight="1" x14ac:dyDescent="0.2">
      <c r="A820" s="104">
        <f>IF(Foglio2!$J$7=1,TRUNC(Base!V820,0),TRUNC(Base!U820,0))</f>
        <v>0</v>
      </c>
      <c r="B820" s="245">
        <f t="shared" ref="B820" si="5067">C822</f>
        <v>44652</v>
      </c>
      <c r="C820" s="492">
        <f>D808+1</f>
        <v>44652</v>
      </c>
      <c r="D820" s="492">
        <v>44742</v>
      </c>
      <c r="E820" s="246" t="s">
        <v>3</v>
      </c>
      <c r="F820" s="247">
        <v>0</v>
      </c>
      <c r="G820" s="248">
        <f>IF(Foglio2!$J$3=Foglio2!$E$3,Ausiliari_Coll.Scol.!E802,IF(Foglio2!$J$3=Foglio2!$E$4,Collab._Tecnici!E802,IF(Foglio2!$J$3=Foglio2!$E$5,Assistenti_Tecnici!E802,IF(Foglio2!$J$3=Foglio2!$E$6,Assistenti_Amm.vo!E802,IF(Foglio2!$J$3=Foglio2!$E$7,Resp_Coord_Amm.vo!E802,IF(Foglio2!$J$3=Foglio2!$E$8,Direttore_Amm.vo!E802,IF(Foglio2!$J$3=Foglio2!$E$9,Doc_mat_elem.re!E802,IF(Foglio2!$J$3=Foglio2!$E$10,Doc_dipl_scuola_sec.!E802,IF(Foglio2!$J$3=Foglio2!$E$11,Doc_scuola_media!E802,IF(Foglio2!$J$3=Foglio2!$E$12,Doc_laureati_scuola_sec.!E820,IF(Foglio2!$J$3=Foglio2!$E$13,Direttivi_capi_ist.!E802,0)))))))))))</f>
        <v>0</v>
      </c>
      <c r="H820" s="248">
        <f>IF(Foglio2!$J$3=Foglio2!$E$3,Ausiliari_Coll.Scol.!F802,IF(Foglio2!$J$3=Foglio2!$E$4,Collab._Tecnici!F802,IF(Foglio2!$J$3=Foglio2!$E$5,Assistenti_Tecnici!F802,IF(Foglio2!$J$3=Foglio2!$E$6,Assistenti_Amm.vo!F802,IF(Foglio2!$J$3=Foglio2!$E$7,Resp_Coord_Amm.vo!F802,IF(Foglio2!$J$3=Foglio2!$E$8,Direttore_Amm.vo!F802,IF(Foglio2!$J$3=Foglio2!$E$9,Doc_mat_elem.re!F802,IF(Foglio2!$J$3=Foglio2!$E$10,Doc_dipl_scuola_sec.!F802,IF(Foglio2!$J$3=Foglio2!$E$11,Doc_scuola_media!F802,IF(Foglio2!$J$3=Foglio2!$E$12,Doc_laureati_scuola_sec.!F820,IF(Foglio2!$J$3=Foglio2!$E$13,Direttivi_capi_ist.!F802,0)))))))))))</f>
        <v>0</v>
      </c>
      <c r="I820" s="248">
        <f>IF(Foglio2!$J$3=Foglio2!$E$3,Ausiliari_Coll.Scol.!G802,IF(Foglio2!$J$3=Foglio2!$E$4,Collab._Tecnici!G802,IF(Foglio2!$J$3=Foglio2!$E$5,Assistenti_Tecnici!G802,IF(Foglio2!$J$3=Foglio2!$E$6,Assistenti_Amm.vo!G802,IF(Foglio2!$J$3=Foglio2!$E$7,Resp_Coord_Amm.vo!G802,IF(Foglio2!$J$3=Foglio2!$E$8,Direttore_Amm.vo!G802,IF(Foglio2!$J$3=Foglio2!$E$9,Doc_mat_elem.re!G802,IF(Foglio2!$J$3=Foglio2!$E$10,Doc_dipl_scuola_sec.!G802,IF(Foglio2!$J$3=Foglio2!$E$11,Doc_scuola_media!G802,IF(Foglio2!$J$3=Foglio2!$E$12,Doc_laureati_scuola_sec.!G820,IF(Foglio2!$J$3=Foglio2!$E$13,Direttivi_capi_ist.!G802,0)))))))))))</f>
        <v>0</v>
      </c>
      <c r="J820" s="248">
        <f>IF(Foglio2!$J$3=Foglio2!$E$3,Ausiliari_Coll.Scol.!H802,IF(Foglio2!$J$3=Foglio2!$E$4,Collab._Tecnici!H802,IF(Foglio2!$J$3=Foglio2!$E$5,Assistenti_Tecnici!H802,IF(Foglio2!$J$3=Foglio2!$E$6,Assistenti_Amm.vo!H802,IF(Foglio2!$J$3=Foglio2!$E$7,Resp_Coord_Amm.vo!H802,IF(Foglio2!$J$3=Foglio2!$E$8,Direttore_Amm.vo!H802,IF(Foglio2!$J$3=Foglio2!$E$9,Doc_mat_elem.re!H802,IF(Foglio2!$J$3=Foglio2!$E$10,Doc_dipl_scuola_sec.!H802,IF(Foglio2!$J$3=Foglio2!$E$11,Doc_scuola_media!H802,IF(Foglio2!$J$3=Foglio2!$E$12,Doc_laureati_scuola_sec.!H820,IF(Foglio2!$J$3=Foglio2!$E$13,Direttivi_capi_ist.!H802,0)))))))))))</f>
        <v>0</v>
      </c>
      <c r="K820" s="248">
        <f>IF(Foglio2!$J$3=Foglio2!$E$3,Ausiliari_Coll.Scol.!I802,IF(Foglio2!$J$3=Foglio2!$E$4,Collab._Tecnici!I802,IF(Foglio2!$J$3=Foglio2!$E$5,Assistenti_Tecnici!I802,IF(Foglio2!$J$3=Foglio2!$E$6,Assistenti_Amm.vo!I802,IF(Foglio2!$J$3=Foglio2!$E$7,Resp_Coord_Amm.vo!I802,IF(Foglio2!$J$3=Foglio2!$E$8,Direttore_Amm.vo!I802,IF(Foglio2!$J$3=Foglio2!$E$9,Doc_mat_elem.re!I802,IF(Foglio2!$J$3=Foglio2!$E$10,Doc_dipl_scuola_sec.!I802,IF(Foglio2!$J$3=Foglio2!$E$11,Doc_scuola_media!I802,IF(Foglio2!$J$3=Foglio2!$E$12,Doc_laureati_scuola_sec.!I820,IF(Foglio2!$J$3=Foglio2!$E$13,Direttivi_capi_ist.!I802,0)))))))))))</f>
        <v>0</v>
      </c>
      <c r="L820" s="248">
        <f>IF(Foglio2!$J$3=Foglio2!$E$3,Ausiliari_Coll.Scol.!J802,IF(Foglio2!$J$3=Foglio2!$E$4,Collab._Tecnici!J802,IF(Foglio2!$J$3=Foglio2!$E$5,Assistenti_Tecnici!J802,IF(Foglio2!$J$3=Foglio2!$E$6,Assistenti_Amm.vo!J802,IF(Foglio2!$J$3=Foglio2!$E$7,Resp_Coord_Amm.vo!J802,IF(Foglio2!$J$3=Foglio2!$E$8,Direttore_Amm.vo!J802,IF(Foglio2!$J$3=Foglio2!$E$9,Doc_mat_elem.re!J802,IF(Foglio2!$J$3=Foglio2!$E$10,Doc_dipl_scuola_sec.!J802,IF(Foglio2!$J$3=Foglio2!$E$11,Doc_scuola_media!J802,IF(Foglio2!$J$3=Foglio2!$E$12,Doc_laureati_scuola_sec.!J820,IF(Foglio2!$J$3=Foglio2!$E$13,Direttivi_capi_ist.!J802,0)))))))))))</f>
        <v>0</v>
      </c>
      <c r="M820" s="249">
        <f>IF(Foglio2!$J$3=Foglio2!$E$3,Ausiliari_Coll.Scol.!K802,IF(Foglio2!$J$3=Foglio2!$E$4,Collab._Tecnici!K802,IF(Foglio2!$J$3=Foglio2!$E$5,Assistenti_Tecnici!K802,IF(Foglio2!$J$3=Foglio2!$E$6,Assistenti_Amm.vo!K802,IF(Foglio2!$J$3=Foglio2!$E$7,Resp_Coord_Amm.vo!K802,IF(Foglio2!$J$3=Foglio2!$E$8,Direttore_Amm.vo!K802,IF(Foglio2!$J$3=Foglio2!$E$9,Doc_mat_elem.re!K802,IF(Foglio2!$J$3=Foglio2!$E$10,Doc_dipl_scuola_sec.!K802,IF(Foglio2!$J$3=Foglio2!$E$11,Doc_scuola_media!K802,IF(Foglio2!$J$3=Foglio2!$E$12,Doc_laureati_scuola_sec.!K820,IF(Foglio2!$J$3=Foglio2!$E$13,Direttivi_capi_ist.!K802,0)))))))))))</f>
        <v>0</v>
      </c>
      <c r="N820" s="250">
        <f>IF(Foglio2!$J$3=Foglio2!$E$3,Ausiliari_Coll.Scol.!L802,IF(Foglio2!$J$3=Foglio2!$E$4,Collab._Tecnici!L802,IF(Foglio2!$J$3=Foglio2!$E$5,Assistenti_Tecnici!L802,IF(Foglio2!$J$3=Foglio2!$E$6,Assistenti_Amm.vo!L802,IF(Foglio2!$J$3=Foglio2!$E$7,Resp_Coord_Amm.vo!L802,IF(Foglio2!$J$3=Foglio2!$E$8,Direttore_Amm.vo!L802,IF(Foglio2!$J$3=Foglio2!$E$9,Doc_mat_elem.re!L802,IF(Foglio2!$J$3=Foglio2!$E$10,Doc_dipl_scuola_sec.!L802,IF(Foglio2!$J$3=Foglio2!$E$11,Doc_scuola_media!L802,IF(Foglio2!$J$3=Foglio2!$E$12,Doc_laureati_scuola_sec.!L820,IF(Foglio2!$J$3=Foglio2!$E$13,Direttivi_capi_ist.!L802,0)))))))))))</f>
        <v>0</v>
      </c>
      <c r="O820" s="251">
        <f>IF(Foglio2!$J$3=Foglio2!$E$3,Ausiliari_Coll.Scol.!M802,IF(Foglio2!$J$3=Foglio2!$E$4,Collab._Tecnici!M802,IF(Foglio2!$J$3=Foglio2!$E$5,Assistenti_Tecnici!M802,IF(Foglio2!$J$3=Foglio2!$E$6,Assistenti_Amm.vo!M802,IF(Foglio2!$J$3=Foglio2!$E$7,Resp_Coord_Amm.vo!M802,IF(Foglio2!$J$3=Foglio2!$E$8,Direttore_Amm.vo!M802,IF(Foglio2!$J$3=Foglio2!$E$9,Doc_mat_elem.re!M802,IF(Foglio2!$J$3=Foglio2!$E$10,Doc_dipl_scuola_sec.!M802,IF(Foglio2!$J$3=Foglio2!$E$11,Doc_scuola_media!M802,IF(Foglio2!$J$3=Foglio2!$E$12,Doc_laureati_scuola_sec.!M820,IF(Foglio2!$J$3=Foglio2!$E$13,Direttivi_capi_ist.!M802,0)))))))))))</f>
        <v>0</v>
      </c>
      <c r="P820" s="252">
        <f>IF(Foglio2!$J$3=Foglio2!$E$3,Ausiliari_Coll.Scol.!N802,IF(Foglio2!$J$3=Foglio2!$E$4,Collab._Tecnici!N802,IF(Foglio2!$J$3=Foglio2!$E$5,Assistenti_Tecnici!N802,IF(Foglio2!$J$3=Foglio2!$E$6,Assistenti_Amm.vo!N802,IF(Foglio2!$J$3=Foglio2!$E$7,Resp_Coord_Amm.vo!N802,IF(Foglio2!$J$3=Foglio2!$E$8,Direttore_Amm.vo!N802,IF(Foglio2!$J$3=Foglio2!$E$9,Doc_mat_elem.re!N802,IF(Foglio2!$J$3=Foglio2!$E$10,Doc_dipl_scuola_sec.!N802,IF(Foglio2!$J$3=Foglio2!$E$11,Doc_scuola_media!N802,IF(Foglio2!$J$3=Foglio2!$E$12,Doc_laureati_scuola_sec.!N820,IF(Foglio2!$J$3=Foglio2!$E$13,Direttivi_capi_ist.!N802,0)))))))))))</f>
        <v>0</v>
      </c>
      <c r="Q820" s="252">
        <f>IF(Foglio2!$J$3=Foglio2!$E$3,Ausiliari_Coll.Scol.!O802,IF(Foglio2!$J$3=Foglio2!$E$4,Collab._Tecnici!O802,IF(Foglio2!$J$3=Foglio2!$E$5,Assistenti_Tecnici!O802,IF(Foglio2!$J$3=Foglio2!$E$6,Assistenti_Amm.vo!O802,IF(Foglio2!$J$3=Foglio2!$E$7,Resp_Coord_Amm.vo!O802,IF(Foglio2!$J$3=Foglio2!$E$8,Direttore_Amm.vo!O802,IF(Foglio2!$J$3=Foglio2!$E$9,Doc_mat_elem.re!O802,IF(Foglio2!$J$3=Foglio2!$E$10,Doc_dipl_scuola_sec.!O802,IF(Foglio2!$J$3=Foglio2!$E$11,Doc_scuola_media!O802,IF(Foglio2!$J$3=Foglio2!$E$12,Doc_laureati_scuola_sec.!O820,IF(Foglio2!$J$3=Foglio2!$E$13,Direttivi_capi_ist.!O802,0)))))))))))</f>
        <v>0</v>
      </c>
      <c r="R820" s="252">
        <f>IF(Foglio2!$J$3=Foglio2!$E$3,Ausiliari_Coll.Scol.!P802,IF(Foglio2!$J$3=Foglio2!$E$4,Collab._Tecnici!P802,IF(Foglio2!$J$3=Foglio2!$E$5,Assistenti_Tecnici!P802,IF(Foglio2!$J$3=Foglio2!$E$6,Assistenti_Amm.vo!P802,IF(Foglio2!$J$3=Foglio2!$E$7,Resp_Coord_Amm.vo!P802,IF(Foglio2!$J$3=Foglio2!$E$8,Direttore_Amm.vo!P802,IF(Foglio2!$J$3=Foglio2!$E$9,Doc_mat_elem.re!P802,IF(Foglio2!$J$3=Foglio2!$E$10,Doc_dipl_scuola_sec.!P802,IF(Foglio2!$J$3=Foglio2!$E$11,Doc_scuola_media!P802,IF(Foglio2!$J$3=Foglio2!$E$12,Doc_laureati_scuola_sec.!P820,IF(Foglio2!$J$3=Foglio2!$E$13,Direttivi_capi_ist.!P802,0)))))))))))</f>
        <v>0</v>
      </c>
      <c r="S820" s="252">
        <f>IF(Foglio2!$J$3=Foglio2!$E$3,Ausiliari_Coll.Scol.!Q802,IF(Foglio2!$J$3=Foglio2!$E$4,Collab._Tecnici!Q802,IF(Foglio2!$J$3=Foglio2!$E$5,Assistenti_Tecnici!Q802,IF(Foglio2!$J$3=Foglio2!$E$6,Assistenti_Amm.vo!Q802,IF(Foglio2!$J$3=Foglio2!$E$7,Resp_Coord_Amm.vo!Q802,IF(Foglio2!$J$3=Foglio2!$E$8,Direttore_Amm.vo!Q802,IF(Foglio2!$J$3=Foglio2!$E$9,Doc_mat_elem.re!Q802,IF(Foglio2!$J$3=Foglio2!$E$10,Doc_dipl_scuola_sec.!Q802,IF(Foglio2!$J$3=Foglio2!$E$11,Doc_scuola_media!Q802,IF(Foglio2!$J$3=Foglio2!$E$12,Doc_laureati_scuola_sec.!Q820,IF(Foglio2!$J$3=Foglio2!$E$13,Direttivi_capi_ist.!Q802,0)))))))))))</f>
        <v>0</v>
      </c>
      <c r="T820" s="252">
        <f>IF(Foglio2!$J$3=Foglio2!$E$3,Ausiliari_Coll.Scol.!R802,IF(Foglio2!$J$3=Foglio2!$E$4,Collab._Tecnici!R802,IF(Foglio2!$J$3=Foglio2!$E$5,Assistenti_Tecnici!R802,IF(Foglio2!$J$3=Foglio2!$E$6,Assistenti_Amm.vo!R802,IF(Foglio2!$J$3=Foglio2!$E$7,Resp_Coord_Amm.vo!R802,IF(Foglio2!$J$3=Foglio2!$E$8,Direttore_Amm.vo!R802,IF(Foglio2!$J$3=Foglio2!$E$9,Doc_mat_elem.re!R802,IF(Foglio2!$J$3=Foglio2!$E$10,Doc_dipl_scuola_sec.!R802,IF(Foglio2!$J$3=Foglio2!$E$11,Doc_scuola_media!R802,IF(Foglio2!$J$3=Foglio2!$E$12,Doc_laureati_scuola_sec.!R820,IF(Foglio2!$J$3=Foglio2!$E$13,Direttivi_capi_ist.!R802,0)))))))))))</f>
        <v>0</v>
      </c>
      <c r="U820" s="252">
        <f t="shared" ref="U820" si="5068">(P820)/12*0.8</f>
        <v>0</v>
      </c>
      <c r="V820" s="252">
        <f t="shared" ref="V820" si="5069">(P820+R820)/12*0.8</f>
        <v>0</v>
      </c>
      <c r="W820" s="253" t="str">
        <f t="shared" ref="W820" si="5070">"Fascia Da "&amp;F820&amp;" a "&amp;F821&amp;" Decorrenza "&amp;DAY(C820)&amp;"/"&amp;MONTH(C820)&amp;"/"&amp;YEAR(C820)</f>
        <v>Fascia Da 0 a 8 Decorrenza 1/4/2022</v>
      </c>
    </row>
    <row r="821" spans="1:23" ht="9" customHeight="1" x14ac:dyDescent="0.2">
      <c r="B821" s="245">
        <f t="shared" si="5030"/>
        <v>44653</v>
      </c>
      <c r="C821" s="493"/>
      <c r="D821" s="493"/>
      <c r="E821" s="254" t="s">
        <v>4</v>
      </c>
      <c r="F821" s="255">
        <v>8</v>
      </c>
      <c r="G821" s="267">
        <f t="shared" ref="G821:V833" si="5071">G820*1936.27</f>
        <v>0</v>
      </c>
      <c r="H821" s="267">
        <f t="shared" si="5071"/>
        <v>0</v>
      </c>
      <c r="I821" s="267">
        <f t="shared" si="5071"/>
        <v>0</v>
      </c>
      <c r="J821" s="267">
        <f t="shared" si="5071"/>
        <v>0</v>
      </c>
      <c r="K821" s="267">
        <f t="shared" si="5071"/>
        <v>0</v>
      </c>
      <c r="L821" s="266">
        <f t="shared" si="5071"/>
        <v>0</v>
      </c>
      <c r="M821" s="267">
        <f t="shared" si="5071"/>
        <v>0</v>
      </c>
      <c r="N821" s="182">
        <f t="shared" si="5071"/>
        <v>0</v>
      </c>
      <c r="O821" s="183">
        <f t="shared" si="5071"/>
        <v>0</v>
      </c>
      <c r="P821" s="184">
        <f t="shared" si="5071"/>
        <v>0</v>
      </c>
      <c r="Q821" s="184">
        <f t="shared" si="5071"/>
        <v>0</v>
      </c>
      <c r="R821" s="184">
        <f t="shared" si="5071"/>
        <v>0</v>
      </c>
      <c r="S821" s="184">
        <f t="shared" si="5071"/>
        <v>0</v>
      </c>
      <c r="T821" s="184">
        <f t="shared" si="5071"/>
        <v>0</v>
      </c>
      <c r="U821" s="184">
        <f t="shared" si="5071"/>
        <v>0</v>
      </c>
      <c r="V821" s="184">
        <f t="shared" si="5071"/>
        <v>0</v>
      </c>
    </row>
    <row r="822" spans="1:23" ht="12.75" customHeight="1" x14ac:dyDescent="0.2">
      <c r="A822" s="104">
        <f>IF(Foglio2!$J$7=1,TRUNC(Base!V822,0),TRUNC(Base!U822,0))</f>
        <v>0</v>
      </c>
      <c r="B822" s="245">
        <f t="shared" si="5030"/>
        <v>44654</v>
      </c>
      <c r="C822" s="494">
        <f>C820</f>
        <v>44652</v>
      </c>
      <c r="D822" s="494">
        <f>D820</f>
        <v>44742</v>
      </c>
      <c r="E822" s="259" t="s">
        <v>3</v>
      </c>
      <c r="F822" s="260">
        <v>9</v>
      </c>
      <c r="G822" s="248">
        <f>IF(Foglio2!$J$3=Foglio2!$E$3,Ausiliari_Coll.Scol.!E804,IF(Foglio2!$J$3=Foglio2!$E$4,Collab._Tecnici!E804,IF(Foglio2!$J$3=Foglio2!$E$5,Assistenti_Tecnici!E804,IF(Foglio2!$J$3=Foglio2!$E$6,Assistenti_Amm.vo!E804,IF(Foglio2!$J$3=Foglio2!$E$7,Resp_Coord_Amm.vo!E804,IF(Foglio2!$J$3=Foglio2!$E$8,Direttore_Amm.vo!E804,IF(Foglio2!$J$3=Foglio2!$E$9,Doc_mat_elem.re!E804,IF(Foglio2!$J$3=Foglio2!$E$10,Doc_dipl_scuola_sec.!E804,IF(Foglio2!$J$3=Foglio2!$E$11,Doc_scuola_media!E804,IF(Foglio2!$J$3=Foglio2!$E$12,Doc_laureati_scuola_sec.!E822,IF(Foglio2!$J$3=Foglio2!$E$13,Direttivi_capi_ist.!E804,0)))))))))))</f>
        <v>0</v>
      </c>
      <c r="H822" s="248">
        <f>IF(Foglio2!$J$3=Foglio2!$E$3,Ausiliari_Coll.Scol.!F804,IF(Foglio2!$J$3=Foglio2!$E$4,Collab._Tecnici!F804,IF(Foglio2!$J$3=Foglio2!$E$5,Assistenti_Tecnici!F804,IF(Foglio2!$J$3=Foglio2!$E$6,Assistenti_Amm.vo!F804,IF(Foglio2!$J$3=Foglio2!$E$7,Resp_Coord_Amm.vo!F804,IF(Foglio2!$J$3=Foglio2!$E$8,Direttore_Amm.vo!F804,IF(Foglio2!$J$3=Foglio2!$E$9,Doc_mat_elem.re!F804,IF(Foglio2!$J$3=Foglio2!$E$10,Doc_dipl_scuola_sec.!F804,IF(Foglio2!$J$3=Foglio2!$E$11,Doc_scuola_media!F804,IF(Foglio2!$J$3=Foglio2!$E$12,Doc_laureati_scuola_sec.!F822,IF(Foglio2!$J$3=Foglio2!$E$13,Direttivi_capi_ist.!F804,0)))))))))))</f>
        <v>0</v>
      </c>
      <c r="I822" s="248">
        <f>IF(Foglio2!$J$3=Foglio2!$E$3,Ausiliari_Coll.Scol.!G804,IF(Foglio2!$J$3=Foglio2!$E$4,Collab._Tecnici!G804,IF(Foglio2!$J$3=Foglio2!$E$5,Assistenti_Tecnici!G804,IF(Foglio2!$J$3=Foglio2!$E$6,Assistenti_Amm.vo!G804,IF(Foglio2!$J$3=Foglio2!$E$7,Resp_Coord_Amm.vo!G804,IF(Foglio2!$J$3=Foglio2!$E$8,Direttore_Amm.vo!G804,IF(Foglio2!$J$3=Foglio2!$E$9,Doc_mat_elem.re!G804,IF(Foglio2!$J$3=Foglio2!$E$10,Doc_dipl_scuola_sec.!G804,IF(Foglio2!$J$3=Foglio2!$E$11,Doc_scuola_media!G804,IF(Foglio2!$J$3=Foglio2!$E$12,Doc_laureati_scuola_sec.!G822,IF(Foglio2!$J$3=Foglio2!$E$13,Direttivi_capi_ist.!G804,0)))))))))))</f>
        <v>0</v>
      </c>
      <c r="J822" s="248">
        <f>IF(Foglio2!$J$3=Foglio2!$E$3,Ausiliari_Coll.Scol.!H804,IF(Foglio2!$J$3=Foglio2!$E$4,Collab._Tecnici!H804,IF(Foglio2!$J$3=Foglio2!$E$5,Assistenti_Tecnici!H804,IF(Foglio2!$J$3=Foglio2!$E$6,Assistenti_Amm.vo!H804,IF(Foglio2!$J$3=Foglio2!$E$7,Resp_Coord_Amm.vo!H804,IF(Foglio2!$J$3=Foglio2!$E$8,Direttore_Amm.vo!H804,IF(Foglio2!$J$3=Foglio2!$E$9,Doc_mat_elem.re!H804,IF(Foglio2!$J$3=Foglio2!$E$10,Doc_dipl_scuola_sec.!H804,IF(Foglio2!$J$3=Foglio2!$E$11,Doc_scuola_media!H804,IF(Foglio2!$J$3=Foglio2!$E$12,Doc_laureati_scuola_sec.!H822,IF(Foglio2!$J$3=Foglio2!$E$13,Direttivi_capi_ist.!H804,0)))))))))))</f>
        <v>0</v>
      </c>
      <c r="K822" s="248">
        <f>IF(Foglio2!$J$3=Foglio2!$E$3,Ausiliari_Coll.Scol.!I804,IF(Foglio2!$J$3=Foglio2!$E$4,Collab._Tecnici!I804,IF(Foglio2!$J$3=Foglio2!$E$5,Assistenti_Tecnici!I804,IF(Foglio2!$J$3=Foglio2!$E$6,Assistenti_Amm.vo!I804,IF(Foglio2!$J$3=Foglio2!$E$7,Resp_Coord_Amm.vo!I804,IF(Foglio2!$J$3=Foglio2!$E$8,Direttore_Amm.vo!I804,IF(Foglio2!$J$3=Foglio2!$E$9,Doc_mat_elem.re!I804,IF(Foglio2!$J$3=Foglio2!$E$10,Doc_dipl_scuola_sec.!I804,IF(Foglio2!$J$3=Foglio2!$E$11,Doc_scuola_media!I804,IF(Foglio2!$J$3=Foglio2!$E$12,Doc_laureati_scuola_sec.!I822,IF(Foglio2!$J$3=Foglio2!$E$13,Direttivi_capi_ist.!I804,0)))))))))))</f>
        <v>0</v>
      </c>
      <c r="L822" s="248">
        <f>IF(Foglio2!$J$3=Foglio2!$E$3,Ausiliari_Coll.Scol.!J804,IF(Foglio2!$J$3=Foglio2!$E$4,Collab._Tecnici!J804,IF(Foglio2!$J$3=Foglio2!$E$5,Assistenti_Tecnici!J804,IF(Foglio2!$J$3=Foglio2!$E$6,Assistenti_Amm.vo!J804,IF(Foglio2!$J$3=Foglio2!$E$7,Resp_Coord_Amm.vo!J804,IF(Foglio2!$J$3=Foglio2!$E$8,Direttore_Amm.vo!J804,IF(Foglio2!$J$3=Foglio2!$E$9,Doc_mat_elem.re!J804,IF(Foglio2!$J$3=Foglio2!$E$10,Doc_dipl_scuola_sec.!J804,IF(Foglio2!$J$3=Foglio2!$E$11,Doc_scuola_media!J804,IF(Foglio2!$J$3=Foglio2!$E$12,Doc_laureati_scuola_sec.!J822,IF(Foglio2!$J$3=Foglio2!$E$13,Direttivi_capi_ist.!J804,0)))))))))))</f>
        <v>0</v>
      </c>
      <c r="M822" s="249">
        <f>IF(Foglio2!$J$3=Foglio2!$E$3,Ausiliari_Coll.Scol.!K804,IF(Foglio2!$J$3=Foglio2!$E$4,Collab._Tecnici!K804,IF(Foglio2!$J$3=Foglio2!$E$5,Assistenti_Tecnici!K804,IF(Foglio2!$J$3=Foglio2!$E$6,Assistenti_Amm.vo!K804,IF(Foglio2!$J$3=Foglio2!$E$7,Resp_Coord_Amm.vo!K804,IF(Foglio2!$J$3=Foglio2!$E$8,Direttore_Amm.vo!K804,IF(Foglio2!$J$3=Foglio2!$E$9,Doc_mat_elem.re!K804,IF(Foglio2!$J$3=Foglio2!$E$10,Doc_dipl_scuola_sec.!K804,IF(Foglio2!$J$3=Foglio2!$E$11,Doc_scuola_media!K804,IF(Foglio2!$J$3=Foglio2!$E$12,Doc_laureati_scuola_sec.!K822,IF(Foglio2!$J$3=Foglio2!$E$13,Direttivi_capi_ist.!K804,0)))))))))))</f>
        <v>0</v>
      </c>
      <c r="N822" s="250">
        <f>IF(Foglio2!$J$3=Foglio2!$E$3,Ausiliari_Coll.Scol.!L804,IF(Foglio2!$J$3=Foglio2!$E$4,Collab._Tecnici!L804,IF(Foglio2!$J$3=Foglio2!$E$5,Assistenti_Tecnici!L804,IF(Foglio2!$J$3=Foglio2!$E$6,Assistenti_Amm.vo!L804,IF(Foglio2!$J$3=Foglio2!$E$7,Resp_Coord_Amm.vo!L804,IF(Foglio2!$J$3=Foglio2!$E$8,Direttore_Amm.vo!L804,IF(Foglio2!$J$3=Foglio2!$E$9,Doc_mat_elem.re!L804,IF(Foglio2!$J$3=Foglio2!$E$10,Doc_dipl_scuola_sec.!L804,IF(Foglio2!$J$3=Foglio2!$E$11,Doc_scuola_media!L804,IF(Foglio2!$J$3=Foglio2!$E$12,Doc_laureati_scuola_sec.!L822,IF(Foglio2!$J$3=Foglio2!$E$13,Direttivi_capi_ist.!L804,0)))))))))))</f>
        <v>0</v>
      </c>
      <c r="O822" s="251">
        <f>IF(Foglio2!$J$3=Foglio2!$E$3,Ausiliari_Coll.Scol.!M804,IF(Foglio2!$J$3=Foglio2!$E$4,Collab._Tecnici!M804,IF(Foglio2!$J$3=Foglio2!$E$5,Assistenti_Tecnici!M804,IF(Foglio2!$J$3=Foglio2!$E$6,Assistenti_Amm.vo!M804,IF(Foglio2!$J$3=Foglio2!$E$7,Resp_Coord_Amm.vo!M804,IF(Foglio2!$J$3=Foglio2!$E$8,Direttore_Amm.vo!M804,IF(Foglio2!$J$3=Foglio2!$E$9,Doc_mat_elem.re!M804,IF(Foglio2!$J$3=Foglio2!$E$10,Doc_dipl_scuola_sec.!M804,IF(Foglio2!$J$3=Foglio2!$E$11,Doc_scuola_media!M804,IF(Foglio2!$J$3=Foglio2!$E$12,Doc_laureati_scuola_sec.!M822,IF(Foglio2!$J$3=Foglio2!$E$13,Direttivi_capi_ist.!M804,0)))))))))))</f>
        <v>0</v>
      </c>
      <c r="P822" s="252">
        <f>IF(Foglio2!$J$3=Foglio2!$E$3,Ausiliari_Coll.Scol.!N804,IF(Foglio2!$J$3=Foglio2!$E$4,Collab._Tecnici!N804,IF(Foglio2!$J$3=Foglio2!$E$5,Assistenti_Tecnici!N804,IF(Foglio2!$J$3=Foglio2!$E$6,Assistenti_Amm.vo!N804,IF(Foglio2!$J$3=Foglio2!$E$7,Resp_Coord_Amm.vo!N804,IF(Foglio2!$J$3=Foglio2!$E$8,Direttore_Amm.vo!N804,IF(Foglio2!$J$3=Foglio2!$E$9,Doc_mat_elem.re!N804,IF(Foglio2!$J$3=Foglio2!$E$10,Doc_dipl_scuola_sec.!N804,IF(Foglio2!$J$3=Foglio2!$E$11,Doc_scuola_media!N804,IF(Foglio2!$J$3=Foglio2!$E$12,Doc_laureati_scuola_sec.!N822,IF(Foglio2!$J$3=Foglio2!$E$13,Direttivi_capi_ist.!N804,0)))))))))))</f>
        <v>0</v>
      </c>
      <c r="Q822" s="252">
        <f>IF(Foglio2!$J$3=Foglio2!$E$3,Ausiliari_Coll.Scol.!O804,IF(Foglio2!$J$3=Foglio2!$E$4,Collab._Tecnici!O804,IF(Foglio2!$J$3=Foglio2!$E$5,Assistenti_Tecnici!O804,IF(Foglio2!$J$3=Foglio2!$E$6,Assistenti_Amm.vo!O804,IF(Foglio2!$J$3=Foglio2!$E$7,Resp_Coord_Amm.vo!O804,IF(Foglio2!$J$3=Foglio2!$E$8,Direttore_Amm.vo!O804,IF(Foglio2!$J$3=Foglio2!$E$9,Doc_mat_elem.re!O804,IF(Foglio2!$J$3=Foglio2!$E$10,Doc_dipl_scuola_sec.!O804,IF(Foglio2!$J$3=Foglio2!$E$11,Doc_scuola_media!O804,IF(Foglio2!$J$3=Foglio2!$E$12,Doc_laureati_scuola_sec.!O822,IF(Foglio2!$J$3=Foglio2!$E$13,Direttivi_capi_ist.!O804,0)))))))))))</f>
        <v>0</v>
      </c>
      <c r="R822" s="252">
        <f>IF(Foglio2!$J$3=Foglio2!$E$3,Ausiliari_Coll.Scol.!P804,IF(Foglio2!$J$3=Foglio2!$E$4,Collab._Tecnici!P804,IF(Foglio2!$J$3=Foglio2!$E$5,Assistenti_Tecnici!P804,IF(Foglio2!$J$3=Foglio2!$E$6,Assistenti_Amm.vo!P804,IF(Foglio2!$J$3=Foglio2!$E$7,Resp_Coord_Amm.vo!P804,IF(Foglio2!$J$3=Foglio2!$E$8,Direttore_Amm.vo!P804,IF(Foglio2!$J$3=Foglio2!$E$9,Doc_mat_elem.re!P804,IF(Foglio2!$J$3=Foglio2!$E$10,Doc_dipl_scuola_sec.!P804,IF(Foglio2!$J$3=Foglio2!$E$11,Doc_scuola_media!P804,IF(Foglio2!$J$3=Foglio2!$E$12,Doc_laureati_scuola_sec.!P822,IF(Foglio2!$J$3=Foglio2!$E$13,Direttivi_capi_ist.!P804,0)))))))))))</f>
        <v>0</v>
      </c>
      <c r="S822" s="252">
        <f>IF(Foglio2!$J$3=Foglio2!$E$3,Ausiliari_Coll.Scol.!Q804,IF(Foglio2!$J$3=Foglio2!$E$4,Collab._Tecnici!Q804,IF(Foglio2!$J$3=Foglio2!$E$5,Assistenti_Tecnici!Q804,IF(Foglio2!$J$3=Foglio2!$E$6,Assistenti_Amm.vo!Q804,IF(Foglio2!$J$3=Foglio2!$E$7,Resp_Coord_Amm.vo!Q804,IF(Foglio2!$J$3=Foglio2!$E$8,Direttore_Amm.vo!Q804,IF(Foglio2!$J$3=Foglio2!$E$9,Doc_mat_elem.re!Q804,IF(Foglio2!$J$3=Foglio2!$E$10,Doc_dipl_scuola_sec.!Q804,IF(Foglio2!$J$3=Foglio2!$E$11,Doc_scuola_media!Q804,IF(Foglio2!$J$3=Foglio2!$E$12,Doc_laureati_scuola_sec.!Q822,IF(Foglio2!$J$3=Foglio2!$E$13,Direttivi_capi_ist.!Q804,0)))))))))))</f>
        <v>0</v>
      </c>
      <c r="T822" s="252">
        <f>IF(Foglio2!$J$3=Foglio2!$E$3,Ausiliari_Coll.Scol.!R804,IF(Foglio2!$J$3=Foglio2!$E$4,Collab._Tecnici!R804,IF(Foglio2!$J$3=Foglio2!$E$5,Assistenti_Tecnici!R804,IF(Foglio2!$J$3=Foglio2!$E$6,Assistenti_Amm.vo!R804,IF(Foglio2!$J$3=Foglio2!$E$7,Resp_Coord_Amm.vo!R804,IF(Foglio2!$J$3=Foglio2!$E$8,Direttore_Amm.vo!R804,IF(Foglio2!$J$3=Foglio2!$E$9,Doc_mat_elem.re!R804,IF(Foglio2!$J$3=Foglio2!$E$10,Doc_dipl_scuola_sec.!R804,IF(Foglio2!$J$3=Foglio2!$E$11,Doc_scuola_media!R804,IF(Foglio2!$J$3=Foglio2!$E$12,Doc_laureati_scuola_sec.!R822,IF(Foglio2!$J$3=Foglio2!$E$13,Direttivi_capi_ist.!R804,0)))))))))))</f>
        <v>0</v>
      </c>
      <c r="U822" s="252">
        <f t="shared" ref="U822" si="5072">(P822)/12*0.8</f>
        <v>0</v>
      </c>
      <c r="V822" s="252">
        <f t="shared" ref="V822" si="5073">(P822+R822)/12*0.8</f>
        <v>0</v>
      </c>
      <c r="W822" s="253" t="str">
        <f t="shared" ref="W822" si="5074">"Fascia Da "&amp;F822&amp;" a "&amp;F823&amp;" Decorrenza "&amp;DAY(C820)&amp;"/"&amp;MONTH(C820)&amp;"/"&amp;YEAR(C820)</f>
        <v>Fascia Da 9 a 14 Decorrenza 1/4/2022</v>
      </c>
    </row>
    <row r="823" spans="1:23" ht="9" customHeight="1" x14ac:dyDescent="0.2">
      <c r="B823" s="245">
        <f t="shared" si="5030"/>
        <v>44655</v>
      </c>
      <c r="C823" s="494"/>
      <c r="D823" s="494"/>
      <c r="E823" s="254" t="s">
        <v>4</v>
      </c>
      <c r="F823" s="255">
        <v>14</v>
      </c>
      <c r="G823" s="267">
        <f t="shared" ref="G823:V835" si="5075">G822*1936.27</f>
        <v>0</v>
      </c>
      <c r="H823" s="267">
        <f t="shared" si="5075"/>
        <v>0</v>
      </c>
      <c r="I823" s="267">
        <f t="shared" si="5075"/>
        <v>0</v>
      </c>
      <c r="J823" s="267">
        <f t="shared" si="5075"/>
        <v>0</v>
      </c>
      <c r="K823" s="267">
        <f t="shared" si="5075"/>
        <v>0</v>
      </c>
      <c r="L823" s="266">
        <f t="shared" si="5075"/>
        <v>0</v>
      </c>
      <c r="M823" s="267">
        <f t="shared" si="5075"/>
        <v>0</v>
      </c>
      <c r="N823" s="182">
        <f t="shared" si="5075"/>
        <v>0</v>
      </c>
      <c r="O823" s="183">
        <f t="shared" si="5075"/>
        <v>0</v>
      </c>
      <c r="P823" s="184">
        <f t="shared" si="5075"/>
        <v>0</v>
      </c>
      <c r="Q823" s="184">
        <f t="shared" si="5075"/>
        <v>0</v>
      </c>
      <c r="R823" s="184">
        <f t="shared" si="5075"/>
        <v>0</v>
      </c>
      <c r="S823" s="184">
        <f t="shared" si="5075"/>
        <v>0</v>
      </c>
      <c r="T823" s="184">
        <f t="shared" si="5075"/>
        <v>0</v>
      </c>
      <c r="U823" s="184">
        <f t="shared" si="5075"/>
        <v>0</v>
      </c>
      <c r="V823" s="184">
        <f t="shared" si="5075"/>
        <v>0</v>
      </c>
    </row>
    <row r="824" spans="1:23" ht="12.75" customHeight="1" x14ac:dyDescent="0.2">
      <c r="A824" s="104">
        <f>IF(Foglio2!$J$7=1,TRUNC(Base!V824,0),TRUNC(Base!U824,0))</f>
        <v>0</v>
      </c>
      <c r="B824" s="245">
        <f t="shared" si="5030"/>
        <v>44656</v>
      </c>
      <c r="C824" s="494"/>
      <c r="D824" s="494"/>
      <c r="E824" s="259" t="s">
        <v>3</v>
      </c>
      <c r="F824" s="260">
        <v>15</v>
      </c>
      <c r="G824" s="248">
        <f>IF(Foglio2!$J$3=Foglio2!$E$3,Ausiliari_Coll.Scol.!E806,IF(Foglio2!$J$3=Foglio2!$E$4,Collab._Tecnici!E806,IF(Foglio2!$J$3=Foglio2!$E$5,Assistenti_Tecnici!E806,IF(Foglio2!$J$3=Foglio2!$E$6,Assistenti_Amm.vo!E806,IF(Foglio2!$J$3=Foglio2!$E$7,Resp_Coord_Amm.vo!E806,IF(Foglio2!$J$3=Foglio2!$E$8,Direttore_Amm.vo!E806,IF(Foglio2!$J$3=Foglio2!$E$9,Doc_mat_elem.re!E806,IF(Foglio2!$J$3=Foglio2!$E$10,Doc_dipl_scuola_sec.!E806,IF(Foglio2!$J$3=Foglio2!$E$11,Doc_scuola_media!E806,IF(Foglio2!$J$3=Foglio2!$E$12,Doc_laureati_scuola_sec.!E824,IF(Foglio2!$J$3=Foglio2!$E$13,Direttivi_capi_ist.!E806,0)))))))))))</f>
        <v>0</v>
      </c>
      <c r="H824" s="248">
        <f>IF(Foglio2!$J$3=Foglio2!$E$3,Ausiliari_Coll.Scol.!F806,IF(Foglio2!$J$3=Foglio2!$E$4,Collab._Tecnici!F806,IF(Foglio2!$J$3=Foglio2!$E$5,Assistenti_Tecnici!F806,IF(Foglio2!$J$3=Foglio2!$E$6,Assistenti_Amm.vo!F806,IF(Foglio2!$J$3=Foglio2!$E$7,Resp_Coord_Amm.vo!F806,IF(Foglio2!$J$3=Foglio2!$E$8,Direttore_Amm.vo!F806,IF(Foglio2!$J$3=Foglio2!$E$9,Doc_mat_elem.re!F806,IF(Foglio2!$J$3=Foglio2!$E$10,Doc_dipl_scuola_sec.!F806,IF(Foglio2!$J$3=Foglio2!$E$11,Doc_scuola_media!F806,IF(Foglio2!$J$3=Foglio2!$E$12,Doc_laureati_scuola_sec.!F824,IF(Foglio2!$J$3=Foglio2!$E$13,Direttivi_capi_ist.!F806,0)))))))))))</f>
        <v>0</v>
      </c>
      <c r="I824" s="248">
        <f>IF(Foglio2!$J$3=Foglio2!$E$3,Ausiliari_Coll.Scol.!G806,IF(Foglio2!$J$3=Foglio2!$E$4,Collab._Tecnici!G806,IF(Foglio2!$J$3=Foglio2!$E$5,Assistenti_Tecnici!G806,IF(Foglio2!$J$3=Foglio2!$E$6,Assistenti_Amm.vo!G806,IF(Foglio2!$J$3=Foglio2!$E$7,Resp_Coord_Amm.vo!G806,IF(Foglio2!$J$3=Foglio2!$E$8,Direttore_Amm.vo!G806,IF(Foglio2!$J$3=Foglio2!$E$9,Doc_mat_elem.re!G806,IF(Foglio2!$J$3=Foglio2!$E$10,Doc_dipl_scuola_sec.!G806,IF(Foglio2!$J$3=Foglio2!$E$11,Doc_scuola_media!G806,IF(Foglio2!$J$3=Foglio2!$E$12,Doc_laureati_scuola_sec.!G824,IF(Foglio2!$J$3=Foglio2!$E$13,Direttivi_capi_ist.!G806,0)))))))))))</f>
        <v>0</v>
      </c>
      <c r="J824" s="248">
        <f>IF(Foglio2!$J$3=Foglio2!$E$3,Ausiliari_Coll.Scol.!H806,IF(Foglio2!$J$3=Foglio2!$E$4,Collab._Tecnici!H806,IF(Foglio2!$J$3=Foglio2!$E$5,Assistenti_Tecnici!H806,IF(Foglio2!$J$3=Foglio2!$E$6,Assistenti_Amm.vo!H806,IF(Foglio2!$J$3=Foglio2!$E$7,Resp_Coord_Amm.vo!H806,IF(Foglio2!$J$3=Foglio2!$E$8,Direttore_Amm.vo!H806,IF(Foglio2!$J$3=Foglio2!$E$9,Doc_mat_elem.re!H806,IF(Foglio2!$J$3=Foglio2!$E$10,Doc_dipl_scuola_sec.!H806,IF(Foglio2!$J$3=Foglio2!$E$11,Doc_scuola_media!H806,IF(Foglio2!$J$3=Foglio2!$E$12,Doc_laureati_scuola_sec.!H824,IF(Foglio2!$J$3=Foglio2!$E$13,Direttivi_capi_ist.!H806,0)))))))))))</f>
        <v>0</v>
      </c>
      <c r="K824" s="248">
        <f>IF(Foglio2!$J$3=Foglio2!$E$3,Ausiliari_Coll.Scol.!I806,IF(Foglio2!$J$3=Foglio2!$E$4,Collab._Tecnici!I806,IF(Foglio2!$J$3=Foglio2!$E$5,Assistenti_Tecnici!I806,IF(Foglio2!$J$3=Foglio2!$E$6,Assistenti_Amm.vo!I806,IF(Foglio2!$J$3=Foglio2!$E$7,Resp_Coord_Amm.vo!I806,IF(Foglio2!$J$3=Foglio2!$E$8,Direttore_Amm.vo!I806,IF(Foglio2!$J$3=Foglio2!$E$9,Doc_mat_elem.re!I806,IF(Foglio2!$J$3=Foglio2!$E$10,Doc_dipl_scuola_sec.!I806,IF(Foglio2!$J$3=Foglio2!$E$11,Doc_scuola_media!I806,IF(Foglio2!$J$3=Foglio2!$E$12,Doc_laureati_scuola_sec.!I824,IF(Foglio2!$J$3=Foglio2!$E$13,Direttivi_capi_ist.!I806,0)))))))))))</f>
        <v>0</v>
      </c>
      <c r="L824" s="248">
        <f>IF(Foglio2!$J$3=Foglio2!$E$3,Ausiliari_Coll.Scol.!J806,IF(Foglio2!$J$3=Foglio2!$E$4,Collab._Tecnici!J806,IF(Foglio2!$J$3=Foglio2!$E$5,Assistenti_Tecnici!J806,IF(Foglio2!$J$3=Foglio2!$E$6,Assistenti_Amm.vo!J806,IF(Foglio2!$J$3=Foglio2!$E$7,Resp_Coord_Amm.vo!J806,IF(Foglio2!$J$3=Foglio2!$E$8,Direttore_Amm.vo!J806,IF(Foglio2!$J$3=Foglio2!$E$9,Doc_mat_elem.re!J806,IF(Foglio2!$J$3=Foglio2!$E$10,Doc_dipl_scuola_sec.!J806,IF(Foglio2!$J$3=Foglio2!$E$11,Doc_scuola_media!J806,IF(Foglio2!$J$3=Foglio2!$E$12,Doc_laureati_scuola_sec.!J824,IF(Foglio2!$J$3=Foglio2!$E$13,Direttivi_capi_ist.!J806,0)))))))))))</f>
        <v>0</v>
      </c>
      <c r="M824" s="249">
        <f>IF(Foglio2!$J$3=Foglio2!$E$3,Ausiliari_Coll.Scol.!K806,IF(Foglio2!$J$3=Foglio2!$E$4,Collab._Tecnici!K806,IF(Foglio2!$J$3=Foglio2!$E$5,Assistenti_Tecnici!K806,IF(Foglio2!$J$3=Foglio2!$E$6,Assistenti_Amm.vo!K806,IF(Foglio2!$J$3=Foglio2!$E$7,Resp_Coord_Amm.vo!K806,IF(Foglio2!$J$3=Foglio2!$E$8,Direttore_Amm.vo!K806,IF(Foglio2!$J$3=Foglio2!$E$9,Doc_mat_elem.re!K806,IF(Foglio2!$J$3=Foglio2!$E$10,Doc_dipl_scuola_sec.!K806,IF(Foglio2!$J$3=Foglio2!$E$11,Doc_scuola_media!K806,IF(Foglio2!$J$3=Foglio2!$E$12,Doc_laureati_scuola_sec.!K824,IF(Foglio2!$J$3=Foglio2!$E$13,Direttivi_capi_ist.!K806,0)))))))))))</f>
        <v>0</v>
      </c>
      <c r="N824" s="250">
        <f>IF(Foglio2!$J$3=Foglio2!$E$3,Ausiliari_Coll.Scol.!L806,IF(Foglio2!$J$3=Foglio2!$E$4,Collab._Tecnici!L806,IF(Foglio2!$J$3=Foglio2!$E$5,Assistenti_Tecnici!L806,IF(Foglio2!$J$3=Foglio2!$E$6,Assistenti_Amm.vo!L806,IF(Foglio2!$J$3=Foglio2!$E$7,Resp_Coord_Amm.vo!L806,IF(Foglio2!$J$3=Foglio2!$E$8,Direttore_Amm.vo!L806,IF(Foglio2!$J$3=Foglio2!$E$9,Doc_mat_elem.re!L806,IF(Foglio2!$J$3=Foglio2!$E$10,Doc_dipl_scuola_sec.!L806,IF(Foglio2!$J$3=Foglio2!$E$11,Doc_scuola_media!L806,IF(Foglio2!$J$3=Foglio2!$E$12,Doc_laureati_scuola_sec.!L824,IF(Foglio2!$J$3=Foglio2!$E$13,Direttivi_capi_ist.!L806,0)))))))))))</f>
        <v>0</v>
      </c>
      <c r="O824" s="251">
        <f>IF(Foglio2!$J$3=Foglio2!$E$3,Ausiliari_Coll.Scol.!M806,IF(Foglio2!$J$3=Foglio2!$E$4,Collab._Tecnici!M806,IF(Foglio2!$J$3=Foglio2!$E$5,Assistenti_Tecnici!M806,IF(Foglio2!$J$3=Foglio2!$E$6,Assistenti_Amm.vo!M806,IF(Foglio2!$J$3=Foglio2!$E$7,Resp_Coord_Amm.vo!M806,IF(Foglio2!$J$3=Foglio2!$E$8,Direttore_Amm.vo!M806,IF(Foglio2!$J$3=Foglio2!$E$9,Doc_mat_elem.re!M806,IF(Foglio2!$J$3=Foglio2!$E$10,Doc_dipl_scuola_sec.!M806,IF(Foglio2!$J$3=Foglio2!$E$11,Doc_scuola_media!M806,IF(Foglio2!$J$3=Foglio2!$E$12,Doc_laureati_scuola_sec.!M824,IF(Foglio2!$J$3=Foglio2!$E$13,Direttivi_capi_ist.!M806,0)))))))))))</f>
        <v>0</v>
      </c>
      <c r="P824" s="252">
        <f>IF(Foglio2!$J$3=Foglio2!$E$3,Ausiliari_Coll.Scol.!N806,IF(Foglio2!$J$3=Foglio2!$E$4,Collab._Tecnici!N806,IF(Foglio2!$J$3=Foglio2!$E$5,Assistenti_Tecnici!N806,IF(Foglio2!$J$3=Foglio2!$E$6,Assistenti_Amm.vo!N806,IF(Foglio2!$J$3=Foglio2!$E$7,Resp_Coord_Amm.vo!N806,IF(Foglio2!$J$3=Foglio2!$E$8,Direttore_Amm.vo!N806,IF(Foglio2!$J$3=Foglio2!$E$9,Doc_mat_elem.re!N806,IF(Foglio2!$J$3=Foglio2!$E$10,Doc_dipl_scuola_sec.!N806,IF(Foglio2!$J$3=Foglio2!$E$11,Doc_scuola_media!N806,IF(Foglio2!$J$3=Foglio2!$E$12,Doc_laureati_scuola_sec.!N824,IF(Foglio2!$J$3=Foglio2!$E$13,Direttivi_capi_ist.!N806,0)))))))))))</f>
        <v>0</v>
      </c>
      <c r="Q824" s="252">
        <f>IF(Foglio2!$J$3=Foglio2!$E$3,Ausiliari_Coll.Scol.!O806,IF(Foglio2!$J$3=Foglio2!$E$4,Collab._Tecnici!O806,IF(Foglio2!$J$3=Foglio2!$E$5,Assistenti_Tecnici!O806,IF(Foglio2!$J$3=Foglio2!$E$6,Assistenti_Amm.vo!O806,IF(Foglio2!$J$3=Foglio2!$E$7,Resp_Coord_Amm.vo!O806,IF(Foglio2!$J$3=Foglio2!$E$8,Direttore_Amm.vo!O806,IF(Foglio2!$J$3=Foglio2!$E$9,Doc_mat_elem.re!O806,IF(Foglio2!$J$3=Foglio2!$E$10,Doc_dipl_scuola_sec.!O806,IF(Foglio2!$J$3=Foglio2!$E$11,Doc_scuola_media!O806,IF(Foglio2!$J$3=Foglio2!$E$12,Doc_laureati_scuola_sec.!O824,IF(Foglio2!$J$3=Foglio2!$E$13,Direttivi_capi_ist.!O806,0)))))))))))</f>
        <v>0</v>
      </c>
      <c r="R824" s="252">
        <f>IF(Foglio2!$J$3=Foglio2!$E$3,Ausiliari_Coll.Scol.!P806,IF(Foglio2!$J$3=Foglio2!$E$4,Collab._Tecnici!P806,IF(Foglio2!$J$3=Foglio2!$E$5,Assistenti_Tecnici!P806,IF(Foglio2!$J$3=Foglio2!$E$6,Assistenti_Amm.vo!P806,IF(Foglio2!$J$3=Foglio2!$E$7,Resp_Coord_Amm.vo!P806,IF(Foglio2!$J$3=Foglio2!$E$8,Direttore_Amm.vo!P806,IF(Foglio2!$J$3=Foglio2!$E$9,Doc_mat_elem.re!P806,IF(Foglio2!$J$3=Foglio2!$E$10,Doc_dipl_scuola_sec.!P806,IF(Foglio2!$J$3=Foglio2!$E$11,Doc_scuola_media!P806,IF(Foglio2!$J$3=Foglio2!$E$12,Doc_laureati_scuola_sec.!P824,IF(Foglio2!$J$3=Foglio2!$E$13,Direttivi_capi_ist.!P806,0)))))))))))</f>
        <v>0</v>
      </c>
      <c r="S824" s="252">
        <f>IF(Foglio2!$J$3=Foglio2!$E$3,Ausiliari_Coll.Scol.!Q806,IF(Foglio2!$J$3=Foglio2!$E$4,Collab._Tecnici!Q806,IF(Foglio2!$J$3=Foglio2!$E$5,Assistenti_Tecnici!Q806,IF(Foglio2!$J$3=Foglio2!$E$6,Assistenti_Amm.vo!Q806,IF(Foglio2!$J$3=Foglio2!$E$7,Resp_Coord_Amm.vo!Q806,IF(Foglio2!$J$3=Foglio2!$E$8,Direttore_Amm.vo!Q806,IF(Foglio2!$J$3=Foglio2!$E$9,Doc_mat_elem.re!Q806,IF(Foglio2!$J$3=Foglio2!$E$10,Doc_dipl_scuola_sec.!Q806,IF(Foglio2!$J$3=Foglio2!$E$11,Doc_scuola_media!Q806,IF(Foglio2!$J$3=Foglio2!$E$12,Doc_laureati_scuola_sec.!Q824,IF(Foglio2!$J$3=Foglio2!$E$13,Direttivi_capi_ist.!Q806,0)))))))))))</f>
        <v>0</v>
      </c>
      <c r="T824" s="252">
        <f>IF(Foglio2!$J$3=Foglio2!$E$3,Ausiliari_Coll.Scol.!R806,IF(Foglio2!$J$3=Foglio2!$E$4,Collab._Tecnici!R806,IF(Foglio2!$J$3=Foglio2!$E$5,Assistenti_Tecnici!R806,IF(Foglio2!$J$3=Foglio2!$E$6,Assistenti_Amm.vo!R806,IF(Foglio2!$J$3=Foglio2!$E$7,Resp_Coord_Amm.vo!R806,IF(Foglio2!$J$3=Foglio2!$E$8,Direttore_Amm.vo!R806,IF(Foglio2!$J$3=Foglio2!$E$9,Doc_mat_elem.re!R806,IF(Foglio2!$J$3=Foglio2!$E$10,Doc_dipl_scuola_sec.!R806,IF(Foglio2!$J$3=Foglio2!$E$11,Doc_scuola_media!R806,IF(Foglio2!$J$3=Foglio2!$E$12,Doc_laureati_scuola_sec.!R824,IF(Foglio2!$J$3=Foglio2!$E$13,Direttivi_capi_ist.!R806,0)))))))))))</f>
        <v>0</v>
      </c>
      <c r="U824" s="252">
        <f t="shared" ref="U824" si="5076">(P824)/12*0.8</f>
        <v>0</v>
      </c>
      <c r="V824" s="252">
        <f t="shared" ref="V824" si="5077">(P824+R824)/12*0.8</f>
        <v>0</v>
      </c>
      <c r="W824" s="253" t="str">
        <f t="shared" ref="W824" si="5078">"Fascia Da "&amp;F824&amp;" a "&amp;F825&amp;" Decorrenza "&amp;DAY(C820)&amp;"/"&amp;MONTH(C820)&amp;"/"&amp;YEAR(C820)</f>
        <v>Fascia Da 15 a 20 Decorrenza 1/4/2022</v>
      </c>
    </row>
    <row r="825" spans="1:23" ht="9" customHeight="1" x14ac:dyDescent="0.2">
      <c r="B825" s="245">
        <f t="shared" si="5030"/>
        <v>44657</v>
      </c>
      <c r="C825" s="494"/>
      <c r="D825" s="494"/>
      <c r="E825" s="254" t="s">
        <v>4</v>
      </c>
      <c r="F825" s="255">
        <v>20</v>
      </c>
      <c r="G825" s="267">
        <f t="shared" ref="G825:V837" si="5079">G824*1936.27</f>
        <v>0</v>
      </c>
      <c r="H825" s="267">
        <f t="shared" si="5079"/>
        <v>0</v>
      </c>
      <c r="I825" s="267">
        <f t="shared" si="5079"/>
        <v>0</v>
      </c>
      <c r="J825" s="267">
        <f t="shared" si="5079"/>
        <v>0</v>
      </c>
      <c r="K825" s="267">
        <f t="shared" si="5079"/>
        <v>0</v>
      </c>
      <c r="L825" s="266">
        <f t="shared" si="5079"/>
        <v>0</v>
      </c>
      <c r="M825" s="267">
        <f t="shared" si="5079"/>
        <v>0</v>
      </c>
      <c r="N825" s="182">
        <f t="shared" si="5079"/>
        <v>0</v>
      </c>
      <c r="O825" s="183">
        <f t="shared" si="5079"/>
        <v>0</v>
      </c>
      <c r="P825" s="184">
        <f t="shared" si="5079"/>
        <v>0</v>
      </c>
      <c r="Q825" s="184">
        <f t="shared" si="5079"/>
        <v>0</v>
      </c>
      <c r="R825" s="184">
        <f t="shared" si="5079"/>
        <v>0</v>
      </c>
      <c r="S825" s="184">
        <f t="shared" si="5079"/>
        <v>0</v>
      </c>
      <c r="T825" s="184">
        <f t="shared" si="5079"/>
        <v>0</v>
      </c>
      <c r="U825" s="184">
        <f t="shared" si="5079"/>
        <v>0</v>
      </c>
      <c r="V825" s="184">
        <f t="shared" si="5079"/>
        <v>0</v>
      </c>
    </row>
    <row r="826" spans="1:23" ht="12.75" customHeight="1" x14ac:dyDescent="0.2">
      <c r="A826" s="104">
        <f>IF(Foglio2!$J$7=1,TRUNC(Base!V826,0),TRUNC(Base!U826,0))</f>
        <v>0</v>
      </c>
      <c r="B826" s="245">
        <f t="shared" si="5030"/>
        <v>44658</v>
      </c>
      <c r="C826" s="494"/>
      <c r="D826" s="494"/>
      <c r="E826" s="259" t="s">
        <v>3</v>
      </c>
      <c r="F826" s="260">
        <v>21</v>
      </c>
      <c r="G826" s="248">
        <f>IF(Foglio2!$J$3=Foglio2!$E$3,Ausiliari_Coll.Scol.!E808,IF(Foglio2!$J$3=Foglio2!$E$4,Collab._Tecnici!E808,IF(Foglio2!$J$3=Foglio2!$E$5,Assistenti_Tecnici!E808,IF(Foglio2!$J$3=Foglio2!$E$6,Assistenti_Amm.vo!E808,IF(Foglio2!$J$3=Foglio2!$E$7,Resp_Coord_Amm.vo!E808,IF(Foglio2!$J$3=Foglio2!$E$8,Direttore_Amm.vo!E808,IF(Foglio2!$J$3=Foglio2!$E$9,Doc_mat_elem.re!E808,IF(Foglio2!$J$3=Foglio2!$E$10,Doc_dipl_scuola_sec.!E808,IF(Foglio2!$J$3=Foglio2!$E$11,Doc_scuola_media!E808,IF(Foglio2!$J$3=Foglio2!$E$12,Doc_laureati_scuola_sec.!E826,IF(Foglio2!$J$3=Foglio2!$E$13,Direttivi_capi_ist.!E808,0)))))))))))</f>
        <v>0</v>
      </c>
      <c r="H826" s="248">
        <f>IF(Foglio2!$J$3=Foglio2!$E$3,Ausiliari_Coll.Scol.!F808,IF(Foglio2!$J$3=Foglio2!$E$4,Collab._Tecnici!F808,IF(Foglio2!$J$3=Foglio2!$E$5,Assistenti_Tecnici!F808,IF(Foglio2!$J$3=Foglio2!$E$6,Assistenti_Amm.vo!F808,IF(Foglio2!$J$3=Foglio2!$E$7,Resp_Coord_Amm.vo!F808,IF(Foglio2!$J$3=Foglio2!$E$8,Direttore_Amm.vo!F808,IF(Foglio2!$J$3=Foglio2!$E$9,Doc_mat_elem.re!F808,IF(Foglio2!$J$3=Foglio2!$E$10,Doc_dipl_scuola_sec.!F808,IF(Foglio2!$J$3=Foglio2!$E$11,Doc_scuola_media!F808,IF(Foglio2!$J$3=Foglio2!$E$12,Doc_laureati_scuola_sec.!F826,IF(Foglio2!$J$3=Foglio2!$E$13,Direttivi_capi_ist.!F808,0)))))))))))</f>
        <v>0</v>
      </c>
      <c r="I826" s="248">
        <f>IF(Foglio2!$J$3=Foglio2!$E$3,Ausiliari_Coll.Scol.!G808,IF(Foglio2!$J$3=Foglio2!$E$4,Collab._Tecnici!G808,IF(Foglio2!$J$3=Foglio2!$E$5,Assistenti_Tecnici!G808,IF(Foglio2!$J$3=Foglio2!$E$6,Assistenti_Amm.vo!G808,IF(Foglio2!$J$3=Foglio2!$E$7,Resp_Coord_Amm.vo!G808,IF(Foglio2!$J$3=Foglio2!$E$8,Direttore_Amm.vo!G808,IF(Foglio2!$J$3=Foglio2!$E$9,Doc_mat_elem.re!G808,IF(Foglio2!$J$3=Foglio2!$E$10,Doc_dipl_scuola_sec.!G808,IF(Foglio2!$J$3=Foglio2!$E$11,Doc_scuola_media!G808,IF(Foglio2!$J$3=Foglio2!$E$12,Doc_laureati_scuola_sec.!G826,IF(Foglio2!$J$3=Foglio2!$E$13,Direttivi_capi_ist.!G808,0)))))))))))</f>
        <v>0</v>
      </c>
      <c r="J826" s="248">
        <f>IF(Foglio2!$J$3=Foglio2!$E$3,Ausiliari_Coll.Scol.!H808,IF(Foglio2!$J$3=Foglio2!$E$4,Collab._Tecnici!H808,IF(Foglio2!$J$3=Foglio2!$E$5,Assistenti_Tecnici!H808,IF(Foglio2!$J$3=Foglio2!$E$6,Assistenti_Amm.vo!H808,IF(Foglio2!$J$3=Foglio2!$E$7,Resp_Coord_Amm.vo!H808,IF(Foglio2!$J$3=Foglio2!$E$8,Direttore_Amm.vo!H808,IF(Foglio2!$J$3=Foglio2!$E$9,Doc_mat_elem.re!H808,IF(Foglio2!$J$3=Foglio2!$E$10,Doc_dipl_scuola_sec.!H808,IF(Foglio2!$J$3=Foglio2!$E$11,Doc_scuola_media!H808,IF(Foglio2!$J$3=Foglio2!$E$12,Doc_laureati_scuola_sec.!H826,IF(Foglio2!$J$3=Foglio2!$E$13,Direttivi_capi_ist.!H808,0)))))))))))</f>
        <v>0</v>
      </c>
      <c r="K826" s="248">
        <f>IF(Foglio2!$J$3=Foglio2!$E$3,Ausiliari_Coll.Scol.!I808,IF(Foglio2!$J$3=Foglio2!$E$4,Collab._Tecnici!I808,IF(Foglio2!$J$3=Foglio2!$E$5,Assistenti_Tecnici!I808,IF(Foglio2!$J$3=Foglio2!$E$6,Assistenti_Amm.vo!I808,IF(Foglio2!$J$3=Foglio2!$E$7,Resp_Coord_Amm.vo!I808,IF(Foglio2!$J$3=Foglio2!$E$8,Direttore_Amm.vo!I808,IF(Foglio2!$J$3=Foglio2!$E$9,Doc_mat_elem.re!I808,IF(Foglio2!$J$3=Foglio2!$E$10,Doc_dipl_scuola_sec.!I808,IF(Foglio2!$J$3=Foglio2!$E$11,Doc_scuola_media!I808,IF(Foglio2!$J$3=Foglio2!$E$12,Doc_laureati_scuola_sec.!I826,IF(Foglio2!$J$3=Foglio2!$E$13,Direttivi_capi_ist.!I808,0)))))))))))</f>
        <v>0</v>
      </c>
      <c r="L826" s="248">
        <f>IF(Foglio2!$J$3=Foglio2!$E$3,Ausiliari_Coll.Scol.!J808,IF(Foglio2!$J$3=Foglio2!$E$4,Collab._Tecnici!J808,IF(Foglio2!$J$3=Foglio2!$E$5,Assistenti_Tecnici!J808,IF(Foglio2!$J$3=Foglio2!$E$6,Assistenti_Amm.vo!J808,IF(Foglio2!$J$3=Foglio2!$E$7,Resp_Coord_Amm.vo!J808,IF(Foglio2!$J$3=Foglio2!$E$8,Direttore_Amm.vo!J808,IF(Foglio2!$J$3=Foglio2!$E$9,Doc_mat_elem.re!J808,IF(Foglio2!$J$3=Foglio2!$E$10,Doc_dipl_scuola_sec.!J808,IF(Foglio2!$J$3=Foglio2!$E$11,Doc_scuola_media!J808,IF(Foglio2!$J$3=Foglio2!$E$12,Doc_laureati_scuola_sec.!J826,IF(Foglio2!$J$3=Foglio2!$E$13,Direttivi_capi_ist.!J808,0)))))))))))</f>
        <v>0</v>
      </c>
      <c r="M826" s="249">
        <f>IF(Foglio2!$J$3=Foglio2!$E$3,Ausiliari_Coll.Scol.!K808,IF(Foglio2!$J$3=Foglio2!$E$4,Collab._Tecnici!K808,IF(Foglio2!$J$3=Foglio2!$E$5,Assistenti_Tecnici!K808,IF(Foglio2!$J$3=Foglio2!$E$6,Assistenti_Amm.vo!K808,IF(Foglio2!$J$3=Foglio2!$E$7,Resp_Coord_Amm.vo!K808,IF(Foglio2!$J$3=Foglio2!$E$8,Direttore_Amm.vo!K808,IF(Foglio2!$J$3=Foglio2!$E$9,Doc_mat_elem.re!K808,IF(Foglio2!$J$3=Foglio2!$E$10,Doc_dipl_scuola_sec.!K808,IF(Foglio2!$J$3=Foglio2!$E$11,Doc_scuola_media!K808,IF(Foglio2!$J$3=Foglio2!$E$12,Doc_laureati_scuola_sec.!K826,IF(Foglio2!$J$3=Foglio2!$E$13,Direttivi_capi_ist.!K808,0)))))))))))</f>
        <v>0</v>
      </c>
      <c r="N826" s="250">
        <f>IF(Foglio2!$J$3=Foglio2!$E$3,Ausiliari_Coll.Scol.!L808,IF(Foglio2!$J$3=Foglio2!$E$4,Collab._Tecnici!L808,IF(Foglio2!$J$3=Foglio2!$E$5,Assistenti_Tecnici!L808,IF(Foglio2!$J$3=Foglio2!$E$6,Assistenti_Amm.vo!L808,IF(Foglio2!$J$3=Foglio2!$E$7,Resp_Coord_Amm.vo!L808,IF(Foglio2!$J$3=Foglio2!$E$8,Direttore_Amm.vo!L808,IF(Foglio2!$J$3=Foglio2!$E$9,Doc_mat_elem.re!L808,IF(Foglio2!$J$3=Foglio2!$E$10,Doc_dipl_scuola_sec.!L808,IF(Foglio2!$J$3=Foglio2!$E$11,Doc_scuola_media!L808,IF(Foglio2!$J$3=Foglio2!$E$12,Doc_laureati_scuola_sec.!L826,IF(Foglio2!$J$3=Foglio2!$E$13,Direttivi_capi_ist.!L808,0)))))))))))</f>
        <v>0</v>
      </c>
      <c r="O826" s="251">
        <f>IF(Foglio2!$J$3=Foglio2!$E$3,Ausiliari_Coll.Scol.!M808,IF(Foglio2!$J$3=Foglio2!$E$4,Collab._Tecnici!M808,IF(Foglio2!$J$3=Foglio2!$E$5,Assistenti_Tecnici!M808,IF(Foglio2!$J$3=Foglio2!$E$6,Assistenti_Amm.vo!M808,IF(Foglio2!$J$3=Foglio2!$E$7,Resp_Coord_Amm.vo!M808,IF(Foglio2!$J$3=Foglio2!$E$8,Direttore_Amm.vo!M808,IF(Foglio2!$J$3=Foglio2!$E$9,Doc_mat_elem.re!M808,IF(Foglio2!$J$3=Foglio2!$E$10,Doc_dipl_scuola_sec.!M808,IF(Foglio2!$J$3=Foglio2!$E$11,Doc_scuola_media!M808,IF(Foglio2!$J$3=Foglio2!$E$12,Doc_laureati_scuola_sec.!M826,IF(Foglio2!$J$3=Foglio2!$E$13,Direttivi_capi_ist.!M808,0)))))))))))</f>
        <v>0</v>
      </c>
      <c r="P826" s="252">
        <f>IF(Foglio2!$J$3=Foglio2!$E$3,Ausiliari_Coll.Scol.!N808,IF(Foglio2!$J$3=Foglio2!$E$4,Collab._Tecnici!N808,IF(Foglio2!$J$3=Foglio2!$E$5,Assistenti_Tecnici!N808,IF(Foglio2!$J$3=Foglio2!$E$6,Assistenti_Amm.vo!N808,IF(Foglio2!$J$3=Foglio2!$E$7,Resp_Coord_Amm.vo!N808,IF(Foglio2!$J$3=Foglio2!$E$8,Direttore_Amm.vo!N808,IF(Foglio2!$J$3=Foglio2!$E$9,Doc_mat_elem.re!N808,IF(Foglio2!$J$3=Foglio2!$E$10,Doc_dipl_scuola_sec.!N808,IF(Foglio2!$J$3=Foglio2!$E$11,Doc_scuola_media!N808,IF(Foglio2!$J$3=Foglio2!$E$12,Doc_laureati_scuola_sec.!N826,IF(Foglio2!$J$3=Foglio2!$E$13,Direttivi_capi_ist.!N808,0)))))))))))</f>
        <v>0</v>
      </c>
      <c r="Q826" s="252">
        <f>IF(Foglio2!$J$3=Foglio2!$E$3,Ausiliari_Coll.Scol.!O808,IF(Foglio2!$J$3=Foglio2!$E$4,Collab._Tecnici!O808,IF(Foglio2!$J$3=Foglio2!$E$5,Assistenti_Tecnici!O808,IF(Foglio2!$J$3=Foglio2!$E$6,Assistenti_Amm.vo!O808,IF(Foglio2!$J$3=Foglio2!$E$7,Resp_Coord_Amm.vo!O808,IF(Foglio2!$J$3=Foglio2!$E$8,Direttore_Amm.vo!O808,IF(Foglio2!$J$3=Foglio2!$E$9,Doc_mat_elem.re!O808,IF(Foglio2!$J$3=Foglio2!$E$10,Doc_dipl_scuola_sec.!O808,IF(Foglio2!$J$3=Foglio2!$E$11,Doc_scuola_media!O808,IF(Foglio2!$J$3=Foglio2!$E$12,Doc_laureati_scuola_sec.!O826,IF(Foglio2!$J$3=Foglio2!$E$13,Direttivi_capi_ist.!O808,0)))))))))))</f>
        <v>0</v>
      </c>
      <c r="R826" s="252">
        <f>IF(Foglio2!$J$3=Foglio2!$E$3,Ausiliari_Coll.Scol.!P808,IF(Foglio2!$J$3=Foglio2!$E$4,Collab._Tecnici!P808,IF(Foglio2!$J$3=Foglio2!$E$5,Assistenti_Tecnici!P808,IF(Foglio2!$J$3=Foglio2!$E$6,Assistenti_Amm.vo!P808,IF(Foglio2!$J$3=Foglio2!$E$7,Resp_Coord_Amm.vo!P808,IF(Foglio2!$J$3=Foglio2!$E$8,Direttore_Amm.vo!P808,IF(Foglio2!$J$3=Foglio2!$E$9,Doc_mat_elem.re!P808,IF(Foglio2!$J$3=Foglio2!$E$10,Doc_dipl_scuola_sec.!P808,IF(Foglio2!$J$3=Foglio2!$E$11,Doc_scuola_media!P808,IF(Foglio2!$J$3=Foglio2!$E$12,Doc_laureati_scuola_sec.!P826,IF(Foglio2!$J$3=Foglio2!$E$13,Direttivi_capi_ist.!P808,0)))))))))))</f>
        <v>0</v>
      </c>
      <c r="S826" s="252">
        <f>IF(Foglio2!$J$3=Foglio2!$E$3,Ausiliari_Coll.Scol.!Q808,IF(Foglio2!$J$3=Foglio2!$E$4,Collab._Tecnici!Q808,IF(Foglio2!$J$3=Foglio2!$E$5,Assistenti_Tecnici!Q808,IF(Foglio2!$J$3=Foglio2!$E$6,Assistenti_Amm.vo!Q808,IF(Foglio2!$J$3=Foglio2!$E$7,Resp_Coord_Amm.vo!Q808,IF(Foglio2!$J$3=Foglio2!$E$8,Direttore_Amm.vo!Q808,IF(Foglio2!$J$3=Foglio2!$E$9,Doc_mat_elem.re!Q808,IF(Foglio2!$J$3=Foglio2!$E$10,Doc_dipl_scuola_sec.!Q808,IF(Foglio2!$J$3=Foglio2!$E$11,Doc_scuola_media!Q808,IF(Foglio2!$J$3=Foglio2!$E$12,Doc_laureati_scuola_sec.!Q826,IF(Foglio2!$J$3=Foglio2!$E$13,Direttivi_capi_ist.!Q808,0)))))))))))</f>
        <v>0</v>
      </c>
      <c r="T826" s="252">
        <f>IF(Foglio2!$J$3=Foglio2!$E$3,Ausiliari_Coll.Scol.!R808,IF(Foglio2!$J$3=Foglio2!$E$4,Collab._Tecnici!R808,IF(Foglio2!$J$3=Foglio2!$E$5,Assistenti_Tecnici!R808,IF(Foglio2!$J$3=Foglio2!$E$6,Assistenti_Amm.vo!R808,IF(Foglio2!$J$3=Foglio2!$E$7,Resp_Coord_Amm.vo!R808,IF(Foglio2!$J$3=Foglio2!$E$8,Direttore_Amm.vo!R808,IF(Foglio2!$J$3=Foglio2!$E$9,Doc_mat_elem.re!R808,IF(Foglio2!$J$3=Foglio2!$E$10,Doc_dipl_scuola_sec.!R808,IF(Foglio2!$J$3=Foglio2!$E$11,Doc_scuola_media!R808,IF(Foglio2!$J$3=Foglio2!$E$12,Doc_laureati_scuola_sec.!R826,IF(Foglio2!$J$3=Foglio2!$E$13,Direttivi_capi_ist.!R808,0)))))))))))</f>
        <v>0</v>
      </c>
      <c r="U826" s="252">
        <f t="shared" ref="U826" si="5080">(P826)/12*0.8</f>
        <v>0</v>
      </c>
      <c r="V826" s="252">
        <f t="shared" ref="V826" si="5081">(P826+R826)/12*0.8</f>
        <v>0</v>
      </c>
      <c r="W826" s="253" t="str">
        <f t="shared" ref="W826" si="5082">"Fascia Da "&amp;F826&amp;" a "&amp;F827&amp;" Decorrenza "&amp;DAY(C820)&amp;"/"&amp;MONTH(C820)&amp;"/"&amp;YEAR(C820)</f>
        <v>Fascia Da 21 a 27 Decorrenza 1/4/2022</v>
      </c>
    </row>
    <row r="827" spans="1:23" ht="9" customHeight="1" x14ac:dyDescent="0.2">
      <c r="B827" s="245">
        <f t="shared" si="5030"/>
        <v>44659</v>
      </c>
      <c r="C827" s="494"/>
      <c r="D827" s="494"/>
      <c r="E827" s="254" t="s">
        <v>4</v>
      </c>
      <c r="F827" s="255">
        <v>27</v>
      </c>
      <c r="G827" s="267">
        <f t="shared" ref="G827:V839" si="5083">G826*1936.27</f>
        <v>0</v>
      </c>
      <c r="H827" s="267">
        <f t="shared" si="5083"/>
        <v>0</v>
      </c>
      <c r="I827" s="267">
        <f t="shared" si="5083"/>
        <v>0</v>
      </c>
      <c r="J827" s="267">
        <f t="shared" si="5083"/>
        <v>0</v>
      </c>
      <c r="K827" s="267">
        <f t="shared" si="5083"/>
        <v>0</v>
      </c>
      <c r="L827" s="266">
        <f t="shared" si="5083"/>
        <v>0</v>
      </c>
      <c r="M827" s="267">
        <f t="shared" si="5083"/>
        <v>0</v>
      </c>
      <c r="N827" s="182">
        <f t="shared" si="5083"/>
        <v>0</v>
      </c>
      <c r="O827" s="183">
        <f t="shared" si="5083"/>
        <v>0</v>
      </c>
      <c r="P827" s="184">
        <f t="shared" si="5083"/>
        <v>0</v>
      </c>
      <c r="Q827" s="184">
        <f t="shared" si="5083"/>
        <v>0</v>
      </c>
      <c r="R827" s="184">
        <f t="shared" si="5083"/>
        <v>0</v>
      </c>
      <c r="S827" s="184">
        <f t="shared" si="5083"/>
        <v>0</v>
      </c>
      <c r="T827" s="184">
        <f t="shared" si="5083"/>
        <v>0</v>
      </c>
      <c r="U827" s="184">
        <f t="shared" si="5083"/>
        <v>0</v>
      </c>
      <c r="V827" s="184">
        <f t="shared" si="5083"/>
        <v>0</v>
      </c>
    </row>
    <row r="828" spans="1:23" ht="12.75" customHeight="1" x14ac:dyDescent="0.2">
      <c r="A828" s="104">
        <f>IF(Foglio2!$J$7=1,TRUNC(Base!V828,0),TRUNC(Base!U828,0))</f>
        <v>0</v>
      </c>
      <c r="B828" s="245">
        <f t="shared" si="5030"/>
        <v>44660</v>
      </c>
      <c r="C828" s="494"/>
      <c r="D828" s="494"/>
      <c r="E828" s="259" t="s">
        <v>3</v>
      </c>
      <c r="F828" s="260">
        <v>28</v>
      </c>
      <c r="G828" s="248">
        <f>IF(Foglio2!$J$3=Foglio2!$E$3,Ausiliari_Coll.Scol.!E810,IF(Foglio2!$J$3=Foglio2!$E$4,Collab._Tecnici!E810,IF(Foglio2!$J$3=Foglio2!$E$5,Assistenti_Tecnici!E810,IF(Foglio2!$J$3=Foglio2!$E$6,Assistenti_Amm.vo!E810,IF(Foglio2!$J$3=Foglio2!$E$7,Resp_Coord_Amm.vo!E810,IF(Foglio2!$J$3=Foglio2!$E$8,Direttore_Amm.vo!E810,IF(Foglio2!$J$3=Foglio2!$E$9,Doc_mat_elem.re!E810,IF(Foglio2!$J$3=Foglio2!$E$10,Doc_dipl_scuola_sec.!E810,IF(Foglio2!$J$3=Foglio2!$E$11,Doc_scuola_media!E810,IF(Foglio2!$J$3=Foglio2!$E$12,Doc_laureati_scuola_sec.!E828,IF(Foglio2!$J$3=Foglio2!$E$13,Direttivi_capi_ist.!E810,0)))))))))))</f>
        <v>0</v>
      </c>
      <c r="H828" s="248">
        <f>IF(Foglio2!$J$3=Foglio2!$E$3,Ausiliari_Coll.Scol.!F810,IF(Foglio2!$J$3=Foglio2!$E$4,Collab._Tecnici!F810,IF(Foglio2!$J$3=Foglio2!$E$5,Assistenti_Tecnici!F810,IF(Foglio2!$J$3=Foglio2!$E$6,Assistenti_Amm.vo!F810,IF(Foglio2!$J$3=Foglio2!$E$7,Resp_Coord_Amm.vo!F810,IF(Foglio2!$J$3=Foglio2!$E$8,Direttore_Amm.vo!F810,IF(Foglio2!$J$3=Foglio2!$E$9,Doc_mat_elem.re!F810,IF(Foglio2!$J$3=Foglio2!$E$10,Doc_dipl_scuola_sec.!F810,IF(Foglio2!$J$3=Foglio2!$E$11,Doc_scuola_media!F810,IF(Foglio2!$J$3=Foglio2!$E$12,Doc_laureati_scuola_sec.!F828,IF(Foglio2!$J$3=Foglio2!$E$13,Direttivi_capi_ist.!F810,0)))))))))))</f>
        <v>0</v>
      </c>
      <c r="I828" s="248">
        <f>IF(Foglio2!$J$3=Foglio2!$E$3,Ausiliari_Coll.Scol.!G810,IF(Foglio2!$J$3=Foglio2!$E$4,Collab._Tecnici!G810,IF(Foglio2!$J$3=Foglio2!$E$5,Assistenti_Tecnici!G810,IF(Foglio2!$J$3=Foglio2!$E$6,Assistenti_Amm.vo!G810,IF(Foglio2!$J$3=Foglio2!$E$7,Resp_Coord_Amm.vo!G810,IF(Foglio2!$J$3=Foglio2!$E$8,Direttore_Amm.vo!G810,IF(Foglio2!$J$3=Foglio2!$E$9,Doc_mat_elem.re!G810,IF(Foglio2!$J$3=Foglio2!$E$10,Doc_dipl_scuola_sec.!G810,IF(Foglio2!$J$3=Foglio2!$E$11,Doc_scuola_media!G810,IF(Foglio2!$J$3=Foglio2!$E$12,Doc_laureati_scuola_sec.!G828,IF(Foglio2!$J$3=Foglio2!$E$13,Direttivi_capi_ist.!G810,0)))))))))))</f>
        <v>0</v>
      </c>
      <c r="J828" s="248">
        <f>IF(Foglio2!$J$3=Foglio2!$E$3,Ausiliari_Coll.Scol.!H810,IF(Foglio2!$J$3=Foglio2!$E$4,Collab._Tecnici!H810,IF(Foglio2!$J$3=Foglio2!$E$5,Assistenti_Tecnici!H810,IF(Foglio2!$J$3=Foglio2!$E$6,Assistenti_Amm.vo!H810,IF(Foglio2!$J$3=Foglio2!$E$7,Resp_Coord_Amm.vo!H810,IF(Foglio2!$J$3=Foglio2!$E$8,Direttore_Amm.vo!H810,IF(Foglio2!$J$3=Foglio2!$E$9,Doc_mat_elem.re!H810,IF(Foglio2!$J$3=Foglio2!$E$10,Doc_dipl_scuola_sec.!H810,IF(Foglio2!$J$3=Foglio2!$E$11,Doc_scuola_media!H810,IF(Foglio2!$J$3=Foglio2!$E$12,Doc_laureati_scuola_sec.!H828,IF(Foglio2!$J$3=Foglio2!$E$13,Direttivi_capi_ist.!H810,0)))))))))))</f>
        <v>0</v>
      </c>
      <c r="K828" s="248">
        <f>IF(Foglio2!$J$3=Foglio2!$E$3,Ausiliari_Coll.Scol.!I810,IF(Foglio2!$J$3=Foglio2!$E$4,Collab._Tecnici!I810,IF(Foglio2!$J$3=Foglio2!$E$5,Assistenti_Tecnici!I810,IF(Foglio2!$J$3=Foglio2!$E$6,Assistenti_Amm.vo!I810,IF(Foglio2!$J$3=Foglio2!$E$7,Resp_Coord_Amm.vo!I810,IF(Foglio2!$J$3=Foglio2!$E$8,Direttore_Amm.vo!I810,IF(Foglio2!$J$3=Foglio2!$E$9,Doc_mat_elem.re!I810,IF(Foglio2!$J$3=Foglio2!$E$10,Doc_dipl_scuola_sec.!I810,IF(Foglio2!$J$3=Foglio2!$E$11,Doc_scuola_media!I810,IF(Foglio2!$J$3=Foglio2!$E$12,Doc_laureati_scuola_sec.!I828,IF(Foglio2!$J$3=Foglio2!$E$13,Direttivi_capi_ist.!I810,0)))))))))))</f>
        <v>0</v>
      </c>
      <c r="L828" s="248">
        <f>IF(Foglio2!$J$3=Foglio2!$E$3,Ausiliari_Coll.Scol.!J810,IF(Foglio2!$J$3=Foglio2!$E$4,Collab._Tecnici!J810,IF(Foglio2!$J$3=Foglio2!$E$5,Assistenti_Tecnici!J810,IF(Foglio2!$J$3=Foglio2!$E$6,Assistenti_Amm.vo!J810,IF(Foglio2!$J$3=Foglio2!$E$7,Resp_Coord_Amm.vo!J810,IF(Foglio2!$J$3=Foglio2!$E$8,Direttore_Amm.vo!J810,IF(Foglio2!$J$3=Foglio2!$E$9,Doc_mat_elem.re!J810,IF(Foglio2!$J$3=Foglio2!$E$10,Doc_dipl_scuola_sec.!J810,IF(Foglio2!$J$3=Foglio2!$E$11,Doc_scuola_media!J810,IF(Foglio2!$J$3=Foglio2!$E$12,Doc_laureati_scuola_sec.!J828,IF(Foglio2!$J$3=Foglio2!$E$13,Direttivi_capi_ist.!J810,0)))))))))))</f>
        <v>0</v>
      </c>
      <c r="M828" s="249">
        <f>IF(Foglio2!$J$3=Foglio2!$E$3,Ausiliari_Coll.Scol.!K810,IF(Foglio2!$J$3=Foglio2!$E$4,Collab._Tecnici!K810,IF(Foglio2!$J$3=Foglio2!$E$5,Assistenti_Tecnici!K810,IF(Foglio2!$J$3=Foglio2!$E$6,Assistenti_Amm.vo!K810,IF(Foglio2!$J$3=Foglio2!$E$7,Resp_Coord_Amm.vo!K810,IF(Foglio2!$J$3=Foglio2!$E$8,Direttore_Amm.vo!K810,IF(Foglio2!$J$3=Foglio2!$E$9,Doc_mat_elem.re!K810,IF(Foglio2!$J$3=Foglio2!$E$10,Doc_dipl_scuola_sec.!K810,IF(Foglio2!$J$3=Foglio2!$E$11,Doc_scuola_media!K810,IF(Foglio2!$J$3=Foglio2!$E$12,Doc_laureati_scuola_sec.!K828,IF(Foglio2!$J$3=Foglio2!$E$13,Direttivi_capi_ist.!K810,0)))))))))))</f>
        <v>0</v>
      </c>
      <c r="N828" s="250">
        <f>IF(Foglio2!$J$3=Foglio2!$E$3,Ausiliari_Coll.Scol.!L810,IF(Foglio2!$J$3=Foglio2!$E$4,Collab._Tecnici!L810,IF(Foglio2!$J$3=Foglio2!$E$5,Assistenti_Tecnici!L810,IF(Foglio2!$J$3=Foglio2!$E$6,Assistenti_Amm.vo!L810,IF(Foglio2!$J$3=Foglio2!$E$7,Resp_Coord_Amm.vo!L810,IF(Foglio2!$J$3=Foglio2!$E$8,Direttore_Amm.vo!L810,IF(Foglio2!$J$3=Foglio2!$E$9,Doc_mat_elem.re!L810,IF(Foglio2!$J$3=Foglio2!$E$10,Doc_dipl_scuola_sec.!L810,IF(Foglio2!$J$3=Foglio2!$E$11,Doc_scuola_media!L810,IF(Foglio2!$J$3=Foglio2!$E$12,Doc_laureati_scuola_sec.!L828,IF(Foglio2!$J$3=Foglio2!$E$13,Direttivi_capi_ist.!L810,0)))))))))))</f>
        <v>0</v>
      </c>
      <c r="O828" s="251">
        <f>IF(Foglio2!$J$3=Foglio2!$E$3,Ausiliari_Coll.Scol.!M810,IF(Foglio2!$J$3=Foglio2!$E$4,Collab._Tecnici!M810,IF(Foglio2!$J$3=Foglio2!$E$5,Assistenti_Tecnici!M810,IF(Foglio2!$J$3=Foglio2!$E$6,Assistenti_Amm.vo!M810,IF(Foglio2!$J$3=Foglio2!$E$7,Resp_Coord_Amm.vo!M810,IF(Foglio2!$J$3=Foglio2!$E$8,Direttore_Amm.vo!M810,IF(Foglio2!$J$3=Foglio2!$E$9,Doc_mat_elem.re!M810,IF(Foglio2!$J$3=Foglio2!$E$10,Doc_dipl_scuola_sec.!M810,IF(Foglio2!$J$3=Foglio2!$E$11,Doc_scuola_media!M810,IF(Foglio2!$J$3=Foglio2!$E$12,Doc_laureati_scuola_sec.!M828,IF(Foglio2!$J$3=Foglio2!$E$13,Direttivi_capi_ist.!M810,0)))))))))))</f>
        <v>0</v>
      </c>
      <c r="P828" s="252">
        <f>IF(Foglio2!$J$3=Foglio2!$E$3,Ausiliari_Coll.Scol.!N810,IF(Foglio2!$J$3=Foglio2!$E$4,Collab._Tecnici!N810,IF(Foglio2!$J$3=Foglio2!$E$5,Assistenti_Tecnici!N810,IF(Foglio2!$J$3=Foglio2!$E$6,Assistenti_Amm.vo!N810,IF(Foglio2!$J$3=Foglio2!$E$7,Resp_Coord_Amm.vo!N810,IF(Foglio2!$J$3=Foglio2!$E$8,Direttore_Amm.vo!N810,IF(Foglio2!$J$3=Foglio2!$E$9,Doc_mat_elem.re!N810,IF(Foglio2!$J$3=Foglio2!$E$10,Doc_dipl_scuola_sec.!N810,IF(Foglio2!$J$3=Foglio2!$E$11,Doc_scuola_media!N810,IF(Foglio2!$J$3=Foglio2!$E$12,Doc_laureati_scuola_sec.!N828,IF(Foglio2!$J$3=Foglio2!$E$13,Direttivi_capi_ist.!N810,0)))))))))))</f>
        <v>0</v>
      </c>
      <c r="Q828" s="252">
        <f>IF(Foglio2!$J$3=Foglio2!$E$3,Ausiliari_Coll.Scol.!O810,IF(Foglio2!$J$3=Foglio2!$E$4,Collab._Tecnici!O810,IF(Foglio2!$J$3=Foglio2!$E$5,Assistenti_Tecnici!O810,IF(Foglio2!$J$3=Foglio2!$E$6,Assistenti_Amm.vo!O810,IF(Foglio2!$J$3=Foglio2!$E$7,Resp_Coord_Amm.vo!O810,IF(Foglio2!$J$3=Foglio2!$E$8,Direttore_Amm.vo!O810,IF(Foglio2!$J$3=Foglio2!$E$9,Doc_mat_elem.re!O810,IF(Foglio2!$J$3=Foglio2!$E$10,Doc_dipl_scuola_sec.!O810,IF(Foglio2!$J$3=Foglio2!$E$11,Doc_scuola_media!O810,IF(Foglio2!$J$3=Foglio2!$E$12,Doc_laureati_scuola_sec.!O828,IF(Foglio2!$J$3=Foglio2!$E$13,Direttivi_capi_ist.!O810,0)))))))))))</f>
        <v>0</v>
      </c>
      <c r="R828" s="252">
        <f>IF(Foglio2!$J$3=Foglio2!$E$3,Ausiliari_Coll.Scol.!P810,IF(Foglio2!$J$3=Foglio2!$E$4,Collab._Tecnici!P810,IF(Foglio2!$J$3=Foglio2!$E$5,Assistenti_Tecnici!P810,IF(Foglio2!$J$3=Foglio2!$E$6,Assistenti_Amm.vo!P810,IF(Foglio2!$J$3=Foglio2!$E$7,Resp_Coord_Amm.vo!P810,IF(Foglio2!$J$3=Foglio2!$E$8,Direttore_Amm.vo!P810,IF(Foglio2!$J$3=Foglio2!$E$9,Doc_mat_elem.re!P810,IF(Foglio2!$J$3=Foglio2!$E$10,Doc_dipl_scuola_sec.!P810,IF(Foglio2!$J$3=Foglio2!$E$11,Doc_scuola_media!P810,IF(Foglio2!$J$3=Foglio2!$E$12,Doc_laureati_scuola_sec.!P828,IF(Foglio2!$J$3=Foglio2!$E$13,Direttivi_capi_ist.!P810,0)))))))))))</f>
        <v>0</v>
      </c>
      <c r="S828" s="252">
        <f>IF(Foglio2!$J$3=Foglio2!$E$3,Ausiliari_Coll.Scol.!Q810,IF(Foglio2!$J$3=Foglio2!$E$4,Collab._Tecnici!Q810,IF(Foglio2!$J$3=Foglio2!$E$5,Assistenti_Tecnici!Q810,IF(Foglio2!$J$3=Foglio2!$E$6,Assistenti_Amm.vo!Q810,IF(Foglio2!$J$3=Foglio2!$E$7,Resp_Coord_Amm.vo!Q810,IF(Foglio2!$J$3=Foglio2!$E$8,Direttore_Amm.vo!Q810,IF(Foglio2!$J$3=Foglio2!$E$9,Doc_mat_elem.re!Q810,IF(Foglio2!$J$3=Foglio2!$E$10,Doc_dipl_scuola_sec.!Q810,IF(Foglio2!$J$3=Foglio2!$E$11,Doc_scuola_media!Q810,IF(Foglio2!$J$3=Foglio2!$E$12,Doc_laureati_scuola_sec.!Q828,IF(Foglio2!$J$3=Foglio2!$E$13,Direttivi_capi_ist.!Q810,0)))))))))))</f>
        <v>0</v>
      </c>
      <c r="T828" s="252">
        <f>IF(Foglio2!$J$3=Foglio2!$E$3,Ausiliari_Coll.Scol.!R810,IF(Foglio2!$J$3=Foglio2!$E$4,Collab._Tecnici!R810,IF(Foglio2!$J$3=Foglio2!$E$5,Assistenti_Tecnici!R810,IF(Foglio2!$J$3=Foglio2!$E$6,Assistenti_Amm.vo!R810,IF(Foglio2!$J$3=Foglio2!$E$7,Resp_Coord_Amm.vo!R810,IF(Foglio2!$J$3=Foglio2!$E$8,Direttore_Amm.vo!R810,IF(Foglio2!$J$3=Foglio2!$E$9,Doc_mat_elem.re!R810,IF(Foglio2!$J$3=Foglio2!$E$10,Doc_dipl_scuola_sec.!R810,IF(Foglio2!$J$3=Foglio2!$E$11,Doc_scuola_media!R810,IF(Foglio2!$J$3=Foglio2!$E$12,Doc_laureati_scuola_sec.!R828,IF(Foglio2!$J$3=Foglio2!$E$13,Direttivi_capi_ist.!R810,0)))))))))))</f>
        <v>0</v>
      </c>
      <c r="U828" s="252">
        <f t="shared" ref="U828" si="5084">(P828)/12*0.8</f>
        <v>0</v>
      </c>
      <c r="V828" s="252">
        <f t="shared" ref="V828" si="5085">(P828+R828)/12*0.8</f>
        <v>0</v>
      </c>
      <c r="W828" s="253" t="str">
        <f t="shared" ref="W828" si="5086">"Fascia Da "&amp;F828&amp;" a "&amp;F829&amp;" Decorrenza "&amp;DAY(C820)&amp;"/"&amp;MONTH(C820)&amp;"/"&amp;YEAR(C820)</f>
        <v>Fascia Da 28 a 34 Decorrenza 1/4/2022</v>
      </c>
    </row>
    <row r="829" spans="1:23" ht="9" customHeight="1" x14ac:dyDescent="0.2">
      <c r="B829" s="245">
        <f t="shared" si="5030"/>
        <v>44661</v>
      </c>
      <c r="C829" s="494"/>
      <c r="D829" s="494"/>
      <c r="E829" s="254" t="s">
        <v>4</v>
      </c>
      <c r="F829" s="255">
        <v>34</v>
      </c>
      <c r="G829" s="267">
        <f t="shared" ref="G829:V841" si="5087">G828*1936.27</f>
        <v>0</v>
      </c>
      <c r="H829" s="267">
        <f t="shared" si="5087"/>
        <v>0</v>
      </c>
      <c r="I829" s="267">
        <f t="shared" si="5087"/>
        <v>0</v>
      </c>
      <c r="J829" s="267">
        <f t="shared" si="5087"/>
        <v>0</v>
      </c>
      <c r="K829" s="267">
        <f t="shared" si="5087"/>
        <v>0</v>
      </c>
      <c r="L829" s="266">
        <f t="shared" si="5087"/>
        <v>0</v>
      </c>
      <c r="M829" s="267">
        <f t="shared" si="5087"/>
        <v>0</v>
      </c>
      <c r="N829" s="182">
        <f t="shared" si="5087"/>
        <v>0</v>
      </c>
      <c r="O829" s="183">
        <f t="shared" si="5087"/>
        <v>0</v>
      </c>
      <c r="P829" s="184">
        <f t="shared" si="5087"/>
        <v>0</v>
      </c>
      <c r="Q829" s="184">
        <f t="shared" si="5087"/>
        <v>0</v>
      </c>
      <c r="R829" s="184">
        <f t="shared" si="5087"/>
        <v>0</v>
      </c>
      <c r="S829" s="184">
        <f t="shared" si="5087"/>
        <v>0</v>
      </c>
      <c r="T829" s="184">
        <f t="shared" si="5087"/>
        <v>0</v>
      </c>
      <c r="U829" s="184">
        <f t="shared" si="5087"/>
        <v>0</v>
      </c>
      <c r="V829" s="184">
        <f t="shared" si="5087"/>
        <v>0</v>
      </c>
    </row>
    <row r="830" spans="1:23" ht="12.75" customHeight="1" x14ac:dyDescent="0.2">
      <c r="A830" s="104">
        <f>IF(Foglio2!$J$7=1,TRUNC(Base!V830,0),TRUNC(Base!U830,0))</f>
        <v>0</v>
      </c>
      <c r="B830" s="245">
        <f t="shared" si="5030"/>
        <v>44662</v>
      </c>
      <c r="C830" s="494"/>
      <c r="D830" s="494"/>
      <c r="E830" s="259" t="s">
        <v>3</v>
      </c>
      <c r="F830" s="260">
        <v>35</v>
      </c>
      <c r="G830" s="248">
        <f>IF(Foglio2!$J$3=Foglio2!$E$3,Ausiliari_Coll.Scol.!E812,IF(Foglio2!$J$3=Foglio2!$E$4,Collab._Tecnici!E812,IF(Foglio2!$J$3=Foglio2!$E$5,Assistenti_Tecnici!E812,IF(Foglio2!$J$3=Foglio2!$E$6,Assistenti_Amm.vo!E812,IF(Foglio2!$J$3=Foglio2!$E$7,Resp_Coord_Amm.vo!E812,IF(Foglio2!$J$3=Foglio2!$E$8,Direttore_Amm.vo!E812,IF(Foglio2!$J$3=Foglio2!$E$9,Doc_mat_elem.re!E812,IF(Foglio2!$J$3=Foglio2!$E$10,Doc_dipl_scuola_sec.!E812,IF(Foglio2!$J$3=Foglio2!$E$11,Doc_scuola_media!E812,IF(Foglio2!$J$3=Foglio2!$E$12,Doc_laureati_scuola_sec.!E830,IF(Foglio2!$J$3=Foglio2!$E$13,Direttivi_capi_ist.!E812,0)))))))))))</f>
        <v>0</v>
      </c>
      <c r="H830" s="248">
        <f>IF(Foglio2!$J$3=Foglio2!$E$3,Ausiliari_Coll.Scol.!F812,IF(Foglio2!$J$3=Foglio2!$E$4,Collab._Tecnici!F812,IF(Foglio2!$J$3=Foglio2!$E$5,Assistenti_Tecnici!F812,IF(Foglio2!$J$3=Foglio2!$E$6,Assistenti_Amm.vo!F812,IF(Foglio2!$J$3=Foglio2!$E$7,Resp_Coord_Amm.vo!F812,IF(Foglio2!$J$3=Foglio2!$E$8,Direttore_Amm.vo!F812,IF(Foglio2!$J$3=Foglio2!$E$9,Doc_mat_elem.re!F812,IF(Foglio2!$J$3=Foglio2!$E$10,Doc_dipl_scuola_sec.!F812,IF(Foglio2!$J$3=Foglio2!$E$11,Doc_scuola_media!F812,IF(Foglio2!$J$3=Foglio2!$E$12,Doc_laureati_scuola_sec.!F830,IF(Foglio2!$J$3=Foglio2!$E$13,Direttivi_capi_ist.!F812,0)))))))))))</f>
        <v>0</v>
      </c>
      <c r="I830" s="248">
        <f>IF(Foglio2!$J$3=Foglio2!$E$3,Ausiliari_Coll.Scol.!G812,IF(Foglio2!$J$3=Foglio2!$E$4,Collab._Tecnici!G812,IF(Foglio2!$J$3=Foglio2!$E$5,Assistenti_Tecnici!G812,IF(Foglio2!$J$3=Foglio2!$E$6,Assistenti_Amm.vo!G812,IF(Foglio2!$J$3=Foglio2!$E$7,Resp_Coord_Amm.vo!G812,IF(Foglio2!$J$3=Foglio2!$E$8,Direttore_Amm.vo!G812,IF(Foglio2!$J$3=Foglio2!$E$9,Doc_mat_elem.re!G812,IF(Foglio2!$J$3=Foglio2!$E$10,Doc_dipl_scuola_sec.!G812,IF(Foglio2!$J$3=Foglio2!$E$11,Doc_scuola_media!G812,IF(Foglio2!$J$3=Foglio2!$E$12,Doc_laureati_scuola_sec.!G830,IF(Foglio2!$J$3=Foglio2!$E$13,Direttivi_capi_ist.!G812,0)))))))))))</f>
        <v>0</v>
      </c>
      <c r="J830" s="248">
        <f>IF(Foglio2!$J$3=Foglio2!$E$3,Ausiliari_Coll.Scol.!H812,IF(Foglio2!$J$3=Foglio2!$E$4,Collab._Tecnici!H812,IF(Foglio2!$J$3=Foglio2!$E$5,Assistenti_Tecnici!H812,IF(Foglio2!$J$3=Foglio2!$E$6,Assistenti_Amm.vo!H812,IF(Foglio2!$J$3=Foglio2!$E$7,Resp_Coord_Amm.vo!H812,IF(Foglio2!$J$3=Foglio2!$E$8,Direttore_Amm.vo!H812,IF(Foglio2!$J$3=Foglio2!$E$9,Doc_mat_elem.re!H812,IF(Foglio2!$J$3=Foglio2!$E$10,Doc_dipl_scuola_sec.!H812,IF(Foglio2!$J$3=Foglio2!$E$11,Doc_scuola_media!H812,IF(Foglio2!$J$3=Foglio2!$E$12,Doc_laureati_scuola_sec.!H830,IF(Foglio2!$J$3=Foglio2!$E$13,Direttivi_capi_ist.!H812,0)))))))))))</f>
        <v>0</v>
      </c>
      <c r="K830" s="248">
        <f>IF(Foglio2!$J$3=Foglio2!$E$3,Ausiliari_Coll.Scol.!I812,IF(Foglio2!$J$3=Foglio2!$E$4,Collab._Tecnici!I812,IF(Foglio2!$J$3=Foglio2!$E$5,Assistenti_Tecnici!I812,IF(Foglio2!$J$3=Foglio2!$E$6,Assistenti_Amm.vo!I812,IF(Foglio2!$J$3=Foglio2!$E$7,Resp_Coord_Amm.vo!I812,IF(Foglio2!$J$3=Foglio2!$E$8,Direttore_Amm.vo!I812,IF(Foglio2!$J$3=Foglio2!$E$9,Doc_mat_elem.re!I812,IF(Foglio2!$J$3=Foglio2!$E$10,Doc_dipl_scuola_sec.!I812,IF(Foglio2!$J$3=Foglio2!$E$11,Doc_scuola_media!I812,IF(Foglio2!$J$3=Foglio2!$E$12,Doc_laureati_scuola_sec.!I830,IF(Foglio2!$J$3=Foglio2!$E$13,Direttivi_capi_ist.!I812,0)))))))))))</f>
        <v>0</v>
      </c>
      <c r="L830" s="248">
        <f>IF(Foglio2!$J$3=Foglio2!$E$3,Ausiliari_Coll.Scol.!J812,IF(Foglio2!$J$3=Foglio2!$E$4,Collab._Tecnici!J812,IF(Foglio2!$J$3=Foglio2!$E$5,Assistenti_Tecnici!J812,IF(Foglio2!$J$3=Foglio2!$E$6,Assistenti_Amm.vo!J812,IF(Foglio2!$J$3=Foglio2!$E$7,Resp_Coord_Amm.vo!J812,IF(Foglio2!$J$3=Foglio2!$E$8,Direttore_Amm.vo!J812,IF(Foglio2!$J$3=Foglio2!$E$9,Doc_mat_elem.re!J812,IF(Foglio2!$J$3=Foglio2!$E$10,Doc_dipl_scuola_sec.!J812,IF(Foglio2!$J$3=Foglio2!$E$11,Doc_scuola_media!J812,IF(Foglio2!$J$3=Foglio2!$E$12,Doc_laureati_scuola_sec.!J830,IF(Foglio2!$J$3=Foglio2!$E$13,Direttivi_capi_ist.!J812,0)))))))))))</f>
        <v>0</v>
      </c>
      <c r="M830" s="249">
        <f>IF(Foglio2!$J$3=Foglio2!$E$3,Ausiliari_Coll.Scol.!K812,IF(Foglio2!$J$3=Foglio2!$E$4,Collab._Tecnici!K812,IF(Foglio2!$J$3=Foglio2!$E$5,Assistenti_Tecnici!K812,IF(Foglio2!$J$3=Foglio2!$E$6,Assistenti_Amm.vo!K812,IF(Foglio2!$J$3=Foglio2!$E$7,Resp_Coord_Amm.vo!K812,IF(Foglio2!$J$3=Foglio2!$E$8,Direttore_Amm.vo!K812,IF(Foglio2!$J$3=Foglio2!$E$9,Doc_mat_elem.re!K812,IF(Foglio2!$J$3=Foglio2!$E$10,Doc_dipl_scuola_sec.!K812,IF(Foglio2!$J$3=Foglio2!$E$11,Doc_scuola_media!K812,IF(Foglio2!$J$3=Foglio2!$E$12,Doc_laureati_scuola_sec.!K830,IF(Foglio2!$J$3=Foglio2!$E$13,Direttivi_capi_ist.!K812,0)))))))))))</f>
        <v>0</v>
      </c>
      <c r="N830" s="250">
        <f>IF(Foglio2!$J$3=Foglio2!$E$3,Ausiliari_Coll.Scol.!L812,IF(Foglio2!$J$3=Foglio2!$E$4,Collab._Tecnici!L812,IF(Foglio2!$J$3=Foglio2!$E$5,Assistenti_Tecnici!L812,IF(Foglio2!$J$3=Foglio2!$E$6,Assistenti_Amm.vo!L812,IF(Foglio2!$J$3=Foglio2!$E$7,Resp_Coord_Amm.vo!L812,IF(Foglio2!$J$3=Foglio2!$E$8,Direttore_Amm.vo!L812,IF(Foglio2!$J$3=Foglio2!$E$9,Doc_mat_elem.re!L812,IF(Foglio2!$J$3=Foglio2!$E$10,Doc_dipl_scuola_sec.!L812,IF(Foglio2!$J$3=Foglio2!$E$11,Doc_scuola_media!L812,IF(Foglio2!$J$3=Foglio2!$E$12,Doc_laureati_scuola_sec.!L830,IF(Foglio2!$J$3=Foglio2!$E$13,Direttivi_capi_ist.!L812,0)))))))))))</f>
        <v>0</v>
      </c>
      <c r="O830" s="251">
        <f>IF(Foglio2!$J$3=Foglio2!$E$3,Ausiliari_Coll.Scol.!M812,IF(Foglio2!$J$3=Foglio2!$E$4,Collab._Tecnici!M812,IF(Foglio2!$J$3=Foglio2!$E$5,Assistenti_Tecnici!M812,IF(Foglio2!$J$3=Foglio2!$E$6,Assistenti_Amm.vo!M812,IF(Foglio2!$J$3=Foglio2!$E$7,Resp_Coord_Amm.vo!M812,IF(Foglio2!$J$3=Foglio2!$E$8,Direttore_Amm.vo!M812,IF(Foglio2!$J$3=Foglio2!$E$9,Doc_mat_elem.re!M812,IF(Foglio2!$J$3=Foglio2!$E$10,Doc_dipl_scuola_sec.!M812,IF(Foglio2!$J$3=Foglio2!$E$11,Doc_scuola_media!M812,IF(Foglio2!$J$3=Foglio2!$E$12,Doc_laureati_scuola_sec.!M830,IF(Foglio2!$J$3=Foglio2!$E$13,Direttivi_capi_ist.!M812,0)))))))))))</f>
        <v>0</v>
      </c>
      <c r="P830" s="252">
        <f>IF(Foglio2!$J$3=Foglio2!$E$3,Ausiliari_Coll.Scol.!N812,IF(Foglio2!$J$3=Foglio2!$E$4,Collab._Tecnici!N812,IF(Foglio2!$J$3=Foglio2!$E$5,Assistenti_Tecnici!N812,IF(Foglio2!$J$3=Foglio2!$E$6,Assistenti_Amm.vo!N812,IF(Foglio2!$J$3=Foglio2!$E$7,Resp_Coord_Amm.vo!N812,IF(Foglio2!$J$3=Foglio2!$E$8,Direttore_Amm.vo!N812,IF(Foglio2!$J$3=Foglio2!$E$9,Doc_mat_elem.re!N812,IF(Foglio2!$J$3=Foglio2!$E$10,Doc_dipl_scuola_sec.!N812,IF(Foglio2!$J$3=Foglio2!$E$11,Doc_scuola_media!N812,IF(Foglio2!$J$3=Foglio2!$E$12,Doc_laureati_scuola_sec.!N830,IF(Foglio2!$J$3=Foglio2!$E$13,Direttivi_capi_ist.!N812,0)))))))))))</f>
        <v>0</v>
      </c>
      <c r="Q830" s="252">
        <f>IF(Foglio2!$J$3=Foglio2!$E$3,Ausiliari_Coll.Scol.!O812,IF(Foglio2!$J$3=Foglio2!$E$4,Collab._Tecnici!O812,IF(Foglio2!$J$3=Foglio2!$E$5,Assistenti_Tecnici!O812,IF(Foglio2!$J$3=Foglio2!$E$6,Assistenti_Amm.vo!O812,IF(Foglio2!$J$3=Foglio2!$E$7,Resp_Coord_Amm.vo!O812,IF(Foglio2!$J$3=Foglio2!$E$8,Direttore_Amm.vo!O812,IF(Foglio2!$J$3=Foglio2!$E$9,Doc_mat_elem.re!O812,IF(Foglio2!$J$3=Foglio2!$E$10,Doc_dipl_scuola_sec.!O812,IF(Foglio2!$J$3=Foglio2!$E$11,Doc_scuola_media!O812,IF(Foglio2!$J$3=Foglio2!$E$12,Doc_laureati_scuola_sec.!O830,IF(Foglio2!$J$3=Foglio2!$E$13,Direttivi_capi_ist.!O812,0)))))))))))</f>
        <v>0</v>
      </c>
      <c r="R830" s="252">
        <f>IF(Foglio2!$J$3=Foglio2!$E$3,Ausiliari_Coll.Scol.!P812,IF(Foglio2!$J$3=Foglio2!$E$4,Collab._Tecnici!P812,IF(Foglio2!$J$3=Foglio2!$E$5,Assistenti_Tecnici!P812,IF(Foglio2!$J$3=Foglio2!$E$6,Assistenti_Amm.vo!P812,IF(Foglio2!$J$3=Foglio2!$E$7,Resp_Coord_Amm.vo!P812,IF(Foglio2!$J$3=Foglio2!$E$8,Direttore_Amm.vo!P812,IF(Foglio2!$J$3=Foglio2!$E$9,Doc_mat_elem.re!P812,IF(Foglio2!$J$3=Foglio2!$E$10,Doc_dipl_scuola_sec.!P812,IF(Foglio2!$J$3=Foglio2!$E$11,Doc_scuola_media!P812,IF(Foglio2!$J$3=Foglio2!$E$12,Doc_laureati_scuola_sec.!P830,IF(Foglio2!$J$3=Foglio2!$E$13,Direttivi_capi_ist.!P812,0)))))))))))</f>
        <v>0</v>
      </c>
      <c r="S830" s="252">
        <f>IF(Foglio2!$J$3=Foglio2!$E$3,Ausiliari_Coll.Scol.!Q812,IF(Foglio2!$J$3=Foglio2!$E$4,Collab._Tecnici!Q812,IF(Foglio2!$J$3=Foglio2!$E$5,Assistenti_Tecnici!Q812,IF(Foglio2!$J$3=Foglio2!$E$6,Assistenti_Amm.vo!Q812,IF(Foglio2!$J$3=Foglio2!$E$7,Resp_Coord_Amm.vo!Q812,IF(Foglio2!$J$3=Foglio2!$E$8,Direttore_Amm.vo!Q812,IF(Foglio2!$J$3=Foglio2!$E$9,Doc_mat_elem.re!Q812,IF(Foglio2!$J$3=Foglio2!$E$10,Doc_dipl_scuola_sec.!Q812,IF(Foglio2!$J$3=Foglio2!$E$11,Doc_scuola_media!Q812,IF(Foglio2!$J$3=Foglio2!$E$12,Doc_laureati_scuola_sec.!Q830,IF(Foglio2!$J$3=Foglio2!$E$13,Direttivi_capi_ist.!Q812,0)))))))))))</f>
        <v>0</v>
      </c>
      <c r="T830" s="252">
        <f>IF(Foglio2!$J$3=Foglio2!$E$3,Ausiliari_Coll.Scol.!R812,IF(Foglio2!$J$3=Foglio2!$E$4,Collab._Tecnici!R812,IF(Foglio2!$J$3=Foglio2!$E$5,Assistenti_Tecnici!R812,IF(Foglio2!$J$3=Foglio2!$E$6,Assistenti_Amm.vo!R812,IF(Foglio2!$J$3=Foglio2!$E$7,Resp_Coord_Amm.vo!R812,IF(Foglio2!$J$3=Foglio2!$E$8,Direttore_Amm.vo!R812,IF(Foglio2!$J$3=Foglio2!$E$9,Doc_mat_elem.re!R812,IF(Foglio2!$J$3=Foglio2!$E$10,Doc_dipl_scuola_sec.!R812,IF(Foglio2!$J$3=Foglio2!$E$11,Doc_scuola_media!R812,IF(Foglio2!$J$3=Foglio2!$E$12,Doc_laureati_scuola_sec.!R830,IF(Foglio2!$J$3=Foglio2!$E$13,Direttivi_capi_ist.!R812,0)))))))))))</f>
        <v>0</v>
      </c>
      <c r="U830" s="252">
        <f t="shared" ref="U830" si="5088">(P830)/12*0.8</f>
        <v>0</v>
      </c>
      <c r="V830" s="252">
        <f t="shared" ref="V830" si="5089">(P830+R830)/12*0.8</f>
        <v>0</v>
      </c>
      <c r="W830" s="253" t="str">
        <f t="shared" ref="W830" si="5090">"Fascia Da "&amp;F830&amp;" a "&amp;F831&amp;" Decorrenza "&amp;DAY(C820)&amp;"/"&amp;MONTH(C820)&amp;"/"&amp;YEAR(C820)</f>
        <v>Fascia Da 35 a  Decorrenza 1/4/2022</v>
      </c>
    </row>
    <row r="831" spans="1:23" ht="9" customHeight="1" x14ac:dyDescent="0.2">
      <c r="B831" s="245">
        <f t="shared" si="5030"/>
        <v>44663</v>
      </c>
      <c r="C831" s="495"/>
      <c r="D831" s="495"/>
      <c r="E831" s="264" t="s">
        <v>4</v>
      </c>
      <c r="F831" s="265"/>
      <c r="G831" s="267">
        <f t="shared" ref="G831:V843" si="5091">G830*1936.27</f>
        <v>0</v>
      </c>
      <c r="H831" s="267">
        <f t="shared" si="5091"/>
        <v>0</v>
      </c>
      <c r="I831" s="267">
        <f t="shared" si="5091"/>
        <v>0</v>
      </c>
      <c r="J831" s="267">
        <f t="shared" si="5091"/>
        <v>0</v>
      </c>
      <c r="K831" s="267">
        <f t="shared" si="5091"/>
        <v>0</v>
      </c>
      <c r="L831" s="266">
        <f t="shared" si="5091"/>
        <v>0</v>
      </c>
      <c r="M831" s="267">
        <f t="shared" si="5091"/>
        <v>0</v>
      </c>
      <c r="N831" s="182">
        <f t="shared" si="5091"/>
        <v>0</v>
      </c>
      <c r="O831" s="183">
        <f t="shared" si="5091"/>
        <v>0</v>
      </c>
      <c r="P831" s="184">
        <f t="shared" si="5091"/>
        <v>0</v>
      </c>
      <c r="Q831" s="184">
        <f t="shared" si="5091"/>
        <v>0</v>
      </c>
      <c r="R831" s="184">
        <f t="shared" si="5091"/>
        <v>0</v>
      </c>
      <c r="S831" s="184">
        <f t="shared" si="5091"/>
        <v>0</v>
      </c>
      <c r="T831" s="184">
        <f t="shared" si="5091"/>
        <v>0</v>
      </c>
      <c r="U831" s="184">
        <f t="shared" si="5091"/>
        <v>0</v>
      </c>
      <c r="V831" s="184">
        <f t="shared" si="5091"/>
        <v>0</v>
      </c>
    </row>
    <row r="832" spans="1:23" ht="12.75" customHeight="1" x14ac:dyDescent="0.2">
      <c r="A832" s="104">
        <f>IF(Foglio2!$J$7=1,TRUNC(Base!V832,0),TRUNC(Base!U832,0))</f>
        <v>0</v>
      </c>
      <c r="B832" s="245">
        <f t="shared" ref="B832" si="5092">C834</f>
        <v>44743</v>
      </c>
      <c r="C832" s="492">
        <f>D822+1</f>
        <v>44743</v>
      </c>
      <c r="D832" s="492">
        <v>44926</v>
      </c>
      <c r="E832" s="246" t="s">
        <v>3</v>
      </c>
      <c r="F832" s="247">
        <v>0</v>
      </c>
      <c r="G832" s="248">
        <f>IF(Foglio2!$J$3=Foglio2!$E$3,Ausiliari_Coll.Scol.!E814,IF(Foglio2!$J$3=Foglio2!$E$4,Collab._Tecnici!E814,IF(Foglio2!$J$3=Foglio2!$E$5,Assistenti_Tecnici!E814,IF(Foglio2!$J$3=Foglio2!$E$6,Assistenti_Amm.vo!E814,IF(Foglio2!$J$3=Foglio2!$E$7,Resp_Coord_Amm.vo!E814,IF(Foglio2!$J$3=Foglio2!$E$8,Direttore_Amm.vo!E814,IF(Foglio2!$J$3=Foglio2!$E$9,Doc_mat_elem.re!E814,IF(Foglio2!$J$3=Foglio2!$E$10,Doc_dipl_scuola_sec.!E814,IF(Foglio2!$J$3=Foglio2!$E$11,Doc_scuola_media!E814,IF(Foglio2!$J$3=Foglio2!$E$12,Doc_laureati_scuola_sec.!E832,IF(Foglio2!$J$3=Foglio2!$E$13,Direttivi_capi_ist.!E814,0)))))))))))</f>
        <v>0</v>
      </c>
      <c r="H832" s="248">
        <f>IF(Foglio2!$J$3=Foglio2!$E$3,Ausiliari_Coll.Scol.!F814,IF(Foglio2!$J$3=Foglio2!$E$4,Collab._Tecnici!F814,IF(Foglio2!$J$3=Foglio2!$E$5,Assistenti_Tecnici!F814,IF(Foglio2!$J$3=Foglio2!$E$6,Assistenti_Amm.vo!F814,IF(Foglio2!$J$3=Foglio2!$E$7,Resp_Coord_Amm.vo!F814,IF(Foglio2!$J$3=Foglio2!$E$8,Direttore_Amm.vo!F814,IF(Foglio2!$J$3=Foglio2!$E$9,Doc_mat_elem.re!F814,IF(Foglio2!$J$3=Foglio2!$E$10,Doc_dipl_scuola_sec.!F814,IF(Foglio2!$J$3=Foglio2!$E$11,Doc_scuola_media!F814,IF(Foglio2!$J$3=Foglio2!$E$12,Doc_laureati_scuola_sec.!F832,IF(Foglio2!$J$3=Foglio2!$E$13,Direttivi_capi_ist.!F814,0)))))))))))</f>
        <v>0</v>
      </c>
      <c r="I832" s="248">
        <f>IF(Foglio2!$J$3=Foglio2!$E$3,Ausiliari_Coll.Scol.!G814,IF(Foglio2!$J$3=Foglio2!$E$4,Collab._Tecnici!G814,IF(Foglio2!$J$3=Foglio2!$E$5,Assistenti_Tecnici!G814,IF(Foglio2!$J$3=Foglio2!$E$6,Assistenti_Amm.vo!G814,IF(Foglio2!$J$3=Foglio2!$E$7,Resp_Coord_Amm.vo!G814,IF(Foglio2!$J$3=Foglio2!$E$8,Direttore_Amm.vo!G814,IF(Foglio2!$J$3=Foglio2!$E$9,Doc_mat_elem.re!G814,IF(Foglio2!$J$3=Foglio2!$E$10,Doc_dipl_scuola_sec.!G814,IF(Foglio2!$J$3=Foglio2!$E$11,Doc_scuola_media!G814,IF(Foglio2!$J$3=Foglio2!$E$12,Doc_laureati_scuola_sec.!G832,IF(Foglio2!$J$3=Foglio2!$E$13,Direttivi_capi_ist.!G814,0)))))))))))</f>
        <v>0</v>
      </c>
      <c r="J832" s="248">
        <f>IF(Foglio2!$J$3=Foglio2!$E$3,Ausiliari_Coll.Scol.!H814,IF(Foglio2!$J$3=Foglio2!$E$4,Collab._Tecnici!H814,IF(Foglio2!$J$3=Foglio2!$E$5,Assistenti_Tecnici!H814,IF(Foglio2!$J$3=Foglio2!$E$6,Assistenti_Amm.vo!H814,IF(Foglio2!$J$3=Foglio2!$E$7,Resp_Coord_Amm.vo!H814,IF(Foglio2!$J$3=Foglio2!$E$8,Direttore_Amm.vo!H814,IF(Foglio2!$J$3=Foglio2!$E$9,Doc_mat_elem.re!H814,IF(Foglio2!$J$3=Foglio2!$E$10,Doc_dipl_scuola_sec.!H814,IF(Foglio2!$J$3=Foglio2!$E$11,Doc_scuola_media!H814,IF(Foglio2!$J$3=Foglio2!$E$12,Doc_laureati_scuola_sec.!H832,IF(Foglio2!$J$3=Foglio2!$E$13,Direttivi_capi_ist.!H814,0)))))))))))</f>
        <v>0</v>
      </c>
      <c r="K832" s="248">
        <f>IF(Foglio2!$J$3=Foglio2!$E$3,Ausiliari_Coll.Scol.!I814,IF(Foglio2!$J$3=Foglio2!$E$4,Collab._Tecnici!I814,IF(Foglio2!$J$3=Foglio2!$E$5,Assistenti_Tecnici!I814,IF(Foglio2!$J$3=Foglio2!$E$6,Assistenti_Amm.vo!I814,IF(Foglio2!$J$3=Foglio2!$E$7,Resp_Coord_Amm.vo!I814,IF(Foglio2!$J$3=Foglio2!$E$8,Direttore_Amm.vo!I814,IF(Foglio2!$J$3=Foglio2!$E$9,Doc_mat_elem.re!I814,IF(Foglio2!$J$3=Foglio2!$E$10,Doc_dipl_scuola_sec.!I814,IF(Foglio2!$J$3=Foglio2!$E$11,Doc_scuola_media!I814,IF(Foglio2!$J$3=Foglio2!$E$12,Doc_laureati_scuola_sec.!I832,IF(Foglio2!$J$3=Foglio2!$E$13,Direttivi_capi_ist.!I814,0)))))))))))</f>
        <v>0</v>
      </c>
      <c r="L832" s="248">
        <f>IF(Foglio2!$J$3=Foglio2!$E$3,Ausiliari_Coll.Scol.!J814,IF(Foglio2!$J$3=Foglio2!$E$4,Collab._Tecnici!J814,IF(Foglio2!$J$3=Foglio2!$E$5,Assistenti_Tecnici!J814,IF(Foglio2!$J$3=Foglio2!$E$6,Assistenti_Amm.vo!J814,IF(Foglio2!$J$3=Foglio2!$E$7,Resp_Coord_Amm.vo!J814,IF(Foglio2!$J$3=Foglio2!$E$8,Direttore_Amm.vo!J814,IF(Foglio2!$J$3=Foglio2!$E$9,Doc_mat_elem.re!J814,IF(Foglio2!$J$3=Foglio2!$E$10,Doc_dipl_scuola_sec.!J814,IF(Foglio2!$J$3=Foglio2!$E$11,Doc_scuola_media!J814,IF(Foglio2!$J$3=Foglio2!$E$12,Doc_laureati_scuola_sec.!J832,IF(Foglio2!$J$3=Foglio2!$E$13,Direttivi_capi_ist.!J814,0)))))))))))</f>
        <v>0</v>
      </c>
      <c r="M832" s="249">
        <f>IF(Foglio2!$J$3=Foglio2!$E$3,Ausiliari_Coll.Scol.!K814,IF(Foglio2!$J$3=Foglio2!$E$4,Collab._Tecnici!K814,IF(Foglio2!$J$3=Foglio2!$E$5,Assistenti_Tecnici!K814,IF(Foglio2!$J$3=Foglio2!$E$6,Assistenti_Amm.vo!K814,IF(Foglio2!$J$3=Foglio2!$E$7,Resp_Coord_Amm.vo!K814,IF(Foglio2!$J$3=Foglio2!$E$8,Direttore_Amm.vo!K814,IF(Foglio2!$J$3=Foglio2!$E$9,Doc_mat_elem.re!K814,IF(Foglio2!$J$3=Foglio2!$E$10,Doc_dipl_scuola_sec.!K814,IF(Foglio2!$J$3=Foglio2!$E$11,Doc_scuola_media!K814,IF(Foglio2!$J$3=Foglio2!$E$12,Doc_laureati_scuola_sec.!K832,IF(Foglio2!$J$3=Foglio2!$E$13,Direttivi_capi_ist.!K814,0)))))))))))</f>
        <v>0</v>
      </c>
      <c r="N832" s="250">
        <f>IF(Foglio2!$J$3=Foglio2!$E$3,Ausiliari_Coll.Scol.!L814,IF(Foglio2!$J$3=Foglio2!$E$4,Collab._Tecnici!L814,IF(Foglio2!$J$3=Foglio2!$E$5,Assistenti_Tecnici!L814,IF(Foglio2!$J$3=Foglio2!$E$6,Assistenti_Amm.vo!L814,IF(Foglio2!$J$3=Foglio2!$E$7,Resp_Coord_Amm.vo!L814,IF(Foglio2!$J$3=Foglio2!$E$8,Direttore_Amm.vo!L814,IF(Foglio2!$J$3=Foglio2!$E$9,Doc_mat_elem.re!L814,IF(Foglio2!$J$3=Foglio2!$E$10,Doc_dipl_scuola_sec.!L814,IF(Foglio2!$J$3=Foglio2!$E$11,Doc_scuola_media!L814,IF(Foglio2!$J$3=Foglio2!$E$12,Doc_laureati_scuola_sec.!L832,IF(Foglio2!$J$3=Foglio2!$E$13,Direttivi_capi_ist.!L814,0)))))))))))</f>
        <v>0</v>
      </c>
      <c r="O832" s="251">
        <f>IF(Foglio2!$J$3=Foglio2!$E$3,Ausiliari_Coll.Scol.!M814,IF(Foglio2!$J$3=Foglio2!$E$4,Collab._Tecnici!M814,IF(Foglio2!$J$3=Foglio2!$E$5,Assistenti_Tecnici!M814,IF(Foglio2!$J$3=Foglio2!$E$6,Assistenti_Amm.vo!M814,IF(Foglio2!$J$3=Foglio2!$E$7,Resp_Coord_Amm.vo!M814,IF(Foglio2!$J$3=Foglio2!$E$8,Direttore_Amm.vo!M814,IF(Foglio2!$J$3=Foglio2!$E$9,Doc_mat_elem.re!M814,IF(Foglio2!$J$3=Foglio2!$E$10,Doc_dipl_scuola_sec.!M814,IF(Foglio2!$J$3=Foglio2!$E$11,Doc_scuola_media!M814,IF(Foglio2!$J$3=Foglio2!$E$12,Doc_laureati_scuola_sec.!M832,IF(Foglio2!$J$3=Foglio2!$E$13,Direttivi_capi_ist.!M814,0)))))))))))</f>
        <v>0</v>
      </c>
      <c r="P832" s="252">
        <f>IF(Foglio2!$J$3=Foglio2!$E$3,Ausiliari_Coll.Scol.!N814,IF(Foglio2!$J$3=Foglio2!$E$4,Collab._Tecnici!N814,IF(Foglio2!$J$3=Foglio2!$E$5,Assistenti_Tecnici!N814,IF(Foglio2!$J$3=Foglio2!$E$6,Assistenti_Amm.vo!N814,IF(Foglio2!$J$3=Foglio2!$E$7,Resp_Coord_Amm.vo!N814,IF(Foglio2!$J$3=Foglio2!$E$8,Direttore_Amm.vo!N814,IF(Foglio2!$J$3=Foglio2!$E$9,Doc_mat_elem.re!N814,IF(Foglio2!$J$3=Foglio2!$E$10,Doc_dipl_scuola_sec.!N814,IF(Foglio2!$J$3=Foglio2!$E$11,Doc_scuola_media!N814,IF(Foglio2!$J$3=Foglio2!$E$12,Doc_laureati_scuola_sec.!N832,IF(Foglio2!$J$3=Foglio2!$E$13,Direttivi_capi_ist.!N814,0)))))))))))</f>
        <v>0</v>
      </c>
      <c r="Q832" s="252">
        <f>IF(Foglio2!$J$3=Foglio2!$E$3,Ausiliari_Coll.Scol.!O814,IF(Foglio2!$J$3=Foglio2!$E$4,Collab._Tecnici!O814,IF(Foglio2!$J$3=Foglio2!$E$5,Assistenti_Tecnici!O814,IF(Foglio2!$J$3=Foglio2!$E$6,Assistenti_Amm.vo!O814,IF(Foglio2!$J$3=Foglio2!$E$7,Resp_Coord_Amm.vo!O814,IF(Foglio2!$J$3=Foglio2!$E$8,Direttore_Amm.vo!O814,IF(Foglio2!$J$3=Foglio2!$E$9,Doc_mat_elem.re!O814,IF(Foglio2!$J$3=Foglio2!$E$10,Doc_dipl_scuola_sec.!O814,IF(Foglio2!$J$3=Foglio2!$E$11,Doc_scuola_media!O814,IF(Foglio2!$J$3=Foglio2!$E$12,Doc_laureati_scuola_sec.!O832,IF(Foglio2!$J$3=Foglio2!$E$13,Direttivi_capi_ist.!O814,0)))))))))))</f>
        <v>0</v>
      </c>
      <c r="R832" s="252">
        <f>IF(Foglio2!$J$3=Foglio2!$E$3,Ausiliari_Coll.Scol.!P814,IF(Foglio2!$J$3=Foglio2!$E$4,Collab._Tecnici!P814,IF(Foglio2!$J$3=Foglio2!$E$5,Assistenti_Tecnici!P814,IF(Foglio2!$J$3=Foglio2!$E$6,Assistenti_Amm.vo!P814,IF(Foglio2!$J$3=Foglio2!$E$7,Resp_Coord_Amm.vo!P814,IF(Foglio2!$J$3=Foglio2!$E$8,Direttore_Amm.vo!P814,IF(Foglio2!$J$3=Foglio2!$E$9,Doc_mat_elem.re!P814,IF(Foglio2!$J$3=Foglio2!$E$10,Doc_dipl_scuola_sec.!P814,IF(Foglio2!$J$3=Foglio2!$E$11,Doc_scuola_media!P814,IF(Foglio2!$J$3=Foglio2!$E$12,Doc_laureati_scuola_sec.!P832,IF(Foglio2!$J$3=Foglio2!$E$13,Direttivi_capi_ist.!P814,0)))))))))))</f>
        <v>0</v>
      </c>
      <c r="S832" s="252">
        <f>IF(Foglio2!$J$3=Foglio2!$E$3,Ausiliari_Coll.Scol.!Q814,IF(Foglio2!$J$3=Foglio2!$E$4,Collab._Tecnici!Q814,IF(Foglio2!$J$3=Foglio2!$E$5,Assistenti_Tecnici!Q814,IF(Foglio2!$J$3=Foglio2!$E$6,Assistenti_Amm.vo!Q814,IF(Foglio2!$J$3=Foglio2!$E$7,Resp_Coord_Amm.vo!Q814,IF(Foglio2!$J$3=Foglio2!$E$8,Direttore_Amm.vo!Q814,IF(Foglio2!$J$3=Foglio2!$E$9,Doc_mat_elem.re!Q814,IF(Foglio2!$J$3=Foglio2!$E$10,Doc_dipl_scuola_sec.!Q814,IF(Foglio2!$J$3=Foglio2!$E$11,Doc_scuola_media!Q814,IF(Foglio2!$J$3=Foglio2!$E$12,Doc_laureati_scuola_sec.!Q832,IF(Foglio2!$J$3=Foglio2!$E$13,Direttivi_capi_ist.!Q814,0)))))))))))</f>
        <v>0</v>
      </c>
      <c r="T832" s="252">
        <f>IF(Foglio2!$J$3=Foglio2!$E$3,Ausiliari_Coll.Scol.!R814,IF(Foglio2!$J$3=Foglio2!$E$4,Collab._Tecnici!R814,IF(Foglio2!$J$3=Foglio2!$E$5,Assistenti_Tecnici!R814,IF(Foglio2!$J$3=Foglio2!$E$6,Assistenti_Amm.vo!R814,IF(Foglio2!$J$3=Foglio2!$E$7,Resp_Coord_Amm.vo!R814,IF(Foglio2!$J$3=Foglio2!$E$8,Direttore_Amm.vo!R814,IF(Foglio2!$J$3=Foglio2!$E$9,Doc_mat_elem.re!R814,IF(Foglio2!$J$3=Foglio2!$E$10,Doc_dipl_scuola_sec.!R814,IF(Foglio2!$J$3=Foglio2!$E$11,Doc_scuola_media!R814,IF(Foglio2!$J$3=Foglio2!$E$12,Doc_laureati_scuola_sec.!R832,IF(Foglio2!$J$3=Foglio2!$E$13,Direttivi_capi_ist.!R814,0)))))))))))</f>
        <v>0</v>
      </c>
      <c r="U832" s="252">
        <f t="shared" ref="U832" si="5093">(P832)/12*0.8</f>
        <v>0</v>
      </c>
      <c r="V832" s="252">
        <f t="shared" ref="V832" si="5094">(P832+R832)/12*0.8</f>
        <v>0</v>
      </c>
      <c r="W832" s="253" t="str">
        <f t="shared" ref="W832" si="5095">"Fascia Da "&amp;F832&amp;" a "&amp;F833&amp;" Decorrenza "&amp;DAY(C832)&amp;"/"&amp;MONTH(C832)&amp;"/"&amp;YEAR(C832)</f>
        <v>Fascia Da 0 a 8 Decorrenza 1/7/2022</v>
      </c>
    </row>
    <row r="833" spans="1:23" ht="9" customHeight="1" x14ac:dyDescent="0.2">
      <c r="B833" s="245">
        <f t="shared" si="5030"/>
        <v>44744</v>
      </c>
      <c r="C833" s="493"/>
      <c r="D833" s="493"/>
      <c r="E833" s="254" t="s">
        <v>4</v>
      </c>
      <c r="F833" s="255">
        <v>8</v>
      </c>
      <c r="G833" s="267">
        <f t="shared" si="5071"/>
        <v>0</v>
      </c>
      <c r="H833" s="267">
        <f t="shared" si="5071"/>
        <v>0</v>
      </c>
      <c r="I833" s="267">
        <f t="shared" si="5071"/>
        <v>0</v>
      </c>
      <c r="J833" s="267">
        <f t="shared" si="5071"/>
        <v>0</v>
      </c>
      <c r="K833" s="267">
        <f t="shared" si="5071"/>
        <v>0</v>
      </c>
      <c r="L833" s="266">
        <f t="shared" si="5071"/>
        <v>0</v>
      </c>
      <c r="M833" s="267">
        <f t="shared" si="5071"/>
        <v>0</v>
      </c>
      <c r="N833" s="182">
        <f t="shared" si="5071"/>
        <v>0</v>
      </c>
      <c r="O833" s="183">
        <f t="shared" si="5071"/>
        <v>0</v>
      </c>
      <c r="P833" s="184">
        <f t="shared" si="5071"/>
        <v>0</v>
      </c>
      <c r="Q833" s="184">
        <f t="shared" si="5071"/>
        <v>0</v>
      </c>
      <c r="R833" s="184">
        <f t="shared" si="5071"/>
        <v>0</v>
      </c>
      <c r="S833" s="184">
        <f t="shared" si="5071"/>
        <v>0</v>
      </c>
      <c r="T833" s="184">
        <f t="shared" si="5071"/>
        <v>0</v>
      </c>
      <c r="U833" s="184">
        <f t="shared" si="5071"/>
        <v>0</v>
      </c>
      <c r="V833" s="184">
        <f t="shared" si="5071"/>
        <v>0</v>
      </c>
    </row>
    <row r="834" spans="1:23" ht="12.75" customHeight="1" x14ac:dyDescent="0.2">
      <c r="A834" s="104">
        <f>IF(Foglio2!$J$7=1,TRUNC(Base!V834,0),TRUNC(Base!U834,0))</f>
        <v>0</v>
      </c>
      <c r="B834" s="245">
        <f t="shared" si="5030"/>
        <v>44745</v>
      </c>
      <c r="C834" s="494">
        <f>C832</f>
        <v>44743</v>
      </c>
      <c r="D834" s="494">
        <f>D832</f>
        <v>44926</v>
      </c>
      <c r="E834" s="259" t="s">
        <v>3</v>
      </c>
      <c r="F834" s="260">
        <v>9</v>
      </c>
      <c r="G834" s="248">
        <f>IF(Foglio2!$J$3=Foglio2!$E$3,Ausiliari_Coll.Scol.!E816,IF(Foglio2!$J$3=Foglio2!$E$4,Collab._Tecnici!E816,IF(Foglio2!$J$3=Foglio2!$E$5,Assistenti_Tecnici!E816,IF(Foglio2!$J$3=Foglio2!$E$6,Assistenti_Amm.vo!E816,IF(Foglio2!$J$3=Foglio2!$E$7,Resp_Coord_Amm.vo!E816,IF(Foglio2!$J$3=Foglio2!$E$8,Direttore_Amm.vo!E816,IF(Foglio2!$J$3=Foglio2!$E$9,Doc_mat_elem.re!E816,IF(Foglio2!$J$3=Foglio2!$E$10,Doc_dipl_scuola_sec.!E816,IF(Foglio2!$J$3=Foglio2!$E$11,Doc_scuola_media!E816,IF(Foglio2!$J$3=Foglio2!$E$12,Doc_laureati_scuola_sec.!E834,IF(Foglio2!$J$3=Foglio2!$E$13,Direttivi_capi_ist.!E816,0)))))))))))</f>
        <v>0</v>
      </c>
      <c r="H834" s="248">
        <f>IF(Foglio2!$J$3=Foglio2!$E$3,Ausiliari_Coll.Scol.!F816,IF(Foglio2!$J$3=Foglio2!$E$4,Collab._Tecnici!F816,IF(Foglio2!$J$3=Foglio2!$E$5,Assistenti_Tecnici!F816,IF(Foglio2!$J$3=Foglio2!$E$6,Assistenti_Amm.vo!F816,IF(Foglio2!$J$3=Foglio2!$E$7,Resp_Coord_Amm.vo!F816,IF(Foglio2!$J$3=Foglio2!$E$8,Direttore_Amm.vo!F816,IF(Foglio2!$J$3=Foglio2!$E$9,Doc_mat_elem.re!F816,IF(Foglio2!$J$3=Foglio2!$E$10,Doc_dipl_scuola_sec.!F816,IF(Foglio2!$J$3=Foglio2!$E$11,Doc_scuola_media!F816,IF(Foglio2!$J$3=Foglio2!$E$12,Doc_laureati_scuola_sec.!F834,IF(Foglio2!$J$3=Foglio2!$E$13,Direttivi_capi_ist.!F816,0)))))))))))</f>
        <v>0</v>
      </c>
      <c r="I834" s="248">
        <f>IF(Foglio2!$J$3=Foglio2!$E$3,Ausiliari_Coll.Scol.!G816,IF(Foglio2!$J$3=Foglio2!$E$4,Collab._Tecnici!G816,IF(Foglio2!$J$3=Foglio2!$E$5,Assistenti_Tecnici!G816,IF(Foglio2!$J$3=Foglio2!$E$6,Assistenti_Amm.vo!G816,IF(Foglio2!$J$3=Foglio2!$E$7,Resp_Coord_Amm.vo!G816,IF(Foglio2!$J$3=Foglio2!$E$8,Direttore_Amm.vo!G816,IF(Foglio2!$J$3=Foglio2!$E$9,Doc_mat_elem.re!G816,IF(Foglio2!$J$3=Foglio2!$E$10,Doc_dipl_scuola_sec.!G816,IF(Foglio2!$J$3=Foglio2!$E$11,Doc_scuola_media!G816,IF(Foglio2!$J$3=Foglio2!$E$12,Doc_laureati_scuola_sec.!G834,IF(Foglio2!$J$3=Foglio2!$E$13,Direttivi_capi_ist.!G816,0)))))))))))</f>
        <v>0</v>
      </c>
      <c r="J834" s="248">
        <f>IF(Foglio2!$J$3=Foglio2!$E$3,Ausiliari_Coll.Scol.!H816,IF(Foglio2!$J$3=Foglio2!$E$4,Collab._Tecnici!H816,IF(Foglio2!$J$3=Foglio2!$E$5,Assistenti_Tecnici!H816,IF(Foglio2!$J$3=Foglio2!$E$6,Assistenti_Amm.vo!H816,IF(Foglio2!$J$3=Foglio2!$E$7,Resp_Coord_Amm.vo!H816,IF(Foglio2!$J$3=Foglio2!$E$8,Direttore_Amm.vo!H816,IF(Foglio2!$J$3=Foglio2!$E$9,Doc_mat_elem.re!H816,IF(Foglio2!$J$3=Foglio2!$E$10,Doc_dipl_scuola_sec.!H816,IF(Foglio2!$J$3=Foglio2!$E$11,Doc_scuola_media!H816,IF(Foglio2!$J$3=Foglio2!$E$12,Doc_laureati_scuola_sec.!H834,IF(Foglio2!$J$3=Foglio2!$E$13,Direttivi_capi_ist.!H816,0)))))))))))</f>
        <v>0</v>
      </c>
      <c r="K834" s="248">
        <f>IF(Foglio2!$J$3=Foglio2!$E$3,Ausiliari_Coll.Scol.!I816,IF(Foglio2!$J$3=Foglio2!$E$4,Collab._Tecnici!I816,IF(Foglio2!$J$3=Foglio2!$E$5,Assistenti_Tecnici!I816,IF(Foglio2!$J$3=Foglio2!$E$6,Assistenti_Amm.vo!I816,IF(Foglio2!$J$3=Foglio2!$E$7,Resp_Coord_Amm.vo!I816,IF(Foglio2!$J$3=Foglio2!$E$8,Direttore_Amm.vo!I816,IF(Foglio2!$J$3=Foglio2!$E$9,Doc_mat_elem.re!I816,IF(Foglio2!$J$3=Foglio2!$E$10,Doc_dipl_scuola_sec.!I816,IF(Foglio2!$J$3=Foglio2!$E$11,Doc_scuola_media!I816,IF(Foglio2!$J$3=Foglio2!$E$12,Doc_laureati_scuola_sec.!I834,IF(Foglio2!$J$3=Foglio2!$E$13,Direttivi_capi_ist.!I816,0)))))))))))</f>
        <v>0</v>
      </c>
      <c r="L834" s="248">
        <f>IF(Foglio2!$J$3=Foglio2!$E$3,Ausiliari_Coll.Scol.!J816,IF(Foglio2!$J$3=Foglio2!$E$4,Collab._Tecnici!J816,IF(Foglio2!$J$3=Foglio2!$E$5,Assistenti_Tecnici!J816,IF(Foglio2!$J$3=Foglio2!$E$6,Assistenti_Amm.vo!J816,IF(Foglio2!$J$3=Foglio2!$E$7,Resp_Coord_Amm.vo!J816,IF(Foglio2!$J$3=Foglio2!$E$8,Direttore_Amm.vo!J816,IF(Foglio2!$J$3=Foglio2!$E$9,Doc_mat_elem.re!J816,IF(Foglio2!$J$3=Foglio2!$E$10,Doc_dipl_scuola_sec.!J816,IF(Foglio2!$J$3=Foglio2!$E$11,Doc_scuola_media!J816,IF(Foglio2!$J$3=Foglio2!$E$12,Doc_laureati_scuola_sec.!J834,IF(Foglio2!$J$3=Foglio2!$E$13,Direttivi_capi_ist.!J816,0)))))))))))</f>
        <v>0</v>
      </c>
      <c r="M834" s="249">
        <f>IF(Foglio2!$J$3=Foglio2!$E$3,Ausiliari_Coll.Scol.!K816,IF(Foglio2!$J$3=Foglio2!$E$4,Collab._Tecnici!K816,IF(Foglio2!$J$3=Foglio2!$E$5,Assistenti_Tecnici!K816,IF(Foglio2!$J$3=Foglio2!$E$6,Assistenti_Amm.vo!K816,IF(Foglio2!$J$3=Foglio2!$E$7,Resp_Coord_Amm.vo!K816,IF(Foglio2!$J$3=Foglio2!$E$8,Direttore_Amm.vo!K816,IF(Foglio2!$J$3=Foglio2!$E$9,Doc_mat_elem.re!K816,IF(Foglio2!$J$3=Foglio2!$E$10,Doc_dipl_scuola_sec.!K816,IF(Foglio2!$J$3=Foglio2!$E$11,Doc_scuola_media!K816,IF(Foglio2!$J$3=Foglio2!$E$12,Doc_laureati_scuola_sec.!K834,IF(Foglio2!$J$3=Foglio2!$E$13,Direttivi_capi_ist.!K816,0)))))))))))</f>
        <v>0</v>
      </c>
      <c r="N834" s="250">
        <f>IF(Foglio2!$J$3=Foglio2!$E$3,Ausiliari_Coll.Scol.!L816,IF(Foglio2!$J$3=Foglio2!$E$4,Collab._Tecnici!L816,IF(Foglio2!$J$3=Foglio2!$E$5,Assistenti_Tecnici!L816,IF(Foglio2!$J$3=Foglio2!$E$6,Assistenti_Amm.vo!L816,IF(Foglio2!$J$3=Foglio2!$E$7,Resp_Coord_Amm.vo!L816,IF(Foglio2!$J$3=Foglio2!$E$8,Direttore_Amm.vo!L816,IF(Foglio2!$J$3=Foglio2!$E$9,Doc_mat_elem.re!L816,IF(Foglio2!$J$3=Foglio2!$E$10,Doc_dipl_scuola_sec.!L816,IF(Foglio2!$J$3=Foglio2!$E$11,Doc_scuola_media!L816,IF(Foglio2!$J$3=Foglio2!$E$12,Doc_laureati_scuola_sec.!L834,IF(Foglio2!$J$3=Foglio2!$E$13,Direttivi_capi_ist.!L816,0)))))))))))</f>
        <v>0</v>
      </c>
      <c r="O834" s="251">
        <f>IF(Foglio2!$J$3=Foglio2!$E$3,Ausiliari_Coll.Scol.!M816,IF(Foglio2!$J$3=Foglio2!$E$4,Collab._Tecnici!M816,IF(Foglio2!$J$3=Foglio2!$E$5,Assistenti_Tecnici!M816,IF(Foglio2!$J$3=Foglio2!$E$6,Assistenti_Amm.vo!M816,IF(Foglio2!$J$3=Foglio2!$E$7,Resp_Coord_Amm.vo!M816,IF(Foglio2!$J$3=Foglio2!$E$8,Direttore_Amm.vo!M816,IF(Foglio2!$J$3=Foglio2!$E$9,Doc_mat_elem.re!M816,IF(Foglio2!$J$3=Foglio2!$E$10,Doc_dipl_scuola_sec.!M816,IF(Foglio2!$J$3=Foglio2!$E$11,Doc_scuola_media!M816,IF(Foglio2!$J$3=Foglio2!$E$12,Doc_laureati_scuola_sec.!M834,IF(Foglio2!$J$3=Foglio2!$E$13,Direttivi_capi_ist.!M816,0)))))))))))</f>
        <v>0</v>
      </c>
      <c r="P834" s="252">
        <f>IF(Foglio2!$J$3=Foglio2!$E$3,Ausiliari_Coll.Scol.!N816,IF(Foglio2!$J$3=Foglio2!$E$4,Collab._Tecnici!N816,IF(Foglio2!$J$3=Foglio2!$E$5,Assistenti_Tecnici!N816,IF(Foglio2!$J$3=Foglio2!$E$6,Assistenti_Amm.vo!N816,IF(Foglio2!$J$3=Foglio2!$E$7,Resp_Coord_Amm.vo!N816,IF(Foglio2!$J$3=Foglio2!$E$8,Direttore_Amm.vo!N816,IF(Foglio2!$J$3=Foglio2!$E$9,Doc_mat_elem.re!N816,IF(Foglio2!$J$3=Foglio2!$E$10,Doc_dipl_scuola_sec.!N816,IF(Foglio2!$J$3=Foglio2!$E$11,Doc_scuola_media!N816,IF(Foglio2!$J$3=Foglio2!$E$12,Doc_laureati_scuola_sec.!N834,IF(Foglio2!$J$3=Foglio2!$E$13,Direttivi_capi_ist.!N816,0)))))))))))</f>
        <v>0</v>
      </c>
      <c r="Q834" s="252">
        <f>IF(Foglio2!$J$3=Foglio2!$E$3,Ausiliari_Coll.Scol.!O816,IF(Foglio2!$J$3=Foglio2!$E$4,Collab._Tecnici!O816,IF(Foglio2!$J$3=Foglio2!$E$5,Assistenti_Tecnici!O816,IF(Foglio2!$J$3=Foglio2!$E$6,Assistenti_Amm.vo!O816,IF(Foglio2!$J$3=Foglio2!$E$7,Resp_Coord_Amm.vo!O816,IF(Foglio2!$J$3=Foglio2!$E$8,Direttore_Amm.vo!O816,IF(Foglio2!$J$3=Foglio2!$E$9,Doc_mat_elem.re!O816,IF(Foglio2!$J$3=Foglio2!$E$10,Doc_dipl_scuola_sec.!O816,IF(Foglio2!$J$3=Foglio2!$E$11,Doc_scuola_media!O816,IF(Foglio2!$J$3=Foglio2!$E$12,Doc_laureati_scuola_sec.!O834,IF(Foglio2!$J$3=Foglio2!$E$13,Direttivi_capi_ist.!O816,0)))))))))))</f>
        <v>0</v>
      </c>
      <c r="R834" s="252">
        <f>IF(Foglio2!$J$3=Foglio2!$E$3,Ausiliari_Coll.Scol.!P816,IF(Foglio2!$J$3=Foglio2!$E$4,Collab._Tecnici!P816,IF(Foglio2!$J$3=Foglio2!$E$5,Assistenti_Tecnici!P816,IF(Foglio2!$J$3=Foglio2!$E$6,Assistenti_Amm.vo!P816,IF(Foglio2!$J$3=Foglio2!$E$7,Resp_Coord_Amm.vo!P816,IF(Foglio2!$J$3=Foglio2!$E$8,Direttore_Amm.vo!P816,IF(Foglio2!$J$3=Foglio2!$E$9,Doc_mat_elem.re!P816,IF(Foglio2!$J$3=Foglio2!$E$10,Doc_dipl_scuola_sec.!P816,IF(Foglio2!$J$3=Foglio2!$E$11,Doc_scuola_media!P816,IF(Foglio2!$J$3=Foglio2!$E$12,Doc_laureati_scuola_sec.!P834,IF(Foglio2!$J$3=Foglio2!$E$13,Direttivi_capi_ist.!P816,0)))))))))))</f>
        <v>0</v>
      </c>
      <c r="S834" s="252">
        <f>IF(Foglio2!$J$3=Foglio2!$E$3,Ausiliari_Coll.Scol.!Q816,IF(Foglio2!$J$3=Foglio2!$E$4,Collab._Tecnici!Q816,IF(Foglio2!$J$3=Foglio2!$E$5,Assistenti_Tecnici!Q816,IF(Foglio2!$J$3=Foglio2!$E$6,Assistenti_Amm.vo!Q816,IF(Foglio2!$J$3=Foglio2!$E$7,Resp_Coord_Amm.vo!Q816,IF(Foglio2!$J$3=Foglio2!$E$8,Direttore_Amm.vo!Q816,IF(Foglio2!$J$3=Foglio2!$E$9,Doc_mat_elem.re!Q816,IF(Foglio2!$J$3=Foglio2!$E$10,Doc_dipl_scuola_sec.!Q816,IF(Foglio2!$J$3=Foglio2!$E$11,Doc_scuola_media!Q816,IF(Foglio2!$J$3=Foglio2!$E$12,Doc_laureati_scuola_sec.!Q834,IF(Foglio2!$J$3=Foglio2!$E$13,Direttivi_capi_ist.!Q816,0)))))))))))</f>
        <v>0</v>
      </c>
      <c r="T834" s="252">
        <f>IF(Foglio2!$J$3=Foglio2!$E$3,Ausiliari_Coll.Scol.!R816,IF(Foglio2!$J$3=Foglio2!$E$4,Collab._Tecnici!R816,IF(Foglio2!$J$3=Foglio2!$E$5,Assistenti_Tecnici!R816,IF(Foglio2!$J$3=Foglio2!$E$6,Assistenti_Amm.vo!R816,IF(Foglio2!$J$3=Foglio2!$E$7,Resp_Coord_Amm.vo!R816,IF(Foglio2!$J$3=Foglio2!$E$8,Direttore_Amm.vo!R816,IF(Foglio2!$J$3=Foglio2!$E$9,Doc_mat_elem.re!R816,IF(Foglio2!$J$3=Foglio2!$E$10,Doc_dipl_scuola_sec.!R816,IF(Foglio2!$J$3=Foglio2!$E$11,Doc_scuola_media!R816,IF(Foglio2!$J$3=Foglio2!$E$12,Doc_laureati_scuola_sec.!R834,IF(Foglio2!$J$3=Foglio2!$E$13,Direttivi_capi_ist.!R816,0)))))))))))</f>
        <v>0</v>
      </c>
      <c r="U834" s="252">
        <f t="shared" ref="U834" si="5096">(P834)/12*0.8</f>
        <v>0</v>
      </c>
      <c r="V834" s="252">
        <f t="shared" ref="V834" si="5097">(P834+R834)/12*0.8</f>
        <v>0</v>
      </c>
      <c r="W834" s="253" t="str">
        <f t="shared" ref="W834" si="5098">"Fascia Da "&amp;F834&amp;" a "&amp;F835&amp;" Decorrenza "&amp;DAY(C832)&amp;"/"&amp;MONTH(C832)&amp;"/"&amp;YEAR(C832)</f>
        <v>Fascia Da 9 a 14 Decorrenza 1/7/2022</v>
      </c>
    </row>
    <row r="835" spans="1:23" ht="9" customHeight="1" x14ac:dyDescent="0.2">
      <c r="B835" s="245">
        <f t="shared" si="5030"/>
        <v>44746</v>
      </c>
      <c r="C835" s="494"/>
      <c r="D835" s="494"/>
      <c r="E835" s="254" t="s">
        <v>4</v>
      </c>
      <c r="F835" s="255">
        <v>14</v>
      </c>
      <c r="G835" s="267">
        <f t="shared" si="5075"/>
        <v>0</v>
      </c>
      <c r="H835" s="267">
        <f t="shared" si="5075"/>
        <v>0</v>
      </c>
      <c r="I835" s="267">
        <f t="shared" si="5075"/>
        <v>0</v>
      </c>
      <c r="J835" s="267">
        <f t="shared" si="5075"/>
        <v>0</v>
      </c>
      <c r="K835" s="267">
        <f t="shared" si="5075"/>
        <v>0</v>
      </c>
      <c r="L835" s="266">
        <f t="shared" si="5075"/>
        <v>0</v>
      </c>
      <c r="M835" s="267">
        <f t="shared" si="5075"/>
        <v>0</v>
      </c>
      <c r="N835" s="182">
        <f t="shared" si="5075"/>
        <v>0</v>
      </c>
      <c r="O835" s="183">
        <f t="shared" si="5075"/>
        <v>0</v>
      </c>
      <c r="P835" s="184">
        <f t="shared" si="5075"/>
        <v>0</v>
      </c>
      <c r="Q835" s="184">
        <f t="shared" si="5075"/>
        <v>0</v>
      </c>
      <c r="R835" s="184">
        <f t="shared" si="5075"/>
        <v>0</v>
      </c>
      <c r="S835" s="184">
        <f t="shared" si="5075"/>
        <v>0</v>
      </c>
      <c r="T835" s="184">
        <f t="shared" si="5075"/>
        <v>0</v>
      </c>
      <c r="U835" s="184">
        <f t="shared" si="5075"/>
        <v>0</v>
      </c>
      <c r="V835" s="184">
        <f t="shared" si="5075"/>
        <v>0</v>
      </c>
    </row>
    <row r="836" spans="1:23" ht="12.75" customHeight="1" x14ac:dyDescent="0.2">
      <c r="A836" s="104">
        <f>IF(Foglio2!$J$7=1,TRUNC(Base!V836,0),TRUNC(Base!U836,0))</f>
        <v>0</v>
      </c>
      <c r="B836" s="245">
        <f t="shared" si="5030"/>
        <v>44747</v>
      </c>
      <c r="C836" s="494"/>
      <c r="D836" s="494"/>
      <c r="E836" s="259" t="s">
        <v>3</v>
      </c>
      <c r="F836" s="260">
        <v>15</v>
      </c>
      <c r="G836" s="248">
        <f>IF(Foglio2!$J$3=Foglio2!$E$3,Ausiliari_Coll.Scol.!E818,IF(Foglio2!$J$3=Foglio2!$E$4,Collab._Tecnici!E818,IF(Foglio2!$J$3=Foglio2!$E$5,Assistenti_Tecnici!E818,IF(Foglio2!$J$3=Foglio2!$E$6,Assistenti_Amm.vo!E818,IF(Foglio2!$J$3=Foglio2!$E$7,Resp_Coord_Amm.vo!E818,IF(Foglio2!$J$3=Foglio2!$E$8,Direttore_Amm.vo!E818,IF(Foglio2!$J$3=Foglio2!$E$9,Doc_mat_elem.re!E818,IF(Foglio2!$J$3=Foglio2!$E$10,Doc_dipl_scuola_sec.!E818,IF(Foglio2!$J$3=Foglio2!$E$11,Doc_scuola_media!E818,IF(Foglio2!$J$3=Foglio2!$E$12,Doc_laureati_scuola_sec.!E836,IF(Foglio2!$J$3=Foglio2!$E$13,Direttivi_capi_ist.!E818,0)))))))))))</f>
        <v>0</v>
      </c>
      <c r="H836" s="248">
        <f>IF(Foglio2!$J$3=Foglio2!$E$3,Ausiliari_Coll.Scol.!F818,IF(Foglio2!$J$3=Foglio2!$E$4,Collab._Tecnici!F818,IF(Foglio2!$J$3=Foglio2!$E$5,Assistenti_Tecnici!F818,IF(Foglio2!$J$3=Foglio2!$E$6,Assistenti_Amm.vo!F818,IF(Foglio2!$J$3=Foglio2!$E$7,Resp_Coord_Amm.vo!F818,IF(Foglio2!$J$3=Foglio2!$E$8,Direttore_Amm.vo!F818,IF(Foglio2!$J$3=Foglio2!$E$9,Doc_mat_elem.re!F818,IF(Foglio2!$J$3=Foglio2!$E$10,Doc_dipl_scuola_sec.!F818,IF(Foglio2!$J$3=Foglio2!$E$11,Doc_scuola_media!F818,IF(Foglio2!$J$3=Foglio2!$E$12,Doc_laureati_scuola_sec.!F836,IF(Foglio2!$J$3=Foglio2!$E$13,Direttivi_capi_ist.!F818,0)))))))))))</f>
        <v>0</v>
      </c>
      <c r="I836" s="248">
        <f>IF(Foglio2!$J$3=Foglio2!$E$3,Ausiliari_Coll.Scol.!G818,IF(Foglio2!$J$3=Foglio2!$E$4,Collab._Tecnici!G818,IF(Foglio2!$J$3=Foglio2!$E$5,Assistenti_Tecnici!G818,IF(Foglio2!$J$3=Foglio2!$E$6,Assistenti_Amm.vo!G818,IF(Foglio2!$J$3=Foglio2!$E$7,Resp_Coord_Amm.vo!G818,IF(Foglio2!$J$3=Foglio2!$E$8,Direttore_Amm.vo!G818,IF(Foglio2!$J$3=Foglio2!$E$9,Doc_mat_elem.re!G818,IF(Foglio2!$J$3=Foglio2!$E$10,Doc_dipl_scuola_sec.!G818,IF(Foglio2!$J$3=Foglio2!$E$11,Doc_scuola_media!G818,IF(Foglio2!$J$3=Foglio2!$E$12,Doc_laureati_scuola_sec.!G836,IF(Foglio2!$J$3=Foglio2!$E$13,Direttivi_capi_ist.!G818,0)))))))))))</f>
        <v>0</v>
      </c>
      <c r="J836" s="248">
        <f>IF(Foglio2!$J$3=Foglio2!$E$3,Ausiliari_Coll.Scol.!H818,IF(Foglio2!$J$3=Foglio2!$E$4,Collab._Tecnici!H818,IF(Foglio2!$J$3=Foglio2!$E$5,Assistenti_Tecnici!H818,IF(Foglio2!$J$3=Foglio2!$E$6,Assistenti_Amm.vo!H818,IF(Foglio2!$J$3=Foglio2!$E$7,Resp_Coord_Amm.vo!H818,IF(Foglio2!$J$3=Foglio2!$E$8,Direttore_Amm.vo!H818,IF(Foglio2!$J$3=Foglio2!$E$9,Doc_mat_elem.re!H818,IF(Foglio2!$J$3=Foglio2!$E$10,Doc_dipl_scuola_sec.!H818,IF(Foglio2!$J$3=Foglio2!$E$11,Doc_scuola_media!H818,IF(Foglio2!$J$3=Foglio2!$E$12,Doc_laureati_scuola_sec.!H836,IF(Foglio2!$J$3=Foglio2!$E$13,Direttivi_capi_ist.!H818,0)))))))))))</f>
        <v>0</v>
      </c>
      <c r="K836" s="248">
        <f>IF(Foglio2!$J$3=Foglio2!$E$3,Ausiliari_Coll.Scol.!I818,IF(Foglio2!$J$3=Foglio2!$E$4,Collab._Tecnici!I818,IF(Foglio2!$J$3=Foglio2!$E$5,Assistenti_Tecnici!I818,IF(Foglio2!$J$3=Foglio2!$E$6,Assistenti_Amm.vo!I818,IF(Foglio2!$J$3=Foglio2!$E$7,Resp_Coord_Amm.vo!I818,IF(Foglio2!$J$3=Foglio2!$E$8,Direttore_Amm.vo!I818,IF(Foglio2!$J$3=Foglio2!$E$9,Doc_mat_elem.re!I818,IF(Foglio2!$J$3=Foglio2!$E$10,Doc_dipl_scuola_sec.!I818,IF(Foglio2!$J$3=Foglio2!$E$11,Doc_scuola_media!I818,IF(Foglio2!$J$3=Foglio2!$E$12,Doc_laureati_scuola_sec.!I836,IF(Foglio2!$J$3=Foglio2!$E$13,Direttivi_capi_ist.!I818,0)))))))))))</f>
        <v>0</v>
      </c>
      <c r="L836" s="248">
        <f>IF(Foglio2!$J$3=Foglio2!$E$3,Ausiliari_Coll.Scol.!J818,IF(Foglio2!$J$3=Foglio2!$E$4,Collab._Tecnici!J818,IF(Foglio2!$J$3=Foglio2!$E$5,Assistenti_Tecnici!J818,IF(Foglio2!$J$3=Foglio2!$E$6,Assistenti_Amm.vo!J818,IF(Foglio2!$J$3=Foglio2!$E$7,Resp_Coord_Amm.vo!J818,IF(Foglio2!$J$3=Foglio2!$E$8,Direttore_Amm.vo!J818,IF(Foglio2!$J$3=Foglio2!$E$9,Doc_mat_elem.re!J818,IF(Foglio2!$J$3=Foglio2!$E$10,Doc_dipl_scuola_sec.!J818,IF(Foglio2!$J$3=Foglio2!$E$11,Doc_scuola_media!J818,IF(Foglio2!$J$3=Foglio2!$E$12,Doc_laureati_scuola_sec.!J836,IF(Foglio2!$J$3=Foglio2!$E$13,Direttivi_capi_ist.!J818,0)))))))))))</f>
        <v>0</v>
      </c>
      <c r="M836" s="249">
        <f>IF(Foglio2!$J$3=Foglio2!$E$3,Ausiliari_Coll.Scol.!K818,IF(Foglio2!$J$3=Foglio2!$E$4,Collab._Tecnici!K818,IF(Foglio2!$J$3=Foglio2!$E$5,Assistenti_Tecnici!K818,IF(Foglio2!$J$3=Foglio2!$E$6,Assistenti_Amm.vo!K818,IF(Foglio2!$J$3=Foglio2!$E$7,Resp_Coord_Amm.vo!K818,IF(Foglio2!$J$3=Foglio2!$E$8,Direttore_Amm.vo!K818,IF(Foglio2!$J$3=Foglio2!$E$9,Doc_mat_elem.re!K818,IF(Foglio2!$J$3=Foglio2!$E$10,Doc_dipl_scuola_sec.!K818,IF(Foglio2!$J$3=Foglio2!$E$11,Doc_scuola_media!K818,IF(Foglio2!$J$3=Foglio2!$E$12,Doc_laureati_scuola_sec.!K836,IF(Foglio2!$J$3=Foglio2!$E$13,Direttivi_capi_ist.!K818,0)))))))))))</f>
        <v>0</v>
      </c>
      <c r="N836" s="250">
        <f>IF(Foglio2!$J$3=Foglio2!$E$3,Ausiliari_Coll.Scol.!L818,IF(Foglio2!$J$3=Foglio2!$E$4,Collab._Tecnici!L818,IF(Foglio2!$J$3=Foglio2!$E$5,Assistenti_Tecnici!L818,IF(Foglio2!$J$3=Foglio2!$E$6,Assistenti_Amm.vo!L818,IF(Foglio2!$J$3=Foglio2!$E$7,Resp_Coord_Amm.vo!L818,IF(Foglio2!$J$3=Foglio2!$E$8,Direttore_Amm.vo!L818,IF(Foglio2!$J$3=Foglio2!$E$9,Doc_mat_elem.re!L818,IF(Foglio2!$J$3=Foglio2!$E$10,Doc_dipl_scuola_sec.!L818,IF(Foglio2!$J$3=Foglio2!$E$11,Doc_scuola_media!L818,IF(Foglio2!$J$3=Foglio2!$E$12,Doc_laureati_scuola_sec.!L836,IF(Foglio2!$J$3=Foglio2!$E$13,Direttivi_capi_ist.!L818,0)))))))))))</f>
        <v>0</v>
      </c>
      <c r="O836" s="251">
        <f>IF(Foglio2!$J$3=Foglio2!$E$3,Ausiliari_Coll.Scol.!M818,IF(Foglio2!$J$3=Foglio2!$E$4,Collab._Tecnici!M818,IF(Foglio2!$J$3=Foglio2!$E$5,Assistenti_Tecnici!M818,IF(Foglio2!$J$3=Foglio2!$E$6,Assistenti_Amm.vo!M818,IF(Foglio2!$J$3=Foglio2!$E$7,Resp_Coord_Amm.vo!M818,IF(Foglio2!$J$3=Foglio2!$E$8,Direttore_Amm.vo!M818,IF(Foglio2!$J$3=Foglio2!$E$9,Doc_mat_elem.re!M818,IF(Foglio2!$J$3=Foglio2!$E$10,Doc_dipl_scuola_sec.!M818,IF(Foglio2!$J$3=Foglio2!$E$11,Doc_scuola_media!M818,IF(Foglio2!$J$3=Foglio2!$E$12,Doc_laureati_scuola_sec.!M836,IF(Foglio2!$J$3=Foglio2!$E$13,Direttivi_capi_ist.!M818,0)))))))))))</f>
        <v>0</v>
      </c>
      <c r="P836" s="252">
        <f>IF(Foglio2!$J$3=Foglio2!$E$3,Ausiliari_Coll.Scol.!N818,IF(Foglio2!$J$3=Foglio2!$E$4,Collab._Tecnici!N818,IF(Foglio2!$J$3=Foglio2!$E$5,Assistenti_Tecnici!N818,IF(Foglio2!$J$3=Foglio2!$E$6,Assistenti_Amm.vo!N818,IF(Foglio2!$J$3=Foglio2!$E$7,Resp_Coord_Amm.vo!N818,IF(Foglio2!$J$3=Foglio2!$E$8,Direttore_Amm.vo!N818,IF(Foglio2!$J$3=Foglio2!$E$9,Doc_mat_elem.re!N818,IF(Foglio2!$J$3=Foglio2!$E$10,Doc_dipl_scuola_sec.!N818,IF(Foglio2!$J$3=Foglio2!$E$11,Doc_scuola_media!N818,IF(Foglio2!$J$3=Foglio2!$E$12,Doc_laureati_scuola_sec.!N836,IF(Foglio2!$J$3=Foglio2!$E$13,Direttivi_capi_ist.!N818,0)))))))))))</f>
        <v>0</v>
      </c>
      <c r="Q836" s="252">
        <f>IF(Foglio2!$J$3=Foglio2!$E$3,Ausiliari_Coll.Scol.!O818,IF(Foglio2!$J$3=Foglio2!$E$4,Collab._Tecnici!O818,IF(Foglio2!$J$3=Foglio2!$E$5,Assistenti_Tecnici!O818,IF(Foglio2!$J$3=Foglio2!$E$6,Assistenti_Amm.vo!O818,IF(Foglio2!$J$3=Foglio2!$E$7,Resp_Coord_Amm.vo!O818,IF(Foglio2!$J$3=Foglio2!$E$8,Direttore_Amm.vo!O818,IF(Foglio2!$J$3=Foglio2!$E$9,Doc_mat_elem.re!O818,IF(Foglio2!$J$3=Foglio2!$E$10,Doc_dipl_scuola_sec.!O818,IF(Foglio2!$J$3=Foglio2!$E$11,Doc_scuola_media!O818,IF(Foglio2!$J$3=Foglio2!$E$12,Doc_laureati_scuola_sec.!O836,IF(Foglio2!$J$3=Foglio2!$E$13,Direttivi_capi_ist.!O818,0)))))))))))</f>
        <v>0</v>
      </c>
      <c r="R836" s="252">
        <f>IF(Foglio2!$J$3=Foglio2!$E$3,Ausiliari_Coll.Scol.!P818,IF(Foglio2!$J$3=Foglio2!$E$4,Collab._Tecnici!P818,IF(Foglio2!$J$3=Foglio2!$E$5,Assistenti_Tecnici!P818,IF(Foglio2!$J$3=Foglio2!$E$6,Assistenti_Amm.vo!P818,IF(Foglio2!$J$3=Foglio2!$E$7,Resp_Coord_Amm.vo!P818,IF(Foglio2!$J$3=Foglio2!$E$8,Direttore_Amm.vo!P818,IF(Foglio2!$J$3=Foglio2!$E$9,Doc_mat_elem.re!P818,IF(Foglio2!$J$3=Foglio2!$E$10,Doc_dipl_scuola_sec.!P818,IF(Foglio2!$J$3=Foglio2!$E$11,Doc_scuola_media!P818,IF(Foglio2!$J$3=Foglio2!$E$12,Doc_laureati_scuola_sec.!P836,IF(Foglio2!$J$3=Foglio2!$E$13,Direttivi_capi_ist.!P818,0)))))))))))</f>
        <v>0</v>
      </c>
      <c r="S836" s="252">
        <f>IF(Foglio2!$J$3=Foglio2!$E$3,Ausiliari_Coll.Scol.!Q818,IF(Foglio2!$J$3=Foglio2!$E$4,Collab._Tecnici!Q818,IF(Foglio2!$J$3=Foglio2!$E$5,Assistenti_Tecnici!Q818,IF(Foglio2!$J$3=Foglio2!$E$6,Assistenti_Amm.vo!Q818,IF(Foglio2!$J$3=Foglio2!$E$7,Resp_Coord_Amm.vo!Q818,IF(Foglio2!$J$3=Foglio2!$E$8,Direttore_Amm.vo!Q818,IF(Foglio2!$J$3=Foglio2!$E$9,Doc_mat_elem.re!Q818,IF(Foglio2!$J$3=Foglio2!$E$10,Doc_dipl_scuola_sec.!Q818,IF(Foglio2!$J$3=Foglio2!$E$11,Doc_scuola_media!Q818,IF(Foglio2!$J$3=Foglio2!$E$12,Doc_laureati_scuola_sec.!Q836,IF(Foglio2!$J$3=Foglio2!$E$13,Direttivi_capi_ist.!Q818,0)))))))))))</f>
        <v>0</v>
      </c>
      <c r="T836" s="252">
        <f>IF(Foglio2!$J$3=Foglio2!$E$3,Ausiliari_Coll.Scol.!R818,IF(Foglio2!$J$3=Foglio2!$E$4,Collab._Tecnici!R818,IF(Foglio2!$J$3=Foglio2!$E$5,Assistenti_Tecnici!R818,IF(Foglio2!$J$3=Foglio2!$E$6,Assistenti_Amm.vo!R818,IF(Foglio2!$J$3=Foglio2!$E$7,Resp_Coord_Amm.vo!R818,IF(Foglio2!$J$3=Foglio2!$E$8,Direttore_Amm.vo!R818,IF(Foglio2!$J$3=Foglio2!$E$9,Doc_mat_elem.re!R818,IF(Foglio2!$J$3=Foglio2!$E$10,Doc_dipl_scuola_sec.!R818,IF(Foglio2!$J$3=Foglio2!$E$11,Doc_scuola_media!R818,IF(Foglio2!$J$3=Foglio2!$E$12,Doc_laureati_scuola_sec.!R836,IF(Foglio2!$J$3=Foglio2!$E$13,Direttivi_capi_ist.!R818,0)))))))))))</f>
        <v>0</v>
      </c>
      <c r="U836" s="252">
        <f t="shared" ref="U836" si="5099">(P836)/12*0.8</f>
        <v>0</v>
      </c>
      <c r="V836" s="252">
        <f t="shared" ref="V836" si="5100">(P836+R836)/12*0.8</f>
        <v>0</v>
      </c>
      <c r="W836" s="253" t="str">
        <f t="shared" ref="W836" si="5101">"Fascia Da "&amp;F836&amp;" a "&amp;F837&amp;" Decorrenza "&amp;DAY(C832)&amp;"/"&amp;MONTH(C832)&amp;"/"&amp;YEAR(C832)</f>
        <v>Fascia Da 15 a 20 Decorrenza 1/7/2022</v>
      </c>
    </row>
    <row r="837" spans="1:23" ht="9" customHeight="1" x14ac:dyDescent="0.2">
      <c r="B837" s="245">
        <f t="shared" si="5030"/>
        <v>44748</v>
      </c>
      <c r="C837" s="494"/>
      <c r="D837" s="494"/>
      <c r="E837" s="254" t="s">
        <v>4</v>
      </c>
      <c r="F837" s="255">
        <v>20</v>
      </c>
      <c r="G837" s="267">
        <f t="shared" si="5079"/>
        <v>0</v>
      </c>
      <c r="H837" s="267">
        <f t="shared" si="5079"/>
        <v>0</v>
      </c>
      <c r="I837" s="267">
        <f t="shared" si="5079"/>
        <v>0</v>
      </c>
      <c r="J837" s="267">
        <f t="shared" si="5079"/>
        <v>0</v>
      </c>
      <c r="K837" s="267">
        <f t="shared" si="5079"/>
        <v>0</v>
      </c>
      <c r="L837" s="266">
        <f t="shared" si="5079"/>
        <v>0</v>
      </c>
      <c r="M837" s="267">
        <f t="shared" si="5079"/>
        <v>0</v>
      </c>
      <c r="N837" s="182">
        <f t="shared" si="5079"/>
        <v>0</v>
      </c>
      <c r="O837" s="183">
        <f t="shared" si="5079"/>
        <v>0</v>
      </c>
      <c r="P837" s="184">
        <f t="shared" si="5079"/>
        <v>0</v>
      </c>
      <c r="Q837" s="184">
        <f t="shared" si="5079"/>
        <v>0</v>
      </c>
      <c r="R837" s="184">
        <f t="shared" si="5079"/>
        <v>0</v>
      </c>
      <c r="S837" s="184">
        <f t="shared" si="5079"/>
        <v>0</v>
      </c>
      <c r="T837" s="184">
        <f t="shared" si="5079"/>
        <v>0</v>
      </c>
      <c r="U837" s="184">
        <f t="shared" si="5079"/>
        <v>0</v>
      </c>
      <c r="V837" s="184">
        <f t="shared" si="5079"/>
        <v>0</v>
      </c>
    </row>
    <row r="838" spans="1:23" ht="12.75" customHeight="1" x14ac:dyDescent="0.2">
      <c r="A838" s="104">
        <f>IF(Foglio2!$J$7=1,TRUNC(Base!V838,0),TRUNC(Base!U838,0))</f>
        <v>0</v>
      </c>
      <c r="B838" s="245">
        <f t="shared" si="5030"/>
        <v>44749</v>
      </c>
      <c r="C838" s="494"/>
      <c r="D838" s="494"/>
      <c r="E838" s="259" t="s">
        <v>3</v>
      </c>
      <c r="F838" s="260">
        <v>21</v>
      </c>
      <c r="G838" s="248">
        <f>IF(Foglio2!$J$3=Foglio2!$E$3,Ausiliari_Coll.Scol.!E820,IF(Foglio2!$J$3=Foglio2!$E$4,Collab._Tecnici!E820,IF(Foglio2!$J$3=Foglio2!$E$5,Assistenti_Tecnici!E820,IF(Foglio2!$J$3=Foglio2!$E$6,Assistenti_Amm.vo!E820,IF(Foglio2!$J$3=Foglio2!$E$7,Resp_Coord_Amm.vo!E820,IF(Foglio2!$J$3=Foglio2!$E$8,Direttore_Amm.vo!E820,IF(Foglio2!$J$3=Foglio2!$E$9,Doc_mat_elem.re!E820,IF(Foglio2!$J$3=Foglio2!$E$10,Doc_dipl_scuola_sec.!E820,IF(Foglio2!$J$3=Foglio2!$E$11,Doc_scuola_media!E820,IF(Foglio2!$J$3=Foglio2!$E$12,Doc_laureati_scuola_sec.!E838,IF(Foglio2!$J$3=Foglio2!$E$13,Direttivi_capi_ist.!E820,0)))))))))))</f>
        <v>0</v>
      </c>
      <c r="H838" s="248">
        <f>IF(Foglio2!$J$3=Foglio2!$E$3,Ausiliari_Coll.Scol.!F820,IF(Foglio2!$J$3=Foglio2!$E$4,Collab._Tecnici!F820,IF(Foglio2!$J$3=Foglio2!$E$5,Assistenti_Tecnici!F820,IF(Foglio2!$J$3=Foglio2!$E$6,Assistenti_Amm.vo!F820,IF(Foglio2!$J$3=Foglio2!$E$7,Resp_Coord_Amm.vo!F820,IF(Foglio2!$J$3=Foglio2!$E$8,Direttore_Amm.vo!F820,IF(Foglio2!$J$3=Foglio2!$E$9,Doc_mat_elem.re!F820,IF(Foglio2!$J$3=Foglio2!$E$10,Doc_dipl_scuola_sec.!F820,IF(Foglio2!$J$3=Foglio2!$E$11,Doc_scuola_media!F820,IF(Foglio2!$J$3=Foglio2!$E$12,Doc_laureati_scuola_sec.!F838,IF(Foglio2!$J$3=Foglio2!$E$13,Direttivi_capi_ist.!F820,0)))))))))))</f>
        <v>0</v>
      </c>
      <c r="I838" s="248">
        <f>IF(Foglio2!$J$3=Foglio2!$E$3,Ausiliari_Coll.Scol.!G820,IF(Foglio2!$J$3=Foglio2!$E$4,Collab._Tecnici!G820,IF(Foglio2!$J$3=Foglio2!$E$5,Assistenti_Tecnici!G820,IF(Foglio2!$J$3=Foglio2!$E$6,Assistenti_Amm.vo!G820,IF(Foglio2!$J$3=Foglio2!$E$7,Resp_Coord_Amm.vo!G820,IF(Foglio2!$J$3=Foglio2!$E$8,Direttore_Amm.vo!G820,IF(Foglio2!$J$3=Foglio2!$E$9,Doc_mat_elem.re!G820,IF(Foglio2!$J$3=Foglio2!$E$10,Doc_dipl_scuola_sec.!G820,IF(Foglio2!$J$3=Foglio2!$E$11,Doc_scuola_media!G820,IF(Foglio2!$J$3=Foglio2!$E$12,Doc_laureati_scuola_sec.!G838,IF(Foglio2!$J$3=Foglio2!$E$13,Direttivi_capi_ist.!G820,0)))))))))))</f>
        <v>0</v>
      </c>
      <c r="J838" s="248">
        <f>IF(Foglio2!$J$3=Foglio2!$E$3,Ausiliari_Coll.Scol.!H820,IF(Foglio2!$J$3=Foglio2!$E$4,Collab._Tecnici!H820,IF(Foglio2!$J$3=Foglio2!$E$5,Assistenti_Tecnici!H820,IF(Foglio2!$J$3=Foglio2!$E$6,Assistenti_Amm.vo!H820,IF(Foglio2!$J$3=Foglio2!$E$7,Resp_Coord_Amm.vo!H820,IF(Foglio2!$J$3=Foglio2!$E$8,Direttore_Amm.vo!H820,IF(Foglio2!$J$3=Foglio2!$E$9,Doc_mat_elem.re!H820,IF(Foglio2!$J$3=Foglio2!$E$10,Doc_dipl_scuola_sec.!H820,IF(Foglio2!$J$3=Foglio2!$E$11,Doc_scuola_media!H820,IF(Foglio2!$J$3=Foglio2!$E$12,Doc_laureati_scuola_sec.!H838,IF(Foglio2!$J$3=Foglio2!$E$13,Direttivi_capi_ist.!H820,0)))))))))))</f>
        <v>0</v>
      </c>
      <c r="K838" s="248">
        <f>IF(Foglio2!$J$3=Foglio2!$E$3,Ausiliari_Coll.Scol.!I820,IF(Foglio2!$J$3=Foglio2!$E$4,Collab._Tecnici!I820,IF(Foglio2!$J$3=Foglio2!$E$5,Assistenti_Tecnici!I820,IF(Foglio2!$J$3=Foglio2!$E$6,Assistenti_Amm.vo!I820,IF(Foglio2!$J$3=Foglio2!$E$7,Resp_Coord_Amm.vo!I820,IF(Foglio2!$J$3=Foglio2!$E$8,Direttore_Amm.vo!I820,IF(Foglio2!$J$3=Foglio2!$E$9,Doc_mat_elem.re!I820,IF(Foglio2!$J$3=Foglio2!$E$10,Doc_dipl_scuola_sec.!I820,IF(Foglio2!$J$3=Foglio2!$E$11,Doc_scuola_media!I820,IF(Foglio2!$J$3=Foglio2!$E$12,Doc_laureati_scuola_sec.!I838,IF(Foglio2!$J$3=Foglio2!$E$13,Direttivi_capi_ist.!I820,0)))))))))))</f>
        <v>0</v>
      </c>
      <c r="L838" s="248">
        <f>IF(Foglio2!$J$3=Foglio2!$E$3,Ausiliari_Coll.Scol.!J820,IF(Foglio2!$J$3=Foglio2!$E$4,Collab._Tecnici!J820,IF(Foglio2!$J$3=Foglio2!$E$5,Assistenti_Tecnici!J820,IF(Foglio2!$J$3=Foglio2!$E$6,Assistenti_Amm.vo!J820,IF(Foglio2!$J$3=Foglio2!$E$7,Resp_Coord_Amm.vo!J820,IF(Foglio2!$J$3=Foglio2!$E$8,Direttore_Amm.vo!J820,IF(Foglio2!$J$3=Foglio2!$E$9,Doc_mat_elem.re!J820,IF(Foglio2!$J$3=Foglio2!$E$10,Doc_dipl_scuola_sec.!J820,IF(Foglio2!$J$3=Foglio2!$E$11,Doc_scuola_media!J820,IF(Foglio2!$J$3=Foglio2!$E$12,Doc_laureati_scuola_sec.!J838,IF(Foglio2!$J$3=Foglio2!$E$13,Direttivi_capi_ist.!J820,0)))))))))))</f>
        <v>0</v>
      </c>
      <c r="M838" s="249">
        <f>IF(Foglio2!$J$3=Foglio2!$E$3,Ausiliari_Coll.Scol.!K820,IF(Foglio2!$J$3=Foglio2!$E$4,Collab._Tecnici!K820,IF(Foglio2!$J$3=Foglio2!$E$5,Assistenti_Tecnici!K820,IF(Foglio2!$J$3=Foglio2!$E$6,Assistenti_Amm.vo!K820,IF(Foglio2!$J$3=Foglio2!$E$7,Resp_Coord_Amm.vo!K820,IF(Foglio2!$J$3=Foglio2!$E$8,Direttore_Amm.vo!K820,IF(Foglio2!$J$3=Foglio2!$E$9,Doc_mat_elem.re!K820,IF(Foglio2!$J$3=Foglio2!$E$10,Doc_dipl_scuola_sec.!K820,IF(Foglio2!$J$3=Foglio2!$E$11,Doc_scuola_media!K820,IF(Foglio2!$J$3=Foglio2!$E$12,Doc_laureati_scuola_sec.!K838,IF(Foglio2!$J$3=Foglio2!$E$13,Direttivi_capi_ist.!K820,0)))))))))))</f>
        <v>0</v>
      </c>
      <c r="N838" s="250">
        <f>IF(Foglio2!$J$3=Foglio2!$E$3,Ausiliari_Coll.Scol.!L820,IF(Foglio2!$J$3=Foglio2!$E$4,Collab._Tecnici!L820,IF(Foglio2!$J$3=Foglio2!$E$5,Assistenti_Tecnici!L820,IF(Foglio2!$J$3=Foglio2!$E$6,Assistenti_Amm.vo!L820,IF(Foglio2!$J$3=Foglio2!$E$7,Resp_Coord_Amm.vo!L820,IF(Foglio2!$J$3=Foglio2!$E$8,Direttore_Amm.vo!L820,IF(Foglio2!$J$3=Foglio2!$E$9,Doc_mat_elem.re!L820,IF(Foglio2!$J$3=Foglio2!$E$10,Doc_dipl_scuola_sec.!L820,IF(Foglio2!$J$3=Foglio2!$E$11,Doc_scuola_media!L820,IF(Foglio2!$J$3=Foglio2!$E$12,Doc_laureati_scuola_sec.!L838,IF(Foglio2!$J$3=Foglio2!$E$13,Direttivi_capi_ist.!L820,0)))))))))))</f>
        <v>0</v>
      </c>
      <c r="O838" s="251">
        <f>IF(Foglio2!$J$3=Foglio2!$E$3,Ausiliari_Coll.Scol.!M820,IF(Foglio2!$J$3=Foglio2!$E$4,Collab._Tecnici!M820,IF(Foglio2!$J$3=Foglio2!$E$5,Assistenti_Tecnici!M820,IF(Foglio2!$J$3=Foglio2!$E$6,Assistenti_Amm.vo!M820,IF(Foglio2!$J$3=Foglio2!$E$7,Resp_Coord_Amm.vo!M820,IF(Foglio2!$J$3=Foglio2!$E$8,Direttore_Amm.vo!M820,IF(Foglio2!$J$3=Foglio2!$E$9,Doc_mat_elem.re!M820,IF(Foglio2!$J$3=Foglio2!$E$10,Doc_dipl_scuola_sec.!M820,IF(Foglio2!$J$3=Foglio2!$E$11,Doc_scuola_media!M820,IF(Foglio2!$J$3=Foglio2!$E$12,Doc_laureati_scuola_sec.!M838,IF(Foglio2!$J$3=Foglio2!$E$13,Direttivi_capi_ist.!M820,0)))))))))))</f>
        <v>0</v>
      </c>
      <c r="P838" s="252">
        <f>IF(Foglio2!$J$3=Foglio2!$E$3,Ausiliari_Coll.Scol.!N820,IF(Foglio2!$J$3=Foglio2!$E$4,Collab._Tecnici!N820,IF(Foglio2!$J$3=Foglio2!$E$5,Assistenti_Tecnici!N820,IF(Foglio2!$J$3=Foglio2!$E$6,Assistenti_Amm.vo!N820,IF(Foglio2!$J$3=Foglio2!$E$7,Resp_Coord_Amm.vo!N820,IF(Foglio2!$J$3=Foglio2!$E$8,Direttore_Amm.vo!N820,IF(Foglio2!$J$3=Foglio2!$E$9,Doc_mat_elem.re!N820,IF(Foglio2!$J$3=Foglio2!$E$10,Doc_dipl_scuola_sec.!N820,IF(Foglio2!$J$3=Foglio2!$E$11,Doc_scuola_media!N820,IF(Foglio2!$J$3=Foglio2!$E$12,Doc_laureati_scuola_sec.!N838,IF(Foglio2!$J$3=Foglio2!$E$13,Direttivi_capi_ist.!N820,0)))))))))))</f>
        <v>0</v>
      </c>
      <c r="Q838" s="252">
        <f>IF(Foglio2!$J$3=Foglio2!$E$3,Ausiliari_Coll.Scol.!O820,IF(Foglio2!$J$3=Foglio2!$E$4,Collab._Tecnici!O820,IF(Foglio2!$J$3=Foglio2!$E$5,Assistenti_Tecnici!O820,IF(Foglio2!$J$3=Foglio2!$E$6,Assistenti_Amm.vo!O820,IF(Foglio2!$J$3=Foglio2!$E$7,Resp_Coord_Amm.vo!O820,IF(Foglio2!$J$3=Foglio2!$E$8,Direttore_Amm.vo!O820,IF(Foglio2!$J$3=Foglio2!$E$9,Doc_mat_elem.re!O820,IF(Foglio2!$J$3=Foglio2!$E$10,Doc_dipl_scuola_sec.!O820,IF(Foglio2!$J$3=Foglio2!$E$11,Doc_scuola_media!O820,IF(Foglio2!$J$3=Foglio2!$E$12,Doc_laureati_scuola_sec.!O838,IF(Foglio2!$J$3=Foglio2!$E$13,Direttivi_capi_ist.!O820,0)))))))))))</f>
        <v>0</v>
      </c>
      <c r="R838" s="252">
        <f>IF(Foglio2!$J$3=Foglio2!$E$3,Ausiliari_Coll.Scol.!P820,IF(Foglio2!$J$3=Foglio2!$E$4,Collab._Tecnici!P820,IF(Foglio2!$J$3=Foglio2!$E$5,Assistenti_Tecnici!P820,IF(Foglio2!$J$3=Foglio2!$E$6,Assistenti_Amm.vo!P820,IF(Foglio2!$J$3=Foglio2!$E$7,Resp_Coord_Amm.vo!P820,IF(Foglio2!$J$3=Foglio2!$E$8,Direttore_Amm.vo!P820,IF(Foglio2!$J$3=Foglio2!$E$9,Doc_mat_elem.re!P820,IF(Foglio2!$J$3=Foglio2!$E$10,Doc_dipl_scuola_sec.!P820,IF(Foglio2!$J$3=Foglio2!$E$11,Doc_scuola_media!P820,IF(Foglio2!$J$3=Foglio2!$E$12,Doc_laureati_scuola_sec.!P838,IF(Foglio2!$J$3=Foglio2!$E$13,Direttivi_capi_ist.!P820,0)))))))))))</f>
        <v>0</v>
      </c>
      <c r="S838" s="252">
        <f>IF(Foglio2!$J$3=Foglio2!$E$3,Ausiliari_Coll.Scol.!Q820,IF(Foglio2!$J$3=Foglio2!$E$4,Collab._Tecnici!Q820,IF(Foglio2!$J$3=Foglio2!$E$5,Assistenti_Tecnici!Q820,IF(Foglio2!$J$3=Foglio2!$E$6,Assistenti_Amm.vo!Q820,IF(Foglio2!$J$3=Foglio2!$E$7,Resp_Coord_Amm.vo!Q820,IF(Foglio2!$J$3=Foglio2!$E$8,Direttore_Amm.vo!Q820,IF(Foglio2!$J$3=Foglio2!$E$9,Doc_mat_elem.re!Q820,IF(Foglio2!$J$3=Foglio2!$E$10,Doc_dipl_scuola_sec.!Q820,IF(Foglio2!$J$3=Foglio2!$E$11,Doc_scuola_media!Q820,IF(Foglio2!$J$3=Foglio2!$E$12,Doc_laureati_scuola_sec.!Q838,IF(Foglio2!$J$3=Foglio2!$E$13,Direttivi_capi_ist.!Q820,0)))))))))))</f>
        <v>0</v>
      </c>
      <c r="T838" s="252">
        <f>IF(Foglio2!$J$3=Foglio2!$E$3,Ausiliari_Coll.Scol.!R820,IF(Foglio2!$J$3=Foglio2!$E$4,Collab._Tecnici!R820,IF(Foglio2!$J$3=Foglio2!$E$5,Assistenti_Tecnici!R820,IF(Foglio2!$J$3=Foglio2!$E$6,Assistenti_Amm.vo!R820,IF(Foglio2!$J$3=Foglio2!$E$7,Resp_Coord_Amm.vo!R820,IF(Foglio2!$J$3=Foglio2!$E$8,Direttore_Amm.vo!R820,IF(Foglio2!$J$3=Foglio2!$E$9,Doc_mat_elem.re!R820,IF(Foglio2!$J$3=Foglio2!$E$10,Doc_dipl_scuola_sec.!R820,IF(Foglio2!$J$3=Foglio2!$E$11,Doc_scuola_media!R820,IF(Foglio2!$J$3=Foglio2!$E$12,Doc_laureati_scuola_sec.!R838,IF(Foglio2!$J$3=Foglio2!$E$13,Direttivi_capi_ist.!R820,0)))))))))))</f>
        <v>0</v>
      </c>
      <c r="U838" s="252">
        <f t="shared" ref="U838" si="5102">(P838)/12*0.8</f>
        <v>0</v>
      </c>
      <c r="V838" s="252">
        <f t="shared" ref="V838" si="5103">(P838+R838)/12*0.8</f>
        <v>0</v>
      </c>
      <c r="W838" s="253" t="str">
        <f t="shared" ref="W838" si="5104">"Fascia Da "&amp;F838&amp;" a "&amp;F839&amp;" Decorrenza "&amp;DAY(C832)&amp;"/"&amp;MONTH(C832)&amp;"/"&amp;YEAR(C832)</f>
        <v>Fascia Da 21 a 27 Decorrenza 1/7/2022</v>
      </c>
    </row>
    <row r="839" spans="1:23" ht="9" customHeight="1" x14ac:dyDescent="0.2">
      <c r="B839" s="245">
        <f t="shared" si="5030"/>
        <v>44750</v>
      </c>
      <c r="C839" s="494"/>
      <c r="D839" s="494"/>
      <c r="E839" s="254" t="s">
        <v>4</v>
      </c>
      <c r="F839" s="255">
        <v>27</v>
      </c>
      <c r="G839" s="267">
        <f t="shared" si="5083"/>
        <v>0</v>
      </c>
      <c r="H839" s="267">
        <f t="shared" si="5083"/>
        <v>0</v>
      </c>
      <c r="I839" s="267">
        <f t="shared" si="5083"/>
        <v>0</v>
      </c>
      <c r="J839" s="267">
        <f t="shared" si="5083"/>
        <v>0</v>
      </c>
      <c r="K839" s="267">
        <f t="shared" si="5083"/>
        <v>0</v>
      </c>
      <c r="L839" s="266">
        <f t="shared" si="5083"/>
        <v>0</v>
      </c>
      <c r="M839" s="267">
        <f t="shared" si="5083"/>
        <v>0</v>
      </c>
      <c r="N839" s="182">
        <f t="shared" si="5083"/>
        <v>0</v>
      </c>
      <c r="O839" s="183">
        <f t="shared" si="5083"/>
        <v>0</v>
      </c>
      <c r="P839" s="184">
        <f t="shared" si="5083"/>
        <v>0</v>
      </c>
      <c r="Q839" s="184">
        <f t="shared" si="5083"/>
        <v>0</v>
      </c>
      <c r="R839" s="184">
        <f t="shared" si="5083"/>
        <v>0</v>
      </c>
      <c r="S839" s="184">
        <f t="shared" si="5083"/>
        <v>0</v>
      </c>
      <c r="T839" s="184">
        <f t="shared" si="5083"/>
        <v>0</v>
      </c>
      <c r="U839" s="184">
        <f t="shared" si="5083"/>
        <v>0</v>
      </c>
      <c r="V839" s="184">
        <f t="shared" si="5083"/>
        <v>0</v>
      </c>
    </row>
    <row r="840" spans="1:23" ht="12.75" customHeight="1" x14ac:dyDescent="0.2">
      <c r="A840" s="104">
        <f>IF(Foglio2!$J$7=1,TRUNC(Base!V840,0),TRUNC(Base!U840,0))</f>
        <v>0</v>
      </c>
      <c r="B840" s="245">
        <f t="shared" si="5030"/>
        <v>44751</v>
      </c>
      <c r="C840" s="494"/>
      <c r="D840" s="494"/>
      <c r="E840" s="259" t="s">
        <v>3</v>
      </c>
      <c r="F840" s="260">
        <v>28</v>
      </c>
      <c r="G840" s="248">
        <f>IF(Foglio2!$J$3=Foglio2!$E$3,Ausiliari_Coll.Scol.!E822,IF(Foglio2!$J$3=Foglio2!$E$4,Collab._Tecnici!E822,IF(Foglio2!$J$3=Foglio2!$E$5,Assistenti_Tecnici!E822,IF(Foglio2!$J$3=Foglio2!$E$6,Assistenti_Amm.vo!E822,IF(Foglio2!$J$3=Foglio2!$E$7,Resp_Coord_Amm.vo!E822,IF(Foglio2!$J$3=Foglio2!$E$8,Direttore_Amm.vo!E822,IF(Foglio2!$J$3=Foglio2!$E$9,Doc_mat_elem.re!E822,IF(Foglio2!$J$3=Foglio2!$E$10,Doc_dipl_scuola_sec.!E822,IF(Foglio2!$J$3=Foglio2!$E$11,Doc_scuola_media!E822,IF(Foglio2!$J$3=Foglio2!$E$12,Doc_laureati_scuola_sec.!E840,IF(Foglio2!$J$3=Foglio2!$E$13,Direttivi_capi_ist.!E822,0)))))))))))</f>
        <v>0</v>
      </c>
      <c r="H840" s="248">
        <f>IF(Foglio2!$J$3=Foglio2!$E$3,Ausiliari_Coll.Scol.!F822,IF(Foglio2!$J$3=Foglio2!$E$4,Collab._Tecnici!F822,IF(Foglio2!$J$3=Foglio2!$E$5,Assistenti_Tecnici!F822,IF(Foglio2!$J$3=Foglio2!$E$6,Assistenti_Amm.vo!F822,IF(Foglio2!$J$3=Foglio2!$E$7,Resp_Coord_Amm.vo!F822,IF(Foglio2!$J$3=Foglio2!$E$8,Direttore_Amm.vo!F822,IF(Foglio2!$J$3=Foglio2!$E$9,Doc_mat_elem.re!F822,IF(Foglio2!$J$3=Foglio2!$E$10,Doc_dipl_scuola_sec.!F822,IF(Foglio2!$J$3=Foglio2!$E$11,Doc_scuola_media!F822,IF(Foglio2!$J$3=Foglio2!$E$12,Doc_laureati_scuola_sec.!F840,IF(Foglio2!$J$3=Foglio2!$E$13,Direttivi_capi_ist.!F822,0)))))))))))</f>
        <v>0</v>
      </c>
      <c r="I840" s="248">
        <f>IF(Foglio2!$J$3=Foglio2!$E$3,Ausiliari_Coll.Scol.!G822,IF(Foglio2!$J$3=Foglio2!$E$4,Collab._Tecnici!G822,IF(Foglio2!$J$3=Foglio2!$E$5,Assistenti_Tecnici!G822,IF(Foglio2!$J$3=Foglio2!$E$6,Assistenti_Amm.vo!G822,IF(Foglio2!$J$3=Foglio2!$E$7,Resp_Coord_Amm.vo!G822,IF(Foglio2!$J$3=Foglio2!$E$8,Direttore_Amm.vo!G822,IF(Foglio2!$J$3=Foglio2!$E$9,Doc_mat_elem.re!G822,IF(Foglio2!$J$3=Foglio2!$E$10,Doc_dipl_scuola_sec.!G822,IF(Foglio2!$J$3=Foglio2!$E$11,Doc_scuola_media!G822,IF(Foglio2!$J$3=Foglio2!$E$12,Doc_laureati_scuola_sec.!G840,IF(Foglio2!$J$3=Foglio2!$E$13,Direttivi_capi_ist.!G822,0)))))))))))</f>
        <v>0</v>
      </c>
      <c r="J840" s="248">
        <f>IF(Foglio2!$J$3=Foglio2!$E$3,Ausiliari_Coll.Scol.!H822,IF(Foglio2!$J$3=Foglio2!$E$4,Collab._Tecnici!H822,IF(Foglio2!$J$3=Foglio2!$E$5,Assistenti_Tecnici!H822,IF(Foglio2!$J$3=Foglio2!$E$6,Assistenti_Amm.vo!H822,IF(Foglio2!$J$3=Foglio2!$E$7,Resp_Coord_Amm.vo!H822,IF(Foglio2!$J$3=Foglio2!$E$8,Direttore_Amm.vo!H822,IF(Foglio2!$J$3=Foglio2!$E$9,Doc_mat_elem.re!H822,IF(Foglio2!$J$3=Foglio2!$E$10,Doc_dipl_scuola_sec.!H822,IF(Foglio2!$J$3=Foglio2!$E$11,Doc_scuola_media!H822,IF(Foglio2!$J$3=Foglio2!$E$12,Doc_laureati_scuola_sec.!H840,IF(Foglio2!$J$3=Foglio2!$E$13,Direttivi_capi_ist.!H822,0)))))))))))</f>
        <v>0</v>
      </c>
      <c r="K840" s="248">
        <f>IF(Foglio2!$J$3=Foglio2!$E$3,Ausiliari_Coll.Scol.!I822,IF(Foglio2!$J$3=Foglio2!$E$4,Collab._Tecnici!I822,IF(Foglio2!$J$3=Foglio2!$E$5,Assistenti_Tecnici!I822,IF(Foglio2!$J$3=Foglio2!$E$6,Assistenti_Amm.vo!I822,IF(Foglio2!$J$3=Foglio2!$E$7,Resp_Coord_Amm.vo!I822,IF(Foglio2!$J$3=Foglio2!$E$8,Direttore_Amm.vo!I822,IF(Foglio2!$J$3=Foglio2!$E$9,Doc_mat_elem.re!I822,IF(Foglio2!$J$3=Foglio2!$E$10,Doc_dipl_scuola_sec.!I822,IF(Foglio2!$J$3=Foglio2!$E$11,Doc_scuola_media!I822,IF(Foglio2!$J$3=Foglio2!$E$12,Doc_laureati_scuola_sec.!I840,IF(Foglio2!$J$3=Foglio2!$E$13,Direttivi_capi_ist.!I822,0)))))))))))</f>
        <v>0</v>
      </c>
      <c r="L840" s="248">
        <f>IF(Foglio2!$J$3=Foglio2!$E$3,Ausiliari_Coll.Scol.!J822,IF(Foglio2!$J$3=Foglio2!$E$4,Collab._Tecnici!J822,IF(Foglio2!$J$3=Foglio2!$E$5,Assistenti_Tecnici!J822,IF(Foglio2!$J$3=Foglio2!$E$6,Assistenti_Amm.vo!J822,IF(Foglio2!$J$3=Foglio2!$E$7,Resp_Coord_Amm.vo!J822,IF(Foglio2!$J$3=Foglio2!$E$8,Direttore_Amm.vo!J822,IF(Foglio2!$J$3=Foglio2!$E$9,Doc_mat_elem.re!J822,IF(Foglio2!$J$3=Foglio2!$E$10,Doc_dipl_scuola_sec.!J822,IF(Foglio2!$J$3=Foglio2!$E$11,Doc_scuola_media!J822,IF(Foglio2!$J$3=Foglio2!$E$12,Doc_laureati_scuola_sec.!J840,IF(Foglio2!$J$3=Foglio2!$E$13,Direttivi_capi_ist.!J822,0)))))))))))</f>
        <v>0</v>
      </c>
      <c r="M840" s="249">
        <f>IF(Foglio2!$J$3=Foglio2!$E$3,Ausiliari_Coll.Scol.!K822,IF(Foglio2!$J$3=Foglio2!$E$4,Collab._Tecnici!K822,IF(Foglio2!$J$3=Foglio2!$E$5,Assistenti_Tecnici!K822,IF(Foglio2!$J$3=Foglio2!$E$6,Assistenti_Amm.vo!K822,IF(Foglio2!$J$3=Foglio2!$E$7,Resp_Coord_Amm.vo!K822,IF(Foglio2!$J$3=Foglio2!$E$8,Direttore_Amm.vo!K822,IF(Foglio2!$J$3=Foglio2!$E$9,Doc_mat_elem.re!K822,IF(Foglio2!$J$3=Foglio2!$E$10,Doc_dipl_scuola_sec.!K822,IF(Foglio2!$J$3=Foglio2!$E$11,Doc_scuola_media!K822,IF(Foglio2!$J$3=Foglio2!$E$12,Doc_laureati_scuola_sec.!K840,IF(Foglio2!$J$3=Foglio2!$E$13,Direttivi_capi_ist.!K822,0)))))))))))</f>
        <v>0</v>
      </c>
      <c r="N840" s="250">
        <f>IF(Foglio2!$J$3=Foglio2!$E$3,Ausiliari_Coll.Scol.!L822,IF(Foglio2!$J$3=Foglio2!$E$4,Collab._Tecnici!L822,IF(Foglio2!$J$3=Foglio2!$E$5,Assistenti_Tecnici!L822,IF(Foglio2!$J$3=Foglio2!$E$6,Assistenti_Amm.vo!L822,IF(Foglio2!$J$3=Foglio2!$E$7,Resp_Coord_Amm.vo!L822,IF(Foglio2!$J$3=Foglio2!$E$8,Direttore_Amm.vo!L822,IF(Foglio2!$J$3=Foglio2!$E$9,Doc_mat_elem.re!L822,IF(Foglio2!$J$3=Foglio2!$E$10,Doc_dipl_scuola_sec.!L822,IF(Foglio2!$J$3=Foglio2!$E$11,Doc_scuola_media!L822,IF(Foglio2!$J$3=Foglio2!$E$12,Doc_laureati_scuola_sec.!L840,IF(Foglio2!$J$3=Foglio2!$E$13,Direttivi_capi_ist.!L822,0)))))))))))</f>
        <v>0</v>
      </c>
      <c r="O840" s="251">
        <f>IF(Foglio2!$J$3=Foglio2!$E$3,Ausiliari_Coll.Scol.!M822,IF(Foglio2!$J$3=Foglio2!$E$4,Collab._Tecnici!M822,IF(Foglio2!$J$3=Foglio2!$E$5,Assistenti_Tecnici!M822,IF(Foglio2!$J$3=Foglio2!$E$6,Assistenti_Amm.vo!M822,IF(Foglio2!$J$3=Foglio2!$E$7,Resp_Coord_Amm.vo!M822,IF(Foglio2!$J$3=Foglio2!$E$8,Direttore_Amm.vo!M822,IF(Foglio2!$J$3=Foglio2!$E$9,Doc_mat_elem.re!M822,IF(Foglio2!$J$3=Foglio2!$E$10,Doc_dipl_scuola_sec.!M822,IF(Foglio2!$J$3=Foglio2!$E$11,Doc_scuola_media!M822,IF(Foglio2!$J$3=Foglio2!$E$12,Doc_laureati_scuola_sec.!M840,IF(Foglio2!$J$3=Foglio2!$E$13,Direttivi_capi_ist.!M822,0)))))))))))</f>
        <v>0</v>
      </c>
      <c r="P840" s="252">
        <f>IF(Foglio2!$J$3=Foglio2!$E$3,Ausiliari_Coll.Scol.!N822,IF(Foglio2!$J$3=Foglio2!$E$4,Collab._Tecnici!N822,IF(Foglio2!$J$3=Foglio2!$E$5,Assistenti_Tecnici!N822,IF(Foglio2!$J$3=Foglio2!$E$6,Assistenti_Amm.vo!N822,IF(Foglio2!$J$3=Foglio2!$E$7,Resp_Coord_Amm.vo!N822,IF(Foglio2!$J$3=Foglio2!$E$8,Direttore_Amm.vo!N822,IF(Foglio2!$J$3=Foglio2!$E$9,Doc_mat_elem.re!N822,IF(Foglio2!$J$3=Foglio2!$E$10,Doc_dipl_scuola_sec.!N822,IF(Foglio2!$J$3=Foglio2!$E$11,Doc_scuola_media!N822,IF(Foglio2!$J$3=Foglio2!$E$12,Doc_laureati_scuola_sec.!N840,IF(Foglio2!$J$3=Foglio2!$E$13,Direttivi_capi_ist.!N822,0)))))))))))</f>
        <v>0</v>
      </c>
      <c r="Q840" s="252">
        <f>IF(Foglio2!$J$3=Foglio2!$E$3,Ausiliari_Coll.Scol.!O822,IF(Foglio2!$J$3=Foglio2!$E$4,Collab._Tecnici!O822,IF(Foglio2!$J$3=Foglio2!$E$5,Assistenti_Tecnici!O822,IF(Foglio2!$J$3=Foglio2!$E$6,Assistenti_Amm.vo!O822,IF(Foglio2!$J$3=Foglio2!$E$7,Resp_Coord_Amm.vo!O822,IF(Foglio2!$J$3=Foglio2!$E$8,Direttore_Amm.vo!O822,IF(Foglio2!$J$3=Foglio2!$E$9,Doc_mat_elem.re!O822,IF(Foglio2!$J$3=Foglio2!$E$10,Doc_dipl_scuola_sec.!O822,IF(Foglio2!$J$3=Foglio2!$E$11,Doc_scuola_media!O822,IF(Foglio2!$J$3=Foglio2!$E$12,Doc_laureati_scuola_sec.!O840,IF(Foglio2!$J$3=Foglio2!$E$13,Direttivi_capi_ist.!O822,0)))))))))))</f>
        <v>0</v>
      </c>
      <c r="R840" s="252">
        <f>IF(Foglio2!$J$3=Foglio2!$E$3,Ausiliari_Coll.Scol.!P822,IF(Foglio2!$J$3=Foglio2!$E$4,Collab._Tecnici!P822,IF(Foglio2!$J$3=Foglio2!$E$5,Assistenti_Tecnici!P822,IF(Foglio2!$J$3=Foglio2!$E$6,Assistenti_Amm.vo!P822,IF(Foglio2!$J$3=Foglio2!$E$7,Resp_Coord_Amm.vo!P822,IF(Foglio2!$J$3=Foglio2!$E$8,Direttore_Amm.vo!P822,IF(Foglio2!$J$3=Foglio2!$E$9,Doc_mat_elem.re!P822,IF(Foglio2!$J$3=Foglio2!$E$10,Doc_dipl_scuola_sec.!P822,IF(Foglio2!$J$3=Foglio2!$E$11,Doc_scuola_media!P822,IF(Foglio2!$J$3=Foglio2!$E$12,Doc_laureati_scuola_sec.!P840,IF(Foglio2!$J$3=Foglio2!$E$13,Direttivi_capi_ist.!P822,0)))))))))))</f>
        <v>0</v>
      </c>
      <c r="S840" s="252">
        <f>IF(Foglio2!$J$3=Foglio2!$E$3,Ausiliari_Coll.Scol.!Q822,IF(Foglio2!$J$3=Foglio2!$E$4,Collab._Tecnici!Q822,IF(Foglio2!$J$3=Foglio2!$E$5,Assistenti_Tecnici!Q822,IF(Foglio2!$J$3=Foglio2!$E$6,Assistenti_Amm.vo!Q822,IF(Foglio2!$J$3=Foglio2!$E$7,Resp_Coord_Amm.vo!Q822,IF(Foglio2!$J$3=Foglio2!$E$8,Direttore_Amm.vo!Q822,IF(Foglio2!$J$3=Foglio2!$E$9,Doc_mat_elem.re!Q822,IF(Foglio2!$J$3=Foglio2!$E$10,Doc_dipl_scuola_sec.!Q822,IF(Foglio2!$J$3=Foglio2!$E$11,Doc_scuola_media!Q822,IF(Foglio2!$J$3=Foglio2!$E$12,Doc_laureati_scuola_sec.!Q840,IF(Foglio2!$J$3=Foglio2!$E$13,Direttivi_capi_ist.!Q822,0)))))))))))</f>
        <v>0</v>
      </c>
      <c r="T840" s="252">
        <f>IF(Foglio2!$J$3=Foglio2!$E$3,Ausiliari_Coll.Scol.!R822,IF(Foglio2!$J$3=Foglio2!$E$4,Collab._Tecnici!R822,IF(Foglio2!$J$3=Foglio2!$E$5,Assistenti_Tecnici!R822,IF(Foglio2!$J$3=Foglio2!$E$6,Assistenti_Amm.vo!R822,IF(Foglio2!$J$3=Foglio2!$E$7,Resp_Coord_Amm.vo!R822,IF(Foglio2!$J$3=Foglio2!$E$8,Direttore_Amm.vo!R822,IF(Foglio2!$J$3=Foglio2!$E$9,Doc_mat_elem.re!R822,IF(Foglio2!$J$3=Foglio2!$E$10,Doc_dipl_scuola_sec.!R822,IF(Foglio2!$J$3=Foglio2!$E$11,Doc_scuola_media!R822,IF(Foglio2!$J$3=Foglio2!$E$12,Doc_laureati_scuola_sec.!R840,IF(Foglio2!$J$3=Foglio2!$E$13,Direttivi_capi_ist.!R822,0)))))))))))</f>
        <v>0</v>
      </c>
      <c r="U840" s="252">
        <f t="shared" ref="U840" si="5105">(P840)/12*0.8</f>
        <v>0</v>
      </c>
      <c r="V840" s="252">
        <f t="shared" ref="V840" si="5106">(P840+R840)/12*0.8</f>
        <v>0</v>
      </c>
      <c r="W840" s="253" t="str">
        <f t="shared" ref="W840" si="5107">"Fascia Da "&amp;F840&amp;" a "&amp;F841&amp;" Decorrenza "&amp;DAY(C832)&amp;"/"&amp;MONTH(C832)&amp;"/"&amp;YEAR(C832)</f>
        <v>Fascia Da 28 a 34 Decorrenza 1/7/2022</v>
      </c>
    </row>
    <row r="841" spans="1:23" ht="9" customHeight="1" x14ac:dyDescent="0.2">
      <c r="B841" s="245">
        <f t="shared" si="5030"/>
        <v>44752</v>
      </c>
      <c r="C841" s="494"/>
      <c r="D841" s="494"/>
      <c r="E841" s="254" t="s">
        <v>4</v>
      </c>
      <c r="F841" s="255">
        <v>34</v>
      </c>
      <c r="G841" s="267">
        <f t="shared" si="5087"/>
        <v>0</v>
      </c>
      <c r="H841" s="267">
        <f t="shared" si="5087"/>
        <v>0</v>
      </c>
      <c r="I841" s="267">
        <f t="shared" si="5087"/>
        <v>0</v>
      </c>
      <c r="J841" s="267">
        <f t="shared" si="5087"/>
        <v>0</v>
      </c>
      <c r="K841" s="267">
        <f t="shared" si="5087"/>
        <v>0</v>
      </c>
      <c r="L841" s="266">
        <f t="shared" si="5087"/>
        <v>0</v>
      </c>
      <c r="M841" s="267">
        <f t="shared" si="5087"/>
        <v>0</v>
      </c>
      <c r="N841" s="182">
        <f t="shared" si="5087"/>
        <v>0</v>
      </c>
      <c r="O841" s="183">
        <f t="shared" si="5087"/>
        <v>0</v>
      </c>
      <c r="P841" s="184">
        <f t="shared" si="5087"/>
        <v>0</v>
      </c>
      <c r="Q841" s="184">
        <f t="shared" si="5087"/>
        <v>0</v>
      </c>
      <c r="R841" s="184">
        <f t="shared" si="5087"/>
        <v>0</v>
      </c>
      <c r="S841" s="184">
        <f t="shared" si="5087"/>
        <v>0</v>
      </c>
      <c r="T841" s="184">
        <f t="shared" si="5087"/>
        <v>0</v>
      </c>
      <c r="U841" s="184">
        <f t="shared" si="5087"/>
        <v>0</v>
      </c>
      <c r="V841" s="184">
        <f t="shared" si="5087"/>
        <v>0</v>
      </c>
    </row>
    <row r="842" spans="1:23" ht="12.75" customHeight="1" x14ac:dyDescent="0.2">
      <c r="A842" s="104">
        <f>IF(Foglio2!$J$7=1,TRUNC(Base!V842,0),TRUNC(Base!U842,0))</f>
        <v>0</v>
      </c>
      <c r="B842" s="245">
        <f t="shared" si="5030"/>
        <v>44753</v>
      </c>
      <c r="C842" s="494"/>
      <c r="D842" s="494"/>
      <c r="E842" s="259" t="s">
        <v>3</v>
      </c>
      <c r="F842" s="260">
        <v>35</v>
      </c>
      <c r="G842" s="248">
        <f>IF(Foglio2!$J$3=Foglio2!$E$3,Ausiliari_Coll.Scol.!E824,IF(Foglio2!$J$3=Foglio2!$E$4,Collab._Tecnici!E824,IF(Foglio2!$J$3=Foglio2!$E$5,Assistenti_Tecnici!E824,IF(Foglio2!$J$3=Foglio2!$E$6,Assistenti_Amm.vo!E824,IF(Foglio2!$J$3=Foglio2!$E$7,Resp_Coord_Amm.vo!E824,IF(Foglio2!$J$3=Foglio2!$E$8,Direttore_Amm.vo!E824,IF(Foglio2!$J$3=Foglio2!$E$9,Doc_mat_elem.re!E824,IF(Foglio2!$J$3=Foglio2!$E$10,Doc_dipl_scuola_sec.!E824,IF(Foglio2!$J$3=Foglio2!$E$11,Doc_scuola_media!E824,IF(Foglio2!$J$3=Foglio2!$E$12,Doc_laureati_scuola_sec.!E842,IF(Foglio2!$J$3=Foglio2!$E$13,Direttivi_capi_ist.!E824,0)))))))))))</f>
        <v>0</v>
      </c>
      <c r="H842" s="248">
        <f>IF(Foglio2!$J$3=Foglio2!$E$3,Ausiliari_Coll.Scol.!F824,IF(Foglio2!$J$3=Foglio2!$E$4,Collab._Tecnici!F824,IF(Foglio2!$J$3=Foglio2!$E$5,Assistenti_Tecnici!F824,IF(Foglio2!$J$3=Foglio2!$E$6,Assistenti_Amm.vo!F824,IF(Foglio2!$J$3=Foglio2!$E$7,Resp_Coord_Amm.vo!F824,IF(Foglio2!$J$3=Foglio2!$E$8,Direttore_Amm.vo!F824,IF(Foglio2!$J$3=Foglio2!$E$9,Doc_mat_elem.re!F824,IF(Foglio2!$J$3=Foglio2!$E$10,Doc_dipl_scuola_sec.!F824,IF(Foglio2!$J$3=Foglio2!$E$11,Doc_scuola_media!F824,IF(Foglio2!$J$3=Foglio2!$E$12,Doc_laureati_scuola_sec.!F842,IF(Foglio2!$J$3=Foglio2!$E$13,Direttivi_capi_ist.!F824,0)))))))))))</f>
        <v>0</v>
      </c>
      <c r="I842" s="248">
        <f>IF(Foglio2!$J$3=Foglio2!$E$3,Ausiliari_Coll.Scol.!G824,IF(Foglio2!$J$3=Foglio2!$E$4,Collab._Tecnici!G824,IF(Foglio2!$J$3=Foglio2!$E$5,Assistenti_Tecnici!G824,IF(Foglio2!$J$3=Foglio2!$E$6,Assistenti_Amm.vo!G824,IF(Foglio2!$J$3=Foglio2!$E$7,Resp_Coord_Amm.vo!G824,IF(Foglio2!$J$3=Foglio2!$E$8,Direttore_Amm.vo!G824,IF(Foglio2!$J$3=Foglio2!$E$9,Doc_mat_elem.re!G824,IF(Foglio2!$J$3=Foglio2!$E$10,Doc_dipl_scuola_sec.!G824,IF(Foglio2!$J$3=Foglio2!$E$11,Doc_scuola_media!G824,IF(Foglio2!$J$3=Foglio2!$E$12,Doc_laureati_scuola_sec.!G842,IF(Foglio2!$J$3=Foglio2!$E$13,Direttivi_capi_ist.!G824,0)))))))))))</f>
        <v>0</v>
      </c>
      <c r="J842" s="248">
        <f>IF(Foglio2!$J$3=Foglio2!$E$3,Ausiliari_Coll.Scol.!H824,IF(Foglio2!$J$3=Foglio2!$E$4,Collab._Tecnici!H824,IF(Foglio2!$J$3=Foglio2!$E$5,Assistenti_Tecnici!H824,IF(Foglio2!$J$3=Foglio2!$E$6,Assistenti_Amm.vo!H824,IF(Foglio2!$J$3=Foglio2!$E$7,Resp_Coord_Amm.vo!H824,IF(Foglio2!$J$3=Foglio2!$E$8,Direttore_Amm.vo!H824,IF(Foglio2!$J$3=Foglio2!$E$9,Doc_mat_elem.re!H824,IF(Foglio2!$J$3=Foglio2!$E$10,Doc_dipl_scuola_sec.!H824,IF(Foglio2!$J$3=Foglio2!$E$11,Doc_scuola_media!H824,IF(Foglio2!$J$3=Foglio2!$E$12,Doc_laureati_scuola_sec.!H842,IF(Foglio2!$J$3=Foglio2!$E$13,Direttivi_capi_ist.!H824,0)))))))))))</f>
        <v>0</v>
      </c>
      <c r="K842" s="248">
        <f>IF(Foglio2!$J$3=Foglio2!$E$3,Ausiliari_Coll.Scol.!I824,IF(Foglio2!$J$3=Foglio2!$E$4,Collab._Tecnici!I824,IF(Foglio2!$J$3=Foglio2!$E$5,Assistenti_Tecnici!I824,IF(Foglio2!$J$3=Foglio2!$E$6,Assistenti_Amm.vo!I824,IF(Foglio2!$J$3=Foglio2!$E$7,Resp_Coord_Amm.vo!I824,IF(Foglio2!$J$3=Foglio2!$E$8,Direttore_Amm.vo!I824,IF(Foglio2!$J$3=Foglio2!$E$9,Doc_mat_elem.re!I824,IF(Foglio2!$J$3=Foglio2!$E$10,Doc_dipl_scuola_sec.!I824,IF(Foglio2!$J$3=Foglio2!$E$11,Doc_scuola_media!I824,IF(Foglio2!$J$3=Foglio2!$E$12,Doc_laureati_scuola_sec.!I842,IF(Foglio2!$J$3=Foglio2!$E$13,Direttivi_capi_ist.!I824,0)))))))))))</f>
        <v>0</v>
      </c>
      <c r="L842" s="248">
        <f>IF(Foglio2!$J$3=Foglio2!$E$3,Ausiliari_Coll.Scol.!J824,IF(Foglio2!$J$3=Foglio2!$E$4,Collab._Tecnici!J824,IF(Foglio2!$J$3=Foglio2!$E$5,Assistenti_Tecnici!J824,IF(Foglio2!$J$3=Foglio2!$E$6,Assistenti_Amm.vo!J824,IF(Foglio2!$J$3=Foglio2!$E$7,Resp_Coord_Amm.vo!J824,IF(Foglio2!$J$3=Foglio2!$E$8,Direttore_Amm.vo!J824,IF(Foglio2!$J$3=Foglio2!$E$9,Doc_mat_elem.re!J824,IF(Foglio2!$J$3=Foglio2!$E$10,Doc_dipl_scuola_sec.!J824,IF(Foglio2!$J$3=Foglio2!$E$11,Doc_scuola_media!J824,IF(Foglio2!$J$3=Foglio2!$E$12,Doc_laureati_scuola_sec.!J842,IF(Foglio2!$J$3=Foglio2!$E$13,Direttivi_capi_ist.!J824,0)))))))))))</f>
        <v>0</v>
      </c>
      <c r="M842" s="249">
        <f>IF(Foglio2!$J$3=Foglio2!$E$3,Ausiliari_Coll.Scol.!K824,IF(Foglio2!$J$3=Foglio2!$E$4,Collab._Tecnici!K824,IF(Foglio2!$J$3=Foglio2!$E$5,Assistenti_Tecnici!K824,IF(Foglio2!$J$3=Foglio2!$E$6,Assistenti_Amm.vo!K824,IF(Foglio2!$J$3=Foglio2!$E$7,Resp_Coord_Amm.vo!K824,IF(Foglio2!$J$3=Foglio2!$E$8,Direttore_Amm.vo!K824,IF(Foglio2!$J$3=Foglio2!$E$9,Doc_mat_elem.re!K824,IF(Foglio2!$J$3=Foglio2!$E$10,Doc_dipl_scuola_sec.!K824,IF(Foglio2!$J$3=Foglio2!$E$11,Doc_scuola_media!K824,IF(Foglio2!$J$3=Foglio2!$E$12,Doc_laureati_scuola_sec.!K842,IF(Foglio2!$J$3=Foglio2!$E$13,Direttivi_capi_ist.!K824,0)))))))))))</f>
        <v>0</v>
      </c>
      <c r="N842" s="250">
        <f>IF(Foglio2!$J$3=Foglio2!$E$3,Ausiliari_Coll.Scol.!L824,IF(Foglio2!$J$3=Foglio2!$E$4,Collab._Tecnici!L824,IF(Foglio2!$J$3=Foglio2!$E$5,Assistenti_Tecnici!L824,IF(Foglio2!$J$3=Foglio2!$E$6,Assistenti_Amm.vo!L824,IF(Foglio2!$J$3=Foglio2!$E$7,Resp_Coord_Amm.vo!L824,IF(Foglio2!$J$3=Foglio2!$E$8,Direttore_Amm.vo!L824,IF(Foglio2!$J$3=Foglio2!$E$9,Doc_mat_elem.re!L824,IF(Foglio2!$J$3=Foglio2!$E$10,Doc_dipl_scuola_sec.!L824,IF(Foglio2!$J$3=Foglio2!$E$11,Doc_scuola_media!L824,IF(Foglio2!$J$3=Foglio2!$E$12,Doc_laureati_scuola_sec.!L842,IF(Foglio2!$J$3=Foglio2!$E$13,Direttivi_capi_ist.!L824,0)))))))))))</f>
        <v>0</v>
      </c>
      <c r="O842" s="251">
        <f>IF(Foglio2!$J$3=Foglio2!$E$3,Ausiliari_Coll.Scol.!M824,IF(Foglio2!$J$3=Foglio2!$E$4,Collab._Tecnici!M824,IF(Foglio2!$J$3=Foglio2!$E$5,Assistenti_Tecnici!M824,IF(Foglio2!$J$3=Foglio2!$E$6,Assistenti_Amm.vo!M824,IF(Foglio2!$J$3=Foglio2!$E$7,Resp_Coord_Amm.vo!M824,IF(Foglio2!$J$3=Foglio2!$E$8,Direttore_Amm.vo!M824,IF(Foglio2!$J$3=Foglio2!$E$9,Doc_mat_elem.re!M824,IF(Foglio2!$J$3=Foglio2!$E$10,Doc_dipl_scuola_sec.!M824,IF(Foglio2!$J$3=Foglio2!$E$11,Doc_scuola_media!M824,IF(Foglio2!$J$3=Foglio2!$E$12,Doc_laureati_scuola_sec.!M842,IF(Foglio2!$J$3=Foglio2!$E$13,Direttivi_capi_ist.!M824,0)))))))))))</f>
        <v>0</v>
      </c>
      <c r="P842" s="252">
        <f>IF(Foglio2!$J$3=Foglio2!$E$3,Ausiliari_Coll.Scol.!N824,IF(Foglio2!$J$3=Foglio2!$E$4,Collab._Tecnici!N824,IF(Foglio2!$J$3=Foglio2!$E$5,Assistenti_Tecnici!N824,IF(Foglio2!$J$3=Foglio2!$E$6,Assistenti_Amm.vo!N824,IF(Foglio2!$J$3=Foglio2!$E$7,Resp_Coord_Amm.vo!N824,IF(Foglio2!$J$3=Foglio2!$E$8,Direttore_Amm.vo!N824,IF(Foglio2!$J$3=Foglio2!$E$9,Doc_mat_elem.re!N824,IF(Foglio2!$J$3=Foglio2!$E$10,Doc_dipl_scuola_sec.!N824,IF(Foglio2!$J$3=Foglio2!$E$11,Doc_scuola_media!N824,IF(Foglio2!$J$3=Foglio2!$E$12,Doc_laureati_scuola_sec.!N842,IF(Foglio2!$J$3=Foglio2!$E$13,Direttivi_capi_ist.!N824,0)))))))))))</f>
        <v>0</v>
      </c>
      <c r="Q842" s="252">
        <f>IF(Foglio2!$J$3=Foglio2!$E$3,Ausiliari_Coll.Scol.!O824,IF(Foglio2!$J$3=Foglio2!$E$4,Collab._Tecnici!O824,IF(Foglio2!$J$3=Foglio2!$E$5,Assistenti_Tecnici!O824,IF(Foglio2!$J$3=Foglio2!$E$6,Assistenti_Amm.vo!O824,IF(Foglio2!$J$3=Foglio2!$E$7,Resp_Coord_Amm.vo!O824,IF(Foglio2!$J$3=Foglio2!$E$8,Direttore_Amm.vo!O824,IF(Foglio2!$J$3=Foglio2!$E$9,Doc_mat_elem.re!O824,IF(Foglio2!$J$3=Foglio2!$E$10,Doc_dipl_scuola_sec.!O824,IF(Foglio2!$J$3=Foglio2!$E$11,Doc_scuola_media!O824,IF(Foglio2!$J$3=Foglio2!$E$12,Doc_laureati_scuola_sec.!O842,IF(Foglio2!$J$3=Foglio2!$E$13,Direttivi_capi_ist.!O824,0)))))))))))</f>
        <v>0</v>
      </c>
      <c r="R842" s="252">
        <f>IF(Foglio2!$J$3=Foglio2!$E$3,Ausiliari_Coll.Scol.!P824,IF(Foglio2!$J$3=Foglio2!$E$4,Collab._Tecnici!P824,IF(Foglio2!$J$3=Foglio2!$E$5,Assistenti_Tecnici!P824,IF(Foglio2!$J$3=Foglio2!$E$6,Assistenti_Amm.vo!P824,IF(Foglio2!$J$3=Foglio2!$E$7,Resp_Coord_Amm.vo!P824,IF(Foglio2!$J$3=Foglio2!$E$8,Direttore_Amm.vo!P824,IF(Foglio2!$J$3=Foglio2!$E$9,Doc_mat_elem.re!P824,IF(Foglio2!$J$3=Foglio2!$E$10,Doc_dipl_scuola_sec.!P824,IF(Foglio2!$J$3=Foglio2!$E$11,Doc_scuola_media!P824,IF(Foglio2!$J$3=Foglio2!$E$12,Doc_laureati_scuola_sec.!P842,IF(Foglio2!$J$3=Foglio2!$E$13,Direttivi_capi_ist.!P824,0)))))))))))</f>
        <v>0</v>
      </c>
      <c r="S842" s="252">
        <f>IF(Foglio2!$J$3=Foglio2!$E$3,Ausiliari_Coll.Scol.!Q824,IF(Foglio2!$J$3=Foglio2!$E$4,Collab._Tecnici!Q824,IF(Foglio2!$J$3=Foglio2!$E$5,Assistenti_Tecnici!Q824,IF(Foglio2!$J$3=Foglio2!$E$6,Assistenti_Amm.vo!Q824,IF(Foglio2!$J$3=Foglio2!$E$7,Resp_Coord_Amm.vo!Q824,IF(Foglio2!$J$3=Foglio2!$E$8,Direttore_Amm.vo!Q824,IF(Foglio2!$J$3=Foglio2!$E$9,Doc_mat_elem.re!Q824,IF(Foglio2!$J$3=Foglio2!$E$10,Doc_dipl_scuola_sec.!Q824,IF(Foglio2!$J$3=Foglio2!$E$11,Doc_scuola_media!Q824,IF(Foglio2!$J$3=Foglio2!$E$12,Doc_laureati_scuola_sec.!Q842,IF(Foglio2!$J$3=Foglio2!$E$13,Direttivi_capi_ist.!Q824,0)))))))))))</f>
        <v>0</v>
      </c>
      <c r="T842" s="252">
        <f>IF(Foglio2!$J$3=Foglio2!$E$3,Ausiliari_Coll.Scol.!R824,IF(Foglio2!$J$3=Foglio2!$E$4,Collab._Tecnici!R824,IF(Foglio2!$J$3=Foglio2!$E$5,Assistenti_Tecnici!R824,IF(Foglio2!$J$3=Foglio2!$E$6,Assistenti_Amm.vo!R824,IF(Foglio2!$J$3=Foglio2!$E$7,Resp_Coord_Amm.vo!R824,IF(Foglio2!$J$3=Foglio2!$E$8,Direttore_Amm.vo!R824,IF(Foglio2!$J$3=Foglio2!$E$9,Doc_mat_elem.re!R824,IF(Foglio2!$J$3=Foglio2!$E$10,Doc_dipl_scuola_sec.!R824,IF(Foglio2!$J$3=Foglio2!$E$11,Doc_scuola_media!R824,IF(Foglio2!$J$3=Foglio2!$E$12,Doc_laureati_scuola_sec.!R842,IF(Foglio2!$J$3=Foglio2!$E$13,Direttivi_capi_ist.!R824,0)))))))))))</f>
        <v>0</v>
      </c>
      <c r="U842" s="252">
        <f t="shared" ref="U842" si="5108">(P842)/12*0.8</f>
        <v>0</v>
      </c>
      <c r="V842" s="252">
        <f t="shared" ref="V842" si="5109">(P842+R842)/12*0.8</f>
        <v>0</v>
      </c>
      <c r="W842" s="253" t="str">
        <f t="shared" ref="W842" si="5110">"Fascia Da "&amp;F842&amp;" a "&amp;F843&amp;" Decorrenza "&amp;DAY(C832)&amp;"/"&amp;MONTH(C832)&amp;"/"&amp;YEAR(C832)</f>
        <v>Fascia Da 35 a  Decorrenza 1/7/2022</v>
      </c>
    </row>
    <row r="843" spans="1:23" ht="9" customHeight="1" x14ac:dyDescent="0.2">
      <c r="B843" s="245">
        <f t="shared" si="5030"/>
        <v>44754</v>
      </c>
      <c r="C843" s="495"/>
      <c r="D843" s="495"/>
      <c r="E843" s="264" t="s">
        <v>4</v>
      </c>
      <c r="F843" s="265"/>
      <c r="G843" s="267">
        <f t="shared" si="5091"/>
        <v>0</v>
      </c>
      <c r="H843" s="267">
        <f t="shared" si="5091"/>
        <v>0</v>
      </c>
      <c r="I843" s="267">
        <f t="shared" si="5091"/>
        <v>0</v>
      </c>
      <c r="J843" s="267">
        <f t="shared" si="5091"/>
        <v>0</v>
      </c>
      <c r="K843" s="267">
        <f t="shared" si="5091"/>
        <v>0</v>
      </c>
      <c r="L843" s="266">
        <f t="shared" si="5091"/>
        <v>0</v>
      </c>
      <c r="M843" s="267">
        <f t="shared" si="5091"/>
        <v>0</v>
      </c>
      <c r="N843" s="182">
        <f t="shared" si="5091"/>
        <v>0</v>
      </c>
      <c r="O843" s="183">
        <f t="shared" si="5091"/>
        <v>0</v>
      </c>
      <c r="P843" s="184">
        <f t="shared" si="5091"/>
        <v>0</v>
      </c>
      <c r="Q843" s="184">
        <f t="shared" si="5091"/>
        <v>0</v>
      </c>
      <c r="R843" s="184">
        <f t="shared" si="5091"/>
        <v>0</v>
      </c>
      <c r="S843" s="184">
        <f t="shared" si="5091"/>
        <v>0</v>
      </c>
      <c r="T843" s="184">
        <f t="shared" si="5091"/>
        <v>0</v>
      </c>
      <c r="U843" s="184">
        <f t="shared" si="5091"/>
        <v>0</v>
      </c>
      <c r="V843" s="184">
        <f t="shared" si="5091"/>
        <v>0</v>
      </c>
    </row>
  </sheetData>
  <sheetProtection sheet="1" objects="1" scenarios="1"/>
  <mergeCells count="182">
    <mergeCell ref="C360:C401"/>
    <mergeCell ref="D360:D401"/>
    <mergeCell ref="C184:C225"/>
    <mergeCell ref="D184:D225"/>
    <mergeCell ref="C226:C227"/>
    <mergeCell ref="D226:D227"/>
    <mergeCell ref="C228:C269"/>
    <mergeCell ref="D228:D269"/>
    <mergeCell ref="C270:C271"/>
    <mergeCell ref="D270:D271"/>
    <mergeCell ref="C272:C313"/>
    <mergeCell ref="D272:D313"/>
    <mergeCell ref="C6:C7"/>
    <mergeCell ref="D6:D7"/>
    <mergeCell ref="C8:C49"/>
    <mergeCell ref="D8:D49"/>
    <mergeCell ref="C50:C51"/>
    <mergeCell ref="D50:D51"/>
    <mergeCell ref="C52:C93"/>
    <mergeCell ref="D52:D93"/>
    <mergeCell ref="C94:C95"/>
    <mergeCell ref="D94:D95"/>
    <mergeCell ref="C182:C183"/>
    <mergeCell ref="D182:D183"/>
    <mergeCell ref="C736:C737"/>
    <mergeCell ref="D736:D737"/>
    <mergeCell ref="C696:C697"/>
    <mergeCell ref="D696:D697"/>
    <mergeCell ref="C698:C709"/>
    <mergeCell ref="D698:D709"/>
    <mergeCell ref="C710:C711"/>
    <mergeCell ref="D710:D711"/>
    <mergeCell ref="C670:C681"/>
    <mergeCell ref="D670:D681"/>
    <mergeCell ref="C682:C683"/>
    <mergeCell ref="D682:D683"/>
    <mergeCell ref="C684:C695"/>
    <mergeCell ref="D684:D695"/>
    <mergeCell ref="C654:C655"/>
    <mergeCell ref="D654:D655"/>
    <mergeCell ref="C314:C315"/>
    <mergeCell ref="D314:D315"/>
    <mergeCell ref="C316:C357"/>
    <mergeCell ref="D316:D357"/>
    <mergeCell ref="C358:C359"/>
    <mergeCell ref="D358:D359"/>
    <mergeCell ref="C738:C747"/>
    <mergeCell ref="D738:D747"/>
    <mergeCell ref="C748:C749"/>
    <mergeCell ref="D748:D749"/>
    <mergeCell ref="C712:C723"/>
    <mergeCell ref="D712:D723"/>
    <mergeCell ref="C724:C725"/>
    <mergeCell ref="D724:D725"/>
    <mergeCell ref="C726:C735"/>
    <mergeCell ref="D726:D735"/>
    <mergeCell ref="C810:C819"/>
    <mergeCell ref="D810:D819"/>
    <mergeCell ref="C796:C797"/>
    <mergeCell ref="D796:D797"/>
    <mergeCell ref="C798:C807"/>
    <mergeCell ref="D798:D807"/>
    <mergeCell ref="C808:C809"/>
    <mergeCell ref="D808:D809"/>
    <mergeCell ref="C750:C759"/>
    <mergeCell ref="D750:D759"/>
    <mergeCell ref="C760:C761"/>
    <mergeCell ref="D760:D761"/>
    <mergeCell ref="C762:C771"/>
    <mergeCell ref="D762:D771"/>
    <mergeCell ref="C772:C773"/>
    <mergeCell ref="D772:D773"/>
    <mergeCell ref="C774:C783"/>
    <mergeCell ref="D774:D783"/>
    <mergeCell ref="C784:C785"/>
    <mergeCell ref="D784:D785"/>
    <mergeCell ref="C786:C795"/>
    <mergeCell ref="D786:D795"/>
    <mergeCell ref="C656:C667"/>
    <mergeCell ref="D656:D667"/>
    <mergeCell ref="C668:C669"/>
    <mergeCell ref="D668:D669"/>
    <mergeCell ref="C600:C611"/>
    <mergeCell ref="D600:D611"/>
    <mergeCell ref="C640:C641"/>
    <mergeCell ref="D640:D641"/>
    <mergeCell ref="C642:C653"/>
    <mergeCell ref="D642:D653"/>
    <mergeCell ref="C626:C627"/>
    <mergeCell ref="D626:D627"/>
    <mergeCell ref="C628:C639"/>
    <mergeCell ref="D628:D639"/>
    <mergeCell ref="C584:C585"/>
    <mergeCell ref="D584:D585"/>
    <mergeCell ref="C586:C597"/>
    <mergeCell ref="D586:D597"/>
    <mergeCell ref="C598:C599"/>
    <mergeCell ref="D598:D599"/>
    <mergeCell ref="C612:C613"/>
    <mergeCell ref="D612:D613"/>
    <mergeCell ref="C614:C625"/>
    <mergeCell ref="D614:D625"/>
    <mergeCell ref="C558:C569"/>
    <mergeCell ref="D558:D569"/>
    <mergeCell ref="C570:C571"/>
    <mergeCell ref="D570:D571"/>
    <mergeCell ref="C572:C583"/>
    <mergeCell ref="D572:D583"/>
    <mergeCell ref="C542:C543"/>
    <mergeCell ref="D542:D543"/>
    <mergeCell ref="C544:C555"/>
    <mergeCell ref="D544:D555"/>
    <mergeCell ref="C556:C557"/>
    <mergeCell ref="D556:D557"/>
    <mergeCell ref="C516:C527"/>
    <mergeCell ref="D516:D527"/>
    <mergeCell ref="C528:C529"/>
    <mergeCell ref="D528:D529"/>
    <mergeCell ref="C530:C541"/>
    <mergeCell ref="D530:D541"/>
    <mergeCell ref="C500:C501"/>
    <mergeCell ref="D500:D501"/>
    <mergeCell ref="C502:C513"/>
    <mergeCell ref="D502:D513"/>
    <mergeCell ref="C514:C515"/>
    <mergeCell ref="D514:D515"/>
    <mergeCell ref="C474:C485"/>
    <mergeCell ref="D474:D485"/>
    <mergeCell ref="C486:C487"/>
    <mergeCell ref="D486:D487"/>
    <mergeCell ref="C488:C499"/>
    <mergeCell ref="D488:D499"/>
    <mergeCell ref="C458:C459"/>
    <mergeCell ref="D458:D459"/>
    <mergeCell ref="C460:C471"/>
    <mergeCell ref="D460:D471"/>
    <mergeCell ref="C472:C473"/>
    <mergeCell ref="D472:D473"/>
    <mergeCell ref="D432:D443"/>
    <mergeCell ref="C444:C445"/>
    <mergeCell ref="D444:D445"/>
    <mergeCell ref="C446:C457"/>
    <mergeCell ref="D446:D457"/>
    <mergeCell ref="C416:C417"/>
    <mergeCell ref="D416:D417"/>
    <mergeCell ref="C418:C429"/>
    <mergeCell ref="D418:D429"/>
    <mergeCell ref="C430:C431"/>
    <mergeCell ref="D430:D431"/>
    <mergeCell ref="C1:D1"/>
    <mergeCell ref="P1:R2"/>
    <mergeCell ref="C3:D3"/>
    <mergeCell ref="E3:F4"/>
    <mergeCell ref="G3:L3"/>
    <mergeCell ref="M3:M4"/>
    <mergeCell ref="N3:N4"/>
    <mergeCell ref="P3:P4"/>
    <mergeCell ref="Q3:Q4"/>
    <mergeCell ref="C820:C821"/>
    <mergeCell ref="D820:D821"/>
    <mergeCell ref="C822:C831"/>
    <mergeCell ref="D822:D831"/>
    <mergeCell ref="C832:C833"/>
    <mergeCell ref="D832:D833"/>
    <mergeCell ref="C834:C843"/>
    <mergeCell ref="D834:D843"/>
    <mergeCell ref="V3:V4"/>
    <mergeCell ref="C402:C403"/>
    <mergeCell ref="D402:D403"/>
    <mergeCell ref="C404:C415"/>
    <mergeCell ref="D404:D415"/>
    <mergeCell ref="S3:S4"/>
    <mergeCell ref="T3:T4"/>
    <mergeCell ref="E5:F5"/>
    <mergeCell ref="U3:U4"/>
    <mergeCell ref="C96:C137"/>
    <mergeCell ref="D96:D137"/>
    <mergeCell ref="C138:C139"/>
    <mergeCell ref="D138:D139"/>
    <mergeCell ref="C140:C181"/>
    <mergeCell ref="D140:D181"/>
    <mergeCell ref="C432:C443"/>
  </mergeCells>
  <conditionalFormatting sqref="P402:S402 G403:S403 S402:T403 H402:M402">
    <cfRule type="cellIs" dxfId="5684" priority="777" stopIfTrue="1" operator="equal">
      <formula>0</formula>
    </cfRule>
  </conditionalFormatting>
  <conditionalFormatting sqref="N402:S402">
    <cfRule type="cellIs" dxfId="5683" priority="778" stopIfTrue="1" operator="equal">
      <formula>0</formula>
    </cfRule>
  </conditionalFormatting>
  <conditionalFormatting sqref="S402">
    <cfRule type="cellIs" dxfId="5682" priority="775" stopIfTrue="1" operator="equal">
      <formula>0</formula>
    </cfRule>
  </conditionalFormatting>
  <conditionalFormatting sqref="T402">
    <cfRule type="cellIs" dxfId="5681" priority="754" stopIfTrue="1" operator="equal">
      <formula>0</formula>
    </cfRule>
  </conditionalFormatting>
  <conditionalFormatting sqref="T402">
    <cfRule type="cellIs" dxfId="5680" priority="757" stopIfTrue="1" operator="equal">
      <formula>0</formula>
    </cfRule>
  </conditionalFormatting>
  <conditionalFormatting sqref="G402">
    <cfRule type="cellIs" dxfId="5679" priority="678" stopIfTrue="1" operator="equal">
      <formula>0</formula>
    </cfRule>
  </conditionalFormatting>
  <conditionalFormatting sqref="U402:U403">
    <cfRule type="cellIs" dxfId="5678" priority="677" stopIfTrue="1" operator="equal">
      <formula>0</formula>
    </cfRule>
  </conditionalFormatting>
  <conditionalFormatting sqref="U402">
    <cfRule type="cellIs" dxfId="5677" priority="676" stopIfTrue="1" operator="equal">
      <formula>0</formula>
    </cfRule>
  </conditionalFormatting>
  <conditionalFormatting sqref="U402">
    <cfRule type="cellIs" dxfId="5676" priority="675" stopIfTrue="1" operator="equal">
      <formula>0</formula>
    </cfRule>
  </conditionalFormatting>
  <conditionalFormatting sqref="T416 T418 T420 T422 T424 T426 T428 T430 T432 T434 T436 T438 T440 T442 T444 T446 T448 T450 T452 T454 T456 T458 T460 T462 T464 T466 T468 T470 T472 T474 T476 T478 T480 T482 T484 T486 T488 T490 T492 T494 T496 T498 T500 T502 T504 T506 T508 T510 T512 T514 T516 T518 T520 T522 T524 T526 T528 T530 T532 T534 T536 T538 T540 T542 T544 T546 T548 T550 T552 T554 T556 T558 T560 T562 T564 T566 T568 T570 T572 T574 T576 T578 T580 T582 T584 T586 T588 T590 T592 T594 T596 T598 T600 T602 T604 T606 T608 T610 T612 T614 T616 T618 T620 T622 T624 T626 T628 T630 T632 T634 T636 T638 T640 T642 T644 T646 T648 T650 T652 T654 T656 T658 T660 T662 T664 T666 T668 T670 T672 T674 T676 T678 T680 T682 T684 T686 T688 T690 T692 T694 T696 T698 T700 T702 T704 T706 T708 T710 T712 T714 T716 T718 T720 T722">
    <cfRule type="cellIs" dxfId="5675" priority="590" stopIfTrue="1" operator="equal">
      <formula>0</formula>
    </cfRule>
  </conditionalFormatting>
  <conditionalFormatting sqref="V404 V406 V408 V410 V412 V414">
    <cfRule type="cellIs" dxfId="5674" priority="595" stopIfTrue="1" operator="equal">
      <formula>0</formula>
    </cfRule>
  </conditionalFormatting>
  <conditionalFormatting sqref="S416 S418 S420 S422 S424 S426 S428 S430 S432 S434 S436 S438 S440 S442 S444 S446 S448 S450 S452 S454 S456 S458 S460 S462 S464 S466 S468 S470 S472 S474 S476 S478 S480 S482 S484 S486 S488 S490 S492 S494 S496 S498 S500 S502 S504 S506 S508 S510 S512 S514 S516 S518 S520 S522 S524 S526 S528 S530 S532 S534 S536 S538 S540 S542 S544 S546 S548 S550 S552 S554 S556 S558 S560 S562 S564 S566 S568 S570 S572 S574 S576 S578 S580 S582 S584 S586 S588 S590 S592 S594 S596 S598 S600 S602 S604 S606 S608 S610 S612 S614 S616 S618 S620 S622 S624 S626 S628 S630 S632 S634 S636 S638 S640 S642 S644 S646 S648 S650 S652 S654 S656 S658 S660 S662 S664 S666 S668 S670 S672 S674 S676 S678 S680 S682 S684 S686 S688 S690 S692 S694 S696 S698 S700 S702 S704 S706 S708 S710 S712 S714 S716 S718 S720 S722">
    <cfRule type="cellIs" dxfId="5673" priority="592" stopIfTrue="1" operator="equal">
      <formula>0</formula>
    </cfRule>
  </conditionalFormatting>
  <conditionalFormatting sqref="T416 T418 T420 T422 T424 T426 T428 T430 T432 T434 T436 T438 T440 T442 T444 T446 T448 T450 T452 T454 T456 T458 T460 T462 T464 T466 T468 T470 T472 T474 T476 T478 T480 T482 T484 T486 T488 T490 T492 T494 T496 T498 T500 T502 T504 T506 T508 T510 T512 T514 T516 T518 T520 T522 T524 T526 T528 T530 T532 T534 T536 T538 T540 T542 T544 T546 T548 T550 T552 T554 T556 T558 T560 T562 T564 T566 T568 T570 T572 T574 T576 T578 T580 T582 T584 T586 T588 T590 T592 T594 T596 T598 T600 T602 T604 T606 T608 T610 T612 T614 T616 T618 T620 T622 T624 T626 T628 T630 T632 T634 T636 T638 T640 T642 T644 T646 T648 T650 T652 T654 T656 T658 T660 T662 T664 T666 T668 T670 T672 T674 T676 T678 T680 T682 T684 T686 T688 T690 T692 T694 T696 T698 T700 T702 T704 T706 T708 T710 T712 T714 T716 T718 T720 T722">
    <cfRule type="cellIs" dxfId="5672" priority="591" stopIfTrue="1" operator="equal">
      <formula>0</formula>
    </cfRule>
  </conditionalFormatting>
  <conditionalFormatting sqref="U416 U418 U420 U422 U424 U426 U428 U430 U432 U434 U436 U438 U440 U442 U444 U446 U448 U450 U452 U454 U456 U458 U460 U462 U464 U466 U468 U470 U472 U474 U476 U478 U480 U482 U484 U486 U488 U490 U492 U494 U496 U498 U500 U502 U504 U506 U508 U510 U512 U514 U516 U518 U520 U522 U524 U526 U528 U530 U532 U534 U536 U538 U540 U542 U544 U546 U548 U550 U552 U554 U556 U558 U560 U562 U564 U566 U568 U570 U572 U574 U576 U578 U580 U582 U584 U586 U588 U590 U592 U594 U596 U598 U600 U602 U604 U606 U608 U610 U612 U614 U616 U618 U620 U622 U624 U626 U628 U630 U632 U634 U636 U638 U640 U642 U644 U646 U648 U650 U652 U654 U656 U658 U660 U662 U664 U666 U668 U670 U672 U674 U676 U678 U680 U682 U684 U686 U688 U690 U692 U694 U696 U698 U700 U702 U704 U706 U708 U710 U712 U714 U716 U718 U720 U722">
    <cfRule type="cellIs" dxfId="5671" priority="586" stopIfTrue="1" operator="equal">
      <formula>0</formula>
    </cfRule>
  </conditionalFormatting>
  <conditionalFormatting sqref="V416 V418 V420 V422 V424 V426 V428 V430 V432 V434 V436 V438 V440 V442 V444 V446 V448 V450 V452 V454 V456 V458 V460 V462 V464 V466 V468 V470 V472 V474 V476 V478 V480 V482 V484 V486 V488 V490 V492 V494 V496 V498 V500 V502 V504 V506 V508 V510 V512 V514 V516 V518 V520 V522 V524 V526 V528 V530 V532 V534 V536 V538 V540 V542 V544 V546 V548 V550 V552 V554 V556 V558 V560 V562 V564 V566 V568 V570 V572 V574 V576 V578 V580 V582 V584 V586 V588 V590 V592 V594 V596 V598 V600 V602 V604 V606 V608 V610 V612 V614 V616 V618 V620 V622 V624 V626 V628 V630 V632 V634 V636 V638 V640 V642 V644 V646 V648 V650 V652 V654 V656 V658 V660 V662 V664 V666 V668 V670 V672 V674 V676 V678 V680 V682 V684 V686 V688 V690 V692 V694 V696 V698 V700 V702 V704 V706 V708 V710 V712 V714 V716 V718 V720 V722">
    <cfRule type="cellIs" dxfId="5670" priority="584" stopIfTrue="1" operator="equal">
      <formula>0</formula>
    </cfRule>
  </conditionalFormatting>
  <conditionalFormatting sqref="V402:V403">
    <cfRule type="cellIs" dxfId="5669" priority="609" stopIfTrue="1" operator="equal">
      <formula>0</formula>
    </cfRule>
  </conditionalFormatting>
  <conditionalFormatting sqref="V402">
    <cfRule type="cellIs" dxfId="5668" priority="608" stopIfTrue="1" operator="equal">
      <formula>0</formula>
    </cfRule>
  </conditionalFormatting>
  <conditionalFormatting sqref="V402">
    <cfRule type="cellIs" dxfId="5667" priority="607" stopIfTrue="1" operator="equal">
      <formula>0</formula>
    </cfRule>
  </conditionalFormatting>
  <conditionalFormatting sqref="P404:S404 P406:S406 P408:S408 P410:S410 P412:S412 P414:S414 G405:S405 G407:S407 G409:S409 G411:S411 G413:S413 G415:S415 T404:T415 H404:M404 H406:M406 H408:M408 H410:M410 H412:M412 H414:M414">
    <cfRule type="cellIs" dxfId="5666" priority="605" stopIfTrue="1" operator="equal">
      <formula>0</formula>
    </cfRule>
  </conditionalFormatting>
  <conditionalFormatting sqref="N404:S404 N406:S406 N408:S408 N410:S410 N412:S412 N414:S414">
    <cfRule type="cellIs" dxfId="5665" priority="606" stopIfTrue="1" operator="equal">
      <formula>0</formula>
    </cfRule>
  </conditionalFormatting>
  <conditionalFormatting sqref="S404 S406 S408 S410 S412 S414">
    <cfRule type="cellIs" dxfId="5664" priority="604" stopIfTrue="1" operator="equal">
      <formula>0</formula>
    </cfRule>
  </conditionalFormatting>
  <conditionalFormatting sqref="T404 T406 T408 T410 T412 T414">
    <cfRule type="cellIs" dxfId="5663" priority="603" stopIfTrue="1" operator="equal">
      <formula>0</formula>
    </cfRule>
  </conditionalFormatting>
  <conditionalFormatting sqref="T404 T406 T408 T410 T412 T414">
    <cfRule type="cellIs" dxfId="5662" priority="602" stopIfTrue="1" operator="equal">
      <formula>0</formula>
    </cfRule>
  </conditionalFormatting>
  <conditionalFormatting sqref="G404 G406 G408 G410 G412 G414">
    <cfRule type="cellIs" dxfId="5661" priority="601" stopIfTrue="1" operator="equal">
      <formula>0</formula>
    </cfRule>
  </conditionalFormatting>
  <conditionalFormatting sqref="U404:U415">
    <cfRule type="cellIs" dxfId="5660" priority="600" stopIfTrue="1" operator="equal">
      <formula>0</formula>
    </cfRule>
  </conditionalFormatting>
  <conditionalFormatting sqref="U404 U406 U408 U410 U412 U414">
    <cfRule type="cellIs" dxfId="5659" priority="599" stopIfTrue="1" operator="equal">
      <formula>0</formula>
    </cfRule>
  </conditionalFormatting>
  <conditionalFormatting sqref="U404 U406 U408 U410 U412 U414">
    <cfRule type="cellIs" dxfId="5658" priority="598" stopIfTrue="1" operator="equal">
      <formula>0</formula>
    </cfRule>
  </conditionalFormatting>
  <conditionalFormatting sqref="V404:V415">
    <cfRule type="cellIs" dxfId="5657" priority="597" stopIfTrue="1" operator="equal">
      <formula>0</formula>
    </cfRule>
  </conditionalFormatting>
  <conditionalFormatting sqref="V404 V406 V408 V410 V412 V414">
    <cfRule type="cellIs" dxfId="5656" priority="596" stopIfTrue="1" operator="equal">
      <formula>0</formula>
    </cfRule>
  </conditionalFormatting>
  <conditionalFormatting sqref="P416:S416 P418:S418 P420:S420 P422:S422 P424:S424 P426:S426 P428:S428 P430:S430 P432:S432 P434:S434 P436:S436 P438:S438 P440:S440 P442:S442 P444:S444 P446:S446 P448:S448 P450:S450 P452:S452 P454:S454 P456:S456 P458:S458 P460:S460 P462:S462 P464:S464 P466:S466 P468:S468 P470:S470 P472:S472 P474:S474 P476:S476 P478:S478 P480:S480 P482:S482 P484:S484 P486:S486 P488:S488 P490:S490 P492:S492 P494:S494 P496:S496 P498:S498 P500:S500 P502:S502 P504:S504 P506:S506 P508:S508 P510:S510 P512:S512 P514:S514 P516:S516 P518:S518 P520:S520 P522:S522 P524:S524 P526:S526 P528:S528 P530:S530 P532:S532 P534:S534 P536:S536 P538:S538 P540:S540 P542:S542 P544:S544 P546:S546 P548:S548 P550:S550 P552:S552 P554:S554 P556:S556 P558:S558 P560:S560 P562:S562 P564:S564 P566:S566 P568:S568 P570:S570 P572:S572 P574:S574 P576:S576 P578:S578 P580:S580 P582:S582 P584:S584 P586:S586 P588:S588 P590:S590 P592:S592 P594:S594 P596:S596 P598:S598 P600:S600 P602:S602 P604:S604 P606:S606 P608:S608 P610:S610 P612:S612 P614:S614 P616:S616 P618:S618 P620:S620 P622:S622 P624:S624 P626:S626 P628:S628 P630:S630 P632:S632 P634:S634 P636:S636 P638:S638 P640:S640 P642:S642 P644:S644 P646:S646 P648:S648 P650:S650 P652:S652 P654:S654 P656:S656 P658:S658 P660:S660 P662:S662 P664:S664 P666:S666 P668:S668 P670:S670 P672:S672 P674:S674 P676:S676 P678:S678 P680:S680 P682:S682 P684:S684 P686:S686 P688:S688 P690:S690 P692:S692 P694:S694 P696:S696 P698:S698 P700:S700 P702:S702 P704:S704 P706:S706 P708:S708 P710:S710 P712:S712 P714:S714 P716:S716 P718:S718 P720:S720 P722:S722 G417:S417 G419:S419 G421:S421 G423:S423 G425:S425 G427:S427 G429:S429 G431:S431 G433:S433 G435:S435 G437:S437 G439:S439 G441:S441 G443:S443 G445:S445 G447:S447 G449:S449 G451:S451 G453:S453 G455:S455 G457:S457 G459:S459 G461:S461 G463:S463 G465:S465 G467:S467 G469:S469 G471:S471 G473:S473 G475:S475 G477:S477 G479:S479 G481:S481 G483:S483 G485:S485 G487:S487 G489:S489 G491:S491 G493:S493 G495:S495 G497:S497 G499:S499 G501:S501 G503:S503 G505:S505 G507:S507 G509:S509 G511:S511 G513:S513 G515:S515 G517:S517 G519:S519 G521:S521 G523:S523 G525:S525 G527:S527 G529:S529 G531:S531 G533:S533 G535:S535 G537:S537 G539:S539 G541:S541 G543:S543 G545:S545 G547:S547 G549:S549 G551:S551 G553:S553 G555:S555 G557:S557 G559:S559 G561:S561 G563:S563 G565:S565 G567:S567 G569:S569 G571:S571 G573:S573 G575:S575 G577:S577 G579:S579 G581:S581 G583:S583 G585:S585 G587:S587 G589:S589 G591:S591 G593:S593 G595:S595 G597:S597 G599:S599 G601:S601 G603:S603 G605:S605 G607:S607 G609:S609 G611:S611 G613:S613 G615:S615 G617:S617 G619:S619 G621:S621 G623:S623 G625:S625 G627:S627 G629:S629 G631:S631 G633:S633 G635:S635 G637:S637 G639:S639 G641:S641 G643:S643 G645:S645 G647:S647 G649:S649 G651:S651 G653:S653 G655:S655 G657:S657 G659:S659 G661:S661 G663:S663 G665:S665 G667:S667 G669:S669 G671:S671 G673:S673 G675:S675 G677:S677 G679:S679 G681:S681 G683:S683 G685:S685 G687:S687 G689:S689 G691:S691 G693:S693 G695:S695 G697:S697 G699:S699 G701:S701 G703:S703 G705:S705 G707:S707 G709:S709 G711:S711 G713:S713 G715:S715 G717:S717 G719:S719 G721:S721 G723:S723 T416:T723 H416:M416 H418:M418 H420:M420 H422:M422 H424:M424 H426:M426 H428:M428 H430:M430 H432:M432 H434:M434 H436:M436 H438:M438 H440:M440 H442:M442 H444:M444 H446:M446 H448:M448 H450:M450 H452:M452 H454:M454 H456:M456 H458:M458 H460:M460 H462:M462 H464:M464 H466:M466 H468:M468 H470:M470 H472:M472 H474:M474 H476:M476 H478:M478 H480:M480 H482:M482 H484:M484 H486:M486 H488:M488 H490:M490 H492:M492 H494:M494 H496:M496 H498:M498 H500:M500 H502:M502 H504:M504 H506:M506 H508:M508 H510:M510 H512:M512 H514:M514 H516:M516 H518:M518 H520:M520 H522:M522 H524:M524 H526:M526 H528:M528 H530:M530 H532:M532 H534:M534 H536:M536 H538:M538 H540:M540 H542:M542 H544:M544 H546:M546 H548:M548 H550:M550 H552:M552 H554:M554 H556:M556 H558:M558 H560:M560 H562:M562 H564:M564 H566:M566 H568:M568 H570:M570 H572:M572 H574:M574 H576:M576 H578:M578 H580:M580 H582:M582 H584:M584 H586:M586 H588:M588 H590:M590 H592:M592 H594:M594 H596:M596 H598:M598 H600:M600 H602:M602 H604:M604 H606:M606 H608:M608 H610:M610 H612:M612 H614:M614 H616:M616 H618:M618 H620:M620 H622:M622 H624:M624 H626:M626 H628:M628 H630:M630 H632:M632 H634:M634 H636:M636 H638:M638 H640:M640 H642:M642 H644:M644 H646:M646 H648:M648 H650:M650 H652:M652 H654:M654 H656:M656 H658:M658 H660:M660 H662:M662 H664:M664 H666:M666 H668:M668 H670:M670 H672:M672 H674:M674 H676:M676 H678:M678 H680:M680 H682:M682 H684:M684 H686:M686 H688:M688 H690:M690 H692:M692 H694:M694 H696:M696 H698:M698 H700:M700 H702:M702 H704:M704 H706:M706 H708:M708 H710:M710 H712:M712 H714:M714 H716:M716 H718:M718 H720:M720 H722:M722">
    <cfRule type="cellIs" dxfId="5655" priority="593" stopIfTrue="1" operator="equal">
      <formula>0</formula>
    </cfRule>
  </conditionalFormatting>
  <conditionalFormatting sqref="N416:S416 N418:S418 N420:S420 N422:S422 N424:S424 N426:S426 N428:S428 N430:S430 N432:S432 N434:S434 N436:S436 N438:S438 N440:S440 N442:S442 N444:S444 N446:S446 N448:S448 N450:S450 N452:S452 N454:S454 N456:S456 N458:S458 N460:S460 N462:S462 N464:S464 N466:S466 N468:S468 N470:S470 N472:S472 N474:S474 N476:S476 N478:S478 N480:S480 N482:S482 N484:S484 N486:S486 N488:S488 N490:S490 N492:S492 N494:S494 N496:S496 N498:S498 N500:S500 N502:S502 N504:S504 N506:S506 N508:S508 N510:S510 N512:S512 N514:S514 N516:S516 N518:S518 N520:S520 N522:S522 N524:S524 N526:S526 N528:S528 N530:S530 N532:S532 N534:S534 N536:S536 N538:S538 N540:S540 N542:S542 N544:S544 N546:S546 N548:S548 N550:S550 N552:S552 N554:S554 N556:S556 N558:S558 N560:S560 N562:S562 N564:S564 N566:S566 N568:S568 N570:S570 N572:S572 N574:S574 N576:S576 N578:S578 N580:S580 N582:S582 N584:S584 N586:S586 N588:S588 N590:S590 N592:S592 N594:S594 N596:S596 N598:S598 N600:S600 N602:S602 N604:S604 N606:S606 N608:S608 N610:S610 N612:S612 N614:S614 N616:S616 N618:S618 N620:S620 N622:S622 N624:S624 N626:S626 N628:S628 N630:S630 N632:S632 N634:S634 N636:S636 N638:S638 N640:S640 N642:S642 N644:S644 N646:S646 N648:S648 N650:S650 N652:S652 N654:S654 N656:S656 N658:S658 N660:S660 N662:S662 N664:S664 N666:S666 N668:S668 N670:S670 N672:S672 N674:S674 N676:S676 N678:S678 N680:S680 N682:S682 N684:S684 N686:S686 N688:S688 N690:S690 N692:S692 N694:S694 N696:S696 N698:S698 N700:S700 N702:S702 N704:S704 N706:S706 N708:S708 N710:S710 N712:S712 N714:S714 N716:S716 N718:S718 N720:S720 N722:S722">
    <cfRule type="cellIs" dxfId="5654" priority="594" stopIfTrue="1" operator="equal">
      <formula>0</formula>
    </cfRule>
  </conditionalFormatting>
  <conditionalFormatting sqref="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cfRule type="cellIs" dxfId="5653" priority="589" stopIfTrue="1" operator="equal">
      <formula>0</formula>
    </cfRule>
  </conditionalFormatting>
  <conditionalFormatting sqref="U416:U723">
    <cfRule type="cellIs" dxfId="5652" priority="588" stopIfTrue="1" operator="equal">
      <formula>0</formula>
    </cfRule>
  </conditionalFormatting>
  <conditionalFormatting sqref="U416 U418 U420 U422 U424 U426 U428 U430 U432 U434 U436 U438 U440 U442 U444 U446 U448 U450 U452 U454 U456 U458 U460 U462 U464 U466 U468 U470 U472 U474 U476 U478 U480 U482 U484 U486 U488 U490 U492 U494 U496 U498 U500 U502 U504 U506 U508 U510 U512 U514 U516 U518 U520 U522 U524 U526 U528 U530 U532 U534 U536 U538 U540 U542 U544 U546 U548 U550 U552 U554 U556 U558 U560 U562 U564 U566 U568 U570 U572 U574 U576 U578 U580 U582 U584 U586 U588 U590 U592 U594 U596 U598 U600 U602 U604 U606 U608 U610 U612 U614 U616 U618 U620 U622 U624 U626 U628 U630 U632 U634 U636 U638 U640 U642 U644 U646 U648 U650 U652 U654 U656 U658 U660 U662 U664 U666 U668 U670 U672 U674 U676 U678 U680 U682 U684 U686 U688 U690 U692 U694 U696 U698 U700 U702 U704 U706 U708 U710 U712 U714 U716 U718 U720 U722">
    <cfRule type="cellIs" dxfId="5651" priority="587" stopIfTrue="1" operator="equal">
      <formula>0</formula>
    </cfRule>
  </conditionalFormatting>
  <conditionalFormatting sqref="V416:V723">
    <cfRule type="cellIs" dxfId="5650" priority="585" stopIfTrue="1" operator="equal">
      <formula>0</formula>
    </cfRule>
  </conditionalFormatting>
  <conditionalFormatting sqref="V416 V418 V420 V422 V424 V426 V428 V430 V432 V434 V436 V438 V440 V442 V444 V446 V448 V450 V452 V454 V456 V458 V460 V462 V464 V466 V468 V470 V472 V474 V476 V478 V480 V482 V484 V486 V488 V490 V492 V494 V496 V498 V500 V502 V504 V506 V508 V510 V512 V514 V516 V518 V520 V522 V524 V526 V528 V530 V532 V534 V536 V538 V540 V542 V544 V546 V548 V550 V552 V554 V556 V558 V560 V562 V564 V566 V568 V570 V572 V574 V576 V578 V580 V582 V584 V586 V588 V590 V592 V594 V596 V598 V600 V602 V604 V606 V608 V610 V612 V614 V616 V618 V620 V622 V624 V626 V628 V630 V632 V634 V636 V638 V640 V642 V644 V646 V648 V650 V652 V654 V656 V658 V660 V662 V664 V666 V668 V670 V672 V674 V676 V678 V680 V682 V684 V686 V688 V690 V692 V694 V696 V698 V700 V702 V704 V706 V708 V710 V712 V714 V716 V718 V720 V722">
    <cfRule type="cellIs" dxfId="5649" priority="583" stopIfTrue="1" operator="equal">
      <formula>0</formula>
    </cfRule>
  </conditionalFormatting>
  <conditionalFormatting sqref="P724:S724 P726:S726 P728:S728 P730:S730 P732:S732 P734:S734 P736:S736 P738:S738 P740:S740 P742:S742 P744:S744 P746:S746 P748:S748 P750:S750 P752:S752 P754:S754 P756:S756 P758:S758 P760:S760 P762:S762 P764:S764 P766:S766 P768:S768 P770:S770 G725:S725 G727:S727 G729:S729 G731:S731 G733:S733 G735:S735 G737:S737 G739:S739 G741:S741 G743:S743 G745:S745 G747:S747 G749:S749 G751:S751 G753:S753 G755:S755 G757:S757 G759:S759 G761:S761 G763:S763 G765:S765 G767:S767 G769:S769 G771:S771 T724:T771 H724:M724 H726:M726 H728:M728 H730:M730 H732:M732 H734:M734 H736:M736 H738:M738 H740:M740 H742:M742 H744:M744 H746:M746 H748:M748 H750:M750 H752:M752 H754:M754 H756:M756 H758:M758 H760:M760 H762:M762 H764:M764 H766:M766 H768:M768 H770:M770">
    <cfRule type="cellIs" dxfId="5648" priority="569" stopIfTrue="1" operator="equal">
      <formula>0</formula>
    </cfRule>
  </conditionalFormatting>
  <conditionalFormatting sqref="N724:S724 N726:S726 N728:S728 N730:S730 N732:S732 N734:S734 N736:S736 N738:S738 N740:S740 N742:S742 N744:S744 N746:S746 N748:S748 N750:S750 N752:S752 N754:S754 N756:S756 N758:S758 N760:S760 N762:S762 N764:S764 N766:S766 N768:S768 N770:S770">
    <cfRule type="cellIs" dxfId="5647" priority="570" stopIfTrue="1" operator="equal">
      <formula>0</formula>
    </cfRule>
  </conditionalFormatting>
  <conditionalFormatting sqref="S724 S726 S728 S730 S732 S734 S736 S738 S740 S742 S744 S746 S748 S750 S752 S754 S756 S758 S760 S762 S764 S766 S768 S770">
    <cfRule type="cellIs" dxfId="5646" priority="568" stopIfTrue="1" operator="equal">
      <formula>0</formula>
    </cfRule>
  </conditionalFormatting>
  <conditionalFormatting sqref="T724 T726 T728 T730 T732 T734 T736 T738 T740 T742 T744 T746 T748 T750 T752 T754 T756 T758 T760 T762 T764 T766 T768 T770">
    <cfRule type="cellIs" dxfId="5645" priority="567" stopIfTrue="1" operator="equal">
      <formula>0</formula>
    </cfRule>
  </conditionalFormatting>
  <conditionalFormatting sqref="T724 T726 T728 T730 T732 T734 T736 T738 T740 T742 T744 T746 T748 T750 T752 T754 T756 T758 T760 T762 T764 T766 T768 T770">
    <cfRule type="cellIs" dxfId="5644" priority="566" stopIfTrue="1" operator="equal">
      <formula>0</formula>
    </cfRule>
  </conditionalFormatting>
  <conditionalFormatting sqref="G724 G726 G728 G730 G732 G734 G736 G738 G740 G742 G744 G746 G748 G750 G752 G754 G756 G758 G760 G762 G764 G766 G768 G770">
    <cfRule type="cellIs" dxfId="5643" priority="565" stopIfTrue="1" operator="equal">
      <formula>0</formula>
    </cfRule>
  </conditionalFormatting>
  <conditionalFormatting sqref="U724:U771">
    <cfRule type="cellIs" dxfId="5642" priority="564" stopIfTrue="1" operator="equal">
      <formula>0</formula>
    </cfRule>
  </conditionalFormatting>
  <conditionalFormatting sqref="U724 U726 U728 U730 U732 U734 U736 U738 U740 U742 U744 U746 U748 U750 U752 U754 U756 U758 U760 U762 U764 U766 U768 U770">
    <cfRule type="cellIs" dxfId="5641" priority="563" stopIfTrue="1" operator="equal">
      <formula>0</formula>
    </cfRule>
  </conditionalFormatting>
  <conditionalFormatting sqref="U724 U726 U728 U730 U732 U734 U736 U738 U740 U742 U744 U746 U748 U750 U752 U754 U756 U758 U760 U762 U764 U766 U768 U770">
    <cfRule type="cellIs" dxfId="5640" priority="562" stopIfTrue="1" operator="equal">
      <formula>0</formula>
    </cfRule>
  </conditionalFormatting>
  <conditionalFormatting sqref="V724:V771">
    <cfRule type="cellIs" dxfId="5639" priority="561" stopIfTrue="1" operator="equal">
      <formula>0</formula>
    </cfRule>
  </conditionalFormatting>
  <conditionalFormatting sqref="V724 V726 V728 V730 V732 V734 V736 V738 V740 V742 V744 V746 V748 V750 V752 V754 V756 V758 V760 V762 V764 V766 V768 V770">
    <cfRule type="cellIs" dxfId="5638" priority="560" stopIfTrue="1" operator="equal">
      <formula>0</formula>
    </cfRule>
  </conditionalFormatting>
  <conditionalFormatting sqref="V724 V726 V728 V730 V732 V734 V736 V738 V740 V742 V744 V746 V748 V750 V752 V754 V756 V758 V760 V762 V764 V766 V768 V770">
    <cfRule type="cellIs" dxfId="5637" priority="559" stopIfTrue="1" operator="equal">
      <formula>0</formula>
    </cfRule>
  </conditionalFormatting>
  <conditionalFormatting sqref="S400">
    <cfRule type="cellIs" dxfId="5636" priority="100" stopIfTrue="1" operator="equal">
      <formula>0</formula>
    </cfRule>
  </conditionalFormatting>
  <conditionalFormatting sqref="U6:U401">
    <cfRule type="cellIs" dxfId="5635" priority="138" stopIfTrue="1" operator="equal">
      <formula>0</formula>
    </cfRule>
  </conditionalFormatting>
  <conditionalFormatting sqref="U6 U8 U10 U12 U14 U16 U18 U20 U22 U24 U26 U28 U30 U32 U34 U36 U38 U40 U42 U44 U46 U48 U50 U52 U54 U56 U58 U60 U62 U64 U66 U68 U70 U72 U74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U208 U210 U212 U214 U216 U218 U220 U222 U224 U226 U228 U230 U232 U234 U236 U238 U240 U242 U244 U246 U248 U250 U252 U254 U256 U258 U260 U262 U264 U266 U268 U270 U272 U274 U276 U278 U280 U282 U284 U286 U288 U290 U292 U294 U296 U298 U300 U302 U304 U306 U308 U310 U312 U314 U316 U318 U320 U322 U324 U326 U328 U330 U332 U334 U336 U338 U340 U342 U344 U346 U348 U350 U352 U354 U356 U358 U360 U362 U364 U366 U368 U370 U372 U374 U376 U378 U380 U382 U384 U386 U388 U390 U392 U394 U396 U398 U400">
    <cfRule type="cellIs" dxfId="5634" priority="137" stopIfTrue="1" operator="equal">
      <formula>0</formula>
    </cfRule>
  </conditionalFormatting>
  <conditionalFormatting sqref="U6 U8 U10 U12 U14 U16 U18 U20 U22 U24 U26 U28 U30 U32 U34 U36 U38 U40 U42 U44 U46 U48 U50 U52 U54 U56 U58 U60 U62 U64 U66 U68 U70 U72 U74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U208 U210 U212 U214 U216 U218 U220 U222 U224 U226 U228 U230 U232 U234 U236 U238 U240 U242 U244 U246 U248 U250 U252 U254 U256 U258 U260 U262 U264 U266 U268 U270 U272 U274 U276 U278 U280 U282 U284 U286 U288 U290 U292 U294 U296 U298 U300 U302 U304 U306 U308 U310 U312 U314 U316 U318 U320 U322 U324 U326 U328 U330 U332 U334 U336 U338 U340 U342 U344 U346 U348 U350 U352 U354 U356 U358 U360 U362 U364 U366 U368 U370 U372 U374 U376 U378 U380 U382 U384 U386 U388 U390 U392 U394 U396 U398 U400">
    <cfRule type="cellIs" dxfId="5633" priority="136" stopIfTrue="1" operator="equal">
      <formula>0</formula>
    </cfRule>
  </conditionalFormatting>
  <conditionalFormatting sqref="V6:V401">
    <cfRule type="cellIs" dxfId="5632" priority="135" stopIfTrue="1" operator="equal">
      <formula>0</formula>
    </cfRule>
  </conditionalFormatting>
  <conditionalFormatting sqref="T98 T100 T102 T104 T106 T108 T110 T112 T114 T116 T118 T120 T122 T124 T126 T128 T130 T132 T134 T136 T138 T140 T142 T144 T146 T148 T150 T152 T154 T156 T158 T160 T162 T164 T166 T168 T170 T172 T174 T176 T178 T180 T182 T184 T186 T188 T190 T192 T194 T196 T198 T200 T202 T204 T206 T208 T210 T212 T214 T216 T218 T220 T222 T224 T226 T228 T230 T232 T234 T236 T238 T240 T242 T244 T246 T248 T250 T252 T254 T256 T258 T260 T262 T264 T266 T268 T270 T272 T274 T276 T278 T280 T282 T284 T286 T288 T290 T292 T294 T296 T298 T300 T302 T304 T306 T308 T310 T312 T314 T316 T318 T320 T322 T324 T326 T328 T330 T332 T334 T336 T338 T340 T342 T344 T346 T348 T350 T352 T354 T356 T358 T360 T362 T364 T366 T368 T370 T372 T374 T376 T378 T380 T382 T384 T386 T388 T390 T392 T394 T396 T398">
    <cfRule type="cellIs" dxfId="5631" priority="92" stopIfTrue="1" operator="equal">
      <formula>0</formula>
    </cfRule>
  </conditionalFormatting>
  <conditionalFormatting sqref="V6 V8 V10 V12 V14 V16 V18 V20 V22 V24 V26 V28 V30 V32 V34 V36 V38 V40 V42 V44 V46 V48 V50 V52 V54 V56 V58 V60 V62 V64 V66 V68 V70 V72 V74 V76 V78 V80 V82 V84 V86 V88 V90 V92 V94 V96 V98 V100 V102 V104 V106 V108 V110 V112 V114 V116 V118 V120 V122 V124 V126 V128 V130 V132 V134 V136 V138 V140 V142 V144 V146 V148 V150 V152 V154 V156 V158 V160 V162 V164 V166 V168 V170 V172 V174 V176 V178 V180 V182 V184 V186 V188 V190 V192 V194 V196 V198 V200 V202 V204 V206 V208 V210 V212 V214 V216 V218 V220 V222 V224 V226 V228 V230 V232 V234 V236 V238 V240 V242 V244 V246 V248 V250 V252 V254 V256 V258 V260 V262 V264 V266 V268 V270 V272 V274 V276 V278 V280 V282 V284 V286 V288 V290 V292 V294 V296 V298 V300 V302 V304 V306 V308 V310 V312 V314 V316 V318 V320 V322 V324 V326 V328 V330 V332 V334 V336 V338 V340 V342 V344 V346 V348 V350 V352 V354 V356 V358 V360 V362 V364 V366 V368 V370 V372 V374 V376 V378 V380 V382 V384 V386 V388 V390 V392 V394 V396 V398 V400">
    <cfRule type="cellIs" dxfId="5630" priority="133" stopIfTrue="1" operator="equal">
      <formula>0</formula>
    </cfRule>
  </conditionalFormatting>
  <conditionalFormatting sqref="T6">
    <cfRule type="cellIs" dxfId="5629" priority="129" stopIfTrue="1" operator="equal">
      <formula>0</formula>
    </cfRule>
  </conditionalFormatting>
  <conditionalFormatting sqref="T8 T10 T12 T14 T16 T18 T20 T22 T24 T26 T28 T30 T32 T34 T36 T38 T40">
    <cfRule type="cellIs" dxfId="5628" priority="123" stopIfTrue="1" operator="equal">
      <formula>0</formula>
    </cfRule>
  </conditionalFormatting>
  <conditionalFormatting sqref="T42 T44 T46 T48">
    <cfRule type="cellIs" dxfId="5627" priority="117" stopIfTrue="1" operator="equal">
      <formula>0</formula>
    </cfRule>
  </conditionalFormatting>
  <conditionalFormatting sqref="T94 T96">
    <cfRule type="cellIs" dxfId="5626" priority="105" stopIfTrue="1" operator="equal">
      <formula>0</formula>
    </cfRule>
  </conditionalFormatting>
  <conditionalFormatting sqref="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38 S240 S242 S244 S246 S248 S250 S252 S254 S256 S258 S260 S262 S264 S266 S268 S270 S272 S274 S276 S278 S280 S282 S284 S286 S288 S290 S292 S294 S296 S298 S300 S302 S304 S306 S308 S310 S312 S314 S316 S318 S320 S322 S324 S326 S328 S330 S332 S334 S336 S338 S340 S342 S344 S346 S348 S350 S352 S354 S356 S358 S360 S362 S364 S366 S368 S370 S372 S374 S376 S378 S380 S382 S384 S386 S388 S390 S392 S394 S396 S398">
    <cfRule type="cellIs" dxfId="5625" priority="94" stopIfTrue="1" operator="equal">
      <formula>0</formula>
    </cfRule>
  </conditionalFormatting>
  <conditionalFormatting sqref="V6 V8 V10 V12 V14 V16 V18 V20 V22 V24 V26 V28 V30 V32 V34 V36 V38 V40 V42 V44 V46 V48 V50 V52 V54 V56 V58 V60 V62 V64 V66 V68 V70 V72 V74 V76 V78 V80 V82 V84 V86 V88 V90 V92 V94 V96 V98 V100 V102 V104 V106 V108 V110 V112 V114 V116 V118 V120 V122 V124 V126 V128 V130 V132 V134 V136 V138 V140 V142 V144 V146 V148 V150 V152 V154 V156 V158 V160 V162 V164 V166 V168 V170 V172 V174 V176 V178 V180 V182 V184 V186 V188 V190 V192 V194 V196 V198 V200 V202 V204 V206 V208 V210 V212 V214 V216 V218 V220 V222 V224 V226 V228 V230 V232 V234 V236 V238 V240 V242 V244 V246 V248 V250 V252 V254 V256 V258 V260 V262 V264 V266 V268 V270 V272 V274 V276 V278 V280 V282 V284 V286 V288 V290 V292 V294 V296 V298 V300 V302 V304 V306 V308 V310 V312 V314 V316 V318 V320 V322 V324 V326 V328 V330 V332 V334 V336 V338 V340 V342 V344 V346 V348 V350 V352 V354 V356 V358 V360 V362 V364 V366 V368 V370 V372 V374 V376 V378 V380 V382 V384 V386 V388 V390 V392 V394 V396 V398 V400">
    <cfRule type="cellIs" dxfId="5624" priority="134" stopIfTrue="1" operator="equal">
      <formula>0</formula>
    </cfRule>
  </conditionalFormatting>
  <conditionalFormatting sqref="P6:S6 G7:S7 T6:T7 H6:M6">
    <cfRule type="cellIs" dxfId="5623" priority="131" stopIfTrue="1" operator="equal">
      <formula>0</formula>
    </cfRule>
  </conditionalFormatting>
  <conditionalFormatting sqref="N6:S6">
    <cfRule type="cellIs" dxfId="5622" priority="132" stopIfTrue="1" operator="equal">
      <formula>0</formula>
    </cfRule>
  </conditionalFormatting>
  <conditionalFormatting sqref="S6">
    <cfRule type="cellIs" dxfId="5621" priority="130" stopIfTrue="1" operator="equal">
      <formula>0</formula>
    </cfRule>
  </conditionalFormatting>
  <conditionalFormatting sqref="T6">
    <cfRule type="cellIs" dxfId="5620" priority="128" stopIfTrue="1" operator="equal">
      <formula>0</formula>
    </cfRule>
  </conditionalFormatting>
  <conditionalFormatting sqref="G6">
    <cfRule type="cellIs" dxfId="5619" priority="127" stopIfTrue="1" operator="equal">
      <formula>0</formula>
    </cfRule>
  </conditionalFormatting>
  <conditionalFormatting sqref="P8:S8 P10:S10 P12:S12 P14:S14 P16:S16 P18:S18 P20:S20 P22:S22 P24:S24 P26:S26 P28:S28 P30:S30 P32:S32 P34:S34 P36:S36 P38:S38 P40:S40 G9:S9 G11:S11 G13:S13 G15:S15 G17:S17 G19:S19 G21:S21 G23:S23 G25:S25 G27:S27 G29:S29 G31:S31 G33:S33 G35:S35 G37:S37 G39:S39 G41:S41 T8:T41 H8:M8 H10:M10 H12:M12 H14:M14 H16:M16 H18:M18 H20:M20 H22:M22 H24:M24 H26:M26 H28:M28 H30:M30 H32:M32 H34:M34 H36:M36 H38:M38 H40:M40">
    <cfRule type="cellIs" dxfId="5618" priority="125" stopIfTrue="1" operator="equal">
      <formula>0</formula>
    </cfRule>
  </conditionalFormatting>
  <conditionalFormatting sqref="N8:S8 N10:S10 N12:S12 N14:S14 N16:S16 N18:S18 N20:S20 N22:S22 N24:S24 N26:S26 N28:S28 N30:S30 N32:S32 N34:S34 N36:S36 N38:S38 N40:S40">
    <cfRule type="cellIs" dxfId="5617" priority="126" stopIfTrue="1" operator="equal">
      <formula>0</formula>
    </cfRule>
  </conditionalFormatting>
  <conditionalFormatting sqref="S8 S10 S12 S14 S16 S18 S20 S22 S24 S26 S28 S30 S32 S34 S36 S38 S40">
    <cfRule type="cellIs" dxfId="5616" priority="124" stopIfTrue="1" operator="equal">
      <formula>0</formula>
    </cfRule>
  </conditionalFormatting>
  <conditionalFormatting sqref="T8 T10 T12 T14 T16 T18 T20 T22 T24 T26 T28 T30 T32 T34 T36 T38 T40">
    <cfRule type="cellIs" dxfId="5615" priority="122" stopIfTrue="1" operator="equal">
      <formula>0</formula>
    </cfRule>
  </conditionalFormatting>
  <conditionalFormatting sqref="G8 G10 G12 G14 G16 G18 G20 G22 G24 G26 G28 G30 G32 G34 G36 G38 G40">
    <cfRule type="cellIs" dxfId="5614" priority="121" stopIfTrue="1" operator="equal">
      <formula>0</formula>
    </cfRule>
  </conditionalFormatting>
  <conditionalFormatting sqref="P42:S42 P44:S44 P46:S46 P48:S48 G43:S43 G45:S45 G47:S47 G49:S49 T42:T49 H42:M42 H44:M44 H46:M46 H48:M48">
    <cfRule type="cellIs" dxfId="5613" priority="119" stopIfTrue="1" operator="equal">
      <formula>0</formula>
    </cfRule>
  </conditionalFormatting>
  <conditionalFormatting sqref="N42:S42 N44:S44 N46:S46 N48:S48">
    <cfRule type="cellIs" dxfId="5612" priority="120" stopIfTrue="1" operator="equal">
      <formula>0</formula>
    </cfRule>
  </conditionalFormatting>
  <conditionalFormatting sqref="S42 S44 S46 S48">
    <cfRule type="cellIs" dxfId="5611" priority="118" stopIfTrue="1" operator="equal">
      <formula>0</formula>
    </cfRule>
  </conditionalFormatting>
  <conditionalFormatting sqref="T42 T44 T46 T48">
    <cfRule type="cellIs" dxfId="5610" priority="116" stopIfTrue="1" operator="equal">
      <formula>0</formula>
    </cfRule>
  </conditionalFormatting>
  <conditionalFormatting sqref="G42 G44 G46 G48">
    <cfRule type="cellIs" dxfId="5609" priority="115" stopIfTrue="1" operator="equal">
      <formula>0</formula>
    </cfRule>
  </conditionalFormatting>
  <conditionalFormatting sqref="P94:S94 P96:S96 G95:S95 G97:S97 T94:T97 H94:M94 H96:M96">
    <cfRule type="cellIs" dxfId="5608" priority="107" stopIfTrue="1" operator="equal">
      <formula>0</formula>
    </cfRule>
  </conditionalFormatting>
  <conditionalFormatting sqref="N94:S94 N96:S96">
    <cfRule type="cellIs" dxfId="5607" priority="108" stopIfTrue="1" operator="equal">
      <formula>0</formula>
    </cfRule>
  </conditionalFormatting>
  <conditionalFormatting sqref="S94 S96">
    <cfRule type="cellIs" dxfId="5606" priority="106" stopIfTrue="1" operator="equal">
      <formula>0</formula>
    </cfRule>
  </conditionalFormatting>
  <conditionalFormatting sqref="T94 T96">
    <cfRule type="cellIs" dxfId="5605" priority="104" stopIfTrue="1" operator="equal">
      <formula>0</formula>
    </cfRule>
  </conditionalFormatting>
  <conditionalFormatting sqref="G94 G96">
    <cfRule type="cellIs" dxfId="5604" priority="103" stopIfTrue="1" operator="equal">
      <formula>0</formula>
    </cfRule>
  </conditionalFormatting>
  <conditionalFormatting sqref="P400:S400 G401:S401 T400:T401 H400:M400">
    <cfRule type="cellIs" dxfId="5603" priority="101" stopIfTrue="1" operator="equal">
      <formula>0</formula>
    </cfRule>
  </conditionalFormatting>
  <conditionalFormatting sqref="N400:S400">
    <cfRule type="cellIs" dxfId="5602" priority="102" stopIfTrue="1" operator="equal">
      <formula>0</formula>
    </cfRule>
  </conditionalFormatting>
  <conditionalFormatting sqref="T400">
    <cfRule type="cellIs" dxfId="5601" priority="98" stopIfTrue="1" operator="equal">
      <formula>0</formula>
    </cfRule>
  </conditionalFormatting>
  <conditionalFormatting sqref="T400">
    <cfRule type="cellIs" dxfId="5600" priority="99" stopIfTrue="1" operator="equal">
      <formula>0</formula>
    </cfRule>
  </conditionalFormatting>
  <conditionalFormatting sqref="G400">
    <cfRule type="cellIs" dxfId="5599" priority="97" stopIfTrue="1" operator="equal">
      <formula>0</formula>
    </cfRule>
  </conditionalFormatting>
  <conditionalFormatting sqref="P98:S98 P100:S100 P102:S102 P104:S104 P106:S106 P108:S108 P110:S110 P112:S112 P114:S114 P116:S116 P118:S118 P120:S120 P122:S122 P124:S124 P126:S126 P128:S128 P130:S130 P132:S132 P134:S134 P136:S136 P138:S138 P140:S140 P142:S142 P144:S144 P146:S146 P148:S148 P150:S150 P152:S152 P154:S154 P156:S156 P158:S158 P160:S160 P162:S162 P164:S164 P166:S166 P168:S168 P170:S170 P172:S172 P174:S174 P176:S176 P178:S178 P180:S180 P182:S182 P184:S184 P186:S186 P188:S188 P190:S190 P192:S192 P194:S194 P196:S196 P198:S198 P200:S200 P202:S202 P204:S204 P206:S206 P208:S208 P210:S210 P212:S212 P214:S214 P216:S216 P218:S218 P220:S220 P222:S222 P224:S224 P226:S226 P228:S228 P230:S230 P232:S232 P234:S234 P236:S236 P238:S238 P240:S240 P242:S242 P244:S244 P246:S246 P248:S248 P250:S250 P252:S252 P254:S254 P256:S256 P258:S258 P260:S260 P262:S262 P264:S264 P266:S266 P268:S268 P270:S270 P272:S272 P274:S274 P276:S276 P278:S278 P280:S280 P282:S282 P284:S284 P286:S286 P288:S288 P290:S290 P292:S292 P294:S294 P296:S296 P298:S298 P300:S300 P302:S302 P304:S304 P306:S306 P308:S308 P310:S310 P312:S312 P314:S314 P316:S316 P318:S318 P320:S320 P322:S322 P324:S324 P326:S326 P328:S328 P330:S330 P332:S332 P334:S334 P336:S336 P338:S338 P340:S340 P342:S342 P344:S344 P346:S346 P348:S348 P350:S350 P352:S352 P354:S354 P356:S356 P358:S358 P360:S360 P362:S362 P364:S364 P366:S366 P368:S368 P370:S370 P372:S372 P374:S374 P376:S376 P378:S378 P380:S380 P382:S382 P384:S384 P386:S386 P388:S388 P390:S390 P392:S392 P394:S394 P396:S396 P398:S398 G99:S99 G101:S101 G103:S103 G105:S105 G107:S107 G109:S109 G111:S111 G113:S113 G115:S115 G117:S117 G119:S119 G121:S121 G123:S123 G125:S125 G127:S127 G129:S129 G131:S131 G133:S133 G135:S135 G137:S137 G139:S139 G141:S141 G143:S143 G145:S145 G147:S147 G149:S149 G151:S151 G153:S153 G155:S155 G157:S157 G159:S159 G161:S161 G163:S163 G165:S165 G167:S167 G169:S169 G171:S171 G173:S173 G175:S175 G177:S177 G179:S179 G181:S181 G183:S183 G185:S185 G187:S187 G189:S189 G191:S191 G193:S193 G195:S195 G197:S197 G199:S199 G201:S201 G203:S203 G205:S205 G207:S207 G209:S209 G211:S211 G213:S213 G215:S215 G217:S217 G219:S219 G221:S221 G223:S223 G225:S225 G227:S227 G229:S229 G231:S231 G233:S233 G235:S235 G237:S237 G239:S239 G241:S241 G243:S243 G245:S245 G247:S247 G249:S249 G251:S251 G253:S253 G255:S255 G257:S257 G259:S259 G261:S261 G263:S263 G265:S265 G267:S267 G269:S269 G271:S271 G273:S273 G275:S275 G277:S277 G279:S279 G281:S281 G283:S283 G285:S285 G287:S287 G289:S289 G291:S291 G293:S293 G295:S295 G297:S297 G299:S299 G301:S301 G303:S303 G305:S305 G307:S307 G309:S309 G311:S311 G313:S313 G315:S315 G317:S317 G319:S319 G321:S321 G323:S323 G325:S325 G327:S327 G329:S329 G331:S331 G333:S333 G335:S335 G337:S337 G339:S339 G341:S341 G343:S343 G345:S345 G347:S347 G349:S349 G351:S351 G353:S353 G355:S355 G357:S357 G359:S359 G361:S361 G363:S363 G365:S365 G367:S367 G369:S369 G371:S371 G373:S373 G375:S375 G377:S377 G379:S379 G381:S381 G383:S383 G385:S385 G387:S387 G389:S389 G391:S391 G393:S393 G395:S395 G397:S397 G399:S399 T98:T399 H98:M98 H100:M100 H102:M102 H104:M104 H106:M106 H108:M108 H110:M110 H112:M112 H114:M114 H116:M116 H118:M118 H120:M120 H122:M122 H124:M124 H126:M126 H128:M128 H130:M130 H132:M132 H134:M134 H136:M136 H138:M138 H140:M140 H142:M142 H144:M144 H146:M146 H148:M148 H150:M150 H152:M152 H154:M154 H156:M156 H158:M158 H160:M160 H162:M162 H164:M164 H166:M166 H168:M168 H170:M170 H172:M172 H174:M174 H176:M176 H178:M178 H180:M180 H182:M182 H184:M184 H186:M186 H188:M188 H190:M190 H192:M192 H194:M194 H196:M196 H198:M198 H200:M200 H202:M202 H204:M204 H206:M206 H208:M208 H210:M210 H212:M212 H214:M214 H216:M216 H218:M218 H220:M220 H222:M222 H224:M224 H226:M226 H228:M228 H230:M230 H232:M232 H234:M234 H236:M236 H238:M238 H240:M240 H242:M242 H244:M244 H246:M246 H248:M248 H250:M250 H252:M252 H254:M254 H256:M256 H258:M258 H260:M260 H262:M262 H264:M264 H266:M266 H268:M268 H270:M270 H272:M272 H274:M274 H276:M276 H278:M278 H280:M280 H282:M282 H284:M284 H286:M286 H288:M288 H290:M290 H292:M292 H294:M294 H296:M296 H298:M298 H300:M300 H302:M302 H304:M304 H306:M306 H308:M308 H310:M310 H312:M312 H314:M314 H316:M316 H318:M318 H320:M320 H322:M322 H324:M324 H326:M326 H328:M328 H330:M330 H332:M332 H334:M334 H336:M336 H338:M338 H340:M340 H342:M342 H344:M344 H346:M346 H348:M348 H350:M350 H352:M352 H354:M354 H356:M356 H358:M358 H360:M360 H362:M362 H364:M364 H366:M366 H368:M368 H370:M370 H372:M372 H374:M374 H376:M376 H378:M378 H380:M380 H382:M382 H384:M384 H386:M386 H388:M388 H390:M390 H392:M392 H394:M394 H396:M396 H398:M398">
    <cfRule type="cellIs" dxfId="5598" priority="95" stopIfTrue="1" operator="equal">
      <formula>0</formula>
    </cfRule>
  </conditionalFormatting>
  <conditionalFormatting sqref="N98:S98 N100:S100 N102:S102 N104:S104 N106:S106 N108:S108 N110:S110 N112:S112 N114:S114 N116:S116 N118:S118 N120:S120 N122:S122 N124:S124 N126:S126 N128:S128 N130:S130 N132:S132 N134:S134 N136:S136 N138:S138 N140:S140 N142:S142 N144:S144 N146:S146 N148:S148 N150:S150 N152:S152 N154:S154 N156:S156 N158:S158 N160:S160 N162:S162 N164:S164 N166:S166 N168:S168 N170:S170 N172:S172 N174:S174 N176:S176 N178:S178 N180:S180 N182:S182 N184:S184 N186:S186 N188:S188 N190:S190 N192:S192 N194:S194 N196:S196 N198:S198 N200:S200 N202:S202 N204:S204 N206:S206 N208:S208 N210:S210 N212:S212 N214:S214 N216:S216 N218:S218 N220:S220 N222:S222 N224:S224 N226:S226 N228:S228 N230:S230 N232:S232 N234:S234 N236:S236 N238:S238 N240:S240 N242:S242 N244:S244 N246:S246 N248:S248 N250:S250 N252:S252 N254:S254 N256:S256 N258:S258 N260:S260 N262:S262 N264:S264 N266:S266 N268:S268 N270:S270 N272:S272 N274:S274 N276:S276 N278:S278 N280:S280 N282:S282 N284:S284 N286:S286 N288:S288 N290:S290 N292:S292 N294:S294 N296:S296 N298:S298 N300:S300 N302:S302 N304:S304 N306:S306 N308:S308 N310:S310 N312:S312 N314:S314 N316:S316 N318:S318 N320:S320 N322:S322 N324:S324 N326:S326 N328:S328 N330:S330 N332:S332 N334:S334 N336:S336 N338:S338 N340:S340 N342:S342 N344:S344 N346:S346 N348:S348 N350:S350 N352:S352 N354:S354 N356:S356 N358:S358 N360:S360 N362:S362 N364:S364 N366:S366 N368:S368 N370:S370 N372:S372 N374:S374 N376:S376 N378:S378 N380:S380 N382:S382 N384:S384 N386:S386 N388:S388 N390:S390 N392:S392 N394:S394 N396:S396 N398:S398">
    <cfRule type="cellIs" dxfId="5597" priority="96" stopIfTrue="1" operator="equal">
      <formula>0</formula>
    </cfRule>
  </conditionalFormatting>
  <conditionalFormatting sqref="T98 T100 T102 T104 T106 T108 T110 T112 T114 T116 T118 T120 T122 T124 T126 T128 T130 T132 T134 T136 T138 T140 T142 T144 T146 T148 T150 T152 T154 T156 T158 T160 T162 T164 T166 T168 T170 T172 T174 T176 T178 T180 T182 T184 T186 T188 T190 T192 T194 T196 T198 T200 T202 T204 T206 T208 T210 T212 T214 T216 T218 T220 T222 T224 T226 T228 T230 T232 T234 T236 T238 T240 T242 T244 T246 T248 T250 T252 T254 T256 T258 T260 T262 T264 T266 T268 T270 T272 T274 T276 T278 T280 T282 T284 T286 T288 T290 T292 T294 T296 T298 T300 T302 T304 T306 T308 T310 T312 T314 T316 T318 T320 T322 T324 T326 T328 T330 T332 T334 T336 T338 T340 T342 T344 T346 T348 T350 T352 T354 T356 T358 T360 T362 T364 T366 T368 T370 T372 T374 T376 T378 T380 T382 T384 T386 T388 T390 T392 T394 T396 T398">
    <cfRule type="cellIs" dxfId="5596" priority="93" stopIfTrue="1" operator="equal">
      <formula>0</formula>
    </cfRule>
  </conditionalFormatting>
  <conditionalFormatting sqref="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cfRule type="cellIs" dxfId="5595" priority="91" stopIfTrue="1" operator="equal">
      <formula>0</formula>
    </cfRule>
  </conditionalFormatting>
  <conditionalFormatting sqref="T50">
    <cfRule type="cellIs" dxfId="5594" priority="87" stopIfTrue="1" operator="equal">
      <formula>0</formula>
    </cfRule>
  </conditionalFormatting>
  <conditionalFormatting sqref="T52 T54 T56 T58 T60 T62 T64 T66 T68 T70 T72 T74 T76 T78 T80 T82 T84">
    <cfRule type="cellIs" dxfId="5593" priority="81" stopIfTrue="1" operator="equal">
      <formula>0</formula>
    </cfRule>
  </conditionalFormatting>
  <conditionalFormatting sqref="T86 T88 T90 T92">
    <cfRule type="cellIs" dxfId="5592" priority="75" stopIfTrue="1" operator="equal">
      <formula>0</formula>
    </cfRule>
  </conditionalFormatting>
  <conditionalFormatting sqref="P50:S50 G51:S51 T50:T51 H50:M50">
    <cfRule type="cellIs" dxfId="5591" priority="89" stopIfTrue="1" operator="equal">
      <formula>0</formula>
    </cfRule>
  </conditionalFormatting>
  <conditionalFormatting sqref="N50:S50">
    <cfRule type="cellIs" dxfId="5590" priority="90" stopIfTrue="1" operator="equal">
      <formula>0</formula>
    </cfRule>
  </conditionalFormatting>
  <conditionalFormatting sqref="S50">
    <cfRule type="cellIs" dxfId="5589" priority="88" stopIfTrue="1" operator="equal">
      <formula>0</formula>
    </cfRule>
  </conditionalFormatting>
  <conditionalFormatting sqref="T50">
    <cfRule type="cellIs" dxfId="5588" priority="86" stopIfTrue="1" operator="equal">
      <formula>0</formula>
    </cfRule>
  </conditionalFormatting>
  <conditionalFormatting sqref="G50">
    <cfRule type="cellIs" dxfId="5587" priority="85" stopIfTrue="1" operator="equal">
      <formula>0</formula>
    </cfRule>
  </conditionalFormatting>
  <conditionalFormatting sqref="P52:S52 P54:S54 P56:S56 P58:S58 P60:S60 P62:S62 P64:S64 P66:S66 P68:S68 P70:S70 P72:S72 P74:S74 P76:S76 P78:S78 P80:S80 P82:S82 P84:S84 G53:S53 G55:S55 G57:S57 G59:S59 G61:S61 G63:S63 G65:S65 G67:S67 G69:S69 G71:S71 G73:S73 G75:S75 G77:S77 G79:S79 G81:S81 G83:S83 G85:S85 T52:T85 H52:M52 H54:M54 H56:M56 H58:M58 H60:M60 H62:M62 H64:M64 H66:M66 H68:M68 H70:M70 H72:M72 H74:M74 H76:M76 H78:M78 H80:M80 H82:M82 H84:M84">
    <cfRule type="cellIs" dxfId="5586" priority="83" stopIfTrue="1" operator="equal">
      <formula>0</formula>
    </cfRule>
  </conditionalFormatting>
  <conditionalFormatting sqref="N52:S52 N54:S54 N56:S56 N58:S58 N60:S60 N62:S62 N64:S64 N66:S66 N68:S68 N70:S70 N72:S72 N74:S74 N76:S76 N78:S78 N80:S80 N82:S82 N84:S84">
    <cfRule type="cellIs" dxfId="5585" priority="84" stopIfTrue="1" operator="equal">
      <formula>0</formula>
    </cfRule>
  </conditionalFormatting>
  <conditionalFormatting sqref="S52 S54 S56 S58 S60 S62 S64 S66 S68 S70 S72 S74 S76 S78 S80 S82 S84">
    <cfRule type="cellIs" dxfId="5584" priority="82" stopIfTrue="1" operator="equal">
      <formula>0</formula>
    </cfRule>
  </conditionalFormatting>
  <conditionalFormatting sqref="T52 T54 T56 T58 T60 T62 T64 T66 T68 T70 T72 T74 T76 T78 T80 T82 T84">
    <cfRule type="cellIs" dxfId="5583" priority="80" stopIfTrue="1" operator="equal">
      <formula>0</formula>
    </cfRule>
  </conditionalFormatting>
  <conditionalFormatting sqref="G52 G54 G56 G58 G60 G62 G64 G66 G68 G70 G72 G74 G76 G78 G80 G82 G84">
    <cfRule type="cellIs" dxfId="5582" priority="79" stopIfTrue="1" operator="equal">
      <formula>0</formula>
    </cfRule>
  </conditionalFormatting>
  <conditionalFormatting sqref="P86:S86 P88:S88 P90:S90 P92:S92 G87:S87 G89:S89 G91:S91 G93:S93 T86:T93 H86:M86 H88:M88 H90:M90 H92:M92">
    <cfRule type="cellIs" dxfId="5581" priority="77" stopIfTrue="1" operator="equal">
      <formula>0</formula>
    </cfRule>
  </conditionalFormatting>
  <conditionalFormatting sqref="N86:S86 N88:S88 N90:S90 N92:S92">
    <cfRule type="cellIs" dxfId="5580" priority="78" stopIfTrue="1" operator="equal">
      <formula>0</formula>
    </cfRule>
  </conditionalFormatting>
  <conditionalFormatting sqref="S86 S88 S90 S92">
    <cfRule type="cellIs" dxfId="5579" priority="76" stopIfTrue="1" operator="equal">
      <formula>0</formula>
    </cfRule>
  </conditionalFormatting>
  <conditionalFormatting sqref="T86 T88 T90 T92">
    <cfRule type="cellIs" dxfId="5578" priority="74" stopIfTrue="1" operator="equal">
      <formula>0</formula>
    </cfRule>
  </conditionalFormatting>
  <conditionalFormatting sqref="G86 G88 G90 G92">
    <cfRule type="cellIs" dxfId="5577" priority="73" stopIfTrue="1" operator="equal">
      <formula>0</formula>
    </cfRule>
  </conditionalFormatting>
  <conditionalFormatting sqref="P772:S772 P784:S784 P796:S796 P808:S808 P820:S820 P832:S832 P774:S774 P786:S786 P798:S798 P810:S810 P822:S822 P834:S834 P776:S776 P788:S788 P800:S800 P812:S812 P824:S824 P836:S836 P778:S778 P790:S790 P802:S802 P814:S814 P826:S826 P838:S838 P780:S780 P792:S792 P804:S804 P816:S816 P828:S828 P840:S840 P782:S782 P794:S794 P806:S806 P818:S818 P830:S830 P842:S842 G773:S773 G785:S785 G797:S797 G809:S809 G821:S821 G833:S833 G775:S775 G787:S787 G799:S799 G811:S811 G823:S823 G835:S835 G777:S777 G789:S789 G801:S801 G813:S813 G825:S825 G837:S837 G779:S779 G791:S791 G803:S803 G815:S815 G827:S827 G839:S839 G781:S781 G793:S793 G805:S805 G817:S817 G829:S829 G841:S841 G783:S783 G795:S795 G807:S807 G819:S819 G831:S831 G843:S843 T772:T843 H772:M772 H784:M784 H796:M796 H808:M808 H820:M820 H832:M832 H774:M774 H786:M786 H798:M798 H810:M810 H822:M822 H834:M834 H776:M776 H788:M788 H800:M800 H812:M812 H824:M824 H836:M836 H778:M778 H790:M790 H802:M802 H814:M814 H826:M826 H838:M838 H780:M780 H792:M792 H804:M804 H816:M816 H828:M828 H840:M840 H782:M782 H794:M794 H806:M806 H818:M818 H830:M830 H842:M842">
    <cfRule type="cellIs" dxfId="5576" priority="11" stopIfTrue="1" operator="equal">
      <formula>0</formula>
    </cfRule>
  </conditionalFormatting>
  <conditionalFormatting sqref="N772:S772 N784:S784 N796:S796 N808:S808 N820:S820 N832:S832 N774:S774 N786:S786 N798:S798 N810:S810 N822:S822 N834:S834 N776:S776 N788:S788 N800:S800 N812:S812 N824:S824 N836:S836 N778:S778 N790:S790 N802:S802 N814:S814 N826:S826 N838:S838 N780:S780 N792:S792 N804:S804 N816:S816 N828:S828 N840:S840 N782:S782 N794:S794 N806:S806 N818:S818 N830:S830 N842:S842">
    <cfRule type="cellIs" dxfId="5575" priority="12" stopIfTrue="1" operator="equal">
      <formula>0</formula>
    </cfRule>
  </conditionalFormatting>
  <conditionalFormatting sqref="S772 S784 S796 S808 S820 S832 S774 S786 S798 S810 S822 S834 S776 S788 S800 S812 S824 S836 S778 S790 S802 S814 S826 S838 S780 S792 S804 S816 S828 S840 S782 S794 S806 S818 S830 S842">
    <cfRule type="cellIs" dxfId="5574" priority="10" stopIfTrue="1" operator="equal">
      <formula>0</formula>
    </cfRule>
  </conditionalFormatting>
  <conditionalFormatting sqref="T772 T784 T796 T808 T820 T832 T774 T786 T798 T810 T822 T834 T776 T788 T800 T812 T824 T836 T778 T790 T802 T814 T826 T838 T780 T792 T804 T816 T828 T840 T782 T794 T806 T818 T830 T842">
    <cfRule type="cellIs" dxfId="5573" priority="9" stopIfTrue="1" operator="equal">
      <formula>0</formula>
    </cfRule>
  </conditionalFormatting>
  <conditionalFormatting sqref="T772 T784 T796 T808 T820 T832 T774 T786 T798 T810 T822 T834 T776 T788 T800 T812 T824 T836 T778 T790 T802 T814 T826 T838 T780 T792 T804 T816 T828 T840 T782 T794 T806 T818 T830 T842">
    <cfRule type="cellIs" dxfId="5572" priority="8" stopIfTrue="1" operator="equal">
      <formula>0</formula>
    </cfRule>
  </conditionalFormatting>
  <conditionalFormatting sqref="G772 G784 G796 G808 G820 G832 G774 G786 G798 G810 G822 G834 G776 G788 G800 G812 G824 G836 G778 G790 G802 G814 G826 G838 G780 G792 G804 G816 G828 G840 G782 G794 G806 G818 G830 G842">
    <cfRule type="cellIs" dxfId="5571" priority="7" stopIfTrue="1" operator="equal">
      <formula>0</formula>
    </cfRule>
  </conditionalFormatting>
  <conditionalFormatting sqref="U772:U843">
    <cfRule type="cellIs" dxfId="5570" priority="6" stopIfTrue="1" operator="equal">
      <formula>0</formula>
    </cfRule>
  </conditionalFormatting>
  <conditionalFormatting sqref="U772 U784 U796 U808 U820 U832 U774 U786 U798 U810 U822 U834 U776 U788 U800 U812 U824 U836 U778 U790 U802 U814 U826 U838 U780 U792 U804 U816 U828 U840 U782 U794 U806 U818 U830 U842">
    <cfRule type="cellIs" dxfId="5569" priority="5" stopIfTrue="1" operator="equal">
      <formula>0</formula>
    </cfRule>
  </conditionalFormatting>
  <conditionalFormatting sqref="U772 U784 U796 U808 U820 U832 U774 U786 U798 U810 U822 U834 U776 U788 U800 U812 U824 U836 U778 U790 U802 U814 U826 U838 U780 U792 U804 U816 U828 U840 U782 U794 U806 U818 U830 U842">
    <cfRule type="cellIs" dxfId="5568" priority="4" stopIfTrue="1" operator="equal">
      <formula>0</formula>
    </cfRule>
  </conditionalFormatting>
  <conditionalFormatting sqref="V772:V843">
    <cfRule type="cellIs" dxfId="5567" priority="3" stopIfTrue="1" operator="equal">
      <formula>0</formula>
    </cfRule>
  </conditionalFormatting>
  <conditionalFormatting sqref="V772 V784 V796 V808 V820 V832 V774 V786 V798 V810 V822 V834 V776 V788 V800 V812 V824 V836 V778 V790 V802 V814 V826 V838 V780 V792 V804 V816 V828 V840 V782 V794 V806 V818 V830 V842">
    <cfRule type="cellIs" dxfId="5566" priority="2" stopIfTrue="1" operator="equal">
      <formula>0</formula>
    </cfRule>
  </conditionalFormatting>
  <conditionalFormatting sqref="V772 V784 V796 V808 V820 V832 V774 V786 V798 V810 V822 V834 V776 V788 V800 V812 V824 V836 V778 V790 V802 V814 V826 V838 V780 V792 V804 V816 V828 V840 V782 V794 V806 V818 V830 V842">
    <cfRule type="cellIs" dxfId="5565"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6" manualBreakCount="6">
    <brk id="401" min="2" max="18" man="1"/>
    <brk id="443" min="2" max="18" man="1"/>
    <brk id="485" min="2" max="18" man="1"/>
    <brk id="527" min="2" max="18" man="1"/>
    <brk id="569" min="2" max="18" man="1"/>
    <brk id="709" min="2"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FF0000"/>
    <pageSetUpPr fitToPage="1"/>
  </sheetPr>
  <dimension ref="A1:T834"/>
  <sheetViews>
    <sheetView showGridLines="0" zoomScaleNormal="100" workbookViewId="0">
      <pane ySplit="4" topLeftCell="A5" activePane="bottomLeft" state="frozenSplit"/>
      <selection activeCell="C1" sqref="C1:L2"/>
      <selection pane="bottomLeft" activeCell="C1" sqref="C1:L2"/>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509" t="s">
        <v>25</v>
      </c>
      <c r="B1" s="510"/>
      <c r="C1" s="532" t="s">
        <v>29</v>
      </c>
      <c r="D1" s="533"/>
      <c r="E1" s="533"/>
      <c r="F1" s="533"/>
      <c r="G1" s="533"/>
      <c r="H1" s="533"/>
      <c r="I1" s="533"/>
      <c r="J1" s="533"/>
      <c r="K1" s="533"/>
      <c r="L1" s="534"/>
      <c r="M1" s="130"/>
      <c r="N1" s="503" t="s">
        <v>149</v>
      </c>
      <c r="O1" s="504"/>
      <c r="P1" s="505"/>
      <c r="Q1" s="137" t="s">
        <v>161</v>
      </c>
      <c r="R1" s="137" t="s">
        <v>182</v>
      </c>
      <c r="S1" s="64">
        <v>2</v>
      </c>
    </row>
    <row r="2" spans="1:19" ht="12" customHeight="1" x14ac:dyDescent="0.2">
      <c r="A2" s="65">
        <v>1</v>
      </c>
      <c r="B2" s="66"/>
      <c r="C2" s="535"/>
      <c r="D2" s="535"/>
      <c r="E2" s="535"/>
      <c r="F2" s="535"/>
      <c r="G2" s="535"/>
      <c r="H2" s="535"/>
      <c r="I2" s="535"/>
      <c r="J2" s="535"/>
      <c r="K2" s="535"/>
      <c r="L2" s="536"/>
      <c r="M2" s="113"/>
      <c r="N2" s="506"/>
      <c r="O2" s="507"/>
      <c r="P2" s="508"/>
      <c r="Q2" s="138" t="s">
        <v>162</v>
      </c>
      <c r="R2" s="138" t="s">
        <v>183</v>
      </c>
      <c r="S2" s="64"/>
    </row>
    <row r="3" spans="1:19"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47"/>
    </row>
    <row r="4" spans="1:19" ht="34.5" customHeight="1" x14ac:dyDescent="0.2">
      <c r="A4" s="67" t="s">
        <v>20</v>
      </c>
      <c r="B4" s="67" t="s">
        <v>21</v>
      </c>
      <c r="C4" s="521"/>
      <c r="D4" s="522"/>
      <c r="E4" s="68" t="s">
        <v>17</v>
      </c>
      <c r="F4" s="312" t="s">
        <v>154</v>
      </c>
      <c r="G4" s="295" t="s">
        <v>0</v>
      </c>
      <c r="H4" s="68" t="s">
        <v>1</v>
      </c>
      <c r="I4" s="68" t="s">
        <v>151</v>
      </c>
      <c r="J4" s="68" t="s">
        <v>158</v>
      </c>
      <c r="K4" s="518"/>
      <c r="L4" s="518"/>
      <c r="M4" s="115"/>
      <c r="N4" s="516"/>
      <c r="O4" s="516"/>
      <c r="P4" s="126" t="s">
        <v>148</v>
      </c>
      <c r="Q4" s="514" t="s">
        <v>164</v>
      </c>
      <c r="R4" s="514" t="s">
        <v>164</v>
      </c>
      <c r="S4" s="47"/>
    </row>
    <row r="5" spans="1:19" s="72" customFormat="1" ht="10.5" customHeight="1" x14ac:dyDescent="0.2">
      <c r="A5" s="69" t="s">
        <v>5</v>
      </c>
      <c r="B5" s="70" t="s">
        <v>6</v>
      </c>
      <c r="C5" s="523" t="s">
        <v>7</v>
      </c>
      <c r="D5" s="524"/>
      <c r="E5" s="69" t="s">
        <v>8</v>
      </c>
      <c r="F5" s="69" t="s">
        <v>9</v>
      </c>
      <c r="G5" s="69" t="s">
        <v>10</v>
      </c>
      <c r="H5" s="69" t="s">
        <v>11</v>
      </c>
      <c r="I5" s="69" t="s">
        <v>12</v>
      </c>
      <c r="J5" s="69" t="s">
        <v>13</v>
      </c>
      <c r="K5" s="69" t="s">
        <v>14</v>
      </c>
      <c r="L5" s="69" t="s">
        <v>19</v>
      </c>
      <c r="M5" s="116"/>
      <c r="N5" s="129" t="s">
        <v>159</v>
      </c>
      <c r="O5" s="129" t="s">
        <v>160</v>
      </c>
      <c r="P5" s="125"/>
      <c r="Q5" s="125"/>
      <c r="R5" s="125"/>
    </row>
    <row r="6" spans="1:19" ht="12.75" customHeight="1" x14ac:dyDescent="0.2">
      <c r="A6" s="492">
        <v>32994</v>
      </c>
      <c r="B6" s="492">
        <v>33177</v>
      </c>
      <c r="C6" s="42" t="s">
        <v>3</v>
      </c>
      <c r="D6" s="43">
        <v>0</v>
      </c>
      <c r="E6" s="44">
        <v>3390.02</v>
      </c>
      <c r="F6" s="44">
        <v>334.66</v>
      </c>
      <c r="G6" s="44">
        <v>0</v>
      </c>
      <c r="H6" s="44">
        <v>5545.39</v>
      </c>
      <c r="I6" s="44">
        <v>0</v>
      </c>
      <c r="J6" s="44">
        <v>772.51</v>
      </c>
      <c r="K6" s="45">
        <v>9270.07</v>
      </c>
      <c r="L6" s="46">
        <v>10042.58</v>
      </c>
      <c r="M6" s="117"/>
      <c r="N6" s="119">
        <v>9270.07</v>
      </c>
      <c r="O6" s="119">
        <v>3724.68</v>
      </c>
      <c r="P6" s="119"/>
      <c r="Q6" s="119">
        <v>10713.02</v>
      </c>
      <c r="R6" s="119">
        <v>9940.51</v>
      </c>
      <c r="S6" s="47"/>
    </row>
    <row r="7" spans="1:19" ht="9" customHeight="1" x14ac:dyDescent="0.2">
      <c r="A7" s="525"/>
      <c r="B7" s="525"/>
      <c r="C7" s="48" t="s">
        <v>4</v>
      </c>
      <c r="D7" s="49">
        <v>1</v>
      </c>
      <c r="E7" s="50">
        <v>6563994</v>
      </c>
      <c r="F7" s="50">
        <v>647992</v>
      </c>
      <c r="G7" s="50">
        <v>0</v>
      </c>
      <c r="H7" s="50">
        <v>10737372</v>
      </c>
      <c r="I7" s="50">
        <v>0</v>
      </c>
      <c r="J7" s="51">
        <v>1495788</v>
      </c>
      <c r="K7" s="50">
        <v>17949358</v>
      </c>
      <c r="L7" s="73">
        <v>19445146</v>
      </c>
      <c r="M7" s="118"/>
      <c r="N7" s="120">
        <v>17949358</v>
      </c>
      <c r="O7" s="120">
        <v>7211986</v>
      </c>
      <c r="P7" s="120">
        <v>0</v>
      </c>
      <c r="Q7" s="120">
        <v>20743299</v>
      </c>
      <c r="R7" s="120">
        <v>19247511</v>
      </c>
      <c r="S7" s="47"/>
    </row>
    <row r="8" spans="1:19" ht="12.75" customHeight="1" x14ac:dyDescent="0.2">
      <c r="A8" s="500">
        <v>32994</v>
      </c>
      <c r="B8" s="500">
        <v>33177</v>
      </c>
      <c r="C8" s="53" t="s">
        <v>3</v>
      </c>
      <c r="D8" s="54">
        <v>2</v>
      </c>
      <c r="E8" s="55">
        <v>3557.36</v>
      </c>
      <c r="F8" s="55">
        <v>353.26</v>
      </c>
      <c r="G8" s="55">
        <v>0</v>
      </c>
      <c r="H8" s="55">
        <v>5545.39</v>
      </c>
      <c r="I8" s="55">
        <v>0</v>
      </c>
      <c r="J8" s="55">
        <v>788</v>
      </c>
      <c r="K8" s="56">
        <v>9456.01</v>
      </c>
      <c r="L8" s="46">
        <v>10244.01</v>
      </c>
      <c r="M8" s="117"/>
      <c r="N8" s="119">
        <v>9456.01</v>
      </c>
      <c r="O8" s="119">
        <v>3910.62</v>
      </c>
      <c r="P8" s="119"/>
      <c r="Q8" s="119">
        <v>10947.92</v>
      </c>
      <c r="R8" s="119">
        <v>10159.92</v>
      </c>
      <c r="S8" s="47"/>
    </row>
    <row r="9" spans="1:19" ht="9" customHeight="1" x14ac:dyDescent="0.2">
      <c r="A9" s="500"/>
      <c r="B9" s="500"/>
      <c r="C9" s="48" t="s">
        <v>4</v>
      </c>
      <c r="D9" s="49">
        <v>3</v>
      </c>
      <c r="E9" s="50">
        <v>6888009</v>
      </c>
      <c r="F9" s="50">
        <v>684007</v>
      </c>
      <c r="G9" s="50">
        <v>0</v>
      </c>
      <c r="H9" s="50">
        <v>10737372</v>
      </c>
      <c r="I9" s="50">
        <v>0</v>
      </c>
      <c r="J9" s="51">
        <v>1525781</v>
      </c>
      <c r="K9" s="50">
        <v>18309388</v>
      </c>
      <c r="L9" s="73">
        <v>19835169</v>
      </c>
      <c r="M9" s="118"/>
      <c r="N9" s="120">
        <v>18309388</v>
      </c>
      <c r="O9" s="120">
        <v>7572016</v>
      </c>
      <c r="P9" s="120">
        <v>0</v>
      </c>
      <c r="Q9" s="120">
        <v>21198129</v>
      </c>
      <c r="R9" s="120">
        <v>19672348</v>
      </c>
      <c r="S9" s="47"/>
    </row>
    <row r="10" spans="1:19" ht="12.75" customHeight="1" x14ac:dyDescent="0.2">
      <c r="A10" s="501"/>
      <c r="B10" s="501"/>
      <c r="C10" s="53" t="s">
        <v>3</v>
      </c>
      <c r="D10" s="54">
        <v>4</v>
      </c>
      <c r="E10" s="55">
        <v>3730.88</v>
      </c>
      <c r="F10" s="55">
        <v>371.85</v>
      </c>
      <c r="G10" s="55">
        <v>0</v>
      </c>
      <c r="H10" s="55">
        <v>5545.39</v>
      </c>
      <c r="I10" s="55">
        <v>0</v>
      </c>
      <c r="J10" s="55">
        <v>804.01</v>
      </c>
      <c r="K10" s="56">
        <v>9648.1200000000008</v>
      </c>
      <c r="L10" s="46">
        <v>10452.129999999999</v>
      </c>
      <c r="M10" s="117"/>
      <c r="N10" s="119">
        <v>9648.1200000000008</v>
      </c>
      <c r="O10" s="119">
        <v>4102.7299999999996</v>
      </c>
      <c r="P10" s="119"/>
      <c r="Q10" s="119">
        <v>11190.62</v>
      </c>
      <c r="R10" s="119">
        <v>10386.61</v>
      </c>
      <c r="S10" s="47"/>
    </row>
    <row r="11" spans="1:19" ht="9" customHeight="1" x14ac:dyDescent="0.2">
      <c r="A11" s="501"/>
      <c r="B11" s="501"/>
      <c r="C11" s="48" t="s">
        <v>4</v>
      </c>
      <c r="D11" s="49">
        <v>5</v>
      </c>
      <c r="E11" s="50">
        <v>7223991</v>
      </c>
      <c r="F11" s="50">
        <v>720002</v>
      </c>
      <c r="G11" s="50">
        <v>0</v>
      </c>
      <c r="H11" s="50">
        <v>10737372</v>
      </c>
      <c r="I11" s="50">
        <v>0</v>
      </c>
      <c r="J11" s="51">
        <v>1556780</v>
      </c>
      <c r="K11" s="50">
        <v>18681365</v>
      </c>
      <c r="L11" s="73">
        <v>20238146</v>
      </c>
      <c r="M11" s="118"/>
      <c r="N11" s="120">
        <v>18681365</v>
      </c>
      <c r="O11" s="120">
        <v>7943993</v>
      </c>
      <c r="P11" s="120">
        <v>0</v>
      </c>
      <c r="Q11" s="120">
        <v>21668062</v>
      </c>
      <c r="R11" s="120">
        <v>20111281</v>
      </c>
      <c r="S11" s="47"/>
    </row>
    <row r="12" spans="1:19" ht="12.75" customHeight="1" x14ac:dyDescent="0.2">
      <c r="A12" s="501"/>
      <c r="B12" s="501"/>
      <c r="C12" s="53" t="s">
        <v>3</v>
      </c>
      <c r="D12" s="54">
        <v>6</v>
      </c>
      <c r="E12" s="55">
        <v>4003.57</v>
      </c>
      <c r="F12" s="55">
        <v>396.64</v>
      </c>
      <c r="G12" s="55">
        <v>0</v>
      </c>
      <c r="H12" s="55">
        <v>5545.39</v>
      </c>
      <c r="I12" s="55">
        <v>0</v>
      </c>
      <c r="J12" s="55">
        <v>828.8</v>
      </c>
      <c r="K12" s="56">
        <v>9945.6</v>
      </c>
      <c r="L12" s="46">
        <v>10774.4</v>
      </c>
      <c r="M12" s="117"/>
      <c r="N12" s="119">
        <v>9945.6</v>
      </c>
      <c r="O12" s="119">
        <v>4400.21</v>
      </c>
      <c r="P12" s="119"/>
      <c r="Q12" s="119">
        <v>11566.44</v>
      </c>
      <c r="R12" s="119">
        <v>10737.64</v>
      </c>
      <c r="S12" s="47"/>
    </row>
    <row r="13" spans="1:19" ht="9" customHeight="1" x14ac:dyDescent="0.2">
      <c r="A13" s="501"/>
      <c r="B13" s="501"/>
      <c r="C13" s="48" t="s">
        <v>4</v>
      </c>
      <c r="D13" s="49">
        <v>7</v>
      </c>
      <c r="E13" s="50">
        <v>7751992</v>
      </c>
      <c r="F13" s="50">
        <v>768002</v>
      </c>
      <c r="G13" s="50">
        <v>0</v>
      </c>
      <c r="H13" s="50">
        <v>10737372</v>
      </c>
      <c r="I13" s="50">
        <v>0</v>
      </c>
      <c r="J13" s="51">
        <v>1604781</v>
      </c>
      <c r="K13" s="50">
        <v>19257367</v>
      </c>
      <c r="L13" s="73">
        <v>20862147</v>
      </c>
      <c r="M13" s="118"/>
      <c r="N13" s="120">
        <v>19257367</v>
      </c>
      <c r="O13" s="120">
        <v>8519995</v>
      </c>
      <c r="P13" s="120">
        <v>0</v>
      </c>
      <c r="Q13" s="120">
        <v>22395751</v>
      </c>
      <c r="R13" s="120">
        <v>20790970</v>
      </c>
      <c r="S13" s="47"/>
    </row>
    <row r="14" spans="1:19" ht="12.75" customHeight="1" x14ac:dyDescent="0.2">
      <c r="A14" s="501"/>
      <c r="B14" s="501"/>
      <c r="C14" s="53" t="s">
        <v>3</v>
      </c>
      <c r="D14" s="54">
        <v>8</v>
      </c>
      <c r="E14" s="55">
        <v>4201.8900000000003</v>
      </c>
      <c r="F14" s="55">
        <v>415.23</v>
      </c>
      <c r="G14" s="55">
        <v>0</v>
      </c>
      <c r="H14" s="55">
        <v>5545.39</v>
      </c>
      <c r="I14" s="55">
        <v>0</v>
      </c>
      <c r="J14" s="55">
        <v>846.88</v>
      </c>
      <c r="K14" s="56">
        <v>10162.51</v>
      </c>
      <c r="L14" s="46">
        <v>11009.39</v>
      </c>
      <c r="M14" s="117"/>
      <c r="N14" s="119">
        <v>10162.51</v>
      </c>
      <c r="O14" s="119">
        <v>4617.12</v>
      </c>
      <c r="P14" s="119"/>
      <c r="Q14" s="119">
        <v>11840.47</v>
      </c>
      <c r="R14" s="119">
        <v>10993.59</v>
      </c>
      <c r="S14" s="47"/>
    </row>
    <row r="15" spans="1:19" ht="9" customHeight="1" x14ac:dyDescent="0.2">
      <c r="A15" s="501"/>
      <c r="B15" s="501"/>
      <c r="C15" s="48" t="s">
        <v>4</v>
      </c>
      <c r="D15" s="49">
        <v>9</v>
      </c>
      <c r="E15" s="50">
        <v>8135994</v>
      </c>
      <c r="F15" s="50">
        <v>803997</v>
      </c>
      <c r="G15" s="50">
        <v>0</v>
      </c>
      <c r="H15" s="50">
        <v>10737372</v>
      </c>
      <c r="I15" s="50">
        <v>0</v>
      </c>
      <c r="J15" s="51">
        <v>1639788</v>
      </c>
      <c r="K15" s="50">
        <v>19677363</v>
      </c>
      <c r="L15" s="73">
        <v>21317152</v>
      </c>
      <c r="M15" s="118"/>
      <c r="N15" s="120">
        <v>19677363</v>
      </c>
      <c r="O15" s="120">
        <v>8939991</v>
      </c>
      <c r="P15" s="120">
        <v>0</v>
      </c>
      <c r="Q15" s="120">
        <v>22926347</v>
      </c>
      <c r="R15" s="120">
        <v>21286559</v>
      </c>
      <c r="S15" s="47"/>
    </row>
    <row r="16" spans="1:19" ht="12.75" customHeight="1" x14ac:dyDescent="0.2">
      <c r="A16" s="501"/>
      <c r="B16" s="501"/>
      <c r="C16" s="53" t="s">
        <v>3</v>
      </c>
      <c r="D16" s="54">
        <v>10</v>
      </c>
      <c r="E16" s="55">
        <v>4400.21</v>
      </c>
      <c r="F16" s="55">
        <v>440.02</v>
      </c>
      <c r="G16" s="55">
        <v>0</v>
      </c>
      <c r="H16" s="55">
        <v>5545.39</v>
      </c>
      <c r="I16" s="55">
        <v>0</v>
      </c>
      <c r="J16" s="55">
        <v>865.47</v>
      </c>
      <c r="K16" s="56">
        <v>10385.620000000001</v>
      </c>
      <c r="L16" s="46">
        <v>11251.09</v>
      </c>
      <c r="M16" s="117"/>
      <c r="N16" s="119">
        <v>10385.620000000001</v>
      </c>
      <c r="O16" s="119">
        <v>4840.2299999999996</v>
      </c>
      <c r="P16" s="119"/>
      <c r="Q16" s="119">
        <v>12122.33</v>
      </c>
      <c r="R16" s="119">
        <v>11256.86</v>
      </c>
      <c r="S16" s="47"/>
    </row>
    <row r="17" spans="1:19" ht="9" customHeight="1" x14ac:dyDescent="0.2">
      <c r="A17" s="501"/>
      <c r="B17" s="501"/>
      <c r="C17" s="48" t="s">
        <v>4</v>
      </c>
      <c r="D17" s="49">
        <v>11</v>
      </c>
      <c r="E17" s="50">
        <v>8519995</v>
      </c>
      <c r="F17" s="50">
        <v>851998</v>
      </c>
      <c r="G17" s="50">
        <v>0</v>
      </c>
      <c r="H17" s="50">
        <v>10737372</v>
      </c>
      <c r="I17" s="50">
        <v>0</v>
      </c>
      <c r="J17" s="51">
        <v>1675784</v>
      </c>
      <c r="K17" s="50">
        <v>20109364</v>
      </c>
      <c r="L17" s="73">
        <v>21785148</v>
      </c>
      <c r="M17" s="118"/>
      <c r="N17" s="120">
        <v>20109364</v>
      </c>
      <c r="O17" s="120">
        <v>9371992</v>
      </c>
      <c r="P17" s="120">
        <v>0</v>
      </c>
      <c r="Q17" s="120">
        <v>23472104</v>
      </c>
      <c r="R17" s="120">
        <v>21796320</v>
      </c>
      <c r="S17" s="47"/>
    </row>
    <row r="18" spans="1:19" ht="12.75" customHeight="1" x14ac:dyDescent="0.2">
      <c r="A18" s="501"/>
      <c r="B18" s="501"/>
      <c r="C18" s="53" t="s">
        <v>3</v>
      </c>
      <c r="D18" s="54">
        <v>12</v>
      </c>
      <c r="E18" s="55">
        <v>4598.53</v>
      </c>
      <c r="F18" s="55">
        <v>458.61</v>
      </c>
      <c r="G18" s="55">
        <v>0</v>
      </c>
      <c r="H18" s="55">
        <v>5545.39</v>
      </c>
      <c r="I18" s="55">
        <v>0</v>
      </c>
      <c r="J18" s="55">
        <v>883.54</v>
      </c>
      <c r="K18" s="56">
        <v>10602.53</v>
      </c>
      <c r="L18" s="46">
        <v>11486.07</v>
      </c>
      <c r="M18" s="117"/>
      <c r="N18" s="119">
        <v>10602.53</v>
      </c>
      <c r="O18" s="119">
        <v>5057.1400000000003</v>
      </c>
      <c r="P18" s="119"/>
      <c r="Q18" s="119">
        <v>12396.36</v>
      </c>
      <c r="R18" s="119">
        <v>11512.82</v>
      </c>
      <c r="S18" s="47"/>
    </row>
    <row r="19" spans="1:19" ht="9" customHeight="1" x14ac:dyDescent="0.2">
      <c r="A19" s="501"/>
      <c r="B19" s="501"/>
      <c r="C19" s="48" t="s">
        <v>4</v>
      </c>
      <c r="D19" s="49">
        <v>13</v>
      </c>
      <c r="E19" s="50">
        <v>8903996</v>
      </c>
      <c r="F19" s="50">
        <v>887993</v>
      </c>
      <c r="G19" s="50">
        <v>0</v>
      </c>
      <c r="H19" s="50">
        <v>10737372</v>
      </c>
      <c r="I19" s="50">
        <v>0</v>
      </c>
      <c r="J19" s="51">
        <v>1710772</v>
      </c>
      <c r="K19" s="50">
        <v>20529361</v>
      </c>
      <c r="L19" s="73">
        <v>22240133</v>
      </c>
      <c r="M19" s="118"/>
      <c r="N19" s="120">
        <v>20529361</v>
      </c>
      <c r="O19" s="120">
        <v>9791988</v>
      </c>
      <c r="P19" s="120">
        <v>0</v>
      </c>
      <c r="Q19" s="120">
        <v>24002700</v>
      </c>
      <c r="R19" s="120">
        <v>22291928</v>
      </c>
      <c r="S19" s="47"/>
    </row>
    <row r="20" spans="1:19" ht="12.75" customHeight="1" x14ac:dyDescent="0.2">
      <c r="A20" s="501"/>
      <c r="B20" s="501"/>
      <c r="C20" s="53" t="s">
        <v>3</v>
      </c>
      <c r="D20" s="54">
        <v>14</v>
      </c>
      <c r="E20" s="55">
        <v>4803.05</v>
      </c>
      <c r="F20" s="55">
        <v>477.21</v>
      </c>
      <c r="G20" s="55">
        <v>0</v>
      </c>
      <c r="H20" s="55">
        <v>5545.39</v>
      </c>
      <c r="I20" s="55">
        <v>0</v>
      </c>
      <c r="J20" s="55">
        <v>902.14</v>
      </c>
      <c r="K20" s="56">
        <v>10825.65</v>
      </c>
      <c r="L20" s="46">
        <v>11727.79</v>
      </c>
      <c r="M20" s="117"/>
      <c r="N20" s="119">
        <v>10825.65</v>
      </c>
      <c r="O20" s="119">
        <v>5280.26</v>
      </c>
      <c r="P20" s="119"/>
      <c r="Q20" s="119">
        <v>12678.24</v>
      </c>
      <c r="R20" s="119">
        <v>11776.1</v>
      </c>
      <c r="S20" s="47"/>
    </row>
    <row r="21" spans="1:19" ht="9" customHeight="1" x14ac:dyDescent="0.2">
      <c r="A21" s="501"/>
      <c r="B21" s="501"/>
      <c r="C21" s="48" t="s">
        <v>4</v>
      </c>
      <c r="D21" s="49">
        <v>15</v>
      </c>
      <c r="E21" s="50">
        <v>9300002</v>
      </c>
      <c r="F21" s="50">
        <v>924007</v>
      </c>
      <c r="G21" s="50">
        <v>0</v>
      </c>
      <c r="H21" s="50">
        <v>10737372</v>
      </c>
      <c r="I21" s="50">
        <v>0</v>
      </c>
      <c r="J21" s="51">
        <v>1746787</v>
      </c>
      <c r="K21" s="50">
        <v>20961381</v>
      </c>
      <c r="L21" s="73">
        <v>22708168</v>
      </c>
      <c r="M21" s="118"/>
      <c r="N21" s="120">
        <v>20961381</v>
      </c>
      <c r="O21" s="120">
        <v>10224009</v>
      </c>
      <c r="P21" s="120">
        <v>0</v>
      </c>
      <c r="Q21" s="120">
        <v>24548496</v>
      </c>
      <c r="R21" s="120">
        <v>22801709</v>
      </c>
      <c r="S21" s="47"/>
    </row>
    <row r="22" spans="1:19" ht="12.75" customHeight="1" x14ac:dyDescent="0.2">
      <c r="A22" s="501"/>
      <c r="B22" s="501"/>
      <c r="C22" s="53" t="s">
        <v>3</v>
      </c>
      <c r="D22" s="54">
        <v>16</v>
      </c>
      <c r="E22" s="55">
        <v>5001.37</v>
      </c>
      <c r="F22" s="55">
        <v>495.8</v>
      </c>
      <c r="G22" s="55">
        <v>0</v>
      </c>
      <c r="H22" s="55">
        <v>5545.39</v>
      </c>
      <c r="I22" s="55">
        <v>0</v>
      </c>
      <c r="J22" s="55">
        <v>920.21</v>
      </c>
      <c r="K22" s="56">
        <v>11042.56</v>
      </c>
      <c r="L22" s="46">
        <v>11962.77</v>
      </c>
      <c r="M22" s="117"/>
      <c r="N22" s="119">
        <v>11042.56</v>
      </c>
      <c r="O22" s="119">
        <v>5497.17</v>
      </c>
      <c r="P22" s="119"/>
      <c r="Q22" s="119">
        <v>12952.26</v>
      </c>
      <c r="R22" s="119">
        <v>12032.05</v>
      </c>
      <c r="S22" s="47"/>
    </row>
    <row r="23" spans="1:19" ht="9" customHeight="1" x14ac:dyDescent="0.2">
      <c r="A23" s="501"/>
      <c r="B23" s="501"/>
      <c r="C23" s="48" t="s">
        <v>4</v>
      </c>
      <c r="D23" s="49">
        <v>17</v>
      </c>
      <c r="E23" s="50">
        <v>9684003</v>
      </c>
      <c r="F23" s="50">
        <v>960003</v>
      </c>
      <c r="G23" s="50">
        <v>0</v>
      </c>
      <c r="H23" s="50">
        <v>10737372</v>
      </c>
      <c r="I23" s="50">
        <v>0</v>
      </c>
      <c r="J23" s="51">
        <v>1781775</v>
      </c>
      <c r="K23" s="50">
        <v>21381378</v>
      </c>
      <c r="L23" s="73">
        <v>23163153</v>
      </c>
      <c r="M23" s="118"/>
      <c r="N23" s="120">
        <v>21381378</v>
      </c>
      <c r="O23" s="120">
        <v>10644005</v>
      </c>
      <c r="P23" s="120">
        <v>0</v>
      </c>
      <c r="Q23" s="120">
        <v>25079072</v>
      </c>
      <c r="R23" s="120">
        <v>23297297</v>
      </c>
      <c r="S23" s="47"/>
    </row>
    <row r="24" spans="1:19" ht="12.75" customHeight="1" x14ac:dyDescent="0.2">
      <c r="A24" s="501"/>
      <c r="B24" s="501"/>
      <c r="C24" s="53" t="s">
        <v>3</v>
      </c>
      <c r="D24" s="54">
        <v>18</v>
      </c>
      <c r="E24" s="55">
        <v>5199.6899999999996</v>
      </c>
      <c r="F24" s="55">
        <v>514.39</v>
      </c>
      <c r="G24" s="55">
        <v>0</v>
      </c>
      <c r="H24" s="55">
        <v>5545.39</v>
      </c>
      <c r="I24" s="55">
        <v>0</v>
      </c>
      <c r="J24" s="55">
        <v>938.29</v>
      </c>
      <c r="K24" s="56">
        <v>11259.47</v>
      </c>
      <c r="L24" s="46">
        <v>12197.76</v>
      </c>
      <c r="M24" s="117"/>
      <c r="N24" s="119">
        <v>11259.47</v>
      </c>
      <c r="O24" s="119">
        <v>5714.08</v>
      </c>
      <c r="P24" s="119"/>
      <c r="Q24" s="119">
        <v>13226.29</v>
      </c>
      <c r="R24" s="119">
        <v>12288</v>
      </c>
      <c r="S24" s="47"/>
    </row>
    <row r="25" spans="1:19" ht="9" customHeight="1" x14ac:dyDescent="0.2">
      <c r="A25" s="501"/>
      <c r="B25" s="501"/>
      <c r="C25" s="48" t="s">
        <v>4</v>
      </c>
      <c r="D25" s="49">
        <v>19</v>
      </c>
      <c r="E25" s="50">
        <v>10068004</v>
      </c>
      <c r="F25" s="50">
        <v>995998</v>
      </c>
      <c r="G25" s="50">
        <v>0</v>
      </c>
      <c r="H25" s="50">
        <v>10737372</v>
      </c>
      <c r="I25" s="50">
        <v>0</v>
      </c>
      <c r="J25" s="51">
        <v>1816783</v>
      </c>
      <c r="K25" s="50">
        <v>21801374</v>
      </c>
      <c r="L25" s="73">
        <v>23618157</v>
      </c>
      <c r="M25" s="118"/>
      <c r="N25" s="120">
        <v>21801374</v>
      </c>
      <c r="O25" s="120">
        <v>11064002</v>
      </c>
      <c r="P25" s="120">
        <v>0</v>
      </c>
      <c r="Q25" s="120">
        <v>25609669</v>
      </c>
      <c r="R25" s="120">
        <v>23792886</v>
      </c>
      <c r="S25" s="47"/>
    </row>
    <row r="26" spans="1:19" ht="12.75" customHeight="1" x14ac:dyDescent="0.2">
      <c r="A26" s="501"/>
      <c r="B26" s="501"/>
      <c r="C26" s="53" t="s">
        <v>3</v>
      </c>
      <c r="D26" s="54">
        <v>20</v>
      </c>
      <c r="E26" s="55">
        <v>5404.2</v>
      </c>
      <c r="F26" s="55">
        <v>539.17999999999995</v>
      </c>
      <c r="G26" s="55">
        <v>0</v>
      </c>
      <c r="H26" s="55">
        <v>5545.39</v>
      </c>
      <c r="I26" s="55">
        <v>0</v>
      </c>
      <c r="J26" s="55">
        <v>957.4</v>
      </c>
      <c r="K26" s="56">
        <v>11488.77</v>
      </c>
      <c r="L26" s="46">
        <v>12446.17</v>
      </c>
      <c r="M26" s="117"/>
      <c r="N26" s="119">
        <v>11488.77</v>
      </c>
      <c r="O26" s="119">
        <v>5943.38</v>
      </c>
      <c r="P26" s="119"/>
      <c r="Q26" s="119">
        <v>13515.98</v>
      </c>
      <c r="R26" s="119">
        <v>12558.58</v>
      </c>
      <c r="S26" s="47"/>
    </row>
    <row r="27" spans="1:19" ht="9" customHeight="1" x14ac:dyDescent="0.2">
      <c r="A27" s="501"/>
      <c r="B27" s="501"/>
      <c r="C27" s="48" t="s">
        <v>4</v>
      </c>
      <c r="D27" s="49">
        <v>21</v>
      </c>
      <c r="E27" s="50">
        <v>10463990</v>
      </c>
      <c r="F27" s="50">
        <v>1043998</v>
      </c>
      <c r="G27" s="50">
        <v>0</v>
      </c>
      <c r="H27" s="50">
        <v>10737372</v>
      </c>
      <c r="I27" s="50">
        <v>0</v>
      </c>
      <c r="J27" s="51">
        <v>1853785</v>
      </c>
      <c r="K27" s="50">
        <v>22245361</v>
      </c>
      <c r="L27" s="73">
        <v>24099146</v>
      </c>
      <c r="M27" s="118"/>
      <c r="N27" s="120">
        <v>22245361</v>
      </c>
      <c r="O27" s="120">
        <v>11507988</v>
      </c>
      <c r="P27" s="120">
        <v>0</v>
      </c>
      <c r="Q27" s="120">
        <v>26170587</v>
      </c>
      <c r="R27" s="120">
        <v>24316802</v>
      </c>
      <c r="S27" s="47"/>
    </row>
    <row r="28" spans="1:19" ht="12.75" customHeight="1" x14ac:dyDescent="0.2">
      <c r="A28" s="501"/>
      <c r="B28" s="501"/>
      <c r="C28" s="53" t="s">
        <v>3</v>
      </c>
      <c r="D28" s="54">
        <v>22</v>
      </c>
      <c r="E28" s="55">
        <v>5509.56</v>
      </c>
      <c r="F28" s="55">
        <v>545.38</v>
      </c>
      <c r="G28" s="55">
        <v>0</v>
      </c>
      <c r="H28" s="55">
        <v>5545.39</v>
      </c>
      <c r="I28" s="55">
        <v>0</v>
      </c>
      <c r="J28" s="55">
        <v>966.69</v>
      </c>
      <c r="K28" s="56">
        <v>11600.33</v>
      </c>
      <c r="L28" s="46">
        <v>12567.02</v>
      </c>
      <c r="M28" s="117"/>
      <c r="N28" s="119">
        <v>11600.33</v>
      </c>
      <c r="O28" s="119">
        <v>6054.94</v>
      </c>
      <c r="P28" s="119"/>
      <c r="Q28" s="119">
        <v>13656.91</v>
      </c>
      <c r="R28" s="119">
        <v>12690.22</v>
      </c>
      <c r="S28" s="47"/>
    </row>
    <row r="29" spans="1:19" ht="9" customHeight="1" x14ac:dyDescent="0.2">
      <c r="A29" s="501"/>
      <c r="B29" s="501"/>
      <c r="C29" s="48" t="s">
        <v>4</v>
      </c>
      <c r="D29" s="49">
        <v>23</v>
      </c>
      <c r="E29" s="50">
        <v>10667996</v>
      </c>
      <c r="F29" s="50">
        <v>1056003</v>
      </c>
      <c r="G29" s="50">
        <v>0</v>
      </c>
      <c r="H29" s="50">
        <v>10737372</v>
      </c>
      <c r="I29" s="50">
        <v>0</v>
      </c>
      <c r="J29" s="51">
        <v>1871773</v>
      </c>
      <c r="K29" s="50">
        <v>22461371</v>
      </c>
      <c r="L29" s="73">
        <v>24333144</v>
      </c>
      <c r="M29" s="118"/>
      <c r="N29" s="120">
        <v>22461371</v>
      </c>
      <c r="O29" s="120">
        <v>11723999</v>
      </c>
      <c r="P29" s="120">
        <v>0</v>
      </c>
      <c r="Q29" s="120">
        <v>26443465</v>
      </c>
      <c r="R29" s="120">
        <v>24571692</v>
      </c>
      <c r="S29" s="47"/>
    </row>
    <row r="30" spans="1:19" ht="12.75" customHeight="1" x14ac:dyDescent="0.2">
      <c r="A30" s="501"/>
      <c r="B30" s="501"/>
      <c r="C30" s="53" t="s">
        <v>3</v>
      </c>
      <c r="D30" s="54">
        <v>24</v>
      </c>
      <c r="E30" s="55">
        <v>5614.92</v>
      </c>
      <c r="F30" s="55">
        <v>557.77</v>
      </c>
      <c r="G30" s="55">
        <v>0</v>
      </c>
      <c r="H30" s="55">
        <v>5545.39</v>
      </c>
      <c r="I30" s="55">
        <v>0</v>
      </c>
      <c r="J30" s="55">
        <v>976.51</v>
      </c>
      <c r="K30" s="56">
        <v>11718.08</v>
      </c>
      <c r="L30" s="46">
        <v>12694.59</v>
      </c>
      <c r="M30" s="117"/>
      <c r="N30" s="119">
        <v>11718.08</v>
      </c>
      <c r="O30" s="119">
        <v>6172.69</v>
      </c>
      <c r="P30" s="119"/>
      <c r="Q30" s="119">
        <v>13805.67</v>
      </c>
      <c r="R30" s="119">
        <v>12829.16</v>
      </c>
      <c r="S30" s="47"/>
    </row>
    <row r="31" spans="1:19" ht="9" customHeight="1" x14ac:dyDescent="0.2">
      <c r="A31" s="501"/>
      <c r="B31" s="501"/>
      <c r="C31" s="48" t="s">
        <v>4</v>
      </c>
      <c r="D31" s="49">
        <v>25</v>
      </c>
      <c r="E31" s="50">
        <v>10872001</v>
      </c>
      <c r="F31" s="50">
        <v>1079993</v>
      </c>
      <c r="G31" s="50">
        <v>0</v>
      </c>
      <c r="H31" s="50">
        <v>10737372</v>
      </c>
      <c r="I31" s="50">
        <v>0</v>
      </c>
      <c r="J31" s="51">
        <v>1890787</v>
      </c>
      <c r="K31" s="50">
        <v>22689367</v>
      </c>
      <c r="L31" s="73">
        <v>24580154</v>
      </c>
      <c r="M31" s="118"/>
      <c r="N31" s="120">
        <v>22689367</v>
      </c>
      <c r="O31" s="120">
        <v>11951994</v>
      </c>
      <c r="P31" s="120">
        <v>0</v>
      </c>
      <c r="Q31" s="120">
        <v>26731505</v>
      </c>
      <c r="R31" s="120">
        <v>24840718</v>
      </c>
      <c r="S31" s="47"/>
    </row>
    <row r="32" spans="1:19" ht="12.75" customHeight="1" x14ac:dyDescent="0.2">
      <c r="A32" s="501"/>
      <c r="B32" s="501"/>
      <c r="C32" s="53" t="s">
        <v>3</v>
      </c>
      <c r="D32" s="54">
        <v>26</v>
      </c>
      <c r="E32" s="55">
        <v>5726.47</v>
      </c>
      <c r="F32" s="55">
        <v>570.16999999999996</v>
      </c>
      <c r="G32" s="55">
        <v>0</v>
      </c>
      <c r="H32" s="55">
        <v>5545.39</v>
      </c>
      <c r="I32" s="55">
        <v>0</v>
      </c>
      <c r="J32" s="55">
        <v>986.84</v>
      </c>
      <c r="K32" s="56">
        <v>11842.03</v>
      </c>
      <c r="L32" s="46">
        <v>12828.87</v>
      </c>
      <c r="M32" s="117"/>
      <c r="N32" s="119">
        <v>11842.03</v>
      </c>
      <c r="O32" s="119">
        <v>6296.64</v>
      </c>
      <c r="P32" s="119"/>
      <c r="Q32" s="119">
        <v>13962.27</v>
      </c>
      <c r="R32" s="119">
        <v>12975.43</v>
      </c>
      <c r="S32" s="47"/>
    </row>
    <row r="33" spans="1:19" ht="9" customHeight="1" x14ac:dyDescent="0.2">
      <c r="A33" s="501"/>
      <c r="B33" s="501"/>
      <c r="C33" s="48" t="s">
        <v>4</v>
      </c>
      <c r="D33" s="49">
        <v>27</v>
      </c>
      <c r="E33" s="50">
        <v>11087992</v>
      </c>
      <c r="F33" s="50">
        <v>1104003</v>
      </c>
      <c r="G33" s="50">
        <v>0</v>
      </c>
      <c r="H33" s="50">
        <v>10737372</v>
      </c>
      <c r="I33" s="50">
        <v>0</v>
      </c>
      <c r="J33" s="51">
        <v>1910789</v>
      </c>
      <c r="K33" s="50">
        <v>22929367</v>
      </c>
      <c r="L33" s="73">
        <v>24840156</v>
      </c>
      <c r="M33" s="118"/>
      <c r="N33" s="120">
        <v>22929367</v>
      </c>
      <c r="O33" s="120">
        <v>12191995</v>
      </c>
      <c r="P33" s="120">
        <v>0</v>
      </c>
      <c r="Q33" s="120">
        <v>27034725</v>
      </c>
      <c r="R33" s="120">
        <v>25123936</v>
      </c>
      <c r="S33" s="47"/>
    </row>
    <row r="34" spans="1:19" ht="12.75" customHeight="1" x14ac:dyDescent="0.2">
      <c r="A34" s="501"/>
      <c r="B34" s="501"/>
      <c r="C34" s="53" t="s">
        <v>3</v>
      </c>
      <c r="D34" s="54">
        <v>28</v>
      </c>
      <c r="E34" s="55">
        <v>5831.83</v>
      </c>
      <c r="F34" s="55">
        <v>582.55999999999995</v>
      </c>
      <c r="G34" s="55">
        <v>0</v>
      </c>
      <c r="H34" s="55">
        <v>5545.39</v>
      </c>
      <c r="I34" s="55">
        <v>0</v>
      </c>
      <c r="J34" s="55">
        <v>996.65</v>
      </c>
      <c r="K34" s="56">
        <v>11959.78</v>
      </c>
      <c r="L34" s="46">
        <v>12956.43</v>
      </c>
      <c r="M34" s="117"/>
      <c r="N34" s="119">
        <v>11959.78</v>
      </c>
      <c r="O34" s="119">
        <v>6414.39</v>
      </c>
      <c r="P34" s="119"/>
      <c r="Q34" s="119">
        <v>14111.02</v>
      </c>
      <c r="R34" s="119">
        <v>13114.37</v>
      </c>
      <c r="S34" s="47"/>
    </row>
    <row r="35" spans="1:19" ht="9" customHeight="1" x14ac:dyDescent="0.2">
      <c r="A35" s="501"/>
      <c r="B35" s="501"/>
      <c r="C35" s="48" t="s">
        <v>4</v>
      </c>
      <c r="D35" s="49">
        <v>29</v>
      </c>
      <c r="E35" s="50">
        <v>11291997</v>
      </c>
      <c r="F35" s="50">
        <v>1127993</v>
      </c>
      <c r="G35" s="50">
        <v>0</v>
      </c>
      <c r="H35" s="50">
        <v>10737372</v>
      </c>
      <c r="I35" s="50">
        <v>0</v>
      </c>
      <c r="J35" s="51">
        <v>1929783</v>
      </c>
      <c r="K35" s="50">
        <v>23157363</v>
      </c>
      <c r="L35" s="73">
        <v>25087147</v>
      </c>
      <c r="M35" s="118"/>
      <c r="N35" s="120">
        <v>23157363</v>
      </c>
      <c r="O35" s="120">
        <v>12419991</v>
      </c>
      <c r="P35" s="120">
        <v>0</v>
      </c>
      <c r="Q35" s="120">
        <v>27322745</v>
      </c>
      <c r="R35" s="120">
        <v>25392961</v>
      </c>
      <c r="S35" s="47"/>
    </row>
    <row r="36" spans="1:19" ht="12.75" customHeight="1" x14ac:dyDescent="0.2">
      <c r="A36" s="501"/>
      <c r="B36" s="501"/>
      <c r="C36" s="53" t="s">
        <v>3</v>
      </c>
      <c r="D36" s="54">
        <v>30</v>
      </c>
      <c r="E36" s="55">
        <v>5943.39</v>
      </c>
      <c r="F36" s="55">
        <v>588.76</v>
      </c>
      <c r="G36" s="55">
        <v>0</v>
      </c>
      <c r="H36" s="55">
        <v>5545.39</v>
      </c>
      <c r="I36" s="55">
        <v>0</v>
      </c>
      <c r="J36" s="55">
        <v>1006.46</v>
      </c>
      <c r="K36" s="56">
        <v>12077.54</v>
      </c>
      <c r="L36" s="46">
        <v>13084</v>
      </c>
      <c r="M36" s="117"/>
      <c r="N36" s="119">
        <v>12077.54</v>
      </c>
      <c r="O36" s="119">
        <v>6532.15</v>
      </c>
      <c r="P36" s="119"/>
      <c r="Q36" s="119">
        <v>14259.79</v>
      </c>
      <c r="R36" s="119">
        <v>13253.33</v>
      </c>
      <c r="S36" s="47"/>
    </row>
    <row r="37" spans="1:19" ht="9" customHeight="1" x14ac:dyDescent="0.2">
      <c r="A37" s="501"/>
      <c r="B37" s="501"/>
      <c r="C37" s="48" t="s">
        <v>4</v>
      </c>
      <c r="D37" s="49">
        <v>31</v>
      </c>
      <c r="E37" s="50">
        <v>11508008</v>
      </c>
      <c r="F37" s="50">
        <v>1139998</v>
      </c>
      <c r="G37" s="50">
        <v>0</v>
      </c>
      <c r="H37" s="50">
        <v>10737372</v>
      </c>
      <c r="I37" s="50">
        <v>0</v>
      </c>
      <c r="J37" s="51">
        <v>1948778</v>
      </c>
      <c r="K37" s="50">
        <v>23385378</v>
      </c>
      <c r="L37" s="73">
        <v>25334157</v>
      </c>
      <c r="M37" s="118"/>
      <c r="N37" s="120">
        <v>23385378</v>
      </c>
      <c r="O37" s="120">
        <v>12648006</v>
      </c>
      <c r="P37" s="120">
        <v>0</v>
      </c>
      <c r="Q37" s="120">
        <v>27610804</v>
      </c>
      <c r="R37" s="120">
        <v>25662025</v>
      </c>
      <c r="S37" s="47"/>
    </row>
    <row r="38" spans="1:19" ht="12.75" customHeight="1" x14ac:dyDescent="0.2">
      <c r="A38" s="501"/>
      <c r="B38" s="501"/>
      <c r="C38" s="53" t="s">
        <v>3</v>
      </c>
      <c r="D38" s="54">
        <v>32</v>
      </c>
      <c r="E38" s="55">
        <v>6048.74</v>
      </c>
      <c r="F38" s="55">
        <v>601.16</v>
      </c>
      <c r="G38" s="55">
        <v>0</v>
      </c>
      <c r="H38" s="55">
        <v>5545.39</v>
      </c>
      <c r="I38" s="55">
        <v>0</v>
      </c>
      <c r="J38" s="55">
        <v>1016.27</v>
      </c>
      <c r="K38" s="56">
        <v>12195.29</v>
      </c>
      <c r="L38" s="46">
        <v>13211.56</v>
      </c>
      <c r="M38" s="117"/>
      <c r="N38" s="119">
        <v>12195.29</v>
      </c>
      <c r="O38" s="119">
        <v>6649.9</v>
      </c>
      <c r="P38" s="119"/>
      <c r="Q38" s="119">
        <v>14408.54</v>
      </c>
      <c r="R38" s="119">
        <v>13392.27</v>
      </c>
      <c r="S38" s="47"/>
    </row>
    <row r="39" spans="1:19" ht="9" customHeight="1" x14ac:dyDescent="0.2">
      <c r="A39" s="501"/>
      <c r="B39" s="501"/>
      <c r="C39" s="48" t="s">
        <v>4</v>
      </c>
      <c r="D39" s="49">
        <v>33</v>
      </c>
      <c r="E39" s="50">
        <v>11711994</v>
      </c>
      <c r="F39" s="50">
        <v>1164008</v>
      </c>
      <c r="G39" s="50">
        <v>0</v>
      </c>
      <c r="H39" s="50">
        <v>10737372</v>
      </c>
      <c r="I39" s="50">
        <v>0</v>
      </c>
      <c r="J39" s="51">
        <v>1967773</v>
      </c>
      <c r="K39" s="50">
        <v>23613374</v>
      </c>
      <c r="L39" s="73">
        <v>25581147</v>
      </c>
      <c r="M39" s="118"/>
      <c r="N39" s="120">
        <v>23613374</v>
      </c>
      <c r="O39" s="120">
        <v>12876002</v>
      </c>
      <c r="P39" s="120">
        <v>0</v>
      </c>
      <c r="Q39" s="120">
        <v>27898824</v>
      </c>
      <c r="R39" s="120">
        <v>25931051</v>
      </c>
      <c r="S39" s="47"/>
    </row>
    <row r="40" spans="1:19" ht="12.75" customHeight="1" x14ac:dyDescent="0.2">
      <c r="A40" s="501"/>
      <c r="B40" s="501"/>
      <c r="C40" s="53" t="s">
        <v>3</v>
      </c>
      <c r="D40" s="54">
        <v>34</v>
      </c>
      <c r="E40" s="55">
        <v>6160.3</v>
      </c>
      <c r="F40" s="55">
        <v>613.54999999999995</v>
      </c>
      <c r="G40" s="55">
        <v>0</v>
      </c>
      <c r="H40" s="55">
        <v>5545.39</v>
      </c>
      <c r="I40" s="55">
        <v>0</v>
      </c>
      <c r="J40" s="55">
        <v>1026.5999999999999</v>
      </c>
      <c r="K40" s="56">
        <v>12319.24</v>
      </c>
      <c r="L40" s="46">
        <v>13345.84</v>
      </c>
      <c r="M40" s="117"/>
      <c r="N40" s="119">
        <v>12319.24</v>
      </c>
      <c r="O40" s="119">
        <v>6773.85</v>
      </c>
      <c r="P40" s="119"/>
      <c r="Q40" s="119">
        <v>14565.13</v>
      </c>
      <c r="R40" s="119">
        <v>13538.53</v>
      </c>
      <c r="S40" s="47"/>
    </row>
    <row r="41" spans="1:19" ht="9" customHeight="1" x14ac:dyDescent="0.2">
      <c r="A41" s="501"/>
      <c r="B41" s="501"/>
      <c r="C41" s="48" t="s">
        <v>4</v>
      </c>
      <c r="D41" s="49">
        <v>35</v>
      </c>
      <c r="E41" s="50">
        <v>11928004</v>
      </c>
      <c r="F41" s="50">
        <v>1187998</v>
      </c>
      <c r="G41" s="50">
        <v>0</v>
      </c>
      <c r="H41" s="50">
        <v>10737372</v>
      </c>
      <c r="I41" s="50">
        <v>0</v>
      </c>
      <c r="J41" s="51">
        <v>1987775</v>
      </c>
      <c r="K41" s="50">
        <v>23853375</v>
      </c>
      <c r="L41" s="73">
        <v>25841150</v>
      </c>
      <c r="M41" s="118"/>
      <c r="N41" s="120">
        <v>23853375</v>
      </c>
      <c r="O41" s="120">
        <v>13116003</v>
      </c>
      <c r="P41" s="120">
        <v>0</v>
      </c>
      <c r="Q41" s="120">
        <v>28202024</v>
      </c>
      <c r="R41" s="120">
        <v>26214249</v>
      </c>
      <c r="S41" s="47"/>
    </row>
    <row r="42" spans="1:19" ht="12.75" customHeight="1" x14ac:dyDescent="0.2">
      <c r="A42" s="501"/>
      <c r="B42" s="501"/>
      <c r="C42" s="53" t="s">
        <v>3</v>
      </c>
      <c r="D42" s="54">
        <v>36</v>
      </c>
      <c r="E42" s="55">
        <v>6265.66</v>
      </c>
      <c r="F42" s="55">
        <v>625.95000000000005</v>
      </c>
      <c r="G42" s="55">
        <v>0</v>
      </c>
      <c r="H42" s="55">
        <v>5545.39</v>
      </c>
      <c r="I42" s="55">
        <v>0</v>
      </c>
      <c r="J42" s="55">
        <v>1036.42</v>
      </c>
      <c r="K42" s="56">
        <v>12437</v>
      </c>
      <c r="L42" s="46">
        <v>13473.42</v>
      </c>
      <c r="M42" s="117"/>
      <c r="N42" s="119">
        <v>12437</v>
      </c>
      <c r="O42" s="119">
        <v>6891.61</v>
      </c>
      <c r="P42" s="119"/>
      <c r="Q42" s="119">
        <v>14713.91</v>
      </c>
      <c r="R42" s="119">
        <v>13677.49</v>
      </c>
      <c r="S42" s="47"/>
    </row>
    <row r="43" spans="1:19" ht="9" customHeight="1" x14ac:dyDescent="0.2">
      <c r="A43" s="501"/>
      <c r="B43" s="501"/>
      <c r="C43" s="48" t="s">
        <v>4</v>
      </c>
      <c r="D43" s="49">
        <v>37</v>
      </c>
      <c r="E43" s="50">
        <v>12132009</v>
      </c>
      <c r="F43" s="50">
        <v>1212008</v>
      </c>
      <c r="G43" s="50">
        <v>0</v>
      </c>
      <c r="H43" s="50">
        <v>10737372</v>
      </c>
      <c r="I43" s="50">
        <v>0</v>
      </c>
      <c r="J43" s="51">
        <v>2006789</v>
      </c>
      <c r="K43" s="50">
        <v>24081390</v>
      </c>
      <c r="L43" s="73">
        <v>26088179</v>
      </c>
      <c r="M43" s="118"/>
      <c r="N43" s="120">
        <v>24081390</v>
      </c>
      <c r="O43" s="120">
        <v>13344018</v>
      </c>
      <c r="P43" s="120">
        <v>0</v>
      </c>
      <c r="Q43" s="120">
        <v>28490103</v>
      </c>
      <c r="R43" s="120">
        <v>26483314</v>
      </c>
      <c r="S43" s="47"/>
    </row>
    <row r="44" spans="1:19" ht="12.75" customHeight="1" x14ac:dyDescent="0.2">
      <c r="A44" s="501"/>
      <c r="B44" s="501"/>
      <c r="C44" s="53" t="s">
        <v>3</v>
      </c>
      <c r="D44" s="54">
        <v>38</v>
      </c>
      <c r="E44" s="55">
        <v>6377.21</v>
      </c>
      <c r="F44" s="55">
        <v>632.14</v>
      </c>
      <c r="G44" s="55">
        <v>0</v>
      </c>
      <c r="H44" s="55">
        <v>5545.39</v>
      </c>
      <c r="I44" s="55">
        <v>0</v>
      </c>
      <c r="J44" s="55">
        <v>1046.23</v>
      </c>
      <c r="K44" s="56">
        <v>12554.74</v>
      </c>
      <c r="L44" s="46">
        <v>13600.97</v>
      </c>
      <c r="M44" s="117"/>
      <c r="N44" s="119">
        <v>12554.74</v>
      </c>
      <c r="O44" s="119">
        <v>7009.35</v>
      </c>
      <c r="P44" s="119"/>
      <c r="Q44" s="119">
        <v>14862.65</v>
      </c>
      <c r="R44" s="119">
        <v>13816.42</v>
      </c>
      <c r="S44" s="47"/>
    </row>
    <row r="45" spans="1:19" ht="9" customHeight="1" x14ac:dyDescent="0.2">
      <c r="A45" s="501"/>
      <c r="B45" s="501"/>
      <c r="C45" s="48" t="s">
        <v>4</v>
      </c>
      <c r="D45" s="49">
        <v>39</v>
      </c>
      <c r="E45" s="50">
        <v>12348000</v>
      </c>
      <c r="F45" s="50">
        <v>1223994</v>
      </c>
      <c r="G45" s="50">
        <v>0</v>
      </c>
      <c r="H45" s="50">
        <v>10737372</v>
      </c>
      <c r="I45" s="50">
        <v>0</v>
      </c>
      <c r="J45" s="51">
        <v>2025784</v>
      </c>
      <c r="K45" s="50">
        <v>24309366</v>
      </c>
      <c r="L45" s="73">
        <v>26335150</v>
      </c>
      <c r="M45" s="118"/>
      <c r="N45" s="120">
        <v>24309366</v>
      </c>
      <c r="O45" s="120">
        <v>13571994</v>
      </c>
      <c r="P45" s="120">
        <v>0</v>
      </c>
      <c r="Q45" s="120">
        <v>28778103</v>
      </c>
      <c r="R45" s="120">
        <v>26752320</v>
      </c>
      <c r="S45" s="47"/>
    </row>
    <row r="46" spans="1:19" ht="12.75" customHeight="1" x14ac:dyDescent="0.2">
      <c r="A46" s="501"/>
      <c r="B46" s="501"/>
      <c r="C46" s="53" t="s">
        <v>3</v>
      </c>
      <c r="D46" s="54">
        <v>40</v>
      </c>
      <c r="E46" s="55">
        <v>6482.57</v>
      </c>
      <c r="F46" s="55">
        <v>644.54</v>
      </c>
      <c r="G46" s="55">
        <v>0</v>
      </c>
      <c r="H46" s="55">
        <v>5545.39</v>
      </c>
      <c r="I46" s="55">
        <v>0</v>
      </c>
      <c r="J46" s="55">
        <v>1056.04</v>
      </c>
      <c r="K46" s="56">
        <v>12672.5</v>
      </c>
      <c r="L46" s="46">
        <v>13728.54</v>
      </c>
      <c r="M46" s="117"/>
      <c r="N46" s="119">
        <v>12672.5</v>
      </c>
      <c r="O46" s="119">
        <v>7127.11</v>
      </c>
      <c r="P46" s="119"/>
      <c r="Q46" s="119">
        <v>15011.42</v>
      </c>
      <c r="R46" s="119">
        <v>13955.38</v>
      </c>
      <c r="S46" s="47"/>
    </row>
    <row r="47" spans="1:19" ht="9" customHeight="1" x14ac:dyDescent="0.2">
      <c r="A47" s="502"/>
      <c r="B47" s="502"/>
      <c r="C47" s="58"/>
      <c r="D47" s="59"/>
      <c r="E47" s="61">
        <v>12552006</v>
      </c>
      <c r="F47" s="61">
        <v>1248003</v>
      </c>
      <c r="G47" s="61">
        <v>0</v>
      </c>
      <c r="H47" s="61">
        <v>10737372</v>
      </c>
      <c r="I47" s="61">
        <v>0</v>
      </c>
      <c r="J47" s="60">
        <v>2044779</v>
      </c>
      <c r="K47" s="61">
        <v>24537382</v>
      </c>
      <c r="L47" s="73">
        <v>26582160</v>
      </c>
      <c r="M47" s="118"/>
      <c r="N47" s="123">
        <v>24537382</v>
      </c>
      <c r="O47" s="123">
        <v>13800009</v>
      </c>
      <c r="P47" s="123">
        <v>0</v>
      </c>
      <c r="Q47" s="120">
        <v>29066162</v>
      </c>
      <c r="R47" s="120">
        <v>27021384</v>
      </c>
      <c r="S47" s="47"/>
    </row>
    <row r="48" spans="1:19" ht="12.75" customHeight="1" x14ac:dyDescent="0.2">
      <c r="A48" s="492">
        <v>33178</v>
      </c>
      <c r="B48" s="492">
        <v>33358</v>
      </c>
      <c r="C48" s="42" t="s">
        <v>3</v>
      </c>
      <c r="D48" s="43">
        <v>0</v>
      </c>
      <c r="E48" s="44">
        <v>3390.02</v>
      </c>
      <c r="F48" s="44">
        <v>334.66</v>
      </c>
      <c r="G48" s="44">
        <v>0</v>
      </c>
      <c r="H48" s="44">
        <v>5737.14</v>
      </c>
      <c r="I48" s="44">
        <v>0</v>
      </c>
      <c r="J48" s="44">
        <v>788.49</v>
      </c>
      <c r="K48" s="45">
        <v>9461.82</v>
      </c>
      <c r="L48" s="46">
        <v>10250.31</v>
      </c>
      <c r="M48" s="117"/>
      <c r="N48" s="119">
        <v>9461.82</v>
      </c>
      <c r="O48" s="119">
        <v>3724.68</v>
      </c>
      <c r="P48" s="119"/>
      <c r="Q48" s="119">
        <v>10920.75</v>
      </c>
      <c r="R48" s="119">
        <v>10132.26</v>
      </c>
      <c r="S48" s="47"/>
    </row>
    <row r="49" spans="1:19" ht="9" customHeight="1" x14ac:dyDescent="0.2">
      <c r="A49" s="525"/>
      <c r="B49" s="525"/>
      <c r="C49" s="48" t="s">
        <v>4</v>
      </c>
      <c r="D49" s="49">
        <v>1</v>
      </c>
      <c r="E49" s="50">
        <v>6563994</v>
      </c>
      <c r="F49" s="50">
        <v>647992</v>
      </c>
      <c r="G49" s="50">
        <v>0</v>
      </c>
      <c r="H49" s="50">
        <v>11108652</v>
      </c>
      <c r="I49" s="50">
        <v>0</v>
      </c>
      <c r="J49" s="51">
        <v>1526730</v>
      </c>
      <c r="K49" s="50">
        <v>18320638</v>
      </c>
      <c r="L49" s="73">
        <v>19847368</v>
      </c>
      <c r="M49" s="118"/>
      <c r="N49" s="120">
        <v>18320638</v>
      </c>
      <c r="O49" s="120">
        <v>7211986</v>
      </c>
      <c r="P49" s="120">
        <v>0</v>
      </c>
      <c r="Q49" s="120">
        <v>21145521</v>
      </c>
      <c r="R49" s="120">
        <v>19618791</v>
      </c>
      <c r="S49" s="47"/>
    </row>
    <row r="50" spans="1:19" ht="12.75" customHeight="1" x14ac:dyDescent="0.2">
      <c r="A50" s="500">
        <v>33178</v>
      </c>
      <c r="B50" s="500">
        <v>33358</v>
      </c>
      <c r="C50" s="53" t="s">
        <v>3</v>
      </c>
      <c r="D50" s="54">
        <v>2</v>
      </c>
      <c r="E50" s="55">
        <v>3557.36</v>
      </c>
      <c r="F50" s="55">
        <v>353.26</v>
      </c>
      <c r="G50" s="55">
        <v>0</v>
      </c>
      <c r="H50" s="55">
        <v>5737.14</v>
      </c>
      <c r="I50" s="55">
        <v>0</v>
      </c>
      <c r="J50" s="55">
        <v>803.98</v>
      </c>
      <c r="K50" s="56">
        <v>9647.76</v>
      </c>
      <c r="L50" s="46">
        <v>10451.74</v>
      </c>
      <c r="M50" s="117"/>
      <c r="N50" s="119">
        <v>9647.76</v>
      </c>
      <c r="O50" s="119">
        <v>3910.62</v>
      </c>
      <c r="P50" s="119"/>
      <c r="Q50" s="119">
        <v>11155.65</v>
      </c>
      <c r="R50" s="119">
        <v>10351.67</v>
      </c>
      <c r="S50" s="47"/>
    </row>
    <row r="51" spans="1:19" ht="9" customHeight="1" x14ac:dyDescent="0.2">
      <c r="A51" s="500"/>
      <c r="B51" s="500"/>
      <c r="C51" s="48" t="s">
        <v>4</v>
      </c>
      <c r="D51" s="49">
        <v>3</v>
      </c>
      <c r="E51" s="50">
        <v>6888009</v>
      </c>
      <c r="F51" s="50">
        <v>684007</v>
      </c>
      <c r="G51" s="50">
        <v>0</v>
      </c>
      <c r="H51" s="50">
        <v>11108652</v>
      </c>
      <c r="I51" s="50">
        <v>0</v>
      </c>
      <c r="J51" s="51">
        <v>1556722</v>
      </c>
      <c r="K51" s="50">
        <v>18680668</v>
      </c>
      <c r="L51" s="73">
        <v>20237391</v>
      </c>
      <c r="M51" s="118"/>
      <c r="N51" s="120">
        <v>18680668</v>
      </c>
      <c r="O51" s="120">
        <v>7572016</v>
      </c>
      <c r="P51" s="120">
        <v>0</v>
      </c>
      <c r="Q51" s="120">
        <v>21600350</v>
      </c>
      <c r="R51" s="120">
        <v>20043628</v>
      </c>
      <c r="S51" s="47"/>
    </row>
    <row r="52" spans="1:19" ht="12.75" customHeight="1" x14ac:dyDescent="0.2">
      <c r="A52" s="501"/>
      <c r="B52" s="501"/>
      <c r="C52" s="53" t="s">
        <v>3</v>
      </c>
      <c r="D52" s="54">
        <v>4</v>
      </c>
      <c r="E52" s="55">
        <v>3730.88</v>
      </c>
      <c r="F52" s="55">
        <v>371.85</v>
      </c>
      <c r="G52" s="55">
        <v>0</v>
      </c>
      <c r="H52" s="55">
        <v>5737.14</v>
      </c>
      <c r="I52" s="55">
        <v>0</v>
      </c>
      <c r="J52" s="55">
        <v>819.99</v>
      </c>
      <c r="K52" s="56">
        <v>9839.8700000000008</v>
      </c>
      <c r="L52" s="46">
        <v>10659.86</v>
      </c>
      <c r="M52" s="117"/>
      <c r="N52" s="119">
        <v>9839.8700000000008</v>
      </c>
      <c r="O52" s="119">
        <v>4102.7299999999996</v>
      </c>
      <c r="P52" s="119"/>
      <c r="Q52" s="119">
        <v>11398.35</v>
      </c>
      <c r="R52" s="119">
        <v>10578.36</v>
      </c>
      <c r="S52" s="47"/>
    </row>
    <row r="53" spans="1:19" ht="9" customHeight="1" x14ac:dyDescent="0.2">
      <c r="A53" s="501"/>
      <c r="B53" s="501"/>
      <c r="C53" s="48" t="s">
        <v>4</v>
      </c>
      <c r="D53" s="49">
        <v>5</v>
      </c>
      <c r="E53" s="50">
        <v>7223991</v>
      </c>
      <c r="F53" s="50">
        <v>720002</v>
      </c>
      <c r="G53" s="50">
        <v>0</v>
      </c>
      <c r="H53" s="50">
        <v>11108652</v>
      </c>
      <c r="I53" s="50">
        <v>0</v>
      </c>
      <c r="J53" s="51">
        <v>1587722</v>
      </c>
      <c r="K53" s="50">
        <v>19052645</v>
      </c>
      <c r="L53" s="73">
        <v>20640367</v>
      </c>
      <c r="M53" s="118"/>
      <c r="N53" s="120">
        <v>19052645</v>
      </c>
      <c r="O53" s="120">
        <v>7943993</v>
      </c>
      <c r="P53" s="120">
        <v>0</v>
      </c>
      <c r="Q53" s="120">
        <v>22070283</v>
      </c>
      <c r="R53" s="120">
        <v>20482561</v>
      </c>
      <c r="S53" s="47"/>
    </row>
    <row r="54" spans="1:19" ht="12.75" customHeight="1" x14ac:dyDescent="0.2">
      <c r="A54" s="501"/>
      <c r="B54" s="501"/>
      <c r="C54" s="53" t="s">
        <v>3</v>
      </c>
      <c r="D54" s="54">
        <v>6</v>
      </c>
      <c r="E54" s="55">
        <v>4003.57</v>
      </c>
      <c r="F54" s="55">
        <v>396.64</v>
      </c>
      <c r="G54" s="55">
        <v>0</v>
      </c>
      <c r="H54" s="55">
        <v>5737.14</v>
      </c>
      <c r="I54" s="55">
        <v>0</v>
      </c>
      <c r="J54" s="55">
        <v>844.78</v>
      </c>
      <c r="K54" s="56">
        <v>10137.35</v>
      </c>
      <c r="L54" s="46">
        <v>10982.13</v>
      </c>
      <c r="M54" s="117"/>
      <c r="N54" s="119">
        <v>10137.35</v>
      </c>
      <c r="O54" s="119">
        <v>4400.21</v>
      </c>
      <c r="P54" s="119"/>
      <c r="Q54" s="119">
        <v>11774.17</v>
      </c>
      <c r="R54" s="119">
        <v>10929.39</v>
      </c>
      <c r="S54" s="47"/>
    </row>
    <row r="55" spans="1:19" ht="9" customHeight="1" x14ac:dyDescent="0.2">
      <c r="A55" s="501"/>
      <c r="B55" s="501"/>
      <c r="C55" s="48" t="s">
        <v>4</v>
      </c>
      <c r="D55" s="49">
        <v>7</v>
      </c>
      <c r="E55" s="50">
        <v>7751992</v>
      </c>
      <c r="F55" s="50">
        <v>768002</v>
      </c>
      <c r="G55" s="50">
        <v>0</v>
      </c>
      <c r="H55" s="50">
        <v>11108652</v>
      </c>
      <c r="I55" s="50">
        <v>0</v>
      </c>
      <c r="J55" s="51">
        <v>1635722</v>
      </c>
      <c r="K55" s="50">
        <v>19628647</v>
      </c>
      <c r="L55" s="73">
        <v>21264369</v>
      </c>
      <c r="M55" s="118"/>
      <c r="N55" s="120">
        <v>19628647</v>
      </c>
      <c r="O55" s="120">
        <v>8519995</v>
      </c>
      <c r="P55" s="120">
        <v>0</v>
      </c>
      <c r="Q55" s="120">
        <v>22797972</v>
      </c>
      <c r="R55" s="120">
        <v>21162250</v>
      </c>
      <c r="S55" s="47"/>
    </row>
    <row r="56" spans="1:19" ht="12.75" customHeight="1" x14ac:dyDescent="0.2">
      <c r="A56" s="501"/>
      <c r="B56" s="501"/>
      <c r="C56" s="53" t="s">
        <v>3</v>
      </c>
      <c r="D56" s="54">
        <v>8</v>
      </c>
      <c r="E56" s="55">
        <v>4201.8900000000003</v>
      </c>
      <c r="F56" s="55">
        <v>415.23</v>
      </c>
      <c r="G56" s="55">
        <v>0</v>
      </c>
      <c r="H56" s="55">
        <v>5737.14</v>
      </c>
      <c r="I56" s="55">
        <v>0</v>
      </c>
      <c r="J56" s="55">
        <v>862.86</v>
      </c>
      <c r="K56" s="56">
        <v>10354.26</v>
      </c>
      <c r="L56" s="46">
        <v>11217.12</v>
      </c>
      <c r="M56" s="117"/>
      <c r="N56" s="119">
        <v>10354.26</v>
      </c>
      <c r="O56" s="119">
        <v>4617.12</v>
      </c>
      <c r="P56" s="119"/>
      <c r="Q56" s="119">
        <v>12048.2</v>
      </c>
      <c r="R56" s="119">
        <v>11185.34</v>
      </c>
      <c r="S56" s="47"/>
    </row>
    <row r="57" spans="1:19" ht="9" customHeight="1" x14ac:dyDescent="0.2">
      <c r="A57" s="501"/>
      <c r="B57" s="501"/>
      <c r="C57" s="48" t="s">
        <v>4</v>
      </c>
      <c r="D57" s="49">
        <v>9</v>
      </c>
      <c r="E57" s="50">
        <v>8135994</v>
      </c>
      <c r="F57" s="50">
        <v>803997</v>
      </c>
      <c r="G57" s="50">
        <v>0</v>
      </c>
      <c r="H57" s="50">
        <v>11108652</v>
      </c>
      <c r="I57" s="50">
        <v>0</v>
      </c>
      <c r="J57" s="51">
        <v>1670730</v>
      </c>
      <c r="K57" s="50">
        <v>20048643</v>
      </c>
      <c r="L57" s="73">
        <v>21719373</v>
      </c>
      <c r="M57" s="118"/>
      <c r="N57" s="120">
        <v>20048643</v>
      </c>
      <c r="O57" s="120">
        <v>8939991</v>
      </c>
      <c r="P57" s="120">
        <v>0</v>
      </c>
      <c r="Q57" s="120">
        <v>23328568</v>
      </c>
      <c r="R57" s="120">
        <v>21657838</v>
      </c>
      <c r="S57" s="47"/>
    </row>
    <row r="58" spans="1:19" ht="12.75" customHeight="1" x14ac:dyDescent="0.2">
      <c r="A58" s="501"/>
      <c r="B58" s="501"/>
      <c r="C58" s="53" t="s">
        <v>3</v>
      </c>
      <c r="D58" s="54">
        <v>10</v>
      </c>
      <c r="E58" s="55">
        <v>4400.21</v>
      </c>
      <c r="F58" s="55">
        <v>440.02</v>
      </c>
      <c r="G58" s="55">
        <v>0</v>
      </c>
      <c r="H58" s="55">
        <v>5737.14</v>
      </c>
      <c r="I58" s="55">
        <v>0</v>
      </c>
      <c r="J58" s="55">
        <v>881.45</v>
      </c>
      <c r="K58" s="56">
        <v>10577.37</v>
      </c>
      <c r="L58" s="46">
        <v>11458.82</v>
      </c>
      <c r="M58" s="117"/>
      <c r="N58" s="119">
        <v>10577.37</v>
      </c>
      <c r="O58" s="119">
        <v>4840.2299999999996</v>
      </c>
      <c r="P58" s="119"/>
      <c r="Q58" s="119">
        <v>12330.06</v>
      </c>
      <c r="R58" s="119">
        <v>11448.61</v>
      </c>
      <c r="S58" s="47"/>
    </row>
    <row r="59" spans="1:19" ht="9" customHeight="1" x14ac:dyDescent="0.2">
      <c r="A59" s="501"/>
      <c r="B59" s="501"/>
      <c r="C59" s="48" t="s">
        <v>4</v>
      </c>
      <c r="D59" s="49">
        <v>11</v>
      </c>
      <c r="E59" s="50">
        <v>8519995</v>
      </c>
      <c r="F59" s="50">
        <v>851998</v>
      </c>
      <c r="G59" s="50">
        <v>0</v>
      </c>
      <c r="H59" s="50">
        <v>11108652</v>
      </c>
      <c r="I59" s="50">
        <v>0</v>
      </c>
      <c r="J59" s="51">
        <v>1706725</v>
      </c>
      <c r="K59" s="50">
        <v>20480644</v>
      </c>
      <c r="L59" s="73">
        <v>22187369</v>
      </c>
      <c r="M59" s="118"/>
      <c r="N59" s="120">
        <v>20480644</v>
      </c>
      <c r="O59" s="120">
        <v>9371992</v>
      </c>
      <c r="P59" s="120">
        <v>0</v>
      </c>
      <c r="Q59" s="120">
        <v>23874325</v>
      </c>
      <c r="R59" s="120">
        <v>22167600</v>
      </c>
      <c r="S59" s="47"/>
    </row>
    <row r="60" spans="1:19" ht="12.75" customHeight="1" x14ac:dyDescent="0.2">
      <c r="A60" s="501"/>
      <c r="B60" s="501"/>
      <c r="C60" s="53" t="s">
        <v>3</v>
      </c>
      <c r="D60" s="54">
        <v>12</v>
      </c>
      <c r="E60" s="55">
        <v>4598.53</v>
      </c>
      <c r="F60" s="55">
        <v>458.61</v>
      </c>
      <c r="G60" s="55">
        <v>0</v>
      </c>
      <c r="H60" s="55">
        <v>5737.14</v>
      </c>
      <c r="I60" s="55">
        <v>0</v>
      </c>
      <c r="J60" s="55">
        <v>899.52</v>
      </c>
      <c r="K60" s="56">
        <v>10794.28</v>
      </c>
      <c r="L60" s="46">
        <v>11693.8</v>
      </c>
      <c r="M60" s="117"/>
      <c r="N60" s="119">
        <v>10794.28</v>
      </c>
      <c r="O60" s="119">
        <v>5057.1400000000003</v>
      </c>
      <c r="P60" s="119"/>
      <c r="Q60" s="119">
        <v>12604.09</v>
      </c>
      <c r="R60" s="119">
        <v>11704.57</v>
      </c>
      <c r="S60" s="47"/>
    </row>
    <row r="61" spans="1:19" ht="9" customHeight="1" x14ac:dyDescent="0.2">
      <c r="A61" s="501"/>
      <c r="B61" s="501"/>
      <c r="C61" s="48" t="s">
        <v>4</v>
      </c>
      <c r="D61" s="49">
        <v>13</v>
      </c>
      <c r="E61" s="50">
        <v>8903996</v>
      </c>
      <c r="F61" s="50">
        <v>887993</v>
      </c>
      <c r="G61" s="50">
        <v>0</v>
      </c>
      <c r="H61" s="50">
        <v>11108652</v>
      </c>
      <c r="I61" s="50">
        <v>0</v>
      </c>
      <c r="J61" s="51">
        <v>1741714</v>
      </c>
      <c r="K61" s="50">
        <v>20900641</v>
      </c>
      <c r="L61" s="73">
        <v>22642354</v>
      </c>
      <c r="M61" s="118"/>
      <c r="N61" s="120">
        <v>20900641</v>
      </c>
      <c r="O61" s="120">
        <v>9791988</v>
      </c>
      <c r="P61" s="120">
        <v>0</v>
      </c>
      <c r="Q61" s="120">
        <v>24404921</v>
      </c>
      <c r="R61" s="120">
        <v>22663208</v>
      </c>
      <c r="S61" s="47"/>
    </row>
    <row r="62" spans="1:19" ht="12.75" customHeight="1" x14ac:dyDescent="0.2">
      <c r="A62" s="501"/>
      <c r="B62" s="501"/>
      <c r="C62" s="53" t="s">
        <v>3</v>
      </c>
      <c r="D62" s="54">
        <v>14</v>
      </c>
      <c r="E62" s="55">
        <v>4803.05</v>
      </c>
      <c r="F62" s="55">
        <v>477.21</v>
      </c>
      <c r="G62" s="55">
        <v>0</v>
      </c>
      <c r="H62" s="55">
        <v>5737.14</v>
      </c>
      <c r="I62" s="55">
        <v>0</v>
      </c>
      <c r="J62" s="55">
        <v>918.12</v>
      </c>
      <c r="K62" s="56">
        <v>11017.4</v>
      </c>
      <c r="L62" s="46">
        <v>11935.52</v>
      </c>
      <c r="M62" s="117"/>
      <c r="N62" s="119">
        <v>11017.4</v>
      </c>
      <c r="O62" s="119">
        <v>5280.26</v>
      </c>
      <c r="P62" s="119"/>
      <c r="Q62" s="119">
        <v>12885.97</v>
      </c>
      <c r="R62" s="119">
        <v>11967.85</v>
      </c>
      <c r="S62" s="47"/>
    </row>
    <row r="63" spans="1:19" ht="9" customHeight="1" x14ac:dyDescent="0.2">
      <c r="A63" s="501"/>
      <c r="B63" s="501"/>
      <c r="C63" s="48" t="s">
        <v>4</v>
      </c>
      <c r="D63" s="49">
        <v>15</v>
      </c>
      <c r="E63" s="50">
        <v>9300002</v>
      </c>
      <c r="F63" s="50">
        <v>924007</v>
      </c>
      <c r="G63" s="50">
        <v>0</v>
      </c>
      <c r="H63" s="50">
        <v>11108652</v>
      </c>
      <c r="I63" s="50">
        <v>0</v>
      </c>
      <c r="J63" s="51">
        <v>1777728</v>
      </c>
      <c r="K63" s="50">
        <v>21332661</v>
      </c>
      <c r="L63" s="73">
        <v>23110389</v>
      </c>
      <c r="M63" s="118"/>
      <c r="N63" s="120">
        <v>21332661</v>
      </c>
      <c r="O63" s="120">
        <v>10224009</v>
      </c>
      <c r="P63" s="120">
        <v>0</v>
      </c>
      <c r="Q63" s="120">
        <v>24950717</v>
      </c>
      <c r="R63" s="120">
        <v>23172989</v>
      </c>
      <c r="S63" s="47"/>
    </row>
    <row r="64" spans="1:19" ht="12.75" customHeight="1" x14ac:dyDescent="0.2">
      <c r="A64" s="501"/>
      <c r="B64" s="501"/>
      <c r="C64" s="53" t="s">
        <v>3</v>
      </c>
      <c r="D64" s="54">
        <v>16</v>
      </c>
      <c r="E64" s="55">
        <v>5001.37</v>
      </c>
      <c r="F64" s="55">
        <v>495.8</v>
      </c>
      <c r="G64" s="55">
        <v>0</v>
      </c>
      <c r="H64" s="55">
        <v>5737.14</v>
      </c>
      <c r="I64" s="55">
        <v>0</v>
      </c>
      <c r="J64" s="55">
        <v>936.19</v>
      </c>
      <c r="K64" s="56">
        <v>11234.31</v>
      </c>
      <c r="L64" s="46">
        <v>12170.5</v>
      </c>
      <c r="M64" s="117"/>
      <c r="N64" s="119">
        <v>11234.31</v>
      </c>
      <c r="O64" s="119">
        <v>5497.17</v>
      </c>
      <c r="P64" s="119"/>
      <c r="Q64" s="119">
        <v>13159.99</v>
      </c>
      <c r="R64" s="119">
        <v>12223.8</v>
      </c>
      <c r="S64" s="47"/>
    </row>
    <row r="65" spans="1:19" ht="9" customHeight="1" x14ac:dyDescent="0.2">
      <c r="A65" s="501"/>
      <c r="B65" s="501"/>
      <c r="C65" s="48" t="s">
        <v>4</v>
      </c>
      <c r="D65" s="49">
        <v>17</v>
      </c>
      <c r="E65" s="50">
        <v>9684003</v>
      </c>
      <c r="F65" s="50">
        <v>960003</v>
      </c>
      <c r="G65" s="50">
        <v>0</v>
      </c>
      <c r="H65" s="50">
        <v>11108652</v>
      </c>
      <c r="I65" s="50">
        <v>0</v>
      </c>
      <c r="J65" s="51">
        <v>1812717</v>
      </c>
      <c r="K65" s="50">
        <v>21752657</v>
      </c>
      <c r="L65" s="73">
        <v>23565374</v>
      </c>
      <c r="M65" s="118"/>
      <c r="N65" s="120">
        <v>21752657</v>
      </c>
      <c r="O65" s="120">
        <v>10644005</v>
      </c>
      <c r="P65" s="120">
        <v>0</v>
      </c>
      <c r="Q65" s="120">
        <v>25481294</v>
      </c>
      <c r="R65" s="120">
        <v>23668577</v>
      </c>
      <c r="S65" s="47"/>
    </row>
    <row r="66" spans="1:19" ht="12.75" customHeight="1" x14ac:dyDescent="0.2">
      <c r="A66" s="501"/>
      <c r="B66" s="501"/>
      <c r="C66" s="53" t="s">
        <v>3</v>
      </c>
      <c r="D66" s="54">
        <v>18</v>
      </c>
      <c r="E66" s="55">
        <v>5199.6899999999996</v>
      </c>
      <c r="F66" s="55">
        <v>514.39</v>
      </c>
      <c r="G66" s="55">
        <v>0</v>
      </c>
      <c r="H66" s="55">
        <v>5737.14</v>
      </c>
      <c r="I66" s="55">
        <v>0</v>
      </c>
      <c r="J66" s="55">
        <v>954.27</v>
      </c>
      <c r="K66" s="56">
        <v>11451.22</v>
      </c>
      <c r="L66" s="46">
        <v>12405.49</v>
      </c>
      <c r="M66" s="117"/>
      <c r="N66" s="119">
        <v>11451.22</v>
      </c>
      <c r="O66" s="119">
        <v>5714.08</v>
      </c>
      <c r="P66" s="119"/>
      <c r="Q66" s="119">
        <v>13434.02</v>
      </c>
      <c r="R66" s="119">
        <v>12479.75</v>
      </c>
      <c r="S66" s="47"/>
    </row>
    <row r="67" spans="1:19" ht="9" customHeight="1" x14ac:dyDescent="0.2">
      <c r="A67" s="501"/>
      <c r="B67" s="501"/>
      <c r="C67" s="48" t="s">
        <v>4</v>
      </c>
      <c r="D67" s="49">
        <v>19</v>
      </c>
      <c r="E67" s="50">
        <v>10068004</v>
      </c>
      <c r="F67" s="50">
        <v>995998</v>
      </c>
      <c r="G67" s="50">
        <v>0</v>
      </c>
      <c r="H67" s="50">
        <v>11108652</v>
      </c>
      <c r="I67" s="50">
        <v>0</v>
      </c>
      <c r="J67" s="51">
        <v>1847724</v>
      </c>
      <c r="K67" s="50">
        <v>22172654</v>
      </c>
      <c r="L67" s="73">
        <v>24020378</v>
      </c>
      <c r="M67" s="118"/>
      <c r="N67" s="120">
        <v>22172654</v>
      </c>
      <c r="O67" s="120">
        <v>11064002</v>
      </c>
      <c r="P67" s="120">
        <v>0</v>
      </c>
      <c r="Q67" s="120">
        <v>26011890</v>
      </c>
      <c r="R67" s="120">
        <v>24164166</v>
      </c>
      <c r="S67" s="47"/>
    </row>
    <row r="68" spans="1:19" ht="12.75" customHeight="1" x14ac:dyDescent="0.2">
      <c r="A68" s="501"/>
      <c r="B68" s="501"/>
      <c r="C68" s="53" t="s">
        <v>3</v>
      </c>
      <c r="D68" s="54">
        <v>20</v>
      </c>
      <c r="E68" s="55">
        <v>5404.2</v>
      </c>
      <c r="F68" s="55">
        <v>539.17999999999995</v>
      </c>
      <c r="G68" s="55">
        <v>0</v>
      </c>
      <c r="H68" s="55">
        <v>5737.14</v>
      </c>
      <c r="I68" s="55">
        <v>0</v>
      </c>
      <c r="J68" s="55">
        <v>973.38</v>
      </c>
      <c r="K68" s="56">
        <v>11680.52</v>
      </c>
      <c r="L68" s="46">
        <v>12653.9</v>
      </c>
      <c r="M68" s="117"/>
      <c r="N68" s="119">
        <v>11680.52</v>
      </c>
      <c r="O68" s="119">
        <v>5943.38</v>
      </c>
      <c r="P68" s="119"/>
      <c r="Q68" s="119">
        <v>13723.71</v>
      </c>
      <c r="R68" s="119">
        <v>12750.33</v>
      </c>
      <c r="S68" s="47"/>
    </row>
    <row r="69" spans="1:19" ht="9" customHeight="1" x14ac:dyDescent="0.2">
      <c r="A69" s="501"/>
      <c r="B69" s="501"/>
      <c r="C69" s="48" t="s">
        <v>4</v>
      </c>
      <c r="D69" s="49">
        <v>21</v>
      </c>
      <c r="E69" s="50">
        <v>10463990</v>
      </c>
      <c r="F69" s="50">
        <v>1043998</v>
      </c>
      <c r="G69" s="50">
        <v>0</v>
      </c>
      <c r="H69" s="50">
        <v>11108652</v>
      </c>
      <c r="I69" s="50">
        <v>0</v>
      </c>
      <c r="J69" s="51">
        <v>1884726</v>
      </c>
      <c r="K69" s="50">
        <v>22616640</v>
      </c>
      <c r="L69" s="73">
        <v>24501367</v>
      </c>
      <c r="M69" s="118"/>
      <c r="N69" s="120">
        <v>22616640</v>
      </c>
      <c r="O69" s="120">
        <v>11507988</v>
      </c>
      <c r="P69" s="120">
        <v>0</v>
      </c>
      <c r="Q69" s="120">
        <v>26572808</v>
      </c>
      <c r="R69" s="120">
        <v>24688081</v>
      </c>
      <c r="S69" s="47"/>
    </row>
    <row r="70" spans="1:19" ht="12.75" customHeight="1" x14ac:dyDescent="0.2">
      <c r="A70" s="501"/>
      <c r="B70" s="501"/>
      <c r="C70" s="53" t="s">
        <v>3</v>
      </c>
      <c r="D70" s="54">
        <v>22</v>
      </c>
      <c r="E70" s="55">
        <v>5509.56</v>
      </c>
      <c r="F70" s="55">
        <v>545.38</v>
      </c>
      <c r="G70" s="55">
        <v>0</v>
      </c>
      <c r="H70" s="55">
        <v>5737.14</v>
      </c>
      <c r="I70" s="55">
        <v>0</v>
      </c>
      <c r="J70" s="55">
        <v>982.67</v>
      </c>
      <c r="K70" s="56">
        <v>11792.08</v>
      </c>
      <c r="L70" s="46">
        <v>12774.75</v>
      </c>
      <c r="M70" s="117"/>
      <c r="N70" s="119">
        <v>11792.08</v>
      </c>
      <c r="O70" s="119">
        <v>6054.94</v>
      </c>
      <c r="P70" s="119"/>
      <c r="Q70" s="119">
        <v>13864.64</v>
      </c>
      <c r="R70" s="119">
        <v>12881.97</v>
      </c>
      <c r="S70" s="47"/>
    </row>
    <row r="71" spans="1:19" ht="9" customHeight="1" x14ac:dyDescent="0.2">
      <c r="A71" s="501"/>
      <c r="B71" s="501"/>
      <c r="C71" s="48" t="s">
        <v>4</v>
      </c>
      <c r="D71" s="49">
        <v>23</v>
      </c>
      <c r="E71" s="50">
        <v>10667996</v>
      </c>
      <c r="F71" s="50">
        <v>1056003</v>
      </c>
      <c r="G71" s="50">
        <v>0</v>
      </c>
      <c r="H71" s="50">
        <v>11108652</v>
      </c>
      <c r="I71" s="50">
        <v>0</v>
      </c>
      <c r="J71" s="51">
        <v>1902714</v>
      </c>
      <c r="K71" s="50">
        <v>22832651</v>
      </c>
      <c r="L71" s="73">
        <v>24735365</v>
      </c>
      <c r="M71" s="118"/>
      <c r="N71" s="120">
        <v>22832651</v>
      </c>
      <c r="O71" s="120">
        <v>11723999</v>
      </c>
      <c r="P71" s="120">
        <v>0</v>
      </c>
      <c r="Q71" s="120">
        <v>26845686</v>
      </c>
      <c r="R71" s="120">
        <v>24942972</v>
      </c>
      <c r="S71" s="47"/>
    </row>
    <row r="72" spans="1:19" ht="12.75" customHeight="1" x14ac:dyDescent="0.2">
      <c r="A72" s="501"/>
      <c r="B72" s="501"/>
      <c r="C72" s="53" t="s">
        <v>3</v>
      </c>
      <c r="D72" s="54">
        <v>24</v>
      </c>
      <c r="E72" s="55">
        <v>5614.92</v>
      </c>
      <c r="F72" s="55">
        <v>557.77</v>
      </c>
      <c r="G72" s="55">
        <v>0</v>
      </c>
      <c r="H72" s="55">
        <v>5737.14</v>
      </c>
      <c r="I72" s="55">
        <v>0</v>
      </c>
      <c r="J72" s="55">
        <v>992.49</v>
      </c>
      <c r="K72" s="56">
        <v>11909.83</v>
      </c>
      <c r="L72" s="46">
        <v>12902.32</v>
      </c>
      <c r="M72" s="117"/>
      <c r="N72" s="119">
        <v>11909.83</v>
      </c>
      <c r="O72" s="119">
        <v>6172.69</v>
      </c>
      <c r="P72" s="119"/>
      <c r="Q72" s="119">
        <v>14013.4</v>
      </c>
      <c r="R72" s="119">
        <v>13020.91</v>
      </c>
      <c r="S72" s="47"/>
    </row>
    <row r="73" spans="1:19" ht="9" customHeight="1" x14ac:dyDescent="0.2">
      <c r="A73" s="501"/>
      <c r="B73" s="501"/>
      <c r="C73" s="48" t="s">
        <v>4</v>
      </c>
      <c r="D73" s="49">
        <v>25</v>
      </c>
      <c r="E73" s="50">
        <v>10872001</v>
      </c>
      <c r="F73" s="50">
        <v>1079993</v>
      </c>
      <c r="G73" s="50">
        <v>0</v>
      </c>
      <c r="H73" s="50">
        <v>11108652</v>
      </c>
      <c r="I73" s="50">
        <v>0</v>
      </c>
      <c r="J73" s="51">
        <v>1921729</v>
      </c>
      <c r="K73" s="50">
        <v>23060647</v>
      </c>
      <c r="L73" s="73">
        <v>24982375</v>
      </c>
      <c r="M73" s="118"/>
      <c r="N73" s="120">
        <v>23060647</v>
      </c>
      <c r="O73" s="120">
        <v>11951994</v>
      </c>
      <c r="P73" s="120">
        <v>0</v>
      </c>
      <c r="Q73" s="120">
        <v>27133726</v>
      </c>
      <c r="R73" s="120">
        <v>25211997</v>
      </c>
      <c r="S73" s="47"/>
    </row>
    <row r="74" spans="1:19" ht="12.75" customHeight="1" x14ac:dyDescent="0.2">
      <c r="A74" s="501"/>
      <c r="B74" s="501"/>
      <c r="C74" s="53" t="s">
        <v>3</v>
      </c>
      <c r="D74" s="54">
        <v>26</v>
      </c>
      <c r="E74" s="55">
        <v>5726.47</v>
      </c>
      <c r="F74" s="55">
        <v>570.16999999999996</v>
      </c>
      <c r="G74" s="55">
        <v>0</v>
      </c>
      <c r="H74" s="55">
        <v>5737.14</v>
      </c>
      <c r="I74" s="55">
        <v>0</v>
      </c>
      <c r="J74" s="55">
        <v>1002.82</v>
      </c>
      <c r="K74" s="56">
        <v>12033.78</v>
      </c>
      <c r="L74" s="46">
        <v>13036.6</v>
      </c>
      <c r="M74" s="117"/>
      <c r="N74" s="119">
        <v>12033.78</v>
      </c>
      <c r="O74" s="119">
        <v>6296.64</v>
      </c>
      <c r="P74" s="119"/>
      <c r="Q74" s="119">
        <v>14170</v>
      </c>
      <c r="R74" s="119">
        <v>13167.18</v>
      </c>
      <c r="S74" s="47"/>
    </row>
    <row r="75" spans="1:19" ht="9" customHeight="1" x14ac:dyDescent="0.2">
      <c r="A75" s="501"/>
      <c r="B75" s="501"/>
      <c r="C75" s="48" t="s">
        <v>4</v>
      </c>
      <c r="D75" s="49">
        <v>27</v>
      </c>
      <c r="E75" s="50">
        <v>11087992</v>
      </c>
      <c r="F75" s="50">
        <v>1104003</v>
      </c>
      <c r="G75" s="50">
        <v>0</v>
      </c>
      <c r="H75" s="50">
        <v>11108652</v>
      </c>
      <c r="I75" s="50">
        <v>0</v>
      </c>
      <c r="J75" s="51">
        <v>1941730</v>
      </c>
      <c r="K75" s="50">
        <v>23300647</v>
      </c>
      <c r="L75" s="73">
        <v>25242377</v>
      </c>
      <c r="M75" s="118"/>
      <c r="N75" s="120">
        <v>23300647</v>
      </c>
      <c r="O75" s="120">
        <v>12191995</v>
      </c>
      <c r="P75" s="120">
        <v>0</v>
      </c>
      <c r="Q75" s="120">
        <v>27436946</v>
      </c>
      <c r="R75" s="120">
        <v>25495216</v>
      </c>
      <c r="S75" s="47"/>
    </row>
    <row r="76" spans="1:19" ht="12.75" customHeight="1" x14ac:dyDescent="0.2">
      <c r="A76" s="501"/>
      <c r="B76" s="501"/>
      <c r="C76" s="53" t="s">
        <v>3</v>
      </c>
      <c r="D76" s="54">
        <v>28</v>
      </c>
      <c r="E76" s="55">
        <v>5831.83</v>
      </c>
      <c r="F76" s="55">
        <v>582.55999999999995</v>
      </c>
      <c r="G76" s="55">
        <v>0</v>
      </c>
      <c r="H76" s="55">
        <v>5737.14</v>
      </c>
      <c r="I76" s="55">
        <v>0</v>
      </c>
      <c r="J76" s="55">
        <v>1012.63</v>
      </c>
      <c r="K76" s="56">
        <v>12151.53</v>
      </c>
      <c r="L76" s="46">
        <v>13164.16</v>
      </c>
      <c r="M76" s="117"/>
      <c r="N76" s="119">
        <v>12151.53</v>
      </c>
      <c r="O76" s="119">
        <v>6414.39</v>
      </c>
      <c r="P76" s="119"/>
      <c r="Q76" s="119">
        <v>14318.75</v>
      </c>
      <c r="R76" s="119">
        <v>13306.12</v>
      </c>
      <c r="S76" s="47"/>
    </row>
    <row r="77" spans="1:19" ht="9" customHeight="1" x14ac:dyDescent="0.2">
      <c r="A77" s="501"/>
      <c r="B77" s="501"/>
      <c r="C77" s="48" t="s">
        <v>4</v>
      </c>
      <c r="D77" s="49">
        <v>29</v>
      </c>
      <c r="E77" s="50">
        <v>11291997</v>
      </c>
      <c r="F77" s="50">
        <v>1127993</v>
      </c>
      <c r="G77" s="50">
        <v>0</v>
      </c>
      <c r="H77" s="50">
        <v>11108652</v>
      </c>
      <c r="I77" s="50">
        <v>0</v>
      </c>
      <c r="J77" s="51">
        <v>1960725</v>
      </c>
      <c r="K77" s="50">
        <v>23528643</v>
      </c>
      <c r="L77" s="73">
        <v>25489368</v>
      </c>
      <c r="M77" s="118"/>
      <c r="N77" s="120">
        <v>23528643</v>
      </c>
      <c r="O77" s="120">
        <v>12419991</v>
      </c>
      <c r="P77" s="120">
        <v>0</v>
      </c>
      <c r="Q77" s="120">
        <v>27724966</v>
      </c>
      <c r="R77" s="120">
        <v>25764241</v>
      </c>
      <c r="S77" s="47"/>
    </row>
    <row r="78" spans="1:19" ht="12.75" customHeight="1" x14ac:dyDescent="0.2">
      <c r="A78" s="501"/>
      <c r="B78" s="501"/>
      <c r="C78" s="53" t="s">
        <v>3</v>
      </c>
      <c r="D78" s="54">
        <v>30</v>
      </c>
      <c r="E78" s="55">
        <v>5943.39</v>
      </c>
      <c r="F78" s="55">
        <v>588.76</v>
      </c>
      <c r="G78" s="55">
        <v>0</v>
      </c>
      <c r="H78" s="55">
        <v>5737.14</v>
      </c>
      <c r="I78" s="55">
        <v>0</v>
      </c>
      <c r="J78" s="55">
        <v>1022.44</v>
      </c>
      <c r="K78" s="56">
        <v>12269.29</v>
      </c>
      <c r="L78" s="46">
        <v>13291.73</v>
      </c>
      <c r="M78" s="117"/>
      <c r="N78" s="119">
        <v>12269.29</v>
      </c>
      <c r="O78" s="119">
        <v>6532.15</v>
      </c>
      <c r="P78" s="119"/>
      <c r="Q78" s="119">
        <v>14467.52</v>
      </c>
      <c r="R78" s="119">
        <v>13445.08</v>
      </c>
      <c r="S78" s="47"/>
    </row>
    <row r="79" spans="1:19" ht="9" customHeight="1" x14ac:dyDescent="0.2">
      <c r="A79" s="501"/>
      <c r="B79" s="501"/>
      <c r="C79" s="48" t="s">
        <v>4</v>
      </c>
      <c r="D79" s="49">
        <v>31</v>
      </c>
      <c r="E79" s="50">
        <v>11508008</v>
      </c>
      <c r="F79" s="50">
        <v>1139998</v>
      </c>
      <c r="G79" s="50">
        <v>0</v>
      </c>
      <c r="H79" s="50">
        <v>11108652</v>
      </c>
      <c r="I79" s="50">
        <v>0</v>
      </c>
      <c r="J79" s="51">
        <v>1979720</v>
      </c>
      <c r="K79" s="50">
        <v>23756658</v>
      </c>
      <c r="L79" s="73">
        <v>25736378</v>
      </c>
      <c r="M79" s="118"/>
      <c r="N79" s="120">
        <v>23756658</v>
      </c>
      <c r="O79" s="120">
        <v>12648006</v>
      </c>
      <c r="P79" s="120">
        <v>0</v>
      </c>
      <c r="Q79" s="120">
        <v>28013025</v>
      </c>
      <c r="R79" s="120">
        <v>26033305</v>
      </c>
      <c r="S79" s="47"/>
    </row>
    <row r="80" spans="1:19" ht="12.75" customHeight="1" x14ac:dyDescent="0.2">
      <c r="A80" s="501"/>
      <c r="B80" s="501"/>
      <c r="C80" s="53" t="s">
        <v>3</v>
      </c>
      <c r="D80" s="54">
        <v>32</v>
      </c>
      <c r="E80" s="55">
        <v>6048.74</v>
      </c>
      <c r="F80" s="55">
        <v>601.16</v>
      </c>
      <c r="G80" s="55">
        <v>0</v>
      </c>
      <c r="H80" s="55">
        <v>5737.14</v>
      </c>
      <c r="I80" s="55">
        <v>0</v>
      </c>
      <c r="J80" s="55">
        <v>1032.25</v>
      </c>
      <c r="K80" s="56">
        <v>12387.04</v>
      </c>
      <c r="L80" s="46">
        <v>13419.29</v>
      </c>
      <c r="M80" s="117"/>
      <c r="N80" s="119">
        <v>12387.04</v>
      </c>
      <c r="O80" s="119">
        <v>6649.9</v>
      </c>
      <c r="P80" s="119"/>
      <c r="Q80" s="119">
        <v>14616.27</v>
      </c>
      <c r="R80" s="119">
        <v>13584.02</v>
      </c>
      <c r="S80" s="47"/>
    </row>
    <row r="81" spans="1:19" ht="9" customHeight="1" x14ac:dyDescent="0.2">
      <c r="A81" s="501"/>
      <c r="B81" s="501"/>
      <c r="C81" s="48" t="s">
        <v>4</v>
      </c>
      <c r="D81" s="49">
        <v>33</v>
      </c>
      <c r="E81" s="50">
        <v>11711994</v>
      </c>
      <c r="F81" s="50">
        <v>1164008</v>
      </c>
      <c r="G81" s="50">
        <v>0</v>
      </c>
      <c r="H81" s="50">
        <v>11108652</v>
      </c>
      <c r="I81" s="50">
        <v>0</v>
      </c>
      <c r="J81" s="51">
        <v>1998715</v>
      </c>
      <c r="K81" s="50">
        <v>23984654</v>
      </c>
      <c r="L81" s="73">
        <v>25983369</v>
      </c>
      <c r="M81" s="118"/>
      <c r="N81" s="120">
        <v>23984654</v>
      </c>
      <c r="O81" s="120">
        <v>12876002</v>
      </c>
      <c r="P81" s="120">
        <v>0</v>
      </c>
      <c r="Q81" s="120">
        <v>28301045</v>
      </c>
      <c r="R81" s="120">
        <v>26302330</v>
      </c>
      <c r="S81" s="47"/>
    </row>
    <row r="82" spans="1:19" ht="12.75" customHeight="1" x14ac:dyDescent="0.2">
      <c r="A82" s="501"/>
      <c r="B82" s="501"/>
      <c r="C82" s="53" t="s">
        <v>3</v>
      </c>
      <c r="D82" s="54">
        <v>34</v>
      </c>
      <c r="E82" s="55">
        <v>6160.3</v>
      </c>
      <c r="F82" s="55">
        <v>613.54999999999995</v>
      </c>
      <c r="G82" s="55">
        <v>0</v>
      </c>
      <c r="H82" s="55">
        <v>5737.14</v>
      </c>
      <c r="I82" s="55">
        <v>0</v>
      </c>
      <c r="J82" s="55">
        <v>1042.58</v>
      </c>
      <c r="K82" s="56">
        <v>12510.99</v>
      </c>
      <c r="L82" s="46">
        <v>13553.57</v>
      </c>
      <c r="M82" s="117"/>
      <c r="N82" s="119">
        <v>12510.99</v>
      </c>
      <c r="O82" s="119">
        <v>6773.85</v>
      </c>
      <c r="P82" s="119"/>
      <c r="Q82" s="119">
        <v>14772.86</v>
      </c>
      <c r="R82" s="119">
        <v>13730.28</v>
      </c>
      <c r="S82" s="47"/>
    </row>
    <row r="83" spans="1:19" ht="9" customHeight="1" x14ac:dyDescent="0.2">
      <c r="A83" s="501"/>
      <c r="B83" s="501"/>
      <c r="C83" s="48" t="s">
        <v>4</v>
      </c>
      <c r="D83" s="49">
        <v>35</v>
      </c>
      <c r="E83" s="50">
        <v>11928004</v>
      </c>
      <c r="F83" s="50">
        <v>1187998</v>
      </c>
      <c r="G83" s="50">
        <v>0</v>
      </c>
      <c r="H83" s="50">
        <v>11108652</v>
      </c>
      <c r="I83" s="50">
        <v>0</v>
      </c>
      <c r="J83" s="51">
        <v>2018716</v>
      </c>
      <c r="K83" s="50">
        <v>24224655</v>
      </c>
      <c r="L83" s="73">
        <v>26243371</v>
      </c>
      <c r="M83" s="118"/>
      <c r="N83" s="120">
        <v>24224655</v>
      </c>
      <c r="O83" s="120">
        <v>13116003</v>
      </c>
      <c r="P83" s="120">
        <v>0</v>
      </c>
      <c r="Q83" s="120">
        <v>28604246</v>
      </c>
      <c r="R83" s="120">
        <v>26585529</v>
      </c>
      <c r="S83" s="47"/>
    </row>
    <row r="84" spans="1:19" ht="12.75" customHeight="1" x14ac:dyDescent="0.2">
      <c r="A84" s="501"/>
      <c r="B84" s="501"/>
      <c r="C84" s="53" t="s">
        <v>3</v>
      </c>
      <c r="D84" s="54">
        <v>36</v>
      </c>
      <c r="E84" s="55">
        <v>6265.66</v>
      </c>
      <c r="F84" s="55">
        <v>625.95000000000005</v>
      </c>
      <c r="G84" s="55">
        <v>0</v>
      </c>
      <c r="H84" s="55">
        <v>5737.14</v>
      </c>
      <c r="I84" s="55">
        <v>0</v>
      </c>
      <c r="J84" s="55">
        <v>1052.4000000000001</v>
      </c>
      <c r="K84" s="56">
        <v>12628.75</v>
      </c>
      <c r="L84" s="46">
        <v>13681.15</v>
      </c>
      <c r="M84" s="117"/>
      <c r="N84" s="119">
        <v>12628.75</v>
      </c>
      <c r="O84" s="119">
        <v>6891.61</v>
      </c>
      <c r="P84" s="119"/>
      <c r="Q84" s="119">
        <v>14921.64</v>
      </c>
      <c r="R84" s="119">
        <v>13869.24</v>
      </c>
      <c r="S84" s="47"/>
    </row>
    <row r="85" spans="1:19" ht="9" customHeight="1" x14ac:dyDescent="0.2">
      <c r="A85" s="501"/>
      <c r="B85" s="501"/>
      <c r="C85" s="48" t="s">
        <v>4</v>
      </c>
      <c r="D85" s="49">
        <v>37</v>
      </c>
      <c r="E85" s="50">
        <v>12132009</v>
      </c>
      <c r="F85" s="50">
        <v>1212008</v>
      </c>
      <c r="G85" s="50">
        <v>0</v>
      </c>
      <c r="H85" s="50">
        <v>11108652</v>
      </c>
      <c r="I85" s="50">
        <v>0</v>
      </c>
      <c r="J85" s="51">
        <v>2037731</v>
      </c>
      <c r="K85" s="50">
        <v>24452670</v>
      </c>
      <c r="L85" s="73">
        <v>26490400</v>
      </c>
      <c r="M85" s="118"/>
      <c r="N85" s="120">
        <v>24452670</v>
      </c>
      <c r="O85" s="120">
        <v>13344018</v>
      </c>
      <c r="P85" s="120">
        <v>0</v>
      </c>
      <c r="Q85" s="120">
        <v>28892324</v>
      </c>
      <c r="R85" s="120">
        <v>26854593</v>
      </c>
      <c r="S85" s="47"/>
    </row>
    <row r="86" spans="1:19" ht="12.75" customHeight="1" x14ac:dyDescent="0.2">
      <c r="A86" s="501"/>
      <c r="B86" s="501"/>
      <c r="C86" s="53" t="s">
        <v>3</v>
      </c>
      <c r="D86" s="54">
        <v>38</v>
      </c>
      <c r="E86" s="55">
        <v>6377.21</v>
      </c>
      <c r="F86" s="55">
        <v>632.14</v>
      </c>
      <c r="G86" s="55">
        <v>0</v>
      </c>
      <c r="H86" s="55">
        <v>5737.14</v>
      </c>
      <c r="I86" s="55">
        <v>0</v>
      </c>
      <c r="J86" s="55">
        <v>1062.21</v>
      </c>
      <c r="K86" s="56">
        <v>12746.49</v>
      </c>
      <c r="L86" s="46">
        <v>13808.7</v>
      </c>
      <c r="M86" s="117"/>
      <c r="N86" s="119">
        <v>12746.49</v>
      </c>
      <c r="O86" s="119">
        <v>7009.35</v>
      </c>
      <c r="P86" s="119"/>
      <c r="Q86" s="119">
        <v>15070.38</v>
      </c>
      <c r="R86" s="119">
        <v>14008.17</v>
      </c>
      <c r="S86" s="47"/>
    </row>
    <row r="87" spans="1:19" ht="9" customHeight="1" x14ac:dyDescent="0.2">
      <c r="A87" s="501"/>
      <c r="B87" s="501"/>
      <c r="C87" s="48" t="s">
        <v>4</v>
      </c>
      <c r="D87" s="49">
        <v>39</v>
      </c>
      <c r="E87" s="50">
        <v>12348000</v>
      </c>
      <c r="F87" s="50">
        <v>1223994</v>
      </c>
      <c r="G87" s="50">
        <v>0</v>
      </c>
      <c r="H87" s="50">
        <v>11108652</v>
      </c>
      <c r="I87" s="50">
        <v>0</v>
      </c>
      <c r="J87" s="51">
        <v>2056725</v>
      </c>
      <c r="K87" s="50">
        <v>24680646</v>
      </c>
      <c r="L87" s="73">
        <v>26737372</v>
      </c>
      <c r="M87" s="118"/>
      <c r="N87" s="120">
        <v>24680646</v>
      </c>
      <c r="O87" s="120">
        <v>13571994</v>
      </c>
      <c r="P87" s="120">
        <v>0</v>
      </c>
      <c r="Q87" s="120">
        <v>29180325</v>
      </c>
      <c r="R87" s="120">
        <v>27123599</v>
      </c>
      <c r="S87" s="47"/>
    </row>
    <row r="88" spans="1:19" ht="12.75" customHeight="1" x14ac:dyDescent="0.2">
      <c r="A88" s="501"/>
      <c r="B88" s="501"/>
      <c r="C88" s="53" t="s">
        <v>3</v>
      </c>
      <c r="D88" s="54">
        <v>40</v>
      </c>
      <c r="E88" s="55">
        <v>6482.57</v>
      </c>
      <c r="F88" s="55">
        <v>644.54</v>
      </c>
      <c r="G88" s="55">
        <v>0</v>
      </c>
      <c r="H88" s="55">
        <v>5737.14</v>
      </c>
      <c r="I88" s="55">
        <v>0</v>
      </c>
      <c r="J88" s="55">
        <v>1072.02</v>
      </c>
      <c r="K88" s="56">
        <v>12864.25</v>
      </c>
      <c r="L88" s="46">
        <v>13936.27</v>
      </c>
      <c r="M88" s="117"/>
      <c r="N88" s="119">
        <v>12864.25</v>
      </c>
      <c r="O88" s="119">
        <v>7127.11</v>
      </c>
      <c r="P88" s="119"/>
      <c r="Q88" s="119">
        <v>15219.15</v>
      </c>
      <c r="R88" s="119">
        <v>14147.13</v>
      </c>
      <c r="S88" s="47"/>
    </row>
    <row r="89" spans="1:19" ht="9" customHeight="1" x14ac:dyDescent="0.2">
      <c r="A89" s="502"/>
      <c r="B89" s="502"/>
      <c r="C89" s="58"/>
      <c r="D89" s="59"/>
      <c r="E89" s="61">
        <v>12552006</v>
      </c>
      <c r="F89" s="61">
        <v>1248003</v>
      </c>
      <c r="G89" s="61">
        <v>0</v>
      </c>
      <c r="H89" s="61">
        <v>11108652</v>
      </c>
      <c r="I89" s="61">
        <v>0</v>
      </c>
      <c r="J89" s="60">
        <v>2075720</v>
      </c>
      <c r="K89" s="61">
        <v>24908661</v>
      </c>
      <c r="L89" s="73">
        <v>26984382</v>
      </c>
      <c r="M89" s="118"/>
      <c r="N89" s="120">
        <v>24908661</v>
      </c>
      <c r="O89" s="120">
        <v>13800009</v>
      </c>
      <c r="P89" s="120">
        <v>0</v>
      </c>
      <c r="Q89" s="120">
        <v>29468384</v>
      </c>
      <c r="R89" s="120">
        <v>27392663</v>
      </c>
      <c r="S89" s="47"/>
    </row>
    <row r="90" spans="1:19" ht="12.75" customHeight="1" x14ac:dyDescent="0.2">
      <c r="A90" s="492">
        <v>33359</v>
      </c>
      <c r="B90" s="492">
        <v>33542</v>
      </c>
      <c r="C90" s="42" t="s">
        <v>3</v>
      </c>
      <c r="D90" s="43">
        <v>0</v>
      </c>
      <c r="E90" s="44">
        <v>3390.02</v>
      </c>
      <c r="F90" s="44">
        <v>334.66</v>
      </c>
      <c r="G90" s="44">
        <v>0</v>
      </c>
      <c r="H90" s="44">
        <v>5992.72</v>
      </c>
      <c r="I90" s="44">
        <v>0</v>
      </c>
      <c r="J90" s="44">
        <v>809.78</v>
      </c>
      <c r="K90" s="45">
        <v>9717.4</v>
      </c>
      <c r="L90" s="46">
        <v>10527.18</v>
      </c>
      <c r="M90" s="117"/>
      <c r="N90" s="119">
        <v>9717.4</v>
      </c>
      <c r="O90" s="119">
        <v>3724.68</v>
      </c>
      <c r="P90" s="119"/>
      <c r="Q90" s="119">
        <v>11197.62</v>
      </c>
      <c r="R90" s="119">
        <v>10387.84</v>
      </c>
      <c r="S90" s="47"/>
    </row>
    <row r="91" spans="1:19" ht="9" customHeight="1" x14ac:dyDescent="0.2">
      <c r="A91" s="525"/>
      <c r="B91" s="525"/>
      <c r="C91" s="48" t="s">
        <v>4</v>
      </c>
      <c r="D91" s="49">
        <v>1</v>
      </c>
      <c r="E91" s="50">
        <v>6563994</v>
      </c>
      <c r="F91" s="50">
        <v>647992</v>
      </c>
      <c r="G91" s="50">
        <v>0</v>
      </c>
      <c r="H91" s="50">
        <v>11603524</v>
      </c>
      <c r="I91" s="50">
        <v>0</v>
      </c>
      <c r="J91" s="51">
        <v>1567953</v>
      </c>
      <c r="K91" s="50">
        <v>18815510</v>
      </c>
      <c r="L91" s="73">
        <v>20383463</v>
      </c>
      <c r="M91" s="118"/>
      <c r="N91" s="120">
        <v>18815510</v>
      </c>
      <c r="O91" s="120">
        <v>7211986</v>
      </c>
      <c r="P91" s="120">
        <v>0</v>
      </c>
      <c r="Q91" s="120">
        <v>21681616</v>
      </c>
      <c r="R91" s="120">
        <v>20113663</v>
      </c>
      <c r="S91" s="47"/>
    </row>
    <row r="92" spans="1:19" ht="12.75" customHeight="1" x14ac:dyDescent="0.2">
      <c r="A92" s="500">
        <v>33359</v>
      </c>
      <c r="B92" s="500">
        <v>33542</v>
      </c>
      <c r="C92" s="53" t="s">
        <v>3</v>
      </c>
      <c r="D92" s="54">
        <v>2</v>
      </c>
      <c r="E92" s="55">
        <v>3557.36</v>
      </c>
      <c r="F92" s="55">
        <v>353.26</v>
      </c>
      <c r="G92" s="55">
        <v>0</v>
      </c>
      <c r="H92" s="55">
        <v>5992.72</v>
      </c>
      <c r="I92" s="55">
        <v>0</v>
      </c>
      <c r="J92" s="55">
        <v>825.28</v>
      </c>
      <c r="K92" s="56">
        <v>9903.34</v>
      </c>
      <c r="L92" s="46">
        <v>10728.62</v>
      </c>
      <c r="M92" s="117"/>
      <c r="N92" s="119">
        <v>9903.34</v>
      </c>
      <c r="O92" s="119">
        <v>3910.62</v>
      </c>
      <c r="P92" s="119"/>
      <c r="Q92" s="119">
        <v>11432.53</v>
      </c>
      <c r="R92" s="119">
        <v>10607.25</v>
      </c>
      <c r="S92" s="47"/>
    </row>
    <row r="93" spans="1:19" ht="9" customHeight="1" x14ac:dyDescent="0.2">
      <c r="A93" s="500"/>
      <c r="B93" s="500"/>
      <c r="C93" s="48" t="s">
        <v>4</v>
      </c>
      <c r="D93" s="49">
        <v>3</v>
      </c>
      <c r="E93" s="50">
        <v>6888009</v>
      </c>
      <c r="F93" s="50">
        <v>684007</v>
      </c>
      <c r="G93" s="50">
        <v>0</v>
      </c>
      <c r="H93" s="50">
        <v>11603524</v>
      </c>
      <c r="I93" s="50">
        <v>0</v>
      </c>
      <c r="J93" s="51">
        <v>1597965</v>
      </c>
      <c r="K93" s="50">
        <v>19175540</v>
      </c>
      <c r="L93" s="73">
        <v>20773505</v>
      </c>
      <c r="M93" s="118"/>
      <c r="N93" s="120">
        <v>19175540</v>
      </c>
      <c r="O93" s="120">
        <v>7572016</v>
      </c>
      <c r="P93" s="120">
        <v>0</v>
      </c>
      <c r="Q93" s="120">
        <v>22136465</v>
      </c>
      <c r="R93" s="120">
        <v>20538500</v>
      </c>
      <c r="S93" s="47"/>
    </row>
    <row r="94" spans="1:19" ht="12.75" customHeight="1" x14ac:dyDescent="0.2">
      <c r="A94" s="501"/>
      <c r="B94" s="501"/>
      <c r="C94" s="53" t="s">
        <v>3</v>
      </c>
      <c r="D94" s="54">
        <v>4</v>
      </c>
      <c r="E94" s="55">
        <v>3730.88</v>
      </c>
      <c r="F94" s="55">
        <v>371.85</v>
      </c>
      <c r="G94" s="55">
        <v>0</v>
      </c>
      <c r="H94" s="55">
        <v>5992.72</v>
      </c>
      <c r="I94" s="55">
        <v>0</v>
      </c>
      <c r="J94" s="55">
        <v>841.29</v>
      </c>
      <c r="K94" s="56">
        <v>10095.450000000001</v>
      </c>
      <c r="L94" s="46">
        <v>10936.74</v>
      </c>
      <c r="M94" s="117"/>
      <c r="N94" s="119">
        <v>10095.450000000001</v>
      </c>
      <c r="O94" s="119">
        <v>4102.7299999999996</v>
      </c>
      <c r="P94" s="119"/>
      <c r="Q94" s="119">
        <v>11675.23</v>
      </c>
      <c r="R94" s="119">
        <v>10833.94</v>
      </c>
      <c r="S94" s="47"/>
    </row>
    <row r="95" spans="1:19" ht="9" customHeight="1" x14ac:dyDescent="0.2">
      <c r="A95" s="501"/>
      <c r="B95" s="501"/>
      <c r="C95" s="48" t="s">
        <v>4</v>
      </c>
      <c r="D95" s="49">
        <v>5</v>
      </c>
      <c r="E95" s="50">
        <v>7223991</v>
      </c>
      <c r="F95" s="50">
        <v>720002</v>
      </c>
      <c r="G95" s="50">
        <v>0</v>
      </c>
      <c r="H95" s="50">
        <v>11603524</v>
      </c>
      <c r="I95" s="50">
        <v>0</v>
      </c>
      <c r="J95" s="51">
        <v>1628965</v>
      </c>
      <c r="K95" s="50">
        <v>19547517</v>
      </c>
      <c r="L95" s="73">
        <v>21176482</v>
      </c>
      <c r="M95" s="118"/>
      <c r="N95" s="120">
        <v>19547517</v>
      </c>
      <c r="O95" s="120">
        <v>7943993</v>
      </c>
      <c r="P95" s="120">
        <v>0</v>
      </c>
      <c r="Q95" s="120">
        <v>22606398</v>
      </c>
      <c r="R95" s="120">
        <v>20977433</v>
      </c>
      <c r="S95" s="47"/>
    </row>
    <row r="96" spans="1:19" ht="12.75" customHeight="1" x14ac:dyDescent="0.2">
      <c r="A96" s="501"/>
      <c r="B96" s="501"/>
      <c r="C96" s="53" t="s">
        <v>3</v>
      </c>
      <c r="D96" s="54">
        <v>6</v>
      </c>
      <c r="E96" s="55">
        <v>4003.57</v>
      </c>
      <c r="F96" s="55">
        <v>396.64</v>
      </c>
      <c r="G96" s="55">
        <v>0</v>
      </c>
      <c r="H96" s="55">
        <v>5992.72</v>
      </c>
      <c r="I96" s="55">
        <v>0</v>
      </c>
      <c r="J96" s="55">
        <v>866.08</v>
      </c>
      <c r="K96" s="56">
        <v>10392.93</v>
      </c>
      <c r="L96" s="46">
        <v>11259.01</v>
      </c>
      <c r="M96" s="117"/>
      <c r="N96" s="119">
        <v>10392.93</v>
      </c>
      <c r="O96" s="119">
        <v>4400.21</v>
      </c>
      <c r="P96" s="119"/>
      <c r="Q96" s="119">
        <v>12051.05</v>
      </c>
      <c r="R96" s="119">
        <v>11184.97</v>
      </c>
      <c r="S96" s="47"/>
    </row>
    <row r="97" spans="1:19" ht="9" customHeight="1" x14ac:dyDescent="0.2">
      <c r="A97" s="501"/>
      <c r="B97" s="501"/>
      <c r="C97" s="48" t="s">
        <v>4</v>
      </c>
      <c r="D97" s="49">
        <v>7</v>
      </c>
      <c r="E97" s="50">
        <v>7751992</v>
      </c>
      <c r="F97" s="50">
        <v>768002</v>
      </c>
      <c r="G97" s="50">
        <v>0</v>
      </c>
      <c r="H97" s="50">
        <v>11603524</v>
      </c>
      <c r="I97" s="50">
        <v>0</v>
      </c>
      <c r="J97" s="51">
        <v>1676965</v>
      </c>
      <c r="K97" s="50">
        <v>20123519</v>
      </c>
      <c r="L97" s="73">
        <v>21800483</v>
      </c>
      <c r="M97" s="118"/>
      <c r="N97" s="120">
        <v>20123519</v>
      </c>
      <c r="O97" s="120">
        <v>8519995</v>
      </c>
      <c r="P97" s="120">
        <v>0</v>
      </c>
      <c r="Q97" s="120">
        <v>23334087</v>
      </c>
      <c r="R97" s="120">
        <v>21657122</v>
      </c>
      <c r="S97" s="47"/>
    </row>
    <row r="98" spans="1:19" ht="12.75" customHeight="1" x14ac:dyDescent="0.2">
      <c r="A98" s="501"/>
      <c r="B98" s="501"/>
      <c r="C98" s="53" t="s">
        <v>3</v>
      </c>
      <c r="D98" s="54">
        <v>8</v>
      </c>
      <c r="E98" s="55">
        <v>4201.8900000000003</v>
      </c>
      <c r="F98" s="55">
        <v>415.23</v>
      </c>
      <c r="G98" s="55">
        <v>0</v>
      </c>
      <c r="H98" s="55">
        <v>5992.72</v>
      </c>
      <c r="I98" s="55">
        <v>0</v>
      </c>
      <c r="J98" s="55">
        <v>884.15</v>
      </c>
      <c r="K98" s="56">
        <v>10609.84</v>
      </c>
      <c r="L98" s="46">
        <v>11493.99</v>
      </c>
      <c r="M98" s="117"/>
      <c r="N98" s="119">
        <v>10609.84</v>
      </c>
      <c r="O98" s="119">
        <v>4617.12</v>
      </c>
      <c r="P98" s="119"/>
      <c r="Q98" s="119">
        <v>12325.07</v>
      </c>
      <c r="R98" s="119">
        <v>11440.92</v>
      </c>
      <c r="S98" s="47"/>
    </row>
    <row r="99" spans="1:19" ht="9" customHeight="1" x14ac:dyDescent="0.2">
      <c r="A99" s="501"/>
      <c r="B99" s="501"/>
      <c r="C99" s="48" t="s">
        <v>4</v>
      </c>
      <c r="D99" s="49">
        <v>9</v>
      </c>
      <c r="E99" s="50">
        <v>8135994</v>
      </c>
      <c r="F99" s="50">
        <v>803997</v>
      </c>
      <c r="G99" s="50">
        <v>0</v>
      </c>
      <c r="H99" s="50">
        <v>11603524</v>
      </c>
      <c r="I99" s="50">
        <v>0</v>
      </c>
      <c r="J99" s="51">
        <v>1711953</v>
      </c>
      <c r="K99" s="50">
        <v>20543515</v>
      </c>
      <c r="L99" s="73">
        <v>22255468</v>
      </c>
      <c r="M99" s="118"/>
      <c r="N99" s="120">
        <v>20543515</v>
      </c>
      <c r="O99" s="120">
        <v>8939991</v>
      </c>
      <c r="P99" s="120">
        <v>0</v>
      </c>
      <c r="Q99" s="120">
        <v>23864663</v>
      </c>
      <c r="R99" s="120">
        <v>22152710</v>
      </c>
      <c r="S99" s="47"/>
    </row>
    <row r="100" spans="1:19" ht="12.75" customHeight="1" x14ac:dyDescent="0.2">
      <c r="A100" s="501"/>
      <c r="B100" s="501"/>
      <c r="C100" s="53" t="s">
        <v>3</v>
      </c>
      <c r="D100" s="54">
        <v>10</v>
      </c>
      <c r="E100" s="55">
        <v>4400.21</v>
      </c>
      <c r="F100" s="55">
        <v>440.02</v>
      </c>
      <c r="G100" s="55">
        <v>0</v>
      </c>
      <c r="H100" s="55">
        <v>5992.72</v>
      </c>
      <c r="I100" s="55">
        <v>0</v>
      </c>
      <c r="J100" s="55">
        <v>902.75</v>
      </c>
      <c r="K100" s="56">
        <v>10832.95</v>
      </c>
      <c r="L100" s="46">
        <v>11735.7</v>
      </c>
      <c r="M100" s="117"/>
      <c r="N100" s="119">
        <v>10832.95</v>
      </c>
      <c r="O100" s="119">
        <v>4840.2299999999996</v>
      </c>
      <c r="P100" s="119"/>
      <c r="Q100" s="119">
        <v>12606.94</v>
      </c>
      <c r="R100" s="119">
        <v>11704.19</v>
      </c>
      <c r="S100" s="47"/>
    </row>
    <row r="101" spans="1:19" ht="9" customHeight="1" x14ac:dyDescent="0.2">
      <c r="A101" s="501"/>
      <c r="B101" s="501"/>
      <c r="C101" s="48" t="s">
        <v>4</v>
      </c>
      <c r="D101" s="49">
        <v>11</v>
      </c>
      <c r="E101" s="50">
        <v>8519995</v>
      </c>
      <c r="F101" s="50">
        <v>851998</v>
      </c>
      <c r="G101" s="50">
        <v>0</v>
      </c>
      <c r="H101" s="50">
        <v>11603524</v>
      </c>
      <c r="I101" s="50">
        <v>0</v>
      </c>
      <c r="J101" s="51">
        <v>1747968</v>
      </c>
      <c r="K101" s="50">
        <v>20975516</v>
      </c>
      <c r="L101" s="73">
        <v>22723484</v>
      </c>
      <c r="M101" s="118"/>
      <c r="N101" s="120">
        <v>20975516</v>
      </c>
      <c r="O101" s="120">
        <v>9371992</v>
      </c>
      <c r="P101" s="120">
        <v>0</v>
      </c>
      <c r="Q101" s="120">
        <v>24410440</v>
      </c>
      <c r="R101" s="120">
        <v>22662472</v>
      </c>
      <c r="S101" s="47"/>
    </row>
    <row r="102" spans="1:19" ht="12.75" customHeight="1" x14ac:dyDescent="0.2">
      <c r="A102" s="501"/>
      <c r="B102" s="501"/>
      <c r="C102" s="53" t="s">
        <v>3</v>
      </c>
      <c r="D102" s="54">
        <v>12</v>
      </c>
      <c r="E102" s="55">
        <v>4598.53</v>
      </c>
      <c r="F102" s="55">
        <v>458.61</v>
      </c>
      <c r="G102" s="55">
        <v>0</v>
      </c>
      <c r="H102" s="55">
        <v>5992.72</v>
      </c>
      <c r="I102" s="55">
        <v>0</v>
      </c>
      <c r="J102" s="55">
        <v>920.82</v>
      </c>
      <c r="K102" s="56">
        <v>11049.86</v>
      </c>
      <c r="L102" s="46">
        <v>11970.68</v>
      </c>
      <c r="M102" s="117"/>
      <c r="N102" s="119">
        <v>11049.86</v>
      </c>
      <c r="O102" s="119">
        <v>5057.1400000000003</v>
      </c>
      <c r="P102" s="119"/>
      <c r="Q102" s="119">
        <v>12880.97</v>
      </c>
      <c r="R102" s="119">
        <v>11960.15</v>
      </c>
      <c r="S102" s="47"/>
    </row>
    <row r="103" spans="1:19" ht="9" customHeight="1" x14ac:dyDescent="0.2">
      <c r="A103" s="501"/>
      <c r="B103" s="501"/>
      <c r="C103" s="48" t="s">
        <v>4</v>
      </c>
      <c r="D103" s="49">
        <v>13</v>
      </c>
      <c r="E103" s="50">
        <v>8903996</v>
      </c>
      <c r="F103" s="50">
        <v>887993</v>
      </c>
      <c r="G103" s="50">
        <v>0</v>
      </c>
      <c r="H103" s="50">
        <v>11603524</v>
      </c>
      <c r="I103" s="50">
        <v>0</v>
      </c>
      <c r="J103" s="51">
        <v>1782956</v>
      </c>
      <c r="K103" s="50">
        <v>21395512</v>
      </c>
      <c r="L103" s="73">
        <v>23178469</v>
      </c>
      <c r="M103" s="118"/>
      <c r="N103" s="120">
        <v>21395512</v>
      </c>
      <c r="O103" s="120">
        <v>9791988</v>
      </c>
      <c r="P103" s="120">
        <v>0</v>
      </c>
      <c r="Q103" s="120">
        <v>24941036</v>
      </c>
      <c r="R103" s="120">
        <v>23158080</v>
      </c>
      <c r="S103" s="47"/>
    </row>
    <row r="104" spans="1:19" ht="12.75" customHeight="1" x14ac:dyDescent="0.2">
      <c r="A104" s="501"/>
      <c r="B104" s="501"/>
      <c r="C104" s="53" t="s">
        <v>3</v>
      </c>
      <c r="D104" s="54">
        <v>14</v>
      </c>
      <c r="E104" s="55">
        <v>4803.05</v>
      </c>
      <c r="F104" s="55">
        <v>477.21</v>
      </c>
      <c r="G104" s="55">
        <v>0</v>
      </c>
      <c r="H104" s="55">
        <v>5992.72</v>
      </c>
      <c r="I104" s="55">
        <v>0</v>
      </c>
      <c r="J104" s="55">
        <v>939.42</v>
      </c>
      <c r="K104" s="56">
        <v>11272.98</v>
      </c>
      <c r="L104" s="46">
        <v>12212.4</v>
      </c>
      <c r="M104" s="117"/>
      <c r="N104" s="119">
        <v>11272.98</v>
      </c>
      <c r="O104" s="119">
        <v>5280.26</v>
      </c>
      <c r="P104" s="119"/>
      <c r="Q104" s="119">
        <v>13162.85</v>
      </c>
      <c r="R104" s="119">
        <v>12223.43</v>
      </c>
      <c r="S104" s="47"/>
    </row>
    <row r="105" spans="1:19" ht="9" customHeight="1" x14ac:dyDescent="0.2">
      <c r="A105" s="501"/>
      <c r="B105" s="501"/>
      <c r="C105" s="48" t="s">
        <v>4</v>
      </c>
      <c r="D105" s="49">
        <v>15</v>
      </c>
      <c r="E105" s="50">
        <v>9300002</v>
      </c>
      <c r="F105" s="50">
        <v>924007</v>
      </c>
      <c r="G105" s="50">
        <v>0</v>
      </c>
      <c r="H105" s="50">
        <v>11603524</v>
      </c>
      <c r="I105" s="50">
        <v>0</v>
      </c>
      <c r="J105" s="51">
        <v>1818971</v>
      </c>
      <c r="K105" s="50">
        <v>21827533</v>
      </c>
      <c r="L105" s="73">
        <v>23646504</v>
      </c>
      <c r="M105" s="118"/>
      <c r="N105" s="120">
        <v>21827533</v>
      </c>
      <c r="O105" s="120">
        <v>10224009</v>
      </c>
      <c r="P105" s="120">
        <v>0</v>
      </c>
      <c r="Q105" s="120">
        <v>25486832</v>
      </c>
      <c r="R105" s="120">
        <v>23667861</v>
      </c>
      <c r="S105" s="47"/>
    </row>
    <row r="106" spans="1:19" ht="12.75" customHeight="1" x14ac:dyDescent="0.2">
      <c r="A106" s="501"/>
      <c r="B106" s="501"/>
      <c r="C106" s="53" t="s">
        <v>3</v>
      </c>
      <c r="D106" s="54">
        <v>16</v>
      </c>
      <c r="E106" s="55">
        <v>5001.37</v>
      </c>
      <c r="F106" s="55">
        <v>495.8</v>
      </c>
      <c r="G106" s="55">
        <v>0</v>
      </c>
      <c r="H106" s="55">
        <v>5992.72</v>
      </c>
      <c r="I106" s="55">
        <v>0</v>
      </c>
      <c r="J106" s="55">
        <v>957.49</v>
      </c>
      <c r="K106" s="56">
        <v>11489.89</v>
      </c>
      <c r="L106" s="46">
        <v>12447.38</v>
      </c>
      <c r="M106" s="117"/>
      <c r="N106" s="119">
        <v>11489.89</v>
      </c>
      <c r="O106" s="119">
        <v>5497.17</v>
      </c>
      <c r="P106" s="119"/>
      <c r="Q106" s="119">
        <v>13436.87</v>
      </c>
      <c r="R106" s="119">
        <v>12479.38</v>
      </c>
      <c r="S106" s="47"/>
    </row>
    <row r="107" spans="1:19" ht="9" customHeight="1" x14ac:dyDescent="0.2">
      <c r="A107" s="501"/>
      <c r="B107" s="501"/>
      <c r="C107" s="48" t="s">
        <v>4</v>
      </c>
      <c r="D107" s="49">
        <v>17</v>
      </c>
      <c r="E107" s="50">
        <v>9684003</v>
      </c>
      <c r="F107" s="50">
        <v>960003</v>
      </c>
      <c r="G107" s="50">
        <v>0</v>
      </c>
      <c r="H107" s="50">
        <v>11603524</v>
      </c>
      <c r="I107" s="50">
        <v>0</v>
      </c>
      <c r="J107" s="51">
        <v>1853959</v>
      </c>
      <c r="K107" s="50">
        <v>22247529</v>
      </c>
      <c r="L107" s="73">
        <v>24101488</v>
      </c>
      <c r="M107" s="118"/>
      <c r="N107" s="120">
        <v>22247529</v>
      </c>
      <c r="O107" s="120">
        <v>10644005</v>
      </c>
      <c r="P107" s="120">
        <v>0</v>
      </c>
      <c r="Q107" s="120">
        <v>26017408</v>
      </c>
      <c r="R107" s="120">
        <v>24163449</v>
      </c>
      <c r="S107" s="47"/>
    </row>
    <row r="108" spans="1:19" ht="12.75" customHeight="1" x14ac:dyDescent="0.2">
      <c r="A108" s="501"/>
      <c r="B108" s="501"/>
      <c r="C108" s="53" t="s">
        <v>3</v>
      </c>
      <c r="D108" s="54">
        <v>18</v>
      </c>
      <c r="E108" s="55">
        <v>5199.6899999999996</v>
      </c>
      <c r="F108" s="55">
        <v>514.39</v>
      </c>
      <c r="G108" s="55">
        <v>0</v>
      </c>
      <c r="H108" s="55">
        <v>5992.72</v>
      </c>
      <c r="I108" s="55">
        <v>0</v>
      </c>
      <c r="J108" s="55">
        <v>975.57</v>
      </c>
      <c r="K108" s="56">
        <v>11706.8</v>
      </c>
      <c r="L108" s="46">
        <v>12682.37</v>
      </c>
      <c r="M108" s="117"/>
      <c r="N108" s="119">
        <v>11706.8</v>
      </c>
      <c r="O108" s="119">
        <v>5714.08</v>
      </c>
      <c r="P108" s="119"/>
      <c r="Q108" s="119">
        <v>13710.9</v>
      </c>
      <c r="R108" s="119">
        <v>12735.33</v>
      </c>
      <c r="S108" s="47"/>
    </row>
    <row r="109" spans="1:19" ht="9" customHeight="1" x14ac:dyDescent="0.2">
      <c r="A109" s="501"/>
      <c r="B109" s="501"/>
      <c r="C109" s="48" t="s">
        <v>4</v>
      </c>
      <c r="D109" s="49">
        <v>19</v>
      </c>
      <c r="E109" s="50">
        <v>10068004</v>
      </c>
      <c r="F109" s="50">
        <v>995998</v>
      </c>
      <c r="G109" s="50">
        <v>0</v>
      </c>
      <c r="H109" s="50">
        <v>11603524</v>
      </c>
      <c r="I109" s="50">
        <v>0</v>
      </c>
      <c r="J109" s="51">
        <v>1888967</v>
      </c>
      <c r="K109" s="50">
        <v>22667526</v>
      </c>
      <c r="L109" s="73">
        <v>24556493</v>
      </c>
      <c r="M109" s="118"/>
      <c r="N109" s="120">
        <v>22667526</v>
      </c>
      <c r="O109" s="120">
        <v>11064002</v>
      </c>
      <c r="P109" s="120">
        <v>0</v>
      </c>
      <c r="Q109" s="120">
        <v>26548004</v>
      </c>
      <c r="R109" s="120">
        <v>24659037</v>
      </c>
      <c r="S109" s="47"/>
    </row>
    <row r="110" spans="1:19" ht="12.75" customHeight="1" x14ac:dyDescent="0.2">
      <c r="A110" s="501"/>
      <c r="B110" s="501"/>
      <c r="C110" s="53" t="s">
        <v>3</v>
      </c>
      <c r="D110" s="54">
        <v>20</v>
      </c>
      <c r="E110" s="55">
        <v>5404.2</v>
      </c>
      <c r="F110" s="55">
        <v>539.17999999999995</v>
      </c>
      <c r="G110" s="55">
        <v>0</v>
      </c>
      <c r="H110" s="55">
        <v>5992.72</v>
      </c>
      <c r="I110" s="55">
        <v>0</v>
      </c>
      <c r="J110" s="55">
        <v>994.68</v>
      </c>
      <c r="K110" s="56">
        <v>11936.1</v>
      </c>
      <c r="L110" s="46">
        <v>12930.78</v>
      </c>
      <c r="M110" s="117"/>
      <c r="N110" s="119">
        <v>11936.1</v>
      </c>
      <c r="O110" s="119">
        <v>5943.38</v>
      </c>
      <c r="P110" s="119"/>
      <c r="Q110" s="119">
        <v>14000.59</v>
      </c>
      <c r="R110" s="119">
        <v>13005.91</v>
      </c>
      <c r="S110" s="47"/>
    </row>
    <row r="111" spans="1:19" ht="9" customHeight="1" x14ac:dyDescent="0.2">
      <c r="A111" s="501"/>
      <c r="B111" s="501"/>
      <c r="C111" s="48" t="s">
        <v>4</v>
      </c>
      <c r="D111" s="49">
        <v>21</v>
      </c>
      <c r="E111" s="50">
        <v>10463990</v>
      </c>
      <c r="F111" s="50">
        <v>1043998</v>
      </c>
      <c r="G111" s="50">
        <v>0</v>
      </c>
      <c r="H111" s="50">
        <v>11603524</v>
      </c>
      <c r="I111" s="50">
        <v>0</v>
      </c>
      <c r="J111" s="51">
        <v>1925969</v>
      </c>
      <c r="K111" s="50">
        <v>23111512</v>
      </c>
      <c r="L111" s="73">
        <v>25037481</v>
      </c>
      <c r="M111" s="118"/>
      <c r="N111" s="120">
        <v>23111512</v>
      </c>
      <c r="O111" s="120">
        <v>11507988</v>
      </c>
      <c r="P111" s="120">
        <v>0</v>
      </c>
      <c r="Q111" s="120">
        <v>27108922</v>
      </c>
      <c r="R111" s="120">
        <v>25182953</v>
      </c>
      <c r="S111" s="47"/>
    </row>
    <row r="112" spans="1:19" ht="12.75" customHeight="1" x14ac:dyDescent="0.2">
      <c r="A112" s="501"/>
      <c r="B112" s="501"/>
      <c r="C112" s="53" t="s">
        <v>3</v>
      </c>
      <c r="D112" s="54">
        <v>22</v>
      </c>
      <c r="E112" s="55">
        <v>5509.56</v>
      </c>
      <c r="F112" s="55">
        <v>545.38</v>
      </c>
      <c r="G112" s="55">
        <v>0</v>
      </c>
      <c r="H112" s="55">
        <v>5992.72</v>
      </c>
      <c r="I112" s="55">
        <v>0</v>
      </c>
      <c r="J112" s="55">
        <v>1003.97</v>
      </c>
      <c r="K112" s="56">
        <v>12047.66</v>
      </c>
      <c r="L112" s="46">
        <v>13051.63</v>
      </c>
      <c r="M112" s="117"/>
      <c r="N112" s="119">
        <v>12047.66</v>
      </c>
      <c r="O112" s="119">
        <v>6054.94</v>
      </c>
      <c r="P112" s="119"/>
      <c r="Q112" s="119">
        <v>14141.52</v>
      </c>
      <c r="R112" s="119">
        <v>13137.55</v>
      </c>
      <c r="S112" s="47"/>
    </row>
    <row r="113" spans="1:19" ht="9" customHeight="1" x14ac:dyDescent="0.2">
      <c r="A113" s="501"/>
      <c r="B113" s="501"/>
      <c r="C113" s="48" t="s">
        <v>4</v>
      </c>
      <c r="D113" s="49">
        <v>23</v>
      </c>
      <c r="E113" s="50">
        <v>10667996</v>
      </c>
      <c r="F113" s="50">
        <v>1056003</v>
      </c>
      <c r="G113" s="50">
        <v>0</v>
      </c>
      <c r="H113" s="50">
        <v>11603524</v>
      </c>
      <c r="I113" s="50">
        <v>0</v>
      </c>
      <c r="J113" s="51">
        <v>1943957</v>
      </c>
      <c r="K113" s="50">
        <v>23327523</v>
      </c>
      <c r="L113" s="73">
        <v>25271480</v>
      </c>
      <c r="M113" s="118"/>
      <c r="N113" s="120">
        <v>23327523</v>
      </c>
      <c r="O113" s="120">
        <v>11723999</v>
      </c>
      <c r="P113" s="120">
        <v>0</v>
      </c>
      <c r="Q113" s="120">
        <v>27381801</v>
      </c>
      <c r="R113" s="120">
        <v>25437844</v>
      </c>
      <c r="S113" s="47"/>
    </row>
    <row r="114" spans="1:19" ht="12.75" customHeight="1" x14ac:dyDescent="0.2">
      <c r="A114" s="501"/>
      <c r="B114" s="501"/>
      <c r="C114" s="53" t="s">
        <v>3</v>
      </c>
      <c r="D114" s="54">
        <v>24</v>
      </c>
      <c r="E114" s="55">
        <v>5614.92</v>
      </c>
      <c r="F114" s="55">
        <v>557.77</v>
      </c>
      <c r="G114" s="55">
        <v>0</v>
      </c>
      <c r="H114" s="55">
        <v>5992.72</v>
      </c>
      <c r="I114" s="55">
        <v>0</v>
      </c>
      <c r="J114" s="55">
        <v>1013.78</v>
      </c>
      <c r="K114" s="56">
        <v>12165.41</v>
      </c>
      <c r="L114" s="46">
        <v>13179.19</v>
      </c>
      <c r="M114" s="117"/>
      <c r="N114" s="119">
        <v>12165.41</v>
      </c>
      <c r="O114" s="119">
        <v>6172.69</v>
      </c>
      <c r="P114" s="119"/>
      <c r="Q114" s="119">
        <v>14290.27</v>
      </c>
      <c r="R114" s="119">
        <v>13276.49</v>
      </c>
      <c r="S114" s="47"/>
    </row>
    <row r="115" spans="1:19" ht="9" customHeight="1" x14ac:dyDescent="0.2">
      <c r="A115" s="501"/>
      <c r="B115" s="501"/>
      <c r="C115" s="48" t="s">
        <v>4</v>
      </c>
      <c r="D115" s="49">
        <v>25</v>
      </c>
      <c r="E115" s="50">
        <v>10872001</v>
      </c>
      <c r="F115" s="50">
        <v>1079993</v>
      </c>
      <c r="G115" s="50">
        <v>0</v>
      </c>
      <c r="H115" s="50">
        <v>11603524</v>
      </c>
      <c r="I115" s="50">
        <v>0</v>
      </c>
      <c r="J115" s="51">
        <v>1962952</v>
      </c>
      <c r="K115" s="50">
        <v>23555518</v>
      </c>
      <c r="L115" s="73">
        <v>25518470</v>
      </c>
      <c r="M115" s="118"/>
      <c r="N115" s="120">
        <v>23555518</v>
      </c>
      <c r="O115" s="120">
        <v>11951994</v>
      </c>
      <c r="P115" s="120">
        <v>0</v>
      </c>
      <c r="Q115" s="120">
        <v>27669821</v>
      </c>
      <c r="R115" s="120">
        <v>25706869</v>
      </c>
      <c r="S115" s="47"/>
    </row>
    <row r="116" spans="1:19" ht="12.75" customHeight="1" x14ac:dyDescent="0.2">
      <c r="A116" s="501"/>
      <c r="B116" s="501"/>
      <c r="C116" s="53" t="s">
        <v>3</v>
      </c>
      <c r="D116" s="54">
        <v>26</v>
      </c>
      <c r="E116" s="55">
        <v>5726.47</v>
      </c>
      <c r="F116" s="55">
        <v>570.16999999999996</v>
      </c>
      <c r="G116" s="55">
        <v>0</v>
      </c>
      <c r="H116" s="55">
        <v>5992.72</v>
      </c>
      <c r="I116" s="55">
        <v>0</v>
      </c>
      <c r="J116" s="55">
        <v>1024.1099999999999</v>
      </c>
      <c r="K116" s="56">
        <v>12289.36</v>
      </c>
      <c r="L116" s="46">
        <v>13313.47</v>
      </c>
      <c r="M116" s="117"/>
      <c r="N116" s="119">
        <v>12289.36</v>
      </c>
      <c r="O116" s="119">
        <v>6296.64</v>
      </c>
      <c r="P116" s="119"/>
      <c r="Q116" s="119">
        <v>14446.87</v>
      </c>
      <c r="R116" s="119">
        <v>13422.76</v>
      </c>
      <c r="S116" s="47"/>
    </row>
    <row r="117" spans="1:19" ht="9" customHeight="1" x14ac:dyDescent="0.2">
      <c r="A117" s="501"/>
      <c r="B117" s="501"/>
      <c r="C117" s="48" t="s">
        <v>4</v>
      </c>
      <c r="D117" s="49">
        <v>27</v>
      </c>
      <c r="E117" s="50">
        <v>11087992</v>
      </c>
      <c r="F117" s="50">
        <v>1104003</v>
      </c>
      <c r="G117" s="50">
        <v>0</v>
      </c>
      <c r="H117" s="50">
        <v>11603524</v>
      </c>
      <c r="I117" s="50">
        <v>0</v>
      </c>
      <c r="J117" s="51">
        <v>1982953</v>
      </c>
      <c r="K117" s="50">
        <v>23795519</v>
      </c>
      <c r="L117" s="73">
        <v>25778473</v>
      </c>
      <c r="M117" s="118"/>
      <c r="N117" s="120">
        <v>23795519</v>
      </c>
      <c r="O117" s="120">
        <v>12191995</v>
      </c>
      <c r="P117" s="120">
        <v>0</v>
      </c>
      <c r="Q117" s="120">
        <v>27973041</v>
      </c>
      <c r="R117" s="120">
        <v>25990088</v>
      </c>
      <c r="S117" s="47"/>
    </row>
    <row r="118" spans="1:19" ht="12.75" customHeight="1" x14ac:dyDescent="0.2">
      <c r="A118" s="501"/>
      <c r="B118" s="501"/>
      <c r="C118" s="53" t="s">
        <v>3</v>
      </c>
      <c r="D118" s="54">
        <v>28</v>
      </c>
      <c r="E118" s="55">
        <v>5831.83</v>
      </c>
      <c r="F118" s="55">
        <v>582.55999999999995</v>
      </c>
      <c r="G118" s="55">
        <v>0</v>
      </c>
      <c r="H118" s="55">
        <v>5992.72</v>
      </c>
      <c r="I118" s="55">
        <v>0</v>
      </c>
      <c r="J118" s="55">
        <v>1033.93</v>
      </c>
      <c r="K118" s="56">
        <v>12407.11</v>
      </c>
      <c r="L118" s="46">
        <v>13441.04</v>
      </c>
      <c r="M118" s="117"/>
      <c r="N118" s="119">
        <v>12407.11</v>
      </c>
      <c r="O118" s="119">
        <v>6414.39</v>
      </c>
      <c r="P118" s="119"/>
      <c r="Q118" s="119">
        <v>14595.63</v>
      </c>
      <c r="R118" s="119">
        <v>13561.7</v>
      </c>
      <c r="S118" s="47"/>
    </row>
    <row r="119" spans="1:19" ht="9" customHeight="1" x14ac:dyDescent="0.2">
      <c r="A119" s="501"/>
      <c r="B119" s="501"/>
      <c r="C119" s="48" t="s">
        <v>4</v>
      </c>
      <c r="D119" s="49">
        <v>29</v>
      </c>
      <c r="E119" s="50">
        <v>11291997</v>
      </c>
      <c r="F119" s="50">
        <v>1127993</v>
      </c>
      <c r="G119" s="50">
        <v>0</v>
      </c>
      <c r="H119" s="50">
        <v>11603524</v>
      </c>
      <c r="I119" s="50">
        <v>0</v>
      </c>
      <c r="J119" s="51">
        <v>2001968</v>
      </c>
      <c r="K119" s="50">
        <v>24023515</v>
      </c>
      <c r="L119" s="73">
        <v>26025483</v>
      </c>
      <c r="M119" s="118"/>
      <c r="N119" s="120">
        <v>24023515</v>
      </c>
      <c r="O119" s="120">
        <v>12419991</v>
      </c>
      <c r="P119" s="120">
        <v>0</v>
      </c>
      <c r="Q119" s="120">
        <v>28261081</v>
      </c>
      <c r="R119" s="120">
        <v>26259113</v>
      </c>
      <c r="S119" s="47"/>
    </row>
    <row r="120" spans="1:19" ht="12.75" customHeight="1" x14ac:dyDescent="0.2">
      <c r="A120" s="501"/>
      <c r="B120" s="501"/>
      <c r="C120" s="53" t="s">
        <v>3</v>
      </c>
      <c r="D120" s="54">
        <v>30</v>
      </c>
      <c r="E120" s="55">
        <v>5943.39</v>
      </c>
      <c r="F120" s="55">
        <v>588.76</v>
      </c>
      <c r="G120" s="55">
        <v>0</v>
      </c>
      <c r="H120" s="55">
        <v>5992.72</v>
      </c>
      <c r="I120" s="55">
        <v>0</v>
      </c>
      <c r="J120" s="55">
        <v>1043.74</v>
      </c>
      <c r="K120" s="56">
        <v>12524.87</v>
      </c>
      <c r="L120" s="46">
        <v>13568.61</v>
      </c>
      <c r="M120" s="117"/>
      <c r="N120" s="119">
        <v>12524.87</v>
      </c>
      <c r="O120" s="119">
        <v>6532.15</v>
      </c>
      <c r="P120" s="119"/>
      <c r="Q120" s="119">
        <v>14744.4</v>
      </c>
      <c r="R120" s="119">
        <v>13700.66</v>
      </c>
      <c r="S120" s="47"/>
    </row>
    <row r="121" spans="1:19" ht="9" customHeight="1" x14ac:dyDescent="0.2">
      <c r="A121" s="501"/>
      <c r="B121" s="501"/>
      <c r="C121" s="48" t="s">
        <v>4</v>
      </c>
      <c r="D121" s="49">
        <v>31</v>
      </c>
      <c r="E121" s="50">
        <v>11508008</v>
      </c>
      <c r="F121" s="50">
        <v>1139998</v>
      </c>
      <c r="G121" s="50">
        <v>0</v>
      </c>
      <c r="H121" s="50">
        <v>11603524</v>
      </c>
      <c r="I121" s="50">
        <v>0</v>
      </c>
      <c r="J121" s="51">
        <v>2020962</v>
      </c>
      <c r="K121" s="50">
        <v>24251530</v>
      </c>
      <c r="L121" s="73">
        <v>26272492</v>
      </c>
      <c r="M121" s="118"/>
      <c r="N121" s="120">
        <v>24251530</v>
      </c>
      <c r="O121" s="120">
        <v>12648006</v>
      </c>
      <c r="P121" s="120">
        <v>0</v>
      </c>
      <c r="Q121" s="120">
        <v>28549139</v>
      </c>
      <c r="R121" s="120">
        <v>26528177</v>
      </c>
      <c r="S121" s="47"/>
    </row>
    <row r="122" spans="1:19" ht="12.75" customHeight="1" x14ac:dyDescent="0.2">
      <c r="A122" s="501"/>
      <c r="B122" s="501"/>
      <c r="C122" s="53" t="s">
        <v>3</v>
      </c>
      <c r="D122" s="54">
        <v>32</v>
      </c>
      <c r="E122" s="55">
        <v>6048.74</v>
      </c>
      <c r="F122" s="55">
        <v>601.16</v>
      </c>
      <c r="G122" s="55">
        <v>0</v>
      </c>
      <c r="H122" s="55">
        <v>5992.72</v>
      </c>
      <c r="I122" s="55">
        <v>0</v>
      </c>
      <c r="J122" s="55">
        <v>1053.55</v>
      </c>
      <c r="K122" s="56">
        <v>12642.62</v>
      </c>
      <c r="L122" s="46">
        <v>13696.17</v>
      </c>
      <c r="M122" s="117"/>
      <c r="N122" s="119">
        <v>12642.62</v>
      </c>
      <c r="O122" s="119">
        <v>6649.9</v>
      </c>
      <c r="P122" s="119"/>
      <c r="Q122" s="119">
        <v>14893.15</v>
      </c>
      <c r="R122" s="119">
        <v>13839.6</v>
      </c>
      <c r="S122" s="47"/>
    </row>
    <row r="123" spans="1:19" ht="9" customHeight="1" x14ac:dyDescent="0.2">
      <c r="A123" s="501"/>
      <c r="B123" s="501"/>
      <c r="C123" s="48" t="s">
        <v>4</v>
      </c>
      <c r="D123" s="49">
        <v>33</v>
      </c>
      <c r="E123" s="50">
        <v>11711994</v>
      </c>
      <c r="F123" s="50">
        <v>1164008</v>
      </c>
      <c r="G123" s="50">
        <v>0</v>
      </c>
      <c r="H123" s="50">
        <v>11603524</v>
      </c>
      <c r="I123" s="50">
        <v>0</v>
      </c>
      <c r="J123" s="51">
        <v>2039957</v>
      </c>
      <c r="K123" s="50">
        <v>24479526</v>
      </c>
      <c r="L123" s="73">
        <v>26519483</v>
      </c>
      <c r="M123" s="118"/>
      <c r="N123" s="120">
        <v>24479526</v>
      </c>
      <c r="O123" s="120">
        <v>12876002</v>
      </c>
      <c r="P123" s="120">
        <v>0</v>
      </c>
      <c r="Q123" s="120">
        <v>28837160</v>
      </c>
      <c r="R123" s="120">
        <v>26797202</v>
      </c>
      <c r="S123" s="47"/>
    </row>
    <row r="124" spans="1:19" ht="12.75" customHeight="1" x14ac:dyDescent="0.2">
      <c r="A124" s="501"/>
      <c r="B124" s="501"/>
      <c r="C124" s="53" t="s">
        <v>3</v>
      </c>
      <c r="D124" s="54">
        <v>34</v>
      </c>
      <c r="E124" s="55">
        <v>6160.3</v>
      </c>
      <c r="F124" s="55">
        <v>613.54999999999995</v>
      </c>
      <c r="G124" s="55">
        <v>0</v>
      </c>
      <c r="H124" s="55">
        <v>5992.72</v>
      </c>
      <c r="I124" s="55">
        <v>0</v>
      </c>
      <c r="J124" s="55">
        <v>1063.8800000000001</v>
      </c>
      <c r="K124" s="56">
        <v>12766.57</v>
      </c>
      <c r="L124" s="46">
        <v>13830.45</v>
      </c>
      <c r="M124" s="117"/>
      <c r="N124" s="119">
        <v>12766.57</v>
      </c>
      <c r="O124" s="119">
        <v>6773.85</v>
      </c>
      <c r="P124" s="119"/>
      <c r="Q124" s="119">
        <v>15049.74</v>
      </c>
      <c r="R124" s="119">
        <v>13985.86</v>
      </c>
      <c r="S124" s="47"/>
    </row>
    <row r="125" spans="1:19" ht="9" customHeight="1" x14ac:dyDescent="0.2">
      <c r="A125" s="501"/>
      <c r="B125" s="501"/>
      <c r="C125" s="48" t="s">
        <v>4</v>
      </c>
      <c r="D125" s="49">
        <v>35</v>
      </c>
      <c r="E125" s="50">
        <v>11928004</v>
      </c>
      <c r="F125" s="50">
        <v>1187998</v>
      </c>
      <c r="G125" s="50">
        <v>0</v>
      </c>
      <c r="H125" s="50">
        <v>11603524</v>
      </c>
      <c r="I125" s="50">
        <v>0</v>
      </c>
      <c r="J125" s="51">
        <v>2059959</v>
      </c>
      <c r="K125" s="50">
        <v>24719526</v>
      </c>
      <c r="L125" s="73">
        <v>26779485</v>
      </c>
      <c r="M125" s="118"/>
      <c r="N125" s="120">
        <v>24719526</v>
      </c>
      <c r="O125" s="120">
        <v>13116003</v>
      </c>
      <c r="P125" s="120">
        <v>0</v>
      </c>
      <c r="Q125" s="120">
        <v>29140360</v>
      </c>
      <c r="R125" s="120">
        <v>27080401</v>
      </c>
      <c r="S125" s="47"/>
    </row>
    <row r="126" spans="1:19" ht="12.75" customHeight="1" x14ac:dyDescent="0.2">
      <c r="A126" s="501"/>
      <c r="B126" s="501"/>
      <c r="C126" s="53" t="s">
        <v>3</v>
      </c>
      <c r="D126" s="54">
        <v>36</v>
      </c>
      <c r="E126" s="55">
        <v>6265.66</v>
      </c>
      <c r="F126" s="55">
        <v>625.95000000000005</v>
      </c>
      <c r="G126" s="55">
        <v>0</v>
      </c>
      <c r="H126" s="55">
        <v>5992.72</v>
      </c>
      <c r="I126" s="55">
        <v>0</v>
      </c>
      <c r="J126" s="55">
        <v>1073.69</v>
      </c>
      <c r="K126" s="56">
        <v>12884.33</v>
      </c>
      <c r="L126" s="46">
        <v>13958.02</v>
      </c>
      <c r="M126" s="117"/>
      <c r="N126" s="119">
        <v>12884.33</v>
      </c>
      <c r="O126" s="119">
        <v>6891.61</v>
      </c>
      <c r="P126" s="119"/>
      <c r="Q126" s="119">
        <v>15198.51</v>
      </c>
      <c r="R126" s="119">
        <v>14124.82</v>
      </c>
      <c r="S126" s="47"/>
    </row>
    <row r="127" spans="1:19" ht="9" customHeight="1" x14ac:dyDescent="0.2">
      <c r="A127" s="501"/>
      <c r="B127" s="501"/>
      <c r="C127" s="48" t="s">
        <v>4</v>
      </c>
      <c r="D127" s="49">
        <v>37</v>
      </c>
      <c r="E127" s="50">
        <v>12132009</v>
      </c>
      <c r="F127" s="50">
        <v>1212008</v>
      </c>
      <c r="G127" s="50">
        <v>0</v>
      </c>
      <c r="H127" s="50">
        <v>11603524</v>
      </c>
      <c r="I127" s="50">
        <v>0</v>
      </c>
      <c r="J127" s="51">
        <v>2078954</v>
      </c>
      <c r="K127" s="50">
        <v>24947542</v>
      </c>
      <c r="L127" s="73">
        <v>27026495</v>
      </c>
      <c r="M127" s="118"/>
      <c r="N127" s="120">
        <v>24947542</v>
      </c>
      <c r="O127" s="120">
        <v>13344018</v>
      </c>
      <c r="P127" s="120">
        <v>0</v>
      </c>
      <c r="Q127" s="120">
        <v>29428419</v>
      </c>
      <c r="R127" s="120">
        <v>27349465</v>
      </c>
      <c r="S127" s="47"/>
    </row>
    <row r="128" spans="1:19" ht="12.75" customHeight="1" x14ac:dyDescent="0.2">
      <c r="A128" s="501"/>
      <c r="B128" s="501"/>
      <c r="C128" s="53" t="s">
        <v>3</v>
      </c>
      <c r="D128" s="54">
        <v>38</v>
      </c>
      <c r="E128" s="55">
        <v>6377.21</v>
      </c>
      <c r="F128" s="55">
        <v>632.14</v>
      </c>
      <c r="G128" s="55">
        <v>0</v>
      </c>
      <c r="H128" s="55">
        <v>5992.72</v>
      </c>
      <c r="I128" s="55">
        <v>0</v>
      </c>
      <c r="J128" s="55">
        <v>1083.51</v>
      </c>
      <c r="K128" s="56">
        <v>13002.07</v>
      </c>
      <c r="L128" s="46">
        <v>14085.58</v>
      </c>
      <c r="M128" s="117"/>
      <c r="N128" s="119">
        <v>13002.07</v>
      </c>
      <c r="O128" s="119">
        <v>7009.35</v>
      </c>
      <c r="P128" s="119"/>
      <c r="Q128" s="119">
        <v>15347.26</v>
      </c>
      <c r="R128" s="119">
        <v>14263.75</v>
      </c>
      <c r="S128" s="47"/>
    </row>
    <row r="129" spans="1:19" ht="9" customHeight="1" x14ac:dyDescent="0.2">
      <c r="A129" s="501"/>
      <c r="B129" s="501"/>
      <c r="C129" s="48" t="s">
        <v>4</v>
      </c>
      <c r="D129" s="49">
        <v>39</v>
      </c>
      <c r="E129" s="50">
        <v>12348000</v>
      </c>
      <c r="F129" s="50">
        <v>1223994</v>
      </c>
      <c r="G129" s="50">
        <v>0</v>
      </c>
      <c r="H129" s="50">
        <v>11603524</v>
      </c>
      <c r="I129" s="50">
        <v>0</v>
      </c>
      <c r="J129" s="51">
        <v>2097968</v>
      </c>
      <c r="K129" s="50">
        <v>25175518</v>
      </c>
      <c r="L129" s="73">
        <v>27273486</v>
      </c>
      <c r="M129" s="118"/>
      <c r="N129" s="120">
        <v>25175518</v>
      </c>
      <c r="O129" s="120">
        <v>13571994</v>
      </c>
      <c r="P129" s="120">
        <v>0</v>
      </c>
      <c r="Q129" s="120">
        <v>29716439</v>
      </c>
      <c r="R129" s="120">
        <v>27618471</v>
      </c>
      <c r="S129" s="47"/>
    </row>
    <row r="130" spans="1:19" ht="12.75" customHeight="1" x14ac:dyDescent="0.2">
      <c r="A130" s="501"/>
      <c r="B130" s="501"/>
      <c r="C130" s="53" t="s">
        <v>3</v>
      </c>
      <c r="D130" s="54">
        <v>40</v>
      </c>
      <c r="E130" s="55">
        <v>6482.57</v>
      </c>
      <c r="F130" s="55">
        <v>644.54</v>
      </c>
      <c r="G130" s="55">
        <v>0</v>
      </c>
      <c r="H130" s="55">
        <v>5992.72</v>
      </c>
      <c r="I130" s="55">
        <v>0</v>
      </c>
      <c r="J130" s="55">
        <v>1093.32</v>
      </c>
      <c r="K130" s="56">
        <v>13119.83</v>
      </c>
      <c r="L130" s="46">
        <v>14213.15</v>
      </c>
      <c r="M130" s="117"/>
      <c r="N130" s="119">
        <v>13119.83</v>
      </c>
      <c r="O130" s="119">
        <v>7127.11</v>
      </c>
      <c r="P130" s="119"/>
      <c r="Q130" s="119">
        <v>15496.03</v>
      </c>
      <c r="R130" s="119">
        <v>14402.71</v>
      </c>
      <c r="S130" s="47"/>
    </row>
    <row r="131" spans="1:19" ht="9" customHeight="1" x14ac:dyDescent="0.2">
      <c r="A131" s="502"/>
      <c r="B131" s="502"/>
      <c r="C131" s="58"/>
      <c r="D131" s="59"/>
      <c r="E131" s="61">
        <v>12552006</v>
      </c>
      <c r="F131" s="61">
        <v>1248003</v>
      </c>
      <c r="G131" s="61">
        <v>0</v>
      </c>
      <c r="H131" s="61">
        <v>11603524</v>
      </c>
      <c r="I131" s="61">
        <v>0</v>
      </c>
      <c r="J131" s="60">
        <v>2116963</v>
      </c>
      <c r="K131" s="61">
        <v>25403533</v>
      </c>
      <c r="L131" s="73">
        <v>27520496</v>
      </c>
      <c r="M131" s="118"/>
      <c r="N131" s="120">
        <v>25403533</v>
      </c>
      <c r="O131" s="120">
        <v>13800009</v>
      </c>
      <c r="P131" s="120">
        <v>0</v>
      </c>
      <c r="Q131" s="120">
        <v>30004498</v>
      </c>
      <c r="R131" s="120">
        <v>27887535</v>
      </c>
      <c r="S131" s="47"/>
    </row>
    <row r="132" spans="1:19" ht="12.75" customHeight="1" x14ac:dyDescent="0.2">
      <c r="A132" s="492">
        <v>33543</v>
      </c>
      <c r="B132" s="492">
        <v>33969</v>
      </c>
      <c r="C132" s="42" t="s">
        <v>3</v>
      </c>
      <c r="D132" s="43">
        <v>0</v>
      </c>
      <c r="E132" s="44">
        <v>3390.02</v>
      </c>
      <c r="F132" s="44">
        <v>334.66</v>
      </c>
      <c r="G132" s="44">
        <v>0</v>
      </c>
      <c r="H132" s="44">
        <v>6207.16</v>
      </c>
      <c r="I132" s="44">
        <v>0</v>
      </c>
      <c r="J132" s="44">
        <v>827.65</v>
      </c>
      <c r="K132" s="45">
        <v>9931.84</v>
      </c>
      <c r="L132" s="46">
        <v>10759.49</v>
      </c>
      <c r="M132" s="117"/>
      <c r="N132" s="119">
        <v>9931.84</v>
      </c>
      <c r="O132" s="119">
        <v>3724.68</v>
      </c>
      <c r="P132" s="119"/>
      <c r="Q132" s="119">
        <v>11429.93</v>
      </c>
      <c r="R132" s="119">
        <v>10602.28</v>
      </c>
      <c r="S132" s="47"/>
    </row>
    <row r="133" spans="1:19" ht="9" customHeight="1" x14ac:dyDescent="0.2">
      <c r="A133" s="525"/>
      <c r="B133" s="525"/>
      <c r="C133" s="48" t="s">
        <v>4</v>
      </c>
      <c r="D133" s="49">
        <v>1</v>
      </c>
      <c r="E133" s="50">
        <v>6563994</v>
      </c>
      <c r="F133" s="50">
        <v>647992</v>
      </c>
      <c r="G133" s="50">
        <v>0</v>
      </c>
      <c r="H133" s="50">
        <v>12018738</v>
      </c>
      <c r="I133" s="50">
        <v>0</v>
      </c>
      <c r="J133" s="51">
        <v>1602554</v>
      </c>
      <c r="K133" s="50">
        <v>19230724</v>
      </c>
      <c r="L133" s="73">
        <v>20833278</v>
      </c>
      <c r="M133" s="118"/>
      <c r="N133" s="120">
        <v>19230724</v>
      </c>
      <c r="O133" s="120">
        <v>7211986</v>
      </c>
      <c r="P133" s="120">
        <v>0</v>
      </c>
      <c r="Q133" s="120">
        <v>22131431</v>
      </c>
      <c r="R133" s="120">
        <v>20528877</v>
      </c>
      <c r="S133" s="47"/>
    </row>
    <row r="134" spans="1:19" ht="12.75" customHeight="1" x14ac:dyDescent="0.2">
      <c r="A134" s="500">
        <v>33543</v>
      </c>
      <c r="B134" s="500">
        <v>33969</v>
      </c>
      <c r="C134" s="53" t="s">
        <v>3</v>
      </c>
      <c r="D134" s="54">
        <v>2</v>
      </c>
      <c r="E134" s="55">
        <v>3557.36</v>
      </c>
      <c r="F134" s="55">
        <v>353.26</v>
      </c>
      <c r="G134" s="55">
        <v>0</v>
      </c>
      <c r="H134" s="55">
        <v>6207.16</v>
      </c>
      <c r="I134" s="55">
        <v>0</v>
      </c>
      <c r="J134" s="55">
        <v>843.15</v>
      </c>
      <c r="K134" s="56">
        <v>10117.780000000001</v>
      </c>
      <c r="L134" s="46">
        <v>10960.93</v>
      </c>
      <c r="M134" s="117"/>
      <c r="N134" s="119">
        <v>10117.780000000001</v>
      </c>
      <c r="O134" s="119">
        <v>3910.62</v>
      </c>
      <c r="P134" s="119"/>
      <c r="Q134" s="119">
        <v>11664.84</v>
      </c>
      <c r="R134" s="119">
        <v>10821.69</v>
      </c>
      <c r="S134" s="47"/>
    </row>
    <row r="135" spans="1:19" ht="9" customHeight="1" x14ac:dyDescent="0.2">
      <c r="A135" s="500"/>
      <c r="B135" s="500"/>
      <c r="C135" s="48" t="s">
        <v>4</v>
      </c>
      <c r="D135" s="49">
        <v>3</v>
      </c>
      <c r="E135" s="50">
        <v>6888009</v>
      </c>
      <c r="F135" s="50">
        <v>684007</v>
      </c>
      <c r="G135" s="50">
        <v>0</v>
      </c>
      <c r="H135" s="50">
        <v>12018738</v>
      </c>
      <c r="I135" s="50">
        <v>0</v>
      </c>
      <c r="J135" s="51">
        <v>1632566</v>
      </c>
      <c r="K135" s="50">
        <v>19590754</v>
      </c>
      <c r="L135" s="73">
        <v>21223320</v>
      </c>
      <c r="M135" s="118"/>
      <c r="N135" s="120">
        <v>19590754</v>
      </c>
      <c r="O135" s="120">
        <v>7572016</v>
      </c>
      <c r="P135" s="120">
        <v>0</v>
      </c>
      <c r="Q135" s="120">
        <v>22586280</v>
      </c>
      <c r="R135" s="120">
        <v>20953714</v>
      </c>
      <c r="S135" s="47"/>
    </row>
    <row r="136" spans="1:19" ht="12.75" customHeight="1" x14ac:dyDescent="0.2">
      <c r="A136" s="501"/>
      <c r="B136" s="501"/>
      <c r="C136" s="53" t="s">
        <v>3</v>
      </c>
      <c r="D136" s="54">
        <v>4</v>
      </c>
      <c r="E136" s="55">
        <v>3730.88</v>
      </c>
      <c r="F136" s="55">
        <v>371.85</v>
      </c>
      <c r="G136" s="55">
        <v>0</v>
      </c>
      <c r="H136" s="55">
        <v>6207.16</v>
      </c>
      <c r="I136" s="55">
        <v>0</v>
      </c>
      <c r="J136" s="55">
        <v>859.16</v>
      </c>
      <c r="K136" s="56">
        <v>10309.89</v>
      </c>
      <c r="L136" s="46">
        <v>11169.05</v>
      </c>
      <c r="M136" s="117"/>
      <c r="N136" s="119">
        <v>10309.89</v>
      </c>
      <c r="O136" s="119">
        <v>4102.7299999999996</v>
      </c>
      <c r="P136" s="119"/>
      <c r="Q136" s="119">
        <v>11907.54</v>
      </c>
      <c r="R136" s="119">
        <v>11048.38</v>
      </c>
      <c r="S136" s="47"/>
    </row>
    <row r="137" spans="1:19" ht="9" customHeight="1" x14ac:dyDescent="0.2">
      <c r="A137" s="501"/>
      <c r="B137" s="501"/>
      <c r="C137" s="48" t="s">
        <v>4</v>
      </c>
      <c r="D137" s="49">
        <v>5</v>
      </c>
      <c r="E137" s="50">
        <v>7223991</v>
      </c>
      <c r="F137" s="50">
        <v>720002</v>
      </c>
      <c r="G137" s="50">
        <v>0</v>
      </c>
      <c r="H137" s="50">
        <v>12018738</v>
      </c>
      <c r="I137" s="50">
        <v>0</v>
      </c>
      <c r="J137" s="51">
        <v>1663566</v>
      </c>
      <c r="K137" s="50">
        <v>19962731</v>
      </c>
      <c r="L137" s="73">
        <v>21626296</v>
      </c>
      <c r="M137" s="118"/>
      <c r="N137" s="120">
        <v>19962731</v>
      </c>
      <c r="O137" s="120">
        <v>7943993</v>
      </c>
      <c r="P137" s="120">
        <v>0</v>
      </c>
      <c r="Q137" s="120">
        <v>23056212</v>
      </c>
      <c r="R137" s="120">
        <v>21392647</v>
      </c>
      <c r="S137" s="47"/>
    </row>
    <row r="138" spans="1:19" ht="12.75" customHeight="1" x14ac:dyDescent="0.2">
      <c r="A138" s="501"/>
      <c r="B138" s="501"/>
      <c r="C138" s="53" t="s">
        <v>3</v>
      </c>
      <c r="D138" s="54">
        <v>6</v>
      </c>
      <c r="E138" s="55">
        <v>4003.57</v>
      </c>
      <c r="F138" s="55">
        <v>396.64</v>
      </c>
      <c r="G138" s="55">
        <v>0</v>
      </c>
      <c r="H138" s="55">
        <v>6207.16</v>
      </c>
      <c r="I138" s="55">
        <v>0</v>
      </c>
      <c r="J138" s="55">
        <v>883.95</v>
      </c>
      <c r="K138" s="56">
        <v>10607.37</v>
      </c>
      <c r="L138" s="46">
        <v>11491.32</v>
      </c>
      <c r="M138" s="117"/>
      <c r="N138" s="119">
        <v>10607.37</v>
      </c>
      <c r="O138" s="119">
        <v>4400.21</v>
      </c>
      <c r="P138" s="119"/>
      <c r="Q138" s="119">
        <v>12283.36</v>
      </c>
      <c r="R138" s="119">
        <v>11399.41</v>
      </c>
      <c r="S138" s="47"/>
    </row>
    <row r="139" spans="1:19" ht="9" customHeight="1" x14ac:dyDescent="0.2">
      <c r="A139" s="501"/>
      <c r="B139" s="501"/>
      <c r="C139" s="48" t="s">
        <v>4</v>
      </c>
      <c r="D139" s="49">
        <v>7</v>
      </c>
      <c r="E139" s="50">
        <v>7751992</v>
      </c>
      <c r="F139" s="50">
        <v>768002</v>
      </c>
      <c r="G139" s="50">
        <v>0</v>
      </c>
      <c r="H139" s="50">
        <v>12018738</v>
      </c>
      <c r="I139" s="50">
        <v>0</v>
      </c>
      <c r="J139" s="51">
        <v>1711566</v>
      </c>
      <c r="K139" s="50">
        <v>20538732</v>
      </c>
      <c r="L139" s="73">
        <v>22250298</v>
      </c>
      <c r="M139" s="118"/>
      <c r="N139" s="120">
        <v>20538732</v>
      </c>
      <c r="O139" s="120">
        <v>8519995</v>
      </c>
      <c r="P139" s="120">
        <v>0</v>
      </c>
      <c r="Q139" s="120">
        <v>23783901</v>
      </c>
      <c r="R139" s="120">
        <v>22072336</v>
      </c>
      <c r="S139" s="47"/>
    </row>
    <row r="140" spans="1:19" ht="12.75" customHeight="1" x14ac:dyDescent="0.2">
      <c r="A140" s="501"/>
      <c r="B140" s="501"/>
      <c r="C140" s="53" t="s">
        <v>3</v>
      </c>
      <c r="D140" s="54">
        <v>8</v>
      </c>
      <c r="E140" s="55">
        <v>4201.8900000000003</v>
      </c>
      <c r="F140" s="55">
        <v>415.23</v>
      </c>
      <c r="G140" s="55">
        <v>0</v>
      </c>
      <c r="H140" s="55">
        <v>6207.16</v>
      </c>
      <c r="I140" s="55">
        <v>0</v>
      </c>
      <c r="J140" s="55">
        <v>902.02</v>
      </c>
      <c r="K140" s="56">
        <v>10824.28</v>
      </c>
      <c r="L140" s="46">
        <v>11726.3</v>
      </c>
      <c r="M140" s="117"/>
      <c r="N140" s="119">
        <v>10824.28</v>
      </c>
      <c r="O140" s="119">
        <v>4617.12</v>
      </c>
      <c r="P140" s="119"/>
      <c r="Q140" s="119">
        <v>12557.38</v>
      </c>
      <c r="R140" s="119">
        <v>11655.36</v>
      </c>
      <c r="S140" s="47"/>
    </row>
    <row r="141" spans="1:19" ht="9" customHeight="1" x14ac:dyDescent="0.2">
      <c r="A141" s="501"/>
      <c r="B141" s="501"/>
      <c r="C141" s="48" t="s">
        <v>4</v>
      </c>
      <c r="D141" s="49">
        <v>9</v>
      </c>
      <c r="E141" s="50">
        <v>8135994</v>
      </c>
      <c r="F141" s="50">
        <v>803997</v>
      </c>
      <c r="G141" s="50">
        <v>0</v>
      </c>
      <c r="H141" s="50">
        <v>12018738</v>
      </c>
      <c r="I141" s="50">
        <v>0</v>
      </c>
      <c r="J141" s="51">
        <v>1746554</v>
      </c>
      <c r="K141" s="50">
        <v>20958729</v>
      </c>
      <c r="L141" s="73">
        <v>22705283</v>
      </c>
      <c r="M141" s="118"/>
      <c r="N141" s="120">
        <v>20958729</v>
      </c>
      <c r="O141" s="120">
        <v>8939991</v>
      </c>
      <c r="P141" s="120">
        <v>0</v>
      </c>
      <c r="Q141" s="120">
        <v>24314478</v>
      </c>
      <c r="R141" s="120">
        <v>22567924</v>
      </c>
      <c r="S141" s="47"/>
    </row>
    <row r="142" spans="1:19" ht="12.75" customHeight="1" x14ac:dyDescent="0.2">
      <c r="A142" s="501"/>
      <c r="B142" s="501"/>
      <c r="C142" s="53" t="s">
        <v>3</v>
      </c>
      <c r="D142" s="54">
        <v>10</v>
      </c>
      <c r="E142" s="55">
        <v>4400.21</v>
      </c>
      <c r="F142" s="55">
        <v>440.02</v>
      </c>
      <c r="G142" s="55">
        <v>0</v>
      </c>
      <c r="H142" s="55">
        <v>6207.16</v>
      </c>
      <c r="I142" s="55">
        <v>0</v>
      </c>
      <c r="J142" s="55">
        <v>920.62</v>
      </c>
      <c r="K142" s="56">
        <v>11047.39</v>
      </c>
      <c r="L142" s="46">
        <v>11968.01</v>
      </c>
      <c r="M142" s="117"/>
      <c r="N142" s="119">
        <v>11047.39</v>
      </c>
      <c r="O142" s="119">
        <v>4840.2299999999996</v>
      </c>
      <c r="P142" s="119"/>
      <c r="Q142" s="119">
        <v>12839.25</v>
      </c>
      <c r="R142" s="119">
        <v>11918.63</v>
      </c>
      <c r="S142" s="47"/>
    </row>
    <row r="143" spans="1:19" ht="9" customHeight="1" x14ac:dyDescent="0.2">
      <c r="A143" s="501"/>
      <c r="B143" s="501"/>
      <c r="C143" s="48" t="s">
        <v>4</v>
      </c>
      <c r="D143" s="49">
        <v>11</v>
      </c>
      <c r="E143" s="50">
        <v>8519995</v>
      </c>
      <c r="F143" s="50">
        <v>851998</v>
      </c>
      <c r="G143" s="50">
        <v>0</v>
      </c>
      <c r="H143" s="50">
        <v>12018738</v>
      </c>
      <c r="I143" s="50">
        <v>0</v>
      </c>
      <c r="J143" s="51">
        <v>1782569</v>
      </c>
      <c r="K143" s="50">
        <v>21390730</v>
      </c>
      <c r="L143" s="73">
        <v>23173299</v>
      </c>
      <c r="M143" s="118"/>
      <c r="N143" s="120">
        <v>21390730</v>
      </c>
      <c r="O143" s="120">
        <v>9371992</v>
      </c>
      <c r="P143" s="120">
        <v>0</v>
      </c>
      <c r="Q143" s="120">
        <v>24860255</v>
      </c>
      <c r="R143" s="120">
        <v>23077686</v>
      </c>
      <c r="S143" s="47"/>
    </row>
    <row r="144" spans="1:19" ht="12.75" customHeight="1" x14ac:dyDescent="0.2">
      <c r="A144" s="501"/>
      <c r="B144" s="501"/>
      <c r="C144" s="53" t="s">
        <v>3</v>
      </c>
      <c r="D144" s="54">
        <v>12</v>
      </c>
      <c r="E144" s="55">
        <v>4598.53</v>
      </c>
      <c r="F144" s="55">
        <v>458.61</v>
      </c>
      <c r="G144" s="55">
        <v>0</v>
      </c>
      <c r="H144" s="55">
        <v>6207.16</v>
      </c>
      <c r="I144" s="55">
        <v>0</v>
      </c>
      <c r="J144" s="55">
        <v>938.69</v>
      </c>
      <c r="K144" s="56">
        <v>11264.3</v>
      </c>
      <c r="L144" s="46">
        <v>12202.99</v>
      </c>
      <c r="M144" s="117"/>
      <c r="N144" s="119">
        <v>11264.3</v>
      </c>
      <c r="O144" s="119">
        <v>5057.1400000000003</v>
      </c>
      <c r="P144" s="119"/>
      <c r="Q144" s="119">
        <v>13113.28</v>
      </c>
      <c r="R144" s="119">
        <v>12174.59</v>
      </c>
      <c r="S144" s="47"/>
    </row>
    <row r="145" spans="1:19" ht="9" customHeight="1" x14ac:dyDescent="0.2">
      <c r="A145" s="501"/>
      <c r="B145" s="501"/>
      <c r="C145" s="48" t="s">
        <v>4</v>
      </c>
      <c r="D145" s="49">
        <v>13</v>
      </c>
      <c r="E145" s="50">
        <v>8903996</v>
      </c>
      <c r="F145" s="50">
        <v>887993</v>
      </c>
      <c r="G145" s="50">
        <v>0</v>
      </c>
      <c r="H145" s="50">
        <v>12018738</v>
      </c>
      <c r="I145" s="50">
        <v>0</v>
      </c>
      <c r="J145" s="51">
        <v>1817557</v>
      </c>
      <c r="K145" s="50">
        <v>21810726</v>
      </c>
      <c r="L145" s="73">
        <v>23628283</v>
      </c>
      <c r="M145" s="118"/>
      <c r="N145" s="120">
        <v>21810726</v>
      </c>
      <c r="O145" s="120">
        <v>9791988</v>
      </c>
      <c r="P145" s="120">
        <v>0</v>
      </c>
      <c r="Q145" s="120">
        <v>25390851</v>
      </c>
      <c r="R145" s="120">
        <v>23573293</v>
      </c>
      <c r="S145" s="47"/>
    </row>
    <row r="146" spans="1:19" ht="12.75" customHeight="1" x14ac:dyDescent="0.2">
      <c r="A146" s="501"/>
      <c r="B146" s="501"/>
      <c r="C146" s="53" t="s">
        <v>3</v>
      </c>
      <c r="D146" s="54">
        <v>14</v>
      </c>
      <c r="E146" s="55">
        <v>4803.05</v>
      </c>
      <c r="F146" s="55">
        <v>477.21</v>
      </c>
      <c r="G146" s="55">
        <v>0</v>
      </c>
      <c r="H146" s="55">
        <v>6207.16</v>
      </c>
      <c r="I146" s="55">
        <v>0</v>
      </c>
      <c r="J146" s="55">
        <v>957.29</v>
      </c>
      <c r="K146" s="56">
        <v>11487.42</v>
      </c>
      <c r="L146" s="46">
        <v>12444.71</v>
      </c>
      <c r="M146" s="117"/>
      <c r="N146" s="119">
        <v>11487.42</v>
      </c>
      <c r="O146" s="119">
        <v>5280.26</v>
      </c>
      <c r="P146" s="119"/>
      <c r="Q146" s="119">
        <v>13395.16</v>
      </c>
      <c r="R146" s="119">
        <v>12437.87</v>
      </c>
      <c r="S146" s="47"/>
    </row>
    <row r="147" spans="1:19" ht="9" customHeight="1" x14ac:dyDescent="0.2">
      <c r="A147" s="501"/>
      <c r="B147" s="501"/>
      <c r="C147" s="48" t="s">
        <v>4</v>
      </c>
      <c r="D147" s="49">
        <v>15</v>
      </c>
      <c r="E147" s="50">
        <v>9300002</v>
      </c>
      <c r="F147" s="50">
        <v>924007</v>
      </c>
      <c r="G147" s="50">
        <v>0</v>
      </c>
      <c r="H147" s="50">
        <v>12018738</v>
      </c>
      <c r="I147" s="50">
        <v>0</v>
      </c>
      <c r="J147" s="51">
        <v>1853572</v>
      </c>
      <c r="K147" s="50">
        <v>22242747</v>
      </c>
      <c r="L147" s="73">
        <v>24096319</v>
      </c>
      <c r="M147" s="118"/>
      <c r="N147" s="120">
        <v>22242747</v>
      </c>
      <c r="O147" s="120">
        <v>10224009</v>
      </c>
      <c r="P147" s="120">
        <v>0</v>
      </c>
      <c r="Q147" s="120">
        <v>25936646</v>
      </c>
      <c r="R147" s="120">
        <v>24083075</v>
      </c>
      <c r="S147" s="47"/>
    </row>
    <row r="148" spans="1:19" ht="12.75" customHeight="1" x14ac:dyDescent="0.2">
      <c r="A148" s="501"/>
      <c r="B148" s="501"/>
      <c r="C148" s="53" t="s">
        <v>3</v>
      </c>
      <c r="D148" s="54">
        <v>16</v>
      </c>
      <c r="E148" s="55">
        <v>5001.37</v>
      </c>
      <c r="F148" s="55">
        <v>495.8</v>
      </c>
      <c r="G148" s="55">
        <v>0</v>
      </c>
      <c r="H148" s="55">
        <v>6207.16</v>
      </c>
      <c r="I148" s="55">
        <v>0</v>
      </c>
      <c r="J148" s="55">
        <v>975.36</v>
      </c>
      <c r="K148" s="56">
        <v>11704.33</v>
      </c>
      <c r="L148" s="46">
        <v>12679.69</v>
      </c>
      <c r="M148" s="117"/>
      <c r="N148" s="119">
        <v>11704.33</v>
      </c>
      <c r="O148" s="119">
        <v>5497.17</v>
      </c>
      <c r="P148" s="119"/>
      <c r="Q148" s="119">
        <v>13669.18</v>
      </c>
      <c r="R148" s="119">
        <v>12693.82</v>
      </c>
      <c r="S148" s="47"/>
    </row>
    <row r="149" spans="1:19" ht="9" customHeight="1" x14ac:dyDescent="0.2">
      <c r="A149" s="501"/>
      <c r="B149" s="501"/>
      <c r="C149" s="48" t="s">
        <v>4</v>
      </c>
      <c r="D149" s="49">
        <v>17</v>
      </c>
      <c r="E149" s="50">
        <v>9684003</v>
      </c>
      <c r="F149" s="50">
        <v>960003</v>
      </c>
      <c r="G149" s="50">
        <v>0</v>
      </c>
      <c r="H149" s="50">
        <v>12018738</v>
      </c>
      <c r="I149" s="50">
        <v>0</v>
      </c>
      <c r="J149" s="51">
        <v>1888560</v>
      </c>
      <c r="K149" s="50">
        <v>22662743</v>
      </c>
      <c r="L149" s="73">
        <v>24551303</v>
      </c>
      <c r="M149" s="118"/>
      <c r="N149" s="120">
        <v>22662743</v>
      </c>
      <c r="O149" s="120">
        <v>10644005</v>
      </c>
      <c r="P149" s="120">
        <v>0</v>
      </c>
      <c r="Q149" s="120">
        <v>26467223</v>
      </c>
      <c r="R149" s="120">
        <v>24578663</v>
      </c>
      <c r="S149" s="47"/>
    </row>
    <row r="150" spans="1:19" ht="12.75" customHeight="1" x14ac:dyDescent="0.2">
      <c r="A150" s="501"/>
      <c r="B150" s="501"/>
      <c r="C150" s="53" t="s">
        <v>3</v>
      </c>
      <c r="D150" s="54">
        <v>18</v>
      </c>
      <c r="E150" s="55">
        <v>5199.6899999999996</v>
      </c>
      <c r="F150" s="55">
        <v>514.39</v>
      </c>
      <c r="G150" s="55">
        <v>0</v>
      </c>
      <c r="H150" s="55">
        <v>6207.16</v>
      </c>
      <c r="I150" s="55">
        <v>0</v>
      </c>
      <c r="J150" s="55">
        <v>993.44</v>
      </c>
      <c r="K150" s="56">
        <v>11921.24</v>
      </c>
      <c r="L150" s="46">
        <v>12914.68</v>
      </c>
      <c r="M150" s="117"/>
      <c r="N150" s="119">
        <v>11921.24</v>
      </c>
      <c r="O150" s="119">
        <v>5714.08</v>
      </c>
      <c r="P150" s="119"/>
      <c r="Q150" s="119">
        <v>13943.21</v>
      </c>
      <c r="R150" s="119">
        <v>12949.77</v>
      </c>
      <c r="S150" s="47"/>
    </row>
    <row r="151" spans="1:19" ht="9" customHeight="1" x14ac:dyDescent="0.2">
      <c r="A151" s="501"/>
      <c r="B151" s="501"/>
      <c r="C151" s="48" t="s">
        <v>4</v>
      </c>
      <c r="D151" s="49">
        <v>19</v>
      </c>
      <c r="E151" s="50">
        <v>10068004</v>
      </c>
      <c r="F151" s="50">
        <v>995998</v>
      </c>
      <c r="G151" s="50">
        <v>0</v>
      </c>
      <c r="H151" s="50">
        <v>12018738</v>
      </c>
      <c r="I151" s="50">
        <v>0</v>
      </c>
      <c r="J151" s="51">
        <v>1923568</v>
      </c>
      <c r="K151" s="50">
        <v>23082739</v>
      </c>
      <c r="L151" s="73">
        <v>25006307</v>
      </c>
      <c r="M151" s="118"/>
      <c r="N151" s="120">
        <v>23082739</v>
      </c>
      <c r="O151" s="120">
        <v>11064002</v>
      </c>
      <c r="P151" s="120">
        <v>0</v>
      </c>
      <c r="Q151" s="120">
        <v>26997819</v>
      </c>
      <c r="R151" s="120">
        <v>25074251</v>
      </c>
      <c r="S151" s="47"/>
    </row>
    <row r="152" spans="1:19" ht="12.75" customHeight="1" x14ac:dyDescent="0.2">
      <c r="A152" s="501"/>
      <c r="B152" s="501"/>
      <c r="C152" s="53" t="s">
        <v>3</v>
      </c>
      <c r="D152" s="54">
        <v>20</v>
      </c>
      <c r="E152" s="55">
        <v>5404.2</v>
      </c>
      <c r="F152" s="55">
        <v>539.17999999999995</v>
      </c>
      <c r="G152" s="55">
        <v>0</v>
      </c>
      <c r="H152" s="55">
        <v>6207.16</v>
      </c>
      <c r="I152" s="55">
        <v>0</v>
      </c>
      <c r="J152" s="55">
        <v>1012.55</v>
      </c>
      <c r="K152" s="56">
        <v>12150.54</v>
      </c>
      <c r="L152" s="46">
        <v>13163.09</v>
      </c>
      <c r="M152" s="117"/>
      <c r="N152" s="119">
        <v>12150.54</v>
      </c>
      <c r="O152" s="119">
        <v>5943.38</v>
      </c>
      <c r="P152" s="119"/>
      <c r="Q152" s="119">
        <v>14232.9</v>
      </c>
      <c r="R152" s="119">
        <v>13220.35</v>
      </c>
      <c r="S152" s="47"/>
    </row>
    <row r="153" spans="1:19" ht="9" customHeight="1" x14ac:dyDescent="0.2">
      <c r="A153" s="501"/>
      <c r="B153" s="501"/>
      <c r="C153" s="48" t="s">
        <v>4</v>
      </c>
      <c r="D153" s="49">
        <v>21</v>
      </c>
      <c r="E153" s="50">
        <v>10463990</v>
      </c>
      <c r="F153" s="50">
        <v>1043998</v>
      </c>
      <c r="G153" s="50">
        <v>0</v>
      </c>
      <c r="H153" s="50">
        <v>12018738</v>
      </c>
      <c r="I153" s="50">
        <v>0</v>
      </c>
      <c r="J153" s="51">
        <v>1960570</v>
      </c>
      <c r="K153" s="50">
        <v>23526726</v>
      </c>
      <c r="L153" s="73">
        <v>25487296</v>
      </c>
      <c r="M153" s="118"/>
      <c r="N153" s="120">
        <v>23526726</v>
      </c>
      <c r="O153" s="120">
        <v>11507988</v>
      </c>
      <c r="P153" s="120">
        <v>0</v>
      </c>
      <c r="Q153" s="120">
        <v>27558737</v>
      </c>
      <c r="R153" s="120">
        <v>25598167</v>
      </c>
      <c r="S153" s="47"/>
    </row>
    <row r="154" spans="1:19" ht="12.75" customHeight="1" x14ac:dyDescent="0.2">
      <c r="A154" s="501"/>
      <c r="B154" s="501"/>
      <c r="C154" s="53" t="s">
        <v>3</v>
      </c>
      <c r="D154" s="54">
        <v>22</v>
      </c>
      <c r="E154" s="55">
        <v>5509.56</v>
      </c>
      <c r="F154" s="55">
        <v>545.38</v>
      </c>
      <c r="G154" s="55">
        <v>0</v>
      </c>
      <c r="H154" s="55">
        <v>6207.16</v>
      </c>
      <c r="I154" s="55">
        <v>0</v>
      </c>
      <c r="J154" s="55">
        <v>1021.84</v>
      </c>
      <c r="K154" s="56">
        <v>12262.1</v>
      </c>
      <c r="L154" s="46">
        <v>13283.94</v>
      </c>
      <c r="M154" s="117"/>
      <c r="N154" s="119">
        <v>12262.1</v>
      </c>
      <c r="O154" s="119">
        <v>6054.94</v>
      </c>
      <c r="P154" s="119"/>
      <c r="Q154" s="119">
        <v>14373.83</v>
      </c>
      <c r="R154" s="119">
        <v>13351.99</v>
      </c>
      <c r="S154" s="47"/>
    </row>
    <row r="155" spans="1:19" ht="9" customHeight="1" x14ac:dyDescent="0.2">
      <c r="A155" s="501"/>
      <c r="B155" s="501"/>
      <c r="C155" s="48" t="s">
        <v>4</v>
      </c>
      <c r="D155" s="49">
        <v>23</v>
      </c>
      <c r="E155" s="50">
        <v>10667996</v>
      </c>
      <c r="F155" s="50">
        <v>1056003</v>
      </c>
      <c r="G155" s="50">
        <v>0</v>
      </c>
      <c r="H155" s="50">
        <v>12018738</v>
      </c>
      <c r="I155" s="50">
        <v>0</v>
      </c>
      <c r="J155" s="51">
        <v>1978558</v>
      </c>
      <c r="K155" s="50">
        <v>23742736</v>
      </c>
      <c r="L155" s="73">
        <v>25721295</v>
      </c>
      <c r="M155" s="118"/>
      <c r="N155" s="120">
        <v>23742736</v>
      </c>
      <c r="O155" s="120">
        <v>11723999</v>
      </c>
      <c r="P155" s="120">
        <v>0</v>
      </c>
      <c r="Q155" s="120">
        <v>27831616</v>
      </c>
      <c r="R155" s="120">
        <v>25853058</v>
      </c>
      <c r="S155" s="47"/>
    </row>
    <row r="156" spans="1:19" ht="12.75" customHeight="1" x14ac:dyDescent="0.2">
      <c r="A156" s="501"/>
      <c r="B156" s="501"/>
      <c r="C156" s="53" t="s">
        <v>3</v>
      </c>
      <c r="D156" s="54">
        <v>24</v>
      </c>
      <c r="E156" s="55">
        <v>5614.92</v>
      </c>
      <c r="F156" s="55">
        <v>557.77</v>
      </c>
      <c r="G156" s="55">
        <v>0</v>
      </c>
      <c r="H156" s="55">
        <v>6207.16</v>
      </c>
      <c r="I156" s="55">
        <v>0</v>
      </c>
      <c r="J156" s="55">
        <v>1031.6500000000001</v>
      </c>
      <c r="K156" s="56">
        <v>12379.85</v>
      </c>
      <c r="L156" s="46">
        <v>13411.5</v>
      </c>
      <c r="M156" s="117"/>
      <c r="N156" s="119">
        <v>12379.85</v>
      </c>
      <c r="O156" s="119">
        <v>6172.69</v>
      </c>
      <c r="P156" s="119"/>
      <c r="Q156" s="119">
        <v>14522.58</v>
      </c>
      <c r="R156" s="119">
        <v>13490.93</v>
      </c>
      <c r="S156" s="47"/>
    </row>
    <row r="157" spans="1:19" ht="9" customHeight="1" x14ac:dyDescent="0.2">
      <c r="A157" s="501"/>
      <c r="B157" s="501"/>
      <c r="C157" s="48" t="s">
        <v>4</v>
      </c>
      <c r="D157" s="49">
        <v>25</v>
      </c>
      <c r="E157" s="50">
        <v>10872001</v>
      </c>
      <c r="F157" s="50">
        <v>1079993</v>
      </c>
      <c r="G157" s="50">
        <v>0</v>
      </c>
      <c r="H157" s="50">
        <v>12018738</v>
      </c>
      <c r="I157" s="50">
        <v>0</v>
      </c>
      <c r="J157" s="51">
        <v>1997553</v>
      </c>
      <c r="K157" s="50">
        <v>23970732</v>
      </c>
      <c r="L157" s="73">
        <v>25968285</v>
      </c>
      <c r="M157" s="118"/>
      <c r="N157" s="120">
        <v>23970732</v>
      </c>
      <c r="O157" s="120">
        <v>11951994</v>
      </c>
      <c r="P157" s="120">
        <v>0</v>
      </c>
      <c r="Q157" s="120">
        <v>28119636</v>
      </c>
      <c r="R157" s="120">
        <v>26122083</v>
      </c>
      <c r="S157" s="47"/>
    </row>
    <row r="158" spans="1:19" ht="12.75" customHeight="1" x14ac:dyDescent="0.2">
      <c r="A158" s="501"/>
      <c r="B158" s="501"/>
      <c r="C158" s="53" t="s">
        <v>3</v>
      </c>
      <c r="D158" s="54">
        <v>26</v>
      </c>
      <c r="E158" s="55">
        <v>5726.47</v>
      </c>
      <c r="F158" s="55">
        <v>570.16999999999996</v>
      </c>
      <c r="G158" s="55">
        <v>0</v>
      </c>
      <c r="H158" s="55">
        <v>6207.16</v>
      </c>
      <c r="I158" s="55">
        <v>0</v>
      </c>
      <c r="J158" s="55">
        <v>1041.98</v>
      </c>
      <c r="K158" s="56">
        <v>12503.8</v>
      </c>
      <c r="L158" s="46">
        <v>13545.78</v>
      </c>
      <c r="M158" s="117"/>
      <c r="N158" s="119">
        <v>12503.8</v>
      </c>
      <c r="O158" s="119">
        <v>6296.64</v>
      </c>
      <c r="P158" s="119"/>
      <c r="Q158" s="119">
        <v>14679.18</v>
      </c>
      <c r="R158" s="119">
        <v>13637.2</v>
      </c>
      <c r="S158" s="47"/>
    </row>
    <row r="159" spans="1:19" ht="9" customHeight="1" x14ac:dyDescent="0.2">
      <c r="A159" s="501"/>
      <c r="B159" s="501"/>
      <c r="C159" s="48" t="s">
        <v>4</v>
      </c>
      <c r="D159" s="49">
        <v>27</v>
      </c>
      <c r="E159" s="50">
        <v>11087992</v>
      </c>
      <c r="F159" s="50">
        <v>1104003</v>
      </c>
      <c r="G159" s="50">
        <v>0</v>
      </c>
      <c r="H159" s="50">
        <v>12018738</v>
      </c>
      <c r="I159" s="50">
        <v>0</v>
      </c>
      <c r="J159" s="51">
        <v>2017555</v>
      </c>
      <c r="K159" s="50">
        <v>24210733</v>
      </c>
      <c r="L159" s="73">
        <v>26228287</v>
      </c>
      <c r="M159" s="118"/>
      <c r="N159" s="120">
        <v>24210733</v>
      </c>
      <c r="O159" s="120">
        <v>12191995</v>
      </c>
      <c r="P159" s="120">
        <v>0</v>
      </c>
      <c r="Q159" s="120">
        <v>28422856</v>
      </c>
      <c r="R159" s="120">
        <v>26405301</v>
      </c>
      <c r="S159" s="47"/>
    </row>
    <row r="160" spans="1:19" ht="12.75" customHeight="1" x14ac:dyDescent="0.2">
      <c r="A160" s="501"/>
      <c r="B160" s="501"/>
      <c r="C160" s="53" t="s">
        <v>3</v>
      </c>
      <c r="D160" s="54">
        <v>28</v>
      </c>
      <c r="E160" s="55">
        <v>5831.83</v>
      </c>
      <c r="F160" s="55">
        <v>582.55999999999995</v>
      </c>
      <c r="G160" s="55">
        <v>0</v>
      </c>
      <c r="H160" s="55">
        <v>6207.16</v>
      </c>
      <c r="I160" s="55">
        <v>0</v>
      </c>
      <c r="J160" s="55">
        <v>1051.8</v>
      </c>
      <c r="K160" s="56">
        <v>12621.55</v>
      </c>
      <c r="L160" s="46">
        <v>13673.35</v>
      </c>
      <c r="M160" s="117"/>
      <c r="N160" s="119">
        <v>12621.55</v>
      </c>
      <c r="O160" s="119">
        <v>6414.39</v>
      </c>
      <c r="P160" s="119"/>
      <c r="Q160" s="119">
        <v>14827.94</v>
      </c>
      <c r="R160" s="119">
        <v>13776.14</v>
      </c>
      <c r="S160" s="47"/>
    </row>
    <row r="161" spans="1:19" ht="9" customHeight="1" x14ac:dyDescent="0.2">
      <c r="A161" s="501"/>
      <c r="B161" s="501"/>
      <c r="C161" s="48" t="s">
        <v>4</v>
      </c>
      <c r="D161" s="49">
        <v>29</v>
      </c>
      <c r="E161" s="50">
        <v>11291997</v>
      </c>
      <c r="F161" s="50">
        <v>1127993</v>
      </c>
      <c r="G161" s="50">
        <v>0</v>
      </c>
      <c r="H161" s="50">
        <v>12018738</v>
      </c>
      <c r="I161" s="50">
        <v>0</v>
      </c>
      <c r="J161" s="51">
        <v>2036569</v>
      </c>
      <c r="K161" s="50">
        <v>24438729</v>
      </c>
      <c r="L161" s="73">
        <v>26475297</v>
      </c>
      <c r="M161" s="118"/>
      <c r="N161" s="120">
        <v>24438729</v>
      </c>
      <c r="O161" s="120">
        <v>12419991</v>
      </c>
      <c r="P161" s="120">
        <v>0</v>
      </c>
      <c r="Q161" s="120">
        <v>28710895</v>
      </c>
      <c r="R161" s="120">
        <v>26674327</v>
      </c>
      <c r="S161" s="47"/>
    </row>
    <row r="162" spans="1:19" ht="12.75" customHeight="1" x14ac:dyDescent="0.2">
      <c r="A162" s="501"/>
      <c r="B162" s="501"/>
      <c r="C162" s="53" t="s">
        <v>3</v>
      </c>
      <c r="D162" s="54">
        <v>30</v>
      </c>
      <c r="E162" s="55">
        <v>5943.39</v>
      </c>
      <c r="F162" s="55">
        <v>588.76</v>
      </c>
      <c r="G162" s="55">
        <v>0</v>
      </c>
      <c r="H162" s="55">
        <v>6207.16</v>
      </c>
      <c r="I162" s="55">
        <v>0</v>
      </c>
      <c r="J162" s="55">
        <v>1061.6099999999999</v>
      </c>
      <c r="K162" s="56">
        <v>12739.31</v>
      </c>
      <c r="L162" s="46">
        <v>13800.92</v>
      </c>
      <c r="M162" s="117"/>
      <c r="N162" s="119">
        <v>12739.31</v>
      </c>
      <c r="O162" s="119">
        <v>6532.15</v>
      </c>
      <c r="P162" s="119"/>
      <c r="Q162" s="119">
        <v>14976.71</v>
      </c>
      <c r="R162" s="119">
        <v>13915.1</v>
      </c>
      <c r="S162" s="47"/>
    </row>
    <row r="163" spans="1:19" ht="9" customHeight="1" x14ac:dyDescent="0.2">
      <c r="A163" s="501"/>
      <c r="B163" s="501"/>
      <c r="C163" s="48" t="s">
        <v>4</v>
      </c>
      <c r="D163" s="49">
        <v>31</v>
      </c>
      <c r="E163" s="50">
        <v>11508008</v>
      </c>
      <c r="F163" s="50">
        <v>1139998</v>
      </c>
      <c r="G163" s="50">
        <v>0</v>
      </c>
      <c r="H163" s="50">
        <v>12018738</v>
      </c>
      <c r="I163" s="50">
        <v>0</v>
      </c>
      <c r="J163" s="51">
        <v>2055564</v>
      </c>
      <c r="K163" s="50">
        <v>24666744</v>
      </c>
      <c r="L163" s="73">
        <v>26722307</v>
      </c>
      <c r="M163" s="118"/>
      <c r="N163" s="120">
        <v>24666744</v>
      </c>
      <c r="O163" s="120">
        <v>12648006</v>
      </c>
      <c r="P163" s="120">
        <v>0</v>
      </c>
      <c r="Q163" s="120">
        <v>28998954</v>
      </c>
      <c r="R163" s="120">
        <v>26943391</v>
      </c>
      <c r="S163" s="47"/>
    </row>
    <row r="164" spans="1:19" ht="12.75" customHeight="1" x14ac:dyDescent="0.2">
      <c r="A164" s="501"/>
      <c r="B164" s="501"/>
      <c r="C164" s="53" t="s">
        <v>3</v>
      </c>
      <c r="D164" s="54">
        <v>32</v>
      </c>
      <c r="E164" s="55">
        <v>6048.74</v>
      </c>
      <c r="F164" s="55">
        <v>601.16</v>
      </c>
      <c r="G164" s="55">
        <v>0</v>
      </c>
      <c r="H164" s="55">
        <v>6207.16</v>
      </c>
      <c r="I164" s="55">
        <v>0</v>
      </c>
      <c r="J164" s="55">
        <v>1071.42</v>
      </c>
      <c r="K164" s="56">
        <v>12857.06</v>
      </c>
      <c r="L164" s="46">
        <v>13928.48</v>
      </c>
      <c r="M164" s="117"/>
      <c r="N164" s="119">
        <v>12857.06</v>
      </c>
      <c r="O164" s="119">
        <v>6649.9</v>
      </c>
      <c r="P164" s="119"/>
      <c r="Q164" s="119">
        <v>15125.46</v>
      </c>
      <c r="R164" s="119">
        <v>14054.04</v>
      </c>
      <c r="S164" s="47"/>
    </row>
    <row r="165" spans="1:19" ht="9" customHeight="1" x14ac:dyDescent="0.2">
      <c r="A165" s="501"/>
      <c r="B165" s="501"/>
      <c r="C165" s="48" t="s">
        <v>4</v>
      </c>
      <c r="D165" s="49">
        <v>33</v>
      </c>
      <c r="E165" s="50">
        <v>11711994</v>
      </c>
      <c r="F165" s="50">
        <v>1164008</v>
      </c>
      <c r="G165" s="50">
        <v>0</v>
      </c>
      <c r="H165" s="50">
        <v>12018738</v>
      </c>
      <c r="I165" s="50">
        <v>0</v>
      </c>
      <c r="J165" s="51">
        <v>2074558</v>
      </c>
      <c r="K165" s="50">
        <v>24894740</v>
      </c>
      <c r="L165" s="73">
        <v>26969298</v>
      </c>
      <c r="M165" s="118"/>
      <c r="N165" s="120">
        <v>24894740</v>
      </c>
      <c r="O165" s="120">
        <v>12876002</v>
      </c>
      <c r="P165" s="120">
        <v>0</v>
      </c>
      <c r="Q165" s="120">
        <v>29286974</v>
      </c>
      <c r="R165" s="120">
        <v>27212416</v>
      </c>
      <c r="S165" s="47"/>
    </row>
    <row r="166" spans="1:19" ht="12.75" customHeight="1" x14ac:dyDescent="0.2">
      <c r="A166" s="501"/>
      <c r="B166" s="501"/>
      <c r="C166" s="53" t="s">
        <v>3</v>
      </c>
      <c r="D166" s="54">
        <v>34</v>
      </c>
      <c r="E166" s="55">
        <v>6160.3</v>
      </c>
      <c r="F166" s="55">
        <v>613.54999999999995</v>
      </c>
      <c r="G166" s="55">
        <v>0</v>
      </c>
      <c r="H166" s="55">
        <v>6207.16</v>
      </c>
      <c r="I166" s="55">
        <v>0</v>
      </c>
      <c r="J166" s="55">
        <v>1081.75</v>
      </c>
      <c r="K166" s="56">
        <v>12981.01</v>
      </c>
      <c r="L166" s="46">
        <v>14062.76</v>
      </c>
      <c r="M166" s="117"/>
      <c r="N166" s="119">
        <v>12981.01</v>
      </c>
      <c r="O166" s="119">
        <v>6773.85</v>
      </c>
      <c r="P166" s="119"/>
      <c r="Q166" s="119">
        <v>15282.05</v>
      </c>
      <c r="R166" s="119">
        <v>14200.3</v>
      </c>
      <c r="S166" s="47"/>
    </row>
    <row r="167" spans="1:19" ht="9" customHeight="1" x14ac:dyDescent="0.2">
      <c r="A167" s="501"/>
      <c r="B167" s="501"/>
      <c r="C167" s="48" t="s">
        <v>4</v>
      </c>
      <c r="D167" s="49">
        <v>35</v>
      </c>
      <c r="E167" s="50">
        <v>11928004</v>
      </c>
      <c r="F167" s="50">
        <v>1187998</v>
      </c>
      <c r="G167" s="50">
        <v>0</v>
      </c>
      <c r="H167" s="50">
        <v>12018738</v>
      </c>
      <c r="I167" s="50">
        <v>0</v>
      </c>
      <c r="J167" s="51">
        <v>2094560</v>
      </c>
      <c r="K167" s="50">
        <v>25134740</v>
      </c>
      <c r="L167" s="73">
        <v>27229300</v>
      </c>
      <c r="M167" s="118"/>
      <c r="N167" s="120">
        <v>25134740</v>
      </c>
      <c r="O167" s="120">
        <v>13116003</v>
      </c>
      <c r="P167" s="120">
        <v>0</v>
      </c>
      <c r="Q167" s="120">
        <v>29590175</v>
      </c>
      <c r="R167" s="120">
        <v>27495615</v>
      </c>
      <c r="S167" s="47"/>
    </row>
    <row r="168" spans="1:19" ht="12.75" customHeight="1" x14ac:dyDescent="0.2">
      <c r="A168" s="501"/>
      <c r="B168" s="501"/>
      <c r="C168" s="53" t="s">
        <v>3</v>
      </c>
      <c r="D168" s="54">
        <v>36</v>
      </c>
      <c r="E168" s="55">
        <v>6265.66</v>
      </c>
      <c r="F168" s="55">
        <v>625.95000000000005</v>
      </c>
      <c r="G168" s="55">
        <v>0</v>
      </c>
      <c r="H168" s="55">
        <v>6207.16</v>
      </c>
      <c r="I168" s="55">
        <v>0</v>
      </c>
      <c r="J168" s="55">
        <v>1091.56</v>
      </c>
      <c r="K168" s="56">
        <v>13098.77</v>
      </c>
      <c r="L168" s="46">
        <v>14190.33</v>
      </c>
      <c r="M168" s="117"/>
      <c r="N168" s="119">
        <v>13098.77</v>
      </c>
      <c r="O168" s="119">
        <v>6891.61</v>
      </c>
      <c r="P168" s="119"/>
      <c r="Q168" s="119">
        <v>15430.82</v>
      </c>
      <c r="R168" s="119">
        <v>14339.26</v>
      </c>
      <c r="S168" s="47"/>
    </row>
    <row r="169" spans="1:19" ht="9" customHeight="1" x14ac:dyDescent="0.2">
      <c r="A169" s="501"/>
      <c r="B169" s="501"/>
      <c r="C169" s="48" t="s">
        <v>4</v>
      </c>
      <c r="D169" s="49">
        <v>37</v>
      </c>
      <c r="E169" s="50">
        <v>12132009</v>
      </c>
      <c r="F169" s="50">
        <v>1212008</v>
      </c>
      <c r="G169" s="50">
        <v>0</v>
      </c>
      <c r="H169" s="50">
        <v>12018738</v>
      </c>
      <c r="I169" s="50">
        <v>0</v>
      </c>
      <c r="J169" s="51">
        <v>2113555</v>
      </c>
      <c r="K169" s="50">
        <v>25362755</v>
      </c>
      <c r="L169" s="73">
        <v>27476310</v>
      </c>
      <c r="M169" s="118"/>
      <c r="N169" s="120">
        <v>25362755</v>
      </c>
      <c r="O169" s="120">
        <v>13344018</v>
      </c>
      <c r="P169" s="120">
        <v>0</v>
      </c>
      <c r="Q169" s="120">
        <v>29878234</v>
      </c>
      <c r="R169" s="120">
        <v>27764679</v>
      </c>
      <c r="S169" s="47"/>
    </row>
    <row r="170" spans="1:19" ht="12.75" customHeight="1" x14ac:dyDescent="0.2">
      <c r="A170" s="501"/>
      <c r="B170" s="501"/>
      <c r="C170" s="53" t="s">
        <v>3</v>
      </c>
      <c r="D170" s="54">
        <v>38</v>
      </c>
      <c r="E170" s="55">
        <v>6377.21</v>
      </c>
      <c r="F170" s="55">
        <v>632.14</v>
      </c>
      <c r="G170" s="55">
        <v>0</v>
      </c>
      <c r="H170" s="55">
        <v>6207.16</v>
      </c>
      <c r="I170" s="55">
        <v>0</v>
      </c>
      <c r="J170" s="55">
        <v>1101.3800000000001</v>
      </c>
      <c r="K170" s="56">
        <v>13216.51</v>
      </c>
      <c r="L170" s="46">
        <v>14317.89</v>
      </c>
      <c r="M170" s="117"/>
      <c r="N170" s="119">
        <v>13216.51</v>
      </c>
      <c r="O170" s="119">
        <v>7009.35</v>
      </c>
      <c r="P170" s="119"/>
      <c r="Q170" s="119">
        <v>15579.57</v>
      </c>
      <c r="R170" s="119">
        <v>14478.19</v>
      </c>
      <c r="S170" s="47"/>
    </row>
    <row r="171" spans="1:19" ht="9" customHeight="1" x14ac:dyDescent="0.2">
      <c r="A171" s="501"/>
      <c r="B171" s="501"/>
      <c r="C171" s="48" t="s">
        <v>4</v>
      </c>
      <c r="D171" s="49">
        <v>39</v>
      </c>
      <c r="E171" s="50">
        <v>12348000</v>
      </c>
      <c r="F171" s="50">
        <v>1223994</v>
      </c>
      <c r="G171" s="50">
        <v>0</v>
      </c>
      <c r="H171" s="50">
        <v>12018738</v>
      </c>
      <c r="I171" s="50">
        <v>0</v>
      </c>
      <c r="J171" s="51">
        <v>2132569</v>
      </c>
      <c r="K171" s="50">
        <v>25590732</v>
      </c>
      <c r="L171" s="73">
        <v>27723301</v>
      </c>
      <c r="M171" s="118"/>
      <c r="N171" s="120">
        <v>25590732</v>
      </c>
      <c r="O171" s="120">
        <v>13571994</v>
      </c>
      <c r="P171" s="120">
        <v>0</v>
      </c>
      <c r="Q171" s="120">
        <v>30166254</v>
      </c>
      <c r="R171" s="120">
        <v>28033685</v>
      </c>
      <c r="S171" s="47"/>
    </row>
    <row r="172" spans="1:19" ht="12.75" customHeight="1" x14ac:dyDescent="0.2">
      <c r="A172" s="501"/>
      <c r="B172" s="501"/>
      <c r="C172" s="53" t="s">
        <v>3</v>
      </c>
      <c r="D172" s="54">
        <v>40</v>
      </c>
      <c r="E172" s="55">
        <v>6482.57</v>
      </c>
      <c r="F172" s="55">
        <v>644.54</v>
      </c>
      <c r="G172" s="55">
        <v>0</v>
      </c>
      <c r="H172" s="55">
        <v>6207.16</v>
      </c>
      <c r="I172" s="55">
        <v>0</v>
      </c>
      <c r="J172" s="55">
        <v>1111.19</v>
      </c>
      <c r="K172" s="56">
        <v>13334.27</v>
      </c>
      <c r="L172" s="46">
        <v>14445.46</v>
      </c>
      <c r="M172" s="117"/>
      <c r="N172" s="119">
        <v>13334.27</v>
      </c>
      <c r="O172" s="119">
        <v>7127.11</v>
      </c>
      <c r="P172" s="119"/>
      <c r="Q172" s="119">
        <v>15728.34</v>
      </c>
      <c r="R172" s="119">
        <v>14617.15</v>
      </c>
      <c r="S172" s="47"/>
    </row>
    <row r="173" spans="1:19" ht="9" customHeight="1" x14ac:dyDescent="0.2">
      <c r="A173" s="502"/>
      <c r="B173" s="502"/>
      <c r="C173" s="58"/>
      <c r="D173" s="59"/>
      <c r="E173" s="61">
        <v>12552006</v>
      </c>
      <c r="F173" s="61">
        <v>1248003</v>
      </c>
      <c r="G173" s="61">
        <v>0</v>
      </c>
      <c r="H173" s="61">
        <v>12018738</v>
      </c>
      <c r="I173" s="61">
        <v>0</v>
      </c>
      <c r="J173" s="60">
        <v>2151564</v>
      </c>
      <c r="K173" s="61">
        <v>25818747</v>
      </c>
      <c r="L173" s="73">
        <v>27970311</v>
      </c>
      <c r="M173" s="118"/>
      <c r="N173" s="120">
        <v>25818747</v>
      </c>
      <c r="O173" s="120">
        <v>13800009</v>
      </c>
      <c r="P173" s="120">
        <v>0</v>
      </c>
      <c r="Q173" s="120">
        <v>30454313</v>
      </c>
      <c r="R173" s="120">
        <v>28302749</v>
      </c>
      <c r="S173" s="47"/>
    </row>
    <row r="174" spans="1:19" ht="12.75" customHeight="1" x14ac:dyDescent="0.2">
      <c r="A174" s="492">
        <v>33970</v>
      </c>
      <c r="B174" s="492">
        <v>34424</v>
      </c>
      <c r="C174" s="42" t="s">
        <v>3</v>
      </c>
      <c r="D174" s="43">
        <v>0</v>
      </c>
      <c r="E174" s="44">
        <v>3390.02</v>
      </c>
      <c r="F174" s="44">
        <v>334.66</v>
      </c>
      <c r="G174" s="44">
        <v>123.95</v>
      </c>
      <c r="H174" s="44">
        <v>6207.16</v>
      </c>
      <c r="I174" s="44">
        <v>0</v>
      </c>
      <c r="J174" s="44">
        <v>837.98</v>
      </c>
      <c r="K174" s="45">
        <v>10055.790000000001</v>
      </c>
      <c r="L174" s="46">
        <v>10893.77</v>
      </c>
      <c r="M174" s="117"/>
      <c r="N174" s="119">
        <v>10055.790000000001</v>
      </c>
      <c r="O174" s="119">
        <v>3848.63</v>
      </c>
      <c r="P174" s="119"/>
      <c r="Q174" s="119">
        <v>11586.52</v>
      </c>
      <c r="R174" s="119">
        <v>10748.54</v>
      </c>
      <c r="S174" s="47"/>
    </row>
    <row r="175" spans="1:19" ht="9" customHeight="1" x14ac:dyDescent="0.2">
      <c r="A175" s="525"/>
      <c r="B175" s="525"/>
      <c r="C175" s="48" t="s">
        <v>4</v>
      </c>
      <c r="D175" s="49">
        <v>1</v>
      </c>
      <c r="E175" s="50">
        <v>6563994</v>
      </c>
      <c r="F175" s="50">
        <v>647992</v>
      </c>
      <c r="G175" s="50">
        <v>240001</v>
      </c>
      <c r="H175" s="50">
        <v>12018738</v>
      </c>
      <c r="I175" s="50">
        <v>0</v>
      </c>
      <c r="J175" s="51">
        <v>1622556</v>
      </c>
      <c r="K175" s="50">
        <v>19470725</v>
      </c>
      <c r="L175" s="73">
        <v>21093280</v>
      </c>
      <c r="M175" s="118"/>
      <c r="N175" s="120">
        <v>19470725</v>
      </c>
      <c r="O175" s="120">
        <v>7451987</v>
      </c>
      <c r="P175" s="120">
        <v>0</v>
      </c>
      <c r="Q175" s="120">
        <v>22434631</v>
      </c>
      <c r="R175" s="120">
        <v>20812076</v>
      </c>
      <c r="S175" s="47"/>
    </row>
    <row r="176" spans="1:19" ht="12.75" customHeight="1" x14ac:dyDescent="0.2">
      <c r="A176" s="500">
        <v>33970</v>
      </c>
      <c r="B176" s="500">
        <v>34424</v>
      </c>
      <c r="C176" s="53" t="s">
        <v>3</v>
      </c>
      <c r="D176" s="54">
        <v>2</v>
      </c>
      <c r="E176" s="55">
        <v>3557.36</v>
      </c>
      <c r="F176" s="55">
        <v>353.26</v>
      </c>
      <c r="G176" s="55">
        <v>123.95</v>
      </c>
      <c r="H176" s="55">
        <v>6207.16</v>
      </c>
      <c r="I176" s="55">
        <v>0</v>
      </c>
      <c r="J176" s="55">
        <v>853.48</v>
      </c>
      <c r="K176" s="56">
        <v>10241.73</v>
      </c>
      <c r="L176" s="46">
        <v>11095.21</v>
      </c>
      <c r="M176" s="117"/>
      <c r="N176" s="119">
        <v>10241.73</v>
      </c>
      <c r="O176" s="119">
        <v>4034.57</v>
      </c>
      <c r="P176" s="119"/>
      <c r="Q176" s="119">
        <v>11821.43</v>
      </c>
      <c r="R176" s="119">
        <v>10967.95</v>
      </c>
      <c r="S176" s="47"/>
    </row>
    <row r="177" spans="1:19" ht="9" customHeight="1" x14ac:dyDescent="0.2">
      <c r="A177" s="500"/>
      <c r="B177" s="500"/>
      <c r="C177" s="48" t="s">
        <v>4</v>
      </c>
      <c r="D177" s="49">
        <v>3</v>
      </c>
      <c r="E177" s="50">
        <v>6888009</v>
      </c>
      <c r="F177" s="50">
        <v>684007</v>
      </c>
      <c r="G177" s="50">
        <v>240001</v>
      </c>
      <c r="H177" s="50">
        <v>12018738</v>
      </c>
      <c r="I177" s="50">
        <v>0</v>
      </c>
      <c r="J177" s="51">
        <v>1652568</v>
      </c>
      <c r="K177" s="50">
        <v>19830755</v>
      </c>
      <c r="L177" s="73">
        <v>21483322</v>
      </c>
      <c r="M177" s="118"/>
      <c r="N177" s="120">
        <v>19830755</v>
      </c>
      <c r="O177" s="120">
        <v>7812017</v>
      </c>
      <c r="P177" s="120">
        <v>0</v>
      </c>
      <c r="Q177" s="120">
        <v>22889480</v>
      </c>
      <c r="R177" s="120">
        <v>21236913</v>
      </c>
      <c r="S177" s="47"/>
    </row>
    <row r="178" spans="1:19" ht="12.75" customHeight="1" x14ac:dyDescent="0.2">
      <c r="A178" s="501"/>
      <c r="B178" s="501"/>
      <c r="C178" s="53" t="s">
        <v>3</v>
      </c>
      <c r="D178" s="54">
        <v>4</v>
      </c>
      <c r="E178" s="55">
        <v>3730.88</v>
      </c>
      <c r="F178" s="55">
        <v>371.85</v>
      </c>
      <c r="G178" s="55">
        <v>123.95</v>
      </c>
      <c r="H178" s="55">
        <v>6207.16</v>
      </c>
      <c r="I178" s="55">
        <v>0</v>
      </c>
      <c r="J178" s="55">
        <v>869.49</v>
      </c>
      <c r="K178" s="56">
        <v>10433.84</v>
      </c>
      <c r="L178" s="46">
        <v>11303.33</v>
      </c>
      <c r="M178" s="117"/>
      <c r="N178" s="119">
        <v>10433.84</v>
      </c>
      <c r="O178" s="119">
        <v>4226.68</v>
      </c>
      <c r="P178" s="119"/>
      <c r="Q178" s="119">
        <v>12064.13</v>
      </c>
      <c r="R178" s="119">
        <v>11194.64</v>
      </c>
      <c r="S178" s="47"/>
    </row>
    <row r="179" spans="1:19" ht="9" customHeight="1" x14ac:dyDescent="0.2">
      <c r="A179" s="501"/>
      <c r="B179" s="501"/>
      <c r="C179" s="48" t="s">
        <v>4</v>
      </c>
      <c r="D179" s="49">
        <v>5</v>
      </c>
      <c r="E179" s="50">
        <v>7223991</v>
      </c>
      <c r="F179" s="50">
        <v>720002</v>
      </c>
      <c r="G179" s="50">
        <v>240001</v>
      </c>
      <c r="H179" s="50">
        <v>12018738</v>
      </c>
      <c r="I179" s="50">
        <v>0</v>
      </c>
      <c r="J179" s="51">
        <v>1683567</v>
      </c>
      <c r="K179" s="50">
        <v>20202731</v>
      </c>
      <c r="L179" s="73">
        <v>21886299</v>
      </c>
      <c r="M179" s="118"/>
      <c r="N179" s="120">
        <v>20202731</v>
      </c>
      <c r="O179" s="120">
        <v>8183994</v>
      </c>
      <c r="P179" s="120">
        <v>0</v>
      </c>
      <c r="Q179" s="120">
        <v>23359413</v>
      </c>
      <c r="R179" s="120">
        <v>21675846</v>
      </c>
      <c r="S179" s="47"/>
    </row>
    <row r="180" spans="1:19" ht="12.75" customHeight="1" x14ac:dyDescent="0.2">
      <c r="A180" s="501"/>
      <c r="B180" s="501"/>
      <c r="C180" s="53" t="s">
        <v>3</v>
      </c>
      <c r="D180" s="54">
        <v>6</v>
      </c>
      <c r="E180" s="55">
        <v>4003.57</v>
      </c>
      <c r="F180" s="55">
        <v>396.64</v>
      </c>
      <c r="G180" s="55">
        <v>123.95</v>
      </c>
      <c r="H180" s="55">
        <v>6207.16</v>
      </c>
      <c r="I180" s="55">
        <v>0</v>
      </c>
      <c r="J180" s="55">
        <v>894.28</v>
      </c>
      <c r="K180" s="56">
        <v>10731.32</v>
      </c>
      <c r="L180" s="46">
        <v>11625.6</v>
      </c>
      <c r="M180" s="117"/>
      <c r="N180" s="119">
        <v>10731.32</v>
      </c>
      <c r="O180" s="119">
        <v>4524.16</v>
      </c>
      <c r="P180" s="119"/>
      <c r="Q180" s="119">
        <v>12439.95</v>
      </c>
      <c r="R180" s="119">
        <v>11545.67</v>
      </c>
      <c r="S180" s="47"/>
    </row>
    <row r="181" spans="1:19" ht="9" customHeight="1" x14ac:dyDescent="0.2">
      <c r="A181" s="501"/>
      <c r="B181" s="501"/>
      <c r="C181" s="48" t="s">
        <v>4</v>
      </c>
      <c r="D181" s="49">
        <v>7</v>
      </c>
      <c r="E181" s="50">
        <v>7751992</v>
      </c>
      <c r="F181" s="50">
        <v>768002</v>
      </c>
      <c r="G181" s="50">
        <v>240001</v>
      </c>
      <c r="H181" s="50">
        <v>12018738</v>
      </c>
      <c r="I181" s="50">
        <v>0</v>
      </c>
      <c r="J181" s="51">
        <v>1731568</v>
      </c>
      <c r="K181" s="50">
        <v>20778733</v>
      </c>
      <c r="L181" s="73">
        <v>22510301</v>
      </c>
      <c r="M181" s="118"/>
      <c r="N181" s="120">
        <v>20778733</v>
      </c>
      <c r="O181" s="120">
        <v>8759995</v>
      </c>
      <c r="P181" s="120">
        <v>0</v>
      </c>
      <c r="Q181" s="120">
        <v>24087102</v>
      </c>
      <c r="R181" s="120">
        <v>22355534</v>
      </c>
      <c r="S181" s="47"/>
    </row>
    <row r="182" spans="1:19" ht="12.75" customHeight="1" x14ac:dyDescent="0.2">
      <c r="A182" s="501"/>
      <c r="B182" s="501"/>
      <c r="C182" s="53" t="s">
        <v>3</v>
      </c>
      <c r="D182" s="54">
        <v>8</v>
      </c>
      <c r="E182" s="55">
        <v>4201.8900000000003</v>
      </c>
      <c r="F182" s="55">
        <v>415.23</v>
      </c>
      <c r="G182" s="55">
        <v>123.95</v>
      </c>
      <c r="H182" s="55">
        <v>6207.16</v>
      </c>
      <c r="I182" s="55">
        <v>0</v>
      </c>
      <c r="J182" s="55">
        <v>912.35</v>
      </c>
      <c r="K182" s="56">
        <v>10948.23</v>
      </c>
      <c r="L182" s="46">
        <v>11860.58</v>
      </c>
      <c r="M182" s="117"/>
      <c r="N182" s="119">
        <v>10948.23</v>
      </c>
      <c r="O182" s="119">
        <v>4741.07</v>
      </c>
      <c r="P182" s="119"/>
      <c r="Q182" s="119">
        <v>12713.97</v>
      </c>
      <c r="R182" s="119">
        <v>11801.62</v>
      </c>
      <c r="S182" s="47"/>
    </row>
    <row r="183" spans="1:19" ht="9" customHeight="1" x14ac:dyDescent="0.2">
      <c r="A183" s="501"/>
      <c r="B183" s="501"/>
      <c r="C183" s="48" t="s">
        <v>4</v>
      </c>
      <c r="D183" s="49">
        <v>9</v>
      </c>
      <c r="E183" s="50">
        <v>8135994</v>
      </c>
      <c r="F183" s="50">
        <v>803997</v>
      </c>
      <c r="G183" s="50">
        <v>240001</v>
      </c>
      <c r="H183" s="50">
        <v>12018738</v>
      </c>
      <c r="I183" s="50">
        <v>0</v>
      </c>
      <c r="J183" s="51">
        <v>1766556</v>
      </c>
      <c r="K183" s="50">
        <v>21198729</v>
      </c>
      <c r="L183" s="73">
        <v>22965285</v>
      </c>
      <c r="M183" s="118"/>
      <c r="N183" s="120">
        <v>21198729</v>
      </c>
      <c r="O183" s="120">
        <v>9179992</v>
      </c>
      <c r="P183" s="120">
        <v>0</v>
      </c>
      <c r="Q183" s="120">
        <v>24617679</v>
      </c>
      <c r="R183" s="120">
        <v>22851123</v>
      </c>
      <c r="S183" s="47"/>
    </row>
    <row r="184" spans="1:19" ht="12.75" customHeight="1" x14ac:dyDescent="0.2">
      <c r="A184" s="501"/>
      <c r="B184" s="501"/>
      <c r="C184" s="53" t="s">
        <v>3</v>
      </c>
      <c r="D184" s="54">
        <v>10</v>
      </c>
      <c r="E184" s="55">
        <v>4400.21</v>
      </c>
      <c r="F184" s="55">
        <v>440.02</v>
      </c>
      <c r="G184" s="55">
        <v>123.95</v>
      </c>
      <c r="H184" s="55">
        <v>6207.16</v>
      </c>
      <c r="I184" s="55">
        <v>0</v>
      </c>
      <c r="J184" s="55">
        <v>930.95</v>
      </c>
      <c r="K184" s="56">
        <v>11171.34</v>
      </c>
      <c r="L184" s="46">
        <v>12102.29</v>
      </c>
      <c r="M184" s="117"/>
      <c r="N184" s="119">
        <v>11171.34</v>
      </c>
      <c r="O184" s="119">
        <v>4964.18</v>
      </c>
      <c r="P184" s="119"/>
      <c r="Q184" s="119">
        <v>12995.84</v>
      </c>
      <c r="R184" s="119">
        <v>12064.89</v>
      </c>
      <c r="S184" s="47"/>
    </row>
    <row r="185" spans="1:19" ht="9" customHeight="1" x14ac:dyDescent="0.2">
      <c r="A185" s="501"/>
      <c r="B185" s="501"/>
      <c r="C185" s="48" t="s">
        <v>4</v>
      </c>
      <c r="D185" s="49">
        <v>11</v>
      </c>
      <c r="E185" s="50">
        <v>8519995</v>
      </c>
      <c r="F185" s="50">
        <v>851998</v>
      </c>
      <c r="G185" s="50">
        <v>240001</v>
      </c>
      <c r="H185" s="50">
        <v>12018738</v>
      </c>
      <c r="I185" s="50">
        <v>0</v>
      </c>
      <c r="J185" s="51">
        <v>1802571</v>
      </c>
      <c r="K185" s="50">
        <v>21630731</v>
      </c>
      <c r="L185" s="73">
        <v>23433301</v>
      </c>
      <c r="M185" s="118"/>
      <c r="N185" s="120">
        <v>21630731</v>
      </c>
      <c r="O185" s="120">
        <v>9611993</v>
      </c>
      <c r="P185" s="120">
        <v>0</v>
      </c>
      <c r="Q185" s="120">
        <v>25163455</v>
      </c>
      <c r="R185" s="120">
        <v>23360885</v>
      </c>
      <c r="S185" s="47"/>
    </row>
    <row r="186" spans="1:19" ht="12.75" customHeight="1" x14ac:dyDescent="0.2">
      <c r="A186" s="501"/>
      <c r="B186" s="501"/>
      <c r="C186" s="53" t="s">
        <v>3</v>
      </c>
      <c r="D186" s="54">
        <v>12</v>
      </c>
      <c r="E186" s="55">
        <v>4598.53</v>
      </c>
      <c r="F186" s="55">
        <v>458.61</v>
      </c>
      <c r="G186" s="55">
        <v>123.95</v>
      </c>
      <c r="H186" s="55">
        <v>6207.16</v>
      </c>
      <c r="I186" s="55">
        <v>0</v>
      </c>
      <c r="J186" s="55">
        <v>949.02</v>
      </c>
      <c r="K186" s="56">
        <v>11388.25</v>
      </c>
      <c r="L186" s="46">
        <v>12337.27</v>
      </c>
      <c r="M186" s="117"/>
      <c r="N186" s="119">
        <v>11388.25</v>
      </c>
      <c r="O186" s="119">
        <v>5181.09</v>
      </c>
      <c r="P186" s="119"/>
      <c r="Q186" s="119">
        <v>13269.87</v>
      </c>
      <c r="R186" s="119">
        <v>12320.85</v>
      </c>
      <c r="S186" s="47"/>
    </row>
    <row r="187" spans="1:19" ht="9" customHeight="1" x14ac:dyDescent="0.2">
      <c r="A187" s="501"/>
      <c r="B187" s="501"/>
      <c r="C187" s="48" t="s">
        <v>4</v>
      </c>
      <c r="D187" s="49">
        <v>13</v>
      </c>
      <c r="E187" s="50">
        <v>8903996</v>
      </c>
      <c r="F187" s="50">
        <v>887993</v>
      </c>
      <c r="G187" s="50">
        <v>240001</v>
      </c>
      <c r="H187" s="50">
        <v>12018738</v>
      </c>
      <c r="I187" s="50">
        <v>0</v>
      </c>
      <c r="J187" s="51">
        <v>1837559</v>
      </c>
      <c r="K187" s="50">
        <v>22050727</v>
      </c>
      <c r="L187" s="73">
        <v>23888286</v>
      </c>
      <c r="M187" s="118"/>
      <c r="N187" s="120">
        <v>22050727</v>
      </c>
      <c r="O187" s="120">
        <v>10031989</v>
      </c>
      <c r="P187" s="120">
        <v>0</v>
      </c>
      <c r="Q187" s="120">
        <v>25694051</v>
      </c>
      <c r="R187" s="120">
        <v>23856492</v>
      </c>
      <c r="S187" s="47"/>
    </row>
    <row r="188" spans="1:19" ht="12.75" customHeight="1" x14ac:dyDescent="0.2">
      <c r="A188" s="501"/>
      <c r="B188" s="501"/>
      <c r="C188" s="53" t="s">
        <v>3</v>
      </c>
      <c r="D188" s="54">
        <v>14</v>
      </c>
      <c r="E188" s="55">
        <v>4803.05</v>
      </c>
      <c r="F188" s="55">
        <v>477.21</v>
      </c>
      <c r="G188" s="55">
        <v>123.95</v>
      </c>
      <c r="H188" s="55">
        <v>6207.16</v>
      </c>
      <c r="I188" s="55">
        <v>0</v>
      </c>
      <c r="J188" s="55">
        <v>967.61</v>
      </c>
      <c r="K188" s="56">
        <v>11611.37</v>
      </c>
      <c r="L188" s="46">
        <v>12578.98</v>
      </c>
      <c r="M188" s="117"/>
      <c r="N188" s="119">
        <v>11611.37</v>
      </c>
      <c r="O188" s="119">
        <v>5404.21</v>
      </c>
      <c r="P188" s="119"/>
      <c r="Q188" s="119">
        <v>13551.74</v>
      </c>
      <c r="R188" s="119">
        <v>12584.13</v>
      </c>
      <c r="S188" s="47"/>
    </row>
    <row r="189" spans="1:19" ht="9" customHeight="1" x14ac:dyDescent="0.2">
      <c r="A189" s="501"/>
      <c r="B189" s="501"/>
      <c r="C189" s="48" t="s">
        <v>4</v>
      </c>
      <c r="D189" s="49">
        <v>15</v>
      </c>
      <c r="E189" s="50">
        <v>9300002</v>
      </c>
      <c r="F189" s="50">
        <v>924007</v>
      </c>
      <c r="G189" s="50">
        <v>240001</v>
      </c>
      <c r="H189" s="50">
        <v>12018738</v>
      </c>
      <c r="I189" s="50">
        <v>0</v>
      </c>
      <c r="J189" s="51">
        <v>1873554</v>
      </c>
      <c r="K189" s="50">
        <v>22482747</v>
      </c>
      <c r="L189" s="73">
        <v>24356302</v>
      </c>
      <c r="M189" s="118"/>
      <c r="N189" s="120">
        <v>22482747</v>
      </c>
      <c r="O189" s="120">
        <v>10464010</v>
      </c>
      <c r="P189" s="120">
        <v>0</v>
      </c>
      <c r="Q189" s="120">
        <v>26239828</v>
      </c>
      <c r="R189" s="120">
        <v>24366273</v>
      </c>
      <c r="S189" s="47"/>
    </row>
    <row r="190" spans="1:19" ht="12.75" customHeight="1" x14ac:dyDescent="0.2">
      <c r="A190" s="501"/>
      <c r="B190" s="501"/>
      <c r="C190" s="53" t="s">
        <v>3</v>
      </c>
      <c r="D190" s="54">
        <v>16</v>
      </c>
      <c r="E190" s="55">
        <v>5001.37</v>
      </c>
      <c r="F190" s="55">
        <v>495.8</v>
      </c>
      <c r="G190" s="55">
        <v>123.95</v>
      </c>
      <c r="H190" s="55">
        <v>6207.16</v>
      </c>
      <c r="I190" s="55">
        <v>0</v>
      </c>
      <c r="J190" s="55">
        <v>985.69</v>
      </c>
      <c r="K190" s="56">
        <v>11828.28</v>
      </c>
      <c r="L190" s="46">
        <v>12813.97</v>
      </c>
      <c r="M190" s="117"/>
      <c r="N190" s="119">
        <v>11828.28</v>
      </c>
      <c r="O190" s="119">
        <v>5621.12</v>
      </c>
      <c r="P190" s="119"/>
      <c r="Q190" s="119">
        <v>13825.77</v>
      </c>
      <c r="R190" s="119">
        <v>12840.08</v>
      </c>
      <c r="S190" s="47"/>
    </row>
    <row r="191" spans="1:19" ht="9" customHeight="1" x14ac:dyDescent="0.2">
      <c r="A191" s="501"/>
      <c r="B191" s="501"/>
      <c r="C191" s="48" t="s">
        <v>4</v>
      </c>
      <c r="D191" s="49">
        <v>17</v>
      </c>
      <c r="E191" s="50">
        <v>9684003</v>
      </c>
      <c r="F191" s="50">
        <v>960003</v>
      </c>
      <c r="G191" s="50">
        <v>240001</v>
      </c>
      <c r="H191" s="50">
        <v>12018738</v>
      </c>
      <c r="I191" s="50">
        <v>0</v>
      </c>
      <c r="J191" s="51">
        <v>1908562</v>
      </c>
      <c r="K191" s="50">
        <v>22902744</v>
      </c>
      <c r="L191" s="73">
        <v>24811306</v>
      </c>
      <c r="M191" s="118"/>
      <c r="N191" s="120">
        <v>22902744</v>
      </c>
      <c r="O191" s="120">
        <v>10884006</v>
      </c>
      <c r="P191" s="120">
        <v>0</v>
      </c>
      <c r="Q191" s="120">
        <v>26770424</v>
      </c>
      <c r="R191" s="120">
        <v>24861862</v>
      </c>
      <c r="S191" s="47"/>
    </row>
    <row r="192" spans="1:19" ht="12.75" customHeight="1" x14ac:dyDescent="0.2">
      <c r="A192" s="501"/>
      <c r="B192" s="501"/>
      <c r="C192" s="53" t="s">
        <v>3</v>
      </c>
      <c r="D192" s="54">
        <v>18</v>
      </c>
      <c r="E192" s="55">
        <v>5199.6899999999996</v>
      </c>
      <c r="F192" s="55">
        <v>514.39</v>
      </c>
      <c r="G192" s="55">
        <v>123.95</v>
      </c>
      <c r="H192" s="55">
        <v>6207.16</v>
      </c>
      <c r="I192" s="55">
        <v>0</v>
      </c>
      <c r="J192" s="55">
        <v>1003.77</v>
      </c>
      <c r="K192" s="56">
        <v>12045.19</v>
      </c>
      <c r="L192" s="46">
        <v>13048.96</v>
      </c>
      <c r="M192" s="117"/>
      <c r="N192" s="119">
        <v>12045.19</v>
      </c>
      <c r="O192" s="119">
        <v>5838.03</v>
      </c>
      <c r="P192" s="119"/>
      <c r="Q192" s="119">
        <v>14099.81</v>
      </c>
      <c r="R192" s="119">
        <v>13096.04</v>
      </c>
      <c r="S192" s="47"/>
    </row>
    <row r="193" spans="1:19" ht="9" customHeight="1" x14ac:dyDescent="0.2">
      <c r="A193" s="501"/>
      <c r="B193" s="501"/>
      <c r="C193" s="48" t="s">
        <v>4</v>
      </c>
      <c r="D193" s="49">
        <v>19</v>
      </c>
      <c r="E193" s="50">
        <v>10068004</v>
      </c>
      <c r="F193" s="50">
        <v>995998</v>
      </c>
      <c r="G193" s="50">
        <v>240001</v>
      </c>
      <c r="H193" s="50">
        <v>12018738</v>
      </c>
      <c r="I193" s="50">
        <v>0</v>
      </c>
      <c r="J193" s="51">
        <v>1943570</v>
      </c>
      <c r="K193" s="50">
        <v>23322740</v>
      </c>
      <c r="L193" s="73">
        <v>25266310</v>
      </c>
      <c r="M193" s="118"/>
      <c r="N193" s="120">
        <v>23322740</v>
      </c>
      <c r="O193" s="120">
        <v>11304002</v>
      </c>
      <c r="P193" s="120">
        <v>0</v>
      </c>
      <c r="Q193" s="120">
        <v>27301039</v>
      </c>
      <c r="R193" s="120">
        <v>25357469</v>
      </c>
      <c r="S193" s="47"/>
    </row>
    <row r="194" spans="1:19" ht="12.75" customHeight="1" x14ac:dyDescent="0.2">
      <c r="A194" s="501"/>
      <c r="B194" s="501"/>
      <c r="C194" s="53" t="s">
        <v>3</v>
      </c>
      <c r="D194" s="54">
        <v>20</v>
      </c>
      <c r="E194" s="55">
        <v>5404.2</v>
      </c>
      <c r="F194" s="55">
        <v>539.17999999999995</v>
      </c>
      <c r="G194" s="55">
        <v>123.95</v>
      </c>
      <c r="H194" s="55">
        <v>6207.16</v>
      </c>
      <c r="I194" s="55">
        <v>0</v>
      </c>
      <c r="J194" s="55">
        <v>1022.87</v>
      </c>
      <c r="K194" s="56">
        <v>12274.49</v>
      </c>
      <c r="L194" s="46">
        <v>13297.36</v>
      </c>
      <c r="M194" s="117"/>
      <c r="N194" s="119">
        <v>12274.49</v>
      </c>
      <c r="O194" s="119">
        <v>6067.33</v>
      </c>
      <c r="P194" s="119"/>
      <c r="Q194" s="119">
        <v>14389.48</v>
      </c>
      <c r="R194" s="119">
        <v>13366.61</v>
      </c>
      <c r="S194" s="47"/>
    </row>
    <row r="195" spans="1:19" ht="9" customHeight="1" x14ac:dyDescent="0.2">
      <c r="A195" s="501"/>
      <c r="B195" s="501"/>
      <c r="C195" s="48" t="s">
        <v>4</v>
      </c>
      <c r="D195" s="49">
        <v>21</v>
      </c>
      <c r="E195" s="50">
        <v>10463990</v>
      </c>
      <c r="F195" s="50">
        <v>1043998</v>
      </c>
      <c r="G195" s="50">
        <v>240001</v>
      </c>
      <c r="H195" s="50">
        <v>12018738</v>
      </c>
      <c r="I195" s="50">
        <v>0</v>
      </c>
      <c r="J195" s="51">
        <v>1980552</v>
      </c>
      <c r="K195" s="50">
        <v>23766727</v>
      </c>
      <c r="L195" s="73">
        <v>25747279</v>
      </c>
      <c r="M195" s="118"/>
      <c r="N195" s="120">
        <v>23766727</v>
      </c>
      <c r="O195" s="120">
        <v>11747989</v>
      </c>
      <c r="P195" s="120">
        <v>0</v>
      </c>
      <c r="Q195" s="120">
        <v>27861918</v>
      </c>
      <c r="R195" s="120">
        <v>25881366</v>
      </c>
      <c r="S195" s="47"/>
    </row>
    <row r="196" spans="1:19" ht="12.75" customHeight="1" x14ac:dyDescent="0.2">
      <c r="A196" s="501"/>
      <c r="B196" s="501"/>
      <c r="C196" s="53" t="s">
        <v>3</v>
      </c>
      <c r="D196" s="54">
        <v>22</v>
      </c>
      <c r="E196" s="55">
        <v>5509.56</v>
      </c>
      <c r="F196" s="55">
        <v>545.38</v>
      </c>
      <c r="G196" s="55">
        <v>123.95</v>
      </c>
      <c r="H196" s="55">
        <v>6207.16</v>
      </c>
      <c r="I196" s="55">
        <v>0</v>
      </c>
      <c r="J196" s="55">
        <v>1032.17</v>
      </c>
      <c r="K196" s="56">
        <v>12386.05</v>
      </c>
      <c r="L196" s="46">
        <v>13418.22</v>
      </c>
      <c r="M196" s="117"/>
      <c r="N196" s="119">
        <v>12386.05</v>
      </c>
      <c r="O196" s="119">
        <v>6178.89</v>
      </c>
      <c r="P196" s="119"/>
      <c r="Q196" s="119">
        <v>14530.42</v>
      </c>
      <c r="R196" s="119">
        <v>13498.25</v>
      </c>
      <c r="S196" s="47"/>
    </row>
    <row r="197" spans="1:19" ht="9" customHeight="1" x14ac:dyDescent="0.2">
      <c r="A197" s="501"/>
      <c r="B197" s="501"/>
      <c r="C197" s="48" t="s">
        <v>4</v>
      </c>
      <c r="D197" s="49">
        <v>23</v>
      </c>
      <c r="E197" s="50">
        <v>10667996</v>
      </c>
      <c r="F197" s="50">
        <v>1056003</v>
      </c>
      <c r="G197" s="50">
        <v>240001</v>
      </c>
      <c r="H197" s="50">
        <v>12018738</v>
      </c>
      <c r="I197" s="50">
        <v>0</v>
      </c>
      <c r="J197" s="51">
        <v>1998560</v>
      </c>
      <c r="K197" s="50">
        <v>23982737</v>
      </c>
      <c r="L197" s="73">
        <v>25981297</v>
      </c>
      <c r="M197" s="118"/>
      <c r="N197" s="120">
        <v>23982737</v>
      </c>
      <c r="O197" s="120">
        <v>11963999</v>
      </c>
      <c r="P197" s="120">
        <v>0</v>
      </c>
      <c r="Q197" s="120">
        <v>28134816</v>
      </c>
      <c r="R197" s="120">
        <v>26136257</v>
      </c>
      <c r="S197" s="47"/>
    </row>
    <row r="198" spans="1:19" ht="12.75" customHeight="1" x14ac:dyDescent="0.2">
      <c r="A198" s="501"/>
      <c r="B198" s="501"/>
      <c r="C198" s="53" t="s">
        <v>3</v>
      </c>
      <c r="D198" s="54">
        <v>24</v>
      </c>
      <c r="E198" s="55">
        <v>5614.92</v>
      </c>
      <c r="F198" s="55">
        <v>557.77</v>
      </c>
      <c r="G198" s="55">
        <v>123.95</v>
      </c>
      <c r="H198" s="55">
        <v>6207.16</v>
      </c>
      <c r="I198" s="55">
        <v>0</v>
      </c>
      <c r="J198" s="55">
        <v>1041.98</v>
      </c>
      <c r="K198" s="56">
        <v>12503.8</v>
      </c>
      <c r="L198" s="46">
        <v>13545.78</v>
      </c>
      <c r="M198" s="117"/>
      <c r="N198" s="119">
        <v>12503.8</v>
      </c>
      <c r="O198" s="119">
        <v>6296.64</v>
      </c>
      <c r="P198" s="119"/>
      <c r="Q198" s="119">
        <v>14679.18</v>
      </c>
      <c r="R198" s="119">
        <v>13637.2</v>
      </c>
      <c r="S198" s="47"/>
    </row>
    <row r="199" spans="1:19" ht="9" customHeight="1" x14ac:dyDescent="0.2">
      <c r="A199" s="501"/>
      <c r="B199" s="501"/>
      <c r="C199" s="48" t="s">
        <v>4</v>
      </c>
      <c r="D199" s="49">
        <v>25</v>
      </c>
      <c r="E199" s="50">
        <v>10872001</v>
      </c>
      <c r="F199" s="50">
        <v>1079993</v>
      </c>
      <c r="G199" s="50">
        <v>240001</v>
      </c>
      <c r="H199" s="50">
        <v>12018738</v>
      </c>
      <c r="I199" s="50">
        <v>0</v>
      </c>
      <c r="J199" s="51">
        <v>2017555</v>
      </c>
      <c r="K199" s="50">
        <v>24210733</v>
      </c>
      <c r="L199" s="73">
        <v>26228287</v>
      </c>
      <c r="M199" s="118"/>
      <c r="N199" s="120">
        <v>24210733</v>
      </c>
      <c r="O199" s="120">
        <v>12191995</v>
      </c>
      <c r="P199" s="120">
        <v>0</v>
      </c>
      <c r="Q199" s="120">
        <v>28422856</v>
      </c>
      <c r="R199" s="120">
        <v>26405301</v>
      </c>
      <c r="S199" s="47"/>
    </row>
    <row r="200" spans="1:19" ht="12.75" customHeight="1" x14ac:dyDescent="0.2">
      <c r="A200" s="501"/>
      <c r="B200" s="501"/>
      <c r="C200" s="53" t="s">
        <v>3</v>
      </c>
      <c r="D200" s="54">
        <v>26</v>
      </c>
      <c r="E200" s="55">
        <v>5726.47</v>
      </c>
      <c r="F200" s="55">
        <v>570.16999999999996</v>
      </c>
      <c r="G200" s="55">
        <v>123.95</v>
      </c>
      <c r="H200" s="55">
        <v>6207.16</v>
      </c>
      <c r="I200" s="55">
        <v>0</v>
      </c>
      <c r="J200" s="55">
        <v>1052.31</v>
      </c>
      <c r="K200" s="56">
        <v>12627.75</v>
      </c>
      <c r="L200" s="46">
        <v>13680.06</v>
      </c>
      <c r="M200" s="117"/>
      <c r="N200" s="119">
        <v>12627.75</v>
      </c>
      <c r="O200" s="119">
        <v>6420.59</v>
      </c>
      <c r="P200" s="119"/>
      <c r="Q200" s="119">
        <v>14835.77</v>
      </c>
      <c r="R200" s="119">
        <v>13783.46</v>
      </c>
      <c r="S200" s="47"/>
    </row>
    <row r="201" spans="1:19" ht="9" customHeight="1" x14ac:dyDescent="0.2">
      <c r="A201" s="501"/>
      <c r="B201" s="501"/>
      <c r="C201" s="48" t="s">
        <v>4</v>
      </c>
      <c r="D201" s="49">
        <v>27</v>
      </c>
      <c r="E201" s="50">
        <v>11087992</v>
      </c>
      <c r="F201" s="50">
        <v>1104003</v>
      </c>
      <c r="G201" s="50">
        <v>240001</v>
      </c>
      <c r="H201" s="50">
        <v>12018738</v>
      </c>
      <c r="I201" s="50">
        <v>0</v>
      </c>
      <c r="J201" s="51">
        <v>2037556</v>
      </c>
      <c r="K201" s="50">
        <v>24450733</v>
      </c>
      <c r="L201" s="73">
        <v>26488290</v>
      </c>
      <c r="M201" s="118"/>
      <c r="N201" s="120">
        <v>24450733</v>
      </c>
      <c r="O201" s="120">
        <v>12431996</v>
      </c>
      <c r="P201" s="120">
        <v>0</v>
      </c>
      <c r="Q201" s="120">
        <v>28726056</v>
      </c>
      <c r="R201" s="120">
        <v>26688500</v>
      </c>
      <c r="S201" s="47"/>
    </row>
    <row r="202" spans="1:19" ht="12.75" customHeight="1" x14ac:dyDescent="0.2">
      <c r="A202" s="501"/>
      <c r="B202" s="501"/>
      <c r="C202" s="53" t="s">
        <v>3</v>
      </c>
      <c r="D202" s="54">
        <v>28</v>
      </c>
      <c r="E202" s="55">
        <v>5831.83</v>
      </c>
      <c r="F202" s="55">
        <v>582.55999999999995</v>
      </c>
      <c r="G202" s="55">
        <v>123.95</v>
      </c>
      <c r="H202" s="55">
        <v>6207.16</v>
      </c>
      <c r="I202" s="55">
        <v>0</v>
      </c>
      <c r="J202" s="55">
        <v>1062.1300000000001</v>
      </c>
      <c r="K202" s="56">
        <v>12745.5</v>
      </c>
      <c r="L202" s="46">
        <v>13807.63</v>
      </c>
      <c r="M202" s="117"/>
      <c r="N202" s="119">
        <v>12745.5</v>
      </c>
      <c r="O202" s="119">
        <v>6538.34</v>
      </c>
      <c r="P202" s="119"/>
      <c r="Q202" s="119">
        <v>14984.53</v>
      </c>
      <c r="R202" s="119">
        <v>13922.4</v>
      </c>
      <c r="S202" s="47"/>
    </row>
    <row r="203" spans="1:19" ht="9" customHeight="1" x14ac:dyDescent="0.2">
      <c r="A203" s="501"/>
      <c r="B203" s="501"/>
      <c r="C203" s="48" t="s">
        <v>4</v>
      </c>
      <c r="D203" s="49">
        <v>29</v>
      </c>
      <c r="E203" s="50">
        <v>11291997</v>
      </c>
      <c r="F203" s="50">
        <v>1127993</v>
      </c>
      <c r="G203" s="50">
        <v>240001</v>
      </c>
      <c r="H203" s="50">
        <v>12018738</v>
      </c>
      <c r="I203" s="50">
        <v>0</v>
      </c>
      <c r="J203" s="51">
        <v>2056570</v>
      </c>
      <c r="K203" s="50">
        <v>24678729</v>
      </c>
      <c r="L203" s="73">
        <v>26735300</v>
      </c>
      <c r="M203" s="118"/>
      <c r="N203" s="120">
        <v>24678729</v>
      </c>
      <c r="O203" s="120">
        <v>12659992</v>
      </c>
      <c r="P203" s="120">
        <v>0</v>
      </c>
      <c r="Q203" s="120">
        <v>29014096</v>
      </c>
      <c r="R203" s="120">
        <v>26957525</v>
      </c>
      <c r="S203" s="47"/>
    </row>
    <row r="204" spans="1:19" ht="12.75" customHeight="1" x14ac:dyDescent="0.2">
      <c r="A204" s="501"/>
      <c r="B204" s="501"/>
      <c r="C204" s="53" t="s">
        <v>3</v>
      </c>
      <c r="D204" s="54">
        <v>30</v>
      </c>
      <c r="E204" s="55">
        <v>5943.39</v>
      </c>
      <c r="F204" s="55">
        <v>588.76</v>
      </c>
      <c r="G204" s="55">
        <v>123.95</v>
      </c>
      <c r="H204" s="55">
        <v>6207.16</v>
      </c>
      <c r="I204" s="55">
        <v>0</v>
      </c>
      <c r="J204" s="55">
        <v>1071.94</v>
      </c>
      <c r="K204" s="56">
        <v>12863.26</v>
      </c>
      <c r="L204" s="46">
        <v>13935.2</v>
      </c>
      <c r="M204" s="117"/>
      <c r="N204" s="119">
        <v>12863.26</v>
      </c>
      <c r="O204" s="119">
        <v>6656.1</v>
      </c>
      <c r="P204" s="119"/>
      <c r="Q204" s="119">
        <v>15133.3</v>
      </c>
      <c r="R204" s="119">
        <v>14061.36</v>
      </c>
      <c r="S204" s="47"/>
    </row>
    <row r="205" spans="1:19" ht="9" customHeight="1" x14ac:dyDescent="0.2">
      <c r="A205" s="501"/>
      <c r="B205" s="501"/>
      <c r="C205" s="48" t="s">
        <v>4</v>
      </c>
      <c r="D205" s="49">
        <v>31</v>
      </c>
      <c r="E205" s="50">
        <v>11508008</v>
      </c>
      <c r="F205" s="50">
        <v>1139998</v>
      </c>
      <c r="G205" s="50">
        <v>240001</v>
      </c>
      <c r="H205" s="50">
        <v>12018738</v>
      </c>
      <c r="I205" s="50">
        <v>0</v>
      </c>
      <c r="J205" s="51">
        <v>2075565</v>
      </c>
      <c r="K205" s="50">
        <v>24906744</v>
      </c>
      <c r="L205" s="73">
        <v>26982310</v>
      </c>
      <c r="M205" s="118"/>
      <c r="N205" s="120">
        <v>24906744</v>
      </c>
      <c r="O205" s="120">
        <v>12888007</v>
      </c>
      <c r="P205" s="120">
        <v>0</v>
      </c>
      <c r="Q205" s="120">
        <v>29302155</v>
      </c>
      <c r="R205" s="120">
        <v>27226590</v>
      </c>
      <c r="S205" s="47"/>
    </row>
    <row r="206" spans="1:19" ht="12.75" customHeight="1" x14ac:dyDescent="0.2">
      <c r="A206" s="501"/>
      <c r="B206" s="501"/>
      <c r="C206" s="53" t="s">
        <v>3</v>
      </c>
      <c r="D206" s="54">
        <v>32</v>
      </c>
      <c r="E206" s="55">
        <v>6048.74</v>
      </c>
      <c r="F206" s="55">
        <v>601.16</v>
      </c>
      <c r="G206" s="55">
        <v>123.95</v>
      </c>
      <c r="H206" s="55">
        <v>6207.16</v>
      </c>
      <c r="I206" s="55">
        <v>0</v>
      </c>
      <c r="J206" s="55">
        <v>1081.75</v>
      </c>
      <c r="K206" s="56">
        <v>12981.01</v>
      </c>
      <c r="L206" s="46">
        <v>14062.76</v>
      </c>
      <c r="M206" s="117"/>
      <c r="N206" s="119">
        <v>12981.01</v>
      </c>
      <c r="O206" s="119">
        <v>6773.85</v>
      </c>
      <c r="P206" s="119"/>
      <c r="Q206" s="119">
        <v>15282.05</v>
      </c>
      <c r="R206" s="119">
        <v>14200.3</v>
      </c>
      <c r="S206" s="47"/>
    </row>
    <row r="207" spans="1:19" ht="9" customHeight="1" x14ac:dyDescent="0.2">
      <c r="A207" s="501"/>
      <c r="B207" s="501"/>
      <c r="C207" s="48" t="s">
        <v>4</v>
      </c>
      <c r="D207" s="49">
        <v>33</v>
      </c>
      <c r="E207" s="50">
        <v>11711994</v>
      </c>
      <c r="F207" s="50">
        <v>1164008</v>
      </c>
      <c r="G207" s="50">
        <v>240001</v>
      </c>
      <c r="H207" s="50">
        <v>12018738</v>
      </c>
      <c r="I207" s="50">
        <v>0</v>
      </c>
      <c r="J207" s="51">
        <v>2094560</v>
      </c>
      <c r="K207" s="50">
        <v>25134740</v>
      </c>
      <c r="L207" s="73">
        <v>27229300</v>
      </c>
      <c r="M207" s="118"/>
      <c r="N207" s="120">
        <v>25134740</v>
      </c>
      <c r="O207" s="120">
        <v>13116003</v>
      </c>
      <c r="P207" s="120">
        <v>0</v>
      </c>
      <c r="Q207" s="120">
        <v>29590175</v>
      </c>
      <c r="R207" s="120">
        <v>27495615</v>
      </c>
      <c r="S207" s="47"/>
    </row>
    <row r="208" spans="1:19" ht="12.75" customHeight="1" x14ac:dyDescent="0.2">
      <c r="A208" s="501"/>
      <c r="B208" s="501"/>
      <c r="C208" s="53" t="s">
        <v>3</v>
      </c>
      <c r="D208" s="54">
        <v>34</v>
      </c>
      <c r="E208" s="55">
        <v>6160.3</v>
      </c>
      <c r="F208" s="55">
        <v>613.54999999999995</v>
      </c>
      <c r="G208" s="55">
        <v>123.95</v>
      </c>
      <c r="H208" s="55">
        <v>6207.16</v>
      </c>
      <c r="I208" s="55">
        <v>0</v>
      </c>
      <c r="J208" s="55">
        <v>1092.08</v>
      </c>
      <c r="K208" s="56">
        <v>13104.96</v>
      </c>
      <c r="L208" s="46">
        <v>14197.04</v>
      </c>
      <c r="M208" s="117"/>
      <c r="N208" s="119">
        <v>13104.96</v>
      </c>
      <c r="O208" s="119">
        <v>6897.8</v>
      </c>
      <c r="P208" s="119"/>
      <c r="Q208" s="119">
        <v>15438.64</v>
      </c>
      <c r="R208" s="119">
        <v>14346.56</v>
      </c>
      <c r="S208" s="47"/>
    </row>
    <row r="209" spans="1:19" ht="9" customHeight="1" x14ac:dyDescent="0.2">
      <c r="A209" s="501"/>
      <c r="B209" s="501"/>
      <c r="C209" s="48" t="s">
        <v>4</v>
      </c>
      <c r="D209" s="49">
        <v>35</v>
      </c>
      <c r="E209" s="50">
        <v>11928004</v>
      </c>
      <c r="F209" s="50">
        <v>1187998</v>
      </c>
      <c r="G209" s="50">
        <v>240001</v>
      </c>
      <c r="H209" s="50">
        <v>12018738</v>
      </c>
      <c r="I209" s="50">
        <v>0</v>
      </c>
      <c r="J209" s="51">
        <v>2114562</v>
      </c>
      <c r="K209" s="50">
        <v>25374741</v>
      </c>
      <c r="L209" s="73">
        <v>27489303</v>
      </c>
      <c r="M209" s="118"/>
      <c r="N209" s="120">
        <v>25374741</v>
      </c>
      <c r="O209" s="120">
        <v>13356003</v>
      </c>
      <c r="P209" s="120">
        <v>0</v>
      </c>
      <c r="Q209" s="120">
        <v>29893375</v>
      </c>
      <c r="R209" s="120">
        <v>27778814</v>
      </c>
      <c r="S209" s="47"/>
    </row>
    <row r="210" spans="1:19" ht="12.75" customHeight="1" x14ac:dyDescent="0.2">
      <c r="A210" s="501"/>
      <c r="B210" s="501"/>
      <c r="C210" s="53" t="s">
        <v>3</v>
      </c>
      <c r="D210" s="54">
        <v>36</v>
      </c>
      <c r="E210" s="55">
        <v>6265.66</v>
      </c>
      <c r="F210" s="55">
        <v>625.95000000000005</v>
      </c>
      <c r="G210" s="55">
        <v>123.95</v>
      </c>
      <c r="H210" s="55">
        <v>6207.16</v>
      </c>
      <c r="I210" s="55">
        <v>0</v>
      </c>
      <c r="J210" s="55">
        <v>1101.8900000000001</v>
      </c>
      <c r="K210" s="56">
        <v>13222.72</v>
      </c>
      <c r="L210" s="46">
        <v>14324.61</v>
      </c>
      <c r="M210" s="117"/>
      <c r="N210" s="119">
        <v>13222.72</v>
      </c>
      <c r="O210" s="119">
        <v>7015.56</v>
      </c>
      <c r="P210" s="119"/>
      <c r="Q210" s="119">
        <v>15587.41</v>
      </c>
      <c r="R210" s="119">
        <v>14485.52</v>
      </c>
      <c r="S210" s="47"/>
    </row>
    <row r="211" spans="1:19" ht="9" customHeight="1" x14ac:dyDescent="0.2">
      <c r="A211" s="501"/>
      <c r="B211" s="501"/>
      <c r="C211" s="48" t="s">
        <v>4</v>
      </c>
      <c r="D211" s="49">
        <v>37</v>
      </c>
      <c r="E211" s="50">
        <v>12132009</v>
      </c>
      <c r="F211" s="50">
        <v>1212008</v>
      </c>
      <c r="G211" s="50">
        <v>240001</v>
      </c>
      <c r="H211" s="50">
        <v>12018738</v>
      </c>
      <c r="I211" s="50">
        <v>0</v>
      </c>
      <c r="J211" s="51">
        <v>2133557</v>
      </c>
      <c r="K211" s="50">
        <v>25602756</v>
      </c>
      <c r="L211" s="73">
        <v>27736313</v>
      </c>
      <c r="M211" s="118"/>
      <c r="N211" s="120">
        <v>25602756</v>
      </c>
      <c r="O211" s="120">
        <v>13584018</v>
      </c>
      <c r="P211" s="120">
        <v>0</v>
      </c>
      <c r="Q211" s="120">
        <v>30181434</v>
      </c>
      <c r="R211" s="120">
        <v>28047878</v>
      </c>
      <c r="S211" s="47"/>
    </row>
    <row r="212" spans="1:19" ht="12.75" customHeight="1" x14ac:dyDescent="0.2">
      <c r="A212" s="501"/>
      <c r="B212" s="501"/>
      <c r="C212" s="53" t="s">
        <v>3</v>
      </c>
      <c r="D212" s="54">
        <v>38</v>
      </c>
      <c r="E212" s="55">
        <v>6377.21</v>
      </c>
      <c r="F212" s="55">
        <v>632.14</v>
      </c>
      <c r="G212" s="55">
        <v>123.95</v>
      </c>
      <c r="H212" s="55">
        <v>6207.16</v>
      </c>
      <c r="I212" s="55">
        <v>0</v>
      </c>
      <c r="J212" s="55">
        <v>1111.71</v>
      </c>
      <c r="K212" s="56">
        <v>13340.46</v>
      </c>
      <c r="L212" s="46">
        <v>14452.17</v>
      </c>
      <c r="M212" s="117"/>
      <c r="N212" s="119">
        <v>13340.46</v>
      </c>
      <c r="O212" s="119">
        <v>7133.3</v>
      </c>
      <c r="P212" s="119"/>
      <c r="Q212" s="119">
        <v>15736.16</v>
      </c>
      <c r="R212" s="119">
        <v>14624.45</v>
      </c>
      <c r="S212" s="47"/>
    </row>
    <row r="213" spans="1:19" ht="9" customHeight="1" x14ac:dyDescent="0.2">
      <c r="A213" s="501"/>
      <c r="B213" s="501"/>
      <c r="C213" s="48" t="s">
        <v>4</v>
      </c>
      <c r="D213" s="49">
        <v>39</v>
      </c>
      <c r="E213" s="50">
        <v>12348000</v>
      </c>
      <c r="F213" s="50">
        <v>1223994</v>
      </c>
      <c r="G213" s="50">
        <v>240001</v>
      </c>
      <c r="H213" s="50">
        <v>12018738</v>
      </c>
      <c r="I213" s="50">
        <v>0</v>
      </c>
      <c r="J213" s="51">
        <v>2152571</v>
      </c>
      <c r="K213" s="50">
        <v>25830732</v>
      </c>
      <c r="L213" s="73">
        <v>27983303</v>
      </c>
      <c r="M213" s="118"/>
      <c r="N213" s="120">
        <v>25830732</v>
      </c>
      <c r="O213" s="120">
        <v>13811995</v>
      </c>
      <c r="P213" s="120">
        <v>0</v>
      </c>
      <c r="Q213" s="120">
        <v>30469455</v>
      </c>
      <c r="R213" s="120">
        <v>28316884</v>
      </c>
      <c r="S213" s="47"/>
    </row>
    <row r="214" spans="1:19" ht="12.75" customHeight="1" x14ac:dyDescent="0.2">
      <c r="A214" s="501"/>
      <c r="B214" s="501"/>
      <c r="C214" s="53" t="s">
        <v>3</v>
      </c>
      <c r="D214" s="54">
        <v>40</v>
      </c>
      <c r="E214" s="55">
        <v>6482.57</v>
      </c>
      <c r="F214" s="55">
        <v>644.54</v>
      </c>
      <c r="G214" s="55">
        <v>123.95</v>
      </c>
      <c r="H214" s="55">
        <v>6207.16</v>
      </c>
      <c r="I214" s="55">
        <v>0</v>
      </c>
      <c r="J214" s="55">
        <v>1121.52</v>
      </c>
      <c r="K214" s="56">
        <v>13458.22</v>
      </c>
      <c r="L214" s="46">
        <v>14579.74</v>
      </c>
      <c r="M214" s="117"/>
      <c r="N214" s="119">
        <v>13458.22</v>
      </c>
      <c r="O214" s="119">
        <v>7251.06</v>
      </c>
      <c r="P214" s="119"/>
      <c r="Q214" s="119">
        <v>15884.93</v>
      </c>
      <c r="R214" s="119">
        <v>14763.41</v>
      </c>
      <c r="S214" s="47"/>
    </row>
    <row r="215" spans="1:19" ht="9" customHeight="1" x14ac:dyDescent="0.2">
      <c r="A215" s="502"/>
      <c r="B215" s="502"/>
      <c r="C215" s="58"/>
      <c r="D215" s="59"/>
      <c r="E215" s="61">
        <v>12552006</v>
      </c>
      <c r="F215" s="61">
        <v>1248003</v>
      </c>
      <c r="G215" s="61">
        <v>240001</v>
      </c>
      <c r="H215" s="61">
        <v>12018738</v>
      </c>
      <c r="I215" s="61">
        <v>0</v>
      </c>
      <c r="J215" s="60">
        <v>2171566</v>
      </c>
      <c r="K215" s="61">
        <v>26058748</v>
      </c>
      <c r="L215" s="73">
        <v>28230313</v>
      </c>
      <c r="M215" s="118"/>
      <c r="N215" s="120">
        <v>26058748</v>
      </c>
      <c r="O215" s="120">
        <v>14040010</v>
      </c>
      <c r="P215" s="120">
        <v>0</v>
      </c>
      <c r="Q215" s="120">
        <v>30757513</v>
      </c>
      <c r="R215" s="120">
        <v>28585948</v>
      </c>
      <c r="S215" s="47"/>
    </row>
    <row r="216" spans="1:19" ht="12.75" customHeight="1" x14ac:dyDescent="0.2">
      <c r="A216" s="492">
        <v>34425</v>
      </c>
      <c r="B216" s="492">
        <v>34515</v>
      </c>
      <c r="C216" s="42" t="s">
        <v>3</v>
      </c>
      <c r="D216" s="43">
        <v>0</v>
      </c>
      <c r="E216" s="44">
        <v>3390.02</v>
      </c>
      <c r="F216" s="44">
        <v>334.66</v>
      </c>
      <c r="G216" s="44">
        <v>123.95</v>
      </c>
      <c r="H216" s="44">
        <v>6207.16</v>
      </c>
      <c r="I216" s="44">
        <v>100.77</v>
      </c>
      <c r="J216" s="44">
        <v>837.98</v>
      </c>
      <c r="K216" s="45">
        <v>10156.56</v>
      </c>
      <c r="L216" s="46">
        <v>10994.54</v>
      </c>
      <c r="M216" s="117"/>
      <c r="N216" s="119">
        <v>10156.56</v>
      </c>
      <c r="O216" s="119">
        <v>3949.4</v>
      </c>
      <c r="P216" s="119"/>
      <c r="Q216" s="119">
        <v>11705.43</v>
      </c>
      <c r="R216" s="119">
        <v>10867.45</v>
      </c>
      <c r="S216" s="47"/>
    </row>
    <row r="217" spans="1:19" ht="9" customHeight="1" x14ac:dyDescent="0.2">
      <c r="A217" s="525"/>
      <c r="B217" s="525"/>
      <c r="C217" s="48" t="s">
        <v>4</v>
      </c>
      <c r="D217" s="49">
        <v>1</v>
      </c>
      <c r="E217" s="50">
        <v>6563994</v>
      </c>
      <c r="F217" s="50">
        <v>647992</v>
      </c>
      <c r="G217" s="50">
        <v>240001</v>
      </c>
      <c r="H217" s="50">
        <v>12018738</v>
      </c>
      <c r="I217" s="50">
        <v>195118</v>
      </c>
      <c r="J217" s="51">
        <v>1622556</v>
      </c>
      <c r="K217" s="50">
        <v>19665842</v>
      </c>
      <c r="L217" s="73">
        <v>21288398</v>
      </c>
      <c r="M217" s="118"/>
      <c r="N217" s="120">
        <v>19665842</v>
      </c>
      <c r="O217" s="120">
        <v>7647105</v>
      </c>
      <c r="P217" s="120">
        <v>0</v>
      </c>
      <c r="Q217" s="120">
        <v>22664873</v>
      </c>
      <c r="R217" s="120">
        <v>21042317</v>
      </c>
      <c r="S217" s="47"/>
    </row>
    <row r="218" spans="1:19" ht="12.75" customHeight="1" x14ac:dyDescent="0.2">
      <c r="A218" s="500">
        <v>34425</v>
      </c>
      <c r="B218" s="500">
        <v>34515</v>
      </c>
      <c r="C218" s="53" t="s">
        <v>3</v>
      </c>
      <c r="D218" s="54">
        <v>2</v>
      </c>
      <c r="E218" s="55">
        <v>3557.36</v>
      </c>
      <c r="F218" s="55">
        <v>353.26</v>
      </c>
      <c r="G218" s="55">
        <v>123.95</v>
      </c>
      <c r="H218" s="55">
        <v>6207.16</v>
      </c>
      <c r="I218" s="55">
        <v>100.77</v>
      </c>
      <c r="J218" s="55">
        <v>853.48</v>
      </c>
      <c r="K218" s="56">
        <v>10342.5</v>
      </c>
      <c r="L218" s="46">
        <v>11195.98</v>
      </c>
      <c r="M218" s="117"/>
      <c r="N218" s="119">
        <v>10342.5</v>
      </c>
      <c r="O218" s="119">
        <v>4135.34</v>
      </c>
      <c r="P218" s="119"/>
      <c r="Q218" s="119">
        <v>11940.34</v>
      </c>
      <c r="R218" s="119">
        <v>11086.86</v>
      </c>
      <c r="S218" s="47"/>
    </row>
    <row r="219" spans="1:19" ht="9" customHeight="1" x14ac:dyDescent="0.2">
      <c r="A219" s="500"/>
      <c r="B219" s="500"/>
      <c r="C219" s="48" t="s">
        <v>4</v>
      </c>
      <c r="D219" s="49">
        <v>3</v>
      </c>
      <c r="E219" s="50">
        <v>6888009</v>
      </c>
      <c r="F219" s="50">
        <v>684007</v>
      </c>
      <c r="G219" s="50">
        <v>240001</v>
      </c>
      <c r="H219" s="50">
        <v>12018738</v>
      </c>
      <c r="I219" s="50">
        <v>195118</v>
      </c>
      <c r="J219" s="51">
        <v>1652568</v>
      </c>
      <c r="K219" s="50">
        <v>20025872</v>
      </c>
      <c r="L219" s="73">
        <v>21678440</v>
      </c>
      <c r="M219" s="118"/>
      <c r="N219" s="120">
        <v>20025872</v>
      </c>
      <c r="O219" s="120">
        <v>8007135</v>
      </c>
      <c r="P219" s="120">
        <v>0</v>
      </c>
      <c r="Q219" s="120">
        <v>23119722</v>
      </c>
      <c r="R219" s="120">
        <v>21467154</v>
      </c>
      <c r="S219" s="47"/>
    </row>
    <row r="220" spans="1:19" ht="12.75" customHeight="1" x14ac:dyDescent="0.2">
      <c r="A220" s="501"/>
      <c r="B220" s="501"/>
      <c r="C220" s="53" t="s">
        <v>3</v>
      </c>
      <c r="D220" s="54">
        <v>4</v>
      </c>
      <c r="E220" s="55">
        <v>3730.88</v>
      </c>
      <c r="F220" s="55">
        <v>371.85</v>
      </c>
      <c r="G220" s="55">
        <v>123.95</v>
      </c>
      <c r="H220" s="55">
        <v>6207.16</v>
      </c>
      <c r="I220" s="55">
        <v>100.77</v>
      </c>
      <c r="J220" s="55">
        <v>869.49</v>
      </c>
      <c r="K220" s="56">
        <v>10534.61</v>
      </c>
      <c r="L220" s="46">
        <v>11404.1</v>
      </c>
      <c r="M220" s="117"/>
      <c r="N220" s="119">
        <v>10534.61</v>
      </c>
      <c r="O220" s="119">
        <v>4327.45</v>
      </c>
      <c r="P220" s="119"/>
      <c r="Q220" s="119">
        <v>12183.04</v>
      </c>
      <c r="R220" s="119">
        <v>11313.55</v>
      </c>
      <c r="S220" s="47"/>
    </row>
    <row r="221" spans="1:19" ht="9" customHeight="1" x14ac:dyDescent="0.2">
      <c r="A221" s="501"/>
      <c r="B221" s="501"/>
      <c r="C221" s="48" t="s">
        <v>4</v>
      </c>
      <c r="D221" s="49">
        <v>5</v>
      </c>
      <c r="E221" s="50">
        <v>7223991</v>
      </c>
      <c r="F221" s="50">
        <v>720002</v>
      </c>
      <c r="G221" s="50">
        <v>240001</v>
      </c>
      <c r="H221" s="50">
        <v>12018738</v>
      </c>
      <c r="I221" s="50">
        <v>195118</v>
      </c>
      <c r="J221" s="51">
        <v>1683567</v>
      </c>
      <c r="K221" s="50">
        <v>20397849</v>
      </c>
      <c r="L221" s="73">
        <v>22081417</v>
      </c>
      <c r="M221" s="118"/>
      <c r="N221" s="120">
        <v>20397849</v>
      </c>
      <c r="O221" s="120">
        <v>8379112</v>
      </c>
      <c r="P221" s="120">
        <v>0</v>
      </c>
      <c r="Q221" s="120">
        <v>23589655</v>
      </c>
      <c r="R221" s="120">
        <v>21906087</v>
      </c>
      <c r="S221" s="47"/>
    </row>
    <row r="222" spans="1:19" ht="12.75" customHeight="1" x14ac:dyDescent="0.2">
      <c r="A222" s="501"/>
      <c r="B222" s="501"/>
      <c r="C222" s="53" t="s">
        <v>3</v>
      </c>
      <c r="D222" s="54">
        <v>6</v>
      </c>
      <c r="E222" s="55">
        <v>4003.57</v>
      </c>
      <c r="F222" s="55">
        <v>396.64</v>
      </c>
      <c r="G222" s="55">
        <v>123.95</v>
      </c>
      <c r="H222" s="55">
        <v>6207.16</v>
      </c>
      <c r="I222" s="55">
        <v>100.77</v>
      </c>
      <c r="J222" s="55">
        <v>894.28</v>
      </c>
      <c r="K222" s="56">
        <v>10832.09</v>
      </c>
      <c r="L222" s="46">
        <v>11726.37</v>
      </c>
      <c r="M222" s="117"/>
      <c r="N222" s="119">
        <v>10832.09</v>
      </c>
      <c r="O222" s="119">
        <v>4624.93</v>
      </c>
      <c r="P222" s="119"/>
      <c r="Q222" s="119">
        <v>12558.86</v>
      </c>
      <c r="R222" s="119">
        <v>11664.58</v>
      </c>
      <c r="S222" s="47"/>
    </row>
    <row r="223" spans="1:19" ht="9" customHeight="1" x14ac:dyDescent="0.2">
      <c r="A223" s="501"/>
      <c r="B223" s="501"/>
      <c r="C223" s="48" t="s">
        <v>4</v>
      </c>
      <c r="D223" s="49">
        <v>7</v>
      </c>
      <c r="E223" s="50">
        <v>7751992</v>
      </c>
      <c r="F223" s="50">
        <v>768002</v>
      </c>
      <c r="G223" s="50">
        <v>240001</v>
      </c>
      <c r="H223" s="50">
        <v>12018738</v>
      </c>
      <c r="I223" s="50">
        <v>195118</v>
      </c>
      <c r="J223" s="51">
        <v>1731568</v>
      </c>
      <c r="K223" s="50">
        <v>20973851</v>
      </c>
      <c r="L223" s="73">
        <v>22705418</v>
      </c>
      <c r="M223" s="118"/>
      <c r="N223" s="120">
        <v>20973851</v>
      </c>
      <c r="O223" s="120">
        <v>8955113</v>
      </c>
      <c r="P223" s="120">
        <v>0</v>
      </c>
      <c r="Q223" s="120">
        <v>24317344</v>
      </c>
      <c r="R223" s="120">
        <v>22585776</v>
      </c>
      <c r="S223" s="47"/>
    </row>
    <row r="224" spans="1:19" ht="12.75" customHeight="1" x14ac:dyDescent="0.2">
      <c r="A224" s="501"/>
      <c r="B224" s="501"/>
      <c r="C224" s="53" t="s">
        <v>3</v>
      </c>
      <c r="D224" s="54">
        <v>8</v>
      </c>
      <c r="E224" s="55">
        <v>4201.8900000000003</v>
      </c>
      <c r="F224" s="55">
        <v>415.23</v>
      </c>
      <c r="G224" s="55">
        <v>123.95</v>
      </c>
      <c r="H224" s="55">
        <v>6207.16</v>
      </c>
      <c r="I224" s="55">
        <v>100.77</v>
      </c>
      <c r="J224" s="55">
        <v>912.35</v>
      </c>
      <c r="K224" s="56">
        <v>11049</v>
      </c>
      <c r="L224" s="46">
        <v>11961.35</v>
      </c>
      <c r="M224" s="117"/>
      <c r="N224" s="119">
        <v>11049</v>
      </c>
      <c r="O224" s="119">
        <v>4841.84</v>
      </c>
      <c r="P224" s="119"/>
      <c r="Q224" s="119">
        <v>12832.88</v>
      </c>
      <c r="R224" s="119">
        <v>11920.53</v>
      </c>
      <c r="S224" s="47"/>
    </row>
    <row r="225" spans="1:19" ht="9" customHeight="1" x14ac:dyDescent="0.2">
      <c r="A225" s="501"/>
      <c r="B225" s="501"/>
      <c r="C225" s="48" t="s">
        <v>4</v>
      </c>
      <c r="D225" s="49">
        <v>9</v>
      </c>
      <c r="E225" s="50">
        <v>8135994</v>
      </c>
      <c r="F225" s="50">
        <v>803997</v>
      </c>
      <c r="G225" s="50">
        <v>240001</v>
      </c>
      <c r="H225" s="50">
        <v>12018738</v>
      </c>
      <c r="I225" s="50">
        <v>195118</v>
      </c>
      <c r="J225" s="51">
        <v>1766556</v>
      </c>
      <c r="K225" s="50">
        <v>21393847</v>
      </c>
      <c r="L225" s="73">
        <v>23160403</v>
      </c>
      <c r="M225" s="118"/>
      <c r="N225" s="120">
        <v>21393847</v>
      </c>
      <c r="O225" s="120">
        <v>9375110</v>
      </c>
      <c r="P225" s="120">
        <v>0</v>
      </c>
      <c r="Q225" s="120">
        <v>24847921</v>
      </c>
      <c r="R225" s="120">
        <v>23081365</v>
      </c>
      <c r="S225" s="47"/>
    </row>
    <row r="226" spans="1:19" ht="12.75" customHeight="1" x14ac:dyDescent="0.2">
      <c r="A226" s="501"/>
      <c r="B226" s="501"/>
      <c r="C226" s="53" t="s">
        <v>3</v>
      </c>
      <c r="D226" s="54">
        <v>10</v>
      </c>
      <c r="E226" s="55">
        <v>4400.21</v>
      </c>
      <c r="F226" s="55">
        <v>440.02</v>
      </c>
      <c r="G226" s="55">
        <v>123.95</v>
      </c>
      <c r="H226" s="55">
        <v>6207.16</v>
      </c>
      <c r="I226" s="55">
        <v>100.77</v>
      </c>
      <c r="J226" s="55">
        <v>930.95</v>
      </c>
      <c r="K226" s="56">
        <v>11272.11</v>
      </c>
      <c r="L226" s="46">
        <v>12203.06</v>
      </c>
      <c r="M226" s="117"/>
      <c r="N226" s="119">
        <v>11272.11</v>
      </c>
      <c r="O226" s="119">
        <v>5064.95</v>
      </c>
      <c r="P226" s="119"/>
      <c r="Q226" s="119">
        <v>13114.75</v>
      </c>
      <c r="R226" s="119">
        <v>12183.8</v>
      </c>
      <c r="S226" s="47"/>
    </row>
    <row r="227" spans="1:19" ht="9" customHeight="1" x14ac:dyDescent="0.2">
      <c r="A227" s="501"/>
      <c r="B227" s="501"/>
      <c r="C227" s="48" t="s">
        <v>4</v>
      </c>
      <c r="D227" s="49">
        <v>11</v>
      </c>
      <c r="E227" s="50">
        <v>8519995</v>
      </c>
      <c r="F227" s="50">
        <v>851998</v>
      </c>
      <c r="G227" s="50">
        <v>240001</v>
      </c>
      <c r="H227" s="50">
        <v>12018738</v>
      </c>
      <c r="I227" s="50">
        <v>195118</v>
      </c>
      <c r="J227" s="51">
        <v>1802571</v>
      </c>
      <c r="K227" s="50">
        <v>21825848</v>
      </c>
      <c r="L227" s="73">
        <v>23628419</v>
      </c>
      <c r="M227" s="118"/>
      <c r="N227" s="120">
        <v>21825848</v>
      </c>
      <c r="O227" s="120">
        <v>9807111</v>
      </c>
      <c r="P227" s="120">
        <v>0</v>
      </c>
      <c r="Q227" s="120">
        <v>25393697</v>
      </c>
      <c r="R227" s="120">
        <v>23591126</v>
      </c>
      <c r="S227" s="47"/>
    </row>
    <row r="228" spans="1:19" ht="12.75" customHeight="1" x14ac:dyDescent="0.2">
      <c r="A228" s="501"/>
      <c r="B228" s="501"/>
      <c r="C228" s="53" t="s">
        <v>3</v>
      </c>
      <c r="D228" s="54">
        <v>12</v>
      </c>
      <c r="E228" s="55">
        <v>4598.53</v>
      </c>
      <c r="F228" s="55">
        <v>458.61</v>
      </c>
      <c r="G228" s="55">
        <v>123.95</v>
      </c>
      <c r="H228" s="55">
        <v>6207.16</v>
      </c>
      <c r="I228" s="55">
        <v>100.77</v>
      </c>
      <c r="J228" s="55">
        <v>949.02</v>
      </c>
      <c r="K228" s="56">
        <v>11489.02</v>
      </c>
      <c r="L228" s="46">
        <v>12438.04</v>
      </c>
      <c r="M228" s="117"/>
      <c r="N228" s="119">
        <v>11489.02</v>
      </c>
      <c r="O228" s="119">
        <v>5281.86</v>
      </c>
      <c r="P228" s="119"/>
      <c r="Q228" s="119">
        <v>13388.77</v>
      </c>
      <c r="R228" s="119">
        <v>12439.75</v>
      </c>
      <c r="S228" s="47"/>
    </row>
    <row r="229" spans="1:19" ht="9" customHeight="1" x14ac:dyDescent="0.2">
      <c r="A229" s="501"/>
      <c r="B229" s="501"/>
      <c r="C229" s="48" t="s">
        <v>4</v>
      </c>
      <c r="D229" s="49">
        <v>13</v>
      </c>
      <c r="E229" s="50">
        <v>8903996</v>
      </c>
      <c r="F229" s="50">
        <v>887993</v>
      </c>
      <c r="G229" s="50">
        <v>240001</v>
      </c>
      <c r="H229" s="50">
        <v>12018738</v>
      </c>
      <c r="I229" s="50">
        <v>195118</v>
      </c>
      <c r="J229" s="51">
        <v>1837559</v>
      </c>
      <c r="K229" s="50">
        <v>22245845</v>
      </c>
      <c r="L229" s="73">
        <v>24083404</v>
      </c>
      <c r="M229" s="118"/>
      <c r="N229" s="120">
        <v>22245845</v>
      </c>
      <c r="O229" s="120">
        <v>10227107</v>
      </c>
      <c r="P229" s="120">
        <v>0</v>
      </c>
      <c r="Q229" s="120">
        <v>25924274</v>
      </c>
      <c r="R229" s="120">
        <v>24086715</v>
      </c>
      <c r="S229" s="47"/>
    </row>
    <row r="230" spans="1:19" ht="12.75" customHeight="1" x14ac:dyDescent="0.2">
      <c r="A230" s="501"/>
      <c r="B230" s="501"/>
      <c r="C230" s="53" t="s">
        <v>3</v>
      </c>
      <c r="D230" s="54">
        <v>14</v>
      </c>
      <c r="E230" s="55">
        <v>4803.05</v>
      </c>
      <c r="F230" s="55">
        <v>477.21</v>
      </c>
      <c r="G230" s="55">
        <v>123.95</v>
      </c>
      <c r="H230" s="55">
        <v>6207.16</v>
      </c>
      <c r="I230" s="55">
        <v>100.77</v>
      </c>
      <c r="J230" s="55">
        <v>967.61</v>
      </c>
      <c r="K230" s="56">
        <v>11712.14</v>
      </c>
      <c r="L230" s="46">
        <v>12679.75</v>
      </c>
      <c r="M230" s="117"/>
      <c r="N230" s="119">
        <v>11712.14</v>
      </c>
      <c r="O230" s="119">
        <v>5504.98</v>
      </c>
      <c r="P230" s="119"/>
      <c r="Q230" s="119">
        <v>13670.65</v>
      </c>
      <c r="R230" s="119">
        <v>12703.04</v>
      </c>
      <c r="S230" s="47"/>
    </row>
    <row r="231" spans="1:19" ht="9" customHeight="1" x14ac:dyDescent="0.2">
      <c r="A231" s="501"/>
      <c r="B231" s="501"/>
      <c r="C231" s="48" t="s">
        <v>4</v>
      </c>
      <c r="D231" s="49">
        <v>15</v>
      </c>
      <c r="E231" s="50">
        <v>9300002</v>
      </c>
      <c r="F231" s="50">
        <v>924007</v>
      </c>
      <c r="G231" s="50">
        <v>240001</v>
      </c>
      <c r="H231" s="50">
        <v>12018738</v>
      </c>
      <c r="I231" s="50">
        <v>195118</v>
      </c>
      <c r="J231" s="51">
        <v>1873554</v>
      </c>
      <c r="K231" s="50">
        <v>22677865</v>
      </c>
      <c r="L231" s="73">
        <v>24551420</v>
      </c>
      <c r="M231" s="118"/>
      <c r="N231" s="120">
        <v>22677865</v>
      </c>
      <c r="O231" s="120">
        <v>10659128</v>
      </c>
      <c r="P231" s="120">
        <v>0</v>
      </c>
      <c r="Q231" s="120">
        <v>26470069</v>
      </c>
      <c r="R231" s="120">
        <v>24596515</v>
      </c>
      <c r="S231" s="47"/>
    </row>
    <row r="232" spans="1:19" ht="12.75" customHeight="1" x14ac:dyDescent="0.2">
      <c r="A232" s="501"/>
      <c r="B232" s="501"/>
      <c r="C232" s="53" t="s">
        <v>3</v>
      </c>
      <c r="D232" s="54">
        <v>16</v>
      </c>
      <c r="E232" s="55">
        <v>5001.37</v>
      </c>
      <c r="F232" s="55">
        <v>495.8</v>
      </c>
      <c r="G232" s="55">
        <v>123.95</v>
      </c>
      <c r="H232" s="55">
        <v>6207.16</v>
      </c>
      <c r="I232" s="55">
        <v>100.77</v>
      </c>
      <c r="J232" s="55">
        <v>985.69</v>
      </c>
      <c r="K232" s="56">
        <v>11929.05</v>
      </c>
      <c r="L232" s="46">
        <v>12914.74</v>
      </c>
      <c r="M232" s="117"/>
      <c r="N232" s="119">
        <v>11929.05</v>
      </c>
      <c r="O232" s="119">
        <v>5721.89</v>
      </c>
      <c r="P232" s="119"/>
      <c r="Q232" s="119">
        <v>13944.68</v>
      </c>
      <c r="R232" s="119">
        <v>12958.99</v>
      </c>
      <c r="S232" s="47"/>
    </row>
    <row r="233" spans="1:19" ht="9" customHeight="1" x14ac:dyDescent="0.2">
      <c r="A233" s="501"/>
      <c r="B233" s="501"/>
      <c r="C233" s="48" t="s">
        <v>4</v>
      </c>
      <c r="D233" s="49">
        <v>17</v>
      </c>
      <c r="E233" s="50">
        <v>9684003</v>
      </c>
      <c r="F233" s="50">
        <v>960003</v>
      </c>
      <c r="G233" s="50">
        <v>240001</v>
      </c>
      <c r="H233" s="50">
        <v>12018738</v>
      </c>
      <c r="I233" s="50">
        <v>195118</v>
      </c>
      <c r="J233" s="51">
        <v>1908562</v>
      </c>
      <c r="K233" s="50">
        <v>23097862</v>
      </c>
      <c r="L233" s="73">
        <v>25006424</v>
      </c>
      <c r="M233" s="118"/>
      <c r="N233" s="120">
        <v>23097862</v>
      </c>
      <c r="O233" s="120">
        <v>11079124</v>
      </c>
      <c r="P233" s="120">
        <v>0</v>
      </c>
      <c r="Q233" s="120">
        <v>27000666</v>
      </c>
      <c r="R233" s="120">
        <v>25092104</v>
      </c>
      <c r="S233" s="47"/>
    </row>
    <row r="234" spans="1:19" ht="12.75" customHeight="1" x14ac:dyDescent="0.2">
      <c r="A234" s="501"/>
      <c r="B234" s="501"/>
      <c r="C234" s="53" t="s">
        <v>3</v>
      </c>
      <c r="D234" s="54">
        <v>18</v>
      </c>
      <c r="E234" s="55">
        <v>5199.6899999999996</v>
      </c>
      <c r="F234" s="55">
        <v>514.39</v>
      </c>
      <c r="G234" s="55">
        <v>123.95</v>
      </c>
      <c r="H234" s="55">
        <v>6207.16</v>
      </c>
      <c r="I234" s="55">
        <v>100.77</v>
      </c>
      <c r="J234" s="55">
        <v>1003.77</v>
      </c>
      <c r="K234" s="56">
        <v>12145.96</v>
      </c>
      <c r="L234" s="46">
        <v>13149.73</v>
      </c>
      <c r="M234" s="117"/>
      <c r="N234" s="119">
        <v>12145.96</v>
      </c>
      <c r="O234" s="119">
        <v>5938.8</v>
      </c>
      <c r="P234" s="119"/>
      <c r="Q234" s="119">
        <v>14218.71</v>
      </c>
      <c r="R234" s="119">
        <v>13214.94</v>
      </c>
      <c r="S234" s="47"/>
    </row>
    <row r="235" spans="1:19" ht="9" customHeight="1" x14ac:dyDescent="0.2">
      <c r="A235" s="501"/>
      <c r="B235" s="501"/>
      <c r="C235" s="48" t="s">
        <v>4</v>
      </c>
      <c r="D235" s="49">
        <v>19</v>
      </c>
      <c r="E235" s="50">
        <v>10068004</v>
      </c>
      <c r="F235" s="50">
        <v>995998</v>
      </c>
      <c r="G235" s="50">
        <v>240001</v>
      </c>
      <c r="H235" s="50">
        <v>12018738</v>
      </c>
      <c r="I235" s="50">
        <v>195118</v>
      </c>
      <c r="J235" s="51">
        <v>1943570</v>
      </c>
      <c r="K235" s="50">
        <v>23517858</v>
      </c>
      <c r="L235" s="73">
        <v>25461428</v>
      </c>
      <c r="M235" s="118"/>
      <c r="N235" s="120">
        <v>23517858</v>
      </c>
      <c r="O235" s="120">
        <v>11499120</v>
      </c>
      <c r="P235" s="120">
        <v>0</v>
      </c>
      <c r="Q235" s="120">
        <v>27531262</v>
      </c>
      <c r="R235" s="120">
        <v>25587692</v>
      </c>
      <c r="S235" s="47"/>
    </row>
    <row r="236" spans="1:19" ht="12.75" customHeight="1" x14ac:dyDescent="0.2">
      <c r="A236" s="501"/>
      <c r="B236" s="501"/>
      <c r="C236" s="53" t="s">
        <v>3</v>
      </c>
      <c r="D236" s="54">
        <v>20</v>
      </c>
      <c r="E236" s="55">
        <v>5404.2</v>
      </c>
      <c r="F236" s="55">
        <v>539.17999999999995</v>
      </c>
      <c r="G236" s="55">
        <v>123.95</v>
      </c>
      <c r="H236" s="55">
        <v>6207.16</v>
      </c>
      <c r="I236" s="55">
        <v>100.77</v>
      </c>
      <c r="J236" s="55">
        <v>1022.87</v>
      </c>
      <c r="K236" s="56">
        <v>12375.26</v>
      </c>
      <c r="L236" s="46">
        <v>13398.13</v>
      </c>
      <c r="M236" s="117"/>
      <c r="N236" s="119">
        <v>12375.26</v>
      </c>
      <c r="O236" s="119">
        <v>6168.1</v>
      </c>
      <c r="P236" s="119"/>
      <c r="Q236" s="119">
        <v>14508.39</v>
      </c>
      <c r="R236" s="119">
        <v>13485.52</v>
      </c>
      <c r="S236" s="47"/>
    </row>
    <row r="237" spans="1:19" ht="9" customHeight="1" x14ac:dyDescent="0.2">
      <c r="A237" s="501"/>
      <c r="B237" s="501"/>
      <c r="C237" s="48" t="s">
        <v>4</v>
      </c>
      <c r="D237" s="49">
        <v>21</v>
      </c>
      <c r="E237" s="50">
        <v>10463990</v>
      </c>
      <c r="F237" s="50">
        <v>1043998</v>
      </c>
      <c r="G237" s="50">
        <v>240001</v>
      </c>
      <c r="H237" s="50">
        <v>12018738</v>
      </c>
      <c r="I237" s="50">
        <v>195118</v>
      </c>
      <c r="J237" s="51">
        <v>1980552</v>
      </c>
      <c r="K237" s="50">
        <v>23961845</v>
      </c>
      <c r="L237" s="73">
        <v>25942397</v>
      </c>
      <c r="M237" s="118"/>
      <c r="N237" s="120">
        <v>23961845</v>
      </c>
      <c r="O237" s="120">
        <v>11943107</v>
      </c>
      <c r="P237" s="120">
        <v>0</v>
      </c>
      <c r="Q237" s="120">
        <v>28092160</v>
      </c>
      <c r="R237" s="120">
        <v>26111608</v>
      </c>
      <c r="S237" s="47"/>
    </row>
    <row r="238" spans="1:19" ht="12.75" customHeight="1" x14ac:dyDescent="0.2">
      <c r="A238" s="501"/>
      <c r="B238" s="501"/>
      <c r="C238" s="53" t="s">
        <v>3</v>
      </c>
      <c r="D238" s="54">
        <v>22</v>
      </c>
      <c r="E238" s="55">
        <v>5509.56</v>
      </c>
      <c r="F238" s="55">
        <v>545.38</v>
      </c>
      <c r="G238" s="55">
        <v>123.95</v>
      </c>
      <c r="H238" s="55">
        <v>6207.16</v>
      </c>
      <c r="I238" s="55">
        <v>100.77</v>
      </c>
      <c r="J238" s="55">
        <v>1032.17</v>
      </c>
      <c r="K238" s="56">
        <v>12486.82</v>
      </c>
      <c r="L238" s="46">
        <v>13518.99</v>
      </c>
      <c r="M238" s="117"/>
      <c r="N238" s="119">
        <v>12486.82</v>
      </c>
      <c r="O238" s="119">
        <v>6279.66</v>
      </c>
      <c r="P238" s="119"/>
      <c r="Q238" s="119">
        <v>14649.33</v>
      </c>
      <c r="R238" s="119">
        <v>13617.16</v>
      </c>
      <c r="S238" s="47"/>
    </row>
    <row r="239" spans="1:19" ht="9" customHeight="1" x14ac:dyDescent="0.2">
      <c r="A239" s="501"/>
      <c r="B239" s="501"/>
      <c r="C239" s="48" t="s">
        <v>4</v>
      </c>
      <c r="D239" s="49">
        <v>23</v>
      </c>
      <c r="E239" s="50">
        <v>10667996</v>
      </c>
      <c r="F239" s="50">
        <v>1056003</v>
      </c>
      <c r="G239" s="50">
        <v>240001</v>
      </c>
      <c r="H239" s="50">
        <v>12018738</v>
      </c>
      <c r="I239" s="50">
        <v>195118</v>
      </c>
      <c r="J239" s="51">
        <v>1998560</v>
      </c>
      <c r="K239" s="50">
        <v>24177855</v>
      </c>
      <c r="L239" s="73">
        <v>26176415</v>
      </c>
      <c r="M239" s="118"/>
      <c r="N239" s="120">
        <v>24177855</v>
      </c>
      <c r="O239" s="120">
        <v>12159117</v>
      </c>
      <c r="P239" s="120">
        <v>0</v>
      </c>
      <c r="Q239" s="120">
        <v>28365058</v>
      </c>
      <c r="R239" s="120">
        <v>26366498</v>
      </c>
      <c r="S239" s="47"/>
    </row>
    <row r="240" spans="1:19" ht="12.75" customHeight="1" x14ac:dyDescent="0.2">
      <c r="A240" s="501"/>
      <c r="B240" s="501"/>
      <c r="C240" s="53" t="s">
        <v>3</v>
      </c>
      <c r="D240" s="54">
        <v>24</v>
      </c>
      <c r="E240" s="55">
        <v>5614.92</v>
      </c>
      <c r="F240" s="55">
        <v>557.77</v>
      </c>
      <c r="G240" s="55">
        <v>123.95</v>
      </c>
      <c r="H240" s="55">
        <v>6207.16</v>
      </c>
      <c r="I240" s="55">
        <v>100.77</v>
      </c>
      <c r="J240" s="55">
        <v>1041.98</v>
      </c>
      <c r="K240" s="56">
        <v>12604.57</v>
      </c>
      <c r="L240" s="46">
        <v>13646.55</v>
      </c>
      <c r="M240" s="117"/>
      <c r="N240" s="119">
        <v>12604.57</v>
      </c>
      <c r="O240" s="119">
        <v>6397.41</v>
      </c>
      <c r="P240" s="119"/>
      <c r="Q240" s="119">
        <v>14798.08</v>
      </c>
      <c r="R240" s="119">
        <v>13756.1</v>
      </c>
      <c r="S240" s="47"/>
    </row>
    <row r="241" spans="1:19" ht="9" customHeight="1" x14ac:dyDescent="0.2">
      <c r="A241" s="501"/>
      <c r="B241" s="501"/>
      <c r="C241" s="48" t="s">
        <v>4</v>
      </c>
      <c r="D241" s="49">
        <v>25</v>
      </c>
      <c r="E241" s="50">
        <v>10872001</v>
      </c>
      <c r="F241" s="50">
        <v>1079993</v>
      </c>
      <c r="G241" s="50">
        <v>240001</v>
      </c>
      <c r="H241" s="50">
        <v>12018738</v>
      </c>
      <c r="I241" s="50">
        <v>195118</v>
      </c>
      <c r="J241" s="51">
        <v>2017555</v>
      </c>
      <c r="K241" s="50">
        <v>24405851</v>
      </c>
      <c r="L241" s="73">
        <v>26423405</v>
      </c>
      <c r="M241" s="118"/>
      <c r="N241" s="120">
        <v>24405851</v>
      </c>
      <c r="O241" s="120">
        <v>12387113</v>
      </c>
      <c r="P241" s="120">
        <v>0</v>
      </c>
      <c r="Q241" s="120">
        <v>28653078</v>
      </c>
      <c r="R241" s="120">
        <v>26635524</v>
      </c>
      <c r="S241" s="47"/>
    </row>
    <row r="242" spans="1:19" ht="12.75" customHeight="1" x14ac:dyDescent="0.2">
      <c r="A242" s="501"/>
      <c r="B242" s="501"/>
      <c r="C242" s="53" t="s">
        <v>3</v>
      </c>
      <c r="D242" s="54">
        <v>26</v>
      </c>
      <c r="E242" s="55">
        <v>5726.47</v>
      </c>
      <c r="F242" s="55">
        <v>570.16999999999996</v>
      </c>
      <c r="G242" s="55">
        <v>123.95</v>
      </c>
      <c r="H242" s="55">
        <v>6207.16</v>
      </c>
      <c r="I242" s="55">
        <v>100.77</v>
      </c>
      <c r="J242" s="55">
        <v>1052.31</v>
      </c>
      <c r="K242" s="56">
        <v>12728.52</v>
      </c>
      <c r="L242" s="46">
        <v>13780.83</v>
      </c>
      <c r="M242" s="117"/>
      <c r="N242" s="119">
        <v>12728.52</v>
      </c>
      <c r="O242" s="119">
        <v>6521.36</v>
      </c>
      <c r="P242" s="119"/>
      <c r="Q242" s="119">
        <v>14954.67</v>
      </c>
      <c r="R242" s="119">
        <v>13902.36</v>
      </c>
      <c r="S242" s="47"/>
    </row>
    <row r="243" spans="1:19" ht="9" customHeight="1" x14ac:dyDescent="0.2">
      <c r="A243" s="501"/>
      <c r="B243" s="501"/>
      <c r="C243" s="48" t="s">
        <v>4</v>
      </c>
      <c r="D243" s="49">
        <v>27</v>
      </c>
      <c r="E243" s="50">
        <v>11087992</v>
      </c>
      <c r="F243" s="50">
        <v>1104003</v>
      </c>
      <c r="G243" s="50">
        <v>240001</v>
      </c>
      <c r="H243" s="50">
        <v>12018738</v>
      </c>
      <c r="I243" s="50">
        <v>195118</v>
      </c>
      <c r="J243" s="51">
        <v>2037556</v>
      </c>
      <c r="K243" s="50">
        <v>24645851</v>
      </c>
      <c r="L243" s="73">
        <v>26683408</v>
      </c>
      <c r="M243" s="118"/>
      <c r="N243" s="120">
        <v>24645851</v>
      </c>
      <c r="O243" s="120">
        <v>12627114</v>
      </c>
      <c r="P243" s="120">
        <v>0</v>
      </c>
      <c r="Q243" s="120">
        <v>28956279</v>
      </c>
      <c r="R243" s="120">
        <v>26918723</v>
      </c>
      <c r="S243" s="47"/>
    </row>
    <row r="244" spans="1:19" ht="12.75" customHeight="1" x14ac:dyDescent="0.2">
      <c r="A244" s="501"/>
      <c r="B244" s="501"/>
      <c r="C244" s="53" t="s">
        <v>3</v>
      </c>
      <c r="D244" s="54">
        <v>28</v>
      </c>
      <c r="E244" s="55">
        <v>5831.83</v>
      </c>
      <c r="F244" s="55">
        <v>582.55999999999995</v>
      </c>
      <c r="G244" s="55">
        <v>123.95</v>
      </c>
      <c r="H244" s="55">
        <v>6207.16</v>
      </c>
      <c r="I244" s="55">
        <v>100.77</v>
      </c>
      <c r="J244" s="55">
        <v>1062.1300000000001</v>
      </c>
      <c r="K244" s="56">
        <v>12846.27</v>
      </c>
      <c r="L244" s="46">
        <v>13908.4</v>
      </c>
      <c r="M244" s="117"/>
      <c r="N244" s="119">
        <v>12846.27</v>
      </c>
      <c r="O244" s="119">
        <v>6639.11</v>
      </c>
      <c r="P244" s="119"/>
      <c r="Q244" s="119">
        <v>15103.44</v>
      </c>
      <c r="R244" s="119">
        <v>14041.31</v>
      </c>
      <c r="S244" s="47"/>
    </row>
    <row r="245" spans="1:19" ht="9" customHeight="1" x14ac:dyDescent="0.2">
      <c r="A245" s="501"/>
      <c r="B245" s="501"/>
      <c r="C245" s="48" t="s">
        <v>4</v>
      </c>
      <c r="D245" s="49">
        <v>29</v>
      </c>
      <c r="E245" s="50">
        <v>11291997</v>
      </c>
      <c r="F245" s="50">
        <v>1127993</v>
      </c>
      <c r="G245" s="50">
        <v>240001</v>
      </c>
      <c r="H245" s="50">
        <v>12018738</v>
      </c>
      <c r="I245" s="50">
        <v>195118</v>
      </c>
      <c r="J245" s="51">
        <v>2056570</v>
      </c>
      <c r="K245" s="50">
        <v>24873847</v>
      </c>
      <c r="L245" s="73">
        <v>26930418</v>
      </c>
      <c r="M245" s="118"/>
      <c r="N245" s="120">
        <v>24873847</v>
      </c>
      <c r="O245" s="120">
        <v>12855110</v>
      </c>
      <c r="P245" s="120">
        <v>0</v>
      </c>
      <c r="Q245" s="120">
        <v>29244338</v>
      </c>
      <c r="R245" s="120">
        <v>27187767</v>
      </c>
      <c r="S245" s="47"/>
    </row>
    <row r="246" spans="1:19" ht="12.75" customHeight="1" x14ac:dyDescent="0.2">
      <c r="A246" s="501"/>
      <c r="B246" s="501"/>
      <c r="C246" s="53" t="s">
        <v>3</v>
      </c>
      <c r="D246" s="54">
        <v>30</v>
      </c>
      <c r="E246" s="55">
        <v>5943.39</v>
      </c>
      <c r="F246" s="55">
        <v>588.76</v>
      </c>
      <c r="G246" s="55">
        <v>123.95</v>
      </c>
      <c r="H246" s="55">
        <v>6207.16</v>
      </c>
      <c r="I246" s="55">
        <v>100.77</v>
      </c>
      <c r="J246" s="55">
        <v>1071.94</v>
      </c>
      <c r="K246" s="56">
        <v>12964.03</v>
      </c>
      <c r="L246" s="46">
        <v>14035.97</v>
      </c>
      <c r="M246" s="117"/>
      <c r="N246" s="119">
        <v>12964.03</v>
      </c>
      <c r="O246" s="119">
        <v>6756.87</v>
      </c>
      <c r="P246" s="119"/>
      <c r="Q246" s="119">
        <v>15252.21</v>
      </c>
      <c r="R246" s="119">
        <v>14180.27</v>
      </c>
      <c r="S246" s="47"/>
    </row>
    <row r="247" spans="1:19" ht="9" customHeight="1" x14ac:dyDescent="0.2">
      <c r="A247" s="501"/>
      <c r="B247" s="501"/>
      <c r="C247" s="48" t="s">
        <v>4</v>
      </c>
      <c r="D247" s="49">
        <v>31</v>
      </c>
      <c r="E247" s="50">
        <v>11508008</v>
      </c>
      <c r="F247" s="50">
        <v>1139998</v>
      </c>
      <c r="G247" s="50">
        <v>240001</v>
      </c>
      <c r="H247" s="50">
        <v>12018738</v>
      </c>
      <c r="I247" s="50">
        <v>195118</v>
      </c>
      <c r="J247" s="51">
        <v>2075565</v>
      </c>
      <c r="K247" s="50">
        <v>25101862</v>
      </c>
      <c r="L247" s="73">
        <v>27177428</v>
      </c>
      <c r="M247" s="118"/>
      <c r="N247" s="120">
        <v>25101862</v>
      </c>
      <c r="O247" s="120">
        <v>13083125</v>
      </c>
      <c r="P247" s="120">
        <v>0</v>
      </c>
      <c r="Q247" s="120">
        <v>29532397</v>
      </c>
      <c r="R247" s="120">
        <v>27456831</v>
      </c>
      <c r="S247" s="47"/>
    </row>
    <row r="248" spans="1:19" ht="12.75" customHeight="1" x14ac:dyDescent="0.2">
      <c r="A248" s="501"/>
      <c r="B248" s="501"/>
      <c r="C248" s="53" t="s">
        <v>3</v>
      </c>
      <c r="D248" s="54">
        <v>32</v>
      </c>
      <c r="E248" s="55">
        <v>6048.74</v>
      </c>
      <c r="F248" s="55">
        <v>601.16</v>
      </c>
      <c r="G248" s="55">
        <v>123.95</v>
      </c>
      <c r="H248" s="55">
        <v>6207.16</v>
      </c>
      <c r="I248" s="55">
        <v>100.77</v>
      </c>
      <c r="J248" s="55">
        <v>1081.75</v>
      </c>
      <c r="K248" s="56">
        <v>13081.78</v>
      </c>
      <c r="L248" s="46">
        <v>14163.53</v>
      </c>
      <c r="M248" s="117"/>
      <c r="N248" s="119">
        <v>13081.78</v>
      </c>
      <c r="O248" s="119">
        <v>6874.62</v>
      </c>
      <c r="P248" s="119"/>
      <c r="Q248" s="119">
        <v>15400.96</v>
      </c>
      <c r="R248" s="119">
        <v>14319.21</v>
      </c>
      <c r="S248" s="47"/>
    </row>
    <row r="249" spans="1:19" ht="9" customHeight="1" x14ac:dyDescent="0.2">
      <c r="A249" s="501"/>
      <c r="B249" s="501"/>
      <c r="C249" s="48" t="s">
        <v>4</v>
      </c>
      <c r="D249" s="49">
        <v>33</v>
      </c>
      <c r="E249" s="50">
        <v>11711994</v>
      </c>
      <c r="F249" s="50">
        <v>1164008</v>
      </c>
      <c r="G249" s="50">
        <v>240001</v>
      </c>
      <c r="H249" s="50">
        <v>12018738</v>
      </c>
      <c r="I249" s="50">
        <v>195118</v>
      </c>
      <c r="J249" s="51">
        <v>2094560</v>
      </c>
      <c r="K249" s="50">
        <v>25329858</v>
      </c>
      <c r="L249" s="73">
        <v>27424418</v>
      </c>
      <c r="M249" s="118"/>
      <c r="N249" s="120">
        <v>25329858</v>
      </c>
      <c r="O249" s="120">
        <v>13311120</v>
      </c>
      <c r="P249" s="120">
        <v>0</v>
      </c>
      <c r="Q249" s="120">
        <v>29820417</v>
      </c>
      <c r="R249" s="120">
        <v>27725857</v>
      </c>
      <c r="S249" s="47"/>
    </row>
    <row r="250" spans="1:19" ht="12.75" customHeight="1" x14ac:dyDescent="0.2">
      <c r="A250" s="501"/>
      <c r="B250" s="501"/>
      <c r="C250" s="53" t="s">
        <v>3</v>
      </c>
      <c r="D250" s="54">
        <v>34</v>
      </c>
      <c r="E250" s="55">
        <v>6160.3</v>
      </c>
      <c r="F250" s="55">
        <v>613.54999999999995</v>
      </c>
      <c r="G250" s="55">
        <v>123.95</v>
      </c>
      <c r="H250" s="55">
        <v>6207.16</v>
      </c>
      <c r="I250" s="55">
        <v>100.77</v>
      </c>
      <c r="J250" s="55">
        <v>1092.08</v>
      </c>
      <c r="K250" s="56">
        <v>13205.73</v>
      </c>
      <c r="L250" s="46">
        <v>14297.81</v>
      </c>
      <c r="M250" s="117"/>
      <c r="N250" s="119">
        <v>13205.73</v>
      </c>
      <c r="O250" s="119">
        <v>6998.57</v>
      </c>
      <c r="P250" s="119"/>
      <c r="Q250" s="119">
        <v>15557.55</v>
      </c>
      <c r="R250" s="119">
        <v>14465.47</v>
      </c>
      <c r="S250" s="47"/>
    </row>
    <row r="251" spans="1:19" ht="9" customHeight="1" x14ac:dyDescent="0.2">
      <c r="A251" s="501"/>
      <c r="B251" s="501"/>
      <c r="C251" s="48" t="s">
        <v>4</v>
      </c>
      <c r="D251" s="49">
        <v>35</v>
      </c>
      <c r="E251" s="50">
        <v>11928004</v>
      </c>
      <c r="F251" s="50">
        <v>1187998</v>
      </c>
      <c r="G251" s="50">
        <v>240001</v>
      </c>
      <c r="H251" s="50">
        <v>12018738</v>
      </c>
      <c r="I251" s="50">
        <v>195118</v>
      </c>
      <c r="J251" s="51">
        <v>2114562</v>
      </c>
      <c r="K251" s="50">
        <v>25569859</v>
      </c>
      <c r="L251" s="73">
        <v>27684421</v>
      </c>
      <c r="M251" s="118"/>
      <c r="N251" s="120">
        <v>25569859</v>
      </c>
      <c r="O251" s="120">
        <v>13551121</v>
      </c>
      <c r="P251" s="120">
        <v>0</v>
      </c>
      <c r="Q251" s="120">
        <v>30123617</v>
      </c>
      <c r="R251" s="120">
        <v>28009056</v>
      </c>
      <c r="S251" s="47"/>
    </row>
    <row r="252" spans="1:19" ht="12.75" customHeight="1" x14ac:dyDescent="0.2">
      <c r="A252" s="501"/>
      <c r="B252" s="501"/>
      <c r="C252" s="53" t="s">
        <v>3</v>
      </c>
      <c r="D252" s="54">
        <v>36</v>
      </c>
      <c r="E252" s="55">
        <v>6265.66</v>
      </c>
      <c r="F252" s="55">
        <v>625.95000000000005</v>
      </c>
      <c r="G252" s="55">
        <v>123.95</v>
      </c>
      <c r="H252" s="55">
        <v>6207.16</v>
      </c>
      <c r="I252" s="55">
        <v>100.77</v>
      </c>
      <c r="J252" s="55">
        <v>1101.8900000000001</v>
      </c>
      <c r="K252" s="56">
        <v>13323.49</v>
      </c>
      <c r="L252" s="46">
        <v>14425.38</v>
      </c>
      <c r="M252" s="117"/>
      <c r="N252" s="119">
        <v>13323.49</v>
      </c>
      <c r="O252" s="119">
        <v>7116.33</v>
      </c>
      <c r="P252" s="119"/>
      <c r="Q252" s="119">
        <v>15706.32</v>
      </c>
      <c r="R252" s="119">
        <v>14604.43</v>
      </c>
      <c r="S252" s="47"/>
    </row>
    <row r="253" spans="1:19" ht="9" customHeight="1" x14ac:dyDescent="0.2">
      <c r="A253" s="501"/>
      <c r="B253" s="501"/>
      <c r="C253" s="48" t="s">
        <v>4</v>
      </c>
      <c r="D253" s="49">
        <v>37</v>
      </c>
      <c r="E253" s="50">
        <v>12132009</v>
      </c>
      <c r="F253" s="50">
        <v>1212008</v>
      </c>
      <c r="G253" s="50">
        <v>240001</v>
      </c>
      <c r="H253" s="50">
        <v>12018738</v>
      </c>
      <c r="I253" s="50">
        <v>195118</v>
      </c>
      <c r="J253" s="51">
        <v>2133557</v>
      </c>
      <c r="K253" s="50">
        <v>25797874</v>
      </c>
      <c r="L253" s="73">
        <v>27931431</v>
      </c>
      <c r="M253" s="118"/>
      <c r="N253" s="120">
        <v>25797874</v>
      </c>
      <c r="O253" s="120">
        <v>13779136</v>
      </c>
      <c r="P253" s="120">
        <v>0</v>
      </c>
      <c r="Q253" s="120">
        <v>30411676</v>
      </c>
      <c r="R253" s="120">
        <v>28278120</v>
      </c>
      <c r="S253" s="47"/>
    </row>
    <row r="254" spans="1:19" ht="12.75" customHeight="1" x14ac:dyDescent="0.2">
      <c r="A254" s="501"/>
      <c r="B254" s="501"/>
      <c r="C254" s="53" t="s">
        <v>3</v>
      </c>
      <c r="D254" s="54">
        <v>38</v>
      </c>
      <c r="E254" s="55">
        <v>6377.21</v>
      </c>
      <c r="F254" s="55">
        <v>632.14</v>
      </c>
      <c r="G254" s="55">
        <v>123.95</v>
      </c>
      <c r="H254" s="55">
        <v>6207.16</v>
      </c>
      <c r="I254" s="55">
        <v>100.77</v>
      </c>
      <c r="J254" s="55">
        <v>1111.71</v>
      </c>
      <c r="K254" s="56">
        <v>13441.23</v>
      </c>
      <c r="L254" s="46">
        <v>14552.94</v>
      </c>
      <c r="M254" s="117"/>
      <c r="N254" s="119">
        <v>13441.23</v>
      </c>
      <c r="O254" s="119">
        <v>7234.07</v>
      </c>
      <c r="P254" s="119"/>
      <c r="Q254" s="119">
        <v>15855.07</v>
      </c>
      <c r="R254" s="119">
        <v>14743.36</v>
      </c>
      <c r="S254" s="47"/>
    </row>
    <row r="255" spans="1:19" ht="9" customHeight="1" x14ac:dyDescent="0.2">
      <c r="A255" s="501"/>
      <c r="B255" s="501"/>
      <c r="C255" s="48" t="s">
        <v>4</v>
      </c>
      <c r="D255" s="49">
        <v>39</v>
      </c>
      <c r="E255" s="50">
        <v>12348000</v>
      </c>
      <c r="F255" s="50">
        <v>1223994</v>
      </c>
      <c r="G255" s="50">
        <v>240001</v>
      </c>
      <c r="H255" s="50">
        <v>12018738</v>
      </c>
      <c r="I255" s="50">
        <v>195118</v>
      </c>
      <c r="J255" s="51">
        <v>2152571</v>
      </c>
      <c r="K255" s="50">
        <v>26025850</v>
      </c>
      <c r="L255" s="73">
        <v>28178421</v>
      </c>
      <c r="M255" s="118"/>
      <c r="N255" s="120">
        <v>26025850</v>
      </c>
      <c r="O255" s="120">
        <v>14007113</v>
      </c>
      <c r="P255" s="120">
        <v>0</v>
      </c>
      <c r="Q255" s="120">
        <v>30699696</v>
      </c>
      <c r="R255" s="120">
        <v>28547126</v>
      </c>
      <c r="S255" s="47"/>
    </row>
    <row r="256" spans="1:19" ht="12.75" customHeight="1" x14ac:dyDescent="0.2">
      <c r="A256" s="501"/>
      <c r="B256" s="501"/>
      <c r="C256" s="53" t="s">
        <v>3</v>
      </c>
      <c r="D256" s="54">
        <v>40</v>
      </c>
      <c r="E256" s="55">
        <v>6482.57</v>
      </c>
      <c r="F256" s="55">
        <v>644.54</v>
      </c>
      <c r="G256" s="55">
        <v>123.95</v>
      </c>
      <c r="H256" s="55">
        <v>6207.16</v>
      </c>
      <c r="I256" s="55">
        <v>100.77</v>
      </c>
      <c r="J256" s="55">
        <v>1121.52</v>
      </c>
      <c r="K256" s="56">
        <v>13558.99</v>
      </c>
      <c r="L256" s="46">
        <v>14680.51</v>
      </c>
      <c r="M256" s="117"/>
      <c r="N256" s="119">
        <v>13558.99</v>
      </c>
      <c r="O256" s="119">
        <v>7351.83</v>
      </c>
      <c r="P256" s="119"/>
      <c r="Q256" s="119">
        <v>16003.84</v>
      </c>
      <c r="R256" s="119">
        <v>14882.32</v>
      </c>
      <c r="S256" s="47"/>
    </row>
    <row r="257" spans="1:19" ht="9" customHeight="1" x14ac:dyDescent="0.2">
      <c r="A257" s="502"/>
      <c r="B257" s="502"/>
      <c r="C257" s="58"/>
      <c r="D257" s="59"/>
      <c r="E257" s="61">
        <v>12552006</v>
      </c>
      <c r="F257" s="61">
        <v>1248003</v>
      </c>
      <c r="G257" s="61">
        <v>240001</v>
      </c>
      <c r="H257" s="61">
        <v>12018738</v>
      </c>
      <c r="I257" s="61">
        <v>195118</v>
      </c>
      <c r="J257" s="60">
        <v>2171566</v>
      </c>
      <c r="K257" s="61">
        <v>26253866</v>
      </c>
      <c r="L257" s="73">
        <v>28425431</v>
      </c>
      <c r="M257" s="118"/>
      <c r="N257" s="120">
        <v>26253866</v>
      </c>
      <c r="O257" s="120">
        <v>14235128</v>
      </c>
      <c r="P257" s="120">
        <v>0</v>
      </c>
      <c r="Q257" s="120">
        <v>30987755</v>
      </c>
      <c r="R257" s="120">
        <v>28816190</v>
      </c>
      <c r="S257" s="47"/>
    </row>
    <row r="258" spans="1:19" ht="12.75" customHeight="1" x14ac:dyDescent="0.2">
      <c r="A258" s="492">
        <v>34516</v>
      </c>
      <c r="B258" s="492">
        <v>34699</v>
      </c>
      <c r="C258" s="42" t="s">
        <v>3</v>
      </c>
      <c r="D258" s="43">
        <v>0</v>
      </c>
      <c r="E258" s="44">
        <v>3390.02</v>
      </c>
      <c r="F258" s="44">
        <v>334.66</v>
      </c>
      <c r="G258" s="44">
        <v>123.95</v>
      </c>
      <c r="H258" s="44">
        <v>6207.16</v>
      </c>
      <c r="I258" s="44">
        <v>167.95</v>
      </c>
      <c r="J258" s="44">
        <v>837.98</v>
      </c>
      <c r="K258" s="45">
        <v>10223.74</v>
      </c>
      <c r="L258" s="46">
        <v>11061.72</v>
      </c>
      <c r="M258" s="117"/>
      <c r="N258" s="119">
        <v>10223.74</v>
      </c>
      <c r="O258" s="119">
        <v>4016.58</v>
      </c>
      <c r="P258" s="119"/>
      <c r="Q258" s="119">
        <v>11784.7</v>
      </c>
      <c r="R258" s="119">
        <v>10946.72</v>
      </c>
      <c r="S258" s="47"/>
    </row>
    <row r="259" spans="1:19" ht="9" customHeight="1" x14ac:dyDescent="0.2">
      <c r="A259" s="525"/>
      <c r="B259" s="525"/>
      <c r="C259" s="48" t="s">
        <v>4</v>
      </c>
      <c r="D259" s="49">
        <v>1</v>
      </c>
      <c r="E259" s="50">
        <v>6563994</v>
      </c>
      <c r="F259" s="50">
        <v>647992</v>
      </c>
      <c r="G259" s="50">
        <v>240001</v>
      </c>
      <c r="H259" s="50">
        <v>12018738</v>
      </c>
      <c r="I259" s="50">
        <v>325197</v>
      </c>
      <c r="J259" s="51">
        <v>1622556</v>
      </c>
      <c r="K259" s="50">
        <v>19795921</v>
      </c>
      <c r="L259" s="73">
        <v>21418477</v>
      </c>
      <c r="M259" s="118"/>
      <c r="N259" s="120">
        <v>19795921</v>
      </c>
      <c r="O259" s="120">
        <v>7777183</v>
      </c>
      <c r="P259" s="120">
        <v>0</v>
      </c>
      <c r="Q259" s="120">
        <v>22818361</v>
      </c>
      <c r="R259" s="120">
        <v>21195806</v>
      </c>
      <c r="S259" s="47"/>
    </row>
    <row r="260" spans="1:19" ht="12.75" customHeight="1" x14ac:dyDescent="0.2">
      <c r="A260" s="500">
        <v>34516</v>
      </c>
      <c r="B260" s="500">
        <v>34699</v>
      </c>
      <c r="C260" s="53" t="s">
        <v>3</v>
      </c>
      <c r="D260" s="54">
        <v>2</v>
      </c>
      <c r="E260" s="55">
        <v>3557.36</v>
      </c>
      <c r="F260" s="55">
        <v>353.26</v>
      </c>
      <c r="G260" s="55">
        <v>123.95</v>
      </c>
      <c r="H260" s="55">
        <v>6207.16</v>
      </c>
      <c r="I260" s="55">
        <v>167.95</v>
      </c>
      <c r="J260" s="55">
        <v>853.48</v>
      </c>
      <c r="K260" s="56">
        <v>10409.68</v>
      </c>
      <c r="L260" s="46">
        <v>11263.16</v>
      </c>
      <c r="M260" s="117"/>
      <c r="N260" s="119">
        <v>10409.68</v>
      </c>
      <c r="O260" s="119">
        <v>4202.5200000000004</v>
      </c>
      <c r="P260" s="119"/>
      <c r="Q260" s="119">
        <v>12019.61</v>
      </c>
      <c r="R260" s="119">
        <v>11166.13</v>
      </c>
      <c r="S260" s="47"/>
    </row>
    <row r="261" spans="1:19" ht="9" customHeight="1" x14ac:dyDescent="0.2">
      <c r="A261" s="500"/>
      <c r="B261" s="500"/>
      <c r="C261" s="48" t="s">
        <v>4</v>
      </c>
      <c r="D261" s="49">
        <v>3</v>
      </c>
      <c r="E261" s="50">
        <v>6888009</v>
      </c>
      <c r="F261" s="50">
        <v>684007</v>
      </c>
      <c r="G261" s="50">
        <v>240001</v>
      </c>
      <c r="H261" s="50">
        <v>12018738</v>
      </c>
      <c r="I261" s="50">
        <v>325197</v>
      </c>
      <c r="J261" s="51">
        <v>1652568</v>
      </c>
      <c r="K261" s="50">
        <v>20155951</v>
      </c>
      <c r="L261" s="73">
        <v>21808519</v>
      </c>
      <c r="M261" s="118"/>
      <c r="N261" s="120">
        <v>20155951</v>
      </c>
      <c r="O261" s="120">
        <v>8137213</v>
      </c>
      <c r="P261" s="120">
        <v>0</v>
      </c>
      <c r="Q261" s="120">
        <v>23273210</v>
      </c>
      <c r="R261" s="120">
        <v>21620643</v>
      </c>
      <c r="S261" s="47"/>
    </row>
    <row r="262" spans="1:19" ht="12.75" customHeight="1" x14ac:dyDescent="0.2">
      <c r="A262" s="501"/>
      <c r="B262" s="501"/>
      <c r="C262" s="53" t="s">
        <v>3</v>
      </c>
      <c r="D262" s="54">
        <v>4</v>
      </c>
      <c r="E262" s="55">
        <v>3730.88</v>
      </c>
      <c r="F262" s="55">
        <v>371.85</v>
      </c>
      <c r="G262" s="55">
        <v>123.95</v>
      </c>
      <c r="H262" s="55">
        <v>6207.16</v>
      </c>
      <c r="I262" s="55">
        <v>167.95</v>
      </c>
      <c r="J262" s="55">
        <v>869.49</v>
      </c>
      <c r="K262" s="56">
        <v>10601.79</v>
      </c>
      <c r="L262" s="46">
        <v>11471.28</v>
      </c>
      <c r="M262" s="117"/>
      <c r="N262" s="119">
        <v>10601.79</v>
      </c>
      <c r="O262" s="119">
        <v>4394.63</v>
      </c>
      <c r="P262" s="119"/>
      <c r="Q262" s="119">
        <v>12262.31</v>
      </c>
      <c r="R262" s="119">
        <v>11392.82</v>
      </c>
      <c r="S262" s="47"/>
    </row>
    <row r="263" spans="1:19" ht="9" customHeight="1" x14ac:dyDescent="0.2">
      <c r="A263" s="501"/>
      <c r="B263" s="501"/>
      <c r="C263" s="48" t="s">
        <v>4</v>
      </c>
      <c r="D263" s="49">
        <v>5</v>
      </c>
      <c r="E263" s="50">
        <v>7223991</v>
      </c>
      <c r="F263" s="50">
        <v>720002</v>
      </c>
      <c r="G263" s="50">
        <v>240001</v>
      </c>
      <c r="H263" s="50">
        <v>12018738</v>
      </c>
      <c r="I263" s="50">
        <v>325197</v>
      </c>
      <c r="J263" s="51">
        <v>1683567</v>
      </c>
      <c r="K263" s="50">
        <v>20527928</v>
      </c>
      <c r="L263" s="73">
        <v>22211495</v>
      </c>
      <c r="M263" s="118"/>
      <c r="N263" s="120">
        <v>20527928</v>
      </c>
      <c r="O263" s="120">
        <v>8509190</v>
      </c>
      <c r="P263" s="120">
        <v>0</v>
      </c>
      <c r="Q263" s="120">
        <v>23743143</v>
      </c>
      <c r="R263" s="120">
        <v>22059576</v>
      </c>
      <c r="S263" s="47"/>
    </row>
    <row r="264" spans="1:19" ht="12.75" customHeight="1" x14ac:dyDescent="0.2">
      <c r="A264" s="501"/>
      <c r="B264" s="501"/>
      <c r="C264" s="53" t="s">
        <v>3</v>
      </c>
      <c r="D264" s="54">
        <v>6</v>
      </c>
      <c r="E264" s="55">
        <v>4003.57</v>
      </c>
      <c r="F264" s="55">
        <v>396.64</v>
      </c>
      <c r="G264" s="55">
        <v>123.95</v>
      </c>
      <c r="H264" s="55">
        <v>6207.16</v>
      </c>
      <c r="I264" s="55">
        <v>167.95</v>
      </c>
      <c r="J264" s="55">
        <v>894.28</v>
      </c>
      <c r="K264" s="56">
        <v>10899.27</v>
      </c>
      <c r="L264" s="46">
        <v>11793.55</v>
      </c>
      <c r="M264" s="117"/>
      <c r="N264" s="119">
        <v>10899.27</v>
      </c>
      <c r="O264" s="119">
        <v>4692.1099999999997</v>
      </c>
      <c r="P264" s="119"/>
      <c r="Q264" s="119">
        <v>12638.13</v>
      </c>
      <c r="R264" s="119">
        <v>11743.85</v>
      </c>
      <c r="S264" s="47"/>
    </row>
    <row r="265" spans="1:19" ht="9" customHeight="1" x14ac:dyDescent="0.2">
      <c r="A265" s="501"/>
      <c r="B265" s="501"/>
      <c r="C265" s="48" t="s">
        <v>4</v>
      </c>
      <c r="D265" s="49">
        <v>7</v>
      </c>
      <c r="E265" s="50">
        <v>7751992</v>
      </c>
      <c r="F265" s="50">
        <v>768002</v>
      </c>
      <c r="G265" s="50">
        <v>240001</v>
      </c>
      <c r="H265" s="50">
        <v>12018738</v>
      </c>
      <c r="I265" s="50">
        <v>325197</v>
      </c>
      <c r="J265" s="51">
        <v>1731568</v>
      </c>
      <c r="K265" s="50">
        <v>21103930</v>
      </c>
      <c r="L265" s="73">
        <v>22835497</v>
      </c>
      <c r="M265" s="118"/>
      <c r="N265" s="120">
        <v>21103930</v>
      </c>
      <c r="O265" s="120">
        <v>9085192</v>
      </c>
      <c r="P265" s="120">
        <v>0</v>
      </c>
      <c r="Q265" s="120">
        <v>24470832</v>
      </c>
      <c r="R265" s="120">
        <v>22739264</v>
      </c>
      <c r="S265" s="47"/>
    </row>
    <row r="266" spans="1:19" ht="12.75" customHeight="1" x14ac:dyDescent="0.2">
      <c r="A266" s="501"/>
      <c r="B266" s="501"/>
      <c r="C266" s="53" t="s">
        <v>3</v>
      </c>
      <c r="D266" s="54">
        <v>8</v>
      </c>
      <c r="E266" s="55">
        <v>4201.8900000000003</v>
      </c>
      <c r="F266" s="55">
        <v>415.23</v>
      </c>
      <c r="G266" s="55">
        <v>123.95</v>
      </c>
      <c r="H266" s="55">
        <v>6207.16</v>
      </c>
      <c r="I266" s="55">
        <v>167.95</v>
      </c>
      <c r="J266" s="55">
        <v>912.35</v>
      </c>
      <c r="K266" s="56">
        <v>11116.18</v>
      </c>
      <c r="L266" s="46">
        <v>12028.53</v>
      </c>
      <c r="M266" s="117"/>
      <c r="N266" s="119">
        <v>11116.18</v>
      </c>
      <c r="O266" s="119">
        <v>4909.0200000000004</v>
      </c>
      <c r="P266" s="119"/>
      <c r="Q266" s="119">
        <v>12912.15</v>
      </c>
      <c r="R266" s="119">
        <v>11999.8</v>
      </c>
      <c r="S266" s="47"/>
    </row>
    <row r="267" spans="1:19" ht="9" customHeight="1" x14ac:dyDescent="0.2">
      <c r="A267" s="501"/>
      <c r="B267" s="501"/>
      <c r="C267" s="48" t="s">
        <v>4</v>
      </c>
      <c r="D267" s="49">
        <v>9</v>
      </c>
      <c r="E267" s="50">
        <v>8135994</v>
      </c>
      <c r="F267" s="50">
        <v>803997</v>
      </c>
      <c r="G267" s="50">
        <v>240001</v>
      </c>
      <c r="H267" s="50">
        <v>12018738</v>
      </c>
      <c r="I267" s="50">
        <v>325197</v>
      </c>
      <c r="J267" s="51">
        <v>1766556</v>
      </c>
      <c r="K267" s="50">
        <v>21523926</v>
      </c>
      <c r="L267" s="73">
        <v>23290482</v>
      </c>
      <c r="M267" s="118"/>
      <c r="N267" s="120">
        <v>21523926</v>
      </c>
      <c r="O267" s="120">
        <v>9505188</v>
      </c>
      <c r="P267" s="120">
        <v>0</v>
      </c>
      <c r="Q267" s="120">
        <v>25001409</v>
      </c>
      <c r="R267" s="120">
        <v>23234853</v>
      </c>
      <c r="S267" s="47"/>
    </row>
    <row r="268" spans="1:19" ht="12.75" customHeight="1" x14ac:dyDescent="0.2">
      <c r="A268" s="501"/>
      <c r="B268" s="501"/>
      <c r="C268" s="53" t="s">
        <v>3</v>
      </c>
      <c r="D268" s="54">
        <v>10</v>
      </c>
      <c r="E268" s="55">
        <v>4400.21</v>
      </c>
      <c r="F268" s="55">
        <v>440.02</v>
      </c>
      <c r="G268" s="55">
        <v>123.95</v>
      </c>
      <c r="H268" s="55">
        <v>6207.16</v>
      </c>
      <c r="I268" s="55">
        <v>167.95</v>
      </c>
      <c r="J268" s="55">
        <v>930.95</v>
      </c>
      <c r="K268" s="56">
        <v>11339.29</v>
      </c>
      <c r="L268" s="46">
        <v>12270.24</v>
      </c>
      <c r="M268" s="117"/>
      <c r="N268" s="119">
        <v>11339.29</v>
      </c>
      <c r="O268" s="119">
        <v>5132.13</v>
      </c>
      <c r="P268" s="119"/>
      <c r="Q268" s="119">
        <v>13194.02</v>
      </c>
      <c r="R268" s="119">
        <v>12263.07</v>
      </c>
      <c r="S268" s="47"/>
    </row>
    <row r="269" spans="1:19" ht="9" customHeight="1" x14ac:dyDescent="0.2">
      <c r="A269" s="501"/>
      <c r="B269" s="501"/>
      <c r="C269" s="48" t="s">
        <v>4</v>
      </c>
      <c r="D269" s="49">
        <v>11</v>
      </c>
      <c r="E269" s="50">
        <v>8519995</v>
      </c>
      <c r="F269" s="50">
        <v>851998</v>
      </c>
      <c r="G269" s="50">
        <v>240001</v>
      </c>
      <c r="H269" s="50">
        <v>12018738</v>
      </c>
      <c r="I269" s="50">
        <v>325197</v>
      </c>
      <c r="J269" s="51">
        <v>1802571</v>
      </c>
      <c r="K269" s="50">
        <v>21955927</v>
      </c>
      <c r="L269" s="73">
        <v>23758498</v>
      </c>
      <c r="M269" s="118"/>
      <c r="N269" s="120">
        <v>21955927</v>
      </c>
      <c r="O269" s="120">
        <v>9937189</v>
      </c>
      <c r="P269" s="120">
        <v>0</v>
      </c>
      <c r="Q269" s="120">
        <v>25547185</v>
      </c>
      <c r="R269" s="120">
        <v>23744615</v>
      </c>
      <c r="S269" s="47"/>
    </row>
    <row r="270" spans="1:19" ht="12.75" customHeight="1" x14ac:dyDescent="0.2">
      <c r="A270" s="501"/>
      <c r="B270" s="501"/>
      <c r="C270" s="53" t="s">
        <v>3</v>
      </c>
      <c r="D270" s="54">
        <v>12</v>
      </c>
      <c r="E270" s="55">
        <v>4598.53</v>
      </c>
      <c r="F270" s="55">
        <v>458.61</v>
      </c>
      <c r="G270" s="55">
        <v>123.95</v>
      </c>
      <c r="H270" s="55">
        <v>6207.16</v>
      </c>
      <c r="I270" s="55">
        <v>167.95</v>
      </c>
      <c r="J270" s="55">
        <v>949.02</v>
      </c>
      <c r="K270" s="56">
        <v>11556.2</v>
      </c>
      <c r="L270" s="46">
        <v>12505.22</v>
      </c>
      <c r="M270" s="117"/>
      <c r="N270" s="119">
        <v>11556.2</v>
      </c>
      <c r="O270" s="119">
        <v>5349.04</v>
      </c>
      <c r="P270" s="119"/>
      <c r="Q270" s="119">
        <v>13468.05</v>
      </c>
      <c r="R270" s="119">
        <v>12519.03</v>
      </c>
      <c r="S270" s="47"/>
    </row>
    <row r="271" spans="1:19" ht="9" customHeight="1" x14ac:dyDescent="0.2">
      <c r="A271" s="501"/>
      <c r="B271" s="501"/>
      <c r="C271" s="48" t="s">
        <v>4</v>
      </c>
      <c r="D271" s="49">
        <v>13</v>
      </c>
      <c r="E271" s="50">
        <v>8903996</v>
      </c>
      <c r="F271" s="50">
        <v>887993</v>
      </c>
      <c r="G271" s="50">
        <v>240001</v>
      </c>
      <c r="H271" s="50">
        <v>12018738</v>
      </c>
      <c r="I271" s="50">
        <v>325197</v>
      </c>
      <c r="J271" s="51">
        <v>1837559</v>
      </c>
      <c r="K271" s="50">
        <v>22375923</v>
      </c>
      <c r="L271" s="73">
        <v>24213482</v>
      </c>
      <c r="M271" s="118"/>
      <c r="N271" s="120">
        <v>22375923</v>
      </c>
      <c r="O271" s="120">
        <v>10357186</v>
      </c>
      <c r="P271" s="120">
        <v>0</v>
      </c>
      <c r="Q271" s="120">
        <v>26077781</v>
      </c>
      <c r="R271" s="120">
        <v>24240222</v>
      </c>
      <c r="S271" s="47"/>
    </row>
    <row r="272" spans="1:19" ht="12.75" customHeight="1" x14ac:dyDescent="0.2">
      <c r="A272" s="501"/>
      <c r="B272" s="501"/>
      <c r="C272" s="53" t="s">
        <v>3</v>
      </c>
      <c r="D272" s="54">
        <v>14</v>
      </c>
      <c r="E272" s="55">
        <v>4803.05</v>
      </c>
      <c r="F272" s="55">
        <v>477.21</v>
      </c>
      <c r="G272" s="55">
        <v>123.95</v>
      </c>
      <c r="H272" s="55">
        <v>6207.16</v>
      </c>
      <c r="I272" s="55">
        <v>167.95</v>
      </c>
      <c r="J272" s="55">
        <v>967.61</v>
      </c>
      <c r="K272" s="56">
        <v>11779.32</v>
      </c>
      <c r="L272" s="46">
        <v>12746.93</v>
      </c>
      <c r="M272" s="117"/>
      <c r="N272" s="119">
        <v>11779.32</v>
      </c>
      <c r="O272" s="119">
        <v>5572.16</v>
      </c>
      <c r="P272" s="119"/>
      <c r="Q272" s="119">
        <v>13749.92</v>
      </c>
      <c r="R272" s="119">
        <v>12782.31</v>
      </c>
      <c r="S272" s="47"/>
    </row>
    <row r="273" spans="1:19" ht="9" customHeight="1" x14ac:dyDescent="0.2">
      <c r="A273" s="501"/>
      <c r="B273" s="501"/>
      <c r="C273" s="48" t="s">
        <v>4</v>
      </c>
      <c r="D273" s="49">
        <v>15</v>
      </c>
      <c r="E273" s="50">
        <v>9300002</v>
      </c>
      <c r="F273" s="50">
        <v>924007</v>
      </c>
      <c r="G273" s="50">
        <v>240001</v>
      </c>
      <c r="H273" s="50">
        <v>12018738</v>
      </c>
      <c r="I273" s="50">
        <v>325197</v>
      </c>
      <c r="J273" s="51">
        <v>1873554</v>
      </c>
      <c r="K273" s="50">
        <v>22807944</v>
      </c>
      <c r="L273" s="73">
        <v>24681498</v>
      </c>
      <c r="M273" s="118"/>
      <c r="N273" s="120">
        <v>22807944</v>
      </c>
      <c r="O273" s="120">
        <v>10789206</v>
      </c>
      <c r="P273" s="120">
        <v>0</v>
      </c>
      <c r="Q273" s="120">
        <v>26623558</v>
      </c>
      <c r="R273" s="120">
        <v>24750003</v>
      </c>
      <c r="S273" s="47"/>
    </row>
    <row r="274" spans="1:19" ht="12.75" customHeight="1" x14ac:dyDescent="0.2">
      <c r="A274" s="501"/>
      <c r="B274" s="501"/>
      <c r="C274" s="53" t="s">
        <v>3</v>
      </c>
      <c r="D274" s="54">
        <v>16</v>
      </c>
      <c r="E274" s="55">
        <v>5001.37</v>
      </c>
      <c r="F274" s="55">
        <v>495.8</v>
      </c>
      <c r="G274" s="55">
        <v>123.95</v>
      </c>
      <c r="H274" s="55">
        <v>6207.16</v>
      </c>
      <c r="I274" s="55">
        <v>167.95</v>
      </c>
      <c r="J274" s="55">
        <v>985.69</v>
      </c>
      <c r="K274" s="56">
        <v>11996.23</v>
      </c>
      <c r="L274" s="46">
        <v>12981.92</v>
      </c>
      <c r="M274" s="117"/>
      <c r="N274" s="119">
        <v>11996.23</v>
      </c>
      <c r="O274" s="119">
        <v>5789.07</v>
      </c>
      <c r="P274" s="119"/>
      <c r="Q274" s="119">
        <v>14023.95</v>
      </c>
      <c r="R274" s="119">
        <v>13038.26</v>
      </c>
      <c r="S274" s="47"/>
    </row>
    <row r="275" spans="1:19" ht="9" customHeight="1" x14ac:dyDescent="0.2">
      <c r="A275" s="501"/>
      <c r="B275" s="501"/>
      <c r="C275" s="48" t="s">
        <v>4</v>
      </c>
      <c r="D275" s="49">
        <v>17</v>
      </c>
      <c r="E275" s="50">
        <v>9684003</v>
      </c>
      <c r="F275" s="50">
        <v>960003</v>
      </c>
      <c r="G275" s="50">
        <v>240001</v>
      </c>
      <c r="H275" s="50">
        <v>12018738</v>
      </c>
      <c r="I275" s="50">
        <v>325197</v>
      </c>
      <c r="J275" s="51">
        <v>1908562</v>
      </c>
      <c r="K275" s="50">
        <v>23227940</v>
      </c>
      <c r="L275" s="73">
        <v>25136502</v>
      </c>
      <c r="M275" s="118"/>
      <c r="N275" s="120">
        <v>23227940</v>
      </c>
      <c r="O275" s="120">
        <v>11209203</v>
      </c>
      <c r="P275" s="120">
        <v>0</v>
      </c>
      <c r="Q275" s="120">
        <v>27154154</v>
      </c>
      <c r="R275" s="120">
        <v>25245592</v>
      </c>
      <c r="S275" s="47"/>
    </row>
    <row r="276" spans="1:19" ht="12.75" customHeight="1" x14ac:dyDescent="0.2">
      <c r="A276" s="501"/>
      <c r="B276" s="501"/>
      <c r="C276" s="53" t="s">
        <v>3</v>
      </c>
      <c r="D276" s="54">
        <v>18</v>
      </c>
      <c r="E276" s="55">
        <v>5199.6899999999996</v>
      </c>
      <c r="F276" s="55">
        <v>514.39</v>
      </c>
      <c r="G276" s="55">
        <v>123.95</v>
      </c>
      <c r="H276" s="55">
        <v>6207.16</v>
      </c>
      <c r="I276" s="55">
        <v>167.95</v>
      </c>
      <c r="J276" s="55">
        <v>1003.77</v>
      </c>
      <c r="K276" s="56">
        <v>12213.14</v>
      </c>
      <c r="L276" s="46">
        <v>13216.91</v>
      </c>
      <c r="M276" s="117"/>
      <c r="N276" s="119">
        <v>12213.14</v>
      </c>
      <c r="O276" s="119">
        <v>6005.98</v>
      </c>
      <c r="P276" s="119"/>
      <c r="Q276" s="119">
        <v>14297.99</v>
      </c>
      <c r="R276" s="119">
        <v>13294.22</v>
      </c>
      <c r="S276" s="47"/>
    </row>
    <row r="277" spans="1:19" ht="9" customHeight="1" x14ac:dyDescent="0.2">
      <c r="A277" s="501"/>
      <c r="B277" s="501"/>
      <c r="C277" s="48" t="s">
        <v>4</v>
      </c>
      <c r="D277" s="49">
        <v>19</v>
      </c>
      <c r="E277" s="50">
        <v>10068004</v>
      </c>
      <c r="F277" s="50">
        <v>995998</v>
      </c>
      <c r="G277" s="50">
        <v>240001</v>
      </c>
      <c r="H277" s="50">
        <v>12018738</v>
      </c>
      <c r="I277" s="50">
        <v>325197</v>
      </c>
      <c r="J277" s="51">
        <v>1943570</v>
      </c>
      <c r="K277" s="50">
        <v>23647937</v>
      </c>
      <c r="L277" s="73">
        <v>25591506</v>
      </c>
      <c r="M277" s="118"/>
      <c r="N277" s="120">
        <v>23647937</v>
      </c>
      <c r="O277" s="120">
        <v>11629199</v>
      </c>
      <c r="P277" s="120">
        <v>0</v>
      </c>
      <c r="Q277" s="120">
        <v>27684769</v>
      </c>
      <c r="R277" s="120">
        <v>25741199</v>
      </c>
      <c r="S277" s="47"/>
    </row>
    <row r="278" spans="1:19" ht="12.75" customHeight="1" x14ac:dyDescent="0.2">
      <c r="A278" s="501"/>
      <c r="B278" s="501"/>
      <c r="C278" s="53" t="s">
        <v>3</v>
      </c>
      <c r="D278" s="54">
        <v>20</v>
      </c>
      <c r="E278" s="55">
        <v>5404.2</v>
      </c>
      <c r="F278" s="55">
        <v>539.17999999999995</v>
      </c>
      <c r="G278" s="55">
        <v>123.95</v>
      </c>
      <c r="H278" s="55">
        <v>6207.16</v>
      </c>
      <c r="I278" s="55">
        <v>167.95</v>
      </c>
      <c r="J278" s="55">
        <v>1022.87</v>
      </c>
      <c r="K278" s="56">
        <v>12442.44</v>
      </c>
      <c r="L278" s="46">
        <v>13465.31</v>
      </c>
      <c r="M278" s="117"/>
      <c r="N278" s="119">
        <v>12442.44</v>
      </c>
      <c r="O278" s="119">
        <v>6235.28</v>
      </c>
      <c r="P278" s="119"/>
      <c r="Q278" s="119">
        <v>14587.66</v>
      </c>
      <c r="R278" s="119">
        <v>13564.79</v>
      </c>
      <c r="S278" s="47"/>
    </row>
    <row r="279" spans="1:19" ht="9" customHeight="1" x14ac:dyDescent="0.2">
      <c r="A279" s="501"/>
      <c r="B279" s="501"/>
      <c r="C279" s="48" t="s">
        <v>4</v>
      </c>
      <c r="D279" s="49">
        <v>21</v>
      </c>
      <c r="E279" s="50">
        <v>10463990</v>
      </c>
      <c r="F279" s="50">
        <v>1043998</v>
      </c>
      <c r="G279" s="50">
        <v>240001</v>
      </c>
      <c r="H279" s="50">
        <v>12018738</v>
      </c>
      <c r="I279" s="50">
        <v>325197</v>
      </c>
      <c r="J279" s="51">
        <v>1980552</v>
      </c>
      <c r="K279" s="50">
        <v>24091923</v>
      </c>
      <c r="L279" s="73">
        <v>26072476</v>
      </c>
      <c r="M279" s="118"/>
      <c r="N279" s="120">
        <v>24091923</v>
      </c>
      <c r="O279" s="120">
        <v>12073186</v>
      </c>
      <c r="P279" s="120">
        <v>0</v>
      </c>
      <c r="Q279" s="120">
        <v>28245648</v>
      </c>
      <c r="R279" s="120">
        <v>26265096</v>
      </c>
      <c r="S279" s="47"/>
    </row>
    <row r="280" spans="1:19" ht="12.75" customHeight="1" x14ac:dyDescent="0.2">
      <c r="A280" s="501"/>
      <c r="B280" s="501"/>
      <c r="C280" s="53" t="s">
        <v>3</v>
      </c>
      <c r="D280" s="54">
        <v>22</v>
      </c>
      <c r="E280" s="55">
        <v>5509.56</v>
      </c>
      <c r="F280" s="55">
        <v>545.38</v>
      </c>
      <c r="G280" s="55">
        <v>123.95</v>
      </c>
      <c r="H280" s="55">
        <v>6207.16</v>
      </c>
      <c r="I280" s="55">
        <v>167.95</v>
      </c>
      <c r="J280" s="55">
        <v>1032.17</v>
      </c>
      <c r="K280" s="56">
        <v>12554</v>
      </c>
      <c r="L280" s="46">
        <v>13586.17</v>
      </c>
      <c r="M280" s="117"/>
      <c r="N280" s="119">
        <v>12554</v>
      </c>
      <c r="O280" s="119">
        <v>6346.84</v>
      </c>
      <c r="P280" s="119"/>
      <c r="Q280" s="119">
        <v>14728.6</v>
      </c>
      <c r="R280" s="119">
        <v>13696.43</v>
      </c>
      <c r="S280" s="47"/>
    </row>
    <row r="281" spans="1:19" ht="9" customHeight="1" x14ac:dyDescent="0.2">
      <c r="A281" s="501"/>
      <c r="B281" s="501"/>
      <c r="C281" s="48" t="s">
        <v>4</v>
      </c>
      <c r="D281" s="49">
        <v>23</v>
      </c>
      <c r="E281" s="50">
        <v>10667996</v>
      </c>
      <c r="F281" s="50">
        <v>1056003</v>
      </c>
      <c r="G281" s="50">
        <v>240001</v>
      </c>
      <c r="H281" s="50">
        <v>12018738</v>
      </c>
      <c r="I281" s="50">
        <v>325197</v>
      </c>
      <c r="J281" s="51">
        <v>1998560</v>
      </c>
      <c r="K281" s="50">
        <v>24307934</v>
      </c>
      <c r="L281" s="73">
        <v>26306493</v>
      </c>
      <c r="M281" s="118"/>
      <c r="N281" s="120">
        <v>24307934</v>
      </c>
      <c r="O281" s="120">
        <v>12289196</v>
      </c>
      <c r="P281" s="120">
        <v>0</v>
      </c>
      <c r="Q281" s="120">
        <v>28518546</v>
      </c>
      <c r="R281" s="120">
        <v>26519987</v>
      </c>
      <c r="S281" s="47"/>
    </row>
    <row r="282" spans="1:19" ht="12.75" customHeight="1" x14ac:dyDescent="0.2">
      <c r="A282" s="501"/>
      <c r="B282" s="501"/>
      <c r="C282" s="53" t="s">
        <v>3</v>
      </c>
      <c r="D282" s="54">
        <v>24</v>
      </c>
      <c r="E282" s="55">
        <v>5614.92</v>
      </c>
      <c r="F282" s="55">
        <v>557.77</v>
      </c>
      <c r="G282" s="55">
        <v>123.95</v>
      </c>
      <c r="H282" s="55">
        <v>6207.16</v>
      </c>
      <c r="I282" s="55">
        <v>167.95</v>
      </c>
      <c r="J282" s="55">
        <v>1041.98</v>
      </c>
      <c r="K282" s="56">
        <v>12671.75</v>
      </c>
      <c r="L282" s="46">
        <v>13713.73</v>
      </c>
      <c r="M282" s="117"/>
      <c r="N282" s="119">
        <v>12671.75</v>
      </c>
      <c r="O282" s="119">
        <v>6464.59</v>
      </c>
      <c r="P282" s="119"/>
      <c r="Q282" s="119">
        <v>14877.36</v>
      </c>
      <c r="R282" s="119">
        <v>13835.38</v>
      </c>
      <c r="S282" s="47"/>
    </row>
    <row r="283" spans="1:19" ht="9" customHeight="1" x14ac:dyDescent="0.2">
      <c r="A283" s="501"/>
      <c r="B283" s="501"/>
      <c r="C283" s="48" t="s">
        <v>4</v>
      </c>
      <c r="D283" s="49">
        <v>25</v>
      </c>
      <c r="E283" s="50">
        <v>10872001</v>
      </c>
      <c r="F283" s="50">
        <v>1079993</v>
      </c>
      <c r="G283" s="50">
        <v>240001</v>
      </c>
      <c r="H283" s="50">
        <v>12018738</v>
      </c>
      <c r="I283" s="50">
        <v>325197</v>
      </c>
      <c r="J283" s="51">
        <v>2017555</v>
      </c>
      <c r="K283" s="50">
        <v>24535929</v>
      </c>
      <c r="L283" s="73">
        <v>26553484</v>
      </c>
      <c r="M283" s="118"/>
      <c r="N283" s="120">
        <v>24535929</v>
      </c>
      <c r="O283" s="120">
        <v>12517192</v>
      </c>
      <c r="P283" s="120">
        <v>0</v>
      </c>
      <c r="Q283" s="120">
        <v>28806586</v>
      </c>
      <c r="R283" s="120">
        <v>26789031</v>
      </c>
      <c r="S283" s="47"/>
    </row>
    <row r="284" spans="1:19" ht="12.75" customHeight="1" x14ac:dyDescent="0.2">
      <c r="A284" s="501"/>
      <c r="B284" s="501"/>
      <c r="C284" s="53" t="s">
        <v>3</v>
      </c>
      <c r="D284" s="54">
        <v>26</v>
      </c>
      <c r="E284" s="55">
        <v>5726.47</v>
      </c>
      <c r="F284" s="55">
        <v>570.16999999999996</v>
      </c>
      <c r="G284" s="55">
        <v>123.95</v>
      </c>
      <c r="H284" s="55">
        <v>6207.16</v>
      </c>
      <c r="I284" s="55">
        <v>167.95</v>
      </c>
      <c r="J284" s="55">
        <v>1052.31</v>
      </c>
      <c r="K284" s="56">
        <v>12795.7</v>
      </c>
      <c r="L284" s="46">
        <v>13848.01</v>
      </c>
      <c r="M284" s="117"/>
      <c r="N284" s="119">
        <v>12795.7</v>
      </c>
      <c r="O284" s="119">
        <v>6588.54</v>
      </c>
      <c r="P284" s="119"/>
      <c r="Q284" s="119">
        <v>15033.95</v>
      </c>
      <c r="R284" s="119">
        <v>13981.64</v>
      </c>
      <c r="S284" s="47"/>
    </row>
    <row r="285" spans="1:19" ht="9" customHeight="1" x14ac:dyDescent="0.2">
      <c r="A285" s="501"/>
      <c r="B285" s="501"/>
      <c r="C285" s="48" t="s">
        <v>4</v>
      </c>
      <c r="D285" s="49">
        <v>27</v>
      </c>
      <c r="E285" s="50">
        <v>11087992</v>
      </c>
      <c r="F285" s="50">
        <v>1104003</v>
      </c>
      <c r="G285" s="50">
        <v>240001</v>
      </c>
      <c r="H285" s="50">
        <v>12018738</v>
      </c>
      <c r="I285" s="50">
        <v>325197</v>
      </c>
      <c r="J285" s="51">
        <v>2037556</v>
      </c>
      <c r="K285" s="50">
        <v>24775930</v>
      </c>
      <c r="L285" s="73">
        <v>26813486</v>
      </c>
      <c r="M285" s="118"/>
      <c r="N285" s="120">
        <v>24775930</v>
      </c>
      <c r="O285" s="120">
        <v>12757192</v>
      </c>
      <c r="P285" s="120">
        <v>0</v>
      </c>
      <c r="Q285" s="120">
        <v>29109786</v>
      </c>
      <c r="R285" s="120">
        <v>27072230</v>
      </c>
      <c r="S285" s="47"/>
    </row>
    <row r="286" spans="1:19" ht="12.75" customHeight="1" x14ac:dyDescent="0.2">
      <c r="A286" s="501"/>
      <c r="B286" s="501"/>
      <c r="C286" s="53" t="s">
        <v>3</v>
      </c>
      <c r="D286" s="54">
        <v>28</v>
      </c>
      <c r="E286" s="55">
        <v>5831.83</v>
      </c>
      <c r="F286" s="55">
        <v>582.55999999999995</v>
      </c>
      <c r="G286" s="55">
        <v>123.95</v>
      </c>
      <c r="H286" s="55">
        <v>6207.16</v>
      </c>
      <c r="I286" s="55">
        <v>167.95</v>
      </c>
      <c r="J286" s="55">
        <v>1062.1300000000001</v>
      </c>
      <c r="K286" s="56">
        <v>12913.45</v>
      </c>
      <c r="L286" s="46">
        <v>13975.58</v>
      </c>
      <c r="M286" s="117"/>
      <c r="N286" s="119">
        <v>12913.45</v>
      </c>
      <c r="O286" s="119">
        <v>6706.29</v>
      </c>
      <c r="P286" s="119"/>
      <c r="Q286" s="119">
        <v>15182.71</v>
      </c>
      <c r="R286" s="119">
        <v>14120.58</v>
      </c>
      <c r="S286" s="47"/>
    </row>
    <row r="287" spans="1:19" ht="9" customHeight="1" x14ac:dyDescent="0.2">
      <c r="A287" s="501"/>
      <c r="B287" s="501"/>
      <c r="C287" s="48" t="s">
        <v>4</v>
      </c>
      <c r="D287" s="49">
        <v>29</v>
      </c>
      <c r="E287" s="50">
        <v>11291997</v>
      </c>
      <c r="F287" s="50">
        <v>1127993</v>
      </c>
      <c r="G287" s="50">
        <v>240001</v>
      </c>
      <c r="H287" s="50">
        <v>12018738</v>
      </c>
      <c r="I287" s="50">
        <v>325197</v>
      </c>
      <c r="J287" s="51">
        <v>2056570</v>
      </c>
      <c r="K287" s="50">
        <v>25003926</v>
      </c>
      <c r="L287" s="73">
        <v>27060496</v>
      </c>
      <c r="M287" s="118"/>
      <c r="N287" s="120">
        <v>25003926</v>
      </c>
      <c r="O287" s="120">
        <v>12985188</v>
      </c>
      <c r="P287" s="120">
        <v>0</v>
      </c>
      <c r="Q287" s="120">
        <v>29397826</v>
      </c>
      <c r="R287" s="120">
        <v>27341255</v>
      </c>
      <c r="S287" s="47"/>
    </row>
    <row r="288" spans="1:19" ht="12.75" customHeight="1" x14ac:dyDescent="0.2">
      <c r="A288" s="501"/>
      <c r="B288" s="501"/>
      <c r="C288" s="53" t="s">
        <v>3</v>
      </c>
      <c r="D288" s="54">
        <v>30</v>
      </c>
      <c r="E288" s="55">
        <v>5943.39</v>
      </c>
      <c r="F288" s="55">
        <v>588.76</v>
      </c>
      <c r="G288" s="55">
        <v>123.95</v>
      </c>
      <c r="H288" s="55">
        <v>6207.16</v>
      </c>
      <c r="I288" s="55">
        <v>167.95</v>
      </c>
      <c r="J288" s="55">
        <v>1071.94</v>
      </c>
      <c r="K288" s="56">
        <v>13031.21</v>
      </c>
      <c r="L288" s="46">
        <v>14103.15</v>
      </c>
      <c r="M288" s="117"/>
      <c r="N288" s="119">
        <v>13031.21</v>
      </c>
      <c r="O288" s="119">
        <v>6824.05</v>
      </c>
      <c r="P288" s="119"/>
      <c r="Q288" s="119">
        <v>15331.48</v>
      </c>
      <c r="R288" s="119">
        <v>14259.54</v>
      </c>
      <c r="S288" s="47"/>
    </row>
    <row r="289" spans="1:19" ht="9" customHeight="1" x14ac:dyDescent="0.2">
      <c r="A289" s="501"/>
      <c r="B289" s="501"/>
      <c r="C289" s="48" t="s">
        <v>4</v>
      </c>
      <c r="D289" s="49">
        <v>31</v>
      </c>
      <c r="E289" s="50">
        <v>11508008</v>
      </c>
      <c r="F289" s="50">
        <v>1139998</v>
      </c>
      <c r="G289" s="50">
        <v>240001</v>
      </c>
      <c r="H289" s="50">
        <v>12018738</v>
      </c>
      <c r="I289" s="50">
        <v>325197</v>
      </c>
      <c r="J289" s="51">
        <v>2075565</v>
      </c>
      <c r="K289" s="50">
        <v>25231941</v>
      </c>
      <c r="L289" s="73">
        <v>27307506</v>
      </c>
      <c r="M289" s="118"/>
      <c r="N289" s="120">
        <v>25231941</v>
      </c>
      <c r="O289" s="120">
        <v>13213203</v>
      </c>
      <c r="P289" s="120">
        <v>0</v>
      </c>
      <c r="Q289" s="120">
        <v>29685885</v>
      </c>
      <c r="R289" s="120">
        <v>27610320</v>
      </c>
      <c r="S289" s="47"/>
    </row>
    <row r="290" spans="1:19" ht="12.75" customHeight="1" x14ac:dyDescent="0.2">
      <c r="A290" s="501"/>
      <c r="B290" s="501"/>
      <c r="C290" s="53" t="s">
        <v>3</v>
      </c>
      <c r="D290" s="54">
        <v>32</v>
      </c>
      <c r="E290" s="55">
        <v>6048.74</v>
      </c>
      <c r="F290" s="55">
        <v>601.16</v>
      </c>
      <c r="G290" s="55">
        <v>123.95</v>
      </c>
      <c r="H290" s="55">
        <v>6207.16</v>
      </c>
      <c r="I290" s="55">
        <v>167.95</v>
      </c>
      <c r="J290" s="55">
        <v>1081.75</v>
      </c>
      <c r="K290" s="56">
        <v>13148.96</v>
      </c>
      <c r="L290" s="46">
        <v>14230.71</v>
      </c>
      <c r="M290" s="117"/>
      <c r="N290" s="119">
        <v>13148.96</v>
      </c>
      <c r="O290" s="119">
        <v>6941.8</v>
      </c>
      <c r="P290" s="119"/>
      <c r="Q290" s="119">
        <v>15480.23</v>
      </c>
      <c r="R290" s="119">
        <v>14398.48</v>
      </c>
      <c r="S290" s="47"/>
    </row>
    <row r="291" spans="1:19" ht="9" customHeight="1" x14ac:dyDescent="0.2">
      <c r="A291" s="501"/>
      <c r="B291" s="501"/>
      <c r="C291" s="48" t="s">
        <v>4</v>
      </c>
      <c r="D291" s="49">
        <v>33</v>
      </c>
      <c r="E291" s="50">
        <v>11711994</v>
      </c>
      <c r="F291" s="50">
        <v>1164008</v>
      </c>
      <c r="G291" s="50">
        <v>240001</v>
      </c>
      <c r="H291" s="50">
        <v>12018738</v>
      </c>
      <c r="I291" s="50">
        <v>325197</v>
      </c>
      <c r="J291" s="51">
        <v>2094560</v>
      </c>
      <c r="K291" s="50">
        <v>25459937</v>
      </c>
      <c r="L291" s="73">
        <v>27554497</v>
      </c>
      <c r="M291" s="118"/>
      <c r="N291" s="120">
        <v>25459937</v>
      </c>
      <c r="O291" s="120">
        <v>13441199</v>
      </c>
      <c r="P291" s="120">
        <v>0</v>
      </c>
      <c r="Q291" s="120">
        <v>29973905</v>
      </c>
      <c r="R291" s="120">
        <v>27879345</v>
      </c>
      <c r="S291" s="47"/>
    </row>
    <row r="292" spans="1:19" ht="12.75" customHeight="1" x14ac:dyDescent="0.2">
      <c r="A292" s="501"/>
      <c r="B292" s="501"/>
      <c r="C292" s="53" t="s">
        <v>3</v>
      </c>
      <c r="D292" s="54">
        <v>34</v>
      </c>
      <c r="E292" s="55">
        <v>6160.3</v>
      </c>
      <c r="F292" s="55">
        <v>613.54999999999995</v>
      </c>
      <c r="G292" s="55">
        <v>123.95</v>
      </c>
      <c r="H292" s="55">
        <v>6207.16</v>
      </c>
      <c r="I292" s="55">
        <v>167.95</v>
      </c>
      <c r="J292" s="55">
        <v>1092.08</v>
      </c>
      <c r="K292" s="56">
        <v>13272.91</v>
      </c>
      <c r="L292" s="46">
        <v>14364.99</v>
      </c>
      <c r="M292" s="117"/>
      <c r="N292" s="119">
        <v>13272.91</v>
      </c>
      <c r="O292" s="119">
        <v>7065.75</v>
      </c>
      <c r="P292" s="119"/>
      <c r="Q292" s="119">
        <v>15636.83</v>
      </c>
      <c r="R292" s="119">
        <v>14544.75</v>
      </c>
      <c r="S292" s="47"/>
    </row>
    <row r="293" spans="1:19" ht="9" customHeight="1" x14ac:dyDescent="0.2">
      <c r="A293" s="501"/>
      <c r="B293" s="501"/>
      <c r="C293" s="48" t="s">
        <v>4</v>
      </c>
      <c r="D293" s="49">
        <v>35</v>
      </c>
      <c r="E293" s="50">
        <v>11928004</v>
      </c>
      <c r="F293" s="50">
        <v>1187998</v>
      </c>
      <c r="G293" s="50">
        <v>240001</v>
      </c>
      <c r="H293" s="50">
        <v>12018738</v>
      </c>
      <c r="I293" s="50">
        <v>325197</v>
      </c>
      <c r="J293" s="51">
        <v>2114562</v>
      </c>
      <c r="K293" s="50">
        <v>25699937</v>
      </c>
      <c r="L293" s="73">
        <v>27814499</v>
      </c>
      <c r="M293" s="118"/>
      <c r="N293" s="120">
        <v>25699937</v>
      </c>
      <c r="O293" s="120">
        <v>13681200</v>
      </c>
      <c r="P293" s="120">
        <v>0</v>
      </c>
      <c r="Q293" s="120">
        <v>30277125</v>
      </c>
      <c r="R293" s="120">
        <v>28162563</v>
      </c>
      <c r="S293" s="47"/>
    </row>
    <row r="294" spans="1:19" ht="12.75" customHeight="1" x14ac:dyDescent="0.2">
      <c r="A294" s="501"/>
      <c r="B294" s="501"/>
      <c r="C294" s="53" t="s">
        <v>3</v>
      </c>
      <c r="D294" s="54">
        <v>36</v>
      </c>
      <c r="E294" s="55">
        <v>6265.66</v>
      </c>
      <c r="F294" s="55">
        <v>625.95000000000005</v>
      </c>
      <c r="G294" s="55">
        <v>123.95</v>
      </c>
      <c r="H294" s="55">
        <v>6207.16</v>
      </c>
      <c r="I294" s="55">
        <v>167.95</v>
      </c>
      <c r="J294" s="55">
        <v>1101.8900000000001</v>
      </c>
      <c r="K294" s="56">
        <v>13390.67</v>
      </c>
      <c r="L294" s="46">
        <v>14492.56</v>
      </c>
      <c r="M294" s="117"/>
      <c r="N294" s="119">
        <v>13390.67</v>
      </c>
      <c r="O294" s="119">
        <v>7183.51</v>
      </c>
      <c r="P294" s="119"/>
      <c r="Q294" s="119">
        <v>15785.59</v>
      </c>
      <c r="R294" s="119">
        <v>14683.7</v>
      </c>
      <c r="S294" s="47"/>
    </row>
    <row r="295" spans="1:19" ht="9" customHeight="1" x14ac:dyDescent="0.2">
      <c r="A295" s="501"/>
      <c r="B295" s="501"/>
      <c r="C295" s="48" t="s">
        <v>4</v>
      </c>
      <c r="D295" s="49">
        <v>37</v>
      </c>
      <c r="E295" s="50">
        <v>12132009</v>
      </c>
      <c r="F295" s="50">
        <v>1212008</v>
      </c>
      <c r="G295" s="50">
        <v>240001</v>
      </c>
      <c r="H295" s="50">
        <v>12018738</v>
      </c>
      <c r="I295" s="50">
        <v>325197</v>
      </c>
      <c r="J295" s="51">
        <v>2133557</v>
      </c>
      <c r="K295" s="50">
        <v>25927953</v>
      </c>
      <c r="L295" s="73">
        <v>28061509</v>
      </c>
      <c r="M295" s="118"/>
      <c r="N295" s="120">
        <v>25927953</v>
      </c>
      <c r="O295" s="120">
        <v>13909215</v>
      </c>
      <c r="P295" s="120">
        <v>0</v>
      </c>
      <c r="Q295" s="120">
        <v>30565164</v>
      </c>
      <c r="R295" s="120">
        <v>28431608</v>
      </c>
      <c r="S295" s="47"/>
    </row>
    <row r="296" spans="1:19" ht="12.75" customHeight="1" x14ac:dyDescent="0.2">
      <c r="A296" s="501"/>
      <c r="B296" s="501"/>
      <c r="C296" s="53" t="s">
        <v>3</v>
      </c>
      <c r="D296" s="54">
        <v>38</v>
      </c>
      <c r="E296" s="55">
        <v>6377.21</v>
      </c>
      <c r="F296" s="55">
        <v>632.14</v>
      </c>
      <c r="G296" s="55">
        <v>123.95</v>
      </c>
      <c r="H296" s="55">
        <v>6207.16</v>
      </c>
      <c r="I296" s="55">
        <v>167.95</v>
      </c>
      <c r="J296" s="55">
        <v>1111.71</v>
      </c>
      <c r="K296" s="56">
        <v>13508.41</v>
      </c>
      <c r="L296" s="46">
        <v>14620.12</v>
      </c>
      <c r="M296" s="117"/>
      <c r="N296" s="119">
        <v>13508.41</v>
      </c>
      <c r="O296" s="119">
        <v>7301.25</v>
      </c>
      <c r="P296" s="119"/>
      <c r="Q296" s="119">
        <v>15934.35</v>
      </c>
      <c r="R296" s="119">
        <v>14822.64</v>
      </c>
      <c r="S296" s="47"/>
    </row>
    <row r="297" spans="1:19" ht="9" customHeight="1" x14ac:dyDescent="0.2">
      <c r="A297" s="501"/>
      <c r="B297" s="501"/>
      <c r="C297" s="48" t="s">
        <v>4</v>
      </c>
      <c r="D297" s="49">
        <v>39</v>
      </c>
      <c r="E297" s="50">
        <v>12348000</v>
      </c>
      <c r="F297" s="50">
        <v>1223994</v>
      </c>
      <c r="G297" s="50">
        <v>240001</v>
      </c>
      <c r="H297" s="50">
        <v>12018738</v>
      </c>
      <c r="I297" s="50">
        <v>325197</v>
      </c>
      <c r="J297" s="51">
        <v>2152571</v>
      </c>
      <c r="K297" s="50">
        <v>26155929</v>
      </c>
      <c r="L297" s="73">
        <v>28308500</v>
      </c>
      <c r="M297" s="118"/>
      <c r="N297" s="120">
        <v>26155929</v>
      </c>
      <c r="O297" s="120">
        <v>14137191</v>
      </c>
      <c r="P297" s="120">
        <v>0</v>
      </c>
      <c r="Q297" s="120">
        <v>30853204</v>
      </c>
      <c r="R297" s="120">
        <v>28700633</v>
      </c>
      <c r="S297" s="47"/>
    </row>
    <row r="298" spans="1:19" ht="12.75" customHeight="1" x14ac:dyDescent="0.2">
      <c r="A298" s="501"/>
      <c r="B298" s="501"/>
      <c r="C298" s="53" t="s">
        <v>3</v>
      </c>
      <c r="D298" s="54">
        <v>40</v>
      </c>
      <c r="E298" s="55">
        <v>6482.57</v>
      </c>
      <c r="F298" s="55">
        <v>644.54</v>
      </c>
      <c r="G298" s="55">
        <v>123.95</v>
      </c>
      <c r="H298" s="55">
        <v>6207.16</v>
      </c>
      <c r="I298" s="55">
        <v>167.95</v>
      </c>
      <c r="J298" s="55">
        <v>1121.52</v>
      </c>
      <c r="K298" s="56">
        <v>13626.17</v>
      </c>
      <c r="L298" s="46">
        <v>14747.69</v>
      </c>
      <c r="M298" s="117"/>
      <c r="N298" s="119">
        <v>13626.17</v>
      </c>
      <c r="O298" s="119">
        <v>7419.01</v>
      </c>
      <c r="P298" s="119"/>
      <c r="Q298" s="119">
        <v>16083.11</v>
      </c>
      <c r="R298" s="119">
        <v>14961.59</v>
      </c>
      <c r="S298" s="47"/>
    </row>
    <row r="299" spans="1:19" ht="9" customHeight="1" x14ac:dyDescent="0.2">
      <c r="A299" s="502"/>
      <c r="B299" s="502"/>
      <c r="C299" s="58"/>
      <c r="D299" s="59"/>
      <c r="E299" s="61">
        <v>12552006</v>
      </c>
      <c r="F299" s="61">
        <v>1248003</v>
      </c>
      <c r="G299" s="61">
        <v>240001</v>
      </c>
      <c r="H299" s="61">
        <v>12018738</v>
      </c>
      <c r="I299" s="61">
        <v>325197</v>
      </c>
      <c r="J299" s="60">
        <v>2171566</v>
      </c>
      <c r="K299" s="61">
        <v>26383944</v>
      </c>
      <c r="L299" s="73">
        <v>28555510</v>
      </c>
      <c r="M299" s="118"/>
      <c r="N299" s="120">
        <v>26383944</v>
      </c>
      <c r="O299" s="120">
        <v>14365206</v>
      </c>
      <c r="P299" s="120">
        <v>0</v>
      </c>
      <c r="Q299" s="120">
        <v>31141243</v>
      </c>
      <c r="R299" s="120">
        <v>28969678</v>
      </c>
      <c r="S299" s="47"/>
    </row>
    <row r="300" spans="1:19" ht="12.75" customHeight="1" x14ac:dyDescent="0.2">
      <c r="A300" s="492">
        <v>34700</v>
      </c>
      <c r="B300" s="492">
        <v>35033</v>
      </c>
      <c r="C300" s="42" t="s">
        <v>3</v>
      </c>
      <c r="D300" s="43">
        <v>0</v>
      </c>
      <c r="E300" s="44">
        <v>3707.83</v>
      </c>
      <c r="F300" s="44">
        <v>334.66</v>
      </c>
      <c r="G300" s="44">
        <v>123.95</v>
      </c>
      <c r="H300" s="44">
        <v>6207.16</v>
      </c>
      <c r="I300" s="44">
        <v>0</v>
      </c>
      <c r="J300" s="44">
        <v>864.47</v>
      </c>
      <c r="K300" s="45">
        <v>10373.6</v>
      </c>
      <c r="L300" s="74">
        <v>11238.07</v>
      </c>
      <c r="M300" s="117"/>
      <c r="N300" s="119">
        <v>10373.6</v>
      </c>
      <c r="O300" s="119">
        <v>4166.4399999999996</v>
      </c>
      <c r="P300" s="119"/>
      <c r="Q300" s="119">
        <v>11988.03</v>
      </c>
      <c r="R300" s="119">
        <v>11123.56</v>
      </c>
      <c r="S300" s="47"/>
    </row>
    <row r="301" spans="1:19" ht="9" customHeight="1" x14ac:dyDescent="0.2">
      <c r="A301" s="525"/>
      <c r="B301" s="525"/>
      <c r="C301" s="48" t="s">
        <v>4</v>
      </c>
      <c r="D301" s="49">
        <v>1</v>
      </c>
      <c r="E301" s="50">
        <v>7179360</v>
      </c>
      <c r="F301" s="50">
        <v>647992</v>
      </c>
      <c r="G301" s="50">
        <v>240001</v>
      </c>
      <c r="H301" s="50">
        <v>12018738</v>
      </c>
      <c r="I301" s="50">
        <v>0</v>
      </c>
      <c r="J301" s="51">
        <v>1673847</v>
      </c>
      <c r="K301" s="50">
        <v>20086090</v>
      </c>
      <c r="L301" s="75">
        <v>21759938</v>
      </c>
      <c r="M301" s="118"/>
      <c r="N301" s="120">
        <v>20086090</v>
      </c>
      <c r="O301" s="120">
        <v>8067353</v>
      </c>
      <c r="P301" s="120">
        <v>0</v>
      </c>
      <c r="Q301" s="120">
        <v>23212063</v>
      </c>
      <c r="R301" s="120">
        <v>21538216</v>
      </c>
      <c r="S301" s="47"/>
    </row>
    <row r="302" spans="1:19" ht="12.75" customHeight="1" x14ac:dyDescent="0.2">
      <c r="A302" s="500">
        <v>34700</v>
      </c>
      <c r="B302" s="500">
        <v>35033</v>
      </c>
      <c r="C302" s="53" t="s">
        <v>3</v>
      </c>
      <c r="D302" s="54">
        <v>2</v>
      </c>
      <c r="E302" s="55">
        <v>3875.16</v>
      </c>
      <c r="F302" s="55">
        <v>353.26</v>
      </c>
      <c r="G302" s="55">
        <v>123.95</v>
      </c>
      <c r="H302" s="55">
        <v>6207.16</v>
      </c>
      <c r="I302" s="55">
        <v>0</v>
      </c>
      <c r="J302" s="55">
        <v>879.96</v>
      </c>
      <c r="K302" s="56">
        <v>10559.53</v>
      </c>
      <c r="L302" s="76">
        <v>11439.49</v>
      </c>
      <c r="M302" s="117"/>
      <c r="N302" s="119">
        <v>10559.53</v>
      </c>
      <c r="O302" s="119">
        <v>4352.37</v>
      </c>
      <c r="P302" s="119"/>
      <c r="Q302" s="119">
        <v>12222.92</v>
      </c>
      <c r="R302" s="119">
        <v>11342.96</v>
      </c>
      <c r="S302" s="47"/>
    </row>
    <row r="303" spans="1:19" ht="9" customHeight="1" x14ac:dyDescent="0.2">
      <c r="A303" s="500"/>
      <c r="B303" s="500"/>
      <c r="C303" s="48" t="s">
        <v>4</v>
      </c>
      <c r="D303" s="49">
        <v>3</v>
      </c>
      <c r="E303" s="50">
        <v>7503356</v>
      </c>
      <c r="F303" s="50">
        <v>684007</v>
      </c>
      <c r="G303" s="50">
        <v>240001</v>
      </c>
      <c r="H303" s="50">
        <v>12018738</v>
      </c>
      <c r="I303" s="50">
        <v>0</v>
      </c>
      <c r="J303" s="51">
        <v>1703840</v>
      </c>
      <c r="K303" s="50">
        <v>20446101</v>
      </c>
      <c r="L303" s="75">
        <v>22149941</v>
      </c>
      <c r="M303" s="118"/>
      <c r="N303" s="120">
        <v>20446101</v>
      </c>
      <c r="O303" s="120">
        <v>8427363</v>
      </c>
      <c r="P303" s="120">
        <v>0</v>
      </c>
      <c r="Q303" s="120">
        <v>23666873</v>
      </c>
      <c r="R303" s="120">
        <v>21963033</v>
      </c>
      <c r="S303" s="47"/>
    </row>
    <row r="304" spans="1:19" ht="12.75" customHeight="1" x14ac:dyDescent="0.2">
      <c r="A304" s="501"/>
      <c r="B304" s="501"/>
      <c r="C304" s="53" t="s">
        <v>3</v>
      </c>
      <c r="D304" s="54">
        <v>4</v>
      </c>
      <c r="E304" s="55">
        <v>4054.55</v>
      </c>
      <c r="F304" s="55">
        <v>371.85</v>
      </c>
      <c r="G304" s="55">
        <v>123.95</v>
      </c>
      <c r="H304" s="55">
        <v>6207.16</v>
      </c>
      <c r="I304" s="55">
        <v>0</v>
      </c>
      <c r="J304" s="55">
        <v>896.46</v>
      </c>
      <c r="K304" s="56">
        <v>10757.51</v>
      </c>
      <c r="L304" s="76">
        <v>11653.97</v>
      </c>
      <c r="M304" s="117"/>
      <c r="N304" s="119">
        <v>10757.51</v>
      </c>
      <c r="O304" s="119">
        <v>4550.3500000000004</v>
      </c>
      <c r="P304" s="119"/>
      <c r="Q304" s="119">
        <v>12473.03</v>
      </c>
      <c r="R304" s="119">
        <v>11576.57</v>
      </c>
      <c r="S304" s="47"/>
    </row>
    <row r="305" spans="1:19" ht="9" customHeight="1" x14ac:dyDescent="0.2">
      <c r="A305" s="501"/>
      <c r="B305" s="501"/>
      <c r="C305" s="48" t="s">
        <v>4</v>
      </c>
      <c r="D305" s="49">
        <v>5</v>
      </c>
      <c r="E305" s="50">
        <v>7850704</v>
      </c>
      <c r="F305" s="50">
        <v>720002</v>
      </c>
      <c r="G305" s="50">
        <v>240001</v>
      </c>
      <c r="H305" s="50">
        <v>12018738</v>
      </c>
      <c r="I305" s="50">
        <v>0</v>
      </c>
      <c r="J305" s="51">
        <v>1735789</v>
      </c>
      <c r="K305" s="50">
        <v>20829444</v>
      </c>
      <c r="L305" s="75">
        <v>22565232</v>
      </c>
      <c r="M305" s="118"/>
      <c r="N305" s="120">
        <v>20829444</v>
      </c>
      <c r="O305" s="120">
        <v>8810706</v>
      </c>
      <c r="P305" s="120">
        <v>0</v>
      </c>
      <c r="Q305" s="120">
        <v>24151154</v>
      </c>
      <c r="R305" s="120">
        <v>22415365</v>
      </c>
      <c r="S305" s="47"/>
    </row>
    <row r="306" spans="1:19" ht="12.75" customHeight="1" x14ac:dyDescent="0.2">
      <c r="A306" s="501"/>
      <c r="B306" s="501"/>
      <c r="C306" s="53" t="s">
        <v>3</v>
      </c>
      <c r="D306" s="54">
        <v>6</v>
      </c>
      <c r="E306" s="55">
        <v>4327.24</v>
      </c>
      <c r="F306" s="55">
        <v>396.64</v>
      </c>
      <c r="G306" s="55">
        <v>123.95</v>
      </c>
      <c r="H306" s="55">
        <v>6207.16</v>
      </c>
      <c r="I306" s="55">
        <v>0</v>
      </c>
      <c r="J306" s="55">
        <v>921.25</v>
      </c>
      <c r="K306" s="56">
        <v>11054.99</v>
      </c>
      <c r="L306" s="76">
        <v>11976.24</v>
      </c>
      <c r="M306" s="117"/>
      <c r="N306" s="119">
        <v>11054.99</v>
      </c>
      <c r="O306" s="119">
        <v>4847.83</v>
      </c>
      <c r="P306" s="119"/>
      <c r="Q306" s="119">
        <v>12848.85</v>
      </c>
      <c r="R306" s="119">
        <v>11927.6</v>
      </c>
      <c r="S306" s="47"/>
    </row>
    <row r="307" spans="1:19" ht="9" customHeight="1" x14ac:dyDescent="0.2">
      <c r="A307" s="501"/>
      <c r="B307" s="501"/>
      <c r="C307" s="48" t="s">
        <v>4</v>
      </c>
      <c r="D307" s="49">
        <v>7</v>
      </c>
      <c r="E307" s="50">
        <v>8378705</v>
      </c>
      <c r="F307" s="50">
        <v>768002</v>
      </c>
      <c r="G307" s="50">
        <v>240001</v>
      </c>
      <c r="H307" s="50">
        <v>12018738</v>
      </c>
      <c r="I307" s="50">
        <v>0</v>
      </c>
      <c r="J307" s="51">
        <v>1783789</v>
      </c>
      <c r="K307" s="50">
        <v>21405445</v>
      </c>
      <c r="L307" s="75">
        <v>23189234</v>
      </c>
      <c r="M307" s="118"/>
      <c r="N307" s="120">
        <v>21405445</v>
      </c>
      <c r="O307" s="120">
        <v>9386708</v>
      </c>
      <c r="P307" s="120">
        <v>0</v>
      </c>
      <c r="Q307" s="120">
        <v>24878843</v>
      </c>
      <c r="R307" s="120">
        <v>23095054</v>
      </c>
      <c r="S307" s="47"/>
    </row>
    <row r="308" spans="1:19" ht="12.75" customHeight="1" x14ac:dyDescent="0.2">
      <c r="A308" s="501"/>
      <c r="B308" s="501"/>
      <c r="C308" s="53" t="s">
        <v>3</v>
      </c>
      <c r="D308" s="54">
        <v>8</v>
      </c>
      <c r="E308" s="55">
        <v>4525.5600000000004</v>
      </c>
      <c r="F308" s="55">
        <v>415.23</v>
      </c>
      <c r="G308" s="55">
        <v>123.95</v>
      </c>
      <c r="H308" s="55">
        <v>6207.16</v>
      </c>
      <c r="I308" s="55">
        <v>0</v>
      </c>
      <c r="J308" s="55">
        <v>939.33</v>
      </c>
      <c r="K308" s="56">
        <v>11271.9</v>
      </c>
      <c r="L308" s="76">
        <v>12211.23</v>
      </c>
      <c r="M308" s="117"/>
      <c r="N308" s="119">
        <v>11271.9</v>
      </c>
      <c r="O308" s="119">
        <v>5064.74</v>
      </c>
      <c r="P308" s="119"/>
      <c r="Q308" s="119">
        <v>13122.88</v>
      </c>
      <c r="R308" s="119">
        <v>12183.55</v>
      </c>
      <c r="S308" s="47"/>
    </row>
    <row r="309" spans="1:19" ht="9" customHeight="1" x14ac:dyDescent="0.2">
      <c r="A309" s="501"/>
      <c r="B309" s="501"/>
      <c r="C309" s="48" t="s">
        <v>4</v>
      </c>
      <c r="D309" s="49">
        <v>9</v>
      </c>
      <c r="E309" s="50">
        <v>8762706</v>
      </c>
      <c r="F309" s="50">
        <v>803997</v>
      </c>
      <c r="G309" s="50">
        <v>240001</v>
      </c>
      <c r="H309" s="50">
        <v>12018738</v>
      </c>
      <c r="I309" s="50">
        <v>0</v>
      </c>
      <c r="J309" s="51">
        <v>1818796</v>
      </c>
      <c r="K309" s="50">
        <v>21825442</v>
      </c>
      <c r="L309" s="75">
        <v>23644238</v>
      </c>
      <c r="M309" s="118"/>
      <c r="N309" s="120">
        <v>21825442</v>
      </c>
      <c r="O309" s="120">
        <v>9806704</v>
      </c>
      <c r="P309" s="120">
        <v>0</v>
      </c>
      <c r="Q309" s="120">
        <v>25409439</v>
      </c>
      <c r="R309" s="120">
        <v>23590642</v>
      </c>
      <c r="S309" s="47"/>
    </row>
    <row r="310" spans="1:19" ht="12.75" customHeight="1" x14ac:dyDescent="0.2">
      <c r="A310" s="501"/>
      <c r="B310" s="501"/>
      <c r="C310" s="53" t="s">
        <v>3</v>
      </c>
      <c r="D310" s="54">
        <v>10</v>
      </c>
      <c r="E310" s="55">
        <v>4746.13</v>
      </c>
      <c r="F310" s="55">
        <v>440.02</v>
      </c>
      <c r="G310" s="55">
        <v>123.95</v>
      </c>
      <c r="H310" s="55">
        <v>6207.16</v>
      </c>
      <c r="I310" s="55">
        <v>0</v>
      </c>
      <c r="J310" s="55">
        <v>959.77</v>
      </c>
      <c r="K310" s="56">
        <v>11517.26</v>
      </c>
      <c r="L310" s="76">
        <v>12477.03</v>
      </c>
      <c r="M310" s="117"/>
      <c r="N310" s="119">
        <v>11517.26</v>
      </c>
      <c r="O310" s="119">
        <v>5310.1</v>
      </c>
      <c r="P310" s="119"/>
      <c r="Q310" s="119">
        <v>13432.85</v>
      </c>
      <c r="R310" s="119">
        <v>12473.08</v>
      </c>
      <c r="S310" s="47"/>
    </row>
    <row r="311" spans="1:19" ht="9" customHeight="1" x14ac:dyDescent="0.2">
      <c r="A311" s="501"/>
      <c r="B311" s="501"/>
      <c r="C311" s="48" t="s">
        <v>4</v>
      </c>
      <c r="D311" s="49">
        <v>11</v>
      </c>
      <c r="E311" s="50">
        <v>9189789</v>
      </c>
      <c r="F311" s="50">
        <v>851998</v>
      </c>
      <c r="G311" s="50">
        <v>240001</v>
      </c>
      <c r="H311" s="50">
        <v>12018738</v>
      </c>
      <c r="I311" s="50">
        <v>0</v>
      </c>
      <c r="J311" s="51">
        <v>1858374</v>
      </c>
      <c r="K311" s="50">
        <v>22300525</v>
      </c>
      <c r="L311" s="75">
        <v>24158899</v>
      </c>
      <c r="M311" s="118"/>
      <c r="N311" s="120">
        <v>22300525</v>
      </c>
      <c r="O311" s="120">
        <v>10281787</v>
      </c>
      <c r="P311" s="120">
        <v>0</v>
      </c>
      <c r="Q311" s="120">
        <v>26009624</v>
      </c>
      <c r="R311" s="120">
        <v>24151251</v>
      </c>
      <c r="S311" s="47"/>
    </row>
    <row r="312" spans="1:19" ht="12.75" customHeight="1" x14ac:dyDescent="0.2">
      <c r="A312" s="501"/>
      <c r="B312" s="501"/>
      <c r="C312" s="53" t="s">
        <v>3</v>
      </c>
      <c r="D312" s="54">
        <v>12</v>
      </c>
      <c r="E312" s="55">
        <v>4944.45</v>
      </c>
      <c r="F312" s="55">
        <v>458.61</v>
      </c>
      <c r="G312" s="55">
        <v>123.95</v>
      </c>
      <c r="H312" s="55">
        <v>6207.16</v>
      </c>
      <c r="I312" s="55">
        <v>0</v>
      </c>
      <c r="J312" s="55">
        <v>977.85</v>
      </c>
      <c r="K312" s="56">
        <v>11734.17</v>
      </c>
      <c r="L312" s="76">
        <v>12712.02</v>
      </c>
      <c r="M312" s="117"/>
      <c r="N312" s="119">
        <v>11734.17</v>
      </c>
      <c r="O312" s="119">
        <v>5527.01</v>
      </c>
      <c r="P312" s="119"/>
      <c r="Q312" s="119">
        <v>13706.88</v>
      </c>
      <c r="R312" s="119">
        <v>12729.03</v>
      </c>
      <c r="S312" s="47"/>
    </row>
    <row r="313" spans="1:19" ht="9" customHeight="1" x14ac:dyDescent="0.2">
      <c r="A313" s="501"/>
      <c r="B313" s="501"/>
      <c r="C313" s="48" t="s">
        <v>4</v>
      </c>
      <c r="D313" s="49">
        <v>13</v>
      </c>
      <c r="E313" s="50">
        <v>9573790</v>
      </c>
      <c r="F313" s="50">
        <v>887993</v>
      </c>
      <c r="G313" s="50">
        <v>240001</v>
      </c>
      <c r="H313" s="50">
        <v>12018738</v>
      </c>
      <c r="I313" s="50">
        <v>0</v>
      </c>
      <c r="J313" s="51">
        <v>1893382</v>
      </c>
      <c r="K313" s="50">
        <v>22720521</v>
      </c>
      <c r="L313" s="75">
        <v>24613903</v>
      </c>
      <c r="M313" s="118"/>
      <c r="N313" s="120">
        <v>22720521</v>
      </c>
      <c r="O313" s="120">
        <v>10701784</v>
      </c>
      <c r="P313" s="120">
        <v>0</v>
      </c>
      <c r="Q313" s="120">
        <v>26540221</v>
      </c>
      <c r="R313" s="120">
        <v>24646839</v>
      </c>
      <c r="S313" s="47"/>
    </row>
    <row r="314" spans="1:19" ht="12.75" customHeight="1" x14ac:dyDescent="0.2">
      <c r="A314" s="501"/>
      <c r="B314" s="501"/>
      <c r="C314" s="53" t="s">
        <v>3</v>
      </c>
      <c r="D314" s="54">
        <v>14</v>
      </c>
      <c r="E314" s="55">
        <v>5148.97</v>
      </c>
      <c r="F314" s="55">
        <v>477.21</v>
      </c>
      <c r="G314" s="55">
        <v>123.95</v>
      </c>
      <c r="H314" s="55">
        <v>6207.16</v>
      </c>
      <c r="I314" s="55">
        <v>0</v>
      </c>
      <c r="J314" s="55">
        <v>996.44</v>
      </c>
      <c r="K314" s="56">
        <v>11957.29</v>
      </c>
      <c r="L314" s="76">
        <v>12953.73</v>
      </c>
      <c r="M314" s="117"/>
      <c r="N314" s="119">
        <v>11957.29</v>
      </c>
      <c r="O314" s="119">
        <v>5750.13</v>
      </c>
      <c r="P314" s="119"/>
      <c r="Q314" s="119">
        <v>13988.75</v>
      </c>
      <c r="R314" s="119">
        <v>12992.31</v>
      </c>
      <c r="S314" s="47"/>
    </row>
    <row r="315" spans="1:19" ht="9" customHeight="1" x14ac:dyDescent="0.2">
      <c r="A315" s="501"/>
      <c r="B315" s="501"/>
      <c r="C315" s="48" t="s">
        <v>4</v>
      </c>
      <c r="D315" s="49">
        <v>15</v>
      </c>
      <c r="E315" s="50">
        <v>9969796</v>
      </c>
      <c r="F315" s="50">
        <v>924007</v>
      </c>
      <c r="G315" s="50">
        <v>240001</v>
      </c>
      <c r="H315" s="50">
        <v>12018738</v>
      </c>
      <c r="I315" s="50">
        <v>0</v>
      </c>
      <c r="J315" s="51">
        <v>1929377</v>
      </c>
      <c r="K315" s="50">
        <v>23152542</v>
      </c>
      <c r="L315" s="75">
        <v>25081919</v>
      </c>
      <c r="M315" s="118"/>
      <c r="N315" s="120">
        <v>23152542</v>
      </c>
      <c r="O315" s="120">
        <v>11133804</v>
      </c>
      <c r="P315" s="120">
        <v>0</v>
      </c>
      <c r="Q315" s="120">
        <v>27085997</v>
      </c>
      <c r="R315" s="120">
        <v>25156620</v>
      </c>
      <c r="S315" s="47"/>
    </row>
    <row r="316" spans="1:19" ht="12.75" customHeight="1" x14ac:dyDescent="0.2">
      <c r="A316" s="501"/>
      <c r="B316" s="501"/>
      <c r="C316" s="53" t="s">
        <v>3</v>
      </c>
      <c r="D316" s="54">
        <v>16</v>
      </c>
      <c r="E316" s="55">
        <v>5368.17</v>
      </c>
      <c r="F316" s="55">
        <v>495.8</v>
      </c>
      <c r="G316" s="55">
        <v>123.95</v>
      </c>
      <c r="H316" s="55">
        <v>6207.16</v>
      </c>
      <c r="I316" s="55">
        <v>0</v>
      </c>
      <c r="J316" s="55">
        <v>1016.26</v>
      </c>
      <c r="K316" s="56">
        <v>12195.08</v>
      </c>
      <c r="L316" s="76">
        <v>13211.34</v>
      </c>
      <c r="M316" s="117"/>
      <c r="N316" s="119">
        <v>12195.08</v>
      </c>
      <c r="O316" s="119">
        <v>5987.92</v>
      </c>
      <c r="P316" s="119"/>
      <c r="Q316" s="119">
        <v>14289.17</v>
      </c>
      <c r="R316" s="119">
        <v>13272.91</v>
      </c>
      <c r="S316" s="47"/>
    </row>
    <row r="317" spans="1:19" ht="9" customHeight="1" x14ac:dyDescent="0.2">
      <c r="A317" s="501"/>
      <c r="B317" s="501"/>
      <c r="C317" s="48" t="s">
        <v>4</v>
      </c>
      <c r="D317" s="49">
        <v>17</v>
      </c>
      <c r="E317" s="50">
        <v>10394227</v>
      </c>
      <c r="F317" s="50">
        <v>960003</v>
      </c>
      <c r="G317" s="50">
        <v>240001</v>
      </c>
      <c r="H317" s="50">
        <v>12018738</v>
      </c>
      <c r="I317" s="50">
        <v>0</v>
      </c>
      <c r="J317" s="51">
        <v>1967754</v>
      </c>
      <c r="K317" s="50">
        <v>23612968</v>
      </c>
      <c r="L317" s="75">
        <v>25580721</v>
      </c>
      <c r="M317" s="118"/>
      <c r="N317" s="120">
        <v>23612968</v>
      </c>
      <c r="O317" s="120">
        <v>11594230</v>
      </c>
      <c r="P317" s="120">
        <v>0</v>
      </c>
      <c r="Q317" s="120">
        <v>27667691</v>
      </c>
      <c r="R317" s="120">
        <v>25699937</v>
      </c>
      <c r="S317" s="47"/>
    </row>
    <row r="318" spans="1:19" ht="12.75" customHeight="1" x14ac:dyDescent="0.2">
      <c r="A318" s="501"/>
      <c r="B318" s="501"/>
      <c r="C318" s="53" t="s">
        <v>3</v>
      </c>
      <c r="D318" s="54">
        <v>18</v>
      </c>
      <c r="E318" s="55">
        <v>5566.49</v>
      </c>
      <c r="F318" s="55">
        <v>514.39</v>
      </c>
      <c r="G318" s="55">
        <v>123.95</v>
      </c>
      <c r="H318" s="55">
        <v>6207.16</v>
      </c>
      <c r="I318" s="55">
        <v>0</v>
      </c>
      <c r="J318" s="55">
        <v>1034.33</v>
      </c>
      <c r="K318" s="56">
        <v>12411.99</v>
      </c>
      <c r="L318" s="76">
        <v>13446.32</v>
      </c>
      <c r="M318" s="117"/>
      <c r="N318" s="119">
        <v>12411.99</v>
      </c>
      <c r="O318" s="119">
        <v>6204.83</v>
      </c>
      <c r="P318" s="119"/>
      <c r="Q318" s="119">
        <v>14563.19</v>
      </c>
      <c r="R318" s="119">
        <v>13528.86</v>
      </c>
      <c r="S318" s="47"/>
    </row>
    <row r="319" spans="1:19" ht="9" customHeight="1" x14ac:dyDescent="0.2">
      <c r="A319" s="501"/>
      <c r="B319" s="501"/>
      <c r="C319" s="48" t="s">
        <v>4</v>
      </c>
      <c r="D319" s="49">
        <v>19</v>
      </c>
      <c r="E319" s="50">
        <v>10778228</v>
      </c>
      <c r="F319" s="50">
        <v>995998</v>
      </c>
      <c r="G319" s="50">
        <v>240001</v>
      </c>
      <c r="H319" s="50">
        <v>12018738</v>
      </c>
      <c r="I319" s="50">
        <v>0</v>
      </c>
      <c r="J319" s="51">
        <v>2002742</v>
      </c>
      <c r="K319" s="50">
        <v>24032964</v>
      </c>
      <c r="L319" s="75">
        <v>26035706</v>
      </c>
      <c r="M319" s="118"/>
      <c r="N319" s="120">
        <v>24032964</v>
      </c>
      <c r="O319" s="120">
        <v>12014226</v>
      </c>
      <c r="P319" s="120">
        <v>0</v>
      </c>
      <c r="Q319" s="120">
        <v>28198268</v>
      </c>
      <c r="R319" s="120">
        <v>26195526</v>
      </c>
      <c r="S319" s="47"/>
    </row>
    <row r="320" spans="1:19" ht="12.75" customHeight="1" x14ac:dyDescent="0.2">
      <c r="A320" s="501"/>
      <c r="B320" s="501"/>
      <c r="C320" s="53" t="s">
        <v>3</v>
      </c>
      <c r="D320" s="54">
        <v>20</v>
      </c>
      <c r="E320" s="55">
        <v>5771.01</v>
      </c>
      <c r="F320" s="55">
        <v>539.17999999999995</v>
      </c>
      <c r="G320" s="55">
        <v>123.95</v>
      </c>
      <c r="H320" s="55">
        <v>6207.16</v>
      </c>
      <c r="I320" s="55">
        <v>0</v>
      </c>
      <c r="J320" s="55">
        <v>1053.44</v>
      </c>
      <c r="K320" s="56">
        <v>12641.3</v>
      </c>
      <c r="L320" s="76">
        <v>13694.74</v>
      </c>
      <c r="M320" s="117"/>
      <c r="N320" s="119">
        <v>12641.3</v>
      </c>
      <c r="O320" s="119">
        <v>6434.14</v>
      </c>
      <c r="P320" s="119"/>
      <c r="Q320" s="119">
        <v>14852.89</v>
      </c>
      <c r="R320" s="119">
        <v>13799.45</v>
      </c>
      <c r="S320" s="47"/>
    </row>
    <row r="321" spans="1:19" ht="9" customHeight="1" x14ac:dyDescent="0.2">
      <c r="A321" s="501"/>
      <c r="B321" s="501"/>
      <c r="C321" s="48" t="s">
        <v>4</v>
      </c>
      <c r="D321" s="49">
        <v>21</v>
      </c>
      <c r="E321" s="50">
        <v>11174234</v>
      </c>
      <c r="F321" s="50">
        <v>1043998</v>
      </c>
      <c r="G321" s="50">
        <v>240001</v>
      </c>
      <c r="H321" s="50">
        <v>12018738</v>
      </c>
      <c r="I321" s="50">
        <v>0</v>
      </c>
      <c r="J321" s="51">
        <v>2039744</v>
      </c>
      <c r="K321" s="50">
        <v>24476970</v>
      </c>
      <c r="L321" s="75">
        <v>26516714</v>
      </c>
      <c r="M321" s="118"/>
      <c r="N321" s="120">
        <v>24476970</v>
      </c>
      <c r="O321" s="120">
        <v>12458232</v>
      </c>
      <c r="P321" s="120">
        <v>0</v>
      </c>
      <c r="Q321" s="120">
        <v>28759205</v>
      </c>
      <c r="R321" s="120">
        <v>26719461</v>
      </c>
      <c r="S321" s="47"/>
    </row>
    <row r="322" spans="1:19" ht="12.75" customHeight="1" x14ac:dyDescent="0.2">
      <c r="A322" s="501"/>
      <c r="B322" s="501"/>
      <c r="C322" s="53" t="s">
        <v>3</v>
      </c>
      <c r="D322" s="54">
        <v>22</v>
      </c>
      <c r="E322" s="55">
        <v>5897.26</v>
      </c>
      <c r="F322" s="55">
        <v>545.38</v>
      </c>
      <c r="G322" s="55">
        <v>123.95</v>
      </c>
      <c r="H322" s="55">
        <v>6207.16</v>
      </c>
      <c r="I322" s="55">
        <v>0</v>
      </c>
      <c r="J322" s="55">
        <v>1064.48</v>
      </c>
      <c r="K322" s="56">
        <v>12773.75</v>
      </c>
      <c r="L322" s="76">
        <v>13838.23</v>
      </c>
      <c r="M322" s="117"/>
      <c r="N322" s="119">
        <v>12773.75</v>
      </c>
      <c r="O322" s="119">
        <v>6566.59</v>
      </c>
      <c r="P322" s="119"/>
      <c r="Q322" s="119">
        <v>15020.22</v>
      </c>
      <c r="R322" s="119">
        <v>13955.74</v>
      </c>
      <c r="S322" s="47"/>
    </row>
    <row r="323" spans="1:19" ht="9" customHeight="1" x14ac:dyDescent="0.2">
      <c r="A323" s="501"/>
      <c r="B323" s="501"/>
      <c r="C323" s="48" t="s">
        <v>4</v>
      </c>
      <c r="D323" s="49">
        <v>23</v>
      </c>
      <c r="E323" s="50">
        <v>11418688</v>
      </c>
      <c r="F323" s="50">
        <v>1056003</v>
      </c>
      <c r="G323" s="50">
        <v>240001</v>
      </c>
      <c r="H323" s="50">
        <v>12018738</v>
      </c>
      <c r="I323" s="50">
        <v>0</v>
      </c>
      <c r="J323" s="51">
        <v>2061121</v>
      </c>
      <c r="K323" s="50">
        <v>24733429</v>
      </c>
      <c r="L323" s="75">
        <v>26794550</v>
      </c>
      <c r="M323" s="118"/>
      <c r="N323" s="120">
        <v>24733429</v>
      </c>
      <c r="O323" s="120">
        <v>12714691</v>
      </c>
      <c r="P323" s="120">
        <v>0</v>
      </c>
      <c r="Q323" s="120">
        <v>29083201</v>
      </c>
      <c r="R323" s="120">
        <v>27022081</v>
      </c>
      <c r="S323" s="47"/>
    </row>
    <row r="324" spans="1:19" ht="12.75" customHeight="1" x14ac:dyDescent="0.2">
      <c r="A324" s="501"/>
      <c r="B324" s="501"/>
      <c r="C324" s="53" t="s">
        <v>3</v>
      </c>
      <c r="D324" s="54">
        <v>24</v>
      </c>
      <c r="E324" s="55">
        <v>6002.62</v>
      </c>
      <c r="F324" s="55">
        <v>557.77</v>
      </c>
      <c r="G324" s="55">
        <v>123.95</v>
      </c>
      <c r="H324" s="55">
        <v>6207.16</v>
      </c>
      <c r="I324" s="55">
        <v>0</v>
      </c>
      <c r="J324" s="55">
        <v>1074.29</v>
      </c>
      <c r="K324" s="56">
        <v>12891.5</v>
      </c>
      <c r="L324" s="76">
        <v>13965.79</v>
      </c>
      <c r="M324" s="117"/>
      <c r="N324" s="119">
        <v>12891.5</v>
      </c>
      <c r="O324" s="119">
        <v>6684.34</v>
      </c>
      <c r="P324" s="119"/>
      <c r="Q324" s="119">
        <v>15168.97</v>
      </c>
      <c r="R324" s="119">
        <v>14094.68</v>
      </c>
      <c r="S324" s="47"/>
    </row>
    <row r="325" spans="1:19" ht="9" customHeight="1" x14ac:dyDescent="0.2">
      <c r="A325" s="501"/>
      <c r="B325" s="501"/>
      <c r="C325" s="48" t="s">
        <v>4</v>
      </c>
      <c r="D325" s="49">
        <v>25</v>
      </c>
      <c r="E325" s="50">
        <v>11622693</v>
      </c>
      <c r="F325" s="50">
        <v>1079993</v>
      </c>
      <c r="G325" s="50">
        <v>240001</v>
      </c>
      <c r="H325" s="50">
        <v>12018738</v>
      </c>
      <c r="I325" s="50">
        <v>0</v>
      </c>
      <c r="J325" s="51">
        <v>2080115</v>
      </c>
      <c r="K325" s="50">
        <v>24961425</v>
      </c>
      <c r="L325" s="75">
        <v>27041540</v>
      </c>
      <c r="M325" s="118"/>
      <c r="N325" s="120">
        <v>24961425</v>
      </c>
      <c r="O325" s="120">
        <v>12942687</v>
      </c>
      <c r="P325" s="120">
        <v>0</v>
      </c>
      <c r="Q325" s="120">
        <v>29371222</v>
      </c>
      <c r="R325" s="120">
        <v>27291106</v>
      </c>
      <c r="S325" s="47"/>
    </row>
    <row r="326" spans="1:19" ht="12.75" customHeight="1" x14ac:dyDescent="0.2">
      <c r="A326" s="501"/>
      <c r="B326" s="501"/>
      <c r="C326" s="53" t="s">
        <v>3</v>
      </c>
      <c r="D326" s="54">
        <v>26</v>
      </c>
      <c r="E326" s="55">
        <v>6114.17</v>
      </c>
      <c r="F326" s="55">
        <v>570.16999999999996</v>
      </c>
      <c r="G326" s="55">
        <v>123.95</v>
      </c>
      <c r="H326" s="55">
        <v>6207.16</v>
      </c>
      <c r="I326" s="55">
        <v>0</v>
      </c>
      <c r="J326" s="55">
        <v>1084.6199999999999</v>
      </c>
      <c r="K326" s="56">
        <v>13015.45</v>
      </c>
      <c r="L326" s="76">
        <v>14100.07</v>
      </c>
      <c r="M326" s="117"/>
      <c r="N326" s="119">
        <v>13015.45</v>
      </c>
      <c r="O326" s="119">
        <v>6808.29</v>
      </c>
      <c r="P326" s="119"/>
      <c r="Q326" s="119">
        <v>15325.56</v>
      </c>
      <c r="R326" s="119">
        <v>14240.94</v>
      </c>
      <c r="S326" s="47"/>
    </row>
    <row r="327" spans="1:19" ht="9" customHeight="1" x14ac:dyDescent="0.2">
      <c r="A327" s="501"/>
      <c r="B327" s="501"/>
      <c r="C327" s="48" t="s">
        <v>4</v>
      </c>
      <c r="D327" s="49">
        <v>27</v>
      </c>
      <c r="E327" s="50">
        <v>11838684</v>
      </c>
      <c r="F327" s="50">
        <v>1104003</v>
      </c>
      <c r="G327" s="50">
        <v>240001</v>
      </c>
      <c r="H327" s="50">
        <v>12018738</v>
      </c>
      <c r="I327" s="50">
        <v>0</v>
      </c>
      <c r="J327" s="51">
        <v>2100117</v>
      </c>
      <c r="K327" s="50">
        <v>25201425</v>
      </c>
      <c r="L327" s="75">
        <v>27301543</v>
      </c>
      <c r="M327" s="118"/>
      <c r="N327" s="120">
        <v>25201425</v>
      </c>
      <c r="O327" s="120">
        <v>13182688</v>
      </c>
      <c r="P327" s="120">
        <v>0</v>
      </c>
      <c r="Q327" s="120">
        <v>29674422</v>
      </c>
      <c r="R327" s="120">
        <v>27574305</v>
      </c>
      <c r="S327" s="47"/>
    </row>
    <row r="328" spans="1:19" ht="12.75" customHeight="1" x14ac:dyDescent="0.2">
      <c r="A328" s="501"/>
      <c r="B328" s="501"/>
      <c r="C328" s="53" t="s">
        <v>3</v>
      </c>
      <c r="D328" s="54">
        <v>28</v>
      </c>
      <c r="E328" s="55">
        <v>6234.36</v>
      </c>
      <c r="F328" s="55">
        <v>582.55999999999995</v>
      </c>
      <c r="G328" s="55">
        <v>123.95</v>
      </c>
      <c r="H328" s="55">
        <v>6207.16</v>
      </c>
      <c r="I328" s="55">
        <v>0</v>
      </c>
      <c r="J328" s="55">
        <v>1095.67</v>
      </c>
      <c r="K328" s="56">
        <v>13148.03</v>
      </c>
      <c r="L328" s="76">
        <v>14243.7</v>
      </c>
      <c r="M328" s="117"/>
      <c r="N328" s="119">
        <v>13148.03</v>
      </c>
      <c r="O328" s="119">
        <v>6940.87</v>
      </c>
      <c r="P328" s="119"/>
      <c r="Q328" s="119">
        <v>15493.06</v>
      </c>
      <c r="R328" s="119">
        <v>14397.39</v>
      </c>
      <c r="S328" s="47"/>
    </row>
    <row r="329" spans="1:19" ht="9" customHeight="1" x14ac:dyDescent="0.2">
      <c r="A329" s="501"/>
      <c r="B329" s="501"/>
      <c r="C329" s="48" t="s">
        <v>4</v>
      </c>
      <c r="D329" s="49">
        <v>29</v>
      </c>
      <c r="E329" s="50">
        <v>12071404</v>
      </c>
      <c r="F329" s="50">
        <v>1127993</v>
      </c>
      <c r="G329" s="50">
        <v>240001</v>
      </c>
      <c r="H329" s="50">
        <v>12018738</v>
      </c>
      <c r="I329" s="50">
        <v>0</v>
      </c>
      <c r="J329" s="51">
        <v>2121513</v>
      </c>
      <c r="K329" s="50">
        <v>25458136</v>
      </c>
      <c r="L329" s="75">
        <v>27579649</v>
      </c>
      <c r="M329" s="118"/>
      <c r="N329" s="120">
        <v>25458136</v>
      </c>
      <c r="O329" s="120">
        <v>13439398</v>
      </c>
      <c r="P329" s="120">
        <v>0</v>
      </c>
      <c r="Q329" s="120">
        <v>29998747</v>
      </c>
      <c r="R329" s="120">
        <v>27877234</v>
      </c>
      <c r="S329" s="47"/>
    </row>
    <row r="330" spans="1:19" ht="12.75" customHeight="1" x14ac:dyDescent="0.2">
      <c r="A330" s="501"/>
      <c r="B330" s="501"/>
      <c r="C330" s="53" t="s">
        <v>3</v>
      </c>
      <c r="D330" s="54">
        <v>30</v>
      </c>
      <c r="E330" s="55">
        <v>6345.92</v>
      </c>
      <c r="F330" s="55">
        <v>588.76</v>
      </c>
      <c r="G330" s="55">
        <v>123.95</v>
      </c>
      <c r="H330" s="55">
        <v>6207.16</v>
      </c>
      <c r="I330" s="55">
        <v>0</v>
      </c>
      <c r="J330" s="55">
        <v>1105.48</v>
      </c>
      <c r="K330" s="56">
        <v>13265.79</v>
      </c>
      <c r="L330" s="76">
        <v>14371.27</v>
      </c>
      <c r="M330" s="117"/>
      <c r="N330" s="119">
        <v>13265.79</v>
      </c>
      <c r="O330" s="119">
        <v>7058.63</v>
      </c>
      <c r="P330" s="119"/>
      <c r="Q330" s="119">
        <v>15641.82</v>
      </c>
      <c r="R330" s="119">
        <v>14536.34</v>
      </c>
      <c r="S330" s="47"/>
    </row>
    <row r="331" spans="1:19" ht="9" customHeight="1" x14ac:dyDescent="0.2">
      <c r="A331" s="501"/>
      <c r="B331" s="501"/>
      <c r="C331" s="48" t="s">
        <v>4</v>
      </c>
      <c r="D331" s="49">
        <v>31</v>
      </c>
      <c r="E331" s="50">
        <v>12287415</v>
      </c>
      <c r="F331" s="50">
        <v>1139998</v>
      </c>
      <c r="G331" s="50">
        <v>240001</v>
      </c>
      <c r="H331" s="50">
        <v>12018738</v>
      </c>
      <c r="I331" s="50">
        <v>0</v>
      </c>
      <c r="J331" s="51">
        <v>2140508</v>
      </c>
      <c r="K331" s="50">
        <v>25686151</v>
      </c>
      <c r="L331" s="75">
        <v>27826659</v>
      </c>
      <c r="M331" s="118"/>
      <c r="N331" s="120">
        <v>25686151</v>
      </c>
      <c r="O331" s="120">
        <v>13667414</v>
      </c>
      <c r="P331" s="120">
        <v>0</v>
      </c>
      <c r="Q331" s="120">
        <v>30286787</v>
      </c>
      <c r="R331" s="120">
        <v>28146279</v>
      </c>
      <c r="S331" s="47"/>
    </row>
    <row r="332" spans="1:19" ht="12.75" customHeight="1" x14ac:dyDescent="0.2">
      <c r="A332" s="501"/>
      <c r="B332" s="501"/>
      <c r="C332" s="53" t="s">
        <v>3</v>
      </c>
      <c r="D332" s="54">
        <v>32</v>
      </c>
      <c r="E332" s="55">
        <v>6451.28</v>
      </c>
      <c r="F332" s="55">
        <v>601.16</v>
      </c>
      <c r="G332" s="55">
        <v>123.95</v>
      </c>
      <c r="H332" s="55">
        <v>6207.16</v>
      </c>
      <c r="I332" s="55">
        <v>0</v>
      </c>
      <c r="J332" s="55">
        <v>1115.3</v>
      </c>
      <c r="K332" s="56">
        <v>13383.55</v>
      </c>
      <c r="L332" s="76">
        <v>14498.85</v>
      </c>
      <c r="M332" s="117"/>
      <c r="N332" s="119">
        <v>13383.55</v>
      </c>
      <c r="O332" s="119">
        <v>7176.39</v>
      </c>
      <c r="P332" s="119"/>
      <c r="Q332" s="119">
        <v>15790.6</v>
      </c>
      <c r="R332" s="119">
        <v>14675.3</v>
      </c>
      <c r="S332" s="47"/>
    </row>
    <row r="333" spans="1:19" ht="9" customHeight="1" x14ac:dyDescent="0.2">
      <c r="A333" s="501"/>
      <c r="B333" s="501"/>
      <c r="C333" s="48" t="s">
        <v>4</v>
      </c>
      <c r="D333" s="49">
        <v>33</v>
      </c>
      <c r="E333" s="50">
        <v>12491420</v>
      </c>
      <c r="F333" s="50">
        <v>1164008</v>
      </c>
      <c r="G333" s="50">
        <v>240001</v>
      </c>
      <c r="H333" s="50">
        <v>12018738</v>
      </c>
      <c r="I333" s="50">
        <v>0</v>
      </c>
      <c r="J333" s="51">
        <v>2159522</v>
      </c>
      <c r="K333" s="50">
        <v>25914166</v>
      </c>
      <c r="L333" s="75">
        <v>28073688</v>
      </c>
      <c r="M333" s="118"/>
      <c r="N333" s="120">
        <v>25914166</v>
      </c>
      <c r="O333" s="120">
        <v>13895429</v>
      </c>
      <c r="P333" s="120">
        <v>0</v>
      </c>
      <c r="Q333" s="120">
        <v>30574865</v>
      </c>
      <c r="R333" s="120">
        <v>28415343</v>
      </c>
      <c r="S333" s="47"/>
    </row>
    <row r="334" spans="1:19" ht="12.75" customHeight="1" x14ac:dyDescent="0.2">
      <c r="A334" s="501"/>
      <c r="B334" s="501"/>
      <c r="C334" s="53" t="s">
        <v>3</v>
      </c>
      <c r="D334" s="54">
        <v>34</v>
      </c>
      <c r="E334" s="55">
        <v>6562.83</v>
      </c>
      <c r="F334" s="55">
        <v>613.54999999999995</v>
      </c>
      <c r="G334" s="55">
        <v>123.95</v>
      </c>
      <c r="H334" s="55">
        <v>6207.16</v>
      </c>
      <c r="I334" s="55">
        <v>0</v>
      </c>
      <c r="J334" s="55">
        <v>1125.6199999999999</v>
      </c>
      <c r="K334" s="56">
        <v>13507.49</v>
      </c>
      <c r="L334" s="76">
        <v>14633.11</v>
      </c>
      <c r="M334" s="117"/>
      <c r="N334" s="119">
        <v>13507.49</v>
      </c>
      <c r="O334" s="119">
        <v>7300.33</v>
      </c>
      <c r="P334" s="119"/>
      <c r="Q334" s="119">
        <v>15947.17</v>
      </c>
      <c r="R334" s="119">
        <v>14821.55</v>
      </c>
      <c r="S334" s="47"/>
    </row>
    <row r="335" spans="1:19" ht="9" customHeight="1" x14ac:dyDescent="0.2">
      <c r="A335" s="501"/>
      <c r="B335" s="501"/>
      <c r="C335" s="48" t="s">
        <v>4</v>
      </c>
      <c r="D335" s="49">
        <v>35</v>
      </c>
      <c r="E335" s="50">
        <v>12707411</v>
      </c>
      <c r="F335" s="50">
        <v>1187998</v>
      </c>
      <c r="G335" s="50">
        <v>240001</v>
      </c>
      <c r="H335" s="50">
        <v>12018738</v>
      </c>
      <c r="I335" s="50">
        <v>0</v>
      </c>
      <c r="J335" s="51">
        <v>2179504</v>
      </c>
      <c r="K335" s="50">
        <v>26154148</v>
      </c>
      <c r="L335" s="75">
        <v>28333652</v>
      </c>
      <c r="M335" s="118"/>
      <c r="N335" s="120">
        <v>26154148</v>
      </c>
      <c r="O335" s="120">
        <v>14135410</v>
      </c>
      <c r="P335" s="120">
        <v>0</v>
      </c>
      <c r="Q335" s="120">
        <v>30878027</v>
      </c>
      <c r="R335" s="120">
        <v>28698523</v>
      </c>
      <c r="S335" s="47"/>
    </row>
    <row r="336" spans="1:19" ht="12.75" customHeight="1" x14ac:dyDescent="0.2">
      <c r="A336" s="501"/>
      <c r="B336" s="501"/>
      <c r="C336" s="53" t="s">
        <v>3</v>
      </c>
      <c r="D336" s="54">
        <v>36</v>
      </c>
      <c r="E336" s="55">
        <v>6679.51</v>
      </c>
      <c r="F336" s="55">
        <v>625.95000000000005</v>
      </c>
      <c r="G336" s="55">
        <v>123.95</v>
      </c>
      <c r="H336" s="55">
        <v>6207.16</v>
      </c>
      <c r="I336" s="55">
        <v>0</v>
      </c>
      <c r="J336" s="55">
        <v>1136.3800000000001</v>
      </c>
      <c r="K336" s="56">
        <v>13636.57</v>
      </c>
      <c r="L336" s="76">
        <v>14772.95</v>
      </c>
      <c r="M336" s="117"/>
      <c r="N336" s="119">
        <v>13636.57</v>
      </c>
      <c r="O336" s="119">
        <v>7429.41</v>
      </c>
      <c r="P336" s="119"/>
      <c r="Q336" s="119">
        <v>16110.24</v>
      </c>
      <c r="R336" s="119">
        <v>14973.86</v>
      </c>
      <c r="S336" s="47"/>
    </row>
    <row r="337" spans="1:19" ht="9" customHeight="1" x14ac:dyDescent="0.2">
      <c r="A337" s="501"/>
      <c r="B337" s="501"/>
      <c r="C337" s="48" t="s">
        <v>4</v>
      </c>
      <c r="D337" s="49">
        <v>37</v>
      </c>
      <c r="E337" s="50">
        <v>12933335</v>
      </c>
      <c r="F337" s="50">
        <v>1212008</v>
      </c>
      <c r="G337" s="50">
        <v>240001</v>
      </c>
      <c r="H337" s="50">
        <v>12018738</v>
      </c>
      <c r="I337" s="50">
        <v>0</v>
      </c>
      <c r="J337" s="51">
        <v>2200339</v>
      </c>
      <c r="K337" s="50">
        <v>26404081</v>
      </c>
      <c r="L337" s="75">
        <v>28604420</v>
      </c>
      <c r="M337" s="118"/>
      <c r="N337" s="120">
        <v>26404081</v>
      </c>
      <c r="O337" s="120">
        <v>14385344</v>
      </c>
      <c r="P337" s="120">
        <v>0</v>
      </c>
      <c r="Q337" s="120">
        <v>31193774</v>
      </c>
      <c r="R337" s="120">
        <v>28993436</v>
      </c>
      <c r="S337" s="47"/>
    </row>
    <row r="338" spans="1:19" ht="12.75" customHeight="1" x14ac:dyDescent="0.2">
      <c r="A338" s="501"/>
      <c r="B338" s="501"/>
      <c r="C338" s="53" t="s">
        <v>3</v>
      </c>
      <c r="D338" s="54">
        <v>38</v>
      </c>
      <c r="E338" s="55">
        <v>6791.07</v>
      </c>
      <c r="F338" s="55">
        <v>632.14</v>
      </c>
      <c r="G338" s="55">
        <v>123.95</v>
      </c>
      <c r="H338" s="55">
        <v>6207.16</v>
      </c>
      <c r="I338" s="55">
        <v>0</v>
      </c>
      <c r="J338" s="55">
        <v>1146.19</v>
      </c>
      <c r="K338" s="56">
        <v>13754.32</v>
      </c>
      <c r="L338" s="76">
        <v>14900.51</v>
      </c>
      <c r="M338" s="117"/>
      <c r="N338" s="119">
        <v>13754.32</v>
      </c>
      <c r="O338" s="119">
        <v>7547.16</v>
      </c>
      <c r="P338" s="119"/>
      <c r="Q338" s="119">
        <v>16259</v>
      </c>
      <c r="R338" s="119">
        <v>15112.81</v>
      </c>
      <c r="S338" s="47"/>
    </row>
    <row r="339" spans="1:19" ht="9" customHeight="1" x14ac:dyDescent="0.2">
      <c r="A339" s="501"/>
      <c r="B339" s="501"/>
      <c r="C339" s="48" t="s">
        <v>4</v>
      </c>
      <c r="D339" s="49">
        <v>39</v>
      </c>
      <c r="E339" s="50">
        <v>13149345</v>
      </c>
      <c r="F339" s="50">
        <v>1223994</v>
      </c>
      <c r="G339" s="50">
        <v>240001</v>
      </c>
      <c r="H339" s="50">
        <v>12018738</v>
      </c>
      <c r="I339" s="50">
        <v>0</v>
      </c>
      <c r="J339" s="51">
        <v>2219333</v>
      </c>
      <c r="K339" s="50">
        <v>26632077</v>
      </c>
      <c r="L339" s="75">
        <v>28851410</v>
      </c>
      <c r="M339" s="118"/>
      <c r="N339" s="120">
        <v>26632077</v>
      </c>
      <c r="O339" s="120">
        <v>14613339</v>
      </c>
      <c r="P339" s="120">
        <v>0</v>
      </c>
      <c r="Q339" s="120">
        <v>31481814</v>
      </c>
      <c r="R339" s="120">
        <v>29262481</v>
      </c>
      <c r="S339" s="47"/>
    </row>
    <row r="340" spans="1:19" ht="12.75" customHeight="1" x14ac:dyDescent="0.2">
      <c r="A340" s="501"/>
      <c r="B340" s="501"/>
      <c r="C340" s="53" t="s">
        <v>3</v>
      </c>
      <c r="D340" s="54">
        <v>40</v>
      </c>
      <c r="E340" s="55">
        <v>6896.42</v>
      </c>
      <c r="F340" s="55">
        <v>644.54</v>
      </c>
      <c r="G340" s="55">
        <v>123.95</v>
      </c>
      <c r="H340" s="55">
        <v>6207.16</v>
      </c>
      <c r="I340" s="55">
        <v>0</v>
      </c>
      <c r="J340" s="55">
        <v>1156.01</v>
      </c>
      <c r="K340" s="56">
        <v>13872.07</v>
      </c>
      <c r="L340" s="76">
        <v>15028.08</v>
      </c>
      <c r="M340" s="117"/>
      <c r="N340" s="119">
        <v>13872.07</v>
      </c>
      <c r="O340" s="119">
        <v>7664.91</v>
      </c>
      <c r="P340" s="119"/>
      <c r="Q340" s="119">
        <v>16407.759999999998</v>
      </c>
      <c r="R340" s="119">
        <v>15251.75</v>
      </c>
      <c r="S340" s="47"/>
    </row>
    <row r="341" spans="1:19" ht="9" customHeight="1" x14ac:dyDescent="0.2">
      <c r="A341" s="502"/>
      <c r="B341" s="502"/>
      <c r="C341" s="58"/>
      <c r="D341" s="59"/>
      <c r="E341" s="61">
        <v>13353331</v>
      </c>
      <c r="F341" s="61">
        <v>1248003</v>
      </c>
      <c r="G341" s="61">
        <v>240001</v>
      </c>
      <c r="H341" s="61">
        <v>12018738</v>
      </c>
      <c r="I341" s="61">
        <v>0</v>
      </c>
      <c r="J341" s="60">
        <v>2238347</v>
      </c>
      <c r="K341" s="61">
        <v>26860073</v>
      </c>
      <c r="L341" s="77">
        <v>29098420</v>
      </c>
      <c r="M341" s="118"/>
      <c r="N341" s="120">
        <v>26860073</v>
      </c>
      <c r="O341" s="120">
        <v>14841335</v>
      </c>
      <c r="P341" s="120">
        <v>0</v>
      </c>
      <c r="Q341" s="120">
        <v>31769853</v>
      </c>
      <c r="R341" s="120">
        <v>29531506</v>
      </c>
      <c r="S341" s="47"/>
    </row>
    <row r="342" spans="1:19" ht="12.75" customHeight="1" x14ac:dyDescent="0.2">
      <c r="A342" s="492">
        <v>35034</v>
      </c>
      <c r="B342" s="492">
        <v>35064</v>
      </c>
      <c r="C342" s="42" t="s">
        <v>3</v>
      </c>
      <c r="D342" s="43">
        <v>0</v>
      </c>
      <c r="E342" s="44">
        <v>4119.32</v>
      </c>
      <c r="F342" s="44">
        <v>334.66</v>
      </c>
      <c r="G342" s="44">
        <v>0</v>
      </c>
      <c r="H342" s="44">
        <v>6207.16</v>
      </c>
      <c r="I342" s="44">
        <v>0</v>
      </c>
      <c r="J342" s="44">
        <v>888.43</v>
      </c>
      <c r="K342" s="45">
        <v>10661.14</v>
      </c>
      <c r="L342" s="46">
        <v>11549.57</v>
      </c>
      <c r="M342" s="117"/>
      <c r="N342" s="119">
        <v>10661.14</v>
      </c>
      <c r="O342" s="119">
        <v>4453.9799999999996</v>
      </c>
      <c r="P342" s="119"/>
      <c r="Q342" s="119">
        <v>12351.29</v>
      </c>
      <c r="R342" s="119">
        <v>11462.86</v>
      </c>
      <c r="S342" s="47"/>
    </row>
    <row r="343" spans="1:19" ht="9" customHeight="1" x14ac:dyDescent="0.2">
      <c r="A343" s="525"/>
      <c r="B343" s="525"/>
      <c r="C343" s="48" t="s">
        <v>4</v>
      </c>
      <c r="D343" s="49">
        <v>1</v>
      </c>
      <c r="E343" s="50">
        <v>7976116</v>
      </c>
      <c r="F343" s="50">
        <v>647992</v>
      </c>
      <c r="G343" s="50">
        <v>0</v>
      </c>
      <c r="H343" s="50">
        <v>12018738</v>
      </c>
      <c r="I343" s="50">
        <v>0</v>
      </c>
      <c r="J343" s="51">
        <v>1720240</v>
      </c>
      <c r="K343" s="50">
        <v>20642846</v>
      </c>
      <c r="L343" s="73">
        <v>22363086</v>
      </c>
      <c r="M343" s="118"/>
      <c r="N343" s="120">
        <v>20642846</v>
      </c>
      <c r="O343" s="120">
        <v>8624108</v>
      </c>
      <c r="P343" s="120">
        <v>0</v>
      </c>
      <c r="Q343" s="120">
        <v>23915432</v>
      </c>
      <c r="R343" s="120">
        <v>22195192</v>
      </c>
      <c r="S343" s="47"/>
    </row>
    <row r="344" spans="1:19" ht="12.75" customHeight="1" x14ac:dyDescent="0.2">
      <c r="A344" s="500">
        <v>35034</v>
      </c>
      <c r="B344" s="500">
        <v>35064</v>
      </c>
      <c r="C344" s="53" t="s">
        <v>3</v>
      </c>
      <c r="D344" s="54">
        <v>2</v>
      </c>
      <c r="E344" s="55">
        <v>4286.6499999999996</v>
      </c>
      <c r="F344" s="55">
        <v>353.26</v>
      </c>
      <c r="G344" s="55">
        <v>0</v>
      </c>
      <c r="H344" s="55">
        <v>6207.16</v>
      </c>
      <c r="I344" s="55">
        <v>0</v>
      </c>
      <c r="J344" s="55">
        <v>903.92</v>
      </c>
      <c r="K344" s="56">
        <v>10847.07</v>
      </c>
      <c r="L344" s="46">
        <v>11750.99</v>
      </c>
      <c r="M344" s="117"/>
      <c r="N344" s="119">
        <v>10847.07</v>
      </c>
      <c r="O344" s="119">
        <v>4639.91</v>
      </c>
      <c r="P344" s="119"/>
      <c r="Q344" s="119">
        <v>12586.17</v>
      </c>
      <c r="R344" s="119">
        <v>11682.25</v>
      </c>
      <c r="S344" s="47"/>
    </row>
    <row r="345" spans="1:19" ht="9" customHeight="1" x14ac:dyDescent="0.2">
      <c r="A345" s="500"/>
      <c r="B345" s="500"/>
      <c r="C345" s="48" t="s">
        <v>4</v>
      </c>
      <c r="D345" s="49">
        <v>3</v>
      </c>
      <c r="E345" s="50">
        <v>8300112</v>
      </c>
      <c r="F345" s="50">
        <v>684007</v>
      </c>
      <c r="G345" s="50">
        <v>0</v>
      </c>
      <c r="H345" s="50">
        <v>12018738</v>
      </c>
      <c r="I345" s="50">
        <v>0</v>
      </c>
      <c r="J345" s="51">
        <v>1750233</v>
      </c>
      <c r="K345" s="50">
        <v>21002856</v>
      </c>
      <c r="L345" s="73">
        <v>22753089</v>
      </c>
      <c r="M345" s="118"/>
      <c r="N345" s="120">
        <v>21002856</v>
      </c>
      <c r="O345" s="120">
        <v>8984119</v>
      </c>
      <c r="P345" s="120">
        <v>0</v>
      </c>
      <c r="Q345" s="120">
        <v>24370223</v>
      </c>
      <c r="R345" s="120">
        <v>22619990</v>
      </c>
      <c r="S345" s="47"/>
    </row>
    <row r="346" spans="1:19" ht="12.75" customHeight="1" x14ac:dyDescent="0.2">
      <c r="A346" s="501"/>
      <c r="B346" s="501"/>
      <c r="C346" s="53" t="s">
        <v>3</v>
      </c>
      <c r="D346" s="54">
        <v>4</v>
      </c>
      <c r="E346" s="55">
        <v>4471.34</v>
      </c>
      <c r="F346" s="55">
        <v>371.85</v>
      </c>
      <c r="G346" s="55">
        <v>0</v>
      </c>
      <c r="H346" s="55">
        <v>6207.16</v>
      </c>
      <c r="I346" s="55">
        <v>0</v>
      </c>
      <c r="J346" s="55">
        <v>920.86</v>
      </c>
      <c r="K346" s="56">
        <v>11050.35</v>
      </c>
      <c r="L346" s="46">
        <v>11971.21</v>
      </c>
      <c r="M346" s="117"/>
      <c r="N346" s="119">
        <v>11050.35</v>
      </c>
      <c r="O346" s="119">
        <v>4843.1899999999996</v>
      </c>
      <c r="P346" s="119"/>
      <c r="Q346" s="119">
        <v>12842.98</v>
      </c>
      <c r="R346" s="119">
        <v>11922.12</v>
      </c>
      <c r="S346" s="47"/>
    </row>
    <row r="347" spans="1:19" ht="9" customHeight="1" x14ac:dyDescent="0.2">
      <c r="A347" s="501"/>
      <c r="B347" s="501"/>
      <c r="C347" s="48" t="s">
        <v>4</v>
      </c>
      <c r="D347" s="49">
        <v>5</v>
      </c>
      <c r="E347" s="50">
        <v>8657722</v>
      </c>
      <c r="F347" s="50">
        <v>720002</v>
      </c>
      <c r="G347" s="50">
        <v>0</v>
      </c>
      <c r="H347" s="50">
        <v>12018738</v>
      </c>
      <c r="I347" s="50">
        <v>0</v>
      </c>
      <c r="J347" s="51">
        <v>1783034</v>
      </c>
      <c r="K347" s="50">
        <v>21396461</v>
      </c>
      <c r="L347" s="73">
        <v>23179495</v>
      </c>
      <c r="M347" s="118"/>
      <c r="N347" s="120">
        <v>21396461</v>
      </c>
      <c r="O347" s="120">
        <v>9377724</v>
      </c>
      <c r="P347" s="120">
        <v>0</v>
      </c>
      <c r="Q347" s="120">
        <v>24867477</v>
      </c>
      <c r="R347" s="120">
        <v>23084443</v>
      </c>
      <c r="S347" s="47"/>
    </row>
    <row r="348" spans="1:19" ht="12.75" customHeight="1" x14ac:dyDescent="0.2">
      <c r="A348" s="501"/>
      <c r="B348" s="501"/>
      <c r="C348" s="53" t="s">
        <v>3</v>
      </c>
      <c r="D348" s="54">
        <v>6</v>
      </c>
      <c r="E348" s="55">
        <v>4744.0200000000004</v>
      </c>
      <c r="F348" s="55">
        <v>396.64</v>
      </c>
      <c r="G348" s="55">
        <v>0</v>
      </c>
      <c r="H348" s="55">
        <v>6207.16</v>
      </c>
      <c r="I348" s="55">
        <v>0</v>
      </c>
      <c r="J348" s="55">
        <v>945.65</v>
      </c>
      <c r="K348" s="56">
        <v>11347.82</v>
      </c>
      <c r="L348" s="46">
        <v>12293.47</v>
      </c>
      <c r="M348" s="117"/>
      <c r="N348" s="119">
        <v>11347.82</v>
      </c>
      <c r="O348" s="119">
        <v>5140.66</v>
      </c>
      <c r="P348" s="119"/>
      <c r="Q348" s="119">
        <v>13218.79</v>
      </c>
      <c r="R348" s="119">
        <v>12273.14</v>
      </c>
      <c r="S348" s="47"/>
    </row>
    <row r="349" spans="1:19" ht="9" customHeight="1" x14ac:dyDescent="0.2">
      <c r="A349" s="501"/>
      <c r="B349" s="501"/>
      <c r="C349" s="48" t="s">
        <v>4</v>
      </c>
      <c r="D349" s="49">
        <v>7</v>
      </c>
      <c r="E349" s="50">
        <v>9185704</v>
      </c>
      <c r="F349" s="50">
        <v>768002</v>
      </c>
      <c r="G349" s="50">
        <v>0</v>
      </c>
      <c r="H349" s="50">
        <v>12018738</v>
      </c>
      <c r="I349" s="50">
        <v>0</v>
      </c>
      <c r="J349" s="51">
        <v>1831034</v>
      </c>
      <c r="K349" s="50">
        <v>21972443</v>
      </c>
      <c r="L349" s="73">
        <v>23803477</v>
      </c>
      <c r="M349" s="118"/>
      <c r="N349" s="120">
        <v>21972443</v>
      </c>
      <c r="O349" s="120">
        <v>9953706</v>
      </c>
      <c r="P349" s="120">
        <v>0</v>
      </c>
      <c r="Q349" s="120">
        <v>25595147</v>
      </c>
      <c r="R349" s="120">
        <v>23764113</v>
      </c>
      <c r="S349" s="47"/>
    </row>
    <row r="350" spans="1:19" ht="12.75" customHeight="1" x14ac:dyDescent="0.2">
      <c r="A350" s="501"/>
      <c r="B350" s="501"/>
      <c r="C350" s="53" t="s">
        <v>3</v>
      </c>
      <c r="D350" s="54">
        <v>8</v>
      </c>
      <c r="E350" s="55">
        <v>4942.34</v>
      </c>
      <c r="F350" s="55">
        <v>415.23</v>
      </c>
      <c r="G350" s="55">
        <v>0</v>
      </c>
      <c r="H350" s="55">
        <v>6207.16</v>
      </c>
      <c r="I350" s="55">
        <v>0</v>
      </c>
      <c r="J350" s="55">
        <v>963.73</v>
      </c>
      <c r="K350" s="56">
        <v>11564.73</v>
      </c>
      <c r="L350" s="46">
        <v>12528.46</v>
      </c>
      <c r="M350" s="117"/>
      <c r="N350" s="119">
        <v>11564.73</v>
      </c>
      <c r="O350" s="119">
        <v>5357.57</v>
      </c>
      <c r="P350" s="119"/>
      <c r="Q350" s="119">
        <v>13492.82</v>
      </c>
      <c r="R350" s="119">
        <v>12529.09</v>
      </c>
      <c r="S350" s="47"/>
    </row>
    <row r="351" spans="1:19" ht="9" customHeight="1" x14ac:dyDescent="0.2">
      <c r="A351" s="501"/>
      <c r="B351" s="501"/>
      <c r="C351" s="48" t="s">
        <v>4</v>
      </c>
      <c r="D351" s="49">
        <v>9</v>
      </c>
      <c r="E351" s="50">
        <v>9569705</v>
      </c>
      <c r="F351" s="50">
        <v>803997</v>
      </c>
      <c r="G351" s="50">
        <v>0</v>
      </c>
      <c r="H351" s="50">
        <v>12018738</v>
      </c>
      <c r="I351" s="50">
        <v>0</v>
      </c>
      <c r="J351" s="51">
        <v>1866041</v>
      </c>
      <c r="K351" s="50">
        <v>22392440</v>
      </c>
      <c r="L351" s="73">
        <v>24258481</v>
      </c>
      <c r="M351" s="118"/>
      <c r="N351" s="120">
        <v>22392440</v>
      </c>
      <c r="O351" s="120">
        <v>10373702</v>
      </c>
      <c r="P351" s="120">
        <v>0</v>
      </c>
      <c r="Q351" s="120">
        <v>26125743</v>
      </c>
      <c r="R351" s="120">
        <v>24259701</v>
      </c>
      <c r="S351" s="47"/>
    </row>
    <row r="352" spans="1:19" ht="12.75" customHeight="1" x14ac:dyDescent="0.2">
      <c r="A352" s="501"/>
      <c r="B352" s="501"/>
      <c r="C352" s="53" t="s">
        <v>3</v>
      </c>
      <c r="D352" s="54">
        <v>10</v>
      </c>
      <c r="E352" s="55">
        <v>5183.05</v>
      </c>
      <c r="F352" s="55">
        <v>440.02</v>
      </c>
      <c r="G352" s="55">
        <v>0</v>
      </c>
      <c r="H352" s="55">
        <v>6207.16</v>
      </c>
      <c r="I352" s="55">
        <v>0</v>
      </c>
      <c r="J352" s="55">
        <v>985.85</v>
      </c>
      <c r="K352" s="56">
        <v>11830.23</v>
      </c>
      <c r="L352" s="46">
        <v>12816.08</v>
      </c>
      <c r="M352" s="117"/>
      <c r="N352" s="119">
        <v>11830.23</v>
      </c>
      <c r="O352" s="119">
        <v>5623.07</v>
      </c>
      <c r="P352" s="119"/>
      <c r="Q352" s="119">
        <v>13828.23</v>
      </c>
      <c r="R352" s="119">
        <v>12842.38</v>
      </c>
      <c r="S352" s="47"/>
    </row>
    <row r="353" spans="1:19" ht="9" customHeight="1" x14ac:dyDescent="0.2">
      <c r="A353" s="501"/>
      <c r="B353" s="501"/>
      <c r="C353" s="48" t="s">
        <v>4</v>
      </c>
      <c r="D353" s="49">
        <v>11</v>
      </c>
      <c r="E353" s="50">
        <v>10035784</v>
      </c>
      <c r="F353" s="50">
        <v>851998</v>
      </c>
      <c r="G353" s="50">
        <v>0</v>
      </c>
      <c r="H353" s="50">
        <v>12018738</v>
      </c>
      <c r="I353" s="50">
        <v>0</v>
      </c>
      <c r="J353" s="51">
        <v>1908872</v>
      </c>
      <c r="K353" s="50">
        <v>22906519</v>
      </c>
      <c r="L353" s="73">
        <v>24815391</v>
      </c>
      <c r="M353" s="118"/>
      <c r="N353" s="120">
        <v>22906519</v>
      </c>
      <c r="O353" s="120">
        <v>10887782</v>
      </c>
      <c r="P353" s="120">
        <v>0</v>
      </c>
      <c r="Q353" s="120">
        <v>26775187</v>
      </c>
      <c r="R353" s="120">
        <v>24866315</v>
      </c>
      <c r="S353" s="47"/>
    </row>
    <row r="354" spans="1:19" ht="12.75" customHeight="1" x14ac:dyDescent="0.2">
      <c r="A354" s="501"/>
      <c r="B354" s="501"/>
      <c r="C354" s="53" t="s">
        <v>3</v>
      </c>
      <c r="D354" s="54">
        <v>12</v>
      </c>
      <c r="E354" s="55">
        <v>5381.37</v>
      </c>
      <c r="F354" s="55">
        <v>458.61</v>
      </c>
      <c r="G354" s="55">
        <v>0</v>
      </c>
      <c r="H354" s="55">
        <v>6207.16</v>
      </c>
      <c r="I354" s="55">
        <v>0</v>
      </c>
      <c r="J354" s="55">
        <v>1003.93</v>
      </c>
      <c r="K354" s="56">
        <v>12047.14</v>
      </c>
      <c r="L354" s="46">
        <v>13051.07</v>
      </c>
      <c r="M354" s="117"/>
      <c r="N354" s="119">
        <v>12047.14</v>
      </c>
      <c r="O354" s="119">
        <v>5839.98</v>
      </c>
      <c r="P354" s="119"/>
      <c r="Q354" s="119">
        <v>14102.27</v>
      </c>
      <c r="R354" s="119">
        <v>13098.34</v>
      </c>
      <c r="S354" s="47"/>
    </row>
    <row r="355" spans="1:19" ht="9" customHeight="1" x14ac:dyDescent="0.2">
      <c r="A355" s="501"/>
      <c r="B355" s="501"/>
      <c r="C355" s="48" t="s">
        <v>4</v>
      </c>
      <c r="D355" s="49">
        <v>13</v>
      </c>
      <c r="E355" s="50">
        <v>10419785</v>
      </c>
      <c r="F355" s="50">
        <v>887993</v>
      </c>
      <c r="G355" s="50">
        <v>0</v>
      </c>
      <c r="H355" s="50">
        <v>12018738</v>
      </c>
      <c r="I355" s="50">
        <v>0</v>
      </c>
      <c r="J355" s="51">
        <v>1943880</v>
      </c>
      <c r="K355" s="50">
        <v>23326516</v>
      </c>
      <c r="L355" s="73">
        <v>25270395</v>
      </c>
      <c r="M355" s="118"/>
      <c r="N355" s="120">
        <v>23326516</v>
      </c>
      <c r="O355" s="120">
        <v>11307778</v>
      </c>
      <c r="P355" s="120">
        <v>0</v>
      </c>
      <c r="Q355" s="120">
        <v>27305802</v>
      </c>
      <c r="R355" s="120">
        <v>25361923</v>
      </c>
      <c r="S355" s="47"/>
    </row>
    <row r="356" spans="1:19" ht="12.75" customHeight="1" x14ac:dyDescent="0.2">
      <c r="A356" s="501"/>
      <c r="B356" s="501"/>
      <c r="C356" s="53" t="s">
        <v>3</v>
      </c>
      <c r="D356" s="54">
        <v>14</v>
      </c>
      <c r="E356" s="55">
        <v>5585.89</v>
      </c>
      <c r="F356" s="55">
        <v>477.21</v>
      </c>
      <c r="G356" s="55">
        <v>0</v>
      </c>
      <c r="H356" s="55">
        <v>6207.16</v>
      </c>
      <c r="I356" s="55">
        <v>0</v>
      </c>
      <c r="J356" s="55">
        <v>1022.52</v>
      </c>
      <c r="K356" s="56">
        <v>12270.26</v>
      </c>
      <c r="L356" s="46">
        <v>13292.78</v>
      </c>
      <c r="M356" s="117"/>
      <c r="N356" s="119">
        <v>12270.26</v>
      </c>
      <c r="O356" s="119">
        <v>6063.1</v>
      </c>
      <c r="P356" s="119"/>
      <c r="Q356" s="119">
        <v>14384.14</v>
      </c>
      <c r="R356" s="119">
        <v>13361.62</v>
      </c>
      <c r="S356" s="47"/>
    </row>
    <row r="357" spans="1:19" ht="9" customHeight="1" x14ac:dyDescent="0.2">
      <c r="A357" s="501"/>
      <c r="B357" s="501"/>
      <c r="C357" s="48" t="s">
        <v>4</v>
      </c>
      <c r="D357" s="49">
        <v>15</v>
      </c>
      <c r="E357" s="50">
        <v>10815791</v>
      </c>
      <c r="F357" s="50">
        <v>924007</v>
      </c>
      <c r="G357" s="50">
        <v>0</v>
      </c>
      <c r="H357" s="50">
        <v>12018738</v>
      </c>
      <c r="I357" s="50">
        <v>0</v>
      </c>
      <c r="J357" s="51">
        <v>1979875</v>
      </c>
      <c r="K357" s="50">
        <v>23758536</v>
      </c>
      <c r="L357" s="73">
        <v>25738411</v>
      </c>
      <c r="M357" s="118"/>
      <c r="N357" s="120">
        <v>23758536</v>
      </c>
      <c r="O357" s="120">
        <v>11739799</v>
      </c>
      <c r="P357" s="120">
        <v>0</v>
      </c>
      <c r="Q357" s="120">
        <v>27851579</v>
      </c>
      <c r="R357" s="120">
        <v>25871704</v>
      </c>
      <c r="S357" s="47"/>
    </row>
    <row r="358" spans="1:19" ht="12.75" customHeight="1" x14ac:dyDescent="0.2">
      <c r="A358" s="501"/>
      <c r="B358" s="501"/>
      <c r="C358" s="53" t="s">
        <v>3</v>
      </c>
      <c r="D358" s="54">
        <v>16</v>
      </c>
      <c r="E358" s="55">
        <v>5824</v>
      </c>
      <c r="F358" s="55">
        <v>495.8</v>
      </c>
      <c r="G358" s="55">
        <v>0</v>
      </c>
      <c r="H358" s="55">
        <v>6207.16</v>
      </c>
      <c r="I358" s="55">
        <v>0</v>
      </c>
      <c r="J358" s="55">
        <v>1043.9100000000001</v>
      </c>
      <c r="K358" s="56">
        <v>12526.96</v>
      </c>
      <c r="L358" s="46">
        <v>13570.87</v>
      </c>
      <c r="M358" s="117"/>
      <c r="N358" s="119">
        <v>12526.96</v>
      </c>
      <c r="O358" s="119">
        <v>6319.8</v>
      </c>
      <c r="P358" s="119"/>
      <c r="Q358" s="119">
        <v>14708.43</v>
      </c>
      <c r="R358" s="119">
        <v>13664.52</v>
      </c>
      <c r="S358" s="47"/>
    </row>
    <row r="359" spans="1:19" ht="9" customHeight="1" x14ac:dyDescent="0.2">
      <c r="A359" s="501"/>
      <c r="B359" s="501"/>
      <c r="C359" s="48" t="s">
        <v>4</v>
      </c>
      <c r="D359" s="49">
        <v>17</v>
      </c>
      <c r="E359" s="50">
        <v>11276836</v>
      </c>
      <c r="F359" s="50">
        <v>960003</v>
      </c>
      <c r="G359" s="50">
        <v>0</v>
      </c>
      <c r="H359" s="50">
        <v>12018738</v>
      </c>
      <c r="I359" s="50">
        <v>0</v>
      </c>
      <c r="J359" s="51">
        <v>2021292</v>
      </c>
      <c r="K359" s="50">
        <v>24255577</v>
      </c>
      <c r="L359" s="73">
        <v>26276868</v>
      </c>
      <c r="M359" s="118"/>
      <c r="N359" s="120">
        <v>24255577</v>
      </c>
      <c r="O359" s="120">
        <v>12236839</v>
      </c>
      <c r="P359" s="120">
        <v>0</v>
      </c>
      <c r="Q359" s="120">
        <v>28479492</v>
      </c>
      <c r="R359" s="120">
        <v>26458200</v>
      </c>
      <c r="S359" s="47"/>
    </row>
    <row r="360" spans="1:19" ht="12.75" customHeight="1" x14ac:dyDescent="0.2">
      <c r="A360" s="501"/>
      <c r="B360" s="501"/>
      <c r="C360" s="53" t="s">
        <v>3</v>
      </c>
      <c r="D360" s="54">
        <v>18</v>
      </c>
      <c r="E360" s="55">
        <v>6022.32</v>
      </c>
      <c r="F360" s="55">
        <v>514.39</v>
      </c>
      <c r="G360" s="55">
        <v>0</v>
      </c>
      <c r="H360" s="55">
        <v>6207.16</v>
      </c>
      <c r="I360" s="55">
        <v>0</v>
      </c>
      <c r="J360" s="55">
        <v>1061.99</v>
      </c>
      <c r="K360" s="56">
        <v>12743.87</v>
      </c>
      <c r="L360" s="46">
        <v>13805.86</v>
      </c>
      <c r="M360" s="117"/>
      <c r="N360" s="119">
        <v>12743.87</v>
      </c>
      <c r="O360" s="119">
        <v>6536.71</v>
      </c>
      <c r="P360" s="119"/>
      <c r="Q360" s="119">
        <v>14982.47</v>
      </c>
      <c r="R360" s="119">
        <v>13920.48</v>
      </c>
      <c r="S360" s="47"/>
    </row>
    <row r="361" spans="1:19" ht="9" customHeight="1" x14ac:dyDescent="0.2">
      <c r="A361" s="501"/>
      <c r="B361" s="501"/>
      <c r="C361" s="48" t="s">
        <v>4</v>
      </c>
      <c r="D361" s="49">
        <v>19</v>
      </c>
      <c r="E361" s="50">
        <v>11660838</v>
      </c>
      <c r="F361" s="50">
        <v>995998</v>
      </c>
      <c r="G361" s="50">
        <v>0</v>
      </c>
      <c r="H361" s="50">
        <v>12018738</v>
      </c>
      <c r="I361" s="50">
        <v>0</v>
      </c>
      <c r="J361" s="51">
        <v>2056299</v>
      </c>
      <c r="K361" s="50">
        <v>24675573</v>
      </c>
      <c r="L361" s="73">
        <v>26731873</v>
      </c>
      <c r="M361" s="118"/>
      <c r="N361" s="120">
        <v>24675573</v>
      </c>
      <c r="O361" s="120">
        <v>12656835</v>
      </c>
      <c r="P361" s="120">
        <v>0</v>
      </c>
      <c r="Q361" s="120">
        <v>29010107</v>
      </c>
      <c r="R361" s="120">
        <v>26953808</v>
      </c>
      <c r="S361" s="47"/>
    </row>
    <row r="362" spans="1:19" ht="12.75" customHeight="1" x14ac:dyDescent="0.2">
      <c r="A362" s="501"/>
      <c r="B362" s="501"/>
      <c r="C362" s="53" t="s">
        <v>3</v>
      </c>
      <c r="D362" s="54">
        <v>20</v>
      </c>
      <c r="E362" s="55">
        <v>6226.83</v>
      </c>
      <c r="F362" s="55">
        <v>539.17999999999995</v>
      </c>
      <c r="G362" s="55">
        <v>0</v>
      </c>
      <c r="H362" s="55">
        <v>6207.16</v>
      </c>
      <c r="I362" s="55">
        <v>0</v>
      </c>
      <c r="J362" s="55">
        <v>1081.0999999999999</v>
      </c>
      <c r="K362" s="56">
        <v>12973.17</v>
      </c>
      <c r="L362" s="46">
        <v>14054.27</v>
      </c>
      <c r="M362" s="117"/>
      <c r="N362" s="119">
        <v>12973.17</v>
      </c>
      <c r="O362" s="119">
        <v>6766.01</v>
      </c>
      <c r="P362" s="119"/>
      <c r="Q362" s="119">
        <v>15272.15</v>
      </c>
      <c r="R362" s="119">
        <v>14191.05</v>
      </c>
      <c r="S362" s="47"/>
    </row>
    <row r="363" spans="1:19" ht="9" customHeight="1" x14ac:dyDescent="0.2">
      <c r="A363" s="501"/>
      <c r="B363" s="501"/>
      <c r="C363" s="48" t="s">
        <v>4</v>
      </c>
      <c r="D363" s="49">
        <v>21</v>
      </c>
      <c r="E363" s="50">
        <v>12056824</v>
      </c>
      <c r="F363" s="50">
        <v>1043998</v>
      </c>
      <c r="G363" s="50">
        <v>0</v>
      </c>
      <c r="H363" s="50">
        <v>12018738</v>
      </c>
      <c r="I363" s="50">
        <v>0</v>
      </c>
      <c r="J363" s="51">
        <v>2093301</v>
      </c>
      <c r="K363" s="50">
        <v>25119560</v>
      </c>
      <c r="L363" s="73">
        <v>27212861</v>
      </c>
      <c r="M363" s="118"/>
      <c r="N363" s="120">
        <v>25119560</v>
      </c>
      <c r="O363" s="120">
        <v>13100822</v>
      </c>
      <c r="P363" s="120">
        <v>0</v>
      </c>
      <c r="Q363" s="120">
        <v>29571006</v>
      </c>
      <c r="R363" s="120">
        <v>27477704</v>
      </c>
      <c r="S363" s="47"/>
    </row>
    <row r="364" spans="1:19" ht="12.75" customHeight="1" x14ac:dyDescent="0.2">
      <c r="A364" s="501"/>
      <c r="B364" s="501"/>
      <c r="C364" s="53" t="s">
        <v>3</v>
      </c>
      <c r="D364" s="54">
        <v>22</v>
      </c>
      <c r="E364" s="55">
        <v>6371.98</v>
      </c>
      <c r="F364" s="55">
        <v>545.38</v>
      </c>
      <c r="G364" s="55">
        <v>0</v>
      </c>
      <c r="H364" s="55">
        <v>6207.16</v>
      </c>
      <c r="I364" s="55">
        <v>0</v>
      </c>
      <c r="J364" s="55">
        <v>1093.71</v>
      </c>
      <c r="K364" s="56">
        <v>13124.52</v>
      </c>
      <c r="L364" s="46">
        <v>14218.23</v>
      </c>
      <c r="M364" s="117"/>
      <c r="N364" s="119">
        <v>13124.52</v>
      </c>
      <c r="O364" s="119">
        <v>6917.36</v>
      </c>
      <c r="P364" s="119"/>
      <c r="Q364" s="119">
        <v>15463.35</v>
      </c>
      <c r="R364" s="119">
        <v>14369.64</v>
      </c>
      <c r="S364" s="47"/>
    </row>
    <row r="365" spans="1:19" ht="9" customHeight="1" x14ac:dyDescent="0.2">
      <c r="A365" s="501"/>
      <c r="B365" s="501"/>
      <c r="C365" s="48" t="s">
        <v>4</v>
      </c>
      <c r="D365" s="49">
        <v>23</v>
      </c>
      <c r="E365" s="50">
        <v>12337874</v>
      </c>
      <c r="F365" s="50">
        <v>1056003</v>
      </c>
      <c r="G365" s="50">
        <v>0</v>
      </c>
      <c r="H365" s="50">
        <v>12018738</v>
      </c>
      <c r="I365" s="50">
        <v>0</v>
      </c>
      <c r="J365" s="51">
        <v>2117718</v>
      </c>
      <c r="K365" s="50">
        <v>25412614</v>
      </c>
      <c r="L365" s="73">
        <v>27530332</v>
      </c>
      <c r="M365" s="118"/>
      <c r="N365" s="120">
        <v>25412614</v>
      </c>
      <c r="O365" s="120">
        <v>13393877</v>
      </c>
      <c r="P365" s="120">
        <v>0</v>
      </c>
      <c r="Q365" s="120">
        <v>29941221</v>
      </c>
      <c r="R365" s="120">
        <v>27823503</v>
      </c>
      <c r="S365" s="47"/>
    </row>
    <row r="366" spans="1:19" ht="12.75" customHeight="1" x14ac:dyDescent="0.2">
      <c r="A366" s="501"/>
      <c r="B366" s="501"/>
      <c r="C366" s="53" t="s">
        <v>3</v>
      </c>
      <c r="D366" s="54">
        <v>24</v>
      </c>
      <c r="E366" s="55">
        <v>6477.34</v>
      </c>
      <c r="F366" s="55">
        <v>557.77</v>
      </c>
      <c r="G366" s="55">
        <v>0</v>
      </c>
      <c r="H366" s="55">
        <v>6207.16</v>
      </c>
      <c r="I366" s="55">
        <v>0</v>
      </c>
      <c r="J366" s="55">
        <v>1103.52</v>
      </c>
      <c r="K366" s="56">
        <v>13242.27</v>
      </c>
      <c r="L366" s="46">
        <v>14345.79</v>
      </c>
      <c r="M366" s="117"/>
      <c r="N366" s="119">
        <v>13242.27</v>
      </c>
      <c r="O366" s="119">
        <v>7035.11</v>
      </c>
      <c r="P366" s="119"/>
      <c r="Q366" s="119">
        <v>15612.11</v>
      </c>
      <c r="R366" s="119">
        <v>14508.59</v>
      </c>
      <c r="S366" s="47"/>
    </row>
    <row r="367" spans="1:19" ht="9" customHeight="1" x14ac:dyDescent="0.2">
      <c r="A367" s="501"/>
      <c r="B367" s="501"/>
      <c r="C367" s="48" t="s">
        <v>4</v>
      </c>
      <c r="D367" s="49">
        <v>25</v>
      </c>
      <c r="E367" s="50">
        <v>12541879</v>
      </c>
      <c r="F367" s="50">
        <v>1079993</v>
      </c>
      <c r="G367" s="50">
        <v>0</v>
      </c>
      <c r="H367" s="50">
        <v>12018738</v>
      </c>
      <c r="I367" s="50">
        <v>0</v>
      </c>
      <c r="J367" s="51">
        <v>2136713</v>
      </c>
      <c r="K367" s="50">
        <v>25640610</v>
      </c>
      <c r="L367" s="73">
        <v>27777323</v>
      </c>
      <c r="M367" s="118"/>
      <c r="N367" s="120">
        <v>25640610</v>
      </c>
      <c r="O367" s="120">
        <v>13621872</v>
      </c>
      <c r="P367" s="120">
        <v>0</v>
      </c>
      <c r="Q367" s="120">
        <v>30229260</v>
      </c>
      <c r="R367" s="120">
        <v>28092548</v>
      </c>
      <c r="S367" s="47"/>
    </row>
    <row r="368" spans="1:19" ht="12.75" customHeight="1" x14ac:dyDescent="0.2">
      <c r="A368" s="501"/>
      <c r="B368" s="501"/>
      <c r="C368" s="53" t="s">
        <v>3</v>
      </c>
      <c r="D368" s="54">
        <v>26</v>
      </c>
      <c r="E368" s="55">
        <v>6588.89</v>
      </c>
      <c r="F368" s="55">
        <v>570.16999999999996</v>
      </c>
      <c r="G368" s="55">
        <v>0</v>
      </c>
      <c r="H368" s="55">
        <v>6207.16</v>
      </c>
      <c r="I368" s="55">
        <v>0</v>
      </c>
      <c r="J368" s="55">
        <v>1113.8499999999999</v>
      </c>
      <c r="K368" s="56">
        <v>13366.22</v>
      </c>
      <c r="L368" s="46">
        <v>14480.07</v>
      </c>
      <c r="M368" s="117"/>
      <c r="N368" s="119">
        <v>13366.22</v>
      </c>
      <c r="O368" s="119">
        <v>7159.06</v>
      </c>
      <c r="P368" s="119"/>
      <c r="Q368" s="119">
        <v>15768.7</v>
      </c>
      <c r="R368" s="119">
        <v>14654.85</v>
      </c>
      <c r="S368" s="47"/>
    </row>
    <row r="369" spans="1:19" ht="9" customHeight="1" x14ac:dyDescent="0.2">
      <c r="A369" s="501"/>
      <c r="B369" s="501"/>
      <c r="C369" s="48" t="s">
        <v>4</v>
      </c>
      <c r="D369" s="49">
        <v>27</v>
      </c>
      <c r="E369" s="50">
        <v>12757870</v>
      </c>
      <c r="F369" s="50">
        <v>1104003</v>
      </c>
      <c r="G369" s="50">
        <v>0</v>
      </c>
      <c r="H369" s="50">
        <v>12018738</v>
      </c>
      <c r="I369" s="50">
        <v>0</v>
      </c>
      <c r="J369" s="51">
        <v>2156714</v>
      </c>
      <c r="K369" s="50">
        <v>25880611</v>
      </c>
      <c r="L369" s="73">
        <v>28037325</v>
      </c>
      <c r="M369" s="118"/>
      <c r="N369" s="120">
        <v>25880611</v>
      </c>
      <c r="O369" s="120">
        <v>13861873</v>
      </c>
      <c r="P369" s="120">
        <v>0</v>
      </c>
      <c r="Q369" s="120">
        <v>30532461</v>
      </c>
      <c r="R369" s="120">
        <v>28375746</v>
      </c>
      <c r="S369" s="47"/>
    </row>
    <row r="370" spans="1:19" ht="12.75" customHeight="1" x14ac:dyDescent="0.2">
      <c r="A370" s="501"/>
      <c r="B370" s="501"/>
      <c r="C370" s="53" t="s">
        <v>3</v>
      </c>
      <c r="D370" s="54">
        <v>28</v>
      </c>
      <c r="E370" s="55">
        <v>6722.51</v>
      </c>
      <c r="F370" s="55">
        <v>582.55999999999995</v>
      </c>
      <c r="G370" s="55">
        <v>0</v>
      </c>
      <c r="H370" s="55">
        <v>6207.16</v>
      </c>
      <c r="I370" s="55">
        <v>0</v>
      </c>
      <c r="J370" s="55">
        <v>1126.02</v>
      </c>
      <c r="K370" s="56">
        <v>13512.23</v>
      </c>
      <c r="L370" s="46">
        <v>14638.25</v>
      </c>
      <c r="M370" s="117"/>
      <c r="N370" s="119">
        <v>13512.23</v>
      </c>
      <c r="O370" s="119">
        <v>7305.07</v>
      </c>
      <c r="P370" s="119"/>
      <c r="Q370" s="119">
        <v>15953.16</v>
      </c>
      <c r="R370" s="119">
        <v>14827.14</v>
      </c>
      <c r="S370" s="47"/>
    </row>
    <row r="371" spans="1:19" ht="9" customHeight="1" x14ac:dyDescent="0.2">
      <c r="A371" s="501"/>
      <c r="B371" s="501"/>
      <c r="C371" s="48" t="s">
        <v>4</v>
      </c>
      <c r="D371" s="49">
        <v>29</v>
      </c>
      <c r="E371" s="50">
        <v>13016594</v>
      </c>
      <c r="F371" s="50">
        <v>1127993</v>
      </c>
      <c r="G371" s="50">
        <v>0</v>
      </c>
      <c r="H371" s="50">
        <v>12018738</v>
      </c>
      <c r="I371" s="50">
        <v>0</v>
      </c>
      <c r="J371" s="51">
        <v>2180279</v>
      </c>
      <c r="K371" s="50">
        <v>26163326</v>
      </c>
      <c r="L371" s="73">
        <v>28343604</v>
      </c>
      <c r="M371" s="118"/>
      <c r="N371" s="120">
        <v>26163326</v>
      </c>
      <c r="O371" s="120">
        <v>14144588</v>
      </c>
      <c r="P371" s="120">
        <v>0</v>
      </c>
      <c r="Q371" s="120">
        <v>30889625</v>
      </c>
      <c r="R371" s="120">
        <v>28709346</v>
      </c>
      <c r="S371" s="47"/>
    </row>
    <row r="372" spans="1:19" ht="12.75" customHeight="1" x14ac:dyDescent="0.2">
      <c r="A372" s="501"/>
      <c r="B372" s="501"/>
      <c r="C372" s="53" t="s">
        <v>3</v>
      </c>
      <c r="D372" s="54">
        <v>30</v>
      </c>
      <c r="E372" s="55">
        <v>6834.06</v>
      </c>
      <c r="F372" s="55">
        <v>588.76</v>
      </c>
      <c r="G372" s="55">
        <v>0</v>
      </c>
      <c r="H372" s="55">
        <v>6207.16</v>
      </c>
      <c r="I372" s="55">
        <v>0</v>
      </c>
      <c r="J372" s="55">
        <v>1135.83</v>
      </c>
      <c r="K372" s="56">
        <v>13629.98</v>
      </c>
      <c r="L372" s="46">
        <v>14765.81</v>
      </c>
      <c r="M372" s="117"/>
      <c r="N372" s="119">
        <v>13629.98</v>
      </c>
      <c r="O372" s="119">
        <v>7422.82</v>
      </c>
      <c r="P372" s="119"/>
      <c r="Q372" s="119">
        <v>16101.92</v>
      </c>
      <c r="R372" s="119">
        <v>14966.09</v>
      </c>
      <c r="S372" s="47"/>
    </row>
    <row r="373" spans="1:19" ht="9" customHeight="1" x14ac:dyDescent="0.2">
      <c r="A373" s="501"/>
      <c r="B373" s="501"/>
      <c r="C373" s="48" t="s">
        <v>4</v>
      </c>
      <c r="D373" s="49">
        <v>31</v>
      </c>
      <c r="E373" s="50">
        <v>13232585</v>
      </c>
      <c r="F373" s="50">
        <v>1139998</v>
      </c>
      <c r="G373" s="50">
        <v>0</v>
      </c>
      <c r="H373" s="50">
        <v>12018738</v>
      </c>
      <c r="I373" s="50">
        <v>0</v>
      </c>
      <c r="J373" s="51">
        <v>2199274</v>
      </c>
      <c r="K373" s="50">
        <v>26391321</v>
      </c>
      <c r="L373" s="73">
        <v>28590595</v>
      </c>
      <c r="M373" s="118"/>
      <c r="N373" s="120">
        <v>26391321</v>
      </c>
      <c r="O373" s="120">
        <v>14372584</v>
      </c>
      <c r="P373" s="120">
        <v>0</v>
      </c>
      <c r="Q373" s="120">
        <v>31177665</v>
      </c>
      <c r="R373" s="120">
        <v>28978391</v>
      </c>
      <c r="S373" s="47"/>
    </row>
    <row r="374" spans="1:19" ht="12.75" customHeight="1" x14ac:dyDescent="0.2">
      <c r="A374" s="501"/>
      <c r="B374" s="501"/>
      <c r="C374" s="53" t="s">
        <v>3</v>
      </c>
      <c r="D374" s="54">
        <v>32</v>
      </c>
      <c r="E374" s="55">
        <v>6939.42</v>
      </c>
      <c r="F374" s="55">
        <v>601.16</v>
      </c>
      <c r="G374" s="55">
        <v>0</v>
      </c>
      <c r="H374" s="55">
        <v>6207.16</v>
      </c>
      <c r="I374" s="55">
        <v>0</v>
      </c>
      <c r="J374" s="55">
        <v>1145.6500000000001</v>
      </c>
      <c r="K374" s="56">
        <v>13747.74</v>
      </c>
      <c r="L374" s="46">
        <v>14893.39</v>
      </c>
      <c r="M374" s="117"/>
      <c r="N374" s="119">
        <v>13747.74</v>
      </c>
      <c r="O374" s="119">
        <v>7540.58</v>
      </c>
      <c r="P374" s="119"/>
      <c r="Q374" s="119">
        <v>16250.69</v>
      </c>
      <c r="R374" s="119">
        <v>15105.04</v>
      </c>
      <c r="S374" s="47"/>
    </row>
    <row r="375" spans="1:19" ht="9" customHeight="1" x14ac:dyDescent="0.2">
      <c r="A375" s="501"/>
      <c r="B375" s="501"/>
      <c r="C375" s="48" t="s">
        <v>4</v>
      </c>
      <c r="D375" s="49">
        <v>33</v>
      </c>
      <c r="E375" s="50">
        <v>13436591</v>
      </c>
      <c r="F375" s="50">
        <v>1164008</v>
      </c>
      <c r="G375" s="50">
        <v>0</v>
      </c>
      <c r="H375" s="50">
        <v>12018738</v>
      </c>
      <c r="I375" s="50">
        <v>0</v>
      </c>
      <c r="J375" s="51">
        <v>2218288</v>
      </c>
      <c r="K375" s="50">
        <v>26619337</v>
      </c>
      <c r="L375" s="73">
        <v>28837624</v>
      </c>
      <c r="M375" s="118"/>
      <c r="N375" s="120">
        <v>26619337</v>
      </c>
      <c r="O375" s="120">
        <v>14600599</v>
      </c>
      <c r="P375" s="120">
        <v>0</v>
      </c>
      <c r="Q375" s="120">
        <v>31465724</v>
      </c>
      <c r="R375" s="120">
        <v>29247436</v>
      </c>
      <c r="S375" s="47"/>
    </row>
    <row r="376" spans="1:19" ht="12.75" customHeight="1" x14ac:dyDescent="0.2">
      <c r="A376" s="501"/>
      <c r="B376" s="501"/>
      <c r="C376" s="53" t="s">
        <v>3</v>
      </c>
      <c r="D376" s="54">
        <v>34</v>
      </c>
      <c r="E376" s="55">
        <v>7050.98</v>
      </c>
      <c r="F376" s="55">
        <v>613.54999999999995</v>
      </c>
      <c r="G376" s="55">
        <v>0</v>
      </c>
      <c r="H376" s="55">
        <v>6207.16</v>
      </c>
      <c r="I376" s="55">
        <v>0</v>
      </c>
      <c r="J376" s="55">
        <v>1155.97</v>
      </c>
      <c r="K376" s="56">
        <v>13871.69</v>
      </c>
      <c r="L376" s="46">
        <v>15027.66</v>
      </c>
      <c r="M376" s="117"/>
      <c r="N376" s="119">
        <v>13871.69</v>
      </c>
      <c r="O376" s="119">
        <v>7664.53</v>
      </c>
      <c r="P376" s="119"/>
      <c r="Q376" s="119">
        <v>16407.28</v>
      </c>
      <c r="R376" s="119">
        <v>15251.31</v>
      </c>
      <c r="S376" s="47"/>
    </row>
    <row r="377" spans="1:19" ht="9" customHeight="1" x14ac:dyDescent="0.2">
      <c r="A377" s="501"/>
      <c r="B377" s="501"/>
      <c r="C377" s="48" t="s">
        <v>4</v>
      </c>
      <c r="D377" s="49">
        <v>35</v>
      </c>
      <c r="E377" s="50">
        <v>13652601</v>
      </c>
      <c r="F377" s="50">
        <v>1187998</v>
      </c>
      <c r="G377" s="50">
        <v>0</v>
      </c>
      <c r="H377" s="50">
        <v>12018738</v>
      </c>
      <c r="I377" s="50">
        <v>0</v>
      </c>
      <c r="J377" s="51">
        <v>2238270</v>
      </c>
      <c r="K377" s="50">
        <v>26859337</v>
      </c>
      <c r="L377" s="73">
        <v>29097607</v>
      </c>
      <c r="M377" s="118"/>
      <c r="N377" s="120">
        <v>26859337</v>
      </c>
      <c r="O377" s="120">
        <v>14840600</v>
      </c>
      <c r="P377" s="120">
        <v>0</v>
      </c>
      <c r="Q377" s="120">
        <v>31768924</v>
      </c>
      <c r="R377" s="120">
        <v>29530654</v>
      </c>
      <c r="S377" s="47"/>
    </row>
    <row r="378" spans="1:19" ht="12.75" customHeight="1" x14ac:dyDescent="0.2">
      <c r="A378" s="501"/>
      <c r="B378" s="501"/>
      <c r="C378" s="53" t="s">
        <v>3</v>
      </c>
      <c r="D378" s="54">
        <v>36</v>
      </c>
      <c r="E378" s="55">
        <v>7177.9</v>
      </c>
      <c r="F378" s="55">
        <v>625.95000000000005</v>
      </c>
      <c r="G378" s="55">
        <v>0</v>
      </c>
      <c r="H378" s="55">
        <v>6207.16</v>
      </c>
      <c r="I378" s="55">
        <v>0</v>
      </c>
      <c r="J378" s="55">
        <v>1167.58</v>
      </c>
      <c r="K378" s="56">
        <v>14011.01</v>
      </c>
      <c r="L378" s="46">
        <v>15178.59</v>
      </c>
      <c r="M378" s="117"/>
      <c r="N378" s="119">
        <v>14011.01</v>
      </c>
      <c r="O378" s="119">
        <v>7803.85</v>
      </c>
      <c r="P378" s="119"/>
      <c r="Q378" s="119">
        <v>16583.28</v>
      </c>
      <c r="R378" s="119">
        <v>15415.7</v>
      </c>
      <c r="S378" s="47"/>
    </row>
    <row r="379" spans="1:19" ht="9" customHeight="1" x14ac:dyDescent="0.2">
      <c r="A379" s="501"/>
      <c r="B379" s="501"/>
      <c r="C379" s="48" t="s">
        <v>4</v>
      </c>
      <c r="D379" s="49">
        <v>37</v>
      </c>
      <c r="E379" s="50">
        <v>13898352</v>
      </c>
      <c r="F379" s="50">
        <v>1212008</v>
      </c>
      <c r="G379" s="50">
        <v>0</v>
      </c>
      <c r="H379" s="50">
        <v>12018738</v>
      </c>
      <c r="I379" s="50">
        <v>0</v>
      </c>
      <c r="J379" s="51">
        <v>2260750</v>
      </c>
      <c r="K379" s="50">
        <v>27129098</v>
      </c>
      <c r="L379" s="73">
        <v>29389848</v>
      </c>
      <c r="M379" s="118"/>
      <c r="N379" s="120">
        <v>27129098</v>
      </c>
      <c r="O379" s="120">
        <v>15110361</v>
      </c>
      <c r="P379" s="120">
        <v>0</v>
      </c>
      <c r="Q379" s="120">
        <v>32109708</v>
      </c>
      <c r="R379" s="120">
        <v>29848957</v>
      </c>
      <c r="S379" s="47"/>
    </row>
    <row r="380" spans="1:19" ht="12.75" customHeight="1" x14ac:dyDescent="0.2">
      <c r="A380" s="501"/>
      <c r="B380" s="501"/>
      <c r="C380" s="53" t="s">
        <v>3</v>
      </c>
      <c r="D380" s="54">
        <v>38</v>
      </c>
      <c r="E380" s="55">
        <v>7289.45</v>
      </c>
      <c r="F380" s="55">
        <v>632.14</v>
      </c>
      <c r="G380" s="55">
        <v>0</v>
      </c>
      <c r="H380" s="55">
        <v>6207.16</v>
      </c>
      <c r="I380" s="55">
        <v>0</v>
      </c>
      <c r="J380" s="55">
        <v>1177.4000000000001</v>
      </c>
      <c r="K380" s="56">
        <v>14128.75</v>
      </c>
      <c r="L380" s="46">
        <v>15306.15</v>
      </c>
      <c r="M380" s="117"/>
      <c r="N380" s="119">
        <v>14128.75</v>
      </c>
      <c r="O380" s="119">
        <v>7921.59</v>
      </c>
      <c r="P380" s="119"/>
      <c r="Q380" s="119">
        <v>16732.04</v>
      </c>
      <c r="R380" s="119">
        <v>15554.64</v>
      </c>
      <c r="S380" s="47"/>
    </row>
    <row r="381" spans="1:19" ht="9" customHeight="1" x14ac:dyDescent="0.2">
      <c r="A381" s="501"/>
      <c r="B381" s="501"/>
      <c r="C381" s="48" t="s">
        <v>4</v>
      </c>
      <c r="D381" s="49">
        <v>39</v>
      </c>
      <c r="E381" s="50">
        <v>14114343</v>
      </c>
      <c r="F381" s="50">
        <v>1223994</v>
      </c>
      <c r="G381" s="50">
        <v>0</v>
      </c>
      <c r="H381" s="50">
        <v>12018738</v>
      </c>
      <c r="I381" s="50">
        <v>0</v>
      </c>
      <c r="J381" s="51">
        <v>2279764</v>
      </c>
      <c r="K381" s="50">
        <v>27357075</v>
      </c>
      <c r="L381" s="73">
        <v>29636839</v>
      </c>
      <c r="M381" s="118"/>
      <c r="N381" s="120">
        <v>27357075</v>
      </c>
      <c r="O381" s="120">
        <v>15338337</v>
      </c>
      <c r="P381" s="120">
        <v>0</v>
      </c>
      <c r="Q381" s="120">
        <v>32397747</v>
      </c>
      <c r="R381" s="120">
        <v>30117983</v>
      </c>
      <c r="S381" s="47"/>
    </row>
    <row r="382" spans="1:19" ht="12.75" customHeight="1" x14ac:dyDescent="0.2">
      <c r="A382" s="501"/>
      <c r="B382" s="501"/>
      <c r="C382" s="53" t="s">
        <v>3</v>
      </c>
      <c r="D382" s="54">
        <v>40</v>
      </c>
      <c r="E382" s="55">
        <v>7394.81</v>
      </c>
      <c r="F382" s="55">
        <v>644.54</v>
      </c>
      <c r="G382" s="55">
        <v>0</v>
      </c>
      <c r="H382" s="55">
        <v>6207.16</v>
      </c>
      <c r="I382" s="55">
        <v>0</v>
      </c>
      <c r="J382" s="55">
        <v>1187.21</v>
      </c>
      <c r="K382" s="56">
        <v>14246.51</v>
      </c>
      <c r="L382" s="46">
        <v>15433.72</v>
      </c>
      <c r="M382" s="117"/>
      <c r="N382" s="119">
        <v>14246.51</v>
      </c>
      <c r="O382" s="119">
        <v>8039.35</v>
      </c>
      <c r="P382" s="119"/>
      <c r="Q382" s="119">
        <v>16880.8</v>
      </c>
      <c r="R382" s="119">
        <v>15693.59</v>
      </c>
      <c r="S382" s="47"/>
    </row>
    <row r="383" spans="1:19" ht="9" customHeight="1" x14ac:dyDescent="0.2">
      <c r="A383" s="502"/>
      <c r="B383" s="502"/>
      <c r="C383" s="58"/>
      <c r="D383" s="59"/>
      <c r="E383" s="61">
        <v>14318349</v>
      </c>
      <c r="F383" s="61">
        <v>1248003</v>
      </c>
      <c r="G383" s="61">
        <v>0</v>
      </c>
      <c r="H383" s="61">
        <v>12018738</v>
      </c>
      <c r="I383" s="61">
        <v>0</v>
      </c>
      <c r="J383" s="60">
        <v>2298759</v>
      </c>
      <c r="K383" s="61">
        <v>27585090</v>
      </c>
      <c r="L383" s="73">
        <v>29883849</v>
      </c>
      <c r="M383" s="118"/>
      <c r="N383" s="120">
        <v>27585090</v>
      </c>
      <c r="O383" s="120">
        <v>15566352</v>
      </c>
      <c r="P383" s="120">
        <v>0</v>
      </c>
      <c r="Q383" s="120">
        <v>32685787</v>
      </c>
      <c r="R383" s="120">
        <v>30387028</v>
      </c>
      <c r="S383" s="47"/>
    </row>
    <row r="384" spans="1:19" ht="12.75" customHeight="1" x14ac:dyDescent="0.2">
      <c r="A384" s="492">
        <v>35065</v>
      </c>
      <c r="B384" s="492">
        <v>35369</v>
      </c>
      <c r="C384" s="42" t="s">
        <v>3</v>
      </c>
      <c r="D384" s="43">
        <v>0</v>
      </c>
      <c r="E384" s="44">
        <v>4720.42</v>
      </c>
      <c r="F384" s="44">
        <v>0</v>
      </c>
      <c r="G384" s="44">
        <v>0</v>
      </c>
      <c r="H384" s="44">
        <v>6207.16</v>
      </c>
      <c r="I384" s="44">
        <v>0</v>
      </c>
      <c r="J384" s="44">
        <v>910.63</v>
      </c>
      <c r="K384" s="45">
        <v>10927.58</v>
      </c>
      <c r="L384" s="46">
        <v>11838.21</v>
      </c>
      <c r="M384" s="117"/>
      <c r="N384" s="119">
        <v>10927.58</v>
      </c>
      <c r="O384" s="119">
        <v>4720.42</v>
      </c>
      <c r="P384" s="119"/>
      <c r="Q384" s="119">
        <v>12687.89</v>
      </c>
      <c r="R384" s="119">
        <v>11777.26</v>
      </c>
      <c r="S384" s="47"/>
    </row>
    <row r="385" spans="1:19" ht="9" customHeight="1" x14ac:dyDescent="0.2">
      <c r="A385" s="493"/>
      <c r="B385" s="493"/>
      <c r="C385" s="48" t="s">
        <v>4</v>
      </c>
      <c r="D385" s="49">
        <v>2</v>
      </c>
      <c r="E385" s="50">
        <v>9140008</v>
      </c>
      <c r="F385" s="50">
        <v>0</v>
      </c>
      <c r="G385" s="50">
        <v>0</v>
      </c>
      <c r="H385" s="50">
        <v>12018738</v>
      </c>
      <c r="I385" s="50">
        <v>0</v>
      </c>
      <c r="J385" s="51">
        <v>1763226</v>
      </c>
      <c r="K385" s="50">
        <v>21158745</v>
      </c>
      <c r="L385" s="73">
        <v>22921971</v>
      </c>
      <c r="M385" s="118"/>
      <c r="N385" s="120">
        <v>21158745</v>
      </c>
      <c r="O385" s="120">
        <v>9140008</v>
      </c>
      <c r="P385" s="120">
        <v>0</v>
      </c>
      <c r="Q385" s="120">
        <v>24567181</v>
      </c>
      <c r="R385" s="120">
        <v>22803955</v>
      </c>
      <c r="S385" s="47"/>
    </row>
    <row r="386" spans="1:19" ht="12.75" customHeight="1" x14ac:dyDescent="0.2">
      <c r="A386" s="511">
        <v>35065</v>
      </c>
      <c r="B386" s="511">
        <v>35369</v>
      </c>
      <c r="C386" s="53" t="s">
        <v>3</v>
      </c>
      <c r="D386" s="54">
        <v>3</v>
      </c>
      <c r="E386" s="55">
        <v>4923.8999999999996</v>
      </c>
      <c r="F386" s="55">
        <v>0</v>
      </c>
      <c r="G386" s="55">
        <v>0</v>
      </c>
      <c r="H386" s="55">
        <v>6207.16</v>
      </c>
      <c r="I386" s="55">
        <v>0</v>
      </c>
      <c r="J386" s="55">
        <v>927.59</v>
      </c>
      <c r="K386" s="56">
        <v>11131.06</v>
      </c>
      <c r="L386" s="46">
        <v>12058.65</v>
      </c>
      <c r="M386" s="117"/>
      <c r="N386" s="119">
        <v>11131.06</v>
      </c>
      <c r="O386" s="119">
        <v>4923.8999999999996</v>
      </c>
      <c r="P386" s="119"/>
      <c r="Q386" s="119">
        <v>12944.95</v>
      </c>
      <c r="R386" s="119">
        <v>12017.36</v>
      </c>
      <c r="S386" s="47"/>
    </row>
    <row r="387" spans="1:19" ht="9" customHeight="1" x14ac:dyDescent="0.2">
      <c r="A387" s="511"/>
      <c r="B387" s="511"/>
      <c r="C387" s="48" t="s">
        <v>4</v>
      </c>
      <c r="D387" s="49">
        <v>8</v>
      </c>
      <c r="E387" s="50">
        <v>9534000</v>
      </c>
      <c r="F387" s="50">
        <v>0</v>
      </c>
      <c r="G387" s="50">
        <v>0</v>
      </c>
      <c r="H387" s="50">
        <v>12018738</v>
      </c>
      <c r="I387" s="50">
        <v>0</v>
      </c>
      <c r="J387" s="51">
        <v>1796065</v>
      </c>
      <c r="K387" s="50">
        <v>21552738</v>
      </c>
      <c r="L387" s="73">
        <v>23348802</v>
      </c>
      <c r="M387" s="118"/>
      <c r="N387" s="120">
        <v>21552738</v>
      </c>
      <c r="O387" s="120">
        <v>9534000</v>
      </c>
      <c r="P387" s="120">
        <v>0</v>
      </c>
      <c r="Q387" s="120">
        <v>25064918</v>
      </c>
      <c r="R387" s="120">
        <v>23268854</v>
      </c>
      <c r="S387" s="47"/>
    </row>
    <row r="388" spans="1:19" ht="12.75" customHeight="1" x14ac:dyDescent="0.2">
      <c r="A388" s="511"/>
      <c r="B388" s="511"/>
      <c r="C388" s="53" t="s">
        <v>3</v>
      </c>
      <c r="D388" s="54">
        <v>9</v>
      </c>
      <c r="E388" s="55">
        <v>5691.36</v>
      </c>
      <c r="F388" s="55">
        <v>0</v>
      </c>
      <c r="G388" s="55">
        <v>0</v>
      </c>
      <c r="H388" s="55">
        <v>6207.16</v>
      </c>
      <c r="I388" s="55">
        <v>0</v>
      </c>
      <c r="J388" s="55">
        <v>991.54</v>
      </c>
      <c r="K388" s="56">
        <v>11898.52</v>
      </c>
      <c r="L388" s="46">
        <v>12890.06</v>
      </c>
      <c r="M388" s="117"/>
      <c r="N388" s="119">
        <v>11898.52</v>
      </c>
      <c r="O388" s="119">
        <v>5691.36</v>
      </c>
      <c r="P388" s="119"/>
      <c r="Q388" s="119">
        <v>13914.5</v>
      </c>
      <c r="R388" s="119">
        <v>12922.96</v>
      </c>
      <c r="S388" s="47"/>
    </row>
    <row r="389" spans="1:19" ht="9" customHeight="1" x14ac:dyDescent="0.2">
      <c r="A389" s="511"/>
      <c r="B389" s="511"/>
      <c r="C389" s="48" t="s">
        <v>4</v>
      </c>
      <c r="D389" s="49">
        <v>14</v>
      </c>
      <c r="E389" s="50">
        <v>11020010</v>
      </c>
      <c r="F389" s="50">
        <v>0</v>
      </c>
      <c r="G389" s="50">
        <v>0</v>
      </c>
      <c r="H389" s="50">
        <v>12018738</v>
      </c>
      <c r="I389" s="50">
        <v>0</v>
      </c>
      <c r="J389" s="51">
        <v>1919889</v>
      </c>
      <c r="K389" s="50">
        <v>23038747</v>
      </c>
      <c r="L389" s="73">
        <v>24958636</v>
      </c>
      <c r="M389" s="118"/>
      <c r="N389" s="120">
        <v>23038747</v>
      </c>
      <c r="O389" s="120">
        <v>11020010</v>
      </c>
      <c r="P389" s="120">
        <v>0</v>
      </c>
      <c r="Q389" s="120">
        <v>26942229</v>
      </c>
      <c r="R389" s="120">
        <v>25022340</v>
      </c>
      <c r="S389" s="47"/>
    </row>
    <row r="390" spans="1:19" ht="12.75" customHeight="1" x14ac:dyDescent="0.2">
      <c r="A390" s="511"/>
      <c r="B390" s="511"/>
      <c r="C390" s="53" t="s">
        <v>3</v>
      </c>
      <c r="D390" s="54">
        <v>15</v>
      </c>
      <c r="E390" s="55">
        <v>6412.85</v>
      </c>
      <c r="F390" s="55">
        <v>0</v>
      </c>
      <c r="G390" s="55">
        <v>0</v>
      </c>
      <c r="H390" s="55">
        <v>6207.16</v>
      </c>
      <c r="I390" s="55">
        <v>0</v>
      </c>
      <c r="J390" s="55">
        <v>1051.67</v>
      </c>
      <c r="K390" s="56">
        <v>12620.01</v>
      </c>
      <c r="L390" s="46">
        <v>13671.68</v>
      </c>
      <c r="M390" s="117"/>
      <c r="N390" s="119">
        <v>12620.01</v>
      </c>
      <c r="O390" s="119">
        <v>6412.85</v>
      </c>
      <c r="P390" s="119"/>
      <c r="Q390" s="119">
        <v>14825.99</v>
      </c>
      <c r="R390" s="119">
        <v>13774.32</v>
      </c>
      <c r="S390" s="47"/>
    </row>
    <row r="391" spans="1:19" ht="9" customHeight="1" x14ac:dyDescent="0.2">
      <c r="A391" s="511"/>
      <c r="B391" s="511"/>
      <c r="C391" s="48" t="s">
        <v>4</v>
      </c>
      <c r="D391" s="49">
        <v>20</v>
      </c>
      <c r="E391" s="50">
        <v>12417009</v>
      </c>
      <c r="F391" s="50">
        <v>0</v>
      </c>
      <c r="G391" s="50">
        <v>0</v>
      </c>
      <c r="H391" s="50">
        <v>12018738</v>
      </c>
      <c r="I391" s="50">
        <v>0</v>
      </c>
      <c r="J391" s="51">
        <v>2036317</v>
      </c>
      <c r="K391" s="50">
        <v>24435747</v>
      </c>
      <c r="L391" s="73">
        <v>26472064</v>
      </c>
      <c r="M391" s="118"/>
      <c r="N391" s="120">
        <v>24435747</v>
      </c>
      <c r="O391" s="120">
        <v>12417009</v>
      </c>
      <c r="P391" s="120">
        <v>0</v>
      </c>
      <c r="Q391" s="120">
        <v>28707120</v>
      </c>
      <c r="R391" s="120">
        <v>26670803</v>
      </c>
      <c r="S391" s="47"/>
    </row>
    <row r="392" spans="1:19" ht="12.75" customHeight="1" x14ac:dyDescent="0.2">
      <c r="A392" s="511"/>
      <c r="B392" s="511"/>
      <c r="C392" s="53" t="s">
        <v>3</v>
      </c>
      <c r="D392" s="54">
        <v>21</v>
      </c>
      <c r="E392" s="55">
        <v>7128.14</v>
      </c>
      <c r="F392" s="55">
        <v>0</v>
      </c>
      <c r="G392" s="55">
        <v>0</v>
      </c>
      <c r="H392" s="55">
        <v>6207.16</v>
      </c>
      <c r="I392" s="55">
        <v>0</v>
      </c>
      <c r="J392" s="55">
        <v>1111.28</v>
      </c>
      <c r="K392" s="56">
        <v>13335.3</v>
      </c>
      <c r="L392" s="46">
        <v>14446.58</v>
      </c>
      <c r="M392" s="117"/>
      <c r="N392" s="119">
        <v>13335.3</v>
      </c>
      <c r="O392" s="119">
        <v>7128.14</v>
      </c>
      <c r="P392" s="119"/>
      <c r="Q392" s="119">
        <v>15729.65</v>
      </c>
      <c r="R392" s="119">
        <v>14618.37</v>
      </c>
      <c r="S392" s="47"/>
    </row>
    <row r="393" spans="1:19" ht="9" customHeight="1" x14ac:dyDescent="0.2">
      <c r="A393" s="511"/>
      <c r="B393" s="511"/>
      <c r="C393" s="48" t="s">
        <v>4</v>
      </c>
      <c r="D393" s="49">
        <v>27</v>
      </c>
      <c r="E393" s="50">
        <v>13802004</v>
      </c>
      <c r="F393" s="50">
        <v>0</v>
      </c>
      <c r="G393" s="50">
        <v>0</v>
      </c>
      <c r="H393" s="50">
        <v>12018738</v>
      </c>
      <c r="I393" s="50">
        <v>0</v>
      </c>
      <c r="J393" s="51">
        <v>2151738</v>
      </c>
      <c r="K393" s="50">
        <v>25820741</v>
      </c>
      <c r="L393" s="73">
        <v>27972479</v>
      </c>
      <c r="M393" s="118"/>
      <c r="N393" s="120">
        <v>25820741</v>
      </c>
      <c r="O393" s="120">
        <v>13802004</v>
      </c>
      <c r="P393" s="120">
        <v>0</v>
      </c>
      <c r="Q393" s="120">
        <v>30456849</v>
      </c>
      <c r="R393" s="120">
        <v>28305111</v>
      </c>
      <c r="S393" s="47"/>
    </row>
    <row r="394" spans="1:19" ht="12.75" customHeight="1" x14ac:dyDescent="0.2">
      <c r="A394" s="511"/>
      <c r="B394" s="511"/>
      <c r="C394" s="53" t="s">
        <v>3</v>
      </c>
      <c r="D394" s="54">
        <v>28</v>
      </c>
      <c r="E394" s="55">
        <v>7646.14</v>
      </c>
      <c r="F394" s="55">
        <v>0</v>
      </c>
      <c r="G394" s="55">
        <v>0</v>
      </c>
      <c r="H394" s="55">
        <v>6207.16</v>
      </c>
      <c r="I394" s="55">
        <v>0</v>
      </c>
      <c r="J394" s="55">
        <v>1154.44</v>
      </c>
      <c r="K394" s="56">
        <v>13853.3</v>
      </c>
      <c r="L394" s="46">
        <v>15007.74</v>
      </c>
      <c r="M394" s="117"/>
      <c r="N394" s="119">
        <v>13853.3</v>
      </c>
      <c r="O394" s="119">
        <v>7646.14</v>
      </c>
      <c r="P394" s="119"/>
      <c r="Q394" s="119">
        <v>16384.05</v>
      </c>
      <c r="R394" s="119">
        <v>15229.61</v>
      </c>
      <c r="S394" s="47"/>
    </row>
    <row r="395" spans="1:19" ht="9" customHeight="1" x14ac:dyDescent="0.2">
      <c r="A395" s="511"/>
      <c r="B395" s="511"/>
      <c r="C395" s="48" t="s">
        <v>4</v>
      </c>
      <c r="D395" s="49">
        <v>34</v>
      </c>
      <c r="E395" s="50">
        <v>14804991</v>
      </c>
      <c r="F395" s="50">
        <v>0</v>
      </c>
      <c r="G395" s="50">
        <v>0</v>
      </c>
      <c r="H395" s="50">
        <v>12018738</v>
      </c>
      <c r="I395" s="50">
        <v>0</v>
      </c>
      <c r="J395" s="51">
        <v>2235308</v>
      </c>
      <c r="K395" s="50">
        <v>26823729</v>
      </c>
      <c r="L395" s="73">
        <v>29059037</v>
      </c>
      <c r="M395" s="118"/>
      <c r="N395" s="120">
        <v>26823729</v>
      </c>
      <c r="O395" s="120">
        <v>14804991</v>
      </c>
      <c r="P395" s="120">
        <v>0</v>
      </c>
      <c r="Q395" s="120">
        <v>31723944</v>
      </c>
      <c r="R395" s="120">
        <v>29488637</v>
      </c>
      <c r="S395" s="47"/>
    </row>
    <row r="396" spans="1:19" ht="12.75" customHeight="1" x14ac:dyDescent="0.2">
      <c r="A396" s="511"/>
      <c r="B396" s="511"/>
      <c r="C396" s="53" t="s">
        <v>3</v>
      </c>
      <c r="D396" s="54">
        <v>35</v>
      </c>
      <c r="E396" s="55">
        <v>8032.97</v>
      </c>
      <c r="F396" s="55">
        <v>0</v>
      </c>
      <c r="G396" s="55">
        <v>0</v>
      </c>
      <c r="H396" s="55">
        <v>6207.16</v>
      </c>
      <c r="I396" s="55">
        <v>0</v>
      </c>
      <c r="J396" s="55">
        <v>1186.68</v>
      </c>
      <c r="K396" s="56">
        <v>14240.13</v>
      </c>
      <c r="L396" s="46">
        <v>15426.81</v>
      </c>
      <c r="M396" s="117"/>
      <c r="N396" s="119">
        <v>14240.13</v>
      </c>
      <c r="O396" s="119">
        <v>8032.97</v>
      </c>
      <c r="P396" s="119"/>
      <c r="Q396" s="119">
        <v>16872.740000000002</v>
      </c>
      <c r="R396" s="119">
        <v>15686.06</v>
      </c>
      <c r="S396" s="47"/>
    </row>
    <row r="397" spans="1:19" ht="9" customHeight="1" x14ac:dyDescent="0.2">
      <c r="A397" s="512"/>
      <c r="B397" s="512"/>
      <c r="C397" s="58" t="s">
        <v>4</v>
      </c>
      <c r="D397" s="59"/>
      <c r="E397" s="61">
        <v>15553999</v>
      </c>
      <c r="F397" s="61">
        <v>0</v>
      </c>
      <c r="G397" s="61">
        <v>0</v>
      </c>
      <c r="H397" s="61">
        <v>12018738</v>
      </c>
      <c r="I397" s="61">
        <v>0</v>
      </c>
      <c r="J397" s="60">
        <v>2297733</v>
      </c>
      <c r="K397" s="61">
        <v>27572737</v>
      </c>
      <c r="L397" s="73">
        <v>29870469</v>
      </c>
      <c r="M397" s="118"/>
      <c r="N397" s="120">
        <v>27572737</v>
      </c>
      <c r="O397" s="120">
        <v>15553999</v>
      </c>
      <c r="P397" s="120">
        <v>0</v>
      </c>
      <c r="Q397" s="120">
        <v>32670180</v>
      </c>
      <c r="R397" s="120">
        <v>30372447</v>
      </c>
      <c r="S397" s="47"/>
    </row>
    <row r="398" spans="1:19" ht="12.75" customHeight="1" x14ac:dyDescent="0.2">
      <c r="A398" s="492">
        <v>35370</v>
      </c>
      <c r="B398" s="492">
        <v>35611</v>
      </c>
      <c r="C398" s="42" t="s">
        <v>3</v>
      </c>
      <c r="D398" s="43">
        <v>0</v>
      </c>
      <c r="E398" s="44">
        <v>5092.2700000000004</v>
      </c>
      <c r="F398" s="44">
        <v>0</v>
      </c>
      <c r="G398" s="44">
        <v>0</v>
      </c>
      <c r="H398" s="44">
        <v>6207.16</v>
      </c>
      <c r="I398" s="44">
        <v>0</v>
      </c>
      <c r="J398" s="44">
        <v>941.62</v>
      </c>
      <c r="K398" s="45">
        <v>11299.43</v>
      </c>
      <c r="L398" s="46">
        <v>12241.05</v>
      </c>
      <c r="M398" s="117"/>
      <c r="N398" s="119">
        <v>11299.43</v>
      </c>
      <c r="O398" s="119">
        <v>5092.2700000000004</v>
      </c>
      <c r="P398" s="119"/>
      <c r="Q398" s="119">
        <v>13157.66</v>
      </c>
      <c r="R398" s="119">
        <v>12216.04</v>
      </c>
      <c r="S398" s="47"/>
    </row>
    <row r="399" spans="1:19" ht="9" customHeight="1" x14ac:dyDescent="0.2">
      <c r="A399" s="493"/>
      <c r="B399" s="493"/>
      <c r="C399" s="48" t="s">
        <v>4</v>
      </c>
      <c r="D399" s="49">
        <v>2</v>
      </c>
      <c r="E399" s="50">
        <v>9860010</v>
      </c>
      <c r="F399" s="50">
        <v>0</v>
      </c>
      <c r="G399" s="50">
        <v>0</v>
      </c>
      <c r="H399" s="50">
        <v>12018738</v>
      </c>
      <c r="I399" s="50">
        <v>0</v>
      </c>
      <c r="J399" s="51">
        <v>1823231</v>
      </c>
      <c r="K399" s="50">
        <v>21878747</v>
      </c>
      <c r="L399" s="73">
        <v>23701978</v>
      </c>
      <c r="M399" s="118"/>
      <c r="N399" s="120">
        <v>21878747</v>
      </c>
      <c r="O399" s="120">
        <v>9860010</v>
      </c>
      <c r="P399" s="120">
        <v>0</v>
      </c>
      <c r="Q399" s="120">
        <v>25476782</v>
      </c>
      <c r="R399" s="120">
        <v>23653552</v>
      </c>
      <c r="S399" s="47"/>
    </row>
    <row r="400" spans="1:19" ht="12.75" customHeight="1" x14ac:dyDescent="0.2">
      <c r="A400" s="511">
        <v>35370</v>
      </c>
      <c r="B400" s="511">
        <v>35611</v>
      </c>
      <c r="C400" s="53" t="s">
        <v>3</v>
      </c>
      <c r="D400" s="54">
        <v>3</v>
      </c>
      <c r="E400" s="55">
        <v>5301.95</v>
      </c>
      <c r="F400" s="55">
        <v>0</v>
      </c>
      <c r="G400" s="55">
        <v>0</v>
      </c>
      <c r="H400" s="55">
        <v>6207.16</v>
      </c>
      <c r="I400" s="55">
        <v>0</v>
      </c>
      <c r="J400" s="55">
        <v>959.09</v>
      </c>
      <c r="K400" s="56">
        <v>11509.11</v>
      </c>
      <c r="L400" s="46">
        <v>12468.2</v>
      </c>
      <c r="M400" s="117"/>
      <c r="N400" s="119">
        <v>11509.11</v>
      </c>
      <c r="O400" s="119">
        <v>5301.95</v>
      </c>
      <c r="P400" s="119"/>
      <c r="Q400" s="119">
        <v>13422.55</v>
      </c>
      <c r="R400" s="119">
        <v>12463.46</v>
      </c>
      <c r="S400" s="47"/>
    </row>
    <row r="401" spans="1:19" ht="9" customHeight="1" x14ac:dyDescent="0.2">
      <c r="A401" s="511"/>
      <c r="B401" s="511"/>
      <c r="C401" s="48" t="s">
        <v>4</v>
      </c>
      <c r="D401" s="49">
        <v>8</v>
      </c>
      <c r="E401" s="50">
        <v>10266007</v>
      </c>
      <c r="F401" s="50">
        <v>0</v>
      </c>
      <c r="G401" s="50">
        <v>0</v>
      </c>
      <c r="H401" s="50">
        <v>12018738</v>
      </c>
      <c r="I401" s="50">
        <v>0</v>
      </c>
      <c r="J401" s="51">
        <v>1857057</v>
      </c>
      <c r="K401" s="50">
        <v>22284744</v>
      </c>
      <c r="L401" s="73">
        <v>24141802</v>
      </c>
      <c r="M401" s="118"/>
      <c r="N401" s="120">
        <v>22284744</v>
      </c>
      <c r="O401" s="120">
        <v>10266007</v>
      </c>
      <c r="P401" s="120">
        <v>0</v>
      </c>
      <c r="Q401" s="120">
        <v>25989681</v>
      </c>
      <c r="R401" s="120">
        <v>24132624</v>
      </c>
      <c r="S401" s="47"/>
    </row>
    <row r="402" spans="1:19" ht="12.75" customHeight="1" x14ac:dyDescent="0.2">
      <c r="A402" s="511"/>
      <c r="B402" s="511"/>
      <c r="C402" s="53" t="s">
        <v>3</v>
      </c>
      <c r="D402" s="54">
        <v>9</v>
      </c>
      <c r="E402" s="55">
        <v>6100.39</v>
      </c>
      <c r="F402" s="55">
        <v>0</v>
      </c>
      <c r="G402" s="55">
        <v>0</v>
      </c>
      <c r="H402" s="55">
        <v>6207.16</v>
      </c>
      <c r="I402" s="55">
        <v>0</v>
      </c>
      <c r="J402" s="55">
        <v>1025.6300000000001</v>
      </c>
      <c r="K402" s="56">
        <v>12307.55</v>
      </c>
      <c r="L402" s="46">
        <v>13333.18</v>
      </c>
      <c r="M402" s="117"/>
      <c r="N402" s="119">
        <v>12307.55</v>
      </c>
      <c r="O402" s="119">
        <v>6100.39</v>
      </c>
      <c r="P402" s="119"/>
      <c r="Q402" s="119">
        <v>14431.25</v>
      </c>
      <c r="R402" s="119">
        <v>13405.62</v>
      </c>
      <c r="S402" s="47"/>
    </row>
    <row r="403" spans="1:19" ht="9" customHeight="1" x14ac:dyDescent="0.2">
      <c r="A403" s="511"/>
      <c r="B403" s="511"/>
      <c r="C403" s="48" t="s">
        <v>4</v>
      </c>
      <c r="D403" s="49">
        <v>14</v>
      </c>
      <c r="E403" s="50">
        <v>11812002</v>
      </c>
      <c r="F403" s="50">
        <v>0</v>
      </c>
      <c r="G403" s="50">
        <v>0</v>
      </c>
      <c r="H403" s="50">
        <v>12018738</v>
      </c>
      <c r="I403" s="50">
        <v>0</v>
      </c>
      <c r="J403" s="51">
        <v>1985897</v>
      </c>
      <c r="K403" s="50">
        <v>23830740</v>
      </c>
      <c r="L403" s="73">
        <v>25816636</v>
      </c>
      <c r="M403" s="118"/>
      <c r="N403" s="120">
        <v>23830740</v>
      </c>
      <c r="O403" s="120">
        <v>11812002</v>
      </c>
      <c r="P403" s="120">
        <v>0</v>
      </c>
      <c r="Q403" s="120">
        <v>27942796</v>
      </c>
      <c r="R403" s="120">
        <v>25956900</v>
      </c>
      <c r="S403" s="47"/>
    </row>
    <row r="404" spans="1:19" ht="12.75" customHeight="1" x14ac:dyDescent="0.2">
      <c r="A404" s="511"/>
      <c r="B404" s="511"/>
      <c r="C404" s="53" t="s">
        <v>3</v>
      </c>
      <c r="D404" s="54">
        <v>15</v>
      </c>
      <c r="E404" s="55">
        <v>6846.67</v>
      </c>
      <c r="F404" s="55">
        <v>0</v>
      </c>
      <c r="G404" s="55">
        <v>0</v>
      </c>
      <c r="H404" s="55">
        <v>6207.16</v>
      </c>
      <c r="I404" s="55">
        <v>0</v>
      </c>
      <c r="J404" s="55">
        <v>1087.82</v>
      </c>
      <c r="K404" s="56">
        <v>13053.83</v>
      </c>
      <c r="L404" s="46">
        <v>14141.65</v>
      </c>
      <c r="M404" s="117"/>
      <c r="N404" s="119">
        <v>13053.83</v>
      </c>
      <c r="O404" s="119">
        <v>6846.67</v>
      </c>
      <c r="P404" s="119"/>
      <c r="Q404" s="119">
        <v>15374.05</v>
      </c>
      <c r="R404" s="119">
        <v>14286.23</v>
      </c>
      <c r="S404" s="47"/>
    </row>
    <row r="405" spans="1:19" ht="9" customHeight="1" x14ac:dyDescent="0.2">
      <c r="A405" s="511"/>
      <c r="B405" s="511"/>
      <c r="C405" s="48" t="s">
        <v>4</v>
      </c>
      <c r="D405" s="49">
        <v>20</v>
      </c>
      <c r="E405" s="50">
        <v>13257002</v>
      </c>
      <c r="F405" s="50">
        <v>0</v>
      </c>
      <c r="G405" s="50">
        <v>0</v>
      </c>
      <c r="H405" s="50">
        <v>12018738</v>
      </c>
      <c r="I405" s="50">
        <v>0</v>
      </c>
      <c r="J405" s="51">
        <v>2106313</v>
      </c>
      <c r="K405" s="50">
        <v>25275739</v>
      </c>
      <c r="L405" s="73">
        <v>27382053</v>
      </c>
      <c r="M405" s="118"/>
      <c r="N405" s="120">
        <v>25275739</v>
      </c>
      <c r="O405" s="120">
        <v>13257002</v>
      </c>
      <c r="P405" s="120">
        <v>0</v>
      </c>
      <c r="Q405" s="120">
        <v>29768312</v>
      </c>
      <c r="R405" s="120">
        <v>27661999</v>
      </c>
      <c r="S405" s="47"/>
    </row>
    <row r="406" spans="1:19" ht="12.75" customHeight="1" x14ac:dyDescent="0.2">
      <c r="A406" s="511"/>
      <c r="B406" s="511"/>
      <c r="C406" s="53" t="s">
        <v>3</v>
      </c>
      <c r="D406" s="54">
        <v>21</v>
      </c>
      <c r="E406" s="55">
        <v>7580.55</v>
      </c>
      <c r="F406" s="55">
        <v>0</v>
      </c>
      <c r="G406" s="55">
        <v>0</v>
      </c>
      <c r="H406" s="55">
        <v>6207.16</v>
      </c>
      <c r="I406" s="55">
        <v>0</v>
      </c>
      <c r="J406" s="55">
        <v>1148.98</v>
      </c>
      <c r="K406" s="56">
        <v>13787.71</v>
      </c>
      <c r="L406" s="46">
        <v>14936.69</v>
      </c>
      <c r="M406" s="117"/>
      <c r="N406" s="119">
        <v>13787.71</v>
      </c>
      <c r="O406" s="119">
        <v>7580.55</v>
      </c>
      <c r="P406" s="119"/>
      <c r="Q406" s="119">
        <v>16301.19</v>
      </c>
      <c r="R406" s="119">
        <v>15152.21</v>
      </c>
      <c r="S406" s="47"/>
    </row>
    <row r="407" spans="1:19" ht="9" customHeight="1" x14ac:dyDescent="0.2">
      <c r="A407" s="511"/>
      <c r="B407" s="511"/>
      <c r="C407" s="48" t="s">
        <v>4</v>
      </c>
      <c r="D407" s="49">
        <v>27</v>
      </c>
      <c r="E407" s="50">
        <v>14677992</v>
      </c>
      <c r="F407" s="50">
        <v>0</v>
      </c>
      <c r="G407" s="50">
        <v>0</v>
      </c>
      <c r="H407" s="50">
        <v>12018738</v>
      </c>
      <c r="I407" s="50">
        <v>0</v>
      </c>
      <c r="J407" s="51">
        <v>2224736</v>
      </c>
      <c r="K407" s="50">
        <v>26696729</v>
      </c>
      <c r="L407" s="73">
        <v>28921465</v>
      </c>
      <c r="M407" s="118"/>
      <c r="N407" s="120">
        <v>26696729</v>
      </c>
      <c r="O407" s="120">
        <v>14677992</v>
      </c>
      <c r="P407" s="120">
        <v>0</v>
      </c>
      <c r="Q407" s="120">
        <v>31563505</v>
      </c>
      <c r="R407" s="120">
        <v>29338770</v>
      </c>
      <c r="S407" s="47"/>
    </row>
    <row r="408" spans="1:19" ht="12.75" customHeight="1" x14ac:dyDescent="0.2">
      <c r="A408" s="511"/>
      <c r="B408" s="511"/>
      <c r="C408" s="53" t="s">
        <v>3</v>
      </c>
      <c r="D408" s="54">
        <v>28</v>
      </c>
      <c r="E408" s="55">
        <v>8117.15</v>
      </c>
      <c r="F408" s="55">
        <v>0</v>
      </c>
      <c r="G408" s="55">
        <v>0</v>
      </c>
      <c r="H408" s="55">
        <v>6207.16</v>
      </c>
      <c r="I408" s="55">
        <v>0</v>
      </c>
      <c r="J408" s="55">
        <v>1193.69</v>
      </c>
      <c r="K408" s="56">
        <v>14324.31</v>
      </c>
      <c r="L408" s="46">
        <v>15518</v>
      </c>
      <c r="M408" s="117"/>
      <c r="N408" s="119">
        <v>14324.31</v>
      </c>
      <c r="O408" s="119">
        <v>8117.15</v>
      </c>
      <c r="P408" s="119"/>
      <c r="Q408" s="119">
        <v>16979.09</v>
      </c>
      <c r="R408" s="119">
        <v>15785.4</v>
      </c>
      <c r="S408" s="47"/>
    </row>
    <row r="409" spans="1:19" ht="9" customHeight="1" x14ac:dyDescent="0.2">
      <c r="A409" s="511"/>
      <c r="B409" s="511"/>
      <c r="C409" s="48" t="s">
        <v>4</v>
      </c>
      <c r="D409" s="49">
        <v>34</v>
      </c>
      <c r="E409" s="50">
        <v>15716994</v>
      </c>
      <c r="F409" s="50">
        <v>0</v>
      </c>
      <c r="G409" s="50">
        <v>0</v>
      </c>
      <c r="H409" s="50">
        <v>12018738</v>
      </c>
      <c r="I409" s="50">
        <v>0</v>
      </c>
      <c r="J409" s="51">
        <v>2311306</v>
      </c>
      <c r="K409" s="50">
        <v>27735732</v>
      </c>
      <c r="L409" s="73">
        <v>30047038</v>
      </c>
      <c r="M409" s="118"/>
      <c r="N409" s="120">
        <v>27735732</v>
      </c>
      <c r="O409" s="120">
        <v>15716994</v>
      </c>
      <c r="P409" s="120">
        <v>0</v>
      </c>
      <c r="Q409" s="120">
        <v>32876103</v>
      </c>
      <c r="R409" s="120">
        <v>30564796</v>
      </c>
      <c r="S409" s="47"/>
    </row>
    <row r="410" spans="1:19" ht="12.75" customHeight="1" x14ac:dyDescent="0.2">
      <c r="A410" s="511"/>
      <c r="B410" s="511"/>
      <c r="C410" s="53" t="s">
        <v>3</v>
      </c>
      <c r="D410" s="54">
        <v>35</v>
      </c>
      <c r="E410" s="55">
        <v>8516.3700000000008</v>
      </c>
      <c r="F410" s="55">
        <v>0</v>
      </c>
      <c r="G410" s="55">
        <v>0</v>
      </c>
      <c r="H410" s="55">
        <v>6207.16</v>
      </c>
      <c r="I410" s="55">
        <v>0</v>
      </c>
      <c r="J410" s="55">
        <v>1226.96</v>
      </c>
      <c r="K410" s="56">
        <v>14723.53</v>
      </c>
      <c r="L410" s="46">
        <v>15950.49</v>
      </c>
      <c r="M410" s="117"/>
      <c r="N410" s="119">
        <v>14723.53</v>
      </c>
      <c r="O410" s="119">
        <v>8516.3700000000008</v>
      </c>
      <c r="P410" s="119"/>
      <c r="Q410" s="119">
        <v>17483.439999999999</v>
      </c>
      <c r="R410" s="119">
        <v>16256.48</v>
      </c>
      <c r="S410" s="47"/>
    </row>
    <row r="411" spans="1:19" ht="9" customHeight="1" x14ac:dyDescent="0.2">
      <c r="A411" s="512"/>
      <c r="B411" s="512"/>
      <c r="C411" s="58" t="s">
        <v>4</v>
      </c>
      <c r="D411" s="59"/>
      <c r="E411" s="61">
        <v>16489992</v>
      </c>
      <c r="F411" s="61">
        <v>0</v>
      </c>
      <c r="G411" s="61">
        <v>0</v>
      </c>
      <c r="H411" s="61">
        <v>12018738</v>
      </c>
      <c r="I411" s="61">
        <v>0</v>
      </c>
      <c r="J411" s="60">
        <v>2375726</v>
      </c>
      <c r="K411" s="61">
        <v>28508729</v>
      </c>
      <c r="L411" s="73">
        <v>30884455</v>
      </c>
      <c r="M411" s="118"/>
      <c r="N411" s="120">
        <v>28508729</v>
      </c>
      <c r="O411" s="120">
        <v>16489992</v>
      </c>
      <c r="P411" s="120">
        <v>0</v>
      </c>
      <c r="Q411" s="120">
        <v>33852660</v>
      </c>
      <c r="R411" s="120">
        <v>31476935</v>
      </c>
      <c r="S411" s="47"/>
    </row>
    <row r="412" spans="1:19" ht="12.75" customHeight="1" x14ac:dyDescent="0.2">
      <c r="A412" s="492">
        <v>35612</v>
      </c>
      <c r="B412" s="492">
        <v>36099</v>
      </c>
      <c r="C412" s="42" t="s">
        <v>3</v>
      </c>
      <c r="D412" s="43">
        <v>0</v>
      </c>
      <c r="E412" s="44">
        <v>5420.73</v>
      </c>
      <c r="F412" s="44">
        <v>0</v>
      </c>
      <c r="G412" s="44">
        <v>0</v>
      </c>
      <c r="H412" s="44">
        <v>6207.16</v>
      </c>
      <c r="I412" s="44">
        <v>0</v>
      </c>
      <c r="J412" s="44">
        <v>968.99</v>
      </c>
      <c r="K412" s="45">
        <v>11627.89</v>
      </c>
      <c r="L412" s="46">
        <v>12596.88</v>
      </c>
      <c r="M412" s="117"/>
      <c r="N412" s="119">
        <v>11627.89</v>
      </c>
      <c r="O412" s="119">
        <v>5420.73</v>
      </c>
      <c r="P412" s="119"/>
      <c r="Q412" s="119">
        <v>13572.61</v>
      </c>
      <c r="R412" s="119">
        <v>12603.62</v>
      </c>
      <c r="S412" s="47"/>
    </row>
    <row r="413" spans="1:19" ht="9" customHeight="1" x14ac:dyDescent="0.2">
      <c r="A413" s="493"/>
      <c r="B413" s="493"/>
      <c r="C413" s="48" t="s">
        <v>4</v>
      </c>
      <c r="D413" s="49">
        <v>2</v>
      </c>
      <c r="E413" s="50">
        <v>10495997</v>
      </c>
      <c r="F413" s="50">
        <v>0</v>
      </c>
      <c r="G413" s="50">
        <v>0</v>
      </c>
      <c r="H413" s="50">
        <v>12018738</v>
      </c>
      <c r="I413" s="50">
        <v>0</v>
      </c>
      <c r="J413" s="51">
        <v>1876226</v>
      </c>
      <c r="K413" s="50">
        <v>22514735</v>
      </c>
      <c r="L413" s="73">
        <v>24390961</v>
      </c>
      <c r="M413" s="118"/>
      <c r="N413" s="120">
        <v>22514735</v>
      </c>
      <c r="O413" s="120">
        <v>10495997</v>
      </c>
      <c r="P413" s="120">
        <v>0</v>
      </c>
      <c r="Q413" s="120">
        <v>26280238</v>
      </c>
      <c r="R413" s="120">
        <v>24404011</v>
      </c>
      <c r="S413" s="47"/>
    </row>
    <row r="414" spans="1:19" ht="12.75" customHeight="1" x14ac:dyDescent="0.2">
      <c r="A414" s="511">
        <v>35612</v>
      </c>
      <c r="B414" s="511">
        <v>36099</v>
      </c>
      <c r="C414" s="53" t="s">
        <v>3</v>
      </c>
      <c r="D414" s="54">
        <v>3</v>
      </c>
      <c r="E414" s="55">
        <v>5636.61</v>
      </c>
      <c r="F414" s="55">
        <v>0</v>
      </c>
      <c r="G414" s="55">
        <v>0</v>
      </c>
      <c r="H414" s="55">
        <v>6207.16</v>
      </c>
      <c r="I414" s="55">
        <v>0</v>
      </c>
      <c r="J414" s="55">
        <v>986.98</v>
      </c>
      <c r="K414" s="56">
        <v>11843.77</v>
      </c>
      <c r="L414" s="46">
        <v>12830.75</v>
      </c>
      <c r="M414" s="117"/>
      <c r="N414" s="119">
        <v>11843.77</v>
      </c>
      <c r="O414" s="119">
        <v>5636.61</v>
      </c>
      <c r="P414" s="119"/>
      <c r="Q414" s="119">
        <v>13845.34</v>
      </c>
      <c r="R414" s="119">
        <v>12858.36</v>
      </c>
      <c r="S414" s="47"/>
    </row>
    <row r="415" spans="1:19" ht="9" customHeight="1" x14ac:dyDescent="0.2">
      <c r="A415" s="511"/>
      <c r="B415" s="511"/>
      <c r="C415" s="48" t="s">
        <v>4</v>
      </c>
      <c r="D415" s="49">
        <v>8</v>
      </c>
      <c r="E415" s="50">
        <v>10913999</v>
      </c>
      <c r="F415" s="50">
        <v>0</v>
      </c>
      <c r="G415" s="50">
        <v>0</v>
      </c>
      <c r="H415" s="50">
        <v>12018738</v>
      </c>
      <c r="I415" s="50">
        <v>0</v>
      </c>
      <c r="J415" s="51">
        <v>1911060</v>
      </c>
      <c r="K415" s="50">
        <v>22932737</v>
      </c>
      <c r="L415" s="73">
        <v>24843796</v>
      </c>
      <c r="M415" s="118"/>
      <c r="N415" s="120">
        <v>22932737</v>
      </c>
      <c r="O415" s="120">
        <v>10913999</v>
      </c>
      <c r="P415" s="120">
        <v>0</v>
      </c>
      <c r="Q415" s="120">
        <v>26808316</v>
      </c>
      <c r="R415" s="120">
        <v>24897257</v>
      </c>
      <c r="S415" s="47"/>
    </row>
    <row r="416" spans="1:19" ht="12.75" customHeight="1" x14ac:dyDescent="0.2">
      <c r="A416" s="511"/>
      <c r="B416" s="511"/>
      <c r="C416" s="53" t="s">
        <v>3</v>
      </c>
      <c r="D416" s="54">
        <v>9</v>
      </c>
      <c r="E416" s="55">
        <v>6459.84</v>
      </c>
      <c r="F416" s="55">
        <v>0</v>
      </c>
      <c r="G416" s="55">
        <v>0</v>
      </c>
      <c r="H416" s="55">
        <v>6207.16</v>
      </c>
      <c r="I416" s="55">
        <v>0</v>
      </c>
      <c r="J416" s="55">
        <v>1055.58</v>
      </c>
      <c r="K416" s="56">
        <v>12667</v>
      </c>
      <c r="L416" s="46">
        <v>13722.58</v>
      </c>
      <c r="M416" s="117"/>
      <c r="N416" s="119">
        <v>12667</v>
      </c>
      <c r="O416" s="119">
        <v>6459.84</v>
      </c>
      <c r="P416" s="119"/>
      <c r="Q416" s="119">
        <v>14885.35</v>
      </c>
      <c r="R416" s="119">
        <v>13829.77</v>
      </c>
      <c r="S416" s="47"/>
    </row>
    <row r="417" spans="1:19" ht="9" customHeight="1" x14ac:dyDescent="0.2">
      <c r="A417" s="511"/>
      <c r="B417" s="511"/>
      <c r="C417" s="48" t="s">
        <v>4</v>
      </c>
      <c r="D417" s="49">
        <v>14</v>
      </c>
      <c r="E417" s="50">
        <v>12507994</v>
      </c>
      <c r="F417" s="50">
        <v>0</v>
      </c>
      <c r="G417" s="50">
        <v>0</v>
      </c>
      <c r="H417" s="50">
        <v>12018738</v>
      </c>
      <c r="I417" s="50">
        <v>0</v>
      </c>
      <c r="J417" s="51">
        <v>2043888</v>
      </c>
      <c r="K417" s="50">
        <v>24526732</v>
      </c>
      <c r="L417" s="73">
        <v>26570620</v>
      </c>
      <c r="M417" s="118"/>
      <c r="N417" s="120">
        <v>24526732</v>
      </c>
      <c r="O417" s="120">
        <v>12507994</v>
      </c>
      <c r="P417" s="120">
        <v>0</v>
      </c>
      <c r="Q417" s="120">
        <v>28822057</v>
      </c>
      <c r="R417" s="120">
        <v>26778169</v>
      </c>
      <c r="S417" s="47"/>
    </row>
    <row r="418" spans="1:19" ht="12.75" customHeight="1" x14ac:dyDescent="0.2">
      <c r="A418" s="511"/>
      <c r="B418" s="511"/>
      <c r="C418" s="53" t="s">
        <v>3</v>
      </c>
      <c r="D418" s="54">
        <v>15</v>
      </c>
      <c r="E418" s="55">
        <v>7230.91</v>
      </c>
      <c r="F418" s="55">
        <v>0</v>
      </c>
      <c r="G418" s="55">
        <v>0</v>
      </c>
      <c r="H418" s="55">
        <v>6207.16</v>
      </c>
      <c r="I418" s="55">
        <v>0</v>
      </c>
      <c r="J418" s="55">
        <v>1119.8399999999999</v>
      </c>
      <c r="K418" s="56">
        <v>13438.07</v>
      </c>
      <c r="L418" s="46">
        <v>14557.91</v>
      </c>
      <c r="M418" s="117"/>
      <c r="N418" s="119">
        <v>13438.07</v>
      </c>
      <c r="O418" s="119">
        <v>7230.91</v>
      </c>
      <c r="P418" s="119"/>
      <c r="Q418" s="119">
        <v>15859.47</v>
      </c>
      <c r="R418" s="119">
        <v>14739.63</v>
      </c>
      <c r="S418" s="47"/>
    </row>
    <row r="419" spans="1:19" ht="9" customHeight="1" x14ac:dyDescent="0.2">
      <c r="A419" s="511"/>
      <c r="B419" s="511"/>
      <c r="C419" s="48" t="s">
        <v>4</v>
      </c>
      <c r="D419" s="49">
        <v>20</v>
      </c>
      <c r="E419" s="50">
        <v>14000994</v>
      </c>
      <c r="F419" s="50">
        <v>0</v>
      </c>
      <c r="G419" s="50">
        <v>0</v>
      </c>
      <c r="H419" s="50">
        <v>12018738</v>
      </c>
      <c r="I419" s="50">
        <v>0</v>
      </c>
      <c r="J419" s="51">
        <v>2168313</v>
      </c>
      <c r="K419" s="50">
        <v>26019732</v>
      </c>
      <c r="L419" s="73">
        <v>28188044</v>
      </c>
      <c r="M419" s="118"/>
      <c r="N419" s="120">
        <v>26019732</v>
      </c>
      <c r="O419" s="120">
        <v>14000994</v>
      </c>
      <c r="P419" s="120">
        <v>0</v>
      </c>
      <c r="Q419" s="120">
        <v>30708216</v>
      </c>
      <c r="R419" s="120">
        <v>28539903</v>
      </c>
      <c r="S419" s="47"/>
    </row>
    <row r="420" spans="1:19" ht="12.75" customHeight="1" x14ac:dyDescent="0.2">
      <c r="A420" s="511"/>
      <c r="B420" s="511"/>
      <c r="C420" s="53" t="s">
        <v>3</v>
      </c>
      <c r="D420" s="54">
        <v>21</v>
      </c>
      <c r="E420" s="55">
        <v>7983.39</v>
      </c>
      <c r="F420" s="55">
        <v>0</v>
      </c>
      <c r="G420" s="55">
        <v>0</v>
      </c>
      <c r="H420" s="55">
        <v>6207.16</v>
      </c>
      <c r="I420" s="55">
        <v>0</v>
      </c>
      <c r="J420" s="55">
        <v>1182.55</v>
      </c>
      <c r="K420" s="56">
        <v>14190.55</v>
      </c>
      <c r="L420" s="46">
        <v>15373.1</v>
      </c>
      <c r="M420" s="117"/>
      <c r="N420" s="119">
        <v>14190.55</v>
      </c>
      <c r="O420" s="119">
        <v>7983.39</v>
      </c>
      <c r="P420" s="119"/>
      <c r="Q420" s="119">
        <v>16810.11</v>
      </c>
      <c r="R420" s="119">
        <v>15627.56</v>
      </c>
      <c r="S420" s="47"/>
    </row>
    <row r="421" spans="1:19" ht="9" customHeight="1" x14ac:dyDescent="0.2">
      <c r="A421" s="511"/>
      <c r="B421" s="511"/>
      <c r="C421" s="48" t="s">
        <v>4</v>
      </c>
      <c r="D421" s="49">
        <v>27</v>
      </c>
      <c r="E421" s="50">
        <v>15457999</v>
      </c>
      <c r="F421" s="50">
        <v>0</v>
      </c>
      <c r="G421" s="50">
        <v>0</v>
      </c>
      <c r="H421" s="50">
        <v>12018738</v>
      </c>
      <c r="I421" s="50">
        <v>0</v>
      </c>
      <c r="J421" s="51">
        <v>2289736</v>
      </c>
      <c r="K421" s="50">
        <v>27476736</v>
      </c>
      <c r="L421" s="73">
        <v>29766472</v>
      </c>
      <c r="M421" s="118"/>
      <c r="N421" s="120">
        <v>27476736</v>
      </c>
      <c r="O421" s="120">
        <v>15457999</v>
      </c>
      <c r="P421" s="120">
        <v>0</v>
      </c>
      <c r="Q421" s="120">
        <v>32548912</v>
      </c>
      <c r="R421" s="120">
        <v>30259176</v>
      </c>
      <c r="S421" s="47"/>
    </row>
    <row r="422" spans="1:19" ht="12.75" customHeight="1" x14ac:dyDescent="0.2">
      <c r="A422" s="511"/>
      <c r="B422" s="511"/>
      <c r="C422" s="53" t="s">
        <v>3</v>
      </c>
      <c r="D422" s="54">
        <v>28</v>
      </c>
      <c r="E422" s="55">
        <v>8538.58</v>
      </c>
      <c r="F422" s="55">
        <v>0</v>
      </c>
      <c r="G422" s="55">
        <v>0</v>
      </c>
      <c r="H422" s="55">
        <v>6207.16</v>
      </c>
      <c r="I422" s="55">
        <v>0</v>
      </c>
      <c r="J422" s="55">
        <v>1228.81</v>
      </c>
      <c r="K422" s="56">
        <v>14745.74</v>
      </c>
      <c r="L422" s="46">
        <v>15974.55</v>
      </c>
      <c r="M422" s="117"/>
      <c r="N422" s="119">
        <v>14745.74</v>
      </c>
      <c r="O422" s="119">
        <v>8538.58</v>
      </c>
      <c r="P422" s="119"/>
      <c r="Q422" s="119">
        <v>17511.490000000002</v>
      </c>
      <c r="R422" s="119">
        <v>16282.68</v>
      </c>
      <c r="S422" s="47"/>
    </row>
    <row r="423" spans="1:19" ht="9" customHeight="1" x14ac:dyDescent="0.2">
      <c r="A423" s="511"/>
      <c r="B423" s="511"/>
      <c r="C423" s="48" t="s">
        <v>4</v>
      </c>
      <c r="D423" s="49">
        <v>34</v>
      </c>
      <c r="E423" s="50">
        <v>16532996</v>
      </c>
      <c r="F423" s="50">
        <v>0</v>
      </c>
      <c r="G423" s="50">
        <v>0</v>
      </c>
      <c r="H423" s="50">
        <v>12018738</v>
      </c>
      <c r="I423" s="50">
        <v>0</v>
      </c>
      <c r="J423" s="51">
        <v>2379308</v>
      </c>
      <c r="K423" s="50">
        <v>28551734</v>
      </c>
      <c r="L423" s="73">
        <v>30931042</v>
      </c>
      <c r="M423" s="118"/>
      <c r="N423" s="120">
        <v>28551734</v>
      </c>
      <c r="O423" s="120">
        <v>16532996</v>
      </c>
      <c r="P423" s="120">
        <v>0</v>
      </c>
      <c r="Q423" s="120">
        <v>33906973</v>
      </c>
      <c r="R423" s="120">
        <v>31527665</v>
      </c>
      <c r="S423" s="47"/>
    </row>
    <row r="424" spans="1:19" ht="12.75" customHeight="1" x14ac:dyDescent="0.2">
      <c r="A424" s="511"/>
      <c r="B424" s="511"/>
      <c r="C424" s="53" t="s">
        <v>3</v>
      </c>
      <c r="D424" s="54">
        <v>35</v>
      </c>
      <c r="E424" s="55">
        <v>8944</v>
      </c>
      <c r="F424" s="55">
        <v>0</v>
      </c>
      <c r="G424" s="55">
        <v>0</v>
      </c>
      <c r="H424" s="55">
        <v>6207.16</v>
      </c>
      <c r="I424" s="55">
        <v>0</v>
      </c>
      <c r="J424" s="55">
        <v>1262.5999999999999</v>
      </c>
      <c r="K424" s="56">
        <v>15151.16</v>
      </c>
      <c r="L424" s="46">
        <v>16413.759999999998</v>
      </c>
      <c r="M424" s="117"/>
      <c r="N424" s="119">
        <v>15151.16</v>
      </c>
      <c r="O424" s="119">
        <v>8944</v>
      </c>
      <c r="P424" s="119"/>
      <c r="Q424" s="119">
        <v>18023.68</v>
      </c>
      <c r="R424" s="119">
        <v>16761.080000000002</v>
      </c>
      <c r="S424" s="47"/>
    </row>
    <row r="425" spans="1:19" ht="9" customHeight="1" x14ac:dyDescent="0.2">
      <c r="A425" s="512"/>
      <c r="B425" s="512"/>
      <c r="C425" s="58" t="s">
        <v>4</v>
      </c>
      <c r="D425" s="59"/>
      <c r="E425" s="61">
        <v>17317999</v>
      </c>
      <c r="F425" s="61">
        <v>0</v>
      </c>
      <c r="G425" s="61">
        <v>0</v>
      </c>
      <c r="H425" s="61">
        <v>12018738</v>
      </c>
      <c r="I425" s="61">
        <v>0</v>
      </c>
      <c r="J425" s="60">
        <v>2444735</v>
      </c>
      <c r="K425" s="61">
        <v>29336737</v>
      </c>
      <c r="L425" s="73">
        <v>31781471</v>
      </c>
      <c r="M425" s="118"/>
      <c r="N425" s="120">
        <v>29336737</v>
      </c>
      <c r="O425" s="120">
        <v>17317999</v>
      </c>
      <c r="P425" s="120">
        <v>0</v>
      </c>
      <c r="Q425" s="120">
        <v>34898711</v>
      </c>
      <c r="R425" s="120">
        <v>32453976</v>
      </c>
      <c r="S425" s="47"/>
    </row>
    <row r="426" spans="1:19" ht="12.75" customHeight="1" x14ac:dyDescent="0.2">
      <c r="A426" s="492">
        <v>36100</v>
      </c>
      <c r="B426" s="492">
        <v>36311</v>
      </c>
      <c r="C426" s="42" t="s">
        <v>3</v>
      </c>
      <c r="D426" s="43">
        <v>0</v>
      </c>
      <c r="E426" s="44">
        <v>5631.45</v>
      </c>
      <c r="F426" s="44">
        <v>0</v>
      </c>
      <c r="G426" s="44">
        <v>0</v>
      </c>
      <c r="H426" s="44">
        <v>6207.16</v>
      </c>
      <c r="I426" s="44">
        <v>0</v>
      </c>
      <c r="J426" s="44">
        <v>986.55</v>
      </c>
      <c r="K426" s="45">
        <v>11838.61</v>
      </c>
      <c r="L426" s="46">
        <v>12825.16</v>
      </c>
      <c r="M426" s="117"/>
      <c r="N426" s="119">
        <v>11838.61</v>
      </c>
      <c r="O426" s="119">
        <v>5631.45</v>
      </c>
      <c r="P426" s="119"/>
      <c r="Q426" s="119">
        <v>13838.82</v>
      </c>
      <c r="R426" s="119">
        <v>12852.27</v>
      </c>
      <c r="S426" s="47"/>
    </row>
    <row r="427" spans="1:19" ht="9" customHeight="1" x14ac:dyDescent="0.2">
      <c r="A427" s="493"/>
      <c r="B427" s="493"/>
      <c r="C427" s="48" t="s">
        <v>4</v>
      </c>
      <c r="D427" s="49">
        <v>2</v>
      </c>
      <c r="E427" s="50">
        <v>10904008</v>
      </c>
      <c r="F427" s="50">
        <v>0</v>
      </c>
      <c r="G427" s="50">
        <v>0</v>
      </c>
      <c r="H427" s="50">
        <v>12018738</v>
      </c>
      <c r="I427" s="50">
        <v>0</v>
      </c>
      <c r="J427" s="51">
        <v>1910227</v>
      </c>
      <c r="K427" s="50">
        <v>22922745</v>
      </c>
      <c r="L427" s="73">
        <v>24832973</v>
      </c>
      <c r="M427" s="118"/>
      <c r="N427" s="120">
        <v>22922745</v>
      </c>
      <c r="O427" s="120">
        <v>10904008</v>
      </c>
      <c r="P427" s="120">
        <v>0</v>
      </c>
      <c r="Q427" s="120">
        <v>26795692</v>
      </c>
      <c r="R427" s="120">
        <v>24885465</v>
      </c>
      <c r="S427" s="47"/>
    </row>
    <row r="428" spans="1:19" ht="12.75" customHeight="1" x14ac:dyDescent="0.2">
      <c r="A428" s="511">
        <v>36100</v>
      </c>
      <c r="B428" s="511">
        <v>36311</v>
      </c>
      <c r="C428" s="53" t="s">
        <v>3</v>
      </c>
      <c r="D428" s="54">
        <v>3</v>
      </c>
      <c r="E428" s="55">
        <v>5853.52</v>
      </c>
      <c r="F428" s="55">
        <v>0</v>
      </c>
      <c r="G428" s="55">
        <v>0</v>
      </c>
      <c r="H428" s="55">
        <v>6207.16</v>
      </c>
      <c r="I428" s="55">
        <v>0</v>
      </c>
      <c r="J428" s="55">
        <v>1005.06</v>
      </c>
      <c r="K428" s="56">
        <v>12060.68</v>
      </c>
      <c r="L428" s="46">
        <v>13065.74</v>
      </c>
      <c r="M428" s="117"/>
      <c r="N428" s="119">
        <v>12060.68</v>
      </c>
      <c r="O428" s="119">
        <v>5853.52</v>
      </c>
      <c r="P428" s="119"/>
      <c r="Q428" s="119">
        <v>14119.37</v>
      </c>
      <c r="R428" s="119">
        <v>13114.31</v>
      </c>
      <c r="S428" s="47"/>
    </row>
    <row r="429" spans="1:19" ht="9" customHeight="1" x14ac:dyDescent="0.2">
      <c r="A429" s="511"/>
      <c r="B429" s="511"/>
      <c r="C429" s="48" t="s">
        <v>4</v>
      </c>
      <c r="D429" s="49">
        <v>8</v>
      </c>
      <c r="E429" s="50">
        <v>11333995</v>
      </c>
      <c r="F429" s="50">
        <v>0</v>
      </c>
      <c r="G429" s="50">
        <v>0</v>
      </c>
      <c r="H429" s="50">
        <v>12018738</v>
      </c>
      <c r="I429" s="50">
        <v>0</v>
      </c>
      <c r="J429" s="51">
        <v>1946068</v>
      </c>
      <c r="K429" s="50">
        <v>23352733</v>
      </c>
      <c r="L429" s="73">
        <v>25298800</v>
      </c>
      <c r="M429" s="118"/>
      <c r="N429" s="120">
        <v>23352733</v>
      </c>
      <c r="O429" s="120">
        <v>11333995</v>
      </c>
      <c r="P429" s="120">
        <v>0</v>
      </c>
      <c r="Q429" s="120">
        <v>27338913</v>
      </c>
      <c r="R429" s="120">
        <v>25392845</v>
      </c>
      <c r="S429" s="47"/>
    </row>
    <row r="430" spans="1:19" ht="12.75" customHeight="1" x14ac:dyDescent="0.2">
      <c r="A430" s="511"/>
      <c r="B430" s="511"/>
      <c r="C430" s="53" t="s">
        <v>3</v>
      </c>
      <c r="D430" s="54">
        <v>9</v>
      </c>
      <c r="E430" s="55">
        <v>6689.15</v>
      </c>
      <c r="F430" s="55">
        <v>0</v>
      </c>
      <c r="G430" s="55">
        <v>0</v>
      </c>
      <c r="H430" s="55">
        <v>6207.16</v>
      </c>
      <c r="I430" s="55">
        <v>0</v>
      </c>
      <c r="J430" s="55">
        <v>1074.69</v>
      </c>
      <c r="K430" s="56">
        <v>12896.31</v>
      </c>
      <c r="L430" s="46">
        <v>13971</v>
      </c>
      <c r="M430" s="117"/>
      <c r="N430" s="119">
        <v>12896.31</v>
      </c>
      <c r="O430" s="119">
        <v>6689.15</v>
      </c>
      <c r="P430" s="119"/>
      <c r="Q430" s="119">
        <v>15175.05</v>
      </c>
      <c r="R430" s="119">
        <v>14100.36</v>
      </c>
      <c r="S430" s="47"/>
    </row>
    <row r="431" spans="1:19" ht="9" customHeight="1" x14ac:dyDescent="0.2">
      <c r="A431" s="511"/>
      <c r="B431" s="511"/>
      <c r="C431" s="48" t="s">
        <v>4</v>
      </c>
      <c r="D431" s="49">
        <v>14</v>
      </c>
      <c r="E431" s="50">
        <v>12952000</v>
      </c>
      <c r="F431" s="50">
        <v>0</v>
      </c>
      <c r="G431" s="50">
        <v>0</v>
      </c>
      <c r="H431" s="50">
        <v>12018738</v>
      </c>
      <c r="I431" s="50">
        <v>0</v>
      </c>
      <c r="J431" s="51">
        <v>2080890</v>
      </c>
      <c r="K431" s="50">
        <v>24970738</v>
      </c>
      <c r="L431" s="73">
        <v>27051628</v>
      </c>
      <c r="M431" s="118"/>
      <c r="N431" s="120">
        <v>24970738</v>
      </c>
      <c r="O431" s="120">
        <v>12952000</v>
      </c>
      <c r="P431" s="120">
        <v>0</v>
      </c>
      <c r="Q431" s="120">
        <v>29382994</v>
      </c>
      <c r="R431" s="120">
        <v>27302104</v>
      </c>
      <c r="S431" s="47"/>
    </row>
    <row r="432" spans="1:19" ht="12.75" customHeight="1" x14ac:dyDescent="0.2">
      <c r="A432" s="511"/>
      <c r="B432" s="511"/>
      <c r="C432" s="53" t="s">
        <v>3</v>
      </c>
      <c r="D432" s="54">
        <v>15</v>
      </c>
      <c r="E432" s="55">
        <v>7472.61</v>
      </c>
      <c r="F432" s="55">
        <v>0</v>
      </c>
      <c r="G432" s="55">
        <v>0</v>
      </c>
      <c r="H432" s="55">
        <v>6207.16</v>
      </c>
      <c r="I432" s="55">
        <v>0</v>
      </c>
      <c r="J432" s="55">
        <v>1139.98</v>
      </c>
      <c r="K432" s="56">
        <v>13679.77</v>
      </c>
      <c r="L432" s="46">
        <v>14819.75</v>
      </c>
      <c r="M432" s="117"/>
      <c r="N432" s="119">
        <v>13679.77</v>
      </c>
      <c r="O432" s="119">
        <v>7472.61</v>
      </c>
      <c r="P432" s="119"/>
      <c r="Q432" s="119">
        <v>16164.82</v>
      </c>
      <c r="R432" s="119">
        <v>15024.84</v>
      </c>
      <c r="S432" s="47"/>
    </row>
    <row r="433" spans="1:19" ht="9" customHeight="1" x14ac:dyDescent="0.2">
      <c r="A433" s="511"/>
      <c r="B433" s="511"/>
      <c r="C433" s="48" t="s">
        <v>4</v>
      </c>
      <c r="D433" s="49">
        <v>20</v>
      </c>
      <c r="E433" s="50">
        <v>14468991</v>
      </c>
      <c r="F433" s="50">
        <v>0</v>
      </c>
      <c r="G433" s="50">
        <v>0</v>
      </c>
      <c r="H433" s="50">
        <v>12018738</v>
      </c>
      <c r="I433" s="50">
        <v>0</v>
      </c>
      <c r="J433" s="51">
        <v>2207309</v>
      </c>
      <c r="K433" s="50">
        <v>26487728</v>
      </c>
      <c r="L433" s="73">
        <v>28695037</v>
      </c>
      <c r="M433" s="118"/>
      <c r="N433" s="120">
        <v>26487728</v>
      </c>
      <c r="O433" s="120">
        <v>14468991</v>
      </c>
      <c r="P433" s="120">
        <v>0</v>
      </c>
      <c r="Q433" s="120">
        <v>31299456</v>
      </c>
      <c r="R433" s="120">
        <v>29092147</v>
      </c>
      <c r="S433" s="47"/>
    </row>
    <row r="434" spans="1:19" ht="12.75" customHeight="1" x14ac:dyDescent="0.2">
      <c r="A434" s="511"/>
      <c r="B434" s="511"/>
      <c r="C434" s="53" t="s">
        <v>3</v>
      </c>
      <c r="D434" s="54">
        <v>21</v>
      </c>
      <c r="E434" s="55">
        <v>8237.49</v>
      </c>
      <c r="F434" s="55">
        <v>0</v>
      </c>
      <c r="G434" s="55">
        <v>0</v>
      </c>
      <c r="H434" s="55">
        <v>6207.16</v>
      </c>
      <c r="I434" s="55">
        <v>0</v>
      </c>
      <c r="J434" s="55">
        <v>1203.72</v>
      </c>
      <c r="K434" s="56">
        <v>14444.65</v>
      </c>
      <c r="L434" s="46">
        <v>15648.37</v>
      </c>
      <c r="M434" s="117"/>
      <c r="N434" s="119">
        <v>14444.65</v>
      </c>
      <c r="O434" s="119">
        <v>8237.49</v>
      </c>
      <c r="P434" s="119"/>
      <c r="Q434" s="119">
        <v>17131.12</v>
      </c>
      <c r="R434" s="119">
        <v>15927.4</v>
      </c>
      <c r="S434" s="47"/>
    </row>
    <row r="435" spans="1:19" ht="9" customHeight="1" x14ac:dyDescent="0.2">
      <c r="A435" s="511"/>
      <c r="B435" s="511"/>
      <c r="C435" s="48" t="s">
        <v>4</v>
      </c>
      <c r="D435" s="49">
        <v>27</v>
      </c>
      <c r="E435" s="50">
        <v>15950005</v>
      </c>
      <c r="F435" s="50">
        <v>0</v>
      </c>
      <c r="G435" s="50">
        <v>0</v>
      </c>
      <c r="H435" s="50">
        <v>12018738</v>
      </c>
      <c r="I435" s="50">
        <v>0</v>
      </c>
      <c r="J435" s="51">
        <v>2330727</v>
      </c>
      <c r="K435" s="50">
        <v>27968742</v>
      </c>
      <c r="L435" s="73">
        <v>30299469</v>
      </c>
      <c r="M435" s="118"/>
      <c r="N435" s="120">
        <v>27968742</v>
      </c>
      <c r="O435" s="120">
        <v>15950005</v>
      </c>
      <c r="P435" s="120">
        <v>0</v>
      </c>
      <c r="Q435" s="120">
        <v>33170474</v>
      </c>
      <c r="R435" s="120">
        <v>30839747</v>
      </c>
      <c r="S435" s="47"/>
    </row>
    <row r="436" spans="1:19" ht="12.75" customHeight="1" x14ac:dyDescent="0.2">
      <c r="A436" s="511"/>
      <c r="B436" s="511"/>
      <c r="C436" s="53" t="s">
        <v>3</v>
      </c>
      <c r="D436" s="54">
        <v>28</v>
      </c>
      <c r="E436" s="55">
        <v>8805.07</v>
      </c>
      <c r="F436" s="55">
        <v>0</v>
      </c>
      <c r="G436" s="55">
        <v>0</v>
      </c>
      <c r="H436" s="55">
        <v>6207.16</v>
      </c>
      <c r="I436" s="55">
        <v>0</v>
      </c>
      <c r="J436" s="55">
        <v>1251.02</v>
      </c>
      <c r="K436" s="56">
        <v>15012.23</v>
      </c>
      <c r="L436" s="46">
        <v>16263.25</v>
      </c>
      <c r="M436" s="117"/>
      <c r="N436" s="119">
        <v>15012.23</v>
      </c>
      <c r="O436" s="119">
        <v>8805.07</v>
      </c>
      <c r="P436" s="119"/>
      <c r="Q436" s="119">
        <v>17848.16</v>
      </c>
      <c r="R436" s="119">
        <v>16597.14</v>
      </c>
      <c r="S436" s="47"/>
    </row>
    <row r="437" spans="1:19" ht="9" customHeight="1" x14ac:dyDescent="0.2">
      <c r="A437" s="511"/>
      <c r="B437" s="511"/>
      <c r="C437" s="48" t="s">
        <v>4</v>
      </c>
      <c r="D437" s="49">
        <v>34</v>
      </c>
      <c r="E437" s="50">
        <v>17048993</v>
      </c>
      <c r="F437" s="50">
        <v>0</v>
      </c>
      <c r="G437" s="50">
        <v>0</v>
      </c>
      <c r="H437" s="50">
        <v>12018738</v>
      </c>
      <c r="I437" s="50">
        <v>0</v>
      </c>
      <c r="J437" s="51">
        <v>2422312</v>
      </c>
      <c r="K437" s="50">
        <v>29067731</v>
      </c>
      <c r="L437" s="73">
        <v>31490043</v>
      </c>
      <c r="M437" s="118"/>
      <c r="N437" s="120">
        <v>29067731</v>
      </c>
      <c r="O437" s="120">
        <v>17048993</v>
      </c>
      <c r="P437" s="120">
        <v>0</v>
      </c>
      <c r="Q437" s="120">
        <v>34558857</v>
      </c>
      <c r="R437" s="120">
        <v>32136544</v>
      </c>
      <c r="S437" s="47"/>
    </row>
    <row r="438" spans="1:19" ht="12.75" customHeight="1" x14ac:dyDescent="0.2">
      <c r="A438" s="511"/>
      <c r="B438" s="511"/>
      <c r="C438" s="53" t="s">
        <v>3</v>
      </c>
      <c r="D438" s="54">
        <v>35</v>
      </c>
      <c r="E438" s="55">
        <v>9216.69</v>
      </c>
      <c r="F438" s="55">
        <v>0</v>
      </c>
      <c r="G438" s="55">
        <v>0</v>
      </c>
      <c r="H438" s="55">
        <v>6207.16</v>
      </c>
      <c r="I438" s="55">
        <v>0</v>
      </c>
      <c r="J438" s="55">
        <v>1285.32</v>
      </c>
      <c r="K438" s="56">
        <v>15423.85</v>
      </c>
      <c r="L438" s="46">
        <v>16709.169999999998</v>
      </c>
      <c r="M438" s="117"/>
      <c r="N438" s="119">
        <v>15423.85</v>
      </c>
      <c r="O438" s="119">
        <v>9216.69</v>
      </c>
      <c r="P438" s="119"/>
      <c r="Q438" s="119">
        <v>18368.169999999998</v>
      </c>
      <c r="R438" s="119">
        <v>17082.849999999999</v>
      </c>
      <c r="S438" s="47"/>
    </row>
    <row r="439" spans="1:19" ht="9" customHeight="1" x14ac:dyDescent="0.2">
      <c r="A439" s="512"/>
      <c r="B439" s="512"/>
      <c r="C439" s="58" t="s">
        <v>4</v>
      </c>
      <c r="D439" s="59"/>
      <c r="E439" s="61">
        <v>17846000</v>
      </c>
      <c r="F439" s="61">
        <v>0</v>
      </c>
      <c r="G439" s="61">
        <v>0</v>
      </c>
      <c r="H439" s="61">
        <v>12018738</v>
      </c>
      <c r="I439" s="61">
        <v>0</v>
      </c>
      <c r="J439" s="60">
        <v>2488727</v>
      </c>
      <c r="K439" s="61">
        <v>29864738</v>
      </c>
      <c r="L439" s="73">
        <v>32353465</v>
      </c>
      <c r="M439" s="118"/>
      <c r="N439" s="120">
        <v>29864738</v>
      </c>
      <c r="O439" s="120">
        <v>17846000</v>
      </c>
      <c r="P439" s="120">
        <v>0</v>
      </c>
      <c r="Q439" s="120">
        <v>35565737</v>
      </c>
      <c r="R439" s="120">
        <v>33077010</v>
      </c>
      <c r="S439" s="47"/>
    </row>
    <row r="440" spans="1:19" ht="12.75" customHeight="1" x14ac:dyDescent="0.2">
      <c r="A440" s="492">
        <v>36312</v>
      </c>
      <c r="B440" s="492">
        <v>36707</v>
      </c>
      <c r="C440" s="42" t="s">
        <v>3</v>
      </c>
      <c r="D440" s="43">
        <v>0</v>
      </c>
      <c r="E440" s="44">
        <v>5804.98</v>
      </c>
      <c r="F440" s="44">
        <v>0</v>
      </c>
      <c r="G440" s="44">
        <v>0</v>
      </c>
      <c r="H440" s="44">
        <v>6207.16</v>
      </c>
      <c r="I440" s="44">
        <v>0</v>
      </c>
      <c r="J440" s="44">
        <v>1001.01</v>
      </c>
      <c r="K440" s="45">
        <v>12012.14</v>
      </c>
      <c r="L440" s="46">
        <v>13013.15</v>
      </c>
      <c r="M440" s="117"/>
      <c r="N440" s="119">
        <v>12012.14</v>
      </c>
      <c r="O440" s="119">
        <v>5804.98</v>
      </c>
      <c r="P440" s="119"/>
      <c r="Q440" s="119">
        <v>14058.05</v>
      </c>
      <c r="R440" s="119">
        <v>13057.04</v>
      </c>
      <c r="S440" s="47"/>
    </row>
    <row r="441" spans="1:19" ht="9" customHeight="1" x14ac:dyDescent="0.2">
      <c r="A441" s="493"/>
      <c r="B441" s="493"/>
      <c r="C441" s="48" t="s">
        <v>4</v>
      </c>
      <c r="D441" s="49">
        <v>2</v>
      </c>
      <c r="E441" s="50">
        <v>11240009</v>
      </c>
      <c r="F441" s="50">
        <v>0</v>
      </c>
      <c r="G441" s="50">
        <v>0</v>
      </c>
      <c r="H441" s="50">
        <v>12018738</v>
      </c>
      <c r="I441" s="50">
        <v>0</v>
      </c>
      <c r="J441" s="51">
        <v>1938226</v>
      </c>
      <c r="K441" s="50">
        <v>23258746</v>
      </c>
      <c r="L441" s="73">
        <v>25196972</v>
      </c>
      <c r="M441" s="118"/>
      <c r="N441" s="120">
        <v>23258746</v>
      </c>
      <c r="O441" s="120">
        <v>11240009</v>
      </c>
      <c r="P441" s="120">
        <v>0</v>
      </c>
      <c r="Q441" s="120">
        <v>27220180</v>
      </c>
      <c r="R441" s="120">
        <v>25281955</v>
      </c>
      <c r="S441" s="47"/>
    </row>
    <row r="442" spans="1:19" ht="12.75" customHeight="1" x14ac:dyDescent="0.2">
      <c r="A442" s="511">
        <v>36312</v>
      </c>
      <c r="B442" s="511">
        <v>36707</v>
      </c>
      <c r="C442" s="53" t="s">
        <v>3</v>
      </c>
      <c r="D442" s="54">
        <v>3</v>
      </c>
      <c r="E442" s="55">
        <v>6033.25</v>
      </c>
      <c r="F442" s="55">
        <v>0</v>
      </c>
      <c r="G442" s="55">
        <v>0</v>
      </c>
      <c r="H442" s="55">
        <v>6207.16</v>
      </c>
      <c r="I442" s="55">
        <v>0</v>
      </c>
      <c r="J442" s="55">
        <v>1020.03</v>
      </c>
      <c r="K442" s="56">
        <v>12240.41</v>
      </c>
      <c r="L442" s="46">
        <v>13260.44</v>
      </c>
      <c r="M442" s="117"/>
      <c r="N442" s="119">
        <v>12240.41</v>
      </c>
      <c r="O442" s="119">
        <v>6033.25</v>
      </c>
      <c r="P442" s="119"/>
      <c r="Q442" s="119">
        <v>14346.43</v>
      </c>
      <c r="R442" s="119">
        <v>13326.4</v>
      </c>
      <c r="S442" s="47"/>
    </row>
    <row r="443" spans="1:19" ht="9" customHeight="1" x14ac:dyDescent="0.2">
      <c r="A443" s="511"/>
      <c r="B443" s="511"/>
      <c r="C443" s="48" t="s">
        <v>4</v>
      </c>
      <c r="D443" s="49">
        <v>8</v>
      </c>
      <c r="E443" s="50">
        <v>11682001</v>
      </c>
      <c r="F443" s="50">
        <v>0</v>
      </c>
      <c r="G443" s="50">
        <v>0</v>
      </c>
      <c r="H443" s="50">
        <v>12018738</v>
      </c>
      <c r="I443" s="50">
        <v>0</v>
      </c>
      <c r="J443" s="51">
        <v>1975053</v>
      </c>
      <c r="K443" s="50">
        <v>23700739</v>
      </c>
      <c r="L443" s="73">
        <v>25675792</v>
      </c>
      <c r="M443" s="118"/>
      <c r="N443" s="120">
        <v>23700739</v>
      </c>
      <c r="O443" s="120">
        <v>11682001</v>
      </c>
      <c r="P443" s="120">
        <v>0</v>
      </c>
      <c r="Q443" s="120">
        <v>27778562</v>
      </c>
      <c r="R443" s="120">
        <v>25803509</v>
      </c>
      <c r="S443" s="47"/>
    </row>
    <row r="444" spans="1:19" ht="12.75" customHeight="1" x14ac:dyDescent="0.2">
      <c r="A444" s="511"/>
      <c r="B444" s="511"/>
      <c r="C444" s="53" t="s">
        <v>3</v>
      </c>
      <c r="D444" s="54">
        <v>9</v>
      </c>
      <c r="E444" s="55">
        <v>6881.27</v>
      </c>
      <c r="F444" s="55">
        <v>0</v>
      </c>
      <c r="G444" s="55">
        <v>0</v>
      </c>
      <c r="H444" s="55">
        <v>6207.16</v>
      </c>
      <c r="I444" s="55">
        <v>0</v>
      </c>
      <c r="J444" s="55">
        <v>1090.7</v>
      </c>
      <c r="K444" s="56">
        <v>13088.43</v>
      </c>
      <c r="L444" s="46">
        <v>14179.13</v>
      </c>
      <c r="M444" s="117"/>
      <c r="N444" s="119">
        <v>13088.43</v>
      </c>
      <c r="O444" s="119">
        <v>6881.27</v>
      </c>
      <c r="P444" s="119"/>
      <c r="Q444" s="119">
        <v>15417.76</v>
      </c>
      <c r="R444" s="119">
        <v>14327.06</v>
      </c>
      <c r="S444" s="47"/>
    </row>
    <row r="445" spans="1:19" ht="9" customHeight="1" x14ac:dyDescent="0.2">
      <c r="A445" s="511"/>
      <c r="B445" s="511"/>
      <c r="C445" s="48" t="s">
        <v>4</v>
      </c>
      <c r="D445" s="49">
        <v>14</v>
      </c>
      <c r="E445" s="50">
        <v>13323997</v>
      </c>
      <c r="F445" s="50">
        <v>0</v>
      </c>
      <c r="G445" s="50">
        <v>0</v>
      </c>
      <c r="H445" s="50">
        <v>12018738</v>
      </c>
      <c r="I445" s="50">
        <v>0</v>
      </c>
      <c r="J445" s="51">
        <v>2111890</v>
      </c>
      <c r="K445" s="50">
        <v>25342734</v>
      </c>
      <c r="L445" s="73">
        <v>27454624</v>
      </c>
      <c r="M445" s="118"/>
      <c r="N445" s="120">
        <v>25342734</v>
      </c>
      <c r="O445" s="120">
        <v>13323997</v>
      </c>
      <c r="P445" s="120">
        <v>0</v>
      </c>
      <c r="Q445" s="120">
        <v>29852946</v>
      </c>
      <c r="R445" s="120">
        <v>27741056</v>
      </c>
      <c r="S445" s="47"/>
    </row>
    <row r="446" spans="1:19" ht="12.75" customHeight="1" x14ac:dyDescent="0.2">
      <c r="A446" s="511"/>
      <c r="B446" s="511"/>
      <c r="C446" s="53" t="s">
        <v>3</v>
      </c>
      <c r="D446" s="54">
        <v>15</v>
      </c>
      <c r="E446" s="55">
        <v>7670.93</v>
      </c>
      <c r="F446" s="55">
        <v>0</v>
      </c>
      <c r="G446" s="55">
        <v>0</v>
      </c>
      <c r="H446" s="55">
        <v>6207.16</v>
      </c>
      <c r="I446" s="55">
        <v>0</v>
      </c>
      <c r="J446" s="55">
        <v>1156.51</v>
      </c>
      <c r="K446" s="56">
        <v>13878.09</v>
      </c>
      <c r="L446" s="46">
        <v>15034.6</v>
      </c>
      <c r="M446" s="117"/>
      <c r="N446" s="119">
        <v>13878.09</v>
      </c>
      <c r="O446" s="119">
        <v>7670.93</v>
      </c>
      <c r="P446" s="119"/>
      <c r="Q446" s="119">
        <v>16415.37</v>
      </c>
      <c r="R446" s="119">
        <v>15258.86</v>
      </c>
      <c r="S446" s="47"/>
    </row>
    <row r="447" spans="1:19" ht="9" customHeight="1" x14ac:dyDescent="0.2">
      <c r="A447" s="511"/>
      <c r="B447" s="511"/>
      <c r="C447" s="48" t="s">
        <v>4</v>
      </c>
      <c r="D447" s="49">
        <v>20</v>
      </c>
      <c r="E447" s="50">
        <v>14852992</v>
      </c>
      <c r="F447" s="50">
        <v>0</v>
      </c>
      <c r="G447" s="50">
        <v>0</v>
      </c>
      <c r="H447" s="50">
        <v>12018738</v>
      </c>
      <c r="I447" s="50">
        <v>0</v>
      </c>
      <c r="J447" s="51">
        <v>2239316</v>
      </c>
      <c r="K447" s="50">
        <v>26871729</v>
      </c>
      <c r="L447" s="73">
        <v>29111045</v>
      </c>
      <c r="M447" s="118"/>
      <c r="N447" s="120">
        <v>26871729</v>
      </c>
      <c r="O447" s="120">
        <v>14852992</v>
      </c>
      <c r="P447" s="120">
        <v>0</v>
      </c>
      <c r="Q447" s="120">
        <v>31784588</v>
      </c>
      <c r="R447" s="120">
        <v>29545273</v>
      </c>
      <c r="S447" s="47"/>
    </row>
    <row r="448" spans="1:19" ht="12.75" customHeight="1" x14ac:dyDescent="0.2">
      <c r="A448" s="511"/>
      <c r="B448" s="511"/>
      <c r="C448" s="53" t="s">
        <v>3</v>
      </c>
      <c r="D448" s="54">
        <v>21</v>
      </c>
      <c r="E448" s="55">
        <v>8448.2000000000007</v>
      </c>
      <c r="F448" s="55">
        <v>0</v>
      </c>
      <c r="G448" s="55">
        <v>0</v>
      </c>
      <c r="H448" s="55">
        <v>6207.16</v>
      </c>
      <c r="I448" s="55">
        <v>0</v>
      </c>
      <c r="J448" s="55">
        <v>1221.28</v>
      </c>
      <c r="K448" s="56">
        <v>14655.36</v>
      </c>
      <c r="L448" s="46">
        <v>15876.64</v>
      </c>
      <c r="M448" s="117"/>
      <c r="N448" s="119">
        <v>14655.36</v>
      </c>
      <c r="O448" s="119">
        <v>8448.2000000000007</v>
      </c>
      <c r="P448" s="119"/>
      <c r="Q448" s="119">
        <v>17397.32</v>
      </c>
      <c r="R448" s="119">
        <v>16176.04</v>
      </c>
      <c r="S448" s="47"/>
    </row>
    <row r="449" spans="1:19" ht="9" customHeight="1" x14ac:dyDescent="0.2">
      <c r="A449" s="511"/>
      <c r="B449" s="511"/>
      <c r="C449" s="48" t="s">
        <v>4</v>
      </c>
      <c r="D449" s="49">
        <v>27</v>
      </c>
      <c r="E449" s="50">
        <v>16357996</v>
      </c>
      <c r="F449" s="50">
        <v>0</v>
      </c>
      <c r="G449" s="50">
        <v>0</v>
      </c>
      <c r="H449" s="50">
        <v>12018738</v>
      </c>
      <c r="I449" s="50">
        <v>0</v>
      </c>
      <c r="J449" s="51">
        <v>2364728</v>
      </c>
      <c r="K449" s="50">
        <v>28376734</v>
      </c>
      <c r="L449" s="73">
        <v>30741462</v>
      </c>
      <c r="M449" s="118"/>
      <c r="N449" s="120">
        <v>28376734</v>
      </c>
      <c r="O449" s="120">
        <v>16357996</v>
      </c>
      <c r="P449" s="120">
        <v>0</v>
      </c>
      <c r="Q449" s="120">
        <v>33685909</v>
      </c>
      <c r="R449" s="120">
        <v>31321181</v>
      </c>
      <c r="S449" s="47"/>
    </row>
    <row r="450" spans="1:19" ht="12.75" customHeight="1" x14ac:dyDescent="0.2">
      <c r="A450" s="511"/>
      <c r="B450" s="511"/>
      <c r="C450" s="53" t="s">
        <v>3</v>
      </c>
      <c r="D450" s="54">
        <v>28</v>
      </c>
      <c r="E450" s="55">
        <v>9028.18</v>
      </c>
      <c r="F450" s="55">
        <v>0</v>
      </c>
      <c r="G450" s="55">
        <v>0</v>
      </c>
      <c r="H450" s="55">
        <v>6207.16</v>
      </c>
      <c r="I450" s="55">
        <v>0</v>
      </c>
      <c r="J450" s="55">
        <v>1269.6099999999999</v>
      </c>
      <c r="K450" s="56">
        <v>15235.34</v>
      </c>
      <c r="L450" s="46">
        <v>16504.95</v>
      </c>
      <c r="M450" s="117"/>
      <c r="N450" s="119">
        <v>15235.34</v>
      </c>
      <c r="O450" s="119">
        <v>9028.18</v>
      </c>
      <c r="P450" s="119"/>
      <c r="Q450" s="119">
        <v>18130.02</v>
      </c>
      <c r="R450" s="119">
        <v>16860.41</v>
      </c>
      <c r="S450" s="47"/>
    </row>
    <row r="451" spans="1:19" ht="9" customHeight="1" x14ac:dyDescent="0.2">
      <c r="A451" s="511"/>
      <c r="B451" s="511"/>
      <c r="C451" s="48" t="s">
        <v>4</v>
      </c>
      <c r="D451" s="49">
        <v>34</v>
      </c>
      <c r="E451" s="50">
        <v>17480994</v>
      </c>
      <c r="F451" s="50">
        <v>0</v>
      </c>
      <c r="G451" s="50">
        <v>0</v>
      </c>
      <c r="H451" s="50">
        <v>12018738</v>
      </c>
      <c r="I451" s="50">
        <v>0</v>
      </c>
      <c r="J451" s="51">
        <v>2458308</v>
      </c>
      <c r="K451" s="50">
        <v>29499732</v>
      </c>
      <c r="L451" s="73">
        <v>31958040</v>
      </c>
      <c r="M451" s="118"/>
      <c r="N451" s="120">
        <v>29499732</v>
      </c>
      <c r="O451" s="120">
        <v>17480994</v>
      </c>
      <c r="P451" s="120">
        <v>0</v>
      </c>
      <c r="Q451" s="120">
        <v>35104614</v>
      </c>
      <c r="R451" s="120">
        <v>32646306</v>
      </c>
      <c r="S451" s="47"/>
    </row>
    <row r="452" spans="1:19" ht="12.75" customHeight="1" x14ac:dyDescent="0.2">
      <c r="A452" s="511"/>
      <c r="B452" s="511"/>
      <c r="C452" s="53" t="s">
        <v>3</v>
      </c>
      <c r="D452" s="54">
        <v>35</v>
      </c>
      <c r="E452" s="55">
        <v>9446</v>
      </c>
      <c r="F452" s="55">
        <v>0</v>
      </c>
      <c r="G452" s="55">
        <v>0</v>
      </c>
      <c r="H452" s="55">
        <v>6207.16</v>
      </c>
      <c r="I452" s="55">
        <v>0</v>
      </c>
      <c r="J452" s="55">
        <v>1304.43</v>
      </c>
      <c r="K452" s="56">
        <v>15653.16</v>
      </c>
      <c r="L452" s="46">
        <v>16957.59</v>
      </c>
      <c r="M452" s="117"/>
      <c r="N452" s="119">
        <v>15653.16</v>
      </c>
      <c r="O452" s="119">
        <v>9446</v>
      </c>
      <c r="P452" s="119"/>
      <c r="Q452" s="119">
        <v>18657.87</v>
      </c>
      <c r="R452" s="119">
        <v>17353.439999999999</v>
      </c>
      <c r="S452" s="47"/>
    </row>
    <row r="453" spans="1:19" ht="9" customHeight="1" x14ac:dyDescent="0.2">
      <c r="A453" s="512"/>
      <c r="B453" s="512"/>
      <c r="C453" s="58" t="s">
        <v>4</v>
      </c>
      <c r="D453" s="59"/>
      <c r="E453" s="61">
        <v>18290006</v>
      </c>
      <c r="F453" s="61">
        <v>0</v>
      </c>
      <c r="G453" s="61">
        <v>0</v>
      </c>
      <c r="H453" s="61">
        <v>12018738</v>
      </c>
      <c r="I453" s="61">
        <v>0</v>
      </c>
      <c r="J453" s="60">
        <v>2525729</v>
      </c>
      <c r="K453" s="61">
        <v>30308744</v>
      </c>
      <c r="L453" s="73">
        <v>32834473</v>
      </c>
      <c r="M453" s="118"/>
      <c r="N453" s="120">
        <v>30308744</v>
      </c>
      <c r="O453" s="120">
        <v>18290006</v>
      </c>
      <c r="P453" s="120">
        <v>0</v>
      </c>
      <c r="Q453" s="120">
        <v>36126674</v>
      </c>
      <c r="R453" s="120">
        <v>33600945</v>
      </c>
      <c r="S453" s="47"/>
    </row>
    <row r="454" spans="1:19" ht="12.75" customHeight="1" x14ac:dyDescent="0.2">
      <c r="A454" s="492">
        <v>36708</v>
      </c>
      <c r="B454" s="492">
        <v>36769</v>
      </c>
      <c r="C454" s="42" t="s">
        <v>3</v>
      </c>
      <c r="D454" s="43">
        <v>0</v>
      </c>
      <c r="E454" s="44">
        <v>5947.52</v>
      </c>
      <c r="F454" s="44">
        <v>0</v>
      </c>
      <c r="G454" s="44">
        <v>0</v>
      </c>
      <c r="H454" s="44">
        <v>6207.16</v>
      </c>
      <c r="I454" s="44">
        <v>0</v>
      </c>
      <c r="J454" s="44">
        <v>1012.89</v>
      </c>
      <c r="K454" s="45">
        <v>12154.68</v>
      </c>
      <c r="L454" s="46">
        <v>13167.57</v>
      </c>
      <c r="M454" s="117"/>
      <c r="N454" s="119">
        <v>12154.68</v>
      </c>
      <c r="O454" s="119">
        <v>5947.52</v>
      </c>
      <c r="P454" s="119"/>
      <c r="Q454" s="119">
        <v>14238.12</v>
      </c>
      <c r="R454" s="119">
        <v>13225.23</v>
      </c>
      <c r="S454" s="47"/>
    </row>
    <row r="455" spans="1:19" ht="9" customHeight="1" x14ac:dyDescent="0.2">
      <c r="A455" s="493"/>
      <c r="B455" s="493"/>
      <c r="C455" s="48" t="s">
        <v>4</v>
      </c>
      <c r="D455" s="49">
        <v>2</v>
      </c>
      <c r="E455" s="50">
        <v>11516005</v>
      </c>
      <c r="F455" s="50">
        <v>0</v>
      </c>
      <c r="G455" s="50">
        <v>0</v>
      </c>
      <c r="H455" s="50">
        <v>12018738</v>
      </c>
      <c r="I455" s="50">
        <v>0</v>
      </c>
      <c r="J455" s="51">
        <v>1961229</v>
      </c>
      <c r="K455" s="50">
        <v>23534742</v>
      </c>
      <c r="L455" s="73">
        <v>25495971</v>
      </c>
      <c r="M455" s="118"/>
      <c r="N455" s="120">
        <v>23534742</v>
      </c>
      <c r="O455" s="120">
        <v>11516005</v>
      </c>
      <c r="P455" s="120">
        <v>0</v>
      </c>
      <c r="Q455" s="120">
        <v>27568845</v>
      </c>
      <c r="R455" s="120">
        <v>25607616</v>
      </c>
      <c r="S455" s="47"/>
    </row>
    <row r="456" spans="1:19" ht="12.75" customHeight="1" x14ac:dyDescent="0.2">
      <c r="A456" s="511">
        <v>36708</v>
      </c>
      <c r="B456" s="511">
        <v>36769</v>
      </c>
      <c r="C456" s="53" t="s">
        <v>3</v>
      </c>
      <c r="D456" s="54">
        <v>3</v>
      </c>
      <c r="E456" s="55">
        <v>6181.99</v>
      </c>
      <c r="F456" s="55">
        <v>0</v>
      </c>
      <c r="G456" s="55">
        <v>0</v>
      </c>
      <c r="H456" s="55">
        <v>6207.16</v>
      </c>
      <c r="I456" s="55">
        <v>0</v>
      </c>
      <c r="J456" s="55">
        <v>1032.43</v>
      </c>
      <c r="K456" s="56">
        <v>12389.15</v>
      </c>
      <c r="L456" s="46">
        <v>13421.58</v>
      </c>
      <c r="M456" s="117"/>
      <c r="N456" s="119">
        <v>12389.15</v>
      </c>
      <c r="O456" s="119">
        <v>6181.99</v>
      </c>
      <c r="P456" s="119"/>
      <c r="Q456" s="119">
        <v>14534.34</v>
      </c>
      <c r="R456" s="119">
        <v>13501.91</v>
      </c>
      <c r="S456" s="47"/>
    </row>
    <row r="457" spans="1:19" ht="9" customHeight="1" x14ac:dyDescent="0.2">
      <c r="A457" s="511"/>
      <c r="B457" s="511"/>
      <c r="C457" s="48" t="s">
        <v>4</v>
      </c>
      <c r="D457" s="49">
        <v>8</v>
      </c>
      <c r="E457" s="50">
        <v>11970002</v>
      </c>
      <c r="F457" s="50">
        <v>0</v>
      </c>
      <c r="G457" s="50">
        <v>0</v>
      </c>
      <c r="H457" s="50">
        <v>12018738</v>
      </c>
      <c r="I457" s="50">
        <v>0</v>
      </c>
      <c r="J457" s="51">
        <v>1999063</v>
      </c>
      <c r="K457" s="50">
        <v>23988739</v>
      </c>
      <c r="L457" s="73">
        <v>25987803</v>
      </c>
      <c r="M457" s="118"/>
      <c r="N457" s="120">
        <v>23988739</v>
      </c>
      <c r="O457" s="120">
        <v>11970002</v>
      </c>
      <c r="P457" s="120">
        <v>0</v>
      </c>
      <c r="Q457" s="120">
        <v>28142407</v>
      </c>
      <c r="R457" s="120">
        <v>26143343</v>
      </c>
      <c r="S457" s="47"/>
    </row>
    <row r="458" spans="1:19" ht="12.75" customHeight="1" x14ac:dyDescent="0.2">
      <c r="A458" s="511"/>
      <c r="B458" s="511"/>
      <c r="C458" s="53" t="s">
        <v>3</v>
      </c>
      <c r="D458" s="54">
        <v>9</v>
      </c>
      <c r="E458" s="55">
        <v>7036.21</v>
      </c>
      <c r="F458" s="55">
        <v>0</v>
      </c>
      <c r="G458" s="55">
        <v>0</v>
      </c>
      <c r="H458" s="55">
        <v>6207.16</v>
      </c>
      <c r="I458" s="55">
        <v>0</v>
      </c>
      <c r="J458" s="55">
        <v>1103.6099999999999</v>
      </c>
      <c r="K458" s="56">
        <v>13243.37</v>
      </c>
      <c r="L458" s="46">
        <v>14346.98</v>
      </c>
      <c r="M458" s="117"/>
      <c r="N458" s="119">
        <v>13243.37</v>
      </c>
      <c r="O458" s="119">
        <v>7036.21</v>
      </c>
      <c r="P458" s="119"/>
      <c r="Q458" s="119">
        <v>15613.5</v>
      </c>
      <c r="R458" s="119">
        <v>14509.89</v>
      </c>
      <c r="S458" s="47"/>
    </row>
    <row r="459" spans="1:19" ht="9" customHeight="1" x14ac:dyDescent="0.2">
      <c r="A459" s="511"/>
      <c r="B459" s="511"/>
      <c r="C459" s="48" t="s">
        <v>4</v>
      </c>
      <c r="D459" s="49">
        <v>14</v>
      </c>
      <c r="E459" s="50">
        <v>13624002</v>
      </c>
      <c r="F459" s="50">
        <v>0</v>
      </c>
      <c r="G459" s="50">
        <v>0</v>
      </c>
      <c r="H459" s="50">
        <v>12018738</v>
      </c>
      <c r="I459" s="50">
        <v>0</v>
      </c>
      <c r="J459" s="51">
        <v>2136887</v>
      </c>
      <c r="K459" s="50">
        <v>25642740</v>
      </c>
      <c r="L459" s="73">
        <v>27779627</v>
      </c>
      <c r="M459" s="118"/>
      <c r="N459" s="120">
        <v>25642740</v>
      </c>
      <c r="O459" s="120">
        <v>13624002</v>
      </c>
      <c r="P459" s="120">
        <v>0</v>
      </c>
      <c r="Q459" s="120">
        <v>30231952</v>
      </c>
      <c r="R459" s="120">
        <v>28095065</v>
      </c>
      <c r="S459" s="47"/>
    </row>
    <row r="460" spans="1:19" ht="12.75" customHeight="1" x14ac:dyDescent="0.2">
      <c r="A460" s="511"/>
      <c r="B460" s="511"/>
      <c r="C460" s="53" t="s">
        <v>3</v>
      </c>
      <c r="D460" s="54">
        <v>15</v>
      </c>
      <c r="E460" s="55">
        <v>7838.27</v>
      </c>
      <c r="F460" s="55">
        <v>0</v>
      </c>
      <c r="G460" s="55">
        <v>0</v>
      </c>
      <c r="H460" s="55">
        <v>6207.16</v>
      </c>
      <c r="I460" s="55">
        <v>0</v>
      </c>
      <c r="J460" s="55">
        <v>1170.45</v>
      </c>
      <c r="K460" s="56">
        <v>14045.43</v>
      </c>
      <c r="L460" s="46">
        <v>15215.88</v>
      </c>
      <c r="M460" s="117"/>
      <c r="N460" s="119">
        <v>14045.43</v>
      </c>
      <c r="O460" s="119">
        <v>7838.27</v>
      </c>
      <c r="P460" s="119"/>
      <c r="Q460" s="119">
        <v>16626.77</v>
      </c>
      <c r="R460" s="119">
        <v>15456.32</v>
      </c>
      <c r="S460" s="47"/>
    </row>
    <row r="461" spans="1:19" ht="9" customHeight="1" x14ac:dyDescent="0.2">
      <c r="A461" s="511"/>
      <c r="B461" s="511"/>
      <c r="C461" s="48" t="s">
        <v>4</v>
      </c>
      <c r="D461" s="49">
        <v>20</v>
      </c>
      <c r="E461" s="50">
        <v>15177007</v>
      </c>
      <c r="F461" s="50">
        <v>0</v>
      </c>
      <c r="G461" s="50">
        <v>0</v>
      </c>
      <c r="H461" s="50">
        <v>12018738</v>
      </c>
      <c r="I461" s="50">
        <v>0</v>
      </c>
      <c r="J461" s="51">
        <v>2266307</v>
      </c>
      <c r="K461" s="50">
        <v>27195745</v>
      </c>
      <c r="L461" s="73">
        <v>29462052</v>
      </c>
      <c r="M461" s="118"/>
      <c r="N461" s="120">
        <v>27195745</v>
      </c>
      <c r="O461" s="120">
        <v>15177007</v>
      </c>
      <c r="P461" s="120">
        <v>0</v>
      </c>
      <c r="Q461" s="120">
        <v>32193916</v>
      </c>
      <c r="R461" s="120">
        <v>29927609</v>
      </c>
      <c r="S461" s="47"/>
    </row>
    <row r="462" spans="1:19" ht="12.75" customHeight="1" x14ac:dyDescent="0.2">
      <c r="A462" s="511"/>
      <c r="B462" s="511"/>
      <c r="C462" s="53" t="s">
        <v>3</v>
      </c>
      <c r="D462" s="54">
        <v>21</v>
      </c>
      <c r="E462" s="55">
        <v>8621.73</v>
      </c>
      <c r="F462" s="55">
        <v>0</v>
      </c>
      <c r="G462" s="55">
        <v>0</v>
      </c>
      <c r="H462" s="55">
        <v>6207.16</v>
      </c>
      <c r="I462" s="55">
        <v>0</v>
      </c>
      <c r="J462" s="55">
        <v>1235.74</v>
      </c>
      <c r="K462" s="56">
        <v>14828.89</v>
      </c>
      <c r="L462" s="46">
        <v>16064.63</v>
      </c>
      <c r="M462" s="117"/>
      <c r="N462" s="119">
        <v>14828.89</v>
      </c>
      <c r="O462" s="119">
        <v>8621.73</v>
      </c>
      <c r="P462" s="119"/>
      <c r="Q462" s="119">
        <v>17616.54</v>
      </c>
      <c r="R462" s="119">
        <v>16380.8</v>
      </c>
      <c r="S462" s="47"/>
    </row>
    <row r="463" spans="1:19" ht="9" customHeight="1" x14ac:dyDescent="0.2">
      <c r="A463" s="511"/>
      <c r="B463" s="511"/>
      <c r="C463" s="48" t="s">
        <v>4</v>
      </c>
      <c r="D463" s="49">
        <v>27</v>
      </c>
      <c r="E463" s="50">
        <v>16693997</v>
      </c>
      <c r="F463" s="50">
        <v>0</v>
      </c>
      <c r="G463" s="50">
        <v>0</v>
      </c>
      <c r="H463" s="50">
        <v>12018738</v>
      </c>
      <c r="I463" s="50">
        <v>0</v>
      </c>
      <c r="J463" s="51">
        <v>2392726</v>
      </c>
      <c r="K463" s="50">
        <v>28712735</v>
      </c>
      <c r="L463" s="73">
        <v>31105461</v>
      </c>
      <c r="M463" s="118"/>
      <c r="N463" s="120">
        <v>28712735</v>
      </c>
      <c r="O463" s="120">
        <v>16693997</v>
      </c>
      <c r="P463" s="120">
        <v>0</v>
      </c>
      <c r="Q463" s="120">
        <v>34110378</v>
      </c>
      <c r="R463" s="120">
        <v>31717652</v>
      </c>
      <c r="S463" s="47"/>
    </row>
    <row r="464" spans="1:19" ht="12.75" customHeight="1" x14ac:dyDescent="0.2">
      <c r="A464" s="511"/>
      <c r="B464" s="511"/>
      <c r="C464" s="53" t="s">
        <v>3</v>
      </c>
      <c r="D464" s="54">
        <v>28</v>
      </c>
      <c r="E464" s="55">
        <v>9214.11</v>
      </c>
      <c r="F464" s="55">
        <v>0</v>
      </c>
      <c r="G464" s="55">
        <v>0</v>
      </c>
      <c r="H464" s="55">
        <v>6207.16</v>
      </c>
      <c r="I464" s="55">
        <v>0</v>
      </c>
      <c r="J464" s="55">
        <v>1285.1099999999999</v>
      </c>
      <c r="K464" s="56">
        <v>15421.27</v>
      </c>
      <c r="L464" s="46">
        <v>16706.38</v>
      </c>
      <c r="M464" s="117"/>
      <c r="N464" s="119">
        <v>15421.27</v>
      </c>
      <c r="O464" s="119">
        <v>9214.11</v>
      </c>
      <c r="P464" s="119"/>
      <c r="Q464" s="119">
        <v>18364.919999999998</v>
      </c>
      <c r="R464" s="119">
        <v>17079.810000000001</v>
      </c>
      <c r="S464" s="47"/>
    </row>
    <row r="465" spans="1:19" ht="9" customHeight="1" x14ac:dyDescent="0.2">
      <c r="A465" s="511"/>
      <c r="B465" s="511"/>
      <c r="C465" s="48" t="s">
        <v>4</v>
      </c>
      <c r="D465" s="49">
        <v>34</v>
      </c>
      <c r="E465" s="50">
        <v>17841005</v>
      </c>
      <c r="F465" s="50">
        <v>0</v>
      </c>
      <c r="G465" s="50">
        <v>0</v>
      </c>
      <c r="H465" s="50">
        <v>12018738</v>
      </c>
      <c r="I465" s="50">
        <v>0</v>
      </c>
      <c r="J465" s="51">
        <v>2488320</v>
      </c>
      <c r="K465" s="50">
        <v>29859742</v>
      </c>
      <c r="L465" s="73">
        <v>32348062</v>
      </c>
      <c r="M465" s="118"/>
      <c r="N465" s="120">
        <v>29859742</v>
      </c>
      <c r="O465" s="120">
        <v>17841005</v>
      </c>
      <c r="P465" s="120">
        <v>0</v>
      </c>
      <c r="Q465" s="120">
        <v>35559444</v>
      </c>
      <c r="R465" s="120">
        <v>33071124</v>
      </c>
      <c r="S465" s="47"/>
    </row>
    <row r="466" spans="1:19" ht="12.75" customHeight="1" x14ac:dyDescent="0.2">
      <c r="A466" s="511"/>
      <c r="B466" s="511"/>
      <c r="C466" s="53" t="s">
        <v>3</v>
      </c>
      <c r="D466" s="54">
        <v>35</v>
      </c>
      <c r="E466" s="55">
        <v>9631.92</v>
      </c>
      <c r="F466" s="55">
        <v>0</v>
      </c>
      <c r="G466" s="55">
        <v>0</v>
      </c>
      <c r="H466" s="55">
        <v>6207.16</v>
      </c>
      <c r="I466" s="55">
        <v>0</v>
      </c>
      <c r="J466" s="55">
        <v>1319.92</v>
      </c>
      <c r="K466" s="56">
        <v>15839.08</v>
      </c>
      <c r="L466" s="46">
        <v>17159</v>
      </c>
      <c r="M466" s="117"/>
      <c r="N466" s="119">
        <v>15839.08</v>
      </c>
      <c r="O466" s="119">
        <v>9631.92</v>
      </c>
      <c r="P466" s="119"/>
      <c r="Q466" s="119">
        <v>18892.75</v>
      </c>
      <c r="R466" s="119">
        <v>17572.830000000002</v>
      </c>
      <c r="S466" s="47"/>
    </row>
    <row r="467" spans="1:19" ht="9" customHeight="1" x14ac:dyDescent="0.2">
      <c r="A467" s="512"/>
      <c r="B467" s="512"/>
      <c r="C467" s="58" t="s">
        <v>4</v>
      </c>
      <c r="D467" s="59"/>
      <c r="E467" s="61">
        <v>18649998</v>
      </c>
      <c r="F467" s="61">
        <v>0</v>
      </c>
      <c r="G467" s="61">
        <v>0</v>
      </c>
      <c r="H467" s="61">
        <v>12018738</v>
      </c>
      <c r="I467" s="61">
        <v>0</v>
      </c>
      <c r="J467" s="60">
        <v>2555721</v>
      </c>
      <c r="K467" s="61">
        <v>30668735</v>
      </c>
      <c r="L467" s="73">
        <v>33224457</v>
      </c>
      <c r="M467" s="118"/>
      <c r="N467" s="120">
        <v>30668735</v>
      </c>
      <c r="O467" s="120">
        <v>18649998</v>
      </c>
      <c r="P467" s="120">
        <v>0</v>
      </c>
      <c r="Q467" s="120">
        <v>36581465</v>
      </c>
      <c r="R467" s="120">
        <v>34025744</v>
      </c>
      <c r="S467" s="47"/>
    </row>
    <row r="468" spans="1:19" ht="12.75" customHeight="1" x14ac:dyDescent="0.2">
      <c r="A468" s="492">
        <v>36770</v>
      </c>
      <c r="B468" s="492">
        <v>36891</v>
      </c>
      <c r="C468" s="42" t="s">
        <v>3</v>
      </c>
      <c r="D468" s="43">
        <v>0</v>
      </c>
      <c r="E468" s="44">
        <v>5947.52</v>
      </c>
      <c r="F468" s="44">
        <v>0</v>
      </c>
      <c r="G468" s="44">
        <v>0</v>
      </c>
      <c r="H468" s="44">
        <v>6207.16</v>
      </c>
      <c r="I468" s="44">
        <v>0</v>
      </c>
      <c r="J468" s="44">
        <v>1012.89</v>
      </c>
      <c r="K468" s="45">
        <v>12154.68</v>
      </c>
      <c r="L468" s="46">
        <v>13167.57</v>
      </c>
      <c r="M468" s="117"/>
      <c r="N468" s="119">
        <v>12154.68</v>
      </c>
      <c r="O468" s="119">
        <v>5947.52</v>
      </c>
      <c r="P468" s="119"/>
      <c r="Q468" s="119">
        <v>14238.12</v>
      </c>
      <c r="R468" s="119">
        <v>13225.23</v>
      </c>
      <c r="S468" s="47"/>
    </row>
    <row r="469" spans="1:19" ht="9" customHeight="1" x14ac:dyDescent="0.2">
      <c r="A469" s="493"/>
      <c r="B469" s="493"/>
      <c r="C469" s="48" t="s">
        <v>4</v>
      </c>
      <c r="D469" s="49">
        <v>2</v>
      </c>
      <c r="E469" s="50">
        <v>11516005</v>
      </c>
      <c r="F469" s="50">
        <v>0</v>
      </c>
      <c r="G469" s="50">
        <v>0</v>
      </c>
      <c r="H469" s="50">
        <v>12018738</v>
      </c>
      <c r="I469" s="50">
        <v>0</v>
      </c>
      <c r="J469" s="51">
        <v>1961229</v>
      </c>
      <c r="K469" s="50">
        <v>23534742</v>
      </c>
      <c r="L469" s="73">
        <v>25495971</v>
      </c>
      <c r="M469" s="118"/>
      <c r="N469" s="120">
        <v>23534742</v>
      </c>
      <c r="O469" s="120">
        <v>11516005</v>
      </c>
      <c r="P469" s="120">
        <v>0</v>
      </c>
      <c r="Q469" s="120">
        <v>27568845</v>
      </c>
      <c r="R469" s="120">
        <v>25607616</v>
      </c>
      <c r="S469" s="47"/>
    </row>
    <row r="470" spans="1:19" ht="12.75" customHeight="1" x14ac:dyDescent="0.2">
      <c r="A470" s="511">
        <v>36770</v>
      </c>
      <c r="B470" s="511">
        <v>36891</v>
      </c>
      <c r="C470" s="53" t="s">
        <v>3</v>
      </c>
      <c r="D470" s="54">
        <v>3</v>
      </c>
      <c r="E470" s="55">
        <v>6181.99</v>
      </c>
      <c r="F470" s="55">
        <v>0</v>
      </c>
      <c r="G470" s="55">
        <v>0</v>
      </c>
      <c r="H470" s="55">
        <v>6207.16</v>
      </c>
      <c r="I470" s="55">
        <v>0</v>
      </c>
      <c r="J470" s="55">
        <v>1032.43</v>
      </c>
      <c r="K470" s="56">
        <v>12389.15</v>
      </c>
      <c r="L470" s="46">
        <v>13421.58</v>
      </c>
      <c r="M470" s="117"/>
      <c r="N470" s="119">
        <v>12389.15</v>
      </c>
      <c r="O470" s="119">
        <v>6181.99</v>
      </c>
      <c r="P470" s="119"/>
      <c r="Q470" s="119">
        <v>14534.34</v>
      </c>
      <c r="R470" s="119">
        <v>13501.91</v>
      </c>
      <c r="S470" s="47"/>
    </row>
    <row r="471" spans="1:19" ht="9" customHeight="1" x14ac:dyDescent="0.2">
      <c r="A471" s="511"/>
      <c r="B471" s="511"/>
      <c r="C471" s="48" t="s">
        <v>4</v>
      </c>
      <c r="D471" s="49">
        <v>8</v>
      </c>
      <c r="E471" s="50">
        <v>11970002</v>
      </c>
      <c r="F471" s="50">
        <v>0</v>
      </c>
      <c r="G471" s="50">
        <v>0</v>
      </c>
      <c r="H471" s="50">
        <v>12018738</v>
      </c>
      <c r="I471" s="50">
        <v>0</v>
      </c>
      <c r="J471" s="51">
        <v>1999063</v>
      </c>
      <c r="K471" s="50">
        <v>23988739</v>
      </c>
      <c r="L471" s="73">
        <v>25987803</v>
      </c>
      <c r="M471" s="118"/>
      <c r="N471" s="120">
        <v>23988739</v>
      </c>
      <c r="O471" s="120">
        <v>11970002</v>
      </c>
      <c r="P471" s="120">
        <v>0</v>
      </c>
      <c r="Q471" s="120">
        <v>28142407</v>
      </c>
      <c r="R471" s="120">
        <v>26143343</v>
      </c>
      <c r="S471" s="47"/>
    </row>
    <row r="472" spans="1:19" ht="12.75" customHeight="1" x14ac:dyDescent="0.2">
      <c r="A472" s="511"/>
      <c r="B472" s="511"/>
      <c r="C472" s="53" t="s">
        <v>3</v>
      </c>
      <c r="D472" s="54">
        <v>9</v>
      </c>
      <c r="E472" s="55">
        <v>7036.21</v>
      </c>
      <c r="F472" s="55">
        <v>0</v>
      </c>
      <c r="G472" s="55">
        <v>0</v>
      </c>
      <c r="H472" s="55">
        <v>6207.16</v>
      </c>
      <c r="I472" s="55">
        <v>0</v>
      </c>
      <c r="J472" s="55">
        <v>1103.6099999999999</v>
      </c>
      <c r="K472" s="56">
        <v>13243.37</v>
      </c>
      <c r="L472" s="46">
        <v>14346.98</v>
      </c>
      <c r="M472" s="117"/>
      <c r="N472" s="119">
        <v>13243.37</v>
      </c>
      <c r="O472" s="119">
        <v>7036.21</v>
      </c>
      <c r="P472" s="119"/>
      <c r="Q472" s="119">
        <v>15613.5</v>
      </c>
      <c r="R472" s="119">
        <v>14509.89</v>
      </c>
      <c r="S472" s="47"/>
    </row>
    <row r="473" spans="1:19" ht="9" customHeight="1" x14ac:dyDescent="0.2">
      <c r="A473" s="511"/>
      <c r="B473" s="511"/>
      <c r="C473" s="48" t="s">
        <v>4</v>
      </c>
      <c r="D473" s="49">
        <v>14</v>
      </c>
      <c r="E473" s="50">
        <v>13624002</v>
      </c>
      <c r="F473" s="50">
        <v>0</v>
      </c>
      <c r="G473" s="50">
        <v>0</v>
      </c>
      <c r="H473" s="50">
        <v>12018738</v>
      </c>
      <c r="I473" s="50">
        <v>0</v>
      </c>
      <c r="J473" s="51">
        <v>2136887</v>
      </c>
      <c r="K473" s="50">
        <v>25642740</v>
      </c>
      <c r="L473" s="73">
        <v>27779627</v>
      </c>
      <c r="M473" s="118"/>
      <c r="N473" s="120">
        <v>25642740</v>
      </c>
      <c r="O473" s="120">
        <v>13624002</v>
      </c>
      <c r="P473" s="120">
        <v>0</v>
      </c>
      <c r="Q473" s="120">
        <v>30231952</v>
      </c>
      <c r="R473" s="120">
        <v>28095065</v>
      </c>
      <c r="S473" s="47"/>
    </row>
    <row r="474" spans="1:19" ht="12.75" customHeight="1" x14ac:dyDescent="0.2">
      <c r="A474" s="511"/>
      <c r="B474" s="511"/>
      <c r="C474" s="53" t="s">
        <v>3</v>
      </c>
      <c r="D474" s="54">
        <v>15</v>
      </c>
      <c r="E474" s="55">
        <v>7838.27</v>
      </c>
      <c r="F474" s="55">
        <v>0</v>
      </c>
      <c r="G474" s="55">
        <v>0</v>
      </c>
      <c r="H474" s="55">
        <v>6207.16</v>
      </c>
      <c r="I474" s="55">
        <v>0</v>
      </c>
      <c r="J474" s="55">
        <v>1170.45</v>
      </c>
      <c r="K474" s="56">
        <v>14045.43</v>
      </c>
      <c r="L474" s="46">
        <v>15215.88</v>
      </c>
      <c r="M474" s="117"/>
      <c r="N474" s="119">
        <v>14045.43</v>
      </c>
      <c r="O474" s="119">
        <v>7838.27</v>
      </c>
      <c r="P474" s="119"/>
      <c r="Q474" s="119">
        <v>16626.77</v>
      </c>
      <c r="R474" s="119">
        <v>15456.32</v>
      </c>
      <c r="S474" s="47"/>
    </row>
    <row r="475" spans="1:19" ht="9" customHeight="1" x14ac:dyDescent="0.2">
      <c r="A475" s="511"/>
      <c r="B475" s="511"/>
      <c r="C475" s="48" t="s">
        <v>4</v>
      </c>
      <c r="D475" s="49">
        <v>20</v>
      </c>
      <c r="E475" s="50">
        <v>15177007</v>
      </c>
      <c r="F475" s="50">
        <v>0</v>
      </c>
      <c r="G475" s="50">
        <v>0</v>
      </c>
      <c r="H475" s="50">
        <v>12018738</v>
      </c>
      <c r="I475" s="50">
        <v>0</v>
      </c>
      <c r="J475" s="51">
        <v>2266307</v>
      </c>
      <c r="K475" s="50">
        <v>27195745</v>
      </c>
      <c r="L475" s="73">
        <v>29462052</v>
      </c>
      <c r="M475" s="118"/>
      <c r="N475" s="120">
        <v>27195745</v>
      </c>
      <c r="O475" s="120">
        <v>15177007</v>
      </c>
      <c r="P475" s="120">
        <v>0</v>
      </c>
      <c r="Q475" s="120">
        <v>32193916</v>
      </c>
      <c r="R475" s="120">
        <v>29927609</v>
      </c>
      <c r="S475" s="47"/>
    </row>
    <row r="476" spans="1:19" ht="12.75" customHeight="1" x14ac:dyDescent="0.2">
      <c r="A476" s="511"/>
      <c r="B476" s="511"/>
      <c r="C476" s="53" t="s">
        <v>3</v>
      </c>
      <c r="D476" s="54">
        <v>21</v>
      </c>
      <c r="E476" s="55">
        <v>8621.73</v>
      </c>
      <c r="F476" s="55">
        <v>0</v>
      </c>
      <c r="G476" s="55">
        <v>0</v>
      </c>
      <c r="H476" s="55">
        <v>6207.16</v>
      </c>
      <c r="I476" s="55">
        <v>0</v>
      </c>
      <c r="J476" s="55">
        <v>1235.74</v>
      </c>
      <c r="K476" s="56">
        <v>14828.89</v>
      </c>
      <c r="L476" s="46">
        <v>16064.63</v>
      </c>
      <c r="M476" s="117"/>
      <c r="N476" s="119">
        <v>14828.89</v>
      </c>
      <c r="O476" s="119">
        <v>8621.73</v>
      </c>
      <c r="P476" s="119"/>
      <c r="Q476" s="119">
        <v>17616.54</v>
      </c>
      <c r="R476" s="119">
        <v>16380.8</v>
      </c>
      <c r="S476" s="47"/>
    </row>
    <row r="477" spans="1:19" ht="9" customHeight="1" x14ac:dyDescent="0.2">
      <c r="A477" s="511"/>
      <c r="B477" s="511"/>
      <c r="C477" s="48" t="s">
        <v>4</v>
      </c>
      <c r="D477" s="49">
        <v>27</v>
      </c>
      <c r="E477" s="50">
        <v>16693997</v>
      </c>
      <c r="F477" s="50">
        <v>0</v>
      </c>
      <c r="G477" s="50">
        <v>0</v>
      </c>
      <c r="H477" s="50">
        <v>12018738</v>
      </c>
      <c r="I477" s="50">
        <v>0</v>
      </c>
      <c r="J477" s="51">
        <v>2392726</v>
      </c>
      <c r="K477" s="50">
        <v>28712735</v>
      </c>
      <c r="L477" s="73">
        <v>31105461</v>
      </c>
      <c r="M477" s="118"/>
      <c r="N477" s="120">
        <v>28712735</v>
      </c>
      <c r="O477" s="120">
        <v>16693997</v>
      </c>
      <c r="P477" s="120">
        <v>0</v>
      </c>
      <c r="Q477" s="120">
        <v>34110378</v>
      </c>
      <c r="R477" s="120">
        <v>31717652</v>
      </c>
      <c r="S477" s="47"/>
    </row>
    <row r="478" spans="1:19" ht="12.75" customHeight="1" x14ac:dyDescent="0.2">
      <c r="A478" s="511"/>
      <c r="B478" s="511"/>
      <c r="C478" s="53" t="s">
        <v>3</v>
      </c>
      <c r="D478" s="54">
        <v>28</v>
      </c>
      <c r="E478" s="55">
        <v>9214.11</v>
      </c>
      <c r="F478" s="55">
        <v>0</v>
      </c>
      <c r="G478" s="55">
        <v>0</v>
      </c>
      <c r="H478" s="55">
        <v>6207.16</v>
      </c>
      <c r="I478" s="55">
        <v>0</v>
      </c>
      <c r="J478" s="55">
        <v>1285.1099999999999</v>
      </c>
      <c r="K478" s="56">
        <v>15421.27</v>
      </c>
      <c r="L478" s="46">
        <v>16706.38</v>
      </c>
      <c r="M478" s="117"/>
      <c r="N478" s="119">
        <v>15421.27</v>
      </c>
      <c r="O478" s="119">
        <v>9214.11</v>
      </c>
      <c r="P478" s="119"/>
      <c r="Q478" s="119">
        <v>18364.919999999998</v>
      </c>
      <c r="R478" s="119">
        <v>17079.810000000001</v>
      </c>
      <c r="S478" s="47"/>
    </row>
    <row r="479" spans="1:19" ht="9" customHeight="1" x14ac:dyDescent="0.2">
      <c r="A479" s="511"/>
      <c r="B479" s="511"/>
      <c r="C479" s="48" t="s">
        <v>4</v>
      </c>
      <c r="D479" s="49">
        <v>34</v>
      </c>
      <c r="E479" s="50">
        <v>17841005</v>
      </c>
      <c r="F479" s="50">
        <v>0</v>
      </c>
      <c r="G479" s="50">
        <v>0</v>
      </c>
      <c r="H479" s="50">
        <v>12018738</v>
      </c>
      <c r="I479" s="50">
        <v>0</v>
      </c>
      <c r="J479" s="51">
        <v>2488320</v>
      </c>
      <c r="K479" s="50">
        <v>29859742</v>
      </c>
      <c r="L479" s="73">
        <v>32348062</v>
      </c>
      <c r="M479" s="118"/>
      <c r="N479" s="120">
        <v>29859742</v>
      </c>
      <c r="O479" s="120">
        <v>17841005</v>
      </c>
      <c r="P479" s="120">
        <v>0</v>
      </c>
      <c r="Q479" s="120">
        <v>35559444</v>
      </c>
      <c r="R479" s="120">
        <v>33071124</v>
      </c>
      <c r="S479" s="47"/>
    </row>
    <row r="480" spans="1:19" ht="12.75" customHeight="1" x14ac:dyDescent="0.2">
      <c r="A480" s="511"/>
      <c r="B480" s="511"/>
      <c r="C480" s="53" t="s">
        <v>3</v>
      </c>
      <c r="D480" s="54">
        <v>35</v>
      </c>
      <c r="E480" s="55">
        <v>9631.92</v>
      </c>
      <c r="F480" s="55">
        <v>0</v>
      </c>
      <c r="G480" s="55">
        <v>0</v>
      </c>
      <c r="H480" s="55">
        <v>6207.16</v>
      </c>
      <c r="I480" s="55">
        <v>0</v>
      </c>
      <c r="J480" s="55">
        <v>1319.92</v>
      </c>
      <c r="K480" s="56">
        <v>15839.08</v>
      </c>
      <c r="L480" s="46">
        <v>17159</v>
      </c>
      <c r="M480" s="117"/>
      <c r="N480" s="119">
        <v>15839.08</v>
      </c>
      <c r="O480" s="119">
        <v>9631.92</v>
      </c>
      <c r="P480" s="119"/>
      <c r="Q480" s="119">
        <v>18892.75</v>
      </c>
      <c r="R480" s="119">
        <v>17572.830000000002</v>
      </c>
      <c r="S480" s="47"/>
    </row>
    <row r="481" spans="1:19" ht="9" customHeight="1" x14ac:dyDescent="0.2">
      <c r="A481" s="512"/>
      <c r="B481" s="512"/>
      <c r="C481" s="58" t="s">
        <v>4</v>
      </c>
      <c r="D481" s="59"/>
      <c r="E481" s="61">
        <v>18649998</v>
      </c>
      <c r="F481" s="61">
        <v>0</v>
      </c>
      <c r="G481" s="61">
        <v>0</v>
      </c>
      <c r="H481" s="61">
        <v>12018738</v>
      </c>
      <c r="I481" s="61">
        <v>0</v>
      </c>
      <c r="J481" s="60">
        <v>2555721</v>
      </c>
      <c r="K481" s="61">
        <v>30668735</v>
      </c>
      <c r="L481" s="73">
        <v>33224457</v>
      </c>
      <c r="M481" s="118"/>
      <c r="N481" s="120">
        <v>30668735</v>
      </c>
      <c r="O481" s="120">
        <v>18649998</v>
      </c>
      <c r="P481" s="120">
        <v>0</v>
      </c>
      <c r="Q481" s="120">
        <v>36581465</v>
      </c>
      <c r="R481" s="120">
        <v>34025744</v>
      </c>
      <c r="S481" s="47"/>
    </row>
    <row r="482" spans="1:19" ht="12.75" customHeight="1" x14ac:dyDescent="0.2">
      <c r="A482" s="492">
        <v>36892</v>
      </c>
      <c r="B482" s="492">
        <v>37256</v>
      </c>
      <c r="C482" s="42" t="s">
        <v>3</v>
      </c>
      <c r="D482" s="43">
        <v>0</v>
      </c>
      <c r="E482" s="44">
        <v>6189.22</v>
      </c>
      <c r="F482" s="44">
        <v>0</v>
      </c>
      <c r="G482" s="44">
        <v>0</v>
      </c>
      <c r="H482" s="44">
        <v>6207.16</v>
      </c>
      <c r="I482" s="44">
        <v>0</v>
      </c>
      <c r="J482" s="44">
        <v>1033.03</v>
      </c>
      <c r="K482" s="45">
        <v>12396.38</v>
      </c>
      <c r="L482" s="46">
        <v>13429.41</v>
      </c>
      <c r="M482" s="117"/>
      <c r="N482" s="119">
        <v>12396.38</v>
      </c>
      <c r="O482" s="119">
        <v>6189.22</v>
      </c>
      <c r="P482" s="119">
        <v>471</v>
      </c>
      <c r="Q482" s="119">
        <v>14543.47</v>
      </c>
      <c r="R482" s="119">
        <v>13510.44</v>
      </c>
      <c r="S482" s="47"/>
    </row>
    <row r="483" spans="1:19" ht="9" customHeight="1" x14ac:dyDescent="0.2">
      <c r="A483" s="493"/>
      <c r="B483" s="493"/>
      <c r="C483" s="48" t="s">
        <v>4</v>
      </c>
      <c r="D483" s="49">
        <v>2</v>
      </c>
      <c r="E483" s="50">
        <v>11984001</v>
      </c>
      <c r="F483" s="50">
        <v>0</v>
      </c>
      <c r="G483" s="50">
        <v>0</v>
      </c>
      <c r="H483" s="50">
        <v>12018738</v>
      </c>
      <c r="I483" s="50">
        <v>0</v>
      </c>
      <c r="J483" s="51">
        <v>2000225</v>
      </c>
      <c r="K483" s="50">
        <v>24002739</v>
      </c>
      <c r="L483" s="73">
        <v>26002964</v>
      </c>
      <c r="M483" s="118"/>
      <c r="N483" s="120">
        <v>24002739</v>
      </c>
      <c r="O483" s="120">
        <v>11984001</v>
      </c>
      <c r="P483" s="120">
        <v>911983</v>
      </c>
      <c r="Q483" s="120">
        <v>28160085</v>
      </c>
      <c r="R483" s="120">
        <v>26159860</v>
      </c>
      <c r="S483" s="47"/>
    </row>
    <row r="484" spans="1:19" ht="12.75" customHeight="1" x14ac:dyDescent="0.2">
      <c r="A484" s="511">
        <v>36892</v>
      </c>
      <c r="B484" s="511">
        <v>37256</v>
      </c>
      <c r="C484" s="53" t="s">
        <v>3</v>
      </c>
      <c r="D484" s="54">
        <v>3</v>
      </c>
      <c r="E484" s="55">
        <v>6429.89</v>
      </c>
      <c r="F484" s="55">
        <v>0</v>
      </c>
      <c r="G484" s="55">
        <v>0</v>
      </c>
      <c r="H484" s="55">
        <v>6207.16</v>
      </c>
      <c r="I484" s="55">
        <v>0</v>
      </c>
      <c r="J484" s="55">
        <v>1053.0899999999999</v>
      </c>
      <c r="K484" s="56">
        <v>12637.05</v>
      </c>
      <c r="L484" s="46">
        <v>13690.14</v>
      </c>
      <c r="M484" s="117"/>
      <c r="N484" s="119">
        <v>12637.05</v>
      </c>
      <c r="O484" s="119">
        <v>6429.89</v>
      </c>
      <c r="P484" s="119">
        <v>471</v>
      </c>
      <c r="Q484" s="119">
        <v>14847.52</v>
      </c>
      <c r="R484" s="119">
        <v>13794.43</v>
      </c>
      <c r="S484" s="47"/>
    </row>
    <row r="485" spans="1:19" ht="9" customHeight="1" x14ac:dyDescent="0.2">
      <c r="A485" s="511"/>
      <c r="B485" s="511"/>
      <c r="C485" s="48" t="s">
        <v>4</v>
      </c>
      <c r="D485" s="49">
        <v>8</v>
      </c>
      <c r="E485" s="50">
        <v>12450003</v>
      </c>
      <c r="F485" s="50">
        <v>0</v>
      </c>
      <c r="G485" s="50">
        <v>0</v>
      </c>
      <c r="H485" s="50">
        <v>12018738</v>
      </c>
      <c r="I485" s="50">
        <v>0</v>
      </c>
      <c r="J485" s="51">
        <v>2039067</v>
      </c>
      <c r="K485" s="50">
        <v>24468741</v>
      </c>
      <c r="L485" s="73">
        <v>26507807</v>
      </c>
      <c r="M485" s="118"/>
      <c r="N485" s="120">
        <v>24468741</v>
      </c>
      <c r="O485" s="120">
        <v>12450003</v>
      </c>
      <c r="P485" s="120">
        <v>911983</v>
      </c>
      <c r="Q485" s="120">
        <v>28748808</v>
      </c>
      <c r="R485" s="120">
        <v>26709741</v>
      </c>
      <c r="S485" s="47"/>
    </row>
    <row r="486" spans="1:19" ht="12.75" customHeight="1" x14ac:dyDescent="0.2">
      <c r="A486" s="511"/>
      <c r="B486" s="511"/>
      <c r="C486" s="53" t="s">
        <v>3</v>
      </c>
      <c r="D486" s="54">
        <v>9</v>
      </c>
      <c r="E486" s="55">
        <v>7302.7</v>
      </c>
      <c r="F486" s="55">
        <v>0</v>
      </c>
      <c r="G486" s="55">
        <v>0</v>
      </c>
      <c r="H486" s="55">
        <v>6207.16</v>
      </c>
      <c r="I486" s="55">
        <v>0</v>
      </c>
      <c r="J486" s="55">
        <v>1125.82</v>
      </c>
      <c r="K486" s="56">
        <v>13509.86</v>
      </c>
      <c r="L486" s="46">
        <v>14635.68</v>
      </c>
      <c r="M486" s="117"/>
      <c r="N486" s="119">
        <v>13509.86</v>
      </c>
      <c r="O486" s="119">
        <v>7302.7</v>
      </c>
      <c r="P486" s="119">
        <v>471</v>
      </c>
      <c r="Q486" s="119">
        <v>15950.17</v>
      </c>
      <c r="R486" s="119">
        <v>14824.35</v>
      </c>
      <c r="S486" s="47"/>
    </row>
    <row r="487" spans="1:19" ht="9" customHeight="1" x14ac:dyDescent="0.2">
      <c r="A487" s="511"/>
      <c r="B487" s="511"/>
      <c r="C487" s="48" t="s">
        <v>4</v>
      </c>
      <c r="D487" s="49">
        <v>14</v>
      </c>
      <c r="E487" s="50">
        <v>14139999</v>
      </c>
      <c r="F487" s="50">
        <v>0</v>
      </c>
      <c r="G487" s="50">
        <v>0</v>
      </c>
      <c r="H487" s="50">
        <v>12018738</v>
      </c>
      <c r="I487" s="50">
        <v>0</v>
      </c>
      <c r="J487" s="51">
        <v>2179891</v>
      </c>
      <c r="K487" s="50">
        <v>26158737</v>
      </c>
      <c r="L487" s="73">
        <v>28338628</v>
      </c>
      <c r="M487" s="118"/>
      <c r="N487" s="120">
        <v>26158737</v>
      </c>
      <c r="O487" s="120">
        <v>14139999</v>
      </c>
      <c r="P487" s="120">
        <v>911983</v>
      </c>
      <c r="Q487" s="120">
        <v>30883836</v>
      </c>
      <c r="R487" s="120">
        <v>28703944</v>
      </c>
      <c r="S487" s="47"/>
    </row>
    <row r="488" spans="1:19" ht="12.75" customHeight="1" x14ac:dyDescent="0.2">
      <c r="A488" s="511"/>
      <c r="B488" s="511"/>
      <c r="C488" s="53" t="s">
        <v>3</v>
      </c>
      <c r="D488" s="54">
        <v>15</v>
      </c>
      <c r="E488" s="55">
        <v>8117.15</v>
      </c>
      <c r="F488" s="55">
        <v>0</v>
      </c>
      <c r="G488" s="55">
        <v>0</v>
      </c>
      <c r="H488" s="55">
        <v>6207.16</v>
      </c>
      <c r="I488" s="55">
        <v>0</v>
      </c>
      <c r="J488" s="55">
        <v>1193.69</v>
      </c>
      <c r="K488" s="56">
        <v>14324.31</v>
      </c>
      <c r="L488" s="46">
        <v>15518</v>
      </c>
      <c r="M488" s="117"/>
      <c r="N488" s="119">
        <v>14324.31</v>
      </c>
      <c r="O488" s="119">
        <v>8117.15</v>
      </c>
      <c r="P488" s="119">
        <v>471</v>
      </c>
      <c r="Q488" s="119">
        <v>16979.09</v>
      </c>
      <c r="R488" s="119">
        <v>15785.4</v>
      </c>
      <c r="S488" s="47"/>
    </row>
    <row r="489" spans="1:19" ht="9" customHeight="1" x14ac:dyDescent="0.2">
      <c r="A489" s="511"/>
      <c r="B489" s="511"/>
      <c r="C489" s="48" t="s">
        <v>4</v>
      </c>
      <c r="D489" s="49">
        <v>20</v>
      </c>
      <c r="E489" s="50">
        <v>15716994</v>
      </c>
      <c r="F489" s="50">
        <v>0</v>
      </c>
      <c r="G489" s="50">
        <v>0</v>
      </c>
      <c r="H489" s="50">
        <v>12018738</v>
      </c>
      <c r="I489" s="50">
        <v>0</v>
      </c>
      <c r="J489" s="51">
        <v>2311306</v>
      </c>
      <c r="K489" s="50">
        <v>27735732</v>
      </c>
      <c r="L489" s="73">
        <v>30047038</v>
      </c>
      <c r="M489" s="118"/>
      <c r="N489" s="120">
        <v>27735732</v>
      </c>
      <c r="O489" s="120">
        <v>15716994</v>
      </c>
      <c r="P489" s="120">
        <v>911983</v>
      </c>
      <c r="Q489" s="120">
        <v>32876103</v>
      </c>
      <c r="R489" s="120">
        <v>30564796</v>
      </c>
      <c r="S489" s="47"/>
    </row>
    <row r="490" spans="1:19" ht="12.75" customHeight="1" x14ac:dyDescent="0.2">
      <c r="A490" s="511"/>
      <c r="B490" s="511"/>
      <c r="C490" s="53" t="s">
        <v>3</v>
      </c>
      <c r="D490" s="54">
        <v>21</v>
      </c>
      <c r="E490" s="55">
        <v>8919.2099999999991</v>
      </c>
      <c r="F490" s="55">
        <v>0</v>
      </c>
      <c r="G490" s="55">
        <v>0</v>
      </c>
      <c r="H490" s="55">
        <v>6207.16</v>
      </c>
      <c r="I490" s="55">
        <v>0</v>
      </c>
      <c r="J490" s="55">
        <v>1260.53</v>
      </c>
      <c r="K490" s="56">
        <v>15126.37</v>
      </c>
      <c r="L490" s="46">
        <v>16386.900000000001</v>
      </c>
      <c r="M490" s="117"/>
      <c r="N490" s="119">
        <v>15126.37</v>
      </c>
      <c r="O490" s="119">
        <v>8919.2099999999991</v>
      </c>
      <c r="P490" s="119">
        <v>471</v>
      </c>
      <c r="Q490" s="119">
        <v>17992.36</v>
      </c>
      <c r="R490" s="119">
        <v>16731.830000000002</v>
      </c>
      <c r="S490" s="47"/>
    </row>
    <row r="491" spans="1:19" ht="9" customHeight="1" x14ac:dyDescent="0.2">
      <c r="A491" s="511"/>
      <c r="B491" s="511"/>
      <c r="C491" s="48" t="s">
        <v>4</v>
      </c>
      <c r="D491" s="49">
        <v>27</v>
      </c>
      <c r="E491" s="50">
        <v>17269999</v>
      </c>
      <c r="F491" s="50">
        <v>0</v>
      </c>
      <c r="G491" s="50">
        <v>0</v>
      </c>
      <c r="H491" s="50">
        <v>12018738</v>
      </c>
      <c r="I491" s="50">
        <v>0</v>
      </c>
      <c r="J491" s="51">
        <v>2440726</v>
      </c>
      <c r="K491" s="50">
        <v>29288736</v>
      </c>
      <c r="L491" s="73">
        <v>31729463</v>
      </c>
      <c r="M491" s="118"/>
      <c r="N491" s="120">
        <v>29288736</v>
      </c>
      <c r="O491" s="120">
        <v>17269999</v>
      </c>
      <c r="P491" s="120">
        <v>911983</v>
      </c>
      <c r="Q491" s="120">
        <v>34838067</v>
      </c>
      <c r="R491" s="120">
        <v>32397340</v>
      </c>
      <c r="S491" s="47"/>
    </row>
    <row r="492" spans="1:19" ht="12.75" customHeight="1" x14ac:dyDescent="0.2">
      <c r="A492" s="511"/>
      <c r="B492" s="511"/>
      <c r="C492" s="53" t="s">
        <v>3</v>
      </c>
      <c r="D492" s="54">
        <v>28</v>
      </c>
      <c r="E492" s="55">
        <v>9523.98</v>
      </c>
      <c r="F492" s="55">
        <v>0</v>
      </c>
      <c r="G492" s="55">
        <v>0</v>
      </c>
      <c r="H492" s="55">
        <v>6207.16</v>
      </c>
      <c r="I492" s="55">
        <v>0</v>
      </c>
      <c r="J492" s="55">
        <v>1310.93</v>
      </c>
      <c r="K492" s="56">
        <v>15731.14</v>
      </c>
      <c r="L492" s="46">
        <v>17042.07</v>
      </c>
      <c r="M492" s="117"/>
      <c r="N492" s="119">
        <v>15731.14</v>
      </c>
      <c r="O492" s="119">
        <v>9523.98</v>
      </c>
      <c r="P492" s="119">
        <v>471</v>
      </c>
      <c r="Q492" s="119">
        <v>18756.39</v>
      </c>
      <c r="R492" s="119">
        <v>17445.46</v>
      </c>
      <c r="S492" s="47"/>
    </row>
    <row r="493" spans="1:19" ht="9" customHeight="1" x14ac:dyDescent="0.2">
      <c r="A493" s="511"/>
      <c r="B493" s="511"/>
      <c r="C493" s="48" t="s">
        <v>4</v>
      </c>
      <c r="D493" s="49">
        <v>34</v>
      </c>
      <c r="E493" s="50">
        <v>18440997</v>
      </c>
      <c r="F493" s="50">
        <v>0</v>
      </c>
      <c r="G493" s="50">
        <v>0</v>
      </c>
      <c r="H493" s="50">
        <v>12018738</v>
      </c>
      <c r="I493" s="50">
        <v>0</v>
      </c>
      <c r="J493" s="51">
        <v>2538314</v>
      </c>
      <c r="K493" s="50">
        <v>30459734</v>
      </c>
      <c r="L493" s="73">
        <v>32998049</v>
      </c>
      <c r="M493" s="118"/>
      <c r="N493" s="120">
        <v>30459734</v>
      </c>
      <c r="O493" s="120">
        <v>18440997</v>
      </c>
      <c r="P493" s="120">
        <v>911983</v>
      </c>
      <c r="Q493" s="120">
        <v>36317435</v>
      </c>
      <c r="R493" s="120">
        <v>33779121</v>
      </c>
      <c r="S493" s="47"/>
    </row>
    <row r="494" spans="1:19" ht="12.75" customHeight="1" x14ac:dyDescent="0.2">
      <c r="A494" s="511"/>
      <c r="B494" s="511"/>
      <c r="C494" s="53" t="s">
        <v>3</v>
      </c>
      <c r="D494" s="54">
        <v>35</v>
      </c>
      <c r="E494" s="55">
        <v>9947.99</v>
      </c>
      <c r="F494" s="55">
        <v>0</v>
      </c>
      <c r="G494" s="55">
        <v>0</v>
      </c>
      <c r="H494" s="55">
        <v>6207.16</v>
      </c>
      <c r="I494" s="55">
        <v>0</v>
      </c>
      <c r="J494" s="55">
        <v>1346.26</v>
      </c>
      <c r="K494" s="56">
        <v>16155.15</v>
      </c>
      <c r="L494" s="46">
        <v>17501.41</v>
      </c>
      <c r="M494" s="117"/>
      <c r="N494" s="119">
        <v>16155.15</v>
      </c>
      <c r="O494" s="119">
        <v>9947.99</v>
      </c>
      <c r="P494" s="119">
        <v>471</v>
      </c>
      <c r="Q494" s="119">
        <v>19292.05</v>
      </c>
      <c r="R494" s="119">
        <v>17945.79</v>
      </c>
      <c r="S494" s="47"/>
    </row>
    <row r="495" spans="1:19" ht="9" customHeight="1" x14ac:dyDescent="0.2">
      <c r="A495" s="512"/>
      <c r="B495" s="512"/>
      <c r="C495" s="58" t="s">
        <v>4</v>
      </c>
      <c r="D495" s="59"/>
      <c r="E495" s="61">
        <v>19261995</v>
      </c>
      <c r="F495" s="61">
        <v>0</v>
      </c>
      <c r="G495" s="61">
        <v>0</v>
      </c>
      <c r="H495" s="61">
        <v>12018738</v>
      </c>
      <c r="I495" s="61">
        <v>0</v>
      </c>
      <c r="J495" s="60">
        <v>2606723</v>
      </c>
      <c r="K495" s="61">
        <v>31280732</v>
      </c>
      <c r="L495" s="73">
        <v>33887455</v>
      </c>
      <c r="M495" s="118"/>
      <c r="N495" s="120">
        <v>31280732</v>
      </c>
      <c r="O495" s="120">
        <v>19261995</v>
      </c>
      <c r="P495" s="120">
        <v>911983</v>
      </c>
      <c r="Q495" s="120">
        <v>37354618</v>
      </c>
      <c r="R495" s="120">
        <v>34747895</v>
      </c>
      <c r="S495" s="47"/>
    </row>
    <row r="496" spans="1:19" ht="12.75" customHeight="1" x14ac:dyDescent="0.2">
      <c r="A496" s="492">
        <v>37257</v>
      </c>
      <c r="B496" s="492">
        <v>37621</v>
      </c>
      <c r="C496" s="42" t="s">
        <v>3</v>
      </c>
      <c r="D496" s="43">
        <v>0</v>
      </c>
      <c r="E496" s="44">
        <v>6501.58</v>
      </c>
      <c r="F496" s="44">
        <v>0</v>
      </c>
      <c r="G496" s="44">
        <v>0</v>
      </c>
      <c r="H496" s="44">
        <v>6207.16</v>
      </c>
      <c r="I496" s="44">
        <v>0</v>
      </c>
      <c r="J496" s="44">
        <v>1059.06</v>
      </c>
      <c r="K496" s="45">
        <v>12708.74</v>
      </c>
      <c r="L496" s="46">
        <v>13767.8</v>
      </c>
      <c r="M496" s="117"/>
      <c r="N496" s="119">
        <v>12708.74</v>
      </c>
      <c r="O496" s="119">
        <v>6501.58</v>
      </c>
      <c r="P496" s="119">
        <v>495</v>
      </c>
      <c r="Q496" s="119">
        <v>14938.08</v>
      </c>
      <c r="R496" s="119">
        <v>13879.02</v>
      </c>
      <c r="S496" s="47"/>
    </row>
    <row r="497" spans="1:19" ht="9" customHeight="1" x14ac:dyDescent="0.2">
      <c r="A497" s="493"/>
      <c r="B497" s="493"/>
      <c r="C497" s="48" t="s">
        <v>4</v>
      </c>
      <c r="D497" s="49">
        <v>2</v>
      </c>
      <c r="E497" s="50">
        <v>12588814</v>
      </c>
      <c r="F497" s="50">
        <v>0</v>
      </c>
      <c r="G497" s="50">
        <v>0</v>
      </c>
      <c r="H497" s="50">
        <v>12018738</v>
      </c>
      <c r="I497" s="50">
        <v>0</v>
      </c>
      <c r="J497" s="51">
        <v>2050626</v>
      </c>
      <c r="K497" s="50">
        <v>24607552</v>
      </c>
      <c r="L497" s="73">
        <v>26658178</v>
      </c>
      <c r="M497" s="118"/>
      <c r="N497" s="120">
        <v>24607552</v>
      </c>
      <c r="O497" s="120">
        <v>12588814</v>
      </c>
      <c r="P497" s="120">
        <v>958454</v>
      </c>
      <c r="Q497" s="120">
        <v>28924156</v>
      </c>
      <c r="R497" s="120">
        <v>26873530</v>
      </c>
      <c r="S497" s="47"/>
    </row>
    <row r="498" spans="1:19" ht="12.75" customHeight="1" x14ac:dyDescent="0.2">
      <c r="A498" s="511">
        <v>37257</v>
      </c>
      <c r="B498" s="511">
        <v>37621</v>
      </c>
      <c r="C498" s="53" t="s">
        <v>3</v>
      </c>
      <c r="D498" s="54">
        <v>3</v>
      </c>
      <c r="E498" s="55">
        <v>6748.37</v>
      </c>
      <c r="F498" s="55">
        <v>0</v>
      </c>
      <c r="G498" s="55">
        <v>0</v>
      </c>
      <c r="H498" s="55">
        <v>6207.16</v>
      </c>
      <c r="I498" s="55">
        <v>0</v>
      </c>
      <c r="J498" s="55">
        <v>1079.6300000000001</v>
      </c>
      <c r="K498" s="56">
        <v>12955.53</v>
      </c>
      <c r="L498" s="46">
        <v>14035.16</v>
      </c>
      <c r="M498" s="117"/>
      <c r="N498" s="119">
        <v>12955.53</v>
      </c>
      <c r="O498" s="119">
        <v>6748.37</v>
      </c>
      <c r="P498" s="119">
        <v>495</v>
      </c>
      <c r="Q498" s="119">
        <v>15249.87</v>
      </c>
      <c r="R498" s="119">
        <v>14170.24</v>
      </c>
      <c r="S498" s="47"/>
    </row>
    <row r="499" spans="1:19" ht="9" customHeight="1" x14ac:dyDescent="0.2">
      <c r="A499" s="511"/>
      <c r="B499" s="511"/>
      <c r="C499" s="48" t="s">
        <v>4</v>
      </c>
      <c r="D499" s="49">
        <v>8</v>
      </c>
      <c r="E499" s="50">
        <v>13066666</v>
      </c>
      <c r="F499" s="50">
        <v>0</v>
      </c>
      <c r="G499" s="50">
        <v>0</v>
      </c>
      <c r="H499" s="50">
        <v>12018738</v>
      </c>
      <c r="I499" s="50">
        <v>0</v>
      </c>
      <c r="J499" s="51">
        <v>2090455</v>
      </c>
      <c r="K499" s="50">
        <v>25085404</v>
      </c>
      <c r="L499" s="73">
        <v>27175859</v>
      </c>
      <c r="M499" s="118"/>
      <c r="N499" s="120">
        <v>25085404</v>
      </c>
      <c r="O499" s="120">
        <v>13066666</v>
      </c>
      <c r="P499" s="120">
        <v>958454</v>
      </c>
      <c r="Q499" s="120">
        <v>29527866</v>
      </c>
      <c r="R499" s="120">
        <v>27437411</v>
      </c>
      <c r="S499" s="47"/>
    </row>
    <row r="500" spans="1:19" ht="12.75" customHeight="1" x14ac:dyDescent="0.2">
      <c r="A500" s="511"/>
      <c r="B500" s="511"/>
      <c r="C500" s="53" t="s">
        <v>3</v>
      </c>
      <c r="D500" s="54">
        <v>9</v>
      </c>
      <c r="E500" s="55">
        <v>7643.14</v>
      </c>
      <c r="F500" s="55">
        <v>0</v>
      </c>
      <c r="G500" s="55">
        <v>0</v>
      </c>
      <c r="H500" s="55">
        <v>6207.16</v>
      </c>
      <c r="I500" s="55">
        <v>0</v>
      </c>
      <c r="J500" s="55">
        <v>1154.19</v>
      </c>
      <c r="K500" s="56">
        <v>13850.3</v>
      </c>
      <c r="L500" s="46">
        <v>15004.49</v>
      </c>
      <c r="M500" s="117"/>
      <c r="N500" s="119">
        <v>13850.3</v>
      </c>
      <c r="O500" s="119">
        <v>7643.14</v>
      </c>
      <c r="P500" s="119">
        <v>495</v>
      </c>
      <c r="Q500" s="119">
        <v>16380.26</v>
      </c>
      <c r="R500" s="119">
        <v>15226.07</v>
      </c>
      <c r="S500" s="47"/>
    </row>
    <row r="501" spans="1:19" ht="9" customHeight="1" x14ac:dyDescent="0.2">
      <c r="A501" s="511"/>
      <c r="B501" s="511"/>
      <c r="C501" s="48" t="s">
        <v>4</v>
      </c>
      <c r="D501" s="49">
        <v>14</v>
      </c>
      <c r="E501" s="50">
        <v>14799183</v>
      </c>
      <c r="F501" s="50">
        <v>0</v>
      </c>
      <c r="G501" s="50">
        <v>0</v>
      </c>
      <c r="H501" s="50">
        <v>12018738</v>
      </c>
      <c r="I501" s="50">
        <v>0</v>
      </c>
      <c r="J501" s="51">
        <v>2234823</v>
      </c>
      <c r="K501" s="50">
        <v>26817920</v>
      </c>
      <c r="L501" s="73">
        <v>29052744</v>
      </c>
      <c r="M501" s="118"/>
      <c r="N501" s="120">
        <v>26817920</v>
      </c>
      <c r="O501" s="120">
        <v>14799183</v>
      </c>
      <c r="P501" s="120">
        <v>958454</v>
      </c>
      <c r="Q501" s="120">
        <v>31716606</v>
      </c>
      <c r="R501" s="120">
        <v>29481783</v>
      </c>
      <c r="S501" s="47"/>
    </row>
    <row r="502" spans="1:19" ht="12.75" customHeight="1" x14ac:dyDescent="0.2">
      <c r="A502" s="511"/>
      <c r="B502" s="511"/>
      <c r="C502" s="53" t="s">
        <v>3</v>
      </c>
      <c r="D502" s="54">
        <v>15</v>
      </c>
      <c r="E502" s="55">
        <v>8478.11</v>
      </c>
      <c r="F502" s="55">
        <v>0</v>
      </c>
      <c r="G502" s="55">
        <v>0</v>
      </c>
      <c r="H502" s="55">
        <v>6207.16</v>
      </c>
      <c r="I502" s="55">
        <v>0</v>
      </c>
      <c r="J502" s="55">
        <v>1223.77</v>
      </c>
      <c r="K502" s="56">
        <v>14685.27</v>
      </c>
      <c r="L502" s="46">
        <v>15909.04</v>
      </c>
      <c r="M502" s="117"/>
      <c r="N502" s="119">
        <v>14685.27</v>
      </c>
      <c r="O502" s="119">
        <v>8478.11</v>
      </c>
      <c r="P502" s="119">
        <v>495</v>
      </c>
      <c r="Q502" s="119">
        <v>17435.099999999999</v>
      </c>
      <c r="R502" s="119">
        <v>16211.33</v>
      </c>
      <c r="S502" s="47"/>
    </row>
    <row r="503" spans="1:19" ht="9" customHeight="1" x14ac:dyDescent="0.2">
      <c r="A503" s="511"/>
      <c r="B503" s="511"/>
      <c r="C503" s="48" t="s">
        <v>4</v>
      </c>
      <c r="D503" s="49">
        <v>20</v>
      </c>
      <c r="E503" s="50">
        <v>16415910</v>
      </c>
      <c r="F503" s="50">
        <v>0</v>
      </c>
      <c r="G503" s="50">
        <v>0</v>
      </c>
      <c r="H503" s="50">
        <v>12018738</v>
      </c>
      <c r="I503" s="50">
        <v>0</v>
      </c>
      <c r="J503" s="51">
        <v>2369549</v>
      </c>
      <c r="K503" s="50">
        <v>28434648</v>
      </c>
      <c r="L503" s="73">
        <v>30804197</v>
      </c>
      <c r="M503" s="118"/>
      <c r="N503" s="120">
        <v>28434648</v>
      </c>
      <c r="O503" s="120">
        <v>16415910</v>
      </c>
      <c r="P503" s="120">
        <v>958454</v>
      </c>
      <c r="Q503" s="120">
        <v>33759061</v>
      </c>
      <c r="R503" s="120">
        <v>31389512</v>
      </c>
      <c r="S503" s="47"/>
    </row>
    <row r="504" spans="1:19" ht="12.75" customHeight="1" x14ac:dyDescent="0.2">
      <c r="A504" s="511"/>
      <c r="B504" s="511"/>
      <c r="C504" s="53" t="s">
        <v>3</v>
      </c>
      <c r="D504" s="54">
        <v>21</v>
      </c>
      <c r="E504" s="55">
        <v>9300.33</v>
      </c>
      <c r="F504" s="55">
        <v>0</v>
      </c>
      <c r="G504" s="55">
        <v>0</v>
      </c>
      <c r="H504" s="55">
        <v>6207.16</v>
      </c>
      <c r="I504" s="55">
        <v>0</v>
      </c>
      <c r="J504" s="55">
        <v>1292.29</v>
      </c>
      <c r="K504" s="56">
        <v>15507.49</v>
      </c>
      <c r="L504" s="46">
        <v>16799.78</v>
      </c>
      <c r="M504" s="117"/>
      <c r="N504" s="119">
        <v>15507.49</v>
      </c>
      <c r="O504" s="119">
        <v>9300.33</v>
      </c>
      <c r="P504" s="119">
        <v>495</v>
      </c>
      <c r="Q504" s="119">
        <v>18473.84</v>
      </c>
      <c r="R504" s="119">
        <v>17181.55</v>
      </c>
      <c r="S504" s="47"/>
    </row>
    <row r="505" spans="1:19" ht="9" customHeight="1" x14ac:dyDescent="0.2">
      <c r="A505" s="511"/>
      <c r="B505" s="511"/>
      <c r="C505" s="48" t="s">
        <v>4</v>
      </c>
      <c r="D505" s="49">
        <v>27</v>
      </c>
      <c r="E505" s="50">
        <v>18007950</v>
      </c>
      <c r="F505" s="50">
        <v>0</v>
      </c>
      <c r="G505" s="50">
        <v>0</v>
      </c>
      <c r="H505" s="50">
        <v>12018738</v>
      </c>
      <c r="I505" s="50">
        <v>0</v>
      </c>
      <c r="J505" s="51">
        <v>2502222</v>
      </c>
      <c r="K505" s="50">
        <v>30026688</v>
      </c>
      <c r="L505" s="73">
        <v>32528910</v>
      </c>
      <c r="M505" s="118"/>
      <c r="N505" s="120">
        <v>30026688</v>
      </c>
      <c r="O505" s="120">
        <v>18007950</v>
      </c>
      <c r="P505" s="120">
        <v>958454</v>
      </c>
      <c r="Q505" s="120">
        <v>35770342</v>
      </c>
      <c r="R505" s="120">
        <v>33268120</v>
      </c>
      <c r="S505" s="47"/>
    </row>
    <row r="506" spans="1:19" ht="12.75" customHeight="1" x14ac:dyDescent="0.2">
      <c r="A506" s="511"/>
      <c r="B506" s="511"/>
      <c r="C506" s="53" t="s">
        <v>3</v>
      </c>
      <c r="D506" s="54">
        <v>28</v>
      </c>
      <c r="E506" s="55">
        <v>9920.34</v>
      </c>
      <c r="F506" s="55">
        <v>0</v>
      </c>
      <c r="G506" s="55">
        <v>0</v>
      </c>
      <c r="H506" s="55">
        <v>6207.16</v>
      </c>
      <c r="I506" s="55">
        <v>0</v>
      </c>
      <c r="J506" s="55">
        <v>1343.96</v>
      </c>
      <c r="K506" s="56">
        <v>16127.5</v>
      </c>
      <c r="L506" s="46">
        <v>17471.46</v>
      </c>
      <c r="M506" s="117"/>
      <c r="N506" s="119">
        <v>16127.5</v>
      </c>
      <c r="O506" s="119">
        <v>9920.34</v>
      </c>
      <c r="P506" s="119">
        <v>495</v>
      </c>
      <c r="Q506" s="119">
        <v>19257.12</v>
      </c>
      <c r="R506" s="119">
        <v>17913.16</v>
      </c>
      <c r="S506" s="47"/>
    </row>
    <row r="507" spans="1:19" ht="9" customHeight="1" x14ac:dyDescent="0.2">
      <c r="A507" s="511"/>
      <c r="B507" s="511"/>
      <c r="C507" s="48" t="s">
        <v>4</v>
      </c>
      <c r="D507" s="49">
        <v>34</v>
      </c>
      <c r="E507" s="50">
        <v>19208457</v>
      </c>
      <c r="F507" s="50">
        <v>0</v>
      </c>
      <c r="G507" s="50">
        <v>0</v>
      </c>
      <c r="H507" s="50">
        <v>12018738</v>
      </c>
      <c r="I507" s="50">
        <v>0</v>
      </c>
      <c r="J507" s="51">
        <v>2602269</v>
      </c>
      <c r="K507" s="50">
        <v>31227194</v>
      </c>
      <c r="L507" s="73">
        <v>33829464</v>
      </c>
      <c r="M507" s="118"/>
      <c r="N507" s="120">
        <v>31227194</v>
      </c>
      <c r="O507" s="120">
        <v>19208457</v>
      </c>
      <c r="P507" s="120">
        <v>958454</v>
      </c>
      <c r="Q507" s="120">
        <v>37286984</v>
      </c>
      <c r="R507" s="120">
        <v>34684714</v>
      </c>
      <c r="S507" s="47"/>
    </row>
    <row r="508" spans="1:19" ht="12.75" customHeight="1" x14ac:dyDescent="0.2">
      <c r="A508" s="511"/>
      <c r="B508" s="511"/>
      <c r="C508" s="53" t="s">
        <v>3</v>
      </c>
      <c r="D508" s="54">
        <v>35</v>
      </c>
      <c r="E508" s="55">
        <v>10355.030000000001</v>
      </c>
      <c r="F508" s="55">
        <v>0</v>
      </c>
      <c r="G508" s="55">
        <v>0</v>
      </c>
      <c r="H508" s="55">
        <v>6207.16</v>
      </c>
      <c r="I508" s="55">
        <v>0</v>
      </c>
      <c r="J508" s="55">
        <v>1380.18</v>
      </c>
      <c r="K508" s="56">
        <v>16562.189999999999</v>
      </c>
      <c r="L508" s="46">
        <v>17942.37</v>
      </c>
      <c r="M508" s="117"/>
      <c r="N508" s="119">
        <v>16562.189999999999</v>
      </c>
      <c r="O508" s="119">
        <v>10355.030000000001</v>
      </c>
      <c r="P508" s="119">
        <v>495</v>
      </c>
      <c r="Q508" s="119">
        <v>19806.28</v>
      </c>
      <c r="R508" s="119">
        <v>18426.099999999999</v>
      </c>
      <c r="S508" s="47"/>
    </row>
    <row r="509" spans="1:19" ht="9" customHeight="1" x14ac:dyDescent="0.2">
      <c r="A509" s="512"/>
      <c r="B509" s="512"/>
      <c r="C509" s="58" t="s">
        <v>4</v>
      </c>
      <c r="D509" s="59"/>
      <c r="E509" s="61">
        <v>20050134</v>
      </c>
      <c r="F509" s="61">
        <v>0</v>
      </c>
      <c r="G509" s="61">
        <v>0</v>
      </c>
      <c r="H509" s="61">
        <v>12018738</v>
      </c>
      <c r="I509" s="61">
        <v>0</v>
      </c>
      <c r="J509" s="60">
        <v>2672401</v>
      </c>
      <c r="K509" s="61">
        <v>32068872</v>
      </c>
      <c r="L509" s="73">
        <v>34741273</v>
      </c>
      <c r="M509" s="118"/>
      <c r="N509" s="120">
        <v>32068872</v>
      </c>
      <c r="O509" s="120">
        <v>20050134</v>
      </c>
      <c r="P509" s="120">
        <v>958454</v>
      </c>
      <c r="Q509" s="120">
        <v>38350306</v>
      </c>
      <c r="R509" s="120">
        <v>35677905</v>
      </c>
      <c r="S509" s="47"/>
    </row>
    <row r="510" spans="1:19" ht="12.75" customHeight="1" x14ac:dyDescent="0.2">
      <c r="A510" s="492">
        <v>37622</v>
      </c>
      <c r="B510" s="492">
        <v>37986</v>
      </c>
      <c r="C510" s="42" t="s">
        <v>3</v>
      </c>
      <c r="D510" s="43">
        <v>0</v>
      </c>
      <c r="E510" s="44">
        <v>6822.1</v>
      </c>
      <c r="F510" s="44">
        <v>0</v>
      </c>
      <c r="G510" s="44">
        <v>0</v>
      </c>
      <c r="H510" s="44">
        <v>6207.16</v>
      </c>
      <c r="I510" s="44">
        <v>0</v>
      </c>
      <c r="J510" s="44">
        <v>1085.77</v>
      </c>
      <c r="K510" s="45">
        <v>13029.26</v>
      </c>
      <c r="L510" s="46">
        <v>14115.03</v>
      </c>
      <c r="M510" s="117"/>
      <c r="N510" s="119">
        <v>13029.26</v>
      </c>
      <c r="O510" s="119">
        <v>6822.1</v>
      </c>
      <c r="P510" s="119">
        <v>579</v>
      </c>
      <c r="Q510" s="119">
        <v>15343.01</v>
      </c>
      <c r="R510" s="119">
        <v>14257.24</v>
      </c>
      <c r="S510" s="47"/>
    </row>
    <row r="511" spans="1:19" ht="9" customHeight="1" x14ac:dyDescent="0.2">
      <c r="A511" s="493"/>
      <c r="B511" s="493"/>
      <c r="C511" s="48" t="s">
        <v>4</v>
      </c>
      <c r="D511" s="49">
        <v>2</v>
      </c>
      <c r="E511" s="50">
        <v>13209428</v>
      </c>
      <c r="F511" s="50">
        <v>0</v>
      </c>
      <c r="G511" s="50">
        <v>0</v>
      </c>
      <c r="H511" s="50">
        <v>12018738</v>
      </c>
      <c r="I511" s="50">
        <v>0</v>
      </c>
      <c r="J511" s="51">
        <v>2102344</v>
      </c>
      <c r="K511" s="50">
        <v>25228165</v>
      </c>
      <c r="L511" s="73">
        <v>27330509</v>
      </c>
      <c r="M511" s="118"/>
      <c r="N511" s="120">
        <v>25228165</v>
      </c>
      <c r="O511" s="120">
        <v>13209428</v>
      </c>
      <c r="P511" s="120">
        <v>1121100</v>
      </c>
      <c r="Q511" s="120">
        <v>29708210</v>
      </c>
      <c r="R511" s="120">
        <v>27605866</v>
      </c>
      <c r="S511" s="47"/>
    </row>
    <row r="512" spans="1:19" ht="12.75" customHeight="1" x14ac:dyDescent="0.2">
      <c r="A512" s="511">
        <v>37622</v>
      </c>
      <c r="B512" s="511">
        <v>37986</v>
      </c>
      <c r="C512" s="53" t="s">
        <v>3</v>
      </c>
      <c r="D512" s="54">
        <v>3</v>
      </c>
      <c r="E512" s="55">
        <v>7075.13</v>
      </c>
      <c r="F512" s="55">
        <v>0</v>
      </c>
      <c r="G512" s="55">
        <v>0</v>
      </c>
      <c r="H512" s="55">
        <v>6207.16</v>
      </c>
      <c r="I512" s="55">
        <v>0</v>
      </c>
      <c r="J512" s="55">
        <v>1106.8599999999999</v>
      </c>
      <c r="K512" s="56">
        <v>13282.29</v>
      </c>
      <c r="L512" s="46">
        <v>14389.15</v>
      </c>
      <c r="M512" s="117"/>
      <c r="N512" s="119">
        <v>13282.29</v>
      </c>
      <c r="O512" s="119">
        <v>7075.13</v>
      </c>
      <c r="P512" s="119">
        <v>579</v>
      </c>
      <c r="Q512" s="119">
        <v>15662.67</v>
      </c>
      <c r="R512" s="119">
        <v>14555.81</v>
      </c>
      <c r="S512" s="47"/>
    </row>
    <row r="513" spans="1:19" ht="9" customHeight="1" x14ac:dyDescent="0.2">
      <c r="A513" s="511"/>
      <c r="B513" s="511"/>
      <c r="C513" s="48" t="s">
        <v>4</v>
      </c>
      <c r="D513" s="49">
        <v>8</v>
      </c>
      <c r="E513" s="50">
        <v>13699362</v>
      </c>
      <c r="F513" s="50">
        <v>0</v>
      </c>
      <c r="G513" s="50">
        <v>0</v>
      </c>
      <c r="H513" s="50">
        <v>12018738</v>
      </c>
      <c r="I513" s="50">
        <v>0</v>
      </c>
      <c r="J513" s="51">
        <v>2143180</v>
      </c>
      <c r="K513" s="50">
        <v>25718100</v>
      </c>
      <c r="L513" s="73">
        <v>27861279</v>
      </c>
      <c r="M513" s="118"/>
      <c r="N513" s="120">
        <v>25718100</v>
      </c>
      <c r="O513" s="120">
        <v>13699362</v>
      </c>
      <c r="P513" s="120">
        <v>1121100</v>
      </c>
      <c r="Q513" s="120">
        <v>30327158</v>
      </c>
      <c r="R513" s="120">
        <v>28183978</v>
      </c>
      <c r="S513" s="47"/>
    </row>
    <row r="514" spans="1:19" ht="12.75" customHeight="1" x14ac:dyDescent="0.2">
      <c r="A514" s="511"/>
      <c r="B514" s="511"/>
      <c r="C514" s="53" t="s">
        <v>3</v>
      </c>
      <c r="D514" s="54">
        <v>9</v>
      </c>
      <c r="E514" s="55">
        <v>7992.46</v>
      </c>
      <c r="F514" s="55">
        <v>0</v>
      </c>
      <c r="G514" s="55">
        <v>0</v>
      </c>
      <c r="H514" s="55">
        <v>6207.16</v>
      </c>
      <c r="I514" s="55">
        <v>0</v>
      </c>
      <c r="J514" s="55">
        <v>1183.3</v>
      </c>
      <c r="K514" s="56">
        <v>14199.62</v>
      </c>
      <c r="L514" s="46">
        <v>15382.92</v>
      </c>
      <c r="M514" s="117"/>
      <c r="N514" s="119">
        <v>14199.62</v>
      </c>
      <c r="O514" s="119">
        <v>7992.46</v>
      </c>
      <c r="P514" s="119">
        <v>579</v>
      </c>
      <c r="Q514" s="119">
        <v>16821.560000000001</v>
      </c>
      <c r="R514" s="119">
        <v>15638.26</v>
      </c>
      <c r="S514" s="47"/>
    </row>
    <row r="515" spans="1:19" ht="9" customHeight="1" x14ac:dyDescent="0.2">
      <c r="A515" s="511"/>
      <c r="B515" s="511"/>
      <c r="C515" s="48" t="s">
        <v>4</v>
      </c>
      <c r="D515" s="49">
        <v>14</v>
      </c>
      <c r="E515" s="50">
        <v>15475561</v>
      </c>
      <c r="F515" s="50">
        <v>0</v>
      </c>
      <c r="G515" s="50">
        <v>0</v>
      </c>
      <c r="H515" s="50">
        <v>12018738</v>
      </c>
      <c r="I515" s="50">
        <v>0</v>
      </c>
      <c r="J515" s="51">
        <v>2291188</v>
      </c>
      <c r="K515" s="50">
        <v>27494298</v>
      </c>
      <c r="L515" s="73">
        <v>29785487</v>
      </c>
      <c r="M515" s="118"/>
      <c r="N515" s="120">
        <v>27494298</v>
      </c>
      <c r="O515" s="120">
        <v>15475561</v>
      </c>
      <c r="P515" s="120">
        <v>1121100</v>
      </c>
      <c r="Q515" s="120">
        <v>32571082</v>
      </c>
      <c r="R515" s="120">
        <v>30279894</v>
      </c>
      <c r="S515" s="47"/>
    </row>
    <row r="516" spans="1:19" ht="12.75" customHeight="1" x14ac:dyDescent="0.2">
      <c r="A516" s="511"/>
      <c r="B516" s="511"/>
      <c r="C516" s="53" t="s">
        <v>3</v>
      </c>
      <c r="D516" s="54">
        <v>15</v>
      </c>
      <c r="E516" s="55">
        <v>8848.5499999999993</v>
      </c>
      <c r="F516" s="55">
        <v>0</v>
      </c>
      <c r="G516" s="55">
        <v>0</v>
      </c>
      <c r="H516" s="55">
        <v>6207.16</v>
      </c>
      <c r="I516" s="55">
        <v>0</v>
      </c>
      <c r="J516" s="55">
        <v>1254.6400000000001</v>
      </c>
      <c r="K516" s="56">
        <v>15055.71</v>
      </c>
      <c r="L516" s="46">
        <v>16310.35</v>
      </c>
      <c r="M516" s="117"/>
      <c r="N516" s="119">
        <v>15055.71</v>
      </c>
      <c r="O516" s="119">
        <v>8848.5499999999993</v>
      </c>
      <c r="P516" s="119">
        <v>579</v>
      </c>
      <c r="Q516" s="119">
        <v>17903.09</v>
      </c>
      <c r="R516" s="119">
        <v>16648.45</v>
      </c>
      <c r="S516" s="47"/>
    </row>
    <row r="517" spans="1:19" ht="9" customHeight="1" x14ac:dyDescent="0.2">
      <c r="A517" s="511"/>
      <c r="B517" s="511"/>
      <c r="C517" s="48" t="s">
        <v>4</v>
      </c>
      <c r="D517" s="49">
        <v>20</v>
      </c>
      <c r="E517" s="50">
        <v>17133182</v>
      </c>
      <c r="F517" s="50">
        <v>0</v>
      </c>
      <c r="G517" s="50">
        <v>0</v>
      </c>
      <c r="H517" s="50">
        <v>12018738</v>
      </c>
      <c r="I517" s="50">
        <v>0</v>
      </c>
      <c r="J517" s="51">
        <v>2429322</v>
      </c>
      <c r="K517" s="50">
        <v>29151920</v>
      </c>
      <c r="L517" s="73">
        <v>31581241</v>
      </c>
      <c r="M517" s="118"/>
      <c r="N517" s="120">
        <v>29151920</v>
      </c>
      <c r="O517" s="120">
        <v>17133182</v>
      </c>
      <c r="P517" s="120">
        <v>1121100</v>
      </c>
      <c r="Q517" s="120">
        <v>34665216</v>
      </c>
      <c r="R517" s="120">
        <v>32235894</v>
      </c>
      <c r="S517" s="47"/>
    </row>
    <row r="518" spans="1:19" ht="12.75" customHeight="1" x14ac:dyDescent="0.2">
      <c r="A518" s="511"/>
      <c r="B518" s="511"/>
      <c r="C518" s="53" t="s">
        <v>3</v>
      </c>
      <c r="D518" s="54">
        <v>21</v>
      </c>
      <c r="E518" s="55">
        <v>9691.41</v>
      </c>
      <c r="F518" s="55">
        <v>0</v>
      </c>
      <c r="G518" s="55">
        <v>0</v>
      </c>
      <c r="H518" s="55">
        <v>6207.16</v>
      </c>
      <c r="I518" s="55">
        <v>0</v>
      </c>
      <c r="J518" s="55">
        <v>1324.88</v>
      </c>
      <c r="K518" s="56">
        <v>15898.57</v>
      </c>
      <c r="L518" s="46">
        <v>17223.45</v>
      </c>
      <c r="M518" s="117"/>
      <c r="N518" s="119">
        <v>15898.57</v>
      </c>
      <c r="O518" s="119">
        <v>9691.41</v>
      </c>
      <c r="P518" s="119">
        <v>579</v>
      </c>
      <c r="Q518" s="119">
        <v>18967.900000000001</v>
      </c>
      <c r="R518" s="119">
        <v>17643.02</v>
      </c>
      <c r="S518" s="47"/>
    </row>
    <row r="519" spans="1:19" ht="9" customHeight="1" x14ac:dyDescent="0.2">
      <c r="A519" s="511"/>
      <c r="B519" s="511"/>
      <c r="C519" s="48" t="s">
        <v>4</v>
      </c>
      <c r="D519" s="49">
        <v>27</v>
      </c>
      <c r="E519" s="50">
        <v>18765186</v>
      </c>
      <c r="F519" s="50">
        <v>0</v>
      </c>
      <c r="G519" s="50">
        <v>0</v>
      </c>
      <c r="H519" s="50">
        <v>12018738</v>
      </c>
      <c r="I519" s="50">
        <v>0</v>
      </c>
      <c r="J519" s="51">
        <v>2565325</v>
      </c>
      <c r="K519" s="50">
        <v>30783924</v>
      </c>
      <c r="L519" s="73">
        <v>33349250</v>
      </c>
      <c r="M519" s="118"/>
      <c r="N519" s="120">
        <v>30783924</v>
      </c>
      <c r="O519" s="120">
        <v>18765186</v>
      </c>
      <c r="P519" s="120">
        <v>1121100</v>
      </c>
      <c r="Q519" s="120">
        <v>36726976</v>
      </c>
      <c r="R519" s="120">
        <v>34161650</v>
      </c>
      <c r="S519" s="47"/>
    </row>
    <row r="520" spans="1:19" ht="12.75" customHeight="1" x14ac:dyDescent="0.2">
      <c r="A520" s="511"/>
      <c r="B520" s="511"/>
      <c r="C520" s="53" t="s">
        <v>3</v>
      </c>
      <c r="D520" s="54">
        <v>28</v>
      </c>
      <c r="E520" s="55">
        <v>10327.14</v>
      </c>
      <c r="F520" s="55">
        <v>0</v>
      </c>
      <c r="G520" s="55">
        <v>0</v>
      </c>
      <c r="H520" s="55">
        <v>6207.16</v>
      </c>
      <c r="I520" s="55">
        <v>0</v>
      </c>
      <c r="J520" s="55">
        <v>1377.86</v>
      </c>
      <c r="K520" s="56">
        <v>16534.3</v>
      </c>
      <c r="L520" s="46">
        <v>17912.16</v>
      </c>
      <c r="M520" s="117"/>
      <c r="N520" s="119">
        <v>16534.3</v>
      </c>
      <c r="O520" s="119">
        <v>10327.14</v>
      </c>
      <c r="P520" s="119">
        <v>579</v>
      </c>
      <c r="Q520" s="119">
        <v>19771.05</v>
      </c>
      <c r="R520" s="119">
        <v>18393.189999999999</v>
      </c>
      <c r="S520" s="47"/>
    </row>
    <row r="521" spans="1:19" ht="9" customHeight="1" x14ac:dyDescent="0.2">
      <c r="A521" s="511"/>
      <c r="B521" s="511"/>
      <c r="C521" s="48" t="s">
        <v>4</v>
      </c>
      <c r="D521" s="49">
        <v>34</v>
      </c>
      <c r="E521" s="50">
        <v>19996131</v>
      </c>
      <c r="F521" s="50">
        <v>0</v>
      </c>
      <c r="G521" s="50">
        <v>0</v>
      </c>
      <c r="H521" s="50">
        <v>12018738</v>
      </c>
      <c r="I521" s="50">
        <v>0</v>
      </c>
      <c r="J521" s="51">
        <v>2667909</v>
      </c>
      <c r="K521" s="50">
        <v>32014869</v>
      </c>
      <c r="L521" s="73">
        <v>34682778</v>
      </c>
      <c r="M521" s="118"/>
      <c r="N521" s="120">
        <v>32014869</v>
      </c>
      <c r="O521" s="120">
        <v>19996131</v>
      </c>
      <c r="P521" s="120">
        <v>1121100</v>
      </c>
      <c r="Q521" s="120">
        <v>38282091</v>
      </c>
      <c r="R521" s="120">
        <v>35614182</v>
      </c>
      <c r="S521" s="47"/>
    </row>
    <row r="522" spans="1:19" ht="12.75" customHeight="1" x14ac:dyDescent="0.2">
      <c r="A522" s="511"/>
      <c r="B522" s="511"/>
      <c r="C522" s="53" t="s">
        <v>3</v>
      </c>
      <c r="D522" s="54">
        <v>35</v>
      </c>
      <c r="E522" s="55">
        <v>10772.75</v>
      </c>
      <c r="F522" s="55">
        <v>0</v>
      </c>
      <c r="G522" s="55">
        <v>0</v>
      </c>
      <c r="H522" s="55">
        <v>6207.16</v>
      </c>
      <c r="I522" s="55">
        <v>0</v>
      </c>
      <c r="J522" s="55">
        <v>1414.99</v>
      </c>
      <c r="K522" s="56">
        <v>16979.91</v>
      </c>
      <c r="L522" s="46">
        <v>18394.900000000001</v>
      </c>
      <c r="M522" s="117"/>
      <c r="N522" s="119">
        <v>16979.91</v>
      </c>
      <c r="O522" s="119">
        <v>10772.75</v>
      </c>
      <c r="P522" s="119">
        <v>579</v>
      </c>
      <c r="Q522" s="119">
        <v>20334</v>
      </c>
      <c r="R522" s="119">
        <v>18919.009999999998</v>
      </c>
      <c r="S522" s="47"/>
    </row>
    <row r="523" spans="1:19" ht="9" customHeight="1" x14ac:dyDescent="0.2">
      <c r="A523" s="512"/>
      <c r="B523" s="512"/>
      <c r="C523" s="58" t="s">
        <v>4</v>
      </c>
      <c r="D523" s="59"/>
      <c r="E523" s="61">
        <v>20858953</v>
      </c>
      <c r="F523" s="61">
        <v>0</v>
      </c>
      <c r="G523" s="61">
        <v>0</v>
      </c>
      <c r="H523" s="61">
        <v>12018738</v>
      </c>
      <c r="I523" s="61">
        <v>0</v>
      </c>
      <c r="J523" s="60">
        <v>2739803</v>
      </c>
      <c r="K523" s="61">
        <v>32877690</v>
      </c>
      <c r="L523" s="73">
        <v>35617493</v>
      </c>
      <c r="M523" s="118"/>
      <c r="N523" s="120">
        <v>32877690</v>
      </c>
      <c r="O523" s="120">
        <v>20858953</v>
      </c>
      <c r="P523" s="120">
        <v>1121100</v>
      </c>
      <c r="Q523" s="120">
        <v>39372114</v>
      </c>
      <c r="R523" s="120">
        <v>36632311</v>
      </c>
      <c r="S523" s="47"/>
    </row>
    <row r="524" spans="1:19" ht="12.75" customHeight="1" x14ac:dyDescent="0.2">
      <c r="A524" s="492">
        <v>37987</v>
      </c>
      <c r="B524" s="492">
        <v>38383</v>
      </c>
      <c r="C524" s="42" t="s">
        <v>3</v>
      </c>
      <c r="D524" s="43">
        <v>0</v>
      </c>
      <c r="E524" s="44">
        <v>7097.14</v>
      </c>
      <c r="F524" s="44">
        <v>0</v>
      </c>
      <c r="G524" s="44">
        <v>0</v>
      </c>
      <c r="H524" s="44">
        <v>6207.16</v>
      </c>
      <c r="I524" s="44">
        <v>0</v>
      </c>
      <c r="J524" s="44">
        <v>1108.69</v>
      </c>
      <c r="K524" s="45">
        <v>13304.3</v>
      </c>
      <c r="L524" s="46">
        <v>14412.99</v>
      </c>
      <c r="M524" s="117"/>
      <c r="N524" s="119">
        <v>13304.3</v>
      </c>
      <c r="O524" s="119">
        <v>7097.14</v>
      </c>
      <c r="P524" s="119">
        <v>579</v>
      </c>
      <c r="Q524" s="119">
        <v>15690.48</v>
      </c>
      <c r="R524" s="119">
        <v>14581.79</v>
      </c>
      <c r="S524" s="47"/>
    </row>
    <row r="525" spans="1:19" ht="9" customHeight="1" x14ac:dyDescent="0.2">
      <c r="A525" s="493"/>
      <c r="B525" s="493"/>
      <c r="C525" s="48" t="s">
        <v>4</v>
      </c>
      <c r="D525" s="49">
        <v>2</v>
      </c>
      <c r="E525" s="50">
        <v>13741979</v>
      </c>
      <c r="F525" s="50">
        <v>0</v>
      </c>
      <c r="G525" s="50">
        <v>0</v>
      </c>
      <c r="H525" s="50">
        <v>12018738</v>
      </c>
      <c r="I525" s="50">
        <v>0</v>
      </c>
      <c r="J525" s="51">
        <v>2146723</v>
      </c>
      <c r="K525" s="50">
        <v>25760717</v>
      </c>
      <c r="L525" s="73">
        <v>27907440</v>
      </c>
      <c r="M525" s="118"/>
      <c r="N525" s="120">
        <v>25760717</v>
      </c>
      <c r="O525" s="120">
        <v>13741979</v>
      </c>
      <c r="P525" s="120">
        <v>1121100</v>
      </c>
      <c r="Q525" s="120">
        <v>30381006</v>
      </c>
      <c r="R525" s="120">
        <v>28234283</v>
      </c>
      <c r="S525" s="47"/>
    </row>
    <row r="526" spans="1:19" ht="12.75" customHeight="1" x14ac:dyDescent="0.2">
      <c r="A526" s="511">
        <v>37987</v>
      </c>
      <c r="B526" s="511">
        <v>38383</v>
      </c>
      <c r="C526" s="53" t="s">
        <v>3</v>
      </c>
      <c r="D526" s="54">
        <v>3</v>
      </c>
      <c r="E526" s="55">
        <v>7355.57</v>
      </c>
      <c r="F526" s="55">
        <v>0</v>
      </c>
      <c r="G526" s="55">
        <v>0</v>
      </c>
      <c r="H526" s="55">
        <v>6207.16</v>
      </c>
      <c r="I526" s="55">
        <v>0</v>
      </c>
      <c r="J526" s="55">
        <v>1130.23</v>
      </c>
      <c r="K526" s="56">
        <v>13562.73</v>
      </c>
      <c r="L526" s="46">
        <v>14692.96</v>
      </c>
      <c r="M526" s="117"/>
      <c r="N526" s="119">
        <v>13562.73</v>
      </c>
      <c r="O526" s="119">
        <v>7355.57</v>
      </c>
      <c r="P526" s="119">
        <v>579</v>
      </c>
      <c r="Q526" s="119">
        <v>16016.96</v>
      </c>
      <c r="R526" s="119">
        <v>14886.73</v>
      </c>
      <c r="S526" s="47"/>
    </row>
    <row r="527" spans="1:19" ht="9" customHeight="1" x14ac:dyDescent="0.2">
      <c r="A527" s="511"/>
      <c r="B527" s="511"/>
      <c r="C527" s="48" t="s">
        <v>4</v>
      </c>
      <c r="D527" s="49">
        <v>8</v>
      </c>
      <c r="E527" s="50">
        <v>14242370</v>
      </c>
      <c r="F527" s="50">
        <v>0</v>
      </c>
      <c r="G527" s="50">
        <v>0</v>
      </c>
      <c r="H527" s="50">
        <v>12018738</v>
      </c>
      <c r="I527" s="50">
        <v>0</v>
      </c>
      <c r="J527" s="51">
        <v>2188430</v>
      </c>
      <c r="K527" s="50">
        <v>26261107</v>
      </c>
      <c r="L527" s="73">
        <v>28449538</v>
      </c>
      <c r="M527" s="118"/>
      <c r="N527" s="120">
        <v>26261107</v>
      </c>
      <c r="O527" s="120">
        <v>14242370</v>
      </c>
      <c r="P527" s="120">
        <v>1121100</v>
      </c>
      <c r="Q527" s="120">
        <v>31013159</v>
      </c>
      <c r="R527" s="120">
        <v>28824729</v>
      </c>
      <c r="S527" s="47"/>
    </row>
    <row r="528" spans="1:19" ht="12.75" customHeight="1" x14ac:dyDescent="0.2">
      <c r="A528" s="511"/>
      <c r="B528" s="511"/>
      <c r="C528" s="53" t="s">
        <v>3</v>
      </c>
      <c r="D528" s="54">
        <v>9</v>
      </c>
      <c r="E528" s="55">
        <v>8292.2199999999993</v>
      </c>
      <c r="F528" s="55">
        <v>0</v>
      </c>
      <c r="G528" s="55">
        <v>0</v>
      </c>
      <c r="H528" s="55">
        <v>6207.16</v>
      </c>
      <c r="I528" s="55">
        <v>0</v>
      </c>
      <c r="J528" s="55">
        <v>1208.28</v>
      </c>
      <c r="K528" s="56">
        <v>14499.38</v>
      </c>
      <c r="L528" s="46">
        <v>15707.66</v>
      </c>
      <c r="M528" s="117"/>
      <c r="N528" s="119">
        <v>14499.38</v>
      </c>
      <c r="O528" s="119">
        <v>8292.2199999999993</v>
      </c>
      <c r="P528" s="119">
        <v>579</v>
      </c>
      <c r="Q528" s="119">
        <v>17200.259999999998</v>
      </c>
      <c r="R528" s="119">
        <v>15991.98</v>
      </c>
      <c r="S528" s="47"/>
    </row>
    <row r="529" spans="1:19" ht="9" customHeight="1" x14ac:dyDescent="0.2">
      <c r="A529" s="511"/>
      <c r="B529" s="511"/>
      <c r="C529" s="48" t="s">
        <v>4</v>
      </c>
      <c r="D529" s="49">
        <v>14</v>
      </c>
      <c r="E529" s="50">
        <v>16055977</v>
      </c>
      <c r="F529" s="50">
        <v>0</v>
      </c>
      <c r="G529" s="50">
        <v>0</v>
      </c>
      <c r="H529" s="50">
        <v>12018738</v>
      </c>
      <c r="I529" s="50">
        <v>0</v>
      </c>
      <c r="J529" s="51">
        <v>2339556</v>
      </c>
      <c r="K529" s="50">
        <v>28074715</v>
      </c>
      <c r="L529" s="73">
        <v>30414271</v>
      </c>
      <c r="M529" s="118"/>
      <c r="N529" s="120">
        <v>28074715</v>
      </c>
      <c r="O529" s="120">
        <v>16055977</v>
      </c>
      <c r="P529" s="120">
        <v>1121100</v>
      </c>
      <c r="Q529" s="120">
        <v>33304347</v>
      </c>
      <c r="R529" s="120">
        <v>30964791</v>
      </c>
      <c r="S529" s="47"/>
    </row>
    <row r="530" spans="1:19" ht="12.75" customHeight="1" x14ac:dyDescent="0.2">
      <c r="A530" s="511"/>
      <c r="B530" s="511"/>
      <c r="C530" s="53" t="s">
        <v>3</v>
      </c>
      <c r="D530" s="54">
        <v>15</v>
      </c>
      <c r="E530" s="55">
        <v>9166.43</v>
      </c>
      <c r="F530" s="55">
        <v>0</v>
      </c>
      <c r="G530" s="55">
        <v>0</v>
      </c>
      <c r="H530" s="55">
        <v>6207.16</v>
      </c>
      <c r="I530" s="55">
        <v>0</v>
      </c>
      <c r="J530" s="55">
        <v>1281.1300000000001</v>
      </c>
      <c r="K530" s="56">
        <v>15373.59</v>
      </c>
      <c r="L530" s="46">
        <v>16654.72</v>
      </c>
      <c r="M530" s="117"/>
      <c r="N530" s="119">
        <v>15373.59</v>
      </c>
      <c r="O530" s="119">
        <v>9166.43</v>
      </c>
      <c r="P530" s="119">
        <v>579</v>
      </c>
      <c r="Q530" s="119">
        <v>18304.68</v>
      </c>
      <c r="R530" s="119">
        <v>17023.55</v>
      </c>
      <c r="S530" s="47"/>
    </row>
    <row r="531" spans="1:19" ht="9" customHeight="1" x14ac:dyDescent="0.2">
      <c r="A531" s="511"/>
      <c r="B531" s="511"/>
      <c r="C531" s="48" t="s">
        <v>4</v>
      </c>
      <c r="D531" s="49">
        <v>20</v>
      </c>
      <c r="E531" s="50">
        <v>17748683</v>
      </c>
      <c r="F531" s="50">
        <v>0</v>
      </c>
      <c r="G531" s="50">
        <v>0</v>
      </c>
      <c r="H531" s="50">
        <v>12018738</v>
      </c>
      <c r="I531" s="50">
        <v>0</v>
      </c>
      <c r="J531" s="51">
        <v>2480614</v>
      </c>
      <c r="K531" s="50">
        <v>29767421</v>
      </c>
      <c r="L531" s="73">
        <v>32248035</v>
      </c>
      <c r="M531" s="118"/>
      <c r="N531" s="120">
        <v>29767421</v>
      </c>
      <c r="O531" s="120">
        <v>17748683</v>
      </c>
      <c r="P531" s="120">
        <v>1121100</v>
      </c>
      <c r="Q531" s="120">
        <v>35442803</v>
      </c>
      <c r="R531" s="120">
        <v>32962189</v>
      </c>
      <c r="S531" s="47"/>
    </row>
    <row r="532" spans="1:19" ht="12.75" customHeight="1" x14ac:dyDescent="0.2">
      <c r="A532" s="511"/>
      <c r="B532" s="511"/>
      <c r="C532" s="53" t="s">
        <v>3</v>
      </c>
      <c r="D532" s="54">
        <v>21</v>
      </c>
      <c r="E532" s="55">
        <v>10027.049999999999</v>
      </c>
      <c r="F532" s="55">
        <v>0</v>
      </c>
      <c r="G532" s="55">
        <v>0</v>
      </c>
      <c r="H532" s="55">
        <v>6207.16</v>
      </c>
      <c r="I532" s="55">
        <v>0</v>
      </c>
      <c r="J532" s="55">
        <v>1352.85</v>
      </c>
      <c r="K532" s="56">
        <v>16234.21</v>
      </c>
      <c r="L532" s="46">
        <v>17587.060000000001</v>
      </c>
      <c r="M532" s="117"/>
      <c r="N532" s="119">
        <v>16234.21</v>
      </c>
      <c r="O532" s="119">
        <v>10027.049999999999</v>
      </c>
      <c r="P532" s="119">
        <v>579</v>
      </c>
      <c r="Q532" s="119">
        <v>19391.93</v>
      </c>
      <c r="R532" s="119">
        <v>18039.080000000002</v>
      </c>
      <c r="S532" s="47"/>
    </row>
    <row r="533" spans="1:19" ht="9" customHeight="1" x14ac:dyDescent="0.2">
      <c r="A533" s="511"/>
      <c r="B533" s="511"/>
      <c r="C533" s="48" t="s">
        <v>4</v>
      </c>
      <c r="D533" s="49">
        <v>27</v>
      </c>
      <c r="E533" s="50">
        <v>19415076</v>
      </c>
      <c r="F533" s="50">
        <v>0</v>
      </c>
      <c r="G533" s="50">
        <v>0</v>
      </c>
      <c r="H533" s="50">
        <v>12018738</v>
      </c>
      <c r="I533" s="50">
        <v>0</v>
      </c>
      <c r="J533" s="51">
        <v>2619483</v>
      </c>
      <c r="K533" s="50">
        <v>31433814</v>
      </c>
      <c r="L533" s="73">
        <v>34053297</v>
      </c>
      <c r="M533" s="118"/>
      <c r="N533" s="120">
        <v>31433814</v>
      </c>
      <c r="O533" s="120">
        <v>19415076</v>
      </c>
      <c r="P533" s="120">
        <v>1121100</v>
      </c>
      <c r="Q533" s="120">
        <v>37548012</v>
      </c>
      <c r="R533" s="120">
        <v>34928529</v>
      </c>
      <c r="S533" s="47"/>
    </row>
    <row r="534" spans="1:19" ht="12.75" customHeight="1" x14ac:dyDescent="0.2">
      <c r="A534" s="511"/>
      <c r="B534" s="511"/>
      <c r="C534" s="53" t="s">
        <v>3</v>
      </c>
      <c r="D534" s="54">
        <v>28</v>
      </c>
      <c r="E534" s="55">
        <v>10676.22</v>
      </c>
      <c r="F534" s="55">
        <v>0</v>
      </c>
      <c r="G534" s="55">
        <v>0</v>
      </c>
      <c r="H534" s="55">
        <v>6207.16</v>
      </c>
      <c r="I534" s="55">
        <v>0</v>
      </c>
      <c r="J534" s="55">
        <v>1406.95</v>
      </c>
      <c r="K534" s="56">
        <v>16883.38</v>
      </c>
      <c r="L534" s="46">
        <v>18290.330000000002</v>
      </c>
      <c r="M534" s="117"/>
      <c r="N534" s="119">
        <v>16883.38</v>
      </c>
      <c r="O534" s="119">
        <v>10676.22</v>
      </c>
      <c r="P534" s="119">
        <v>579</v>
      </c>
      <c r="Q534" s="119">
        <v>20212.05</v>
      </c>
      <c r="R534" s="119">
        <v>18805.099999999999</v>
      </c>
      <c r="S534" s="47"/>
    </row>
    <row r="535" spans="1:19" ht="9" customHeight="1" x14ac:dyDescent="0.2">
      <c r="A535" s="511"/>
      <c r="B535" s="511"/>
      <c r="C535" s="48" t="s">
        <v>4</v>
      </c>
      <c r="D535" s="49">
        <v>34</v>
      </c>
      <c r="E535" s="50">
        <v>20672044</v>
      </c>
      <c r="F535" s="50">
        <v>0</v>
      </c>
      <c r="G535" s="50">
        <v>0</v>
      </c>
      <c r="H535" s="50">
        <v>12018738</v>
      </c>
      <c r="I535" s="50">
        <v>0</v>
      </c>
      <c r="J535" s="51">
        <v>2724235</v>
      </c>
      <c r="K535" s="50">
        <v>32690782</v>
      </c>
      <c r="L535" s="73">
        <v>35415017</v>
      </c>
      <c r="M535" s="118"/>
      <c r="N535" s="120">
        <v>32690782</v>
      </c>
      <c r="O535" s="120">
        <v>20672044</v>
      </c>
      <c r="P535" s="120">
        <v>1121100</v>
      </c>
      <c r="Q535" s="120">
        <v>39135986</v>
      </c>
      <c r="R535" s="120">
        <v>36411751</v>
      </c>
      <c r="S535" s="47"/>
    </row>
    <row r="536" spans="1:19" ht="12.75" customHeight="1" x14ac:dyDescent="0.2">
      <c r="A536" s="511"/>
      <c r="B536" s="511"/>
      <c r="C536" s="53" t="s">
        <v>3</v>
      </c>
      <c r="D536" s="54">
        <v>35</v>
      </c>
      <c r="E536" s="55">
        <v>11131.19</v>
      </c>
      <c r="F536" s="55">
        <v>0</v>
      </c>
      <c r="G536" s="55">
        <v>0</v>
      </c>
      <c r="H536" s="55">
        <v>6207.16</v>
      </c>
      <c r="I536" s="55">
        <v>0</v>
      </c>
      <c r="J536" s="55">
        <v>1444.86</v>
      </c>
      <c r="K536" s="56">
        <v>17338.349999999999</v>
      </c>
      <c r="L536" s="46">
        <v>18783.21</v>
      </c>
      <c r="M536" s="117"/>
      <c r="N536" s="119">
        <v>17338.349999999999</v>
      </c>
      <c r="O536" s="119">
        <v>11131.19</v>
      </c>
      <c r="P536" s="119">
        <v>579</v>
      </c>
      <c r="Q536" s="119">
        <v>20786.82</v>
      </c>
      <c r="R536" s="119">
        <v>19341.96</v>
      </c>
      <c r="S536" s="47"/>
    </row>
    <row r="537" spans="1:19" ht="9" customHeight="1" x14ac:dyDescent="0.2">
      <c r="A537" s="512"/>
      <c r="B537" s="512"/>
      <c r="C537" s="58" t="s">
        <v>4</v>
      </c>
      <c r="D537" s="59"/>
      <c r="E537" s="61">
        <v>21552989</v>
      </c>
      <c r="F537" s="61">
        <v>0</v>
      </c>
      <c r="G537" s="61">
        <v>0</v>
      </c>
      <c r="H537" s="61">
        <v>12018738</v>
      </c>
      <c r="I537" s="61">
        <v>0</v>
      </c>
      <c r="J537" s="60">
        <v>2797639</v>
      </c>
      <c r="K537" s="61">
        <v>33571727</v>
      </c>
      <c r="L537" s="73">
        <v>36369366</v>
      </c>
      <c r="M537" s="118"/>
      <c r="N537" s="120">
        <v>33571727</v>
      </c>
      <c r="O537" s="120">
        <v>21552989</v>
      </c>
      <c r="P537" s="120">
        <v>1121100</v>
      </c>
      <c r="Q537" s="120">
        <v>40248896</v>
      </c>
      <c r="R537" s="120">
        <v>37451257</v>
      </c>
      <c r="S537" s="47"/>
    </row>
    <row r="538" spans="1:19" ht="12.75" customHeight="1" x14ac:dyDescent="0.2">
      <c r="A538" s="492">
        <v>38384</v>
      </c>
      <c r="B538" s="492">
        <v>38717</v>
      </c>
      <c r="C538" s="42" t="s">
        <v>3</v>
      </c>
      <c r="D538" s="43">
        <v>0</v>
      </c>
      <c r="E538" s="44">
        <v>7452.7</v>
      </c>
      <c r="F538" s="44">
        <v>0</v>
      </c>
      <c r="G538" s="44">
        <v>0</v>
      </c>
      <c r="H538" s="44">
        <v>6207.16</v>
      </c>
      <c r="I538" s="44">
        <v>0</v>
      </c>
      <c r="J538" s="44">
        <v>1138.32</v>
      </c>
      <c r="K538" s="45">
        <v>13659.86</v>
      </c>
      <c r="L538" s="46">
        <v>14798.18</v>
      </c>
      <c r="M538" s="117"/>
      <c r="N538" s="119">
        <v>13659.86</v>
      </c>
      <c r="O538" s="119">
        <v>7452.7</v>
      </c>
      <c r="P538" s="119">
        <v>579</v>
      </c>
      <c r="Q538" s="119">
        <v>16139.67</v>
      </c>
      <c r="R538" s="119">
        <v>15001.35</v>
      </c>
      <c r="S538" s="47"/>
    </row>
    <row r="539" spans="1:19" ht="9" customHeight="1" x14ac:dyDescent="0.2">
      <c r="A539" s="493"/>
      <c r="B539" s="493"/>
      <c r="C539" s="48" t="s">
        <v>4</v>
      </c>
      <c r="D539" s="49">
        <v>2</v>
      </c>
      <c r="E539" s="50">
        <v>14430439</v>
      </c>
      <c r="F539" s="50">
        <v>0</v>
      </c>
      <c r="G539" s="50">
        <v>0</v>
      </c>
      <c r="H539" s="50">
        <v>12018738</v>
      </c>
      <c r="I539" s="50">
        <v>0</v>
      </c>
      <c r="J539" s="51">
        <v>2204095</v>
      </c>
      <c r="K539" s="50">
        <v>26449177</v>
      </c>
      <c r="L539" s="73">
        <v>28653272</v>
      </c>
      <c r="M539" s="118"/>
      <c r="N539" s="120">
        <v>26449177</v>
      </c>
      <c r="O539" s="120">
        <v>14430439</v>
      </c>
      <c r="P539" s="120">
        <v>1121100</v>
      </c>
      <c r="Q539" s="120">
        <v>31250759</v>
      </c>
      <c r="R539" s="120">
        <v>29046664</v>
      </c>
      <c r="S539" s="47"/>
    </row>
    <row r="540" spans="1:19" ht="12.75" customHeight="1" x14ac:dyDescent="0.2">
      <c r="A540" s="511">
        <v>38384</v>
      </c>
      <c r="B540" s="511">
        <v>38717</v>
      </c>
      <c r="C540" s="53" t="s">
        <v>3</v>
      </c>
      <c r="D540" s="54">
        <v>3</v>
      </c>
      <c r="E540" s="55">
        <v>7718.09</v>
      </c>
      <c r="F540" s="55">
        <v>0</v>
      </c>
      <c r="G540" s="55">
        <v>0</v>
      </c>
      <c r="H540" s="55">
        <v>6207.16</v>
      </c>
      <c r="I540" s="55">
        <v>0</v>
      </c>
      <c r="J540" s="55">
        <v>1160.44</v>
      </c>
      <c r="K540" s="56">
        <v>13925.25</v>
      </c>
      <c r="L540" s="46">
        <v>15085.69</v>
      </c>
      <c r="M540" s="117"/>
      <c r="N540" s="119">
        <v>13925.25</v>
      </c>
      <c r="O540" s="119">
        <v>7718.09</v>
      </c>
      <c r="P540" s="119">
        <v>579</v>
      </c>
      <c r="Q540" s="119">
        <v>16474.95</v>
      </c>
      <c r="R540" s="119">
        <v>15314.51</v>
      </c>
      <c r="S540" s="47"/>
    </row>
    <row r="541" spans="1:19" ht="9" customHeight="1" x14ac:dyDescent="0.2">
      <c r="A541" s="511"/>
      <c r="B541" s="511"/>
      <c r="C541" s="48" t="s">
        <v>4</v>
      </c>
      <c r="D541" s="49">
        <v>8</v>
      </c>
      <c r="E541" s="50">
        <v>14944306</v>
      </c>
      <c r="F541" s="50">
        <v>0</v>
      </c>
      <c r="G541" s="50">
        <v>0</v>
      </c>
      <c r="H541" s="50">
        <v>12018738</v>
      </c>
      <c r="I541" s="50">
        <v>0</v>
      </c>
      <c r="J541" s="51">
        <v>2246925</v>
      </c>
      <c r="K541" s="50">
        <v>26963044</v>
      </c>
      <c r="L541" s="73">
        <v>29209969</v>
      </c>
      <c r="M541" s="118"/>
      <c r="N541" s="120">
        <v>26963044</v>
      </c>
      <c r="O541" s="120">
        <v>14944306</v>
      </c>
      <c r="P541" s="120">
        <v>1121100</v>
      </c>
      <c r="Q541" s="120">
        <v>31899951</v>
      </c>
      <c r="R541" s="120">
        <v>29653026</v>
      </c>
      <c r="S541" s="47"/>
    </row>
    <row r="542" spans="1:19" ht="12.75" customHeight="1" x14ac:dyDescent="0.2">
      <c r="A542" s="511"/>
      <c r="B542" s="511"/>
      <c r="C542" s="53" t="s">
        <v>3</v>
      </c>
      <c r="D542" s="54">
        <v>9</v>
      </c>
      <c r="E542" s="55">
        <v>8679.7000000000007</v>
      </c>
      <c r="F542" s="55">
        <v>0</v>
      </c>
      <c r="G542" s="55">
        <v>0</v>
      </c>
      <c r="H542" s="55">
        <v>6207.16</v>
      </c>
      <c r="I542" s="55">
        <v>0</v>
      </c>
      <c r="J542" s="55">
        <v>1240.57</v>
      </c>
      <c r="K542" s="56">
        <v>14886.86</v>
      </c>
      <c r="L542" s="46">
        <v>16127.43</v>
      </c>
      <c r="M542" s="117"/>
      <c r="N542" s="119">
        <v>14886.86</v>
      </c>
      <c r="O542" s="119">
        <v>8679.7000000000007</v>
      </c>
      <c r="P542" s="119">
        <v>579</v>
      </c>
      <c r="Q542" s="119">
        <v>17689.78</v>
      </c>
      <c r="R542" s="119">
        <v>16449.21</v>
      </c>
      <c r="S542" s="47"/>
    </row>
    <row r="543" spans="1:19" ht="9" customHeight="1" x14ac:dyDescent="0.2">
      <c r="A543" s="511"/>
      <c r="B543" s="511"/>
      <c r="C543" s="48" t="s">
        <v>4</v>
      </c>
      <c r="D543" s="49">
        <v>14</v>
      </c>
      <c r="E543" s="50">
        <v>16806243</v>
      </c>
      <c r="F543" s="50">
        <v>0</v>
      </c>
      <c r="G543" s="50">
        <v>0</v>
      </c>
      <c r="H543" s="50">
        <v>12018738</v>
      </c>
      <c r="I543" s="50">
        <v>0</v>
      </c>
      <c r="J543" s="51">
        <v>2402078</v>
      </c>
      <c r="K543" s="50">
        <v>28824980</v>
      </c>
      <c r="L543" s="73">
        <v>31227059</v>
      </c>
      <c r="M543" s="118"/>
      <c r="N543" s="120">
        <v>28824980</v>
      </c>
      <c r="O543" s="120">
        <v>16806243</v>
      </c>
      <c r="P543" s="120">
        <v>1121100</v>
      </c>
      <c r="Q543" s="120">
        <v>34252190</v>
      </c>
      <c r="R543" s="120">
        <v>31850112</v>
      </c>
      <c r="S543" s="47"/>
    </row>
    <row r="544" spans="1:19" ht="12.75" customHeight="1" x14ac:dyDescent="0.2">
      <c r="A544" s="511"/>
      <c r="B544" s="511"/>
      <c r="C544" s="53" t="s">
        <v>3</v>
      </c>
      <c r="D544" s="54">
        <v>15</v>
      </c>
      <c r="E544" s="55">
        <v>9577.31</v>
      </c>
      <c r="F544" s="55">
        <v>0</v>
      </c>
      <c r="G544" s="55">
        <v>0</v>
      </c>
      <c r="H544" s="55">
        <v>6207.16</v>
      </c>
      <c r="I544" s="55">
        <v>0</v>
      </c>
      <c r="J544" s="55">
        <v>1315.37</v>
      </c>
      <c r="K544" s="56">
        <v>15784.47</v>
      </c>
      <c r="L544" s="46">
        <v>17099.84</v>
      </c>
      <c r="M544" s="117"/>
      <c r="N544" s="119">
        <v>15784.47</v>
      </c>
      <c r="O544" s="119">
        <v>9577.31</v>
      </c>
      <c r="P544" s="119">
        <v>579</v>
      </c>
      <c r="Q544" s="119">
        <v>18823.759999999998</v>
      </c>
      <c r="R544" s="119">
        <v>17508.39</v>
      </c>
      <c r="S544" s="47"/>
    </row>
    <row r="545" spans="1:19" ht="9" customHeight="1" x14ac:dyDescent="0.2">
      <c r="A545" s="511"/>
      <c r="B545" s="511"/>
      <c r="C545" s="48" t="s">
        <v>4</v>
      </c>
      <c r="D545" s="49">
        <v>20</v>
      </c>
      <c r="E545" s="50">
        <v>18544258</v>
      </c>
      <c r="F545" s="50">
        <v>0</v>
      </c>
      <c r="G545" s="50">
        <v>0</v>
      </c>
      <c r="H545" s="50">
        <v>12018738</v>
      </c>
      <c r="I545" s="50">
        <v>0</v>
      </c>
      <c r="J545" s="51">
        <v>2546911</v>
      </c>
      <c r="K545" s="50">
        <v>30562996</v>
      </c>
      <c r="L545" s="73">
        <v>33109907</v>
      </c>
      <c r="M545" s="118"/>
      <c r="N545" s="120">
        <v>30562996</v>
      </c>
      <c r="O545" s="120">
        <v>18544258</v>
      </c>
      <c r="P545" s="120">
        <v>1121100</v>
      </c>
      <c r="Q545" s="120">
        <v>36447882</v>
      </c>
      <c r="R545" s="120">
        <v>33900970</v>
      </c>
      <c r="S545" s="47"/>
    </row>
    <row r="546" spans="1:19" ht="12.75" customHeight="1" x14ac:dyDescent="0.2">
      <c r="A546" s="511"/>
      <c r="B546" s="511"/>
      <c r="C546" s="53" t="s">
        <v>3</v>
      </c>
      <c r="D546" s="54">
        <v>21</v>
      </c>
      <c r="E546" s="55">
        <v>10460.85</v>
      </c>
      <c r="F546" s="55">
        <v>0</v>
      </c>
      <c r="G546" s="55">
        <v>0</v>
      </c>
      <c r="H546" s="55">
        <v>6207.16</v>
      </c>
      <c r="I546" s="55">
        <v>0</v>
      </c>
      <c r="J546" s="55">
        <v>1389</v>
      </c>
      <c r="K546" s="56">
        <v>16668.009999999998</v>
      </c>
      <c r="L546" s="46">
        <v>18057.009999999998</v>
      </c>
      <c r="M546" s="117"/>
      <c r="N546" s="119">
        <v>16668.009999999998</v>
      </c>
      <c r="O546" s="119">
        <v>10460.85</v>
      </c>
      <c r="P546" s="119">
        <v>579</v>
      </c>
      <c r="Q546" s="119">
        <v>19939.96</v>
      </c>
      <c r="R546" s="119">
        <v>18550.96</v>
      </c>
      <c r="S546" s="47"/>
    </row>
    <row r="547" spans="1:19" ht="9" customHeight="1" x14ac:dyDescent="0.2">
      <c r="A547" s="511"/>
      <c r="B547" s="511"/>
      <c r="C547" s="48" t="s">
        <v>4</v>
      </c>
      <c r="D547" s="49">
        <v>27</v>
      </c>
      <c r="E547" s="50">
        <v>20255030</v>
      </c>
      <c r="F547" s="50">
        <v>0</v>
      </c>
      <c r="G547" s="50">
        <v>0</v>
      </c>
      <c r="H547" s="50">
        <v>12018738</v>
      </c>
      <c r="I547" s="50">
        <v>0</v>
      </c>
      <c r="J547" s="51">
        <v>2689479</v>
      </c>
      <c r="K547" s="50">
        <v>32273768</v>
      </c>
      <c r="L547" s="73">
        <v>34963247</v>
      </c>
      <c r="M547" s="118"/>
      <c r="N547" s="120">
        <v>32273768</v>
      </c>
      <c r="O547" s="120">
        <v>20255030</v>
      </c>
      <c r="P547" s="120">
        <v>1121100</v>
      </c>
      <c r="Q547" s="120">
        <v>38609146</v>
      </c>
      <c r="R547" s="120">
        <v>35919667</v>
      </c>
      <c r="S547" s="47"/>
    </row>
    <row r="548" spans="1:19" ht="12.75" customHeight="1" x14ac:dyDescent="0.2">
      <c r="A548" s="511"/>
      <c r="B548" s="511"/>
      <c r="C548" s="53" t="s">
        <v>3</v>
      </c>
      <c r="D548" s="54">
        <v>28</v>
      </c>
      <c r="E548" s="55">
        <v>11127.42</v>
      </c>
      <c r="F548" s="55">
        <v>0</v>
      </c>
      <c r="G548" s="55">
        <v>0</v>
      </c>
      <c r="H548" s="55">
        <v>6207.16</v>
      </c>
      <c r="I548" s="55">
        <v>0</v>
      </c>
      <c r="J548" s="55">
        <v>1444.55</v>
      </c>
      <c r="K548" s="56">
        <v>17334.580000000002</v>
      </c>
      <c r="L548" s="46">
        <v>18779.13</v>
      </c>
      <c r="M548" s="117"/>
      <c r="N548" s="119">
        <v>17334.580000000002</v>
      </c>
      <c r="O548" s="119">
        <v>11127.42</v>
      </c>
      <c r="P548" s="119">
        <v>579</v>
      </c>
      <c r="Q548" s="119">
        <v>20782.07</v>
      </c>
      <c r="R548" s="119">
        <v>19337.52</v>
      </c>
      <c r="S548" s="47"/>
    </row>
    <row r="549" spans="1:19" ht="9" customHeight="1" x14ac:dyDescent="0.2">
      <c r="A549" s="511"/>
      <c r="B549" s="511"/>
      <c r="C549" s="48" t="s">
        <v>4</v>
      </c>
      <c r="D549" s="49">
        <v>34</v>
      </c>
      <c r="E549" s="50">
        <v>21545690</v>
      </c>
      <c r="F549" s="50">
        <v>0</v>
      </c>
      <c r="G549" s="50">
        <v>0</v>
      </c>
      <c r="H549" s="50">
        <v>12018738</v>
      </c>
      <c r="I549" s="50">
        <v>0</v>
      </c>
      <c r="J549" s="51">
        <v>2797039</v>
      </c>
      <c r="K549" s="50">
        <v>33564427</v>
      </c>
      <c r="L549" s="73">
        <v>36361466</v>
      </c>
      <c r="M549" s="118"/>
      <c r="N549" s="120">
        <v>33564427</v>
      </c>
      <c r="O549" s="120">
        <v>21545690</v>
      </c>
      <c r="P549" s="120">
        <v>1121100</v>
      </c>
      <c r="Q549" s="120">
        <v>40239699</v>
      </c>
      <c r="R549" s="120">
        <v>37442660</v>
      </c>
      <c r="S549" s="47"/>
    </row>
    <row r="550" spans="1:19" ht="12.75" customHeight="1" x14ac:dyDescent="0.2">
      <c r="A550" s="511"/>
      <c r="B550" s="511"/>
      <c r="C550" s="53" t="s">
        <v>3</v>
      </c>
      <c r="D550" s="54">
        <v>35</v>
      </c>
      <c r="E550" s="55">
        <v>11594.51</v>
      </c>
      <c r="F550" s="55">
        <v>0</v>
      </c>
      <c r="G550" s="55">
        <v>0</v>
      </c>
      <c r="H550" s="55">
        <v>6207.16</v>
      </c>
      <c r="I550" s="55">
        <v>0</v>
      </c>
      <c r="J550" s="55">
        <v>1483.47</v>
      </c>
      <c r="K550" s="56">
        <v>17801.669999999998</v>
      </c>
      <c r="L550" s="46">
        <v>19285.14</v>
      </c>
      <c r="M550" s="117"/>
      <c r="N550" s="119">
        <v>17801.669999999998</v>
      </c>
      <c r="O550" s="119">
        <v>11594.51</v>
      </c>
      <c r="P550" s="119">
        <v>579</v>
      </c>
      <c r="Q550" s="119">
        <v>21372.15</v>
      </c>
      <c r="R550" s="119">
        <v>19888.68</v>
      </c>
      <c r="S550" s="47"/>
    </row>
    <row r="551" spans="1:19" ht="9" customHeight="1" x14ac:dyDescent="0.2">
      <c r="A551" s="512"/>
      <c r="B551" s="512"/>
      <c r="C551" s="58" t="s">
        <v>4</v>
      </c>
      <c r="D551" s="59"/>
      <c r="E551" s="61">
        <v>22450102</v>
      </c>
      <c r="F551" s="61">
        <v>0</v>
      </c>
      <c r="G551" s="61">
        <v>0</v>
      </c>
      <c r="H551" s="61">
        <v>12018738</v>
      </c>
      <c r="I551" s="61">
        <v>0</v>
      </c>
      <c r="J551" s="60">
        <v>2872398</v>
      </c>
      <c r="K551" s="61">
        <v>34468840</v>
      </c>
      <c r="L551" s="73">
        <v>37341238</v>
      </c>
      <c r="M551" s="118"/>
      <c r="N551" s="120">
        <v>34468840</v>
      </c>
      <c r="O551" s="120">
        <v>22450102</v>
      </c>
      <c r="P551" s="120">
        <v>1121100</v>
      </c>
      <c r="Q551" s="120">
        <v>41382253</v>
      </c>
      <c r="R551" s="120">
        <v>38509854</v>
      </c>
      <c r="S551" s="47"/>
    </row>
    <row r="552" spans="1:19" ht="12.75" customHeight="1" x14ac:dyDescent="0.2">
      <c r="A552" s="492">
        <v>38718</v>
      </c>
      <c r="B552" s="492">
        <v>39082</v>
      </c>
      <c r="C552" s="42" t="s">
        <v>3</v>
      </c>
      <c r="D552" s="43">
        <v>0</v>
      </c>
      <c r="E552" s="44">
        <v>7515.34</v>
      </c>
      <c r="F552" s="44">
        <v>0</v>
      </c>
      <c r="G552" s="44">
        <v>0</v>
      </c>
      <c r="H552" s="44">
        <v>6207.16</v>
      </c>
      <c r="I552" s="44">
        <v>0</v>
      </c>
      <c r="J552" s="44">
        <v>1143.54</v>
      </c>
      <c r="K552" s="45">
        <v>13722.5</v>
      </c>
      <c r="L552" s="46">
        <v>14866.04</v>
      </c>
      <c r="M552" s="117"/>
      <c r="N552" s="119">
        <v>13722.5</v>
      </c>
      <c r="O552" s="119">
        <v>7515.34</v>
      </c>
      <c r="P552" s="119">
        <v>702</v>
      </c>
      <c r="Q552" s="119">
        <v>16218.8</v>
      </c>
      <c r="R552" s="119">
        <v>15075.26</v>
      </c>
      <c r="S552" s="47"/>
    </row>
    <row r="553" spans="1:19" ht="9" customHeight="1" x14ac:dyDescent="0.2">
      <c r="A553" s="493"/>
      <c r="B553" s="493"/>
      <c r="C553" s="48" t="s">
        <v>4</v>
      </c>
      <c r="D553" s="49">
        <v>2</v>
      </c>
      <c r="E553" s="50">
        <v>14551727</v>
      </c>
      <c r="F553" s="50">
        <v>0</v>
      </c>
      <c r="G553" s="50">
        <v>0</v>
      </c>
      <c r="H553" s="50">
        <v>12018738</v>
      </c>
      <c r="I553" s="50">
        <v>0</v>
      </c>
      <c r="J553" s="51">
        <v>2214202</v>
      </c>
      <c r="K553" s="50">
        <v>26570465</v>
      </c>
      <c r="L553" s="52">
        <v>28784667</v>
      </c>
      <c r="M553" s="118"/>
      <c r="N553" s="120">
        <v>26570465</v>
      </c>
      <c r="O553" s="120">
        <v>14551727</v>
      </c>
      <c r="P553" s="120">
        <v>1359262</v>
      </c>
      <c r="Q553" s="120">
        <v>31403976</v>
      </c>
      <c r="R553" s="120">
        <v>29189774</v>
      </c>
      <c r="S553" s="47"/>
    </row>
    <row r="554" spans="1:19" ht="12.75" customHeight="1" x14ac:dyDescent="0.2">
      <c r="A554" s="511">
        <v>38718</v>
      </c>
      <c r="B554" s="511">
        <v>39082</v>
      </c>
      <c r="C554" s="53" t="s">
        <v>3</v>
      </c>
      <c r="D554" s="54">
        <v>3</v>
      </c>
      <c r="E554" s="44">
        <v>7781.93</v>
      </c>
      <c r="F554" s="44">
        <v>0</v>
      </c>
      <c r="G554" s="44">
        <v>0</v>
      </c>
      <c r="H554" s="44">
        <v>6207.16</v>
      </c>
      <c r="I554" s="44">
        <v>0</v>
      </c>
      <c r="J554" s="55">
        <v>1165.76</v>
      </c>
      <c r="K554" s="56">
        <v>13989.09</v>
      </c>
      <c r="L554" s="57">
        <v>15154.85</v>
      </c>
      <c r="M554" s="117"/>
      <c r="N554" s="119">
        <v>13989.09</v>
      </c>
      <c r="O554" s="119">
        <v>7781.93</v>
      </c>
      <c r="P554" s="119">
        <v>702</v>
      </c>
      <c r="Q554" s="119">
        <v>16555.599999999999</v>
      </c>
      <c r="R554" s="119">
        <v>15389.84</v>
      </c>
      <c r="S554" s="47"/>
    </row>
    <row r="555" spans="1:19" ht="9" customHeight="1" x14ac:dyDescent="0.2">
      <c r="A555" s="511"/>
      <c r="B555" s="511"/>
      <c r="C555" s="48" t="s">
        <v>4</v>
      </c>
      <c r="D555" s="49">
        <v>8</v>
      </c>
      <c r="E555" s="50">
        <v>15067918</v>
      </c>
      <c r="F555" s="50">
        <v>0</v>
      </c>
      <c r="G555" s="50">
        <v>0</v>
      </c>
      <c r="H555" s="50">
        <v>12018738</v>
      </c>
      <c r="I555" s="50">
        <v>0</v>
      </c>
      <c r="J555" s="51">
        <v>2257226</v>
      </c>
      <c r="K555" s="50">
        <v>27086655</v>
      </c>
      <c r="L555" s="52">
        <v>29343881</v>
      </c>
      <c r="M555" s="118"/>
      <c r="N555" s="120">
        <v>27086655</v>
      </c>
      <c r="O555" s="120">
        <v>15067918</v>
      </c>
      <c r="P555" s="120">
        <v>1359262</v>
      </c>
      <c r="Q555" s="120">
        <v>32056112</v>
      </c>
      <c r="R555" s="120">
        <v>29798885</v>
      </c>
      <c r="S555" s="47"/>
    </row>
    <row r="556" spans="1:19" ht="12.75" customHeight="1" x14ac:dyDescent="0.2">
      <c r="A556" s="511"/>
      <c r="B556" s="511"/>
      <c r="C556" s="53" t="s">
        <v>3</v>
      </c>
      <c r="D556" s="54">
        <v>9</v>
      </c>
      <c r="E556" s="44">
        <v>8747.98</v>
      </c>
      <c r="F556" s="44">
        <v>0</v>
      </c>
      <c r="G556" s="44">
        <v>0</v>
      </c>
      <c r="H556" s="44">
        <v>6207.16</v>
      </c>
      <c r="I556" s="44">
        <v>0</v>
      </c>
      <c r="J556" s="55">
        <v>1246.26</v>
      </c>
      <c r="K556" s="56">
        <v>14955.14</v>
      </c>
      <c r="L556" s="57">
        <v>16201.4</v>
      </c>
      <c r="M556" s="117"/>
      <c r="N556" s="119">
        <v>14955.14</v>
      </c>
      <c r="O556" s="119">
        <v>8747.98</v>
      </c>
      <c r="P556" s="119">
        <v>702</v>
      </c>
      <c r="Q556" s="119">
        <v>17776.04</v>
      </c>
      <c r="R556" s="119">
        <v>16529.78</v>
      </c>
      <c r="S556" s="47"/>
    </row>
    <row r="557" spans="1:19" ht="9" customHeight="1" x14ac:dyDescent="0.2">
      <c r="A557" s="511"/>
      <c r="B557" s="511"/>
      <c r="C557" s="48" t="s">
        <v>4</v>
      </c>
      <c r="D557" s="49">
        <v>14</v>
      </c>
      <c r="E557" s="50">
        <v>16938451</v>
      </c>
      <c r="F557" s="50">
        <v>0</v>
      </c>
      <c r="G557" s="50">
        <v>0</v>
      </c>
      <c r="H557" s="50">
        <v>12018738</v>
      </c>
      <c r="I557" s="50">
        <v>0</v>
      </c>
      <c r="J557" s="51">
        <v>2413096</v>
      </c>
      <c r="K557" s="50">
        <v>28957189</v>
      </c>
      <c r="L557" s="52">
        <v>31370285</v>
      </c>
      <c r="M557" s="118"/>
      <c r="N557" s="120">
        <v>28957189</v>
      </c>
      <c r="O557" s="120">
        <v>16938451</v>
      </c>
      <c r="P557" s="120">
        <v>1359262</v>
      </c>
      <c r="Q557" s="120">
        <v>34419213</v>
      </c>
      <c r="R557" s="120">
        <v>32006117</v>
      </c>
      <c r="S557" s="47"/>
    </row>
    <row r="558" spans="1:19" ht="12.75" customHeight="1" x14ac:dyDescent="0.2">
      <c r="A558" s="511"/>
      <c r="B558" s="511"/>
      <c r="C558" s="53" t="s">
        <v>3</v>
      </c>
      <c r="D558" s="54">
        <v>15</v>
      </c>
      <c r="E558" s="44">
        <v>9649.7900000000009</v>
      </c>
      <c r="F558" s="44">
        <v>0</v>
      </c>
      <c r="G558" s="44">
        <v>0</v>
      </c>
      <c r="H558" s="44">
        <v>6207.16</v>
      </c>
      <c r="I558" s="44">
        <v>0</v>
      </c>
      <c r="J558" s="55">
        <v>1321.41</v>
      </c>
      <c r="K558" s="56">
        <v>15856.95</v>
      </c>
      <c r="L558" s="57">
        <v>17178.36</v>
      </c>
      <c r="M558" s="117"/>
      <c r="N558" s="119">
        <v>15856.95</v>
      </c>
      <c r="O558" s="119">
        <v>9649.7900000000009</v>
      </c>
      <c r="P558" s="119">
        <v>702</v>
      </c>
      <c r="Q558" s="119">
        <v>18915.32</v>
      </c>
      <c r="R558" s="119">
        <v>17593.91</v>
      </c>
      <c r="S558" s="47"/>
    </row>
    <row r="559" spans="1:19" ht="9" customHeight="1" x14ac:dyDescent="0.2">
      <c r="A559" s="511"/>
      <c r="B559" s="511"/>
      <c r="C559" s="48" t="s">
        <v>4</v>
      </c>
      <c r="D559" s="49">
        <v>20</v>
      </c>
      <c r="E559" s="50">
        <v>18684599</v>
      </c>
      <c r="F559" s="50">
        <v>0</v>
      </c>
      <c r="G559" s="50">
        <v>0</v>
      </c>
      <c r="H559" s="50">
        <v>12018738</v>
      </c>
      <c r="I559" s="50">
        <v>0</v>
      </c>
      <c r="J559" s="51">
        <v>2558607</v>
      </c>
      <c r="K559" s="50">
        <v>30703337</v>
      </c>
      <c r="L559" s="52">
        <v>33261943</v>
      </c>
      <c r="M559" s="118"/>
      <c r="N559" s="120">
        <v>30703337</v>
      </c>
      <c r="O559" s="120">
        <v>18684599</v>
      </c>
      <c r="P559" s="120">
        <v>1359262</v>
      </c>
      <c r="Q559" s="120">
        <v>36625167</v>
      </c>
      <c r="R559" s="120">
        <v>34066560</v>
      </c>
      <c r="S559" s="47"/>
    </row>
    <row r="560" spans="1:19" ht="12.75" customHeight="1" x14ac:dyDescent="0.2">
      <c r="A560" s="511"/>
      <c r="B560" s="511"/>
      <c r="C560" s="53" t="s">
        <v>3</v>
      </c>
      <c r="D560" s="54">
        <v>21</v>
      </c>
      <c r="E560" s="44">
        <v>10537.29</v>
      </c>
      <c r="F560" s="44">
        <v>0</v>
      </c>
      <c r="G560" s="44">
        <v>0</v>
      </c>
      <c r="H560" s="44">
        <v>6207.16</v>
      </c>
      <c r="I560" s="44">
        <v>0</v>
      </c>
      <c r="J560" s="55">
        <v>1395.37</v>
      </c>
      <c r="K560" s="56">
        <v>16744.45</v>
      </c>
      <c r="L560" s="57">
        <v>18139.82</v>
      </c>
      <c r="M560" s="117"/>
      <c r="N560" s="119">
        <v>16744.45</v>
      </c>
      <c r="O560" s="119">
        <v>10537.29</v>
      </c>
      <c r="P560" s="119">
        <v>702</v>
      </c>
      <c r="Q560" s="119">
        <v>20036.53</v>
      </c>
      <c r="R560" s="119">
        <v>18641.16</v>
      </c>
      <c r="S560" s="47"/>
    </row>
    <row r="561" spans="1:19" ht="9" customHeight="1" x14ac:dyDescent="0.2">
      <c r="A561" s="511"/>
      <c r="B561" s="511"/>
      <c r="C561" s="48" t="s">
        <v>4</v>
      </c>
      <c r="D561" s="49">
        <v>27</v>
      </c>
      <c r="E561" s="50">
        <v>20403039</v>
      </c>
      <c r="F561" s="50">
        <v>0</v>
      </c>
      <c r="G561" s="50">
        <v>0</v>
      </c>
      <c r="H561" s="50">
        <v>12018738</v>
      </c>
      <c r="I561" s="50">
        <v>0</v>
      </c>
      <c r="J561" s="51">
        <v>2701813</v>
      </c>
      <c r="K561" s="50">
        <v>32421776</v>
      </c>
      <c r="L561" s="52">
        <v>35123589</v>
      </c>
      <c r="M561" s="118"/>
      <c r="N561" s="120">
        <v>32421776</v>
      </c>
      <c r="O561" s="120">
        <v>20403039</v>
      </c>
      <c r="P561" s="120">
        <v>1359262</v>
      </c>
      <c r="Q561" s="120">
        <v>38796132</v>
      </c>
      <c r="R561" s="120">
        <v>36094319</v>
      </c>
      <c r="S561" s="47"/>
    </row>
    <row r="562" spans="1:19" ht="12.75" customHeight="1" x14ac:dyDescent="0.2">
      <c r="A562" s="511"/>
      <c r="B562" s="511"/>
      <c r="C562" s="53" t="s">
        <v>3</v>
      </c>
      <c r="D562" s="54">
        <v>28</v>
      </c>
      <c r="E562" s="44">
        <v>11206.98</v>
      </c>
      <c r="F562" s="44">
        <v>0</v>
      </c>
      <c r="G562" s="44">
        <v>0</v>
      </c>
      <c r="H562" s="44">
        <v>6207.16</v>
      </c>
      <c r="I562" s="44">
        <v>0</v>
      </c>
      <c r="J562" s="55">
        <v>1451.18</v>
      </c>
      <c r="K562" s="56">
        <v>17414.14</v>
      </c>
      <c r="L562" s="57">
        <v>18865.32</v>
      </c>
      <c r="M562" s="117"/>
      <c r="N562" s="119">
        <v>17414.14</v>
      </c>
      <c r="O562" s="119">
        <v>11206.98</v>
      </c>
      <c r="P562" s="119">
        <v>702</v>
      </c>
      <c r="Q562" s="119">
        <v>20882.580000000002</v>
      </c>
      <c r="R562" s="119">
        <v>19431.400000000001</v>
      </c>
      <c r="S562" s="47"/>
    </row>
    <row r="563" spans="1:19" ht="9" customHeight="1" x14ac:dyDescent="0.2">
      <c r="A563" s="511"/>
      <c r="B563" s="511"/>
      <c r="C563" s="48" t="s">
        <v>4</v>
      </c>
      <c r="D563" s="49">
        <v>34</v>
      </c>
      <c r="E563" s="50">
        <v>21699739</v>
      </c>
      <c r="F563" s="50">
        <v>0</v>
      </c>
      <c r="G563" s="50">
        <v>0</v>
      </c>
      <c r="H563" s="50">
        <v>12018738</v>
      </c>
      <c r="I563" s="50">
        <v>0</v>
      </c>
      <c r="J563" s="51">
        <v>2809876</v>
      </c>
      <c r="K563" s="50">
        <v>33718477</v>
      </c>
      <c r="L563" s="52">
        <v>36528353</v>
      </c>
      <c r="M563" s="118"/>
      <c r="N563" s="120">
        <v>33718477</v>
      </c>
      <c r="O563" s="120">
        <v>21699739</v>
      </c>
      <c r="P563" s="120">
        <v>1359262</v>
      </c>
      <c r="Q563" s="120">
        <v>40434313</v>
      </c>
      <c r="R563" s="120">
        <v>37624437</v>
      </c>
      <c r="S563" s="47"/>
    </row>
    <row r="564" spans="1:19" ht="12.75" customHeight="1" x14ac:dyDescent="0.2">
      <c r="A564" s="511"/>
      <c r="B564" s="511"/>
      <c r="C564" s="53" t="s">
        <v>3</v>
      </c>
      <c r="D564" s="54">
        <v>35</v>
      </c>
      <c r="E564" s="44">
        <v>11676.23</v>
      </c>
      <c r="F564" s="44">
        <v>0</v>
      </c>
      <c r="G564" s="44">
        <v>0</v>
      </c>
      <c r="H564" s="44">
        <v>6207.16</v>
      </c>
      <c r="I564" s="44">
        <v>0</v>
      </c>
      <c r="J564" s="55">
        <v>1490.28</v>
      </c>
      <c r="K564" s="56">
        <v>17883.39</v>
      </c>
      <c r="L564" s="57">
        <v>19373.669999999998</v>
      </c>
      <c r="M564" s="117"/>
      <c r="N564" s="119">
        <v>17883.39</v>
      </c>
      <c r="O564" s="119">
        <v>11676.23</v>
      </c>
      <c r="P564" s="119">
        <v>702</v>
      </c>
      <c r="Q564" s="119">
        <v>21475.39</v>
      </c>
      <c r="R564" s="119">
        <v>19985.11</v>
      </c>
      <c r="S564" s="47"/>
    </row>
    <row r="565" spans="1:19" ht="9" customHeight="1" x14ac:dyDescent="0.2">
      <c r="A565" s="512"/>
      <c r="B565" s="512"/>
      <c r="C565" s="58" t="s">
        <v>4</v>
      </c>
      <c r="D565" s="59"/>
      <c r="E565" s="50">
        <v>22608334</v>
      </c>
      <c r="F565" s="50">
        <v>0</v>
      </c>
      <c r="G565" s="50">
        <v>0</v>
      </c>
      <c r="H565" s="50">
        <v>12018738</v>
      </c>
      <c r="I565" s="50">
        <v>0</v>
      </c>
      <c r="J565" s="60">
        <v>2885584</v>
      </c>
      <c r="K565" s="61">
        <v>34627072</v>
      </c>
      <c r="L565" s="62">
        <v>37512656</v>
      </c>
      <c r="M565" s="118"/>
      <c r="N565" s="120">
        <v>34627072</v>
      </c>
      <c r="O565" s="120">
        <v>22608334</v>
      </c>
      <c r="P565" s="120">
        <v>1359262</v>
      </c>
      <c r="Q565" s="120">
        <v>41582153</v>
      </c>
      <c r="R565" s="120">
        <v>38696569</v>
      </c>
      <c r="S565" s="47"/>
    </row>
    <row r="566" spans="1:19" ht="12.75" customHeight="1" x14ac:dyDescent="0.2">
      <c r="A566" s="492">
        <v>39083</v>
      </c>
      <c r="B566" s="492">
        <v>39113</v>
      </c>
      <c r="C566" s="42" t="s">
        <v>3</v>
      </c>
      <c r="D566" s="43">
        <v>0</v>
      </c>
      <c r="E566" s="44">
        <v>7774.18</v>
      </c>
      <c r="F566" s="44">
        <v>0</v>
      </c>
      <c r="G566" s="44">
        <v>0</v>
      </c>
      <c r="H566" s="44">
        <v>6207.16</v>
      </c>
      <c r="I566" s="44">
        <v>0</v>
      </c>
      <c r="J566" s="44">
        <v>1165.1099999999999</v>
      </c>
      <c r="K566" s="45">
        <v>13981.34</v>
      </c>
      <c r="L566" s="46">
        <v>15146.45</v>
      </c>
      <c r="M566" s="117"/>
      <c r="N566" s="119">
        <v>13981.34</v>
      </c>
      <c r="O566" s="119">
        <v>7774.18</v>
      </c>
      <c r="P566" s="119">
        <v>702</v>
      </c>
      <c r="Q566" s="119">
        <v>16545.8</v>
      </c>
      <c r="R566" s="119">
        <v>15380.69</v>
      </c>
      <c r="S566" s="47"/>
    </row>
    <row r="567" spans="1:19" ht="9" customHeight="1" x14ac:dyDescent="0.2">
      <c r="A567" s="493"/>
      <c r="B567" s="493"/>
      <c r="C567" s="48" t="s">
        <v>4</v>
      </c>
      <c r="D567" s="49">
        <v>2</v>
      </c>
      <c r="E567" s="50">
        <v>15052912</v>
      </c>
      <c r="F567" s="50">
        <v>0</v>
      </c>
      <c r="G567" s="50">
        <v>0</v>
      </c>
      <c r="H567" s="50">
        <v>12018738</v>
      </c>
      <c r="I567" s="50">
        <v>0</v>
      </c>
      <c r="J567" s="51">
        <v>2255968</v>
      </c>
      <c r="K567" s="50">
        <v>27071649</v>
      </c>
      <c r="L567" s="52">
        <v>29327617</v>
      </c>
      <c r="M567" s="118"/>
      <c r="N567" s="120">
        <v>27071649</v>
      </c>
      <c r="O567" s="120">
        <v>15052912</v>
      </c>
      <c r="P567" s="120">
        <v>1359262</v>
      </c>
      <c r="Q567" s="120">
        <v>32037136</v>
      </c>
      <c r="R567" s="120">
        <v>29781169</v>
      </c>
      <c r="S567" s="47"/>
    </row>
    <row r="568" spans="1:19" ht="12.75" customHeight="1" x14ac:dyDescent="0.2">
      <c r="A568" s="511">
        <v>39083</v>
      </c>
      <c r="B568" s="511">
        <v>39113</v>
      </c>
      <c r="C568" s="53" t="s">
        <v>3</v>
      </c>
      <c r="D568" s="54">
        <v>3</v>
      </c>
      <c r="E568" s="44">
        <v>8045.81</v>
      </c>
      <c r="F568" s="44">
        <v>0</v>
      </c>
      <c r="G568" s="44">
        <v>0</v>
      </c>
      <c r="H568" s="44">
        <v>6207.16</v>
      </c>
      <c r="I568" s="44">
        <v>0</v>
      </c>
      <c r="J568" s="55">
        <v>1187.75</v>
      </c>
      <c r="K568" s="56">
        <v>14252.97</v>
      </c>
      <c r="L568" s="57">
        <v>15440.72</v>
      </c>
      <c r="M568" s="117"/>
      <c r="N568" s="119">
        <v>14252.97</v>
      </c>
      <c r="O568" s="119">
        <v>8045.81</v>
      </c>
      <c r="P568" s="119">
        <v>702</v>
      </c>
      <c r="Q568" s="119">
        <v>16888.97</v>
      </c>
      <c r="R568" s="119">
        <v>15701.22</v>
      </c>
      <c r="S568" s="47"/>
    </row>
    <row r="569" spans="1:19" ht="9" customHeight="1" x14ac:dyDescent="0.2">
      <c r="A569" s="511"/>
      <c r="B569" s="511"/>
      <c r="C569" s="48" t="s">
        <v>4</v>
      </c>
      <c r="D569" s="49">
        <v>8</v>
      </c>
      <c r="E569" s="50">
        <v>15578861</v>
      </c>
      <c r="F569" s="50">
        <v>0</v>
      </c>
      <c r="G569" s="50">
        <v>0</v>
      </c>
      <c r="H569" s="50">
        <v>12018738</v>
      </c>
      <c r="I569" s="50">
        <v>0</v>
      </c>
      <c r="J569" s="51">
        <v>2299805</v>
      </c>
      <c r="K569" s="50">
        <v>27597598</v>
      </c>
      <c r="L569" s="52">
        <v>29897403</v>
      </c>
      <c r="M569" s="118"/>
      <c r="N569" s="120">
        <v>27597598</v>
      </c>
      <c r="O569" s="120">
        <v>15578861</v>
      </c>
      <c r="P569" s="120">
        <v>1359262</v>
      </c>
      <c r="Q569" s="120">
        <v>32701606</v>
      </c>
      <c r="R569" s="120">
        <v>30401801</v>
      </c>
      <c r="S569" s="47"/>
    </row>
    <row r="570" spans="1:19" ht="12.75" customHeight="1" x14ac:dyDescent="0.2">
      <c r="A570" s="511"/>
      <c r="B570" s="511"/>
      <c r="C570" s="53" t="s">
        <v>3</v>
      </c>
      <c r="D570" s="54">
        <v>9</v>
      </c>
      <c r="E570" s="44">
        <v>9029.98</v>
      </c>
      <c r="F570" s="44">
        <v>0</v>
      </c>
      <c r="G570" s="44">
        <v>0</v>
      </c>
      <c r="H570" s="44">
        <v>6207.16</v>
      </c>
      <c r="I570" s="44">
        <v>0</v>
      </c>
      <c r="J570" s="55">
        <v>1269.76</v>
      </c>
      <c r="K570" s="56">
        <v>15237.14</v>
      </c>
      <c r="L570" s="57">
        <v>16506.900000000001</v>
      </c>
      <c r="M570" s="117"/>
      <c r="N570" s="119">
        <v>15237.14</v>
      </c>
      <c r="O570" s="119">
        <v>9029.98</v>
      </c>
      <c r="P570" s="119">
        <v>702</v>
      </c>
      <c r="Q570" s="119">
        <v>18132.3</v>
      </c>
      <c r="R570" s="119">
        <v>16862.54</v>
      </c>
      <c r="S570" s="47"/>
    </row>
    <row r="571" spans="1:19" ht="9" customHeight="1" x14ac:dyDescent="0.2">
      <c r="A571" s="511"/>
      <c r="B571" s="511"/>
      <c r="C571" s="48" t="s">
        <v>4</v>
      </c>
      <c r="D571" s="49">
        <v>14</v>
      </c>
      <c r="E571" s="50">
        <v>17484479</v>
      </c>
      <c r="F571" s="50">
        <v>0</v>
      </c>
      <c r="G571" s="50">
        <v>0</v>
      </c>
      <c r="H571" s="50">
        <v>12018738</v>
      </c>
      <c r="I571" s="50">
        <v>0</v>
      </c>
      <c r="J571" s="51">
        <v>2458598</v>
      </c>
      <c r="K571" s="50">
        <v>29503217</v>
      </c>
      <c r="L571" s="52">
        <v>31961815</v>
      </c>
      <c r="M571" s="118"/>
      <c r="N571" s="120">
        <v>29503217</v>
      </c>
      <c r="O571" s="120">
        <v>17484479</v>
      </c>
      <c r="P571" s="120">
        <v>1359262</v>
      </c>
      <c r="Q571" s="120">
        <v>35109029</v>
      </c>
      <c r="R571" s="120">
        <v>32650430</v>
      </c>
      <c r="S571" s="47"/>
    </row>
    <row r="572" spans="1:19" ht="12.75" customHeight="1" x14ac:dyDescent="0.2">
      <c r="A572" s="511"/>
      <c r="B572" s="511"/>
      <c r="C572" s="53" t="s">
        <v>3</v>
      </c>
      <c r="D572" s="54">
        <v>15</v>
      </c>
      <c r="E572" s="44">
        <v>9948.7099999999991</v>
      </c>
      <c r="F572" s="44">
        <v>0</v>
      </c>
      <c r="G572" s="44">
        <v>0</v>
      </c>
      <c r="H572" s="44">
        <v>6207.16</v>
      </c>
      <c r="I572" s="44">
        <v>0</v>
      </c>
      <c r="J572" s="55">
        <v>1346.32</v>
      </c>
      <c r="K572" s="56">
        <v>16155.87</v>
      </c>
      <c r="L572" s="57">
        <v>17502.189999999999</v>
      </c>
      <c r="M572" s="117"/>
      <c r="N572" s="119">
        <v>16155.87</v>
      </c>
      <c r="O572" s="119">
        <v>9948.7099999999991</v>
      </c>
      <c r="P572" s="119">
        <v>702</v>
      </c>
      <c r="Q572" s="119">
        <v>19292.96</v>
      </c>
      <c r="R572" s="119">
        <v>17946.64</v>
      </c>
      <c r="S572" s="47"/>
    </row>
    <row r="573" spans="1:19" ht="9" customHeight="1" x14ac:dyDescent="0.2">
      <c r="A573" s="511"/>
      <c r="B573" s="511"/>
      <c r="C573" s="48" t="s">
        <v>4</v>
      </c>
      <c r="D573" s="49">
        <v>20</v>
      </c>
      <c r="E573" s="50">
        <v>19263389</v>
      </c>
      <c r="F573" s="50">
        <v>0</v>
      </c>
      <c r="G573" s="50">
        <v>0</v>
      </c>
      <c r="H573" s="50">
        <v>12018738</v>
      </c>
      <c r="I573" s="50">
        <v>0</v>
      </c>
      <c r="J573" s="51">
        <v>2606839</v>
      </c>
      <c r="K573" s="50">
        <v>31282126</v>
      </c>
      <c r="L573" s="52">
        <v>33888965</v>
      </c>
      <c r="M573" s="118"/>
      <c r="N573" s="120">
        <v>31282126</v>
      </c>
      <c r="O573" s="120">
        <v>19263389</v>
      </c>
      <c r="P573" s="120">
        <v>1359262</v>
      </c>
      <c r="Q573" s="120">
        <v>37356380</v>
      </c>
      <c r="R573" s="120">
        <v>34749541</v>
      </c>
      <c r="S573" s="47"/>
    </row>
    <row r="574" spans="1:19" ht="12.75" customHeight="1" x14ac:dyDescent="0.2">
      <c r="A574" s="511"/>
      <c r="B574" s="511"/>
      <c r="C574" s="53" t="s">
        <v>3</v>
      </c>
      <c r="D574" s="54">
        <v>21</v>
      </c>
      <c r="E574" s="44">
        <v>10853.13</v>
      </c>
      <c r="F574" s="44">
        <v>0</v>
      </c>
      <c r="G574" s="44">
        <v>0</v>
      </c>
      <c r="H574" s="44">
        <v>6207.16</v>
      </c>
      <c r="I574" s="44">
        <v>0</v>
      </c>
      <c r="J574" s="55">
        <v>1421.69</v>
      </c>
      <c r="K574" s="56">
        <v>17060.29</v>
      </c>
      <c r="L574" s="57">
        <v>18481.98</v>
      </c>
      <c r="M574" s="117"/>
      <c r="N574" s="119">
        <v>17060.29</v>
      </c>
      <c r="O574" s="119">
        <v>10853.13</v>
      </c>
      <c r="P574" s="119">
        <v>702</v>
      </c>
      <c r="Q574" s="119">
        <v>20435.54</v>
      </c>
      <c r="R574" s="119">
        <v>19013.849999999999</v>
      </c>
      <c r="S574" s="47"/>
    </row>
    <row r="575" spans="1:19" ht="9" customHeight="1" x14ac:dyDescent="0.2">
      <c r="A575" s="511"/>
      <c r="B575" s="511"/>
      <c r="C575" s="48" t="s">
        <v>4</v>
      </c>
      <c r="D575" s="49">
        <v>27</v>
      </c>
      <c r="E575" s="50">
        <v>21014590</v>
      </c>
      <c r="F575" s="50">
        <v>0</v>
      </c>
      <c r="G575" s="50">
        <v>0</v>
      </c>
      <c r="H575" s="50">
        <v>12018738</v>
      </c>
      <c r="I575" s="50">
        <v>0</v>
      </c>
      <c r="J575" s="51">
        <v>2752776</v>
      </c>
      <c r="K575" s="50">
        <v>33033328</v>
      </c>
      <c r="L575" s="52">
        <v>35786103</v>
      </c>
      <c r="M575" s="118"/>
      <c r="N575" s="120">
        <v>33033328</v>
      </c>
      <c r="O575" s="120">
        <v>21014590</v>
      </c>
      <c r="P575" s="120">
        <v>1359262</v>
      </c>
      <c r="Q575" s="120">
        <v>39568723</v>
      </c>
      <c r="R575" s="120">
        <v>36815947</v>
      </c>
      <c r="S575" s="47"/>
    </row>
    <row r="576" spans="1:19" ht="12.75" customHeight="1" x14ac:dyDescent="0.2">
      <c r="A576" s="511"/>
      <c r="B576" s="511"/>
      <c r="C576" s="53" t="s">
        <v>3</v>
      </c>
      <c r="D576" s="54">
        <v>28</v>
      </c>
      <c r="E576" s="44">
        <v>11535.3</v>
      </c>
      <c r="F576" s="44">
        <v>0</v>
      </c>
      <c r="G576" s="44">
        <v>0</v>
      </c>
      <c r="H576" s="44">
        <v>6207.16</v>
      </c>
      <c r="I576" s="44">
        <v>0</v>
      </c>
      <c r="J576" s="55">
        <v>1478.54</v>
      </c>
      <c r="K576" s="56">
        <v>17742.46</v>
      </c>
      <c r="L576" s="57">
        <v>19221</v>
      </c>
      <c r="M576" s="117"/>
      <c r="N576" s="119">
        <v>17742.46</v>
      </c>
      <c r="O576" s="119">
        <v>11535.3</v>
      </c>
      <c r="P576" s="119">
        <v>702</v>
      </c>
      <c r="Q576" s="119">
        <v>21297.35</v>
      </c>
      <c r="R576" s="119">
        <v>19818.810000000001</v>
      </c>
      <c r="S576" s="47"/>
    </row>
    <row r="577" spans="1:19" ht="9" customHeight="1" x14ac:dyDescent="0.2">
      <c r="A577" s="511"/>
      <c r="B577" s="511"/>
      <c r="C577" s="48" t="s">
        <v>4</v>
      </c>
      <c r="D577" s="49">
        <v>34</v>
      </c>
      <c r="E577" s="50">
        <v>22335455</v>
      </c>
      <c r="F577" s="50">
        <v>0</v>
      </c>
      <c r="G577" s="50">
        <v>0</v>
      </c>
      <c r="H577" s="50">
        <v>12018738</v>
      </c>
      <c r="I577" s="50">
        <v>0</v>
      </c>
      <c r="J577" s="51">
        <v>2862853</v>
      </c>
      <c r="K577" s="50">
        <v>34354193</v>
      </c>
      <c r="L577" s="52">
        <v>37217046</v>
      </c>
      <c r="M577" s="118"/>
      <c r="N577" s="120">
        <v>34354193</v>
      </c>
      <c r="O577" s="120">
        <v>22335455</v>
      </c>
      <c r="P577" s="120">
        <v>1359262</v>
      </c>
      <c r="Q577" s="120">
        <v>41237420</v>
      </c>
      <c r="R577" s="120">
        <v>38374567</v>
      </c>
      <c r="S577" s="47"/>
    </row>
    <row r="578" spans="1:19" ht="12.75" customHeight="1" x14ac:dyDescent="0.2">
      <c r="A578" s="511"/>
      <c r="B578" s="511"/>
      <c r="C578" s="53" t="s">
        <v>3</v>
      </c>
      <c r="D578" s="54">
        <v>35</v>
      </c>
      <c r="E578" s="44">
        <v>12013.43</v>
      </c>
      <c r="F578" s="44">
        <v>0</v>
      </c>
      <c r="G578" s="44">
        <v>0</v>
      </c>
      <c r="H578" s="44">
        <v>6207.16</v>
      </c>
      <c r="I578" s="44">
        <v>0</v>
      </c>
      <c r="J578" s="55">
        <v>1518.38</v>
      </c>
      <c r="K578" s="56">
        <v>18220.59</v>
      </c>
      <c r="L578" s="57">
        <v>19738.97</v>
      </c>
      <c r="M578" s="117"/>
      <c r="N578" s="119">
        <v>18220.59</v>
      </c>
      <c r="O578" s="119">
        <v>12013.43</v>
      </c>
      <c r="P578" s="119">
        <v>702</v>
      </c>
      <c r="Q578" s="119">
        <v>21901.39</v>
      </c>
      <c r="R578" s="119">
        <v>20383.009999999998</v>
      </c>
      <c r="S578" s="47"/>
    </row>
    <row r="579" spans="1:19" ht="9" customHeight="1" x14ac:dyDescent="0.2">
      <c r="A579" s="512"/>
      <c r="B579" s="512"/>
      <c r="C579" s="58" t="s">
        <v>4</v>
      </c>
      <c r="D579" s="59"/>
      <c r="E579" s="50">
        <v>23261244</v>
      </c>
      <c r="F579" s="50">
        <v>0</v>
      </c>
      <c r="G579" s="50">
        <v>0</v>
      </c>
      <c r="H579" s="50">
        <v>12018738</v>
      </c>
      <c r="I579" s="50">
        <v>0</v>
      </c>
      <c r="J579" s="60">
        <v>2939994</v>
      </c>
      <c r="K579" s="61">
        <v>35279982</v>
      </c>
      <c r="L579" s="62">
        <v>38219975</v>
      </c>
      <c r="M579" s="118"/>
      <c r="N579" s="120">
        <v>35279982</v>
      </c>
      <c r="O579" s="120">
        <v>23261244</v>
      </c>
      <c r="P579" s="120">
        <v>1359262</v>
      </c>
      <c r="Q579" s="120">
        <v>42407004</v>
      </c>
      <c r="R579" s="120">
        <v>39467011</v>
      </c>
      <c r="S579" s="47"/>
    </row>
    <row r="580" spans="1:19" ht="12.75" customHeight="1" x14ac:dyDescent="0.2">
      <c r="A580" s="492">
        <v>39114</v>
      </c>
      <c r="B580" s="492">
        <v>39446</v>
      </c>
      <c r="C580" s="42" t="s">
        <v>3</v>
      </c>
      <c r="D580" s="43">
        <v>0</v>
      </c>
      <c r="E580" s="44">
        <v>8151.82</v>
      </c>
      <c r="F580" s="44">
        <v>0</v>
      </c>
      <c r="G580" s="44">
        <v>0</v>
      </c>
      <c r="H580" s="44">
        <v>6207.16</v>
      </c>
      <c r="I580" s="44">
        <v>0</v>
      </c>
      <c r="J580" s="44">
        <v>1196.58</v>
      </c>
      <c r="K580" s="45">
        <v>14358.98</v>
      </c>
      <c r="L580" s="46">
        <v>15555.56</v>
      </c>
      <c r="M580" s="117"/>
      <c r="N580" s="119">
        <v>14358.98</v>
      </c>
      <c r="O580" s="119">
        <v>8151.82</v>
      </c>
      <c r="P580" s="119">
        <v>702</v>
      </c>
      <c r="Q580" s="119">
        <v>17022.89</v>
      </c>
      <c r="R580" s="119">
        <v>15826.31</v>
      </c>
      <c r="S580" s="47"/>
    </row>
    <row r="581" spans="1:19" ht="9" customHeight="1" x14ac:dyDescent="0.2">
      <c r="A581" s="493"/>
      <c r="B581" s="493"/>
      <c r="C581" s="48" t="s">
        <v>4</v>
      </c>
      <c r="D581" s="49">
        <v>2</v>
      </c>
      <c r="E581" s="50">
        <v>15784125</v>
      </c>
      <c r="F581" s="50">
        <v>0</v>
      </c>
      <c r="G581" s="50">
        <v>0</v>
      </c>
      <c r="H581" s="50">
        <v>12018738</v>
      </c>
      <c r="I581" s="50">
        <v>0</v>
      </c>
      <c r="J581" s="51">
        <v>2316902</v>
      </c>
      <c r="K581" s="50">
        <v>27802862</v>
      </c>
      <c r="L581" s="52">
        <v>30119764</v>
      </c>
      <c r="M581" s="118"/>
      <c r="N581" s="120">
        <v>27802862</v>
      </c>
      <c r="O581" s="120">
        <v>15784125</v>
      </c>
      <c r="P581" s="120">
        <v>1359262</v>
      </c>
      <c r="Q581" s="120">
        <v>32960911</v>
      </c>
      <c r="R581" s="120">
        <v>30644009</v>
      </c>
      <c r="S581" s="47"/>
    </row>
    <row r="582" spans="1:19" ht="12.75" customHeight="1" x14ac:dyDescent="0.2">
      <c r="A582" s="511">
        <v>39114</v>
      </c>
      <c r="B582" s="511">
        <f>B580</f>
        <v>39446</v>
      </c>
      <c r="C582" s="53" t="s">
        <v>3</v>
      </c>
      <c r="D582" s="54">
        <v>3</v>
      </c>
      <c r="E582" s="44">
        <v>8430.77</v>
      </c>
      <c r="F582" s="44">
        <v>0</v>
      </c>
      <c r="G582" s="44">
        <v>0</v>
      </c>
      <c r="H582" s="44">
        <v>6207.16</v>
      </c>
      <c r="I582" s="44">
        <v>0</v>
      </c>
      <c r="J582" s="55">
        <v>1219.83</v>
      </c>
      <c r="K582" s="56">
        <v>14637.93</v>
      </c>
      <c r="L582" s="57">
        <v>15857.76</v>
      </c>
      <c r="M582" s="117"/>
      <c r="N582" s="119">
        <v>14637.93</v>
      </c>
      <c r="O582" s="119">
        <v>8430.77</v>
      </c>
      <c r="P582" s="119">
        <v>702</v>
      </c>
      <c r="Q582" s="119">
        <v>17375.3</v>
      </c>
      <c r="R582" s="119">
        <v>16155.47</v>
      </c>
      <c r="S582" s="47"/>
    </row>
    <row r="583" spans="1:19" ht="9" customHeight="1" x14ac:dyDescent="0.2">
      <c r="A583" s="511"/>
      <c r="B583" s="511"/>
      <c r="C583" s="48" t="s">
        <v>4</v>
      </c>
      <c r="D583" s="49">
        <v>8</v>
      </c>
      <c r="E583" s="50">
        <v>16324247</v>
      </c>
      <c r="F583" s="50">
        <v>0</v>
      </c>
      <c r="G583" s="50">
        <v>0</v>
      </c>
      <c r="H583" s="50">
        <v>12018738</v>
      </c>
      <c r="I583" s="50">
        <v>0</v>
      </c>
      <c r="J583" s="51">
        <v>2361920</v>
      </c>
      <c r="K583" s="50">
        <v>28342985</v>
      </c>
      <c r="L583" s="52">
        <v>30704905</v>
      </c>
      <c r="M583" s="118"/>
      <c r="N583" s="120">
        <v>28342985</v>
      </c>
      <c r="O583" s="120">
        <v>16324247</v>
      </c>
      <c r="P583" s="120">
        <v>1359262</v>
      </c>
      <c r="Q583" s="120">
        <v>33643272</v>
      </c>
      <c r="R583" s="120">
        <v>31281352</v>
      </c>
      <c r="S583" s="47"/>
    </row>
    <row r="584" spans="1:19" ht="12.75" customHeight="1" x14ac:dyDescent="0.2">
      <c r="A584" s="511"/>
      <c r="B584" s="511"/>
      <c r="C584" s="53" t="s">
        <v>3</v>
      </c>
      <c r="D584" s="54">
        <v>9</v>
      </c>
      <c r="E584" s="44">
        <v>9441.7000000000007</v>
      </c>
      <c r="F584" s="44">
        <v>0</v>
      </c>
      <c r="G584" s="44">
        <v>0</v>
      </c>
      <c r="H584" s="44">
        <v>6207.16</v>
      </c>
      <c r="I584" s="44">
        <v>0</v>
      </c>
      <c r="J584" s="55">
        <v>1304.07</v>
      </c>
      <c r="K584" s="56">
        <v>15648.86</v>
      </c>
      <c r="L584" s="57">
        <v>16952.93</v>
      </c>
      <c r="M584" s="117"/>
      <c r="N584" s="119">
        <v>15648.86</v>
      </c>
      <c r="O584" s="119">
        <v>9441.7000000000007</v>
      </c>
      <c r="P584" s="119">
        <v>702</v>
      </c>
      <c r="Q584" s="119">
        <v>18652.439999999999</v>
      </c>
      <c r="R584" s="119">
        <v>17348.37</v>
      </c>
      <c r="S584" s="47"/>
    </row>
    <row r="585" spans="1:19" ht="9" customHeight="1" x14ac:dyDescent="0.2">
      <c r="A585" s="511"/>
      <c r="B585" s="511"/>
      <c r="C585" s="48" t="s">
        <v>4</v>
      </c>
      <c r="D585" s="49">
        <v>14</v>
      </c>
      <c r="E585" s="50">
        <v>18281680</v>
      </c>
      <c r="F585" s="50">
        <v>0</v>
      </c>
      <c r="G585" s="50">
        <v>0</v>
      </c>
      <c r="H585" s="50">
        <v>12018738</v>
      </c>
      <c r="I585" s="50">
        <v>0</v>
      </c>
      <c r="J585" s="51">
        <v>2525032</v>
      </c>
      <c r="K585" s="50">
        <v>30300418</v>
      </c>
      <c r="L585" s="52">
        <v>32825450</v>
      </c>
      <c r="M585" s="118"/>
      <c r="N585" s="120">
        <v>30300418</v>
      </c>
      <c r="O585" s="120">
        <v>18281680</v>
      </c>
      <c r="P585" s="120">
        <v>1359262</v>
      </c>
      <c r="Q585" s="120">
        <v>36116160</v>
      </c>
      <c r="R585" s="120">
        <v>33591128</v>
      </c>
      <c r="S585" s="47"/>
    </row>
    <row r="586" spans="1:19" ht="12.75" customHeight="1" x14ac:dyDescent="0.2">
      <c r="A586" s="511"/>
      <c r="B586" s="511"/>
      <c r="C586" s="53" t="s">
        <v>3</v>
      </c>
      <c r="D586" s="54">
        <v>15</v>
      </c>
      <c r="E586" s="44">
        <v>10385.15</v>
      </c>
      <c r="F586" s="44">
        <v>0</v>
      </c>
      <c r="G586" s="44">
        <v>0</v>
      </c>
      <c r="H586" s="44">
        <v>6207.16</v>
      </c>
      <c r="I586" s="44">
        <v>0</v>
      </c>
      <c r="J586" s="55">
        <v>1382.69</v>
      </c>
      <c r="K586" s="56">
        <v>16592.310000000001</v>
      </c>
      <c r="L586" s="57">
        <v>17975</v>
      </c>
      <c r="M586" s="117"/>
      <c r="N586" s="119">
        <v>16592.310000000001</v>
      </c>
      <c r="O586" s="119">
        <v>10385.15</v>
      </c>
      <c r="P586" s="119">
        <v>702</v>
      </c>
      <c r="Q586" s="119">
        <v>19844.330000000002</v>
      </c>
      <c r="R586" s="119">
        <v>18461.64</v>
      </c>
      <c r="S586" s="47"/>
    </row>
    <row r="587" spans="1:19" ht="9" customHeight="1" x14ac:dyDescent="0.2">
      <c r="A587" s="511"/>
      <c r="B587" s="511"/>
      <c r="C587" s="48" t="s">
        <v>4</v>
      </c>
      <c r="D587" s="49">
        <v>20</v>
      </c>
      <c r="E587" s="50">
        <v>20108454</v>
      </c>
      <c r="F587" s="50">
        <v>0</v>
      </c>
      <c r="G587" s="50">
        <v>0</v>
      </c>
      <c r="H587" s="50">
        <v>12018738</v>
      </c>
      <c r="I587" s="50">
        <v>0</v>
      </c>
      <c r="J587" s="51">
        <v>2677261</v>
      </c>
      <c r="K587" s="50">
        <v>32127192</v>
      </c>
      <c r="L587" s="52">
        <v>34804453</v>
      </c>
      <c r="M587" s="118"/>
      <c r="N587" s="120">
        <v>32127192</v>
      </c>
      <c r="O587" s="120">
        <v>20108454</v>
      </c>
      <c r="P587" s="120">
        <v>1359262</v>
      </c>
      <c r="Q587" s="120">
        <v>38423981</v>
      </c>
      <c r="R587" s="120">
        <v>35746720</v>
      </c>
      <c r="S587" s="47"/>
    </row>
    <row r="588" spans="1:19" ht="12.75" customHeight="1" x14ac:dyDescent="0.2">
      <c r="A588" s="511"/>
      <c r="B588" s="511"/>
      <c r="C588" s="53" t="s">
        <v>3</v>
      </c>
      <c r="D588" s="54">
        <v>21</v>
      </c>
      <c r="E588" s="44">
        <v>11313.93</v>
      </c>
      <c r="F588" s="44">
        <v>0</v>
      </c>
      <c r="G588" s="44">
        <v>0</v>
      </c>
      <c r="H588" s="44">
        <v>6207.16</v>
      </c>
      <c r="I588" s="44">
        <v>0</v>
      </c>
      <c r="J588" s="55">
        <v>1460.09</v>
      </c>
      <c r="K588" s="56">
        <v>17521.09</v>
      </c>
      <c r="L588" s="57">
        <v>18981.18</v>
      </c>
      <c r="M588" s="117"/>
      <c r="N588" s="119">
        <v>17521.09</v>
      </c>
      <c r="O588" s="119">
        <v>11313.93</v>
      </c>
      <c r="P588" s="119">
        <v>702</v>
      </c>
      <c r="Q588" s="119">
        <v>21017.69</v>
      </c>
      <c r="R588" s="119">
        <v>19557.599999999999</v>
      </c>
      <c r="S588" s="47"/>
    </row>
    <row r="589" spans="1:19" ht="9" customHeight="1" x14ac:dyDescent="0.2">
      <c r="A589" s="511"/>
      <c r="B589" s="511"/>
      <c r="C589" s="48" t="s">
        <v>4</v>
      </c>
      <c r="D589" s="49">
        <v>27</v>
      </c>
      <c r="E589" s="50">
        <v>21906823</v>
      </c>
      <c r="F589" s="50">
        <v>0</v>
      </c>
      <c r="G589" s="50">
        <v>0</v>
      </c>
      <c r="H589" s="50">
        <v>12018738</v>
      </c>
      <c r="I589" s="50">
        <v>0</v>
      </c>
      <c r="J589" s="51">
        <v>2827128</v>
      </c>
      <c r="K589" s="50">
        <v>33925561</v>
      </c>
      <c r="L589" s="52">
        <v>36752689</v>
      </c>
      <c r="M589" s="118"/>
      <c r="N589" s="120">
        <v>33925561</v>
      </c>
      <c r="O589" s="120">
        <v>21906823</v>
      </c>
      <c r="P589" s="120">
        <v>1359262</v>
      </c>
      <c r="Q589" s="120">
        <v>40695923</v>
      </c>
      <c r="R589" s="120">
        <v>37868794</v>
      </c>
      <c r="S589" s="47"/>
    </row>
    <row r="590" spans="1:19" ht="12.75" customHeight="1" x14ac:dyDescent="0.2">
      <c r="A590" s="511"/>
      <c r="B590" s="511"/>
      <c r="C590" s="53" t="s">
        <v>3</v>
      </c>
      <c r="D590" s="54">
        <v>28</v>
      </c>
      <c r="E590" s="44">
        <v>12014.7</v>
      </c>
      <c r="F590" s="44">
        <v>0</v>
      </c>
      <c r="G590" s="44">
        <v>0</v>
      </c>
      <c r="H590" s="44">
        <v>6207.16</v>
      </c>
      <c r="I590" s="44">
        <v>0</v>
      </c>
      <c r="J590" s="55">
        <v>1518.49</v>
      </c>
      <c r="K590" s="56">
        <v>18221.86</v>
      </c>
      <c r="L590" s="57">
        <v>19740.349999999999</v>
      </c>
      <c r="M590" s="117"/>
      <c r="N590" s="119">
        <v>18221.86</v>
      </c>
      <c r="O590" s="119">
        <v>12014.7</v>
      </c>
      <c r="P590" s="119">
        <v>702</v>
      </c>
      <c r="Q590" s="119">
        <v>21903</v>
      </c>
      <c r="R590" s="119">
        <v>20384.509999999998</v>
      </c>
      <c r="S590" s="47"/>
    </row>
    <row r="591" spans="1:19" ht="9" customHeight="1" x14ac:dyDescent="0.2">
      <c r="A591" s="511"/>
      <c r="B591" s="511"/>
      <c r="C591" s="48" t="s">
        <v>4</v>
      </c>
      <c r="D591" s="49">
        <v>34</v>
      </c>
      <c r="E591" s="50">
        <v>23263703</v>
      </c>
      <c r="F591" s="50">
        <v>0</v>
      </c>
      <c r="G591" s="50">
        <v>0</v>
      </c>
      <c r="H591" s="50">
        <v>12018738</v>
      </c>
      <c r="I591" s="50">
        <v>0</v>
      </c>
      <c r="J591" s="51">
        <v>2940207</v>
      </c>
      <c r="K591" s="50">
        <v>35282441</v>
      </c>
      <c r="L591" s="52">
        <v>38222647</v>
      </c>
      <c r="M591" s="118"/>
      <c r="N591" s="120">
        <v>35282441</v>
      </c>
      <c r="O591" s="120">
        <v>23263703</v>
      </c>
      <c r="P591" s="120">
        <v>1359262</v>
      </c>
      <c r="Q591" s="120">
        <v>42410122</v>
      </c>
      <c r="R591" s="120">
        <v>39469915</v>
      </c>
      <c r="S591" s="47"/>
    </row>
    <row r="592" spans="1:19" ht="12.75" customHeight="1" x14ac:dyDescent="0.2">
      <c r="A592" s="511"/>
      <c r="B592" s="511"/>
      <c r="C592" s="53" t="s">
        <v>3</v>
      </c>
      <c r="D592" s="54">
        <v>35</v>
      </c>
      <c r="E592" s="44">
        <v>12505.67</v>
      </c>
      <c r="F592" s="44">
        <v>0</v>
      </c>
      <c r="G592" s="44">
        <v>0</v>
      </c>
      <c r="H592" s="44">
        <v>6207.16</v>
      </c>
      <c r="I592" s="44">
        <v>0</v>
      </c>
      <c r="J592" s="55">
        <v>1559.4</v>
      </c>
      <c r="K592" s="56">
        <v>18712.830000000002</v>
      </c>
      <c r="L592" s="57">
        <v>20272.23</v>
      </c>
      <c r="M592" s="117"/>
      <c r="N592" s="119">
        <v>18712.830000000002</v>
      </c>
      <c r="O592" s="119">
        <v>12505.67</v>
      </c>
      <c r="P592" s="119">
        <v>702</v>
      </c>
      <c r="Q592" s="119">
        <v>22523.25</v>
      </c>
      <c r="R592" s="119">
        <v>20963.849999999999</v>
      </c>
      <c r="S592" s="47"/>
    </row>
    <row r="593" spans="1:19" ht="9" customHeight="1" x14ac:dyDescent="0.2">
      <c r="A593" s="512"/>
      <c r="B593" s="512"/>
      <c r="C593" s="58" t="s">
        <v>4</v>
      </c>
      <c r="D593" s="59"/>
      <c r="E593" s="61">
        <v>24214354</v>
      </c>
      <c r="F593" s="61">
        <v>0</v>
      </c>
      <c r="G593" s="61">
        <v>0</v>
      </c>
      <c r="H593" s="61">
        <v>12018738</v>
      </c>
      <c r="I593" s="61">
        <v>0</v>
      </c>
      <c r="J593" s="60">
        <v>3019419</v>
      </c>
      <c r="K593" s="61">
        <v>36233091</v>
      </c>
      <c r="L593" s="62">
        <v>39252511</v>
      </c>
      <c r="M593" s="118"/>
      <c r="N593" s="120">
        <v>36233091</v>
      </c>
      <c r="O593" s="120">
        <v>24214354</v>
      </c>
      <c r="P593" s="120">
        <v>1359262</v>
      </c>
      <c r="Q593" s="120">
        <v>43611093</v>
      </c>
      <c r="R593" s="120">
        <v>40591674</v>
      </c>
      <c r="S593" s="47"/>
    </row>
    <row r="594" spans="1:19" ht="12.75" customHeight="1" x14ac:dyDescent="0.2">
      <c r="A594" s="492">
        <f>B582+1</f>
        <v>39447</v>
      </c>
      <c r="B594" s="492">
        <v>39447</v>
      </c>
      <c r="C594" s="42" t="s">
        <v>3</v>
      </c>
      <c r="D594" s="43">
        <v>0</v>
      </c>
      <c r="E594" s="44">
        <v>8151.82</v>
      </c>
      <c r="F594" s="44">
        <v>0</v>
      </c>
      <c r="G594" s="44">
        <v>0</v>
      </c>
      <c r="H594" s="44">
        <v>6207.16</v>
      </c>
      <c r="I594" s="44">
        <v>0</v>
      </c>
      <c r="J594" s="44">
        <v>1196.58</v>
      </c>
      <c r="K594" s="45">
        <v>14358.98</v>
      </c>
      <c r="L594" s="46">
        <v>15555.56</v>
      </c>
      <c r="M594" s="117"/>
      <c r="N594" s="119">
        <v>14358.98</v>
      </c>
      <c r="O594" s="119">
        <v>8151.82</v>
      </c>
      <c r="P594" s="119">
        <v>702</v>
      </c>
      <c r="Q594" s="119">
        <v>17022.89</v>
      </c>
      <c r="R594" s="119">
        <v>15826.31</v>
      </c>
      <c r="S594" s="47"/>
    </row>
    <row r="595" spans="1:19" ht="9" customHeight="1" x14ac:dyDescent="0.2">
      <c r="A595" s="493"/>
      <c r="B595" s="493"/>
      <c r="C595" s="48" t="s">
        <v>4</v>
      </c>
      <c r="D595" s="49">
        <v>2</v>
      </c>
      <c r="E595" s="50">
        <v>15784125</v>
      </c>
      <c r="F595" s="50">
        <v>0</v>
      </c>
      <c r="G595" s="50">
        <v>0</v>
      </c>
      <c r="H595" s="50">
        <v>12018738</v>
      </c>
      <c r="I595" s="50">
        <v>0</v>
      </c>
      <c r="J595" s="51">
        <v>2316902</v>
      </c>
      <c r="K595" s="50">
        <v>27802862</v>
      </c>
      <c r="L595" s="52">
        <v>30119764</v>
      </c>
      <c r="M595" s="118"/>
      <c r="N595" s="120">
        <v>27802862</v>
      </c>
      <c r="O595" s="120">
        <v>15784125</v>
      </c>
      <c r="P595" s="120">
        <v>1359262</v>
      </c>
      <c r="Q595" s="120">
        <v>32960911</v>
      </c>
      <c r="R595" s="120">
        <v>30644009</v>
      </c>
      <c r="S595" s="47"/>
    </row>
    <row r="596" spans="1:19" ht="12.75" customHeight="1" x14ac:dyDescent="0.2">
      <c r="A596" s="511">
        <f>A594</f>
        <v>39447</v>
      </c>
      <c r="B596" s="511">
        <f>B594</f>
        <v>39447</v>
      </c>
      <c r="C596" s="53" t="s">
        <v>3</v>
      </c>
      <c r="D596" s="54">
        <v>3</v>
      </c>
      <c r="E596" s="44">
        <v>8430.77</v>
      </c>
      <c r="F596" s="44">
        <v>0</v>
      </c>
      <c r="G596" s="44">
        <v>0</v>
      </c>
      <c r="H596" s="44">
        <v>6207.16</v>
      </c>
      <c r="I596" s="44">
        <v>0</v>
      </c>
      <c r="J596" s="55">
        <v>1219.83</v>
      </c>
      <c r="K596" s="56">
        <v>14637.93</v>
      </c>
      <c r="L596" s="57">
        <v>15857.76</v>
      </c>
      <c r="M596" s="117"/>
      <c r="N596" s="119">
        <v>14637.93</v>
      </c>
      <c r="O596" s="119">
        <v>8430.77</v>
      </c>
      <c r="P596" s="119">
        <v>702</v>
      </c>
      <c r="Q596" s="119">
        <v>17375.3</v>
      </c>
      <c r="R596" s="119">
        <v>16155.47</v>
      </c>
      <c r="S596" s="47"/>
    </row>
    <row r="597" spans="1:19" ht="9" customHeight="1" x14ac:dyDescent="0.2">
      <c r="A597" s="511"/>
      <c r="B597" s="511"/>
      <c r="C597" s="48" t="s">
        <v>4</v>
      </c>
      <c r="D597" s="49">
        <v>8</v>
      </c>
      <c r="E597" s="50">
        <v>16324247</v>
      </c>
      <c r="F597" s="50">
        <v>0</v>
      </c>
      <c r="G597" s="50">
        <v>0</v>
      </c>
      <c r="H597" s="50">
        <v>12018738</v>
      </c>
      <c r="I597" s="50">
        <v>0</v>
      </c>
      <c r="J597" s="51">
        <v>2361920</v>
      </c>
      <c r="K597" s="50">
        <v>28342985</v>
      </c>
      <c r="L597" s="52">
        <v>30704905</v>
      </c>
      <c r="M597" s="118"/>
      <c r="N597" s="120">
        <v>28342985</v>
      </c>
      <c r="O597" s="120">
        <v>16324247</v>
      </c>
      <c r="P597" s="120">
        <v>1359262</v>
      </c>
      <c r="Q597" s="120">
        <v>33643272</v>
      </c>
      <c r="R597" s="120">
        <v>31281352</v>
      </c>
      <c r="S597" s="47"/>
    </row>
    <row r="598" spans="1:19" ht="12.75" customHeight="1" x14ac:dyDescent="0.2">
      <c r="A598" s="511"/>
      <c r="B598" s="511"/>
      <c r="C598" s="53" t="s">
        <v>3</v>
      </c>
      <c r="D598" s="54">
        <v>9</v>
      </c>
      <c r="E598" s="44">
        <v>9441.7000000000007</v>
      </c>
      <c r="F598" s="44">
        <v>0</v>
      </c>
      <c r="G598" s="44">
        <v>0</v>
      </c>
      <c r="H598" s="44">
        <v>6207.16</v>
      </c>
      <c r="I598" s="44">
        <v>0</v>
      </c>
      <c r="J598" s="55">
        <v>1304.07</v>
      </c>
      <c r="K598" s="56">
        <v>15648.86</v>
      </c>
      <c r="L598" s="57">
        <v>16952.93</v>
      </c>
      <c r="M598" s="117"/>
      <c r="N598" s="119">
        <v>15648.86</v>
      </c>
      <c r="O598" s="119">
        <v>9441.7000000000007</v>
      </c>
      <c r="P598" s="119">
        <v>702</v>
      </c>
      <c r="Q598" s="119">
        <v>18652.439999999999</v>
      </c>
      <c r="R598" s="119">
        <v>17348.37</v>
      </c>
      <c r="S598" s="47"/>
    </row>
    <row r="599" spans="1:19" ht="9" customHeight="1" x14ac:dyDescent="0.2">
      <c r="A599" s="511"/>
      <c r="B599" s="511"/>
      <c r="C599" s="48" t="s">
        <v>4</v>
      </c>
      <c r="D599" s="49">
        <v>14</v>
      </c>
      <c r="E599" s="50">
        <v>18281680</v>
      </c>
      <c r="F599" s="50">
        <v>0</v>
      </c>
      <c r="G599" s="50">
        <v>0</v>
      </c>
      <c r="H599" s="50">
        <v>12018738</v>
      </c>
      <c r="I599" s="50">
        <v>0</v>
      </c>
      <c r="J599" s="51">
        <v>2525032</v>
      </c>
      <c r="K599" s="50">
        <v>30300418</v>
      </c>
      <c r="L599" s="52">
        <v>32825450</v>
      </c>
      <c r="M599" s="118"/>
      <c r="N599" s="120">
        <v>30300418</v>
      </c>
      <c r="O599" s="120">
        <v>18281680</v>
      </c>
      <c r="P599" s="120">
        <v>1359262</v>
      </c>
      <c r="Q599" s="120">
        <v>36116160</v>
      </c>
      <c r="R599" s="120">
        <v>33591128</v>
      </c>
      <c r="S599" s="47"/>
    </row>
    <row r="600" spans="1:19" ht="12.75" customHeight="1" x14ac:dyDescent="0.2">
      <c r="A600" s="511"/>
      <c r="B600" s="511"/>
      <c r="C600" s="53" t="s">
        <v>3</v>
      </c>
      <c r="D600" s="54">
        <v>15</v>
      </c>
      <c r="E600" s="44">
        <v>10385.15</v>
      </c>
      <c r="F600" s="44">
        <v>0</v>
      </c>
      <c r="G600" s="44">
        <v>0</v>
      </c>
      <c r="H600" s="44">
        <v>6207.16</v>
      </c>
      <c r="I600" s="44">
        <v>0</v>
      </c>
      <c r="J600" s="55">
        <v>1382.69</v>
      </c>
      <c r="K600" s="56">
        <v>16592.310000000001</v>
      </c>
      <c r="L600" s="57">
        <v>17975</v>
      </c>
      <c r="M600" s="117"/>
      <c r="N600" s="119">
        <v>16592.310000000001</v>
      </c>
      <c r="O600" s="119">
        <v>10385.15</v>
      </c>
      <c r="P600" s="119">
        <v>702</v>
      </c>
      <c r="Q600" s="119">
        <v>19844.330000000002</v>
      </c>
      <c r="R600" s="119">
        <v>18461.64</v>
      </c>
      <c r="S600" s="47"/>
    </row>
    <row r="601" spans="1:19" ht="9" customHeight="1" x14ac:dyDescent="0.2">
      <c r="A601" s="511"/>
      <c r="B601" s="511"/>
      <c r="C601" s="48" t="s">
        <v>4</v>
      </c>
      <c r="D601" s="49">
        <v>20</v>
      </c>
      <c r="E601" s="50">
        <v>20108454</v>
      </c>
      <c r="F601" s="50">
        <v>0</v>
      </c>
      <c r="G601" s="50">
        <v>0</v>
      </c>
      <c r="H601" s="50">
        <v>12018738</v>
      </c>
      <c r="I601" s="50">
        <v>0</v>
      </c>
      <c r="J601" s="51">
        <v>2677261</v>
      </c>
      <c r="K601" s="50">
        <v>32127192</v>
      </c>
      <c r="L601" s="52">
        <v>34804453</v>
      </c>
      <c r="M601" s="118"/>
      <c r="N601" s="120">
        <v>32127192</v>
      </c>
      <c r="O601" s="120">
        <v>20108454</v>
      </c>
      <c r="P601" s="120">
        <v>1359262</v>
      </c>
      <c r="Q601" s="120">
        <v>38423981</v>
      </c>
      <c r="R601" s="120">
        <v>35746720</v>
      </c>
      <c r="S601" s="47"/>
    </row>
    <row r="602" spans="1:19" ht="12.75" customHeight="1" x14ac:dyDescent="0.2">
      <c r="A602" s="511"/>
      <c r="B602" s="511"/>
      <c r="C602" s="53" t="s">
        <v>3</v>
      </c>
      <c r="D602" s="54">
        <v>21</v>
      </c>
      <c r="E602" s="44">
        <v>11313.93</v>
      </c>
      <c r="F602" s="44">
        <v>0</v>
      </c>
      <c r="G602" s="44">
        <v>0</v>
      </c>
      <c r="H602" s="44">
        <v>6207.16</v>
      </c>
      <c r="I602" s="44">
        <v>0</v>
      </c>
      <c r="J602" s="55">
        <v>1460.09</v>
      </c>
      <c r="K602" s="56">
        <v>17521.09</v>
      </c>
      <c r="L602" s="57">
        <v>18981.18</v>
      </c>
      <c r="M602" s="117"/>
      <c r="N602" s="119">
        <v>17521.09</v>
      </c>
      <c r="O602" s="119">
        <v>11313.93</v>
      </c>
      <c r="P602" s="119">
        <v>702</v>
      </c>
      <c r="Q602" s="119">
        <v>21017.69</v>
      </c>
      <c r="R602" s="119">
        <v>19557.599999999999</v>
      </c>
      <c r="S602" s="47"/>
    </row>
    <row r="603" spans="1:19" ht="9" customHeight="1" x14ac:dyDescent="0.2">
      <c r="A603" s="511"/>
      <c r="B603" s="511"/>
      <c r="C603" s="48" t="s">
        <v>4</v>
      </c>
      <c r="D603" s="49">
        <v>27</v>
      </c>
      <c r="E603" s="50">
        <v>21906823</v>
      </c>
      <c r="F603" s="50">
        <v>0</v>
      </c>
      <c r="G603" s="50">
        <v>0</v>
      </c>
      <c r="H603" s="50">
        <v>12018738</v>
      </c>
      <c r="I603" s="50">
        <v>0</v>
      </c>
      <c r="J603" s="51">
        <v>2827128</v>
      </c>
      <c r="K603" s="50">
        <v>33925561</v>
      </c>
      <c r="L603" s="52">
        <v>36752689</v>
      </c>
      <c r="M603" s="118"/>
      <c r="N603" s="120">
        <v>33925561</v>
      </c>
      <c r="O603" s="120">
        <v>21906823</v>
      </c>
      <c r="P603" s="120">
        <v>1359262</v>
      </c>
      <c r="Q603" s="120">
        <v>40695923</v>
      </c>
      <c r="R603" s="120">
        <v>37868794</v>
      </c>
      <c r="S603" s="47"/>
    </row>
    <row r="604" spans="1:19" ht="12.75" customHeight="1" x14ac:dyDescent="0.2">
      <c r="A604" s="511"/>
      <c r="B604" s="511"/>
      <c r="C604" s="53" t="s">
        <v>3</v>
      </c>
      <c r="D604" s="54">
        <v>28</v>
      </c>
      <c r="E604" s="44">
        <v>12014.7</v>
      </c>
      <c r="F604" s="44">
        <v>0</v>
      </c>
      <c r="G604" s="44">
        <v>0</v>
      </c>
      <c r="H604" s="44">
        <v>6207.16</v>
      </c>
      <c r="I604" s="44">
        <v>0</v>
      </c>
      <c r="J604" s="55">
        <v>1518.49</v>
      </c>
      <c r="K604" s="56">
        <v>18221.86</v>
      </c>
      <c r="L604" s="57">
        <v>19740.349999999999</v>
      </c>
      <c r="M604" s="117"/>
      <c r="N604" s="119">
        <v>18221.86</v>
      </c>
      <c r="O604" s="119">
        <v>12014.7</v>
      </c>
      <c r="P604" s="119">
        <v>702</v>
      </c>
      <c r="Q604" s="119">
        <v>21903</v>
      </c>
      <c r="R604" s="119">
        <v>20384.509999999998</v>
      </c>
      <c r="S604" s="47"/>
    </row>
    <row r="605" spans="1:19" ht="9" customHeight="1" x14ac:dyDescent="0.2">
      <c r="A605" s="511"/>
      <c r="B605" s="511"/>
      <c r="C605" s="48" t="s">
        <v>4</v>
      </c>
      <c r="D605" s="49">
        <v>34</v>
      </c>
      <c r="E605" s="50">
        <v>23263703</v>
      </c>
      <c r="F605" s="50">
        <v>0</v>
      </c>
      <c r="G605" s="50">
        <v>0</v>
      </c>
      <c r="H605" s="50">
        <v>12018738</v>
      </c>
      <c r="I605" s="50">
        <v>0</v>
      </c>
      <c r="J605" s="51">
        <v>2940207</v>
      </c>
      <c r="K605" s="50">
        <v>35282441</v>
      </c>
      <c r="L605" s="52">
        <v>38222647</v>
      </c>
      <c r="M605" s="118"/>
      <c r="N605" s="120">
        <v>35282441</v>
      </c>
      <c r="O605" s="120">
        <v>23263703</v>
      </c>
      <c r="P605" s="120">
        <v>1359262</v>
      </c>
      <c r="Q605" s="120">
        <v>42410122</v>
      </c>
      <c r="R605" s="120">
        <v>39469915</v>
      </c>
      <c r="S605" s="47"/>
    </row>
    <row r="606" spans="1:19" ht="12.75" customHeight="1" x14ac:dyDescent="0.2">
      <c r="A606" s="511"/>
      <c r="B606" s="511"/>
      <c r="C606" s="53" t="s">
        <v>3</v>
      </c>
      <c r="D606" s="54">
        <v>35</v>
      </c>
      <c r="E606" s="44">
        <v>12505.67</v>
      </c>
      <c r="F606" s="44">
        <v>0</v>
      </c>
      <c r="G606" s="44">
        <v>0</v>
      </c>
      <c r="H606" s="44">
        <v>6207.16</v>
      </c>
      <c r="I606" s="44">
        <v>0</v>
      </c>
      <c r="J606" s="55">
        <v>1559.4</v>
      </c>
      <c r="K606" s="56">
        <v>18712.830000000002</v>
      </c>
      <c r="L606" s="57">
        <v>20272.23</v>
      </c>
      <c r="M606" s="117"/>
      <c r="N606" s="119">
        <v>18712.830000000002</v>
      </c>
      <c r="O606" s="119">
        <v>12505.67</v>
      </c>
      <c r="P606" s="119">
        <v>702</v>
      </c>
      <c r="Q606" s="119">
        <v>22523.25</v>
      </c>
      <c r="R606" s="119">
        <v>20963.849999999999</v>
      </c>
      <c r="S606" s="47"/>
    </row>
    <row r="607" spans="1:19" ht="9" customHeight="1" x14ac:dyDescent="0.2">
      <c r="A607" s="512"/>
      <c r="B607" s="512"/>
      <c r="C607" s="58" t="s">
        <v>4</v>
      </c>
      <c r="D607" s="59"/>
      <c r="E607" s="61">
        <v>24214354</v>
      </c>
      <c r="F607" s="61">
        <v>0</v>
      </c>
      <c r="G607" s="61">
        <v>0</v>
      </c>
      <c r="H607" s="61">
        <v>12018738</v>
      </c>
      <c r="I607" s="61">
        <v>0</v>
      </c>
      <c r="J607" s="60">
        <v>3019419</v>
      </c>
      <c r="K607" s="61">
        <v>36233091</v>
      </c>
      <c r="L607" s="62">
        <v>39252511</v>
      </c>
      <c r="M607" s="118"/>
      <c r="N607" s="120">
        <v>36233091</v>
      </c>
      <c r="O607" s="120">
        <v>24214354</v>
      </c>
      <c r="P607" s="120">
        <v>1359262</v>
      </c>
      <c r="Q607" s="120">
        <v>43611093</v>
      </c>
      <c r="R607" s="120">
        <v>40591674</v>
      </c>
      <c r="S607" s="47"/>
    </row>
    <row r="608" spans="1:19" ht="12.75" customHeight="1" x14ac:dyDescent="0.2">
      <c r="A608" s="492">
        <f>B596+1</f>
        <v>39448</v>
      </c>
      <c r="B608" s="492">
        <v>39538</v>
      </c>
      <c r="C608" s="42" t="s">
        <v>3</v>
      </c>
      <c r="D608" s="43">
        <v>0</v>
      </c>
      <c r="E608" s="44">
        <v>8151.82</v>
      </c>
      <c r="F608" s="44">
        <v>0</v>
      </c>
      <c r="G608" s="44">
        <v>0</v>
      </c>
      <c r="H608" s="44">
        <v>6207.16</v>
      </c>
      <c r="I608" s="44">
        <v>0</v>
      </c>
      <c r="J608" s="44">
        <v>1196.58</v>
      </c>
      <c r="K608" s="45">
        <v>14358.98</v>
      </c>
      <c r="L608" s="46">
        <v>15555.56</v>
      </c>
      <c r="M608" s="117"/>
      <c r="N608" s="119">
        <v>14358.98</v>
      </c>
      <c r="O608" s="119">
        <v>8151.82</v>
      </c>
      <c r="P608" s="119">
        <v>702</v>
      </c>
      <c r="Q608" s="119">
        <v>17022.89</v>
      </c>
      <c r="R608" s="119">
        <v>15826.31</v>
      </c>
      <c r="S608" s="47"/>
    </row>
    <row r="609" spans="1:19" ht="9" customHeight="1" x14ac:dyDescent="0.2">
      <c r="A609" s="493"/>
      <c r="B609" s="493"/>
      <c r="C609" s="48" t="s">
        <v>4</v>
      </c>
      <c r="D609" s="49">
        <v>2</v>
      </c>
      <c r="E609" s="50">
        <v>15784125</v>
      </c>
      <c r="F609" s="50">
        <v>0</v>
      </c>
      <c r="G609" s="50">
        <v>0</v>
      </c>
      <c r="H609" s="50">
        <v>12018738</v>
      </c>
      <c r="I609" s="50">
        <v>0</v>
      </c>
      <c r="J609" s="51">
        <v>2316902</v>
      </c>
      <c r="K609" s="50">
        <v>27802862</v>
      </c>
      <c r="L609" s="52">
        <v>30119764</v>
      </c>
      <c r="M609" s="118"/>
      <c r="N609" s="120">
        <v>27802862</v>
      </c>
      <c r="O609" s="120">
        <v>15784125</v>
      </c>
      <c r="P609" s="120">
        <v>1359262</v>
      </c>
      <c r="Q609" s="120">
        <v>32960911</v>
      </c>
      <c r="R609" s="120">
        <v>30644009</v>
      </c>
      <c r="S609" s="47"/>
    </row>
    <row r="610" spans="1:19" ht="12.75" customHeight="1" x14ac:dyDescent="0.2">
      <c r="A610" s="511">
        <f>A608</f>
        <v>39448</v>
      </c>
      <c r="B610" s="511">
        <f>B608</f>
        <v>39538</v>
      </c>
      <c r="C610" s="53" t="s">
        <v>3</v>
      </c>
      <c r="D610" s="54">
        <v>3</v>
      </c>
      <c r="E610" s="44">
        <v>8430.77</v>
      </c>
      <c r="F610" s="44">
        <v>0</v>
      </c>
      <c r="G610" s="44">
        <v>0</v>
      </c>
      <c r="H610" s="44">
        <v>6207.16</v>
      </c>
      <c r="I610" s="44">
        <v>0</v>
      </c>
      <c r="J610" s="55">
        <v>1219.83</v>
      </c>
      <c r="K610" s="56">
        <v>14637.93</v>
      </c>
      <c r="L610" s="57">
        <v>15857.76</v>
      </c>
      <c r="M610" s="117"/>
      <c r="N610" s="119">
        <v>14637.93</v>
      </c>
      <c r="O610" s="119">
        <v>8430.77</v>
      </c>
      <c r="P610" s="119">
        <v>702</v>
      </c>
      <c r="Q610" s="119">
        <v>17375.3</v>
      </c>
      <c r="R610" s="119">
        <v>16155.47</v>
      </c>
      <c r="S610" s="47"/>
    </row>
    <row r="611" spans="1:19" ht="9" customHeight="1" x14ac:dyDescent="0.2">
      <c r="A611" s="511"/>
      <c r="B611" s="511"/>
      <c r="C611" s="48" t="s">
        <v>4</v>
      </c>
      <c r="D611" s="49">
        <v>8</v>
      </c>
      <c r="E611" s="50">
        <v>16324247</v>
      </c>
      <c r="F611" s="50">
        <v>0</v>
      </c>
      <c r="G611" s="50">
        <v>0</v>
      </c>
      <c r="H611" s="50">
        <v>12018738</v>
      </c>
      <c r="I611" s="50">
        <v>0</v>
      </c>
      <c r="J611" s="51">
        <v>2361920</v>
      </c>
      <c r="K611" s="50">
        <v>28342985</v>
      </c>
      <c r="L611" s="52">
        <v>30704905</v>
      </c>
      <c r="M611" s="118"/>
      <c r="N611" s="120">
        <v>28342985</v>
      </c>
      <c r="O611" s="120">
        <v>16324247</v>
      </c>
      <c r="P611" s="120">
        <v>1359262</v>
      </c>
      <c r="Q611" s="120">
        <v>33643272</v>
      </c>
      <c r="R611" s="120">
        <v>31281352</v>
      </c>
      <c r="S611" s="47"/>
    </row>
    <row r="612" spans="1:19" ht="12.75" customHeight="1" x14ac:dyDescent="0.2">
      <c r="A612" s="511"/>
      <c r="B612" s="511"/>
      <c r="C612" s="53" t="s">
        <v>3</v>
      </c>
      <c r="D612" s="54">
        <v>9</v>
      </c>
      <c r="E612" s="44">
        <v>9441.7000000000007</v>
      </c>
      <c r="F612" s="44">
        <v>0</v>
      </c>
      <c r="G612" s="44">
        <v>0</v>
      </c>
      <c r="H612" s="44">
        <v>6207.16</v>
      </c>
      <c r="I612" s="44">
        <v>0</v>
      </c>
      <c r="J612" s="55">
        <v>1304.07</v>
      </c>
      <c r="K612" s="56">
        <v>15648.86</v>
      </c>
      <c r="L612" s="57">
        <v>16952.93</v>
      </c>
      <c r="M612" s="117"/>
      <c r="N612" s="119">
        <v>15648.86</v>
      </c>
      <c r="O612" s="119">
        <v>9441.7000000000007</v>
      </c>
      <c r="P612" s="119">
        <v>702</v>
      </c>
      <c r="Q612" s="119">
        <v>18652.439999999999</v>
      </c>
      <c r="R612" s="119">
        <v>17348.37</v>
      </c>
      <c r="S612" s="47"/>
    </row>
    <row r="613" spans="1:19" ht="9" customHeight="1" x14ac:dyDescent="0.2">
      <c r="A613" s="511"/>
      <c r="B613" s="511"/>
      <c r="C613" s="48" t="s">
        <v>4</v>
      </c>
      <c r="D613" s="49">
        <v>14</v>
      </c>
      <c r="E613" s="50">
        <v>18281680</v>
      </c>
      <c r="F613" s="50">
        <v>0</v>
      </c>
      <c r="G613" s="50">
        <v>0</v>
      </c>
      <c r="H613" s="50">
        <v>12018738</v>
      </c>
      <c r="I613" s="50">
        <v>0</v>
      </c>
      <c r="J613" s="51">
        <v>2525032</v>
      </c>
      <c r="K613" s="50">
        <v>30300418</v>
      </c>
      <c r="L613" s="52">
        <v>32825450</v>
      </c>
      <c r="M613" s="118"/>
      <c r="N613" s="120">
        <v>30300418</v>
      </c>
      <c r="O613" s="120">
        <v>18281680</v>
      </c>
      <c r="P613" s="120">
        <v>1359262</v>
      </c>
      <c r="Q613" s="120">
        <v>36116160</v>
      </c>
      <c r="R613" s="120">
        <v>33591128</v>
      </c>
      <c r="S613" s="47"/>
    </row>
    <row r="614" spans="1:19" ht="12.75" customHeight="1" x14ac:dyDescent="0.2">
      <c r="A614" s="511"/>
      <c r="B614" s="511"/>
      <c r="C614" s="53" t="s">
        <v>3</v>
      </c>
      <c r="D614" s="54">
        <v>15</v>
      </c>
      <c r="E614" s="44">
        <v>10385.15</v>
      </c>
      <c r="F614" s="44">
        <v>0</v>
      </c>
      <c r="G614" s="44">
        <v>0</v>
      </c>
      <c r="H614" s="44">
        <v>6207.16</v>
      </c>
      <c r="I614" s="44">
        <v>0</v>
      </c>
      <c r="J614" s="55">
        <v>1382.69</v>
      </c>
      <c r="K614" s="56">
        <v>16592.310000000001</v>
      </c>
      <c r="L614" s="57">
        <v>17975</v>
      </c>
      <c r="M614" s="117"/>
      <c r="N614" s="119">
        <v>16592.310000000001</v>
      </c>
      <c r="O614" s="119">
        <v>10385.15</v>
      </c>
      <c r="P614" s="119">
        <v>702</v>
      </c>
      <c r="Q614" s="119">
        <v>19844.330000000002</v>
      </c>
      <c r="R614" s="119">
        <v>18461.64</v>
      </c>
      <c r="S614" s="47"/>
    </row>
    <row r="615" spans="1:19" ht="9" customHeight="1" x14ac:dyDescent="0.2">
      <c r="A615" s="511"/>
      <c r="B615" s="511"/>
      <c r="C615" s="48" t="s">
        <v>4</v>
      </c>
      <c r="D615" s="49">
        <v>20</v>
      </c>
      <c r="E615" s="50">
        <v>20108454</v>
      </c>
      <c r="F615" s="50">
        <v>0</v>
      </c>
      <c r="G615" s="50">
        <v>0</v>
      </c>
      <c r="H615" s="50">
        <v>12018738</v>
      </c>
      <c r="I615" s="50">
        <v>0</v>
      </c>
      <c r="J615" s="51">
        <v>2677261</v>
      </c>
      <c r="K615" s="50">
        <v>32127192</v>
      </c>
      <c r="L615" s="52">
        <v>34804453</v>
      </c>
      <c r="M615" s="118"/>
      <c r="N615" s="120">
        <v>32127192</v>
      </c>
      <c r="O615" s="120">
        <v>20108454</v>
      </c>
      <c r="P615" s="120">
        <v>1359262</v>
      </c>
      <c r="Q615" s="120">
        <v>38423981</v>
      </c>
      <c r="R615" s="120">
        <v>35746720</v>
      </c>
      <c r="S615" s="47"/>
    </row>
    <row r="616" spans="1:19" ht="12.75" customHeight="1" x14ac:dyDescent="0.2">
      <c r="A616" s="511"/>
      <c r="B616" s="511"/>
      <c r="C616" s="53" t="s">
        <v>3</v>
      </c>
      <c r="D616" s="54">
        <v>21</v>
      </c>
      <c r="E616" s="44">
        <v>11313.93</v>
      </c>
      <c r="F616" s="44">
        <v>0</v>
      </c>
      <c r="G616" s="44">
        <v>0</v>
      </c>
      <c r="H616" s="44">
        <v>6207.16</v>
      </c>
      <c r="I616" s="44">
        <v>0</v>
      </c>
      <c r="J616" s="55">
        <v>1460.09</v>
      </c>
      <c r="K616" s="56">
        <v>17521.09</v>
      </c>
      <c r="L616" s="57">
        <v>18981.18</v>
      </c>
      <c r="M616" s="117"/>
      <c r="N616" s="119">
        <v>17521.09</v>
      </c>
      <c r="O616" s="119">
        <v>11313.93</v>
      </c>
      <c r="P616" s="119">
        <v>702</v>
      </c>
      <c r="Q616" s="119">
        <v>21017.69</v>
      </c>
      <c r="R616" s="119">
        <v>19557.599999999999</v>
      </c>
      <c r="S616" s="47"/>
    </row>
    <row r="617" spans="1:19" ht="9" customHeight="1" x14ac:dyDescent="0.2">
      <c r="A617" s="511"/>
      <c r="B617" s="511"/>
      <c r="C617" s="48" t="s">
        <v>4</v>
      </c>
      <c r="D617" s="49">
        <v>27</v>
      </c>
      <c r="E617" s="50">
        <v>21906823</v>
      </c>
      <c r="F617" s="50">
        <v>0</v>
      </c>
      <c r="G617" s="50">
        <v>0</v>
      </c>
      <c r="H617" s="50">
        <v>12018738</v>
      </c>
      <c r="I617" s="50">
        <v>0</v>
      </c>
      <c r="J617" s="51">
        <v>2827128</v>
      </c>
      <c r="K617" s="50">
        <v>33925561</v>
      </c>
      <c r="L617" s="52">
        <v>36752689</v>
      </c>
      <c r="M617" s="118"/>
      <c r="N617" s="120">
        <v>33925561</v>
      </c>
      <c r="O617" s="120">
        <v>21906823</v>
      </c>
      <c r="P617" s="120">
        <v>1359262</v>
      </c>
      <c r="Q617" s="120">
        <v>40695923</v>
      </c>
      <c r="R617" s="120">
        <v>37868794</v>
      </c>
      <c r="S617" s="47"/>
    </row>
    <row r="618" spans="1:19" ht="12.75" customHeight="1" x14ac:dyDescent="0.2">
      <c r="A618" s="511"/>
      <c r="B618" s="511"/>
      <c r="C618" s="53" t="s">
        <v>3</v>
      </c>
      <c r="D618" s="54">
        <v>28</v>
      </c>
      <c r="E618" s="44">
        <v>12014.7</v>
      </c>
      <c r="F618" s="44">
        <v>0</v>
      </c>
      <c r="G618" s="44">
        <v>0</v>
      </c>
      <c r="H618" s="44">
        <v>6207.16</v>
      </c>
      <c r="I618" s="44">
        <v>0</v>
      </c>
      <c r="J618" s="55">
        <v>1518.49</v>
      </c>
      <c r="K618" s="56">
        <v>18221.86</v>
      </c>
      <c r="L618" s="57">
        <v>19740.349999999999</v>
      </c>
      <c r="M618" s="117"/>
      <c r="N618" s="119">
        <v>18221.86</v>
      </c>
      <c r="O618" s="119">
        <v>12014.7</v>
      </c>
      <c r="P618" s="119">
        <v>702</v>
      </c>
      <c r="Q618" s="119">
        <v>21903</v>
      </c>
      <c r="R618" s="119">
        <v>20384.509999999998</v>
      </c>
      <c r="S618" s="47"/>
    </row>
    <row r="619" spans="1:19" ht="9" customHeight="1" x14ac:dyDescent="0.2">
      <c r="A619" s="511"/>
      <c r="B619" s="511"/>
      <c r="C619" s="48" t="s">
        <v>4</v>
      </c>
      <c r="D619" s="49">
        <v>34</v>
      </c>
      <c r="E619" s="50">
        <v>23263703</v>
      </c>
      <c r="F619" s="50">
        <v>0</v>
      </c>
      <c r="G619" s="50">
        <v>0</v>
      </c>
      <c r="H619" s="50">
        <v>12018738</v>
      </c>
      <c r="I619" s="50">
        <v>0</v>
      </c>
      <c r="J619" s="51">
        <v>2940207</v>
      </c>
      <c r="K619" s="50">
        <v>35282441</v>
      </c>
      <c r="L619" s="52">
        <v>38222647</v>
      </c>
      <c r="M619" s="118"/>
      <c r="N619" s="120">
        <v>35282441</v>
      </c>
      <c r="O619" s="120">
        <v>23263703</v>
      </c>
      <c r="P619" s="120">
        <v>1359262</v>
      </c>
      <c r="Q619" s="120">
        <v>42410122</v>
      </c>
      <c r="R619" s="120">
        <v>39469915</v>
      </c>
      <c r="S619" s="47"/>
    </row>
    <row r="620" spans="1:19" ht="12.75" customHeight="1" x14ac:dyDescent="0.2">
      <c r="A620" s="511"/>
      <c r="B620" s="511"/>
      <c r="C620" s="53" t="s">
        <v>3</v>
      </c>
      <c r="D620" s="54">
        <v>35</v>
      </c>
      <c r="E620" s="44">
        <v>12505.67</v>
      </c>
      <c r="F620" s="44">
        <v>0</v>
      </c>
      <c r="G620" s="44">
        <v>0</v>
      </c>
      <c r="H620" s="44">
        <v>6207.16</v>
      </c>
      <c r="I620" s="44">
        <v>0</v>
      </c>
      <c r="J620" s="55">
        <v>1559.4</v>
      </c>
      <c r="K620" s="56">
        <v>18712.830000000002</v>
      </c>
      <c r="L620" s="57">
        <v>20272.23</v>
      </c>
      <c r="M620" s="117"/>
      <c r="N620" s="119">
        <v>18712.830000000002</v>
      </c>
      <c r="O620" s="119">
        <v>12505.67</v>
      </c>
      <c r="P620" s="119">
        <v>702</v>
      </c>
      <c r="Q620" s="119">
        <v>22523.25</v>
      </c>
      <c r="R620" s="119">
        <v>20963.849999999999</v>
      </c>
      <c r="S620" s="47"/>
    </row>
    <row r="621" spans="1:19" ht="9" customHeight="1" x14ac:dyDescent="0.2">
      <c r="A621" s="512"/>
      <c r="B621" s="512"/>
      <c r="C621" s="58" t="s">
        <v>4</v>
      </c>
      <c r="D621" s="59"/>
      <c r="E621" s="61">
        <v>24214354</v>
      </c>
      <c r="F621" s="61">
        <v>0</v>
      </c>
      <c r="G621" s="61">
        <v>0</v>
      </c>
      <c r="H621" s="61">
        <v>12018738</v>
      </c>
      <c r="I621" s="61">
        <v>0</v>
      </c>
      <c r="J621" s="60">
        <v>3019419</v>
      </c>
      <c r="K621" s="61">
        <v>36233091</v>
      </c>
      <c r="L621" s="62">
        <v>39252511</v>
      </c>
      <c r="M621" s="118"/>
      <c r="N621" s="120">
        <v>36233091</v>
      </c>
      <c r="O621" s="120">
        <v>24214354</v>
      </c>
      <c r="P621" s="120">
        <v>1359262</v>
      </c>
      <c r="Q621" s="120">
        <v>43611093</v>
      </c>
      <c r="R621" s="120">
        <v>40591674</v>
      </c>
      <c r="S621" s="47"/>
    </row>
    <row r="622" spans="1:19" ht="12.75" customHeight="1" x14ac:dyDescent="0.2">
      <c r="A622" s="492">
        <v>39539</v>
      </c>
      <c r="B622" s="492">
        <v>39629</v>
      </c>
      <c r="C622" s="42" t="s">
        <v>3</v>
      </c>
      <c r="D622" s="43">
        <v>0</v>
      </c>
      <c r="E622" s="44">
        <v>8225.02</v>
      </c>
      <c r="F622" s="44">
        <v>0</v>
      </c>
      <c r="G622" s="44">
        <v>0</v>
      </c>
      <c r="H622" s="44">
        <v>6207.16</v>
      </c>
      <c r="I622" s="44">
        <v>0</v>
      </c>
      <c r="J622" s="44">
        <v>1202.68</v>
      </c>
      <c r="K622" s="45">
        <v>14432.18</v>
      </c>
      <c r="L622" s="46">
        <v>15634.86</v>
      </c>
      <c r="M622" s="117"/>
      <c r="N622" s="119">
        <v>14432.18</v>
      </c>
      <c r="O622" s="119">
        <v>8225.02</v>
      </c>
      <c r="P622" s="119">
        <v>702</v>
      </c>
      <c r="Q622" s="119">
        <v>17115.36</v>
      </c>
      <c r="R622" s="119">
        <v>15912.68</v>
      </c>
      <c r="S622" s="47"/>
    </row>
    <row r="623" spans="1:19" ht="9" customHeight="1" x14ac:dyDescent="0.2">
      <c r="A623" s="493"/>
      <c r="B623" s="493"/>
      <c r="C623" s="48" t="s">
        <v>4</v>
      </c>
      <c r="D623" s="49">
        <v>2</v>
      </c>
      <c r="E623" s="50">
        <v>15925859</v>
      </c>
      <c r="F623" s="50">
        <v>0</v>
      </c>
      <c r="G623" s="50">
        <v>0</v>
      </c>
      <c r="H623" s="50">
        <v>12018738</v>
      </c>
      <c r="I623" s="50">
        <v>0</v>
      </c>
      <c r="J623" s="51">
        <v>2328713</v>
      </c>
      <c r="K623" s="50">
        <v>27944597</v>
      </c>
      <c r="L623" s="52">
        <v>30273310</v>
      </c>
      <c r="M623" s="118"/>
      <c r="N623" s="120">
        <v>27944597</v>
      </c>
      <c r="O623" s="120">
        <v>15925859</v>
      </c>
      <c r="P623" s="120">
        <v>1359262</v>
      </c>
      <c r="Q623" s="120">
        <v>33139958</v>
      </c>
      <c r="R623" s="120">
        <v>30811245</v>
      </c>
      <c r="S623" s="47"/>
    </row>
    <row r="624" spans="1:19" ht="12.75" customHeight="1" x14ac:dyDescent="0.2">
      <c r="A624" s="511">
        <v>39539</v>
      </c>
      <c r="B624" s="511">
        <v>39629</v>
      </c>
      <c r="C624" s="53" t="s">
        <v>3</v>
      </c>
      <c r="D624" s="54">
        <v>3</v>
      </c>
      <c r="E624" s="44">
        <v>8503.9699999999993</v>
      </c>
      <c r="F624" s="44">
        <v>0</v>
      </c>
      <c r="G624" s="44">
        <v>0</v>
      </c>
      <c r="H624" s="44">
        <v>6207.16</v>
      </c>
      <c r="I624" s="44">
        <v>0</v>
      </c>
      <c r="J624" s="55">
        <v>1225.93</v>
      </c>
      <c r="K624" s="56">
        <v>14711.13</v>
      </c>
      <c r="L624" s="57">
        <v>15937.06</v>
      </c>
      <c r="M624" s="117"/>
      <c r="N624" s="119">
        <v>14711.13</v>
      </c>
      <c r="O624" s="119">
        <v>8503.9699999999993</v>
      </c>
      <c r="P624" s="119">
        <v>702</v>
      </c>
      <c r="Q624" s="119">
        <v>17467.77</v>
      </c>
      <c r="R624" s="119">
        <v>16241.84</v>
      </c>
      <c r="S624" s="47"/>
    </row>
    <row r="625" spans="1:19" ht="9" customHeight="1" x14ac:dyDescent="0.2">
      <c r="A625" s="511"/>
      <c r="B625" s="511"/>
      <c r="C625" s="48" t="s">
        <v>4</v>
      </c>
      <c r="D625" s="49">
        <v>8</v>
      </c>
      <c r="E625" s="50">
        <v>16465982</v>
      </c>
      <c r="F625" s="50">
        <v>0</v>
      </c>
      <c r="G625" s="50">
        <v>0</v>
      </c>
      <c r="H625" s="50">
        <v>12018738</v>
      </c>
      <c r="I625" s="50">
        <v>0</v>
      </c>
      <c r="J625" s="51">
        <v>2373731</v>
      </c>
      <c r="K625" s="50">
        <v>28484720</v>
      </c>
      <c r="L625" s="52">
        <v>30858451</v>
      </c>
      <c r="M625" s="118"/>
      <c r="N625" s="120">
        <v>28484720</v>
      </c>
      <c r="O625" s="120">
        <v>16465982</v>
      </c>
      <c r="P625" s="120">
        <v>1359262</v>
      </c>
      <c r="Q625" s="120">
        <v>33822319</v>
      </c>
      <c r="R625" s="120">
        <v>31448588</v>
      </c>
      <c r="S625" s="47"/>
    </row>
    <row r="626" spans="1:19" ht="12.75" customHeight="1" x14ac:dyDescent="0.2">
      <c r="A626" s="511"/>
      <c r="B626" s="511"/>
      <c r="C626" s="53" t="s">
        <v>3</v>
      </c>
      <c r="D626" s="54">
        <v>9</v>
      </c>
      <c r="E626" s="44">
        <v>9514.9</v>
      </c>
      <c r="F626" s="44">
        <v>0</v>
      </c>
      <c r="G626" s="44">
        <v>0</v>
      </c>
      <c r="H626" s="44">
        <v>6207.16</v>
      </c>
      <c r="I626" s="44">
        <v>0</v>
      </c>
      <c r="J626" s="55">
        <v>1310.17</v>
      </c>
      <c r="K626" s="56">
        <v>15722.06</v>
      </c>
      <c r="L626" s="57">
        <v>17032.23</v>
      </c>
      <c r="M626" s="117"/>
      <c r="N626" s="119">
        <v>15722.06</v>
      </c>
      <c r="O626" s="119">
        <v>9514.9</v>
      </c>
      <c r="P626" s="119">
        <v>702</v>
      </c>
      <c r="Q626" s="119">
        <v>18744.91</v>
      </c>
      <c r="R626" s="119">
        <v>17434.740000000002</v>
      </c>
      <c r="S626" s="47"/>
    </row>
    <row r="627" spans="1:19" ht="9" customHeight="1" x14ac:dyDescent="0.2">
      <c r="A627" s="511"/>
      <c r="B627" s="511"/>
      <c r="C627" s="48" t="s">
        <v>4</v>
      </c>
      <c r="D627" s="49">
        <v>14</v>
      </c>
      <c r="E627" s="50">
        <v>18423415</v>
      </c>
      <c r="F627" s="50">
        <v>0</v>
      </c>
      <c r="G627" s="50">
        <v>0</v>
      </c>
      <c r="H627" s="50">
        <v>12018738</v>
      </c>
      <c r="I627" s="50">
        <v>0</v>
      </c>
      <c r="J627" s="51">
        <v>2536843</v>
      </c>
      <c r="K627" s="50">
        <v>30442153</v>
      </c>
      <c r="L627" s="52">
        <v>32978996</v>
      </c>
      <c r="M627" s="118"/>
      <c r="N627" s="120">
        <v>30442153</v>
      </c>
      <c r="O627" s="120">
        <v>18423415</v>
      </c>
      <c r="P627" s="120">
        <v>1359262</v>
      </c>
      <c r="Q627" s="120">
        <v>36295207</v>
      </c>
      <c r="R627" s="120">
        <v>33758364</v>
      </c>
      <c r="S627" s="47"/>
    </row>
    <row r="628" spans="1:19" ht="12.75" customHeight="1" x14ac:dyDescent="0.2">
      <c r="A628" s="511"/>
      <c r="B628" s="511"/>
      <c r="C628" s="53" t="s">
        <v>3</v>
      </c>
      <c r="D628" s="54">
        <v>15</v>
      </c>
      <c r="E628" s="44">
        <v>10458.35</v>
      </c>
      <c r="F628" s="44">
        <v>0</v>
      </c>
      <c r="G628" s="44">
        <v>0</v>
      </c>
      <c r="H628" s="44">
        <v>6207.16</v>
      </c>
      <c r="I628" s="44">
        <v>0</v>
      </c>
      <c r="J628" s="55">
        <v>1388.79</v>
      </c>
      <c r="K628" s="56">
        <v>16665.509999999998</v>
      </c>
      <c r="L628" s="57">
        <v>18054.3</v>
      </c>
      <c r="M628" s="117"/>
      <c r="N628" s="119">
        <v>16665.509999999998</v>
      </c>
      <c r="O628" s="119">
        <v>10458.35</v>
      </c>
      <c r="P628" s="119">
        <v>702</v>
      </c>
      <c r="Q628" s="119">
        <v>19936.8</v>
      </c>
      <c r="R628" s="119">
        <v>18548.009999999998</v>
      </c>
      <c r="S628" s="47"/>
    </row>
    <row r="629" spans="1:19" ht="9" customHeight="1" x14ac:dyDescent="0.2">
      <c r="A629" s="511"/>
      <c r="B629" s="511"/>
      <c r="C629" s="48" t="s">
        <v>4</v>
      </c>
      <c r="D629" s="49">
        <v>20</v>
      </c>
      <c r="E629" s="50">
        <v>20250189</v>
      </c>
      <c r="F629" s="50">
        <v>0</v>
      </c>
      <c r="G629" s="50">
        <v>0</v>
      </c>
      <c r="H629" s="50">
        <v>12018738</v>
      </c>
      <c r="I629" s="50">
        <v>0</v>
      </c>
      <c r="J629" s="51">
        <v>2689072</v>
      </c>
      <c r="K629" s="50">
        <v>32268927</v>
      </c>
      <c r="L629" s="52">
        <v>34957999</v>
      </c>
      <c r="M629" s="118"/>
      <c r="N629" s="120">
        <v>32268927</v>
      </c>
      <c r="O629" s="120">
        <v>20250189</v>
      </c>
      <c r="P629" s="120">
        <v>1359262</v>
      </c>
      <c r="Q629" s="120">
        <v>38603028</v>
      </c>
      <c r="R629" s="120">
        <v>35913955</v>
      </c>
      <c r="S629" s="47"/>
    </row>
    <row r="630" spans="1:19" ht="12.75" customHeight="1" x14ac:dyDescent="0.2">
      <c r="A630" s="511"/>
      <c r="B630" s="511"/>
      <c r="C630" s="53" t="s">
        <v>3</v>
      </c>
      <c r="D630" s="54">
        <v>21</v>
      </c>
      <c r="E630" s="44">
        <v>11387.13</v>
      </c>
      <c r="F630" s="44">
        <v>0</v>
      </c>
      <c r="G630" s="44">
        <v>0</v>
      </c>
      <c r="H630" s="44">
        <v>6207.16</v>
      </c>
      <c r="I630" s="44">
        <v>0</v>
      </c>
      <c r="J630" s="55">
        <v>1466.19</v>
      </c>
      <c r="K630" s="56">
        <v>17594.29</v>
      </c>
      <c r="L630" s="57">
        <v>19060.48</v>
      </c>
      <c r="M630" s="117"/>
      <c r="N630" s="119">
        <v>17594.29</v>
      </c>
      <c r="O630" s="119">
        <v>11387.13</v>
      </c>
      <c r="P630" s="119">
        <v>702</v>
      </c>
      <c r="Q630" s="119">
        <v>21110.16</v>
      </c>
      <c r="R630" s="119">
        <v>19643.97</v>
      </c>
      <c r="S630" s="47"/>
    </row>
    <row r="631" spans="1:19" ht="9" customHeight="1" x14ac:dyDescent="0.2">
      <c r="A631" s="511"/>
      <c r="B631" s="511"/>
      <c r="C631" s="48" t="s">
        <v>4</v>
      </c>
      <c r="D631" s="49">
        <v>27</v>
      </c>
      <c r="E631" s="50">
        <v>22048558</v>
      </c>
      <c r="F631" s="50">
        <v>0</v>
      </c>
      <c r="G631" s="50">
        <v>0</v>
      </c>
      <c r="H631" s="50">
        <v>12018738</v>
      </c>
      <c r="I631" s="50">
        <v>0</v>
      </c>
      <c r="J631" s="51">
        <v>2838940</v>
      </c>
      <c r="K631" s="50">
        <v>34067296</v>
      </c>
      <c r="L631" s="52">
        <v>36906236</v>
      </c>
      <c r="M631" s="118"/>
      <c r="N631" s="120">
        <v>34067296</v>
      </c>
      <c r="O631" s="120">
        <v>22048558</v>
      </c>
      <c r="P631" s="120">
        <v>1359262</v>
      </c>
      <c r="Q631" s="120">
        <v>40874970</v>
      </c>
      <c r="R631" s="120">
        <v>38036030</v>
      </c>
      <c r="S631" s="47"/>
    </row>
    <row r="632" spans="1:19" ht="12.75" customHeight="1" x14ac:dyDescent="0.2">
      <c r="A632" s="511"/>
      <c r="B632" s="511"/>
      <c r="C632" s="53" t="s">
        <v>3</v>
      </c>
      <c r="D632" s="54">
        <v>28</v>
      </c>
      <c r="E632" s="44">
        <v>12087.9</v>
      </c>
      <c r="F632" s="44">
        <v>0</v>
      </c>
      <c r="G632" s="44">
        <v>0</v>
      </c>
      <c r="H632" s="44">
        <v>6207.16</v>
      </c>
      <c r="I632" s="44">
        <v>0</v>
      </c>
      <c r="J632" s="55">
        <v>1524.59</v>
      </c>
      <c r="K632" s="56">
        <v>18295.060000000001</v>
      </c>
      <c r="L632" s="57">
        <v>19819.650000000001</v>
      </c>
      <c r="M632" s="117"/>
      <c r="N632" s="119">
        <v>18295.060000000001</v>
      </c>
      <c r="O632" s="119">
        <v>12087.9</v>
      </c>
      <c r="P632" s="119">
        <v>702</v>
      </c>
      <c r="Q632" s="119">
        <v>21995.47</v>
      </c>
      <c r="R632" s="119">
        <v>20470.88</v>
      </c>
      <c r="S632" s="47"/>
    </row>
    <row r="633" spans="1:19" ht="9" customHeight="1" x14ac:dyDescent="0.2">
      <c r="A633" s="511"/>
      <c r="B633" s="511"/>
      <c r="C633" s="48" t="s">
        <v>4</v>
      </c>
      <c r="D633" s="49">
        <v>34</v>
      </c>
      <c r="E633" s="50">
        <v>23405438</v>
      </c>
      <c r="F633" s="50">
        <v>0</v>
      </c>
      <c r="G633" s="50">
        <v>0</v>
      </c>
      <c r="H633" s="50">
        <v>12018738</v>
      </c>
      <c r="I633" s="50">
        <v>0</v>
      </c>
      <c r="J633" s="51">
        <v>2952018</v>
      </c>
      <c r="K633" s="50">
        <v>35424176</v>
      </c>
      <c r="L633" s="52">
        <v>38376194</v>
      </c>
      <c r="M633" s="118"/>
      <c r="N633" s="120">
        <v>35424176</v>
      </c>
      <c r="O633" s="120">
        <v>23405438</v>
      </c>
      <c r="P633" s="120">
        <v>1359262</v>
      </c>
      <c r="Q633" s="120">
        <v>42589169</v>
      </c>
      <c r="R633" s="120">
        <v>39637151</v>
      </c>
      <c r="S633" s="47"/>
    </row>
    <row r="634" spans="1:19" ht="12.75" customHeight="1" x14ac:dyDescent="0.2">
      <c r="A634" s="511"/>
      <c r="B634" s="511"/>
      <c r="C634" s="53" t="s">
        <v>3</v>
      </c>
      <c r="D634" s="54">
        <v>35</v>
      </c>
      <c r="E634" s="44">
        <v>12578.87</v>
      </c>
      <c r="F634" s="44">
        <v>0</v>
      </c>
      <c r="G634" s="44">
        <v>0</v>
      </c>
      <c r="H634" s="44">
        <v>6207.16</v>
      </c>
      <c r="I634" s="44">
        <v>0</v>
      </c>
      <c r="J634" s="55">
        <v>1565.5</v>
      </c>
      <c r="K634" s="56">
        <v>18786.03</v>
      </c>
      <c r="L634" s="57">
        <v>20351.53</v>
      </c>
      <c r="M634" s="117"/>
      <c r="N634" s="119">
        <v>18786.03</v>
      </c>
      <c r="O634" s="119">
        <v>12578.87</v>
      </c>
      <c r="P634" s="119">
        <v>702</v>
      </c>
      <c r="Q634" s="119">
        <v>22615.73</v>
      </c>
      <c r="R634" s="119">
        <v>21050.23</v>
      </c>
      <c r="S634" s="47"/>
    </row>
    <row r="635" spans="1:19" ht="9" customHeight="1" x14ac:dyDescent="0.2">
      <c r="A635" s="512"/>
      <c r="B635" s="512"/>
      <c r="C635" s="58" t="s">
        <v>4</v>
      </c>
      <c r="D635" s="59"/>
      <c r="E635" s="50">
        <v>24356089</v>
      </c>
      <c r="F635" s="50">
        <v>0</v>
      </c>
      <c r="G635" s="50">
        <v>0</v>
      </c>
      <c r="H635" s="50">
        <v>12018738</v>
      </c>
      <c r="I635" s="50">
        <v>0</v>
      </c>
      <c r="J635" s="60">
        <v>3031231</v>
      </c>
      <c r="K635" s="61">
        <v>36374826</v>
      </c>
      <c r="L635" s="62">
        <v>39406057</v>
      </c>
      <c r="M635" s="118"/>
      <c r="N635" s="120">
        <v>36374826</v>
      </c>
      <c r="O635" s="120">
        <v>24356089</v>
      </c>
      <c r="P635" s="120">
        <v>1359262</v>
      </c>
      <c r="Q635" s="120">
        <v>43790160</v>
      </c>
      <c r="R635" s="120">
        <v>40758929</v>
      </c>
      <c r="S635" s="47"/>
    </row>
    <row r="636" spans="1:19" ht="12.75" customHeight="1" x14ac:dyDescent="0.2">
      <c r="A636" s="492">
        <v>39630</v>
      </c>
      <c r="B636" s="492">
        <v>39813</v>
      </c>
      <c r="C636" s="42" t="s">
        <v>3</v>
      </c>
      <c r="D636" s="43">
        <v>0</v>
      </c>
      <c r="E636" s="44">
        <v>8273.86</v>
      </c>
      <c r="F636" s="44">
        <v>0</v>
      </c>
      <c r="G636" s="44">
        <v>0</v>
      </c>
      <c r="H636" s="44">
        <v>6207.16</v>
      </c>
      <c r="I636" s="44">
        <v>0</v>
      </c>
      <c r="J636" s="44">
        <v>1206.75</v>
      </c>
      <c r="K636" s="45">
        <v>14481.02</v>
      </c>
      <c r="L636" s="46">
        <v>15687.77</v>
      </c>
      <c r="M636" s="117"/>
      <c r="N636" s="119">
        <v>14481.02</v>
      </c>
      <c r="O636" s="119">
        <v>8273.86</v>
      </c>
      <c r="P636" s="119">
        <v>702</v>
      </c>
      <c r="Q636" s="119">
        <v>17177.060000000001</v>
      </c>
      <c r="R636" s="119">
        <v>15970.31</v>
      </c>
      <c r="S636" s="47"/>
    </row>
    <row r="637" spans="1:19" ht="9" customHeight="1" x14ac:dyDescent="0.2">
      <c r="A637" s="493"/>
      <c r="B637" s="493"/>
      <c r="C637" s="48" t="s">
        <v>4</v>
      </c>
      <c r="D637" s="49">
        <v>2</v>
      </c>
      <c r="E637" s="50">
        <v>16020427</v>
      </c>
      <c r="F637" s="50">
        <v>0</v>
      </c>
      <c r="G637" s="50">
        <v>0</v>
      </c>
      <c r="H637" s="50">
        <v>12018738</v>
      </c>
      <c r="I637" s="50">
        <v>0</v>
      </c>
      <c r="J637" s="51">
        <v>2336594</v>
      </c>
      <c r="K637" s="50">
        <v>28039165</v>
      </c>
      <c r="L637" s="52">
        <v>30375758</v>
      </c>
      <c r="M637" s="118"/>
      <c r="N637" s="120">
        <v>28039165</v>
      </c>
      <c r="O637" s="120">
        <v>16020427</v>
      </c>
      <c r="P637" s="120">
        <v>1359262</v>
      </c>
      <c r="Q637" s="120">
        <v>33259426</v>
      </c>
      <c r="R637" s="120">
        <v>30922832</v>
      </c>
      <c r="S637" s="47"/>
    </row>
    <row r="638" spans="1:19" ht="12.75" customHeight="1" x14ac:dyDescent="0.2">
      <c r="A638" s="511">
        <v>39630</v>
      </c>
      <c r="B638" s="511">
        <v>39813</v>
      </c>
      <c r="C638" s="53" t="s">
        <v>3</v>
      </c>
      <c r="D638" s="54">
        <v>3</v>
      </c>
      <c r="E638" s="44">
        <v>8552.81</v>
      </c>
      <c r="F638" s="44">
        <v>0</v>
      </c>
      <c r="G638" s="44">
        <v>0</v>
      </c>
      <c r="H638" s="44">
        <v>6207.16</v>
      </c>
      <c r="I638" s="44">
        <v>0</v>
      </c>
      <c r="J638" s="55">
        <v>1230</v>
      </c>
      <c r="K638" s="56">
        <v>14759.97</v>
      </c>
      <c r="L638" s="57">
        <v>15989.97</v>
      </c>
      <c r="M638" s="117"/>
      <c r="N638" s="119">
        <v>14759.97</v>
      </c>
      <c r="O638" s="119">
        <v>8552.81</v>
      </c>
      <c r="P638" s="119">
        <v>702</v>
      </c>
      <c r="Q638" s="119">
        <v>17529.48</v>
      </c>
      <c r="R638" s="119">
        <v>16299.48</v>
      </c>
      <c r="S638" s="47"/>
    </row>
    <row r="639" spans="1:19" ht="9" customHeight="1" x14ac:dyDescent="0.2">
      <c r="A639" s="511"/>
      <c r="B639" s="511"/>
      <c r="C639" s="48" t="s">
        <v>4</v>
      </c>
      <c r="D639" s="49">
        <v>8</v>
      </c>
      <c r="E639" s="50">
        <v>16560549</v>
      </c>
      <c r="F639" s="50">
        <v>0</v>
      </c>
      <c r="G639" s="50">
        <v>0</v>
      </c>
      <c r="H639" s="50">
        <v>12018738</v>
      </c>
      <c r="I639" s="50">
        <v>0</v>
      </c>
      <c r="J639" s="51">
        <v>2381612</v>
      </c>
      <c r="K639" s="50">
        <v>28579287</v>
      </c>
      <c r="L639" s="52">
        <v>30960899</v>
      </c>
      <c r="M639" s="118"/>
      <c r="N639" s="120">
        <v>28579287</v>
      </c>
      <c r="O639" s="120">
        <v>16560549</v>
      </c>
      <c r="P639" s="120">
        <v>1359262</v>
      </c>
      <c r="Q639" s="120">
        <v>33941806</v>
      </c>
      <c r="R639" s="120">
        <v>31560194</v>
      </c>
      <c r="S639" s="47"/>
    </row>
    <row r="640" spans="1:19" ht="12.75" customHeight="1" x14ac:dyDescent="0.2">
      <c r="A640" s="511"/>
      <c r="B640" s="511"/>
      <c r="C640" s="53" t="s">
        <v>3</v>
      </c>
      <c r="D640" s="54">
        <v>9</v>
      </c>
      <c r="E640" s="44">
        <v>9563.74</v>
      </c>
      <c r="F640" s="44">
        <v>0</v>
      </c>
      <c r="G640" s="44">
        <v>0</v>
      </c>
      <c r="H640" s="44">
        <v>6207.16</v>
      </c>
      <c r="I640" s="44">
        <v>0</v>
      </c>
      <c r="J640" s="55">
        <v>1314.24</v>
      </c>
      <c r="K640" s="56">
        <v>15770.9</v>
      </c>
      <c r="L640" s="57">
        <v>17085.14</v>
      </c>
      <c r="M640" s="117"/>
      <c r="N640" s="119">
        <v>15770.9</v>
      </c>
      <c r="O640" s="119">
        <v>9563.74</v>
      </c>
      <c r="P640" s="119">
        <v>702</v>
      </c>
      <c r="Q640" s="119">
        <v>18806.61</v>
      </c>
      <c r="R640" s="119">
        <v>17492.37</v>
      </c>
      <c r="S640" s="47"/>
    </row>
    <row r="641" spans="1:19" ht="9" customHeight="1" x14ac:dyDescent="0.2">
      <c r="A641" s="511"/>
      <c r="B641" s="511"/>
      <c r="C641" s="48" t="s">
        <v>4</v>
      </c>
      <c r="D641" s="49">
        <v>14</v>
      </c>
      <c r="E641" s="50">
        <v>18517983</v>
      </c>
      <c r="F641" s="50">
        <v>0</v>
      </c>
      <c r="G641" s="50">
        <v>0</v>
      </c>
      <c r="H641" s="50">
        <v>12018738</v>
      </c>
      <c r="I641" s="50">
        <v>0</v>
      </c>
      <c r="J641" s="51">
        <v>2544723</v>
      </c>
      <c r="K641" s="50">
        <v>30536721</v>
      </c>
      <c r="L641" s="52">
        <v>33081444</v>
      </c>
      <c r="M641" s="118"/>
      <c r="N641" s="120">
        <v>30536721</v>
      </c>
      <c r="O641" s="120">
        <v>18517983</v>
      </c>
      <c r="P641" s="120">
        <v>1359262</v>
      </c>
      <c r="Q641" s="120">
        <v>36414675</v>
      </c>
      <c r="R641" s="120">
        <v>33869951</v>
      </c>
      <c r="S641" s="47"/>
    </row>
    <row r="642" spans="1:19" ht="12.75" customHeight="1" x14ac:dyDescent="0.2">
      <c r="A642" s="511"/>
      <c r="B642" s="511"/>
      <c r="C642" s="53" t="s">
        <v>3</v>
      </c>
      <c r="D642" s="54">
        <v>15</v>
      </c>
      <c r="E642" s="44">
        <v>10507.19</v>
      </c>
      <c r="F642" s="44">
        <v>0</v>
      </c>
      <c r="G642" s="44">
        <v>0</v>
      </c>
      <c r="H642" s="44">
        <v>6207.16</v>
      </c>
      <c r="I642" s="44">
        <v>0</v>
      </c>
      <c r="J642" s="55">
        <v>1392.86</v>
      </c>
      <c r="K642" s="56">
        <v>16714.349999999999</v>
      </c>
      <c r="L642" s="57">
        <v>18107.21</v>
      </c>
      <c r="M642" s="117"/>
      <c r="N642" s="119">
        <v>16714.349999999999</v>
      </c>
      <c r="O642" s="119">
        <v>10507.19</v>
      </c>
      <c r="P642" s="119">
        <v>702</v>
      </c>
      <c r="Q642" s="119">
        <v>19998.5</v>
      </c>
      <c r="R642" s="119">
        <v>18605.64</v>
      </c>
      <c r="S642" s="47"/>
    </row>
    <row r="643" spans="1:19" ht="9" customHeight="1" x14ac:dyDescent="0.2">
      <c r="A643" s="511"/>
      <c r="B643" s="511"/>
      <c r="C643" s="48" t="s">
        <v>4</v>
      </c>
      <c r="D643" s="49">
        <v>20</v>
      </c>
      <c r="E643" s="50">
        <v>20344757</v>
      </c>
      <c r="F643" s="50">
        <v>0</v>
      </c>
      <c r="G643" s="50">
        <v>0</v>
      </c>
      <c r="H643" s="50">
        <v>12018738</v>
      </c>
      <c r="I643" s="50">
        <v>0</v>
      </c>
      <c r="J643" s="51">
        <v>2696953</v>
      </c>
      <c r="K643" s="50">
        <v>32363494</v>
      </c>
      <c r="L643" s="52">
        <v>35060448</v>
      </c>
      <c r="M643" s="118"/>
      <c r="N643" s="120">
        <v>32363494</v>
      </c>
      <c r="O643" s="120">
        <v>20344757</v>
      </c>
      <c r="P643" s="120">
        <v>1359262</v>
      </c>
      <c r="Q643" s="120">
        <v>38722496</v>
      </c>
      <c r="R643" s="120">
        <v>36025543</v>
      </c>
      <c r="S643" s="47"/>
    </row>
    <row r="644" spans="1:19" ht="12.75" customHeight="1" x14ac:dyDescent="0.2">
      <c r="A644" s="511"/>
      <c r="B644" s="511"/>
      <c r="C644" s="53" t="s">
        <v>3</v>
      </c>
      <c r="D644" s="54">
        <v>21</v>
      </c>
      <c r="E644" s="44">
        <v>11435.97</v>
      </c>
      <c r="F644" s="44">
        <v>0</v>
      </c>
      <c r="G644" s="44">
        <v>0</v>
      </c>
      <c r="H644" s="44">
        <v>6207.16</v>
      </c>
      <c r="I644" s="44">
        <v>0</v>
      </c>
      <c r="J644" s="55">
        <v>1470.26</v>
      </c>
      <c r="K644" s="56">
        <v>17643.13</v>
      </c>
      <c r="L644" s="57">
        <v>19113.39</v>
      </c>
      <c r="M644" s="117"/>
      <c r="N644" s="119">
        <v>17643.13</v>
      </c>
      <c r="O644" s="119">
        <v>11435.97</v>
      </c>
      <c r="P644" s="119">
        <v>702</v>
      </c>
      <c r="Q644" s="119">
        <v>21171.86</v>
      </c>
      <c r="R644" s="119">
        <v>19701.599999999999</v>
      </c>
      <c r="S644" s="47"/>
    </row>
    <row r="645" spans="1:19" ht="9" customHeight="1" x14ac:dyDescent="0.2">
      <c r="A645" s="511"/>
      <c r="B645" s="511"/>
      <c r="C645" s="48" t="s">
        <v>4</v>
      </c>
      <c r="D645" s="49">
        <v>27</v>
      </c>
      <c r="E645" s="50">
        <v>22143126</v>
      </c>
      <c r="F645" s="50">
        <v>0</v>
      </c>
      <c r="G645" s="50">
        <v>0</v>
      </c>
      <c r="H645" s="50">
        <v>12018738</v>
      </c>
      <c r="I645" s="50">
        <v>0</v>
      </c>
      <c r="J645" s="51">
        <v>2846820</v>
      </c>
      <c r="K645" s="50">
        <v>34161863</v>
      </c>
      <c r="L645" s="52">
        <v>37008684</v>
      </c>
      <c r="M645" s="118"/>
      <c r="N645" s="120">
        <v>34161863</v>
      </c>
      <c r="O645" s="120">
        <v>22143126</v>
      </c>
      <c r="P645" s="120">
        <v>1359262</v>
      </c>
      <c r="Q645" s="120">
        <v>40994437</v>
      </c>
      <c r="R645" s="120">
        <v>38147617</v>
      </c>
      <c r="S645" s="47"/>
    </row>
    <row r="646" spans="1:19" ht="12.75" customHeight="1" x14ac:dyDescent="0.2">
      <c r="A646" s="511"/>
      <c r="B646" s="511"/>
      <c r="C646" s="53" t="s">
        <v>3</v>
      </c>
      <c r="D646" s="54">
        <v>28</v>
      </c>
      <c r="E646" s="44">
        <v>12136.74</v>
      </c>
      <c r="F646" s="44">
        <v>0</v>
      </c>
      <c r="G646" s="44">
        <v>0</v>
      </c>
      <c r="H646" s="44">
        <v>6207.16</v>
      </c>
      <c r="I646" s="44">
        <v>0</v>
      </c>
      <c r="J646" s="55">
        <v>1528.66</v>
      </c>
      <c r="K646" s="56">
        <v>18343.900000000001</v>
      </c>
      <c r="L646" s="57">
        <v>19872.560000000001</v>
      </c>
      <c r="M646" s="117"/>
      <c r="N646" s="119">
        <v>18343.900000000001</v>
      </c>
      <c r="O646" s="119">
        <v>12136.74</v>
      </c>
      <c r="P646" s="119">
        <v>702</v>
      </c>
      <c r="Q646" s="119">
        <v>22057.17</v>
      </c>
      <c r="R646" s="119">
        <v>20528.509999999998</v>
      </c>
      <c r="S646" s="47"/>
    </row>
    <row r="647" spans="1:19" ht="9" customHeight="1" x14ac:dyDescent="0.2">
      <c r="A647" s="511"/>
      <c r="B647" s="511"/>
      <c r="C647" s="48" t="s">
        <v>4</v>
      </c>
      <c r="D647" s="49">
        <v>34</v>
      </c>
      <c r="E647" s="50">
        <v>23500006</v>
      </c>
      <c r="F647" s="50">
        <v>0</v>
      </c>
      <c r="G647" s="50">
        <v>0</v>
      </c>
      <c r="H647" s="50">
        <v>12018738</v>
      </c>
      <c r="I647" s="50">
        <v>0</v>
      </c>
      <c r="J647" s="51">
        <v>2959898</v>
      </c>
      <c r="K647" s="50">
        <v>35518743</v>
      </c>
      <c r="L647" s="52">
        <v>38478642</v>
      </c>
      <c r="M647" s="118"/>
      <c r="N647" s="120">
        <v>35518743</v>
      </c>
      <c r="O647" s="120">
        <v>23500006</v>
      </c>
      <c r="P647" s="120">
        <v>1359262</v>
      </c>
      <c r="Q647" s="120">
        <v>42708637</v>
      </c>
      <c r="R647" s="120">
        <v>39748738</v>
      </c>
      <c r="S647" s="47"/>
    </row>
    <row r="648" spans="1:19" ht="12.75" customHeight="1" x14ac:dyDescent="0.2">
      <c r="A648" s="511"/>
      <c r="B648" s="511"/>
      <c r="C648" s="53" t="s">
        <v>3</v>
      </c>
      <c r="D648" s="54">
        <v>35</v>
      </c>
      <c r="E648" s="44">
        <v>12627.71</v>
      </c>
      <c r="F648" s="44">
        <v>0</v>
      </c>
      <c r="G648" s="44">
        <v>0</v>
      </c>
      <c r="H648" s="44">
        <v>6207.16</v>
      </c>
      <c r="I648" s="44">
        <v>0</v>
      </c>
      <c r="J648" s="55">
        <v>1569.57</v>
      </c>
      <c r="K648" s="56">
        <v>18834.87</v>
      </c>
      <c r="L648" s="57">
        <v>20404.439999999999</v>
      </c>
      <c r="M648" s="117"/>
      <c r="N648" s="119">
        <v>18834.87</v>
      </c>
      <c r="O648" s="119">
        <v>12627.71</v>
      </c>
      <c r="P648" s="119">
        <v>702</v>
      </c>
      <c r="Q648" s="119">
        <v>22677.43</v>
      </c>
      <c r="R648" s="119">
        <v>21107.86</v>
      </c>
      <c r="S648" s="47"/>
    </row>
    <row r="649" spans="1:19" ht="9" customHeight="1" x14ac:dyDescent="0.2">
      <c r="A649" s="512"/>
      <c r="B649" s="512"/>
      <c r="C649" s="58" t="s">
        <v>4</v>
      </c>
      <c r="D649" s="59"/>
      <c r="E649" s="50">
        <v>24450656</v>
      </c>
      <c r="F649" s="50">
        <v>0</v>
      </c>
      <c r="G649" s="50">
        <v>0</v>
      </c>
      <c r="H649" s="50">
        <v>12018738</v>
      </c>
      <c r="I649" s="50">
        <v>0</v>
      </c>
      <c r="J649" s="60">
        <v>3039111</v>
      </c>
      <c r="K649" s="61">
        <v>36469394</v>
      </c>
      <c r="L649" s="62">
        <v>39508505</v>
      </c>
      <c r="M649" s="118"/>
      <c r="N649" s="120">
        <v>36469394</v>
      </c>
      <c r="O649" s="120">
        <v>24450656</v>
      </c>
      <c r="P649" s="120">
        <v>1359262</v>
      </c>
      <c r="Q649" s="120">
        <v>43909627</v>
      </c>
      <c r="R649" s="120">
        <v>40870516</v>
      </c>
      <c r="S649" s="47"/>
    </row>
    <row r="650" spans="1:19" ht="12.75" customHeight="1" x14ac:dyDescent="0.2">
      <c r="A650" s="492">
        <v>39814</v>
      </c>
      <c r="B650" s="492">
        <v>40268</v>
      </c>
      <c r="C650" s="42" t="s">
        <v>3</v>
      </c>
      <c r="D650" s="43">
        <v>0</v>
      </c>
      <c r="E650" s="44">
        <v>8696.74</v>
      </c>
      <c r="F650" s="44">
        <v>0</v>
      </c>
      <c r="G650" s="44">
        <v>0</v>
      </c>
      <c r="H650" s="44">
        <v>6207.16</v>
      </c>
      <c r="I650" s="44">
        <v>0</v>
      </c>
      <c r="J650" s="44">
        <v>1241.99</v>
      </c>
      <c r="K650" s="45">
        <v>14903.9</v>
      </c>
      <c r="L650" s="46">
        <v>16145.89</v>
      </c>
      <c r="M650" s="117"/>
      <c r="N650" s="119">
        <v>14903.9</v>
      </c>
      <c r="O650" s="119">
        <v>8696.74</v>
      </c>
      <c r="P650" s="119">
        <v>702</v>
      </c>
      <c r="Q650" s="119">
        <v>17711.3</v>
      </c>
      <c r="R650" s="119">
        <v>16469.310000000001</v>
      </c>
      <c r="S650" s="47"/>
    </row>
    <row r="651" spans="1:19" ht="9" customHeight="1" x14ac:dyDescent="0.2">
      <c r="A651" s="493"/>
      <c r="B651" s="493"/>
      <c r="C651" s="48" t="s">
        <v>4</v>
      </c>
      <c r="D651" s="49">
        <v>2</v>
      </c>
      <c r="E651" s="50">
        <v>16839237</v>
      </c>
      <c r="F651" s="50">
        <v>0</v>
      </c>
      <c r="G651" s="50">
        <v>0</v>
      </c>
      <c r="H651" s="50">
        <v>12018738</v>
      </c>
      <c r="I651" s="50">
        <v>0</v>
      </c>
      <c r="J651" s="51">
        <v>2404828</v>
      </c>
      <c r="K651" s="50">
        <v>28857974</v>
      </c>
      <c r="L651" s="52">
        <v>31262802</v>
      </c>
      <c r="M651" s="118"/>
      <c r="N651" s="120">
        <v>28857974</v>
      </c>
      <c r="O651" s="120">
        <v>16839237</v>
      </c>
      <c r="P651" s="120">
        <v>1359262</v>
      </c>
      <c r="Q651" s="120">
        <v>34293859</v>
      </c>
      <c r="R651" s="120">
        <v>31889031</v>
      </c>
      <c r="S651" s="47"/>
    </row>
    <row r="652" spans="1:19" ht="12.75" customHeight="1" x14ac:dyDescent="0.2">
      <c r="A652" s="511">
        <v>39814</v>
      </c>
      <c r="B652" s="511">
        <v>40268</v>
      </c>
      <c r="C652" s="53" t="s">
        <v>3</v>
      </c>
      <c r="D652" s="54">
        <v>3</v>
      </c>
      <c r="E652" s="44">
        <v>8986.25</v>
      </c>
      <c r="F652" s="44">
        <v>0</v>
      </c>
      <c r="G652" s="44">
        <v>0</v>
      </c>
      <c r="H652" s="44">
        <v>6207.16</v>
      </c>
      <c r="I652" s="44">
        <v>0</v>
      </c>
      <c r="J652" s="55">
        <v>1266.1199999999999</v>
      </c>
      <c r="K652" s="56">
        <v>15193.41</v>
      </c>
      <c r="L652" s="57">
        <v>16459.53</v>
      </c>
      <c r="M652" s="117"/>
      <c r="N652" s="119">
        <v>15193.41</v>
      </c>
      <c r="O652" s="119">
        <v>8986.25</v>
      </c>
      <c r="P652" s="119">
        <v>702</v>
      </c>
      <c r="Q652" s="119">
        <v>18077.060000000001</v>
      </c>
      <c r="R652" s="119">
        <v>16810.939999999999</v>
      </c>
      <c r="S652" s="47"/>
    </row>
    <row r="653" spans="1:19" ht="9" customHeight="1" x14ac:dyDescent="0.2">
      <c r="A653" s="511"/>
      <c r="B653" s="511"/>
      <c r="C653" s="48" t="s">
        <v>4</v>
      </c>
      <c r="D653" s="49">
        <v>8</v>
      </c>
      <c r="E653" s="50">
        <v>17399806</v>
      </c>
      <c r="F653" s="50">
        <v>0</v>
      </c>
      <c r="G653" s="50">
        <v>0</v>
      </c>
      <c r="H653" s="50">
        <v>12018738</v>
      </c>
      <c r="I653" s="50">
        <v>0</v>
      </c>
      <c r="J653" s="51">
        <v>2451550</v>
      </c>
      <c r="K653" s="50">
        <v>29418544</v>
      </c>
      <c r="L653" s="52">
        <v>31870094</v>
      </c>
      <c r="M653" s="118"/>
      <c r="N653" s="120">
        <v>29418544</v>
      </c>
      <c r="O653" s="120">
        <v>17399806</v>
      </c>
      <c r="P653" s="120">
        <v>1359262</v>
      </c>
      <c r="Q653" s="120">
        <v>35002069</v>
      </c>
      <c r="R653" s="120">
        <v>32550519</v>
      </c>
      <c r="S653" s="47"/>
    </row>
    <row r="654" spans="1:19" ht="12.75" customHeight="1" x14ac:dyDescent="0.2">
      <c r="A654" s="511"/>
      <c r="B654" s="511"/>
      <c r="C654" s="53" t="s">
        <v>3</v>
      </c>
      <c r="D654" s="54">
        <v>9</v>
      </c>
      <c r="E654" s="44">
        <v>10035.58</v>
      </c>
      <c r="F654" s="44">
        <v>0</v>
      </c>
      <c r="G654" s="44">
        <v>0</v>
      </c>
      <c r="H654" s="44">
        <v>6207.16</v>
      </c>
      <c r="I654" s="44">
        <v>0</v>
      </c>
      <c r="J654" s="55">
        <v>1353.56</v>
      </c>
      <c r="K654" s="56">
        <v>16242.74</v>
      </c>
      <c r="L654" s="57">
        <v>17596.3</v>
      </c>
      <c r="M654" s="117"/>
      <c r="N654" s="119">
        <v>16242.74</v>
      </c>
      <c r="O654" s="119">
        <v>10035.58</v>
      </c>
      <c r="P654" s="119">
        <v>702</v>
      </c>
      <c r="Q654" s="119">
        <v>19402.7</v>
      </c>
      <c r="R654" s="119">
        <v>18049.14</v>
      </c>
      <c r="S654" s="47"/>
    </row>
    <row r="655" spans="1:19" ht="9" customHeight="1" x14ac:dyDescent="0.2">
      <c r="A655" s="511"/>
      <c r="B655" s="511"/>
      <c r="C655" s="48" t="s">
        <v>4</v>
      </c>
      <c r="D655" s="49">
        <v>14</v>
      </c>
      <c r="E655" s="50">
        <v>19431592</v>
      </c>
      <c r="F655" s="50">
        <v>0</v>
      </c>
      <c r="G655" s="50">
        <v>0</v>
      </c>
      <c r="H655" s="50">
        <v>12018738</v>
      </c>
      <c r="I655" s="50">
        <v>0</v>
      </c>
      <c r="J655" s="51">
        <v>2620858</v>
      </c>
      <c r="K655" s="50">
        <v>31450330</v>
      </c>
      <c r="L655" s="52">
        <v>34071188</v>
      </c>
      <c r="M655" s="118"/>
      <c r="N655" s="120">
        <v>31450330</v>
      </c>
      <c r="O655" s="120">
        <v>19431592</v>
      </c>
      <c r="P655" s="120">
        <v>1359262</v>
      </c>
      <c r="Q655" s="120">
        <v>37568866</v>
      </c>
      <c r="R655" s="120">
        <v>34948008</v>
      </c>
      <c r="S655" s="47"/>
    </row>
    <row r="656" spans="1:19" ht="12.75" customHeight="1" x14ac:dyDescent="0.2">
      <c r="A656" s="511"/>
      <c r="B656" s="511"/>
      <c r="C656" s="53" t="s">
        <v>3</v>
      </c>
      <c r="D656" s="54">
        <v>15</v>
      </c>
      <c r="E656" s="44">
        <v>11014.79</v>
      </c>
      <c r="F656" s="44">
        <v>0</v>
      </c>
      <c r="G656" s="44">
        <v>0</v>
      </c>
      <c r="H656" s="44">
        <v>6207.16</v>
      </c>
      <c r="I656" s="44">
        <v>0</v>
      </c>
      <c r="J656" s="55">
        <v>1435.16</v>
      </c>
      <c r="K656" s="56">
        <v>17221.95</v>
      </c>
      <c r="L656" s="57">
        <v>18657.11</v>
      </c>
      <c r="M656" s="117"/>
      <c r="N656" s="119">
        <v>17221.95</v>
      </c>
      <c r="O656" s="119">
        <v>11014.79</v>
      </c>
      <c r="P656" s="119">
        <v>702</v>
      </c>
      <c r="Q656" s="119">
        <v>20639.77</v>
      </c>
      <c r="R656" s="119">
        <v>19204.61</v>
      </c>
      <c r="S656" s="47"/>
    </row>
    <row r="657" spans="1:19" ht="9" customHeight="1" x14ac:dyDescent="0.2">
      <c r="A657" s="511"/>
      <c r="B657" s="511"/>
      <c r="C657" s="48" t="s">
        <v>4</v>
      </c>
      <c r="D657" s="49">
        <v>20</v>
      </c>
      <c r="E657" s="50">
        <v>21327607</v>
      </c>
      <c r="F657" s="50">
        <v>0</v>
      </c>
      <c r="G657" s="50">
        <v>0</v>
      </c>
      <c r="H657" s="50">
        <v>12018738</v>
      </c>
      <c r="I657" s="50">
        <v>0</v>
      </c>
      <c r="J657" s="51">
        <v>2778857</v>
      </c>
      <c r="K657" s="50">
        <v>33346345</v>
      </c>
      <c r="L657" s="52">
        <v>36125202</v>
      </c>
      <c r="M657" s="118"/>
      <c r="N657" s="120">
        <v>33346345</v>
      </c>
      <c r="O657" s="120">
        <v>21327607</v>
      </c>
      <c r="P657" s="120">
        <v>1359262</v>
      </c>
      <c r="Q657" s="120">
        <v>39964167</v>
      </c>
      <c r="R657" s="120">
        <v>37185310</v>
      </c>
      <c r="S657" s="47"/>
    </row>
    <row r="658" spans="1:19" ht="12.75" customHeight="1" x14ac:dyDescent="0.2">
      <c r="A658" s="511"/>
      <c r="B658" s="511"/>
      <c r="C658" s="53" t="s">
        <v>3</v>
      </c>
      <c r="D658" s="54">
        <v>21</v>
      </c>
      <c r="E658" s="44">
        <v>11978.85</v>
      </c>
      <c r="F658" s="44">
        <v>0</v>
      </c>
      <c r="G658" s="44">
        <v>0</v>
      </c>
      <c r="H658" s="44">
        <v>6207.16</v>
      </c>
      <c r="I658" s="44">
        <v>0</v>
      </c>
      <c r="J658" s="55">
        <v>1515.5</v>
      </c>
      <c r="K658" s="56">
        <v>18186.009999999998</v>
      </c>
      <c r="L658" s="57">
        <v>19701.509999999998</v>
      </c>
      <c r="M658" s="117"/>
      <c r="N658" s="119">
        <v>18186.009999999998</v>
      </c>
      <c r="O658" s="119">
        <v>11978.85</v>
      </c>
      <c r="P658" s="119">
        <v>702</v>
      </c>
      <c r="Q658" s="119">
        <v>21857.7</v>
      </c>
      <c r="R658" s="119">
        <v>20342.2</v>
      </c>
      <c r="S658" s="47"/>
    </row>
    <row r="659" spans="1:19" ht="9" customHeight="1" x14ac:dyDescent="0.2">
      <c r="A659" s="511"/>
      <c r="B659" s="511"/>
      <c r="C659" s="48" t="s">
        <v>4</v>
      </c>
      <c r="D659" s="49">
        <v>27</v>
      </c>
      <c r="E659" s="50">
        <v>23194288</v>
      </c>
      <c r="F659" s="50">
        <v>0</v>
      </c>
      <c r="G659" s="50">
        <v>0</v>
      </c>
      <c r="H659" s="50">
        <v>12018738</v>
      </c>
      <c r="I659" s="50">
        <v>0</v>
      </c>
      <c r="J659" s="51">
        <v>2934417</v>
      </c>
      <c r="K659" s="50">
        <v>35213026</v>
      </c>
      <c r="L659" s="52">
        <v>38147443</v>
      </c>
      <c r="M659" s="118"/>
      <c r="N659" s="120">
        <v>35213026</v>
      </c>
      <c r="O659" s="120">
        <v>23194288</v>
      </c>
      <c r="P659" s="120">
        <v>1359262</v>
      </c>
      <c r="Q659" s="120">
        <v>42322409</v>
      </c>
      <c r="R659" s="120">
        <v>39387992</v>
      </c>
      <c r="S659" s="47"/>
    </row>
    <row r="660" spans="1:19" ht="12.75" customHeight="1" x14ac:dyDescent="0.2">
      <c r="A660" s="511"/>
      <c r="B660" s="511"/>
      <c r="C660" s="53" t="s">
        <v>3</v>
      </c>
      <c r="D660" s="54">
        <v>28</v>
      </c>
      <c r="E660" s="44">
        <v>12706.14</v>
      </c>
      <c r="F660" s="44">
        <v>0</v>
      </c>
      <c r="G660" s="44">
        <v>0</v>
      </c>
      <c r="H660" s="44">
        <v>6207.16</v>
      </c>
      <c r="I660" s="44">
        <v>0</v>
      </c>
      <c r="J660" s="55">
        <v>1576.11</v>
      </c>
      <c r="K660" s="56">
        <v>18913.3</v>
      </c>
      <c r="L660" s="57">
        <v>20489.41</v>
      </c>
      <c r="M660" s="117"/>
      <c r="N660" s="119">
        <v>18913.3</v>
      </c>
      <c r="O660" s="119">
        <v>12706.14</v>
      </c>
      <c r="P660" s="119">
        <v>702</v>
      </c>
      <c r="Q660" s="119">
        <v>22776.52</v>
      </c>
      <c r="R660" s="119">
        <v>21200.41</v>
      </c>
      <c r="S660" s="47"/>
    </row>
    <row r="661" spans="1:19" ht="9" customHeight="1" x14ac:dyDescent="0.2">
      <c r="A661" s="511"/>
      <c r="B661" s="511"/>
      <c r="C661" s="48" t="s">
        <v>4</v>
      </c>
      <c r="D661" s="49">
        <v>34</v>
      </c>
      <c r="E661" s="50">
        <v>24602518</v>
      </c>
      <c r="F661" s="50">
        <v>0</v>
      </c>
      <c r="G661" s="50">
        <v>0</v>
      </c>
      <c r="H661" s="50">
        <v>12018738</v>
      </c>
      <c r="I661" s="50">
        <v>0</v>
      </c>
      <c r="J661" s="51">
        <v>3051775</v>
      </c>
      <c r="K661" s="50">
        <v>36621255</v>
      </c>
      <c r="L661" s="52">
        <v>39673030</v>
      </c>
      <c r="M661" s="118"/>
      <c r="N661" s="120">
        <v>36621255</v>
      </c>
      <c r="O661" s="120">
        <v>24602518</v>
      </c>
      <c r="P661" s="120">
        <v>1359262</v>
      </c>
      <c r="Q661" s="120">
        <v>44101492</v>
      </c>
      <c r="R661" s="120">
        <v>41049718</v>
      </c>
      <c r="S661" s="47"/>
    </row>
    <row r="662" spans="1:19" ht="12.75" customHeight="1" x14ac:dyDescent="0.2">
      <c r="A662" s="511"/>
      <c r="B662" s="511"/>
      <c r="C662" s="53" t="s">
        <v>3</v>
      </c>
      <c r="D662" s="54">
        <v>35</v>
      </c>
      <c r="E662" s="44">
        <v>13215.95</v>
      </c>
      <c r="F662" s="44">
        <v>0</v>
      </c>
      <c r="G662" s="44">
        <v>0</v>
      </c>
      <c r="H662" s="44">
        <v>6207.16</v>
      </c>
      <c r="I662" s="44">
        <v>0</v>
      </c>
      <c r="J662" s="55">
        <v>1618.59</v>
      </c>
      <c r="K662" s="56">
        <v>19423.11</v>
      </c>
      <c r="L662" s="57">
        <v>21041.7</v>
      </c>
      <c r="M662" s="117"/>
      <c r="N662" s="119">
        <v>19423.11</v>
      </c>
      <c r="O662" s="119">
        <v>13215.95</v>
      </c>
      <c r="P662" s="119">
        <v>702</v>
      </c>
      <c r="Q662" s="119">
        <v>23420.57</v>
      </c>
      <c r="R662" s="119">
        <v>21801.98</v>
      </c>
      <c r="S662" s="47"/>
    </row>
    <row r="663" spans="1:19" ht="9" customHeight="1" x14ac:dyDescent="0.2">
      <c r="A663" s="512"/>
      <c r="B663" s="512"/>
      <c r="C663" s="58" t="s">
        <v>4</v>
      </c>
      <c r="D663" s="59"/>
      <c r="E663" s="50">
        <v>25589648</v>
      </c>
      <c r="F663" s="50">
        <v>0</v>
      </c>
      <c r="G663" s="50">
        <v>0</v>
      </c>
      <c r="H663" s="50">
        <v>12018738</v>
      </c>
      <c r="I663" s="50">
        <v>0</v>
      </c>
      <c r="J663" s="60">
        <v>3134027</v>
      </c>
      <c r="K663" s="61">
        <v>37608385</v>
      </c>
      <c r="L663" s="62">
        <v>40742412</v>
      </c>
      <c r="M663" s="118"/>
      <c r="N663" s="120">
        <v>37608385</v>
      </c>
      <c r="O663" s="120">
        <v>25589648</v>
      </c>
      <c r="P663" s="120">
        <v>1359262</v>
      </c>
      <c r="Q663" s="120">
        <v>45348547</v>
      </c>
      <c r="R663" s="120">
        <v>42214520</v>
      </c>
      <c r="S663" s="47"/>
    </row>
    <row r="664" spans="1:19" ht="12.75" customHeight="1" x14ac:dyDescent="0.2">
      <c r="A664" s="492">
        <v>40269</v>
      </c>
      <c r="B664" s="492">
        <v>40359</v>
      </c>
      <c r="C664" s="42" t="s">
        <v>3</v>
      </c>
      <c r="D664" s="43">
        <v>0</v>
      </c>
      <c r="E664" s="44">
        <v>8696.74</v>
      </c>
      <c r="F664" s="44">
        <v>0</v>
      </c>
      <c r="G664" s="44">
        <v>0</v>
      </c>
      <c r="H664" s="44">
        <v>6207.16</v>
      </c>
      <c r="I664" s="44">
        <v>67.069999999999993</v>
      </c>
      <c r="J664" s="44">
        <v>1241.99</v>
      </c>
      <c r="K664" s="45">
        <v>14970.97</v>
      </c>
      <c r="L664" s="46">
        <v>16212.96</v>
      </c>
      <c r="M664" s="117"/>
      <c r="N664" s="119">
        <v>14970.97</v>
      </c>
      <c r="O664" s="119">
        <v>8763.81</v>
      </c>
      <c r="P664" s="119">
        <v>702</v>
      </c>
      <c r="Q664" s="119">
        <v>17790.45</v>
      </c>
      <c r="R664" s="119">
        <v>16548.46</v>
      </c>
      <c r="S664" s="47"/>
    </row>
    <row r="665" spans="1:19" ht="9" customHeight="1" x14ac:dyDescent="0.2">
      <c r="A665" s="493"/>
      <c r="B665" s="493"/>
      <c r="C665" s="48" t="s">
        <v>4</v>
      </c>
      <c r="D665" s="49">
        <v>2</v>
      </c>
      <c r="E665" s="50">
        <v>16839237</v>
      </c>
      <c r="F665" s="50">
        <v>0</v>
      </c>
      <c r="G665" s="50">
        <v>0</v>
      </c>
      <c r="H665" s="50">
        <v>12018738</v>
      </c>
      <c r="I665" s="50">
        <v>129866</v>
      </c>
      <c r="J665" s="51">
        <v>2404828</v>
      </c>
      <c r="K665" s="50">
        <v>28987840</v>
      </c>
      <c r="L665" s="52">
        <v>31392668</v>
      </c>
      <c r="M665" s="118"/>
      <c r="N665" s="120">
        <v>28987840</v>
      </c>
      <c r="O665" s="120">
        <v>16969102</v>
      </c>
      <c r="P665" s="120">
        <v>1359262</v>
      </c>
      <c r="Q665" s="120">
        <v>34447115</v>
      </c>
      <c r="R665" s="120">
        <v>32042287</v>
      </c>
      <c r="S665" s="47"/>
    </row>
    <row r="666" spans="1:19" ht="12.75" customHeight="1" x14ac:dyDescent="0.2">
      <c r="A666" s="511">
        <v>40269</v>
      </c>
      <c r="B666" s="511">
        <v>40359</v>
      </c>
      <c r="C666" s="53" t="s">
        <v>3</v>
      </c>
      <c r="D666" s="54">
        <v>3</v>
      </c>
      <c r="E666" s="44">
        <v>8986.25</v>
      </c>
      <c r="F666" s="44">
        <v>0</v>
      </c>
      <c r="G666" s="44">
        <v>0</v>
      </c>
      <c r="H666" s="44">
        <v>6207.16</v>
      </c>
      <c r="I666" s="44">
        <v>67.069999999999993</v>
      </c>
      <c r="J666" s="55">
        <v>1266.1199999999999</v>
      </c>
      <c r="K666" s="56">
        <v>15260.48</v>
      </c>
      <c r="L666" s="57">
        <v>16526.599999999999</v>
      </c>
      <c r="M666" s="117"/>
      <c r="N666" s="119">
        <v>15260.48</v>
      </c>
      <c r="O666" s="119">
        <v>9053.32</v>
      </c>
      <c r="P666" s="119">
        <v>702</v>
      </c>
      <c r="Q666" s="119">
        <v>18156.2</v>
      </c>
      <c r="R666" s="119">
        <v>16890.080000000002</v>
      </c>
      <c r="S666" s="47"/>
    </row>
    <row r="667" spans="1:19" ht="9" customHeight="1" x14ac:dyDescent="0.2">
      <c r="A667" s="511"/>
      <c r="B667" s="511"/>
      <c r="C667" s="48" t="s">
        <v>4</v>
      </c>
      <c r="D667" s="49">
        <v>8</v>
      </c>
      <c r="E667" s="50">
        <v>17399806</v>
      </c>
      <c r="F667" s="50">
        <v>0</v>
      </c>
      <c r="G667" s="50">
        <v>0</v>
      </c>
      <c r="H667" s="50">
        <v>12018738</v>
      </c>
      <c r="I667" s="50">
        <v>129866</v>
      </c>
      <c r="J667" s="51">
        <v>2451550</v>
      </c>
      <c r="K667" s="50">
        <v>29548410</v>
      </c>
      <c r="L667" s="52">
        <v>31999960</v>
      </c>
      <c r="M667" s="118"/>
      <c r="N667" s="120">
        <v>29548410</v>
      </c>
      <c r="O667" s="120">
        <v>17529672</v>
      </c>
      <c r="P667" s="120">
        <v>1359262</v>
      </c>
      <c r="Q667" s="120">
        <v>35155305</v>
      </c>
      <c r="R667" s="120">
        <v>32703755</v>
      </c>
      <c r="S667" s="47"/>
    </row>
    <row r="668" spans="1:19" ht="12.75" customHeight="1" x14ac:dyDescent="0.2">
      <c r="A668" s="511"/>
      <c r="B668" s="511"/>
      <c r="C668" s="53" t="s">
        <v>3</v>
      </c>
      <c r="D668" s="54">
        <v>9</v>
      </c>
      <c r="E668" s="44">
        <v>10035.58</v>
      </c>
      <c r="F668" s="44">
        <v>0</v>
      </c>
      <c r="G668" s="44">
        <v>0</v>
      </c>
      <c r="H668" s="44">
        <v>6207.16</v>
      </c>
      <c r="I668" s="44">
        <v>67.069999999999993</v>
      </c>
      <c r="J668" s="55">
        <v>1353.56</v>
      </c>
      <c r="K668" s="56">
        <v>16309.81</v>
      </c>
      <c r="L668" s="57">
        <v>17663.37</v>
      </c>
      <c r="M668" s="117"/>
      <c r="N668" s="119">
        <v>16309.81</v>
      </c>
      <c r="O668" s="119">
        <v>10102.65</v>
      </c>
      <c r="P668" s="119">
        <v>702</v>
      </c>
      <c r="Q668" s="119">
        <v>19481.849999999999</v>
      </c>
      <c r="R668" s="119">
        <v>18128.29</v>
      </c>
      <c r="S668" s="47"/>
    </row>
    <row r="669" spans="1:19" ht="9" customHeight="1" x14ac:dyDescent="0.2">
      <c r="A669" s="511"/>
      <c r="B669" s="511"/>
      <c r="C669" s="48" t="s">
        <v>4</v>
      </c>
      <c r="D669" s="49">
        <v>14</v>
      </c>
      <c r="E669" s="50">
        <v>19431592</v>
      </c>
      <c r="F669" s="50">
        <v>0</v>
      </c>
      <c r="G669" s="50">
        <v>0</v>
      </c>
      <c r="H669" s="50">
        <v>12018738</v>
      </c>
      <c r="I669" s="50">
        <v>129866</v>
      </c>
      <c r="J669" s="51">
        <v>2620858</v>
      </c>
      <c r="K669" s="50">
        <v>31580196</v>
      </c>
      <c r="L669" s="52">
        <v>34201053</v>
      </c>
      <c r="M669" s="118"/>
      <c r="N669" s="120">
        <v>31580196</v>
      </c>
      <c r="O669" s="120">
        <v>19561458</v>
      </c>
      <c r="P669" s="120">
        <v>1359262</v>
      </c>
      <c r="Q669" s="120">
        <v>37722122</v>
      </c>
      <c r="R669" s="120">
        <v>35101264</v>
      </c>
      <c r="S669" s="47"/>
    </row>
    <row r="670" spans="1:19" ht="12.75" customHeight="1" x14ac:dyDescent="0.2">
      <c r="A670" s="511"/>
      <c r="B670" s="511"/>
      <c r="C670" s="53" t="s">
        <v>3</v>
      </c>
      <c r="D670" s="54">
        <v>15</v>
      </c>
      <c r="E670" s="44">
        <v>11014.79</v>
      </c>
      <c r="F670" s="44">
        <v>0</v>
      </c>
      <c r="G670" s="44">
        <v>0</v>
      </c>
      <c r="H670" s="44">
        <v>6207.16</v>
      </c>
      <c r="I670" s="44">
        <v>67.069999999999993</v>
      </c>
      <c r="J670" s="55">
        <v>1435.16</v>
      </c>
      <c r="K670" s="56">
        <v>17289.02</v>
      </c>
      <c r="L670" s="57">
        <v>18724.18</v>
      </c>
      <c r="M670" s="117"/>
      <c r="N670" s="119">
        <v>17289.02</v>
      </c>
      <c r="O670" s="119">
        <v>11081.86</v>
      </c>
      <c r="P670" s="119">
        <v>702</v>
      </c>
      <c r="Q670" s="119">
        <v>20718.91</v>
      </c>
      <c r="R670" s="119">
        <v>19283.75</v>
      </c>
      <c r="S670" s="47"/>
    </row>
    <row r="671" spans="1:19" ht="9" customHeight="1" x14ac:dyDescent="0.2">
      <c r="A671" s="511"/>
      <c r="B671" s="511"/>
      <c r="C671" s="48" t="s">
        <v>4</v>
      </c>
      <c r="D671" s="49">
        <v>20</v>
      </c>
      <c r="E671" s="50">
        <v>21327607</v>
      </c>
      <c r="F671" s="50">
        <v>0</v>
      </c>
      <c r="G671" s="50">
        <v>0</v>
      </c>
      <c r="H671" s="50">
        <v>12018738</v>
      </c>
      <c r="I671" s="50">
        <v>129866</v>
      </c>
      <c r="J671" s="51">
        <v>2778857</v>
      </c>
      <c r="K671" s="50">
        <v>33476211</v>
      </c>
      <c r="L671" s="52">
        <v>36255068</v>
      </c>
      <c r="M671" s="118"/>
      <c r="N671" s="120">
        <v>33476211</v>
      </c>
      <c r="O671" s="120">
        <v>21457473</v>
      </c>
      <c r="P671" s="120">
        <v>1359262</v>
      </c>
      <c r="Q671" s="120">
        <v>40117404</v>
      </c>
      <c r="R671" s="120">
        <v>37338547</v>
      </c>
      <c r="S671" s="47"/>
    </row>
    <row r="672" spans="1:19" ht="12.75" customHeight="1" x14ac:dyDescent="0.2">
      <c r="A672" s="511"/>
      <c r="B672" s="511"/>
      <c r="C672" s="53" t="s">
        <v>3</v>
      </c>
      <c r="D672" s="54">
        <v>21</v>
      </c>
      <c r="E672" s="44">
        <v>11978.85</v>
      </c>
      <c r="F672" s="44">
        <v>0</v>
      </c>
      <c r="G672" s="44">
        <v>0</v>
      </c>
      <c r="H672" s="44">
        <v>6207.16</v>
      </c>
      <c r="I672" s="44">
        <v>67.069999999999993</v>
      </c>
      <c r="J672" s="55">
        <v>1515.5</v>
      </c>
      <c r="K672" s="56">
        <v>18253.080000000002</v>
      </c>
      <c r="L672" s="57">
        <v>19768.580000000002</v>
      </c>
      <c r="M672" s="117"/>
      <c r="N672" s="119">
        <v>18253.080000000002</v>
      </c>
      <c r="O672" s="119">
        <v>12045.92</v>
      </c>
      <c r="P672" s="119">
        <v>702</v>
      </c>
      <c r="Q672" s="119">
        <v>21936.85</v>
      </c>
      <c r="R672" s="119">
        <v>20421.349999999999</v>
      </c>
      <c r="S672" s="47"/>
    </row>
    <row r="673" spans="1:19" ht="9" customHeight="1" x14ac:dyDescent="0.2">
      <c r="A673" s="511"/>
      <c r="B673" s="511"/>
      <c r="C673" s="48" t="s">
        <v>4</v>
      </c>
      <c r="D673" s="49">
        <v>27</v>
      </c>
      <c r="E673" s="50">
        <v>23194288</v>
      </c>
      <c r="F673" s="50">
        <v>0</v>
      </c>
      <c r="G673" s="50">
        <v>0</v>
      </c>
      <c r="H673" s="50">
        <v>12018738</v>
      </c>
      <c r="I673" s="50">
        <v>129866</v>
      </c>
      <c r="J673" s="51">
        <v>2934417</v>
      </c>
      <c r="K673" s="50">
        <v>35342891</v>
      </c>
      <c r="L673" s="52">
        <v>38277308</v>
      </c>
      <c r="M673" s="118"/>
      <c r="N673" s="120">
        <v>35342891</v>
      </c>
      <c r="O673" s="120">
        <v>23324154</v>
      </c>
      <c r="P673" s="120">
        <v>1359262</v>
      </c>
      <c r="Q673" s="120">
        <v>42475665</v>
      </c>
      <c r="R673" s="120">
        <v>39541247</v>
      </c>
      <c r="S673" s="47"/>
    </row>
    <row r="674" spans="1:19" ht="12.75" customHeight="1" x14ac:dyDescent="0.2">
      <c r="A674" s="511"/>
      <c r="B674" s="511"/>
      <c r="C674" s="53" t="s">
        <v>3</v>
      </c>
      <c r="D674" s="54">
        <v>28</v>
      </c>
      <c r="E674" s="44">
        <v>12706.14</v>
      </c>
      <c r="F674" s="44">
        <v>0</v>
      </c>
      <c r="G674" s="44">
        <v>0</v>
      </c>
      <c r="H674" s="44">
        <v>6207.16</v>
      </c>
      <c r="I674" s="44">
        <v>67.069999999999993</v>
      </c>
      <c r="J674" s="55">
        <v>1576.11</v>
      </c>
      <c r="K674" s="56">
        <v>18980.37</v>
      </c>
      <c r="L674" s="57">
        <v>20556.48</v>
      </c>
      <c r="M674" s="117"/>
      <c r="N674" s="119">
        <v>18980.37</v>
      </c>
      <c r="O674" s="119">
        <v>12773.21</v>
      </c>
      <c r="P674" s="119">
        <v>702</v>
      </c>
      <c r="Q674" s="119">
        <v>22855.66</v>
      </c>
      <c r="R674" s="119">
        <v>21279.55</v>
      </c>
      <c r="S674" s="47"/>
    </row>
    <row r="675" spans="1:19" ht="9" customHeight="1" x14ac:dyDescent="0.2">
      <c r="A675" s="511"/>
      <c r="B675" s="511"/>
      <c r="C675" s="48" t="s">
        <v>4</v>
      </c>
      <c r="D675" s="49">
        <v>34</v>
      </c>
      <c r="E675" s="50">
        <v>24602518</v>
      </c>
      <c r="F675" s="50">
        <v>0</v>
      </c>
      <c r="G675" s="50">
        <v>0</v>
      </c>
      <c r="H675" s="50">
        <v>12018738</v>
      </c>
      <c r="I675" s="50">
        <v>129866</v>
      </c>
      <c r="J675" s="51">
        <v>3051775</v>
      </c>
      <c r="K675" s="50">
        <v>36751121</v>
      </c>
      <c r="L675" s="52">
        <v>39802896</v>
      </c>
      <c r="M675" s="118"/>
      <c r="N675" s="120">
        <v>36751121</v>
      </c>
      <c r="O675" s="120">
        <v>24732383</v>
      </c>
      <c r="P675" s="120">
        <v>1359262</v>
      </c>
      <c r="Q675" s="120">
        <v>44254729</v>
      </c>
      <c r="R675" s="120">
        <v>41202954</v>
      </c>
      <c r="S675" s="47"/>
    </row>
    <row r="676" spans="1:19" ht="12.75" customHeight="1" x14ac:dyDescent="0.2">
      <c r="A676" s="511"/>
      <c r="B676" s="511"/>
      <c r="C676" s="53" t="s">
        <v>3</v>
      </c>
      <c r="D676" s="54">
        <v>35</v>
      </c>
      <c r="E676" s="44">
        <v>13215.95</v>
      </c>
      <c r="F676" s="44">
        <v>0</v>
      </c>
      <c r="G676" s="44">
        <v>0</v>
      </c>
      <c r="H676" s="44">
        <v>6207.16</v>
      </c>
      <c r="I676" s="44">
        <v>67.069999999999993</v>
      </c>
      <c r="J676" s="55">
        <v>1618.59</v>
      </c>
      <c r="K676" s="56">
        <v>19490.18</v>
      </c>
      <c r="L676" s="57">
        <v>21108.77</v>
      </c>
      <c r="M676" s="117"/>
      <c r="N676" s="119">
        <v>19490.18</v>
      </c>
      <c r="O676" s="119">
        <v>13283.02</v>
      </c>
      <c r="P676" s="119">
        <v>702</v>
      </c>
      <c r="Q676" s="119">
        <v>23499.71</v>
      </c>
      <c r="R676" s="119">
        <v>21881.119999999999</v>
      </c>
      <c r="S676" s="47"/>
    </row>
    <row r="677" spans="1:19" ht="9" customHeight="1" x14ac:dyDescent="0.2">
      <c r="A677" s="512"/>
      <c r="B677" s="512"/>
      <c r="C677" s="58" t="s">
        <v>4</v>
      </c>
      <c r="D677" s="59"/>
      <c r="E677" s="50">
        <v>25589648</v>
      </c>
      <c r="F677" s="50">
        <v>0</v>
      </c>
      <c r="G677" s="50">
        <v>0</v>
      </c>
      <c r="H677" s="50">
        <v>12018738</v>
      </c>
      <c r="I677" s="50">
        <v>129866</v>
      </c>
      <c r="J677" s="60">
        <v>3134027</v>
      </c>
      <c r="K677" s="61">
        <v>37738251</v>
      </c>
      <c r="L677" s="62">
        <v>40872278</v>
      </c>
      <c r="M677" s="118"/>
      <c r="N677" s="120">
        <v>37738251</v>
      </c>
      <c r="O677" s="120">
        <v>25719513</v>
      </c>
      <c r="P677" s="120">
        <v>1359262</v>
      </c>
      <c r="Q677" s="120">
        <v>45501783</v>
      </c>
      <c r="R677" s="120">
        <v>42367756</v>
      </c>
      <c r="S677" s="47"/>
    </row>
    <row r="678" spans="1:19" ht="12.75" customHeight="1" x14ac:dyDescent="0.2">
      <c r="A678" s="492">
        <v>40360</v>
      </c>
      <c r="B678" s="492">
        <v>40543</v>
      </c>
      <c r="C678" s="42" t="s">
        <v>3</v>
      </c>
      <c r="D678" s="43">
        <v>0</v>
      </c>
      <c r="E678" s="44">
        <v>8696.74</v>
      </c>
      <c r="F678" s="44">
        <v>0</v>
      </c>
      <c r="G678" s="44">
        <v>0</v>
      </c>
      <c r="H678" s="44">
        <v>6207.16</v>
      </c>
      <c r="I678" s="44">
        <v>111.78</v>
      </c>
      <c r="J678" s="44">
        <v>1241.99</v>
      </c>
      <c r="K678" s="45">
        <v>15015.68</v>
      </c>
      <c r="L678" s="46">
        <v>16257.67</v>
      </c>
      <c r="M678" s="117"/>
      <c r="N678" s="119">
        <v>15015.68</v>
      </c>
      <c r="O678" s="119">
        <v>8808.52</v>
      </c>
      <c r="P678" s="119">
        <v>702</v>
      </c>
      <c r="Q678" s="119">
        <v>17843.2</v>
      </c>
      <c r="R678" s="119">
        <v>16601.21</v>
      </c>
      <c r="S678" s="47"/>
    </row>
    <row r="679" spans="1:19" ht="9" customHeight="1" x14ac:dyDescent="0.2">
      <c r="A679" s="493"/>
      <c r="B679" s="493"/>
      <c r="C679" s="48" t="s">
        <v>4</v>
      </c>
      <c r="D679" s="49">
        <v>2</v>
      </c>
      <c r="E679" s="50">
        <v>16839237</v>
      </c>
      <c r="F679" s="50">
        <v>0</v>
      </c>
      <c r="G679" s="50">
        <v>0</v>
      </c>
      <c r="H679" s="50">
        <v>12018738</v>
      </c>
      <c r="I679" s="50">
        <v>216436</v>
      </c>
      <c r="J679" s="51">
        <v>2404828</v>
      </c>
      <c r="K679" s="50">
        <v>29074411</v>
      </c>
      <c r="L679" s="52">
        <v>31479239</v>
      </c>
      <c r="M679" s="118"/>
      <c r="N679" s="120">
        <v>29074411</v>
      </c>
      <c r="O679" s="120">
        <v>17055673</v>
      </c>
      <c r="P679" s="120">
        <v>1359262</v>
      </c>
      <c r="Q679" s="120">
        <v>34549253</v>
      </c>
      <c r="R679" s="120">
        <v>32144425</v>
      </c>
      <c r="S679" s="47"/>
    </row>
    <row r="680" spans="1:19" ht="12.75" customHeight="1" x14ac:dyDescent="0.2">
      <c r="A680" s="511">
        <v>40360</v>
      </c>
      <c r="B680" s="511">
        <v>40543</v>
      </c>
      <c r="C680" s="53" t="s">
        <v>3</v>
      </c>
      <c r="D680" s="54">
        <v>3</v>
      </c>
      <c r="E680" s="44">
        <v>8986.25</v>
      </c>
      <c r="F680" s="44">
        <v>0</v>
      </c>
      <c r="G680" s="44">
        <v>0</v>
      </c>
      <c r="H680" s="44">
        <v>6207.16</v>
      </c>
      <c r="I680" s="44">
        <v>111.78</v>
      </c>
      <c r="J680" s="55">
        <v>1266.1199999999999</v>
      </c>
      <c r="K680" s="56">
        <v>15305.19</v>
      </c>
      <c r="L680" s="57">
        <v>16571.310000000001</v>
      </c>
      <c r="M680" s="117"/>
      <c r="N680" s="119">
        <v>15305.19</v>
      </c>
      <c r="O680" s="119">
        <v>9098.0300000000007</v>
      </c>
      <c r="P680" s="119">
        <v>702</v>
      </c>
      <c r="Q680" s="119">
        <v>18208.96</v>
      </c>
      <c r="R680" s="119">
        <v>16942.84</v>
      </c>
      <c r="S680" s="47"/>
    </row>
    <row r="681" spans="1:19" ht="9" customHeight="1" x14ac:dyDescent="0.2">
      <c r="A681" s="511"/>
      <c r="B681" s="511"/>
      <c r="C681" s="48" t="s">
        <v>4</v>
      </c>
      <c r="D681" s="49">
        <v>8</v>
      </c>
      <c r="E681" s="50">
        <v>17399806</v>
      </c>
      <c r="F681" s="50">
        <v>0</v>
      </c>
      <c r="G681" s="50">
        <v>0</v>
      </c>
      <c r="H681" s="50">
        <v>12018738</v>
      </c>
      <c r="I681" s="50">
        <v>216436</v>
      </c>
      <c r="J681" s="51">
        <v>2451550</v>
      </c>
      <c r="K681" s="50">
        <v>29634980</v>
      </c>
      <c r="L681" s="52">
        <v>32086530</v>
      </c>
      <c r="M681" s="118"/>
      <c r="N681" s="120">
        <v>29634980</v>
      </c>
      <c r="O681" s="120">
        <v>17616243</v>
      </c>
      <c r="P681" s="120">
        <v>1359262</v>
      </c>
      <c r="Q681" s="120">
        <v>35257463</v>
      </c>
      <c r="R681" s="120">
        <v>32805913</v>
      </c>
      <c r="S681" s="47"/>
    </row>
    <row r="682" spans="1:19" ht="12.75" customHeight="1" x14ac:dyDescent="0.2">
      <c r="A682" s="511"/>
      <c r="B682" s="511"/>
      <c r="C682" s="53" t="s">
        <v>3</v>
      </c>
      <c r="D682" s="54">
        <v>9</v>
      </c>
      <c r="E682" s="44">
        <v>10035.58</v>
      </c>
      <c r="F682" s="44">
        <v>0</v>
      </c>
      <c r="G682" s="44">
        <v>0</v>
      </c>
      <c r="H682" s="44">
        <v>6207.16</v>
      </c>
      <c r="I682" s="44">
        <v>111.78</v>
      </c>
      <c r="J682" s="55">
        <v>1353.56</v>
      </c>
      <c r="K682" s="56">
        <v>16354.52</v>
      </c>
      <c r="L682" s="57">
        <v>17708.080000000002</v>
      </c>
      <c r="M682" s="117"/>
      <c r="N682" s="119">
        <v>16354.52</v>
      </c>
      <c r="O682" s="119">
        <v>10147.36</v>
      </c>
      <c r="P682" s="119">
        <v>702</v>
      </c>
      <c r="Q682" s="119">
        <v>19534.599999999999</v>
      </c>
      <c r="R682" s="119">
        <v>18181.04</v>
      </c>
      <c r="S682" s="47"/>
    </row>
    <row r="683" spans="1:19" ht="9" customHeight="1" x14ac:dyDescent="0.2">
      <c r="A683" s="511"/>
      <c r="B683" s="511"/>
      <c r="C683" s="48" t="s">
        <v>4</v>
      </c>
      <c r="D683" s="49">
        <v>14</v>
      </c>
      <c r="E683" s="50">
        <v>19431592</v>
      </c>
      <c r="F683" s="50">
        <v>0</v>
      </c>
      <c r="G683" s="50">
        <v>0</v>
      </c>
      <c r="H683" s="50">
        <v>12018738</v>
      </c>
      <c r="I683" s="50">
        <v>216436</v>
      </c>
      <c r="J683" s="51">
        <v>2620858</v>
      </c>
      <c r="K683" s="50">
        <v>31666766</v>
      </c>
      <c r="L683" s="52">
        <v>34287624</v>
      </c>
      <c r="M683" s="118"/>
      <c r="N683" s="120">
        <v>31666766</v>
      </c>
      <c r="O683" s="120">
        <v>19648029</v>
      </c>
      <c r="P683" s="120">
        <v>1359262</v>
      </c>
      <c r="Q683" s="120">
        <v>37824260</v>
      </c>
      <c r="R683" s="120">
        <v>35203402</v>
      </c>
      <c r="S683" s="47"/>
    </row>
    <row r="684" spans="1:19" ht="12.75" customHeight="1" x14ac:dyDescent="0.2">
      <c r="A684" s="511"/>
      <c r="B684" s="511"/>
      <c r="C684" s="53" t="s">
        <v>3</v>
      </c>
      <c r="D684" s="54">
        <v>15</v>
      </c>
      <c r="E684" s="44">
        <v>11014.79</v>
      </c>
      <c r="F684" s="44">
        <v>0</v>
      </c>
      <c r="G684" s="44">
        <v>0</v>
      </c>
      <c r="H684" s="44">
        <v>6207.16</v>
      </c>
      <c r="I684" s="44">
        <v>111.78</v>
      </c>
      <c r="J684" s="55">
        <v>1435.16</v>
      </c>
      <c r="K684" s="56">
        <v>17333.73</v>
      </c>
      <c r="L684" s="57">
        <v>18768.89</v>
      </c>
      <c r="M684" s="117"/>
      <c r="N684" s="119">
        <v>17333.73</v>
      </c>
      <c r="O684" s="119">
        <v>11126.57</v>
      </c>
      <c r="P684" s="119">
        <v>702</v>
      </c>
      <c r="Q684" s="119">
        <v>20771.669999999998</v>
      </c>
      <c r="R684" s="119">
        <v>19336.509999999998</v>
      </c>
      <c r="S684" s="47"/>
    </row>
    <row r="685" spans="1:19" ht="9" customHeight="1" x14ac:dyDescent="0.2">
      <c r="A685" s="511"/>
      <c r="B685" s="511"/>
      <c r="C685" s="48" t="s">
        <v>4</v>
      </c>
      <c r="D685" s="49">
        <v>20</v>
      </c>
      <c r="E685" s="50">
        <v>21327607</v>
      </c>
      <c r="F685" s="50">
        <v>0</v>
      </c>
      <c r="G685" s="50">
        <v>0</v>
      </c>
      <c r="H685" s="50">
        <v>12018738</v>
      </c>
      <c r="I685" s="50">
        <v>216436</v>
      </c>
      <c r="J685" s="51">
        <v>2778857</v>
      </c>
      <c r="K685" s="50">
        <v>33562781</v>
      </c>
      <c r="L685" s="52">
        <v>36341639</v>
      </c>
      <c r="M685" s="118"/>
      <c r="N685" s="120">
        <v>33562781</v>
      </c>
      <c r="O685" s="120">
        <v>21544044</v>
      </c>
      <c r="P685" s="120">
        <v>1359262</v>
      </c>
      <c r="Q685" s="120">
        <v>40219561</v>
      </c>
      <c r="R685" s="120">
        <v>37440704</v>
      </c>
      <c r="S685" s="47"/>
    </row>
    <row r="686" spans="1:19" ht="12.75" customHeight="1" x14ac:dyDescent="0.2">
      <c r="A686" s="511"/>
      <c r="B686" s="511"/>
      <c r="C686" s="53" t="s">
        <v>3</v>
      </c>
      <c r="D686" s="54">
        <v>21</v>
      </c>
      <c r="E686" s="44">
        <v>11978.85</v>
      </c>
      <c r="F686" s="44">
        <v>0</v>
      </c>
      <c r="G686" s="44">
        <v>0</v>
      </c>
      <c r="H686" s="44">
        <v>6207.16</v>
      </c>
      <c r="I686" s="44">
        <v>111.78</v>
      </c>
      <c r="J686" s="55">
        <v>1515.5</v>
      </c>
      <c r="K686" s="56">
        <v>18297.79</v>
      </c>
      <c r="L686" s="57">
        <v>19813.29</v>
      </c>
      <c r="M686" s="117"/>
      <c r="N686" s="119">
        <v>18297.79</v>
      </c>
      <c r="O686" s="119">
        <v>12090.63</v>
      </c>
      <c r="P686" s="119">
        <v>702</v>
      </c>
      <c r="Q686" s="119">
        <v>21989.599999999999</v>
      </c>
      <c r="R686" s="119">
        <v>20474.099999999999</v>
      </c>
      <c r="S686" s="47"/>
    </row>
    <row r="687" spans="1:19" ht="9" customHeight="1" x14ac:dyDescent="0.2">
      <c r="A687" s="511"/>
      <c r="B687" s="511"/>
      <c r="C687" s="48" t="s">
        <v>4</v>
      </c>
      <c r="D687" s="49">
        <v>27</v>
      </c>
      <c r="E687" s="50">
        <v>23194288</v>
      </c>
      <c r="F687" s="50">
        <v>0</v>
      </c>
      <c r="G687" s="50">
        <v>0</v>
      </c>
      <c r="H687" s="50">
        <v>12018738</v>
      </c>
      <c r="I687" s="50">
        <v>216436</v>
      </c>
      <c r="J687" s="51">
        <v>2934417</v>
      </c>
      <c r="K687" s="50">
        <v>35429462</v>
      </c>
      <c r="L687" s="52">
        <v>38363879</v>
      </c>
      <c r="M687" s="118"/>
      <c r="N687" s="120">
        <v>35429462</v>
      </c>
      <c r="O687" s="120">
        <v>23410724</v>
      </c>
      <c r="P687" s="120">
        <v>1359262</v>
      </c>
      <c r="Q687" s="120">
        <v>42577803</v>
      </c>
      <c r="R687" s="120">
        <v>39643386</v>
      </c>
      <c r="S687" s="47"/>
    </row>
    <row r="688" spans="1:19" ht="12.75" customHeight="1" x14ac:dyDescent="0.2">
      <c r="A688" s="511"/>
      <c r="B688" s="511"/>
      <c r="C688" s="53" t="s">
        <v>3</v>
      </c>
      <c r="D688" s="54">
        <v>28</v>
      </c>
      <c r="E688" s="44">
        <v>12706.14</v>
      </c>
      <c r="F688" s="44">
        <v>0</v>
      </c>
      <c r="G688" s="44">
        <v>0</v>
      </c>
      <c r="H688" s="44">
        <v>6207.16</v>
      </c>
      <c r="I688" s="44">
        <v>111.78</v>
      </c>
      <c r="J688" s="55">
        <v>1576.11</v>
      </c>
      <c r="K688" s="56">
        <v>19025.080000000002</v>
      </c>
      <c r="L688" s="57">
        <v>20601.189999999999</v>
      </c>
      <c r="M688" s="117"/>
      <c r="N688" s="119">
        <v>19025.080000000002</v>
      </c>
      <c r="O688" s="119">
        <v>12817.92</v>
      </c>
      <c r="P688" s="119">
        <v>702</v>
      </c>
      <c r="Q688" s="119">
        <v>22908.42</v>
      </c>
      <c r="R688" s="119">
        <v>21332.31</v>
      </c>
      <c r="S688" s="47"/>
    </row>
    <row r="689" spans="1:19" ht="9" customHeight="1" x14ac:dyDescent="0.2">
      <c r="A689" s="511"/>
      <c r="B689" s="511"/>
      <c r="C689" s="48" t="s">
        <v>4</v>
      </c>
      <c r="D689" s="49">
        <v>34</v>
      </c>
      <c r="E689" s="50">
        <v>24602518</v>
      </c>
      <c r="F689" s="50">
        <v>0</v>
      </c>
      <c r="G689" s="50">
        <v>0</v>
      </c>
      <c r="H689" s="50">
        <v>12018738</v>
      </c>
      <c r="I689" s="50">
        <v>216436</v>
      </c>
      <c r="J689" s="51">
        <v>3051775</v>
      </c>
      <c r="K689" s="50">
        <v>36837692</v>
      </c>
      <c r="L689" s="52">
        <v>39889466</v>
      </c>
      <c r="M689" s="118"/>
      <c r="N689" s="120">
        <v>36837692</v>
      </c>
      <c r="O689" s="120">
        <v>24818954</v>
      </c>
      <c r="P689" s="120">
        <v>1359262</v>
      </c>
      <c r="Q689" s="120">
        <v>44356886</v>
      </c>
      <c r="R689" s="120">
        <v>41305112</v>
      </c>
      <c r="S689" s="47"/>
    </row>
    <row r="690" spans="1:19" ht="12.75" customHeight="1" x14ac:dyDescent="0.2">
      <c r="A690" s="511"/>
      <c r="B690" s="511"/>
      <c r="C690" s="53" t="s">
        <v>3</v>
      </c>
      <c r="D690" s="54">
        <v>35</v>
      </c>
      <c r="E690" s="44">
        <v>13215.95</v>
      </c>
      <c r="F690" s="44">
        <v>0</v>
      </c>
      <c r="G690" s="44">
        <v>0</v>
      </c>
      <c r="H690" s="44">
        <v>6207.16</v>
      </c>
      <c r="I690" s="44">
        <v>111.78</v>
      </c>
      <c r="J690" s="55">
        <v>1618.59</v>
      </c>
      <c r="K690" s="56">
        <v>19534.89</v>
      </c>
      <c r="L690" s="57">
        <v>21153.48</v>
      </c>
      <c r="M690" s="117"/>
      <c r="N690" s="119">
        <v>19534.89</v>
      </c>
      <c r="O690" s="119">
        <v>13327.73</v>
      </c>
      <c r="P690" s="119">
        <v>702</v>
      </c>
      <c r="Q690" s="119">
        <v>23552.47</v>
      </c>
      <c r="R690" s="119">
        <v>21933.88</v>
      </c>
      <c r="S690" s="47"/>
    </row>
    <row r="691" spans="1:19" ht="9" customHeight="1" x14ac:dyDescent="0.2">
      <c r="A691" s="512"/>
      <c r="B691" s="512"/>
      <c r="C691" s="58" t="s">
        <v>4</v>
      </c>
      <c r="D691" s="59"/>
      <c r="E691" s="61">
        <v>25589648</v>
      </c>
      <c r="F691" s="61">
        <v>0</v>
      </c>
      <c r="G691" s="61">
        <v>0</v>
      </c>
      <c r="H691" s="61">
        <v>12018738</v>
      </c>
      <c r="I691" s="61">
        <v>216436</v>
      </c>
      <c r="J691" s="60">
        <v>3134027</v>
      </c>
      <c r="K691" s="61">
        <v>37824821</v>
      </c>
      <c r="L691" s="62">
        <v>40958849</v>
      </c>
      <c r="M691" s="118"/>
      <c r="N691" s="123">
        <v>37824821</v>
      </c>
      <c r="O691" s="123">
        <v>25806084</v>
      </c>
      <c r="P691" s="123">
        <v>1359262</v>
      </c>
      <c r="Q691" s="123">
        <v>45603941</v>
      </c>
      <c r="R691" s="120">
        <v>42469914</v>
      </c>
      <c r="S691" s="47"/>
    </row>
    <row r="692" spans="1:19" ht="12.75" customHeight="1" x14ac:dyDescent="0.2">
      <c r="A692" s="492">
        <v>40544</v>
      </c>
      <c r="B692" s="492">
        <v>42369</v>
      </c>
      <c r="C692" s="42" t="s">
        <v>3</v>
      </c>
      <c r="D692" s="43">
        <v>0</v>
      </c>
      <c r="E692" s="44">
        <v>8696.74</v>
      </c>
      <c r="F692" s="44">
        <v>0</v>
      </c>
      <c r="G692" s="44"/>
      <c r="H692" s="44">
        <v>6207.16</v>
      </c>
      <c r="I692" s="44">
        <v>111.78</v>
      </c>
      <c r="J692" s="44">
        <v>1251.31</v>
      </c>
      <c r="K692" s="44">
        <v>15015.68</v>
      </c>
      <c r="L692" s="46">
        <v>16266.99</v>
      </c>
      <c r="M692" s="117"/>
      <c r="N692" s="119">
        <v>15015.68</v>
      </c>
      <c r="O692" s="119">
        <v>8808.52</v>
      </c>
      <c r="P692" s="119">
        <v>702</v>
      </c>
      <c r="Q692" s="119">
        <v>17852.52</v>
      </c>
      <c r="R692" s="119">
        <v>16601.21</v>
      </c>
      <c r="S692" s="47"/>
    </row>
    <row r="693" spans="1:19" ht="9" customHeight="1" x14ac:dyDescent="0.2">
      <c r="A693" s="493"/>
      <c r="B693" s="493"/>
      <c r="C693" s="48" t="s">
        <v>4</v>
      </c>
      <c r="D693" s="49">
        <v>2</v>
      </c>
      <c r="E693" s="61">
        <v>16839237</v>
      </c>
      <c r="F693" s="50">
        <v>0</v>
      </c>
      <c r="G693" s="50">
        <v>0</v>
      </c>
      <c r="H693" s="61">
        <v>12018738</v>
      </c>
      <c r="I693" s="61">
        <v>216436</v>
      </c>
      <c r="J693" s="51">
        <v>2422874</v>
      </c>
      <c r="K693" s="61">
        <v>29074411</v>
      </c>
      <c r="L693" s="61">
        <v>31497285</v>
      </c>
      <c r="M693" s="118"/>
      <c r="N693" s="120">
        <v>29074411</v>
      </c>
      <c r="O693" s="120">
        <v>17055673</v>
      </c>
      <c r="P693" s="120">
        <v>1359262</v>
      </c>
      <c r="Q693" s="120">
        <v>34567299</v>
      </c>
      <c r="R693" s="120">
        <v>32144425</v>
      </c>
      <c r="S693" s="47"/>
    </row>
    <row r="694" spans="1:19" ht="12.75" customHeight="1" x14ac:dyDescent="0.2">
      <c r="A694" s="511">
        <v>40544</v>
      </c>
      <c r="B694" s="511">
        <v>42369</v>
      </c>
      <c r="C694" s="53" t="s">
        <v>3</v>
      </c>
      <c r="D694" s="54">
        <v>3</v>
      </c>
      <c r="E694" s="44">
        <v>8986.25</v>
      </c>
      <c r="F694" s="44">
        <v>0</v>
      </c>
      <c r="G694" s="44">
        <v>0</v>
      </c>
      <c r="H694" s="44">
        <v>6207.16</v>
      </c>
      <c r="I694" s="44">
        <v>111.78</v>
      </c>
      <c r="J694" s="44">
        <v>1275.43</v>
      </c>
      <c r="K694" s="44">
        <v>15305.19</v>
      </c>
      <c r="L694" s="46">
        <v>16580.62</v>
      </c>
      <c r="M694" s="117"/>
      <c r="N694" s="119">
        <v>15305.19</v>
      </c>
      <c r="O694" s="119">
        <v>9098.0300000000007</v>
      </c>
      <c r="P694" s="119">
        <v>702</v>
      </c>
      <c r="Q694" s="119">
        <v>18218.27</v>
      </c>
      <c r="R694" s="119">
        <v>16942.84</v>
      </c>
      <c r="S694" s="47"/>
    </row>
    <row r="695" spans="1:19" ht="9" customHeight="1" x14ac:dyDescent="0.2">
      <c r="A695" s="511"/>
      <c r="B695" s="511"/>
      <c r="C695" s="48" t="s">
        <v>4</v>
      </c>
      <c r="D695" s="49">
        <v>8</v>
      </c>
      <c r="E695" s="61">
        <v>17399806</v>
      </c>
      <c r="F695" s="50">
        <v>0</v>
      </c>
      <c r="G695" s="50">
        <v>0</v>
      </c>
      <c r="H695" s="61">
        <v>12018738</v>
      </c>
      <c r="I695" s="61">
        <v>216436</v>
      </c>
      <c r="J695" s="51">
        <v>2469577</v>
      </c>
      <c r="K695" s="61">
        <v>29634980</v>
      </c>
      <c r="L695" s="61">
        <v>32104557</v>
      </c>
      <c r="M695" s="118"/>
      <c r="N695" s="120">
        <v>29634980</v>
      </c>
      <c r="O695" s="120">
        <v>17616243</v>
      </c>
      <c r="P695" s="120">
        <v>1359262</v>
      </c>
      <c r="Q695" s="120">
        <v>35275490</v>
      </c>
      <c r="R695" s="120">
        <v>32805913</v>
      </c>
      <c r="S695" s="47"/>
    </row>
    <row r="696" spans="1:19" ht="12.75" customHeight="1" x14ac:dyDescent="0.2">
      <c r="A696" s="511"/>
      <c r="B696" s="511"/>
      <c r="C696" s="53" t="s">
        <v>3</v>
      </c>
      <c r="D696" s="54">
        <v>9</v>
      </c>
      <c r="E696" s="44">
        <v>10035.58</v>
      </c>
      <c r="F696" s="44">
        <v>0</v>
      </c>
      <c r="G696" s="44">
        <v>0</v>
      </c>
      <c r="H696" s="44">
        <v>6207.16</v>
      </c>
      <c r="I696" s="44">
        <v>111.78</v>
      </c>
      <c r="J696" s="44">
        <v>1362.88</v>
      </c>
      <c r="K696" s="44">
        <v>16354.52</v>
      </c>
      <c r="L696" s="46">
        <v>17717.400000000001</v>
      </c>
      <c r="M696" s="117"/>
      <c r="N696" s="119">
        <v>16354.52</v>
      </c>
      <c r="O696" s="119">
        <v>10147.36</v>
      </c>
      <c r="P696" s="119">
        <v>702</v>
      </c>
      <c r="Q696" s="119">
        <v>19543.919999999998</v>
      </c>
      <c r="R696" s="119">
        <v>18181.04</v>
      </c>
      <c r="S696" s="47"/>
    </row>
    <row r="697" spans="1:19" ht="9" customHeight="1" x14ac:dyDescent="0.2">
      <c r="A697" s="511"/>
      <c r="B697" s="511"/>
      <c r="C697" s="48" t="s">
        <v>4</v>
      </c>
      <c r="D697" s="49">
        <v>14</v>
      </c>
      <c r="E697" s="61">
        <v>19431592</v>
      </c>
      <c r="F697" s="50">
        <v>0</v>
      </c>
      <c r="G697" s="50">
        <v>0</v>
      </c>
      <c r="H697" s="61">
        <v>12018738</v>
      </c>
      <c r="I697" s="61">
        <v>216436</v>
      </c>
      <c r="J697" s="51">
        <v>2638904</v>
      </c>
      <c r="K697" s="61">
        <v>31666766</v>
      </c>
      <c r="L697" s="61">
        <v>34305670</v>
      </c>
      <c r="M697" s="118"/>
      <c r="N697" s="120">
        <v>31666766</v>
      </c>
      <c r="O697" s="120">
        <v>19648029</v>
      </c>
      <c r="P697" s="120">
        <v>1359262</v>
      </c>
      <c r="Q697" s="120">
        <v>37842306</v>
      </c>
      <c r="R697" s="120">
        <v>35203402</v>
      </c>
      <c r="S697" s="47"/>
    </row>
    <row r="698" spans="1:19" ht="12.75" customHeight="1" x14ac:dyDescent="0.2">
      <c r="A698" s="511"/>
      <c r="B698" s="511"/>
      <c r="C698" s="53" t="s">
        <v>3</v>
      </c>
      <c r="D698" s="54">
        <v>15</v>
      </c>
      <c r="E698" s="44">
        <v>11014.79</v>
      </c>
      <c r="F698" s="44">
        <v>0</v>
      </c>
      <c r="G698" s="44">
        <v>0</v>
      </c>
      <c r="H698" s="44">
        <v>6207.16</v>
      </c>
      <c r="I698" s="44">
        <v>111.78</v>
      </c>
      <c r="J698" s="44">
        <v>1444.48</v>
      </c>
      <c r="K698" s="44">
        <v>17333.73</v>
      </c>
      <c r="L698" s="46">
        <v>18778.21</v>
      </c>
      <c r="M698" s="117"/>
      <c r="N698" s="119">
        <v>17333.73</v>
      </c>
      <c r="O698" s="119">
        <v>11126.57</v>
      </c>
      <c r="P698" s="119">
        <v>702</v>
      </c>
      <c r="Q698" s="119">
        <v>20780.990000000002</v>
      </c>
      <c r="R698" s="119">
        <v>19336.509999999998</v>
      </c>
      <c r="S698" s="47"/>
    </row>
    <row r="699" spans="1:19" ht="9" customHeight="1" x14ac:dyDescent="0.2">
      <c r="A699" s="511"/>
      <c r="B699" s="511"/>
      <c r="C699" s="48" t="s">
        <v>4</v>
      </c>
      <c r="D699" s="49">
        <v>20</v>
      </c>
      <c r="E699" s="61">
        <v>21327607</v>
      </c>
      <c r="F699" s="50">
        <v>0</v>
      </c>
      <c r="G699" s="50">
        <v>0</v>
      </c>
      <c r="H699" s="61">
        <v>12018738</v>
      </c>
      <c r="I699" s="61">
        <v>216436</v>
      </c>
      <c r="J699" s="51">
        <v>2796903</v>
      </c>
      <c r="K699" s="61">
        <v>33562781</v>
      </c>
      <c r="L699" s="61">
        <v>36359685</v>
      </c>
      <c r="M699" s="118"/>
      <c r="N699" s="120">
        <v>33562781</v>
      </c>
      <c r="O699" s="120">
        <v>21544044</v>
      </c>
      <c r="P699" s="120">
        <v>1359262</v>
      </c>
      <c r="Q699" s="120">
        <v>40237608</v>
      </c>
      <c r="R699" s="120">
        <v>37440704</v>
      </c>
      <c r="S699" s="47"/>
    </row>
    <row r="700" spans="1:19" ht="12.75" customHeight="1" x14ac:dyDescent="0.2">
      <c r="A700" s="511"/>
      <c r="B700" s="511"/>
      <c r="C700" s="53" t="s">
        <v>3</v>
      </c>
      <c r="D700" s="54">
        <v>21</v>
      </c>
      <c r="E700" s="44">
        <v>11978.85</v>
      </c>
      <c r="F700" s="44">
        <v>0</v>
      </c>
      <c r="G700" s="44">
        <v>0</v>
      </c>
      <c r="H700" s="44">
        <v>6207.16</v>
      </c>
      <c r="I700" s="44">
        <v>111.78</v>
      </c>
      <c r="J700" s="44">
        <v>1524.82</v>
      </c>
      <c r="K700" s="44">
        <v>18297.79</v>
      </c>
      <c r="L700" s="46">
        <v>19822.61</v>
      </c>
      <c r="M700" s="117"/>
      <c r="N700" s="119">
        <v>18297.79</v>
      </c>
      <c r="O700" s="119">
        <v>12090.63</v>
      </c>
      <c r="P700" s="119">
        <v>702</v>
      </c>
      <c r="Q700" s="119">
        <v>21998.92</v>
      </c>
      <c r="R700" s="119">
        <v>20474.099999999999</v>
      </c>
      <c r="S700" s="47"/>
    </row>
    <row r="701" spans="1:19" ht="9" customHeight="1" x14ac:dyDescent="0.2">
      <c r="A701" s="511"/>
      <c r="B701" s="511"/>
      <c r="C701" s="48" t="s">
        <v>4</v>
      </c>
      <c r="D701" s="49">
        <v>27</v>
      </c>
      <c r="E701" s="61">
        <v>23194288</v>
      </c>
      <c r="F701" s="50">
        <v>0</v>
      </c>
      <c r="G701" s="50">
        <v>0</v>
      </c>
      <c r="H701" s="61">
        <v>12018738</v>
      </c>
      <c r="I701" s="61">
        <v>216436</v>
      </c>
      <c r="J701" s="51">
        <v>2952463</v>
      </c>
      <c r="K701" s="61">
        <v>35429462</v>
      </c>
      <c r="L701" s="61">
        <v>38381925</v>
      </c>
      <c r="M701" s="118"/>
      <c r="N701" s="120">
        <v>35429462</v>
      </c>
      <c r="O701" s="120">
        <v>23410724</v>
      </c>
      <c r="P701" s="120">
        <v>1359262</v>
      </c>
      <c r="Q701" s="120">
        <v>42595849</v>
      </c>
      <c r="R701" s="120">
        <v>39643386</v>
      </c>
      <c r="S701" s="47"/>
    </row>
    <row r="702" spans="1:19" ht="12.75" customHeight="1" x14ac:dyDescent="0.2">
      <c r="A702" s="511"/>
      <c r="B702" s="511"/>
      <c r="C702" s="53" t="s">
        <v>3</v>
      </c>
      <c r="D702" s="54">
        <v>28</v>
      </c>
      <c r="E702" s="44">
        <v>12706.14</v>
      </c>
      <c r="F702" s="44">
        <v>0</v>
      </c>
      <c r="G702" s="44">
        <v>0</v>
      </c>
      <c r="H702" s="44">
        <v>6207.16</v>
      </c>
      <c r="I702" s="44">
        <v>111.78</v>
      </c>
      <c r="J702" s="44">
        <v>1585.42</v>
      </c>
      <c r="K702" s="44">
        <v>19025.080000000002</v>
      </c>
      <c r="L702" s="46">
        <v>20610.5</v>
      </c>
      <c r="M702" s="117"/>
      <c r="N702" s="119">
        <v>19025.080000000002</v>
      </c>
      <c r="O702" s="119">
        <v>12817.92</v>
      </c>
      <c r="P702" s="119">
        <v>702</v>
      </c>
      <c r="Q702" s="119">
        <v>22917.73</v>
      </c>
      <c r="R702" s="119">
        <v>21332.31</v>
      </c>
      <c r="S702" s="47"/>
    </row>
    <row r="703" spans="1:19" ht="9" customHeight="1" x14ac:dyDescent="0.2">
      <c r="A703" s="511"/>
      <c r="B703" s="511"/>
      <c r="C703" s="48" t="s">
        <v>4</v>
      </c>
      <c r="D703" s="49">
        <v>34</v>
      </c>
      <c r="E703" s="61">
        <v>24602518</v>
      </c>
      <c r="F703" s="50">
        <v>0</v>
      </c>
      <c r="G703" s="50">
        <v>0</v>
      </c>
      <c r="H703" s="61">
        <v>12018738</v>
      </c>
      <c r="I703" s="61">
        <v>216436</v>
      </c>
      <c r="J703" s="51">
        <v>3069801</v>
      </c>
      <c r="K703" s="61">
        <v>36837692</v>
      </c>
      <c r="L703" s="61">
        <v>39907493</v>
      </c>
      <c r="M703" s="118"/>
      <c r="N703" s="120">
        <v>36837692</v>
      </c>
      <c r="O703" s="120">
        <v>24818954</v>
      </c>
      <c r="P703" s="120">
        <v>1359262</v>
      </c>
      <c r="Q703" s="120">
        <v>44374913</v>
      </c>
      <c r="R703" s="120">
        <v>41305112</v>
      </c>
      <c r="S703" s="47"/>
    </row>
    <row r="704" spans="1:19" ht="12.75" customHeight="1" x14ac:dyDescent="0.2">
      <c r="A704" s="511"/>
      <c r="B704" s="511"/>
      <c r="C704" s="53" t="s">
        <v>3</v>
      </c>
      <c r="D704" s="54">
        <v>35</v>
      </c>
      <c r="E704" s="44">
        <v>13215.95</v>
      </c>
      <c r="F704" s="44">
        <v>0</v>
      </c>
      <c r="G704" s="44">
        <v>0</v>
      </c>
      <c r="H704" s="44">
        <v>6207.16</v>
      </c>
      <c r="I704" s="44">
        <v>111.78</v>
      </c>
      <c r="J704" s="44">
        <v>1627.91</v>
      </c>
      <c r="K704" s="44">
        <v>19534.89</v>
      </c>
      <c r="L704" s="46">
        <v>21162.799999999999</v>
      </c>
      <c r="M704" s="117"/>
      <c r="N704" s="119">
        <v>19534.89</v>
      </c>
      <c r="O704" s="119">
        <v>13327.73</v>
      </c>
      <c r="P704" s="119">
        <v>702</v>
      </c>
      <c r="Q704" s="119">
        <v>23561.79</v>
      </c>
      <c r="R704" s="119">
        <v>21933.88</v>
      </c>
      <c r="S704" s="47"/>
    </row>
    <row r="705" spans="1:19" ht="9" customHeight="1" x14ac:dyDescent="0.2">
      <c r="A705" s="512"/>
      <c r="B705" s="512"/>
      <c r="C705" s="58" t="s">
        <v>4</v>
      </c>
      <c r="D705" s="59"/>
      <c r="E705" s="61">
        <v>25589648</v>
      </c>
      <c r="F705" s="61">
        <v>0</v>
      </c>
      <c r="G705" s="61">
        <v>0</v>
      </c>
      <c r="H705" s="61">
        <v>12018738</v>
      </c>
      <c r="I705" s="61">
        <v>216436</v>
      </c>
      <c r="J705" s="61">
        <v>3152073</v>
      </c>
      <c r="K705" s="61">
        <v>37824821</v>
      </c>
      <c r="L705" s="61">
        <v>40976895</v>
      </c>
      <c r="M705" s="118"/>
      <c r="N705" s="123">
        <v>37824821</v>
      </c>
      <c r="O705" s="123">
        <v>25806084</v>
      </c>
      <c r="P705" s="123">
        <v>1359262</v>
      </c>
      <c r="Q705" s="123">
        <v>45621987</v>
      </c>
      <c r="R705" s="120">
        <v>42469914</v>
      </c>
      <c r="S705" s="47"/>
    </row>
    <row r="706" spans="1:19" ht="12.75" customHeight="1" x14ac:dyDescent="0.2">
      <c r="A706" s="492">
        <v>42370</v>
      </c>
      <c r="B706" s="492">
        <v>42735</v>
      </c>
      <c r="C706" s="42" t="s">
        <v>3</v>
      </c>
      <c r="D706" s="43">
        <v>0</v>
      </c>
      <c r="E706" s="44">
        <v>8755.5400000000009</v>
      </c>
      <c r="F706" s="44">
        <v>0</v>
      </c>
      <c r="G706" s="44"/>
      <c r="H706" s="44">
        <v>6207.16</v>
      </c>
      <c r="I706" s="44">
        <v>111.78</v>
      </c>
      <c r="J706" s="44">
        <v>1256.21</v>
      </c>
      <c r="K706" s="44">
        <v>15074.48</v>
      </c>
      <c r="L706" s="46">
        <v>16330.69</v>
      </c>
      <c r="M706" s="117"/>
      <c r="N706" s="119">
        <v>15074.48</v>
      </c>
      <c r="O706" s="119">
        <v>8867.32</v>
      </c>
      <c r="P706" s="119">
        <v>702</v>
      </c>
      <c r="Q706" s="119">
        <v>17926.810000000001</v>
      </c>
      <c r="R706" s="119">
        <v>16670.599999999999</v>
      </c>
      <c r="S706" s="47"/>
    </row>
    <row r="707" spans="1:19" ht="9" customHeight="1" x14ac:dyDescent="0.2">
      <c r="A707" s="493"/>
      <c r="B707" s="493"/>
      <c r="C707" s="48" t="s">
        <v>4</v>
      </c>
      <c r="D707" s="49">
        <v>8</v>
      </c>
      <c r="E707" s="61">
        <v>16953089</v>
      </c>
      <c r="F707" s="50">
        <v>0</v>
      </c>
      <c r="G707" s="50">
        <v>0</v>
      </c>
      <c r="H707" s="61">
        <v>12018738</v>
      </c>
      <c r="I707" s="61">
        <v>216436</v>
      </c>
      <c r="J707" s="51">
        <v>2432362</v>
      </c>
      <c r="K707" s="61">
        <v>29188263</v>
      </c>
      <c r="L707" s="61">
        <v>31620625</v>
      </c>
      <c r="M707" s="118"/>
      <c r="N707" s="120">
        <v>29188263</v>
      </c>
      <c r="O707" s="120">
        <v>17169526</v>
      </c>
      <c r="P707" s="120">
        <v>1359262</v>
      </c>
      <c r="Q707" s="120">
        <v>34711144</v>
      </c>
      <c r="R707" s="120">
        <v>32278783</v>
      </c>
      <c r="S707" s="47"/>
    </row>
    <row r="708" spans="1:19" ht="12.75" customHeight="1" x14ac:dyDescent="0.2">
      <c r="A708" s="494">
        <v>42370</v>
      </c>
      <c r="B708" s="494">
        <v>42735</v>
      </c>
      <c r="C708" s="53" t="s">
        <v>3</v>
      </c>
      <c r="D708" s="54">
        <v>9</v>
      </c>
      <c r="E708" s="44">
        <v>10099.18</v>
      </c>
      <c r="F708" s="44">
        <v>0</v>
      </c>
      <c r="G708" s="44">
        <v>0</v>
      </c>
      <c r="H708" s="44">
        <v>6207.16</v>
      </c>
      <c r="I708" s="44">
        <v>111.78</v>
      </c>
      <c r="J708" s="44">
        <v>1368.18</v>
      </c>
      <c r="K708" s="44">
        <v>16418.12</v>
      </c>
      <c r="L708" s="46">
        <v>17786.3</v>
      </c>
      <c r="M708" s="117"/>
      <c r="N708" s="119">
        <v>16418.12</v>
      </c>
      <c r="O708" s="119">
        <v>10210.959999999999</v>
      </c>
      <c r="P708" s="119">
        <v>702</v>
      </c>
      <c r="Q708" s="119">
        <v>19624.27</v>
      </c>
      <c r="R708" s="119">
        <v>18256.09</v>
      </c>
      <c r="S708" s="47"/>
    </row>
    <row r="709" spans="1:19" ht="9" customHeight="1" x14ac:dyDescent="0.2">
      <c r="A709" s="494"/>
      <c r="B709" s="494"/>
      <c r="C709" s="48" t="s">
        <v>4</v>
      </c>
      <c r="D709" s="49">
        <v>14</v>
      </c>
      <c r="E709" s="61">
        <v>19554739</v>
      </c>
      <c r="F709" s="50">
        <v>0</v>
      </c>
      <c r="G709" s="50">
        <v>0</v>
      </c>
      <c r="H709" s="61">
        <v>12018738</v>
      </c>
      <c r="I709" s="61">
        <v>216436</v>
      </c>
      <c r="J709" s="51">
        <v>2649166</v>
      </c>
      <c r="K709" s="61">
        <v>31789913</v>
      </c>
      <c r="L709" s="61">
        <v>34439079</v>
      </c>
      <c r="M709" s="118"/>
      <c r="N709" s="120">
        <v>31789913</v>
      </c>
      <c r="O709" s="120">
        <v>19771176</v>
      </c>
      <c r="P709" s="120">
        <v>1359262</v>
      </c>
      <c r="Q709" s="120">
        <v>37997885</v>
      </c>
      <c r="R709" s="120">
        <v>35348719</v>
      </c>
      <c r="S709" s="47"/>
    </row>
    <row r="710" spans="1:19" ht="12.75" customHeight="1" x14ac:dyDescent="0.2">
      <c r="A710" s="494"/>
      <c r="B710" s="494"/>
      <c r="C710" s="53" t="s">
        <v>3</v>
      </c>
      <c r="D710" s="54">
        <v>15</v>
      </c>
      <c r="E710" s="44">
        <v>11081.99</v>
      </c>
      <c r="F710" s="44">
        <v>0</v>
      </c>
      <c r="G710" s="44">
        <v>0</v>
      </c>
      <c r="H710" s="44">
        <v>6207.16</v>
      </c>
      <c r="I710" s="44">
        <v>111.78</v>
      </c>
      <c r="J710" s="44">
        <v>1450.08</v>
      </c>
      <c r="K710" s="44">
        <v>17400.93</v>
      </c>
      <c r="L710" s="46">
        <v>18851.009999999998</v>
      </c>
      <c r="M710" s="117"/>
      <c r="N710" s="119">
        <v>17400.93</v>
      </c>
      <c r="O710" s="119">
        <v>11193.77</v>
      </c>
      <c r="P710" s="119">
        <v>702</v>
      </c>
      <c r="Q710" s="119">
        <v>20865.89</v>
      </c>
      <c r="R710" s="119">
        <v>19415.810000000001</v>
      </c>
      <c r="S710" s="47"/>
    </row>
    <row r="711" spans="1:19" ht="9" customHeight="1" x14ac:dyDescent="0.2">
      <c r="A711" s="494"/>
      <c r="B711" s="494"/>
      <c r="C711" s="48" t="s">
        <v>4</v>
      </c>
      <c r="D711" s="49">
        <v>20</v>
      </c>
      <c r="E711" s="61">
        <v>21457725</v>
      </c>
      <c r="F711" s="50">
        <v>0</v>
      </c>
      <c r="G711" s="50">
        <v>0</v>
      </c>
      <c r="H711" s="61">
        <v>12018738</v>
      </c>
      <c r="I711" s="61">
        <v>216436</v>
      </c>
      <c r="J711" s="51">
        <v>2807746</v>
      </c>
      <c r="K711" s="61">
        <v>33692899</v>
      </c>
      <c r="L711" s="61">
        <v>36500645</v>
      </c>
      <c r="M711" s="118"/>
      <c r="N711" s="120">
        <v>33692899</v>
      </c>
      <c r="O711" s="120">
        <v>21674161</v>
      </c>
      <c r="P711" s="120">
        <v>1359262</v>
      </c>
      <c r="Q711" s="120">
        <v>40401997</v>
      </c>
      <c r="R711" s="120">
        <v>37594250</v>
      </c>
      <c r="S711" s="47"/>
    </row>
    <row r="712" spans="1:19" ht="12.75" customHeight="1" x14ac:dyDescent="0.2">
      <c r="A712" s="494"/>
      <c r="B712" s="494"/>
      <c r="C712" s="53" t="s">
        <v>3</v>
      </c>
      <c r="D712" s="54">
        <v>21</v>
      </c>
      <c r="E712" s="44">
        <v>12050.85</v>
      </c>
      <c r="F712" s="44">
        <v>0</v>
      </c>
      <c r="G712" s="44">
        <v>0</v>
      </c>
      <c r="H712" s="44">
        <v>6207.16</v>
      </c>
      <c r="I712" s="44">
        <v>111.78</v>
      </c>
      <c r="J712" s="44">
        <v>1530.82</v>
      </c>
      <c r="K712" s="44">
        <v>18369.79</v>
      </c>
      <c r="L712" s="46">
        <v>19900.61</v>
      </c>
      <c r="M712" s="117"/>
      <c r="N712" s="119">
        <v>18369.79</v>
      </c>
      <c r="O712" s="119">
        <v>12162.63</v>
      </c>
      <c r="P712" s="119">
        <v>702</v>
      </c>
      <c r="Q712" s="119">
        <v>22089.88</v>
      </c>
      <c r="R712" s="119">
        <v>20559.060000000001</v>
      </c>
      <c r="S712" s="47"/>
    </row>
    <row r="713" spans="1:19" ht="9" customHeight="1" x14ac:dyDescent="0.2">
      <c r="A713" s="494"/>
      <c r="B713" s="494"/>
      <c r="C713" s="48" t="s">
        <v>4</v>
      </c>
      <c r="D713" s="49">
        <v>27</v>
      </c>
      <c r="E713" s="61">
        <v>23333699</v>
      </c>
      <c r="F713" s="50">
        <v>0</v>
      </c>
      <c r="G713" s="50">
        <v>0</v>
      </c>
      <c r="H713" s="61">
        <v>12018738</v>
      </c>
      <c r="I713" s="61">
        <v>216436</v>
      </c>
      <c r="J713" s="51">
        <v>2964081</v>
      </c>
      <c r="K713" s="61">
        <v>35568873</v>
      </c>
      <c r="L713" s="61">
        <v>38532954</v>
      </c>
      <c r="M713" s="118"/>
      <c r="N713" s="120">
        <v>35568873</v>
      </c>
      <c r="O713" s="120">
        <v>23550136</v>
      </c>
      <c r="P713" s="120">
        <v>1359262</v>
      </c>
      <c r="Q713" s="120">
        <v>42771972</v>
      </c>
      <c r="R713" s="120">
        <v>39807891</v>
      </c>
      <c r="S713" s="47"/>
    </row>
    <row r="714" spans="1:19" ht="12.75" customHeight="1" x14ac:dyDescent="0.2">
      <c r="A714" s="494"/>
      <c r="B714" s="494"/>
      <c r="C714" s="53" t="s">
        <v>3</v>
      </c>
      <c r="D714" s="54">
        <v>28</v>
      </c>
      <c r="E714" s="44">
        <v>12780.54</v>
      </c>
      <c r="F714" s="44">
        <v>0</v>
      </c>
      <c r="G714" s="44">
        <v>0</v>
      </c>
      <c r="H714" s="44">
        <v>6207.16</v>
      </c>
      <c r="I714" s="44">
        <v>111.78</v>
      </c>
      <c r="J714" s="44">
        <v>1591.62</v>
      </c>
      <c r="K714" s="44">
        <v>19099.48</v>
      </c>
      <c r="L714" s="46">
        <v>20691.099999999999</v>
      </c>
      <c r="M714" s="117"/>
      <c r="N714" s="119">
        <v>19099.48</v>
      </c>
      <c r="O714" s="119">
        <v>12892.32</v>
      </c>
      <c r="P714" s="119">
        <v>702</v>
      </c>
      <c r="Q714" s="119">
        <v>23011.72</v>
      </c>
      <c r="R714" s="119">
        <v>21420.1</v>
      </c>
      <c r="S714" s="47"/>
    </row>
    <row r="715" spans="1:19" ht="9" customHeight="1" x14ac:dyDescent="0.2">
      <c r="A715" s="494"/>
      <c r="B715" s="494"/>
      <c r="C715" s="48" t="s">
        <v>4</v>
      </c>
      <c r="D715" s="49">
        <v>34</v>
      </c>
      <c r="E715" s="61">
        <v>24746576</v>
      </c>
      <c r="F715" s="50">
        <v>0</v>
      </c>
      <c r="G715" s="50">
        <v>0</v>
      </c>
      <c r="H715" s="61">
        <v>12018738</v>
      </c>
      <c r="I715" s="61">
        <v>216436</v>
      </c>
      <c r="J715" s="51">
        <v>3081806</v>
      </c>
      <c r="K715" s="61">
        <v>36981750</v>
      </c>
      <c r="L715" s="61">
        <v>40063556</v>
      </c>
      <c r="M715" s="118"/>
      <c r="N715" s="120">
        <v>36981750</v>
      </c>
      <c r="O715" s="120">
        <v>24963012</v>
      </c>
      <c r="P715" s="120">
        <v>1359262</v>
      </c>
      <c r="Q715" s="120">
        <v>44556903</v>
      </c>
      <c r="R715" s="120">
        <v>41475097</v>
      </c>
      <c r="S715" s="47"/>
    </row>
    <row r="716" spans="1:19" ht="12.75" customHeight="1" x14ac:dyDescent="0.2">
      <c r="A716" s="494"/>
      <c r="B716" s="494"/>
      <c r="C716" s="53" t="s">
        <v>3</v>
      </c>
      <c r="D716" s="54">
        <v>35</v>
      </c>
      <c r="E716" s="44">
        <v>13292.75</v>
      </c>
      <c r="F716" s="44">
        <v>0</v>
      </c>
      <c r="G716" s="44">
        <v>0</v>
      </c>
      <c r="H716" s="44">
        <v>6207.16</v>
      </c>
      <c r="I716" s="44">
        <v>111.78</v>
      </c>
      <c r="J716" s="44">
        <v>1634.31</v>
      </c>
      <c r="K716" s="44">
        <v>19611.689999999999</v>
      </c>
      <c r="L716" s="46">
        <v>21246</v>
      </c>
      <c r="M716" s="117"/>
      <c r="N716" s="119">
        <v>19611.689999999999</v>
      </c>
      <c r="O716" s="119">
        <v>13404.53</v>
      </c>
      <c r="P716" s="119">
        <v>702</v>
      </c>
      <c r="Q716" s="119">
        <v>23658.82</v>
      </c>
      <c r="R716" s="119">
        <v>22024.51</v>
      </c>
      <c r="S716" s="47"/>
    </row>
    <row r="717" spans="1:19" ht="9" customHeight="1" x14ac:dyDescent="0.2">
      <c r="A717" s="495"/>
      <c r="B717" s="495"/>
      <c r="C717" s="58" t="s">
        <v>4</v>
      </c>
      <c r="D717" s="59"/>
      <c r="E717" s="61">
        <v>25738353</v>
      </c>
      <c r="F717" s="50">
        <v>0</v>
      </c>
      <c r="G717" s="50">
        <v>0</v>
      </c>
      <c r="H717" s="61">
        <v>12018738</v>
      </c>
      <c r="I717" s="61">
        <v>216436</v>
      </c>
      <c r="J717" s="61">
        <v>3164465</v>
      </c>
      <c r="K717" s="61">
        <v>37973527</v>
      </c>
      <c r="L717" s="61">
        <v>41137992</v>
      </c>
      <c r="M717" s="118"/>
      <c r="N717" s="123">
        <v>37973527</v>
      </c>
      <c r="O717" s="123">
        <v>25954789</v>
      </c>
      <c r="P717" s="123">
        <v>1359262</v>
      </c>
      <c r="Q717" s="123">
        <v>45809863</v>
      </c>
      <c r="R717" s="120">
        <v>42645398</v>
      </c>
      <c r="S717" s="47"/>
    </row>
    <row r="718" spans="1:19" ht="12.75" customHeight="1" x14ac:dyDescent="0.2">
      <c r="A718" s="492">
        <v>42736</v>
      </c>
      <c r="B718" s="492">
        <v>43159</v>
      </c>
      <c r="C718" s="42" t="s">
        <v>3</v>
      </c>
      <c r="D718" s="43">
        <v>0</v>
      </c>
      <c r="E718" s="44">
        <v>8874.34</v>
      </c>
      <c r="F718" s="44">
        <v>0</v>
      </c>
      <c r="G718" s="44"/>
      <c r="H718" s="44">
        <v>6207.16</v>
      </c>
      <c r="I718" s="44">
        <v>111.78</v>
      </c>
      <c r="J718" s="44">
        <v>1266.1099999999999</v>
      </c>
      <c r="K718" s="44">
        <v>15193.28</v>
      </c>
      <c r="L718" s="46">
        <v>16459.39</v>
      </c>
      <c r="M718" s="117"/>
      <c r="N718" s="119">
        <v>15193.28</v>
      </c>
      <c r="O718" s="119">
        <v>8986.1200000000008</v>
      </c>
      <c r="P718" s="119">
        <v>702</v>
      </c>
      <c r="Q718" s="119">
        <v>18076.89</v>
      </c>
      <c r="R718" s="119">
        <v>16810.78</v>
      </c>
      <c r="S718" s="47"/>
    </row>
    <row r="719" spans="1:19" ht="9" customHeight="1" x14ac:dyDescent="0.2">
      <c r="A719" s="493"/>
      <c r="B719" s="493"/>
      <c r="C719" s="48" t="s">
        <v>4</v>
      </c>
      <c r="D719" s="49">
        <v>8</v>
      </c>
      <c r="E719" s="61">
        <v>17183118</v>
      </c>
      <c r="F719" s="50">
        <v>0</v>
      </c>
      <c r="G719" s="50">
        <v>0</v>
      </c>
      <c r="H719" s="61">
        <v>12018738</v>
      </c>
      <c r="I719" s="61">
        <v>216436</v>
      </c>
      <c r="J719" s="51">
        <v>2451531</v>
      </c>
      <c r="K719" s="61">
        <v>29418292</v>
      </c>
      <c r="L719" s="61">
        <v>31869823</v>
      </c>
      <c r="M719" s="118"/>
      <c r="N719" s="120">
        <v>29418292</v>
      </c>
      <c r="O719" s="120">
        <v>17399555</v>
      </c>
      <c r="P719" s="120">
        <v>1359262</v>
      </c>
      <c r="Q719" s="120">
        <v>35001740</v>
      </c>
      <c r="R719" s="120">
        <v>32550209</v>
      </c>
      <c r="S719" s="47"/>
    </row>
    <row r="720" spans="1:19" ht="12.75" customHeight="1" x14ac:dyDescent="0.2">
      <c r="A720" s="530">
        <v>42736</v>
      </c>
      <c r="B720" s="530">
        <v>43159</v>
      </c>
      <c r="C720" s="53" t="s">
        <v>3</v>
      </c>
      <c r="D720" s="54">
        <v>9</v>
      </c>
      <c r="E720" s="44">
        <v>10228.780000000001</v>
      </c>
      <c r="F720" s="44">
        <v>0</v>
      </c>
      <c r="G720" s="44">
        <v>0</v>
      </c>
      <c r="H720" s="44">
        <v>6207.16</v>
      </c>
      <c r="I720" s="44">
        <v>111.78</v>
      </c>
      <c r="J720" s="44">
        <v>1378.98</v>
      </c>
      <c r="K720" s="44">
        <v>16547.72</v>
      </c>
      <c r="L720" s="46">
        <v>17926.7</v>
      </c>
      <c r="M720" s="117"/>
      <c r="N720" s="119">
        <v>16547.72</v>
      </c>
      <c r="O720" s="119">
        <v>10340.56</v>
      </c>
      <c r="P720" s="119">
        <v>702</v>
      </c>
      <c r="Q720" s="119">
        <v>19788</v>
      </c>
      <c r="R720" s="119">
        <v>18409.02</v>
      </c>
      <c r="S720" s="47"/>
    </row>
    <row r="721" spans="1:19" ht="9" customHeight="1" x14ac:dyDescent="0.2">
      <c r="A721" s="530"/>
      <c r="B721" s="530"/>
      <c r="C721" s="48" t="s">
        <v>4</v>
      </c>
      <c r="D721" s="49">
        <v>14</v>
      </c>
      <c r="E721" s="61">
        <v>19805680</v>
      </c>
      <c r="F721" s="50">
        <v>0</v>
      </c>
      <c r="G721" s="50">
        <v>0</v>
      </c>
      <c r="H721" s="61">
        <v>12018738</v>
      </c>
      <c r="I721" s="61">
        <v>216436</v>
      </c>
      <c r="J721" s="51">
        <v>2670078</v>
      </c>
      <c r="K721" s="61">
        <v>32040854</v>
      </c>
      <c r="L721" s="61">
        <v>34710931</v>
      </c>
      <c r="M721" s="118"/>
      <c r="N721" s="120">
        <v>32040854</v>
      </c>
      <c r="O721" s="120">
        <v>20022116</v>
      </c>
      <c r="P721" s="120">
        <v>1359262</v>
      </c>
      <c r="Q721" s="120">
        <v>38314911</v>
      </c>
      <c r="R721" s="120">
        <v>35644833</v>
      </c>
      <c r="S721" s="47"/>
    </row>
    <row r="722" spans="1:19" ht="12.75" customHeight="1" x14ac:dyDescent="0.2">
      <c r="A722" s="530"/>
      <c r="B722" s="530"/>
      <c r="C722" s="53" t="s">
        <v>3</v>
      </c>
      <c r="D722" s="54">
        <v>15</v>
      </c>
      <c r="E722" s="44">
        <v>11219.99</v>
      </c>
      <c r="F722" s="44">
        <v>0</v>
      </c>
      <c r="G722" s="44">
        <v>0</v>
      </c>
      <c r="H722" s="44">
        <v>6207.16</v>
      </c>
      <c r="I722" s="44">
        <v>111.78</v>
      </c>
      <c r="J722" s="44">
        <v>1461.58</v>
      </c>
      <c r="K722" s="44">
        <v>17538.93</v>
      </c>
      <c r="L722" s="46">
        <v>19000.509999999998</v>
      </c>
      <c r="M722" s="117"/>
      <c r="N722" s="119">
        <v>17538.93</v>
      </c>
      <c r="O722" s="119">
        <v>11331.77</v>
      </c>
      <c r="P722" s="119">
        <v>702</v>
      </c>
      <c r="Q722" s="119">
        <v>21040.23</v>
      </c>
      <c r="R722" s="119">
        <v>19578.650000000001</v>
      </c>
      <c r="S722" s="47"/>
    </row>
    <row r="723" spans="1:19" ht="9" customHeight="1" x14ac:dyDescent="0.2">
      <c r="A723" s="530"/>
      <c r="B723" s="530"/>
      <c r="C723" s="48" t="s">
        <v>4</v>
      </c>
      <c r="D723" s="49">
        <v>20</v>
      </c>
      <c r="E723" s="61">
        <v>21724930</v>
      </c>
      <c r="F723" s="50">
        <v>0</v>
      </c>
      <c r="G723" s="50">
        <v>0</v>
      </c>
      <c r="H723" s="61">
        <v>12018738</v>
      </c>
      <c r="I723" s="61">
        <v>216436</v>
      </c>
      <c r="J723" s="51">
        <v>2830014</v>
      </c>
      <c r="K723" s="61">
        <v>33960104</v>
      </c>
      <c r="L723" s="61">
        <v>36790117</v>
      </c>
      <c r="M723" s="118"/>
      <c r="N723" s="120">
        <v>33960104</v>
      </c>
      <c r="O723" s="120">
        <v>21941366</v>
      </c>
      <c r="P723" s="120">
        <v>1359262</v>
      </c>
      <c r="Q723" s="120">
        <v>40739566</v>
      </c>
      <c r="R723" s="120">
        <v>37909553</v>
      </c>
      <c r="S723" s="47"/>
    </row>
    <row r="724" spans="1:19" ht="12.75" customHeight="1" x14ac:dyDescent="0.2">
      <c r="A724" s="530"/>
      <c r="B724" s="530"/>
      <c r="C724" s="53" t="s">
        <v>3</v>
      </c>
      <c r="D724" s="54">
        <v>21</v>
      </c>
      <c r="E724" s="44">
        <v>12194.85</v>
      </c>
      <c r="F724" s="44">
        <v>0</v>
      </c>
      <c r="G724" s="44">
        <v>0</v>
      </c>
      <c r="H724" s="44">
        <v>6207.16</v>
      </c>
      <c r="I724" s="44">
        <v>111.78</v>
      </c>
      <c r="J724" s="44">
        <v>1542.82</v>
      </c>
      <c r="K724" s="44">
        <v>18513.79</v>
      </c>
      <c r="L724" s="46">
        <v>20056.61</v>
      </c>
      <c r="M724" s="117"/>
      <c r="N724" s="119">
        <v>18513.79</v>
      </c>
      <c r="O724" s="119">
        <v>12306.63</v>
      </c>
      <c r="P724" s="119">
        <v>702</v>
      </c>
      <c r="Q724" s="119">
        <v>22271.8</v>
      </c>
      <c r="R724" s="119">
        <v>20728.98</v>
      </c>
      <c r="S724" s="47"/>
    </row>
    <row r="725" spans="1:19" ht="9" customHeight="1" x14ac:dyDescent="0.2">
      <c r="A725" s="530"/>
      <c r="B725" s="530"/>
      <c r="C725" s="48" t="s">
        <v>4</v>
      </c>
      <c r="D725" s="49">
        <v>27</v>
      </c>
      <c r="E725" s="61">
        <v>23612522</v>
      </c>
      <c r="F725" s="50">
        <v>0</v>
      </c>
      <c r="G725" s="50">
        <v>0</v>
      </c>
      <c r="H725" s="61">
        <v>12018738</v>
      </c>
      <c r="I725" s="61">
        <v>216436</v>
      </c>
      <c r="J725" s="51">
        <v>2987316</v>
      </c>
      <c r="K725" s="61">
        <v>35847696</v>
      </c>
      <c r="L725" s="61">
        <v>38835012</v>
      </c>
      <c r="M725" s="118"/>
      <c r="N725" s="120">
        <v>35847696</v>
      </c>
      <c r="O725" s="120">
        <v>23828958</v>
      </c>
      <c r="P725" s="120">
        <v>1359262</v>
      </c>
      <c r="Q725" s="120">
        <v>43124218</v>
      </c>
      <c r="R725" s="120">
        <v>40136902</v>
      </c>
      <c r="S725" s="47"/>
    </row>
    <row r="726" spans="1:19" ht="12.75" customHeight="1" x14ac:dyDescent="0.2">
      <c r="A726" s="530"/>
      <c r="B726" s="530"/>
      <c r="C726" s="53" t="s">
        <v>3</v>
      </c>
      <c r="D726" s="54">
        <v>28</v>
      </c>
      <c r="E726" s="44">
        <v>12931.74</v>
      </c>
      <c r="F726" s="44">
        <v>0</v>
      </c>
      <c r="G726" s="44">
        <v>0</v>
      </c>
      <c r="H726" s="44">
        <v>6207.16</v>
      </c>
      <c r="I726" s="44">
        <v>111.78</v>
      </c>
      <c r="J726" s="44">
        <v>1604.22</v>
      </c>
      <c r="K726" s="44">
        <v>19250.68</v>
      </c>
      <c r="L726" s="46">
        <v>20854.900000000001</v>
      </c>
      <c r="M726" s="117"/>
      <c r="N726" s="119">
        <v>19250.68</v>
      </c>
      <c r="O726" s="119">
        <v>13043.52</v>
      </c>
      <c r="P726" s="119">
        <v>702</v>
      </c>
      <c r="Q726" s="119">
        <v>23202.73</v>
      </c>
      <c r="R726" s="119">
        <v>21598.51</v>
      </c>
      <c r="S726" s="47"/>
    </row>
    <row r="727" spans="1:19" ht="9" customHeight="1" x14ac:dyDescent="0.2">
      <c r="A727" s="530"/>
      <c r="B727" s="530"/>
      <c r="C727" s="48" t="s">
        <v>4</v>
      </c>
      <c r="D727" s="49">
        <v>34</v>
      </c>
      <c r="E727" s="61">
        <v>25039340</v>
      </c>
      <c r="F727" s="50">
        <v>0</v>
      </c>
      <c r="G727" s="50">
        <v>0</v>
      </c>
      <c r="H727" s="61">
        <v>12018738</v>
      </c>
      <c r="I727" s="61">
        <v>216436</v>
      </c>
      <c r="J727" s="51">
        <v>3106203</v>
      </c>
      <c r="K727" s="61">
        <v>37274514</v>
      </c>
      <c r="L727" s="61">
        <v>40380717</v>
      </c>
      <c r="M727" s="118"/>
      <c r="N727" s="120">
        <v>37274514</v>
      </c>
      <c r="O727" s="120">
        <v>25255776</v>
      </c>
      <c r="P727" s="120">
        <v>1359262</v>
      </c>
      <c r="Q727" s="120">
        <v>44926750</v>
      </c>
      <c r="R727" s="120">
        <v>41820547</v>
      </c>
      <c r="S727" s="47"/>
    </row>
    <row r="728" spans="1:19" ht="12.75" customHeight="1" x14ac:dyDescent="0.2">
      <c r="A728" s="530"/>
      <c r="B728" s="530"/>
      <c r="C728" s="53" t="s">
        <v>3</v>
      </c>
      <c r="D728" s="54">
        <v>35</v>
      </c>
      <c r="E728" s="44">
        <v>13447.55</v>
      </c>
      <c r="F728" s="44">
        <v>0</v>
      </c>
      <c r="G728" s="44">
        <v>0</v>
      </c>
      <c r="H728" s="44">
        <v>6207.16</v>
      </c>
      <c r="I728" s="44">
        <v>111.78</v>
      </c>
      <c r="J728" s="44">
        <v>1647.21</v>
      </c>
      <c r="K728" s="44">
        <v>19766.490000000002</v>
      </c>
      <c r="L728" s="46">
        <v>21413.7</v>
      </c>
      <c r="M728" s="117"/>
      <c r="N728" s="119">
        <v>19766.490000000002</v>
      </c>
      <c r="O728" s="119">
        <v>13559.33</v>
      </c>
      <c r="P728" s="119">
        <v>702</v>
      </c>
      <c r="Q728" s="119">
        <v>23854.38</v>
      </c>
      <c r="R728" s="119">
        <v>22207.17</v>
      </c>
      <c r="S728" s="47"/>
    </row>
    <row r="729" spans="1:19" ht="9" customHeight="1" x14ac:dyDescent="0.2">
      <c r="A729" s="531"/>
      <c r="B729" s="531"/>
      <c r="C729" s="58" t="s">
        <v>4</v>
      </c>
      <c r="D729" s="59"/>
      <c r="E729" s="61">
        <v>26038088</v>
      </c>
      <c r="F729" s="61">
        <v>0</v>
      </c>
      <c r="G729" s="61">
        <v>0</v>
      </c>
      <c r="H729" s="61">
        <v>12018738</v>
      </c>
      <c r="I729" s="61">
        <v>216436</v>
      </c>
      <c r="J729" s="61">
        <v>3189443</v>
      </c>
      <c r="K729" s="61">
        <v>38273262</v>
      </c>
      <c r="L729" s="61">
        <v>41462705</v>
      </c>
      <c r="M729" s="118"/>
      <c r="N729" s="123">
        <v>38273262</v>
      </c>
      <c r="O729" s="123">
        <v>26254524</v>
      </c>
      <c r="P729" s="123">
        <v>1359262</v>
      </c>
      <c r="Q729" s="123">
        <v>46188520</v>
      </c>
      <c r="R729" s="120">
        <v>42999077</v>
      </c>
      <c r="S729" s="47"/>
    </row>
    <row r="730" spans="1:19" ht="12.75" customHeight="1" x14ac:dyDescent="0.2">
      <c r="A730" s="492">
        <v>43160</v>
      </c>
      <c r="B730" s="492">
        <v>43190</v>
      </c>
      <c r="C730" s="42" t="s">
        <v>3</v>
      </c>
      <c r="D730" s="43">
        <v>0</v>
      </c>
      <c r="E730" s="44">
        <v>9212.74</v>
      </c>
      <c r="F730" s="44">
        <v>0</v>
      </c>
      <c r="G730" s="44"/>
      <c r="H730" s="44">
        <v>6207.16</v>
      </c>
      <c r="I730" s="44">
        <v>111.78</v>
      </c>
      <c r="J730" s="44">
        <v>1294.31</v>
      </c>
      <c r="K730" s="44">
        <v>15531.68</v>
      </c>
      <c r="L730" s="46">
        <v>16825.990000000002</v>
      </c>
      <c r="M730" s="117"/>
      <c r="N730" s="119">
        <v>15531.68</v>
      </c>
      <c r="O730" s="119">
        <v>9324.52</v>
      </c>
      <c r="P730" s="119">
        <v>802.8</v>
      </c>
      <c r="Q730" s="119">
        <v>18504.400000000001</v>
      </c>
      <c r="R730" s="119">
        <v>17210.09</v>
      </c>
      <c r="S730" s="47"/>
    </row>
    <row r="731" spans="1:19" ht="9" customHeight="1" x14ac:dyDescent="0.2">
      <c r="A731" s="493"/>
      <c r="B731" s="493"/>
      <c r="C731" s="48" t="s">
        <v>4</v>
      </c>
      <c r="D731" s="49">
        <v>8</v>
      </c>
      <c r="E731" s="61">
        <v>17838352</v>
      </c>
      <c r="F731" s="50">
        <v>0</v>
      </c>
      <c r="G731" s="50">
        <v>0</v>
      </c>
      <c r="H731" s="61">
        <v>12018738</v>
      </c>
      <c r="I731" s="61">
        <v>216436</v>
      </c>
      <c r="J731" s="51">
        <v>2506134</v>
      </c>
      <c r="K731" s="61">
        <v>30073526</v>
      </c>
      <c r="L731" s="61">
        <v>32579660</v>
      </c>
      <c r="M731" s="118"/>
      <c r="N731" s="120">
        <v>30073526</v>
      </c>
      <c r="O731" s="120">
        <v>18054788</v>
      </c>
      <c r="P731" s="120">
        <v>1554438</v>
      </c>
      <c r="Q731" s="120">
        <v>35829515</v>
      </c>
      <c r="R731" s="120">
        <v>33323381</v>
      </c>
      <c r="S731" s="47"/>
    </row>
    <row r="732" spans="1:19" ht="12.75" customHeight="1" x14ac:dyDescent="0.2">
      <c r="A732" s="494">
        <v>43160</v>
      </c>
      <c r="B732" s="494">
        <v>43190</v>
      </c>
      <c r="C732" s="53" t="s">
        <v>3</v>
      </c>
      <c r="D732" s="54">
        <v>9</v>
      </c>
      <c r="E732" s="44">
        <v>10599.58</v>
      </c>
      <c r="F732" s="44">
        <v>0</v>
      </c>
      <c r="G732" s="44">
        <v>0</v>
      </c>
      <c r="H732" s="44">
        <v>6207.16</v>
      </c>
      <c r="I732" s="44">
        <v>111.78</v>
      </c>
      <c r="J732" s="44">
        <v>1409.88</v>
      </c>
      <c r="K732" s="44">
        <v>16918.52</v>
      </c>
      <c r="L732" s="46">
        <v>18328.400000000001</v>
      </c>
      <c r="M732" s="117"/>
      <c r="N732" s="119">
        <v>16918.52</v>
      </c>
      <c r="O732" s="119">
        <v>10711.36</v>
      </c>
      <c r="P732" s="119">
        <v>802.8</v>
      </c>
      <c r="Q732" s="119">
        <v>20256.439999999999</v>
      </c>
      <c r="R732" s="119">
        <v>18846.560000000001</v>
      </c>
      <c r="S732" s="47"/>
    </row>
    <row r="733" spans="1:19" ht="9" customHeight="1" x14ac:dyDescent="0.2">
      <c r="A733" s="494"/>
      <c r="B733" s="494"/>
      <c r="C733" s="48" t="s">
        <v>4</v>
      </c>
      <c r="D733" s="49">
        <v>14</v>
      </c>
      <c r="E733" s="61">
        <v>20523649</v>
      </c>
      <c r="F733" s="50">
        <v>0</v>
      </c>
      <c r="G733" s="50">
        <v>0</v>
      </c>
      <c r="H733" s="61">
        <v>12018738</v>
      </c>
      <c r="I733" s="61">
        <v>216436</v>
      </c>
      <c r="J733" s="51">
        <v>2729908</v>
      </c>
      <c r="K733" s="61">
        <v>32758823</v>
      </c>
      <c r="L733" s="61">
        <v>35488731</v>
      </c>
      <c r="M733" s="118"/>
      <c r="N733" s="120">
        <v>32758823</v>
      </c>
      <c r="O733" s="120">
        <v>20740085</v>
      </c>
      <c r="P733" s="120">
        <v>1554438</v>
      </c>
      <c r="Q733" s="120">
        <v>39221937</v>
      </c>
      <c r="R733" s="120">
        <v>36492029</v>
      </c>
      <c r="S733" s="47"/>
    </row>
    <row r="734" spans="1:19" ht="12.75" customHeight="1" x14ac:dyDescent="0.2">
      <c r="A734" s="494"/>
      <c r="B734" s="494"/>
      <c r="C734" s="53" t="s">
        <v>3</v>
      </c>
      <c r="D734" s="54">
        <v>15</v>
      </c>
      <c r="E734" s="44">
        <v>11614.79</v>
      </c>
      <c r="F734" s="44">
        <v>0</v>
      </c>
      <c r="G734" s="44">
        <v>0</v>
      </c>
      <c r="H734" s="44">
        <v>6207.16</v>
      </c>
      <c r="I734" s="44">
        <v>111.78</v>
      </c>
      <c r="J734" s="44">
        <v>1494.48</v>
      </c>
      <c r="K734" s="44">
        <v>17933.73</v>
      </c>
      <c r="L734" s="46">
        <v>19428.21</v>
      </c>
      <c r="M734" s="117"/>
      <c r="N734" s="119">
        <v>17933.73</v>
      </c>
      <c r="O734" s="119">
        <v>11726.57</v>
      </c>
      <c r="P734" s="119">
        <v>802.8</v>
      </c>
      <c r="Q734" s="119">
        <v>21538.99</v>
      </c>
      <c r="R734" s="119">
        <v>20044.509999999998</v>
      </c>
      <c r="S734" s="47"/>
    </row>
    <row r="735" spans="1:19" ht="9" customHeight="1" x14ac:dyDescent="0.2">
      <c r="A735" s="494"/>
      <c r="B735" s="494"/>
      <c r="C735" s="48" t="s">
        <v>4</v>
      </c>
      <c r="D735" s="49">
        <v>20</v>
      </c>
      <c r="E735" s="61">
        <v>22489369</v>
      </c>
      <c r="F735" s="50">
        <v>0</v>
      </c>
      <c r="G735" s="50">
        <v>0</v>
      </c>
      <c r="H735" s="61">
        <v>12018738</v>
      </c>
      <c r="I735" s="61">
        <v>216436</v>
      </c>
      <c r="J735" s="51">
        <v>2893717</v>
      </c>
      <c r="K735" s="61">
        <v>34724543</v>
      </c>
      <c r="L735" s="61">
        <v>37618260</v>
      </c>
      <c r="M735" s="118"/>
      <c r="N735" s="120">
        <v>34724543</v>
      </c>
      <c r="O735" s="120">
        <v>22705806</v>
      </c>
      <c r="P735" s="120">
        <v>1554438</v>
      </c>
      <c r="Q735" s="120">
        <v>41705300</v>
      </c>
      <c r="R735" s="120">
        <v>38811583</v>
      </c>
      <c r="S735" s="47"/>
    </row>
    <row r="736" spans="1:19" ht="12.75" customHeight="1" x14ac:dyDescent="0.2">
      <c r="A736" s="494"/>
      <c r="B736" s="494"/>
      <c r="C736" s="53" t="s">
        <v>3</v>
      </c>
      <c r="D736" s="54">
        <v>21</v>
      </c>
      <c r="E736" s="44">
        <v>12602.85</v>
      </c>
      <c r="F736" s="44">
        <v>0</v>
      </c>
      <c r="G736" s="44">
        <v>0</v>
      </c>
      <c r="H736" s="44">
        <v>6207.16</v>
      </c>
      <c r="I736" s="44">
        <v>111.78</v>
      </c>
      <c r="J736" s="44">
        <v>1576.82</v>
      </c>
      <c r="K736" s="44">
        <v>18921.79</v>
      </c>
      <c r="L736" s="46">
        <v>20498.61</v>
      </c>
      <c r="M736" s="117"/>
      <c r="N736" s="119">
        <v>18921.79</v>
      </c>
      <c r="O736" s="119">
        <v>12714.63</v>
      </c>
      <c r="P736" s="119">
        <v>802.8</v>
      </c>
      <c r="Q736" s="119">
        <v>22787.24</v>
      </c>
      <c r="R736" s="119">
        <v>21210.42</v>
      </c>
      <c r="S736" s="47"/>
    </row>
    <row r="737" spans="1:19" ht="9" customHeight="1" x14ac:dyDescent="0.2">
      <c r="A737" s="494"/>
      <c r="B737" s="494"/>
      <c r="C737" s="48" t="s">
        <v>4</v>
      </c>
      <c r="D737" s="49">
        <v>27</v>
      </c>
      <c r="E737" s="61">
        <v>24402520</v>
      </c>
      <c r="F737" s="50">
        <v>0</v>
      </c>
      <c r="G737" s="50">
        <v>0</v>
      </c>
      <c r="H737" s="61">
        <v>12018738</v>
      </c>
      <c r="I737" s="61">
        <v>216436</v>
      </c>
      <c r="J737" s="51">
        <v>3053149</v>
      </c>
      <c r="K737" s="61">
        <v>36637694</v>
      </c>
      <c r="L737" s="61">
        <v>39690844</v>
      </c>
      <c r="M737" s="118"/>
      <c r="N737" s="120">
        <v>36637694</v>
      </c>
      <c r="O737" s="120">
        <v>24618957</v>
      </c>
      <c r="P737" s="120">
        <v>1554438</v>
      </c>
      <c r="Q737" s="120">
        <v>44122249</v>
      </c>
      <c r="R737" s="120">
        <v>41069100</v>
      </c>
      <c r="S737" s="47"/>
    </row>
    <row r="738" spans="1:19" ht="12.75" customHeight="1" x14ac:dyDescent="0.2">
      <c r="A738" s="494"/>
      <c r="B738" s="494"/>
      <c r="C738" s="53" t="s">
        <v>3</v>
      </c>
      <c r="D738" s="54">
        <v>28</v>
      </c>
      <c r="E738" s="44">
        <v>13354.14</v>
      </c>
      <c r="F738" s="44">
        <v>0</v>
      </c>
      <c r="G738" s="44">
        <v>0</v>
      </c>
      <c r="H738" s="44">
        <v>6207.16</v>
      </c>
      <c r="I738" s="44">
        <v>111.78</v>
      </c>
      <c r="J738" s="44">
        <v>1639.42</v>
      </c>
      <c r="K738" s="44">
        <v>19673.080000000002</v>
      </c>
      <c r="L738" s="46">
        <v>21312.5</v>
      </c>
      <c r="M738" s="117"/>
      <c r="N738" s="119">
        <v>19673.080000000002</v>
      </c>
      <c r="O738" s="119">
        <v>13465.92</v>
      </c>
      <c r="P738" s="119">
        <v>802.8</v>
      </c>
      <c r="Q738" s="119">
        <v>23736.37</v>
      </c>
      <c r="R738" s="119">
        <v>22096.95</v>
      </c>
      <c r="S738" s="47"/>
    </row>
    <row r="739" spans="1:19" ht="9" customHeight="1" x14ac:dyDescent="0.2">
      <c r="A739" s="494"/>
      <c r="B739" s="494"/>
      <c r="C739" s="48" t="s">
        <v>4</v>
      </c>
      <c r="D739" s="49">
        <v>34</v>
      </c>
      <c r="E739" s="61">
        <v>25857221</v>
      </c>
      <c r="F739" s="50">
        <v>0</v>
      </c>
      <c r="G739" s="50">
        <v>0</v>
      </c>
      <c r="H739" s="61">
        <v>12018738</v>
      </c>
      <c r="I739" s="61">
        <v>216436</v>
      </c>
      <c r="J739" s="51">
        <v>3174360</v>
      </c>
      <c r="K739" s="61">
        <v>38092395</v>
      </c>
      <c r="L739" s="61">
        <v>41266754</v>
      </c>
      <c r="M739" s="118"/>
      <c r="N739" s="120">
        <v>38092395</v>
      </c>
      <c r="O739" s="120">
        <v>26073657</v>
      </c>
      <c r="P739" s="120">
        <v>1554438</v>
      </c>
      <c r="Q739" s="120">
        <v>45960021</v>
      </c>
      <c r="R739" s="120">
        <v>42785661</v>
      </c>
      <c r="S739" s="47"/>
    </row>
    <row r="740" spans="1:19" ht="12.75" customHeight="1" x14ac:dyDescent="0.2">
      <c r="A740" s="494"/>
      <c r="B740" s="494"/>
      <c r="C740" s="53" t="s">
        <v>3</v>
      </c>
      <c r="D740" s="54">
        <v>35</v>
      </c>
      <c r="E740" s="44">
        <v>13887.95</v>
      </c>
      <c r="F740" s="44">
        <v>0</v>
      </c>
      <c r="G740" s="44">
        <v>0</v>
      </c>
      <c r="H740" s="44">
        <v>6207.16</v>
      </c>
      <c r="I740" s="44">
        <v>111.78</v>
      </c>
      <c r="J740" s="44">
        <v>1683.91</v>
      </c>
      <c r="K740" s="44">
        <v>20206.89</v>
      </c>
      <c r="L740" s="46">
        <v>21890.799999999999</v>
      </c>
      <c r="M740" s="117"/>
      <c r="N740" s="119">
        <v>20206.89</v>
      </c>
      <c r="O740" s="119">
        <v>13999.73</v>
      </c>
      <c r="P740" s="119">
        <v>802.8</v>
      </c>
      <c r="Q740" s="119">
        <v>24410.75</v>
      </c>
      <c r="R740" s="119">
        <v>22726.84</v>
      </c>
      <c r="S740" s="47"/>
    </row>
    <row r="741" spans="1:19" ht="9" customHeight="1" x14ac:dyDescent="0.2">
      <c r="A741" s="495"/>
      <c r="B741" s="495"/>
      <c r="C741" s="58" t="s">
        <v>4</v>
      </c>
      <c r="D741" s="59"/>
      <c r="E741" s="61">
        <v>26890821</v>
      </c>
      <c r="F741" s="61">
        <v>0</v>
      </c>
      <c r="G741" s="61">
        <v>0</v>
      </c>
      <c r="H741" s="61">
        <v>12018738</v>
      </c>
      <c r="I741" s="61">
        <v>216436</v>
      </c>
      <c r="J741" s="61">
        <v>3260504</v>
      </c>
      <c r="K741" s="61">
        <v>39125995</v>
      </c>
      <c r="L741" s="61">
        <v>42386499</v>
      </c>
      <c r="M741" s="118"/>
      <c r="N741" s="123">
        <v>39125995</v>
      </c>
      <c r="O741" s="123">
        <v>27107257</v>
      </c>
      <c r="P741" s="120">
        <v>1554438</v>
      </c>
      <c r="Q741" s="123">
        <v>47265803</v>
      </c>
      <c r="R741" s="120">
        <v>44005298</v>
      </c>
      <c r="S741" s="47"/>
    </row>
    <row r="742" spans="1:19" ht="12.75" customHeight="1" x14ac:dyDescent="0.2">
      <c r="A742" s="492">
        <v>43191</v>
      </c>
      <c r="B742" s="492">
        <v>43465</v>
      </c>
      <c r="C742" s="42" t="s">
        <v>3</v>
      </c>
      <c r="D742" s="43">
        <v>0</v>
      </c>
      <c r="E742" s="44">
        <v>9324.52</v>
      </c>
      <c r="F742" s="44">
        <v>0</v>
      </c>
      <c r="G742" s="44"/>
      <c r="H742" s="44">
        <v>6207.16</v>
      </c>
      <c r="I742" s="44"/>
      <c r="J742" s="44">
        <v>1294.31</v>
      </c>
      <c r="K742" s="44">
        <v>15531.68</v>
      </c>
      <c r="L742" s="46">
        <v>16825.990000000002</v>
      </c>
      <c r="M742" s="117"/>
      <c r="N742" s="119">
        <v>15531.68</v>
      </c>
      <c r="O742" s="119">
        <v>9324.52</v>
      </c>
      <c r="P742" s="119">
        <v>802.8</v>
      </c>
      <c r="Q742" s="119">
        <v>18504.400000000001</v>
      </c>
      <c r="R742" s="119">
        <v>17210.09</v>
      </c>
      <c r="S742" s="47"/>
    </row>
    <row r="743" spans="1:19" ht="9" customHeight="1" x14ac:dyDescent="0.2">
      <c r="A743" s="493"/>
      <c r="B743" s="493"/>
      <c r="C743" s="48" t="s">
        <v>4</v>
      </c>
      <c r="D743" s="49">
        <v>8</v>
      </c>
      <c r="E743" s="61">
        <v>18054788</v>
      </c>
      <c r="F743" s="50">
        <v>0</v>
      </c>
      <c r="G743" s="50">
        <v>0</v>
      </c>
      <c r="H743" s="61">
        <v>12018738</v>
      </c>
      <c r="I743" s="61"/>
      <c r="J743" s="51">
        <v>2506134</v>
      </c>
      <c r="K743" s="61">
        <v>30073526</v>
      </c>
      <c r="L743" s="61">
        <v>32579660</v>
      </c>
      <c r="M743" s="118"/>
      <c r="N743" s="120">
        <v>30073526</v>
      </c>
      <c r="O743" s="120">
        <v>18054788</v>
      </c>
      <c r="P743" s="120">
        <v>1554438</v>
      </c>
      <c r="Q743" s="120">
        <v>35829515</v>
      </c>
      <c r="R743" s="120">
        <v>33323381</v>
      </c>
      <c r="S743" s="47"/>
    </row>
    <row r="744" spans="1:19" ht="12.75" customHeight="1" x14ac:dyDescent="0.2">
      <c r="A744" s="494">
        <v>43191</v>
      </c>
      <c r="B744" s="494">
        <f>B742</f>
        <v>43465</v>
      </c>
      <c r="C744" s="53" t="s">
        <v>3</v>
      </c>
      <c r="D744" s="54">
        <v>9</v>
      </c>
      <c r="E744" s="44">
        <v>10711.36</v>
      </c>
      <c r="F744" s="44">
        <v>0</v>
      </c>
      <c r="G744" s="44">
        <v>0</v>
      </c>
      <c r="H744" s="44">
        <v>6207.16</v>
      </c>
      <c r="I744" s="44"/>
      <c r="J744" s="44">
        <v>1409.88</v>
      </c>
      <c r="K744" s="44">
        <v>16918.52</v>
      </c>
      <c r="L744" s="46">
        <v>18328.400000000001</v>
      </c>
      <c r="M744" s="117"/>
      <c r="N744" s="119">
        <v>16918.52</v>
      </c>
      <c r="O744" s="119">
        <v>10711.36</v>
      </c>
      <c r="P744" s="119">
        <v>802.8</v>
      </c>
      <c r="Q744" s="119">
        <v>20256.439999999999</v>
      </c>
      <c r="R744" s="119">
        <v>18846.560000000001</v>
      </c>
      <c r="S744" s="47"/>
    </row>
    <row r="745" spans="1:19" ht="9" customHeight="1" x14ac:dyDescent="0.2">
      <c r="A745" s="494"/>
      <c r="B745" s="494"/>
      <c r="C745" s="48" t="s">
        <v>4</v>
      </c>
      <c r="D745" s="49">
        <v>14</v>
      </c>
      <c r="E745" s="61">
        <v>20740085</v>
      </c>
      <c r="F745" s="50">
        <v>0</v>
      </c>
      <c r="G745" s="50">
        <v>0</v>
      </c>
      <c r="H745" s="61">
        <v>12018738</v>
      </c>
      <c r="I745" s="61"/>
      <c r="J745" s="51">
        <v>2729908</v>
      </c>
      <c r="K745" s="61">
        <v>32758823</v>
      </c>
      <c r="L745" s="61">
        <v>35488731</v>
      </c>
      <c r="M745" s="118"/>
      <c r="N745" s="120">
        <v>32758823</v>
      </c>
      <c r="O745" s="120">
        <v>20740085</v>
      </c>
      <c r="P745" s="120">
        <v>1554438</v>
      </c>
      <c r="Q745" s="120">
        <v>39221937</v>
      </c>
      <c r="R745" s="120">
        <v>36492029</v>
      </c>
      <c r="S745" s="47"/>
    </row>
    <row r="746" spans="1:19" ht="12.75" customHeight="1" x14ac:dyDescent="0.2">
      <c r="A746" s="494"/>
      <c r="B746" s="494"/>
      <c r="C746" s="53" t="s">
        <v>3</v>
      </c>
      <c r="D746" s="54">
        <v>15</v>
      </c>
      <c r="E746" s="44">
        <v>11726.57</v>
      </c>
      <c r="F746" s="44">
        <v>0</v>
      </c>
      <c r="G746" s="44">
        <v>0</v>
      </c>
      <c r="H746" s="44">
        <v>6207.16</v>
      </c>
      <c r="I746" s="44"/>
      <c r="J746" s="44">
        <v>1494.48</v>
      </c>
      <c r="K746" s="44">
        <v>17933.73</v>
      </c>
      <c r="L746" s="46">
        <v>19428.21</v>
      </c>
      <c r="M746" s="117"/>
      <c r="N746" s="119">
        <v>17933.73</v>
      </c>
      <c r="O746" s="119">
        <v>11726.57</v>
      </c>
      <c r="P746" s="119">
        <v>802.8</v>
      </c>
      <c r="Q746" s="119">
        <v>21538.99</v>
      </c>
      <c r="R746" s="119">
        <v>20044.509999999998</v>
      </c>
      <c r="S746" s="47"/>
    </row>
    <row r="747" spans="1:19" ht="9" customHeight="1" x14ac:dyDescent="0.2">
      <c r="A747" s="494"/>
      <c r="B747" s="494"/>
      <c r="C747" s="48" t="s">
        <v>4</v>
      </c>
      <c r="D747" s="49">
        <v>20</v>
      </c>
      <c r="E747" s="61">
        <v>22705806</v>
      </c>
      <c r="F747" s="50">
        <v>0</v>
      </c>
      <c r="G747" s="50">
        <v>0</v>
      </c>
      <c r="H747" s="61">
        <v>12018738</v>
      </c>
      <c r="I747" s="61"/>
      <c r="J747" s="51">
        <v>2893717</v>
      </c>
      <c r="K747" s="61">
        <v>34724543</v>
      </c>
      <c r="L747" s="61">
        <v>37618260</v>
      </c>
      <c r="M747" s="118"/>
      <c r="N747" s="120">
        <v>34724543</v>
      </c>
      <c r="O747" s="120">
        <v>22705806</v>
      </c>
      <c r="P747" s="120">
        <v>1554438</v>
      </c>
      <c r="Q747" s="120">
        <v>41705300</v>
      </c>
      <c r="R747" s="120">
        <v>38811583</v>
      </c>
      <c r="S747" s="47"/>
    </row>
    <row r="748" spans="1:19" ht="12.75" customHeight="1" x14ac:dyDescent="0.2">
      <c r="A748" s="494"/>
      <c r="B748" s="494"/>
      <c r="C748" s="53" t="s">
        <v>3</v>
      </c>
      <c r="D748" s="54">
        <v>21</v>
      </c>
      <c r="E748" s="44">
        <v>12714.63</v>
      </c>
      <c r="F748" s="44">
        <v>0</v>
      </c>
      <c r="G748" s="44">
        <v>0</v>
      </c>
      <c r="H748" s="44">
        <v>6207.16</v>
      </c>
      <c r="I748" s="44"/>
      <c r="J748" s="44">
        <v>1576.82</v>
      </c>
      <c r="K748" s="44">
        <v>18921.79</v>
      </c>
      <c r="L748" s="46">
        <v>20498.61</v>
      </c>
      <c r="M748" s="117"/>
      <c r="N748" s="119">
        <v>18921.79</v>
      </c>
      <c r="O748" s="119">
        <v>12714.63</v>
      </c>
      <c r="P748" s="119">
        <v>802.8</v>
      </c>
      <c r="Q748" s="119">
        <v>22787.24</v>
      </c>
      <c r="R748" s="119">
        <v>21210.42</v>
      </c>
      <c r="S748" s="47"/>
    </row>
    <row r="749" spans="1:19" ht="9" customHeight="1" x14ac:dyDescent="0.2">
      <c r="A749" s="494"/>
      <c r="B749" s="494"/>
      <c r="C749" s="48" t="s">
        <v>4</v>
      </c>
      <c r="D749" s="49">
        <v>27</v>
      </c>
      <c r="E749" s="61">
        <v>24618957</v>
      </c>
      <c r="F749" s="50">
        <v>0</v>
      </c>
      <c r="G749" s="50">
        <v>0</v>
      </c>
      <c r="H749" s="61">
        <v>12018738</v>
      </c>
      <c r="I749" s="61"/>
      <c r="J749" s="51">
        <v>3053149</v>
      </c>
      <c r="K749" s="61">
        <v>36637694</v>
      </c>
      <c r="L749" s="61">
        <v>39690844</v>
      </c>
      <c r="M749" s="118"/>
      <c r="N749" s="120">
        <v>36637694</v>
      </c>
      <c r="O749" s="120">
        <v>24618957</v>
      </c>
      <c r="P749" s="120">
        <v>1554438</v>
      </c>
      <c r="Q749" s="120">
        <v>44122249</v>
      </c>
      <c r="R749" s="120">
        <v>41069100</v>
      </c>
      <c r="S749" s="47"/>
    </row>
    <row r="750" spans="1:19" ht="12.75" customHeight="1" x14ac:dyDescent="0.2">
      <c r="A750" s="494"/>
      <c r="B750" s="494"/>
      <c r="C750" s="53" t="s">
        <v>3</v>
      </c>
      <c r="D750" s="54">
        <v>28</v>
      </c>
      <c r="E750" s="44">
        <v>13465.92</v>
      </c>
      <c r="F750" s="44">
        <v>0</v>
      </c>
      <c r="G750" s="44">
        <v>0</v>
      </c>
      <c r="H750" s="44">
        <v>6207.16</v>
      </c>
      <c r="I750" s="44"/>
      <c r="J750" s="44">
        <v>1639.42</v>
      </c>
      <c r="K750" s="44">
        <v>19673.080000000002</v>
      </c>
      <c r="L750" s="46">
        <v>21312.5</v>
      </c>
      <c r="M750" s="117"/>
      <c r="N750" s="119">
        <v>19673.080000000002</v>
      </c>
      <c r="O750" s="119">
        <v>13465.92</v>
      </c>
      <c r="P750" s="119">
        <v>802.8</v>
      </c>
      <c r="Q750" s="119">
        <v>23736.37</v>
      </c>
      <c r="R750" s="119">
        <v>22096.95</v>
      </c>
      <c r="S750" s="47"/>
    </row>
    <row r="751" spans="1:19" ht="9" customHeight="1" x14ac:dyDescent="0.2">
      <c r="A751" s="494"/>
      <c r="B751" s="494"/>
      <c r="C751" s="48" t="s">
        <v>4</v>
      </c>
      <c r="D751" s="49">
        <v>34</v>
      </c>
      <c r="E751" s="61">
        <v>26073657</v>
      </c>
      <c r="F751" s="50">
        <v>0</v>
      </c>
      <c r="G751" s="50">
        <v>0</v>
      </c>
      <c r="H751" s="61">
        <v>12018738</v>
      </c>
      <c r="I751" s="61"/>
      <c r="J751" s="51">
        <v>3174360</v>
      </c>
      <c r="K751" s="61">
        <v>38092395</v>
      </c>
      <c r="L751" s="61">
        <v>41266754</v>
      </c>
      <c r="M751" s="118"/>
      <c r="N751" s="120">
        <v>38092395</v>
      </c>
      <c r="O751" s="120">
        <v>26073657</v>
      </c>
      <c r="P751" s="120">
        <v>1554438</v>
      </c>
      <c r="Q751" s="120">
        <v>45960021</v>
      </c>
      <c r="R751" s="120">
        <v>42785661</v>
      </c>
      <c r="S751" s="47"/>
    </row>
    <row r="752" spans="1:19" ht="12.75" customHeight="1" x14ac:dyDescent="0.2">
      <c r="A752" s="494"/>
      <c r="B752" s="494"/>
      <c r="C752" s="53" t="s">
        <v>3</v>
      </c>
      <c r="D752" s="54">
        <v>35</v>
      </c>
      <c r="E752" s="44">
        <v>13999.73</v>
      </c>
      <c r="F752" s="44">
        <v>0</v>
      </c>
      <c r="G752" s="44">
        <v>0</v>
      </c>
      <c r="H752" s="44">
        <v>6207.16</v>
      </c>
      <c r="I752" s="44"/>
      <c r="J752" s="44">
        <v>1683.91</v>
      </c>
      <c r="K752" s="44">
        <v>20206.89</v>
      </c>
      <c r="L752" s="46">
        <v>21890.799999999999</v>
      </c>
      <c r="M752" s="117"/>
      <c r="N752" s="119">
        <v>20206.89</v>
      </c>
      <c r="O752" s="119">
        <v>13999.73</v>
      </c>
      <c r="P752" s="119">
        <v>802.8</v>
      </c>
      <c r="Q752" s="119">
        <v>24410.75</v>
      </c>
      <c r="R752" s="119">
        <v>22726.84</v>
      </c>
      <c r="S752" s="47"/>
    </row>
    <row r="753" spans="1:19" ht="9" customHeight="1" x14ac:dyDescent="0.2">
      <c r="A753" s="495"/>
      <c r="B753" s="495"/>
      <c r="C753" s="58" t="s">
        <v>4</v>
      </c>
      <c r="D753" s="59"/>
      <c r="E753" s="61">
        <v>27107257</v>
      </c>
      <c r="F753" s="61">
        <v>0</v>
      </c>
      <c r="G753" s="61">
        <v>0</v>
      </c>
      <c r="H753" s="61">
        <v>12018738</v>
      </c>
      <c r="I753" s="61"/>
      <c r="J753" s="61">
        <v>3260504</v>
      </c>
      <c r="K753" s="61">
        <v>39125995</v>
      </c>
      <c r="L753" s="61">
        <v>42386499</v>
      </c>
      <c r="M753" s="118"/>
      <c r="N753" s="123">
        <v>39125995</v>
      </c>
      <c r="O753" s="123">
        <v>27107257</v>
      </c>
      <c r="P753" s="123">
        <v>1554438</v>
      </c>
      <c r="Q753" s="123">
        <v>47265803</v>
      </c>
      <c r="R753" s="120">
        <v>44005298</v>
      </c>
      <c r="S753" s="47"/>
    </row>
    <row r="754" spans="1:19" ht="12.75" customHeight="1" x14ac:dyDescent="0.2">
      <c r="A754" s="492">
        <f>B742+1</f>
        <v>43466</v>
      </c>
      <c r="B754" s="492">
        <v>43830</v>
      </c>
      <c r="C754" s="42" t="s">
        <v>3</v>
      </c>
      <c r="D754" s="43">
        <v>0</v>
      </c>
      <c r="E754" s="44">
        <v>9468.56</v>
      </c>
      <c r="F754" s="44"/>
      <c r="G754" s="44"/>
      <c r="H754" s="44">
        <v>6207.16</v>
      </c>
      <c r="I754" s="44"/>
      <c r="J754" s="44">
        <f>K754/12</f>
        <v>1306.31</v>
      </c>
      <c r="K754" s="44">
        <f>SUM(E754:I754)</f>
        <v>15675.72</v>
      </c>
      <c r="L754" s="46">
        <f>SUM(E754:J754)</f>
        <v>16982.03</v>
      </c>
      <c r="M754" s="117"/>
      <c r="N754" s="119">
        <f>K754</f>
        <v>15675.72</v>
      </c>
      <c r="O754" s="119">
        <f>E754+F754+G754+I754</f>
        <v>9468.56</v>
      </c>
      <c r="P754" s="119">
        <v>802.8</v>
      </c>
      <c r="Q754" s="119">
        <f>L754+(IF(P754&gt;O754*0.18,P754,O754*0.18))</f>
        <v>18686.37</v>
      </c>
      <c r="R754" s="119">
        <f>N754+O754*0.18</f>
        <v>17380.060000000001</v>
      </c>
      <c r="S754" s="47"/>
    </row>
    <row r="755" spans="1:19" ht="9" customHeight="1" x14ac:dyDescent="0.2">
      <c r="A755" s="493"/>
      <c r="B755" s="493"/>
      <c r="C755" s="48" t="s">
        <v>4</v>
      </c>
      <c r="D755" s="49">
        <v>8</v>
      </c>
      <c r="E755" s="50">
        <f t="shared" ref="E755:F769" si="0">E754*1936.27</f>
        <v>18333689</v>
      </c>
      <c r="F755" s="50">
        <f t="shared" si="0"/>
        <v>0</v>
      </c>
      <c r="G755" s="50">
        <f t="shared" ref="G755" si="1">G754*1936.27</f>
        <v>0</v>
      </c>
      <c r="H755" s="61">
        <f t="shared" ref="H755:I769" si="2">H754*1936.27</f>
        <v>12018738</v>
      </c>
      <c r="I755" s="61">
        <f t="shared" si="2"/>
        <v>0</v>
      </c>
      <c r="J755" s="51">
        <f t="shared" ref="J755" si="3">J754*1936.27</f>
        <v>2529369</v>
      </c>
      <c r="K755" s="51">
        <f t="shared" ref="K755" si="4">K754*1936.27</f>
        <v>30352426</v>
      </c>
      <c r="L755" s="61">
        <f t="shared" ref="L755" si="5">L754*1936.27</f>
        <v>32881795</v>
      </c>
      <c r="M755" s="118"/>
      <c r="N755" s="120">
        <f t="shared" ref="N755" si="6">N754*1936.27</f>
        <v>30352426</v>
      </c>
      <c r="O755" s="120">
        <f t="shared" ref="O755" si="7">O754*1936.27</f>
        <v>18333689</v>
      </c>
      <c r="P755" s="120">
        <f t="shared" ref="P755" si="8">P754*1936.27</f>
        <v>1554438</v>
      </c>
      <c r="Q755" s="120">
        <f t="shared" ref="Q755" si="9">Q754*1936.27</f>
        <v>36181858</v>
      </c>
      <c r="R755" s="120">
        <f t="shared" ref="R755" si="10">R754*1936.27</f>
        <v>33652489</v>
      </c>
      <c r="S755" s="47"/>
    </row>
    <row r="756" spans="1:19" ht="12.75" customHeight="1" x14ac:dyDescent="0.2">
      <c r="A756" s="494">
        <f>A754</f>
        <v>43466</v>
      </c>
      <c r="B756" s="494">
        <f>B754</f>
        <v>43830</v>
      </c>
      <c r="C756" s="53" t="s">
        <v>3</v>
      </c>
      <c r="D756" s="54">
        <v>9</v>
      </c>
      <c r="E756" s="44">
        <v>10868.61</v>
      </c>
      <c r="F756" s="44">
        <v>0</v>
      </c>
      <c r="G756" s="44"/>
      <c r="H756" s="44">
        <v>6207.16</v>
      </c>
      <c r="I756" s="44"/>
      <c r="J756" s="44">
        <f t="shared" ref="J756" si="11">K756/12</f>
        <v>1422.98</v>
      </c>
      <c r="K756" s="44">
        <f t="shared" ref="K756" si="12">SUM(E756:I756)</f>
        <v>17075.77</v>
      </c>
      <c r="L756" s="46">
        <f t="shared" ref="L756" si="13">SUM(E756:J756)</f>
        <v>18498.75</v>
      </c>
      <c r="M756" s="117"/>
      <c r="N756" s="119">
        <f t="shared" ref="N756" si="14">K756</f>
        <v>17075.77</v>
      </c>
      <c r="O756" s="119">
        <f t="shared" ref="O756" si="15">E756+F756+G756+I756</f>
        <v>10868.61</v>
      </c>
      <c r="P756" s="119">
        <v>802.8</v>
      </c>
      <c r="Q756" s="119">
        <f t="shared" ref="Q756" si="16">L756+(IF(P756&gt;O756*0.18,P756,O756*0.18))</f>
        <v>20455.099999999999</v>
      </c>
      <c r="R756" s="119">
        <f t="shared" ref="R756" si="17">N756+O756*0.18</f>
        <v>19032.12</v>
      </c>
      <c r="S756" s="47"/>
    </row>
    <row r="757" spans="1:19" ht="9" customHeight="1" x14ac:dyDescent="0.2">
      <c r="A757" s="494"/>
      <c r="B757" s="494"/>
      <c r="C757" s="48" t="s">
        <v>4</v>
      </c>
      <c r="D757" s="49">
        <v>14</v>
      </c>
      <c r="E757" s="50">
        <f t="shared" si="0"/>
        <v>21044563</v>
      </c>
      <c r="F757" s="50">
        <f t="shared" ref="F757" si="18">F756*1936.27</f>
        <v>0</v>
      </c>
      <c r="G757" s="50">
        <f t="shared" ref="G757" si="19">G756*1936.27</f>
        <v>0</v>
      </c>
      <c r="H757" s="61">
        <f t="shared" ref="H757" si="20">H756*1936.27</f>
        <v>12018738</v>
      </c>
      <c r="I757" s="61">
        <f t="shared" si="2"/>
        <v>0</v>
      </c>
      <c r="J757" s="51">
        <f t="shared" ref="J757" si="21">J756*1936.27</f>
        <v>2755273</v>
      </c>
      <c r="K757" s="51">
        <f t="shared" ref="K757" si="22">K756*1936.27</f>
        <v>33063301</v>
      </c>
      <c r="L757" s="61">
        <f t="shared" ref="L757" si="23">L756*1936.27</f>
        <v>35818575</v>
      </c>
      <c r="M757" s="118"/>
      <c r="N757" s="120">
        <f t="shared" ref="N757" si="24">N756*1936.27</f>
        <v>33063301</v>
      </c>
      <c r="O757" s="120">
        <f t="shared" ref="O757" si="25">O756*1936.27</f>
        <v>21044563</v>
      </c>
      <c r="P757" s="120">
        <f t="shared" ref="P757" si="26">P756*1936.27</f>
        <v>1554438</v>
      </c>
      <c r="Q757" s="120">
        <f t="shared" ref="Q757" si="27">Q756*1936.27</f>
        <v>39606596</v>
      </c>
      <c r="R757" s="120">
        <f t="shared" ref="R757" si="28">R756*1936.27</f>
        <v>36851323</v>
      </c>
      <c r="S757" s="47"/>
    </row>
    <row r="758" spans="1:19" ht="12.75" customHeight="1" x14ac:dyDescent="0.2">
      <c r="A758" s="494"/>
      <c r="B758" s="494"/>
      <c r="C758" s="53" t="s">
        <v>3</v>
      </c>
      <c r="D758" s="54">
        <v>15</v>
      </c>
      <c r="E758" s="44">
        <v>11893.34</v>
      </c>
      <c r="F758" s="44">
        <v>0</v>
      </c>
      <c r="G758" s="44"/>
      <c r="H758" s="44">
        <v>6207.16</v>
      </c>
      <c r="I758" s="44"/>
      <c r="J758" s="44">
        <f t="shared" ref="J758" si="29">K758/12</f>
        <v>1508.38</v>
      </c>
      <c r="K758" s="44">
        <f t="shared" ref="K758" si="30">SUM(E758:I758)</f>
        <v>18100.5</v>
      </c>
      <c r="L758" s="46">
        <f t="shared" ref="L758" si="31">SUM(E758:J758)</f>
        <v>19608.88</v>
      </c>
      <c r="M758" s="117"/>
      <c r="N758" s="119">
        <f t="shared" ref="N758" si="32">K758</f>
        <v>18100.5</v>
      </c>
      <c r="O758" s="119">
        <f t="shared" ref="O758" si="33">E758+F758+G758+I758</f>
        <v>11893.34</v>
      </c>
      <c r="P758" s="119">
        <v>802.8</v>
      </c>
      <c r="Q758" s="119">
        <f t="shared" ref="Q758" si="34">L758+(IF(P758&gt;O758*0.18,P758,O758*0.18))</f>
        <v>21749.68</v>
      </c>
      <c r="R758" s="119">
        <f t="shared" ref="R758" si="35">N758+O758*0.18</f>
        <v>20241.3</v>
      </c>
      <c r="S758" s="47"/>
    </row>
    <row r="759" spans="1:19" ht="9" customHeight="1" x14ac:dyDescent="0.2">
      <c r="A759" s="494"/>
      <c r="B759" s="494"/>
      <c r="C759" s="48" t="s">
        <v>4</v>
      </c>
      <c r="D759" s="49">
        <v>20</v>
      </c>
      <c r="E759" s="50">
        <f t="shared" si="0"/>
        <v>23028717</v>
      </c>
      <c r="F759" s="50">
        <f t="shared" ref="F759" si="36">F758*1936.27</f>
        <v>0</v>
      </c>
      <c r="G759" s="50">
        <f t="shared" ref="G759" si="37">G758*1936.27</f>
        <v>0</v>
      </c>
      <c r="H759" s="61">
        <f t="shared" ref="H759" si="38">H758*1936.27</f>
        <v>12018738</v>
      </c>
      <c r="I759" s="61">
        <f t="shared" si="2"/>
        <v>0</v>
      </c>
      <c r="J759" s="51">
        <f t="shared" ref="J759" si="39">J758*1936.27</f>
        <v>2920631</v>
      </c>
      <c r="K759" s="51">
        <f t="shared" ref="K759" si="40">K758*1936.27</f>
        <v>35047455</v>
      </c>
      <c r="L759" s="61">
        <f t="shared" ref="L759" si="41">L758*1936.27</f>
        <v>37968086</v>
      </c>
      <c r="M759" s="118"/>
      <c r="N759" s="120">
        <f t="shared" ref="N759" si="42">N758*1936.27</f>
        <v>35047455</v>
      </c>
      <c r="O759" s="120">
        <f t="shared" ref="O759" si="43">O758*1936.27</f>
        <v>23028717</v>
      </c>
      <c r="P759" s="120">
        <f t="shared" ref="P759" si="44">P758*1936.27</f>
        <v>1554438</v>
      </c>
      <c r="Q759" s="120">
        <f t="shared" ref="Q759" si="45">Q758*1936.27</f>
        <v>42113253</v>
      </c>
      <c r="R759" s="120">
        <f t="shared" ref="R759" si="46">R758*1936.27</f>
        <v>39192622</v>
      </c>
      <c r="S759" s="47"/>
    </row>
    <row r="760" spans="1:19" ht="12.75" customHeight="1" x14ac:dyDescent="0.2">
      <c r="A760" s="494"/>
      <c r="B760" s="494"/>
      <c r="C760" s="53" t="s">
        <v>3</v>
      </c>
      <c r="D760" s="54">
        <v>21</v>
      </c>
      <c r="E760" s="44">
        <v>12889.91</v>
      </c>
      <c r="F760" s="44">
        <v>0</v>
      </c>
      <c r="G760" s="44"/>
      <c r="H760" s="44">
        <v>6207.16</v>
      </c>
      <c r="I760" s="44"/>
      <c r="J760" s="44">
        <f t="shared" ref="J760" si="47">K760/12</f>
        <v>1591.42</v>
      </c>
      <c r="K760" s="44">
        <f t="shared" ref="K760" si="48">SUM(E760:I760)</f>
        <v>19097.07</v>
      </c>
      <c r="L760" s="46">
        <f t="shared" ref="L760" si="49">SUM(E760:J760)</f>
        <v>20688.490000000002</v>
      </c>
      <c r="M760" s="117"/>
      <c r="N760" s="119">
        <f t="shared" ref="N760" si="50">K760</f>
        <v>19097.07</v>
      </c>
      <c r="O760" s="119">
        <f t="shared" ref="O760" si="51">E760+F760+G760+I760</f>
        <v>12889.91</v>
      </c>
      <c r="P760" s="119">
        <v>802.8</v>
      </c>
      <c r="Q760" s="119">
        <f t="shared" ref="Q760" si="52">L760+(IF(P760&gt;O760*0.18,P760,O760*0.18))</f>
        <v>23008.67</v>
      </c>
      <c r="R760" s="119">
        <f t="shared" ref="R760" si="53">N760+O760*0.18</f>
        <v>21417.25</v>
      </c>
      <c r="S760" s="47"/>
    </row>
    <row r="761" spans="1:19" ht="9" customHeight="1" x14ac:dyDescent="0.2">
      <c r="A761" s="494"/>
      <c r="B761" s="494"/>
      <c r="C761" s="48" t="s">
        <v>4</v>
      </c>
      <c r="D761" s="49">
        <v>27</v>
      </c>
      <c r="E761" s="50">
        <f t="shared" si="0"/>
        <v>24958346</v>
      </c>
      <c r="F761" s="50">
        <f t="shared" ref="F761" si="54">F760*1936.27</f>
        <v>0</v>
      </c>
      <c r="G761" s="50">
        <f t="shared" ref="G761" si="55">G760*1936.27</f>
        <v>0</v>
      </c>
      <c r="H761" s="61">
        <f t="shared" ref="H761" si="56">H760*1936.27</f>
        <v>12018738</v>
      </c>
      <c r="I761" s="61">
        <f t="shared" si="2"/>
        <v>0</v>
      </c>
      <c r="J761" s="51">
        <f t="shared" ref="J761" si="57">J760*1936.27</f>
        <v>3081419</v>
      </c>
      <c r="K761" s="51">
        <f t="shared" ref="K761" si="58">K760*1936.27</f>
        <v>36977084</v>
      </c>
      <c r="L761" s="61">
        <f t="shared" ref="L761" si="59">L760*1936.27</f>
        <v>40058503</v>
      </c>
      <c r="M761" s="118"/>
      <c r="N761" s="120">
        <f t="shared" ref="N761" si="60">N760*1936.27</f>
        <v>36977084</v>
      </c>
      <c r="O761" s="120">
        <f t="shared" ref="O761" si="61">O760*1936.27</f>
        <v>24958346</v>
      </c>
      <c r="P761" s="120">
        <f t="shared" ref="P761" si="62">P760*1936.27</f>
        <v>1554438</v>
      </c>
      <c r="Q761" s="120">
        <f t="shared" ref="Q761" si="63">Q760*1936.27</f>
        <v>44550997</v>
      </c>
      <c r="R761" s="120">
        <f t="shared" ref="R761" si="64">R760*1936.27</f>
        <v>41469579</v>
      </c>
      <c r="S761" s="47"/>
    </row>
    <row r="762" spans="1:19" ht="12.75" customHeight="1" x14ac:dyDescent="0.2">
      <c r="A762" s="494"/>
      <c r="B762" s="494"/>
      <c r="C762" s="53" t="s">
        <v>3</v>
      </c>
      <c r="D762" s="54">
        <v>28</v>
      </c>
      <c r="E762" s="44">
        <v>13648.33</v>
      </c>
      <c r="F762" s="44">
        <v>0</v>
      </c>
      <c r="G762" s="44"/>
      <c r="H762" s="44">
        <v>6207.16</v>
      </c>
      <c r="I762" s="44"/>
      <c r="J762" s="44">
        <f t="shared" ref="J762" si="65">K762/12</f>
        <v>1654.62</v>
      </c>
      <c r="K762" s="44">
        <f t="shared" ref="K762" si="66">SUM(E762:I762)</f>
        <v>19855.490000000002</v>
      </c>
      <c r="L762" s="46">
        <f t="shared" ref="L762" si="67">SUM(E762:J762)</f>
        <v>21510.11</v>
      </c>
      <c r="M762" s="117"/>
      <c r="N762" s="119">
        <f t="shared" ref="N762" si="68">K762</f>
        <v>19855.490000000002</v>
      </c>
      <c r="O762" s="119">
        <f t="shared" ref="O762" si="69">E762+F762+G762+I762</f>
        <v>13648.33</v>
      </c>
      <c r="P762" s="119">
        <v>802.8</v>
      </c>
      <c r="Q762" s="119">
        <f t="shared" ref="Q762" si="70">L762+(IF(P762&gt;O762*0.18,P762,O762*0.18))</f>
        <v>23966.81</v>
      </c>
      <c r="R762" s="119">
        <f t="shared" ref="R762" si="71">N762+O762*0.18</f>
        <v>22312.19</v>
      </c>
      <c r="S762" s="47"/>
    </row>
    <row r="763" spans="1:19" ht="9" customHeight="1" x14ac:dyDescent="0.2">
      <c r="A763" s="494"/>
      <c r="B763" s="494"/>
      <c r="C763" s="48" t="s">
        <v>4</v>
      </c>
      <c r="D763" s="49">
        <v>34</v>
      </c>
      <c r="E763" s="50">
        <f t="shared" si="0"/>
        <v>26426852</v>
      </c>
      <c r="F763" s="50">
        <f t="shared" ref="F763" si="72">F762*1936.27</f>
        <v>0</v>
      </c>
      <c r="G763" s="50">
        <f t="shared" ref="G763" si="73">G762*1936.27</f>
        <v>0</v>
      </c>
      <c r="H763" s="61">
        <f t="shared" ref="H763" si="74">H762*1936.27</f>
        <v>12018738</v>
      </c>
      <c r="I763" s="61">
        <f t="shared" si="2"/>
        <v>0</v>
      </c>
      <c r="J763" s="51">
        <f t="shared" ref="J763" si="75">J762*1936.27</f>
        <v>3203791</v>
      </c>
      <c r="K763" s="51">
        <f t="shared" ref="K763" si="76">K762*1936.27</f>
        <v>38445590</v>
      </c>
      <c r="L763" s="61">
        <f t="shared" ref="L763" si="77">L762*1936.27</f>
        <v>41649381</v>
      </c>
      <c r="M763" s="118"/>
      <c r="N763" s="120">
        <f t="shared" ref="N763" si="78">N762*1936.27</f>
        <v>38445590</v>
      </c>
      <c r="O763" s="120">
        <f t="shared" ref="O763" si="79">O762*1936.27</f>
        <v>26426852</v>
      </c>
      <c r="P763" s="120">
        <f t="shared" ref="P763" si="80">P762*1936.27</f>
        <v>1554438</v>
      </c>
      <c r="Q763" s="120">
        <f t="shared" ref="Q763" si="81">Q762*1936.27</f>
        <v>46406215</v>
      </c>
      <c r="R763" s="120">
        <f t="shared" ref="R763" si="82">R762*1936.27</f>
        <v>43202424</v>
      </c>
      <c r="S763" s="47"/>
    </row>
    <row r="764" spans="1:19" ht="12.75" customHeight="1" x14ac:dyDescent="0.2">
      <c r="A764" s="494"/>
      <c r="B764" s="494"/>
      <c r="C764" s="53" t="s">
        <v>3</v>
      </c>
      <c r="D764" s="54">
        <v>35</v>
      </c>
      <c r="E764" s="44">
        <v>14186.91</v>
      </c>
      <c r="F764" s="44">
        <v>0</v>
      </c>
      <c r="G764" s="44"/>
      <c r="H764" s="44">
        <v>6207.16</v>
      </c>
      <c r="I764" s="44"/>
      <c r="J764" s="44">
        <f t="shared" ref="J764" si="83">K764/12</f>
        <v>1699.51</v>
      </c>
      <c r="K764" s="44">
        <f t="shared" ref="K764" si="84">SUM(E764:I764)</f>
        <v>20394.07</v>
      </c>
      <c r="L764" s="46">
        <f t="shared" ref="L764" si="85">SUM(E764:J764)</f>
        <v>22093.58</v>
      </c>
      <c r="M764" s="117"/>
      <c r="N764" s="119">
        <f t="shared" ref="N764" si="86">K764</f>
        <v>20394.07</v>
      </c>
      <c r="O764" s="119">
        <f t="shared" ref="O764" si="87">E764+F764+G764+I764</f>
        <v>14186.91</v>
      </c>
      <c r="P764" s="119">
        <v>802.8</v>
      </c>
      <c r="Q764" s="119">
        <f t="shared" ref="Q764" si="88">L764+(IF(P764&gt;O764*0.18,P764,O764*0.18))</f>
        <v>24647.22</v>
      </c>
      <c r="R764" s="119">
        <f t="shared" ref="R764" si="89">N764+O764*0.18</f>
        <v>22947.71</v>
      </c>
      <c r="S764" s="47"/>
    </row>
    <row r="765" spans="1:19" ht="9" customHeight="1" x14ac:dyDescent="0.2">
      <c r="A765" s="495"/>
      <c r="B765" s="495"/>
      <c r="C765" s="58" t="s">
        <v>4</v>
      </c>
      <c r="D765" s="59"/>
      <c r="E765" s="50">
        <f t="shared" si="0"/>
        <v>27469688</v>
      </c>
      <c r="F765" s="61">
        <f t="shared" ref="F765" si="90">F764*1936.27</f>
        <v>0</v>
      </c>
      <c r="G765" s="61">
        <f t="shared" ref="G765" si="91">G764*1936.27</f>
        <v>0</v>
      </c>
      <c r="H765" s="61">
        <f t="shared" ref="H765" si="92">H764*1936.27</f>
        <v>12018738</v>
      </c>
      <c r="I765" s="61">
        <f t="shared" si="2"/>
        <v>0</v>
      </c>
      <c r="J765" s="61">
        <f t="shared" ref="J765" si="93">J764*1936.27</f>
        <v>3290710</v>
      </c>
      <c r="K765" s="51">
        <f t="shared" ref="K765" si="94">K764*1936.27</f>
        <v>39488426</v>
      </c>
      <c r="L765" s="61">
        <f t="shared" ref="L765" si="95">L764*1936.27</f>
        <v>42779136</v>
      </c>
      <c r="M765" s="118"/>
      <c r="N765" s="123">
        <f t="shared" ref="N765" si="96">N764*1936.27</f>
        <v>39488426</v>
      </c>
      <c r="O765" s="120">
        <f t="shared" ref="O765" si="97">O764*1936.27</f>
        <v>27469688</v>
      </c>
      <c r="P765" s="123">
        <f t="shared" ref="P765" si="98">P764*1936.27</f>
        <v>1554438</v>
      </c>
      <c r="Q765" s="123">
        <f t="shared" ref="Q765" si="99">Q764*1936.27</f>
        <v>47723673</v>
      </c>
      <c r="R765" s="120">
        <f t="shared" ref="R765" si="100">R764*1936.27</f>
        <v>44432962</v>
      </c>
      <c r="S765" s="47"/>
    </row>
    <row r="766" spans="1:19" ht="12.75" customHeight="1" x14ac:dyDescent="0.2">
      <c r="A766" s="492">
        <f>B754+1</f>
        <v>43831</v>
      </c>
      <c r="B766" s="492">
        <v>44196</v>
      </c>
      <c r="C766" s="42" t="s">
        <v>3</v>
      </c>
      <c r="D766" s="43">
        <v>0</v>
      </c>
      <c r="E766" s="44">
        <v>9589.76</v>
      </c>
      <c r="F766" s="44">
        <v>0</v>
      </c>
      <c r="G766" s="44"/>
      <c r="H766" s="44">
        <v>6207.16</v>
      </c>
      <c r="I766" s="44"/>
      <c r="J766" s="44">
        <f t="shared" ref="J766" si="101">K766/12</f>
        <v>1316.41</v>
      </c>
      <c r="K766" s="44">
        <f t="shared" ref="K766" si="102">SUM(E766:I766)</f>
        <v>15796.92</v>
      </c>
      <c r="L766" s="46">
        <f t="shared" ref="L766" si="103">SUM(E766:J766)</f>
        <v>17113.330000000002</v>
      </c>
      <c r="M766" s="117"/>
      <c r="N766" s="119">
        <f t="shared" ref="N766" si="104">K766</f>
        <v>15796.92</v>
      </c>
      <c r="O766" s="119">
        <f t="shared" ref="O766" si="105">E766+F766+G766+I766</f>
        <v>9589.76</v>
      </c>
      <c r="P766" s="119">
        <v>802.8</v>
      </c>
      <c r="Q766" s="119">
        <f t="shared" ref="Q766" si="106">L766+(IF(P766&gt;O766*0.18,P766,O766*0.18))</f>
        <v>18839.490000000002</v>
      </c>
      <c r="R766" s="119">
        <f t="shared" ref="R766" si="107">N766+O766*0.18</f>
        <v>17523.080000000002</v>
      </c>
      <c r="S766" s="47"/>
    </row>
    <row r="767" spans="1:19" ht="9" customHeight="1" x14ac:dyDescent="0.2">
      <c r="A767" s="493"/>
      <c r="B767" s="493"/>
      <c r="C767" s="48" t="s">
        <v>4</v>
      </c>
      <c r="D767" s="49">
        <v>8</v>
      </c>
      <c r="E767" s="50">
        <f t="shared" si="0"/>
        <v>18568365</v>
      </c>
      <c r="F767" s="50">
        <f t="shared" ref="F767" si="108">F766*1936.27</f>
        <v>0</v>
      </c>
      <c r="G767" s="50">
        <f t="shared" ref="G767" si="109">G766*1936.27</f>
        <v>0</v>
      </c>
      <c r="H767" s="61">
        <f t="shared" ref="H767" si="110">H766*1936.27</f>
        <v>12018738</v>
      </c>
      <c r="I767" s="61">
        <f t="shared" si="2"/>
        <v>0</v>
      </c>
      <c r="J767" s="51">
        <f t="shared" ref="J767" si="111">J766*1936.27</f>
        <v>2548925</v>
      </c>
      <c r="K767" s="51">
        <f t="shared" ref="K767" si="112">K766*1936.27</f>
        <v>30587102</v>
      </c>
      <c r="L767" s="61">
        <f t="shared" ref="L767" si="113">L766*1936.27</f>
        <v>33136027</v>
      </c>
      <c r="M767" s="118"/>
      <c r="N767" s="120">
        <f t="shared" ref="N767" si="114">N766*1936.27</f>
        <v>30587102</v>
      </c>
      <c r="O767" s="120">
        <f t="shared" ref="O767" si="115">O766*1936.27</f>
        <v>18568365</v>
      </c>
      <c r="P767" s="120">
        <f t="shared" ref="P767" si="116">P766*1936.27</f>
        <v>1554438</v>
      </c>
      <c r="Q767" s="120">
        <f t="shared" ref="Q767" si="117">Q766*1936.27</f>
        <v>36478339</v>
      </c>
      <c r="R767" s="120">
        <f t="shared" ref="R767" si="118">R766*1936.27</f>
        <v>33929414</v>
      </c>
      <c r="S767" s="47"/>
    </row>
    <row r="768" spans="1:19" ht="12.75" customHeight="1" x14ac:dyDescent="0.2">
      <c r="A768" s="494">
        <f>A766</f>
        <v>43831</v>
      </c>
      <c r="B768" s="494">
        <f>B766</f>
        <v>44196</v>
      </c>
      <c r="C768" s="53" t="s">
        <v>3</v>
      </c>
      <c r="D768" s="54">
        <v>9</v>
      </c>
      <c r="E768" s="44">
        <v>11000.61</v>
      </c>
      <c r="F768" s="44">
        <v>0</v>
      </c>
      <c r="G768" s="44"/>
      <c r="H768" s="44">
        <v>6207.16</v>
      </c>
      <c r="I768" s="44"/>
      <c r="J768" s="44">
        <f t="shared" ref="J768" si="119">K768/12</f>
        <v>1433.98</v>
      </c>
      <c r="K768" s="44">
        <f t="shared" ref="K768" si="120">SUM(E768:I768)</f>
        <v>17207.77</v>
      </c>
      <c r="L768" s="46">
        <f t="shared" ref="L768" si="121">SUM(E768:J768)</f>
        <v>18641.75</v>
      </c>
      <c r="M768" s="117"/>
      <c r="N768" s="119">
        <f t="shared" ref="N768" si="122">K768</f>
        <v>17207.77</v>
      </c>
      <c r="O768" s="119">
        <f t="shared" ref="O768" si="123">E768+F768+G768+I768</f>
        <v>11000.61</v>
      </c>
      <c r="P768" s="119">
        <v>802.8</v>
      </c>
      <c r="Q768" s="119">
        <f t="shared" ref="Q768" si="124">L768+(IF(P768&gt;O768*0.18,P768,O768*0.18))</f>
        <v>20621.86</v>
      </c>
      <c r="R768" s="119">
        <f t="shared" ref="R768" si="125">N768+O768*0.18</f>
        <v>19187.88</v>
      </c>
      <c r="S768" s="47"/>
    </row>
    <row r="769" spans="1:19" ht="9" customHeight="1" x14ac:dyDescent="0.2">
      <c r="A769" s="494"/>
      <c r="B769" s="494"/>
      <c r="C769" s="48" t="s">
        <v>4</v>
      </c>
      <c r="D769" s="49">
        <v>14</v>
      </c>
      <c r="E769" s="50">
        <f t="shared" si="0"/>
        <v>21300151</v>
      </c>
      <c r="F769" s="50">
        <f t="shared" ref="F769" si="126">F768*1936.27</f>
        <v>0</v>
      </c>
      <c r="G769" s="50">
        <f t="shared" ref="G769" si="127">G768*1936.27</f>
        <v>0</v>
      </c>
      <c r="H769" s="61">
        <f t="shared" ref="H769" si="128">H768*1936.27</f>
        <v>12018738</v>
      </c>
      <c r="I769" s="61">
        <f t="shared" si="2"/>
        <v>0</v>
      </c>
      <c r="J769" s="51">
        <f t="shared" ref="J769" si="129">J768*1936.27</f>
        <v>2776572</v>
      </c>
      <c r="K769" s="51">
        <f t="shared" ref="K769" si="130">K768*1936.27</f>
        <v>33318889</v>
      </c>
      <c r="L769" s="61">
        <f t="shared" ref="L769" si="131">L768*1936.27</f>
        <v>36095461</v>
      </c>
      <c r="M769" s="118"/>
      <c r="N769" s="120">
        <f t="shared" ref="N769" si="132">N768*1936.27</f>
        <v>33318889</v>
      </c>
      <c r="O769" s="120">
        <f t="shared" ref="O769" si="133">O768*1936.27</f>
        <v>21300151</v>
      </c>
      <c r="P769" s="120">
        <f t="shared" ref="P769" si="134">P768*1936.27</f>
        <v>1554438</v>
      </c>
      <c r="Q769" s="120">
        <f t="shared" ref="Q769" si="135">Q768*1936.27</f>
        <v>39929489</v>
      </c>
      <c r="R769" s="120">
        <f t="shared" ref="R769" si="136">R768*1936.27</f>
        <v>37152916</v>
      </c>
      <c r="S769" s="47"/>
    </row>
    <row r="770" spans="1:19" ht="12.75" customHeight="1" x14ac:dyDescent="0.2">
      <c r="A770" s="494"/>
      <c r="B770" s="494"/>
      <c r="C770" s="53" t="s">
        <v>3</v>
      </c>
      <c r="D770" s="54">
        <v>15</v>
      </c>
      <c r="E770" s="44">
        <v>12033.74</v>
      </c>
      <c r="F770" s="44">
        <v>0</v>
      </c>
      <c r="G770" s="44"/>
      <c r="H770" s="44">
        <v>6207.16</v>
      </c>
      <c r="I770" s="44"/>
      <c r="J770" s="44">
        <f t="shared" ref="J770" si="137">K770/12</f>
        <v>1520.08</v>
      </c>
      <c r="K770" s="44">
        <f t="shared" ref="K770" si="138">SUM(E770:I770)</f>
        <v>18240.900000000001</v>
      </c>
      <c r="L770" s="46">
        <f t="shared" ref="L770" si="139">SUM(E770:J770)</f>
        <v>19760.98</v>
      </c>
      <c r="M770" s="117"/>
      <c r="N770" s="119">
        <f t="shared" ref="N770" si="140">K770</f>
        <v>18240.900000000001</v>
      </c>
      <c r="O770" s="119">
        <f t="shared" ref="O770" si="141">E770+F770+G770+I770</f>
        <v>12033.74</v>
      </c>
      <c r="P770" s="119">
        <v>802.8</v>
      </c>
      <c r="Q770" s="119">
        <f t="shared" ref="Q770" si="142">L770+(IF(P770&gt;O770*0.18,P770,O770*0.18))</f>
        <v>21927.05</v>
      </c>
      <c r="R770" s="119">
        <f t="shared" ref="R770" si="143">N770+O770*0.18</f>
        <v>20406.97</v>
      </c>
      <c r="S770" s="47"/>
    </row>
    <row r="771" spans="1:19" ht="9" customHeight="1" x14ac:dyDescent="0.2">
      <c r="A771" s="494"/>
      <c r="B771" s="494"/>
      <c r="C771" s="48" t="s">
        <v>4</v>
      </c>
      <c r="D771" s="49">
        <v>20</v>
      </c>
      <c r="E771" s="50">
        <f t="shared" ref="E771:E789" si="144">E770*1936.27</f>
        <v>23300570</v>
      </c>
      <c r="F771" s="50">
        <f t="shared" ref="F771" si="145">F770*1936.27</f>
        <v>0</v>
      </c>
      <c r="G771" s="50">
        <f t="shared" ref="G771" si="146">G770*1936.27</f>
        <v>0</v>
      </c>
      <c r="H771" s="61">
        <f t="shared" ref="H771:I789" si="147">H770*1936.27</f>
        <v>12018738</v>
      </c>
      <c r="I771" s="61">
        <f t="shared" si="147"/>
        <v>0</v>
      </c>
      <c r="J771" s="51">
        <f t="shared" ref="J771" si="148">J770*1936.27</f>
        <v>2943285</v>
      </c>
      <c r="K771" s="51">
        <f t="shared" ref="K771" si="149">K770*1936.27</f>
        <v>35319307</v>
      </c>
      <c r="L771" s="61">
        <f t="shared" ref="L771" si="150">L770*1936.27</f>
        <v>38262593</v>
      </c>
      <c r="M771" s="118"/>
      <c r="N771" s="120">
        <f t="shared" ref="N771" si="151">N770*1936.27</f>
        <v>35319307</v>
      </c>
      <c r="O771" s="120">
        <f t="shared" ref="O771" si="152">O770*1936.27</f>
        <v>23300570</v>
      </c>
      <c r="P771" s="120">
        <f t="shared" ref="P771" si="153">P770*1936.27</f>
        <v>1554438</v>
      </c>
      <c r="Q771" s="120">
        <f t="shared" ref="Q771" si="154">Q770*1936.27</f>
        <v>42456689</v>
      </c>
      <c r="R771" s="120">
        <f t="shared" ref="R771" si="155">R770*1936.27</f>
        <v>39513404</v>
      </c>
      <c r="S771" s="47"/>
    </row>
    <row r="772" spans="1:19" ht="12.75" customHeight="1" x14ac:dyDescent="0.2">
      <c r="A772" s="494"/>
      <c r="B772" s="494"/>
      <c r="C772" s="53" t="s">
        <v>3</v>
      </c>
      <c r="D772" s="54">
        <v>21</v>
      </c>
      <c r="E772" s="44">
        <v>13038.71</v>
      </c>
      <c r="F772" s="44">
        <v>0</v>
      </c>
      <c r="G772" s="44"/>
      <c r="H772" s="44">
        <v>6207.16</v>
      </c>
      <c r="I772" s="44"/>
      <c r="J772" s="44">
        <f t="shared" ref="J772" si="156">K772/12</f>
        <v>1603.82</v>
      </c>
      <c r="K772" s="44">
        <f t="shared" ref="K772" si="157">SUM(E772:I772)</f>
        <v>19245.87</v>
      </c>
      <c r="L772" s="46">
        <f t="shared" ref="L772" si="158">SUM(E772:J772)</f>
        <v>20849.689999999999</v>
      </c>
      <c r="M772" s="117"/>
      <c r="N772" s="119">
        <f t="shared" ref="N772" si="159">K772</f>
        <v>19245.87</v>
      </c>
      <c r="O772" s="119">
        <f t="shared" ref="O772" si="160">E772+F772+G772+I772</f>
        <v>13038.71</v>
      </c>
      <c r="P772" s="119">
        <v>802.8</v>
      </c>
      <c r="Q772" s="119">
        <f t="shared" ref="Q772" si="161">L772+(IF(P772&gt;O772*0.18,P772,O772*0.18))</f>
        <v>23196.66</v>
      </c>
      <c r="R772" s="119">
        <f t="shared" ref="R772" si="162">N772+O772*0.18</f>
        <v>21592.84</v>
      </c>
      <c r="S772" s="47"/>
    </row>
    <row r="773" spans="1:19" ht="9" customHeight="1" x14ac:dyDescent="0.2">
      <c r="A773" s="494"/>
      <c r="B773" s="494"/>
      <c r="C773" s="48" t="s">
        <v>4</v>
      </c>
      <c r="D773" s="49">
        <v>27</v>
      </c>
      <c r="E773" s="50">
        <f t="shared" si="144"/>
        <v>25246463</v>
      </c>
      <c r="F773" s="50">
        <f t="shared" ref="F773" si="163">F772*1936.27</f>
        <v>0</v>
      </c>
      <c r="G773" s="50">
        <f t="shared" ref="G773" si="164">G772*1936.27</f>
        <v>0</v>
      </c>
      <c r="H773" s="61">
        <f t="shared" ref="H773" si="165">H772*1936.27</f>
        <v>12018738</v>
      </c>
      <c r="I773" s="61">
        <f t="shared" si="147"/>
        <v>0</v>
      </c>
      <c r="J773" s="51">
        <f t="shared" ref="J773" si="166">J772*1936.27</f>
        <v>3105429</v>
      </c>
      <c r="K773" s="51">
        <f t="shared" ref="K773" si="167">K772*1936.27</f>
        <v>37265201</v>
      </c>
      <c r="L773" s="61">
        <f t="shared" ref="L773" si="168">L772*1936.27</f>
        <v>40370629</v>
      </c>
      <c r="M773" s="118"/>
      <c r="N773" s="120">
        <f t="shared" ref="N773" si="169">N772*1936.27</f>
        <v>37265201</v>
      </c>
      <c r="O773" s="120">
        <f t="shared" ref="O773" si="170">O772*1936.27</f>
        <v>25246463</v>
      </c>
      <c r="P773" s="120">
        <f t="shared" ref="P773" si="171">P772*1936.27</f>
        <v>1554438</v>
      </c>
      <c r="Q773" s="120">
        <f t="shared" ref="Q773" si="172">Q772*1936.27</f>
        <v>44914997</v>
      </c>
      <c r="R773" s="120">
        <f t="shared" ref="R773" si="173">R772*1936.27</f>
        <v>41809568</v>
      </c>
      <c r="S773" s="47"/>
    </row>
    <row r="774" spans="1:19" ht="12.75" customHeight="1" x14ac:dyDescent="0.2">
      <c r="A774" s="494"/>
      <c r="B774" s="494"/>
      <c r="C774" s="53" t="s">
        <v>3</v>
      </c>
      <c r="D774" s="54">
        <v>28</v>
      </c>
      <c r="E774" s="44">
        <v>13801.93</v>
      </c>
      <c r="F774" s="44">
        <v>0</v>
      </c>
      <c r="G774" s="44"/>
      <c r="H774" s="44">
        <v>6207.16</v>
      </c>
      <c r="I774" s="44"/>
      <c r="J774" s="44">
        <f t="shared" ref="J774" si="174">K774/12</f>
        <v>1667.42</v>
      </c>
      <c r="K774" s="44">
        <f t="shared" ref="K774" si="175">SUM(E774:I774)</f>
        <v>20009.09</v>
      </c>
      <c r="L774" s="46">
        <f t="shared" ref="L774" si="176">SUM(E774:J774)</f>
        <v>21676.51</v>
      </c>
      <c r="M774" s="117"/>
      <c r="N774" s="119">
        <f t="shared" ref="N774" si="177">K774</f>
        <v>20009.09</v>
      </c>
      <c r="O774" s="119">
        <f t="shared" ref="O774" si="178">E774+F774+G774+I774</f>
        <v>13801.93</v>
      </c>
      <c r="P774" s="119">
        <v>802.8</v>
      </c>
      <c r="Q774" s="119">
        <f t="shared" ref="Q774" si="179">L774+(IF(P774&gt;O774*0.18,P774,O774*0.18))</f>
        <v>24160.86</v>
      </c>
      <c r="R774" s="119">
        <f t="shared" ref="R774" si="180">N774+O774*0.18</f>
        <v>22493.439999999999</v>
      </c>
      <c r="S774" s="47"/>
    </row>
    <row r="775" spans="1:19" ht="9" customHeight="1" x14ac:dyDescent="0.2">
      <c r="A775" s="494"/>
      <c r="B775" s="494"/>
      <c r="C775" s="48" t="s">
        <v>4</v>
      </c>
      <c r="D775" s="49">
        <v>34</v>
      </c>
      <c r="E775" s="50">
        <f t="shared" si="144"/>
        <v>26724263</v>
      </c>
      <c r="F775" s="50">
        <f t="shared" ref="F775" si="181">F774*1936.27</f>
        <v>0</v>
      </c>
      <c r="G775" s="50">
        <f t="shared" ref="G775" si="182">G774*1936.27</f>
        <v>0</v>
      </c>
      <c r="H775" s="61">
        <f t="shared" ref="H775" si="183">H774*1936.27</f>
        <v>12018738</v>
      </c>
      <c r="I775" s="61">
        <f t="shared" si="147"/>
        <v>0</v>
      </c>
      <c r="J775" s="51">
        <f t="shared" ref="J775" si="184">J774*1936.27</f>
        <v>3228575</v>
      </c>
      <c r="K775" s="51">
        <f t="shared" ref="K775" si="185">K774*1936.27</f>
        <v>38743001</v>
      </c>
      <c r="L775" s="61">
        <f t="shared" ref="L775" si="186">L774*1936.27</f>
        <v>41971576</v>
      </c>
      <c r="M775" s="118"/>
      <c r="N775" s="120">
        <f t="shared" ref="N775" si="187">N774*1936.27</f>
        <v>38743001</v>
      </c>
      <c r="O775" s="120">
        <f t="shared" ref="O775" si="188">O774*1936.27</f>
        <v>26724263</v>
      </c>
      <c r="P775" s="120">
        <f t="shared" ref="P775" si="189">P774*1936.27</f>
        <v>1554438</v>
      </c>
      <c r="Q775" s="120">
        <f t="shared" ref="Q775" si="190">Q774*1936.27</f>
        <v>46781948</v>
      </c>
      <c r="R775" s="120">
        <f t="shared" ref="R775" si="191">R774*1936.27</f>
        <v>43553373</v>
      </c>
      <c r="S775" s="47"/>
    </row>
    <row r="776" spans="1:19" ht="12.75" customHeight="1" x14ac:dyDescent="0.2">
      <c r="A776" s="494"/>
      <c r="B776" s="494"/>
      <c r="C776" s="53" t="s">
        <v>3</v>
      </c>
      <c r="D776" s="54">
        <v>35</v>
      </c>
      <c r="E776" s="44">
        <v>14345.31</v>
      </c>
      <c r="F776" s="44">
        <v>0</v>
      </c>
      <c r="G776" s="44"/>
      <c r="H776" s="44">
        <v>6207.16</v>
      </c>
      <c r="I776" s="44"/>
      <c r="J776" s="44">
        <f t="shared" ref="J776" si="192">K776/12</f>
        <v>1712.71</v>
      </c>
      <c r="K776" s="44">
        <f t="shared" ref="K776" si="193">SUM(E776:I776)</f>
        <v>20552.47</v>
      </c>
      <c r="L776" s="46">
        <f t="shared" ref="L776" si="194">SUM(E776:J776)</f>
        <v>22265.18</v>
      </c>
      <c r="M776" s="117"/>
      <c r="N776" s="119">
        <f t="shared" ref="N776" si="195">K776</f>
        <v>20552.47</v>
      </c>
      <c r="O776" s="119">
        <f t="shared" ref="O776" si="196">E776+F776+G776+I776</f>
        <v>14345.31</v>
      </c>
      <c r="P776" s="119">
        <v>802.8</v>
      </c>
      <c r="Q776" s="119">
        <f t="shared" ref="Q776" si="197">L776+(IF(P776&gt;O776*0.18,P776,O776*0.18))</f>
        <v>24847.34</v>
      </c>
      <c r="R776" s="119">
        <f t="shared" ref="R776" si="198">N776+O776*0.18</f>
        <v>23134.63</v>
      </c>
      <c r="S776" s="47"/>
    </row>
    <row r="777" spans="1:19" ht="9" customHeight="1" x14ac:dyDescent="0.2">
      <c r="A777" s="495"/>
      <c r="B777" s="495"/>
      <c r="C777" s="58" t="s">
        <v>4</v>
      </c>
      <c r="D777" s="59"/>
      <c r="E777" s="50">
        <f t="shared" si="144"/>
        <v>27776393</v>
      </c>
      <c r="F777" s="61">
        <f t="shared" ref="F777" si="199">F776*1936.27</f>
        <v>0</v>
      </c>
      <c r="G777" s="61">
        <f t="shared" ref="G777" si="200">G776*1936.27</f>
        <v>0</v>
      </c>
      <c r="H777" s="61">
        <f t="shared" ref="H777" si="201">H776*1936.27</f>
        <v>12018738</v>
      </c>
      <c r="I777" s="61">
        <f t="shared" si="147"/>
        <v>0</v>
      </c>
      <c r="J777" s="61">
        <f t="shared" ref="J777" si="202">J776*1936.27</f>
        <v>3316269</v>
      </c>
      <c r="K777" s="61">
        <f t="shared" ref="K777" si="203">K776*1936.27</f>
        <v>39795131</v>
      </c>
      <c r="L777" s="61">
        <f t="shared" ref="L777" si="204">L776*1936.27</f>
        <v>43111400</v>
      </c>
      <c r="M777" s="118"/>
      <c r="N777" s="123">
        <f t="shared" ref="N777" si="205">N776*1936.27</f>
        <v>39795131</v>
      </c>
      <c r="O777" s="123">
        <f t="shared" ref="O777" si="206">O776*1936.27</f>
        <v>27776393</v>
      </c>
      <c r="P777" s="123">
        <f t="shared" ref="P777" si="207">P776*1936.27</f>
        <v>1554438</v>
      </c>
      <c r="Q777" s="123">
        <f t="shared" ref="Q777" si="208">Q776*1936.27</f>
        <v>48111159</v>
      </c>
      <c r="R777" s="157">
        <f t="shared" ref="R777" si="209">R776*1936.27</f>
        <v>44794890</v>
      </c>
      <c r="S777" s="47"/>
    </row>
    <row r="778" spans="1:19" ht="12.75" customHeight="1" x14ac:dyDescent="0.2">
      <c r="A778" s="492">
        <f>B766+1</f>
        <v>44197</v>
      </c>
      <c r="B778" s="492">
        <v>44561</v>
      </c>
      <c r="C778" s="42" t="s">
        <v>3</v>
      </c>
      <c r="D778" s="43">
        <v>0</v>
      </c>
      <c r="E778" s="44">
        <v>9912.56</v>
      </c>
      <c r="F778" s="44">
        <v>0</v>
      </c>
      <c r="G778" s="44"/>
      <c r="H778" s="44">
        <v>6207.16</v>
      </c>
      <c r="I778" s="44"/>
      <c r="J778" s="44">
        <f t="shared" ref="J778" si="210">K778/12</f>
        <v>1343.31</v>
      </c>
      <c r="K778" s="44">
        <f t="shared" ref="K778" si="211">SUM(E778:I778)</f>
        <v>16119.72</v>
      </c>
      <c r="L778" s="46">
        <f t="shared" ref="L778" si="212">SUM(E778:J778)</f>
        <v>17463.03</v>
      </c>
      <c r="M778" s="117"/>
      <c r="N778" s="119">
        <f t="shared" ref="N778" si="213">K778</f>
        <v>16119.72</v>
      </c>
      <c r="O778" s="119">
        <f t="shared" ref="O778" si="214">E778+F778+G778+I778</f>
        <v>9912.56</v>
      </c>
      <c r="P778" s="119">
        <v>802.8</v>
      </c>
      <c r="Q778" s="119">
        <f t="shared" ref="Q778" si="215">L778+(IF(P778&gt;O778*0.18,P778,O778*0.18))</f>
        <v>19247.29</v>
      </c>
      <c r="R778" s="119">
        <f t="shared" ref="R778" si="216">N778+O778*0.18</f>
        <v>17903.98</v>
      </c>
      <c r="S778" s="47"/>
    </row>
    <row r="779" spans="1:19" ht="9" customHeight="1" x14ac:dyDescent="0.2">
      <c r="A779" s="493"/>
      <c r="B779" s="493"/>
      <c r="C779" s="48" t="s">
        <v>4</v>
      </c>
      <c r="D779" s="49">
        <v>8</v>
      </c>
      <c r="E779" s="50">
        <f t="shared" si="144"/>
        <v>19193393</v>
      </c>
      <c r="F779" s="50">
        <f t="shared" ref="F779" si="217">F778*1936.27</f>
        <v>0</v>
      </c>
      <c r="G779" s="50">
        <f t="shared" ref="G779" si="218">G778*1936.27</f>
        <v>0</v>
      </c>
      <c r="H779" s="61">
        <f t="shared" ref="H779" si="219">H778*1936.27</f>
        <v>12018738</v>
      </c>
      <c r="I779" s="61">
        <f t="shared" si="147"/>
        <v>0</v>
      </c>
      <c r="J779" s="51">
        <f t="shared" ref="J779" si="220">J778*1936.27</f>
        <v>2601011</v>
      </c>
      <c r="K779" s="51">
        <f t="shared" ref="K779" si="221">K778*1936.27</f>
        <v>31212130</v>
      </c>
      <c r="L779" s="61">
        <f t="shared" ref="L779" si="222">L778*1936.27</f>
        <v>33813141</v>
      </c>
      <c r="M779" s="118"/>
      <c r="N779" s="120">
        <f t="shared" ref="N779" si="223">N778*1936.27</f>
        <v>31212130</v>
      </c>
      <c r="O779" s="120">
        <f t="shared" ref="O779" si="224">O778*1936.27</f>
        <v>19193393</v>
      </c>
      <c r="P779" s="120">
        <f t="shared" ref="P779" si="225">P778*1936.27</f>
        <v>1554438</v>
      </c>
      <c r="Q779" s="120">
        <f t="shared" ref="Q779" si="226">Q778*1936.27</f>
        <v>37267950</v>
      </c>
      <c r="R779" s="120">
        <f t="shared" ref="R779" si="227">R778*1936.27</f>
        <v>34666939</v>
      </c>
      <c r="S779" s="47"/>
    </row>
    <row r="780" spans="1:19" ht="12.75" customHeight="1" x14ac:dyDescent="0.2">
      <c r="A780" s="494">
        <f>A778</f>
        <v>44197</v>
      </c>
      <c r="B780" s="494">
        <f>B778</f>
        <v>44561</v>
      </c>
      <c r="C780" s="53" t="s">
        <v>3</v>
      </c>
      <c r="D780" s="54">
        <v>9</v>
      </c>
      <c r="E780" s="44">
        <v>11347.41</v>
      </c>
      <c r="F780" s="44">
        <v>0</v>
      </c>
      <c r="G780" s="44"/>
      <c r="H780" s="44">
        <v>6207.16</v>
      </c>
      <c r="I780" s="44"/>
      <c r="J780" s="44">
        <f t="shared" ref="J780" si="228">K780/12</f>
        <v>1462.88</v>
      </c>
      <c r="K780" s="44">
        <f t="shared" ref="K780" si="229">SUM(E780:I780)</f>
        <v>17554.57</v>
      </c>
      <c r="L780" s="46">
        <f t="shared" ref="L780" si="230">SUM(E780:J780)</f>
        <v>19017.45</v>
      </c>
      <c r="M780" s="117"/>
      <c r="N780" s="119">
        <f t="shared" ref="N780" si="231">K780</f>
        <v>17554.57</v>
      </c>
      <c r="O780" s="119">
        <f t="shared" ref="O780" si="232">E780+F780+G780+I780</f>
        <v>11347.41</v>
      </c>
      <c r="P780" s="119">
        <v>802.8</v>
      </c>
      <c r="Q780" s="119">
        <f t="shared" ref="Q780" si="233">L780+(IF(P780&gt;O780*0.18,P780,O780*0.18))</f>
        <v>21059.98</v>
      </c>
      <c r="R780" s="119">
        <f t="shared" ref="R780" si="234">N780+O780*0.18</f>
        <v>19597.099999999999</v>
      </c>
      <c r="S780" s="47"/>
    </row>
    <row r="781" spans="1:19" ht="9" customHeight="1" x14ac:dyDescent="0.2">
      <c r="A781" s="494"/>
      <c r="B781" s="494"/>
      <c r="C781" s="48" t="s">
        <v>4</v>
      </c>
      <c r="D781" s="49">
        <v>14</v>
      </c>
      <c r="E781" s="50">
        <f t="shared" si="144"/>
        <v>21971650</v>
      </c>
      <c r="F781" s="50">
        <f t="shared" ref="F781" si="235">F780*1936.27</f>
        <v>0</v>
      </c>
      <c r="G781" s="50">
        <f t="shared" ref="G781" si="236">G780*1936.27</f>
        <v>0</v>
      </c>
      <c r="H781" s="61">
        <f t="shared" ref="H781" si="237">H780*1936.27</f>
        <v>12018738</v>
      </c>
      <c r="I781" s="61">
        <f t="shared" si="147"/>
        <v>0</v>
      </c>
      <c r="J781" s="51">
        <f t="shared" ref="J781" si="238">J780*1936.27</f>
        <v>2832531</v>
      </c>
      <c r="K781" s="51">
        <f t="shared" ref="K781" si="239">K780*1936.27</f>
        <v>33990387</v>
      </c>
      <c r="L781" s="61">
        <f t="shared" ref="L781" si="240">L780*1936.27</f>
        <v>36822918</v>
      </c>
      <c r="M781" s="118"/>
      <c r="N781" s="120">
        <f t="shared" ref="N781" si="241">N780*1936.27</f>
        <v>33990387</v>
      </c>
      <c r="O781" s="120">
        <f t="shared" ref="O781" si="242">O780*1936.27</f>
        <v>21971650</v>
      </c>
      <c r="P781" s="120">
        <f t="shared" ref="P781" si="243">P780*1936.27</f>
        <v>1554438</v>
      </c>
      <c r="Q781" s="120">
        <f t="shared" ref="Q781" si="244">Q780*1936.27</f>
        <v>40777807</v>
      </c>
      <c r="R781" s="120">
        <f t="shared" ref="R781" si="245">R780*1936.27</f>
        <v>37945277</v>
      </c>
      <c r="S781" s="47"/>
    </row>
    <row r="782" spans="1:19" ht="12.75" customHeight="1" x14ac:dyDescent="0.2">
      <c r="A782" s="494"/>
      <c r="B782" s="494"/>
      <c r="C782" s="53" t="s">
        <v>3</v>
      </c>
      <c r="D782" s="54">
        <v>15</v>
      </c>
      <c r="E782" s="44">
        <v>12398.54</v>
      </c>
      <c r="F782" s="44">
        <v>0</v>
      </c>
      <c r="G782" s="44"/>
      <c r="H782" s="44">
        <v>6207.16</v>
      </c>
      <c r="I782" s="44"/>
      <c r="J782" s="44">
        <f t="shared" ref="J782" si="246">K782/12</f>
        <v>1550.48</v>
      </c>
      <c r="K782" s="44">
        <f t="shared" ref="K782" si="247">SUM(E782:I782)</f>
        <v>18605.7</v>
      </c>
      <c r="L782" s="46">
        <f t="shared" ref="L782" si="248">SUM(E782:J782)</f>
        <v>20156.18</v>
      </c>
      <c r="M782" s="117"/>
      <c r="N782" s="119">
        <f t="shared" ref="N782" si="249">K782</f>
        <v>18605.7</v>
      </c>
      <c r="O782" s="119">
        <f t="shared" ref="O782" si="250">E782+F782+G782+I782</f>
        <v>12398.54</v>
      </c>
      <c r="P782" s="119">
        <v>802.8</v>
      </c>
      <c r="Q782" s="119">
        <f t="shared" ref="Q782" si="251">L782+(IF(P782&gt;O782*0.18,P782,O782*0.18))</f>
        <v>22387.919999999998</v>
      </c>
      <c r="R782" s="119">
        <f t="shared" ref="R782" si="252">N782+O782*0.18</f>
        <v>20837.439999999999</v>
      </c>
      <c r="S782" s="47"/>
    </row>
    <row r="783" spans="1:19" ht="9" customHeight="1" x14ac:dyDescent="0.2">
      <c r="A783" s="494"/>
      <c r="B783" s="494"/>
      <c r="C783" s="48" t="s">
        <v>4</v>
      </c>
      <c r="D783" s="49">
        <v>20</v>
      </c>
      <c r="E783" s="50">
        <f t="shared" si="144"/>
        <v>24006921</v>
      </c>
      <c r="F783" s="50">
        <f t="shared" ref="F783" si="253">F782*1936.27</f>
        <v>0</v>
      </c>
      <c r="G783" s="50">
        <f t="shared" ref="G783" si="254">G782*1936.27</f>
        <v>0</v>
      </c>
      <c r="H783" s="61">
        <f t="shared" ref="H783" si="255">H782*1936.27</f>
        <v>12018738</v>
      </c>
      <c r="I783" s="61">
        <f t="shared" si="147"/>
        <v>0</v>
      </c>
      <c r="J783" s="51">
        <f t="shared" ref="J783" si="256">J782*1936.27</f>
        <v>3002148</v>
      </c>
      <c r="K783" s="51">
        <f t="shared" ref="K783" si="257">K782*1936.27</f>
        <v>36025659</v>
      </c>
      <c r="L783" s="61">
        <f t="shared" ref="L783" si="258">L782*1936.27</f>
        <v>39027807</v>
      </c>
      <c r="M783" s="118"/>
      <c r="N783" s="120">
        <f t="shared" ref="N783" si="259">N782*1936.27</f>
        <v>36025659</v>
      </c>
      <c r="O783" s="120">
        <f t="shared" ref="O783" si="260">O782*1936.27</f>
        <v>24006921</v>
      </c>
      <c r="P783" s="120">
        <f t="shared" ref="P783" si="261">P782*1936.27</f>
        <v>1554438</v>
      </c>
      <c r="Q783" s="120">
        <f t="shared" ref="Q783" si="262">Q782*1936.27</f>
        <v>43349058</v>
      </c>
      <c r="R783" s="120">
        <f t="shared" ref="R783" si="263">R782*1936.27</f>
        <v>40346910</v>
      </c>
      <c r="S783" s="47"/>
    </row>
    <row r="784" spans="1:19" ht="12.75" customHeight="1" x14ac:dyDescent="0.2">
      <c r="A784" s="494"/>
      <c r="B784" s="494"/>
      <c r="C784" s="53" t="s">
        <v>3</v>
      </c>
      <c r="D784" s="54">
        <v>21</v>
      </c>
      <c r="E784" s="44">
        <v>13434.71</v>
      </c>
      <c r="F784" s="44">
        <v>0</v>
      </c>
      <c r="G784" s="44"/>
      <c r="H784" s="44">
        <v>6207.16</v>
      </c>
      <c r="I784" s="44"/>
      <c r="J784" s="44">
        <f t="shared" ref="J784" si="264">K784/12</f>
        <v>1636.82</v>
      </c>
      <c r="K784" s="44">
        <f t="shared" ref="K784" si="265">SUM(E784:I784)</f>
        <v>19641.87</v>
      </c>
      <c r="L784" s="46">
        <f t="shared" ref="L784" si="266">SUM(E784:J784)</f>
        <v>21278.69</v>
      </c>
      <c r="M784" s="117"/>
      <c r="N784" s="119">
        <f t="shared" ref="N784" si="267">K784</f>
        <v>19641.87</v>
      </c>
      <c r="O784" s="119">
        <f t="shared" ref="O784" si="268">E784+F784+G784+I784</f>
        <v>13434.71</v>
      </c>
      <c r="P784" s="119">
        <v>802.8</v>
      </c>
      <c r="Q784" s="119">
        <f t="shared" ref="Q784" si="269">L784+(IF(P784&gt;O784*0.18,P784,O784*0.18))</f>
        <v>23696.94</v>
      </c>
      <c r="R784" s="119">
        <f t="shared" ref="R784" si="270">N784+O784*0.18</f>
        <v>22060.12</v>
      </c>
      <c r="S784" s="47"/>
    </row>
    <row r="785" spans="1:19" ht="9" customHeight="1" x14ac:dyDescent="0.2">
      <c r="A785" s="494"/>
      <c r="B785" s="494"/>
      <c r="C785" s="48" t="s">
        <v>4</v>
      </c>
      <c r="D785" s="49">
        <v>27</v>
      </c>
      <c r="E785" s="50">
        <f t="shared" si="144"/>
        <v>26013226</v>
      </c>
      <c r="F785" s="50">
        <f t="shared" ref="F785" si="271">F784*1936.27</f>
        <v>0</v>
      </c>
      <c r="G785" s="50">
        <f t="shared" ref="G785" si="272">G784*1936.27</f>
        <v>0</v>
      </c>
      <c r="H785" s="61">
        <f t="shared" ref="H785" si="273">H784*1936.27</f>
        <v>12018738</v>
      </c>
      <c r="I785" s="61">
        <f t="shared" si="147"/>
        <v>0</v>
      </c>
      <c r="J785" s="51">
        <f t="shared" ref="J785" si="274">J784*1936.27</f>
        <v>3169325</v>
      </c>
      <c r="K785" s="51">
        <f t="shared" ref="K785" si="275">K784*1936.27</f>
        <v>38031964</v>
      </c>
      <c r="L785" s="61">
        <f t="shared" ref="L785" si="276">L784*1936.27</f>
        <v>41201289</v>
      </c>
      <c r="M785" s="118"/>
      <c r="N785" s="120">
        <f t="shared" ref="N785" si="277">N784*1936.27</f>
        <v>38031964</v>
      </c>
      <c r="O785" s="120">
        <f t="shared" ref="O785" si="278">O784*1936.27</f>
        <v>26013226</v>
      </c>
      <c r="P785" s="120">
        <f t="shared" ref="P785" si="279">P784*1936.27</f>
        <v>1554438</v>
      </c>
      <c r="Q785" s="120">
        <f t="shared" ref="Q785" si="280">Q784*1936.27</f>
        <v>45883674</v>
      </c>
      <c r="R785" s="120">
        <f t="shared" ref="R785" si="281">R784*1936.27</f>
        <v>42714349</v>
      </c>
      <c r="S785" s="47"/>
    </row>
    <row r="786" spans="1:19" ht="12.75" customHeight="1" x14ac:dyDescent="0.2">
      <c r="A786" s="494"/>
      <c r="B786" s="494"/>
      <c r="C786" s="53" t="s">
        <v>3</v>
      </c>
      <c r="D786" s="54">
        <v>28</v>
      </c>
      <c r="E786" s="44">
        <v>14209.93</v>
      </c>
      <c r="F786" s="44">
        <v>0</v>
      </c>
      <c r="G786" s="44"/>
      <c r="H786" s="44">
        <v>6207.16</v>
      </c>
      <c r="I786" s="44"/>
      <c r="J786" s="44">
        <f t="shared" ref="J786" si="282">K786/12</f>
        <v>1701.42</v>
      </c>
      <c r="K786" s="44">
        <f t="shared" ref="K786" si="283">SUM(E786:I786)</f>
        <v>20417.09</v>
      </c>
      <c r="L786" s="46">
        <f t="shared" ref="L786" si="284">SUM(E786:J786)</f>
        <v>22118.51</v>
      </c>
      <c r="M786" s="117"/>
      <c r="N786" s="119">
        <f t="shared" ref="N786" si="285">K786</f>
        <v>20417.09</v>
      </c>
      <c r="O786" s="119">
        <f t="shared" ref="O786" si="286">E786+F786+G786+I786</f>
        <v>14209.93</v>
      </c>
      <c r="P786" s="119">
        <v>802.8</v>
      </c>
      <c r="Q786" s="119">
        <f t="shared" ref="Q786" si="287">L786+(IF(P786&gt;O786*0.18,P786,O786*0.18))</f>
        <v>24676.3</v>
      </c>
      <c r="R786" s="119">
        <f t="shared" ref="R786" si="288">N786+O786*0.18</f>
        <v>22974.880000000001</v>
      </c>
      <c r="S786" s="47"/>
    </row>
    <row r="787" spans="1:19" ht="9" customHeight="1" x14ac:dyDescent="0.2">
      <c r="A787" s="494"/>
      <c r="B787" s="494"/>
      <c r="C787" s="48" t="s">
        <v>4</v>
      </c>
      <c r="D787" s="49">
        <v>34</v>
      </c>
      <c r="E787" s="50">
        <f t="shared" si="144"/>
        <v>27514261</v>
      </c>
      <c r="F787" s="50">
        <f t="shared" ref="F787" si="289">F786*1936.27</f>
        <v>0</v>
      </c>
      <c r="G787" s="50">
        <f t="shared" ref="G787" si="290">G786*1936.27</f>
        <v>0</v>
      </c>
      <c r="H787" s="61">
        <f t="shared" ref="H787" si="291">H786*1936.27</f>
        <v>12018738</v>
      </c>
      <c r="I787" s="61">
        <f t="shared" si="147"/>
        <v>0</v>
      </c>
      <c r="J787" s="51">
        <f t="shared" ref="J787" si="292">J786*1936.27</f>
        <v>3294409</v>
      </c>
      <c r="K787" s="51">
        <f t="shared" ref="K787" si="293">K786*1936.27</f>
        <v>39532999</v>
      </c>
      <c r="L787" s="61">
        <f t="shared" ref="L787" si="294">L786*1936.27</f>
        <v>42827407</v>
      </c>
      <c r="M787" s="118"/>
      <c r="N787" s="120">
        <f t="shared" ref="N787" si="295">N786*1936.27</f>
        <v>39532999</v>
      </c>
      <c r="O787" s="120">
        <f t="shared" ref="O787" si="296">O786*1936.27</f>
        <v>27514261</v>
      </c>
      <c r="P787" s="120">
        <f t="shared" ref="P787" si="297">P786*1936.27</f>
        <v>1554438</v>
      </c>
      <c r="Q787" s="120">
        <f t="shared" ref="Q787" si="298">Q786*1936.27</f>
        <v>47779979</v>
      </c>
      <c r="R787" s="120">
        <f t="shared" ref="R787" si="299">R786*1936.27</f>
        <v>44485571</v>
      </c>
      <c r="S787" s="47"/>
    </row>
    <row r="788" spans="1:19" ht="12.75" customHeight="1" x14ac:dyDescent="0.2">
      <c r="A788" s="494"/>
      <c r="B788" s="494"/>
      <c r="C788" s="53" t="s">
        <v>3</v>
      </c>
      <c r="D788" s="54">
        <v>35</v>
      </c>
      <c r="E788" s="44">
        <v>14767.71</v>
      </c>
      <c r="F788" s="44">
        <v>0</v>
      </c>
      <c r="G788" s="44"/>
      <c r="H788" s="44">
        <v>6207.16</v>
      </c>
      <c r="I788" s="44"/>
      <c r="J788" s="44">
        <f t="shared" ref="J788" si="300">K788/12</f>
        <v>1747.91</v>
      </c>
      <c r="K788" s="44">
        <f t="shared" ref="K788" si="301">SUM(E788:I788)</f>
        <v>20974.87</v>
      </c>
      <c r="L788" s="46">
        <f t="shared" ref="L788" si="302">SUM(E788:J788)</f>
        <v>22722.78</v>
      </c>
      <c r="M788" s="117"/>
      <c r="N788" s="119">
        <f t="shared" ref="N788" si="303">K788</f>
        <v>20974.87</v>
      </c>
      <c r="O788" s="119">
        <f t="shared" ref="O788" si="304">E788+F788+G788+I788</f>
        <v>14767.71</v>
      </c>
      <c r="P788" s="119">
        <v>802.8</v>
      </c>
      <c r="Q788" s="119">
        <f t="shared" ref="Q788" si="305">L788+(IF(P788&gt;O788*0.18,P788,O788*0.18))</f>
        <v>25380.97</v>
      </c>
      <c r="R788" s="119">
        <f t="shared" ref="R788" si="306">N788+O788*0.18</f>
        <v>23633.06</v>
      </c>
      <c r="S788" s="47"/>
    </row>
    <row r="789" spans="1:19" ht="9" customHeight="1" x14ac:dyDescent="0.2">
      <c r="A789" s="495"/>
      <c r="B789" s="495"/>
      <c r="C789" s="58" t="s">
        <v>4</v>
      </c>
      <c r="D789" s="59"/>
      <c r="E789" s="50">
        <f t="shared" si="144"/>
        <v>28594274</v>
      </c>
      <c r="F789" s="61">
        <f t="shared" ref="F789" si="307">F788*1936.27</f>
        <v>0</v>
      </c>
      <c r="G789" s="61">
        <f t="shared" ref="G789" si="308">G788*1936.27</f>
        <v>0</v>
      </c>
      <c r="H789" s="61">
        <f t="shared" ref="H789" si="309">H788*1936.27</f>
        <v>12018738</v>
      </c>
      <c r="I789" s="61">
        <f t="shared" si="147"/>
        <v>0</v>
      </c>
      <c r="J789" s="61">
        <f t="shared" ref="J789" si="310">J788*1936.27</f>
        <v>3384426</v>
      </c>
      <c r="K789" s="61">
        <f t="shared" ref="K789" si="311">K788*1936.27</f>
        <v>40613012</v>
      </c>
      <c r="L789" s="61">
        <f t="shared" ref="L789" si="312">L788*1936.27</f>
        <v>43997437</v>
      </c>
      <c r="M789" s="118"/>
      <c r="N789" s="123">
        <f t="shared" ref="N789" si="313">N788*1936.27</f>
        <v>40613012</v>
      </c>
      <c r="O789" s="123">
        <f t="shared" ref="O789" si="314">O788*1936.27</f>
        <v>28594274</v>
      </c>
      <c r="P789" s="123">
        <f t="shared" ref="P789" si="315">P788*1936.27</f>
        <v>1554438</v>
      </c>
      <c r="Q789" s="123">
        <f t="shared" ref="Q789" si="316">Q788*1936.27</f>
        <v>49144411</v>
      </c>
      <c r="R789" s="157">
        <f t="shared" ref="R789" si="317">R788*1936.27</f>
        <v>45759985</v>
      </c>
      <c r="S789" s="47"/>
    </row>
    <row r="790" spans="1:19" ht="12.75" customHeight="1" x14ac:dyDescent="0.2">
      <c r="A790" s="492">
        <f>B778+1</f>
        <v>44562</v>
      </c>
      <c r="B790" s="492">
        <v>44651</v>
      </c>
      <c r="C790" s="42" t="s">
        <v>3</v>
      </c>
      <c r="D790" s="43">
        <v>0</v>
      </c>
      <c r="E790" s="44">
        <f>E778</f>
        <v>9912.56</v>
      </c>
      <c r="F790" s="44">
        <v>0</v>
      </c>
      <c r="G790" s="44"/>
      <c r="H790" s="44">
        <v>6207.16</v>
      </c>
      <c r="I790" s="44"/>
      <c r="J790" s="44">
        <f t="shared" ref="J790" si="318">K790/12</f>
        <v>1343.31</v>
      </c>
      <c r="K790" s="44">
        <f t="shared" ref="K790" si="319">SUM(E790:I790)</f>
        <v>16119.72</v>
      </c>
      <c r="L790" s="46">
        <f t="shared" ref="L790" si="320">SUM(E790:J790)</f>
        <v>17463.03</v>
      </c>
      <c r="M790" s="117"/>
      <c r="N790" s="119">
        <f t="shared" ref="N790" si="321">K790</f>
        <v>16119.72</v>
      </c>
      <c r="O790" s="119">
        <f t="shared" ref="O790" si="322">E790+F790+G790+I790</f>
        <v>9912.56</v>
      </c>
      <c r="P790" s="119">
        <f>K832</f>
        <v>872.4</v>
      </c>
      <c r="Q790" s="119">
        <f t="shared" ref="Q790" si="323">L790+(IF(P790&gt;O790*0.18,P790,O790*0.18))</f>
        <v>19247.29</v>
      </c>
      <c r="R790" s="119">
        <f t="shared" ref="R790" si="324">N790+O790*0.18</f>
        <v>17903.98</v>
      </c>
      <c r="S790" s="47"/>
    </row>
    <row r="791" spans="1:19" ht="9" customHeight="1" x14ac:dyDescent="0.2">
      <c r="A791" s="493"/>
      <c r="B791" s="493"/>
      <c r="C791" s="48" t="s">
        <v>4</v>
      </c>
      <c r="D791" s="49">
        <v>8</v>
      </c>
      <c r="E791" s="50">
        <f t="shared" ref="E791:E813" si="325">E790*1936.27</f>
        <v>19193393</v>
      </c>
      <c r="F791" s="50">
        <f t="shared" ref="F791" si="326">F790*1936.27</f>
        <v>0</v>
      </c>
      <c r="G791" s="50">
        <f t="shared" ref="G791" si="327">G790*1936.27</f>
        <v>0</v>
      </c>
      <c r="H791" s="61">
        <f t="shared" ref="H791" si="328">H790*1936.27</f>
        <v>12018738</v>
      </c>
      <c r="I791" s="61">
        <f t="shared" ref="I791" si="329">I790*1936.27</f>
        <v>0</v>
      </c>
      <c r="J791" s="51">
        <f t="shared" ref="J791" si="330">J790*1936.27</f>
        <v>2601011</v>
      </c>
      <c r="K791" s="51">
        <f t="shared" ref="K791" si="331">K790*1936.27</f>
        <v>31212130</v>
      </c>
      <c r="L791" s="61">
        <f t="shared" ref="L791" si="332">L790*1936.27</f>
        <v>33813141</v>
      </c>
      <c r="M791" s="118"/>
      <c r="N791" s="120">
        <f t="shared" ref="N791" si="333">N790*1936.27</f>
        <v>31212130</v>
      </c>
      <c r="O791" s="120">
        <f t="shared" ref="O791" si="334">O790*1936.27</f>
        <v>19193393</v>
      </c>
      <c r="P791" s="120">
        <f t="shared" ref="P791" si="335">P790*1936.27</f>
        <v>1689202</v>
      </c>
      <c r="Q791" s="120">
        <f t="shared" ref="Q791" si="336">Q790*1936.27</f>
        <v>37267950</v>
      </c>
      <c r="R791" s="120">
        <f t="shared" ref="R791" si="337">R790*1936.27</f>
        <v>34666939</v>
      </c>
      <c r="S791" s="47"/>
    </row>
    <row r="792" spans="1:19" ht="12.75" customHeight="1" x14ac:dyDescent="0.2">
      <c r="A792" s="494">
        <f>A790</f>
        <v>44562</v>
      </c>
      <c r="B792" s="494">
        <f>B790</f>
        <v>44651</v>
      </c>
      <c r="C792" s="53" t="s">
        <v>3</v>
      </c>
      <c r="D792" s="54">
        <v>9</v>
      </c>
      <c r="E792" s="44">
        <f t="shared" ref="E792" si="338">E780</f>
        <v>11347.41</v>
      </c>
      <c r="F792" s="44">
        <v>0</v>
      </c>
      <c r="G792" s="44"/>
      <c r="H792" s="44">
        <v>6207.16</v>
      </c>
      <c r="I792" s="44"/>
      <c r="J792" s="44">
        <f t="shared" ref="J792" si="339">K792/12</f>
        <v>1462.88</v>
      </c>
      <c r="K792" s="44">
        <f t="shared" ref="K792" si="340">SUM(E792:I792)</f>
        <v>17554.57</v>
      </c>
      <c r="L792" s="46">
        <f t="shared" ref="L792" si="341">SUM(E792:J792)</f>
        <v>19017.45</v>
      </c>
      <c r="M792" s="117"/>
      <c r="N792" s="119">
        <f t="shared" ref="N792" si="342">K792</f>
        <v>17554.57</v>
      </c>
      <c r="O792" s="119">
        <f t="shared" ref="O792" si="343">E792+F792+G792+I792</f>
        <v>11347.41</v>
      </c>
      <c r="P792" s="119">
        <f>P790</f>
        <v>872.4</v>
      </c>
      <c r="Q792" s="119">
        <f t="shared" ref="Q792" si="344">L792+(IF(P792&gt;O792*0.18,P792,O792*0.18))</f>
        <v>21059.98</v>
      </c>
      <c r="R792" s="119">
        <f t="shared" ref="R792" si="345">N792+O792*0.18</f>
        <v>19597.099999999999</v>
      </c>
      <c r="S792" s="47"/>
    </row>
    <row r="793" spans="1:19" ht="9" customHeight="1" x14ac:dyDescent="0.2">
      <c r="A793" s="494"/>
      <c r="B793" s="494"/>
      <c r="C793" s="48" t="s">
        <v>4</v>
      </c>
      <c r="D793" s="49">
        <v>14</v>
      </c>
      <c r="E793" s="50">
        <f t="shared" si="325"/>
        <v>21971650</v>
      </c>
      <c r="F793" s="50">
        <f t="shared" ref="F793" si="346">F792*1936.27</f>
        <v>0</v>
      </c>
      <c r="G793" s="50">
        <f t="shared" ref="G793" si="347">G792*1936.27</f>
        <v>0</v>
      </c>
      <c r="H793" s="61">
        <f t="shared" ref="H793" si="348">H792*1936.27</f>
        <v>12018738</v>
      </c>
      <c r="I793" s="61">
        <f t="shared" ref="I793" si="349">I792*1936.27</f>
        <v>0</v>
      </c>
      <c r="J793" s="51">
        <f t="shared" ref="J793" si="350">J792*1936.27</f>
        <v>2832531</v>
      </c>
      <c r="K793" s="51">
        <f t="shared" ref="K793" si="351">K792*1936.27</f>
        <v>33990387</v>
      </c>
      <c r="L793" s="61">
        <f t="shared" ref="L793" si="352">L792*1936.27</f>
        <v>36822918</v>
      </c>
      <c r="M793" s="118"/>
      <c r="N793" s="120">
        <f t="shared" ref="N793" si="353">N792*1936.27</f>
        <v>33990387</v>
      </c>
      <c r="O793" s="120">
        <f t="shared" ref="O793" si="354">O792*1936.27</f>
        <v>21971650</v>
      </c>
      <c r="P793" s="120">
        <f t="shared" ref="P793:P825" si="355">P792*1936.27</f>
        <v>1689202</v>
      </c>
      <c r="Q793" s="120">
        <f t="shared" ref="Q793" si="356">Q792*1936.27</f>
        <v>40777807</v>
      </c>
      <c r="R793" s="120">
        <f t="shared" ref="R793" si="357">R792*1936.27</f>
        <v>37945277</v>
      </c>
      <c r="S793" s="47"/>
    </row>
    <row r="794" spans="1:19" ht="12.75" customHeight="1" x14ac:dyDescent="0.2">
      <c r="A794" s="494"/>
      <c r="B794" s="494"/>
      <c r="C794" s="53" t="s">
        <v>3</v>
      </c>
      <c r="D794" s="54">
        <v>15</v>
      </c>
      <c r="E794" s="44">
        <f t="shared" ref="E794" si="358">E782</f>
        <v>12398.54</v>
      </c>
      <c r="F794" s="44">
        <v>0</v>
      </c>
      <c r="G794" s="44"/>
      <c r="H794" s="44">
        <v>6207.16</v>
      </c>
      <c r="I794" s="44"/>
      <c r="J794" s="44">
        <f t="shared" ref="J794" si="359">K794/12</f>
        <v>1550.48</v>
      </c>
      <c r="K794" s="44">
        <f t="shared" ref="K794" si="360">SUM(E794:I794)</f>
        <v>18605.7</v>
      </c>
      <c r="L794" s="46">
        <f t="shared" ref="L794" si="361">SUM(E794:J794)</f>
        <v>20156.18</v>
      </c>
      <c r="M794" s="117"/>
      <c r="N794" s="119">
        <f t="shared" ref="N794" si="362">K794</f>
        <v>18605.7</v>
      </c>
      <c r="O794" s="119">
        <f t="shared" ref="O794" si="363">E794+F794+G794+I794</f>
        <v>12398.54</v>
      </c>
      <c r="P794" s="119">
        <f t="shared" ref="P794" si="364">P792</f>
        <v>872.4</v>
      </c>
      <c r="Q794" s="119">
        <f t="shared" ref="Q794" si="365">L794+(IF(P794&gt;O794*0.18,P794,O794*0.18))</f>
        <v>22387.919999999998</v>
      </c>
      <c r="R794" s="119">
        <f t="shared" ref="R794" si="366">N794+O794*0.18</f>
        <v>20837.439999999999</v>
      </c>
      <c r="S794" s="47"/>
    </row>
    <row r="795" spans="1:19" ht="9" customHeight="1" x14ac:dyDescent="0.2">
      <c r="A795" s="494"/>
      <c r="B795" s="494"/>
      <c r="C795" s="48" t="s">
        <v>4</v>
      </c>
      <c r="D795" s="49">
        <v>20</v>
      </c>
      <c r="E795" s="50">
        <f t="shared" si="325"/>
        <v>24006921</v>
      </c>
      <c r="F795" s="50">
        <f t="shared" ref="F795" si="367">F794*1936.27</f>
        <v>0</v>
      </c>
      <c r="G795" s="50">
        <f t="shared" ref="G795" si="368">G794*1936.27</f>
        <v>0</v>
      </c>
      <c r="H795" s="61">
        <f t="shared" ref="H795" si="369">H794*1936.27</f>
        <v>12018738</v>
      </c>
      <c r="I795" s="61">
        <f t="shared" ref="I795" si="370">I794*1936.27</f>
        <v>0</v>
      </c>
      <c r="J795" s="51">
        <f t="shared" ref="J795" si="371">J794*1936.27</f>
        <v>3002148</v>
      </c>
      <c r="K795" s="51">
        <f t="shared" ref="K795" si="372">K794*1936.27</f>
        <v>36025659</v>
      </c>
      <c r="L795" s="61">
        <f t="shared" ref="L795" si="373">L794*1936.27</f>
        <v>39027807</v>
      </c>
      <c r="M795" s="118"/>
      <c r="N795" s="120">
        <f t="shared" ref="N795" si="374">N794*1936.27</f>
        <v>36025659</v>
      </c>
      <c r="O795" s="120">
        <f t="shared" ref="O795" si="375">O794*1936.27</f>
        <v>24006921</v>
      </c>
      <c r="P795" s="120">
        <f t="shared" si="355"/>
        <v>1689202</v>
      </c>
      <c r="Q795" s="120">
        <f t="shared" ref="Q795" si="376">Q794*1936.27</f>
        <v>43349058</v>
      </c>
      <c r="R795" s="120">
        <f t="shared" ref="R795" si="377">R794*1936.27</f>
        <v>40346910</v>
      </c>
      <c r="S795" s="47"/>
    </row>
    <row r="796" spans="1:19" ht="12.75" customHeight="1" x14ac:dyDescent="0.2">
      <c r="A796" s="494"/>
      <c r="B796" s="494"/>
      <c r="C796" s="53" t="s">
        <v>3</v>
      </c>
      <c r="D796" s="54">
        <v>21</v>
      </c>
      <c r="E796" s="44">
        <f t="shared" ref="E796" si="378">E784</f>
        <v>13434.71</v>
      </c>
      <c r="F796" s="44">
        <v>0</v>
      </c>
      <c r="G796" s="44"/>
      <c r="H796" s="44">
        <v>6207.16</v>
      </c>
      <c r="I796" s="44"/>
      <c r="J796" s="44">
        <f t="shared" ref="J796" si="379">K796/12</f>
        <v>1636.82</v>
      </c>
      <c r="K796" s="44">
        <f t="shared" ref="K796" si="380">SUM(E796:I796)</f>
        <v>19641.87</v>
      </c>
      <c r="L796" s="46">
        <f t="shared" ref="L796" si="381">SUM(E796:J796)</f>
        <v>21278.69</v>
      </c>
      <c r="M796" s="117"/>
      <c r="N796" s="119">
        <f t="shared" ref="N796" si="382">K796</f>
        <v>19641.87</v>
      </c>
      <c r="O796" s="119">
        <f t="shared" ref="O796" si="383">E796+F796+G796+I796</f>
        <v>13434.71</v>
      </c>
      <c r="P796" s="119">
        <f t="shared" ref="P796" si="384">P794</f>
        <v>872.4</v>
      </c>
      <c r="Q796" s="119">
        <f t="shared" ref="Q796" si="385">L796+(IF(P796&gt;O796*0.18,P796,O796*0.18))</f>
        <v>23696.94</v>
      </c>
      <c r="R796" s="119">
        <f t="shared" ref="R796" si="386">N796+O796*0.18</f>
        <v>22060.12</v>
      </c>
      <c r="S796" s="47"/>
    </row>
    <row r="797" spans="1:19" ht="9" customHeight="1" x14ac:dyDescent="0.2">
      <c r="A797" s="494"/>
      <c r="B797" s="494"/>
      <c r="C797" s="48" t="s">
        <v>4</v>
      </c>
      <c r="D797" s="49">
        <v>27</v>
      </c>
      <c r="E797" s="50">
        <f t="shared" si="325"/>
        <v>26013226</v>
      </c>
      <c r="F797" s="50">
        <f t="shared" ref="F797" si="387">F796*1936.27</f>
        <v>0</v>
      </c>
      <c r="G797" s="50">
        <f t="shared" ref="G797" si="388">G796*1936.27</f>
        <v>0</v>
      </c>
      <c r="H797" s="61">
        <f t="shared" ref="H797" si="389">H796*1936.27</f>
        <v>12018738</v>
      </c>
      <c r="I797" s="61">
        <f t="shared" ref="I797" si="390">I796*1936.27</f>
        <v>0</v>
      </c>
      <c r="J797" s="51">
        <f t="shared" ref="J797" si="391">J796*1936.27</f>
        <v>3169325</v>
      </c>
      <c r="K797" s="51">
        <f t="shared" ref="K797" si="392">K796*1936.27</f>
        <v>38031964</v>
      </c>
      <c r="L797" s="61">
        <f t="shared" ref="L797" si="393">L796*1936.27</f>
        <v>41201289</v>
      </c>
      <c r="M797" s="118"/>
      <c r="N797" s="120">
        <f t="shared" ref="N797" si="394">N796*1936.27</f>
        <v>38031964</v>
      </c>
      <c r="O797" s="120">
        <f t="shared" ref="O797" si="395">O796*1936.27</f>
        <v>26013226</v>
      </c>
      <c r="P797" s="120">
        <f t="shared" si="355"/>
        <v>1689202</v>
      </c>
      <c r="Q797" s="120">
        <f t="shared" ref="Q797" si="396">Q796*1936.27</f>
        <v>45883674</v>
      </c>
      <c r="R797" s="120">
        <f t="shared" ref="R797" si="397">R796*1936.27</f>
        <v>42714349</v>
      </c>
      <c r="S797" s="47"/>
    </row>
    <row r="798" spans="1:19" ht="12.75" customHeight="1" x14ac:dyDescent="0.2">
      <c r="A798" s="494"/>
      <c r="B798" s="494"/>
      <c r="C798" s="53" t="s">
        <v>3</v>
      </c>
      <c r="D798" s="54">
        <v>28</v>
      </c>
      <c r="E798" s="44">
        <f t="shared" ref="E798" si="398">E786</f>
        <v>14209.93</v>
      </c>
      <c r="F798" s="44">
        <v>0</v>
      </c>
      <c r="G798" s="44"/>
      <c r="H798" s="44">
        <v>6207.16</v>
      </c>
      <c r="I798" s="44"/>
      <c r="J798" s="44">
        <f t="shared" ref="J798" si="399">K798/12</f>
        <v>1701.42</v>
      </c>
      <c r="K798" s="44">
        <f t="shared" ref="K798" si="400">SUM(E798:I798)</f>
        <v>20417.09</v>
      </c>
      <c r="L798" s="46">
        <f t="shared" ref="L798" si="401">SUM(E798:J798)</f>
        <v>22118.51</v>
      </c>
      <c r="M798" s="117"/>
      <c r="N798" s="119">
        <f t="shared" ref="N798" si="402">K798</f>
        <v>20417.09</v>
      </c>
      <c r="O798" s="119">
        <f t="shared" ref="O798" si="403">E798+F798+G798+I798</f>
        <v>14209.93</v>
      </c>
      <c r="P798" s="119">
        <f t="shared" ref="P798" si="404">P796</f>
        <v>872.4</v>
      </c>
      <c r="Q798" s="119">
        <f t="shared" ref="Q798" si="405">L798+(IF(P798&gt;O798*0.18,P798,O798*0.18))</f>
        <v>24676.3</v>
      </c>
      <c r="R798" s="119">
        <f t="shared" ref="R798" si="406">N798+O798*0.18</f>
        <v>22974.880000000001</v>
      </c>
      <c r="S798" s="47"/>
    </row>
    <row r="799" spans="1:19" ht="9" customHeight="1" x14ac:dyDescent="0.2">
      <c r="A799" s="494"/>
      <c r="B799" s="494"/>
      <c r="C799" s="48" t="s">
        <v>4</v>
      </c>
      <c r="D799" s="49">
        <v>34</v>
      </c>
      <c r="E799" s="50">
        <f t="shared" si="325"/>
        <v>27514261</v>
      </c>
      <c r="F799" s="50">
        <f t="shared" ref="F799" si="407">F798*1936.27</f>
        <v>0</v>
      </c>
      <c r="G799" s="50">
        <f t="shared" ref="G799" si="408">G798*1936.27</f>
        <v>0</v>
      </c>
      <c r="H799" s="61">
        <f t="shared" ref="H799" si="409">H798*1936.27</f>
        <v>12018738</v>
      </c>
      <c r="I799" s="61">
        <f t="shared" ref="I799" si="410">I798*1936.27</f>
        <v>0</v>
      </c>
      <c r="J799" s="51">
        <f t="shared" ref="J799" si="411">J798*1936.27</f>
        <v>3294409</v>
      </c>
      <c r="K799" s="51">
        <f t="shared" ref="K799" si="412">K798*1936.27</f>
        <v>39532999</v>
      </c>
      <c r="L799" s="61">
        <f t="shared" ref="L799" si="413">L798*1936.27</f>
        <v>42827407</v>
      </c>
      <c r="M799" s="118"/>
      <c r="N799" s="120">
        <f t="shared" ref="N799" si="414">N798*1936.27</f>
        <v>39532999</v>
      </c>
      <c r="O799" s="120">
        <f t="shared" ref="O799" si="415">O798*1936.27</f>
        <v>27514261</v>
      </c>
      <c r="P799" s="120">
        <f t="shared" si="355"/>
        <v>1689202</v>
      </c>
      <c r="Q799" s="120">
        <f t="shared" ref="Q799" si="416">Q798*1936.27</f>
        <v>47779979</v>
      </c>
      <c r="R799" s="120">
        <f t="shared" ref="R799" si="417">R798*1936.27</f>
        <v>44485571</v>
      </c>
      <c r="S799" s="47"/>
    </row>
    <row r="800" spans="1:19" ht="12.75" customHeight="1" x14ac:dyDescent="0.2">
      <c r="A800" s="494"/>
      <c r="B800" s="494"/>
      <c r="C800" s="53" t="s">
        <v>3</v>
      </c>
      <c r="D800" s="54">
        <v>35</v>
      </c>
      <c r="E800" s="44">
        <f t="shared" ref="E800" si="418">E788</f>
        <v>14767.71</v>
      </c>
      <c r="F800" s="44">
        <v>0</v>
      </c>
      <c r="G800" s="44"/>
      <c r="H800" s="44">
        <v>6207.16</v>
      </c>
      <c r="I800" s="44"/>
      <c r="J800" s="44">
        <f t="shared" ref="J800" si="419">K800/12</f>
        <v>1747.91</v>
      </c>
      <c r="K800" s="44">
        <f t="shared" ref="K800" si="420">SUM(E800:I800)</f>
        <v>20974.87</v>
      </c>
      <c r="L800" s="46">
        <f t="shared" ref="L800" si="421">SUM(E800:J800)</f>
        <v>22722.78</v>
      </c>
      <c r="M800" s="117"/>
      <c r="N800" s="119">
        <f t="shared" ref="N800" si="422">K800</f>
        <v>20974.87</v>
      </c>
      <c r="O800" s="119">
        <f t="shared" ref="O800" si="423">E800+F800+G800+I800</f>
        <v>14767.71</v>
      </c>
      <c r="P800" s="119">
        <f t="shared" ref="P800" si="424">P798</f>
        <v>872.4</v>
      </c>
      <c r="Q800" s="119">
        <f t="shared" ref="Q800" si="425">L800+(IF(P800&gt;O800*0.18,P800,O800*0.18))</f>
        <v>25380.97</v>
      </c>
      <c r="R800" s="119">
        <f t="shared" ref="R800" si="426">N800+O800*0.18</f>
        <v>23633.06</v>
      </c>
      <c r="S800" s="47"/>
    </row>
    <row r="801" spans="1:20" ht="9" customHeight="1" x14ac:dyDescent="0.2">
      <c r="A801" s="495"/>
      <c r="B801" s="495"/>
      <c r="C801" s="58" t="s">
        <v>4</v>
      </c>
      <c r="D801" s="59"/>
      <c r="E801" s="50">
        <f t="shared" si="325"/>
        <v>28594274</v>
      </c>
      <c r="F801" s="61">
        <f t="shared" ref="F801" si="427">F800*1936.27</f>
        <v>0</v>
      </c>
      <c r="G801" s="61">
        <f t="shared" ref="G801" si="428">G800*1936.27</f>
        <v>0</v>
      </c>
      <c r="H801" s="61">
        <f t="shared" ref="H801" si="429">H800*1936.27</f>
        <v>12018738</v>
      </c>
      <c r="I801" s="61">
        <f t="shared" ref="I801" si="430">I800*1936.27</f>
        <v>0</v>
      </c>
      <c r="J801" s="61">
        <f t="shared" ref="J801" si="431">J800*1936.27</f>
        <v>3384426</v>
      </c>
      <c r="K801" s="61">
        <f t="shared" ref="K801" si="432">K800*1936.27</f>
        <v>40613012</v>
      </c>
      <c r="L801" s="61">
        <f t="shared" ref="L801" si="433">L800*1936.27</f>
        <v>43997437</v>
      </c>
      <c r="M801" s="118"/>
      <c r="N801" s="123">
        <f t="shared" ref="N801" si="434">N800*1936.27</f>
        <v>40613012</v>
      </c>
      <c r="O801" s="123">
        <f t="shared" ref="O801" si="435">O800*1936.27</f>
        <v>28594274</v>
      </c>
      <c r="P801" s="120">
        <f t="shared" si="355"/>
        <v>1689202</v>
      </c>
      <c r="Q801" s="123">
        <f t="shared" ref="Q801" si="436">Q800*1936.27</f>
        <v>49144411</v>
      </c>
      <c r="R801" s="157">
        <f t="shared" ref="R801" si="437">R800*1936.27</f>
        <v>45759985</v>
      </c>
      <c r="S801" s="47"/>
    </row>
    <row r="802" spans="1:20" ht="12.75" customHeight="1" x14ac:dyDescent="0.2">
      <c r="A802" s="492">
        <f>B790+1</f>
        <v>44652</v>
      </c>
      <c r="B802" s="492">
        <v>44742</v>
      </c>
      <c r="C802" s="42" t="s">
        <v>3</v>
      </c>
      <c r="D802" s="43">
        <v>0</v>
      </c>
      <c r="E802" s="44">
        <f>E790</f>
        <v>9912.56</v>
      </c>
      <c r="F802" s="44"/>
      <c r="G802" s="44"/>
      <c r="H802" s="44">
        <v>6207.16</v>
      </c>
      <c r="I802" s="44">
        <f>(E802+H802)*0.3%</f>
        <v>48.36</v>
      </c>
      <c r="J802" s="44">
        <f>(E802+F802+G802+H802+I802)/12</f>
        <v>1347.34</v>
      </c>
      <c r="K802" s="44">
        <f>SUM(E802:I802)</f>
        <v>16168.08</v>
      </c>
      <c r="L802" s="46">
        <f>SUM(E802:J802)</f>
        <v>17515.419999999998</v>
      </c>
      <c r="M802" s="117"/>
      <c r="N802" s="119">
        <f>E802+F802+G802+H802+I802</f>
        <v>16168.08</v>
      </c>
      <c r="O802" s="119">
        <f>E802+F802+G802+I802</f>
        <v>9960.92</v>
      </c>
      <c r="P802" s="119">
        <f t="shared" ref="P802" si="438">P800</f>
        <v>872.4</v>
      </c>
      <c r="Q802" s="119">
        <f>L802+O802*0.18</f>
        <v>19308.39</v>
      </c>
      <c r="R802" s="119">
        <f>N802+O802*0.18</f>
        <v>17961.05</v>
      </c>
      <c r="S802" s="47"/>
      <c r="T802" s="194"/>
    </row>
    <row r="803" spans="1:20" ht="9" customHeight="1" x14ac:dyDescent="0.2">
      <c r="A803" s="493"/>
      <c r="B803" s="493"/>
      <c r="C803" s="48" t="s">
        <v>4</v>
      </c>
      <c r="D803" s="49">
        <v>8</v>
      </c>
      <c r="E803" s="50">
        <f t="shared" si="325"/>
        <v>19193393</v>
      </c>
      <c r="F803" s="61">
        <f>F802*1936.27</f>
        <v>0</v>
      </c>
      <c r="G803" s="50"/>
      <c r="H803" s="61">
        <f t="shared" ref="H803:J803" si="439">H802*1936.27</f>
        <v>12018738</v>
      </c>
      <c r="I803" s="61">
        <f>I802*1936.27</f>
        <v>93638</v>
      </c>
      <c r="J803" s="51">
        <f t="shared" si="439"/>
        <v>2608814</v>
      </c>
      <c r="K803" s="51">
        <f>K802*1936.27</f>
        <v>31305768</v>
      </c>
      <c r="L803" s="61">
        <f t="shared" ref="L803" si="440">L802*1936.27</f>
        <v>33914582</v>
      </c>
      <c r="M803" s="118"/>
      <c r="N803" s="120">
        <f t="shared" ref="N803:R803" si="441">N802*1936.27</f>
        <v>31305768</v>
      </c>
      <c r="O803" s="120">
        <f t="shared" si="441"/>
        <v>19287031</v>
      </c>
      <c r="P803" s="120">
        <f t="shared" si="355"/>
        <v>1689202</v>
      </c>
      <c r="Q803" s="120">
        <f t="shared" si="441"/>
        <v>37386256</v>
      </c>
      <c r="R803" s="120">
        <f t="shared" si="441"/>
        <v>34777442</v>
      </c>
      <c r="S803" s="47"/>
    </row>
    <row r="804" spans="1:20" ht="12.75" customHeight="1" x14ac:dyDescent="0.2">
      <c r="A804" s="494">
        <f>A802</f>
        <v>44652</v>
      </c>
      <c r="B804" s="494">
        <f>B802</f>
        <v>44742</v>
      </c>
      <c r="C804" s="53" t="s">
        <v>3</v>
      </c>
      <c r="D804" s="54">
        <v>9</v>
      </c>
      <c r="E804" s="44">
        <f t="shared" ref="E804" si="442">E792</f>
        <v>11347.41</v>
      </c>
      <c r="F804" s="44"/>
      <c r="G804" s="44"/>
      <c r="H804" s="44">
        <v>6207.16</v>
      </c>
      <c r="I804" s="44">
        <f t="shared" ref="I804" si="443">(E804+H804)*0.3%</f>
        <v>52.66</v>
      </c>
      <c r="J804" s="44">
        <f t="shared" ref="J804" si="444">(E804+F804+G804+H804+I804)/12</f>
        <v>1467.27</v>
      </c>
      <c r="K804" s="44">
        <f t="shared" ref="K804" si="445">SUM(E804:I804)</f>
        <v>17607.23</v>
      </c>
      <c r="L804" s="46">
        <f t="shared" ref="L804" si="446">SUM(E804:J804)</f>
        <v>19074.5</v>
      </c>
      <c r="M804" s="117"/>
      <c r="N804" s="119">
        <f t="shared" ref="N804" si="447">E804+F804+G804+H804+I804</f>
        <v>17607.23</v>
      </c>
      <c r="O804" s="119">
        <f t="shared" ref="O804" si="448">E804+F804+G804+I804</f>
        <v>11400.07</v>
      </c>
      <c r="P804" s="119">
        <f t="shared" ref="P804" si="449">P802</f>
        <v>872.4</v>
      </c>
      <c r="Q804" s="119">
        <f t="shared" ref="Q804" si="450">L804+O804*0.18</f>
        <v>21126.51</v>
      </c>
      <c r="R804" s="119">
        <f t="shared" ref="R804" si="451">N804+O804*0.18</f>
        <v>19659.240000000002</v>
      </c>
      <c r="S804" s="47"/>
      <c r="T804" s="194"/>
    </row>
    <row r="805" spans="1:20" ht="9" customHeight="1" x14ac:dyDescent="0.2">
      <c r="A805" s="494"/>
      <c r="B805" s="494"/>
      <c r="C805" s="48" t="s">
        <v>4</v>
      </c>
      <c r="D805" s="49">
        <v>14</v>
      </c>
      <c r="E805" s="50">
        <f t="shared" si="325"/>
        <v>21971650</v>
      </c>
      <c r="F805" s="50"/>
      <c r="G805" s="50"/>
      <c r="H805" s="61">
        <v>12018738</v>
      </c>
      <c r="I805" s="61">
        <f t="shared" ref="I805" si="452">I804*1936.27</f>
        <v>101964</v>
      </c>
      <c r="J805" s="51">
        <f t="shared" ref="J805" si="453">J804*1936.27</f>
        <v>2841031</v>
      </c>
      <c r="K805" s="51">
        <f t="shared" ref="K805" si="454">K804*1936.27</f>
        <v>34092351</v>
      </c>
      <c r="L805" s="61">
        <f t="shared" ref="L805" si="455">L804*1936.27</f>
        <v>36933382</v>
      </c>
      <c r="M805" s="118"/>
      <c r="N805" s="120">
        <f t="shared" ref="N805" si="456">N804*1936.27</f>
        <v>34092351</v>
      </c>
      <c r="O805" s="120">
        <f t="shared" ref="O805" si="457">O804*1936.27</f>
        <v>22073614</v>
      </c>
      <c r="P805" s="120">
        <f t="shared" si="355"/>
        <v>1689202</v>
      </c>
      <c r="Q805" s="120">
        <f t="shared" ref="Q805" si="458">Q804*1936.27</f>
        <v>40906628</v>
      </c>
      <c r="R805" s="120">
        <f t="shared" ref="R805" si="459">R804*1936.27</f>
        <v>38065597</v>
      </c>
      <c r="S805" s="47"/>
    </row>
    <row r="806" spans="1:20" ht="12.75" customHeight="1" x14ac:dyDescent="0.2">
      <c r="A806" s="494"/>
      <c r="B806" s="494"/>
      <c r="C806" s="53" t="s">
        <v>3</v>
      </c>
      <c r="D806" s="54">
        <v>15</v>
      </c>
      <c r="E806" s="44">
        <f t="shared" ref="E806" si="460">E794</f>
        <v>12398.54</v>
      </c>
      <c r="F806" s="44"/>
      <c r="G806" s="44"/>
      <c r="H806" s="44">
        <v>6207.16</v>
      </c>
      <c r="I806" s="44">
        <f t="shared" ref="I806" si="461">(E806+H806)*0.3%</f>
        <v>55.82</v>
      </c>
      <c r="J806" s="44">
        <f t="shared" ref="J806" si="462">(E806+F806+G806+H806+I806)/12</f>
        <v>1555.13</v>
      </c>
      <c r="K806" s="44">
        <f t="shared" ref="K806" si="463">SUM(E806:I806)</f>
        <v>18661.52</v>
      </c>
      <c r="L806" s="46">
        <f t="shared" ref="L806" si="464">SUM(E806:J806)</f>
        <v>20216.650000000001</v>
      </c>
      <c r="M806" s="117"/>
      <c r="N806" s="119">
        <f t="shared" ref="N806" si="465">E806+F806+G806+H806+I806</f>
        <v>18661.52</v>
      </c>
      <c r="O806" s="119">
        <f t="shared" ref="O806" si="466">E806+F806+G806+I806</f>
        <v>12454.36</v>
      </c>
      <c r="P806" s="119">
        <f t="shared" ref="P806" si="467">P804</f>
        <v>872.4</v>
      </c>
      <c r="Q806" s="119">
        <f t="shared" ref="Q806" si="468">L806+O806*0.18</f>
        <v>22458.43</v>
      </c>
      <c r="R806" s="119">
        <f t="shared" ref="R806" si="469">N806+O806*0.18</f>
        <v>20903.3</v>
      </c>
      <c r="S806" s="47"/>
    </row>
    <row r="807" spans="1:20" ht="9" customHeight="1" x14ac:dyDescent="0.2">
      <c r="A807" s="494"/>
      <c r="B807" s="494"/>
      <c r="C807" s="48" t="s">
        <v>4</v>
      </c>
      <c r="D807" s="49">
        <v>20</v>
      </c>
      <c r="E807" s="50">
        <f t="shared" si="325"/>
        <v>24006921</v>
      </c>
      <c r="F807" s="50"/>
      <c r="G807" s="50"/>
      <c r="H807" s="61">
        <v>12018738</v>
      </c>
      <c r="I807" s="61">
        <f t="shared" ref="I807" si="470">I806*1936.27</f>
        <v>108083</v>
      </c>
      <c r="J807" s="51">
        <f t="shared" ref="J807" si="471">J806*1936.27</f>
        <v>3011152</v>
      </c>
      <c r="K807" s="51">
        <f t="shared" ref="K807" si="472">K806*1936.27</f>
        <v>36133741</v>
      </c>
      <c r="L807" s="61">
        <f t="shared" ref="L807" si="473">L806*1936.27</f>
        <v>39144893</v>
      </c>
      <c r="M807" s="118"/>
      <c r="N807" s="120">
        <f t="shared" ref="N807" si="474">N806*1936.27</f>
        <v>36133741</v>
      </c>
      <c r="O807" s="120">
        <f t="shared" ref="O807" si="475">O806*1936.27</f>
        <v>24115004</v>
      </c>
      <c r="P807" s="120">
        <f t="shared" si="355"/>
        <v>1689202</v>
      </c>
      <c r="Q807" s="120">
        <f t="shared" ref="Q807" si="476">Q806*1936.27</f>
        <v>43485584</v>
      </c>
      <c r="R807" s="120">
        <f t="shared" ref="R807" si="477">R806*1936.27</f>
        <v>40474433</v>
      </c>
      <c r="S807" s="47"/>
    </row>
    <row r="808" spans="1:20" ht="12.75" customHeight="1" x14ac:dyDescent="0.2">
      <c r="A808" s="494"/>
      <c r="B808" s="494"/>
      <c r="C808" s="53" t="s">
        <v>3</v>
      </c>
      <c r="D808" s="54">
        <v>21</v>
      </c>
      <c r="E808" s="44">
        <f t="shared" ref="E808" si="478">E796</f>
        <v>13434.71</v>
      </c>
      <c r="F808" s="44"/>
      <c r="G808" s="44"/>
      <c r="H808" s="44">
        <v>6207.16</v>
      </c>
      <c r="I808" s="44">
        <f t="shared" ref="I808" si="479">(E808+H808)*0.3%</f>
        <v>58.93</v>
      </c>
      <c r="J808" s="44">
        <f t="shared" ref="J808" si="480">(E808+F808+G808+H808+I808)/12</f>
        <v>1641.73</v>
      </c>
      <c r="K808" s="44">
        <f t="shared" ref="K808" si="481">SUM(E808:I808)</f>
        <v>19700.8</v>
      </c>
      <c r="L808" s="46">
        <f t="shared" ref="L808" si="482">SUM(E808:J808)</f>
        <v>21342.53</v>
      </c>
      <c r="M808" s="117"/>
      <c r="N808" s="119">
        <f t="shared" ref="N808" si="483">E808+F808+G808+H808+I808</f>
        <v>19700.8</v>
      </c>
      <c r="O808" s="119">
        <f t="shared" ref="O808" si="484">E808+F808+G808+I808</f>
        <v>13493.64</v>
      </c>
      <c r="P808" s="119">
        <f t="shared" ref="P808" si="485">P806</f>
        <v>872.4</v>
      </c>
      <c r="Q808" s="119">
        <f t="shared" ref="Q808" si="486">L808+O808*0.18</f>
        <v>23771.39</v>
      </c>
      <c r="R808" s="119">
        <f t="shared" ref="R808" si="487">N808+O808*0.18</f>
        <v>22129.66</v>
      </c>
      <c r="S808" s="47"/>
    </row>
    <row r="809" spans="1:20" ht="9" customHeight="1" x14ac:dyDescent="0.2">
      <c r="A809" s="494"/>
      <c r="B809" s="494"/>
      <c r="C809" s="48" t="s">
        <v>4</v>
      </c>
      <c r="D809" s="49">
        <v>27</v>
      </c>
      <c r="E809" s="50">
        <f t="shared" si="325"/>
        <v>26013226</v>
      </c>
      <c r="F809" s="50"/>
      <c r="G809" s="50"/>
      <c r="H809" s="61">
        <v>12018738</v>
      </c>
      <c r="I809" s="61">
        <f t="shared" ref="I809" si="488">I808*1936.27</f>
        <v>114104</v>
      </c>
      <c r="J809" s="51">
        <f t="shared" ref="J809" si="489">J808*1936.27</f>
        <v>3178833</v>
      </c>
      <c r="K809" s="51">
        <f t="shared" ref="K809" si="490">K808*1936.27</f>
        <v>38146068</v>
      </c>
      <c r="L809" s="61">
        <f t="shared" ref="L809" si="491">L808*1936.27</f>
        <v>41324901</v>
      </c>
      <c r="M809" s="118"/>
      <c r="N809" s="120">
        <f t="shared" ref="N809" si="492">N808*1936.27</f>
        <v>38146068</v>
      </c>
      <c r="O809" s="120">
        <f t="shared" ref="O809" si="493">O808*1936.27</f>
        <v>26127330</v>
      </c>
      <c r="P809" s="120">
        <f t="shared" si="355"/>
        <v>1689202</v>
      </c>
      <c r="Q809" s="120">
        <f t="shared" ref="Q809" si="494">Q808*1936.27</f>
        <v>46027829</v>
      </c>
      <c r="R809" s="120">
        <f t="shared" ref="R809" si="495">R808*1936.27</f>
        <v>42848997</v>
      </c>
      <c r="S809" s="47"/>
    </row>
    <row r="810" spans="1:20" ht="12.75" customHeight="1" x14ac:dyDescent="0.2">
      <c r="A810" s="494"/>
      <c r="B810" s="494"/>
      <c r="C810" s="53" t="s">
        <v>3</v>
      </c>
      <c r="D810" s="54">
        <v>28</v>
      </c>
      <c r="E810" s="44">
        <f t="shared" ref="E810" si="496">E798</f>
        <v>14209.93</v>
      </c>
      <c r="F810" s="44"/>
      <c r="G810" s="44"/>
      <c r="H810" s="44">
        <v>6207.16</v>
      </c>
      <c r="I810" s="44">
        <f t="shared" ref="I810" si="497">(E810+H810)*0.3%</f>
        <v>61.25</v>
      </c>
      <c r="J810" s="44">
        <f t="shared" ref="J810" si="498">(E810+F810+G810+H810+I810)/12</f>
        <v>1706.53</v>
      </c>
      <c r="K810" s="44">
        <f t="shared" ref="K810" si="499">SUM(E810:I810)</f>
        <v>20478.34</v>
      </c>
      <c r="L810" s="46">
        <f t="shared" ref="L810" si="500">SUM(E810:J810)</f>
        <v>22184.87</v>
      </c>
      <c r="M810" s="117"/>
      <c r="N810" s="119">
        <f t="shared" ref="N810" si="501">E810+F810+G810+H810+I810</f>
        <v>20478.34</v>
      </c>
      <c r="O810" s="119">
        <f t="shared" ref="O810" si="502">E810+F810+G810+I810</f>
        <v>14271.18</v>
      </c>
      <c r="P810" s="119">
        <f t="shared" ref="P810" si="503">P808</f>
        <v>872.4</v>
      </c>
      <c r="Q810" s="119">
        <f t="shared" ref="Q810" si="504">L810+O810*0.18</f>
        <v>24753.68</v>
      </c>
      <c r="R810" s="119">
        <f t="shared" ref="R810" si="505">N810+O810*0.18</f>
        <v>23047.15</v>
      </c>
      <c r="S810" s="47"/>
    </row>
    <row r="811" spans="1:20" ht="9" customHeight="1" x14ac:dyDescent="0.2">
      <c r="A811" s="494"/>
      <c r="B811" s="494"/>
      <c r="C811" s="48" t="s">
        <v>4</v>
      </c>
      <c r="D811" s="49">
        <v>34</v>
      </c>
      <c r="E811" s="50">
        <f t="shared" si="325"/>
        <v>27514261</v>
      </c>
      <c r="F811" s="50"/>
      <c r="G811" s="50"/>
      <c r="H811" s="61">
        <v>12018738</v>
      </c>
      <c r="I811" s="61">
        <f t="shared" ref="I811" si="506">I810*1936.27</f>
        <v>118597</v>
      </c>
      <c r="J811" s="51">
        <f t="shared" ref="J811" si="507">J810*1936.27</f>
        <v>3304303</v>
      </c>
      <c r="K811" s="51">
        <f t="shared" ref="K811" si="508">K810*1936.27</f>
        <v>39651595</v>
      </c>
      <c r="L811" s="61">
        <f t="shared" ref="L811" si="509">L810*1936.27</f>
        <v>42955898</v>
      </c>
      <c r="M811" s="118"/>
      <c r="N811" s="120">
        <f t="shared" ref="N811" si="510">N810*1936.27</f>
        <v>39651595</v>
      </c>
      <c r="O811" s="120">
        <f t="shared" ref="O811" si="511">O810*1936.27</f>
        <v>27632858</v>
      </c>
      <c r="P811" s="120">
        <f t="shared" si="355"/>
        <v>1689202</v>
      </c>
      <c r="Q811" s="120">
        <f t="shared" ref="Q811" si="512">Q810*1936.27</f>
        <v>47929808</v>
      </c>
      <c r="R811" s="120">
        <f t="shared" ref="R811" si="513">R810*1936.27</f>
        <v>44625505</v>
      </c>
      <c r="S811" s="47"/>
    </row>
    <row r="812" spans="1:20" ht="12.75" customHeight="1" x14ac:dyDescent="0.2">
      <c r="A812" s="494"/>
      <c r="B812" s="494"/>
      <c r="C812" s="53" t="s">
        <v>3</v>
      </c>
      <c r="D812" s="54">
        <v>35</v>
      </c>
      <c r="E812" s="44">
        <f t="shared" ref="E812" si="514">E800</f>
        <v>14767.71</v>
      </c>
      <c r="F812" s="44"/>
      <c r="G812" s="44"/>
      <c r="H812" s="44">
        <v>6207.16</v>
      </c>
      <c r="I812" s="44">
        <f t="shared" ref="I812" si="515">(E812+H812)*0.3%</f>
        <v>62.92</v>
      </c>
      <c r="J812" s="44">
        <f t="shared" ref="J812" si="516">(E812+F812+G812+H812+I812)/12</f>
        <v>1753.15</v>
      </c>
      <c r="K812" s="44">
        <f t="shared" ref="K812" si="517">SUM(E812:I812)</f>
        <v>21037.79</v>
      </c>
      <c r="L812" s="46">
        <f t="shared" ref="L812" si="518">SUM(E812:J812)</f>
        <v>22790.94</v>
      </c>
      <c r="M812" s="117"/>
      <c r="N812" s="119">
        <f t="shared" ref="N812" si="519">E812+F812+G812+H812+I812</f>
        <v>21037.79</v>
      </c>
      <c r="O812" s="119">
        <f t="shared" ref="O812" si="520">E812+F812+G812+I812</f>
        <v>14830.63</v>
      </c>
      <c r="P812" s="119">
        <f t="shared" ref="P812" si="521">P810</f>
        <v>872.4</v>
      </c>
      <c r="Q812" s="119">
        <f t="shared" ref="Q812" si="522">L812+O812*0.18</f>
        <v>25460.45</v>
      </c>
      <c r="R812" s="119">
        <f t="shared" ref="R812" si="523">N812+O812*0.18</f>
        <v>23707.3</v>
      </c>
      <c r="S812" s="47"/>
    </row>
    <row r="813" spans="1:20" ht="9" customHeight="1" x14ac:dyDescent="0.2">
      <c r="A813" s="495"/>
      <c r="B813" s="495"/>
      <c r="C813" s="58" t="s">
        <v>4</v>
      </c>
      <c r="D813" s="59"/>
      <c r="E813" s="50">
        <f t="shared" si="325"/>
        <v>28594274</v>
      </c>
      <c r="F813" s="50"/>
      <c r="G813" s="61"/>
      <c r="H813" s="61">
        <v>12018738</v>
      </c>
      <c r="I813" s="61">
        <f t="shared" ref="I813" si="524">I812*1936.27</f>
        <v>121830</v>
      </c>
      <c r="J813" s="51">
        <f t="shared" ref="J813" si="525">J812*1936.27</f>
        <v>3394572</v>
      </c>
      <c r="K813" s="51">
        <f t="shared" ref="K813" si="526">K812*1936.27</f>
        <v>40734842</v>
      </c>
      <c r="L813" s="61">
        <f t="shared" ref="L813" si="527">L812*1936.27</f>
        <v>44129413</v>
      </c>
      <c r="M813" s="118"/>
      <c r="N813" s="120">
        <f t="shared" ref="N813" si="528">N812*1936.27</f>
        <v>40734842</v>
      </c>
      <c r="O813" s="120">
        <f t="shared" ref="O813" si="529">O812*1936.27</f>
        <v>28716104</v>
      </c>
      <c r="P813" s="120">
        <f t="shared" si="355"/>
        <v>1689202</v>
      </c>
      <c r="Q813" s="120">
        <f t="shared" ref="Q813" si="530">Q812*1936.27</f>
        <v>49298306</v>
      </c>
      <c r="R813" s="120">
        <f t="shared" ref="R813" si="531">R812*1936.27</f>
        <v>45903734</v>
      </c>
      <c r="S813" s="47"/>
    </row>
    <row r="814" spans="1:20" ht="12.75" customHeight="1" x14ac:dyDescent="0.2">
      <c r="A814" s="492">
        <f>B804+1</f>
        <v>44743</v>
      </c>
      <c r="B814" s="492">
        <v>44926</v>
      </c>
      <c r="C814" s="42" t="s">
        <v>3</v>
      </c>
      <c r="D814" s="43">
        <v>0</v>
      </c>
      <c r="E814" s="44">
        <f t="shared" ref="E814" si="532">E802</f>
        <v>9912.56</v>
      </c>
      <c r="F814" s="44"/>
      <c r="G814" s="44"/>
      <c r="H814" s="44">
        <v>6207.16</v>
      </c>
      <c r="I814" s="44">
        <f>(E814+H814)*0.5%</f>
        <v>80.599999999999994</v>
      </c>
      <c r="J814" s="44">
        <f t="shared" ref="J814" si="533">(E814+F814+G814+H814+I814)/12</f>
        <v>1350.03</v>
      </c>
      <c r="K814" s="44">
        <f t="shared" ref="K814" si="534">SUM(E814:I814)</f>
        <v>16200.32</v>
      </c>
      <c r="L814" s="46">
        <f t="shared" ref="L814" si="535">SUM(E814:J814)</f>
        <v>17550.349999999999</v>
      </c>
      <c r="M814" s="117"/>
      <c r="N814" s="119">
        <f t="shared" ref="N814" si="536">E814+F814+G814+H814+I814</f>
        <v>16200.32</v>
      </c>
      <c r="O814" s="119">
        <f t="shared" ref="O814" si="537">E814+F814+G814+I814</f>
        <v>9993.16</v>
      </c>
      <c r="P814" s="119">
        <f t="shared" ref="P814" si="538">P812</f>
        <v>872.4</v>
      </c>
      <c r="Q814" s="119">
        <f t="shared" ref="Q814" si="539">L814+O814*0.18</f>
        <v>19349.12</v>
      </c>
      <c r="R814" s="119">
        <f t="shared" ref="R814" si="540">N814+O814*0.18</f>
        <v>17999.09</v>
      </c>
      <c r="S814" s="47"/>
    </row>
    <row r="815" spans="1:20" ht="9" customHeight="1" x14ac:dyDescent="0.2">
      <c r="A815" s="493"/>
      <c r="B815" s="493"/>
      <c r="C815" s="48" t="s">
        <v>4</v>
      </c>
      <c r="D815" s="49">
        <v>8</v>
      </c>
      <c r="E815" s="61">
        <f t="shared" ref="E815" si="541">E814*1936.27</f>
        <v>19193393</v>
      </c>
      <c r="F815" s="61"/>
      <c r="G815" s="50"/>
      <c r="H815" s="61">
        <v>12018738</v>
      </c>
      <c r="I815" s="61">
        <f t="shared" ref="I815:I825" si="542">I814*1936.27</f>
        <v>156063</v>
      </c>
      <c r="J815" s="51">
        <f t="shared" ref="J815" si="543">J814*1936.27</f>
        <v>2614023</v>
      </c>
      <c r="K815" s="51">
        <f t="shared" ref="K815" si="544">K814*1936.27</f>
        <v>31368194</v>
      </c>
      <c r="L815" s="61">
        <f t="shared" ref="L815" si="545">L814*1936.27</f>
        <v>33982216</v>
      </c>
      <c r="M815" s="118"/>
      <c r="N815" s="120">
        <f t="shared" ref="N815" si="546">N814*1936.27</f>
        <v>31368194</v>
      </c>
      <c r="O815" s="120">
        <f t="shared" ref="O815" si="547">O814*1936.27</f>
        <v>19349456</v>
      </c>
      <c r="P815" s="120">
        <f t="shared" si="355"/>
        <v>1689202</v>
      </c>
      <c r="Q815" s="120">
        <f t="shared" ref="Q815" si="548">Q814*1936.27</f>
        <v>37465121</v>
      </c>
      <c r="R815" s="120">
        <f t="shared" ref="R815" si="549">R814*1936.27</f>
        <v>34851098</v>
      </c>
      <c r="S815" s="47"/>
    </row>
    <row r="816" spans="1:20" ht="12.75" customHeight="1" x14ac:dyDescent="0.2">
      <c r="A816" s="494">
        <f>A814</f>
        <v>44743</v>
      </c>
      <c r="B816" s="494">
        <f>B814</f>
        <v>44926</v>
      </c>
      <c r="C816" s="53" t="s">
        <v>3</v>
      </c>
      <c r="D816" s="54">
        <v>9</v>
      </c>
      <c r="E816" s="44">
        <f t="shared" ref="E816" si="550">E804</f>
        <v>11347.41</v>
      </c>
      <c r="F816" s="44"/>
      <c r="G816" s="44"/>
      <c r="H816" s="44">
        <v>6207.16</v>
      </c>
      <c r="I816" s="44">
        <f t="shared" ref="I816" si="551">(E816+H816)*0.5%</f>
        <v>87.77</v>
      </c>
      <c r="J816" s="44">
        <f t="shared" ref="J816" si="552">(E816+F816+G816+H816+I816)/12</f>
        <v>1470.2</v>
      </c>
      <c r="K816" s="44">
        <f t="shared" ref="K816" si="553">SUM(E816:I816)</f>
        <v>17642.34</v>
      </c>
      <c r="L816" s="46">
        <f t="shared" ref="L816" si="554">SUM(E816:J816)</f>
        <v>19112.54</v>
      </c>
      <c r="M816" s="117"/>
      <c r="N816" s="119">
        <f t="shared" ref="N816" si="555">E816+F816+G816+H816+I816</f>
        <v>17642.34</v>
      </c>
      <c r="O816" s="119">
        <f t="shared" ref="O816" si="556">E816+F816+G816+I816</f>
        <v>11435.18</v>
      </c>
      <c r="P816" s="119">
        <f t="shared" ref="P816" si="557">P814</f>
        <v>872.4</v>
      </c>
      <c r="Q816" s="119">
        <f t="shared" ref="Q816" si="558">L816+O816*0.18</f>
        <v>21170.87</v>
      </c>
      <c r="R816" s="119">
        <f t="shared" ref="R816" si="559">N816+O816*0.18</f>
        <v>19700.669999999998</v>
      </c>
      <c r="S816" s="47"/>
    </row>
    <row r="817" spans="1:19" ht="9" customHeight="1" x14ac:dyDescent="0.2">
      <c r="A817" s="494"/>
      <c r="B817" s="494"/>
      <c r="C817" s="48" t="s">
        <v>4</v>
      </c>
      <c r="D817" s="49">
        <v>14</v>
      </c>
      <c r="E817" s="61">
        <f t="shared" ref="E817" si="560">E816*1936.27</f>
        <v>21971650</v>
      </c>
      <c r="F817" s="50"/>
      <c r="G817" s="50"/>
      <c r="H817" s="61">
        <v>12018738</v>
      </c>
      <c r="I817" s="61">
        <f t="shared" si="542"/>
        <v>169946</v>
      </c>
      <c r="J817" s="51">
        <f t="shared" ref="J817" si="561">J816*1936.27</f>
        <v>2846704</v>
      </c>
      <c r="K817" s="51">
        <f t="shared" ref="K817" si="562">K816*1936.27</f>
        <v>34160334</v>
      </c>
      <c r="L817" s="61">
        <f t="shared" ref="L817" si="563">L816*1936.27</f>
        <v>37007038</v>
      </c>
      <c r="M817" s="118"/>
      <c r="N817" s="120">
        <f t="shared" ref="N817" si="564">N816*1936.27</f>
        <v>34160334</v>
      </c>
      <c r="O817" s="120">
        <f t="shared" ref="O817" si="565">O816*1936.27</f>
        <v>22141596</v>
      </c>
      <c r="P817" s="120">
        <f t="shared" si="355"/>
        <v>1689202</v>
      </c>
      <c r="Q817" s="120">
        <f t="shared" ref="Q817" si="566">Q816*1936.27</f>
        <v>40992520</v>
      </c>
      <c r="R817" s="120">
        <f t="shared" ref="R817" si="567">R816*1936.27</f>
        <v>38145816</v>
      </c>
      <c r="S817" s="47"/>
    </row>
    <row r="818" spans="1:19" ht="12.75" customHeight="1" x14ac:dyDescent="0.2">
      <c r="A818" s="494"/>
      <c r="B818" s="494"/>
      <c r="C818" s="53" t="s">
        <v>3</v>
      </c>
      <c r="D818" s="54">
        <v>15</v>
      </c>
      <c r="E818" s="44">
        <f t="shared" ref="E818" si="568">E806</f>
        <v>12398.54</v>
      </c>
      <c r="F818" s="44"/>
      <c r="G818" s="44"/>
      <c r="H818" s="44">
        <v>6207.16</v>
      </c>
      <c r="I818" s="44">
        <f t="shared" ref="I818" si="569">(E818+H818)*0.5%</f>
        <v>93.03</v>
      </c>
      <c r="J818" s="44">
        <f t="shared" ref="J818" si="570">(E818+F818+G818+H818+I818)/12</f>
        <v>1558.23</v>
      </c>
      <c r="K818" s="44">
        <f t="shared" ref="K818" si="571">SUM(E818:I818)</f>
        <v>18698.73</v>
      </c>
      <c r="L818" s="46">
        <f t="shared" ref="L818" si="572">SUM(E818:J818)</f>
        <v>20256.96</v>
      </c>
      <c r="M818" s="117"/>
      <c r="N818" s="119">
        <f t="shared" ref="N818" si="573">E818+F818+G818+H818+I818</f>
        <v>18698.73</v>
      </c>
      <c r="O818" s="119">
        <f t="shared" ref="O818" si="574">E818+F818+G818+I818</f>
        <v>12491.57</v>
      </c>
      <c r="P818" s="119">
        <f t="shared" ref="P818" si="575">P816</f>
        <v>872.4</v>
      </c>
      <c r="Q818" s="119">
        <f t="shared" ref="Q818" si="576">L818+O818*0.18</f>
        <v>22505.439999999999</v>
      </c>
      <c r="R818" s="119">
        <f t="shared" ref="R818" si="577">N818+O818*0.18</f>
        <v>20947.21</v>
      </c>
      <c r="S818" s="47"/>
    </row>
    <row r="819" spans="1:19" ht="9" customHeight="1" x14ac:dyDescent="0.2">
      <c r="A819" s="494"/>
      <c r="B819" s="494"/>
      <c r="C819" s="48" t="s">
        <v>4</v>
      </c>
      <c r="D819" s="49">
        <v>20</v>
      </c>
      <c r="E819" s="61">
        <f t="shared" ref="E819" si="578">E818*1936.27</f>
        <v>24006921</v>
      </c>
      <c r="F819" s="50"/>
      <c r="G819" s="50"/>
      <c r="H819" s="61">
        <v>12018738</v>
      </c>
      <c r="I819" s="61">
        <f t="shared" si="542"/>
        <v>180131</v>
      </c>
      <c r="J819" s="51">
        <f t="shared" ref="J819" si="579">J818*1936.27</f>
        <v>3017154</v>
      </c>
      <c r="K819" s="51">
        <f t="shared" ref="K819" si="580">K818*1936.27</f>
        <v>36205790</v>
      </c>
      <c r="L819" s="61">
        <f t="shared" ref="L819" si="581">L818*1936.27</f>
        <v>39222944</v>
      </c>
      <c r="M819" s="118"/>
      <c r="N819" s="120">
        <f t="shared" ref="N819" si="582">N818*1936.27</f>
        <v>36205790</v>
      </c>
      <c r="O819" s="120">
        <f t="shared" ref="O819" si="583">O818*1936.27</f>
        <v>24187052</v>
      </c>
      <c r="P819" s="120">
        <f t="shared" si="355"/>
        <v>1689202</v>
      </c>
      <c r="Q819" s="120">
        <f t="shared" ref="Q819" si="584">Q818*1936.27</f>
        <v>43576608</v>
      </c>
      <c r="R819" s="120">
        <f t="shared" ref="R819" si="585">R818*1936.27</f>
        <v>40559454</v>
      </c>
      <c r="S819" s="47"/>
    </row>
    <row r="820" spans="1:19" ht="12.75" customHeight="1" x14ac:dyDescent="0.2">
      <c r="A820" s="494"/>
      <c r="B820" s="494"/>
      <c r="C820" s="53" t="s">
        <v>3</v>
      </c>
      <c r="D820" s="54">
        <v>21</v>
      </c>
      <c r="E820" s="44">
        <f t="shared" ref="E820" si="586">E808</f>
        <v>13434.71</v>
      </c>
      <c r="F820" s="44"/>
      <c r="G820" s="44"/>
      <c r="H820" s="44">
        <v>6207.16</v>
      </c>
      <c r="I820" s="44">
        <f t="shared" ref="I820" si="587">(E820+H820)*0.5%</f>
        <v>98.21</v>
      </c>
      <c r="J820" s="44">
        <f t="shared" ref="J820" si="588">(E820+F820+G820+H820+I820)/12</f>
        <v>1645.01</v>
      </c>
      <c r="K820" s="44">
        <f t="shared" ref="K820" si="589">SUM(E820:I820)</f>
        <v>19740.080000000002</v>
      </c>
      <c r="L820" s="46">
        <f t="shared" ref="L820" si="590">SUM(E820:J820)</f>
        <v>21385.09</v>
      </c>
      <c r="M820" s="117"/>
      <c r="N820" s="119">
        <f t="shared" ref="N820" si="591">E820+F820+G820+H820+I820</f>
        <v>19740.080000000002</v>
      </c>
      <c r="O820" s="119">
        <f t="shared" ref="O820" si="592">E820+F820+G820+I820</f>
        <v>13532.92</v>
      </c>
      <c r="P820" s="119">
        <f t="shared" ref="P820" si="593">P818</f>
        <v>872.4</v>
      </c>
      <c r="Q820" s="119">
        <f t="shared" ref="Q820" si="594">L820+O820*0.18</f>
        <v>23821.02</v>
      </c>
      <c r="R820" s="119">
        <f t="shared" ref="R820" si="595">N820+O820*0.18</f>
        <v>22176.01</v>
      </c>
      <c r="S820" s="47"/>
    </row>
    <row r="821" spans="1:19" ht="9" customHeight="1" x14ac:dyDescent="0.2">
      <c r="A821" s="494"/>
      <c r="B821" s="494"/>
      <c r="C821" s="48" t="s">
        <v>4</v>
      </c>
      <c r="D821" s="49">
        <v>27</v>
      </c>
      <c r="E821" s="61">
        <f t="shared" ref="E821" si="596">E820*1936.27</f>
        <v>26013226</v>
      </c>
      <c r="F821" s="50"/>
      <c r="G821" s="50"/>
      <c r="H821" s="61">
        <v>12018738</v>
      </c>
      <c r="I821" s="61">
        <f t="shared" si="542"/>
        <v>190161</v>
      </c>
      <c r="J821" s="51">
        <f t="shared" ref="J821" si="597">J820*1936.27</f>
        <v>3185184</v>
      </c>
      <c r="K821" s="51">
        <f t="shared" ref="K821" si="598">K820*1936.27</f>
        <v>38222125</v>
      </c>
      <c r="L821" s="61">
        <f t="shared" ref="L821" si="599">L820*1936.27</f>
        <v>41407308</v>
      </c>
      <c r="M821" s="118"/>
      <c r="N821" s="120">
        <f t="shared" ref="N821" si="600">N820*1936.27</f>
        <v>38222125</v>
      </c>
      <c r="O821" s="120">
        <f t="shared" ref="O821" si="601">O820*1936.27</f>
        <v>26203387</v>
      </c>
      <c r="P821" s="120">
        <f t="shared" si="355"/>
        <v>1689202</v>
      </c>
      <c r="Q821" s="120">
        <f t="shared" ref="Q821" si="602">Q820*1936.27</f>
        <v>46123926</v>
      </c>
      <c r="R821" s="120">
        <f t="shared" ref="R821" si="603">R820*1936.27</f>
        <v>42938743</v>
      </c>
      <c r="S821" s="47"/>
    </row>
    <row r="822" spans="1:19" ht="12.75" customHeight="1" x14ac:dyDescent="0.2">
      <c r="A822" s="494"/>
      <c r="B822" s="494"/>
      <c r="C822" s="53" t="s">
        <v>3</v>
      </c>
      <c r="D822" s="54">
        <v>28</v>
      </c>
      <c r="E822" s="44">
        <f t="shared" ref="E822" si="604">E810</f>
        <v>14209.93</v>
      </c>
      <c r="F822" s="44"/>
      <c r="G822" s="44"/>
      <c r="H822" s="44">
        <v>6207.16</v>
      </c>
      <c r="I822" s="44">
        <f t="shared" ref="I822" si="605">(E822+H822)*0.5%</f>
        <v>102.09</v>
      </c>
      <c r="J822" s="44">
        <f t="shared" ref="J822" si="606">(E822+F822+G822+H822+I822)/12</f>
        <v>1709.93</v>
      </c>
      <c r="K822" s="44">
        <f t="shared" ref="K822" si="607">SUM(E822:I822)</f>
        <v>20519.18</v>
      </c>
      <c r="L822" s="46">
        <f t="shared" ref="L822" si="608">SUM(E822:J822)</f>
        <v>22229.11</v>
      </c>
      <c r="M822" s="117"/>
      <c r="N822" s="119">
        <f t="shared" ref="N822" si="609">E822+F822+G822+H822+I822</f>
        <v>20519.18</v>
      </c>
      <c r="O822" s="119">
        <f t="shared" ref="O822" si="610">E822+F822+G822+I822</f>
        <v>14312.02</v>
      </c>
      <c r="P822" s="119">
        <f t="shared" ref="P822" si="611">P820</f>
        <v>872.4</v>
      </c>
      <c r="Q822" s="119">
        <f t="shared" ref="Q822" si="612">L822+O822*0.18</f>
        <v>24805.27</v>
      </c>
      <c r="R822" s="119">
        <f t="shared" ref="R822" si="613">N822+O822*0.18</f>
        <v>23095.34</v>
      </c>
      <c r="S822" s="47"/>
    </row>
    <row r="823" spans="1:19" ht="9" customHeight="1" x14ac:dyDescent="0.2">
      <c r="A823" s="494"/>
      <c r="B823" s="494"/>
      <c r="C823" s="48" t="s">
        <v>4</v>
      </c>
      <c r="D823" s="49">
        <v>34</v>
      </c>
      <c r="E823" s="61">
        <f t="shared" ref="E823" si="614">E822*1936.27</f>
        <v>27514261</v>
      </c>
      <c r="F823" s="50"/>
      <c r="G823" s="50"/>
      <c r="H823" s="61">
        <v>12018738</v>
      </c>
      <c r="I823" s="61">
        <f t="shared" si="542"/>
        <v>197674</v>
      </c>
      <c r="J823" s="51">
        <f t="shared" ref="J823" si="615">J822*1936.27</f>
        <v>3310886</v>
      </c>
      <c r="K823" s="51">
        <f t="shared" ref="K823" si="616">K822*1936.27</f>
        <v>39730673</v>
      </c>
      <c r="L823" s="61">
        <f t="shared" ref="L823" si="617">L822*1936.27</f>
        <v>43041559</v>
      </c>
      <c r="M823" s="118"/>
      <c r="N823" s="120">
        <f t="shared" ref="N823" si="618">N822*1936.27</f>
        <v>39730673</v>
      </c>
      <c r="O823" s="120">
        <f t="shared" ref="O823" si="619">O822*1936.27</f>
        <v>27711935</v>
      </c>
      <c r="P823" s="120">
        <f t="shared" si="355"/>
        <v>1689202</v>
      </c>
      <c r="Q823" s="120">
        <f t="shared" ref="Q823" si="620">Q822*1936.27</f>
        <v>48029700</v>
      </c>
      <c r="R823" s="120">
        <f t="shared" ref="R823" si="621">R822*1936.27</f>
        <v>44718814</v>
      </c>
      <c r="S823" s="47"/>
    </row>
    <row r="824" spans="1:19" ht="12.75" customHeight="1" x14ac:dyDescent="0.2">
      <c r="A824" s="494"/>
      <c r="B824" s="494"/>
      <c r="C824" s="53" t="s">
        <v>3</v>
      </c>
      <c r="D824" s="54">
        <v>35</v>
      </c>
      <c r="E824" s="44">
        <f t="shared" ref="E824" si="622">E812</f>
        <v>14767.71</v>
      </c>
      <c r="F824" s="44"/>
      <c r="G824" s="44"/>
      <c r="H824" s="44">
        <v>6207.16</v>
      </c>
      <c r="I824" s="44">
        <f t="shared" ref="I824" si="623">(E824+H824)*0.5%</f>
        <v>104.87</v>
      </c>
      <c r="J824" s="44">
        <f t="shared" ref="J824" si="624">(E824+F824+G824+H824+I824)/12</f>
        <v>1756.65</v>
      </c>
      <c r="K824" s="44">
        <f t="shared" ref="K824" si="625">SUM(E824:I824)</f>
        <v>21079.74</v>
      </c>
      <c r="L824" s="46">
        <f t="shared" ref="L824" si="626">SUM(E824:J824)</f>
        <v>22836.39</v>
      </c>
      <c r="M824" s="117"/>
      <c r="N824" s="119">
        <f t="shared" ref="N824" si="627">E824+F824+G824+H824+I824</f>
        <v>21079.74</v>
      </c>
      <c r="O824" s="119">
        <f t="shared" ref="O824" si="628">E824+F824+G824+I824</f>
        <v>14872.58</v>
      </c>
      <c r="P824" s="119">
        <f t="shared" ref="P824" si="629">P822</f>
        <v>872.4</v>
      </c>
      <c r="Q824" s="119">
        <f t="shared" ref="Q824" si="630">L824+O824*0.18</f>
        <v>25513.45</v>
      </c>
      <c r="R824" s="119">
        <f t="shared" ref="R824" si="631">N824+O824*0.18</f>
        <v>23756.799999999999</v>
      </c>
      <c r="S824" s="47"/>
    </row>
    <row r="825" spans="1:19" ht="9" customHeight="1" x14ac:dyDescent="0.2">
      <c r="A825" s="495"/>
      <c r="B825" s="495"/>
      <c r="C825" s="58" t="s">
        <v>4</v>
      </c>
      <c r="D825" s="59"/>
      <c r="E825" s="61">
        <f t="shared" ref="E825" si="632">E824*1936.27</f>
        <v>28594274</v>
      </c>
      <c r="F825" s="61"/>
      <c r="G825" s="61"/>
      <c r="H825" s="61">
        <v>12018738</v>
      </c>
      <c r="I825" s="61">
        <f t="shared" si="542"/>
        <v>203057</v>
      </c>
      <c r="J825" s="195">
        <f t="shared" ref="J825:K825" si="633">J824*1936.27</f>
        <v>3401349</v>
      </c>
      <c r="K825" s="62">
        <f t="shared" si="633"/>
        <v>40816068</v>
      </c>
      <c r="L825" s="61">
        <f t="shared" ref="L825" si="634">L824*1936.27</f>
        <v>44217417</v>
      </c>
      <c r="M825" s="118"/>
      <c r="N825" s="123">
        <f t="shared" ref="N825" si="635">N824*1936.27</f>
        <v>40816068</v>
      </c>
      <c r="O825" s="123">
        <f t="shared" ref="O825" si="636">O824*1936.27</f>
        <v>28797330</v>
      </c>
      <c r="P825" s="123">
        <f t="shared" si="355"/>
        <v>1689202</v>
      </c>
      <c r="Q825" s="123">
        <f t="shared" ref="Q825" si="637">Q824*1936.27</f>
        <v>49400928</v>
      </c>
      <c r="R825" s="123">
        <f t="shared" ref="R825" si="638">R824*1936.27</f>
        <v>45999579</v>
      </c>
      <c r="S825" s="47"/>
    </row>
    <row r="826" spans="1:19" s="152" customFormat="1" ht="12.75" customHeight="1" x14ac:dyDescent="0.2">
      <c r="A826" s="150"/>
      <c r="B826" s="150"/>
      <c r="C826" s="151"/>
      <c r="E826" s="153"/>
      <c r="F826" s="153"/>
      <c r="G826" s="153"/>
      <c r="H826" s="153"/>
      <c r="I826" s="153"/>
      <c r="J826" s="153"/>
      <c r="K826" s="153"/>
      <c r="L826" s="154"/>
      <c r="M826" s="154"/>
      <c r="N826" s="153"/>
      <c r="O826" s="153"/>
      <c r="P826" s="153"/>
      <c r="Q826" s="153"/>
      <c r="R826" s="153"/>
    </row>
    <row r="827" spans="1:19" s="152" customFormat="1" ht="9" customHeight="1" x14ac:dyDescent="0.2">
      <c r="A827" s="150"/>
      <c r="B827" s="150"/>
      <c r="E827" s="155"/>
      <c r="F827" s="155"/>
      <c r="G827" s="155"/>
      <c r="H827" s="155"/>
      <c r="I827" s="155"/>
      <c r="J827" s="155"/>
      <c r="K827" s="155"/>
      <c r="L827" s="155"/>
      <c r="M827" s="155"/>
      <c r="N827" s="155"/>
      <c r="O827" s="155"/>
      <c r="P827" s="155"/>
      <c r="Q827" s="155"/>
      <c r="R827" s="155"/>
    </row>
    <row r="828" spans="1:19" s="152" customFormat="1" ht="12.75" customHeight="1" x14ac:dyDescent="0.2">
      <c r="A828" s="150"/>
      <c r="B828" s="150"/>
      <c r="C828" s="151"/>
      <c r="E828" s="153"/>
      <c r="F828" s="153"/>
      <c r="G828" s="153"/>
      <c r="H828" s="153"/>
      <c r="I828" s="153"/>
      <c r="J828" s="153"/>
      <c r="K828" s="153"/>
      <c r="L828" s="154"/>
      <c r="M828" s="154"/>
      <c r="N828" s="153"/>
      <c r="O828" s="153"/>
      <c r="P828" s="153"/>
      <c r="Q828" s="153"/>
      <c r="R828" s="153"/>
    </row>
    <row r="829" spans="1:19" x14ac:dyDescent="0.2">
      <c r="N829" s="122"/>
      <c r="O829" s="122"/>
      <c r="P829" s="122"/>
      <c r="Q829" s="122"/>
      <c r="R829" s="122"/>
    </row>
    <row r="830" spans="1:19" ht="27.75" customHeight="1" x14ac:dyDescent="0.2">
      <c r="B830" s="538" t="s">
        <v>117</v>
      </c>
      <c r="C830" s="539"/>
      <c r="D830" s="539"/>
      <c r="E830" s="539"/>
      <c r="F830" s="539"/>
      <c r="G830" s="539"/>
      <c r="H830" s="539"/>
      <c r="I830" s="539"/>
      <c r="J830" s="539"/>
      <c r="K830" s="539"/>
      <c r="L830" s="540"/>
      <c r="M830" s="112"/>
      <c r="N830" s="121"/>
      <c r="O830" s="121"/>
      <c r="P830" s="121"/>
      <c r="Q830" s="121"/>
      <c r="R830" s="121"/>
    </row>
    <row r="831" spans="1:19" ht="19.5" customHeight="1" x14ac:dyDescent="0.2">
      <c r="B831" s="82" t="s">
        <v>16</v>
      </c>
      <c r="C831" s="83"/>
      <c r="D831" s="84"/>
      <c r="E831" s="127">
        <v>36708</v>
      </c>
      <c r="F831" s="127">
        <v>36892</v>
      </c>
      <c r="G831" s="127">
        <v>37257</v>
      </c>
      <c r="H831" s="127">
        <v>37622</v>
      </c>
      <c r="I831" s="127">
        <v>38718</v>
      </c>
      <c r="J831" s="127">
        <v>43160</v>
      </c>
      <c r="K831" s="128">
        <v>44562</v>
      </c>
      <c r="L831" s="128"/>
      <c r="N831" s="122"/>
      <c r="O831" s="122"/>
      <c r="P831" s="122"/>
      <c r="Q831" s="122"/>
      <c r="R831" s="122"/>
      <c r="S831" s="47"/>
    </row>
    <row r="832" spans="1:19" x14ac:dyDescent="0.2">
      <c r="B832" s="537"/>
      <c r="C832" s="504"/>
      <c r="D832" s="505"/>
      <c r="E832" s="44">
        <v>579</v>
      </c>
      <c r="F832" s="44">
        <v>471</v>
      </c>
      <c r="G832" s="44">
        <v>495</v>
      </c>
      <c r="H832" s="44">
        <v>579</v>
      </c>
      <c r="I832" s="44">
        <v>702</v>
      </c>
      <c r="J832" s="44">
        <f>8.4*12+I832</f>
        <v>802.8</v>
      </c>
      <c r="K832" s="44">
        <f>J832+5.8*12</f>
        <v>872.4</v>
      </c>
      <c r="L832" s="44"/>
      <c r="N832" s="121"/>
      <c r="O832" s="121"/>
      <c r="P832" s="121"/>
      <c r="Q832" s="121"/>
      <c r="R832" s="121"/>
      <c r="S832" s="47"/>
    </row>
    <row r="833" spans="2:19" x14ac:dyDescent="0.2">
      <c r="B833" s="506"/>
      <c r="C833" s="507"/>
      <c r="D833" s="508"/>
      <c r="E833" s="90">
        <v>1121100</v>
      </c>
      <c r="F833" s="90">
        <v>911983</v>
      </c>
      <c r="G833" s="90">
        <v>911983</v>
      </c>
      <c r="H833" s="90">
        <v>958454</v>
      </c>
      <c r="I833" s="90">
        <v>1121100</v>
      </c>
      <c r="J833" s="90">
        <f>J832*1936.27</f>
        <v>1554438</v>
      </c>
      <c r="K833" s="90">
        <f t="shared" ref="K833:L833" si="639">K832*1936.27</f>
        <v>1689202</v>
      </c>
      <c r="L833" s="90">
        <f t="shared" si="639"/>
        <v>0</v>
      </c>
      <c r="N833" s="122"/>
      <c r="O833" s="122"/>
      <c r="P833" s="122"/>
      <c r="Q833" s="122"/>
      <c r="R833" s="122"/>
      <c r="S833" s="47"/>
    </row>
    <row r="834" spans="2:19" x14ac:dyDescent="0.2">
      <c r="B834" s="47" t="s">
        <v>24</v>
      </c>
      <c r="N834" s="121"/>
      <c r="O834" s="121"/>
      <c r="P834" s="121"/>
      <c r="Q834" s="121"/>
      <c r="R834" s="121"/>
    </row>
  </sheetData>
  <sheetProtection sheet="1" objects="1" scenarios="1" formatCells="0" formatColumns="0" formatRows="0"/>
  <mergeCells count="183">
    <mergeCell ref="C1:L2"/>
    <mergeCell ref="B832:D833"/>
    <mergeCell ref="A730:A731"/>
    <mergeCell ref="B730:B731"/>
    <mergeCell ref="A732:A741"/>
    <mergeCell ref="B732:B741"/>
    <mergeCell ref="A742:A743"/>
    <mergeCell ref="B742:B743"/>
    <mergeCell ref="A744:A753"/>
    <mergeCell ref="B744:B753"/>
    <mergeCell ref="B830:L830"/>
    <mergeCell ref="A754:A755"/>
    <mergeCell ref="B754:B755"/>
    <mergeCell ref="A756:A765"/>
    <mergeCell ref="B756:B765"/>
    <mergeCell ref="A814:A815"/>
    <mergeCell ref="B814:B815"/>
    <mergeCell ref="A816:A825"/>
    <mergeCell ref="B816:B825"/>
    <mergeCell ref="A766:A767"/>
    <mergeCell ref="B766:B767"/>
    <mergeCell ref="A768:A777"/>
    <mergeCell ref="B768:B777"/>
    <mergeCell ref="A802:A803"/>
    <mergeCell ref="B802:B803"/>
    <mergeCell ref="A706:A707"/>
    <mergeCell ref="B706:B707"/>
    <mergeCell ref="A708:A717"/>
    <mergeCell ref="B708:B717"/>
    <mergeCell ref="A718:A719"/>
    <mergeCell ref="B718:B719"/>
    <mergeCell ref="A720:A729"/>
    <mergeCell ref="B720:B729"/>
    <mergeCell ref="A778:A779"/>
    <mergeCell ref="B778:B779"/>
    <mergeCell ref="A780:A789"/>
    <mergeCell ref="B780:B789"/>
    <mergeCell ref="A790:A791"/>
    <mergeCell ref="B790:B791"/>
    <mergeCell ref="A792:A801"/>
    <mergeCell ref="B792:B801"/>
    <mergeCell ref="A692:A693"/>
    <mergeCell ref="B692:B693"/>
    <mergeCell ref="A694:A705"/>
    <mergeCell ref="B694:B705"/>
    <mergeCell ref="A526:A537"/>
    <mergeCell ref="B526:B537"/>
    <mergeCell ref="A510:A511"/>
    <mergeCell ref="B510:B511"/>
    <mergeCell ref="A512:A523"/>
    <mergeCell ref="B512:B523"/>
    <mergeCell ref="B622:B623"/>
    <mergeCell ref="B568:B579"/>
    <mergeCell ref="B594:B595"/>
    <mergeCell ref="A596:A607"/>
    <mergeCell ref="B596:B607"/>
    <mergeCell ref="B554:B565"/>
    <mergeCell ref="A594:A595"/>
    <mergeCell ref="A524:A525"/>
    <mergeCell ref="B524:B525"/>
    <mergeCell ref="A580:A581"/>
    <mergeCell ref="B580:B581"/>
    <mergeCell ref="A582:A593"/>
    <mergeCell ref="B582:B593"/>
    <mergeCell ref="A608:A609"/>
    <mergeCell ref="B608:B609"/>
    <mergeCell ref="A610:A621"/>
    <mergeCell ref="B610:B621"/>
    <mergeCell ref="A680:A691"/>
    <mergeCell ref="B680:B691"/>
    <mergeCell ref="A650:A651"/>
    <mergeCell ref="B650:B651"/>
    <mergeCell ref="A652:A663"/>
    <mergeCell ref="B652:B663"/>
    <mergeCell ref="A664:A665"/>
    <mergeCell ref="A624:A635"/>
    <mergeCell ref="B624:B635"/>
    <mergeCell ref="A638:A649"/>
    <mergeCell ref="B638:B649"/>
    <mergeCell ref="A636:A637"/>
    <mergeCell ref="B636:B637"/>
    <mergeCell ref="A538:A539"/>
    <mergeCell ref="B538:B539"/>
    <mergeCell ref="A440:A441"/>
    <mergeCell ref="A412:A413"/>
    <mergeCell ref="B412:B413"/>
    <mergeCell ref="B440:B441"/>
    <mergeCell ref="A442:A453"/>
    <mergeCell ref="B442:B453"/>
    <mergeCell ref="A454:A455"/>
    <mergeCell ref="B454:B455"/>
    <mergeCell ref="A498:A509"/>
    <mergeCell ref="B498:B509"/>
    <mergeCell ref="A468:A469"/>
    <mergeCell ref="B468:B469"/>
    <mergeCell ref="A470:A481"/>
    <mergeCell ref="B470:B481"/>
    <mergeCell ref="A482:A483"/>
    <mergeCell ref="B482:B483"/>
    <mergeCell ref="B496:B497"/>
    <mergeCell ref="B428:B439"/>
    <mergeCell ref="A428:A439"/>
    <mergeCell ref="B258:B259"/>
    <mergeCell ref="B260:B299"/>
    <mergeCell ref="B174:B175"/>
    <mergeCell ref="B176:B215"/>
    <mergeCell ref="B216:B217"/>
    <mergeCell ref="A342:A343"/>
    <mergeCell ref="B342:B343"/>
    <mergeCell ref="A258:A259"/>
    <mergeCell ref="A260:A299"/>
    <mergeCell ref="A300:A301"/>
    <mergeCell ref="B300:B301"/>
    <mergeCell ref="A302:A341"/>
    <mergeCell ref="B302:B341"/>
    <mergeCell ref="Q3:Q4"/>
    <mergeCell ref="B218:B257"/>
    <mergeCell ref="A132:A133"/>
    <mergeCell ref="B92:B131"/>
    <mergeCell ref="B132:B133"/>
    <mergeCell ref="A48:A49"/>
    <mergeCell ref="E3:J3"/>
    <mergeCell ref="A92:A131"/>
    <mergeCell ref="A90:A91"/>
    <mergeCell ref="A50:A89"/>
    <mergeCell ref="A400:A411"/>
    <mergeCell ref="B400:B411"/>
    <mergeCell ref="A398:A399"/>
    <mergeCell ref="B398:B399"/>
    <mergeCell ref="A344:A383"/>
    <mergeCell ref="B344:B383"/>
    <mergeCell ref="A384:A385"/>
    <mergeCell ref="B384:B385"/>
    <mergeCell ref="A386:A397"/>
    <mergeCell ref="B386:B397"/>
    <mergeCell ref="R3:R4"/>
    <mergeCell ref="N3:N4"/>
    <mergeCell ref="O3:O4"/>
    <mergeCell ref="A484:A495"/>
    <mergeCell ref="B484:B495"/>
    <mergeCell ref="A496:A497"/>
    <mergeCell ref="L3:L4"/>
    <mergeCell ref="C3:D4"/>
    <mergeCell ref="K3:K4"/>
    <mergeCell ref="A218:A257"/>
    <mergeCell ref="C5:D5"/>
    <mergeCell ref="A134:A173"/>
    <mergeCell ref="A174:A175"/>
    <mergeCell ref="A176:A215"/>
    <mergeCell ref="A216:A217"/>
    <mergeCell ref="B134:B173"/>
    <mergeCell ref="B8:B47"/>
    <mergeCell ref="B6:B7"/>
    <mergeCell ref="B50:B89"/>
    <mergeCell ref="B90:B91"/>
    <mergeCell ref="A3:B3"/>
    <mergeCell ref="B48:B49"/>
    <mergeCell ref="A6:A7"/>
    <mergeCell ref="A8:A47"/>
    <mergeCell ref="A804:A813"/>
    <mergeCell ref="B804:B813"/>
    <mergeCell ref="N1:P2"/>
    <mergeCell ref="A1:B1"/>
    <mergeCell ref="A666:A677"/>
    <mergeCell ref="B666:B677"/>
    <mergeCell ref="A678:A679"/>
    <mergeCell ref="B678:B679"/>
    <mergeCell ref="A622:A623"/>
    <mergeCell ref="A414:A425"/>
    <mergeCell ref="B414:B425"/>
    <mergeCell ref="A566:A567"/>
    <mergeCell ref="B566:B567"/>
    <mergeCell ref="A568:A579"/>
    <mergeCell ref="A426:A427"/>
    <mergeCell ref="B426:B427"/>
    <mergeCell ref="A552:A553"/>
    <mergeCell ref="B552:B553"/>
    <mergeCell ref="A554:A565"/>
    <mergeCell ref="A456:A467"/>
    <mergeCell ref="B456:B467"/>
    <mergeCell ref="A540:A551"/>
    <mergeCell ref="B540:B551"/>
    <mergeCell ref="B664:B665"/>
  </mergeCells>
  <phoneticPr fontId="3" type="noConversion"/>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51 L553:Q553 L555:Q555 L557:Q557 L559:Q559 L561:Q561 L563:Q563 L565:Q565 L567:Q567 L569:Q569 L571:Q571 L573:Q573 L575:Q575 L577:Q577 L579:Q579 L595:Q595 L597:Q597 L599:Q599 L601:Q601 L603:Q603 L605:Q605 L607:Q607 E6:K579 N6:Q579 N594:Q607 E594:K607 E622:Q691">
    <cfRule type="cellIs" dxfId="5564" priority="390"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L552:Q552 L554:Q554 L556:Q556 L558:Q558 L560:Q560 L562:Q562 L564:Q564 L566:Q566 L568:Q568 L570:Q570 L572:Q572 L574:Q574 L576:Q576 L578:Q578 L594:Q594 L596:Q596 L598:Q598 L600:Q600 L602:Q602 L604:Q604 L606:Q606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5563" priority="391" stopIfTrue="1" operator="equal">
      <formula>0</formula>
    </cfRule>
  </conditionalFormatting>
  <conditionalFormatting sqref="Q6:Q579 Q594:Q607 Q622:Q691">
    <cfRule type="cellIs" dxfId="5562" priority="364"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94 Q596 Q598 Q600 Q602 Q604 Q606 Q622 Q624 Q626 Q628 Q630 Q632 Q634 Q636 Q638 Q640 Q642 Q644 Q646 Q648 Q650 Q652 Q654 Q656 Q658 Q660 Q662 Q664 Q666 Q668 Q670 Q672 Q674 Q676 Q678 Q680 Q682 Q684 Q686 Q688 Q690">
    <cfRule type="cellIs" dxfId="5561" priority="363" stopIfTrue="1" operator="equal">
      <formula>0</formula>
    </cfRule>
  </conditionalFormatting>
  <conditionalFormatting sqref="E706:Q717 N829:Q834">
    <cfRule type="cellIs" dxfId="5560" priority="361" stopIfTrue="1" operator="equal">
      <formula>0</formula>
    </cfRule>
  </conditionalFormatting>
  <conditionalFormatting sqref="N829:Q829 N831:Q831 N833:Q833">
    <cfRule type="cellIs" dxfId="5559" priority="362" stopIfTrue="1" operator="equal">
      <formula>0</formula>
    </cfRule>
  </conditionalFormatting>
  <conditionalFormatting sqref="E692:Q705">
    <cfRule type="cellIs" dxfId="5558" priority="359" stopIfTrue="1" operator="equal">
      <formula>0</formula>
    </cfRule>
  </conditionalFormatting>
  <conditionalFormatting sqref="N692:Q692 N694:Q694 N696:Q696 N698:Q698 N700:Q700 N702:Q702 N704:Q704">
    <cfRule type="cellIs" dxfId="5557" priority="360" stopIfTrue="1" operator="equal">
      <formula>0</formula>
    </cfRule>
  </conditionalFormatting>
  <conditionalFormatting sqref="E826:Q828">
    <cfRule type="cellIs" dxfId="5556" priority="356" stopIfTrue="1" operator="equal">
      <formula>0</formula>
    </cfRule>
  </conditionalFormatting>
  <conditionalFormatting sqref="N706:Q706 N708:Q708 N710:Q710 N712:Q712 N714:Q714 N716:Q716">
    <cfRule type="cellIs" dxfId="5555" priority="358" stopIfTrue="1" operator="equal">
      <formula>0</formula>
    </cfRule>
  </conditionalFormatting>
  <conditionalFormatting sqref="N826:Q826 N828:Q828">
    <cfRule type="cellIs" dxfId="5554" priority="357" stopIfTrue="1" operator="equal">
      <formula>0</formula>
    </cfRule>
  </conditionalFormatting>
  <conditionalFormatting sqref="E718:H729 J718:Q729">
    <cfRule type="cellIs" dxfId="5553" priority="355" stopIfTrue="1" operator="equal">
      <formula>0</formula>
    </cfRule>
  </conditionalFormatting>
  <conditionalFormatting sqref="N718:Q718 N720:Q720 N722:Q722 N724:Q724 N726:Q726 N728:Q728">
    <cfRule type="cellIs" dxfId="5552" priority="354" stopIfTrue="1" operator="equal">
      <formula>0</formula>
    </cfRule>
  </conditionalFormatting>
  <conditionalFormatting sqref="E730:H741 J730:Q731 J732:O741 Q732:Q741">
    <cfRule type="cellIs" dxfId="5551" priority="353" stopIfTrue="1" operator="equal">
      <formula>0</formula>
    </cfRule>
  </conditionalFormatting>
  <conditionalFormatting sqref="N730:Q730 N732:O732 N734:O734 N736:O736 N738:O738 N740:O740 Q740 Q738 Q736 Q734 Q732">
    <cfRule type="cellIs" dxfId="5550" priority="352" stopIfTrue="1" operator="equal">
      <formula>0</formula>
    </cfRule>
  </conditionalFormatting>
  <conditionalFormatting sqref="F742:O753 Q742:Q753">
    <cfRule type="cellIs" dxfId="5549" priority="351" stopIfTrue="1" operator="equal">
      <formula>0</formula>
    </cfRule>
  </conditionalFormatting>
  <conditionalFormatting sqref="N742:O742 N744:O744 N746:O746 N748:O748 N750:O750 N752:O752 Q752 Q750 Q748 Q746 Q744 Q742">
    <cfRule type="cellIs" dxfId="5548" priority="350" stopIfTrue="1" operator="equal">
      <formula>0</formula>
    </cfRule>
  </conditionalFormatting>
  <conditionalFormatting sqref="I718:I741">
    <cfRule type="cellIs" dxfId="5547" priority="349" stopIfTrue="1" operator="equal">
      <formula>0</formula>
    </cfRule>
  </conditionalFormatting>
  <conditionalFormatting sqref="E742:E753">
    <cfRule type="cellIs" dxfId="5546" priority="348" stopIfTrue="1" operator="equal">
      <formula>0</formula>
    </cfRule>
  </conditionalFormatting>
  <conditionalFormatting sqref="P732:P753">
    <cfRule type="cellIs" dxfId="5545" priority="347" stopIfTrue="1" operator="equal">
      <formula>0</formula>
    </cfRule>
  </conditionalFormatting>
  <conditionalFormatting sqref="P732 P734 P736 P738 P740 P742 P744 P746 P748 P750 P752">
    <cfRule type="cellIs" dxfId="5544" priority="346" stopIfTrue="1" operator="equal">
      <formula>0</formula>
    </cfRule>
  </conditionalFormatting>
  <conditionalFormatting sqref="R6:R579 R594:R607 R622:R753">
    <cfRule type="cellIs" dxfId="5543" priority="300"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5542" priority="301" stopIfTrue="1" operator="equal">
      <formula>0</formula>
    </cfRule>
  </conditionalFormatting>
  <conditionalFormatting sqref="R6:R579 R594:R607 R622:R753">
    <cfRule type="cellIs" dxfId="5541" priority="299"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5540" priority="298" stopIfTrue="1" operator="equal">
      <formula>0</formula>
    </cfRule>
  </conditionalFormatting>
  <conditionalFormatting sqref="R706:R717 R829:R834">
    <cfRule type="cellIs" dxfId="5539" priority="296" stopIfTrue="1" operator="equal">
      <formula>0</formula>
    </cfRule>
  </conditionalFormatting>
  <conditionalFormatting sqref="R829 R831 R833">
    <cfRule type="cellIs" dxfId="5538" priority="297" stopIfTrue="1" operator="equal">
      <formula>0</formula>
    </cfRule>
  </conditionalFormatting>
  <conditionalFormatting sqref="R692:R705">
    <cfRule type="cellIs" dxfId="5537" priority="294" stopIfTrue="1" operator="equal">
      <formula>0</formula>
    </cfRule>
  </conditionalFormatting>
  <conditionalFormatting sqref="R692 R694 R696 R698 R700 R702 R704">
    <cfRule type="cellIs" dxfId="5536" priority="295" stopIfTrue="1" operator="equal">
      <formula>0</formula>
    </cfRule>
  </conditionalFormatting>
  <conditionalFormatting sqref="R826:R828">
    <cfRule type="cellIs" dxfId="5535" priority="291" stopIfTrue="1" operator="equal">
      <formula>0</formula>
    </cfRule>
  </conditionalFormatting>
  <conditionalFormatting sqref="R706 R708 R710 R712 R714 R716">
    <cfRule type="cellIs" dxfId="5534" priority="293" stopIfTrue="1" operator="equal">
      <formula>0</formula>
    </cfRule>
  </conditionalFormatting>
  <conditionalFormatting sqref="R826 R828">
    <cfRule type="cellIs" dxfId="5533" priority="292" stopIfTrue="1" operator="equal">
      <formula>0</formula>
    </cfRule>
  </conditionalFormatting>
  <conditionalFormatting sqref="R718:R729">
    <cfRule type="cellIs" dxfId="5532" priority="290" stopIfTrue="1" operator="equal">
      <formula>0</formula>
    </cfRule>
  </conditionalFormatting>
  <conditionalFormatting sqref="R718 R720 R722 R724 R726 R728">
    <cfRule type="cellIs" dxfId="5531" priority="289" stopIfTrue="1" operator="equal">
      <formula>0</formula>
    </cfRule>
  </conditionalFormatting>
  <conditionalFormatting sqref="R730:R741">
    <cfRule type="cellIs" dxfId="5530" priority="288" stopIfTrue="1" operator="equal">
      <formula>0</formula>
    </cfRule>
  </conditionalFormatting>
  <conditionalFormatting sqref="R730 R740 R738 R736 R734 R732">
    <cfRule type="cellIs" dxfId="5529" priority="287" stopIfTrue="1" operator="equal">
      <formula>0</formula>
    </cfRule>
  </conditionalFormatting>
  <conditionalFormatting sqref="R742:R753">
    <cfRule type="cellIs" dxfId="5528" priority="286" stopIfTrue="1" operator="equal">
      <formula>0</formula>
    </cfRule>
  </conditionalFormatting>
  <conditionalFormatting sqref="R752 R750 R748 R746 R744 R742">
    <cfRule type="cellIs" dxfId="5527" priority="285" stopIfTrue="1" operator="equal">
      <formula>0</formula>
    </cfRule>
  </conditionalFormatting>
  <conditionalFormatting sqref="F754:G765 Q754 J754:O755 J756:J765 M756:N765">
    <cfRule type="cellIs" dxfId="5526" priority="272" stopIfTrue="1" operator="equal">
      <formula>0</formula>
    </cfRule>
  </conditionalFormatting>
  <conditionalFormatting sqref="Q754 N756 N758 N760 N762 N764 N754:O754">
    <cfRule type="cellIs" dxfId="5525" priority="271" stopIfTrue="1" operator="equal">
      <formula>0</formula>
    </cfRule>
  </conditionalFormatting>
  <conditionalFormatting sqref="E754">
    <cfRule type="cellIs" dxfId="5524" priority="270" stopIfTrue="1" operator="equal">
      <formula>0</formula>
    </cfRule>
  </conditionalFormatting>
  <conditionalFormatting sqref="P754">
    <cfRule type="cellIs" dxfId="5523" priority="269" stopIfTrue="1" operator="equal">
      <formula>0</formula>
    </cfRule>
  </conditionalFormatting>
  <conditionalFormatting sqref="P754">
    <cfRule type="cellIs" dxfId="5522" priority="268" stopIfTrue="1" operator="equal">
      <formula>0</formula>
    </cfRule>
  </conditionalFormatting>
  <conditionalFormatting sqref="H754:H765">
    <cfRule type="cellIs" dxfId="5521" priority="267" stopIfTrue="1" operator="equal">
      <formula>0</formula>
    </cfRule>
  </conditionalFormatting>
  <conditionalFormatting sqref="P755">
    <cfRule type="cellIs" dxfId="5520" priority="266" stopIfTrue="1" operator="equal">
      <formula>0</formula>
    </cfRule>
  </conditionalFormatting>
  <conditionalFormatting sqref="P756 P758 P760 P762 P764">
    <cfRule type="cellIs" dxfId="5519" priority="265" stopIfTrue="1" operator="equal">
      <formula>0</formula>
    </cfRule>
  </conditionalFormatting>
  <conditionalFormatting sqref="P756 P758 P760 P762 P764">
    <cfRule type="cellIs" dxfId="5518" priority="264" stopIfTrue="1" operator="equal">
      <formula>0</formula>
    </cfRule>
  </conditionalFormatting>
  <conditionalFormatting sqref="P757 P759 P761 P763 P765">
    <cfRule type="cellIs" dxfId="5517" priority="263" stopIfTrue="1" operator="equal">
      <formula>0</formula>
    </cfRule>
  </conditionalFormatting>
  <conditionalFormatting sqref="Q755">
    <cfRule type="cellIs" dxfId="5516" priority="262" stopIfTrue="1" operator="equal">
      <formula>0</formula>
    </cfRule>
  </conditionalFormatting>
  <conditionalFormatting sqref="Q756 Q758 Q760 Q762 Q764">
    <cfRule type="cellIs" dxfId="5515" priority="261" stopIfTrue="1" operator="equal">
      <formula>0</formula>
    </cfRule>
  </conditionalFormatting>
  <conditionalFormatting sqref="Q756 Q758 Q760 Q762 Q764">
    <cfRule type="cellIs" dxfId="5514" priority="260" stopIfTrue="1" operator="equal">
      <formula>0</formula>
    </cfRule>
  </conditionalFormatting>
  <conditionalFormatting sqref="Q757 Q759 Q761 Q763 Q765">
    <cfRule type="cellIs" dxfId="5513" priority="259" stopIfTrue="1" operator="equal">
      <formula>0</formula>
    </cfRule>
  </conditionalFormatting>
  <conditionalFormatting sqref="I754">
    <cfRule type="cellIs" dxfId="5512" priority="258" stopIfTrue="1" operator="equal">
      <formula>0</formula>
    </cfRule>
  </conditionalFormatting>
  <conditionalFormatting sqref="M814:M825">
    <cfRule type="cellIs" dxfId="5511" priority="251" stopIfTrue="1" operator="equal">
      <formula>0</formula>
    </cfRule>
  </conditionalFormatting>
  <conditionalFormatting sqref="R754 R756 R758 R760 R762 R764">
    <cfRule type="cellIs" dxfId="5510" priority="228" stopIfTrue="1" operator="equal">
      <formula>0</formula>
    </cfRule>
  </conditionalFormatting>
  <conditionalFormatting sqref="H814:H825">
    <cfRule type="cellIs" dxfId="5509" priority="246" stopIfTrue="1" operator="equal">
      <formula>0</formula>
    </cfRule>
  </conditionalFormatting>
  <conditionalFormatting sqref="R754:R765">
    <cfRule type="cellIs" dxfId="5508" priority="226" stopIfTrue="1" operator="equal">
      <formula>0</formula>
    </cfRule>
  </conditionalFormatting>
  <conditionalFormatting sqref="R754:R765">
    <cfRule type="cellIs" dxfId="5507" priority="227" stopIfTrue="1" operator="equal">
      <formula>0</formula>
    </cfRule>
  </conditionalFormatting>
  <conditionalFormatting sqref="R754">
    <cfRule type="cellIs" dxfId="5506" priority="223" stopIfTrue="1" operator="equal">
      <formula>0</formula>
    </cfRule>
  </conditionalFormatting>
  <conditionalFormatting sqref="R755">
    <cfRule type="cellIs" dxfId="5505" priority="222" stopIfTrue="1" operator="equal">
      <formula>0</formula>
    </cfRule>
  </conditionalFormatting>
  <conditionalFormatting sqref="R754">
    <cfRule type="cellIs" dxfId="5504" priority="224" stopIfTrue="1" operator="equal">
      <formula>0</formula>
    </cfRule>
  </conditionalFormatting>
  <conditionalFormatting sqref="R756 R758 R760 R762 R764">
    <cfRule type="cellIs" dxfId="5503" priority="221" stopIfTrue="1" operator="equal">
      <formula>0</formula>
    </cfRule>
  </conditionalFormatting>
  <conditionalFormatting sqref="R756 R758 R760 R762 R764">
    <cfRule type="cellIs" dxfId="5502" priority="220" stopIfTrue="1" operator="equal">
      <formula>0</formula>
    </cfRule>
  </conditionalFormatting>
  <conditionalFormatting sqref="O756:O765">
    <cfRule type="cellIs" dxfId="5501" priority="230" stopIfTrue="1" operator="equal">
      <formula>0</formula>
    </cfRule>
  </conditionalFormatting>
  <conditionalFormatting sqref="O756 O758 O760 O762 O764">
    <cfRule type="cellIs" dxfId="5500" priority="229" stopIfTrue="1" operator="equal">
      <formula>0</formula>
    </cfRule>
  </conditionalFormatting>
  <conditionalFormatting sqref="R754 R756 R758 R760 R762 R764">
    <cfRule type="cellIs" dxfId="5499" priority="225" stopIfTrue="1" operator="equal">
      <formula>0</formula>
    </cfRule>
  </conditionalFormatting>
  <conditionalFormatting sqref="R757 R759 R761 R763 R765">
    <cfRule type="cellIs" dxfId="5498" priority="219" stopIfTrue="1" operator="equal">
      <formula>0</formula>
    </cfRule>
  </conditionalFormatting>
  <conditionalFormatting sqref="L609:Q609 L611:Q611 L613:Q613 L615:Q615 L617:Q617 L619:Q619 L621:Q621 N608:Q608 N610:Q610 N612:Q612 N614:Q614 N616:Q616 N618:Q618 N620:Q620 E608:K621">
    <cfRule type="cellIs" dxfId="5497" priority="201" stopIfTrue="1" operator="equal">
      <formula>0</formula>
    </cfRule>
  </conditionalFormatting>
  <conditionalFormatting sqref="R608 R610 R612 R614 R616 R618 R620">
    <cfRule type="cellIs" dxfId="5496" priority="198" stopIfTrue="1" operator="equal">
      <formula>0</formula>
    </cfRule>
  </conditionalFormatting>
  <conditionalFormatting sqref="R608:R621">
    <cfRule type="cellIs" dxfId="5495" priority="197" stopIfTrue="1" operator="equal">
      <formula>0</formula>
    </cfRule>
  </conditionalFormatting>
  <conditionalFormatting sqref="R608:R621">
    <cfRule type="cellIs" dxfId="5494" priority="196" stopIfTrue="1" operator="equal">
      <formula>0</formula>
    </cfRule>
  </conditionalFormatting>
  <conditionalFormatting sqref="R608 R610 R612 R614 R616 R618 R620">
    <cfRule type="cellIs" dxfId="5493" priority="195" stopIfTrue="1" operator="equal">
      <formula>0</formula>
    </cfRule>
  </conditionalFormatting>
  <conditionalFormatting sqref="K756:L757">
    <cfRule type="cellIs" dxfId="5492" priority="212" stopIfTrue="1" operator="equal">
      <formula>0</formula>
    </cfRule>
  </conditionalFormatting>
  <conditionalFormatting sqref="K758:L765">
    <cfRule type="cellIs" dxfId="5491" priority="211" stopIfTrue="1" operator="equal">
      <formula>0</formula>
    </cfRule>
  </conditionalFormatting>
  <conditionalFormatting sqref="L581:Q581 L583:Q583 L585:Q585 L587:Q587 L589:Q589 L591:Q591 L593:Q593 N580:Q580 N582:Q582 N584:Q584 N586:Q586 N588:Q588 N590:Q590 N592:Q592 E580:K593">
    <cfRule type="cellIs" dxfId="5490" priority="209" stopIfTrue="1" operator="equal">
      <formula>0</formula>
    </cfRule>
  </conditionalFormatting>
  <conditionalFormatting sqref="L580:Q580 L582:Q582 L584:Q584 L586:Q586 L588:Q588 L590:Q590 L592:Q592">
    <cfRule type="cellIs" dxfId="5489" priority="210" stopIfTrue="1" operator="equal">
      <formula>0</formula>
    </cfRule>
  </conditionalFormatting>
  <conditionalFormatting sqref="Q580:Q593">
    <cfRule type="cellIs" dxfId="5488" priority="208" stopIfTrue="1" operator="equal">
      <formula>0</formula>
    </cfRule>
  </conditionalFormatting>
  <conditionalFormatting sqref="Q580 Q582 Q584 Q586 Q588 Q590 Q592">
    <cfRule type="cellIs" dxfId="5487" priority="207" stopIfTrue="1" operator="equal">
      <formula>0</formula>
    </cfRule>
  </conditionalFormatting>
  <conditionalFormatting sqref="R580:R593">
    <cfRule type="cellIs" dxfId="5486" priority="205" stopIfTrue="1" operator="equal">
      <formula>0</formula>
    </cfRule>
  </conditionalFormatting>
  <conditionalFormatting sqref="R580 R582 R584 R586 R588 R590 R592">
    <cfRule type="cellIs" dxfId="5485" priority="206" stopIfTrue="1" operator="equal">
      <formula>0</formula>
    </cfRule>
  </conditionalFormatting>
  <conditionalFormatting sqref="R580:R593">
    <cfRule type="cellIs" dxfId="5484" priority="204" stopIfTrue="1" operator="equal">
      <formula>0</formula>
    </cfRule>
  </conditionalFormatting>
  <conditionalFormatting sqref="R580 R582 R584 R586 R588 R590 R592">
    <cfRule type="cellIs" dxfId="5483" priority="203" stopIfTrue="1" operator="equal">
      <formula>0</formula>
    </cfRule>
  </conditionalFormatting>
  <conditionalFormatting sqref="L608:Q608 L610:Q610 L612:Q612 L614:Q614 L616:Q616 L618:Q618 L620:Q620">
    <cfRule type="cellIs" dxfId="5482" priority="202" stopIfTrue="1" operator="equal">
      <formula>0</formula>
    </cfRule>
  </conditionalFormatting>
  <conditionalFormatting sqref="Q608:Q621">
    <cfRule type="cellIs" dxfId="5481" priority="200" stopIfTrue="1" operator="equal">
      <formula>0</formula>
    </cfRule>
  </conditionalFormatting>
  <conditionalFormatting sqref="Q608 Q610 Q612 Q614 Q616 Q618 Q620">
    <cfRule type="cellIs" dxfId="5480" priority="199" stopIfTrue="1" operator="equal">
      <formula>0</formula>
    </cfRule>
  </conditionalFormatting>
  <conditionalFormatting sqref="F766:G777 Q766 J766:J777 M766:N777">
    <cfRule type="cellIs" dxfId="5479" priority="194" stopIfTrue="1" operator="equal">
      <formula>0</formula>
    </cfRule>
  </conditionalFormatting>
  <conditionalFormatting sqref="Q766 N768 N770 N772 N774 N776 N766">
    <cfRule type="cellIs" dxfId="5478" priority="193" stopIfTrue="1" operator="equal">
      <formula>0</formula>
    </cfRule>
  </conditionalFormatting>
  <conditionalFormatting sqref="E766">
    <cfRule type="cellIs" dxfId="5477" priority="192" stopIfTrue="1" operator="equal">
      <formula>0</formula>
    </cfRule>
  </conditionalFormatting>
  <conditionalFormatting sqref="P766">
    <cfRule type="cellIs" dxfId="5476" priority="191" stopIfTrue="1" operator="equal">
      <formula>0</formula>
    </cfRule>
  </conditionalFormatting>
  <conditionalFormatting sqref="P766">
    <cfRule type="cellIs" dxfId="5475" priority="190" stopIfTrue="1" operator="equal">
      <formula>0</formula>
    </cfRule>
  </conditionalFormatting>
  <conditionalFormatting sqref="H766:H777">
    <cfRule type="cellIs" dxfId="5474" priority="189" stopIfTrue="1" operator="equal">
      <formula>0</formula>
    </cfRule>
  </conditionalFormatting>
  <conditionalFormatting sqref="P767">
    <cfRule type="cellIs" dxfId="5473" priority="188" stopIfTrue="1" operator="equal">
      <formula>0</formula>
    </cfRule>
  </conditionalFormatting>
  <conditionalFormatting sqref="P768 P770 P772 P774 P776">
    <cfRule type="cellIs" dxfId="5472" priority="187" stopIfTrue="1" operator="equal">
      <formula>0</formula>
    </cfRule>
  </conditionalFormatting>
  <conditionalFormatting sqref="P768 P770 P772 P774 P776">
    <cfRule type="cellIs" dxfId="5471" priority="186" stopIfTrue="1" operator="equal">
      <formula>0</formula>
    </cfRule>
  </conditionalFormatting>
  <conditionalFormatting sqref="P769 P771 P773 P775 P777">
    <cfRule type="cellIs" dxfId="5470" priority="185" stopIfTrue="1" operator="equal">
      <formula>0</formula>
    </cfRule>
  </conditionalFormatting>
  <conditionalFormatting sqref="Q767">
    <cfRule type="cellIs" dxfId="5469" priority="184" stopIfTrue="1" operator="equal">
      <formula>0</formula>
    </cfRule>
  </conditionalFormatting>
  <conditionalFormatting sqref="Q768 Q770 Q772 Q774 Q776">
    <cfRule type="cellIs" dxfId="5468" priority="183" stopIfTrue="1" operator="equal">
      <formula>0</formula>
    </cfRule>
  </conditionalFormatting>
  <conditionalFormatting sqref="Q768 Q770 Q772 Q774 Q776">
    <cfRule type="cellIs" dxfId="5467" priority="182" stopIfTrue="1" operator="equal">
      <formula>0</formula>
    </cfRule>
  </conditionalFormatting>
  <conditionalFormatting sqref="Q769 Q771 Q773 Q775 Q777">
    <cfRule type="cellIs" dxfId="5466" priority="181" stopIfTrue="1" operator="equal">
      <formula>0</formula>
    </cfRule>
  </conditionalFormatting>
  <conditionalFormatting sqref="O766:O777">
    <cfRule type="cellIs" dxfId="5465" priority="173" stopIfTrue="1" operator="equal">
      <formula>0</formula>
    </cfRule>
  </conditionalFormatting>
  <conditionalFormatting sqref="O766 O768 O770 O772 O774 O776">
    <cfRule type="cellIs" dxfId="5464" priority="172" stopIfTrue="1" operator="equal">
      <formula>0</formula>
    </cfRule>
  </conditionalFormatting>
  <conditionalFormatting sqref="R766:R777">
    <cfRule type="cellIs" dxfId="5463" priority="170" stopIfTrue="1" operator="equal">
      <formula>0</formula>
    </cfRule>
  </conditionalFormatting>
  <conditionalFormatting sqref="R766 R768 R770 R772 R774 R776">
    <cfRule type="cellIs" dxfId="5462" priority="171" stopIfTrue="1" operator="equal">
      <formula>0</formula>
    </cfRule>
  </conditionalFormatting>
  <conditionalFormatting sqref="R766:R777">
    <cfRule type="cellIs" dxfId="5461" priority="169" stopIfTrue="1" operator="equal">
      <formula>0</formula>
    </cfRule>
  </conditionalFormatting>
  <conditionalFormatting sqref="R766 R768 R770 R772 R774 R776">
    <cfRule type="cellIs" dxfId="5460" priority="168" stopIfTrue="1" operator="equal">
      <formula>0</formula>
    </cfRule>
  </conditionalFormatting>
  <conditionalFormatting sqref="R766">
    <cfRule type="cellIs" dxfId="5459" priority="167" stopIfTrue="1" operator="equal">
      <formula>0</formula>
    </cfRule>
  </conditionalFormatting>
  <conditionalFormatting sqref="R766">
    <cfRule type="cellIs" dxfId="5458" priority="166" stopIfTrue="1" operator="equal">
      <formula>0</formula>
    </cfRule>
  </conditionalFormatting>
  <conditionalFormatting sqref="R767">
    <cfRule type="cellIs" dxfId="5457" priority="165" stopIfTrue="1" operator="equal">
      <formula>0</formula>
    </cfRule>
  </conditionalFormatting>
  <conditionalFormatting sqref="R768 R770 R772 R774 R776">
    <cfRule type="cellIs" dxfId="5456" priority="164" stopIfTrue="1" operator="equal">
      <formula>0</formula>
    </cfRule>
  </conditionalFormatting>
  <conditionalFormatting sqref="R768 R770 R772 R774 R776">
    <cfRule type="cellIs" dxfId="5455" priority="163" stopIfTrue="1" operator="equal">
      <formula>0</formula>
    </cfRule>
  </conditionalFormatting>
  <conditionalFormatting sqref="R769 R771 R773 R775 R777">
    <cfRule type="cellIs" dxfId="5454" priority="162" stopIfTrue="1" operator="equal">
      <formula>0</formula>
    </cfRule>
  </conditionalFormatting>
  <conditionalFormatting sqref="K766:L777">
    <cfRule type="cellIs" dxfId="5453" priority="161" stopIfTrue="1" operator="equal">
      <formula>0</formula>
    </cfRule>
  </conditionalFormatting>
  <conditionalFormatting sqref="Q802 J802:J803 M802:N803 M804:M813">
    <cfRule type="cellIs" dxfId="5452" priority="160" stopIfTrue="1" operator="equal">
      <formula>0</formula>
    </cfRule>
  </conditionalFormatting>
  <conditionalFormatting sqref="Q802 N802">
    <cfRule type="cellIs" dxfId="5451" priority="159" stopIfTrue="1" operator="equal">
      <formula>0</formula>
    </cfRule>
  </conditionalFormatting>
  <conditionalFormatting sqref="H802:H813">
    <cfRule type="cellIs" dxfId="5450" priority="155" stopIfTrue="1" operator="equal">
      <formula>0</formula>
    </cfRule>
  </conditionalFormatting>
  <conditionalFormatting sqref="R802:R803">
    <cfRule type="cellIs" dxfId="5449" priority="136" stopIfTrue="1" operator="equal">
      <formula>0</formula>
    </cfRule>
  </conditionalFormatting>
  <conditionalFormatting sqref="R802">
    <cfRule type="cellIs" dxfId="5448" priority="132" stopIfTrue="1" operator="equal">
      <formula>0</formula>
    </cfRule>
  </conditionalFormatting>
  <conditionalFormatting sqref="R803">
    <cfRule type="cellIs" dxfId="5447" priority="131" stopIfTrue="1" operator="equal">
      <formula>0</formula>
    </cfRule>
  </conditionalFormatting>
  <conditionalFormatting sqref="Q803">
    <cfRule type="cellIs" dxfId="5446" priority="150" stopIfTrue="1" operator="equal">
      <formula>0</formula>
    </cfRule>
  </conditionalFormatting>
  <conditionalFormatting sqref="K802:L803">
    <cfRule type="cellIs" dxfId="5445" priority="127" stopIfTrue="1" operator="equal">
      <formula>0</formula>
    </cfRule>
  </conditionalFormatting>
  <conditionalFormatting sqref="O802:O803">
    <cfRule type="cellIs" dxfId="5444" priority="139" stopIfTrue="1" operator="equal">
      <formula>0</formula>
    </cfRule>
  </conditionalFormatting>
  <conditionalFormatting sqref="O802">
    <cfRule type="cellIs" dxfId="5443" priority="138" stopIfTrue="1" operator="equal">
      <formula>0</formula>
    </cfRule>
  </conditionalFormatting>
  <conditionalFormatting sqref="R802">
    <cfRule type="cellIs" dxfId="5442" priority="133" stopIfTrue="1" operator="equal">
      <formula>0</formula>
    </cfRule>
  </conditionalFormatting>
  <conditionalFormatting sqref="R802">
    <cfRule type="cellIs" dxfId="5441" priority="137" stopIfTrue="1" operator="equal">
      <formula>0</formula>
    </cfRule>
  </conditionalFormatting>
  <conditionalFormatting sqref="R802:R803">
    <cfRule type="cellIs" dxfId="5440" priority="135" stopIfTrue="1" operator="equal">
      <formula>0</formula>
    </cfRule>
  </conditionalFormatting>
  <conditionalFormatting sqref="R802">
    <cfRule type="cellIs" dxfId="5439" priority="134" stopIfTrue="1" operator="equal">
      <formula>0</formula>
    </cfRule>
  </conditionalFormatting>
  <conditionalFormatting sqref="R805 R807 R809 R811 R813 R815 R817 R819 R821 R823 R825">
    <cfRule type="cellIs" dxfId="5438" priority="110" stopIfTrue="1" operator="equal">
      <formula>0</formula>
    </cfRule>
  </conditionalFormatting>
  <conditionalFormatting sqref="G814:G825">
    <cfRule type="cellIs" dxfId="5437" priority="109" stopIfTrue="1" operator="equal">
      <formula>0</formula>
    </cfRule>
  </conditionalFormatting>
  <conditionalFormatting sqref="G802:G813">
    <cfRule type="cellIs" dxfId="5436" priority="108" stopIfTrue="1" operator="equal">
      <formula>0</formula>
    </cfRule>
  </conditionalFormatting>
  <conditionalFormatting sqref="F802:F825">
    <cfRule type="cellIs" dxfId="5435" priority="105" stopIfTrue="1" operator="equal">
      <formula>0</formula>
    </cfRule>
  </conditionalFormatting>
  <conditionalFormatting sqref="J804:J825">
    <cfRule type="cellIs" dxfId="5434" priority="126" stopIfTrue="1" operator="equal">
      <formula>0</formula>
    </cfRule>
  </conditionalFormatting>
  <conditionalFormatting sqref="K804:L825">
    <cfRule type="cellIs" dxfId="5433" priority="125" stopIfTrue="1" operator="equal">
      <formula>0</formula>
    </cfRule>
  </conditionalFormatting>
  <conditionalFormatting sqref="Q804 Q806 Q808 Q810 Q812 Q814 Q816 Q818 Q820 Q822 Q824 N804:N825">
    <cfRule type="cellIs" dxfId="5432" priority="124" stopIfTrue="1" operator="equal">
      <formula>0</formula>
    </cfRule>
  </conditionalFormatting>
  <conditionalFormatting sqref="Q804 Q806 Q808 Q810 Q812 Q814 Q816 Q818 Q820 Q822 Q824 N804 N806 N808 N810 N812 N814 N816 N818 N820 N822 N824">
    <cfRule type="cellIs" dxfId="5431" priority="123" stopIfTrue="1" operator="equal">
      <formula>0</formula>
    </cfRule>
  </conditionalFormatting>
  <conditionalFormatting sqref="Q805 Q807 Q809 Q811 Q813 Q815 Q817 Q819 Q821 Q823 Q825">
    <cfRule type="cellIs" dxfId="5430" priority="119" stopIfTrue="1" operator="equal">
      <formula>0</formula>
    </cfRule>
  </conditionalFormatting>
  <conditionalFormatting sqref="O804:O825">
    <cfRule type="cellIs" dxfId="5429" priority="118" stopIfTrue="1" operator="equal">
      <formula>0</formula>
    </cfRule>
  </conditionalFormatting>
  <conditionalFormatting sqref="O804 O806 O808 O810 O812 O814 O816 O818 O820 O822 O824">
    <cfRule type="cellIs" dxfId="5428" priority="117" stopIfTrue="1" operator="equal">
      <formula>0</formula>
    </cfRule>
  </conditionalFormatting>
  <conditionalFormatting sqref="R804:R825">
    <cfRule type="cellIs" dxfId="5427" priority="115" stopIfTrue="1" operator="equal">
      <formula>0</formula>
    </cfRule>
  </conditionalFormatting>
  <conditionalFormatting sqref="R804 R806 R808 R810 R812 R814 R816 R818 R820 R822 R824">
    <cfRule type="cellIs" dxfId="5426" priority="116" stopIfTrue="1" operator="equal">
      <formula>0</formula>
    </cfRule>
  </conditionalFormatting>
  <conditionalFormatting sqref="R804:R825">
    <cfRule type="cellIs" dxfId="5425" priority="114" stopIfTrue="1" operator="equal">
      <formula>0</formula>
    </cfRule>
  </conditionalFormatting>
  <conditionalFormatting sqref="R804 R806 R808 R810 R812 R814 R816 R818 R820 R822 R824">
    <cfRule type="cellIs" dxfId="5424" priority="113" stopIfTrue="1" operator="equal">
      <formula>0</formula>
    </cfRule>
  </conditionalFormatting>
  <conditionalFormatting sqref="R804 R806 R808 R810 R812 R814 R816 R818 R820 R822 R824">
    <cfRule type="cellIs" dxfId="5423" priority="112" stopIfTrue="1" operator="equal">
      <formula>0</formula>
    </cfRule>
  </conditionalFormatting>
  <conditionalFormatting sqref="R804 R806 R808 R810 R812 R814 R816 R818 R820 R822 R824">
    <cfRule type="cellIs" dxfId="5422" priority="111" stopIfTrue="1" operator="equal">
      <formula>0</formula>
    </cfRule>
  </conditionalFormatting>
  <conditionalFormatting sqref="F778:G789 Q778 J778:J789 M778:N789">
    <cfRule type="cellIs" dxfId="5421" priority="104" stopIfTrue="1" operator="equal">
      <formula>0</formula>
    </cfRule>
  </conditionalFormatting>
  <conditionalFormatting sqref="Q778 N780 N782 N784 N786 N788 N778">
    <cfRule type="cellIs" dxfId="5420" priority="103" stopIfTrue="1" operator="equal">
      <formula>0</formula>
    </cfRule>
  </conditionalFormatting>
  <conditionalFormatting sqref="E778">
    <cfRule type="cellIs" dxfId="5419" priority="102" stopIfTrue="1" operator="equal">
      <formula>0</formula>
    </cfRule>
  </conditionalFormatting>
  <conditionalFormatting sqref="P778">
    <cfRule type="cellIs" dxfId="5418" priority="101" stopIfTrue="1" operator="equal">
      <formula>0</formula>
    </cfRule>
  </conditionalFormatting>
  <conditionalFormatting sqref="P778">
    <cfRule type="cellIs" dxfId="5417" priority="100" stopIfTrue="1" operator="equal">
      <formula>0</formula>
    </cfRule>
  </conditionalFormatting>
  <conditionalFormatting sqref="H778:H789">
    <cfRule type="cellIs" dxfId="5416" priority="99" stopIfTrue="1" operator="equal">
      <formula>0</formula>
    </cfRule>
  </conditionalFormatting>
  <conditionalFormatting sqref="P779">
    <cfRule type="cellIs" dxfId="5415" priority="98" stopIfTrue="1" operator="equal">
      <formula>0</formula>
    </cfRule>
  </conditionalFormatting>
  <conditionalFormatting sqref="P780 P782 P784 P786 P788">
    <cfRule type="cellIs" dxfId="5414" priority="97" stopIfTrue="1" operator="equal">
      <formula>0</formula>
    </cfRule>
  </conditionalFormatting>
  <conditionalFormatting sqref="P780 P782 P784 P786 P788">
    <cfRule type="cellIs" dxfId="5413" priority="96" stopIfTrue="1" operator="equal">
      <formula>0</formula>
    </cfRule>
  </conditionalFormatting>
  <conditionalFormatting sqref="P781 P783 P785 P787 P789">
    <cfRule type="cellIs" dxfId="5412" priority="95" stopIfTrue="1" operator="equal">
      <formula>0</formula>
    </cfRule>
  </conditionalFormatting>
  <conditionalFormatting sqref="Q779">
    <cfRule type="cellIs" dxfId="5411" priority="94" stopIfTrue="1" operator="equal">
      <formula>0</formula>
    </cfRule>
  </conditionalFormatting>
  <conditionalFormatting sqref="Q780 Q782 Q784 Q786 Q788">
    <cfRule type="cellIs" dxfId="5410" priority="93" stopIfTrue="1" operator="equal">
      <formula>0</formula>
    </cfRule>
  </conditionalFormatting>
  <conditionalFormatting sqref="Q780 Q782 Q784 Q786 Q788">
    <cfRule type="cellIs" dxfId="5409" priority="92" stopIfTrue="1" operator="equal">
      <formula>0</formula>
    </cfRule>
  </conditionalFormatting>
  <conditionalFormatting sqref="Q781 Q783 Q785 Q787 Q789">
    <cfRule type="cellIs" dxfId="5408" priority="91" stopIfTrue="1" operator="equal">
      <formula>0</formula>
    </cfRule>
  </conditionalFormatting>
  <conditionalFormatting sqref="O778:O789">
    <cfRule type="cellIs" dxfId="5407" priority="83" stopIfTrue="1" operator="equal">
      <formula>0</formula>
    </cfRule>
  </conditionalFormatting>
  <conditionalFormatting sqref="O778 O780 O782 O784 O786 O788">
    <cfRule type="cellIs" dxfId="5406" priority="82" stopIfTrue="1" operator="equal">
      <formula>0</formula>
    </cfRule>
  </conditionalFormatting>
  <conditionalFormatting sqref="R778:R789">
    <cfRule type="cellIs" dxfId="5405" priority="80" stopIfTrue="1" operator="equal">
      <formula>0</formula>
    </cfRule>
  </conditionalFormatting>
  <conditionalFormatting sqref="R778 R780 R782 R784 R786 R788">
    <cfRule type="cellIs" dxfId="5404" priority="81" stopIfTrue="1" operator="equal">
      <formula>0</formula>
    </cfRule>
  </conditionalFormatting>
  <conditionalFormatting sqref="R778:R789">
    <cfRule type="cellIs" dxfId="5403" priority="79" stopIfTrue="1" operator="equal">
      <formula>0</formula>
    </cfRule>
  </conditionalFormatting>
  <conditionalFormatting sqref="R778 R780 R782 R784 R786 R788">
    <cfRule type="cellIs" dxfId="5402" priority="78" stopIfTrue="1" operator="equal">
      <formula>0</formula>
    </cfRule>
  </conditionalFormatting>
  <conditionalFormatting sqref="R778">
    <cfRule type="cellIs" dxfId="5401" priority="77" stopIfTrue="1" operator="equal">
      <formula>0</formula>
    </cfRule>
  </conditionalFormatting>
  <conditionalFormatting sqref="R778">
    <cfRule type="cellIs" dxfId="5400" priority="76" stopIfTrue="1" operator="equal">
      <formula>0</formula>
    </cfRule>
  </conditionalFormatting>
  <conditionalFormatting sqref="R779">
    <cfRule type="cellIs" dxfId="5399" priority="75" stopIfTrue="1" operator="equal">
      <formula>0</formula>
    </cfRule>
  </conditionalFormatting>
  <conditionalFormatting sqref="R780 R782 R784 R786 R788">
    <cfRule type="cellIs" dxfId="5398" priority="74" stopIfTrue="1" operator="equal">
      <formula>0</formula>
    </cfRule>
  </conditionalFormatting>
  <conditionalFormatting sqref="R780 R782 R784 R786 R788">
    <cfRule type="cellIs" dxfId="5397" priority="73" stopIfTrue="1" operator="equal">
      <formula>0</formula>
    </cfRule>
  </conditionalFormatting>
  <conditionalFormatting sqref="R781 R783 R785 R787 R789">
    <cfRule type="cellIs" dxfId="5396" priority="72" stopIfTrue="1" operator="equal">
      <formula>0</formula>
    </cfRule>
  </conditionalFormatting>
  <conditionalFormatting sqref="K778:L789">
    <cfRule type="cellIs" dxfId="5395" priority="71" stopIfTrue="1" operator="equal">
      <formula>0</formula>
    </cfRule>
  </conditionalFormatting>
  <conditionalFormatting sqref="I755">
    <cfRule type="cellIs" dxfId="5394" priority="69" stopIfTrue="1" operator="equal">
      <formula>0</formula>
    </cfRule>
  </conditionalFormatting>
  <conditionalFormatting sqref="I756 I758 I760 I762 I764 I766 I768 I770 I772 I774 I776 I778 I780 I782 I784 I786 I788">
    <cfRule type="cellIs" dxfId="5393" priority="68" stopIfTrue="1" operator="equal">
      <formula>0</formula>
    </cfRule>
  </conditionalFormatting>
  <conditionalFormatting sqref="I757 I759 I761 I763 I765 I767 I769 I771 I773 I775 I777 I779 I781 I783 I785 I787 I789">
    <cfRule type="cellIs" dxfId="5392" priority="67" stopIfTrue="1" operator="equal">
      <formula>0</formula>
    </cfRule>
  </conditionalFormatting>
  <conditionalFormatting sqref="E755">
    <cfRule type="cellIs" dxfId="5391" priority="66" stopIfTrue="1" operator="equal">
      <formula>0</formula>
    </cfRule>
  </conditionalFormatting>
  <conditionalFormatting sqref="E756 E758 E760 E762 E764">
    <cfRule type="cellIs" dxfId="5390" priority="65" stopIfTrue="1" operator="equal">
      <formula>0</formula>
    </cfRule>
  </conditionalFormatting>
  <conditionalFormatting sqref="E757 E759 E761 E763 E765">
    <cfRule type="cellIs" dxfId="5389" priority="64" stopIfTrue="1" operator="equal">
      <formula>0</formula>
    </cfRule>
  </conditionalFormatting>
  <conditionalFormatting sqref="E767">
    <cfRule type="cellIs" dxfId="5388" priority="63" stopIfTrue="1" operator="equal">
      <formula>0</formula>
    </cfRule>
  </conditionalFormatting>
  <conditionalFormatting sqref="E768 E770 E772 E774 E776">
    <cfRule type="cellIs" dxfId="5387" priority="62" stopIfTrue="1" operator="equal">
      <formula>0</formula>
    </cfRule>
  </conditionalFormatting>
  <conditionalFormatting sqref="E769 E771 E773 E775 E777">
    <cfRule type="cellIs" dxfId="5386" priority="61" stopIfTrue="1" operator="equal">
      <formula>0</formula>
    </cfRule>
  </conditionalFormatting>
  <conditionalFormatting sqref="E779">
    <cfRule type="cellIs" dxfId="5385" priority="60" stopIfTrue="1" operator="equal">
      <formula>0</formula>
    </cfRule>
  </conditionalFormatting>
  <conditionalFormatting sqref="E780 E782 E784 E786 E788">
    <cfRule type="cellIs" dxfId="5384" priority="59" stopIfTrue="1" operator="equal">
      <formula>0</formula>
    </cfRule>
  </conditionalFormatting>
  <conditionalFormatting sqref="E781 E783 E785 E787 E789">
    <cfRule type="cellIs" dxfId="5383" priority="58" stopIfTrue="1" operator="equal">
      <formula>0</formula>
    </cfRule>
  </conditionalFormatting>
  <conditionalFormatting sqref="E814:E825">
    <cfRule type="cellIs" dxfId="5382" priority="57" stopIfTrue="1" operator="equal">
      <formula>0</formula>
    </cfRule>
  </conditionalFormatting>
  <conditionalFormatting sqref="F790:G801 Q790 J790:J801 M790:N801">
    <cfRule type="cellIs" dxfId="5381" priority="56" stopIfTrue="1" operator="equal">
      <formula>0</formula>
    </cfRule>
  </conditionalFormatting>
  <conditionalFormatting sqref="Q790 N792 N794 N796 N798 N800 N790">
    <cfRule type="cellIs" dxfId="5380" priority="55" stopIfTrue="1" operator="equal">
      <formula>0</formula>
    </cfRule>
  </conditionalFormatting>
  <conditionalFormatting sqref="E790">
    <cfRule type="cellIs" dxfId="5379" priority="54" stopIfTrue="1" operator="equal">
      <formula>0</formula>
    </cfRule>
  </conditionalFormatting>
  <conditionalFormatting sqref="P790">
    <cfRule type="cellIs" dxfId="5378" priority="53" stopIfTrue="1" operator="equal">
      <formula>0</formula>
    </cfRule>
  </conditionalFormatting>
  <conditionalFormatting sqref="P790">
    <cfRule type="cellIs" dxfId="5377" priority="52" stopIfTrue="1" operator="equal">
      <formula>0</formula>
    </cfRule>
  </conditionalFormatting>
  <conditionalFormatting sqref="H790:H801">
    <cfRule type="cellIs" dxfId="5376" priority="51" stopIfTrue="1" operator="equal">
      <formula>0</formula>
    </cfRule>
  </conditionalFormatting>
  <conditionalFormatting sqref="P791">
    <cfRule type="cellIs" dxfId="5375" priority="50" stopIfTrue="1" operator="equal">
      <formula>0</formula>
    </cfRule>
  </conditionalFormatting>
  <conditionalFormatting sqref="P792">
    <cfRule type="cellIs" dxfId="5374" priority="49" stopIfTrue="1" operator="equal">
      <formula>0</formula>
    </cfRule>
  </conditionalFormatting>
  <conditionalFormatting sqref="P792">
    <cfRule type="cellIs" dxfId="5373" priority="48" stopIfTrue="1" operator="equal">
      <formula>0</formula>
    </cfRule>
  </conditionalFormatting>
  <conditionalFormatting sqref="P793">
    <cfRule type="cellIs" dxfId="5372" priority="47" stopIfTrue="1" operator="equal">
      <formula>0</formula>
    </cfRule>
  </conditionalFormatting>
  <conditionalFormatting sqref="Q791">
    <cfRule type="cellIs" dxfId="5371" priority="46" stopIfTrue="1" operator="equal">
      <formula>0</formula>
    </cfRule>
  </conditionalFormatting>
  <conditionalFormatting sqref="Q792 Q794 Q796 Q798 Q800">
    <cfRule type="cellIs" dxfId="5370" priority="45" stopIfTrue="1" operator="equal">
      <formula>0</formula>
    </cfRule>
  </conditionalFormatting>
  <conditionalFormatting sqref="Q792 Q794 Q796 Q798 Q800">
    <cfRule type="cellIs" dxfId="5369" priority="44" stopIfTrue="1" operator="equal">
      <formula>0</formula>
    </cfRule>
  </conditionalFormatting>
  <conditionalFormatting sqref="Q793 Q795 Q797 Q799 Q801">
    <cfRule type="cellIs" dxfId="5368" priority="43" stopIfTrue="1" operator="equal">
      <formula>0</formula>
    </cfRule>
  </conditionalFormatting>
  <conditionalFormatting sqref="O790:O801">
    <cfRule type="cellIs" dxfId="5367" priority="42" stopIfTrue="1" operator="equal">
      <formula>0</formula>
    </cfRule>
  </conditionalFormatting>
  <conditionalFormatting sqref="O790 O792 O794 O796 O798 O800">
    <cfRule type="cellIs" dxfId="5366" priority="41" stopIfTrue="1" operator="equal">
      <formula>0</formula>
    </cfRule>
  </conditionalFormatting>
  <conditionalFormatting sqref="R790:R801">
    <cfRule type="cellIs" dxfId="5365" priority="39" stopIfTrue="1" operator="equal">
      <formula>0</formula>
    </cfRule>
  </conditionalFormatting>
  <conditionalFormatting sqref="R790 R792 R794 R796 R798 R800">
    <cfRule type="cellIs" dxfId="5364" priority="40" stopIfTrue="1" operator="equal">
      <formula>0</formula>
    </cfRule>
  </conditionalFormatting>
  <conditionalFormatting sqref="R790:R801">
    <cfRule type="cellIs" dxfId="5363" priority="38" stopIfTrue="1" operator="equal">
      <formula>0</formula>
    </cfRule>
  </conditionalFormatting>
  <conditionalFormatting sqref="R790 R792 R794 R796 R798 R800">
    <cfRule type="cellIs" dxfId="5362" priority="37" stopIfTrue="1" operator="equal">
      <formula>0</formula>
    </cfRule>
  </conditionalFormatting>
  <conditionalFormatting sqref="R790">
    <cfRule type="cellIs" dxfId="5361" priority="36" stopIfTrue="1" operator="equal">
      <formula>0</formula>
    </cfRule>
  </conditionalFormatting>
  <conditionalFormatting sqref="R790">
    <cfRule type="cellIs" dxfId="5360" priority="35" stopIfTrue="1" operator="equal">
      <formula>0</formula>
    </cfRule>
  </conditionalFormatting>
  <conditionalFormatting sqref="R791">
    <cfRule type="cellIs" dxfId="5359" priority="34" stopIfTrue="1" operator="equal">
      <formula>0</formula>
    </cfRule>
  </conditionalFormatting>
  <conditionalFormatting sqref="R792 R794 R796 R798 R800">
    <cfRule type="cellIs" dxfId="5358" priority="33" stopIfTrue="1" operator="equal">
      <formula>0</formula>
    </cfRule>
  </conditionalFormatting>
  <conditionalFormatting sqref="R792 R794 R796 R798 R800">
    <cfRule type="cellIs" dxfId="5357" priority="32" stopIfTrue="1" operator="equal">
      <formula>0</formula>
    </cfRule>
  </conditionalFormatting>
  <conditionalFormatting sqref="R793 R795 R797 R799 R801">
    <cfRule type="cellIs" dxfId="5356" priority="31" stopIfTrue="1" operator="equal">
      <formula>0</formula>
    </cfRule>
  </conditionalFormatting>
  <conditionalFormatting sqref="K790:L801">
    <cfRule type="cellIs" dxfId="5355" priority="30" stopIfTrue="1" operator="equal">
      <formula>0</formula>
    </cfRule>
  </conditionalFormatting>
  <conditionalFormatting sqref="I790 I792 I794 I796 I798 I800">
    <cfRule type="cellIs" dxfId="5354" priority="29" stopIfTrue="1" operator="equal">
      <formula>0</formula>
    </cfRule>
  </conditionalFormatting>
  <conditionalFormatting sqref="I791 I793 I795 I797 I799 I801">
    <cfRule type="cellIs" dxfId="5353" priority="28" stopIfTrue="1" operator="equal">
      <formula>0</formula>
    </cfRule>
  </conditionalFormatting>
  <conditionalFormatting sqref="E791">
    <cfRule type="cellIs" dxfId="5352" priority="27" stopIfTrue="1" operator="equal">
      <formula>0</formula>
    </cfRule>
  </conditionalFormatting>
  <conditionalFormatting sqref="E792 E794 E796 E798 E800">
    <cfRule type="cellIs" dxfId="5351" priority="24" stopIfTrue="1" operator="equal">
      <formula>0</formula>
    </cfRule>
  </conditionalFormatting>
  <conditionalFormatting sqref="E793 E795 E797 E799 E801">
    <cfRule type="cellIs" dxfId="5350" priority="23" stopIfTrue="1" operator="equal">
      <formula>0</formula>
    </cfRule>
  </conditionalFormatting>
  <conditionalFormatting sqref="E802">
    <cfRule type="cellIs" dxfId="5349" priority="22" stopIfTrue="1" operator="equal">
      <formula>0</formula>
    </cfRule>
  </conditionalFormatting>
  <conditionalFormatting sqref="E803">
    <cfRule type="cellIs" dxfId="5348" priority="21" stopIfTrue="1" operator="equal">
      <formula>0</formula>
    </cfRule>
  </conditionalFormatting>
  <conditionalFormatting sqref="E804 E806 E808 E810 E812">
    <cfRule type="cellIs" dxfId="5347" priority="20" stopIfTrue="1" operator="equal">
      <formula>0</formula>
    </cfRule>
  </conditionalFormatting>
  <conditionalFormatting sqref="E805 E807 E809 E811 E813">
    <cfRule type="cellIs" dxfId="5346" priority="19" stopIfTrue="1" operator="equal">
      <formula>0</formula>
    </cfRule>
  </conditionalFormatting>
  <conditionalFormatting sqref="P794 P796 P798 P800 P802 P804 P806 P808 P810 P812 P814 P816 P818 P820 P822 P824">
    <cfRule type="cellIs" dxfId="5345" priority="18" stopIfTrue="1" operator="equal">
      <formula>0</formula>
    </cfRule>
  </conditionalFormatting>
  <conditionalFormatting sqref="P794 P796 P798 P800 P802 P804 P806 P808 P810 P812 P814 P816 P818 P820 P822 P824">
    <cfRule type="cellIs" dxfId="5344" priority="17" stopIfTrue="1" operator="equal">
      <formula>0</formula>
    </cfRule>
  </conditionalFormatting>
  <conditionalFormatting sqref="P795 P797 P799 P801 P803 P805 P807 P809 P811 P813 P815 P817 P819 P821 P823 P825">
    <cfRule type="cellIs" dxfId="5343" priority="16" stopIfTrue="1" operator="equal">
      <formula>0</formula>
    </cfRule>
  </conditionalFormatting>
  <conditionalFormatting sqref="I802">
    <cfRule type="cellIs" dxfId="5342" priority="6" stopIfTrue="1" operator="equal">
      <formula>0</formula>
    </cfRule>
  </conditionalFormatting>
  <conditionalFormatting sqref="I803">
    <cfRule type="cellIs" dxfId="5341" priority="5" stopIfTrue="1" operator="equal">
      <formula>0</formula>
    </cfRule>
  </conditionalFormatting>
  <conditionalFormatting sqref="I804 I806 I808 I810 I812 I814">
    <cfRule type="cellIs" dxfId="5340" priority="4" stopIfTrue="1" operator="equal">
      <formula>0</formula>
    </cfRule>
  </conditionalFormatting>
  <conditionalFormatting sqref="I805 I807 I809 I811 I813 I815">
    <cfRule type="cellIs" dxfId="5339" priority="3" stopIfTrue="1" operator="equal">
      <formula>0</formula>
    </cfRule>
  </conditionalFormatting>
  <conditionalFormatting sqref="I816 I818 I820 I822 I824">
    <cfRule type="cellIs" dxfId="5338" priority="2" stopIfTrue="1" operator="equal">
      <formula>0</formula>
    </cfRule>
  </conditionalFormatting>
  <conditionalFormatting sqref="I817 I819 I821 I823 I825">
    <cfRule type="cellIs" dxfId="5337"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6" man="1"/>
    <brk id="89" max="16" man="1"/>
    <brk id="131" max="16" man="1"/>
    <brk id="173" max="16" man="1"/>
    <brk id="215" max="16" man="1"/>
    <brk id="257" max="16" man="1"/>
    <brk id="299" max="16" man="1"/>
    <brk id="341" max="16" man="1"/>
    <brk id="383" max="16" man="1"/>
    <brk id="425" max="16" man="1"/>
    <brk id="467" max="16" man="1"/>
    <brk id="509" max="16" man="1"/>
    <brk id="551" max="16" man="1"/>
    <brk id="69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FF0000"/>
    <pageSetUpPr fitToPage="1"/>
  </sheetPr>
  <dimension ref="A1:T288"/>
  <sheetViews>
    <sheetView showGridLines="0" zoomScaleNormal="100" workbookViewId="0">
      <pane ySplit="4" topLeftCell="A5" activePane="bottomLeft" state="frozenSplit"/>
      <selection activeCell="C1" sqref="C1:L2"/>
      <selection pane="bottomLeft" activeCell="C1" sqref="C1:L2"/>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20" ht="16.5" customHeight="1" x14ac:dyDescent="0.2">
      <c r="A1" s="509" t="s">
        <v>25</v>
      </c>
      <c r="B1" s="510"/>
      <c r="C1" s="541" t="s">
        <v>213</v>
      </c>
      <c r="D1" s="542"/>
      <c r="E1" s="542"/>
      <c r="F1" s="542"/>
      <c r="G1" s="542"/>
      <c r="H1" s="542"/>
      <c r="I1" s="542"/>
      <c r="J1" s="542"/>
      <c r="K1" s="542"/>
      <c r="L1" s="543"/>
      <c r="M1" s="130"/>
      <c r="N1" s="503" t="s">
        <v>149</v>
      </c>
      <c r="O1" s="504"/>
      <c r="P1" s="505"/>
      <c r="Q1" s="137" t="s">
        <v>161</v>
      </c>
      <c r="R1" s="137" t="s">
        <v>182</v>
      </c>
      <c r="S1" s="64">
        <v>2</v>
      </c>
    </row>
    <row r="2" spans="1:20" ht="12" customHeight="1" x14ac:dyDescent="0.2">
      <c r="A2" s="65">
        <v>1</v>
      </c>
      <c r="B2" s="66"/>
      <c r="C2" s="544"/>
      <c r="D2" s="544"/>
      <c r="E2" s="544"/>
      <c r="F2" s="544"/>
      <c r="G2" s="544"/>
      <c r="H2" s="544"/>
      <c r="I2" s="544"/>
      <c r="J2" s="544"/>
      <c r="K2" s="544"/>
      <c r="L2" s="545"/>
      <c r="M2" s="113"/>
      <c r="N2" s="506"/>
      <c r="O2" s="507"/>
      <c r="P2" s="508"/>
      <c r="Q2" s="138" t="s">
        <v>162</v>
      </c>
      <c r="R2" s="138" t="s">
        <v>183</v>
      </c>
      <c r="S2" s="64"/>
    </row>
    <row r="3" spans="1:20"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47"/>
    </row>
    <row r="4" spans="1:20" ht="34.5" customHeight="1" x14ac:dyDescent="0.2">
      <c r="A4" s="67" t="s">
        <v>20</v>
      </c>
      <c r="B4" s="67" t="s">
        <v>21</v>
      </c>
      <c r="C4" s="521"/>
      <c r="D4" s="522"/>
      <c r="E4" s="162" t="s">
        <v>17</v>
      </c>
      <c r="F4" s="312" t="s">
        <v>154</v>
      </c>
      <c r="G4" s="162" t="s">
        <v>219</v>
      </c>
      <c r="H4" s="162" t="s">
        <v>1</v>
      </c>
      <c r="I4" s="162" t="s">
        <v>151</v>
      </c>
      <c r="J4" s="162" t="s">
        <v>158</v>
      </c>
      <c r="K4" s="518"/>
      <c r="L4" s="518"/>
      <c r="M4" s="115"/>
      <c r="N4" s="516"/>
      <c r="O4" s="516"/>
      <c r="P4" s="126" t="s">
        <v>148</v>
      </c>
      <c r="Q4" s="514" t="s">
        <v>164</v>
      </c>
      <c r="R4" s="514" t="s">
        <v>164</v>
      </c>
      <c r="S4" s="47"/>
    </row>
    <row r="5" spans="1:20" s="72" customFormat="1" ht="10.5" customHeight="1" x14ac:dyDescent="0.2">
      <c r="A5" s="69" t="s">
        <v>5</v>
      </c>
      <c r="B5" s="161" t="s">
        <v>6</v>
      </c>
      <c r="C5" s="523" t="s">
        <v>7</v>
      </c>
      <c r="D5" s="524"/>
      <c r="E5" s="69" t="s">
        <v>8</v>
      </c>
      <c r="F5" s="69" t="s">
        <v>9</v>
      </c>
      <c r="G5" s="69" t="s">
        <v>10</v>
      </c>
      <c r="H5" s="69" t="s">
        <v>11</v>
      </c>
      <c r="I5" s="69" t="s">
        <v>12</v>
      </c>
      <c r="J5" s="69" t="s">
        <v>13</v>
      </c>
      <c r="K5" s="69" t="s">
        <v>14</v>
      </c>
      <c r="L5" s="69" t="s">
        <v>19</v>
      </c>
      <c r="M5" s="116"/>
      <c r="N5" s="129" t="s">
        <v>159</v>
      </c>
      <c r="O5" s="129" t="s">
        <v>208</v>
      </c>
      <c r="P5" s="125"/>
      <c r="Q5" s="125"/>
      <c r="R5" s="125"/>
    </row>
    <row r="6" spans="1:20" ht="12.75" customHeight="1" x14ac:dyDescent="0.2">
      <c r="A6" s="492">
        <v>38718</v>
      </c>
      <c r="B6" s="492">
        <v>39082</v>
      </c>
      <c r="C6" s="42" t="s">
        <v>3</v>
      </c>
      <c r="D6" s="43">
        <v>0</v>
      </c>
      <c r="E6" s="44">
        <v>7515.34</v>
      </c>
      <c r="F6" s="44">
        <v>0</v>
      </c>
      <c r="G6" s="44">
        <f>600/13*12</f>
        <v>553.85</v>
      </c>
      <c r="H6" s="44">
        <v>6207.16</v>
      </c>
      <c r="I6" s="44">
        <v>0</v>
      </c>
      <c r="J6" s="44">
        <f>(E6+F6+G6+H6+I6)/12</f>
        <v>1189.7</v>
      </c>
      <c r="K6" s="45">
        <f>(E6+F6+G6+H6+I6)</f>
        <v>14276.35</v>
      </c>
      <c r="L6" s="46">
        <f>K6+J6</f>
        <v>15466.05</v>
      </c>
      <c r="M6" s="117"/>
      <c r="N6" s="119">
        <f>K6</f>
        <v>14276.35</v>
      </c>
      <c r="O6" s="119">
        <f>E6+F6+G6+I6</f>
        <v>8069.19</v>
      </c>
      <c r="P6" s="119">
        <v>702</v>
      </c>
      <c r="Q6" s="119">
        <f>IF(P6&gt;(O6*0.18),P6,O6*0.18)+N6+J6</f>
        <v>16918.5</v>
      </c>
      <c r="R6" s="119">
        <f>N6+O6*0.18</f>
        <v>15728.8</v>
      </c>
      <c r="S6" s="47"/>
      <c r="T6" s="194"/>
    </row>
    <row r="7" spans="1:20" ht="9" customHeight="1" x14ac:dyDescent="0.2">
      <c r="A7" s="493"/>
      <c r="B7" s="493"/>
      <c r="C7" s="48" t="s">
        <v>4</v>
      </c>
      <c r="D7" s="49">
        <v>2</v>
      </c>
      <c r="E7" s="50">
        <f>E6*1936.27</f>
        <v>14551727</v>
      </c>
      <c r="F7" s="50">
        <f t="shared" ref="F7:L19" si="0">F6*1936.27</f>
        <v>0</v>
      </c>
      <c r="G7" s="50">
        <f t="shared" si="0"/>
        <v>1072403</v>
      </c>
      <c r="H7" s="50">
        <f t="shared" si="0"/>
        <v>12018738</v>
      </c>
      <c r="I7" s="50">
        <f t="shared" si="0"/>
        <v>0</v>
      </c>
      <c r="J7" s="51">
        <f t="shared" si="0"/>
        <v>2303580</v>
      </c>
      <c r="K7" s="50">
        <f t="shared" si="0"/>
        <v>27642868</v>
      </c>
      <c r="L7" s="52">
        <f t="shared" si="0"/>
        <v>29946449</v>
      </c>
      <c r="M7" s="118"/>
      <c r="N7" s="120">
        <f t="shared" ref="N7:R7" si="1">N6*1936.27</f>
        <v>27642868</v>
      </c>
      <c r="O7" s="120">
        <f t="shared" si="1"/>
        <v>15624131</v>
      </c>
      <c r="P7" s="120">
        <f t="shared" si="1"/>
        <v>1359262</v>
      </c>
      <c r="Q7" s="120">
        <f t="shared" si="1"/>
        <v>32758784</v>
      </c>
      <c r="R7" s="120">
        <f t="shared" si="1"/>
        <v>30455204</v>
      </c>
      <c r="S7" s="47"/>
    </row>
    <row r="8" spans="1:20" ht="12.75" customHeight="1" x14ac:dyDescent="0.2">
      <c r="A8" s="511">
        <v>38718</v>
      </c>
      <c r="B8" s="511">
        <v>39082</v>
      </c>
      <c r="C8" s="53" t="s">
        <v>3</v>
      </c>
      <c r="D8" s="54">
        <v>3</v>
      </c>
      <c r="E8" s="44">
        <v>7781.93</v>
      </c>
      <c r="F8" s="44">
        <v>0</v>
      </c>
      <c r="G8" s="44">
        <f t="shared" ref="G8" si="2">600/13*12</f>
        <v>553.85</v>
      </c>
      <c r="H8" s="44">
        <v>6207.16</v>
      </c>
      <c r="I8" s="44">
        <v>0</v>
      </c>
      <c r="J8" s="44">
        <f t="shared" ref="J8" si="3">(E8+F8+G8+H8+I8)/12</f>
        <v>1211.9100000000001</v>
      </c>
      <c r="K8" s="45">
        <f t="shared" ref="K8" si="4">(E8+F8+G8+H8+I8)</f>
        <v>14542.94</v>
      </c>
      <c r="L8" s="46">
        <f t="shared" ref="L8" si="5">K8+J8</f>
        <v>15754.85</v>
      </c>
      <c r="M8" s="117"/>
      <c r="N8" s="119">
        <f t="shared" ref="N8" si="6">K8</f>
        <v>14542.94</v>
      </c>
      <c r="O8" s="119">
        <f t="shared" ref="O8" si="7">E8+F8+G8+I8</f>
        <v>8335.7800000000007</v>
      </c>
      <c r="P8" s="119">
        <v>702</v>
      </c>
      <c r="Q8" s="119">
        <f t="shared" ref="Q8" si="8">IF(P8&gt;(O8*0.18),P8,O8*0.18)+N8+J8</f>
        <v>17255.29</v>
      </c>
      <c r="R8" s="119">
        <f t="shared" ref="R8" si="9">N8+O8*0.18</f>
        <v>16043.38</v>
      </c>
      <c r="S8" s="47"/>
    </row>
    <row r="9" spans="1:20" ht="9" customHeight="1" x14ac:dyDescent="0.2">
      <c r="A9" s="511"/>
      <c r="B9" s="511"/>
      <c r="C9" s="48" t="s">
        <v>4</v>
      </c>
      <c r="D9" s="49">
        <v>8</v>
      </c>
      <c r="E9" s="50">
        <v>15067918</v>
      </c>
      <c r="F9" s="50">
        <v>0</v>
      </c>
      <c r="G9" s="50">
        <f t="shared" si="0"/>
        <v>1072403</v>
      </c>
      <c r="H9" s="50">
        <v>12018738</v>
      </c>
      <c r="I9" s="50">
        <v>0</v>
      </c>
      <c r="J9" s="51">
        <f t="shared" ref="J9" si="10">J8*1936.27</f>
        <v>2346585</v>
      </c>
      <c r="K9" s="50">
        <f t="shared" ref="K9" si="11">K8*1936.27</f>
        <v>28159058</v>
      </c>
      <c r="L9" s="52">
        <f t="shared" ref="L9" si="12">L8*1936.27</f>
        <v>30505643</v>
      </c>
      <c r="M9" s="118"/>
      <c r="N9" s="120">
        <f t="shared" ref="N9:O9" si="13">N8*1936.27</f>
        <v>28159058</v>
      </c>
      <c r="O9" s="120">
        <f t="shared" si="13"/>
        <v>16140321</v>
      </c>
      <c r="P9" s="120">
        <f t="shared" ref="P9:R9" si="14">P8*1936.27</f>
        <v>1359262</v>
      </c>
      <c r="Q9" s="120">
        <f t="shared" si="14"/>
        <v>33410900</v>
      </c>
      <c r="R9" s="120">
        <f t="shared" si="14"/>
        <v>31064315</v>
      </c>
      <c r="S9" s="47"/>
    </row>
    <row r="10" spans="1:20" ht="12.75" customHeight="1" x14ac:dyDescent="0.2">
      <c r="A10" s="511"/>
      <c r="B10" s="511"/>
      <c r="C10" s="53" t="s">
        <v>3</v>
      </c>
      <c r="D10" s="54">
        <v>9</v>
      </c>
      <c r="E10" s="44">
        <v>8747.98</v>
      </c>
      <c r="F10" s="44">
        <v>0</v>
      </c>
      <c r="G10" s="44">
        <f t="shared" ref="G10" si="15">600/13*12</f>
        <v>553.85</v>
      </c>
      <c r="H10" s="44">
        <v>6207.16</v>
      </c>
      <c r="I10" s="44">
        <v>0</v>
      </c>
      <c r="J10" s="44">
        <f t="shared" ref="J10" si="16">(E10+F10+G10+H10+I10)/12</f>
        <v>1292.42</v>
      </c>
      <c r="K10" s="45">
        <f t="shared" ref="K10" si="17">(E10+F10+G10+H10+I10)</f>
        <v>15508.99</v>
      </c>
      <c r="L10" s="46">
        <f t="shared" ref="L10" si="18">K10+J10</f>
        <v>16801.41</v>
      </c>
      <c r="M10" s="117"/>
      <c r="N10" s="119">
        <f t="shared" ref="N10" si="19">K10</f>
        <v>15508.99</v>
      </c>
      <c r="O10" s="119">
        <f t="shared" ref="O10" si="20">E10+F10+G10+I10</f>
        <v>9301.83</v>
      </c>
      <c r="P10" s="119">
        <v>702</v>
      </c>
      <c r="Q10" s="119">
        <f t="shared" ref="Q10" si="21">IF(P10&gt;(O10*0.18),P10,O10*0.18)+N10+J10</f>
        <v>18475.740000000002</v>
      </c>
      <c r="R10" s="119">
        <f t="shared" ref="R10" si="22">N10+O10*0.18</f>
        <v>17183.32</v>
      </c>
      <c r="S10" s="47"/>
    </row>
    <row r="11" spans="1:20" ht="9" customHeight="1" x14ac:dyDescent="0.2">
      <c r="A11" s="511"/>
      <c r="B11" s="511"/>
      <c r="C11" s="48" t="s">
        <v>4</v>
      </c>
      <c r="D11" s="49">
        <v>14</v>
      </c>
      <c r="E11" s="50">
        <v>16938451</v>
      </c>
      <c r="F11" s="50">
        <v>0</v>
      </c>
      <c r="G11" s="50">
        <f t="shared" si="0"/>
        <v>1072403</v>
      </c>
      <c r="H11" s="50">
        <v>12018738</v>
      </c>
      <c r="I11" s="50">
        <v>0</v>
      </c>
      <c r="J11" s="51">
        <f t="shared" ref="J11" si="23">J10*1936.27</f>
        <v>2502474</v>
      </c>
      <c r="K11" s="50">
        <f t="shared" ref="K11" si="24">K10*1936.27</f>
        <v>30029592</v>
      </c>
      <c r="L11" s="52">
        <f t="shared" ref="L11" si="25">L10*1936.27</f>
        <v>32532066</v>
      </c>
      <c r="M11" s="118"/>
      <c r="N11" s="120">
        <f t="shared" ref="N11:O11" si="26">N10*1936.27</f>
        <v>30029592</v>
      </c>
      <c r="O11" s="120">
        <f t="shared" si="26"/>
        <v>18010854</v>
      </c>
      <c r="P11" s="120">
        <f t="shared" ref="P11:R11" si="27">P10*1936.27</f>
        <v>1359262</v>
      </c>
      <c r="Q11" s="120">
        <f t="shared" si="27"/>
        <v>35774021</v>
      </c>
      <c r="R11" s="120">
        <f t="shared" si="27"/>
        <v>33271547</v>
      </c>
      <c r="S11" s="47"/>
    </row>
    <row r="12" spans="1:20" ht="12.75" customHeight="1" x14ac:dyDescent="0.2">
      <c r="A12" s="511"/>
      <c r="B12" s="511"/>
      <c r="C12" s="53" t="s">
        <v>3</v>
      </c>
      <c r="D12" s="54">
        <v>15</v>
      </c>
      <c r="E12" s="44">
        <v>9649.7900000000009</v>
      </c>
      <c r="F12" s="44">
        <v>0</v>
      </c>
      <c r="G12" s="44">
        <f t="shared" ref="G12" si="28">600/13*12</f>
        <v>553.85</v>
      </c>
      <c r="H12" s="44">
        <v>6207.16</v>
      </c>
      <c r="I12" s="44">
        <v>0</v>
      </c>
      <c r="J12" s="44">
        <f t="shared" ref="J12" si="29">(E12+F12+G12+H12+I12)/12</f>
        <v>1367.57</v>
      </c>
      <c r="K12" s="45">
        <f t="shared" ref="K12" si="30">(E12+F12+G12+H12+I12)</f>
        <v>16410.8</v>
      </c>
      <c r="L12" s="46">
        <f t="shared" ref="L12" si="31">K12+J12</f>
        <v>17778.37</v>
      </c>
      <c r="M12" s="117"/>
      <c r="N12" s="119">
        <f t="shared" ref="N12" si="32">K12</f>
        <v>16410.8</v>
      </c>
      <c r="O12" s="119">
        <f t="shared" ref="O12" si="33">E12+F12+G12+I12</f>
        <v>10203.64</v>
      </c>
      <c r="P12" s="119">
        <v>702</v>
      </c>
      <c r="Q12" s="119">
        <f t="shared" ref="Q12" si="34">IF(P12&gt;(O12*0.18),P12,O12*0.18)+N12+J12</f>
        <v>19615.03</v>
      </c>
      <c r="R12" s="119">
        <f t="shared" ref="R12" si="35">N12+O12*0.18</f>
        <v>18247.46</v>
      </c>
      <c r="S12" s="47"/>
    </row>
    <row r="13" spans="1:20" ht="9" customHeight="1" x14ac:dyDescent="0.2">
      <c r="A13" s="511"/>
      <c r="B13" s="511"/>
      <c r="C13" s="48" t="s">
        <v>4</v>
      </c>
      <c r="D13" s="49">
        <v>20</v>
      </c>
      <c r="E13" s="50">
        <v>18684599</v>
      </c>
      <c r="F13" s="50">
        <v>0</v>
      </c>
      <c r="G13" s="50">
        <f t="shared" si="0"/>
        <v>1072403</v>
      </c>
      <c r="H13" s="50">
        <v>12018738</v>
      </c>
      <c r="I13" s="50">
        <v>0</v>
      </c>
      <c r="J13" s="51">
        <f t="shared" ref="J13" si="36">J12*1936.27</f>
        <v>2647985</v>
      </c>
      <c r="K13" s="50">
        <f t="shared" ref="K13" si="37">K12*1936.27</f>
        <v>31775740</v>
      </c>
      <c r="L13" s="52">
        <f t="shared" ref="L13" si="38">L12*1936.27</f>
        <v>34423724</v>
      </c>
      <c r="M13" s="118"/>
      <c r="N13" s="120">
        <f t="shared" ref="N13:O13" si="39">N12*1936.27</f>
        <v>31775740</v>
      </c>
      <c r="O13" s="120">
        <f t="shared" si="39"/>
        <v>19757002</v>
      </c>
      <c r="P13" s="120">
        <f t="shared" ref="P13:R13" si="40">P12*1936.27</f>
        <v>1359262</v>
      </c>
      <c r="Q13" s="120">
        <f t="shared" si="40"/>
        <v>37979994</v>
      </c>
      <c r="R13" s="120">
        <f t="shared" si="40"/>
        <v>35332009</v>
      </c>
      <c r="S13" s="47"/>
    </row>
    <row r="14" spans="1:20" ht="12.75" customHeight="1" x14ac:dyDescent="0.2">
      <c r="A14" s="511"/>
      <c r="B14" s="511"/>
      <c r="C14" s="53" t="s">
        <v>3</v>
      </c>
      <c r="D14" s="54">
        <v>21</v>
      </c>
      <c r="E14" s="44">
        <v>10537.29</v>
      </c>
      <c r="F14" s="44">
        <v>0</v>
      </c>
      <c r="G14" s="44">
        <f t="shared" ref="G14" si="41">600/13*12</f>
        <v>553.85</v>
      </c>
      <c r="H14" s="44">
        <v>6207.16</v>
      </c>
      <c r="I14" s="44">
        <v>0</v>
      </c>
      <c r="J14" s="44">
        <f t="shared" ref="J14" si="42">(E14+F14+G14+H14+I14)/12</f>
        <v>1441.53</v>
      </c>
      <c r="K14" s="45">
        <f t="shared" ref="K14" si="43">(E14+F14+G14+H14+I14)</f>
        <v>17298.3</v>
      </c>
      <c r="L14" s="46">
        <f t="shared" ref="L14" si="44">K14+J14</f>
        <v>18739.830000000002</v>
      </c>
      <c r="M14" s="117"/>
      <c r="N14" s="119">
        <f t="shared" ref="N14" si="45">K14</f>
        <v>17298.3</v>
      </c>
      <c r="O14" s="119">
        <f t="shared" ref="O14" si="46">E14+F14+G14+I14</f>
        <v>11091.14</v>
      </c>
      <c r="P14" s="119">
        <v>702</v>
      </c>
      <c r="Q14" s="119">
        <f t="shared" ref="Q14" si="47">IF(P14&gt;(O14*0.18),P14,O14*0.18)+N14+J14</f>
        <v>20736.240000000002</v>
      </c>
      <c r="R14" s="119">
        <f t="shared" ref="R14" si="48">N14+O14*0.18</f>
        <v>19294.71</v>
      </c>
      <c r="S14" s="47"/>
    </row>
    <row r="15" spans="1:20" ht="9" customHeight="1" x14ac:dyDescent="0.2">
      <c r="A15" s="511"/>
      <c r="B15" s="511"/>
      <c r="C15" s="48" t="s">
        <v>4</v>
      </c>
      <c r="D15" s="49">
        <v>27</v>
      </c>
      <c r="E15" s="50">
        <v>20403039</v>
      </c>
      <c r="F15" s="50">
        <v>0</v>
      </c>
      <c r="G15" s="50">
        <f t="shared" si="0"/>
        <v>1072403</v>
      </c>
      <c r="H15" s="50">
        <v>12018738</v>
      </c>
      <c r="I15" s="50">
        <v>0</v>
      </c>
      <c r="J15" s="51">
        <f t="shared" ref="J15" si="49">J14*1936.27</f>
        <v>2791191</v>
      </c>
      <c r="K15" s="50">
        <f t="shared" ref="K15" si="50">K14*1936.27</f>
        <v>33494179</v>
      </c>
      <c r="L15" s="52">
        <f t="shared" ref="L15" si="51">L14*1936.27</f>
        <v>36285371</v>
      </c>
      <c r="M15" s="118"/>
      <c r="N15" s="120">
        <f t="shared" ref="N15:O15" si="52">N14*1936.27</f>
        <v>33494179</v>
      </c>
      <c r="O15" s="120">
        <f t="shared" si="52"/>
        <v>21475442</v>
      </c>
      <c r="P15" s="120">
        <f t="shared" ref="P15:R15" si="53">P14*1936.27</f>
        <v>1359262</v>
      </c>
      <c r="Q15" s="120">
        <f t="shared" si="53"/>
        <v>40150959</v>
      </c>
      <c r="R15" s="120">
        <f t="shared" si="53"/>
        <v>37359768</v>
      </c>
      <c r="S15" s="47"/>
    </row>
    <row r="16" spans="1:20" ht="12.75" customHeight="1" x14ac:dyDescent="0.2">
      <c r="A16" s="511"/>
      <c r="B16" s="511"/>
      <c r="C16" s="53" t="s">
        <v>3</v>
      </c>
      <c r="D16" s="54">
        <v>28</v>
      </c>
      <c r="E16" s="44">
        <v>11206.98</v>
      </c>
      <c r="F16" s="44">
        <v>0</v>
      </c>
      <c r="G16" s="44">
        <f t="shared" ref="G16" si="54">600/13*12</f>
        <v>553.85</v>
      </c>
      <c r="H16" s="44">
        <v>6207.16</v>
      </c>
      <c r="I16" s="44">
        <v>0</v>
      </c>
      <c r="J16" s="44">
        <f t="shared" ref="J16" si="55">(E16+F16+G16+H16+I16)/12</f>
        <v>1497.33</v>
      </c>
      <c r="K16" s="45">
        <f t="shared" ref="K16" si="56">(E16+F16+G16+H16+I16)</f>
        <v>17967.990000000002</v>
      </c>
      <c r="L16" s="46">
        <f t="shared" ref="L16" si="57">K16+J16</f>
        <v>19465.32</v>
      </c>
      <c r="M16" s="117"/>
      <c r="N16" s="119">
        <f t="shared" ref="N16" si="58">K16</f>
        <v>17967.990000000002</v>
      </c>
      <c r="O16" s="119">
        <f t="shared" ref="O16" si="59">E16+F16+G16+I16</f>
        <v>11760.83</v>
      </c>
      <c r="P16" s="119">
        <v>702</v>
      </c>
      <c r="Q16" s="119">
        <f t="shared" ref="Q16" si="60">IF(P16&gt;(O16*0.18),P16,O16*0.18)+N16+J16</f>
        <v>21582.27</v>
      </c>
      <c r="R16" s="119">
        <f t="shared" ref="R16" si="61">N16+O16*0.18</f>
        <v>20084.939999999999</v>
      </c>
      <c r="S16" s="47"/>
    </row>
    <row r="17" spans="1:19" ht="9" customHeight="1" x14ac:dyDescent="0.2">
      <c r="A17" s="511"/>
      <c r="B17" s="511"/>
      <c r="C17" s="48" t="s">
        <v>4</v>
      </c>
      <c r="D17" s="49">
        <v>34</v>
      </c>
      <c r="E17" s="50">
        <v>21699739</v>
      </c>
      <c r="F17" s="50">
        <v>0</v>
      </c>
      <c r="G17" s="50">
        <f t="shared" si="0"/>
        <v>1072403</v>
      </c>
      <c r="H17" s="50">
        <v>12018738</v>
      </c>
      <c r="I17" s="50">
        <v>0</v>
      </c>
      <c r="J17" s="51">
        <f t="shared" ref="J17" si="62">J16*1936.27</f>
        <v>2899235</v>
      </c>
      <c r="K17" s="50">
        <f t="shared" ref="K17" si="63">K16*1936.27</f>
        <v>34790880</v>
      </c>
      <c r="L17" s="52">
        <f t="shared" ref="L17" si="64">L16*1936.27</f>
        <v>37690115</v>
      </c>
      <c r="M17" s="118"/>
      <c r="N17" s="120">
        <f t="shared" ref="N17:O17" si="65">N16*1936.27</f>
        <v>34790880</v>
      </c>
      <c r="O17" s="120">
        <f t="shared" si="65"/>
        <v>22772142</v>
      </c>
      <c r="P17" s="120">
        <f t="shared" ref="P17:R17" si="66">P16*1936.27</f>
        <v>1359262</v>
      </c>
      <c r="Q17" s="120">
        <f t="shared" si="66"/>
        <v>41789102</v>
      </c>
      <c r="R17" s="120">
        <f t="shared" si="66"/>
        <v>38889867</v>
      </c>
      <c r="S17" s="47"/>
    </row>
    <row r="18" spans="1:19" ht="12.75" customHeight="1" x14ac:dyDescent="0.2">
      <c r="A18" s="511"/>
      <c r="B18" s="511"/>
      <c r="C18" s="53" t="s">
        <v>3</v>
      </c>
      <c r="D18" s="54">
        <v>35</v>
      </c>
      <c r="E18" s="44">
        <v>11676.23</v>
      </c>
      <c r="F18" s="44">
        <v>0</v>
      </c>
      <c r="G18" s="44">
        <f t="shared" ref="G18" si="67">600/13*12</f>
        <v>553.85</v>
      </c>
      <c r="H18" s="44">
        <v>6207.16</v>
      </c>
      <c r="I18" s="44">
        <v>0</v>
      </c>
      <c r="J18" s="44">
        <f t="shared" ref="J18" si="68">(E18+F18+G18+H18+I18)/12</f>
        <v>1536.44</v>
      </c>
      <c r="K18" s="45">
        <f t="shared" ref="K18" si="69">(E18+F18+G18+H18+I18)</f>
        <v>18437.240000000002</v>
      </c>
      <c r="L18" s="46">
        <f t="shared" ref="L18" si="70">K18+J18</f>
        <v>19973.68</v>
      </c>
      <c r="M18" s="117"/>
      <c r="N18" s="119">
        <f t="shared" ref="N18" si="71">K18</f>
        <v>18437.240000000002</v>
      </c>
      <c r="O18" s="119">
        <f t="shared" ref="O18" si="72">E18+F18+G18+I18</f>
        <v>12230.08</v>
      </c>
      <c r="P18" s="119">
        <v>702</v>
      </c>
      <c r="Q18" s="119">
        <f t="shared" ref="Q18" si="73">IF(P18&gt;(O18*0.18),P18,O18*0.18)+N18+J18</f>
        <v>22175.09</v>
      </c>
      <c r="R18" s="119">
        <f t="shared" ref="R18" si="74">N18+O18*0.18</f>
        <v>20638.650000000001</v>
      </c>
      <c r="S18" s="47"/>
    </row>
    <row r="19" spans="1:19" ht="9" customHeight="1" x14ac:dyDescent="0.2">
      <c r="A19" s="512"/>
      <c r="B19" s="512"/>
      <c r="C19" s="58" t="s">
        <v>4</v>
      </c>
      <c r="D19" s="59"/>
      <c r="E19" s="50">
        <v>22608334</v>
      </c>
      <c r="F19" s="50">
        <v>0</v>
      </c>
      <c r="G19" s="50">
        <f t="shared" si="0"/>
        <v>1072403</v>
      </c>
      <c r="H19" s="50">
        <v>12018738</v>
      </c>
      <c r="I19" s="50">
        <v>0</v>
      </c>
      <c r="J19" s="51">
        <f t="shared" ref="J19" si="75">J18*1936.27</f>
        <v>2974963</v>
      </c>
      <c r="K19" s="50">
        <f t="shared" ref="K19" si="76">K18*1936.27</f>
        <v>35699475</v>
      </c>
      <c r="L19" s="52">
        <f t="shared" ref="L19" si="77">L18*1936.27</f>
        <v>38674437</v>
      </c>
      <c r="M19" s="118"/>
      <c r="N19" s="120">
        <f t="shared" ref="N19:O19" si="78">N18*1936.27</f>
        <v>35699475</v>
      </c>
      <c r="O19" s="120">
        <f t="shared" si="78"/>
        <v>23680737</v>
      </c>
      <c r="P19" s="120">
        <f t="shared" ref="P19:R19" si="79">P18*1936.27</f>
        <v>1359262</v>
      </c>
      <c r="Q19" s="120">
        <f t="shared" si="79"/>
        <v>42936962</v>
      </c>
      <c r="R19" s="120">
        <f t="shared" si="79"/>
        <v>39961999</v>
      </c>
      <c r="S19" s="47"/>
    </row>
    <row r="20" spans="1:19" ht="12.75" customHeight="1" x14ac:dyDescent="0.2">
      <c r="A20" s="492">
        <v>39083</v>
      </c>
      <c r="B20" s="492">
        <v>39113</v>
      </c>
      <c r="C20" s="42" t="s">
        <v>3</v>
      </c>
      <c r="D20" s="43">
        <v>0</v>
      </c>
      <c r="E20" s="44">
        <v>7774.18</v>
      </c>
      <c r="F20" s="44">
        <v>0</v>
      </c>
      <c r="G20" s="44">
        <f>600/13*12</f>
        <v>553.85</v>
      </c>
      <c r="H20" s="44">
        <v>6207.16</v>
      </c>
      <c r="I20" s="44">
        <v>0</v>
      </c>
      <c r="J20" s="44">
        <f>(E20+F20+G20+H20+I20)/12</f>
        <v>1211.27</v>
      </c>
      <c r="K20" s="45">
        <f>(E20+F20+G20+H20+I20)</f>
        <v>14535.19</v>
      </c>
      <c r="L20" s="46">
        <f>K20+J20</f>
        <v>15746.46</v>
      </c>
      <c r="M20" s="117"/>
      <c r="N20" s="119">
        <f>K20</f>
        <v>14535.19</v>
      </c>
      <c r="O20" s="119">
        <f t="shared" ref="O20" si="80">E20+F20+G20+I20</f>
        <v>8328.0300000000007</v>
      </c>
      <c r="P20" s="119">
        <v>702</v>
      </c>
      <c r="Q20" s="119">
        <f t="shared" ref="Q20" si="81">IF(P20&gt;(O20*0.18),P20,O20*0.18)+N20+J20</f>
        <v>17245.509999999998</v>
      </c>
      <c r="R20" s="119">
        <f t="shared" ref="R20" si="82">N20+O20*0.18</f>
        <v>16034.24</v>
      </c>
      <c r="S20" s="47"/>
    </row>
    <row r="21" spans="1:19" ht="9" customHeight="1" x14ac:dyDescent="0.2">
      <c r="A21" s="493"/>
      <c r="B21" s="493"/>
      <c r="C21" s="48" t="s">
        <v>4</v>
      </c>
      <c r="D21" s="49">
        <v>2</v>
      </c>
      <c r="E21" s="50">
        <v>15052912</v>
      </c>
      <c r="F21" s="50">
        <v>0</v>
      </c>
      <c r="G21" s="50">
        <f t="shared" ref="G21" si="83">G20*1936.27</f>
        <v>1072403</v>
      </c>
      <c r="H21" s="50">
        <f t="shared" ref="H21" si="84">H20*1936.27</f>
        <v>12018738</v>
      </c>
      <c r="I21" s="50">
        <f t="shared" ref="I21" si="85">I20*1936.27</f>
        <v>0</v>
      </c>
      <c r="J21" s="51">
        <f t="shared" ref="J21" si="86">J20*1936.27</f>
        <v>2345346</v>
      </c>
      <c r="K21" s="50">
        <f t="shared" ref="K21" si="87">K20*1936.27</f>
        <v>28144052</v>
      </c>
      <c r="L21" s="52">
        <f t="shared" ref="L21" si="88">L20*1936.27</f>
        <v>30489398</v>
      </c>
      <c r="M21" s="118"/>
      <c r="N21" s="120">
        <f t="shared" ref="N21:O21" si="89">N20*1936.27</f>
        <v>28144052</v>
      </c>
      <c r="O21" s="120">
        <f t="shared" si="89"/>
        <v>16125315</v>
      </c>
      <c r="P21" s="120">
        <f t="shared" ref="P21:R21" si="90">P20*1936.27</f>
        <v>1359262</v>
      </c>
      <c r="Q21" s="120">
        <f t="shared" si="90"/>
        <v>33391964</v>
      </c>
      <c r="R21" s="120">
        <f t="shared" si="90"/>
        <v>31046618</v>
      </c>
      <c r="S21" s="47"/>
    </row>
    <row r="22" spans="1:19" ht="12.75" customHeight="1" x14ac:dyDescent="0.2">
      <c r="A22" s="511">
        <v>39083</v>
      </c>
      <c r="B22" s="511">
        <v>39113</v>
      </c>
      <c r="C22" s="53" t="s">
        <v>3</v>
      </c>
      <c r="D22" s="54">
        <v>3</v>
      </c>
      <c r="E22" s="44">
        <v>8045.81</v>
      </c>
      <c r="F22" s="44">
        <v>0</v>
      </c>
      <c r="G22" s="44">
        <f t="shared" ref="G22" si="91">600/13*12</f>
        <v>553.85</v>
      </c>
      <c r="H22" s="44">
        <v>6207.16</v>
      </c>
      <c r="I22" s="44">
        <v>0</v>
      </c>
      <c r="J22" s="44">
        <f t="shared" ref="J22" si="92">(E22+F22+G22+H22+I22)/12</f>
        <v>1233.9000000000001</v>
      </c>
      <c r="K22" s="45">
        <f t="shared" ref="K22" si="93">(E22+F22+G22+H22+I22)</f>
        <v>14806.82</v>
      </c>
      <c r="L22" s="46">
        <f t="shared" ref="L22" si="94">K22+J22</f>
        <v>16040.72</v>
      </c>
      <c r="M22" s="117"/>
      <c r="N22" s="119">
        <f t="shared" ref="N22" si="95">K22</f>
        <v>14806.82</v>
      </c>
      <c r="O22" s="119">
        <f t="shared" ref="O22" si="96">E22+F22+G22+I22</f>
        <v>8599.66</v>
      </c>
      <c r="P22" s="119">
        <v>702</v>
      </c>
      <c r="Q22" s="119">
        <f t="shared" ref="Q22" si="97">IF(P22&gt;(O22*0.18),P22,O22*0.18)+N22+J22</f>
        <v>17588.66</v>
      </c>
      <c r="R22" s="119">
        <f t="shared" ref="R22" si="98">N22+O22*0.18</f>
        <v>16354.76</v>
      </c>
      <c r="S22" s="47"/>
    </row>
    <row r="23" spans="1:19" ht="9" customHeight="1" x14ac:dyDescent="0.2">
      <c r="A23" s="511"/>
      <c r="B23" s="511"/>
      <c r="C23" s="48" t="s">
        <v>4</v>
      </c>
      <c r="D23" s="49">
        <v>8</v>
      </c>
      <c r="E23" s="50">
        <v>15578861</v>
      </c>
      <c r="F23" s="50">
        <v>0</v>
      </c>
      <c r="G23" s="50">
        <f t="shared" ref="G23" si="99">G22*1936.27</f>
        <v>1072403</v>
      </c>
      <c r="H23" s="50">
        <v>12018738</v>
      </c>
      <c r="I23" s="50">
        <v>0</v>
      </c>
      <c r="J23" s="51">
        <f t="shared" ref="J23" si="100">J22*1936.27</f>
        <v>2389164</v>
      </c>
      <c r="K23" s="50">
        <f t="shared" ref="K23" si="101">K22*1936.27</f>
        <v>28670001</v>
      </c>
      <c r="L23" s="52">
        <f t="shared" ref="L23" si="102">L22*1936.27</f>
        <v>31059165</v>
      </c>
      <c r="M23" s="118"/>
      <c r="N23" s="120">
        <f t="shared" ref="N23:O23" si="103">N22*1936.27</f>
        <v>28670001</v>
      </c>
      <c r="O23" s="120">
        <f t="shared" si="103"/>
        <v>16651264</v>
      </c>
      <c r="P23" s="120">
        <f t="shared" ref="P23:R23" si="104">P22*1936.27</f>
        <v>1359262</v>
      </c>
      <c r="Q23" s="120">
        <f t="shared" si="104"/>
        <v>34056395</v>
      </c>
      <c r="R23" s="120">
        <f t="shared" si="104"/>
        <v>31667231</v>
      </c>
      <c r="S23" s="47"/>
    </row>
    <row r="24" spans="1:19" ht="12.75" customHeight="1" x14ac:dyDescent="0.2">
      <c r="A24" s="511"/>
      <c r="B24" s="511"/>
      <c r="C24" s="53" t="s">
        <v>3</v>
      </c>
      <c r="D24" s="54">
        <v>9</v>
      </c>
      <c r="E24" s="44">
        <v>9029.98</v>
      </c>
      <c r="F24" s="44">
        <v>0</v>
      </c>
      <c r="G24" s="44">
        <f t="shared" ref="G24" si="105">600/13*12</f>
        <v>553.85</v>
      </c>
      <c r="H24" s="44">
        <v>6207.16</v>
      </c>
      <c r="I24" s="44">
        <v>0</v>
      </c>
      <c r="J24" s="44">
        <f t="shared" ref="J24" si="106">(E24+F24+G24+H24+I24)/12</f>
        <v>1315.92</v>
      </c>
      <c r="K24" s="45">
        <f t="shared" ref="K24" si="107">(E24+F24+G24+H24+I24)</f>
        <v>15790.99</v>
      </c>
      <c r="L24" s="46">
        <f t="shared" ref="L24" si="108">K24+J24</f>
        <v>17106.91</v>
      </c>
      <c r="M24" s="117"/>
      <c r="N24" s="119">
        <f t="shared" ref="N24" si="109">K24</f>
        <v>15790.99</v>
      </c>
      <c r="O24" s="119">
        <f t="shared" ref="O24" si="110">E24+F24+G24+I24</f>
        <v>9583.83</v>
      </c>
      <c r="P24" s="119">
        <v>702</v>
      </c>
      <c r="Q24" s="119">
        <f t="shared" ref="Q24" si="111">IF(P24&gt;(O24*0.18),P24,O24*0.18)+N24+J24</f>
        <v>18832</v>
      </c>
      <c r="R24" s="119">
        <f t="shared" ref="R24" si="112">N24+O24*0.18</f>
        <v>17516.080000000002</v>
      </c>
      <c r="S24" s="47"/>
    </row>
    <row r="25" spans="1:19" ht="9" customHeight="1" x14ac:dyDescent="0.2">
      <c r="A25" s="511"/>
      <c r="B25" s="511"/>
      <c r="C25" s="48" t="s">
        <v>4</v>
      </c>
      <c r="D25" s="49">
        <v>14</v>
      </c>
      <c r="E25" s="50">
        <v>17484479</v>
      </c>
      <c r="F25" s="50">
        <v>0</v>
      </c>
      <c r="G25" s="50">
        <f t="shared" ref="G25" si="113">G24*1936.27</f>
        <v>1072403</v>
      </c>
      <c r="H25" s="50">
        <v>12018738</v>
      </c>
      <c r="I25" s="50">
        <v>0</v>
      </c>
      <c r="J25" s="51">
        <f t="shared" ref="J25" si="114">J24*1936.27</f>
        <v>2547976</v>
      </c>
      <c r="K25" s="50">
        <f t="shared" ref="K25" si="115">K24*1936.27</f>
        <v>30575620</v>
      </c>
      <c r="L25" s="52">
        <f t="shared" ref="L25" si="116">L24*1936.27</f>
        <v>33123597</v>
      </c>
      <c r="M25" s="118"/>
      <c r="N25" s="120">
        <f t="shared" ref="N25:O25" si="117">N24*1936.27</f>
        <v>30575620</v>
      </c>
      <c r="O25" s="120">
        <f t="shared" si="117"/>
        <v>18556883</v>
      </c>
      <c r="P25" s="120">
        <f t="shared" ref="P25:R25" si="118">P24*1936.27</f>
        <v>1359262</v>
      </c>
      <c r="Q25" s="120">
        <f t="shared" si="118"/>
        <v>36463837</v>
      </c>
      <c r="R25" s="120">
        <f t="shared" si="118"/>
        <v>33915860</v>
      </c>
      <c r="S25" s="47"/>
    </row>
    <row r="26" spans="1:19" ht="12.75" customHeight="1" x14ac:dyDescent="0.2">
      <c r="A26" s="511"/>
      <c r="B26" s="511"/>
      <c r="C26" s="53" t="s">
        <v>3</v>
      </c>
      <c r="D26" s="54">
        <v>15</v>
      </c>
      <c r="E26" s="44">
        <v>9948.7099999999991</v>
      </c>
      <c r="F26" s="44">
        <v>0</v>
      </c>
      <c r="G26" s="44">
        <f t="shared" ref="G26" si="119">600/13*12</f>
        <v>553.85</v>
      </c>
      <c r="H26" s="44">
        <v>6207.16</v>
      </c>
      <c r="I26" s="44">
        <v>0</v>
      </c>
      <c r="J26" s="44">
        <f t="shared" ref="J26" si="120">(E26+F26+G26+H26+I26)/12</f>
        <v>1392.48</v>
      </c>
      <c r="K26" s="45">
        <f t="shared" ref="K26" si="121">(E26+F26+G26+H26+I26)</f>
        <v>16709.72</v>
      </c>
      <c r="L26" s="46">
        <f t="shared" ref="L26" si="122">K26+J26</f>
        <v>18102.2</v>
      </c>
      <c r="M26" s="117"/>
      <c r="N26" s="119">
        <f t="shared" ref="N26" si="123">K26</f>
        <v>16709.72</v>
      </c>
      <c r="O26" s="119">
        <f t="shared" ref="O26" si="124">E26+F26+G26+I26</f>
        <v>10502.56</v>
      </c>
      <c r="P26" s="119">
        <v>702</v>
      </c>
      <c r="Q26" s="119">
        <f t="shared" ref="Q26" si="125">IF(P26&gt;(O26*0.18),P26,O26*0.18)+N26+J26</f>
        <v>19992.66</v>
      </c>
      <c r="R26" s="119">
        <f t="shared" ref="R26" si="126">N26+O26*0.18</f>
        <v>18600.18</v>
      </c>
      <c r="S26" s="47"/>
    </row>
    <row r="27" spans="1:19" ht="9" customHeight="1" x14ac:dyDescent="0.2">
      <c r="A27" s="511"/>
      <c r="B27" s="511"/>
      <c r="C27" s="48" t="s">
        <v>4</v>
      </c>
      <c r="D27" s="49">
        <v>20</v>
      </c>
      <c r="E27" s="50">
        <v>19263389</v>
      </c>
      <c r="F27" s="50">
        <v>0</v>
      </c>
      <c r="G27" s="50">
        <f t="shared" ref="G27" si="127">G26*1936.27</f>
        <v>1072403</v>
      </c>
      <c r="H27" s="50">
        <v>12018738</v>
      </c>
      <c r="I27" s="50">
        <v>0</v>
      </c>
      <c r="J27" s="51">
        <f t="shared" ref="J27" si="128">J26*1936.27</f>
        <v>2696217</v>
      </c>
      <c r="K27" s="50">
        <f t="shared" ref="K27" si="129">K26*1936.27</f>
        <v>32354530</v>
      </c>
      <c r="L27" s="52">
        <f t="shared" ref="L27" si="130">L26*1936.27</f>
        <v>35050747</v>
      </c>
      <c r="M27" s="118"/>
      <c r="N27" s="120">
        <f t="shared" ref="N27:O27" si="131">N26*1936.27</f>
        <v>32354530</v>
      </c>
      <c r="O27" s="120">
        <f t="shared" si="131"/>
        <v>20335792</v>
      </c>
      <c r="P27" s="120">
        <f t="shared" ref="P27:R27" si="132">P26*1936.27</f>
        <v>1359262</v>
      </c>
      <c r="Q27" s="120">
        <f t="shared" si="132"/>
        <v>38711188</v>
      </c>
      <c r="R27" s="120">
        <f t="shared" si="132"/>
        <v>36014971</v>
      </c>
      <c r="S27" s="47"/>
    </row>
    <row r="28" spans="1:19" ht="12.75" customHeight="1" x14ac:dyDescent="0.2">
      <c r="A28" s="511"/>
      <c r="B28" s="511"/>
      <c r="C28" s="53" t="s">
        <v>3</v>
      </c>
      <c r="D28" s="54">
        <v>21</v>
      </c>
      <c r="E28" s="44">
        <v>10853.13</v>
      </c>
      <c r="F28" s="44">
        <v>0</v>
      </c>
      <c r="G28" s="44">
        <f t="shared" ref="G28" si="133">600/13*12</f>
        <v>553.85</v>
      </c>
      <c r="H28" s="44">
        <v>6207.16</v>
      </c>
      <c r="I28" s="44">
        <v>0</v>
      </c>
      <c r="J28" s="44">
        <f t="shared" ref="J28" si="134">(E28+F28+G28+H28+I28)/12</f>
        <v>1467.85</v>
      </c>
      <c r="K28" s="45">
        <f t="shared" ref="K28" si="135">(E28+F28+G28+H28+I28)</f>
        <v>17614.14</v>
      </c>
      <c r="L28" s="46">
        <f t="shared" ref="L28" si="136">K28+J28</f>
        <v>19081.990000000002</v>
      </c>
      <c r="M28" s="117"/>
      <c r="N28" s="119">
        <f t="shared" ref="N28" si="137">K28</f>
        <v>17614.14</v>
      </c>
      <c r="O28" s="119">
        <f t="shared" ref="O28" si="138">E28+F28+G28+I28</f>
        <v>11406.98</v>
      </c>
      <c r="P28" s="119">
        <v>702</v>
      </c>
      <c r="Q28" s="119">
        <f t="shared" ref="Q28" si="139">IF(P28&gt;(O28*0.18),P28,O28*0.18)+N28+J28</f>
        <v>21135.25</v>
      </c>
      <c r="R28" s="119">
        <f t="shared" ref="R28" si="140">N28+O28*0.18</f>
        <v>19667.400000000001</v>
      </c>
      <c r="S28" s="47"/>
    </row>
    <row r="29" spans="1:19" ht="9" customHeight="1" x14ac:dyDescent="0.2">
      <c r="A29" s="511"/>
      <c r="B29" s="511"/>
      <c r="C29" s="48" t="s">
        <v>4</v>
      </c>
      <c r="D29" s="49">
        <v>27</v>
      </c>
      <c r="E29" s="50">
        <v>21014590</v>
      </c>
      <c r="F29" s="50">
        <v>0</v>
      </c>
      <c r="G29" s="50">
        <f t="shared" ref="G29" si="141">G28*1936.27</f>
        <v>1072403</v>
      </c>
      <c r="H29" s="50">
        <v>12018738</v>
      </c>
      <c r="I29" s="50">
        <v>0</v>
      </c>
      <c r="J29" s="51">
        <f t="shared" ref="J29" si="142">J28*1936.27</f>
        <v>2842154</v>
      </c>
      <c r="K29" s="50">
        <f t="shared" ref="K29" si="143">K28*1936.27</f>
        <v>34105731</v>
      </c>
      <c r="L29" s="52">
        <f t="shared" ref="L29" si="144">L28*1936.27</f>
        <v>36947885</v>
      </c>
      <c r="M29" s="118"/>
      <c r="N29" s="120">
        <f t="shared" ref="N29:O29" si="145">N28*1936.27</f>
        <v>34105731</v>
      </c>
      <c r="O29" s="120">
        <f t="shared" si="145"/>
        <v>22086993</v>
      </c>
      <c r="P29" s="120">
        <f t="shared" ref="P29:R29" si="146">P28*1936.27</f>
        <v>1359262</v>
      </c>
      <c r="Q29" s="120">
        <f t="shared" si="146"/>
        <v>40923551</v>
      </c>
      <c r="R29" s="120">
        <f t="shared" si="146"/>
        <v>38081397</v>
      </c>
      <c r="S29" s="47"/>
    </row>
    <row r="30" spans="1:19" ht="12.75" customHeight="1" x14ac:dyDescent="0.2">
      <c r="A30" s="511"/>
      <c r="B30" s="511"/>
      <c r="C30" s="53" t="s">
        <v>3</v>
      </c>
      <c r="D30" s="54">
        <v>28</v>
      </c>
      <c r="E30" s="44">
        <v>11535.3</v>
      </c>
      <c r="F30" s="44">
        <v>0</v>
      </c>
      <c r="G30" s="44">
        <f t="shared" ref="G30" si="147">600/13*12</f>
        <v>553.85</v>
      </c>
      <c r="H30" s="44">
        <v>6207.16</v>
      </c>
      <c r="I30" s="44">
        <v>0</v>
      </c>
      <c r="J30" s="44">
        <f t="shared" ref="J30" si="148">(E30+F30+G30+H30+I30)/12</f>
        <v>1524.69</v>
      </c>
      <c r="K30" s="45">
        <f t="shared" ref="K30" si="149">(E30+F30+G30+H30+I30)</f>
        <v>18296.310000000001</v>
      </c>
      <c r="L30" s="46">
        <f t="shared" ref="L30" si="150">K30+J30</f>
        <v>19821</v>
      </c>
      <c r="M30" s="117"/>
      <c r="N30" s="119">
        <f t="shared" ref="N30" si="151">K30</f>
        <v>18296.310000000001</v>
      </c>
      <c r="O30" s="119">
        <f t="shared" ref="O30" si="152">E30+F30+G30+I30</f>
        <v>12089.15</v>
      </c>
      <c r="P30" s="119">
        <v>702</v>
      </c>
      <c r="Q30" s="119">
        <f t="shared" ref="Q30" si="153">IF(P30&gt;(O30*0.18),P30,O30*0.18)+N30+J30</f>
        <v>21997.05</v>
      </c>
      <c r="R30" s="119">
        <f t="shared" ref="R30" si="154">N30+O30*0.18</f>
        <v>20472.36</v>
      </c>
      <c r="S30" s="47"/>
    </row>
    <row r="31" spans="1:19" ht="9" customHeight="1" x14ac:dyDescent="0.2">
      <c r="A31" s="511"/>
      <c r="B31" s="511"/>
      <c r="C31" s="48" t="s">
        <v>4</v>
      </c>
      <c r="D31" s="49">
        <v>34</v>
      </c>
      <c r="E31" s="50">
        <v>22335455</v>
      </c>
      <c r="F31" s="50">
        <v>0</v>
      </c>
      <c r="G31" s="50">
        <f t="shared" ref="G31" si="155">G30*1936.27</f>
        <v>1072403</v>
      </c>
      <c r="H31" s="50">
        <v>12018738</v>
      </c>
      <c r="I31" s="50">
        <v>0</v>
      </c>
      <c r="J31" s="51">
        <f t="shared" ref="J31" si="156">J30*1936.27</f>
        <v>2952212</v>
      </c>
      <c r="K31" s="50">
        <f t="shared" ref="K31" si="157">K30*1936.27</f>
        <v>35426596</v>
      </c>
      <c r="L31" s="52">
        <f t="shared" ref="L31" si="158">L30*1936.27</f>
        <v>38378808</v>
      </c>
      <c r="M31" s="118"/>
      <c r="N31" s="120">
        <f t="shared" ref="N31:O31" si="159">N30*1936.27</f>
        <v>35426596</v>
      </c>
      <c r="O31" s="120">
        <f t="shared" si="159"/>
        <v>23407858</v>
      </c>
      <c r="P31" s="120">
        <f t="shared" ref="P31:R31" si="160">P30*1936.27</f>
        <v>1359262</v>
      </c>
      <c r="Q31" s="120">
        <f t="shared" si="160"/>
        <v>42592228</v>
      </c>
      <c r="R31" s="120">
        <f t="shared" si="160"/>
        <v>39640016</v>
      </c>
      <c r="S31" s="47"/>
    </row>
    <row r="32" spans="1:19" ht="12.75" customHeight="1" x14ac:dyDescent="0.2">
      <c r="A32" s="511"/>
      <c r="B32" s="511"/>
      <c r="C32" s="53" t="s">
        <v>3</v>
      </c>
      <c r="D32" s="54">
        <v>35</v>
      </c>
      <c r="E32" s="44">
        <v>12013.43</v>
      </c>
      <c r="F32" s="44">
        <v>0</v>
      </c>
      <c r="G32" s="44">
        <f t="shared" ref="G32:G122" si="161">600/13*12</f>
        <v>553.85</v>
      </c>
      <c r="H32" s="44">
        <v>6207.16</v>
      </c>
      <c r="I32" s="44">
        <v>0</v>
      </c>
      <c r="J32" s="44">
        <f t="shared" ref="J32" si="162">(E32+F32+G32+H32+I32)/12</f>
        <v>1564.54</v>
      </c>
      <c r="K32" s="45">
        <f t="shared" ref="K32" si="163">(E32+F32+G32+H32+I32)</f>
        <v>18774.439999999999</v>
      </c>
      <c r="L32" s="46">
        <f t="shared" ref="L32" si="164">K32+J32</f>
        <v>20338.98</v>
      </c>
      <c r="M32" s="117"/>
      <c r="N32" s="119">
        <f t="shared" ref="N32" si="165">K32</f>
        <v>18774.439999999999</v>
      </c>
      <c r="O32" s="119">
        <f t="shared" ref="O32" si="166">E32+F32+G32+I32</f>
        <v>12567.28</v>
      </c>
      <c r="P32" s="119">
        <v>702</v>
      </c>
      <c r="Q32" s="119">
        <f t="shared" ref="Q32" si="167">IF(P32&gt;(O32*0.18),P32,O32*0.18)+N32+J32</f>
        <v>22601.09</v>
      </c>
      <c r="R32" s="119">
        <f t="shared" ref="R32" si="168">N32+O32*0.18</f>
        <v>21036.55</v>
      </c>
      <c r="S32" s="47"/>
    </row>
    <row r="33" spans="1:19" ht="9" customHeight="1" x14ac:dyDescent="0.2">
      <c r="A33" s="512"/>
      <c r="B33" s="512"/>
      <c r="C33" s="58" t="s">
        <v>4</v>
      </c>
      <c r="D33" s="59"/>
      <c r="E33" s="50">
        <v>23261244</v>
      </c>
      <c r="F33" s="50">
        <v>0</v>
      </c>
      <c r="G33" s="50">
        <f t="shared" ref="G33" si="169">G32*1936.27</f>
        <v>1072403</v>
      </c>
      <c r="H33" s="50">
        <v>12018738</v>
      </c>
      <c r="I33" s="50">
        <v>0</v>
      </c>
      <c r="J33" s="51">
        <f t="shared" ref="J33" si="170">J32*1936.27</f>
        <v>3029372</v>
      </c>
      <c r="K33" s="50">
        <f t="shared" ref="K33" si="171">K32*1936.27</f>
        <v>36352385</v>
      </c>
      <c r="L33" s="52">
        <f t="shared" ref="L33" si="172">L32*1936.27</f>
        <v>39381757</v>
      </c>
      <c r="M33" s="118"/>
      <c r="N33" s="120">
        <f t="shared" ref="N33:O33" si="173">N32*1936.27</f>
        <v>36352385</v>
      </c>
      <c r="O33" s="120">
        <f t="shared" si="173"/>
        <v>24333647</v>
      </c>
      <c r="P33" s="120">
        <f t="shared" ref="P33:R33" si="174">P32*1936.27</f>
        <v>1359262</v>
      </c>
      <c r="Q33" s="120">
        <f t="shared" si="174"/>
        <v>43761813</v>
      </c>
      <c r="R33" s="120">
        <f t="shared" si="174"/>
        <v>40732441</v>
      </c>
      <c r="S33" s="47"/>
    </row>
    <row r="34" spans="1:19" ht="12.75" customHeight="1" x14ac:dyDescent="0.2">
      <c r="A34" s="492">
        <f>B22+1</f>
        <v>39114</v>
      </c>
      <c r="B34" s="492">
        <v>39446</v>
      </c>
      <c r="C34" s="42" t="s">
        <v>3</v>
      </c>
      <c r="D34" s="43">
        <v>0</v>
      </c>
      <c r="E34" s="44">
        <v>8151.82</v>
      </c>
      <c r="F34" s="44">
        <v>0</v>
      </c>
      <c r="G34" s="44">
        <f t="shared" si="161"/>
        <v>553.85</v>
      </c>
      <c r="H34" s="44">
        <v>6207.16</v>
      </c>
      <c r="I34" s="44">
        <v>0</v>
      </c>
      <c r="J34" s="44">
        <f t="shared" ref="J34" si="175">(E34+F34+G34+H34+I34)/12</f>
        <v>1242.74</v>
      </c>
      <c r="K34" s="45">
        <f t="shared" ref="K34" si="176">(E34+F34+G34+H34+I34)</f>
        <v>14912.83</v>
      </c>
      <c r="L34" s="46">
        <f t="shared" ref="L34" si="177">K34+J34</f>
        <v>16155.57</v>
      </c>
      <c r="M34" s="117"/>
      <c r="N34" s="119">
        <f t="shared" ref="N34" si="178">K34</f>
        <v>14912.83</v>
      </c>
      <c r="O34" s="119">
        <f t="shared" ref="O34" si="179">E34+F34+G34+I34</f>
        <v>8705.67</v>
      </c>
      <c r="P34" s="119">
        <v>702</v>
      </c>
      <c r="Q34" s="119">
        <f t="shared" ref="Q34" si="180">IF(P34&gt;(O34*0.18),P34,O34*0.18)+N34+J34</f>
        <v>17722.59</v>
      </c>
      <c r="R34" s="119">
        <f t="shared" ref="R34" si="181">N34+O34*0.18</f>
        <v>16479.849999999999</v>
      </c>
      <c r="S34" s="47"/>
    </row>
    <row r="35" spans="1:19" ht="9" customHeight="1" x14ac:dyDescent="0.2">
      <c r="A35" s="493"/>
      <c r="B35" s="493"/>
      <c r="C35" s="48" t="s">
        <v>4</v>
      </c>
      <c r="D35" s="49">
        <v>2</v>
      </c>
      <c r="E35" s="50">
        <v>15784125</v>
      </c>
      <c r="F35" s="50">
        <v>0</v>
      </c>
      <c r="G35" s="50">
        <f t="shared" ref="G35" si="182">G34*1936.27</f>
        <v>1072403</v>
      </c>
      <c r="H35" s="50">
        <v>12018738</v>
      </c>
      <c r="I35" s="50">
        <v>0</v>
      </c>
      <c r="J35" s="51">
        <f t="shared" ref="J35" si="183">J34*1936.27</f>
        <v>2406280</v>
      </c>
      <c r="K35" s="50">
        <f t="shared" ref="K35" si="184">K34*1936.27</f>
        <v>28875265</v>
      </c>
      <c r="L35" s="52">
        <f t="shared" ref="L35" si="185">L34*1936.27</f>
        <v>31281546</v>
      </c>
      <c r="M35" s="118"/>
      <c r="N35" s="120">
        <f t="shared" ref="N35:O35" si="186">N34*1936.27</f>
        <v>28875265</v>
      </c>
      <c r="O35" s="120">
        <f t="shared" si="186"/>
        <v>16856528</v>
      </c>
      <c r="P35" s="120">
        <f t="shared" ref="P35:R35" si="187">P34*1936.27</f>
        <v>1359262</v>
      </c>
      <c r="Q35" s="120">
        <f t="shared" si="187"/>
        <v>34315719</v>
      </c>
      <c r="R35" s="120">
        <f t="shared" si="187"/>
        <v>31909439</v>
      </c>
      <c r="S35" s="47"/>
    </row>
    <row r="36" spans="1:19" ht="12.75" customHeight="1" x14ac:dyDescent="0.2">
      <c r="A36" s="511">
        <f>A34</f>
        <v>39114</v>
      </c>
      <c r="B36" s="511">
        <f>B34</f>
        <v>39446</v>
      </c>
      <c r="C36" s="53" t="s">
        <v>3</v>
      </c>
      <c r="D36" s="54">
        <v>3</v>
      </c>
      <c r="E36" s="44">
        <v>8430.77</v>
      </c>
      <c r="F36" s="44">
        <v>0</v>
      </c>
      <c r="G36" s="44">
        <f t="shared" si="161"/>
        <v>553.85</v>
      </c>
      <c r="H36" s="44">
        <v>6207.16</v>
      </c>
      <c r="I36" s="44">
        <v>0</v>
      </c>
      <c r="J36" s="44">
        <f t="shared" ref="J36" si="188">(E36+F36+G36+H36+I36)/12</f>
        <v>1265.98</v>
      </c>
      <c r="K36" s="45">
        <f t="shared" ref="K36" si="189">(E36+F36+G36+H36+I36)</f>
        <v>15191.78</v>
      </c>
      <c r="L36" s="46">
        <f t="shared" ref="L36" si="190">K36+J36</f>
        <v>16457.759999999998</v>
      </c>
      <c r="M36" s="117"/>
      <c r="N36" s="119">
        <f t="shared" ref="N36" si="191">K36</f>
        <v>15191.78</v>
      </c>
      <c r="O36" s="119">
        <f t="shared" ref="O36" si="192">E36+F36+G36+I36</f>
        <v>8984.6200000000008</v>
      </c>
      <c r="P36" s="119">
        <v>702</v>
      </c>
      <c r="Q36" s="119">
        <f t="shared" ref="Q36" si="193">IF(P36&gt;(O36*0.18),P36,O36*0.18)+N36+J36</f>
        <v>18074.990000000002</v>
      </c>
      <c r="R36" s="119">
        <f t="shared" ref="R36" si="194">N36+O36*0.18</f>
        <v>16809.009999999998</v>
      </c>
      <c r="S36" s="47"/>
    </row>
    <row r="37" spans="1:19" ht="9" customHeight="1" x14ac:dyDescent="0.2">
      <c r="A37" s="511"/>
      <c r="B37" s="511"/>
      <c r="C37" s="48" t="s">
        <v>4</v>
      </c>
      <c r="D37" s="49">
        <v>8</v>
      </c>
      <c r="E37" s="50">
        <v>16324247</v>
      </c>
      <c r="F37" s="50">
        <v>0</v>
      </c>
      <c r="G37" s="50">
        <f t="shared" ref="G37" si="195">G36*1936.27</f>
        <v>1072403</v>
      </c>
      <c r="H37" s="50">
        <v>12018738</v>
      </c>
      <c r="I37" s="50">
        <v>0</v>
      </c>
      <c r="J37" s="51">
        <f t="shared" ref="J37" si="196">J36*1936.27</f>
        <v>2451279</v>
      </c>
      <c r="K37" s="50">
        <f t="shared" ref="K37" si="197">K36*1936.27</f>
        <v>29415388</v>
      </c>
      <c r="L37" s="52">
        <f t="shared" ref="L37" si="198">L36*1936.27</f>
        <v>31866667</v>
      </c>
      <c r="M37" s="118"/>
      <c r="N37" s="120">
        <f t="shared" ref="N37:O37" si="199">N36*1936.27</f>
        <v>29415388</v>
      </c>
      <c r="O37" s="120">
        <f t="shared" si="199"/>
        <v>17396650</v>
      </c>
      <c r="P37" s="120">
        <f t="shared" ref="P37:R37" si="200">P36*1936.27</f>
        <v>1359262</v>
      </c>
      <c r="Q37" s="120">
        <f t="shared" si="200"/>
        <v>34998061</v>
      </c>
      <c r="R37" s="120">
        <f t="shared" si="200"/>
        <v>32546782</v>
      </c>
      <c r="S37" s="47"/>
    </row>
    <row r="38" spans="1:19" ht="12.75" customHeight="1" x14ac:dyDescent="0.2">
      <c r="A38" s="511"/>
      <c r="B38" s="511"/>
      <c r="C38" s="53" t="s">
        <v>3</v>
      </c>
      <c r="D38" s="54">
        <v>9</v>
      </c>
      <c r="E38" s="44">
        <v>9441.7000000000007</v>
      </c>
      <c r="F38" s="44">
        <v>0</v>
      </c>
      <c r="G38" s="44">
        <f t="shared" si="161"/>
        <v>553.85</v>
      </c>
      <c r="H38" s="44">
        <v>6207.16</v>
      </c>
      <c r="I38" s="44">
        <v>0</v>
      </c>
      <c r="J38" s="44">
        <f t="shared" ref="J38" si="201">(E38+F38+G38+H38+I38)/12</f>
        <v>1350.23</v>
      </c>
      <c r="K38" s="45">
        <f t="shared" ref="K38" si="202">(E38+F38+G38+H38+I38)</f>
        <v>16202.71</v>
      </c>
      <c r="L38" s="46">
        <f t="shared" ref="L38" si="203">K38+J38</f>
        <v>17552.939999999999</v>
      </c>
      <c r="M38" s="117"/>
      <c r="N38" s="119">
        <f t="shared" ref="N38" si="204">K38</f>
        <v>16202.71</v>
      </c>
      <c r="O38" s="119">
        <f t="shared" ref="O38" si="205">E38+F38+G38+I38</f>
        <v>9995.5499999999993</v>
      </c>
      <c r="P38" s="119">
        <v>702</v>
      </c>
      <c r="Q38" s="119">
        <f t="shared" ref="Q38" si="206">IF(P38&gt;(O38*0.18),P38,O38*0.18)+N38+J38</f>
        <v>19352.14</v>
      </c>
      <c r="R38" s="119">
        <f t="shared" ref="R38" si="207">N38+O38*0.18</f>
        <v>18001.91</v>
      </c>
      <c r="S38" s="47"/>
    </row>
    <row r="39" spans="1:19" ht="9" customHeight="1" x14ac:dyDescent="0.2">
      <c r="A39" s="511"/>
      <c r="B39" s="511"/>
      <c r="C39" s="48" t="s">
        <v>4</v>
      </c>
      <c r="D39" s="49">
        <v>14</v>
      </c>
      <c r="E39" s="50">
        <v>18281680</v>
      </c>
      <c r="F39" s="50">
        <v>0</v>
      </c>
      <c r="G39" s="50">
        <f t="shared" ref="G39" si="208">G38*1936.27</f>
        <v>1072403</v>
      </c>
      <c r="H39" s="50">
        <v>12018738</v>
      </c>
      <c r="I39" s="50">
        <v>0</v>
      </c>
      <c r="J39" s="51">
        <f t="shared" ref="J39" si="209">J38*1936.27</f>
        <v>2614410</v>
      </c>
      <c r="K39" s="50">
        <f t="shared" ref="K39" si="210">K38*1936.27</f>
        <v>31372821</v>
      </c>
      <c r="L39" s="52">
        <f t="shared" ref="L39" si="211">L38*1936.27</f>
        <v>33987231</v>
      </c>
      <c r="M39" s="118"/>
      <c r="N39" s="120">
        <f t="shared" ref="N39:O39" si="212">N38*1936.27</f>
        <v>31372821</v>
      </c>
      <c r="O39" s="120">
        <f t="shared" si="212"/>
        <v>19354084</v>
      </c>
      <c r="P39" s="120">
        <f t="shared" ref="P39:R39" si="213">P38*1936.27</f>
        <v>1359262</v>
      </c>
      <c r="Q39" s="120">
        <f t="shared" si="213"/>
        <v>37470968</v>
      </c>
      <c r="R39" s="120">
        <f t="shared" si="213"/>
        <v>34856558</v>
      </c>
      <c r="S39" s="47"/>
    </row>
    <row r="40" spans="1:19" ht="12.75" customHeight="1" x14ac:dyDescent="0.2">
      <c r="A40" s="511"/>
      <c r="B40" s="511"/>
      <c r="C40" s="53" t="s">
        <v>3</v>
      </c>
      <c r="D40" s="54">
        <v>15</v>
      </c>
      <c r="E40" s="44">
        <v>10385.15</v>
      </c>
      <c r="F40" s="44">
        <v>0</v>
      </c>
      <c r="G40" s="44">
        <f t="shared" si="161"/>
        <v>553.85</v>
      </c>
      <c r="H40" s="44">
        <v>6207.16</v>
      </c>
      <c r="I40" s="44">
        <v>0</v>
      </c>
      <c r="J40" s="44">
        <f t="shared" ref="J40" si="214">(E40+F40+G40+H40+I40)/12</f>
        <v>1428.85</v>
      </c>
      <c r="K40" s="45">
        <f t="shared" ref="K40" si="215">(E40+F40+G40+H40+I40)</f>
        <v>17146.16</v>
      </c>
      <c r="L40" s="46">
        <f t="shared" ref="L40" si="216">K40+J40</f>
        <v>18575.009999999998</v>
      </c>
      <c r="M40" s="117"/>
      <c r="N40" s="119">
        <f t="shared" ref="N40" si="217">K40</f>
        <v>17146.16</v>
      </c>
      <c r="O40" s="119">
        <f t="shared" ref="O40" si="218">E40+F40+G40+I40</f>
        <v>10939</v>
      </c>
      <c r="P40" s="119">
        <v>702</v>
      </c>
      <c r="Q40" s="119">
        <f t="shared" ref="Q40" si="219">IF(P40&gt;(O40*0.18),P40,O40*0.18)+N40+J40</f>
        <v>20544.03</v>
      </c>
      <c r="R40" s="119">
        <f t="shared" ref="R40" si="220">N40+O40*0.18</f>
        <v>19115.18</v>
      </c>
      <c r="S40" s="47"/>
    </row>
    <row r="41" spans="1:19" ht="9" customHeight="1" x14ac:dyDescent="0.2">
      <c r="A41" s="511"/>
      <c r="B41" s="511"/>
      <c r="C41" s="48" t="s">
        <v>4</v>
      </c>
      <c r="D41" s="49">
        <v>20</v>
      </c>
      <c r="E41" s="50">
        <v>20108454</v>
      </c>
      <c r="F41" s="50">
        <v>0</v>
      </c>
      <c r="G41" s="50">
        <f t="shared" ref="G41" si="221">G40*1936.27</f>
        <v>1072403</v>
      </c>
      <c r="H41" s="50">
        <v>12018738</v>
      </c>
      <c r="I41" s="50">
        <v>0</v>
      </c>
      <c r="J41" s="51">
        <f t="shared" ref="J41" si="222">J40*1936.27</f>
        <v>2766639</v>
      </c>
      <c r="K41" s="50">
        <f t="shared" ref="K41" si="223">K40*1936.27</f>
        <v>33199595</v>
      </c>
      <c r="L41" s="52">
        <f t="shared" ref="L41" si="224">L40*1936.27</f>
        <v>35966235</v>
      </c>
      <c r="M41" s="118"/>
      <c r="N41" s="120">
        <f t="shared" ref="N41:O41" si="225">N40*1936.27</f>
        <v>33199595</v>
      </c>
      <c r="O41" s="120">
        <f t="shared" si="225"/>
        <v>21180858</v>
      </c>
      <c r="P41" s="120">
        <f t="shared" ref="P41:R41" si="226">P40*1936.27</f>
        <v>1359262</v>
      </c>
      <c r="Q41" s="120">
        <f t="shared" si="226"/>
        <v>39778789</v>
      </c>
      <c r="R41" s="120">
        <f t="shared" si="226"/>
        <v>37012150</v>
      </c>
      <c r="S41" s="47"/>
    </row>
    <row r="42" spans="1:19" ht="12.75" customHeight="1" x14ac:dyDescent="0.2">
      <c r="A42" s="511"/>
      <c r="B42" s="511"/>
      <c r="C42" s="53" t="s">
        <v>3</v>
      </c>
      <c r="D42" s="54">
        <v>21</v>
      </c>
      <c r="E42" s="44">
        <v>11313.93</v>
      </c>
      <c r="F42" s="44">
        <v>0</v>
      </c>
      <c r="G42" s="44">
        <f t="shared" si="161"/>
        <v>553.85</v>
      </c>
      <c r="H42" s="44">
        <v>6207.16</v>
      </c>
      <c r="I42" s="44">
        <v>0</v>
      </c>
      <c r="J42" s="44">
        <f t="shared" ref="J42" si="227">(E42+F42+G42+H42+I42)/12</f>
        <v>1506.25</v>
      </c>
      <c r="K42" s="45">
        <f t="shared" ref="K42" si="228">(E42+F42+G42+H42+I42)</f>
        <v>18074.939999999999</v>
      </c>
      <c r="L42" s="46">
        <f t="shared" ref="L42" si="229">K42+J42</f>
        <v>19581.189999999999</v>
      </c>
      <c r="M42" s="117"/>
      <c r="N42" s="119">
        <f t="shared" ref="N42" si="230">K42</f>
        <v>18074.939999999999</v>
      </c>
      <c r="O42" s="119">
        <f t="shared" ref="O42" si="231">E42+F42+G42+I42</f>
        <v>11867.78</v>
      </c>
      <c r="P42" s="119">
        <v>702</v>
      </c>
      <c r="Q42" s="119">
        <f t="shared" ref="Q42" si="232">IF(P42&gt;(O42*0.18),P42,O42*0.18)+N42+J42</f>
        <v>21717.39</v>
      </c>
      <c r="R42" s="119">
        <f t="shared" ref="R42" si="233">N42+O42*0.18</f>
        <v>20211.14</v>
      </c>
      <c r="S42" s="47"/>
    </row>
    <row r="43" spans="1:19" ht="9" customHeight="1" x14ac:dyDescent="0.2">
      <c r="A43" s="511"/>
      <c r="B43" s="511"/>
      <c r="C43" s="48" t="s">
        <v>4</v>
      </c>
      <c r="D43" s="49">
        <v>27</v>
      </c>
      <c r="E43" s="50">
        <v>21906823</v>
      </c>
      <c r="F43" s="50">
        <v>0</v>
      </c>
      <c r="G43" s="50">
        <f t="shared" ref="G43" si="234">G42*1936.27</f>
        <v>1072403</v>
      </c>
      <c r="H43" s="50">
        <v>12018738</v>
      </c>
      <c r="I43" s="50">
        <v>0</v>
      </c>
      <c r="J43" s="51">
        <f t="shared" ref="J43" si="235">J42*1936.27</f>
        <v>2916507</v>
      </c>
      <c r="K43" s="50">
        <f t="shared" ref="K43" si="236">K42*1936.27</f>
        <v>34997964</v>
      </c>
      <c r="L43" s="52">
        <f t="shared" ref="L43" si="237">L42*1936.27</f>
        <v>37914471</v>
      </c>
      <c r="M43" s="118"/>
      <c r="N43" s="120">
        <f t="shared" ref="N43:O43" si="238">N42*1936.27</f>
        <v>34997964</v>
      </c>
      <c r="O43" s="120">
        <f t="shared" si="238"/>
        <v>22979226</v>
      </c>
      <c r="P43" s="120">
        <f t="shared" ref="P43:R43" si="239">P42*1936.27</f>
        <v>1359262</v>
      </c>
      <c r="Q43" s="120">
        <f t="shared" si="239"/>
        <v>42050731</v>
      </c>
      <c r="R43" s="120">
        <f t="shared" si="239"/>
        <v>39134224</v>
      </c>
      <c r="S43" s="47"/>
    </row>
    <row r="44" spans="1:19" ht="12.75" customHeight="1" x14ac:dyDescent="0.2">
      <c r="A44" s="511"/>
      <c r="B44" s="511"/>
      <c r="C44" s="53" t="s">
        <v>3</v>
      </c>
      <c r="D44" s="54">
        <v>28</v>
      </c>
      <c r="E44" s="44">
        <v>12014.7</v>
      </c>
      <c r="F44" s="44">
        <v>0</v>
      </c>
      <c r="G44" s="44">
        <f t="shared" si="161"/>
        <v>553.85</v>
      </c>
      <c r="H44" s="44">
        <v>6207.16</v>
      </c>
      <c r="I44" s="44">
        <v>0</v>
      </c>
      <c r="J44" s="44">
        <f t="shared" ref="J44" si="240">(E44+F44+G44+H44+I44)/12</f>
        <v>1564.64</v>
      </c>
      <c r="K44" s="45">
        <f t="shared" ref="K44" si="241">(E44+F44+G44+H44+I44)</f>
        <v>18775.71</v>
      </c>
      <c r="L44" s="46">
        <f t="shared" ref="L44" si="242">K44+J44</f>
        <v>20340.349999999999</v>
      </c>
      <c r="M44" s="117"/>
      <c r="N44" s="119">
        <f t="shared" ref="N44" si="243">K44</f>
        <v>18775.71</v>
      </c>
      <c r="O44" s="119">
        <f t="shared" ref="O44" si="244">E44+F44+G44+I44</f>
        <v>12568.55</v>
      </c>
      <c r="P44" s="119">
        <v>702</v>
      </c>
      <c r="Q44" s="119">
        <f t="shared" ref="Q44" si="245">IF(P44&gt;(O44*0.18),P44,O44*0.18)+N44+J44</f>
        <v>22602.69</v>
      </c>
      <c r="R44" s="119">
        <f t="shared" ref="R44" si="246">N44+O44*0.18</f>
        <v>21038.05</v>
      </c>
      <c r="S44" s="47"/>
    </row>
    <row r="45" spans="1:19" ht="9" customHeight="1" x14ac:dyDescent="0.2">
      <c r="A45" s="511"/>
      <c r="B45" s="511"/>
      <c r="C45" s="48" t="s">
        <v>4</v>
      </c>
      <c r="D45" s="49">
        <v>34</v>
      </c>
      <c r="E45" s="50">
        <v>23263703</v>
      </c>
      <c r="F45" s="50">
        <v>0</v>
      </c>
      <c r="G45" s="50">
        <f t="shared" ref="G45" si="247">G44*1936.27</f>
        <v>1072403</v>
      </c>
      <c r="H45" s="50">
        <v>12018738</v>
      </c>
      <c r="I45" s="50">
        <v>0</v>
      </c>
      <c r="J45" s="51">
        <f t="shared" ref="J45" si="248">J44*1936.27</f>
        <v>3029565</v>
      </c>
      <c r="K45" s="50">
        <f t="shared" ref="K45" si="249">K44*1936.27</f>
        <v>36354844</v>
      </c>
      <c r="L45" s="52">
        <f t="shared" ref="L45" si="250">L44*1936.27</f>
        <v>39384409</v>
      </c>
      <c r="M45" s="118"/>
      <c r="N45" s="120">
        <f t="shared" ref="N45:O45" si="251">N44*1936.27</f>
        <v>36354844</v>
      </c>
      <c r="O45" s="120">
        <f t="shared" si="251"/>
        <v>24336106</v>
      </c>
      <c r="P45" s="120">
        <f t="shared" ref="P45:R45" si="252">P44*1936.27</f>
        <v>1359262</v>
      </c>
      <c r="Q45" s="120">
        <f t="shared" si="252"/>
        <v>43764911</v>
      </c>
      <c r="R45" s="120">
        <f t="shared" si="252"/>
        <v>40735345</v>
      </c>
      <c r="S45" s="47"/>
    </row>
    <row r="46" spans="1:19" ht="12.75" customHeight="1" x14ac:dyDescent="0.2">
      <c r="A46" s="511"/>
      <c r="B46" s="511"/>
      <c r="C46" s="53" t="s">
        <v>3</v>
      </c>
      <c r="D46" s="54">
        <v>35</v>
      </c>
      <c r="E46" s="44">
        <v>12505.67</v>
      </c>
      <c r="F46" s="44">
        <v>0</v>
      </c>
      <c r="G46" s="44">
        <f t="shared" si="161"/>
        <v>553.85</v>
      </c>
      <c r="H46" s="44">
        <v>6207.16</v>
      </c>
      <c r="I46" s="44">
        <v>0</v>
      </c>
      <c r="J46" s="44">
        <f t="shared" ref="J46" si="253">(E46+F46+G46+H46+I46)/12</f>
        <v>1605.56</v>
      </c>
      <c r="K46" s="45">
        <f t="shared" ref="K46" si="254">(E46+F46+G46+H46+I46)</f>
        <v>19266.68</v>
      </c>
      <c r="L46" s="46">
        <f t="shared" ref="L46" si="255">K46+J46</f>
        <v>20872.240000000002</v>
      </c>
      <c r="M46" s="117"/>
      <c r="N46" s="119">
        <f t="shared" ref="N46" si="256">K46</f>
        <v>19266.68</v>
      </c>
      <c r="O46" s="119">
        <f t="shared" ref="O46" si="257">E46+F46+G46+I46</f>
        <v>13059.52</v>
      </c>
      <c r="P46" s="119">
        <v>702</v>
      </c>
      <c r="Q46" s="119">
        <f t="shared" ref="Q46" si="258">IF(P46&gt;(O46*0.18),P46,O46*0.18)+N46+J46</f>
        <v>23222.95</v>
      </c>
      <c r="R46" s="119">
        <f t="shared" ref="R46" si="259">N46+O46*0.18</f>
        <v>21617.39</v>
      </c>
      <c r="S46" s="47"/>
    </row>
    <row r="47" spans="1:19" ht="9" customHeight="1" x14ac:dyDescent="0.2">
      <c r="A47" s="512"/>
      <c r="B47" s="512"/>
      <c r="C47" s="58" t="s">
        <v>4</v>
      </c>
      <c r="D47" s="59"/>
      <c r="E47" s="61">
        <v>24214354</v>
      </c>
      <c r="F47" s="61">
        <v>0</v>
      </c>
      <c r="G47" s="50">
        <f t="shared" ref="G47" si="260">G46*1936.27</f>
        <v>1072403</v>
      </c>
      <c r="H47" s="50">
        <v>12018738</v>
      </c>
      <c r="I47" s="50">
        <v>0</v>
      </c>
      <c r="J47" s="51">
        <f t="shared" ref="J47" si="261">J46*1936.27</f>
        <v>3108798</v>
      </c>
      <c r="K47" s="50">
        <f t="shared" ref="K47" si="262">K46*1936.27</f>
        <v>37305494</v>
      </c>
      <c r="L47" s="52">
        <f t="shared" ref="L47" si="263">L46*1936.27</f>
        <v>40414292</v>
      </c>
      <c r="M47" s="118"/>
      <c r="N47" s="120">
        <f t="shared" ref="N47:O47" si="264">N46*1936.27</f>
        <v>37305494</v>
      </c>
      <c r="O47" s="120">
        <f t="shared" si="264"/>
        <v>25286757</v>
      </c>
      <c r="P47" s="120">
        <f t="shared" ref="P47:R47" si="265">P46*1936.27</f>
        <v>1359262</v>
      </c>
      <c r="Q47" s="120">
        <f t="shared" si="265"/>
        <v>44965901</v>
      </c>
      <c r="R47" s="120">
        <f t="shared" si="265"/>
        <v>41857104</v>
      </c>
      <c r="S47" s="47"/>
    </row>
    <row r="48" spans="1:19" ht="12.75" customHeight="1" x14ac:dyDescent="0.2">
      <c r="A48" s="492">
        <f>B36+1</f>
        <v>39447</v>
      </c>
      <c r="B48" s="492">
        <v>39447</v>
      </c>
      <c r="C48" s="42" t="s">
        <v>3</v>
      </c>
      <c r="D48" s="43">
        <v>0</v>
      </c>
      <c r="E48" s="44">
        <v>8151.82</v>
      </c>
      <c r="F48" s="44">
        <v>0</v>
      </c>
      <c r="G48" s="44">
        <f t="shared" si="161"/>
        <v>553.85</v>
      </c>
      <c r="H48" s="44">
        <v>6207.16</v>
      </c>
      <c r="I48" s="44">
        <v>0</v>
      </c>
      <c r="J48" s="44">
        <f t="shared" ref="J48" si="266">(E48+F48+G48+H48+I48)/12</f>
        <v>1242.74</v>
      </c>
      <c r="K48" s="45">
        <f t="shared" ref="K48" si="267">(E48+F48+G48+H48+I48)</f>
        <v>14912.83</v>
      </c>
      <c r="L48" s="46">
        <f t="shared" ref="L48" si="268">K48+J48</f>
        <v>16155.57</v>
      </c>
      <c r="M48" s="117"/>
      <c r="N48" s="119">
        <f t="shared" ref="N48" si="269">K48</f>
        <v>14912.83</v>
      </c>
      <c r="O48" s="119">
        <f t="shared" ref="O48" si="270">E48+F48+G48+I48</f>
        <v>8705.67</v>
      </c>
      <c r="P48" s="119">
        <v>702</v>
      </c>
      <c r="Q48" s="119">
        <f t="shared" ref="Q48" si="271">IF(P48&gt;(O48*0.18),P48,O48*0.18)+N48+J48</f>
        <v>17722.59</v>
      </c>
      <c r="R48" s="119">
        <f t="shared" ref="R48" si="272">N48+O48*0.18</f>
        <v>16479.849999999999</v>
      </c>
      <c r="S48" s="47"/>
    </row>
    <row r="49" spans="1:19" ht="9" customHeight="1" x14ac:dyDescent="0.2">
      <c r="A49" s="493"/>
      <c r="B49" s="493"/>
      <c r="C49" s="48" t="s">
        <v>4</v>
      </c>
      <c r="D49" s="49">
        <v>2</v>
      </c>
      <c r="E49" s="50">
        <v>15784125</v>
      </c>
      <c r="F49" s="50">
        <v>0</v>
      </c>
      <c r="G49" s="50">
        <f t="shared" ref="G49" si="273">G48*1936.27</f>
        <v>1072403</v>
      </c>
      <c r="H49" s="50">
        <v>12018738</v>
      </c>
      <c r="I49" s="50">
        <v>0</v>
      </c>
      <c r="J49" s="51">
        <f t="shared" ref="J49:L49" si="274">J48*1936.27</f>
        <v>2406280</v>
      </c>
      <c r="K49" s="50">
        <f t="shared" si="274"/>
        <v>28875265</v>
      </c>
      <c r="L49" s="52">
        <f t="shared" si="274"/>
        <v>31281546</v>
      </c>
      <c r="M49" s="118"/>
      <c r="N49" s="120">
        <f t="shared" ref="N49:R49" si="275">N48*1936.27</f>
        <v>28875265</v>
      </c>
      <c r="O49" s="120">
        <f t="shared" si="275"/>
        <v>16856528</v>
      </c>
      <c r="P49" s="120">
        <f t="shared" si="275"/>
        <v>1359262</v>
      </c>
      <c r="Q49" s="120">
        <f t="shared" si="275"/>
        <v>34315719</v>
      </c>
      <c r="R49" s="120">
        <f t="shared" si="275"/>
        <v>31909439</v>
      </c>
      <c r="S49" s="47"/>
    </row>
    <row r="50" spans="1:19" ht="12.75" customHeight="1" x14ac:dyDescent="0.2">
      <c r="A50" s="511">
        <f>A48</f>
        <v>39447</v>
      </c>
      <c r="B50" s="511">
        <f>B48</f>
        <v>39447</v>
      </c>
      <c r="C50" s="53" t="s">
        <v>3</v>
      </c>
      <c r="D50" s="54">
        <v>3</v>
      </c>
      <c r="E50" s="44">
        <v>8430.77</v>
      </c>
      <c r="F50" s="44">
        <v>0</v>
      </c>
      <c r="G50" s="44">
        <f t="shared" si="161"/>
        <v>553.85</v>
      </c>
      <c r="H50" s="44">
        <v>6207.16</v>
      </c>
      <c r="I50" s="44">
        <v>0</v>
      </c>
      <c r="J50" s="44">
        <f t="shared" ref="J50" si="276">(E50+F50+G50+H50+I50)/12</f>
        <v>1265.98</v>
      </c>
      <c r="K50" s="45">
        <f t="shared" ref="K50" si="277">(E50+F50+G50+H50+I50)</f>
        <v>15191.78</v>
      </c>
      <c r="L50" s="46">
        <f t="shared" ref="L50" si="278">K50+J50</f>
        <v>16457.759999999998</v>
      </c>
      <c r="M50" s="117"/>
      <c r="N50" s="119">
        <f t="shared" ref="N50" si="279">K50</f>
        <v>15191.78</v>
      </c>
      <c r="O50" s="119">
        <f t="shared" ref="O50" si="280">E50+F50+G50+I50</f>
        <v>8984.6200000000008</v>
      </c>
      <c r="P50" s="119">
        <v>702</v>
      </c>
      <c r="Q50" s="119">
        <f t="shared" ref="Q50" si="281">IF(P50&gt;(O50*0.18),P50,O50*0.18)+N50+J50</f>
        <v>18074.990000000002</v>
      </c>
      <c r="R50" s="119">
        <f t="shared" ref="R50" si="282">N50+O50*0.18</f>
        <v>16809.009999999998</v>
      </c>
      <c r="S50" s="47"/>
    </row>
    <row r="51" spans="1:19" ht="9" customHeight="1" x14ac:dyDescent="0.2">
      <c r="A51" s="511"/>
      <c r="B51" s="511"/>
      <c r="C51" s="48" t="s">
        <v>4</v>
      </c>
      <c r="D51" s="49">
        <v>8</v>
      </c>
      <c r="E51" s="50">
        <v>16324247</v>
      </c>
      <c r="F51" s="50">
        <v>0</v>
      </c>
      <c r="G51" s="50">
        <f t="shared" ref="G51" si="283">G50*1936.27</f>
        <v>1072403</v>
      </c>
      <c r="H51" s="50">
        <v>12018738</v>
      </c>
      <c r="I51" s="50">
        <v>0</v>
      </c>
      <c r="J51" s="51">
        <f t="shared" ref="J51:L51" si="284">J50*1936.27</f>
        <v>2451279</v>
      </c>
      <c r="K51" s="50">
        <f t="shared" si="284"/>
        <v>29415388</v>
      </c>
      <c r="L51" s="52">
        <f t="shared" si="284"/>
        <v>31866667</v>
      </c>
      <c r="M51" s="118"/>
      <c r="N51" s="120">
        <f t="shared" ref="N51:R51" si="285">N50*1936.27</f>
        <v>29415388</v>
      </c>
      <c r="O51" s="120">
        <f t="shared" si="285"/>
        <v>17396650</v>
      </c>
      <c r="P51" s="120">
        <f t="shared" si="285"/>
        <v>1359262</v>
      </c>
      <c r="Q51" s="120">
        <f t="shared" si="285"/>
        <v>34998061</v>
      </c>
      <c r="R51" s="120">
        <f t="shared" si="285"/>
        <v>32546782</v>
      </c>
      <c r="S51" s="47"/>
    </row>
    <row r="52" spans="1:19" ht="12.75" customHeight="1" x14ac:dyDescent="0.2">
      <c r="A52" s="511"/>
      <c r="B52" s="511"/>
      <c r="C52" s="53" t="s">
        <v>3</v>
      </c>
      <c r="D52" s="54">
        <v>9</v>
      </c>
      <c r="E52" s="44">
        <v>9441.7000000000007</v>
      </c>
      <c r="F52" s="44">
        <v>0</v>
      </c>
      <c r="G52" s="44">
        <f t="shared" si="161"/>
        <v>553.85</v>
      </c>
      <c r="H52" s="44">
        <v>6207.16</v>
      </c>
      <c r="I52" s="44">
        <v>0</v>
      </c>
      <c r="J52" s="44">
        <f t="shared" ref="J52" si="286">(E52+F52+G52+H52+I52)/12</f>
        <v>1350.23</v>
      </c>
      <c r="K52" s="45">
        <f t="shared" ref="K52" si="287">(E52+F52+G52+H52+I52)</f>
        <v>16202.71</v>
      </c>
      <c r="L52" s="46">
        <f t="shared" ref="L52" si="288">K52+J52</f>
        <v>17552.939999999999</v>
      </c>
      <c r="M52" s="117"/>
      <c r="N52" s="119">
        <f t="shared" ref="N52" si="289">K52</f>
        <v>16202.71</v>
      </c>
      <c r="O52" s="119">
        <f t="shared" ref="O52" si="290">E52+F52+G52+I52</f>
        <v>9995.5499999999993</v>
      </c>
      <c r="P52" s="119">
        <v>702</v>
      </c>
      <c r="Q52" s="119">
        <f t="shared" ref="Q52" si="291">IF(P52&gt;(O52*0.18),P52,O52*0.18)+N52+J52</f>
        <v>19352.14</v>
      </c>
      <c r="R52" s="119">
        <f t="shared" ref="R52" si="292">N52+O52*0.18</f>
        <v>18001.91</v>
      </c>
      <c r="S52" s="47"/>
    </row>
    <row r="53" spans="1:19" ht="9" customHeight="1" x14ac:dyDescent="0.2">
      <c r="A53" s="511"/>
      <c r="B53" s="511"/>
      <c r="C53" s="48" t="s">
        <v>4</v>
      </c>
      <c r="D53" s="49">
        <v>14</v>
      </c>
      <c r="E53" s="50">
        <v>18281680</v>
      </c>
      <c r="F53" s="50">
        <v>0</v>
      </c>
      <c r="G53" s="50">
        <f t="shared" ref="G53" si="293">G52*1936.27</f>
        <v>1072403</v>
      </c>
      <c r="H53" s="50">
        <v>12018738</v>
      </c>
      <c r="I53" s="50">
        <v>0</v>
      </c>
      <c r="J53" s="51">
        <f t="shared" ref="J53:L53" si="294">J52*1936.27</f>
        <v>2614410</v>
      </c>
      <c r="K53" s="50">
        <f t="shared" si="294"/>
        <v>31372821</v>
      </c>
      <c r="L53" s="52">
        <f t="shared" si="294"/>
        <v>33987231</v>
      </c>
      <c r="M53" s="118"/>
      <c r="N53" s="120">
        <f t="shared" ref="N53:R53" si="295">N52*1936.27</f>
        <v>31372821</v>
      </c>
      <c r="O53" s="120">
        <f t="shared" si="295"/>
        <v>19354084</v>
      </c>
      <c r="P53" s="120">
        <f t="shared" si="295"/>
        <v>1359262</v>
      </c>
      <c r="Q53" s="120">
        <f t="shared" si="295"/>
        <v>37470968</v>
      </c>
      <c r="R53" s="120">
        <f t="shared" si="295"/>
        <v>34856558</v>
      </c>
      <c r="S53" s="47"/>
    </row>
    <row r="54" spans="1:19" ht="12.75" customHeight="1" x14ac:dyDescent="0.2">
      <c r="A54" s="511"/>
      <c r="B54" s="511"/>
      <c r="C54" s="53" t="s">
        <v>3</v>
      </c>
      <c r="D54" s="54">
        <v>15</v>
      </c>
      <c r="E54" s="44">
        <v>10385.15</v>
      </c>
      <c r="F54" s="44">
        <v>0</v>
      </c>
      <c r="G54" s="44">
        <f t="shared" si="161"/>
        <v>553.85</v>
      </c>
      <c r="H54" s="44">
        <v>6207.16</v>
      </c>
      <c r="I54" s="44">
        <v>0</v>
      </c>
      <c r="J54" s="44">
        <f t="shared" ref="J54" si="296">(E54+F54+G54+H54+I54)/12</f>
        <v>1428.85</v>
      </c>
      <c r="K54" s="45">
        <f t="shared" ref="K54" si="297">(E54+F54+G54+H54+I54)</f>
        <v>17146.16</v>
      </c>
      <c r="L54" s="46">
        <f t="shared" ref="L54" si="298">K54+J54</f>
        <v>18575.009999999998</v>
      </c>
      <c r="M54" s="117"/>
      <c r="N54" s="119">
        <f t="shared" ref="N54" si="299">K54</f>
        <v>17146.16</v>
      </c>
      <c r="O54" s="119">
        <f t="shared" ref="O54" si="300">E54+F54+G54+I54</f>
        <v>10939</v>
      </c>
      <c r="P54" s="119">
        <v>702</v>
      </c>
      <c r="Q54" s="119">
        <f t="shared" ref="Q54" si="301">IF(P54&gt;(O54*0.18),P54,O54*0.18)+N54+J54</f>
        <v>20544.03</v>
      </c>
      <c r="R54" s="119">
        <f t="shared" ref="R54" si="302">N54+O54*0.18</f>
        <v>19115.18</v>
      </c>
      <c r="S54" s="47"/>
    </row>
    <row r="55" spans="1:19" ht="9" customHeight="1" x14ac:dyDescent="0.2">
      <c r="A55" s="511"/>
      <c r="B55" s="511"/>
      <c r="C55" s="48" t="s">
        <v>4</v>
      </c>
      <c r="D55" s="49">
        <v>20</v>
      </c>
      <c r="E55" s="50">
        <v>20108454</v>
      </c>
      <c r="F55" s="50">
        <v>0</v>
      </c>
      <c r="G55" s="50">
        <f t="shared" ref="G55" si="303">G54*1936.27</f>
        <v>1072403</v>
      </c>
      <c r="H55" s="50">
        <v>12018738</v>
      </c>
      <c r="I55" s="50">
        <v>0</v>
      </c>
      <c r="J55" s="51">
        <f t="shared" ref="J55:L55" si="304">J54*1936.27</f>
        <v>2766639</v>
      </c>
      <c r="K55" s="50">
        <f t="shared" si="304"/>
        <v>33199595</v>
      </c>
      <c r="L55" s="52">
        <f t="shared" si="304"/>
        <v>35966235</v>
      </c>
      <c r="M55" s="118"/>
      <c r="N55" s="120">
        <f t="shared" ref="N55:R55" si="305">N54*1936.27</f>
        <v>33199595</v>
      </c>
      <c r="O55" s="120">
        <f t="shared" si="305"/>
        <v>21180858</v>
      </c>
      <c r="P55" s="120">
        <f t="shared" si="305"/>
        <v>1359262</v>
      </c>
      <c r="Q55" s="120">
        <f t="shared" si="305"/>
        <v>39778789</v>
      </c>
      <c r="R55" s="120">
        <f t="shared" si="305"/>
        <v>37012150</v>
      </c>
      <c r="S55" s="47"/>
    </row>
    <row r="56" spans="1:19" ht="12.75" customHeight="1" x14ac:dyDescent="0.2">
      <c r="A56" s="511"/>
      <c r="B56" s="511"/>
      <c r="C56" s="53" t="s">
        <v>3</v>
      </c>
      <c r="D56" s="54">
        <v>21</v>
      </c>
      <c r="E56" s="44">
        <v>11313.93</v>
      </c>
      <c r="F56" s="44">
        <v>0</v>
      </c>
      <c r="G56" s="44">
        <f t="shared" si="161"/>
        <v>553.85</v>
      </c>
      <c r="H56" s="44">
        <v>6207.16</v>
      </c>
      <c r="I56" s="44">
        <v>0</v>
      </c>
      <c r="J56" s="44">
        <f t="shared" ref="J56" si="306">(E56+F56+G56+H56+I56)/12</f>
        <v>1506.25</v>
      </c>
      <c r="K56" s="45">
        <f t="shared" ref="K56" si="307">(E56+F56+G56+H56+I56)</f>
        <v>18074.939999999999</v>
      </c>
      <c r="L56" s="46">
        <f t="shared" ref="L56" si="308">K56+J56</f>
        <v>19581.189999999999</v>
      </c>
      <c r="M56" s="117"/>
      <c r="N56" s="119">
        <f t="shared" ref="N56" si="309">K56</f>
        <v>18074.939999999999</v>
      </c>
      <c r="O56" s="119">
        <f t="shared" ref="O56" si="310">E56+F56+G56+I56</f>
        <v>11867.78</v>
      </c>
      <c r="P56" s="119">
        <v>702</v>
      </c>
      <c r="Q56" s="119">
        <f t="shared" ref="Q56" si="311">IF(P56&gt;(O56*0.18),P56,O56*0.18)+N56+J56</f>
        <v>21717.39</v>
      </c>
      <c r="R56" s="119">
        <f t="shared" ref="R56" si="312">N56+O56*0.18</f>
        <v>20211.14</v>
      </c>
      <c r="S56" s="47"/>
    </row>
    <row r="57" spans="1:19" ht="9" customHeight="1" x14ac:dyDescent="0.2">
      <c r="A57" s="511"/>
      <c r="B57" s="511"/>
      <c r="C57" s="48" t="s">
        <v>4</v>
      </c>
      <c r="D57" s="49">
        <v>27</v>
      </c>
      <c r="E57" s="50">
        <v>21906823</v>
      </c>
      <c r="F57" s="50">
        <v>0</v>
      </c>
      <c r="G57" s="50">
        <f t="shared" ref="G57" si="313">G56*1936.27</f>
        <v>1072403</v>
      </c>
      <c r="H57" s="50">
        <v>12018738</v>
      </c>
      <c r="I57" s="50">
        <v>0</v>
      </c>
      <c r="J57" s="51">
        <f t="shared" ref="J57:L57" si="314">J56*1936.27</f>
        <v>2916507</v>
      </c>
      <c r="K57" s="50">
        <f t="shared" si="314"/>
        <v>34997964</v>
      </c>
      <c r="L57" s="52">
        <f t="shared" si="314"/>
        <v>37914471</v>
      </c>
      <c r="M57" s="118"/>
      <c r="N57" s="120">
        <f t="shared" ref="N57:R57" si="315">N56*1936.27</f>
        <v>34997964</v>
      </c>
      <c r="O57" s="120">
        <f t="shared" si="315"/>
        <v>22979226</v>
      </c>
      <c r="P57" s="120">
        <f t="shared" si="315"/>
        <v>1359262</v>
      </c>
      <c r="Q57" s="120">
        <f t="shared" si="315"/>
        <v>42050731</v>
      </c>
      <c r="R57" s="120">
        <f t="shared" si="315"/>
        <v>39134224</v>
      </c>
      <c r="S57" s="47"/>
    </row>
    <row r="58" spans="1:19" ht="12.75" customHeight="1" x14ac:dyDescent="0.2">
      <c r="A58" s="511"/>
      <c r="B58" s="511"/>
      <c r="C58" s="53" t="s">
        <v>3</v>
      </c>
      <c r="D58" s="54">
        <v>28</v>
      </c>
      <c r="E58" s="44">
        <v>12014.7</v>
      </c>
      <c r="F58" s="44">
        <v>0</v>
      </c>
      <c r="G58" s="44">
        <f t="shared" si="161"/>
        <v>553.85</v>
      </c>
      <c r="H58" s="44">
        <v>6207.16</v>
      </c>
      <c r="I58" s="44">
        <v>0</v>
      </c>
      <c r="J58" s="44">
        <f t="shared" ref="J58" si="316">(E58+F58+G58+H58+I58)/12</f>
        <v>1564.64</v>
      </c>
      <c r="K58" s="45">
        <f t="shared" ref="K58" si="317">(E58+F58+G58+H58+I58)</f>
        <v>18775.71</v>
      </c>
      <c r="L58" s="46">
        <f t="shared" ref="L58" si="318">K58+J58</f>
        <v>20340.349999999999</v>
      </c>
      <c r="M58" s="117"/>
      <c r="N58" s="119">
        <f t="shared" ref="N58" si="319">K58</f>
        <v>18775.71</v>
      </c>
      <c r="O58" s="119">
        <f t="shared" ref="O58" si="320">E58+F58+G58+I58</f>
        <v>12568.55</v>
      </c>
      <c r="P58" s="119">
        <v>702</v>
      </c>
      <c r="Q58" s="119">
        <f t="shared" ref="Q58" si="321">IF(P58&gt;(O58*0.18),P58,O58*0.18)+N58+J58</f>
        <v>22602.69</v>
      </c>
      <c r="R58" s="119">
        <f t="shared" ref="R58" si="322">N58+O58*0.18</f>
        <v>21038.05</v>
      </c>
      <c r="S58" s="47"/>
    </row>
    <row r="59" spans="1:19" ht="9" customHeight="1" x14ac:dyDescent="0.2">
      <c r="A59" s="511"/>
      <c r="B59" s="511"/>
      <c r="C59" s="48" t="s">
        <v>4</v>
      </c>
      <c r="D59" s="49">
        <v>34</v>
      </c>
      <c r="E59" s="50">
        <v>23263703</v>
      </c>
      <c r="F59" s="50">
        <v>0</v>
      </c>
      <c r="G59" s="50">
        <f t="shared" ref="G59" si="323">G58*1936.27</f>
        <v>1072403</v>
      </c>
      <c r="H59" s="50">
        <v>12018738</v>
      </c>
      <c r="I59" s="50">
        <v>0</v>
      </c>
      <c r="J59" s="51">
        <f t="shared" ref="J59:L59" si="324">J58*1936.27</f>
        <v>3029565</v>
      </c>
      <c r="K59" s="50">
        <f t="shared" si="324"/>
        <v>36354844</v>
      </c>
      <c r="L59" s="52">
        <f t="shared" si="324"/>
        <v>39384409</v>
      </c>
      <c r="M59" s="118"/>
      <c r="N59" s="120">
        <f t="shared" ref="N59:R59" si="325">N58*1936.27</f>
        <v>36354844</v>
      </c>
      <c r="O59" s="120">
        <f t="shared" si="325"/>
        <v>24336106</v>
      </c>
      <c r="P59" s="120">
        <f t="shared" si="325"/>
        <v>1359262</v>
      </c>
      <c r="Q59" s="120">
        <f t="shared" si="325"/>
        <v>43764911</v>
      </c>
      <c r="R59" s="120">
        <f t="shared" si="325"/>
        <v>40735345</v>
      </c>
      <c r="S59" s="47"/>
    </row>
    <row r="60" spans="1:19" ht="12.75" customHeight="1" x14ac:dyDescent="0.2">
      <c r="A60" s="511"/>
      <c r="B60" s="511"/>
      <c r="C60" s="53" t="s">
        <v>3</v>
      </c>
      <c r="D60" s="54">
        <v>35</v>
      </c>
      <c r="E60" s="44">
        <v>12505.67</v>
      </c>
      <c r="F60" s="44">
        <v>0</v>
      </c>
      <c r="G60" s="44">
        <f t="shared" si="161"/>
        <v>553.85</v>
      </c>
      <c r="H60" s="44">
        <v>6207.16</v>
      </c>
      <c r="I60" s="44">
        <v>0</v>
      </c>
      <c r="J60" s="44">
        <f t="shared" ref="J60" si="326">(E60+F60+G60+H60+I60)/12</f>
        <v>1605.56</v>
      </c>
      <c r="K60" s="45">
        <f t="shared" ref="K60" si="327">(E60+F60+G60+H60+I60)</f>
        <v>19266.68</v>
      </c>
      <c r="L60" s="46">
        <f t="shared" ref="L60" si="328">K60+J60</f>
        <v>20872.240000000002</v>
      </c>
      <c r="M60" s="117"/>
      <c r="N60" s="119">
        <f t="shared" ref="N60" si="329">K60</f>
        <v>19266.68</v>
      </c>
      <c r="O60" s="119">
        <f t="shared" ref="O60" si="330">E60+F60+G60+I60</f>
        <v>13059.52</v>
      </c>
      <c r="P60" s="119">
        <v>702</v>
      </c>
      <c r="Q60" s="119">
        <f t="shared" ref="Q60" si="331">IF(P60&gt;(O60*0.18),P60,O60*0.18)+N60+J60</f>
        <v>23222.95</v>
      </c>
      <c r="R60" s="119">
        <f t="shared" ref="R60" si="332">N60+O60*0.18</f>
        <v>21617.39</v>
      </c>
      <c r="S60" s="47"/>
    </row>
    <row r="61" spans="1:19" ht="9" customHeight="1" x14ac:dyDescent="0.2">
      <c r="A61" s="512"/>
      <c r="B61" s="512"/>
      <c r="C61" s="58" t="s">
        <v>4</v>
      </c>
      <c r="D61" s="59"/>
      <c r="E61" s="61">
        <v>24214354</v>
      </c>
      <c r="F61" s="61">
        <v>0</v>
      </c>
      <c r="G61" s="50">
        <f t="shared" ref="G61" si="333">G60*1936.27</f>
        <v>1072403</v>
      </c>
      <c r="H61" s="50">
        <v>12018738</v>
      </c>
      <c r="I61" s="50">
        <v>0</v>
      </c>
      <c r="J61" s="51">
        <f t="shared" ref="J61:L61" si="334">J60*1936.27</f>
        <v>3108798</v>
      </c>
      <c r="K61" s="50">
        <f t="shared" si="334"/>
        <v>37305494</v>
      </c>
      <c r="L61" s="52">
        <f t="shared" si="334"/>
        <v>40414292</v>
      </c>
      <c r="M61" s="118"/>
      <c r="N61" s="120">
        <f t="shared" ref="N61:R61" si="335">N60*1936.27</f>
        <v>37305494</v>
      </c>
      <c r="O61" s="120">
        <f t="shared" si="335"/>
        <v>25286757</v>
      </c>
      <c r="P61" s="120">
        <f t="shared" si="335"/>
        <v>1359262</v>
      </c>
      <c r="Q61" s="120">
        <f t="shared" si="335"/>
        <v>44965901</v>
      </c>
      <c r="R61" s="120">
        <f t="shared" si="335"/>
        <v>41857104</v>
      </c>
      <c r="S61" s="47"/>
    </row>
    <row r="62" spans="1:19" ht="12.75" customHeight="1" x14ac:dyDescent="0.2">
      <c r="A62" s="492">
        <f>B50+1</f>
        <v>39448</v>
      </c>
      <c r="B62" s="492">
        <v>39538</v>
      </c>
      <c r="C62" s="42" t="s">
        <v>3</v>
      </c>
      <c r="D62" s="43">
        <v>0</v>
      </c>
      <c r="E62" s="44">
        <v>8151.82</v>
      </c>
      <c r="F62" s="44">
        <v>0</v>
      </c>
      <c r="G62" s="44">
        <f t="shared" si="161"/>
        <v>553.85</v>
      </c>
      <c r="H62" s="44">
        <v>6207.16</v>
      </c>
      <c r="I62" s="44">
        <v>0</v>
      </c>
      <c r="J62" s="44">
        <f t="shared" ref="J62" si="336">(E62+F62+G62+H62+I62)/12</f>
        <v>1242.74</v>
      </c>
      <c r="K62" s="45">
        <f t="shared" ref="K62" si="337">(E62+F62+G62+H62+I62)</f>
        <v>14912.83</v>
      </c>
      <c r="L62" s="46">
        <f t="shared" ref="L62" si="338">K62+J62</f>
        <v>16155.57</v>
      </c>
      <c r="M62" s="117"/>
      <c r="N62" s="119">
        <f t="shared" ref="N62" si="339">K62</f>
        <v>14912.83</v>
      </c>
      <c r="O62" s="119">
        <f t="shared" ref="O62" si="340">E62+F62+G62+I62</f>
        <v>8705.67</v>
      </c>
      <c r="P62" s="119">
        <v>702</v>
      </c>
      <c r="Q62" s="119">
        <f t="shared" ref="Q62" si="341">IF(P62&gt;(O62*0.18),P62,O62*0.18)+N62+J62</f>
        <v>17722.59</v>
      </c>
      <c r="R62" s="119">
        <f t="shared" ref="R62" si="342">N62+O62*0.18</f>
        <v>16479.849999999999</v>
      </c>
      <c r="S62" s="47"/>
    </row>
    <row r="63" spans="1:19" ht="9" customHeight="1" x14ac:dyDescent="0.2">
      <c r="A63" s="493"/>
      <c r="B63" s="493"/>
      <c r="C63" s="48" t="s">
        <v>4</v>
      </c>
      <c r="D63" s="49">
        <v>2</v>
      </c>
      <c r="E63" s="50">
        <v>15784125</v>
      </c>
      <c r="F63" s="50">
        <v>0</v>
      </c>
      <c r="G63" s="50">
        <f t="shared" ref="G63" si="343">G62*1936.27</f>
        <v>1072403</v>
      </c>
      <c r="H63" s="50">
        <v>12018738</v>
      </c>
      <c r="I63" s="50">
        <v>0</v>
      </c>
      <c r="J63" s="51">
        <f t="shared" ref="J63:L63" si="344">J62*1936.27</f>
        <v>2406280</v>
      </c>
      <c r="K63" s="50">
        <f t="shared" si="344"/>
        <v>28875265</v>
      </c>
      <c r="L63" s="52">
        <f t="shared" si="344"/>
        <v>31281546</v>
      </c>
      <c r="M63" s="118"/>
      <c r="N63" s="120">
        <f t="shared" ref="N63:R63" si="345">N62*1936.27</f>
        <v>28875265</v>
      </c>
      <c r="O63" s="120">
        <f t="shared" si="345"/>
        <v>16856528</v>
      </c>
      <c r="P63" s="120">
        <f t="shared" si="345"/>
        <v>1359262</v>
      </c>
      <c r="Q63" s="120">
        <f t="shared" si="345"/>
        <v>34315719</v>
      </c>
      <c r="R63" s="120">
        <f t="shared" si="345"/>
        <v>31909439</v>
      </c>
      <c r="S63" s="47"/>
    </row>
    <row r="64" spans="1:19" ht="12.75" customHeight="1" x14ac:dyDescent="0.2">
      <c r="A64" s="511">
        <f>A62</f>
        <v>39448</v>
      </c>
      <c r="B64" s="511">
        <f>B62</f>
        <v>39538</v>
      </c>
      <c r="C64" s="53" t="s">
        <v>3</v>
      </c>
      <c r="D64" s="54">
        <v>3</v>
      </c>
      <c r="E64" s="44">
        <v>8430.77</v>
      </c>
      <c r="F64" s="44">
        <v>0</v>
      </c>
      <c r="G64" s="44">
        <f t="shared" si="161"/>
        <v>553.85</v>
      </c>
      <c r="H64" s="44">
        <v>6207.16</v>
      </c>
      <c r="I64" s="44">
        <v>0</v>
      </c>
      <c r="J64" s="44">
        <f t="shared" ref="J64" si="346">(E64+F64+G64+H64+I64)/12</f>
        <v>1265.98</v>
      </c>
      <c r="K64" s="45">
        <f t="shared" ref="K64" si="347">(E64+F64+G64+H64+I64)</f>
        <v>15191.78</v>
      </c>
      <c r="L64" s="46">
        <f t="shared" ref="L64" si="348">K64+J64</f>
        <v>16457.759999999998</v>
      </c>
      <c r="M64" s="117"/>
      <c r="N64" s="119">
        <f t="shared" ref="N64" si="349">K64</f>
        <v>15191.78</v>
      </c>
      <c r="O64" s="119">
        <f t="shared" ref="O64" si="350">E64+F64+G64+I64</f>
        <v>8984.6200000000008</v>
      </c>
      <c r="P64" s="119">
        <v>702</v>
      </c>
      <c r="Q64" s="119">
        <f t="shared" ref="Q64" si="351">IF(P64&gt;(O64*0.18),P64,O64*0.18)+N64+J64</f>
        <v>18074.990000000002</v>
      </c>
      <c r="R64" s="119">
        <f t="shared" ref="R64" si="352">N64+O64*0.18</f>
        <v>16809.009999999998</v>
      </c>
      <c r="S64" s="47"/>
    </row>
    <row r="65" spans="1:19" ht="9" customHeight="1" x14ac:dyDescent="0.2">
      <c r="A65" s="511"/>
      <c r="B65" s="511"/>
      <c r="C65" s="48" t="s">
        <v>4</v>
      </c>
      <c r="D65" s="49">
        <v>8</v>
      </c>
      <c r="E65" s="50">
        <v>16324247</v>
      </c>
      <c r="F65" s="50">
        <v>0</v>
      </c>
      <c r="G65" s="50">
        <f t="shared" ref="G65" si="353">G64*1936.27</f>
        <v>1072403</v>
      </c>
      <c r="H65" s="50">
        <v>12018738</v>
      </c>
      <c r="I65" s="50">
        <v>0</v>
      </c>
      <c r="J65" s="51">
        <f t="shared" ref="J65:L65" si="354">J64*1936.27</f>
        <v>2451279</v>
      </c>
      <c r="K65" s="50">
        <f t="shared" si="354"/>
        <v>29415388</v>
      </c>
      <c r="L65" s="52">
        <f t="shared" si="354"/>
        <v>31866667</v>
      </c>
      <c r="M65" s="118"/>
      <c r="N65" s="120">
        <f t="shared" ref="N65:R65" si="355">N64*1936.27</f>
        <v>29415388</v>
      </c>
      <c r="O65" s="120">
        <f t="shared" si="355"/>
        <v>17396650</v>
      </c>
      <c r="P65" s="120">
        <f t="shared" si="355"/>
        <v>1359262</v>
      </c>
      <c r="Q65" s="120">
        <f t="shared" si="355"/>
        <v>34998061</v>
      </c>
      <c r="R65" s="120">
        <f t="shared" si="355"/>
        <v>32546782</v>
      </c>
      <c r="S65" s="47"/>
    </row>
    <row r="66" spans="1:19" ht="12.75" customHeight="1" x14ac:dyDescent="0.2">
      <c r="A66" s="511"/>
      <c r="B66" s="511"/>
      <c r="C66" s="53" t="s">
        <v>3</v>
      </c>
      <c r="D66" s="54">
        <v>9</v>
      </c>
      <c r="E66" s="44">
        <v>9441.7000000000007</v>
      </c>
      <c r="F66" s="44">
        <v>0</v>
      </c>
      <c r="G66" s="44">
        <f t="shared" si="161"/>
        <v>553.85</v>
      </c>
      <c r="H66" s="44">
        <v>6207.16</v>
      </c>
      <c r="I66" s="44">
        <v>0</v>
      </c>
      <c r="J66" s="44">
        <f t="shared" ref="J66" si="356">(E66+F66+G66+H66+I66)/12</f>
        <v>1350.23</v>
      </c>
      <c r="K66" s="45">
        <f t="shared" ref="K66" si="357">(E66+F66+G66+H66+I66)</f>
        <v>16202.71</v>
      </c>
      <c r="L66" s="46">
        <f t="shared" ref="L66" si="358">K66+J66</f>
        <v>17552.939999999999</v>
      </c>
      <c r="M66" s="117"/>
      <c r="N66" s="119">
        <f t="shared" ref="N66" si="359">K66</f>
        <v>16202.71</v>
      </c>
      <c r="O66" s="119">
        <f t="shared" ref="O66" si="360">E66+F66+G66+I66</f>
        <v>9995.5499999999993</v>
      </c>
      <c r="P66" s="119">
        <v>702</v>
      </c>
      <c r="Q66" s="119">
        <f t="shared" ref="Q66" si="361">IF(P66&gt;(O66*0.18),P66,O66*0.18)+N66+J66</f>
        <v>19352.14</v>
      </c>
      <c r="R66" s="119">
        <f t="shared" ref="R66" si="362">N66+O66*0.18</f>
        <v>18001.91</v>
      </c>
      <c r="S66" s="47"/>
    </row>
    <row r="67" spans="1:19" ht="9" customHeight="1" x14ac:dyDescent="0.2">
      <c r="A67" s="511"/>
      <c r="B67" s="511"/>
      <c r="C67" s="48" t="s">
        <v>4</v>
      </c>
      <c r="D67" s="49">
        <v>14</v>
      </c>
      <c r="E67" s="50">
        <v>18281680</v>
      </c>
      <c r="F67" s="50">
        <v>0</v>
      </c>
      <c r="G67" s="50">
        <f t="shared" ref="G67" si="363">G66*1936.27</f>
        <v>1072403</v>
      </c>
      <c r="H67" s="50">
        <v>12018738</v>
      </c>
      <c r="I67" s="50">
        <v>0</v>
      </c>
      <c r="J67" s="51">
        <f t="shared" ref="J67:L67" si="364">J66*1936.27</f>
        <v>2614410</v>
      </c>
      <c r="K67" s="50">
        <f t="shared" si="364"/>
        <v>31372821</v>
      </c>
      <c r="L67" s="52">
        <f t="shared" si="364"/>
        <v>33987231</v>
      </c>
      <c r="M67" s="118"/>
      <c r="N67" s="120">
        <f t="shared" ref="N67:R67" si="365">N66*1936.27</f>
        <v>31372821</v>
      </c>
      <c r="O67" s="120">
        <f t="shared" si="365"/>
        <v>19354084</v>
      </c>
      <c r="P67" s="120">
        <f t="shared" si="365"/>
        <v>1359262</v>
      </c>
      <c r="Q67" s="120">
        <f t="shared" si="365"/>
        <v>37470968</v>
      </c>
      <c r="R67" s="120">
        <f t="shared" si="365"/>
        <v>34856558</v>
      </c>
      <c r="S67" s="47"/>
    </row>
    <row r="68" spans="1:19" ht="12.75" customHeight="1" x14ac:dyDescent="0.2">
      <c r="A68" s="511"/>
      <c r="B68" s="511"/>
      <c r="C68" s="53" t="s">
        <v>3</v>
      </c>
      <c r="D68" s="54">
        <v>15</v>
      </c>
      <c r="E68" s="44">
        <v>10385.15</v>
      </c>
      <c r="F68" s="44">
        <v>0</v>
      </c>
      <c r="G68" s="44">
        <f t="shared" si="161"/>
        <v>553.85</v>
      </c>
      <c r="H68" s="44">
        <v>6207.16</v>
      </c>
      <c r="I68" s="44">
        <v>0</v>
      </c>
      <c r="J68" s="44">
        <f t="shared" ref="J68" si="366">(E68+F68+G68+H68+I68)/12</f>
        <v>1428.85</v>
      </c>
      <c r="K68" s="45">
        <f t="shared" ref="K68" si="367">(E68+F68+G68+H68+I68)</f>
        <v>17146.16</v>
      </c>
      <c r="L68" s="46">
        <f t="shared" ref="L68" si="368">K68+J68</f>
        <v>18575.009999999998</v>
      </c>
      <c r="M68" s="117"/>
      <c r="N68" s="119">
        <f t="shared" ref="N68" si="369">K68</f>
        <v>17146.16</v>
      </c>
      <c r="O68" s="119">
        <f t="shared" ref="O68" si="370">E68+F68+G68+I68</f>
        <v>10939</v>
      </c>
      <c r="P68" s="119">
        <v>702</v>
      </c>
      <c r="Q68" s="119">
        <f t="shared" ref="Q68" si="371">IF(P68&gt;(O68*0.18),P68,O68*0.18)+N68+J68</f>
        <v>20544.03</v>
      </c>
      <c r="R68" s="119">
        <f t="shared" ref="R68" si="372">N68+O68*0.18</f>
        <v>19115.18</v>
      </c>
      <c r="S68" s="47"/>
    </row>
    <row r="69" spans="1:19" ht="9" customHeight="1" x14ac:dyDescent="0.2">
      <c r="A69" s="511"/>
      <c r="B69" s="511"/>
      <c r="C69" s="48" t="s">
        <v>4</v>
      </c>
      <c r="D69" s="49">
        <v>20</v>
      </c>
      <c r="E69" s="50">
        <v>20108454</v>
      </c>
      <c r="F69" s="50">
        <v>0</v>
      </c>
      <c r="G69" s="50">
        <f t="shared" ref="G69" si="373">G68*1936.27</f>
        <v>1072403</v>
      </c>
      <c r="H69" s="50">
        <v>12018738</v>
      </c>
      <c r="I69" s="50">
        <v>0</v>
      </c>
      <c r="J69" s="51">
        <f t="shared" ref="J69:L69" si="374">J68*1936.27</f>
        <v>2766639</v>
      </c>
      <c r="K69" s="50">
        <f t="shared" si="374"/>
        <v>33199595</v>
      </c>
      <c r="L69" s="52">
        <f t="shared" si="374"/>
        <v>35966235</v>
      </c>
      <c r="M69" s="118"/>
      <c r="N69" s="120">
        <f t="shared" ref="N69:R69" si="375">N68*1936.27</f>
        <v>33199595</v>
      </c>
      <c r="O69" s="120">
        <f t="shared" si="375"/>
        <v>21180858</v>
      </c>
      <c r="P69" s="120">
        <f t="shared" si="375"/>
        <v>1359262</v>
      </c>
      <c r="Q69" s="120">
        <f t="shared" si="375"/>
        <v>39778789</v>
      </c>
      <c r="R69" s="120">
        <f t="shared" si="375"/>
        <v>37012150</v>
      </c>
      <c r="S69" s="47"/>
    </row>
    <row r="70" spans="1:19" ht="12.75" customHeight="1" x14ac:dyDescent="0.2">
      <c r="A70" s="511"/>
      <c r="B70" s="511"/>
      <c r="C70" s="53" t="s">
        <v>3</v>
      </c>
      <c r="D70" s="54">
        <v>21</v>
      </c>
      <c r="E70" s="44">
        <v>11313.93</v>
      </c>
      <c r="F70" s="44">
        <v>0</v>
      </c>
      <c r="G70" s="44">
        <f t="shared" si="161"/>
        <v>553.85</v>
      </c>
      <c r="H70" s="44">
        <v>6207.16</v>
      </c>
      <c r="I70" s="44">
        <v>0</v>
      </c>
      <c r="J70" s="44">
        <f t="shared" ref="J70" si="376">(E70+F70+G70+H70+I70)/12</f>
        <v>1506.25</v>
      </c>
      <c r="K70" s="45">
        <f t="shared" ref="K70" si="377">(E70+F70+G70+H70+I70)</f>
        <v>18074.939999999999</v>
      </c>
      <c r="L70" s="46">
        <f t="shared" ref="L70" si="378">K70+J70</f>
        <v>19581.189999999999</v>
      </c>
      <c r="M70" s="117"/>
      <c r="N70" s="119">
        <f t="shared" ref="N70" si="379">K70</f>
        <v>18074.939999999999</v>
      </c>
      <c r="O70" s="119">
        <f t="shared" ref="O70" si="380">E70+F70+G70+I70</f>
        <v>11867.78</v>
      </c>
      <c r="P70" s="119">
        <v>702</v>
      </c>
      <c r="Q70" s="119">
        <f t="shared" ref="Q70" si="381">IF(P70&gt;(O70*0.18),P70,O70*0.18)+N70+J70</f>
        <v>21717.39</v>
      </c>
      <c r="R70" s="119">
        <f t="shared" ref="R70" si="382">N70+O70*0.18</f>
        <v>20211.14</v>
      </c>
      <c r="S70" s="47"/>
    </row>
    <row r="71" spans="1:19" ht="9" customHeight="1" x14ac:dyDescent="0.2">
      <c r="A71" s="511"/>
      <c r="B71" s="511"/>
      <c r="C71" s="48" t="s">
        <v>4</v>
      </c>
      <c r="D71" s="49">
        <v>27</v>
      </c>
      <c r="E71" s="50">
        <v>21906823</v>
      </c>
      <c r="F71" s="50">
        <v>0</v>
      </c>
      <c r="G71" s="50">
        <f t="shared" ref="G71" si="383">G70*1936.27</f>
        <v>1072403</v>
      </c>
      <c r="H71" s="50">
        <v>12018738</v>
      </c>
      <c r="I71" s="50">
        <v>0</v>
      </c>
      <c r="J71" s="51">
        <f t="shared" ref="J71:L71" si="384">J70*1936.27</f>
        <v>2916507</v>
      </c>
      <c r="K71" s="50">
        <f t="shared" si="384"/>
        <v>34997964</v>
      </c>
      <c r="L71" s="52">
        <f t="shared" si="384"/>
        <v>37914471</v>
      </c>
      <c r="M71" s="118"/>
      <c r="N71" s="120">
        <f t="shared" ref="N71:R71" si="385">N70*1936.27</f>
        <v>34997964</v>
      </c>
      <c r="O71" s="120">
        <f t="shared" si="385"/>
        <v>22979226</v>
      </c>
      <c r="P71" s="120">
        <f t="shared" si="385"/>
        <v>1359262</v>
      </c>
      <c r="Q71" s="120">
        <f t="shared" si="385"/>
        <v>42050731</v>
      </c>
      <c r="R71" s="120">
        <f t="shared" si="385"/>
        <v>39134224</v>
      </c>
      <c r="S71" s="47"/>
    </row>
    <row r="72" spans="1:19" ht="12.75" customHeight="1" x14ac:dyDescent="0.2">
      <c r="A72" s="511"/>
      <c r="B72" s="511"/>
      <c r="C72" s="53" t="s">
        <v>3</v>
      </c>
      <c r="D72" s="54">
        <v>28</v>
      </c>
      <c r="E72" s="44">
        <v>12014.7</v>
      </c>
      <c r="F72" s="44">
        <v>0</v>
      </c>
      <c r="G72" s="44">
        <f t="shared" si="161"/>
        <v>553.85</v>
      </c>
      <c r="H72" s="44">
        <v>6207.16</v>
      </c>
      <c r="I72" s="44">
        <v>0</v>
      </c>
      <c r="J72" s="44">
        <f t="shared" ref="J72" si="386">(E72+F72+G72+H72+I72)/12</f>
        <v>1564.64</v>
      </c>
      <c r="K72" s="45">
        <f t="shared" ref="K72" si="387">(E72+F72+G72+H72+I72)</f>
        <v>18775.71</v>
      </c>
      <c r="L72" s="46">
        <f t="shared" ref="L72" si="388">K72+J72</f>
        <v>20340.349999999999</v>
      </c>
      <c r="M72" s="117"/>
      <c r="N72" s="119">
        <f t="shared" ref="N72" si="389">K72</f>
        <v>18775.71</v>
      </c>
      <c r="O72" s="119">
        <f t="shared" ref="O72" si="390">E72+F72+G72+I72</f>
        <v>12568.55</v>
      </c>
      <c r="P72" s="119">
        <v>702</v>
      </c>
      <c r="Q72" s="119">
        <f t="shared" ref="Q72" si="391">IF(P72&gt;(O72*0.18),P72,O72*0.18)+N72+J72</f>
        <v>22602.69</v>
      </c>
      <c r="R72" s="119">
        <f t="shared" ref="R72" si="392">N72+O72*0.18</f>
        <v>21038.05</v>
      </c>
      <c r="S72" s="47"/>
    </row>
    <row r="73" spans="1:19" ht="9" customHeight="1" x14ac:dyDescent="0.2">
      <c r="A73" s="511"/>
      <c r="B73" s="511"/>
      <c r="C73" s="48" t="s">
        <v>4</v>
      </c>
      <c r="D73" s="49">
        <v>34</v>
      </c>
      <c r="E73" s="50">
        <v>23263703</v>
      </c>
      <c r="F73" s="50">
        <v>0</v>
      </c>
      <c r="G73" s="50">
        <f t="shared" ref="G73" si="393">G72*1936.27</f>
        <v>1072403</v>
      </c>
      <c r="H73" s="50">
        <v>12018738</v>
      </c>
      <c r="I73" s="50">
        <v>0</v>
      </c>
      <c r="J73" s="51">
        <f t="shared" ref="J73:L73" si="394">J72*1936.27</f>
        <v>3029565</v>
      </c>
      <c r="K73" s="50">
        <f t="shared" si="394"/>
        <v>36354844</v>
      </c>
      <c r="L73" s="52">
        <f t="shared" si="394"/>
        <v>39384409</v>
      </c>
      <c r="M73" s="118"/>
      <c r="N73" s="120">
        <f t="shared" ref="N73:R73" si="395">N72*1936.27</f>
        <v>36354844</v>
      </c>
      <c r="O73" s="120">
        <f t="shared" si="395"/>
        <v>24336106</v>
      </c>
      <c r="P73" s="120">
        <f t="shared" si="395"/>
        <v>1359262</v>
      </c>
      <c r="Q73" s="120">
        <f t="shared" si="395"/>
        <v>43764911</v>
      </c>
      <c r="R73" s="120">
        <f t="shared" si="395"/>
        <v>40735345</v>
      </c>
      <c r="S73" s="47"/>
    </row>
    <row r="74" spans="1:19" ht="12.75" customHeight="1" x14ac:dyDescent="0.2">
      <c r="A74" s="511"/>
      <c r="B74" s="511"/>
      <c r="C74" s="53" t="s">
        <v>3</v>
      </c>
      <c r="D74" s="54">
        <v>35</v>
      </c>
      <c r="E74" s="44">
        <v>12505.67</v>
      </c>
      <c r="F74" s="44">
        <v>0</v>
      </c>
      <c r="G74" s="44">
        <f t="shared" si="161"/>
        <v>553.85</v>
      </c>
      <c r="H74" s="44">
        <v>6207.16</v>
      </c>
      <c r="I74" s="44">
        <v>0</v>
      </c>
      <c r="J74" s="44">
        <f t="shared" ref="J74" si="396">(E74+F74+G74+H74+I74)/12</f>
        <v>1605.56</v>
      </c>
      <c r="K74" s="45">
        <f t="shared" ref="K74" si="397">(E74+F74+G74+H74+I74)</f>
        <v>19266.68</v>
      </c>
      <c r="L74" s="46">
        <f t="shared" ref="L74" si="398">K74+J74</f>
        <v>20872.240000000002</v>
      </c>
      <c r="M74" s="117"/>
      <c r="N74" s="119">
        <f t="shared" ref="N74" si="399">K74</f>
        <v>19266.68</v>
      </c>
      <c r="O74" s="119">
        <f t="shared" ref="O74" si="400">E74+F74+G74+I74</f>
        <v>13059.52</v>
      </c>
      <c r="P74" s="119">
        <v>702</v>
      </c>
      <c r="Q74" s="119">
        <f t="shared" ref="Q74" si="401">IF(P74&gt;(O74*0.18),P74,O74*0.18)+N74+J74</f>
        <v>23222.95</v>
      </c>
      <c r="R74" s="119">
        <f t="shared" ref="R74" si="402">N74+O74*0.18</f>
        <v>21617.39</v>
      </c>
      <c r="S74" s="47"/>
    </row>
    <row r="75" spans="1:19" ht="9" customHeight="1" x14ac:dyDescent="0.2">
      <c r="A75" s="512"/>
      <c r="B75" s="512"/>
      <c r="C75" s="58" t="s">
        <v>4</v>
      </c>
      <c r="D75" s="59"/>
      <c r="E75" s="61">
        <v>24214354</v>
      </c>
      <c r="F75" s="61">
        <v>0</v>
      </c>
      <c r="G75" s="50">
        <f t="shared" ref="G75" si="403">G74*1936.27</f>
        <v>1072403</v>
      </c>
      <c r="H75" s="50">
        <v>12018738</v>
      </c>
      <c r="I75" s="50">
        <v>0</v>
      </c>
      <c r="J75" s="51">
        <f t="shared" ref="J75:L75" si="404">J74*1936.27</f>
        <v>3108798</v>
      </c>
      <c r="K75" s="50">
        <f t="shared" si="404"/>
        <v>37305494</v>
      </c>
      <c r="L75" s="52">
        <f t="shared" si="404"/>
        <v>40414292</v>
      </c>
      <c r="M75" s="118"/>
      <c r="N75" s="120">
        <f t="shared" ref="N75:R75" si="405">N74*1936.27</f>
        <v>37305494</v>
      </c>
      <c r="O75" s="120">
        <f t="shared" si="405"/>
        <v>25286757</v>
      </c>
      <c r="P75" s="120">
        <f t="shared" si="405"/>
        <v>1359262</v>
      </c>
      <c r="Q75" s="120">
        <f t="shared" si="405"/>
        <v>44965901</v>
      </c>
      <c r="R75" s="120">
        <f t="shared" si="405"/>
        <v>41857104</v>
      </c>
      <c r="S75" s="47"/>
    </row>
    <row r="76" spans="1:19" ht="12.75" customHeight="1" x14ac:dyDescent="0.2">
      <c r="A76" s="492">
        <v>39539</v>
      </c>
      <c r="B76" s="492">
        <v>39629</v>
      </c>
      <c r="C76" s="42" t="s">
        <v>3</v>
      </c>
      <c r="D76" s="43">
        <v>0</v>
      </c>
      <c r="E76" s="44">
        <v>8225.02</v>
      </c>
      <c r="F76" s="44">
        <v>0</v>
      </c>
      <c r="G76" s="44">
        <f t="shared" si="161"/>
        <v>553.85</v>
      </c>
      <c r="H76" s="44">
        <v>6207.16</v>
      </c>
      <c r="I76" s="44">
        <v>0</v>
      </c>
      <c r="J76" s="44">
        <f t="shared" ref="J76" si="406">(E76+F76+G76+H76+I76)/12</f>
        <v>1248.8399999999999</v>
      </c>
      <c r="K76" s="45">
        <f t="shared" ref="K76" si="407">(E76+F76+G76+H76+I76)</f>
        <v>14986.03</v>
      </c>
      <c r="L76" s="46">
        <f t="shared" ref="L76" si="408">K76+J76</f>
        <v>16234.87</v>
      </c>
      <c r="M76" s="117"/>
      <c r="N76" s="119">
        <f t="shared" ref="N76" si="409">K76</f>
        <v>14986.03</v>
      </c>
      <c r="O76" s="119">
        <f t="shared" ref="O76" si="410">E76+F76+G76+I76</f>
        <v>8778.8700000000008</v>
      </c>
      <c r="P76" s="119">
        <v>702</v>
      </c>
      <c r="Q76" s="119">
        <f t="shared" ref="Q76" si="411">IF(P76&gt;(O76*0.18),P76,O76*0.18)+N76+J76</f>
        <v>17815.07</v>
      </c>
      <c r="R76" s="119">
        <f t="shared" ref="R76" si="412">N76+O76*0.18</f>
        <v>16566.23</v>
      </c>
      <c r="S76" s="47"/>
    </row>
    <row r="77" spans="1:19" ht="9" customHeight="1" x14ac:dyDescent="0.2">
      <c r="A77" s="493"/>
      <c r="B77" s="493"/>
      <c r="C77" s="48" t="s">
        <v>4</v>
      </c>
      <c r="D77" s="49">
        <v>2</v>
      </c>
      <c r="E77" s="50">
        <v>15925859</v>
      </c>
      <c r="F77" s="50">
        <v>0</v>
      </c>
      <c r="G77" s="50">
        <f t="shared" ref="G77" si="413">G76*1936.27</f>
        <v>1072403</v>
      </c>
      <c r="H77" s="50">
        <v>12018738</v>
      </c>
      <c r="I77" s="50">
        <v>0</v>
      </c>
      <c r="J77" s="51">
        <f t="shared" ref="J77" si="414">J76*1936.27</f>
        <v>2418091</v>
      </c>
      <c r="K77" s="50">
        <f t="shared" ref="K77" si="415">K76*1936.27</f>
        <v>29017000</v>
      </c>
      <c r="L77" s="52">
        <f t="shared" ref="L77" si="416">L76*1936.27</f>
        <v>31435092</v>
      </c>
      <c r="M77" s="118"/>
      <c r="N77" s="120">
        <f t="shared" ref="N77:O77" si="417">N76*1936.27</f>
        <v>29017000</v>
      </c>
      <c r="O77" s="120">
        <f t="shared" si="417"/>
        <v>16998263</v>
      </c>
      <c r="P77" s="120">
        <f t="shared" ref="P77:R77" si="418">P76*1936.27</f>
        <v>1359262</v>
      </c>
      <c r="Q77" s="120">
        <f t="shared" si="418"/>
        <v>34494786</v>
      </c>
      <c r="R77" s="120">
        <f t="shared" si="418"/>
        <v>32076694</v>
      </c>
      <c r="S77" s="47"/>
    </row>
    <row r="78" spans="1:19" ht="12.75" customHeight="1" x14ac:dyDescent="0.2">
      <c r="A78" s="511">
        <v>39539</v>
      </c>
      <c r="B78" s="511">
        <v>39629</v>
      </c>
      <c r="C78" s="53" t="s">
        <v>3</v>
      </c>
      <c r="D78" s="54">
        <v>3</v>
      </c>
      <c r="E78" s="44">
        <v>8503.9699999999993</v>
      </c>
      <c r="F78" s="44">
        <v>0</v>
      </c>
      <c r="G78" s="44">
        <f t="shared" si="161"/>
        <v>553.85</v>
      </c>
      <c r="H78" s="44">
        <v>6207.16</v>
      </c>
      <c r="I78" s="44">
        <v>0</v>
      </c>
      <c r="J78" s="44">
        <f t="shared" ref="J78" si="419">(E78+F78+G78+H78+I78)/12</f>
        <v>1272.08</v>
      </c>
      <c r="K78" s="45">
        <f t="shared" ref="K78" si="420">(E78+F78+G78+H78+I78)</f>
        <v>15264.98</v>
      </c>
      <c r="L78" s="46">
        <f t="shared" ref="L78" si="421">K78+J78</f>
        <v>16537.060000000001</v>
      </c>
      <c r="M78" s="117"/>
      <c r="N78" s="119">
        <f t="shared" ref="N78" si="422">K78</f>
        <v>15264.98</v>
      </c>
      <c r="O78" s="119">
        <f t="shared" ref="O78" si="423">E78+F78+G78+I78</f>
        <v>9057.82</v>
      </c>
      <c r="P78" s="119">
        <v>702</v>
      </c>
      <c r="Q78" s="119">
        <f t="shared" ref="Q78" si="424">IF(P78&gt;(O78*0.18),P78,O78*0.18)+N78+J78</f>
        <v>18167.47</v>
      </c>
      <c r="R78" s="119">
        <f t="shared" ref="R78" si="425">N78+O78*0.18</f>
        <v>16895.39</v>
      </c>
      <c r="S78" s="47"/>
    </row>
    <row r="79" spans="1:19" ht="9" customHeight="1" x14ac:dyDescent="0.2">
      <c r="A79" s="511"/>
      <c r="B79" s="511"/>
      <c r="C79" s="48" t="s">
        <v>4</v>
      </c>
      <c r="D79" s="49">
        <v>8</v>
      </c>
      <c r="E79" s="50">
        <v>16465982</v>
      </c>
      <c r="F79" s="50">
        <v>0</v>
      </c>
      <c r="G79" s="50">
        <f t="shared" ref="G79" si="426">G78*1936.27</f>
        <v>1072403</v>
      </c>
      <c r="H79" s="50">
        <v>12018738</v>
      </c>
      <c r="I79" s="50">
        <v>0</v>
      </c>
      <c r="J79" s="51">
        <f t="shared" ref="J79" si="427">J78*1936.27</f>
        <v>2463090</v>
      </c>
      <c r="K79" s="50">
        <f t="shared" ref="K79" si="428">K78*1936.27</f>
        <v>29557123</v>
      </c>
      <c r="L79" s="52">
        <f t="shared" ref="L79" si="429">L78*1936.27</f>
        <v>32020213</v>
      </c>
      <c r="M79" s="118"/>
      <c r="N79" s="120">
        <f t="shared" ref="N79:O79" si="430">N78*1936.27</f>
        <v>29557123</v>
      </c>
      <c r="O79" s="120">
        <f t="shared" si="430"/>
        <v>17538385</v>
      </c>
      <c r="P79" s="120">
        <f t="shared" ref="P79:R79" si="431">P78*1936.27</f>
        <v>1359262</v>
      </c>
      <c r="Q79" s="120">
        <f t="shared" si="431"/>
        <v>35177127</v>
      </c>
      <c r="R79" s="120">
        <f t="shared" si="431"/>
        <v>32714037</v>
      </c>
      <c r="S79" s="47"/>
    </row>
    <row r="80" spans="1:19" ht="12.75" customHeight="1" x14ac:dyDescent="0.2">
      <c r="A80" s="511"/>
      <c r="B80" s="511"/>
      <c r="C80" s="53" t="s">
        <v>3</v>
      </c>
      <c r="D80" s="54">
        <v>9</v>
      </c>
      <c r="E80" s="44">
        <v>9514.9</v>
      </c>
      <c r="F80" s="44">
        <v>0</v>
      </c>
      <c r="G80" s="44">
        <f t="shared" si="161"/>
        <v>553.85</v>
      </c>
      <c r="H80" s="44">
        <v>6207.16</v>
      </c>
      <c r="I80" s="44">
        <v>0</v>
      </c>
      <c r="J80" s="44">
        <f t="shared" ref="J80" si="432">(E80+F80+G80+H80+I80)/12</f>
        <v>1356.33</v>
      </c>
      <c r="K80" s="45">
        <f t="shared" ref="K80" si="433">(E80+F80+G80+H80+I80)</f>
        <v>16275.91</v>
      </c>
      <c r="L80" s="46">
        <f t="shared" ref="L80" si="434">K80+J80</f>
        <v>17632.240000000002</v>
      </c>
      <c r="M80" s="117"/>
      <c r="N80" s="119">
        <f t="shared" ref="N80" si="435">K80</f>
        <v>16275.91</v>
      </c>
      <c r="O80" s="119">
        <f t="shared" ref="O80" si="436">E80+F80+G80+I80</f>
        <v>10068.75</v>
      </c>
      <c r="P80" s="119">
        <v>702</v>
      </c>
      <c r="Q80" s="119">
        <f t="shared" ref="Q80" si="437">IF(P80&gt;(O80*0.18),P80,O80*0.18)+N80+J80</f>
        <v>19444.62</v>
      </c>
      <c r="R80" s="119">
        <f t="shared" ref="R80" si="438">N80+O80*0.18</f>
        <v>18088.29</v>
      </c>
      <c r="S80" s="47"/>
    </row>
    <row r="81" spans="1:19" ht="9" customHeight="1" x14ac:dyDescent="0.2">
      <c r="A81" s="511"/>
      <c r="B81" s="511"/>
      <c r="C81" s="48" t="s">
        <v>4</v>
      </c>
      <c r="D81" s="49">
        <v>14</v>
      </c>
      <c r="E81" s="50">
        <v>18423415</v>
      </c>
      <c r="F81" s="50">
        <v>0</v>
      </c>
      <c r="G81" s="50">
        <f t="shared" ref="G81" si="439">G80*1936.27</f>
        <v>1072403</v>
      </c>
      <c r="H81" s="50">
        <v>12018738</v>
      </c>
      <c r="I81" s="50">
        <v>0</v>
      </c>
      <c r="J81" s="51">
        <f t="shared" ref="J81" si="440">J80*1936.27</f>
        <v>2626221</v>
      </c>
      <c r="K81" s="50">
        <f t="shared" ref="K81" si="441">K80*1936.27</f>
        <v>31514556</v>
      </c>
      <c r="L81" s="52">
        <f t="shared" ref="L81" si="442">L80*1936.27</f>
        <v>34140777</v>
      </c>
      <c r="M81" s="118"/>
      <c r="N81" s="120">
        <f t="shared" ref="N81:O81" si="443">N80*1936.27</f>
        <v>31514556</v>
      </c>
      <c r="O81" s="120">
        <f t="shared" si="443"/>
        <v>19495819</v>
      </c>
      <c r="P81" s="120">
        <f t="shared" ref="P81:R81" si="444">P80*1936.27</f>
        <v>1359262</v>
      </c>
      <c r="Q81" s="120">
        <f t="shared" si="444"/>
        <v>37650034</v>
      </c>
      <c r="R81" s="120">
        <f t="shared" si="444"/>
        <v>35023813</v>
      </c>
      <c r="S81" s="47"/>
    </row>
    <row r="82" spans="1:19" ht="12.75" customHeight="1" x14ac:dyDescent="0.2">
      <c r="A82" s="511"/>
      <c r="B82" s="511"/>
      <c r="C82" s="53" t="s">
        <v>3</v>
      </c>
      <c r="D82" s="54">
        <v>15</v>
      </c>
      <c r="E82" s="44">
        <v>10458.35</v>
      </c>
      <c r="F82" s="44">
        <v>0</v>
      </c>
      <c r="G82" s="44">
        <f t="shared" si="161"/>
        <v>553.85</v>
      </c>
      <c r="H82" s="44">
        <v>6207.16</v>
      </c>
      <c r="I82" s="44">
        <v>0</v>
      </c>
      <c r="J82" s="44">
        <f t="shared" ref="J82" si="445">(E82+F82+G82+H82+I82)/12</f>
        <v>1434.95</v>
      </c>
      <c r="K82" s="45">
        <f t="shared" ref="K82" si="446">(E82+F82+G82+H82+I82)</f>
        <v>17219.36</v>
      </c>
      <c r="L82" s="46">
        <f t="shared" ref="L82" si="447">K82+J82</f>
        <v>18654.310000000001</v>
      </c>
      <c r="M82" s="117"/>
      <c r="N82" s="119">
        <f t="shared" ref="N82" si="448">K82</f>
        <v>17219.36</v>
      </c>
      <c r="O82" s="119">
        <f t="shared" ref="O82" si="449">E82+F82+G82+I82</f>
        <v>11012.2</v>
      </c>
      <c r="P82" s="119">
        <v>702</v>
      </c>
      <c r="Q82" s="119">
        <f t="shared" ref="Q82" si="450">IF(P82&gt;(O82*0.18),P82,O82*0.18)+N82+J82</f>
        <v>20636.509999999998</v>
      </c>
      <c r="R82" s="119">
        <f t="shared" ref="R82" si="451">N82+O82*0.18</f>
        <v>19201.560000000001</v>
      </c>
      <c r="S82" s="47"/>
    </row>
    <row r="83" spans="1:19" ht="9" customHeight="1" x14ac:dyDescent="0.2">
      <c r="A83" s="511"/>
      <c r="B83" s="511"/>
      <c r="C83" s="48" t="s">
        <v>4</v>
      </c>
      <c r="D83" s="49">
        <v>20</v>
      </c>
      <c r="E83" s="50">
        <v>20250189</v>
      </c>
      <c r="F83" s="50">
        <v>0</v>
      </c>
      <c r="G83" s="50">
        <f t="shared" ref="G83" si="452">G82*1936.27</f>
        <v>1072403</v>
      </c>
      <c r="H83" s="50">
        <v>12018738</v>
      </c>
      <c r="I83" s="50">
        <v>0</v>
      </c>
      <c r="J83" s="51">
        <f t="shared" ref="J83" si="453">J82*1936.27</f>
        <v>2778451</v>
      </c>
      <c r="K83" s="50">
        <f t="shared" ref="K83" si="454">K82*1936.27</f>
        <v>33341330</v>
      </c>
      <c r="L83" s="52">
        <f t="shared" ref="L83" si="455">L82*1936.27</f>
        <v>36119781</v>
      </c>
      <c r="M83" s="118"/>
      <c r="N83" s="120">
        <f t="shared" ref="N83:O83" si="456">N82*1936.27</f>
        <v>33341330</v>
      </c>
      <c r="O83" s="120">
        <f t="shared" si="456"/>
        <v>21322592</v>
      </c>
      <c r="P83" s="120">
        <f t="shared" ref="P83:R83" si="457">P82*1936.27</f>
        <v>1359262</v>
      </c>
      <c r="Q83" s="120">
        <f t="shared" si="457"/>
        <v>39957855</v>
      </c>
      <c r="R83" s="120">
        <f t="shared" si="457"/>
        <v>37179405</v>
      </c>
      <c r="S83" s="47"/>
    </row>
    <row r="84" spans="1:19" ht="12.75" customHeight="1" x14ac:dyDescent="0.2">
      <c r="A84" s="511"/>
      <c r="B84" s="511"/>
      <c r="C84" s="53" t="s">
        <v>3</v>
      </c>
      <c r="D84" s="54">
        <v>21</v>
      </c>
      <c r="E84" s="44">
        <v>11387.13</v>
      </c>
      <c r="F84" s="44">
        <v>0</v>
      </c>
      <c r="G84" s="44">
        <f t="shared" si="161"/>
        <v>553.85</v>
      </c>
      <c r="H84" s="44">
        <v>6207.16</v>
      </c>
      <c r="I84" s="44">
        <v>0</v>
      </c>
      <c r="J84" s="44">
        <f t="shared" ref="J84" si="458">(E84+F84+G84+H84+I84)/12</f>
        <v>1512.35</v>
      </c>
      <c r="K84" s="45">
        <f t="shared" ref="K84" si="459">(E84+F84+G84+H84+I84)</f>
        <v>18148.14</v>
      </c>
      <c r="L84" s="46">
        <f t="shared" ref="L84" si="460">K84+J84</f>
        <v>19660.490000000002</v>
      </c>
      <c r="M84" s="117"/>
      <c r="N84" s="119">
        <f t="shared" ref="N84" si="461">K84</f>
        <v>18148.14</v>
      </c>
      <c r="O84" s="119">
        <f t="shared" ref="O84" si="462">E84+F84+G84+I84</f>
        <v>11940.98</v>
      </c>
      <c r="P84" s="119">
        <v>702</v>
      </c>
      <c r="Q84" s="119">
        <f t="shared" ref="Q84" si="463">IF(P84&gt;(O84*0.18),P84,O84*0.18)+N84+J84</f>
        <v>21809.87</v>
      </c>
      <c r="R84" s="119">
        <f t="shared" ref="R84" si="464">N84+O84*0.18</f>
        <v>20297.52</v>
      </c>
      <c r="S84" s="47"/>
    </row>
    <row r="85" spans="1:19" ht="9" customHeight="1" x14ac:dyDescent="0.2">
      <c r="A85" s="511"/>
      <c r="B85" s="511"/>
      <c r="C85" s="48" t="s">
        <v>4</v>
      </c>
      <c r="D85" s="49">
        <v>27</v>
      </c>
      <c r="E85" s="50">
        <v>22048558</v>
      </c>
      <c r="F85" s="50">
        <v>0</v>
      </c>
      <c r="G85" s="50">
        <f t="shared" ref="G85" si="465">G84*1936.27</f>
        <v>1072403</v>
      </c>
      <c r="H85" s="50">
        <v>12018738</v>
      </c>
      <c r="I85" s="50">
        <v>0</v>
      </c>
      <c r="J85" s="51">
        <f t="shared" ref="J85" si="466">J84*1936.27</f>
        <v>2928318</v>
      </c>
      <c r="K85" s="50">
        <f t="shared" ref="K85" si="467">K84*1936.27</f>
        <v>35139699</v>
      </c>
      <c r="L85" s="52">
        <f t="shared" ref="L85" si="468">L84*1936.27</f>
        <v>38068017</v>
      </c>
      <c r="M85" s="118"/>
      <c r="N85" s="120">
        <f t="shared" ref="N85:O85" si="469">N84*1936.27</f>
        <v>35139699</v>
      </c>
      <c r="O85" s="120">
        <f t="shared" si="469"/>
        <v>23120961</v>
      </c>
      <c r="P85" s="120">
        <f t="shared" ref="P85:R85" si="470">P84*1936.27</f>
        <v>1359262</v>
      </c>
      <c r="Q85" s="120">
        <f t="shared" si="470"/>
        <v>42229797</v>
      </c>
      <c r="R85" s="120">
        <f t="shared" si="470"/>
        <v>39301479</v>
      </c>
      <c r="S85" s="47"/>
    </row>
    <row r="86" spans="1:19" ht="12.75" customHeight="1" x14ac:dyDescent="0.2">
      <c r="A86" s="511"/>
      <c r="B86" s="511"/>
      <c r="C86" s="53" t="s">
        <v>3</v>
      </c>
      <c r="D86" s="54">
        <v>28</v>
      </c>
      <c r="E86" s="44">
        <v>12087.9</v>
      </c>
      <c r="F86" s="44">
        <v>0</v>
      </c>
      <c r="G86" s="44">
        <f t="shared" si="161"/>
        <v>553.85</v>
      </c>
      <c r="H86" s="44">
        <v>6207.16</v>
      </c>
      <c r="I86" s="44">
        <v>0</v>
      </c>
      <c r="J86" s="44">
        <f t="shared" ref="J86" si="471">(E86+F86+G86+H86+I86)/12</f>
        <v>1570.74</v>
      </c>
      <c r="K86" s="45">
        <f t="shared" ref="K86" si="472">(E86+F86+G86+H86+I86)</f>
        <v>18848.91</v>
      </c>
      <c r="L86" s="46">
        <f t="shared" ref="L86" si="473">K86+J86</f>
        <v>20419.650000000001</v>
      </c>
      <c r="M86" s="117"/>
      <c r="N86" s="119">
        <f t="shared" ref="N86" si="474">K86</f>
        <v>18848.91</v>
      </c>
      <c r="O86" s="119">
        <f t="shared" ref="O86" si="475">E86+F86+G86+I86</f>
        <v>12641.75</v>
      </c>
      <c r="P86" s="119">
        <v>702</v>
      </c>
      <c r="Q86" s="119">
        <f t="shared" ref="Q86" si="476">IF(P86&gt;(O86*0.18),P86,O86*0.18)+N86+J86</f>
        <v>22695.17</v>
      </c>
      <c r="R86" s="119">
        <f t="shared" ref="R86" si="477">N86+O86*0.18</f>
        <v>21124.43</v>
      </c>
      <c r="S86" s="47"/>
    </row>
    <row r="87" spans="1:19" ht="9" customHeight="1" x14ac:dyDescent="0.2">
      <c r="A87" s="511"/>
      <c r="B87" s="511"/>
      <c r="C87" s="48" t="s">
        <v>4</v>
      </c>
      <c r="D87" s="49">
        <v>34</v>
      </c>
      <c r="E87" s="50">
        <v>23405438</v>
      </c>
      <c r="F87" s="50">
        <v>0</v>
      </c>
      <c r="G87" s="50">
        <f t="shared" ref="G87" si="478">G86*1936.27</f>
        <v>1072403</v>
      </c>
      <c r="H87" s="50">
        <v>12018738</v>
      </c>
      <c r="I87" s="50">
        <v>0</v>
      </c>
      <c r="J87" s="51">
        <f t="shared" ref="J87" si="479">J86*1936.27</f>
        <v>3041377</v>
      </c>
      <c r="K87" s="50">
        <f t="shared" ref="K87" si="480">K86*1936.27</f>
        <v>36496579</v>
      </c>
      <c r="L87" s="52">
        <f t="shared" ref="L87" si="481">L86*1936.27</f>
        <v>39537956</v>
      </c>
      <c r="M87" s="118"/>
      <c r="N87" s="120">
        <f t="shared" ref="N87:O87" si="482">N86*1936.27</f>
        <v>36496579</v>
      </c>
      <c r="O87" s="120">
        <f t="shared" si="482"/>
        <v>24477841</v>
      </c>
      <c r="P87" s="120">
        <f t="shared" ref="P87:R87" si="483">P86*1936.27</f>
        <v>1359262</v>
      </c>
      <c r="Q87" s="120">
        <f t="shared" si="483"/>
        <v>43943977</v>
      </c>
      <c r="R87" s="120">
        <f t="shared" si="483"/>
        <v>40902600</v>
      </c>
      <c r="S87" s="47"/>
    </row>
    <row r="88" spans="1:19" ht="12.75" customHeight="1" x14ac:dyDescent="0.2">
      <c r="A88" s="511"/>
      <c r="B88" s="511"/>
      <c r="C88" s="53" t="s">
        <v>3</v>
      </c>
      <c r="D88" s="54">
        <v>35</v>
      </c>
      <c r="E88" s="44">
        <v>12578.87</v>
      </c>
      <c r="F88" s="44">
        <v>0</v>
      </c>
      <c r="G88" s="44">
        <f t="shared" si="161"/>
        <v>553.85</v>
      </c>
      <c r="H88" s="44">
        <v>6207.16</v>
      </c>
      <c r="I88" s="44">
        <v>0</v>
      </c>
      <c r="J88" s="44">
        <f t="shared" ref="J88" si="484">(E88+F88+G88+H88+I88)/12</f>
        <v>1611.66</v>
      </c>
      <c r="K88" s="45">
        <f t="shared" ref="K88" si="485">(E88+F88+G88+H88+I88)</f>
        <v>19339.88</v>
      </c>
      <c r="L88" s="46">
        <f t="shared" ref="L88" si="486">K88+J88</f>
        <v>20951.54</v>
      </c>
      <c r="M88" s="117"/>
      <c r="N88" s="119">
        <f t="shared" ref="N88" si="487">K88</f>
        <v>19339.88</v>
      </c>
      <c r="O88" s="119">
        <f t="shared" ref="O88" si="488">E88+F88+G88+I88</f>
        <v>13132.72</v>
      </c>
      <c r="P88" s="119">
        <v>702</v>
      </c>
      <c r="Q88" s="119">
        <f t="shared" ref="Q88" si="489">IF(P88&gt;(O88*0.18),P88,O88*0.18)+N88+J88</f>
        <v>23315.43</v>
      </c>
      <c r="R88" s="119">
        <f t="shared" ref="R88" si="490">N88+O88*0.18</f>
        <v>21703.77</v>
      </c>
      <c r="S88" s="47"/>
    </row>
    <row r="89" spans="1:19" ht="9" customHeight="1" x14ac:dyDescent="0.2">
      <c r="A89" s="512"/>
      <c r="B89" s="512"/>
      <c r="C89" s="58" t="s">
        <v>4</v>
      </c>
      <c r="D89" s="59"/>
      <c r="E89" s="50">
        <v>24356089</v>
      </c>
      <c r="F89" s="50">
        <v>0</v>
      </c>
      <c r="G89" s="50">
        <f t="shared" ref="G89" si="491">G88*1936.27</f>
        <v>1072403</v>
      </c>
      <c r="H89" s="50">
        <v>12018738</v>
      </c>
      <c r="I89" s="50">
        <v>0</v>
      </c>
      <c r="J89" s="51">
        <f t="shared" ref="J89" si="492">J88*1936.27</f>
        <v>3120609</v>
      </c>
      <c r="K89" s="50">
        <f t="shared" ref="K89" si="493">K88*1936.27</f>
        <v>37447229</v>
      </c>
      <c r="L89" s="52">
        <f t="shared" ref="L89" si="494">L88*1936.27</f>
        <v>40567838</v>
      </c>
      <c r="M89" s="118"/>
      <c r="N89" s="120">
        <f t="shared" ref="N89:O89" si="495">N88*1936.27</f>
        <v>37447229</v>
      </c>
      <c r="O89" s="120">
        <f t="shared" si="495"/>
        <v>25428492</v>
      </c>
      <c r="P89" s="120">
        <f t="shared" ref="P89:R89" si="496">P88*1936.27</f>
        <v>1359262</v>
      </c>
      <c r="Q89" s="120">
        <f t="shared" si="496"/>
        <v>45144968</v>
      </c>
      <c r="R89" s="120">
        <f t="shared" si="496"/>
        <v>42024359</v>
      </c>
      <c r="S89" s="47"/>
    </row>
    <row r="90" spans="1:19" ht="12.75" customHeight="1" x14ac:dyDescent="0.2">
      <c r="A90" s="492">
        <v>39630</v>
      </c>
      <c r="B90" s="492">
        <v>39813</v>
      </c>
      <c r="C90" s="42" t="s">
        <v>3</v>
      </c>
      <c r="D90" s="43">
        <v>0</v>
      </c>
      <c r="E90" s="44">
        <v>8273.86</v>
      </c>
      <c r="F90" s="44">
        <v>0</v>
      </c>
      <c r="G90" s="44">
        <f t="shared" si="161"/>
        <v>553.85</v>
      </c>
      <c r="H90" s="44">
        <v>6207.16</v>
      </c>
      <c r="I90" s="44">
        <v>0</v>
      </c>
      <c r="J90" s="44">
        <f t="shared" ref="J90" si="497">(E90+F90+G90+H90+I90)/12</f>
        <v>1252.9100000000001</v>
      </c>
      <c r="K90" s="45">
        <f t="shared" ref="K90" si="498">(E90+F90+G90+H90+I90)</f>
        <v>15034.87</v>
      </c>
      <c r="L90" s="46">
        <f t="shared" ref="L90" si="499">K90+J90</f>
        <v>16287.78</v>
      </c>
      <c r="M90" s="117"/>
      <c r="N90" s="119">
        <f t="shared" ref="N90" si="500">K90</f>
        <v>15034.87</v>
      </c>
      <c r="O90" s="119">
        <f t="shared" ref="O90" si="501">E90+F90+G90+I90</f>
        <v>8827.7099999999991</v>
      </c>
      <c r="P90" s="119">
        <v>702</v>
      </c>
      <c r="Q90" s="119">
        <f t="shared" ref="Q90" si="502">IF(P90&gt;(O90*0.18),P90,O90*0.18)+N90+J90</f>
        <v>17876.77</v>
      </c>
      <c r="R90" s="119">
        <f t="shared" ref="R90" si="503">N90+O90*0.18</f>
        <v>16623.86</v>
      </c>
      <c r="S90" s="47"/>
    </row>
    <row r="91" spans="1:19" ht="9" customHeight="1" x14ac:dyDescent="0.2">
      <c r="A91" s="493"/>
      <c r="B91" s="493"/>
      <c r="C91" s="48" t="s">
        <v>4</v>
      </c>
      <c r="D91" s="49">
        <v>2</v>
      </c>
      <c r="E91" s="50">
        <v>16020427</v>
      </c>
      <c r="F91" s="50">
        <v>0</v>
      </c>
      <c r="G91" s="50">
        <f t="shared" ref="G91" si="504">G90*1936.27</f>
        <v>1072403</v>
      </c>
      <c r="H91" s="50">
        <v>12018738</v>
      </c>
      <c r="I91" s="50">
        <v>0</v>
      </c>
      <c r="J91" s="51">
        <f t="shared" ref="J91" si="505">J90*1936.27</f>
        <v>2425972</v>
      </c>
      <c r="K91" s="50">
        <f t="shared" ref="K91" si="506">K90*1936.27</f>
        <v>29111568</v>
      </c>
      <c r="L91" s="52">
        <f t="shared" ref="L91" si="507">L90*1936.27</f>
        <v>31537540</v>
      </c>
      <c r="M91" s="118"/>
      <c r="N91" s="120">
        <f t="shared" ref="N91:O91" si="508">N90*1936.27</f>
        <v>29111568</v>
      </c>
      <c r="O91" s="120">
        <f t="shared" si="508"/>
        <v>17092830</v>
      </c>
      <c r="P91" s="120">
        <f t="shared" ref="P91:R91" si="509">P90*1936.27</f>
        <v>1359262</v>
      </c>
      <c r="Q91" s="120">
        <f t="shared" si="509"/>
        <v>34614253</v>
      </c>
      <c r="R91" s="120">
        <f t="shared" si="509"/>
        <v>32188281</v>
      </c>
      <c r="S91" s="47"/>
    </row>
    <row r="92" spans="1:19" ht="12.75" customHeight="1" x14ac:dyDescent="0.2">
      <c r="A92" s="511">
        <v>39630</v>
      </c>
      <c r="B92" s="511">
        <v>39813</v>
      </c>
      <c r="C92" s="53" t="s">
        <v>3</v>
      </c>
      <c r="D92" s="54">
        <v>3</v>
      </c>
      <c r="E92" s="44">
        <v>8552.81</v>
      </c>
      <c r="F92" s="44">
        <v>0</v>
      </c>
      <c r="G92" s="44">
        <f t="shared" si="161"/>
        <v>553.85</v>
      </c>
      <c r="H92" s="44">
        <v>6207.16</v>
      </c>
      <c r="I92" s="44">
        <v>0</v>
      </c>
      <c r="J92" s="44">
        <f t="shared" ref="J92" si="510">(E92+F92+G92+H92+I92)/12</f>
        <v>1276.1500000000001</v>
      </c>
      <c r="K92" s="45">
        <f t="shared" ref="K92" si="511">(E92+F92+G92+H92+I92)</f>
        <v>15313.82</v>
      </c>
      <c r="L92" s="46">
        <f t="shared" ref="L92" si="512">K92+J92</f>
        <v>16589.97</v>
      </c>
      <c r="M92" s="117"/>
      <c r="N92" s="119">
        <f t="shared" ref="N92" si="513">K92</f>
        <v>15313.82</v>
      </c>
      <c r="O92" s="119">
        <f t="shared" ref="O92" si="514">E92+F92+G92+I92</f>
        <v>9106.66</v>
      </c>
      <c r="P92" s="119">
        <v>702</v>
      </c>
      <c r="Q92" s="119">
        <f t="shared" ref="Q92" si="515">IF(P92&gt;(O92*0.18),P92,O92*0.18)+N92+J92</f>
        <v>18229.169999999998</v>
      </c>
      <c r="R92" s="119">
        <f t="shared" ref="R92" si="516">N92+O92*0.18</f>
        <v>16953.02</v>
      </c>
      <c r="S92" s="47"/>
    </row>
    <row r="93" spans="1:19" ht="9" customHeight="1" x14ac:dyDescent="0.2">
      <c r="A93" s="511"/>
      <c r="B93" s="511"/>
      <c r="C93" s="48" t="s">
        <v>4</v>
      </c>
      <c r="D93" s="49">
        <v>8</v>
      </c>
      <c r="E93" s="50">
        <v>16560549</v>
      </c>
      <c r="F93" s="50">
        <v>0</v>
      </c>
      <c r="G93" s="50">
        <f t="shared" ref="G93" si="517">G92*1936.27</f>
        <v>1072403</v>
      </c>
      <c r="H93" s="50">
        <v>12018738</v>
      </c>
      <c r="I93" s="50">
        <v>0</v>
      </c>
      <c r="J93" s="51">
        <f t="shared" ref="J93" si="518">J92*1936.27</f>
        <v>2470971</v>
      </c>
      <c r="K93" s="50">
        <f t="shared" ref="K93" si="519">K92*1936.27</f>
        <v>29651690</v>
      </c>
      <c r="L93" s="52">
        <f t="shared" ref="L93" si="520">L92*1936.27</f>
        <v>32122661</v>
      </c>
      <c r="M93" s="118"/>
      <c r="N93" s="120">
        <f t="shared" ref="N93:O93" si="521">N92*1936.27</f>
        <v>29651690</v>
      </c>
      <c r="O93" s="120">
        <f t="shared" si="521"/>
        <v>17632953</v>
      </c>
      <c r="P93" s="120">
        <f t="shared" ref="P93:R93" si="522">P92*1936.27</f>
        <v>1359262</v>
      </c>
      <c r="Q93" s="120">
        <f t="shared" si="522"/>
        <v>35296595</v>
      </c>
      <c r="R93" s="120">
        <f t="shared" si="522"/>
        <v>32825624</v>
      </c>
      <c r="S93" s="47"/>
    </row>
    <row r="94" spans="1:19" ht="12.75" customHeight="1" x14ac:dyDescent="0.2">
      <c r="A94" s="511"/>
      <c r="B94" s="511"/>
      <c r="C94" s="53" t="s">
        <v>3</v>
      </c>
      <c r="D94" s="54">
        <v>9</v>
      </c>
      <c r="E94" s="44">
        <v>9563.74</v>
      </c>
      <c r="F94" s="44">
        <v>0</v>
      </c>
      <c r="G94" s="44">
        <f t="shared" si="161"/>
        <v>553.85</v>
      </c>
      <c r="H94" s="44">
        <v>6207.16</v>
      </c>
      <c r="I94" s="44">
        <v>0</v>
      </c>
      <c r="J94" s="44">
        <f t="shared" ref="J94" si="523">(E94+F94+G94+H94+I94)/12</f>
        <v>1360.4</v>
      </c>
      <c r="K94" s="45">
        <f t="shared" ref="K94" si="524">(E94+F94+G94+H94+I94)</f>
        <v>16324.75</v>
      </c>
      <c r="L94" s="46">
        <f t="shared" ref="L94" si="525">K94+J94</f>
        <v>17685.150000000001</v>
      </c>
      <c r="M94" s="117"/>
      <c r="N94" s="119">
        <f t="shared" ref="N94" si="526">K94</f>
        <v>16324.75</v>
      </c>
      <c r="O94" s="119">
        <f t="shared" ref="O94" si="527">E94+F94+G94+I94</f>
        <v>10117.59</v>
      </c>
      <c r="P94" s="119">
        <v>702</v>
      </c>
      <c r="Q94" s="119">
        <f t="shared" ref="Q94" si="528">IF(P94&gt;(O94*0.18),P94,O94*0.18)+N94+J94</f>
        <v>19506.32</v>
      </c>
      <c r="R94" s="119">
        <f t="shared" ref="R94" si="529">N94+O94*0.18</f>
        <v>18145.919999999998</v>
      </c>
      <c r="S94" s="47"/>
    </row>
    <row r="95" spans="1:19" ht="9" customHeight="1" x14ac:dyDescent="0.2">
      <c r="A95" s="511"/>
      <c r="B95" s="511"/>
      <c r="C95" s="48" t="s">
        <v>4</v>
      </c>
      <c r="D95" s="49">
        <v>14</v>
      </c>
      <c r="E95" s="50">
        <v>18517983</v>
      </c>
      <c r="F95" s="50">
        <v>0</v>
      </c>
      <c r="G95" s="50">
        <f t="shared" ref="G95" si="530">G94*1936.27</f>
        <v>1072403</v>
      </c>
      <c r="H95" s="50">
        <v>12018738</v>
      </c>
      <c r="I95" s="50">
        <v>0</v>
      </c>
      <c r="J95" s="51">
        <f t="shared" ref="J95" si="531">J94*1936.27</f>
        <v>2634102</v>
      </c>
      <c r="K95" s="50">
        <f t="shared" ref="K95" si="532">K94*1936.27</f>
        <v>31609124</v>
      </c>
      <c r="L95" s="52">
        <f t="shared" ref="L95" si="533">L94*1936.27</f>
        <v>34243225</v>
      </c>
      <c r="M95" s="118"/>
      <c r="N95" s="120">
        <f t="shared" ref="N95:O95" si="534">N94*1936.27</f>
        <v>31609124</v>
      </c>
      <c r="O95" s="120">
        <f t="shared" si="534"/>
        <v>19590386</v>
      </c>
      <c r="P95" s="120">
        <f t="shared" ref="P95:R95" si="535">P94*1936.27</f>
        <v>1359262</v>
      </c>
      <c r="Q95" s="120">
        <f t="shared" si="535"/>
        <v>37769502</v>
      </c>
      <c r="R95" s="120">
        <f t="shared" si="535"/>
        <v>35135401</v>
      </c>
      <c r="S95" s="47"/>
    </row>
    <row r="96" spans="1:19" ht="12.75" customHeight="1" x14ac:dyDescent="0.2">
      <c r="A96" s="511"/>
      <c r="B96" s="511"/>
      <c r="C96" s="53" t="s">
        <v>3</v>
      </c>
      <c r="D96" s="54">
        <v>15</v>
      </c>
      <c r="E96" s="44">
        <v>10507.19</v>
      </c>
      <c r="F96" s="44">
        <v>0</v>
      </c>
      <c r="G96" s="44">
        <f t="shared" si="161"/>
        <v>553.85</v>
      </c>
      <c r="H96" s="44">
        <v>6207.16</v>
      </c>
      <c r="I96" s="44">
        <v>0</v>
      </c>
      <c r="J96" s="44">
        <f t="shared" ref="J96" si="536">(E96+F96+G96+H96+I96)/12</f>
        <v>1439.02</v>
      </c>
      <c r="K96" s="45">
        <f t="shared" ref="K96" si="537">(E96+F96+G96+H96+I96)</f>
        <v>17268.2</v>
      </c>
      <c r="L96" s="46">
        <f t="shared" ref="L96" si="538">K96+J96</f>
        <v>18707.22</v>
      </c>
      <c r="M96" s="117"/>
      <c r="N96" s="119">
        <f t="shared" ref="N96" si="539">K96</f>
        <v>17268.2</v>
      </c>
      <c r="O96" s="119">
        <f t="shared" ref="O96" si="540">E96+F96+G96+I96</f>
        <v>11061.04</v>
      </c>
      <c r="P96" s="119">
        <v>702</v>
      </c>
      <c r="Q96" s="119">
        <f t="shared" ref="Q96" si="541">IF(P96&gt;(O96*0.18),P96,O96*0.18)+N96+J96</f>
        <v>20698.21</v>
      </c>
      <c r="R96" s="119">
        <f t="shared" ref="R96" si="542">N96+O96*0.18</f>
        <v>19259.189999999999</v>
      </c>
      <c r="S96" s="47"/>
    </row>
    <row r="97" spans="1:19" ht="9" customHeight="1" x14ac:dyDescent="0.2">
      <c r="A97" s="511"/>
      <c r="B97" s="511"/>
      <c r="C97" s="48" t="s">
        <v>4</v>
      </c>
      <c r="D97" s="49">
        <v>20</v>
      </c>
      <c r="E97" s="50">
        <v>20344757</v>
      </c>
      <c r="F97" s="50">
        <v>0</v>
      </c>
      <c r="G97" s="50">
        <f t="shared" ref="G97" si="543">G96*1936.27</f>
        <v>1072403</v>
      </c>
      <c r="H97" s="50">
        <v>12018738</v>
      </c>
      <c r="I97" s="50">
        <v>0</v>
      </c>
      <c r="J97" s="51">
        <f t="shared" ref="J97" si="544">J96*1936.27</f>
        <v>2786331</v>
      </c>
      <c r="K97" s="50">
        <f t="shared" ref="K97" si="545">K96*1936.27</f>
        <v>33435898</v>
      </c>
      <c r="L97" s="52">
        <f t="shared" ref="L97" si="546">L96*1936.27</f>
        <v>36222229</v>
      </c>
      <c r="M97" s="118"/>
      <c r="N97" s="120">
        <f t="shared" ref="N97:O97" si="547">N96*1936.27</f>
        <v>33435898</v>
      </c>
      <c r="O97" s="120">
        <f t="shared" si="547"/>
        <v>21417160</v>
      </c>
      <c r="P97" s="120">
        <f t="shared" ref="P97:R97" si="548">P96*1936.27</f>
        <v>1359262</v>
      </c>
      <c r="Q97" s="120">
        <f t="shared" si="548"/>
        <v>40077323</v>
      </c>
      <c r="R97" s="120">
        <f t="shared" si="548"/>
        <v>37290992</v>
      </c>
      <c r="S97" s="47"/>
    </row>
    <row r="98" spans="1:19" ht="12.75" customHeight="1" x14ac:dyDescent="0.2">
      <c r="A98" s="511"/>
      <c r="B98" s="511"/>
      <c r="C98" s="53" t="s">
        <v>3</v>
      </c>
      <c r="D98" s="54">
        <v>21</v>
      </c>
      <c r="E98" s="44">
        <v>11435.97</v>
      </c>
      <c r="F98" s="44">
        <v>0</v>
      </c>
      <c r="G98" s="44">
        <f t="shared" si="161"/>
        <v>553.85</v>
      </c>
      <c r="H98" s="44">
        <v>6207.16</v>
      </c>
      <c r="I98" s="44">
        <v>0</v>
      </c>
      <c r="J98" s="44">
        <f t="shared" ref="J98" si="549">(E98+F98+G98+H98+I98)/12</f>
        <v>1516.42</v>
      </c>
      <c r="K98" s="45">
        <f t="shared" ref="K98" si="550">(E98+F98+G98+H98+I98)</f>
        <v>18196.98</v>
      </c>
      <c r="L98" s="46">
        <f t="shared" ref="L98" si="551">K98+J98</f>
        <v>19713.400000000001</v>
      </c>
      <c r="M98" s="117"/>
      <c r="N98" s="119">
        <f t="shared" ref="N98" si="552">K98</f>
        <v>18196.98</v>
      </c>
      <c r="O98" s="119">
        <f t="shared" ref="O98" si="553">E98+F98+G98+I98</f>
        <v>11989.82</v>
      </c>
      <c r="P98" s="119">
        <v>702</v>
      </c>
      <c r="Q98" s="119">
        <f t="shared" ref="Q98" si="554">IF(P98&gt;(O98*0.18),P98,O98*0.18)+N98+J98</f>
        <v>21871.57</v>
      </c>
      <c r="R98" s="119">
        <f t="shared" ref="R98" si="555">N98+O98*0.18</f>
        <v>20355.150000000001</v>
      </c>
      <c r="S98" s="47"/>
    </row>
    <row r="99" spans="1:19" ht="9" customHeight="1" x14ac:dyDescent="0.2">
      <c r="A99" s="511"/>
      <c r="B99" s="511"/>
      <c r="C99" s="48" t="s">
        <v>4</v>
      </c>
      <c r="D99" s="49">
        <v>27</v>
      </c>
      <c r="E99" s="50">
        <v>22143126</v>
      </c>
      <c r="F99" s="50">
        <v>0</v>
      </c>
      <c r="G99" s="50">
        <f t="shared" ref="G99" si="556">G98*1936.27</f>
        <v>1072403</v>
      </c>
      <c r="H99" s="50">
        <v>12018738</v>
      </c>
      <c r="I99" s="50">
        <v>0</v>
      </c>
      <c r="J99" s="51">
        <f t="shared" ref="J99" si="557">J98*1936.27</f>
        <v>2936199</v>
      </c>
      <c r="K99" s="50">
        <f t="shared" ref="K99" si="558">K98*1936.27</f>
        <v>35234266</v>
      </c>
      <c r="L99" s="52">
        <f t="shared" ref="L99" si="559">L98*1936.27</f>
        <v>38170465</v>
      </c>
      <c r="M99" s="118"/>
      <c r="N99" s="120">
        <f t="shared" ref="N99:O99" si="560">N98*1936.27</f>
        <v>35234266</v>
      </c>
      <c r="O99" s="120">
        <f t="shared" si="560"/>
        <v>23215529</v>
      </c>
      <c r="P99" s="120">
        <f t="shared" ref="P99:R99" si="561">P98*1936.27</f>
        <v>1359262</v>
      </c>
      <c r="Q99" s="120">
        <f t="shared" si="561"/>
        <v>42349265</v>
      </c>
      <c r="R99" s="120">
        <f t="shared" si="561"/>
        <v>39413066</v>
      </c>
      <c r="S99" s="47"/>
    </row>
    <row r="100" spans="1:19" ht="12.75" customHeight="1" x14ac:dyDescent="0.2">
      <c r="A100" s="511"/>
      <c r="B100" s="511"/>
      <c r="C100" s="53" t="s">
        <v>3</v>
      </c>
      <c r="D100" s="54">
        <v>28</v>
      </c>
      <c r="E100" s="44">
        <v>12136.74</v>
      </c>
      <c r="F100" s="44">
        <v>0</v>
      </c>
      <c r="G100" s="44">
        <f t="shared" si="161"/>
        <v>553.85</v>
      </c>
      <c r="H100" s="44">
        <v>6207.16</v>
      </c>
      <c r="I100" s="44">
        <v>0</v>
      </c>
      <c r="J100" s="44">
        <f t="shared" ref="J100" si="562">(E100+F100+G100+H100+I100)/12</f>
        <v>1574.81</v>
      </c>
      <c r="K100" s="45">
        <f t="shared" ref="K100" si="563">(E100+F100+G100+H100+I100)</f>
        <v>18897.75</v>
      </c>
      <c r="L100" s="46">
        <f t="shared" ref="L100" si="564">K100+J100</f>
        <v>20472.560000000001</v>
      </c>
      <c r="M100" s="117"/>
      <c r="N100" s="119">
        <f t="shared" ref="N100" si="565">K100</f>
        <v>18897.75</v>
      </c>
      <c r="O100" s="119">
        <f t="shared" ref="O100" si="566">E100+F100+G100+I100</f>
        <v>12690.59</v>
      </c>
      <c r="P100" s="119">
        <v>702</v>
      </c>
      <c r="Q100" s="119">
        <f t="shared" ref="Q100" si="567">IF(P100&gt;(O100*0.18),P100,O100*0.18)+N100+J100</f>
        <v>22756.87</v>
      </c>
      <c r="R100" s="119">
        <f t="shared" ref="R100" si="568">N100+O100*0.18</f>
        <v>21182.06</v>
      </c>
      <c r="S100" s="47"/>
    </row>
    <row r="101" spans="1:19" ht="9" customHeight="1" x14ac:dyDescent="0.2">
      <c r="A101" s="511"/>
      <c r="B101" s="511"/>
      <c r="C101" s="48" t="s">
        <v>4</v>
      </c>
      <c r="D101" s="49">
        <v>34</v>
      </c>
      <c r="E101" s="50">
        <v>23500006</v>
      </c>
      <c r="F101" s="50">
        <v>0</v>
      </c>
      <c r="G101" s="50">
        <f t="shared" ref="G101" si="569">G100*1936.27</f>
        <v>1072403</v>
      </c>
      <c r="H101" s="50">
        <v>12018738</v>
      </c>
      <c r="I101" s="50">
        <v>0</v>
      </c>
      <c r="J101" s="51">
        <f t="shared" ref="J101" si="570">J100*1936.27</f>
        <v>3049257</v>
      </c>
      <c r="K101" s="50">
        <f t="shared" ref="K101" si="571">K100*1936.27</f>
        <v>36591146</v>
      </c>
      <c r="L101" s="52">
        <f t="shared" ref="L101" si="572">L100*1936.27</f>
        <v>39640404</v>
      </c>
      <c r="M101" s="118"/>
      <c r="N101" s="120">
        <f t="shared" ref="N101:O101" si="573">N100*1936.27</f>
        <v>36591146</v>
      </c>
      <c r="O101" s="120">
        <f t="shared" si="573"/>
        <v>24572409</v>
      </c>
      <c r="P101" s="120">
        <f t="shared" ref="P101:R101" si="574">P100*1936.27</f>
        <v>1359262</v>
      </c>
      <c r="Q101" s="120">
        <f t="shared" si="574"/>
        <v>44063445</v>
      </c>
      <c r="R101" s="120">
        <f t="shared" si="574"/>
        <v>41014187</v>
      </c>
      <c r="S101" s="47"/>
    </row>
    <row r="102" spans="1:19" ht="12.75" customHeight="1" x14ac:dyDescent="0.2">
      <c r="A102" s="511"/>
      <c r="B102" s="511"/>
      <c r="C102" s="53" t="s">
        <v>3</v>
      </c>
      <c r="D102" s="54">
        <v>35</v>
      </c>
      <c r="E102" s="44">
        <v>12627.71</v>
      </c>
      <c r="F102" s="44">
        <v>0</v>
      </c>
      <c r="G102" s="44">
        <f t="shared" si="161"/>
        <v>553.85</v>
      </c>
      <c r="H102" s="44">
        <v>6207.16</v>
      </c>
      <c r="I102" s="44">
        <v>0</v>
      </c>
      <c r="J102" s="44">
        <f t="shared" ref="J102" si="575">(E102+F102+G102+H102+I102)/12</f>
        <v>1615.73</v>
      </c>
      <c r="K102" s="45">
        <f t="shared" ref="K102" si="576">(E102+F102+G102+H102+I102)</f>
        <v>19388.72</v>
      </c>
      <c r="L102" s="46">
        <f t="shared" ref="L102" si="577">K102+J102</f>
        <v>21004.45</v>
      </c>
      <c r="M102" s="117"/>
      <c r="N102" s="119">
        <f t="shared" ref="N102" si="578">K102</f>
        <v>19388.72</v>
      </c>
      <c r="O102" s="119">
        <f t="shared" ref="O102" si="579">E102+F102+G102+I102</f>
        <v>13181.56</v>
      </c>
      <c r="P102" s="119">
        <v>702</v>
      </c>
      <c r="Q102" s="119">
        <f t="shared" ref="Q102" si="580">IF(P102&gt;(O102*0.18),P102,O102*0.18)+N102+J102</f>
        <v>23377.13</v>
      </c>
      <c r="R102" s="119">
        <f t="shared" ref="R102" si="581">N102+O102*0.18</f>
        <v>21761.4</v>
      </c>
      <c r="S102" s="47"/>
    </row>
    <row r="103" spans="1:19" ht="9" customHeight="1" x14ac:dyDescent="0.2">
      <c r="A103" s="512"/>
      <c r="B103" s="512"/>
      <c r="C103" s="58" t="s">
        <v>4</v>
      </c>
      <c r="D103" s="59"/>
      <c r="E103" s="50">
        <v>24450656</v>
      </c>
      <c r="F103" s="50">
        <v>0</v>
      </c>
      <c r="G103" s="50">
        <f t="shared" ref="G103" si="582">G102*1936.27</f>
        <v>1072403</v>
      </c>
      <c r="H103" s="50">
        <v>12018738</v>
      </c>
      <c r="I103" s="50">
        <v>0</v>
      </c>
      <c r="J103" s="51">
        <f t="shared" ref="J103" si="583">J102*1936.27</f>
        <v>3128490</v>
      </c>
      <c r="K103" s="50">
        <f t="shared" ref="K103" si="584">K102*1936.27</f>
        <v>37541797</v>
      </c>
      <c r="L103" s="52">
        <f t="shared" ref="L103" si="585">L102*1936.27</f>
        <v>40670286</v>
      </c>
      <c r="M103" s="118"/>
      <c r="N103" s="120">
        <f t="shared" ref="N103:O103" si="586">N102*1936.27</f>
        <v>37541797</v>
      </c>
      <c r="O103" s="120">
        <f t="shared" si="586"/>
        <v>25523059</v>
      </c>
      <c r="P103" s="120">
        <f t="shared" ref="P103:R103" si="587">P102*1936.27</f>
        <v>1359262</v>
      </c>
      <c r="Q103" s="120">
        <f t="shared" si="587"/>
        <v>45264436</v>
      </c>
      <c r="R103" s="120">
        <f t="shared" si="587"/>
        <v>42135946</v>
      </c>
      <c r="S103" s="47"/>
    </row>
    <row r="104" spans="1:19" ht="12.75" customHeight="1" x14ac:dyDescent="0.2">
      <c r="A104" s="492">
        <v>39814</v>
      </c>
      <c r="B104" s="492">
        <v>40268</v>
      </c>
      <c r="C104" s="42" t="s">
        <v>3</v>
      </c>
      <c r="D104" s="43">
        <v>0</v>
      </c>
      <c r="E104" s="44">
        <v>8696.74</v>
      </c>
      <c r="F104" s="44">
        <v>0</v>
      </c>
      <c r="G104" s="44">
        <f t="shared" si="161"/>
        <v>553.85</v>
      </c>
      <c r="H104" s="44">
        <v>6207.16</v>
      </c>
      <c r="I104" s="44">
        <v>0</v>
      </c>
      <c r="J104" s="44">
        <f t="shared" ref="J104" si="588">(E104+F104+G104+H104+I104)/12</f>
        <v>1288.1500000000001</v>
      </c>
      <c r="K104" s="45">
        <f t="shared" ref="K104" si="589">(E104+F104+G104+H104+I104)</f>
        <v>15457.75</v>
      </c>
      <c r="L104" s="46">
        <f t="shared" ref="L104" si="590">K104+J104</f>
        <v>16745.900000000001</v>
      </c>
      <c r="M104" s="117"/>
      <c r="N104" s="119">
        <f t="shared" ref="N104" si="591">K104</f>
        <v>15457.75</v>
      </c>
      <c r="O104" s="119">
        <f t="shared" ref="O104" si="592">E104+F104+G104+I104</f>
        <v>9250.59</v>
      </c>
      <c r="P104" s="119">
        <v>702</v>
      </c>
      <c r="Q104" s="119">
        <f t="shared" ref="Q104" si="593">IF(P104&gt;(O104*0.18),P104,O104*0.18)+N104+J104</f>
        <v>18411.009999999998</v>
      </c>
      <c r="R104" s="119">
        <f t="shared" ref="R104" si="594">N104+O104*0.18</f>
        <v>17122.86</v>
      </c>
      <c r="S104" s="47"/>
    </row>
    <row r="105" spans="1:19" ht="9" customHeight="1" x14ac:dyDescent="0.2">
      <c r="A105" s="493"/>
      <c r="B105" s="493"/>
      <c r="C105" s="48" t="s">
        <v>4</v>
      </c>
      <c r="D105" s="49">
        <v>2</v>
      </c>
      <c r="E105" s="50">
        <v>16839237</v>
      </c>
      <c r="F105" s="50">
        <v>0</v>
      </c>
      <c r="G105" s="50">
        <f t="shared" ref="G105" si="595">G104*1936.27</f>
        <v>1072403</v>
      </c>
      <c r="H105" s="50">
        <v>12018738</v>
      </c>
      <c r="I105" s="50">
        <v>0</v>
      </c>
      <c r="J105" s="51">
        <f t="shared" ref="J105" si="596">J104*1936.27</f>
        <v>2494206</v>
      </c>
      <c r="K105" s="50">
        <f t="shared" ref="K105" si="597">K104*1936.27</f>
        <v>29930378</v>
      </c>
      <c r="L105" s="52">
        <f t="shared" ref="L105" si="598">L104*1936.27</f>
        <v>32424584</v>
      </c>
      <c r="M105" s="118"/>
      <c r="N105" s="120">
        <f t="shared" ref="N105:O105" si="599">N104*1936.27</f>
        <v>29930378</v>
      </c>
      <c r="O105" s="120">
        <f t="shared" si="599"/>
        <v>17911640</v>
      </c>
      <c r="P105" s="120">
        <f t="shared" ref="P105:R105" si="600">P104*1936.27</f>
        <v>1359262</v>
      </c>
      <c r="Q105" s="120">
        <f t="shared" si="600"/>
        <v>35648686</v>
      </c>
      <c r="R105" s="120">
        <f t="shared" si="600"/>
        <v>33154480</v>
      </c>
      <c r="S105" s="47"/>
    </row>
    <row r="106" spans="1:19" ht="12.75" customHeight="1" x14ac:dyDescent="0.2">
      <c r="A106" s="511">
        <v>39814</v>
      </c>
      <c r="B106" s="511">
        <v>40268</v>
      </c>
      <c r="C106" s="53" t="s">
        <v>3</v>
      </c>
      <c r="D106" s="54">
        <v>3</v>
      </c>
      <c r="E106" s="44">
        <v>8986.25</v>
      </c>
      <c r="F106" s="44">
        <v>0</v>
      </c>
      <c r="G106" s="44">
        <f t="shared" si="161"/>
        <v>553.85</v>
      </c>
      <c r="H106" s="44">
        <v>6207.16</v>
      </c>
      <c r="I106" s="44">
        <v>0</v>
      </c>
      <c r="J106" s="44">
        <f t="shared" ref="J106" si="601">(E106+F106+G106+H106+I106)/12</f>
        <v>1312.27</v>
      </c>
      <c r="K106" s="45">
        <f t="shared" ref="K106" si="602">(E106+F106+G106+H106+I106)</f>
        <v>15747.26</v>
      </c>
      <c r="L106" s="46">
        <f t="shared" ref="L106" si="603">K106+J106</f>
        <v>17059.53</v>
      </c>
      <c r="M106" s="117"/>
      <c r="N106" s="119">
        <f t="shared" ref="N106" si="604">K106</f>
        <v>15747.26</v>
      </c>
      <c r="O106" s="119">
        <f t="shared" ref="O106" si="605">E106+F106+G106+I106</f>
        <v>9540.1</v>
      </c>
      <c r="P106" s="119">
        <v>702</v>
      </c>
      <c r="Q106" s="119">
        <f t="shared" ref="Q106" si="606">IF(P106&gt;(O106*0.18),P106,O106*0.18)+N106+J106</f>
        <v>18776.75</v>
      </c>
      <c r="R106" s="119">
        <f t="shared" ref="R106" si="607">N106+O106*0.18</f>
        <v>17464.48</v>
      </c>
      <c r="S106" s="47"/>
    </row>
    <row r="107" spans="1:19" ht="9" customHeight="1" x14ac:dyDescent="0.2">
      <c r="A107" s="511"/>
      <c r="B107" s="511"/>
      <c r="C107" s="48" t="s">
        <v>4</v>
      </c>
      <c r="D107" s="49">
        <v>8</v>
      </c>
      <c r="E107" s="50">
        <v>17399806</v>
      </c>
      <c r="F107" s="50">
        <v>0</v>
      </c>
      <c r="G107" s="50">
        <f t="shared" ref="G107" si="608">G106*1936.27</f>
        <v>1072403</v>
      </c>
      <c r="H107" s="50">
        <v>12018738</v>
      </c>
      <c r="I107" s="50">
        <v>0</v>
      </c>
      <c r="J107" s="51">
        <f t="shared" ref="J107" si="609">J106*1936.27</f>
        <v>2540909</v>
      </c>
      <c r="K107" s="50">
        <f t="shared" ref="K107" si="610">K106*1936.27</f>
        <v>30490947</v>
      </c>
      <c r="L107" s="52">
        <f t="shared" ref="L107" si="611">L106*1936.27</f>
        <v>33031856</v>
      </c>
      <c r="M107" s="118"/>
      <c r="N107" s="120">
        <f t="shared" ref="N107:O107" si="612">N106*1936.27</f>
        <v>30490947</v>
      </c>
      <c r="O107" s="120">
        <f t="shared" si="612"/>
        <v>18472209</v>
      </c>
      <c r="P107" s="120">
        <f t="shared" ref="P107:R107" si="613">P106*1936.27</f>
        <v>1359262</v>
      </c>
      <c r="Q107" s="120">
        <f t="shared" si="613"/>
        <v>36356858</v>
      </c>
      <c r="R107" s="120">
        <f t="shared" si="613"/>
        <v>33815949</v>
      </c>
      <c r="S107" s="47"/>
    </row>
    <row r="108" spans="1:19" ht="12.75" customHeight="1" x14ac:dyDescent="0.2">
      <c r="A108" s="511"/>
      <c r="B108" s="511"/>
      <c r="C108" s="53" t="s">
        <v>3</v>
      </c>
      <c r="D108" s="54">
        <v>9</v>
      </c>
      <c r="E108" s="44">
        <v>10035.58</v>
      </c>
      <c r="F108" s="44">
        <v>0</v>
      </c>
      <c r="G108" s="44">
        <f t="shared" si="161"/>
        <v>553.85</v>
      </c>
      <c r="H108" s="44">
        <v>6207.16</v>
      </c>
      <c r="I108" s="44">
        <v>0</v>
      </c>
      <c r="J108" s="44">
        <f t="shared" ref="J108" si="614">(E108+F108+G108+H108+I108)/12</f>
        <v>1399.72</v>
      </c>
      <c r="K108" s="45">
        <f t="shared" ref="K108" si="615">(E108+F108+G108+H108+I108)</f>
        <v>16796.59</v>
      </c>
      <c r="L108" s="46">
        <f t="shared" ref="L108" si="616">K108+J108</f>
        <v>18196.310000000001</v>
      </c>
      <c r="M108" s="117"/>
      <c r="N108" s="119">
        <f t="shared" ref="N108" si="617">K108</f>
        <v>16796.59</v>
      </c>
      <c r="O108" s="119">
        <f t="shared" ref="O108" si="618">E108+F108+G108+I108</f>
        <v>10589.43</v>
      </c>
      <c r="P108" s="119">
        <v>702</v>
      </c>
      <c r="Q108" s="119">
        <f t="shared" ref="Q108" si="619">IF(P108&gt;(O108*0.18),P108,O108*0.18)+N108+J108</f>
        <v>20102.41</v>
      </c>
      <c r="R108" s="119">
        <f t="shared" ref="R108" si="620">N108+O108*0.18</f>
        <v>18702.689999999999</v>
      </c>
      <c r="S108" s="47"/>
    </row>
    <row r="109" spans="1:19" ht="9" customHeight="1" x14ac:dyDescent="0.2">
      <c r="A109" s="511"/>
      <c r="B109" s="511"/>
      <c r="C109" s="48" t="s">
        <v>4</v>
      </c>
      <c r="D109" s="49">
        <v>14</v>
      </c>
      <c r="E109" s="50">
        <v>19431592</v>
      </c>
      <c r="F109" s="50">
        <v>0</v>
      </c>
      <c r="G109" s="50">
        <f t="shared" ref="G109" si="621">G108*1936.27</f>
        <v>1072403</v>
      </c>
      <c r="H109" s="50">
        <v>12018738</v>
      </c>
      <c r="I109" s="50">
        <v>0</v>
      </c>
      <c r="J109" s="51">
        <f t="shared" ref="J109" si="622">J108*1936.27</f>
        <v>2710236</v>
      </c>
      <c r="K109" s="50">
        <f t="shared" ref="K109" si="623">K108*1936.27</f>
        <v>32522733</v>
      </c>
      <c r="L109" s="52">
        <f t="shared" ref="L109" si="624">L108*1936.27</f>
        <v>35232969</v>
      </c>
      <c r="M109" s="118"/>
      <c r="N109" s="120">
        <f t="shared" ref="N109:O109" si="625">N108*1936.27</f>
        <v>32522733</v>
      </c>
      <c r="O109" s="120">
        <f t="shared" si="625"/>
        <v>20503996</v>
      </c>
      <c r="P109" s="120">
        <f t="shared" ref="P109:R109" si="626">P108*1936.27</f>
        <v>1359262</v>
      </c>
      <c r="Q109" s="120">
        <f t="shared" si="626"/>
        <v>38923693</v>
      </c>
      <c r="R109" s="120">
        <f t="shared" si="626"/>
        <v>36213458</v>
      </c>
      <c r="S109" s="47"/>
    </row>
    <row r="110" spans="1:19" ht="12.75" customHeight="1" x14ac:dyDescent="0.2">
      <c r="A110" s="511"/>
      <c r="B110" s="511"/>
      <c r="C110" s="53" t="s">
        <v>3</v>
      </c>
      <c r="D110" s="54">
        <v>15</v>
      </c>
      <c r="E110" s="44">
        <v>11014.79</v>
      </c>
      <c r="F110" s="44">
        <v>0</v>
      </c>
      <c r="G110" s="44">
        <f t="shared" si="161"/>
        <v>553.85</v>
      </c>
      <c r="H110" s="44">
        <v>6207.16</v>
      </c>
      <c r="I110" s="44">
        <v>0</v>
      </c>
      <c r="J110" s="44">
        <f t="shared" ref="J110" si="627">(E110+F110+G110+H110+I110)/12</f>
        <v>1481.32</v>
      </c>
      <c r="K110" s="45">
        <f t="shared" ref="K110" si="628">(E110+F110+G110+H110+I110)</f>
        <v>17775.8</v>
      </c>
      <c r="L110" s="46">
        <f t="shared" ref="L110" si="629">K110+J110</f>
        <v>19257.12</v>
      </c>
      <c r="M110" s="117"/>
      <c r="N110" s="119">
        <f t="shared" ref="N110" si="630">K110</f>
        <v>17775.8</v>
      </c>
      <c r="O110" s="119">
        <f t="shared" ref="O110" si="631">E110+F110+G110+I110</f>
        <v>11568.64</v>
      </c>
      <c r="P110" s="119">
        <v>702</v>
      </c>
      <c r="Q110" s="119">
        <f t="shared" ref="Q110" si="632">IF(P110&gt;(O110*0.18),P110,O110*0.18)+N110+J110</f>
        <v>21339.48</v>
      </c>
      <c r="R110" s="119">
        <f t="shared" ref="R110" si="633">N110+O110*0.18</f>
        <v>19858.16</v>
      </c>
      <c r="S110" s="47"/>
    </row>
    <row r="111" spans="1:19" ht="9" customHeight="1" x14ac:dyDescent="0.2">
      <c r="A111" s="511"/>
      <c r="B111" s="511"/>
      <c r="C111" s="48" t="s">
        <v>4</v>
      </c>
      <c r="D111" s="49">
        <v>20</v>
      </c>
      <c r="E111" s="50">
        <v>21327607</v>
      </c>
      <c r="F111" s="50">
        <v>0</v>
      </c>
      <c r="G111" s="50">
        <f t="shared" ref="G111" si="634">G110*1936.27</f>
        <v>1072403</v>
      </c>
      <c r="H111" s="50">
        <v>12018738</v>
      </c>
      <c r="I111" s="50">
        <v>0</v>
      </c>
      <c r="J111" s="51">
        <f t="shared" ref="J111" si="635">J110*1936.27</f>
        <v>2868235</v>
      </c>
      <c r="K111" s="50">
        <f t="shared" ref="K111" si="636">K110*1936.27</f>
        <v>34418748</v>
      </c>
      <c r="L111" s="52">
        <f t="shared" ref="L111" si="637">L110*1936.27</f>
        <v>37286984</v>
      </c>
      <c r="M111" s="118"/>
      <c r="N111" s="120">
        <f t="shared" ref="N111:O111" si="638">N110*1936.27</f>
        <v>34418748</v>
      </c>
      <c r="O111" s="120">
        <f t="shared" si="638"/>
        <v>22400011</v>
      </c>
      <c r="P111" s="120">
        <f t="shared" ref="P111:R111" si="639">P110*1936.27</f>
        <v>1359262</v>
      </c>
      <c r="Q111" s="120">
        <f t="shared" si="639"/>
        <v>41318995</v>
      </c>
      <c r="R111" s="120">
        <f t="shared" si="639"/>
        <v>38450759</v>
      </c>
      <c r="S111" s="47"/>
    </row>
    <row r="112" spans="1:19" ht="12.75" customHeight="1" x14ac:dyDescent="0.2">
      <c r="A112" s="511"/>
      <c r="B112" s="511"/>
      <c r="C112" s="53" t="s">
        <v>3</v>
      </c>
      <c r="D112" s="54">
        <v>21</v>
      </c>
      <c r="E112" s="44">
        <v>11978.85</v>
      </c>
      <c r="F112" s="44">
        <v>0</v>
      </c>
      <c r="G112" s="44">
        <f t="shared" si="161"/>
        <v>553.85</v>
      </c>
      <c r="H112" s="44">
        <v>6207.16</v>
      </c>
      <c r="I112" s="44">
        <v>0</v>
      </c>
      <c r="J112" s="44">
        <f t="shared" ref="J112" si="640">(E112+F112+G112+H112+I112)/12</f>
        <v>1561.66</v>
      </c>
      <c r="K112" s="45">
        <f t="shared" ref="K112" si="641">(E112+F112+G112+H112+I112)</f>
        <v>18739.86</v>
      </c>
      <c r="L112" s="46">
        <f t="shared" ref="L112" si="642">K112+J112</f>
        <v>20301.52</v>
      </c>
      <c r="M112" s="117"/>
      <c r="N112" s="119">
        <f t="shared" ref="N112" si="643">K112</f>
        <v>18739.86</v>
      </c>
      <c r="O112" s="119">
        <f t="shared" ref="O112" si="644">E112+F112+G112+I112</f>
        <v>12532.7</v>
      </c>
      <c r="P112" s="119">
        <v>702</v>
      </c>
      <c r="Q112" s="119">
        <f t="shared" ref="Q112" si="645">IF(P112&gt;(O112*0.18),P112,O112*0.18)+N112+J112</f>
        <v>22557.41</v>
      </c>
      <c r="R112" s="119">
        <f t="shared" ref="R112" si="646">N112+O112*0.18</f>
        <v>20995.75</v>
      </c>
      <c r="S112" s="47"/>
    </row>
    <row r="113" spans="1:19" ht="9" customHeight="1" x14ac:dyDescent="0.2">
      <c r="A113" s="511"/>
      <c r="B113" s="511"/>
      <c r="C113" s="48" t="s">
        <v>4</v>
      </c>
      <c r="D113" s="49">
        <v>27</v>
      </c>
      <c r="E113" s="50">
        <v>23194288</v>
      </c>
      <c r="F113" s="50">
        <v>0</v>
      </c>
      <c r="G113" s="50">
        <f t="shared" ref="G113" si="647">G112*1936.27</f>
        <v>1072403</v>
      </c>
      <c r="H113" s="50">
        <v>12018738</v>
      </c>
      <c r="I113" s="50">
        <v>0</v>
      </c>
      <c r="J113" s="51">
        <f t="shared" ref="J113" si="648">J112*1936.27</f>
        <v>3023795</v>
      </c>
      <c r="K113" s="50">
        <f t="shared" ref="K113" si="649">K112*1936.27</f>
        <v>36285429</v>
      </c>
      <c r="L113" s="52">
        <f t="shared" ref="L113" si="650">L112*1936.27</f>
        <v>39309224</v>
      </c>
      <c r="M113" s="118"/>
      <c r="N113" s="120">
        <f t="shared" ref="N113:O113" si="651">N112*1936.27</f>
        <v>36285429</v>
      </c>
      <c r="O113" s="120">
        <f t="shared" si="651"/>
        <v>24266691</v>
      </c>
      <c r="P113" s="120">
        <f t="shared" ref="P113:R113" si="652">P112*1936.27</f>
        <v>1359262</v>
      </c>
      <c r="Q113" s="120">
        <f t="shared" si="652"/>
        <v>43677236</v>
      </c>
      <c r="R113" s="120">
        <f t="shared" si="652"/>
        <v>40653441</v>
      </c>
      <c r="S113" s="47"/>
    </row>
    <row r="114" spans="1:19" ht="12.75" customHeight="1" x14ac:dyDescent="0.2">
      <c r="A114" s="511"/>
      <c r="B114" s="511"/>
      <c r="C114" s="53" t="s">
        <v>3</v>
      </c>
      <c r="D114" s="54">
        <v>28</v>
      </c>
      <c r="E114" s="44">
        <v>12706.14</v>
      </c>
      <c r="F114" s="44">
        <v>0</v>
      </c>
      <c r="G114" s="44">
        <f t="shared" si="161"/>
        <v>553.85</v>
      </c>
      <c r="H114" s="44">
        <v>6207.16</v>
      </c>
      <c r="I114" s="44">
        <v>0</v>
      </c>
      <c r="J114" s="44">
        <f t="shared" ref="J114" si="653">(E114+F114+G114+H114+I114)/12</f>
        <v>1622.26</v>
      </c>
      <c r="K114" s="45">
        <f t="shared" ref="K114" si="654">(E114+F114+G114+H114+I114)</f>
        <v>19467.150000000001</v>
      </c>
      <c r="L114" s="46">
        <f t="shared" ref="L114" si="655">K114+J114</f>
        <v>21089.41</v>
      </c>
      <c r="M114" s="117"/>
      <c r="N114" s="119">
        <f t="shared" ref="N114" si="656">K114</f>
        <v>19467.150000000001</v>
      </c>
      <c r="O114" s="119">
        <f t="shared" ref="O114" si="657">E114+F114+G114+I114</f>
        <v>13259.99</v>
      </c>
      <c r="P114" s="119">
        <v>702</v>
      </c>
      <c r="Q114" s="119">
        <f t="shared" ref="Q114" si="658">IF(P114&gt;(O114*0.18),P114,O114*0.18)+N114+J114</f>
        <v>23476.21</v>
      </c>
      <c r="R114" s="119">
        <f t="shared" ref="R114" si="659">N114+O114*0.18</f>
        <v>21853.95</v>
      </c>
      <c r="S114" s="47"/>
    </row>
    <row r="115" spans="1:19" ht="9" customHeight="1" x14ac:dyDescent="0.2">
      <c r="A115" s="511"/>
      <c r="B115" s="511"/>
      <c r="C115" s="48" t="s">
        <v>4</v>
      </c>
      <c r="D115" s="49">
        <v>34</v>
      </c>
      <c r="E115" s="50">
        <v>24602518</v>
      </c>
      <c r="F115" s="50">
        <v>0</v>
      </c>
      <c r="G115" s="50">
        <f t="shared" ref="G115" si="660">G114*1936.27</f>
        <v>1072403</v>
      </c>
      <c r="H115" s="50">
        <v>12018738</v>
      </c>
      <c r="I115" s="50">
        <v>0</v>
      </c>
      <c r="J115" s="51">
        <f t="shared" ref="J115" si="661">J114*1936.27</f>
        <v>3141133</v>
      </c>
      <c r="K115" s="50">
        <f t="shared" ref="K115" si="662">K114*1936.27</f>
        <v>37693659</v>
      </c>
      <c r="L115" s="52">
        <f t="shared" ref="L115" si="663">L114*1936.27</f>
        <v>40834792</v>
      </c>
      <c r="M115" s="118"/>
      <c r="N115" s="120">
        <f t="shared" ref="N115:O115" si="664">N114*1936.27</f>
        <v>37693659</v>
      </c>
      <c r="O115" s="120">
        <f t="shared" si="664"/>
        <v>25674921</v>
      </c>
      <c r="P115" s="120">
        <f t="shared" ref="P115:R115" si="665">P114*1936.27</f>
        <v>1359262</v>
      </c>
      <c r="Q115" s="120">
        <f t="shared" si="665"/>
        <v>45456281</v>
      </c>
      <c r="R115" s="120">
        <f t="shared" si="665"/>
        <v>42315148</v>
      </c>
      <c r="S115" s="47"/>
    </row>
    <row r="116" spans="1:19" ht="12.75" customHeight="1" x14ac:dyDescent="0.2">
      <c r="A116" s="511"/>
      <c r="B116" s="511"/>
      <c r="C116" s="53" t="s">
        <v>3</v>
      </c>
      <c r="D116" s="54">
        <v>35</v>
      </c>
      <c r="E116" s="44">
        <v>13215.95</v>
      </c>
      <c r="F116" s="44">
        <v>0</v>
      </c>
      <c r="G116" s="44">
        <f t="shared" si="161"/>
        <v>553.85</v>
      </c>
      <c r="H116" s="44">
        <v>6207.16</v>
      </c>
      <c r="I116" s="44">
        <v>0</v>
      </c>
      <c r="J116" s="44">
        <f t="shared" ref="J116" si="666">(E116+F116+G116+H116+I116)/12</f>
        <v>1664.75</v>
      </c>
      <c r="K116" s="45">
        <f t="shared" ref="K116" si="667">(E116+F116+G116+H116+I116)</f>
        <v>19976.96</v>
      </c>
      <c r="L116" s="46">
        <f t="shared" ref="L116" si="668">K116+J116</f>
        <v>21641.71</v>
      </c>
      <c r="M116" s="117"/>
      <c r="N116" s="119">
        <f t="shared" ref="N116" si="669">K116</f>
        <v>19976.96</v>
      </c>
      <c r="O116" s="119">
        <f t="shared" ref="O116" si="670">E116+F116+G116+I116</f>
        <v>13769.8</v>
      </c>
      <c r="P116" s="119">
        <v>702</v>
      </c>
      <c r="Q116" s="119">
        <f t="shared" ref="Q116" si="671">IF(P116&gt;(O116*0.18),P116,O116*0.18)+N116+J116</f>
        <v>24120.27</v>
      </c>
      <c r="R116" s="119">
        <f t="shared" ref="R116" si="672">N116+O116*0.18</f>
        <v>22455.52</v>
      </c>
      <c r="S116" s="47"/>
    </row>
    <row r="117" spans="1:19" ht="9" customHeight="1" x14ac:dyDescent="0.2">
      <c r="A117" s="512"/>
      <c r="B117" s="512"/>
      <c r="C117" s="58" t="s">
        <v>4</v>
      </c>
      <c r="D117" s="59"/>
      <c r="E117" s="50">
        <v>25589648</v>
      </c>
      <c r="F117" s="50">
        <v>0</v>
      </c>
      <c r="G117" s="50">
        <f t="shared" ref="G117:G179" si="673">G116*1936.27</f>
        <v>1072403</v>
      </c>
      <c r="H117" s="50">
        <v>12018738</v>
      </c>
      <c r="I117" s="50">
        <v>0</v>
      </c>
      <c r="J117" s="51">
        <f t="shared" ref="J117:J179" si="674">J116*1936.27</f>
        <v>3223405</v>
      </c>
      <c r="K117" s="50">
        <f t="shared" ref="K117:K179" si="675">K116*1936.27</f>
        <v>38680788</v>
      </c>
      <c r="L117" s="52">
        <f t="shared" ref="L117:L179" si="676">L116*1936.27</f>
        <v>41904194</v>
      </c>
      <c r="M117" s="118"/>
      <c r="N117" s="120">
        <f t="shared" ref="N117:O179" si="677">N116*1936.27</f>
        <v>38680788</v>
      </c>
      <c r="O117" s="120">
        <f t="shared" si="677"/>
        <v>26662051</v>
      </c>
      <c r="P117" s="120">
        <f t="shared" ref="P117:R179" si="678">P116*1936.27</f>
        <v>1359262</v>
      </c>
      <c r="Q117" s="120">
        <f t="shared" si="678"/>
        <v>46703355</v>
      </c>
      <c r="R117" s="120">
        <f t="shared" si="678"/>
        <v>43479950</v>
      </c>
      <c r="S117" s="47"/>
    </row>
    <row r="118" spans="1:19" ht="12.75" customHeight="1" x14ac:dyDescent="0.2">
      <c r="A118" s="492">
        <v>40269</v>
      </c>
      <c r="B118" s="492">
        <v>40359</v>
      </c>
      <c r="C118" s="42" t="s">
        <v>3</v>
      </c>
      <c r="D118" s="43">
        <v>0</v>
      </c>
      <c r="E118" s="44">
        <v>8696.74</v>
      </c>
      <c r="F118" s="44">
        <v>0</v>
      </c>
      <c r="G118" s="44">
        <f t="shared" si="161"/>
        <v>553.85</v>
      </c>
      <c r="H118" s="44">
        <v>6207.16</v>
      </c>
      <c r="I118" s="44">
        <v>67.069999999999993</v>
      </c>
      <c r="J118" s="44">
        <f t="shared" ref="J118" si="679">(E118+F118+G118+H118+I118)/12</f>
        <v>1293.74</v>
      </c>
      <c r="K118" s="45">
        <f t="shared" ref="K118" si="680">(E118+F118+G118+H118+I118)</f>
        <v>15524.82</v>
      </c>
      <c r="L118" s="46">
        <f t="shared" ref="L118" si="681">K118+J118</f>
        <v>16818.560000000001</v>
      </c>
      <c r="M118" s="117"/>
      <c r="N118" s="119">
        <f t="shared" ref="N118" si="682">K118</f>
        <v>15524.82</v>
      </c>
      <c r="O118" s="119">
        <f t="shared" ref="O118" si="683">E118+F118+I118</f>
        <v>8763.81</v>
      </c>
      <c r="P118" s="119">
        <v>702</v>
      </c>
      <c r="Q118" s="119">
        <f t="shared" ref="Q118" si="684">IF(P118&gt;(O118*0.18),P118,O118*0.18)+N118+J118</f>
        <v>18396.05</v>
      </c>
      <c r="R118" s="119">
        <f t="shared" ref="R118" si="685">N118+O118*0.18</f>
        <v>17102.310000000001</v>
      </c>
      <c r="S118" s="47"/>
    </row>
    <row r="119" spans="1:19" ht="9" customHeight="1" x14ac:dyDescent="0.2">
      <c r="A119" s="493"/>
      <c r="B119" s="493"/>
      <c r="C119" s="48" t="s">
        <v>4</v>
      </c>
      <c r="D119" s="49">
        <v>2</v>
      </c>
      <c r="E119" s="50">
        <v>16839237</v>
      </c>
      <c r="F119" s="50">
        <v>0</v>
      </c>
      <c r="G119" s="50">
        <f t="shared" si="673"/>
        <v>1072403</v>
      </c>
      <c r="H119" s="50">
        <v>12018738</v>
      </c>
      <c r="I119" s="50">
        <v>129866</v>
      </c>
      <c r="J119" s="51">
        <f t="shared" si="674"/>
        <v>2505030</v>
      </c>
      <c r="K119" s="50">
        <f t="shared" si="675"/>
        <v>30060243</v>
      </c>
      <c r="L119" s="52">
        <f t="shared" si="676"/>
        <v>32565273</v>
      </c>
      <c r="M119" s="118"/>
      <c r="N119" s="120">
        <f t="shared" si="677"/>
        <v>30060243</v>
      </c>
      <c r="O119" s="120">
        <f t="shared" ref="O119:O179" si="686">O118*1936.27</f>
        <v>16969102</v>
      </c>
      <c r="P119" s="120">
        <f t="shared" si="678"/>
        <v>1359262</v>
      </c>
      <c r="Q119" s="120">
        <f t="shared" si="678"/>
        <v>35619720</v>
      </c>
      <c r="R119" s="120">
        <f t="shared" si="678"/>
        <v>33114690</v>
      </c>
      <c r="S119" s="47"/>
    </row>
    <row r="120" spans="1:19" ht="12.75" customHeight="1" x14ac:dyDescent="0.2">
      <c r="A120" s="511">
        <v>40269</v>
      </c>
      <c r="B120" s="511">
        <v>40359</v>
      </c>
      <c r="C120" s="53" t="s">
        <v>3</v>
      </c>
      <c r="D120" s="54">
        <v>3</v>
      </c>
      <c r="E120" s="44">
        <v>8986.25</v>
      </c>
      <c r="F120" s="44">
        <v>0</v>
      </c>
      <c r="G120" s="44">
        <f t="shared" si="161"/>
        <v>553.85</v>
      </c>
      <c r="H120" s="44">
        <v>6207.16</v>
      </c>
      <c r="I120" s="44">
        <v>67.069999999999993</v>
      </c>
      <c r="J120" s="44">
        <f t="shared" ref="J120" si="687">(E120+F120+G120+H120+I120)/12</f>
        <v>1317.86</v>
      </c>
      <c r="K120" s="45">
        <f t="shared" ref="K120" si="688">(E120+F120+G120+H120+I120)</f>
        <v>15814.33</v>
      </c>
      <c r="L120" s="46">
        <f t="shared" ref="L120" si="689">K120+J120</f>
        <v>17132.189999999999</v>
      </c>
      <c r="M120" s="117"/>
      <c r="N120" s="119">
        <f t="shared" ref="N120" si="690">K120</f>
        <v>15814.33</v>
      </c>
      <c r="O120" s="119">
        <f t="shared" ref="O120" si="691">E120+F120+I120</f>
        <v>9053.32</v>
      </c>
      <c r="P120" s="119">
        <v>702</v>
      </c>
      <c r="Q120" s="119">
        <f t="shared" ref="Q120" si="692">IF(P120&gt;(O120*0.18),P120,O120*0.18)+N120+J120</f>
        <v>18761.79</v>
      </c>
      <c r="R120" s="119">
        <f t="shared" ref="R120" si="693">N120+O120*0.18</f>
        <v>17443.93</v>
      </c>
      <c r="S120" s="47"/>
    </row>
    <row r="121" spans="1:19" ht="9" customHeight="1" x14ac:dyDescent="0.2">
      <c r="A121" s="511"/>
      <c r="B121" s="511"/>
      <c r="C121" s="48" t="s">
        <v>4</v>
      </c>
      <c r="D121" s="49">
        <v>8</v>
      </c>
      <c r="E121" s="50">
        <v>17399806</v>
      </c>
      <c r="F121" s="50">
        <v>0</v>
      </c>
      <c r="G121" s="50">
        <f t="shared" si="673"/>
        <v>1072403</v>
      </c>
      <c r="H121" s="50">
        <v>12018738</v>
      </c>
      <c r="I121" s="50">
        <v>129866</v>
      </c>
      <c r="J121" s="51">
        <f t="shared" si="674"/>
        <v>2551733</v>
      </c>
      <c r="K121" s="50">
        <f t="shared" si="675"/>
        <v>30620813</v>
      </c>
      <c r="L121" s="52">
        <f t="shared" si="676"/>
        <v>33172546</v>
      </c>
      <c r="M121" s="118"/>
      <c r="N121" s="120">
        <f t="shared" si="677"/>
        <v>30620813</v>
      </c>
      <c r="O121" s="120">
        <f t="shared" si="686"/>
        <v>17529672</v>
      </c>
      <c r="P121" s="120">
        <f t="shared" si="678"/>
        <v>1359262</v>
      </c>
      <c r="Q121" s="120">
        <f t="shared" si="678"/>
        <v>36327891</v>
      </c>
      <c r="R121" s="120">
        <f t="shared" si="678"/>
        <v>33776158</v>
      </c>
      <c r="S121" s="47"/>
    </row>
    <row r="122" spans="1:19" ht="12.75" customHeight="1" x14ac:dyDescent="0.2">
      <c r="A122" s="511"/>
      <c r="B122" s="511"/>
      <c r="C122" s="53" t="s">
        <v>3</v>
      </c>
      <c r="D122" s="54">
        <v>9</v>
      </c>
      <c r="E122" s="44">
        <v>10035.58</v>
      </c>
      <c r="F122" s="44">
        <v>0</v>
      </c>
      <c r="G122" s="44">
        <f t="shared" si="161"/>
        <v>553.85</v>
      </c>
      <c r="H122" s="44">
        <v>6207.16</v>
      </c>
      <c r="I122" s="44">
        <v>67.069999999999993</v>
      </c>
      <c r="J122" s="44">
        <f t="shared" ref="J122" si="694">(E122+F122+G122+H122+I122)/12</f>
        <v>1405.31</v>
      </c>
      <c r="K122" s="45">
        <f t="shared" ref="K122" si="695">(E122+F122+G122+H122+I122)</f>
        <v>16863.66</v>
      </c>
      <c r="L122" s="46">
        <f t="shared" ref="L122" si="696">K122+J122</f>
        <v>18268.97</v>
      </c>
      <c r="M122" s="117"/>
      <c r="N122" s="119">
        <f t="shared" ref="N122" si="697">K122</f>
        <v>16863.66</v>
      </c>
      <c r="O122" s="119">
        <f t="shared" ref="O122" si="698">E122+F122+I122</f>
        <v>10102.65</v>
      </c>
      <c r="P122" s="119">
        <v>702</v>
      </c>
      <c r="Q122" s="119">
        <f t="shared" ref="Q122" si="699">IF(P122&gt;(O122*0.18),P122,O122*0.18)+N122+J122</f>
        <v>20087.45</v>
      </c>
      <c r="R122" s="119">
        <f t="shared" ref="R122" si="700">N122+O122*0.18</f>
        <v>18682.14</v>
      </c>
      <c r="S122" s="47"/>
    </row>
    <row r="123" spans="1:19" ht="9" customHeight="1" x14ac:dyDescent="0.2">
      <c r="A123" s="511"/>
      <c r="B123" s="511"/>
      <c r="C123" s="48" t="s">
        <v>4</v>
      </c>
      <c r="D123" s="49">
        <v>14</v>
      </c>
      <c r="E123" s="50">
        <v>19431592</v>
      </c>
      <c r="F123" s="50">
        <v>0</v>
      </c>
      <c r="G123" s="50">
        <f t="shared" si="673"/>
        <v>1072403</v>
      </c>
      <c r="H123" s="50">
        <v>12018738</v>
      </c>
      <c r="I123" s="50">
        <v>129866</v>
      </c>
      <c r="J123" s="51">
        <f t="shared" si="674"/>
        <v>2721060</v>
      </c>
      <c r="K123" s="50">
        <f t="shared" si="675"/>
        <v>32652599</v>
      </c>
      <c r="L123" s="52">
        <f t="shared" si="676"/>
        <v>35373659</v>
      </c>
      <c r="M123" s="118"/>
      <c r="N123" s="120">
        <f t="shared" si="677"/>
        <v>32652599</v>
      </c>
      <c r="O123" s="120">
        <f t="shared" si="686"/>
        <v>19561458</v>
      </c>
      <c r="P123" s="120">
        <f t="shared" si="678"/>
        <v>1359262</v>
      </c>
      <c r="Q123" s="120">
        <f t="shared" si="678"/>
        <v>38894727</v>
      </c>
      <c r="R123" s="120">
        <f t="shared" si="678"/>
        <v>36173667</v>
      </c>
      <c r="S123" s="47"/>
    </row>
    <row r="124" spans="1:19" ht="12.75" customHeight="1" x14ac:dyDescent="0.2">
      <c r="A124" s="511"/>
      <c r="B124" s="511"/>
      <c r="C124" s="53" t="s">
        <v>3</v>
      </c>
      <c r="D124" s="54">
        <v>15</v>
      </c>
      <c r="E124" s="44">
        <v>11014.79</v>
      </c>
      <c r="F124" s="44">
        <v>0</v>
      </c>
      <c r="G124" s="44">
        <f t="shared" ref="G124:G186" si="701">600/13*12</f>
        <v>553.85</v>
      </c>
      <c r="H124" s="44">
        <v>6207.16</v>
      </c>
      <c r="I124" s="44">
        <v>67.069999999999993</v>
      </c>
      <c r="J124" s="44">
        <f t="shared" ref="J124" si="702">(E124+F124+G124+H124+I124)/12</f>
        <v>1486.91</v>
      </c>
      <c r="K124" s="45">
        <f t="shared" ref="K124" si="703">(E124+F124+G124+H124+I124)</f>
        <v>17842.87</v>
      </c>
      <c r="L124" s="46">
        <f t="shared" ref="L124" si="704">K124+J124</f>
        <v>19329.78</v>
      </c>
      <c r="M124" s="117"/>
      <c r="N124" s="119">
        <f t="shared" ref="N124" si="705">K124</f>
        <v>17842.87</v>
      </c>
      <c r="O124" s="119">
        <f t="shared" ref="O124" si="706">E124+F124+I124</f>
        <v>11081.86</v>
      </c>
      <c r="P124" s="119">
        <v>702</v>
      </c>
      <c r="Q124" s="119">
        <f t="shared" ref="Q124" si="707">IF(P124&gt;(O124*0.18),P124,O124*0.18)+N124+J124</f>
        <v>21324.51</v>
      </c>
      <c r="R124" s="119">
        <f t="shared" ref="R124" si="708">N124+O124*0.18</f>
        <v>19837.599999999999</v>
      </c>
      <c r="S124" s="47"/>
    </row>
    <row r="125" spans="1:19" ht="9" customHeight="1" x14ac:dyDescent="0.2">
      <c r="A125" s="511"/>
      <c r="B125" s="511"/>
      <c r="C125" s="48" t="s">
        <v>4</v>
      </c>
      <c r="D125" s="49">
        <v>20</v>
      </c>
      <c r="E125" s="50">
        <v>21327607</v>
      </c>
      <c r="F125" s="50">
        <v>0</v>
      </c>
      <c r="G125" s="50">
        <f t="shared" si="673"/>
        <v>1072403</v>
      </c>
      <c r="H125" s="50">
        <v>12018738</v>
      </c>
      <c r="I125" s="50">
        <v>129866</v>
      </c>
      <c r="J125" s="51">
        <f t="shared" si="674"/>
        <v>2879059</v>
      </c>
      <c r="K125" s="50">
        <f t="shared" si="675"/>
        <v>34548614</v>
      </c>
      <c r="L125" s="52">
        <f t="shared" si="676"/>
        <v>37427673</v>
      </c>
      <c r="M125" s="118"/>
      <c r="N125" s="120">
        <f t="shared" si="677"/>
        <v>34548614</v>
      </c>
      <c r="O125" s="120">
        <f t="shared" si="686"/>
        <v>21457473</v>
      </c>
      <c r="P125" s="120">
        <f t="shared" si="678"/>
        <v>1359262</v>
      </c>
      <c r="Q125" s="120">
        <f t="shared" si="678"/>
        <v>41290009</v>
      </c>
      <c r="R125" s="120">
        <f t="shared" si="678"/>
        <v>38410950</v>
      </c>
      <c r="S125" s="47"/>
    </row>
    <row r="126" spans="1:19" ht="12.75" customHeight="1" x14ac:dyDescent="0.2">
      <c r="A126" s="511"/>
      <c r="B126" s="511"/>
      <c r="C126" s="53" t="s">
        <v>3</v>
      </c>
      <c r="D126" s="54">
        <v>21</v>
      </c>
      <c r="E126" s="44">
        <v>11978.85</v>
      </c>
      <c r="F126" s="44">
        <v>0</v>
      </c>
      <c r="G126" s="44">
        <f t="shared" si="701"/>
        <v>553.85</v>
      </c>
      <c r="H126" s="44">
        <v>6207.16</v>
      </c>
      <c r="I126" s="44">
        <v>67.069999999999993</v>
      </c>
      <c r="J126" s="44">
        <f t="shared" ref="J126" si="709">(E126+F126+G126+H126+I126)/12</f>
        <v>1567.24</v>
      </c>
      <c r="K126" s="45">
        <f t="shared" ref="K126" si="710">(E126+F126+G126+H126+I126)</f>
        <v>18806.93</v>
      </c>
      <c r="L126" s="46">
        <f t="shared" ref="L126" si="711">K126+J126</f>
        <v>20374.169999999998</v>
      </c>
      <c r="M126" s="117"/>
      <c r="N126" s="119">
        <f t="shared" ref="N126" si="712">K126</f>
        <v>18806.93</v>
      </c>
      <c r="O126" s="119">
        <f t="shared" ref="O126" si="713">E126+F126+I126</f>
        <v>12045.92</v>
      </c>
      <c r="P126" s="119">
        <v>702</v>
      </c>
      <c r="Q126" s="119">
        <f t="shared" ref="Q126" si="714">IF(P126&gt;(O126*0.18),P126,O126*0.18)+N126+J126</f>
        <v>22542.44</v>
      </c>
      <c r="R126" s="119">
        <f t="shared" ref="R126" si="715">N126+O126*0.18</f>
        <v>20975.200000000001</v>
      </c>
      <c r="S126" s="47"/>
    </row>
    <row r="127" spans="1:19" ht="9" customHeight="1" x14ac:dyDescent="0.2">
      <c r="A127" s="511"/>
      <c r="B127" s="511"/>
      <c r="C127" s="48" t="s">
        <v>4</v>
      </c>
      <c r="D127" s="49">
        <v>27</v>
      </c>
      <c r="E127" s="50">
        <v>23194288</v>
      </c>
      <c r="F127" s="50">
        <v>0</v>
      </c>
      <c r="G127" s="50">
        <f t="shared" si="673"/>
        <v>1072403</v>
      </c>
      <c r="H127" s="50">
        <v>12018738</v>
      </c>
      <c r="I127" s="50">
        <v>129866</v>
      </c>
      <c r="J127" s="51">
        <f t="shared" si="674"/>
        <v>3034600</v>
      </c>
      <c r="K127" s="50">
        <f t="shared" si="675"/>
        <v>36415294</v>
      </c>
      <c r="L127" s="52">
        <f t="shared" si="676"/>
        <v>39449894</v>
      </c>
      <c r="M127" s="118"/>
      <c r="N127" s="120">
        <f t="shared" si="677"/>
        <v>36415294</v>
      </c>
      <c r="O127" s="120">
        <f t="shared" si="686"/>
        <v>23324154</v>
      </c>
      <c r="P127" s="120">
        <f t="shared" si="678"/>
        <v>1359262</v>
      </c>
      <c r="Q127" s="120">
        <f t="shared" si="678"/>
        <v>43648250</v>
      </c>
      <c r="R127" s="120">
        <f t="shared" si="678"/>
        <v>40613651</v>
      </c>
      <c r="S127" s="47"/>
    </row>
    <row r="128" spans="1:19" ht="12.75" customHeight="1" x14ac:dyDescent="0.2">
      <c r="A128" s="511"/>
      <c r="B128" s="511"/>
      <c r="C128" s="53" t="s">
        <v>3</v>
      </c>
      <c r="D128" s="54">
        <v>28</v>
      </c>
      <c r="E128" s="44">
        <v>12706.14</v>
      </c>
      <c r="F128" s="44">
        <v>0</v>
      </c>
      <c r="G128" s="44">
        <f t="shared" si="701"/>
        <v>553.85</v>
      </c>
      <c r="H128" s="44">
        <v>6207.16</v>
      </c>
      <c r="I128" s="44">
        <v>67.069999999999993</v>
      </c>
      <c r="J128" s="44">
        <f t="shared" ref="J128" si="716">(E128+F128+G128+H128+I128)/12</f>
        <v>1627.85</v>
      </c>
      <c r="K128" s="45">
        <f t="shared" ref="K128" si="717">(E128+F128+G128+H128+I128)</f>
        <v>19534.22</v>
      </c>
      <c r="L128" s="46">
        <f t="shared" ref="L128" si="718">K128+J128</f>
        <v>21162.07</v>
      </c>
      <c r="M128" s="117"/>
      <c r="N128" s="119">
        <f t="shared" ref="N128" si="719">K128</f>
        <v>19534.22</v>
      </c>
      <c r="O128" s="119">
        <f t="shared" ref="O128" si="720">E128+F128+I128</f>
        <v>12773.21</v>
      </c>
      <c r="P128" s="119">
        <v>702</v>
      </c>
      <c r="Q128" s="119">
        <f t="shared" ref="Q128" si="721">IF(P128&gt;(O128*0.18),P128,O128*0.18)+N128+J128</f>
        <v>23461.25</v>
      </c>
      <c r="R128" s="119">
        <f t="shared" ref="R128" si="722">N128+O128*0.18</f>
        <v>21833.4</v>
      </c>
      <c r="S128" s="47"/>
    </row>
    <row r="129" spans="1:19" ht="9" customHeight="1" x14ac:dyDescent="0.2">
      <c r="A129" s="511"/>
      <c r="B129" s="511"/>
      <c r="C129" s="48" t="s">
        <v>4</v>
      </c>
      <c r="D129" s="49">
        <v>34</v>
      </c>
      <c r="E129" s="50">
        <v>24602518</v>
      </c>
      <c r="F129" s="50">
        <v>0</v>
      </c>
      <c r="G129" s="50">
        <f t="shared" si="673"/>
        <v>1072403</v>
      </c>
      <c r="H129" s="50">
        <v>12018738</v>
      </c>
      <c r="I129" s="50">
        <v>129866</v>
      </c>
      <c r="J129" s="51">
        <f t="shared" si="674"/>
        <v>3151957</v>
      </c>
      <c r="K129" s="50">
        <f t="shared" si="675"/>
        <v>37823524</v>
      </c>
      <c r="L129" s="52">
        <f t="shared" si="676"/>
        <v>40975481</v>
      </c>
      <c r="M129" s="118"/>
      <c r="N129" s="120">
        <f t="shared" si="677"/>
        <v>37823524</v>
      </c>
      <c r="O129" s="120">
        <f t="shared" si="686"/>
        <v>24732383</v>
      </c>
      <c r="P129" s="120">
        <f t="shared" si="678"/>
        <v>1359262</v>
      </c>
      <c r="Q129" s="120">
        <f t="shared" si="678"/>
        <v>45427315</v>
      </c>
      <c r="R129" s="120">
        <f t="shared" si="678"/>
        <v>42275357</v>
      </c>
      <c r="S129" s="47"/>
    </row>
    <row r="130" spans="1:19" ht="12.75" customHeight="1" x14ac:dyDescent="0.2">
      <c r="A130" s="511"/>
      <c r="B130" s="511"/>
      <c r="C130" s="53" t="s">
        <v>3</v>
      </c>
      <c r="D130" s="54">
        <v>35</v>
      </c>
      <c r="E130" s="44">
        <v>13215.95</v>
      </c>
      <c r="F130" s="44">
        <v>0</v>
      </c>
      <c r="G130" s="44">
        <f t="shared" si="701"/>
        <v>553.85</v>
      </c>
      <c r="H130" s="44">
        <v>6207.16</v>
      </c>
      <c r="I130" s="44">
        <v>67.069999999999993</v>
      </c>
      <c r="J130" s="44">
        <f t="shared" ref="J130" si="723">(E130+F130+G130+H130+I130)/12</f>
        <v>1670.34</v>
      </c>
      <c r="K130" s="45">
        <f t="shared" ref="K130" si="724">(E130+F130+G130+H130+I130)</f>
        <v>20044.03</v>
      </c>
      <c r="L130" s="46">
        <f t="shared" ref="L130" si="725">K130+J130</f>
        <v>21714.37</v>
      </c>
      <c r="M130" s="117"/>
      <c r="N130" s="119">
        <f t="shared" ref="N130" si="726">K130</f>
        <v>20044.03</v>
      </c>
      <c r="O130" s="119">
        <f t="shared" ref="O130" si="727">E130+F130+I130</f>
        <v>13283.02</v>
      </c>
      <c r="P130" s="119">
        <v>702</v>
      </c>
      <c r="Q130" s="119">
        <f t="shared" ref="Q130" si="728">IF(P130&gt;(O130*0.18),P130,O130*0.18)+N130+J130</f>
        <v>24105.31</v>
      </c>
      <c r="R130" s="119">
        <f t="shared" ref="R130" si="729">N130+O130*0.18</f>
        <v>22434.97</v>
      </c>
      <c r="S130" s="47"/>
    </row>
    <row r="131" spans="1:19" ht="9" customHeight="1" x14ac:dyDescent="0.2">
      <c r="A131" s="512"/>
      <c r="B131" s="512"/>
      <c r="C131" s="58" t="s">
        <v>4</v>
      </c>
      <c r="D131" s="59"/>
      <c r="E131" s="50">
        <v>25589648</v>
      </c>
      <c r="F131" s="50">
        <v>0</v>
      </c>
      <c r="G131" s="50">
        <f t="shared" si="673"/>
        <v>1072403</v>
      </c>
      <c r="H131" s="50">
        <v>12018738</v>
      </c>
      <c r="I131" s="50">
        <v>129866</v>
      </c>
      <c r="J131" s="51">
        <f t="shared" si="674"/>
        <v>3234229</v>
      </c>
      <c r="K131" s="50">
        <f t="shared" si="675"/>
        <v>38810654</v>
      </c>
      <c r="L131" s="52">
        <f t="shared" si="676"/>
        <v>42044883</v>
      </c>
      <c r="M131" s="118"/>
      <c r="N131" s="120">
        <f t="shared" si="677"/>
        <v>38810654</v>
      </c>
      <c r="O131" s="120">
        <f t="shared" si="686"/>
        <v>25719513</v>
      </c>
      <c r="P131" s="120">
        <f t="shared" si="678"/>
        <v>1359262</v>
      </c>
      <c r="Q131" s="120">
        <f t="shared" si="678"/>
        <v>46674389</v>
      </c>
      <c r="R131" s="120">
        <f t="shared" si="678"/>
        <v>43440159</v>
      </c>
      <c r="S131" s="47"/>
    </row>
    <row r="132" spans="1:19" ht="12.75" customHeight="1" x14ac:dyDescent="0.2">
      <c r="A132" s="492">
        <v>40360</v>
      </c>
      <c r="B132" s="492">
        <v>40543</v>
      </c>
      <c r="C132" s="42" t="s">
        <v>3</v>
      </c>
      <c r="D132" s="43">
        <v>0</v>
      </c>
      <c r="E132" s="44">
        <v>8696.74</v>
      </c>
      <c r="F132" s="44">
        <v>0</v>
      </c>
      <c r="G132" s="44">
        <f t="shared" si="701"/>
        <v>553.85</v>
      </c>
      <c r="H132" s="44">
        <v>6207.16</v>
      </c>
      <c r="I132" s="44">
        <v>111.78</v>
      </c>
      <c r="J132" s="44">
        <f t="shared" ref="J132" si="730">(E132+F132+G132+H132+I132)/12</f>
        <v>1297.46</v>
      </c>
      <c r="K132" s="45">
        <f t="shared" ref="K132" si="731">(E132+F132+G132+H132+I132)</f>
        <v>15569.53</v>
      </c>
      <c r="L132" s="46">
        <f t="shared" ref="L132" si="732">K132+J132</f>
        <v>16866.990000000002</v>
      </c>
      <c r="M132" s="117"/>
      <c r="N132" s="119">
        <f t="shared" ref="N132" si="733">K132</f>
        <v>15569.53</v>
      </c>
      <c r="O132" s="119">
        <f t="shared" ref="O132" si="734">E132+F132+I132</f>
        <v>8808.52</v>
      </c>
      <c r="P132" s="119">
        <v>702</v>
      </c>
      <c r="Q132" s="119">
        <f t="shared" ref="Q132" si="735">IF(P132&gt;(O132*0.18),P132,O132*0.18)+N132+J132</f>
        <v>18452.52</v>
      </c>
      <c r="R132" s="119">
        <f t="shared" ref="R132" si="736">N132+O132*0.18</f>
        <v>17155.060000000001</v>
      </c>
      <c r="S132" s="47"/>
    </row>
    <row r="133" spans="1:19" ht="9" customHeight="1" x14ac:dyDescent="0.2">
      <c r="A133" s="493"/>
      <c r="B133" s="493"/>
      <c r="C133" s="48" t="s">
        <v>4</v>
      </c>
      <c r="D133" s="49">
        <v>2</v>
      </c>
      <c r="E133" s="50">
        <v>16839237</v>
      </c>
      <c r="F133" s="50">
        <v>0</v>
      </c>
      <c r="G133" s="50">
        <f t="shared" si="673"/>
        <v>1072403</v>
      </c>
      <c r="H133" s="50">
        <v>12018738</v>
      </c>
      <c r="I133" s="50">
        <v>216436</v>
      </c>
      <c r="J133" s="51">
        <f t="shared" si="674"/>
        <v>2512233</v>
      </c>
      <c r="K133" s="50">
        <f t="shared" si="675"/>
        <v>30146814</v>
      </c>
      <c r="L133" s="52">
        <f t="shared" si="676"/>
        <v>32659047</v>
      </c>
      <c r="M133" s="118"/>
      <c r="N133" s="120">
        <f t="shared" si="677"/>
        <v>30146814</v>
      </c>
      <c r="O133" s="120">
        <f t="shared" si="686"/>
        <v>17055673</v>
      </c>
      <c r="P133" s="120">
        <f t="shared" si="678"/>
        <v>1359262</v>
      </c>
      <c r="Q133" s="120">
        <f t="shared" si="678"/>
        <v>35729061</v>
      </c>
      <c r="R133" s="120">
        <f t="shared" si="678"/>
        <v>33216828</v>
      </c>
      <c r="S133" s="47"/>
    </row>
    <row r="134" spans="1:19" ht="12.75" customHeight="1" x14ac:dyDescent="0.2">
      <c r="A134" s="511">
        <v>40360</v>
      </c>
      <c r="B134" s="511">
        <v>40543</v>
      </c>
      <c r="C134" s="53" t="s">
        <v>3</v>
      </c>
      <c r="D134" s="54">
        <v>3</v>
      </c>
      <c r="E134" s="44">
        <v>8986.25</v>
      </c>
      <c r="F134" s="44">
        <v>0</v>
      </c>
      <c r="G134" s="44">
        <f t="shared" si="701"/>
        <v>553.85</v>
      </c>
      <c r="H134" s="44">
        <v>6207.16</v>
      </c>
      <c r="I134" s="44">
        <v>111.78</v>
      </c>
      <c r="J134" s="44">
        <f t="shared" ref="J134" si="737">(E134+F134+G134+H134+I134)/12</f>
        <v>1321.59</v>
      </c>
      <c r="K134" s="45">
        <f t="shared" ref="K134" si="738">(E134+F134+G134+H134+I134)</f>
        <v>15859.04</v>
      </c>
      <c r="L134" s="46">
        <f t="shared" ref="L134" si="739">K134+J134</f>
        <v>17180.63</v>
      </c>
      <c r="M134" s="117"/>
      <c r="N134" s="119">
        <f t="shared" ref="N134" si="740">K134</f>
        <v>15859.04</v>
      </c>
      <c r="O134" s="119">
        <f t="shared" ref="O134" si="741">E134+F134+I134</f>
        <v>9098.0300000000007</v>
      </c>
      <c r="P134" s="119">
        <v>702</v>
      </c>
      <c r="Q134" s="119">
        <f t="shared" ref="Q134" si="742">IF(P134&gt;(O134*0.18),P134,O134*0.18)+N134+J134</f>
        <v>18818.28</v>
      </c>
      <c r="R134" s="119">
        <f t="shared" ref="R134" si="743">N134+O134*0.18</f>
        <v>17496.689999999999</v>
      </c>
      <c r="S134" s="47"/>
    </row>
    <row r="135" spans="1:19" ht="9" customHeight="1" x14ac:dyDescent="0.2">
      <c r="A135" s="511"/>
      <c r="B135" s="511"/>
      <c r="C135" s="48" t="s">
        <v>4</v>
      </c>
      <c r="D135" s="49">
        <v>8</v>
      </c>
      <c r="E135" s="50">
        <v>17399806</v>
      </c>
      <c r="F135" s="50">
        <v>0</v>
      </c>
      <c r="G135" s="50">
        <f t="shared" si="673"/>
        <v>1072403</v>
      </c>
      <c r="H135" s="50">
        <v>12018738</v>
      </c>
      <c r="I135" s="50">
        <v>216436</v>
      </c>
      <c r="J135" s="51">
        <f t="shared" si="674"/>
        <v>2558955</v>
      </c>
      <c r="K135" s="50">
        <f t="shared" si="675"/>
        <v>30707383</v>
      </c>
      <c r="L135" s="52">
        <f t="shared" si="676"/>
        <v>33266338</v>
      </c>
      <c r="M135" s="118"/>
      <c r="N135" s="120">
        <f t="shared" si="677"/>
        <v>30707383</v>
      </c>
      <c r="O135" s="120">
        <f t="shared" si="686"/>
        <v>17616243</v>
      </c>
      <c r="P135" s="120">
        <f t="shared" si="678"/>
        <v>1359262</v>
      </c>
      <c r="Q135" s="120">
        <f t="shared" si="678"/>
        <v>36437271</v>
      </c>
      <c r="R135" s="120">
        <f t="shared" si="678"/>
        <v>33878316</v>
      </c>
      <c r="S135" s="47"/>
    </row>
    <row r="136" spans="1:19" ht="12.75" customHeight="1" x14ac:dyDescent="0.2">
      <c r="A136" s="511"/>
      <c r="B136" s="511"/>
      <c r="C136" s="53" t="s">
        <v>3</v>
      </c>
      <c r="D136" s="54">
        <v>9</v>
      </c>
      <c r="E136" s="44">
        <v>10035.58</v>
      </c>
      <c r="F136" s="44">
        <v>0</v>
      </c>
      <c r="G136" s="44">
        <f t="shared" si="701"/>
        <v>553.85</v>
      </c>
      <c r="H136" s="44">
        <v>6207.16</v>
      </c>
      <c r="I136" s="44">
        <v>111.78</v>
      </c>
      <c r="J136" s="44">
        <f t="shared" ref="J136" si="744">(E136+F136+G136+H136+I136)/12</f>
        <v>1409.03</v>
      </c>
      <c r="K136" s="45">
        <f t="shared" ref="K136" si="745">(E136+F136+G136+H136+I136)</f>
        <v>16908.37</v>
      </c>
      <c r="L136" s="46">
        <f t="shared" ref="L136" si="746">K136+J136</f>
        <v>18317.400000000001</v>
      </c>
      <c r="M136" s="117"/>
      <c r="N136" s="119">
        <f t="shared" ref="N136" si="747">K136</f>
        <v>16908.37</v>
      </c>
      <c r="O136" s="119">
        <f t="shared" ref="O136" si="748">E136+F136+I136</f>
        <v>10147.36</v>
      </c>
      <c r="P136" s="119">
        <v>702</v>
      </c>
      <c r="Q136" s="119">
        <f t="shared" ref="Q136" si="749">IF(P136&gt;(O136*0.18),P136,O136*0.18)+N136+J136</f>
        <v>20143.919999999998</v>
      </c>
      <c r="R136" s="119">
        <f t="shared" ref="R136" si="750">N136+O136*0.18</f>
        <v>18734.89</v>
      </c>
      <c r="S136" s="47"/>
    </row>
    <row r="137" spans="1:19" ht="9" customHeight="1" x14ac:dyDescent="0.2">
      <c r="A137" s="511"/>
      <c r="B137" s="511"/>
      <c r="C137" s="48" t="s">
        <v>4</v>
      </c>
      <c r="D137" s="49">
        <v>14</v>
      </c>
      <c r="E137" s="50">
        <v>19431592</v>
      </c>
      <c r="F137" s="50">
        <v>0</v>
      </c>
      <c r="G137" s="50">
        <f t="shared" si="673"/>
        <v>1072403</v>
      </c>
      <c r="H137" s="50">
        <v>12018738</v>
      </c>
      <c r="I137" s="50">
        <v>216436</v>
      </c>
      <c r="J137" s="51">
        <f t="shared" si="674"/>
        <v>2728263</v>
      </c>
      <c r="K137" s="50">
        <f t="shared" si="675"/>
        <v>32739170</v>
      </c>
      <c r="L137" s="52">
        <f t="shared" si="676"/>
        <v>35467432</v>
      </c>
      <c r="M137" s="118"/>
      <c r="N137" s="120">
        <f t="shared" si="677"/>
        <v>32739170</v>
      </c>
      <c r="O137" s="120">
        <f t="shared" si="686"/>
        <v>19648029</v>
      </c>
      <c r="P137" s="120">
        <f t="shared" si="678"/>
        <v>1359262</v>
      </c>
      <c r="Q137" s="120">
        <f t="shared" si="678"/>
        <v>39004068</v>
      </c>
      <c r="R137" s="120">
        <f t="shared" si="678"/>
        <v>36275805</v>
      </c>
      <c r="S137" s="47"/>
    </row>
    <row r="138" spans="1:19" ht="12.75" customHeight="1" x14ac:dyDescent="0.2">
      <c r="A138" s="511"/>
      <c r="B138" s="511"/>
      <c r="C138" s="53" t="s">
        <v>3</v>
      </c>
      <c r="D138" s="54">
        <v>15</v>
      </c>
      <c r="E138" s="44">
        <v>11014.79</v>
      </c>
      <c r="F138" s="44">
        <v>0</v>
      </c>
      <c r="G138" s="44">
        <f t="shared" si="701"/>
        <v>553.85</v>
      </c>
      <c r="H138" s="44">
        <v>6207.16</v>
      </c>
      <c r="I138" s="44">
        <v>111.78</v>
      </c>
      <c r="J138" s="44">
        <f t="shared" ref="J138" si="751">(E138+F138+G138+H138+I138)/12</f>
        <v>1490.63</v>
      </c>
      <c r="K138" s="45">
        <f t="shared" ref="K138" si="752">(E138+F138+G138+H138+I138)</f>
        <v>17887.580000000002</v>
      </c>
      <c r="L138" s="46">
        <f t="shared" ref="L138" si="753">K138+J138</f>
        <v>19378.21</v>
      </c>
      <c r="M138" s="117"/>
      <c r="N138" s="119">
        <f t="shared" ref="N138" si="754">K138</f>
        <v>17887.580000000002</v>
      </c>
      <c r="O138" s="119">
        <f t="shared" ref="O138" si="755">E138+F138+I138</f>
        <v>11126.57</v>
      </c>
      <c r="P138" s="119">
        <v>702</v>
      </c>
      <c r="Q138" s="119">
        <f t="shared" ref="Q138" si="756">IF(P138&gt;(O138*0.18),P138,O138*0.18)+N138+J138</f>
        <v>21380.99</v>
      </c>
      <c r="R138" s="119">
        <f t="shared" ref="R138" si="757">N138+O138*0.18</f>
        <v>19890.36</v>
      </c>
      <c r="S138" s="47"/>
    </row>
    <row r="139" spans="1:19" ht="9" customHeight="1" x14ac:dyDescent="0.2">
      <c r="A139" s="511"/>
      <c r="B139" s="511"/>
      <c r="C139" s="48" t="s">
        <v>4</v>
      </c>
      <c r="D139" s="49">
        <v>20</v>
      </c>
      <c r="E139" s="50">
        <v>21327607</v>
      </c>
      <c r="F139" s="50">
        <v>0</v>
      </c>
      <c r="G139" s="50">
        <f t="shared" si="673"/>
        <v>1072403</v>
      </c>
      <c r="H139" s="50">
        <v>12018738</v>
      </c>
      <c r="I139" s="50">
        <v>216436</v>
      </c>
      <c r="J139" s="51">
        <f t="shared" si="674"/>
        <v>2886262</v>
      </c>
      <c r="K139" s="50">
        <f t="shared" si="675"/>
        <v>34635185</v>
      </c>
      <c r="L139" s="52">
        <f t="shared" si="676"/>
        <v>37521447</v>
      </c>
      <c r="M139" s="118"/>
      <c r="N139" s="120">
        <f t="shared" si="677"/>
        <v>34635185</v>
      </c>
      <c r="O139" s="120">
        <f t="shared" si="686"/>
        <v>21544044</v>
      </c>
      <c r="P139" s="120">
        <f t="shared" si="678"/>
        <v>1359262</v>
      </c>
      <c r="Q139" s="120">
        <f t="shared" si="678"/>
        <v>41399370</v>
      </c>
      <c r="R139" s="120">
        <f t="shared" si="678"/>
        <v>38513107</v>
      </c>
      <c r="S139" s="47"/>
    </row>
    <row r="140" spans="1:19" ht="12.75" customHeight="1" x14ac:dyDescent="0.2">
      <c r="A140" s="511"/>
      <c r="B140" s="511"/>
      <c r="C140" s="53" t="s">
        <v>3</v>
      </c>
      <c r="D140" s="54">
        <v>21</v>
      </c>
      <c r="E140" s="44">
        <v>11978.85</v>
      </c>
      <c r="F140" s="44">
        <v>0</v>
      </c>
      <c r="G140" s="44">
        <f t="shared" si="701"/>
        <v>553.85</v>
      </c>
      <c r="H140" s="44">
        <v>6207.16</v>
      </c>
      <c r="I140" s="44">
        <v>111.78</v>
      </c>
      <c r="J140" s="44">
        <f t="shared" ref="J140" si="758">(E140+F140+G140+H140+I140)/12</f>
        <v>1570.97</v>
      </c>
      <c r="K140" s="45">
        <f t="shared" ref="K140" si="759">(E140+F140+G140+H140+I140)</f>
        <v>18851.64</v>
      </c>
      <c r="L140" s="46">
        <f t="shared" ref="L140" si="760">K140+J140</f>
        <v>20422.61</v>
      </c>
      <c r="M140" s="117"/>
      <c r="N140" s="119">
        <f t="shared" ref="N140" si="761">K140</f>
        <v>18851.64</v>
      </c>
      <c r="O140" s="119">
        <f t="shared" ref="O140" si="762">E140+F140+I140</f>
        <v>12090.63</v>
      </c>
      <c r="P140" s="119">
        <v>702</v>
      </c>
      <c r="Q140" s="119">
        <f t="shared" ref="Q140" si="763">IF(P140&gt;(O140*0.18),P140,O140*0.18)+N140+J140</f>
        <v>22598.92</v>
      </c>
      <c r="R140" s="119">
        <f t="shared" ref="R140" si="764">N140+O140*0.18</f>
        <v>21027.95</v>
      </c>
      <c r="S140" s="47"/>
    </row>
    <row r="141" spans="1:19" ht="9" customHeight="1" x14ac:dyDescent="0.2">
      <c r="A141" s="511"/>
      <c r="B141" s="511"/>
      <c r="C141" s="48" t="s">
        <v>4</v>
      </c>
      <c r="D141" s="49">
        <v>27</v>
      </c>
      <c r="E141" s="50">
        <v>23194288</v>
      </c>
      <c r="F141" s="50">
        <v>0</v>
      </c>
      <c r="G141" s="50">
        <f t="shared" si="673"/>
        <v>1072403</v>
      </c>
      <c r="H141" s="50">
        <v>12018738</v>
      </c>
      <c r="I141" s="50">
        <v>216436</v>
      </c>
      <c r="J141" s="51">
        <f t="shared" si="674"/>
        <v>3041822</v>
      </c>
      <c r="K141" s="50">
        <f t="shared" si="675"/>
        <v>36501865</v>
      </c>
      <c r="L141" s="52">
        <f t="shared" si="676"/>
        <v>39543687</v>
      </c>
      <c r="M141" s="118"/>
      <c r="N141" s="120">
        <f t="shared" si="677"/>
        <v>36501865</v>
      </c>
      <c r="O141" s="120">
        <f t="shared" si="686"/>
        <v>23410724</v>
      </c>
      <c r="P141" s="120">
        <f t="shared" si="678"/>
        <v>1359262</v>
      </c>
      <c r="Q141" s="120">
        <f t="shared" si="678"/>
        <v>43757611</v>
      </c>
      <c r="R141" s="120">
        <f t="shared" si="678"/>
        <v>40715789</v>
      </c>
      <c r="S141" s="47"/>
    </row>
    <row r="142" spans="1:19" ht="12.75" customHeight="1" x14ac:dyDescent="0.2">
      <c r="A142" s="511"/>
      <c r="B142" s="511"/>
      <c r="C142" s="53" t="s">
        <v>3</v>
      </c>
      <c r="D142" s="54">
        <v>28</v>
      </c>
      <c r="E142" s="44">
        <v>12706.14</v>
      </c>
      <c r="F142" s="44">
        <v>0</v>
      </c>
      <c r="G142" s="44">
        <f t="shared" si="701"/>
        <v>553.85</v>
      </c>
      <c r="H142" s="44">
        <v>6207.16</v>
      </c>
      <c r="I142" s="44">
        <v>111.78</v>
      </c>
      <c r="J142" s="44">
        <f t="shared" ref="J142" si="765">(E142+F142+G142+H142+I142)/12</f>
        <v>1631.58</v>
      </c>
      <c r="K142" s="45">
        <f t="shared" ref="K142" si="766">(E142+F142+G142+H142+I142)</f>
        <v>19578.93</v>
      </c>
      <c r="L142" s="46">
        <f t="shared" ref="L142" si="767">K142+J142</f>
        <v>21210.51</v>
      </c>
      <c r="M142" s="117"/>
      <c r="N142" s="119">
        <f t="shared" ref="N142" si="768">K142</f>
        <v>19578.93</v>
      </c>
      <c r="O142" s="119">
        <f t="shared" ref="O142" si="769">E142+F142+I142</f>
        <v>12817.92</v>
      </c>
      <c r="P142" s="119">
        <v>702</v>
      </c>
      <c r="Q142" s="119">
        <f t="shared" ref="Q142" si="770">IF(P142&gt;(O142*0.18),P142,O142*0.18)+N142+J142</f>
        <v>23517.74</v>
      </c>
      <c r="R142" s="119">
        <f t="shared" ref="R142" si="771">N142+O142*0.18</f>
        <v>21886.16</v>
      </c>
      <c r="S142" s="47"/>
    </row>
    <row r="143" spans="1:19" ht="9" customHeight="1" x14ac:dyDescent="0.2">
      <c r="A143" s="511"/>
      <c r="B143" s="511"/>
      <c r="C143" s="48" t="s">
        <v>4</v>
      </c>
      <c r="D143" s="49">
        <v>34</v>
      </c>
      <c r="E143" s="50">
        <v>24602518</v>
      </c>
      <c r="F143" s="50">
        <v>0</v>
      </c>
      <c r="G143" s="50">
        <f t="shared" si="673"/>
        <v>1072403</v>
      </c>
      <c r="H143" s="50">
        <v>12018738</v>
      </c>
      <c r="I143" s="50">
        <v>216436</v>
      </c>
      <c r="J143" s="51">
        <f t="shared" si="674"/>
        <v>3159179</v>
      </c>
      <c r="K143" s="50">
        <f t="shared" si="675"/>
        <v>37910095</v>
      </c>
      <c r="L143" s="52">
        <f t="shared" si="676"/>
        <v>41069274</v>
      </c>
      <c r="M143" s="118"/>
      <c r="N143" s="120">
        <f t="shared" si="677"/>
        <v>37910095</v>
      </c>
      <c r="O143" s="120">
        <f t="shared" si="686"/>
        <v>24818954</v>
      </c>
      <c r="P143" s="120">
        <f t="shared" si="678"/>
        <v>1359262</v>
      </c>
      <c r="Q143" s="120">
        <f t="shared" si="678"/>
        <v>45536694</v>
      </c>
      <c r="R143" s="120">
        <f t="shared" si="678"/>
        <v>42377515</v>
      </c>
      <c r="S143" s="47"/>
    </row>
    <row r="144" spans="1:19" ht="12.75" customHeight="1" x14ac:dyDescent="0.2">
      <c r="A144" s="511"/>
      <c r="B144" s="511"/>
      <c r="C144" s="53" t="s">
        <v>3</v>
      </c>
      <c r="D144" s="54">
        <v>35</v>
      </c>
      <c r="E144" s="44">
        <v>13215.95</v>
      </c>
      <c r="F144" s="44">
        <v>0</v>
      </c>
      <c r="G144" s="44">
        <f t="shared" si="701"/>
        <v>553.85</v>
      </c>
      <c r="H144" s="44">
        <v>6207.16</v>
      </c>
      <c r="I144" s="44">
        <v>111.78</v>
      </c>
      <c r="J144" s="44">
        <f t="shared" ref="J144" si="772">(E144+F144+G144+H144+I144)/12</f>
        <v>1674.06</v>
      </c>
      <c r="K144" s="45">
        <f t="shared" ref="K144" si="773">(E144+F144+G144+H144+I144)</f>
        <v>20088.740000000002</v>
      </c>
      <c r="L144" s="46">
        <f t="shared" ref="L144" si="774">K144+J144</f>
        <v>21762.799999999999</v>
      </c>
      <c r="M144" s="117"/>
      <c r="N144" s="119">
        <f t="shared" ref="N144" si="775">K144</f>
        <v>20088.740000000002</v>
      </c>
      <c r="O144" s="119">
        <f t="shared" ref="O144" si="776">E144+F144+I144</f>
        <v>13327.73</v>
      </c>
      <c r="P144" s="119">
        <v>702</v>
      </c>
      <c r="Q144" s="119">
        <f t="shared" ref="Q144" si="777">IF(P144&gt;(O144*0.18),P144,O144*0.18)+N144+J144</f>
        <v>24161.79</v>
      </c>
      <c r="R144" s="119">
        <f t="shared" ref="R144" si="778">N144+O144*0.18</f>
        <v>22487.73</v>
      </c>
      <c r="S144" s="47"/>
    </row>
    <row r="145" spans="1:19" ht="9" customHeight="1" x14ac:dyDescent="0.2">
      <c r="A145" s="512"/>
      <c r="B145" s="512"/>
      <c r="C145" s="58" t="s">
        <v>4</v>
      </c>
      <c r="D145" s="59"/>
      <c r="E145" s="61">
        <v>25589648</v>
      </c>
      <c r="F145" s="61">
        <v>0</v>
      </c>
      <c r="G145" s="50">
        <f t="shared" si="673"/>
        <v>1072403</v>
      </c>
      <c r="H145" s="61">
        <v>12018738</v>
      </c>
      <c r="I145" s="61">
        <v>216436</v>
      </c>
      <c r="J145" s="51">
        <f t="shared" si="674"/>
        <v>3241432</v>
      </c>
      <c r="K145" s="50">
        <f t="shared" si="675"/>
        <v>38897225</v>
      </c>
      <c r="L145" s="52">
        <f t="shared" si="676"/>
        <v>42138657</v>
      </c>
      <c r="M145" s="118"/>
      <c r="N145" s="120">
        <f t="shared" si="677"/>
        <v>38897225</v>
      </c>
      <c r="O145" s="120">
        <f t="shared" si="686"/>
        <v>25806084</v>
      </c>
      <c r="P145" s="120">
        <f t="shared" si="678"/>
        <v>1359262</v>
      </c>
      <c r="Q145" s="120">
        <f t="shared" si="678"/>
        <v>46783749</v>
      </c>
      <c r="R145" s="120">
        <f t="shared" si="678"/>
        <v>43542317</v>
      </c>
      <c r="S145" s="47"/>
    </row>
    <row r="146" spans="1:19" ht="12.75" customHeight="1" x14ac:dyDescent="0.2">
      <c r="A146" s="492">
        <v>40544</v>
      </c>
      <c r="B146" s="492">
        <v>42369</v>
      </c>
      <c r="C146" s="42" t="s">
        <v>3</v>
      </c>
      <c r="D146" s="43">
        <v>0</v>
      </c>
      <c r="E146" s="44">
        <v>8696.74</v>
      </c>
      <c r="F146" s="44">
        <v>0</v>
      </c>
      <c r="G146" s="44">
        <f t="shared" si="701"/>
        <v>553.85</v>
      </c>
      <c r="H146" s="44">
        <v>6207.16</v>
      </c>
      <c r="I146" s="44">
        <v>111.78</v>
      </c>
      <c r="J146" s="44">
        <f t="shared" ref="J146" si="779">(E146+F146+G146+H146+I146)/12</f>
        <v>1297.46</v>
      </c>
      <c r="K146" s="45">
        <f t="shared" ref="K146" si="780">(E146+F146+G146+H146+I146)</f>
        <v>15569.53</v>
      </c>
      <c r="L146" s="46">
        <f t="shared" ref="L146" si="781">K146+J146</f>
        <v>16866.990000000002</v>
      </c>
      <c r="M146" s="117"/>
      <c r="N146" s="119">
        <f t="shared" ref="N146" si="782">K146</f>
        <v>15569.53</v>
      </c>
      <c r="O146" s="119">
        <f t="shared" ref="O146" si="783">E146+F146+I146</f>
        <v>8808.52</v>
      </c>
      <c r="P146" s="119">
        <v>702</v>
      </c>
      <c r="Q146" s="119">
        <f t="shared" ref="Q146" si="784">IF(P146&gt;(O146*0.18),P146,O146*0.18)+N146+J146</f>
        <v>18452.52</v>
      </c>
      <c r="R146" s="119">
        <f t="shared" ref="R146" si="785">N146+O146*0.18</f>
        <v>17155.060000000001</v>
      </c>
      <c r="S146" s="47"/>
    </row>
    <row r="147" spans="1:19" ht="9" customHeight="1" x14ac:dyDescent="0.2">
      <c r="A147" s="493"/>
      <c r="B147" s="493"/>
      <c r="C147" s="48" t="s">
        <v>4</v>
      </c>
      <c r="D147" s="49">
        <v>2</v>
      </c>
      <c r="E147" s="61">
        <v>16839237</v>
      </c>
      <c r="F147" s="50">
        <v>0</v>
      </c>
      <c r="G147" s="50">
        <f t="shared" si="673"/>
        <v>1072403</v>
      </c>
      <c r="H147" s="61">
        <v>12018738</v>
      </c>
      <c r="I147" s="61">
        <v>216436</v>
      </c>
      <c r="J147" s="51">
        <f t="shared" si="674"/>
        <v>2512233</v>
      </c>
      <c r="K147" s="50">
        <f t="shared" si="675"/>
        <v>30146814</v>
      </c>
      <c r="L147" s="52">
        <f t="shared" si="676"/>
        <v>32659047</v>
      </c>
      <c r="M147" s="118"/>
      <c r="N147" s="120">
        <f t="shared" si="677"/>
        <v>30146814</v>
      </c>
      <c r="O147" s="120">
        <f t="shared" si="686"/>
        <v>17055673</v>
      </c>
      <c r="P147" s="120">
        <f t="shared" si="678"/>
        <v>1359262</v>
      </c>
      <c r="Q147" s="120">
        <f t="shared" si="678"/>
        <v>35729061</v>
      </c>
      <c r="R147" s="120">
        <f t="shared" si="678"/>
        <v>33216828</v>
      </c>
      <c r="S147" s="47"/>
    </row>
    <row r="148" spans="1:19" ht="12.75" customHeight="1" x14ac:dyDescent="0.2">
      <c r="A148" s="511">
        <v>40544</v>
      </c>
      <c r="B148" s="511">
        <v>42369</v>
      </c>
      <c r="C148" s="53" t="s">
        <v>3</v>
      </c>
      <c r="D148" s="54">
        <v>3</v>
      </c>
      <c r="E148" s="44">
        <v>8986.25</v>
      </c>
      <c r="F148" s="44">
        <v>0</v>
      </c>
      <c r="G148" s="44">
        <f t="shared" si="701"/>
        <v>553.85</v>
      </c>
      <c r="H148" s="44">
        <v>6207.16</v>
      </c>
      <c r="I148" s="44">
        <v>111.78</v>
      </c>
      <c r="J148" s="44">
        <f t="shared" ref="J148" si="786">(E148+F148+G148+H148+I148)/12</f>
        <v>1321.59</v>
      </c>
      <c r="K148" s="45">
        <f t="shared" ref="K148" si="787">(E148+F148+G148+H148+I148)</f>
        <v>15859.04</v>
      </c>
      <c r="L148" s="46">
        <f t="shared" ref="L148" si="788">K148+J148</f>
        <v>17180.63</v>
      </c>
      <c r="M148" s="117"/>
      <c r="N148" s="119">
        <f t="shared" ref="N148" si="789">K148</f>
        <v>15859.04</v>
      </c>
      <c r="O148" s="119">
        <f t="shared" ref="O148" si="790">E148+F148+I148</f>
        <v>9098.0300000000007</v>
      </c>
      <c r="P148" s="119">
        <v>702</v>
      </c>
      <c r="Q148" s="119">
        <f t="shared" ref="Q148" si="791">IF(P148&gt;(O148*0.18),P148,O148*0.18)+N148+J148</f>
        <v>18818.28</v>
      </c>
      <c r="R148" s="119">
        <f t="shared" ref="R148" si="792">N148+O148*0.18</f>
        <v>17496.689999999999</v>
      </c>
      <c r="S148" s="47"/>
    </row>
    <row r="149" spans="1:19" ht="9" customHeight="1" x14ac:dyDescent="0.2">
      <c r="A149" s="511"/>
      <c r="B149" s="511"/>
      <c r="C149" s="48" t="s">
        <v>4</v>
      </c>
      <c r="D149" s="49">
        <v>8</v>
      </c>
      <c r="E149" s="61">
        <v>17399806</v>
      </c>
      <c r="F149" s="50">
        <v>0</v>
      </c>
      <c r="G149" s="50">
        <f t="shared" si="673"/>
        <v>1072403</v>
      </c>
      <c r="H149" s="61">
        <v>12018738</v>
      </c>
      <c r="I149" s="61">
        <v>216436</v>
      </c>
      <c r="J149" s="51">
        <f t="shared" si="674"/>
        <v>2558955</v>
      </c>
      <c r="K149" s="50">
        <f t="shared" si="675"/>
        <v>30707383</v>
      </c>
      <c r="L149" s="52">
        <f t="shared" si="676"/>
        <v>33266338</v>
      </c>
      <c r="M149" s="118"/>
      <c r="N149" s="120">
        <f t="shared" si="677"/>
        <v>30707383</v>
      </c>
      <c r="O149" s="120">
        <f t="shared" si="686"/>
        <v>17616243</v>
      </c>
      <c r="P149" s="120">
        <f t="shared" si="678"/>
        <v>1359262</v>
      </c>
      <c r="Q149" s="120">
        <f t="shared" si="678"/>
        <v>36437271</v>
      </c>
      <c r="R149" s="120">
        <f t="shared" si="678"/>
        <v>33878316</v>
      </c>
      <c r="S149" s="47"/>
    </row>
    <row r="150" spans="1:19" ht="12.75" customHeight="1" x14ac:dyDescent="0.2">
      <c r="A150" s="511"/>
      <c r="B150" s="511"/>
      <c r="C150" s="53" t="s">
        <v>3</v>
      </c>
      <c r="D150" s="54">
        <v>9</v>
      </c>
      <c r="E150" s="44">
        <v>10035.58</v>
      </c>
      <c r="F150" s="44">
        <v>0</v>
      </c>
      <c r="G150" s="44">
        <f t="shared" si="701"/>
        <v>553.85</v>
      </c>
      <c r="H150" s="44">
        <v>6207.16</v>
      </c>
      <c r="I150" s="44">
        <v>111.78</v>
      </c>
      <c r="J150" s="44">
        <f t="shared" ref="J150" si="793">(E150+F150+G150+H150+I150)/12</f>
        <v>1409.03</v>
      </c>
      <c r="K150" s="45">
        <f t="shared" ref="K150" si="794">(E150+F150+G150+H150+I150)</f>
        <v>16908.37</v>
      </c>
      <c r="L150" s="46">
        <f t="shared" ref="L150" si="795">K150+J150</f>
        <v>18317.400000000001</v>
      </c>
      <c r="M150" s="117"/>
      <c r="N150" s="119">
        <f t="shared" ref="N150" si="796">K150</f>
        <v>16908.37</v>
      </c>
      <c r="O150" s="119">
        <f t="shared" ref="O150" si="797">E150+F150+I150</f>
        <v>10147.36</v>
      </c>
      <c r="P150" s="119">
        <v>702</v>
      </c>
      <c r="Q150" s="119">
        <f t="shared" ref="Q150" si="798">IF(P150&gt;(O150*0.18),P150,O150*0.18)+N150+J150</f>
        <v>20143.919999999998</v>
      </c>
      <c r="R150" s="119">
        <f t="shared" ref="R150" si="799">N150+O150*0.18</f>
        <v>18734.89</v>
      </c>
      <c r="S150" s="47"/>
    </row>
    <row r="151" spans="1:19" ht="9" customHeight="1" x14ac:dyDescent="0.2">
      <c r="A151" s="511"/>
      <c r="B151" s="511"/>
      <c r="C151" s="48" t="s">
        <v>4</v>
      </c>
      <c r="D151" s="49">
        <v>14</v>
      </c>
      <c r="E151" s="61">
        <v>19431592</v>
      </c>
      <c r="F151" s="50">
        <v>0</v>
      </c>
      <c r="G151" s="50">
        <f t="shared" si="673"/>
        <v>1072403</v>
      </c>
      <c r="H151" s="61">
        <v>12018738</v>
      </c>
      <c r="I151" s="61">
        <v>216436</v>
      </c>
      <c r="J151" s="51">
        <f t="shared" si="674"/>
        <v>2728263</v>
      </c>
      <c r="K151" s="50">
        <f t="shared" si="675"/>
        <v>32739170</v>
      </c>
      <c r="L151" s="52">
        <f t="shared" si="676"/>
        <v>35467432</v>
      </c>
      <c r="M151" s="118"/>
      <c r="N151" s="120">
        <f t="shared" si="677"/>
        <v>32739170</v>
      </c>
      <c r="O151" s="120">
        <f t="shared" si="686"/>
        <v>19648029</v>
      </c>
      <c r="P151" s="120">
        <f t="shared" si="678"/>
        <v>1359262</v>
      </c>
      <c r="Q151" s="120">
        <f t="shared" si="678"/>
        <v>39004068</v>
      </c>
      <c r="R151" s="120">
        <f t="shared" si="678"/>
        <v>36275805</v>
      </c>
      <c r="S151" s="47"/>
    </row>
    <row r="152" spans="1:19" ht="12.75" customHeight="1" x14ac:dyDescent="0.2">
      <c r="A152" s="511"/>
      <c r="B152" s="511"/>
      <c r="C152" s="53" t="s">
        <v>3</v>
      </c>
      <c r="D152" s="54">
        <v>15</v>
      </c>
      <c r="E152" s="44">
        <v>11014.79</v>
      </c>
      <c r="F152" s="44">
        <v>0</v>
      </c>
      <c r="G152" s="44">
        <f t="shared" si="701"/>
        <v>553.85</v>
      </c>
      <c r="H152" s="44">
        <v>6207.16</v>
      </c>
      <c r="I152" s="44">
        <v>111.78</v>
      </c>
      <c r="J152" s="44">
        <f t="shared" ref="J152" si="800">(E152+F152+G152+H152+I152)/12</f>
        <v>1490.63</v>
      </c>
      <c r="K152" s="45">
        <f t="shared" ref="K152" si="801">(E152+F152+G152+H152+I152)</f>
        <v>17887.580000000002</v>
      </c>
      <c r="L152" s="46">
        <f t="shared" ref="L152" si="802">K152+J152</f>
        <v>19378.21</v>
      </c>
      <c r="M152" s="117"/>
      <c r="N152" s="119">
        <f t="shared" ref="N152" si="803">K152</f>
        <v>17887.580000000002</v>
      </c>
      <c r="O152" s="119">
        <f t="shared" ref="O152" si="804">E152+F152+I152</f>
        <v>11126.57</v>
      </c>
      <c r="P152" s="119">
        <v>702</v>
      </c>
      <c r="Q152" s="119">
        <f t="shared" ref="Q152" si="805">IF(P152&gt;(O152*0.18),P152,O152*0.18)+N152+J152</f>
        <v>21380.99</v>
      </c>
      <c r="R152" s="119">
        <f t="shared" ref="R152" si="806">N152+O152*0.18</f>
        <v>19890.36</v>
      </c>
      <c r="S152" s="47"/>
    </row>
    <row r="153" spans="1:19" ht="9" customHeight="1" x14ac:dyDescent="0.2">
      <c r="A153" s="511"/>
      <c r="B153" s="511"/>
      <c r="C153" s="48" t="s">
        <v>4</v>
      </c>
      <c r="D153" s="49">
        <v>20</v>
      </c>
      <c r="E153" s="61">
        <v>21327607</v>
      </c>
      <c r="F153" s="50">
        <v>0</v>
      </c>
      <c r="G153" s="50">
        <f t="shared" si="673"/>
        <v>1072403</v>
      </c>
      <c r="H153" s="61">
        <v>12018738</v>
      </c>
      <c r="I153" s="61">
        <v>216436</v>
      </c>
      <c r="J153" s="51">
        <f t="shared" si="674"/>
        <v>2886262</v>
      </c>
      <c r="K153" s="50">
        <f t="shared" si="675"/>
        <v>34635185</v>
      </c>
      <c r="L153" s="52">
        <f t="shared" si="676"/>
        <v>37521447</v>
      </c>
      <c r="M153" s="118"/>
      <c r="N153" s="120">
        <f t="shared" si="677"/>
        <v>34635185</v>
      </c>
      <c r="O153" s="120">
        <f t="shared" si="686"/>
        <v>21544044</v>
      </c>
      <c r="P153" s="120">
        <f t="shared" si="678"/>
        <v>1359262</v>
      </c>
      <c r="Q153" s="120">
        <f t="shared" si="678"/>
        <v>41399370</v>
      </c>
      <c r="R153" s="120">
        <f t="shared" si="678"/>
        <v>38513107</v>
      </c>
      <c r="S153" s="47"/>
    </row>
    <row r="154" spans="1:19" ht="12.75" customHeight="1" x14ac:dyDescent="0.2">
      <c r="A154" s="511"/>
      <c r="B154" s="511"/>
      <c r="C154" s="53" t="s">
        <v>3</v>
      </c>
      <c r="D154" s="54">
        <v>21</v>
      </c>
      <c r="E154" s="44">
        <v>11978.85</v>
      </c>
      <c r="F154" s="44">
        <v>0</v>
      </c>
      <c r="G154" s="44">
        <f t="shared" si="701"/>
        <v>553.85</v>
      </c>
      <c r="H154" s="44">
        <v>6207.16</v>
      </c>
      <c r="I154" s="44">
        <v>111.78</v>
      </c>
      <c r="J154" s="44">
        <f t="shared" ref="J154" si="807">(E154+F154+G154+H154+I154)/12</f>
        <v>1570.97</v>
      </c>
      <c r="K154" s="45">
        <f t="shared" ref="K154" si="808">(E154+F154+G154+H154+I154)</f>
        <v>18851.64</v>
      </c>
      <c r="L154" s="46">
        <f t="shared" ref="L154" si="809">K154+J154</f>
        <v>20422.61</v>
      </c>
      <c r="M154" s="117"/>
      <c r="N154" s="119">
        <f t="shared" ref="N154" si="810">K154</f>
        <v>18851.64</v>
      </c>
      <c r="O154" s="119">
        <f t="shared" ref="O154" si="811">E154+F154+I154</f>
        <v>12090.63</v>
      </c>
      <c r="P154" s="119">
        <v>702</v>
      </c>
      <c r="Q154" s="119">
        <f t="shared" ref="Q154" si="812">IF(P154&gt;(O154*0.18),P154,O154*0.18)+N154+J154</f>
        <v>22598.92</v>
      </c>
      <c r="R154" s="119">
        <f t="shared" ref="R154" si="813">N154+O154*0.18</f>
        <v>21027.95</v>
      </c>
      <c r="S154" s="47"/>
    </row>
    <row r="155" spans="1:19" ht="9" customHeight="1" x14ac:dyDescent="0.2">
      <c r="A155" s="511"/>
      <c r="B155" s="511"/>
      <c r="C155" s="48" t="s">
        <v>4</v>
      </c>
      <c r="D155" s="49">
        <v>27</v>
      </c>
      <c r="E155" s="61">
        <v>23194288</v>
      </c>
      <c r="F155" s="50">
        <v>0</v>
      </c>
      <c r="G155" s="50">
        <f t="shared" si="673"/>
        <v>1072403</v>
      </c>
      <c r="H155" s="61">
        <v>12018738</v>
      </c>
      <c r="I155" s="61">
        <v>216436</v>
      </c>
      <c r="J155" s="51">
        <f t="shared" si="674"/>
        <v>3041822</v>
      </c>
      <c r="K155" s="50">
        <f t="shared" si="675"/>
        <v>36501865</v>
      </c>
      <c r="L155" s="52">
        <f t="shared" si="676"/>
        <v>39543687</v>
      </c>
      <c r="M155" s="118"/>
      <c r="N155" s="120">
        <f t="shared" si="677"/>
        <v>36501865</v>
      </c>
      <c r="O155" s="120">
        <f t="shared" si="686"/>
        <v>23410724</v>
      </c>
      <c r="P155" s="120">
        <f t="shared" si="678"/>
        <v>1359262</v>
      </c>
      <c r="Q155" s="120">
        <f t="shared" si="678"/>
        <v>43757611</v>
      </c>
      <c r="R155" s="120">
        <f t="shared" si="678"/>
        <v>40715789</v>
      </c>
      <c r="S155" s="47"/>
    </row>
    <row r="156" spans="1:19" ht="12.75" customHeight="1" x14ac:dyDescent="0.2">
      <c r="A156" s="511"/>
      <c r="B156" s="511"/>
      <c r="C156" s="53" t="s">
        <v>3</v>
      </c>
      <c r="D156" s="54">
        <v>28</v>
      </c>
      <c r="E156" s="44">
        <v>12706.14</v>
      </c>
      <c r="F156" s="44">
        <v>0</v>
      </c>
      <c r="G156" s="44">
        <f t="shared" si="701"/>
        <v>553.85</v>
      </c>
      <c r="H156" s="44">
        <v>6207.16</v>
      </c>
      <c r="I156" s="44">
        <v>111.78</v>
      </c>
      <c r="J156" s="44">
        <f t="shared" ref="J156" si="814">(E156+F156+G156+H156+I156)/12</f>
        <v>1631.58</v>
      </c>
      <c r="K156" s="45">
        <f t="shared" ref="K156" si="815">(E156+F156+G156+H156+I156)</f>
        <v>19578.93</v>
      </c>
      <c r="L156" s="46">
        <f t="shared" ref="L156" si="816">K156+J156</f>
        <v>21210.51</v>
      </c>
      <c r="M156" s="117"/>
      <c r="N156" s="119">
        <f t="shared" ref="N156" si="817">K156</f>
        <v>19578.93</v>
      </c>
      <c r="O156" s="119">
        <f t="shared" ref="O156" si="818">E156+F156+I156</f>
        <v>12817.92</v>
      </c>
      <c r="P156" s="119">
        <v>702</v>
      </c>
      <c r="Q156" s="119">
        <f t="shared" ref="Q156" si="819">IF(P156&gt;(O156*0.18),P156,O156*0.18)+N156+J156</f>
        <v>23517.74</v>
      </c>
      <c r="R156" s="119">
        <f t="shared" ref="R156" si="820">N156+O156*0.18</f>
        <v>21886.16</v>
      </c>
      <c r="S156" s="47"/>
    </row>
    <row r="157" spans="1:19" ht="9" customHeight="1" x14ac:dyDescent="0.2">
      <c r="A157" s="511"/>
      <c r="B157" s="511"/>
      <c r="C157" s="48" t="s">
        <v>4</v>
      </c>
      <c r="D157" s="49">
        <v>34</v>
      </c>
      <c r="E157" s="61">
        <v>24602518</v>
      </c>
      <c r="F157" s="50">
        <v>0</v>
      </c>
      <c r="G157" s="50">
        <f t="shared" si="673"/>
        <v>1072403</v>
      </c>
      <c r="H157" s="61">
        <v>12018738</v>
      </c>
      <c r="I157" s="61">
        <v>216436</v>
      </c>
      <c r="J157" s="51">
        <f t="shared" si="674"/>
        <v>3159179</v>
      </c>
      <c r="K157" s="50">
        <f t="shared" si="675"/>
        <v>37910095</v>
      </c>
      <c r="L157" s="52">
        <f t="shared" si="676"/>
        <v>41069274</v>
      </c>
      <c r="M157" s="118"/>
      <c r="N157" s="120">
        <f t="shared" si="677"/>
        <v>37910095</v>
      </c>
      <c r="O157" s="120">
        <f t="shared" si="686"/>
        <v>24818954</v>
      </c>
      <c r="P157" s="120">
        <f t="shared" si="678"/>
        <v>1359262</v>
      </c>
      <c r="Q157" s="120">
        <f t="shared" si="678"/>
        <v>45536694</v>
      </c>
      <c r="R157" s="120">
        <f t="shared" si="678"/>
        <v>42377515</v>
      </c>
      <c r="S157" s="47"/>
    </row>
    <row r="158" spans="1:19" ht="12.75" customHeight="1" x14ac:dyDescent="0.2">
      <c r="A158" s="511"/>
      <c r="B158" s="511"/>
      <c r="C158" s="53" t="s">
        <v>3</v>
      </c>
      <c r="D158" s="54">
        <v>35</v>
      </c>
      <c r="E158" s="44">
        <v>13215.95</v>
      </c>
      <c r="F158" s="44">
        <v>0</v>
      </c>
      <c r="G158" s="44">
        <f t="shared" si="701"/>
        <v>553.85</v>
      </c>
      <c r="H158" s="44">
        <v>6207.16</v>
      </c>
      <c r="I158" s="44">
        <v>111.78</v>
      </c>
      <c r="J158" s="44">
        <f t="shared" ref="J158" si="821">(E158+F158+G158+H158+I158)/12</f>
        <v>1674.06</v>
      </c>
      <c r="K158" s="45">
        <f t="shared" ref="K158" si="822">(E158+F158+G158+H158+I158)</f>
        <v>20088.740000000002</v>
      </c>
      <c r="L158" s="46">
        <f t="shared" ref="L158" si="823">K158+J158</f>
        <v>21762.799999999999</v>
      </c>
      <c r="M158" s="117"/>
      <c r="N158" s="119">
        <f t="shared" ref="N158" si="824">K158</f>
        <v>20088.740000000002</v>
      </c>
      <c r="O158" s="119">
        <f t="shared" ref="O158" si="825">E158+F158+I158</f>
        <v>13327.73</v>
      </c>
      <c r="P158" s="119">
        <v>702</v>
      </c>
      <c r="Q158" s="119">
        <f t="shared" ref="Q158" si="826">IF(P158&gt;(O158*0.18),P158,O158*0.18)+N158+J158</f>
        <v>24161.79</v>
      </c>
      <c r="R158" s="119">
        <f t="shared" ref="R158" si="827">N158+O158*0.18</f>
        <v>22487.73</v>
      </c>
      <c r="S158" s="47"/>
    </row>
    <row r="159" spans="1:19" ht="9" customHeight="1" x14ac:dyDescent="0.2">
      <c r="A159" s="512"/>
      <c r="B159" s="512"/>
      <c r="C159" s="58" t="s">
        <v>4</v>
      </c>
      <c r="D159" s="59"/>
      <c r="E159" s="61">
        <v>25589648</v>
      </c>
      <c r="F159" s="61">
        <v>0</v>
      </c>
      <c r="G159" s="50">
        <f t="shared" si="673"/>
        <v>1072403</v>
      </c>
      <c r="H159" s="61">
        <v>12018738</v>
      </c>
      <c r="I159" s="61">
        <v>216436</v>
      </c>
      <c r="J159" s="51">
        <f t="shared" si="674"/>
        <v>3241432</v>
      </c>
      <c r="K159" s="50">
        <f t="shared" si="675"/>
        <v>38897225</v>
      </c>
      <c r="L159" s="52">
        <f t="shared" si="676"/>
        <v>42138657</v>
      </c>
      <c r="M159" s="118"/>
      <c r="N159" s="120">
        <f t="shared" si="677"/>
        <v>38897225</v>
      </c>
      <c r="O159" s="120">
        <f t="shared" si="686"/>
        <v>25806084</v>
      </c>
      <c r="P159" s="120">
        <f t="shared" si="678"/>
        <v>1359262</v>
      </c>
      <c r="Q159" s="120">
        <f t="shared" si="678"/>
        <v>46783749</v>
      </c>
      <c r="R159" s="120">
        <f t="shared" si="678"/>
        <v>43542317</v>
      </c>
      <c r="S159" s="47"/>
    </row>
    <row r="160" spans="1:19" ht="12.75" customHeight="1" x14ac:dyDescent="0.2">
      <c r="A160" s="492">
        <v>42370</v>
      </c>
      <c r="B160" s="492">
        <v>42735</v>
      </c>
      <c r="C160" s="42" t="s">
        <v>3</v>
      </c>
      <c r="D160" s="43">
        <v>0</v>
      </c>
      <c r="E160" s="44">
        <v>8755.5400000000009</v>
      </c>
      <c r="F160" s="44">
        <v>0</v>
      </c>
      <c r="G160" s="44">
        <f t="shared" si="701"/>
        <v>553.85</v>
      </c>
      <c r="H160" s="44">
        <v>6207.16</v>
      </c>
      <c r="I160" s="44">
        <v>111.78</v>
      </c>
      <c r="J160" s="44">
        <f t="shared" ref="J160" si="828">(E160+F160+G160+H160+I160)/12</f>
        <v>1302.3599999999999</v>
      </c>
      <c r="K160" s="45">
        <f t="shared" ref="K160" si="829">(E160+F160+G160+H160+I160)</f>
        <v>15628.33</v>
      </c>
      <c r="L160" s="46">
        <f t="shared" ref="L160" si="830">K160+J160</f>
        <v>16930.689999999999</v>
      </c>
      <c r="M160" s="117"/>
      <c r="N160" s="119">
        <f t="shared" ref="N160" si="831">K160</f>
        <v>15628.33</v>
      </c>
      <c r="O160" s="119">
        <f t="shared" ref="O160" si="832">E160+F160+I160</f>
        <v>8867.32</v>
      </c>
      <c r="P160" s="119">
        <v>702</v>
      </c>
      <c r="Q160" s="119">
        <f t="shared" ref="Q160" si="833">IF(P160&gt;(O160*0.18),P160,O160*0.18)+N160+J160</f>
        <v>18526.810000000001</v>
      </c>
      <c r="R160" s="119">
        <f t="shared" ref="R160" si="834">N160+O160*0.18</f>
        <v>17224.45</v>
      </c>
      <c r="S160" s="47"/>
    </row>
    <row r="161" spans="1:19" ht="9" customHeight="1" x14ac:dyDescent="0.2">
      <c r="A161" s="493"/>
      <c r="B161" s="493"/>
      <c r="C161" s="48" t="s">
        <v>4</v>
      </c>
      <c r="D161" s="49">
        <v>8</v>
      </c>
      <c r="E161" s="61">
        <v>16953089</v>
      </c>
      <c r="F161" s="50">
        <v>0</v>
      </c>
      <c r="G161" s="50">
        <f t="shared" si="673"/>
        <v>1072403</v>
      </c>
      <c r="H161" s="61">
        <v>12018738</v>
      </c>
      <c r="I161" s="61">
        <v>216436</v>
      </c>
      <c r="J161" s="51">
        <f t="shared" si="674"/>
        <v>2521721</v>
      </c>
      <c r="K161" s="50">
        <f t="shared" si="675"/>
        <v>30260667</v>
      </c>
      <c r="L161" s="52">
        <f t="shared" si="676"/>
        <v>32782387</v>
      </c>
      <c r="M161" s="118"/>
      <c r="N161" s="120">
        <f t="shared" si="677"/>
        <v>30260667</v>
      </c>
      <c r="O161" s="120">
        <f t="shared" si="686"/>
        <v>17169526</v>
      </c>
      <c r="P161" s="120">
        <f t="shared" si="678"/>
        <v>1359262</v>
      </c>
      <c r="Q161" s="120">
        <f t="shared" si="678"/>
        <v>35872906</v>
      </c>
      <c r="R161" s="120">
        <f t="shared" si="678"/>
        <v>33351186</v>
      </c>
      <c r="S161" s="47"/>
    </row>
    <row r="162" spans="1:19" ht="12.75" customHeight="1" x14ac:dyDescent="0.2">
      <c r="A162" s="494">
        <v>42370</v>
      </c>
      <c r="B162" s="494">
        <v>42735</v>
      </c>
      <c r="C162" s="53" t="s">
        <v>3</v>
      </c>
      <c r="D162" s="54">
        <v>9</v>
      </c>
      <c r="E162" s="44">
        <v>10099.18</v>
      </c>
      <c r="F162" s="44">
        <v>0</v>
      </c>
      <c r="G162" s="44">
        <f t="shared" si="701"/>
        <v>553.85</v>
      </c>
      <c r="H162" s="44">
        <v>6207.16</v>
      </c>
      <c r="I162" s="44">
        <v>111.78</v>
      </c>
      <c r="J162" s="44">
        <f t="shared" ref="J162" si="835">(E162+F162+G162+H162+I162)/12</f>
        <v>1414.33</v>
      </c>
      <c r="K162" s="45">
        <f t="shared" ref="K162" si="836">(E162+F162+G162+H162+I162)</f>
        <v>16971.97</v>
      </c>
      <c r="L162" s="46">
        <f t="shared" ref="L162" si="837">K162+J162</f>
        <v>18386.3</v>
      </c>
      <c r="M162" s="117"/>
      <c r="N162" s="119">
        <f t="shared" ref="N162" si="838">K162</f>
        <v>16971.97</v>
      </c>
      <c r="O162" s="119">
        <f t="shared" ref="O162" si="839">E162+F162+I162</f>
        <v>10210.959999999999</v>
      </c>
      <c r="P162" s="119">
        <v>702</v>
      </c>
      <c r="Q162" s="119">
        <f t="shared" ref="Q162" si="840">IF(P162&gt;(O162*0.18),P162,O162*0.18)+N162+J162</f>
        <v>20224.27</v>
      </c>
      <c r="R162" s="119">
        <f t="shared" ref="R162" si="841">N162+O162*0.18</f>
        <v>18809.939999999999</v>
      </c>
      <c r="S162" s="47"/>
    </row>
    <row r="163" spans="1:19" ht="9" customHeight="1" x14ac:dyDescent="0.2">
      <c r="A163" s="494"/>
      <c r="B163" s="494"/>
      <c r="C163" s="48" t="s">
        <v>4</v>
      </c>
      <c r="D163" s="49">
        <v>14</v>
      </c>
      <c r="E163" s="61">
        <v>19554739</v>
      </c>
      <c r="F163" s="50">
        <v>0</v>
      </c>
      <c r="G163" s="50">
        <f t="shared" si="673"/>
        <v>1072403</v>
      </c>
      <c r="H163" s="61">
        <v>12018738</v>
      </c>
      <c r="I163" s="61">
        <v>216436</v>
      </c>
      <c r="J163" s="51">
        <f t="shared" si="674"/>
        <v>2738525</v>
      </c>
      <c r="K163" s="50">
        <f t="shared" si="675"/>
        <v>32862316</v>
      </c>
      <c r="L163" s="52">
        <f t="shared" si="676"/>
        <v>35600841</v>
      </c>
      <c r="M163" s="118"/>
      <c r="N163" s="120">
        <f t="shared" si="677"/>
        <v>32862316</v>
      </c>
      <c r="O163" s="120">
        <f t="shared" si="686"/>
        <v>19771176</v>
      </c>
      <c r="P163" s="120">
        <f t="shared" si="678"/>
        <v>1359262</v>
      </c>
      <c r="Q163" s="120">
        <f t="shared" si="678"/>
        <v>39159647</v>
      </c>
      <c r="R163" s="120">
        <f t="shared" si="678"/>
        <v>36421123</v>
      </c>
      <c r="S163" s="47"/>
    </row>
    <row r="164" spans="1:19" ht="12.75" customHeight="1" x14ac:dyDescent="0.2">
      <c r="A164" s="494"/>
      <c r="B164" s="494"/>
      <c r="C164" s="53" t="s">
        <v>3</v>
      </c>
      <c r="D164" s="54">
        <v>15</v>
      </c>
      <c r="E164" s="44">
        <v>11081.99</v>
      </c>
      <c r="F164" s="44">
        <v>0</v>
      </c>
      <c r="G164" s="44">
        <f t="shared" si="701"/>
        <v>553.85</v>
      </c>
      <c r="H164" s="44">
        <v>6207.16</v>
      </c>
      <c r="I164" s="44">
        <v>111.78</v>
      </c>
      <c r="J164" s="44">
        <f t="shared" ref="J164" si="842">(E164+F164+G164+H164+I164)/12</f>
        <v>1496.23</v>
      </c>
      <c r="K164" s="45">
        <f t="shared" ref="K164" si="843">(E164+F164+G164+H164+I164)</f>
        <v>17954.78</v>
      </c>
      <c r="L164" s="46">
        <f t="shared" ref="L164" si="844">K164+J164</f>
        <v>19451.009999999998</v>
      </c>
      <c r="M164" s="117"/>
      <c r="N164" s="119">
        <f t="shared" ref="N164" si="845">K164</f>
        <v>17954.78</v>
      </c>
      <c r="O164" s="119">
        <f t="shared" ref="O164" si="846">E164+F164+I164</f>
        <v>11193.77</v>
      </c>
      <c r="P164" s="119">
        <v>702</v>
      </c>
      <c r="Q164" s="119">
        <f t="shared" ref="Q164" si="847">IF(P164&gt;(O164*0.18),P164,O164*0.18)+N164+J164</f>
        <v>21465.89</v>
      </c>
      <c r="R164" s="119">
        <f t="shared" ref="R164" si="848">N164+O164*0.18</f>
        <v>19969.66</v>
      </c>
      <c r="S164" s="47"/>
    </row>
    <row r="165" spans="1:19" ht="9" customHeight="1" x14ac:dyDescent="0.2">
      <c r="A165" s="494"/>
      <c r="B165" s="494"/>
      <c r="C165" s="48" t="s">
        <v>4</v>
      </c>
      <c r="D165" s="49">
        <v>20</v>
      </c>
      <c r="E165" s="61">
        <v>21457725</v>
      </c>
      <c r="F165" s="50">
        <v>0</v>
      </c>
      <c r="G165" s="50">
        <f t="shared" si="673"/>
        <v>1072403</v>
      </c>
      <c r="H165" s="61">
        <v>12018738</v>
      </c>
      <c r="I165" s="61">
        <v>216436</v>
      </c>
      <c r="J165" s="51">
        <f t="shared" si="674"/>
        <v>2897105</v>
      </c>
      <c r="K165" s="50">
        <f t="shared" si="675"/>
        <v>34765302</v>
      </c>
      <c r="L165" s="52">
        <f t="shared" si="676"/>
        <v>37662407</v>
      </c>
      <c r="M165" s="118"/>
      <c r="N165" s="120">
        <f t="shared" si="677"/>
        <v>34765302</v>
      </c>
      <c r="O165" s="120">
        <f t="shared" si="686"/>
        <v>21674161</v>
      </c>
      <c r="P165" s="120">
        <f t="shared" si="678"/>
        <v>1359262</v>
      </c>
      <c r="Q165" s="120">
        <f t="shared" si="678"/>
        <v>41563759</v>
      </c>
      <c r="R165" s="120">
        <f t="shared" si="678"/>
        <v>38666654</v>
      </c>
      <c r="S165" s="47"/>
    </row>
    <row r="166" spans="1:19" ht="12.75" customHeight="1" x14ac:dyDescent="0.2">
      <c r="A166" s="494"/>
      <c r="B166" s="494"/>
      <c r="C166" s="53" t="s">
        <v>3</v>
      </c>
      <c r="D166" s="54">
        <v>21</v>
      </c>
      <c r="E166" s="44">
        <v>12050.85</v>
      </c>
      <c r="F166" s="44">
        <v>0</v>
      </c>
      <c r="G166" s="44">
        <f t="shared" si="701"/>
        <v>553.85</v>
      </c>
      <c r="H166" s="44">
        <v>6207.16</v>
      </c>
      <c r="I166" s="44">
        <v>111.78</v>
      </c>
      <c r="J166" s="44">
        <f t="shared" ref="J166" si="849">(E166+F166+G166+H166+I166)/12</f>
        <v>1576.97</v>
      </c>
      <c r="K166" s="45">
        <f t="shared" ref="K166" si="850">(E166+F166+G166+H166+I166)</f>
        <v>18923.64</v>
      </c>
      <c r="L166" s="46">
        <f t="shared" ref="L166" si="851">K166+J166</f>
        <v>20500.61</v>
      </c>
      <c r="M166" s="117"/>
      <c r="N166" s="119">
        <f t="shared" ref="N166" si="852">K166</f>
        <v>18923.64</v>
      </c>
      <c r="O166" s="119">
        <f t="shared" ref="O166" si="853">E166+F166+I166</f>
        <v>12162.63</v>
      </c>
      <c r="P166" s="119">
        <v>702</v>
      </c>
      <c r="Q166" s="119">
        <f t="shared" ref="Q166" si="854">IF(P166&gt;(O166*0.18),P166,O166*0.18)+N166+J166</f>
        <v>22689.88</v>
      </c>
      <c r="R166" s="119">
        <f t="shared" ref="R166" si="855">N166+O166*0.18</f>
        <v>21112.91</v>
      </c>
      <c r="S166" s="47"/>
    </row>
    <row r="167" spans="1:19" ht="9" customHeight="1" x14ac:dyDescent="0.2">
      <c r="A167" s="494"/>
      <c r="B167" s="494"/>
      <c r="C167" s="48" t="s">
        <v>4</v>
      </c>
      <c r="D167" s="49">
        <v>27</v>
      </c>
      <c r="E167" s="61">
        <v>23333699</v>
      </c>
      <c r="F167" s="50">
        <v>0</v>
      </c>
      <c r="G167" s="50">
        <f t="shared" si="673"/>
        <v>1072403</v>
      </c>
      <c r="H167" s="61">
        <v>12018738</v>
      </c>
      <c r="I167" s="61">
        <v>216436</v>
      </c>
      <c r="J167" s="51">
        <f t="shared" si="674"/>
        <v>3053440</v>
      </c>
      <c r="K167" s="50">
        <f t="shared" si="675"/>
        <v>36641276</v>
      </c>
      <c r="L167" s="52">
        <f t="shared" si="676"/>
        <v>39694716</v>
      </c>
      <c r="M167" s="118"/>
      <c r="N167" s="120">
        <f t="shared" si="677"/>
        <v>36641276</v>
      </c>
      <c r="O167" s="120">
        <f t="shared" si="686"/>
        <v>23550136</v>
      </c>
      <c r="P167" s="120">
        <f t="shared" si="678"/>
        <v>1359262</v>
      </c>
      <c r="Q167" s="120">
        <f t="shared" si="678"/>
        <v>43933734</v>
      </c>
      <c r="R167" s="120">
        <f t="shared" si="678"/>
        <v>40880294</v>
      </c>
      <c r="S167" s="47"/>
    </row>
    <row r="168" spans="1:19" ht="12.75" customHeight="1" x14ac:dyDescent="0.2">
      <c r="A168" s="494"/>
      <c r="B168" s="494"/>
      <c r="C168" s="53" t="s">
        <v>3</v>
      </c>
      <c r="D168" s="54">
        <v>28</v>
      </c>
      <c r="E168" s="44">
        <v>12780.54</v>
      </c>
      <c r="F168" s="44">
        <v>0</v>
      </c>
      <c r="G168" s="44">
        <f t="shared" si="701"/>
        <v>553.85</v>
      </c>
      <c r="H168" s="44">
        <v>6207.16</v>
      </c>
      <c r="I168" s="44">
        <v>111.78</v>
      </c>
      <c r="J168" s="44">
        <f t="shared" ref="J168" si="856">(E168+F168+G168+H168+I168)/12</f>
        <v>1637.78</v>
      </c>
      <c r="K168" s="45">
        <f t="shared" ref="K168" si="857">(E168+F168+G168+H168+I168)</f>
        <v>19653.330000000002</v>
      </c>
      <c r="L168" s="46">
        <f t="shared" ref="L168" si="858">K168+J168</f>
        <v>21291.11</v>
      </c>
      <c r="M168" s="117"/>
      <c r="N168" s="119">
        <f t="shared" ref="N168" si="859">K168</f>
        <v>19653.330000000002</v>
      </c>
      <c r="O168" s="119">
        <f t="shared" ref="O168" si="860">E168+F168+I168</f>
        <v>12892.32</v>
      </c>
      <c r="P168" s="119">
        <v>702</v>
      </c>
      <c r="Q168" s="119">
        <f t="shared" ref="Q168" si="861">IF(P168&gt;(O168*0.18),P168,O168*0.18)+N168+J168</f>
        <v>23611.73</v>
      </c>
      <c r="R168" s="119">
        <f t="shared" ref="R168" si="862">N168+O168*0.18</f>
        <v>21973.95</v>
      </c>
      <c r="S168" s="47"/>
    </row>
    <row r="169" spans="1:19" ht="9" customHeight="1" x14ac:dyDescent="0.2">
      <c r="A169" s="494"/>
      <c r="B169" s="494"/>
      <c r="C169" s="48" t="s">
        <v>4</v>
      </c>
      <c r="D169" s="49">
        <v>34</v>
      </c>
      <c r="E169" s="61">
        <v>24746576</v>
      </c>
      <c r="F169" s="50">
        <v>0</v>
      </c>
      <c r="G169" s="50">
        <f t="shared" si="673"/>
        <v>1072403</v>
      </c>
      <c r="H169" s="61">
        <v>12018738</v>
      </c>
      <c r="I169" s="61">
        <v>216436</v>
      </c>
      <c r="J169" s="51">
        <f t="shared" si="674"/>
        <v>3171184</v>
      </c>
      <c r="K169" s="50">
        <f t="shared" si="675"/>
        <v>38054153</v>
      </c>
      <c r="L169" s="52">
        <f t="shared" si="676"/>
        <v>41225338</v>
      </c>
      <c r="M169" s="118"/>
      <c r="N169" s="120">
        <f t="shared" si="677"/>
        <v>38054153</v>
      </c>
      <c r="O169" s="120">
        <f t="shared" si="686"/>
        <v>24963012</v>
      </c>
      <c r="P169" s="120">
        <f t="shared" si="678"/>
        <v>1359262</v>
      </c>
      <c r="Q169" s="120">
        <f t="shared" si="678"/>
        <v>45718684</v>
      </c>
      <c r="R169" s="120">
        <f t="shared" si="678"/>
        <v>42547500</v>
      </c>
      <c r="S169" s="47"/>
    </row>
    <row r="170" spans="1:19" ht="12.75" customHeight="1" x14ac:dyDescent="0.2">
      <c r="A170" s="494"/>
      <c r="B170" s="494"/>
      <c r="C170" s="53" t="s">
        <v>3</v>
      </c>
      <c r="D170" s="54">
        <v>35</v>
      </c>
      <c r="E170" s="44">
        <v>13292.75</v>
      </c>
      <c r="F170" s="44">
        <v>0</v>
      </c>
      <c r="G170" s="44">
        <f t="shared" si="701"/>
        <v>553.85</v>
      </c>
      <c r="H170" s="44">
        <v>6207.16</v>
      </c>
      <c r="I170" s="44">
        <v>111.78</v>
      </c>
      <c r="J170" s="44">
        <f t="shared" ref="J170" si="863">(E170+F170+G170+H170+I170)/12</f>
        <v>1680.46</v>
      </c>
      <c r="K170" s="45">
        <f t="shared" ref="K170" si="864">(E170+F170+G170+H170+I170)</f>
        <v>20165.54</v>
      </c>
      <c r="L170" s="46">
        <f t="shared" ref="L170" si="865">K170+J170</f>
        <v>21846</v>
      </c>
      <c r="M170" s="117"/>
      <c r="N170" s="119">
        <f t="shared" ref="N170" si="866">K170</f>
        <v>20165.54</v>
      </c>
      <c r="O170" s="119">
        <f t="shared" ref="O170" si="867">E170+F170+I170</f>
        <v>13404.53</v>
      </c>
      <c r="P170" s="119">
        <v>702</v>
      </c>
      <c r="Q170" s="119">
        <f t="shared" ref="Q170" si="868">IF(P170&gt;(O170*0.18),P170,O170*0.18)+N170+J170</f>
        <v>24258.82</v>
      </c>
      <c r="R170" s="119">
        <f t="shared" ref="R170" si="869">N170+O170*0.18</f>
        <v>22578.36</v>
      </c>
      <c r="S170" s="47"/>
    </row>
    <row r="171" spans="1:19" ht="9" customHeight="1" x14ac:dyDescent="0.2">
      <c r="A171" s="495"/>
      <c r="B171" s="495"/>
      <c r="C171" s="58" t="s">
        <v>4</v>
      </c>
      <c r="D171" s="59"/>
      <c r="E171" s="61">
        <v>25738353</v>
      </c>
      <c r="F171" s="50">
        <v>0</v>
      </c>
      <c r="G171" s="50">
        <f t="shared" si="673"/>
        <v>1072403</v>
      </c>
      <c r="H171" s="61">
        <v>12018738</v>
      </c>
      <c r="I171" s="61">
        <v>216436</v>
      </c>
      <c r="J171" s="51">
        <f t="shared" si="674"/>
        <v>3253824</v>
      </c>
      <c r="K171" s="50">
        <f t="shared" si="675"/>
        <v>39045930</v>
      </c>
      <c r="L171" s="52">
        <f t="shared" si="676"/>
        <v>42299754</v>
      </c>
      <c r="M171" s="118"/>
      <c r="N171" s="120">
        <f t="shared" si="677"/>
        <v>39045930</v>
      </c>
      <c r="O171" s="120">
        <f t="shared" si="686"/>
        <v>25954789</v>
      </c>
      <c r="P171" s="120">
        <f t="shared" si="678"/>
        <v>1359262</v>
      </c>
      <c r="Q171" s="120">
        <f t="shared" si="678"/>
        <v>46971625</v>
      </c>
      <c r="R171" s="120">
        <f t="shared" si="678"/>
        <v>43717801</v>
      </c>
      <c r="S171" s="47"/>
    </row>
    <row r="172" spans="1:19" ht="12.75" customHeight="1" x14ac:dyDescent="0.2">
      <c r="A172" s="492">
        <v>42736</v>
      </c>
      <c r="B172" s="492">
        <v>43159</v>
      </c>
      <c r="C172" s="42" t="s">
        <v>3</v>
      </c>
      <c r="D172" s="43">
        <v>0</v>
      </c>
      <c r="E172" s="44">
        <v>8874.34</v>
      </c>
      <c r="F172" s="44">
        <v>0</v>
      </c>
      <c r="G172" s="44">
        <f t="shared" si="701"/>
        <v>553.85</v>
      </c>
      <c r="H172" s="44">
        <v>6207.16</v>
      </c>
      <c r="I172" s="44">
        <v>111.78</v>
      </c>
      <c r="J172" s="44">
        <f t="shared" ref="J172" si="870">(E172+F172+G172+H172+I172)/12</f>
        <v>1312.26</v>
      </c>
      <c r="K172" s="45">
        <f t="shared" ref="K172" si="871">(E172+F172+G172+H172+I172)</f>
        <v>15747.13</v>
      </c>
      <c r="L172" s="46">
        <f t="shared" ref="L172" si="872">K172+J172</f>
        <v>17059.39</v>
      </c>
      <c r="M172" s="117"/>
      <c r="N172" s="119">
        <f t="shared" ref="N172" si="873">K172</f>
        <v>15747.13</v>
      </c>
      <c r="O172" s="119">
        <f t="shared" ref="O172" si="874">E172+F172+I172</f>
        <v>8986.1200000000008</v>
      </c>
      <c r="P172" s="119">
        <v>702</v>
      </c>
      <c r="Q172" s="119">
        <f t="shared" ref="Q172" si="875">IF(P172&gt;(O172*0.18),P172,O172*0.18)+N172+J172</f>
        <v>18676.89</v>
      </c>
      <c r="R172" s="119">
        <f t="shared" ref="R172" si="876">N172+O172*0.18</f>
        <v>17364.63</v>
      </c>
      <c r="S172" s="47"/>
    </row>
    <row r="173" spans="1:19" ht="9" customHeight="1" x14ac:dyDescent="0.2">
      <c r="A173" s="493"/>
      <c r="B173" s="493"/>
      <c r="C173" s="48" t="s">
        <v>4</v>
      </c>
      <c r="D173" s="49">
        <v>8</v>
      </c>
      <c r="E173" s="61">
        <v>17183118</v>
      </c>
      <c r="F173" s="50">
        <v>0</v>
      </c>
      <c r="G173" s="50">
        <f t="shared" si="673"/>
        <v>1072403</v>
      </c>
      <c r="H173" s="61">
        <v>12018738</v>
      </c>
      <c r="I173" s="61">
        <v>216436</v>
      </c>
      <c r="J173" s="51">
        <f t="shared" si="674"/>
        <v>2540890</v>
      </c>
      <c r="K173" s="50">
        <f t="shared" si="675"/>
        <v>30490695</v>
      </c>
      <c r="L173" s="52">
        <f t="shared" si="676"/>
        <v>33031585</v>
      </c>
      <c r="M173" s="118"/>
      <c r="N173" s="120">
        <f t="shared" si="677"/>
        <v>30490695</v>
      </c>
      <c r="O173" s="120">
        <f t="shared" si="686"/>
        <v>17399555</v>
      </c>
      <c r="P173" s="120">
        <f t="shared" si="678"/>
        <v>1359262</v>
      </c>
      <c r="Q173" s="120">
        <f t="shared" si="678"/>
        <v>36163502</v>
      </c>
      <c r="R173" s="120">
        <f t="shared" si="678"/>
        <v>33622612</v>
      </c>
      <c r="S173" s="47"/>
    </row>
    <row r="174" spans="1:19" ht="12.75" customHeight="1" x14ac:dyDescent="0.2">
      <c r="A174" s="530">
        <v>42736</v>
      </c>
      <c r="B174" s="530">
        <v>43159</v>
      </c>
      <c r="C174" s="53" t="s">
        <v>3</v>
      </c>
      <c r="D174" s="54">
        <v>9</v>
      </c>
      <c r="E174" s="44">
        <v>10228.780000000001</v>
      </c>
      <c r="F174" s="44">
        <v>0</v>
      </c>
      <c r="G174" s="44">
        <f t="shared" si="701"/>
        <v>553.85</v>
      </c>
      <c r="H174" s="44">
        <v>6207.16</v>
      </c>
      <c r="I174" s="44">
        <v>111.78</v>
      </c>
      <c r="J174" s="44">
        <f t="shared" ref="J174" si="877">(E174+F174+G174+H174+I174)/12</f>
        <v>1425.13</v>
      </c>
      <c r="K174" s="45">
        <f t="shared" ref="K174" si="878">(E174+F174+G174+H174+I174)</f>
        <v>17101.57</v>
      </c>
      <c r="L174" s="46">
        <f t="shared" ref="L174" si="879">K174+J174</f>
        <v>18526.7</v>
      </c>
      <c r="M174" s="117"/>
      <c r="N174" s="119">
        <f t="shared" ref="N174" si="880">K174</f>
        <v>17101.57</v>
      </c>
      <c r="O174" s="119">
        <f t="shared" ref="O174" si="881">E174+F174+I174</f>
        <v>10340.56</v>
      </c>
      <c r="P174" s="119">
        <v>702</v>
      </c>
      <c r="Q174" s="119">
        <f t="shared" ref="Q174" si="882">IF(P174&gt;(O174*0.18),P174,O174*0.18)+N174+J174</f>
        <v>20388</v>
      </c>
      <c r="R174" s="119">
        <f t="shared" ref="R174" si="883">N174+O174*0.18</f>
        <v>18962.87</v>
      </c>
      <c r="S174" s="47"/>
    </row>
    <row r="175" spans="1:19" ht="9" customHeight="1" x14ac:dyDescent="0.2">
      <c r="A175" s="530"/>
      <c r="B175" s="530"/>
      <c r="C175" s="48" t="s">
        <v>4</v>
      </c>
      <c r="D175" s="49">
        <v>14</v>
      </c>
      <c r="E175" s="61">
        <v>19805680</v>
      </c>
      <c r="F175" s="50">
        <v>0</v>
      </c>
      <c r="G175" s="50">
        <f t="shared" si="673"/>
        <v>1072403</v>
      </c>
      <c r="H175" s="61">
        <v>12018738</v>
      </c>
      <c r="I175" s="61">
        <v>216436</v>
      </c>
      <c r="J175" s="51">
        <f t="shared" si="674"/>
        <v>2759436</v>
      </c>
      <c r="K175" s="50">
        <f t="shared" si="675"/>
        <v>33113257</v>
      </c>
      <c r="L175" s="52">
        <f t="shared" si="676"/>
        <v>35872693</v>
      </c>
      <c r="M175" s="118"/>
      <c r="N175" s="120">
        <f t="shared" si="677"/>
        <v>33113257</v>
      </c>
      <c r="O175" s="120">
        <f t="shared" si="686"/>
        <v>20022116</v>
      </c>
      <c r="P175" s="120">
        <f t="shared" si="678"/>
        <v>1359262</v>
      </c>
      <c r="Q175" s="120">
        <f t="shared" si="678"/>
        <v>39476673</v>
      </c>
      <c r="R175" s="120">
        <f t="shared" si="678"/>
        <v>36717236</v>
      </c>
      <c r="S175" s="47"/>
    </row>
    <row r="176" spans="1:19" ht="12.75" customHeight="1" x14ac:dyDescent="0.2">
      <c r="A176" s="530"/>
      <c r="B176" s="530"/>
      <c r="C176" s="53" t="s">
        <v>3</v>
      </c>
      <c r="D176" s="54">
        <v>15</v>
      </c>
      <c r="E176" s="44">
        <v>11219.99</v>
      </c>
      <c r="F176" s="44">
        <v>0</v>
      </c>
      <c r="G176" s="44">
        <f t="shared" si="701"/>
        <v>553.85</v>
      </c>
      <c r="H176" s="44">
        <v>6207.16</v>
      </c>
      <c r="I176" s="44">
        <v>111.78</v>
      </c>
      <c r="J176" s="44">
        <f t="shared" ref="J176" si="884">(E176+F176+G176+H176+I176)/12</f>
        <v>1507.73</v>
      </c>
      <c r="K176" s="45">
        <f t="shared" ref="K176" si="885">(E176+F176+G176+H176+I176)</f>
        <v>18092.78</v>
      </c>
      <c r="L176" s="46">
        <f t="shared" ref="L176" si="886">K176+J176</f>
        <v>19600.509999999998</v>
      </c>
      <c r="M176" s="117"/>
      <c r="N176" s="119">
        <f t="shared" ref="N176" si="887">K176</f>
        <v>18092.78</v>
      </c>
      <c r="O176" s="119">
        <f t="shared" ref="O176" si="888">E176+F176+I176</f>
        <v>11331.77</v>
      </c>
      <c r="P176" s="119">
        <v>702</v>
      </c>
      <c r="Q176" s="119">
        <f t="shared" ref="Q176" si="889">IF(P176&gt;(O176*0.18),P176,O176*0.18)+N176+J176</f>
        <v>21640.23</v>
      </c>
      <c r="R176" s="119">
        <f t="shared" ref="R176" si="890">N176+O176*0.18</f>
        <v>20132.5</v>
      </c>
      <c r="S176" s="47"/>
    </row>
    <row r="177" spans="1:19" ht="9" customHeight="1" x14ac:dyDescent="0.2">
      <c r="A177" s="530"/>
      <c r="B177" s="530"/>
      <c r="C177" s="48" t="s">
        <v>4</v>
      </c>
      <c r="D177" s="49">
        <v>20</v>
      </c>
      <c r="E177" s="61">
        <v>21724930</v>
      </c>
      <c r="F177" s="50">
        <v>0</v>
      </c>
      <c r="G177" s="50">
        <f t="shared" si="673"/>
        <v>1072403</v>
      </c>
      <c r="H177" s="61">
        <v>12018738</v>
      </c>
      <c r="I177" s="61">
        <v>216436</v>
      </c>
      <c r="J177" s="51">
        <f t="shared" si="674"/>
        <v>2919372</v>
      </c>
      <c r="K177" s="50">
        <f t="shared" si="675"/>
        <v>35032507</v>
      </c>
      <c r="L177" s="52">
        <f t="shared" si="676"/>
        <v>37951879</v>
      </c>
      <c r="M177" s="118"/>
      <c r="N177" s="120">
        <f t="shared" si="677"/>
        <v>35032507</v>
      </c>
      <c r="O177" s="120">
        <f t="shared" si="686"/>
        <v>21941366</v>
      </c>
      <c r="P177" s="120">
        <f t="shared" si="678"/>
        <v>1359262</v>
      </c>
      <c r="Q177" s="120">
        <f t="shared" si="678"/>
        <v>41901328</v>
      </c>
      <c r="R177" s="120">
        <f t="shared" si="678"/>
        <v>38981956</v>
      </c>
      <c r="S177" s="47"/>
    </row>
    <row r="178" spans="1:19" ht="12.75" customHeight="1" x14ac:dyDescent="0.2">
      <c r="A178" s="530"/>
      <c r="B178" s="530"/>
      <c r="C178" s="53" t="s">
        <v>3</v>
      </c>
      <c r="D178" s="54">
        <v>21</v>
      </c>
      <c r="E178" s="44">
        <v>12194.85</v>
      </c>
      <c r="F178" s="44">
        <v>0</v>
      </c>
      <c r="G178" s="44">
        <f t="shared" si="701"/>
        <v>553.85</v>
      </c>
      <c r="H178" s="44">
        <v>6207.16</v>
      </c>
      <c r="I178" s="44">
        <v>111.78</v>
      </c>
      <c r="J178" s="44">
        <f t="shared" ref="J178" si="891">(E178+F178+G178+H178+I178)/12</f>
        <v>1588.97</v>
      </c>
      <c r="K178" s="45">
        <f t="shared" ref="K178" si="892">(E178+F178+G178+H178+I178)</f>
        <v>19067.64</v>
      </c>
      <c r="L178" s="46">
        <f t="shared" ref="L178" si="893">K178+J178</f>
        <v>20656.61</v>
      </c>
      <c r="M178" s="117"/>
      <c r="N178" s="119">
        <f t="shared" ref="N178" si="894">K178</f>
        <v>19067.64</v>
      </c>
      <c r="O178" s="119">
        <f t="shared" ref="O178" si="895">E178+F178+I178</f>
        <v>12306.63</v>
      </c>
      <c r="P178" s="119">
        <v>702</v>
      </c>
      <c r="Q178" s="119">
        <f t="shared" ref="Q178" si="896">IF(P178&gt;(O178*0.18),P178,O178*0.18)+N178+J178</f>
        <v>22871.8</v>
      </c>
      <c r="R178" s="119">
        <f t="shared" ref="R178" si="897">N178+O178*0.18</f>
        <v>21282.83</v>
      </c>
      <c r="S178" s="47"/>
    </row>
    <row r="179" spans="1:19" ht="9" customHeight="1" x14ac:dyDescent="0.2">
      <c r="A179" s="530"/>
      <c r="B179" s="530"/>
      <c r="C179" s="48" t="s">
        <v>4</v>
      </c>
      <c r="D179" s="49">
        <v>27</v>
      </c>
      <c r="E179" s="61">
        <v>23612522</v>
      </c>
      <c r="F179" s="50">
        <v>0</v>
      </c>
      <c r="G179" s="50">
        <f t="shared" si="673"/>
        <v>1072403</v>
      </c>
      <c r="H179" s="61">
        <v>12018738</v>
      </c>
      <c r="I179" s="61">
        <v>216436</v>
      </c>
      <c r="J179" s="51">
        <f t="shared" si="674"/>
        <v>3076675</v>
      </c>
      <c r="K179" s="50">
        <f t="shared" si="675"/>
        <v>36920099</v>
      </c>
      <c r="L179" s="52">
        <f t="shared" si="676"/>
        <v>39996774</v>
      </c>
      <c r="M179" s="118"/>
      <c r="N179" s="120">
        <f t="shared" si="677"/>
        <v>36920099</v>
      </c>
      <c r="O179" s="120">
        <f t="shared" si="686"/>
        <v>23828958</v>
      </c>
      <c r="P179" s="120">
        <f t="shared" si="678"/>
        <v>1359262</v>
      </c>
      <c r="Q179" s="120">
        <f t="shared" si="678"/>
        <v>44285980</v>
      </c>
      <c r="R179" s="120">
        <f t="shared" si="678"/>
        <v>41209305</v>
      </c>
      <c r="S179" s="47"/>
    </row>
    <row r="180" spans="1:19" ht="12.75" customHeight="1" x14ac:dyDescent="0.2">
      <c r="A180" s="530"/>
      <c r="B180" s="530"/>
      <c r="C180" s="53" t="s">
        <v>3</v>
      </c>
      <c r="D180" s="54">
        <v>28</v>
      </c>
      <c r="E180" s="44">
        <v>12931.74</v>
      </c>
      <c r="F180" s="44">
        <v>0</v>
      </c>
      <c r="G180" s="44">
        <f t="shared" si="701"/>
        <v>553.85</v>
      </c>
      <c r="H180" s="44">
        <v>6207.16</v>
      </c>
      <c r="I180" s="44">
        <v>111.78</v>
      </c>
      <c r="J180" s="44">
        <f t="shared" ref="J180" si="898">(E180+F180+G180+H180+I180)/12</f>
        <v>1650.38</v>
      </c>
      <c r="K180" s="45">
        <f t="shared" ref="K180" si="899">(E180+F180+G180+H180+I180)</f>
        <v>19804.53</v>
      </c>
      <c r="L180" s="46">
        <f t="shared" ref="L180" si="900">K180+J180</f>
        <v>21454.91</v>
      </c>
      <c r="M180" s="117"/>
      <c r="N180" s="119">
        <f t="shared" ref="N180" si="901">K180</f>
        <v>19804.53</v>
      </c>
      <c r="O180" s="119">
        <f t="shared" ref="O180" si="902">E180+F180+I180</f>
        <v>13043.52</v>
      </c>
      <c r="P180" s="119">
        <v>702</v>
      </c>
      <c r="Q180" s="119">
        <f t="shared" ref="Q180" si="903">IF(P180&gt;(O180*0.18),P180,O180*0.18)+N180+J180</f>
        <v>23802.74</v>
      </c>
      <c r="R180" s="119">
        <f t="shared" ref="R180" si="904">N180+O180*0.18</f>
        <v>22152.36</v>
      </c>
      <c r="S180" s="47"/>
    </row>
    <row r="181" spans="1:19" ht="9" customHeight="1" x14ac:dyDescent="0.2">
      <c r="A181" s="530"/>
      <c r="B181" s="530"/>
      <c r="C181" s="48" t="s">
        <v>4</v>
      </c>
      <c r="D181" s="49">
        <v>34</v>
      </c>
      <c r="E181" s="61">
        <v>25039340</v>
      </c>
      <c r="F181" s="50">
        <v>0</v>
      </c>
      <c r="G181" s="50">
        <f t="shared" ref="G181:G279" si="905">G180*1936.27</f>
        <v>1072403</v>
      </c>
      <c r="H181" s="61">
        <v>12018738</v>
      </c>
      <c r="I181" s="61">
        <v>216436</v>
      </c>
      <c r="J181" s="51">
        <f t="shared" ref="J181:L195" si="906">J180*1936.27</f>
        <v>3195581</v>
      </c>
      <c r="K181" s="50">
        <f t="shared" si="906"/>
        <v>38346917</v>
      </c>
      <c r="L181" s="52">
        <f t="shared" si="906"/>
        <v>41542499</v>
      </c>
      <c r="M181" s="118"/>
      <c r="N181" s="120">
        <f t="shared" ref="N181:R195" si="907">N180*1936.27</f>
        <v>38346917</v>
      </c>
      <c r="O181" s="120">
        <f t="shared" si="907"/>
        <v>25255776</v>
      </c>
      <c r="P181" s="120">
        <f t="shared" si="907"/>
        <v>1359262</v>
      </c>
      <c r="Q181" s="120">
        <f t="shared" si="907"/>
        <v>46088531</v>
      </c>
      <c r="R181" s="120">
        <f t="shared" si="907"/>
        <v>42892950</v>
      </c>
      <c r="S181" s="47"/>
    </row>
    <row r="182" spans="1:19" ht="12.75" customHeight="1" x14ac:dyDescent="0.2">
      <c r="A182" s="530"/>
      <c r="B182" s="530"/>
      <c r="C182" s="53" t="s">
        <v>3</v>
      </c>
      <c r="D182" s="54">
        <v>35</v>
      </c>
      <c r="E182" s="44">
        <v>13447.55</v>
      </c>
      <c r="F182" s="44">
        <v>0</v>
      </c>
      <c r="G182" s="44">
        <f t="shared" si="701"/>
        <v>553.85</v>
      </c>
      <c r="H182" s="44">
        <v>6207.16</v>
      </c>
      <c r="I182" s="44">
        <v>111.78</v>
      </c>
      <c r="J182" s="44">
        <f t="shared" ref="J182" si="908">(E182+F182+G182+H182+I182)/12</f>
        <v>1693.36</v>
      </c>
      <c r="K182" s="45">
        <f t="shared" ref="K182" si="909">(E182+F182+G182+H182+I182)</f>
        <v>20320.34</v>
      </c>
      <c r="L182" s="46">
        <f t="shared" ref="L182" si="910">K182+J182</f>
        <v>22013.7</v>
      </c>
      <c r="M182" s="117"/>
      <c r="N182" s="119">
        <f t="shared" ref="N182" si="911">K182</f>
        <v>20320.34</v>
      </c>
      <c r="O182" s="119">
        <f t="shared" ref="O182" si="912">E182+F182+I182</f>
        <v>13559.33</v>
      </c>
      <c r="P182" s="119">
        <v>702</v>
      </c>
      <c r="Q182" s="119">
        <f t="shared" ref="Q182" si="913">IF(P182&gt;(O182*0.18),P182,O182*0.18)+N182+J182</f>
        <v>24454.38</v>
      </c>
      <c r="R182" s="119">
        <f t="shared" ref="R182" si="914">N182+O182*0.18</f>
        <v>22761.02</v>
      </c>
      <c r="S182" s="47"/>
    </row>
    <row r="183" spans="1:19" ht="9" customHeight="1" x14ac:dyDescent="0.2">
      <c r="A183" s="531"/>
      <c r="B183" s="531"/>
      <c r="C183" s="58" t="s">
        <v>4</v>
      </c>
      <c r="D183" s="59"/>
      <c r="E183" s="61">
        <v>26038088</v>
      </c>
      <c r="F183" s="61">
        <v>0</v>
      </c>
      <c r="G183" s="50">
        <f t="shared" si="905"/>
        <v>1072403</v>
      </c>
      <c r="H183" s="61">
        <v>12018738</v>
      </c>
      <c r="I183" s="61">
        <v>216436</v>
      </c>
      <c r="J183" s="51">
        <f t="shared" si="906"/>
        <v>3278802</v>
      </c>
      <c r="K183" s="50">
        <f t="shared" si="906"/>
        <v>39345665</v>
      </c>
      <c r="L183" s="52">
        <f t="shared" si="906"/>
        <v>42624467</v>
      </c>
      <c r="M183" s="118"/>
      <c r="N183" s="120">
        <f t="shared" si="907"/>
        <v>39345665</v>
      </c>
      <c r="O183" s="120">
        <f t="shared" si="907"/>
        <v>26254524</v>
      </c>
      <c r="P183" s="120">
        <f t="shared" si="907"/>
        <v>1359262</v>
      </c>
      <c r="Q183" s="120">
        <f t="shared" si="907"/>
        <v>47350282</v>
      </c>
      <c r="R183" s="120">
        <f t="shared" si="907"/>
        <v>44071480</v>
      </c>
      <c r="S183" s="47"/>
    </row>
    <row r="184" spans="1:19" ht="12.75" customHeight="1" x14ac:dyDescent="0.2">
      <c r="A184" s="492">
        <v>43160</v>
      </c>
      <c r="B184" s="492">
        <v>43190</v>
      </c>
      <c r="C184" s="42" t="s">
        <v>3</v>
      </c>
      <c r="D184" s="43">
        <v>0</v>
      </c>
      <c r="E184" s="44">
        <v>9212.74</v>
      </c>
      <c r="F184" s="44">
        <v>0</v>
      </c>
      <c r="G184" s="44">
        <f t="shared" si="701"/>
        <v>553.85</v>
      </c>
      <c r="H184" s="44">
        <v>6207.16</v>
      </c>
      <c r="I184" s="44">
        <v>111.78</v>
      </c>
      <c r="J184" s="44">
        <f t="shared" ref="J184" si="915">(E184+F184+G184+H184+I184)/12</f>
        <v>1340.46</v>
      </c>
      <c r="K184" s="45">
        <f t="shared" ref="K184" si="916">(E184+F184+G184+H184+I184)</f>
        <v>16085.53</v>
      </c>
      <c r="L184" s="46">
        <f t="shared" ref="L184" si="917">K184+J184</f>
        <v>17425.990000000002</v>
      </c>
      <c r="M184" s="117"/>
      <c r="N184" s="119">
        <f t="shared" ref="N184" si="918">K184</f>
        <v>16085.53</v>
      </c>
      <c r="O184" s="119">
        <f t="shared" ref="O184" si="919">E184+F184+I184</f>
        <v>9324.52</v>
      </c>
      <c r="P184" s="119">
        <v>802.8</v>
      </c>
      <c r="Q184" s="119">
        <f t="shared" ref="Q184" si="920">IF(P184&gt;(O184*0.18),P184,O184*0.18)+N184+J184</f>
        <v>19104.400000000001</v>
      </c>
      <c r="R184" s="119">
        <f t="shared" ref="R184" si="921">N184+O184*0.18</f>
        <v>17763.939999999999</v>
      </c>
      <c r="S184" s="47"/>
    </row>
    <row r="185" spans="1:19" ht="9" customHeight="1" x14ac:dyDescent="0.2">
      <c r="A185" s="493"/>
      <c r="B185" s="493"/>
      <c r="C185" s="48" t="s">
        <v>4</v>
      </c>
      <c r="D185" s="49">
        <v>8</v>
      </c>
      <c r="E185" s="61">
        <v>17838352</v>
      </c>
      <c r="F185" s="50">
        <v>0</v>
      </c>
      <c r="G185" s="50">
        <f t="shared" si="905"/>
        <v>1072403</v>
      </c>
      <c r="H185" s="61">
        <v>12018738</v>
      </c>
      <c r="I185" s="61">
        <v>216436</v>
      </c>
      <c r="J185" s="51">
        <f t="shared" si="906"/>
        <v>2595492</v>
      </c>
      <c r="K185" s="50">
        <f t="shared" si="906"/>
        <v>31145929</v>
      </c>
      <c r="L185" s="52">
        <f t="shared" si="906"/>
        <v>33741422</v>
      </c>
      <c r="M185" s="118"/>
      <c r="N185" s="120">
        <f t="shared" si="907"/>
        <v>31145929</v>
      </c>
      <c r="O185" s="120">
        <f t="shared" si="907"/>
        <v>18054788</v>
      </c>
      <c r="P185" s="120">
        <v>1554438</v>
      </c>
      <c r="Q185" s="120">
        <f t="shared" si="907"/>
        <v>36991277</v>
      </c>
      <c r="R185" s="120">
        <f t="shared" si="907"/>
        <v>34395784</v>
      </c>
      <c r="S185" s="47"/>
    </row>
    <row r="186" spans="1:19" ht="12.75" customHeight="1" x14ac:dyDescent="0.2">
      <c r="A186" s="494">
        <v>43160</v>
      </c>
      <c r="B186" s="494">
        <v>43190</v>
      </c>
      <c r="C186" s="53" t="s">
        <v>3</v>
      </c>
      <c r="D186" s="54">
        <v>9</v>
      </c>
      <c r="E186" s="44">
        <v>10599.58</v>
      </c>
      <c r="F186" s="44">
        <v>0</v>
      </c>
      <c r="G186" s="44">
        <f t="shared" si="701"/>
        <v>553.85</v>
      </c>
      <c r="H186" s="44">
        <v>6207.16</v>
      </c>
      <c r="I186" s="44">
        <v>111.78</v>
      </c>
      <c r="J186" s="44">
        <f t="shared" ref="J186" si="922">(E186+F186+G186+H186+I186)/12</f>
        <v>1456.03</v>
      </c>
      <c r="K186" s="45">
        <f t="shared" ref="K186" si="923">(E186+F186+G186+H186+I186)</f>
        <v>17472.37</v>
      </c>
      <c r="L186" s="46">
        <f t="shared" ref="L186" si="924">K186+J186</f>
        <v>18928.400000000001</v>
      </c>
      <c r="M186" s="117"/>
      <c r="N186" s="119">
        <f t="shared" ref="N186" si="925">K186</f>
        <v>17472.37</v>
      </c>
      <c r="O186" s="119">
        <f t="shared" ref="O186" si="926">E186+F186+I186</f>
        <v>10711.36</v>
      </c>
      <c r="P186" s="119">
        <v>802.8</v>
      </c>
      <c r="Q186" s="119">
        <f t="shared" ref="Q186" si="927">IF(P186&gt;(O186*0.18),P186,O186*0.18)+N186+J186</f>
        <v>20856.439999999999</v>
      </c>
      <c r="R186" s="119">
        <f t="shared" ref="R186" si="928">N186+O186*0.18</f>
        <v>19400.41</v>
      </c>
      <c r="S186" s="47"/>
    </row>
    <row r="187" spans="1:19" ht="9" customHeight="1" x14ac:dyDescent="0.2">
      <c r="A187" s="494"/>
      <c r="B187" s="494"/>
      <c r="C187" s="48" t="s">
        <v>4</v>
      </c>
      <c r="D187" s="49">
        <v>14</v>
      </c>
      <c r="E187" s="61">
        <v>20523649</v>
      </c>
      <c r="F187" s="50">
        <v>0</v>
      </c>
      <c r="G187" s="50">
        <f t="shared" si="905"/>
        <v>1072403</v>
      </c>
      <c r="H187" s="61">
        <v>12018738</v>
      </c>
      <c r="I187" s="61">
        <v>216436</v>
      </c>
      <c r="J187" s="51">
        <f t="shared" si="906"/>
        <v>2819267</v>
      </c>
      <c r="K187" s="50">
        <f t="shared" si="906"/>
        <v>33831226</v>
      </c>
      <c r="L187" s="52">
        <f t="shared" si="906"/>
        <v>36650493</v>
      </c>
      <c r="M187" s="118"/>
      <c r="N187" s="120">
        <f t="shared" si="907"/>
        <v>33831226</v>
      </c>
      <c r="O187" s="120">
        <f t="shared" si="907"/>
        <v>20740085</v>
      </c>
      <c r="P187" s="120">
        <v>1554438</v>
      </c>
      <c r="Q187" s="120">
        <f t="shared" si="907"/>
        <v>40383699</v>
      </c>
      <c r="R187" s="120">
        <f t="shared" si="907"/>
        <v>37564432</v>
      </c>
      <c r="S187" s="47"/>
    </row>
    <row r="188" spans="1:19" ht="12.75" customHeight="1" x14ac:dyDescent="0.2">
      <c r="A188" s="494"/>
      <c r="B188" s="494"/>
      <c r="C188" s="53" t="s">
        <v>3</v>
      </c>
      <c r="D188" s="54">
        <v>15</v>
      </c>
      <c r="E188" s="44">
        <v>11614.79</v>
      </c>
      <c r="F188" s="44">
        <v>0</v>
      </c>
      <c r="G188" s="44">
        <f t="shared" ref="G188:G278" si="929">600/13*12</f>
        <v>553.85</v>
      </c>
      <c r="H188" s="44">
        <v>6207.16</v>
      </c>
      <c r="I188" s="44">
        <v>111.78</v>
      </c>
      <c r="J188" s="44">
        <f t="shared" ref="J188" si="930">(E188+F188+G188+H188+I188)/12</f>
        <v>1540.63</v>
      </c>
      <c r="K188" s="45">
        <f t="shared" ref="K188" si="931">(E188+F188+G188+H188+I188)</f>
        <v>18487.580000000002</v>
      </c>
      <c r="L188" s="46">
        <f t="shared" ref="L188" si="932">K188+J188</f>
        <v>20028.21</v>
      </c>
      <c r="M188" s="117"/>
      <c r="N188" s="119">
        <f t="shared" ref="N188" si="933">K188</f>
        <v>18487.580000000002</v>
      </c>
      <c r="O188" s="119">
        <f t="shared" ref="O188" si="934">E188+F188+I188</f>
        <v>11726.57</v>
      </c>
      <c r="P188" s="119">
        <v>802.8</v>
      </c>
      <c r="Q188" s="119">
        <f t="shared" ref="Q188" si="935">IF(P188&gt;(O188*0.18),P188,O188*0.18)+N188+J188</f>
        <v>22138.99</v>
      </c>
      <c r="R188" s="119">
        <f t="shared" ref="R188" si="936">N188+O188*0.18</f>
        <v>20598.36</v>
      </c>
      <c r="S188" s="47"/>
    </row>
    <row r="189" spans="1:19" ht="9" customHeight="1" x14ac:dyDescent="0.2">
      <c r="A189" s="494"/>
      <c r="B189" s="494"/>
      <c r="C189" s="48" t="s">
        <v>4</v>
      </c>
      <c r="D189" s="49">
        <v>20</v>
      </c>
      <c r="E189" s="61">
        <v>22489369</v>
      </c>
      <c r="F189" s="50">
        <v>0</v>
      </c>
      <c r="G189" s="50">
        <f t="shared" si="905"/>
        <v>1072403</v>
      </c>
      <c r="H189" s="61">
        <v>12018738</v>
      </c>
      <c r="I189" s="61">
        <v>216436</v>
      </c>
      <c r="J189" s="51">
        <f t="shared" si="906"/>
        <v>2983076</v>
      </c>
      <c r="K189" s="50">
        <f t="shared" si="906"/>
        <v>35796947</v>
      </c>
      <c r="L189" s="52">
        <f t="shared" si="906"/>
        <v>38780022</v>
      </c>
      <c r="M189" s="118"/>
      <c r="N189" s="120">
        <f t="shared" si="907"/>
        <v>35796947</v>
      </c>
      <c r="O189" s="120">
        <f t="shared" si="907"/>
        <v>22705806</v>
      </c>
      <c r="P189" s="120">
        <v>1554438</v>
      </c>
      <c r="Q189" s="120">
        <f t="shared" si="907"/>
        <v>42867062</v>
      </c>
      <c r="R189" s="120">
        <f t="shared" si="907"/>
        <v>39883987</v>
      </c>
      <c r="S189" s="47"/>
    </row>
    <row r="190" spans="1:19" ht="12.75" customHeight="1" x14ac:dyDescent="0.2">
      <c r="A190" s="494"/>
      <c r="B190" s="494"/>
      <c r="C190" s="53" t="s">
        <v>3</v>
      </c>
      <c r="D190" s="54">
        <v>21</v>
      </c>
      <c r="E190" s="44">
        <v>12602.85</v>
      </c>
      <c r="F190" s="44">
        <v>0</v>
      </c>
      <c r="G190" s="44">
        <f t="shared" si="929"/>
        <v>553.85</v>
      </c>
      <c r="H190" s="44">
        <v>6207.16</v>
      </c>
      <c r="I190" s="44">
        <v>111.78</v>
      </c>
      <c r="J190" s="44">
        <f t="shared" ref="J190" si="937">(E190+F190+G190+H190+I190)/12</f>
        <v>1622.97</v>
      </c>
      <c r="K190" s="45">
        <f t="shared" ref="K190" si="938">(E190+F190+G190+H190+I190)</f>
        <v>19475.64</v>
      </c>
      <c r="L190" s="46">
        <f t="shared" ref="L190" si="939">K190+J190</f>
        <v>21098.61</v>
      </c>
      <c r="M190" s="117"/>
      <c r="N190" s="119">
        <f t="shared" ref="N190" si="940">K190</f>
        <v>19475.64</v>
      </c>
      <c r="O190" s="119">
        <f t="shared" ref="O190" si="941">E190+F190+I190</f>
        <v>12714.63</v>
      </c>
      <c r="P190" s="119">
        <v>802.8</v>
      </c>
      <c r="Q190" s="119">
        <f t="shared" ref="Q190" si="942">IF(P190&gt;(O190*0.18),P190,O190*0.18)+N190+J190</f>
        <v>23387.24</v>
      </c>
      <c r="R190" s="119">
        <f t="shared" ref="R190" si="943">N190+O190*0.18</f>
        <v>21764.27</v>
      </c>
      <c r="S190" s="47"/>
    </row>
    <row r="191" spans="1:19" ht="9" customHeight="1" x14ac:dyDescent="0.2">
      <c r="A191" s="494"/>
      <c r="B191" s="494"/>
      <c r="C191" s="48" t="s">
        <v>4</v>
      </c>
      <c r="D191" s="49">
        <v>27</v>
      </c>
      <c r="E191" s="61">
        <v>24402520</v>
      </c>
      <c r="F191" s="50">
        <v>0</v>
      </c>
      <c r="G191" s="50">
        <f t="shared" si="905"/>
        <v>1072403</v>
      </c>
      <c r="H191" s="61">
        <v>12018738</v>
      </c>
      <c r="I191" s="61">
        <v>216436</v>
      </c>
      <c r="J191" s="51">
        <f t="shared" si="906"/>
        <v>3142508</v>
      </c>
      <c r="K191" s="50">
        <f t="shared" si="906"/>
        <v>37710097</v>
      </c>
      <c r="L191" s="52">
        <f t="shared" si="906"/>
        <v>40852606</v>
      </c>
      <c r="M191" s="118"/>
      <c r="N191" s="120">
        <f t="shared" si="907"/>
        <v>37710097</v>
      </c>
      <c r="O191" s="120">
        <f t="shared" si="907"/>
        <v>24618957</v>
      </c>
      <c r="P191" s="120">
        <v>1554438</v>
      </c>
      <c r="Q191" s="120">
        <f t="shared" si="907"/>
        <v>45284011</v>
      </c>
      <c r="R191" s="120">
        <f t="shared" si="907"/>
        <v>42141503</v>
      </c>
      <c r="S191" s="47"/>
    </row>
    <row r="192" spans="1:19" ht="12.75" customHeight="1" x14ac:dyDescent="0.2">
      <c r="A192" s="494"/>
      <c r="B192" s="494"/>
      <c r="C192" s="53" t="s">
        <v>3</v>
      </c>
      <c r="D192" s="54">
        <v>28</v>
      </c>
      <c r="E192" s="44">
        <v>13354.14</v>
      </c>
      <c r="F192" s="44">
        <v>0</v>
      </c>
      <c r="G192" s="44">
        <f t="shared" si="929"/>
        <v>553.85</v>
      </c>
      <c r="H192" s="44">
        <v>6207.16</v>
      </c>
      <c r="I192" s="44">
        <v>111.78</v>
      </c>
      <c r="J192" s="44">
        <f t="shared" ref="J192" si="944">(E192+F192+G192+H192+I192)/12</f>
        <v>1685.58</v>
      </c>
      <c r="K192" s="45">
        <f t="shared" ref="K192" si="945">(E192+F192+G192+H192+I192)</f>
        <v>20226.93</v>
      </c>
      <c r="L192" s="46">
        <f t="shared" ref="L192" si="946">K192+J192</f>
        <v>21912.51</v>
      </c>
      <c r="M192" s="117"/>
      <c r="N192" s="119">
        <f t="shared" ref="N192" si="947">K192</f>
        <v>20226.93</v>
      </c>
      <c r="O192" s="119">
        <f t="shared" ref="O192" si="948">E192+F192+I192</f>
        <v>13465.92</v>
      </c>
      <c r="P192" s="119">
        <v>802.8</v>
      </c>
      <c r="Q192" s="119">
        <f t="shared" ref="Q192" si="949">IF(P192&gt;(O192*0.18),P192,O192*0.18)+N192+J192</f>
        <v>24336.38</v>
      </c>
      <c r="R192" s="119">
        <f t="shared" ref="R192" si="950">N192+O192*0.18</f>
        <v>22650.799999999999</v>
      </c>
      <c r="S192" s="47"/>
    </row>
    <row r="193" spans="1:19" ht="9" customHeight="1" x14ac:dyDescent="0.2">
      <c r="A193" s="494"/>
      <c r="B193" s="494"/>
      <c r="C193" s="48" t="s">
        <v>4</v>
      </c>
      <c r="D193" s="49">
        <v>34</v>
      </c>
      <c r="E193" s="61">
        <v>25857221</v>
      </c>
      <c r="F193" s="50">
        <v>0</v>
      </c>
      <c r="G193" s="50">
        <f t="shared" si="905"/>
        <v>1072403</v>
      </c>
      <c r="H193" s="61">
        <v>12018738</v>
      </c>
      <c r="I193" s="61">
        <v>216436</v>
      </c>
      <c r="J193" s="51">
        <f t="shared" si="906"/>
        <v>3263738</v>
      </c>
      <c r="K193" s="50">
        <f t="shared" si="906"/>
        <v>39164798</v>
      </c>
      <c r="L193" s="52">
        <f t="shared" si="906"/>
        <v>42428536</v>
      </c>
      <c r="M193" s="118"/>
      <c r="N193" s="120">
        <f t="shared" si="907"/>
        <v>39164798</v>
      </c>
      <c r="O193" s="120">
        <f t="shared" si="907"/>
        <v>26073657</v>
      </c>
      <c r="P193" s="120">
        <v>1554438</v>
      </c>
      <c r="Q193" s="120">
        <f t="shared" si="907"/>
        <v>47121803</v>
      </c>
      <c r="R193" s="120">
        <f t="shared" si="907"/>
        <v>43858065</v>
      </c>
      <c r="S193" s="47"/>
    </row>
    <row r="194" spans="1:19" ht="12.75" customHeight="1" x14ac:dyDescent="0.2">
      <c r="A194" s="494"/>
      <c r="B194" s="494"/>
      <c r="C194" s="53" t="s">
        <v>3</v>
      </c>
      <c r="D194" s="54">
        <v>35</v>
      </c>
      <c r="E194" s="44">
        <v>13887.95</v>
      </c>
      <c r="F194" s="44">
        <v>0</v>
      </c>
      <c r="G194" s="44">
        <f t="shared" si="929"/>
        <v>553.85</v>
      </c>
      <c r="H194" s="44">
        <v>6207.16</v>
      </c>
      <c r="I194" s="44">
        <v>111.78</v>
      </c>
      <c r="J194" s="44">
        <f t="shared" ref="J194" si="951">(E194+F194+G194+H194+I194)/12</f>
        <v>1730.06</v>
      </c>
      <c r="K194" s="45">
        <f t="shared" ref="K194" si="952">(E194+F194+G194+H194+I194)</f>
        <v>20760.740000000002</v>
      </c>
      <c r="L194" s="46">
        <f t="shared" ref="L194" si="953">K194+J194</f>
        <v>22490.799999999999</v>
      </c>
      <c r="M194" s="117"/>
      <c r="N194" s="119">
        <f t="shared" ref="N194" si="954">K194</f>
        <v>20760.740000000002</v>
      </c>
      <c r="O194" s="119">
        <f t="shared" ref="O194" si="955">E194+F194+I194</f>
        <v>13999.73</v>
      </c>
      <c r="P194" s="119">
        <v>802.8</v>
      </c>
      <c r="Q194" s="119">
        <f t="shared" ref="Q194" si="956">IF(P194&gt;(O194*0.18),P194,O194*0.18)+N194+J194</f>
        <v>25010.75</v>
      </c>
      <c r="R194" s="119">
        <f t="shared" ref="R194" si="957">N194+O194*0.18</f>
        <v>23280.69</v>
      </c>
      <c r="S194" s="47"/>
    </row>
    <row r="195" spans="1:19" ht="9" customHeight="1" x14ac:dyDescent="0.2">
      <c r="A195" s="495"/>
      <c r="B195" s="495"/>
      <c r="C195" s="58" t="s">
        <v>4</v>
      </c>
      <c r="D195" s="59"/>
      <c r="E195" s="61">
        <v>26890821</v>
      </c>
      <c r="F195" s="61">
        <v>0</v>
      </c>
      <c r="G195" s="50">
        <f t="shared" si="905"/>
        <v>1072403</v>
      </c>
      <c r="H195" s="61">
        <v>12018738</v>
      </c>
      <c r="I195" s="61">
        <v>216436</v>
      </c>
      <c r="J195" s="51">
        <f t="shared" si="906"/>
        <v>3349863</v>
      </c>
      <c r="K195" s="50">
        <f t="shared" si="906"/>
        <v>40198398</v>
      </c>
      <c r="L195" s="52">
        <f t="shared" si="906"/>
        <v>43548261</v>
      </c>
      <c r="M195" s="118"/>
      <c r="N195" s="120">
        <f t="shared" si="907"/>
        <v>40198398</v>
      </c>
      <c r="O195" s="120">
        <f t="shared" si="907"/>
        <v>27107257</v>
      </c>
      <c r="P195" s="120">
        <v>1554438</v>
      </c>
      <c r="Q195" s="120">
        <f t="shared" si="907"/>
        <v>48427565</v>
      </c>
      <c r="R195" s="120">
        <f t="shared" si="907"/>
        <v>45077702</v>
      </c>
      <c r="S195" s="47"/>
    </row>
    <row r="196" spans="1:19" ht="12.75" customHeight="1" x14ac:dyDescent="0.2">
      <c r="A196" s="492">
        <v>43191</v>
      </c>
      <c r="B196" s="492">
        <v>43465</v>
      </c>
      <c r="C196" s="42" t="s">
        <v>3</v>
      </c>
      <c r="D196" s="43">
        <v>0</v>
      </c>
      <c r="E196" s="44">
        <v>9324.52</v>
      </c>
      <c r="F196" s="44">
        <v>0</v>
      </c>
      <c r="G196" s="44">
        <f t="shared" si="929"/>
        <v>553.85</v>
      </c>
      <c r="H196" s="44">
        <v>6207.16</v>
      </c>
      <c r="I196" s="44"/>
      <c r="J196" s="44">
        <f t="shared" ref="J196" si="958">(E196+F196+G196+H196+I196)/12</f>
        <v>1340.46</v>
      </c>
      <c r="K196" s="45">
        <f t="shared" ref="K196" si="959">(E196+F196+G196+H196+I196)</f>
        <v>16085.53</v>
      </c>
      <c r="L196" s="46">
        <f t="shared" ref="L196" si="960">K196+J196</f>
        <v>17425.990000000002</v>
      </c>
      <c r="M196" s="117"/>
      <c r="N196" s="119">
        <f t="shared" ref="N196" si="961">K196</f>
        <v>16085.53</v>
      </c>
      <c r="O196" s="119">
        <f t="shared" ref="O196" si="962">E196+F196+I196</f>
        <v>9324.52</v>
      </c>
      <c r="P196" s="119">
        <v>802.8</v>
      </c>
      <c r="Q196" s="119">
        <f t="shared" ref="Q196" si="963">IF(P196&gt;(O196*0.18),P196,O196*0.18)+N196+J196</f>
        <v>19104.400000000001</v>
      </c>
      <c r="R196" s="119">
        <f t="shared" ref="R196" si="964">N196+O196*0.18</f>
        <v>17763.939999999999</v>
      </c>
      <c r="S196" s="47"/>
    </row>
    <row r="197" spans="1:19" ht="9" customHeight="1" x14ac:dyDescent="0.2">
      <c r="A197" s="493"/>
      <c r="B197" s="493"/>
      <c r="C197" s="48" t="s">
        <v>4</v>
      </c>
      <c r="D197" s="49">
        <v>8</v>
      </c>
      <c r="E197" s="61">
        <v>18054788</v>
      </c>
      <c r="F197" s="50">
        <v>0</v>
      </c>
      <c r="G197" s="50">
        <f t="shared" si="905"/>
        <v>1072403</v>
      </c>
      <c r="H197" s="61">
        <v>12018738</v>
      </c>
      <c r="I197" s="61"/>
      <c r="J197" s="51">
        <f t="shared" ref="J197:L207" si="965">J196*1936.27</f>
        <v>2595492</v>
      </c>
      <c r="K197" s="50">
        <f t="shared" si="965"/>
        <v>31145929</v>
      </c>
      <c r="L197" s="52">
        <f t="shared" si="965"/>
        <v>33741422</v>
      </c>
      <c r="M197" s="118"/>
      <c r="N197" s="120">
        <f t="shared" ref="N197:R207" si="966">N196*1936.27</f>
        <v>31145929</v>
      </c>
      <c r="O197" s="120">
        <f t="shared" si="966"/>
        <v>18054788</v>
      </c>
      <c r="P197" s="120">
        <v>1554438</v>
      </c>
      <c r="Q197" s="120">
        <f t="shared" si="966"/>
        <v>36991277</v>
      </c>
      <c r="R197" s="120">
        <f t="shared" si="966"/>
        <v>34395784</v>
      </c>
      <c r="S197" s="47"/>
    </row>
    <row r="198" spans="1:19" ht="12.75" customHeight="1" x14ac:dyDescent="0.2">
      <c r="A198" s="494">
        <v>43191</v>
      </c>
      <c r="B198" s="494">
        <f>B196</f>
        <v>43465</v>
      </c>
      <c r="C198" s="53" t="s">
        <v>3</v>
      </c>
      <c r="D198" s="54">
        <v>9</v>
      </c>
      <c r="E198" s="44">
        <v>10711.36</v>
      </c>
      <c r="F198" s="44">
        <v>0</v>
      </c>
      <c r="G198" s="44">
        <f t="shared" si="929"/>
        <v>553.85</v>
      </c>
      <c r="H198" s="44">
        <v>6207.16</v>
      </c>
      <c r="I198" s="44"/>
      <c r="J198" s="44">
        <f t="shared" ref="J198" si="967">(E198+F198+G198+H198+I198)/12</f>
        <v>1456.03</v>
      </c>
      <c r="K198" s="45">
        <f t="shared" ref="K198" si="968">(E198+F198+G198+H198+I198)</f>
        <v>17472.37</v>
      </c>
      <c r="L198" s="46">
        <f t="shared" ref="L198" si="969">K198+J198</f>
        <v>18928.400000000001</v>
      </c>
      <c r="M198" s="117"/>
      <c r="N198" s="119">
        <f t="shared" ref="N198" si="970">K198</f>
        <v>17472.37</v>
      </c>
      <c r="O198" s="119">
        <f t="shared" ref="O198" si="971">E198+F198+I198</f>
        <v>10711.36</v>
      </c>
      <c r="P198" s="119">
        <v>802.8</v>
      </c>
      <c r="Q198" s="119">
        <f t="shared" ref="Q198" si="972">IF(P198&gt;(O198*0.18),P198,O198*0.18)+N198+J198</f>
        <v>20856.439999999999</v>
      </c>
      <c r="R198" s="119">
        <f t="shared" ref="R198" si="973">N198+O198*0.18</f>
        <v>19400.41</v>
      </c>
      <c r="S198" s="47"/>
    </row>
    <row r="199" spans="1:19" ht="9" customHeight="1" x14ac:dyDescent="0.2">
      <c r="A199" s="494"/>
      <c r="B199" s="494"/>
      <c r="C199" s="48" t="s">
        <v>4</v>
      </c>
      <c r="D199" s="49">
        <v>14</v>
      </c>
      <c r="E199" s="61">
        <v>20740085</v>
      </c>
      <c r="F199" s="50">
        <v>0</v>
      </c>
      <c r="G199" s="50">
        <f t="shared" si="905"/>
        <v>1072403</v>
      </c>
      <c r="H199" s="61">
        <v>12018738</v>
      </c>
      <c r="I199" s="61"/>
      <c r="J199" s="51">
        <f t="shared" si="965"/>
        <v>2819267</v>
      </c>
      <c r="K199" s="50">
        <f t="shared" si="965"/>
        <v>33831226</v>
      </c>
      <c r="L199" s="52">
        <f t="shared" si="965"/>
        <v>36650493</v>
      </c>
      <c r="M199" s="118"/>
      <c r="N199" s="120">
        <f t="shared" si="966"/>
        <v>33831226</v>
      </c>
      <c r="O199" s="120">
        <f t="shared" si="966"/>
        <v>20740085</v>
      </c>
      <c r="P199" s="120">
        <v>1554438</v>
      </c>
      <c r="Q199" s="120">
        <f t="shared" si="966"/>
        <v>40383699</v>
      </c>
      <c r="R199" s="120">
        <f t="shared" si="966"/>
        <v>37564432</v>
      </c>
      <c r="S199" s="47"/>
    </row>
    <row r="200" spans="1:19" ht="12.75" customHeight="1" x14ac:dyDescent="0.2">
      <c r="A200" s="494"/>
      <c r="B200" s="494"/>
      <c r="C200" s="53" t="s">
        <v>3</v>
      </c>
      <c r="D200" s="54">
        <v>15</v>
      </c>
      <c r="E200" s="44">
        <v>11726.57</v>
      </c>
      <c r="F200" s="44">
        <v>0</v>
      </c>
      <c r="G200" s="44">
        <f t="shared" si="929"/>
        <v>553.85</v>
      </c>
      <c r="H200" s="44">
        <v>6207.16</v>
      </c>
      <c r="I200" s="44"/>
      <c r="J200" s="44">
        <f t="shared" ref="J200" si="974">(E200+F200+G200+H200+I200)/12</f>
        <v>1540.63</v>
      </c>
      <c r="K200" s="45">
        <f t="shared" ref="K200" si="975">(E200+F200+G200+H200+I200)</f>
        <v>18487.580000000002</v>
      </c>
      <c r="L200" s="46">
        <f t="shared" ref="L200" si="976">K200+J200</f>
        <v>20028.21</v>
      </c>
      <c r="M200" s="117"/>
      <c r="N200" s="119">
        <f t="shared" ref="N200" si="977">K200</f>
        <v>18487.580000000002</v>
      </c>
      <c r="O200" s="119">
        <f t="shared" ref="O200" si="978">E200+F200+I200</f>
        <v>11726.57</v>
      </c>
      <c r="P200" s="119">
        <v>802.8</v>
      </c>
      <c r="Q200" s="119">
        <f t="shared" ref="Q200" si="979">IF(P200&gt;(O200*0.18),P200,O200*0.18)+N200+J200</f>
        <v>22138.99</v>
      </c>
      <c r="R200" s="119">
        <f t="shared" ref="R200" si="980">N200+O200*0.18</f>
        <v>20598.36</v>
      </c>
      <c r="S200" s="47"/>
    </row>
    <row r="201" spans="1:19" ht="9" customHeight="1" x14ac:dyDescent="0.2">
      <c r="A201" s="494"/>
      <c r="B201" s="494"/>
      <c r="C201" s="48" t="s">
        <v>4</v>
      </c>
      <c r="D201" s="49">
        <v>20</v>
      </c>
      <c r="E201" s="61">
        <v>22705806</v>
      </c>
      <c r="F201" s="50">
        <v>0</v>
      </c>
      <c r="G201" s="50">
        <f t="shared" si="905"/>
        <v>1072403</v>
      </c>
      <c r="H201" s="61">
        <v>12018738</v>
      </c>
      <c r="I201" s="61"/>
      <c r="J201" s="51">
        <f t="shared" si="965"/>
        <v>2983076</v>
      </c>
      <c r="K201" s="50">
        <f t="shared" si="965"/>
        <v>35796947</v>
      </c>
      <c r="L201" s="52">
        <f t="shared" si="965"/>
        <v>38780022</v>
      </c>
      <c r="M201" s="118"/>
      <c r="N201" s="120">
        <f t="shared" si="966"/>
        <v>35796947</v>
      </c>
      <c r="O201" s="120">
        <f t="shared" si="966"/>
        <v>22705806</v>
      </c>
      <c r="P201" s="120">
        <v>1554438</v>
      </c>
      <c r="Q201" s="120">
        <f t="shared" si="966"/>
        <v>42867062</v>
      </c>
      <c r="R201" s="120">
        <f t="shared" si="966"/>
        <v>39883987</v>
      </c>
      <c r="S201" s="47"/>
    </row>
    <row r="202" spans="1:19" ht="12.75" customHeight="1" x14ac:dyDescent="0.2">
      <c r="A202" s="494"/>
      <c r="B202" s="494"/>
      <c r="C202" s="53" t="s">
        <v>3</v>
      </c>
      <c r="D202" s="54">
        <v>21</v>
      </c>
      <c r="E202" s="44">
        <v>12714.63</v>
      </c>
      <c r="F202" s="44">
        <v>0</v>
      </c>
      <c r="G202" s="44">
        <f t="shared" si="929"/>
        <v>553.85</v>
      </c>
      <c r="H202" s="44">
        <v>6207.16</v>
      </c>
      <c r="I202" s="44"/>
      <c r="J202" s="44">
        <f t="shared" ref="J202" si="981">(E202+F202+G202+H202+I202)/12</f>
        <v>1622.97</v>
      </c>
      <c r="K202" s="45">
        <f t="shared" ref="K202" si="982">(E202+F202+G202+H202+I202)</f>
        <v>19475.64</v>
      </c>
      <c r="L202" s="46">
        <f t="shared" ref="L202" si="983">K202+J202</f>
        <v>21098.61</v>
      </c>
      <c r="M202" s="117"/>
      <c r="N202" s="119">
        <f t="shared" ref="N202" si="984">K202</f>
        <v>19475.64</v>
      </c>
      <c r="O202" s="119">
        <f t="shared" ref="O202" si="985">E202+F202+I202</f>
        <v>12714.63</v>
      </c>
      <c r="P202" s="119">
        <v>802.8</v>
      </c>
      <c r="Q202" s="119">
        <f t="shared" ref="Q202" si="986">IF(P202&gt;(O202*0.18),P202,O202*0.18)+N202+J202</f>
        <v>23387.24</v>
      </c>
      <c r="R202" s="119">
        <f t="shared" ref="R202" si="987">N202+O202*0.18</f>
        <v>21764.27</v>
      </c>
      <c r="S202" s="47"/>
    </row>
    <row r="203" spans="1:19" ht="9" customHeight="1" x14ac:dyDescent="0.2">
      <c r="A203" s="494"/>
      <c r="B203" s="494"/>
      <c r="C203" s="48" t="s">
        <v>4</v>
      </c>
      <c r="D203" s="49">
        <v>27</v>
      </c>
      <c r="E203" s="61">
        <v>24618957</v>
      </c>
      <c r="F203" s="50">
        <v>0</v>
      </c>
      <c r="G203" s="50">
        <f t="shared" si="905"/>
        <v>1072403</v>
      </c>
      <c r="H203" s="61">
        <v>12018738</v>
      </c>
      <c r="I203" s="61"/>
      <c r="J203" s="51">
        <f t="shared" si="965"/>
        <v>3142508</v>
      </c>
      <c r="K203" s="50">
        <f t="shared" si="965"/>
        <v>37710097</v>
      </c>
      <c r="L203" s="52">
        <f t="shared" si="965"/>
        <v>40852606</v>
      </c>
      <c r="M203" s="118"/>
      <c r="N203" s="120">
        <f t="shared" si="966"/>
        <v>37710097</v>
      </c>
      <c r="O203" s="120">
        <f t="shared" si="966"/>
        <v>24618957</v>
      </c>
      <c r="P203" s="120">
        <v>1554438</v>
      </c>
      <c r="Q203" s="120">
        <f t="shared" si="966"/>
        <v>45284011</v>
      </c>
      <c r="R203" s="120">
        <f t="shared" si="966"/>
        <v>42141503</v>
      </c>
      <c r="S203" s="47"/>
    </row>
    <row r="204" spans="1:19" ht="12.75" customHeight="1" x14ac:dyDescent="0.2">
      <c r="A204" s="494"/>
      <c r="B204" s="494"/>
      <c r="C204" s="53" t="s">
        <v>3</v>
      </c>
      <c r="D204" s="54">
        <v>28</v>
      </c>
      <c r="E204" s="44">
        <v>13465.92</v>
      </c>
      <c r="F204" s="44">
        <v>0</v>
      </c>
      <c r="G204" s="44">
        <f t="shared" si="929"/>
        <v>553.85</v>
      </c>
      <c r="H204" s="44">
        <v>6207.16</v>
      </c>
      <c r="I204" s="44"/>
      <c r="J204" s="44">
        <f t="shared" ref="J204" si="988">(E204+F204+G204+H204+I204)/12</f>
        <v>1685.58</v>
      </c>
      <c r="K204" s="45">
        <f t="shared" ref="K204" si="989">(E204+F204+G204+H204+I204)</f>
        <v>20226.93</v>
      </c>
      <c r="L204" s="46">
        <f t="shared" ref="L204" si="990">K204+J204</f>
        <v>21912.51</v>
      </c>
      <c r="M204" s="117"/>
      <c r="N204" s="119">
        <f t="shared" ref="N204" si="991">K204</f>
        <v>20226.93</v>
      </c>
      <c r="O204" s="119">
        <f t="shared" ref="O204" si="992">E204+F204+I204</f>
        <v>13465.92</v>
      </c>
      <c r="P204" s="119">
        <v>802.8</v>
      </c>
      <c r="Q204" s="119">
        <f t="shared" ref="Q204" si="993">IF(P204&gt;(O204*0.18),P204,O204*0.18)+N204+J204</f>
        <v>24336.38</v>
      </c>
      <c r="R204" s="119">
        <f t="shared" ref="R204" si="994">N204+O204*0.18</f>
        <v>22650.799999999999</v>
      </c>
      <c r="S204" s="47"/>
    </row>
    <row r="205" spans="1:19" ht="9" customHeight="1" x14ac:dyDescent="0.2">
      <c r="A205" s="494"/>
      <c r="B205" s="494"/>
      <c r="C205" s="48" t="s">
        <v>4</v>
      </c>
      <c r="D205" s="49">
        <v>34</v>
      </c>
      <c r="E205" s="61">
        <v>26073657</v>
      </c>
      <c r="F205" s="50">
        <v>0</v>
      </c>
      <c r="G205" s="50">
        <f t="shared" si="905"/>
        <v>1072403</v>
      </c>
      <c r="H205" s="61">
        <v>12018738</v>
      </c>
      <c r="I205" s="61"/>
      <c r="J205" s="51">
        <f t="shared" si="965"/>
        <v>3263738</v>
      </c>
      <c r="K205" s="50">
        <f t="shared" si="965"/>
        <v>39164798</v>
      </c>
      <c r="L205" s="52">
        <f t="shared" si="965"/>
        <v>42428536</v>
      </c>
      <c r="M205" s="118"/>
      <c r="N205" s="120">
        <f t="shared" si="966"/>
        <v>39164798</v>
      </c>
      <c r="O205" s="120">
        <f t="shared" si="966"/>
        <v>26073657</v>
      </c>
      <c r="P205" s="120">
        <v>1554438</v>
      </c>
      <c r="Q205" s="120">
        <f t="shared" si="966"/>
        <v>47121803</v>
      </c>
      <c r="R205" s="120">
        <f t="shared" si="966"/>
        <v>43858065</v>
      </c>
      <c r="S205" s="47"/>
    </row>
    <row r="206" spans="1:19" ht="12.75" customHeight="1" x14ac:dyDescent="0.2">
      <c r="A206" s="494"/>
      <c r="B206" s="494"/>
      <c r="C206" s="53" t="s">
        <v>3</v>
      </c>
      <c r="D206" s="54">
        <v>35</v>
      </c>
      <c r="E206" s="44">
        <v>13999.73</v>
      </c>
      <c r="F206" s="44">
        <v>0</v>
      </c>
      <c r="G206" s="44">
        <f t="shared" si="929"/>
        <v>553.85</v>
      </c>
      <c r="H206" s="44">
        <v>6207.16</v>
      </c>
      <c r="I206" s="44"/>
      <c r="J206" s="44">
        <f t="shared" ref="J206" si="995">(E206+F206+G206+H206+I206)/12</f>
        <v>1730.06</v>
      </c>
      <c r="K206" s="45">
        <f t="shared" ref="K206" si="996">(E206+F206+G206+H206+I206)</f>
        <v>20760.740000000002</v>
      </c>
      <c r="L206" s="46">
        <f t="shared" ref="L206" si="997">K206+J206</f>
        <v>22490.799999999999</v>
      </c>
      <c r="M206" s="117"/>
      <c r="N206" s="119">
        <f t="shared" ref="N206" si="998">K206</f>
        <v>20760.740000000002</v>
      </c>
      <c r="O206" s="119">
        <f t="shared" ref="O206" si="999">E206+F206+I206</f>
        <v>13999.73</v>
      </c>
      <c r="P206" s="119">
        <v>802.8</v>
      </c>
      <c r="Q206" s="119">
        <f t="shared" ref="Q206" si="1000">IF(P206&gt;(O206*0.18),P206,O206*0.18)+N206+J206</f>
        <v>25010.75</v>
      </c>
      <c r="R206" s="119">
        <f t="shared" ref="R206" si="1001">N206+O206*0.18</f>
        <v>23280.69</v>
      </c>
      <c r="S206" s="47"/>
    </row>
    <row r="207" spans="1:19" ht="9" customHeight="1" x14ac:dyDescent="0.2">
      <c r="A207" s="495"/>
      <c r="B207" s="495"/>
      <c r="C207" s="58" t="s">
        <v>4</v>
      </c>
      <c r="D207" s="59"/>
      <c r="E207" s="61">
        <v>27107257</v>
      </c>
      <c r="F207" s="61">
        <v>0</v>
      </c>
      <c r="G207" s="50">
        <f t="shared" si="905"/>
        <v>1072403</v>
      </c>
      <c r="H207" s="61">
        <v>12018738</v>
      </c>
      <c r="I207" s="61"/>
      <c r="J207" s="51">
        <f t="shared" si="965"/>
        <v>3349863</v>
      </c>
      <c r="K207" s="50">
        <f t="shared" si="965"/>
        <v>40198398</v>
      </c>
      <c r="L207" s="52">
        <f t="shared" si="965"/>
        <v>43548261</v>
      </c>
      <c r="M207" s="118"/>
      <c r="N207" s="120">
        <f t="shared" si="966"/>
        <v>40198398</v>
      </c>
      <c r="O207" s="120">
        <f t="shared" si="966"/>
        <v>27107257</v>
      </c>
      <c r="P207" s="120">
        <v>1554438</v>
      </c>
      <c r="Q207" s="120">
        <f t="shared" si="966"/>
        <v>48427565</v>
      </c>
      <c r="R207" s="120">
        <f t="shared" si="966"/>
        <v>45077702</v>
      </c>
      <c r="S207" s="47"/>
    </row>
    <row r="208" spans="1:19" ht="12.75" customHeight="1" x14ac:dyDescent="0.2">
      <c r="A208" s="492">
        <f>B196+1</f>
        <v>43466</v>
      </c>
      <c r="B208" s="492">
        <v>43830</v>
      </c>
      <c r="C208" s="42" t="s">
        <v>3</v>
      </c>
      <c r="D208" s="43">
        <v>0</v>
      </c>
      <c r="E208" s="44">
        <f>Ausiliari_Coll.Scol.!E754</f>
        <v>9468.56</v>
      </c>
      <c r="F208" s="44">
        <v>0</v>
      </c>
      <c r="G208" s="44">
        <f t="shared" si="929"/>
        <v>553.85</v>
      </c>
      <c r="H208" s="44">
        <v>6207.16</v>
      </c>
      <c r="I208" s="44"/>
      <c r="J208" s="44">
        <f>K208/12</f>
        <v>1352.46</v>
      </c>
      <c r="K208" s="44">
        <f>SUM(E208:I208)</f>
        <v>16229.57</v>
      </c>
      <c r="L208" s="46">
        <f>SUM(E208:J208)</f>
        <v>17582.03</v>
      </c>
      <c r="M208" s="117"/>
      <c r="N208" s="119">
        <f>K208</f>
        <v>16229.57</v>
      </c>
      <c r="O208" s="119">
        <f>E208+F208+G208+I208</f>
        <v>10022.41</v>
      </c>
      <c r="P208" s="119">
        <v>802.8</v>
      </c>
      <c r="Q208" s="119">
        <f>L208+(IF(P208&gt;O208*0.18,P208,O208*0.18))</f>
        <v>19386.060000000001</v>
      </c>
      <c r="R208" s="119">
        <f>N208+O208*0.18</f>
        <v>18033.599999999999</v>
      </c>
      <c r="S208" s="47"/>
    </row>
    <row r="209" spans="1:19" ht="9" customHeight="1" x14ac:dyDescent="0.2">
      <c r="A209" s="493"/>
      <c r="B209" s="493"/>
      <c r="C209" s="48" t="s">
        <v>4</v>
      </c>
      <c r="D209" s="49">
        <v>8</v>
      </c>
      <c r="E209" s="50">
        <f>Ausiliari_Coll.Scol.!E755</f>
        <v>18333689</v>
      </c>
      <c r="F209" s="50">
        <v>0</v>
      </c>
      <c r="G209" s="50">
        <f t="shared" si="905"/>
        <v>1072403</v>
      </c>
      <c r="H209" s="61">
        <v>12018738</v>
      </c>
      <c r="I209" s="61">
        <f t="shared" ref="I209:L223" si="1002">I208*1936.27</f>
        <v>0</v>
      </c>
      <c r="J209" s="51">
        <f t="shared" si="1002"/>
        <v>2618728</v>
      </c>
      <c r="K209" s="51">
        <f t="shared" si="1002"/>
        <v>31424830</v>
      </c>
      <c r="L209" s="61">
        <f t="shared" si="1002"/>
        <v>34043557</v>
      </c>
      <c r="M209" s="118"/>
      <c r="N209" s="120">
        <f t="shared" ref="N209:R209" si="1003">N208*1936.27</f>
        <v>31424830</v>
      </c>
      <c r="O209" s="120">
        <f t="shared" si="1003"/>
        <v>19406092</v>
      </c>
      <c r="P209" s="120">
        <f t="shared" si="1003"/>
        <v>1554438</v>
      </c>
      <c r="Q209" s="120">
        <f t="shared" si="1003"/>
        <v>37536646</v>
      </c>
      <c r="R209" s="120">
        <f t="shared" si="1003"/>
        <v>34917919</v>
      </c>
      <c r="S209" s="47"/>
    </row>
    <row r="210" spans="1:19" ht="12.75" customHeight="1" x14ac:dyDescent="0.2">
      <c r="A210" s="494">
        <f>A208</f>
        <v>43466</v>
      </c>
      <c r="B210" s="494">
        <f>B208</f>
        <v>43830</v>
      </c>
      <c r="C210" s="53" t="s">
        <v>3</v>
      </c>
      <c r="D210" s="54">
        <v>9</v>
      </c>
      <c r="E210" s="44">
        <f>Ausiliari_Coll.Scol.!E756</f>
        <v>10868.61</v>
      </c>
      <c r="F210" s="44">
        <v>0</v>
      </c>
      <c r="G210" s="44">
        <f t="shared" si="929"/>
        <v>553.85</v>
      </c>
      <c r="H210" s="44">
        <v>6207.16</v>
      </c>
      <c r="I210" s="44"/>
      <c r="J210" s="44">
        <f t="shared" ref="J210" si="1004">K210/12</f>
        <v>1469.14</v>
      </c>
      <c r="K210" s="44">
        <f t="shared" ref="K210" si="1005">SUM(E210:I210)</f>
        <v>17629.62</v>
      </c>
      <c r="L210" s="46">
        <f t="shared" ref="L210" si="1006">SUM(E210:J210)</f>
        <v>19098.759999999998</v>
      </c>
      <c r="M210" s="117"/>
      <c r="N210" s="119">
        <f t="shared" ref="N210" si="1007">K210</f>
        <v>17629.62</v>
      </c>
      <c r="O210" s="119">
        <f t="shared" ref="O210" si="1008">E210+F210+G210+I210</f>
        <v>11422.46</v>
      </c>
      <c r="P210" s="119">
        <v>802.8</v>
      </c>
      <c r="Q210" s="119">
        <f t="shared" ref="Q210" si="1009">L210+(IF(P210&gt;O210*0.18,P210,O210*0.18))</f>
        <v>21154.799999999999</v>
      </c>
      <c r="R210" s="119">
        <f t="shared" ref="R210" si="1010">N210+O210*0.18</f>
        <v>19685.66</v>
      </c>
      <c r="S210" s="47"/>
    </row>
    <row r="211" spans="1:19" ht="9" customHeight="1" x14ac:dyDescent="0.2">
      <c r="A211" s="494"/>
      <c r="B211" s="494"/>
      <c r="C211" s="48" t="s">
        <v>4</v>
      </c>
      <c r="D211" s="49">
        <v>14</v>
      </c>
      <c r="E211" s="50">
        <f>Ausiliari_Coll.Scol.!E757</f>
        <v>21044563</v>
      </c>
      <c r="F211" s="50">
        <v>0</v>
      </c>
      <c r="G211" s="50">
        <f t="shared" si="905"/>
        <v>1072403</v>
      </c>
      <c r="H211" s="61">
        <v>12018738</v>
      </c>
      <c r="I211" s="61">
        <f t="shared" si="1002"/>
        <v>0</v>
      </c>
      <c r="J211" s="51">
        <f t="shared" si="1002"/>
        <v>2844652</v>
      </c>
      <c r="K211" s="51">
        <f t="shared" si="1002"/>
        <v>34135704</v>
      </c>
      <c r="L211" s="61">
        <f t="shared" si="1002"/>
        <v>36980356</v>
      </c>
      <c r="M211" s="118"/>
      <c r="N211" s="120">
        <f t="shared" ref="N211:R211" si="1011">N210*1936.27</f>
        <v>34135704</v>
      </c>
      <c r="O211" s="120">
        <f t="shared" si="1011"/>
        <v>22116967</v>
      </c>
      <c r="P211" s="120">
        <f t="shared" si="1011"/>
        <v>1554438</v>
      </c>
      <c r="Q211" s="120">
        <f t="shared" si="1011"/>
        <v>40961405</v>
      </c>
      <c r="R211" s="120">
        <f t="shared" si="1011"/>
        <v>38116753</v>
      </c>
      <c r="S211" s="47"/>
    </row>
    <row r="212" spans="1:19" ht="12.75" customHeight="1" x14ac:dyDescent="0.2">
      <c r="A212" s="494"/>
      <c r="B212" s="494"/>
      <c r="C212" s="53" t="s">
        <v>3</v>
      </c>
      <c r="D212" s="54">
        <v>15</v>
      </c>
      <c r="E212" s="44">
        <f>Ausiliari_Coll.Scol.!E758</f>
        <v>11893.34</v>
      </c>
      <c r="F212" s="44">
        <v>0</v>
      </c>
      <c r="G212" s="44">
        <f t="shared" si="929"/>
        <v>553.85</v>
      </c>
      <c r="H212" s="44">
        <v>6207.16</v>
      </c>
      <c r="I212" s="44"/>
      <c r="J212" s="44">
        <f t="shared" ref="J212" si="1012">K212/12</f>
        <v>1554.53</v>
      </c>
      <c r="K212" s="44">
        <f t="shared" ref="K212" si="1013">SUM(E212:I212)</f>
        <v>18654.349999999999</v>
      </c>
      <c r="L212" s="46">
        <f t="shared" ref="L212" si="1014">SUM(E212:J212)</f>
        <v>20208.88</v>
      </c>
      <c r="M212" s="117"/>
      <c r="N212" s="119">
        <f t="shared" ref="N212" si="1015">K212</f>
        <v>18654.349999999999</v>
      </c>
      <c r="O212" s="119">
        <f t="shared" ref="O212" si="1016">E212+F212+G212+I212</f>
        <v>12447.19</v>
      </c>
      <c r="P212" s="119">
        <v>802.8</v>
      </c>
      <c r="Q212" s="119">
        <f t="shared" ref="Q212" si="1017">L212+(IF(P212&gt;O212*0.18,P212,O212*0.18))</f>
        <v>22449.37</v>
      </c>
      <c r="R212" s="119">
        <f t="shared" ref="R212" si="1018">N212+O212*0.18</f>
        <v>20894.84</v>
      </c>
      <c r="S212" s="47"/>
    </row>
    <row r="213" spans="1:19" ht="9" customHeight="1" x14ac:dyDescent="0.2">
      <c r="A213" s="494"/>
      <c r="B213" s="494"/>
      <c r="C213" s="48" t="s">
        <v>4</v>
      </c>
      <c r="D213" s="49">
        <v>20</v>
      </c>
      <c r="E213" s="50">
        <f>Ausiliari_Coll.Scol.!E759</f>
        <v>23028717</v>
      </c>
      <c r="F213" s="50">
        <v>0</v>
      </c>
      <c r="G213" s="50">
        <f t="shared" si="905"/>
        <v>1072403</v>
      </c>
      <c r="H213" s="61">
        <v>12018738</v>
      </c>
      <c r="I213" s="61">
        <f t="shared" si="1002"/>
        <v>0</v>
      </c>
      <c r="J213" s="51">
        <f t="shared" si="1002"/>
        <v>3009990</v>
      </c>
      <c r="K213" s="51">
        <f t="shared" si="1002"/>
        <v>36119858</v>
      </c>
      <c r="L213" s="61">
        <f t="shared" si="1002"/>
        <v>39129848</v>
      </c>
      <c r="M213" s="118"/>
      <c r="N213" s="120">
        <f t="shared" ref="N213:R213" si="1019">N212*1936.27</f>
        <v>36119858</v>
      </c>
      <c r="O213" s="120">
        <f t="shared" si="1019"/>
        <v>24101121</v>
      </c>
      <c r="P213" s="120">
        <f t="shared" si="1019"/>
        <v>1554438</v>
      </c>
      <c r="Q213" s="120">
        <f t="shared" si="1019"/>
        <v>43468042</v>
      </c>
      <c r="R213" s="120">
        <f t="shared" si="1019"/>
        <v>40458052</v>
      </c>
      <c r="S213" s="47"/>
    </row>
    <row r="214" spans="1:19" ht="12.75" customHeight="1" x14ac:dyDescent="0.2">
      <c r="A214" s="494"/>
      <c r="B214" s="494"/>
      <c r="C214" s="53" t="s">
        <v>3</v>
      </c>
      <c r="D214" s="54">
        <v>21</v>
      </c>
      <c r="E214" s="44">
        <f>Ausiliari_Coll.Scol.!E760</f>
        <v>12889.91</v>
      </c>
      <c r="F214" s="44">
        <v>0</v>
      </c>
      <c r="G214" s="44">
        <f t="shared" si="929"/>
        <v>553.85</v>
      </c>
      <c r="H214" s="44">
        <v>6207.16</v>
      </c>
      <c r="I214" s="44"/>
      <c r="J214" s="44">
        <f t="shared" ref="J214" si="1020">K214/12</f>
        <v>1637.58</v>
      </c>
      <c r="K214" s="44">
        <f t="shared" ref="K214" si="1021">SUM(E214:I214)</f>
        <v>19650.919999999998</v>
      </c>
      <c r="L214" s="46">
        <f t="shared" ref="L214" si="1022">SUM(E214:J214)</f>
        <v>21288.5</v>
      </c>
      <c r="M214" s="117"/>
      <c r="N214" s="119">
        <f t="shared" ref="N214" si="1023">K214</f>
        <v>19650.919999999998</v>
      </c>
      <c r="O214" s="119">
        <f t="shared" ref="O214" si="1024">E214+F214+G214+I214</f>
        <v>13443.76</v>
      </c>
      <c r="P214" s="119">
        <v>802.8</v>
      </c>
      <c r="Q214" s="119">
        <f t="shared" ref="Q214" si="1025">L214+(IF(P214&gt;O214*0.18,P214,O214*0.18))</f>
        <v>23708.38</v>
      </c>
      <c r="R214" s="119">
        <f t="shared" ref="R214" si="1026">N214+O214*0.18</f>
        <v>22070.799999999999</v>
      </c>
      <c r="S214" s="47"/>
    </row>
    <row r="215" spans="1:19" ht="9" customHeight="1" x14ac:dyDescent="0.2">
      <c r="A215" s="494"/>
      <c r="B215" s="494"/>
      <c r="C215" s="48" t="s">
        <v>4</v>
      </c>
      <c r="D215" s="49">
        <v>27</v>
      </c>
      <c r="E215" s="50">
        <f>Ausiliari_Coll.Scol.!E761</f>
        <v>24958346</v>
      </c>
      <c r="F215" s="50">
        <v>0</v>
      </c>
      <c r="G215" s="50">
        <f t="shared" si="905"/>
        <v>1072403</v>
      </c>
      <c r="H215" s="61">
        <v>12018738</v>
      </c>
      <c r="I215" s="61">
        <f t="shared" si="1002"/>
        <v>0</v>
      </c>
      <c r="J215" s="51">
        <f t="shared" si="1002"/>
        <v>3170797</v>
      </c>
      <c r="K215" s="51">
        <f t="shared" si="1002"/>
        <v>38049487</v>
      </c>
      <c r="L215" s="61">
        <f t="shared" si="1002"/>
        <v>41220284</v>
      </c>
      <c r="M215" s="118"/>
      <c r="N215" s="120">
        <f t="shared" ref="N215:R215" si="1027">N214*1936.27</f>
        <v>38049487</v>
      </c>
      <c r="O215" s="120">
        <f t="shared" si="1027"/>
        <v>26030749</v>
      </c>
      <c r="P215" s="120">
        <f t="shared" si="1027"/>
        <v>1554438</v>
      </c>
      <c r="Q215" s="120">
        <f t="shared" si="1027"/>
        <v>45905825</v>
      </c>
      <c r="R215" s="120">
        <f t="shared" si="1027"/>
        <v>42735028</v>
      </c>
      <c r="S215" s="47"/>
    </row>
    <row r="216" spans="1:19" ht="12.75" customHeight="1" x14ac:dyDescent="0.2">
      <c r="A216" s="494"/>
      <c r="B216" s="494"/>
      <c r="C216" s="53" t="s">
        <v>3</v>
      </c>
      <c r="D216" s="54">
        <v>28</v>
      </c>
      <c r="E216" s="44">
        <f>Ausiliari_Coll.Scol.!E762</f>
        <v>13648.33</v>
      </c>
      <c r="F216" s="44">
        <v>0</v>
      </c>
      <c r="G216" s="44">
        <f t="shared" si="929"/>
        <v>553.85</v>
      </c>
      <c r="H216" s="44">
        <v>6207.16</v>
      </c>
      <c r="I216" s="44"/>
      <c r="J216" s="44">
        <f t="shared" ref="J216" si="1028">K216/12</f>
        <v>1700.78</v>
      </c>
      <c r="K216" s="44">
        <f t="shared" ref="K216" si="1029">SUM(E216:I216)</f>
        <v>20409.34</v>
      </c>
      <c r="L216" s="46">
        <f t="shared" ref="L216" si="1030">SUM(E216:J216)</f>
        <v>22110.12</v>
      </c>
      <c r="M216" s="117"/>
      <c r="N216" s="119">
        <f t="shared" ref="N216" si="1031">K216</f>
        <v>20409.34</v>
      </c>
      <c r="O216" s="119">
        <f t="shared" ref="O216" si="1032">E216+F216+G216+I216</f>
        <v>14202.18</v>
      </c>
      <c r="P216" s="119">
        <v>802.8</v>
      </c>
      <c r="Q216" s="119">
        <f t="shared" ref="Q216" si="1033">L216+(IF(P216&gt;O216*0.18,P216,O216*0.18))</f>
        <v>24666.51</v>
      </c>
      <c r="R216" s="119">
        <f t="shared" ref="R216" si="1034">N216+O216*0.18</f>
        <v>22965.73</v>
      </c>
      <c r="S216" s="47"/>
    </row>
    <row r="217" spans="1:19" ht="9" customHeight="1" x14ac:dyDescent="0.2">
      <c r="A217" s="494"/>
      <c r="B217" s="494"/>
      <c r="C217" s="48" t="s">
        <v>4</v>
      </c>
      <c r="D217" s="49">
        <v>34</v>
      </c>
      <c r="E217" s="50">
        <f>Ausiliari_Coll.Scol.!E763</f>
        <v>26426852</v>
      </c>
      <c r="F217" s="50">
        <v>0</v>
      </c>
      <c r="G217" s="50">
        <f t="shared" si="905"/>
        <v>1072403</v>
      </c>
      <c r="H217" s="61">
        <v>12018738</v>
      </c>
      <c r="I217" s="61">
        <f t="shared" si="1002"/>
        <v>0</v>
      </c>
      <c r="J217" s="51">
        <f t="shared" si="1002"/>
        <v>3293169</v>
      </c>
      <c r="K217" s="51">
        <f t="shared" si="1002"/>
        <v>39517993</v>
      </c>
      <c r="L217" s="61">
        <f t="shared" si="1002"/>
        <v>42811162</v>
      </c>
      <c r="M217" s="118"/>
      <c r="N217" s="120">
        <f t="shared" ref="N217:R217" si="1035">N216*1936.27</f>
        <v>39517993</v>
      </c>
      <c r="O217" s="120">
        <f t="shared" si="1035"/>
        <v>27499255</v>
      </c>
      <c r="P217" s="120">
        <f t="shared" si="1035"/>
        <v>1554438</v>
      </c>
      <c r="Q217" s="120">
        <f t="shared" si="1035"/>
        <v>47761023</v>
      </c>
      <c r="R217" s="120">
        <f t="shared" si="1035"/>
        <v>44467854</v>
      </c>
      <c r="S217" s="47"/>
    </row>
    <row r="218" spans="1:19" ht="12.75" customHeight="1" x14ac:dyDescent="0.2">
      <c r="A218" s="494"/>
      <c r="B218" s="494"/>
      <c r="C218" s="53" t="s">
        <v>3</v>
      </c>
      <c r="D218" s="54">
        <v>35</v>
      </c>
      <c r="E218" s="44">
        <f>Ausiliari_Coll.Scol.!E764</f>
        <v>14186.91</v>
      </c>
      <c r="F218" s="44">
        <v>0</v>
      </c>
      <c r="G218" s="44">
        <f t="shared" si="929"/>
        <v>553.85</v>
      </c>
      <c r="H218" s="44">
        <v>6207.16</v>
      </c>
      <c r="I218" s="44"/>
      <c r="J218" s="44">
        <f t="shared" ref="J218" si="1036">K218/12</f>
        <v>1745.66</v>
      </c>
      <c r="K218" s="44">
        <f t="shared" ref="K218" si="1037">SUM(E218:I218)</f>
        <v>20947.919999999998</v>
      </c>
      <c r="L218" s="46">
        <f t="shared" ref="L218" si="1038">SUM(E218:J218)</f>
        <v>22693.58</v>
      </c>
      <c r="M218" s="117"/>
      <c r="N218" s="119">
        <f t="shared" ref="N218" si="1039">K218</f>
        <v>20947.919999999998</v>
      </c>
      <c r="O218" s="119">
        <f t="shared" ref="O218" si="1040">E218+F218+G218+I218</f>
        <v>14740.76</v>
      </c>
      <c r="P218" s="119">
        <v>802.8</v>
      </c>
      <c r="Q218" s="119">
        <f t="shared" ref="Q218" si="1041">L218+(IF(P218&gt;O218*0.18,P218,O218*0.18))</f>
        <v>25346.92</v>
      </c>
      <c r="R218" s="119">
        <f t="shared" ref="R218" si="1042">N218+O218*0.18</f>
        <v>23601.26</v>
      </c>
      <c r="S218" s="47"/>
    </row>
    <row r="219" spans="1:19" ht="9" customHeight="1" x14ac:dyDescent="0.2">
      <c r="A219" s="495"/>
      <c r="B219" s="495"/>
      <c r="C219" s="58" t="s">
        <v>4</v>
      </c>
      <c r="D219" s="59"/>
      <c r="E219" s="50">
        <f>Ausiliari_Coll.Scol.!E765</f>
        <v>27469688</v>
      </c>
      <c r="F219" s="61">
        <v>0</v>
      </c>
      <c r="G219" s="50">
        <f t="shared" si="905"/>
        <v>1072403</v>
      </c>
      <c r="H219" s="61">
        <v>12018738</v>
      </c>
      <c r="I219" s="61">
        <f t="shared" si="1002"/>
        <v>0</v>
      </c>
      <c r="J219" s="61">
        <f t="shared" si="1002"/>
        <v>3380069</v>
      </c>
      <c r="K219" s="51">
        <f t="shared" si="1002"/>
        <v>40560829</v>
      </c>
      <c r="L219" s="61">
        <f t="shared" si="1002"/>
        <v>43940898</v>
      </c>
      <c r="M219" s="118"/>
      <c r="N219" s="123">
        <f t="shared" ref="N219:R219" si="1043">N218*1936.27</f>
        <v>40560829</v>
      </c>
      <c r="O219" s="120">
        <f t="shared" si="1043"/>
        <v>28542091</v>
      </c>
      <c r="P219" s="123">
        <f t="shared" si="1043"/>
        <v>1554438</v>
      </c>
      <c r="Q219" s="123">
        <f t="shared" si="1043"/>
        <v>49078481</v>
      </c>
      <c r="R219" s="120">
        <f t="shared" si="1043"/>
        <v>45698412</v>
      </c>
      <c r="S219" s="47"/>
    </row>
    <row r="220" spans="1:19" ht="12.75" customHeight="1" x14ac:dyDescent="0.2">
      <c r="A220" s="492">
        <f>B208+1</f>
        <v>43831</v>
      </c>
      <c r="B220" s="492">
        <v>44196</v>
      </c>
      <c r="C220" s="42" t="s">
        <v>3</v>
      </c>
      <c r="D220" s="43">
        <v>0</v>
      </c>
      <c r="E220" s="44">
        <f>Ausiliari_Coll.Scol.!E766</f>
        <v>9589.76</v>
      </c>
      <c r="F220" s="44">
        <v>0</v>
      </c>
      <c r="G220" s="44">
        <f t="shared" si="929"/>
        <v>553.85</v>
      </c>
      <c r="H220" s="44">
        <v>6207.16</v>
      </c>
      <c r="I220" s="44"/>
      <c r="J220" s="44">
        <f t="shared" ref="J220" si="1044">K220/12</f>
        <v>1362.56</v>
      </c>
      <c r="K220" s="44">
        <f t="shared" ref="K220" si="1045">SUM(E220:I220)</f>
        <v>16350.77</v>
      </c>
      <c r="L220" s="46">
        <f t="shared" ref="L220" si="1046">SUM(E220:J220)</f>
        <v>17713.330000000002</v>
      </c>
      <c r="M220" s="117"/>
      <c r="N220" s="119">
        <f t="shared" ref="N220" si="1047">K220</f>
        <v>16350.77</v>
      </c>
      <c r="O220" s="119">
        <f t="shared" ref="O220" si="1048">E220+F220+G220+I220</f>
        <v>10143.61</v>
      </c>
      <c r="P220" s="119">
        <v>802.8</v>
      </c>
      <c r="Q220" s="119">
        <f t="shared" ref="Q220" si="1049">L220+(IF(P220&gt;O220*0.18,P220,O220*0.18))</f>
        <v>19539.18</v>
      </c>
      <c r="R220" s="119">
        <f t="shared" ref="R220" si="1050">N220+O220*0.18</f>
        <v>18176.62</v>
      </c>
      <c r="S220" s="47"/>
    </row>
    <row r="221" spans="1:19" ht="9" customHeight="1" x14ac:dyDescent="0.2">
      <c r="A221" s="493"/>
      <c r="B221" s="493"/>
      <c r="C221" s="48" t="s">
        <v>4</v>
      </c>
      <c r="D221" s="49">
        <v>8</v>
      </c>
      <c r="E221" s="50">
        <f>Ausiliari_Coll.Scol.!E767</f>
        <v>18568365</v>
      </c>
      <c r="F221" s="50">
        <v>0</v>
      </c>
      <c r="G221" s="50">
        <f t="shared" si="905"/>
        <v>1072403</v>
      </c>
      <c r="H221" s="61">
        <v>12018738</v>
      </c>
      <c r="I221" s="61">
        <f t="shared" si="1002"/>
        <v>0</v>
      </c>
      <c r="J221" s="51">
        <f t="shared" si="1002"/>
        <v>2638284</v>
      </c>
      <c r="K221" s="51">
        <f t="shared" si="1002"/>
        <v>31659505</v>
      </c>
      <c r="L221" s="61">
        <f t="shared" si="1002"/>
        <v>34297789</v>
      </c>
      <c r="M221" s="118"/>
      <c r="N221" s="120">
        <f t="shared" ref="N221:R221" si="1051">N220*1936.27</f>
        <v>31659505</v>
      </c>
      <c r="O221" s="120">
        <f t="shared" si="1051"/>
        <v>19640768</v>
      </c>
      <c r="P221" s="120">
        <f t="shared" si="1051"/>
        <v>1554438</v>
      </c>
      <c r="Q221" s="120">
        <f t="shared" si="1051"/>
        <v>37833128</v>
      </c>
      <c r="R221" s="120">
        <f t="shared" si="1051"/>
        <v>35194844</v>
      </c>
      <c r="S221" s="47"/>
    </row>
    <row r="222" spans="1:19" ht="12.75" customHeight="1" x14ac:dyDescent="0.2">
      <c r="A222" s="494">
        <f>A220</f>
        <v>43831</v>
      </c>
      <c r="B222" s="494">
        <f>B220</f>
        <v>44196</v>
      </c>
      <c r="C222" s="53" t="s">
        <v>3</v>
      </c>
      <c r="D222" s="54">
        <v>9</v>
      </c>
      <c r="E222" s="44">
        <f>Ausiliari_Coll.Scol.!E768</f>
        <v>11000.61</v>
      </c>
      <c r="F222" s="44">
        <v>0</v>
      </c>
      <c r="G222" s="44">
        <f t="shared" si="929"/>
        <v>553.85</v>
      </c>
      <c r="H222" s="44">
        <v>6207.16</v>
      </c>
      <c r="I222" s="44"/>
      <c r="J222" s="44">
        <f t="shared" ref="J222" si="1052">K222/12</f>
        <v>1480.14</v>
      </c>
      <c r="K222" s="44">
        <f t="shared" ref="K222" si="1053">SUM(E222:I222)</f>
        <v>17761.62</v>
      </c>
      <c r="L222" s="46">
        <f t="shared" ref="L222" si="1054">SUM(E222:J222)</f>
        <v>19241.759999999998</v>
      </c>
      <c r="M222" s="117"/>
      <c r="N222" s="119">
        <f t="shared" ref="N222" si="1055">K222</f>
        <v>17761.62</v>
      </c>
      <c r="O222" s="119">
        <f t="shared" ref="O222" si="1056">E222+F222+G222+I222</f>
        <v>11554.46</v>
      </c>
      <c r="P222" s="119">
        <v>802.8</v>
      </c>
      <c r="Q222" s="119">
        <f t="shared" ref="Q222" si="1057">L222+(IF(P222&gt;O222*0.18,P222,O222*0.18))</f>
        <v>21321.56</v>
      </c>
      <c r="R222" s="119">
        <f t="shared" ref="R222" si="1058">N222+O222*0.18</f>
        <v>19841.419999999998</v>
      </c>
      <c r="S222" s="47"/>
    </row>
    <row r="223" spans="1:19" ht="9" customHeight="1" x14ac:dyDescent="0.2">
      <c r="A223" s="494"/>
      <c r="B223" s="494"/>
      <c r="C223" s="48" t="s">
        <v>4</v>
      </c>
      <c r="D223" s="49">
        <v>14</v>
      </c>
      <c r="E223" s="50">
        <f>Ausiliari_Coll.Scol.!E769</f>
        <v>21300151</v>
      </c>
      <c r="F223" s="50">
        <v>0</v>
      </c>
      <c r="G223" s="50">
        <f t="shared" si="905"/>
        <v>1072403</v>
      </c>
      <c r="H223" s="61">
        <v>12018738</v>
      </c>
      <c r="I223" s="61">
        <f t="shared" si="1002"/>
        <v>0</v>
      </c>
      <c r="J223" s="51">
        <f t="shared" si="1002"/>
        <v>2865951</v>
      </c>
      <c r="K223" s="51">
        <f t="shared" si="1002"/>
        <v>34391292</v>
      </c>
      <c r="L223" s="61">
        <f t="shared" si="1002"/>
        <v>37257243</v>
      </c>
      <c r="M223" s="118"/>
      <c r="N223" s="120">
        <f t="shared" ref="N223:R223" si="1059">N222*1936.27</f>
        <v>34391292</v>
      </c>
      <c r="O223" s="120">
        <f t="shared" si="1059"/>
        <v>22372554</v>
      </c>
      <c r="P223" s="120">
        <f t="shared" si="1059"/>
        <v>1554438</v>
      </c>
      <c r="Q223" s="120">
        <f t="shared" si="1059"/>
        <v>41284297</v>
      </c>
      <c r="R223" s="120">
        <f t="shared" si="1059"/>
        <v>38418346</v>
      </c>
      <c r="S223" s="47"/>
    </row>
    <row r="224" spans="1:19" ht="12.75" customHeight="1" x14ac:dyDescent="0.2">
      <c r="A224" s="494"/>
      <c r="B224" s="494"/>
      <c r="C224" s="53" t="s">
        <v>3</v>
      </c>
      <c r="D224" s="54">
        <v>15</v>
      </c>
      <c r="E224" s="44">
        <f>Ausiliari_Coll.Scol.!E770</f>
        <v>12033.74</v>
      </c>
      <c r="F224" s="44">
        <v>0</v>
      </c>
      <c r="G224" s="44">
        <f t="shared" si="929"/>
        <v>553.85</v>
      </c>
      <c r="H224" s="44">
        <v>6207.16</v>
      </c>
      <c r="I224" s="44"/>
      <c r="J224" s="44">
        <f t="shared" ref="J224" si="1060">K224/12</f>
        <v>1566.23</v>
      </c>
      <c r="K224" s="44">
        <f t="shared" ref="K224" si="1061">SUM(E224:I224)</f>
        <v>18794.75</v>
      </c>
      <c r="L224" s="46">
        <f t="shared" ref="L224" si="1062">SUM(E224:J224)</f>
        <v>20360.98</v>
      </c>
      <c r="M224" s="117"/>
      <c r="N224" s="119">
        <f t="shared" ref="N224" si="1063">K224</f>
        <v>18794.75</v>
      </c>
      <c r="O224" s="119">
        <f t="shared" ref="O224" si="1064">E224+F224+G224+I224</f>
        <v>12587.59</v>
      </c>
      <c r="P224" s="119">
        <v>802.8</v>
      </c>
      <c r="Q224" s="119">
        <f t="shared" ref="Q224" si="1065">L224+(IF(P224&gt;O224*0.18,P224,O224*0.18))</f>
        <v>22626.75</v>
      </c>
      <c r="R224" s="119">
        <f t="shared" ref="R224" si="1066">N224+O224*0.18</f>
        <v>21060.52</v>
      </c>
      <c r="S224" s="47"/>
    </row>
    <row r="225" spans="1:19" ht="9" customHeight="1" x14ac:dyDescent="0.2">
      <c r="A225" s="494"/>
      <c r="B225" s="494"/>
      <c r="C225" s="48" t="s">
        <v>4</v>
      </c>
      <c r="D225" s="49">
        <v>20</v>
      </c>
      <c r="E225" s="50">
        <f>Ausiliari_Coll.Scol.!E771</f>
        <v>23300570</v>
      </c>
      <c r="F225" s="50">
        <v>0</v>
      </c>
      <c r="G225" s="50">
        <f t="shared" si="905"/>
        <v>1072403</v>
      </c>
      <c r="H225" s="61">
        <v>12018738</v>
      </c>
      <c r="I225" s="61">
        <f t="shared" ref="I225:L239" si="1067">I224*1936.27</f>
        <v>0</v>
      </c>
      <c r="J225" s="51">
        <f t="shared" si="1067"/>
        <v>3032644</v>
      </c>
      <c r="K225" s="51">
        <f t="shared" si="1067"/>
        <v>36391711</v>
      </c>
      <c r="L225" s="61">
        <f t="shared" si="1067"/>
        <v>39424355</v>
      </c>
      <c r="M225" s="118"/>
      <c r="N225" s="120">
        <f t="shared" ref="N225:R225" si="1068">N224*1936.27</f>
        <v>36391711</v>
      </c>
      <c r="O225" s="120">
        <f t="shared" si="1068"/>
        <v>24372973</v>
      </c>
      <c r="P225" s="120">
        <f t="shared" si="1068"/>
        <v>1554438</v>
      </c>
      <c r="Q225" s="120">
        <f t="shared" si="1068"/>
        <v>43811497</v>
      </c>
      <c r="R225" s="120">
        <f t="shared" si="1068"/>
        <v>40778853</v>
      </c>
      <c r="S225" s="47"/>
    </row>
    <row r="226" spans="1:19" ht="12.75" customHeight="1" x14ac:dyDescent="0.2">
      <c r="A226" s="494"/>
      <c r="B226" s="494"/>
      <c r="C226" s="53" t="s">
        <v>3</v>
      </c>
      <c r="D226" s="54">
        <v>21</v>
      </c>
      <c r="E226" s="44">
        <f>Ausiliari_Coll.Scol.!E772</f>
        <v>13038.71</v>
      </c>
      <c r="F226" s="44">
        <v>0</v>
      </c>
      <c r="G226" s="44">
        <f t="shared" si="929"/>
        <v>553.85</v>
      </c>
      <c r="H226" s="44">
        <v>6207.16</v>
      </c>
      <c r="I226" s="44"/>
      <c r="J226" s="44">
        <f t="shared" ref="J226" si="1069">K226/12</f>
        <v>1649.98</v>
      </c>
      <c r="K226" s="44">
        <f t="shared" ref="K226" si="1070">SUM(E226:I226)</f>
        <v>19799.72</v>
      </c>
      <c r="L226" s="46">
        <f t="shared" ref="L226" si="1071">SUM(E226:J226)</f>
        <v>21449.7</v>
      </c>
      <c r="M226" s="117"/>
      <c r="N226" s="119">
        <f t="shared" ref="N226" si="1072">K226</f>
        <v>19799.72</v>
      </c>
      <c r="O226" s="119">
        <f t="shared" ref="O226" si="1073">E226+F226+G226+I226</f>
        <v>13592.56</v>
      </c>
      <c r="P226" s="119">
        <v>802.8</v>
      </c>
      <c r="Q226" s="119">
        <f t="shared" ref="Q226" si="1074">L226+(IF(P226&gt;O226*0.18,P226,O226*0.18))</f>
        <v>23896.36</v>
      </c>
      <c r="R226" s="119">
        <f t="shared" ref="R226" si="1075">N226+O226*0.18</f>
        <v>22246.38</v>
      </c>
      <c r="S226" s="47"/>
    </row>
    <row r="227" spans="1:19" ht="9" customHeight="1" x14ac:dyDescent="0.2">
      <c r="A227" s="494"/>
      <c r="B227" s="494"/>
      <c r="C227" s="48" t="s">
        <v>4</v>
      </c>
      <c r="D227" s="49">
        <v>27</v>
      </c>
      <c r="E227" s="50">
        <f>Ausiliari_Coll.Scol.!E773</f>
        <v>25246463</v>
      </c>
      <c r="F227" s="50">
        <v>0</v>
      </c>
      <c r="G227" s="50">
        <f t="shared" si="905"/>
        <v>1072403</v>
      </c>
      <c r="H227" s="61">
        <v>12018738</v>
      </c>
      <c r="I227" s="61">
        <f t="shared" si="1067"/>
        <v>0</v>
      </c>
      <c r="J227" s="51">
        <f t="shared" si="1067"/>
        <v>3194807</v>
      </c>
      <c r="K227" s="51">
        <f t="shared" si="1067"/>
        <v>38337604</v>
      </c>
      <c r="L227" s="61">
        <f t="shared" si="1067"/>
        <v>41532411</v>
      </c>
      <c r="M227" s="118"/>
      <c r="N227" s="120">
        <f t="shared" ref="N227:R227" si="1076">N226*1936.27</f>
        <v>38337604</v>
      </c>
      <c r="O227" s="120">
        <f t="shared" si="1076"/>
        <v>26318866</v>
      </c>
      <c r="P227" s="120">
        <f t="shared" si="1076"/>
        <v>1554438</v>
      </c>
      <c r="Q227" s="120">
        <f t="shared" si="1076"/>
        <v>46269805</v>
      </c>
      <c r="R227" s="120">
        <f t="shared" si="1076"/>
        <v>43074998</v>
      </c>
      <c r="S227" s="47"/>
    </row>
    <row r="228" spans="1:19" ht="12.75" customHeight="1" x14ac:dyDescent="0.2">
      <c r="A228" s="494"/>
      <c r="B228" s="494"/>
      <c r="C228" s="53" t="s">
        <v>3</v>
      </c>
      <c r="D228" s="54">
        <v>28</v>
      </c>
      <c r="E228" s="44">
        <f>Ausiliari_Coll.Scol.!E774</f>
        <v>13801.93</v>
      </c>
      <c r="F228" s="44">
        <v>0</v>
      </c>
      <c r="G228" s="44">
        <f t="shared" si="929"/>
        <v>553.85</v>
      </c>
      <c r="H228" s="44">
        <v>6207.16</v>
      </c>
      <c r="I228" s="44"/>
      <c r="J228" s="44">
        <f t="shared" ref="J228" si="1077">K228/12</f>
        <v>1713.58</v>
      </c>
      <c r="K228" s="44">
        <f t="shared" ref="K228" si="1078">SUM(E228:I228)</f>
        <v>20562.939999999999</v>
      </c>
      <c r="L228" s="46">
        <f t="shared" ref="L228" si="1079">SUM(E228:J228)</f>
        <v>22276.52</v>
      </c>
      <c r="M228" s="117"/>
      <c r="N228" s="119">
        <f t="shared" ref="N228" si="1080">K228</f>
        <v>20562.939999999999</v>
      </c>
      <c r="O228" s="119">
        <f t="shared" ref="O228" si="1081">E228+F228+G228+I228</f>
        <v>14355.78</v>
      </c>
      <c r="P228" s="119">
        <v>802.8</v>
      </c>
      <c r="Q228" s="119">
        <f t="shared" ref="Q228" si="1082">L228+(IF(P228&gt;O228*0.18,P228,O228*0.18))</f>
        <v>24860.560000000001</v>
      </c>
      <c r="R228" s="119">
        <f t="shared" ref="R228" si="1083">N228+O228*0.18</f>
        <v>23146.98</v>
      </c>
      <c r="S228" s="47"/>
    </row>
    <row r="229" spans="1:19" ht="9" customHeight="1" x14ac:dyDescent="0.2">
      <c r="A229" s="494"/>
      <c r="B229" s="494"/>
      <c r="C229" s="48" t="s">
        <v>4</v>
      </c>
      <c r="D229" s="49">
        <v>34</v>
      </c>
      <c r="E229" s="50">
        <f>Ausiliari_Coll.Scol.!E775</f>
        <v>26724263</v>
      </c>
      <c r="F229" s="50">
        <v>0</v>
      </c>
      <c r="G229" s="50">
        <f t="shared" si="905"/>
        <v>1072403</v>
      </c>
      <c r="H229" s="61">
        <v>12018738</v>
      </c>
      <c r="I229" s="61">
        <f t="shared" si="1067"/>
        <v>0</v>
      </c>
      <c r="J229" s="51">
        <f t="shared" si="1067"/>
        <v>3317954</v>
      </c>
      <c r="K229" s="51">
        <f t="shared" si="1067"/>
        <v>39815404</v>
      </c>
      <c r="L229" s="61">
        <f t="shared" si="1067"/>
        <v>43133357</v>
      </c>
      <c r="M229" s="118"/>
      <c r="N229" s="120">
        <f t="shared" ref="N229:R229" si="1084">N228*1936.27</f>
        <v>39815404</v>
      </c>
      <c r="O229" s="120">
        <f t="shared" si="1084"/>
        <v>27796666</v>
      </c>
      <c r="P229" s="120">
        <f t="shared" si="1084"/>
        <v>1554438</v>
      </c>
      <c r="Q229" s="120">
        <f t="shared" si="1084"/>
        <v>48136757</v>
      </c>
      <c r="R229" s="120">
        <f t="shared" si="1084"/>
        <v>44818803</v>
      </c>
      <c r="S229" s="47"/>
    </row>
    <row r="230" spans="1:19" ht="12.75" customHeight="1" x14ac:dyDescent="0.2">
      <c r="A230" s="494"/>
      <c r="B230" s="494"/>
      <c r="C230" s="53" t="s">
        <v>3</v>
      </c>
      <c r="D230" s="54">
        <v>35</v>
      </c>
      <c r="E230" s="44">
        <f>Ausiliari_Coll.Scol.!E776</f>
        <v>14345.31</v>
      </c>
      <c r="F230" s="44">
        <v>0</v>
      </c>
      <c r="G230" s="44">
        <f t="shared" si="929"/>
        <v>553.85</v>
      </c>
      <c r="H230" s="44">
        <v>6207.16</v>
      </c>
      <c r="I230" s="44"/>
      <c r="J230" s="44">
        <f t="shared" ref="J230" si="1085">K230/12</f>
        <v>1758.86</v>
      </c>
      <c r="K230" s="44">
        <f t="shared" ref="K230" si="1086">SUM(E230:I230)</f>
        <v>21106.32</v>
      </c>
      <c r="L230" s="46">
        <f t="shared" ref="L230" si="1087">SUM(E230:J230)</f>
        <v>22865.18</v>
      </c>
      <c r="M230" s="117"/>
      <c r="N230" s="119">
        <f t="shared" ref="N230" si="1088">K230</f>
        <v>21106.32</v>
      </c>
      <c r="O230" s="119">
        <f t="shared" ref="O230" si="1089">E230+F230+G230+I230</f>
        <v>14899.16</v>
      </c>
      <c r="P230" s="119">
        <v>802.8</v>
      </c>
      <c r="Q230" s="119">
        <f t="shared" ref="Q230" si="1090">L230+(IF(P230&gt;O230*0.18,P230,O230*0.18))</f>
        <v>25547.03</v>
      </c>
      <c r="R230" s="119">
        <f t="shared" ref="R230" si="1091">N230+O230*0.18</f>
        <v>23788.17</v>
      </c>
      <c r="S230" s="47"/>
    </row>
    <row r="231" spans="1:19" ht="9" customHeight="1" x14ac:dyDescent="0.2">
      <c r="A231" s="495"/>
      <c r="B231" s="495"/>
      <c r="C231" s="58" t="s">
        <v>4</v>
      </c>
      <c r="D231" s="59"/>
      <c r="E231" s="50">
        <f>Ausiliari_Coll.Scol.!E777</f>
        <v>27776393</v>
      </c>
      <c r="F231" s="61">
        <v>0</v>
      </c>
      <c r="G231" s="50">
        <f t="shared" si="905"/>
        <v>1072403</v>
      </c>
      <c r="H231" s="61">
        <v>12018738</v>
      </c>
      <c r="I231" s="61">
        <f t="shared" si="1067"/>
        <v>0</v>
      </c>
      <c r="J231" s="61">
        <f t="shared" si="1067"/>
        <v>3405628</v>
      </c>
      <c r="K231" s="61">
        <f t="shared" si="1067"/>
        <v>40867534</v>
      </c>
      <c r="L231" s="61">
        <f t="shared" si="1067"/>
        <v>44273162</v>
      </c>
      <c r="M231" s="118"/>
      <c r="N231" s="123">
        <f t="shared" ref="N231:R231" si="1092">N230*1936.27</f>
        <v>40867534</v>
      </c>
      <c r="O231" s="123">
        <f t="shared" si="1092"/>
        <v>28848797</v>
      </c>
      <c r="P231" s="123">
        <f t="shared" si="1092"/>
        <v>1554438</v>
      </c>
      <c r="Q231" s="123">
        <f t="shared" si="1092"/>
        <v>49465948</v>
      </c>
      <c r="R231" s="157">
        <f t="shared" si="1092"/>
        <v>46060320</v>
      </c>
      <c r="S231" s="47"/>
    </row>
    <row r="232" spans="1:19" ht="12.75" customHeight="1" x14ac:dyDescent="0.2">
      <c r="A232" s="492">
        <f>B220+1</f>
        <v>44197</v>
      </c>
      <c r="B232" s="492">
        <v>44561</v>
      </c>
      <c r="C232" s="42" t="s">
        <v>3</v>
      </c>
      <c r="D232" s="43">
        <v>0</v>
      </c>
      <c r="E232" s="44">
        <f>Ausiliari_Coll.Scol.!E778</f>
        <v>9912.56</v>
      </c>
      <c r="F232" s="44">
        <v>0</v>
      </c>
      <c r="G232" s="44">
        <f t="shared" si="929"/>
        <v>553.85</v>
      </c>
      <c r="H232" s="44">
        <v>6207.16</v>
      </c>
      <c r="I232" s="44"/>
      <c r="J232" s="44">
        <f t="shared" ref="J232" si="1093">K232/12</f>
        <v>1389.46</v>
      </c>
      <c r="K232" s="44">
        <f t="shared" ref="K232" si="1094">SUM(E232:I232)</f>
        <v>16673.57</v>
      </c>
      <c r="L232" s="46">
        <f t="shared" ref="L232" si="1095">SUM(E232:J232)</f>
        <v>18063.03</v>
      </c>
      <c r="M232" s="117"/>
      <c r="N232" s="119">
        <f t="shared" ref="N232" si="1096">K232</f>
        <v>16673.57</v>
      </c>
      <c r="O232" s="119">
        <f t="shared" ref="O232" si="1097">E232+F232+G232+I232</f>
        <v>10466.41</v>
      </c>
      <c r="P232" s="119">
        <v>802.8</v>
      </c>
      <c r="Q232" s="119">
        <f t="shared" ref="Q232" si="1098">L232+(IF(P232&gt;O232*0.18,P232,O232*0.18))</f>
        <v>19946.98</v>
      </c>
      <c r="R232" s="119">
        <f t="shared" ref="R232" si="1099">N232+O232*0.18</f>
        <v>18557.52</v>
      </c>
      <c r="S232" s="47"/>
    </row>
    <row r="233" spans="1:19" ht="9" customHeight="1" x14ac:dyDescent="0.2">
      <c r="A233" s="493"/>
      <c r="B233" s="493"/>
      <c r="C233" s="48" t="s">
        <v>4</v>
      </c>
      <c r="D233" s="49">
        <v>8</v>
      </c>
      <c r="E233" s="50">
        <f>Ausiliari_Coll.Scol.!E779</f>
        <v>19193393</v>
      </c>
      <c r="F233" s="50">
        <v>0</v>
      </c>
      <c r="G233" s="50">
        <f t="shared" si="905"/>
        <v>1072403</v>
      </c>
      <c r="H233" s="61">
        <v>12018738</v>
      </c>
      <c r="I233" s="61">
        <f t="shared" si="1067"/>
        <v>0</v>
      </c>
      <c r="J233" s="51">
        <f t="shared" si="1067"/>
        <v>2690370</v>
      </c>
      <c r="K233" s="51">
        <f t="shared" si="1067"/>
        <v>32284533</v>
      </c>
      <c r="L233" s="61">
        <f t="shared" si="1067"/>
        <v>34974903</v>
      </c>
      <c r="M233" s="118"/>
      <c r="N233" s="120">
        <f t="shared" ref="N233:R233" si="1100">N232*1936.27</f>
        <v>32284533</v>
      </c>
      <c r="O233" s="120">
        <f t="shared" si="1100"/>
        <v>20265796</v>
      </c>
      <c r="P233" s="120">
        <f t="shared" si="1100"/>
        <v>1554438</v>
      </c>
      <c r="Q233" s="120">
        <f t="shared" si="1100"/>
        <v>38622739</v>
      </c>
      <c r="R233" s="120">
        <f t="shared" si="1100"/>
        <v>35932369</v>
      </c>
      <c r="S233" s="47"/>
    </row>
    <row r="234" spans="1:19" ht="12.75" customHeight="1" x14ac:dyDescent="0.2">
      <c r="A234" s="494">
        <f>A232</f>
        <v>44197</v>
      </c>
      <c r="B234" s="494">
        <f>B232</f>
        <v>44561</v>
      </c>
      <c r="C234" s="53" t="s">
        <v>3</v>
      </c>
      <c r="D234" s="54">
        <v>9</v>
      </c>
      <c r="E234" s="44">
        <f>Ausiliari_Coll.Scol.!E780</f>
        <v>11347.41</v>
      </c>
      <c r="F234" s="44">
        <v>0</v>
      </c>
      <c r="G234" s="44">
        <f t="shared" si="929"/>
        <v>553.85</v>
      </c>
      <c r="H234" s="44">
        <v>6207.16</v>
      </c>
      <c r="I234" s="44"/>
      <c r="J234" s="44">
        <f t="shared" ref="J234" si="1101">K234/12</f>
        <v>1509.04</v>
      </c>
      <c r="K234" s="44">
        <f t="shared" ref="K234" si="1102">SUM(E234:I234)</f>
        <v>18108.419999999998</v>
      </c>
      <c r="L234" s="46">
        <f t="shared" ref="L234" si="1103">SUM(E234:J234)</f>
        <v>19617.46</v>
      </c>
      <c r="M234" s="117"/>
      <c r="N234" s="119">
        <f t="shared" ref="N234" si="1104">K234</f>
        <v>18108.419999999998</v>
      </c>
      <c r="O234" s="119">
        <f t="shared" ref="O234" si="1105">E234+F234+G234+I234</f>
        <v>11901.26</v>
      </c>
      <c r="P234" s="119">
        <v>802.8</v>
      </c>
      <c r="Q234" s="119">
        <f t="shared" ref="Q234" si="1106">L234+(IF(P234&gt;O234*0.18,P234,O234*0.18))</f>
        <v>21759.69</v>
      </c>
      <c r="R234" s="119">
        <f t="shared" ref="R234" si="1107">N234+O234*0.18</f>
        <v>20250.650000000001</v>
      </c>
      <c r="S234" s="47"/>
    </row>
    <row r="235" spans="1:19" ht="9" customHeight="1" x14ac:dyDescent="0.2">
      <c r="A235" s="494"/>
      <c r="B235" s="494"/>
      <c r="C235" s="48" t="s">
        <v>4</v>
      </c>
      <c r="D235" s="49">
        <v>14</v>
      </c>
      <c r="E235" s="50">
        <f>Ausiliari_Coll.Scol.!E781</f>
        <v>21971650</v>
      </c>
      <c r="F235" s="50">
        <v>0</v>
      </c>
      <c r="G235" s="50">
        <f t="shared" si="905"/>
        <v>1072403</v>
      </c>
      <c r="H235" s="61">
        <v>12018738</v>
      </c>
      <c r="I235" s="61">
        <f t="shared" si="1067"/>
        <v>0</v>
      </c>
      <c r="J235" s="51">
        <f t="shared" si="1067"/>
        <v>2921909</v>
      </c>
      <c r="K235" s="51">
        <f t="shared" si="1067"/>
        <v>35062790</v>
      </c>
      <c r="L235" s="61">
        <f t="shared" si="1067"/>
        <v>37984699</v>
      </c>
      <c r="M235" s="118"/>
      <c r="N235" s="120">
        <f t="shared" ref="N235:R235" si="1108">N234*1936.27</f>
        <v>35062790</v>
      </c>
      <c r="O235" s="120">
        <f t="shared" si="1108"/>
        <v>23044053</v>
      </c>
      <c r="P235" s="120">
        <f t="shared" si="1108"/>
        <v>1554438</v>
      </c>
      <c r="Q235" s="120">
        <f t="shared" si="1108"/>
        <v>42132635</v>
      </c>
      <c r="R235" s="120">
        <f t="shared" si="1108"/>
        <v>39210726</v>
      </c>
      <c r="S235" s="47"/>
    </row>
    <row r="236" spans="1:19" ht="12.75" customHeight="1" x14ac:dyDescent="0.2">
      <c r="A236" s="494"/>
      <c r="B236" s="494"/>
      <c r="C236" s="53" t="s">
        <v>3</v>
      </c>
      <c r="D236" s="54">
        <v>15</v>
      </c>
      <c r="E236" s="44">
        <f>Ausiliari_Coll.Scol.!E782</f>
        <v>12398.54</v>
      </c>
      <c r="F236" s="44">
        <v>0</v>
      </c>
      <c r="G236" s="44">
        <f t="shared" si="929"/>
        <v>553.85</v>
      </c>
      <c r="H236" s="44">
        <v>6207.16</v>
      </c>
      <c r="I236" s="44"/>
      <c r="J236" s="44">
        <f t="shared" ref="J236" si="1109">K236/12</f>
        <v>1596.63</v>
      </c>
      <c r="K236" s="44">
        <f t="shared" ref="K236" si="1110">SUM(E236:I236)</f>
        <v>19159.55</v>
      </c>
      <c r="L236" s="46">
        <f t="shared" ref="L236" si="1111">SUM(E236:J236)</f>
        <v>20756.18</v>
      </c>
      <c r="M236" s="117"/>
      <c r="N236" s="119">
        <f t="shared" ref="N236" si="1112">K236</f>
        <v>19159.55</v>
      </c>
      <c r="O236" s="119">
        <f t="shared" ref="O236" si="1113">E236+F236+G236+I236</f>
        <v>12952.39</v>
      </c>
      <c r="P236" s="119">
        <v>802.8</v>
      </c>
      <c r="Q236" s="119">
        <f t="shared" ref="Q236" si="1114">L236+(IF(P236&gt;O236*0.18,P236,O236*0.18))</f>
        <v>23087.61</v>
      </c>
      <c r="R236" s="119">
        <f t="shared" ref="R236" si="1115">N236+O236*0.18</f>
        <v>21490.98</v>
      </c>
      <c r="S236" s="47"/>
    </row>
    <row r="237" spans="1:19" ht="9" customHeight="1" x14ac:dyDescent="0.2">
      <c r="A237" s="494"/>
      <c r="B237" s="494"/>
      <c r="C237" s="48" t="s">
        <v>4</v>
      </c>
      <c r="D237" s="49">
        <v>20</v>
      </c>
      <c r="E237" s="50">
        <f>Ausiliari_Coll.Scol.!E783</f>
        <v>24006921</v>
      </c>
      <c r="F237" s="50">
        <v>0</v>
      </c>
      <c r="G237" s="50">
        <f t="shared" si="905"/>
        <v>1072403</v>
      </c>
      <c r="H237" s="61">
        <v>12018738</v>
      </c>
      <c r="I237" s="61">
        <f t="shared" si="1067"/>
        <v>0</v>
      </c>
      <c r="J237" s="51">
        <f t="shared" si="1067"/>
        <v>3091507</v>
      </c>
      <c r="K237" s="51">
        <f t="shared" si="1067"/>
        <v>37098062</v>
      </c>
      <c r="L237" s="61">
        <f t="shared" si="1067"/>
        <v>40189569</v>
      </c>
      <c r="M237" s="118"/>
      <c r="N237" s="120">
        <f t="shared" ref="N237:R237" si="1116">N236*1936.27</f>
        <v>37098062</v>
      </c>
      <c r="O237" s="120">
        <f t="shared" si="1116"/>
        <v>25079324</v>
      </c>
      <c r="P237" s="120">
        <f t="shared" si="1116"/>
        <v>1554438</v>
      </c>
      <c r="Q237" s="120">
        <f t="shared" si="1116"/>
        <v>44703847</v>
      </c>
      <c r="R237" s="120">
        <f t="shared" si="1116"/>
        <v>41612340</v>
      </c>
      <c r="S237" s="47"/>
    </row>
    <row r="238" spans="1:19" ht="12.75" customHeight="1" x14ac:dyDescent="0.2">
      <c r="A238" s="494"/>
      <c r="B238" s="494"/>
      <c r="C238" s="53" t="s">
        <v>3</v>
      </c>
      <c r="D238" s="54">
        <v>21</v>
      </c>
      <c r="E238" s="44">
        <f>Ausiliari_Coll.Scol.!E784</f>
        <v>13434.71</v>
      </c>
      <c r="F238" s="44">
        <v>0</v>
      </c>
      <c r="G238" s="44">
        <f t="shared" si="929"/>
        <v>553.85</v>
      </c>
      <c r="H238" s="44">
        <v>6207.16</v>
      </c>
      <c r="I238" s="44"/>
      <c r="J238" s="44">
        <f t="shared" ref="J238" si="1117">K238/12</f>
        <v>1682.98</v>
      </c>
      <c r="K238" s="44">
        <f t="shared" ref="K238" si="1118">SUM(E238:I238)</f>
        <v>20195.72</v>
      </c>
      <c r="L238" s="46">
        <f t="shared" ref="L238" si="1119">SUM(E238:J238)</f>
        <v>21878.7</v>
      </c>
      <c r="M238" s="117"/>
      <c r="N238" s="119">
        <f t="shared" ref="N238" si="1120">K238</f>
        <v>20195.72</v>
      </c>
      <c r="O238" s="119">
        <f t="shared" ref="O238" si="1121">E238+F238+G238+I238</f>
        <v>13988.56</v>
      </c>
      <c r="P238" s="119">
        <v>802.8</v>
      </c>
      <c r="Q238" s="119">
        <f t="shared" ref="Q238" si="1122">L238+(IF(P238&gt;O238*0.18,P238,O238*0.18))</f>
        <v>24396.639999999999</v>
      </c>
      <c r="R238" s="119">
        <f t="shared" ref="R238" si="1123">N238+O238*0.18</f>
        <v>22713.66</v>
      </c>
      <c r="S238" s="47"/>
    </row>
    <row r="239" spans="1:19" ht="9" customHeight="1" x14ac:dyDescent="0.2">
      <c r="A239" s="494"/>
      <c r="B239" s="494"/>
      <c r="C239" s="48" t="s">
        <v>4</v>
      </c>
      <c r="D239" s="49">
        <v>27</v>
      </c>
      <c r="E239" s="50">
        <f>Ausiliari_Coll.Scol.!E785</f>
        <v>26013226</v>
      </c>
      <c r="F239" s="50">
        <v>0</v>
      </c>
      <c r="G239" s="50">
        <f t="shared" si="905"/>
        <v>1072403</v>
      </c>
      <c r="H239" s="61">
        <v>12018738</v>
      </c>
      <c r="I239" s="61">
        <f t="shared" si="1067"/>
        <v>0</v>
      </c>
      <c r="J239" s="51">
        <f t="shared" si="1067"/>
        <v>3258704</v>
      </c>
      <c r="K239" s="51">
        <f t="shared" si="1067"/>
        <v>39104367</v>
      </c>
      <c r="L239" s="61">
        <f t="shared" si="1067"/>
        <v>42363070</v>
      </c>
      <c r="M239" s="118"/>
      <c r="N239" s="120">
        <f t="shared" ref="N239:R239" si="1124">N238*1936.27</f>
        <v>39104367</v>
      </c>
      <c r="O239" s="120">
        <f t="shared" si="1124"/>
        <v>27085629</v>
      </c>
      <c r="P239" s="120">
        <f t="shared" si="1124"/>
        <v>1554438</v>
      </c>
      <c r="Q239" s="120">
        <f t="shared" si="1124"/>
        <v>47238482</v>
      </c>
      <c r="R239" s="120">
        <f t="shared" si="1124"/>
        <v>43979778</v>
      </c>
      <c r="S239" s="47"/>
    </row>
    <row r="240" spans="1:19" ht="12.75" customHeight="1" x14ac:dyDescent="0.2">
      <c r="A240" s="494"/>
      <c r="B240" s="494"/>
      <c r="C240" s="53" t="s">
        <v>3</v>
      </c>
      <c r="D240" s="54">
        <v>28</v>
      </c>
      <c r="E240" s="44">
        <f>Ausiliari_Coll.Scol.!E786</f>
        <v>14209.93</v>
      </c>
      <c r="F240" s="44">
        <v>0</v>
      </c>
      <c r="G240" s="44">
        <f t="shared" si="929"/>
        <v>553.85</v>
      </c>
      <c r="H240" s="44">
        <v>6207.16</v>
      </c>
      <c r="I240" s="44"/>
      <c r="J240" s="44">
        <f t="shared" ref="J240" si="1125">K240/12</f>
        <v>1747.58</v>
      </c>
      <c r="K240" s="44">
        <f t="shared" ref="K240" si="1126">SUM(E240:I240)</f>
        <v>20970.939999999999</v>
      </c>
      <c r="L240" s="46">
        <f t="shared" ref="L240" si="1127">SUM(E240:J240)</f>
        <v>22718.52</v>
      </c>
      <c r="M240" s="117"/>
      <c r="N240" s="119">
        <f t="shared" ref="N240" si="1128">K240</f>
        <v>20970.939999999999</v>
      </c>
      <c r="O240" s="119">
        <f t="shared" ref="O240" si="1129">E240+F240+G240+I240</f>
        <v>14763.78</v>
      </c>
      <c r="P240" s="119">
        <v>802.8</v>
      </c>
      <c r="Q240" s="119">
        <f t="shared" ref="Q240" si="1130">L240+(IF(P240&gt;O240*0.18,P240,O240*0.18))</f>
        <v>25376</v>
      </c>
      <c r="R240" s="119">
        <f t="shared" ref="R240" si="1131">N240+O240*0.18</f>
        <v>23628.42</v>
      </c>
      <c r="S240" s="47"/>
    </row>
    <row r="241" spans="1:19" ht="9" customHeight="1" x14ac:dyDescent="0.2">
      <c r="A241" s="494"/>
      <c r="B241" s="494"/>
      <c r="C241" s="48" t="s">
        <v>4</v>
      </c>
      <c r="D241" s="49">
        <v>34</v>
      </c>
      <c r="E241" s="50">
        <f>Ausiliari_Coll.Scol.!E787</f>
        <v>27514261</v>
      </c>
      <c r="F241" s="50">
        <v>0</v>
      </c>
      <c r="G241" s="50">
        <f t="shared" si="905"/>
        <v>1072403</v>
      </c>
      <c r="H241" s="61">
        <v>12018738</v>
      </c>
      <c r="I241" s="61">
        <f t="shared" ref="I241:L243" si="1132">I240*1936.27</f>
        <v>0</v>
      </c>
      <c r="J241" s="51">
        <f t="shared" si="1132"/>
        <v>3383787</v>
      </c>
      <c r="K241" s="51">
        <f t="shared" si="1132"/>
        <v>40605402</v>
      </c>
      <c r="L241" s="61">
        <f t="shared" si="1132"/>
        <v>43989189</v>
      </c>
      <c r="M241" s="118"/>
      <c r="N241" s="120">
        <f t="shared" ref="N241:R241" si="1133">N240*1936.27</f>
        <v>40605402</v>
      </c>
      <c r="O241" s="120">
        <f t="shared" si="1133"/>
        <v>28586664</v>
      </c>
      <c r="P241" s="120">
        <f t="shared" si="1133"/>
        <v>1554438</v>
      </c>
      <c r="Q241" s="120">
        <f t="shared" si="1133"/>
        <v>49134788</v>
      </c>
      <c r="R241" s="120">
        <f t="shared" si="1133"/>
        <v>45751001</v>
      </c>
      <c r="S241" s="47"/>
    </row>
    <row r="242" spans="1:19" ht="12.75" customHeight="1" x14ac:dyDescent="0.2">
      <c r="A242" s="494"/>
      <c r="B242" s="494"/>
      <c r="C242" s="53" t="s">
        <v>3</v>
      </c>
      <c r="D242" s="54">
        <v>35</v>
      </c>
      <c r="E242" s="44">
        <f>Ausiliari_Coll.Scol.!E788</f>
        <v>14767.71</v>
      </c>
      <c r="F242" s="44">
        <v>0</v>
      </c>
      <c r="G242" s="44">
        <f t="shared" si="929"/>
        <v>553.85</v>
      </c>
      <c r="H242" s="44">
        <v>6207.16</v>
      </c>
      <c r="I242" s="44"/>
      <c r="J242" s="44">
        <f t="shared" ref="J242" si="1134">K242/12</f>
        <v>1794.06</v>
      </c>
      <c r="K242" s="44">
        <f t="shared" ref="K242" si="1135">SUM(E242:I242)</f>
        <v>21528.720000000001</v>
      </c>
      <c r="L242" s="46">
        <f t="shared" ref="L242" si="1136">SUM(E242:J242)</f>
        <v>23322.78</v>
      </c>
      <c r="M242" s="117"/>
      <c r="N242" s="119">
        <f t="shared" ref="N242" si="1137">K242</f>
        <v>21528.720000000001</v>
      </c>
      <c r="O242" s="119">
        <f t="shared" ref="O242" si="1138">E242+F242+G242+I242</f>
        <v>15321.56</v>
      </c>
      <c r="P242" s="119">
        <v>802.8</v>
      </c>
      <c r="Q242" s="119">
        <f t="shared" ref="Q242" si="1139">L242+(IF(P242&gt;O242*0.18,P242,O242*0.18))</f>
        <v>26080.66</v>
      </c>
      <c r="R242" s="119">
        <f t="shared" ref="R242" si="1140">N242+O242*0.18</f>
        <v>24286.6</v>
      </c>
      <c r="S242" s="47"/>
    </row>
    <row r="243" spans="1:19" ht="9" customHeight="1" x14ac:dyDescent="0.2">
      <c r="A243" s="495"/>
      <c r="B243" s="495"/>
      <c r="C243" s="58" t="s">
        <v>4</v>
      </c>
      <c r="D243" s="59"/>
      <c r="E243" s="50">
        <f>Ausiliari_Coll.Scol.!E789</f>
        <v>28594274</v>
      </c>
      <c r="F243" s="61">
        <v>0</v>
      </c>
      <c r="G243" s="50">
        <f t="shared" si="905"/>
        <v>1072403</v>
      </c>
      <c r="H243" s="61">
        <v>12018738</v>
      </c>
      <c r="I243" s="61">
        <f t="shared" si="1132"/>
        <v>0</v>
      </c>
      <c r="J243" s="61">
        <f t="shared" si="1132"/>
        <v>3473785</v>
      </c>
      <c r="K243" s="61">
        <f t="shared" si="1132"/>
        <v>41685415</v>
      </c>
      <c r="L243" s="61">
        <f t="shared" si="1132"/>
        <v>45159199</v>
      </c>
      <c r="M243" s="118"/>
      <c r="N243" s="123">
        <f t="shared" ref="N243:R243" si="1141">N242*1936.27</f>
        <v>41685415</v>
      </c>
      <c r="O243" s="123">
        <f t="shared" si="1141"/>
        <v>29666677</v>
      </c>
      <c r="P243" s="123">
        <f t="shared" si="1141"/>
        <v>1554438</v>
      </c>
      <c r="Q243" s="123">
        <f t="shared" si="1141"/>
        <v>50499200</v>
      </c>
      <c r="R243" s="157">
        <f t="shared" si="1141"/>
        <v>47025415</v>
      </c>
      <c r="S243" s="47"/>
    </row>
    <row r="244" spans="1:19" ht="12.75" customHeight="1" x14ac:dyDescent="0.2">
      <c r="A244" s="492">
        <f>B232+1</f>
        <v>44562</v>
      </c>
      <c r="B244" s="492">
        <v>44651</v>
      </c>
      <c r="C244" s="42" t="s">
        <v>3</v>
      </c>
      <c r="D244" s="43">
        <v>0</v>
      </c>
      <c r="E244" s="44">
        <f>Ausiliari_Coll.Scol.!E790</f>
        <v>9912.56</v>
      </c>
      <c r="F244" s="44">
        <v>0</v>
      </c>
      <c r="G244" s="44">
        <f t="shared" si="929"/>
        <v>553.85</v>
      </c>
      <c r="H244" s="44">
        <v>6207.16</v>
      </c>
      <c r="I244" s="44"/>
      <c r="J244" s="44">
        <f t="shared" ref="J244" si="1142">K244/12</f>
        <v>1389.46</v>
      </c>
      <c r="K244" s="44">
        <f t="shared" ref="K244" si="1143">SUM(E244:I244)</f>
        <v>16673.57</v>
      </c>
      <c r="L244" s="46">
        <f t="shared" ref="L244" si="1144">SUM(E244:J244)</f>
        <v>18063.03</v>
      </c>
      <c r="M244" s="117"/>
      <c r="N244" s="119">
        <f t="shared" ref="N244" si="1145">K244</f>
        <v>16673.57</v>
      </c>
      <c r="O244" s="119">
        <f t="shared" ref="O244" si="1146">E244+F244+G244+I244</f>
        <v>10466.41</v>
      </c>
      <c r="P244" s="119">
        <f>K286</f>
        <v>872.4</v>
      </c>
      <c r="Q244" s="119">
        <f t="shared" ref="Q244" si="1147">L244+(IF(P244&gt;O244*0.18,P244,O244*0.18))</f>
        <v>19946.98</v>
      </c>
      <c r="R244" s="119">
        <f t="shared" ref="R244" si="1148">N244+O244*0.18</f>
        <v>18557.52</v>
      </c>
      <c r="S244" s="47"/>
    </row>
    <row r="245" spans="1:19" ht="9" customHeight="1" x14ac:dyDescent="0.2">
      <c r="A245" s="493"/>
      <c r="B245" s="493"/>
      <c r="C245" s="48" t="s">
        <v>4</v>
      </c>
      <c r="D245" s="49">
        <v>8</v>
      </c>
      <c r="E245" s="50">
        <f>Ausiliari_Coll.Scol.!E791</f>
        <v>19193393</v>
      </c>
      <c r="F245" s="50">
        <v>0</v>
      </c>
      <c r="G245" s="50">
        <f t="shared" si="905"/>
        <v>1072403</v>
      </c>
      <c r="H245" s="61">
        <v>12018738</v>
      </c>
      <c r="I245" s="61">
        <f t="shared" ref="I245:L245" si="1149">I244*1936.27</f>
        <v>0</v>
      </c>
      <c r="J245" s="51">
        <f t="shared" si="1149"/>
        <v>2690370</v>
      </c>
      <c r="K245" s="51">
        <f t="shared" si="1149"/>
        <v>32284533</v>
      </c>
      <c r="L245" s="61">
        <f t="shared" si="1149"/>
        <v>34974903</v>
      </c>
      <c r="M245" s="118"/>
      <c r="N245" s="120">
        <f t="shared" ref="N245:R245" si="1150">N244*1936.27</f>
        <v>32284533</v>
      </c>
      <c r="O245" s="120">
        <f t="shared" si="1150"/>
        <v>20265796</v>
      </c>
      <c r="P245" s="120">
        <f t="shared" si="1150"/>
        <v>1689202</v>
      </c>
      <c r="Q245" s="120">
        <f t="shared" si="1150"/>
        <v>38622739</v>
      </c>
      <c r="R245" s="120">
        <f t="shared" si="1150"/>
        <v>35932369</v>
      </c>
      <c r="S245" s="47"/>
    </row>
    <row r="246" spans="1:19" ht="12.75" customHeight="1" x14ac:dyDescent="0.2">
      <c r="A246" s="494">
        <f>A244</f>
        <v>44562</v>
      </c>
      <c r="B246" s="494">
        <f>B244</f>
        <v>44651</v>
      </c>
      <c r="C246" s="53" t="s">
        <v>3</v>
      </c>
      <c r="D246" s="54">
        <v>9</v>
      </c>
      <c r="E246" s="44">
        <f>Ausiliari_Coll.Scol.!E792</f>
        <v>11347.41</v>
      </c>
      <c r="F246" s="44">
        <v>0</v>
      </c>
      <c r="G246" s="44">
        <f t="shared" si="929"/>
        <v>553.85</v>
      </c>
      <c r="H246" s="44">
        <v>6207.16</v>
      </c>
      <c r="I246" s="44"/>
      <c r="J246" s="44">
        <f t="shared" ref="J246" si="1151">K246/12</f>
        <v>1509.04</v>
      </c>
      <c r="K246" s="44">
        <f t="shared" ref="K246" si="1152">SUM(E246:I246)</f>
        <v>18108.419999999998</v>
      </c>
      <c r="L246" s="46">
        <f t="shared" ref="L246" si="1153">SUM(E246:J246)</f>
        <v>19617.46</v>
      </c>
      <c r="M246" s="117"/>
      <c r="N246" s="119">
        <f t="shared" ref="N246" si="1154">K246</f>
        <v>18108.419999999998</v>
      </c>
      <c r="O246" s="119">
        <f t="shared" ref="O246" si="1155">E246+F246+G246+I246</f>
        <v>11901.26</v>
      </c>
      <c r="P246" s="119">
        <f>P244</f>
        <v>872.4</v>
      </c>
      <c r="Q246" s="119">
        <f t="shared" ref="Q246" si="1156">L246+(IF(P246&gt;O246*0.18,P246,O246*0.18))</f>
        <v>21759.69</v>
      </c>
      <c r="R246" s="119">
        <f t="shared" ref="R246" si="1157">N246+O246*0.18</f>
        <v>20250.650000000001</v>
      </c>
      <c r="S246" s="47"/>
    </row>
    <row r="247" spans="1:19" ht="9" customHeight="1" x14ac:dyDescent="0.2">
      <c r="A247" s="494"/>
      <c r="B247" s="494"/>
      <c r="C247" s="48" t="s">
        <v>4</v>
      </c>
      <c r="D247" s="49">
        <v>14</v>
      </c>
      <c r="E247" s="50">
        <f>Ausiliari_Coll.Scol.!E793</f>
        <v>21971650</v>
      </c>
      <c r="F247" s="50">
        <v>0</v>
      </c>
      <c r="G247" s="50">
        <f t="shared" si="905"/>
        <v>1072403</v>
      </c>
      <c r="H247" s="61">
        <v>12018738</v>
      </c>
      <c r="I247" s="61">
        <f t="shared" ref="I247:L247" si="1158">I246*1936.27</f>
        <v>0</v>
      </c>
      <c r="J247" s="51">
        <f t="shared" si="1158"/>
        <v>2921909</v>
      </c>
      <c r="K247" s="51">
        <f t="shared" si="1158"/>
        <v>35062790</v>
      </c>
      <c r="L247" s="61">
        <f t="shared" si="1158"/>
        <v>37984699</v>
      </c>
      <c r="M247" s="118"/>
      <c r="N247" s="120">
        <f t="shared" ref="N247:R261" si="1159">N246*1936.27</f>
        <v>35062790</v>
      </c>
      <c r="O247" s="120">
        <f t="shared" si="1159"/>
        <v>23044053</v>
      </c>
      <c r="P247" s="120">
        <f t="shared" si="1159"/>
        <v>1689202</v>
      </c>
      <c r="Q247" s="120">
        <f t="shared" si="1159"/>
        <v>42132635</v>
      </c>
      <c r="R247" s="120">
        <f t="shared" si="1159"/>
        <v>39210726</v>
      </c>
      <c r="S247" s="47"/>
    </row>
    <row r="248" spans="1:19" ht="12.75" customHeight="1" x14ac:dyDescent="0.2">
      <c r="A248" s="494"/>
      <c r="B248" s="494"/>
      <c r="C248" s="53" t="s">
        <v>3</v>
      </c>
      <c r="D248" s="54">
        <v>15</v>
      </c>
      <c r="E248" s="44">
        <f>Ausiliari_Coll.Scol.!E794</f>
        <v>12398.54</v>
      </c>
      <c r="F248" s="44">
        <v>0</v>
      </c>
      <c r="G248" s="44">
        <f t="shared" si="929"/>
        <v>553.85</v>
      </c>
      <c r="H248" s="44">
        <v>6207.16</v>
      </c>
      <c r="I248" s="44"/>
      <c r="J248" s="44">
        <f t="shared" ref="J248" si="1160">K248/12</f>
        <v>1596.63</v>
      </c>
      <c r="K248" s="44">
        <f t="shared" ref="K248" si="1161">SUM(E248:I248)</f>
        <v>19159.55</v>
      </c>
      <c r="L248" s="46">
        <f t="shared" ref="L248" si="1162">SUM(E248:J248)</f>
        <v>20756.18</v>
      </c>
      <c r="M248" s="117"/>
      <c r="N248" s="119">
        <f t="shared" ref="N248" si="1163">K248</f>
        <v>19159.55</v>
      </c>
      <c r="O248" s="119">
        <f t="shared" ref="O248" si="1164">E248+F248+G248+I248</f>
        <v>12952.39</v>
      </c>
      <c r="P248" s="119">
        <f t="shared" ref="P248" si="1165">P246</f>
        <v>872.4</v>
      </c>
      <c r="Q248" s="119">
        <f t="shared" ref="Q248" si="1166">L248+(IF(P248&gt;O248*0.18,P248,O248*0.18))</f>
        <v>23087.61</v>
      </c>
      <c r="R248" s="119">
        <f t="shared" ref="R248" si="1167">N248+O248*0.18</f>
        <v>21490.98</v>
      </c>
      <c r="S248" s="47"/>
    </row>
    <row r="249" spans="1:19" ht="9" customHeight="1" x14ac:dyDescent="0.2">
      <c r="A249" s="494"/>
      <c r="B249" s="494"/>
      <c r="C249" s="48" t="s">
        <v>4</v>
      </c>
      <c r="D249" s="49">
        <v>20</v>
      </c>
      <c r="E249" s="50">
        <f>Ausiliari_Coll.Scol.!E795</f>
        <v>24006921</v>
      </c>
      <c r="F249" s="50">
        <v>0</v>
      </c>
      <c r="G249" s="50">
        <f t="shared" si="905"/>
        <v>1072403</v>
      </c>
      <c r="H249" s="61">
        <v>12018738</v>
      </c>
      <c r="I249" s="61">
        <f t="shared" ref="I249:L249" si="1168">I248*1936.27</f>
        <v>0</v>
      </c>
      <c r="J249" s="51">
        <f t="shared" si="1168"/>
        <v>3091507</v>
      </c>
      <c r="K249" s="51">
        <f t="shared" si="1168"/>
        <v>37098062</v>
      </c>
      <c r="L249" s="61">
        <f t="shared" si="1168"/>
        <v>40189569</v>
      </c>
      <c r="M249" s="118"/>
      <c r="N249" s="120">
        <f t="shared" ref="N249:O249" si="1169">N248*1936.27</f>
        <v>37098062</v>
      </c>
      <c r="O249" s="120">
        <f t="shared" si="1169"/>
        <v>25079324</v>
      </c>
      <c r="P249" s="120">
        <f t="shared" si="1159"/>
        <v>1689202</v>
      </c>
      <c r="Q249" s="120">
        <f t="shared" si="1159"/>
        <v>44703847</v>
      </c>
      <c r="R249" s="120">
        <f t="shared" si="1159"/>
        <v>41612340</v>
      </c>
      <c r="S249" s="47"/>
    </row>
    <row r="250" spans="1:19" ht="12.75" customHeight="1" x14ac:dyDescent="0.2">
      <c r="A250" s="494"/>
      <c r="B250" s="494"/>
      <c r="C250" s="53" t="s">
        <v>3</v>
      </c>
      <c r="D250" s="54">
        <v>21</v>
      </c>
      <c r="E250" s="44">
        <f>Ausiliari_Coll.Scol.!E796</f>
        <v>13434.71</v>
      </c>
      <c r="F250" s="44">
        <v>0</v>
      </c>
      <c r="G250" s="44">
        <f t="shared" si="929"/>
        <v>553.85</v>
      </c>
      <c r="H250" s="44">
        <v>6207.16</v>
      </c>
      <c r="I250" s="44"/>
      <c r="J250" s="44">
        <f t="shared" ref="J250" si="1170">K250/12</f>
        <v>1682.98</v>
      </c>
      <c r="K250" s="44">
        <f t="shared" ref="K250" si="1171">SUM(E250:I250)</f>
        <v>20195.72</v>
      </c>
      <c r="L250" s="46">
        <f t="shared" ref="L250" si="1172">SUM(E250:J250)</f>
        <v>21878.7</v>
      </c>
      <c r="M250" s="117"/>
      <c r="N250" s="119">
        <f t="shared" ref="N250" si="1173">K250</f>
        <v>20195.72</v>
      </c>
      <c r="O250" s="119">
        <f t="shared" ref="O250" si="1174">E250+F250+G250+I250</f>
        <v>13988.56</v>
      </c>
      <c r="P250" s="119">
        <f t="shared" ref="P250" si="1175">P248</f>
        <v>872.4</v>
      </c>
      <c r="Q250" s="119">
        <f t="shared" ref="Q250" si="1176">L250+(IF(P250&gt;O250*0.18,P250,O250*0.18))</f>
        <v>24396.639999999999</v>
      </c>
      <c r="R250" s="119">
        <f t="shared" ref="R250" si="1177">N250+O250*0.18</f>
        <v>22713.66</v>
      </c>
      <c r="S250" s="47"/>
    </row>
    <row r="251" spans="1:19" ht="9" customHeight="1" x14ac:dyDescent="0.2">
      <c r="A251" s="494"/>
      <c r="B251" s="494"/>
      <c r="C251" s="48" t="s">
        <v>4</v>
      </c>
      <c r="D251" s="49">
        <v>27</v>
      </c>
      <c r="E251" s="50">
        <f>Ausiliari_Coll.Scol.!E797</f>
        <v>26013226</v>
      </c>
      <c r="F251" s="50">
        <v>0</v>
      </c>
      <c r="G251" s="50">
        <f t="shared" si="905"/>
        <v>1072403</v>
      </c>
      <c r="H251" s="61">
        <v>12018738</v>
      </c>
      <c r="I251" s="61">
        <f t="shared" ref="I251:L251" si="1178">I250*1936.27</f>
        <v>0</v>
      </c>
      <c r="J251" s="51">
        <f t="shared" si="1178"/>
        <v>3258704</v>
      </c>
      <c r="K251" s="51">
        <f t="shared" si="1178"/>
        <v>39104367</v>
      </c>
      <c r="L251" s="61">
        <f t="shared" si="1178"/>
        <v>42363070</v>
      </c>
      <c r="M251" s="118"/>
      <c r="N251" s="120">
        <f t="shared" ref="N251:O251" si="1179">N250*1936.27</f>
        <v>39104367</v>
      </c>
      <c r="O251" s="120">
        <f t="shared" si="1179"/>
        <v>27085629</v>
      </c>
      <c r="P251" s="120">
        <f t="shared" si="1159"/>
        <v>1689202</v>
      </c>
      <c r="Q251" s="120">
        <f t="shared" si="1159"/>
        <v>47238482</v>
      </c>
      <c r="R251" s="120">
        <f t="shared" si="1159"/>
        <v>43979778</v>
      </c>
      <c r="S251" s="47"/>
    </row>
    <row r="252" spans="1:19" ht="12.75" customHeight="1" x14ac:dyDescent="0.2">
      <c r="A252" s="494"/>
      <c r="B252" s="494"/>
      <c r="C252" s="53" t="s">
        <v>3</v>
      </c>
      <c r="D252" s="54">
        <v>28</v>
      </c>
      <c r="E252" s="44">
        <f>Ausiliari_Coll.Scol.!E798</f>
        <v>14209.93</v>
      </c>
      <c r="F252" s="44">
        <v>0</v>
      </c>
      <c r="G252" s="44">
        <f t="shared" si="929"/>
        <v>553.85</v>
      </c>
      <c r="H252" s="44">
        <v>6207.16</v>
      </c>
      <c r="I252" s="44"/>
      <c r="J252" s="44">
        <f t="shared" ref="J252" si="1180">K252/12</f>
        <v>1747.58</v>
      </c>
      <c r="K252" s="44">
        <f t="shared" ref="K252" si="1181">SUM(E252:I252)</f>
        <v>20970.939999999999</v>
      </c>
      <c r="L252" s="46">
        <f t="shared" ref="L252" si="1182">SUM(E252:J252)</f>
        <v>22718.52</v>
      </c>
      <c r="M252" s="117"/>
      <c r="N252" s="119">
        <f t="shared" ref="N252" si="1183">K252</f>
        <v>20970.939999999999</v>
      </c>
      <c r="O252" s="119">
        <f t="shared" ref="O252" si="1184">E252+F252+G252+I252</f>
        <v>14763.78</v>
      </c>
      <c r="P252" s="119">
        <f t="shared" ref="P252" si="1185">P250</f>
        <v>872.4</v>
      </c>
      <c r="Q252" s="119">
        <f t="shared" ref="Q252" si="1186">L252+(IF(P252&gt;O252*0.18,P252,O252*0.18))</f>
        <v>25376</v>
      </c>
      <c r="R252" s="119">
        <f t="shared" ref="R252" si="1187">N252+O252*0.18</f>
        <v>23628.42</v>
      </c>
      <c r="S252" s="47"/>
    </row>
    <row r="253" spans="1:19" ht="9" customHeight="1" x14ac:dyDescent="0.2">
      <c r="A253" s="494"/>
      <c r="B253" s="494"/>
      <c r="C253" s="48" t="s">
        <v>4</v>
      </c>
      <c r="D253" s="49">
        <v>34</v>
      </c>
      <c r="E253" s="50">
        <f>Ausiliari_Coll.Scol.!E799</f>
        <v>27514261</v>
      </c>
      <c r="F253" s="50">
        <v>0</v>
      </c>
      <c r="G253" s="50">
        <f t="shared" si="905"/>
        <v>1072403</v>
      </c>
      <c r="H253" s="61">
        <v>12018738</v>
      </c>
      <c r="I253" s="61">
        <f t="shared" ref="I253:L253" si="1188">I252*1936.27</f>
        <v>0</v>
      </c>
      <c r="J253" s="51">
        <f t="shared" si="1188"/>
        <v>3383787</v>
      </c>
      <c r="K253" s="51">
        <f t="shared" si="1188"/>
        <v>40605402</v>
      </c>
      <c r="L253" s="61">
        <f t="shared" si="1188"/>
        <v>43989189</v>
      </c>
      <c r="M253" s="118"/>
      <c r="N253" s="120">
        <f t="shared" ref="N253:O253" si="1189">N252*1936.27</f>
        <v>40605402</v>
      </c>
      <c r="O253" s="120">
        <f t="shared" si="1189"/>
        <v>28586664</v>
      </c>
      <c r="P253" s="120">
        <f t="shared" si="1159"/>
        <v>1689202</v>
      </c>
      <c r="Q253" s="120">
        <f t="shared" si="1159"/>
        <v>49134788</v>
      </c>
      <c r="R253" s="120">
        <f t="shared" si="1159"/>
        <v>45751001</v>
      </c>
      <c r="S253" s="47"/>
    </row>
    <row r="254" spans="1:19" ht="12.75" customHeight="1" x14ac:dyDescent="0.2">
      <c r="A254" s="494"/>
      <c r="B254" s="494"/>
      <c r="C254" s="53" t="s">
        <v>3</v>
      </c>
      <c r="D254" s="54">
        <v>35</v>
      </c>
      <c r="E254" s="44">
        <f>Ausiliari_Coll.Scol.!E800</f>
        <v>14767.71</v>
      </c>
      <c r="F254" s="44">
        <v>0</v>
      </c>
      <c r="G254" s="44">
        <f t="shared" si="929"/>
        <v>553.85</v>
      </c>
      <c r="H254" s="44">
        <v>6207.16</v>
      </c>
      <c r="I254" s="44"/>
      <c r="J254" s="44">
        <f t="shared" ref="J254" si="1190">K254/12</f>
        <v>1794.06</v>
      </c>
      <c r="K254" s="44">
        <f t="shared" ref="K254" si="1191">SUM(E254:I254)</f>
        <v>21528.720000000001</v>
      </c>
      <c r="L254" s="46">
        <f t="shared" ref="L254" si="1192">SUM(E254:J254)</f>
        <v>23322.78</v>
      </c>
      <c r="M254" s="117"/>
      <c r="N254" s="119">
        <f t="shared" ref="N254" si="1193">K254</f>
        <v>21528.720000000001</v>
      </c>
      <c r="O254" s="119">
        <f t="shared" ref="O254" si="1194">E254+F254+G254+I254</f>
        <v>15321.56</v>
      </c>
      <c r="P254" s="119">
        <f t="shared" ref="P254" si="1195">P252</f>
        <v>872.4</v>
      </c>
      <c r="Q254" s="119">
        <f t="shared" ref="Q254" si="1196">L254+(IF(P254&gt;O254*0.18,P254,O254*0.18))</f>
        <v>26080.66</v>
      </c>
      <c r="R254" s="119">
        <f t="shared" ref="R254" si="1197">N254+O254*0.18</f>
        <v>24286.6</v>
      </c>
      <c r="S254" s="47"/>
    </row>
    <row r="255" spans="1:19" ht="9" customHeight="1" x14ac:dyDescent="0.2">
      <c r="A255" s="495"/>
      <c r="B255" s="495"/>
      <c r="C255" s="58" t="s">
        <v>4</v>
      </c>
      <c r="D255" s="59"/>
      <c r="E255" s="50">
        <f>Ausiliari_Coll.Scol.!E801</f>
        <v>28594274</v>
      </c>
      <c r="F255" s="61">
        <v>0</v>
      </c>
      <c r="G255" s="61">
        <f t="shared" si="905"/>
        <v>1072403</v>
      </c>
      <c r="H255" s="61">
        <v>12018738</v>
      </c>
      <c r="I255" s="61">
        <f t="shared" ref="I255:L255" si="1198">I254*1936.27</f>
        <v>0</v>
      </c>
      <c r="J255" s="61">
        <f t="shared" si="1198"/>
        <v>3473785</v>
      </c>
      <c r="K255" s="61">
        <f t="shared" si="1198"/>
        <v>41685415</v>
      </c>
      <c r="L255" s="61">
        <f t="shared" si="1198"/>
        <v>45159199</v>
      </c>
      <c r="M255" s="118"/>
      <c r="N255" s="123">
        <f t="shared" ref="N255:O255" si="1199">N254*1936.27</f>
        <v>41685415</v>
      </c>
      <c r="O255" s="123">
        <f t="shared" si="1199"/>
        <v>29666677</v>
      </c>
      <c r="P255" s="120">
        <f t="shared" si="1159"/>
        <v>1689202</v>
      </c>
      <c r="Q255" s="123">
        <f t="shared" si="1159"/>
        <v>50499200</v>
      </c>
      <c r="R255" s="157">
        <f t="shared" si="1159"/>
        <v>47025415</v>
      </c>
      <c r="S255" s="47"/>
    </row>
    <row r="256" spans="1:19" ht="12.75" customHeight="1" x14ac:dyDescent="0.2">
      <c r="A256" s="492">
        <f>B244+1</f>
        <v>44652</v>
      </c>
      <c r="B256" s="492">
        <v>44742</v>
      </c>
      <c r="C256" s="42" t="s">
        <v>3</v>
      </c>
      <c r="D256" s="43">
        <v>0</v>
      </c>
      <c r="E256" s="44">
        <f>Ausiliari_Coll.Scol.!E802</f>
        <v>9912.56</v>
      </c>
      <c r="F256" s="44"/>
      <c r="G256" s="44">
        <f t="shared" si="929"/>
        <v>553.85</v>
      </c>
      <c r="H256" s="44">
        <v>6207.16</v>
      </c>
      <c r="I256" s="44">
        <f>(E256+H256)*0.3%</f>
        <v>48.36</v>
      </c>
      <c r="J256" s="44">
        <f>(E256+F256+G256+H256+I256)/12</f>
        <v>1393.49</v>
      </c>
      <c r="K256" s="44">
        <f>SUM(E256:I256)</f>
        <v>16721.93</v>
      </c>
      <c r="L256" s="46">
        <f>SUM(E256:J256)</f>
        <v>18115.419999999998</v>
      </c>
      <c r="M256" s="117"/>
      <c r="N256" s="119">
        <f>E256+F256+G256+H256+I256</f>
        <v>16721.93</v>
      </c>
      <c r="O256" s="119">
        <f>E256+F256+G256+I256</f>
        <v>10514.77</v>
      </c>
      <c r="P256" s="119">
        <f t="shared" ref="P256" si="1200">P254</f>
        <v>872.4</v>
      </c>
      <c r="Q256" s="119">
        <f>L256+O256*0.18</f>
        <v>20008.080000000002</v>
      </c>
      <c r="R256" s="119">
        <f>N256+O256*0.18</f>
        <v>18614.59</v>
      </c>
      <c r="S256" s="47"/>
    </row>
    <row r="257" spans="1:19" ht="9" customHeight="1" x14ac:dyDescent="0.2">
      <c r="A257" s="493"/>
      <c r="B257" s="493"/>
      <c r="C257" s="48" t="s">
        <v>4</v>
      </c>
      <c r="D257" s="49">
        <v>8</v>
      </c>
      <c r="E257" s="50">
        <f>Ausiliari_Coll.Scol.!E803</f>
        <v>19193393</v>
      </c>
      <c r="F257" s="61"/>
      <c r="G257" s="50">
        <f t="shared" si="905"/>
        <v>1072403</v>
      </c>
      <c r="H257" s="61">
        <v>12018738</v>
      </c>
      <c r="I257" s="61">
        <f>I256*1936.27</f>
        <v>93638</v>
      </c>
      <c r="J257" s="51">
        <f t="shared" ref="J257" si="1201">J256*1936.27</f>
        <v>2698173</v>
      </c>
      <c r="K257" s="51">
        <f>K256*1936.27</f>
        <v>32378171</v>
      </c>
      <c r="L257" s="61">
        <f t="shared" ref="L257" si="1202">L256*1936.27</f>
        <v>35076344</v>
      </c>
      <c r="M257" s="118"/>
      <c r="N257" s="120">
        <f t="shared" ref="N257:R257" si="1203">N256*1936.27</f>
        <v>32378171</v>
      </c>
      <c r="O257" s="120">
        <f t="shared" si="1203"/>
        <v>20359434</v>
      </c>
      <c r="P257" s="120">
        <f t="shared" si="1159"/>
        <v>1689202</v>
      </c>
      <c r="Q257" s="120">
        <f t="shared" si="1203"/>
        <v>38741045</v>
      </c>
      <c r="R257" s="120">
        <f t="shared" si="1203"/>
        <v>36042872</v>
      </c>
      <c r="S257" s="47"/>
    </row>
    <row r="258" spans="1:19" ht="12.75" customHeight="1" x14ac:dyDescent="0.2">
      <c r="A258" s="494">
        <f>A256</f>
        <v>44652</v>
      </c>
      <c r="B258" s="494">
        <f>B256</f>
        <v>44742</v>
      </c>
      <c r="C258" s="53" t="s">
        <v>3</v>
      </c>
      <c r="D258" s="54">
        <v>9</v>
      </c>
      <c r="E258" s="44">
        <f>Ausiliari_Coll.Scol.!E804</f>
        <v>11347.41</v>
      </c>
      <c r="F258" s="44"/>
      <c r="G258" s="44">
        <f t="shared" si="929"/>
        <v>553.85</v>
      </c>
      <c r="H258" s="44">
        <v>6207.16</v>
      </c>
      <c r="I258" s="44">
        <f t="shared" ref="I258" si="1204">(E258+H258)*0.3%</f>
        <v>52.66</v>
      </c>
      <c r="J258" s="44">
        <f t="shared" ref="J258" si="1205">(E258+F258+G258+H258+I258)/12</f>
        <v>1513.42</v>
      </c>
      <c r="K258" s="44">
        <f t="shared" ref="K258" si="1206">SUM(E258:I258)</f>
        <v>18161.080000000002</v>
      </c>
      <c r="L258" s="46">
        <f t="shared" ref="L258" si="1207">SUM(E258:J258)</f>
        <v>19674.5</v>
      </c>
      <c r="M258" s="117"/>
      <c r="N258" s="119">
        <f t="shared" ref="N258" si="1208">E258+F258+G258+H258+I258</f>
        <v>18161.080000000002</v>
      </c>
      <c r="O258" s="119">
        <f t="shared" ref="O258" si="1209">E258+F258+G258+I258</f>
        <v>11953.92</v>
      </c>
      <c r="P258" s="119">
        <f t="shared" ref="P258" si="1210">P256</f>
        <v>872.4</v>
      </c>
      <c r="Q258" s="119">
        <f t="shared" ref="Q258" si="1211">L258+O258*0.18</f>
        <v>21826.21</v>
      </c>
      <c r="R258" s="119">
        <f t="shared" ref="R258" si="1212">N258+O258*0.18</f>
        <v>20312.79</v>
      </c>
      <c r="S258" s="47"/>
    </row>
    <row r="259" spans="1:19" ht="9" customHeight="1" x14ac:dyDescent="0.2">
      <c r="A259" s="494"/>
      <c r="B259" s="494"/>
      <c r="C259" s="48" t="s">
        <v>4</v>
      </c>
      <c r="D259" s="49">
        <v>14</v>
      </c>
      <c r="E259" s="50">
        <f>Ausiliari_Coll.Scol.!E805</f>
        <v>21971650</v>
      </c>
      <c r="F259" s="50"/>
      <c r="G259" s="50">
        <f t="shared" si="905"/>
        <v>1072403</v>
      </c>
      <c r="H259" s="61">
        <v>12018738</v>
      </c>
      <c r="I259" s="61">
        <f t="shared" ref="I259" si="1213">I258*1936.27</f>
        <v>101964</v>
      </c>
      <c r="J259" s="51">
        <f t="shared" ref="J259:L259" si="1214">J258*1936.27</f>
        <v>2930390</v>
      </c>
      <c r="K259" s="51">
        <f t="shared" si="1214"/>
        <v>35164754</v>
      </c>
      <c r="L259" s="61">
        <f t="shared" si="1214"/>
        <v>38095144</v>
      </c>
      <c r="M259" s="118"/>
      <c r="N259" s="120">
        <f t="shared" ref="N259:O259" si="1215">N258*1936.27</f>
        <v>35164754</v>
      </c>
      <c r="O259" s="120">
        <f t="shared" si="1215"/>
        <v>23146017</v>
      </c>
      <c r="P259" s="120">
        <f t="shared" si="1159"/>
        <v>1689202</v>
      </c>
      <c r="Q259" s="120">
        <f t="shared" si="1159"/>
        <v>42261436</v>
      </c>
      <c r="R259" s="120">
        <f t="shared" si="1159"/>
        <v>39331046</v>
      </c>
      <c r="S259" s="47"/>
    </row>
    <row r="260" spans="1:19" ht="12.75" customHeight="1" x14ac:dyDescent="0.2">
      <c r="A260" s="494"/>
      <c r="B260" s="494"/>
      <c r="C260" s="53" t="s">
        <v>3</v>
      </c>
      <c r="D260" s="54">
        <v>15</v>
      </c>
      <c r="E260" s="44">
        <f>Ausiliari_Coll.Scol.!E806</f>
        <v>12398.54</v>
      </c>
      <c r="F260" s="44"/>
      <c r="G260" s="44">
        <f t="shared" si="929"/>
        <v>553.85</v>
      </c>
      <c r="H260" s="44">
        <v>6207.16</v>
      </c>
      <c r="I260" s="44">
        <f t="shared" ref="I260" si="1216">(E260+H260)*0.3%</f>
        <v>55.82</v>
      </c>
      <c r="J260" s="44">
        <f t="shared" ref="J260" si="1217">(E260+F260+G260+H260+I260)/12</f>
        <v>1601.28</v>
      </c>
      <c r="K260" s="44">
        <f t="shared" ref="K260" si="1218">SUM(E260:I260)</f>
        <v>19215.37</v>
      </c>
      <c r="L260" s="46">
        <f t="shared" ref="L260" si="1219">SUM(E260:J260)</f>
        <v>20816.650000000001</v>
      </c>
      <c r="M260" s="117"/>
      <c r="N260" s="119">
        <f t="shared" ref="N260" si="1220">E260+F260+G260+H260+I260</f>
        <v>19215.37</v>
      </c>
      <c r="O260" s="119">
        <f t="shared" ref="O260" si="1221">E260+F260+G260+I260</f>
        <v>13008.21</v>
      </c>
      <c r="P260" s="119">
        <f t="shared" ref="P260" si="1222">P258</f>
        <v>872.4</v>
      </c>
      <c r="Q260" s="119">
        <f t="shared" ref="Q260" si="1223">L260+O260*0.18</f>
        <v>23158.13</v>
      </c>
      <c r="R260" s="119">
        <f t="shared" ref="R260" si="1224">N260+O260*0.18</f>
        <v>21556.85</v>
      </c>
      <c r="S260" s="47"/>
    </row>
    <row r="261" spans="1:19" ht="9" customHeight="1" x14ac:dyDescent="0.2">
      <c r="A261" s="494"/>
      <c r="B261" s="494"/>
      <c r="C261" s="48" t="s">
        <v>4</v>
      </c>
      <c r="D261" s="49">
        <v>20</v>
      </c>
      <c r="E261" s="50">
        <f>Ausiliari_Coll.Scol.!E807</f>
        <v>24006921</v>
      </c>
      <c r="F261" s="50"/>
      <c r="G261" s="50">
        <f t="shared" si="905"/>
        <v>1072403</v>
      </c>
      <c r="H261" s="61">
        <v>12018738</v>
      </c>
      <c r="I261" s="61">
        <f t="shared" ref="I261" si="1225">I260*1936.27</f>
        <v>108083</v>
      </c>
      <c r="J261" s="51">
        <f t="shared" ref="J261:L261" si="1226">J260*1936.27</f>
        <v>3100510</v>
      </c>
      <c r="K261" s="51">
        <f t="shared" si="1226"/>
        <v>37206144</v>
      </c>
      <c r="L261" s="61">
        <f t="shared" si="1226"/>
        <v>40306655</v>
      </c>
      <c r="M261" s="118"/>
      <c r="N261" s="120">
        <f t="shared" ref="N261:O261" si="1227">N260*1936.27</f>
        <v>37206144</v>
      </c>
      <c r="O261" s="120">
        <f t="shared" si="1227"/>
        <v>25187407</v>
      </c>
      <c r="P261" s="120">
        <f t="shared" si="1159"/>
        <v>1689202</v>
      </c>
      <c r="Q261" s="120">
        <f t="shared" si="1159"/>
        <v>44840392</v>
      </c>
      <c r="R261" s="120">
        <f t="shared" si="1159"/>
        <v>41739882</v>
      </c>
      <c r="S261" s="47"/>
    </row>
    <row r="262" spans="1:19" ht="12.75" customHeight="1" x14ac:dyDescent="0.2">
      <c r="A262" s="494"/>
      <c r="B262" s="494"/>
      <c r="C262" s="53" t="s">
        <v>3</v>
      </c>
      <c r="D262" s="54">
        <v>21</v>
      </c>
      <c r="E262" s="44">
        <f>Ausiliari_Coll.Scol.!E808</f>
        <v>13434.71</v>
      </c>
      <c r="F262" s="44"/>
      <c r="G262" s="44">
        <f t="shared" si="929"/>
        <v>553.85</v>
      </c>
      <c r="H262" s="44">
        <v>6207.16</v>
      </c>
      <c r="I262" s="44">
        <f t="shared" ref="I262" si="1228">(E262+H262)*0.3%</f>
        <v>58.93</v>
      </c>
      <c r="J262" s="44">
        <f t="shared" ref="J262" si="1229">(E262+F262+G262+H262+I262)/12</f>
        <v>1687.89</v>
      </c>
      <c r="K262" s="44">
        <f t="shared" ref="K262" si="1230">SUM(E262:I262)</f>
        <v>20254.650000000001</v>
      </c>
      <c r="L262" s="46">
        <f t="shared" ref="L262" si="1231">SUM(E262:J262)</f>
        <v>21942.54</v>
      </c>
      <c r="M262" s="117"/>
      <c r="N262" s="119">
        <f t="shared" ref="N262" si="1232">E262+F262+G262+H262+I262</f>
        <v>20254.650000000001</v>
      </c>
      <c r="O262" s="119">
        <f t="shared" ref="O262" si="1233">E262+F262+G262+I262</f>
        <v>14047.49</v>
      </c>
      <c r="P262" s="119">
        <f t="shared" ref="P262" si="1234">P260</f>
        <v>872.4</v>
      </c>
      <c r="Q262" s="119">
        <f t="shared" ref="Q262" si="1235">L262+O262*0.18</f>
        <v>24471.09</v>
      </c>
      <c r="R262" s="119">
        <f t="shared" ref="R262" si="1236">N262+O262*0.18</f>
        <v>22783.200000000001</v>
      </c>
      <c r="S262" s="47"/>
    </row>
    <row r="263" spans="1:19" ht="9" customHeight="1" x14ac:dyDescent="0.2">
      <c r="A263" s="494"/>
      <c r="B263" s="494"/>
      <c r="C263" s="48" t="s">
        <v>4</v>
      </c>
      <c r="D263" s="49">
        <v>27</v>
      </c>
      <c r="E263" s="50">
        <f>Ausiliari_Coll.Scol.!E809</f>
        <v>26013226</v>
      </c>
      <c r="F263" s="50"/>
      <c r="G263" s="50">
        <f t="shared" si="905"/>
        <v>1072403</v>
      </c>
      <c r="H263" s="61">
        <v>12018738</v>
      </c>
      <c r="I263" s="61">
        <f t="shared" ref="I263" si="1237">I262*1936.27</f>
        <v>114104</v>
      </c>
      <c r="J263" s="51">
        <f t="shared" ref="J263:L263" si="1238">J262*1936.27</f>
        <v>3268211</v>
      </c>
      <c r="K263" s="51">
        <f t="shared" si="1238"/>
        <v>39218471</v>
      </c>
      <c r="L263" s="61">
        <f t="shared" si="1238"/>
        <v>42486682</v>
      </c>
      <c r="M263" s="118"/>
      <c r="N263" s="120">
        <f t="shared" ref="N263:R277" si="1239">N262*1936.27</f>
        <v>39218471</v>
      </c>
      <c r="O263" s="120">
        <f t="shared" si="1239"/>
        <v>27199733</v>
      </c>
      <c r="P263" s="120">
        <f t="shared" si="1239"/>
        <v>1689202</v>
      </c>
      <c r="Q263" s="120">
        <f t="shared" si="1239"/>
        <v>47382637</v>
      </c>
      <c r="R263" s="120">
        <f t="shared" si="1239"/>
        <v>44114427</v>
      </c>
      <c r="S263" s="47"/>
    </row>
    <row r="264" spans="1:19" ht="12.75" customHeight="1" x14ac:dyDescent="0.2">
      <c r="A264" s="494"/>
      <c r="B264" s="494"/>
      <c r="C264" s="53" t="s">
        <v>3</v>
      </c>
      <c r="D264" s="54">
        <v>28</v>
      </c>
      <c r="E264" s="44">
        <f>Ausiliari_Coll.Scol.!E810</f>
        <v>14209.93</v>
      </c>
      <c r="F264" s="44"/>
      <c r="G264" s="44">
        <f t="shared" si="929"/>
        <v>553.85</v>
      </c>
      <c r="H264" s="44">
        <v>6207.16</v>
      </c>
      <c r="I264" s="44">
        <f t="shared" ref="I264" si="1240">(E264+H264)*0.3%</f>
        <v>61.25</v>
      </c>
      <c r="J264" s="44">
        <f t="shared" ref="J264" si="1241">(E264+F264+G264+H264+I264)/12</f>
        <v>1752.68</v>
      </c>
      <c r="K264" s="44">
        <f t="shared" ref="K264" si="1242">SUM(E264:I264)</f>
        <v>21032.19</v>
      </c>
      <c r="L264" s="46">
        <f t="shared" ref="L264" si="1243">SUM(E264:J264)</f>
        <v>22784.87</v>
      </c>
      <c r="M264" s="117"/>
      <c r="N264" s="119">
        <f t="shared" ref="N264" si="1244">E264+F264+G264+H264+I264</f>
        <v>21032.19</v>
      </c>
      <c r="O264" s="119">
        <f t="shared" ref="O264" si="1245">E264+F264+G264+I264</f>
        <v>14825.03</v>
      </c>
      <c r="P264" s="119">
        <f t="shared" ref="P264" si="1246">P262</f>
        <v>872.4</v>
      </c>
      <c r="Q264" s="119">
        <f t="shared" ref="Q264" si="1247">L264+O264*0.18</f>
        <v>25453.38</v>
      </c>
      <c r="R264" s="119">
        <f t="shared" ref="R264" si="1248">N264+O264*0.18</f>
        <v>23700.7</v>
      </c>
      <c r="S264" s="47"/>
    </row>
    <row r="265" spans="1:19" ht="9" customHeight="1" x14ac:dyDescent="0.2">
      <c r="A265" s="494"/>
      <c r="B265" s="494"/>
      <c r="C265" s="48" t="s">
        <v>4</v>
      </c>
      <c r="D265" s="49">
        <v>34</v>
      </c>
      <c r="E265" s="50">
        <f>Ausiliari_Coll.Scol.!E811</f>
        <v>27514261</v>
      </c>
      <c r="F265" s="50"/>
      <c r="G265" s="50">
        <f t="shared" si="905"/>
        <v>1072403</v>
      </c>
      <c r="H265" s="61">
        <v>12018738</v>
      </c>
      <c r="I265" s="61">
        <f t="shared" ref="I265" si="1249">I264*1936.27</f>
        <v>118597</v>
      </c>
      <c r="J265" s="51">
        <f t="shared" ref="J265:L265" si="1250">J264*1936.27</f>
        <v>3393662</v>
      </c>
      <c r="K265" s="51">
        <f t="shared" si="1250"/>
        <v>40723999</v>
      </c>
      <c r="L265" s="61">
        <f t="shared" si="1250"/>
        <v>44117660</v>
      </c>
      <c r="M265" s="118"/>
      <c r="N265" s="120">
        <f t="shared" ref="N265:O265" si="1251">N264*1936.27</f>
        <v>40723999</v>
      </c>
      <c r="O265" s="120">
        <f t="shared" si="1251"/>
        <v>28705261</v>
      </c>
      <c r="P265" s="120">
        <f t="shared" si="1239"/>
        <v>1689202</v>
      </c>
      <c r="Q265" s="120">
        <f t="shared" si="1239"/>
        <v>49284616</v>
      </c>
      <c r="R265" s="120">
        <f t="shared" si="1239"/>
        <v>45890954</v>
      </c>
      <c r="S265" s="47"/>
    </row>
    <row r="266" spans="1:19" ht="12.75" customHeight="1" x14ac:dyDescent="0.2">
      <c r="A266" s="494"/>
      <c r="B266" s="494"/>
      <c r="C266" s="53" t="s">
        <v>3</v>
      </c>
      <c r="D266" s="54">
        <v>35</v>
      </c>
      <c r="E266" s="44">
        <f>Ausiliari_Coll.Scol.!E812</f>
        <v>14767.71</v>
      </c>
      <c r="F266" s="44"/>
      <c r="G266" s="44">
        <f t="shared" si="929"/>
        <v>553.85</v>
      </c>
      <c r="H266" s="44">
        <v>6207.16</v>
      </c>
      <c r="I266" s="44">
        <f t="shared" ref="I266" si="1252">(E266+H266)*0.3%</f>
        <v>62.92</v>
      </c>
      <c r="J266" s="44">
        <f t="shared" ref="J266" si="1253">(E266+F266+G266+H266+I266)/12</f>
        <v>1799.3</v>
      </c>
      <c r="K266" s="44">
        <f t="shared" ref="K266" si="1254">SUM(E266:I266)</f>
        <v>21591.64</v>
      </c>
      <c r="L266" s="46">
        <f t="shared" ref="L266" si="1255">SUM(E266:J266)</f>
        <v>23390.94</v>
      </c>
      <c r="M266" s="117"/>
      <c r="N266" s="119">
        <f t="shared" ref="N266" si="1256">E266+F266+G266+H266+I266</f>
        <v>21591.64</v>
      </c>
      <c r="O266" s="119">
        <f t="shared" ref="O266" si="1257">E266+F266+G266+I266</f>
        <v>15384.48</v>
      </c>
      <c r="P266" s="119">
        <f t="shared" ref="P266" si="1258">P264</f>
        <v>872.4</v>
      </c>
      <c r="Q266" s="119">
        <f t="shared" ref="Q266" si="1259">L266+O266*0.18</f>
        <v>26160.15</v>
      </c>
      <c r="R266" s="119">
        <f t="shared" ref="R266" si="1260">N266+O266*0.18</f>
        <v>24360.85</v>
      </c>
      <c r="S266" s="47"/>
    </row>
    <row r="267" spans="1:19" ht="9" customHeight="1" x14ac:dyDescent="0.2">
      <c r="A267" s="495"/>
      <c r="B267" s="495"/>
      <c r="C267" s="58" t="s">
        <v>4</v>
      </c>
      <c r="D267" s="59"/>
      <c r="E267" s="50">
        <f>Ausiliari_Coll.Scol.!E813</f>
        <v>28594274</v>
      </c>
      <c r="F267" s="50"/>
      <c r="G267" s="61">
        <f t="shared" si="905"/>
        <v>1072403</v>
      </c>
      <c r="H267" s="61">
        <v>12018738</v>
      </c>
      <c r="I267" s="61">
        <f t="shared" ref="I267" si="1261">I266*1936.27</f>
        <v>121830</v>
      </c>
      <c r="J267" s="51">
        <f t="shared" ref="J267:L267" si="1262">J266*1936.27</f>
        <v>3483931</v>
      </c>
      <c r="K267" s="51">
        <f t="shared" si="1262"/>
        <v>41807245</v>
      </c>
      <c r="L267" s="61">
        <f t="shared" si="1262"/>
        <v>45291175</v>
      </c>
      <c r="M267" s="118"/>
      <c r="N267" s="120">
        <f t="shared" ref="N267:O267" si="1263">N266*1936.27</f>
        <v>41807245</v>
      </c>
      <c r="O267" s="120">
        <f t="shared" si="1263"/>
        <v>29788507</v>
      </c>
      <c r="P267" s="120">
        <f t="shared" si="1239"/>
        <v>1689202</v>
      </c>
      <c r="Q267" s="120">
        <f t="shared" si="1239"/>
        <v>50653114</v>
      </c>
      <c r="R267" s="120">
        <f t="shared" si="1239"/>
        <v>47169183</v>
      </c>
      <c r="S267" s="47"/>
    </row>
    <row r="268" spans="1:19" ht="12.75" customHeight="1" x14ac:dyDescent="0.2">
      <c r="A268" s="492">
        <f>B258+1</f>
        <v>44743</v>
      </c>
      <c r="B268" s="492">
        <v>44926</v>
      </c>
      <c r="C268" s="42" t="s">
        <v>3</v>
      </c>
      <c r="D268" s="43">
        <v>0</v>
      </c>
      <c r="E268" s="44">
        <f>Ausiliari_Coll.Scol.!E814</f>
        <v>9912.56</v>
      </c>
      <c r="F268" s="44"/>
      <c r="G268" s="44">
        <f t="shared" si="929"/>
        <v>553.85</v>
      </c>
      <c r="H268" s="44">
        <v>6207.16</v>
      </c>
      <c r="I268" s="44">
        <f>(E268+H268)*0.5%</f>
        <v>80.599999999999994</v>
      </c>
      <c r="J268" s="44">
        <f t="shared" ref="J268" si="1264">(E268+F268+G268+H268+I268)/12</f>
        <v>1396.18</v>
      </c>
      <c r="K268" s="44">
        <f t="shared" ref="K268" si="1265">SUM(E268:I268)</f>
        <v>16754.169999999998</v>
      </c>
      <c r="L268" s="46">
        <f t="shared" ref="L268" si="1266">SUM(E268:J268)</f>
        <v>18150.349999999999</v>
      </c>
      <c r="M268" s="117"/>
      <c r="N268" s="119">
        <f t="shared" ref="N268" si="1267">E268+F268+G268+H268+I268</f>
        <v>16754.169999999998</v>
      </c>
      <c r="O268" s="119">
        <f t="shared" ref="O268" si="1268">E268+F268+G268+I268</f>
        <v>10547.01</v>
      </c>
      <c r="P268" s="119">
        <f t="shared" ref="P268" si="1269">P266</f>
        <v>872.4</v>
      </c>
      <c r="Q268" s="119">
        <f t="shared" ref="Q268" si="1270">L268+O268*0.18</f>
        <v>20048.810000000001</v>
      </c>
      <c r="R268" s="119">
        <f t="shared" ref="R268" si="1271">N268+O268*0.18</f>
        <v>18652.63</v>
      </c>
      <c r="S268" s="47"/>
    </row>
    <row r="269" spans="1:19" ht="9" customHeight="1" x14ac:dyDescent="0.2">
      <c r="A269" s="493"/>
      <c r="B269" s="493"/>
      <c r="C269" s="48" t="s">
        <v>4</v>
      </c>
      <c r="D269" s="49">
        <v>8</v>
      </c>
      <c r="E269" s="61">
        <f>Ausiliari_Coll.Scol.!E815</f>
        <v>19193393</v>
      </c>
      <c r="F269" s="61"/>
      <c r="G269" s="50">
        <f t="shared" si="905"/>
        <v>1072403</v>
      </c>
      <c r="H269" s="61">
        <v>12018738</v>
      </c>
      <c r="I269" s="61">
        <f t="shared" ref="I269:I279" si="1272">I268*1936.27</f>
        <v>156063</v>
      </c>
      <c r="J269" s="51">
        <f t="shared" ref="J269:L269" si="1273">J268*1936.27</f>
        <v>2703381</v>
      </c>
      <c r="K269" s="51">
        <f t="shared" si="1273"/>
        <v>32440597</v>
      </c>
      <c r="L269" s="61">
        <f t="shared" si="1273"/>
        <v>35143978</v>
      </c>
      <c r="M269" s="118"/>
      <c r="N269" s="120">
        <f t="shared" ref="N269:O269" si="1274">N268*1936.27</f>
        <v>32440597</v>
      </c>
      <c r="O269" s="120">
        <f t="shared" si="1274"/>
        <v>20421859</v>
      </c>
      <c r="P269" s="120">
        <f t="shared" si="1239"/>
        <v>1689202</v>
      </c>
      <c r="Q269" s="120">
        <f t="shared" si="1239"/>
        <v>38819909</v>
      </c>
      <c r="R269" s="120">
        <f t="shared" si="1239"/>
        <v>36116528</v>
      </c>
      <c r="S269" s="47"/>
    </row>
    <row r="270" spans="1:19" ht="12.75" customHeight="1" x14ac:dyDescent="0.2">
      <c r="A270" s="494">
        <f>A268</f>
        <v>44743</v>
      </c>
      <c r="B270" s="494">
        <f>B268</f>
        <v>44926</v>
      </c>
      <c r="C270" s="53" t="s">
        <v>3</v>
      </c>
      <c r="D270" s="54">
        <v>9</v>
      </c>
      <c r="E270" s="44">
        <f>Ausiliari_Coll.Scol.!E816</f>
        <v>11347.41</v>
      </c>
      <c r="F270" s="44"/>
      <c r="G270" s="44">
        <f t="shared" si="929"/>
        <v>553.85</v>
      </c>
      <c r="H270" s="44">
        <v>6207.16</v>
      </c>
      <c r="I270" s="44">
        <f t="shared" ref="I270" si="1275">(E270+H270)*0.5%</f>
        <v>87.77</v>
      </c>
      <c r="J270" s="44">
        <f t="shared" ref="J270" si="1276">(E270+F270+G270+H270+I270)/12</f>
        <v>1516.35</v>
      </c>
      <c r="K270" s="44">
        <f t="shared" ref="K270" si="1277">SUM(E270:I270)</f>
        <v>18196.189999999999</v>
      </c>
      <c r="L270" s="46">
        <f t="shared" ref="L270" si="1278">SUM(E270:J270)</f>
        <v>19712.54</v>
      </c>
      <c r="M270" s="117"/>
      <c r="N270" s="119">
        <f t="shared" ref="N270" si="1279">E270+F270+G270+H270+I270</f>
        <v>18196.189999999999</v>
      </c>
      <c r="O270" s="119">
        <f t="shared" ref="O270" si="1280">E270+F270+G270+I270</f>
        <v>11989.03</v>
      </c>
      <c r="P270" s="119">
        <f t="shared" ref="P270" si="1281">P268</f>
        <v>872.4</v>
      </c>
      <c r="Q270" s="119">
        <f t="shared" ref="Q270" si="1282">L270+O270*0.18</f>
        <v>21870.57</v>
      </c>
      <c r="R270" s="119">
        <f t="shared" ref="R270" si="1283">N270+O270*0.18</f>
        <v>20354.22</v>
      </c>
      <c r="S270" s="47"/>
    </row>
    <row r="271" spans="1:19" ht="9" customHeight="1" x14ac:dyDescent="0.2">
      <c r="A271" s="494"/>
      <c r="B271" s="494"/>
      <c r="C271" s="48" t="s">
        <v>4</v>
      </c>
      <c r="D271" s="49">
        <v>14</v>
      </c>
      <c r="E271" s="61">
        <f>Ausiliari_Coll.Scol.!E817</f>
        <v>21971650</v>
      </c>
      <c r="F271" s="50"/>
      <c r="G271" s="50">
        <f t="shared" si="905"/>
        <v>1072403</v>
      </c>
      <c r="H271" s="61">
        <v>12018738</v>
      </c>
      <c r="I271" s="61">
        <f t="shared" si="1272"/>
        <v>169946</v>
      </c>
      <c r="J271" s="51">
        <f t="shared" ref="J271:L271" si="1284">J270*1936.27</f>
        <v>2936063</v>
      </c>
      <c r="K271" s="51">
        <f t="shared" si="1284"/>
        <v>35232737</v>
      </c>
      <c r="L271" s="61">
        <f t="shared" si="1284"/>
        <v>38168800</v>
      </c>
      <c r="M271" s="118"/>
      <c r="N271" s="120">
        <f t="shared" ref="N271:O271" si="1285">N270*1936.27</f>
        <v>35232737</v>
      </c>
      <c r="O271" s="120">
        <f t="shared" si="1285"/>
        <v>23213999</v>
      </c>
      <c r="P271" s="120">
        <f t="shared" si="1239"/>
        <v>1689202</v>
      </c>
      <c r="Q271" s="120">
        <f t="shared" si="1239"/>
        <v>42347329</v>
      </c>
      <c r="R271" s="120">
        <f t="shared" si="1239"/>
        <v>39411266</v>
      </c>
      <c r="S271" s="47"/>
    </row>
    <row r="272" spans="1:19" ht="12.75" customHeight="1" x14ac:dyDescent="0.2">
      <c r="A272" s="494"/>
      <c r="B272" s="494"/>
      <c r="C272" s="53" t="s">
        <v>3</v>
      </c>
      <c r="D272" s="54">
        <v>15</v>
      </c>
      <c r="E272" s="44">
        <f>Ausiliari_Coll.Scol.!E818</f>
        <v>12398.54</v>
      </c>
      <c r="F272" s="44"/>
      <c r="G272" s="44">
        <f t="shared" si="929"/>
        <v>553.85</v>
      </c>
      <c r="H272" s="44">
        <v>6207.16</v>
      </c>
      <c r="I272" s="44">
        <f t="shared" ref="I272" si="1286">(E272+H272)*0.5%</f>
        <v>93.03</v>
      </c>
      <c r="J272" s="44">
        <f t="shared" ref="J272" si="1287">(E272+F272+G272+H272+I272)/12</f>
        <v>1604.38</v>
      </c>
      <c r="K272" s="44">
        <f t="shared" ref="K272" si="1288">SUM(E272:I272)</f>
        <v>19252.580000000002</v>
      </c>
      <c r="L272" s="46">
        <f t="shared" ref="L272" si="1289">SUM(E272:J272)</f>
        <v>20856.96</v>
      </c>
      <c r="M272" s="117"/>
      <c r="N272" s="119">
        <f t="shared" ref="N272" si="1290">E272+F272+G272+H272+I272</f>
        <v>19252.580000000002</v>
      </c>
      <c r="O272" s="119">
        <f t="shared" ref="O272" si="1291">E272+F272+G272+I272</f>
        <v>13045.42</v>
      </c>
      <c r="P272" s="119">
        <f t="shared" ref="P272" si="1292">P270</f>
        <v>872.4</v>
      </c>
      <c r="Q272" s="119">
        <f t="shared" ref="Q272" si="1293">L272+O272*0.18</f>
        <v>23205.14</v>
      </c>
      <c r="R272" s="119">
        <f t="shared" ref="R272" si="1294">N272+O272*0.18</f>
        <v>21600.76</v>
      </c>
      <c r="S272" s="47"/>
    </row>
    <row r="273" spans="1:19" ht="9" customHeight="1" x14ac:dyDescent="0.2">
      <c r="A273" s="494"/>
      <c r="B273" s="494"/>
      <c r="C273" s="48" t="s">
        <v>4</v>
      </c>
      <c r="D273" s="49">
        <v>20</v>
      </c>
      <c r="E273" s="61">
        <f>Ausiliari_Coll.Scol.!E819</f>
        <v>24006921</v>
      </c>
      <c r="F273" s="50"/>
      <c r="G273" s="50">
        <f t="shared" si="905"/>
        <v>1072403</v>
      </c>
      <c r="H273" s="61">
        <v>12018738</v>
      </c>
      <c r="I273" s="61">
        <f t="shared" si="1272"/>
        <v>180131</v>
      </c>
      <c r="J273" s="51">
        <f t="shared" ref="J273:L273" si="1295">J272*1936.27</f>
        <v>3106513</v>
      </c>
      <c r="K273" s="51">
        <f t="shared" si="1295"/>
        <v>37278193</v>
      </c>
      <c r="L273" s="61">
        <f t="shared" si="1295"/>
        <v>40384706</v>
      </c>
      <c r="M273" s="118"/>
      <c r="N273" s="120">
        <f t="shared" ref="N273:O273" si="1296">N272*1936.27</f>
        <v>37278193</v>
      </c>
      <c r="O273" s="120">
        <f t="shared" si="1296"/>
        <v>25259455</v>
      </c>
      <c r="P273" s="120">
        <f t="shared" si="1239"/>
        <v>1689202</v>
      </c>
      <c r="Q273" s="120">
        <f t="shared" si="1239"/>
        <v>44931416</v>
      </c>
      <c r="R273" s="120">
        <f t="shared" si="1239"/>
        <v>41824904</v>
      </c>
      <c r="S273" s="47"/>
    </row>
    <row r="274" spans="1:19" ht="12.75" customHeight="1" x14ac:dyDescent="0.2">
      <c r="A274" s="494"/>
      <c r="B274" s="494"/>
      <c r="C274" s="53" t="s">
        <v>3</v>
      </c>
      <c r="D274" s="54">
        <v>21</v>
      </c>
      <c r="E274" s="44">
        <f>Ausiliari_Coll.Scol.!E820</f>
        <v>13434.71</v>
      </c>
      <c r="F274" s="44"/>
      <c r="G274" s="44">
        <f t="shared" si="929"/>
        <v>553.85</v>
      </c>
      <c r="H274" s="44">
        <v>6207.16</v>
      </c>
      <c r="I274" s="44">
        <f t="shared" ref="I274" si="1297">(E274+H274)*0.5%</f>
        <v>98.21</v>
      </c>
      <c r="J274" s="44">
        <f t="shared" ref="J274" si="1298">(E274+F274+G274+H274+I274)/12</f>
        <v>1691.16</v>
      </c>
      <c r="K274" s="44">
        <f t="shared" ref="K274" si="1299">SUM(E274:I274)</f>
        <v>20293.93</v>
      </c>
      <c r="L274" s="46">
        <f t="shared" ref="L274" si="1300">SUM(E274:J274)</f>
        <v>21985.09</v>
      </c>
      <c r="M274" s="117"/>
      <c r="N274" s="119">
        <f t="shared" ref="N274" si="1301">E274+F274+G274+H274+I274</f>
        <v>20293.93</v>
      </c>
      <c r="O274" s="119">
        <f t="shared" ref="O274" si="1302">E274+F274+G274+I274</f>
        <v>14086.77</v>
      </c>
      <c r="P274" s="119">
        <f t="shared" ref="P274" si="1303">P272</f>
        <v>872.4</v>
      </c>
      <c r="Q274" s="119">
        <f t="shared" ref="Q274" si="1304">L274+O274*0.18</f>
        <v>24520.71</v>
      </c>
      <c r="R274" s="119">
        <f t="shared" ref="R274" si="1305">N274+O274*0.18</f>
        <v>22829.55</v>
      </c>
      <c r="S274" s="47"/>
    </row>
    <row r="275" spans="1:19" ht="9" customHeight="1" x14ac:dyDescent="0.2">
      <c r="A275" s="494"/>
      <c r="B275" s="494"/>
      <c r="C275" s="48" t="s">
        <v>4</v>
      </c>
      <c r="D275" s="49">
        <v>27</v>
      </c>
      <c r="E275" s="61">
        <f>Ausiliari_Coll.Scol.!E821</f>
        <v>26013226</v>
      </c>
      <c r="F275" s="50"/>
      <c r="G275" s="50">
        <f t="shared" si="905"/>
        <v>1072403</v>
      </c>
      <c r="H275" s="61">
        <v>12018738</v>
      </c>
      <c r="I275" s="61">
        <f t="shared" si="1272"/>
        <v>190161</v>
      </c>
      <c r="J275" s="51">
        <f t="shared" ref="J275:L275" si="1306">J274*1936.27</f>
        <v>3274542</v>
      </c>
      <c r="K275" s="51">
        <f t="shared" si="1306"/>
        <v>39294528</v>
      </c>
      <c r="L275" s="61">
        <f t="shared" si="1306"/>
        <v>42569070</v>
      </c>
      <c r="M275" s="118"/>
      <c r="N275" s="120">
        <f t="shared" ref="N275:O275" si="1307">N274*1936.27</f>
        <v>39294528</v>
      </c>
      <c r="O275" s="120">
        <f t="shared" si="1307"/>
        <v>27275790</v>
      </c>
      <c r="P275" s="120">
        <f t="shared" si="1239"/>
        <v>1689202</v>
      </c>
      <c r="Q275" s="120">
        <f t="shared" si="1239"/>
        <v>47478715</v>
      </c>
      <c r="R275" s="120">
        <f t="shared" si="1239"/>
        <v>44204173</v>
      </c>
      <c r="S275" s="47"/>
    </row>
    <row r="276" spans="1:19" ht="12.75" customHeight="1" x14ac:dyDescent="0.2">
      <c r="A276" s="494"/>
      <c r="B276" s="494"/>
      <c r="C276" s="53" t="s">
        <v>3</v>
      </c>
      <c r="D276" s="54">
        <v>28</v>
      </c>
      <c r="E276" s="44">
        <f>Ausiliari_Coll.Scol.!E822</f>
        <v>14209.93</v>
      </c>
      <c r="F276" s="44"/>
      <c r="G276" s="44">
        <f t="shared" si="929"/>
        <v>553.85</v>
      </c>
      <c r="H276" s="44">
        <v>6207.16</v>
      </c>
      <c r="I276" s="44">
        <f t="shared" ref="I276" si="1308">(E276+H276)*0.5%</f>
        <v>102.09</v>
      </c>
      <c r="J276" s="44">
        <f t="shared" ref="J276" si="1309">(E276+F276+G276+H276+I276)/12</f>
        <v>1756.09</v>
      </c>
      <c r="K276" s="44">
        <f t="shared" ref="K276" si="1310">SUM(E276:I276)</f>
        <v>21073.03</v>
      </c>
      <c r="L276" s="46">
        <f t="shared" ref="L276" si="1311">SUM(E276:J276)</f>
        <v>22829.119999999999</v>
      </c>
      <c r="M276" s="117"/>
      <c r="N276" s="119">
        <f t="shared" ref="N276" si="1312">E276+F276+G276+H276+I276</f>
        <v>21073.03</v>
      </c>
      <c r="O276" s="119">
        <f t="shared" ref="O276" si="1313">E276+F276+G276+I276</f>
        <v>14865.87</v>
      </c>
      <c r="P276" s="119">
        <f t="shared" ref="P276" si="1314">P274</f>
        <v>872.4</v>
      </c>
      <c r="Q276" s="119">
        <f t="shared" ref="Q276" si="1315">L276+O276*0.18</f>
        <v>25504.98</v>
      </c>
      <c r="R276" s="119">
        <f t="shared" ref="R276" si="1316">N276+O276*0.18</f>
        <v>23748.89</v>
      </c>
      <c r="S276" s="47"/>
    </row>
    <row r="277" spans="1:19" ht="9" customHeight="1" x14ac:dyDescent="0.2">
      <c r="A277" s="494"/>
      <c r="B277" s="494"/>
      <c r="C277" s="48" t="s">
        <v>4</v>
      </c>
      <c r="D277" s="49">
        <v>34</v>
      </c>
      <c r="E277" s="61">
        <f>Ausiliari_Coll.Scol.!E823</f>
        <v>27514261</v>
      </c>
      <c r="F277" s="50"/>
      <c r="G277" s="50">
        <f t="shared" si="905"/>
        <v>1072403</v>
      </c>
      <c r="H277" s="61">
        <v>12018738</v>
      </c>
      <c r="I277" s="61">
        <f t="shared" si="1272"/>
        <v>197674</v>
      </c>
      <c r="J277" s="51">
        <f t="shared" ref="J277:L277" si="1317">J276*1936.27</f>
        <v>3400264</v>
      </c>
      <c r="K277" s="51">
        <f t="shared" si="1317"/>
        <v>40803076</v>
      </c>
      <c r="L277" s="61">
        <f t="shared" si="1317"/>
        <v>44203340</v>
      </c>
      <c r="M277" s="118"/>
      <c r="N277" s="120">
        <f t="shared" ref="N277:O277" si="1318">N276*1936.27</f>
        <v>40803076</v>
      </c>
      <c r="O277" s="120">
        <f t="shared" si="1318"/>
        <v>28784338</v>
      </c>
      <c r="P277" s="120">
        <f t="shared" si="1239"/>
        <v>1689202</v>
      </c>
      <c r="Q277" s="120">
        <f t="shared" si="1239"/>
        <v>49384528</v>
      </c>
      <c r="R277" s="120">
        <f t="shared" si="1239"/>
        <v>45984263</v>
      </c>
      <c r="S277" s="47"/>
    </row>
    <row r="278" spans="1:19" ht="12.75" customHeight="1" x14ac:dyDescent="0.2">
      <c r="A278" s="494"/>
      <c r="B278" s="494"/>
      <c r="C278" s="53" t="s">
        <v>3</v>
      </c>
      <c r="D278" s="54">
        <v>35</v>
      </c>
      <c r="E278" s="44">
        <f>Ausiliari_Coll.Scol.!E824</f>
        <v>14767.71</v>
      </c>
      <c r="F278" s="44"/>
      <c r="G278" s="44">
        <f t="shared" si="929"/>
        <v>553.85</v>
      </c>
      <c r="H278" s="44">
        <v>6207.16</v>
      </c>
      <c r="I278" s="44">
        <f t="shared" ref="I278" si="1319">(E278+H278)*0.5%</f>
        <v>104.87</v>
      </c>
      <c r="J278" s="44">
        <f t="shared" ref="J278" si="1320">(E278+F278+G278+H278+I278)/12</f>
        <v>1802.8</v>
      </c>
      <c r="K278" s="44">
        <f t="shared" ref="K278" si="1321">SUM(E278:I278)</f>
        <v>21633.59</v>
      </c>
      <c r="L278" s="46">
        <f t="shared" ref="L278" si="1322">SUM(E278:J278)</f>
        <v>23436.39</v>
      </c>
      <c r="M278" s="117"/>
      <c r="N278" s="119">
        <f t="shared" ref="N278" si="1323">E278+F278+G278+H278+I278</f>
        <v>21633.59</v>
      </c>
      <c r="O278" s="119">
        <f t="shared" ref="O278" si="1324">E278+F278+G278+I278</f>
        <v>15426.43</v>
      </c>
      <c r="P278" s="119">
        <f t="shared" ref="P278" si="1325">P276</f>
        <v>872.4</v>
      </c>
      <c r="Q278" s="119">
        <f t="shared" ref="Q278" si="1326">L278+O278*0.18</f>
        <v>26213.15</v>
      </c>
      <c r="R278" s="119">
        <f t="shared" ref="R278" si="1327">N278+O278*0.18</f>
        <v>24410.35</v>
      </c>
      <c r="S278" s="47"/>
    </row>
    <row r="279" spans="1:19" ht="9" customHeight="1" x14ac:dyDescent="0.2">
      <c r="A279" s="495"/>
      <c r="B279" s="495"/>
      <c r="C279" s="58" t="s">
        <v>4</v>
      </c>
      <c r="D279" s="59"/>
      <c r="E279" s="61">
        <f>Ausiliari_Coll.Scol.!E825</f>
        <v>28594274</v>
      </c>
      <c r="F279" s="61"/>
      <c r="G279" s="61">
        <f t="shared" si="905"/>
        <v>1072403</v>
      </c>
      <c r="H279" s="61">
        <v>12018738</v>
      </c>
      <c r="I279" s="61">
        <f t="shared" si="1272"/>
        <v>203057</v>
      </c>
      <c r="J279" s="195">
        <f t="shared" ref="J279:L279" si="1328">J278*1936.27</f>
        <v>3490708</v>
      </c>
      <c r="K279" s="62">
        <f t="shared" si="1328"/>
        <v>41888471</v>
      </c>
      <c r="L279" s="61">
        <f t="shared" si="1328"/>
        <v>45379179</v>
      </c>
      <c r="M279" s="118"/>
      <c r="N279" s="123">
        <f t="shared" ref="N279:R279" si="1329">N278*1936.27</f>
        <v>41888471</v>
      </c>
      <c r="O279" s="123">
        <f t="shared" si="1329"/>
        <v>29869734</v>
      </c>
      <c r="P279" s="123">
        <f t="shared" si="1329"/>
        <v>1689202</v>
      </c>
      <c r="Q279" s="123">
        <f t="shared" si="1329"/>
        <v>50755736</v>
      </c>
      <c r="R279" s="123">
        <f t="shared" si="1329"/>
        <v>47265028</v>
      </c>
      <c r="S279" s="47"/>
    </row>
    <row r="280" spans="1:19" s="152" customFormat="1" ht="12.75" customHeight="1" x14ac:dyDescent="0.2">
      <c r="A280" s="150"/>
      <c r="B280" s="150"/>
      <c r="C280" s="151"/>
      <c r="E280" s="153"/>
      <c r="F280" s="153"/>
      <c r="G280" s="153"/>
      <c r="H280" s="153"/>
      <c r="I280" s="153"/>
      <c r="J280" s="153"/>
      <c r="K280" s="153"/>
      <c r="L280" s="154"/>
      <c r="M280" s="154"/>
      <c r="N280" s="153"/>
      <c r="O280" s="153"/>
      <c r="P280" s="153"/>
      <c r="Q280" s="153"/>
      <c r="R280" s="153"/>
    </row>
    <row r="281" spans="1:19" s="152" customFormat="1" ht="9" customHeight="1" x14ac:dyDescent="0.2">
      <c r="A281" s="150"/>
      <c r="B281" s="150"/>
      <c r="E281" s="155"/>
      <c r="F281" s="155"/>
      <c r="G281" s="155"/>
      <c r="H281" s="155"/>
      <c r="I281" s="155"/>
      <c r="J281" s="155"/>
      <c r="K281" s="155"/>
      <c r="L281" s="155"/>
      <c r="M281" s="155"/>
      <c r="N281" s="155"/>
      <c r="O281" s="155"/>
      <c r="P281" s="155"/>
      <c r="Q281" s="155"/>
      <c r="R281" s="155"/>
    </row>
    <row r="282" spans="1:19" s="152" customFormat="1" ht="12.75" customHeight="1" x14ac:dyDescent="0.2">
      <c r="A282" s="150"/>
      <c r="B282" s="150"/>
      <c r="C282" s="151"/>
      <c r="E282" s="153"/>
      <c r="F282" s="153"/>
      <c r="G282" s="153"/>
      <c r="H282" s="153"/>
      <c r="I282" s="153"/>
      <c r="J282" s="153"/>
      <c r="K282" s="153"/>
      <c r="L282" s="154"/>
      <c r="M282" s="154"/>
      <c r="N282" s="153"/>
      <c r="O282" s="153"/>
      <c r="P282" s="153"/>
      <c r="Q282" s="153"/>
      <c r="R282" s="153"/>
    </row>
    <row r="283" spans="1:19" x14ac:dyDescent="0.2">
      <c r="N283" s="122"/>
      <c r="O283" s="122"/>
      <c r="P283" s="122"/>
      <c r="Q283" s="122"/>
      <c r="R283" s="122"/>
    </row>
    <row r="284" spans="1:19" ht="27.75" customHeight="1" x14ac:dyDescent="0.2">
      <c r="B284" s="538" t="s">
        <v>117</v>
      </c>
      <c r="C284" s="539"/>
      <c r="D284" s="539"/>
      <c r="E284" s="539"/>
      <c r="F284" s="539"/>
      <c r="G284" s="539"/>
      <c r="H284" s="539"/>
      <c r="I284" s="539"/>
      <c r="J284" s="539"/>
      <c r="K284" s="539"/>
      <c r="L284" s="540"/>
      <c r="M284" s="112"/>
      <c r="N284" s="121"/>
      <c r="O284" s="121"/>
      <c r="P284" s="121"/>
      <c r="Q284" s="121"/>
      <c r="R284" s="121"/>
    </row>
    <row r="285" spans="1:19" ht="19.5" customHeight="1" x14ac:dyDescent="0.2">
      <c r="B285" s="82" t="s">
        <v>16</v>
      </c>
      <c r="C285" s="83"/>
      <c r="D285" s="84"/>
      <c r="E285" s="127">
        <v>36708</v>
      </c>
      <c r="F285" s="127">
        <v>36892</v>
      </c>
      <c r="G285" s="127">
        <v>37257</v>
      </c>
      <c r="H285" s="127">
        <v>37622</v>
      </c>
      <c r="I285" s="127">
        <v>38718</v>
      </c>
      <c r="J285" s="127">
        <v>43160</v>
      </c>
      <c r="K285" s="128">
        <v>44562</v>
      </c>
      <c r="L285" s="128"/>
      <c r="N285" s="122"/>
      <c r="O285" s="122"/>
      <c r="P285" s="122"/>
      <c r="Q285" s="122"/>
      <c r="R285" s="122"/>
      <c r="S285" s="47"/>
    </row>
    <row r="286" spans="1:19" x14ac:dyDescent="0.2">
      <c r="B286" s="537"/>
      <c r="C286" s="504"/>
      <c r="D286" s="505"/>
      <c r="E286" s="44">
        <v>579</v>
      </c>
      <c r="F286" s="44">
        <v>471</v>
      </c>
      <c r="G286" s="44">
        <v>495</v>
      </c>
      <c r="H286" s="44">
        <v>579</v>
      </c>
      <c r="I286" s="44">
        <v>702</v>
      </c>
      <c r="J286" s="44">
        <f>8.4*12+I286</f>
        <v>802.8</v>
      </c>
      <c r="K286" s="44">
        <f>J286+5.8*12</f>
        <v>872.4</v>
      </c>
      <c r="L286" s="44"/>
      <c r="N286" s="121"/>
      <c r="O286" s="121"/>
      <c r="P286" s="121"/>
      <c r="Q286" s="121"/>
      <c r="R286" s="121"/>
      <c r="S286" s="47"/>
    </row>
    <row r="287" spans="1:19" x14ac:dyDescent="0.2">
      <c r="B287" s="506"/>
      <c r="C287" s="507"/>
      <c r="D287" s="508"/>
      <c r="E287" s="90">
        <v>1121100</v>
      </c>
      <c r="F287" s="90">
        <v>911983</v>
      </c>
      <c r="G287" s="90">
        <v>911983</v>
      </c>
      <c r="H287" s="90">
        <v>958454</v>
      </c>
      <c r="I287" s="90">
        <v>1121100</v>
      </c>
      <c r="J287" s="90">
        <f>J286*1936.27</f>
        <v>1554438</v>
      </c>
      <c r="K287" s="90">
        <f t="shared" ref="K287:L287" si="1330">K286*1936.27</f>
        <v>1689202</v>
      </c>
      <c r="L287" s="90">
        <f t="shared" si="1330"/>
        <v>0</v>
      </c>
      <c r="N287" s="122"/>
      <c r="O287" s="122"/>
      <c r="P287" s="122"/>
      <c r="Q287" s="122"/>
      <c r="R287" s="122"/>
      <c r="S287" s="47"/>
    </row>
    <row r="288" spans="1:19" x14ac:dyDescent="0.2">
      <c r="B288" s="47" t="s">
        <v>24</v>
      </c>
      <c r="N288" s="121"/>
      <c r="O288" s="121"/>
      <c r="P288" s="121"/>
      <c r="Q288" s="121"/>
      <c r="R288" s="121"/>
    </row>
  </sheetData>
  <sheetProtection sheet="1" objects="1" scenarios="1" formatCells="0" formatColumns="0" formatRows="0"/>
  <mergeCells count="99">
    <mergeCell ref="R3:R4"/>
    <mergeCell ref="C5:D5"/>
    <mergeCell ref="A1:B1"/>
    <mergeCell ref="N1:P2"/>
    <mergeCell ref="A3:B3"/>
    <mergeCell ref="C3:D4"/>
    <mergeCell ref="E3:J3"/>
    <mergeCell ref="K3:K4"/>
    <mergeCell ref="L3:L4"/>
    <mergeCell ref="N3:N4"/>
    <mergeCell ref="O3:O4"/>
    <mergeCell ref="C1:L2"/>
    <mergeCell ref="A6:A7"/>
    <mergeCell ref="B6:B7"/>
    <mergeCell ref="A8:A19"/>
    <mergeCell ref="B8:B19"/>
    <mergeCell ref="Q3:Q4"/>
    <mergeCell ref="A20:A21"/>
    <mergeCell ref="B20:B21"/>
    <mergeCell ref="A22:A33"/>
    <mergeCell ref="B22:B33"/>
    <mergeCell ref="A34:A35"/>
    <mergeCell ref="B34:B35"/>
    <mergeCell ref="A36:A47"/>
    <mergeCell ref="B36:B47"/>
    <mergeCell ref="A76:A77"/>
    <mergeCell ref="B76:B77"/>
    <mergeCell ref="A78:A89"/>
    <mergeCell ref="B78:B89"/>
    <mergeCell ref="A48:A49"/>
    <mergeCell ref="B48:B49"/>
    <mergeCell ref="A50:A61"/>
    <mergeCell ref="B50:B61"/>
    <mergeCell ref="A62:A63"/>
    <mergeCell ref="B62:B63"/>
    <mergeCell ref="A64:A75"/>
    <mergeCell ref="B64:B75"/>
    <mergeCell ref="A90:A91"/>
    <mergeCell ref="B90:B91"/>
    <mergeCell ref="A92:A103"/>
    <mergeCell ref="B92:B103"/>
    <mergeCell ref="A104:A105"/>
    <mergeCell ref="B104:B105"/>
    <mergeCell ref="A106:A117"/>
    <mergeCell ref="B106:B117"/>
    <mergeCell ref="A118:A119"/>
    <mergeCell ref="B118:B119"/>
    <mergeCell ref="A120:A131"/>
    <mergeCell ref="B120:B131"/>
    <mergeCell ref="A132:A133"/>
    <mergeCell ref="B132:B133"/>
    <mergeCell ref="A134:A145"/>
    <mergeCell ref="B134:B145"/>
    <mergeCell ref="A146:A147"/>
    <mergeCell ref="B146:B147"/>
    <mergeCell ref="A148:A159"/>
    <mergeCell ref="B148:B159"/>
    <mergeCell ref="A160:A161"/>
    <mergeCell ref="B160:B161"/>
    <mergeCell ref="A162:A171"/>
    <mergeCell ref="B162:B171"/>
    <mergeCell ref="A172:A173"/>
    <mergeCell ref="B172:B173"/>
    <mergeCell ref="A174:A183"/>
    <mergeCell ref="B174:B183"/>
    <mergeCell ref="A184:A185"/>
    <mergeCell ref="B184:B185"/>
    <mergeCell ref="A270:A279"/>
    <mergeCell ref="A186:A195"/>
    <mergeCell ref="B186:B195"/>
    <mergeCell ref="A196:A197"/>
    <mergeCell ref="B196:B197"/>
    <mergeCell ref="A198:A207"/>
    <mergeCell ref="B198:B207"/>
    <mergeCell ref="B270:B279"/>
    <mergeCell ref="A220:A221"/>
    <mergeCell ref="B220:B221"/>
    <mergeCell ref="A222:A231"/>
    <mergeCell ref="B222:B231"/>
    <mergeCell ref="A208:A209"/>
    <mergeCell ref="B208:B209"/>
    <mergeCell ref="A210:A219"/>
    <mergeCell ref="B210:B219"/>
    <mergeCell ref="B284:L284"/>
    <mergeCell ref="B286:D287"/>
    <mergeCell ref="A232:A233"/>
    <mergeCell ref="B232:B233"/>
    <mergeCell ref="A234:A243"/>
    <mergeCell ref="B234:B243"/>
    <mergeCell ref="A268:A269"/>
    <mergeCell ref="B268:B269"/>
    <mergeCell ref="A244:A245"/>
    <mergeCell ref="B244:B245"/>
    <mergeCell ref="A246:A255"/>
    <mergeCell ref="B246:B255"/>
    <mergeCell ref="A256:A257"/>
    <mergeCell ref="B256:B257"/>
    <mergeCell ref="A258:A267"/>
    <mergeCell ref="B258:B267"/>
  </mergeCells>
  <conditionalFormatting sqref="L7:P7 N6:P6 E6:K7 E8:I19 E20:F47 H118:I145 E76:F145">
    <cfRule type="cellIs" dxfId="5336" priority="452" stopIfTrue="1" operator="equal">
      <formula>0</formula>
    </cfRule>
  </conditionalFormatting>
  <conditionalFormatting sqref="L6:P6">
    <cfRule type="cellIs" dxfId="5335" priority="453" stopIfTrue="1" operator="equal">
      <formula>0</formula>
    </cfRule>
  </conditionalFormatting>
  <conditionalFormatting sqref="E160:F171 N283:Q288 H160:I171">
    <cfRule type="cellIs" dxfId="5334" priority="448" stopIfTrue="1" operator="equal">
      <formula>0</formula>
    </cfRule>
  </conditionalFormatting>
  <conditionalFormatting sqref="N283:Q283 N285:Q285 N287:Q287">
    <cfRule type="cellIs" dxfId="5333" priority="449" stopIfTrue="1" operator="equal">
      <formula>0</formula>
    </cfRule>
  </conditionalFormatting>
  <conditionalFormatting sqref="E146:F159 H146:I159">
    <cfRule type="cellIs" dxfId="5332" priority="446" stopIfTrue="1" operator="equal">
      <formula>0</formula>
    </cfRule>
  </conditionalFormatting>
  <conditionalFormatting sqref="E280:Q282">
    <cfRule type="cellIs" dxfId="5331" priority="443" stopIfTrue="1" operator="equal">
      <formula>0</formula>
    </cfRule>
  </conditionalFormatting>
  <conditionalFormatting sqref="N280:Q280 N282:Q282">
    <cfRule type="cellIs" dxfId="5330" priority="444" stopIfTrue="1" operator="equal">
      <formula>0</formula>
    </cfRule>
  </conditionalFormatting>
  <conditionalFormatting sqref="E172:F183 H172:H183">
    <cfRule type="cellIs" dxfId="5329" priority="442" stopIfTrue="1" operator="equal">
      <formula>0</formula>
    </cfRule>
  </conditionalFormatting>
  <conditionalFormatting sqref="E184:F195 H184:H195">
    <cfRule type="cellIs" dxfId="5328" priority="440" stopIfTrue="1" operator="equal">
      <formula>0</formula>
    </cfRule>
  </conditionalFormatting>
  <conditionalFormatting sqref="F196:F207 H196:I207">
    <cfRule type="cellIs" dxfId="5327" priority="438" stopIfTrue="1" operator="equal">
      <formula>0</formula>
    </cfRule>
  </conditionalFormatting>
  <conditionalFormatting sqref="I172:I195">
    <cfRule type="cellIs" dxfId="5326" priority="436" stopIfTrue="1" operator="equal">
      <formula>0</formula>
    </cfRule>
  </conditionalFormatting>
  <conditionalFormatting sqref="E196:E207">
    <cfRule type="cellIs" dxfId="5325" priority="435" stopIfTrue="1" operator="equal">
      <formula>0</formula>
    </cfRule>
  </conditionalFormatting>
  <conditionalFormatting sqref="R283 R285 R287">
    <cfRule type="cellIs" dxfId="5324" priority="428" stopIfTrue="1" operator="equal">
      <formula>0</formula>
    </cfRule>
  </conditionalFormatting>
  <conditionalFormatting sqref="R283:R288">
    <cfRule type="cellIs" dxfId="5323" priority="427" stopIfTrue="1" operator="equal">
      <formula>0</formula>
    </cfRule>
  </conditionalFormatting>
  <conditionalFormatting sqref="R280:R282">
    <cfRule type="cellIs" dxfId="5322" priority="422" stopIfTrue="1" operator="equal">
      <formula>0</formula>
    </cfRule>
  </conditionalFormatting>
  <conditionalFormatting sqref="R280 R282">
    <cfRule type="cellIs" dxfId="5321" priority="423" stopIfTrue="1" operator="equal">
      <formula>0</formula>
    </cfRule>
  </conditionalFormatting>
  <conditionalFormatting sqref="F232:F243">
    <cfRule type="cellIs" dxfId="5320" priority="415" stopIfTrue="1" operator="equal">
      <formula>0</formula>
    </cfRule>
  </conditionalFormatting>
  <conditionalFormatting sqref="H232:H243">
    <cfRule type="cellIs" dxfId="5319" priority="410" stopIfTrue="1" operator="equal">
      <formula>0</formula>
    </cfRule>
  </conditionalFormatting>
  <conditionalFormatting sqref="H268:H279">
    <cfRule type="cellIs" dxfId="5318" priority="389" stopIfTrue="1" operator="equal">
      <formula>0</formula>
    </cfRule>
  </conditionalFormatting>
  <conditionalFormatting sqref="L9:P9 L11:P11 L13:P13 L15:P15 L17:P17 L19:P19 N8:P8 N10:P10 N12:P12 N14:P14 N16:P16 N18:P18 J8:K19">
    <cfRule type="cellIs" dxfId="5317" priority="343" stopIfTrue="1" operator="equal">
      <formula>0</formula>
    </cfRule>
  </conditionalFormatting>
  <conditionalFormatting sqref="L8:P8 L10:P10 L12:P12 L14:P14 L16:P16 L18:P18">
    <cfRule type="cellIs" dxfId="5316" priority="344" stopIfTrue="1" operator="equal">
      <formula>0</formula>
    </cfRule>
  </conditionalFormatting>
  <conditionalFormatting sqref="L21:P21 N20:P20 G20:K21 G22:I33">
    <cfRule type="cellIs" dxfId="5315" priority="338" stopIfTrue="1" operator="equal">
      <formula>0</formula>
    </cfRule>
  </conditionalFormatting>
  <conditionalFormatting sqref="L20:P20">
    <cfRule type="cellIs" dxfId="5314" priority="339" stopIfTrue="1" operator="equal">
      <formula>0</formula>
    </cfRule>
  </conditionalFormatting>
  <conditionalFormatting sqref="L23:P23 L25:P25 L27:P27 L29:P29 L31:P31 L33:P33 N22:P22 N24:P24 N26:P26 N28:P28 N30:P30 N32:P32 J22:K33">
    <cfRule type="cellIs" dxfId="5313" priority="333" stopIfTrue="1" operator="equal">
      <formula>0</formula>
    </cfRule>
  </conditionalFormatting>
  <conditionalFormatting sqref="L22:P22 L24:P24 L26:P26 L28:P28 L30:P30 L32:P32">
    <cfRule type="cellIs" dxfId="5312" priority="334" stopIfTrue="1" operator="equal">
      <formula>0</formula>
    </cfRule>
  </conditionalFormatting>
  <conditionalFormatting sqref="G34:I47">
    <cfRule type="cellIs" dxfId="5311" priority="329" stopIfTrue="1" operator="equal">
      <formula>0</formula>
    </cfRule>
  </conditionalFormatting>
  <conditionalFormatting sqref="L35:P35 L37:P37 L39:P39 L41:P41 L43:P43 L45:P45 L47:P47 N34:P34 N36:P36 N38:P38 N40:P40 N42:P42 N44:P44 N46:P46 J34:K47">
    <cfRule type="cellIs" dxfId="5310" priority="327" stopIfTrue="1" operator="equal">
      <formula>0</formula>
    </cfRule>
  </conditionalFormatting>
  <conditionalFormatting sqref="L34:P34 L36:P36 L38:P38 L40:P40 L42:P42 L44:P44 L46:P46">
    <cfRule type="cellIs" dxfId="5309" priority="328" stopIfTrue="1" operator="equal">
      <formula>0</formula>
    </cfRule>
  </conditionalFormatting>
  <conditionalFormatting sqref="G76:I89">
    <cfRule type="cellIs" dxfId="5308" priority="323" stopIfTrue="1" operator="equal">
      <formula>0</formula>
    </cfRule>
  </conditionalFormatting>
  <conditionalFormatting sqref="L77:P77 L79:P79 L81:P81 L83:P83 L85:P85 L87:P87 L89:P89 N76:P76 N78:P78 N80:P80 N82:P82 N84:P84 N86:P86 N88:P88 J76:K89">
    <cfRule type="cellIs" dxfId="5307" priority="321" stopIfTrue="1" operator="equal">
      <formula>0</formula>
    </cfRule>
  </conditionalFormatting>
  <conditionalFormatting sqref="L76:P76 L78:P78 L80:P80 L82:P82 L84:P84 L86:P86 L88:P88">
    <cfRule type="cellIs" dxfId="5306" priority="322" stopIfTrue="1" operator="equal">
      <formula>0</formula>
    </cfRule>
  </conditionalFormatting>
  <conditionalFormatting sqref="G90:I91">
    <cfRule type="cellIs" dxfId="5305" priority="317" stopIfTrue="1" operator="equal">
      <formula>0</formula>
    </cfRule>
  </conditionalFormatting>
  <conditionalFormatting sqref="L91:P91 N90:P90 J90:K91">
    <cfRule type="cellIs" dxfId="5304" priority="315" stopIfTrue="1" operator="equal">
      <formula>0</formula>
    </cfRule>
  </conditionalFormatting>
  <conditionalFormatting sqref="L90:P90">
    <cfRule type="cellIs" dxfId="5303" priority="316" stopIfTrue="1" operator="equal">
      <formula>0</formula>
    </cfRule>
  </conditionalFormatting>
  <conditionalFormatting sqref="G92:I117">
    <cfRule type="cellIs" dxfId="5302" priority="311" stopIfTrue="1" operator="equal">
      <formula>0</formula>
    </cfRule>
  </conditionalFormatting>
  <conditionalFormatting sqref="L93:P93 L95:P95 L97:P97 L99:P99 L101:P101 L103:P103 L105:P105 L107:P107 L109:P109 L111:P111 L113:P113 L115:P115 L117:P117 N92:P92 N94:P94 N96:P96 N98:P98 N100:P100 N102:P102 N104:P104 N106:P106 N108:P108 N110:P110 N112:P112 N114:P114 N116:P116 J92:K117">
    <cfRule type="cellIs" dxfId="5301" priority="309" stopIfTrue="1" operator="equal">
      <formula>0</formula>
    </cfRule>
  </conditionalFormatting>
  <conditionalFormatting sqref="L92:P92 L94:P94 L96:P96 L98:P98 L100:P100 L102:P102 L104:P104 L106:P106 L108:P108 L110:P110 L112:P112 L114:P114 L116:P116">
    <cfRule type="cellIs" dxfId="5300" priority="310" stopIfTrue="1" operator="equal">
      <formula>0</formula>
    </cfRule>
  </conditionalFormatting>
  <conditionalFormatting sqref="L118:P118 L120:P120 L122:P122 L124:P124 L126:P126 L128:P128 L130:P130 L132:P132 L134:P134 L136:P136 L138:P138 L140:P140 L142:P142 L144:P144 L146:P146 L148:P148 L150:P150 L152:P152 L154:P154 L156:P156 L158:P158 L160:P160 L162:P162 L164:P164 L166:P166 L168:P168 L170:P170 L172:P172 L174:P174 L176:P176 L178:P178 L180:P180 L182:P182 L184:O184 L186:O186 L188:O188 L190:O190 L192:O192 L194:O194 L196:O196 L198:O198 L200:O200 L202:O202 L204:O204 L206:O206">
    <cfRule type="cellIs" dxfId="5299" priority="303" stopIfTrue="1" operator="equal">
      <formula>0</formula>
    </cfRule>
  </conditionalFormatting>
  <conditionalFormatting sqref="G118:G119">
    <cfRule type="cellIs" dxfId="5298" priority="305" stopIfTrue="1" operator="equal">
      <formula>0</formula>
    </cfRule>
  </conditionalFormatting>
  <conditionalFormatting sqref="G120:G207 G268:G279 G232:G243">
    <cfRule type="cellIs" dxfId="5297" priority="304" stopIfTrue="1" operator="equal">
      <formula>0</formula>
    </cfRule>
  </conditionalFormatting>
  <conditionalFormatting sqref="L119:P119 L121:P121 L123:P123 L125:P125 L127:P127 L129:P129 L131:P131 L133:P133 L135:P135 L137:P137 L139:P139 L141:P141 L143:P143 L145:P145 L147:P147 L149:P149 L151:P151 L153:P153 L155:P155 L157:P157 L159:P159 L161:P161 L163:P163 L165:P165 L167:P167 L169:P169 L171:P171 L173:P173 L175:P175 L177:P177 L179:P179 L181:P181 L183:P183 L185:O185 L187:O187 L189:O189 L191:O191 L193:O193 L195:O195 L197:O197 L199:O199 L201:O201 L203:O203 L205:O205 L207:O207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O184 N186:O186 N188:O188 N190:O190 N192:O192 N194:O194 N196:O196 N198:O198 N200:O200 N202:O202 N204:O204 N206:O206 J118:K207">
    <cfRule type="cellIs" dxfId="5296" priority="302" stopIfTrue="1" operator="equal">
      <formula>0</formula>
    </cfRule>
  </conditionalFormatting>
  <conditionalFormatting sqref="Q6">
    <cfRule type="cellIs" dxfId="5295" priority="296" stopIfTrue="1" operator="equal">
      <formula>0</formula>
    </cfRule>
  </conditionalFormatting>
  <conditionalFormatting sqref="R6">
    <cfRule type="cellIs" dxfId="5294" priority="295" stopIfTrue="1" operator="equal">
      <formula>0</formula>
    </cfRule>
  </conditionalFormatting>
  <conditionalFormatting sqref="R6">
    <cfRule type="cellIs" dxfId="5293" priority="294" stopIfTrue="1" operator="equal">
      <formula>0</formula>
    </cfRule>
  </conditionalFormatting>
  <conditionalFormatting sqref="Q6:R7">
    <cfRule type="cellIs" dxfId="5292" priority="297" stopIfTrue="1" operator="equal">
      <formula>0</formula>
    </cfRule>
  </conditionalFormatting>
  <conditionalFormatting sqref="Q6">
    <cfRule type="cellIs" dxfId="5291" priority="298" stopIfTrue="1" operator="equal">
      <formula>0</formula>
    </cfRule>
  </conditionalFormatting>
  <conditionalFormatting sqref="Q8:R47 Q76:R207">
    <cfRule type="cellIs" dxfId="5290" priority="292" stopIfTrue="1" operator="equal">
      <formula>0</formula>
    </cfRule>
  </conditionalFormatting>
  <conditionalFormatting sqref="Q8 Q10 Q12 Q14 Q16 Q18 Q20 Q22 Q24 Q26 Q28 Q30 Q32 Q34 Q36 Q38 Q40 Q42 Q44 Q46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cfRule type="cellIs" dxfId="5289" priority="293" stopIfTrue="1" operator="equal">
      <formula>0</formula>
    </cfRule>
  </conditionalFormatting>
  <conditionalFormatting sqref="Q8 Q10 Q12 Q14 Q16 Q18 Q20 Q22 Q24 Q26 Q28 Q30 Q32 Q34 Q36 Q38 Q40 Q42 Q44 Q46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cfRule type="cellIs" dxfId="5288" priority="291" stopIfTrue="1" operator="equal">
      <formula>0</formula>
    </cfRule>
  </conditionalFormatting>
  <conditionalFormatting sqref="R8 R10 R12 R14 R16 R18 R20 R22 R24 R26 R28 R30 R32 R34 R36 R38 R40 R42 R44 R46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cfRule type="cellIs" dxfId="5287" priority="290" stopIfTrue="1" operator="equal">
      <formula>0</formula>
    </cfRule>
  </conditionalFormatting>
  <conditionalFormatting sqref="R8 R10 R12 R14 R16 R18 R20 R22 R24 R26 R28 R30 R32 R34 R36 R38 R40 R42 R44 R46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cfRule type="cellIs" dxfId="5286" priority="289" stopIfTrue="1" operator="equal">
      <formula>0</formula>
    </cfRule>
  </conditionalFormatting>
  <conditionalFormatting sqref="P184:P207">
    <cfRule type="cellIs" dxfId="5285" priority="288" stopIfTrue="1" operator="equal">
      <formula>0</formula>
    </cfRule>
  </conditionalFormatting>
  <conditionalFormatting sqref="P184 P186 P188 P190 P192 P194 P196 P198 P200 P202 P204 P206">
    <cfRule type="cellIs" dxfId="5284" priority="287" stopIfTrue="1" operator="equal">
      <formula>0</formula>
    </cfRule>
  </conditionalFormatting>
  <conditionalFormatting sqref="E48:F61">
    <cfRule type="cellIs" dxfId="5283" priority="286" stopIfTrue="1" operator="equal">
      <formula>0</formula>
    </cfRule>
  </conditionalFormatting>
  <conditionalFormatting sqref="G48:I61">
    <cfRule type="cellIs" dxfId="5282" priority="285" stopIfTrue="1" operator="equal">
      <formula>0</formula>
    </cfRule>
  </conditionalFormatting>
  <conditionalFormatting sqref="L49:P49 L51:P51 L53:P53 L55:P55 L57:P57 L59:P59 L61:P61 N48:P48 N50:P50 N52:P52 N54:P54 N56:P56 N58:P58 N60:P60 J48:K61">
    <cfRule type="cellIs" dxfId="5281" priority="283" stopIfTrue="1" operator="equal">
      <formula>0</formula>
    </cfRule>
  </conditionalFormatting>
  <conditionalFormatting sqref="L48:P48 L50:P50 L52:P52 L54:P54 L56:P56 L58:P58 L60:P60">
    <cfRule type="cellIs" dxfId="5280" priority="284" stopIfTrue="1" operator="equal">
      <formula>0</formula>
    </cfRule>
  </conditionalFormatting>
  <conditionalFormatting sqref="Q48:R61">
    <cfRule type="cellIs" dxfId="5279" priority="281" stopIfTrue="1" operator="equal">
      <formula>0</formula>
    </cfRule>
  </conditionalFormatting>
  <conditionalFormatting sqref="Q48 Q50 Q52 Q54 Q56 Q58 Q60">
    <cfRule type="cellIs" dxfId="5278" priority="282" stopIfTrue="1" operator="equal">
      <formula>0</formula>
    </cfRule>
  </conditionalFormatting>
  <conditionalFormatting sqref="Q48 Q50 Q52 Q54 Q56 Q58 Q60">
    <cfRule type="cellIs" dxfId="5277" priority="280" stopIfTrue="1" operator="equal">
      <formula>0</formula>
    </cfRule>
  </conditionalFormatting>
  <conditionalFormatting sqref="R48 R50 R52 R54 R56 R58 R60">
    <cfRule type="cellIs" dxfId="5276" priority="279" stopIfTrue="1" operator="equal">
      <formula>0</formula>
    </cfRule>
  </conditionalFormatting>
  <conditionalFormatting sqref="R48 R50 R52 R54 R56 R58 R60">
    <cfRule type="cellIs" dxfId="5275" priority="278" stopIfTrue="1" operator="equal">
      <formula>0</formula>
    </cfRule>
  </conditionalFormatting>
  <conditionalFormatting sqref="E62:F75">
    <cfRule type="cellIs" dxfId="5274" priority="277" stopIfTrue="1" operator="equal">
      <formula>0</formula>
    </cfRule>
  </conditionalFormatting>
  <conditionalFormatting sqref="G62:I75">
    <cfRule type="cellIs" dxfId="5273" priority="276" stopIfTrue="1" operator="equal">
      <formula>0</formula>
    </cfRule>
  </conditionalFormatting>
  <conditionalFormatting sqref="L63:P63 L65:P65 L67:P67 L69:P69 L71:P71 L73:P73 L75:P75 N62:P62 N64:P64 N66:P66 N68:P68 N70:P70 N72:P72 N74:P74 J62:K75">
    <cfRule type="cellIs" dxfId="5272" priority="274" stopIfTrue="1" operator="equal">
      <formula>0</formula>
    </cfRule>
  </conditionalFormatting>
  <conditionalFormatting sqref="L62:P62 L64:P64 L66:P66 L68:P68 L70:P70 L72:P72 L74:P74">
    <cfRule type="cellIs" dxfId="5271" priority="275" stopIfTrue="1" operator="equal">
      <formula>0</formula>
    </cfRule>
  </conditionalFormatting>
  <conditionalFormatting sqref="Q62:R75">
    <cfRule type="cellIs" dxfId="5270" priority="272" stopIfTrue="1" operator="equal">
      <formula>0</formula>
    </cfRule>
  </conditionalFormatting>
  <conditionalFormatting sqref="Q62 Q64 Q66 Q68 Q70 Q72 Q74">
    <cfRule type="cellIs" dxfId="5269" priority="273" stopIfTrue="1" operator="equal">
      <formula>0</formula>
    </cfRule>
  </conditionalFormatting>
  <conditionalFormatting sqref="Q62 Q64 Q66 Q68 Q70 Q72 Q74">
    <cfRule type="cellIs" dxfId="5268" priority="271" stopIfTrue="1" operator="equal">
      <formula>0</formula>
    </cfRule>
  </conditionalFormatting>
  <conditionalFormatting sqref="R62 R64 R66 R68 R70 R72 R74">
    <cfRule type="cellIs" dxfId="5267" priority="270" stopIfTrue="1" operator="equal">
      <formula>0</formula>
    </cfRule>
  </conditionalFormatting>
  <conditionalFormatting sqref="R62 R64 R66 R68 R70 R72 R74">
    <cfRule type="cellIs" dxfId="5266" priority="269" stopIfTrue="1" operator="equal">
      <formula>0</formula>
    </cfRule>
  </conditionalFormatting>
  <conditionalFormatting sqref="F244:F255">
    <cfRule type="cellIs" dxfId="5265" priority="268" stopIfTrue="1" operator="equal">
      <formula>0</formula>
    </cfRule>
  </conditionalFormatting>
  <conditionalFormatting sqref="H244:H255">
    <cfRule type="cellIs" dxfId="5264" priority="266" stopIfTrue="1" operator="equal">
      <formula>0</formula>
    </cfRule>
  </conditionalFormatting>
  <conditionalFormatting sqref="G244:G255">
    <cfRule type="cellIs" dxfId="5263" priority="258" stopIfTrue="1" operator="equal">
      <formula>0</formula>
    </cfRule>
  </conditionalFormatting>
  <conditionalFormatting sqref="H256:H267">
    <cfRule type="cellIs" dxfId="5262" priority="246" stopIfTrue="1" operator="equal">
      <formula>0</formula>
    </cfRule>
  </conditionalFormatting>
  <conditionalFormatting sqref="G256:G267">
    <cfRule type="cellIs" dxfId="5261" priority="238" stopIfTrue="1" operator="equal">
      <formula>0</formula>
    </cfRule>
  </conditionalFormatting>
  <conditionalFormatting sqref="F256:F279">
    <cfRule type="cellIs" dxfId="5260" priority="226" stopIfTrue="1" operator="equal">
      <formula>0</formula>
    </cfRule>
  </conditionalFormatting>
  <conditionalFormatting sqref="F220:F231">
    <cfRule type="cellIs" dxfId="5259" priority="225" stopIfTrue="1" operator="equal">
      <formula>0</formula>
    </cfRule>
  </conditionalFormatting>
  <conditionalFormatting sqref="H220:H231">
    <cfRule type="cellIs" dxfId="5258" priority="223" stopIfTrue="1" operator="equal">
      <formula>0</formula>
    </cfRule>
  </conditionalFormatting>
  <conditionalFormatting sqref="G220:G231">
    <cfRule type="cellIs" dxfId="5257" priority="215" stopIfTrue="1" operator="equal">
      <formula>0</formula>
    </cfRule>
  </conditionalFormatting>
  <conditionalFormatting sqref="F208:F219">
    <cfRule type="cellIs" dxfId="5256" priority="205" stopIfTrue="1" operator="equal">
      <formula>0</formula>
    </cfRule>
  </conditionalFormatting>
  <conditionalFormatting sqref="H208:H219">
    <cfRule type="cellIs" dxfId="5255" priority="203" stopIfTrue="1" operator="equal">
      <formula>0</formula>
    </cfRule>
  </conditionalFormatting>
  <conditionalFormatting sqref="G208:G219">
    <cfRule type="cellIs" dxfId="5254" priority="195" stopIfTrue="1" operator="equal">
      <formula>0</formula>
    </cfRule>
  </conditionalFormatting>
  <conditionalFormatting sqref="E208">
    <cfRule type="cellIs" dxfId="5253" priority="185" stopIfTrue="1" operator="equal">
      <formula>0</formula>
    </cfRule>
  </conditionalFormatting>
  <conditionalFormatting sqref="E220">
    <cfRule type="cellIs" dxfId="5252" priority="184" stopIfTrue="1" operator="equal">
      <formula>0</formula>
    </cfRule>
  </conditionalFormatting>
  <conditionalFormatting sqref="E232">
    <cfRule type="cellIs" dxfId="5251" priority="183" stopIfTrue="1" operator="equal">
      <formula>0</formula>
    </cfRule>
  </conditionalFormatting>
  <conditionalFormatting sqref="E209">
    <cfRule type="cellIs" dxfId="5250" priority="182" stopIfTrue="1" operator="equal">
      <formula>0</formula>
    </cfRule>
  </conditionalFormatting>
  <conditionalFormatting sqref="E210 E212 E214 E216 E218">
    <cfRule type="cellIs" dxfId="5249" priority="181" stopIfTrue="1" operator="equal">
      <formula>0</formula>
    </cfRule>
  </conditionalFormatting>
  <conditionalFormatting sqref="E211 E213 E215 E217 E219">
    <cfRule type="cellIs" dxfId="5248" priority="180" stopIfTrue="1" operator="equal">
      <formula>0</formula>
    </cfRule>
  </conditionalFormatting>
  <conditionalFormatting sqref="E221">
    <cfRule type="cellIs" dxfId="5247" priority="179" stopIfTrue="1" operator="equal">
      <formula>0</formula>
    </cfRule>
  </conditionalFormatting>
  <conditionalFormatting sqref="E222 E224 E226 E228 E230">
    <cfRule type="cellIs" dxfId="5246" priority="178" stopIfTrue="1" operator="equal">
      <formula>0</formula>
    </cfRule>
  </conditionalFormatting>
  <conditionalFormatting sqref="E223 E225 E227 E229 E231">
    <cfRule type="cellIs" dxfId="5245" priority="177" stopIfTrue="1" operator="equal">
      <formula>0</formula>
    </cfRule>
  </conditionalFormatting>
  <conditionalFormatting sqref="E233">
    <cfRule type="cellIs" dxfId="5244" priority="176" stopIfTrue="1" operator="equal">
      <formula>0</formula>
    </cfRule>
  </conditionalFormatting>
  <conditionalFormatting sqref="E234 E236 E238 E240 E242">
    <cfRule type="cellIs" dxfId="5243" priority="175" stopIfTrue="1" operator="equal">
      <formula>0</formula>
    </cfRule>
  </conditionalFormatting>
  <conditionalFormatting sqref="E235 E237 E239 E241 E243">
    <cfRule type="cellIs" dxfId="5242" priority="174" stopIfTrue="1" operator="equal">
      <formula>0</formula>
    </cfRule>
  </conditionalFormatting>
  <conditionalFormatting sqref="E268:E279">
    <cfRule type="cellIs" dxfId="5241" priority="173" stopIfTrue="1" operator="equal">
      <formula>0</formula>
    </cfRule>
  </conditionalFormatting>
  <conditionalFormatting sqref="E244">
    <cfRule type="cellIs" dxfId="5240" priority="172" stopIfTrue="1" operator="equal">
      <formula>0</formula>
    </cfRule>
  </conditionalFormatting>
  <conditionalFormatting sqref="E245">
    <cfRule type="cellIs" dxfId="5239" priority="171" stopIfTrue="1" operator="equal">
      <formula>0</formula>
    </cfRule>
  </conditionalFormatting>
  <conditionalFormatting sqref="E246 E248 E250 E252 E254">
    <cfRule type="cellIs" dxfId="5238" priority="170" stopIfTrue="1" operator="equal">
      <formula>0</formula>
    </cfRule>
  </conditionalFormatting>
  <conditionalFormatting sqref="E247 E249 E251 E253 E255">
    <cfRule type="cellIs" dxfId="5237" priority="169" stopIfTrue="1" operator="equal">
      <formula>0</formula>
    </cfRule>
  </conditionalFormatting>
  <conditionalFormatting sqref="E256">
    <cfRule type="cellIs" dxfId="5236" priority="168" stopIfTrue="1" operator="equal">
      <formula>0</formula>
    </cfRule>
  </conditionalFormatting>
  <conditionalFormatting sqref="E257">
    <cfRule type="cellIs" dxfId="5235" priority="167" stopIfTrue="1" operator="equal">
      <formula>0</formula>
    </cfRule>
  </conditionalFormatting>
  <conditionalFormatting sqref="E258 E260 E262 E264 E266">
    <cfRule type="cellIs" dxfId="5234" priority="166" stopIfTrue="1" operator="equal">
      <formula>0</formula>
    </cfRule>
  </conditionalFormatting>
  <conditionalFormatting sqref="E259 E261 E263 E265 E267">
    <cfRule type="cellIs" dxfId="5233" priority="165" stopIfTrue="1" operator="equal">
      <formula>0</formula>
    </cfRule>
  </conditionalFormatting>
  <conditionalFormatting sqref="Q208 J208:O209 J210:J219 M210:N219">
    <cfRule type="cellIs" dxfId="5232" priority="164" stopIfTrue="1" operator="equal">
      <formula>0</formula>
    </cfRule>
  </conditionalFormatting>
  <conditionalFormatting sqref="Q208 N210 N212 N214 N216 N218 N208:O208">
    <cfRule type="cellIs" dxfId="5231" priority="163" stopIfTrue="1" operator="equal">
      <formula>0</formula>
    </cfRule>
  </conditionalFormatting>
  <conditionalFormatting sqref="P208">
    <cfRule type="cellIs" dxfId="5230" priority="162" stopIfTrue="1" operator="equal">
      <formula>0</formula>
    </cfRule>
  </conditionalFormatting>
  <conditionalFormatting sqref="P208">
    <cfRule type="cellIs" dxfId="5229" priority="161" stopIfTrue="1" operator="equal">
      <formula>0</formula>
    </cfRule>
  </conditionalFormatting>
  <conditionalFormatting sqref="P209">
    <cfRule type="cellIs" dxfId="5228" priority="160" stopIfTrue="1" operator="equal">
      <formula>0</formula>
    </cfRule>
  </conditionalFormatting>
  <conditionalFormatting sqref="P210 P212 P214 P216 P218">
    <cfRule type="cellIs" dxfId="5227" priority="159" stopIfTrue="1" operator="equal">
      <formula>0</formula>
    </cfRule>
  </conditionalFormatting>
  <conditionalFormatting sqref="P210 P212 P214 P216 P218">
    <cfRule type="cellIs" dxfId="5226" priority="158" stopIfTrue="1" operator="equal">
      <formula>0</formula>
    </cfRule>
  </conditionalFormatting>
  <conditionalFormatting sqref="P211 P213 P215 P217 P219">
    <cfRule type="cellIs" dxfId="5225" priority="157" stopIfTrue="1" operator="equal">
      <formula>0</formula>
    </cfRule>
  </conditionalFormatting>
  <conditionalFormatting sqref="Q209">
    <cfRule type="cellIs" dxfId="5224" priority="156" stopIfTrue="1" operator="equal">
      <formula>0</formula>
    </cfRule>
  </conditionalFormatting>
  <conditionalFormatting sqref="Q210 Q212 Q214 Q216 Q218">
    <cfRule type="cellIs" dxfId="5223" priority="155" stopIfTrue="1" operator="equal">
      <formula>0</formula>
    </cfRule>
  </conditionalFormatting>
  <conditionalFormatting sqref="Q210 Q212 Q214 Q216 Q218">
    <cfRule type="cellIs" dxfId="5222" priority="154" stopIfTrue="1" operator="equal">
      <formula>0</formula>
    </cfRule>
  </conditionalFormatting>
  <conditionalFormatting sqref="Q211 Q213 Q215 Q217 Q219">
    <cfRule type="cellIs" dxfId="5221" priority="153" stopIfTrue="1" operator="equal">
      <formula>0</formula>
    </cfRule>
  </conditionalFormatting>
  <conditionalFormatting sqref="I208">
    <cfRule type="cellIs" dxfId="5220" priority="152" stopIfTrue="1" operator="equal">
      <formula>0</formula>
    </cfRule>
  </conditionalFormatting>
  <conditionalFormatting sqref="M268:M279">
    <cfRule type="cellIs" dxfId="5219" priority="151" stopIfTrue="1" operator="equal">
      <formula>0</formula>
    </cfRule>
  </conditionalFormatting>
  <conditionalFormatting sqref="R208 R210 R212 R214 R216 R218">
    <cfRule type="cellIs" dxfId="5218" priority="141" stopIfTrue="1" operator="equal">
      <formula>0</formula>
    </cfRule>
  </conditionalFormatting>
  <conditionalFormatting sqref="R208:R219">
    <cfRule type="cellIs" dxfId="5217" priority="139" stopIfTrue="1" operator="equal">
      <formula>0</formula>
    </cfRule>
  </conditionalFormatting>
  <conditionalFormatting sqref="R208:R219">
    <cfRule type="cellIs" dxfId="5216" priority="140" stopIfTrue="1" operator="equal">
      <formula>0</formula>
    </cfRule>
  </conditionalFormatting>
  <conditionalFormatting sqref="R208">
    <cfRule type="cellIs" dxfId="5215" priority="136" stopIfTrue="1" operator="equal">
      <formula>0</formula>
    </cfRule>
  </conditionalFormatting>
  <conditionalFormatting sqref="R209">
    <cfRule type="cellIs" dxfId="5214" priority="135" stopIfTrue="1" operator="equal">
      <formula>0</formula>
    </cfRule>
  </conditionalFormatting>
  <conditionalFormatting sqref="R208">
    <cfRule type="cellIs" dxfId="5213" priority="137" stopIfTrue="1" operator="equal">
      <formula>0</formula>
    </cfRule>
  </conditionalFormatting>
  <conditionalFormatting sqref="R210 R212 R214 R216 R218">
    <cfRule type="cellIs" dxfId="5212" priority="134" stopIfTrue="1" operator="equal">
      <formula>0</formula>
    </cfRule>
  </conditionalFormatting>
  <conditionalFormatting sqref="R210 R212 R214 R216 R218">
    <cfRule type="cellIs" dxfId="5211" priority="133" stopIfTrue="1" operator="equal">
      <formula>0</formula>
    </cfRule>
  </conditionalFormatting>
  <conditionalFormatting sqref="O210:O219">
    <cfRule type="cellIs" dxfId="5210" priority="143" stopIfTrue="1" operator="equal">
      <formula>0</formula>
    </cfRule>
  </conditionalFormatting>
  <conditionalFormatting sqref="O210 O212 O214 O216 O218">
    <cfRule type="cellIs" dxfId="5209" priority="142" stopIfTrue="1" operator="equal">
      <formula>0</formula>
    </cfRule>
  </conditionalFormatting>
  <conditionalFormatting sqref="R208 R210 R212 R214 R216 R218">
    <cfRule type="cellIs" dxfId="5208" priority="138" stopIfTrue="1" operator="equal">
      <formula>0</formula>
    </cfRule>
  </conditionalFormatting>
  <conditionalFormatting sqref="R211 R213 R215 R217 R219">
    <cfRule type="cellIs" dxfId="5207" priority="132" stopIfTrue="1" operator="equal">
      <formula>0</formula>
    </cfRule>
  </conditionalFormatting>
  <conditionalFormatting sqref="K210:L211">
    <cfRule type="cellIs" dxfId="5206" priority="131" stopIfTrue="1" operator="equal">
      <formula>0</formula>
    </cfRule>
  </conditionalFormatting>
  <conditionalFormatting sqref="K212:L219">
    <cfRule type="cellIs" dxfId="5205" priority="130" stopIfTrue="1" operator="equal">
      <formula>0</formula>
    </cfRule>
  </conditionalFormatting>
  <conditionalFormatting sqref="Q220 J220:J231 M220:N231">
    <cfRule type="cellIs" dxfId="5204" priority="129" stopIfTrue="1" operator="equal">
      <formula>0</formula>
    </cfRule>
  </conditionalFormatting>
  <conditionalFormatting sqref="Q220 N222 N224 N226 N228 N230 N220">
    <cfRule type="cellIs" dxfId="5203" priority="128" stopIfTrue="1" operator="equal">
      <formula>0</formula>
    </cfRule>
  </conditionalFormatting>
  <conditionalFormatting sqref="P220">
    <cfRule type="cellIs" dxfId="5202" priority="127" stopIfTrue="1" operator="equal">
      <formula>0</formula>
    </cfRule>
  </conditionalFormatting>
  <conditionalFormatting sqref="P220">
    <cfRule type="cellIs" dxfId="5201" priority="126" stopIfTrue="1" operator="equal">
      <formula>0</formula>
    </cfRule>
  </conditionalFormatting>
  <conditionalFormatting sqref="P221">
    <cfRule type="cellIs" dxfId="5200" priority="125" stopIfTrue="1" operator="equal">
      <formula>0</formula>
    </cfRule>
  </conditionalFormatting>
  <conditionalFormatting sqref="P222 P224 P226 P228 P230">
    <cfRule type="cellIs" dxfId="5199" priority="124" stopIfTrue="1" operator="equal">
      <formula>0</formula>
    </cfRule>
  </conditionalFormatting>
  <conditionalFormatting sqref="P222 P224 P226 P228 P230">
    <cfRule type="cellIs" dxfId="5198" priority="123" stopIfTrue="1" operator="equal">
      <formula>0</formula>
    </cfRule>
  </conditionalFormatting>
  <conditionalFormatting sqref="P223 P225 P227 P229 P231">
    <cfRule type="cellIs" dxfId="5197" priority="122" stopIfTrue="1" operator="equal">
      <formula>0</formula>
    </cfRule>
  </conditionalFormatting>
  <conditionalFormatting sqref="Q221">
    <cfRule type="cellIs" dxfId="5196" priority="121" stopIfTrue="1" operator="equal">
      <formula>0</formula>
    </cfRule>
  </conditionalFormatting>
  <conditionalFormatting sqref="Q222 Q224 Q226 Q228 Q230">
    <cfRule type="cellIs" dxfId="5195" priority="120" stopIfTrue="1" operator="equal">
      <formula>0</formula>
    </cfRule>
  </conditionalFormatting>
  <conditionalFormatting sqref="Q222 Q224 Q226 Q228 Q230">
    <cfRule type="cellIs" dxfId="5194" priority="119" stopIfTrue="1" operator="equal">
      <formula>0</formula>
    </cfRule>
  </conditionalFormatting>
  <conditionalFormatting sqref="Q223 Q225 Q227 Q229 Q231">
    <cfRule type="cellIs" dxfId="5193" priority="118" stopIfTrue="1" operator="equal">
      <formula>0</formula>
    </cfRule>
  </conditionalFormatting>
  <conditionalFormatting sqref="O220:O231">
    <cfRule type="cellIs" dxfId="5192" priority="117" stopIfTrue="1" operator="equal">
      <formula>0</formula>
    </cfRule>
  </conditionalFormatting>
  <conditionalFormatting sqref="O220 O222 O224 O226 O228 O230">
    <cfRule type="cellIs" dxfId="5191" priority="116" stopIfTrue="1" operator="equal">
      <formula>0</formula>
    </cfRule>
  </conditionalFormatting>
  <conditionalFormatting sqref="R220:R231">
    <cfRule type="cellIs" dxfId="5190" priority="114" stopIfTrue="1" operator="equal">
      <formula>0</formula>
    </cfRule>
  </conditionalFormatting>
  <conditionalFormatting sqref="R220 R222 R224 R226 R228 R230">
    <cfRule type="cellIs" dxfId="5189" priority="115" stopIfTrue="1" operator="equal">
      <formula>0</formula>
    </cfRule>
  </conditionalFormatting>
  <conditionalFormatting sqref="R220:R231">
    <cfRule type="cellIs" dxfId="5188" priority="113" stopIfTrue="1" operator="equal">
      <formula>0</formula>
    </cfRule>
  </conditionalFormatting>
  <conditionalFormatting sqref="R220 R222 R224 R226 R228 R230">
    <cfRule type="cellIs" dxfId="5187" priority="112" stopIfTrue="1" operator="equal">
      <formula>0</formula>
    </cfRule>
  </conditionalFormatting>
  <conditionalFormatting sqref="R220">
    <cfRule type="cellIs" dxfId="5186" priority="111" stopIfTrue="1" operator="equal">
      <formula>0</formula>
    </cfRule>
  </conditionalFormatting>
  <conditionalFormatting sqref="R220">
    <cfRule type="cellIs" dxfId="5185" priority="110" stopIfTrue="1" operator="equal">
      <formula>0</formula>
    </cfRule>
  </conditionalFormatting>
  <conditionalFormatting sqref="R221">
    <cfRule type="cellIs" dxfId="5184" priority="109" stopIfTrue="1" operator="equal">
      <formula>0</formula>
    </cfRule>
  </conditionalFormatting>
  <conditionalFormatting sqref="R222 R224 R226 R228 R230">
    <cfRule type="cellIs" dxfId="5183" priority="108" stopIfTrue="1" operator="equal">
      <formula>0</formula>
    </cfRule>
  </conditionalFormatting>
  <conditionalFormatting sqref="R222 R224 R226 R228 R230">
    <cfRule type="cellIs" dxfId="5182" priority="107" stopIfTrue="1" operator="equal">
      <formula>0</formula>
    </cfRule>
  </conditionalFormatting>
  <conditionalFormatting sqref="R223 R225 R227 R229 R231">
    <cfRule type="cellIs" dxfId="5181" priority="106" stopIfTrue="1" operator="equal">
      <formula>0</formula>
    </cfRule>
  </conditionalFormatting>
  <conditionalFormatting sqref="K220:L231">
    <cfRule type="cellIs" dxfId="5180" priority="105" stopIfTrue="1" operator="equal">
      <formula>0</formula>
    </cfRule>
  </conditionalFormatting>
  <conditionalFormatting sqref="Q256 J256:J257 M256:N257 M258:M267">
    <cfRule type="cellIs" dxfId="5179" priority="104" stopIfTrue="1" operator="equal">
      <formula>0</formula>
    </cfRule>
  </conditionalFormatting>
  <conditionalFormatting sqref="Q256 N256">
    <cfRule type="cellIs" dxfId="5178" priority="103" stopIfTrue="1" operator="equal">
      <formula>0</formula>
    </cfRule>
  </conditionalFormatting>
  <conditionalFormatting sqref="R256:R257">
    <cfRule type="cellIs" dxfId="5177" priority="91" stopIfTrue="1" operator="equal">
      <formula>0</formula>
    </cfRule>
  </conditionalFormatting>
  <conditionalFormatting sqref="R256">
    <cfRule type="cellIs" dxfId="5176" priority="87" stopIfTrue="1" operator="equal">
      <formula>0</formula>
    </cfRule>
  </conditionalFormatting>
  <conditionalFormatting sqref="R257">
    <cfRule type="cellIs" dxfId="5175" priority="86" stopIfTrue="1" operator="equal">
      <formula>0</formula>
    </cfRule>
  </conditionalFormatting>
  <conditionalFormatting sqref="Q257">
    <cfRule type="cellIs" dxfId="5174" priority="102" stopIfTrue="1" operator="equal">
      <formula>0</formula>
    </cfRule>
  </conditionalFormatting>
  <conditionalFormatting sqref="K256:L257">
    <cfRule type="cellIs" dxfId="5173" priority="85" stopIfTrue="1" operator="equal">
      <formula>0</formula>
    </cfRule>
  </conditionalFormatting>
  <conditionalFormatting sqref="O256:O257">
    <cfRule type="cellIs" dxfId="5172" priority="94" stopIfTrue="1" operator="equal">
      <formula>0</formula>
    </cfRule>
  </conditionalFormatting>
  <conditionalFormatting sqref="O256">
    <cfRule type="cellIs" dxfId="5171" priority="93" stopIfTrue="1" operator="equal">
      <formula>0</formula>
    </cfRule>
  </conditionalFormatting>
  <conditionalFormatting sqref="R256">
    <cfRule type="cellIs" dxfId="5170" priority="88" stopIfTrue="1" operator="equal">
      <formula>0</formula>
    </cfRule>
  </conditionalFormatting>
  <conditionalFormatting sqref="R256">
    <cfRule type="cellIs" dxfId="5169" priority="92" stopIfTrue="1" operator="equal">
      <formula>0</formula>
    </cfRule>
  </conditionalFormatting>
  <conditionalFormatting sqref="R256:R257">
    <cfRule type="cellIs" dxfId="5168" priority="90" stopIfTrue="1" operator="equal">
      <formula>0</formula>
    </cfRule>
  </conditionalFormatting>
  <conditionalFormatting sqref="R256">
    <cfRule type="cellIs" dxfId="5167" priority="89" stopIfTrue="1" operator="equal">
      <formula>0</formula>
    </cfRule>
  </conditionalFormatting>
  <conditionalFormatting sqref="R259 R261 R263 R265 R267 R269 R271 R273 R275 R277 R279">
    <cfRule type="cellIs" dxfId="5166" priority="71" stopIfTrue="1" operator="equal">
      <formula>0</formula>
    </cfRule>
  </conditionalFormatting>
  <conditionalFormatting sqref="J258:J279">
    <cfRule type="cellIs" dxfId="5165" priority="84" stopIfTrue="1" operator="equal">
      <formula>0</formula>
    </cfRule>
  </conditionalFormatting>
  <conditionalFormatting sqref="K258:L279">
    <cfRule type="cellIs" dxfId="5164" priority="83" stopIfTrue="1" operator="equal">
      <formula>0</formula>
    </cfRule>
  </conditionalFormatting>
  <conditionalFormatting sqref="Q258 Q260 Q262 Q264 Q266 Q268 Q270 Q272 Q274 Q276 Q278 N258:N279">
    <cfRule type="cellIs" dxfId="5163" priority="82" stopIfTrue="1" operator="equal">
      <formula>0</formula>
    </cfRule>
  </conditionalFormatting>
  <conditionalFormatting sqref="Q258 Q260 Q262 Q264 Q266 Q268 Q270 Q272 Q274 Q276 Q278 N258 N260 N262 N264 N266 N268 N270 N272 N274 N276 N278">
    <cfRule type="cellIs" dxfId="5162" priority="81" stopIfTrue="1" operator="equal">
      <formula>0</formula>
    </cfRule>
  </conditionalFormatting>
  <conditionalFormatting sqref="Q259 Q261 Q263 Q265 Q267 Q269 Q271 Q273 Q275 Q277 Q279">
    <cfRule type="cellIs" dxfId="5161" priority="80" stopIfTrue="1" operator="equal">
      <formula>0</formula>
    </cfRule>
  </conditionalFormatting>
  <conditionalFormatting sqref="O258:O279">
    <cfRule type="cellIs" dxfId="5160" priority="79" stopIfTrue="1" operator="equal">
      <formula>0</formula>
    </cfRule>
  </conditionalFormatting>
  <conditionalFormatting sqref="O258 O260 O262 O264 O266 O268 O270 O272 O274 O276 O278">
    <cfRule type="cellIs" dxfId="5159" priority="78" stopIfTrue="1" operator="equal">
      <formula>0</formula>
    </cfRule>
  </conditionalFormatting>
  <conditionalFormatting sqref="R258:R279">
    <cfRule type="cellIs" dxfId="5158" priority="76" stopIfTrue="1" operator="equal">
      <formula>0</formula>
    </cfRule>
  </conditionalFormatting>
  <conditionalFormatting sqref="R258 R260 R262 R264 R266 R268 R270 R272 R274 R276 R278">
    <cfRule type="cellIs" dxfId="5157" priority="77" stopIfTrue="1" operator="equal">
      <formula>0</formula>
    </cfRule>
  </conditionalFormatting>
  <conditionalFormatting sqref="R258:R279">
    <cfRule type="cellIs" dxfId="5156" priority="75" stopIfTrue="1" operator="equal">
      <formula>0</formula>
    </cfRule>
  </conditionalFormatting>
  <conditionalFormatting sqref="R258 R260 R262 R264 R266 R268 R270 R272 R274 R276 R278">
    <cfRule type="cellIs" dxfId="5155" priority="74" stopIfTrue="1" operator="equal">
      <formula>0</formula>
    </cfRule>
  </conditionalFormatting>
  <conditionalFormatting sqref="R258 R260 R262 R264 R266 R268 R270 R272 R274 R276 R278">
    <cfRule type="cellIs" dxfId="5154" priority="73" stopIfTrue="1" operator="equal">
      <formula>0</formula>
    </cfRule>
  </conditionalFormatting>
  <conditionalFormatting sqref="R258 R260 R262 R264 R266 R268 R270 R272 R274 R276 R278">
    <cfRule type="cellIs" dxfId="5153" priority="72" stopIfTrue="1" operator="equal">
      <formula>0</formula>
    </cfRule>
  </conditionalFormatting>
  <conditionalFormatting sqref="Q232 J232:J243 M232:N243">
    <cfRule type="cellIs" dxfId="5152" priority="70" stopIfTrue="1" operator="equal">
      <formula>0</formula>
    </cfRule>
  </conditionalFormatting>
  <conditionalFormatting sqref="Q232 N234 N236 N238 N240 N242 N232">
    <cfRule type="cellIs" dxfId="5151" priority="69" stopIfTrue="1" operator="equal">
      <formula>0</formula>
    </cfRule>
  </conditionalFormatting>
  <conditionalFormatting sqref="P232">
    <cfRule type="cellIs" dxfId="5150" priority="68" stopIfTrue="1" operator="equal">
      <formula>0</formula>
    </cfRule>
  </conditionalFormatting>
  <conditionalFormatting sqref="P232">
    <cfRule type="cellIs" dxfId="5149" priority="67" stopIfTrue="1" operator="equal">
      <formula>0</formula>
    </cfRule>
  </conditionalFormatting>
  <conditionalFormatting sqref="P233">
    <cfRule type="cellIs" dxfId="5148" priority="66" stopIfTrue="1" operator="equal">
      <formula>0</formula>
    </cfRule>
  </conditionalFormatting>
  <conditionalFormatting sqref="P234 P236 P238 P240 P242">
    <cfRule type="cellIs" dxfId="5147" priority="65" stopIfTrue="1" operator="equal">
      <formula>0</formula>
    </cfRule>
  </conditionalFormatting>
  <conditionalFormatting sqref="P234 P236 P238 P240 P242">
    <cfRule type="cellIs" dxfId="5146" priority="64" stopIfTrue="1" operator="equal">
      <formula>0</formula>
    </cfRule>
  </conditionalFormatting>
  <conditionalFormatting sqref="P235 P237 P239 P241 P243">
    <cfRule type="cellIs" dxfId="5145" priority="63" stopIfTrue="1" operator="equal">
      <formula>0</formula>
    </cfRule>
  </conditionalFormatting>
  <conditionalFormatting sqref="Q233">
    <cfRule type="cellIs" dxfId="5144" priority="62" stopIfTrue="1" operator="equal">
      <formula>0</formula>
    </cfRule>
  </conditionalFormatting>
  <conditionalFormatting sqref="Q234 Q236 Q238 Q240 Q242">
    <cfRule type="cellIs" dxfId="5143" priority="61" stopIfTrue="1" operator="equal">
      <formula>0</formula>
    </cfRule>
  </conditionalFormatting>
  <conditionalFormatting sqref="Q234 Q236 Q238 Q240 Q242">
    <cfRule type="cellIs" dxfId="5142" priority="60" stopIfTrue="1" operator="equal">
      <formula>0</formula>
    </cfRule>
  </conditionalFormatting>
  <conditionalFormatting sqref="Q235 Q237 Q239 Q241 Q243">
    <cfRule type="cellIs" dxfId="5141" priority="59" stopIfTrue="1" operator="equal">
      <formula>0</formula>
    </cfRule>
  </conditionalFormatting>
  <conditionalFormatting sqref="O232:O243">
    <cfRule type="cellIs" dxfId="5140" priority="58" stopIfTrue="1" operator="equal">
      <formula>0</formula>
    </cfRule>
  </conditionalFormatting>
  <conditionalFormatting sqref="O232 O234 O236 O238 O240 O242">
    <cfRule type="cellIs" dxfId="5139" priority="57" stopIfTrue="1" operator="equal">
      <formula>0</formula>
    </cfRule>
  </conditionalFormatting>
  <conditionalFormatting sqref="R232:R243">
    <cfRule type="cellIs" dxfId="5138" priority="55" stopIfTrue="1" operator="equal">
      <formula>0</formula>
    </cfRule>
  </conditionalFormatting>
  <conditionalFormatting sqref="R232 R234 R236 R238 R240 R242">
    <cfRule type="cellIs" dxfId="5137" priority="56" stopIfTrue="1" operator="equal">
      <formula>0</formula>
    </cfRule>
  </conditionalFormatting>
  <conditionalFormatting sqref="R232:R243">
    <cfRule type="cellIs" dxfId="5136" priority="54" stopIfTrue="1" operator="equal">
      <formula>0</formula>
    </cfRule>
  </conditionalFormatting>
  <conditionalFormatting sqref="R232 R234 R236 R238 R240 R242">
    <cfRule type="cellIs" dxfId="5135" priority="53" stopIfTrue="1" operator="equal">
      <formula>0</formula>
    </cfRule>
  </conditionalFormatting>
  <conditionalFormatting sqref="R232">
    <cfRule type="cellIs" dxfId="5134" priority="52" stopIfTrue="1" operator="equal">
      <formula>0</formula>
    </cfRule>
  </conditionalFormatting>
  <conditionalFormatting sqref="R232">
    <cfRule type="cellIs" dxfId="5133" priority="51" stopIfTrue="1" operator="equal">
      <formula>0</formula>
    </cfRule>
  </conditionalFormatting>
  <conditionalFormatting sqref="R233">
    <cfRule type="cellIs" dxfId="5132" priority="50" stopIfTrue="1" operator="equal">
      <formula>0</formula>
    </cfRule>
  </conditionalFormatting>
  <conditionalFormatting sqref="R234 R236 R238 R240 R242">
    <cfRule type="cellIs" dxfId="5131" priority="49" stopIfTrue="1" operator="equal">
      <formula>0</formula>
    </cfRule>
  </conditionalFormatting>
  <conditionalFormatting sqref="R234 R236 R238 R240 R242">
    <cfRule type="cellIs" dxfId="5130" priority="48" stopIfTrue="1" operator="equal">
      <formula>0</formula>
    </cfRule>
  </conditionalFormatting>
  <conditionalFormatting sqref="R235 R237 R239 R241 R243">
    <cfRule type="cellIs" dxfId="5129" priority="47" stopIfTrue="1" operator="equal">
      <formula>0</formula>
    </cfRule>
  </conditionalFormatting>
  <conditionalFormatting sqref="K232:L243">
    <cfRule type="cellIs" dxfId="5128" priority="46" stopIfTrue="1" operator="equal">
      <formula>0</formula>
    </cfRule>
  </conditionalFormatting>
  <conditionalFormatting sqref="I209">
    <cfRule type="cellIs" dxfId="5127" priority="45" stopIfTrue="1" operator="equal">
      <formula>0</formula>
    </cfRule>
  </conditionalFormatting>
  <conditionalFormatting sqref="I210 I212 I214 I216 I218 I220 I222 I224 I226 I228 I230 I232 I234 I236 I238 I240 I242">
    <cfRule type="cellIs" dxfId="5126" priority="44" stopIfTrue="1" operator="equal">
      <formula>0</formula>
    </cfRule>
  </conditionalFormatting>
  <conditionalFormatting sqref="I211 I213 I215 I217 I219 I221 I223 I225 I227 I229 I231 I233 I235 I237 I239 I241 I243">
    <cfRule type="cellIs" dxfId="5125" priority="43" stopIfTrue="1" operator="equal">
      <formula>0</formula>
    </cfRule>
  </conditionalFormatting>
  <conditionalFormatting sqref="Q244 J244:J255 M244:N255">
    <cfRule type="cellIs" dxfId="5124" priority="42" stopIfTrue="1" operator="equal">
      <formula>0</formula>
    </cfRule>
  </conditionalFormatting>
  <conditionalFormatting sqref="Q244 N246 N248 N250 N252 N254 N244">
    <cfRule type="cellIs" dxfId="5123" priority="41" stopIfTrue="1" operator="equal">
      <formula>0</formula>
    </cfRule>
  </conditionalFormatting>
  <conditionalFormatting sqref="P244">
    <cfRule type="cellIs" dxfId="5122" priority="40" stopIfTrue="1" operator="equal">
      <formula>0</formula>
    </cfRule>
  </conditionalFormatting>
  <conditionalFormatting sqref="P244">
    <cfRule type="cellIs" dxfId="5121" priority="39" stopIfTrue="1" operator="equal">
      <formula>0</formula>
    </cfRule>
  </conditionalFormatting>
  <conditionalFormatting sqref="P245">
    <cfRule type="cellIs" dxfId="5120" priority="38" stopIfTrue="1" operator="equal">
      <formula>0</formula>
    </cfRule>
  </conditionalFormatting>
  <conditionalFormatting sqref="P246">
    <cfRule type="cellIs" dxfId="5119" priority="37" stopIfTrue="1" operator="equal">
      <formula>0</formula>
    </cfRule>
  </conditionalFormatting>
  <conditionalFormatting sqref="P246">
    <cfRule type="cellIs" dxfId="5118" priority="36" stopIfTrue="1" operator="equal">
      <formula>0</formula>
    </cfRule>
  </conditionalFormatting>
  <conditionalFormatting sqref="P247">
    <cfRule type="cellIs" dxfId="5117" priority="35" stopIfTrue="1" operator="equal">
      <formula>0</formula>
    </cfRule>
  </conditionalFormatting>
  <conditionalFormatting sqref="Q245">
    <cfRule type="cellIs" dxfId="5116" priority="34" stopIfTrue="1" operator="equal">
      <formula>0</formula>
    </cfRule>
  </conditionalFormatting>
  <conditionalFormatting sqref="Q246 Q248 Q250 Q252 Q254">
    <cfRule type="cellIs" dxfId="5115" priority="33" stopIfTrue="1" operator="equal">
      <formula>0</formula>
    </cfRule>
  </conditionalFormatting>
  <conditionalFormatting sqref="Q246 Q248 Q250 Q252 Q254">
    <cfRule type="cellIs" dxfId="5114" priority="32" stopIfTrue="1" operator="equal">
      <formula>0</formula>
    </cfRule>
  </conditionalFormatting>
  <conditionalFormatting sqref="Q247 Q249 Q251 Q253 Q255">
    <cfRule type="cellIs" dxfId="5113" priority="31" stopIfTrue="1" operator="equal">
      <formula>0</formula>
    </cfRule>
  </conditionalFormatting>
  <conditionalFormatting sqref="O244:O255">
    <cfRule type="cellIs" dxfId="5112" priority="30" stopIfTrue="1" operator="equal">
      <formula>0</formula>
    </cfRule>
  </conditionalFormatting>
  <conditionalFormatting sqref="O244 O246 O248 O250 O252 O254">
    <cfRule type="cellIs" dxfId="5111" priority="29" stopIfTrue="1" operator="equal">
      <formula>0</formula>
    </cfRule>
  </conditionalFormatting>
  <conditionalFormatting sqref="R244:R255">
    <cfRule type="cellIs" dxfId="5110" priority="27" stopIfTrue="1" operator="equal">
      <formula>0</formula>
    </cfRule>
  </conditionalFormatting>
  <conditionalFormatting sqref="R244 R246 R248 R250 R252 R254">
    <cfRule type="cellIs" dxfId="5109" priority="28" stopIfTrue="1" operator="equal">
      <formula>0</formula>
    </cfRule>
  </conditionalFormatting>
  <conditionalFormatting sqref="R244:R255">
    <cfRule type="cellIs" dxfId="5108" priority="26" stopIfTrue="1" operator="equal">
      <formula>0</formula>
    </cfRule>
  </conditionalFormatting>
  <conditionalFormatting sqref="R244 R246 R248 R250 R252 R254">
    <cfRule type="cellIs" dxfId="5107" priority="25" stopIfTrue="1" operator="equal">
      <formula>0</formula>
    </cfRule>
  </conditionalFormatting>
  <conditionalFormatting sqref="R244">
    <cfRule type="cellIs" dxfId="5106" priority="24" stopIfTrue="1" operator="equal">
      <formula>0</formula>
    </cfRule>
  </conditionalFormatting>
  <conditionalFormatting sqref="R244">
    <cfRule type="cellIs" dxfId="5105" priority="23" stopIfTrue="1" operator="equal">
      <formula>0</formula>
    </cfRule>
  </conditionalFormatting>
  <conditionalFormatting sqref="R245">
    <cfRule type="cellIs" dxfId="5104" priority="22" stopIfTrue="1" operator="equal">
      <formula>0</formula>
    </cfRule>
  </conditionalFormatting>
  <conditionalFormatting sqref="R246 R248 R250 R252 R254">
    <cfRule type="cellIs" dxfId="5103" priority="21" stopIfTrue="1" operator="equal">
      <formula>0</formula>
    </cfRule>
  </conditionalFormatting>
  <conditionalFormatting sqref="R246 R248 R250 R252 R254">
    <cfRule type="cellIs" dxfId="5102" priority="20" stopIfTrue="1" operator="equal">
      <formula>0</formula>
    </cfRule>
  </conditionalFormatting>
  <conditionalFormatting sqref="R247 R249 R251 R253 R255">
    <cfRule type="cellIs" dxfId="5101" priority="19" stopIfTrue="1" operator="equal">
      <formula>0</formula>
    </cfRule>
  </conditionalFormatting>
  <conditionalFormatting sqref="K244:L255">
    <cfRule type="cellIs" dxfId="5100" priority="18" stopIfTrue="1" operator="equal">
      <formula>0</formula>
    </cfRule>
  </conditionalFormatting>
  <conditionalFormatting sqref="I244 I246 I248 I250 I252 I254">
    <cfRule type="cellIs" dxfId="5099" priority="17" stopIfTrue="1" operator="equal">
      <formula>0</formula>
    </cfRule>
  </conditionalFormatting>
  <conditionalFormatting sqref="I245 I247 I249 I251 I253 I255">
    <cfRule type="cellIs" dxfId="5098" priority="16" stopIfTrue="1" operator="equal">
      <formula>0</formula>
    </cfRule>
  </conditionalFormatting>
  <conditionalFormatting sqref="P248 P250 P252 P254 P256 P258 P260 P262 P264 P266 P268 P270 P272 P274 P276 P278">
    <cfRule type="cellIs" dxfId="5097" priority="15" stopIfTrue="1" operator="equal">
      <formula>0</formula>
    </cfRule>
  </conditionalFormatting>
  <conditionalFormatting sqref="P248 P250 P252 P254 P256 P258 P260 P262 P264 P266 P268 P270 P272 P274 P276 P278">
    <cfRule type="cellIs" dxfId="5096" priority="14" stopIfTrue="1" operator="equal">
      <formula>0</formula>
    </cfRule>
  </conditionalFormatting>
  <conditionalFormatting sqref="P249 P251 P253 P255 P257 P259 P261 P263 P265 P267 P269 P271 P273 P275 P277 P279">
    <cfRule type="cellIs" dxfId="5095" priority="13" stopIfTrue="1" operator="equal">
      <formula>0</formula>
    </cfRule>
  </conditionalFormatting>
  <conditionalFormatting sqref="I256">
    <cfRule type="cellIs" dxfId="5094" priority="12" stopIfTrue="1" operator="equal">
      <formula>0</formula>
    </cfRule>
  </conditionalFormatting>
  <conditionalFormatting sqref="I257">
    <cfRule type="cellIs" dxfId="5093" priority="11" stopIfTrue="1" operator="equal">
      <formula>0</formula>
    </cfRule>
  </conditionalFormatting>
  <conditionalFormatting sqref="I258 I260 I262 I264 I266 I268">
    <cfRule type="cellIs" dxfId="5092" priority="4" stopIfTrue="1" operator="equal">
      <formula>0</formula>
    </cfRule>
  </conditionalFormatting>
  <conditionalFormatting sqref="I259 I261 I263 I265 I267 I269">
    <cfRule type="cellIs" dxfId="5091" priority="3" stopIfTrue="1" operator="equal">
      <formula>0</formula>
    </cfRule>
  </conditionalFormatting>
  <conditionalFormatting sqref="I270 I272 I274 I276 I278">
    <cfRule type="cellIs" dxfId="5090" priority="2" stopIfTrue="1" operator="equal">
      <formula>0</formula>
    </cfRule>
  </conditionalFormatting>
  <conditionalFormatting sqref="I271 I273 I275 I277 I279">
    <cfRule type="cellIs" dxfId="5089"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ax="16" man="1"/>
    <brk id="14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FFC000"/>
    <pageSetUpPr fitToPage="1"/>
  </sheetPr>
  <dimension ref="A1:T834"/>
  <sheetViews>
    <sheetView showGridLines="0" zoomScaleNormal="100" workbookViewId="0">
      <pane ySplit="5" topLeftCell="A6" activePane="bottomLeft" state="frozenSplit"/>
      <selection activeCell="C1" sqref="C1:L2"/>
      <selection pane="bottomLeft" activeCell="C1" sqref="C1:L2"/>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509" t="s">
        <v>25</v>
      </c>
      <c r="B1" s="510"/>
      <c r="C1" s="546" t="s">
        <v>152</v>
      </c>
      <c r="D1" s="547"/>
      <c r="E1" s="547"/>
      <c r="F1" s="547"/>
      <c r="G1" s="547"/>
      <c r="H1" s="547"/>
      <c r="I1" s="547"/>
      <c r="J1" s="547"/>
      <c r="K1" s="547"/>
      <c r="L1" s="548"/>
      <c r="M1" s="130"/>
      <c r="N1" s="503" t="s">
        <v>149</v>
      </c>
      <c r="O1" s="504"/>
      <c r="P1" s="505"/>
      <c r="Q1" s="137" t="s">
        <v>161</v>
      </c>
      <c r="R1" s="137" t="s">
        <v>182</v>
      </c>
      <c r="S1" s="64">
        <v>7</v>
      </c>
    </row>
    <row r="2" spans="1:19" ht="12" customHeight="1" x14ac:dyDescent="0.2">
      <c r="A2" s="65">
        <v>2</v>
      </c>
      <c r="B2" s="66"/>
      <c r="C2" s="549"/>
      <c r="D2" s="549"/>
      <c r="E2" s="549"/>
      <c r="F2" s="549"/>
      <c r="G2" s="549"/>
      <c r="H2" s="549"/>
      <c r="I2" s="549"/>
      <c r="J2" s="549"/>
      <c r="K2" s="549"/>
      <c r="L2" s="550"/>
      <c r="M2" s="113"/>
      <c r="N2" s="506"/>
      <c r="O2" s="507"/>
      <c r="P2" s="508"/>
      <c r="Q2" s="138" t="s">
        <v>162</v>
      </c>
      <c r="R2" s="138" t="s">
        <v>183</v>
      </c>
      <c r="S2" s="64"/>
    </row>
    <row r="3" spans="1:19"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47"/>
    </row>
    <row r="4" spans="1:19" ht="34.5" customHeight="1" x14ac:dyDescent="0.2">
      <c r="A4" s="67" t="s">
        <v>20</v>
      </c>
      <c r="B4" s="67" t="s">
        <v>21</v>
      </c>
      <c r="C4" s="521"/>
      <c r="D4" s="522"/>
      <c r="E4" s="68" t="s">
        <v>17</v>
      </c>
      <c r="F4" s="312" t="s">
        <v>154</v>
      </c>
      <c r="G4" s="68" t="s">
        <v>0</v>
      </c>
      <c r="H4" s="68" t="s">
        <v>1</v>
      </c>
      <c r="I4" s="68" t="s">
        <v>151</v>
      </c>
      <c r="J4" s="68" t="s">
        <v>158</v>
      </c>
      <c r="K4" s="518"/>
      <c r="L4" s="518"/>
      <c r="M4" s="115"/>
      <c r="N4" s="516"/>
      <c r="O4" s="516"/>
      <c r="P4" s="126" t="s">
        <v>148</v>
      </c>
      <c r="Q4" s="514" t="s">
        <v>164</v>
      </c>
      <c r="R4" s="514" t="s">
        <v>164</v>
      </c>
      <c r="S4" s="47"/>
    </row>
    <row r="5" spans="1:19" s="72" customFormat="1" ht="10.5" customHeight="1" x14ac:dyDescent="0.2">
      <c r="A5" s="69" t="s">
        <v>5</v>
      </c>
      <c r="B5" s="70" t="s">
        <v>6</v>
      </c>
      <c r="C5" s="523" t="s">
        <v>7</v>
      </c>
      <c r="D5" s="524"/>
      <c r="E5" s="69" t="s">
        <v>8</v>
      </c>
      <c r="F5" s="69" t="s">
        <v>9</v>
      </c>
      <c r="G5" s="69" t="s">
        <v>10</v>
      </c>
      <c r="H5" s="69" t="s">
        <v>11</v>
      </c>
      <c r="I5" s="69" t="s">
        <v>12</v>
      </c>
      <c r="J5" s="69" t="s">
        <v>13</v>
      </c>
      <c r="K5" s="69" t="s">
        <v>14</v>
      </c>
      <c r="L5" s="69" t="s">
        <v>19</v>
      </c>
      <c r="M5" s="116"/>
      <c r="N5" s="129" t="s">
        <v>159</v>
      </c>
      <c r="O5" s="129" t="s">
        <v>160</v>
      </c>
      <c r="P5" s="125"/>
      <c r="Q5" s="125"/>
      <c r="R5" s="125"/>
    </row>
    <row r="6" spans="1:19" ht="12.75" customHeight="1" x14ac:dyDescent="0.2">
      <c r="A6" s="492">
        <v>32994</v>
      </c>
      <c r="B6" s="492">
        <v>33177</v>
      </c>
      <c r="C6" s="42" t="s">
        <v>3</v>
      </c>
      <c r="D6" s="43">
        <v>0</v>
      </c>
      <c r="E6" s="44">
        <v>3390.02</v>
      </c>
      <c r="F6" s="44">
        <v>334.66</v>
      </c>
      <c r="G6" s="44">
        <v>0</v>
      </c>
      <c r="H6" s="44">
        <v>5545.39</v>
      </c>
      <c r="I6" s="44">
        <v>0</v>
      </c>
      <c r="J6" s="44">
        <v>772.51</v>
      </c>
      <c r="K6" s="45">
        <v>9270.07</v>
      </c>
      <c r="L6" s="46">
        <v>10042.58</v>
      </c>
      <c r="M6" s="117"/>
      <c r="N6" s="119">
        <v>9270.07</v>
      </c>
      <c r="O6" s="119">
        <v>3724.68</v>
      </c>
      <c r="P6" s="119"/>
      <c r="Q6" s="119">
        <v>10713.02</v>
      </c>
      <c r="R6" s="119">
        <v>9940.51</v>
      </c>
      <c r="S6" s="47"/>
    </row>
    <row r="7" spans="1:19" ht="9" customHeight="1" x14ac:dyDescent="0.2">
      <c r="A7" s="525"/>
      <c r="B7" s="525"/>
      <c r="C7" s="48" t="s">
        <v>4</v>
      </c>
      <c r="D7" s="49">
        <v>1</v>
      </c>
      <c r="E7" s="50">
        <v>6563994</v>
      </c>
      <c r="F7" s="50">
        <v>647992</v>
      </c>
      <c r="G7" s="50">
        <v>0</v>
      </c>
      <c r="H7" s="50">
        <v>10737372</v>
      </c>
      <c r="I7" s="50">
        <v>0</v>
      </c>
      <c r="J7" s="51">
        <v>1495788</v>
      </c>
      <c r="K7" s="50">
        <v>17949358</v>
      </c>
      <c r="L7" s="73">
        <v>19445146</v>
      </c>
      <c r="M7" s="118"/>
      <c r="N7" s="120">
        <v>17949358</v>
      </c>
      <c r="O7" s="120">
        <v>7211986</v>
      </c>
      <c r="P7" s="120">
        <v>0</v>
      </c>
      <c r="Q7" s="120">
        <v>20743299</v>
      </c>
      <c r="R7" s="120">
        <v>19247511</v>
      </c>
      <c r="S7" s="47"/>
    </row>
    <row r="8" spans="1:19" ht="12.75" customHeight="1" x14ac:dyDescent="0.2">
      <c r="A8" s="500">
        <v>32994</v>
      </c>
      <c r="B8" s="500">
        <v>33177</v>
      </c>
      <c r="C8" s="53" t="s">
        <v>3</v>
      </c>
      <c r="D8" s="54">
        <v>2</v>
      </c>
      <c r="E8" s="55">
        <v>3557.36</v>
      </c>
      <c r="F8" s="55">
        <v>353.26</v>
      </c>
      <c r="G8" s="55">
        <v>0</v>
      </c>
      <c r="H8" s="55">
        <v>5545.39</v>
      </c>
      <c r="I8" s="55">
        <v>0</v>
      </c>
      <c r="J8" s="55">
        <v>788</v>
      </c>
      <c r="K8" s="56">
        <v>9456.01</v>
      </c>
      <c r="L8" s="46">
        <v>10244.01</v>
      </c>
      <c r="M8" s="117"/>
      <c r="N8" s="119">
        <v>9456.01</v>
      </c>
      <c r="O8" s="119">
        <v>3910.62</v>
      </c>
      <c r="P8" s="119"/>
      <c r="Q8" s="119">
        <v>10947.92</v>
      </c>
      <c r="R8" s="119">
        <v>10159.92</v>
      </c>
      <c r="S8" s="47"/>
    </row>
    <row r="9" spans="1:19" ht="9" customHeight="1" x14ac:dyDescent="0.2">
      <c r="A9" s="500"/>
      <c r="B9" s="500"/>
      <c r="C9" s="48" t="s">
        <v>4</v>
      </c>
      <c r="D9" s="49">
        <v>3</v>
      </c>
      <c r="E9" s="50">
        <v>6888009</v>
      </c>
      <c r="F9" s="50">
        <v>684007</v>
      </c>
      <c r="G9" s="50">
        <v>0</v>
      </c>
      <c r="H9" s="50">
        <v>10737372</v>
      </c>
      <c r="I9" s="50">
        <v>0</v>
      </c>
      <c r="J9" s="51">
        <v>1525781</v>
      </c>
      <c r="K9" s="50">
        <v>18309388</v>
      </c>
      <c r="L9" s="73">
        <v>19835169</v>
      </c>
      <c r="M9" s="118"/>
      <c r="N9" s="120">
        <v>18309388</v>
      </c>
      <c r="O9" s="120">
        <v>7572016</v>
      </c>
      <c r="P9" s="120">
        <v>0</v>
      </c>
      <c r="Q9" s="120">
        <v>21198129</v>
      </c>
      <c r="R9" s="120">
        <v>19672348</v>
      </c>
      <c r="S9" s="47"/>
    </row>
    <row r="10" spans="1:19" ht="12.75" customHeight="1" x14ac:dyDescent="0.2">
      <c r="A10" s="501"/>
      <c r="B10" s="501"/>
      <c r="C10" s="53" t="s">
        <v>3</v>
      </c>
      <c r="D10" s="54">
        <v>4</v>
      </c>
      <c r="E10" s="55">
        <v>3730.88</v>
      </c>
      <c r="F10" s="55">
        <v>371.85</v>
      </c>
      <c r="G10" s="55">
        <v>0</v>
      </c>
      <c r="H10" s="55">
        <v>5545.39</v>
      </c>
      <c r="I10" s="55">
        <v>0</v>
      </c>
      <c r="J10" s="55">
        <v>804.01</v>
      </c>
      <c r="K10" s="56">
        <v>9648.1200000000008</v>
      </c>
      <c r="L10" s="46">
        <v>10452.129999999999</v>
      </c>
      <c r="M10" s="117"/>
      <c r="N10" s="119">
        <v>9648.1200000000008</v>
      </c>
      <c r="O10" s="119">
        <v>4102.7299999999996</v>
      </c>
      <c r="P10" s="119"/>
      <c r="Q10" s="119">
        <v>11190.62</v>
      </c>
      <c r="R10" s="119">
        <v>10386.61</v>
      </c>
      <c r="S10" s="47"/>
    </row>
    <row r="11" spans="1:19" ht="9" customHeight="1" x14ac:dyDescent="0.2">
      <c r="A11" s="501"/>
      <c r="B11" s="501"/>
      <c r="C11" s="48" t="s">
        <v>4</v>
      </c>
      <c r="D11" s="49">
        <v>5</v>
      </c>
      <c r="E11" s="50">
        <v>7223991</v>
      </c>
      <c r="F11" s="50">
        <v>720002</v>
      </c>
      <c r="G11" s="50">
        <v>0</v>
      </c>
      <c r="H11" s="50">
        <v>10737372</v>
      </c>
      <c r="I11" s="50">
        <v>0</v>
      </c>
      <c r="J11" s="51">
        <v>1556780</v>
      </c>
      <c r="K11" s="50">
        <v>18681365</v>
      </c>
      <c r="L11" s="73">
        <v>20238146</v>
      </c>
      <c r="M11" s="118"/>
      <c r="N11" s="120">
        <v>18681365</v>
      </c>
      <c r="O11" s="120">
        <v>7943993</v>
      </c>
      <c r="P11" s="120">
        <v>0</v>
      </c>
      <c r="Q11" s="120">
        <v>21668062</v>
      </c>
      <c r="R11" s="120">
        <v>20111281</v>
      </c>
      <c r="S11" s="47"/>
    </row>
    <row r="12" spans="1:19" ht="12.75" customHeight="1" x14ac:dyDescent="0.2">
      <c r="A12" s="501"/>
      <c r="B12" s="501"/>
      <c r="C12" s="53" t="s">
        <v>3</v>
      </c>
      <c r="D12" s="54">
        <v>6</v>
      </c>
      <c r="E12" s="55">
        <v>4003.57</v>
      </c>
      <c r="F12" s="55">
        <v>396.64</v>
      </c>
      <c r="G12" s="55">
        <v>0</v>
      </c>
      <c r="H12" s="55">
        <v>5545.39</v>
      </c>
      <c r="I12" s="55">
        <v>0</v>
      </c>
      <c r="J12" s="55">
        <v>828.8</v>
      </c>
      <c r="K12" s="56">
        <v>9945.6</v>
      </c>
      <c r="L12" s="46">
        <v>10774.4</v>
      </c>
      <c r="M12" s="117"/>
      <c r="N12" s="119">
        <v>9945.6</v>
      </c>
      <c r="O12" s="119">
        <v>4400.21</v>
      </c>
      <c r="P12" s="119"/>
      <c r="Q12" s="119">
        <v>11566.44</v>
      </c>
      <c r="R12" s="119">
        <v>10737.64</v>
      </c>
      <c r="S12" s="47"/>
    </row>
    <row r="13" spans="1:19" ht="9" customHeight="1" x14ac:dyDescent="0.2">
      <c r="A13" s="501"/>
      <c r="B13" s="501"/>
      <c r="C13" s="48" t="s">
        <v>4</v>
      </c>
      <c r="D13" s="49">
        <v>7</v>
      </c>
      <c r="E13" s="50">
        <v>7751992</v>
      </c>
      <c r="F13" s="50">
        <v>768002</v>
      </c>
      <c r="G13" s="50">
        <v>0</v>
      </c>
      <c r="H13" s="50">
        <v>10737372</v>
      </c>
      <c r="I13" s="50">
        <v>0</v>
      </c>
      <c r="J13" s="51">
        <v>1604781</v>
      </c>
      <c r="K13" s="50">
        <v>19257367</v>
      </c>
      <c r="L13" s="73">
        <v>20862147</v>
      </c>
      <c r="M13" s="118"/>
      <c r="N13" s="120">
        <v>19257367</v>
      </c>
      <c r="O13" s="120">
        <v>8519995</v>
      </c>
      <c r="P13" s="120">
        <v>0</v>
      </c>
      <c r="Q13" s="120">
        <v>22395751</v>
      </c>
      <c r="R13" s="120">
        <v>20790970</v>
      </c>
      <c r="S13" s="47"/>
    </row>
    <row r="14" spans="1:19" ht="12.75" customHeight="1" x14ac:dyDescent="0.2">
      <c r="A14" s="501"/>
      <c r="B14" s="501"/>
      <c r="C14" s="53" t="s">
        <v>3</v>
      </c>
      <c r="D14" s="54">
        <v>8</v>
      </c>
      <c r="E14" s="55">
        <v>4201.8900000000003</v>
      </c>
      <c r="F14" s="55">
        <v>415.23</v>
      </c>
      <c r="G14" s="55">
        <v>0</v>
      </c>
      <c r="H14" s="55">
        <v>5545.39</v>
      </c>
      <c r="I14" s="55">
        <v>0</v>
      </c>
      <c r="J14" s="55">
        <v>846.88</v>
      </c>
      <c r="K14" s="56">
        <v>10162.51</v>
      </c>
      <c r="L14" s="46">
        <v>11009.39</v>
      </c>
      <c r="M14" s="117"/>
      <c r="N14" s="119">
        <v>10162.51</v>
      </c>
      <c r="O14" s="119">
        <v>4617.12</v>
      </c>
      <c r="P14" s="119"/>
      <c r="Q14" s="119">
        <v>11840.47</v>
      </c>
      <c r="R14" s="119">
        <v>10993.59</v>
      </c>
      <c r="S14" s="47"/>
    </row>
    <row r="15" spans="1:19" ht="9" customHeight="1" x14ac:dyDescent="0.2">
      <c r="A15" s="501"/>
      <c r="B15" s="501"/>
      <c r="C15" s="48" t="s">
        <v>4</v>
      </c>
      <c r="D15" s="49">
        <v>9</v>
      </c>
      <c r="E15" s="50">
        <v>8135994</v>
      </c>
      <c r="F15" s="50">
        <v>803997</v>
      </c>
      <c r="G15" s="50">
        <v>0</v>
      </c>
      <c r="H15" s="50">
        <v>10737372</v>
      </c>
      <c r="I15" s="50">
        <v>0</v>
      </c>
      <c r="J15" s="51">
        <v>1639788</v>
      </c>
      <c r="K15" s="50">
        <v>19677363</v>
      </c>
      <c r="L15" s="73">
        <v>21317152</v>
      </c>
      <c r="M15" s="118"/>
      <c r="N15" s="120">
        <v>19677363</v>
      </c>
      <c r="O15" s="120">
        <v>8939991</v>
      </c>
      <c r="P15" s="120">
        <v>0</v>
      </c>
      <c r="Q15" s="120">
        <v>22926347</v>
      </c>
      <c r="R15" s="120">
        <v>21286559</v>
      </c>
      <c r="S15" s="47"/>
    </row>
    <row r="16" spans="1:19" ht="12.75" customHeight="1" x14ac:dyDescent="0.2">
      <c r="A16" s="501"/>
      <c r="B16" s="501"/>
      <c r="C16" s="53" t="s">
        <v>3</v>
      </c>
      <c r="D16" s="54">
        <v>10</v>
      </c>
      <c r="E16" s="55">
        <v>4400.21</v>
      </c>
      <c r="F16" s="55">
        <v>440.02</v>
      </c>
      <c r="G16" s="55">
        <v>0</v>
      </c>
      <c r="H16" s="55">
        <v>5545.39</v>
      </c>
      <c r="I16" s="55">
        <v>0</v>
      </c>
      <c r="J16" s="55">
        <v>865.47</v>
      </c>
      <c r="K16" s="56">
        <v>10385.620000000001</v>
      </c>
      <c r="L16" s="46">
        <v>11251.09</v>
      </c>
      <c r="M16" s="117"/>
      <c r="N16" s="119">
        <v>10385.620000000001</v>
      </c>
      <c r="O16" s="119">
        <v>4840.2299999999996</v>
      </c>
      <c r="P16" s="119"/>
      <c r="Q16" s="119">
        <v>12122.33</v>
      </c>
      <c r="R16" s="119">
        <v>11256.86</v>
      </c>
      <c r="S16" s="47"/>
    </row>
    <row r="17" spans="1:19" ht="9" customHeight="1" x14ac:dyDescent="0.2">
      <c r="A17" s="501"/>
      <c r="B17" s="501"/>
      <c r="C17" s="48" t="s">
        <v>4</v>
      </c>
      <c r="D17" s="49">
        <v>11</v>
      </c>
      <c r="E17" s="50">
        <v>8519995</v>
      </c>
      <c r="F17" s="50">
        <v>851998</v>
      </c>
      <c r="G17" s="50">
        <v>0</v>
      </c>
      <c r="H17" s="50">
        <v>10737372</v>
      </c>
      <c r="I17" s="50">
        <v>0</v>
      </c>
      <c r="J17" s="51">
        <v>1675784</v>
      </c>
      <c r="K17" s="50">
        <v>20109364</v>
      </c>
      <c r="L17" s="73">
        <v>21785148</v>
      </c>
      <c r="M17" s="118"/>
      <c r="N17" s="120">
        <v>20109364</v>
      </c>
      <c r="O17" s="120">
        <v>9371992</v>
      </c>
      <c r="P17" s="120">
        <v>0</v>
      </c>
      <c r="Q17" s="120">
        <v>23472104</v>
      </c>
      <c r="R17" s="120">
        <v>21796320</v>
      </c>
      <c r="S17" s="47"/>
    </row>
    <row r="18" spans="1:19" ht="12.75" customHeight="1" x14ac:dyDescent="0.2">
      <c r="A18" s="501"/>
      <c r="B18" s="501"/>
      <c r="C18" s="53" t="s">
        <v>3</v>
      </c>
      <c r="D18" s="54">
        <v>12</v>
      </c>
      <c r="E18" s="55">
        <v>4598.53</v>
      </c>
      <c r="F18" s="55">
        <v>458.61</v>
      </c>
      <c r="G18" s="55">
        <v>0</v>
      </c>
      <c r="H18" s="55">
        <v>5545.39</v>
      </c>
      <c r="I18" s="55">
        <v>0</v>
      </c>
      <c r="J18" s="55">
        <v>883.54</v>
      </c>
      <c r="K18" s="56">
        <v>10602.53</v>
      </c>
      <c r="L18" s="46">
        <v>11486.07</v>
      </c>
      <c r="M18" s="117"/>
      <c r="N18" s="119">
        <v>10602.53</v>
      </c>
      <c r="O18" s="119">
        <v>5057.1400000000003</v>
      </c>
      <c r="P18" s="119"/>
      <c r="Q18" s="119">
        <v>12396.36</v>
      </c>
      <c r="R18" s="119">
        <v>11512.82</v>
      </c>
      <c r="S18" s="47"/>
    </row>
    <row r="19" spans="1:19" ht="9" customHeight="1" x14ac:dyDescent="0.2">
      <c r="A19" s="501"/>
      <c r="B19" s="501"/>
      <c r="C19" s="48" t="s">
        <v>4</v>
      </c>
      <c r="D19" s="49">
        <v>13</v>
      </c>
      <c r="E19" s="50">
        <v>8903996</v>
      </c>
      <c r="F19" s="50">
        <v>887993</v>
      </c>
      <c r="G19" s="50">
        <v>0</v>
      </c>
      <c r="H19" s="50">
        <v>10737372</v>
      </c>
      <c r="I19" s="50">
        <v>0</v>
      </c>
      <c r="J19" s="51">
        <v>1710772</v>
      </c>
      <c r="K19" s="50">
        <v>20529361</v>
      </c>
      <c r="L19" s="73">
        <v>22240133</v>
      </c>
      <c r="M19" s="118"/>
      <c r="N19" s="120">
        <v>20529361</v>
      </c>
      <c r="O19" s="120">
        <v>9791988</v>
      </c>
      <c r="P19" s="120">
        <v>0</v>
      </c>
      <c r="Q19" s="120">
        <v>24002700</v>
      </c>
      <c r="R19" s="120">
        <v>22291928</v>
      </c>
      <c r="S19" s="47"/>
    </row>
    <row r="20" spans="1:19" ht="12.75" customHeight="1" x14ac:dyDescent="0.2">
      <c r="A20" s="501"/>
      <c r="B20" s="501"/>
      <c r="C20" s="53" t="s">
        <v>3</v>
      </c>
      <c r="D20" s="54">
        <v>14</v>
      </c>
      <c r="E20" s="55">
        <v>4803.05</v>
      </c>
      <c r="F20" s="55">
        <v>477.21</v>
      </c>
      <c r="G20" s="55">
        <v>0</v>
      </c>
      <c r="H20" s="55">
        <v>5545.39</v>
      </c>
      <c r="I20" s="55">
        <v>0</v>
      </c>
      <c r="J20" s="55">
        <v>902.14</v>
      </c>
      <c r="K20" s="56">
        <v>10825.65</v>
      </c>
      <c r="L20" s="46">
        <v>11727.79</v>
      </c>
      <c r="M20" s="117"/>
      <c r="N20" s="119">
        <v>10825.65</v>
      </c>
      <c r="O20" s="119">
        <v>5280.26</v>
      </c>
      <c r="P20" s="119"/>
      <c r="Q20" s="119">
        <v>12678.24</v>
      </c>
      <c r="R20" s="119">
        <v>11776.1</v>
      </c>
      <c r="S20" s="47"/>
    </row>
    <row r="21" spans="1:19" ht="9" customHeight="1" x14ac:dyDescent="0.2">
      <c r="A21" s="501"/>
      <c r="B21" s="501"/>
      <c r="C21" s="48" t="s">
        <v>4</v>
      </c>
      <c r="D21" s="49">
        <v>15</v>
      </c>
      <c r="E21" s="50">
        <v>9300002</v>
      </c>
      <c r="F21" s="50">
        <v>924007</v>
      </c>
      <c r="G21" s="50">
        <v>0</v>
      </c>
      <c r="H21" s="50">
        <v>10737372</v>
      </c>
      <c r="I21" s="50">
        <v>0</v>
      </c>
      <c r="J21" s="51">
        <v>1746787</v>
      </c>
      <c r="K21" s="50">
        <v>20961381</v>
      </c>
      <c r="L21" s="73">
        <v>22708168</v>
      </c>
      <c r="M21" s="118"/>
      <c r="N21" s="120">
        <v>20961381</v>
      </c>
      <c r="O21" s="120">
        <v>10224009</v>
      </c>
      <c r="P21" s="120">
        <v>0</v>
      </c>
      <c r="Q21" s="120">
        <v>24548496</v>
      </c>
      <c r="R21" s="120">
        <v>22801709</v>
      </c>
      <c r="S21" s="47"/>
    </row>
    <row r="22" spans="1:19" ht="12.75" customHeight="1" x14ac:dyDescent="0.2">
      <c r="A22" s="501"/>
      <c r="B22" s="501"/>
      <c r="C22" s="53" t="s">
        <v>3</v>
      </c>
      <c r="D22" s="54">
        <v>16</v>
      </c>
      <c r="E22" s="55">
        <v>5001.37</v>
      </c>
      <c r="F22" s="55">
        <v>495.8</v>
      </c>
      <c r="G22" s="55">
        <v>0</v>
      </c>
      <c r="H22" s="55">
        <v>5545.39</v>
      </c>
      <c r="I22" s="55">
        <v>0</v>
      </c>
      <c r="J22" s="55">
        <v>920.21</v>
      </c>
      <c r="K22" s="56">
        <v>11042.56</v>
      </c>
      <c r="L22" s="46">
        <v>11962.77</v>
      </c>
      <c r="M22" s="117"/>
      <c r="N22" s="119">
        <v>11042.56</v>
      </c>
      <c r="O22" s="119">
        <v>5497.17</v>
      </c>
      <c r="P22" s="119"/>
      <c r="Q22" s="119">
        <v>12952.26</v>
      </c>
      <c r="R22" s="119">
        <v>12032.05</v>
      </c>
      <c r="S22" s="47"/>
    </row>
    <row r="23" spans="1:19" ht="9" customHeight="1" x14ac:dyDescent="0.2">
      <c r="A23" s="501"/>
      <c r="B23" s="501"/>
      <c r="C23" s="48" t="s">
        <v>4</v>
      </c>
      <c r="D23" s="49">
        <v>17</v>
      </c>
      <c r="E23" s="50">
        <v>9684003</v>
      </c>
      <c r="F23" s="50">
        <v>960003</v>
      </c>
      <c r="G23" s="50">
        <v>0</v>
      </c>
      <c r="H23" s="50">
        <v>10737372</v>
      </c>
      <c r="I23" s="50">
        <v>0</v>
      </c>
      <c r="J23" s="51">
        <v>1781775</v>
      </c>
      <c r="K23" s="50">
        <v>21381378</v>
      </c>
      <c r="L23" s="73">
        <v>23163153</v>
      </c>
      <c r="M23" s="118"/>
      <c r="N23" s="120">
        <v>21381378</v>
      </c>
      <c r="O23" s="120">
        <v>10644005</v>
      </c>
      <c r="P23" s="120">
        <v>0</v>
      </c>
      <c r="Q23" s="120">
        <v>25079072</v>
      </c>
      <c r="R23" s="120">
        <v>23297297</v>
      </c>
      <c r="S23" s="47"/>
    </row>
    <row r="24" spans="1:19" ht="12.75" customHeight="1" x14ac:dyDescent="0.2">
      <c r="A24" s="501"/>
      <c r="B24" s="501"/>
      <c r="C24" s="53" t="s">
        <v>3</v>
      </c>
      <c r="D24" s="54">
        <v>18</v>
      </c>
      <c r="E24" s="55">
        <v>5199.6899999999996</v>
      </c>
      <c r="F24" s="55">
        <v>514.39</v>
      </c>
      <c r="G24" s="55">
        <v>0</v>
      </c>
      <c r="H24" s="55">
        <v>5545.39</v>
      </c>
      <c r="I24" s="55">
        <v>0</v>
      </c>
      <c r="J24" s="55">
        <v>938.29</v>
      </c>
      <c r="K24" s="56">
        <v>11259.47</v>
      </c>
      <c r="L24" s="46">
        <v>12197.76</v>
      </c>
      <c r="M24" s="117"/>
      <c r="N24" s="119">
        <v>11259.47</v>
      </c>
      <c r="O24" s="119">
        <v>5714.08</v>
      </c>
      <c r="P24" s="119"/>
      <c r="Q24" s="119">
        <v>13226.29</v>
      </c>
      <c r="R24" s="119">
        <v>12288</v>
      </c>
      <c r="S24" s="47"/>
    </row>
    <row r="25" spans="1:19" ht="9" customHeight="1" x14ac:dyDescent="0.2">
      <c r="A25" s="501"/>
      <c r="B25" s="501"/>
      <c r="C25" s="48" t="s">
        <v>4</v>
      </c>
      <c r="D25" s="49">
        <v>19</v>
      </c>
      <c r="E25" s="50">
        <v>10068004</v>
      </c>
      <c r="F25" s="50">
        <v>995998</v>
      </c>
      <c r="G25" s="50">
        <v>0</v>
      </c>
      <c r="H25" s="50">
        <v>10737372</v>
      </c>
      <c r="I25" s="50">
        <v>0</v>
      </c>
      <c r="J25" s="51">
        <v>1816783</v>
      </c>
      <c r="K25" s="50">
        <v>21801374</v>
      </c>
      <c r="L25" s="73">
        <v>23618157</v>
      </c>
      <c r="M25" s="118"/>
      <c r="N25" s="120">
        <v>21801374</v>
      </c>
      <c r="O25" s="120">
        <v>11064002</v>
      </c>
      <c r="P25" s="120">
        <v>0</v>
      </c>
      <c r="Q25" s="120">
        <v>25609669</v>
      </c>
      <c r="R25" s="120">
        <v>23792886</v>
      </c>
      <c r="S25" s="47"/>
    </row>
    <row r="26" spans="1:19" ht="12.75" customHeight="1" x14ac:dyDescent="0.2">
      <c r="A26" s="501"/>
      <c r="B26" s="501"/>
      <c r="C26" s="53" t="s">
        <v>3</v>
      </c>
      <c r="D26" s="54">
        <v>20</v>
      </c>
      <c r="E26" s="55">
        <v>5404.2</v>
      </c>
      <c r="F26" s="55">
        <v>539.17999999999995</v>
      </c>
      <c r="G26" s="55">
        <v>0</v>
      </c>
      <c r="H26" s="55">
        <v>5545.39</v>
      </c>
      <c r="I26" s="55">
        <v>0</v>
      </c>
      <c r="J26" s="55">
        <v>957.4</v>
      </c>
      <c r="K26" s="56">
        <v>11488.77</v>
      </c>
      <c r="L26" s="46">
        <v>12446.17</v>
      </c>
      <c r="M26" s="117"/>
      <c r="N26" s="119">
        <v>11488.77</v>
      </c>
      <c r="O26" s="119">
        <v>5943.38</v>
      </c>
      <c r="P26" s="119"/>
      <c r="Q26" s="119">
        <v>13515.98</v>
      </c>
      <c r="R26" s="119">
        <v>12558.58</v>
      </c>
      <c r="S26" s="47"/>
    </row>
    <row r="27" spans="1:19" ht="9" customHeight="1" x14ac:dyDescent="0.2">
      <c r="A27" s="501"/>
      <c r="B27" s="501"/>
      <c r="C27" s="48" t="s">
        <v>4</v>
      </c>
      <c r="D27" s="49">
        <v>21</v>
      </c>
      <c r="E27" s="50">
        <v>10463990</v>
      </c>
      <c r="F27" s="50">
        <v>1043998</v>
      </c>
      <c r="G27" s="50">
        <v>0</v>
      </c>
      <c r="H27" s="50">
        <v>10737372</v>
      </c>
      <c r="I27" s="50">
        <v>0</v>
      </c>
      <c r="J27" s="51">
        <v>1853785</v>
      </c>
      <c r="K27" s="50">
        <v>22245361</v>
      </c>
      <c r="L27" s="73">
        <v>24099146</v>
      </c>
      <c r="M27" s="118"/>
      <c r="N27" s="120">
        <v>22245361</v>
      </c>
      <c r="O27" s="120">
        <v>11507988</v>
      </c>
      <c r="P27" s="120">
        <v>0</v>
      </c>
      <c r="Q27" s="120">
        <v>26170587</v>
      </c>
      <c r="R27" s="120">
        <v>24316802</v>
      </c>
      <c r="S27" s="47"/>
    </row>
    <row r="28" spans="1:19" ht="12.75" customHeight="1" x14ac:dyDescent="0.2">
      <c r="A28" s="501"/>
      <c r="B28" s="501"/>
      <c r="C28" s="53" t="s">
        <v>3</v>
      </c>
      <c r="D28" s="54">
        <v>22</v>
      </c>
      <c r="E28" s="55">
        <v>5509.56</v>
      </c>
      <c r="F28" s="55">
        <v>545.38</v>
      </c>
      <c r="G28" s="55">
        <v>0</v>
      </c>
      <c r="H28" s="55">
        <v>5545.39</v>
      </c>
      <c r="I28" s="55">
        <v>0</v>
      </c>
      <c r="J28" s="55">
        <v>966.69</v>
      </c>
      <c r="K28" s="56">
        <v>11600.33</v>
      </c>
      <c r="L28" s="46">
        <v>12567.02</v>
      </c>
      <c r="M28" s="117"/>
      <c r="N28" s="119">
        <v>11600.33</v>
      </c>
      <c r="O28" s="119">
        <v>6054.94</v>
      </c>
      <c r="P28" s="119"/>
      <c r="Q28" s="119">
        <v>13656.91</v>
      </c>
      <c r="R28" s="119">
        <v>12690.22</v>
      </c>
      <c r="S28" s="47"/>
    </row>
    <row r="29" spans="1:19" ht="9" customHeight="1" x14ac:dyDescent="0.2">
      <c r="A29" s="501"/>
      <c r="B29" s="501"/>
      <c r="C29" s="48" t="s">
        <v>4</v>
      </c>
      <c r="D29" s="49">
        <v>23</v>
      </c>
      <c r="E29" s="50">
        <v>10667996</v>
      </c>
      <c r="F29" s="50">
        <v>1056003</v>
      </c>
      <c r="G29" s="50">
        <v>0</v>
      </c>
      <c r="H29" s="50">
        <v>10737372</v>
      </c>
      <c r="I29" s="50">
        <v>0</v>
      </c>
      <c r="J29" s="51">
        <v>1871773</v>
      </c>
      <c r="K29" s="50">
        <v>22461371</v>
      </c>
      <c r="L29" s="73">
        <v>24333144</v>
      </c>
      <c r="M29" s="118"/>
      <c r="N29" s="120">
        <v>22461371</v>
      </c>
      <c r="O29" s="120">
        <v>11723999</v>
      </c>
      <c r="P29" s="120">
        <v>0</v>
      </c>
      <c r="Q29" s="120">
        <v>26443465</v>
      </c>
      <c r="R29" s="120">
        <v>24571692</v>
      </c>
      <c r="S29" s="47"/>
    </row>
    <row r="30" spans="1:19" ht="12.75" customHeight="1" x14ac:dyDescent="0.2">
      <c r="A30" s="501"/>
      <c r="B30" s="501"/>
      <c r="C30" s="53" t="s">
        <v>3</v>
      </c>
      <c r="D30" s="54">
        <v>24</v>
      </c>
      <c r="E30" s="55">
        <v>5614.92</v>
      </c>
      <c r="F30" s="55">
        <v>557.77</v>
      </c>
      <c r="G30" s="55">
        <v>0</v>
      </c>
      <c r="H30" s="55">
        <v>5545.39</v>
      </c>
      <c r="I30" s="55">
        <v>0</v>
      </c>
      <c r="J30" s="55">
        <v>976.51</v>
      </c>
      <c r="K30" s="56">
        <v>11718.08</v>
      </c>
      <c r="L30" s="46">
        <v>12694.59</v>
      </c>
      <c r="M30" s="117"/>
      <c r="N30" s="119">
        <v>11718.08</v>
      </c>
      <c r="O30" s="119">
        <v>6172.69</v>
      </c>
      <c r="P30" s="119"/>
      <c r="Q30" s="119">
        <v>13805.67</v>
      </c>
      <c r="R30" s="119">
        <v>12829.16</v>
      </c>
      <c r="S30" s="47"/>
    </row>
    <row r="31" spans="1:19" ht="9" customHeight="1" x14ac:dyDescent="0.2">
      <c r="A31" s="501"/>
      <c r="B31" s="501"/>
      <c r="C31" s="48" t="s">
        <v>4</v>
      </c>
      <c r="D31" s="49">
        <v>25</v>
      </c>
      <c r="E31" s="50">
        <v>10872001</v>
      </c>
      <c r="F31" s="50">
        <v>1079993</v>
      </c>
      <c r="G31" s="50">
        <v>0</v>
      </c>
      <c r="H31" s="50">
        <v>10737372</v>
      </c>
      <c r="I31" s="50">
        <v>0</v>
      </c>
      <c r="J31" s="51">
        <v>1890787</v>
      </c>
      <c r="K31" s="50">
        <v>22689367</v>
      </c>
      <c r="L31" s="73">
        <v>24580154</v>
      </c>
      <c r="M31" s="118"/>
      <c r="N31" s="120">
        <v>22689367</v>
      </c>
      <c r="O31" s="120">
        <v>11951994</v>
      </c>
      <c r="P31" s="120">
        <v>0</v>
      </c>
      <c r="Q31" s="120">
        <v>26731505</v>
      </c>
      <c r="R31" s="120">
        <v>24840718</v>
      </c>
      <c r="S31" s="47"/>
    </row>
    <row r="32" spans="1:19" ht="12.75" customHeight="1" x14ac:dyDescent="0.2">
      <c r="A32" s="501"/>
      <c r="B32" s="501"/>
      <c r="C32" s="53" t="s">
        <v>3</v>
      </c>
      <c r="D32" s="54">
        <v>26</v>
      </c>
      <c r="E32" s="55">
        <v>5726.47</v>
      </c>
      <c r="F32" s="55">
        <v>570.16999999999996</v>
      </c>
      <c r="G32" s="55">
        <v>0</v>
      </c>
      <c r="H32" s="55">
        <v>5545.39</v>
      </c>
      <c r="I32" s="55">
        <v>0</v>
      </c>
      <c r="J32" s="55">
        <v>986.84</v>
      </c>
      <c r="K32" s="56">
        <v>11842.03</v>
      </c>
      <c r="L32" s="46">
        <v>12828.87</v>
      </c>
      <c r="M32" s="117"/>
      <c r="N32" s="119">
        <v>11842.03</v>
      </c>
      <c r="O32" s="119">
        <v>6296.64</v>
      </c>
      <c r="P32" s="119"/>
      <c r="Q32" s="119">
        <v>13962.27</v>
      </c>
      <c r="R32" s="119">
        <v>12975.43</v>
      </c>
      <c r="S32" s="47"/>
    </row>
    <row r="33" spans="1:19" ht="9" customHeight="1" x14ac:dyDescent="0.2">
      <c r="A33" s="501"/>
      <c r="B33" s="501"/>
      <c r="C33" s="48" t="s">
        <v>4</v>
      </c>
      <c r="D33" s="49">
        <v>27</v>
      </c>
      <c r="E33" s="50">
        <v>11087992</v>
      </c>
      <c r="F33" s="50">
        <v>1104003</v>
      </c>
      <c r="G33" s="50">
        <v>0</v>
      </c>
      <c r="H33" s="50">
        <v>10737372</v>
      </c>
      <c r="I33" s="50">
        <v>0</v>
      </c>
      <c r="J33" s="51">
        <v>1910789</v>
      </c>
      <c r="K33" s="50">
        <v>22929367</v>
      </c>
      <c r="L33" s="73">
        <v>24840156</v>
      </c>
      <c r="M33" s="118"/>
      <c r="N33" s="120">
        <v>22929367</v>
      </c>
      <c r="O33" s="120">
        <v>12191995</v>
      </c>
      <c r="P33" s="120">
        <v>0</v>
      </c>
      <c r="Q33" s="120">
        <v>27034725</v>
      </c>
      <c r="R33" s="120">
        <v>25123936</v>
      </c>
      <c r="S33" s="47"/>
    </row>
    <row r="34" spans="1:19" ht="12.75" customHeight="1" x14ac:dyDescent="0.2">
      <c r="A34" s="501"/>
      <c r="B34" s="501"/>
      <c r="C34" s="53" t="s">
        <v>3</v>
      </c>
      <c r="D34" s="54">
        <v>28</v>
      </c>
      <c r="E34" s="55">
        <v>5831.83</v>
      </c>
      <c r="F34" s="55">
        <v>582.55999999999995</v>
      </c>
      <c r="G34" s="55">
        <v>0</v>
      </c>
      <c r="H34" s="55">
        <v>5545.39</v>
      </c>
      <c r="I34" s="55">
        <v>0</v>
      </c>
      <c r="J34" s="55">
        <v>996.65</v>
      </c>
      <c r="K34" s="56">
        <v>11959.78</v>
      </c>
      <c r="L34" s="46">
        <v>12956.43</v>
      </c>
      <c r="M34" s="117"/>
      <c r="N34" s="119">
        <v>11959.78</v>
      </c>
      <c r="O34" s="119">
        <v>6414.39</v>
      </c>
      <c r="P34" s="119"/>
      <c r="Q34" s="119">
        <v>14111.02</v>
      </c>
      <c r="R34" s="119">
        <v>13114.37</v>
      </c>
      <c r="S34" s="47"/>
    </row>
    <row r="35" spans="1:19" ht="9" customHeight="1" x14ac:dyDescent="0.2">
      <c r="A35" s="501"/>
      <c r="B35" s="501"/>
      <c r="C35" s="48" t="s">
        <v>4</v>
      </c>
      <c r="D35" s="49">
        <v>29</v>
      </c>
      <c r="E35" s="50">
        <v>11291997</v>
      </c>
      <c r="F35" s="50">
        <v>1127993</v>
      </c>
      <c r="G35" s="50">
        <v>0</v>
      </c>
      <c r="H35" s="50">
        <v>10737372</v>
      </c>
      <c r="I35" s="50">
        <v>0</v>
      </c>
      <c r="J35" s="51">
        <v>1929783</v>
      </c>
      <c r="K35" s="50">
        <v>23157363</v>
      </c>
      <c r="L35" s="73">
        <v>25087147</v>
      </c>
      <c r="M35" s="118"/>
      <c r="N35" s="120">
        <v>23157363</v>
      </c>
      <c r="O35" s="120">
        <v>12419991</v>
      </c>
      <c r="P35" s="120">
        <v>0</v>
      </c>
      <c r="Q35" s="120">
        <v>27322745</v>
      </c>
      <c r="R35" s="120">
        <v>25392961</v>
      </c>
      <c r="S35" s="47"/>
    </row>
    <row r="36" spans="1:19" ht="12.75" customHeight="1" x14ac:dyDescent="0.2">
      <c r="A36" s="501"/>
      <c r="B36" s="501"/>
      <c r="C36" s="53" t="s">
        <v>3</v>
      </c>
      <c r="D36" s="54">
        <v>30</v>
      </c>
      <c r="E36" s="55">
        <v>5943.39</v>
      </c>
      <c r="F36" s="55">
        <v>588.76</v>
      </c>
      <c r="G36" s="55">
        <v>0</v>
      </c>
      <c r="H36" s="55">
        <v>5545.39</v>
      </c>
      <c r="I36" s="55">
        <v>0</v>
      </c>
      <c r="J36" s="55">
        <v>1006.46</v>
      </c>
      <c r="K36" s="56">
        <v>12077.54</v>
      </c>
      <c r="L36" s="46">
        <v>13084</v>
      </c>
      <c r="M36" s="117"/>
      <c r="N36" s="119">
        <v>12077.54</v>
      </c>
      <c r="O36" s="119">
        <v>6532.15</v>
      </c>
      <c r="P36" s="119"/>
      <c r="Q36" s="119">
        <v>14259.79</v>
      </c>
      <c r="R36" s="119">
        <v>13253.33</v>
      </c>
      <c r="S36" s="47"/>
    </row>
    <row r="37" spans="1:19" ht="9" customHeight="1" x14ac:dyDescent="0.2">
      <c r="A37" s="501"/>
      <c r="B37" s="501"/>
      <c r="C37" s="48" t="s">
        <v>4</v>
      </c>
      <c r="D37" s="49">
        <v>31</v>
      </c>
      <c r="E37" s="50">
        <v>11508008</v>
      </c>
      <c r="F37" s="50">
        <v>1139998</v>
      </c>
      <c r="G37" s="50">
        <v>0</v>
      </c>
      <c r="H37" s="50">
        <v>10737372</v>
      </c>
      <c r="I37" s="50">
        <v>0</v>
      </c>
      <c r="J37" s="51">
        <v>1948778</v>
      </c>
      <c r="K37" s="50">
        <v>23385378</v>
      </c>
      <c r="L37" s="73">
        <v>25334157</v>
      </c>
      <c r="M37" s="118"/>
      <c r="N37" s="120">
        <v>23385378</v>
      </c>
      <c r="O37" s="120">
        <v>12648006</v>
      </c>
      <c r="P37" s="120">
        <v>0</v>
      </c>
      <c r="Q37" s="120">
        <v>27610804</v>
      </c>
      <c r="R37" s="120">
        <v>25662025</v>
      </c>
      <c r="S37" s="47"/>
    </row>
    <row r="38" spans="1:19" ht="12.75" customHeight="1" x14ac:dyDescent="0.2">
      <c r="A38" s="501"/>
      <c r="B38" s="501"/>
      <c r="C38" s="53" t="s">
        <v>3</v>
      </c>
      <c r="D38" s="54">
        <v>32</v>
      </c>
      <c r="E38" s="55">
        <v>6048.74</v>
      </c>
      <c r="F38" s="55">
        <v>601.16</v>
      </c>
      <c r="G38" s="55">
        <v>0</v>
      </c>
      <c r="H38" s="55">
        <v>5545.39</v>
      </c>
      <c r="I38" s="55">
        <v>0</v>
      </c>
      <c r="J38" s="55">
        <v>1016.27</v>
      </c>
      <c r="K38" s="56">
        <v>12195.29</v>
      </c>
      <c r="L38" s="46">
        <v>13211.56</v>
      </c>
      <c r="M38" s="117"/>
      <c r="N38" s="119">
        <v>12195.29</v>
      </c>
      <c r="O38" s="119">
        <v>6649.9</v>
      </c>
      <c r="P38" s="119"/>
      <c r="Q38" s="119">
        <v>14408.54</v>
      </c>
      <c r="R38" s="119">
        <v>13392.27</v>
      </c>
      <c r="S38" s="47"/>
    </row>
    <row r="39" spans="1:19" ht="9" customHeight="1" x14ac:dyDescent="0.2">
      <c r="A39" s="501"/>
      <c r="B39" s="501"/>
      <c r="C39" s="48" t="s">
        <v>4</v>
      </c>
      <c r="D39" s="49">
        <v>33</v>
      </c>
      <c r="E39" s="50">
        <v>11711994</v>
      </c>
      <c r="F39" s="50">
        <v>1164008</v>
      </c>
      <c r="G39" s="50">
        <v>0</v>
      </c>
      <c r="H39" s="50">
        <v>10737372</v>
      </c>
      <c r="I39" s="50">
        <v>0</v>
      </c>
      <c r="J39" s="51">
        <v>1967773</v>
      </c>
      <c r="K39" s="50">
        <v>23613374</v>
      </c>
      <c r="L39" s="73">
        <v>25581147</v>
      </c>
      <c r="M39" s="118"/>
      <c r="N39" s="120">
        <v>23613374</v>
      </c>
      <c r="O39" s="120">
        <v>12876002</v>
      </c>
      <c r="P39" s="120">
        <v>0</v>
      </c>
      <c r="Q39" s="120">
        <v>27898824</v>
      </c>
      <c r="R39" s="120">
        <v>25931051</v>
      </c>
      <c r="S39" s="47"/>
    </row>
    <row r="40" spans="1:19" ht="12.75" customHeight="1" x14ac:dyDescent="0.2">
      <c r="A40" s="501"/>
      <c r="B40" s="501"/>
      <c r="C40" s="53" t="s">
        <v>3</v>
      </c>
      <c r="D40" s="54">
        <v>34</v>
      </c>
      <c r="E40" s="55">
        <v>6160.3</v>
      </c>
      <c r="F40" s="55">
        <v>613.54999999999995</v>
      </c>
      <c r="G40" s="55">
        <v>0</v>
      </c>
      <c r="H40" s="55">
        <v>5545.39</v>
      </c>
      <c r="I40" s="55">
        <v>0</v>
      </c>
      <c r="J40" s="55">
        <v>1026.5999999999999</v>
      </c>
      <c r="K40" s="56">
        <v>12319.24</v>
      </c>
      <c r="L40" s="46">
        <v>13345.84</v>
      </c>
      <c r="M40" s="117"/>
      <c r="N40" s="119">
        <v>12319.24</v>
      </c>
      <c r="O40" s="119">
        <v>6773.85</v>
      </c>
      <c r="P40" s="119"/>
      <c r="Q40" s="119">
        <v>14565.13</v>
      </c>
      <c r="R40" s="119">
        <v>13538.53</v>
      </c>
      <c r="S40" s="47"/>
    </row>
    <row r="41" spans="1:19" ht="9" customHeight="1" x14ac:dyDescent="0.2">
      <c r="A41" s="501"/>
      <c r="B41" s="501"/>
      <c r="C41" s="48" t="s">
        <v>4</v>
      </c>
      <c r="D41" s="49">
        <v>35</v>
      </c>
      <c r="E41" s="50">
        <v>11928004</v>
      </c>
      <c r="F41" s="50">
        <v>1187998</v>
      </c>
      <c r="G41" s="50">
        <v>0</v>
      </c>
      <c r="H41" s="50">
        <v>10737372</v>
      </c>
      <c r="I41" s="50">
        <v>0</v>
      </c>
      <c r="J41" s="51">
        <v>1987775</v>
      </c>
      <c r="K41" s="50">
        <v>23853375</v>
      </c>
      <c r="L41" s="73">
        <v>25841150</v>
      </c>
      <c r="M41" s="118"/>
      <c r="N41" s="120">
        <v>23853375</v>
      </c>
      <c r="O41" s="120">
        <v>13116003</v>
      </c>
      <c r="P41" s="120">
        <v>0</v>
      </c>
      <c r="Q41" s="120">
        <v>28202024</v>
      </c>
      <c r="R41" s="120">
        <v>26214249</v>
      </c>
      <c r="S41" s="47"/>
    </row>
    <row r="42" spans="1:19" ht="12.75" customHeight="1" x14ac:dyDescent="0.2">
      <c r="A42" s="501"/>
      <c r="B42" s="501"/>
      <c r="C42" s="53" t="s">
        <v>3</v>
      </c>
      <c r="D42" s="54">
        <v>36</v>
      </c>
      <c r="E42" s="55">
        <v>6265.66</v>
      </c>
      <c r="F42" s="55">
        <v>625.95000000000005</v>
      </c>
      <c r="G42" s="55">
        <v>0</v>
      </c>
      <c r="H42" s="55">
        <v>5545.39</v>
      </c>
      <c r="I42" s="55">
        <v>0</v>
      </c>
      <c r="J42" s="55">
        <v>1036.42</v>
      </c>
      <c r="K42" s="56">
        <v>12437</v>
      </c>
      <c r="L42" s="46">
        <v>13473.42</v>
      </c>
      <c r="M42" s="117"/>
      <c r="N42" s="119">
        <v>12437</v>
      </c>
      <c r="O42" s="119">
        <v>6891.61</v>
      </c>
      <c r="P42" s="119"/>
      <c r="Q42" s="119">
        <v>14713.91</v>
      </c>
      <c r="R42" s="119">
        <v>13677.49</v>
      </c>
      <c r="S42" s="47"/>
    </row>
    <row r="43" spans="1:19" ht="9" customHeight="1" x14ac:dyDescent="0.2">
      <c r="A43" s="501"/>
      <c r="B43" s="501"/>
      <c r="C43" s="48" t="s">
        <v>4</v>
      </c>
      <c r="D43" s="49">
        <v>37</v>
      </c>
      <c r="E43" s="50">
        <v>12132009</v>
      </c>
      <c r="F43" s="50">
        <v>1212008</v>
      </c>
      <c r="G43" s="50">
        <v>0</v>
      </c>
      <c r="H43" s="50">
        <v>10737372</v>
      </c>
      <c r="I43" s="50">
        <v>0</v>
      </c>
      <c r="J43" s="51">
        <v>2006789</v>
      </c>
      <c r="K43" s="50">
        <v>24081390</v>
      </c>
      <c r="L43" s="73">
        <v>26088179</v>
      </c>
      <c r="M43" s="118"/>
      <c r="N43" s="120">
        <v>24081390</v>
      </c>
      <c r="O43" s="120">
        <v>13344018</v>
      </c>
      <c r="P43" s="120">
        <v>0</v>
      </c>
      <c r="Q43" s="120">
        <v>28490103</v>
      </c>
      <c r="R43" s="120">
        <v>26483314</v>
      </c>
      <c r="S43" s="47"/>
    </row>
    <row r="44" spans="1:19" ht="12.75" customHeight="1" x14ac:dyDescent="0.2">
      <c r="A44" s="501"/>
      <c r="B44" s="501"/>
      <c r="C44" s="53" t="s">
        <v>3</v>
      </c>
      <c r="D44" s="54">
        <v>38</v>
      </c>
      <c r="E44" s="55">
        <v>6377.21</v>
      </c>
      <c r="F44" s="55">
        <v>632.14</v>
      </c>
      <c r="G44" s="55">
        <v>0</v>
      </c>
      <c r="H44" s="55">
        <v>5545.39</v>
      </c>
      <c r="I44" s="55">
        <v>0</v>
      </c>
      <c r="J44" s="55">
        <v>1046.23</v>
      </c>
      <c r="K44" s="56">
        <v>12554.74</v>
      </c>
      <c r="L44" s="46">
        <v>13600.97</v>
      </c>
      <c r="M44" s="117"/>
      <c r="N44" s="119">
        <v>12554.74</v>
      </c>
      <c r="O44" s="119">
        <v>7009.35</v>
      </c>
      <c r="P44" s="119"/>
      <c r="Q44" s="119">
        <v>14862.65</v>
      </c>
      <c r="R44" s="119">
        <v>13816.42</v>
      </c>
      <c r="S44" s="47"/>
    </row>
    <row r="45" spans="1:19" ht="9" customHeight="1" x14ac:dyDescent="0.2">
      <c r="A45" s="501"/>
      <c r="B45" s="501"/>
      <c r="C45" s="48" t="s">
        <v>4</v>
      </c>
      <c r="D45" s="49">
        <v>39</v>
      </c>
      <c r="E45" s="50">
        <v>12348000</v>
      </c>
      <c r="F45" s="50">
        <v>1223994</v>
      </c>
      <c r="G45" s="50">
        <v>0</v>
      </c>
      <c r="H45" s="50">
        <v>10737372</v>
      </c>
      <c r="I45" s="50">
        <v>0</v>
      </c>
      <c r="J45" s="51">
        <v>2025784</v>
      </c>
      <c r="K45" s="50">
        <v>24309366</v>
      </c>
      <c r="L45" s="73">
        <v>26335150</v>
      </c>
      <c r="M45" s="118"/>
      <c r="N45" s="120">
        <v>24309366</v>
      </c>
      <c r="O45" s="120">
        <v>13571994</v>
      </c>
      <c r="P45" s="120">
        <v>0</v>
      </c>
      <c r="Q45" s="120">
        <v>28778103</v>
      </c>
      <c r="R45" s="120">
        <v>26752320</v>
      </c>
      <c r="S45" s="47"/>
    </row>
    <row r="46" spans="1:19" ht="12.75" customHeight="1" x14ac:dyDescent="0.2">
      <c r="A46" s="501"/>
      <c r="B46" s="501"/>
      <c r="C46" s="53" t="s">
        <v>3</v>
      </c>
      <c r="D46" s="54">
        <v>40</v>
      </c>
      <c r="E46" s="55">
        <v>6482.57</v>
      </c>
      <c r="F46" s="55">
        <v>644.54</v>
      </c>
      <c r="G46" s="55">
        <v>0</v>
      </c>
      <c r="H46" s="55">
        <v>5545.39</v>
      </c>
      <c r="I46" s="55">
        <v>0</v>
      </c>
      <c r="J46" s="55">
        <v>1056.04</v>
      </c>
      <c r="K46" s="56">
        <v>12672.5</v>
      </c>
      <c r="L46" s="46">
        <v>13728.54</v>
      </c>
      <c r="M46" s="117"/>
      <c r="N46" s="119">
        <v>12672.5</v>
      </c>
      <c r="O46" s="119">
        <v>7127.11</v>
      </c>
      <c r="P46" s="119"/>
      <c r="Q46" s="119">
        <v>15011.42</v>
      </c>
      <c r="R46" s="119">
        <v>13955.38</v>
      </c>
      <c r="S46" s="47"/>
    </row>
    <row r="47" spans="1:19" ht="9" customHeight="1" x14ac:dyDescent="0.2">
      <c r="A47" s="502"/>
      <c r="B47" s="502"/>
      <c r="C47" s="58"/>
      <c r="D47" s="59"/>
      <c r="E47" s="61">
        <v>12552006</v>
      </c>
      <c r="F47" s="61">
        <v>1248003</v>
      </c>
      <c r="G47" s="61">
        <v>0</v>
      </c>
      <c r="H47" s="61">
        <v>10737372</v>
      </c>
      <c r="I47" s="61">
        <v>0</v>
      </c>
      <c r="J47" s="60">
        <v>2044779</v>
      </c>
      <c r="K47" s="61">
        <v>24537382</v>
      </c>
      <c r="L47" s="73">
        <v>26582160</v>
      </c>
      <c r="M47" s="118"/>
      <c r="N47" s="123">
        <v>24537382</v>
      </c>
      <c r="O47" s="123">
        <v>13800009</v>
      </c>
      <c r="P47" s="123">
        <v>0</v>
      </c>
      <c r="Q47" s="120">
        <v>29066162</v>
      </c>
      <c r="R47" s="120">
        <v>27021384</v>
      </c>
      <c r="S47" s="47"/>
    </row>
    <row r="48" spans="1:19" ht="12.75" customHeight="1" x14ac:dyDescent="0.2">
      <c r="A48" s="492">
        <v>33178</v>
      </c>
      <c r="B48" s="492">
        <v>33358</v>
      </c>
      <c r="C48" s="42" t="s">
        <v>3</v>
      </c>
      <c r="D48" s="43">
        <v>0</v>
      </c>
      <c r="E48" s="44">
        <v>3390.02</v>
      </c>
      <c r="F48" s="44">
        <v>334.66</v>
      </c>
      <c r="G48" s="44">
        <v>0</v>
      </c>
      <c r="H48" s="44">
        <v>5737.14</v>
      </c>
      <c r="I48" s="44">
        <v>0</v>
      </c>
      <c r="J48" s="44">
        <v>788.49</v>
      </c>
      <c r="K48" s="45">
        <v>9461.82</v>
      </c>
      <c r="L48" s="46">
        <v>10250.31</v>
      </c>
      <c r="M48" s="117"/>
      <c r="N48" s="119">
        <v>9461.82</v>
      </c>
      <c r="O48" s="119">
        <v>3724.68</v>
      </c>
      <c r="P48" s="119"/>
      <c r="Q48" s="119">
        <v>10920.75</v>
      </c>
      <c r="R48" s="119">
        <v>10132.26</v>
      </c>
      <c r="S48" s="47"/>
    </row>
    <row r="49" spans="1:19" ht="9" customHeight="1" x14ac:dyDescent="0.2">
      <c r="A49" s="525"/>
      <c r="B49" s="525"/>
      <c r="C49" s="48" t="s">
        <v>4</v>
      </c>
      <c r="D49" s="49">
        <v>1</v>
      </c>
      <c r="E49" s="50">
        <v>6563994</v>
      </c>
      <c r="F49" s="50">
        <v>647992</v>
      </c>
      <c r="G49" s="50">
        <v>0</v>
      </c>
      <c r="H49" s="50">
        <v>11108652</v>
      </c>
      <c r="I49" s="50">
        <v>0</v>
      </c>
      <c r="J49" s="51">
        <v>1526730</v>
      </c>
      <c r="K49" s="50">
        <v>18320638</v>
      </c>
      <c r="L49" s="73">
        <v>19847368</v>
      </c>
      <c r="M49" s="118"/>
      <c r="N49" s="120">
        <v>18320638</v>
      </c>
      <c r="O49" s="120">
        <v>7211986</v>
      </c>
      <c r="P49" s="120">
        <v>0</v>
      </c>
      <c r="Q49" s="120">
        <v>21145521</v>
      </c>
      <c r="R49" s="120">
        <v>19618791</v>
      </c>
      <c r="S49" s="47"/>
    </row>
    <row r="50" spans="1:19" ht="12.75" customHeight="1" x14ac:dyDescent="0.2">
      <c r="A50" s="500">
        <v>33178</v>
      </c>
      <c r="B50" s="500">
        <v>33358</v>
      </c>
      <c r="C50" s="53" t="s">
        <v>3</v>
      </c>
      <c r="D50" s="54">
        <v>2</v>
      </c>
      <c r="E50" s="55">
        <v>3557.36</v>
      </c>
      <c r="F50" s="55">
        <v>353.26</v>
      </c>
      <c r="G50" s="55">
        <v>0</v>
      </c>
      <c r="H50" s="55">
        <v>5737.14</v>
      </c>
      <c r="I50" s="55">
        <v>0</v>
      </c>
      <c r="J50" s="55">
        <v>803.98</v>
      </c>
      <c r="K50" s="56">
        <v>9647.76</v>
      </c>
      <c r="L50" s="46">
        <v>10451.74</v>
      </c>
      <c r="M50" s="117"/>
      <c r="N50" s="119">
        <v>9647.76</v>
      </c>
      <c r="O50" s="119">
        <v>3910.62</v>
      </c>
      <c r="P50" s="119"/>
      <c r="Q50" s="119">
        <v>11155.65</v>
      </c>
      <c r="R50" s="119">
        <v>10351.67</v>
      </c>
      <c r="S50" s="47"/>
    </row>
    <row r="51" spans="1:19" ht="9" customHeight="1" x14ac:dyDescent="0.2">
      <c r="A51" s="500"/>
      <c r="B51" s="500"/>
      <c r="C51" s="48" t="s">
        <v>4</v>
      </c>
      <c r="D51" s="49">
        <v>3</v>
      </c>
      <c r="E51" s="50">
        <v>6888009</v>
      </c>
      <c r="F51" s="50">
        <v>684007</v>
      </c>
      <c r="G51" s="50">
        <v>0</v>
      </c>
      <c r="H51" s="50">
        <v>11108652</v>
      </c>
      <c r="I51" s="50">
        <v>0</v>
      </c>
      <c r="J51" s="51">
        <v>1556722</v>
      </c>
      <c r="K51" s="50">
        <v>18680668</v>
      </c>
      <c r="L51" s="73">
        <v>20237391</v>
      </c>
      <c r="M51" s="118"/>
      <c r="N51" s="120">
        <v>18680668</v>
      </c>
      <c r="O51" s="120">
        <v>7572016</v>
      </c>
      <c r="P51" s="120">
        <v>0</v>
      </c>
      <c r="Q51" s="120">
        <v>21600350</v>
      </c>
      <c r="R51" s="120">
        <v>20043628</v>
      </c>
      <c r="S51" s="47"/>
    </row>
    <row r="52" spans="1:19" ht="12.75" customHeight="1" x14ac:dyDescent="0.2">
      <c r="A52" s="501"/>
      <c r="B52" s="501"/>
      <c r="C52" s="53" t="s">
        <v>3</v>
      </c>
      <c r="D52" s="54">
        <v>4</v>
      </c>
      <c r="E52" s="55">
        <v>3730.88</v>
      </c>
      <c r="F52" s="55">
        <v>371.85</v>
      </c>
      <c r="G52" s="55">
        <v>0</v>
      </c>
      <c r="H52" s="55">
        <v>5737.14</v>
      </c>
      <c r="I52" s="55">
        <v>0</v>
      </c>
      <c r="J52" s="55">
        <v>819.99</v>
      </c>
      <c r="K52" s="56">
        <v>9839.8700000000008</v>
      </c>
      <c r="L52" s="46">
        <v>10659.86</v>
      </c>
      <c r="M52" s="117"/>
      <c r="N52" s="119">
        <v>9839.8700000000008</v>
      </c>
      <c r="O52" s="119">
        <v>4102.7299999999996</v>
      </c>
      <c r="P52" s="119"/>
      <c r="Q52" s="119">
        <v>11398.35</v>
      </c>
      <c r="R52" s="119">
        <v>10578.36</v>
      </c>
      <c r="S52" s="47"/>
    </row>
    <row r="53" spans="1:19" ht="9" customHeight="1" x14ac:dyDescent="0.2">
      <c r="A53" s="501"/>
      <c r="B53" s="501"/>
      <c r="C53" s="48" t="s">
        <v>4</v>
      </c>
      <c r="D53" s="49">
        <v>5</v>
      </c>
      <c r="E53" s="50">
        <v>7223991</v>
      </c>
      <c r="F53" s="50">
        <v>720002</v>
      </c>
      <c r="G53" s="50">
        <v>0</v>
      </c>
      <c r="H53" s="50">
        <v>11108652</v>
      </c>
      <c r="I53" s="50">
        <v>0</v>
      </c>
      <c r="J53" s="51">
        <v>1587722</v>
      </c>
      <c r="K53" s="50">
        <v>19052645</v>
      </c>
      <c r="L53" s="73">
        <v>20640367</v>
      </c>
      <c r="M53" s="118"/>
      <c r="N53" s="120">
        <v>19052645</v>
      </c>
      <c r="O53" s="120">
        <v>7943993</v>
      </c>
      <c r="P53" s="120">
        <v>0</v>
      </c>
      <c r="Q53" s="120">
        <v>22070283</v>
      </c>
      <c r="R53" s="120">
        <v>20482561</v>
      </c>
      <c r="S53" s="47"/>
    </row>
    <row r="54" spans="1:19" ht="12.75" customHeight="1" x14ac:dyDescent="0.2">
      <c r="A54" s="501"/>
      <c r="B54" s="501"/>
      <c r="C54" s="53" t="s">
        <v>3</v>
      </c>
      <c r="D54" s="54">
        <v>6</v>
      </c>
      <c r="E54" s="55">
        <v>4003.57</v>
      </c>
      <c r="F54" s="55">
        <v>396.64</v>
      </c>
      <c r="G54" s="55">
        <v>0</v>
      </c>
      <c r="H54" s="55">
        <v>5737.14</v>
      </c>
      <c r="I54" s="55">
        <v>0</v>
      </c>
      <c r="J54" s="55">
        <v>844.78</v>
      </c>
      <c r="K54" s="56">
        <v>10137.35</v>
      </c>
      <c r="L54" s="46">
        <v>10982.13</v>
      </c>
      <c r="M54" s="117"/>
      <c r="N54" s="119">
        <v>10137.35</v>
      </c>
      <c r="O54" s="119">
        <v>4400.21</v>
      </c>
      <c r="P54" s="119"/>
      <c r="Q54" s="119">
        <v>11774.17</v>
      </c>
      <c r="R54" s="119">
        <v>10929.39</v>
      </c>
      <c r="S54" s="47"/>
    </row>
    <row r="55" spans="1:19" ht="9" customHeight="1" x14ac:dyDescent="0.2">
      <c r="A55" s="501"/>
      <c r="B55" s="501"/>
      <c r="C55" s="48" t="s">
        <v>4</v>
      </c>
      <c r="D55" s="49">
        <v>7</v>
      </c>
      <c r="E55" s="50">
        <v>7751992</v>
      </c>
      <c r="F55" s="50">
        <v>768002</v>
      </c>
      <c r="G55" s="50">
        <v>0</v>
      </c>
      <c r="H55" s="50">
        <v>11108652</v>
      </c>
      <c r="I55" s="50">
        <v>0</v>
      </c>
      <c r="J55" s="51">
        <v>1635722</v>
      </c>
      <c r="K55" s="50">
        <v>19628647</v>
      </c>
      <c r="L55" s="73">
        <v>21264369</v>
      </c>
      <c r="M55" s="118"/>
      <c r="N55" s="120">
        <v>19628647</v>
      </c>
      <c r="O55" s="120">
        <v>8519995</v>
      </c>
      <c r="P55" s="120">
        <v>0</v>
      </c>
      <c r="Q55" s="120">
        <v>22797972</v>
      </c>
      <c r="R55" s="120">
        <v>21162250</v>
      </c>
      <c r="S55" s="47"/>
    </row>
    <row r="56" spans="1:19" ht="12.75" customHeight="1" x14ac:dyDescent="0.2">
      <c r="A56" s="501"/>
      <c r="B56" s="501"/>
      <c r="C56" s="53" t="s">
        <v>3</v>
      </c>
      <c r="D56" s="54">
        <v>8</v>
      </c>
      <c r="E56" s="55">
        <v>4201.8900000000003</v>
      </c>
      <c r="F56" s="55">
        <v>415.23</v>
      </c>
      <c r="G56" s="55">
        <v>0</v>
      </c>
      <c r="H56" s="55">
        <v>5737.14</v>
      </c>
      <c r="I56" s="55">
        <v>0</v>
      </c>
      <c r="J56" s="55">
        <v>862.86</v>
      </c>
      <c r="K56" s="56">
        <v>10354.26</v>
      </c>
      <c r="L56" s="46">
        <v>11217.12</v>
      </c>
      <c r="M56" s="117"/>
      <c r="N56" s="119">
        <v>10354.26</v>
      </c>
      <c r="O56" s="119">
        <v>4617.12</v>
      </c>
      <c r="P56" s="119"/>
      <c r="Q56" s="119">
        <v>12048.2</v>
      </c>
      <c r="R56" s="119">
        <v>11185.34</v>
      </c>
      <c r="S56" s="47"/>
    </row>
    <row r="57" spans="1:19" ht="9" customHeight="1" x14ac:dyDescent="0.2">
      <c r="A57" s="501"/>
      <c r="B57" s="501"/>
      <c r="C57" s="48" t="s">
        <v>4</v>
      </c>
      <c r="D57" s="49">
        <v>9</v>
      </c>
      <c r="E57" s="50">
        <v>8135994</v>
      </c>
      <c r="F57" s="50">
        <v>803997</v>
      </c>
      <c r="G57" s="50">
        <v>0</v>
      </c>
      <c r="H57" s="50">
        <v>11108652</v>
      </c>
      <c r="I57" s="50">
        <v>0</v>
      </c>
      <c r="J57" s="51">
        <v>1670730</v>
      </c>
      <c r="K57" s="50">
        <v>20048643</v>
      </c>
      <c r="L57" s="73">
        <v>21719373</v>
      </c>
      <c r="M57" s="118"/>
      <c r="N57" s="120">
        <v>20048643</v>
      </c>
      <c r="O57" s="120">
        <v>8939991</v>
      </c>
      <c r="P57" s="120">
        <v>0</v>
      </c>
      <c r="Q57" s="120">
        <v>23328568</v>
      </c>
      <c r="R57" s="120">
        <v>21657838</v>
      </c>
      <c r="S57" s="47"/>
    </row>
    <row r="58" spans="1:19" ht="12.75" customHeight="1" x14ac:dyDescent="0.2">
      <c r="A58" s="501"/>
      <c r="B58" s="501"/>
      <c r="C58" s="53" t="s">
        <v>3</v>
      </c>
      <c r="D58" s="54">
        <v>10</v>
      </c>
      <c r="E58" s="55">
        <v>4400.21</v>
      </c>
      <c r="F58" s="55">
        <v>440.02</v>
      </c>
      <c r="G58" s="55">
        <v>0</v>
      </c>
      <c r="H58" s="55">
        <v>5737.14</v>
      </c>
      <c r="I58" s="55">
        <v>0</v>
      </c>
      <c r="J58" s="55">
        <v>881.45</v>
      </c>
      <c r="K58" s="56">
        <v>10577.37</v>
      </c>
      <c r="L58" s="46">
        <v>11458.82</v>
      </c>
      <c r="M58" s="117"/>
      <c r="N58" s="119">
        <v>10577.37</v>
      </c>
      <c r="O58" s="119">
        <v>4840.2299999999996</v>
      </c>
      <c r="P58" s="119"/>
      <c r="Q58" s="119">
        <v>12330.06</v>
      </c>
      <c r="R58" s="119">
        <v>11448.61</v>
      </c>
      <c r="S58" s="47"/>
    </row>
    <row r="59" spans="1:19" ht="9" customHeight="1" x14ac:dyDescent="0.2">
      <c r="A59" s="501"/>
      <c r="B59" s="501"/>
      <c r="C59" s="48" t="s">
        <v>4</v>
      </c>
      <c r="D59" s="49">
        <v>11</v>
      </c>
      <c r="E59" s="50">
        <v>8519995</v>
      </c>
      <c r="F59" s="50">
        <v>851998</v>
      </c>
      <c r="G59" s="50">
        <v>0</v>
      </c>
      <c r="H59" s="50">
        <v>11108652</v>
      </c>
      <c r="I59" s="50">
        <v>0</v>
      </c>
      <c r="J59" s="51">
        <v>1706725</v>
      </c>
      <c r="K59" s="50">
        <v>20480644</v>
      </c>
      <c r="L59" s="73">
        <v>22187369</v>
      </c>
      <c r="M59" s="118"/>
      <c r="N59" s="120">
        <v>20480644</v>
      </c>
      <c r="O59" s="120">
        <v>9371992</v>
      </c>
      <c r="P59" s="120">
        <v>0</v>
      </c>
      <c r="Q59" s="120">
        <v>23874325</v>
      </c>
      <c r="R59" s="120">
        <v>22167600</v>
      </c>
      <c r="S59" s="47"/>
    </row>
    <row r="60" spans="1:19" ht="12.75" customHeight="1" x14ac:dyDescent="0.2">
      <c r="A60" s="501"/>
      <c r="B60" s="501"/>
      <c r="C60" s="53" t="s">
        <v>3</v>
      </c>
      <c r="D60" s="54">
        <v>12</v>
      </c>
      <c r="E60" s="55">
        <v>4598.53</v>
      </c>
      <c r="F60" s="55">
        <v>458.61</v>
      </c>
      <c r="G60" s="55">
        <v>0</v>
      </c>
      <c r="H60" s="55">
        <v>5737.14</v>
      </c>
      <c r="I60" s="55">
        <v>0</v>
      </c>
      <c r="J60" s="55">
        <v>899.52</v>
      </c>
      <c r="K60" s="56">
        <v>10794.28</v>
      </c>
      <c r="L60" s="46">
        <v>11693.8</v>
      </c>
      <c r="M60" s="117"/>
      <c r="N60" s="119">
        <v>10794.28</v>
      </c>
      <c r="O60" s="119">
        <v>5057.1400000000003</v>
      </c>
      <c r="P60" s="119"/>
      <c r="Q60" s="119">
        <v>12604.09</v>
      </c>
      <c r="R60" s="119">
        <v>11704.57</v>
      </c>
      <c r="S60" s="47"/>
    </row>
    <row r="61" spans="1:19" ht="9" customHeight="1" x14ac:dyDescent="0.2">
      <c r="A61" s="501"/>
      <c r="B61" s="501"/>
      <c r="C61" s="48" t="s">
        <v>4</v>
      </c>
      <c r="D61" s="49">
        <v>13</v>
      </c>
      <c r="E61" s="50">
        <v>8903996</v>
      </c>
      <c r="F61" s="50">
        <v>887993</v>
      </c>
      <c r="G61" s="50">
        <v>0</v>
      </c>
      <c r="H61" s="50">
        <v>11108652</v>
      </c>
      <c r="I61" s="50">
        <v>0</v>
      </c>
      <c r="J61" s="51">
        <v>1741714</v>
      </c>
      <c r="K61" s="50">
        <v>20900641</v>
      </c>
      <c r="L61" s="73">
        <v>22642354</v>
      </c>
      <c r="M61" s="118"/>
      <c r="N61" s="120">
        <v>20900641</v>
      </c>
      <c r="O61" s="120">
        <v>9791988</v>
      </c>
      <c r="P61" s="120">
        <v>0</v>
      </c>
      <c r="Q61" s="120">
        <v>24404921</v>
      </c>
      <c r="R61" s="120">
        <v>22663208</v>
      </c>
      <c r="S61" s="47"/>
    </row>
    <row r="62" spans="1:19" ht="12.75" customHeight="1" x14ac:dyDescent="0.2">
      <c r="A62" s="501"/>
      <c r="B62" s="501"/>
      <c r="C62" s="53" t="s">
        <v>3</v>
      </c>
      <c r="D62" s="54">
        <v>14</v>
      </c>
      <c r="E62" s="55">
        <v>4803.05</v>
      </c>
      <c r="F62" s="55">
        <v>477.21</v>
      </c>
      <c r="G62" s="55">
        <v>0</v>
      </c>
      <c r="H62" s="55">
        <v>5737.14</v>
      </c>
      <c r="I62" s="55">
        <v>0</v>
      </c>
      <c r="J62" s="55">
        <v>918.12</v>
      </c>
      <c r="K62" s="56">
        <v>11017.4</v>
      </c>
      <c r="L62" s="46">
        <v>11935.52</v>
      </c>
      <c r="M62" s="117"/>
      <c r="N62" s="119">
        <v>11017.4</v>
      </c>
      <c r="O62" s="119">
        <v>5280.26</v>
      </c>
      <c r="P62" s="119"/>
      <c r="Q62" s="119">
        <v>12885.97</v>
      </c>
      <c r="R62" s="119">
        <v>11967.85</v>
      </c>
      <c r="S62" s="47"/>
    </row>
    <row r="63" spans="1:19" ht="9" customHeight="1" x14ac:dyDescent="0.2">
      <c r="A63" s="501"/>
      <c r="B63" s="501"/>
      <c r="C63" s="48" t="s">
        <v>4</v>
      </c>
      <c r="D63" s="49">
        <v>15</v>
      </c>
      <c r="E63" s="50">
        <v>9300002</v>
      </c>
      <c r="F63" s="50">
        <v>924007</v>
      </c>
      <c r="G63" s="50">
        <v>0</v>
      </c>
      <c r="H63" s="50">
        <v>11108652</v>
      </c>
      <c r="I63" s="50">
        <v>0</v>
      </c>
      <c r="J63" s="51">
        <v>1777728</v>
      </c>
      <c r="K63" s="50">
        <v>21332661</v>
      </c>
      <c r="L63" s="73">
        <v>23110389</v>
      </c>
      <c r="M63" s="118"/>
      <c r="N63" s="120">
        <v>21332661</v>
      </c>
      <c r="O63" s="120">
        <v>10224009</v>
      </c>
      <c r="P63" s="120">
        <v>0</v>
      </c>
      <c r="Q63" s="120">
        <v>24950717</v>
      </c>
      <c r="R63" s="120">
        <v>23172989</v>
      </c>
      <c r="S63" s="47"/>
    </row>
    <row r="64" spans="1:19" ht="12.75" customHeight="1" x14ac:dyDescent="0.2">
      <c r="A64" s="501"/>
      <c r="B64" s="501"/>
      <c r="C64" s="53" t="s">
        <v>3</v>
      </c>
      <c r="D64" s="54">
        <v>16</v>
      </c>
      <c r="E64" s="55">
        <v>5001.37</v>
      </c>
      <c r="F64" s="55">
        <v>495.8</v>
      </c>
      <c r="G64" s="55">
        <v>0</v>
      </c>
      <c r="H64" s="55">
        <v>5737.14</v>
      </c>
      <c r="I64" s="55">
        <v>0</v>
      </c>
      <c r="J64" s="55">
        <v>936.19</v>
      </c>
      <c r="K64" s="56">
        <v>11234.31</v>
      </c>
      <c r="L64" s="46">
        <v>12170.5</v>
      </c>
      <c r="M64" s="117"/>
      <c r="N64" s="119">
        <v>11234.31</v>
      </c>
      <c r="O64" s="119">
        <v>5497.17</v>
      </c>
      <c r="P64" s="119"/>
      <c r="Q64" s="119">
        <v>13159.99</v>
      </c>
      <c r="R64" s="119">
        <v>12223.8</v>
      </c>
      <c r="S64" s="47"/>
    </row>
    <row r="65" spans="1:19" ht="9" customHeight="1" x14ac:dyDescent="0.2">
      <c r="A65" s="501"/>
      <c r="B65" s="501"/>
      <c r="C65" s="48" t="s">
        <v>4</v>
      </c>
      <c r="D65" s="49">
        <v>17</v>
      </c>
      <c r="E65" s="50">
        <v>9684003</v>
      </c>
      <c r="F65" s="50">
        <v>960003</v>
      </c>
      <c r="G65" s="50">
        <v>0</v>
      </c>
      <c r="H65" s="50">
        <v>11108652</v>
      </c>
      <c r="I65" s="50">
        <v>0</v>
      </c>
      <c r="J65" s="51">
        <v>1812717</v>
      </c>
      <c r="K65" s="50">
        <v>21752657</v>
      </c>
      <c r="L65" s="73">
        <v>23565374</v>
      </c>
      <c r="M65" s="118"/>
      <c r="N65" s="120">
        <v>21752657</v>
      </c>
      <c r="O65" s="120">
        <v>10644005</v>
      </c>
      <c r="P65" s="120">
        <v>0</v>
      </c>
      <c r="Q65" s="120">
        <v>25481294</v>
      </c>
      <c r="R65" s="120">
        <v>23668577</v>
      </c>
      <c r="S65" s="47"/>
    </row>
    <row r="66" spans="1:19" ht="12.75" customHeight="1" x14ac:dyDescent="0.2">
      <c r="A66" s="501"/>
      <c r="B66" s="501"/>
      <c r="C66" s="53" t="s">
        <v>3</v>
      </c>
      <c r="D66" s="54">
        <v>18</v>
      </c>
      <c r="E66" s="55">
        <v>5199.6899999999996</v>
      </c>
      <c r="F66" s="55">
        <v>514.39</v>
      </c>
      <c r="G66" s="55">
        <v>0</v>
      </c>
      <c r="H66" s="55">
        <v>5737.14</v>
      </c>
      <c r="I66" s="55">
        <v>0</v>
      </c>
      <c r="J66" s="55">
        <v>954.27</v>
      </c>
      <c r="K66" s="56">
        <v>11451.22</v>
      </c>
      <c r="L66" s="46">
        <v>12405.49</v>
      </c>
      <c r="M66" s="117"/>
      <c r="N66" s="119">
        <v>11451.22</v>
      </c>
      <c r="O66" s="119">
        <v>5714.08</v>
      </c>
      <c r="P66" s="119"/>
      <c r="Q66" s="119">
        <v>13434.02</v>
      </c>
      <c r="R66" s="119">
        <v>12479.75</v>
      </c>
      <c r="S66" s="47"/>
    </row>
    <row r="67" spans="1:19" ht="9" customHeight="1" x14ac:dyDescent="0.2">
      <c r="A67" s="501"/>
      <c r="B67" s="501"/>
      <c r="C67" s="48" t="s">
        <v>4</v>
      </c>
      <c r="D67" s="49">
        <v>19</v>
      </c>
      <c r="E67" s="50">
        <v>10068004</v>
      </c>
      <c r="F67" s="50">
        <v>995998</v>
      </c>
      <c r="G67" s="50">
        <v>0</v>
      </c>
      <c r="H67" s="50">
        <v>11108652</v>
      </c>
      <c r="I67" s="50">
        <v>0</v>
      </c>
      <c r="J67" s="51">
        <v>1847724</v>
      </c>
      <c r="K67" s="50">
        <v>22172654</v>
      </c>
      <c r="L67" s="73">
        <v>24020378</v>
      </c>
      <c r="M67" s="118"/>
      <c r="N67" s="120">
        <v>22172654</v>
      </c>
      <c r="O67" s="120">
        <v>11064002</v>
      </c>
      <c r="P67" s="120">
        <v>0</v>
      </c>
      <c r="Q67" s="120">
        <v>26011890</v>
      </c>
      <c r="R67" s="120">
        <v>24164166</v>
      </c>
      <c r="S67" s="47"/>
    </row>
    <row r="68" spans="1:19" ht="12.75" customHeight="1" x14ac:dyDescent="0.2">
      <c r="A68" s="501"/>
      <c r="B68" s="501"/>
      <c r="C68" s="53" t="s">
        <v>3</v>
      </c>
      <c r="D68" s="54">
        <v>20</v>
      </c>
      <c r="E68" s="55">
        <v>5404.2</v>
      </c>
      <c r="F68" s="55">
        <v>539.17999999999995</v>
      </c>
      <c r="G68" s="55">
        <v>0</v>
      </c>
      <c r="H68" s="55">
        <v>5737.14</v>
      </c>
      <c r="I68" s="55">
        <v>0</v>
      </c>
      <c r="J68" s="55">
        <v>973.38</v>
      </c>
      <c r="K68" s="56">
        <v>11680.52</v>
      </c>
      <c r="L68" s="46">
        <v>12653.9</v>
      </c>
      <c r="M68" s="117"/>
      <c r="N68" s="119">
        <v>11680.52</v>
      </c>
      <c r="O68" s="119">
        <v>5943.38</v>
      </c>
      <c r="P68" s="119"/>
      <c r="Q68" s="119">
        <v>13723.71</v>
      </c>
      <c r="R68" s="119">
        <v>12750.33</v>
      </c>
      <c r="S68" s="47"/>
    </row>
    <row r="69" spans="1:19" ht="9" customHeight="1" x14ac:dyDescent="0.2">
      <c r="A69" s="501"/>
      <c r="B69" s="501"/>
      <c r="C69" s="48" t="s">
        <v>4</v>
      </c>
      <c r="D69" s="49">
        <v>21</v>
      </c>
      <c r="E69" s="50">
        <v>10463990</v>
      </c>
      <c r="F69" s="50">
        <v>1043998</v>
      </c>
      <c r="G69" s="50">
        <v>0</v>
      </c>
      <c r="H69" s="50">
        <v>11108652</v>
      </c>
      <c r="I69" s="50">
        <v>0</v>
      </c>
      <c r="J69" s="51">
        <v>1884726</v>
      </c>
      <c r="K69" s="50">
        <v>22616640</v>
      </c>
      <c r="L69" s="73">
        <v>24501367</v>
      </c>
      <c r="M69" s="118"/>
      <c r="N69" s="120">
        <v>22616640</v>
      </c>
      <c r="O69" s="120">
        <v>11507988</v>
      </c>
      <c r="P69" s="120">
        <v>0</v>
      </c>
      <c r="Q69" s="120">
        <v>26572808</v>
      </c>
      <c r="R69" s="120">
        <v>24688081</v>
      </c>
      <c r="S69" s="47"/>
    </row>
    <row r="70" spans="1:19" ht="12.75" customHeight="1" x14ac:dyDescent="0.2">
      <c r="A70" s="501"/>
      <c r="B70" s="501"/>
      <c r="C70" s="53" t="s">
        <v>3</v>
      </c>
      <c r="D70" s="54">
        <v>22</v>
      </c>
      <c r="E70" s="55">
        <v>5509.56</v>
      </c>
      <c r="F70" s="55">
        <v>545.38</v>
      </c>
      <c r="G70" s="55">
        <v>0</v>
      </c>
      <c r="H70" s="55">
        <v>5737.14</v>
      </c>
      <c r="I70" s="55">
        <v>0</v>
      </c>
      <c r="J70" s="55">
        <v>982.67</v>
      </c>
      <c r="K70" s="56">
        <v>11792.08</v>
      </c>
      <c r="L70" s="46">
        <v>12774.75</v>
      </c>
      <c r="M70" s="117"/>
      <c r="N70" s="119">
        <v>11792.08</v>
      </c>
      <c r="O70" s="119">
        <v>6054.94</v>
      </c>
      <c r="P70" s="119"/>
      <c r="Q70" s="119">
        <v>13864.64</v>
      </c>
      <c r="R70" s="119">
        <v>12881.97</v>
      </c>
      <c r="S70" s="47"/>
    </row>
    <row r="71" spans="1:19" ht="9" customHeight="1" x14ac:dyDescent="0.2">
      <c r="A71" s="501"/>
      <c r="B71" s="501"/>
      <c r="C71" s="48" t="s">
        <v>4</v>
      </c>
      <c r="D71" s="49">
        <v>23</v>
      </c>
      <c r="E71" s="50">
        <v>10667996</v>
      </c>
      <c r="F71" s="50">
        <v>1056003</v>
      </c>
      <c r="G71" s="50">
        <v>0</v>
      </c>
      <c r="H71" s="50">
        <v>11108652</v>
      </c>
      <c r="I71" s="50">
        <v>0</v>
      </c>
      <c r="J71" s="51">
        <v>1902714</v>
      </c>
      <c r="K71" s="50">
        <v>22832651</v>
      </c>
      <c r="L71" s="73">
        <v>24735365</v>
      </c>
      <c r="M71" s="118"/>
      <c r="N71" s="120">
        <v>22832651</v>
      </c>
      <c r="O71" s="120">
        <v>11723999</v>
      </c>
      <c r="P71" s="120">
        <v>0</v>
      </c>
      <c r="Q71" s="120">
        <v>26845686</v>
      </c>
      <c r="R71" s="120">
        <v>24942972</v>
      </c>
      <c r="S71" s="47"/>
    </row>
    <row r="72" spans="1:19" ht="12.75" customHeight="1" x14ac:dyDescent="0.2">
      <c r="A72" s="501"/>
      <c r="B72" s="501"/>
      <c r="C72" s="53" t="s">
        <v>3</v>
      </c>
      <c r="D72" s="54">
        <v>24</v>
      </c>
      <c r="E72" s="55">
        <v>5614.92</v>
      </c>
      <c r="F72" s="55">
        <v>557.77</v>
      </c>
      <c r="G72" s="55">
        <v>0</v>
      </c>
      <c r="H72" s="55">
        <v>5737.14</v>
      </c>
      <c r="I72" s="55">
        <v>0</v>
      </c>
      <c r="J72" s="55">
        <v>992.49</v>
      </c>
      <c r="K72" s="56">
        <v>11909.83</v>
      </c>
      <c r="L72" s="46">
        <v>12902.32</v>
      </c>
      <c r="M72" s="117"/>
      <c r="N72" s="119">
        <v>11909.83</v>
      </c>
      <c r="O72" s="119">
        <v>6172.69</v>
      </c>
      <c r="P72" s="119"/>
      <c r="Q72" s="119">
        <v>14013.4</v>
      </c>
      <c r="R72" s="119">
        <v>13020.91</v>
      </c>
      <c r="S72" s="47"/>
    </row>
    <row r="73" spans="1:19" ht="9" customHeight="1" x14ac:dyDescent="0.2">
      <c r="A73" s="501"/>
      <c r="B73" s="501"/>
      <c r="C73" s="48" t="s">
        <v>4</v>
      </c>
      <c r="D73" s="49">
        <v>25</v>
      </c>
      <c r="E73" s="50">
        <v>10872001</v>
      </c>
      <c r="F73" s="50">
        <v>1079993</v>
      </c>
      <c r="G73" s="50">
        <v>0</v>
      </c>
      <c r="H73" s="50">
        <v>11108652</v>
      </c>
      <c r="I73" s="50">
        <v>0</v>
      </c>
      <c r="J73" s="51">
        <v>1921729</v>
      </c>
      <c r="K73" s="50">
        <v>23060647</v>
      </c>
      <c r="L73" s="73">
        <v>24982375</v>
      </c>
      <c r="M73" s="118"/>
      <c r="N73" s="120">
        <v>23060647</v>
      </c>
      <c r="O73" s="120">
        <v>11951994</v>
      </c>
      <c r="P73" s="120">
        <v>0</v>
      </c>
      <c r="Q73" s="120">
        <v>27133726</v>
      </c>
      <c r="R73" s="120">
        <v>25211997</v>
      </c>
      <c r="S73" s="47"/>
    </row>
    <row r="74" spans="1:19" ht="12.75" customHeight="1" x14ac:dyDescent="0.2">
      <c r="A74" s="501"/>
      <c r="B74" s="501"/>
      <c r="C74" s="53" t="s">
        <v>3</v>
      </c>
      <c r="D74" s="54">
        <v>26</v>
      </c>
      <c r="E74" s="55">
        <v>5726.47</v>
      </c>
      <c r="F74" s="55">
        <v>570.16999999999996</v>
      </c>
      <c r="G74" s="55">
        <v>0</v>
      </c>
      <c r="H74" s="55">
        <v>5737.14</v>
      </c>
      <c r="I74" s="55">
        <v>0</v>
      </c>
      <c r="J74" s="55">
        <v>1002.82</v>
      </c>
      <c r="K74" s="56">
        <v>12033.78</v>
      </c>
      <c r="L74" s="46">
        <v>13036.6</v>
      </c>
      <c r="M74" s="117"/>
      <c r="N74" s="119">
        <v>12033.78</v>
      </c>
      <c r="O74" s="119">
        <v>6296.64</v>
      </c>
      <c r="P74" s="119"/>
      <c r="Q74" s="119">
        <v>14170</v>
      </c>
      <c r="R74" s="119">
        <v>13167.18</v>
      </c>
      <c r="S74" s="47"/>
    </row>
    <row r="75" spans="1:19" ht="9" customHeight="1" x14ac:dyDescent="0.2">
      <c r="A75" s="501"/>
      <c r="B75" s="501"/>
      <c r="C75" s="48" t="s">
        <v>4</v>
      </c>
      <c r="D75" s="49">
        <v>27</v>
      </c>
      <c r="E75" s="50">
        <v>11087992</v>
      </c>
      <c r="F75" s="50">
        <v>1104003</v>
      </c>
      <c r="G75" s="50">
        <v>0</v>
      </c>
      <c r="H75" s="50">
        <v>11108652</v>
      </c>
      <c r="I75" s="50">
        <v>0</v>
      </c>
      <c r="J75" s="51">
        <v>1941730</v>
      </c>
      <c r="K75" s="50">
        <v>23300647</v>
      </c>
      <c r="L75" s="73">
        <v>25242377</v>
      </c>
      <c r="M75" s="118"/>
      <c r="N75" s="120">
        <v>23300647</v>
      </c>
      <c r="O75" s="120">
        <v>12191995</v>
      </c>
      <c r="P75" s="120">
        <v>0</v>
      </c>
      <c r="Q75" s="120">
        <v>27436946</v>
      </c>
      <c r="R75" s="120">
        <v>25495216</v>
      </c>
      <c r="S75" s="47"/>
    </row>
    <row r="76" spans="1:19" ht="12.75" customHeight="1" x14ac:dyDescent="0.2">
      <c r="A76" s="501"/>
      <c r="B76" s="501"/>
      <c r="C76" s="53" t="s">
        <v>3</v>
      </c>
      <c r="D76" s="54">
        <v>28</v>
      </c>
      <c r="E76" s="55">
        <v>5831.83</v>
      </c>
      <c r="F76" s="55">
        <v>582.55999999999995</v>
      </c>
      <c r="G76" s="55">
        <v>0</v>
      </c>
      <c r="H76" s="55">
        <v>5737.14</v>
      </c>
      <c r="I76" s="55">
        <v>0</v>
      </c>
      <c r="J76" s="55">
        <v>1012.63</v>
      </c>
      <c r="K76" s="56">
        <v>12151.53</v>
      </c>
      <c r="L76" s="46">
        <v>13164.16</v>
      </c>
      <c r="M76" s="117"/>
      <c r="N76" s="119">
        <v>12151.53</v>
      </c>
      <c r="O76" s="119">
        <v>6414.39</v>
      </c>
      <c r="P76" s="119"/>
      <c r="Q76" s="119">
        <v>14318.75</v>
      </c>
      <c r="R76" s="119">
        <v>13306.12</v>
      </c>
      <c r="S76" s="47"/>
    </row>
    <row r="77" spans="1:19" ht="9" customHeight="1" x14ac:dyDescent="0.2">
      <c r="A77" s="501"/>
      <c r="B77" s="501"/>
      <c r="C77" s="48" t="s">
        <v>4</v>
      </c>
      <c r="D77" s="49">
        <v>29</v>
      </c>
      <c r="E77" s="50">
        <v>11291997</v>
      </c>
      <c r="F77" s="50">
        <v>1127993</v>
      </c>
      <c r="G77" s="50">
        <v>0</v>
      </c>
      <c r="H77" s="50">
        <v>11108652</v>
      </c>
      <c r="I77" s="50">
        <v>0</v>
      </c>
      <c r="J77" s="51">
        <v>1960725</v>
      </c>
      <c r="K77" s="50">
        <v>23528643</v>
      </c>
      <c r="L77" s="73">
        <v>25489368</v>
      </c>
      <c r="M77" s="118"/>
      <c r="N77" s="120">
        <v>23528643</v>
      </c>
      <c r="O77" s="120">
        <v>12419991</v>
      </c>
      <c r="P77" s="120">
        <v>0</v>
      </c>
      <c r="Q77" s="120">
        <v>27724966</v>
      </c>
      <c r="R77" s="120">
        <v>25764241</v>
      </c>
      <c r="S77" s="47"/>
    </row>
    <row r="78" spans="1:19" ht="12.75" customHeight="1" x14ac:dyDescent="0.2">
      <c r="A78" s="501"/>
      <c r="B78" s="501"/>
      <c r="C78" s="53" t="s">
        <v>3</v>
      </c>
      <c r="D78" s="54">
        <v>30</v>
      </c>
      <c r="E78" s="55">
        <v>5943.39</v>
      </c>
      <c r="F78" s="55">
        <v>588.76</v>
      </c>
      <c r="G78" s="55">
        <v>0</v>
      </c>
      <c r="H78" s="55">
        <v>5737.14</v>
      </c>
      <c r="I78" s="55">
        <v>0</v>
      </c>
      <c r="J78" s="55">
        <v>1022.44</v>
      </c>
      <c r="K78" s="56">
        <v>12269.29</v>
      </c>
      <c r="L78" s="46">
        <v>13291.73</v>
      </c>
      <c r="M78" s="117"/>
      <c r="N78" s="119">
        <v>12269.29</v>
      </c>
      <c r="O78" s="119">
        <v>6532.15</v>
      </c>
      <c r="P78" s="119"/>
      <c r="Q78" s="119">
        <v>14467.52</v>
      </c>
      <c r="R78" s="119">
        <v>13445.08</v>
      </c>
      <c r="S78" s="47"/>
    </row>
    <row r="79" spans="1:19" ht="9" customHeight="1" x14ac:dyDescent="0.2">
      <c r="A79" s="501"/>
      <c r="B79" s="501"/>
      <c r="C79" s="48" t="s">
        <v>4</v>
      </c>
      <c r="D79" s="49">
        <v>31</v>
      </c>
      <c r="E79" s="50">
        <v>11508008</v>
      </c>
      <c r="F79" s="50">
        <v>1139998</v>
      </c>
      <c r="G79" s="50">
        <v>0</v>
      </c>
      <c r="H79" s="50">
        <v>11108652</v>
      </c>
      <c r="I79" s="50">
        <v>0</v>
      </c>
      <c r="J79" s="51">
        <v>1979720</v>
      </c>
      <c r="K79" s="50">
        <v>23756658</v>
      </c>
      <c r="L79" s="73">
        <v>25736378</v>
      </c>
      <c r="M79" s="118"/>
      <c r="N79" s="120">
        <v>23756658</v>
      </c>
      <c r="O79" s="120">
        <v>12648006</v>
      </c>
      <c r="P79" s="120">
        <v>0</v>
      </c>
      <c r="Q79" s="120">
        <v>28013025</v>
      </c>
      <c r="R79" s="120">
        <v>26033305</v>
      </c>
      <c r="S79" s="47"/>
    </row>
    <row r="80" spans="1:19" ht="12.75" customHeight="1" x14ac:dyDescent="0.2">
      <c r="A80" s="501"/>
      <c r="B80" s="501"/>
      <c r="C80" s="53" t="s">
        <v>3</v>
      </c>
      <c r="D80" s="54">
        <v>32</v>
      </c>
      <c r="E80" s="55">
        <v>6048.74</v>
      </c>
      <c r="F80" s="55">
        <v>601.16</v>
      </c>
      <c r="G80" s="55">
        <v>0</v>
      </c>
      <c r="H80" s="55">
        <v>5737.14</v>
      </c>
      <c r="I80" s="55">
        <v>0</v>
      </c>
      <c r="J80" s="55">
        <v>1032.25</v>
      </c>
      <c r="K80" s="56">
        <v>12387.04</v>
      </c>
      <c r="L80" s="46">
        <v>13419.29</v>
      </c>
      <c r="M80" s="117"/>
      <c r="N80" s="119">
        <v>12387.04</v>
      </c>
      <c r="O80" s="119">
        <v>6649.9</v>
      </c>
      <c r="P80" s="119"/>
      <c r="Q80" s="119">
        <v>14616.27</v>
      </c>
      <c r="R80" s="119">
        <v>13584.02</v>
      </c>
      <c r="S80" s="47"/>
    </row>
    <row r="81" spans="1:19" ht="9" customHeight="1" x14ac:dyDescent="0.2">
      <c r="A81" s="501"/>
      <c r="B81" s="501"/>
      <c r="C81" s="48" t="s">
        <v>4</v>
      </c>
      <c r="D81" s="49">
        <v>33</v>
      </c>
      <c r="E81" s="50">
        <v>11711994</v>
      </c>
      <c r="F81" s="50">
        <v>1164008</v>
      </c>
      <c r="G81" s="50">
        <v>0</v>
      </c>
      <c r="H81" s="50">
        <v>11108652</v>
      </c>
      <c r="I81" s="50">
        <v>0</v>
      </c>
      <c r="J81" s="51">
        <v>1998715</v>
      </c>
      <c r="K81" s="50">
        <v>23984654</v>
      </c>
      <c r="L81" s="73">
        <v>25983369</v>
      </c>
      <c r="M81" s="118"/>
      <c r="N81" s="120">
        <v>23984654</v>
      </c>
      <c r="O81" s="120">
        <v>12876002</v>
      </c>
      <c r="P81" s="120">
        <v>0</v>
      </c>
      <c r="Q81" s="120">
        <v>28301045</v>
      </c>
      <c r="R81" s="120">
        <v>26302330</v>
      </c>
      <c r="S81" s="47"/>
    </row>
    <row r="82" spans="1:19" ht="12.75" customHeight="1" x14ac:dyDescent="0.2">
      <c r="A82" s="501"/>
      <c r="B82" s="501"/>
      <c r="C82" s="53" t="s">
        <v>3</v>
      </c>
      <c r="D82" s="54">
        <v>34</v>
      </c>
      <c r="E82" s="55">
        <v>6160.3</v>
      </c>
      <c r="F82" s="55">
        <v>613.54999999999995</v>
      </c>
      <c r="G82" s="55">
        <v>0</v>
      </c>
      <c r="H82" s="55">
        <v>5737.14</v>
      </c>
      <c r="I82" s="55">
        <v>0</v>
      </c>
      <c r="J82" s="55">
        <v>1042.58</v>
      </c>
      <c r="K82" s="56">
        <v>12510.99</v>
      </c>
      <c r="L82" s="46">
        <v>13553.57</v>
      </c>
      <c r="M82" s="117"/>
      <c r="N82" s="119">
        <v>12510.99</v>
      </c>
      <c r="O82" s="119">
        <v>6773.85</v>
      </c>
      <c r="P82" s="119"/>
      <c r="Q82" s="119">
        <v>14772.86</v>
      </c>
      <c r="R82" s="119">
        <v>13730.28</v>
      </c>
      <c r="S82" s="47"/>
    </row>
    <row r="83" spans="1:19" ht="9" customHeight="1" x14ac:dyDescent="0.2">
      <c r="A83" s="501"/>
      <c r="B83" s="501"/>
      <c r="C83" s="48" t="s">
        <v>4</v>
      </c>
      <c r="D83" s="49">
        <v>35</v>
      </c>
      <c r="E83" s="50">
        <v>11928004</v>
      </c>
      <c r="F83" s="50">
        <v>1187998</v>
      </c>
      <c r="G83" s="50">
        <v>0</v>
      </c>
      <c r="H83" s="50">
        <v>11108652</v>
      </c>
      <c r="I83" s="50">
        <v>0</v>
      </c>
      <c r="J83" s="51">
        <v>2018716</v>
      </c>
      <c r="K83" s="50">
        <v>24224655</v>
      </c>
      <c r="L83" s="73">
        <v>26243371</v>
      </c>
      <c r="M83" s="118"/>
      <c r="N83" s="120">
        <v>24224655</v>
      </c>
      <c r="O83" s="120">
        <v>13116003</v>
      </c>
      <c r="P83" s="120">
        <v>0</v>
      </c>
      <c r="Q83" s="120">
        <v>28604246</v>
      </c>
      <c r="R83" s="120">
        <v>26585529</v>
      </c>
      <c r="S83" s="47"/>
    </row>
    <row r="84" spans="1:19" ht="12.75" customHeight="1" x14ac:dyDescent="0.2">
      <c r="A84" s="501"/>
      <c r="B84" s="501"/>
      <c r="C84" s="53" t="s">
        <v>3</v>
      </c>
      <c r="D84" s="54">
        <v>36</v>
      </c>
      <c r="E84" s="55">
        <v>6265.66</v>
      </c>
      <c r="F84" s="55">
        <v>625.95000000000005</v>
      </c>
      <c r="G84" s="55">
        <v>0</v>
      </c>
      <c r="H84" s="55">
        <v>5737.14</v>
      </c>
      <c r="I84" s="55">
        <v>0</v>
      </c>
      <c r="J84" s="55">
        <v>1052.4000000000001</v>
      </c>
      <c r="K84" s="56">
        <v>12628.75</v>
      </c>
      <c r="L84" s="46">
        <v>13681.15</v>
      </c>
      <c r="M84" s="117"/>
      <c r="N84" s="119">
        <v>12628.75</v>
      </c>
      <c r="O84" s="119">
        <v>6891.61</v>
      </c>
      <c r="P84" s="119"/>
      <c r="Q84" s="119">
        <v>14921.64</v>
      </c>
      <c r="R84" s="119">
        <v>13869.24</v>
      </c>
      <c r="S84" s="47"/>
    </row>
    <row r="85" spans="1:19" ht="9" customHeight="1" x14ac:dyDescent="0.2">
      <c r="A85" s="501"/>
      <c r="B85" s="501"/>
      <c r="C85" s="48" t="s">
        <v>4</v>
      </c>
      <c r="D85" s="49">
        <v>37</v>
      </c>
      <c r="E85" s="50">
        <v>12132009</v>
      </c>
      <c r="F85" s="50">
        <v>1212008</v>
      </c>
      <c r="G85" s="50">
        <v>0</v>
      </c>
      <c r="H85" s="50">
        <v>11108652</v>
      </c>
      <c r="I85" s="50">
        <v>0</v>
      </c>
      <c r="J85" s="51">
        <v>2037731</v>
      </c>
      <c r="K85" s="50">
        <v>24452670</v>
      </c>
      <c r="L85" s="73">
        <v>26490400</v>
      </c>
      <c r="M85" s="118"/>
      <c r="N85" s="120">
        <v>24452670</v>
      </c>
      <c r="O85" s="120">
        <v>13344018</v>
      </c>
      <c r="P85" s="120">
        <v>0</v>
      </c>
      <c r="Q85" s="120">
        <v>28892324</v>
      </c>
      <c r="R85" s="120">
        <v>26854593</v>
      </c>
      <c r="S85" s="47"/>
    </row>
    <row r="86" spans="1:19" ht="12.75" customHeight="1" x14ac:dyDescent="0.2">
      <c r="A86" s="501"/>
      <c r="B86" s="501"/>
      <c r="C86" s="53" t="s">
        <v>3</v>
      </c>
      <c r="D86" s="54">
        <v>38</v>
      </c>
      <c r="E86" s="55">
        <v>6377.21</v>
      </c>
      <c r="F86" s="55">
        <v>632.14</v>
      </c>
      <c r="G86" s="55">
        <v>0</v>
      </c>
      <c r="H86" s="55">
        <v>5737.14</v>
      </c>
      <c r="I86" s="55">
        <v>0</v>
      </c>
      <c r="J86" s="55">
        <v>1062.21</v>
      </c>
      <c r="K86" s="56">
        <v>12746.49</v>
      </c>
      <c r="L86" s="46">
        <v>13808.7</v>
      </c>
      <c r="M86" s="117"/>
      <c r="N86" s="119">
        <v>12746.49</v>
      </c>
      <c r="O86" s="119">
        <v>7009.35</v>
      </c>
      <c r="P86" s="119"/>
      <c r="Q86" s="119">
        <v>15070.38</v>
      </c>
      <c r="R86" s="119">
        <v>14008.17</v>
      </c>
      <c r="S86" s="47"/>
    </row>
    <row r="87" spans="1:19" ht="9" customHeight="1" x14ac:dyDescent="0.2">
      <c r="A87" s="501"/>
      <c r="B87" s="501"/>
      <c r="C87" s="48" t="s">
        <v>4</v>
      </c>
      <c r="D87" s="49">
        <v>39</v>
      </c>
      <c r="E87" s="50">
        <v>12348000</v>
      </c>
      <c r="F87" s="50">
        <v>1223994</v>
      </c>
      <c r="G87" s="50">
        <v>0</v>
      </c>
      <c r="H87" s="50">
        <v>11108652</v>
      </c>
      <c r="I87" s="50">
        <v>0</v>
      </c>
      <c r="J87" s="51">
        <v>2056725</v>
      </c>
      <c r="K87" s="50">
        <v>24680646</v>
      </c>
      <c r="L87" s="73">
        <v>26737372</v>
      </c>
      <c r="M87" s="118"/>
      <c r="N87" s="120">
        <v>24680646</v>
      </c>
      <c r="O87" s="120">
        <v>13571994</v>
      </c>
      <c r="P87" s="120">
        <v>0</v>
      </c>
      <c r="Q87" s="120">
        <v>29180325</v>
      </c>
      <c r="R87" s="120">
        <v>27123599</v>
      </c>
      <c r="S87" s="47"/>
    </row>
    <row r="88" spans="1:19" ht="12.75" customHeight="1" x14ac:dyDescent="0.2">
      <c r="A88" s="501"/>
      <c r="B88" s="501"/>
      <c r="C88" s="53" t="s">
        <v>3</v>
      </c>
      <c r="D88" s="54">
        <v>40</v>
      </c>
      <c r="E88" s="55">
        <v>6482.57</v>
      </c>
      <c r="F88" s="55">
        <v>644.54</v>
      </c>
      <c r="G88" s="55">
        <v>0</v>
      </c>
      <c r="H88" s="55">
        <v>5737.14</v>
      </c>
      <c r="I88" s="55">
        <v>0</v>
      </c>
      <c r="J88" s="55">
        <v>1072.02</v>
      </c>
      <c r="K88" s="56">
        <v>12864.25</v>
      </c>
      <c r="L88" s="46">
        <v>13936.27</v>
      </c>
      <c r="M88" s="117"/>
      <c r="N88" s="119">
        <v>12864.25</v>
      </c>
      <c r="O88" s="119">
        <v>7127.11</v>
      </c>
      <c r="P88" s="119"/>
      <c r="Q88" s="119">
        <v>15219.15</v>
      </c>
      <c r="R88" s="119">
        <v>14147.13</v>
      </c>
      <c r="S88" s="47"/>
    </row>
    <row r="89" spans="1:19" ht="9" customHeight="1" x14ac:dyDescent="0.2">
      <c r="A89" s="502"/>
      <c r="B89" s="502"/>
      <c r="C89" s="58"/>
      <c r="D89" s="59"/>
      <c r="E89" s="61">
        <v>12552006</v>
      </c>
      <c r="F89" s="61">
        <v>1248003</v>
      </c>
      <c r="G89" s="61">
        <v>0</v>
      </c>
      <c r="H89" s="61">
        <v>11108652</v>
      </c>
      <c r="I89" s="61">
        <v>0</v>
      </c>
      <c r="J89" s="60">
        <v>2075720</v>
      </c>
      <c r="K89" s="61">
        <v>24908661</v>
      </c>
      <c r="L89" s="73">
        <v>26984382</v>
      </c>
      <c r="M89" s="118"/>
      <c r="N89" s="120">
        <v>24908661</v>
      </c>
      <c r="O89" s="120">
        <v>13800009</v>
      </c>
      <c r="P89" s="120">
        <v>0</v>
      </c>
      <c r="Q89" s="120">
        <v>29468384</v>
      </c>
      <c r="R89" s="120">
        <v>27392663</v>
      </c>
      <c r="S89" s="47"/>
    </row>
    <row r="90" spans="1:19" ht="12.75" customHeight="1" x14ac:dyDescent="0.2">
      <c r="A90" s="492">
        <v>33359</v>
      </c>
      <c r="B90" s="492">
        <v>33542</v>
      </c>
      <c r="C90" s="42" t="s">
        <v>3</v>
      </c>
      <c r="D90" s="43">
        <v>0</v>
      </c>
      <c r="E90" s="44">
        <v>3390.02</v>
      </c>
      <c r="F90" s="44">
        <v>334.66</v>
      </c>
      <c r="G90" s="44">
        <v>0</v>
      </c>
      <c r="H90" s="44">
        <v>5992.72</v>
      </c>
      <c r="I90" s="44">
        <v>0</v>
      </c>
      <c r="J90" s="44">
        <v>809.78</v>
      </c>
      <c r="K90" s="45">
        <v>9717.4</v>
      </c>
      <c r="L90" s="46">
        <v>10527.18</v>
      </c>
      <c r="M90" s="117"/>
      <c r="N90" s="119">
        <v>9717.4</v>
      </c>
      <c r="O90" s="119">
        <v>3724.68</v>
      </c>
      <c r="P90" s="119"/>
      <c r="Q90" s="119">
        <v>11197.62</v>
      </c>
      <c r="R90" s="119">
        <v>10387.84</v>
      </c>
      <c r="S90" s="47"/>
    </row>
    <row r="91" spans="1:19" ht="9" customHeight="1" x14ac:dyDescent="0.2">
      <c r="A91" s="525"/>
      <c r="B91" s="525"/>
      <c r="C91" s="48" t="s">
        <v>4</v>
      </c>
      <c r="D91" s="49">
        <v>1</v>
      </c>
      <c r="E91" s="50">
        <v>6563994</v>
      </c>
      <c r="F91" s="50">
        <v>647992</v>
      </c>
      <c r="G91" s="50">
        <v>0</v>
      </c>
      <c r="H91" s="50">
        <v>11603524</v>
      </c>
      <c r="I91" s="50">
        <v>0</v>
      </c>
      <c r="J91" s="51">
        <v>1567953</v>
      </c>
      <c r="K91" s="50">
        <v>18815510</v>
      </c>
      <c r="L91" s="73">
        <v>20383463</v>
      </c>
      <c r="M91" s="118"/>
      <c r="N91" s="120">
        <v>18815510</v>
      </c>
      <c r="O91" s="120">
        <v>7211986</v>
      </c>
      <c r="P91" s="120">
        <v>0</v>
      </c>
      <c r="Q91" s="120">
        <v>21681616</v>
      </c>
      <c r="R91" s="120">
        <v>20113663</v>
      </c>
      <c r="S91" s="47"/>
    </row>
    <row r="92" spans="1:19" ht="12.75" customHeight="1" x14ac:dyDescent="0.2">
      <c r="A92" s="500">
        <v>33359</v>
      </c>
      <c r="B92" s="500">
        <v>33542</v>
      </c>
      <c r="C92" s="53" t="s">
        <v>3</v>
      </c>
      <c r="D92" s="54">
        <v>2</v>
      </c>
      <c r="E92" s="55">
        <v>3557.36</v>
      </c>
      <c r="F92" s="55">
        <v>353.26</v>
      </c>
      <c r="G92" s="55">
        <v>0</v>
      </c>
      <c r="H92" s="55">
        <v>5992.72</v>
      </c>
      <c r="I92" s="55">
        <v>0</v>
      </c>
      <c r="J92" s="55">
        <v>825.28</v>
      </c>
      <c r="K92" s="56">
        <v>9903.34</v>
      </c>
      <c r="L92" s="46">
        <v>10728.62</v>
      </c>
      <c r="M92" s="117"/>
      <c r="N92" s="119">
        <v>9903.34</v>
      </c>
      <c r="O92" s="119">
        <v>3910.62</v>
      </c>
      <c r="P92" s="119"/>
      <c r="Q92" s="119">
        <v>11432.53</v>
      </c>
      <c r="R92" s="119">
        <v>10607.25</v>
      </c>
      <c r="S92" s="47"/>
    </row>
    <row r="93" spans="1:19" ht="9" customHeight="1" x14ac:dyDescent="0.2">
      <c r="A93" s="500"/>
      <c r="B93" s="500"/>
      <c r="C93" s="48" t="s">
        <v>4</v>
      </c>
      <c r="D93" s="49">
        <v>3</v>
      </c>
      <c r="E93" s="50">
        <v>6888009</v>
      </c>
      <c r="F93" s="50">
        <v>684007</v>
      </c>
      <c r="G93" s="50">
        <v>0</v>
      </c>
      <c r="H93" s="50">
        <v>11603524</v>
      </c>
      <c r="I93" s="50">
        <v>0</v>
      </c>
      <c r="J93" s="51">
        <v>1597965</v>
      </c>
      <c r="K93" s="50">
        <v>19175540</v>
      </c>
      <c r="L93" s="73">
        <v>20773505</v>
      </c>
      <c r="M93" s="118"/>
      <c r="N93" s="120">
        <v>19175540</v>
      </c>
      <c r="O93" s="120">
        <v>7572016</v>
      </c>
      <c r="P93" s="120">
        <v>0</v>
      </c>
      <c r="Q93" s="120">
        <v>22136465</v>
      </c>
      <c r="R93" s="120">
        <v>20538500</v>
      </c>
      <c r="S93" s="47"/>
    </row>
    <row r="94" spans="1:19" ht="12.75" customHeight="1" x14ac:dyDescent="0.2">
      <c r="A94" s="501"/>
      <c r="B94" s="501"/>
      <c r="C94" s="53" t="s">
        <v>3</v>
      </c>
      <c r="D94" s="54">
        <v>4</v>
      </c>
      <c r="E94" s="55">
        <v>3730.88</v>
      </c>
      <c r="F94" s="55">
        <v>371.85</v>
      </c>
      <c r="G94" s="55">
        <v>0</v>
      </c>
      <c r="H94" s="55">
        <v>5992.72</v>
      </c>
      <c r="I94" s="55">
        <v>0</v>
      </c>
      <c r="J94" s="55">
        <v>841.29</v>
      </c>
      <c r="K94" s="56">
        <v>10095.450000000001</v>
      </c>
      <c r="L94" s="46">
        <v>10936.74</v>
      </c>
      <c r="M94" s="117"/>
      <c r="N94" s="119">
        <v>10095.450000000001</v>
      </c>
      <c r="O94" s="119">
        <v>4102.7299999999996</v>
      </c>
      <c r="P94" s="119"/>
      <c r="Q94" s="119">
        <v>11675.23</v>
      </c>
      <c r="R94" s="119">
        <v>10833.94</v>
      </c>
      <c r="S94" s="47"/>
    </row>
    <row r="95" spans="1:19" ht="9" customHeight="1" x14ac:dyDescent="0.2">
      <c r="A95" s="501"/>
      <c r="B95" s="501"/>
      <c r="C95" s="48" t="s">
        <v>4</v>
      </c>
      <c r="D95" s="49">
        <v>5</v>
      </c>
      <c r="E95" s="50">
        <v>7223991</v>
      </c>
      <c r="F95" s="50">
        <v>720002</v>
      </c>
      <c r="G95" s="50">
        <v>0</v>
      </c>
      <c r="H95" s="50">
        <v>11603524</v>
      </c>
      <c r="I95" s="50">
        <v>0</v>
      </c>
      <c r="J95" s="51">
        <v>1628965</v>
      </c>
      <c r="K95" s="50">
        <v>19547517</v>
      </c>
      <c r="L95" s="73">
        <v>21176482</v>
      </c>
      <c r="M95" s="118"/>
      <c r="N95" s="120">
        <v>19547517</v>
      </c>
      <c r="O95" s="120">
        <v>7943993</v>
      </c>
      <c r="P95" s="120">
        <v>0</v>
      </c>
      <c r="Q95" s="120">
        <v>22606398</v>
      </c>
      <c r="R95" s="120">
        <v>20977433</v>
      </c>
      <c r="S95" s="47"/>
    </row>
    <row r="96" spans="1:19" ht="12.75" customHeight="1" x14ac:dyDescent="0.2">
      <c r="A96" s="501"/>
      <c r="B96" s="501"/>
      <c r="C96" s="53" t="s">
        <v>3</v>
      </c>
      <c r="D96" s="54">
        <v>6</v>
      </c>
      <c r="E96" s="55">
        <v>4003.57</v>
      </c>
      <c r="F96" s="55">
        <v>396.64</v>
      </c>
      <c r="G96" s="55">
        <v>0</v>
      </c>
      <c r="H96" s="55">
        <v>5992.72</v>
      </c>
      <c r="I96" s="55">
        <v>0</v>
      </c>
      <c r="J96" s="55">
        <v>866.08</v>
      </c>
      <c r="K96" s="56">
        <v>10392.93</v>
      </c>
      <c r="L96" s="46">
        <v>11259.01</v>
      </c>
      <c r="M96" s="117"/>
      <c r="N96" s="119">
        <v>10392.93</v>
      </c>
      <c r="O96" s="119">
        <v>4400.21</v>
      </c>
      <c r="P96" s="119"/>
      <c r="Q96" s="119">
        <v>12051.05</v>
      </c>
      <c r="R96" s="119">
        <v>11184.97</v>
      </c>
      <c r="S96" s="47"/>
    </row>
    <row r="97" spans="1:19" ht="9" customHeight="1" x14ac:dyDescent="0.2">
      <c r="A97" s="501"/>
      <c r="B97" s="501"/>
      <c r="C97" s="48" t="s">
        <v>4</v>
      </c>
      <c r="D97" s="49">
        <v>7</v>
      </c>
      <c r="E97" s="50">
        <v>7751992</v>
      </c>
      <c r="F97" s="50">
        <v>768002</v>
      </c>
      <c r="G97" s="50">
        <v>0</v>
      </c>
      <c r="H97" s="50">
        <v>11603524</v>
      </c>
      <c r="I97" s="50">
        <v>0</v>
      </c>
      <c r="J97" s="51">
        <v>1676965</v>
      </c>
      <c r="K97" s="50">
        <v>20123519</v>
      </c>
      <c r="L97" s="73">
        <v>21800483</v>
      </c>
      <c r="M97" s="118"/>
      <c r="N97" s="120">
        <v>20123519</v>
      </c>
      <c r="O97" s="120">
        <v>8519995</v>
      </c>
      <c r="P97" s="120">
        <v>0</v>
      </c>
      <c r="Q97" s="120">
        <v>23334087</v>
      </c>
      <c r="R97" s="120">
        <v>21657122</v>
      </c>
      <c r="S97" s="47"/>
    </row>
    <row r="98" spans="1:19" ht="12.75" customHeight="1" x14ac:dyDescent="0.2">
      <c r="A98" s="501"/>
      <c r="B98" s="501"/>
      <c r="C98" s="53" t="s">
        <v>3</v>
      </c>
      <c r="D98" s="54">
        <v>8</v>
      </c>
      <c r="E98" s="55">
        <v>4201.8900000000003</v>
      </c>
      <c r="F98" s="55">
        <v>415.23</v>
      </c>
      <c r="G98" s="55">
        <v>0</v>
      </c>
      <c r="H98" s="55">
        <v>5992.72</v>
      </c>
      <c r="I98" s="55">
        <v>0</v>
      </c>
      <c r="J98" s="55">
        <v>884.15</v>
      </c>
      <c r="K98" s="56">
        <v>10609.84</v>
      </c>
      <c r="L98" s="46">
        <v>11493.99</v>
      </c>
      <c r="M98" s="117"/>
      <c r="N98" s="119">
        <v>10609.84</v>
      </c>
      <c r="O98" s="119">
        <v>4617.12</v>
      </c>
      <c r="P98" s="119"/>
      <c r="Q98" s="119">
        <v>12325.07</v>
      </c>
      <c r="R98" s="119">
        <v>11440.92</v>
      </c>
      <c r="S98" s="47"/>
    </row>
    <row r="99" spans="1:19" ht="9" customHeight="1" x14ac:dyDescent="0.2">
      <c r="A99" s="501"/>
      <c r="B99" s="501"/>
      <c r="C99" s="48" t="s">
        <v>4</v>
      </c>
      <c r="D99" s="49">
        <v>9</v>
      </c>
      <c r="E99" s="50">
        <v>8135994</v>
      </c>
      <c r="F99" s="50">
        <v>803997</v>
      </c>
      <c r="G99" s="50">
        <v>0</v>
      </c>
      <c r="H99" s="50">
        <v>11603524</v>
      </c>
      <c r="I99" s="50">
        <v>0</v>
      </c>
      <c r="J99" s="51">
        <v>1711953</v>
      </c>
      <c r="K99" s="50">
        <v>20543515</v>
      </c>
      <c r="L99" s="73">
        <v>22255468</v>
      </c>
      <c r="M99" s="118"/>
      <c r="N99" s="120">
        <v>20543515</v>
      </c>
      <c r="O99" s="120">
        <v>8939991</v>
      </c>
      <c r="P99" s="120">
        <v>0</v>
      </c>
      <c r="Q99" s="120">
        <v>23864663</v>
      </c>
      <c r="R99" s="120">
        <v>22152710</v>
      </c>
      <c r="S99" s="47"/>
    </row>
    <row r="100" spans="1:19" ht="12.75" customHeight="1" x14ac:dyDescent="0.2">
      <c r="A100" s="501"/>
      <c r="B100" s="501"/>
      <c r="C100" s="53" t="s">
        <v>3</v>
      </c>
      <c r="D100" s="54">
        <v>10</v>
      </c>
      <c r="E100" s="55">
        <v>4400.21</v>
      </c>
      <c r="F100" s="55">
        <v>440.02</v>
      </c>
      <c r="G100" s="55">
        <v>0</v>
      </c>
      <c r="H100" s="55">
        <v>5992.72</v>
      </c>
      <c r="I100" s="55">
        <v>0</v>
      </c>
      <c r="J100" s="55">
        <v>902.75</v>
      </c>
      <c r="K100" s="56">
        <v>10832.95</v>
      </c>
      <c r="L100" s="46">
        <v>11735.7</v>
      </c>
      <c r="M100" s="117"/>
      <c r="N100" s="119">
        <v>10832.95</v>
      </c>
      <c r="O100" s="119">
        <v>4840.2299999999996</v>
      </c>
      <c r="P100" s="119"/>
      <c r="Q100" s="119">
        <v>12606.94</v>
      </c>
      <c r="R100" s="119">
        <v>11704.19</v>
      </c>
      <c r="S100" s="47"/>
    </row>
    <row r="101" spans="1:19" ht="9" customHeight="1" x14ac:dyDescent="0.2">
      <c r="A101" s="501"/>
      <c r="B101" s="501"/>
      <c r="C101" s="48" t="s">
        <v>4</v>
      </c>
      <c r="D101" s="49">
        <v>11</v>
      </c>
      <c r="E101" s="50">
        <v>8519995</v>
      </c>
      <c r="F101" s="50">
        <v>851998</v>
      </c>
      <c r="G101" s="50">
        <v>0</v>
      </c>
      <c r="H101" s="50">
        <v>11603524</v>
      </c>
      <c r="I101" s="50">
        <v>0</v>
      </c>
      <c r="J101" s="51">
        <v>1747968</v>
      </c>
      <c r="K101" s="50">
        <v>20975516</v>
      </c>
      <c r="L101" s="73">
        <v>22723484</v>
      </c>
      <c r="M101" s="118"/>
      <c r="N101" s="120">
        <v>20975516</v>
      </c>
      <c r="O101" s="120">
        <v>9371992</v>
      </c>
      <c r="P101" s="120">
        <v>0</v>
      </c>
      <c r="Q101" s="120">
        <v>24410440</v>
      </c>
      <c r="R101" s="120">
        <v>22662472</v>
      </c>
      <c r="S101" s="47"/>
    </row>
    <row r="102" spans="1:19" ht="12.75" customHeight="1" x14ac:dyDescent="0.2">
      <c r="A102" s="501"/>
      <c r="B102" s="501"/>
      <c r="C102" s="53" t="s">
        <v>3</v>
      </c>
      <c r="D102" s="54">
        <v>12</v>
      </c>
      <c r="E102" s="55">
        <v>4598.53</v>
      </c>
      <c r="F102" s="55">
        <v>458.61</v>
      </c>
      <c r="G102" s="55">
        <v>0</v>
      </c>
      <c r="H102" s="55">
        <v>5992.72</v>
      </c>
      <c r="I102" s="55">
        <v>0</v>
      </c>
      <c r="J102" s="55">
        <v>920.82</v>
      </c>
      <c r="K102" s="56">
        <v>11049.86</v>
      </c>
      <c r="L102" s="46">
        <v>11970.68</v>
      </c>
      <c r="M102" s="117"/>
      <c r="N102" s="119">
        <v>11049.86</v>
      </c>
      <c r="O102" s="119">
        <v>5057.1400000000003</v>
      </c>
      <c r="P102" s="119"/>
      <c r="Q102" s="119">
        <v>12880.97</v>
      </c>
      <c r="R102" s="119">
        <v>11960.15</v>
      </c>
      <c r="S102" s="47"/>
    </row>
    <row r="103" spans="1:19" ht="9" customHeight="1" x14ac:dyDescent="0.2">
      <c r="A103" s="501"/>
      <c r="B103" s="501"/>
      <c r="C103" s="48" t="s">
        <v>4</v>
      </c>
      <c r="D103" s="49">
        <v>13</v>
      </c>
      <c r="E103" s="50">
        <v>8903996</v>
      </c>
      <c r="F103" s="50">
        <v>887993</v>
      </c>
      <c r="G103" s="50">
        <v>0</v>
      </c>
      <c r="H103" s="50">
        <v>11603524</v>
      </c>
      <c r="I103" s="50">
        <v>0</v>
      </c>
      <c r="J103" s="51">
        <v>1782956</v>
      </c>
      <c r="K103" s="50">
        <v>21395512</v>
      </c>
      <c r="L103" s="73">
        <v>23178469</v>
      </c>
      <c r="M103" s="118"/>
      <c r="N103" s="120">
        <v>21395512</v>
      </c>
      <c r="O103" s="120">
        <v>9791988</v>
      </c>
      <c r="P103" s="120">
        <v>0</v>
      </c>
      <c r="Q103" s="120">
        <v>24941036</v>
      </c>
      <c r="R103" s="120">
        <v>23158080</v>
      </c>
      <c r="S103" s="47"/>
    </row>
    <row r="104" spans="1:19" ht="12.75" customHeight="1" x14ac:dyDescent="0.2">
      <c r="A104" s="501"/>
      <c r="B104" s="501"/>
      <c r="C104" s="53" t="s">
        <v>3</v>
      </c>
      <c r="D104" s="54">
        <v>14</v>
      </c>
      <c r="E104" s="55">
        <v>4803.05</v>
      </c>
      <c r="F104" s="55">
        <v>477.21</v>
      </c>
      <c r="G104" s="55">
        <v>0</v>
      </c>
      <c r="H104" s="55">
        <v>5992.72</v>
      </c>
      <c r="I104" s="55">
        <v>0</v>
      </c>
      <c r="J104" s="55">
        <v>939.42</v>
      </c>
      <c r="K104" s="56">
        <v>11272.98</v>
      </c>
      <c r="L104" s="46">
        <v>12212.4</v>
      </c>
      <c r="M104" s="117"/>
      <c r="N104" s="119">
        <v>11272.98</v>
      </c>
      <c r="O104" s="119">
        <v>5280.26</v>
      </c>
      <c r="P104" s="119"/>
      <c r="Q104" s="119">
        <v>13162.85</v>
      </c>
      <c r="R104" s="119">
        <v>12223.43</v>
      </c>
      <c r="S104" s="47"/>
    </row>
    <row r="105" spans="1:19" ht="9" customHeight="1" x14ac:dyDescent="0.2">
      <c r="A105" s="501"/>
      <c r="B105" s="501"/>
      <c r="C105" s="48" t="s">
        <v>4</v>
      </c>
      <c r="D105" s="49">
        <v>15</v>
      </c>
      <c r="E105" s="50">
        <v>9300002</v>
      </c>
      <c r="F105" s="50">
        <v>924007</v>
      </c>
      <c r="G105" s="50">
        <v>0</v>
      </c>
      <c r="H105" s="50">
        <v>11603524</v>
      </c>
      <c r="I105" s="50">
        <v>0</v>
      </c>
      <c r="J105" s="51">
        <v>1818971</v>
      </c>
      <c r="K105" s="50">
        <v>21827533</v>
      </c>
      <c r="L105" s="73">
        <v>23646504</v>
      </c>
      <c r="M105" s="118"/>
      <c r="N105" s="120">
        <v>21827533</v>
      </c>
      <c r="O105" s="120">
        <v>10224009</v>
      </c>
      <c r="P105" s="120">
        <v>0</v>
      </c>
      <c r="Q105" s="120">
        <v>25486832</v>
      </c>
      <c r="R105" s="120">
        <v>23667861</v>
      </c>
      <c r="S105" s="47"/>
    </row>
    <row r="106" spans="1:19" ht="12.75" customHeight="1" x14ac:dyDescent="0.2">
      <c r="A106" s="501"/>
      <c r="B106" s="501"/>
      <c r="C106" s="53" t="s">
        <v>3</v>
      </c>
      <c r="D106" s="54">
        <v>16</v>
      </c>
      <c r="E106" s="55">
        <v>5001.37</v>
      </c>
      <c r="F106" s="55">
        <v>495.8</v>
      </c>
      <c r="G106" s="55">
        <v>0</v>
      </c>
      <c r="H106" s="55">
        <v>5992.72</v>
      </c>
      <c r="I106" s="55">
        <v>0</v>
      </c>
      <c r="J106" s="55">
        <v>957.49</v>
      </c>
      <c r="K106" s="56">
        <v>11489.89</v>
      </c>
      <c r="L106" s="46">
        <v>12447.38</v>
      </c>
      <c r="M106" s="117"/>
      <c r="N106" s="119">
        <v>11489.89</v>
      </c>
      <c r="O106" s="119">
        <v>5497.17</v>
      </c>
      <c r="P106" s="119"/>
      <c r="Q106" s="119">
        <v>13436.87</v>
      </c>
      <c r="R106" s="119">
        <v>12479.38</v>
      </c>
      <c r="S106" s="47"/>
    </row>
    <row r="107" spans="1:19" ht="9" customHeight="1" x14ac:dyDescent="0.2">
      <c r="A107" s="501"/>
      <c r="B107" s="501"/>
      <c r="C107" s="48" t="s">
        <v>4</v>
      </c>
      <c r="D107" s="49">
        <v>17</v>
      </c>
      <c r="E107" s="50">
        <v>9684003</v>
      </c>
      <c r="F107" s="50">
        <v>960003</v>
      </c>
      <c r="G107" s="50">
        <v>0</v>
      </c>
      <c r="H107" s="50">
        <v>11603524</v>
      </c>
      <c r="I107" s="50">
        <v>0</v>
      </c>
      <c r="J107" s="51">
        <v>1853959</v>
      </c>
      <c r="K107" s="50">
        <v>22247529</v>
      </c>
      <c r="L107" s="73">
        <v>24101488</v>
      </c>
      <c r="M107" s="118"/>
      <c r="N107" s="120">
        <v>22247529</v>
      </c>
      <c r="O107" s="120">
        <v>10644005</v>
      </c>
      <c r="P107" s="120">
        <v>0</v>
      </c>
      <c r="Q107" s="120">
        <v>26017408</v>
      </c>
      <c r="R107" s="120">
        <v>24163449</v>
      </c>
      <c r="S107" s="47"/>
    </row>
    <row r="108" spans="1:19" ht="12.75" customHeight="1" x14ac:dyDescent="0.2">
      <c r="A108" s="501"/>
      <c r="B108" s="501"/>
      <c r="C108" s="53" t="s">
        <v>3</v>
      </c>
      <c r="D108" s="54">
        <v>18</v>
      </c>
      <c r="E108" s="55">
        <v>5199.6899999999996</v>
      </c>
      <c r="F108" s="55">
        <v>514.39</v>
      </c>
      <c r="G108" s="55">
        <v>0</v>
      </c>
      <c r="H108" s="55">
        <v>5992.72</v>
      </c>
      <c r="I108" s="55">
        <v>0</v>
      </c>
      <c r="J108" s="55">
        <v>975.57</v>
      </c>
      <c r="K108" s="56">
        <v>11706.8</v>
      </c>
      <c r="L108" s="46">
        <v>12682.37</v>
      </c>
      <c r="M108" s="117"/>
      <c r="N108" s="119">
        <v>11706.8</v>
      </c>
      <c r="O108" s="119">
        <v>5714.08</v>
      </c>
      <c r="P108" s="119"/>
      <c r="Q108" s="119">
        <v>13710.9</v>
      </c>
      <c r="R108" s="119">
        <v>12735.33</v>
      </c>
      <c r="S108" s="47"/>
    </row>
    <row r="109" spans="1:19" ht="9" customHeight="1" x14ac:dyDescent="0.2">
      <c r="A109" s="501"/>
      <c r="B109" s="501"/>
      <c r="C109" s="48" t="s">
        <v>4</v>
      </c>
      <c r="D109" s="49">
        <v>19</v>
      </c>
      <c r="E109" s="50">
        <v>10068004</v>
      </c>
      <c r="F109" s="50">
        <v>995998</v>
      </c>
      <c r="G109" s="50">
        <v>0</v>
      </c>
      <c r="H109" s="50">
        <v>11603524</v>
      </c>
      <c r="I109" s="50">
        <v>0</v>
      </c>
      <c r="J109" s="51">
        <v>1888967</v>
      </c>
      <c r="K109" s="50">
        <v>22667526</v>
      </c>
      <c r="L109" s="73">
        <v>24556493</v>
      </c>
      <c r="M109" s="118"/>
      <c r="N109" s="120">
        <v>22667526</v>
      </c>
      <c r="O109" s="120">
        <v>11064002</v>
      </c>
      <c r="P109" s="120">
        <v>0</v>
      </c>
      <c r="Q109" s="120">
        <v>26548004</v>
      </c>
      <c r="R109" s="120">
        <v>24659037</v>
      </c>
      <c r="S109" s="47"/>
    </row>
    <row r="110" spans="1:19" ht="12.75" customHeight="1" x14ac:dyDescent="0.2">
      <c r="A110" s="501"/>
      <c r="B110" s="501"/>
      <c r="C110" s="53" t="s">
        <v>3</v>
      </c>
      <c r="D110" s="54">
        <v>20</v>
      </c>
      <c r="E110" s="55">
        <v>5404.2</v>
      </c>
      <c r="F110" s="55">
        <v>539.17999999999995</v>
      </c>
      <c r="G110" s="55">
        <v>0</v>
      </c>
      <c r="H110" s="55">
        <v>5992.72</v>
      </c>
      <c r="I110" s="55">
        <v>0</v>
      </c>
      <c r="J110" s="55">
        <v>994.68</v>
      </c>
      <c r="K110" s="56">
        <v>11936.1</v>
      </c>
      <c r="L110" s="46">
        <v>12930.78</v>
      </c>
      <c r="M110" s="117"/>
      <c r="N110" s="119">
        <v>11936.1</v>
      </c>
      <c r="O110" s="119">
        <v>5943.38</v>
      </c>
      <c r="P110" s="119"/>
      <c r="Q110" s="119">
        <v>14000.59</v>
      </c>
      <c r="R110" s="119">
        <v>13005.91</v>
      </c>
      <c r="S110" s="47"/>
    </row>
    <row r="111" spans="1:19" ht="9" customHeight="1" x14ac:dyDescent="0.2">
      <c r="A111" s="501"/>
      <c r="B111" s="501"/>
      <c r="C111" s="48" t="s">
        <v>4</v>
      </c>
      <c r="D111" s="49">
        <v>21</v>
      </c>
      <c r="E111" s="50">
        <v>10463990</v>
      </c>
      <c r="F111" s="50">
        <v>1043998</v>
      </c>
      <c r="G111" s="50">
        <v>0</v>
      </c>
      <c r="H111" s="50">
        <v>11603524</v>
      </c>
      <c r="I111" s="50">
        <v>0</v>
      </c>
      <c r="J111" s="51">
        <v>1925969</v>
      </c>
      <c r="K111" s="50">
        <v>23111512</v>
      </c>
      <c r="L111" s="73">
        <v>25037481</v>
      </c>
      <c r="M111" s="118"/>
      <c r="N111" s="120">
        <v>23111512</v>
      </c>
      <c r="O111" s="120">
        <v>11507988</v>
      </c>
      <c r="P111" s="120">
        <v>0</v>
      </c>
      <c r="Q111" s="120">
        <v>27108922</v>
      </c>
      <c r="R111" s="120">
        <v>25182953</v>
      </c>
      <c r="S111" s="47"/>
    </row>
    <row r="112" spans="1:19" ht="12.75" customHeight="1" x14ac:dyDescent="0.2">
      <c r="A112" s="501"/>
      <c r="B112" s="501"/>
      <c r="C112" s="53" t="s">
        <v>3</v>
      </c>
      <c r="D112" s="54">
        <v>22</v>
      </c>
      <c r="E112" s="55">
        <v>5509.56</v>
      </c>
      <c r="F112" s="55">
        <v>545.38</v>
      </c>
      <c r="G112" s="55">
        <v>0</v>
      </c>
      <c r="H112" s="55">
        <v>5992.72</v>
      </c>
      <c r="I112" s="55">
        <v>0</v>
      </c>
      <c r="J112" s="55">
        <v>1003.97</v>
      </c>
      <c r="K112" s="56">
        <v>12047.66</v>
      </c>
      <c r="L112" s="46">
        <v>13051.63</v>
      </c>
      <c r="M112" s="117"/>
      <c r="N112" s="119">
        <v>12047.66</v>
      </c>
      <c r="O112" s="119">
        <v>6054.94</v>
      </c>
      <c r="P112" s="119"/>
      <c r="Q112" s="119">
        <v>14141.52</v>
      </c>
      <c r="R112" s="119">
        <v>13137.55</v>
      </c>
      <c r="S112" s="47"/>
    </row>
    <row r="113" spans="1:19" ht="9" customHeight="1" x14ac:dyDescent="0.2">
      <c r="A113" s="501"/>
      <c r="B113" s="501"/>
      <c r="C113" s="48" t="s">
        <v>4</v>
      </c>
      <c r="D113" s="49">
        <v>23</v>
      </c>
      <c r="E113" s="50">
        <v>10667996</v>
      </c>
      <c r="F113" s="50">
        <v>1056003</v>
      </c>
      <c r="G113" s="50">
        <v>0</v>
      </c>
      <c r="H113" s="50">
        <v>11603524</v>
      </c>
      <c r="I113" s="50">
        <v>0</v>
      </c>
      <c r="J113" s="51">
        <v>1943957</v>
      </c>
      <c r="K113" s="50">
        <v>23327523</v>
      </c>
      <c r="L113" s="73">
        <v>25271480</v>
      </c>
      <c r="M113" s="118"/>
      <c r="N113" s="120">
        <v>23327523</v>
      </c>
      <c r="O113" s="120">
        <v>11723999</v>
      </c>
      <c r="P113" s="120">
        <v>0</v>
      </c>
      <c r="Q113" s="120">
        <v>27381801</v>
      </c>
      <c r="R113" s="120">
        <v>25437844</v>
      </c>
      <c r="S113" s="47"/>
    </row>
    <row r="114" spans="1:19" ht="12.75" customHeight="1" x14ac:dyDescent="0.2">
      <c r="A114" s="501"/>
      <c r="B114" s="501"/>
      <c r="C114" s="53" t="s">
        <v>3</v>
      </c>
      <c r="D114" s="54">
        <v>24</v>
      </c>
      <c r="E114" s="55">
        <v>5614.92</v>
      </c>
      <c r="F114" s="55">
        <v>557.77</v>
      </c>
      <c r="G114" s="55">
        <v>0</v>
      </c>
      <c r="H114" s="55">
        <v>5992.72</v>
      </c>
      <c r="I114" s="55">
        <v>0</v>
      </c>
      <c r="J114" s="55">
        <v>1013.78</v>
      </c>
      <c r="K114" s="56">
        <v>12165.41</v>
      </c>
      <c r="L114" s="46">
        <v>13179.19</v>
      </c>
      <c r="M114" s="117"/>
      <c r="N114" s="119">
        <v>12165.41</v>
      </c>
      <c r="O114" s="119">
        <v>6172.69</v>
      </c>
      <c r="P114" s="119"/>
      <c r="Q114" s="119">
        <v>14290.27</v>
      </c>
      <c r="R114" s="119">
        <v>13276.49</v>
      </c>
      <c r="S114" s="47"/>
    </row>
    <row r="115" spans="1:19" ht="9" customHeight="1" x14ac:dyDescent="0.2">
      <c r="A115" s="501"/>
      <c r="B115" s="501"/>
      <c r="C115" s="48" t="s">
        <v>4</v>
      </c>
      <c r="D115" s="49">
        <v>25</v>
      </c>
      <c r="E115" s="50">
        <v>10872001</v>
      </c>
      <c r="F115" s="50">
        <v>1079993</v>
      </c>
      <c r="G115" s="50">
        <v>0</v>
      </c>
      <c r="H115" s="50">
        <v>11603524</v>
      </c>
      <c r="I115" s="50">
        <v>0</v>
      </c>
      <c r="J115" s="51">
        <v>1962952</v>
      </c>
      <c r="K115" s="50">
        <v>23555518</v>
      </c>
      <c r="L115" s="73">
        <v>25518470</v>
      </c>
      <c r="M115" s="118"/>
      <c r="N115" s="120">
        <v>23555518</v>
      </c>
      <c r="O115" s="120">
        <v>11951994</v>
      </c>
      <c r="P115" s="120">
        <v>0</v>
      </c>
      <c r="Q115" s="120">
        <v>27669821</v>
      </c>
      <c r="R115" s="120">
        <v>25706869</v>
      </c>
      <c r="S115" s="47"/>
    </row>
    <row r="116" spans="1:19" ht="12.75" customHeight="1" x14ac:dyDescent="0.2">
      <c r="A116" s="501"/>
      <c r="B116" s="501"/>
      <c r="C116" s="53" t="s">
        <v>3</v>
      </c>
      <c r="D116" s="54">
        <v>26</v>
      </c>
      <c r="E116" s="55">
        <v>5726.47</v>
      </c>
      <c r="F116" s="55">
        <v>570.16999999999996</v>
      </c>
      <c r="G116" s="55">
        <v>0</v>
      </c>
      <c r="H116" s="55">
        <v>5992.72</v>
      </c>
      <c r="I116" s="55">
        <v>0</v>
      </c>
      <c r="J116" s="55">
        <v>1024.1099999999999</v>
      </c>
      <c r="K116" s="56">
        <v>12289.36</v>
      </c>
      <c r="L116" s="46">
        <v>13313.47</v>
      </c>
      <c r="M116" s="117"/>
      <c r="N116" s="119">
        <v>12289.36</v>
      </c>
      <c r="O116" s="119">
        <v>6296.64</v>
      </c>
      <c r="P116" s="119"/>
      <c r="Q116" s="119">
        <v>14446.87</v>
      </c>
      <c r="R116" s="119">
        <v>13422.76</v>
      </c>
      <c r="S116" s="47"/>
    </row>
    <row r="117" spans="1:19" ht="9" customHeight="1" x14ac:dyDescent="0.2">
      <c r="A117" s="501"/>
      <c r="B117" s="501"/>
      <c r="C117" s="48" t="s">
        <v>4</v>
      </c>
      <c r="D117" s="49">
        <v>27</v>
      </c>
      <c r="E117" s="50">
        <v>11087992</v>
      </c>
      <c r="F117" s="50">
        <v>1104003</v>
      </c>
      <c r="G117" s="50">
        <v>0</v>
      </c>
      <c r="H117" s="50">
        <v>11603524</v>
      </c>
      <c r="I117" s="50">
        <v>0</v>
      </c>
      <c r="J117" s="51">
        <v>1982953</v>
      </c>
      <c r="K117" s="50">
        <v>23795519</v>
      </c>
      <c r="L117" s="73">
        <v>25778473</v>
      </c>
      <c r="M117" s="118"/>
      <c r="N117" s="120">
        <v>23795519</v>
      </c>
      <c r="O117" s="120">
        <v>12191995</v>
      </c>
      <c r="P117" s="120">
        <v>0</v>
      </c>
      <c r="Q117" s="120">
        <v>27973041</v>
      </c>
      <c r="R117" s="120">
        <v>25990088</v>
      </c>
      <c r="S117" s="47"/>
    </row>
    <row r="118" spans="1:19" ht="12.75" customHeight="1" x14ac:dyDescent="0.2">
      <c r="A118" s="501"/>
      <c r="B118" s="501"/>
      <c r="C118" s="53" t="s">
        <v>3</v>
      </c>
      <c r="D118" s="54">
        <v>28</v>
      </c>
      <c r="E118" s="55">
        <v>5831.83</v>
      </c>
      <c r="F118" s="55">
        <v>582.55999999999995</v>
      </c>
      <c r="G118" s="55">
        <v>0</v>
      </c>
      <c r="H118" s="55">
        <v>5992.72</v>
      </c>
      <c r="I118" s="55">
        <v>0</v>
      </c>
      <c r="J118" s="55">
        <v>1033.93</v>
      </c>
      <c r="K118" s="56">
        <v>12407.11</v>
      </c>
      <c r="L118" s="46">
        <v>13441.04</v>
      </c>
      <c r="M118" s="117"/>
      <c r="N118" s="119">
        <v>12407.11</v>
      </c>
      <c r="O118" s="119">
        <v>6414.39</v>
      </c>
      <c r="P118" s="119"/>
      <c r="Q118" s="119">
        <v>14595.63</v>
      </c>
      <c r="R118" s="119">
        <v>13561.7</v>
      </c>
      <c r="S118" s="47"/>
    </row>
    <row r="119" spans="1:19" ht="9" customHeight="1" x14ac:dyDescent="0.2">
      <c r="A119" s="501"/>
      <c r="B119" s="501"/>
      <c r="C119" s="48" t="s">
        <v>4</v>
      </c>
      <c r="D119" s="49">
        <v>29</v>
      </c>
      <c r="E119" s="50">
        <v>11291997</v>
      </c>
      <c r="F119" s="50">
        <v>1127993</v>
      </c>
      <c r="G119" s="50">
        <v>0</v>
      </c>
      <c r="H119" s="50">
        <v>11603524</v>
      </c>
      <c r="I119" s="50">
        <v>0</v>
      </c>
      <c r="J119" s="51">
        <v>2001968</v>
      </c>
      <c r="K119" s="50">
        <v>24023515</v>
      </c>
      <c r="L119" s="73">
        <v>26025483</v>
      </c>
      <c r="M119" s="118"/>
      <c r="N119" s="120">
        <v>24023515</v>
      </c>
      <c r="O119" s="120">
        <v>12419991</v>
      </c>
      <c r="P119" s="120">
        <v>0</v>
      </c>
      <c r="Q119" s="120">
        <v>28261081</v>
      </c>
      <c r="R119" s="120">
        <v>26259113</v>
      </c>
      <c r="S119" s="47"/>
    </row>
    <row r="120" spans="1:19" ht="12.75" customHeight="1" x14ac:dyDescent="0.2">
      <c r="A120" s="501"/>
      <c r="B120" s="501"/>
      <c r="C120" s="53" t="s">
        <v>3</v>
      </c>
      <c r="D120" s="54">
        <v>30</v>
      </c>
      <c r="E120" s="55">
        <v>5943.39</v>
      </c>
      <c r="F120" s="55">
        <v>588.76</v>
      </c>
      <c r="G120" s="55">
        <v>0</v>
      </c>
      <c r="H120" s="55">
        <v>5992.72</v>
      </c>
      <c r="I120" s="55">
        <v>0</v>
      </c>
      <c r="J120" s="55">
        <v>1043.74</v>
      </c>
      <c r="K120" s="56">
        <v>12524.87</v>
      </c>
      <c r="L120" s="46">
        <v>13568.61</v>
      </c>
      <c r="M120" s="117"/>
      <c r="N120" s="119">
        <v>12524.87</v>
      </c>
      <c r="O120" s="119">
        <v>6532.15</v>
      </c>
      <c r="P120" s="119"/>
      <c r="Q120" s="119">
        <v>14744.4</v>
      </c>
      <c r="R120" s="119">
        <v>13700.66</v>
      </c>
      <c r="S120" s="47"/>
    </row>
    <row r="121" spans="1:19" ht="9" customHeight="1" x14ac:dyDescent="0.2">
      <c r="A121" s="501"/>
      <c r="B121" s="501"/>
      <c r="C121" s="48" t="s">
        <v>4</v>
      </c>
      <c r="D121" s="49">
        <v>31</v>
      </c>
      <c r="E121" s="50">
        <v>11508008</v>
      </c>
      <c r="F121" s="50">
        <v>1139998</v>
      </c>
      <c r="G121" s="50">
        <v>0</v>
      </c>
      <c r="H121" s="50">
        <v>11603524</v>
      </c>
      <c r="I121" s="50">
        <v>0</v>
      </c>
      <c r="J121" s="51">
        <v>2020962</v>
      </c>
      <c r="K121" s="50">
        <v>24251530</v>
      </c>
      <c r="L121" s="73">
        <v>26272492</v>
      </c>
      <c r="M121" s="118"/>
      <c r="N121" s="120">
        <v>24251530</v>
      </c>
      <c r="O121" s="120">
        <v>12648006</v>
      </c>
      <c r="P121" s="120">
        <v>0</v>
      </c>
      <c r="Q121" s="120">
        <v>28549139</v>
      </c>
      <c r="R121" s="120">
        <v>26528177</v>
      </c>
      <c r="S121" s="47"/>
    </row>
    <row r="122" spans="1:19" ht="12.75" customHeight="1" x14ac:dyDescent="0.2">
      <c r="A122" s="501"/>
      <c r="B122" s="501"/>
      <c r="C122" s="53" t="s">
        <v>3</v>
      </c>
      <c r="D122" s="54">
        <v>32</v>
      </c>
      <c r="E122" s="55">
        <v>6048.74</v>
      </c>
      <c r="F122" s="55">
        <v>601.16</v>
      </c>
      <c r="G122" s="55">
        <v>0</v>
      </c>
      <c r="H122" s="55">
        <v>5992.72</v>
      </c>
      <c r="I122" s="55">
        <v>0</v>
      </c>
      <c r="J122" s="55">
        <v>1053.55</v>
      </c>
      <c r="K122" s="56">
        <v>12642.62</v>
      </c>
      <c r="L122" s="46">
        <v>13696.17</v>
      </c>
      <c r="M122" s="117"/>
      <c r="N122" s="119">
        <v>12642.62</v>
      </c>
      <c r="O122" s="119">
        <v>6649.9</v>
      </c>
      <c r="P122" s="119"/>
      <c r="Q122" s="119">
        <v>14893.15</v>
      </c>
      <c r="R122" s="119">
        <v>13839.6</v>
      </c>
      <c r="S122" s="47"/>
    </row>
    <row r="123" spans="1:19" ht="9" customHeight="1" x14ac:dyDescent="0.2">
      <c r="A123" s="501"/>
      <c r="B123" s="501"/>
      <c r="C123" s="48" t="s">
        <v>4</v>
      </c>
      <c r="D123" s="49">
        <v>33</v>
      </c>
      <c r="E123" s="50">
        <v>11711994</v>
      </c>
      <c r="F123" s="50">
        <v>1164008</v>
      </c>
      <c r="G123" s="50">
        <v>0</v>
      </c>
      <c r="H123" s="50">
        <v>11603524</v>
      </c>
      <c r="I123" s="50">
        <v>0</v>
      </c>
      <c r="J123" s="51">
        <v>2039957</v>
      </c>
      <c r="K123" s="50">
        <v>24479526</v>
      </c>
      <c r="L123" s="73">
        <v>26519483</v>
      </c>
      <c r="M123" s="118"/>
      <c r="N123" s="120">
        <v>24479526</v>
      </c>
      <c r="O123" s="120">
        <v>12876002</v>
      </c>
      <c r="P123" s="120">
        <v>0</v>
      </c>
      <c r="Q123" s="120">
        <v>28837160</v>
      </c>
      <c r="R123" s="120">
        <v>26797202</v>
      </c>
      <c r="S123" s="47"/>
    </row>
    <row r="124" spans="1:19" ht="12.75" customHeight="1" x14ac:dyDescent="0.2">
      <c r="A124" s="501"/>
      <c r="B124" s="501"/>
      <c r="C124" s="53" t="s">
        <v>3</v>
      </c>
      <c r="D124" s="54">
        <v>34</v>
      </c>
      <c r="E124" s="55">
        <v>6160.3</v>
      </c>
      <c r="F124" s="55">
        <v>613.54999999999995</v>
      </c>
      <c r="G124" s="55">
        <v>0</v>
      </c>
      <c r="H124" s="55">
        <v>5992.72</v>
      </c>
      <c r="I124" s="55">
        <v>0</v>
      </c>
      <c r="J124" s="55">
        <v>1063.8800000000001</v>
      </c>
      <c r="K124" s="56">
        <v>12766.57</v>
      </c>
      <c r="L124" s="46">
        <v>13830.45</v>
      </c>
      <c r="M124" s="117"/>
      <c r="N124" s="119">
        <v>12766.57</v>
      </c>
      <c r="O124" s="119">
        <v>6773.85</v>
      </c>
      <c r="P124" s="119"/>
      <c r="Q124" s="119">
        <v>15049.74</v>
      </c>
      <c r="R124" s="119">
        <v>13985.86</v>
      </c>
      <c r="S124" s="47"/>
    </row>
    <row r="125" spans="1:19" ht="9" customHeight="1" x14ac:dyDescent="0.2">
      <c r="A125" s="501"/>
      <c r="B125" s="501"/>
      <c r="C125" s="48" t="s">
        <v>4</v>
      </c>
      <c r="D125" s="49">
        <v>35</v>
      </c>
      <c r="E125" s="50">
        <v>11928004</v>
      </c>
      <c r="F125" s="50">
        <v>1187998</v>
      </c>
      <c r="G125" s="50">
        <v>0</v>
      </c>
      <c r="H125" s="50">
        <v>11603524</v>
      </c>
      <c r="I125" s="50">
        <v>0</v>
      </c>
      <c r="J125" s="51">
        <v>2059959</v>
      </c>
      <c r="K125" s="50">
        <v>24719526</v>
      </c>
      <c r="L125" s="73">
        <v>26779485</v>
      </c>
      <c r="M125" s="118"/>
      <c r="N125" s="120">
        <v>24719526</v>
      </c>
      <c r="O125" s="120">
        <v>13116003</v>
      </c>
      <c r="P125" s="120">
        <v>0</v>
      </c>
      <c r="Q125" s="120">
        <v>29140360</v>
      </c>
      <c r="R125" s="120">
        <v>27080401</v>
      </c>
      <c r="S125" s="47"/>
    </row>
    <row r="126" spans="1:19" ht="12.75" customHeight="1" x14ac:dyDescent="0.2">
      <c r="A126" s="501"/>
      <c r="B126" s="501"/>
      <c r="C126" s="53" t="s">
        <v>3</v>
      </c>
      <c r="D126" s="54">
        <v>36</v>
      </c>
      <c r="E126" s="55">
        <v>6265.66</v>
      </c>
      <c r="F126" s="55">
        <v>625.95000000000005</v>
      </c>
      <c r="G126" s="55">
        <v>0</v>
      </c>
      <c r="H126" s="55">
        <v>5992.72</v>
      </c>
      <c r="I126" s="55">
        <v>0</v>
      </c>
      <c r="J126" s="55">
        <v>1073.69</v>
      </c>
      <c r="K126" s="56">
        <v>12884.33</v>
      </c>
      <c r="L126" s="46">
        <v>13958.02</v>
      </c>
      <c r="M126" s="117"/>
      <c r="N126" s="119">
        <v>12884.33</v>
      </c>
      <c r="O126" s="119">
        <v>6891.61</v>
      </c>
      <c r="P126" s="119"/>
      <c r="Q126" s="119">
        <v>15198.51</v>
      </c>
      <c r="R126" s="119">
        <v>14124.82</v>
      </c>
      <c r="S126" s="47"/>
    </row>
    <row r="127" spans="1:19" ht="9" customHeight="1" x14ac:dyDescent="0.2">
      <c r="A127" s="501"/>
      <c r="B127" s="501"/>
      <c r="C127" s="48" t="s">
        <v>4</v>
      </c>
      <c r="D127" s="49">
        <v>37</v>
      </c>
      <c r="E127" s="50">
        <v>12132009</v>
      </c>
      <c r="F127" s="50">
        <v>1212008</v>
      </c>
      <c r="G127" s="50">
        <v>0</v>
      </c>
      <c r="H127" s="50">
        <v>11603524</v>
      </c>
      <c r="I127" s="50">
        <v>0</v>
      </c>
      <c r="J127" s="51">
        <v>2078954</v>
      </c>
      <c r="K127" s="50">
        <v>24947542</v>
      </c>
      <c r="L127" s="73">
        <v>27026495</v>
      </c>
      <c r="M127" s="118"/>
      <c r="N127" s="120">
        <v>24947542</v>
      </c>
      <c r="O127" s="120">
        <v>13344018</v>
      </c>
      <c r="P127" s="120">
        <v>0</v>
      </c>
      <c r="Q127" s="120">
        <v>29428419</v>
      </c>
      <c r="R127" s="120">
        <v>27349465</v>
      </c>
      <c r="S127" s="47"/>
    </row>
    <row r="128" spans="1:19" ht="12.75" customHeight="1" x14ac:dyDescent="0.2">
      <c r="A128" s="501"/>
      <c r="B128" s="501"/>
      <c r="C128" s="53" t="s">
        <v>3</v>
      </c>
      <c r="D128" s="54">
        <v>38</v>
      </c>
      <c r="E128" s="55">
        <v>6377.21</v>
      </c>
      <c r="F128" s="55">
        <v>632.14</v>
      </c>
      <c r="G128" s="55">
        <v>0</v>
      </c>
      <c r="H128" s="55">
        <v>5992.72</v>
      </c>
      <c r="I128" s="55">
        <v>0</v>
      </c>
      <c r="J128" s="55">
        <v>1083.51</v>
      </c>
      <c r="K128" s="56">
        <v>13002.07</v>
      </c>
      <c r="L128" s="46">
        <v>14085.58</v>
      </c>
      <c r="M128" s="117"/>
      <c r="N128" s="119">
        <v>13002.07</v>
      </c>
      <c r="O128" s="119">
        <v>7009.35</v>
      </c>
      <c r="P128" s="119"/>
      <c r="Q128" s="119">
        <v>15347.26</v>
      </c>
      <c r="R128" s="119">
        <v>14263.75</v>
      </c>
      <c r="S128" s="47"/>
    </row>
    <row r="129" spans="1:19" ht="9" customHeight="1" x14ac:dyDescent="0.2">
      <c r="A129" s="501"/>
      <c r="B129" s="501"/>
      <c r="C129" s="48" t="s">
        <v>4</v>
      </c>
      <c r="D129" s="49">
        <v>39</v>
      </c>
      <c r="E129" s="50">
        <v>12348000</v>
      </c>
      <c r="F129" s="50">
        <v>1223994</v>
      </c>
      <c r="G129" s="50">
        <v>0</v>
      </c>
      <c r="H129" s="50">
        <v>11603524</v>
      </c>
      <c r="I129" s="50">
        <v>0</v>
      </c>
      <c r="J129" s="51">
        <v>2097968</v>
      </c>
      <c r="K129" s="50">
        <v>25175518</v>
      </c>
      <c r="L129" s="73">
        <v>27273486</v>
      </c>
      <c r="M129" s="118"/>
      <c r="N129" s="120">
        <v>25175518</v>
      </c>
      <c r="O129" s="120">
        <v>13571994</v>
      </c>
      <c r="P129" s="120">
        <v>0</v>
      </c>
      <c r="Q129" s="120">
        <v>29716439</v>
      </c>
      <c r="R129" s="120">
        <v>27618471</v>
      </c>
      <c r="S129" s="47"/>
    </row>
    <row r="130" spans="1:19" ht="12.75" customHeight="1" x14ac:dyDescent="0.2">
      <c r="A130" s="501"/>
      <c r="B130" s="501"/>
      <c r="C130" s="53" t="s">
        <v>3</v>
      </c>
      <c r="D130" s="54">
        <v>40</v>
      </c>
      <c r="E130" s="55">
        <v>6482.57</v>
      </c>
      <c r="F130" s="55">
        <v>644.54</v>
      </c>
      <c r="G130" s="55">
        <v>0</v>
      </c>
      <c r="H130" s="55">
        <v>5992.72</v>
      </c>
      <c r="I130" s="55">
        <v>0</v>
      </c>
      <c r="J130" s="55">
        <v>1093.32</v>
      </c>
      <c r="K130" s="56">
        <v>13119.83</v>
      </c>
      <c r="L130" s="46">
        <v>14213.15</v>
      </c>
      <c r="M130" s="117"/>
      <c r="N130" s="119">
        <v>13119.83</v>
      </c>
      <c r="O130" s="119">
        <v>7127.11</v>
      </c>
      <c r="P130" s="119"/>
      <c r="Q130" s="119">
        <v>15496.03</v>
      </c>
      <c r="R130" s="119">
        <v>14402.71</v>
      </c>
      <c r="S130" s="47"/>
    </row>
    <row r="131" spans="1:19" ht="9" customHeight="1" x14ac:dyDescent="0.2">
      <c r="A131" s="502"/>
      <c r="B131" s="502"/>
      <c r="C131" s="58"/>
      <c r="D131" s="59"/>
      <c r="E131" s="61">
        <v>12552006</v>
      </c>
      <c r="F131" s="61">
        <v>1248003</v>
      </c>
      <c r="G131" s="61">
        <v>0</v>
      </c>
      <c r="H131" s="61">
        <v>11603524</v>
      </c>
      <c r="I131" s="61">
        <v>0</v>
      </c>
      <c r="J131" s="60">
        <v>2116963</v>
      </c>
      <c r="K131" s="61">
        <v>25403533</v>
      </c>
      <c r="L131" s="73">
        <v>27520496</v>
      </c>
      <c r="M131" s="118"/>
      <c r="N131" s="120">
        <v>25403533</v>
      </c>
      <c r="O131" s="120">
        <v>13800009</v>
      </c>
      <c r="P131" s="120">
        <v>0</v>
      </c>
      <c r="Q131" s="120">
        <v>30004498</v>
      </c>
      <c r="R131" s="120">
        <v>27887535</v>
      </c>
      <c r="S131" s="47"/>
    </row>
    <row r="132" spans="1:19" ht="12.75" customHeight="1" x14ac:dyDescent="0.2">
      <c r="A132" s="492">
        <v>33543</v>
      </c>
      <c r="B132" s="492">
        <v>33969</v>
      </c>
      <c r="C132" s="42" t="s">
        <v>3</v>
      </c>
      <c r="D132" s="43">
        <v>0</v>
      </c>
      <c r="E132" s="44">
        <v>3390.02</v>
      </c>
      <c r="F132" s="44">
        <v>334.66</v>
      </c>
      <c r="G132" s="44">
        <v>0</v>
      </c>
      <c r="H132" s="44">
        <v>6207.16</v>
      </c>
      <c r="I132" s="44">
        <v>0</v>
      </c>
      <c r="J132" s="44">
        <v>827.65</v>
      </c>
      <c r="K132" s="45">
        <v>9931.84</v>
      </c>
      <c r="L132" s="46">
        <v>10759.49</v>
      </c>
      <c r="M132" s="117"/>
      <c r="N132" s="119">
        <v>9931.84</v>
      </c>
      <c r="O132" s="119">
        <v>3724.68</v>
      </c>
      <c r="P132" s="119"/>
      <c r="Q132" s="119">
        <v>11429.93</v>
      </c>
      <c r="R132" s="119">
        <v>10602.28</v>
      </c>
      <c r="S132" s="47"/>
    </row>
    <row r="133" spans="1:19" ht="9" customHeight="1" x14ac:dyDescent="0.2">
      <c r="A133" s="525"/>
      <c r="B133" s="525"/>
      <c r="C133" s="48" t="s">
        <v>4</v>
      </c>
      <c r="D133" s="49">
        <v>1</v>
      </c>
      <c r="E133" s="50">
        <v>6563994</v>
      </c>
      <c r="F133" s="50">
        <v>647992</v>
      </c>
      <c r="G133" s="50">
        <v>0</v>
      </c>
      <c r="H133" s="50">
        <v>12018738</v>
      </c>
      <c r="I133" s="50">
        <v>0</v>
      </c>
      <c r="J133" s="51">
        <v>1602554</v>
      </c>
      <c r="K133" s="50">
        <v>19230724</v>
      </c>
      <c r="L133" s="73">
        <v>20833278</v>
      </c>
      <c r="M133" s="118"/>
      <c r="N133" s="120">
        <v>19230724</v>
      </c>
      <c r="O133" s="120">
        <v>7211986</v>
      </c>
      <c r="P133" s="120">
        <v>0</v>
      </c>
      <c r="Q133" s="120">
        <v>22131431</v>
      </c>
      <c r="R133" s="120">
        <v>20528877</v>
      </c>
      <c r="S133" s="47"/>
    </row>
    <row r="134" spans="1:19" ht="12.75" customHeight="1" x14ac:dyDescent="0.2">
      <c r="A134" s="500">
        <v>33543</v>
      </c>
      <c r="B134" s="500">
        <v>33969</v>
      </c>
      <c r="C134" s="53" t="s">
        <v>3</v>
      </c>
      <c r="D134" s="54">
        <v>2</v>
      </c>
      <c r="E134" s="55">
        <v>3557.36</v>
      </c>
      <c r="F134" s="55">
        <v>353.26</v>
      </c>
      <c r="G134" s="55">
        <v>0</v>
      </c>
      <c r="H134" s="55">
        <v>6207.16</v>
      </c>
      <c r="I134" s="55">
        <v>0</v>
      </c>
      <c r="J134" s="55">
        <v>843.15</v>
      </c>
      <c r="K134" s="56">
        <v>10117.780000000001</v>
      </c>
      <c r="L134" s="46">
        <v>10960.93</v>
      </c>
      <c r="M134" s="117"/>
      <c r="N134" s="119">
        <v>10117.780000000001</v>
      </c>
      <c r="O134" s="119">
        <v>3910.62</v>
      </c>
      <c r="P134" s="119"/>
      <c r="Q134" s="119">
        <v>11664.84</v>
      </c>
      <c r="R134" s="119">
        <v>10821.69</v>
      </c>
      <c r="S134" s="47"/>
    </row>
    <row r="135" spans="1:19" ht="9" customHeight="1" x14ac:dyDescent="0.2">
      <c r="A135" s="500"/>
      <c r="B135" s="500"/>
      <c r="C135" s="48" t="s">
        <v>4</v>
      </c>
      <c r="D135" s="49">
        <v>3</v>
      </c>
      <c r="E135" s="50">
        <v>6888009</v>
      </c>
      <c r="F135" s="50">
        <v>684007</v>
      </c>
      <c r="G135" s="50">
        <v>0</v>
      </c>
      <c r="H135" s="50">
        <v>12018738</v>
      </c>
      <c r="I135" s="50">
        <v>0</v>
      </c>
      <c r="J135" s="51">
        <v>1632566</v>
      </c>
      <c r="K135" s="50">
        <v>19590754</v>
      </c>
      <c r="L135" s="73">
        <v>21223320</v>
      </c>
      <c r="M135" s="118"/>
      <c r="N135" s="120">
        <v>19590754</v>
      </c>
      <c r="O135" s="120">
        <v>7572016</v>
      </c>
      <c r="P135" s="120">
        <v>0</v>
      </c>
      <c r="Q135" s="120">
        <v>22586280</v>
      </c>
      <c r="R135" s="120">
        <v>20953714</v>
      </c>
      <c r="S135" s="47"/>
    </row>
    <row r="136" spans="1:19" ht="12.75" customHeight="1" x14ac:dyDescent="0.2">
      <c r="A136" s="501"/>
      <c r="B136" s="501"/>
      <c r="C136" s="53" t="s">
        <v>3</v>
      </c>
      <c r="D136" s="54">
        <v>4</v>
      </c>
      <c r="E136" s="55">
        <v>3730.88</v>
      </c>
      <c r="F136" s="55">
        <v>371.85</v>
      </c>
      <c r="G136" s="55">
        <v>0</v>
      </c>
      <c r="H136" s="55">
        <v>6207.16</v>
      </c>
      <c r="I136" s="55">
        <v>0</v>
      </c>
      <c r="J136" s="55">
        <v>859.16</v>
      </c>
      <c r="K136" s="56">
        <v>10309.89</v>
      </c>
      <c r="L136" s="46">
        <v>11169.05</v>
      </c>
      <c r="M136" s="117"/>
      <c r="N136" s="119">
        <v>10309.89</v>
      </c>
      <c r="O136" s="119">
        <v>4102.7299999999996</v>
      </c>
      <c r="P136" s="119"/>
      <c r="Q136" s="119">
        <v>11907.54</v>
      </c>
      <c r="R136" s="119">
        <v>11048.38</v>
      </c>
      <c r="S136" s="47"/>
    </row>
    <row r="137" spans="1:19" ht="9" customHeight="1" x14ac:dyDescent="0.2">
      <c r="A137" s="501"/>
      <c r="B137" s="501"/>
      <c r="C137" s="48" t="s">
        <v>4</v>
      </c>
      <c r="D137" s="49">
        <v>5</v>
      </c>
      <c r="E137" s="50">
        <v>7223991</v>
      </c>
      <c r="F137" s="50">
        <v>720002</v>
      </c>
      <c r="G137" s="50">
        <v>0</v>
      </c>
      <c r="H137" s="50">
        <v>12018738</v>
      </c>
      <c r="I137" s="50">
        <v>0</v>
      </c>
      <c r="J137" s="51">
        <v>1663566</v>
      </c>
      <c r="K137" s="50">
        <v>19962731</v>
      </c>
      <c r="L137" s="73">
        <v>21626296</v>
      </c>
      <c r="M137" s="118"/>
      <c r="N137" s="120">
        <v>19962731</v>
      </c>
      <c r="O137" s="120">
        <v>7943993</v>
      </c>
      <c r="P137" s="120">
        <v>0</v>
      </c>
      <c r="Q137" s="120">
        <v>23056212</v>
      </c>
      <c r="R137" s="120">
        <v>21392647</v>
      </c>
      <c r="S137" s="47"/>
    </row>
    <row r="138" spans="1:19" ht="12.75" customHeight="1" x14ac:dyDescent="0.2">
      <c r="A138" s="501"/>
      <c r="B138" s="501"/>
      <c r="C138" s="53" t="s">
        <v>3</v>
      </c>
      <c r="D138" s="54">
        <v>6</v>
      </c>
      <c r="E138" s="55">
        <v>4003.57</v>
      </c>
      <c r="F138" s="55">
        <v>396.64</v>
      </c>
      <c r="G138" s="55">
        <v>0</v>
      </c>
      <c r="H138" s="55">
        <v>6207.16</v>
      </c>
      <c r="I138" s="55">
        <v>0</v>
      </c>
      <c r="J138" s="55">
        <v>883.95</v>
      </c>
      <c r="K138" s="56">
        <v>10607.37</v>
      </c>
      <c r="L138" s="46">
        <v>11491.32</v>
      </c>
      <c r="M138" s="117"/>
      <c r="N138" s="119">
        <v>10607.37</v>
      </c>
      <c r="O138" s="119">
        <v>4400.21</v>
      </c>
      <c r="P138" s="119"/>
      <c r="Q138" s="119">
        <v>12283.36</v>
      </c>
      <c r="R138" s="119">
        <v>11399.41</v>
      </c>
      <c r="S138" s="47"/>
    </row>
    <row r="139" spans="1:19" ht="9" customHeight="1" x14ac:dyDescent="0.2">
      <c r="A139" s="501"/>
      <c r="B139" s="501"/>
      <c r="C139" s="48" t="s">
        <v>4</v>
      </c>
      <c r="D139" s="49">
        <v>7</v>
      </c>
      <c r="E139" s="50">
        <v>7751992</v>
      </c>
      <c r="F139" s="50">
        <v>768002</v>
      </c>
      <c r="G139" s="50">
        <v>0</v>
      </c>
      <c r="H139" s="50">
        <v>12018738</v>
      </c>
      <c r="I139" s="50">
        <v>0</v>
      </c>
      <c r="J139" s="51">
        <v>1711566</v>
      </c>
      <c r="K139" s="50">
        <v>20538732</v>
      </c>
      <c r="L139" s="73">
        <v>22250298</v>
      </c>
      <c r="M139" s="118"/>
      <c r="N139" s="120">
        <v>20538732</v>
      </c>
      <c r="O139" s="120">
        <v>8519995</v>
      </c>
      <c r="P139" s="120">
        <v>0</v>
      </c>
      <c r="Q139" s="120">
        <v>23783901</v>
      </c>
      <c r="R139" s="120">
        <v>22072336</v>
      </c>
      <c r="S139" s="47"/>
    </row>
    <row r="140" spans="1:19" ht="12.75" customHeight="1" x14ac:dyDescent="0.2">
      <c r="A140" s="501"/>
      <c r="B140" s="501"/>
      <c r="C140" s="53" t="s">
        <v>3</v>
      </c>
      <c r="D140" s="54">
        <v>8</v>
      </c>
      <c r="E140" s="55">
        <v>4201.8900000000003</v>
      </c>
      <c r="F140" s="55">
        <v>415.23</v>
      </c>
      <c r="G140" s="55">
        <v>0</v>
      </c>
      <c r="H140" s="55">
        <v>6207.16</v>
      </c>
      <c r="I140" s="55">
        <v>0</v>
      </c>
      <c r="J140" s="55">
        <v>902.02</v>
      </c>
      <c r="K140" s="56">
        <v>10824.28</v>
      </c>
      <c r="L140" s="46">
        <v>11726.3</v>
      </c>
      <c r="M140" s="117"/>
      <c r="N140" s="119">
        <v>10824.28</v>
      </c>
      <c r="O140" s="119">
        <v>4617.12</v>
      </c>
      <c r="P140" s="119"/>
      <c r="Q140" s="119">
        <v>12557.38</v>
      </c>
      <c r="R140" s="119">
        <v>11655.36</v>
      </c>
      <c r="S140" s="47"/>
    </row>
    <row r="141" spans="1:19" ht="9" customHeight="1" x14ac:dyDescent="0.2">
      <c r="A141" s="501"/>
      <c r="B141" s="501"/>
      <c r="C141" s="48" t="s">
        <v>4</v>
      </c>
      <c r="D141" s="49">
        <v>9</v>
      </c>
      <c r="E141" s="50">
        <v>8135994</v>
      </c>
      <c r="F141" s="50">
        <v>803997</v>
      </c>
      <c r="G141" s="50">
        <v>0</v>
      </c>
      <c r="H141" s="50">
        <v>12018738</v>
      </c>
      <c r="I141" s="50">
        <v>0</v>
      </c>
      <c r="J141" s="51">
        <v>1746554</v>
      </c>
      <c r="K141" s="50">
        <v>20958729</v>
      </c>
      <c r="L141" s="73">
        <v>22705283</v>
      </c>
      <c r="M141" s="118"/>
      <c r="N141" s="120">
        <v>20958729</v>
      </c>
      <c r="O141" s="120">
        <v>8939991</v>
      </c>
      <c r="P141" s="120">
        <v>0</v>
      </c>
      <c r="Q141" s="120">
        <v>24314478</v>
      </c>
      <c r="R141" s="120">
        <v>22567924</v>
      </c>
      <c r="S141" s="47"/>
    </row>
    <row r="142" spans="1:19" ht="12.75" customHeight="1" x14ac:dyDescent="0.2">
      <c r="A142" s="501"/>
      <c r="B142" s="501"/>
      <c r="C142" s="53" t="s">
        <v>3</v>
      </c>
      <c r="D142" s="54">
        <v>10</v>
      </c>
      <c r="E142" s="55">
        <v>4400.21</v>
      </c>
      <c r="F142" s="55">
        <v>440.02</v>
      </c>
      <c r="G142" s="55">
        <v>0</v>
      </c>
      <c r="H142" s="55">
        <v>6207.16</v>
      </c>
      <c r="I142" s="55">
        <v>0</v>
      </c>
      <c r="J142" s="55">
        <v>920.62</v>
      </c>
      <c r="K142" s="56">
        <v>11047.39</v>
      </c>
      <c r="L142" s="46">
        <v>11968.01</v>
      </c>
      <c r="M142" s="117"/>
      <c r="N142" s="119">
        <v>11047.39</v>
      </c>
      <c r="O142" s="119">
        <v>4840.2299999999996</v>
      </c>
      <c r="P142" s="119"/>
      <c r="Q142" s="119">
        <v>12839.25</v>
      </c>
      <c r="R142" s="119">
        <v>11918.63</v>
      </c>
      <c r="S142" s="47"/>
    </row>
    <row r="143" spans="1:19" ht="9" customHeight="1" x14ac:dyDescent="0.2">
      <c r="A143" s="501"/>
      <c r="B143" s="501"/>
      <c r="C143" s="48" t="s">
        <v>4</v>
      </c>
      <c r="D143" s="49">
        <v>11</v>
      </c>
      <c r="E143" s="50">
        <v>8519995</v>
      </c>
      <c r="F143" s="50">
        <v>851998</v>
      </c>
      <c r="G143" s="50">
        <v>0</v>
      </c>
      <c r="H143" s="50">
        <v>12018738</v>
      </c>
      <c r="I143" s="50">
        <v>0</v>
      </c>
      <c r="J143" s="51">
        <v>1782569</v>
      </c>
      <c r="K143" s="50">
        <v>21390730</v>
      </c>
      <c r="L143" s="73">
        <v>23173299</v>
      </c>
      <c r="M143" s="118"/>
      <c r="N143" s="120">
        <v>21390730</v>
      </c>
      <c r="O143" s="120">
        <v>9371992</v>
      </c>
      <c r="P143" s="120">
        <v>0</v>
      </c>
      <c r="Q143" s="120">
        <v>24860255</v>
      </c>
      <c r="R143" s="120">
        <v>23077686</v>
      </c>
      <c r="S143" s="47"/>
    </row>
    <row r="144" spans="1:19" ht="12.75" customHeight="1" x14ac:dyDescent="0.2">
      <c r="A144" s="501"/>
      <c r="B144" s="501"/>
      <c r="C144" s="53" t="s">
        <v>3</v>
      </c>
      <c r="D144" s="54">
        <v>12</v>
      </c>
      <c r="E144" s="55">
        <v>4598.53</v>
      </c>
      <c r="F144" s="55">
        <v>458.61</v>
      </c>
      <c r="G144" s="55">
        <v>0</v>
      </c>
      <c r="H144" s="55">
        <v>6207.16</v>
      </c>
      <c r="I144" s="55">
        <v>0</v>
      </c>
      <c r="J144" s="55">
        <v>938.69</v>
      </c>
      <c r="K144" s="56">
        <v>11264.3</v>
      </c>
      <c r="L144" s="46">
        <v>12202.99</v>
      </c>
      <c r="M144" s="117"/>
      <c r="N144" s="119">
        <v>11264.3</v>
      </c>
      <c r="O144" s="119">
        <v>5057.1400000000003</v>
      </c>
      <c r="P144" s="119"/>
      <c r="Q144" s="119">
        <v>13113.28</v>
      </c>
      <c r="R144" s="119">
        <v>12174.59</v>
      </c>
      <c r="S144" s="47"/>
    </row>
    <row r="145" spans="1:19" ht="9" customHeight="1" x14ac:dyDescent="0.2">
      <c r="A145" s="501"/>
      <c r="B145" s="501"/>
      <c r="C145" s="48" t="s">
        <v>4</v>
      </c>
      <c r="D145" s="49">
        <v>13</v>
      </c>
      <c r="E145" s="50">
        <v>8903996</v>
      </c>
      <c r="F145" s="50">
        <v>887993</v>
      </c>
      <c r="G145" s="50">
        <v>0</v>
      </c>
      <c r="H145" s="50">
        <v>12018738</v>
      </c>
      <c r="I145" s="50">
        <v>0</v>
      </c>
      <c r="J145" s="51">
        <v>1817557</v>
      </c>
      <c r="K145" s="50">
        <v>21810726</v>
      </c>
      <c r="L145" s="73">
        <v>23628283</v>
      </c>
      <c r="M145" s="118"/>
      <c r="N145" s="120">
        <v>21810726</v>
      </c>
      <c r="O145" s="120">
        <v>9791988</v>
      </c>
      <c r="P145" s="120">
        <v>0</v>
      </c>
      <c r="Q145" s="120">
        <v>25390851</v>
      </c>
      <c r="R145" s="120">
        <v>23573293</v>
      </c>
      <c r="S145" s="47"/>
    </row>
    <row r="146" spans="1:19" ht="12.75" customHeight="1" x14ac:dyDescent="0.2">
      <c r="A146" s="501"/>
      <c r="B146" s="501"/>
      <c r="C146" s="53" t="s">
        <v>3</v>
      </c>
      <c r="D146" s="54">
        <v>14</v>
      </c>
      <c r="E146" s="55">
        <v>4803.05</v>
      </c>
      <c r="F146" s="55">
        <v>477.21</v>
      </c>
      <c r="G146" s="55">
        <v>0</v>
      </c>
      <c r="H146" s="55">
        <v>6207.16</v>
      </c>
      <c r="I146" s="55">
        <v>0</v>
      </c>
      <c r="J146" s="55">
        <v>957.29</v>
      </c>
      <c r="K146" s="56">
        <v>11487.42</v>
      </c>
      <c r="L146" s="46">
        <v>12444.71</v>
      </c>
      <c r="M146" s="117"/>
      <c r="N146" s="119">
        <v>11487.42</v>
      </c>
      <c r="O146" s="119">
        <v>5280.26</v>
      </c>
      <c r="P146" s="119"/>
      <c r="Q146" s="119">
        <v>13395.16</v>
      </c>
      <c r="R146" s="119">
        <v>12437.87</v>
      </c>
      <c r="S146" s="47"/>
    </row>
    <row r="147" spans="1:19" ht="9" customHeight="1" x14ac:dyDescent="0.2">
      <c r="A147" s="501"/>
      <c r="B147" s="501"/>
      <c r="C147" s="48" t="s">
        <v>4</v>
      </c>
      <c r="D147" s="49">
        <v>15</v>
      </c>
      <c r="E147" s="50">
        <v>9300002</v>
      </c>
      <c r="F147" s="50">
        <v>924007</v>
      </c>
      <c r="G147" s="50">
        <v>0</v>
      </c>
      <c r="H147" s="50">
        <v>12018738</v>
      </c>
      <c r="I147" s="50">
        <v>0</v>
      </c>
      <c r="J147" s="51">
        <v>1853572</v>
      </c>
      <c r="K147" s="50">
        <v>22242747</v>
      </c>
      <c r="L147" s="73">
        <v>24096319</v>
      </c>
      <c r="M147" s="118"/>
      <c r="N147" s="120">
        <v>22242747</v>
      </c>
      <c r="O147" s="120">
        <v>10224009</v>
      </c>
      <c r="P147" s="120">
        <v>0</v>
      </c>
      <c r="Q147" s="120">
        <v>25936646</v>
      </c>
      <c r="R147" s="120">
        <v>24083075</v>
      </c>
      <c r="S147" s="47"/>
    </row>
    <row r="148" spans="1:19" ht="12.75" customHeight="1" x14ac:dyDescent="0.2">
      <c r="A148" s="501"/>
      <c r="B148" s="501"/>
      <c r="C148" s="53" t="s">
        <v>3</v>
      </c>
      <c r="D148" s="54">
        <v>16</v>
      </c>
      <c r="E148" s="55">
        <v>5001.37</v>
      </c>
      <c r="F148" s="55">
        <v>495.8</v>
      </c>
      <c r="G148" s="55">
        <v>0</v>
      </c>
      <c r="H148" s="55">
        <v>6207.16</v>
      </c>
      <c r="I148" s="55">
        <v>0</v>
      </c>
      <c r="J148" s="55">
        <v>975.36</v>
      </c>
      <c r="K148" s="56">
        <v>11704.33</v>
      </c>
      <c r="L148" s="46">
        <v>12679.69</v>
      </c>
      <c r="M148" s="117"/>
      <c r="N148" s="119">
        <v>11704.33</v>
      </c>
      <c r="O148" s="119">
        <v>5497.17</v>
      </c>
      <c r="P148" s="119"/>
      <c r="Q148" s="119">
        <v>13669.18</v>
      </c>
      <c r="R148" s="119">
        <v>12693.82</v>
      </c>
      <c r="S148" s="47"/>
    </row>
    <row r="149" spans="1:19" ht="9" customHeight="1" x14ac:dyDescent="0.2">
      <c r="A149" s="501"/>
      <c r="B149" s="501"/>
      <c r="C149" s="48" t="s">
        <v>4</v>
      </c>
      <c r="D149" s="49">
        <v>17</v>
      </c>
      <c r="E149" s="50">
        <v>9684003</v>
      </c>
      <c r="F149" s="50">
        <v>960003</v>
      </c>
      <c r="G149" s="50">
        <v>0</v>
      </c>
      <c r="H149" s="50">
        <v>12018738</v>
      </c>
      <c r="I149" s="50">
        <v>0</v>
      </c>
      <c r="J149" s="51">
        <v>1888560</v>
      </c>
      <c r="K149" s="50">
        <v>22662743</v>
      </c>
      <c r="L149" s="73">
        <v>24551303</v>
      </c>
      <c r="M149" s="118"/>
      <c r="N149" s="120">
        <v>22662743</v>
      </c>
      <c r="O149" s="120">
        <v>10644005</v>
      </c>
      <c r="P149" s="120">
        <v>0</v>
      </c>
      <c r="Q149" s="120">
        <v>26467223</v>
      </c>
      <c r="R149" s="120">
        <v>24578663</v>
      </c>
      <c r="S149" s="47"/>
    </row>
    <row r="150" spans="1:19" ht="12.75" customHeight="1" x14ac:dyDescent="0.2">
      <c r="A150" s="501"/>
      <c r="B150" s="501"/>
      <c r="C150" s="53" t="s">
        <v>3</v>
      </c>
      <c r="D150" s="54">
        <v>18</v>
      </c>
      <c r="E150" s="55">
        <v>5199.6899999999996</v>
      </c>
      <c r="F150" s="55">
        <v>514.39</v>
      </c>
      <c r="G150" s="55">
        <v>0</v>
      </c>
      <c r="H150" s="55">
        <v>6207.16</v>
      </c>
      <c r="I150" s="55">
        <v>0</v>
      </c>
      <c r="J150" s="55">
        <v>993.44</v>
      </c>
      <c r="K150" s="56">
        <v>11921.24</v>
      </c>
      <c r="L150" s="46">
        <v>12914.68</v>
      </c>
      <c r="M150" s="117"/>
      <c r="N150" s="119">
        <v>11921.24</v>
      </c>
      <c r="O150" s="119">
        <v>5714.08</v>
      </c>
      <c r="P150" s="119"/>
      <c r="Q150" s="119">
        <v>13943.21</v>
      </c>
      <c r="R150" s="119">
        <v>12949.77</v>
      </c>
      <c r="S150" s="47"/>
    </row>
    <row r="151" spans="1:19" ht="9" customHeight="1" x14ac:dyDescent="0.2">
      <c r="A151" s="501"/>
      <c r="B151" s="501"/>
      <c r="C151" s="48" t="s">
        <v>4</v>
      </c>
      <c r="D151" s="49">
        <v>19</v>
      </c>
      <c r="E151" s="50">
        <v>10068004</v>
      </c>
      <c r="F151" s="50">
        <v>995998</v>
      </c>
      <c r="G151" s="50">
        <v>0</v>
      </c>
      <c r="H151" s="50">
        <v>12018738</v>
      </c>
      <c r="I151" s="50">
        <v>0</v>
      </c>
      <c r="J151" s="51">
        <v>1923568</v>
      </c>
      <c r="K151" s="50">
        <v>23082739</v>
      </c>
      <c r="L151" s="73">
        <v>25006307</v>
      </c>
      <c r="M151" s="118"/>
      <c r="N151" s="120">
        <v>23082739</v>
      </c>
      <c r="O151" s="120">
        <v>11064002</v>
      </c>
      <c r="P151" s="120">
        <v>0</v>
      </c>
      <c r="Q151" s="120">
        <v>26997819</v>
      </c>
      <c r="R151" s="120">
        <v>25074251</v>
      </c>
      <c r="S151" s="47"/>
    </row>
    <row r="152" spans="1:19" ht="12.75" customHeight="1" x14ac:dyDescent="0.2">
      <c r="A152" s="501"/>
      <c r="B152" s="501"/>
      <c r="C152" s="53" t="s">
        <v>3</v>
      </c>
      <c r="D152" s="54">
        <v>20</v>
      </c>
      <c r="E152" s="55">
        <v>5404.2</v>
      </c>
      <c r="F152" s="55">
        <v>539.17999999999995</v>
      </c>
      <c r="G152" s="55">
        <v>0</v>
      </c>
      <c r="H152" s="55">
        <v>6207.16</v>
      </c>
      <c r="I152" s="55">
        <v>0</v>
      </c>
      <c r="J152" s="55">
        <v>1012.55</v>
      </c>
      <c r="K152" s="56">
        <v>12150.54</v>
      </c>
      <c r="L152" s="46">
        <v>13163.09</v>
      </c>
      <c r="M152" s="117"/>
      <c r="N152" s="119">
        <v>12150.54</v>
      </c>
      <c r="O152" s="119">
        <v>5943.38</v>
      </c>
      <c r="P152" s="119"/>
      <c r="Q152" s="119">
        <v>14232.9</v>
      </c>
      <c r="R152" s="119">
        <v>13220.35</v>
      </c>
      <c r="S152" s="47"/>
    </row>
    <row r="153" spans="1:19" ht="9" customHeight="1" x14ac:dyDescent="0.2">
      <c r="A153" s="501"/>
      <c r="B153" s="501"/>
      <c r="C153" s="48" t="s">
        <v>4</v>
      </c>
      <c r="D153" s="49">
        <v>21</v>
      </c>
      <c r="E153" s="50">
        <v>10463990</v>
      </c>
      <c r="F153" s="50">
        <v>1043998</v>
      </c>
      <c r="G153" s="50">
        <v>0</v>
      </c>
      <c r="H153" s="50">
        <v>12018738</v>
      </c>
      <c r="I153" s="50">
        <v>0</v>
      </c>
      <c r="J153" s="51">
        <v>1960570</v>
      </c>
      <c r="K153" s="50">
        <v>23526726</v>
      </c>
      <c r="L153" s="73">
        <v>25487296</v>
      </c>
      <c r="M153" s="118"/>
      <c r="N153" s="120">
        <v>23526726</v>
      </c>
      <c r="O153" s="120">
        <v>11507988</v>
      </c>
      <c r="P153" s="120">
        <v>0</v>
      </c>
      <c r="Q153" s="120">
        <v>27558737</v>
      </c>
      <c r="R153" s="120">
        <v>25598167</v>
      </c>
      <c r="S153" s="47"/>
    </row>
    <row r="154" spans="1:19" ht="12.75" customHeight="1" x14ac:dyDescent="0.2">
      <c r="A154" s="501"/>
      <c r="B154" s="501"/>
      <c r="C154" s="53" t="s">
        <v>3</v>
      </c>
      <c r="D154" s="54">
        <v>22</v>
      </c>
      <c r="E154" s="55">
        <v>5509.56</v>
      </c>
      <c r="F154" s="55">
        <v>545.38</v>
      </c>
      <c r="G154" s="55">
        <v>0</v>
      </c>
      <c r="H154" s="55">
        <v>6207.16</v>
      </c>
      <c r="I154" s="55">
        <v>0</v>
      </c>
      <c r="J154" s="55">
        <v>1021.84</v>
      </c>
      <c r="K154" s="56">
        <v>12262.1</v>
      </c>
      <c r="L154" s="46">
        <v>13283.94</v>
      </c>
      <c r="M154" s="117"/>
      <c r="N154" s="119">
        <v>12262.1</v>
      </c>
      <c r="O154" s="119">
        <v>6054.94</v>
      </c>
      <c r="P154" s="119"/>
      <c r="Q154" s="119">
        <v>14373.83</v>
      </c>
      <c r="R154" s="119">
        <v>13351.99</v>
      </c>
      <c r="S154" s="47"/>
    </row>
    <row r="155" spans="1:19" ht="9" customHeight="1" x14ac:dyDescent="0.2">
      <c r="A155" s="501"/>
      <c r="B155" s="501"/>
      <c r="C155" s="48" t="s">
        <v>4</v>
      </c>
      <c r="D155" s="49">
        <v>23</v>
      </c>
      <c r="E155" s="50">
        <v>10667996</v>
      </c>
      <c r="F155" s="50">
        <v>1056003</v>
      </c>
      <c r="G155" s="50">
        <v>0</v>
      </c>
      <c r="H155" s="50">
        <v>12018738</v>
      </c>
      <c r="I155" s="50">
        <v>0</v>
      </c>
      <c r="J155" s="51">
        <v>1978558</v>
      </c>
      <c r="K155" s="50">
        <v>23742736</v>
      </c>
      <c r="L155" s="73">
        <v>25721295</v>
      </c>
      <c r="M155" s="118"/>
      <c r="N155" s="120">
        <v>23742736</v>
      </c>
      <c r="O155" s="120">
        <v>11723999</v>
      </c>
      <c r="P155" s="120">
        <v>0</v>
      </c>
      <c r="Q155" s="120">
        <v>27831616</v>
      </c>
      <c r="R155" s="120">
        <v>25853058</v>
      </c>
      <c r="S155" s="47"/>
    </row>
    <row r="156" spans="1:19" ht="12.75" customHeight="1" x14ac:dyDescent="0.2">
      <c r="A156" s="501"/>
      <c r="B156" s="501"/>
      <c r="C156" s="53" t="s">
        <v>3</v>
      </c>
      <c r="D156" s="54">
        <v>24</v>
      </c>
      <c r="E156" s="55">
        <v>5614.92</v>
      </c>
      <c r="F156" s="55">
        <v>557.77</v>
      </c>
      <c r="G156" s="55">
        <v>0</v>
      </c>
      <c r="H156" s="55">
        <v>6207.16</v>
      </c>
      <c r="I156" s="55">
        <v>0</v>
      </c>
      <c r="J156" s="55">
        <v>1031.6500000000001</v>
      </c>
      <c r="K156" s="56">
        <v>12379.85</v>
      </c>
      <c r="L156" s="46">
        <v>13411.5</v>
      </c>
      <c r="M156" s="117"/>
      <c r="N156" s="119">
        <v>12379.85</v>
      </c>
      <c r="O156" s="119">
        <v>6172.69</v>
      </c>
      <c r="P156" s="119"/>
      <c r="Q156" s="119">
        <v>14522.58</v>
      </c>
      <c r="R156" s="119">
        <v>13490.93</v>
      </c>
      <c r="S156" s="47"/>
    </row>
    <row r="157" spans="1:19" ht="9" customHeight="1" x14ac:dyDescent="0.2">
      <c r="A157" s="501"/>
      <c r="B157" s="501"/>
      <c r="C157" s="48" t="s">
        <v>4</v>
      </c>
      <c r="D157" s="49">
        <v>25</v>
      </c>
      <c r="E157" s="50">
        <v>10872001</v>
      </c>
      <c r="F157" s="50">
        <v>1079993</v>
      </c>
      <c r="G157" s="50">
        <v>0</v>
      </c>
      <c r="H157" s="50">
        <v>12018738</v>
      </c>
      <c r="I157" s="50">
        <v>0</v>
      </c>
      <c r="J157" s="51">
        <v>1997553</v>
      </c>
      <c r="K157" s="50">
        <v>23970732</v>
      </c>
      <c r="L157" s="73">
        <v>25968285</v>
      </c>
      <c r="M157" s="118"/>
      <c r="N157" s="120">
        <v>23970732</v>
      </c>
      <c r="O157" s="120">
        <v>11951994</v>
      </c>
      <c r="P157" s="120">
        <v>0</v>
      </c>
      <c r="Q157" s="120">
        <v>28119636</v>
      </c>
      <c r="R157" s="120">
        <v>26122083</v>
      </c>
      <c r="S157" s="47"/>
    </row>
    <row r="158" spans="1:19" ht="12.75" customHeight="1" x14ac:dyDescent="0.2">
      <c r="A158" s="501"/>
      <c r="B158" s="501"/>
      <c r="C158" s="53" t="s">
        <v>3</v>
      </c>
      <c r="D158" s="54">
        <v>26</v>
      </c>
      <c r="E158" s="55">
        <v>5726.47</v>
      </c>
      <c r="F158" s="55">
        <v>570.16999999999996</v>
      </c>
      <c r="G158" s="55">
        <v>0</v>
      </c>
      <c r="H158" s="55">
        <v>6207.16</v>
      </c>
      <c r="I158" s="55">
        <v>0</v>
      </c>
      <c r="J158" s="55">
        <v>1041.98</v>
      </c>
      <c r="K158" s="56">
        <v>12503.8</v>
      </c>
      <c r="L158" s="46">
        <v>13545.78</v>
      </c>
      <c r="M158" s="117"/>
      <c r="N158" s="119">
        <v>12503.8</v>
      </c>
      <c r="O158" s="119">
        <v>6296.64</v>
      </c>
      <c r="P158" s="119"/>
      <c r="Q158" s="119">
        <v>14679.18</v>
      </c>
      <c r="R158" s="119">
        <v>13637.2</v>
      </c>
      <c r="S158" s="47"/>
    </row>
    <row r="159" spans="1:19" ht="9" customHeight="1" x14ac:dyDescent="0.2">
      <c r="A159" s="501"/>
      <c r="B159" s="501"/>
      <c r="C159" s="48" t="s">
        <v>4</v>
      </c>
      <c r="D159" s="49">
        <v>27</v>
      </c>
      <c r="E159" s="50">
        <v>11087992</v>
      </c>
      <c r="F159" s="50">
        <v>1104003</v>
      </c>
      <c r="G159" s="50">
        <v>0</v>
      </c>
      <c r="H159" s="50">
        <v>12018738</v>
      </c>
      <c r="I159" s="50">
        <v>0</v>
      </c>
      <c r="J159" s="51">
        <v>2017555</v>
      </c>
      <c r="K159" s="50">
        <v>24210733</v>
      </c>
      <c r="L159" s="73">
        <v>26228287</v>
      </c>
      <c r="M159" s="118"/>
      <c r="N159" s="120">
        <v>24210733</v>
      </c>
      <c r="O159" s="120">
        <v>12191995</v>
      </c>
      <c r="P159" s="120">
        <v>0</v>
      </c>
      <c r="Q159" s="120">
        <v>28422856</v>
      </c>
      <c r="R159" s="120">
        <v>26405301</v>
      </c>
      <c r="S159" s="47"/>
    </row>
    <row r="160" spans="1:19" ht="12.75" customHeight="1" x14ac:dyDescent="0.2">
      <c r="A160" s="501"/>
      <c r="B160" s="501"/>
      <c r="C160" s="53" t="s">
        <v>3</v>
      </c>
      <c r="D160" s="54">
        <v>28</v>
      </c>
      <c r="E160" s="55">
        <v>5831.83</v>
      </c>
      <c r="F160" s="55">
        <v>582.55999999999995</v>
      </c>
      <c r="G160" s="55">
        <v>0</v>
      </c>
      <c r="H160" s="55">
        <v>6207.16</v>
      </c>
      <c r="I160" s="55">
        <v>0</v>
      </c>
      <c r="J160" s="55">
        <v>1051.8</v>
      </c>
      <c r="K160" s="56">
        <v>12621.55</v>
      </c>
      <c r="L160" s="46">
        <v>13673.35</v>
      </c>
      <c r="M160" s="117"/>
      <c r="N160" s="119">
        <v>12621.55</v>
      </c>
      <c r="O160" s="119">
        <v>6414.39</v>
      </c>
      <c r="P160" s="119"/>
      <c r="Q160" s="119">
        <v>14827.94</v>
      </c>
      <c r="R160" s="119">
        <v>13776.14</v>
      </c>
      <c r="S160" s="47"/>
    </row>
    <row r="161" spans="1:19" ht="9" customHeight="1" x14ac:dyDescent="0.2">
      <c r="A161" s="501"/>
      <c r="B161" s="501"/>
      <c r="C161" s="48" t="s">
        <v>4</v>
      </c>
      <c r="D161" s="49">
        <v>29</v>
      </c>
      <c r="E161" s="50">
        <v>11291997</v>
      </c>
      <c r="F161" s="50">
        <v>1127993</v>
      </c>
      <c r="G161" s="50">
        <v>0</v>
      </c>
      <c r="H161" s="50">
        <v>12018738</v>
      </c>
      <c r="I161" s="50">
        <v>0</v>
      </c>
      <c r="J161" s="51">
        <v>2036569</v>
      </c>
      <c r="K161" s="50">
        <v>24438729</v>
      </c>
      <c r="L161" s="73">
        <v>26475297</v>
      </c>
      <c r="M161" s="118"/>
      <c r="N161" s="120">
        <v>24438729</v>
      </c>
      <c r="O161" s="120">
        <v>12419991</v>
      </c>
      <c r="P161" s="120">
        <v>0</v>
      </c>
      <c r="Q161" s="120">
        <v>28710895</v>
      </c>
      <c r="R161" s="120">
        <v>26674327</v>
      </c>
      <c r="S161" s="47"/>
    </row>
    <row r="162" spans="1:19" ht="12.75" customHeight="1" x14ac:dyDescent="0.2">
      <c r="A162" s="501"/>
      <c r="B162" s="501"/>
      <c r="C162" s="53" t="s">
        <v>3</v>
      </c>
      <c r="D162" s="54">
        <v>30</v>
      </c>
      <c r="E162" s="55">
        <v>5943.39</v>
      </c>
      <c r="F162" s="55">
        <v>588.76</v>
      </c>
      <c r="G162" s="55">
        <v>0</v>
      </c>
      <c r="H162" s="55">
        <v>6207.16</v>
      </c>
      <c r="I162" s="55">
        <v>0</v>
      </c>
      <c r="J162" s="55">
        <v>1061.6099999999999</v>
      </c>
      <c r="K162" s="56">
        <v>12739.31</v>
      </c>
      <c r="L162" s="46">
        <v>13800.92</v>
      </c>
      <c r="M162" s="117"/>
      <c r="N162" s="119">
        <v>12739.31</v>
      </c>
      <c r="O162" s="119">
        <v>6532.15</v>
      </c>
      <c r="P162" s="119"/>
      <c r="Q162" s="119">
        <v>14976.71</v>
      </c>
      <c r="R162" s="119">
        <v>13915.1</v>
      </c>
      <c r="S162" s="47"/>
    </row>
    <row r="163" spans="1:19" ht="9" customHeight="1" x14ac:dyDescent="0.2">
      <c r="A163" s="501"/>
      <c r="B163" s="501"/>
      <c r="C163" s="48" t="s">
        <v>4</v>
      </c>
      <c r="D163" s="49">
        <v>31</v>
      </c>
      <c r="E163" s="50">
        <v>11508008</v>
      </c>
      <c r="F163" s="50">
        <v>1139998</v>
      </c>
      <c r="G163" s="50">
        <v>0</v>
      </c>
      <c r="H163" s="50">
        <v>12018738</v>
      </c>
      <c r="I163" s="50">
        <v>0</v>
      </c>
      <c r="J163" s="51">
        <v>2055564</v>
      </c>
      <c r="K163" s="50">
        <v>24666744</v>
      </c>
      <c r="L163" s="73">
        <v>26722307</v>
      </c>
      <c r="M163" s="118"/>
      <c r="N163" s="120">
        <v>24666744</v>
      </c>
      <c r="O163" s="120">
        <v>12648006</v>
      </c>
      <c r="P163" s="120">
        <v>0</v>
      </c>
      <c r="Q163" s="120">
        <v>28998954</v>
      </c>
      <c r="R163" s="120">
        <v>26943391</v>
      </c>
      <c r="S163" s="47"/>
    </row>
    <row r="164" spans="1:19" ht="12.75" customHeight="1" x14ac:dyDescent="0.2">
      <c r="A164" s="501"/>
      <c r="B164" s="501"/>
      <c r="C164" s="53" t="s">
        <v>3</v>
      </c>
      <c r="D164" s="54">
        <v>32</v>
      </c>
      <c r="E164" s="55">
        <v>6048.74</v>
      </c>
      <c r="F164" s="55">
        <v>601.16</v>
      </c>
      <c r="G164" s="55">
        <v>0</v>
      </c>
      <c r="H164" s="55">
        <v>6207.16</v>
      </c>
      <c r="I164" s="55">
        <v>0</v>
      </c>
      <c r="J164" s="55">
        <v>1071.42</v>
      </c>
      <c r="K164" s="56">
        <v>12857.06</v>
      </c>
      <c r="L164" s="46">
        <v>13928.48</v>
      </c>
      <c r="M164" s="117"/>
      <c r="N164" s="119">
        <v>12857.06</v>
      </c>
      <c r="O164" s="119">
        <v>6649.9</v>
      </c>
      <c r="P164" s="119"/>
      <c r="Q164" s="119">
        <v>15125.46</v>
      </c>
      <c r="R164" s="119">
        <v>14054.04</v>
      </c>
      <c r="S164" s="47"/>
    </row>
    <row r="165" spans="1:19" ht="9" customHeight="1" x14ac:dyDescent="0.2">
      <c r="A165" s="501"/>
      <c r="B165" s="501"/>
      <c r="C165" s="48" t="s">
        <v>4</v>
      </c>
      <c r="D165" s="49">
        <v>33</v>
      </c>
      <c r="E165" s="50">
        <v>11711994</v>
      </c>
      <c r="F165" s="50">
        <v>1164008</v>
      </c>
      <c r="G165" s="50">
        <v>0</v>
      </c>
      <c r="H165" s="50">
        <v>12018738</v>
      </c>
      <c r="I165" s="50">
        <v>0</v>
      </c>
      <c r="J165" s="51">
        <v>2074558</v>
      </c>
      <c r="K165" s="50">
        <v>24894740</v>
      </c>
      <c r="L165" s="73">
        <v>26969298</v>
      </c>
      <c r="M165" s="118"/>
      <c r="N165" s="120">
        <v>24894740</v>
      </c>
      <c r="O165" s="120">
        <v>12876002</v>
      </c>
      <c r="P165" s="120">
        <v>0</v>
      </c>
      <c r="Q165" s="120">
        <v>29286974</v>
      </c>
      <c r="R165" s="120">
        <v>27212416</v>
      </c>
      <c r="S165" s="47"/>
    </row>
    <row r="166" spans="1:19" ht="12.75" customHeight="1" x14ac:dyDescent="0.2">
      <c r="A166" s="501"/>
      <c r="B166" s="501"/>
      <c r="C166" s="53" t="s">
        <v>3</v>
      </c>
      <c r="D166" s="54">
        <v>34</v>
      </c>
      <c r="E166" s="55">
        <v>6160.3</v>
      </c>
      <c r="F166" s="55">
        <v>613.54999999999995</v>
      </c>
      <c r="G166" s="55">
        <v>0</v>
      </c>
      <c r="H166" s="55">
        <v>6207.16</v>
      </c>
      <c r="I166" s="55">
        <v>0</v>
      </c>
      <c r="J166" s="55">
        <v>1081.75</v>
      </c>
      <c r="K166" s="56">
        <v>12981.01</v>
      </c>
      <c r="L166" s="46">
        <v>14062.76</v>
      </c>
      <c r="M166" s="117"/>
      <c r="N166" s="119">
        <v>12981.01</v>
      </c>
      <c r="O166" s="119">
        <v>6773.85</v>
      </c>
      <c r="P166" s="119"/>
      <c r="Q166" s="119">
        <v>15282.05</v>
      </c>
      <c r="R166" s="119">
        <v>14200.3</v>
      </c>
      <c r="S166" s="47"/>
    </row>
    <row r="167" spans="1:19" ht="9" customHeight="1" x14ac:dyDescent="0.2">
      <c r="A167" s="501"/>
      <c r="B167" s="501"/>
      <c r="C167" s="48" t="s">
        <v>4</v>
      </c>
      <c r="D167" s="49">
        <v>35</v>
      </c>
      <c r="E167" s="50">
        <v>11928004</v>
      </c>
      <c r="F167" s="50">
        <v>1187998</v>
      </c>
      <c r="G167" s="50">
        <v>0</v>
      </c>
      <c r="H167" s="50">
        <v>12018738</v>
      </c>
      <c r="I167" s="50">
        <v>0</v>
      </c>
      <c r="J167" s="51">
        <v>2094560</v>
      </c>
      <c r="K167" s="50">
        <v>25134740</v>
      </c>
      <c r="L167" s="73">
        <v>27229300</v>
      </c>
      <c r="M167" s="118"/>
      <c r="N167" s="120">
        <v>25134740</v>
      </c>
      <c r="O167" s="120">
        <v>13116003</v>
      </c>
      <c r="P167" s="120">
        <v>0</v>
      </c>
      <c r="Q167" s="120">
        <v>29590175</v>
      </c>
      <c r="R167" s="120">
        <v>27495615</v>
      </c>
      <c r="S167" s="47"/>
    </row>
    <row r="168" spans="1:19" ht="12.75" customHeight="1" x14ac:dyDescent="0.2">
      <c r="A168" s="501"/>
      <c r="B168" s="501"/>
      <c r="C168" s="53" t="s">
        <v>3</v>
      </c>
      <c r="D168" s="54">
        <v>36</v>
      </c>
      <c r="E168" s="55">
        <v>6265.66</v>
      </c>
      <c r="F168" s="55">
        <v>625.95000000000005</v>
      </c>
      <c r="G168" s="55">
        <v>0</v>
      </c>
      <c r="H168" s="55">
        <v>6207.16</v>
      </c>
      <c r="I168" s="55">
        <v>0</v>
      </c>
      <c r="J168" s="55">
        <v>1091.56</v>
      </c>
      <c r="K168" s="56">
        <v>13098.77</v>
      </c>
      <c r="L168" s="46">
        <v>14190.33</v>
      </c>
      <c r="M168" s="117"/>
      <c r="N168" s="119">
        <v>13098.77</v>
      </c>
      <c r="O168" s="119">
        <v>6891.61</v>
      </c>
      <c r="P168" s="119"/>
      <c r="Q168" s="119">
        <v>15430.82</v>
      </c>
      <c r="R168" s="119">
        <v>14339.26</v>
      </c>
      <c r="S168" s="47"/>
    </row>
    <row r="169" spans="1:19" ht="9" customHeight="1" x14ac:dyDescent="0.2">
      <c r="A169" s="501"/>
      <c r="B169" s="501"/>
      <c r="C169" s="48" t="s">
        <v>4</v>
      </c>
      <c r="D169" s="49">
        <v>37</v>
      </c>
      <c r="E169" s="50">
        <v>12132009</v>
      </c>
      <c r="F169" s="50">
        <v>1212008</v>
      </c>
      <c r="G169" s="50">
        <v>0</v>
      </c>
      <c r="H169" s="50">
        <v>12018738</v>
      </c>
      <c r="I169" s="50">
        <v>0</v>
      </c>
      <c r="J169" s="51">
        <v>2113555</v>
      </c>
      <c r="K169" s="50">
        <v>25362755</v>
      </c>
      <c r="L169" s="73">
        <v>27476310</v>
      </c>
      <c r="M169" s="118"/>
      <c r="N169" s="120">
        <v>25362755</v>
      </c>
      <c r="O169" s="120">
        <v>13344018</v>
      </c>
      <c r="P169" s="120">
        <v>0</v>
      </c>
      <c r="Q169" s="120">
        <v>29878234</v>
      </c>
      <c r="R169" s="120">
        <v>27764679</v>
      </c>
      <c r="S169" s="47"/>
    </row>
    <row r="170" spans="1:19" ht="12.75" customHeight="1" x14ac:dyDescent="0.2">
      <c r="A170" s="501"/>
      <c r="B170" s="501"/>
      <c r="C170" s="53" t="s">
        <v>3</v>
      </c>
      <c r="D170" s="54">
        <v>38</v>
      </c>
      <c r="E170" s="55">
        <v>6377.21</v>
      </c>
      <c r="F170" s="55">
        <v>632.14</v>
      </c>
      <c r="G170" s="55">
        <v>0</v>
      </c>
      <c r="H170" s="55">
        <v>6207.16</v>
      </c>
      <c r="I170" s="55">
        <v>0</v>
      </c>
      <c r="J170" s="55">
        <v>1101.3800000000001</v>
      </c>
      <c r="K170" s="56">
        <v>13216.51</v>
      </c>
      <c r="L170" s="46">
        <v>14317.89</v>
      </c>
      <c r="M170" s="117"/>
      <c r="N170" s="119">
        <v>13216.51</v>
      </c>
      <c r="O170" s="119">
        <v>7009.35</v>
      </c>
      <c r="P170" s="119"/>
      <c r="Q170" s="119">
        <v>15579.57</v>
      </c>
      <c r="R170" s="119">
        <v>14478.19</v>
      </c>
      <c r="S170" s="47"/>
    </row>
    <row r="171" spans="1:19" ht="9" customHeight="1" x14ac:dyDescent="0.2">
      <c r="A171" s="501"/>
      <c r="B171" s="501"/>
      <c r="C171" s="48" t="s">
        <v>4</v>
      </c>
      <c r="D171" s="49">
        <v>39</v>
      </c>
      <c r="E171" s="50">
        <v>12348000</v>
      </c>
      <c r="F171" s="50">
        <v>1223994</v>
      </c>
      <c r="G171" s="50">
        <v>0</v>
      </c>
      <c r="H171" s="50">
        <v>12018738</v>
      </c>
      <c r="I171" s="50">
        <v>0</v>
      </c>
      <c r="J171" s="51">
        <v>2132569</v>
      </c>
      <c r="K171" s="50">
        <v>25590732</v>
      </c>
      <c r="L171" s="73">
        <v>27723301</v>
      </c>
      <c r="M171" s="118"/>
      <c r="N171" s="120">
        <v>25590732</v>
      </c>
      <c r="O171" s="120">
        <v>13571994</v>
      </c>
      <c r="P171" s="120">
        <v>0</v>
      </c>
      <c r="Q171" s="120">
        <v>30166254</v>
      </c>
      <c r="R171" s="120">
        <v>28033685</v>
      </c>
      <c r="S171" s="47"/>
    </row>
    <row r="172" spans="1:19" ht="12.75" customHeight="1" x14ac:dyDescent="0.2">
      <c r="A172" s="501"/>
      <c r="B172" s="501"/>
      <c r="C172" s="53" t="s">
        <v>3</v>
      </c>
      <c r="D172" s="54">
        <v>40</v>
      </c>
      <c r="E172" s="55">
        <v>6482.57</v>
      </c>
      <c r="F172" s="55">
        <v>644.54</v>
      </c>
      <c r="G172" s="55">
        <v>0</v>
      </c>
      <c r="H172" s="55">
        <v>6207.16</v>
      </c>
      <c r="I172" s="55">
        <v>0</v>
      </c>
      <c r="J172" s="55">
        <v>1111.19</v>
      </c>
      <c r="K172" s="56">
        <v>13334.27</v>
      </c>
      <c r="L172" s="46">
        <v>14445.46</v>
      </c>
      <c r="M172" s="117"/>
      <c r="N172" s="119">
        <v>13334.27</v>
      </c>
      <c r="O172" s="119">
        <v>7127.11</v>
      </c>
      <c r="P172" s="119"/>
      <c r="Q172" s="119">
        <v>15728.34</v>
      </c>
      <c r="R172" s="119">
        <v>14617.15</v>
      </c>
      <c r="S172" s="47"/>
    </row>
    <row r="173" spans="1:19" ht="9" customHeight="1" x14ac:dyDescent="0.2">
      <c r="A173" s="502"/>
      <c r="B173" s="502"/>
      <c r="C173" s="58"/>
      <c r="D173" s="59"/>
      <c r="E173" s="61">
        <v>12552006</v>
      </c>
      <c r="F173" s="61">
        <v>1248003</v>
      </c>
      <c r="G173" s="61">
        <v>0</v>
      </c>
      <c r="H173" s="61">
        <v>12018738</v>
      </c>
      <c r="I173" s="61">
        <v>0</v>
      </c>
      <c r="J173" s="60">
        <v>2151564</v>
      </c>
      <c r="K173" s="61">
        <v>25818747</v>
      </c>
      <c r="L173" s="73">
        <v>27970311</v>
      </c>
      <c r="M173" s="118"/>
      <c r="N173" s="120">
        <v>25818747</v>
      </c>
      <c r="O173" s="120">
        <v>13800009</v>
      </c>
      <c r="P173" s="120">
        <v>0</v>
      </c>
      <c r="Q173" s="120">
        <v>30454313</v>
      </c>
      <c r="R173" s="120">
        <v>28302749</v>
      </c>
      <c r="S173" s="47"/>
    </row>
    <row r="174" spans="1:19" ht="12.75" customHeight="1" x14ac:dyDescent="0.2">
      <c r="A174" s="492">
        <v>33970</v>
      </c>
      <c r="B174" s="492">
        <v>34424</v>
      </c>
      <c r="C174" s="42" t="s">
        <v>3</v>
      </c>
      <c r="D174" s="43">
        <v>0</v>
      </c>
      <c r="E174" s="44">
        <v>3390.02</v>
      </c>
      <c r="F174" s="44">
        <v>334.66</v>
      </c>
      <c r="G174" s="44">
        <v>123.95</v>
      </c>
      <c r="H174" s="44">
        <v>6207.16</v>
      </c>
      <c r="I174" s="44">
        <v>0</v>
      </c>
      <c r="J174" s="44">
        <v>837.98</v>
      </c>
      <c r="K174" s="45">
        <v>10055.790000000001</v>
      </c>
      <c r="L174" s="46">
        <v>10893.77</v>
      </c>
      <c r="M174" s="117"/>
      <c r="N174" s="119">
        <v>10055.790000000001</v>
      </c>
      <c r="O174" s="119">
        <v>3848.63</v>
      </c>
      <c r="P174" s="119"/>
      <c r="Q174" s="119">
        <v>11586.52</v>
      </c>
      <c r="R174" s="119">
        <v>10748.54</v>
      </c>
      <c r="S174" s="47"/>
    </row>
    <row r="175" spans="1:19" ht="9" customHeight="1" x14ac:dyDescent="0.2">
      <c r="A175" s="525"/>
      <c r="B175" s="525"/>
      <c r="C175" s="48" t="s">
        <v>4</v>
      </c>
      <c r="D175" s="49">
        <v>1</v>
      </c>
      <c r="E175" s="50">
        <v>6563994</v>
      </c>
      <c r="F175" s="50">
        <v>647992</v>
      </c>
      <c r="G175" s="50">
        <v>240001</v>
      </c>
      <c r="H175" s="50">
        <v>12018738</v>
      </c>
      <c r="I175" s="50">
        <v>0</v>
      </c>
      <c r="J175" s="51">
        <v>1622556</v>
      </c>
      <c r="K175" s="50">
        <v>19470725</v>
      </c>
      <c r="L175" s="73">
        <v>21093280</v>
      </c>
      <c r="M175" s="118"/>
      <c r="N175" s="120">
        <v>19470725</v>
      </c>
      <c r="O175" s="120">
        <v>7451987</v>
      </c>
      <c r="P175" s="120">
        <v>0</v>
      </c>
      <c r="Q175" s="120">
        <v>22434631</v>
      </c>
      <c r="R175" s="120">
        <v>20812076</v>
      </c>
      <c r="S175" s="47"/>
    </row>
    <row r="176" spans="1:19" ht="12.75" customHeight="1" x14ac:dyDescent="0.2">
      <c r="A176" s="500">
        <v>33970</v>
      </c>
      <c r="B176" s="500">
        <v>34424</v>
      </c>
      <c r="C176" s="53" t="s">
        <v>3</v>
      </c>
      <c r="D176" s="54">
        <v>2</v>
      </c>
      <c r="E176" s="55">
        <v>3557.36</v>
      </c>
      <c r="F176" s="55">
        <v>353.26</v>
      </c>
      <c r="G176" s="55">
        <v>123.95</v>
      </c>
      <c r="H176" s="55">
        <v>6207.16</v>
      </c>
      <c r="I176" s="55">
        <v>0</v>
      </c>
      <c r="J176" s="55">
        <v>853.48</v>
      </c>
      <c r="K176" s="56">
        <v>10241.73</v>
      </c>
      <c r="L176" s="46">
        <v>11095.21</v>
      </c>
      <c r="M176" s="117"/>
      <c r="N176" s="119">
        <v>10241.73</v>
      </c>
      <c r="O176" s="119">
        <v>4034.57</v>
      </c>
      <c r="P176" s="119"/>
      <c r="Q176" s="119">
        <v>11821.43</v>
      </c>
      <c r="R176" s="119">
        <v>10967.95</v>
      </c>
      <c r="S176" s="47"/>
    </row>
    <row r="177" spans="1:19" ht="9" customHeight="1" x14ac:dyDescent="0.2">
      <c r="A177" s="500"/>
      <c r="B177" s="500"/>
      <c r="C177" s="48" t="s">
        <v>4</v>
      </c>
      <c r="D177" s="49">
        <v>3</v>
      </c>
      <c r="E177" s="50">
        <v>6888009</v>
      </c>
      <c r="F177" s="50">
        <v>684007</v>
      </c>
      <c r="G177" s="50">
        <v>240001</v>
      </c>
      <c r="H177" s="50">
        <v>12018738</v>
      </c>
      <c r="I177" s="50">
        <v>0</v>
      </c>
      <c r="J177" s="51">
        <v>1652568</v>
      </c>
      <c r="K177" s="50">
        <v>19830755</v>
      </c>
      <c r="L177" s="73">
        <v>21483322</v>
      </c>
      <c r="M177" s="118"/>
      <c r="N177" s="120">
        <v>19830755</v>
      </c>
      <c r="O177" s="120">
        <v>7812017</v>
      </c>
      <c r="P177" s="120">
        <v>0</v>
      </c>
      <c r="Q177" s="120">
        <v>22889480</v>
      </c>
      <c r="R177" s="120">
        <v>21236913</v>
      </c>
      <c r="S177" s="47"/>
    </row>
    <row r="178" spans="1:19" ht="12.75" customHeight="1" x14ac:dyDescent="0.2">
      <c r="A178" s="501"/>
      <c r="B178" s="501"/>
      <c r="C178" s="53" t="s">
        <v>3</v>
      </c>
      <c r="D178" s="54">
        <v>4</v>
      </c>
      <c r="E178" s="55">
        <v>3730.88</v>
      </c>
      <c r="F178" s="55">
        <v>371.85</v>
      </c>
      <c r="G178" s="55">
        <v>123.95</v>
      </c>
      <c r="H178" s="55">
        <v>6207.16</v>
      </c>
      <c r="I178" s="55">
        <v>0</v>
      </c>
      <c r="J178" s="55">
        <v>869.49</v>
      </c>
      <c r="K178" s="56">
        <v>10433.84</v>
      </c>
      <c r="L178" s="46">
        <v>11303.33</v>
      </c>
      <c r="M178" s="117"/>
      <c r="N178" s="119">
        <v>10433.84</v>
      </c>
      <c r="O178" s="119">
        <v>4226.68</v>
      </c>
      <c r="P178" s="119"/>
      <c r="Q178" s="119">
        <v>12064.13</v>
      </c>
      <c r="R178" s="119">
        <v>11194.64</v>
      </c>
      <c r="S178" s="47"/>
    </row>
    <row r="179" spans="1:19" ht="9" customHeight="1" x14ac:dyDescent="0.2">
      <c r="A179" s="501"/>
      <c r="B179" s="501"/>
      <c r="C179" s="48" t="s">
        <v>4</v>
      </c>
      <c r="D179" s="49">
        <v>5</v>
      </c>
      <c r="E179" s="50">
        <v>7223991</v>
      </c>
      <c r="F179" s="50">
        <v>720002</v>
      </c>
      <c r="G179" s="50">
        <v>240001</v>
      </c>
      <c r="H179" s="50">
        <v>12018738</v>
      </c>
      <c r="I179" s="50">
        <v>0</v>
      </c>
      <c r="J179" s="51">
        <v>1683567</v>
      </c>
      <c r="K179" s="50">
        <v>20202731</v>
      </c>
      <c r="L179" s="73">
        <v>21886299</v>
      </c>
      <c r="M179" s="118"/>
      <c r="N179" s="120">
        <v>20202731</v>
      </c>
      <c r="O179" s="120">
        <v>8183994</v>
      </c>
      <c r="P179" s="120">
        <v>0</v>
      </c>
      <c r="Q179" s="120">
        <v>23359413</v>
      </c>
      <c r="R179" s="120">
        <v>21675846</v>
      </c>
      <c r="S179" s="47"/>
    </row>
    <row r="180" spans="1:19" ht="12.75" customHeight="1" x14ac:dyDescent="0.2">
      <c r="A180" s="501"/>
      <c r="B180" s="501"/>
      <c r="C180" s="53" t="s">
        <v>3</v>
      </c>
      <c r="D180" s="54">
        <v>6</v>
      </c>
      <c r="E180" s="55">
        <v>4003.57</v>
      </c>
      <c r="F180" s="55">
        <v>396.64</v>
      </c>
      <c r="G180" s="55">
        <v>123.95</v>
      </c>
      <c r="H180" s="55">
        <v>6207.16</v>
      </c>
      <c r="I180" s="55">
        <v>0</v>
      </c>
      <c r="J180" s="55">
        <v>894.28</v>
      </c>
      <c r="K180" s="56">
        <v>10731.32</v>
      </c>
      <c r="L180" s="46">
        <v>11625.6</v>
      </c>
      <c r="M180" s="117"/>
      <c r="N180" s="119">
        <v>10731.32</v>
      </c>
      <c r="O180" s="119">
        <v>4524.16</v>
      </c>
      <c r="P180" s="119"/>
      <c r="Q180" s="119">
        <v>12439.95</v>
      </c>
      <c r="R180" s="119">
        <v>11545.67</v>
      </c>
      <c r="S180" s="47"/>
    </row>
    <row r="181" spans="1:19" ht="9" customHeight="1" x14ac:dyDescent="0.2">
      <c r="A181" s="501"/>
      <c r="B181" s="501"/>
      <c r="C181" s="48" t="s">
        <v>4</v>
      </c>
      <c r="D181" s="49">
        <v>7</v>
      </c>
      <c r="E181" s="50">
        <v>7751992</v>
      </c>
      <c r="F181" s="50">
        <v>768002</v>
      </c>
      <c r="G181" s="50">
        <v>240001</v>
      </c>
      <c r="H181" s="50">
        <v>12018738</v>
      </c>
      <c r="I181" s="50">
        <v>0</v>
      </c>
      <c r="J181" s="51">
        <v>1731568</v>
      </c>
      <c r="K181" s="50">
        <v>20778733</v>
      </c>
      <c r="L181" s="73">
        <v>22510301</v>
      </c>
      <c r="M181" s="118"/>
      <c r="N181" s="120">
        <v>20778733</v>
      </c>
      <c r="O181" s="120">
        <v>8759995</v>
      </c>
      <c r="P181" s="120">
        <v>0</v>
      </c>
      <c r="Q181" s="120">
        <v>24087102</v>
      </c>
      <c r="R181" s="120">
        <v>22355534</v>
      </c>
      <c r="S181" s="47"/>
    </row>
    <row r="182" spans="1:19" ht="12.75" customHeight="1" x14ac:dyDescent="0.2">
      <c r="A182" s="501"/>
      <c r="B182" s="501"/>
      <c r="C182" s="53" t="s">
        <v>3</v>
      </c>
      <c r="D182" s="54">
        <v>8</v>
      </c>
      <c r="E182" s="55">
        <v>4201.8900000000003</v>
      </c>
      <c r="F182" s="55">
        <v>415.23</v>
      </c>
      <c r="G182" s="55">
        <v>123.95</v>
      </c>
      <c r="H182" s="55">
        <v>6207.16</v>
      </c>
      <c r="I182" s="55">
        <v>0</v>
      </c>
      <c r="J182" s="55">
        <v>912.35</v>
      </c>
      <c r="K182" s="56">
        <v>10948.23</v>
      </c>
      <c r="L182" s="46">
        <v>11860.58</v>
      </c>
      <c r="M182" s="117"/>
      <c r="N182" s="119">
        <v>10948.23</v>
      </c>
      <c r="O182" s="119">
        <v>4741.07</v>
      </c>
      <c r="P182" s="119"/>
      <c r="Q182" s="119">
        <v>12713.97</v>
      </c>
      <c r="R182" s="119">
        <v>11801.62</v>
      </c>
      <c r="S182" s="47"/>
    </row>
    <row r="183" spans="1:19" ht="9" customHeight="1" x14ac:dyDescent="0.2">
      <c r="A183" s="501"/>
      <c r="B183" s="501"/>
      <c r="C183" s="48" t="s">
        <v>4</v>
      </c>
      <c r="D183" s="49">
        <v>9</v>
      </c>
      <c r="E183" s="50">
        <v>8135994</v>
      </c>
      <c r="F183" s="50">
        <v>803997</v>
      </c>
      <c r="G183" s="50">
        <v>240001</v>
      </c>
      <c r="H183" s="50">
        <v>12018738</v>
      </c>
      <c r="I183" s="50">
        <v>0</v>
      </c>
      <c r="J183" s="51">
        <v>1766556</v>
      </c>
      <c r="K183" s="50">
        <v>21198729</v>
      </c>
      <c r="L183" s="73">
        <v>22965285</v>
      </c>
      <c r="M183" s="118"/>
      <c r="N183" s="120">
        <v>21198729</v>
      </c>
      <c r="O183" s="120">
        <v>9179992</v>
      </c>
      <c r="P183" s="120">
        <v>0</v>
      </c>
      <c r="Q183" s="120">
        <v>24617679</v>
      </c>
      <c r="R183" s="120">
        <v>22851123</v>
      </c>
      <c r="S183" s="47"/>
    </row>
    <row r="184" spans="1:19" ht="12.75" customHeight="1" x14ac:dyDescent="0.2">
      <c r="A184" s="501"/>
      <c r="B184" s="501"/>
      <c r="C184" s="53" t="s">
        <v>3</v>
      </c>
      <c r="D184" s="54">
        <v>10</v>
      </c>
      <c r="E184" s="55">
        <v>4400.21</v>
      </c>
      <c r="F184" s="55">
        <v>440.02</v>
      </c>
      <c r="G184" s="55">
        <v>123.95</v>
      </c>
      <c r="H184" s="55">
        <v>6207.16</v>
      </c>
      <c r="I184" s="55">
        <v>0</v>
      </c>
      <c r="J184" s="55">
        <v>930.95</v>
      </c>
      <c r="K184" s="56">
        <v>11171.34</v>
      </c>
      <c r="L184" s="46">
        <v>12102.29</v>
      </c>
      <c r="M184" s="117"/>
      <c r="N184" s="119">
        <v>11171.34</v>
      </c>
      <c r="O184" s="119">
        <v>4964.18</v>
      </c>
      <c r="P184" s="119"/>
      <c r="Q184" s="119">
        <v>12995.84</v>
      </c>
      <c r="R184" s="119">
        <v>12064.89</v>
      </c>
      <c r="S184" s="47"/>
    </row>
    <row r="185" spans="1:19" ht="9" customHeight="1" x14ac:dyDescent="0.2">
      <c r="A185" s="501"/>
      <c r="B185" s="501"/>
      <c r="C185" s="48" t="s">
        <v>4</v>
      </c>
      <c r="D185" s="49">
        <v>11</v>
      </c>
      <c r="E185" s="50">
        <v>8519995</v>
      </c>
      <c r="F185" s="50">
        <v>851998</v>
      </c>
      <c r="G185" s="50">
        <v>240001</v>
      </c>
      <c r="H185" s="50">
        <v>12018738</v>
      </c>
      <c r="I185" s="50">
        <v>0</v>
      </c>
      <c r="J185" s="51">
        <v>1802571</v>
      </c>
      <c r="K185" s="50">
        <v>21630731</v>
      </c>
      <c r="L185" s="73">
        <v>23433301</v>
      </c>
      <c r="M185" s="118"/>
      <c r="N185" s="120">
        <v>21630731</v>
      </c>
      <c r="O185" s="120">
        <v>9611993</v>
      </c>
      <c r="P185" s="120">
        <v>0</v>
      </c>
      <c r="Q185" s="120">
        <v>25163455</v>
      </c>
      <c r="R185" s="120">
        <v>23360885</v>
      </c>
      <c r="S185" s="47"/>
    </row>
    <row r="186" spans="1:19" ht="12.75" customHeight="1" x14ac:dyDescent="0.2">
      <c r="A186" s="501"/>
      <c r="B186" s="501"/>
      <c r="C186" s="53" t="s">
        <v>3</v>
      </c>
      <c r="D186" s="54">
        <v>12</v>
      </c>
      <c r="E186" s="55">
        <v>4598.53</v>
      </c>
      <c r="F186" s="55">
        <v>458.61</v>
      </c>
      <c r="G186" s="55">
        <v>123.95</v>
      </c>
      <c r="H186" s="55">
        <v>6207.16</v>
      </c>
      <c r="I186" s="55">
        <v>0</v>
      </c>
      <c r="J186" s="55">
        <v>949.02</v>
      </c>
      <c r="K186" s="56">
        <v>11388.25</v>
      </c>
      <c r="L186" s="46">
        <v>12337.27</v>
      </c>
      <c r="M186" s="117"/>
      <c r="N186" s="119">
        <v>11388.25</v>
      </c>
      <c r="O186" s="119">
        <v>5181.09</v>
      </c>
      <c r="P186" s="119"/>
      <c r="Q186" s="119">
        <v>13269.87</v>
      </c>
      <c r="R186" s="119">
        <v>12320.85</v>
      </c>
      <c r="S186" s="47"/>
    </row>
    <row r="187" spans="1:19" ht="9" customHeight="1" x14ac:dyDescent="0.2">
      <c r="A187" s="501"/>
      <c r="B187" s="501"/>
      <c r="C187" s="48" t="s">
        <v>4</v>
      </c>
      <c r="D187" s="49">
        <v>13</v>
      </c>
      <c r="E187" s="50">
        <v>8903996</v>
      </c>
      <c r="F187" s="50">
        <v>887993</v>
      </c>
      <c r="G187" s="50">
        <v>240001</v>
      </c>
      <c r="H187" s="50">
        <v>12018738</v>
      </c>
      <c r="I187" s="50">
        <v>0</v>
      </c>
      <c r="J187" s="51">
        <v>1837559</v>
      </c>
      <c r="K187" s="50">
        <v>22050727</v>
      </c>
      <c r="L187" s="73">
        <v>23888286</v>
      </c>
      <c r="M187" s="118"/>
      <c r="N187" s="120">
        <v>22050727</v>
      </c>
      <c r="O187" s="120">
        <v>10031989</v>
      </c>
      <c r="P187" s="120">
        <v>0</v>
      </c>
      <c r="Q187" s="120">
        <v>25694051</v>
      </c>
      <c r="R187" s="120">
        <v>23856492</v>
      </c>
      <c r="S187" s="47"/>
    </row>
    <row r="188" spans="1:19" ht="12.75" customHeight="1" x14ac:dyDescent="0.2">
      <c r="A188" s="501"/>
      <c r="B188" s="501"/>
      <c r="C188" s="53" t="s">
        <v>3</v>
      </c>
      <c r="D188" s="54">
        <v>14</v>
      </c>
      <c r="E188" s="55">
        <v>4803.05</v>
      </c>
      <c r="F188" s="55">
        <v>477.21</v>
      </c>
      <c r="G188" s="55">
        <v>123.95</v>
      </c>
      <c r="H188" s="55">
        <v>6207.16</v>
      </c>
      <c r="I188" s="55">
        <v>0</v>
      </c>
      <c r="J188" s="55">
        <v>967.61</v>
      </c>
      <c r="K188" s="56">
        <v>11611.37</v>
      </c>
      <c r="L188" s="46">
        <v>12578.98</v>
      </c>
      <c r="M188" s="117"/>
      <c r="N188" s="119">
        <v>11611.37</v>
      </c>
      <c r="O188" s="119">
        <v>5404.21</v>
      </c>
      <c r="P188" s="119"/>
      <c r="Q188" s="119">
        <v>13551.74</v>
      </c>
      <c r="R188" s="119">
        <v>12584.13</v>
      </c>
      <c r="S188" s="47"/>
    </row>
    <row r="189" spans="1:19" ht="9" customHeight="1" x14ac:dyDescent="0.2">
      <c r="A189" s="501"/>
      <c r="B189" s="501"/>
      <c r="C189" s="48" t="s">
        <v>4</v>
      </c>
      <c r="D189" s="49">
        <v>15</v>
      </c>
      <c r="E189" s="50">
        <v>9300002</v>
      </c>
      <c r="F189" s="50">
        <v>924007</v>
      </c>
      <c r="G189" s="50">
        <v>240001</v>
      </c>
      <c r="H189" s="50">
        <v>12018738</v>
      </c>
      <c r="I189" s="50">
        <v>0</v>
      </c>
      <c r="J189" s="51">
        <v>1873554</v>
      </c>
      <c r="K189" s="50">
        <v>22482747</v>
      </c>
      <c r="L189" s="73">
        <v>24356302</v>
      </c>
      <c r="M189" s="118"/>
      <c r="N189" s="120">
        <v>22482747</v>
      </c>
      <c r="O189" s="120">
        <v>10464010</v>
      </c>
      <c r="P189" s="120">
        <v>0</v>
      </c>
      <c r="Q189" s="120">
        <v>26239828</v>
      </c>
      <c r="R189" s="120">
        <v>24366273</v>
      </c>
      <c r="S189" s="47"/>
    </row>
    <row r="190" spans="1:19" ht="12.75" customHeight="1" x14ac:dyDescent="0.2">
      <c r="A190" s="501"/>
      <c r="B190" s="501"/>
      <c r="C190" s="53" t="s">
        <v>3</v>
      </c>
      <c r="D190" s="54">
        <v>16</v>
      </c>
      <c r="E190" s="55">
        <v>5001.37</v>
      </c>
      <c r="F190" s="55">
        <v>495.8</v>
      </c>
      <c r="G190" s="55">
        <v>123.95</v>
      </c>
      <c r="H190" s="55">
        <v>6207.16</v>
      </c>
      <c r="I190" s="55">
        <v>0</v>
      </c>
      <c r="J190" s="55">
        <v>985.69</v>
      </c>
      <c r="K190" s="56">
        <v>11828.28</v>
      </c>
      <c r="L190" s="46">
        <v>12813.97</v>
      </c>
      <c r="M190" s="117"/>
      <c r="N190" s="119">
        <v>11828.28</v>
      </c>
      <c r="O190" s="119">
        <v>5621.12</v>
      </c>
      <c r="P190" s="119"/>
      <c r="Q190" s="119">
        <v>13825.77</v>
      </c>
      <c r="R190" s="119">
        <v>12840.08</v>
      </c>
      <c r="S190" s="47"/>
    </row>
    <row r="191" spans="1:19" ht="9" customHeight="1" x14ac:dyDescent="0.2">
      <c r="A191" s="501"/>
      <c r="B191" s="501"/>
      <c r="C191" s="48" t="s">
        <v>4</v>
      </c>
      <c r="D191" s="49">
        <v>17</v>
      </c>
      <c r="E191" s="50">
        <v>9684003</v>
      </c>
      <c r="F191" s="50">
        <v>960003</v>
      </c>
      <c r="G191" s="50">
        <v>240001</v>
      </c>
      <c r="H191" s="50">
        <v>12018738</v>
      </c>
      <c r="I191" s="50">
        <v>0</v>
      </c>
      <c r="J191" s="51">
        <v>1908562</v>
      </c>
      <c r="K191" s="50">
        <v>22902744</v>
      </c>
      <c r="L191" s="73">
        <v>24811306</v>
      </c>
      <c r="M191" s="118"/>
      <c r="N191" s="120">
        <v>22902744</v>
      </c>
      <c r="O191" s="120">
        <v>10884006</v>
      </c>
      <c r="P191" s="120">
        <v>0</v>
      </c>
      <c r="Q191" s="120">
        <v>26770424</v>
      </c>
      <c r="R191" s="120">
        <v>24861862</v>
      </c>
      <c r="S191" s="47"/>
    </row>
    <row r="192" spans="1:19" ht="12.75" customHeight="1" x14ac:dyDescent="0.2">
      <c r="A192" s="501"/>
      <c r="B192" s="501"/>
      <c r="C192" s="53" t="s">
        <v>3</v>
      </c>
      <c r="D192" s="54">
        <v>18</v>
      </c>
      <c r="E192" s="55">
        <v>5199.6899999999996</v>
      </c>
      <c r="F192" s="55">
        <v>514.39</v>
      </c>
      <c r="G192" s="55">
        <v>123.95</v>
      </c>
      <c r="H192" s="55">
        <v>6207.16</v>
      </c>
      <c r="I192" s="55">
        <v>0</v>
      </c>
      <c r="J192" s="55">
        <v>1003.77</v>
      </c>
      <c r="K192" s="56">
        <v>12045.19</v>
      </c>
      <c r="L192" s="46">
        <v>13048.96</v>
      </c>
      <c r="M192" s="117"/>
      <c r="N192" s="119">
        <v>12045.19</v>
      </c>
      <c r="O192" s="119">
        <v>5838.03</v>
      </c>
      <c r="P192" s="119"/>
      <c r="Q192" s="119">
        <v>14099.81</v>
      </c>
      <c r="R192" s="119">
        <v>13096.04</v>
      </c>
      <c r="S192" s="47"/>
    </row>
    <row r="193" spans="1:19" ht="9" customHeight="1" x14ac:dyDescent="0.2">
      <c r="A193" s="501"/>
      <c r="B193" s="501"/>
      <c r="C193" s="48" t="s">
        <v>4</v>
      </c>
      <c r="D193" s="49">
        <v>19</v>
      </c>
      <c r="E193" s="50">
        <v>10068004</v>
      </c>
      <c r="F193" s="50">
        <v>995998</v>
      </c>
      <c r="G193" s="50">
        <v>240001</v>
      </c>
      <c r="H193" s="50">
        <v>12018738</v>
      </c>
      <c r="I193" s="50">
        <v>0</v>
      </c>
      <c r="J193" s="51">
        <v>1943570</v>
      </c>
      <c r="K193" s="50">
        <v>23322740</v>
      </c>
      <c r="L193" s="73">
        <v>25266310</v>
      </c>
      <c r="M193" s="118"/>
      <c r="N193" s="120">
        <v>23322740</v>
      </c>
      <c r="O193" s="120">
        <v>11304002</v>
      </c>
      <c r="P193" s="120">
        <v>0</v>
      </c>
      <c r="Q193" s="120">
        <v>27301039</v>
      </c>
      <c r="R193" s="120">
        <v>25357469</v>
      </c>
      <c r="S193" s="47"/>
    </row>
    <row r="194" spans="1:19" ht="12.75" customHeight="1" x14ac:dyDescent="0.2">
      <c r="A194" s="501"/>
      <c r="B194" s="501"/>
      <c r="C194" s="53" t="s">
        <v>3</v>
      </c>
      <c r="D194" s="54">
        <v>20</v>
      </c>
      <c r="E194" s="55">
        <v>5404.2</v>
      </c>
      <c r="F194" s="55">
        <v>539.17999999999995</v>
      </c>
      <c r="G194" s="55">
        <v>123.95</v>
      </c>
      <c r="H194" s="55">
        <v>6207.16</v>
      </c>
      <c r="I194" s="55">
        <v>0</v>
      </c>
      <c r="J194" s="55">
        <v>1022.87</v>
      </c>
      <c r="K194" s="56">
        <v>12274.49</v>
      </c>
      <c r="L194" s="46">
        <v>13297.36</v>
      </c>
      <c r="M194" s="117"/>
      <c r="N194" s="119">
        <v>12274.49</v>
      </c>
      <c r="O194" s="119">
        <v>6067.33</v>
      </c>
      <c r="P194" s="119"/>
      <c r="Q194" s="119">
        <v>14389.48</v>
      </c>
      <c r="R194" s="119">
        <v>13366.61</v>
      </c>
      <c r="S194" s="47"/>
    </row>
    <row r="195" spans="1:19" ht="9" customHeight="1" x14ac:dyDescent="0.2">
      <c r="A195" s="501"/>
      <c r="B195" s="501"/>
      <c r="C195" s="48" t="s">
        <v>4</v>
      </c>
      <c r="D195" s="49">
        <v>21</v>
      </c>
      <c r="E195" s="50">
        <v>10463990</v>
      </c>
      <c r="F195" s="50">
        <v>1043998</v>
      </c>
      <c r="G195" s="50">
        <v>240001</v>
      </c>
      <c r="H195" s="50">
        <v>12018738</v>
      </c>
      <c r="I195" s="50">
        <v>0</v>
      </c>
      <c r="J195" s="51">
        <v>1980552</v>
      </c>
      <c r="K195" s="50">
        <v>23766727</v>
      </c>
      <c r="L195" s="73">
        <v>25747279</v>
      </c>
      <c r="M195" s="118"/>
      <c r="N195" s="120">
        <v>23766727</v>
      </c>
      <c r="O195" s="120">
        <v>11747989</v>
      </c>
      <c r="P195" s="120">
        <v>0</v>
      </c>
      <c r="Q195" s="120">
        <v>27861918</v>
      </c>
      <c r="R195" s="120">
        <v>25881366</v>
      </c>
      <c r="S195" s="47"/>
    </row>
    <row r="196" spans="1:19" ht="12.75" customHeight="1" x14ac:dyDescent="0.2">
      <c r="A196" s="501"/>
      <c r="B196" s="501"/>
      <c r="C196" s="53" t="s">
        <v>3</v>
      </c>
      <c r="D196" s="54">
        <v>22</v>
      </c>
      <c r="E196" s="55">
        <v>5509.56</v>
      </c>
      <c r="F196" s="55">
        <v>545.38</v>
      </c>
      <c r="G196" s="55">
        <v>123.95</v>
      </c>
      <c r="H196" s="55">
        <v>6207.16</v>
      </c>
      <c r="I196" s="55">
        <v>0</v>
      </c>
      <c r="J196" s="55">
        <v>1032.17</v>
      </c>
      <c r="K196" s="56">
        <v>12386.05</v>
      </c>
      <c r="L196" s="46">
        <v>13418.22</v>
      </c>
      <c r="M196" s="117"/>
      <c r="N196" s="119">
        <v>12386.05</v>
      </c>
      <c r="O196" s="119">
        <v>6178.89</v>
      </c>
      <c r="P196" s="119"/>
      <c r="Q196" s="119">
        <v>14530.42</v>
      </c>
      <c r="R196" s="119">
        <v>13498.25</v>
      </c>
      <c r="S196" s="47"/>
    </row>
    <row r="197" spans="1:19" ht="9" customHeight="1" x14ac:dyDescent="0.2">
      <c r="A197" s="501"/>
      <c r="B197" s="501"/>
      <c r="C197" s="48" t="s">
        <v>4</v>
      </c>
      <c r="D197" s="49">
        <v>23</v>
      </c>
      <c r="E197" s="50">
        <v>10667996</v>
      </c>
      <c r="F197" s="50">
        <v>1056003</v>
      </c>
      <c r="G197" s="50">
        <v>240001</v>
      </c>
      <c r="H197" s="50">
        <v>12018738</v>
      </c>
      <c r="I197" s="50">
        <v>0</v>
      </c>
      <c r="J197" s="51">
        <v>1998560</v>
      </c>
      <c r="K197" s="50">
        <v>23982737</v>
      </c>
      <c r="L197" s="73">
        <v>25981297</v>
      </c>
      <c r="M197" s="118"/>
      <c r="N197" s="120">
        <v>23982737</v>
      </c>
      <c r="O197" s="120">
        <v>11963999</v>
      </c>
      <c r="P197" s="120">
        <v>0</v>
      </c>
      <c r="Q197" s="120">
        <v>28134816</v>
      </c>
      <c r="R197" s="120">
        <v>26136257</v>
      </c>
      <c r="S197" s="47"/>
    </row>
    <row r="198" spans="1:19" ht="12.75" customHeight="1" x14ac:dyDescent="0.2">
      <c r="A198" s="501"/>
      <c r="B198" s="501"/>
      <c r="C198" s="53" t="s">
        <v>3</v>
      </c>
      <c r="D198" s="54">
        <v>24</v>
      </c>
      <c r="E198" s="55">
        <v>5614.92</v>
      </c>
      <c r="F198" s="55">
        <v>557.77</v>
      </c>
      <c r="G198" s="55">
        <v>123.95</v>
      </c>
      <c r="H198" s="55">
        <v>6207.16</v>
      </c>
      <c r="I198" s="55">
        <v>0</v>
      </c>
      <c r="J198" s="55">
        <v>1041.98</v>
      </c>
      <c r="K198" s="56">
        <v>12503.8</v>
      </c>
      <c r="L198" s="46">
        <v>13545.78</v>
      </c>
      <c r="M198" s="117"/>
      <c r="N198" s="119">
        <v>12503.8</v>
      </c>
      <c r="O198" s="119">
        <v>6296.64</v>
      </c>
      <c r="P198" s="119"/>
      <c r="Q198" s="119">
        <v>14679.18</v>
      </c>
      <c r="R198" s="119">
        <v>13637.2</v>
      </c>
      <c r="S198" s="47"/>
    </row>
    <row r="199" spans="1:19" ht="9" customHeight="1" x14ac:dyDescent="0.2">
      <c r="A199" s="501"/>
      <c r="B199" s="501"/>
      <c r="C199" s="48" t="s">
        <v>4</v>
      </c>
      <c r="D199" s="49">
        <v>25</v>
      </c>
      <c r="E199" s="50">
        <v>10872001</v>
      </c>
      <c r="F199" s="50">
        <v>1079993</v>
      </c>
      <c r="G199" s="50">
        <v>240001</v>
      </c>
      <c r="H199" s="50">
        <v>12018738</v>
      </c>
      <c r="I199" s="50">
        <v>0</v>
      </c>
      <c r="J199" s="51">
        <v>2017555</v>
      </c>
      <c r="K199" s="50">
        <v>24210733</v>
      </c>
      <c r="L199" s="73">
        <v>26228287</v>
      </c>
      <c r="M199" s="118"/>
      <c r="N199" s="120">
        <v>24210733</v>
      </c>
      <c r="O199" s="120">
        <v>12191995</v>
      </c>
      <c r="P199" s="120">
        <v>0</v>
      </c>
      <c r="Q199" s="120">
        <v>28422856</v>
      </c>
      <c r="R199" s="120">
        <v>26405301</v>
      </c>
      <c r="S199" s="47"/>
    </row>
    <row r="200" spans="1:19" ht="12.75" customHeight="1" x14ac:dyDescent="0.2">
      <c r="A200" s="501"/>
      <c r="B200" s="501"/>
      <c r="C200" s="53" t="s">
        <v>3</v>
      </c>
      <c r="D200" s="54">
        <v>26</v>
      </c>
      <c r="E200" s="55">
        <v>5726.47</v>
      </c>
      <c r="F200" s="55">
        <v>570.16999999999996</v>
      </c>
      <c r="G200" s="55">
        <v>123.95</v>
      </c>
      <c r="H200" s="55">
        <v>6207.16</v>
      </c>
      <c r="I200" s="55">
        <v>0</v>
      </c>
      <c r="J200" s="55">
        <v>1052.31</v>
      </c>
      <c r="K200" s="56">
        <v>12627.75</v>
      </c>
      <c r="L200" s="46">
        <v>13680.06</v>
      </c>
      <c r="M200" s="117"/>
      <c r="N200" s="119">
        <v>12627.75</v>
      </c>
      <c r="O200" s="119">
        <v>6420.59</v>
      </c>
      <c r="P200" s="119"/>
      <c r="Q200" s="119">
        <v>14835.77</v>
      </c>
      <c r="R200" s="119">
        <v>13783.46</v>
      </c>
      <c r="S200" s="47"/>
    </row>
    <row r="201" spans="1:19" ht="9" customHeight="1" x14ac:dyDescent="0.2">
      <c r="A201" s="501"/>
      <c r="B201" s="501"/>
      <c r="C201" s="48" t="s">
        <v>4</v>
      </c>
      <c r="D201" s="49">
        <v>27</v>
      </c>
      <c r="E201" s="50">
        <v>11087992</v>
      </c>
      <c r="F201" s="50">
        <v>1104003</v>
      </c>
      <c r="G201" s="50">
        <v>240001</v>
      </c>
      <c r="H201" s="50">
        <v>12018738</v>
      </c>
      <c r="I201" s="50">
        <v>0</v>
      </c>
      <c r="J201" s="51">
        <v>2037556</v>
      </c>
      <c r="K201" s="50">
        <v>24450733</v>
      </c>
      <c r="L201" s="73">
        <v>26488290</v>
      </c>
      <c r="M201" s="118"/>
      <c r="N201" s="120">
        <v>24450733</v>
      </c>
      <c r="O201" s="120">
        <v>12431996</v>
      </c>
      <c r="P201" s="120">
        <v>0</v>
      </c>
      <c r="Q201" s="120">
        <v>28726056</v>
      </c>
      <c r="R201" s="120">
        <v>26688500</v>
      </c>
      <c r="S201" s="47"/>
    </row>
    <row r="202" spans="1:19" ht="12.75" customHeight="1" x14ac:dyDescent="0.2">
      <c r="A202" s="501"/>
      <c r="B202" s="501"/>
      <c r="C202" s="53" t="s">
        <v>3</v>
      </c>
      <c r="D202" s="54">
        <v>28</v>
      </c>
      <c r="E202" s="55">
        <v>5831.83</v>
      </c>
      <c r="F202" s="55">
        <v>582.55999999999995</v>
      </c>
      <c r="G202" s="55">
        <v>123.95</v>
      </c>
      <c r="H202" s="55">
        <v>6207.16</v>
      </c>
      <c r="I202" s="55">
        <v>0</v>
      </c>
      <c r="J202" s="55">
        <v>1062.1300000000001</v>
      </c>
      <c r="K202" s="56">
        <v>12745.5</v>
      </c>
      <c r="L202" s="46">
        <v>13807.63</v>
      </c>
      <c r="M202" s="117"/>
      <c r="N202" s="119">
        <v>12745.5</v>
      </c>
      <c r="O202" s="119">
        <v>6538.34</v>
      </c>
      <c r="P202" s="119"/>
      <c r="Q202" s="119">
        <v>14984.53</v>
      </c>
      <c r="R202" s="119">
        <v>13922.4</v>
      </c>
      <c r="S202" s="47"/>
    </row>
    <row r="203" spans="1:19" ht="9" customHeight="1" x14ac:dyDescent="0.2">
      <c r="A203" s="501"/>
      <c r="B203" s="501"/>
      <c r="C203" s="48" t="s">
        <v>4</v>
      </c>
      <c r="D203" s="49">
        <v>29</v>
      </c>
      <c r="E203" s="50">
        <v>11291997</v>
      </c>
      <c r="F203" s="50">
        <v>1127993</v>
      </c>
      <c r="G203" s="50">
        <v>240001</v>
      </c>
      <c r="H203" s="50">
        <v>12018738</v>
      </c>
      <c r="I203" s="50">
        <v>0</v>
      </c>
      <c r="J203" s="51">
        <v>2056570</v>
      </c>
      <c r="K203" s="50">
        <v>24678729</v>
      </c>
      <c r="L203" s="73">
        <v>26735300</v>
      </c>
      <c r="M203" s="118"/>
      <c r="N203" s="120">
        <v>24678729</v>
      </c>
      <c r="O203" s="120">
        <v>12659992</v>
      </c>
      <c r="P203" s="120">
        <v>0</v>
      </c>
      <c r="Q203" s="120">
        <v>29014096</v>
      </c>
      <c r="R203" s="120">
        <v>26957525</v>
      </c>
      <c r="S203" s="47"/>
    </row>
    <row r="204" spans="1:19" ht="12.75" customHeight="1" x14ac:dyDescent="0.2">
      <c r="A204" s="501"/>
      <c r="B204" s="501"/>
      <c r="C204" s="53" t="s">
        <v>3</v>
      </c>
      <c r="D204" s="54">
        <v>30</v>
      </c>
      <c r="E204" s="55">
        <v>5943.39</v>
      </c>
      <c r="F204" s="55">
        <v>588.76</v>
      </c>
      <c r="G204" s="55">
        <v>123.95</v>
      </c>
      <c r="H204" s="55">
        <v>6207.16</v>
      </c>
      <c r="I204" s="55">
        <v>0</v>
      </c>
      <c r="J204" s="55">
        <v>1071.94</v>
      </c>
      <c r="K204" s="56">
        <v>12863.26</v>
      </c>
      <c r="L204" s="46">
        <v>13935.2</v>
      </c>
      <c r="M204" s="117"/>
      <c r="N204" s="119">
        <v>12863.26</v>
      </c>
      <c r="O204" s="119">
        <v>6656.1</v>
      </c>
      <c r="P204" s="119"/>
      <c r="Q204" s="119">
        <v>15133.3</v>
      </c>
      <c r="R204" s="119">
        <v>14061.36</v>
      </c>
      <c r="S204" s="47"/>
    </row>
    <row r="205" spans="1:19" ht="9" customHeight="1" x14ac:dyDescent="0.2">
      <c r="A205" s="501"/>
      <c r="B205" s="501"/>
      <c r="C205" s="48" t="s">
        <v>4</v>
      </c>
      <c r="D205" s="49">
        <v>31</v>
      </c>
      <c r="E205" s="50">
        <v>11508008</v>
      </c>
      <c r="F205" s="50">
        <v>1139998</v>
      </c>
      <c r="G205" s="50">
        <v>240001</v>
      </c>
      <c r="H205" s="50">
        <v>12018738</v>
      </c>
      <c r="I205" s="50">
        <v>0</v>
      </c>
      <c r="J205" s="51">
        <v>2075565</v>
      </c>
      <c r="K205" s="50">
        <v>24906744</v>
      </c>
      <c r="L205" s="73">
        <v>26982310</v>
      </c>
      <c r="M205" s="118"/>
      <c r="N205" s="120">
        <v>24906744</v>
      </c>
      <c r="O205" s="120">
        <v>12888007</v>
      </c>
      <c r="P205" s="120">
        <v>0</v>
      </c>
      <c r="Q205" s="120">
        <v>29302155</v>
      </c>
      <c r="R205" s="120">
        <v>27226590</v>
      </c>
      <c r="S205" s="47"/>
    </row>
    <row r="206" spans="1:19" ht="12.75" customHeight="1" x14ac:dyDescent="0.2">
      <c r="A206" s="501"/>
      <c r="B206" s="501"/>
      <c r="C206" s="53" t="s">
        <v>3</v>
      </c>
      <c r="D206" s="54">
        <v>32</v>
      </c>
      <c r="E206" s="55">
        <v>6048.74</v>
      </c>
      <c r="F206" s="55">
        <v>601.16</v>
      </c>
      <c r="G206" s="55">
        <v>123.95</v>
      </c>
      <c r="H206" s="55">
        <v>6207.16</v>
      </c>
      <c r="I206" s="55">
        <v>0</v>
      </c>
      <c r="J206" s="55">
        <v>1081.75</v>
      </c>
      <c r="K206" s="56">
        <v>12981.01</v>
      </c>
      <c r="L206" s="46">
        <v>14062.76</v>
      </c>
      <c r="M206" s="117"/>
      <c r="N206" s="119">
        <v>12981.01</v>
      </c>
      <c r="O206" s="119">
        <v>6773.85</v>
      </c>
      <c r="P206" s="119"/>
      <c r="Q206" s="119">
        <v>15282.05</v>
      </c>
      <c r="R206" s="119">
        <v>14200.3</v>
      </c>
      <c r="S206" s="47"/>
    </row>
    <row r="207" spans="1:19" ht="9" customHeight="1" x14ac:dyDescent="0.2">
      <c r="A207" s="501"/>
      <c r="B207" s="501"/>
      <c r="C207" s="48" t="s">
        <v>4</v>
      </c>
      <c r="D207" s="49">
        <v>33</v>
      </c>
      <c r="E207" s="50">
        <v>11711994</v>
      </c>
      <c r="F207" s="50">
        <v>1164008</v>
      </c>
      <c r="G207" s="50">
        <v>240001</v>
      </c>
      <c r="H207" s="50">
        <v>12018738</v>
      </c>
      <c r="I207" s="50">
        <v>0</v>
      </c>
      <c r="J207" s="51">
        <v>2094560</v>
      </c>
      <c r="K207" s="50">
        <v>25134740</v>
      </c>
      <c r="L207" s="73">
        <v>27229300</v>
      </c>
      <c r="M207" s="118"/>
      <c r="N207" s="120">
        <v>25134740</v>
      </c>
      <c r="O207" s="120">
        <v>13116003</v>
      </c>
      <c r="P207" s="120">
        <v>0</v>
      </c>
      <c r="Q207" s="120">
        <v>29590175</v>
      </c>
      <c r="R207" s="120">
        <v>27495615</v>
      </c>
      <c r="S207" s="47"/>
    </row>
    <row r="208" spans="1:19" ht="12.75" customHeight="1" x14ac:dyDescent="0.2">
      <c r="A208" s="501"/>
      <c r="B208" s="501"/>
      <c r="C208" s="53" t="s">
        <v>3</v>
      </c>
      <c r="D208" s="54">
        <v>34</v>
      </c>
      <c r="E208" s="55">
        <v>6160.3</v>
      </c>
      <c r="F208" s="55">
        <v>613.54999999999995</v>
      </c>
      <c r="G208" s="55">
        <v>123.95</v>
      </c>
      <c r="H208" s="55">
        <v>6207.16</v>
      </c>
      <c r="I208" s="55">
        <v>0</v>
      </c>
      <c r="J208" s="55">
        <v>1092.08</v>
      </c>
      <c r="K208" s="56">
        <v>13104.96</v>
      </c>
      <c r="L208" s="46">
        <v>14197.04</v>
      </c>
      <c r="M208" s="117"/>
      <c r="N208" s="119">
        <v>13104.96</v>
      </c>
      <c r="O208" s="119">
        <v>6897.8</v>
      </c>
      <c r="P208" s="119"/>
      <c r="Q208" s="119">
        <v>15438.64</v>
      </c>
      <c r="R208" s="119">
        <v>14346.56</v>
      </c>
      <c r="S208" s="47"/>
    </row>
    <row r="209" spans="1:19" ht="9" customHeight="1" x14ac:dyDescent="0.2">
      <c r="A209" s="501"/>
      <c r="B209" s="501"/>
      <c r="C209" s="48" t="s">
        <v>4</v>
      </c>
      <c r="D209" s="49">
        <v>35</v>
      </c>
      <c r="E209" s="50">
        <v>11928004</v>
      </c>
      <c r="F209" s="50">
        <v>1187998</v>
      </c>
      <c r="G209" s="50">
        <v>240001</v>
      </c>
      <c r="H209" s="50">
        <v>12018738</v>
      </c>
      <c r="I209" s="50">
        <v>0</v>
      </c>
      <c r="J209" s="51">
        <v>2114562</v>
      </c>
      <c r="K209" s="50">
        <v>25374741</v>
      </c>
      <c r="L209" s="73">
        <v>27489303</v>
      </c>
      <c r="M209" s="118"/>
      <c r="N209" s="120">
        <v>25374741</v>
      </c>
      <c r="O209" s="120">
        <v>13356003</v>
      </c>
      <c r="P209" s="120">
        <v>0</v>
      </c>
      <c r="Q209" s="120">
        <v>29893375</v>
      </c>
      <c r="R209" s="120">
        <v>27778814</v>
      </c>
      <c r="S209" s="47"/>
    </row>
    <row r="210" spans="1:19" ht="12.75" customHeight="1" x14ac:dyDescent="0.2">
      <c r="A210" s="501"/>
      <c r="B210" s="501"/>
      <c r="C210" s="53" t="s">
        <v>3</v>
      </c>
      <c r="D210" s="54">
        <v>36</v>
      </c>
      <c r="E210" s="55">
        <v>6265.66</v>
      </c>
      <c r="F210" s="55">
        <v>625.95000000000005</v>
      </c>
      <c r="G210" s="55">
        <v>123.95</v>
      </c>
      <c r="H210" s="55">
        <v>6207.16</v>
      </c>
      <c r="I210" s="55">
        <v>0</v>
      </c>
      <c r="J210" s="55">
        <v>1101.8900000000001</v>
      </c>
      <c r="K210" s="56">
        <v>13222.72</v>
      </c>
      <c r="L210" s="46">
        <v>14324.61</v>
      </c>
      <c r="M210" s="117"/>
      <c r="N210" s="119">
        <v>13222.72</v>
      </c>
      <c r="O210" s="119">
        <v>7015.56</v>
      </c>
      <c r="P210" s="119"/>
      <c r="Q210" s="119">
        <v>15587.41</v>
      </c>
      <c r="R210" s="119">
        <v>14485.52</v>
      </c>
      <c r="S210" s="47"/>
    </row>
    <row r="211" spans="1:19" ht="9" customHeight="1" x14ac:dyDescent="0.2">
      <c r="A211" s="501"/>
      <c r="B211" s="501"/>
      <c r="C211" s="48" t="s">
        <v>4</v>
      </c>
      <c r="D211" s="49">
        <v>37</v>
      </c>
      <c r="E211" s="50">
        <v>12132009</v>
      </c>
      <c r="F211" s="50">
        <v>1212008</v>
      </c>
      <c r="G211" s="50">
        <v>240001</v>
      </c>
      <c r="H211" s="50">
        <v>12018738</v>
      </c>
      <c r="I211" s="50">
        <v>0</v>
      </c>
      <c r="J211" s="51">
        <v>2133557</v>
      </c>
      <c r="K211" s="50">
        <v>25602756</v>
      </c>
      <c r="L211" s="73">
        <v>27736313</v>
      </c>
      <c r="M211" s="118"/>
      <c r="N211" s="120">
        <v>25602756</v>
      </c>
      <c r="O211" s="120">
        <v>13584018</v>
      </c>
      <c r="P211" s="120">
        <v>0</v>
      </c>
      <c r="Q211" s="120">
        <v>30181434</v>
      </c>
      <c r="R211" s="120">
        <v>28047878</v>
      </c>
      <c r="S211" s="47"/>
    </row>
    <row r="212" spans="1:19" ht="12.75" customHeight="1" x14ac:dyDescent="0.2">
      <c r="A212" s="501"/>
      <c r="B212" s="501"/>
      <c r="C212" s="53" t="s">
        <v>3</v>
      </c>
      <c r="D212" s="54">
        <v>38</v>
      </c>
      <c r="E212" s="55">
        <v>6377.21</v>
      </c>
      <c r="F212" s="55">
        <v>632.14</v>
      </c>
      <c r="G212" s="55">
        <v>123.95</v>
      </c>
      <c r="H212" s="55">
        <v>6207.16</v>
      </c>
      <c r="I212" s="55">
        <v>0</v>
      </c>
      <c r="J212" s="55">
        <v>1111.71</v>
      </c>
      <c r="K212" s="56">
        <v>13340.46</v>
      </c>
      <c r="L212" s="46">
        <v>14452.17</v>
      </c>
      <c r="M212" s="117"/>
      <c r="N212" s="119">
        <v>13340.46</v>
      </c>
      <c r="O212" s="119">
        <v>7133.3</v>
      </c>
      <c r="P212" s="119"/>
      <c r="Q212" s="119">
        <v>15736.16</v>
      </c>
      <c r="R212" s="119">
        <v>14624.45</v>
      </c>
      <c r="S212" s="47"/>
    </row>
    <row r="213" spans="1:19" ht="9" customHeight="1" x14ac:dyDescent="0.2">
      <c r="A213" s="501"/>
      <c r="B213" s="501"/>
      <c r="C213" s="48" t="s">
        <v>4</v>
      </c>
      <c r="D213" s="49">
        <v>39</v>
      </c>
      <c r="E213" s="50">
        <v>12348000</v>
      </c>
      <c r="F213" s="50">
        <v>1223994</v>
      </c>
      <c r="G213" s="50">
        <v>240001</v>
      </c>
      <c r="H213" s="50">
        <v>12018738</v>
      </c>
      <c r="I213" s="50">
        <v>0</v>
      </c>
      <c r="J213" s="51">
        <v>2152571</v>
      </c>
      <c r="K213" s="50">
        <v>25830732</v>
      </c>
      <c r="L213" s="73">
        <v>27983303</v>
      </c>
      <c r="M213" s="118"/>
      <c r="N213" s="120">
        <v>25830732</v>
      </c>
      <c r="O213" s="120">
        <v>13811995</v>
      </c>
      <c r="P213" s="120">
        <v>0</v>
      </c>
      <c r="Q213" s="120">
        <v>30469455</v>
      </c>
      <c r="R213" s="120">
        <v>28316884</v>
      </c>
      <c r="S213" s="47"/>
    </row>
    <row r="214" spans="1:19" ht="12.75" customHeight="1" x14ac:dyDescent="0.2">
      <c r="A214" s="501"/>
      <c r="B214" s="501"/>
      <c r="C214" s="53" t="s">
        <v>3</v>
      </c>
      <c r="D214" s="54">
        <v>40</v>
      </c>
      <c r="E214" s="55">
        <v>6482.57</v>
      </c>
      <c r="F214" s="55">
        <v>644.54</v>
      </c>
      <c r="G214" s="55">
        <v>123.95</v>
      </c>
      <c r="H214" s="55">
        <v>6207.16</v>
      </c>
      <c r="I214" s="55">
        <v>0</v>
      </c>
      <c r="J214" s="55">
        <v>1121.52</v>
      </c>
      <c r="K214" s="56">
        <v>13458.22</v>
      </c>
      <c r="L214" s="46">
        <v>14579.74</v>
      </c>
      <c r="M214" s="117"/>
      <c r="N214" s="119">
        <v>13458.22</v>
      </c>
      <c r="O214" s="119">
        <v>7251.06</v>
      </c>
      <c r="P214" s="119"/>
      <c r="Q214" s="119">
        <v>15884.93</v>
      </c>
      <c r="R214" s="119">
        <v>14763.41</v>
      </c>
      <c r="S214" s="47"/>
    </row>
    <row r="215" spans="1:19" ht="9" customHeight="1" x14ac:dyDescent="0.2">
      <c r="A215" s="502"/>
      <c r="B215" s="502"/>
      <c r="C215" s="58"/>
      <c r="D215" s="59"/>
      <c r="E215" s="61">
        <v>12552006</v>
      </c>
      <c r="F215" s="61">
        <v>1248003</v>
      </c>
      <c r="G215" s="61">
        <v>240001</v>
      </c>
      <c r="H215" s="61">
        <v>12018738</v>
      </c>
      <c r="I215" s="61">
        <v>0</v>
      </c>
      <c r="J215" s="60">
        <v>2171566</v>
      </c>
      <c r="K215" s="61">
        <v>26058748</v>
      </c>
      <c r="L215" s="73">
        <v>28230313</v>
      </c>
      <c r="M215" s="118"/>
      <c r="N215" s="120">
        <v>26058748</v>
      </c>
      <c r="O215" s="120">
        <v>14040010</v>
      </c>
      <c r="P215" s="120">
        <v>0</v>
      </c>
      <c r="Q215" s="120">
        <v>30757513</v>
      </c>
      <c r="R215" s="120">
        <v>28585948</v>
      </c>
      <c r="S215" s="47"/>
    </row>
    <row r="216" spans="1:19" ht="12.75" customHeight="1" x14ac:dyDescent="0.2">
      <c r="A216" s="492">
        <v>34425</v>
      </c>
      <c r="B216" s="492">
        <v>34515</v>
      </c>
      <c r="C216" s="42" t="s">
        <v>3</v>
      </c>
      <c r="D216" s="43">
        <v>0</v>
      </c>
      <c r="E216" s="44">
        <v>3390.02</v>
      </c>
      <c r="F216" s="44">
        <v>334.66</v>
      </c>
      <c r="G216" s="44">
        <v>123.95</v>
      </c>
      <c r="H216" s="44">
        <v>6207.16</v>
      </c>
      <c r="I216" s="44">
        <v>100.77</v>
      </c>
      <c r="J216" s="44">
        <v>837.98</v>
      </c>
      <c r="K216" s="45">
        <v>10156.56</v>
      </c>
      <c r="L216" s="46">
        <v>10994.54</v>
      </c>
      <c r="M216" s="117"/>
      <c r="N216" s="119">
        <v>10156.56</v>
      </c>
      <c r="O216" s="119">
        <v>3949.4</v>
      </c>
      <c r="P216" s="119"/>
      <c r="Q216" s="119">
        <v>11705.43</v>
      </c>
      <c r="R216" s="119">
        <v>10867.45</v>
      </c>
      <c r="S216" s="47"/>
    </row>
    <row r="217" spans="1:19" ht="9" customHeight="1" x14ac:dyDescent="0.2">
      <c r="A217" s="525"/>
      <c r="B217" s="525"/>
      <c r="C217" s="48" t="s">
        <v>4</v>
      </c>
      <c r="D217" s="49">
        <v>1</v>
      </c>
      <c r="E217" s="50">
        <v>6563994</v>
      </c>
      <c r="F217" s="50">
        <v>647992</v>
      </c>
      <c r="G217" s="50">
        <v>240001</v>
      </c>
      <c r="H217" s="50">
        <v>12018738</v>
      </c>
      <c r="I217" s="50">
        <v>195118</v>
      </c>
      <c r="J217" s="51">
        <v>1622556</v>
      </c>
      <c r="K217" s="50">
        <v>19665842</v>
      </c>
      <c r="L217" s="73">
        <v>21288398</v>
      </c>
      <c r="M217" s="118"/>
      <c r="N217" s="120">
        <v>19665842</v>
      </c>
      <c r="O217" s="120">
        <v>7647105</v>
      </c>
      <c r="P217" s="120">
        <v>0</v>
      </c>
      <c r="Q217" s="120">
        <v>22664873</v>
      </c>
      <c r="R217" s="120">
        <v>21042317</v>
      </c>
      <c r="S217" s="47"/>
    </row>
    <row r="218" spans="1:19" ht="12.75" customHeight="1" x14ac:dyDescent="0.2">
      <c r="A218" s="500">
        <v>34425</v>
      </c>
      <c r="B218" s="500">
        <v>34515</v>
      </c>
      <c r="C218" s="53" t="s">
        <v>3</v>
      </c>
      <c r="D218" s="54">
        <v>2</v>
      </c>
      <c r="E218" s="55">
        <v>3557.36</v>
      </c>
      <c r="F218" s="55">
        <v>353.26</v>
      </c>
      <c r="G218" s="55">
        <v>123.95</v>
      </c>
      <c r="H218" s="55">
        <v>6207.16</v>
      </c>
      <c r="I218" s="55">
        <v>100.77</v>
      </c>
      <c r="J218" s="55">
        <v>853.48</v>
      </c>
      <c r="K218" s="56">
        <v>10342.5</v>
      </c>
      <c r="L218" s="46">
        <v>11195.98</v>
      </c>
      <c r="M218" s="117"/>
      <c r="N218" s="119">
        <v>10342.5</v>
      </c>
      <c r="O218" s="119">
        <v>4135.34</v>
      </c>
      <c r="P218" s="119"/>
      <c r="Q218" s="119">
        <v>11940.34</v>
      </c>
      <c r="R218" s="119">
        <v>11086.86</v>
      </c>
      <c r="S218" s="47"/>
    </row>
    <row r="219" spans="1:19" ht="9" customHeight="1" x14ac:dyDescent="0.2">
      <c r="A219" s="500"/>
      <c r="B219" s="500"/>
      <c r="C219" s="48" t="s">
        <v>4</v>
      </c>
      <c r="D219" s="49">
        <v>3</v>
      </c>
      <c r="E219" s="50">
        <v>6888009</v>
      </c>
      <c r="F219" s="50">
        <v>684007</v>
      </c>
      <c r="G219" s="50">
        <v>240001</v>
      </c>
      <c r="H219" s="50">
        <v>12018738</v>
      </c>
      <c r="I219" s="50">
        <v>195118</v>
      </c>
      <c r="J219" s="51">
        <v>1652568</v>
      </c>
      <c r="K219" s="50">
        <v>20025872</v>
      </c>
      <c r="L219" s="73">
        <v>21678440</v>
      </c>
      <c r="M219" s="118"/>
      <c r="N219" s="120">
        <v>20025872</v>
      </c>
      <c r="O219" s="120">
        <v>8007135</v>
      </c>
      <c r="P219" s="120">
        <v>0</v>
      </c>
      <c r="Q219" s="120">
        <v>23119722</v>
      </c>
      <c r="R219" s="120">
        <v>21467154</v>
      </c>
      <c r="S219" s="47"/>
    </row>
    <row r="220" spans="1:19" ht="12.75" customHeight="1" x14ac:dyDescent="0.2">
      <c r="A220" s="501"/>
      <c r="B220" s="501"/>
      <c r="C220" s="53" t="s">
        <v>3</v>
      </c>
      <c r="D220" s="54">
        <v>4</v>
      </c>
      <c r="E220" s="55">
        <v>3730.88</v>
      </c>
      <c r="F220" s="55">
        <v>371.85</v>
      </c>
      <c r="G220" s="55">
        <v>123.95</v>
      </c>
      <c r="H220" s="55">
        <v>6207.16</v>
      </c>
      <c r="I220" s="55">
        <v>100.77</v>
      </c>
      <c r="J220" s="55">
        <v>869.49</v>
      </c>
      <c r="K220" s="56">
        <v>10534.61</v>
      </c>
      <c r="L220" s="46">
        <v>11404.1</v>
      </c>
      <c r="M220" s="117"/>
      <c r="N220" s="119">
        <v>10534.61</v>
      </c>
      <c r="O220" s="119">
        <v>4327.45</v>
      </c>
      <c r="P220" s="119"/>
      <c r="Q220" s="119">
        <v>12183.04</v>
      </c>
      <c r="R220" s="119">
        <v>11313.55</v>
      </c>
      <c r="S220" s="47"/>
    </row>
    <row r="221" spans="1:19" ht="9" customHeight="1" x14ac:dyDescent="0.2">
      <c r="A221" s="501"/>
      <c r="B221" s="501"/>
      <c r="C221" s="48" t="s">
        <v>4</v>
      </c>
      <c r="D221" s="49">
        <v>5</v>
      </c>
      <c r="E221" s="50">
        <v>7223991</v>
      </c>
      <c r="F221" s="50">
        <v>720002</v>
      </c>
      <c r="G221" s="50">
        <v>240001</v>
      </c>
      <c r="H221" s="50">
        <v>12018738</v>
      </c>
      <c r="I221" s="50">
        <v>195118</v>
      </c>
      <c r="J221" s="51">
        <v>1683567</v>
      </c>
      <c r="K221" s="50">
        <v>20397849</v>
      </c>
      <c r="L221" s="73">
        <v>22081417</v>
      </c>
      <c r="M221" s="118"/>
      <c r="N221" s="120">
        <v>20397849</v>
      </c>
      <c r="O221" s="120">
        <v>8379112</v>
      </c>
      <c r="P221" s="120">
        <v>0</v>
      </c>
      <c r="Q221" s="120">
        <v>23589655</v>
      </c>
      <c r="R221" s="120">
        <v>21906087</v>
      </c>
      <c r="S221" s="47"/>
    </row>
    <row r="222" spans="1:19" ht="12.75" customHeight="1" x14ac:dyDescent="0.2">
      <c r="A222" s="501"/>
      <c r="B222" s="501"/>
      <c r="C222" s="53" t="s">
        <v>3</v>
      </c>
      <c r="D222" s="54">
        <v>6</v>
      </c>
      <c r="E222" s="55">
        <v>4003.57</v>
      </c>
      <c r="F222" s="55">
        <v>396.64</v>
      </c>
      <c r="G222" s="55">
        <v>123.95</v>
      </c>
      <c r="H222" s="55">
        <v>6207.16</v>
      </c>
      <c r="I222" s="55">
        <v>100.77</v>
      </c>
      <c r="J222" s="55">
        <v>894.28</v>
      </c>
      <c r="K222" s="56">
        <v>10832.09</v>
      </c>
      <c r="L222" s="46">
        <v>11726.37</v>
      </c>
      <c r="M222" s="117"/>
      <c r="N222" s="119">
        <v>10832.09</v>
      </c>
      <c r="O222" s="119">
        <v>4624.93</v>
      </c>
      <c r="P222" s="119"/>
      <c r="Q222" s="119">
        <v>12558.86</v>
      </c>
      <c r="R222" s="119">
        <v>11664.58</v>
      </c>
      <c r="S222" s="47"/>
    </row>
    <row r="223" spans="1:19" ht="9" customHeight="1" x14ac:dyDescent="0.2">
      <c r="A223" s="501"/>
      <c r="B223" s="501"/>
      <c r="C223" s="48" t="s">
        <v>4</v>
      </c>
      <c r="D223" s="49">
        <v>7</v>
      </c>
      <c r="E223" s="50">
        <v>7751992</v>
      </c>
      <c r="F223" s="50">
        <v>768002</v>
      </c>
      <c r="G223" s="50">
        <v>240001</v>
      </c>
      <c r="H223" s="50">
        <v>12018738</v>
      </c>
      <c r="I223" s="50">
        <v>195118</v>
      </c>
      <c r="J223" s="51">
        <v>1731568</v>
      </c>
      <c r="K223" s="50">
        <v>20973851</v>
      </c>
      <c r="L223" s="73">
        <v>22705418</v>
      </c>
      <c r="M223" s="118"/>
      <c r="N223" s="120">
        <v>20973851</v>
      </c>
      <c r="O223" s="120">
        <v>8955113</v>
      </c>
      <c r="P223" s="120">
        <v>0</v>
      </c>
      <c r="Q223" s="120">
        <v>24317344</v>
      </c>
      <c r="R223" s="120">
        <v>22585776</v>
      </c>
      <c r="S223" s="47"/>
    </row>
    <row r="224" spans="1:19" ht="12.75" customHeight="1" x14ac:dyDescent="0.2">
      <c r="A224" s="501"/>
      <c r="B224" s="501"/>
      <c r="C224" s="53" t="s">
        <v>3</v>
      </c>
      <c r="D224" s="54">
        <v>8</v>
      </c>
      <c r="E224" s="55">
        <v>4201.8900000000003</v>
      </c>
      <c r="F224" s="55">
        <v>415.23</v>
      </c>
      <c r="G224" s="55">
        <v>123.95</v>
      </c>
      <c r="H224" s="55">
        <v>6207.16</v>
      </c>
      <c r="I224" s="55">
        <v>100.77</v>
      </c>
      <c r="J224" s="55">
        <v>912.35</v>
      </c>
      <c r="K224" s="56">
        <v>11049</v>
      </c>
      <c r="L224" s="46">
        <v>11961.35</v>
      </c>
      <c r="M224" s="117"/>
      <c r="N224" s="119">
        <v>11049</v>
      </c>
      <c r="O224" s="119">
        <v>4841.84</v>
      </c>
      <c r="P224" s="119"/>
      <c r="Q224" s="119">
        <v>12832.88</v>
      </c>
      <c r="R224" s="119">
        <v>11920.53</v>
      </c>
      <c r="S224" s="47"/>
    </row>
    <row r="225" spans="1:19" ht="9" customHeight="1" x14ac:dyDescent="0.2">
      <c r="A225" s="501"/>
      <c r="B225" s="501"/>
      <c r="C225" s="48" t="s">
        <v>4</v>
      </c>
      <c r="D225" s="49">
        <v>9</v>
      </c>
      <c r="E225" s="50">
        <v>8135994</v>
      </c>
      <c r="F225" s="50">
        <v>803997</v>
      </c>
      <c r="G225" s="50">
        <v>240001</v>
      </c>
      <c r="H225" s="50">
        <v>12018738</v>
      </c>
      <c r="I225" s="50">
        <v>195118</v>
      </c>
      <c r="J225" s="51">
        <v>1766556</v>
      </c>
      <c r="K225" s="50">
        <v>21393847</v>
      </c>
      <c r="L225" s="73">
        <v>23160403</v>
      </c>
      <c r="M225" s="118"/>
      <c r="N225" s="120">
        <v>21393847</v>
      </c>
      <c r="O225" s="120">
        <v>9375110</v>
      </c>
      <c r="P225" s="120">
        <v>0</v>
      </c>
      <c r="Q225" s="120">
        <v>24847921</v>
      </c>
      <c r="R225" s="120">
        <v>23081365</v>
      </c>
      <c r="S225" s="47"/>
    </row>
    <row r="226" spans="1:19" ht="12.75" customHeight="1" x14ac:dyDescent="0.2">
      <c r="A226" s="501"/>
      <c r="B226" s="501"/>
      <c r="C226" s="53" t="s">
        <v>3</v>
      </c>
      <c r="D226" s="54">
        <v>10</v>
      </c>
      <c r="E226" s="55">
        <v>4400.21</v>
      </c>
      <c r="F226" s="55">
        <v>440.02</v>
      </c>
      <c r="G226" s="55">
        <v>123.95</v>
      </c>
      <c r="H226" s="55">
        <v>6207.16</v>
      </c>
      <c r="I226" s="55">
        <v>100.77</v>
      </c>
      <c r="J226" s="55">
        <v>930.95</v>
      </c>
      <c r="K226" s="56">
        <v>11272.11</v>
      </c>
      <c r="L226" s="46">
        <v>12203.06</v>
      </c>
      <c r="M226" s="117"/>
      <c r="N226" s="119">
        <v>11272.11</v>
      </c>
      <c r="O226" s="119">
        <v>5064.95</v>
      </c>
      <c r="P226" s="119"/>
      <c r="Q226" s="119">
        <v>13114.75</v>
      </c>
      <c r="R226" s="119">
        <v>12183.8</v>
      </c>
      <c r="S226" s="47"/>
    </row>
    <row r="227" spans="1:19" ht="9" customHeight="1" x14ac:dyDescent="0.2">
      <c r="A227" s="501"/>
      <c r="B227" s="501"/>
      <c r="C227" s="48" t="s">
        <v>4</v>
      </c>
      <c r="D227" s="49">
        <v>11</v>
      </c>
      <c r="E227" s="50">
        <v>8519995</v>
      </c>
      <c r="F227" s="50">
        <v>851998</v>
      </c>
      <c r="G227" s="50">
        <v>240001</v>
      </c>
      <c r="H227" s="50">
        <v>12018738</v>
      </c>
      <c r="I227" s="50">
        <v>195118</v>
      </c>
      <c r="J227" s="51">
        <v>1802571</v>
      </c>
      <c r="K227" s="50">
        <v>21825848</v>
      </c>
      <c r="L227" s="73">
        <v>23628419</v>
      </c>
      <c r="M227" s="118"/>
      <c r="N227" s="120">
        <v>21825848</v>
      </c>
      <c r="O227" s="120">
        <v>9807111</v>
      </c>
      <c r="P227" s="120">
        <v>0</v>
      </c>
      <c r="Q227" s="120">
        <v>25393697</v>
      </c>
      <c r="R227" s="120">
        <v>23591126</v>
      </c>
      <c r="S227" s="47"/>
    </row>
    <row r="228" spans="1:19" ht="12.75" customHeight="1" x14ac:dyDescent="0.2">
      <c r="A228" s="501"/>
      <c r="B228" s="501"/>
      <c r="C228" s="53" t="s">
        <v>3</v>
      </c>
      <c r="D228" s="54">
        <v>12</v>
      </c>
      <c r="E228" s="55">
        <v>4598.53</v>
      </c>
      <c r="F228" s="55">
        <v>458.61</v>
      </c>
      <c r="G228" s="55">
        <v>123.95</v>
      </c>
      <c r="H228" s="55">
        <v>6207.16</v>
      </c>
      <c r="I228" s="55">
        <v>100.77</v>
      </c>
      <c r="J228" s="55">
        <v>949.02</v>
      </c>
      <c r="K228" s="56">
        <v>11489.02</v>
      </c>
      <c r="L228" s="46">
        <v>12438.04</v>
      </c>
      <c r="M228" s="117"/>
      <c r="N228" s="119">
        <v>11489.02</v>
      </c>
      <c r="O228" s="119">
        <v>5281.86</v>
      </c>
      <c r="P228" s="119"/>
      <c r="Q228" s="119">
        <v>13388.77</v>
      </c>
      <c r="R228" s="119">
        <v>12439.75</v>
      </c>
      <c r="S228" s="47"/>
    </row>
    <row r="229" spans="1:19" ht="9" customHeight="1" x14ac:dyDescent="0.2">
      <c r="A229" s="501"/>
      <c r="B229" s="501"/>
      <c r="C229" s="48" t="s">
        <v>4</v>
      </c>
      <c r="D229" s="49">
        <v>13</v>
      </c>
      <c r="E229" s="50">
        <v>8903996</v>
      </c>
      <c r="F229" s="50">
        <v>887993</v>
      </c>
      <c r="G229" s="50">
        <v>240001</v>
      </c>
      <c r="H229" s="50">
        <v>12018738</v>
      </c>
      <c r="I229" s="50">
        <v>195118</v>
      </c>
      <c r="J229" s="51">
        <v>1837559</v>
      </c>
      <c r="K229" s="50">
        <v>22245845</v>
      </c>
      <c r="L229" s="73">
        <v>24083404</v>
      </c>
      <c r="M229" s="118"/>
      <c r="N229" s="120">
        <v>22245845</v>
      </c>
      <c r="O229" s="120">
        <v>10227107</v>
      </c>
      <c r="P229" s="120">
        <v>0</v>
      </c>
      <c r="Q229" s="120">
        <v>25924274</v>
      </c>
      <c r="R229" s="120">
        <v>24086715</v>
      </c>
      <c r="S229" s="47"/>
    </row>
    <row r="230" spans="1:19" ht="12.75" customHeight="1" x14ac:dyDescent="0.2">
      <c r="A230" s="501"/>
      <c r="B230" s="501"/>
      <c r="C230" s="53" t="s">
        <v>3</v>
      </c>
      <c r="D230" s="54">
        <v>14</v>
      </c>
      <c r="E230" s="55">
        <v>4803.05</v>
      </c>
      <c r="F230" s="55">
        <v>477.21</v>
      </c>
      <c r="G230" s="55">
        <v>123.95</v>
      </c>
      <c r="H230" s="55">
        <v>6207.16</v>
      </c>
      <c r="I230" s="55">
        <v>100.77</v>
      </c>
      <c r="J230" s="55">
        <v>967.61</v>
      </c>
      <c r="K230" s="56">
        <v>11712.14</v>
      </c>
      <c r="L230" s="46">
        <v>12679.75</v>
      </c>
      <c r="M230" s="117"/>
      <c r="N230" s="119">
        <v>11712.14</v>
      </c>
      <c r="O230" s="119">
        <v>5504.98</v>
      </c>
      <c r="P230" s="119"/>
      <c r="Q230" s="119">
        <v>13670.65</v>
      </c>
      <c r="R230" s="119">
        <v>12703.04</v>
      </c>
      <c r="S230" s="47"/>
    </row>
    <row r="231" spans="1:19" ht="9" customHeight="1" x14ac:dyDescent="0.2">
      <c r="A231" s="501"/>
      <c r="B231" s="501"/>
      <c r="C231" s="48" t="s">
        <v>4</v>
      </c>
      <c r="D231" s="49">
        <v>15</v>
      </c>
      <c r="E231" s="50">
        <v>9300002</v>
      </c>
      <c r="F231" s="50">
        <v>924007</v>
      </c>
      <c r="G231" s="50">
        <v>240001</v>
      </c>
      <c r="H231" s="50">
        <v>12018738</v>
      </c>
      <c r="I231" s="50">
        <v>195118</v>
      </c>
      <c r="J231" s="51">
        <v>1873554</v>
      </c>
      <c r="K231" s="50">
        <v>22677865</v>
      </c>
      <c r="L231" s="73">
        <v>24551420</v>
      </c>
      <c r="M231" s="118"/>
      <c r="N231" s="120">
        <v>22677865</v>
      </c>
      <c r="O231" s="120">
        <v>10659128</v>
      </c>
      <c r="P231" s="120">
        <v>0</v>
      </c>
      <c r="Q231" s="120">
        <v>26470069</v>
      </c>
      <c r="R231" s="120">
        <v>24596515</v>
      </c>
      <c r="S231" s="47"/>
    </row>
    <row r="232" spans="1:19" ht="12.75" customHeight="1" x14ac:dyDescent="0.2">
      <c r="A232" s="501"/>
      <c r="B232" s="501"/>
      <c r="C232" s="53" t="s">
        <v>3</v>
      </c>
      <c r="D232" s="54">
        <v>16</v>
      </c>
      <c r="E232" s="55">
        <v>5001.37</v>
      </c>
      <c r="F232" s="55">
        <v>495.8</v>
      </c>
      <c r="G232" s="55">
        <v>123.95</v>
      </c>
      <c r="H232" s="55">
        <v>6207.16</v>
      </c>
      <c r="I232" s="55">
        <v>100.77</v>
      </c>
      <c r="J232" s="55">
        <v>985.69</v>
      </c>
      <c r="K232" s="56">
        <v>11929.05</v>
      </c>
      <c r="L232" s="46">
        <v>12914.74</v>
      </c>
      <c r="M232" s="117"/>
      <c r="N232" s="119">
        <v>11929.05</v>
      </c>
      <c r="O232" s="119">
        <v>5721.89</v>
      </c>
      <c r="P232" s="119"/>
      <c r="Q232" s="119">
        <v>13944.68</v>
      </c>
      <c r="R232" s="119">
        <v>12958.99</v>
      </c>
      <c r="S232" s="47"/>
    </row>
    <row r="233" spans="1:19" ht="9" customHeight="1" x14ac:dyDescent="0.2">
      <c r="A233" s="501"/>
      <c r="B233" s="501"/>
      <c r="C233" s="48" t="s">
        <v>4</v>
      </c>
      <c r="D233" s="49">
        <v>17</v>
      </c>
      <c r="E233" s="50">
        <v>9684003</v>
      </c>
      <c r="F233" s="50">
        <v>960003</v>
      </c>
      <c r="G233" s="50">
        <v>240001</v>
      </c>
      <c r="H233" s="50">
        <v>12018738</v>
      </c>
      <c r="I233" s="50">
        <v>195118</v>
      </c>
      <c r="J233" s="51">
        <v>1908562</v>
      </c>
      <c r="K233" s="50">
        <v>23097862</v>
      </c>
      <c r="L233" s="73">
        <v>25006424</v>
      </c>
      <c r="M233" s="118"/>
      <c r="N233" s="120">
        <v>23097862</v>
      </c>
      <c r="O233" s="120">
        <v>11079124</v>
      </c>
      <c r="P233" s="120">
        <v>0</v>
      </c>
      <c r="Q233" s="120">
        <v>27000666</v>
      </c>
      <c r="R233" s="120">
        <v>25092104</v>
      </c>
      <c r="S233" s="47"/>
    </row>
    <row r="234" spans="1:19" ht="12.75" customHeight="1" x14ac:dyDescent="0.2">
      <c r="A234" s="501"/>
      <c r="B234" s="501"/>
      <c r="C234" s="53" t="s">
        <v>3</v>
      </c>
      <c r="D234" s="54">
        <v>18</v>
      </c>
      <c r="E234" s="55">
        <v>5199.6899999999996</v>
      </c>
      <c r="F234" s="55">
        <v>514.39</v>
      </c>
      <c r="G234" s="55">
        <v>123.95</v>
      </c>
      <c r="H234" s="55">
        <v>6207.16</v>
      </c>
      <c r="I234" s="55">
        <v>100.77</v>
      </c>
      <c r="J234" s="55">
        <v>1003.77</v>
      </c>
      <c r="K234" s="56">
        <v>12145.96</v>
      </c>
      <c r="L234" s="46">
        <v>13149.73</v>
      </c>
      <c r="M234" s="117"/>
      <c r="N234" s="119">
        <v>12145.96</v>
      </c>
      <c r="O234" s="119">
        <v>5938.8</v>
      </c>
      <c r="P234" s="119"/>
      <c r="Q234" s="119">
        <v>14218.71</v>
      </c>
      <c r="R234" s="119">
        <v>13214.94</v>
      </c>
      <c r="S234" s="47"/>
    </row>
    <row r="235" spans="1:19" ht="9" customHeight="1" x14ac:dyDescent="0.2">
      <c r="A235" s="501"/>
      <c r="B235" s="501"/>
      <c r="C235" s="48" t="s">
        <v>4</v>
      </c>
      <c r="D235" s="49">
        <v>19</v>
      </c>
      <c r="E235" s="50">
        <v>10068004</v>
      </c>
      <c r="F235" s="50">
        <v>995998</v>
      </c>
      <c r="G235" s="50">
        <v>240001</v>
      </c>
      <c r="H235" s="50">
        <v>12018738</v>
      </c>
      <c r="I235" s="50">
        <v>195118</v>
      </c>
      <c r="J235" s="51">
        <v>1943570</v>
      </c>
      <c r="K235" s="50">
        <v>23517858</v>
      </c>
      <c r="L235" s="73">
        <v>25461428</v>
      </c>
      <c r="M235" s="118"/>
      <c r="N235" s="120">
        <v>23517858</v>
      </c>
      <c r="O235" s="120">
        <v>11499120</v>
      </c>
      <c r="P235" s="120">
        <v>0</v>
      </c>
      <c r="Q235" s="120">
        <v>27531262</v>
      </c>
      <c r="R235" s="120">
        <v>25587692</v>
      </c>
      <c r="S235" s="47"/>
    </row>
    <row r="236" spans="1:19" ht="12.75" customHeight="1" x14ac:dyDescent="0.2">
      <c r="A236" s="501"/>
      <c r="B236" s="501"/>
      <c r="C236" s="53" t="s">
        <v>3</v>
      </c>
      <c r="D236" s="54">
        <v>20</v>
      </c>
      <c r="E236" s="55">
        <v>5404.2</v>
      </c>
      <c r="F236" s="55">
        <v>539.17999999999995</v>
      </c>
      <c r="G236" s="55">
        <v>123.95</v>
      </c>
      <c r="H236" s="55">
        <v>6207.16</v>
      </c>
      <c r="I236" s="55">
        <v>100.77</v>
      </c>
      <c r="J236" s="55">
        <v>1022.87</v>
      </c>
      <c r="K236" s="56">
        <v>12375.26</v>
      </c>
      <c r="L236" s="46">
        <v>13398.13</v>
      </c>
      <c r="M236" s="117"/>
      <c r="N236" s="119">
        <v>12375.26</v>
      </c>
      <c r="O236" s="119">
        <v>6168.1</v>
      </c>
      <c r="P236" s="119"/>
      <c r="Q236" s="119">
        <v>14508.39</v>
      </c>
      <c r="R236" s="119">
        <v>13485.52</v>
      </c>
      <c r="S236" s="47"/>
    </row>
    <row r="237" spans="1:19" ht="9" customHeight="1" x14ac:dyDescent="0.2">
      <c r="A237" s="501"/>
      <c r="B237" s="501"/>
      <c r="C237" s="48" t="s">
        <v>4</v>
      </c>
      <c r="D237" s="49">
        <v>21</v>
      </c>
      <c r="E237" s="50">
        <v>10463990</v>
      </c>
      <c r="F237" s="50">
        <v>1043998</v>
      </c>
      <c r="G237" s="50">
        <v>240001</v>
      </c>
      <c r="H237" s="50">
        <v>12018738</v>
      </c>
      <c r="I237" s="50">
        <v>195118</v>
      </c>
      <c r="J237" s="51">
        <v>1980552</v>
      </c>
      <c r="K237" s="50">
        <v>23961845</v>
      </c>
      <c r="L237" s="73">
        <v>25942397</v>
      </c>
      <c r="M237" s="118"/>
      <c r="N237" s="120">
        <v>23961845</v>
      </c>
      <c r="O237" s="120">
        <v>11943107</v>
      </c>
      <c r="P237" s="120">
        <v>0</v>
      </c>
      <c r="Q237" s="120">
        <v>28092160</v>
      </c>
      <c r="R237" s="120">
        <v>26111608</v>
      </c>
      <c r="S237" s="47"/>
    </row>
    <row r="238" spans="1:19" ht="12.75" customHeight="1" x14ac:dyDescent="0.2">
      <c r="A238" s="501"/>
      <c r="B238" s="501"/>
      <c r="C238" s="53" t="s">
        <v>3</v>
      </c>
      <c r="D238" s="54">
        <v>22</v>
      </c>
      <c r="E238" s="55">
        <v>5509.56</v>
      </c>
      <c r="F238" s="55">
        <v>545.38</v>
      </c>
      <c r="G238" s="55">
        <v>123.95</v>
      </c>
      <c r="H238" s="55">
        <v>6207.16</v>
      </c>
      <c r="I238" s="55">
        <v>100.77</v>
      </c>
      <c r="J238" s="55">
        <v>1032.17</v>
      </c>
      <c r="K238" s="56">
        <v>12486.82</v>
      </c>
      <c r="L238" s="46">
        <v>13518.99</v>
      </c>
      <c r="M238" s="117"/>
      <c r="N238" s="119">
        <v>12486.82</v>
      </c>
      <c r="O238" s="119">
        <v>6279.66</v>
      </c>
      <c r="P238" s="119"/>
      <c r="Q238" s="119">
        <v>14649.33</v>
      </c>
      <c r="R238" s="119">
        <v>13617.16</v>
      </c>
      <c r="S238" s="47"/>
    </row>
    <row r="239" spans="1:19" ht="9" customHeight="1" x14ac:dyDescent="0.2">
      <c r="A239" s="501"/>
      <c r="B239" s="501"/>
      <c r="C239" s="48" t="s">
        <v>4</v>
      </c>
      <c r="D239" s="49">
        <v>23</v>
      </c>
      <c r="E239" s="50">
        <v>10667996</v>
      </c>
      <c r="F239" s="50">
        <v>1056003</v>
      </c>
      <c r="G239" s="50">
        <v>240001</v>
      </c>
      <c r="H239" s="50">
        <v>12018738</v>
      </c>
      <c r="I239" s="50">
        <v>195118</v>
      </c>
      <c r="J239" s="51">
        <v>1998560</v>
      </c>
      <c r="K239" s="50">
        <v>24177855</v>
      </c>
      <c r="L239" s="73">
        <v>26176415</v>
      </c>
      <c r="M239" s="118"/>
      <c r="N239" s="120">
        <v>24177855</v>
      </c>
      <c r="O239" s="120">
        <v>12159117</v>
      </c>
      <c r="P239" s="120">
        <v>0</v>
      </c>
      <c r="Q239" s="120">
        <v>28365058</v>
      </c>
      <c r="R239" s="120">
        <v>26366498</v>
      </c>
      <c r="S239" s="47"/>
    </row>
    <row r="240" spans="1:19" ht="12.75" customHeight="1" x14ac:dyDescent="0.2">
      <c r="A240" s="501"/>
      <c r="B240" s="501"/>
      <c r="C240" s="53" t="s">
        <v>3</v>
      </c>
      <c r="D240" s="54">
        <v>24</v>
      </c>
      <c r="E240" s="55">
        <v>5614.92</v>
      </c>
      <c r="F240" s="55">
        <v>557.77</v>
      </c>
      <c r="G240" s="55">
        <v>123.95</v>
      </c>
      <c r="H240" s="55">
        <v>6207.16</v>
      </c>
      <c r="I240" s="55">
        <v>100.77</v>
      </c>
      <c r="J240" s="55">
        <v>1041.98</v>
      </c>
      <c r="K240" s="56">
        <v>12604.57</v>
      </c>
      <c r="L240" s="46">
        <v>13646.55</v>
      </c>
      <c r="M240" s="117"/>
      <c r="N240" s="119">
        <v>12604.57</v>
      </c>
      <c r="O240" s="119">
        <v>6397.41</v>
      </c>
      <c r="P240" s="119"/>
      <c r="Q240" s="119">
        <v>14798.08</v>
      </c>
      <c r="R240" s="119">
        <v>13756.1</v>
      </c>
      <c r="S240" s="47"/>
    </row>
    <row r="241" spans="1:19" ht="9" customHeight="1" x14ac:dyDescent="0.2">
      <c r="A241" s="501"/>
      <c r="B241" s="501"/>
      <c r="C241" s="48" t="s">
        <v>4</v>
      </c>
      <c r="D241" s="49">
        <v>25</v>
      </c>
      <c r="E241" s="50">
        <v>10872001</v>
      </c>
      <c r="F241" s="50">
        <v>1079993</v>
      </c>
      <c r="G241" s="50">
        <v>240001</v>
      </c>
      <c r="H241" s="50">
        <v>12018738</v>
      </c>
      <c r="I241" s="50">
        <v>195118</v>
      </c>
      <c r="J241" s="51">
        <v>2017555</v>
      </c>
      <c r="K241" s="50">
        <v>24405851</v>
      </c>
      <c r="L241" s="73">
        <v>26423405</v>
      </c>
      <c r="M241" s="118"/>
      <c r="N241" s="120">
        <v>24405851</v>
      </c>
      <c r="O241" s="120">
        <v>12387113</v>
      </c>
      <c r="P241" s="120">
        <v>0</v>
      </c>
      <c r="Q241" s="120">
        <v>28653078</v>
      </c>
      <c r="R241" s="120">
        <v>26635524</v>
      </c>
      <c r="S241" s="47"/>
    </row>
    <row r="242" spans="1:19" ht="12.75" customHeight="1" x14ac:dyDescent="0.2">
      <c r="A242" s="501"/>
      <c r="B242" s="501"/>
      <c r="C242" s="53" t="s">
        <v>3</v>
      </c>
      <c r="D242" s="54">
        <v>26</v>
      </c>
      <c r="E242" s="55">
        <v>5726.47</v>
      </c>
      <c r="F242" s="55">
        <v>570.16999999999996</v>
      </c>
      <c r="G242" s="55">
        <v>123.95</v>
      </c>
      <c r="H242" s="55">
        <v>6207.16</v>
      </c>
      <c r="I242" s="55">
        <v>100.77</v>
      </c>
      <c r="J242" s="55">
        <v>1052.31</v>
      </c>
      <c r="K242" s="56">
        <v>12728.52</v>
      </c>
      <c r="L242" s="46">
        <v>13780.83</v>
      </c>
      <c r="M242" s="117"/>
      <c r="N242" s="119">
        <v>12728.52</v>
      </c>
      <c r="O242" s="119">
        <v>6521.36</v>
      </c>
      <c r="P242" s="119"/>
      <c r="Q242" s="119">
        <v>14954.67</v>
      </c>
      <c r="R242" s="119">
        <v>13902.36</v>
      </c>
      <c r="S242" s="47"/>
    </row>
    <row r="243" spans="1:19" ht="9" customHeight="1" x14ac:dyDescent="0.2">
      <c r="A243" s="501"/>
      <c r="B243" s="501"/>
      <c r="C243" s="48" t="s">
        <v>4</v>
      </c>
      <c r="D243" s="49">
        <v>27</v>
      </c>
      <c r="E243" s="50">
        <v>11087992</v>
      </c>
      <c r="F243" s="50">
        <v>1104003</v>
      </c>
      <c r="G243" s="50">
        <v>240001</v>
      </c>
      <c r="H243" s="50">
        <v>12018738</v>
      </c>
      <c r="I243" s="50">
        <v>195118</v>
      </c>
      <c r="J243" s="51">
        <v>2037556</v>
      </c>
      <c r="K243" s="50">
        <v>24645851</v>
      </c>
      <c r="L243" s="73">
        <v>26683408</v>
      </c>
      <c r="M243" s="118"/>
      <c r="N243" s="120">
        <v>24645851</v>
      </c>
      <c r="O243" s="120">
        <v>12627114</v>
      </c>
      <c r="P243" s="120">
        <v>0</v>
      </c>
      <c r="Q243" s="120">
        <v>28956279</v>
      </c>
      <c r="R243" s="120">
        <v>26918723</v>
      </c>
      <c r="S243" s="47"/>
    </row>
    <row r="244" spans="1:19" ht="12.75" customHeight="1" x14ac:dyDescent="0.2">
      <c r="A244" s="501"/>
      <c r="B244" s="501"/>
      <c r="C244" s="53" t="s">
        <v>3</v>
      </c>
      <c r="D244" s="54">
        <v>28</v>
      </c>
      <c r="E244" s="55">
        <v>5831.83</v>
      </c>
      <c r="F244" s="55">
        <v>582.55999999999995</v>
      </c>
      <c r="G244" s="55">
        <v>123.95</v>
      </c>
      <c r="H244" s="55">
        <v>6207.16</v>
      </c>
      <c r="I244" s="55">
        <v>100.77</v>
      </c>
      <c r="J244" s="55">
        <v>1062.1300000000001</v>
      </c>
      <c r="K244" s="56">
        <v>12846.27</v>
      </c>
      <c r="L244" s="46">
        <v>13908.4</v>
      </c>
      <c r="M244" s="117"/>
      <c r="N244" s="119">
        <v>12846.27</v>
      </c>
      <c r="O244" s="119">
        <v>6639.11</v>
      </c>
      <c r="P244" s="119"/>
      <c r="Q244" s="119">
        <v>15103.44</v>
      </c>
      <c r="R244" s="119">
        <v>14041.31</v>
      </c>
      <c r="S244" s="47"/>
    </row>
    <row r="245" spans="1:19" ht="9" customHeight="1" x14ac:dyDescent="0.2">
      <c r="A245" s="501"/>
      <c r="B245" s="501"/>
      <c r="C245" s="48" t="s">
        <v>4</v>
      </c>
      <c r="D245" s="49">
        <v>29</v>
      </c>
      <c r="E245" s="50">
        <v>11291997</v>
      </c>
      <c r="F245" s="50">
        <v>1127993</v>
      </c>
      <c r="G245" s="50">
        <v>240001</v>
      </c>
      <c r="H245" s="50">
        <v>12018738</v>
      </c>
      <c r="I245" s="50">
        <v>195118</v>
      </c>
      <c r="J245" s="51">
        <v>2056570</v>
      </c>
      <c r="K245" s="50">
        <v>24873847</v>
      </c>
      <c r="L245" s="73">
        <v>26930418</v>
      </c>
      <c r="M245" s="118"/>
      <c r="N245" s="120">
        <v>24873847</v>
      </c>
      <c r="O245" s="120">
        <v>12855110</v>
      </c>
      <c r="P245" s="120">
        <v>0</v>
      </c>
      <c r="Q245" s="120">
        <v>29244338</v>
      </c>
      <c r="R245" s="120">
        <v>27187767</v>
      </c>
      <c r="S245" s="47"/>
    </row>
    <row r="246" spans="1:19" ht="12.75" customHeight="1" x14ac:dyDescent="0.2">
      <c r="A246" s="501"/>
      <c r="B246" s="501"/>
      <c r="C246" s="53" t="s">
        <v>3</v>
      </c>
      <c r="D246" s="54">
        <v>30</v>
      </c>
      <c r="E246" s="55">
        <v>5943.39</v>
      </c>
      <c r="F246" s="55">
        <v>588.76</v>
      </c>
      <c r="G246" s="55">
        <v>123.95</v>
      </c>
      <c r="H246" s="55">
        <v>6207.16</v>
      </c>
      <c r="I246" s="55">
        <v>100.77</v>
      </c>
      <c r="J246" s="55">
        <v>1071.94</v>
      </c>
      <c r="K246" s="56">
        <v>12964.03</v>
      </c>
      <c r="L246" s="46">
        <v>14035.97</v>
      </c>
      <c r="M246" s="117"/>
      <c r="N246" s="119">
        <v>12964.03</v>
      </c>
      <c r="O246" s="119">
        <v>6756.87</v>
      </c>
      <c r="P246" s="119"/>
      <c r="Q246" s="119">
        <v>15252.21</v>
      </c>
      <c r="R246" s="119">
        <v>14180.27</v>
      </c>
      <c r="S246" s="47"/>
    </row>
    <row r="247" spans="1:19" ht="9" customHeight="1" x14ac:dyDescent="0.2">
      <c r="A247" s="501"/>
      <c r="B247" s="501"/>
      <c r="C247" s="48" t="s">
        <v>4</v>
      </c>
      <c r="D247" s="49">
        <v>31</v>
      </c>
      <c r="E247" s="50">
        <v>11508008</v>
      </c>
      <c r="F247" s="50">
        <v>1139998</v>
      </c>
      <c r="G247" s="50">
        <v>240001</v>
      </c>
      <c r="H247" s="50">
        <v>12018738</v>
      </c>
      <c r="I247" s="50">
        <v>195118</v>
      </c>
      <c r="J247" s="51">
        <v>2075565</v>
      </c>
      <c r="K247" s="50">
        <v>25101862</v>
      </c>
      <c r="L247" s="73">
        <v>27177428</v>
      </c>
      <c r="M247" s="118"/>
      <c r="N247" s="120">
        <v>25101862</v>
      </c>
      <c r="O247" s="120">
        <v>13083125</v>
      </c>
      <c r="P247" s="120">
        <v>0</v>
      </c>
      <c r="Q247" s="120">
        <v>29532397</v>
      </c>
      <c r="R247" s="120">
        <v>27456831</v>
      </c>
      <c r="S247" s="47"/>
    </row>
    <row r="248" spans="1:19" ht="12.75" customHeight="1" x14ac:dyDescent="0.2">
      <c r="A248" s="501"/>
      <c r="B248" s="501"/>
      <c r="C248" s="53" t="s">
        <v>3</v>
      </c>
      <c r="D248" s="54">
        <v>32</v>
      </c>
      <c r="E248" s="55">
        <v>6048.74</v>
      </c>
      <c r="F248" s="55">
        <v>601.16</v>
      </c>
      <c r="G248" s="55">
        <v>123.95</v>
      </c>
      <c r="H248" s="55">
        <v>6207.16</v>
      </c>
      <c r="I248" s="55">
        <v>100.77</v>
      </c>
      <c r="J248" s="55">
        <v>1081.75</v>
      </c>
      <c r="K248" s="56">
        <v>13081.78</v>
      </c>
      <c r="L248" s="46">
        <v>14163.53</v>
      </c>
      <c r="M248" s="117"/>
      <c r="N248" s="119">
        <v>13081.78</v>
      </c>
      <c r="O248" s="119">
        <v>6874.62</v>
      </c>
      <c r="P248" s="119"/>
      <c r="Q248" s="119">
        <v>15400.96</v>
      </c>
      <c r="R248" s="119">
        <v>14319.21</v>
      </c>
      <c r="S248" s="47"/>
    </row>
    <row r="249" spans="1:19" ht="9" customHeight="1" x14ac:dyDescent="0.2">
      <c r="A249" s="501"/>
      <c r="B249" s="501"/>
      <c r="C249" s="48" t="s">
        <v>4</v>
      </c>
      <c r="D249" s="49">
        <v>33</v>
      </c>
      <c r="E249" s="50">
        <v>11711994</v>
      </c>
      <c r="F249" s="50">
        <v>1164008</v>
      </c>
      <c r="G249" s="50">
        <v>240001</v>
      </c>
      <c r="H249" s="50">
        <v>12018738</v>
      </c>
      <c r="I249" s="50">
        <v>195118</v>
      </c>
      <c r="J249" s="51">
        <v>2094560</v>
      </c>
      <c r="K249" s="50">
        <v>25329858</v>
      </c>
      <c r="L249" s="73">
        <v>27424418</v>
      </c>
      <c r="M249" s="118"/>
      <c r="N249" s="120">
        <v>25329858</v>
      </c>
      <c r="O249" s="120">
        <v>13311120</v>
      </c>
      <c r="P249" s="120">
        <v>0</v>
      </c>
      <c r="Q249" s="120">
        <v>29820417</v>
      </c>
      <c r="R249" s="120">
        <v>27725857</v>
      </c>
      <c r="S249" s="47"/>
    </row>
    <row r="250" spans="1:19" ht="12.75" customHeight="1" x14ac:dyDescent="0.2">
      <c r="A250" s="501"/>
      <c r="B250" s="501"/>
      <c r="C250" s="53" t="s">
        <v>3</v>
      </c>
      <c r="D250" s="54">
        <v>34</v>
      </c>
      <c r="E250" s="55">
        <v>6160.3</v>
      </c>
      <c r="F250" s="55">
        <v>613.54999999999995</v>
      </c>
      <c r="G250" s="55">
        <v>123.95</v>
      </c>
      <c r="H250" s="55">
        <v>6207.16</v>
      </c>
      <c r="I250" s="55">
        <v>100.77</v>
      </c>
      <c r="J250" s="55">
        <v>1092.08</v>
      </c>
      <c r="K250" s="56">
        <v>13205.73</v>
      </c>
      <c r="L250" s="46">
        <v>14297.81</v>
      </c>
      <c r="M250" s="117"/>
      <c r="N250" s="119">
        <v>13205.73</v>
      </c>
      <c r="O250" s="119">
        <v>6998.57</v>
      </c>
      <c r="P250" s="119"/>
      <c r="Q250" s="119">
        <v>15557.55</v>
      </c>
      <c r="R250" s="119">
        <v>14465.47</v>
      </c>
      <c r="S250" s="47"/>
    </row>
    <row r="251" spans="1:19" ht="9" customHeight="1" x14ac:dyDescent="0.2">
      <c r="A251" s="501"/>
      <c r="B251" s="501"/>
      <c r="C251" s="48" t="s">
        <v>4</v>
      </c>
      <c r="D251" s="49">
        <v>35</v>
      </c>
      <c r="E251" s="50">
        <v>11928004</v>
      </c>
      <c r="F251" s="50">
        <v>1187998</v>
      </c>
      <c r="G251" s="50">
        <v>240001</v>
      </c>
      <c r="H251" s="50">
        <v>12018738</v>
      </c>
      <c r="I251" s="50">
        <v>195118</v>
      </c>
      <c r="J251" s="51">
        <v>2114562</v>
      </c>
      <c r="K251" s="50">
        <v>25569859</v>
      </c>
      <c r="L251" s="73">
        <v>27684421</v>
      </c>
      <c r="M251" s="118"/>
      <c r="N251" s="120">
        <v>25569859</v>
      </c>
      <c r="O251" s="120">
        <v>13551121</v>
      </c>
      <c r="P251" s="120">
        <v>0</v>
      </c>
      <c r="Q251" s="120">
        <v>30123617</v>
      </c>
      <c r="R251" s="120">
        <v>28009056</v>
      </c>
      <c r="S251" s="47"/>
    </row>
    <row r="252" spans="1:19" ht="12.75" customHeight="1" x14ac:dyDescent="0.2">
      <c r="A252" s="501"/>
      <c r="B252" s="501"/>
      <c r="C252" s="53" t="s">
        <v>3</v>
      </c>
      <c r="D252" s="54">
        <v>36</v>
      </c>
      <c r="E252" s="55">
        <v>6265.66</v>
      </c>
      <c r="F252" s="55">
        <v>625.95000000000005</v>
      </c>
      <c r="G252" s="55">
        <v>123.95</v>
      </c>
      <c r="H252" s="55">
        <v>6207.16</v>
      </c>
      <c r="I252" s="55">
        <v>100.77</v>
      </c>
      <c r="J252" s="55">
        <v>1101.8900000000001</v>
      </c>
      <c r="K252" s="56">
        <v>13323.49</v>
      </c>
      <c r="L252" s="46">
        <v>14425.38</v>
      </c>
      <c r="M252" s="117"/>
      <c r="N252" s="119">
        <v>13323.49</v>
      </c>
      <c r="O252" s="119">
        <v>7116.33</v>
      </c>
      <c r="P252" s="119"/>
      <c r="Q252" s="119">
        <v>15706.32</v>
      </c>
      <c r="R252" s="119">
        <v>14604.43</v>
      </c>
      <c r="S252" s="47"/>
    </row>
    <row r="253" spans="1:19" ht="9" customHeight="1" x14ac:dyDescent="0.2">
      <c r="A253" s="501"/>
      <c r="B253" s="501"/>
      <c r="C253" s="48" t="s">
        <v>4</v>
      </c>
      <c r="D253" s="49">
        <v>37</v>
      </c>
      <c r="E253" s="50">
        <v>12132009</v>
      </c>
      <c r="F253" s="50">
        <v>1212008</v>
      </c>
      <c r="G253" s="50">
        <v>240001</v>
      </c>
      <c r="H253" s="50">
        <v>12018738</v>
      </c>
      <c r="I253" s="50">
        <v>195118</v>
      </c>
      <c r="J253" s="51">
        <v>2133557</v>
      </c>
      <c r="K253" s="50">
        <v>25797874</v>
      </c>
      <c r="L253" s="73">
        <v>27931431</v>
      </c>
      <c r="M253" s="118"/>
      <c r="N253" s="120">
        <v>25797874</v>
      </c>
      <c r="O253" s="120">
        <v>13779136</v>
      </c>
      <c r="P253" s="120">
        <v>0</v>
      </c>
      <c r="Q253" s="120">
        <v>30411676</v>
      </c>
      <c r="R253" s="120">
        <v>28278120</v>
      </c>
      <c r="S253" s="47"/>
    </row>
    <row r="254" spans="1:19" ht="12.75" customHeight="1" x14ac:dyDescent="0.2">
      <c r="A254" s="501"/>
      <c r="B254" s="501"/>
      <c r="C254" s="53" t="s">
        <v>3</v>
      </c>
      <c r="D254" s="54">
        <v>38</v>
      </c>
      <c r="E254" s="55">
        <v>6377.21</v>
      </c>
      <c r="F254" s="55">
        <v>632.14</v>
      </c>
      <c r="G254" s="55">
        <v>123.95</v>
      </c>
      <c r="H254" s="55">
        <v>6207.16</v>
      </c>
      <c r="I254" s="55">
        <v>100.77</v>
      </c>
      <c r="J254" s="55">
        <v>1111.71</v>
      </c>
      <c r="K254" s="56">
        <v>13441.23</v>
      </c>
      <c r="L254" s="46">
        <v>14552.94</v>
      </c>
      <c r="M254" s="117"/>
      <c r="N254" s="119">
        <v>13441.23</v>
      </c>
      <c r="O254" s="119">
        <v>7234.07</v>
      </c>
      <c r="P254" s="119"/>
      <c r="Q254" s="119">
        <v>15855.07</v>
      </c>
      <c r="R254" s="119">
        <v>14743.36</v>
      </c>
      <c r="S254" s="47"/>
    </row>
    <row r="255" spans="1:19" ht="9" customHeight="1" x14ac:dyDescent="0.2">
      <c r="A255" s="501"/>
      <c r="B255" s="501"/>
      <c r="C255" s="48" t="s">
        <v>4</v>
      </c>
      <c r="D255" s="49">
        <v>39</v>
      </c>
      <c r="E255" s="50">
        <v>12348000</v>
      </c>
      <c r="F255" s="50">
        <v>1223994</v>
      </c>
      <c r="G255" s="50">
        <v>240001</v>
      </c>
      <c r="H255" s="50">
        <v>12018738</v>
      </c>
      <c r="I255" s="50">
        <v>195118</v>
      </c>
      <c r="J255" s="51">
        <v>2152571</v>
      </c>
      <c r="K255" s="50">
        <v>26025850</v>
      </c>
      <c r="L255" s="73">
        <v>28178421</v>
      </c>
      <c r="M255" s="118"/>
      <c r="N255" s="120">
        <v>26025850</v>
      </c>
      <c r="O255" s="120">
        <v>14007113</v>
      </c>
      <c r="P255" s="120">
        <v>0</v>
      </c>
      <c r="Q255" s="120">
        <v>30699696</v>
      </c>
      <c r="R255" s="120">
        <v>28547126</v>
      </c>
      <c r="S255" s="47"/>
    </row>
    <row r="256" spans="1:19" ht="12.75" customHeight="1" x14ac:dyDescent="0.2">
      <c r="A256" s="501"/>
      <c r="B256" s="501"/>
      <c r="C256" s="53" t="s">
        <v>3</v>
      </c>
      <c r="D256" s="54">
        <v>40</v>
      </c>
      <c r="E256" s="55">
        <v>6482.57</v>
      </c>
      <c r="F256" s="55">
        <v>644.54</v>
      </c>
      <c r="G256" s="55">
        <v>123.95</v>
      </c>
      <c r="H256" s="55">
        <v>6207.16</v>
      </c>
      <c r="I256" s="55">
        <v>100.77</v>
      </c>
      <c r="J256" s="55">
        <v>1121.52</v>
      </c>
      <c r="K256" s="56">
        <v>13558.99</v>
      </c>
      <c r="L256" s="46">
        <v>14680.51</v>
      </c>
      <c r="M256" s="117"/>
      <c r="N256" s="119">
        <v>13558.99</v>
      </c>
      <c r="O256" s="119">
        <v>7351.83</v>
      </c>
      <c r="P256" s="119"/>
      <c r="Q256" s="119">
        <v>16003.84</v>
      </c>
      <c r="R256" s="119">
        <v>14882.32</v>
      </c>
      <c r="S256" s="47"/>
    </row>
    <row r="257" spans="1:19" ht="9" customHeight="1" x14ac:dyDescent="0.2">
      <c r="A257" s="502"/>
      <c r="B257" s="502"/>
      <c r="C257" s="58"/>
      <c r="D257" s="59"/>
      <c r="E257" s="61">
        <v>12552006</v>
      </c>
      <c r="F257" s="61">
        <v>1248003</v>
      </c>
      <c r="G257" s="61">
        <v>240001</v>
      </c>
      <c r="H257" s="61">
        <v>12018738</v>
      </c>
      <c r="I257" s="61">
        <v>195118</v>
      </c>
      <c r="J257" s="60">
        <v>2171566</v>
      </c>
      <c r="K257" s="61">
        <v>26253866</v>
      </c>
      <c r="L257" s="73">
        <v>28425431</v>
      </c>
      <c r="M257" s="118"/>
      <c r="N257" s="120">
        <v>26253866</v>
      </c>
      <c r="O257" s="120">
        <v>14235128</v>
      </c>
      <c r="P257" s="120">
        <v>0</v>
      </c>
      <c r="Q257" s="120">
        <v>30987755</v>
      </c>
      <c r="R257" s="120">
        <v>28816190</v>
      </c>
      <c r="S257" s="47"/>
    </row>
    <row r="258" spans="1:19" ht="12.75" customHeight="1" x14ac:dyDescent="0.2">
      <c r="A258" s="492">
        <v>34516</v>
      </c>
      <c r="B258" s="492">
        <v>34699</v>
      </c>
      <c r="C258" s="42" t="s">
        <v>3</v>
      </c>
      <c r="D258" s="43">
        <v>0</v>
      </c>
      <c r="E258" s="44">
        <v>3390.02</v>
      </c>
      <c r="F258" s="44">
        <v>334.66</v>
      </c>
      <c r="G258" s="44">
        <v>123.95</v>
      </c>
      <c r="H258" s="44">
        <v>6207.16</v>
      </c>
      <c r="I258" s="44">
        <v>167.95</v>
      </c>
      <c r="J258" s="44">
        <v>837.98</v>
      </c>
      <c r="K258" s="45">
        <v>10223.74</v>
      </c>
      <c r="L258" s="46">
        <v>11061.72</v>
      </c>
      <c r="M258" s="117"/>
      <c r="N258" s="119">
        <v>10223.74</v>
      </c>
      <c r="O258" s="119">
        <v>4016.58</v>
      </c>
      <c r="P258" s="119"/>
      <c r="Q258" s="119">
        <v>11784.7</v>
      </c>
      <c r="R258" s="119">
        <v>10946.72</v>
      </c>
      <c r="S258" s="47"/>
    </row>
    <row r="259" spans="1:19" ht="9" customHeight="1" x14ac:dyDescent="0.2">
      <c r="A259" s="525"/>
      <c r="B259" s="525"/>
      <c r="C259" s="48" t="s">
        <v>4</v>
      </c>
      <c r="D259" s="49">
        <v>1</v>
      </c>
      <c r="E259" s="50">
        <v>6563994</v>
      </c>
      <c r="F259" s="50">
        <v>647992</v>
      </c>
      <c r="G259" s="50">
        <v>240001</v>
      </c>
      <c r="H259" s="50">
        <v>12018738</v>
      </c>
      <c r="I259" s="50">
        <v>325197</v>
      </c>
      <c r="J259" s="51">
        <v>1622556</v>
      </c>
      <c r="K259" s="50">
        <v>19795921</v>
      </c>
      <c r="L259" s="73">
        <v>21418477</v>
      </c>
      <c r="M259" s="118"/>
      <c r="N259" s="120">
        <v>19795921</v>
      </c>
      <c r="O259" s="120">
        <v>7777183</v>
      </c>
      <c r="P259" s="120">
        <v>0</v>
      </c>
      <c r="Q259" s="120">
        <v>22818361</v>
      </c>
      <c r="R259" s="120">
        <v>21195806</v>
      </c>
      <c r="S259" s="47"/>
    </row>
    <row r="260" spans="1:19" ht="12.75" customHeight="1" x14ac:dyDescent="0.2">
      <c r="A260" s="500">
        <v>34516</v>
      </c>
      <c r="B260" s="500">
        <v>34699</v>
      </c>
      <c r="C260" s="53" t="s">
        <v>3</v>
      </c>
      <c r="D260" s="54">
        <v>2</v>
      </c>
      <c r="E260" s="55">
        <v>3557.36</v>
      </c>
      <c r="F260" s="55">
        <v>353.26</v>
      </c>
      <c r="G260" s="55">
        <v>123.95</v>
      </c>
      <c r="H260" s="55">
        <v>6207.16</v>
      </c>
      <c r="I260" s="55">
        <v>167.95</v>
      </c>
      <c r="J260" s="55">
        <v>853.48</v>
      </c>
      <c r="K260" s="56">
        <v>10409.68</v>
      </c>
      <c r="L260" s="46">
        <v>11263.16</v>
      </c>
      <c r="M260" s="117"/>
      <c r="N260" s="119">
        <v>10409.68</v>
      </c>
      <c r="O260" s="119">
        <v>4202.5200000000004</v>
      </c>
      <c r="P260" s="119"/>
      <c r="Q260" s="119">
        <v>12019.61</v>
      </c>
      <c r="R260" s="119">
        <v>11166.13</v>
      </c>
      <c r="S260" s="47"/>
    </row>
    <row r="261" spans="1:19" ht="9" customHeight="1" x14ac:dyDescent="0.2">
      <c r="A261" s="500"/>
      <c r="B261" s="500"/>
      <c r="C261" s="48" t="s">
        <v>4</v>
      </c>
      <c r="D261" s="49">
        <v>3</v>
      </c>
      <c r="E261" s="50">
        <v>6888009</v>
      </c>
      <c r="F261" s="50">
        <v>684007</v>
      </c>
      <c r="G261" s="50">
        <v>240001</v>
      </c>
      <c r="H261" s="50">
        <v>12018738</v>
      </c>
      <c r="I261" s="50">
        <v>325197</v>
      </c>
      <c r="J261" s="51">
        <v>1652568</v>
      </c>
      <c r="K261" s="50">
        <v>20155951</v>
      </c>
      <c r="L261" s="73">
        <v>21808519</v>
      </c>
      <c r="M261" s="118"/>
      <c r="N261" s="120">
        <v>20155951</v>
      </c>
      <c r="O261" s="120">
        <v>8137213</v>
      </c>
      <c r="P261" s="120">
        <v>0</v>
      </c>
      <c r="Q261" s="120">
        <v>23273210</v>
      </c>
      <c r="R261" s="120">
        <v>21620643</v>
      </c>
      <c r="S261" s="47"/>
    </row>
    <row r="262" spans="1:19" ht="12.75" customHeight="1" x14ac:dyDescent="0.2">
      <c r="A262" s="501"/>
      <c r="B262" s="501"/>
      <c r="C262" s="53" t="s">
        <v>3</v>
      </c>
      <c r="D262" s="54">
        <v>4</v>
      </c>
      <c r="E262" s="55">
        <v>3730.88</v>
      </c>
      <c r="F262" s="55">
        <v>371.85</v>
      </c>
      <c r="G262" s="55">
        <v>123.95</v>
      </c>
      <c r="H262" s="55">
        <v>6207.16</v>
      </c>
      <c r="I262" s="55">
        <v>167.95</v>
      </c>
      <c r="J262" s="55">
        <v>869.49</v>
      </c>
      <c r="K262" s="56">
        <v>10601.79</v>
      </c>
      <c r="L262" s="46">
        <v>11471.28</v>
      </c>
      <c r="M262" s="117"/>
      <c r="N262" s="119">
        <v>10601.79</v>
      </c>
      <c r="O262" s="119">
        <v>4394.63</v>
      </c>
      <c r="P262" s="119"/>
      <c r="Q262" s="119">
        <v>12262.31</v>
      </c>
      <c r="R262" s="119">
        <v>11392.82</v>
      </c>
      <c r="S262" s="47"/>
    </row>
    <row r="263" spans="1:19" ht="9" customHeight="1" x14ac:dyDescent="0.2">
      <c r="A263" s="501"/>
      <c r="B263" s="501"/>
      <c r="C263" s="48" t="s">
        <v>4</v>
      </c>
      <c r="D263" s="49">
        <v>5</v>
      </c>
      <c r="E263" s="50">
        <v>7223991</v>
      </c>
      <c r="F263" s="50">
        <v>720002</v>
      </c>
      <c r="G263" s="50">
        <v>240001</v>
      </c>
      <c r="H263" s="50">
        <v>12018738</v>
      </c>
      <c r="I263" s="50">
        <v>325197</v>
      </c>
      <c r="J263" s="51">
        <v>1683567</v>
      </c>
      <c r="K263" s="50">
        <v>20527928</v>
      </c>
      <c r="L263" s="73">
        <v>22211495</v>
      </c>
      <c r="M263" s="118"/>
      <c r="N263" s="120">
        <v>20527928</v>
      </c>
      <c r="O263" s="120">
        <v>8509190</v>
      </c>
      <c r="P263" s="120">
        <v>0</v>
      </c>
      <c r="Q263" s="120">
        <v>23743143</v>
      </c>
      <c r="R263" s="120">
        <v>22059576</v>
      </c>
      <c r="S263" s="47"/>
    </row>
    <row r="264" spans="1:19" ht="12.75" customHeight="1" x14ac:dyDescent="0.2">
      <c r="A264" s="501"/>
      <c r="B264" s="501"/>
      <c r="C264" s="53" t="s">
        <v>3</v>
      </c>
      <c r="D264" s="54">
        <v>6</v>
      </c>
      <c r="E264" s="55">
        <v>4003.57</v>
      </c>
      <c r="F264" s="55">
        <v>396.64</v>
      </c>
      <c r="G264" s="55">
        <v>123.95</v>
      </c>
      <c r="H264" s="55">
        <v>6207.16</v>
      </c>
      <c r="I264" s="55">
        <v>167.95</v>
      </c>
      <c r="J264" s="55">
        <v>894.28</v>
      </c>
      <c r="K264" s="56">
        <v>10899.27</v>
      </c>
      <c r="L264" s="46">
        <v>11793.55</v>
      </c>
      <c r="M264" s="117"/>
      <c r="N264" s="119">
        <v>10899.27</v>
      </c>
      <c r="O264" s="119">
        <v>4692.1099999999997</v>
      </c>
      <c r="P264" s="119"/>
      <c r="Q264" s="119">
        <v>12638.13</v>
      </c>
      <c r="R264" s="119">
        <v>11743.85</v>
      </c>
      <c r="S264" s="47"/>
    </row>
    <row r="265" spans="1:19" ht="9" customHeight="1" x14ac:dyDescent="0.2">
      <c r="A265" s="501"/>
      <c r="B265" s="501"/>
      <c r="C265" s="48" t="s">
        <v>4</v>
      </c>
      <c r="D265" s="49">
        <v>7</v>
      </c>
      <c r="E265" s="50">
        <v>7751992</v>
      </c>
      <c r="F265" s="50">
        <v>768002</v>
      </c>
      <c r="G265" s="50">
        <v>240001</v>
      </c>
      <c r="H265" s="50">
        <v>12018738</v>
      </c>
      <c r="I265" s="50">
        <v>325197</v>
      </c>
      <c r="J265" s="51">
        <v>1731568</v>
      </c>
      <c r="K265" s="50">
        <v>21103930</v>
      </c>
      <c r="L265" s="73">
        <v>22835497</v>
      </c>
      <c r="M265" s="118"/>
      <c r="N265" s="120">
        <v>21103930</v>
      </c>
      <c r="O265" s="120">
        <v>9085192</v>
      </c>
      <c r="P265" s="120">
        <v>0</v>
      </c>
      <c r="Q265" s="120">
        <v>24470832</v>
      </c>
      <c r="R265" s="120">
        <v>22739264</v>
      </c>
      <c r="S265" s="47"/>
    </row>
    <row r="266" spans="1:19" ht="12.75" customHeight="1" x14ac:dyDescent="0.2">
      <c r="A266" s="501"/>
      <c r="B266" s="501"/>
      <c r="C266" s="53" t="s">
        <v>3</v>
      </c>
      <c r="D266" s="54">
        <v>8</v>
      </c>
      <c r="E266" s="55">
        <v>4201.8900000000003</v>
      </c>
      <c r="F266" s="55">
        <v>415.23</v>
      </c>
      <c r="G266" s="55">
        <v>123.95</v>
      </c>
      <c r="H266" s="55">
        <v>6207.16</v>
      </c>
      <c r="I266" s="55">
        <v>167.95</v>
      </c>
      <c r="J266" s="55">
        <v>912.35</v>
      </c>
      <c r="K266" s="56">
        <v>11116.18</v>
      </c>
      <c r="L266" s="46">
        <v>12028.53</v>
      </c>
      <c r="M266" s="117"/>
      <c r="N266" s="119">
        <v>11116.18</v>
      </c>
      <c r="O266" s="119">
        <v>4909.0200000000004</v>
      </c>
      <c r="P266" s="119"/>
      <c r="Q266" s="119">
        <v>12912.15</v>
      </c>
      <c r="R266" s="119">
        <v>11999.8</v>
      </c>
      <c r="S266" s="47"/>
    </row>
    <row r="267" spans="1:19" ht="9" customHeight="1" x14ac:dyDescent="0.2">
      <c r="A267" s="501"/>
      <c r="B267" s="501"/>
      <c r="C267" s="48" t="s">
        <v>4</v>
      </c>
      <c r="D267" s="49">
        <v>9</v>
      </c>
      <c r="E267" s="50">
        <v>8135994</v>
      </c>
      <c r="F267" s="50">
        <v>803997</v>
      </c>
      <c r="G267" s="50">
        <v>240001</v>
      </c>
      <c r="H267" s="50">
        <v>12018738</v>
      </c>
      <c r="I267" s="50">
        <v>325197</v>
      </c>
      <c r="J267" s="51">
        <v>1766556</v>
      </c>
      <c r="K267" s="50">
        <v>21523926</v>
      </c>
      <c r="L267" s="73">
        <v>23290482</v>
      </c>
      <c r="M267" s="118"/>
      <c r="N267" s="120">
        <v>21523926</v>
      </c>
      <c r="O267" s="120">
        <v>9505188</v>
      </c>
      <c r="P267" s="120">
        <v>0</v>
      </c>
      <c r="Q267" s="120">
        <v>25001409</v>
      </c>
      <c r="R267" s="120">
        <v>23234853</v>
      </c>
      <c r="S267" s="47"/>
    </row>
    <row r="268" spans="1:19" ht="12.75" customHeight="1" x14ac:dyDescent="0.2">
      <c r="A268" s="501"/>
      <c r="B268" s="501"/>
      <c r="C268" s="53" t="s">
        <v>3</v>
      </c>
      <c r="D268" s="54">
        <v>10</v>
      </c>
      <c r="E268" s="55">
        <v>4400.21</v>
      </c>
      <c r="F268" s="55">
        <v>440.02</v>
      </c>
      <c r="G268" s="55">
        <v>123.95</v>
      </c>
      <c r="H268" s="55">
        <v>6207.16</v>
      </c>
      <c r="I268" s="55">
        <v>167.95</v>
      </c>
      <c r="J268" s="55">
        <v>930.95</v>
      </c>
      <c r="K268" s="56">
        <v>11339.29</v>
      </c>
      <c r="L268" s="46">
        <v>12270.24</v>
      </c>
      <c r="M268" s="117"/>
      <c r="N268" s="119">
        <v>11339.29</v>
      </c>
      <c r="O268" s="119">
        <v>5132.13</v>
      </c>
      <c r="P268" s="119"/>
      <c r="Q268" s="119">
        <v>13194.02</v>
      </c>
      <c r="R268" s="119">
        <v>12263.07</v>
      </c>
      <c r="S268" s="47"/>
    </row>
    <row r="269" spans="1:19" ht="9" customHeight="1" x14ac:dyDescent="0.2">
      <c r="A269" s="501"/>
      <c r="B269" s="501"/>
      <c r="C269" s="48" t="s">
        <v>4</v>
      </c>
      <c r="D269" s="49">
        <v>11</v>
      </c>
      <c r="E269" s="50">
        <v>8519995</v>
      </c>
      <c r="F269" s="50">
        <v>851998</v>
      </c>
      <c r="G269" s="50">
        <v>240001</v>
      </c>
      <c r="H269" s="50">
        <v>12018738</v>
      </c>
      <c r="I269" s="50">
        <v>325197</v>
      </c>
      <c r="J269" s="51">
        <v>1802571</v>
      </c>
      <c r="K269" s="50">
        <v>21955927</v>
      </c>
      <c r="L269" s="73">
        <v>23758498</v>
      </c>
      <c r="M269" s="118"/>
      <c r="N269" s="120">
        <v>21955927</v>
      </c>
      <c r="O269" s="120">
        <v>9937189</v>
      </c>
      <c r="P269" s="120">
        <v>0</v>
      </c>
      <c r="Q269" s="120">
        <v>25547185</v>
      </c>
      <c r="R269" s="120">
        <v>23744615</v>
      </c>
      <c r="S269" s="47"/>
    </row>
    <row r="270" spans="1:19" ht="12.75" customHeight="1" x14ac:dyDescent="0.2">
      <c r="A270" s="501"/>
      <c r="B270" s="501"/>
      <c r="C270" s="53" t="s">
        <v>3</v>
      </c>
      <c r="D270" s="54">
        <v>12</v>
      </c>
      <c r="E270" s="55">
        <v>4598.53</v>
      </c>
      <c r="F270" s="55">
        <v>458.61</v>
      </c>
      <c r="G270" s="55">
        <v>123.95</v>
      </c>
      <c r="H270" s="55">
        <v>6207.16</v>
      </c>
      <c r="I270" s="55">
        <v>167.95</v>
      </c>
      <c r="J270" s="55">
        <v>949.02</v>
      </c>
      <c r="K270" s="56">
        <v>11556.2</v>
      </c>
      <c r="L270" s="46">
        <v>12505.22</v>
      </c>
      <c r="M270" s="117"/>
      <c r="N270" s="119">
        <v>11556.2</v>
      </c>
      <c r="O270" s="119">
        <v>5349.04</v>
      </c>
      <c r="P270" s="119"/>
      <c r="Q270" s="119">
        <v>13468.05</v>
      </c>
      <c r="R270" s="119">
        <v>12519.03</v>
      </c>
      <c r="S270" s="47"/>
    </row>
    <row r="271" spans="1:19" ht="9" customHeight="1" x14ac:dyDescent="0.2">
      <c r="A271" s="501"/>
      <c r="B271" s="501"/>
      <c r="C271" s="48" t="s">
        <v>4</v>
      </c>
      <c r="D271" s="49">
        <v>13</v>
      </c>
      <c r="E271" s="50">
        <v>8903996</v>
      </c>
      <c r="F271" s="50">
        <v>887993</v>
      </c>
      <c r="G271" s="50">
        <v>240001</v>
      </c>
      <c r="H271" s="50">
        <v>12018738</v>
      </c>
      <c r="I271" s="50">
        <v>325197</v>
      </c>
      <c r="J271" s="51">
        <v>1837559</v>
      </c>
      <c r="K271" s="50">
        <v>22375923</v>
      </c>
      <c r="L271" s="73">
        <v>24213482</v>
      </c>
      <c r="M271" s="118"/>
      <c r="N271" s="120">
        <v>22375923</v>
      </c>
      <c r="O271" s="120">
        <v>10357186</v>
      </c>
      <c r="P271" s="120">
        <v>0</v>
      </c>
      <c r="Q271" s="120">
        <v>26077781</v>
      </c>
      <c r="R271" s="120">
        <v>24240222</v>
      </c>
      <c r="S271" s="47"/>
    </row>
    <row r="272" spans="1:19" ht="12.75" customHeight="1" x14ac:dyDescent="0.2">
      <c r="A272" s="501"/>
      <c r="B272" s="501"/>
      <c r="C272" s="53" t="s">
        <v>3</v>
      </c>
      <c r="D272" s="54">
        <v>14</v>
      </c>
      <c r="E272" s="55">
        <v>4803.05</v>
      </c>
      <c r="F272" s="55">
        <v>477.21</v>
      </c>
      <c r="G272" s="55">
        <v>123.95</v>
      </c>
      <c r="H272" s="55">
        <v>6207.16</v>
      </c>
      <c r="I272" s="55">
        <v>167.95</v>
      </c>
      <c r="J272" s="55">
        <v>967.61</v>
      </c>
      <c r="K272" s="56">
        <v>11779.32</v>
      </c>
      <c r="L272" s="46">
        <v>12746.93</v>
      </c>
      <c r="M272" s="117"/>
      <c r="N272" s="119">
        <v>11779.32</v>
      </c>
      <c r="O272" s="119">
        <v>5572.16</v>
      </c>
      <c r="P272" s="119"/>
      <c r="Q272" s="119">
        <v>13749.92</v>
      </c>
      <c r="R272" s="119">
        <v>12782.31</v>
      </c>
      <c r="S272" s="47"/>
    </row>
    <row r="273" spans="1:19" ht="9" customHeight="1" x14ac:dyDescent="0.2">
      <c r="A273" s="501"/>
      <c r="B273" s="501"/>
      <c r="C273" s="48" t="s">
        <v>4</v>
      </c>
      <c r="D273" s="49">
        <v>15</v>
      </c>
      <c r="E273" s="50">
        <v>9300002</v>
      </c>
      <c r="F273" s="50">
        <v>924007</v>
      </c>
      <c r="G273" s="50">
        <v>240001</v>
      </c>
      <c r="H273" s="50">
        <v>12018738</v>
      </c>
      <c r="I273" s="50">
        <v>325197</v>
      </c>
      <c r="J273" s="51">
        <v>1873554</v>
      </c>
      <c r="K273" s="50">
        <v>22807944</v>
      </c>
      <c r="L273" s="73">
        <v>24681498</v>
      </c>
      <c r="M273" s="118"/>
      <c r="N273" s="120">
        <v>22807944</v>
      </c>
      <c r="O273" s="120">
        <v>10789206</v>
      </c>
      <c r="P273" s="120">
        <v>0</v>
      </c>
      <c r="Q273" s="120">
        <v>26623558</v>
      </c>
      <c r="R273" s="120">
        <v>24750003</v>
      </c>
      <c r="S273" s="47"/>
    </row>
    <row r="274" spans="1:19" ht="12.75" customHeight="1" x14ac:dyDescent="0.2">
      <c r="A274" s="501"/>
      <c r="B274" s="501"/>
      <c r="C274" s="53" t="s">
        <v>3</v>
      </c>
      <c r="D274" s="54">
        <v>16</v>
      </c>
      <c r="E274" s="55">
        <v>5001.37</v>
      </c>
      <c r="F274" s="55">
        <v>495.8</v>
      </c>
      <c r="G274" s="55">
        <v>123.95</v>
      </c>
      <c r="H274" s="55">
        <v>6207.16</v>
      </c>
      <c r="I274" s="55">
        <v>167.95</v>
      </c>
      <c r="J274" s="55">
        <v>985.69</v>
      </c>
      <c r="K274" s="56">
        <v>11996.23</v>
      </c>
      <c r="L274" s="46">
        <v>12981.92</v>
      </c>
      <c r="M274" s="117"/>
      <c r="N274" s="119">
        <v>11996.23</v>
      </c>
      <c r="O274" s="119">
        <v>5789.07</v>
      </c>
      <c r="P274" s="119"/>
      <c r="Q274" s="119">
        <v>14023.95</v>
      </c>
      <c r="R274" s="119">
        <v>13038.26</v>
      </c>
      <c r="S274" s="47"/>
    </row>
    <row r="275" spans="1:19" ht="9" customHeight="1" x14ac:dyDescent="0.2">
      <c r="A275" s="501"/>
      <c r="B275" s="501"/>
      <c r="C275" s="48" t="s">
        <v>4</v>
      </c>
      <c r="D275" s="49">
        <v>17</v>
      </c>
      <c r="E275" s="50">
        <v>9684003</v>
      </c>
      <c r="F275" s="50">
        <v>960003</v>
      </c>
      <c r="G275" s="50">
        <v>240001</v>
      </c>
      <c r="H275" s="50">
        <v>12018738</v>
      </c>
      <c r="I275" s="50">
        <v>325197</v>
      </c>
      <c r="J275" s="51">
        <v>1908562</v>
      </c>
      <c r="K275" s="50">
        <v>23227940</v>
      </c>
      <c r="L275" s="73">
        <v>25136502</v>
      </c>
      <c r="M275" s="118"/>
      <c r="N275" s="120">
        <v>23227940</v>
      </c>
      <c r="O275" s="120">
        <v>11209203</v>
      </c>
      <c r="P275" s="120">
        <v>0</v>
      </c>
      <c r="Q275" s="120">
        <v>27154154</v>
      </c>
      <c r="R275" s="120">
        <v>25245592</v>
      </c>
      <c r="S275" s="47"/>
    </row>
    <row r="276" spans="1:19" ht="12.75" customHeight="1" x14ac:dyDescent="0.2">
      <c r="A276" s="501"/>
      <c r="B276" s="501"/>
      <c r="C276" s="53" t="s">
        <v>3</v>
      </c>
      <c r="D276" s="54">
        <v>18</v>
      </c>
      <c r="E276" s="55">
        <v>5199.6899999999996</v>
      </c>
      <c r="F276" s="55">
        <v>514.39</v>
      </c>
      <c r="G276" s="55">
        <v>123.95</v>
      </c>
      <c r="H276" s="55">
        <v>6207.16</v>
      </c>
      <c r="I276" s="55">
        <v>167.95</v>
      </c>
      <c r="J276" s="55">
        <v>1003.77</v>
      </c>
      <c r="K276" s="56">
        <v>12213.14</v>
      </c>
      <c r="L276" s="46">
        <v>13216.91</v>
      </c>
      <c r="M276" s="117"/>
      <c r="N276" s="119">
        <v>12213.14</v>
      </c>
      <c r="O276" s="119">
        <v>6005.98</v>
      </c>
      <c r="P276" s="119"/>
      <c r="Q276" s="119">
        <v>14297.99</v>
      </c>
      <c r="R276" s="119">
        <v>13294.22</v>
      </c>
      <c r="S276" s="47"/>
    </row>
    <row r="277" spans="1:19" ht="9" customHeight="1" x14ac:dyDescent="0.2">
      <c r="A277" s="501"/>
      <c r="B277" s="501"/>
      <c r="C277" s="48" t="s">
        <v>4</v>
      </c>
      <c r="D277" s="49">
        <v>19</v>
      </c>
      <c r="E277" s="50">
        <v>10068004</v>
      </c>
      <c r="F277" s="50">
        <v>995998</v>
      </c>
      <c r="G277" s="50">
        <v>240001</v>
      </c>
      <c r="H277" s="50">
        <v>12018738</v>
      </c>
      <c r="I277" s="50">
        <v>325197</v>
      </c>
      <c r="J277" s="51">
        <v>1943570</v>
      </c>
      <c r="K277" s="50">
        <v>23647937</v>
      </c>
      <c r="L277" s="73">
        <v>25591506</v>
      </c>
      <c r="M277" s="118"/>
      <c r="N277" s="120">
        <v>23647937</v>
      </c>
      <c r="O277" s="120">
        <v>11629199</v>
      </c>
      <c r="P277" s="120">
        <v>0</v>
      </c>
      <c r="Q277" s="120">
        <v>27684769</v>
      </c>
      <c r="R277" s="120">
        <v>25741199</v>
      </c>
      <c r="S277" s="47"/>
    </row>
    <row r="278" spans="1:19" ht="12.75" customHeight="1" x14ac:dyDescent="0.2">
      <c r="A278" s="501"/>
      <c r="B278" s="501"/>
      <c r="C278" s="53" t="s">
        <v>3</v>
      </c>
      <c r="D278" s="54">
        <v>20</v>
      </c>
      <c r="E278" s="55">
        <v>5404.2</v>
      </c>
      <c r="F278" s="55">
        <v>539.17999999999995</v>
      </c>
      <c r="G278" s="55">
        <v>123.95</v>
      </c>
      <c r="H278" s="55">
        <v>6207.16</v>
      </c>
      <c r="I278" s="55">
        <v>167.95</v>
      </c>
      <c r="J278" s="55">
        <v>1022.87</v>
      </c>
      <c r="K278" s="56">
        <v>12442.44</v>
      </c>
      <c r="L278" s="46">
        <v>13465.31</v>
      </c>
      <c r="M278" s="117"/>
      <c r="N278" s="119">
        <v>12442.44</v>
      </c>
      <c r="O278" s="119">
        <v>6235.28</v>
      </c>
      <c r="P278" s="119"/>
      <c r="Q278" s="119">
        <v>14587.66</v>
      </c>
      <c r="R278" s="119">
        <v>13564.79</v>
      </c>
      <c r="S278" s="47"/>
    </row>
    <row r="279" spans="1:19" ht="9" customHeight="1" x14ac:dyDescent="0.2">
      <c r="A279" s="501"/>
      <c r="B279" s="501"/>
      <c r="C279" s="48" t="s">
        <v>4</v>
      </c>
      <c r="D279" s="49">
        <v>21</v>
      </c>
      <c r="E279" s="50">
        <v>10463990</v>
      </c>
      <c r="F279" s="50">
        <v>1043998</v>
      </c>
      <c r="G279" s="50">
        <v>240001</v>
      </c>
      <c r="H279" s="50">
        <v>12018738</v>
      </c>
      <c r="I279" s="50">
        <v>325197</v>
      </c>
      <c r="J279" s="51">
        <v>1980552</v>
      </c>
      <c r="K279" s="50">
        <v>24091923</v>
      </c>
      <c r="L279" s="73">
        <v>26072476</v>
      </c>
      <c r="M279" s="118"/>
      <c r="N279" s="120">
        <v>24091923</v>
      </c>
      <c r="O279" s="120">
        <v>12073186</v>
      </c>
      <c r="P279" s="120">
        <v>0</v>
      </c>
      <c r="Q279" s="120">
        <v>28245648</v>
      </c>
      <c r="R279" s="120">
        <v>26265096</v>
      </c>
      <c r="S279" s="47"/>
    </row>
    <row r="280" spans="1:19" ht="12.75" customHeight="1" x14ac:dyDescent="0.2">
      <c r="A280" s="501"/>
      <c r="B280" s="501"/>
      <c r="C280" s="53" t="s">
        <v>3</v>
      </c>
      <c r="D280" s="54">
        <v>22</v>
      </c>
      <c r="E280" s="55">
        <v>5509.56</v>
      </c>
      <c r="F280" s="55">
        <v>545.38</v>
      </c>
      <c r="G280" s="55">
        <v>123.95</v>
      </c>
      <c r="H280" s="55">
        <v>6207.16</v>
      </c>
      <c r="I280" s="55">
        <v>167.95</v>
      </c>
      <c r="J280" s="55">
        <v>1032.17</v>
      </c>
      <c r="K280" s="56">
        <v>12554</v>
      </c>
      <c r="L280" s="46">
        <v>13586.17</v>
      </c>
      <c r="M280" s="117"/>
      <c r="N280" s="119">
        <v>12554</v>
      </c>
      <c r="O280" s="119">
        <v>6346.84</v>
      </c>
      <c r="P280" s="119"/>
      <c r="Q280" s="119">
        <v>14728.6</v>
      </c>
      <c r="R280" s="119">
        <v>13696.43</v>
      </c>
      <c r="S280" s="47"/>
    </row>
    <row r="281" spans="1:19" ht="9" customHeight="1" x14ac:dyDescent="0.2">
      <c r="A281" s="501"/>
      <c r="B281" s="501"/>
      <c r="C281" s="48" t="s">
        <v>4</v>
      </c>
      <c r="D281" s="49">
        <v>23</v>
      </c>
      <c r="E281" s="50">
        <v>10667996</v>
      </c>
      <c r="F281" s="50">
        <v>1056003</v>
      </c>
      <c r="G281" s="50">
        <v>240001</v>
      </c>
      <c r="H281" s="50">
        <v>12018738</v>
      </c>
      <c r="I281" s="50">
        <v>325197</v>
      </c>
      <c r="J281" s="51">
        <v>1998560</v>
      </c>
      <c r="K281" s="50">
        <v>24307934</v>
      </c>
      <c r="L281" s="73">
        <v>26306493</v>
      </c>
      <c r="M281" s="118"/>
      <c r="N281" s="120">
        <v>24307934</v>
      </c>
      <c r="O281" s="120">
        <v>12289196</v>
      </c>
      <c r="P281" s="120">
        <v>0</v>
      </c>
      <c r="Q281" s="120">
        <v>28518546</v>
      </c>
      <c r="R281" s="120">
        <v>26519987</v>
      </c>
      <c r="S281" s="47"/>
    </row>
    <row r="282" spans="1:19" ht="12.75" customHeight="1" x14ac:dyDescent="0.2">
      <c r="A282" s="501"/>
      <c r="B282" s="501"/>
      <c r="C282" s="53" t="s">
        <v>3</v>
      </c>
      <c r="D282" s="54">
        <v>24</v>
      </c>
      <c r="E282" s="55">
        <v>5614.92</v>
      </c>
      <c r="F282" s="55">
        <v>557.77</v>
      </c>
      <c r="G282" s="55">
        <v>123.95</v>
      </c>
      <c r="H282" s="55">
        <v>6207.16</v>
      </c>
      <c r="I282" s="55">
        <v>167.95</v>
      </c>
      <c r="J282" s="55">
        <v>1041.98</v>
      </c>
      <c r="K282" s="56">
        <v>12671.75</v>
      </c>
      <c r="L282" s="46">
        <v>13713.73</v>
      </c>
      <c r="M282" s="117"/>
      <c r="N282" s="119">
        <v>12671.75</v>
      </c>
      <c r="O282" s="119">
        <v>6464.59</v>
      </c>
      <c r="P282" s="119"/>
      <c r="Q282" s="119">
        <v>14877.36</v>
      </c>
      <c r="R282" s="119">
        <v>13835.38</v>
      </c>
      <c r="S282" s="47"/>
    </row>
    <row r="283" spans="1:19" ht="9" customHeight="1" x14ac:dyDescent="0.2">
      <c r="A283" s="501"/>
      <c r="B283" s="501"/>
      <c r="C283" s="48" t="s">
        <v>4</v>
      </c>
      <c r="D283" s="49">
        <v>25</v>
      </c>
      <c r="E283" s="50">
        <v>10872001</v>
      </c>
      <c r="F283" s="50">
        <v>1079993</v>
      </c>
      <c r="G283" s="50">
        <v>240001</v>
      </c>
      <c r="H283" s="50">
        <v>12018738</v>
      </c>
      <c r="I283" s="50">
        <v>325197</v>
      </c>
      <c r="J283" s="51">
        <v>2017555</v>
      </c>
      <c r="K283" s="50">
        <v>24535929</v>
      </c>
      <c r="L283" s="73">
        <v>26553484</v>
      </c>
      <c r="M283" s="118"/>
      <c r="N283" s="120">
        <v>24535929</v>
      </c>
      <c r="O283" s="120">
        <v>12517192</v>
      </c>
      <c r="P283" s="120">
        <v>0</v>
      </c>
      <c r="Q283" s="120">
        <v>28806586</v>
      </c>
      <c r="R283" s="120">
        <v>26789031</v>
      </c>
      <c r="S283" s="47"/>
    </row>
    <row r="284" spans="1:19" ht="12.75" customHeight="1" x14ac:dyDescent="0.2">
      <c r="A284" s="501"/>
      <c r="B284" s="501"/>
      <c r="C284" s="53" t="s">
        <v>3</v>
      </c>
      <c r="D284" s="54">
        <v>26</v>
      </c>
      <c r="E284" s="55">
        <v>5726.47</v>
      </c>
      <c r="F284" s="55">
        <v>570.16999999999996</v>
      </c>
      <c r="G284" s="55">
        <v>123.95</v>
      </c>
      <c r="H284" s="55">
        <v>6207.16</v>
      </c>
      <c r="I284" s="55">
        <v>167.95</v>
      </c>
      <c r="J284" s="55">
        <v>1052.31</v>
      </c>
      <c r="K284" s="56">
        <v>12795.7</v>
      </c>
      <c r="L284" s="46">
        <v>13848.01</v>
      </c>
      <c r="M284" s="117"/>
      <c r="N284" s="119">
        <v>12795.7</v>
      </c>
      <c r="O284" s="119">
        <v>6588.54</v>
      </c>
      <c r="P284" s="119"/>
      <c r="Q284" s="119">
        <v>15033.95</v>
      </c>
      <c r="R284" s="119">
        <v>13981.64</v>
      </c>
      <c r="S284" s="47"/>
    </row>
    <row r="285" spans="1:19" ht="9" customHeight="1" x14ac:dyDescent="0.2">
      <c r="A285" s="501"/>
      <c r="B285" s="501"/>
      <c r="C285" s="48" t="s">
        <v>4</v>
      </c>
      <c r="D285" s="49">
        <v>27</v>
      </c>
      <c r="E285" s="50">
        <v>11087992</v>
      </c>
      <c r="F285" s="50">
        <v>1104003</v>
      </c>
      <c r="G285" s="50">
        <v>240001</v>
      </c>
      <c r="H285" s="50">
        <v>12018738</v>
      </c>
      <c r="I285" s="50">
        <v>325197</v>
      </c>
      <c r="J285" s="51">
        <v>2037556</v>
      </c>
      <c r="K285" s="50">
        <v>24775930</v>
      </c>
      <c r="L285" s="73">
        <v>26813486</v>
      </c>
      <c r="M285" s="118"/>
      <c r="N285" s="120">
        <v>24775930</v>
      </c>
      <c r="O285" s="120">
        <v>12757192</v>
      </c>
      <c r="P285" s="120">
        <v>0</v>
      </c>
      <c r="Q285" s="120">
        <v>29109786</v>
      </c>
      <c r="R285" s="120">
        <v>27072230</v>
      </c>
      <c r="S285" s="47"/>
    </row>
    <row r="286" spans="1:19" ht="12.75" customHeight="1" x14ac:dyDescent="0.2">
      <c r="A286" s="501"/>
      <c r="B286" s="501"/>
      <c r="C286" s="53" t="s">
        <v>3</v>
      </c>
      <c r="D286" s="54">
        <v>28</v>
      </c>
      <c r="E286" s="55">
        <v>5831.83</v>
      </c>
      <c r="F286" s="55">
        <v>582.55999999999995</v>
      </c>
      <c r="G286" s="55">
        <v>123.95</v>
      </c>
      <c r="H286" s="55">
        <v>6207.16</v>
      </c>
      <c r="I286" s="55">
        <v>167.95</v>
      </c>
      <c r="J286" s="55">
        <v>1062.1300000000001</v>
      </c>
      <c r="K286" s="56">
        <v>12913.45</v>
      </c>
      <c r="L286" s="46">
        <v>13975.58</v>
      </c>
      <c r="M286" s="117"/>
      <c r="N286" s="119">
        <v>12913.45</v>
      </c>
      <c r="O286" s="119">
        <v>6706.29</v>
      </c>
      <c r="P286" s="119"/>
      <c r="Q286" s="119">
        <v>15182.71</v>
      </c>
      <c r="R286" s="119">
        <v>14120.58</v>
      </c>
      <c r="S286" s="47"/>
    </row>
    <row r="287" spans="1:19" ht="9" customHeight="1" x14ac:dyDescent="0.2">
      <c r="A287" s="501"/>
      <c r="B287" s="501"/>
      <c r="C287" s="48" t="s">
        <v>4</v>
      </c>
      <c r="D287" s="49">
        <v>29</v>
      </c>
      <c r="E287" s="50">
        <v>11291997</v>
      </c>
      <c r="F287" s="50">
        <v>1127993</v>
      </c>
      <c r="G287" s="50">
        <v>240001</v>
      </c>
      <c r="H287" s="50">
        <v>12018738</v>
      </c>
      <c r="I287" s="50">
        <v>325197</v>
      </c>
      <c r="J287" s="51">
        <v>2056570</v>
      </c>
      <c r="K287" s="50">
        <v>25003926</v>
      </c>
      <c r="L287" s="73">
        <v>27060496</v>
      </c>
      <c r="M287" s="118"/>
      <c r="N287" s="120">
        <v>25003926</v>
      </c>
      <c r="O287" s="120">
        <v>12985188</v>
      </c>
      <c r="P287" s="120">
        <v>0</v>
      </c>
      <c r="Q287" s="120">
        <v>29397826</v>
      </c>
      <c r="R287" s="120">
        <v>27341255</v>
      </c>
      <c r="S287" s="47"/>
    </row>
    <row r="288" spans="1:19" ht="12.75" customHeight="1" x14ac:dyDescent="0.2">
      <c r="A288" s="501"/>
      <c r="B288" s="501"/>
      <c r="C288" s="53" t="s">
        <v>3</v>
      </c>
      <c r="D288" s="54">
        <v>30</v>
      </c>
      <c r="E288" s="55">
        <v>5943.39</v>
      </c>
      <c r="F288" s="55">
        <v>588.76</v>
      </c>
      <c r="G288" s="55">
        <v>123.95</v>
      </c>
      <c r="H288" s="55">
        <v>6207.16</v>
      </c>
      <c r="I288" s="55">
        <v>167.95</v>
      </c>
      <c r="J288" s="55">
        <v>1071.94</v>
      </c>
      <c r="K288" s="56">
        <v>13031.21</v>
      </c>
      <c r="L288" s="46">
        <v>14103.15</v>
      </c>
      <c r="M288" s="117"/>
      <c r="N288" s="119">
        <v>13031.21</v>
      </c>
      <c r="O288" s="119">
        <v>6824.05</v>
      </c>
      <c r="P288" s="119"/>
      <c r="Q288" s="119">
        <v>15331.48</v>
      </c>
      <c r="R288" s="119">
        <v>14259.54</v>
      </c>
      <c r="S288" s="47"/>
    </row>
    <row r="289" spans="1:19" ht="9" customHeight="1" x14ac:dyDescent="0.2">
      <c r="A289" s="501"/>
      <c r="B289" s="501"/>
      <c r="C289" s="48" t="s">
        <v>4</v>
      </c>
      <c r="D289" s="49">
        <v>31</v>
      </c>
      <c r="E289" s="50">
        <v>11508008</v>
      </c>
      <c r="F289" s="50">
        <v>1139998</v>
      </c>
      <c r="G289" s="50">
        <v>240001</v>
      </c>
      <c r="H289" s="50">
        <v>12018738</v>
      </c>
      <c r="I289" s="50">
        <v>325197</v>
      </c>
      <c r="J289" s="51">
        <v>2075565</v>
      </c>
      <c r="K289" s="50">
        <v>25231941</v>
      </c>
      <c r="L289" s="73">
        <v>27307506</v>
      </c>
      <c r="M289" s="118"/>
      <c r="N289" s="120">
        <v>25231941</v>
      </c>
      <c r="O289" s="120">
        <v>13213203</v>
      </c>
      <c r="P289" s="120">
        <v>0</v>
      </c>
      <c r="Q289" s="120">
        <v>29685885</v>
      </c>
      <c r="R289" s="120">
        <v>27610320</v>
      </c>
      <c r="S289" s="47"/>
    </row>
    <row r="290" spans="1:19" ht="12.75" customHeight="1" x14ac:dyDescent="0.2">
      <c r="A290" s="501"/>
      <c r="B290" s="501"/>
      <c r="C290" s="53" t="s">
        <v>3</v>
      </c>
      <c r="D290" s="54">
        <v>32</v>
      </c>
      <c r="E290" s="55">
        <v>6048.74</v>
      </c>
      <c r="F290" s="55">
        <v>601.16</v>
      </c>
      <c r="G290" s="55">
        <v>123.95</v>
      </c>
      <c r="H290" s="55">
        <v>6207.16</v>
      </c>
      <c r="I290" s="55">
        <v>167.95</v>
      </c>
      <c r="J290" s="55">
        <v>1081.75</v>
      </c>
      <c r="K290" s="56">
        <v>13148.96</v>
      </c>
      <c r="L290" s="46">
        <v>14230.71</v>
      </c>
      <c r="M290" s="117"/>
      <c r="N290" s="119">
        <v>13148.96</v>
      </c>
      <c r="O290" s="119">
        <v>6941.8</v>
      </c>
      <c r="P290" s="119"/>
      <c r="Q290" s="119">
        <v>15480.23</v>
      </c>
      <c r="R290" s="119">
        <v>14398.48</v>
      </c>
      <c r="S290" s="47"/>
    </row>
    <row r="291" spans="1:19" ht="9" customHeight="1" x14ac:dyDescent="0.2">
      <c r="A291" s="501"/>
      <c r="B291" s="501"/>
      <c r="C291" s="48" t="s">
        <v>4</v>
      </c>
      <c r="D291" s="49">
        <v>33</v>
      </c>
      <c r="E291" s="50">
        <v>11711994</v>
      </c>
      <c r="F291" s="50">
        <v>1164008</v>
      </c>
      <c r="G291" s="50">
        <v>240001</v>
      </c>
      <c r="H291" s="50">
        <v>12018738</v>
      </c>
      <c r="I291" s="50">
        <v>325197</v>
      </c>
      <c r="J291" s="51">
        <v>2094560</v>
      </c>
      <c r="K291" s="50">
        <v>25459937</v>
      </c>
      <c r="L291" s="73">
        <v>27554497</v>
      </c>
      <c r="M291" s="118"/>
      <c r="N291" s="120">
        <v>25459937</v>
      </c>
      <c r="O291" s="120">
        <v>13441199</v>
      </c>
      <c r="P291" s="120">
        <v>0</v>
      </c>
      <c r="Q291" s="120">
        <v>29973905</v>
      </c>
      <c r="R291" s="120">
        <v>27879345</v>
      </c>
      <c r="S291" s="47"/>
    </row>
    <row r="292" spans="1:19" ht="12.75" customHeight="1" x14ac:dyDescent="0.2">
      <c r="A292" s="501"/>
      <c r="B292" s="501"/>
      <c r="C292" s="53" t="s">
        <v>3</v>
      </c>
      <c r="D292" s="54">
        <v>34</v>
      </c>
      <c r="E292" s="55">
        <v>6160.3</v>
      </c>
      <c r="F292" s="55">
        <v>613.54999999999995</v>
      </c>
      <c r="G292" s="55">
        <v>123.95</v>
      </c>
      <c r="H292" s="55">
        <v>6207.16</v>
      </c>
      <c r="I292" s="55">
        <v>167.95</v>
      </c>
      <c r="J292" s="55">
        <v>1092.08</v>
      </c>
      <c r="K292" s="56">
        <v>13272.91</v>
      </c>
      <c r="L292" s="46">
        <v>14364.99</v>
      </c>
      <c r="M292" s="117"/>
      <c r="N292" s="119">
        <v>13272.91</v>
      </c>
      <c r="O292" s="119">
        <v>7065.75</v>
      </c>
      <c r="P292" s="119"/>
      <c r="Q292" s="119">
        <v>15636.83</v>
      </c>
      <c r="R292" s="119">
        <v>14544.75</v>
      </c>
      <c r="S292" s="47"/>
    </row>
    <row r="293" spans="1:19" ht="9" customHeight="1" x14ac:dyDescent="0.2">
      <c r="A293" s="501"/>
      <c r="B293" s="501"/>
      <c r="C293" s="48" t="s">
        <v>4</v>
      </c>
      <c r="D293" s="49">
        <v>35</v>
      </c>
      <c r="E293" s="50">
        <v>11928004</v>
      </c>
      <c r="F293" s="50">
        <v>1187998</v>
      </c>
      <c r="G293" s="50">
        <v>240001</v>
      </c>
      <c r="H293" s="50">
        <v>12018738</v>
      </c>
      <c r="I293" s="50">
        <v>325197</v>
      </c>
      <c r="J293" s="51">
        <v>2114562</v>
      </c>
      <c r="K293" s="50">
        <v>25699937</v>
      </c>
      <c r="L293" s="73">
        <v>27814499</v>
      </c>
      <c r="M293" s="118"/>
      <c r="N293" s="120">
        <v>25699937</v>
      </c>
      <c r="O293" s="120">
        <v>13681200</v>
      </c>
      <c r="P293" s="120">
        <v>0</v>
      </c>
      <c r="Q293" s="120">
        <v>30277125</v>
      </c>
      <c r="R293" s="120">
        <v>28162563</v>
      </c>
      <c r="S293" s="47"/>
    </row>
    <row r="294" spans="1:19" ht="12.75" customHeight="1" x14ac:dyDescent="0.2">
      <c r="A294" s="501"/>
      <c r="B294" s="501"/>
      <c r="C294" s="53" t="s">
        <v>3</v>
      </c>
      <c r="D294" s="54">
        <v>36</v>
      </c>
      <c r="E294" s="55">
        <v>6265.66</v>
      </c>
      <c r="F294" s="55">
        <v>625.95000000000005</v>
      </c>
      <c r="G294" s="55">
        <v>123.95</v>
      </c>
      <c r="H294" s="55">
        <v>6207.16</v>
      </c>
      <c r="I294" s="55">
        <v>167.95</v>
      </c>
      <c r="J294" s="55">
        <v>1101.8900000000001</v>
      </c>
      <c r="K294" s="56">
        <v>13390.67</v>
      </c>
      <c r="L294" s="46">
        <v>14492.56</v>
      </c>
      <c r="M294" s="117"/>
      <c r="N294" s="119">
        <v>13390.67</v>
      </c>
      <c r="O294" s="119">
        <v>7183.51</v>
      </c>
      <c r="P294" s="119"/>
      <c r="Q294" s="119">
        <v>15785.59</v>
      </c>
      <c r="R294" s="119">
        <v>14683.7</v>
      </c>
      <c r="S294" s="47"/>
    </row>
    <row r="295" spans="1:19" ht="9" customHeight="1" x14ac:dyDescent="0.2">
      <c r="A295" s="501"/>
      <c r="B295" s="501"/>
      <c r="C295" s="48" t="s">
        <v>4</v>
      </c>
      <c r="D295" s="49">
        <v>37</v>
      </c>
      <c r="E295" s="50">
        <v>12132009</v>
      </c>
      <c r="F295" s="50">
        <v>1212008</v>
      </c>
      <c r="G295" s="50">
        <v>240001</v>
      </c>
      <c r="H295" s="50">
        <v>12018738</v>
      </c>
      <c r="I295" s="50">
        <v>325197</v>
      </c>
      <c r="J295" s="51">
        <v>2133557</v>
      </c>
      <c r="K295" s="50">
        <v>25927953</v>
      </c>
      <c r="L295" s="73">
        <v>28061509</v>
      </c>
      <c r="M295" s="118"/>
      <c r="N295" s="120">
        <v>25927953</v>
      </c>
      <c r="O295" s="120">
        <v>13909215</v>
      </c>
      <c r="P295" s="120">
        <v>0</v>
      </c>
      <c r="Q295" s="120">
        <v>30565164</v>
      </c>
      <c r="R295" s="120">
        <v>28431608</v>
      </c>
      <c r="S295" s="47"/>
    </row>
    <row r="296" spans="1:19" ht="12.75" customHeight="1" x14ac:dyDescent="0.2">
      <c r="A296" s="501"/>
      <c r="B296" s="501"/>
      <c r="C296" s="53" t="s">
        <v>3</v>
      </c>
      <c r="D296" s="54">
        <v>38</v>
      </c>
      <c r="E296" s="55">
        <v>6377.21</v>
      </c>
      <c r="F296" s="55">
        <v>632.14</v>
      </c>
      <c r="G296" s="55">
        <v>123.95</v>
      </c>
      <c r="H296" s="55">
        <v>6207.16</v>
      </c>
      <c r="I296" s="55">
        <v>167.95</v>
      </c>
      <c r="J296" s="55">
        <v>1111.71</v>
      </c>
      <c r="K296" s="56">
        <v>13508.41</v>
      </c>
      <c r="L296" s="46">
        <v>14620.12</v>
      </c>
      <c r="M296" s="117"/>
      <c r="N296" s="119">
        <v>13508.41</v>
      </c>
      <c r="O296" s="119">
        <v>7301.25</v>
      </c>
      <c r="P296" s="119"/>
      <c r="Q296" s="119">
        <v>15934.35</v>
      </c>
      <c r="R296" s="119">
        <v>14822.64</v>
      </c>
      <c r="S296" s="47"/>
    </row>
    <row r="297" spans="1:19" ht="9" customHeight="1" x14ac:dyDescent="0.2">
      <c r="A297" s="501"/>
      <c r="B297" s="501"/>
      <c r="C297" s="48" t="s">
        <v>4</v>
      </c>
      <c r="D297" s="49">
        <v>39</v>
      </c>
      <c r="E297" s="50">
        <v>12348000</v>
      </c>
      <c r="F297" s="50">
        <v>1223994</v>
      </c>
      <c r="G297" s="50">
        <v>240001</v>
      </c>
      <c r="H297" s="50">
        <v>12018738</v>
      </c>
      <c r="I297" s="50">
        <v>325197</v>
      </c>
      <c r="J297" s="51">
        <v>2152571</v>
      </c>
      <c r="K297" s="50">
        <v>26155929</v>
      </c>
      <c r="L297" s="73">
        <v>28308500</v>
      </c>
      <c r="M297" s="118"/>
      <c r="N297" s="120">
        <v>26155929</v>
      </c>
      <c r="O297" s="120">
        <v>14137191</v>
      </c>
      <c r="P297" s="120">
        <v>0</v>
      </c>
      <c r="Q297" s="120">
        <v>30853204</v>
      </c>
      <c r="R297" s="120">
        <v>28700633</v>
      </c>
      <c r="S297" s="47"/>
    </row>
    <row r="298" spans="1:19" ht="12.75" customHeight="1" x14ac:dyDescent="0.2">
      <c r="A298" s="501"/>
      <c r="B298" s="501"/>
      <c r="C298" s="53" t="s">
        <v>3</v>
      </c>
      <c r="D298" s="54">
        <v>40</v>
      </c>
      <c r="E298" s="55">
        <v>6482.57</v>
      </c>
      <c r="F298" s="55">
        <v>644.54</v>
      </c>
      <c r="G298" s="55">
        <v>123.95</v>
      </c>
      <c r="H298" s="55">
        <v>6207.16</v>
      </c>
      <c r="I298" s="55">
        <v>167.95</v>
      </c>
      <c r="J298" s="55">
        <v>1121.52</v>
      </c>
      <c r="K298" s="56">
        <v>13626.17</v>
      </c>
      <c r="L298" s="46">
        <v>14747.69</v>
      </c>
      <c r="M298" s="117"/>
      <c r="N298" s="119">
        <v>13626.17</v>
      </c>
      <c r="O298" s="119">
        <v>7419.01</v>
      </c>
      <c r="P298" s="119"/>
      <c r="Q298" s="119">
        <v>16083.11</v>
      </c>
      <c r="R298" s="119">
        <v>14961.59</v>
      </c>
      <c r="S298" s="47"/>
    </row>
    <row r="299" spans="1:19" ht="9" customHeight="1" x14ac:dyDescent="0.2">
      <c r="A299" s="502"/>
      <c r="B299" s="502"/>
      <c r="C299" s="58"/>
      <c r="D299" s="59"/>
      <c r="E299" s="61">
        <v>12552006</v>
      </c>
      <c r="F299" s="61">
        <v>1248003</v>
      </c>
      <c r="G299" s="61">
        <v>240001</v>
      </c>
      <c r="H299" s="61">
        <v>12018738</v>
      </c>
      <c r="I299" s="61">
        <v>325197</v>
      </c>
      <c r="J299" s="60">
        <v>2171566</v>
      </c>
      <c r="K299" s="61">
        <v>26383944</v>
      </c>
      <c r="L299" s="73">
        <v>28555510</v>
      </c>
      <c r="M299" s="118"/>
      <c r="N299" s="120">
        <v>26383944</v>
      </c>
      <c r="O299" s="120">
        <v>14365206</v>
      </c>
      <c r="P299" s="120">
        <v>0</v>
      </c>
      <c r="Q299" s="120">
        <v>31141243</v>
      </c>
      <c r="R299" s="120">
        <v>28969678</v>
      </c>
      <c r="S299" s="47"/>
    </row>
    <row r="300" spans="1:19" ht="12.75" customHeight="1" x14ac:dyDescent="0.2">
      <c r="A300" s="492">
        <v>34700</v>
      </c>
      <c r="B300" s="492">
        <v>35033</v>
      </c>
      <c r="C300" s="42" t="s">
        <v>3</v>
      </c>
      <c r="D300" s="43">
        <v>0</v>
      </c>
      <c r="E300" s="44">
        <v>3715.25</v>
      </c>
      <c r="F300" s="44">
        <v>334.66</v>
      </c>
      <c r="G300" s="44">
        <v>123.95</v>
      </c>
      <c r="H300" s="44">
        <v>6207.16</v>
      </c>
      <c r="I300" s="44">
        <v>0</v>
      </c>
      <c r="J300" s="44">
        <v>865.09</v>
      </c>
      <c r="K300" s="45">
        <v>10381.02</v>
      </c>
      <c r="L300" s="74">
        <v>11246.11</v>
      </c>
      <c r="M300" s="117"/>
      <c r="N300" s="119">
        <v>10381.02</v>
      </c>
      <c r="O300" s="119">
        <v>4173.8599999999997</v>
      </c>
      <c r="P300" s="119"/>
      <c r="Q300" s="119">
        <v>11997.4</v>
      </c>
      <c r="R300" s="119">
        <v>11132.31</v>
      </c>
      <c r="S300" s="47"/>
    </row>
    <row r="301" spans="1:19" ht="9" customHeight="1" x14ac:dyDescent="0.2">
      <c r="A301" s="525"/>
      <c r="B301" s="525"/>
      <c r="C301" s="48" t="s">
        <v>4</v>
      </c>
      <c r="D301" s="49">
        <v>1</v>
      </c>
      <c r="E301" s="50">
        <v>7193727</v>
      </c>
      <c r="F301" s="50">
        <v>647992</v>
      </c>
      <c r="G301" s="50">
        <v>240001</v>
      </c>
      <c r="H301" s="50">
        <v>12018738</v>
      </c>
      <c r="I301" s="50">
        <v>0</v>
      </c>
      <c r="J301" s="51">
        <v>1675048</v>
      </c>
      <c r="K301" s="50">
        <v>20100458</v>
      </c>
      <c r="L301" s="75">
        <v>21775505</v>
      </c>
      <c r="M301" s="118"/>
      <c r="N301" s="120">
        <v>20100458</v>
      </c>
      <c r="O301" s="120">
        <v>8081720</v>
      </c>
      <c r="P301" s="120">
        <v>0</v>
      </c>
      <c r="Q301" s="120">
        <v>23230206</v>
      </c>
      <c r="R301" s="120">
        <v>21555158</v>
      </c>
      <c r="S301" s="47"/>
    </row>
    <row r="302" spans="1:19" ht="12.75" customHeight="1" x14ac:dyDescent="0.2">
      <c r="A302" s="500">
        <v>34700</v>
      </c>
      <c r="B302" s="500">
        <v>35033</v>
      </c>
      <c r="C302" s="53" t="s">
        <v>3</v>
      </c>
      <c r="D302" s="54">
        <v>2</v>
      </c>
      <c r="E302" s="55">
        <v>3882.58</v>
      </c>
      <c r="F302" s="55">
        <v>353.26</v>
      </c>
      <c r="G302" s="55">
        <v>123.95</v>
      </c>
      <c r="H302" s="55">
        <v>6207.16</v>
      </c>
      <c r="I302" s="55">
        <v>0</v>
      </c>
      <c r="J302" s="55">
        <v>880.58</v>
      </c>
      <c r="K302" s="56">
        <v>10566.95</v>
      </c>
      <c r="L302" s="76">
        <v>11447.53</v>
      </c>
      <c r="M302" s="117"/>
      <c r="N302" s="119">
        <v>10566.95</v>
      </c>
      <c r="O302" s="119">
        <v>4359.79</v>
      </c>
      <c r="P302" s="119"/>
      <c r="Q302" s="119">
        <v>12232.29</v>
      </c>
      <c r="R302" s="119">
        <v>11351.71</v>
      </c>
      <c r="S302" s="47"/>
    </row>
    <row r="303" spans="1:19" ht="9" customHeight="1" x14ac:dyDescent="0.2">
      <c r="A303" s="500"/>
      <c r="B303" s="500"/>
      <c r="C303" s="48" t="s">
        <v>4</v>
      </c>
      <c r="D303" s="49">
        <v>3</v>
      </c>
      <c r="E303" s="50">
        <v>7517723</v>
      </c>
      <c r="F303" s="50">
        <v>684007</v>
      </c>
      <c r="G303" s="50">
        <v>240001</v>
      </c>
      <c r="H303" s="50">
        <v>12018738</v>
      </c>
      <c r="I303" s="50">
        <v>0</v>
      </c>
      <c r="J303" s="51">
        <v>1705041</v>
      </c>
      <c r="K303" s="50">
        <v>20460468</v>
      </c>
      <c r="L303" s="75">
        <v>22165509</v>
      </c>
      <c r="M303" s="118"/>
      <c r="N303" s="120">
        <v>20460468</v>
      </c>
      <c r="O303" s="120">
        <v>8441731</v>
      </c>
      <c r="P303" s="120">
        <v>0</v>
      </c>
      <c r="Q303" s="120">
        <v>23685016</v>
      </c>
      <c r="R303" s="120">
        <v>21979976</v>
      </c>
      <c r="S303" s="47"/>
    </row>
    <row r="304" spans="1:19" ht="12.75" customHeight="1" x14ac:dyDescent="0.2">
      <c r="A304" s="501"/>
      <c r="B304" s="501"/>
      <c r="C304" s="53" t="s">
        <v>3</v>
      </c>
      <c r="D304" s="54">
        <v>4</v>
      </c>
      <c r="E304" s="55">
        <v>4061.97</v>
      </c>
      <c r="F304" s="55">
        <v>371.85</v>
      </c>
      <c r="G304" s="55">
        <v>123.95</v>
      </c>
      <c r="H304" s="55">
        <v>6207.16</v>
      </c>
      <c r="I304" s="55">
        <v>0</v>
      </c>
      <c r="J304" s="55">
        <v>897.08</v>
      </c>
      <c r="K304" s="56">
        <v>10764.93</v>
      </c>
      <c r="L304" s="76">
        <v>11662.01</v>
      </c>
      <c r="M304" s="117"/>
      <c r="N304" s="119">
        <v>10764.93</v>
      </c>
      <c r="O304" s="119">
        <v>4557.7700000000004</v>
      </c>
      <c r="P304" s="119"/>
      <c r="Q304" s="119">
        <v>12482.41</v>
      </c>
      <c r="R304" s="119">
        <v>11585.33</v>
      </c>
      <c r="S304" s="47"/>
    </row>
    <row r="305" spans="1:19" ht="9" customHeight="1" x14ac:dyDescent="0.2">
      <c r="A305" s="501"/>
      <c r="B305" s="501"/>
      <c r="C305" s="48" t="s">
        <v>4</v>
      </c>
      <c r="D305" s="49">
        <v>5</v>
      </c>
      <c r="E305" s="50">
        <v>7865071</v>
      </c>
      <c r="F305" s="50">
        <v>720002</v>
      </c>
      <c r="G305" s="50">
        <v>240001</v>
      </c>
      <c r="H305" s="50">
        <v>12018738</v>
      </c>
      <c r="I305" s="50">
        <v>0</v>
      </c>
      <c r="J305" s="51">
        <v>1736989</v>
      </c>
      <c r="K305" s="50">
        <v>20843811</v>
      </c>
      <c r="L305" s="75">
        <v>22580800</v>
      </c>
      <c r="M305" s="118"/>
      <c r="N305" s="120">
        <v>20843811</v>
      </c>
      <c r="O305" s="120">
        <v>8825073</v>
      </c>
      <c r="P305" s="120">
        <v>0</v>
      </c>
      <c r="Q305" s="120">
        <v>24169316</v>
      </c>
      <c r="R305" s="120">
        <v>22432327</v>
      </c>
      <c r="S305" s="47"/>
    </row>
    <row r="306" spans="1:19" ht="12.75" customHeight="1" x14ac:dyDescent="0.2">
      <c r="A306" s="501"/>
      <c r="B306" s="501"/>
      <c r="C306" s="53" t="s">
        <v>3</v>
      </c>
      <c r="D306" s="54">
        <v>6</v>
      </c>
      <c r="E306" s="55">
        <v>4334.66</v>
      </c>
      <c r="F306" s="55">
        <v>396.64</v>
      </c>
      <c r="G306" s="55">
        <v>123.95</v>
      </c>
      <c r="H306" s="55">
        <v>6207.16</v>
      </c>
      <c r="I306" s="55">
        <v>0</v>
      </c>
      <c r="J306" s="55">
        <v>921.87</v>
      </c>
      <c r="K306" s="56">
        <v>11062.41</v>
      </c>
      <c r="L306" s="76">
        <v>11984.28</v>
      </c>
      <c r="M306" s="117"/>
      <c r="N306" s="119">
        <v>11062.41</v>
      </c>
      <c r="O306" s="119">
        <v>4855.25</v>
      </c>
      <c r="P306" s="119"/>
      <c r="Q306" s="119">
        <v>12858.23</v>
      </c>
      <c r="R306" s="119">
        <v>11936.36</v>
      </c>
      <c r="S306" s="47"/>
    </row>
    <row r="307" spans="1:19" ht="9" customHeight="1" x14ac:dyDescent="0.2">
      <c r="A307" s="501"/>
      <c r="B307" s="501"/>
      <c r="C307" s="48" t="s">
        <v>4</v>
      </c>
      <c r="D307" s="49">
        <v>7</v>
      </c>
      <c r="E307" s="50">
        <v>8393072</v>
      </c>
      <c r="F307" s="50">
        <v>768002</v>
      </c>
      <c r="G307" s="50">
        <v>240001</v>
      </c>
      <c r="H307" s="50">
        <v>12018738</v>
      </c>
      <c r="I307" s="50">
        <v>0</v>
      </c>
      <c r="J307" s="51">
        <v>1784989</v>
      </c>
      <c r="K307" s="50">
        <v>21419813</v>
      </c>
      <c r="L307" s="75">
        <v>23204802</v>
      </c>
      <c r="M307" s="118"/>
      <c r="N307" s="120">
        <v>21419813</v>
      </c>
      <c r="O307" s="120">
        <v>9401075</v>
      </c>
      <c r="P307" s="120">
        <v>0</v>
      </c>
      <c r="Q307" s="120">
        <v>24897005</v>
      </c>
      <c r="R307" s="120">
        <v>23112016</v>
      </c>
      <c r="S307" s="47"/>
    </row>
    <row r="308" spans="1:19" ht="12.75" customHeight="1" x14ac:dyDescent="0.2">
      <c r="A308" s="501"/>
      <c r="B308" s="501"/>
      <c r="C308" s="53" t="s">
        <v>3</v>
      </c>
      <c r="D308" s="54">
        <v>8</v>
      </c>
      <c r="E308" s="55">
        <v>4532.9799999999996</v>
      </c>
      <c r="F308" s="55">
        <v>415.23</v>
      </c>
      <c r="G308" s="55">
        <v>123.95</v>
      </c>
      <c r="H308" s="55">
        <v>6207.16</v>
      </c>
      <c r="I308" s="55">
        <v>0</v>
      </c>
      <c r="J308" s="55">
        <v>939.94</v>
      </c>
      <c r="K308" s="56">
        <v>11279.32</v>
      </c>
      <c r="L308" s="76">
        <v>12219.26</v>
      </c>
      <c r="M308" s="117"/>
      <c r="N308" s="119">
        <v>11279.32</v>
      </c>
      <c r="O308" s="119">
        <v>5072.16</v>
      </c>
      <c r="P308" s="119"/>
      <c r="Q308" s="119">
        <v>13132.25</v>
      </c>
      <c r="R308" s="119">
        <v>12192.31</v>
      </c>
      <c r="S308" s="47"/>
    </row>
    <row r="309" spans="1:19" ht="9" customHeight="1" x14ac:dyDescent="0.2">
      <c r="A309" s="501"/>
      <c r="B309" s="501"/>
      <c r="C309" s="48" t="s">
        <v>4</v>
      </c>
      <c r="D309" s="49">
        <v>9</v>
      </c>
      <c r="E309" s="50">
        <v>8777073</v>
      </c>
      <c r="F309" s="50">
        <v>803997</v>
      </c>
      <c r="G309" s="50">
        <v>240001</v>
      </c>
      <c r="H309" s="50">
        <v>12018738</v>
      </c>
      <c r="I309" s="50">
        <v>0</v>
      </c>
      <c r="J309" s="51">
        <v>1819978</v>
      </c>
      <c r="K309" s="50">
        <v>21839809</v>
      </c>
      <c r="L309" s="75">
        <v>23659787</v>
      </c>
      <c r="M309" s="118"/>
      <c r="N309" s="120">
        <v>21839809</v>
      </c>
      <c r="O309" s="120">
        <v>9821071</v>
      </c>
      <c r="P309" s="120">
        <v>0</v>
      </c>
      <c r="Q309" s="120">
        <v>25427582</v>
      </c>
      <c r="R309" s="120">
        <v>23607604</v>
      </c>
      <c r="S309" s="47"/>
    </row>
    <row r="310" spans="1:19" ht="12.75" customHeight="1" x14ac:dyDescent="0.2">
      <c r="A310" s="501"/>
      <c r="B310" s="501"/>
      <c r="C310" s="53" t="s">
        <v>3</v>
      </c>
      <c r="D310" s="54">
        <v>10</v>
      </c>
      <c r="E310" s="55">
        <v>4753.55</v>
      </c>
      <c r="F310" s="55">
        <v>440.02</v>
      </c>
      <c r="G310" s="55">
        <v>123.95</v>
      </c>
      <c r="H310" s="55">
        <v>6207.16</v>
      </c>
      <c r="I310" s="55">
        <v>0</v>
      </c>
      <c r="J310" s="55">
        <v>960.39</v>
      </c>
      <c r="K310" s="56">
        <v>11524.68</v>
      </c>
      <c r="L310" s="76">
        <v>12485.07</v>
      </c>
      <c r="M310" s="117"/>
      <c r="N310" s="119">
        <v>11524.68</v>
      </c>
      <c r="O310" s="119">
        <v>5317.52</v>
      </c>
      <c r="P310" s="119"/>
      <c r="Q310" s="119">
        <v>13442.22</v>
      </c>
      <c r="R310" s="119">
        <v>12481.83</v>
      </c>
      <c r="S310" s="47"/>
    </row>
    <row r="311" spans="1:19" ht="9" customHeight="1" x14ac:dyDescent="0.2">
      <c r="A311" s="501"/>
      <c r="B311" s="501"/>
      <c r="C311" s="48" t="s">
        <v>4</v>
      </c>
      <c r="D311" s="49">
        <v>11</v>
      </c>
      <c r="E311" s="50">
        <v>9204156</v>
      </c>
      <c r="F311" s="50">
        <v>851998</v>
      </c>
      <c r="G311" s="50">
        <v>240001</v>
      </c>
      <c r="H311" s="50">
        <v>12018738</v>
      </c>
      <c r="I311" s="50">
        <v>0</v>
      </c>
      <c r="J311" s="51">
        <v>1859574</v>
      </c>
      <c r="K311" s="50">
        <v>22314892</v>
      </c>
      <c r="L311" s="75">
        <v>24174466</v>
      </c>
      <c r="M311" s="118"/>
      <c r="N311" s="120">
        <v>22314892</v>
      </c>
      <c r="O311" s="120">
        <v>10296154</v>
      </c>
      <c r="P311" s="120">
        <v>0</v>
      </c>
      <c r="Q311" s="120">
        <v>26027767</v>
      </c>
      <c r="R311" s="120">
        <v>24168193</v>
      </c>
      <c r="S311" s="47"/>
    </row>
    <row r="312" spans="1:19" ht="12.75" customHeight="1" x14ac:dyDescent="0.2">
      <c r="A312" s="501"/>
      <c r="B312" s="501"/>
      <c r="C312" s="53" t="s">
        <v>3</v>
      </c>
      <c r="D312" s="54">
        <v>12</v>
      </c>
      <c r="E312" s="55">
        <v>4951.87</v>
      </c>
      <c r="F312" s="55">
        <v>458.61</v>
      </c>
      <c r="G312" s="55">
        <v>123.95</v>
      </c>
      <c r="H312" s="55">
        <v>6207.16</v>
      </c>
      <c r="I312" s="55">
        <v>0</v>
      </c>
      <c r="J312" s="55">
        <v>978.47</v>
      </c>
      <c r="K312" s="56">
        <v>11741.59</v>
      </c>
      <c r="L312" s="76">
        <v>12720.06</v>
      </c>
      <c r="M312" s="117"/>
      <c r="N312" s="119">
        <v>11741.59</v>
      </c>
      <c r="O312" s="119">
        <v>5534.43</v>
      </c>
      <c r="P312" s="119"/>
      <c r="Q312" s="119">
        <v>13716.26</v>
      </c>
      <c r="R312" s="119">
        <v>12737.79</v>
      </c>
      <c r="S312" s="47"/>
    </row>
    <row r="313" spans="1:19" ht="9" customHeight="1" x14ac:dyDescent="0.2">
      <c r="A313" s="501"/>
      <c r="B313" s="501"/>
      <c r="C313" s="48" t="s">
        <v>4</v>
      </c>
      <c r="D313" s="49">
        <v>13</v>
      </c>
      <c r="E313" s="50">
        <v>9588157</v>
      </c>
      <c r="F313" s="50">
        <v>887993</v>
      </c>
      <c r="G313" s="50">
        <v>240001</v>
      </c>
      <c r="H313" s="50">
        <v>12018738</v>
      </c>
      <c r="I313" s="50">
        <v>0</v>
      </c>
      <c r="J313" s="51">
        <v>1894582</v>
      </c>
      <c r="K313" s="50">
        <v>22734888</v>
      </c>
      <c r="L313" s="75">
        <v>24629471</v>
      </c>
      <c r="M313" s="118"/>
      <c r="N313" s="120">
        <v>22734888</v>
      </c>
      <c r="O313" s="120">
        <v>10716151</v>
      </c>
      <c r="P313" s="120">
        <v>0</v>
      </c>
      <c r="Q313" s="120">
        <v>26558383</v>
      </c>
      <c r="R313" s="120">
        <v>24663801</v>
      </c>
      <c r="S313" s="47"/>
    </row>
    <row r="314" spans="1:19" ht="12.75" customHeight="1" x14ac:dyDescent="0.2">
      <c r="A314" s="501"/>
      <c r="B314" s="501"/>
      <c r="C314" s="53" t="s">
        <v>3</v>
      </c>
      <c r="D314" s="54">
        <v>14</v>
      </c>
      <c r="E314" s="55">
        <v>5156.3900000000003</v>
      </c>
      <c r="F314" s="55">
        <v>477.21</v>
      </c>
      <c r="G314" s="55">
        <v>123.95</v>
      </c>
      <c r="H314" s="55">
        <v>6207.16</v>
      </c>
      <c r="I314" s="55">
        <v>0</v>
      </c>
      <c r="J314" s="55">
        <v>997.06</v>
      </c>
      <c r="K314" s="56">
        <v>11964.71</v>
      </c>
      <c r="L314" s="76">
        <v>12961.77</v>
      </c>
      <c r="M314" s="117"/>
      <c r="N314" s="119">
        <v>11964.71</v>
      </c>
      <c r="O314" s="119">
        <v>5757.55</v>
      </c>
      <c r="P314" s="119"/>
      <c r="Q314" s="119">
        <v>13998.13</v>
      </c>
      <c r="R314" s="119">
        <v>13001.07</v>
      </c>
      <c r="S314" s="47"/>
    </row>
    <row r="315" spans="1:19" ht="9" customHeight="1" x14ac:dyDescent="0.2">
      <c r="A315" s="501"/>
      <c r="B315" s="501"/>
      <c r="C315" s="48" t="s">
        <v>4</v>
      </c>
      <c r="D315" s="49">
        <v>15</v>
      </c>
      <c r="E315" s="50">
        <v>9984163</v>
      </c>
      <c r="F315" s="50">
        <v>924007</v>
      </c>
      <c r="G315" s="50">
        <v>240001</v>
      </c>
      <c r="H315" s="50">
        <v>12018738</v>
      </c>
      <c r="I315" s="50">
        <v>0</v>
      </c>
      <c r="J315" s="51">
        <v>1930577</v>
      </c>
      <c r="K315" s="50">
        <v>23166909</v>
      </c>
      <c r="L315" s="75">
        <v>25097486</v>
      </c>
      <c r="M315" s="118"/>
      <c r="N315" s="120">
        <v>23166909</v>
      </c>
      <c r="O315" s="120">
        <v>11148171</v>
      </c>
      <c r="P315" s="120">
        <v>0</v>
      </c>
      <c r="Q315" s="120">
        <v>27104159</v>
      </c>
      <c r="R315" s="120">
        <v>25173582</v>
      </c>
      <c r="S315" s="47"/>
    </row>
    <row r="316" spans="1:19" ht="12.75" customHeight="1" x14ac:dyDescent="0.2">
      <c r="A316" s="501"/>
      <c r="B316" s="501"/>
      <c r="C316" s="53" t="s">
        <v>3</v>
      </c>
      <c r="D316" s="54">
        <v>16</v>
      </c>
      <c r="E316" s="55">
        <v>5375.59</v>
      </c>
      <c r="F316" s="55">
        <v>495.8</v>
      </c>
      <c r="G316" s="55">
        <v>123.95</v>
      </c>
      <c r="H316" s="55">
        <v>6207.16</v>
      </c>
      <c r="I316" s="55">
        <v>0</v>
      </c>
      <c r="J316" s="55">
        <v>1016.88</v>
      </c>
      <c r="K316" s="56">
        <v>12202.5</v>
      </c>
      <c r="L316" s="76">
        <v>13219.38</v>
      </c>
      <c r="M316" s="117"/>
      <c r="N316" s="119">
        <v>12202.5</v>
      </c>
      <c r="O316" s="119">
        <v>5995.34</v>
      </c>
      <c r="P316" s="119"/>
      <c r="Q316" s="119">
        <v>14298.54</v>
      </c>
      <c r="R316" s="119">
        <v>13281.66</v>
      </c>
      <c r="S316" s="47"/>
    </row>
    <row r="317" spans="1:19" ht="9" customHeight="1" x14ac:dyDescent="0.2">
      <c r="A317" s="501"/>
      <c r="B317" s="501"/>
      <c r="C317" s="48" t="s">
        <v>4</v>
      </c>
      <c r="D317" s="49">
        <v>17</v>
      </c>
      <c r="E317" s="50">
        <v>10408594</v>
      </c>
      <c r="F317" s="50">
        <v>960003</v>
      </c>
      <c r="G317" s="50">
        <v>240001</v>
      </c>
      <c r="H317" s="50">
        <v>12018738</v>
      </c>
      <c r="I317" s="50">
        <v>0</v>
      </c>
      <c r="J317" s="51">
        <v>1968954</v>
      </c>
      <c r="K317" s="50">
        <v>23627335</v>
      </c>
      <c r="L317" s="75">
        <v>25596289</v>
      </c>
      <c r="M317" s="118"/>
      <c r="N317" s="120">
        <v>23627335</v>
      </c>
      <c r="O317" s="120">
        <v>11608597</v>
      </c>
      <c r="P317" s="120">
        <v>0</v>
      </c>
      <c r="Q317" s="120">
        <v>27685834</v>
      </c>
      <c r="R317" s="120">
        <v>25716880</v>
      </c>
      <c r="S317" s="47"/>
    </row>
    <row r="318" spans="1:19" ht="12.75" customHeight="1" x14ac:dyDescent="0.2">
      <c r="A318" s="501"/>
      <c r="B318" s="501"/>
      <c r="C318" s="53" t="s">
        <v>3</v>
      </c>
      <c r="D318" s="54">
        <v>18</v>
      </c>
      <c r="E318" s="55">
        <v>5573.91</v>
      </c>
      <c r="F318" s="55">
        <v>514.39</v>
      </c>
      <c r="G318" s="55">
        <v>123.95</v>
      </c>
      <c r="H318" s="55">
        <v>6207.16</v>
      </c>
      <c r="I318" s="55">
        <v>0</v>
      </c>
      <c r="J318" s="55">
        <v>1034.95</v>
      </c>
      <c r="K318" s="56">
        <v>12419.41</v>
      </c>
      <c r="L318" s="76">
        <v>13454.36</v>
      </c>
      <c r="M318" s="117"/>
      <c r="N318" s="119">
        <v>12419.41</v>
      </c>
      <c r="O318" s="119">
        <v>6212.25</v>
      </c>
      <c r="P318" s="119"/>
      <c r="Q318" s="119">
        <v>14572.57</v>
      </c>
      <c r="R318" s="119">
        <v>13537.62</v>
      </c>
      <c r="S318" s="47"/>
    </row>
    <row r="319" spans="1:19" ht="9" customHeight="1" x14ac:dyDescent="0.2">
      <c r="A319" s="501"/>
      <c r="B319" s="501"/>
      <c r="C319" s="48" t="s">
        <v>4</v>
      </c>
      <c r="D319" s="49">
        <v>19</v>
      </c>
      <c r="E319" s="50">
        <v>10792595</v>
      </c>
      <c r="F319" s="50">
        <v>995998</v>
      </c>
      <c r="G319" s="50">
        <v>240001</v>
      </c>
      <c r="H319" s="50">
        <v>12018738</v>
      </c>
      <c r="I319" s="50">
        <v>0</v>
      </c>
      <c r="J319" s="51">
        <v>2003943</v>
      </c>
      <c r="K319" s="50">
        <v>24047331</v>
      </c>
      <c r="L319" s="75">
        <v>26051274</v>
      </c>
      <c r="M319" s="118"/>
      <c r="N319" s="120">
        <v>24047331</v>
      </c>
      <c r="O319" s="120">
        <v>12028593</v>
      </c>
      <c r="P319" s="120">
        <v>0</v>
      </c>
      <c r="Q319" s="120">
        <v>28216430</v>
      </c>
      <c r="R319" s="120">
        <v>26212487</v>
      </c>
      <c r="S319" s="47"/>
    </row>
    <row r="320" spans="1:19" ht="12.75" customHeight="1" x14ac:dyDescent="0.2">
      <c r="A320" s="501"/>
      <c r="B320" s="501"/>
      <c r="C320" s="53" t="s">
        <v>3</v>
      </c>
      <c r="D320" s="54">
        <v>20</v>
      </c>
      <c r="E320" s="55">
        <v>5778.43</v>
      </c>
      <c r="F320" s="55">
        <v>539.17999999999995</v>
      </c>
      <c r="G320" s="55">
        <v>123.95</v>
      </c>
      <c r="H320" s="55">
        <v>6207.16</v>
      </c>
      <c r="I320" s="55">
        <v>0</v>
      </c>
      <c r="J320" s="55">
        <v>1054.06</v>
      </c>
      <c r="K320" s="56">
        <v>12648.72</v>
      </c>
      <c r="L320" s="76">
        <v>13702.78</v>
      </c>
      <c r="M320" s="117"/>
      <c r="N320" s="119">
        <v>12648.72</v>
      </c>
      <c r="O320" s="119">
        <v>6441.56</v>
      </c>
      <c r="P320" s="119"/>
      <c r="Q320" s="119">
        <v>14862.26</v>
      </c>
      <c r="R320" s="119">
        <v>13808.2</v>
      </c>
      <c r="S320" s="47"/>
    </row>
    <row r="321" spans="1:19" ht="9" customHeight="1" x14ac:dyDescent="0.2">
      <c r="A321" s="501"/>
      <c r="B321" s="501"/>
      <c r="C321" s="48" t="s">
        <v>4</v>
      </c>
      <c r="D321" s="49">
        <v>21</v>
      </c>
      <c r="E321" s="50">
        <v>11188601</v>
      </c>
      <c r="F321" s="50">
        <v>1043998</v>
      </c>
      <c r="G321" s="50">
        <v>240001</v>
      </c>
      <c r="H321" s="50">
        <v>12018738</v>
      </c>
      <c r="I321" s="50">
        <v>0</v>
      </c>
      <c r="J321" s="51">
        <v>2040945</v>
      </c>
      <c r="K321" s="50">
        <v>24491337</v>
      </c>
      <c r="L321" s="75">
        <v>26532282</v>
      </c>
      <c r="M321" s="118"/>
      <c r="N321" s="120">
        <v>24491337</v>
      </c>
      <c r="O321" s="120">
        <v>12472599</v>
      </c>
      <c r="P321" s="120">
        <v>0</v>
      </c>
      <c r="Q321" s="120">
        <v>28777348</v>
      </c>
      <c r="R321" s="120">
        <v>26736403</v>
      </c>
      <c r="S321" s="47"/>
    </row>
    <row r="322" spans="1:19" ht="12.75" customHeight="1" x14ac:dyDescent="0.2">
      <c r="A322" s="501"/>
      <c r="B322" s="501"/>
      <c r="C322" s="53" t="s">
        <v>3</v>
      </c>
      <c r="D322" s="54">
        <v>22</v>
      </c>
      <c r="E322" s="55">
        <v>5904.68</v>
      </c>
      <c r="F322" s="55">
        <v>545.38</v>
      </c>
      <c r="G322" s="55">
        <v>123.95</v>
      </c>
      <c r="H322" s="55">
        <v>6207.16</v>
      </c>
      <c r="I322" s="55">
        <v>0</v>
      </c>
      <c r="J322" s="55">
        <v>1065.0999999999999</v>
      </c>
      <c r="K322" s="56">
        <v>12781.17</v>
      </c>
      <c r="L322" s="76">
        <v>13846.27</v>
      </c>
      <c r="M322" s="117"/>
      <c r="N322" s="119">
        <v>12781.17</v>
      </c>
      <c r="O322" s="119">
        <v>6574.01</v>
      </c>
      <c r="P322" s="119"/>
      <c r="Q322" s="119">
        <v>15029.59</v>
      </c>
      <c r="R322" s="119">
        <v>13964.49</v>
      </c>
      <c r="S322" s="47"/>
    </row>
    <row r="323" spans="1:19" ht="9" customHeight="1" x14ac:dyDescent="0.2">
      <c r="A323" s="501"/>
      <c r="B323" s="501"/>
      <c r="C323" s="48" t="s">
        <v>4</v>
      </c>
      <c r="D323" s="49">
        <v>23</v>
      </c>
      <c r="E323" s="50">
        <v>11433055</v>
      </c>
      <c r="F323" s="50">
        <v>1056003</v>
      </c>
      <c r="G323" s="50">
        <v>240001</v>
      </c>
      <c r="H323" s="50">
        <v>12018738</v>
      </c>
      <c r="I323" s="50">
        <v>0</v>
      </c>
      <c r="J323" s="51">
        <v>2062321</v>
      </c>
      <c r="K323" s="50">
        <v>24747796</v>
      </c>
      <c r="L323" s="75">
        <v>26810117</v>
      </c>
      <c r="M323" s="118"/>
      <c r="N323" s="120">
        <v>24747796</v>
      </c>
      <c r="O323" s="120">
        <v>12729058</v>
      </c>
      <c r="P323" s="120">
        <v>0</v>
      </c>
      <c r="Q323" s="120">
        <v>29101344</v>
      </c>
      <c r="R323" s="120">
        <v>27039023</v>
      </c>
      <c r="S323" s="47"/>
    </row>
    <row r="324" spans="1:19" ht="12.75" customHeight="1" x14ac:dyDescent="0.2">
      <c r="A324" s="501"/>
      <c r="B324" s="501"/>
      <c r="C324" s="53" t="s">
        <v>3</v>
      </c>
      <c r="D324" s="54">
        <v>24</v>
      </c>
      <c r="E324" s="55">
        <v>6010.03</v>
      </c>
      <c r="F324" s="55">
        <v>557.77</v>
      </c>
      <c r="G324" s="55">
        <v>123.95</v>
      </c>
      <c r="H324" s="55">
        <v>6207.16</v>
      </c>
      <c r="I324" s="55">
        <v>0</v>
      </c>
      <c r="J324" s="55">
        <v>1074.9100000000001</v>
      </c>
      <c r="K324" s="56">
        <v>12898.91</v>
      </c>
      <c r="L324" s="76">
        <v>13973.82</v>
      </c>
      <c r="M324" s="117"/>
      <c r="N324" s="119">
        <v>12898.91</v>
      </c>
      <c r="O324" s="119">
        <v>6691.75</v>
      </c>
      <c r="P324" s="119"/>
      <c r="Q324" s="119">
        <v>15178.34</v>
      </c>
      <c r="R324" s="119">
        <v>14103.43</v>
      </c>
      <c r="S324" s="47"/>
    </row>
    <row r="325" spans="1:19" ht="9" customHeight="1" x14ac:dyDescent="0.2">
      <c r="A325" s="501"/>
      <c r="B325" s="501"/>
      <c r="C325" s="48" t="s">
        <v>4</v>
      </c>
      <c r="D325" s="49">
        <v>25</v>
      </c>
      <c r="E325" s="50">
        <v>11637041</v>
      </c>
      <c r="F325" s="50">
        <v>1079993</v>
      </c>
      <c r="G325" s="50">
        <v>240001</v>
      </c>
      <c r="H325" s="50">
        <v>12018738</v>
      </c>
      <c r="I325" s="50">
        <v>0</v>
      </c>
      <c r="J325" s="51">
        <v>2081316</v>
      </c>
      <c r="K325" s="50">
        <v>24975772</v>
      </c>
      <c r="L325" s="75">
        <v>27057088</v>
      </c>
      <c r="M325" s="118"/>
      <c r="N325" s="120">
        <v>24975772</v>
      </c>
      <c r="O325" s="120">
        <v>12957035</v>
      </c>
      <c r="P325" s="120">
        <v>0</v>
      </c>
      <c r="Q325" s="120">
        <v>29389364</v>
      </c>
      <c r="R325" s="120">
        <v>27308048</v>
      </c>
      <c r="S325" s="47"/>
    </row>
    <row r="326" spans="1:19" ht="12.75" customHeight="1" x14ac:dyDescent="0.2">
      <c r="A326" s="501"/>
      <c r="B326" s="501"/>
      <c r="C326" s="53" t="s">
        <v>3</v>
      </c>
      <c r="D326" s="54">
        <v>26</v>
      </c>
      <c r="E326" s="55">
        <v>6121.59</v>
      </c>
      <c r="F326" s="55">
        <v>570.16999999999996</v>
      </c>
      <c r="G326" s="55">
        <v>123.95</v>
      </c>
      <c r="H326" s="55">
        <v>6207.16</v>
      </c>
      <c r="I326" s="55">
        <v>0</v>
      </c>
      <c r="J326" s="55">
        <v>1085.24</v>
      </c>
      <c r="K326" s="56">
        <v>13022.87</v>
      </c>
      <c r="L326" s="76">
        <v>14108.11</v>
      </c>
      <c r="M326" s="117"/>
      <c r="N326" s="119">
        <v>13022.87</v>
      </c>
      <c r="O326" s="119">
        <v>6815.71</v>
      </c>
      <c r="P326" s="119"/>
      <c r="Q326" s="119">
        <v>15334.94</v>
      </c>
      <c r="R326" s="119">
        <v>14249.7</v>
      </c>
      <c r="S326" s="47"/>
    </row>
    <row r="327" spans="1:19" ht="9" customHeight="1" x14ac:dyDescent="0.2">
      <c r="A327" s="501"/>
      <c r="B327" s="501"/>
      <c r="C327" s="48" t="s">
        <v>4</v>
      </c>
      <c r="D327" s="49">
        <v>27</v>
      </c>
      <c r="E327" s="50">
        <v>11853051</v>
      </c>
      <c r="F327" s="50">
        <v>1104003</v>
      </c>
      <c r="G327" s="50">
        <v>240001</v>
      </c>
      <c r="H327" s="50">
        <v>12018738</v>
      </c>
      <c r="I327" s="50">
        <v>0</v>
      </c>
      <c r="J327" s="51">
        <v>2101318</v>
      </c>
      <c r="K327" s="50">
        <v>25215792</v>
      </c>
      <c r="L327" s="75">
        <v>27317110</v>
      </c>
      <c r="M327" s="118"/>
      <c r="N327" s="120">
        <v>25215792</v>
      </c>
      <c r="O327" s="120">
        <v>13197055</v>
      </c>
      <c r="P327" s="120">
        <v>0</v>
      </c>
      <c r="Q327" s="120">
        <v>29692584</v>
      </c>
      <c r="R327" s="120">
        <v>27591267</v>
      </c>
      <c r="S327" s="47"/>
    </row>
    <row r="328" spans="1:19" ht="12.75" customHeight="1" x14ac:dyDescent="0.2">
      <c r="A328" s="501"/>
      <c r="B328" s="501"/>
      <c r="C328" s="53" t="s">
        <v>3</v>
      </c>
      <c r="D328" s="54">
        <v>28</v>
      </c>
      <c r="E328" s="55">
        <v>6241.78</v>
      </c>
      <c r="F328" s="55">
        <v>582.55999999999995</v>
      </c>
      <c r="G328" s="55">
        <v>123.95</v>
      </c>
      <c r="H328" s="55">
        <v>6207.16</v>
      </c>
      <c r="I328" s="55">
        <v>0</v>
      </c>
      <c r="J328" s="55">
        <v>1096.29</v>
      </c>
      <c r="K328" s="56">
        <v>13155.45</v>
      </c>
      <c r="L328" s="76">
        <v>14251.74</v>
      </c>
      <c r="M328" s="117"/>
      <c r="N328" s="119">
        <v>13155.45</v>
      </c>
      <c r="O328" s="119">
        <v>6948.29</v>
      </c>
      <c r="P328" s="119"/>
      <c r="Q328" s="119">
        <v>15502.43</v>
      </c>
      <c r="R328" s="119">
        <v>14406.14</v>
      </c>
      <c r="S328" s="47"/>
    </row>
    <row r="329" spans="1:19" ht="9" customHeight="1" x14ac:dyDescent="0.2">
      <c r="A329" s="501"/>
      <c r="B329" s="501"/>
      <c r="C329" s="48" t="s">
        <v>4</v>
      </c>
      <c r="D329" s="49">
        <v>29</v>
      </c>
      <c r="E329" s="50">
        <v>12085771</v>
      </c>
      <c r="F329" s="50">
        <v>1127993</v>
      </c>
      <c r="G329" s="50">
        <v>240001</v>
      </c>
      <c r="H329" s="50">
        <v>12018738</v>
      </c>
      <c r="I329" s="50">
        <v>0</v>
      </c>
      <c r="J329" s="51">
        <v>2122713</v>
      </c>
      <c r="K329" s="50">
        <v>25472503</v>
      </c>
      <c r="L329" s="75">
        <v>27595217</v>
      </c>
      <c r="M329" s="118"/>
      <c r="N329" s="120">
        <v>25472503</v>
      </c>
      <c r="O329" s="120">
        <v>13453765</v>
      </c>
      <c r="P329" s="120">
        <v>0</v>
      </c>
      <c r="Q329" s="120">
        <v>30016890</v>
      </c>
      <c r="R329" s="120">
        <v>27894177</v>
      </c>
      <c r="S329" s="47"/>
    </row>
    <row r="330" spans="1:19" ht="12.75" customHeight="1" x14ac:dyDescent="0.2">
      <c r="A330" s="501"/>
      <c r="B330" s="501"/>
      <c r="C330" s="53" t="s">
        <v>3</v>
      </c>
      <c r="D330" s="54">
        <v>30</v>
      </c>
      <c r="E330" s="55">
        <v>6353.34</v>
      </c>
      <c r="F330" s="55">
        <v>588.76</v>
      </c>
      <c r="G330" s="55">
        <v>123.95</v>
      </c>
      <c r="H330" s="55">
        <v>6207.16</v>
      </c>
      <c r="I330" s="55">
        <v>0</v>
      </c>
      <c r="J330" s="55">
        <v>1106.0999999999999</v>
      </c>
      <c r="K330" s="56">
        <v>13273.21</v>
      </c>
      <c r="L330" s="76">
        <v>14379.31</v>
      </c>
      <c r="M330" s="117"/>
      <c r="N330" s="119">
        <v>13273.21</v>
      </c>
      <c r="O330" s="119">
        <v>7066.05</v>
      </c>
      <c r="P330" s="119"/>
      <c r="Q330" s="119">
        <v>15651.2</v>
      </c>
      <c r="R330" s="119">
        <v>14545.1</v>
      </c>
      <c r="S330" s="47"/>
    </row>
    <row r="331" spans="1:19" ht="9" customHeight="1" x14ac:dyDescent="0.2">
      <c r="A331" s="501"/>
      <c r="B331" s="501"/>
      <c r="C331" s="48" t="s">
        <v>4</v>
      </c>
      <c r="D331" s="49">
        <v>31</v>
      </c>
      <c r="E331" s="50">
        <v>12301782</v>
      </c>
      <c r="F331" s="50">
        <v>1139998</v>
      </c>
      <c r="G331" s="50">
        <v>240001</v>
      </c>
      <c r="H331" s="50">
        <v>12018738</v>
      </c>
      <c r="I331" s="50">
        <v>0</v>
      </c>
      <c r="J331" s="51">
        <v>2141708</v>
      </c>
      <c r="K331" s="50">
        <v>25700518</v>
      </c>
      <c r="L331" s="75">
        <v>27842227</v>
      </c>
      <c r="M331" s="118"/>
      <c r="N331" s="120">
        <v>25700518</v>
      </c>
      <c r="O331" s="120">
        <v>13681781</v>
      </c>
      <c r="P331" s="120">
        <v>0</v>
      </c>
      <c r="Q331" s="120">
        <v>30304949</v>
      </c>
      <c r="R331" s="120">
        <v>28163241</v>
      </c>
      <c r="S331" s="47"/>
    </row>
    <row r="332" spans="1:19" ht="12.75" customHeight="1" x14ac:dyDescent="0.2">
      <c r="A332" s="501"/>
      <c r="B332" s="501"/>
      <c r="C332" s="53" t="s">
        <v>3</v>
      </c>
      <c r="D332" s="54">
        <v>32</v>
      </c>
      <c r="E332" s="55">
        <v>6458.69</v>
      </c>
      <c r="F332" s="55">
        <v>601.16</v>
      </c>
      <c r="G332" s="55">
        <v>123.95</v>
      </c>
      <c r="H332" s="55">
        <v>6207.16</v>
      </c>
      <c r="I332" s="55">
        <v>0</v>
      </c>
      <c r="J332" s="55">
        <v>1115.9100000000001</v>
      </c>
      <c r="K332" s="56">
        <v>13390.96</v>
      </c>
      <c r="L332" s="76">
        <v>14506.87</v>
      </c>
      <c r="M332" s="117"/>
      <c r="N332" s="119">
        <v>13390.96</v>
      </c>
      <c r="O332" s="119">
        <v>7183.8</v>
      </c>
      <c r="P332" s="119"/>
      <c r="Q332" s="119">
        <v>15799.95</v>
      </c>
      <c r="R332" s="119">
        <v>14684.04</v>
      </c>
      <c r="S332" s="47"/>
    </row>
    <row r="333" spans="1:19" ht="9" customHeight="1" x14ac:dyDescent="0.2">
      <c r="A333" s="501"/>
      <c r="B333" s="501"/>
      <c r="C333" s="48" t="s">
        <v>4</v>
      </c>
      <c r="D333" s="49">
        <v>33</v>
      </c>
      <c r="E333" s="50">
        <v>12505768</v>
      </c>
      <c r="F333" s="50">
        <v>1164008</v>
      </c>
      <c r="G333" s="50">
        <v>240001</v>
      </c>
      <c r="H333" s="50">
        <v>12018738</v>
      </c>
      <c r="I333" s="50">
        <v>0</v>
      </c>
      <c r="J333" s="51">
        <v>2160703</v>
      </c>
      <c r="K333" s="50">
        <v>25928514</v>
      </c>
      <c r="L333" s="75">
        <v>28089217</v>
      </c>
      <c r="M333" s="118"/>
      <c r="N333" s="120">
        <v>25928514</v>
      </c>
      <c r="O333" s="120">
        <v>13909776</v>
      </c>
      <c r="P333" s="120">
        <v>0</v>
      </c>
      <c r="Q333" s="120">
        <v>30592969</v>
      </c>
      <c r="R333" s="120">
        <v>28432266</v>
      </c>
      <c r="S333" s="47"/>
    </row>
    <row r="334" spans="1:19" ht="12.75" customHeight="1" x14ac:dyDescent="0.2">
      <c r="A334" s="501"/>
      <c r="B334" s="501"/>
      <c r="C334" s="53" t="s">
        <v>3</v>
      </c>
      <c r="D334" s="54">
        <v>34</v>
      </c>
      <c r="E334" s="55">
        <v>6570.25</v>
      </c>
      <c r="F334" s="55">
        <v>613.54999999999995</v>
      </c>
      <c r="G334" s="55">
        <v>123.95</v>
      </c>
      <c r="H334" s="55">
        <v>6207.16</v>
      </c>
      <c r="I334" s="55">
        <v>0</v>
      </c>
      <c r="J334" s="55">
        <v>1126.24</v>
      </c>
      <c r="K334" s="56">
        <v>13514.91</v>
      </c>
      <c r="L334" s="76">
        <v>14641.15</v>
      </c>
      <c r="M334" s="117"/>
      <c r="N334" s="119">
        <v>13514.91</v>
      </c>
      <c r="O334" s="119">
        <v>7307.75</v>
      </c>
      <c r="P334" s="119"/>
      <c r="Q334" s="119">
        <v>15956.55</v>
      </c>
      <c r="R334" s="119">
        <v>14830.31</v>
      </c>
      <c r="S334" s="47"/>
    </row>
    <row r="335" spans="1:19" ht="9" customHeight="1" x14ac:dyDescent="0.2">
      <c r="A335" s="501"/>
      <c r="B335" s="501"/>
      <c r="C335" s="48" t="s">
        <v>4</v>
      </c>
      <c r="D335" s="49">
        <v>35</v>
      </c>
      <c r="E335" s="50">
        <v>12721778</v>
      </c>
      <c r="F335" s="50">
        <v>1187998</v>
      </c>
      <c r="G335" s="50">
        <v>240001</v>
      </c>
      <c r="H335" s="50">
        <v>12018738</v>
      </c>
      <c r="I335" s="50">
        <v>0</v>
      </c>
      <c r="J335" s="51">
        <v>2180705</v>
      </c>
      <c r="K335" s="50">
        <v>26168515</v>
      </c>
      <c r="L335" s="75">
        <v>28349220</v>
      </c>
      <c r="M335" s="118"/>
      <c r="N335" s="120">
        <v>26168515</v>
      </c>
      <c r="O335" s="120">
        <v>14149777</v>
      </c>
      <c r="P335" s="120">
        <v>0</v>
      </c>
      <c r="Q335" s="120">
        <v>30896189</v>
      </c>
      <c r="R335" s="120">
        <v>28715484</v>
      </c>
      <c r="S335" s="47"/>
    </row>
    <row r="336" spans="1:19" ht="12.75" customHeight="1" x14ac:dyDescent="0.2">
      <c r="A336" s="501"/>
      <c r="B336" s="501"/>
      <c r="C336" s="53" t="s">
        <v>3</v>
      </c>
      <c r="D336" s="54">
        <v>36</v>
      </c>
      <c r="E336" s="55">
        <v>6686.93</v>
      </c>
      <c r="F336" s="55">
        <v>625.95000000000005</v>
      </c>
      <c r="G336" s="55">
        <v>123.95</v>
      </c>
      <c r="H336" s="55">
        <v>6207.16</v>
      </c>
      <c r="I336" s="55">
        <v>0</v>
      </c>
      <c r="J336" s="55">
        <v>1137</v>
      </c>
      <c r="K336" s="56">
        <v>13643.99</v>
      </c>
      <c r="L336" s="76">
        <v>14780.99</v>
      </c>
      <c r="M336" s="117"/>
      <c r="N336" s="119">
        <v>13643.99</v>
      </c>
      <c r="O336" s="119">
        <v>7436.83</v>
      </c>
      <c r="P336" s="119"/>
      <c r="Q336" s="119">
        <v>16119.62</v>
      </c>
      <c r="R336" s="119">
        <v>14982.62</v>
      </c>
      <c r="S336" s="47"/>
    </row>
    <row r="337" spans="1:19" ht="9" customHeight="1" x14ac:dyDescent="0.2">
      <c r="A337" s="501"/>
      <c r="B337" s="501"/>
      <c r="C337" s="48" t="s">
        <v>4</v>
      </c>
      <c r="D337" s="49">
        <v>37</v>
      </c>
      <c r="E337" s="50">
        <v>12947702</v>
      </c>
      <c r="F337" s="50">
        <v>1212008</v>
      </c>
      <c r="G337" s="50">
        <v>240001</v>
      </c>
      <c r="H337" s="50">
        <v>12018738</v>
      </c>
      <c r="I337" s="50">
        <v>0</v>
      </c>
      <c r="J337" s="51">
        <v>2201539</v>
      </c>
      <c r="K337" s="50">
        <v>26418449</v>
      </c>
      <c r="L337" s="75">
        <v>28619988</v>
      </c>
      <c r="M337" s="118"/>
      <c r="N337" s="120">
        <v>26418449</v>
      </c>
      <c r="O337" s="120">
        <v>14399711</v>
      </c>
      <c r="P337" s="120">
        <v>0</v>
      </c>
      <c r="Q337" s="120">
        <v>31211937</v>
      </c>
      <c r="R337" s="120">
        <v>29010398</v>
      </c>
      <c r="S337" s="47"/>
    </row>
    <row r="338" spans="1:19" ht="12.75" customHeight="1" x14ac:dyDescent="0.2">
      <c r="A338" s="501"/>
      <c r="B338" s="501"/>
      <c r="C338" s="53" t="s">
        <v>3</v>
      </c>
      <c r="D338" s="54">
        <v>38</v>
      </c>
      <c r="E338" s="55">
        <v>6798.48</v>
      </c>
      <c r="F338" s="55">
        <v>632.14</v>
      </c>
      <c r="G338" s="55">
        <v>123.95</v>
      </c>
      <c r="H338" s="55">
        <v>6207.16</v>
      </c>
      <c r="I338" s="55">
        <v>0</v>
      </c>
      <c r="J338" s="55">
        <v>1146.81</v>
      </c>
      <c r="K338" s="56">
        <v>13761.73</v>
      </c>
      <c r="L338" s="76">
        <v>14908.54</v>
      </c>
      <c r="M338" s="117"/>
      <c r="N338" s="119">
        <v>13761.73</v>
      </c>
      <c r="O338" s="119">
        <v>7554.57</v>
      </c>
      <c r="P338" s="119"/>
      <c r="Q338" s="119">
        <v>16268.36</v>
      </c>
      <c r="R338" s="119">
        <v>15121.55</v>
      </c>
      <c r="S338" s="47"/>
    </row>
    <row r="339" spans="1:19" ht="9" customHeight="1" x14ac:dyDescent="0.2">
      <c r="A339" s="501"/>
      <c r="B339" s="501"/>
      <c r="C339" s="48" t="s">
        <v>4</v>
      </c>
      <c r="D339" s="49">
        <v>39</v>
      </c>
      <c r="E339" s="50">
        <v>13163693</v>
      </c>
      <c r="F339" s="50">
        <v>1223994</v>
      </c>
      <c r="G339" s="50">
        <v>240001</v>
      </c>
      <c r="H339" s="50">
        <v>12018738</v>
      </c>
      <c r="I339" s="50">
        <v>0</v>
      </c>
      <c r="J339" s="51">
        <v>2220534</v>
      </c>
      <c r="K339" s="50">
        <v>26646425</v>
      </c>
      <c r="L339" s="75">
        <v>28866959</v>
      </c>
      <c r="M339" s="118"/>
      <c r="N339" s="120">
        <v>26646425</v>
      </c>
      <c r="O339" s="120">
        <v>14627687</v>
      </c>
      <c r="P339" s="120">
        <v>0</v>
      </c>
      <c r="Q339" s="120">
        <v>31499937</v>
      </c>
      <c r="R339" s="120">
        <v>29279404</v>
      </c>
      <c r="S339" s="47"/>
    </row>
    <row r="340" spans="1:19" ht="12.75" customHeight="1" x14ac:dyDescent="0.2">
      <c r="A340" s="501"/>
      <c r="B340" s="501"/>
      <c r="C340" s="53" t="s">
        <v>3</v>
      </c>
      <c r="D340" s="54">
        <v>40</v>
      </c>
      <c r="E340" s="55">
        <v>6903.84</v>
      </c>
      <c r="F340" s="55">
        <v>644.54</v>
      </c>
      <c r="G340" s="55">
        <v>123.95</v>
      </c>
      <c r="H340" s="55">
        <v>6207.16</v>
      </c>
      <c r="I340" s="55">
        <v>0</v>
      </c>
      <c r="J340" s="55">
        <v>1156.6199999999999</v>
      </c>
      <c r="K340" s="56">
        <v>13879.49</v>
      </c>
      <c r="L340" s="76">
        <v>15036.11</v>
      </c>
      <c r="M340" s="117"/>
      <c r="N340" s="119">
        <v>13879.49</v>
      </c>
      <c r="O340" s="119">
        <v>7672.33</v>
      </c>
      <c r="P340" s="119"/>
      <c r="Q340" s="119">
        <v>16417.13</v>
      </c>
      <c r="R340" s="119">
        <v>15260.51</v>
      </c>
      <c r="S340" s="47"/>
    </row>
    <row r="341" spans="1:19" ht="9" customHeight="1" x14ac:dyDescent="0.2">
      <c r="A341" s="502"/>
      <c r="B341" s="502"/>
      <c r="C341" s="58"/>
      <c r="D341" s="59"/>
      <c r="E341" s="61">
        <v>13367698</v>
      </c>
      <c r="F341" s="61">
        <v>1248003</v>
      </c>
      <c r="G341" s="61">
        <v>240001</v>
      </c>
      <c r="H341" s="61">
        <v>12018738</v>
      </c>
      <c r="I341" s="61">
        <v>0</v>
      </c>
      <c r="J341" s="60">
        <v>2239529</v>
      </c>
      <c r="K341" s="61">
        <v>26874440</v>
      </c>
      <c r="L341" s="77">
        <v>29113969</v>
      </c>
      <c r="M341" s="118"/>
      <c r="N341" s="120">
        <v>26874440</v>
      </c>
      <c r="O341" s="120">
        <v>14855702</v>
      </c>
      <c r="P341" s="120">
        <v>0</v>
      </c>
      <c r="Q341" s="120">
        <v>31787996</v>
      </c>
      <c r="R341" s="120">
        <v>29548468</v>
      </c>
      <c r="S341" s="47"/>
    </row>
    <row r="342" spans="1:19" ht="12.75" customHeight="1" x14ac:dyDescent="0.2">
      <c r="A342" s="492">
        <v>35034</v>
      </c>
      <c r="B342" s="492">
        <v>35064</v>
      </c>
      <c r="C342" s="42" t="s">
        <v>3</v>
      </c>
      <c r="D342" s="43">
        <v>0</v>
      </c>
      <c r="E342" s="44">
        <v>4133.45</v>
      </c>
      <c r="F342" s="44">
        <v>334.66</v>
      </c>
      <c r="G342" s="44">
        <v>0</v>
      </c>
      <c r="H342" s="44">
        <v>6207.16</v>
      </c>
      <c r="I342" s="44">
        <v>0</v>
      </c>
      <c r="J342" s="44">
        <v>889.61</v>
      </c>
      <c r="K342" s="45">
        <v>10675.27</v>
      </c>
      <c r="L342" s="46">
        <v>11564.88</v>
      </c>
      <c r="M342" s="117"/>
      <c r="N342" s="119">
        <v>10675.27</v>
      </c>
      <c r="O342" s="119">
        <v>4468.1099999999997</v>
      </c>
      <c r="P342" s="119"/>
      <c r="Q342" s="119">
        <v>12369.14</v>
      </c>
      <c r="R342" s="119">
        <v>11479.53</v>
      </c>
      <c r="S342" s="47"/>
    </row>
    <row r="343" spans="1:19" ht="9" customHeight="1" x14ac:dyDescent="0.2">
      <c r="A343" s="525"/>
      <c r="B343" s="525"/>
      <c r="C343" s="48" t="s">
        <v>4</v>
      </c>
      <c r="D343" s="49">
        <v>1</v>
      </c>
      <c r="E343" s="50">
        <v>8003475</v>
      </c>
      <c r="F343" s="50">
        <v>647992</v>
      </c>
      <c r="G343" s="50">
        <v>0</v>
      </c>
      <c r="H343" s="50">
        <v>12018738</v>
      </c>
      <c r="I343" s="50">
        <v>0</v>
      </c>
      <c r="J343" s="51">
        <v>1722525</v>
      </c>
      <c r="K343" s="50">
        <v>20670205</v>
      </c>
      <c r="L343" s="73">
        <v>22392730</v>
      </c>
      <c r="M343" s="118"/>
      <c r="N343" s="120">
        <v>20670205</v>
      </c>
      <c r="O343" s="120">
        <v>8651467</v>
      </c>
      <c r="P343" s="120">
        <v>0</v>
      </c>
      <c r="Q343" s="120">
        <v>23949995</v>
      </c>
      <c r="R343" s="120">
        <v>22227470</v>
      </c>
      <c r="S343" s="47"/>
    </row>
    <row r="344" spans="1:19" ht="12.75" customHeight="1" x14ac:dyDescent="0.2">
      <c r="A344" s="500">
        <v>35034</v>
      </c>
      <c r="B344" s="500">
        <v>35064</v>
      </c>
      <c r="C344" s="53" t="s">
        <v>3</v>
      </c>
      <c r="D344" s="54">
        <v>2</v>
      </c>
      <c r="E344" s="55">
        <v>4300.78</v>
      </c>
      <c r="F344" s="55">
        <v>353.26</v>
      </c>
      <c r="G344" s="55">
        <v>0</v>
      </c>
      <c r="H344" s="55">
        <v>6207.16</v>
      </c>
      <c r="I344" s="55">
        <v>0</v>
      </c>
      <c r="J344" s="55">
        <v>905.1</v>
      </c>
      <c r="K344" s="56">
        <v>10861.2</v>
      </c>
      <c r="L344" s="46">
        <v>11766.3</v>
      </c>
      <c r="M344" s="117"/>
      <c r="N344" s="119">
        <v>10861.2</v>
      </c>
      <c r="O344" s="119">
        <v>4654.04</v>
      </c>
      <c r="P344" s="119"/>
      <c r="Q344" s="119">
        <v>12604.03</v>
      </c>
      <c r="R344" s="119">
        <v>11698.93</v>
      </c>
      <c r="S344" s="47"/>
    </row>
    <row r="345" spans="1:19" ht="9" customHeight="1" x14ac:dyDescent="0.2">
      <c r="A345" s="500"/>
      <c r="B345" s="500"/>
      <c r="C345" s="48" t="s">
        <v>4</v>
      </c>
      <c r="D345" s="49">
        <v>3</v>
      </c>
      <c r="E345" s="50">
        <v>8327471</v>
      </c>
      <c r="F345" s="50">
        <v>684007</v>
      </c>
      <c r="G345" s="50">
        <v>0</v>
      </c>
      <c r="H345" s="50">
        <v>12018738</v>
      </c>
      <c r="I345" s="50">
        <v>0</v>
      </c>
      <c r="J345" s="51">
        <v>1752518</v>
      </c>
      <c r="K345" s="50">
        <v>21030216</v>
      </c>
      <c r="L345" s="73">
        <v>22782734</v>
      </c>
      <c r="M345" s="118"/>
      <c r="N345" s="120">
        <v>21030216</v>
      </c>
      <c r="O345" s="120">
        <v>9011478</v>
      </c>
      <c r="P345" s="120">
        <v>0</v>
      </c>
      <c r="Q345" s="120">
        <v>24404805</v>
      </c>
      <c r="R345" s="120">
        <v>22652287</v>
      </c>
      <c r="S345" s="47"/>
    </row>
    <row r="346" spans="1:19" ht="12.75" customHeight="1" x14ac:dyDescent="0.2">
      <c r="A346" s="501"/>
      <c r="B346" s="501"/>
      <c r="C346" s="53" t="s">
        <v>3</v>
      </c>
      <c r="D346" s="54">
        <v>4</v>
      </c>
      <c r="E346" s="55">
        <v>4485.47</v>
      </c>
      <c r="F346" s="55">
        <v>371.85</v>
      </c>
      <c r="G346" s="55">
        <v>0</v>
      </c>
      <c r="H346" s="55">
        <v>6207.16</v>
      </c>
      <c r="I346" s="55">
        <v>0</v>
      </c>
      <c r="J346" s="55">
        <v>922.04</v>
      </c>
      <c r="K346" s="56">
        <v>11064.48</v>
      </c>
      <c r="L346" s="46">
        <v>11986.52</v>
      </c>
      <c r="M346" s="117"/>
      <c r="N346" s="119">
        <v>11064.48</v>
      </c>
      <c r="O346" s="119">
        <v>4857.32</v>
      </c>
      <c r="P346" s="119"/>
      <c r="Q346" s="119">
        <v>12860.84</v>
      </c>
      <c r="R346" s="119">
        <v>11938.8</v>
      </c>
      <c r="S346" s="47"/>
    </row>
    <row r="347" spans="1:19" ht="9" customHeight="1" x14ac:dyDescent="0.2">
      <c r="A347" s="501"/>
      <c r="B347" s="501"/>
      <c r="C347" s="48" t="s">
        <v>4</v>
      </c>
      <c r="D347" s="49">
        <v>5</v>
      </c>
      <c r="E347" s="50">
        <v>8685081</v>
      </c>
      <c r="F347" s="50">
        <v>720002</v>
      </c>
      <c r="G347" s="50">
        <v>0</v>
      </c>
      <c r="H347" s="50">
        <v>12018738</v>
      </c>
      <c r="I347" s="50">
        <v>0</v>
      </c>
      <c r="J347" s="51">
        <v>1785318</v>
      </c>
      <c r="K347" s="50">
        <v>21423821</v>
      </c>
      <c r="L347" s="73">
        <v>23209139</v>
      </c>
      <c r="M347" s="118"/>
      <c r="N347" s="120">
        <v>21423821</v>
      </c>
      <c r="O347" s="120">
        <v>9405083</v>
      </c>
      <c r="P347" s="120">
        <v>0</v>
      </c>
      <c r="Q347" s="120">
        <v>24902059</v>
      </c>
      <c r="R347" s="120">
        <v>23116740</v>
      </c>
      <c r="S347" s="47"/>
    </row>
    <row r="348" spans="1:19" ht="12.75" customHeight="1" x14ac:dyDescent="0.2">
      <c r="A348" s="501"/>
      <c r="B348" s="501"/>
      <c r="C348" s="53" t="s">
        <v>3</v>
      </c>
      <c r="D348" s="54">
        <v>6</v>
      </c>
      <c r="E348" s="55">
        <v>4758.1499999999996</v>
      </c>
      <c r="F348" s="55">
        <v>396.64</v>
      </c>
      <c r="G348" s="55">
        <v>0</v>
      </c>
      <c r="H348" s="55">
        <v>6207.16</v>
      </c>
      <c r="I348" s="55">
        <v>0</v>
      </c>
      <c r="J348" s="55">
        <v>946.83</v>
      </c>
      <c r="K348" s="56">
        <v>11361.95</v>
      </c>
      <c r="L348" s="46">
        <v>12308.78</v>
      </c>
      <c r="M348" s="117"/>
      <c r="N348" s="119">
        <v>11361.95</v>
      </c>
      <c r="O348" s="119">
        <v>5154.79</v>
      </c>
      <c r="P348" s="119"/>
      <c r="Q348" s="119">
        <v>13236.64</v>
      </c>
      <c r="R348" s="119">
        <v>12289.81</v>
      </c>
      <c r="S348" s="47"/>
    </row>
    <row r="349" spans="1:19" ht="9" customHeight="1" x14ac:dyDescent="0.2">
      <c r="A349" s="501"/>
      <c r="B349" s="501"/>
      <c r="C349" s="48" t="s">
        <v>4</v>
      </c>
      <c r="D349" s="49">
        <v>7</v>
      </c>
      <c r="E349" s="50">
        <v>9213063</v>
      </c>
      <c r="F349" s="50">
        <v>768002</v>
      </c>
      <c r="G349" s="50">
        <v>0</v>
      </c>
      <c r="H349" s="50">
        <v>12018738</v>
      </c>
      <c r="I349" s="50">
        <v>0</v>
      </c>
      <c r="J349" s="51">
        <v>1833319</v>
      </c>
      <c r="K349" s="50">
        <v>21999803</v>
      </c>
      <c r="L349" s="73">
        <v>23833121</v>
      </c>
      <c r="M349" s="118"/>
      <c r="N349" s="120">
        <v>21999803</v>
      </c>
      <c r="O349" s="120">
        <v>9981065</v>
      </c>
      <c r="P349" s="120">
        <v>0</v>
      </c>
      <c r="Q349" s="120">
        <v>25629709</v>
      </c>
      <c r="R349" s="120">
        <v>23796390</v>
      </c>
      <c r="S349" s="47"/>
    </row>
    <row r="350" spans="1:19" ht="12.75" customHeight="1" x14ac:dyDescent="0.2">
      <c r="A350" s="501"/>
      <c r="B350" s="501"/>
      <c r="C350" s="53" t="s">
        <v>3</v>
      </c>
      <c r="D350" s="54">
        <v>8</v>
      </c>
      <c r="E350" s="55">
        <v>4956.47</v>
      </c>
      <c r="F350" s="55">
        <v>415.23</v>
      </c>
      <c r="G350" s="55">
        <v>0</v>
      </c>
      <c r="H350" s="55">
        <v>6207.16</v>
      </c>
      <c r="I350" s="55">
        <v>0</v>
      </c>
      <c r="J350" s="55">
        <v>964.91</v>
      </c>
      <c r="K350" s="56">
        <v>11578.86</v>
      </c>
      <c r="L350" s="46">
        <v>12543.77</v>
      </c>
      <c r="M350" s="117"/>
      <c r="N350" s="119">
        <v>11578.86</v>
      </c>
      <c r="O350" s="119">
        <v>5371.7</v>
      </c>
      <c r="P350" s="119"/>
      <c r="Q350" s="119">
        <v>13510.68</v>
      </c>
      <c r="R350" s="119">
        <v>12545.77</v>
      </c>
      <c r="S350" s="47"/>
    </row>
    <row r="351" spans="1:19" ht="9" customHeight="1" x14ac:dyDescent="0.2">
      <c r="A351" s="501"/>
      <c r="B351" s="501"/>
      <c r="C351" s="48" t="s">
        <v>4</v>
      </c>
      <c r="D351" s="49">
        <v>9</v>
      </c>
      <c r="E351" s="50">
        <v>9597064</v>
      </c>
      <c r="F351" s="50">
        <v>803997</v>
      </c>
      <c r="G351" s="50">
        <v>0</v>
      </c>
      <c r="H351" s="50">
        <v>12018738</v>
      </c>
      <c r="I351" s="50">
        <v>0</v>
      </c>
      <c r="J351" s="51">
        <v>1868326</v>
      </c>
      <c r="K351" s="50">
        <v>22419799</v>
      </c>
      <c r="L351" s="73">
        <v>24288126</v>
      </c>
      <c r="M351" s="118"/>
      <c r="N351" s="120">
        <v>22419799</v>
      </c>
      <c r="O351" s="120">
        <v>10401062</v>
      </c>
      <c r="P351" s="120">
        <v>0</v>
      </c>
      <c r="Q351" s="120">
        <v>26160324</v>
      </c>
      <c r="R351" s="120">
        <v>24291998</v>
      </c>
      <c r="S351" s="47"/>
    </row>
    <row r="352" spans="1:19" ht="12.75" customHeight="1" x14ac:dyDescent="0.2">
      <c r="A352" s="501"/>
      <c r="B352" s="501"/>
      <c r="C352" s="53" t="s">
        <v>3</v>
      </c>
      <c r="D352" s="54">
        <v>10</v>
      </c>
      <c r="E352" s="55">
        <v>5197.18</v>
      </c>
      <c r="F352" s="55">
        <v>440.02</v>
      </c>
      <c r="G352" s="55">
        <v>0</v>
      </c>
      <c r="H352" s="55">
        <v>6207.16</v>
      </c>
      <c r="I352" s="55">
        <v>0</v>
      </c>
      <c r="J352" s="55">
        <v>987.03</v>
      </c>
      <c r="K352" s="56">
        <v>11844.36</v>
      </c>
      <c r="L352" s="46">
        <v>12831.39</v>
      </c>
      <c r="M352" s="117"/>
      <c r="N352" s="119">
        <v>11844.36</v>
      </c>
      <c r="O352" s="119">
        <v>5637.2</v>
      </c>
      <c r="P352" s="119"/>
      <c r="Q352" s="119">
        <v>13846.09</v>
      </c>
      <c r="R352" s="119">
        <v>12859.06</v>
      </c>
      <c r="S352" s="47"/>
    </row>
    <row r="353" spans="1:19" ht="9" customHeight="1" x14ac:dyDescent="0.2">
      <c r="A353" s="501"/>
      <c r="B353" s="501"/>
      <c r="C353" s="48" t="s">
        <v>4</v>
      </c>
      <c r="D353" s="49">
        <v>11</v>
      </c>
      <c r="E353" s="50">
        <v>10063144</v>
      </c>
      <c r="F353" s="50">
        <v>851998</v>
      </c>
      <c r="G353" s="50">
        <v>0</v>
      </c>
      <c r="H353" s="50">
        <v>12018738</v>
      </c>
      <c r="I353" s="50">
        <v>0</v>
      </c>
      <c r="J353" s="51">
        <v>1911157</v>
      </c>
      <c r="K353" s="50">
        <v>22933879</v>
      </c>
      <c r="L353" s="73">
        <v>24845036</v>
      </c>
      <c r="M353" s="118"/>
      <c r="N353" s="120">
        <v>22933879</v>
      </c>
      <c r="O353" s="120">
        <v>10915141</v>
      </c>
      <c r="P353" s="120">
        <v>0</v>
      </c>
      <c r="Q353" s="120">
        <v>26809769</v>
      </c>
      <c r="R353" s="120">
        <v>24898612</v>
      </c>
      <c r="S353" s="47"/>
    </row>
    <row r="354" spans="1:19" ht="12.75" customHeight="1" x14ac:dyDescent="0.2">
      <c r="A354" s="501"/>
      <c r="B354" s="501"/>
      <c r="C354" s="53" t="s">
        <v>3</v>
      </c>
      <c r="D354" s="54">
        <v>12</v>
      </c>
      <c r="E354" s="55">
        <v>5395.5</v>
      </c>
      <c r="F354" s="55">
        <v>458.61</v>
      </c>
      <c r="G354" s="55">
        <v>0</v>
      </c>
      <c r="H354" s="55">
        <v>6207.16</v>
      </c>
      <c r="I354" s="55">
        <v>0</v>
      </c>
      <c r="J354" s="55">
        <v>1005.11</v>
      </c>
      <c r="K354" s="56">
        <v>12061.27</v>
      </c>
      <c r="L354" s="46">
        <v>13066.38</v>
      </c>
      <c r="M354" s="117"/>
      <c r="N354" s="119">
        <v>12061.27</v>
      </c>
      <c r="O354" s="119">
        <v>5854.11</v>
      </c>
      <c r="P354" s="119"/>
      <c r="Q354" s="119">
        <v>14120.12</v>
      </c>
      <c r="R354" s="119">
        <v>13115.01</v>
      </c>
      <c r="S354" s="47"/>
    </row>
    <row r="355" spans="1:19" ht="9" customHeight="1" x14ac:dyDescent="0.2">
      <c r="A355" s="501"/>
      <c r="B355" s="501"/>
      <c r="C355" s="48" t="s">
        <v>4</v>
      </c>
      <c r="D355" s="49">
        <v>13</v>
      </c>
      <c r="E355" s="50">
        <v>10447145</v>
      </c>
      <c r="F355" s="50">
        <v>887993</v>
      </c>
      <c r="G355" s="50">
        <v>0</v>
      </c>
      <c r="H355" s="50">
        <v>12018738</v>
      </c>
      <c r="I355" s="50">
        <v>0</v>
      </c>
      <c r="J355" s="51">
        <v>1946164</v>
      </c>
      <c r="K355" s="50">
        <v>23353875</v>
      </c>
      <c r="L355" s="73">
        <v>25300040</v>
      </c>
      <c r="M355" s="118"/>
      <c r="N355" s="120">
        <v>23353875</v>
      </c>
      <c r="O355" s="120">
        <v>11335138</v>
      </c>
      <c r="P355" s="120">
        <v>0</v>
      </c>
      <c r="Q355" s="120">
        <v>27340365</v>
      </c>
      <c r="R355" s="120">
        <v>25394200</v>
      </c>
      <c r="S355" s="47"/>
    </row>
    <row r="356" spans="1:19" ht="12.75" customHeight="1" x14ac:dyDescent="0.2">
      <c r="A356" s="501"/>
      <c r="B356" s="501"/>
      <c r="C356" s="53" t="s">
        <v>3</v>
      </c>
      <c r="D356" s="54">
        <v>14</v>
      </c>
      <c r="E356" s="55">
        <v>5600.02</v>
      </c>
      <c r="F356" s="55">
        <v>477.21</v>
      </c>
      <c r="G356" s="55">
        <v>0</v>
      </c>
      <c r="H356" s="55">
        <v>6207.16</v>
      </c>
      <c r="I356" s="55">
        <v>0</v>
      </c>
      <c r="J356" s="55">
        <v>1023.7</v>
      </c>
      <c r="K356" s="56">
        <v>12284.39</v>
      </c>
      <c r="L356" s="46">
        <v>13308.09</v>
      </c>
      <c r="M356" s="117"/>
      <c r="N356" s="119">
        <v>12284.39</v>
      </c>
      <c r="O356" s="119">
        <v>6077.23</v>
      </c>
      <c r="P356" s="119"/>
      <c r="Q356" s="119">
        <v>14401.99</v>
      </c>
      <c r="R356" s="119">
        <v>13378.29</v>
      </c>
      <c r="S356" s="47"/>
    </row>
    <row r="357" spans="1:19" ht="9" customHeight="1" x14ac:dyDescent="0.2">
      <c r="A357" s="501"/>
      <c r="B357" s="501"/>
      <c r="C357" s="48" t="s">
        <v>4</v>
      </c>
      <c r="D357" s="49">
        <v>15</v>
      </c>
      <c r="E357" s="50">
        <v>10843151</v>
      </c>
      <c r="F357" s="50">
        <v>924007</v>
      </c>
      <c r="G357" s="50">
        <v>0</v>
      </c>
      <c r="H357" s="50">
        <v>12018738</v>
      </c>
      <c r="I357" s="50">
        <v>0</v>
      </c>
      <c r="J357" s="51">
        <v>1982160</v>
      </c>
      <c r="K357" s="50">
        <v>23785896</v>
      </c>
      <c r="L357" s="73">
        <v>25768055</v>
      </c>
      <c r="M357" s="118"/>
      <c r="N357" s="120">
        <v>23785896</v>
      </c>
      <c r="O357" s="120">
        <v>11767158</v>
      </c>
      <c r="P357" s="120">
        <v>0</v>
      </c>
      <c r="Q357" s="120">
        <v>27886141</v>
      </c>
      <c r="R357" s="120">
        <v>25903982</v>
      </c>
      <c r="S357" s="47"/>
    </row>
    <row r="358" spans="1:19" ht="12.75" customHeight="1" x14ac:dyDescent="0.2">
      <c r="A358" s="501"/>
      <c r="B358" s="501"/>
      <c r="C358" s="53" t="s">
        <v>3</v>
      </c>
      <c r="D358" s="54">
        <v>16</v>
      </c>
      <c r="E358" s="55">
        <v>5838.13</v>
      </c>
      <c r="F358" s="55">
        <v>495.8</v>
      </c>
      <c r="G358" s="55">
        <v>0</v>
      </c>
      <c r="H358" s="55">
        <v>6207.16</v>
      </c>
      <c r="I358" s="55">
        <v>0</v>
      </c>
      <c r="J358" s="55">
        <v>1045.0899999999999</v>
      </c>
      <c r="K358" s="56">
        <v>12541.09</v>
      </c>
      <c r="L358" s="46">
        <v>13586.18</v>
      </c>
      <c r="M358" s="117"/>
      <c r="N358" s="119">
        <v>12541.09</v>
      </c>
      <c r="O358" s="119">
        <v>6333.93</v>
      </c>
      <c r="P358" s="119"/>
      <c r="Q358" s="119">
        <v>14726.29</v>
      </c>
      <c r="R358" s="119">
        <v>13681.2</v>
      </c>
      <c r="S358" s="47"/>
    </row>
    <row r="359" spans="1:19" ht="9" customHeight="1" x14ac:dyDescent="0.2">
      <c r="A359" s="501"/>
      <c r="B359" s="501"/>
      <c r="C359" s="48" t="s">
        <v>4</v>
      </c>
      <c r="D359" s="49">
        <v>17</v>
      </c>
      <c r="E359" s="50">
        <v>11304196</v>
      </c>
      <c r="F359" s="50">
        <v>960003</v>
      </c>
      <c r="G359" s="50">
        <v>0</v>
      </c>
      <c r="H359" s="50">
        <v>12018738</v>
      </c>
      <c r="I359" s="50">
        <v>0</v>
      </c>
      <c r="J359" s="51">
        <v>2023576</v>
      </c>
      <c r="K359" s="50">
        <v>24282936</v>
      </c>
      <c r="L359" s="73">
        <v>26306513</v>
      </c>
      <c r="M359" s="118"/>
      <c r="N359" s="120">
        <v>24282936</v>
      </c>
      <c r="O359" s="120">
        <v>12264199</v>
      </c>
      <c r="P359" s="120">
        <v>0</v>
      </c>
      <c r="Q359" s="120">
        <v>28514074</v>
      </c>
      <c r="R359" s="120">
        <v>26490497</v>
      </c>
      <c r="S359" s="47"/>
    </row>
    <row r="360" spans="1:19" ht="12.75" customHeight="1" x14ac:dyDescent="0.2">
      <c r="A360" s="501"/>
      <c r="B360" s="501"/>
      <c r="C360" s="53" t="s">
        <v>3</v>
      </c>
      <c r="D360" s="54">
        <v>18</v>
      </c>
      <c r="E360" s="55">
        <v>6036.45</v>
      </c>
      <c r="F360" s="55">
        <v>514.39</v>
      </c>
      <c r="G360" s="55">
        <v>0</v>
      </c>
      <c r="H360" s="55">
        <v>6207.16</v>
      </c>
      <c r="I360" s="55">
        <v>0</v>
      </c>
      <c r="J360" s="55">
        <v>1063.17</v>
      </c>
      <c r="K360" s="56">
        <v>12758</v>
      </c>
      <c r="L360" s="46">
        <v>13821.17</v>
      </c>
      <c r="M360" s="117"/>
      <c r="N360" s="119">
        <v>12758</v>
      </c>
      <c r="O360" s="119">
        <v>6550.84</v>
      </c>
      <c r="P360" s="119"/>
      <c r="Q360" s="119">
        <v>15000.32</v>
      </c>
      <c r="R360" s="119">
        <v>13937.15</v>
      </c>
      <c r="S360" s="47"/>
    </row>
    <row r="361" spans="1:19" ht="9" customHeight="1" x14ac:dyDescent="0.2">
      <c r="A361" s="501"/>
      <c r="B361" s="501"/>
      <c r="C361" s="48" t="s">
        <v>4</v>
      </c>
      <c r="D361" s="49">
        <v>19</v>
      </c>
      <c r="E361" s="50">
        <v>11688197</v>
      </c>
      <c r="F361" s="50">
        <v>995998</v>
      </c>
      <c r="G361" s="50">
        <v>0</v>
      </c>
      <c r="H361" s="50">
        <v>12018738</v>
      </c>
      <c r="I361" s="50">
        <v>0</v>
      </c>
      <c r="J361" s="51">
        <v>2058584</v>
      </c>
      <c r="K361" s="50">
        <v>24702933</v>
      </c>
      <c r="L361" s="73">
        <v>26761517</v>
      </c>
      <c r="M361" s="118"/>
      <c r="N361" s="120">
        <v>24702933</v>
      </c>
      <c r="O361" s="120">
        <v>12684195</v>
      </c>
      <c r="P361" s="120">
        <v>0</v>
      </c>
      <c r="Q361" s="120">
        <v>29044670</v>
      </c>
      <c r="R361" s="120">
        <v>26986085</v>
      </c>
      <c r="S361" s="47"/>
    </row>
    <row r="362" spans="1:19" ht="12.75" customHeight="1" x14ac:dyDescent="0.2">
      <c r="A362" s="501"/>
      <c r="B362" s="501"/>
      <c r="C362" s="53" t="s">
        <v>3</v>
      </c>
      <c r="D362" s="54">
        <v>20</v>
      </c>
      <c r="E362" s="55">
        <v>6240.96</v>
      </c>
      <c r="F362" s="55">
        <v>539.17999999999995</v>
      </c>
      <c r="G362" s="55">
        <v>0</v>
      </c>
      <c r="H362" s="55">
        <v>6207.16</v>
      </c>
      <c r="I362" s="55">
        <v>0</v>
      </c>
      <c r="J362" s="55">
        <v>1082.28</v>
      </c>
      <c r="K362" s="56">
        <v>12987.3</v>
      </c>
      <c r="L362" s="46">
        <v>14069.58</v>
      </c>
      <c r="M362" s="117"/>
      <c r="N362" s="119">
        <v>12987.3</v>
      </c>
      <c r="O362" s="119">
        <v>6780.14</v>
      </c>
      <c r="P362" s="119"/>
      <c r="Q362" s="119">
        <v>15290.01</v>
      </c>
      <c r="R362" s="119">
        <v>14207.73</v>
      </c>
      <c r="S362" s="47"/>
    </row>
    <row r="363" spans="1:19" ht="9" customHeight="1" x14ac:dyDescent="0.2">
      <c r="A363" s="501"/>
      <c r="B363" s="501"/>
      <c r="C363" s="48" t="s">
        <v>4</v>
      </c>
      <c r="D363" s="49">
        <v>21</v>
      </c>
      <c r="E363" s="50">
        <v>12084184</v>
      </c>
      <c r="F363" s="50">
        <v>1043998</v>
      </c>
      <c r="G363" s="50">
        <v>0</v>
      </c>
      <c r="H363" s="50">
        <v>12018738</v>
      </c>
      <c r="I363" s="50">
        <v>0</v>
      </c>
      <c r="J363" s="51">
        <v>2095586</v>
      </c>
      <c r="K363" s="50">
        <v>25146919</v>
      </c>
      <c r="L363" s="73">
        <v>27242506</v>
      </c>
      <c r="M363" s="118"/>
      <c r="N363" s="120">
        <v>25146919</v>
      </c>
      <c r="O363" s="120">
        <v>13128182</v>
      </c>
      <c r="P363" s="120">
        <v>0</v>
      </c>
      <c r="Q363" s="120">
        <v>29605588</v>
      </c>
      <c r="R363" s="120">
        <v>27510001</v>
      </c>
      <c r="S363" s="47"/>
    </row>
    <row r="364" spans="1:19" ht="12.75" customHeight="1" x14ac:dyDescent="0.2">
      <c r="A364" s="501"/>
      <c r="B364" s="501"/>
      <c r="C364" s="53" t="s">
        <v>3</v>
      </c>
      <c r="D364" s="54">
        <v>22</v>
      </c>
      <c r="E364" s="55">
        <v>6386.11</v>
      </c>
      <c r="F364" s="55">
        <v>545.38</v>
      </c>
      <c r="G364" s="55">
        <v>0</v>
      </c>
      <c r="H364" s="55">
        <v>6207.16</v>
      </c>
      <c r="I364" s="55">
        <v>0</v>
      </c>
      <c r="J364" s="55">
        <v>1094.8900000000001</v>
      </c>
      <c r="K364" s="56">
        <v>13138.65</v>
      </c>
      <c r="L364" s="46">
        <v>14233.54</v>
      </c>
      <c r="M364" s="117"/>
      <c r="N364" s="119">
        <v>13138.65</v>
      </c>
      <c r="O364" s="119">
        <v>6931.49</v>
      </c>
      <c r="P364" s="119"/>
      <c r="Q364" s="119">
        <v>15481.21</v>
      </c>
      <c r="R364" s="119">
        <v>14386.32</v>
      </c>
      <c r="S364" s="47"/>
    </row>
    <row r="365" spans="1:19" ht="9" customHeight="1" x14ac:dyDescent="0.2">
      <c r="A365" s="501"/>
      <c r="B365" s="501"/>
      <c r="C365" s="48" t="s">
        <v>4</v>
      </c>
      <c r="D365" s="49">
        <v>23</v>
      </c>
      <c r="E365" s="50">
        <v>12365233</v>
      </c>
      <c r="F365" s="50">
        <v>1056003</v>
      </c>
      <c r="G365" s="50">
        <v>0</v>
      </c>
      <c r="H365" s="50">
        <v>12018738</v>
      </c>
      <c r="I365" s="50">
        <v>0</v>
      </c>
      <c r="J365" s="51">
        <v>2120003</v>
      </c>
      <c r="K365" s="50">
        <v>25439974</v>
      </c>
      <c r="L365" s="73">
        <v>27559976</v>
      </c>
      <c r="M365" s="118"/>
      <c r="N365" s="120">
        <v>25439974</v>
      </c>
      <c r="O365" s="120">
        <v>13421236</v>
      </c>
      <c r="P365" s="120">
        <v>0</v>
      </c>
      <c r="Q365" s="120">
        <v>29975802</v>
      </c>
      <c r="R365" s="120">
        <v>27855800</v>
      </c>
      <c r="S365" s="47"/>
    </row>
    <row r="366" spans="1:19" ht="12.75" customHeight="1" x14ac:dyDescent="0.2">
      <c r="A366" s="501"/>
      <c r="B366" s="501"/>
      <c r="C366" s="53" t="s">
        <v>3</v>
      </c>
      <c r="D366" s="54">
        <v>24</v>
      </c>
      <c r="E366" s="55">
        <v>6491.47</v>
      </c>
      <c r="F366" s="55">
        <v>557.77</v>
      </c>
      <c r="G366" s="55">
        <v>0</v>
      </c>
      <c r="H366" s="55">
        <v>6207.16</v>
      </c>
      <c r="I366" s="55">
        <v>0</v>
      </c>
      <c r="J366" s="55">
        <v>1104.7</v>
      </c>
      <c r="K366" s="56">
        <v>13256.4</v>
      </c>
      <c r="L366" s="46">
        <v>14361.1</v>
      </c>
      <c r="M366" s="117"/>
      <c r="N366" s="119">
        <v>13256.4</v>
      </c>
      <c r="O366" s="119">
        <v>7049.24</v>
      </c>
      <c r="P366" s="119"/>
      <c r="Q366" s="119">
        <v>15629.96</v>
      </c>
      <c r="R366" s="119">
        <v>14525.26</v>
      </c>
      <c r="S366" s="47"/>
    </row>
    <row r="367" spans="1:19" ht="9" customHeight="1" x14ac:dyDescent="0.2">
      <c r="A367" s="501"/>
      <c r="B367" s="501"/>
      <c r="C367" s="48" t="s">
        <v>4</v>
      </c>
      <c r="D367" s="49">
        <v>25</v>
      </c>
      <c r="E367" s="50">
        <v>12569239</v>
      </c>
      <c r="F367" s="50">
        <v>1079993</v>
      </c>
      <c r="G367" s="50">
        <v>0</v>
      </c>
      <c r="H367" s="50">
        <v>12018738</v>
      </c>
      <c r="I367" s="50">
        <v>0</v>
      </c>
      <c r="J367" s="51">
        <v>2138997</v>
      </c>
      <c r="K367" s="50">
        <v>25667970</v>
      </c>
      <c r="L367" s="73">
        <v>27806967</v>
      </c>
      <c r="M367" s="118"/>
      <c r="N367" s="120">
        <v>25667970</v>
      </c>
      <c r="O367" s="120">
        <v>13649232</v>
      </c>
      <c r="P367" s="120">
        <v>0</v>
      </c>
      <c r="Q367" s="120">
        <v>30263823</v>
      </c>
      <c r="R367" s="120">
        <v>28124825</v>
      </c>
      <c r="S367" s="47"/>
    </row>
    <row r="368" spans="1:19" ht="12.75" customHeight="1" x14ac:dyDescent="0.2">
      <c r="A368" s="501"/>
      <c r="B368" s="501"/>
      <c r="C368" s="53" t="s">
        <v>3</v>
      </c>
      <c r="D368" s="54">
        <v>26</v>
      </c>
      <c r="E368" s="55">
        <v>6603.02</v>
      </c>
      <c r="F368" s="55">
        <v>570.16999999999996</v>
      </c>
      <c r="G368" s="55">
        <v>0</v>
      </c>
      <c r="H368" s="55">
        <v>6207.16</v>
      </c>
      <c r="I368" s="55">
        <v>0</v>
      </c>
      <c r="J368" s="55">
        <v>1115.03</v>
      </c>
      <c r="K368" s="56">
        <v>13380.35</v>
      </c>
      <c r="L368" s="46">
        <v>14495.38</v>
      </c>
      <c r="M368" s="117"/>
      <c r="N368" s="119">
        <v>13380.35</v>
      </c>
      <c r="O368" s="119">
        <v>7173.19</v>
      </c>
      <c r="P368" s="119"/>
      <c r="Q368" s="119">
        <v>15786.55</v>
      </c>
      <c r="R368" s="119">
        <v>14671.52</v>
      </c>
      <c r="S368" s="47"/>
    </row>
    <row r="369" spans="1:19" ht="9" customHeight="1" x14ac:dyDescent="0.2">
      <c r="A369" s="501"/>
      <c r="B369" s="501"/>
      <c r="C369" s="48" t="s">
        <v>4</v>
      </c>
      <c r="D369" s="49">
        <v>27</v>
      </c>
      <c r="E369" s="50">
        <v>12785230</v>
      </c>
      <c r="F369" s="50">
        <v>1104003</v>
      </c>
      <c r="G369" s="50">
        <v>0</v>
      </c>
      <c r="H369" s="50">
        <v>12018738</v>
      </c>
      <c r="I369" s="50">
        <v>0</v>
      </c>
      <c r="J369" s="51">
        <v>2158999</v>
      </c>
      <c r="K369" s="50">
        <v>25907970</v>
      </c>
      <c r="L369" s="73">
        <v>28066969</v>
      </c>
      <c r="M369" s="118"/>
      <c r="N369" s="120">
        <v>25907970</v>
      </c>
      <c r="O369" s="120">
        <v>13889233</v>
      </c>
      <c r="P369" s="120">
        <v>0</v>
      </c>
      <c r="Q369" s="120">
        <v>30567023</v>
      </c>
      <c r="R369" s="120">
        <v>28408024</v>
      </c>
      <c r="S369" s="47"/>
    </row>
    <row r="370" spans="1:19" ht="12.75" customHeight="1" x14ac:dyDescent="0.2">
      <c r="A370" s="501"/>
      <c r="B370" s="501"/>
      <c r="C370" s="53" t="s">
        <v>3</v>
      </c>
      <c r="D370" s="54">
        <v>28</v>
      </c>
      <c r="E370" s="55">
        <v>6736.64</v>
      </c>
      <c r="F370" s="55">
        <v>582.55999999999995</v>
      </c>
      <c r="G370" s="55">
        <v>0</v>
      </c>
      <c r="H370" s="55">
        <v>6207.16</v>
      </c>
      <c r="I370" s="55">
        <v>0</v>
      </c>
      <c r="J370" s="55">
        <v>1127.2</v>
      </c>
      <c r="K370" s="56">
        <v>13526.36</v>
      </c>
      <c r="L370" s="46">
        <v>14653.56</v>
      </c>
      <c r="M370" s="117"/>
      <c r="N370" s="119">
        <v>13526.36</v>
      </c>
      <c r="O370" s="119">
        <v>7319.2</v>
      </c>
      <c r="P370" s="119"/>
      <c r="Q370" s="119">
        <v>15971.02</v>
      </c>
      <c r="R370" s="119">
        <v>14843.82</v>
      </c>
      <c r="S370" s="47"/>
    </row>
    <row r="371" spans="1:19" ht="9" customHeight="1" x14ac:dyDescent="0.2">
      <c r="A371" s="501"/>
      <c r="B371" s="501"/>
      <c r="C371" s="48" t="s">
        <v>4</v>
      </c>
      <c r="D371" s="49">
        <v>29</v>
      </c>
      <c r="E371" s="50">
        <v>13043954</v>
      </c>
      <c r="F371" s="50">
        <v>1127993</v>
      </c>
      <c r="G371" s="50">
        <v>0</v>
      </c>
      <c r="H371" s="50">
        <v>12018738</v>
      </c>
      <c r="I371" s="50">
        <v>0</v>
      </c>
      <c r="J371" s="51">
        <v>2182564</v>
      </c>
      <c r="K371" s="50">
        <v>26190685</v>
      </c>
      <c r="L371" s="73">
        <v>28373249</v>
      </c>
      <c r="M371" s="118"/>
      <c r="N371" s="120">
        <v>26190685</v>
      </c>
      <c r="O371" s="120">
        <v>14171947</v>
      </c>
      <c r="P371" s="120">
        <v>0</v>
      </c>
      <c r="Q371" s="120">
        <v>30924207</v>
      </c>
      <c r="R371" s="120">
        <v>28741643</v>
      </c>
      <c r="S371" s="47"/>
    </row>
    <row r="372" spans="1:19" ht="12.75" customHeight="1" x14ac:dyDescent="0.2">
      <c r="A372" s="501"/>
      <c r="B372" s="501"/>
      <c r="C372" s="53" t="s">
        <v>3</v>
      </c>
      <c r="D372" s="54">
        <v>30</v>
      </c>
      <c r="E372" s="55">
        <v>6848.19</v>
      </c>
      <c r="F372" s="55">
        <v>588.76</v>
      </c>
      <c r="G372" s="55">
        <v>0</v>
      </c>
      <c r="H372" s="55">
        <v>6207.16</v>
      </c>
      <c r="I372" s="55">
        <v>0</v>
      </c>
      <c r="J372" s="55">
        <v>1137.01</v>
      </c>
      <c r="K372" s="56">
        <v>13644.11</v>
      </c>
      <c r="L372" s="46">
        <v>14781.12</v>
      </c>
      <c r="M372" s="117"/>
      <c r="N372" s="119">
        <v>13644.11</v>
      </c>
      <c r="O372" s="119">
        <v>7436.95</v>
      </c>
      <c r="P372" s="119"/>
      <c r="Q372" s="119">
        <v>16119.77</v>
      </c>
      <c r="R372" s="119">
        <v>14982.76</v>
      </c>
      <c r="S372" s="47"/>
    </row>
    <row r="373" spans="1:19" ht="9" customHeight="1" x14ac:dyDescent="0.2">
      <c r="A373" s="501"/>
      <c r="B373" s="501"/>
      <c r="C373" s="48" t="s">
        <v>4</v>
      </c>
      <c r="D373" s="49">
        <v>31</v>
      </c>
      <c r="E373" s="50">
        <v>13259945</v>
      </c>
      <c r="F373" s="50">
        <v>1139998</v>
      </c>
      <c r="G373" s="50">
        <v>0</v>
      </c>
      <c r="H373" s="50">
        <v>12018738</v>
      </c>
      <c r="I373" s="50">
        <v>0</v>
      </c>
      <c r="J373" s="51">
        <v>2201558</v>
      </c>
      <c r="K373" s="50">
        <v>26418681</v>
      </c>
      <c r="L373" s="73">
        <v>28620239</v>
      </c>
      <c r="M373" s="118"/>
      <c r="N373" s="120">
        <v>26418681</v>
      </c>
      <c r="O373" s="120">
        <v>14399943</v>
      </c>
      <c r="P373" s="120">
        <v>0</v>
      </c>
      <c r="Q373" s="120">
        <v>31212227</v>
      </c>
      <c r="R373" s="120">
        <v>29010669</v>
      </c>
      <c r="S373" s="47"/>
    </row>
    <row r="374" spans="1:19" ht="12.75" customHeight="1" x14ac:dyDescent="0.2">
      <c r="A374" s="501"/>
      <c r="B374" s="501"/>
      <c r="C374" s="53" t="s">
        <v>3</v>
      </c>
      <c r="D374" s="54">
        <v>32</v>
      </c>
      <c r="E374" s="55">
        <v>6953.55</v>
      </c>
      <c r="F374" s="55">
        <v>601.16</v>
      </c>
      <c r="G374" s="55">
        <v>0</v>
      </c>
      <c r="H374" s="55">
        <v>6207.16</v>
      </c>
      <c r="I374" s="55">
        <v>0</v>
      </c>
      <c r="J374" s="55">
        <v>1146.82</v>
      </c>
      <c r="K374" s="56">
        <v>13761.87</v>
      </c>
      <c r="L374" s="46">
        <v>14908.69</v>
      </c>
      <c r="M374" s="117"/>
      <c r="N374" s="119">
        <v>13761.87</v>
      </c>
      <c r="O374" s="119">
        <v>7554.71</v>
      </c>
      <c r="P374" s="119"/>
      <c r="Q374" s="119">
        <v>16268.54</v>
      </c>
      <c r="R374" s="119">
        <v>15121.72</v>
      </c>
      <c r="S374" s="47"/>
    </row>
    <row r="375" spans="1:19" ht="9" customHeight="1" x14ac:dyDescent="0.2">
      <c r="A375" s="501"/>
      <c r="B375" s="501"/>
      <c r="C375" s="48" t="s">
        <v>4</v>
      </c>
      <c r="D375" s="49">
        <v>33</v>
      </c>
      <c r="E375" s="50">
        <v>13463950</v>
      </c>
      <c r="F375" s="50">
        <v>1164008</v>
      </c>
      <c r="G375" s="50">
        <v>0</v>
      </c>
      <c r="H375" s="50">
        <v>12018738</v>
      </c>
      <c r="I375" s="50">
        <v>0</v>
      </c>
      <c r="J375" s="51">
        <v>2220553</v>
      </c>
      <c r="K375" s="50">
        <v>26646696</v>
      </c>
      <c r="L375" s="73">
        <v>28867249</v>
      </c>
      <c r="M375" s="118"/>
      <c r="N375" s="120">
        <v>26646696</v>
      </c>
      <c r="O375" s="120">
        <v>14627958</v>
      </c>
      <c r="P375" s="120">
        <v>0</v>
      </c>
      <c r="Q375" s="120">
        <v>31500286</v>
      </c>
      <c r="R375" s="120">
        <v>29279733</v>
      </c>
      <c r="S375" s="47"/>
    </row>
    <row r="376" spans="1:19" ht="12.75" customHeight="1" x14ac:dyDescent="0.2">
      <c r="A376" s="501"/>
      <c r="B376" s="501"/>
      <c r="C376" s="53" t="s">
        <v>3</v>
      </c>
      <c r="D376" s="54">
        <v>34</v>
      </c>
      <c r="E376" s="55">
        <v>7065.11</v>
      </c>
      <c r="F376" s="55">
        <v>613.54999999999995</v>
      </c>
      <c r="G376" s="55">
        <v>0</v>
      </c>
      <c r="H376" s="55">
        <v>6207.16</v>
      </c>
      <c r="I376" s="55">
        <v>0</v>
      </c>
      <c r="J376" s="55">
        <v>1157.1500000000001</v>
      </c>
      <c r="K376" s="56">
        <v>13885.82</v>
      </c>
      <c r="L376" s="46">
        <v>15042.97</v>
      </c>
      <c r="M376" s="117"/>
      <c r="N376" s="119">
        <v>13885.82</v>
      </c>
      <c r="O376" s="119">
        <v>7678.66</v>
      </c>
      <c r="P376" s="119"/>
      <c r="Q376" s="119">
        <v>16425.13</v>
      </c>
      <c r="R376" s="119">
        <v>15267.98</v>
      </c>
      <c r="S376" s="47"/>
    </row>
    <row r="377" spans="1:19" ht="9" customHeight="1" x14ac:dyDescent="0.2">
      <c r="A377" s="501"/>
      <c r="B377" s="501"/>
      <c r="C377" s="48" t="s">
        <v>4</v>
      </c>
      <c r="D377" s="49">
        <v>35</v>
      </c>
      <c r="E377" s="50">
        <v>13679961</v>
      </c>
      <c r="F377" s="50">
        <v>1187998</v>
      </c>
      <c r="G377" s="50">
        <v>0</v>
      </c>
      <c r="H377" s="50">
        <v>12018738</v>
      </c>
      <c r="I377" s="50">
        <v>0</v>
      </c>
      <c r="J377" s="51">
        <v>2240555</v>
      </c>
      <c r="K377" s="50">
        <v>26886697</v>
      </c>
      <c r="L377" s="73">
        <v>29127252</v>
      </c>
      <c r="M377" s="118"/>
      <c r="N377" s="120">
        <v>26886697</v>
      </c>
      <c r="O377" s="120">
        <v>14867959</v>
      </c>
      <c r="P377" s="120">
        <v>0</v>
      </c>
      <c r="Q377" s="120">
        <v>31803486</v>
      </c>
      <c r="R377" s="120">
        <v>29562932</v>
      </c>
      <c r="S377" s="47"/>
    </row>
    <row r="378" spans="1:19" ht="12.75" customHeight="1" x14ac:dyDescent="0.2">
      <c r="A378" s="501"/>
      <c r="B378" s="501"/>
      <c r="C378" s="53" t="s">
        <v>3</v>
      </c>
      <c r="D378" s="54">
        <v>36</v>
      </c>
      <c r="E378" s="55">
        <v>7192.03</v>
      </c>
      <c r="F378" s="55">
        <v>625.95000000000005</v>
      </c>
      <c r="G378" s="55">
        <v>0</v>
      </c>
      <c r="H378" s="55">
        <v>6207.16</v>
      </c>
      <c r="I378" s="55">
        <v>0</v>
      </c>
      <c r="J378" s="55">
        <v>1168.76</v>
      </c>
      <c r="K378" s="56">
        <v>14025.14</v>
      </c>
      <c r="L378" s="46">
        <v>15193.9</v>
      </c>
      <c r="M378" s="117"/>
      <c r="N378" s="119">
        <v>14025.14</v>
      </c>
      <c r="O378" s="119">
        <v>7817.98</v>
      </c>
      <c r="P378" s="119"/>
      <c r="Q378" s="119">
        <v>16601.14</v>
      </c>
      <c r="R378" s="119">
        <v>15432.38</v>
      </c>
      <c r="S378" s="47"/>
    </row>
    <row r="379" spans="1:19" ht="9" customHeight="1" x14ac:dyDescent="0.2">
      <c r="A379" s="501"/>
      <c r="B379" s="501"/>
      <c r="C379" s="48" t="s">
        <v>4</v>
      </c>
      <c r="D379" s="49">
        <v>37</v>
      </c>
      <c r="E379" s="50">
        <v>13925712</v>
      </c>
      <c r="F379" s="50">
        <v>1212008</v>
      </c>
      <c r="G379" s="50">
        <v>0</v>
      </c>
      <c r="H379" s="50">
        <v>12018738</v>
      </c>
      <c r="I379" s="50">
        <v>0</v>
      </c>
      <c r="J379" s="51">
        <v>2263035</v>
      </c>
      <c r="K379" s="50">
        <v>27156458</v>
      </c>
      <c r="L379" s="73">
        <v>29419493</v>
      </c>
      <c r="M379" s="118"/>
      <c r="N379" s="120">
        <v>27156458</v>
      </c>
      <c r="O379" s="120">
        <v>15137720</v>
      </c>
      <c r="P379" s="120">
        <v>0</v>
      </c>
      <c r="Q379" s="120">
        <v>32144289</v>
      </c>
      <c r="R379" s="120">
        <v>29881254</v>
      </c>
      <c r="S379" s="47"/>
    </row>
    <row r="380" spans="1:19" ht="12.75" customHeight="1" x14ac:dyDescent="0.2">
      <c r="A380" s="501"/>
      <c r="B380" s="501"/>
      <c r="C380" s="53" t="s">
        <v>3</v>
      </c>
      <c r="D380" s="54">
        <v>38</v>
      </c>
      <c r="E380" s="55">
        <v>7303.58</v>
      </c>
      <c r="F380" s="55">
        <v>632.14</v>
      </c>
      <c r="G380" s="55">
        <v>0</v>
      </c>
      <c r="H380" s="55">
        <v>6207.16</v>
      </c>
      <c r="I380" s="55">
        <v>0</v>
      </c>
      <c r="J380" s="55">
        <v>1178.57</v>
      </c>
      <c r="K380" s="56">
        <v>14142.88</v>
      </c>
      <c r="L380" s="46">
        <v>15321.45</v>
      </c>
      <c r="M380" s="117"/>
      <c r="N380" s="119">
        <v>14142.88</v>
      </c>
      <c r="O380" s="119">
        <v>7935.72</v>
      </c>
      <c r="P380" s="119"/>
      <c r="Q380" s="119">
        <v>16749.88</v>
      </c>
      <c r="R380" s="119">
        <v>15571.31</v>
      </c>
      <c r="S380" s="47"/>
    </row>
    <row r="381" spans="1:19" ht="9" customHeight="1" x14ac:dyDescent="0.2">
      <c r="A381" s="501"/>
      <c r="B381" s="501"/>
      <c r="C381" s="48" t="s">
        <v>4</v>
      </c>
      <c r="D381" s="49">
        <v>39</v>
      </c>
      <c r="E381" s="50">
        <v>14141703</v>
      </c>
      <c r="F381" s="50">
        <v>1223994</v>
      </c>
      <c r="G381" s="50">
        <v>0</v>
      </c>
      <c r="H381" s="50">
        <v>12018738</v>
      </c>
      <c r="I381" s="50">
        <v>0</v>
      </c>
      <c r="J381" s="51">
        <v>2282030</v>
      </c>
      <c r="K381" s="50">
        <v>27384434</v>
      </c>
      <c r="L381" s="73">
        <v>29666464</v>
      </c>
      <c r="M381" s="118"/>
      <c r="N381" s="120">
        <v>27384434</v>
      </c>
      <c r="O381" s="120">
        <v>15365697</v>
      </c>
      <c r="P381" s="120">
        <v>0</v>
      </c>
      <c r="Q381" s="120">
        <v>32432290</v>
      </c>
      <c r="R381" s="120">
        <v>30150260</v>
      </c>
      <c r="S381" s="47"/>
    </row>
    <row r="382" spans="1:19" ht="12.75" customHeight="1" x14ac:dyDescent="0.2">
      <c r="A382" s="501"/>
      <c r="B382" s="501"/>
      <c r="C382" s="53" t="s">
        <v>3</v>
      </c>
      <c r="D382" s="54">
        <v>40</v>
      </c>
      <c r="E382" s="55">
        <v>7408.94</v>
      </c>
      <c r="F382" s="55">
        <v>644.54</v>
      </c>
      <c r="G382" s="55">
        <v>0</v>
      </c>
      <c r="H382" s="55">
        <v>6207.16</v>
      </c>
      <c r="I382" s="55">
        <v>0</v>
      </c>
      <c r="J382" s="55">
        <v>1188.3900000000001</v>
      </c>
      <c r="K382" s="56">
        <v>14260.64</v>
      </c>
      <c r="L382" s="46">
        <v>15449.03</v>
      </c>
      <c r="M382" s="117"/>
      <c r="N382" s="119">
        <v>14260.64</v>
      </c>
      <c r="O382" s="119">
        <v>8053.48</v>
      </c>
      <c r="P382" s="119"/>
      <c r="Q382" s="119">
        <v>16898.66</v>
      </c>
      <c r="R382" s="119">
        <v>15710.27</v>
      </c>
      <c r="S382" s="47"/>
    </row>
    <row r="383" spans="1:19" ht="9" customHeight="1" x14ac:dyDescent="0.2">
      <c r="A383" s="502"/>
      <c r="B383" s="502"/>
      <c r="C383" s="58"/>
      <c r="D383" s="59"/>
      <c r="E383" s="61">
        <v>14345708</v>
      </c>
      <c r="F383" s="61">
        <v>1248003</v>
      </c>
      <c r="G383" s="61">
        <v>0</v>
      </c>
      <c r="H383" s="61">
        <v>12018738</v>
      </c>
      <c r="I383" s="61">
        <v>0</v>
      </c>
      <c r="J383" s="60">
        <v>2301044</v>
      </c>
      <c r="K383" s="61">
        <v>27612449</v>
      </c>
      <c r="L383" s="73">
        <v>29913493</v>
      </c>
      <c r="M383" s="118"/>
      <c r="N383" s="120">
        <v>27612449</v>
      </c>
      <c r="O383" s="120">
        <v>15593712</v>
      </c>
      <c r="P383" s="120">
        <v>0</v>
      </c>
      <c r="Q383" s="120">
        <v>32720368</v>
      </c>
      <c r="R383" s="120">
        <v>30419324</v>
      </c>
      <c r="S383" s="47"/>
    </row>
    <row r="384" spans="1:19" ht="12.75" customHeight="1" x14ac:dyDescent="0.2">
      <c r="A384" s="492">
        <v>35065</v>
      </c>
      <c r="B384" s="492">
        <v>35369</v>
      </c>
      <c r="C384" s="42" t="s">
        <v>3</v>
      </c>
      <c r="D384" s="43">
        <v>0</v>
      </c>
      <c r="E384" s="44">
        <v>4982.26</v>
      </c>
      <c r="F384" s="44">
        <v>0</v>
      </c>
      <c r="G384" s="44">
        <v>0</v>
      </c>
      <c r="H384" s="44">
        <v>6207.16</v>
      </c>
      <c r="I384" s="44">
        <v>0</v>
      </c>
      <c r="J384" s="44">
        <v>932.45</v>
      </c>
      <c r="K384" s="45">
        <v>11189.42</v>
      </c>
      <c r="L384" s="46">
        <v>12121.87</v>
      </c>
      <c r="M384" s="117"/>
      <c r="N384" s="119">
        <v>11189.42</v>
      </c>
      <c r="O384" s="119">
        <v>4982.26</v>
      </c>
      <c r="P384" s="119"/>
      <c r="Q384" s="119">
        <v>13018.68</v>
      </c>
      <c r="R384" s="119">
        <v>12086.23</v>
      </c>
      <c r="S384" s="47"/>
    </row>
    <row r="385" spans="1:19" ht="9" customHeight="1" x14ac:dyDescent="0.2">
      <c r="A385" s="493"/>
      <c r="B385" s="493"/>
      <c r="C385" s="48" t="s">
        <v>4</v>
      </c>
      <c r="D385" s="49">
        <v>2</v>
      </c>
      <c r="E385" s="50">
        <v>9647001</v>
      </c>
      <c r="F385" s="50">
        <v>0</v>
      </c>
      <c r="G385" s="50">
        <v>0</v>
      </c>
      <c r="H385" s="50">
        <v>12018738</v>
      </c>
      <c r="I385" s="50">
        <v>0</v>
      </c>
      <c r="J385" s="51">
        <v>1805475</v>
      </c>
      <c r="K385" s="50">
        <v>21665738</v>
      </c>
      <c r="L385" s="73">
        <v>23471213</v>
      </c>
      <c r="M385" s="118"/>
      <c r="N385" s="120">
        <v>21665738</v>
      </c>
      <c r="O385" s="120">
        <v>9647001</v>
      </c>
      <c r="P385" s="120">
        <v>0</v>
      </c>
      <c r="Q385" s="120">
        <v>25207680</v>
      </c>
      <c r="R385" s="120">
        <v>23402205</v>
      </c>
      <c r="S385" s="47"/>
    </row>
    <row r="386" spans="1:19" ht="12.75" customHeight="1" x14ac:dyDescent="0.2">
      <c r="A386" s="511">
        <v>35065</v>
      </c>
      <c r="B386" s="511">
        <v>35369</v>
      </c>
      <c r="C386" s="53" t="s">
        <v>3</v>
      </c>
      <c r="D386" s="54">
        <v>3</v>
      </c>
      <c r="E386" s="55">
        <v>5185.74</v>
      </c>
      <c r="F386" s="55">
        <v>0</v>
      </c>
      <c r="G386" s="55">
        <v>0</v>
      </c>
      <c r="H386" s="55">
        <v>6207.16</v>
      </c>
      <c r="I386" s="55">
        <v>0</v>
      </c>
      <c r="J386" s="55">
        <v>949.41</v>
      </c>
      <c r="K386" s="56">
        <v>11392.9</v>
      </c>
      <c r="L386" s="46">
        <v>12342.31</v>
      </c>
      <c r="M386" s="117"/>
      <c r="N386" s="119">
        <v>11392.9</v>
      </c>
      <c r="O386" s="119">
        <v>5185.74</v>
      </c>
      <c r="P386" s="119"/>
      <c r="Q386" s="119">
        <v>13275.74</v>
      </c>
      <c r="R386" s="119">
        <v>12326.33</v>
      </c>
      <c r="S386" s="47"/>
    </row>
    <row r="387" spans="1:19" ht="9" customHeight="1" x14ac:dyDescent="0.2">
      <c r="A387" s="511"/>
      <c r="B387" s="511"/>
      <c r="C387" s="48" t="s">
        <v>4</v>
      </c>
      <c r="D387" s="49">
        <v>8</v>
      </c>
      <c r="E387" s="50">
        <v>10040993</v>
      </c>
      <c r="F387" s="50">
        <v>0</v>
      </c>
      <c r="G387" s="50">
        <v>0</v>
      </c>
      <c r="H387" s="50">
        <v>12018738</v>
      </c>
      <c r="I387" s="50">
        <v>0</v>
      </c>
      <c r="J387" s="51">
        <v>1838314</v>
      </c>
      <c r="K387" s="50">
        <v>22059730</v>
      </c>
      <c r="L387" s="73">
        <v>23898045</v>
      </c>
      <c r="M387" s="118"/>
      <c r="N387" s="120">
        <v>22059730</v>
      </c>
      <c r="O387" s="120">
        <v>10040993</v>
      </c>
      <c r="P387" s="120">
        <v>0</v>
      </c>
      <c r="Q387" s="120">
        <v>25705417</v>
      </c>
      <c r="R387" s="120">
        <v>23867103</v>
      </c>
      <c r="S387" s="47"/>
    </row>
    <row r="388" spans="1:19" ht="12.75" customHeight="1" x14ac:dyDescent="0.2">
      <c r="A388" s="511"/>
      <c r="B388" s="511"/>
      <c r="C388" s="53" t="s">
        <v>3</v>
      </c>
      <c r="D388" s="54">
        <v>9</v>
      </c>
      <c r="E388" s="55">
        <v>5953.2</v>
      </c>
      <c r="F388" s="55">
        <v>0</v>
      </c>
      <c r="G388" s="55">
        <v>0</v>
      </c>
      <c r="H388" s="55">
        <v>6207.16</v>
      </c>
      <c r="I388" s="55">
        <v>0</v>
      </c>
      <c r="J388" s="55">
        <v>1013.36</v>
      </c>
      <c r="K388" s="56">
        <v>12160.36</v>
      </c>
      <c r="L388" s="46">
        <v>13173.72</v>
      </c>
      <c r="M388" s="117"/>
      <c r="N388" s="119">
        <v>12160.36</v>
      </c>
      <c r="O388" s="119">
        <v>5953.2</v>
      </c>
      <c r="P388" s="119"/>
      <c r="Q388" s="119">
        <v>14245.3</v>
      </c>
      <c r="R388" s="119">
        <v>13231.94</v>
      </c>
      <c r="S388" s="47"/>
    </row>
    <row r="389" spans="1:19" ht="9" customHeight="1" x14ac:dyDescent="0.2">
      <c r="A389" s="511"/>
      <c r="B389" s="511"/>
      <c r="C389" s="48" t="s">
        <v>4</v>
      </c>
      <c r="D389" s="49">
        <v>14</v>
      </c>
      <c r="E389" s="50">
        <v>11527003</v>
      </c>
      <c r="F389" s="50">
        <v>0</v>
      </c>
      <c r="G389" s="50">
        <v>0</v>
      </c>
      <c r="H389" s="50">
        <v>12018738</v>
      </c>
      <c r="I389" s="50">
        <v>0</v>
      </c>
      <c r="J389" s="51">
        <v>1962139</v>
      </c>
      <c r="K389" s="50">
        <v>23545740</v>
      </c>
      <c r="L389" s="73">
        <v>25507879</v>
      </c>
      <c r="M389" s="118"/>
      <c r="N389" s="120">
        <v>23545740</v>
      </c>
      <c r="O389" s="120">
        <v>11527003</v>
      </c>
      <c r="P389" s="120">
        <v>0</v>
      </c>
      <c r="Q389" s="120">
        <v>27582747</v>
      </c>
      <c r="R389" s="120">
        <v>25620608</v>
      </c>
      <c r="S389" s="47"/>
    </row>
    <row r="390" spans="1:19" ht="12.75" customHeight="1" x14ac:dyDescent="0.2">
      <c r="A390" s="511"/>
      <c r="B390" s="511"/>
      <c r="C390" s="53" t="s">
        <v>3</v>
      </c>
      <c r="D390" s="54">
        <v>15</v>
      </c>
      <c r="E390" s="55">
        <v>6674.69</v>
      </c>
      <c r="F390" s="55">
        <v>0</v>
      </c>
      <c r="G390" s="55">
        <v>0</v>
      </c>
      <c r="H390" s="55">
        <v>6207.16</v>
      </c>
      <c r="I390" s="55">
        <v>0</v>
      </c>
      <c r="J390" s="55">
        <v>1073.49</v>
      </c>
      <c r="K390" s="56">
        <v>12881.85</v>
      </c>
      <c r="L390" s="46">
        <v>13955.34</v>
      </c>
      <c r="M390" s="117"/>
      <c r="N390" s="119">
        <v>12881.85</v>
      </c>
      <c r="O390" s="119">
        <v>6674.69</v>
      </c>
      <c r="P390" s="119"/>
      <c r="Q390" s="119">
        <v>15156.78</v>
      </c>
      <c r="R390" s="119">
        <v>14083.29</v>
      </c>
      <c r="S390" s="47"/>
    </row>
    <row r="391" spans="1:19" ht="9" customHeight="1" x14ac:dyDescent="0.2">
      <c r="A391" s="511"/>
      <c r="B391" s="511"/>
      <c r="C391" s="48" t="s">
        <v>4</v>
      </c>
      <c r="D391" s="49">
        <v>20</v>
      </c>
      <c r="E391" s="50">
        <v>12924002</v>
      </c>
      <c r="F391" s="50">
        <v>0</v>
      </c>
      <c r="G391" s="50">
        <v>0</v>
      </c>
      <c r="H391" s="50">
        <v>12018738</v>
      </c>
      <c r="I391" s="50">
        <v>0</v>
      </c>
      <c r="J391" s="51">
        <v>2078566</v>
      </c>
      <c r="K391" s="50">
        <v>24942740</v>
      </c>
      <c r="L391" s="73">
        <v>27021306</v>
      </c>
      <c r="M391" s="118"/>
      <c r="N391" s="120">
        <v>24942740</v>
      </c>
      <c r="O391" s="120">
        <v>12924002</v>
      </c>
      <c r="P391" s="120">
        <v>0</v>
      </c>
      <c r="Q391" s="120">
        <v>29347618</v>
      </c>
      <c r="R391" s="120">
        <v>27269052</v>
      </c>
      <c r="S391" s="47"/>
    </row>
    <row r="392" spans="1:19" ht="12.75" customHeight="1" x14ac:dyDescent="0.2">
      <c r="A392" s="511"/>
      <c r="B392" s="511"/>
      <c r="C392" s="53" t="s">
        <v>3</v>
      </c>
      <c r="D392" s="54">
        <v>21</v>
      </c>
      <c r="E392" s="55">
        <v>7396.18</v>
      </c>
      <c r="F392" s="55">
        <v>0</v>
      </c>
      <c r="G392" s="55">
        <v>0</v>
      </c>
      <c r="H392" s="55">
        <v>6207.16</v>
      </c>
      <c r="I392" s="55">
        <v>0</v>
      </c>
      <c r="J392" s="55">
        <v>1133.6099999999999</v>
      </c>
      <c r="K392" s="56">
        <v>13603.34</v>
      </c>
      <c r="L392" s="46">
        <v>14736.95</v>
      </c>
      <c r="M392" s="117"/>
      <c r="N392" s="119">
        <v>13603.34</v>
      </c>
      <c r="O392" s="119">
        <v>7396.18</v>
      </c>
      <c r="P392" s="119"/>
      <c r="Q392" s="119">
        <v>16068.26</v>
      </c>
      <c r="R392" s="119">
        <v>14934.65</v>
      </c>
      <c r="S392" s="47"/>
    </row>
    <row r="393" spans="1:19" ht="9" customHeight="1" x14ac:dyDescent="0.2">
      <c r="A393" s="511"/>
      <c r="B393" s="511"/>
      <c r="C393" s="48" t="s">
        <v>4</v>
      </c>
      <c r="D393" s="49">
        <v>27</v>
      </c>
      <c r="E393" s="50">
        <v>14321001</v>
      </c>
      <c r="F393" s="50">
        <v>0</v>
      </c>
      <c r="G393" s="50">
        <v>0</v>
      </c>
      <c r="H393" s="50">
        <v>12018738</v>
      </c>
      <c r="I393" s="50">
        <v>0</v>
      </c>
      <c r="J393" s="51">
        <v>2194975</v>
      </c>
      <c r="K393" s="50">
        <v>26339739</v>
      </c>
      <c r="L393" s="73">
        <v>28534714</v>
      </c>
      <c r="M393" s="118"/>
      <c r="N393" s="120">
        <v>26339739</v>
      </c>
      <c r="O393" s="120">
        <v>14321001</v>
      </c>
      <c r="P393" s="120">
        <v>0</v>
      </c>
      <c r="Q393" s="120">
        <v>31112490</v>
      </c>
      <c r="R393" s="120">
        <v>28917515</v>
      </c>
      <c r="S393" s="47"/>
    </row>
    <row r="394" spans="1:19" ht="12.75" customHeight="1" x14ac:dyDescent="0.2">
      <c r="A394" s="511"/>
      <c r="B394" s="511"/>
      <c r="C394" s="53" t="s">
        <v>3</v>
      </c>
      <c r="D394" s="54">
        <v>28</v>
      </c>
      <c r="E394" s="55">
        <v>7907.47</v>
      </c>
      <c r="F394" s="55">
        <v>0</v>
      </c>
      <c r="G394" s="55">
        <v>0</v>
      </c>
      <c r="H394" s="55">
        <v>6207.16</v>
      </c>
      <c r="I394" s="55">
        <v>0</v>
      </c>
      <c r="J394" s="55">
        <v>1176.22</v>
      </c>
      <c r="K394" s="56">
        <v>14114.63</v>
      </c>
      <c r="L394" s="46">
        <v>15290.85</v>
      </c>
      <c r="M394" s="117"/>
      <c r="N394" s="119">
        <v>14114.63</v>
      </c>
      <c r="O394" s="119">
        <v>7907.47</v>
      </c>
      <c r="P394" s="119"/>
      <c r="Q394" s="119">
        <v>16714.189999999999</v>
      </c>
      <c r="R394" s="119">
        <v>15537.97</v>
      </c>
      <c r="S394" s="47"/>
    </row>
    <row r="395" spans="1:19" ht="9" customHeight="1" x14ac:dyDescent="0.2">
      <c r="A395" s="511"/>
      <c r="B395" s="511"/>
      <c r="C395" s="48" t="s">
        <v>4</v>
      </c>
      <c r="D395" s="49">
        <v>34</v>
      </c>
      <c r="E395" s="50">
        <v>15310997</v>
      </c>
      <c r="F395" s="50">
        <v>0</v>
      </c>
      <c r="G395" s="50">
        <v>0</v>
      </c>
      <c r="H395" s="50">
        <v>12018738</v>
      </c>
      <c r="I395" s="50">
        <v>0</v>
      </c>
      <c r="J395" s="51">
        <v>2277479</v>
      </c>
      <c r="K395" s="50">
        <v>27329735</v>
      </c>
      <c r="L395" s="73">
        <v>29607214</v>
      </c>
      <c r="M395" s="118"/>
      <c r="N395" s="120">
        <v>27329735</v>
      </c>
      <c r="O395" s="120">
        <v>15310997</v>
      </c>
      <c r="P395" s="120">
        <v>0</v>
      </c>
      <c r="Q395" s="120">
        <v>32363185</v>
      </c>
      <c r="R395" s="120">
        <v>30085705</v>
      </c>
      <c r="S395" s="47"/>
    </row>
    <row r="396" spans="1:19" ht="12.75" customHeight="1" x14ac:dyDescent="0.2">
      <c r="A396" s="511"/>
      <c r="B396" s="511"/>
      <c r="C396" s="53" t="s">
        <v>3</v>
      </c>
      <c r="D396" s="54">
        <v>35</v>
      </c>
      <c r="E396" s="55">
        <v>8295.33</v>
      </c>
      <c r="F396" s="55">
        <v>0</v>
      </c>
      <c r="G396" s="55">
        <v>0</v>
      </c>
      <c r="H396" s="55">
        <v>6207.16</v>
      </c>
      <c r="I396" s="55">
        <v>0</v>
      </c>
      <c r="J396" s="55">
        <v>1208.54</v>
      </c>
      <c r="K396" s="56">
        <v>14502.49</v>
      </c>
      <c r="L396" s="46">
        <v>15711.03</v>
      </c>
      <c r="M396" s="117"/>
      <c r="N396" s="119">
        <v>14502.49</v>
      </c>
      <c r="O396" s="119">
        <v>8295.33</v>
      </c>
      <c r="P396" s="119"/>
      <c r="Q396" s="119">
        <v>17204.189999999999</v>
      </c>
      <c r="R396" s="119">
        <v>15995.65</v>
      </c>
      <c r="S396" s="47"/>
    </row>
    <row r="397" spans="1:19" ht="9" customHeight="1" x14ac:dyDescent="0.2">
      <c r="A397" s="512"/>
      <c r="B397" s="512"/>
      <c r="C397" s="58" t="s">
        <v>4</v>
      </c>
      <c r="D397" s="59"/>
      <c r="E397" s="61">
        <v>16061999</v>
      </c>
      <c r="F397" s="61">
        <v>0</v>
      </c>
      <c r="G397" s="61">
        <v>0</v>
      </c>
      <c r="H397" s="61">
        <v>12018738</v>
      </c>
      <c r="I397" s="61">
        <v>0</v>
      </c>
      <c r="J397" s="60">
        <v>2340060</v>
      </c>
      <c r="K397" s="61">
        <v>28080736</v>
      </c>
      <c r="L397" s="73">
        <v>30420796</v>
      </c>
      <c r="M397" s="118"/>
      <c r="N397" s="120">
        <v>28080736</v>
      </c>
      <c r="O397" s="120">
        <v>16061999</v>
      </c>
      <c r="P397" s="120">
        <v>0</v>
      </c>
      <c r="Q397" s="120">
        <v>33311957</v>
      </c>
      <c r="R397" s="120">
        <v>30971897</v>
      </c>
      <c r="S397" s="47"/>
    </row>
    <row r="398" spans="1:19" ht="12.75" customHeight="1" x14ac:dyDescent="0.2">
      <c r="A398" s="492">
        <v>35370</v>
      </c>
      <c r="B398" s="492">
        <v>35611</v>
      </c>
      <c r="C398" s="42" t="s">
        <v>3</v>
      </c>
      <c r="D398" s="43">
        <v>0</v>
      </c>
      <c r="E398" s="44">
        <v>5360.31</v>
      </c>
      <c r="F398" s="44">
        <v>0</v>
      </c>
      <c r="G398" s="44">
        <v>0</v>
      </c>
      <c r="H398" s="44">
        <v>6207.16</v>
      </c>
      <c r="I398" s="44">
        <v>0</v>
      </c>
      <c r="J398" s="44">
        <v>963.96</v>
      </c>
      <c r="K398" s="45">
        <v>11567.47</v>
      </c>
      <c r="L398" s="46">
        <v>12531.43</v>
      </c>
      <c r="M398" s="117"/>
      <c r="N398" s="119">
        <v>11567.47</v>
      </c>
      <c r="O398" s="119">
        <v>5360.31</v>
      </c>
      <c r="P398" s="119"/>
      <c r="Q398" s="119">
        <v>13496.29</v>
      </c>
      <c r="R398" s="119">
        <v>12532.33</v>
      </c>
      <c r="S398" s="47"/>
    </row>
    <row r="399" spans="1:19" ht="9" customHeight="1" x14ac:dyDescent="0.2">
      <c r="A399" s="493"/>
      <c r="B399" s="493"/>
      <c r="C399" s="48" t="s">
        <v>4</v>
      </c>
      <c r="D399" s="49">
        <v>2</v>
      </c>
      <c r="E399" s="50">
        <v>10379007</v>
      </c>
      <c r="F399" s="50">
        <v>0</v>
      </c>
      <c r="G399" s="50">
        <v>0</v>
      </c>
      <c r="H399" s="50">
        <v>12018738</v>
      </c>
      <c r="I399" s="50">
        <v>0</v>
      </c>
      <c r="J399" s="51">
        <v>1866487</v>
      </c>
      <c r="K399" s="50">
        <v>22397745</v>
      </c>
      <c r="L399" s="73">
        <v>24264232</v>
      </c>
      <c r="M399" s="118"/>
      <c r="N399" s="120">
        <v>22397745</v>
      </c>
      <c r="O399" s="120">
        <v>10379007</v>
      </c>
      <c r="P399" s="120">
        <v>0</v>
      </c>
      <c r="Q399" s="120">
        <v>26132461</v>
      </c>
      <c r="R399" s="120">
        <v>24265975</v>
      </c>
      <c r="S399" s="47"/>
    </row>
    <row r="400" spans="1:19" ht="12.75" customHeight="1" x14ac:dyDescent="0.2">
      <c r="A400" s="511">
        <v>35370</v>
      </c>
      <c r="B400" s="511">
        <v>35611</v>
      </c>
      <c r="C400" s="53" t="s">
        <v>3</v>
      </c>
      <c r="D400" s="54">
        <v>3</v>
      </c>
      <c r="E400" s="55">
        <v>5569.99</v>
      </c>
      <c r="F400" s="55">
        <v>0</v>
      </c>
      <c r="G400" s="55">
        <v>0</v>
      </c>
      <c r="H400" s="55">
        <v>6207.16</v>
      </c>
      <c r="I400" s="55">
        <v>0</v>
      </c>
      <c r="J400" s="55">
        <v>981.43</v>
      </c>
      <c r="K400" s="56">
        <v>11777.15</v>
      </c>
      <c r="L400" s="46">
        <v>12758.58</v>
      </c>
      <c r="M400" s="117"/>
      <c r="N400" s="119">
        <v>11777.15</v>
      </c>
      <c r="O400" s="119">
        <v>5569.99</v>
      </c>
      <c r="P400" s="119"/>
      <c r="Q400" s="119">
        <v>13761.18</v>
      </c>
      <c r="R400" s="119">
        <v>12779.75</v>
      </c>
      <c r="S400" s="47"/>
    </row>
    <row r="401" spans="1:19" ht="9" customHeight="1" x14ac:dyDescent="0.2">
      <c r="A401" s="511"/>
      <c r="B401" s="511"/>
      <c r="C401" s="48" t="s">
        <v>4</v>
      </c>
      <c r="D401" s="49">
        <v>8</v>
      </c>
      <c r="E401" s="50">
        <v>10785005</v>
      </c>
      <c r="F401" s="50">
        <v>0</v>
      </c>
      <c r="G401" s="50">
        <v>0</v>
      </c>
      <c r="H401" s="50">
        <v>12018738</v>
      </c>
      <c r="I401" s="50">
        <v>0</v>
      </c>
      <c r="J401" s="51">
        <v>1900313</v>
      </c>
      <c r="K401" s="50">
        <v>22803742</v>
      </c>
      <c r="L401" s="73">
        <v>24704056</v>
      </c>
      <c r="M401" s="118"/>
      <c r="N401" s="120">
        <v>22803742</v>
      </c>
      <c r="O401" s="120">
        <v>10785005</v>
      </c>
      <c r="P401" s="120">
        <v>0</v>
      </c>
      <c r="Q401" s="120">
        <v>26645360</v>
      </c>
      <c r="R401" s="120">
        <v>24745047</v>
      </c>
      <c r="S401" s="47"/>
    </row>
    <row r="402" spans="1:19" ht="12.75" customHeight="1" x14ac:dyDescent="0.2">
      <c r="A402" s="511"/>
      <c r="B402" s="511"/>
      <c r="C402" s="53" t="s">
        <v>3</v>
      </c>
      <c r="D402" s="54">
        <v>9</v>
      </c>
      <c r="E402" s="55">
        <v>6362.23</v>
      </c>
      <c r="F402" s="55">
        <v>0</v>
      </c>
      <c r="G402" s="55">
        <v>0</v>
      </c>
      <c r="H402" s="55">
        <v>6207.16</v>
      </c>
      <c r="I402" s="55">
        <v>0</v>
      </c>
      <c r="J402" s="55">
        <v>1047.45</v>
      </c>
      <c r="K402" s="56">
        <v>12569.39</v>
      </c>
      <c r="L402" s="46">
        <v>13616.84</v>
      </c>
      <c r="M402" s="117"/>
      <c r="N402" s="119">
        <v>12569.39</v>
      </c>
      <c r="O402" s="119">
        <v>6362.23</v>
      </c>
      <c r="P402" s="119"/>
      <c r="Q402" s="119">
        <v>14762.04</v>
      </c>
      <c r="R402" s="119">
        <v>13714.59</v>
      </c>
      <c r="S402" s="47"/>
    </row>
    <row r="403" spans="1:19" ht="9" customHeight="1" x14ac:dyDescent="0.2">
      <c r="A403" s="511"/>
      <c r="B403" s="511"/>
      <c r="C403" s="48" t="s">
        <v>4</v>
      </c>
      <c r="D403" s="49">
        <v>14</v>
      </c>
      <c r="E403" s="50">
        <v>12318995</v>
      </c>
      <c r="F403" s="50">
        <v>0</v>
      </c>
      <c r="G403" s="50">
        <v>0</v>
      </c>
      <c r="H403" s="50">
        <v>12018738</v>
      </c>
      <c r="I403" s="50">
        <v>0</v>
      </c>
      <c r="J403" s="51">
        <v>2028146</v>
      </c>
      <c r="K403" s="50">
        <v>24337733</v>
      </c>
      <c r="L403" s="73">
        <v>26365879</v>
      </c>
      <c r="M403" s="118"/>
      <c r="N403" s="120">
        <v>24337733</v>
      </c>
      <c r="O403" s="120">
        <v>12318995</v>
      </c>
      <c r="P403" s="120">
        <v>0</v>
      </c>
      <c r="Q403" s="120">
        <v>28583295</v>
      </c>
      <c r="R403" s="120">
        <v>26555149</v>
      </c>
      <c r="S403" s="47"/>
    </row>
    <row r="404" spans="1:19" ht="12.75" customHeight="1" x14ac:dyDescent="0.2">
      <c r="A404" s="511"/>
      <c r="B404" s="511"/>
      <c r="C404" s="53" t="s">
        <v>3</v>
      </c>
      <c r="D404" s="54">
        <v>15</v>
      </c>
      <c r="E404" s="55">
        <v>7114.71</v>
      </c>
      <c r="F404" s="55">
        <v>0</v>
      </c>
      <c r="G404" s="55">
        <v>0</v>
      </c>
      <c r="H404" s="55">
        <v>6207.16</v>
      </c>
      <c r="I404" s="55">
        <v>0</v>
      </c>
      <c r="J404" s="55">
        <v>1110.1600000000001</v>
      </c>
      <c r="K404" s="56">
        <v>13321.87</v>
      </c>
      <c r="L404" s="46">
        <v>14432.03</v>
      </c>
      <c r="M404" s="117"/>
      <c r="N404" s="119">
        <v>13321.87</v>
      </c>
      <c r="O404" s="119">
        <v>7114.71</v>
      </c>
      <c r="P404" s="119"/>
      <c r="Q404" s="119">
        <v>15712.68</v>
      </c>
      <c r="R404" s="119">
        <v>14602.52</v>
      </c>
      <c r="S404" s="47"/>
    </row>
    <row r="405" spans="1:19" ht="9" customHeight="1" x14ac:dyDescent="0.2">
      <c r="A405" s="511"/>
      <c r="B405" s="511"/>
      <c r="C405" s="48" t="s">
        <v>4</v>
      </c>
      <c r="D405" s="49">
        <v>20</v>
      </c>
      <c r="E405" s="50">
        <v>13776000</v>
      </c>
      <c r="F405" s="50">
        <v>0</v>
      </c>
      <c r="G405" s="50">
        <v>0</v>
      </c>
      <c r="H405" s="50">
        <v>12018738</v>
      </c>
      <c r="I405" s="50">
        <v>0</v>
      </c>
      <c r="J405" s="51">
        <v>2149570</v>
      </c>
      <c r="K405" s="50">
        <v>25794737</v>
      </c>
      <c r="L405" s="73">
        <v>27944307</v>
      </c>
      <c r="M405" s="118"/>
      <c r="N405" s="120">
        <v>25794737</v>
      </c>
      <c r="O405" s="120">
        <v>13776000</v>
      </c>
      <c r="P405" s="120">
        <v>0</v>
      </c>
      <c r="Q405" s="120">
        <v>30423991</v>
      </c>
      <c r="R405" s="120">
        <v>28274421</v>
      </c>
      <c r="S405" s="47"/>
    </row>
    <row r="406" spans="1:19" ht="12.75" customHeight="1" x14ac:dyDescent="0.2">
      <c r="A406" s="511"/>
      <c r="B406" s="511"/>
      <c r="C406" s="53" t="s">
        <v>3</v>
      </c>
      <c r="D406" s="54">
        <v>21</v>
      </c>
      <c r="E406" s="55">
        <v>7860.99</v>
      </c>
      <c r="F406" s="55">
        <v>0</v>
      </c>
      <c r="G406" s="55">
        <v>0</v>
      </c>
      <c r="H406" s="55">
        <v>6207.16</v>
      </c>
      <c r="I406" s="55">
        <v>0</v>
      </c>
      <c r="J406" s="55">
        <v>1172.3499999999999</v>
      </c>
      <c r="K406" s="56">
        <v>14068.15</v>
      </c>
      <c r="L406" s="46">
        <v>15240.5</v>
      </c>
      <c r="M406" s="117"/>
      <c r="N406" s="119">
        <v>14068.15</v>
      </c>
      <c r="O406" s="119">
        <v>7860.99</v>
      </c>
      <c r="P406" s="119"/>
      <c r="Q406" s="119">
        <v>16655.48</v>
      </c>
      <c r="R406" s="119">
        <v>15483.13</v>
      </c>
      <c r="S406" s="47"/>
    </row>
    <row r="407" spans="1:19" ht="9" customHeight="1" x14ac:dyDescent="0.2">
      <c r="A407" s="511"/>
      <c r="B407" s="511"/>
      <c r="C407" s="48" t="s">
        <v>4</v>
      </c>
      <c r="D407" s="49">
        <v>27</v>
      </c>
      <c r="E407" s="50">
        <v>15220999</v>
      </c>
      <c r="F407" s="50">
        <v>0</v>
      </c>
      <c r="G407" s="50">
        <v>0</v>
      </c>
      <c r="H407" s="50">
        <v>12018738</v>
      </c>
      <c r="I407" s="50">
        <v>0</v>
      </c>
      <c r="J407" s="51">
        <v>2269986</v>
      </c>
      <c r="K407" s="50">
        <v>27239737</v>
      </c>
      <c r="L407" s="73">
        <v>29509723</v>
      </c>
      <c r="M407" s="118"/>
      <c r="N407" s="120">
        <v>27239737</v>
      </c>
      <c r="O407" s="120">
        <v>15220999</v>
      </c>
      <c r="P407" s="120">
        <v>0</v>
      </c>
      <c r="Q407" s="120">
        <v>32249506</v>
      </c>
      <c r="R407" s="120">
        <v>29979520</v>
      </c>
      <c r="S407" s="47"/>
    </row>
    <row r="408" spans="1:19" ht="12.75" customHeight="1" x14ac:dyDescent="0.2">
      <c r="A408" s="511"/>
      <c r="B408" s="511"/>
      <c r="C408" s="53" t="s">
        <v>3</v>
      </c>
      <c r="D408" s="54">
        <v>28</v>
      </c>
      <c r="E408" s="55">
        <v>8390.8799999999992</v>
      </c>
      <c r="F408" s="55">
        <v>0</v>
      </c>
      <c r="G408" s="55">
        <v>0</v>
      </c>
      <c r="H408" s="55">
        <v>6207.16</v>
      </c>
      <c r="I408" s="55">
        <v>0</v>
      </c>
      <c r="J408" s="55">
        <v>1216.5</v>
      </c>
      <c r="K408" s="56">
        <v>14598.04</v>
      </c>
      <c r="L408" s="46">
        <v>15814.54</v>
      </c>
      <c r="M408" s="117"/>
      <c r="N408" s="119">
        <v>14598.04</v>
      </c>
      <c r="O408" s="119">
        <v>8390.8799999999992</v>
      </c>
      <c r="P408" s="119"/>
      <c r="Q408" s="119">
        <v>17324.900000000001</v>
      </c>
      <c r="R408" s="119">
        <v>16108.4</v>
      </c>
      <c r="S408" s="47"/>
    </row>
    <row r="409" spans="1:19" ht="9" customHeight="1" x14ac:dyDescent="0.2">
      <c r="A409" s="511"/>
      <c r="B409" s="511"/>
      <c r="C409" s="48" t="s">
        <v>4</v>
      </c>
      <c r="D409" s="49">
        <v>34</v>
      </c>
      <c r="E409" s="50">
        <v>16247009</v>
      </c>
      <c r="F409" s="50">
        <v>0</v>
      </c>
      <c r="G409" s="50">
        <v>0</v>
      </c>
      <c r="H409" s="50">
        <v>12018738</v>
      </c>
      <c r="I409" s="50">
        <v>0</v>
      </c>
      <c r="J409" s="51">
        <v>2355472</v>
      </c>
      <c r="K409" s="50">
        <v>28265747</v>
      </c>
      <c r="L409" s="73">
        <v>30621219</v>
      </c>
      <c r="M409" s="118"/>
      <c r="N409" s="120">
        <v>28265747</v>
      </c>
      <c r="O409" s="120">
        <v>16247009</v>
      </c>
      <c r="P409" s="120">
        <v>0</v>
      </c>
      <c r="Q409" s="120">
        <v>33545684</v>
      </c>
      <c r="R409" s="120">
        <v>31190212</v>
      </c>
      <c r="S409" s="47"/>
    </row>
    <row r="410" spans="1:19" ht="12.75" customHeight="1" x14ac:dyDescent="0.2">
      <c r="A410" s="511"/>
      <c r="B410" s="511"/>
      <c r="C410" s="53" t="s">
        <v>3</v>
      </c>
      <c r="D410" s="54">
        <v>35</v>
      </c>
      <c r="E410" s="55">
        <v>8791.1299999999992</v>
      </c>
      <c r="F410" s="55">
        <v>0</v>
      </c>
      <c r="G410" s="55">
        <v>0</v>
      </c>
      <c r="H410" s="55">
        <v>6207.16</v>
      </c>
      <c r="I410" s="55">
        <v>0</v>
      </c>
      <c r="J410" s="55">
        <v>1249.8599999999999</v>
      </c>
      <c r="K410" s="56">
        <v>14998.29</v>
      </c>
      <c r="L410" s="46">
        <v>16248.15</v>
      </c>
      <c r="M410" s="117"/>
      <c r="N410" s="119">
        <v>14998.29</v>
      </c>
      <c r="O410" s="119">
        <v>8791.1299999999992</v>
      </c>
      <c r="P410" s="119"/>
      <c r="Q410" s="119">
        <v>17830.55</v>
      </c>
      <c r="R410" s="119">
        <v>16580.689999999999</v>
      </c>
      <c r="S410" s="47"/>
    </row>
    <row r="411" spans="1:19" ht="9" customHeight="1" x14ac:dyDescent="0.2">
      <c r="A411" s="512"/>
      <c r="B411" s="512"/>
      <c r="C411" s="58" t="s">
        <v>4</v>
      </c>
      <c r="D411" s="59"/>
      <c r="E411" s="61">
        <v>17022001</v>
      </c>
      <c r="F411" s="61">
        <v>0</v>
      </c>
      <c r="G411" s="61">
        <v>0</v>
      </c>
      <c r="H411" s="61">
        <v>12018738</v>
      </c>
      <c r="I411" s="61">
        <v>0</v>
      </c>
      <c r="J411" s="60">
        <v>2420066</v>
      </c>
      <c r="K411" s="61">
        <v>29040739</v>
      </c>
      <c r="L411" s="73">
        <v>31460805</v>
      </c>
      <c r="M411" s="118"/>
      <c r="N411" s="120">
        <v>29040739</v>
      </c>
      <c r="O411" s="120">
        <v>17022001</v>
      </c>
      <c r="P411" s="120">
        <v>0</v>
      </c>
      <c r="Q411" s="120">
        <v>34524759</v>
      </c>
      <c r="R411" s="120">
        <v>32104693</v>
      </c>
      <c r="S411" s="47"/>
    </row>
    <row r="412" spans="1:19" ht="12.75" customHeight="1" x14ac:dyDescent="0.2">
      <c r="A412" s="492">
        <v>35612</v>
      </c>
      <c r="B412" s="492">
        <v>36099</v>
      </c>
      <c r="C412" s="42" t="s">
        <v>3</v>
      </c>
      <c r="D412" s="43">
        <v>0</v>
      </c>
      <c r="E412" s="44">
        <v>5713.56</v>
      </c>
      <c r="F412" s="44">
        <v>0</v>
      </c>
      <c r="G412" s="44">
        <v>0</v>
      </c>
      <c r="H412" s="44">
        <v>6207.16</v>
      </c>
      <c r="I412" s="44">
        <v>0</v>
      </c>
      <c r="J412" s="44">
        <v>993.39</v>
      </c>
      <c r="K412" s="45">
        <v>11920.72</v>
      </c>
      <c r="L412" s="46">
        <v>12914.11</v>
      </c>
      <c r="M412" s="117"/>
      <c r="N412" s="119">
        <v>11920.72</v>
      </c>
      <c r="O412" s="119">
        <v>5713.56</v>
      </c>
      <c r="P412" s="119"/>
      <c r="Q412" s="119">
        <v>13942.55</v>
      </c>
      <c r="R412" s="119">
        <v>12949.16</v>
      </c>
      <c r="S412" s="47"/>
    </row>
    <row r="413" spans="1:19" ht="9" customHeight="1" x14ac:dyDescent="0.2">
      <c r="A413" s="493"/>
      <c r="B413" s="493"/>
      <c r="C413" s="48" t="s">
        <v>4</v>
      </c>
      <c r="D413" s="49">
        <v>2</v>
      </c>
      <c r="E413" s="50">
        <v>11062995</v>
      </c>
      <c r="F413" s="50">
        <v>0</v>
      </c>
      <c r="G413" s="50">
        <v>0</v>
      </c>
      <c r="H413" s="50">
        <v>12018738</v>
      </c>
      <c r="I413" s="50">
        <v>0</v>
      </c>
      <c r="J413" s="51">
        <v>1923471</v>
      </c>
      <c r="K413" s="50">
        <v>23081733</v>
      </c>
      <c r="L413" s="73">
        <v>25005204</v>
      </c>
      <c r="M413" s="118"/>
      <c r="N413" s="120">
        <v>23081733</v>
      </c>
      <c r="O413" s="120">
        <v>11062995</v>
      </c>
      <c r="P413" s="120">
        <v>0</v>
      </c>
      <c r="Q413" s="120">
        <v>26996541</v>
      </c>
      <c r="R413" s="120">
        <v>25073070</v>
      </c>
      <c r="S413" s="47"/>
    </row>
    <row r="414" spans="1:19" ht="12.75" customHeight="1" x14ac:dyDescent="0.2">
      <c r="A414" s="511">
        <v>35612</v>
      </c>
      <c r="B414" s="511">
        <v>36099</v>
      </c>
      <c r="C414" s="53" t="s">
        <v>3</v>
      </c>
      <c r="D414" s="54">
        <v>3</v>
      </c>
      <c r="E414" s="55">
        <v>5929.44</v>
      </c>
      <c r="F414" s="55">
        <v>0</v>
      </c>
      <c r="G414" s="55">
        <v>0</v>
      </c>
      <c r="H414" s="55">
        <v>6207.16</v>
      </c>
      <c r="I414" s="55">
        <v>0</v>
      </c>
      <c r="J414" s="55">
        <v>1011.38</v>
      </c>
      <c r="K414" s="56">
        <v>12136.6</v>
      </c>
      <c r="L414" s="46">
        <v>13147.98</v>
      </c>
      <c r="M414" s="117"/>
      <c r="N414" s="119">
        <v>12136.6</v>
      </c>
      <c r="O414" s="119">
        <v>5929.44</v>
      </c>
      <c r="P414" s="119"/>
      <c r="Q414" s="119">
        <v>14215.28</v>
      </c>
      <c r="R414" s="119">
        <v>13203.9</v>
      </c>
      <c r="S414" s="47"/>
    </row>
    <row r="415" spans="1:19" ht="9" customHeight="1" x14ac:dyDescent="0.2">
      <c r="A415" s="511"/>
      <c r="B415" s="511"/>
      <c r="C415" s="48" t="s">
        <v>4</v>
      </c>
      <c r="D415" s="49">
        <v>8</v>
      </c>
      <c r="E415" s="50">
        <v>11480997</v>
      </c>
      <c r="F415" s="50">
        <v>0</v>
      </c>
      <c r="G415" s="50">
        <v>0</v>
      </c>
      <c r="H415" s="50">
        <v>12018738</v>
      </c>
      <c r="I415" s="50">
        <v>0</v>
      </c>
      <c r="J415" s="51">
        <v>1958305</v>
      </c>
      <c r="K415" s="50">
        <v>23499734</v>
      </c>
      <c r="L415" s="73">
        <v>25458039</v>
      </c>
      <c r="M415" s="118"/>
      <c r="N415" s="120">
        <v>23499734</v>
      </c>
      <c r="O415" s="120">
        <v>11480997</v>
      </c>
      <c r="P415" s="120">
        <v>0</v>
      </c>
      <c r="Q415" s="120">
        <v>27524620</v>
      </c>
      <c r="R415" s="120">
        <v>25566315</v>
      </c>
      <c r="S415" s="47"/>
    </row>
    <row r="416" spans="1:19" ht="12.75" customHeight="1" x14ac:dyDescent="0.2">
      <c r="A416" s="511"/>
      <c r="B416" s="511"/>
      <c r="C416" s="53" t="s">
        <v>3</v>
      </c>
      <c r="D416" s="54">
        <v>9</v>
      </c>
      <c r="E416" s="55">
        <v>6746.48</v>
      </c>
      <c r="F416" s="55">
        <v>0</v>
      </c>
      <c r="G416" s="55">
        <v>0</v>
      </c>
      <c r="H416" s="55">
        <v>6207.16</v>
      </c>
      <c r="I416" s="55">
        <v>0</v>
      </c>
      <c r="J416" s="55">
        <v>1079.47</v>
      </c>
      <c r="K416" s="56">
        <v>12953.64</v>
      </c>
      <c r="L416" s="46">
        <v>14033.11</v>
      </c>
      <c r="M416" s="117"/>
      <c r="N416" s="119">
        <v>12953.64</v>
      </c>
      <c r="O416" s="119">
        <v>6746.48</v>
      </c>
      <c r="P416" s="119"/>
      <c r="Q416" s="119">
        <v>15247.48</v>
      </c>
      <c r="R416" s="119">
        <v>14168.01</v>
      </c>
      <c r="S416" s="47"/>
    </row>
    <row r="417" spans="1:19" ht="9" customHeight="1" x14ac:dyDescent="0.2">
      <c r="A417" s="511"/>
      <c r="B417" s="511"/>
      <c r="C417" s="48" t="s">
        <v>4</v>
      </c>
      <c r="D417" s="49">
        <v>14</v>
      </c>
      <c r="E417" s="50">
        <v>13063007</v>
      </c>
      <c r="F417" s="50">
        <v>0</v>
      </c>
      <c r="G417" s="50">
        <v>0</v>
      </c>
      <c r="H417" s="50">
        <v>12018738</v>
      </c>
      <c r="I417" s="50">
        <v>0</v>
      </c>
      <c r="J417" s="51">
        <v>2090145</v>
      </c>
      <c r="K417" s="50">
        <v>25081745</v>
      </c>
      <c r="L417" s="73">
        <v>27171890</v>
      </c>
      <c r="M417" s="118"/>
      <c r="N417" s="120">
        <v>25081745</v>
      </c>
      <c r="O417" s="120">
        <v>13063007</v>
      </c>
      <c r="P417" s="120">
        <v>0</v>
      </c>
      <c r="Q417" s="120">
        <v>29523238</v>
      </c>
      <c r="R417" s="120">
        <v>27433093</v>
      </c>
      <c r="S417" s="47"/>
    </row>
    <row r="418" spans="1:19" ht="12.75" customHeight="1" x14ac:dyDescent="0.2">
      <c r="A418" s="511"/>
      <c r="B418" s="511"/>
      <c r="C418" s="53" t="s">
        <v>3</v>
      </c>
      <c r="D418" s="54">
        <v>15</v>
      </c>
      <c r="E418" s="55">
        <v>7517.55</v>
      </c>
      <c r="F418" s="55">
        <v>0</v>
      </c>
      <c r="G418" s="55">
        <v>0</v>
      </c>
      <c r="H418" s="55">
        <v>6207.16</v>
      </c>
      <c r="I418" s="55">
        <v>0</v>
      </c>
      <c r="J418" s="55">
        <v>1143.73</v>
      </c>
      <c r="K418" s="56">
        <v>13724.71</v>
      </c>
      <c r="L418" s="46">
        <v>14868.44</v>
      </c>
      <c r="M418" s="117"/>
      <c r="N418" s="119">
        <v>13724.71</v>
      </c>
      <c r="O418" s="119">
        <v>7517.55</v>
      </c>
      <c r="P418" s="119"/>
      <c r="Q418" s="119">
        <v>16221.6</v>
      </c>
      <c r="R418" s="119">
        <v>15077.87</v>
      </c>
      <c r="S418" s="47"/>
    </row>
    <row r="419" spans="1:19" ht="9" customHeight="1" x14ac:dyDescent="0.2">
      <c r="A419" s="511"/>
      <c r="B419" s="511"/>
      <c r="C419" s="48" t="s">
        <v>4</v>
      </c>
      <c r="D419" s="49">
        <v>20</v>
      </c>
      <c r="E419" s="50">
        <v>14556007</v>
      </c>
      <c r="F419" s="50">
        <v>0</v>
      </c>
      <c r="G419" s="50">
        <v>0</v>
      </c>
      <c r="H419" s="50">
        <v>12018738</v>
      </c>
      <c r="I419" s="50">
        <v>0</v>
      </c>
      <c r="J419" s="51">
        <v>2214570</v>
      </c>
      <c r="K419" s="50">
        <v>26574744</v>
      </c>
      <c r="L419" s="73">
        <v>28789314</v>
      </c>
      <c r="M419" s="118"/>
      <c r="N419" s="120">
        <v>26574744</v>
      </c>
      <c r="O419" s="120">
        <v>14556007</v>
      </c>
      <c r="P419" s="120">
        <v>0</v>
      </c>
      <c r="Q419" s="120">
        <v>31409397</v>
      </c>
      <c r="R419" s="120">
        <v>29194827</v>
      </c>
      <c r="S419" s="47"/>
    </row>
    <row r="420" spans="1:19" ht="12.75" customHeight="1" x14ac:dyDescent="0.2">
      <c r="A420" s="511"/>
      <c r="B420" s="511"/>
      <c r="C420" s="53" t="s">
        <v>3</v>
      </c>
      <c r="D420" s="54">
        <v>21</v>
      </c>
      <c r="E420" s="55">
        <v>8288.6200000000008</v>
      </c>
      <c r="F420" s="55">
        <v>0</v>
      </c>
      <c r="G420" s="55">
        <v>0</v>
      </c>
      <c r="H420" s="55">
        <v>6207.16</v>
      </c>
      <c r="I420" s="55">
        <v>0</v>
      </c>
      <c r="J420" s="55">
        <v>1207.98</v>
      </c>
      <c r="K420" s="56">
        <v>14495.78</v>
      </c>
      <c r="L420" s="46">
        <v>15703.76</v>
      </c>
      <c r="M420" s="117"/>
      <c r="N420" s="119">
        <v>14495.78</v>
      </c>
      <c r="O420" s="119">
        <v>8288.6200000000008</v>
      </c>
      <c r="P420" s="119"/>
      <c r="Q420" s="119">
        <v>17195.71</v>
      </c>
      <c r="R420" s="119">
        <v>15987.73</v>
      </c>
      <c r="S420" s="47"/>
    </row>
    <row r="421" spans="1:19" ht="9" customHeight="1" x14ac:dyDescent="0.2">
      <c r="A421" s="511"/>
      <c r="B421" s="511"/>
      <c r="C421" s="48" t="s">
        <v>4</v>
      </c>
      <c r="D421" s="49">
        <v>27</v>
      </c>
      <c r="E421" s="50">
        <v>16049006</v>
      </c>
      <c r="F421" s="50">
        <v>0</v>
      </c>
      <c r="G421" s="50">
        <v>0</v>
      </c>
      <c r="H421" s="50">
        <v>12018738</v>
      </c>
      <c r="I421" s="50">
        <v>0</v>
      </c>
      <c r="J421" s="51">
        <v>2338975</v>
      </c>
      <c r="K421" s="50">
        <v>28067744</v>
      </c>
      <c r="L421" s="73">
        <v>30406719</v>
      </c>
      <c r="M421" s="118"/>
      <c r="N421" s="120">
        <v>28067744</v>
      </c>
      <c r="O421" s="120">
        <v>16049006</v>
      </c>
      <c r="P421" s="120">
        <v>0</v>
      </c>
      <c r="Q421" s="120">
        <v>33295537</v>
      </c>
      <c r="R421" s="120">
        <v>30956562</v>
      </c>
      <c r="S421" s="47"/>
    </row>
    <row r="422" spans="1:19" ht="12.75" customHeight="1" x14ac:dyDescent="0.2">
      <c r="A422" s="511"/>
      <c r="B422" s="511"/>
      <c r="C422" s="53" t="s">
        <v>3</v>
      </c>
      <c r="D422" s="54">
        <v>28</v>
      </c>
      <c r="E422" s="55">
        <v>8837.09</v>
      </c>
      <c r="F422" s="55">
        <v>0</v>
      </c>
      <c r="G422" s="55">
        <v>0</v>
      </c>
      <c r="H422" s="55">
        <v>6207.16</v>
      </c>
      <c r="I422" s="55">
        <v>0</v>
      </c>
      <c r="J422" s="55">
        <v>1253.69</v>
      </c>
      <c r="K422" s="56">
        <v>15044.25</v>
      </c>
      <c r="L422" s="46">
        <v>16297.94</v>
      </c>
      <c r="M422" s="117"/>
      <c r="N422" s="119">
        <v>15044.25</v>
      </c>
      <c r="O422" s="119">
        <v>8837.09</v>
      </c>
      <c r="P422" s="119"/>
      <c r="Q422" s="119">
        <v>17888.62</v>
      </c>
      <c r="R422" s="119">
        <v>16634.93</v>
      </c>
      <c r="S422" s="47"/>
    </row>
    <row r="423" spans="1:19" ht="9" customHeight="1" x14ac:dyDescent="0.2">
      <c r="A423" s="511"/>
      <c r="B423" s="511"/>
      <c r="C423" s="48" t="s">
        <v>4</v>
      </c>
      <c r="D423" s="49">
        <v>34</v>
      </c>
      <c r="E423" s="50">
        <v>17110992</v>
      </c>
      <c r="F423" s="50">
        <v>0</v>
      </c>
      <c r="G423" s="50">
        <v>0</v>
      </c>
      <c r="H423" s="50">
        <v>12018738</v>
      </c>
      <c r="I423" s="50">
        <v>0</v>
      </c>
      <c r="J423" s="51">
        <v>2427482</v>
      </c>
      <c r="K423" s="50">
        <v>29129730</v>
      </c>
      <c r="L423" s="73">
        <v>31557212</v>
      </c>
      <c r="M423" s="118"/>
      <c r="N423" s="120">
        <v>29129730</v>
      </c>
      <c r="O423" s="120">
        <v>17110992</v>
      </c>
      <c r="P423" s="120">
        <v>0</v>
      </c>
      <c r="Q423" s="120">
        <v>34637198</v>
      </c>
      <c r="R423" s="120">
        <v>32209716</v>
      </c>
      <c r="S423" s="47"/>
    </row>
    <row r="424" spans="1:19" ht="12.75" customHeight="1" x14ac:dyDescent="0.2">
      <c r="A424" s="511"/>
      <c r="B424" s="511"/>
      <c r="C424" s="53" t="s">
        <v>3</v>
      </c>
      <c r="D424" s="54">
        <v>35</v>
      </c>
      <c r="E424" s="55">
        <v>9249.74</v>
      </c>
      <c r="F424" s="55">
        <v>0</v>
      </c>
      <c r="G424" s="55">
        <v>0</v>
      </c>
      <c r="H424" s="55">
        <v>6207.16</v>
      </c>
      <c r="I424" s="55">
        <v>0</v>
      </c>
      <c r="J424" s="55">
        <v>1288.08</v>
      </c>
      <c r="K424" s="56">
        <v>15456.9</v>
      </c>
      <c r="L424" s="46">
        <v>16744.98</v>
      </c>
      <c r="M424" s="117"/>
      <c r="N424" s="119">
        <v>15456.9</v>
      </c>
      <c r="O424" s="119">
        <v>9249.74</v>
      </c>
      <c r="P424" s="119"/>
      <c r="Q424" s="119">
        <v>18409.93</v>
      </c>
      <c r="R424" s="119">
        <v>17121.849999999999</v>
      </c>
      <c r="S424" s="47"/>
    </row>
    <row r="425" spans="1:19" ht="9" customHeight="1" x14ac:dyDescent="0.2">
      <c r="A425" s="512"/>
      <c r="B425" s="512"/>
      <c r="C425" s="58" t="s">
        <v>4</v>
      </c>
      <c r="D425" s="59"/>
      <c r="E425" s="61">
        <v>17909994</v>
      </c>
      <c r="F425" s="61">
        <v>0</v>
      </c>
      <c r="G425" s="61">
        <v>0</v>
      </c>
      <c r="H425" s="61">
        <v>12018738</v>
      </c>
      <c r="I425" s="61">
        <v>0</v>
      </c>
      <c r="J425" s="60">
        <v>2494071</v>
      </c>
      <c r="K425" s="61">
        <v>29928732</v>
      </c>
      <c r="L425" s="73">
        <v>32422802</v>
      </c>
      <c r="M425" s="118"/>
      <c r="N425" s="120">
        <v>29928732</v>
      </c>
      <c r="O425" s="120">
        <v>17909994</v>
      </c>
      <c r="P425" s="120">
        <v>0</v>
      </c>
      <c r="Q425" s="120">
        <v>35646595</v>
      </c>
      <c r="R425" s="120">
        <v>33152524</v>
      </c>
      <c r="S425" s="47"/>
    </row>
    <row r="426" spans="1:19" ht="12.75" customHeight="1" x14ac:dyDescent="0.2">
      <c r="A426" s="492">
        <v>36100</v>
      </c>
      <c r="B426" s="492">
        <v>36311</v>
      </c>
      <c r="C426" s="42" t="s">
        <v>3</v>
      </c>
      <c r="D426" s="43">
        <v>0</v>
      </c>
      <c r="E426" s="44">
        <v>5930.47</v>
      </c>
      <c r="F426" s="44">
        <v>0</v>
      </c>
      <c r="G426" s="44">
        <v>0</v>
      </c>
      <c r="H426" s="44">
        <v>6207.16</v>
      </c>
      <c r="I426" s="44">
        <v>0</v>
      </c>
      <c r="J426" s="44">
        <v>1011.47</v>
      </c>
      <c r="K426" s="45">
        <v>12137.63</v>
      </c>
      <c r="L426" s="46">
        <v>13149.1</v>
      </c>
      <c r="M426" s="117"/>
      <c r="N426" s="119">
        <v>12137.63</v>
      </c>
      <c r="O426" s="119">
        <v>5930.47</v>
      </c>
      <c r="P426" s="119"/>
      <c r="Q426" s="119">
        <v>14216.58</v>
      </c>
      <c r="R426" s="119">
        <v>13205.11</v>
      </c>
      <c r="S426" s="47"/>
    </row>
    <row r="427" spans="1:19" ht="9" customHeight="1" x14ac:dyDescent="0.2">
      <c r="A427" s="493"/>
      <c r="B427" s="493"/>
      <c r="C427" s="48" t="s">
        <v>4</v>
      </c>
      <c r="D427" s="49">
        <v>2</v>
      </c>
      <c r="E427" s="50">
        <v>11482991</v>
      </c>
      <c r="F427" s="50">
        <v>0</v>
      </c>
      <c r="G427" s="50">
        <v>0</v>
      </c>
      <c r="H427" s="50">
        <v>12018738</v>
      </c>
      <c r="I427" s="50">
        <v>0</v>
      </c>
      <c r="J427" s="51">
        <v>1958479</v>
      </c>
      <c r="K427" s="50">
        <v>23501729</v>
      </c>
      <c r="L427" s="73">
        <v>25460208</v>
      </c>
      <c r="M427" s="118"/>
      <c r="N427" s="120">
        <v>23501729</v>
      </c>
      <c r="O427" s="120">
        <v>11482991</v>
      </c>
      <c r="P427" s="120">
        <v>0</v>
      </c>
      <c r="Q427" s="120">
        <v>27527137</v>
      </c>
      <c r="R427" s="120">
        <v>25568658</v>
      </c>
      <c r="S427" s="47"/>
    </row>
    <row r="428" spans="1:19" ht="12.75" customHeight="1" x14ac:dyDescent="0.2">
      <c r="A428" s="511">
        <v>36100</v>
      </c>
      <c r="B428" s="511">
        <v>36311</v>
      </c>
      <c r="C428" s="53" t="s">
        <v>3</v>
      </c>
      <c r="D428" s="54">
        <v>3</v>
      </c>
      <c r="E428" s="55">
        <v>6152.55</v>
      </c>
      <c r="F428" s="55">
        <v>0</v>
      </c>
      <c r="G428" s="55">
        <v>0</v>
      </c>
      <c r="H428" s="55">
        <v>6207.16</v>
      </c>
      <c r="I428" s="55">
        <v>0</v>
      </c>
      <c r="J428" s="55">
        <v>1029.98</v>
      </c>
      <c r="K428" s="56">
        <v>12359.71</v>
      </c>
      <c r="L428" s="46">
        <v>13389.69</v>
      </c>
      <c r="M428" s="117"/>
      <c r="N428" s="119">
        <v>12359.71</v>
      </c>
      <c r="O428" s="119">
        <v>6152.55</v>
      </c>
      <c r="P428" s="119"/>
      <c r="Q428" s="119">
        <v>14497.15</v>
      </c>
      <c r="R428" s="119">
        <v>13467.17</v>
      </c>
      <c r="S428" s="47"/>
    </row>
    <row r="429" spans="1:19" ht="9" customHeight="1" x14ac:dyDescent="0.2">
      <c r="A429" s="511"/>
      <c r="B429" s="511"/>
      <c r="C429" s="48" t="s">
        <v>4</v>
      </c>
      <c r="D429" s="49">
        <v>8</v>
      </c>
      <c r="E429" s="50">
        <v>11912998</v>
      </c>
      <c r="F429" s="50">
        <v>0</v>
      </c>
      <c r="G429" s="50">
        <v>0</v>
      </c>
      <c r="H429" s="50">
        <v>12018738</v>
      </c>
      <c r="I429" s="50">
        <v>0</v>
      </c>
      <c r="J429" s="51">
        <v>1994319</v>
      </c>
      <c r="K429" s="50">
        <v>23931736</v>
      </c>
      <c r="L429" s="73">
        <v>25926055</v>
      </c>
      <c r="M429" s="118"/>
      <c r="N429" s="120">
        <v>23931736</v>
      </c>
      <c r="O429" s="120">
        <v>11912998</v>
      </c>
      <c r="P429" s="120">
        <v>0</v>
      </c>
      <c r="Q429" s="120">
        <v>28070397</v>
      </c>
      <c r="R429" s="120">
        <v>26076077</v>
      </c>
      <c r="S429" s="47"/>
    </row>
    <row r="430" spans="1:19" ht="12.75" customHeight="1" x14ac:dyDescent="0.2">
      <c r="A430" s="511"/>
      <c r="B430" s="511"/>
      <c r="C430" s="53" t="s">
        <v>3</v>
      </c>
      <c r="D430" s="54">
        <v>9</v>
      </c>
      <c r="E430" s="55">
        <v>6981.98</v>
      </c>
      <c r="F430" s="55">
        <v>0</v>
      </c>
      <c r="G430" s="55">
        <v>0</v>
      </c>
      <c r="H430" s="55">
        <v>6207.16</v>
      </c>
      <c r="I430" s="55">
        <v>0</v>
      </c>
      <c r="J430" s="55">
        <v>1099.0999999999999</v>
      </c>
      <c r="K430" s="56">
        <v>13189.14</v>
      </c>
      <c r="L430" s="46">
        <v>14288.24</v>
      </c>
      <c r="M430" s="117"/>
      <c r="N430" s="119">
        <v>13189.14</v>
      </c>
      <c r="O430" s="119">
        <v>6981.98</v>
      </c>
      <c r="P430" s="119"/>
      <c r="Q430" s="119">
        <v>15545</v>
      </c>
      <c r="R430" s="119">
        <v>14445.9</v>
      </c>
      <c r="S430" s="47"/>
    </row>
    <row r="431" spans="1:19" ht="9" customHeight="1" x14ac:dyDescent="0.2">
      <c r="A431" s="511"/>
      <c r="B431" s="511"/>
      <c r="C431" s="48" t="s">
        <v>4</v>
      </c>
      <c r="D431" s="49">
        <v>14</v>
      </c>
      <c r="E431" s="50">
        <v>13518998</v>
      </c>
      <c r="F431" s="50">
        <v>0</v>
      </c>
      <c r="G431" s="50">
        <v>0</v>
      </c>
      <c r="H431" s="50">
        <v>12018738</v>
      </c>
      <c r="I431" s="50">
        <v>0</v>
      </c>
      <c r="J431" s="51">
        <v>2128154</v>
      </c>
      <c r="K431" s="50">
        <v>25537736</v>
      </c>
      <c r="L431" s="73">
        <v>27665890</v>
      </c>
      <c r="M431" s="118"/>
      <c r="N431" s="120">
        <v>25537736</v>
      </c>
      <c r="O431" s="120">
        <v>13518998</v>
      </c>
      <c r="P431" s="120">
        <v>0</v>
      </c>
      <c r="Q431" s="120">
        <v>30099317</v>
      </c>
      <c r="R431" s="120">
        <v>27971163</v>
      </c>
      <c r="S431" s="47"/>
    </row>
    <row r="432" spans="1:19" ht="12.75" customHeight="1" x14ac:dyDescent="0.2">
      <c r="A432" s="511"/>
      <c r="B432" s="511"/>
      <c r="C432" s="53" t="s">
        <v>3</v>
      </c>
      <c r="D432" s="54">
        <v>15</v>
      </c>
      <c r="E432" s="55">
        <v>7765.45</v>
      </c>
      <c r="F432" s="55">
        <v>0</v>
      </c>
      <c r="G432" s="55">
        <v>0</v>
      </c>
      <c r="H432" s="55">
        <v>6207.16</v>
      </c>
      <c r="I432" s="55">
        <v>0</v>
      </c>
      <c r="J432" s="55">
        <v>1164.3800000000001</v>
      </c>
      <c r="K432" s="56">
        <v>13972.61</v>
      </c>
      <c r="L432" s="46">
        <v>15136.99</v>
      </c>
      <c r="M432" s="117"/>
      <c r="N432" s="119">
        <v>13972.61</v>
      </c>
      <c r="O432" s="119">
        <v>7765.45</v>
      </c>
      <c r="P432" s="119"/>
      <c r="Q432" s="119">
        <v>16534.77</v>
      </c>
      <c r="R432" s="119">
        <v>15370.39</v>
      </c>
      <c r="S432" s="47"/>
    </row>
    <row r="433" spans="1:19" ht="9" customHeight="1" x14ac:dyDescent="0.2">
      <c r="A433" s="511"/>
      <c r="B433" s="511"/>
      <c r="C433" s="48" t="s">
        <v>4</v>
      </c>
      <c r="D433" s="49">
        <v>20</v>
      </c>
      <c r="E433" s="50">
        <v>15036008</v>
      </c>
      <c r="F433" s="50">
        <v>0</v>
      </c>
      <c r="G433" s="50">
        <v>0</v>
      </c>
      <c r="H433" s="50">
        <v>12018738</v>
      </c>
      <c r="I433" s="50">
        <v>0</v>
      </c>
      <c r="J433" s="51">
        <v>2254554</v>
      </c>
      <c r="K433" s="50">
        <v>27054746</v>
      </c>
      <c r="L433" s="73">
        <v>29309300</v>
      </c>
      <c r="M433" s="118"/>
      <c r="N433" s="120">
        <v>27054746</v>
      </c>
      <c r="O433" s="120">
        <v>15036008</v>
      </c>
      <c r="P433" s="120">
        <v>0</v>
      </c>
      <c r="Q433" s="120">
        <v>32015779</v>
      </c>
      <c r="R433" s="120">
        <v>29761225</v>
      </c>
      <c r="S433" s="47"/>
    </row>
    <row r="434" spans="1:19" ht="12.75" customHeight="1" x14ac:dyDescent="0.2">
      <c r="A434" s="511"/>
      <c r="B434" s="511"/>
      <c r="C434" s="53" t="s">
        <v>3</v>
      </c>
      <c r="D434" s="54">
        <v>21</v>
      </c>
      <c r="E434" s="55">
        <v>8548.91</v>
      </c>
      <c r="F434" s="55">
        <v>0</v>
      </c>
      <c r="G434" s="55">
        <v>0</v>
      </c>
      <c r="H434" s="55">
        <v>6207.16</v>
      </c>
      <c r="I434" s="55">
        <v>0</v>
      </c>
      <c r="J434" s="55">
        <v>1229.67</v>
      </c>
      <c r="K434" s="56">
        <v>14756.07</v>
      </c>
      <c r="L434" s="46">
        <v>15985.74</v>
      </c>
      <c r="M434" s="117"/>
      <c r="N434" s="119">
        <v>14756.07</v>
      </c>
      <c r="O434" s="119">
        <v>8548.91</v>
      </c>
      <c r="P434" s="119"/>
      <c r="Q434" s="119">
        <v>17524.54</v>
      </c>
      <c r="R434" s="119">
        <v>16294.87</v>
      </c>
      <c r="S434" s="47"/>
    </row>
    <row r="435" spans="1:19" ht="9" customHeight="1" x14ac:dyDescent="0.2">
      <c r="A435" s="511"/>
      <c r="B435" s="511"/>
      <c r="C435" s="48" t="s">
        <v>4</v>
      </c>
      <c r="D435" s="49">
        <v>27</v>
      </c>
      <c r="E435" s="50">
        <v>16552998</v>
      </c>
      <c r="F435" s="50">
        <v>0</v>
      </c>
      <c r="G435" s="50">
        <v>0</v>
      </c>
      <c r="H435" s="50">
        <v>12018738</v>
      </c>
      <c r="I435" s="50">
        <v>0</v>
      </c>
      <c r="J435" s="51">
        <v>2380973</v>
      </c>
      <c r="K435" s="50">
        <v>28571736</v>
      </c>
      <c r="L435" s="73">
        <v>30952709</v>
      </c>
      <c r="M435" s="118"/>
      <c r="N435" s="120">
        <v>28571736</v>
      </c>
      <c r="O435" s="120">
        <v>16552998</v>
      </c>
      <c r="P435" s="120">
        <v>0</v>
      </c>
      <c r="Q435" s="120">
        <v>33932241</v>
      </c>
      <c r="R435" s="120">
        <v>31551268</v>
      </c>
      <c r="S435" s="47"/>
    </row>
    <row r="436" spans="1:19" ht="12.75" customHeight="1" x14ac:dyDescent="0.2">
      <c r="A436" s="511"/>
      <c r="B436" s="511"/>
      <c r="C436" s="53" t="s">
        <v>3</v>
      </c>
      <c r="D436" s="54">
        <v>28</v>
      </c>
      <c r="E436" s="55">
        <v>9109.7800000000007</v>
      </c>
      <c r="F436" s="55">
        <v>0</v>
      </c>
      <c r="G436" s="55">
        <v>0</v>
      </c>
      <c r="H436" s="55">
        <v>6207.16</v>
      </c>
      <c r="I436" s="55">
        <v>0</v>
      </c>
      <c r="J436" s="55">
        <v>1276.4100000000001</v>
      </c>
      <c r="K436" s="56">
        <v>15316.94</v>
      </c>
      <c r="L436" s="46">
        <v>16593.349999999999</v>
      </c>
      <c r="M436" s="117"/>
      <c r="N436" s="119">
        <v>15316.94</v>
      </c>
      <c r="O436" s="119">
        <v>9109.7800000000007</v>
      </c>
      <c r="P436" s="119"/>
      <c r="Q436" s="119">
        <v>18233.11</v>
      </c>
      <c r="R436" s="119">
        <v>16956.7</v>
      </c>
      <c r="S436" s="47"/>
    </row>
    <row r="437" spans="1:19" ht="9" customHeight="1" x14ac:dyDescent="0.2">
      <c r="A437" s="511"/>
      <c r="B437" s="511"/>
      <c r="C437" s="48" t="s">
        <v>4</v>
      </c>
      <c r="D437" s="49">
        <v>34</v>
      </c>
      <c r="E437" s="50">
        <v>17638994</v>
      </c>
      <c r="F437" s="50">
        <v>0</v>
      </c>
      <c r="G437" s="50">
        <v>0</v>
      </c>
      <c r="H437" s="50">
        <v>12018738</v>
      </c>
      <c r="I437" s="50">
        <v>0</v>
      </c>
      <c r="J437" s="51">
        <v>2471474</v>
      </c>
      <c r="K437" s="50">
        <v>29657731</v>
      </c>
      <c r="L437" s="73">
        <v>32129206</v>
      </c>
      <c r="M437" s="118"/>
      <c r="N437" s="120">
        <v>29657731</v>
      </c>
      <c r="O437" s="120">
        <v>17638994</v>
      </c>
      <c r="P437" s="120">
        <v>0</v>
      </c>
      <c r="Q437" s="120">
        <v>35304224</v>
      </c>
      <c r="R437" s="120">
        <v>32832750</v>
      </c>
      <c r="S437" s="47"/>
    </row>
    <row r="438" spans="1:19" ht="12.75" customHeight="1" x14ac:dyDescent="0.2">
      <c r="A438" s="511"/>
      <c r="B438" s="511"/>
      <c r="C438" s="53" t="s">
        <v>3</v>
      </c>
      <c r="D438" s="54">
        <v>35</v>
      </c>
      <c r="E438" s="55">
        <v>9528.6299999999992</v>
      </c>
      <c r="F438" s="55">
        <v>0</v>
      </c>
      <c r="G438" s="55">
        <v>0</v>
      </c>
      <c r="H438" s="55">
        <v>6207.16</v>
      </c>
      <c r="I438" s="55">
        <v>0</v>
      </c>
      <c r="J438" s="55">
        <v>1311.32</v>
      </c>
      <c r="K438" s="56">
        <v>15735.79</v>
      </c>
      <c r="L438" s="46">
        <v>17047.11</v>
      </c>
      <c r="M438" s="117"/>
      <c r="N438" s="119">
        <v>15735.79</v>
      </c>
      <c r="O438" s="119">
        <v>9528.6299999999992</v>
      </c>
      <c r="P438" s="119"/>
      <c r="Q438" s="119">
        <v>18762.259999999998</v>
      </c>
      <c r="R438" s="119">
        <v>17450.939999999999</v>
      </c>
      <c r="S438" s="47"/>
    </row>
    <row r="439" spans="1:19" ht="9" customHeight="1" x14ac:dyDescent="0.2">
      <c r="A439" s="512"/>
      <c r="B439" s="512"/>
      <c r="C439" s="58" t="s">
        <v>4</v>
      </c>
      <c r="D439" s="59"/>
      <c r="E439" s="61">
        <v>18450000</v>
      </c>
      <c r="F439" s="61">
        <v>0</v>
      </c>
      <c r="G439" s="61">
        <v>0</v>
      </c>
      <c r="H439" s="61">
        <v>12018738</v>
      </c>
      <c r="I439" s="61">
        <v>0</v>
      </c>
      <c r="J439" s="60">
        <v>2539070</v>
      </c>
      <c r="K439" s="61">
        <v>30468738</v>
      </c>
      <c r="L439" s="73">
        <v>33007808</v>
      </c>
      <c r="M439" s="118"/>
      <c r="N439" s="120">
        <v>30468738</v>
      </c>
      <c r="O439" s="120">
        <v>18450000</v>
      </c>
      <c r="P439" s="120">
        <v>0</v>
      </c>
      <c r="Q439" s="120">
        <v>36328801</v>
      </c>
      <c r="R439" s="120">
        <v>33789732</v>
      </c>
      <c r="S439" s="47"/>
    </row>
    <row r="440" spans="1:19" ht="12.75" customHeight="1" x14ac:dyDescent="0.2">
      <c r="A440" s="492">
        <v>36312</v>
      </c>
      <c r="B440" s="492">
        <v>36707</v>
      </c>
      <c r="C440" s="42" t="s">
        <v>3</v>
      </c>
      <c r="D440" s="43">
        <v>0</v>
      </c>
      <c r="E440" s="44">
        <v>6110.2</v>
      </c>
      <c r="F440" s="44">
        <v>0</v>
      </c>
      <c r="G440" s="44">
        <v>0</v>
      </c>
      <c r="H440" s="44">
        <v>6207.16</v>
      </c>
      <c r="I440" s="44">
        <v>0</v>
      </c>
      <c r="J440" s="44">
        <v>1026.45</v>
      </c>
      <c r="K440" s="45">
        <v>12317.36</v>
      </c>
      <c r="L440" s="46">
        <v>13343.81</v>
      </c>
      <c r="M440" s="117"/>
      <c r="N440" s="119">
        <v>12317.36</v>
      </c>
      <c r="O440" s="119">
        <v>6110.2</v>
      </c>
      <c r="P440" s="119"/>
      <c r="Q440" s="119">
        <v>14443.65</v>
      </c>
      <c r="R440" s="119">
        <v>13417.2</v>
      </c>
      <c r="S440" s="47"/>
    </row>
    <row r="441" spans="1:19" ht="9" customHeight="1" x14ac:dyDescent="0.2">
      <c r="A441" s="493"/>
      <c r="B441" s="493"/>
      <c r="C441" s="48" t="s">
        <v>4</v>
      </c>
      <c r="D441" s="49">
        <v>2</v>
      </c>
      <c r="E441" s="50">
        <v>11830997</v>
      </c>
      <c r="F441" s="50">
        <v>0</v>
      </c>
      <c r="G441" s="50">
        <v>0</v>
      </c>
      <c r="H441" s="50">
        <v>12018738</v>
      </c>
      <c r="I441" s="50">
        <v>0</v>
      </c>
      <c r="J441" s="51">
        <v>1987484</v>
      </c>
      <c r="K441" s="50">
        <v>23849735</v>
      </c>
      <c r="L441" s="73">
        <v>25837219</v>
      </c>
      <c r="M441" s="118"/>
      <c r="N441" s="120">
        <v>23849735</v>
      </c>
      <c r="O441" s="120">
        <v>11830997</v>
      </c>
      <c r="P441" s="120">
        <v>0</v>
      </c>
      <c r="Q441" s="120">
        <v>27966806</v>
      </c>
      <c r="R441" s="120">
        <v>25979322</v>
      </c>
      <c r="S441" s="47"/>
    </row>
    <row r="442" spans="1:19" ht="12.75" customHeight="1" x14ac:dyDescent="0.2">
      <c r="A442" s="511">
        <v>36312</v>
      </c>
      <c r="B442" s="511">
        <v>36707</v>
      </c>
      <c r="C442" s="53" t="s">
        <v>3</v>
      </c>
      <c r="D442" s="54">
        <v>3</v>
      </c>
      <c r="E442" s="55">
        <v>6338.48</v>
      </c>
      <c r="F442" s="55">
        <v>0</v>
      </c>
      <c r="G442" s="55">
        <v>0</v>
      </c>
      <c r="H442" s="55">
        <v>6207.16</v>
      </c>
      <c r="I442" s="55">
        <v>0</v>
      </c>
      <c r="J442" s="55">
        <v>1045.47</v>
      </c>
      <c r="K442" s="56">
        <v>12545.64</v>
      </c>
      <c r="L442" s="46">
        <v>13591.11</v>
      </c>
      <c r="M442" s="117"/>
      <c r="N442" s="119">
        <v>12545.64</v>
      </c>
      <c r="O442" s="119">
        <v>6338.48</v>
      </c>
      <c r="P442" s="119"/>
      <c r="Q442" s="119">
        <v>14732.04</v>
      </c>
      <c r="R442" s="119">
        <v>13686.57</v>
      </c>
      <c r="S442" s="47"/>
    </row>
    <row r="443" spans="1:19" ht="9" customHeight="1" x14ac:dyDescent="0.2">
      <c r="A443" s="511"/>
      <c r="B443" s="511"/>
      <c r="C443" s="48" t="s">
        <v>4</v>
      </c>
      <c r="D443" s="49">
        <v>8</v>
      </c>
      <c r="E443" s="50">
        <v>12273009</v>
      </c>
      <c r="F443" s="50">
        <v>0</v>
      </c>
      <c r="G443" s="50">
        <v>0</v>
      </c>
      <c r="H443" s="50">
        <v>12018738</v>
      </c>
      <c r="I443" s="50">
        <v>0</v>
      </c>
      <c r="J443" s="51">
        <v>2024312</v>
      </c>
      <c r="K443" s="50">
        <v>24291746</v>
      </c>
      <c r="L443" s="73">
        <v>26316059</v>
      </c>
      <c r="M443" s="118"/>
      <c r="N443" s="120">
        <v>24291746</v>
      </c>
      <c r="O443" s="120">
        <v>12273009</v>
      </c>
      <c r="P443" s="120">
        <v>0</v>
      </c>
      <c r="Q443" s="120">
        <v>28525207</v>
      </c>
      <c r="R443" s="120">
        <v>26500895</v>
      </c>
      <c r="S443" s="47"/>
    </row>
    <row r="444" spans="1:19" ht="12.75" customHeight="1" x14ac:dyDescent="0.2">
      <c r="A444" s="511"/>
      <c r="B444" s="511"/>
      <c r="C444" s="53" t="s">
        <v>3</v>
      </c>
      <c r="D444" s="54">
        <v>9</v>
      </c>
      <c r="E444" s="55">
        <v>7174.1</v>
      </c>
      <c r="F444" s="55">
        <v>0</v>
      </c>
      <c r="G444" s="55">
        <v>0</v>
      </c>
      <c r="H444" s="55">
        <v>6207.16</v>
      </c>
      <c r="I444" s="55">
        <v>0</v>
      </c>
      <c r="J444" s="55">
        <v>1115.1099999999999</v>
      </c>
      <c r="K444" s="56">
        <v>13381.26</v>
      </c>
      <c r="L444" s="46">
        <v>14496.37</v>
      </c>
      <c r="M444" s="117"/>
      <c r="N444" s="119">
        <v>13381.26</v>
      </c>
      <c r="O444" s="119">
        <v>7174.1</v>
      </c>
      <c r="P444" s="119"/>
      <c r="Q444" s="119">
        <v>15787.71</v>
      </c>
      <c r="R444" s="119">
        <v>14672.6</v>
      </c>
      <c r="S444" s="47"/>
    </row>
    <row r="445" spans="1:19" ht="9" customHeight="1" x14ac:dyDescent="0.2">
      <c r="A445" s="511"/>
      <c r="B445" s="511"/>
      <c r="C445" s="48" t="s">
        <v>4</v>
      </c>
      <c r="D445" s="49">
        <v>14</v>
      </c>
      <c r="E445" s="50">
        <v>13890995</v>
      </c>
      <c r="F445" s="50">
        <v>0</v>
      </c>
      <c r="G445" s="50">
        <v>0</v>
      </c>
      <c r="H445" s="50">
        <v>12018738</v>
      </c>
      <c r="I445" s="50">
        <v>0</v>
      </c>
      <c r="J445" s="51">
        <v>2159154</v>
      </c>
      <c r="K445" s="50">
        <v>25909732</v>
      </c>
      <c r="L445" s="73">
        <v>28068886</v>
      </c>
      <c r="M445" s="118"/>
      <c r="N445" s="120">
        <v>25909732</v>
      </c>
      <c r="O445" s="120">
        <v>13890995</v>
      </c>
      <c r="P445" s="120">
        <v>0</v>
      </c>
      <c r="Q445" s="120">
        <v>30569269</v>
      </c>
      <c r="R445" s="120">
        <v>28410115</v>
      </c>
      <c r="S445" s="47"/>
    </row>
    <row r="446" spans="1:19" ht="12.75" customHeight="1" x14ac:dyDescent="0.2">
      <c r="A446" s="511"/>
      <c r="B446" s="511"/>
      <c r="C446" s="53" t="s">
        <v>3</v>
      </c>
      <c r="D446" s="54">
        <v>15</v>
      </c>
      <c r="E446" s="55">
        <v>7969.96</v>
      </c>
      <c r="F446" s="55">
        <v>0</v>
      </c>
      <c r="G446" s="55">
        <v>0</v>
      </c>
      <c r="H446" s="55">
        <v>6207.16</v>
      </c>
      <c r="I446" s="55">
        <v>0</v>
      </c>
      <c r="J446" s="55">
        <v>1181.43</v>
      </c>
      <c r="K446" s="56">
        <v>14177.12</v>
      </c>
      <c r="L446" s="46">
        <v>15358.55</v>
      </c>
      <c r="M446" s="117"/>
      <c r="N446" s="119">
        <v>14177.12</v>
      </c>
      <c r="O446" s="119">
        <v>7969.96</v>
      </c>
      <c r="P446" s="119"/>
      <c r="Q446" s="119">
        <v>16793.14</v>
      </c>
      <c r="R446" s="119">
        <v>15611.71</v>
      </c>
      <c r="S446" s="47"/>
    </row>
    <row r="447" spans="1:19" ht="9" customHeight="1" x14ac:dyDescent="0.2">
      <c r="A447" s="511"/>
      <c r="B447" s="511"/>
      <c r="C447" s="48" t="s">
        <v>4</v>
      </c>
      <c r="D447" s="49">
        <v>20</v>
      </c>
      <c r="E447" s="50">
        <v>15431994</v>
      </c>
      <c r="F447" s="50">
        <v>0</v>
      </c>
      <c r="G447" s="50">
        <v>0</v>
      </c>
      <c r="H447" s="50">
        <v>12018738</v>
      </c>
      <c r="I447" s="50">
        <v>0</v>
      </c>
      <c r="J447" s="51">
        <v>2287567</v>
      </c>
      <c r="K447" s="50">
        <v>27450732</v>
      </c>
      <c r="L447" s="73">
        <v>29738300</v>
      </c>
      <c r="M447" s="118"/>
      <c r="N447" s="120">
        <v>27450732</v>
      </c>
      <c r="O447" s="120">
        <v>15431994</v>
      </c>
      <c r="P447" s="120">
        <v>0</v>
      </c>
      <c r="Q447" s="120">
        <v>32516053</v>
      </c>
      <c r="R447" s="120">
        <v>30228486</v>
      </c>
      <c r="S447" s="47"/>
    </row>
    <row r="448" spans="1:19" ht="12.75" customHeight="1" x14ac:dyDescent="0.2">
      <c r="A448" s="511"/>
      <c r="B448" s="511"/>
      <c r="C448" s="53" t="s">
        <v>3</v>
      </c>
      <c r="D448" s="54">
        <v>21</v>
      </c>
      <c r="E448" s="55">
        <v>8765.82</v>
      </c>
      <c r="F448" s="55">
        <v>0</v>
      </c>
      <c r="G448" s="55">
        <v>0</v>
      </c>
      <c r="H448" s="55">
        <v>6207.16</v>
      </c>
      <c r="I448" s="55">
        <v>0</v>
      </c>
      <c r="J448" s="55">
        <v>1247.75</v>
      </c>
      <c r="K448" s="56">
        <v>14972.98</v>
      </c>
      <c r="L448" s="46">
        <v>16220.73</v>
      </c>
      <c r="M448" s="117"/>
      <c r="N448" s="119">
        <v>14972.98</v>
      </c>
      <c r="O448" s="119">
        <v>8765.82</v>
      </c>
      <c r="P448" s="119"/>
      <c r="Q448" s="119">
        <v>17798.580000000002</v>
      </c>
      <c r="R448" s="119">
        <v>16550.830000000002</v>
      </c>
      <c r="S448" s="47"/>
    </row>
    <row r="449" spans="1:19" ht="9" customHeight="1" x14ac:dyDescent="0.2">
      <c r="A449" s="511"/>
      <c r="B449" s="511"/>
      <c r="C449" s="48" t="s">
        <v>4</v>
      </c>
      <c r="D449" s="49">
        <v>27</v>
      </c>
      <c r="E449" s="50">
        <v>16972994</v>
      </c>
      <c r="F449" s="50">
        <v>0</v>
      </c>
      <c r="G449" s="50">
        <v>0</v>
      </c>
      <c r="H449" s="50">
        <v>12018738</v>
      </c>
      <c r="I449" s="50">
        <v>0</v>
      </c>
      <c r="J449" s="51">
        <v>2415981</v>
      </c>
      <c r="K449" s="50">
        <v>28991732</v>
      </c>
      <c r="L449" s="73">
        <v>31407713</v>
      </c>
      <c r="M449" s="118"/>
      <c r="N449" s="120">
        <v>28991732</v>
      </c>
      <c r="O449" s="120">
        <v>16972994</v>
      </c>
      <c r="P449" s="120">
        <v>0</v>
      </c>
      <c r="Q449" s="120">
        <v>34462856</v>
      </c>
      <c r="R449" s="120">
        <v>32046876</v>
      </c>
      <c r="S449" s="47"/>
    </row>
    <row r="450" spans="1:19" ht="12.75" customHeight="1" x14ac:dyDescent="0.2">
      <c r="A450" s="511"/>
      <c r="B450" s="511"/>
      <c r="C450" s="53" t="s">
        <v>3</v>
      </c>
      <c r="D450" s="54">
        <v>28</v>
      </c>
      <c r="E450" s="55">
        <v>9332.89</v>
      </c>
      <c r="F450" s="55">
        <v>0</v>
      </c>
      <c r="G450" s="55">
        <v>0</v>
      </c>
      <c r="H450" s="55">
        <v>6207.16</v>
      </c>
      <c r="I450" s="55">
        <v>0</v>
      </c>
      <c r="J450" s="55">
        <v>1295</v>
      </c>
      <c r="K450" s="56">
        <v>15540.05</v>
      </c>
      <c r="L450" s="46">
        <v>16835.05</v>
      </c>
      <c r="M450" s="117"/>
      <c r="N450" s="119">
        <v>15540.05</v>
      </c>
      <c r="O450" s="119">
        <v>9332.89</v>
      </c>
      <c r="P450" s="119"/>
      <c r="Q450" s="119">
        <v>18514.97</v>
      </c>
      <c r="R450" s="119">
        <v>17219.97</v>
      </c>
      <c r="S450" s="47"/>
    </row>
    <row r="451" spans="1:19" ht="9" customHeight="1" x14ac:dyDescent="0.2">
      <c r="A451" s="511"/>
      <c r="B451" s="511"/>
      <c r="C451" s="48" t="s">
        <v>4</v>
      </c>
      <c r="D451" s="49">
        <v>34</v>
      </c>
      <c r="E451" s="50">
        <v>18070995</v>
      </c>
      <c r="F451" s="50">
        <v>0</v>
      </c>
      <c r="G451" s="50">
        <v>0</v>
      </c>
      <c r="H451" s="50">
        <v>12018738</v>
      </c>
      <c r="I451" s="50">
        <v>0</v>
      </c>
      <c r="J451" s="51">
        <v>2507470</v>
      </c>
      <c r="K451" s="50">
        <v>30089733</v>
      </c>
      <c r="L451" s="73">
        <v>32597202</v>
      </c>
      <c r="M451" s="118"/>
      <c r="N451" s="120">
        <v>30089733</v>
      </c>
      <c r="O451" s="120">
        <v>18070995</v>
      </c>
      <c r="P451" s="120">
        <v>0</v>
      </c>
      <c r="Q451" s="120">
        <v>35849981</v>
      </c>
      <c r="R451" s="120">
        <v>33342511</v>
      </c>
      <c r="S451" s="47"/>
    </row>
    <row r="452" spans="1:19" ht="12.75" customHeight="1" x14ac:dyDescent="0.2">
      <c r="A452" s="511"/>
      <c r="B452" s="511"/>
      <c r="C452" s="53" t="s">
        <v>3</v>
      </c>
      <c r="D452" s="54">
        <v>35</v>
      </c>
      <c r="E452" s="55">
        <v>9757.94</v>
      </c>
      <c r="F452" s="55">
        <v>0</v>
      </c>
      <c r="G452" s="55">
        <v>0</v>
      </c>
      <c r="H452" s="55">
        <v>6207.16</v>
      </c>
      <c r="I452" s="55">
        <v>0</v>
      </c>
      <c r="J452" s="55">
        <v>1330.43</v>
      </c>
      <c r="K452" s="56">
        <v>15965.1</v>
      </c>
      <c r="L452" s="46">
        <v>17295.53</v>
      </c>
      <c r="M452" s="117"/>
      <c r="N452" s="119">
        <v>15965.1</v>
      </c>
      <c r="O452" s="119">
        <v>9757.94</v>
      </c>
      <c r="P452" s="119"/>
      <c r="Q452" s="119">
        <v>19051.96</v>
      </c>
      <c r="R452" s="119">
        <v>17721.53</v>
      </c>
      <c r="S452" s="47"/>
    </row>
    <row r="453" spans="1:19" ht="9" customHeight="1" x14ac:dyDescent="0.2">
      <c r="A453" s="512"/>
      <c r="B453" s="512"/>
      <c r="C453" s="58" t="s">
        <v>4</v>
      </c>
      <c r="D453" s="59"/>
      <c r="E453" s="61">
        <v>18894006</v>
      </c>
      <c r="F453" s="61">
        <v>0</v>
      </c>
      <c r="G453" s="61">
        <v>0</v>
      </c>
      <c r="H453" s="61">
        <v>12018738</v>
      </c>
      <c r="I453" s="61">
        <v>0</v>
      </c>
      <c r="J453" s="60">
        <v>2576072</v>
      </c>
      <c r="K453" s="61">
        <v>30912744</v>
      </c>
      <c r="L453" s="73">
        <v>33488816</v>
      </c>
      <c r="M453" s="118"/>
      <c r="N453" s="120">
        <v>30912744</v>
      </c>
      <c r="O453" s="120">
        <v>18894006</v>
      </c>
      <c r="P453" s="120">
        <v>0</v>
      </c>
      <c r="Q453" s="120">
        <v>36889739</v>
      </c>
      <c r="R453" s="120">
        <v>34313667</v>
      </c>
      <c r="S453" s="47"/>
    </row>
    <row r="454" spans="1:19" ht="12.75" customHeight="1" x14ac:dyDescent="0.2">
      <c r="A454" s="492">
        <v>36708</v>
      </c>
      <c r="B454" s="492">
        <v>36769</v>
      </c>
      <c r="C454" s="42" t="s">
        <v>3</v>
      </c>
      <c r="D454" s="43">
        <v>0</v>
      </c>
      <c r="E454" s="44">
        <v>6258.94</v>
      </c>
      <c r="F454" s="44">
        <v>0</v>
      </c>
      <c r="G454" s="44">
        <v>0</v>
      </c>
      <c r="H454" s="44">
        <v>6207.16</v>
      </c>
      <c r="I454" s="44">
        <v>0</v>
      </c>
      <c r="J454" s="44">
        <v>1038.8399999999999</v>
      </c>
      <c r="K454" s="45">
        <v>12466.1</v>
      </c>
      <c r="L454" s="46">
        <v>13504.94</v>
      </c>
      <c r="M454" s="117"/>
      <c r="N454" s="119">
        <v>12466.1</v>
      </c>
      <c r="O454" s="119">
        <v>6258.94</v>
      </c>
      <c r="P454" s="119"/>
      <c r="Q454" s="119">
        <v>14631.55</v>
      </c>
      <c r="R454" s="119">
        <v>13592.71</v>
      </c>
      <c r="S454" s="47"/>
    </row>
    <row r="455" spans="1:19" ht="9" customHeight="1" x14ac:dyDescent="0.2">
      <c r="A455" s="493"/>
      <c r="B455" s="493"/>
      <c r="C455" s="48" t="s">
        <v>4</v>
      </c>
      <c r="D455" s="49">
        <v>2</v>
      </c>
      <c r="E455" s="50">
        <v>12118998</v>
      </c>
      <c r="F455" s="50">
        <v>0</v>
      </c>
      <c r="G455" s="50">
        <v>0</v>
      </c>
      <c r="H455" s="50">
        <v>12018738</v>
      </c>
      <c r="I455" s="50">
        <v>0</v>
      </c>
      <c r="J455" s="51">
        <v>2011475</v>
      </c>
      <c r="K455" s="50">
        <v>24137735</v>
      </c>
      <c r="L455" s="73">
        <v>26149210</v>
      </c>
      <c r="M455" s="118"/>
      <c r="N455" s="120">
        <v>24137735</v>
      </c>
      <c r="O455" s="120">
        <v>12118998</v>
      </c>
      <c r="P455" s="120">
        <v>0</v>
      </c>
      <c r="Q455" s="120">
        <v>28330631</v>
      </c>
      <c r="R455" s="120">
        <v>26319157</v>
      </c>
      <c r="S455" s="47"/>
    </row>
    <row r="456" spans="1:19" ht="12.75" customHeight="1" x14ac:dyDescent="0.2">
      <c r="A456" s="511">
        <v>36708</v>
      </c>
      <c r="B456" s="511">
        <v>36769</v>
      </c>
      <c r="C456" s="53" t="s">
        <v>3</v>
      </c>
      <c r="D456" s="54">
        <v>3</v>
      </c>
      <c r="E456" s="55">
        <v>6487.22</v>
      </c>
      <c r="F456" s="55">
        <v>0</v>
      </c>
      <c r="G456" s="55">
        <v>0</v>
      </c>
      <c r="H456" s="55">
        <v>6207.16</v>
      </c>
      <c r="I456" s="55">
        <v>0</v>
      </c>
      <c r="J456" s="55">
        <v>1057.8699999999999</v>
      </c>
      <c r="K456" s="56">
        <v>12694.38</v>
      </c>
      <c r="L456" s="46">
        <v>13752.25</v>
      </c>
      <c r="M456" s="117"/>
      <c r="N456" s="119">
        <v>12694.38</v>
      </c>
      <c r="O456" s="119">
        <v>6487.22</v>
      </c>
      <c r="P456" s="119"/>
      <c r="Q456" s="119">
        <v>14919.95</v>
      </c>
      <c r="R456" s="119">
        <v>13862.08</v>
      </c>
      <c r="S456" s="47"/>
    </row>
    <row r="457" spans="1:19" ht="9" customHeight="1" x14ac:dyDescent="0.2">
      <c r="A457" s="511"/>
      <c r="B457" s="511"/>
      <c r="C457" s="48" t="s">
        <v>4</v>
      </c>
      <c r="D457" s="49">
        <v>8</v>
      </c>
      <c r="E457" s="50">
        <v>12561009</v>
      </c>
      <c r="F457" s="50">
        <v>0</v>
      </c>
      <c r="G457" s="50">
        <v>0</v>
      </c>
      <c r="H457" s="50">
        <v>12018738</v>
      </c>
      <c r="I457" s="50">
        <v>0</v>
      </c>
      <c r="J457" s="51">
        <v>2048322</v>
      </c>
      <c r="K457" s="50">
        <v>24579747</v>
      </c>
      <c r="L457" s="73">
        <v>26628069</v>
      </c>
      <c r="M457" s="118"/>
      <c r="N457" s="120">
        <v>24579747</v>
      </c>
      <c r="O457" s="120">
        <v>12561009</v>
      </c>
      <c r="P457" s="120">
        <v>0</v>
      </c>
      <c r="Q457" s="120">
        <v>28889052</v>
      </c>
      <c r="R457" s="120">
        <v>26840730</v>
      </c>
      <c r="S457" s="47"/>
    </row>
    <row r="458" spans="1:19" ht="12.75" customHeight="1" x14ac:dyDescent="0.2">
      <c r="A458" s="511"/>
      <c r="B458" s="511"/>
      <c r="C458" s="53" t="s">
        <v>3</v>
      </c>
      <c r="D458" s="54">
        <v>9</v>
      </c>
      <c r="E458" s="55">
        <v>7335.24</v>
      </c>
      <c r="F458" s="55">
        <v>0</v>
      </c>
      <c r="G458" s="55">
        <v>0</v>
      </c>
      <c r="H458" s="55">
        <v>6207.16</v>
      </c>
      <c r="I458" s="55">
        <v>0</v>
      </c>
      <c r="J458" s="55">
        <v>1128.53</v>
      </c>
      <c r="K458" s="56">
        <v>13542.4</v>
      </c>
      <c r="L458" s="46">
        <v>14670.93</v>
      </c>
      <c r="M458" s="117"/>
      <c r="N458" s="119">
        <v>13542.4</v>
      </c>
      <c r="O458" s="119">
        <v>7335.24</v>
      </c>
      <c r="P458" s="119"/>
      <c r="Q458" s="119">
        <v>15991.27</v>
      </c>
      <c r="R458" s="119">
        <v>14862.74</v>
      </c>
      <c r="S458" s="47"/>
    </row>
    <row r="459" spans="1:19" ht="9" customHeight="1" x14ac:dyDescent="0.2">
      <c r="A459" s="511"/>
      <c r="B459" s="511"/>
      <c r="C459" s="48" t="s">
        <v>4</v>
      </c>
      <c r="D459" s="49">
        <v>14</v>
      </c>
      <c r="E459" s="50">
        <v>14203005</v>
      </c>
      <c r="F459" s="50">
        <v>0</v>
      </c>
      <c r="G459" s="50">
        <v>0</v>
      </c>
      <c r="H459" s="50">
        <v>12018738</v>
      </c>
      <c r="I459" s="50">
        <v>0</v>
      </c>
      <c r="J459" s="51">
        <v>2185139</v>
      </c>
      <c r="K459" s="50">
        <v>26221743</v>
      </c>
      <c r="L459" s="73">
        <v>28406882</v>
      </c>
      <c r="M459" s="118"/>
      <c r="N459" s="120">
        <v>26221743</v>
      </c>
      <c r="O459" s="120">
        <v>14203005</v>
      </c>
      <c r="P459" s="120">
        <v>0</v>
      </c>
      <c r="Q459" s="120">
        <v>30963416</v>
      </c>
      <c r="R459" s="120">
        <v>28778278</v>
      </c>
      <c r="S459" s="47"/>
    </row>
    <row r="460" spans="1:19" ht="12.75" customHeight="1" x14ac:dyDescent="0.2">
      <c r="A460" s="511"/>
      <c r="B460" s="511"/>
      <c r="C460" s="53" t="s">
        <v>3</v>
      </c>
      <c r="D460" s="54">
        <v>15</v>
      </c>
      <c r="E460" s="55">
        <v>8137.29</v>
      </c>
      <c r="F460" s="55">
        <v>0</v>
      </c>
      <c r="G460" s="55">
        <v>0</v>
      </c>
      <c r="H460" s="55">
        <v>6207.16</v>
      </c>
      <c r="I460" s="55">
        <v>0</v>
      </c>
      <c r="J460" s="55">
        <v>1195.3699999999999</v>
      </c>
      <c r="K460" s="56">
        <v>14344.45</v>
      </c>
      <c r="L460" s="46">
        <v>15539.82</v>
      </c>
      <c r="M460" s="117"/>
      <c r="N460" s="119">
        <v>14344.45</v>
      </c>
      <c r="O460" s="119">
        <v>8137.29</v>
      </c>
      <c r="P460" s="119"/>
      <c r="Q460" s="119">
        <v>17004.53</v>
      </c>
      <c r="R460" s="119">
        <v>15809.16</v>
      </c>
      <c r="S460" s="47"/>
    </row>
    <row r="461" spans="1:19" ht="9" customHeight="1" x14ac:dyDescent="0.2">
      <c r="A461" s="511"/>
      <c r="B461" s="511"/>
      <c r="C461" s="48" t="s">
        <v>4</v>
      </c>
      <c r="D461" s="49">
        <v>20</v>
      </c>
      <c r="E461" s="50">
        <v>15755991</v>
      </c>
      <c r="F461" s="50">
        <v>0</v>
      </c>
      <c r="G461" s="50">
        <v>0</v>
      </c>
      <c r="H461" s="50">
        <v>12018738</v>
      </c>
      <c r="I461" s="50">
        <v>0</v>
      </c>
      <c r="J461" s="51">
        <v>2314559</v>
      </c>
      <c r="K461" s="50">
        <v>27774728</v>
      </c>
      <c r="L461" s="73">
        <v>30089287</v>
      </c>
      <c r="M461" s="118"/>
      <c r="N461" s="120">
        <v>27774728</v>
      </c>
      <c r="O461" s="120">
        <v>15755991</v>
      </c>
      <c r="P461" s="120">
        <v>0</v>
      </c>
      <c r="Q461" s="120">
        <v>32925361</v>
      </c>
      <c r="R461" s="120">
        <v>30610802</v>
      </c>
      <c r="S461" s="47"/>
    </row>
    <row r="462" spans="1:19" ht="12.75" customHeight="1" x14ac:dyDescent="0.2">
      <c r="A462" s="511"/>
      <c r="B462" s="511"/>
      <c r="C462" s="53" t="s">
        <v>3</v>
      </c>
      <c r="D462" s="54">
        <v>21</v>
      </c>
      <c r="E462" s="55">
        <v>8945.5499999999993</v>
      </c>
      <c r="F462" s="55">
        <v>0</v>
      </c>
      <c r="G462" s="55">
        <v>0</v>
      </c>
      <c r="H462" s="55">
        <v>6207.16</v>
      </c>
      <c r="I462" s="55">
        <v>0</v>
      </c>
      <c r="J462" s="55">
        <v>1262.73</v>
      </c>
      <c r="K462" s="56">
        <v>15152.71</v>
      </c>
      <c r="L462" s="46">
        <v>16415.439999999999</v>
      </c>
      <c r="M462" s="117"/>
      <c r="N462" s="119">
        <v>15152.71</v>
      </c>
      <c r="O462" s="119">
        <v>8945.5499999999993</v>
      </c>
      <c r="P462" s="119"/>
      <c r="Q462" s="119">
        <v>18025.64</v>
      </c>
      <c r="R462" s="119">
        <v>16762.91</v>
      </c>
      <c r="S462" s="47"/>
    </row>
    <row r="463" spans="1:19" ht="9" customHeight="1" x14ac:dyDescent="0.2">
      <c r="A463" s="511"/>
      <c r="B463" s="511"/>
      <c r="C463" s="48" t="s">
        <v>4</v>
      </c>
      <c r="D463" s="49">
        <v>27</v>
      </c>
      <c r="E463" s="50">
        <v>17321000</v>
      </c>
      <c r="F463" s="50">
        <v>0</v>
      </c>
      <c r="G463" s="50">
        <v>0</v>
      </c>
      <c r="H463" s="50">
        <v>12018738</v>
      </c>
      <c r="I463" s="50">
        <v>0</v>
      </c>
      <c r="J463" s="51">
        <v>2444986</v>
      </c>
      <c r="K463" s="50">
        <v>29339738</v>
      </c>
      <c r="L463" s="73">
        <v>31784724</v>
      </c>
      <c r="M463" s="118"/>
      <c r="N463" s="120">
        <v>29339738</v>
      </c>
      <c r="O463" s="120">
        <v>17321000</v>
      </c>
      <c r="P463" s="120">
        <v>0</v>
      </c>
      <c r="Q463" s="120">
        <v>34902506</v>
      </c>
      <c r="R463" s="120">
        <v>32457520</v>
      </c>
      <c r="S463" s="47"/>
    </row>
    <row r="464" spans="1:19" ht="12.75" customHeight="1" x14ac:dyDescent="0.2">
      <c r="A464" s="511"/>
      <c r="B464" s="511"/>
      <c r="C464" s="53" t="s">
        <v>3</v>
      </c>
      <c r="D464" s="54">
        <v>28</v>
      </c>
      <c r="E464" s="55">
        <v>9518.82</v>
      </c>
      <c r="F464" s="55">
        <v>0</v>
      </c>
      <c r="G464" s="55">
        <v>0</v>
      </c>
      <c r="H464" s="55">
        <v>6207.16</v>
      </c>
      <c r="I464" s="55">
        <v>0</v>
      </c>
      <c r="J464" s="55">
        <v>1310.5</v>
      </c>
      <c r="K464" s="56">
        <v>15725.98</v>
      </c>
      <c r="L464" s="46">
        <v>17036.48</v>
      </c>
      <c r="M464" s="117"/>
      <c r="N464" s="119">
        <v>15725.98</v>
      </c>
      <c r="O464" s="119">
        <v>9518.82</v>
      </c>
      <c r="P464" s="119"/>
      <c r="Q464" s="119">
        <v>18749.87</v>
      </c>
      <c r="R464" s="119">
        <v>17439.37</v>
      </c>
      <c r="S464" s="47"/>
    </row>
    <row r="465" spans="1:19" ht="9" customHeight="1" x14ac:dyDescent="0.2">
      <c r="A465" s="511"/>
      <c r="B465" s="511"/>
      <c r="C465" s="48" t="s">
        <v>4</v>
      </c>
      <c r="D465" s="49">
        <v>34</v>
      </c>
      <c r="E465" s="50">
        <v>18431006</v>
      </c>
      <c r="F465" s="50">
        <v>0</v>
      </c>
      <c r="G465" s="50">
        <v>0</v>
      </c>
      <c r="H465" s="50">
        <v>12018738</v>
      </c>
      <c r="I465" s="50">
        <v>0</v>
      </c>
      <c r="J465" s="51">
        <v>2537482</v>
      </c>
      <c r="K465" s="50">
        <v>30449743</v>
      </c>
      <c r="L465" s="73">
        <v>32987225</v>
      </c>
      <c r="M465" s="118"/>
      <c r="N465" s="120">
        <v>30449743</v>
      </c>
      <c r="O465" s="120">
        <v>18431006</v>
      </c>
      <c r="P465" s="120">
        <v>0</v>
      </c>
      <c r="Q465" s="120">
        <v>36304811</v>
      </c>
      <c r="R465" s="120">
        <v>33767329</v>
      </c>
      <c r="S465" s="47"/>
    </row>
    <row r="466" spans="1:19" ht="12.75" customHeight="1" x14ac:dyDescent="0.2">
      <c r="A466" s="511"/>
      <c r="B466" s="511"/>
      <c r="C466" s="53" t="s">
        <v>3</v>
      </c>
      <c r="D466" s="54">
        <v>35</v>
      </c>
      <c r="E466" s="55">
        <v>9950.06</v>
      </c>
      <c r="F466" s="55">
        <v>0</v>
      </c>
      <c r="G466" s="55">
        <v>0</v>
      </c>
      <c r="H466" s="55">
        <v>6207.16</v>
      </c>
      <c r="I466" s="55">
        <v>0</v>
      </c>
      <c r="J466" s="55">
        <v>1346.44</v>
      </c>
      <c r="K466" s="56">
        <v>16157.22</v>
      </c>
      <c r="L466" s="46">
        <v>17503.66</v>
      </c>
      <c r="M466" s="117"/>
      <c r="N466" s="119">
        <v>16157.22</v>
      </c>
      <c r="O466" s="119">
        <v>9950.06</v>
      </c>
      <c r="P466" s="119"/>
      <c r="Q466" s="119">
        <v>19294.669999999998</v>
      </c>
      <c r="R466" s="119">
        <v>17948.23</v>
      </c>
      <c r="S466" s="47"/>
    </row>
    <row r="467" spans="1:19" ht="9" customHeight="1" x14ac:dyDescent="0.2">
      <c r="A467" s="512"/>
      <c r="B467" s="512"/>
      <c r="C467" s="58" t="s">
        <v>4</v>
      </c>
      <c r="D467" s="59"/>
      <c r="E467" s="61">
        <v>19266003</v>
      </c>
      <c r="F467" s="61">
        <v>0</v>
      </c>
      <c r="G467" s="61">
        <v>0</v>
      </c>
      <c r="H467" s="61">
        <v>12018738</v>
      </c>
      <c r="I467" s="61">
        <v>0</v>
      </c>
      <c r="J467" s="60">
        <v>2607071</v>
      </c>
      <c r="K467" s="61">
        <v>31284740</v>
      </c>
      <c r="L467" s="73">
        <v>33891812</v>
      </c>
      <c r="M467" s="118"/>
      <c r="N467" s="120">
        <v>31284740</v>
      </c>
      <c r="O467" s="120">
        <v>19266003</v>
      </c>
      <c r="P467" s="120">
        <v>0</v>
      </c>
      <c r="Q467" s="120">
        <v>37359691</v>
      </c>
      <c r="R467" s="120">
        <v>34752619</v>
      </c>
      <c r="S467" s="47"/>
    </row>
    <row r="468" spans="1:19" ht="12.75" customHeight="1" x14ac:dyDescent="0.2">
      <c r="A468" s="492">
        <v>36770</v>
      </c>
      <c r="B468" s="492">
        <v>36891</v>
      </c>
      <c r="C468" s="42" t="s">
        <v>3</v>
      </c>
      <c r="D468" s="43">
        <v>0</v>
      </c>
      <c r="E468" s="44">
        <v>6258.94</v>
      </c>
      <c r="F468" s="44">
        <v>0</v>
      </c>
      <c r="G468" s="44">
        <v>0</v>
      </c>
      <c r="H468" s="44">
        <v>6207.16</v>
      </c>
      <c r="I468" s="44">
        <v>0</v>
      </c>
      <c r="J468" s="44">
        <v>1038.8399999999999</v>
      </c>
      <c r="K468" s="45">
        <v>12466.1</v>
      </c>
      <c r="L468" s="46">
        <v>13504.94</v>
      </c>
      <c r="M468" s="117"/>
      <c r="N468" s="119">
        <v>12466.1</v>
      </c>
      <c r="O468" s="119">
        <v>6258.94</v>
      </c>
      <c r="P468" s="119"/>
      <c r="Q468" s="119">
        <v>14631.55</v>
      </c>
      <c r="R468" s="119">
        <v>13592.71</v>
      </c>
      <c r="S468" s="47"/>
    </row>
    <row r="469" spans="1:19" ht="9" customHeight="1" x14ac:dyDescent="0.2">
      <c r="A469" s="493"/>
      <c r="B469" s="493"/>
      <c r="C469" s="48" t="s">
        <v>4</v>
      </c>
      <c r="D469" s="49">
        <v>2</v>
      </c>
      <c r="E469" s="50">
        <v>12118998</v>
      </c>
      <c r="F469" s="50">
        <v>0</v>
      </c>
      <c r="G469" s="50">
        <v>0</v>
      </c>
      <c r="H469" s="50">
        <v>12018738</v>
      </c>
      <c r="I469" s="50">
        <v>0</v>
      </c>
      <c r="J469" s="51">
        <v>2011475</v>
      </c>
      <c r="K469" s="50">
        <v>24137735</v>
      </c>
      <c r="L469" s="73">
        <v>26149210</v>
      </c>
      <c r="M469" s="118"/>
      <c r="N469" s="120">
        <v>24137735</v>
      </c>
      <c r="O469" s="120">
        <v>12118998</v>
      </c>
      <c r="P469" s="120">
        <v>0</v>
      </c>
      <c r="Q469" s="120">
        <v>28330631</v>
      </c>
      <c r="R469" s="120">
        <v>26319157</v>
      </c>
      <c r="S469" s="47"/>
    </row>
    <row r="470" spans="1:19" ht="12.75" customHeight="1" x14ac:dyDescent="0.2">
      <c r="A470" s="511">
        <v>36770</v>
      </c>
      <c r="B470" s="511">
        <v>36891</v>
      </c>
      <c r="C470" s="53" t="s">
        <v>3</v>
      </c>
      <c r="D470" s="54">
        <v>3</v>
      </c>
      <c r="E470" s="55">
        <v>6487.22</v>
      </c>
      <c r="F470" s="55">
        <v>0</v>
      </c>
      <c r="G470" s="55">
        <v>0</v>
      </c>
      <c r="H470" s="55">
        <v>6207.16</v>
      </c>
      <c r="I470" s="55">
        <v>0</v>
      </c>
      <c r="J470" s="55">
        <v>1057.8699999999999</v>
      </c>
      <c r="K470" s="56">
        <v>12694.38</v>
      </c>
      <c r="L470" s="46">
        <v>13752.25</v>
      </c>
      <c r="M470" s="117"/>
      <c r="N470" s="119">
        <v>12694.38</v>
      </c>
      <c r="O470" s="119">
        <v>6487.22</v>
      </c>
      <c r="P470" s="119"/>
      <c r="Q470" s="119">
        <v>14919.95</v>
      </c>
      <c r="R470" s="119">
        <v>13862.08</v>
      </c>
      <c r="S470" s="47"/>
    </row>
    <row r="471" spans="1:19" ht="9" customHeight="1" x14ac:dyDescent="0.2">
      <c r="A471" s="511"/>
      <c r="B471" s="511"/>
      <c r="C471" s="48" t="s">
        <v>4</v>
      </c>
      <c r="D471" s="49">
        <v>8</v>
      </c>
      <c r="E471" s="50">
        <v>12561009</v>
      </c>
      <c r="F471" s="50">
        <v>0</v>
      </c>
      <c r="G471" s="50">
        <v>0</v>
      </c>
      <c r="H471" s="50">
        <v>12018738</v>
      </c>
      <c r="I471" s="50">
        <v>0</v>
      </c>
      <c r="J471" s="51">
        <v>2048322</v>
      </c>
      <c r="K471" s="50">
        <v>24579747</v>
      </c>
      <c r="L471" s="73">
        <v>26628069</v>
      </c>
      <c r="M471" s="118"/>
      <c r="N471" s="120">
        <v>24579747</v>
      </c>
      <c r="O471" s="120">
        <v>12561009</v>
      </c>
      <c r="P471" s="120">
        <v>0</v>
      </c>
      <c r="Q471" s="120">
        <v>28889052</v>
      </c>
      <c r="R471" s="120">
        <v>26840730</v>
      </c>
      <c r="S471" s="47"/>
    </row>
    <row r="472" spans="1:19" ht="12.75" customHeight="1" x14ac:dyDescent="0.2">
      <c r="A472" s="511"/>
      <c r="B472" s="511"/>
      <c r="C472" s="53" t="s">
        <v>3</v>
      </c>
      <c r="D472" s="54">
        <v>9</v>
      </c>
      <c r="E472" s="55">
        <v>7335.24</v>
      </c>
      <c r="F472" s="55">
        <v>0</v>
      </c>
      <c r="G472" s="55">
        <v>0</v>
      </c>
      <c r="H472" s="55">
        <v>6207.16</v>
      </c>
      <c r="I472" s="55">
        <v>0</v>
      </c>
      <c r="J472" s="55">
        <v>1128.53</v>
      </c>
      <c r="K472" s="56">
        <v>13542.4</v>
      </c>
      <c r="L472" s="46">
        <v>14670.93</v>
      </c>
      <c r="M472" s="117"/>
      <c r="N472" s="119">
        <v>13542.4</v>
      </c>
      <c r="O472" s="119">
        <v>7335.24</v>
      </c>
      <c r="P472" s="119"/>
      <c r="Q472" s="119">
        <v>15991.27</v>
      </c>
      <c r="R472" s="119">
        <v>14862.74</v>
      </c>
      <c r="S472" s="47"/>
    </row>
    <row r="473" spans="1:19" ht="9" customHeight="1" x14ac:dyDescent="0.2">
      <c r="A473" s="511"/>
      <c r="B473" s="511"/>
      <c r="C473" s="48" t="s">
        <v>4</v>
      </c>
      <c r="D473" s="49">
        <v>14</v>
      </c>
      <c r="E473" s="50">
        <v>14203005</v>
      </c>
      <c r="F473" s="50">
        <v>0</v>
      </c>
      <c r="G473" s="50">
        <v>0</v>
      </c>
      <c r="H473" s="50">
        <v>12018738</v>
      </c>
      <c r="I473" s="50">
        <v>0</v>
      </c>
      <c r="J473" s="51">
        <v>2185139</v>
      </c>
      <c r="K473" s="50">
        <v>26221743</v>
      </c>
      <c r="L473" s="73">
        <v>28406882</v>
      </c>
      <c r="M473" s="118"/>
      <c r="N473" s="120">
        <v>26221743</v>
      </c>
      <c r="O473" s="120">
        <v>14203005</v>
      </c>
      <c r="P473" s="120">
        <v>0</v>
      </c>
      <c r="Q473" s="120">
        <v>30963416</v>
      </c>
      <c r="R473" s="120">
        <v>28778278</v>
      </c>
      <c r="S473" s="47"/>
    </row>
    <row r="474" spans="1:19" ht="12.75" customHeight="1" x14ac:dyDescent="0.2">
      <c r="A474" s="511"/>
      <c r="B474" s="511"/>
      <c r="C474" s="53" t="s">
        <v>3</v>
      </c>
      <c r="D474" s="54">
        <v>15</v>
      </c>
      <c r="E474" s="55">
        <v>8137.29</v>
      </c>
      <c r="F474" s="55">
        <v>0</v>
      </c>
      <c r="G474" s="55">
        <v>0</v>
      </c>
      <c r="H474" s="55">
        <v>6207.16</v>
      </c>
      <c r="I474" s="55">
        <v>0</v>
      </c>
      <c r="J474" s="55">
        <v>1195.3699999999999</v>
      </c>
      <c r="K474" s="56">
        <v>14344.45</v>
      </c>
      <c r="L474" s="46">
        <v>15539.82</v>
      </c>
      <c r="M474" s="117"/>
      <c r="N474" s="119">
        <v>14344.45</v>
      </c>
      <c r="O474" s="119">
        <v>8137.29</v>
      </c>
      <c r="P474" s="119"/>
      <c r="Q474" s="119">
        <v>17004.53</v>
      </c>
      <c r="R474" s="119">
        <v>15809.16</v>
      </c>
      <c r="S474" s="47"/>
    </row>
    <row r="475" spans="1:19" ht="9" customHeight="1" x14ac:dyDescent="0.2">
      <c r="A475" s="511"/>
      <c r="B475" s="511"/>
      <c r="C475" s="48" t="s">
        <v>4</v>
      </c>
      <c r="D475" s="49">
        <v>20</v>
      </c>
      <c r="E475" s="50">
        <v>15755991</v>
      </c>
      <c r="F475" s="50">
        <v>0</v>
      </c>
      <c r="G475" s="50">
        <v>0</v>
      </c>
      <c r="H475" s="50">
        <v>12018738</v>
      </c>
      <c r="I475" s="50">
        <v>0</v>
      </c>
      <c r="J475" s="51">
        <v>2314559</v>
      </c>
      <c r="K475" s="50">
        <v>27774728</v>
      </c>
      <c r="L475" s="73">
        <v>30089287</v>
      </c>
      <c r="M475" s="118"/>
      <c r="N475" s="120">
        <v>27774728</v>
      </c>
      <c r="O475" s="120">
        <v>15755991</v>
      </c>
      <c r="P475" s="120">
        <v>0</v>
      </c>
      <c r="Q475" s="120">
        <v>32925361</v>
      </c>
      <c r="R475" s="120">
        <v>30610802</v>
      </c>
      <c r="S475" s="47"/>
    </row>
    <row r="476" spans="1:19" ht="12.75" customHeight="1" x14ac:dyDescent="0.2">
      <c r="A476" s="511"/>
      <c r="B476" s="511"/>
      <c r="C476" s="53" t="s">
        <v>3</v>
      </c>
      <c r="D476" s="54">
        <v>21</v>
      </c>
      <c r="E476" s="55">
        <v>8945.5499999999993</v>
      </c>
      <c r="F476" s="55">
        <v>0</v>
      </c>
      <c r="G476" s="55">
        <v>0</v>
      </c>
      <c r="H476" s="55">
        <v>6207.16</v>
      </c>
      <c r="I476" s="55">
        <v>0</v>
      </c>
      <c r="J476" s="55">
        <v>1262.73</v>
      </c>
      <c r="K476" s="56">
        <v>15152.71</v>
      </c>
      <c r="L476" s="46">
        <v>16415.439999999999</v>
      </c>
      <c r="M476" s="117"/>
      <c r="N476" s="119">
        <v>15152.71</v>
      </c>
      <c r="O476" s="119">
        <v>8945.5499999999993</v>
      </c>
      <c r="P476" s="119"/>
      <c r="Q476" s="119">
        <v>18025.64</v>
      </c>
      <c r="R476" s="119">
        <v>16762.91</v>
      </c>
      <c r="S476" s="47"/>
    </row>
    <row r="477" spans="1:19" ht="9" customHeight="1" x14ac:dyDescent="0.2">
      <c r="A477" s="511"/>
      <c r="B477" s="511"/>
      <c r="C477" s="48" t="s">
        <v>4</v>
      </c>
      <c r="D477" s="49">
        <v>27</v>
      </c>
      <c r="E477" s="50">
        <v>17321000</v>
      </c>
      <c r="F477" s="50">
        <v>0</v>
      </c>
      <c r="G477" s="50">
        <v>0</v>
      </c>
      <c r="H477" s="50">
        <v>12018738</v>
      </c>
      <c r="I477" s="50">
        <v>0</v>
      </c>
      <c r="J477" s="51">
        <v>2444986</v>
      </c>
      <c r="K477" s="50">
        <v>29339738</v>
      </c>
      <c r="L477" s="73">
        <v>31784724</v>
      </c>
      <c r="M477" s="118"/>
      <c r="N477" s="120">
        <v>29339738</v>
      </c>
      <c r="O477" s="120">
        <v>17321000</v>
      </c>
      <c r="P477" s="120">
        <v>0</v>
      </c>
      <c r="Q477" s="120">
        <v>34902506</v>
      </c>
      <c r="R477" s="120">
        <v>32457520</v>
      </c>
      <c r="S477" s="47"/>
    </row>
    <row r="478" spans="1:19" ht="12.75" customHeight="1" x14ac:dyDescent="0.2">
      <c r="A478" s="511"/>
      <c r="B478" s="511"/>
      <c r="C478" s="53" t="s">
        <v>3</v>
      </c>
      <c r="D478" s="54">
        <v>28</v>
      </c>
      <c r="E478" s="55">
        <v>9518.82</v>
      </c>
      <c r="F478" s="55">
        <v>0</v>
      </c>
      <c r="G478" s="55">
        <v>0</v>
      </c>
      <c r="H478" s="55">
        <v>6207.16</v>
      </c>
      <c r="I478" s="55">
        <v>0</v>
      </c>
      <c r="J478" s="55">
        <v>1310.5</v>
      </c>
      <c r="K478" s="56">
        <v>15725.98</v>
      </c>
      <c r="L478" s="46">
        <v>17036.48</v>
      </c>
      <c r="M478" s="117"/>
      <c r="N478" s="119">
        <v>15725.98</v>
      </c>
      <c r="O478" s="119">
        <v>9518.82</v>
      </c>
      <c r="P478" s="119"/>
      <c r="Q478" s="119">
        <v>18749.87</v>
      </c>
      <c r="R478" s="119">
        <v>17439.37</v>
      </c>
      <c r="S478" s="47"/>
    </row>
    <row r="479" spans="1:19" ht="9" customHeight="1" x14ac:dyDescent="0.2">
      <c r="A479" s="511"/>
      <c r="B479" s="511"/>
      <c r="C479" s="48" t="s">
        <v>4</v>
      </c>
      <c r="D479" s="49">
        <v>34</v>
      </c>
      <c r="E479" s="50">
        <v>18431006</v>
      </c>
      <c r="F479" s="50">
        <v>0</v>
      </c>
      <c r="G479" s="50">
        <v>0</v>
      </c>
      <c r="H479" s="50">
        <v>12018738</v>
      </c>
      <c r="I479" s="50">
        <v>0</v>
      </c>
      <c r="J479" s="51">
        <v>2537482</v>
      </c>
      <c r="K479" s="50">
        <v>30449743</v>
      </c>
      <c r="L479" s="73">
        <v>32987225</v>
      </c>
      <c r="M479" s="118"/>
      <c r="N479" s="120">
        <v>30449743</v>
      </c>
      <c r="O479" s="120">
        <v>18431006</v>
      </c>
      <c r="P479" s="120">
        <v>0</v>
      </c>
      <c r="Q479" s="120">
        <v>36304811</v>
      </c>
      <c r="R479" s="120">
        <v>33767329</v>
      </c>
      <c r="S479" s="47"/>
    </row>
    <row r="480" spans="1:19" ht="12.75" customHeight="1" x14ac:dyDescent="0.2">
      <c r="A480" s="511"/>
      <c r="B480" s="511"/>
      <c r="C480" s="53" t="s">
        <v>3</v>
      </c>
      <c r="D480" s="54">
        <v>35</v>
      </c>
      <c r="E480" s="55">
        <v>9950.06</v>
      </c>
      <c r="F480" s="55">
        <v>0</v>
      </c>
      <c r="G480" s="55">
        <v>0</v>
      </c>
      <c r="H480" s="55">
        <v>6207.16</v>
      </c>
      <c r="I480" s="55">
        <v>0</v>
      </c>
      <c r="J480" s="55">
        <v>1346.44</v>
      </c>
      <c r="K480" s="56">
        <v>16157.22</v>
      </c>
      <c r="L480" s="46">
        <v>17503.66</v>
      </c>
      <c r="M480" s="117"/>
      <c r="N480" s="119">
        <v>16157.22</v>
      </c>
      <c r="O480" s="119">
        <v>9950.06</v>
      </c>
      <c r="P480" s="119"/>
      <c r="Q480" s="119">
        <v>19294.669999999998</v>
      </c>
      <c r="R480" s="119">
        <v>17948.23</v>
      </c>
      <c r="S480" s="47"/>
    </row>
    <row r="481" spans="1:19" ht="9" customHeight="1" x14ac:dyDescent="0.2">
      <c r="A481" s="512"/>
      <c r="B481" s="512"/>
      <c r="C481" s="58" t="s">
        <v>4</v>
      </c>
      <c r="D481" s="59"/>
      <c r="E481" s="61">
        <v>19266003</v>
      </c>
      <c r="F481" s="61">
        <v>0</v>
      </c>
      <c r="G481" s="61">
        <v>0</v>
      </c>
      <c r="H481" s="61">
        <v>12018738</v>
      </c>
      <c r="I481" s="61">
        <v>0</v>
      </c>
      <c r="J481" s="60">
        <v>2607071</v>
      </c>
      <c r="K481" s="61">
        <v>31284740</v>
      </c>
      <c r="L481" s="73">
        <v>33891812</v>
      </c>
      <c r="M481" s="118"/>
      <c r="N481" s="120">
        <v>31284740</v>
      </c>
      <c r="O481" s="120">
        <v>19266003</v>
      </c>
      <c r="P481" s="120">
        <v>0</v>
      </c>
      <c r="Q481" s="120">
        <v>37359691</v>
      </c>
      <c r="R481" s="120">
        <v>34752619</v>
      </c>
      <c r="S481" s="47"/>
    </row>
    <row r="482" spans="1:19" ht="12.75" customHeight="1" x14ac:dyDescent="0.2">
      <c r="A482" s="492">
        <v>36892</v>
      </c>
      <c r="B482" s="492">
        <v>37256</v>
      </c>
      <c r="C482" s="42" t="s">
        <v>3</v>
      </c>
      <c r="D482" s="43">
        <v>0</v>
      </c>
      <c r="E482" s="44">
        <v>6506.84</v>
      </c>
      <c r="F482" s="44">
        <v>0</v>
      </c>
      <c r="G482" s="44">
        <v>0</v>
      </c>
      <c r="H482" s="44">
        <v>6207.16</v>
      </c>
      <c r="I482" s="44">
        <v>0</v>
      </c>
      <c r="J482" s="44">
        <v>1059.5</v>
      </c>
      <c r="K482" s="45">
        <v>12714</v>
      </c>
      <c r="L482" s="46">
        <v>13773.5</v>
      </c>
      <c r="M482" s="117"/>
      <c r="N482" s="119">
        <v>12714</v>
      </c>
      <c r="O482" s="119">
        <v>6506.84</v>
      </c>
      <c r="P482" s="119">
        <v>471</v>
      </c>
      <c r="Q482" s="119">
        <v>14944.73</v>
      </c>
      <c r="R482" s="119">
        <v>13885.23</v>
      </c>
      <c r="S482" s="47"/>
    </row>
    <row r="483" spans="1:19" ht="9" customHeight="1" x14ac:dyDescent="0.2">
      <c r="A483" s="493"/>
      <c r="B483" s="493"/>
      <c r="C483" s="48" t="s">
        <v>4</v>
      </c>
      <c r="D483" s="49">
        <v>2</v>
      </c>
      <c r="E483" s="50">
        <v>12598999</v>
      </c>
      <c r="F483" s="50">
        <v>0</v>
      </c>
      <c r="G483" s="50">
        <v>0</v>
      </c>
      <c r="H483" s="50">
        <v>12018738</v>
      </c>
      <c r="I483" s="50">
        <v>0</v>
      </c>
      <c r="J483" s="51">
        <v>2051478</v>
      </c>
      <c r="K483" s="50">
        <v>24617737</v>
      </c>
      <c r="L483" s="73">
        <v>26669215</v>
      </c>
      <c r="M483" s="118"/>
      <c r="N483" s="120">
        <v>24617737</v>
      </c>
      <c r="O483" s="120">
        <v>12598999</v>
      </c>
      <c r="P483" s="120">
        <v>911983</v>
      </c>
      <c r="Q483" s="120">
        <v>28937032</v>
      </c>
      <c r="R483" s="120">
        <v>26885554</v>
      </c>
      <c r="S483" s="47"/>
    </row>
    <row r="484" spans="1:19" ht="12.75" customHeight="1" x14ac:dyDescent="0.2">
      <c r="A484" s="511">
        <v>36892</v>
      </c>
      <c r="B484" s="511">
        <v>37256</v>
      </c>
      <c r="C484" s="53" t="s">
        <v>3</v>
      </c>
      <c r="D484" s="54">
        <v>3</v>
      </c>
      <c r="E484" s="55">
        <v>6741.31</v>
      </c>
      <c r="F484" s="55">
        <v>0</v>
      </c>
      <c r="G484" s="55">
        <v>0</v>
      </c>
      <c r="H484" s="55">
        <v>6207.16</v>
      </c>
      <c r="I484" s="55">
        <v>0</v>
      </c>
      <c r="J484" s="55">
        <v>1079.04</v>
      </c>
      <c r="K484" s="56">
        <v>12948.47</v>
      </c>
      <c r="L484" s="46">
        <v>14027.51</v>
      </c>
      <c r="M484" s="117"/>
      <c r="N484" s="119">
        <v>12948.47</v>
      </c>
      <c r="O484" s="119">
        <v>6741.31</v>
      </c>
      <c r="P484" s="119">
        <v>471</v>
      </c>
      <c r="Q484" s="119">
        <v>15240.95</v>
      </c>
      <c r="R484" s="119">
        <v>14161.91</v>
      </c>
      <c r="S484" s="47"/>
    </row>
    <row r="485" spans="1:19" ht="9" customHeight="1" x14ac:dyDescent="0.2">
      <c r="A485" s="511"/>
      <c r="B485" s="511"/>
      <c r="C485" s="48" t="s">
        <v>4</v>
      </c>
      <c r="D485" s="49">
        <v>8</v>
      </c>
      <c r="E485" s="50">
        <v>13052996</v>
      </c>
      <c r="F485" s="50">
        <v>0</v>
      </c>
      <c r="G485" s="50">
        <v>0</v>
      </c>
      <c r="H485" s="50">
        <v>12018738</v>
      </c>
      <c r="I485" s="50">
        <v>0</v>
      </c>
      <c r="J485" s="51">
        <v>2089313</v>
      </c>
      <c r="K485" s="50">
        <v>25071734</v>
      </c>
      <c r="L485" s="73">
        <v>27161047</v>
      </c>
      <c r="M485" s="118"/>
      <c r="N485" s="120">
        <v>25071734</v>
      </c>
      <c r="O485" s="120">
        <v>13052996</v>
      </c>
      <c r="P485" s="120">
        <v>911983</v>
      </c>
      <c r="Q485" s="120">
        <v>29510594</v>
      </c>
      <c r="R485" s="120">
        <v>27421281</v>
      </c>
      <c r="S485" s="47"/>
    </row>
    <row r="486" spans="1:19" ht="12.75" customHeight="1" x14ac:dyDescent="0.2">
      <c r="A486" s="511"/>
      <c r="B486" s="511"/>
      <c r="C486" s="53" t="s">
        <v>3</v>
      </c>
      <c r="D486" s="54">
        <v>9</v>
      </c>
      <c r="E486" s="55">
        <v>7607.93</v>
      </c>
      <c r="F486" s="55">
        <v>0</v>
      </c>
      <c r="G486" s="55">
        <v>0</v>
      </c>
      <c r="H486" s="55">
        <v>6207.16</v>
      </c>
      <c r="I486" s="55">
        <v>0</v>
      </c>
      <c r="J486" s="55">
        <v>1151.26</v>
      </c>
      <c r="K486" s="56">
        <v>13815.09</v>
      </c>
      <c r="L486" s="46">
        <v>14966.35</v>
      </c>
      <c r="M486" s="117"/>
      <c r="N486" s="119">
        <v>13815.09</v>
      </c>
      <c r="O486" s="119">
        <v>7607.93</v>
      </c>
      <c r="P486" s="119">
        <v>471</v>
      </c>
      <c r="Q486" s="119">
        <v>16335.78</v>
      </c>
      <c r="R486" s="119">
        <v>15184.52</v>
      </c>
      <c r="S486" s="47"/>
    </row>
    <row r="487" spans="1:19" ht="9" customHeight="1" x14ac:dyDescent="0.2">
      <c r="A487" s="511"/>
      <c r="B487" s="511"/>
      <c r="C487" s="48" t="s">
        <v>4</v>
      </c>
      <c r="D487" s="49">
        <v>14</v>
      </c>
      <c r="E487" s="50">
        <v>14731007</v>
      </c>
      <c r="F487" s="50">
        <v>0</v>
      </c>
      <c r="G487" s="50">
        <v>0</v>
      </c>
      <c r="H487" s="50">
        <v>12018738</v>
      </c>
      <c r="I487" s="50">
        <v>0</v>
      </c>
      <c r="J487" s="51">
        <v>2229150</v>
      </c>
      <c r="K487" s="50">
        <v>26749744</v>
      </c>
      <c r="L487" s="73">
        <v>28978895</v>
      </c>
      <c r="M487" s="118"/>
      <c r="N487" s="120">
        <v>26749744</v>
      </c>
      <c r="O487" s="120">
        <v>14731007</v>
      </c>
      <c r="P487" s="120">
        <v>911983</v>
      </c>
      <c r="Q487" s="120">
        <v>31630481</v>
      </c>
      <c r="R487" s="120">
        <v>29401331</v>
      </c>
      <c r="S487" s="47"/>
    </row>
    <row r="488" spans="1:19" ht="12.75" customHeight="1" x14ac:dyDescent="0.2">
      <c r="A488" s="511"/>
      <c r="B488" s="511"/>
      <c r="C488" s="53" t="s">
        <v>3</v>
      </c>
      <c r="D488" s="54">
        <v>15</v>
      </c>
      <c r="E488" s="55">
        <v>8422.3799999999992</v>
      </c>
      <c r="F488" s="55">
        <v>0</v>
      </c>
      <c r="G488" s="55">
        <v>0</v>
      </c>
      <c r="H488" s="55">
        <v>6207.16</v>
      </c>
      <c r="I488" s="55">
        <v>0</v>
      </c>
      <c r="J488" s="55">
        <v>1219.1300000000001</v>
      </c>
      <c r="K488" s="56">
        <v>14629.54</v>
      </c>
      <c r="L488" s="46">
        <v>15848.67</v>
      </c>
      <c r="M488" s="117"/>
      <c r="N488" s="119">
        <v>14629.54</v>
      </c>
      <c r="O488" s="119">
        <v>8422.3799999999992</v>
      </c>
      <c r="P488" s="119">
        <v>471</v>
      </c>
      <c r="Q488" s="119">
        <v>17364.7</v>
      </c>
      <c r="R488" s="119">
        <v>16145.57</v>
      </c>
      <c r="S488" s="47"/>
    </row>
    <row r="489" spans="1:19" ht="9" customHeight="1" x14ac:dyDescent="0.2">
      <c r="A489" s="511"/>
      <c r="B489" s="511"/>
      <c r="C489" s="48" t="s">
        <v>4</v>
      </c>
      <c r="D489" s="49">
        <v>20</v>
      </c>
      <c r="E489" s="50">
        <v>16308002</v>
      </c>
      <c r="F489" s="50">
        <v>0</v>
      </c>
      <c r="G489" s="50">
        <v>0</v>
      </c>
      <c r="H489" s="50">
        <v>12018738</v>
      </c>
      <c r="I489" s="50">
        <v>0</v>
      </c>
      <c r="J489" s="51">
        <v>2360565</v>
      </c>
      <c r="K489" s="50">
        <v>28326739</v>
      </c>
      <c r="L489" s="73">
        <v>30687304</v>
      </c>
      <c r="M489" s="118"/>
      <c r="N489" s="120">
        <v>28326739</v>
      </c>
      <c r="O489" s="120">
        <v>16308002</v>
      </c>
      <c r="P489" s="120">
        <v>911983</v>
      </c>
      <c r="Q489" s="120">
        <v>33622748</v>
      </c>
      <c r="R489" s="120">
        <v>31262183</v>
      </c>
      <c r="S489" s="47"/>
    </row>
    <row r="490" spans="1:19" ht="12.75" customHeight="1" x14ac:dyDescent="0.2">
      <c r="A490" s="511"/>
      <c r="B490" s="511"/>
      <c r="C490" s="53" t="s">
        <v>3</v>
      </c>
      <c r="D490" s="54">
        <v>21</v>
      </c>
      <c r="E490" s="55">
        <v>9249.23</v>
      </c>
      <c r="F490" s="55">
        <v>0</v>
      </c>
      <c r="G490" s="55">
        <v>0</v>
      </c>
      <c r="H490" s="55">
        <v>6207.16</v>
      </c>
      <c r="I490" s="55">
        <v>0</v>
      </c>
      <c r="J490" s="55">
        <v>1288.03</v>
      </c>
      <c r="K490" s="56">
        <v>15456.39</v>
      </c>
      <c r="L490" s="46">
        <v>16744.419999999998</v>
      </c>
      <c r="M490" s="117"/>
      <c r="N490" s="119">
        <v>15456.39</v>
      </c>
      <c r="O490" s="119">
        <v>9249.23</v>
      </c>
      <c r="P490" s="119">
        <v>471</v>
      </c>
      <c r="Q490" s="119">
        <v>18409.28</v>
      </c>
      <c r="R490" s="119">
        <v>17121.25</v>
      </c>
      <c r="S490" s="47"/>
    </row>
    <row r="491" spans="1:19" ht="9" customHeight="1" x14ac:dyDescent="0.2">
      <c r="A491" s="511"/>
      <c r="B491" s="511"/>
      <c r="C491" s="48" t="s">
        <v>4</v>
      </c>
      <c r="D491" s="49">
        <v>27</v>
      </c>
      <c r="E491" s="50">
        <v>17909007</v>
      </c>
      <c r="F491" s="50">
        <v>0</v>
      </c>
      <c r="G491" s="50">
        <v>0</v>
      </c>
      <c r="H491" s="50">
        <v>12018738</v>
      </c>
      <c r="I491" s="50">
        <v>0</v>
      </c>
      <c r="J491" s="51">
        <v>2493974</v>
      </c>
      <c r="K491" s="50">
        <v>29927744</v>
      </c>
      <c r="L491" s="73">
        <v>32421718</v>
      </c>
      <c r="M491" s="118"/>
      <c r="N491" s="120">
        <v>29927744</v>
      </c>
      <c r="O491" s="120">
        <v>17909007</v>
      </c>
      <c r="P491" s="120">
        <v>911983</v>
      </c>
      <c r="Q491" s="120">
        <v>35645337</v>
      </c>
      <c r="R491" s="120">
        <v>33151363</v>
      </c>
      <c r="S491" s="47"/>
    </row>
    <row r="492" spans="1:19" ht="12.75" customHeight="1" x14ac:dyDescent="0.2">
      <c r="A492" s="511"/>
      <c r="B492" s="511"/>
      <c r="C492" s="53" t="s">
        <v>3</v>
      </c>
      <c r="D492" s="54">
        <v>28</v>
      </c>
      <c r="E492" s="55">
        <v>9834.89</v>
      </c>
      <c r="F492" s="55">
        <v>0</v>
      </c>
      <c r="G492" s="55">
        <v>0</v>
      </c>
      <c r="H492" s="55">
        <v>6207.16</v>
      </c>
      <c r="I492" s="55">
        <v>0</v>
      </c>
      <c r="J492" s="55">
        <v>1336.84</v>
      </c>
      <c r="K492" s="56">
        <v>16042.05</v>
      </c>
      <c r="L492" s="46">
        <v>17378.89</v>
      </c>
      <c r="M492" s="117"/>
      <c r="N492" s="119">
        <v>16042.05</v>
      </c>
      <c r="O492" s="119">
        <v>9834.89</v>
      </c>
      <c r="P492" s="119">
        <v>471</v>
      </c>
      <c r="Q492" s="119">
        <v>19149.169999999998</v>
      </c>
      <c r="R492" s="119">
        <v>17812.330000000002</v>
      </c>
      <c r="S492" s="47"/>
    </row>
    <row r="493" spans="1:19" ht="9" customHeight="1" x14ac:dyDescent="0.2">
      <c r="A493" s="511"/>
      <c r="B493" s="511"/>
      <c r="C493" s="48" t="s">
        <v>4</v>
      </c>
      <c r="D493" s="49">
        <v>34</v>
      </c>
      <c r="E493" s="50">
        <v>19043002</v>
      </c>
      <c r="F493" s="50">
        <v>0</v>
      </c>
      <c r="G493" s="50">
        <v>0</v>
      </c>
      <c r="H493" s="50">
        <v>12018738</v>
      </c>
      <c r="I493" s="50">
        <v>0</v>
      </c>
      <c r="J493" s="51">
        <v>2588483</v>
      </c>
      <c r="K493" s="50">
        <v>31061740</v>
      </c>
      <c r="L493" s="73">
        <v>33650223</v>
      </c>
      <c r="M493" s="118"/>
      <c r="N493" s="120">
        <v>31061740</v>
      </c>
      <c r="O493" s="120">
        <v>19043002</v>
      </c>
      <c r="P493" s="120">
        <v>911983</v>
      </c>
      <c r="Q493" s="120">
        <v>37077963</v>
      </c>
      <c r="R493" s="120">
        <v>34489480</v>
      </c>
      <c r="S493" s="47"/>
    </row>
    <row r="494" spans="1:19" ht="12.75" customHeight="1" x14ac:dyDescent="0.2">
      <c r="A494" s="511"/>
      <c r="B494" s="511"/>
      <c r="C494" s="53" t="s">
        <v>3</v>
      </c>
      <c r="D494" s="54">
        <v>35</v>
      </c>
      <c r="E494" s="55">
        <v>10272.33</v>
      </c>
      <c r="F494" s="55">
        <v>0</v>
      </c>
      <c r="G494" s="55">
        <v>0</v>
      </c>
      <c r="H494" s="55">
        <v>6207.16</v>
      </c>
      <c r="I494" s="55">
        <v>0</v>
      </c>
      <c r="J494" s="55">
        <v>1373.29</v>
      </c>
      <c r="K494" s="56">
        <v>16479.490000000002</v>
      </c>
      <c r="L494" s="46">
        <v>17852.78</v>
      </c>
      <c r="M494" s="117"/>
      <c r="N494" s="119">
        <v>16479.490000000002</v>
      </c>
      <c r="O494" s="119">
        <v>10272.33</v>
      </c>
      <c r="P494" s="119">
        <v>471</v>
      </c>
      <c r="Q494" s="119">
        <v>19701.8</v>
      </c>
      <c r="R494" s="119">
        <v>18328.509999999998</v>
      </c>
      <c r="S494" s="47"/>
    </row>
    <row r="495" spans="1:19" ht="9" customHeight="1" x14ac:dyDescent="0.2">
      <c r="A495" s="512"/>
      <c r="B495" s="512"/>
      <c r="C495" s="58" t="s">
        <v>4</v>
      </c>
      <c r="D495" s="59"/>
      <c r="E495" s="61">
        <v>19890004</v>
      </c>
      <c r="F495" s="61">
        <v>0</v>
      </c>
      <c r="G495" s="61">
        <v>0</v>
      </c>
      <c r="H495" s="61">
        <v>12018738</v>
      </c>
      <c r="I495" s="61">
        <v>0</v>
      </c>
      <c r="J495" s="60">
        <v>2659060</v>
      </c>
      <c r="K495" s="61">
        <v>31908742</v>
      </c>
      <c r="L495" s="73">
        <v>34567802</v>
      </c>
      <c r="M495" s="118"/>
      <c r="N495" s="120">
        <v>31908742</v>
      </c>
      <c r="O495" s="120">
        <v>19890004</v>
      </c>
      <c r="P495" s="120">
        <v>911983</v>
      </c>
      <c r="Q495" s="120">
        <v>38148004</v>
      </c>
      <c r="R495" s="120">
        <v>35488944</v>
      </c>
      <c r="S495" s="47"/>
    </row>
    <row r="496" spans="1:19" ht="12.75" customHeight="1" x14ac:dyDescent="0.2">
      <c r="A496" s="492">
        <v>37257</v>
      </c>
      <c r="B496" s="492">
        <v>37621</v>
      </c>
      <c r="C496" s="42" t="s">
        <v>3</v>
      </c>
      <c r="D496" s="43">
        <v>0</v>
      </c>
      <c r="E496" s="44">
        <v>6827.24</v>
      </c>
      <c r="F496" s="44">
        <v>0</v>
      </c>
      <c r="G496" s="44">
        <v>0</v>
      </c>
      <c r="H496" s="44">
        <v>6207.16</v>
      </c>
      <c r="I496" s="44">
        <v>0</v>
      </c>
      <c r="J496" s="44">
        <v>1086.2</v>
      </c>
      <c r="K496" s="45">
        <v>13034.4</v>
      </c>
      <c r="L496" s="46">
        <v>14120.6</v>
      </c>
      <c r="M496" s="117"/>
      <c r="N496" s="119">
        <v>13034.4</v>
      </c>
      <c r="O496" s="119">
        <v>6827.24</v>
      </c>
      <c r="P496" s="119">
        <v>495</v>
      </c>
      <c r="Q496" s="119">
        <v>15349.5</v>
      </c>
      <c r="R496" s="119">
        <v>14263.3</v>
      </c>
      <c r="S496" s="47"/>
    </row>
    <row r="497" spans="1:19" ht="9" customHeight="1" x14ac:dyDescent="0.2">
      <c r="A497" s="493"/>
      <c r="B497" s="493"/>
      <c r="C497" s="48" t="s">
        <v>4</v>
      </c>
      <c r="D497" s="49">
        <v>2</v>
      </c>
      <c r="E497" s="50">
        <v>13219380</v>
      </c>
      <c r="F497" s="50">
        <v>0</v>
      </c>
      <c r="G497" s="50">
        <v>0</v>
      </c>
      <c r="H497" s="50">
        <v>12018738</v>
      </c>
      <c r="I497" s="50">
        <v>0</v>
      </c>
      <c r="J497" s="51">
        <v>2103176</v>
      </c>
      <c r="K497" s="50">
        <v>25238118</v>
      </c>
      <c r="L497" s="73">
        <v>27341294</v>
      </c>
      <c r="M497" s="118"/>
      <c r="N497" s="120">
        <v>25238118</v>
      </c>
      <c r="O497" s="120">
        <v>13219380</v>
      </c>
      <c r="P497" s="120">
        <v>958454</v>
      </c>
      <c r="Q497" s="120">
        <v>29720776</v>
      </c>
      <c r="R497" s="120">
        <v>27617600</v>
      </c>
      <c r="S497" s="47"/>
    </row>
    <row r="498" spans="1:19" ht="12.75" customHeight="1" x14ac:dyDescent="0.2">
      <c r="A498" s="511">
        <v>37257</v>
      </c>
      <c r="B498" s="511">
        <v>37621</v>
      </c>
      <c r="C498" s="53" t="s">
        <v>3</v>
      </c>
      <c r="D498" s="54">
        <v>3</v>
      </c>
      <c r="E498" s="55">
        <v>7067.59</v>
      </c>
      <c r="F498" s="55">
        <v>0</v>
      </c>
      <c r="G498" s="55">
        <v>0</v>
      </c>
      <c r="H498" s="55">
        <v>6207.16</v>
      </c>
      <c r="I498" s="55">
        <v>0</v>
      </c>
      <c r="J498" s="55">
        <v>1106.23</v>
      </c>
      <c r="K498" s="56">
        <v>13274.75</v>
      </c>
      <c r="L498" s="46">
        <v>14380.98</v>
      </c>
      <c r="M498" s="117"/>
      <c r="N498" s="119">
        <v>13274.75</v>
      </c>
      <c r="O498" s="119">
        <v>7067.59</v>
      </c>
      <c r="P498" s="119">
        <v>495</v>
      </c>
      <c r="Q498" s="119">
        <v>15653.15</v>
      </c>
      <c r="R498" s="119">
        <v>14546.92</v>
      </c>
      <c r="S498" s="47"/>
    </row>
    <row r="499" spans="1:19" ht="9" customHeight="1" x14ac:dyDescent="0.2">
      <c r="A499" s="511"/>
      <c r="B499" s="511"/>
      <c r="C499" s="48" t="s">
        <v>4</v>
      </c>
      <c r="D499" s="49">
        <v>8</v>
      </c>
      <c r="E499" s="50">
        <v>13684762</v>
      </c>
      <c r="F499" s="50">
        <v>0</v>
      </c>
      <c r="G499" s="50">
        <v>0</v>
      </c>
      <c r="H499" s="50">
        <v>12018738</v>
      </c>
      <c r="I499" s="50">
        <v>0</v>
      </c>
      <c r="J499" s="51">
        <v>2141960</v>
      </c>
      <c r="K499" s="50">
        <v>25703500</v>
      </c>
      <c r="L499" s="73">
        <v>27845460</v>
      </c>
      <c r="M499" s="118"/>
      <c r="N499" s="120">
        <v>25703500</v>
      </c>
      <c r="O499" s="120">
        <v>13684762</v>
      </c>
      <c r="P499" s="120">
        <v>958454</v>
      </c>
      <c r="Q499" s="120">
        <v>30308725</v>
      </c>
      <c r="R499" s="120">
        <v>28166765</v>
      </c>
      <c r="S499" s="47"/>
    </row>
    <row r="500" spans="1:19" ht="12.75" customHeight="1" x14ac:dyDescent="0.2">
      <c r="A500" s="511"/>
      <c r="B500" s="511"/>
      <c r="C500" s="53" t="s">
        <v>3</v>
      </c>
      <c r="D500" s="54">
        <v>9</v>
      </c>
      <c r="E500" s="55">
        <v>7956.05</v>
      </c>
      <c r="F500" s="55">
        <v>0</v>
      </c>
      <c r="G500" s="55">
        <v>0</v>
      </c>
      <c r="H500" s="55">
        <v>6207.16</v>
      </c>
      <c r="I500" s="55">
        <v>0</v>
      </c>
      <c r="J500" s="55">
        <v>1180.27</v>
      </c>
      <c r="K500" s="56">
        <v>14163.21</v>
      </c>
      <c r="L500" s="46">
        <v>15343.48</v>
      </c>
      <c r="M500" s="117"/>
      <c r="N500" s="119">
        <v>14163.21</v>
      </c>
      <c r="O500" s="119">
        <v>7956.05</v>
      </c>
      <c r="P500" s="119">
        <v>495</v>
      </c>
      <c r="Q500" s="119">
        <v>16775.57</v>
      </c>
      <c r="R500" s="119">
        <v>15595.3</v>
      </c>
      <c r="S500" s="47"/>
    </row>
    <row r="501" spans="1:19" ht="9" customHeight="1" x14ac:dyDescent="0.2">
      <c r="A501" s="511"/>
      <c r="B501" s="511"/>
      <c r="C501" s="48" t="s">
        <v>4</v>
      </c>
      <c r="D501" s="49">
        <v>14</v>
      </c>
      <c r="E501" s="50">
        <v>15405061</v>
      </c>
      <c r="F501" s="50">
        <v>0</v>
      </c>
      <c r="G501" s="50">
        <v>0</v>
      </c>
      <c r="H501" s="50">
        <v>12018738</v>
      </c>
      <c r="I501" s="50">
        <v>0</v>
      </c>
      <c r="J501" s="51">
        <v>2285321</v>
      </c>
      <c r="K501" s="50">
        <v>27423799</v>
      </c>
      <c r="L501" s="73">
        <v>29709120</v>
      </c>
      <c r="M501" s="118"/>
      <c r="N501" s="120">
        <v>27423799</v>
      </c>
      <c r="O501" s="120">
        <v>15405061</v>
      </c>
      <c r="P501" s="120">
        <v>958454</v>
      </c>
      <c r="Q501" s="120">
        <v>32482033</v>
      </c>
      <c r="R501" s="120">
        <v>30196712</v>
      </c>
      <c r="S501" s="47"/>
    </row>
    <row r="502" spans="1:19" ht="12.75" customHeight="1" x14ac:dyDescent="0.2">
      <c r="A502" s="511"/>
      <c r="B502" s="511"/>
      <c r="C502" s="53" t="s">
        <v>3</v>
      </c>
      <c r="D502" s="54">
        <v>15</v>
      </c>
      <c r="E502" s="55">
        <v>8791.02</v>
      </c>
      <c r="F502" s="55">
        <v>0</v>
      </c>
      <c r="G502" s="55">
        <v>0</v>
      </c>
      <c r="H502" s="55">
        <v>6207.16</v>
      </c>
      <c r="I502" s="55">
        <v>0</v>
      </c>
      <c r="J502" s="55">
        <v>1249.8499999999999</v>
      </c>
      <c r="K502" s="56">
        <v>14998.18</v>
      </c>
      <c r="L502" s="46">
        <v>16248.03</v>
      </c>
      <c r="M502" s="117"/>
      <c r="N502" s="119">
        <v>14998.18</v>
      </c>
      <c r="O502" s="119">
        <v>8791.02</v>
      </c>
      <c r="P502" s="119">
        <v>495</v>
      </c>
      <c r="Q502" s="119">
        <v>17830.41</v>
      </c>
      <c r="R502" s="119">
        <v>16580.560000000001</v>
      </c>
      <c r="S502" s="47"/>
    </row>
    <row r="503" spans="1:19" ht="9" customHeight="1" x14ac:dyDescent="0.2">
      <c r="A503" s="511"/>
      <c r="B503" s="511"/>
      <c r="C503" s="48" t="s">
        <v>4</v>
      </c>
      <c r="D503" s="49">
        <v>20</v>
      </c>
      <c r="E503" s="50">
        <v>17021788</v>
      </c>
      <c r="F503" s="50">
        <v>0</v>
      </c>
      <c r="G503" s="50">
        <v>0</v>
      </c>
      <c r="H503" s="50">
        <v>12018738</v>
      </c>
      <c r="I503" s="50">
        <v>0</v>
      </c>
      <c r="J503" s="51">
        <v>2420047</v>
      </c>
      <c r="K503" s="50">
        <v>29040526</v>
      </c>
      <c r="L503" s="73">
        <v>31460573</v>
      </c>
      <c r="M503" s="118"/>
      <c r="N503" s="120">
        <v>29040526</v>
      </c>
      <c r="O503" s="120">
        <v>17021788</v>
      </c>
      <c r="P503" s="120">
        <v>958454</v>
      </c>
      <c r="Q503" s="120">
        <v>34524488</v>
      </c>
      <c r="R503" s="120">
        <v>32104441</v>
      </c>
      <c r="S503" s="47"/>
    </row>
    <row r="504" spans="1:19" ht="12.75" customHeight="1" x14ac:dyDescent="0.2">
      <c r="A504" s="511"/>
      <c r="B504" s="511"/>
      <c r="C504" s="53" t="s">
        <v>3</v>
      </c>
      <c r="D504" s="54">
        <v>21</v>
      </c>
      <c r="E504" s="55">
        <v>9638.75</v>
      </c>
      <c r="F504" s="55">
        <v>0</v>
      </c>
      <c r="G504" s="55">
        <v>0</v>
      </c>
      <c r="H504" s="55">
        <v>6207.16</v>
      </c>
      <c r="I504" s="55">
        <v>0</v>
      </c>
      <c r="J504" s="55">
        <v>1320.49</v>
      </c>
      <c r="K504" s="56">
        <v>15845.91</v>
      </c>
      <c r="L504" s="46">
        <v>17166.400000000001</v>
      </c>
      <c r="M504" s="117"/>
      <c r="N504" s="119">
        <v>15845.91</v>
      </c>
      <c r="O504" s="119">
        <v>9638.75</v>
      </c>
      <c r="P504" s="119">
        <v>495</v>
      </c>
      <c r="Q504" s="119">
        <v>18901.38</v>
      </c>
      <c r="R504" s="119">
        <v>17580.89</v>
      </c>
      <c r="S504" s="47"/>
    </row>
    <row r="505" spans="1:19" ht="9" customHeight="1" x14ac:dyDescent="0.2">
      <c r="A505" s="511"/>
      <c r="B505" s="511"/>
      <c r="C505" s="48" t="s">
        <v>4</v>
      </c>
      <c r="D505" s="49">
        <v>27</v>
      </c>
      <c r="E505" s="50">
        <v>18663222</v>
      </c>
      <c r="F505" s="50">
        <v>0</v>
      </c>
      <c r="G505" s="50">
        <v>0</v>
      </c>
      <c r="H505" s="50">
        <v>12018738</v>
      </c>
      <c r="I505" s="50">
        <v>0</v>
      </c>
      <c r="J505" s="51">
        <v>2556825</v>
      </c>
      <c r="K505" s="50">
        <v>30681960</v>
      </c>
      <c r="L505" s="73">
        <v>33238785</v>
      </c>
      <c r="M505" s="118"/>
      <c r="N505" s="120">
        <v>30681960</v>
      </c>
      <c r="O505" s="120">
        <v>18663222</v>
      </c>
      <c r="P505" s="120">
        <v>958454</v>
      </c>
      <c r="Q505" s="120">
        <v>36598175</v>
      </c>
      <c r="R505" s="120">
        <v>34041350</v>
      </c>
      <c r="S505" s="47"/>
    </row>
    <row r="506" spans="1:19" ht="12.75" customHeight="1" x14ac:dyDescent="0.2">
      <c r="A506" s="511"/>
      <c r="B506" s="511"/>
      <c r="C506" s="53" t="s">
        <v>3</v>
      </c>
      <c r="D506" s="54">
        <v>28</v>
      </c>
      <c r="E506" s="55">
        <v>10239.17</v>
      </c>
      <c r="F506" s="55">
        <v>0</v>
      </c>
      <c r="G506" s="55">
        <v>0</v>
      </c>
      <c r="H506" s="55">
        <v>6207.16</v>
      </c>
      <c r="I506" s="55">
        <v>0</v>
      </c>
      <c r="J506" s="55">
        <v>1370.53</v>
      </c>
      <c r="K506" s="56">
        <v>16446.330000000002</v>
      </c>
      <c r="L506" s="46">
        <v>17816.86</v>
      </c>
      <c r="M506" s="117"/>
      <c r="N506" s="119">
        <v>16446.330000000002</v>
      </c>
      <c r="O506" s="119">
        <v>10239.17</v>
      </c>
      <c r="P506" s="119">
        <v>495</v>
      </c>
      <c r="Q506" s="119">
        <v>19659.91</v>
      </c>
      <c r="R506" s="119">
        <v>18289.38</v>
      </c>
      <c r="S506" s="47"/>
    </row>
    <row r="507" spans="1:19" ht="9" customHeight="1" x14ac:dyDescent="0.2">
      <c r="A507" s="511"/>
      <c r="B507" s="511"/>
      <c r="C507" s="48" t="s">
        <v>4</v>
      </c>
      <c r="D507" s="49">
        <v>34</v>
      </c>
      <c r="E507" s="50">
        <v>19825798</v>
      </c>
      <c r="F507" s="50">
        <v>0</v>
      </c>
      <c r="G507" s="50">
        <v>0</v>
      </c>
      <c r="H507" s="50">
        <v>12018738</v>
      </c>
      <c r="I507" s="50">
        <v>0</v>
      </c>
      <c r="J507" s="51">
        <v>2653716</v>
      </c>
      <c r="K507" s="50">
        <v>31844535</v>
      </c>
      <c r="L507" s="73">
        <v>34498252</v>
      </c>
      <c r="M507" s="118"/>
      <c r="N507" s="120">
        <v>31844535</v>
      </c>
      <c r="O507" s="120">
        <v>19825798</v>
      </c>
      <c r="P507" s="120">
        <v>958454</v>
      </c>
      <c r="Q507" s="120">
        <v>38066894</v>
      </c>
      <c r="R507" s="120">
        <v>35413178</v>
      </c>
      <c r="S507" s="47"/>
    </row>
    <row r="508" spans="1:19" ht="12.75" customHeight="1" x14ac:dyDescent="0.2">
      <c r="A508" s="511"/>
      <c r="B508" s="511"/>
      <c r="C508" s="53" t="s">
        <v>3</v>
      </c>
      <c r="D508" s="54">
        <v>35</v>
      </c>
      <c r="E508" s="55">
        <v>10687.65</v>
      </c>
      <c r="F508" s="55">
        <v>0</v>
      </c>
      <c r="G508" s="55">
        <v>0</v>
      </c>
      <c r="H508" s="55">
        <v>6207.16</v>
      </c>
      <c r="I508" s="55">
        <v>0</v>
      </c>
      <c r="J508" s="55">
        <v>1407.9</v>
      </c>
      <c r="K508" s="56">
        <v>16894.810000000001</v>
      </c>
      <c r="L508" s="46">
        <v>18302.71</v>
      </c>
      <c r="M508" s="117"/>
      <c r="N508" s="119">
        <v>16894.810000000001</v>
      </c>
      <c r="O508" s="119">
        <v>10687.65</v>
      </c>
      <c r="P508" s="119">
        <v>495</v>
      </c>
      <c r="Q508" s="119">
        <v>20226.490000000002</v>
      </c>
      <c r="R508" s="119">
        <v>18818.59</v>
      </c>
      <c r="S508" s="47"/>
    </row>
    <row r="509" spans="1:19" ht="9" customHeight="1" x14ac:dyDescent="0.2">
      <c r="A509" s="512"/>
      <c r="B509" s="512"/>
      <c r="C509" s="58" t="s">
        <v>4</v>
      </c>
      <c r="D509" s="59"/>
      <c r="E509" s="61">
        <v>20694176</v>
      </c>
      <c r="F509" s="61">
        <v>0</v>
      </c>
      <c r="G509" s="61">
        <v>0</v>
      </c>
      <c r="H509" s="61">
        <v>12018738</v>
      </c>
      <c r="I509" s="61">
        <v>0</v>
      </c>
      <c r="J509" s="60">
        <v>2726075</v>
      </c>
      <c r="K509" s="61">
        <v>32712914</v>
      </c>
      <c r="L509" s="73">
        <v>35438988</v>
      </c>
      <c r="M509" s="118"/>
      <c r="N509" s="120">
        <v>32712914</v>
      </c>
      <c r="O509" s="120">
        <v>20694176</v>
      </c>
      <c r="P509" s="120">
        <v>958454</v>
      </c>
      <c r="Q509" s="120">
        <v>39163946</v>
      </c>
      <c r="R509" s="120">
        <v>36437871</v>
      </c>
      <c r="S509" s="47"/>
    </row>
    <row r="510" spans="1:19" ht="12.75" customHeight="1" x14ac:dyDescent="0.2">
      <c r="A510" s="492">
        <v>37622</v>
      </c>
      <c r="B510" s="492">
        <v>37986</v>
      </c>
      <c r="C510" s="42" t="s">
        <v>3</v>
      </c>
      <c r="D510" s="43">
        <v>0</v>
      </c>
      <c r="E510" s="44">
        <v>7156.04</v>
      </c>
      <c r="F510" s="44">
        <v>0</v>
      </c>
      <c r="G510" s="44">
        <v>0</v>
      </c>
      <c r="H510" s="44">
        <v>6207.16</v>
      </c>
      <c r="I510" s="44">
        <v>0</v>
      </c>
      <c r="J510" s="44">
        <v>1113.5999999999999</v>
      </c>
      <c r="K510" s="45">
        <v>13363.2</v>
      </c>
      <c r="L510" s="46">
        <v>14476.8</v>
      </c>
      <c r="M510" s="117"/>
      <c r="N510" s="119">
        <v>13363.2</v>
      </c>
      <c r="O510" s="119">
        <v>7156.04</v>
      </c>
      <c r="P510" s="119">
        <v>579</v>
      </c>
      <c r="Q510" s="119">
        <v>15764.89</v>
      </c>
      <c r="R510" s="119">
        <v>14651.29</v>
      </c>
      <c r="S510" s="47"/>
    </row>
    <row r="511" spans="1:19" ht="9" customHeight="1" x14ac:dyDescent="0.2">
      <c r="A511" s="493"/>
      <c r="B511" s="493"/>
      <c r="C511" s="48" t="s">
        <v>4</v>
      </c>
      <c r="D511" s="49">
        <v>2</v>
      </c>
      <c r="E511" s="50">
        <v>13856026</v>
      </c>
      <c r="F511" s="50">
        <v>0</v>
      </c>
      <c r="G511" s="50">
        <v>0</v>
      </c>
      <c r="H511" s="50">
        <v>12018738</v>
      </c>
      <c r="I511" s="50">
        <v>0</v>
      </c>
      <c r="J511" s="51">
        <v>2156230</v>
      </c>
      <c r="K511" s="50">
        <v>25874763</v>
      </c>
      <c r="L511" s="73">
        <v>28030994</v>
      </c>
      <c r="M511" s="118"/>
      <c r="N511" s="120">
        <v>25874763</v>
      </c>
      <c r="O511" s="120">
        <v>13856026</v>
      </c>
      <c r="P511" s="120">
        <v>1121100</v>
      </c>
      <c r="Q511" s="120">
        <v>30525084</v>
      </c>
      <c r="R511" s="120">
        <v>28368853</v>
      </c>
      <c r="S511" s="47"/>
    </row>
    <row r="512" spans="1:19" ht="12.75" customHeight="1" x14ac:dyDescent="0.2">
      <c r="A512" s="511">
        <v>37622</v>
      </c>
      <c r="B512" s="511">
        <v>37986</v>
      </c>
      <c r="C512" s="53" t="s">
        <v>3</v>
      </c>
      <c r="D512" s="54">
        <v>3</v>
      </c>
      <c r="E512" s="55">
        <v>7402.39</v>
      </c>
      <c r="F512" s="55">
        <v>0</v>
      </c>
      <c r="G512" s="55">
        <v>0</v>
      </c>
      <c r="H512" s="55">
        <v>6207.16</v>
      </c>
      <c r="I512" s="55">
        <v>0</v>
      </c>
      <c r="J512" s="55">
        <v>1134.1300000000001</v>
      </c>
      <c r="K512" s="56">
        <v>13609.55</v>
      </c>
      <c r="L512" s="46">
        <v>14743.68</v>
      </c>
      <c r="M512" s="117"/>
      <c r="N512" s="119">
        <v>13609.55</v>
      </c>
      <c r="O512" s="119">
        <v>7402.39</v>
      </c>
      <c r="P512" s="119">
        <v>579</v>
      </c>
      <c r="Q512" s="119">
        <v>16076.11</v>
      </c>
      <c r="R512" s="119">
        <v>14941.98</v>
      </c>
      <c r="S512" s="47"/>
    </row>
    <row r="513" spans="1:19" ht="9" customHeight="1" x14ac:dyDescent="0.2">
      <c r="A513" s="511"/>
      <c r="B513" s="511"/>
      <c r="C513" s="48" t="s">
        <v>4</v>
      </c>
      <c r="D513" s="49">
        <v>8</v>
      </c>
      <c r="E513" s="50">
        <v>14333026</v>
      </c>
      <c r="F513" s="50">
        <v>0</v>
      </c>
      <c r="G513" s="50">
        <v>0</v>
      </c>
      <c r="H513" s="50">
        <v>12018738</v>
      </c>
      <c r="I513" s="50">
        <v>0</v>
      </c>
      <c r="J513" s="51">
        <v>2195982</v>
      </c>
      <c r="K513" s="50">
        <v>26351763</v>
      </c>
      <c r="L513" s="73">
        <v>28547745</v>
      </c>
      <c r="M513" s="118"/>
      <c r="N513" s="120">
        <v>26351763</v>
      </c>
      <c r="O513" s="120">
        <v>14333026</v>
      </c>
      <c r="P513" s="120">
        <v>1121100</v>
      </c>
      <c r="Q513" s="120">
        <v>31127690</v>
      </c>
      <c r="R513" s="120">
        <v>28931708</v>
      </c>
      <c r="S513" s="47"/>
    </row>
    <row r="514" spans="1:19" ht="12.75" customHeight="1" x14ac:dyDescent="0.2">
      <c r="A514" s="511"/>
      <c r="B514" s="511"/>
      <c r="C514" s="53" t="s">
        <v>3</v>
      </c>
      <c r="D514" s="54">
        <v>9</v>
      </c>
      <c r="E514" s="55">
        <v>8313.2900000000009</v>
      </c>
      <c r="F514" s="55">
        <v>0</v>
      </c>
      <c r="G514" s="55">
        <v>0</v>
      </c>
      <c r="H514" s="55">
        <v>6207.16</v>
      </c>
      <c r="I514" s="55">
        <v>0</v>
      </c>
      <c r="J514" s="55">
        <v>1210.04</v>
      </c>
      <c r="K514" s="56">
        <v>14520.45</v>
      </c>
      <c r="L514" s="46">
        <v>15730.49</v>
      </c>
      <c r="M514" s="117"/>
      <c r="N514" s="119">
        <v>14520.45</v>
      </c>
      <c r="O514" s="119">
        <v>8313.2900000000009</v>
      </c>
      <c r="P514" s="119">
        <v>579</v>
      </c>
      <c r="Q514" s="119">
        <v>17226.88</v>
      </c>
      <c r="R514" s="119">
        <v>16016.84</v>
      </c>
      <c r="S514" s="47"/>
    </row>
    <row r="515" spans="1:19" ht="9" customHeight="1" x14ac:dyDescent="0.2">
      <c r="A515" s="511"/>
      <c r="B515" s="511"/>
      <c r="C515" s="48" t="s">
        <v>4</v>
      </c>
      <c r="D515" s="49">
        <v>14</v>
      </c>
      <c r="E515" s="50">
        <v>16096774</v>
      </c>
      <c r="F515" s="50">
        <v>0</v>
      </c>
      <c r="G515" s="50">
        <v>0</v>
      </c>
      <c r="H515" s="50">
        <v>12018738</v>
      </c>
      <c r="I515" s="50">
        <v>0</v>
      </c>
      <c r="J515" s="51">
        <v>2342964</v>
      </c>
      <c r="K515" s="50">
        <v>28115512</v>
      </c>
      <c r="L515" s="73">
        <v>30458476</v>
      </c>
      <c r="M515" s="118"/>
      <c r="N515" s="120">
        <v>28115512</v>
      </c>
      <c r="O515" s="120">
        <v>16096774</v>
      </c>
      <c r="P515" s="120">
        <v>1121100</v>
      </c>
      <c r="Q515" s="120">
        <v>33355891</v>
      </c>
      <c r="R515" s="120">
        <v>31012927</v>
      </c>
      <c r="S515" s="47"/>
    </row>
    <row r="516" spans="1:19" ht="12.75" customHeight="1" x14ac:dyDescent="0.2">
      <c r="A516" s="511"/>
      <c r="B516" s="511"/>
      <c r="C516" s="53" t="s">
        <v>3</v>
      </c>
      <c r="D516" s="54">
        <v>15</v>
      </c>
      <c r="E516" s="55">
        <v>9169.26</v>
      </c>
      <c r="F516" s="55">
        <v>0</v>
      </c>
      <c r="G516" s="55">
        <v>0</v>
      </c>
      <c r="H516" s="55">
        <v>6207.16</v>
      </c>
      <c r="I516" s="55">
        <v>0</v>
      </c>
      <c r="J516" s="55">
        <v>1281.3699999999999</v>
      </c>
      <c r="K516" s="56">
        <v>15376.42</v>
      </c>
      <c r="L516" s="46">
        <v>16657.79</v>
      </c>
      <c r="M516" s="117"/>
      <c r="N516" s="119">
        <v>15376.42</v>
      </c>
      <c r="O516" s="119">
        <v>9169.26</v>
      </c>
      <c r="P516" s="119">
        <v>579</v>
      </c>
      <c r="Q516" s="119">
        <v>18308.259999999998</v>
      </c>
      <c r="R516" s="119">
        <v>17026.89</v>
      </c>
      <c r="S516" s="47"/>
    </row>
    <row r="517" spans="1:19" ht="9" customHeight="1" x14ac:dyDescent="0.2">
      <c r="A517" s="511"/>
      <c r="B517" s="511"/>
      <c r="C517" s="48" t="s">
        <v>4</v>
      </c>
      <c r="D517" s="49">
        <v>20</v>
      </c>
      <c r="E517" s="50">
        <v>17754163</v>
      </c>
      <c r="F517" s="50">
        <v>0</v>
      </c>
      <c r="G517" s="50">
        <v>0</v>
      </c>
      <c r="H517" s="50">
        <v>12018738</v>
      </c>
      <c r="I517" s="50">
        <v>0</v>
      </c>
      <c r="J517" s="51">
        <v>2481078</v>
      </c>
      <c r="K517" s="50">
        <v>29772901</v>
      </c>
      <c r="L517" s="73">
        <v>32253979</v>
      </c>
      <c r="M517" s="118"/>
      <c r="N517" s="120">
        <v>29772901</v>
      </c>
      <c r="O517" s="120">
        <v>17754163</v>
      </c>
      <c r="P517" s="120">
        <v>1121100</v>
      </c>
      <c r="Q517" s="120">
        <v>35449735</v>
      </c>
      <c r="R517" s="120">
        <v>32968656</v>
      </c>
      <c r="S517" s="47"/>
    </row>
    <row r="518" spans="1:19" ht="12.75" customHeight="1" x14ac:dyDescent="0.2">
      <c r="A518" s="511"/>
      <c r="B518" s="511"/>
      <c r="C518" s="53" t="s">
        <v>3</v>
      </c>
      <c r="D518" s="54">
        <v>21</v>
      </c>
      <c r="E518" s="55">
        <v>10038.469999999999</v>
      </c>
      <c r="F518" s="55">
        <v>0</v>
      </c>
      <c r="G518" s="55">
        <v>0</v>
      </c>
      <c r="H518" s="55">
        <v>6207.16</v>
      </c>
      <c r="I518" s="55">
        <v>0</v>
      </c>
      <c r="J518" s="55">
        <v>1353.8</v>
      </c>
      <c r="K518" s="56">
        <v>16245.63</v>
      </c>
      <c r="L518" s="46">
        <v>17599.43</v>
      </c>
      <c r="M518" s="117"/>
      <c r="N518" s="119">
        <v>16245.63</v>
      </c>
      <c r="O518" s="119">
        <v>10038.469999999999</v>
      </c>
      <c r="P518" s="119">
        <v>579</v>
      </c>
      <c r="Q518" s="119">
        <v>19406.349999999999</v>
      </c>
      <c r="R518" s="119">
        <v>18052.55</v>
      </c>
      <c r="S518" s="47"/>
    </row>
    <row r="519" spans="1:19" ht="9" customHeight="1" x14ac:dyDescent="0.2">
      <c r="A519" s="511"/>
      <c r="B519" s="511"/>
      <c r="C519" s="48" t="s">
        <v>4</v>
      </c>
      <c r="D519" s="49">
        <v>27</v>
      </c>
      <c r="E519" s="50">
        <v>19437188</v>
      </c>
      <c r="F519" s="50">
        <v>0</v>
      </c>
      <c r="G519" s="50">
        <v>0</v>
      </c>
      <c r="H519" s="50">
        <v>12018738</v>
      </c>
      <c r="I519" s="50">
        <v>0</v>
      </c>
      <c r="J519" s="51">
        <v>2621322</v>
      </c>
      <c r="K519" s="50">
        <v>31455926</v>
      </c>
      <c r="L519" s="73">
        <v>34077248</v>
      </c>
      <c r="M519" s="118"/>
      <c r="N519" s="120">
        <v>31455926</v>
      </c>
      <c r="O519" s="120">
        <v>19437188</v>
      </c>
      <c r="P519" s="120">
        <v>1121100</v>
      </c>
      <c r="Q519" s="120">
        <v>37575933</v>
      </c>
      <c r="R519" s="120">
        <v>34954611</v>
      </c>
      <c r="S519" s="47"/>
    </row>
    <row r="520" spans="1:19" ht="12.75" customHeight="1" x14ac:dyDescent="0.2">
      <c r="A520" s="511"/>
      <c r="B520" s="511"/>
      <c r="C520" s="53" t="s">
        <v>3</v>
      </c>
      <c r="D520" s="54">
        <v>28</v>
      </c>
      <c r="E520" s="55">
        <v>10654.01</v>
      </c>
      <c r="F520" s="55">
        <v>0</v>
      </c>
      <c r="G520" s="55">
        <v>0</v>
      </c>
      <c r="H520" s="55">
        <v>6207.16</v>
      </c>
      <c r="I520" s="55">
        <v>0</v>
      </c>
      <c r="J520" s="55">
        <v>1405.1</v>
      </c>
      <c r="K520" s="56">
        <v>16861.169999999998</v>
      </c>
      <c r="L520" s="46">
        <v>18266.27</v>
      </c>
      <c r="M520" s="117"/>
      <c r="N520" s="119">
        <v>16861.169999999998</v>
      </c>
      <c r="O520" s="119">
        <v>10654.01</v>
      </c>
      <c r="P520" s="119">
        <v>579</v>
      </c>
      <c r="Q520" s="119">
        <v>20183.990000000002</v>
      </c>
      <c r="R520" s="119">
        <v>18778.89</v>
      </c>
      <c r="S520" s="47"/>
    </row>
    <row r="521" spans="1:19" ht="9" customHeight="1" x14ac:dyDescent="0.2">
      <c r="A521" s="511"/>
      <c r="B521" s="511"/>
      <c r="C521" s="48" t="s">
        <v>4</v>
      </c>
      <c r="D521" s="49">
        <v>34</v>
      </c>
      <c r="E521" s="50">
        <v>20629040</v>
      </c>
      <c r="F521" s="50">
        <v>0</v>
      </c>
      <c r="G521" s="50">
        <v>0</v>
      </c>
      <c r="H521" s="50">
        <v>12018738</v>
      </c>
      <c r="I521" s="50">
        <v>0</v>
      </c>
      <c r="J521" s="51">
        <v>2720653</v>
      </c>
      <c r="K521" s="50">
        <v>32647778</v>
      </c>
      <c r="L521" s="73">
        <v>35368431</v>
      </c>
      <c r="M521" s="118"/>
      <c r="N521" s="120">
        <v>32647778</v>
      </c>
      <c r="O521" s="120">
        <v>20629040</v>
      </c>
      <c r="P521" s="120">
        <v>1121100</v>
      </c>
      <c r="Q521" s="120">
        <v>39081654</v>
      </c>
      <c r="R521" s="120">
        <v>36361001</v>
      </c>
      <c r="S521" s="47"/>
    </row>
    <row r="522" spans="1:19" ht="12.75" customHeight="1" x14ac:dyDescent="0.2">
      <c r="A522" s="511"/>
      <c r="B522" s="511"/>
      <c r="C522" s="53" t="s">
        <v>3</v>
      </c>
      <c r="D522" s="54">
        <v>35</v>
      </c>
      <c r="E522" s="55">
        <v>11113.77</v>
      </c>
      <c r="F522" s="55">
        <v>0</v>
      </c>
      <c r="G522" s="55">
        <v>0</v>
      </c>
      <c r="H522" s="55">
        <v>6207.16</v>
      </c>
      <c r="I522" s="55">
        <v>0</v>
      </c>
      <c r="J522" s="55">
        <v>1443.41</v>
      </c>
      <c r="K522" s="56">
        <v>17320.93</v>
      </c>
      <c r="L522" s="46">
        <v>18764.34</v>
      </c>
      <c r="M522" s="117"/>
      <c r="N522" s="119">
        <v>17320.93</v>
      </c>
      <c r="O522" s="119">
        <v>11113.77</v>
      </c>
      <c r="P522" s="119">
        <v>579</v>
      </c>
      <c r="Q522" s="119">
        <v>20764.82</v>
      </c>
      <c r="R522" s="119">
        <v>19321.41</v>
      </c>
      <c r="S522" s="47"/>
    </row>
    <row r="523" spans="1:19" ht="9" customHeight="1" x14ac:dyDescent="0.2">
      <c r="A523" s="512"/>
      <c r="B523" s="512"/>
      <c r="C523" s="58" t="s">
        <v>4</v>
      </c>
      <c r="D523" s="59"/>
      <c r="E523" s="61">
        <v>21519259</v>
      </c>
      <c r="F523" s="61">
        <v>0</v>
      </c>
      <c r="G523" s="61">
        <v>0</v>
      </c>
      <c r="H523" s="61">
        <v>12018738</v>
      </c>
      <c r="I523" s="61">
        <v>0</v>
      </c>
      <c r="J523" s="60">
        <v>2794831</v>
      </c>
      <c r="K523" s="61">
        <v>33537997</v>
      </c>
      <c r="L523" s="73">
        <v>36332829</v>
      </c>
      <c r="M523" s="118"/>
      <c r="N523" s="120">
        <v>33537997</v>
      </c>
      <c r="O523" s="120">
        <v>21519259</v>
      </c>
      <c r="P523" s="120">
        <v>1121100</v>
      </c>
      <c r="Q523" s="120">
        <v>40206298</v>
      </c>
      <c r="R523" s="120">
        <v>37411467</v>
      </c>
      <c r="S523" s="47"/>
    </row>
    <row r="524" spans="1:19" ht="12.75" customHeight="1" x14ac:dyDescent="0.2">
      <c r="A524" s="492">
        <v>37987</v>
      </c>
      <c r="B524" s="492">
        <v>38383</v>
      </c>
      <c r="C524" s="42" t="s">
        <v>3</v>
      </c>
      <c r="D524" s="43">
        <v>0</v>
      </c>
      <c r="E524" s="44">
        <v>7438.16</v>
      </c>
      <c r="F524" s="44">
        <v>0</v>
      </c>
      <c r="G524" s="44">
        <v>0</v>
      </c>
      <c r="H524" s="44">
        <v>6207.16</v>
      </c>
      <c r="I524" s="44">
        <v>0</v>
      </c>
      <c r="J524" s="44">
        <v>1137.1099999999999</v>
      </c>
      <c r="K524" s="45">
        <v>13645.32</v>
      </c>
      <c r="L524" s="46">
        <v>14782.43</v>
      </c>
      <c r="M524" s="117"/>
      <c r="N524" s="119">
        <v>13645.32</v>
      </c>
      <c r="O524" s="119">
        <v>7438.16</v>
      </c>
      <c r="P524" s="119">
        <v>579</v>
      </c>
      <c r="Q524" s="119">
        <v>16121.3</v>
      </c>
      <c r="R524" s="119">
        <v>14984.19</v>
      </c>
      <c r="S524" s="47"/>
    </row>
    <row r="525" spans="1:19" ht="9" customHeight="1" x14ac:dyDescent="0.2">
      <c r="A525" s="493"/>
      <c r="B525" s="493"/>
      <c r="C525" s="48" t="s">
        <v>4</v>
      </c>
      <c r="D525" s="49">
        <v>2</v>
      </c>
      <c r="E525" s="50">
        <v>14402286</v>
      </c>
      <c r="F525" s="50">
        <v>0</v>
      </c>
      <c r="G525" s="50">
        <v>0</v>
      </c>
      <c r="H525" s="50">
        <v>12018738</v>
      </c>
      <c r="I525" s="50">
        <v>0</v>
      </c>
      <c r="J525" s="51">
        <v>2201752</v>
      </c>
      <c r="K525" s="50">
        <v>26421024</v>
      </c>
      <c r="L525" s="73">
        <v>28622776</v>
      </c>
      <c r="M525" s="118"/>
      <c r="N525" s="120">
        <v>26421024</v>
      </c>
      <c r="O525" s="120">
        <v>14402286</v>
      </c>
      <c r="P525" s="120">
        <v>1121100</v>
      </c>
      <c r="Q525" s="120">
        <v>31215190</v>
      </c>
      <c r="R525" s="120">
        <v>29013438</v>
      </c>
      <c r="S525" s="47"/>
    </row>
    <row r="526" spans="1:19" ht="12.75" customHeight="1" x14ac:dyDescent="0.2">
      <c r="A526" s="511">
        <v>37987</v>
      </c>
      <c r="B526" s="511">
        <v>38383</v>
      </c>
      <c r="C526" s="53" t="s">
        <v>3</v>
      </c>
      <c r="D526" s="54">
        <v>3</v>
      </c>
      <c r="E526" s="55">
        <v>7689.67</v>
      </c>
      <c r="F526" s="55">
        <v>0</v>
      </c>
      <c r="G526" s="55">
        <v>0</v>
      </c>
      <c r="H526" s="55">
        <v>6207.16</v>
      </c>
      <c r="I526" s="55">
        <v>0</v>
      </c>
      <c r="J526" s="55">
        <v>1158.07</v>
      </c>
      <c r="K526" s="56">
        <v>13896.83</v>
      </c>
      <c r="L526" s="46">
        <v>15054.9</v>
      </c>
      <c r="M526" s="117"/>
      <c r="N526" s="119">
        <v>13896.83</v>
      </c>
      <c r="O526" s="119">
        <v>7689.67</v>
      </c>
      <c r="P526" s="119">
        <v>579</v>
      </c>
      <c r="Q526" s="119">
        <v>16439.04</v>
      </c>
      <c r="R526" s="119">
        <v>15280.97</v>
      </c>
      <c r="S526" s="47"/>
    </row>
    <row r="527" spans="1:19" ht="9" customHeight="1" x14ac:dyDescent="0.2">
      <c r="A527" s="511"/>
      <c r="B527" s="511"/>
      <c r="C527" s="48" t="s">
        <v>4</v>
      </c>
      <c r="D527" s="49">
        <v>8</v>
      </c>
      <c r="E527" s="50">
        <v>14889277</v>
      </c>
      <c r="F527" s="50">
        <v>0</v>
      </c>
      <c r="G527" s="50">
        <v>0</v>
      </c>
      <c r="H527" s="50">
        <v>12018738</v>
      </c>
      <c r="I527" s="50">
        <v>0</v>
      </c>
      <c r="J527" s="51">
        <v>2242336</v>
      </c>
      <c r="K527" s="50">
        <v>26908015</v>
      </c>
      <c r="L527" s="73">
        <v>29150351</v>
      </c>
      <c r="M527" s="118"/>
      <c r="N527" s="120">
        <v>26908015</v>
      </c>
      <c r="O527" s="120">
        <v>14889277</v>
      </c>
      <c r="P527" s="120">
        <v>1121100</v>
      </c>
      <c r="Q527" s="120">
        <v>31830420</v>
      </c>
      <c r="R527" s="120">
        <v>29588084</v>
      </c>
      <c r="S527" s="47"/>
    </row>
    <row r="528" spans="1:19" ht="12.75" customHeight="1" x14ac:dyDescent="0.2">
      <c r="A528" s="511"/>
      <c r="B528" s="511"/>
      <c r="C528" s="53" t="s">
        <v>3</v>
      </c>
      <c r="D528" s="54">
        <v>9</v>
      </c>
      <c r="E528" s="55">
        <v>8619.89</v>
      </c>
      <c r="F528" s="55">
        <v>0</v>
      </c>
      <c r="G528" s="55">
        <v>0</v>
      </c>
      <c r="H528" s="55">
        <v>6207.16</v>
      </c>
      <c r="I528" s="55">
        <v>0</v>
      </c>
      <c r="J528" s="55">
        <v>1235.5899999999999</v>
      </c>
      <c r="K528" s="56">
        <v>14827.05</v>
      </c>
      <c r="L528" s="46">
        <v>16062.64</v>
      </c>
      <c r="M528" s="117"/>
      <c r="N528" s="119">
        <v>14827.05</v>
      </c>
      <c r="O528" s="119">
        <v>8619.89</v>
      </c>
      <c r="P528" s="119">
        <v>579</v>
      </c>
      <c r="Q528" s="119">
        <v>17614.22</v>
      </c>
      <c r="R528" s="119">
        <v>16378.63</v>
      </c>
      <c r="S528" s="47"/>
    </row>
    <row r="529" spans="1:19" ht="9" customHeight="1" x14ac:dyDescent="0.2">
      <c r="A529" s="511"/>
      <c r="B529" s="511"/>
      <c r="C529" s="48" t="s">
        <v>4</v>
      </c>
      <c r="D529" s="49">
        <v>14</v>
      </c>
      <c r="E529" s="50">
        <v>16690434</v>
      </c>
      <c r="F529" s="50">
        <v>0</v>
      </c>
      <c r="G529" s="50">
        <v>0</v>
      </c>
      <c r="H529" s="50">
        <v>12018738</v>
      </c>
      <c r="I529" s="50">
        <v>0</v>
      </c>
      <c r="J529" s="51">
        <v>2392436</v>
      </c>
      <c r="K529" s="50">
        <v>28709172</v>
      </c>
      <c r="L529" s="73">
        <v>31101608</v>
      </c>
      <c r="M529" s="118"/>
      <c r="N529" s="120">
        <v>28709172</v>
      </c>
      <c r="O529" s="120">
        <v>16690434</v>
      </c>
      <c r="P529" s="120">
        <v>1121100</v>
      </c>
      <c r="Q529" s="120">
        <v>34105886</v>
      </c>
      <c r="R529" s="120">
        <v>31713450</v>
      </c>
      <c r="S529" s="47"/>
    </row>
    <row r="530" spans="1:19" ht="12.75" customHeight="1" x14ac:dyDescent="0.2">
      <c r="A530" s="511"/>
      <c r="B530" s="511"/>
      <c r="C530" s="53" t="s">
        <v>3</v>
      </c>
      <c r="D530" s="54">
        <v>15</v>
      </c>
      <c r="E530" s="55">
        <v>9493.86</v>
      </c>
      <c r="F530" s="55">
        <v>0</v>
      </c>
      <c r="G530" s="55">
        <v>0</v>
      </c>
      <c r="H530" s="55">
        <v>6207.16</v>
      </c>
      <c r="I530" s="55">
        <v>0</v>
      </c>
      <c r="J530" s="55">
        <v>1308.42</v>
      </c>
      <c r="K530" s="56">
        <v>15701.02</v>
      </c>
      <c r="L530" s="46">
        <v>17009.439999999999</v>
      </c>
      <c r="M530" s="117"/>
      <c r="N530" s="119">
        <v>15701.02</v>
      </c>
      <c r="O530" s="119">
        <v>9493.86</v>
      </c>
      <c r="P530" s="119">
        <v>579</v>
      </c>
      <c r="Q530" s="119">
        <v>18718.330000000002</v>
      </c>
      <c r="R530" s="119">
        <v>17409.91</v>
      </c>
      <c r="S530" s="47"/>
    </row>
    <row r="531" spans="1:19" ht="9" customHeight="1" x14ac:dyDescent="0.2">
      <c r="A531" s="511"/>
      <c r="B531" s="511"/>
      <c r="C531" s="48" t="s">
        <v>4</v>
      </c>
      <c r="D531" s="49">
        <v>20</v>
      </c>
      <c r="E531" s="50">
        <v>18382676</v>
      </c>
      <c r="F531" s="50">
        <v>0</v>
      </c>
      <c r="G531" s="50">
        <v>0</v>
      </c>
      <c r="H531" s="50">
        <v>12018738</v>
      </c>
      <c r="I531" s="50">
        <v>0</v>
      </c>
      <c r="J531" s="51">
        <v>2533454</v>
      </c>
      <c r="K531" s="50">
        <v>30401414</v>
      </c>
      <c r="L531" s="73">
        <v>32934868</v>
      </c>
      <c r="M531" s="118"/>
      <c r="N531" s="120">
        <v>30401414</v>
      </c>
      <c r="O531" s="120">
        <v>18382676</v>
      </c>
      <c r="P531" s="120">
        <v>1121100</v>
      </c>
      <c r="Q531" s="120">
        <v>36243741</v>
      </c>
      <c r="R531" s="120">
        <v>33710286</v>
      </c>
      <c r="S531" s="47"/>
    </row>
    <row r="532" spans="1:19" ht="12.75" customHeight="1" x14ac:dyDescent="0.2">
      <c r="A532" s="511"/>
      <c r="B532" s="511"/>
      <c r="C532" s="53" t="s">
        <v>3</v>
      </c>
      <c r="D532" s="54">
        <v>21</v>
      </c>
      <c r="E532" s="55">
        <v>10381.43</v>
      </c>
      <c r="F532" s="55">
        <v>0</v>
      </c>
      <c r="G532" s="55">
        <v>0</v>
      </c>
      <c r="H532" s="55">
        <v>6207.16</v>
      </c>
      <c r="I532" s="55">
        <v>0</v>
      </c>
      <c r="J532" s="55">
        <v>1382.38</v>
      </c>
      <c r="K532" s="56">
        <v>16588.59</v>
      </c>
      <c r="L532" s="46">
        <v>17970.97</v>
      </c>
      <c r="M532" s="117"/>
      <c r="N532" s="119">
        <v>16588.59</v>
      </c>
      <c r="O532" s="119">
        <v>10381.43</v>
      </c>
      <c r="P532" s="119">
        <v>579</v>
      </c>
      <c r="Q532" s="119">
        <v>19839.63</v>
      </c>
      <c r="R532" s="119">
        <v>18457.25</v>
      </c>
      <c r="S532" s="47"/>
    </row>
    <row r="533" spans="1:19" ht="9" customHeight="1" x14ac:dyDescent="0.2">
      <c r="A533" s="511"/>
      <c r="B533" s="511"/>
      <c r="C533" s="48" t="s">
        <v>4</v>
      </c>
      <c r="D533" s="49">
        <v>27</v>
      </c>
      <c r="E533" s="50">
        <v>20101251</v>
      </c>
      <c r="F533" s="50">
        <v>0</v>
      </c>
      <c r="G533" s="50">
        <v>0</v>
      </c>
      <c r="H533" s="50">
        <v>12018738</v>
      </c>
      <c r="I533" s="50">
        <v>0</v>
      </c>
      <c r="J533" s="51">
        <v>2676661</v>
      </c>
      <c r="K533" s="50">
        <v>32119989</v>
      </c>
      <c r="L533" s="73">
        <v>34796650</v>
      </c>
      <c r="M533" s="118"/>
      <c r="N533" s="120">
        <v>32119989</v>
      </c>
      <c r="O533" s="120">
        <v>20101251</v>
      </c>
      <c r="P533" s="120">
        <v>1121100</v>
      </c>
      <c r="Q533" s="120">
        <v>38414880</v>
      </c>
      <c r="R533" s="120">
        <v>35738219</v>
      </c>
      <c r="S533" s="47"/>
    </row>
    <row r="534" spans="1:19" ht="12.75" customHeight="1" x14ac:dyDescent="0.2">
      <c r="A534" s="511"/>
      <c r="B534" s="511"/>
      <c r="C534" s="53" t="s">
        <v>3</v>
      </c>
      <c r="D534" s="54">
        <v>28</v>
      </c>
      <c r="E534" s="55">
        <v>11010.05</v>
      </c>
      <c r="F534" s="55">
        <v>0</v>
      </c>
      <c r="G534" s="55">
        <v>0</v>
      </c>
      <c r="H534" s="55">
        <v>6207.16</v>
      </c>
      <c r="I534" s="55">
        <v>0</v>
      </c>
      <c r="J534" s="55">
        <v>1434.77</v>
      </c>
      <c r="K534" s="56">
        <v>17217.21</v>
      </c>
      <c r="L534" s="46">
        <v>18651.98</v>
      </c>
      <c r="M534" s="117"/>
      <c r="N534" s="119">
        <v>17217.21</v>
      </c>
      <c r="O534" s="119">
        <v>11010.05</v>
      </c>
      <c r="P534" s="119">
        <v>579</v>
      </c>
      <c r="Q534" s="119">
        <v>20633.79</v>
      </c>
      <c r="R534" s="119">
        <v>19199.02</v>
      </c>
      <c r="S534" s="47"/>
    </row>
    <row r="535" spans="1:19" ht="9" customHeight="1" x14ac:dyDescent="0.2">
      <c r="A535" s="511"/>
      <c r="B535" s="511"/>
      <c r="C535" s="48" t="s">
        <v>4</v>
      </c>
      <c r="D535" s="49">
        <v>34</v>
      </c>
      <c r="E535" s="50">
        <v>21318430</v>
      </c>
      <c r="F535" s="50">
        <v>0</v>
      </c>
      <c r="G535" s="50">
        <v>0</v>
      </c>
      <c r="H535" s="50">
        <v>12018738</v>
      </c>
      <c r="I535" s="50">
        <v>0</v>
      </c>
      <c r="J535" s="51">
        <v>2778102</v>
      </c>
      <c r="K535" s="50">
        <v>33337167</v>
      </c>
      <c r="L535" s="73">
        <v>36115269</v>
      </c>
      <c r="M535" s="118"/>
      <c r="N535" s="120">
        <v>33337167</v>
      </c>
      <c r="O535" s="120">
        <v>21318430</v>
      </c>
      <c r="P535" s="120">
        <v>1121100</v>
      </c>
      <c r="Q535" s="120">
        <v>39952589</v>
      </c>
      <c r="R535" s="120">
        <v>37174486</v>
      </c>
      <c r="S535" s="47"/>
    </row>
    <row r="536" spans="1:19" ht="12.75" customHeight="1" x14ac:dyDescent="0.2">
      <c r="A536" s="511"/>
      <c r="B536" s="511"/>
      <c r="C536" s="53" t="s">
        <v>3</v>
      </c>
      <c r="D536" s="54">
        <v>35</v>
      </c>
      <c r="E536" s="55">
        <v>11479.41</v>
      </c>
      <c r="F536" s="55">
        <v>0</v>
      </c>
      <c r="G536" s="55">
        <v>0</v>
      </c>
      <c r="H536" s="55">
        <v>6207.16</v>
      </c>
      <c r="I536" s="55">
        <v>0</v>
      </c>
      <c r="J536" s="55">
        <v>1473.88</v>
      </c>
      <c r="K536" s="56">
        <v>17686.57</v>
      </c>
      <c r="L536" s="46">
        <v>19160.45</v>
      </c>
      <c r="M536" s="117"/>
      <c r="N536" s="119">
        <v>17686.57</v>
      </c>
      <c r="O536" s="119">
        <v>11479.41</v>
      </c>
      <c r="P536" s="119">
        <v>579</v>
      </c>
      <c r="Q536" s="119">
        <v>21226.74</v>
      </c>
      <c r="R536" s="119">
        <v>19752.86</v>
      </c>
      <c r="S536" s="47"/>
    </row>
    <row r="537" spans="1:19" ht="9" customHeight="1" x14ac:dyDescent="0.2">
      <c r="A537" s="512"/>
      <c r="B537" s="512"/>
      <c r="C537" s="58" t="s">
        <v>4</v>
      </c>
      <c r="D537" s="59"/>
      <c r="E537" s="61">
        <v>22227237</v>
      </c>
      <c r="F537" s="61">
        <v>0</v>
      </c>
      <c r="G537" s="61">
        <v>0</v>
      </c>
      <c r="H537" s="61">
        <v>12018738</v>
      </c>
      <c r="I537" s="61">
        <v>0</v>
      </c>
      <c r="J537" s="60">
        <v>2853830</v>
      </c>
      <c r="K537" s="61">
        <v>34245975</v>
      </c>
      <c r="L537" s="73">
        <v>37099805</v>
      </c>
      <c r="M537" s="118"/>
      <c r="N537" s="120">
        <v>34245975</v>
      </c>
      <c r="O537" s="120">
        <v>22227237</v>
      </c>
      <c r="P537" s="120">
        <v>1121100</v>
      </c>
      <c r="Q537" s="120">
        <v>41100700</v>
      </c>
      <c r="R537" s="120">
        <v>38246870</v>
      </c>
      <c r="S537" s="47"/>
    </row>
    <row r="538" spans="1:19" ht="12.75" customHeight="1" x14ac:dyDescent="0.2">
      <c r="A538" s="492">
        <v>38384</v>
      </c>
      <c r="B538" s="492">
        <v>38717</v>
      </c>
      <c r="C538" s="42" t="s">
        <v>3</v>
      </c>
      <c r="D538" s="43">
        <v>0</v>
      </c>
      <c r="E538" s="44">
        <v>7802.84</v>
      </c>
      <c r="F538" s="44">
        <v>0</v>
      </c>
      <c r="G538" s="44">
        <v>0</v>
      </c>
      <c r="H538" s="44">
        <v>6207.16</v>
      </c>
      <c r="I538" s="44">
        <v>0</v>
      </c>
      <c r="J538" s="44">
        <v>1167.5</v>
      </c>
      <c r="K538" s="45">
        <v>14010</v>
      </c>
      <c r="L538" s="46">
        <v>15177.5</v>
      </c>
      <c r="M538" s="117"/>
      <c r="N538" s="119">
        <v>14010</v>
      </c>
      <c r="O538" s="119">
        <v>7802.84</v>
      </c>
      <c r="P538" s="119">
        <v>579</v>
      </c>
      <c r="Q538" s="119">
        <v>16582.009999999998</v>
      </c>
      <c r="R538" s="119">
        <v>15414.51</v>
      </c>
      <c r="S538" s="47"/>
    </row>
    <row r="539" spans="1:19" ht="9" customHeight="1" x14ac:dyDescent="0.2">
      <c r="A539" s="493"/>
      <c r="B539" s="493"/>
      <c r="C539" s="48" t="s">
        <v>4</v>
      </c>
      <c r="D539" s="49">
        <v>2</v>
      </c>
      <c r="E539" s="50">
        <v>15108405</v>
      </c>
      <c r="F539" s="50">
        <v>0</v>
      </c>
      <c r="G539" s="50">
        <v>0</v>
      </c>
      <c r="H539" s="50">
        <v>12018738</v>
      </c>
      <c r="I539" s="50">
        <v>0</v>
      </c>
      <c r="J539" s="51">
        <v>2260595</v>
      </c>
      <c r="K539" s="50">
        <v>27127143</v>
      </c>
      <c r="L539" s="73">
        <v>29387738</v>
      </c>
      <c r="M539" s="118"/>
      <c r="N539" s="120">
        <v>27127143</v>
      </c>
      <c r="O539" s="120">
        <v>15108405</v>
      </c>
      <c r="P539" s="120">
        <v>1121100</v>
      </c>
      <c r="Q539" s="120">
        <v>32107249</v>
      </c>
      <c r="R539" s="120">
        <v>29846653</v>
      </c>
      <c r="S539" s="47"/>
    </row>
    <row r="540" spans="1:19" ht="12.75" customHeight="1" x14ac:dyDescent="0.2">
      <c r="A540" s="511">
        <v>38384</v>
      </c>
      <c r="B540" s="511">
        <v>38717</v>
      </c>
      <c r="C540" s="53" t="s">
        <v>3</v>
      </c>
      <c r="D540" s="54">
        <v>3</v>
      </c>
      <c r="E540" s="55">
        <v>8061.07</v>
      </c>
      <c r="F540" s="55">
        <v>0</v>
      </c>
      <c r="G540" s="55">
        <v>0</v>
      </c>
      <c r="H540" s="55">
        <v>6207.16</v>
      </c>
      <c r="I540" s="55">
        <v>0</v>
      </c>
      <c r="J540" s="55">
        <v>1189.02</v>
      </c>
      <c r="K540" s="56">
        <v>14268.23</v>
      </c>
      <c r="L540" s="46">
        <v>15457.25</v>
      </c>
      <c r="M540" s="117"/>
      <c r="N540" s="119">
        <v>14268.23</v>
      </c>
      <c r="O540" s="119">
        <v>8061.07</v>
      </c>
      <c r="P540" s="119">
        <v>579</v>
      </c>
      <c r="Q540" s="119">
        <v>16908.240000000002</v>
      </c>
      <c r="R540" s="119">
        <v>15719.22</v>
      </c>
      <c r="S540" s="47"/>
    </row>
    <row r="541" spans="1:19" ht="9" customHeight="1" x14ac:dyDescent="0.2">
      <c r="A541" s="511"/>
      <c r="B541" s="511"/>
      <c r="C541" s="48" t="s">
        <v>4</v>
      </c>
      <c r="D541" s="49">
        <v>8</v>
      </c>
      <c r="E541" s="50">
        <v>15608408</v>
      </c>
      <c r="F541" s="50">
        <v>0</v>
      </c>
      <c r="G541" s="50">
        <v>0</v>
      </c>
      <c r="H541" s="50">
        <v>12018738</v>
      </c>
      <c r="I541" s="50">
        <v>0</v>
      </c>
      <c r="J541" s="51">
        <v>2302264</v>
      </c>
      <c r="K541" s="50">
        <v>27627146</v>
      </c>
      <c r="L541" s="73">
        <v>29929409</v>
      </c>
      <c r="M541" s="118"/>
      <c r="N541" s="120">
        <v>27627146</v>
      </c>
      <c r="O541" s="120">
        <v>15608408</v>
      </c>
      <c r="P541" s="120">
        <v>1121100</v>
      </c>
      <c r="Q541" s="120">
        <v>32738918</v>
      </c>
      <c r="R541" s="120">
        <v>30436654</v>
      </c>
      <c r="S541" s="47"/>
    </row>
    <row r="542" spans="1:19" ht="12.75" customHeight="1" x14ac:dyDescent="0.2">
      <c r="A542" s="511"/>
      <c r="B542" s="511"/>
      <c r="C542" s="53" t="s">
        <v>3</v>
      </c>
      <c r="D542" s="54">
        <v>9</v>
      </c>
      <c r="E542" s="55">
        <v>9016.1299999999992</v>
      </c>
      <c r="F542" s="55">
        <v>0</v>
      </c>
      <c r="G542" s="55">
        <v>0</v>
      </c>
      <c r="H542" s="55">
        <v>6207.16</v>
      </c>
      <c r="I542" s="55">
        <v>0</v>
      </c>
      <c r="J542" s="55">
        <v>1268.6099999999999</v>
      </c>
      <c r="K542" s="56">
        <v>15223.29</v>
      </c>
      <c r="L542" s="46">
        <v>16491.900000000001</v>
      </c>
      <c r="M542" s="117"/>
      <c r="N542" s="119">
        <v>15223.29</v>
      </c>
      <c r="O542" s="119">
        <v>9016.1299999999992</v>
      </c>
      <c r="P542" s="119">
        <v>579</v>
      </c>
      <c r="Q542" s="119">
        <v>18114.8</v>
      </c>
      <c r="R542" s="119">
        <v>16846.189999999999</v>
      </c>
      <c r="S542" s="47"/>
    </row>
    <row r="543" spans="1:19" ht="9" customHeight="1" x14ac:dyDescent="0.2">
      <c r="A543" s="511"/>
      <c r="B543" s="511"/>
      <c r="C543" s="48" t="s">
        <v>4</v>
      </c>
      <c r="D543" s="49">
        <v>14</v>
      </c>
      <c r="E543" s="50">
        <v>17457662</v>
      </c>
      <c r="F543" s="50">
        <v>0</v>
      </c>
      <c r="G543" s="50">
        <v>0</v>
      </c>
      <c r="H543" s="50">
        <v>12018738</v>
      </c>
      <c r="I543" s="50">
        <v>0</v>
      </c>
      <c r="J543" s="51">
        <v>2456371</v>
      </c>
      <c r="K543" s="50">
        <v>29476400</v>
      </c>
      <c r="L543" s="73">
        <v>31932771</v>
      </c>
      <c r="M543" s="118"/>
      <c r="N543" s="120">
        <v>29476400</v>
      </c>
      <c r="O543" s="120">
        <v>17457662</v>
      </c>
      <c r="P543" s="120">
        <v>1121100</v>
      </c>
      <c r="Q543" s="120">
        <v>35075144</v>
      </c>
      <c r="R543" s="120">
        <v>32618772</v>
      </c>
      <c r="S543" s="47"/>
    </row>
    <row r="544" spans="1:19" ht="12.75" customHeight="1" x14ac:dyDescent="0.2">
      <c r="A544" s="511"/>
      <c r="B544" s="511"/>
      <c r="C544" s="53" t="s">
        <v>3</v>
      </c>
      <c r="D544" s="54">
        <v>15</v>
      </c>
      <c r="E544" s="55">
        <v>9913.5</v>
      </c>
      <c r="F544" s="55">
        <v>0</v>
      </c>
      <c r="G544" s="55">
        <v>0</v>
      </c>
      <c r="H544" s="55">
        <v>6207.16</v>
      </c>
      <c r="I544" s="55">
        <v>0</v>
      </c>
      <c r="J544" s="55">
        <v>1343.39</v>
      </c>
      <c r="K544" s="56">
        <v>16120.66</v>
      </c>
      <c r="L544" s="46">
        <v>17464.05</v>
      </c>
      <c r="M544" s="117"/>
      <c r="N544" s="119">
        <v>16120.66</v>
      </c>
      <c r="O544" s="119">
        <v>9913.5</v>
      </c>
      <c r="P544" s="119">
        <v>579</v>
      </c>
      <c r="Q544" s="119">
        <v>19248.48</v>
      </c>
      <c r="R544" s="119">
        <v>17905.09</v>
      </c>
      <c r="S544" s="47"/>
    </row>
    <row r="545" spans="1:19" ht="9" customHeight="1" x14ac:dyDescent="0.2">
      <c r="A545" s="511"/>
      <c r="B545" s="511"/>
      <c r="C545" s="48" t="s">
        <v>4</v>
      </c>
      <c r="D545" s="49">
        <v>20</v>
      </c>
      <c r="E545" s="50">
        <v>19195213</v>
      </c>
      <c r="F545" s="50">
        <v>0</v>
      </c>
      <c r="G545" s="50">
        <v>0</v>
      </c>
      <c r="H545" s="50">
        <v>12018738</v>
      </c>
      <c r="I545" s="50">
        <v>0</v>
      </c>
      <c r="J545" s="51">
        <v>2601166</v>
      </c>
      <c r="K545" s="50">
        <v>31213950</v>
      </c>
      <c r="L545" s="73">
        <v>33815116</v>
      </c>
      <c r="M545" s="118"/>
      <c r="N545" s="120">
        <v>31213950</v>
      </c>
      <c r="O545" s="120">
        <v>19195213</v>
      </c>
      <c r="P545" s="120">
        <v>1121100</v>
      </c>
      <c r="Q545" s="120">
        <v>37270254</v>
      </c>
      <c r="R545" s="120">
        <v>34669089</v>
      </c>
      <c r="S545" s="47"/>
    </row>
    <row r="546" spans="1:19" ht="12.75" customHeight="1" x14ac:dyDescent="0.2">
      <c r="A546" s="511"/>
      <c r="B546" s="511"/>
      <c r="C546" s="53" t="s">
        <v>3</v>
      </c>
      <c r="D546" s="54">
        <v>21</v>
      </c>
      <c r="E546" s="55">
        <v>10824.71</v>
      </c>
      <c r="F546" s="55">
        <v>0</v>
      </c>
      <c r="G546" s="55">
        <v>0</v>
      </c>
      <c r="H546" s="55">
        <v>6207.16</v>
      </c>
      <c r="I546" s="55">
        <v>0</v>
      </c>
      <c r="J546" s="55">
        <v>1419.32</v>
      </c>
      <c r="K546" s="56">
        <v>17031.87</v>
      </c>
      <c r="L546" s="46">
        <v>18451.189999999999</v>
      </c>
      <c r="M546" s="117"/>
      <c r="N546" s="119">
        <v>17031.87</v>
      </c>
      <c r="O546" s="119">
        <v>10824.71</v>
      </c>
      <c r="P546" s="119">
        <v>579</v>
      </c>
      <c r="Q546" s="119">
        <v>20399.64</v>
      </c>
      <c r="R546" s="119">
        <v>18980.32</v>
      </c>
      <c r="S546" s="47"/>
    </row>
    <row r="547" spans="1:19" ht="9" customHeight="1" x14ac:dyDescent="0.2">
      <c r="A547" s="511"/>
      <c r="B547" s="511"/>
      <c r="C547" s="48" t="s">
        <v>4</v>
      </c>
      <c r="D547" s="49">
        <v>27</v>
      </c>
      <c r="E547" s="50">
        <v>20959561</v>
      </c>
      <c r="F547" s="50">
        <v>0</v>
      </c>
      <c r="G547" s="50">
        <v>0</v>
      </c>
      <c r="H547" s="50">
        <v>12018738</v>
      </c>
      <c r="I547" s="50">
        <v>0</v>
      </c>
      <c r="J547" s="51">
        <v>2748187</v>
      </c>
      <c r="K547" s="50">
        <v>32978299</v>
      </c>
      <c r="L547" s="73">
        <v>35726486</v>
      </c>
      <c r="M547" s="118"/>
      <c r="N547" s="120">
        <v>32978299</v>
      </c>
      <c r="O547" s="120">
        <v>20959561</v>
      </c>
      <c r="P547" s="120">
        <v>1121100</v>
      </c>
      <c r="Q547" s="120">
        <v>39499211</v>
      </c>
      <c r="R547" s="120">
        <v>36751024</v>
      </c>
      <c r="S547" s="47"/>
    </row>
    <row r="548" spans="1:19" ht="12.75" customHeight="1" x14ac:dyDescent="0.2">
      <c r="A548" s="511"/>
      <c r="B548" s="511"/>
      <c r="C548" s="53" t="s">
        <v>3</v>
      </c>
      <c r="D548" s="54">
        <v>28</v>
      </c>
      <c r="E548" s="55">
        <v>11470.13</v>
      </c>
      <c r="F548" s="55">
        <v>0</v>
      </c>
      <c r="G548" s="55">
        <v>0</v>
      </c>
      <c r="H548" s="55">
        <v>6207.16</v>
      </c>
      <c r="I548" s="55">
        <v>0</v>
      </c>
      <c r="J548" s="55">
        <v>1473.11</v>
      </c>
      <c r="K548" s="56">
        <v>17677.29</v>
      </c>
      <c r="L548" s="46">
        <v>19150.400000000001</v>
      </c>
      <c r="M548" s="117"/>
      <c r="N548" s="119">
        <v>17677.29</v>
      </c>
      <c r="O548" s="119">
        <v>11470.13</v>
      </c>
      <c r="P548" s="119">
        <v>579</v>
      </c>
      <c r="Q548" s="119">
        <v>21215.02</v>
      </c>
      <c r="R548" s="119">
        <v>19741.91</v>
      </c>
      <c r="S548" s="47"/>
    </row>
    <row r="549" spans="1:19" ht="9" customHeight="1" x14ac:dyDescent="0.2">
      <c r="A549" s="511"/>
      <c r="B549" s="511"/>
      <c r="C549" s="48" t="s">
        <v>4</v>
      </c>
      <c r="D549" s="49">
        <v>34</v>
      </c>
      <c r="E549" s="50">
        <v>22209269</v>
      </c>
      <c r="F549" s="50">
        <v>0</v>
      </c>
      <c r="G549" s="50">
        <v>0</v>
      </c>
      <c r="H549" s="50">
        <v>12018738</v>
      </c>
      <c r="I549" s="50">
        <v>0</v>
      </c>
      <c r="J549" s="51">
        <v>2852339</v>
      </c>
      <c r="K549" s="50">
        <v>34228006</v>
      </c>
      <c r="L549" s="73">
        <v>37080345</v>
      </c>
      <c r="M549" s="118"/>
      <c r="N549" s="120">
        <v>34228006</v>
      </c>
      <c r="O549" s="120">
        <v>22209269</v>
      </c>
      <c r="P549" s="120">
        <v>1121100</v>
      </c>
      <c r="Q549" s="120">
        <v>41078007</v>
      </c>
      <c r="R549" s="120">
        <v>38225668</v>
      </c>
      <c r="S549" s="47"/>
    </row>
    <row r="550" spans="1:19" ht="12.75" customHeight="1" x14ac:dyDescent="0.2">
      <c r="A550" s="511"/>
      <c r="B550" s="511"/>
      <c r="C550" s="53" t="s">
        <v>3</v>
      </c>
      <c r="D550" s="54">
        <v>35</v>
      </c>
      <c r="E550" s="55">
        <v>11952.09</v>
      </c>
      <c r="F550" s="55">
        <v>0</v>
      </c>
      <c r="G550" s="55">
        <v>0</v>
      </c>
      <c r="H550" s="55">
        <v>6207.16</v>
      </c>
      <c r="I550" s="55">
        <v>0</v>
      </c>
      <c r="J550" s="55">
        <v>1513.27</v>
      </c>
      <c r="K550" s="56">
        <v>18159.25</v>
      </c>
      <c r="L550" s="46">
        <v>19672.52</v>
      </c>
      <c r="M550" s="117"/>
      <c r="N550" s="119">
        <v>18159.25</v>
      </c>
      <c r="O550" s="119">
        <v>11952.09</v>
      </c>
      <c r="P550" s="119">
        <v>579</v>
      </c>
      <c r="Q550" s="119">
        <v>21823.9</v>
      </c>
      <c r="R550" s="119">
        <v>20310.63</v>
      </c>
      <c r="S550" s="47"/>
    </row>
    <row r="551" spans="1:19" ht="9" customHeight="1" x14ac:dyDescent="0.2">
      <c r="A551" s="512"/>
      <c r="B551" s="512"/>
      <c r="C551" s="58" t="s">
        <v>4</v>
      </c>
      <c r="D551" s="59"/>
      <c r="E551" s="61">
        <v>23142473</v>
      </c>
      <c r="F551" s="61">
        <v>0</v>
      </c>
      <c r="G551" s="61">
        <v>0</v>
      </c>
      <c r="H551" s="61">
        <v>12018738</v>
      </c>
      <c r="I551" s="61">
        <v>0</v>
      </c>
      <c r="J551" s="60">
        <v>2930099</v>
      </c>
      <c r="K551" s="61">
        <v>35161211</v>
      </c>
      <c r="L551" s="73">
        <v>38091310</v>
      </c>
      <c r="M551" s="118"/>
      <c r="N551" s="120">
        <v>35161211</v>
      </c>
      <c r="O551" s="120">
        <v>23142473</v>
      </c>
      <c r="P551" s="120">
        <v>1121100</v>
      </c>
      <c r="Q551" s="120">
        <v>42256963</v>
      </c>
      <c r="R551" s="120">
        <v>39326864</v>
      </c>
      <c r="S551" s="47"/>
    </row>
    <row r="552" spans="1:19" ht="12.75" customHeight="1" x14ac:dyDescent="0.2">
      <c r="A552" s="492">
        <v>38718</v>
      </c>
      <c r="B552" s="492">
        <v>39082</v>
      </c>
      <c r="C552" s="42" t="s">
        <v>3</v>
      </c>
      <c r="D552" s="43">
        <v>0</v>
      </c>
      <c r="E552" s="44">
        <v>7867.16</v>
      </c>
      <c r="F552" s="44">
        <v>0</v>
      </c>
      <c r="G552" s="44">
        <v>0</v>
      </c>
      <c r="H552" s="44">
        <v>6207.16</v>
      </c>
      <c r="I552" s="44">
        <v>0</v>
      </c>
      <c r="J552" s="44">
        <v>1172.8599999999999</v>
      </c>
      <c r="K552" s="45">
        <v>14074.32</v>
      </c>
      <c r="L552" s="46">
        <v>15247.18</v>
      </c>
      <c r="M552" s="117"/>
      <c r="N552" s="119">
        <v>14074.32</v>
      </c>
      <c r="O552" s="119">
        <v>7867.16</v>
      </c>
      <c r="P552" s="119">
        <v>702</v>
      </c>
      <c r="Q552" s="119">
        <v>16663.27</v>
      </c>
      <c r="R552" s="119">
        <v>15490.41</v>
      </c>
      <c r="S552" s="47"/>
    </row>
    <row r="553" spans="1:19" ht="9" customHeight="1" x14ac:dyDescent="0.2">
      <c r="A553" s="493"/>
      <c r="B553" s="493"/>
      <c r="C553" s="48" t="s">
        <v>4</v>
      </c>
      <c r="D553" s="49">
        <v>2</v>
      </c>
      <c r="E553" s="50">
        <v>15232946</v>
      </c>
      <c r="F553" s="50">
        <v>0</v>
      </c>
      <c r="G553" s="50">
        <v>0</v>
      </c>
      <c r="H553" s="50">
        <v>12018738</v>
      </c>
      <c r="I553" s="50">
        <v>0</v>
      </c>
      <c r="J553" s="51">
        <v>2270974</v>
      </c>
      <c r="K553" s="50">
        <v>27251684</v>
      </c>
      <c r="L553" s="52">
        <v>29522657</v>
      </c>
      <c r="M553" s="118"/>
      <c r="N553" s="120">
        <v>27251684</v>
      </c>
      <c r="O553" s="120">
        <v>15232946</v>
      </c>
      <c r="P553" s="120">
        <v>1359262</v>
      </c>
      <c r="Q553" s="120">
        <v>32264590</v>
      </c>
      <c r="R553" s="120">
        <v>29993616</v>
      </c>
      <c r="S553" s="47"/>
    </row>
    <row r="554" spans="1:19" ht="12.75" customHeight="1" x14ac:dyDescent="0.2">
      <c r="A554" s="511">
        <v>38718</v>
      </c>
      <c r="B554" s="511">
        <v>39082</v>
      </c>
      <c r="C554" s="53" t="s">
        <v>3</v>
      </c>
      <c r="D554" s="54">
        <v>3</v>
      </c>
      <c r="E554" s="44">
        <v>8126.59</v>
      </c>
      <c r="F554" s="44">
        <v>0</v>
      </c>
      <c r="G554" s="44">
        <v>0</v>
      </c>
      <c r="H554" s="44">
        <v>6207.16</v>
      </c>
      <c r="I554" s="44">
        <v>0</v>
      </c>
      <c r="J554" s="55">
        <v>1194.48</v>
      </c>
      <c r="K554" s="56">
        <v>14333.75</v>
      </c>
      <c r="L554" s="57">
        <v>15528.23</v>
      </c>
      <c r="M554" s="117"/>
      <c r="N554" s="119">
        <v>14333.75</v>
      </c>
      <c r="O554" s="119">
        <v>8126.59</v>
      </c>
      <c r="P554" s="119">
        <v>702</v>
      </c>
      <c r="Q554" s="119">
        <v>16991.02</v>
      </c>
      <c r="R554" s="119">
        <v>15796.54</v>
      </c>
      <c r="S554" s="47"/>
    </row>
    <row r="555" spans="1:19" ht="9" customHeight="1" x14ac:dyDescent="0.2">
      <c r="A555" s="511"/>
      <c r="B555" s="511"/>
      <c r="C555" s="48" t="s">
        <v>4</v>
      </c>
      <c r="D555" s="49">
        <v>8</v>
      </c>
      <c r="E555" s="50">
        <v>15735272</v>
      </c>
      <c r="F555" s="50">
        <v>0</v>
      </c>
      <c r="G555" s="50">
        <v>0</v>
      </c>
      <c r="H555" s="50">
        <v>12018738</v>
      </c>
      <c r="I555" s="50">
        <v>0</v>
      </c>
      <c r="J555" s="51">
        <v>2312836</v>
      </c>
      <c r="K555" s="50">
        <v>27754010</v>
      </c>
      <c r="L555" s="52">
        <v>30066846</v>
      </c>
      <c r="M555" s="118"/>
      <c r="N555" s="120">
        <v>27754010</v>
      </c>
      <c r="O555" s="120">
        <v>15735272</v>
      </c>
      <c r="P555" s="120">
        <v>1359262</v>
      </c>
      <c r="Q555" s="120">
        <v>32899202</v>
      </c>
      <c r="R555" s="120">
        <v>30586367</v>
      </c>
      <c r="S555" s="47"/>
    </row>
    <row r="556" spans="1:19" ht="12.75" customHeight="1" x14ac:dyDescent="0.2">
      <c r="A556" s="511"/>
      <c r="B556" s="511"/>
      <c r="C556" s="53" t="s">
        <v>3</v>
      </c>
      <c r="D556" s="54">
        <v>9</v>
      </c>
      <c r="E556" s="44">
        <v>9085.9699999999993</v>
      </c>
      <c r="F556" s="44">
        <v>0</v>
      </c>
      <c r="G556" s="44">
        <v>0</v>
      </c>
      <c r="H556" s="44">
        <v>6207.16</v>
      </c>
      <c r="I556" s="44">
        <v>0</v>
      </c>
      <c r="J556" s="55">
        <v>1274.43</v>
      </c>
      <c r="K556" s="56">
        <v>15293.13</v>
      </c>
      <c r="L556" s="57">
        <v>16567.560000000001</v>
      </c>
      <c r="M556" s="117"/>
      <c r="N556" s="119">
        <v>15293.13</v>
      </c>
      <c r="O556" s="119">
        <v>9085.9699999999993</v>
      </c>
      <c r="P556" s="119">
        <v>702</v>
      </c>
      <c r="Q556" s="119">
        <v>18203.03</v>
      </c>
      <c r="R556" s="119">
        <v>16928.599999999999</v>
      </c>
      <c r="S556" s="47"/>
    </row>
    <row r="557" spans="1:19" ht="9" customHeight="1" x14ac:dyDescent="0.2">
      <c r="A557" s="511"/>
      <c r="B557" s="511"/>
      <c r="C557" s="48" t="s">
        <v>4</v>
      </c>
      <c r="D557" s="49">
        <v>14</v>
      </c>
      <c r="E557" s="50">
        <v>17592891</v>
      </c>
      <c r="F557" s="50">
        <v>0</v>
      </c>
      <c r="G557" s="50">
        <v>0</v>
      </c>
      <c r="H557" s="50">
        <v>12018738</v>
      </c>
      <c r="I557" s="50">
        <v>0</v>
      </c>
      <c r="J557" s="51">
        <v>2467641</v>
      </c>
      <c r="K557" s="50">
        <v>29611629</v>
      </c>
      <c r="L557" s="52">
        <v>32079269</v>
      </c>
      <c r="M557" s="118"/>
      <c r="N557" s="120">
        <v>29611629</v>
      </c>
      <c r="O557" s="120">
        <v>17592891</v>
      </c>
      <c r="P557" s="120">
        <v>1359262</v>
      </c>
      <c r="Q557" s="120">
        <v>35245981</v>
      </c>
      <c r="R557" s="120">
        <v>32778340</v>
      </c>
      <c r="S557" s="47"/>
    </row>
    <row r="558" spans="1:19" ht="12.75" customHeight="1" x14ac:dyDescent="0.2">
      <c r="A558" s="511"/>
      <c r="B558" s="511"/>
      <c r="C558" s="53" t="s">
        <v>3</v>
      </c>
      <c r="D558" s="54">
        <v>15</v>
      </c>
      <c r="E558" s="44">
        <v>9987.42</v>
      </c>
      <c r="F558" s="44">
        <v>0</v>
      </c>
      <c r="G558" s="44">
        <v>0</v>
      </c>
      <c r="H558" s="44">
        <v>6207.16</v>
      </c>
      <c r="I558" s="44">
        <v>0</v>
      </c>
      <c r="J558" s="55">
        <v>1349.55</v>
      </c>
      <c r="K558" s="56">
        <v>16194.58</v>
      </c>
      <c r="L558" s="57">
        <v>17544.13</v>
      </c>
      <c r="M558" s="117"/>
      <c r="N558" s="119">
        <v>16194.58</v>
      </c>
      <c r="O558" s="119">
        <v>9987.42</v>
      </c>
      <c r="P558" s="119">
        <v>702</v>
      </c>
      <c r="Q558" s="119">
        <v>19341.87</v>
      </c>
      <c r="R558" s="119">
        <v>17992.32</v>
      </c>
      <c r="S558" s="47"/>
    </row>
    <row r="559" spans="1:19" ht="9" customHeight="1" x14ac:dyDescent="0.2">
      <c r="A559" s="511"/>
      <c r="B559" s="511"/>
      <c r="C559" s="48" t="s">
        <v>4</v>
      </c>
      <c r="D559" s="49">
        <v>20</v>
      </c>
      <c r="E559" s="50">
        <v>19338342</v>
      </c>
      <c r="F559" s="50">
        <v>0</v>
      </c>
      <c r="G559" s="50">
        <v>0</v>
      </c>
      <c r="H559" s="50">
        <v>12018738</v>
      </c>
      <c r="I559" s="50">
        <v>0</v>
      </c>
      <c r="J559" s="51">
        <v>2613093</v>
      </c>
      <c r="K559" s="50">
        <v>31357079</v>
      </c>
      <c r="L559" s="52">
        <v>33970173</v>
      </c>
      <c r="M559" s="118"/>
      <c r="N559" s="120">
        <v>31357079</v>
      </c>
      <c r="O559" s="120">
        <v>19338342</v>
      </c>
      <c r="P559" s="120">
        <v>1359262</v>
      </c>
      <c r="Q559" s="120">
        <v>37451083</v>
      </c>
      <c r="R559" s="120">
        <v>34837989</v>
      </c>
      <c r="S559" s="47"/>
    </row>
    <row r="560" spans="1:19" ht="12.75" customHeight="1" x14ac:dyDescent="0.2">
      <c r="A560" s="511"/>
      <c r="B560" s="511"/>
      <c r="C560" s="53" t="s">
        <v>3</v>
      </c>
      <c r="D560" s="54">
        <v>21</v>
      </c>
      <c r="E560" s="44">
        <v>10902.83</v>
      </c>
      <c r="F560" s="44">
        <v>0</v>
      </c>
      <c r="G560" s="44">
        <v>0</v>
      </c>
      <c r="H560" s="44">
        <v>6207.16</v>
      </c>
      <c r="I560" s="44">
        <v>0</v>
      </c>
      <c r="J560" s="55">
        <v>1425.83</v>
      </c>
      <c r="K560" s="56">
        <v>17109.990000000002</v>
      </c>
      <c r="L560" s="57">
        <v>18535.82</v>
      </c>
      <c r="M560" s="117"/>
      <c r="N560" s="119">
        <v>17109.990000000002</v>
      </c>
      <c r="O560" s="119">
        <v>10902.83</v>
      </c>
      <c r="P560" s="119">
        <v>702</v>
      </c>
      <c r="Q560" s="119">
        <v>20498.330000000002</v>
      </c>
      <c r="R560" s="119">
        <v>19072.5</v>
      </c>
      <c r="S560" s="47"/>
    </row>
    <row r="561" spans="1:19" ht="9" customHeight="1" x14ac:dyDescent="0.2">
      <c r="A561" s="511"/>
      <c r="B561" s="511"/>
      <c r="C561" s="48" t="s">
        <v>4</v>
      </c>
      <c r="D561" s="49">
        <v>27</v>
      </c>
      <c r="E561" s="50">
        <v>21110823</v>
      </c>
      <c r="F561" s="50">
        <v>0</v>
      </c>
      <c r="G561" s="50">
        <v>0</v>
      </c>
      <c r="H561" s="50">
        <v>12018738</v>
      </c>
      <c r="I561" s="50">
        <v>0</v>
      </c>
      <c r="J561" s="51">
        <v>2760792</v>
      </c>
      <c r="K561" s="50">
        <v>33129560</v>
      </c>
      <c r="L561" s="52">
        <v>35890352</v>
      </c>
      <c r="M561" s="118"/>
      <c r="N561" s="120">
        <v>33129560</v>
      </c>
      <c r="O561" s="120">
        <v>21110823</v>
      </c>
      <c r="P561" s="120">
        <v>1359262</v>
      </c>
      <c r="Q561" s="120">
        <v>39690301</v>
      </c>
      <c r="R561" s="120">
        <v>36929510</v>
      </c>
      <c r="S561" s="47"/>
    </row>
    <row r="562" spans="1:19" ht="12.75" customHeight="1" x14ac:dyDescent="0.2">
      <c r="A562" s="511"/>
      <c r="B562" s="511"/>
      <c r="C562" s="53" t="s">
        <v>3</v>
      </c>
      <c r="D562" s="54">
        <v>28</v>
      </c>
      <c r="E562" s="44">
        <v>11551.25</v>
      </c>
      <c r="F562" s="44">
        <v>0</v>
      </c>
      <c r="G562" s="44">
        <v>0</v>
      </c>
      <c r="H562" s="44">
        <v>6207.16</v>
      </c>
      <c r="I562" s="44">
        <v>0</v>
      </c>
      <c r="J562" s="55">
        <v>1479.87</v>
      </c>
      <c r="K562" s="56">
        <v>17758.41</v>
      </c>
      <c r="L562" s="57">
        <v>19238.28</v>
      </c>
      <c r="M562" s="117"/>
      <c r="N562" s="119">
        <v>17758.41</v>
      </c>
      <c r="O562" s="119">
        <v>11551.25</v>
      </c>
      <c r="P562" s="119">
        <v>702</v>
      </c>
      <c r="Q562" s="119">
        <v>21317.51</v>
      </c>
      <c r="R562" s="119">
        <v>19837.64</v>
      </c>
      <c r="S562" s="47"/>
    </row>
    <row r="563" spans="1:19" ht="9" customHeight="1" x14ac:dyDescent="0.2">
      <c r="A563" s="511"/>
      <c r="B563" s="511"/>
      <c r="C563" s="48" t="s">
        <v>4</v>
      </c>
      <c r="D563" s="49">
        <v>34</v>
      </c>
      <c r="E563" s="50">
        <v>22366339</v>
      </c>
      <c r="F563" s="50">
        <v>0</v>
      </c>
      <c r="G563" s="50">
        <v>0</v>
      </c>
      <c r="H563" s="50">
        <v>12018738</v>
      </c>
      <c r="I563" s="50">
        <v>0</v>
      </c>
      <c r="J563" s="51">
        <v>2865428</v>
      </c>
      <c r="K563" s="50">
        <v>34385077</v>
      </c>
      <c r="L563" s="52">
        <v>37250504</v>
      </c>
      <c r="M563" s="118"/>
      <c r="N563" s="120">
        <v>34385077</v>
      </c>
      <c r="O563" s="120">
        <v>22366339</v>
      </c>
      <c r="P563" s="120">
        <v>1359262</v>
      </c>
      <c r="Q563" s="120">
        <v>41276455</v>
      </c>
      <c r="R563" s="120">
        <v>38411027</v>
      </c>
      <c r="S563" s="47"/>
    </row>
    <row r="564" spans="1:19" ht="12.75" customHeight="1" x14ac:dyDescent="0.2">
      <c r="A564" s="511"/>
      <c r="B564" s="511"/>
      <c r="C564" s="53" t="s">
        <v>3</v>
      </c>
      <c r="D564" s="54">
        <v>35</v>
      </c>
      <c r="E564" s="44">
        <v>12035.37</v>
      </c>
      <c r="F564" s="44">
        <v>0</v>
      </c>
      <c r="G564" s="44">
        <v>0</v>
      </c>
      <c r="H564" s="44">
        <v>6207.16</v>
      </c>
      <c r="I564" s="44">
        <v>0</v>
      </c>
      <c r="J564" s="55">
        <v>1520.21</v>
      </c>
      <c r="K564" s="56">
        <v>18242.53</v>
      </c>
      <c r="L564" s="57">
        <v>19762.740000000002</v>
      </c>
      <c r="M564" s="117"/>
      <c r="N564" s="119">
        <v>18242.53</v>
      </c>
      <c r="O564" s="119">
        <v>12035.37</v>
      </c>
      <c r="P564" s="119">
        <v>702</v>
      </c>
      <c r="Q564" s="119">
        <v>21929.11</v>
      </c>
      <c r="R564" s="119">
        <v>20408.900000000001</v>
      </c>
      <c r="S564" s="47"/>
    </row>
    <row r="565" spans="1:19" ht="9" customHeight="1" x14ac:dyDescent="0.2">
      <c r="A565" s="512"/>
      <c r="B565" s="512"/>
      <c r="C565" s="58" t="s">
        <v>4</v>
      </c>
      <c r="D565" s="59"/>
      <c r="E565" s="50">
        <v>23303726</v>
      </c>
      <c r="F565" s="50">
        <v>0</v>
      </c>
      <c r="G565" s="50">
        <v>0</v>
      </c>
      <c r="H565" s="50">
        <v>12018738</v>
      </c>
      <c r="I565" s="50">
        <v>0</v>
      </c>
      <c r="J565" s="60">
        <v>2943537</v>
      </c>
      <c r="K565" s="61">
        <v>35322464</v>
      </c>
      <c r="L565" s="62">
        <v>38266001</v>
      </c>
      <c r="M565" s="118"/>
      <c r="N565" s="120">
        <v>35322464</v>
      </c>
      <c r="O565" s="120">
        <v>23303726</v>
      </c>
      <c r="P565" s="120">
        <v>1359262</v>
      </c>
      <c r="Q565" s="120">
        <v>42460678</v>
      </c>
      <c r="R565" s="120">
        <v>39517141</v>
      </c>
      <c r="S565" s="47"/>
    </row>
    <row r="566" spans="1:19" ht="12.75" customHeight="1" x14ac:dyDescent="0.2">
      <c r="A566" s="492">
        <v>39083</v>
      </c>
      <c r="B566" s="492">
        <v>39113</v>
      </c>
      <c r="C566" s="42" t="s">
        <v>3</v>
      </c>
      <c r="D566" s="43">
        <v>0</v>
      </c>
      <c r="E566" s="44">
        <v>8132.48</v>
      </c>
      <c r="F566" s="44">
        <v>0</v>
      </c>
      <c r="G566" s="44">
        <v>0</v>
      </c>
      <c r="H566" s="44">
        <v>6207.16</v>
      </c>
      <c r="I566" s="44">
        <v>0</v>
      </c>
      <c r="J566" s="44">
        <v>1194.97</v>
      </c>
      <c r="K566" s="45">
        <v>14339.64</v>
      </c>
      <c r="L566" s="46">
        <v>15534.61</v>
      </c>
      <c r="M566" s="117"/>
      <c r="N566" s="119">
        <v>14339.64</v>
      </c>
      <c r="O566" s="119">
        <v>8132.48</v>
      </c>
      <c r="P566" s="119">
        <v>702</v>
      </c>
      <c r="Q566" s="119">
        <v>16998.46</v>
      </c>
      <c r="R566" s="119">
        <v>15803.49</v>
      </c>
      <c r="S566" s="47"/>
    </row>
    <row r="567" spans="1:19" ht="9" customHeight="1" x14ac:dyDescent="0.2">
      <c r="A567" s="493"/>
      <c r="B567" s="493"/>
      <c r="C567" s="48" t="s">
        <v>4</v>
      </c>
      <c r="D567" s="49">
        <v>2</v>
      </c>
      <c r="E567" s="50">
        <v>15746677</v>
      </c>
      <c r="F567" s="50">
        <v>0</v>
      </c>
      <c r="G567" s="50">
        <v>0</v>
      </c>
      <c r="H567" s="50">
        <v>12018738</v>
      </c>
      <c r="I567" s="50">
        <v>0</v>
      </c>
      <c r="J567" s="51">
        <v>2313785</v>
      </c>
      <c r="K567" s="50">
        <v>27765415</v>
      </c>
      <c r="L567" s="52">
        <v>30079199</v>
      </c>
      <c r="M567" s="118"/>
      <c r="N567" s="120">
        <v>27765415</v>
      </c>
      <c r="O567" s="120">
        <v>15746677</v>
      </c>
      <c r="P567" s="120">
        <v>1359262</v>
      </c>
      <c r="Q567" s="120">
        <v>32913608</v>
      </c>
      <c r="R567" s="120">
        <v>30599824</v>
      </c>
      <c r="S567" s="47"/>
    </row>
    <row r="568" spans="1:19" ht="12.75" customHeight="1" x14ac:dyDescent="0.2">
      <c r="A568" s="511">
        <v>39083</v>
      </c>
      <c r="B568" s="511">
        <v>39113</v>
      </c>
      <c r="C568" s="53" t="s">
        <v>3</v>
      </c>
      <c r="D568" s="54">
        <v>3</v>
      </c>
      <c r="E568" s="44">
        <v>8396.83</v>
      </c>
      <c r="F568" s="44">
        <v>0</v>
      </c>
      <c r="G568" s="44">
        <v>0</v>
      </c>
      <c r="H568" s="44">
        <v>6207.16</v>
      </c>
      <c r="I568" s="44">
        <v>0</v>
      </c>
      <c r="J568" s="55">
        <v>1217</v>
      </c>
      <c r="K568" s="56">
        <v>14603.99</v>
      </c>
      <c r="L568" s="57">
        <v>15820.99</v>
      </c>
      <c r="M568" s="117"/>
      <c r="N568" s="119">
        <v>14603.99</v>
      </c>
      <c r="O568" s="119">
        <v>8396.83</v>
      </c>
      <c r="P568" s="119">
        <v>702</v>
      </c>
      <c r="Q568" s="119">
        <v>17332.419999999998</v>
      </c>
      <c r="R568" s="119">
        <v>16115.42</v>
      </c>
      <c r="S568" s="47"/>
    </row>
    <row r="569" spans="1:19" ht="9" customHeight="1" x14ac:dyDescent="0.2">
      <c r="A569" s="511"/>
      <c r="B569" s="511"/>
      <c r="C569" s="48" t="s">
        <v>4</v>
      </c>
      <c r="D569" s="49">
        <v>8</v>
      </c>
      <c r="E569" s="50">
        <v>16258530</v>
      </c>
      <c r="F569" s="50">
        <v>0</v>
      </c>
      <c r="G569" s="50">
        <v>0</v>
      </c>
      <c r="H569" s="50">
        <v>12018738</v>
      </c>
      <c r="I569" s="50">
        <v>0</v>
      </c>
      <c r="J569" s="51">
        <v>2356441</v>
      </c>
      <c r="K569" s="50">
        <v>28277268</v>
      </c>
      <c r="L569" s="52">
        <v>30633708</v>
      </c>
      <c r="M569" s="118"/>
      <c r="N569" s="120">
        <v>28277268</v>
      </c>
      <c r="O569" s="120">
        <v>16258530</v>
      </c>
      <c r="P569" s="120">
        <v>1359262</v>
      </c>
      <c r="Q569" s="120">
        <v>33560245</v>
      </c>
      <c r="R569" s="120">
        <v>31203804</v>
      </c>
      <c r="S569" s="47"/>
    </row>
    <row r="570" spans="1:19" ht="12.75" customHeight="1" x14ac:dyDescent="0.2">
      <c r="A570" s="511"/>
      <c r="B570" s="511"/>
      <c r="C570" s="53" t="s">
        <v>3</v>
      </c>
      <c r="D570" s="54">
        <v>9</v>
      </c>
      <c r="E570" s="44">
        <v>9374.33</v>
      </c>
      <c r="F570" s="44">
        <v>0</v>
      </c>
      <c r="G570" s="44">
        <v>0</v>
      </c>
      <c r="H570" s="44">
        <v>6207.16</v>
      </c>
      <c r="I570" s="44">
        <v>0</v>
      </c>
      <c r="J570" s="55">
        <v>1298.46</v>
      </c>
      <c r="K570" s="56">
        <v>15581.49</v>
      </c>
      <c r="L570" s="57">
        <v>16879.95</v>
      </c>
      <c r="M570" s="117"/>
      <c r="N570" s="119">
        <v>15581.49</v>
      </c>
      <c r="O570" s="119">
        <v>9374.33</v>
      </c>
      <c r="P570" s="119">
        <v>702</v>
      </c>
      <c r="Q570" s="119">
        <v>18567.330000000002</v>
      </c>
      <c r="R570" s="119">
        <v>17268.87</v>
      </c>
      <c r="S570" s="47"/>
    </row>
    <row r="571" spans="1:19" ht="9" customHeight="1" x14ac:dyDescent="0.2">
      <c r="A571" s="511"/>
      <c r="B571" s="511"/>
      <c r="C571" s="48" t="s">
        <v>4</v>
      </c>
      <c r="D571" s="49">
        <v>14</v>
      </c>
      <c r="E571" s="50">
        <v>18151234</v>
      </c>
      <c r="F571" s="50">
        <v>0</v>
      </c>
      <c r="G571" s="50">
        <v>0</v>
      </c>
      <c r="H571" s="50">
        <v>12018738</v>
      </c>
      <c r="I571" s="50">
        <v>0</v>
      </c>
      <c r="J571" s="51">
        <v>2514169</v>
      </c>
      <c r="K571" s="50">
        <v>30169972</v>
      </c>
      <c r="L571" s="52">
        <v>32684141</v>
      </c>
      <c r="M571" s="118"/>
      <c r="N571" s="120">
        <v>30169972</v>
      </c>
      <c r="O571" s="120">
        <v>18151234</v>
      </c>
      <c r="P571" s="120">
        <v>1359262</v>
      </c>
      <c r="Q571" s="120">
        <v>35951364</v>
      </c>
      <c r="R571" s="120">
        <v>33437195</v>
      </c>
      <c r="S571" s="47"/>
    </row>
    <row r="572" spans="1:19" ht="12.75" customHeight="1" x14ac:dyDescent="0.2">
      <c r="A572" s="511"/>
      <c r="B572" s="511"/>
      <c r="C572" s="53" t="s">
        <v>3</v>
      </c>
      <c r="D572" s="54">
        <v>15</v>
      </c>
      <c r="E572" s="44">
        <v>10292.82</v>
      </c>
      <c r="F572" s="44">
        <v>0</v>
      </c>
      <c r="G572" s="44">
        <v>0</v>
      </c>
      <c r="H572" s="44">
        <v>6207.16</v>
      </c>
      <c r="I572" s="44">
        <v>0</v>
      </c>
      <c r="J572" s="55">
        <v>1375</v>
      </c>
      <c r="K572" s="56">
        <v>16499.98</v>
      </c>
      <c r="L572" s="57">
        <v>17874.98</v>
      </c>
      <c r="M572" s="117"/>
      <c r="N572" s="119">
        <v>16499.98</v>
      </c>
      <c r="O572" s="119">
        <v>10292.82</v>
      </c>
      <c r="P572" s="119">
        <v>702</v>
      </c>
      <c r="Q572" s="119">
        <v>19727.689999999999</v>
      </c>
      <c r="R572" s="119">
        <v>18352.689999999999</v>
      </c>
      <c r="S572" s="47"/>
    </row>
    <row r="573" spans="1:19" ht="9" customHeight="1" x14ac:dyDescent="0.2">
      <c r="A573" s="511"/>
      <c r="B573" s="511"/>
      <c r="C573" s="48" t="s">
        <v>4</v>
      </c>
      <c r="D573" s="49">
        <v>20</v>
      </c>
      <c r="E573" s="50">
        <v>19929679</v>
      </c>
      <c r="F573" s="50">
        <v>0</v>
      </c>
      <c r="G573" s="50">
        <v>0</v>
      </c>
      <c r="H573" s="50">
        <v>12018738</v>
      </c>
      <c r="I573" s="50">
        <v>0</v>
      </c>
      <c r="J573" s="51">
        <v>2662371</v>
      </c>
      <c r="K573" s="50">
        <v>31948416</v>
      </c>
      <c r="L573" s="52">
        <v>34610788</v>
      </c>
      <c r="M573" s="118"/>
      <c r="N573" s="120">
        <v>31948416</v>
      </c>
      <c r="O573" s="120">
        <v>19929679</v>
      </c>
      <c r="P573" s="120">
        <v>1359262</v>
      </c>
      <c r="Q573" s="120">
        <v>38198134</v>
      </c>
      <c r="R573" s="120">
        <v>35535763</v>
      </c>
      <c r="S573" s="47"/>
    </row>
    <row r="574" spans="1:19" ht="12.75" customHeight="1" x14ac:dyDescent="0.2">
      <c r="A574" s="511"/>
      <c r="B574" s="511"/>
      <c r="C574" s="53" t="s">
        <v>3</v>
      </c>
      <c r="D574" s="54">
        <v>21</v>
      </c>
      <c r="E574" s="44">
        <v>11225.51</v>
      </c>
      <c r="F574" s="44">
        <v>0</v>
      </c>
      <c r="G574" s="44">
        <v>0</v>
      </c>
      <c r="H574" s="44">
        <v>6207.16</v>
      </c>
      <c r="I574" s="44">
        <v>0</v>
      </c>
      <c r="J574" s="55">
        <v>1452.72</v>
      </c>
      <c r="K574" s="56">
        <v>17432.669999999998</v>
      </c>
      <c r="L574" s="57">
        <v>18885.39</v>
      </c>
      <c r="M574" s="117"/>
      <c r="N574" s="119">
        <v>17432.669999999998</v>
      </c>
      <c r="O574" s="119">
        <v>11225.51</v>
      </c>
      <c r="P574" s="119">
        <v>702</v>
      </c>
      <c r="Q574" s="119">
        <v>20905.98</v>
      </c>
      <c r="R574" s="119">
        <v>19453.259999999998</v>
      </c>
      <c r="S574" s="47"/>
    </row>
    <row r="575" spans="1:19" ht="9" customHeight="1" x14ac:dyDescent="0.2">
      <c r="A575" s="511"/>
      <c r="B575" s="511"/>
      <c r="C575" s="48" t="s">
        <v>4</v>
      </c>
      <c r="D575" s="49">
        <v>27</v>
      </c>
      <c r="E575" s="50">
        <v>21735618</v>
      </c>
      <c r="F575" s="50">
        <v>0</v>
      </c>
      <c r="G575" s="50">
        <v>0</v>
      </c>
      <c r="H575" s="50">
        <v>12018738</v>
      </c>
      <c r="I575" s="50">
        <v>0</v>
      </c>
      <c r="J575" s="51">
        <v>2812858</v>
      </c>
      <c r="K575" s="50">
        <v>33754356</v>
      </c>
      <c r="L575" s="52">
        <v>36567214</v>
      </c>
      <c r="M575" s="118"/>
      <c r="N575" s="120">
        <v>33754356</v>
      </c>
      <c r="O575" s="120">
        <v>21735618</v>
      </c>
      <c r="P575" s="120">
        <v>1359262</v>
      </c>
      <c r="Q575" s="120">
        <v>40479622</v>
      </c>
      <c r="R575" s="120">
        <v>37666764</v>
      </c>
      <c r="S575" s="47"/>
    </row>
    <row r="576" spans="1:19" ht="12.75" customHeight="1" x14ac:dyDescent="0.2">
      <c r="A576" s="511"/>
      <c r="B576" s="511"/>
      <c r="C576" s="53" t="s">
        <v>3</v>
      </c>
      <c r="D576" s="54">
        <v>28</v>
      </c>
      <c r="E576" s="44">
        <v>11886.17</v>
      </c>
      <c r="F576" s="44">
        <v>0</v>
      </c>
      <c r="G576" s="44">
        <v>0</v>
      </c>
      <c r="H576" s="44">
        <v>6207.16</v>
      </c>
      <c r="I576" s="44">
        <v>0</v>
      </c>
      <c r="J576" s="55">
        <v>1507.78</v>
      </c>
      <c r="K576" s="56">
        <v>18093.330000000002</v>
      </c>
      <c r="L576" s="57">
        <v>19601.11</v>
      </c>
      <c r="M576" s="117"/>
      <c r="N576" s="119">
        <v>18093.330000000002</v>
      </c>
      <c r="O576" s="119">
        <v>11886.17</v>
      </c>
      <c r="P576" s="119">
        <v>702</v>
      </c>
      <c r="Q576" s="119">
        <v>21740.62</v>
      </c>
      <c r="R576" s="119">
        <v>20232.84</v>
      </c>
      <c r="S576" s="47"/>
    </row>
    <row r="577" spans="1:19" ht="9" customHeight="1" x14ac:dyDescent="0.2">
      <c r="A577" s="511"/>
      <c r="B577" s="511"/>
      <c r="C577" s="48" t="s">
        <v>4</v>
      </c>
      <c r="D577" s="49">
        <v>34</v>
      </c>
      <c r="E577" s="50">
        <v>23014834</v>
      </c>
      <c r="F577" s="50">
        <v>0</v>
      </c>
      <c r="G577" s="50">
        <v>0</v>
      </c>
      <c r="H577" s="50">
        <v>12018738</v>
      </c>
      <c r="I577" s="50">
        <v>0</v>
      </c>
      <c r="J577" s="51">
        <v>2919469</v>
      </c>
      <c r="K577" s="50">
        <v>35033572</v>
      </c>
      <c r="L577" s="52">
        <v>37953041</v>
      </c>
      <c r="M577" s="118"/>
      <c r="N577" s="120">
        <v>35033572</v>
      </c>
      <c r="O577" s="120">
        <v>23014834</v>
      </c>
      <c r="P577" s="120">
        <v>1359262</v>
      </c>
      <c r="Q577" s="120">
        <v>42095710</v>
      </c>
      <c r="R577" s="120">
        <v>39176241</v>
      </c>
      <c r="S577" s="47"/>
    </row>
    <row r="578" spans="1:19" ht="12.75" customHeight="1" x14ac:dyDescent="0.2">
      <c r="A578" s="511"/>
      <c r="B578" s="511"/>
      <c r="C578" s="53" t="s">
        <v>3</v>
      </c>
      <c r="D578" s="54">
        <v>35</v>
      </c>
      <c r="E578" s="44">
        <v>12379.41</v>
      </c>
      <c r="F578" s="44">
        <v>0</v>
      </c>
      <c r="G578" s="44">
        <v>0</v>
      </c>
      <c r="H578" s="44">
        <v>6207.16</v>
      </c>
      <c r="I578" s="44">
        <v>0</v>
      </c>
      <c r="J578" s="55">
        <v>1548.88</v>
      </c>
      <c r="K578" s="56">
        <v>18586.57</v>
      </c>
      <c r="L578" s="57">
        <v>20135.45</v>
      </c>
      <c r="M578" s="117"/>
      <c r="N578" s="119">
        <v>18586.57</v>
      </c>
      <c r="O578" s="119">
        <v>12379.41</v>
      </c>
      <c r="P578" s="119">
        <v>702</v>
      </c>
      <c r="Q578" s="119">
        <v>22363.74</v>
      </c>
      <c r="R578" s="119">
        <v>20814.86</v>
      </c>
      <c r="S578" s="47"/>
    </row>
    <row r="579" spans="1:19" ht="9" customHeight="1" x14ac:dyDescent="0.2">
      <c r="A579" s="512"/>
      <c r="B579" s="512"/>
      <c r="C579" s="58" t="s">
        <v>4</v>
      </c>
      <c r="D579" s="59"/>
      <c r="E579" s="50">
        <v>23969880</v>
      </c>
      <c r="F579" s="50">
        <v>0</v>
      </c>
      <c r="G579" s="50">
        <v>0</v>
      </c>
      <c r="H579" s="50">
        <v>12018738</v>
      </c>
      <c r="I579" s="50">
        <v>0</v>
      </c>
      <c r="J579" s="60">
        <v>2999050</v>
      </c>
      <c r="K579" s="61">
        <v>35988618</v>
      </c>
      <c r="L579" s="62">
        <v>38987668</v>
      </c>
      <c r="M579" s="118"/>
      <c r="N579" s="120">
        <v>35988618</v>
      </c>
      <c r="O579" s="120">
        <v>23969880</v>
      </c>
      <c r="P579" s="120">
        <v>1359262</v>
      </c>
      <c r="Q579" s="120">
        <v>43302239</v>
      </c>
      <c r="R579" s="120">
        <v>40303189</v>
      </c>
      <c r="S579" s="47"/>
    </row>
    <row r="580" spans="1:19" ht="12.75" customHeight="1" x14ac:dyDescent="0.2">
      <c r="A580" s="492">
        <v>39114</v>
      </c>
      <c r="B580" s="492">
        <v>39446</v>
      </c>
      <c r="C580" s="42" t="s">
        <v>3</v>
      </c>
      <c r="D580" s="43">
        <v>0</v>
      </c>
      <c r="E580" s="44">
        <v>8519.9599999999991</v>
      </c>
      <c r="F580" s="44">
        <v>0</v>
      </c>
      <c r="G580" s="44">
        <v>0</v>
      </c>
      <c r="H580" s="44">
        <v>6207.16</v>
      </c>
      <c r="I580" s="44">
        <v>0</v>
      </c>
      <c r="J580" s="44">
        <v>1227.26</v>
      </c>
      <c r="K580" s="45">
        <v>14727.12</v>
      </c>
      <c r="L580" s="46">
        <v>15954.38</v>
      </c>
      <c r="M580" s="117"/>
      <c r="N580" s="119">
        <v>14727.12</v>
      </c>
      <c r="O580" s="119">
        <v>8519.9599999999991</v>
      </c>
      <c r="P580" s="119">
        <v>702</v>
      </c>
      <c r="Q580" s="119">
        <v>17487.97</v>
      </c>
      <c r="R580" s="119">
        <v>16260.71</v>
      </c>
      <c r="S580" s="47"/>
    </row>
    <row r="581" spans="1:19" ht="9" customHeight="1" x14ac:dyDescent="0.2">
      <c r="A581" s="493"/>
      <c r="B581" s="493"/>
      <c r="C581" s="48" t="s">
        <v>4</v>
      </c>
      <c r="D581" s="49">
        <v>2</v>
      </c>
      <c r="E581" s="50">
        <v>16496943</v>
      </c>
      <c r="F581" s="50">
        <v>0</v>
      </c>
      <c r="G581" s="50">
        <v>0</v>
      </c>
      <c r="H581" s="50">
        <v>12018738</v>
      </c>
      <c r="I581" s="50">
        <v>0</v>
      </c>
      <c r="J581" s="51">
        <v>2376307</v>
      </c>
      <c r="K581" s="50">
        <v>28515681</v>
      </c>
      <c r="L581" s="52">
        <v>30891987</v>
      </c>
      <c r="M581" s="118"/>
      <c r="N581" s="120">
        <v>28515681</v>
      </c>
      <c r="O581" s="120">
        <v>16496943</v>
      </c>
      <c r="P581" s="120">
        <v>1359262</v>
      </c>
      <c r="Q581" s="120">
        <v>33861432</v>
      </c>
      <c r="R581" s="120">
        <v>31485125</v>
      </c>
      <c r="S581" s="47"/>
    </row>
    <row r="582" spans="1:19" ht="12.75" customHeight="1" x14ac:dyDescent="0.2">
      <c r="A582" s="511">
        <v>39114</v>
      </c>
      <c r="B582" s="511">
        <f>B580</f>
        <v>39446</v>
      </c>
      <c r="C582" s="53" t="s">
        <v>3</v>
      </c>
      <c r="D582" s="54">
        <v>3</v>
      </c>
      <c r="E582" s="44">
        <v>8791.39</v>
      </c>
      <c r="F582" s="44">
        <v>0</v>
      </c>
      <c r="G582" s="44">
        <v>0</v>
      </c>
      <c r="H582" s="44">
        <v>6207.16</v>
      </c>
      <c r="I582" s="44">
        <v>0</v>
      </c>
      <c r="J582" s="55">
        <v>1249.8800000000001</v>
      </c>
      <c r="K582" s="56">
        <v>14998.55</v>
      </c>
      <c r="L582" s="57">
        <v>16248.43</v>
      </c>
      <c r="M582" s="117"/>
      <c r="N582" s="119">
        <v>14998.55</v>
      </c>
      <c r="O582" s="119">
        <v>8791.39</v>
      </c>
      <c r="P582" s="119">
        <v>702</v>
      </c>
      <c r="Q582" s="119">
        <v>17830.88</v>
      </c>
      <c r="R582" s="119">
        <v>16581</v>
      </c>
      <c r="S582" s="47"/>
    </row>
    <row r="583" spans="1:19" ht="9" customHeight="1" x14ac:dyDescent="0.2">
      <c r="A583" s="511"/>
      <c r="B583" s="511"/>
      <c r="C583" s="48" t="s">
        <v>4</v>
      </c>
      <c r="D583" s="49">
        <v>8</v>
      </c>
      <c r="E583" s="50">
        <v>17022505</v>
      </c>
      <c r="F583" s="50">
        <v>0</v>
      </c>
      <c r="G583" s="50">
        <v>0</v>
      </c>
      <c r="H583" s="50">
        <v>12018738</v>
      </c>
      <c r="I583" s="50">
        <v>0</v>
      </c>
      <c r="J583" s="51">
        <v>2420105</v>
      </c>
      <c r="K583" s="50">
        <v>29041242</v>
      </c>
      <c r="L583" s="52">
        <v>31461348</v>
      </c>
      <c r="M583" s="118"/>
      <c r="N583" s="120">
        <v>29041242</v>
      </c>
      <c r="O583" s="120">
        <v>17022505</v>
      </c>
      <c r="P583" s="120">
        <v>1359262</v>
      </c>
      <c r="Q583" s="120">
        <v>34525398</v>
      </c>
      <c r="R583" s="120">
        <v>32105293</v>
      </c>
      <c r="S583" s="47"/>
    </row>
    <row r="584" spans="1:19" ht="12.75" customHeight="1" x14ac:dyDescent="0.2">
      <c r="A584" s="511"/>
      <c r="B584" s="511"/>
      <c r="C584" s="53" t="s">
        <v>3</v>
      </c>
      <c r="D584" s="54">
        <v>9</v>
      </c>
      <c r="E584" s="44">
        <v>9795.2900000000009</v>
      </c>
      <c r="F584" s="44">
        <v>0</v>
      </c>
      <c r="G584" s="44">
        <v>0</v>
      </c>
      <c r="H584" s="44">
        <v>6207.16</v>
      </c>
      <c r="I584" s="44">
        <v>0</v>
      </c>
      <c r="J584" s="55">
        <v>1333.54</v>
      </c>
      <c r="K584" s="56">
        <v>16002.45</v>
      </c>
      <c r="L584" s="57">
        <v>17335.990000000002</v>
      </c>
      <c r="M584" s="117"/>
      <c r="N584" s="119">
        <v>16002.45</v>
      </c>
      <c r="O584" s="119">
        <v>9795.2900000000009</v>
      </c>
      <c r="P584" s="119">
        <v>702</v>
      </c>
      <c r="Q584" s="119">
        <v>19099.14</v>
      </c>
      <c r="R584" s="119">
        <v>17765.599999999999</v>
      </c>
      <c r="S584" s="47"/>
    </row>
    <row r="585" spans="1:19" ht="9" customHeight="1" x14ac:dyDescent="0.2">
      <c r="A585" s="511"/>
      <c r="B585" s="511"/>
      <c r="C585" s="48" t="s">
        <v>4</v>
      </c>
      <c r="D585" s="49">
        <v>14</v>
      </c>
      <c r="E585" s="50">
        <v>18966326</v>
      </c>
      <c r="F585" s="50">
        <v>0</v>
      </c>
      <c r="G585" s="50">
        <v>0</v>
      </c>
      <c r="H585" s="50">
        <v>12018738</v>
      </c>
      <c r="I585" s="50">
        <v>0</v>
      </c>
      <c r="J585" s="51">
        <v>2582093</v>
      </c>
      <c r="K585" s="50">
        <v>30985064</v>
      </c>
      <c r="L585" s="52">
        <v>33567157</v>
      </c>
      <c r="M585" s="118"/>
      <c r="N585" s="120">
        <v>30985064</v>
      </c>
      <c r="O585" s="120">
        <v>18966326</v>
      </c>
      <c r="P585" s="120">
        <v>1359262</v>
      </c>
      <c r="Q585" s="120">
        <v>36981092</v>
      </c>
      <c r="R585" s="120">
        <v>34398998</v>
      </c>
      <c r="S585" s="47"/>
    </row>
    <row r="586" spans="1:19" ht="12.75" customHeight="1" x14ac:dyDescent="0.2">
      <c r="A586" s="511"/>
      <c r="B586" s="511"/>
      <c r="C586" s="53" t="s">
        <v>3</v>
      </c>
      <c r="D586" s="54">
        <v>15</v>
      </c>
      <c r="E586" s="44">
        <v>10738.62</v>
      </c>
      <c r="F586" s="44">
        <v>0</v>
      </c>
      <c r="G586" s="44">
        <v>0</v>
      </c>
      <c r="H586" s="44">
        <v>6207.16</v>
      </c>
      <c r="I586" s="44">
        <v>0</v>
      </c>
      <c r="J586" s="55">
        <v>1412.15</v>
      </c>
      <c r="K586" s="56">
        <v>16945.78</v>
      </c>
      <c r="L586" s="57">
        <v>18357.93</v>
      </c>
      <c r="M586" s="117"/>
      <c r="N586" s="119">
        <v>16945.78</v>
      </c>
      <c r="O586" s="119">
        <v>10738.62</v>
      </c>
      <c r="P586" s="119">
        <v>702</v>
      </c>
      <c r="Q586" s="119">
        <v>20290.88</v>
      </c>
      <c r="R586" s="119">
        <v>18878.73</v>
      </c>
      <c r="S586" s="47"/>
    </row>
    <row r="587" spans="1:19" ht="9" customHeight="1" x14ac:dyDescent="0.2">
      <c r="A587" s="511"/>
      <c r="B587" s="511"/>
      <c r="C587" s="48" t="s">
        <v>4</v>
      </c>
      <c r="D587" s="49">
        <v>20</v>
      </c>
      <c r="E587" s="50">
        <v>20792868</v>
      </c>
      <c r="F587" s="50">
        <v>0</v>
      </c>
      <c r="G587" s="50">
        <v>0</v>
      </c>
      <c r="H587" s="50">
        <v>12018738</v>
      </c>
      <c r="I587" s="50">
        <v>0</v>
      </c>
      <c r="J587" s="51">
        <v>2734304</v>
      </c>
      <c r="K587" s="50">
        <v>32811605</v>
      </c>
      <c r="L587" s="52">
        <v>35545909</v>
      </c>
      <c r="M587" s="118"/>
      <c r="N587" s="120">
        <v>32811605</v>
      </c>
      <c r="O587" s="120">
        <v>20792868</v>
      </c>
      <c r="P587" s="120">
        <v>1359262</v>
      </c>
      <c r="Q587" s="120">
        <v>39288622</v>
      </c>
      <c r="R587" s="120">
        <v>36554319</v>
      </c>
      <c r="S587" s="47"/>
    </row>
    <row r="588" spans="1:19" ht="12.75" customHeight="1" x14ac:dyDescent="0.2">
      <c r="A588" s="511"/>
      <c r="B588" s="511"/>
      <c r="C588" s="53" t="s">
        <v>3</v>
      </c>
      <c r="D588" s="54">
        <v>21</v>
      </c>
      <c r="E588" s="44">
        <v>11696.51</v>
      </c>
      <c r="F588" s="44">
        <v>0</v>
      </c>
      <c r="G588" s="44">
        <v>0</v>
      </c>
      <c r="H588" s="44">
        <v>6207.16</v>
      </c>
      <c r="I588" s="44">
        <v>0</v>
      </c>
      <c r="J588" s="55">
        <v>1491.97</v>
      </c>
      <c r="K588" s="56">
        <v>17903.669999999998</v>
      </c>
      <c r="L588" s="57">
        <v>19395.64</v>
      </c>
      <c r="M588" s="117"/>
      <c r="N588" s="119">
        <v>17903.669999999998</v>
      </c>
      <c r="O588" s="119">
        <v>11696.51</v>
      </c>
      <c r="P588" s="119">
        <v>702</v>
      </c>
      <c r="Q588" s="119">
        <v>21501.01</v>
      </c>
      <c r="R588" s="119">
        <v>20009.04</v>
      </c>
      <c r="S588" s="47"/>
    </row>
    <row r="589" spans="1:19" ht="9" customHeight="1" x14ac:dyDescent="0.2">
      <c r="A589" s="511"/>
      <c r="B589" s="511"/>
      <c r="C589" s="48" t="s">
        <v>4</v>
      </c>
      <c r="D589" s="49">
        <v>27</v>
      </c>
      <c r="E589" s="50">
        <v>22647601</v>
      </c>
      <c r="F589" s="50">
        <v>0</v>
      </c>
      <c r="G589" s="50">
        <v>0</v>
      </c>
      <c r="H589" s="50">
        <v>12018738</v>
      </c>
      <c r="I589" s="50">
        <v>0</v>
      </c>
      <c r="J589" s="51">
        <v>2888857</v>
      </c>
      <c r="K589" s="50">
        <v>34666339</v>
      </c>
      <c r="L589" s="52">
        <v>37555196</v>
      </c>
      <c r="M589" s="118"/>
      <c r="N589" s="120">
        <v>34666339</v>
      </c>
      <c r="O589" s="120">
        <v>22647601</v>
      </c>
      <c r="P589" s="120">
        <v>1359262</v>
      </c>
      <c r="Q589" s="120">
        <v>41631761</v>
      </c>
      <c r="R589" s="120">
        <v>38742904</v>
      </c>
      <c r="S589" s="47"/>
    </row>
    <row r="590" spans="1:19" ht="12.75" customHeight="1" x14ac:dyDescent="0.2">
      <c r="A590" s="511"/>
      <c r="B590" s="511"/>
      <c r="C590" s="53" t="s">
        <v>3</v>
      </c>
      <c r="D590" s="54">
        <v>28</v>
      </c>
      <c r="E590" s="44">
        <v>12374.93</v>
      </c>
      <c r="F590" s="44">
        <v>0</v>
      </c>
      <c r="G590" s="44">
        <v>0</v>
      </c>
      <c r="H590" s="44">
        <v>6207.16</v>
      </c>
      <c r="I590" s="44">
        <v>0</v>
      </c>
      <c r="J590" s="55">
        <v>1548.51</v>
      </c>
      <c r="K590" s="56">
        <v>18582.09</v>
      </c>
      <c r="L590" s="57">
        <v>20130.599999999999</v>
      </c>
      <c r="M590" s="117"/>
      <c r="N590" s="119">
        <v>18582.09</v>
      </c>
      <c r="O590" s="119">
        <v>12374.93</v>
      </c>
      <c r="P590" s="119">
        <v>702</v>
      </c>
      <c r="Q590" s="119">
        <v>22358.09</v>
      </c>
      <c r="R590" s="119">
        <v>20809.580000000002</v>
      </c>
      <c r="S590" s="47"/>
    </row>
    <row r="591" spans="1:19" ht="9" customHeight="1" x14ac:dyDescent="0.2">
      <c r="A591" s="511"/>
      <c r="B591" s="511"/>
      <c r="C591" s="48" t="s">
        <v>4</v>
      </c>
      <c r="D591" s="49">
        <v>34</v>
      </c>
      <c r="E591" s="50">
        <v>23961206</v>
      </c>
      <c r="F591" s="50">
        <v>0</v>
      </c>
      <c r="G591" s="50">
        <v>0</v>
      </c>
      <c r="H591" s="50">
        <v>12018738</v>
      </c>
      <c r="I591" s="50">
        <v>0</v>
      </c>
      <c r="J591" s="51">
        <v>2998333</v>
      </c>
      <c r="K591" s="50">
        <v>35979943</v>
      </c>
      <c r="L591" s="52">
        <v>38978277</v>
      </c>
      <c r="M591" s="118"/>
      <c r="N591" s="120">
        <v>35979943</v>
      </c>
      <c r="O591" s="120">
        <v>23961206</v>
      </c>
      <c r="P591" s="120">
        <v>1359262</v>
      </c>
      <c r="Q591" s="120">
        <v>43291299</v>
      </c>
      <c r="R591" s="120">
        <v>40292965</v>
      </c>
      <c r="S591" s="47"/>
    </row>
    <row r="592" spans="1:19" ht="12.75" customHeight="1" x14ac:dyDescent="0.2">
      <c r="A592" s="511"/>
      <c r="B592" s="511"/>
      <c r="C592" s="53" t="s">
        <v>3</v>
      </c>
      <c r="D592" s="54">
        <v>35</v>
      </c>
      <c r="E592" s="44">
        <v>12881.49</v>
      </c>
      <c r="F592" s="44">
        <v>0</v>
      </c>
      <c r="G592" s="44">
        <v>0</v>
      </c>
      <c r="H592" s="44">
        <v>6207.16</v>
      </c>
      <c r="I592" s="44">
        <v>0</v>
      </c>
      <c r="J592" s="55">
        <v>1590.72</v>
      </c>
      <c r="K592" s="56">
        <v>19088.650000000001</v>
      </c>
      <c r="L592" s="57">
        <v>20679.37</v>
      </c>
      <c r="M592" s="117"/>
      <c r="N592" s="119">
        <v>19088.650000000001</v>
      </c>
      <c r="O592" s="119">
        <v>12881.49</v>
      </c>
      <c r="P592" s="119">
        <v>702</v>
      </c>
      <c r="Q592" s="119">
        <v>22998.04</v>
      </c>
      <c r="R592" s="119">
        <v>21407.32</v>
      </c>
      <c r="S592" s="47"/>
    </row>
    <row r="593" spans="1:19" ht="9" customHeight="1" x14ac:dyDescent="0.2">
      <c r="A593" s="512"/>
      <c r="B593" s="512"/>
      <c r="C593" s="58" t="s">
        <v>4</v>
      </c>
      <c r="D593" s="59"/>
      <c r="E593" s="61">
        <v>24942043</v>
      </c>
      <c r="F593" s="61">
        <v>0</v>
      </c>
      <c r="G593" s="61">
        <v>0</v>
      </c>
      <c r="H593" s="61">
        <v>12018738</v>
      </c>
      <c r="I593" s="61">
        <v>0</v>
      </c>
      <c r="J593" s="60">
        <v>3080063</v>
      </c>
      <c r="K593" s="61">
        <v>36960780</v>
      </c>
      <c r="L593" s="62">
        <v>40040844</v>
      </c>
      <c r="M593" s="118"/>
      <c r="N593" s="120">
        <v>36960780</v>
      </c>
      <c r="O593" s="120">
        <v>24942043</v>
      </c>
      <c r="P593" s="120">
        <v>1359262</v>
      </c>
      <c r="Q593" s="120">
        <v>44530415</v>
      </c>
      <c r="R593" s="120">
        <v>41450351</v>
      </c>
      <c r="S593" s="47"/>
    </row>
    <row r="594" spans="1:19" ht="12.75" customHeight="1" x14ac:dyDescent="0.2">
      <c r="A594" s="492">
        <f>B582+1</f>
        <v>39447</v>
      </c>
      <c r="B594" s="492">
        <v>39447</v>
      </c>
      <c r="C594" s="42" t="s">
        <v>3</v>
      </c>
      <c r="D594" s="43">
        <v>0</v>
      </c>
      <c r="E594" s="44">
        <v>8519.9599999999991</v>
      </c>
      <c r="F594" s="44">
        <v>0</v>
      </c>
      <c r="G594" s="44">
        <v>0</v>
      </c>
      <c r="H594" s="44">
        <v>6207.16</v>
      </c>
      <c r="I594" s="44">
        <v>0</v>
      </c>
      <c r="J594" s="44">
        <v>1227.26</v>
      </c>
      <c r="K594" s="45">
        <v>14727.12</v>
      </c>
      <c r="L594" s="46">
        <v>15954.38</v>
      </c>
      <c r="M594" s="117"/>
      <c r="N594" s="119">
        <v>14727.12</v>
      </c>
      <c r="O594" s="119">
        <v>8519.9599999999991</v>
      </c>
      <c r="P594" s="119">
        <v>702</v>
      </c>
      <c r="Q594" s="119">
        <v>17487.97</v>
      </c>
      <c r="R594" s="119">
        <v>16260.71</v>
      </c>
      <c r="S594" s="47"/>
    </row>
    <row r="595" spans="1:19" ht="9" customHeight="1" x14ac:dyDescent="0.2">
      <c r="A595" s="493"/>
      <c r="B595" s="493"/>
      <c r="C595" s="48" t="s">
        <v>4</v>
      </c>
      <c r="D595" s="49">
        <v>2</v>
      </c>
      <c r="E595" s="50">
        <v>16496943</v>
      </c>
      <c r="F595" s="50">
        <v>0</v>
      </c>
      <c r="G595" s="50">
        <v>0</v>
      </c>
      <c r="H595" s="50">
        <v>12018738</v>
      </c>
      <c r="I595" s="50">
        <v>0</v>
      </c>
      <c r="J595" s="51">
        <v>2376307</v>
      </c>
      <c r="K595" s="50">
        <v>28515681</v>
      </c>
      <c r="L595" s="52">
        <v>30891987</v>
      </c>
      <c r="M595" s="118"/>
      <c r="N595" s="120">
        <v>28515681</v>
      </c>
      <c r="O595" s="120">
        <v>16496943</v>
      </c>
      <c r="P595" s="120">
        <v>1359262</v>
      </c>
      <c r="Q595" s="120">
        <v>33861432</v>
      </c>
      <c r="R595" s="120">
        <v>31485125</v>
      </c>
      <c r="S595" s="47"/>
    </row>
    <row r="596" spans="1:19" ht="12.75" customHeight="1" x14ac:dyDescent="0.2">
      <c r="A596" s="511">
        <f>A594</f>
        <v>39447</v>
      </c>
      <c r="B596" s="511">
        <f>B594</f>
        <v>39447</v>
      </c>
      <c r="C596" s="53" t="s">
        <v>3</v>
      </c>
      <c r="D596" s="54">
        <v>3</v>
      </c>
      <c r="E596" s="44">
        <v>8791.39</v>
      </c>
      <c r="F596" s="44">
        <v>0</v>
      </c>
      <c r="G596" s="44">
        <v>0</v>
      </c>
      <c r="H596" s="44">
        <v>6207.16</v>
      </c>
      <c r="I596" s="44">
        <v>0</v>
      </c>
      <c r="J596" s="55">
        <v>1249.8800000000001</v>
      </c>
      <c r="K596" s="56">
        <v>14998.55</v>
      </c>
      <c r="L596" s="57">
        <v>16248.43</v>
      </c>
      <c r="M596" s="117"/>
      <c r="N596" s="119">
        <v>14998.55</v>
      </c>
      <c r="O596" s="119">
        <v>8791.39</v>
      </c>
      <c r="P596" s="119">
        <v>702</v>
      </c>
      <c r="Q596" s="119">
        <v>17830.88</v>
      </c>
      <c r="R596" s="119">
        <v>16581</v>
      </c>
      <c r="S596" s="47"/>
    </row>
    <row r="597" spans="1:19" ht="9" customHeight="1" x14ac:dyDescent="0.2">
      <c r="A597" s="511"/>
      <c r="B597" s="511"/>
      <c r="C597" s="48" t="s">
        <v>4</v>
      </c>
      <c r="D597" s="49">
        <v>8</v>
      </c>
      <c r="E597" s="50">
        <v>17022505</v>
      </c>
      <c r="F597" s="50">
        <v>0</v>
      </c>
      <c r="G597" s="50">
        <v>0</v>
      </c>
      <c r="H597" s="50">
        <v>12018738</v>
      </c>
      <c r="I597" s="50">
        <v>0</v>
      </c>
      <c r="J597" s="51">
        <v>2420105</v>
      </c>
      <c r="K597" s="50">
        <v>29041242</v>
      </c>
      <c r="L597" s="52">
        <v>31461348</v>
      </c>
      <c r="M597" s="118"/>
      <c r="N597" s="120">
        <v>29041242</v>
      </c>
      <c r="O597" s="120">
        <v>17022505</v>
      </c>
      <c r="P597" s="120">
        <v>1359262</v>
      </c>
      <c r="Q597" s="120">
        <v>34525398</v>
      </c>
      <c r="R597" s="120">
        <v>32105293</v>
      </c>
      <c r="S597" s="47"/>
    </row>
    <row r="598" spans="1:19" ht="12.75" customHeight="1" x14ac:dyDescent="0.2">
      <c r="A598" s="511"/>
      <c r="B598" s="511"/>
      <c r="C598" s="53" t="s">
        <v>3</v>
      </c>
      <c r="D598" s="54">
        <v>9</v>
      </c>
      <c r="E598" s="44">
        <v>9795.2900000000009</v>
      </c>
      <c r="F598" s="44">
        <v>0</v>
      </c>
      <c r="G598" s="44">
        <v>0</v>
      </c>
      <c r="H598" s="44">
        <v>6207.16</v>
      </c>
      <c r="I598" s="44">
        <v>0</v>
      </c>
      <c r="J598" s="55">
        <v>1333.54</v>
      </c>
      <c r="K598" s="56">
        <v>16002.45</v>
      </c>
      <c r="L598" s="57">
        <v>17335.990000000002</v>
      </c>
      <c r="M598" s="117"/>
      <c r="N598" s="119">
        <v>16002.45</v>
      </c>
      <c r="O598" s="119">
        <v>9795.2900000000009</v>
      </c>
      <c r="P598" s="119">
        <v>702</v>
      </c>
      <c r="Q598" s="119">
        <v>19099.14</v>
      </c>
      <c r="R598" s="119">
        <v>17765.599999999999</v>
      </c>
      <c r="S598" s="47"/>
    </row>
    <row r="599" spans="1:19" ht="9" customHeight="1" x14ac:dyDescent="0.2">
      <c r="A599" s="511"/>
      <c r="B599" s="511"/>
      <c r="C599" s="48" t="s">
        <v>4</v>
      </c>
      <c r="D599" s="49">
        <v>14</v>
      </c>
      <c r="E599" s="50">
        <v>18966326</v>
      </c>
      <c r="F599" s="50">
        <v>0</v>
      </c>
      <c r="G599" s="50">
        <v>0</v>
      </c>
      <c r="H599" s="50">
        <v>12018738</v>
      </c>
      <c r="I599" s="50">
        <v>0</v>
      </c>
      <c r="J599" s="51">
        <v>2582093</v>
      </c>
      <c r="K599" s="50">
        <v>30985064</v>
      </c>
      <c r="L599" s="52">
        <v>33567157</v>
      </c>
      <c r="M599" s="118"/>
      <c r="N599" s="120">
        <v>30985064</v>
      </c>
      <c r="O599" s="120">
        <v>18966326</v>
      </c>
      <c r="P599" s="120">
        <v>1359262</v>
      </c>
      <c r="Q599" s="120">
        <v>36981092</v>
      </c>
      <c r="R599" s="120">
        <v>34398998</v>
      </c>
      <c r="S599" s="47"/>
    </row>
    <row r="600" spans="1:19" ht="12.75" customHeight="1" x14ac:dyDescent="0.2">
      <c r="A600" s="511"/>
      <c r="B600" s="511"/>
      <c r="C600" s="53" t="s">
        <v>3</v>
      </c>
      <c r="D600" s="54">
        <v>15</v>
      </c>
      <c r="E600" s="44">
        <v>10738.62</v>
      </c>
      <c r="F600" s="44">
        <v>0</v>
      </c>
      <c r="G600" s="44">
        <v>0</v>
      </c>
      <c r="H600" s="44">
        <v>6207.16</v>
      </c>
      <c r="I600" s="44">
        <v>0</v>
      </c>
      <c r="J600" s="55">
        <v>1412.15</v>
      </c>
      <c r="K600" s="56">
        <v>16945.78</v>
      </c>
      <c r="L600" s="57">
        <v>18357.93</v>
      </c>
      <c r="M600" s="117"/>
      <c r="N600" s="119">
        <v>16945.78</v>
      </c>
      <c r="O600" s="119">
        <v>10738.62</v>
      </c>
      <c r="P600" s="119">
        <v>702</v>
      </c>
      <c r="Q600" s="119">
        <v>20290.88</v>
      </c>
      <c r="R600" s="119">
        <v>18878.73</v>
      </c>
      <c r="S600" s="47"/>
    </row>
    <row r="601" spans="1:19" ht="9" customHeight="1" x14ac:dyDescent="0.2">
      <c r="A601" s="511"/>
      <c r="B601" s="511"/>
      <c r="C601" s="48" t="s">
        <v>4</v>
      </c>
      <c r="D601" s="49">
        <v>20</v>
      </c>
      <c r="E601" s="50">
        <v>20792868</v>
      </c>
      <c r="F601" s="50">
        <v>0</v>
      </c>
      <c r="G601" s="50">
        <v>0</v>
      </c>
      <c r="H601" s="50">
        <v>12018738</v>
      </c>
      <c r="I601" s="50">
        <v>0</v>
      </c>
      <c r="J601" s="51">
        <v>2734304</v>
      </c>
      <c r="K601" s="50">
        <v>32811605</v>
      </c>
      <c r="L601" s="52">
        <v>35545909</v>
      </c>
      <c r="M601" s="118"/>
      <c r="N601" s="120">
        <v>32811605</v>
      </c>
      <c r="O601" s="120">
        <v>20792868</v>
      </c>
      <c r="P601" s="120">
        <v>1359262</v>
      </c>
      <c r="Q601" s="120">
        <v>39288622</v>
      </c>
      <c r="R601" s="120">
        <v>36554319</v>
      </c>
      <c r="S601" s="47"/>
    </row>
    <row r="602" spans="1:19" ht="12.75" customHeight="1" x14ac:dyDescent="0.2">
      <c r="A602" s="511"/>
      <c r="B602" s="511"/>
      <c r="C602" s="53" t="s">
        <v>3</v>
      </c>
      <c r="D602" s="54">
        <v>21</v>
      </c>
      <c r="E602" s="44">
        <v>11696.51</v>
      </c>
      <c r="F602" s="44">
        <v>0</v>
      </c>
      <c r="G602" s="44">
        <v>0</v>
      </c>
      <c r="H602" s="44">
        <v>6207.16</v>
      </c>
      <c r="I602" s="44">
        <v>0</v>
      </c>
      <c r="J602" s="55">
        <v>1491.97</v>
      </c>
      <c r="K602" s="56">
        <v>17903.669999999998</v>
      </c>
      <c r="L602" s="57">
        <v>19395.64</v>
      </c>
      <c r="M602" s="117"/>
      <c r="N602" s="119">
        <v>17903.669999999998</v>
      </c>
      <c r="O602" s="119">
        <v>11696.51</v>
      </c>
      <c r="P602" s="119">
        <v>702</v>
      </c>
      <c r="Q602" s="119">
        <v>21501.01</v>
      </c>
      <c r="R602" s="119">
        <v>20009.04</v>
      </c>
      <c r="S602" s="47"/>
    </row>
    <row r="603" spans="1:19" ht="9" customHeight="1" x14ac:dyDescent="0.2">
      <c r="A603" s="511"/>
      <c r="B603" s="511"/>
      <c r="C603" s="48" t="s">
        <v>4</v>
      </c>
      <c r="D603" s="49">
        <v>27</v>
      </c>
      <c r="E603" s="50">
        <v>22647601</v>
      </c>
      <c r="F603" s="50">
        <v>0</v>
      </c>
      <c r="G603" s="50">
        <v>0</v>
      </c>
      <c r="H603" s="50">
        <v>12018738</v>
      </c>
      <c r="I603" s="50">
        <v>0</v>
      </c>
      <c r="J603" s="51">
        <v>2888857</v>
      </c>
      <c r="K603" s="50">
        <v>34666339</v>
      </c>
      <c r="L603" s="52">
        <v>37555196</v>
      </c>
      <c r="M603" s="118"/>
      <c r="N603" s="120">
        <v>34666339</v>
      </c>
      <c r="O603" s="120">
        <v>22647601</v>
      </c>
      <c r="P603" s="120">
        <v>1359262</v>
      </c>
      <c r="Q603" s="120">
        <v>41631761</v>
      </c>
      <c r="R603" s="120">
        <v>38742904</v>
      </c>
      <c r="S603" s="47"/>
    </row>
    <row r="604" spans="1:19" ht="12.75" customHeight="1" x14ac:dyDescent="0.2">
      <c r="A604" s="511"/>
      <c r="B604" s="511"/>
      <c r="C604" s="53" t="s">
        <v>3</v>
      </c>
      <c r="D604" s="54">
        <v>28</v>
      </c>
      <c r="E604" s="44">
        <v>12374.93</v>
      </c>
      <c r="F604" s="44">
        <v>0</v>
      </c>
      <c r="G604" s="44">
        <v>0</v>
      </c>
      <c r="H604" s="44">
        <v>6207.16</v>
      </c>
      <c r="I604" s="44">
        <v>0</v>
      </c>
      <c r="J604" s="55">
        <v>1548.51</v>
      </c>
      <c r="K604" s="56">
        <v>18582.09</v>
      </c>
      <c r="L604" s="57">
        <v>20130.599999999999</v>
      </c>
      <c r="M604" s="117"/>
      <c r="N604" s="119">
        <v>18582.09</v>
      </c>
      <c r="O604" s="119">
        <v>12374.93</v>
      </c>
      <c r="P604" s="119">
        <v>702</v>
      </c>
      <c r="Q604" s="119">
        <v>22358.09</v>
      </c>
      <c r="R604" s="119">
        <v>20809.580000000002</v>
      </c>
      <c r="S604" s="47"/>
    </row>
    <row r="605" spans="1:19" ht="9" customHeight="1" x14ac:dyDescent="0.2">
      <c r="A605" s="511"/>
      <c r="B605" s="511"/>
      <c r="C605" s="48" t="s">
        <v>4</v>
      </c>
      <c r="D605" s="49">
        <v>34</v>
      </c>
      <c r="E605" s="50">
        <v>23961206</v>
      </c>
      <c r="F605" s="50">
        <v>0</v>
      </c>
      <c r="G605" s="50">
        <v>0</v>
      </c>
      <c r="H605" s="50">
        <v>12018738</v>
      </c>
      <c r="I605" s="50">
        <v>0</v>
      </c>
      <c r="J605" s="51">
        <v>2998333</v>
      </c>
      <c r="K605" s="50">
        <v>35979943</v>
      </c>
      <c r="L605" s="52">
        <v>38978277</v>
      </c>
      <c r="M605" s="118"/>
      <c r="N605" s="120">
        <v>35979943</v>
      </c>
      <c r="O605" s="120">
        <v>23961206</v>
      </c>
      <c r="P605" s="120">
        <v>1359262</v>
      </c>
      <c r="Q605" s="120">
        <v>43291299</v>
      </c>
      <c r="R605" s="120">
        <v>40292965</v>
      </c>
      <c r="S605" s="47"/>
    </row>
    <row r="606" spans="1:19" ht="12.75" customHeight="1" x14ac:dyDescent="0.2">
      <c r="A606" s="511"/>
      <c r="B606" s="511"/>
      <c r="C606" s="53" t="s">
        <v>3</v>
      </c>
      <c r="D606" s="54">
        <v>35</v>
      </c>
      <c r="E606" s="44">
        <v>12881.49</v>
      </c>
      <c r="F606" s="44">
        <v>0</v>
      </c>
      <c r="G606" s="44">
        <v>0</v>
      </c>
      <c r="H606" s="44">
        <v>6207.16</v>
      </c>
      <c r="I606" s="44">
        <v>0</v>
      </c>
      <c r="J606" s="55">
        <v>1590.72</v>
      </c>
      <c r="K606" s="56">
        <v>19088.650000000001</v>
      </c>
      <c r="L606" s="57">
        <v>20679.37</v>
      </c>
      <c r="M606" s="117"/>
      <c r="N606" s="119">
        <v>19088.650000000001</v>
      </c>
      <c r="O606" s="119">
        <v>12881.49</v>
      </c>
      <c r="P606" s="119">
        <v>702</v>
      </c>
      <c r="Q606" s="119">
        <v>22998.04</v>
      </c>
      <c r="R606" s="119">
        <v>21407.32</v>
      </c>
      <c r="S606" s="47"/>
    </row>
    <row r="607" spans="1:19" ht="9" customHeight="1" x14ac:dyDescent="0.2">
      <c r="A607" s="512"/>
      <c r="B607" s="512"/>
      <c r="C607" s="58" t="s">
        <v>4</v>
      </c>
      <c r="D607" s="59"/>
      <c r="E607" s="61">
        <v>24942043</v>
      </c>
      <c r="F607" s="61">
        <v>0</v>
      </c>
      <c r="G607" s="61">
        <v>0</v>
      </c>
      <c r="H607" s="61">
        <v>12018738</v>
      </c>
      <c r="I607" s="61">
        <v>0</v>
      </c>
      <c r="J607" s="60">
        <v>3080063</v>
      </c>
      <c r="K607" s="61">
        <v>36960780</v>
      </c>
      <c r="L607" s="62">
        <v>40040844</v>
      </c>
      <c r="M607" s="118"/>
      <c r="N607" s="120">
        <v>36960780</v>
      </c>
      <c r="O607" s="120">
        <v>24942043</v>
      </c>
      <c r="P607" s="120">
        <v>1359262</v>
      </c>
      <c r="Q607" s="120">
        <v>44530415</v>
      </c>
      <c r="R607" s="120">
        <v>41450351</v>
      </c>
      <c r="S607" s="47"/>
    </row>
    <row r="608" spans="1:19" ht="12.75" customHeight="1" x14ac:dyDescent="0.2">
      <c r="A608" s="492">
        <f>B596+1</f>
        <v>39448</v>
      </c>
      <c r="B608" s="492">
        <v>39538</v>
      </c>
      <c r="C608" s="42" t="s">
        <v>3</v>
      </c>
      <c r="D608" s="43">
        <v>0</v>
      </c>
      <c r="E608" s="44">
        <v>8519.9599999999991</v>
      </c>
      <c r="F608" s="44">
        <v>0</v>
      </c>
      <c r="G608" s="44">
        <v>0</v>
      </c>
      <c r="H608" s="44">
        <v>6207.16</v>
      </c>
      <c r="I608" s="44">
        <v>0</v>
      </c>
      <c r="J608" s="44">
        <v>1227.26</v>
      </c>
      <c r="K608" s="45">
        <v>14727.12</v>
      </c>
      <c r="L608" s="46">
        <v>15954.38</v>
      </c>
      <c r="M608" s="117"/>
      <c r="N608" s="119">
        <v>14727.12</v>
      </c>
      <c r="O608" s="119">
        <v>8519.9599999999991</v>
      </c>
      <c r="P608" s="119">
        <v>702</v>
      </c>
      <c r="Q608" s="119">
        <v>17487.97</v>
      </c>
      <c r="R608" s="119">
        <v>16260.71</v>
      </c>
      <c r="S608" s="47"/>
    </row>
    <row r="609" spans="1:19" ht="9" customHeight="1" x14ac:dyDescent="0.2">
      <c r="A609" s="493"/>
      <c r="B609" s="493"/>
      <c r="C609" s="48" t="s">
        <v>4</v>
      </c>
      <c r="D609" s="49">
        <v>2</v>
      </c>
      <c r="E609" s="50">
        <v>16496943</v>
      </c>
      <c r="F609" s="50">
        <v>0</v>
      </c>
      <c r="G609" s="50">
        <v>0</v>
      </c>
      <c r="H609" s="50">
        <v>12018738</v>
      </c>
      <c r="I609" s="50">
        <v>0</v>
      </c>
      <c r="J609" s="51">
        <v>2376307</v>
      </c>
      <c r="K609" s="50">
        <v>28515681</v>
      </c>
      <c r="L609" s="52">
        <v>30891987</v>
      </c>
      <c r="M609" s="118"/>
      <c r="N609" s="120">
        <v>28515681</v>
      </c>
      <c r="O609" s="120">
        <v>16496943</v>
      </c>
      <c r="P609" s="120">
        <v>1359262</v>
      </c>
      <c r="Q609" s="120">
        <v>33861432</v>
      </c>
      <c r="R609" s="120">
        <v>31485125</v>
      </c>
      <c r="S609" s="47"/>
    </row>
    <row r="610" spans="1:19" ht="12.75" customHeight="1" x14ac:dyDescent="0.2">
      <c r="A610" s="511">
        <f>A608</f>
        <v>39448</v>
      </c>
      <c r="B610" s="511">
        <f>B608</f>
        <v>39538</v>
      </c>
      <c r="C610" s="53" t="s">
        <v>3</v>
      </c>
      <c r="D610" s="54">
        <v>3</v>
      </c>
      <c r="E610" s="44">
        <v>8791.39</v>
      </c>
      <c r="F610" s="44">
        <v>0</v>
      </c>
      <c r="G610" s="44">
        <v>0</v>
      </c>
      <c r="H610" s="44">
        <v>6207.16</v>
      </c>
      <c r="I610" s="44">
        <v>0</v>
      </c>
      <c r="J610" s="55">
        <v>1249.8800000000001</v>
      </c>
      <c r="K610" s="56">
        <v>14998.55</v>
      </c>
      <c r="L610" s="57">
        <v>16248.43</v>
      </c>
      <c r="M610" s="117"/>
      <c r="N610" s="119">
        <v>14998.55</v>
      </c>
      <c r="O610" s="119">
        <v>8791.39</v>
      </c>
      <c r="P610" s="119">
        <v>702</v>
      </c>
      <c r="Q610" s="119">
        <v>17830.88</v>
      </c>
      <c r="R610" s="119">
        <v>16581</v>
      </c>
      <c r="S610" s="47"/>
    </row>
    <row r="611" spans="1:19" ht="9" customHeight="1" x14ac:dyDescent="0.2">
      <c r="A611" s="511"/>
      <c r="B611" s="511"/>
      <c r="C611" s="48" t="s">
        <v>4</v>
      </c>
      <c r="D611" s="49">
        <v>8</v>
      </c>
      <c r="E611" s="50">
        <v>17022505</v>
      </c>
      <c r="F611" s="50">
        <v>0</v>
      </c>
      <c r="G611" s="50">
        <v>0</v>
      </c>
      <c r="H611" s="50">
        <v>12018738</v>
      </c>
      <c r="I611" s="50">
        <v>0</v>
      </c>
      <c r="J611" s="51">
        <v>2420105</v>
      </c>
      <c r="K611" s="50">
        <v>29041242</v>
      </c>
      <c r="L611" s="52">
        <v>31461348</v>
      </c>
      <c r="M611" s="118"/>
      <c r="N611" s="120">
        <v>29041242</v>
      </c>
      <c r="O611" s="120">
        <v>17022505</v>
      </c>
      <c r="P611" s="120">
        <v>1359262</v>
      </c>
      <c r="Q611" s="120">
        <v>34525398</v>
      </c>
      <c r="R611" s="120">
        <v>32105293</v>
      </c>
      <c r="S611" s="47"/>
    </row>
    <row r="612" spans="1:19" ht="12.75" customHeight="1" x14ac:dyDescent="0.2">
      <c r="A612" s="511"/>
      <c r="B612" s="511"/>
      <c r="C612" s="53" t="s">
        <v>3</v>
      </c>
      <c r="D612" s="54">
        <v>9</v>
      </c>
      <c r="E612" s="44">
        <v>9795.2900000000009</v>
      </c>
      <c r="F612" s="44">
        <v>0</v>
      </c>
      <c r="G612" s="44">
        <v>0</v>
      </c>
      <c r="H612" s="44">
        <v>6207.16</v>
      </c>
      <c r="I612" s="44">
        <v>0</v>
      </c>
      <c r="J612" s="55">
        <v>1333.54</v>
      </c>
      <c r="K612" s="56">
        <v>16002.45</v>
      </c>
      <c r="L612" s="57">
        <v>17335.990000000002</v>
      </c>
      <c r="M612" s="117"/>
      <c r="N612" s="119">
        <v>16002.45</v>
      </c>
      <c r="O612" s="119">
        <v>9795.2900000000009</v>
      </c>
      <c r="P612" s="119">
        <v>702</v>
      </c>
      <c r="Q612" s="119">
        <v>19099.14</v>
      </c>
      <c r="R612" s="119">
        <v>17765.599999999999</v>
      </c>
      <c r="S612" s="47"/>
    </row>
    <row r="613" spans="1:19" ht="9" customHeight="1" x14ac:dyDescent="0.2">
      <c r="A613" s="511"/>
      <c r="B613" s="511"/>
      <c r="C613" s="48" t="s">
        <v>4</v>
      </c>
      <c r="D613" s="49">
        <v>14</v>
      </c>
      <c r="E613" s="50">
        <v>18966326</v>
      </c>
      <c r="F613" s="50">
        <v>0</v>
      </c>
      <c r="G613" s="50">
        <v>0</v>
      </c>
      <c r="H613" s="50">
        <v>12018738</v>
      </c>
      <c r="I613" s="50">
        <v>0</v>
      </c>
      <c r="J613" s="51">
        <v>2582093</v>
      </c>
      <c r="K613" s="50">
        <v>30985064</v>
      </c>
      <c r="L613" s="52">
        <v>33567157</v>
      </c>
      <c r="M613" s="118"/>
      <c r="N613" s="120">
        <v>30985064</v>
      </c>
      <c r="O613" s="120">
        <v>18966326</v>
      </c>
      <c r="P613" s="120">
        <v>1359262</v>
      </c>
      <c r="Q613" s="120">
        <v>36981092</v>
      </c>
      <c r="R613" s="120">
        <v>34398998</v>
      </c>
      <c r="S613" s="47"/>
    </row>
    <row r="614" spans="1:19" ht="12.75" customHeight="1" x14ac:dyDescent="0.2">
      <c r="A614" s="511"/>
      <c r="B614" s="511"/>
      <c r="C614" s="53" t="s">
        <v>3</v>
      </c>
      <c r="D614" s="54">
        <v>15</v>
      </c>
      <c r="E614" s="44">
        <v>10738.62</v>
      </c>
      <c r="F614" s="44">
        <v>0</v>
      </c>
      <c r="G614" s="44">
        <v>0</v>
      </c>
      <c r="H614" s="44">
        <v>6207.16</v>
      </c>
      <c r="I614" s="44">
        <v>0</v>
      </c>
      <c r="J614" s="55">
        <v>1412.15</v>
      </c>
      <c r="K614" s="56">
        <v>16945.78</v>
      </c>
      <c r="L614" s="57">
        <v>18357.93</v>
      </c>
      <c r="M614" s="117"/>
      <c r="N614" s="119">
        <v>16945.78</v>
      </c>
      <c r="O614" s="119">
        <v>10738.62</v>
      </c>
      <c r="P614" s="119">
        <v>702</v>
      </c>
      <c r="Q614" s="119">
        <v>20290.88</v>
      </c>
      <c r="R614" s="119">
        <v>18878.73</v>
      </c>
      <c r="S614" s="47"/>
    </row>
    <row r="615" spans="1:19" ht="9" customHeight="1" x14ac:dyDescent="0.2">
      <c r="A615" s="511"/>
      <c r="B615" s="511"/>
      <c r="C615" s="48" t="s">
        <v>4</v>
      </c>
      <c r="D615" s="49">
        <v>20</v>
      </c>
      <c r="E615" s="50">
        <v>20792868</v>
      </c>
      <c r="F615" s="50">
        <v>0</v>
      </c>
      <c r="G615" s="50">
        <v>0</v>
      </c>
      <c r="H615" s="50">
        <v>12018738</v>
      </c>
      <c r="I615" s="50">
        <v>0</v>
      </c>
      <c r="J615" s="51">
        <v>2734304</v>
      </c>
      <c r="K615" s="50">
        <v>32811605</v>
      </c>
      <c r="L615" s="52">
        <v>35545909</v>
      </c>
      <c r="M615" s="118"/>
      <c r="N615" s="120">
        <v>32811605</v>
      </c>
      <c r="O615" s="120">
        <v>20792868</v>
      </c>
      <c r="P615" s="120">
        <v>1359262</v>
      </c>
      <c r="Q615" s="120">
        <v>39288622</v>
      </c>
      <c r="R615" s="120">
        <v>36554319</v>
      </c>
      <c r="S615" s="47"/>
    </row>
    <row r="616" spans="1:19" ht="12.75" customHeight="1" x14ac:dyDescent="0.2">
      <c r="A616" s="511"/>
      <c r="B616" s="511"/>
      <c r="C616" s="53" t="s">
        <v>3</v>
      </c>
      <c r="D616" s="54">
        <v>21</v>
      </c>
      <c r="E616" s="44">
        <v>11696.51</v>
      </c>
      <c r="F616" s="44">
        <v>0</v>
      </c>
      <c r="G616" s="44">
        <v>0</v>
      </c>
      <c r="H616" s="44">
        <v>6207.16</v>
      </c>
      <c r="I616" s="44">
        <v>0</v>
      </c>
      <c r="J616" s="55">
        <v>1491.97</v>
      </c>
      <c r="K616" s="56">
        <v>17903.669999999998</v>
      </c>
      <c r="L616" s="57">
        <v>19395.64</v>
      </c>
      <c r="M616" s="117"/>
      <c r="N616" s="119">
        <v>17903.669999999998</v>
      </c>
      <c r="O616" s="119">
        <v>11696.51</v>
      </c>
      <c r="P616" s="119">
        <v>702</v>
      </c>
      <c r="Q616" s="119">
        <v>21501.01</v>
      </c>
      <c r="R616" s="119">
        <v>20009.04</v>
      </c>
      <c r="S616" s="47"/>
    </row>
    <row r="617" spans="1:19" ht="9" customHeight="1" x14ac:dyDescent="0.2">
      <c r="A617" s="511"/>
      <c r="B617" s="511"/>
      <c r="C617" s="48" t="s">
        <v>4</v>
      </c>
      <c r="D617" s="49">
        <v>27</v>
      </c>
      <c r="E617" s="50">
        <v>22647601</v>
      </c>
      <c r="F617" s="50">
        <v>0</v>
      </c>
      <c r="G617" s="50">
        <v>0</v>
      </c>
      <c r="H617" s="50">
        <v>12018738</v>
      </c>
      <c r="I617" s="50">
        <v>0</v>
      </c>
      <c r="J617" s="51">
        <v>2888857</v>
      </c>
      <c r="K617" s="50">
        <v>34666339</v>
      </c>
      <c r="L617" s="52">
        <v>37555196</v>
      </c>
      <c r="M617" s="118"/>
      <c r="N617" s="120">
        <v>34666339</v>
      </c>
      <c r="O617" s="120">
        <v>22647601</v>
      </c>
      <c r="P617" s="120">
        <v>1359262</v>
      </c>
      <c r="Q617" s="120">
        <v>41631761</v>
      </c>
      <c r="R617" s="120">
        <v>38742904</v>
      </c>
      <c r="S617" s="47"/>
    </row>
    <row r="618" spans="1:19" ht="12.75" customHeight="1" x14ac:dyDescent="0.2">
      <c r="A618" s="511"/>
      <c r="B618" s="511"/>
      <c r="C618" s="53" t="s">
        <v>3</v>
      </c>
      <c r="D618" s="54">
        <v>28</v>
      </c>
      <c r="E618" s="44">
        <v>12374.93</v>
      </c>
      <c r="F618" s="44">
        <v>0</v>
      </c>
      <c r="G618" s="44">
        <v>0</v>
      </c>
      <c r="H618" s="44">
        <v>6207.16</v>
      </c>
      <c r="I618" s="44">
        <v>0</v>
      </c>
      <c r="J618" s="55">
        <v>1548.51</v>
      </c>
      <c r="K618" s="56">
        <v>18582.09</v>
      </c>
      <c r="L618" s="57">
        <v>20130.599999999999</v>
      </c>
      <c r="M618" s="117"/>
      <c r="N618" s="119">
        <v>18582.09</v>
      </c>
      <c r="O618" s="119">
        <v>12374.93</v>
      </c>
      <c r="P618" s="119">
        <v>702</v>
      </c>
      <c r="Q618" s="119">
        <v>22358.09</v>
      </c>
      <c r="R618" s="119">
        <v>20809.580000000002</v>
      </c>
      <c r="S618" s="47"/>
    </row>
    <row r="619" spans="1:19" ht="9" customHeight="1" x14ac:dyDescent="0.2">
      <c r="A619" s="511"/>
      <c r="B619" s="511"/>
      <c r="C619" s="48" t="s">
        <v>4</v>
      </c>
      <c r="D619" s="49">
        <v>34</v>
      </c>
      <c r="E619" s="50">
        <v>23961206</v>
      </c>
      <c r="F619" s="50">
        <v>0</v>
      </c>
      <c r="G619" s="50">
        <v>0</v>
      </c>
      <c r="H619" s="50">
        <v>12018738</v>
      </c>
      <c r="I619" s="50">
        <v>0</v>
      </c>
      <c r="J619" s="51">
        <v>2998333</v>
      </c>
      <c r="K619" s="50">
        <v>35979943</v>
      </c>
      <c r="L619" s="52">
        <v>38978277</v>
      </c>
      <c r="M619" s="118"/>
      <c r="N619" s="120">
        <v>35979943</v>
      </c>
      <c r="O619" s="120">
        <v>23961206</v>
      </c>
      <c r="P619" s="120">
        <v>1359262</v>
      </c>
      <c r="Q619" s="120">
        <v>43291299</v>
      </c>
      <c r="R619" s="120">
        <v>40292965</v>
      </c>
      <c r="S619" s="47"/>
    </row>
    <row r="620" spans="1:19" ht="12.75" customHeight="1" x14ac:dyDescent="0.2">
      <c r="A620" s="511"/>
      <c r="B620" s="511"/>
      <c r="C620" s="53" t="s">
        <v>3</v>
      </c>
      <c r="D620" s="54">
        <v>35</v>
      </c>
      <c r="E620" s="44">
        <v>12881.49</v>
      </c>
      <c r="F620" s="44">
        <v>0</v>
      </c>
      <c r="G620" s="44">
        <v>0</v>
      </c>
      <c r="H620" s="44">
        <v>6207.16</v>
      </c>
      <c r="I620" s="44">
        <v>0</v>
      </c>
      <c r="J620" s="55">
        <v>1590.72</v>
      </c>
      <c r="K620" s="56">
        <v>19088.650000000001</v>
      </c>
      <c r="L620" s="57">
        <v>20679.37</v>
      </c>
      <c r="M620" s="117"/>
      <c r="N620" s="119">
        <v>19088.650000000001</v>
      </c>
      <c r="O620" s="119">
        <v>12881.49</v>
      </c>
      <c r="P620" s="119">
        <v>702</v>
      </c>
      <c r="Q620" s="119">
        <v>22998.04</v>
      </c>
      <c r="R620" s="119">
        <v>21407.32</v>
      </c>
      <c r="S620" s="47"/>
    </row>
    <row r="621" spans="1:19" ht="9" customHeight="1" x14ac:dyDescent="0.2">
      <c r="A621" s="512"/>
      <c r="B621" s="512"/>
      <c r="C621" s="58" t="s">
        <v>4</v>
      </c>
      <c r="D621" s="59"/>
      <c r="E621" s="61">
        <v>24942043</v>
      </c>
      <c r="F621" s="61">
        <v>0</v>
      </c>
      <c r="G621" s="61">
        <v>0</v>
      </c>
      <c r="H621" s="61">
        <v>12018738</v>
      </c>
      <c r="I621" s="61">
        <v>0</v>
      </c>
      <c r="J621" s="60">
        <v>3080063</v>
      </c>
      <c r="K621" s="61">
        <v>36960780</v>
      </c>
      <c r="L621" s="62">
        <v>40040844</v>
      </c>
      <c r="M621" s="118"/>
      <c r="N621" s="120">
        <v>36960780</v>
      </c>
      <c r="O621" s="120">
        <v>24942043</v>
      </c>
      <c r="P621" s="120">
        <v>1359262</v>
      </c>
      <c r="Q621" s="120">
        <v>44530415</v>
      </c>
      <c r="R621" s="120">
        <v>41450351</v>
      </c>
      <c r="S621" s="47"/>
    </row>
    <row r="622" spans="1:19" ht="12.75" customHeight="1" x14ac:dyDescent="0.2">
      <c r="A622" s="492">
        <v>39539</v>
      </c>
      <c r="B622" s="492">
        <v>39629</v>
      </c>
      <c r="C622" s="42" t="s">
        <v>3</v>
      </c>
      <c r="D622" s="43">
        <v>0</v>
      </c>
      <c r="E622" s="44">
        <v>8595.08</v>
      </c>
      <c r="F622" s="44">
        <v>0</v>
      </c>
      <c r="G622" s="44">
        <v>0</v>
      </c>
      <c r="H622" s="44">
        <v>6207.16</v>
      </c>
      <c r="I622" s="44">
        <v>0</v>
      </c>
      <c r="J622" s="44">
        <v>1233.52</v>
      </c>
      <c r="K622" s="45">
        <v>14802.24</v>
      </c>
      <c r="L622" s="46">
        <v>16035.76</v>
      </c>
      <c r="M622" s="117"/>
      <c r="N622" s="119">
        <v>14802.24</v>
      </c>
      <c r="O622" s="119">
        <v>8595.08</v>
      </c>
      <c r="P622" s="119">
        <v>702</v>
      </c>
      <c r="Q622" s="119">
        <v>17582.87</v>
      </c>
      <c r="R622" s="119">
        <v>16349.35</v>
      </c>
      <c r="S622" s="47"/>
    </row>
    <row r="623" spans="1:19" ht="9" customHeight="1" x14ac:dyDescent="0.2">
      <c r="A623" s="493"/>
      <c r="B623" s="493"/>
      <c r="C623" s="48" t="s">
        <v>4</v>
      </c>
      <c r="D623" s="49">
        <v>2</v>
      </c>
      <c r="E623" s="50">
        <v>16642396</v>
      </c>
      <c r="F623" s="50">
        <v>0</v>
      </c>
      <c r="G623" s="50">
        <v>0</v>
      </c>
      <c r="H623" s="50">
        <v>12018738</v>
      </c>
      <c r="I623" s="50">
        <v>0</v>
      </c>
      <c r="J623" s="51">
        <v>2388428</v>
      </c>
      <c r="K623" s="50">
        <v>28661133</v>
      </c>
      <c r="L623" s="52">
        <v>31049561</v>
      </c>
      <c r="M623" s="118"/>
      <c r="N623" s="120">
        <v>28661133</v>
      </c>
      <c r="O623" s="120">
        <v>16642396</v>
      </c>
      <c r="P623" s="120">
        <v>1359262</v>
      </c>
      <c r="Q623" s="120">
        <v>34045184</v>
      </c>
      <c r="R623" s="120">
        <v>31656756</v>
      </c>
      <c r="S623" s="47"/>
    </row>
    <row r="624" spans="1:19" ht="12.75" customHeight="1" x14ac:dyDescent="0.2">
      <c r="A624" s="511">
        <v>39539</v>
      </c>
      <c r="B624" s="511">
        <v>39629</v>
      </c>
      <c r="C624" s="53" t="s">
        <v>3</v>
      </c>
      <c r="D624" s="54">
        <v>3</v>
      </c>
      <c r="E624" s="44">
        <v>8866.51</v>
      </c>
      <c r="F624" s="44">
        <v>0</v>
      </c>
      <c r="G624" s="44">
        <v>0</v>
      </c>
      <c r="H624" s="44">
        <v>6207.16</v>
      </c>
      <c r="I624" s="44">
        <v>0</v>
      </c>
      <c r="J624" s="55">
        <v>1256.1400000000001</v>
      </c>
      <c r="K624" s="56">
        <v>15073.67</v>
      </c>
      <c r="L624" s="57">
        <v>16329.81</v>
      </c>
      <c r="M624" s="117"/>
      <c r="N624" s="119">
        <v>15073.67</v>
      </c>
      <c r="O624" s="119">
        <v>8866.51</v>
      </c>
      <c r="P624" s="119">
        <v>702</v>
      </c>
      <c r="Q624" s="119">
        <v>17925.78</v>
      </c>
      <c r="R624" s="119">
        <v>16669.64</v>
      </c>
      <c r="S624" s="47"/>
    </row>
    <row r="625" spans="1:19" ht="9" customHeight="1" x14ac:dyDescent="0.2">
      <c r="A625" s="511"/>
      <c r="B625" s="511"/>
      <c r="C625" s="48" t="s">
        <v>4</v>
      </c>
      <c r="D625" s="49">
        <v>8</v>
      </c>
      <c r="E625" s="50">
        <v>17167957</v>
      </c>
      <c r="F625" s="50">
        <v>0</v>
      </c>
      <c r="G625" s="50">
        <v>0</v>
      </c>
      <c r="H625" s="50">
        <v>12018738</v>
      </c>
      <c r="I625" s="50">
        <v>0</v>
      </c>
      <c r="J625" s="51">
        <v>2432226</v>
      </c>
      <c r="K625" s="50">
        <v>29186695</v>
      </c>
      <c r="L625" s="52">
        <v>31618921</v>
      </c>
      <c r="M625" s="118"/>
      <c r="N625" s="120">
        <v>29186695</v>
      </c>
      <c r="O625" s="120">
        <v>17167957</v>
      </c>
      <c r="P625" s="120">
        <v>1359262</v>
      </c>
      <c r="Q625" s="120">
        <v>34709150</v>
      </c>
      <c r="R625" s="120">
        <v>32276924</v>
      </c>
      <c r="S625" s="47"/>
    </row>
    <row r="626" spans="1:19" ht="12.75" customHeight="1" x14ac:dyDescent="0.2">
      <c r="A626" s="511"/>
      <c r="B626" s="511"/>
      <c r="C626" s="53" t="s">
        <v>3</v>
      </c>
      <c r="D626" s="54">
        <v>9</v>
      </c>
      <c r="E626" s="44">
        <v>9870.41</v>
      </c>
      <c r="F626" s="44">
        <v>0</v>
      </c>
      <c r="G626" s="44">
        <v>0</v>
      </c>
      <c r="H626" s="44">
        <v>6207.16</v>
      </c>
      <c r="I626" s="44">
        <v>0</v>
      </c>
      <c r="J626" s="55">
        <v>1339.8</v>
      </c>
      <c r="K626" s="56">
        <v>16077.57</v>
      </c>
      <c r="L626" s="57">
        <v>17417.37</v>
      </c>
      <c r="M626" s="117"/>
      <c r="N626" s="119">
        <v>16077.57</v>
      </c>
      <c r="O626" s="119">
        <v>9870.41</v>
      </c>
      <c r="P626" s="119">
        <v>702</v>
      </c>
      <c r="Q626" s="119">
        <v>19194.04</v>
      </c>
      <c r="R626" s="119">
        <v>17854.240000000002</v>
      </c>
      <c r="S626" s="47"/>
    </row>
    <row r="627" spans="1:19" ht="9" customHeight="1" x14ac:dyDescent="0.2">
      <c r="A627" s="511"/>
      <c r="B627" s="511"/>
      <c r="C627" s="48" t="s">
        <v>4</v>
      </c>
      <c r="D627" s="49">
        <v>14</v>
      </c>
      <c r="E627" s="50">
        <v>19111779</v>
      </c>
      <c r="F627" s="50">
        <v>0</v>
      </c>
      <c r="G627" s="50">
        <v>0</v>
      </c>
      <c r="H627" s="50">
        <v>12018738</v>
      </c>
      <c r="I627" s="50">
        <v>0</v>
      </c>
      <c r="J627" s="51">
        <v>2594215</v>
      </c>
      <c r="K627" s="50">
        <v>31130516</v>
      </c>
      <c r="L627" s="52">
        <v>33724731</v>
      </c>
      <c r="M627" s="118"/>
      <c r="N627" s="120">
        <v>31130516</v>
      </c>
      <c r="O627" s="120">
        <v>19111779</v>
      </c>
      <c r="P627" s="120">
        <v>1359262</v>
      </c>
      <c r="Q627" s="120">
        <v>37164844</v>
      </c>
      <c r="R627" s="120">
        <v>34570629</v>
      </c>
      <c r="S627" s="47"/>
    </row>
    <row r="628" spans="1:19" ht="12.75" customHeight="1" x14ac:dyDescent="0.2">
      <c r="A628" s="511"/>
      <c r="B628" s="511"/>
      <c r="C628" s="53" t="s">
        <v>3</v>
      </c>
      <c r="D628" s="54">
        <v>15</v>
      </c>
      <c r="E628" s="44">
        <v>10813.74</v>
      </c>
      <c r="F628" s="44">
        <v>0</v>
      </c>
      <c r="G628" s="44">
        <v>0</v>
      </c>
      <c r="H628" s="44">
        <v>6207.16</v>
      </c>
      <c r="I628" s="44">
        <v>0</v>
      </c>
      <c r="J628" s="55">
        <v>1418.41</v>
      </c>
      <c r="K628" s="56">
        <v>17020.900000000001</v>
      </c>
      <c r="L628" s="57">
        <v>18439.310000000001</v>
      </c>
      <c r="M628" s="117"/>
      <c r="N628" s="119">
        <v>17020.900000000001</v>
      </c>
      <c r="O628" s="119">
        <v>10813.74</v>
      </c>
      <c r="P628" s="119">
        <v>702</v>
      </c>
      <c r="Q628" s="119">
        <v>20385.78</v>
      </c>
      <c r="R628" s="119">
        <v>18967.37</v>
      </c>
      <c r="S628" s="47"/>
    </row>
    <row r="629" spans="1:19" ht="9" customHeight="1" x14ac:dyDescent="0.2">
      <c r="A629" s="511"/>
      <c r="B629" s="511"/>
      <c r="C629" s="48" t="s">
        <v>4</v>
      </c>
      <c r="D629" s="49">
        <v>20</v>
      </c>
      <c r="E629" s="50">
        <v>20938320</v>
      </c>
      <c r="F629" s="50">
        <v>0</v>
      </c>
      <c r="G629" s="50">
        <v>0</v>
      </c>
      <c r="H629" s="50">
        <v>12018738</v>
      </c>
      <c r="I629" s="50">
        <v>0</v>
      </c>
      <c r="J629" s="51">
        <v>2746425</v>
      </c>
      <c r="K629" s="50">
        <v>32957058</v>
      </c>
      <c r="L629" s="52">
        <v>35703483</v>
      </c>
      <c r="M629" s="118"/>
      <c r="N629" s="120">
        <v>32957058</v>
      </c>
      <c r="O629" s="120">
        <v>20938320</v>
      </c>
      <c r="P629" s="120">
        <v>1359262</v>
      </c>
      <c r="Q629" s="120">
        <v>39472374</v>
      </c>
      <c r="R629" s="120">
        <v>36725950</v>
      </c>
      <c r="S629" s="47"/>
    </row>
    <row r="630" spans="1:19" ht="12.75" customHeight="1" x14ac:dyDescent="0.2">
      <c r="A630" s="511"/>
      <c r="B630" s="511"/>
      <c r="C630" s="53" t="s">
        <v>3</v>
      </c>
      <c r="D630" s="54">
        <v>21</v>
      </c>
      <c r="E630" s="44">
        <v>11771.63</v>
      </c>
      <c r="F630" s="44">
        <v>0</v>
      </c>
      <c r="G630" s="44">
        <v>0</v>
      </c>
      <c r="H630" s="44">
        <v>6207.16</v>
      </c>
      <c r="I630" s="44">
        <v>0</v>
      </c>
      <c r="J630" s="55">
        <v>1498.23</v>
      </c>
      <c r="K630" s="56">
        <v>17978.79</v>
      </c>
      <c r="L630" s="57">
        <v>19477.02</v>
      </c>
      <c r="M630" s="117"/>
      <c r="N630" s="119">
        <v>17978.79</v>
      </c>
      <c r="O630" s="119">
        <v>11771.63</v>
      </c>
      <c r="P630" s="119">
        <v>702</v>
      </c>
      <c r="Q630" s="119">
        <v>21595.91</v>
      </c>
      <c r="R630" s="119">
        <v>20097.68</v>
      </c>
      <c r="S630" s="47"/>
    </row>
    <row r="631" spans="1:19" ht="9" customHeight="1" x14ac:dyDescent="0.2">
      <c r="A631" s="511"/>
      <c r="B631" s="511"/>
      <c r="C631" s="48" t="s">
        <v>4</v>
      </c>
      <c r="D631" s="49">
        <v>27</v>
      </c>
      <c r="E631" s="50">
        <v>22793054</v>
      </c>
      <c r="F631" s="50">
        <v>0</v>
      </c>
      <c r="G631" s="50">
        <v>0</v>
      </c>
      <c r="H631" s="50">
        <v>12018738</v>
      </c>
      <c r="I631" s="50">
        <v>0</v>
      </c>
      <c r="J631" s="51">
        <v>2900978</v>
      </c>
      <c r="K631" s="50">
        <v>34811792</v>
      </c>
      <c r="L631" s="52">
        <v>37712770</v>
      </c>
      <c r="M631" s="118"/>
      <c r="N631" s="120">
        <v>34811792</v>
      </c>
      <c r="O631" s="120">
        <v>22793054</v>
      </c>
      <c r="P631" s="120">
        <v>1359262</v>
      </c>
      <c r="Q631" s="120">
        <v>41815513</v>
      </c>
      <c r="R631" s="120">
        <v>38914535</v>
      </c>
      <c r="S631" s="47"/>
    </row>
    <row r="632" spans="1:19" ht="12.75" customHeight="1" x14ac:dyDescent="0.2">
      <c r="A632" s="511"/>
      <c r="B632" s="511"/>
      <c r="C632" s="53" t="s">
        <v>3</v>
      </c>
      <c r="D632" s="54">
        <v>28</v>
      </c>
      <c r="E632" s="44">
        <v>12450.05</v>
      </c>
      <c r="F632" s="44">
        <v>0</v>
      </c>
      <c r="G632" s="44">
        <v>0</v>
      </c>
      <c r="H632" s="44">
        <v>6207.16</v>
      </c>
      <c r="I632" s="44">
        <v>0</v>
      </c>
      <c r="J632" s="55">
        <v>1554.77</v>
      </c>
      <c r="K632" s="56">
        <v>18657.21</v>
      </c>
      <c r="L632" s="57">
        <v>20211.98</v>
      </c>
      <c r="M632" s="117"/>
      <c r="N632" s="119">
        <v>18657.21</v>
      </c>
      <c r="O632" s="119">
        <v>12450.05</v>
      </c>
      <c r="P632" s="119">
        <v>702</v>
      </c>
      <c r="Q632" s="119">
        <v>22452.99</v>
      </c>
      <c r="R632" s="119">
        <v>20898.22</v>
      </c>
      <c r="S632" s="47"/>
    </row>
    <row r="633" spans="1:19" ht="9" customHeight="1" x14ac:dyDescent="0.2">
      <c r="A633" s="511"/>
      <c r="B633" s="511"/>
      <c r="C633" s="48" t="s">
        <v>4</v>
      </c>
      <c r="D633" s="49">
        <v>34</v>
      </c>
      <c r="E633" s="50">
        <v>24106658</v>
      </c>
      <c r="F633" s="50">
        <v>0</v>
      </c>
      <c r="G633" s="50">
        <v>0</v>
      </c>
      <c r="H633" s="50">
        <v>12018738</v>
      </c>
      <c r="I633" s="50">
        <v>0</v>
      </c>
      <c r="J633" s="51">
        <v>3010455</v>
      </c>
      <c r="K633" s="50">
        <v>36125396</v>
      </c>
      <c r="L633" s="52">
        <v>39135851</v>
      </c>
      <c r="M633" s="118"/>
      <c r="N633" s="120">
        <v>36125396</v>
      </c>
      <c r="O633" s="120">
        <v>24106658</v>
      </c>
      <c r="P633" s="120">
        <v>1359262</v>
      </c>
      <c r="Q633" s="120">
        <v>43475051</v>
      </c>
      <c r="R633" s="120">
        <v>40464596</v>
      </c>
      <c r="S633" s="47"/>
    </row>
    <row r="634" spans="1:19" ht="12.75" customHeight="1" x14ac:dyDescent="0.2">
      <c r="A634" s="511"/>
      <c r="B634" s="511"/>
      <c r="C634" s="53" t="s">
        <v>3</v>
      </c>
      <c r="D634" s="54">
        <v>35</v>
      </c>
      <c r="E634" s="44">
        <v>12956.61</v>
      </c>
      <c r="F634" s="44">
        <v>0</v>
      </c>
      <c r="G634" s="44">
        <v>0</v>
      </c>
      <c r="H634" s="44">
        <v>6207.16</v>
      </c>
      <c r="I634" s="44">
        <v>0</v>
      </c>
      <c r="J634" s="55">
        <v>1596.98</v>
      </c>
      <c r="K634" s="56">
        <v>19163.77</v>
      </c>
      <c r="L634" s="57">
        <v>20760.75</v>
      </c>
      <c r="M634" s="117"/>
      <c r="N634" s="119">
        <v>19163.77</v>
      </c>
      <c r="O634" s="119">
        <v>12956.61</v>
      </c>
      <c r="P634" s="119">
        <v>702</v>
      </c>
      <c r="Q634" s="119">
        <v>23092.94</v>
      </c>
      <c r="R634" s="119">
        <v>21495.96</v>
      </c>
      <c r="S634" s="47"/>
    </row>
    <row r="635" spans="1:19" ht="9" customHeight="1" x14ac:dyDescent="0.2">
      <c r="A635" s="512"/>
      <c r="B635" s="512"/>
      <c r="C635" s="58" t="s">
        <v>4</v>
      </c>
      <c r="D635" s="59"/>
      <c r="E635" s="50">
        <v>25087495</v>
      </c>
      <c r="F635" s="50">
        <v>0</v>
      </c>
      <c r="G635" s="50">
        <v>0</v>
      </c>
      <c r="H635" s="50">
        <v>12018738</v>
      </c>
      <c r="I635" s="50">
        <v>0</v>
      </c>
      <c r="J635" s="60">
        <v>3092184</v>
      </c>
      <c r="K635" s="61">
        <v>37106233</v>
      </c>
      <c r="L635" s="62">
        <v>40198417</v>
      </c>
      <c r="M635" s="118"/>
      <c r="N635" s="120">
        <v>37106233</v>
      </c>
      <c r="O635" s="120">
        <v>25087495</v>
      </c>
      <c r="P635" s="120">
        <v>1359262</v>
      </c>
      <c r="Q635" s="120">
        <v>44714167</v>
      </c>
      <c r="R635" s="120">
        <v>41621982</v>
      </c>
      <c r="S635" s="47"/>
    </row>
    <row r="636" spans="1:19" ht="12.75" customHeight="1" x14ac:dyDescent="0.2">
      <c r="A636" s="492">
        <v>39630</v>
      </c>
      <c r="B636" s="492">
        <v>39813</v>
      </c>
      <c r="C636" s="42" t="s">
        <v>3</v>
      </c>
      <c r="D636" s="43">
        <v>0</v>
      </c>
      <c r="E636" s="44">
        <v>8645.1200000000008</v>
      </c>
      <c r="F636" s="44">
        <v>0</v>
      </c>
      <c r="G636" s="44">
        <v>0</v>
      </c>
      <c r="H636" s="44">
        <v>6207.16</v>
      </c>
      <c r="I636" s="44">
        <v>0</v>
      </c>
      <c r="J636" s="44">
        <v>1237.69</v>
      </c>
      <c r="K636" s="45">
        <v>14852.28</v>
      </c>
      <c r="L636" s="46">
        <v>16089.97</v>
      </c>
      <c r="M636" s="117"/>
      <c r="N636" s="119">
        <v>14852.28</v>
      </c>
      <c r="O636" s="119">
        <v>8645.1200000000008</v>
      </c>
      <c r="P636" s="119">
        <v>702</v>
      </c>
      <c r="Q636" s="119">
        <v>17646.09</v>
      </c>
      <c r="R636" s="119">
        <v>16408.400000000001</v>
      </c>
      <c r="S636" s="47"/>
    </row>
    <row r="637" spans="1:19" ht="9" customHeight="1" x14ac:dyDescent="0.2">
      <c r="A637" s="493"/>
      <c r="B637" s="493"/>
      <c r="C637" s="48" t="s">
        <v>4</v>
      </c>
      <c r="D637" s="49">
        <v>2</v>
      </c>
      <c r="E637" s="50">
        <v>16739287</v>
      </c>
      <c r="F637" s="50">
        <v>0</v>
      </c>
      <c r="G637" s="50">
        <v>0</v>
      </c>
      <c r="H637" s="50">
        <v>12018738</v>
      </c>
      <c r="I637" s="50">
        <v>0</v>
      </c>
      <c r="J637" s="51">
        <v>2396502</v>
      </c>
      <c r="K637" s="50">
        <v>28758024</v>
      </c>
      <c r="L637" s="52">
        <v>31154526</v>
      </c>
      <c r="M637" s="118"/>
      <c r="N637" s="120">
        <v>28758024</v>
      </c>
      <c r="O637" s="120">
        <v>16739287</v>
      </c>
      <c r="P637" s="120">
        <v>1359262</v>
      </c>
      <c r="Q637" s="120">
        <v>34167595</v>
      </c>
      <c r="R637" s="120">
        <v>31771093</v>
      </c>
      <c r="S637" s="47"/>
    </row>
    <row r="638" spans="1:19" ht="12.75" customHeight="1" x14ac:dyDescent="0.2">
      <c r="A638" s="511">
        <v>39630</v>
      </c>
      <c r="B638" s="511">
        <v>39813</v>
      </c>
      <c r="C638" s="53" t="s">
        <v>3</v>
      </c>
      <c r="D638" s="54">
        <v>3</v>
      </c>
      <c r="E638" s="44">
        <v>8916.5499999999993</v>
      </c>
      <c r="F638" s="44">
        <v>0</v>
      </c>
      <c r="G638" s="44">
        <v>0</v>
      </c>
      <c r="H638" s="44">
        <v>6207.16</v>
      </c>
      <c r="I638" s="44">
        <v>0</v>
      </c>
      <c r="J638" s="55">
        <v>1260.31</v>
      </c>
      <c r="K638" s="56">
        <v>15123.71</v>
      </c>
      <c r="L638" s="57">
        <v>16384.02</v>
      </c>
      <c r="M638" s="117"/>
      <c r="N638" s="119">
        <v>15123.71</v>
      </c>
      <c r="O638" s="119">
        <v>8916.5499999999993</v>
      </c>
      <c r="P638" s="119">
        <v>702</v>
      </c>
      <c r="Q638" s="119">
        <v>17989</v>
      </c>
      <c r="R638" s="119">
        <v>16728.689999999999</v>
      </c>
      <c r="S638" s="47"/>
    </row>
    <row r="639" spans="1:19" ht="9" customHeight="1" x14ac:dyDescent="0.2">
      <c r="A639" s="511"/>
      <c r="B639" s="511"/>
      <c r="C639" s="48" t="s">
        <v>4</v>
      </c>
      <c r="D639" s="49">
        <v>8</v>
      </c>
      <c r="E639" s="50">
        <v>17264848</v>
      </c>
      <c r="F639" s="50">
        <v>0</v>
      </c>
      <c r="G639" s="50">
        <v>0</v>
      </c>
      <c r="H639" s="50">
        <v>12018738</v>
      </c>
      <c r="I639" s="50">
        <v>0</v>
      </c>
      <c r="J639" s="51">
        <v>2440300</v>
      </c>
      <c r="K639" s="50">
        <v>29283586</v>
      </c>
      <c r="L639" s="52">
        <v>31723886</v>
      </c>
      <c r="M639" s="118"/>
      <c r="N639" s="120">
        <v>29283586</v>
      </c>
      <c r="O639" s="120">
        <v>17264848</v>
      </c>
      <c r="P639" s="120">
        <v>1359262</v>
      </c>
      <c r="Q639" s="120">
        <v>34831561</v>
      </c>
      <c r="R639" s="120">
        <v>32391261</v>
      </c>
      <c r="S639" s="47"/>
    </row>
    <row r="640" spans="1:19" ht="12.75" customHeight="1" x14ac:dyDescent="0.2">
      <c r="A640" s="511"/>
      <c r="B640" s="511"/>
      <c r="C640" s="53" t="s">
        <v>3</v>
      </c>
      <c r="D640" s="54">
        <v>9</v>
      </c>
      <c r="E640" s="44">
        <v>9920.4500000000007</v>
      </c>
      <c r="F640" s="44">
        <v>0</v>
      </c>
      <c r="G640" s="44">
        <v>0</v>
      </c>
      <c r="H640" s="44">
        <v>6207.16</v>
      </c>
      <c r="I640" s="44">
        <v>0</v>
      </c>
      <c r="J640" s="55">
        <v>1343.97</v>
      </c>
      <c r="K640" s="56">
        <v>16127.61</v>
      </c>
      <c r="L640" s="57">
        <v>17471.580000000002</v>
      </c>
      <c r="M640" s="117"/>
      <c r="N640" s="119">
        <v>16127.61</v>
      </c>
      <c r="O640" s="119">
        <v>9920.4500000000007</v>
      </c>
      <c r="P640" s="119">
        <v>702</v>
      </c>
      <c r="Q640" s="119">
        <v>19257.259999999998</v>
      </c>
      <c r="R640" s="119">
        <v>17913.29</v>
      </c>
      <c r="S640" s="47"/>
    </row>
    <row r="641" spans="1:19" ht="9" customHeight="1" x14ac:dyDescent="0.2">
      <c r="A641" s="511"/>
      <c r="B641" s="511"/>
      <c r="C641" s="48" t="s">
        <v>4</v>
      </c>
      <c r="D641" s="49">
        <v>14</v>
      </c>
      <c r="E641" s="50">
        <v>19208670</v>
      </c>
      <c r="F641" s="50">
        <v>0</v>
      </c>
      <c r="G641" s="50">
        <v>0</v>
      </c>
      <c r="H641" s="50">
        <v>12018738</v>
      </c>
      <c r="I641" s="50">
        <v>0</v>
      </c>
      <c r="J641" s="51">
        <v>2602289</v>
      </c>
      <c r="K641" s="50">
        <v>31227407</v>
      </c>
      <c r="L641" s="52">
        <v>33829696</v>
      </c>
      <c r="M641" s="118"/>
      <c r="N641" s="120">
        <v>31227407</v>
      </c>
      <c r="O641" s="120">
        <v>19208670</v>
      </c>
      <c r="P641" s="120">
        <v>1359262</v>
      </c>
      <c r="Q641" s="120">
        <v>37287255</v>
      </c>
      <c r="R641" s="120">
        <v>34684966</v>
      </c>
      <c r="S641" s="47"/>
    </row>
    <row r="642" spans="1:19" ht="12.75" customHeight="1" x14ac:dyDescent="0.2">
      <c r="A642" s="511"/>
      <c r="B642" s="511"/>
      <c r="C642" s="53" t="s">
        <v>3</v>
      </c>
      <c r="D642" s="54">
        <v>15</v>
      </c>
      <c r="E642" s="44">
        <v>10863.78</v>
      </c>
      <c r="F642" s="44">
        <v>0</v>
      </c>
      <c r="G642" s="44">
        <v>0</v>
      </c>
      <c r="H642" s="44">
        <v>6207.16</v>
      </c>
      <c r="I642" s="44">
        <v>0</v>
      </c>
      <c r="J642" s="55">
        <v>1422.58</v>
      </c>
      <c r="K642" s="56">
        <v>17070.939999999999</v>
      </c>
      <c r="L642" s="57">
        <v>18493.52</v>
      </c>
      <c r="M642" s="117"/>
      <c r="N642" s="119">
        <v>17070.939999999999</v>
      </c>
      <c r="O642" s="119">
        <v>10863.78</v>
      </c>
      <c r="P642" s="119">
        <v>702</v>
      </c>
      <c r="Q642" s="119">
        <v>20449</v>
      </c>
      <c r="R642" s="119">
        <v>19026.419999999998</v>
      </c>
      <c r="S642" s="47"/>
    </row>
    <row r="643" spans="1:19" ht="9" customHeight="1" x14ac:dyDescent="0.2">
      <c r="A643" s="511"/>
      <c r="B643" s="511"/>
      <c r="C643" s="48" t="s">
        <v>4</v>
      </c>
      <c r="D643" s="49">
        <v>20</v>
      </c>
      <c r="E643" s="50">
        <v>21035211</v>
      </c>
      <c r="F643" s="50">
        <v>0</v>
      </c>
      <c r="G643" s="50">
        <v>0</v>
      </c>
      <c r="H643" s="50">
        <v>12018738</v>
      </c>
      <c r="I643" s="50">
        <v>0</v>
      </c>
      <c r="J643" s="51">
        <v>2754499</v>
      </c>
      <c r="K643" s="50">
        <v>33053949</v>
      </c>
      <c r="L643" s="52">
        <v>35808448</v>
      </c>
      <c r="M643" s="118"/>
      <c r="N643" s="120">
        <v>33053949</v>
      </c>
      <c r="O643" s="120">
        <v>21035211</v>
      </c>
      <c r="P643" s="120">
        <v>1359262</v>
      </c>
      <c r="Q643" s="120">
        <v>39594785</v>
      </c>
      <c r="R643" s="120">
        <v>36840286</v>
      </c>
      <c r="S643" s="47"/>
    </row>
    <row r="644" spans="1:19" ht="12.75" customHeight="1" x14ac:dyDescent="0.2">
      <c r="A644" s="511"/>
      <c r="B644" s="511"/>
      <c r="C644" s="53" t="s">
        <v>3</v>
      </c>
      <c r="D644" s="54">
        <v>21</v>
      </c>
      <c r="E644" s="44">
        <v>11821.67</v>
      </c>
      <c r="F644" s="44">
        <v>0</v>
      </c>
      <c r="G644" s="44">
        <v>0</v>
      </c>
      <c r="H644" s="44">
        <v>6207.16</v>
      </c>
      <c r="I644" s="44">
        <v>0</v>
      </c>
      <c r="J644" s="55">
        <v>1502.4</v>
      </c>
      <c r="K644" s="56">
        <v>18028.830000000002</v>
      </c>
      <c r="L644" s="57">
        <v>19531.23</v>
      </c>
      <c r="M644" s="117"/>
      <c r="N644" s="119">
        <v>18028.830000000002</v>
      </c>
      <c r="O644" s="119">
        <v>11821.67</v>
      </c>
      <c r="P644" s="119">
        <v>702</v>
      </c>
      <c r="Q644" s="119">
        <v>21659.13</v>
      </c>
      <c r="R644" s="119">
        <v>20156.73</v>
      </c>
      <c r="S644" s="47"/>
    </row>
    <row r="645" spans="1:19" ht="9" customHeight="1" x14ac:dyDescent="0.2">
      <c r="A645" s="511"/>
      <c r="B645" s="511"/>
      <c r="C645" s="48" t="s">
        <v>4</v>
      </c>
      <c r="D645" s="49">
        <v>27</v>
      </c>
      <c r="E645" s="50">
        <v>22889945</v>
      </c>
      <c r="F645" s="50">
        <v>0</v>
      </c>
      <c r="G645" s="50">
        <v>0</v>
      </c>
      <c r="H645" s="50">
        <v>12018738</v>
      </c>
      <c r="I645" s="50">
        <v>0</v>
      </c>
      <c r="J645" s="51">
        <v>2909052</v>
      </c>
      <c r="K645" s="50">
        <v>34908683</v>
      </c>
      <c r="L645" s="52">
        <v>37817735</v>
      </c>
      <c r="M645" s="118"/>
      <c r="N645" s="120">
        <v>34908683</v>
      </c>
      <c r="O645" s="120">
        <v>22889945</v>
      </c>
      <c r="P645" s="120">
        <v>1359262</v>
      </c>
      <c r="Q645" s="120">
        <v>41937924</v>
      </c>
      <c r="R645" s="120">
        <v>39028872</v>
      </c>
      <c r="S645" s="47"/>
    </row>
    <row r="646" spans="1:19" ht="12.75" customHeight="1" x14ac:dyDescent="0.2">
      <c r="A646" s="511"/>
      <c r="B646" s="511"/>
      <c r="C646" s="53" t="s">
        <v>3</v>
      </c>
      <c r="D646" s="54">
        <v>28</v>
      </c>
      <c r="E646" s="44">
        <v>12500.09</v>
      </c>
      <c r="F646" s="44">
        <v>0</v>
      </c>
      <c r="G646" s="44">
        <v>0</v>
      </c>
      <c r="H646" s="44">
        <v>6207.16</v>
      </c>
      <c r="I646" s="44">
        <v>0</v>
      </c>
      <c r="J646" s="55">
        <v>1558.94</v>
      </c>
      <c r="K646" s="56">
        <v>18707.25</v>
      </c>
      <c r="L646" s="57">
        <v>20266.189999999999</v>
      </c>
      <c r="M646" s="117"/>
      <c r="N646" s="119">
        <v>18707.25</v>
      </c>
      <c r="O646" s="119">
        <v>12500.09</v>
      </c>
      <c r="P646" s="119">
        <v>702</v>
      </c>
      <c r="Q646" s="119">
        <v>22516.21</v>
      </c>
      <c r="R646" s="119">
        <v>20957.27</v>
      </c>
      <c r="S646" s="47"/>
    </row>
    <row r="647" spans="1:19" ht="9" customHeight="1" x14ac:dyDescent="0.2">
      <c r="A647" s="511"/>
      <c r="B647" s="511"/>
      <c r="C647" s="48" t="s">
        <v>4</v>
      </c>
      <c r="D647" s="49">
        <v>34</v>
      </c>
      <c r="E647" s="50">
        <v>24203549</v>
      </c>
      <c r="F647" s="50">
        <v>0</v>
      </c>
      <c r="G647" s="50">
        <v>0</v>
      </c>
      <c r="H647" s="50">
        <v>12018738</v>
      </c>
      <c r="I647" s="50">
        <v>0</v>
      </c>
      <c r="J647" s="51">
        <v>3018529</v>
      </c>
      <c r="K647" s="50">
        <v>36222287</v>
      </c>
      <c r="L647" s="52">
        <v>39240816</v>
      </c>
      <c r="M647" s="118"/>
      <c r="N647" s="120">
        <v>36222287</v>
      </c>
      <c r="O647" s="120">
        <v>24203549</v>
      </c>
      <c r="P647" s="120">
        <v>1359262</v>
      </c>
      <c r="Q647" s="120">
        <v>43597462</v>
      </c>
      <c r="R647" s="120">
        <v>40578933</v>
      </c>
      <c r="S647" s="47"/>
    </row>
    <row r="648" spans="1:19" ht="12.75" customHeight="1" x14ac:dyDescent="0.2">
      <c r="A648" s="511"/>
      <c r="B648" s="511"/>
      <c r="C648" s="53" t="s">
        <v>3</v>
      </c>
      <c r="D648" s="54">
        <v>35</v>
      </c>
      <c r="E648" s="44">
        <v>13006.65</v>
      </c>
      <c r="F648" s="44">
        <v>0</v>
      </c>
      <c r="G648" s="44">
        <v>0</v>
      </c>
      <c r="H648" s="44">
        <v>6207.16</v>
      </c>
      <c r="I648" s="44">
        <v>0</v>
      </c>
      <c r="J648" s="55">
        <v>1601.15</v>
      </c>
      <c r="K648" s="56">
        <v>19213.810000000001</v>
      </c>
      <c r="L648" s="57">
        <v>20814.96</v>
      </c>
      <c r="M648" s="117"/>
      <c r="N648" s="119">
        <v>19213.810000000001</v>
      </c>
      <c r="O648" s="119">
        <v>13006.65</v>
      </c>
      <c r="P648" s="119">
        <v>702</v>
      </c>
      <c r="Q648" s="119">
        <v>23156.16</v>
      </c>
      <c r="R648" s="119">
        <v>21555.01</v>
      </c>
      <c r="S648" s="47"/>
    </row>
    <row r="649" spans="1:19" ht="9" customHeight="1" x14ac:dyDescent="0.2">
      <c r="A649" s="512"/>
      <c r="B649" s="512"/>
      <c r="C649" s="58" t="s">
        <v>4</v>
      </c>
      <c r="D649" s="59"/>
      <c r="E649" s="50">
        <v>25184386</v>
      </c>
      <c r="F649" s="50">
        <v>0</v>
      </c>
      <c r="G649" s="50">
        <v>0</v>
      </c>
      <c r="H649" s="50">
        <v>12018738</v>
      </c>
      <c r="I649" s="50">
        <v>0</v>
      </c>
      <c r="J649" s="60">
        <v>3100259</v>
      </c>
      <c r="K649" s="61">
        <v>37203124</v>
      </c>
      <c r="L649" s="62">
        <v>40303383</v>
      </c>
      <c r="M649" s="118"/>
      <c r="N649" s="120">
        <v>37203124</v>
      </c>
      <c r="O649" s="120">
        <v>25184386</v>
      </c>
      <c r="P649" s="120">
        <v>1359262</v>
      </c>
      <c r="Q649" s="120">
        <v>44836578</v>
      </c>
      <c r="R649" s="120">
        <v>41736319</v>
      </c>
      <c r="S649" s="47"/>
    </row>
    <row r="650" spans="1:19" ht="12.75" customHeight="1" x14ac:dyDescent="0.2">
      <c r="A650" s="492">
        <v>39814</v>
      </c>
      <c r="B650" s="492">
        <v>40268</v>
      </c>
      <c r="C650" s="42" t="s">
        <v>3</v>
      </c>
      <c r="D650" s="43">
        <v>0</v>
      </c>
      <c r="E650" s="44">
        <v>9078.7999999999993</v>
      </c>
      <c r="F650" s="44">
        <v>0</v>
      </c>
      <c r="G650" s="44">
        <v>0</v>
      </c>
      <c r="H650" s="44">
        <v>6207.16</v>
      </c>
      <c r="I650" s="44">
        <v>0</v>
      </c>
      <c r="J650" s="44">
        <v>1273.83</v>
      </c>
      <c r="K650" s="45">
        <v>15285.96</v>
      </c>
      <c r="L650" s="46">
        <v>16559.79</v>
      </c>
      <c r="M650" s="117"/>
      <c r="N650" s="119">
        <v>15285.96</v>
      </c>
      <c r="O650" s="119">
        <v>9078.7999999999993</v>
      </c>
      <c r="P650" s="119">
        <v>702</v>
      </c>
      <c r="Q650" s="119">
        <v>18193.97</v>
      </c>
      <c r="R650" s="119">
        <v>16920.14</v>
      </c>
      <c r="S650" s="47"/>
    </row>
    <row r="651" spans="1:19" ht="9" customHeight="1" x14ac:dyDescent="0.2">
      <c r="A651" s="493"/>
      <c r="B651" s="493"/>
      <c r="C651" s="48" t="s">
        <v>4</v>
      </c>
      <c r="D651" s="49">
        <v>2</v>
      </c>
      <c r="E651" s="50">
        <v>17579008</v>
      </c>
      <c r="F651" s="50">
        <v>0</v>
      </c>
      <c r="G651" s="50">
        <v>0</v>
      </c>
      <c r="H651" s="50">
        <v>12018738</v>
      </c>
      <c r="I651" s="50">
        <v>0</v>
      </c>
      <c r="J651" s="51">
        <v>2466479</v>
      </c>
      <c r="K651" s="50">
        <v>29597746</v>
      </c>
      <c r="L651" s="52">
        <v>32064225</v>
      </c>
      <c r="M651" s="118"/>
      <c r="N651" s="120">
        <v>29597746</v>
      </c>
      <c r="O651" s="120">
        <v>17579008</v>
      </c>
      <c r="P651" s="120">
        <v>1359262</v>
      </c>
      <c r="Q651" s="120">
        <v>35228438</v>
      </c>
      <c r="R651" s="120">
        <v>32761959</v>
      </c>
      <c r="S651" s="47"/>
    </row>
    <row r="652" spans="1:19" ht="12.75" customHeight="1" x14ac:dyDescent="0.2">
      <c r="A652" s="511">
        <v>39814</v>
      </c>
      <c r="B652" s="511">
        <v>40268</v>
      </c>
      <c r="C652" s="53" t="s">
        <v>3</v>
      </c>
      <c r="D652" s="54">
        <v>3</v>
      </c>
      <c r="E652" s="44">
        <v>9360.5499999999993</v>
      </c>
      <c r="F652" s="44">
        <v>0</v>
      </c>
      <c r="G652" s="44">
        <v>0</v>
      </c>
      <c r="H652" s="44">
        <v>6207.16</v>
      </c>
      <c r="I652" s="44">
        <v>0</v>
      </c>
      <c r="J652" s="55">
        <v>1297.31</v>
      </c>
      <c r="K652" s="56">
        <v>15567.71</v>
      </c>
      <c r="L652" s="57">
        <v>16865.02</v>
      </c>
      <c r="M652" s="117"/>
      <c r="N652" s="119">
        <v>15567.71</v>
      </c>
      <c r="O652" s="119">
        <v>9360.5499999999993</v>
      </c>
      <c r="P652" s="119">
        <v>702</v>
      </c>
      <c r="Q652" s="119">
        <v>18549.919999999998</v>
      </c>
      <c r="R652" s="119">
        <v>17252.61</v>
      </c>
      <c r="S652" s="47"/>
    </row>
    <row r="653" spans="1:19" ht="9" customHeight="1" x14ac:dyDescent="0.2">
      <c r="A653" s="511"/>
      <c r="B653" s="511"/>
      <c r="C653" s="48" t="s">
        <v>4</v>
      </c>
      <c r="D653" s="49">
        <v>8</v>
      </c>
      <c r="E653" s="50">
        <v>18124552</v>
      </c>
      <c r="F653" s="50">
        <v>0</v>
      </c>
      <c r="G653" s="50">
        <v>0</v>
      </c>
      <c r="H653" s="50">
        <v>12018738</v>
      </c>
      <c r="I653" s="50">
        <v>0</v>
      </c>
      <c r="J653" s="51">
        <v>2511942</v>
      </c>
      <c r="K653" s="50">
        <v>30143290</v>
      </c>
      <c r="L653" s="52">
        <v>32655232</v>
      </c>
      <c r="M653" s="118"/>
      <c r="N653" s="120">
        <v>30143290</v>
      </c>
      <c r="O653" s="120">
        <v>18124552</v>
      </c>
      <c r="P653" s="120">
        <v>1359262</v>
      </c>
      <c r="Q653" s="120">
        <v>35917654</v>
      </c>
      <c r="R653" s="120">
        <v>33405711</v>
      </c>
      <c r="S653" s="47"/>
    </row>
    <row r="654" spans="1:19" ht="12.75" customHeight="1" x14ac:dyDescent="0.2">
      <c r="A654" s="511"/>
      <c r="B654" s="511"/>
      <c r="C654" s="53" t="s">
        <v>3</v>
      </c>
      <c r="D654" s="54">
        <v>9</v>
      </c>
      <c r="E654" s="44">
        <v>10402.61</v>
      </c>
      <c r="F654" s="44">
        <v>0</v>
      </c>
      <c r="G654" s="44">
        <v>0</v>
      </c>
      <c r="H654" s="44">
        <v>6207.16</v>
      </c>
      <c r="I654" s="44">
        <v>0</v>
      </c>
      <c r="J654" s="55">
        <v>1384.15</v>
      </c>
      <c r="K654" s="56">
        <v>16609.77</v>
      </c>
      <c r="L654" s="57">
        <v>17993.919999999998</v>
      </c>
      <c r="M654" s="117"/>
      <c r="N654" s="119">
        <v>16609.77</v>
      </c>
      <c r="O654" s="119">
        <v>10402.61</v>
      </c>
      <c r="P654" s="119">
        <v>702</v>
      </c>
      <c r="Q654" s="119">
        <v>19866.39</v>
      </c>
      <c r="R654" s="119">
        <v>18482.240000000002</v>
      </c>
      <c r="S654" s="47"/>
    </row>
    <row r="655" spans="1:19" ht="9" customHeight="1" x14ac:dyDescent="0.2">
      <c r="A655" s="511"/>
      <c r="B655" s="511"/>
      <c r="C655" s="48" t="s">
        <v>4</v>
      </c>
      <c r="D655" s="49">
        <v>14</v>
      </c>
      <c r="E655" s="50">
        <v>20142262</v>
      </c>
      <c r="F655" s="50">
        <v>0</v>
      </c>
      <c r="G655" s="50">
        <v>0</v>
      </c>
      <c r="H655" s="50">
        <v>12018738</v>
      </c>
      <c r="I655" s="50">
        <v>0</v>
      </c>
      <c r="J655" s="51">
        <v>2680088</v>
      </c>
      <c r="K655" s="50">
        <v>32160999</v>
      </c>
      <c r="L655" s="52">
        <v>34841087</v>
      </c>
      <c r="M655" s="118"/>
      <c r="N655" s="120">
        <v>32160999</v>
      </c>
      <c r="O655" s="120">
        <v>20142262</v>
      </c>
      <c r="P655" s="120">
        <v>1359262</v>
      </c>
      <c r="Q655" s="120">
        <v>38466695</v>
      </c>
      <c r="R655" s="120">
        <v>35786607</v>
      </c>
      <c r="S655" s="47"/>
    </row>
    <row r="656" spans="1:19" ht="12.75" customHeight="1" x14ac:dyDescent="0.2">
      <c r="A656" s="511"/>
      <c r="B656" s="511"/>
      <c r="C656" s="53" t="s">
        <v>3</v>
      </c>
      <c r="D656" s="54">
        <v>15</v>
      </c>
      <c r="E656" s="44">
        <v>11381.7</v>
      </c>
      <c r="F656" s="44">
        <v>0</v>
      </c>
      <c r="G656" s="44">
        <v>0</v>
      </c>
      <c r="H656" s="44">
        <v>6207.16</v>
      </c>
      <c r="I656" s="44">
        <v>0</v>
      </c>
      <c r="J656" s="55">
        <v>1465.74</v>
      </c>
      <c r="K656" s="56">
        <v>17588.86</v>
      </c>
      <c r="L656" s="57">
        <v>19054.599999999999</v>
      </c>
      <c r="M656" s="117"/>
      <c r="N656" s="119">
        <v>17588.86</v>
      </c>
      <c r="O656" s="119">
        <v>11381.7</v>
      </c>
      <c r="P656" s="119">
        <v>702</v>
      </c>
      <c r="Q656" s="119">
        <v>21103.31</v>
      </c>
      <c r="R656" s="119">
        <v>19637.57</v>
      </c>
      <c r="S656" s="47"/>
    </row>
    <row r="657" spans="1:19" ht="9" customHeight="1" x14ac:dyDescent="0.2">
      <c r="A657" s="511"/>
      <c r="B657" s="511"/>
      <c r="C657" s="48" t="s">
        <v>4</v>
      </c>
      <c r="D657" s="49">
        <v>20</v>
      </c>
      <c r="E657" s="50">
        <v>22038044</v>
      </c>
      <c r="F657" s="50">
        <v>0</v>
      </c>
      <c r="G657" s="50">
        <v>0</v>
      </c>
      <c r="H657" s="50">
        <v>12018738</v>
      </c>
      <c r="I657" s="50">
        <v>0</v>
      </c>
      <c r="J657" s="51">
        <v>2838068</v>
      </c>
      <c r="K657" s="50">
        <v>34056782</v>
      </c>
      <c r="L657" s="52">
        <v>36894850</v>
      </c>
      <c r="M657" s="118"/>
      <c r="N657" s="120">
        <v>34056782</v>
      </c>
      <c r="O657" s="120">
        <v>22038044</v>
      </c>
      <c r="P657" s="120">
        <v>1359262</v>
      </c>
      <c r="Q657" s="120">
        <v>40861706</v>
      </c>
      <c r="R657" s="120">
        <v>38023638</v>
      </c>
      <c r="S657" s="47"/>
    </row>
    <row r="658" spans="1:19" ht="12.75" customHeight="1" x14ac:dyDescent="0.2">
      <c r="A658" s="511"/>
      <c r="B658" s="511"/>
      <c r="C658" s="53" t="s">
        <v>3</v>
      </c>
      <c r="D658" s="54">
        <v>21</v>
      </c>
      <c r="E658" s="44">
        <v>12375.95</v>
      </c>
      <c r="F658" s="44">
        <v>0</v>
      </c>
      <c r="G658" s="44">
        <v>0</v>
      </c>
      <c r="H658" s="44">
        <v>6207.16</v>
      </c>
      <c r="I658" s="44">
        <v>0</v>
      </c>
      <c r="J658" s="55">
        <v>1548.59</v>
      </c>
      <c r="K658" s="56">
        <v>18583.11</v>
      </c>
      <c r="L658" s="57">
        <v>20131.7</v>
      </c>
      <c r="M658" s="117"/>
      <c r="N658" s="119">
        <v>18583.11</v>
      </c>
      <c r="O658" s="119">
        <v>12375.95</v>
      </c>
      <c r="P658" s="119">
        <v>702</v>
      </c>
      <c r="Q658" s="119">
        <v>22359.37</v>
      </c>
      <c r="R658" s="119">
        <v>20810.78</v>
      </c>
      <c r="S658" s="47"/>
    </row>
    <row r="659" spans="1:19" ht="9" customHeight="1" x14ac:dyDescent="0.2">
      <c r="A659" s="511"/>
      <c r="B659" s="511"/>
      <c r="C659" s="48" t="s">
        <v>4</v>
      </c>
      <c r="D659" s="49">
        <v>27</v>
      </c>
      <c r="E659" s="50">
        <v>23963181</v>
      </c>
      <c r="F659" s="50">
        <v>0</v>
      </c>
      <c r="G659" s="50">
        <v>0</v>
      </c>
      <c r="H659" s="50">
        <v>12018738</v>
      </c>
      <c r="I659" s="50">
        <v>0</v>
      </c>
      <c r="J659" s="51">
        <v>2998488</v>
      </c>
      <c r="K659" s="50">
        <v>35981918</v>
      </c>
      <c r="L659" s="52">
        <v>38980407</v>
      </c>
      <c r="M659" s="118"/>
      <c r="N659" s="120">
        <v>35981918</v>
      </c>
      <c r="O659" s="120">
        <v>23963181</v>
      </c>
      <c r="P659" s="120">
        <v>1359262</v>
      </c>
      <c r="Q659" s="120">
        <v>43293777</v>
      </c>
      <c r="R659" s="120">
        <v>40295289</v>
      </c>
      <c r="S659" s="47"/>
    </row>
    <row r="660" spans="1:19" ht="12.75" customHeight="1" x14ac:dyDescent="0.2">
      <c r="A660" s="511"/>
      <c r="B660" s="511"/>
      <c r="C660" s="53" t="s">
        <v>3</v>
      </c>
      <c r="D660" s="54">
        <v>28</v>
      </c>
      <c r="E660" s="44">
        <v>13080.05</v>
      </c>
      <c r="F660" s="44">
        <v>0</v>
      </c>
      <c r="G660" s="44">
        <v>0</v>
      </c>
      <c r="H660" s="44">
        <v>6207.16</v>
      </c>
      <c r="I660" s="44">
        <v>0</v>
      </c>
      <c r="J660" s="55">
        <v>1607.27</v>
      </c>
      <c r="K660" s="56">
        <v>19287.21</v>
      </c>
      <c r="L660" s="57">
        <v>20894.48</v>
      </c>
      <c r="M660" s="117"/>
      <c r="N660" s="119">
        <v>19287.21</v>
      </c>
      <c r="O660" s="119">
        <v>13080.05</v>
      </c>
      <c r="P660" s="119">
        <v>702</v>
      </c>
      <c r="Q660" s="119">
        <v>23248.89</v>
      </c>
      <c r="R660" s="119">
        <v>21641.62</v>
      </c>
      <c r="S660" s="47"/>
    </row>
    <row r="661" spans="1:19" ht="9" customHeight="1" x14ac:dyDescent="0.2">
      <c r="A661" s="511"/>
      <c r="B661" s="511"/>
      <c r="C661" s="48" t="s">
        <v>4</v>
      </c>
      <c r="D661" s="49">
        <v>34</v>
      </c>
      <c r="E661" s="50">
        <v>25326508</v>
      </c>
      <c r="F661" s="50">
        <v>0</v>
      </c>
      <c r="G661" s="50">
        <v>0</v>
      </c>
      <c r="H661" s="50">
        <v>12018738</v>
      </c>
      <c r="I661" s="50">
        <v>0</v>
      </c>
      <c r="J661" s="51">
        <v>3112109</v>
      </c>
      <c r="K661" s="50">
        <v>37345246</v>
      </c>
      <c r="L661" s="52">
        <v>40457355</v>
      </c>
      <c r="M661" s="118"/>
      <c r="N661" s="120">
        <v>37345246</v>
      </c>
      <c r="O661" s="120">
        <v>25326508</v>
      </c>
      <c r="P661" s="120">
        <v>1359262</v>
      </c>
      <c r="Q661" s="120">
        <v>45016128</v>
      </c>
      <c r="R661" s="120">
        <v>41904020</v>
      </c>
      <c r="S661" s="47"/>
    </row>
    <row r="662" spans="1:19" ht="12.75" customHeight="1" x14ac:dyDescent="0.2">
      <c r="A662" s="511"/>
      <c r="B662" s="511"/>
      <c r="C662" s="53" t="s">
        <v>3</v>
      </c>
      <c r="D662" s="54">
        <v>35</v>
      </c>
      <c r="E662" s="44">
        <v>13605.93</v>
      </c>
      <c r="F662" s="44">
        <v>0</v>
      </c>
      <c r="G662" s="44">
        <v>0</v>
      </c>
      <c r="H662" s="44">
        <v>6207.16</v>
      </c>
      <c r="I662" s="44">
        <v>0</v>
      </c>
      <c r="J662" s="55">
        <v>1651.09</v>
      </c>
      <c r="K662" s="56">
        <v>19813.09</v>
      </c>
      <c r="L662" s="57">
        <v>21464.18</v>
      </c>
      <c r="M662" s="117"/>
      <c r="N662" s="119">
        <v>19813.09</v>
      </c>
      <c r="O662" s="119">
        <v>13605.93</v>
      </c>
      <c r="P662" s="119">
        <v>702</v>
      </c>
      <c r="Q662" s="119">
        <v>23913.25</v>
      </c>
      <c r="R662" s="119">
        <v>22262.16</v>
      </c>
      <c r="S662" s="47"/>
    </row>
    <row r="663" spans="1:19" ht="9" customHeight="1" x14ac:dyDescent="0.2">
      <c r="A663" s="512"/>
      <c r="B663" s="512"/>
      <c r="C663" s="58" t="s">
        <v>4</v>
      </c>
      <c r="D663" s="59"/>
      <c r="E663" s="50">
        <v>26344754</v>
      </c>
      <c r="F663" s="50">
        <v>0</v>
      </c>
      <c r="G663" s="50">
        <v>0</v>
      </c>
      <c r="H663" s="50">
        <v>12018738</v>
      </c>
      <c r="I663" s="50">
        <v>0</v>
      </c>
      <c r="J663" s="60">
        <v>3196956</v>
      </c>
      <c r="K663" s="61">
        <v>38363492</v>
      </c>
      <c r="L663" s="62">
        <v>41560448</v>
      </c>
      <c r="M663" s="118"/>
      <c r="N663" s="120">
        <v>38363492</v>
      </c>
      <c r="O663" s="120">
        <v>26344754</v>
      </c>
      <c r="P663" s="120">
        <v>1359262</v>
      </c>
      <c r="Q663" s="120">
        <v>46302509</v>
      </c>
      <c r="R663" s="120">
        <v>43105553</v>
      </c>
      <c r="S663" s="47"/>
    </row>
    <row r="664" spans="1:19" ht="12.75" customHeight="1" x14ac:dyDescent="0.2">
      <c r="A664" s="492">
        <v>40269</v>
      </c>
      <c r="B664" s="492">
        <v>40359</v>
      </c>
      <c r="C664" s="42" t="s">
        <v>3</v>
      </c>
      <c r="D664" s="43">
        <v>0</v>
      </c>
      <c r="E664" s="44">
        <v>9078.7999999999993</v>
      </c>
      <c r="F664" s="44">
        <v>0</v>
      </c>
      <c r="G664" s="44">
        <v>0</v>
      </c>
      <c r="H664" s="44">
        <v>6207.16</v>
      </c>
      <c r="I664" s="44">
        <v>68.790000000000006</v>
      </c>
      <c r="J664" s="44">
        <v>1273.83</v>
      </c>
      <c r="K664" s="45">
        <v>15354.75</v>
      </c>
      <c r="L664" s="46">
        <v>16628.580000000002</v>
      </c>
      <c r="M664" s="117"/>
      <c r="N664" s="119">
        <v>15354.75</v>
      </c>
      <c r="O664" s="119">
        <v>9147.59</v>
      </c>
      <c r="P664" s="119">
        <v>702</v>
      </c>
      <c r="Q664" s="119">
        <v>18275.150000000001</v>
      </c>
      <c r="R664" s="119">
        <v>17001.32</v>
      </c>
      <c r="S664" s="47"/>
    </row>
    <row r="665" spans="1:19" ht="9" customHeight="1" x14ac:dyDescent="0.2">
      <c r="A665" s="493"/>
      <c r="B665" s="493"/>
      <c r="C665" s="48" t="s">
        <v>4</v>
      </c>
      <c r="D665" s="49">
        <v>2</v>
      </c>
      <c r="E665" s="50">
        <v>17579008</v>
      </c>
      <c r="F665" s="50">
        <v>0</v>
      </c>
      <c r="G665" s="50">
        <v>0</v>
      </c>
      <c r="H665" s="50">
        <v>12018738</v>
      </c>
      <c r="I665" s="50">
        <v>133196</v>
      </c>
      <c r="J665" s="51">
        <v>2466479</v>
      </c>
      <c r="K665" s="50">
        <v>29730942</v>
      </c>
      <c r="L665" s="52">
        <v>32197421</v>
      </c>
      <c r="M665" s="118"/>
      <c r="N665" s="120">
        <v>29730942</v>
      </c>
      <c r="O665" s="120">
        <v>17712204</v>
      </c>
      <c r="P665" s="120">
        <v>1359262</v>
      </c>
      <c r="Q665" s="120">
        <v>35385625</v>
      </c>
      <c r="R665" s="120">
        <v>32919146</v>
      </c>
      <c r="S665" s="47"/>
    </row>
    <row r="666" spans="1:19" ht="12.75" customHeight="1" x14ac:dyDescent="0.2">
      <c r="A666" s="511">
        <v>40269</v>
      </c>
      <c r="B666" s="511">
        <v>40359</v>
      </c>
      <c r="C666" s="53" t="s">
        <v>3</v>
      </c>
      <c r="D666" s="54">
        <v>3</v>
      </c>
      <c r="E666" s="44">
        <v>9360.5499999999993</v>
      </c>
      <c r="F666" s="44">
        <v>0</v>
      </c>
      <c r="G666" s="44">
        <v>0</v>
      </c>
      <c r="H666" s="44">
        <v>6207.16</v>
      </c>
      <c r="I666" s="44">
        <v>68.790000000000006</v>
      </c>
      <c r="J666" s="55">
        <v>1297.31</v>
      </c>
      <c r="K666" s="56">
        <v>15636.5</v>
      </c>
      <c r="L666" s="57">
        <v>16933.810000000001</v>
      </c>
      <c r="M666" s="117"/>
      <c r="N666" s="119">
        <v>15636.5</v>
      </c>
      <c r="O666" s="119">
        <v>9429.34</v>
      </c>
      <c r="P666" s="119">
        <v>702</v>
      </c>
      <c r="Q666" s="119">
        <v>18631.09</v>
      </c>
      <c r="R666" s="119">
        <v>17333.78</v>
      </c>
      <c r="S666" s="47"/>
    </row>
    <row r="667" spans="1:19" ht="9" customHeight="1" x14ac:dyDescent="0.2">
      <c r="A667" s="511"/>
      <c r="B667" s="511"/>
      <c r="C667" s="48" t="s">
        <v>4</v>
      </c>
      <c r="D667" s="49">
        <v>8</v>
      </c>
      <c r="E667" s="50">
        <v>18124552</v>
      </c>
      <c r="F667" s="50">
        <v>0</v>
      </c>
      <c r="G667" s="50">
        <v>0</v>
      </c>
      <c r="H667" s="50">
        <v>12018738</v>
      </c>
      <c r="I667" s="50">
        <v>133196</v>
      </c>
      <c r="J667" s="51">
        <v>2511942</v>
      </c>
      <c r="K667" s="50">
        <v>30276486</v>
      </c>
      <c r="L667" s="52">
        <v>32788428</v>
      </c>
      <c r="M667" s="118"/>
      <c r="N667" s="120">
        <v>30276486</v>
      </c>
      <c r="O667" s="120">
        <v>18257748</v>
      </c>
      <c r="P667" s="120">
        <v>1359262</v>
      </c>
      <c r="Q667" s="120">
        <v>36074821</v>
      </c>
      <c r="R667" s="120">
        <v>33562878</v>
      </c>
      <c r="S667" s="47"/>
    </row>
    <row r="668" spans="1:19" ht="12.75" customHeight="1" x14ac:dyDescent="0.2">
      <c r="A668" s="511"/>
      <c r="B668" s="511"/>
      <c r="C668" s="53" t="s">
        <v>3</v>
      </c>
      <c r="D668" s="54">
        <v>9</v>
      </c>
      <c r="E668" s="44">
        <v>10402.61</v>
      </c>
      <c r="F668" s="44">
        <v>0</v>
      </c>
      <c r="G668" s="44">
        <v>0</v>
      </c>
      <c r="H668" s="44">
        <v>6207.16</v>
      </c>
      <c r="I668" s="44">
        <v>68.790000000000006</v>
      </c>
      <c r="J668" s="55">
        <v>1384.15</v>
      </c>
      <c r="K668" s="56">
        <v>16678.560000000001</v>
      </c>
      <c r="L668" s="57">
        <v>18062.71</v>
      </c>
      <c r="M668" s="117"/>
      <c r="N668" s="119">
        <v>16678.560000000001</v>
      </c>
      <c r="O668" s="119">
        <v>10471.4</v>
      </c>
      <c r="P668" s="119">
        <v>702</v>
      </c>
      <c r="Q668" s="119">
        <v>19947.560000000001</v>
      </c>
      <c r="R668" s="119">
        <v>18563.41</v>
      </c>
      <c r="S668" s="47"/>
    </row>
    <row r="669" spans="1:19" ht="9" customHeight="1" x14ac:dyDescent="0.2">
      <c r="A669" s="511"/>
      <c r="B669" s="511"/>
      <c r="C669" s="48" t="s">
        <v>4</v>
      </c>
      <c r="D669" s="49">
        <v>14</v>
      </c>
      <c r="E669" s="50">
        <v>20142262</v>
      </c>
      <c r="F669" s="50">
        <v>0</v>
      </c>
      <c r="G669" s="50">
        <v>0</v>
      </c>
      <c r="H669" s="50">
        <v>12018738</v>
      </c>
      <c r="I669" s="50">
        <v>133196</v>
      </c>
      <c r="J669" s="51">
        <v>2680088</v>
      </c>
      <c r="K669" s="50">
        <v>32294195</v>
      </c>
      <c r="L669" s="52">
        <v>34974283</v>
      </c>
      <c r="M669" s="118"/>
      <c r="N669" s="120">
        <v>32294195</v>
      </c>
      <c r="O669" s="120">
        <v>20275458</v>
      </c>
      <c r="P669" s="120">
        <v>1359262</v>
      </c>
      <c r="Q669" s="120">
        <v>38623862</v>
      </c>
      <c r="R669" s="120">
        <v>35943774</v>
      </c>
      <c r="S669" s="47"/>
    </row>
    <row r="670" spans="1:19" ht="12.75" customHeight="1" x14ac:dyDescent="0.2">
      <c r="A670" s="511"/>
      <c r="B670" s="511"/>
      <c r="C670" s="53" t="s">
        <v>3</v>
      </c>
      <c r="D670" s="54">
        <v>15</v>
      </c>
      <c r="E670" s="44">
        <v>11381.7</v>
      </c>
      <c r="F670" s="44">
        <v>0</v>
      </c>
      <c r="G670" s="44">
        <v>0</v>
      </c>
      <c r="H670" s="44">
        <v>6207.16</v>
      </c>
      <c r="I670" s="44">
        <v>68.790000000000006</v>
      </c>
      <c r="J670" s="55">
        <v>1465.74</v>
      </c>
      <c r="K670" s="56">
        <v>17657.650000000001</v>
      </c>
      <c r="L670" s="57">
        <v>19123.39</v>
      </c>
      <c r="M670" s="117"/>
      <c r="N670" s="119">
        <v>17657.650000000001</v>
      </c>
      <c r="O670" s="119">
        <v>11450.49</v>
      </c>
      <c r="P670" s="119">
        <v>702</v>
      </c>
      <c r="Q670" s="119">
        <v>21184.48</v>
      </c>
      <c r="R670" s="119">
        <v>19718.740000000002</v>
      </c>
      <c r="S670" s="47"/>
    </row>
    <row r="671" spans="1:19" ht="9" customHeight="1" x14ac:dyDescent="0.2">
      <c r="A671" s="511"/>
      <c r="B671" s="511"/>
      <c r="C671" s="48" t="s">
        <v>4</v>
      </c>
      <c r="D671" s="49">
        <v>20</v>
      </c>
      <c r="E671" s="50">
        <v>22038044</v>
      </c>
      <c r="F671" s="50">
        <v>0</v>
      </c>
      <c r="G671" s="50">
        <v>0</v>
      </c>
      <c r="H671" s="50">
        <v>12018738</v>
      </c>
      <c r="I671" s="50">
        <v>133196</v>
      </c>
      <c r="J671" s="51">
        <v>2838068</v>
      </c>
      <c r="K671" s="50">
        <v>34189978</v>
      </c>
      <c r="L671" s="52">
        <v>37028046</v>
      </c>
      <c r="M671" s="118"/>
      <c r="N671" s="120">
        <v>34189978</v>
      </c>
      <c r="O671" s="120">
        <v>22171240</v>
      </c>
      <c r="P671" s="120">
        <v>1359262</v>
      </c>
      <c r="Q671" s="120">
        <v>41018873</v>
      </c>
      <c r="R671" s="120">
        <v>38180805</v>
      </c>
      <c r="S671" s="47"/>
    </row>
    <row r="672" spans="1:19" ht="12.75" customHeight="1" x14ac:dyDescent="0.2">
      <c r="A672" s="511"/>
      <c r="B672" s="511"/>
      <c r="C672" s="53" t="s">
        <v>3</v>
      </c>
      <c r="D672" s="54">
        <v>21</v>
      </c>
      <c r="E672" s="44">
        <v>12375.95</v>
      </c>
      <c r="F672" s="44">
        <v>0</v>
      </c>
      <c r="G672" s="44">
        <v>0</v>
      </c>
      <c r="H672" s="44">
        <v>6207.16</v>
      </c>
      <c r="I672" s="44">
        <v>68.790000000000006</v>
      </c>
      <c r="J672" s="55">
        <v>1548.59</v>
      </c>
      <c r="K672" s="56">
        <v>18651.900000000001</v>
      </c>
      <c r="L672" s="57">
        <v>20200.490000000002</v>
      </c>
      <c r="M672" s="117"/>
      <c r="N672" s="119">
        <v>18651.900000000001</v>
      </c>
      <c r="O672" s="119">
        <v>12444.74</v>
      </c>
      <c r="P672" s="119">
        <v>702</v>
      </c>
      <c r="Q672" s="119">
        <v>22440.54</v>
      </c>
      <c r="R672" s="119">
        <v>20891.95</v>
      </c>
      <c r="S672" s="47"/>
    </row>
    <row r="673" spans="1:19" ht="9" customHeight="1" x14ac:dyDescent="0.2">
      <c r="A673" s="511"/>
      <c r="B673" s="511"/>
      <c r="C673" s="48" t="s">
        <v>4</v>
      </c>
      <c r="D673" s="49">
        <v>27</v>
      </c>
      <c r="E673" s="50">
        <v>23963181</v>
      </c>
      <c r="F673" s="50">
        <v>0</v>
      </c>
      <c r="G673" s="50">
        <v>0</v>
      </c>
      <c r="H673" s="50">
        <v>12018738</v>
      </c>
      <c r="I673" s="50">
        <v>133196</v>
      </c>
      <c r="J673" s="51">
        <v>2998488</v>
      </c>
      <c r="K673" s="50">
        <v>36115114</v>
      </c>
      <c r="L673" s="52">
        <v>39113603</v>
      </c>
      <c r="M673" s="118"/>
      <c r="N673" s="120">
        <v>36115114</v>
      </c>
      <c r="O673" s="120">
        <v>24096377</v>
      </c>
      <c r="P673" s="120">
        <v>1359262</v>
      </c>
      <c r="Q673" s="120">
        <v>43450944</v>
      </c>
      <c r="R673" s="120">
        <v>40452456</v>
      </c>
      <c r="S673" s="47"/>
    </row>
    <row r="674" spans="1:19" ht="12.75" customHeight="1" x14ac:dyDescent="0.2">
      <c r="A674" s="511"/>
      <c r="B674" s="511"/>
      <c r="C674" s="53" t="s">
        <v>3</v>
      </c>
      <c r="D674" s="54">
        <v>28</v>
      </c>
      <c r="E674" s="44">
        <v>13080.05</v>
      </c>
      <c r="F674" s="44">
        <v>0</v>
      </c>
      <c r="G674" s="44">
        <v>0</v>
      </c>
      <c r="H674" s="44">
        <v>6207.16</v>
      </c>
      <c r="I674" s="44">
        <v>68.790000000000006</v>
      </c>
      <c r="J674" s="55">
        <v>1607.27</v>
      </c>
      <c r="K674" s="56">
        <v>19356</v>
      </c>
      <c r="L674" s="57">
        <v>20963.27</v>
      </c>
      <c r="M674" s="117"/>
      <c r="N674" s="119">
        <v>19356</v>
      </c>
      <c r="O674" s="119">
        <v>13148.84</v>
      </c>
      <c r="P674" s="119">
        <v>702</v>
      </c>
      <c r="Q674" s="119">
        <v>23330.06</v>
      </c>
      <c r="R674" s="119">
        <v>21722.79</v>
      </c>
      <c r="S674" s="47"/>
    </row>
    <row r="675" spans="1:19" ht="9" customHeight="1" x14ac:dyDescent="0.2">
      <c r="A675" s="511"/>
      <c r="B675" s="511"/>
      <c r="C675" s="48" t="s">
        <v>4</v>
      </c>
      <c r="D675" s="49">
        <v>34</v>
      </c>
      <c r="E675" s="50">
        <v>25326508</v>
      </c>
      <c r="F675" s="50">
        <v>0</v>
      </c>
      <c r="G675" s="50">
        <v>0</v>
      </c>
      <c r="H675" s="50">
        <v>12018738</v>
      </c>
      <c r="I675" s="50">
        <v>133196</v>
      </c>
      <c r="J675" s="51">
        <v>3112109</v>
      </c>
      <c r="K675" s="50">
        <v>37478442</v>
      </c>
      <c r="L675" s="52">
        <v>40590551</v>
      </c>
      <c r="M675" s="118"/>
      <c r="N675" s="120">
        <v>37478442</v>
      </c>
      <c r="O675" s="120">
        <v>25459704</v>
      </c>
      <c r="P675" s="120">
        <v>1359262</v>
      </c>
      <c r="Q675" s="120">
        <v>45173295</v>
      </c>
      <c r="R675" s="120">
        <v>42061187</v>
      </c>
      <c r="S675" s="47"/>
    </row>
    <row r="676" spans="1:19" ht="12.75" customHeight="1" x14ac:dyDescent="0.2">
      <c r="A676" s="511"/>
      <c r="B676" s="511"/>
      <c r="C676" s="53" t="s">
        <v>3</v>
      </c>
      <c r="D676" s="54">
        <v>35</v>
      </c>
      <c r="E676" s="44">
        <v>13605.93</v>
      </c>
      <c r="F676" s="44">
        <v>0</v>
      </c>
      <c r="G676" s="44">
        <v>0</v>
      </c>
      <c r="H676" s="44">
        <v>6207.16</v>
      </c>
      <c r="I676" s="44">
        <v>68.790000000000006</v>
      </c>
      <c r="J676" s="55">
        <v>1651.09</v>
      </c>
      <c r="K676" s="56">
        <v>19881.88</v>
      </c>
      <c r="L676" s="57">
        <v>21532.97</v>
      </c>
      <c r="M676" s="117"/>
      <c r="N676" s="119">
        <v>19881.88</v>
      </c>
      <c r="O676" s="119">
        <v>13674.72</v>
      </c>
      <c r="P676" s="119">
        <v>702</v>
      </c>
      <c r="Q676" s="119">
        <v>23994.42</v>
      </c>
      <c r="R676" s="119">
        <v>22343.33</v>
      </c>
      <c r="S676" s="47"/>
    </row>
    <row r="677" spans="1:19" ht="9" customHeight="1" x14ac:dyDescent="0.2">
      <c r="A677" s="512"/>
      <c r="B677" s="512"/>
      <c r="C677" s="58" t="s">
        <v>4</v>
      </c>
      <c r="D677" s="59"/>
      <c r="E677" s="50">
        <v>26344754</v>
      </c>
      <c r="F677" s="50">
        <v>0</v>
      </c>
      <c r="G677" s="50">
        <v>0</v>
      </c>
      <c r="H677" s="50">
        <v>12018738</v>
      </c>
      <c r="I677" s="50">
        <v>133196</v>
      </c>
      <c r="J677" s="60">
        <v>3196956</v>
      </c>
      <c r="K677" s="61">
        <v>38496688</v>
      </c>
      <c r="L677" s="62">
        <v>41693644</v>
      </c>
      <c r="M677" s="118"/>
      <c r="N677" s="120">
        <v>38496688</v>
      </c>
      <c r="O677" s="120">
        <v>26477950</v>
      </c>
      <c r="P677" s="120">
        <v>1359262</v>
      </c>
      <c r="Q677" s="120">
        <v>46459676</v>
      </c>
      <c r="R677" s="120">
        <v>43262720</v>
      </c>
      <c r="S677" s="47"/>
    </row>
    <row r="678" spans="1:19" ht="12.75" customHeight="1" x14ac:dyDescent="0.2">
      <c r="A678" s="492">
        <v>40360</v>
      </c>
      <c r="B678" s="492">
        <v>40543</v>
      </c>
      <c r="C678" s="42" t="s">
        <v>3</v>
      </c>
      <c r="D678" s="43">
        <v>0</v>
      </c>
      <c r="E678" s="44">
        <v>9078.7999999999993</v>
      </c>
      <c r="F678" s="44">
        <v>0</v>
      </c>
      <c r="G678" s="44">
        <v>0</v>
      </c>
      <c r="H678" s="44">
        <v>6207.16</v>
      </c>
      <c r="I678" s="44">
        <v>114.64</v>
      </c>
      <c r="J678" s="44">
        <v>1273.83</v>
      </c>
      <c r="K678" s="45">
        <v>15400.6</v>
      </c>
      <c r="L678" s="46">
        <v>16674.43</v>
      </c>
      <c r="M678" s="117"/>
      <c r="N678" s="119">
        <v>15400.6</v>
      </c>
      <c r="O678" s="119">
        <v>9193.44</v>
      </c>
      <c r="P678" s="119">
        <v>702</v>
      </c>
      <c r="Q678" s="119">
        <v>18329.25</v>
      </c>
      <c r="R678" s="119">
        <v>17055.419999999998</v>
      </c>
      <c r="S678" s="47"/>
    </row>
    <row r="679" spans="1:19" ht="9" customHeight="1" x14ac:dyDescent="0.2">
      <c r="A679" s="493"/>
      <c r="B679" s="493"/>
      <c r="C679" s="48" t="s">
        <v>4</v>
      </c>
      <c r="D679" s="49">
        <v>2</v>
      </c>
      <c r="E679" s="50">
        <v>17579008</v>
      </c>
      <c r="F679" s="50">
        <v>0</v>
      </c>
      <c r="G679" s="50">
        <v>0</v>
      </c>
      <c r="H679" s="50">
        <v>12018738</v>
      </c>
      <c r="I679" s="50">
        <v>221974</v>
      </c>
      <c r="J679" s="51">
        <v>2466479</v>
      </c>
      <c r="K679" s="50">
        <v>29819720</v>
      </c>
      <c r="L679" s="52">
        <v>32286199</v>
      </c>
      <c r="M679" s="118"/>
      <c r="N679" s="120">
        <v>29819720</v>
      </c>
      <c r="O679" s="120">
        <v>17800982</v>
      </c>
      <c r="P679" s="120">
        <v>1359262</v>
      </c>
      <c r="Q679" s="120">
        <v>35490377</v>
      </c>
      <c r="R679" s="120">
        <v>33023898</v>
      </c>
      <c r="S679" s="47"/>
    </row>
    <row r="680" spans="1:19" ht="12.75" customHeight="1" x14ac:dyDescent="0.2">
      <c r="A680" s="511">
        <v>40360</v>
      </c>
      <c r="B680" s="511">
        <v>40543</v>
      </c>
      <c r="C680" s="53" t="s">
        <v>3</v>
      </c>
      <c r="D680" s="54">
        <v>3</v>
      </c>
      <c r="E680" s="44">
        <v>9360.5499999999993</v>
      </c>
      <c r="F680" s="44">
        <v>0</v>
      </c>
      <c r="G680" s="44">
        <v>0</v>
      </c>
      <c r="H680" s="44">
        <v>6207.16</v>
      </c>
      <c r="I680" s="44">
        <v>114.64</v>
      </c>
      <c r="J680" s="55">
        <v>1297.31</v>
      </c>
      <c r="K680" s="56">
        <v>15682.35</v>
      </c>
      <c r="L680" s="57">
        <v>16979.66</v>
      </c>
      <c r="M680" s="117"/>
      <c r="N680" s="119">
        <v>15682.35</v>
      </c>
      <c r="O680" s="119">
        <v>9475.19</v>
      </c>
      <c r="P680" s="119">
        <v>702</v>
      </c>
      <c r="Q680" s="119">
        <v>18685.189999999999</v>
      </c>
      <c r="R680" s="119">
        <v>17387.88</v>
      </c>
      <c r="S680" s="47"/>
    </row>
    <row r="681" spans="1:19" ht="9" customHeight="1" x14ac:dyDescent="0.2">
      <c r="A681" s="511"/>
      <c r="B681" s="511"/>
      <c r="C681" s="48" t="s">
        <v>4</v>
      </c>
      <c r="D681" s="49">
        <v>8</v>
      </c>
      <c r="E681" s="50">
        <v>18124552</v>
      </c>
      <c r="F681" s="50">
        <v>0</v>
      </c>
      <c r="G681" s="50">
        <v>0</v>
      </c>
      <c r="H681" s="50">
        <v>12018738</v>
      </c>
      <c r="I681" s="50">
        <v>221974</v>
      </c>
      <c r="J681" s="51">
        <v>2511942</v>
      </c>
      <c r="K681" s="50">
        <v>30365264</v>
      </c>
      <c r="L681" s="52">
        <v>32877206</v>
      </c>
      <c r="M681" s="118"/>
      <c r="N681" s="120">
        <v>30365264</v>
      </c>
      <c r="O681" s="120">
        <v>18346526</v>
      </c>
      <c r="P681" s="120">
        <v>1359262</v>
      </c>
      <c r="Q681" s="120">
        <v>36179573</v>
      </c>
      <c r="R681" s="120">
        <v>33667630</v>
      </c>
      <c r="S681" s="47"/>
    </row>
    <row r="682" spans="1:19" ht="12.75" customHeight="1" x14ac:dyDescent="0.2">
      <c r="A682" s="511"/>
      <c r="B682" s="511"/>
      <c r="C682" s="53" t="s">
        <v>3</v>
      </c>
      <c r="D682" s="54">
        <v>9</v>
      </c>
      <c r="E682" s="44">
        <v>10402.61</v>
      </c>
      <c r="F682" s="44">
        <v>0</v>
      </c>
      <c r="G682" s="44">
        <v>0</v>
      </c>
      <c r="H682" s="44">
        <v>6207.16</v>
      </c>
      <c r="I682" s="44">
        <v>114.64</v>
      </c>
      <c r="J682" s="55">
        <v>1384.15</v>
      </c>
      <c r="K682" s="56">
        <v>16724.41</v>
      </c>
      <c r="L682" s="57">
        <v>18108.560000000001</v>
      </c>
      <c r="M682" s="117"/>
      <c r="N682" s="119">
        <v>16724.41</v>
      </c>
      <c r="O682" s="119">
        <v>10517.25</v>
      </c>
      <c r="P682" s="119">
        <v>702</v>
      </c>
      <c r="Q682" s="119">
        <v>20001.669999999998</v>
      </c>
      <c r="R682" s="119">
        <v>18617.52</v>
      </c>
      <c r="S682" s="47"/>
    </row>
    <row r="683" spans="1:19" ht="9" customHeight="1" x14ac:dyDescent="0.2">
      <c r="A683" s="511"/>
      <c r="B683" s="511"/>
      <c r="C683" s="48" t="s">
        <v>4</v>
      </c>
      <c r="D683" s="49">
        <v>14</v>
      </c>
      <c r="E683" s="50">
        <v>20142262</v>
      </c>
      <c r="F683" s="50">
        <v>0</v>
      </c>
      <c r="G683" s="50">
        <v>0</v>
      </c>
      <c r="H683" s="50">
        <v>12018738</v>
      </c>
      <c r="I683" s="50">
        <v>221974</v>
      </c>
      <c r="J683" s="51">
        <v>2680088</v>
      </c>
      <c r="K683" s="50">
        <v>32382973</v>
      </c>
      <c r="L683" s="52">
        <v>35063061</v>
      </c>
      <c r="M683" s="118"/>
      <c r="N683" s="120">
        <v>32382973</v>
      </c>
      <c r="O683" s="120">
        <v>20364236</v>
      </c>
      <c r="P683" s="120">
        <v>1359262</v>
      </c>
      <c r="Q683" s="120">
        <v>38728634</v>
      </c>
      <c r="R683" s="120">
        <v>36048545</v>
      </c>
      <c r="S683" s="47"/>
    </row>
    <row r="684" spans="1:19" ht="12.75" customHeight="1" x14ac:dyDescent="0.2">
      <c r="A684" s="511"/>
      <c r="B684" s="511"/>
      <c r="C684" s="53" t="s">
        <v>3</v>
      </c>
      <c r="D684" s="54">
        <v>15</v>
      </c>
      <c r="E684" s="44">
        <v>11381.7</v>
      </c>
      <c r="F684" s="44">
        <v>0</v>
      </c>
      <c r="G684" s="44">
        <v>0</v>
      </c>
      <c r="H684" s="44">
        <v>6207.16</v>
      </c>
      <c r="I684" s="44">
        <v>114.64</v>
      </c>
      <c r="J684" s="55">
        <v>1465.74</v>
      </c>
      <c r="K684" s="56">
        <v>17703.5</v>
      </c>
      <c r="L684" s="57">
        <v>19169.240000000002</v>
      </c>
      <c r="M684" s="117"/>
      <c r="N684" s="119">
        <v>17703.5</v>
      </c>
      <c r="O684" s="119">
        <v>11496.34</v>
      </c>
      <c r="P684" s="119">
        <v>702</v>
      </c>
      <c r="Q684" s="119">
        <v>21238.58</v>
      </c>
      <c r="R684" s="119">
        <v>19772.84</v>
      </c>
      <c r="S684" s="47"/>
    </row>
    <row r="685" spans="1:19" ht="9" customHeight="1" x14ac:dyDescent="0.2">
      <c r="A685" s="511"/>
      <c r="B685" s="511"/>
      <c r="C685" s="48" t="s">
        <v>4</v>
      </c>
      <c r="D685" s="49">
        <v>20</v>
      </c>
      <c r="E685" s="50">
        <v>22038044</v>
      </c>
      <c r="F685" s="50">
        <v>0</v>
      </c>
      <c r="G685" s="50">
        <v>0</v>
      </c>
      <c r="H685" s="50">
        <v>12018738</v>
      </c>
      <c r="I685" s="50">
        <v>221974</v>
      </c>
      <c r="J685" s="51">
        <v>2838068</v>
      </c>
      <c r="K685" s="50">
        <v>34278756</v>
      </c>
      <c r="L685" s="52">
        <v>37116824</v>
      </c>
      <c r="M685" s="118"/>
      <c r="N685" s="120">
        <v>34278756</v>
      </c>
      <c r="O685" s="120">
        <v>22260018</v>
      </c>
      <c r="P685" s="120">
        <v>1359262</v>
      </c>
      <c r="Q685" s="120">
        <v>41123625</v>
      </c>
      <c r="R685" s="120">
        <v>38285557</v>
      </c>
      <c r="S685" s="47"/>
    </row>
    <row r="686" spans="1:19" ht="12.75" customHeight="1" x14ac:dyDescent="0.2">
      <c r="A686" s="511"/>
      <c r="B686" s="511"/>
      <c r="C686" s="53" t="s">
        <v>3</v>
      </c>
      <c r="D686" s="54">
        <v>21</v>
      </c>
      <c r="E686" s="44">
        <v>12375.95</v>
      </c>
      <c r="F686" s="44">
        <v>0</v>
      </c>
      <c r="G686" s="44">
        <v>0</v>
      </c>
      <c r="H686" s="44">
        <v>6207.16</v>
      </c>
      <c r="I686" s="44">
        <v>114.64</v>
      </c>
      <c r="J686" s="55">
        <v>1548.59</v>
      </c>
      <c r="K686" s="56">
        <v>18697.75</v>
      </c>
      <c r="L686" s="57">
        <v>20246.34</v>
      </c>
      <c r="M686" s="117"/>
      <c r="N686" s="119">
        <v>18697.75</v>
      </c>
      <c r="O686" s="119">
        <v>12490.59</v>
      </c>
      <c r="P686" s="119">
        <v>702</v>
      </c>
      <c r="Q686" s="119">
        <v>22494.65</v>
      </c>
      <c r="R686" s="119">
        <v>20946.060000000001</v>
      </c>
      <c r="S686" s="47"/>
    </row>
    <row r="687" spans="1:19" ht="9" customHeight="1" x14ac:dyDescent="0.2">
      <c r="A687" s="511"/>
      <c r="B687" s="511"/>
      <c r="C687" s="48" t="s">
        <v>4</v>
      </c>
      <c r="D687" s="49">
        <v>27</v>
      </c>
      <c r="E687" s="50">
        <v>23963181</v>
      </c>
      <c r="F687" s="50">
        <v>0</v>
      </c>
      <c r="G687" s="50">
        <v>0</v>
      </c>
      <c r="H687" s="50">
        <v>12018738</v>
      </c>
      <c r="I687" s="50">
        <v>221974</v>
      </c>
      <c r="J687" s="51">
        <v>2998488</v>
      </c>
      <c r="K687" s="50">
        <v>36203892</v>
      </c>
      <c r="L687" s="52">
        <v>39202381</v>
      </c>
      <c r="M687" s="118"/>
      <c r="N687" s="120">
        <v>36203892</v>
      </c>
      <c r="O687" s="120">
        <v>24185155</v>
      </c>
      <c r="P687" s="120">
        <v>1359262</v>
      </c>
      <c r="Q687" s="120">
        <v>43555716</v>
      </c>
      <c r="R687" s="120">
        <v>40557228</v>
      </c>
      <c r="S687" s="47"/>
    </row>
    <row r="688" spans="1:19" ht="12.75" customHeight="1" x14ac:dyDescent="0.2">
      <c r="A688" s="511"/>
      <c r="B688" s="511"/>
      <c r="C688" s="53" t="s">
        <v>3</v>
      </c>
      <c r="D688" s="54">
        <v>28</v>
      </c>
      <c r="E688" s="44">
        <v>13080.05</v>
      </c>
      <c r="F688" s="44">
        <v>0</v>
      </c>
      <c r="G688" s="44">
        <v>0</v>
      </c>
      <c r="H688" s="44">
        <v>6207.16</v>
      </c>
      <c r="I688" s="44">
        <v>114.64</v>
      </c>
      <c r="J688" s="55">
        <v>1607.27</v>
      </c>
      <c r="K688" s="56">
        <v>19401.849999999999</v>
      </c>
      <c r="L688" s="57">
        <v>21009.119999999999</v>
      </c>
      <c r="M688" s="117"/>
      <c r="N688" s="119">
        <v>19401.849999999999</v>
      </c>
      <c r="O688" s="119">
        <v>13194.69</v>
      </c>
      <c r="P688" s="119">
        <v>702</v>
      </c>
      <c r="Q688" s="119">
        <v>23384.16</v>
      </c>
      <c r="R688" s="119">
        <v>21776.89</v>
      </c>
      <c r="S688" s="47"/>
    </row>
    <row r="689" spans="1:19" ht="9" customHeight="1" x14ac:dyDescent="0.2">
      <c r="A689" s="511"/>
      <c r="B689" s="511"/>
      <c r="C689" s="48" t="s">
        <v>4</v>
      </c>
      <c r="D689" s="49">
        <v>34</v>
      </c>
      <c r="E689" s="50">
        <v>25326508</v>
      </c>
      <c r="F689" s="50">
        <v>0</v>
      </c>
      <c r="G689" s="50">
        <v>0</v>
      </c>
      <c r="H689" s="50">
        <v>12018738</v>
      </c>
      <c r="I689" s="50">
        <v>221974</v>
      </c>
      <c r="J689" s="51">
        <v>3112109</v>
      </c>
      <c r="K689" s="50">
        <v>37567220</v>
      </c>
      <c r="L689" s="52">
        <v>40679329</v>
      </c>
      <c r="M689" s="118"/>
      <c r="N689" s="120">
        <v>37567220</v>
      </c>
      <c r="O689" s="120">
        <v>25548482</v>
      </c>
      <c r="P689" s="120">
        <v>1359262</v>
      </c>
      <c r="Q689" s="120">
        <v>45278047</v>
      </c>
      <c r="R689" s="120">
        <v>42165939</v>
      </c>
      <c r="S689" s="47"/>
    </row>
    <row r="690" spans="1:19" ht="12.75" customHeight="1" x14ac:dyDescent="0.2">
      <c r="A690" s="511"/>
      <c r="B690" s="511"/>
      <c r="C690" s="53" t="s">
        <v>3</v>
      </c>
      <c r="D690" s="54">
        <v>35</v>
      </c>
      <c r="E690" s="44">
        <v>13605.93</v>
      </c>
      <c r="F690" s="44">
        <v>0</v>
      </c>
      <c r="G690" s="44">
        <v>0</v>
      </c>
      <c r="H690" s="44">
        <v>6207.16</v>
      </c>
      <c r="I690" s="44">
        <v>114.64</v>
      </c>
      <c r="J690" s="55">
        <v>1651.09</v>
      </c>
      <c r="K690" s="56">
        <v>19927.73</v>
      </c>
      <c r="L690" s="57">
        <v>21578.82</v>
      </c>
      <c r="M690" s="117"/>
      <c r="N690" s="119">
        <v>19927.73</v>
      </c>
      <c r="O690" s="119">
        <v>13720.57</v>
      </c>
      <c r="P690" s="119">
        <v>702</v>
      </c>
      <c r="Q690" s="119">
        <v>24048.52</v>
      </c>
      <c r="R690" s="119">
        <v>22397.43</v>
      </c>
      <c r="S690" s="47"/>
    </row>
    <row r="691" spans="1:19" ht="9" customHeight="1" x14ac:dyDescent="0.2">
      <c r="A691" s="512"/>
      <c r="B691" s="512"/>
      <c r="C691" s="58" t="s">
        <v>4</v>
      </c>
      <c r="D691" s="59"/>
      <c r="E691" s="61">
        <v>26344754</v>
      </c>
      <c r="F691" s="61">
        <v>0</v>
      </c>
      <c r="G691" s="61">
        <v>0</v>
      </c>
      <c r="H691" s="61">
        <v>12018738</v>
      </c>
      <c r="I691" s="61">
        <v>221974</v>
      </c>
      <c r="J691" s="60">
        <v>3196956</v>
      </c>
      <c r="K691" s="61">
        <v>38585466</v>
      </c>
      <c r="L691" s="62">
        <v>41782422</v>
      </c>
      <c r="M691" s="118"/>
      <c r="N691" s="123">
        <v>38585466</v>
      </c>
      <c r="O691" s="123">
        <v>26566728</v>
      </c>
      <c r="P691" s="123">
        <v>1359262</v>
      </c>
      <c r="Q691" s="123">
        <v>46564428</v>
      </c>
      <c r="R691" s="120">
        <v>43367472</v>
      </c>
      <c r="S691" s="47"/>
    </row>
    <row r="692" spans="1:19" ht="12.75" customHeight="1" x14ac:dyDescent="0.2">
      <c r="A692" s="492">
        <v>40544</v>
      </c>
      <c r="B692" s="492">
        <v>42369</v>
      </c>
      <c r="C692" s="42" t="s">
        <v>3</v>
      </c>
      <c r="D692" s="43">
        <v>0</v>
      </c>
      <c r="E692" s="44">
        <v>9078.7999999999993</v>
      </c>
      <c r="F692" s="44">
        <v>0</v>
      </c>
      <c r="G692" s="44"/>
      <c r="H692" s="44">
        <v>6207.16</v>
      </c>
      <c r="I692" s="44">
        <v>114.64</v>
      </c>
      <c r="J692" s="44">
        <v>1283.3800000000001</v>
      </c>
      <c r="K692" s="44">
        <v>15400.6</v>
      </c>
      <c r="L692" s="46">
        <v>16683.98</v>
      </c>
      <c r="M692" s="117"/>
      <c r="N692" s="119">
        <v>15400.6</v>
      </c>
      <c r="O692" s="119">
        <v>9193.44</v>
      </c>
      <c r="P692" s="119">
        <v>702</v>
      </c>
      <c r="Q692" s="119">
        <v>18338.8</v>
      </c>
      <c r="R692" s="119">
        <v>17055.419999999998</v>
      </c>
      <c r="S692" s="47"/>
    </row>
    <row r="693" spans="1:19" ht="9" customHeight="1" x14ac:dyDescent="0.2">
      <c r="A693" s="493"/>
      <c r="B693" s="493"/>
      <c r="C693" s="48" t="s">
        <v>4</v>
      </c>
      <c r="D693" s="49">
        <v>2</v>
      </c>
      <c r="E693" s="61">
        <v>17579008</v>
      </c>
      <c r="F693" s="50">
        <v>0</v>
      </c>
      <c r="G693" s="50">
        <v>0</v>
      </c>
      <c r="H693" s="61">
        <v>12018738</v>
      </c>
      <c r="I693" s="61">
        <v>221974</v>
      </c>
      <c r="J693" s="51">
        <v>2484970</v>
      </c>
      <c r="K693" s="61">
        <v>29819720</v>
      </c>
      <c r="L693" s="61">
        <v>32304690</v>
      </c>
      <c r="M693" s="118"/>
      <c r="N693" s="120">
        <v>29819720</v>
      </c>
      <c r="O693" s="120">
        <v>17800982</v>
      </c>
      <c r="P693" s="123">
        <v>1359262</v>
      </c>
      <c r="Q693" s="120">
        <v>35508868</v>
      </c>
      <c r="R693" s="120">
        <v>33023898</v>
      </c>
      <c r="S693" s="47"/>
    </row>
    <row r="694" spans="1:19" ht="12.75" customHeight="1" x14ac:dyDescent="0.2">
      <c r="A694" s="511">
        <v>40544</v>
      </c>
      <c r="B694" s="511">
        <v>42369</v>
      </c>
      <c r="C694" s="53" t="s">
        <v>3</v>
      </c>
      <c r="D694" s="54">
        <v>3</v>
      </c>
      <c r="E694" s="44">
        <v>9360.5499999999993</v>
      </c>
      <c r="F694" s="44">
        <v>0</v>
      </c>
      <c r="G694" s="44">
        <v>0</v>
      </c>
      <c r="H694" s="44">
        <v>6207.16</v>
      </c>
      <c r="I694" s="44">
        <v>114.64</v>
      </c>
      <c r="J694" s="44">
        <v>1306.8599999999999</v>
      </c>
      <c r="K694" s="44">
        <v>15682.35</v>
      </c>
      <c r="L694" s="46">
        <v>16989.21</v>
      </c>
      <c r="M694" s="117"/>
      <c r="N694" s="119">
        <v>15682.35</v>
      </c>
      <c r="O694" s="119">
        <v>9475.19</v>
      </c>
      <c r="P694" s="119">
        <v>702</v>
      </c>
      <c r="Q694" s="119">
        <v>18694.740000000002</v>
      </c>
      <c r="R694" s="119">
        <v>17387.88</v>
      </c>
      <c r="S694" s="47"/>
    </row>
    <row r="695" spans="1:19" ht="9" customHeight="1" x14ac:dyDescent="0.2">
      <c r="A695" s="511"/>
      <c r="B695" s="511"/>
      <c r="C695" s="48" t="s">
        <v>4</v>
      </c>
      <c r="D695" s="49">
        <v>8</v>
      </c>
      <c r="E695" s="61">
        <v>18124552</v>
      </c>
      <c r="F695" s="50">
        <v>0</v>
      </c>
      <c r="G695" s="50">
        <v>0</v>
      </c>
      <c r="H695" s="61">
        <v>12018738</v>
      </c>
      <c r="I695" s="61">
        <v>221974</v>
      </c>
      <c r="J695" s="51">
        <v>2530434</v>
      </c>
      <c r="K695" s="61">
        <v>30365264</v>
      </c>
      <c r="L695" s="61">
        <v>32895698</v>
      </c>
      <c r="M695" s="118"/>
      <c r="N695" s="120">
        <v>30365264</v>
      </c>
      <c r="O695" s="120">
        <v>18346526</v>
      </c>
      <c r="P695" s="123">
        <v>1359262</v>
      </c>
      <c r="Q695" s="120">
        <v>36198064</v>
      </c>
      <c r="R695" s="120">
        <v>33667630</v>
      </c>
      <c r="S695" s="47"/>
    </row>
    <row r="696" spans="1:19" ht="12.75" customHeight="1" x14ac:dyDescent="0.2">
      <c r="A696" s="511"/>
      <c r="B696" s="511"/>
      <c r="C696" s="53" t="s">
        <v>3</v>
      </c>
      <c r="D696" s="54">
        <v>9</v>
      </c>
      <c r="E696" s="44">
        <v>10402.61</v>
      </c>
      <c r="F696" s="44">
        <v>0</v>
      </c>
      <c r="G696" s="44">
        <v>0</v>
      </c>
      <c r="H696" s="44">
        <v>6207.16</v>
      </c>
      <c r="I696" s="44">
        <v>114.64</v>
      </c>
      <c r="J696" s="44">
        <v>1393.7</v>
      </c>
      <c r="K696" s="44">
        <v>16724.41</v>
      </c>
      <c r="L696" s="46">
        <v>18118.11</v>
      </c>
      <c r="M696" s="117"/>
      <c r="N696" s="119">
        <v>16724.41</v>
      </c>
      <c r="O696" s="119">
        <v>10517.25</v>
      </c>
      <c r="P696" s="119">
        <v>702</v>
      </c>
      <c r="Q696" s="119">
        <v>20011.22</v>
      </c>
      <c r="R696" s="119">
        <v>18617.52</v>
      </c>
      <c r="S696" s="47"/>
    </row>
    <row r="697" spans="1:19" ht="9" customHeight="1" x14ac:dyDescent="0.2">
      <c r="A697" s="511"/>
      <c r="B697" s="511"/>
      <c r="C697" s="48" t="s">
        <v>4</v>
      </c>
      <c r="D697" s="49">
        <v>14</v>
      </c>
      <c r="E697" s="61">
        <v>20142262</v>
      </c>
      <c r="F697" s="50">
        <v>0</v>
      </c>
      <c r="G697" s="50">
        <v>0</v>
      </c>
      <c r="H697" s="61">
        <v>12018738</v>
      </c>
      <c r="I697" s="61">
        <v>221974</v>
      </c>
      <c r="J697" s="51">
        <v>2698579</v>
      </c>
      <c r="K697" s="61">
        <v>32382973</v>
      </c>
      <c r="L697" s="61">
        <v>35081553</v>
      </c>
      <c r="M697" s="118"/>
      <c r="N697" s="120">
        <v>32382973</v>
      </c>
      <c r="O697" s="120">
        <v>20364236</v>
      </c>
      <c r="P697" s="123">
        <v>1359262</v>
      </c>
      <c r="Q697" s="120">
        <v>38747125</v>
      </c>
      <c r="R697" s="120">
        <v>36048545</v>
      </c>
      <c r="S697" s="47"/>
    </row>
    <row r="698" spans="1:19" ht="12.75" customHeight="1" x14ac:dyDescent="0.2">
      <c r="A698" s="511"/>
      <c r="B698" s="511"/>
      <c r="C698" s="53" t="s">
        <v>3</v>
      </c>
      <c r="D698" s="54">
        <v>15</v>
      </c>
      <c r="E698" s="44">
        <v>11381.7</v>
      </c>
      <c r="F698" s="44">
        <v>0</v>
      </c>
      <c r="G698" s="44">
        <v>0</v>
      </c>
      <c r="H698" s="44">
        <v>6207.16</v>
      </c>
      <c r="I698" s="44">
        <v>114.64</v>
      </c>
      <c r="J698" s="44">
        <v>1475.29</v>
      </c>
      <c r="K698" s="44">
        <v>17703.5</v>
      </c>
      <c r="L698" s="46">
        <v>19178.79</v>
      </c>
      <c r="M698" s="117"/>
      <c r="N698" s="119">
        <v>17703.5</v>
      </c>
      <c r="O698" s="119">
        <v>11496.34</v>
      </c>
      <c r="P698" s="119">
        <v>702</v>
      </c>
      <c r="Q698" s="119">
        <v>21248.13</v>
      </c>
      <c r="R698" s="119">
        <v>19772.84</v>
      </c>
      <c r="S698" s="47"/>
    </row>
    <row r="699" spans="1:19" ht="9" customHeight="1" x14ac:dyDescent="0.2">
      <c r="A699" s="511"/>
      <c r="B699" s="511"/>
      <c r="C699" s="48" t="s">
        <v>4</v>
      </c>
      <c r="D699" s="49">
        <v>20</v>
      </c>
      <c r="E699" s="61">
        <v>22038044</v>
      </c>
      <c r="F699" s="50">
        <v>0</v>
      </c>
      <c r="G699" s="50">
        <v>0</v>
      </c>
      <c r="H699" s="61">
        <v>12018738</v>
      </c>
      <c r="I699" s="61">
        <v>221974</v>
      </c>
      <c r="J699" s="51">
        <v>2856560</v>
      </c>
      <c r="K699" s="61">
        <v>34278756</v>
      </c>
      <c r="L699" s="61">
        <v>37135316</v>
      </c>
      <c r="M699" s="118"/>
      <c r="N699" s="120">
        <v>34278756</v>
      </c>
      <c r="O699" s="120">
        <v>22260018</v>
      </c>
      <c r="P699" s="123">
        <v>1359262</v>
      </c>
      <c r="Q699" s="120">
        <v>41142117</v>
      </c>
      <c r="R699" s="120">
        <v>38285557</v>
      </c>
      <c r="S699" s="47"/>
    </row>
    <row r="700" spans="1:19" ht="12.75" customHeight="1" x14ac:dyDescent="0.2">
      <c r="A700" s="511"/>
      <c r="B700" s="511"/>
      <c r="C700" s="53" t="s">
        <v>3</v>
      </c>
      <c r="D700" s="54">
        <v>21</v>
      </c>
      <c r="E700" s="44">
        <v>12375.95</v>
      </c>
      <c r="F700" s="44">
        <v>0</v>
      </c>
      <c r="G700" s="44">
        <v>0</v>
      </c>
      <c r="H700" s="44">
        <v>6207.16</v>
      </c>
      <c r="I700" s="44">
        <v>114.64</v>
      </c>
      <c r="J700" s="44">
        <v>1558.15</v>
      </c>
      <c r="K700" s="44">
        <v>18697.75</v>
      </c>
      <c r="L700" s="46">
        <v>20255.900000000001</v>
      </c>
      <c r="M700" s="117"/>
      <c r="N700" s="119">
        <v>18697.75</v>
      </c>
      <c r="O700" s="119">
        <v>12490.59</v>
      </c>
      <c r="P700" s="119">
        <v>702</v>
      </c>
      <c r="Q700" s="119">
        <v>22504.21</v>
      </c>
      <c r="R700" s="119">
        <v>20946.060000000001</v>
      </c>
      <c r="S700" s="47"/>
    </row>
    <row r="701" spans="1:19" ht="9" customHeight="1" x14ac:dyDescent="0.2">
      <c r="A701" s="511"/>
      <c r="B701" s="511"/>
      <c r="C701" s="48" t="s">
        <v>4</v>
      </c>
      <c r="D701" s="49">
        <v>27</v>
      </c>
      <c r="E701" s="61">
        <v>23963181</v>
      </c>
      <c r="F701" s="50">
        <v>0</v>
      </c>
      <c r="G701" s="50">
        <v>0</v>
      </c>
      <c r="H701" s="61">
        <v>12018738</v>
      </c>
      <c r="I701" s="61">
        <v>221974</v>
      </c>
      <c r="J701" s="51">
        <v>3016999</v>
      </c>
      <c r="K701" s="61">
        <v>36203892</v>
      </c>
      <c r="L701" s="61">
        <v>39220891</v>
      </c>
      <c r="M701" s="118"/>
      <c r="N701" s="120">
        <v>36203892</v>
      </c>
      <c r="O701" s="120">
        <v>24185155</v>
      </c>
      <c r="P701" s="123">
        <v>1359262</v>
      </c>
      <c r="Q701" s="120">
        <v>43574227</v>
      </c>
      <c r="R701" s="120">
        <v>40557228</v>
      </c>
      <c r="S701" s="47"/>
    </row>
    <row r="702" spans="1:19" ht="12.75" customHeight="1" x14ac:dyDescent="0.2">
      <c r="A702" s="511"/>
      <c r="B702" s="511"/>
      <c r="C702" s="53" t="s">
        <v>3</v>
      </c>
      <c r="D702" s="54">
        <v>28</v>
      </c>
      <c r="E702" s="44">
        <v>13080.05</v>
      </c>
      <c r="F702" s="44">
        <v>0</v>
      </c>
      <c r="G702" s="44">
        <v>0</v>
      </c>
      <c r="H702" s="44">
        <v>6207.16</v>
      </c>
      <c r="I702" s="44">
        <v>114.64</v>
      </c>
      <c r="J702" s="44">
        <v>1616.82</v>
      </c>
      <c r="K702" s="44">
        <v>19401.849999999999</v>
      </c>
      <c r="L702" s="46">
        <v>21018.67</v>
      </c>
      <c r="M702" s="117"/>
      <c r="N702" s="119">
        <v>19401.849999999999</v>
      </c>
      <c r="O702" s="119">
        <v>13194.69</v>
      </c>
      <c r="P702" s="119">
        <v>702</v>
      </c>
      <c r="Q702" s="119">
        <v>23393.71</v>
      </c>
      <c r="R702" s="119">
        <v>21776.89</v>
      </c>
      <c r="S702" s="47"/>
    </row>
    <row r="703" spans="1:19" ht="9" customHeight="1" x14ac:dyDescent="0.2">
      <c r="A703" s="511"/>
      <c r="B703" s="511"/>
      <c r="C703" s="48" t="s">
        <v>4</v>
      </c>
      <c r="D703" s="49">
        <v>34</v>
      </c>
      <c r="E703" s="61">
        <v>25326508</v>
      </c>
      <c r="F703" s="50">
        <v>0</v>
      </c>
      <c r="G703" s="50">
        <v>0</v>
      </c>
      <c r="H703" s="61">
        <v>12018738</v>
      </c>
      <c r="I703" s="61">
        <v>221974</v>
      </c>
      <c r="J703" s="51">
        <v>3130600</v>
      </c>
      <c r="K703" s="61">
        <v>37567220</v>
      </c>
      <c r="L703" s="61">
        <v>40697820</v>
      </c>
      <c r="M703" s="118"/>
      <c r="N703" s="120">
        <v>37567220</v>
      </c>
      <c r="O703" s="120">
        <v>25548482</v>
      </c>
      <c r="P703" s="123">
        <v>1359262</v>
      </c>
      <c r="Q703" s="120">
        <v>45296539</v>
      </c>
      <c r="R703" s="120">
        <v>42165939</v>
      </c>
      <c r="S703" s="47"/>
    </row>
    <row r="704" spans="1:19" ht="12.75" customHeight="1" x14ac:dyDescent="0.2">
      <c r="A704" s="511"/>
      <c r="B704" s="511"/>
      <c r="C704" s="53" t="s">
        <v>3</v>
      </c>
      <c r="D704" s="54">
        <v>35</v>
      </c>
      <c r="E704" s="44">
        <v>13605.93</v>
      </c>
      <c r="F704" s="44">
        <v>0</v>
      </c>
      <c r="G704" s="44">
        <v>0</v>
      </c>
      <c r="H704" s="44">
        <v>6207.16</v>
      </c>
      <c r="I704" s="44">
        <v>114.64</v>
      </c>
      <c r="J704" s="44">
        <v>1660.64</v>
      </c>
      <c r="K704" s="44">
        <v>19927.73</v>
      </c>
      <c r="L704" s="46">
        <v>21588.37</v>
      </c>
      <c r="M704" s="117"/>
      <c r="N704" s="119">
        <v>19927.73</v>
      </c>
      <c r="O704" s="119">
        <v>13720.57</v>
      </c>
      <c r="P704" s="119">
        <v>702</v>
      </c>
      <c r="Q704" s="119">
        <v>24058.07</v>
      </c>
      <c r="R704" s="119">
        <v>22397.43</v>
      </c>
      <c r="S704" s="47"/>
    </row>
    <row r="705" spans="1:19" ht="9" customHeight="1" x14ac:dyDescent="0.2">
      <c r="A705" s="512"/>
      <c r="B705" s="512"/>
      <c r="C705" s="58" t="s">
        <v>4</v>
      </c>
      <c r="D705" s="59"/>
      <c r="E705" s="61">
        <v>26344754</v>
      </c>
      <c r="F705" s="61">
        <v>0</v>
      </c>
      <c r="G705" s="61">
        <v>0</v>
      </c>
      <c r="H705" s="61">
        <v>12018738</v>
      </c>
      <c r="I705" s="61">
        <v>221974</v>
      </c>
      <c r="J705" s="61">
        <v>3215447</v>
      </c>
      <c r="K705" s="61">
        <v>38585466</v>
      </c>
      <c r="L705" s="61">
        <v>41800913</v>
      </c>
      <c r="M705" s="118"/>
      <c r="N705" s="123">
        <v>38585466</v>
      </c>
      <c r="O705" s="123">
        <v>26566728</v>
      </c>
      <c r="P705" s="123">
        <v>1359262</v>
      </c>
      <c r="Q705" s="123">
        <v>46582919</v>
      </c>
      <c r="R705" s="120">
        <v>43367472</v>
      </c>
      <c r="S705" s="47"/>
    </row>
    <row r="706" spans="1:19" ht="12.75" customHeight="1" x14ac:dyDescent="0.2">
      <c r="A706" s="492">
        <v>42370</v>
      </c>
      <c r="B706" s="492">
        <v>42735</v>
      </c>
      <c r="C706" s="42" t="s">
        <v>3</v>
      </c>
      <c r="D706" s="43">
        <v>0</v>
      </c>
      <c r="E706" s="44">
        <v>9138.7999999999993</v>
      </c>
      <c r="F706" s="44">
        <v>0</v>
      </c>
      <c r="G706" s="44"/>
      <c r="H706" s="44">
        <v>6207.16</v>
      </c>
      <c r="I706" s="44">
        <v>114.64</v>
      </c>
      <c r="J706" s="44">
        <v>1288.3800000000001</v>
      </c>
      <c r="K706" s="44">
        <v>15460.6</v>
      </c>
      <c r="L706" s="46">
        <v>16748.98</v>
      </c>
      <c r="M706" s="117"/>
      <c r="N706" s="119">
        <v>15460.6</v>
      </c>
      <c r="O706" s="119">
        <v>9253.44</v>
      </c>
      <c r="P706" s="119">
        <v>702</v>
      </c>
      <c r="Q706" s="119">
        <v>18414.599999999999</v>
      </c>
      <c r="R706" s="119">
        <v>17126.22</v>
      </c>
      <c r="S706" s="47"/>
    </row>
    <row r="707" spans="1:19" ht="9" customHeight="1" x14ac:dyDescent="0.2">
      <c r="A707" s="493"/>
      <c r="B707" s="493"/>
      <c r="C707" s="48" t="s">
        <v>4</v>
      </c>
      <c r="D707" s="49">
        <v>8</v>
      </c>
      <c r="E707" s="61">
        <v>17695184</v>
      </c>
      <c r="F707" s="50">
        <v>0</v>
      </c>
      <c r="G707" s="50">
        <v>0</v>
      </c>
      <c r="H707" s="61">
        <v>12018738</v>
      </c>
      <c r="I707" s="61">
        <v>221974</v>
      </c>
      <c r="J707" s="51">
        <v>2494652</v>
      </c>
      <c r="K707" s="61">
        <v>29935896</v>
      </c>
      <c r="L707" s="61">
        <v>32430548</v>
      </c>
      <c r="M707" s="118"/>
      <c r="N707" s="120">
        <v>29935896</v>
      </c>
      <c r="O707" s="120">
        <v>17917158</v>
      </c>
      <c r="P707" s="123">
        <v>1359262</v>
      </c>
      <c r="Q707" s="120">
        <v>35655638</v>
      </c>
      <c r="R707" s="120">
        <v>33160986</v>
      </c>
      <c r="S707" s="47"/>
    </row>
    <row r="708" spans="1:19" ht="12.75" customHeight="1" x14ac:dyDescent="0.2">
      <c r="A708" s="494">
        <v>42370</v>
      </c>
      <c r="B708" s="494">
        <v>42735</v>
      </c>
      <c r="C708" s="53" t="s">
        <v>3</v>
      </c>
      <c r="D708" s="54">
        <v>9</v>
      </c>
      <c r="E708" s="44">
        <v>10467.41</v>
      </c>
      <c r="F708" s="44">
        <v>0</v>
      </c>
      <c r="G708" s="44">
        <v>0</v>
      </c>
      <c r="H708" s="44">
        <v>6207.16</v>
      </c>
      <c r="I708" s="44">
        <v>114.64</v>
      </c>
      <c r="J708" s="44">
        <v>1399.1</v>
      </c>
      <c r="K708" s="44">
        <v>16789.21</v>
      </c>
      <c r="L708" s="46">
        <v>18188.310000000001</v>
      </c>
      <c r="M708" s="117"/>
      <c r="N708" s="119">
        <v>16789.21</v>
      </c>
      <c r="O708" s="119">
        <v>10582.05</v>
      </c>
      <c r="P708" s="119">
        <v>702</v>
      </c>
      <c r="Q708" s="119">
        <v>20093.080000000002</v>
      </c>
      <c r="R708" s="119">
        <v>18693.98</v>
      </c>
      <c r="S708" s="47"/>
    </row>
    <row r="709" spans="1:19" ht="9" customHeight="1" x14ac:dyDescent="0.2">
      <c r="A709" s="494"/>
      <c r="B709" s="494"/>
      <c r="C709" s="48" t="s">
        <v>4</v>
      </c>
      <c r="D709" s="49">
        <v>14</v>
      </c>
      <c r="E709" s="61">
        <v>20267732</v>
      </c>
      <c r="F709" s="50">
        <v>0</v>
      </c>
      <c r="G709" s="50">
        <v>0</v>
      </c>
      <c r="H709" s="61">
        <v>12018738</v>
      </c>
      <c r="I709" s="61">
        <v>221974</v>
      </c>
      <c r="J709" s="51">
        <v>2709035</v>
      </c>
      <c r="K709" s="61">
        <v>32508444</v>
      </c>
      <c r="L709" s="61">
        <v>35217479</v>
      </c>
      <c r="M709" s="118"/>
      <c r="N709" s="120">
        <v>32508444</v>
      </c>
      <c r="O709" s="120">
        <v>20489706</v>
      </c>
      <c r="P709" s="123">
        <v>1359262</v>
      </c>
      <c r="Q709" s="120">
        <v>38905628</v>
      </c>
      <c r="R709" s="120">
        <v>36196593</v>
      </c>
      <c r="S709" s="47"/>
    </row>
    <row r="710" spans="1:19" ht="12.75" customHeight="1" x14ac:dyDescent="0.2">
      <c r="A710" s="494"/>
      <c r="B710" s="494"/>
      <c r="C710" s="53" t="s">
        <v>3</v>
      </c>
      <c r="D710" s="54">
        <v>15</v>
      </c>
      <c r="E710" s="44">
        <v>11451.3</v>
      </c>
      <c r="F710" s="44">
        <v>0</v>
      </c>
      <c r="G710" s="44">
        <v>0</v>
      </c>
      <c r="H710" s="44">
        <v>6207.16</v>
      </c>
      <c r="I710" s="44">
        <v>114.64</v>
      </c>
      <c r="J710" s="44">
        <v>1481.09</v>
      </c>
      <c r="K710" s="44">
        <v>17773.099999999999</v>
      </c>
      <c r="L710" s="46">
        <v>19254.189999999999</v>
      </c>
      <c r="M710" s="117"/>
      <c r="N710" s="119">
        <v>17773.099999999999</v>
      </c>
      <c r="O710" s="119">
        <v>11565.94</v>
      </c>
      <c r="P710" s="119">
        <v>702</v>
      </c>
      <c r="Q710" s="119">
        <v>21336.06</v>
      </c>
      <c r="R710" s="119">
        <v>19854.97</v>
      </c>
      <c r="S710" s="47"/>
    </row>
    <row r="711" spans="1:19" ht="9" customHeight="1" x14ac:dyDescent="0.2">
      <c r="A711" s="494"/>
      <c r="B711" s="494"/>
      <c r="C711" s="48" t="s">
        <v>4</v>
      </c>
      <c r="D711" s="49">
        <v>20</v>
      </c>
      <c r="E711" s="61">
        <v>22172809</v>
      </c>
      <c r="F711" s="50">
        <v>0</v>
      </c>
      <c r="G711" s="50">
        <v>0</v>
      </c>
      <c r="H711" s="61">
        <v>12018738</v>
      </c>
      <c r="I711" s="61">
        <v>221974</v>
      </c>
      <c r="J711" s="51">
        <v>2867790</v>
      </c>
      <c r="K711" s="61">
        <v>34413520</v>
      </c>
      <c r="L711" s="61">
        <v>37281310</v>
      </c>
      <c r="M711" s="118"/>
      <c r="N711" s="120">
        <v>34413520</v>
      </c>
      <c r="O711" s="120">
        <v>22394783</v>
      </c>
      <c r="P711" s="123">
        <v>1359262</v>
      </c>
      <c r="Q711" s="120">
        <v>41312373</v>
      </c>
      <c r="R711" s="120">
        <v>38444583</v>
      </c>
      <c r="S711" s="47"/>
    </row>
    <row r="712" spans="1:19" ht="12.75" customHeight="1" x14ac:dyDescent="0.2">
      <c r="A712" s="494"/>
      <c r="B712" s="494"/>
      <c r="C712" s="53" t="s">
        <v>3</v>
      </c>
      <c r="D712" s="54">
        <v>21</v>
      </c>
      <c r="E712" s="44">
        <v>12449.15</v>
      </c>
      <c r="F712" s="44">
        <v>0</v>
      </c>
      <c r="G712" s="44">
        <v>0</v>
      </c>
      <c r="H712" s="44">
        <v>6207.16</v>
      </c>
      <c r="I712" s="44">
        <v>114.64</v>
      </c>
      <c r="J712" s="44">
        <v>1564.25</v>
      </c>
      <c r="K712" s="44">
        <v>18770.95</v>
      </c>
      <c r="L712" s="46">
        <v>20335.2</v>
      </c>
      <c r="M712" s="117"/>
      <c r="N712" s="119">
        <v>18770.95</v>
      </c>
      <c r="O712" s="119">
        <v>12563.79</v>
      </c>
      <c r="P712" s="119">
        <v>702</v>
      </c>
      <c r="Q712" s="119">
        <v>22596.68</v>
      </c>
      <c r="R712" s="119">
        <v>21032.43</v>
      </c>
      <c r="S712" s="47"/>
    </row>
    <row r="713" spans="1:19" ht="9" customHeight="1" x14ac:dyDescent="0.2">
      <c r="A713" s="494"/>
      <c r="B713" s="494"/>
      <c r="C713" s="48" t="s">
        <v>4</v>
      </c>
      <c r="D713" s="49">
        <v>27</v>
      </c>
      <c r="E713" s="61">
        <v>24104916</v>
      </c>
      <c r="F713" s="50">
        <v>0</v>
      </c>
      <c r="G713" s="50">
        <v>0</v>
      </c>
      <c r="H713" s="61">
        <v>12018738</v>
      </c>
      <c r="I713" s="61">
        <v>221974</v>
      </c>
      <c r="J713" s="51">
        <v>3028810</v>
      </c>
      <c r="K713" s="61">
        <v>36345627</v>
      </c>
      <c r="L713" s="61">
        <v>39374438</v>
      </c>
      <c r="M713" s="118"/>
      <c r="N713" s="120">
        <v>36345627</v>
      </c>
      <c r="O713" s="120">
        <v>24326890</v>
      </c>
      <c r="P713" s="123">
        <v>1359262</v>
      </c>
      <c r="Q713" s="120">
        <v>43753274</v>
      </c>
      <c r="R713" s="120">
        <v>40724463</v>
      </c>
      <c r="S713" s="47"/>
    </row>
    <row r="714" spans="1:19" ht="12.75" customHeight="1" x14ac:dyDescent="0.2">
      <c r="A714" s="494"/>
      <c r="B714" s="494"/>
      <c r="C714" s="53" t="s">
        <v>3</v>
      </c>
      <c r="D714" s="54">
        <v>28</v>
      </c>
      <c r="E714" s="44">
        <v>13155.65</v>
      </c>
      <c r="F714" s="44">
        <v>0</v>
      </c>
      <c r="G714" s="44">
        <v>0</v>
      </c>
      <c r="H714" s="44">
        <v>6207.16</v>
      </c>
      <c r="I714" s="44">
        <v>114.64</v>
      </c>
      <c r="J714" s="44">
        <v>1623.12</v>
      </c>
      <c r="K714" s="44">
        <v>19477.45</v>
      </c>
      <c r="L714" s="46">
        <v>21100.57</v>
      </c>
      <c r="M714" s="117"/>
      <c r="N714" s="119">
        <v>19477.45</v>
      </c>
      <c r="O714" s="119">
        <v>13270.29</v>
      </c>
      <c r="P714" s="119">
        <v>702</v>
      </c>
      <c r="Q714" s="119">
        <v>23489.22</v>
      </c>
      <c r="R714" s="119">
        <v>21866.1</v>
      </c>
      <c r="S714" s="47"/>
    </row>
    <row r="715" spans="1:19" ht="9" customHeight="1" x14ac:dyDescent="0.2">
      <c r="A715" s="494"/>
      <c r="B715" s="494"/>
      <c r="C715" s="48" t="s">
        <v>4</v>
      </c>
      <c r="D715" s="49">
        <v>34</v>
      </c>
      <c r="E715" s="61">
        <v>25472890</v>
      </c>
      <c r="F715" s="50">
        <v>0</v>
      </c>
      <c r="G715" s="50">
        <v>0</v>
      </c>
      <c r="H715" s="61">
        <v>12018738</v>
      </c>
      <c r="I715" s="61">
        <v>221974</v>
      </c>
      <c r="J715" s="51">
        <v>3142799</v>
      </c>
      <c r="K715" s="61">
        <v>37713602</v>
      </c>
      <c r="L715" s="61">
        <v>40856401</v>
      </c>
      <c r="M715" s="118"/>
      <c r="N715" s="120">
        <v>37713602</v>
      </c>
      <c r="O715" s="120">
        <v>25694864</v>
      </c>
      <c r="P715" s="123">
        <v>1359262</v>
      </c>
      <c r="Q715" s="120">
        <v>45481472</v>
      </c>
      <c r="R715" s="120">
        <v>42338673</v>
      </c>
      <c r="S715" s="47"/>
    </row>
    <row r="716" spans="1:19" ht="12.75" customHeight="1" x14ac:dyDescent="0.2">
      <c r="A716" s="494"/>
      <c r="B716" s="494"/>
      <c r="C716" s="53" t="s">
        <v>3</v>
      </c>
      <c r="D716" s="54">
        <v>35</v>
      </c>
      <c r="E716" s="44">
        <v>13683.93</v>
      </c>
      <c r="F716" s="44">
        <v>0</v>
      </c>
      <c r="G716" s="44">
        <v>0</v>
      </c>
      <c r="H716" s="44">
        <v>6207.16</v>
      </c>
      <c r="I716" s="44">
        <v>114.64</v>
      </c>
      <c r="J716" s="44">
        <v>1667.14</v>
      </c>
      <c r="K716" s="44">
        <v>20005.73</v>
      </c>
      <c r="L716" s="46">
        <v>21672.87</v>
      </c>
      <c r="M716" s="117"/>
      <c r="N716" s="119">
        <v>20005.73</v>
      </c>
      <c r="O716" s="119">
        <v>13798.57</v>
      </c>
      <c r="P716" s="119">
        <v>702</v>
      </c>
      <c r="Q716" s="119">
        <v>24156.61</v>
      </c>
      <c r="R716" s="119">
        <v>22489.47</v>
      </c>
      <c r="S716" s="47"/>
    </row>
    <row r="717" spans="1:19" ht="9" customHeight="1" x14ac:dyDescent="0.2">
      <c r="A717" s="495"/>
      <c r="B717" s="495"/>
      <c r="C717" s="58" t="s">
        <v>4</v>
      </c>
      <c r="D717" s="59"/>
      <c r="E717" s="61">
        <v>26495783</v>
      </c>
      <c r="F717" s="50">
        <v>0</v>
      </c>
      <c r="G717" s="50">
        <v>0</v>
      </c>
      <c r="H717" s="61">
        <v>12018738</v>
      </c>
      <c r="I717" s="61">
        <v>221974</v>
      </c>
      <c r="J717" s="61">
        <v>3228033</v>
      </c>
      <c r="K717" s="61">
        <v>38736495</v>
      </c>
      <c r="L717" s="61">
        <v>41964528</v>
      </c>
      <c r="M717" s="118"/>
      <c r="N717" s="123">
        <v>38736495</v>
      </c>
      <c r="O717" s="123">
        <v>26717757</v>
      </c>
      <c r="P717" s="123">
        <v>1359262</v>
      </c>
      <c r="Q717" s="123">
        <v>46773719</v>
      </c>
      <c r="R717" s="120">
        <v>43545686</v>
      </c>
      <c r="S717" s="47"/>
    </row>
    <row r="718" spans="1:19" ht="12.75" customHeight="1" x14ac:dyDescent="0.2">
      <c r="A718" s="492">
        <v>42736</v>
      </c>
      <c r="B718" s="492">
        <v>43159</v>
      </c>
      <c r="C718" s="42" t="s">
        <v>3</v>
      </c>
      <c r="D718" s="43">
        <v>0</v>
      </c>
      <c r="E718" s="44">
        <v>9261.2000000000007</v>
      </c>
      <c r="F718" s="44">
        <v>0</v>
      </c>
      <c r="G718" s="44"/>
      <c r="H718" s="44">
        <v>6207.16</v>
      </c>
      <c r="I718" s="44">
        <v>114.64</v>
      </c>
      <c r="J718" s="44">
        <v>1298.58</v>
      </c>
      <c r="K718" s="44">
        <v>15583</v>
      </c>
      <c r="L718" s="46">
        <v>16881.580000000002</v>
      </c>
      <c r="M718" s="117"/>
      <c r="N718" s="119">
        <v>15583</v>
      </c>
      <c r="O718" s="119">
        <v>9375.84</v>
      </c>
      <c r="P718" s="119">
        <v>702</v>
      </c>
      <c r="Q718" s="119">
        <v>18569.23</v>
      </c>
      <c r="R718" s="119">
        <v>17270.650000000001</v>
      </c>
      <c r="S718" s="47"/>
    </row>
    <row r="719" spans="1:19" ht="9" customHeight="1" x14ac:dyDescent="0.2">
      <c r="A719" s="493"/>
      <c r="B719" s="493"/>
      <c r="C719" s="48" t="s">
        <v>4</v>
      </c>
      <c r="D719" s="49">
        <v>8</v>
      </c>
      <c r="E719" s="61">
        <v>17932184</v>
      </c>
      <c r="F719" s="50">
        <v>0</v>
      </c>
      <c r="G719" s="50">
        <v>0</v>
      </c>
      <c r="H719" s="61">
        <v>12018738</v>
      </c>
      <c r="I719" s="61">
        <v>221974</v>
      </c>
      <c r="J719" s="51">
        <v>2514401</v>
      </c>
      <c r="K719" s="61">
        <v>30172895</v>
      </c>
      <c r="L719" s="61">
        <v>32687297</v>
      </c>
      <c r="M719" s="118"/>
      <c r="N719" s="120">
        <v>30172895</v>
      </c>
      <c r="O719" s="120">
        <v>18154158</v>
      </c>
      <c r="P719" s="123">
        <v>1359262</v>
      </c>
      <c r="Q719" s="120">
        <v>35955043</v>
      </c>
      <c r="R719" s="120">
        <v>33440641</v>
      </c>
      <c r="S719" s="47"/>
    </row>
    <row r="720" spans="1:19" ht="12.75" customHeight="1" x14ac:dyDescent="0.2">
      <c r="A720" s="530">
        <v>42736</v>
      </c>
      <c r="B720" s="530">
        <v>43159</v>
      </c>
      <c r="C720" s="53" t="s">
        <v>3</v>
      </c>
      <c r="D720" s="54">
        <v>9</v>
      </c>
      <c r="E720" s="44">
        <v>10600.61</v>
      </c>
      <c r="F720" s="44">
        <v>0</v>
      </c>
      <c r="G720" s="44">
        <v>0</v>
      </c>
      <c r="H720" s="44">
        <v>6207.16</v>
      </c>
      <c r="I720" s="44">
        <v>114.64</v>
      </c>
      <c r="J720" s="44">
        <v>1410.2</v>
      </c>
      <c r="K720" s="44">
        <v>16922.41</v>
      </c>
      <c r="L720" s="46">
        <v>18332.61</v>
      </c>
      <c r="M720" s="117"/>
      <c r="N720" s="119">
        <v>16922.41</v>
      </c>
      <c r="O720" s="119">
        <v>10715.25</v>
      </c>
      <c r="P720" s="119">
        <v>702</v>
      </c>
      <c r="Q720" s="119">
        <v>20261.36</v>
      </c>
      <c r="R720" s="119">
        <v>18851.16</v>
      </c>
      <c r="S720" s="47"/>
    </row>
    <row r="721" spans="1:19" ht="9" customHeight="1" x14ac:dyDescent="0.2">
      <c r="A721" s="530"/>
      <c r="B721" s="530"/>
      <c r="C721" s="48" t="s">
        <v>4</v>
      </c>
      <c r="D721" s="49">
        <v>14</v>
      </c>
      <c r="E721" s="61">
        <v>20525643</v>
      </c>
      <c r="F721" s="50">
        <v>0</v>
      </c>
      <c r="G721" s="50">
        <v>0</v>
      </c>
      <c r="H721" s="61">
        <v>12018738</v>
      </c>
      <c r="I721" s="61">
        <v>221974</v>
      </c>
      <c r="J721" s="51">
        <v>2730528</v>
      </c>
      <c r="K721" s="61">
        <v>32766355</v>
      </c>
      <c r="L721" s="61">
        <v>35496883</v>
      </c>
      <c r="M721" s="118"/>
      <c r="N721" s="120">
        <v>32766355</v>
      </c>
      <c r="O721" s="120">
        <v>20747617</v>
      </c>
      <c r="P721" s="123">
        <v>1359262</v>
      </c>
      <c r="Q721" s="120">
        <v>39231464</v>
      </c>
      <c r="R721" s="120">
        <v>36500936</v>
      </c>
      <c r="S721" s="47"/>
    </row>
    <row r="722" spans="1:19" ht="12.75" customHeight="1" x14ac:dyDescent="0.2">
      <c r="A722" s="530"/>
      <c r="B722" s="530"/>
      <c r="C722" s="53" t="s">
        <v>3</v>
      </c>
      <c r="D722" s="54">
        <v>15</v>
      </c>
      <c r="E722" s="44">
        <v>11590.5</v>
      </c>
      <c r="F722" s="44">
        <v>0</v>
      </c>
      <c r="G722" s="44">
        <v>0</v>
      </c>
      <c r="H722" s="44">
        <v>6207.16</v>
      </c>
      <c r="I722" s="44">
        <v>114.64</v>
      </c>
      <c r="J722" s="44">
        <v>1492.69</v>
      </c>
      <c r="K722" s="44">
        <v>17912.3</v>
      </c>
      <c r="L722" s="46">
        <v>19404.990000000002</v>
      </c>
      <c r="M722" s="117"/>
      <c r="N722" s="119">
        <v>17912.3</v>
      </c>
      <c r="O722" s="119">
        <v>11705.14</v>
      </c>
      <c r="P722" s="119">
        <v>702</v>
      </c>
      <c r="Q722" s="119">
        <v>21511.919999999998</v>
      </c>
      <c r="R722" s="119">
        <v>20019.23</v>
      </c>
      <c r="S722" s="47"/>
    </row>
    <row r="723" spans="1:19" ht="9" customHeight="1" x14ac:dyDescent="0.2">
      <c r="A723" s="530"/>
      <c r="B723" s="530"/>
      <c r="C723" s="48" t="s">
        <v>4</v>
      </c>
      <c r="D723" s="49">
        <v>20</v>
      </c>
      <c r="E723" s="61">
        <v>22442337</v>
      </c>
      <c r="F723" s="50">
        <v>0</v>
      </c>
      <c r="G723" s="50">
        <v>0</v>
      </c>
      <c r="H723" s="61">
        <v>12018738</v>
      </c>
      <c r="I723" s="61">
        <v>221974</v>
      </c>
      <c r="J723" s="51">
        <v>2890251</v>
      </c>
      <c r="K723" s="61">
        <v>34683049</v>
      </c>
      <c r="L723" s="61">
        <v>37573300</v>
      </c>
      <c r="M723" s="118"/>
      <c r="N723" s="120">
        <v>34683049</v>
      </c>
      <c r="O723" s="120">
        <v>22664311</v>
      </c>
      <c r="P723" s="123">
        <v>1359262</v>
      </c>
      <c r="Q723" s="120">
        <v>41652885</v>
      </c>
      <c r="R723" s="120">
        <v>38762634</v>
      </c>
      <c r="S723" s="47"/>
    </row>
    <row r="724" spans="1:19" ht="12.75" customHeight="1" x14ac:dyDescent="0.2">
      <c r="A724" s="530"/>
      <c r="B724" s="530"/>
      <c r="C724" s="53" t="s">
        <v>3</v>
      </c>
      <c r="D724" s="54">
        <v>21</v>
      </c>
      <c r="E724" s="44">
        <v>12596.75</v>
      </c>
      <c r="F724" s="44">
        <v>0</v>
      </c>
      <c r="G724" s="44">
        <v>0</v>
      </c>
      <c r="H724" s="44">
        <v>6207.16</v>
      </c>
      <c r="I724" s="44">
        <v>114.64</v>
      </c>
      <c r="J724" s="44">
        <v>1576.55</v>
      </c>
      <c r="K724" s="44">
        <v>18918.55</v>
      </c>
      <c r="L724" s="46">
        <v>20495.099999999999</v>
      </c>
      <c r="M724" s="117"/>
      <c r="N724" s="119">
        <v>18918.55</v>
      </c>
      <c r="O724" s="119">
        <v>12711.39</v>
      </c>
      <c r="P724" s="119">
        <v>702</v>
      </c>
      <c r="Q724" s="119">
        <v>22783.15</v>
      </c>
      <c r="R724" s="119">
        <v>21206.6</v>
      </c>
      <c r="S724" s="47"/>
    </row>
    <row r="725" spans="1:19" ht="9" customHeight="1" x14ac:dyDescent="0.2">
      <c r="A725" s="530"/>
      <c r="B725" s="530"/>
      <c r="C725" s="48" t="s">
        <v>4</v>
      </c>
      <c r="D725" s="49">
        <v>27</v>
      </c>
      <c r="E725" s="61">
        <v>24390709</v>
      </c>
      <c r="F725" s="50">
        <v>0</v>
      </c>
      <c r="G725" s="50">
        <v>0</v>
      </c>
      <c r="H725" s="61">
        <v>12018738</v>
      </c>
      <c r="I725" s="61">
        <v>221974</v>
      </c>
      <c r="J725" s="51">
        <v>3052626</v>
      </c>
      <c r="K725" s="61">
        <v>36631421</v>
      </c>
      <c r="L725" s="61">
        <v>39684047</v>
      </c>
      <c r="M725" s="118"/>
      <c r="N725" s="120">
        <v>36631421</v>
      </c>
      <c r="O725" s="120">
        <v>24612683</v>
      </c>
      <c r="P725" s="123">
        <v>1359262</v>
      </c>
      <c r="Q725" s="120">
        <v>44114330</v>
      </c>
      <c r="R725" s="120">
        <v>41061703</v>
      </c>
      <c r="S725" s="47"/>
    </row>
    <row r="726" spans="1:19" ht="12.75" customHeight="1" x14ac:dyDescent="0.2">
      <c r="A726" s="530"/>
      <c r="B726" s="530"/>
      <c r="C726" s="53" t="s">
        <v>3</v>
      </c>
      <c r="D726" s="54">
        <v>28</v>
      </c>
      <c r="E726" s="44">
        <v>13309.25</v>
      </c>
      <c r="F726" s="44">
        <v>0</v>
      </c>
      <c r="G726" s="44">
        <v>0</v>
      </c>
      <c r="H726" s="44">
        <v>6207.16</v>
      </c>
      <c r="I726" s="44">
        <v>114.64</v>
      </c>
      <c r="J726" s="44">
        <v>1635.92</v>
      </c>
      <c r="K726" s="44">
        <v>19631.05</v>
      </c>
      <c r="L726" s="46">
        <v>21266.97</v>
      </c>
      <c r="M726" s="117"/>
      <c r="N726" s="119">
        <v>19631.05</v>
      </c>
      <c r="O726" s="119">
        <v>13423.89</v>
      </c>
      <c r="P726" s="119">
        <v>702</v>
      </c>
      <c r="Q726" s="119">
        <v>23683.27</v>
      </c>
      <c r="R726" s="119">
        <v>22047.35</v>
      </c>
      <c r="S726" s="47"/>
    </row>
    <row r="727" spans="1:19" ht="9" customHeight="1" x14ac:dyDescent="0.2">
      <c r="A727" s="530"/>
      <c r="B727" s="530"/>
      <c r="C727" s="48" t="s">
        <v>4</v>
      </c>
      <c r="D727" s="49">
        <v>34</v>
      </c>
      <c r="E727" s="61">
        <v>25770301</v>
      </c>
      <c r="F727" s="50">
        <v>0</v>
      </c>
      <c r="G727" s="50">
        <v>0</v>
      </c>
      <c r="H727" s="61">
        <v>12018738</v>
      </c>
      <c r="I727" s="61">
        <v>221974</v>
      </c>
      <c r="J727" s="51">
        <v>3167583</v>
      </c>
      <c r="K727" s="61">
        <v>38011013</v>
      </c>
      <c r="L727" s="61">
        <v>41178596</v>
      </c>
      <c r="M727" s="118"/>
      <c r="N727" s="120">
        <v>38011013</v>
      </c>
      <c r="O727" s="120">
        <v>25992275</v>
      </c>
      <c r="P727" s="123">
        <v>1359262</v>
      </c>
      <c r="Q727" s="120">
        <v>45857205</v>
      </c>
      <c r="R727" s="120">
        <v>42689622</v>
      </c>
      <c r="S727" s="47"/>
    </row>
    <row r="728" spans="1:19" ht="12.75" customHeight="1" x14ac:dyDescent="0.2">
      <c r="A728" s="530"/>
      <c r="B728" s="530"/>
      <c r="C728" s="53" t="s">
        <v>3</v>
      </c>
      <c r="D728" s="54">
        <v>35</v>
      </c>
      <c r="E728" s="44">
        <v>13842.33</v>
      </c>
      <c r="F728" s="44">
        <v>0</v>
      </c>
      <c r="G728" s="44">
        <v>0</v>
      </c>
      <c r="H728" s="44">
        <v>6207.16</v>
      </c>
      <c r="I728" s="44">
        <v>114.64</v>
      </c>
      <c r="J728" s="44">
        <v>1680.34</v>
      </c>
      <c r="K728" s="44">
        <v>20164.13</v>
      </c>
      <c r="L728" s="46">
        <v>21844.47</v>
      </c>
      <c r="M728" s="117"/>
      <c r="N728" s="119">
        <v>20164.13</v>
      </c>
      <c r="O728" s="119">
        <v>13956.97</v>
      </c>
      <c r="P728" s="119">
        <v>702</v>
      </c>
      <c r="Q728" s="119">
        <v>24356.720000000001</v>
      </c>
      <c r="R728" s="119">
        <v>22676.38</v>
      </c>
      <c r="S728" s="47"/>
    </row>
    <row r="729" spans="1:19" ht="9" customHeight="1" x14ac:dyDescent="0.2">
      <c r="A729" s="531"/>
      <c r="B729" s="531"/>
      <c r="C729" s="58" t="s">
        <v>4</v>
      </c>
      <c r="D729" s="59"/>
      <c r="E729" s="61">
        <v>26802488</v>
      </c>
      <c r="F729" s="61">
        <v>0</v>
      </c>
      <c r="G729" s="61">
        <v>0</v>
      </c>
      <c r="H729" s="61">
        <v>12018738</v>
      </c>
      <c r="I729" s="61">
        <v>221974</v>
      </c>
      <c r="J729" s="61">
        <v>3253592</v>
      </c>
      <c r="K729" s="61">
        <v>39043200</v>
      </c>
      <c r="L729" s="61">
        <v>42296792</v>
      </c>
      <c r="M729" s="118"/>
      <c r="N729" s="123">
        <v>39043200</v>
      </c>
      <c r="O729" s="123">
        <v>27024462</v>
      </c>
      <c r="P729" s="123">
        <v>1359262</v>
      </c>
      <c r="Q729" s="123">
        <v>47161186</v>
      </c>
      <c r="R729" s="120">
        <v>43907594</v>
      </c>
      <c r="S729" s="47"/>
    </row>
    <row r="730" spans="1:19" ht="12.75" customHeight="1" x14ac:dyDescent="0.2">
      <c r="A730" s="492">
        <v>43160</v>
      </c>
      <c r="B730" s="492">
        <v>43190</v>
      </c>
      <c r="C730" s="42" t="s">
        <v>3</v>
      </c>
      <c r="D730" s="43">
        <v>0</v>
      </c>
      <c r="E730" s="44">
        <v>9606.7999999999993</v>
      </c>
      <c r="F730" s="44">
        <v>0</v>
      </c>
      <c r="G730" s="44"/>
      <c r="H730" s="44">
        <v>6207.16</v>
      </c>
      <c r="I730" s="44">
        <v>114.64</v>
      </c>
      <c r="J730" s="44">
        <v>1327.38</v>
      </c>
      <c r="K730" s="44">
        <v>15928.6</v>
      </c>
      <c r="L730" s="46">
        <v>17255.98</v>
      </c>
      <c r="M730" s="117"/>
      <c r="N730" s="119">
        <v>15928.6</v>
      </c>
      <c r="O730" s="119">
        <v>9721.44</v>
      </c>
      <c r="P730" s="119">
        <v>802.8</v>
      </c>
      <c r="Q730" s="119">
        <v>19005.84</v>
      </c>
      <c r="R730" s="119">
        <v>17678.46</v>
      </c>
      <c r="S730" s="47"/>
    </row>
    <row r="731" spans="1:19" ht="9" customHeight="1" x14ac:dyDescent="0.2">
      <c r="A731" s="493"/>
      <c r="B731" s="493"/>
      <c r="C731" s="48" t="s">
        <v>4</v>
      </c>
      <c r="D731" s="49">
        <v>8</v>
      </c>
      <c r="E731" s="61">
        <v>18601359</v>
      </c>
      <c r="F731" s="50">
        <v>0</v>
      </c>
      <c r="G731" s="50">
        <v>0</v>
      </c>
      <c r="H731" s="61">
        <v>12018738</v>
      </c>
      <c r="I731" s="61">
        <v>221974</v>
      </c>
      <c r="J731" s="51">
        <v>2570166</v>
      </c>
      <c r="K731" s="61">
        <v>30842070</v>
      </c>
      <c r="L731" s="61">
        <v>33412236</v>
      </c>
      <c r="M731" s="118"/>
      <c r="N731" s="120">
        <v>30842070</v>
      </c>
      <c r="O731" s="120">
        <v>18823333</v>
      </c>
      <c r="P731" s="123">
        <v>1554438</v>
      </c>
      <c r="Q731" s="120">
        <v>36800438</v>
      </c>
      <c r="R731" s="120">
        <v>34230272</v>
      </c>
      <c r="S731" s="47"/>
    </row>
    <row r="732" spans="1:19" ht="12.75" customHeight="1" x14ac:dyDescent="0.2">
      <c r="A732" s="494">
        <v>43160</v>
      </c>
      <c r="B732" s="494">
        <v>43190</v>
      </c>
      <c r="C732" s="53" t="s">
        <v>3</v>
      </c>
      <c r="D732" s="54">
        <v>9</v>
      </c>
      <c r="E732" s="44">
        <v>10978.61</v>
      </c>
      <c r="F732" s="44">
        <v>0</v>
      </c>
      <c r="G732" s="44">
        <v>0</v>
      </c>
      <c r="H732" s="44">
        <v>6207.16</v>
      </c>
      <c r="I732" s="44">
        <v>114.64</v>
      </c>
      <c r="J732" s="44">
        <v>1441.7</v>
      </c>
      <c r="K732" s="44">
        <v>17300.41</v>
      </c>
      <c r="L732" s="46">
        <v>18742.11</v>
      </c>
      <c r="M732" s="117"/>
      <c r="N732" s="119">
        <v>17300.41</v>
      </c>
      <c r="O732" s="119">
        <v>11093.25</v>
      </c>
      <c r="P732" s="119">
        <v>802.8</v>
      </c>
      <c r="Q732" s="119">
        <v>20738.900000000001</v>
      </c>
      <c r="R732" s="119">
        <v>19297.2</v>
      </c>
      <c r="S732" s="47"/>
    </row>
    <row r="733" spans="1:19" ht="9" customHeight="1" x14ac:dyDescent="0.2">
      <c r="A733" s="494"/>
      <c r="B733" s="494"/>
      <c r="C733" s="48" t="s">
        <v>4</v>
      </c>
      <c r="D733" s="49">
        <v>14</v>
      </c>
      <c r="E733" s="61">
        <v>21257553</v>
      </c>
      <c r="F733" s="50">
        <v>0</v>
      </c>
      <c r="G733" s="50">
        <v>0</v>
      </c>
      <c r="H733" s="61">
        <v>12018738</v>
      </c>
      <c r="I733" s="61">
        <v>221974</v>
      </c>
      <c r="J733" s="51">
        <v>2791520</v>
      </c>
      <c r="K733" s="61">
        <v>33498265</v>
      </c>
      <c r="L733" s="61">
        <v>36289785</v>
      </c>
      <c r="M733" s="118"/>
      <c r="N733" s="120">
        <v>33498265</v>
      </c>
      <c r="O733" s="120">
        <v>21479527</v>
      </c>
      <c r="P733" s="123">
        <v>1554438</v>
      </c>
      <c r="Q733" s="120">
        <v>40156110</v>
      </c>
      <c r="R733" s="120">
        <v>37364589</v>
      </c>
      <c r="S733" s="47"/>
    </row>
    <row r="734" spans="1:19" ht="12.75" customHeight="1" x14ac:dyDescent="0.2">
      <c r="A734" s="494"/>
      <c r="B734" s="494"/>
      <c r="C734" s="53" t="s">
        <v>3</v>
      </c>
      <c r="D734" s="54">
        <v>15</v>
      </c>
      <c r="E734" s="44">
        <v>11993.7</v>
      </c>
      <c r="F734" s="44">
        <v>0</v>
      </c>
      <c r="G734" s="44">
        <v>0</v>
      </c>
      <c r="H734" s="44">
        <v>6207.16</v>
      </c>
      <c r="I734" s="44">
        <v>114.64</v>
      </c>
      <c r="J734" s="44">
        <v>1526.29</v>
      </c>
      <c r="K734" s="44">
        <v>18315.5</v>
      </c>
      <c r="L734" s="46">
        <v>19841.79</v>
      </c>
      <c r="M734" s="117"/>
      <c r="N734" s="119">
        <v>18315.5</v>
      </c>
      <c r="O734" s="119">
        <v>12108.34</v>
      </c>
      <c r="P734" s="119">
        <v>802.8</v>
      </c>
      <c r="Q734" s="119">
        <v>22021.29</v>
      </c>
      <c r="R734" s="119">
        <v>20495</v>
      </c>
      <c r="S734" s="47"/>
    </row>
    <row r="735" spans="1:19" ht="9" customHeight="1" x14ac:dyDescent="0.2">
      <c r="A735" s="494"/>
      <c r="B735" s="494"/>
      <c r="C735" s="48" t="s">
        <v>4</v>
      </c>
      <c r="D735" s="49">
        <v>20</v>
      </c>
      <c r="E735" s="61">
        <v>23223041</v>
      </c>
      <c r="F735" s="50">
        <v>0</v>
      </c>
      <c r="G735" s="50">
        <v>0</v>
      </c>
      <c r="H735" s="61">
        <v>12018738</v>
      </c>
      <c r="I735" s="61">
        <v>221974</v>
      </c>
      <c r="J735" s="51">
        <v>2955310</v>
      </c>
      <c r="K735" s="61">
        <v>35463753</v>
      </c>
      <c r="L735" s="61">
        <v>38419063</v>
      </c>
      <c r="M735" s="118"/>
      <c r="N735" s="120">
        <v>35463753</v>
      </c>
      <c r="O735" s="120">
        <v>23445015</v>
      </c>
      <c r="P735" s="123">
        <v>1554438</v>
      </c>
      <c r="Q735" s="120">
        <v>42639163</v>
      </c>
      <c r="R735" s="120">
        <v>39683854</v>
      </c>
      <c r="S735" s="47"/>
    </row>
    <row r="736" spans="1:19" ht="12.75" customHeight="1" x14ac:dyDescent="0.2">
      <c r="A736" s="494"/>
      <c r="B736" s="494"/>
      <c r="C736" s="53" t="s">
        <v>3</v>
      </c>
      <c r="D736" s="54">
        <v>21</v>
      </c>
      <c r="E736" s="44">
        <v>13023.95</v>
      </c>
      <c r="F736" s="44">
        <v>0</v>
      </c>
      <c r="G736" s="44">
        <v>0</v>
      </c>
      <c r="H736" s="44">
        <v>6207.16</v>
      </c>
      <c r="I736" s="44">
        <v>114.64</v>
      </c>
      <c r="J736" s="44">
        <v>1612.15</v>
      </c>
      <c r="K736" s="44">
        <v>19345.75</v>
      </c>
      <c r="L736" s="46">
        <v>20957.900000000001</v>
      </c>
      <c r="M736" s="117"/>
      <c r="N736" s="119">
        <v>19345.75</v>
      </c>
      <c r="O736" s="119">
        <v>13138.59</v>
      </c>
      <c r="P736" s="119">
        <v>802.8</v>
      </c>
      <c r="Q736" s="119">
        <v>23322.85</v>
      </c>
      <c r="R736" s="119">
        <v>21710.7</v>
      </c>
      <c r="S736" s="47"/>
    </row>
    <row r="737" spans="1:19" ht="9" customHeight="1" x14ac:dyDescent="0.2">
      <c r="A737" s="494"/>
      <c r="B737" s="494"/>
      <c r="C737" s="48" t="s">
        <v>4</v>
      </c>
      <c r="D737" s="49">
        <v>27</v>
      </c>
      <c r="E737" s="61">
        <v>25217884</v>
      </c>
      <c r="F737" s="50">
        <v>0</v>
      </c>
      <c r="G737" s="50">
        <v>0</v>
      </c>
      <c r="H737" s="61">
        <v>12018738</v>
      </c>
      <c r="I737" s="61">
        <v>221974</v>
      </c>
      <c r="J737" s="51">
        <v>3121558</v>
      </c>
      <c r="K737" s="61">
        <v>37458595</v>
      </c>
      <c r="L737" s="61">
        <v>40580153</v>
      </c>
      <c r="M737" s="118"/>
      <c r="N737" s="120">
        <v>37458595</v>
      </c>
      <c r="O737" s="120">
        <v>25439858</v>
      </c>
      <c r="P737" s="123">
        <v>1554438</v>
      </c>
      <c r="Q737" s="120">
        <v>45159335</v>
      </c>
      <c r="R737" s="120">
        <v>42037777</v>
      </c>
      <c r="S737" s="47"/>
    </row>
    <row r="738" spans="1:19" ht="12.75" customHeight="1" x14ac:dyDescent="0.2">
      <c r="A738" s="494"/>
      <c r="B738" s="494"/>
      <c r="C738" s="53" t="s">
        <v>3</v>
      </c>
      <c r="D738" s="54">
        <v>28</v>
      </c>
      <c r="E738" s="44">
        <v>13752.05</v>
      </c>
      <c r="F738" s="44">
        <v>0</v>
      </c>
      <c r="G738" s="44">
        <v>0</v>
      </c>
      <c r="H738" s="44">
        <v>6207.16</v>
      </c>
      <c r="I738" s="44">
        <v>114.64</v>
      </c>
      <c r="J738" s="44">
        <v>1672.82</v>
      </c>
      <c r="K738" s="44">
        <v>20073.849999999999</v>
      </c>
      <c r="L738" s="46">
        <v>21746.67</v>
      </c>
      <c r="M738" s="117"/>
      <c r="N738" s="119">
        <v>20073.849999999999</v>
      </c>
      <c r="O738" s="119">
        <v>13866.69</v>
      </c>
      <c r="P738" s="119">
        <v>802.8</v>
      </c>
      <c r="Q738" s="119">
        <v>24242.67</v>
      </c>
      <c r="R738" s="119">
        <v>22569.85</v>
      </c>
      <c r="S738" s="47"/>
    </row>
    <row r="739" spans="1:19" ht="9" customHeight="1" x14ac:dyDescent="0.2">
      <c r="A739" s="494"/>
      <c r="B739" s="494"/>
      <c r="C739" s="48" t="s">
        <v>4</v>
      </c>
      <c r="D739" s="49">
        <v>34</v>
      </c>
      <c r="E739" s="61">
        <v>26627682</v>
      </c>
      <c r="F739" s="50">
        <v>0</v>
      </c>
      <c r="G739" s="50">
        <v>0</v>
      </c>
      <c r="H739" s="61">
        <v>12018738</v>
      </c>
      <c r="I739" s="61">
        <v>221974</v>
      </c>
      <c r="J739" s="51">
        <v>3239031</v>
      </c>
      <c r="K739" s="61">
        <v>38868394</v>
      </c>
      <c r="L739" s="61">
        <v>42107425</v>
      </c>
      <c r="M739" s="118"/>
      <c r="N739" s="120">
        <v>38868394</v>
      </c>
      <c r="O739" s="120">
        <v>26849656</v>
      </c>
      <c r="P739" s="123">
        <v>1554438</v>
      </c>
      <c r="Q739" s="120">
        <v>46940355</v>
      </c>
      <c r="R739" s="120">
        <v>43701323</v>
      </c>
      <c r="S739" s="47"/>
    </row>
    <row r="740" spans="1:19" ht="12.75" customHeight="1" x14ac:dyDescent="0.2">
      <c r="A740" s="494"/>
      <c r="B740" s="494"/>
      <c r="C740" s="53" t="s">
        <v>3</v>
      </c>
      <c r="D740" s="54">
        <v>35</v>
      </c>
      <c r="E740" s="44">
        <v>14289.93</v>
      </c>
      <c r="F740" s="44">
        <v>0</v>
      </c>
      <c r="G740" s="44">
        <v>0</v>
      </c>
      <c r="H740" s="44">
        <v>6207.16</v>
      </c>
      <c r="I740" s="44">
        <v>114.64</v>
      </c>
      <c r="J740" s="44">
        <v>1717.64</v>
      </c>
      <c r="K740" s="44">
        <v>20611.73</v>
      </c>
      <c r="L740" s="46">
        <v>22329.37</v>
      </c>
      <c r="M740" s="117"/>
      <c r="N740" s="119">
        <v>20611.73</v>
      </c>
      <c r="O740" s="119">
        <v>14404.57</v>
      </c>
      <c r="P740" s="119">
        <v>802.8</v>
      </c>
      <c r="Q740" s="119">
        <v>24922.19</v>
      </c>
      <c r="R740" s="119">
        <v>23204.55</v>
      </c>
      <c r="S740" s="47"/>
    </row>
    <row r="741" spans="1:19" ht="9" customHeight="1" x14ac:dyDescent="0.2">
      <c r="A741" s="495"/>
      <c r="B741" s="495"/>
      <c r="C741" s="58" t="s">
        <v>4</v>
      </c>
      <c r="D741" s="59"/>
      <c r="E741" s="61">
        <v>27669163</v>
      </c>
      <c r="F741" s="61">
        <v>0</v>
      </c>
      <c r="G741" s="61">
        <v>0</v>
      </c>
      <c r="H741" s="61">
        <v>12018738</v>
      </c>
      <c r="I741" s="61">
        <v>221974</v>
      </c>
      <c r="J741" s="61">
        <v>3325815</v>
      </c>
      <c r="K741" s="61">
        <v>39909874</v>
      </c>
      <c r="L741" s="61">
        <v>43235689</v>
      </c>
      <c r="M741" s="118"/>
      <c r="N741" s="123">
        <v>39909874</v>
      </c>
      <c r="O741" s="123">
        <v>27891137</v>
      </c>
      <c r="P741" s="123">
        <v>1554438</v>
      </c>
      <c r="Q741" s="123">
        <v>48256089</v>
      </c>
      <c r="R741" s="120">
        <v>44930274</v>
      </c>
      <c r="S741" s="47"/>
    </row>
    <row r="742" spans="1:19" ht="12.75" customHeight="1" x14ac:dyDescent="0.2">
      <c r="A742" s="492">
        <v>43191</v>
      </c>
      <c r="B742" s="492">
        <v>43465</v>
      </c>
      <c r="C742" s="42" t="s">
        <v>3</v>
      </c>
      <c r="D742" s="43">
        <v>0</v>
      </c>
      <c r="E742" s="44">
        <v>9721.44</v>
      </c>
      <c r="F742" s="44">
        <v>0</v>
      </c>
      <c r="G742" s="44"/>
      <c r="H742" s="44">
        <v>6207.16</v>
      </c>
      <c r="I742" s="44"/>
      <c r="J742" s="44">
        <v>1327.38</v>
      </c>
      <c r="K742" s="44">
        <v>15928.6</v>
      </c>
      <c r="L742" s="46">
        <v>17255.98</v>
      </c>
      <c r="M742" s="117"/>
      <c r="N742" s="119">
        <v>15928.6</v>
      </c>
      <c r="O742" s="119">
        <v>9721.44</v>
      </c>
      <c r="P742" s="119">
        <v>802.8</v>
      </c>
      <c r="Q742" s="119">
        <v>19005.84</v>
      </c>
      <c r="R742" s="119">
        <v>17678.46</v>
      </c>
      <c r="S742" s="47"/>
    </row>
    <row r="743" spans="1:19" ht="9" customHeight="1" x14ac:dyDescent="0.2">
      <c r="A743" s="493"/>
      <c r="B743" s="493"/>
      <c r="C743" s="48" t="s">
        <v>4</v>
      </c>
      <c r="D743" s="49">
        <v>8</v>
      </c>
      <c r="E743" s="61">
        <v>18823333</v>
      </c>
      <c r="F743" s="50">
        <v>0</v>
      </c>
      <c r="G743" s="50">
        <v>0</v>
      </c>
      <c r="H743" s="61">
        <v>12018738</v>
      </c>
      <c r="I743" s="61"/>
      <c r="J743" s="51">
        <v>2570166</v>
      </c>
      <c r="K743" s="61">
        <v>30842070</v>
      </c>
      <c r="L743" s="61">
        <v>33412236</v>
      </c>
      <c r="M743" s="118"/>
      <c r="N743" s="120">
        <v>30842070</v>
      </c>
      <c r="O743" s="120">
        <v>18823333</v>
      </c>
      <c r="P743" s="123">
        <v>1554438</v>
      </c>
      <c r="Q743" s="120">
        <v>36800438</v>
      </c>
      <c r="R743" s="120">
        <v>34230272</v>
      </c>
      <c r="S743" s="47"/>
    </row>
    <row r="744" spans="1:19" ht="12.75" customHeight="1" x14ac:dyDescent="0.2">
      <c r="A744" s="494">
        <v>43191</v>
      </c>
      <c r="B744" s="494">
        <v>43465</v>
      </c>
      <c r="C744" s="53" t="s">
        <v>3</v>
      </c>
      <c r="D744" s="54">
        <v>9</v>
      </c>
      <c r="E744" s="44">
        <v>11093.25</v>
      </c>
      <c r="F744" s="44">
        <v>0</v>
      </c>
      <c r="G744" s="44">
        <v>0</v>
      </c>
      <c r="H744" s="44">
        <v>6207.16</v>
      </c>
      <c r="I744" s="44"/>
      <c r="J744" s="44">
        <v>1441.7</v>
      </c>
      <c r="K744" s="44">
        <v>17300.41</v>
      </c>
      <c r="L744" s="46">
        <v>18742.11</v>
      </c>
      <c r="M744" s="117"/>
      <c r="N744" s="119">
        <v>17300.41</v>
      </c>
      <c r="O744" s="119">
        <v>11093.25</v>
      </c>
      <c r="P744" s="119">
        <v>802.8</v>
      </c>
      <c r="Q744" s="119">
        <v>20738.900000000001</v>
      </c>
      <c r="R744" s="119">
        <v>19297.2</v>
      </c>
      <c r="S744" s="47"/>
    </row>
    <row r="745" spans="1:19" ht="9" customHeight="1" x14ac:dyDescent="0.2">
      <c r="A745" s="494"/>
      <c r="B745" s="494"/>
      <c r="C745" s="48" t="s">
        <v>4</v>
      </c>
      <c r="D745" s="49">
        <v>14</v>
      </c>
      <c r="E745" s="61">
        <v>21479527</v>
      </c>
      <c r="F745" s="50">
        <v>0</v>
      </c>
      <c r="G745" s="50">
        <v>0</v>
      </c>
      <c r="H745" s="61">
        <v>12018738</v>
      </c>
      <c r="I745" s="61"/>
      <c r="J745" s="51">
        <v>2791520</v>
      </c>
      <c r="K745" s="61">
        <v>33498265</v>
      </c>
      <c r="L745" s="61">
        <v>36289785</v>
      </c>
      <c r="M745" s="118"/>
      <c r="N745" s="120">
        <v>33498265</v>
      </c>
      <c r="O745" s="120">
        <v>21479527</v>
      </c>
      <c r="P745" s="123">
        <v>1554438</v>
      </c>
      <c r="Q745" s="120">
        <v>40156110</v>
      </c>
      <c r="R745" s="120">
        <v>37364589</v>
      </c>
      <c r="S745" s="47"/>
    </row>
    <row r="746" spans="1:19" ht="12.75" customHeight="1" x14ac:dyDescent="0.2">
      <c r="A746" s="494"/>
      <c r="B746" s="494"/>
      <c r="C746" s="53" t="s">
        <v>3</v>
      </c>
      <c r="D746" s="54">
        <v>15</v>
      </c>
      <c r="E746" s="44">
        <v>12108.34</v>
      </c>
      <c r="F746" s="44">
        <v>0</v>
      </c>
      <c r="G746" s="44">
        <v>0</v>
      </c>
      <c r="H746" s="44">
        <v>6207.16</v>
      </c>
      <c r="I746" s="44"/>
      <c r="J746" s="44">
        <v>1526.29</v>
      </c>
      <c r="K746" s="44">
        <v>18315.5</v>
      </c>
      <c r="L746" s="46">
        <v>19841.79</v>
      </c>
      <c r="M746" s="117"/>
      <c r="N746" s="119">
        <v>18315.5</v>
      </c>
      <c r="O746" s="119">
        <v>12108.34</v>
      </c>
      <c r="P746" s="119">
        <v>802.8</v>
      </c>
      <c r="Q746" s="119">
        <v>22021.29</v>
      </c>
      <c r="R746" s="119">
        <v>20495</v>
      </c>
      <c r="S746" s="47"/>
    </row>
    <row r="747" spans="1:19" ht="9" customHeight="1" x14ac:dyDescent="0.2">
      <c r="A747" s="494"/>
      <c r="B747" s="494"/>
      <c r="C747" s="48" t="s">
        <v>4</v>
      </c>
      <c r="D747" s="49">
        <v>20</v>
      </c>
      <c r="E747" s="61">
        <v>23445015</v>
      </c>
      <c r="F747" s="50">
        <v>0</v>
      </c>
      <c r="G747" s="50">
        <v>0</v>
      </c>
      <c r="H747" s="61">
        <v>12018738</v>
      </c>
      <c r="I747" s="61"/>
      <c r="J747" s="51">
        <v>2955310</v>
      </c>
      <c r="K747" s="61">
        <v>35463753</v>
      </c>
      <c r="L747" s="61">
        <v>38419063</v>
      </c>
      <c r="M747" s="118"/>
      <c r="N747" s="120">
        <v>35463753</v>
      </c>
      <c r="O747" s="120">
        <v>23445015</v>
      </c>
      <c r="P747" s="123">
        <v>1554438</v>
      </c>
      <c r="Q747" s="120">
        <v>42639163</v>
      </c>
      <c r="R747" s="120">
        <v>39683854</v>
      </c>
      <c r="S747" s="47"/>
    </row>
    <row r="748" spans="1:19" ht="12.75" customHeight="1" x14ac:dyDescent="0.2">
      <c r="A748" s="494"/>
      <c r="B748" s="494"/>
      <c r="C748" s="53" t="s">
        <v>3</v>
      </c>
      <c r="D748" s="54">
        <v>21</v>
      </c>
      <c r="E748" s="44">
        <v>13138.59</v>
      </c>
      <c r="F748" s="44">
        <v>0</v>
      </c>
      <c r="G748" s="44">
        <v>0</v>
      </c>
      <c r="H748" s="44">
        <v>6207.16</v>
      </c>
      <c r="I748" s="44"/>
      <c r="J748" s="44">
        <v>1612.15</v>
      </c>
      <c r="K748" s="44">
        <v>19345.75</v>
      </c>
      <c r="L748" s="46">
        <v>20957.900000000001</v>
      </c>
      <c r="M748" s="117"/>
      <c r="N748" s="119">
        <v>19345.75</v>
      </c>
      <c r="O748" s="119">
        <v>13138.59</v>
      </c>
      <c r="P748" s="119">
        <v>802.8</v>
      </c>
      <c r="Q748" s="119">
        <v>23322.85</v>
      </c>
      <c r="R748" s="119">
        <v>21710.7</v>
      </c>
      <c r="S748" s="47"/>
    </row>
    <row r="749" spans="1:19" ht="9" customHeight="1" x14ac:dyDescent="0.2">
      <c r="A749" s="494"/>
      <c r="B749" s="494"/>
      <c r="C749" s="48" t="s">
        <v>4</v>
      </c>
      <c r="D749" s="49">
        <v>27</v>
      </c>
      <c r="E749" s="61">
        <v>25439858</v>
      </c>
      <c r="F749" s="50">
        <v>0</v>
      </c>
      <c r="G749" s="50">
        <v>0</v>
      </c>
      <c r="H749" s="61">
        <v>12018738</v>
      </c>
      <c r="I749" s="61"/>
      <c r="J749" s="51">
        <v>3121558</v>
      </c>
      <c r="K749" s="61">
        <v>37458595</v>
      </c>
      <c r="L749" s="61">
        <v>40580153</v>
      </c>
      <c r="M749" s="118"/>
      <c r="N749" s="120">
        <v>37458595</v>
      </c>
      <c r="O749" s="120">
        <v>25439858</v>
      </c>
      <c r="P749" s="123">
        <v>1554438</v>
      </c>
      <c r="Q749" s="120">
        <v>45159335</v>
      </c>
      <c r="R749" s="120">
        <v>42037777</v>
      </c>
      <c r="S749" s="47"/>
    </row>
    <row r="750" spans="1:19" ht="12.75" customHeight="1" x14ac:dyDescent="0.2">
      <c r="A750" s="494"/>
      <c r="B750" s="494"/>
      <c r="C750" s="53" t="s">
        <v>3</v>
      </c>
      <c r="D750" s="54">
        <v>28</v>
      </c>
      <c r="E750" s="44">
        <v>13866.69</v>
      </c>
      <c r="F750" s="44">
        <v>0</v>
      </c>
      <c r="G750" s="44">
        <v>0</v>
      </c>
      <c r="H750" s="44">
        <v>6207.16</v>
      </c>
      <c r="I750" s="44"/>
      <c r="J750" s="44">
        <v>1672.82</v>
      </c>
      <c r="K750" s="44">
        <v>20073.849999999999</v>
      </c>
      <c r="L750" s="46">
        <v>21746.67</v>
      </c>
      <c r="M750" s="117"/>
      <c r="N750" s="119">
        <v>20073.849999999999</v>
      </c>
      <c r="O750" s="119">
        <v>13866.69</v>
      </c>
      <c r="P750" s="119">
        <v>802.8</v>
      </c>
      <c r="Q750" s="119">
        <v>24242.67</v>
      </c>
      <c r="R750" s="119">
        <v>22569.85</v>
      </c>
      <c r="S750" s="47"/>
    </row>
    <row r="751" spans="1:19" ht="9" customHeight="1" x14ac:dyDescent="0.2">
      <c r="A751" s="494"/>
      <c r="B751" s="494"/>
      <c r="C751" s="48" t="s">
        <v>4</v>
      </c>
      <c r="D751" s="49">
        <v>34</v>
      </c>
      <c r="E751" s="61">
        <v>26849656</v>
      </c>
      <c r="F751" s="50">
        <v>0</v>
      </c>
      <c r="G751" s="50">
        <v>0</v>
      </c>
      <c r="H751" s="61">
        <v>12018738</v>
      </c>
      <c r="I751" s="61"/>
      <c r="J751" s="51">
        <v>3239031</v>
      </c>
      <c r="K751" s="61">
        <v>38868394</v>
      </c>
      <c r="L751" s="61">
        <v>42107425</v>
      </c>
      <c r="M751" s="118"/>
      <c r="N751" s="120">
        <v>38868394</v>
      </c>
      <c r="O751" s="120">
        <v>26849656</v>
      </c>
      <c r="P751" s="123">
        <v>1554438</v>
      </c>
      <c r="Q751" s="120">
        <v>46940355</v>
      </c>
      <c r="R751" s="120">
        <v>43701323</v>
      </c>
      <c r="S751" s="47"/>
    </row>
    <row r="752" spans="1:19" ht="12.75" customHeight="1" x14ac:dyDescent="0.2">
      <c r="A752" s="494"/>
      <c r="B752" s="494"/>
      <c r="C752" s="53" t="s">
        <v>3</v>
      </c>
      <c r="D752" s="54">
        <v>35</v>
      </c>
      <c r="E752" s="44">
        <v>14404.57</v>
      </c>
      <c r="F752" s="44">
        <v>0</v>
      </c>
      <c r="G752" s="44">
        <v>0</v>
      </c>
      <c r="H752" s="44">
        <v>6207.16</v>
      </c>
      <c r="I752" s="44"/>
      <c r="J752" s="44">
        <v>1717.64</v>
      </c>
      <c r="K752" s="44">
        <v>20611.73</v>
      </c>
      <c r="L752" s="46">
        <v>22329.37</v>
      </c>
      <c r="M752" s="117"/>
      <c r="N752" s="119">
        <v>20611.73</v>
      </c>
      <c r="O752" s="119">
        <v>14404.57</v>
      </c>
      <c r="P752" s="119">
        <v>802.8</v>
      </c>
      <c r="Q752" s="119">
        <v>24922.19</v>
      </c>
      <c r="R752" s="119">
        <v>23204.55</v>
      </c>
      <c r="S752" s="47"/>
    </row>
    <row r="753" spans="1:19" ht="9" customHeight="1" x14ac:dyDescent="0.2">
      <c r="A753" s="495"/>
      <c r="B753" s="495"/>
      <c r="C753" s="58" t="s">
        <v>4</v>
      </c>
      <c r="D753" s="59"/>
      <c r="E753" s="61">
        <v>27891137</v>
      </c>
      <c r="F753" s="61">
        <v>0</v>
      </c>
      <c r="G753" s="61">
        <v>0</v>
      </c>
      <c r="H753" s="61">
        <v>12018738</v>
      </c>
      <c r="I753" s="61"/>
      <c r="J753" s="61">
        <v>3325815</v>
      </c>
      <c r="K753" s="61">
        <v>39909874</v>
      </c>
      <c r="L753" s="61">
        <v>43235689</v>
      </c>
      <c r="M753" s="118"/>
      <c r="N753" s="123">
        <v>39909874</v>
      </c>
      <c r="O753" s="123">
        <v>27891137</v>
      </c>
      <c r="P753" s="123">
        <v>1554438</v>
      </c>
      <c r="Q753" s="123">
        <v>48256089</v>
      </c>
      <c r="R753" s="120">
        <v>44930274</v>
      </c>
      <c r="S753" s="47"/>
    </row>
    <row r="754" spans="1:19" ht="12.75" customHeight="1" x14ac:dyDescent="0.2">
      <c r="A754" s="492">
        <f>B742+1</f>
        <v>43466</v>
      </c>
      <c r="B754" s="492">
        <v>43830</v>
      </c>
      <c r="C754" s="42" t="s">
        <v>3</v>
      </c>
      <c r="D754" s="43">
        <v>0</v>
      </c>
      <c r="E754" s="44">
        <v>9869.0499999999993</v>
      </c>
      <c r="F754" s="44"/>
      <c r="G754" s="44"/>
      <c r="H754" s="44">
        <v>6207.16</v>
      </c>
      <c r="I754" s="44"/>
      <c r="J754" s="44">
        <f>K754/12</f>
        <v>1339.68</v>
      </c>
      <c r="K754" s="44">
        <f>SUM(E754:I754)</f>
        <v>16076.21</v>
      </c>
      <c r="L754" s="46">
        <f>SUM(E754:J754)</f>
        <v>17415.89</v>
      </c>
      <c r="M754" s="117"/>
      <c r="N754" s="119">
        <f>K754</f>
        <v>16076.21</v>
      </c>
      <c r="O754" s="119">
        <f>E754+F754+G754+I754</f>
        <v>9869.0499999999993</v>
      </c>
      <c r="P754" s="119">
        <v>802.8</v>
      </c>
      <c r="Q754" s="119">
        <f>L754+(IF(P754&gt;O754*0.18,P754,O754*0.18))</f>
        <v>19192.32</v>
      </c>
      <c r="R754" s="119">
        <f>N754+O754*0.18</f>
        <v>17852.64</v>
      </c>
      <c r="S754" s="47"/>
    </row>
    <row r="755" spans="1:19" ht="9" customHeight="1" x14ac:dyDescent="0.2">
      <c r="A755" s="493"/>
      <c r="B755" s="493"/>
      <c r="C755" s="48" t="s">
        <v>4</v>
      </c>
      <c r="D755" s="49">
        <v>8</v>
      </c>
      <c r="E755" s="50">
        <f t="shared" ref="E755:L765" si="0">E754*1936.27</f>
        <v>19109145</v>
      </c>
      <c r="F755" s="50">
        <f t="shared" si="0"/>
        <v>0</v>
      </c>
      <c r="G755" s="50">
        <f t="shared" si="0"/>
        <v>0</v>
      </c>
      <c r="H755" s="61">
        <f t="shared" si="0"/>
        <v>12018738</v>
      </c>
      <c r="I755" s="61">
        <f t="shared" si="0"/>
        <v>0</v>
      </c>
      <c r="J755" s="51">
        <f t="shared" si="0"/>
        <v>2593982</v>
      </c>
      <c r="K755" s="51">
        <f t="shared" si="0"/>
        <v>31127883</v>
      </c>
      <c r="L755" s="61">
        <f t="shared" si="0"/>
        <v>33721865</v>
      </c>
      <c r="M755" s="118"/>
      <c r="N755" s="120">
        <f t="shared" ref="N755:R755" si="1">N754*1936.27</f>
        <v>31127883</v>
      </c>
      <c r="O755" s="120">
        <f t="shared" si="1"/>
        <v>19109145</v>
      </c>
      <c r="P755" s="120">
        <f t="shared" si="1"/>
        <v>1554438</v>
      </c>
      <c r="Q755" s="120">
        <f t="shared" si="1"/>
        <v>37161513</v>
      </c>
      <c r="R755" s="120">
        <f t="shared" si="1"/>
        <v>34567531</v>
      </c>
      <c r="S755" s="47"/>
    </row>
    <row r="756" spans="1:19" ht="12.75" customHeight="1" x14ac:dyDescent="0.2">
      <c r="A756" s="494">
        <f>A754</f>
        <v>43466</v>
      </c>
      <c r="B756" s="494">
        <f>B754</f>
        <v>43830</v>
      </c>
      <c r="C756" s="53" t="s">
        <v>3</v>
      </c>
      <c r="D756" s="54">
        <v>9</v>
      </c>
      <c r="E756" s="44">
        <v>11254.03</v>
      </c>
      <c r="F756" s="44">
        <v>0</v>
      </c>
      <c r="G756" s="44"/>
      <c r="H756" s="44">
        <v>6207.16</v>
      </c>
      <c r="I756" s="44"/>
      <c r="J756" s="44">
        <f t="shared" ref="J756" si="2">K756/12</f>
        <v>1455.1</v>
      </c>
      <c r="K756" s="44">
        <f t="shared" ref="K756" si="3">SUM(E756:I756)</f>
        <v>17461.189999999999</v>
      </c>
      <c r="L756" s="46">
        <f t="shared" ref="L756" si="4">SUM(E756:J756)</f>
        <v>18916.29</v>
      </c>
      <c r="M756" s="117"/>
      <c r="N756" s="119">
        <f t="shared" ref="N756" si="5">K756</f>
        <v>17461.189999999999</v>
      </c>
      <c r="O756" s="119">
        <f t="shared" ref="O756" si="6">E756+F756+G756+I756</f>
        <v>11254.03</v>
      </c>
      <c r="P756" s="119">
        <v>802.8</v>
      </c>
      <c r="Q756" s="119">
        <f t="shared" ref="Q756" si="7">L756+(IF(P756&gt;O756*0.18,P756,O756*0.18))</f>
        <v>20942.02</v>
      </c>
      <c r="R756" s="119">
        <f t="shared" ref="R756" si="8">N756+O756*0.18</f>
        <v>19486.919999999998</v>
      </c>
      <c r="S756" s="47"/>
    </row>
    <row r="757" spans="1:19" ht="9" customHeight="1" x14ac:dyDescent="0.2">
      <c r="A757" s="494"/>
      <c r="B757" s="494"/>
      <c r="C757" s="48" t="s">
        <v>4</v>
      </c>
      <c r="D757" s="49">
        <v>14</v>
      </c>
      <c r="E757" s="50">
        <f t="shared" si="0"/>
        <v>21790841</v>
      </c>
      <c r="F757" s="50">
        <f t="shared" si="0"/>
        <v>0</v>
      </c>
      <c r="G757" s="50">
        <f t="shared" si="0"/>
        <v>0</v>
      </c>
      <c r="H757" s="61">
        <f t="shared" si="0"/>
        <v>12018738</v>
      </c>
      <c r="I757" s="61">
        <f t="shared" si="0"/>
        <v>0</v>
      </c>
      <c r="J757" s="51">
        <f t="shared" si="0"/>
        <v>2817466</v>
      </c>
      <c r="K757" s="51">
        <f t="shared" si="0"/>
        <v>33809578</v>
      </c>
      <c r="L757" s="61">
        <f t="shared" si="0"/>
        <v>36627045</v>
      </c>
      <c r="M757" s="118"/>
      <c r="N757" s="120">
        <f t="shared" ref="N757:R757" si="9">N756*1936.27</f>
        <v>33809578</v>
      </c>
      <c r="O757" s="120">
        <f t="shared" si="9"/>
        <v>21790841</v>
      </c>
      <c r="P757" s="120">
        <f t="shared" si="9"/>
        <v>1554438</v>
      </c>
      <c r="Q757" s="120">
        <f t="shared" si="9"/>
        <v>40549405</v>
      </c>
      <c r="R757" s="120">
        <f t="shared" si="9"/>
        <v>37731939</v>
      </c>
      <c r="S757" s="47"/>
    </row>
    <row r="758" spans="1:19" ht="12.75" customHeight="1" x14ac:dyDescent="0.2">
      <c r="A758" s="494"/>
      <c r="B758" s="494"/>
      <c r="C758" s="53" t="s">
        <v>3</v>
      </c>
      <c r="D758" s="54">
        <v>15</v>
      </c>
      <c r="E758" s="44">
        <v>12278.75</v>
      </c>
      <c r="F758" s="44">
        <v>0</v>
      </c>
      <c r="G758" s="44"/>
      <c r="H758" s="44">
        <v>6207.16</v>
      </c>
      <c r="I758" s="44"/>
      <c r="J758" s="44">
        <f t="shared" ref="J758" si="10">K758/12</f>
        <v>1540.49</v>
      </c>
      <c r="K758" s="44">
        <f t="shared" ref="K758" si="11">SUM(E758:I758)</f>
        <v>18485.91</v>
      </c>
      <c r="L758" s="46">
        <f t="shared" ref="L758" si="12">SUM(E758:J758)</f>
        <v>20026.400000000001</v>
      </c>
      <c r="M758" s="117"/>
      <c r="N758" s="119">
        <f t="shared" ref="N758" si="13">K758</f>
        <v>18485.91</v>
      </c>
      <c r="O758" s="119">
        <f t="shared" ref="O758" si="14">E758+F758+G758+I758</f>
        <v>12278.75</v>
      </c>
      <c r="P758" s="119">
        <v>802.8</v>
      </c>
      <c r="Q758" s="119">
        <f t="shared" ref="Q758" si="15">L758+(IF(P758&gt;O758*0.18,P758,O758*0.18))</f>
        <v>22236.58</v>
      </c>
      <c r="R758" s="119">
        <f t="shared" ref="R758" si="16">N758+O758*0.18</f>
        <v>20696.09</v>
      </c>
      <c r="S758" s="47"/>
    </row>
    <row r="759" spans="1:19" ht="9" customHeight="1" x14ac:dyDescent="0.2">
      <c r="A759" s="494"/>
      <c r="B759" s="494"/>
      <c r="C759" s="48" t="s">
        <v>4</v>
      </c>
      <c r="D759" s="49">
        <v>20</v>
      </c>
      <c r="E759" s="50">
        <f t="shared" si="0"/>
        <v>23774975</v>
      </c>
      <c r="F759" s="50">
        <f t="shared" si="0"/>
        <v>0</v>
      </c>
      <c r="G759" s="50">
        <f t="shared" si="0"/>
        <v>0</v>
      </c>
      <c r="H759" s="61">
        <f t="shared" si="0"/>
        <v>12018738</v>
      </c>
      <c r="I759" s="61">
        <f t="shared" si="0"/>
        <v>0</v>
      </c>
      <c r="J759" s="51">
        <f t="shared" si="0"/>
        <v>2982805</v>
      </c>
      <c r="K759" s="51">
        <f t="shared" si="0"/>
        <v>35793713</v>
      </c>
      <c r="L759" s="61">
        <f t="shared" si="0"/>
        <v>38776518</v>
      </c>
      <c r="M759" s="118"/>
      <c r="N759" s="120">
        <f t="shared" ref="N759:R759" si="17">N758*1936.27</f>
        <v>35793713</v>
      </c>
      <c r="O759" s="120">
        <f t="shared" si="17"/>
        <v>23774975</v>
      </c>
      <c r="P759" s="120">
        <f t="shared" si="17"/>
        <v>1554438</v>
      </c>
      <c r="Q759" s="120">
        <f t="shared" si="17"/>
        <v>43056023</v>
      </c>
      <c r="R759" s="120">
        <f t="shared" si="17"/>
        <v>40073218</v>
      </c>
      <c r="S759" s="47"/>
    </row>
    <row r="760" spans="1:19" ht="12.75" customHeight="1" x14ac:dyDescent="0.2">
      <c r="A760" s="494"/>
      <c r="B760" s="494"/>
      <c r="C760" s="53" t="s">
        <v>3</v>
      </c>
      <c r="D760" s="54">
        <v>21</v>
      </c>
      <c r="E760" s="44">
        <v>13318.67</v>
      </c>
      <c r="F760" s="44">
        <v>0</v>
      </c>
      <c r="G760" s="44"/>
      <c r="H760" s="44">
        <v>6207.16</v>
      </c>
      <c r="I760" s="44"/>
      <c r="J760" s="44">
        <f t="shared" ref="J760" si="18">K760/12</f>
        <v>1627.15</v>
      </c>
      <c r="K760" s="44">
        <f t="shared" ref="K760" si="19">SUM(E760:I760)</f>
        <v>19525.830000000002</v>
      </c>
      <c r="L760" s="46">
        <f t="shared" ref="L760" si="20">SUM(E760:J760)</f>
        <v>21152.98</v>
      </c>
      <c r="M760" s="117"/>
      <c r="N760" s="119">
        <f t="shared" ref="N760" si="21">K760</f>
        <v>19525.830000000002</v>
      </c>
      <c r="O760" s="119">
        <f t="shared" ref="O760" si="22">E760+F760+G760+I760</f>
        <v>13318.67</v>
      </c>
      <c r="P760" s="119">
        <v>802.8</v>
      </c>
      <c r="Q760" s="119">
        <f t="shared" ref="Q760" si="23">L760+(IF(P760&gt;O760*0.18,P760,O760*0.18))</f>
        <v>23550.34</v>
      </c>
      <c r="R760" s="119">
        <f t="shared" ref="R760" si="24">N760+O760*0.18</f>
        <v>21923.19</v>
      </c>
      <c r="S760" s="47"/>
    </row>
    <row r="761" spans="1:19" ht="9" customHeight="1" x14ac:dyDescent="0.2">
      <c r="A761" s="494"/>
      <c r="B761" s="494"/>
      <c r="C761" s="48" t="s">
        <v>4</v>
      </c>
      <c r="D761" s="49">
        <v>27</v>
      </c>
      <c r="E761" s="50">
        <f t="shared" si="0"/>
        <v>25788541</v>
      </c>
      <c r="F761" s="50">
        <f t="shared" si="0"/>
        <v>0</v>
      </c>
      <c r="G761" s="50">
        <f t="shared" si="0"/>
        <v>0</v>
      </c>
      <c r="H761" s="61">
        <f t="shared" si="0"/>
        <v>12018738</v>
      </c>
      <c r="I761" s="61">
        <f t="shared" si="0"/>
        <v>0</v>
      </c>
      <c r="J761" s="51">
        <f t="shared" si="0"/>
        <v>3150602</v>
      </c>
      <c r="K761" s="51">
        <f t="shared" si="0"/>
        <v>37807279</v>
      </c>
      <c r="L761" s="61">
        <f t="shared" si="0"/>
        <v>40957881</v>
      </c>
      <c r="M761" s="118"/>
      <c r="N761" s="120">
        <f t="shared" ref="N761:R761" si="25">N760*1936.27</f>
        <v>37807279</v>
      </c>
      <c r="O761" s="120">
        <f t="shared" si="25"/>
        <v>25788541</v>
      </c>
      <c r="P761" s="120">
        <f t="shared" si="25"/>
        <v>1554438</v>
      </c>
      <c r="Q761" s="120">
        <f t="shared" si="25"/>
        <v>45599817</v>
      </c>
      <c r="R761" s="120">
        <f t="shared" si="25"/>
        <v>42449215</v>
      </c>
      <c r="S761" s="47"/>
    </row>
    <row r="762" spans="1:19" ht="12.75" customHeight="1" x14ac:dyDescent="0.2">
      <c r="A762" s="494"/>
      <c r="B762" s="494"/>
      <c r="C762" s="53" t="s">
        <v>3</v>
      </c>
      <c r="D762" s="54">
        <v>28</v>
      </c>
      <c r="E762" s="44">
        <v>14052.68</v>
      </c>
      <c r="F762" s="44">
        <v>0</v>
      </c>
      <c r="G762" s="44"/>
      <c r="H762" s="44">
        <v>6207.16</v>
      </c>
      <c r="I762" s="44"/>
      <c r="J762" s="44">
        <f t="shared" ref="J762" si="26">K762/12</f>
        <v>1688.32</v>
      </c>
      <c r="K762" s="44">
        <f t="shared" ref="K762" si="27">SUM(E762:I762)</f>
        <v>20259.84</v>
      </c>
      <c r="L762" s="46">
        <f t="shared" ref="L762" si="28">SUM(E762:J762)</f>
        <v>21948.16</v>
      </c>
      <c r="M762" s="117"/>
      <c r="N762" s="119">
        <f t="shared" ref="N762" si="29">K762</f>
        <v>20259.84</v>
      </c>
      <c r="O762" s="119">
        <f t="shared" ref="O762" si="30">E762+F762+G762+I762</f>
        <v>14052.68</v>
      </c>
      <c r="P762" s="119">
        <v>802.8</v>
      </c>
      <c r="Q762" s="119">
        <f t="shared" ref="Q762" si="31">L762+(IF(P762&gt;O762*0.18,P762,O762*0.18))</f>
        <v>24477.64</v>
      </c>
      <c r="R762" s="119">
        <f t="shared" ref="R762" si="32">N762+O762*0.18</f>
        <v>22789.32</v>
      </c>
      <c r="S762" s="47"/>
    </row>
    <row r="763" spans="1:19" ht="9" customHeight="1" x14ac:dyDescent="0.2">
      <c r="A763" s="494"/>
      <c r="B763" s="494"/>
      <c r="C763" s="48" t="s">
        <v>4</v>
      </c>
      <c r="D763" s="49">
        <v>34</v>
      </c>
      <c r="E763" s="50">
        <f t="shared" si="0"/>
        <v>27209783</v>
      </c>
      <c r="F763" s="50">
        <f t="shared" si="0"/>
        <v>0</v>
      </c>
      <c r="G763" s="50">
        <f t="shared" si="0"/>
        <v>0</v>
      </c>
      <c r="H763" s="61">
        <f t="shared" si="0"/>
        <v>12018738</v>
      </c>
      <c r="I763" s="61">
        <f t="shared" si="0"/>
        <v>0</v>
      </c>
      <c r="J763" s="51">
        <f t="shared" si="0"/>
        <v>3269043</v>
      </c>
      <c r="K763" s="51">
        <f t="shared" si="0"/>
        <v>39228520</v>
      </c>
      <c r="L763" s="61">
        <f t="shared" si="0"/>
        <v>42497564</v>
      </c>
      <c r="M763" s="118"/>
      <c r="N763" s="120">
        <f t="shared" ref="N763:R763" si="33">N762*1936.27</f>
        <v>39228520</v>
      </c>
      <c r="O763" s="120">
        <f t="shared" si="33"/>
        <v>27209783</v>
      </c>
      <c r="P763" s="120">
        <f t="shared" si="33"/>
        <v>1554438</v>
      </c>
      <c r="Q763" s="120">
        <f t="shared" si="33"/>
        <v>47395320</v>
      </c>
      <c r="R763" s="120">
        <f t="shared" si="33"/>
        <v>44126277</v>
      </c>
      <c r="S763" s="47"/>
    </row>
    <row r="764" spans="1:19" ht="12.75" customHeight="1" x14ac:dyDescent="0.2">
      <c r="A764" s="494"/>
      <c r="B764" s="494"/>
      <c r="C764" s="53" t="s">
        <v>3</v>
      </c>
      <c r="D764" s="54">
        <v>35</v>
      </c>
      <c r="E764" s="44">
        <v>14596.62</v>
      </c>
      <c r="F764" s="44">
        <v>0</v>
      </c>
      <c r="G764" s="44"/>
      <c r="H764" s="44">
        <v>6207.16</v>
      </c>
      <c r="I764" s="44"/>
      <c r="J764" s="44">
        <f t="shared" ref="J764" si="34">K764/12</f>
        <v>1733.65</v>
      </c>
      <c r="K764" s="44">
        <f t="shared" ref="K764" si="35">SUM(E764:I764)</f>
        <v>20803.78</v>
      </c>
      <c r="L764" s="46">
        <f t="shared" ref="L764" si="36">SUM(E764:J764)</f>
        <v>22537.43</v>
      </c>
      <c r="M764" s="117"/>
      <c r="N764" s="119">
        <f t="shared" ref="N764" si="37">K764</f>
        <v>20803.78</v>
      </c>
      <c r="O764" s="119">
        <f t="shared" ref="O764" si="38">E764+F764+G764+I764</f>
        <v>14596.62</v>
      </c>
      <c r="P764" s="119">
        <v>802.8</v>
      </c>
      <c r="Q764" s="119">
        <f t="shared" ref="Q764" si="39">L764+(IF(P764&gt;O764*0.18,P764,O764*0.18))</f>
        <v>25164.82</v>
      </c>
      <c r="R764" s="119">
        <f t="shared" ref="R764" si="40">N764+O764*0.18</f>
        <v>23431.17</v>
      </c>
      <c r="S764" s="47"/>
    </row>
    <row r="765" spans="1:19" ht="9" customHeight="1" x14ac:dyDescent="0.2">
      <c r="A765" s="495"/>
      <c r="B765" s="495"/>
      <c r="C765" s="58" t="s">
        <v>4</v>
      </c>
      <c r="D765" s="59"/>
      <c r="E765" s="50">
        <f t="shared" si="0"/>
        <v>28262997</v>
      </c>
      <c r="F765" s="61">
        <f t="shared" si="0"/>
        <v>0</v>
      </c>
      <c r="G765" s="61">
        <f t="shared" si="0"/>
        <v>0</v>
      </c>
      <c r="H765" s="61">
        <f t="shared" si="0"/>
        <v>12018738</v>
      </c>
      <c r="I765" s="61">
        <f t="shared" si="0"/>
        <v>0</v>
      </c>
      <c r="J765" s="61">
        <f t="shared" si="0"/>
        <v>3356814</v>
      </c>
      <c r="K765" s="51">
        <f t="shared" si="0"/>
        <v>40281735</v>
      </c>
      <c r="L765" s="61">
        <f t="shared" si="0"/>
        <v>43638550</v>
      </c>
      <c r="M765" s="118"/>
      <c r="N765" s="123">
        <f t="shared" ref="N765:R765" si="41">N764*1936.27</f>
        <v>40281735</v>
      </c>
      <c r="O765" s="120">
        <f t="shared" si="41"/>
        <v>28262997</v>
      </c>
      <c r="P765" s="123">
        <f t="shared" si="41"/>
        <v>1554438</v>
      </c>
      <c r="Q765" s="123">
        <f t="shared" si="41"/>
        <v>48725886</v>
      </c>
      <c r="R765" s="120">
        <f t="shared" si="41"/>
        <v>45369072</v>
      </c>
      <c r="S765" s="47"/>
    </row>
    <row r="766" spans="1:19" ht="12.75" customHeight="1" x14ac:dyDescent="0.2">
      <c r="A766" s="492">
        <f>B754+1</f>
        <v>43831</v>
      </c>
      <c r="B766" s="492">
        <v>44196</v>
      </c>
      <c r="C766" s="42" t="s">
        <v>3</v>
      </c>
      <c r="D766" s="43">
        <v>0</v>
      </c>
      <c r="E766" s="44">
        <v>9993.85</v>
      </c>
      <c r="F766" s="44"/>
      <c r="G766" s="44"/>
      <c r="H766" s="44">
        <v>6207.16</v>
      </c>
      <c r="I766" s="44"/>
      <c r="J766" s="44">
        <f t="shared" ref="J766" si="42">K766/12</f>
        <v>1350.08</v>
      </c>
      <c r="K766" s="44">
        <f t="shared" ref="K766" si="43">SUM(E766:I766)</f>
        <v>16201.01</v>
      </c>
      <c r="L766" s="46">
        <f t="shared" ref="L766" si="44">SUM(E766:J766)</f>
        <v>17551.09</v>
      </c>
      <c r="M766" s="117"/>
      <c r="N766" s="119">
        <f t="shared" ref="N766" si="45">K766</f>
        <v>16201.01</v>
      </c>
      <c r="O766" s="119">
        <f t="shared" ref="O766" si="46">E766+F766+G766+I766</f>
        <v>9993.85</v>
      </c>
      <c r="P766" s="119">
        <v>802.8</v>
      </c>
      <c r="Q766" s="119">
        <f t="shared" ref="Q766" si="47">L766+(IF(P766&gt;O766*0.18,P766,O766*0.18))</f>
        <v>19349.98</v>
      </c>
      <c r="R766" s="119">
        <f t="shared" ref="R766" si="48">N766+O766*0.18</f>
        <v>17999.900000000001</v>
      </c>
      <c r="S766" s="47"/>
    </row>
    <row r="767" spans="1:19" ht="9" customHeight="1" x14ac:dyDescent="0.2">
      <c r="A767" s="493"/>
      <c r="B767" s="493"/>
      <c r="C767" s="48" t="s">
        <v>4</v>
      </c>
      <c r="D767" s="49">
        <v>8</v>
      </c>
      <c r="E767" s="50">
        <f t="shared" ref="E767:E777" si="49">E766*1936.27</f>
        <v>19350792</v>
      </c>
      <c r="F767" s="50">
        <f t="shared" ref="F767" si="50">F766*1936.27</f>
        <v>0</v>
      </c>
      <c r="G767" s="50">
        <f t="shared" ref="G767" si="51">G766*1936.27</f>
        <v>0</v>
      </c>
      <c r="H767" s="61">
        <f t="shared" ref="H767" si="52">H766*1936.27</f>
        <v>12018738</v>
      </c>
      <c r="I767" s="61">
        <f t="shared" ref="I767" si="53">I766*1936.27</f>
        <v>0</v>
      </c>
      <c r="J767" s="51">
        <f t="shared" ref="J767" si="54">J766*1936.27</f>
        <v>2614119</v>
      </c>
      <c r="K767" s="51">
        <f t="shared" ref="K767" si="55">K766*1936.27</f>
        <v>31369530</v>
      </c>
      <c r="L767" s="61">
        <f t="shared" ref="L767" si="56">L766*1936.27</f>
        <v>33983649</v>
      </c>
      <c r="M767" s="118"/>
      <c r="N767" s="120">
        <f t="shared" ref="N767" si="57">N766*1936.27</f>
        <v>31369530</v>
      </c>
      <c r="O767" s="120">
        <f t="shared" ref="O767" si="58">O766*1936.27</f>
        <v>19350792</v>
      </c>
      <c r="P767" s="120">
        <f t="shared" ref="P767" si="59">P766*1936.27</f>
        <v>1554438</v>
      </c>
      <c r="Q767" s="120">
        <f t="shared" ref="Q767" si="60">Q766*1936.27</f>
        <v>37466786</v>
      </c>
      <c r="R767" s="120">
        <f t="shared" ref="R767" si="61">R766*1936.27</f>
        <v>34852666</v>
      </c>
      <c r="S767" s="47"/>
    </row>
    <row r="768" spans="1:19" ht="12.75" customHeight="1" x14ac:dyDescent="0.2">
      <c r="A768" s="494">
        <f>A766</f>
        <v>43831</v>
      </c>
      <c r="B768" s="494">
        <f>B766</f>
        <v>44196</v>
      </c>
      <c r="C768" s="53" t="s">
        <v>3</v>
      </c>
      <c r="D768" s="54">
        <v>9</v>
      </c>
      <c r="E768" s="44">
        <v>11389.63</v>
      </c>
      <c r="F768" s="44">
        <v>0</v>
      </c>
      <c r="G768" s="44"/>
      <c r="H768" s="44">
        <v>6207.16</v>
      </c>
      <c r="I768" s="44"/>
      <c r="J768" s="44">
        <f t="shared" ref="J768:J780" si="62">K768/12</f>
        <v>1466.4</v>
      </c>
      <c r="K768" s="44">
        <f t="shared" ref="K768" si="63">SUM(E768:I768)</f>
        <v>17596.79</v>
      </c>
      <c r="L768" s="46">
        <f t="shared" ref="L768" si="64">SUM(E768:J768)</f>
        <v>19063.189999999999</v>
      </c>
      <c r="M768" s="117"/>
      <c r="N768" s="119">
        <f t="shared" ref="N768" si="65">K768</f>
        <v>17596.79</v>
      </c>
      <c r="O768" s="119">
        <f t="shared" ref="O768" si="66">E768+F768+G768+I768</f>
        <v>11389.63</v>
      </c>
      <c r="P768" s="119">
        <v>802.8</v>
      </c>
      <c r="Q768" s="119">
        <f t="shared" ref="Q768" si="67">L768+(IF(P768&gt;O768*0.18,P768,O768*0.18))</f>
        <v>21113.32</v>
      </c>
      <c r="R768" s="119">
        <f t="shared" ref="R768" si="68">N768+O768*0.18</f>
        <v>19646.919999999998</v>
      </c>
      <c r="S768" s="47"/>
    </row>
    <row r="769" spans="1:19" ht="9" customHeight="1" x14ac:dyDescent="0.2">
      <c r="A769" s="494"/>
      <c r="B769" s="494"/>
      <c r="C769" s="48" t="s">
        <v>4</v>
      </c>
      <c r="D769" s="49">
        <v>14</v>
      </c>
      <c r="E769" s="50">
        <f t="shared" si="49"/>
        <v>22053399</v>
      </c>
      <c r="F769" s="50">
        <f t="shared" ref="F769" si="69">F768*1936.27</f>
        <v>0</v>
      </c>
      <c r="G769" s="50">
        <f t="shared" ref="G769" si="70">G768*1936.27</f>
        <v>0</v>
      </c>
      <c r="H769" s="61">
        <f t="shared" ref="H769" si="71">H768*1936.27</f>
        <v>12018738</v>
      </c>
      <c r="I769" s="61">
        <f t="shared" ref="I769" si="72">I768*1936.27</f>
        <v>0</v>
      </c>
      <c r="J769" s="51">
        <f t="shared" ref="J769" si="73">J768*1936.27</f>
        <v>2839346</v>
      </c>
      <c r="K769" s="51">
        <f t="shared" ref="K769" si="74">K768*1936.27</f>
        <v>34072137</v>
      </c>
      <c r="L769" s="61">
        <f t="shared" ref="L769" si="75">L768*1936.27</f>
        <v>36911483</v>
      </c>
      <c r="M769" s="118"/>
      <c r="N769" s="120">
        <f t="shared" ref="N769" si="76">N768*1936.27</f>
        <v>34072137</v>
      </c>
      <c r="O769" s="120">
        <f t="shared" ref="O769" si="77">O768*1936.27</f>
        <v>22053399</v>
      </c>
      <c r="P769" s="120">
        <f t="shared" ref="P769" si="78">P768*1936.27</f>
        <v>1554438</v>
      </c>
      <c r="Q769" s="120">
        <f t="shared" ref="Q769" si="79">Q768*1936.27</f>
        <v>40881088</v>
      </c>
      <c r="R769" s="120">
        <f t="shared" ref="R769" si="80">R768*1936.27</f>
        <v>38041742</v>
      </c>
      <c r="S769" s="47"/>
    </row>
    <row r="770" spans="1:19" ht="12.75" customHeight="1" x14ac:dyDescent="0.2">
      <c r="A770" s="494"/>
      <c r="B770" s="494"/>
      <c r="C770" s="53" t="s">
        <v>3</v>
      </c>
      <c r="D770" s="54">
        <v>15</v>
      </c>
      <c r="E770" s="44">
        <v>12421.55</v>
      </c>
      <c r="F770" s="44">
        <v>0</v>
      </c>
      <c r="G770" s="44"/>
      <c r="H770" s="44">
        <v>6207.16</v>
      </c>
      <c r="I770" s="44"/>
      <c r="J770" s="44">
        <f t="shared" ref="J770:J782" si="81">K770/12</f>
        <v>1552.39</v>
      </c>
      <c r="K770" s="44">
        <f t="shared" ref="K770" si="82">SUM(E770:I770)</f>
        <v>18628.71</v>
      </c>
      <c r="L770" s="46">
        <f t="shared" ref="L770" si="83">SUM(E770:J770)</f>
        <v>20181.099999999999</v>
      </c>
      <c r="M770" s="117"/>
      <c r="N770" s="119">
        <f t="shared" ref="N770" si="84">K770</f>
        <v>18628.71</v>
      </c>
      <c r="O770" s="119">
        <f t="shared" ref="O770" si="85">E770+F770+G770+I770</f>
        <v>12421.55</v>
      </c>
      <c r="P770" s="119">
        <v>802.8</v>
      </c>
      <c r="Q770" s="119">
        <f t="shared" ref="Q770" si="86">L770+(IF(P770&gt;O770*0.18,P770,O770*0.18))</f>
        <v>22416.98</v>
      </c>
      <c r="R770" s="119">
        <f t="shared" ref="R770" si="87">N770+O770*0.18</f>
        <v>20864.59</v>
      </c>
      <c r="S770" s="47"/>
    </row>
    <row r="771" spans="1:19" ht="9" customHeight="1" x14ac:dyDescent="0.2">
      <c r="A771" s="494"/>
      <c r="B771" s="494"/>
      <c r="C771" s="48" t="s">
        <v>4</v>
      </c>
      <c r="D771" s="49">
        <v>20</v>
      </c>
      <c r="E771" s="50">
        <f t="shared" si="49"/>
        <v>24051475</v>
      </c>
      <c r="F771" s="50">
        <f t="shared" ref="F771" si="88">F770*1936.27</f>
        <v>0</v>
      </c>
      <c r="G771" s="50">
        <f t="shared" ref="G771" si="89">G770*1936.27</f>
        <v>0</v>
      </c>
      <c r="H771" s="61">
        <f t="shared" ref="H771" si="90">H770*1936.27</f>
        <v>12018738</v>
      </c>
      <c r="I771" s="61">
        <f t="shared" ref="I771" si="91">I770*1936.27</f>
        <v>0</v>
      </c>
      <c r="J771" s="51">
        <f t="shared" ref="J771" si="92">J770*1936.27</f>
        <v>3005846</v>
      </c>
      <c r="K771" s="51">
        <f t="shared" ref="K771" si="93">K770*1936.27</f>
        <v>36070212</v>
      </c>
      <c r="L771" s="61">
        <f t="shared" ref="L771" si="94">L770*1936.27</f>
        <v>39076058</v>
      </c>
      <c r="M771" s="118"/>
      <c r="N771" s="120">
        <f t="shared" ref="N771" si="95">N770*1936.27</f>
        <v>36070212</v>
      </c>
      <c r="O771" s="120">
        <f t="shared" ref="O771" si="96">O770*1936.27</f>
        <v>24051475</v>
      </c>
      <c r="P771" s="120">
        <f t="shared" ref="P771" si="97">P770*1936.27</f>
        <v>1554438</v>
      </c>
      <c r="Q771" s="120">
        <f t="shared" ref="Q771" si="98">Q770*1936.27</f>
        <v>43405326</v>
      </c>
      <c r="R771" s="120">
        <f t="shared" ref="R771" si="99">R770*1936.27</f>
        <v>40399480</v>
      </c>
      <c r="S771" s="47"/>
    </row>
    <row r="772" spans="1:19" ht="12.75" customHeight="1" x14ac:dyDescent="0.2">
      <c r="A772" s="494"/>
      <c r="B772" s="494"/>
      <c r="C772" s="53" t="s">
        <v>3</v>
      </c>
      <c r="D772" s="54">
        <v>21</v>
      </c>
      <c r="E772" s="44">
        <v>13469.87</v>
      </c>
      <c r="F772" s="44">
        <v>0</v>
      </c>
      <c r="G772" s="44"/>
      <c r="H772" s="44">
        <v>6207.16</v>
      </c>
      <c r="I772" s="44"/>
      <c r="J772" s="44">
        <f t="shared" ref="J772:J784" si="100">K772/12</f>
        <v>1639.75</v>
      </c>
      <c r="K772" s="44">
        <f t="shared" ref="K772" si="101">SUM(E772:I772)</f>
        <v>19677.03</v>
      </c>
      <c r="L772" s="46">
        <f t="shared" ref="L772" si="102">SUM(E772:J772)</f>
        <v>21316.78</v>
      </c>
      <c r="M772" s="117"/>
      <c r="N772" s="119">
        <f t="shared" ref="N772" si="103">K772</f>
        <v>19677.03</v>
      </c>
      <c r="O772" s="119">
        <f t="shared" ref="O772" si="104">E772+F772+G772+I772</f>
        <v>13469.87</v>
      </c>
      <c r="P772" s="119">
        <v>802.8</v>
      </c>
      <c r="Q772" s="119">
        <f t="shared" ref="Q772" si="105">L772+(IF(P772&gt;O772*0.18,P772,O772*0.18))</f>
        <v>23741.360000000001</v>
      </c>
      <c r="R772" s="119">
        <f t="shared" ref="R772" si="106">N772+O772*0.18</f>
        <v>22101.61</v>
      </c>
      <c r="S772" s="47"/>
    </row>
    <row r="773" spans="1:19" ht="9" customHeight="1" x14ac:dyDescent="0.2">
      <c r="A773" s="494"/>
      <c r="B773" s="494"/>
      <c r="C773" s="48" t="s">
        <v>4</v>
      </c>
      <c r="D773" s="49">
        <v>27</v>
      </c>
      <c r="E773" s="50">
        <f t="shared" si="49"/>
        <v>26081305</v>
      </c>
      <c r="F773" s="50">
        <f t="shared" ref="F773" si="107">F772*1936.27</f>
        <v>0</v>
      </c>
      <c r="G773" s="50">
        <f t="shared" ref="G773" si="108">G772*1936.27</f>
        <v>0</v>
      </c>
      <c r="H773" s="61">
        <f t="shared" ref="H773" si="109">H772*1936.27</f>
        <v>12018738</v>
      </c>
      <c r="I773" s="61">
        <f t="shared" ref="I773" si="110">I772*1936.27</f>
        <v>0</v>
      </c>
      <c r="J773" s="51">
        <f t="shared" ref="J773" si="111">J772*1936.27</f>
        <v>3174999</v>
      </c>
      <c r="K773" s="51">
        <f t="shared" ref="K773" si="112">K772*1936.27</f>
        <v>38100043</v>
      </c>
      <c r="L773" s="61">
        <f t="shared" ref="L773" si="113">L772*1936.27</f>
        <v>41275042</v>
      </c>
      <c r="M773" s="118"/>
      <c r="N773" s="120">
        <f t="shared" ref="N773" si="114">N772*1936.27</f>
        <v>38100043</v>
      </c>
      <c r="O773" s="120">
        <f t="shared" ref="O773" si="115">O772*1936.27</f>
        <v>26081305</v>
      </c>
      <c r="P773" s="120">
        <f t="shared" ref="P773" si="116">P772*1936.27</f>
        <v>1554438</v>
      </c>
      <c r="Q773" s="120">
        <f t="shared" ref="Q773" si="117">Q772*1936.27</f>
        <v>45969683</v>
      </c>
      <c r="R773" s="120">
        <f t="shared" ref="R773" si="118">R772*1936.27</f>
        <v>42794684</v>
      </c>
      <c r="S773" s="47"/>
    </row>
    <row r="774" spans="1:19" ht="12.75" customHeight="1" x14ac:dyDescent="0.2">
      <c r="A774" s="494"/>
      <c r="B774" s="494"/>
      <c r="C774" s="53" t="s">
        <v>3</v>
      </c>
      <c r="D774" s="54">
        <v>28</v>
      </c>
      <c r="E774" s="44">
        <v>14209.88</v>
      </c>
      <c r="F774" s="44">
        <v>0</v>
      </c>
      <c r="G774" s="44"/>
      <c r="H774" s="44">
        <v>6207.16</v>
      </c>
      <c r="I774" s="44"/>
      <c r="J774" s="44">
        <f t="shared" ref="J774:J786" si="119">K774/12</f>
        <v>1701.42</v>
      </c>
      <c r="K774" s="44">
        <f t="shared" ref="K774" si="120">SUM(E774:I774)</f>
        <v>20417.04</v>
      </c>
      <c r="L774" s="46">
        <f t="shared" ref="L774" si="121">SUM(E774:J774)</f>
        <v>22118.46</v>
      </c>
      <c r="M774" s="117"/>
      <c r="N774" s="119">
        <f t="shared" ref="N774" si="122">K774</f>
        <v>20417.04</v>
      </c>
      <c r="O774" s="119">
        <f t="shared" ref="O774" si="123">E774+F774+G774+I774</f>
        <v>14209.88</v>
      </c>
      <c r="P774" s="119">
        <v>802.8</v>
      </c>
      <c r="Q774" s="119">
        <f t="shared" ref="Q774" si="124">L774+(IF(P774&gt;O774*0.18,P774,O774*0.18))</f>
        <v>24676.240000000002</v>
      </c>
      <c r="R774" s="119">
        <f t="shared" ref="R774" si="125">N774+O774*0.18</f>
        <v>22974.82</v>
      </c>
      <c r="S774" s="47"/>
    </row>
    <row r="775" spans="1:19" ht="9" customHeight="1" x14ac:dyDescent="0.2">
      <c r="A775" s="494"/>
      <c r="B775" s="494"/>
      <c r="C775" s="48" t="s">
        <v>4</v>
      </c>
      <c r="D775" s="49">
        <v>34</v>
      </c>
      <c r="E775" s="50">
        <f t="shared" si="49"/>
        <v>27514164</v>
      </c>
      <c r="F775" s="50">
        <f t="shared" ref="F775" si="126">F774*1936.27</f>
        <v>0</v>
      </c>
      <c r="G775" s="50">
        <f t="shared" ref="G775" si="127">G774*1936.27</f>
        <v>0</v>
      </c>
      <c r="H775" s="61">
        <f t="shared" ref="H775" si="128">H774*1936.27</f>
        <v>12018738</v>
      </c>
      <c r="I775" s="61">
        <f t="shared" ref="I775" si="129">I774*1936.27</f>
        <v>0</v>
      </c>
      <c r="J775" s="51">
        <f t="shared" ref="J775" si="130">J774*1936.27</f>
        <v>3294409</v>
      </c>
      <c r="K775" s="51">
        <f t="shared" ref="K775" si="131">K774*1936.27</f>
        <v>39532902</v>
      </c>
      <c r="L775" s="61">
        <f t="shared" ref="L775" si="132">L774*1936.27</f>
        <v>42827311</v>
      </c>
      <c r="M775" s="118"/>
      <c r="N775" s="120">
        <f t="shared" ref="N775" si="133">N774*1936.27</f>
        <v>39532902</v>
      </c>
      <c r="O775" s="120">
        <f t="shared" ref="O775" si="134">O774*1936.27</f>
        <v>27514164</v>
      </c>
      <c r="P775" s="120">
        <f t="shared" ref="P775" si="135">P774*1936.27</f>
        <v>1554438</v>
      </c>
      <c r="Q775" s="120">
        <f t="shared" ref="Q775" si="136">Q774*1936.27</f>
        <v>47779863</v>
      </c>
      <c r="R775" s="120">
        <f t="shared" ref="R775" si="137">R774*1936.27</f>
        <v>44485455</v>
      </c>
      <c r="S775" s="47"/>
    </row>
    <row r="776" spans="1:19" ht="12.75" customHeight="1" x14ac:dyDescent="0.2">
      <c r="A776" s="494"/>
      <c r="B776" s="494"/>
      <c r="C776" s="53" t="s">
        <v>3</v>
      </c>
      <c r="D776" s="54">
        <v>35</v>
      </c>
      <c r="E776" s="44">
        <v>14757.42</v>
      </c>
      <c r="F776" s="44">
        <v>0</v>
      </c>
      <c r="G776" s="44"/>
      <c r="H776" s="44">
        <v>6207.16</v>
      </c>
      <c r="I776" s="44"/>
      <c r="J776" s="44">
        <f t="shared" ref="J776:J788" si="138">K776/12</f>
        <v>1747.05</v>
      </c>
      <c r="K776" s="44">
        <f t="shared" ref="K776" si="139">SUM(E776:I776)</f>
        <v>20964.580000000002</v>
      </c>
      <c r="L776" s="46">
        <f t="shared" ref="L776" si="140">SUM(E776:J776)</f>
        <v>22711.63</v>
      </c>
      <c r="M776" s="117"/>
      <c r="N776" s="119">
        <f t="shared" ref="N776" si="141">K776</f>
        <v>20964.580000000002</v>
      </c>
      <c r="O776" s="119">
        <f t="shared" ref="O776" si="142">E776+F776+G776+I776</f>
        <v>14757.42</v>
      </c>
      <c r="P776" s="119">
        <v>802.8</v>
      </c>
      <c r="Q776" s="119">
        <f t="shared" ref="Q776" si="143">L776+(IF(P776&gt;O776*0.18,P776,O776*0.18))</f>
        <v>25367.97</v>
      </c>
      <c r="R776" s="119">
        <f t="shared" ref="R776" si="144">N776+O776*0.18</f>
        <v>23620.92</v>
      </c>
      <c r="S776" s="47"/>
    </row>
    <row r="777" spans="1:19" ht="9" customHeight="1" x14ac:dyDescent="0.2">
      <c r="A777" s="495"/>
      <c r="B777" s="495"/>
      <c r="C777" s="58" t="s">
        <v>4</v>
      </c>
      <c r="D777" s="59"/>
      <c r="E777" s="50">
        <f t="shared" si="49"/>
        <v>28574350</v>
      </c>
      <c r="F777" s="61">
        <f t="shared" ref="F777" si="145">F776*1936.27</f>
        <v>0</v>
      </c>
      <c r="G777" s="61">
        <f t="shared" ref="G777" si="146">G776*1936.27</f>
        <v>0</v>
      </c>
      <c r="H777" s="61">
        <f t="shared" ref="H777" si="147">H776*1936.27</f>
        <v>12018738</v>
      </c>
      <c r="I777" s="61">
        <f t="shared" ref="I777" si="148">I776*1936.27</f>
        <v>0</v>
      </c>
      <c r="J777" s="61">
        <f t="shared" ref="J777" si="149">J776*1936.27</f>
        <v>3382761</v>
      </c>
      <c r="K777" s="51">
        <f t="shared" ref="K777" si="150">K776*1936.27</f>
        <v>40593087</v>
      </c>
      <c r="L777" s="61">
        <f t="shared" ref="L777" si="151">L776*1936.27</f>
        <v>43975848</v>
      </c>
      <c r="M777" s="118"/>
      <c r="N777" s="123">
        <f t="shared" ref="N777" si="152">N776*1936.27</f>
        <v>40593087</v>
      </c>
      <c r="O777" s="120">
        <f t="shared" ref="O777" si="153">O776*1936.27</f>
        <v>28574350</v>
      </c>
      <c r="P777" s="123">
        <f t="shared" ref="P777" si="154">P776*1936.27</f>
        <v>1554438</v>
      </c>
      <c r="Q777" s="123">
        <f t="shared" ref="Q777" si="155">Q776*1936.27</f>
        <v>49119239</v>
      </c>
      <c r="R777" s="120">
        <f t="shared" ref="R777" si="156">R776*1936.27</f>
        <v>45736479</v>
      </c>
      <c r="S777" s="47"/>
    </row>
    <row r="778" spans="1:19" ht="12.75" customHeight="1" x14ac:dyDescent="0.2">
      <c r="A778" s="492">
        <f>B766+1</f>
        <v>44197</v>
      </c>
      <c r="B778" s="492">
        <v>44561</v>
      </c>
      <c r="C778" s="42" t="s">
        <v>3</v>
      </c>
      <c r="D778" s="43">
        <v>0</v>
      </c>
      <c r="E778" s="44">
        <v>10321.450000000001</v>
      </c>
      <c r="F778" s="44"/>
      <c r="G778" s="44"/>
      <c r="H778" s="44">
        <v>6207.16</v>
      </c>
      <c r="I778" s="44"/>
      <c r="J778" s="44">
        <f t="shared" ref="J778" si="157">K778/12</f>
        <v>1377.38</v>
      </c>
      <c r="K778" s="44">
        <f t="shared" ref="K778" si="158">SUM(E778:I778)</f>
        <v>16528.61</v>
      </c>
      <c r="L778" s="46">
        <f t="shared" ref="L778" si="159">SUM(E778:J778)</f>
        <v>17905.990000000002</v>
      </c>
      <c r="M778" s="117"/>
      <c r="N778" s="119">
        <f t="shared" ref="N778" si="160">K778</f>
        <v>16528.61</v>
      </c>
      <c r="O778" s="119">
        <f t="shared" ref="O778" si="161">E778+F778+G778+I778</f>
        <v>10321.450000000001</v>
      </c>
      <c r="P778" s="119">
        <v>802.8</v>
      </c>
      <c r="Q778" s="119">
        <f t="shared" ref="Q778" si="162">L778+(IF(P778&gt;O778*0.18,P778,O778*0.18))</f>
        <v>19763.849999999999</v>
      </c>
      <c r="R778" s="119">
        <f t="shared" ref="R778" si="163">N778+O778*0.18</f>
        <v>18386.47</v>
      </c>
      <c r="S778" s="47"/>
    </row>
    <row r="779" spans="1:19" ht="9" customHeight="1" x14ac:dyDescent="0.2">
      <c r="A779" s="493"/>
      <c r="B779" s="493"/>
      <c r="C779" s="48" t="s">
        <v>4</v>
      </c>
      <c r="D779" s="49">
        <v>8</v>
      </c>
      <c r="E779" s="50">
        <f t="shared" ref="E779:E825" si="164">E778*1936.27</f>
        <v>19985114</v>
      </c>
      <c r="F779" s="50">
        <f t="shared" ref="F779" si="165">F778*1936.27</f>
        <v>0</v>
      </c>
      <c r="G779" s="50">
        <f t="shared" ref="G779" si="166">G778*1936.27</f>
        <v>0</v>
      </c>
      <c r="H779" s="61">
        <f t="shared" ref="H779" si="167">H778*1936.27</f>
        <v>12018738</v>
      </c>
      <c r="I779" s="61">
        <f t="shared" ref="I779" si="168">I778*1936.27</f>
        <v>0</v>
      </c>
      <c r="J779" s="51">
        <f t="shared" ref="J779" si="169">J778*1936.27</f>
        <v>2666980</v>
      </c>
      <c r="K779" s="51">
        <f t="shared" ref="K779" si="170">K778*1936.27</f>
        <v>32003852</v>
      </c>
      <c r="L779" s="61">
        <f t="shared" ref="L779" si="171">L778*1936.27</f>
        <v>34670831</v>
      </c>
      <c r="M779" s="118"/>
      <c r="N779" s="120">
        <f t="shared" ref="N779" si="172">N778*1936.27</f>
        <v>32003852</v>
      </c>
      <c r="O779" s="120">
        <f t="shared" ref="O779" si="173">O778*1936.27</f>
        <v>19985114</v>
      </c>
      <c r="P779" s="120">
        <f t="shared" ref="P779" si="174">P778*1936.27</f>
        <v>1554438</v>
      </c>
      <c r="Q779" s="120">
        <f t="shared" ref="Q779" si="175">Q778*1936.27</f>
        <v>38268150</v>
      </c>
      <c r="R779" s="120">
        <f t="shared" ref="R779" si="176">R778*1936.27</f>
        <v>35601170</v>
      </c>
      <c r="S779" s="47"/>
    </row>
    <row r="780" spans="1:19" ht="12.75" customHeight="1" x14ac:dyDescent="0.2">
      <c r="A780" s="494">
        <f>A778</f>
        <v>44197</v>
      </c>
      <c r="B780" s="494">
        <f>B778</f>
        <v>44561</v>
      </c>
      <c r="C780" s="53" t="s">
        <v>3</v>
      </c>
      <c r="D780" s="54">
        <v>9</v>
      </c>
      <c r="E780" s="44">
        <v>11741.23</v>
      </c>
      <c r="F780" s="44">
        <v>0</v>
      </c>
      <c r="G780" s="44"/>
      <c r="H780" s="44">
        <v>6207.16</v>
      </c>
      <c r="I780" s="44"/>
      <c r="J780" s="44">
        <f t="shared" si="62"/>
        <v>1495.7</v>
      </c>
      <c r="K780" s="44">
        <f t="shared" ref="K780" si="177">SUM(E780:I780)</f>
        <v>17948.39</v>
      </c>
      <c r="L780" s="46">
        <f t="shared" ref="L780" si="178">SUM(E780:J780)</f>
        <v>19444.09</v>
      </c>
      <c r="M780" s="117"/>
      <c r="N780" s="119">
        <f t="shared" ref="N780" si="179">K780</f>
        <v>17948.39</v>
      </c>
      <c r="O780" s="119">
        <f t="shared" ref="O780" si="180">E780+F780+G780+I780</f>
        <v>11741.23</v>
      </c>
      <c r="P780" s="119">
        <v>802.8</v>
      </c>
      <c r="Q780" s="119">
        <f t="shared" ref="Q780" si="181">L780+(IF(P780&gt;O780*0.18,P780,O780*0.18))</f>
        <v>21557.51</v>
      </c>
      <c r="R780" s="119">
        <f t="shared" ref="R780" si="182">N780+O780*0.18</f>
        <v>20061.810000000001</v>
      </c>
      <c r="S780" s="47"/>
    </row>
    <row r="781" spans="1:19" ht="9" customHeight="1" x14ac:dyDescent="0.2">
      <c r="A781" s="494"/>
      <c r="B781" s="494"/>
      <c r="C781" s="48" t="s">
        <v>4</v>
      </c>
      <c r="D781" s="49">
        <v>14</v>
      </c>
      <c r="E781" s="50">
        <f t="shared" si="164"/>
        <v>22734191</v>
      </c>
      <c r="F781" s="50">
        <f t="shared" ref="F781" si="183">F780*1936.27</f>
        <v>0</v>
      </c>
      <c r="G781" s="50">
        <f t="shared" ref="G781" si="184">G780*1936.27</f>
        <v>0</v>
      </c>
      <c r="H781" s="61">
        <f t="shared" ref="H781" si="185">H780*1936.27</f>
        <v>12018738</v>
      </c>
      <c r="I781" s="61">
        <f t="shared" ref="I781" si="186">I780*1936.27</f>
        <v>0</v>
      </c>
      <c r="J781" s="51">
        <f t="shared" ref="J781" si="187">J780*1936.27</f>
        <v>2896079</v>
      </c>
      <c r="K781" s="51">
        <f t="shared" ref="K781" si="188">K780*1936.27</f>
        <v>34752929</v>
      </c>
      <c r="L781" s="61">
        <f t="shared" ref="L781" si="189">L780*1936.27</f>
        <v>37649008</v>
      </c>
      <c r="M781" s="118"/>
      <c r="N781" s="120">
        <f t="shared" ref="N781" si="190">N780*1936.27</f>
        <v>34752929</v>
      </c>
      <c r="O781" s="120">
        <f t="shared" ref="O781" si="191">O780*1936.27</f>
        <v>22734191</v>
      </c>
      <c r="P781" s="120">
        <f t="shared" ref="P781" si="192">P780*1936.27</f>
        <v>1554438</v>
      </c>
      <c r="Q781" s="120">
        <f t="shared" ref="Q781" si="193">Q780*1936.27</f>
        <v>41741160</v>
      </c>
      <c r="R781" s="120">
        <f t="shared" ref="R781" si="194">R780*1936.27</f>
        <v>38845081</v>
      </c>
      <c r="S781" s="47"/>
    </row>
    <row r="782" spans="1:19" ht="12.75" customHeight="1" x14ac:dyDescent="0.2">
      <c r="A782" s="494"/>
      <c r="B782" s="494"/>
      <c r="C782" s="53" t="s">
        <v>3</v>
      </c>
      <c r="D782" s="54">
        <v>15</v>
      </c>
      <c r="E782" s="44">
        <v>12804.35</v>
      </c>
      <c r="F782" s="44">
        <v>0</v>
      </c>
      <c r="G782" s="44"/>
      <c r="H782" s="44">
        <v>6207.16</v>
      </c>
      <c r="I782" s="44"/>
      <c r="J782" s="44">
        <f t="shared" si="81"/>
        <v>1584.29</v>
      </c>
      <c r="K782" s="44">
        <f t="shared" ref="K782" si="195">SUM(E782:I782)</f>
        <v>19011.509999999998</v>
      </c>
      <c r="L782" s="46">
        <f t="shared" ref="L782" si="196">SUM(E782:J782)</f>
        <v>20595.8</v>
      </c>
      <c r="M782" s="117"/>
      <c r="N782" s="119">
        <f t="shared" ref="N782" si="197">K782</f>
        <v>19011.509999999998</v>
      </c>
      <c r="O782" s="119">
        <f t="shared" ref="O782" si="198">E782+F782+G782+I782</f>
        <v>12804.35</v>
      </c>
      <c r="P782" s="119">
        <v>802.8</v>
      </c>
      <c r="Q782" s="119">
        <f t="shared" ref="Q782" si="199">L782+(IF(P782&gt;O782*0.18,P782,O782*0.18))</f>
        <v>22900.58</v>
      </c>
      <c r="R782" s="119">
        <f t="shared" ref="R782" si="200">N782+O782*0.18</f>
        <v>21316.29</v>
      </c>
      <c r="S782" s="47"/>
    </row>
    <row r="783" spans="1:19" ht="9" customHeight="1" x14ac:dyDescent="0.2">
      <c r="A783" s="494"/>
      <c r="B783" s="494"/>
      <c r="C783" s="48" t="s">
        <v>4</v>
      </c>
      <c r="D783" s="49">
        <v>20</v>
      </c>
      <c r="E783" s="50">
        <f t="shared" si="164"/>
        <v>24792679</v>
      </c>
      <c r="F783" s="50">
        <f t="shared" ref="F783" si="201">F782*1936.27</f>
        <v>0</v>
      </c>
      <c r="G783" s="50">
        <f t="shared" ref="G783" si="202">G782*1936.27</f>
        <v>0</v>
      </c>
      <c r="H783" s="61">
        <f t="shared" ref="H783" si="203">H782*1936.27</f>
        <v>12018738</v>
      </c>
      <c r="I783" s="61">
        <f t="shared" ref="I783" si="204">I782*1936.27</f>
        <v>0</v>
      </c>
      <c r="J783" s="51">
        <f t="shared" ref="J783" si="205">J782*1936.27</f>
        <v>3067613</v>
      </c>
      <c r="K783" s="51">
        <f t="shared" ref="K783" si="206">K782*1936.27</f>
        <v>36811416</v>
      </c>
      <c r="L783" s="61">
        <f t="shared" ref="L783" si="207">L782*1936.27</f>
        <v>39879030</v>
      </c>
      <c r="M783" s="118"/>
      <c r="N783" s="120">
        <f t="shared" ref="N783" si="208">N782*1936.27</f>
        <v>36811416</v>
      </c>
      <c r="O783" s="120">
        <f t="shared" ref="O783" si="209">O782*1936.27</f>
        <v>24792679</v>
      </c>
      <c r="P783" s="120">
        <f t="shared" ref="P783" si="210">P782*1936.27</f>
        <v>1554438</v>
      </c>
      <c r="Q783" s="120">
        <f t="shared" ref="Q783" si="211">Q782*1936.27</f>
        <v>44341706</v>
      </c>
      <c r="R783" s="120">
        <f t="shared" ref="R783" si="212">R782*1936.27</f>
        <v>41274093</v>
      </c>
      <c r="S783" s="47"/>
    </row>
    <row r="784" spans="1:19" ht="12.75" customHeight="1" x14ac:dyDescent="0.2">
      <c r="A784" s="494"/>
      <c r="B784" s="494"/>
      <c r="C784" s="53" t="s">
        <v>3</v>
      </c>
      <c r="D784" s="54">
        <v>21</v>
      </c>
      <c r="E784" s="44">
        <v>13870.67</v>
      </c>
      <c r="F784" s="44">
        <v>0</v>
      </c>
      <c r="G784" s="44"/>
      <c r="H784" s="44">
        <v>6207.16</v>
      </c>
      <c r="I784" s="44"/>
      <c r="J784" s="44">
        <f t="shared" si="100"/>
        <v>1673.15</v>
      </c>
      <c r="K784" s="44">
        <f t="shared" ref="K784" si="213">SUM(E784:I784)</f>
        <v>20077.830000000002</v>
      </c>
      <c r="L784" s="46">
        <f t="shared" ref="L784" si="214">SUM(E784:J784)</f>
        <v>21750.98</v>
      </c>
      <c r="M784" s="117"/>
      <c r="N784" s="119">
        <f t="shared" ref="N784" si="215">K784</f>
        <v>20077.830000000002</v>
      </c>
      <c r="O784" s="119">
        <f t="shared" ref="O784" si="216">E784+F784+G784+I784</f>
        <v>13870.67</v>
      </c>
      <c r="P784" s="119">
        <v>802.8</v>
      </c>
      <c r="Q784" s="119">
        <f t="shared" ref="Q784" si="217">L784+(IF(P784&gt;O784*0.18,P784,O784*0.18))</f>
        <v>24247.7</v>
      </c>
      <c r="R784" s="119">
        <f t="shared" ref="R784" si="218">N784+O784*0.18</f>
        <v>22574.55</v>
      </c>
      <c r="S784" s="47"/>
    </row>
    <row r="785" spans="1:19" ht="9" customHeight="1" x14ac:dyDescent="0.2">
      <c r="A785" s="494"/>
      <c r="B785" s="494"/>
      <c r="C785" s="48" t="s">
        <v>4</v>
      </c>
      <c r="D785" s="49">
        <v>27</v>
      </c>
      <c r="E785" s="50">
        <f t="shared" si="164"/>
        <v>26857362</v>
      </c>
      <c r="F785" s="50">
        <f t="shared" ref="F785" si="219">F784*1936.27</f>
        <v>0</v>
      </c>
      <c r="G785" s="50">
        <f t="shared" ref="G785" si="220">G784*1936.27</f>
        <v>0</v>
      </c>
      <c r="H785" s="61">
        <f t="shared" ref="H785" si="221">H784*1936.27</f>
        <v>12018738</v>
      </c>
      <c r="I785" s="61">
        <f t="shared" ref="I785" si="222">I784*1936.27</f>
        <v>0</v>
      </c>
      <c r="J785" s="51">
        <f t="shared" ref="J785" si="223">J784*1936.27</f>
        <v>3239670</v>
      </c>
      <c r="K785" s="51">
        <f t="shared" ref="K785" si="224">K784*1936.27</f>
        <v>38876100</v>
      </c>
      <c r="L785" s="61">
        <f t="shared" ref="L785" si="225">L784*1936.27</f>
        <v>42115770</v>
      </c>
      <c r="M785" s="118"/>
      <c r="N785" s="120">
        <f t="shared" ref="N785" si="226">N784*1936.27</f>
        <v>38876100</v>
      </c>
      <c r="O785" s="120">
        <f t="shared" ref="O785" si="227">O784*1936.27</f>
        <v>26857362</v>
      </c>
      <c r="P785" s="120">
        <f t="shared" ref="P785" si="228">P784*1936.27</f>
        <v>1554438</v>
      </c>
      <c r="Q785" s="120">
        <f t="shared" ref="Q785" si="229">Q784*1936.27</f>
        <v>46950094</v>
      </c>
      <c r="R785" s="120">
        <f t="shared" ref="R785" si="230">R784*1936.27</f>
        <v>43710424</v>
      </c>
      <c r="S785" s="47"/>
    </row>
    <row r="786" spans="1:19" ht="12.75" customHeight="1" x14ac:dyDescent="0.2">
      <c r="A786" s="494"/>
      <c r="B786" s="494"/>
      <c r="C786" s="53" t="s">
        <v>3</v>
      </c>
      <c r="D786" s="54">
        <v>28</v>
      </c>
      <c r="E786" s="44">
        <v>14622.68</v>
      </c>
      <c r="F786" s="44">
        <v>0</v>
      </c>
      <c r="G786" s="44"/>
      <c r="H786" s="44">
        <v>6207.16</v>
      </c>
      <c r="I786" s="44"/>
      <c r="J786" s="44">
        <f t="shared" si="119"/>
        <v>1735.82</v>
      </c>
      <c r="K786" s="44">
        <f t="shared" ref="K786" si="231">SUM(E786:I786)</f>
        <v>20829.84</v>
      </c>
      <c r="L786" s="46">
        <f t="shared" ref="L786" si="232">SUM(E786:J786)</f>
        <v>22565.66</v>
      </c>
      <c r="M786" s="117"/>
      <c r="N786" s="119">
        <f t="shared" ref="N786" si="233">K786</f>
        <v>20829.84</v>
      </c>
      <c r="O786" s="119">
        <f t="shared" ref="O786" si="234">E786+F786+G786+I786</f>
        <v>14622.68</v>
      </c>
      <c r="P786" s="119">
        <v>802.8</v>
      </c>
      <c r="Q786" s="119">
        <f t="shared" ref="Q786" si="235">L786+(IF(P786&gt;O786*0.18,P786,O786*0.18))</f>
        <v>25197.74</v>
      </c>
      <c r="R786" s="119">
        <f t="shared" ref="R786" si="236">N786+O786*0.18</f>
        <v>23461.919999999998</v>
      </c>
      <c r="S786" s="47"/>
    </row>
    <row r="787" spans="1:19" ht="9" customHeight="1" x14ac:dyDescent="0.2">
      <c r="A787" s="494"/>
      <c r="B787" s="494"/>
      <c r="C787" s="48" t="s">
        <v>4</v>
      </c>
      <c r="D787" s="49">
        <v>34</v>
      </c>
      <c r="E787" s="50">
        <f t="shared" si="164"/>
        <v>28313457</v>
      </c>
      <c r="F787" s="50">
        <f t="shared" ref="F787" si="237">F786*1936.27</f>
        <v>0</v>
      </c>
      <c r="G787" s="50">
        <f t="shared" ref="G787" si="238">G786*1936.27</f>
        <v>0</v>
      </c>
      <c r="H787" s="61">
        <f t="shared" ref="H787" si="239">H786*1936.27</f>
        <v>12018738</v>
      </c>
      <c r="I787" s="61">
        <f t="shared" ref="I787" si="240">I786*1936.27</f>
        <v>0</v>
      </c>
      <c r="J787" s="51">
        <f t="shared" ref="J787" si="241">J786*1936.27</f>
        <v>3361016</v>
      </c>
      <c r="K787" s="51">
        <f t="shared" ref="K787" si="242">K786*1936.27</f>
        <v>40332194</v>
      </c>
      <c r="L787" s="61">
        <f t="shared" ref="L787" si="243">L786*1936.27</f>
        <v>43693210</v>
      </c>
      <c r="M787" s="118"/>
      <c r="N787" s="120">
        <f t="shared" ref="N787" si="244">N786*1936.27</f>
        <v>40332194</v>
      </c>
      <c r="O787" s="120">
        <f t="shared" ref="O787" si="245">O786*1936.27</f>
        <v>28313457</v>
      </c>
      <c r="P787" s="120">
        <f t="shared" ref="P787" si="246">P786*1936.27</f>
        <v>1554438</v>
      </c>
      <c r="Q787" s="120">
        <f t="shared" ref="Q787" si="247">Q786*1936.27</f>
        <v>48789628</v>
      </c>
      <c r="R787" s="120">
        <f t="shared" ref="R787" si="248">R786*1936.27</f>
        <v>45428612</v>
      </c>
      <c r="S787" s="47"/>
    </row>
    <row r="788" spans="1:19" ht="12.75" customHeight="1" x14ac:dyDescent="0.2">
      <c r="A788" s="494"/>
      <c r="B788" s="494"/>
      <c r="C788" s="53" t="s">
        <v>3</v>
      </c>
      <c r="D788" s="54">
        <v>35</v>
      </c>
      <c r="E788" s="44">
        <v>15184.62</v>
      </c>
      <c r="F788" s="44">
        <v>0</v>
      </c>
      <c r="G788" s="44"/>
      <c r="H788" s="44">
        <v>6207.16</v>
      </c>
      <c r="I788" s="44"/>
      <c r="J788" s="44">
        <f t="shared" si="138"/>
        <v>1782.65</v>
      </c>
      <c r="K788" s="44">
        <f t="shared" ref="K788" si="249">SUM(E788:I788)</f>
        <v>21391.78</v>
      </c>
      <c r="L788" s="46">
        <f t="shared" ref="L788" si="250">SUM(E788:J788)</f>
        <v>23174.43</v>
      </c>
      <c r="M788" s="117"/>
      <c r="N788" s="119">
        <f t="shared" ref="N788" si="251">K788</f>
        <v>21391.78</v>
      </c>
      <c r="O788" s="119">
        <f t="shared" ref="O788" si="252">E788+F788+G788+I788</f>
        <v>15184.62</v>
      </c>
      <c r="P788" s="119">
        <v>802.8</v>
      </c>
      <c r="Q788" s="119">
        <f t="shared" ref="Q788" si="253">L788+(IF(P788&gt;O788*0.18,P788,O788*0.18))</f>
        <v>25907.66</v>
      </c>
      <c r="R788" s="119">
        <f t="shared" ref="R788" si="254">N788+O788*0.18</f>
        <v>24125.01</v>
      </c>
      <c r="S788" s="47"/>
    </row>
    <row r="789" spans="1:19" ht="9" customHeight="1" x14ac:dyDescent="0.2">
      <c r="A789" s="495"/>
      <c r="B789" s="495"/>
      <c r="C789" s="58" t="s">
        <v>4</v>
      </c>
      <c r="D789" s="59"/>
      <c r="E789" s="50">
        <f t="shared" si="164"/>
        <v>29401524</v>
      </c>
      <c r="F789" s="61">
        <f t="shared" ref="F789" si="255">F788*1936.27</f>
        <v>0</v>
      </c>
      <c r="G789" s="61">
        <f t="shared" ref="G789" si="256">G788*1936.27</f>
        <v>0</v>
      </c>
      <c r="H789" s="61">
        <f t="shared" ref="H789" si="257">H788*1936.27</f>
        <v>12018738</v>
      </c>
      <c r="I789" s="61">
        <f t="shared" ref="I789" si="258">I788*1936.27</f>
        <v>0</v>
      </c>
      <c r="J789" s="61">
        <f t="shared" ref="J789" si="259">J788*1936.27</f>
        <v>3451692</v>
      </c>
      <c r="K789" s="51">
        <f t="shared" ref="K789" si="260">K788*1936.27</f>
        <v>41420262</v>
      </c>
      <c r="L789" s="61">
        <f t="shared" ref="L789" si="261">L788*1936.27</f>
        <v>44871954</v>
      </c>
      <c r="M789" s="118"/>
      <c r="N789" s="123">
        <f t="shared" ref="N789" si="262">N788*1936.27</f>
        <v>41420262</v>
      </c>
      <c r="O789" s="120">
        <f t="shared" ref="O789" si="263">O788*1936.27</f>
        <v>29401524</v>
      </c>
      <c r="P789" s="123">
        <f t="shared" ref="P789" si="264">P788*1936.27</f>
        <v>1554438</v>
      </c>
      <c r="Q789" s="123">
        <f t="shared" ref="Q789" si="265">Q788*1936.27</f>
        <v>50164225</v>
      </c>
      <c r="R789" s="120">
        <f t="shared" ref="R789" si="266">R788*1936.27</f>
        <v>46712533</v>
      </c>
      <c r="S789" s="47"/>
    </row>
    <row r="790" spans="1:19" ht="12.75" customHeight="1" x14ac:dyDescent="0.2">
      <c r="A790" s="492">
        <f>B778+1</f>
        <v>44562</v>
      </c>
      <c r="B790" s="492">
        <v>44651</v>
      </c>
      <c r="C790" s="42" t="s">
        <v>3</v>
      </c>
      <c r="D790" s="43">
        <v>0</v>
      </c>
      <c r="E790" s="44">
        <f>E778</f>
        <v>10321.450000000001</v>
      </c>
      <c r="F790" s="44">
        <v>0</v>
      </c>
      <c r="G790" s="44"/>
      <c r="H790" s="44">
        <v>6207.16</v>
      </c>
      <c r="I790" s="44"/>
      <c r="J790" s="44">
        <f t="shared" ref="J790:J800" si="267">K790/12</f>
        <v>1377.38</v>
      </c>
      <c r="K790" s="44">
        <f t="shared" ref="K790" si="268">SUM(E790:I790)</f>
        <v>16528.61</v>
      </c>
      <c r="L790" s="46">
        <f t="shared" ref="L790" si="269">SUM(E790:J790)</f>
        <v>17905.990000000002</v>
      </c>
      <c r="M790" s="117"/>
      <c r="N790" s="119">
        <f t="shared" ref="N790" si="270">K790</f>
        <v>16528.61</v>
      </c>
      <c r="O790" s="119">
        <f t="shared" ref="O790" si="271">E790+F790+G790+I790</f>
        <v>10321.450000000001</v>
      </c>
      <c r="P790" s="119">
        <f>K832</f>
        <v>872.4</v>
      </c>
      <c r="Q790" s="119">
        <f t="shared" ref="Q790" si="272">L790+(IF(P790&gt;O790*0.18,P790,O790*0.18))</f>
        <v>19763.849999999999</v>
      </c>
      <c r="R790" s="119">
        <f t="shared" ref="R790" si="273">N790+O790*0.18</f>
        <v>18386.47</v>
      </c>
      <c r="S790" s="47"/>
    </row>
    <row r="791" spans="1:19" ht="9" customHeight="1" x14ac:dyDescent="0.2">
      <c r="A791" s="493"/>
      <c r="B791" s="493"/>
      <c r="C791" s="48" t="s">
        <v>4</v>
      </c>
      <c r="D791" s="49">
        <v>8</v>
      </c>
      <c r="E791" s="50">
        <f t="shared" si="164"/>
        <v>19985114</v>
      </c>
      <c r="F791" s="50">
        <v>0</v>
      </c>
      <c r="G791" s="50">
        <v>0</v>
      </c>
      <c r="H791" s="61">
        <f t="shared" ref="H791" si="274">H790*1936.27</f>
        <v>12018738</v>
      </c>
      <c r="I791" s="61">
        <f t="shared" ref="I791" si="275">I790*1936.27</f>
        <v>0</v>
      </c>
      <c r="J791" s="51">
        <f t="shared" ref="J791" si="276">J790*1936.27</f>
        <v>2666980</v>
      </c>
      <c r="K791" s="51">
        <f t="shared" ref="K791" si="277">K790*1936.27</f>
        <v>32003852</v>
      </c>
      <c r="L791" s="61">
        <f t="shared" ref="L791" si="278">L790*1936.27</f>
        <v>34670831</v>
      </c>
      <c r="M791" s="118"/>
      <c r="N791" s="120">
        <f t="shared" ref="N791" si="279">N790*1936.27</f>
        <v>32003852</v>
      </c>
      <c r="O791" s="120">
        <f t="shared" ref="O791:P791" si="280">O790*1936.27</f>
        <v>19985114</v>
      </c>
      <c r="P791" s="120">
        <f t="shared" si="280"/>
        <v>1689202</v>
      </c>
      <c r="Q791" s="120">
        <f t="shared" ref="Q791" si="281">Q790*1936.27</f>
        <v>38268150</v>
      </c>
      <c r="R791" s="120">
        <f t="shared" ref="R791" si="282">R790*1936.27</f>
        <v>35601170</v>
      </c>
      <c r="S791" s="47"/>
    </row>
    <row r="792" spans="1:19" ht="12.75" customHeight="1" x14ac:dyDescent="0.2">
      <c r="A792" s="494">
        <f>A790</f>
        <v>44562</v>
      </c>
      <c r="B792" s="494">
        <f>B790</f>
        <v>44651</v>
      </c>
      <c r="C792" s="53" t="s">
        <v>3</v>
      </c>
      <c r="D792" s="54">
        <v>9</v>
      </c>
      <c r="E792" s="44">
        <f t="shared" ref="E792" si="283">E780</f>
        <v>11741.23</v>
      </c>
      <c r="F792" s="44">
        <v>0</v>
      </c>
      <c r="G792" s="44">
        <v>0</v>
      </c>
      <c r="H792" s="44">
        <v>6207.16</v>
      </c>
      <c r="I792" s="44"/>
      <c r="J792" s="44">
        <f t="shared" si="267"/>
        <v>1495.7</v>
      </c>
      <c r="K792" s="44">
        <f t="shared" ref="K792" si="284">SUM(E792:I792)</f>
        <v>17948.39</v>
      </c>
      <c r="L792" s="46">
        <f t="shared" ref="L792" si="285">SUM(E792:J792)</f>
        <v>19444.09</v>
      </c>
      <c r="M792" s="117"/>
      <c r="N792" s="119">
        <f t="shared" ref="N792" si="286">K792</f>
        <v>17948.39</v>
      </c>
      <c r="O792" s="119">
        <f t="shared" ref="O792" si="287">E792+F792+G792+I792</f>
        <v>11741.23</v>
      </c>
      <c r="P792" s="119">
        <f>P790</f>
        <v>872.4</v>
      </c>
      <c r="Q792" s="119">
        <f t="shared" ref="Q792" si="288">L792+(IF(P792&gt;O792*0.18,P792,O792*0.18))</f>
        <v>21557.51</v>
      </c>
      <c r="R792" s="119">
        <f t="shared" ref="R792" si="289">N792+O792*0.18</f>
        <v>20061.810000000001</v>
      </c>
      <c r="S792" s="47"/>
    </row>
    <row r="793" spans="1:19" ht="9" customHeight="1" x14ac:dyDescent="0.2">
      <c r="A793" s="494"/>
      <c r="B793" s="494"/>
      <c r="C793" s="48" t="s">
        <v>4</v>
      </c>
      <c r="D793" s="49">
        <v>14</v>
      </c>
      <c r="E793" s="50">
        <f t="shared" si="164"/>
        <v>22734191</v>
      </c>
      <c r="F793" s="50">
        <v>0</v>
      </c>
      <c r="G793" s="50">
        <v>0</v>
      </c>
      <c r="H793" s="61">
        <f t="shared" ref="H793" si="290">H792*1936.27</f>
        <v>12018738</v>
      </c>
      <c r="I793" s="61">
        <f t="shared" ref="I793" si="291">I792*1936.27</f>
        <v>0</v>
      </c>
      <c r="J793" s="51">
        <f t="shared" ref="J793" si="292">J792*1936.27</f>
        <v>2896079</v>
      </c>
      <c r="K793" s="51">
        <f t="shared" ref="K793" si="293">K792*1936.27</f>
        <v>34752929</v>
      </c>
      <c r="L793" s="61">
        <f t="shared" ref="L793" si="294">L792*1936.27</f>
        <v>37649008</v>
      </c>
      <c r="M793" s="118"/>
      <c r="N793" s="120">
        <f t="shared" ref="N793" si="295">N792*1936.27</f>
        <v>34752929</v>
      </c>
      <c r="O793" s="120">
        <f t="shared" ref="O793:P807" si="296">O792*1936.27</f>
        <v>22734191</v>
      </c>
      <c r="P793" s="120">
        <f t="shared" si="296"/>
        <v>1689202</v>
      </c>
      <c r="Q793" s="120">
        <f t="shared" ref="Q793" si="297">Q792*1936.27</f>
        <v>41741160</v>
      </c>
      <c r="R793" s="120">
        <f t="shared" ref="R793" si="298">R792*1936.27</f>
        <v>38845081</v>
      </c>
      <c r="S793" s="47"/>
    </row>
    <row r="794" spans="1:19" ht="12.75" customHeight="1" x14ac:dyDescent="0.2">
      <c r="A794" s="494"/>
      <c r="B794" s="494"/>
      <c r="C794" s="53" t="s">
        <v>3</v>
      </c>
      <c r="D794" s="54">
        <v>15</v>
      </c>
      <c r="E794" s="44">
        <f t="shared" ref="E794" si="299">E782</f>
        <v>12804.35</v>
      </c>
      <c r="F794" s="44">
        <v>0</v>
      </c>
      <c r="G794" s="44">
        <v>0</v>
      </c>
      <c r="H794" s="44">
        <v>6207.16</v>
      </c>
      <c r="I794" s="44"/>
      <c r="J794" s="44">
        <f t="shared" si="267"/>
        <v>1584.29</v>
      </c>
      <c r="K794" s="44">
        <f t="shared" ref="K794" si="300">SUM(E794:I794)</f>
        <v>19011.509999999998</v>
      </c>
      <c r="L794" s="46">
        <f t="shared" ref="L794" si="301">SUM(E794:J794)</f>
        <v>20595.8</v>
      </c>
      <c r="M794" s="117"/>
      <c r="N794" s="119">
        <f t="shared" ref="N794" si="302">K794</f>
        <v>19011.509999999998</v>
      </c>
      <c r="O794" s="119">
        <f t="shared" ref="O794" si="303">E794+F794+G794+I794</f>
        <v>12804.35</v>
      </c>
      <c r="P794" s="119">
        <f t="shared" ref="P794" si="304">P792</f>
        <v>872.4</v>
      </c>
      <c r="Q794" s="119">
        <f t="shared" ref="Q794" si="305">L794+(IF(P794&gt;O794*0.18,P794,O794*0.18))</f>
        <v>22900.58</v>
      </c>
      <c r="R794" s="119">
        <f t="shared" ref="R794" si="306">N794+O794*0.18</f>
        <v>21316.29</v>
      </c>
      <c r="S794" s="47"/>
    </row>
    <row r="795" spans="1:19" ht="9" customHeight="1" x14ac:dyDescent="0.2">
      <c r="A795" s="494"/>
      <c r="B795" s="494"/>
      <c r="C795" s="48" t="s">
        <v>4</v>
      </c>
      <c r="D795" s="49">
        <v>20</v>
      </c>
      <c r="E795" s="50">
        <f t="shared" si="164"/>
        <v>24792679</v>
      </c>
      <c r="F795" s="50">
        <v>0</v>
      </c>
      <c r="G795" s="50">
        <v>0</v>
      </c>
      <c r="H795" s="61">
        <f t="shared" ref="H795" si="307">H794*1936.27</f>
        <v>12018738</v>
      </c>
      <c r="I795" s="61">
        <f t="shared" ref="I795" si="308">I794*1936.27</f>
        <v>0</v>
      </c>
      <c r="J795" s="51">
        <f t="shared" ref="J795" si="309">J794*1936.27</f>
        <v>3067613</v>
      </c>
      <c r="K795" s="51">
        <f t="shared" ref="K795" si="310">K794*1936.27</f>
        <v>36811416</v>
      </c>
      <c r="L795" s="61">
        <f t="shared" ref="L795" si="311">L794*1936.27</f>
        <v>39879030</v>
      </c>
      <c r="M795" s="118"/>
      <c r="N795" s="120">
        <f t="shared" ref="N795" si="312">N794*1936.27</f>
        <v>36811416</v>
      </c>
      <c r="O795" s="120">
        <f t="shared" ref="O795" si="313">O794*1936.27</f>
        <v>24792679</v>
      </c>
      <c r="P795" s="120">
        <f t="shared" si="296"/>
        <v>1689202</v>
      </c>
      <c r="Q795" s="120">
        <f t="shared" ref="Q795" si="314">Q794*1936.27</f>
        <v>44341706</v>
      </c>
      <c r="R795" s="120">
        <f t="shared" ref="R795" si="315">R794*1936.27</f>
        <v>41274093</v>
      </c>
      <c r="S795" s="47"/>
    </row>
    <row r="796" spans="1:19" ht="12.75" customHeight="1" x14ac:dyDescent="0.2">
      <c r="A796" s="494"/>
      <c r="B796" s="494"/>
      <c r="C796" s="53" t="s">
        <v>3</v>
      </c>
      <c r="D796" s="54">
        <v>21</v>
      </c>
      <c r="E796" s="44">
        <f t="shared" ref="E796" si="316">E784</f>
        <v>13870.67</v>
      </c>
      <c r="F796" s="44">
        <v>0</v>
      </c>
      <c r="G796" s="44">
        <v>0</v>
      </c>
      <c r="H796" s="44">
        <v>6207.16</v>
      </c>
      <c r="I796" s="44"/>
      <c r="J796" s="44">
        <f t="shared" si="267"/>
        <v>1673.15</v>
      </c>
      <c r="K796" s="44">
        <f t="shared" ref="K796" si="317">SUM(E796:I796)</f>
        <v>20077.830000000002</v>
      </c>
      <c r="L796" s="46">
        <f t="shared" ref="L796" si="318">SUM(E796:J796)</f>
        <v>21750.98</v>
      </c>
      <c r="M796" s="117"/>
      <c r="N796" s="119">
        <f t="shared" ref="N796" si="319">K796</f>
        <v>20077.830000000002</v>
      </c>
      <c r="O796" s="119">
        <f t="shared" ref="O796" si="320">E796+F796+G796+I796</f>
        <v>13870.67</v>
      </c>
      <c r="P796" s="119">
        <f t="shared" ref="P796" si="321">P794</f>
        <v>872.4</v>
      </c>
      <c r="Q796" s="119">
        <f t="shared" ref="Q796" si="322">L796+(IF(P796&gt;O796*0.18,P796,O796*0.18))</f>
        <v>24247.7</v>
      </c>
      <c r="R796" s="119">
        <f t="shared" ref="R796" si="323">N796+O796*0.18</f>
        <v>22574.55</v>
      </c>
      <c r="S796" s="47"/>
    </row>
    <row r="797" spans="1:19" ht="9" customHeight="1" x14ac:dyDescent="0.2">
      <c r="A797" s="494"/>
      <c r="B797" s="494"/>
      <c r="C797" s="48" t="s">
        <v>4</v>
      </c>
      <c r="D797" s="49">
        <v>27</v>
      </c>
      <c r="E797" s="50">
        <f t="shared" si="164"/>
        <v>26857362</v>
      </c>
      <c r="F797" s="50">
        <v>0</v>
      </c>
      <c r="G797" s="50">
        <v>0</v>
      </c>
      <c r="H797" s="61">
        <f t="shared" ref="H797" si="324">H796*1936.27</f>
        <v>12018738</v>
      </c>
      <c r="I797" s="61">
        <f t="shared" ref="I797" si="325">I796*1936.27</f>
        <v>0</v>
      </c>
      <c r="J797" s="51">
        <f t="shared" ref="J797" si="326">J796*1936.27</f>
        <v>3239670</v>
      </c>
      <c r="K797" s="51">
        <f t="shared" ref="K797" si="327">K796*1936.27</f>
        <v>38876100</v>
      </c>
      <c r="L797" s="61">
        <f t="shared" ref="L797" si="328">L796*1936.27</f>
        <v>42115770</v>
      </c>
      <c r="M797" s="118"/>
      <c r="N797" s="120">
        <f t="shared" ref="N797" si="329">N796*1936.27</f>
        <v>38876100</v>
      </c>
      <c r="O797" s="120">
        <f t="shared" ref="O797" si="330">O796*1936.27</f>
        <v>26857362</v>
      </c>
      <c r="P797" s="120">
        <f t="shared" si="296"/>
        <v>1689202</v>
      </c>
      <c r="Q797" s="120">
        <f t="shared" ref="Q797" si="331">Q796*1936.27</f>
        <v>46950094</v>
      </c>
      <c r="R797" s="120">
        <f t="shared" ref="R797" si="332">R796*1936.27</f>
        <v>43710424</v>
      </c>
      <c r="S797" s="47"/>
    </row>
    <row r="798" spans="1:19" ht="12.75" customHeight="1" x14ac:dyDescent="0.2">
      <c r="A798" s="494"/>
      <c r="B798" s="494"/>
      <c r="C798" s="53" t="s">
        <v>3</v>
      </c>
      <c r="D798" s="54">
        <v>28</v>
      </c>
      <c r="E798" s="44">
        <f t="shared" ref="E798" si="333">E786</f>
        <v>14622.68</v>
      </c>
      <c r="F798" s="44">
        <v>0</v>
      </c>
      <c r="G798" s="44">
        <v>0</v>
      </c>
      <c r="H798" s="44">
        <v>6207.16</v>
      </c>
      <c r="I798" s="44"/>
      <c r="J798" s="44">
        <f t="shared" si="267"/>
        <v>1735.82</v>
      </c>
      <c r="K798" s="44">
        <f t="shared" ref="K798" si="334">SUM(E798:I798)</f>
        <v>20829.84</v>
      </c>
      <c r="L798" s="46">
        <f t="shared" ref="L798" si="335">SUM(E798:J798)</f>
        <v>22565.66</v>
      </c>
      <c r="M798" s="117"/>
      <c r="N798" s="119">
        <f t="shared" ref="N798" si="336">K798</f>
        <v>20829.84</v>
      </c>
      <c r="O798" s="119">
        <f t="shared" ref="O798" si="337">E798+F798+G798+I798</f>
        <v>14622.68</v>
      </c>
      <c r="P798" s="119">
        <f t="shared" ref="P798" si="338">P796</f>
        <v>872.4</v>
      </c>
      <c r="Q798" s="119">
        <f t="shared" ref="Q798" si="339">L798+(IF(P798&gt;O798*0.18,P798,O798*0.18))</f>
        <v>25197.74</v>
      </c>
      <c r="R798" s="119">
        <f t="shared" ref="R798" si="340">N798+O798*0.18</f>
        <v>23461.919999999998</v>
      </c>
      <c r="S798" s="47"/>
    </row>
    <row r="799" spans="1:19" ht="9" customHeight="1" x14ac:dyDescent="0.2">
      <c r="A799" s="494"/>
      <c r="B799" s="494"/>
      <c r="C799" s="48" t="s">
        <v>4</v>
      </c>
      <c r="D799" s="49">
        <v>34</v>
      </c>
      <c r="E799" s="50">
        <f t="shared" si="164"/>
        <v>28313457</v>
      </c>
      <c r="F799" s="50">
        <v>0</v>
      </c>
      <c r="G799" s="50">
        <v>0</v>
      </c>
      <c r="H799" s="61">
        <f t="shared" ref="H799" si="341">H798*1936.27</f>
        <v>12018738</v>
      </c>
      <c r="I799" s="61">
        <f t="shared" ref="I799" si="342">I798*1936.27</f>
        <v>0</v>
      </c>
      <c r="J799" s="51">
        <f t="shared" ref="J799" si="343">J798*1936.27</f>
        <v>3361016</v>
      </c>
      <c r="K799" s="51">
        <f t="shared" ref="K799" si="344">K798*1936.27</f>
        <v>40332194</v>
      </c>
      <c r="L799" s="61">
        <f t="shared" ref="L799" si="345">L798*1936.27</f>
        <v>43693210</v>
      </c>
      <c r="M799" s="118"/>
      <c r="N799" s="120">
        <f t="shared" ref="N799" si="346">N798*1936.27</f>
        <v>40332194</v>
      </c>
      <c r="O799" s="120">
        <f t="shared" ref="O799" si="347">O798*1936.27</f>
        <v>28313457</v>
      </c>
      <c r="P799" s="120">
        <f t="shared" si="296"/>
        <v>1689202</v>
      </c>
      <c r="Q799" s="120">
        <f t="shared" ref="Q799" si="348">Q798*1936.27</f>
        <v>48789628</v>
      </c>
      <c r="R799" s="120">
        <f t="shared" ref="R799" si="349">R798*1936.27</f>
        <v>45428612</v>
      </c>
      <c r="S799" s="47"/>
    </row>
    <row r="800" spans="1:19" ht="12.75" customHeight="1" x14ac:dyDescent="0.2">
      <c r="A800" s="494"/>
      <c r="B800" s="494"/>
      <c r="C800" s="53" t="s">
        <v>3</v>
      </c>
      <c r="D800" s="54">
        <v>35</v>
      </c>
      <c r="E800" s="44">
        <f t="shared" ref="E800" si="350">E788</f>
        <v>15184.62</v>
      </c>
      <c r="F800" s="44">
        <v>0</v>
      </c>
      <c r="G800" s="44">
        <v>0</v>
      </c>
      <c r="H800" s="44">
        <v>6207.16</v>
      </c>
      <c r="I800" s="44"/>
      <c r="J800" s="44">
        <f t="shared" si="267"/>
        <v>1782.65</v>
      </c>
      <c r="K800" s="44">
        <f t="shared" ref="K800" si="351">SUM(E800:I800)</f>
        <v>21391.78</v>
      </c>
      <c r="L800" s="46">
        <f t="shared" ref="L800" si="352">SUM(E800:J800)</f>
        <v>23174.43</v>
      </c>
      <c r="M800" s="117"/>
      <c r="N800" s="119">
        <f t="shared" ref="N800" si="353">K800</f>
        <v>21391.78</v>
      </c>
      <c r="O800" s="119">
        <f t="shared" ref="O800" si="354">E800+F800+G800+I800</f>
        <v>15184.62</v>
      </c>
      <c r="P800" s="119">
        <f t="shared" ref="P800" si="355">P798</f>
        <v>872.4</v>
      </c>
      <c r="Q800" s="119">
        <f t="shared" ref="Q800" si="356">L800+(IF(P800&gt;O800*0.18,P800,O800*0.18))</f>
        <v>25907.66</v>
      </c>
      <c r="R800" s="119">
        <f t="shared" ref="R800" si="357">N800+O800*0.18</f>
        <v>24125.01</v>
      </c>
      <c r="S800" s="47"/>
    </row>
    <row r="801" spans="1:20" ht="9" customHeight="1" x14ac:dyDescent="0.2">
      <c r="A801" s="495"/>
      <c r="B801" s="495"/>
      <c r="C801" s="58" t="s">
        <v>4</v>
      </c>
      <c r="D801" s="59"/>
      <c r="E801" s="50">
        <f t="shared" si="164"/>
        <v>29401524</v>
      </c>
      <c r="F801" s="61">
        <v>0</v>
      </c>
      <c r="G801" s="61">
        <v>0</v>
      </c>
      <c r="H801" s="61">
        <f t="shared" ref="H801" si="358">H800*1936.27</f>
        <v>12018738</v>
      </c>
      <c r="I801" s="61">
        <f t="shared" ref="I801" si="359">I800*1936.27</f>
        <v>0</v>
      </c>
      <c r="J801" s="51">
        <f t="shared" ref="J801" si="360">J800*1936.27</f>
        <v>3451692</v>
      </c>
      <c r="K801" s="51">
        <f t="shared" ref="K801" si="361">K800*1936.27</f>
        <v>41420262</v>
      </c>
      <c r="L801" s="61">
        <f t="shared" ref="L801" si="362">L800*1936.27</f>
        <v>44871954</v>
      </c>
      <c r="M801" s="118"/>
      <c r="N801" s="120">
        <f t="shared" ref="N801" si="363">N800*1936.27</f>
        <v>41420262</v>
      </c>
      <c r="O801" s="120">
        <f t="shared" ref="O801" si="364">O800*1936.27</f>
        <v>29401524</v>
      </c>
      <c r="P801" s="120">
        <f t="shared" si="296"/>
        <v>1689202</v>
      </c>
      <c r="Q801" s="120">
        <f t="shared" ref="Q801" si="365">Q800*1936.27</f>
        <v>50164225</v>
      </c>
      <c r="R801" s="120">
        <f t="shared" ref="R801" si="366">R800*1936.27</f>
        <v>46712533</v>
      </c>
      <c r="S801" s="47"/>
    </row>
    <row r="802" spans="1:20" ht="12.75" customHeight="1" x14ac:dyDescent="0.2">
      <c r="A802" s="492">
        <f>B790+1</f>
        <v>44652</v>
      </c>
      <c r="B802" s="492">
        <v>44742</v>
      </c>
      <c r="C802" s="42" t="s">
        <v>3</v>
      </c>
      <c r="D802" s="43">
        <v>0</v>
      </c>
      <c r="E802" s="44">
        <f t="shared" ref="E802" si="367">E790</f>
        <v>10321.450000000001</v>
      </c>
      <c r="F802" s="44"/>
      <c r="G802" s="44"/>
      <c r="H802" s="44">
        <v>6207.16</v>
      </c>
      <c r="I802" s="44">
        <f>(E802+H802)*0.3%</f>
        <v>49.59</v>
      </c>
      <c r="J802" s="44">
        <f>(E802+F802+G802+H802+I802)/12</f>
        <v>1381.52</v>
      </c>
      <c r="K802" s="44">
        <f>SUM(E802:I802)</f>
        <v>16578.2</v>
      </c>
      <c r="L802" s="46">
        <f>SUM(E802:J802)</f>
        <v>17959.72</v>
      </c>
      <c r="M802" s="117"/>
      <c r="N802" s="119">
        <f>E802+F802+G802+H802+I802</f>
        <v>16578.2</v>
      </c>
      <c r="O802" s="119">
        <f>E802+F802+G802+I802</f>
        <v>10371.040000000001</v>
      </c>
      <c r="P802" s="119">
        <f t="shared" ref="P802" si="368">P800</f>
        <v>872.4</v>
      </c>
      <c r="Q802" s="119">
        <f>L802+O802*0.18</f>
        <v>19826.509999999998</v>
      </c>
      <c r="R802" s="119">
        <f>N802+O802*0.18</f>
        <v>18444.990000000002</v>
      </c>
      <c r="S802" s="47"/>
      <c r="T802" s="194"/>
    </row>
    <row r="803" spans="1:20" ht="9" customHeight="1" x14ac:dyDescent="0.2">
      <c r="A803" s="493"/>
      <c r="B803" s="493"/>
      <c r="C803" s="48" t="s">
        <v>4</v>
      </c>
      <c r="D803" s="49">
        <v>8</v>
      </c>
      <c r="E803" s="50">
        <f t="shared" si="164"/>
        <v>19985114</v>
      </c>
      <c r="F803" s="61"/>
      <c r="G803" s="50">
        <v>0</v>
      </c>
      <c r="H803" s="61">
        <v>12018738</v>
      </c>
      <c r="I803" s="61">
        <f>I802*1936.27</f>
        <v>96020</v>
      </c>
      <c r="J803" s="51">
        <f t="shared" ref="J803" si="369">J802*1936.27</f>
        <v>2674996</v>
      </c>
      <c r="K803" s="51">
        <f>K802*1936.27</f>
        <v>32099871</v>
      </c>
      <c r="L803" s="61">
        <f t="shared" ref="L803" si="370">L802*1936.27</f>
        <v>34774867</v>
      </c>
      <c r="M803" s="118"/>
      <c r="N803" s="120">
        <f t="shared" ref="N803:R803" si="371">N802*1936.27</f>
        <v>32099871</v>
      </c>
      <c r="O803" s="120">
        <f t="shared" si="371"/>
        <v>20081134</v>
      </c>
      <c r="P803" s="120">
        <f t="shared" si="296"/>
        <v>1689202</v>
      </c>
      <c r="Q803" s="120">
        <f t="shared" si="371"/>
        <v>38389477</v>
      </c>
      <c r="R803" s="120">
        <f t="shared" si="371"/>
        <v>35714481</v>
      </c>
      <c r="S803" s="47"/>
    </row>
    <row r="804" spans="1:20" ht="12.75" customHeight="1" x14ac:dyDescent="0.2">
      <c r="A804" s="494">
        <f>A802</f>
        <v>44652</v>
      </c>
      <c r="B804" s="494">
        <f>B802</f>
        <v>44742</v>
      </c>
      <c r="C804" s="53" t="s">
        <v>3</v>
      </c>
      <c r="D804" s="54">
        <v>9</v>
      </c>
      <c r="E804" s="44">
        <f t="shared" ref="E804" si="372">E792</f>
        <v>11741.23</v>
      </c>
      <c r="F804" s="44"/>
      <c r="G804" s="44">
        <v>0</v>
      </c>
      <c r="H804" s="44">
        <v>6207.16</v>
      </c>
      <c r="I804" s="44">
        <f t="shared" ref="I804" si="373">(E804+H804)*0.3%</f>
        <v>53.85</v>
      </c>
      <c r="J804" s="44">
        <f t="shared" ref="J804" si="374">(E804+F804+G804+H804+I804)/12</f>
        <v>1500.19</v>
      </c>
      <c r="K804" s="44">
        <f t="shared" ref="K804" si="375">SUM(E804:I804)</f>
        <v>18002.240000000002</v>
      </c>
      <c r="L804" s="46">
        <f t="shared" ref="L804" si="376">SUM(E804:J804)</f>
        <v>19502.43</v>
      </c>
      <c r="M804" s="117"/>
      <c r="N804" s="119">
        <f t="shared" ref="N804" si="377">E804+F804+G804+H804+I804</f>
        <v>18002.240000000002</v>
      </c>
      <c r="O804" s="119">
        <f t="shared" ref="O804" si="378">E804+F804+G804+I804</f>
        <v>11795.08</v>
      </c>
      <c r="P804" s="119">
        <f t="shared" ref="P804" si="379">P802</f>
        <v>872.4</v>
      </c>
      <c r="Q804" s="119">
        <f t="shared" ref="Q804" si="380">L804+O804*0.18</f>
        <v>21625.54</v>
      </c>
      <c r="R804" s="119">
        <f t="shared" ref="R804" si="381">N804+O804*0.18</f>
        <v>20125.349999999999</v>
      </c>
      <c r="S804" s="47"/>
      <c r="T804" s="194"/>
    </row>
    <row r="805" spans="1:20" ht="9" customHeight="1" x14ac:dyDescent="0.2">
      <c r="A805" s="494"/>
      <c r="B805" s="494"/>
      <c r="C805" s="48" t="s">
        <v>4</v>
      </c>
      <c r="D805" s="49">
        <v>14</v>
      </c>
      <c r="E805" s="50">
        <f t="shared" si="164"/>
        <v>22734191</v>
      </c>
      <c r="F805" s="50"/>
      <c r="G805" s="50">
        <v>0</v>
      </c>
      <c r="H805" s="61">
        <v>12018738</v>
      </c>
      <c r="I805" s="61">
        <f t="shared" ref="I805" si="382">I804*1936.27</f>
        <v>104268</v>
      </c>
      <c r="J805" s="51">
        <f t="shared" ref="J805:L805" si="383">J804*1936.27</f>
        <v>2904773</v>
      </c>
      <c r="K805" s="51">
        <f t="shared" si="383"/>
        <v>34857197</v>
      </c>
      <c r="L805" s="61">
        <f t="shared" si="383"/>
        <v>37761970</v>
      </c>
      <c r="M805" s="118"/>
      <c r="N805" s="120">
        <f t="shared" ref="N805:R805" si="384">N804*1936.27</f>
        <v>34857197</v>
      </c>
      <c r="O805" s="120">
        <f t="shared" si="384"/>
        <v>22838460</v>
      </c>
      <c r="P805" s="120">
        <f t="shared" si="296"/>
        <v>1689202</v>
      </c>
      <c r="Q805" s="120">
        <f t="shared" si="384"/>
        <v>41872884</v>
      </c>
      <c r="R805" s="120">
        <f t="shared" si="384"/>
        <v>38968111</v>
      </c>
      <c r="S805" s="47"/>
    </row>
    <row r="806" spans="1:20" ht="12.75" customHeight="1" x14ac:dyDescent="0.2">
      <c r="A806" s="494"/>
      <c r="B806" s="494"/>
      <c r="C806" s="53" t="s">
        <v>3</v>
      </c>
      <c r="D806" s="54">
        <v>15</v>
      </c>
      <c r="E806" s="44">
        <f t="shared" ref="E806" si="385">E794</f>
        <v>12804.35</v>
      </c>
      <c r="F806" s="44"/>
      <c r="G806" s="44">
        <v>0</v>
      </c>
      <c r="H806" s="44">
        <v>6207.16</v>
      </c>
      <c r="I806" s="44">
        <f t="shared" ref="I806" si="386">(E806+H806)*0.3%</f>
        <v>57.03</v>
      </c>
      <c r="J806" s="44">
        <f t="shared" ref="J806" si="387">(E806+F806+G806+H806+I806)/12</f>
        <v>1589.05</v>
      </c>
      <c r="K806" s="44">
        <f t="shared" ref="K806" si="388">SUM(E806:I806)</f>
        <v>19068.54</v>
      </c>
      <c r="L806" s="46">
        <f t="shared" ref="L806" si="389">SUM(E806:J806)</f>
        <v>20657.59</v>
      </c>
      <c r="M806" s="117"/>
      <c r="N806" s="119">
        <f t="shared" ref="N806" si="390">E806+F806+G806+H806+I806</f>
        <v>19068.54</v>
      </c>
      <c r="O806" s="119">
        <f t="shared" ref="O806" si="391">E806+F806+G806+I806</f>
        <v>12861.38</v>
      </c>
      <c r="P806" s="119">
        <f t="shared" ref="P806" si="392">P804</f>
        <v>872.4</v>
      </c>
      <c r="Q806" s="119">
        <f t="shared" ref="Q806" si="393">L806+O806*0.18</f>
        <v>22972.639999999999</v>
      </c>
      <c r="R806" s="119">
        <f t="shared" ref="R806" si="394">N806+O806*0.18</f>
        <v>21383.59</v>
      </c>
      <c r="S806" s="47"/>
    </row>
    <row r="807" spans="1:20" ht="9" customHeight="1" x14ac:dyDescent="0.2">
      <c r="A807" s="494"/>
      <c r="B807" s="494"/>
      <c r="C807" s="48" t="s">
        <v>4</v>
      </c>
      <c r="D807" s="49">
        <v>20</v>
      </c>
      <c r="E807" s="50">
        <f t="shared" si="164"/>
        <v>24792679</v>
      </c>
      <c r="F807" s="50"/>
      <c r="G807" s="50">
        <v>0</v>
      </c>
      <c r="H807" s="61">
        <v>12018738</v>
      </c>
      <c r="I807" s="61">
        <f t="shared" ref="I807" si="395">I806*1936.27</f>
        <v>110425</v>
      </c>
      <c r="J807" s="51">
        <f t="shared" ref="J807:L807" si="396">J806*1936.27</f>
        <v>3076830</v>
      </c>
      <c r="K807" s="51">
        <f t="shared" si="396"/>
        <v>36921842</v>
      </c>
      <c r="L807" s="61">
        <f t="shared" si="396"/>
        <v>39998672</v>
      </c>
      <c r="M807" s="118"/>
      <c r="N807" s="120">
        <f t="shared" ref="N807:R807" si="397">N806*1936.27</f>
        <v>36921842</v>
      </c>
      <c r="O807" s="120">
        <f t="shared" si="397"/>
        <v>24903104</v>
      </c>
      <c r="P807" s="120">
        <f t="shared" si="296"/>
        <v>1689202</v>
      </c>
      <c r="Q807" s="120">
        <f t="shared" si="397"/>
        <v>44481234</v>
      </c>
      <c r="R807" s="120">
        <f t="shared" si="397"/>
        <v>41404404</v>
      </c>
      <c r="S807" s="47"/>
    </row>
    <row r="808" spans="1:20" ht="12.75" customHeight="1" x14ac:dyDescent="0.2">
      <c r="A808" s="494"/>
      <c r="B808" s="494"/>
      <c r="C808" s="53" t="s">
        <v>3</v>
      </c>
      <c r="D808" s="54">
        <v>21</v>
      </c>
      <c r="E808" s="44">
        <f t="shared" ref="E808" si="398">E796</f>
        <v>13870.67</v>
      </c>
      <c r="F808" s="44"/>
      <c r="G808" s="44">
        <v>0</v>
      </c>
      <c r="H808" s="44">
        <v>6207.16</v>
      </c>
      <c r="I808" s="44">
        <f t="shared" ref="I808" si="399">(E808+H808)*0.3%</f>
        <v>60.23</v>
      </c>
      <c r="J808" s="44">
        <f t="shared" ref="J808" si="400">(E808+F808+G808+H808+I808)/12</f>
        <v>1678.17</v>
      </c>
      <c r="K808" s="44">
        <f t="shared" ref="K808" si="401">SUM(E808:I808)</f>
        <v>20138.060000000001</v>
      </c>
      <c r="L808" s="46">
        <f t="shared" ref="L808" si="402">SUM(E808:J808)</f>
        <v>21816.23</v>
      </c>
      <c r="M808" s="117"/>
      <c r="N808" s="119">
        <f t="shared" ref="N808" si="403">E808+F808+G808+H808+I808</f>
        <v>20138.060000000001</v>
      </c>
      <c r="O808" s="119">
        <f t="shared" ref="O808" si="404">E808+F808+G808+I808</f>
        <v>13930.9</v>
      </c>
      <c r="P808" s="119">
        <f t="shared" ref="P808" si="405">P806</f>
        <v>872.4</v>
      </c>
      <c r="Q808" s="119">
        <f t="shared" ref="Q808" si="406">L808+O808*0.18</f>
        <v>24323.79</v>
      </c>
      <c r="R808" s="119">
        <f t="shared" ref="R808" si="407">N808+O808*0.18</f>
        <v>22645.62</v>
      </c>
      <c r="S808" s="47"/>
    </row>
    <row r="809" spans="1:20" ht="9" customHeight="1" x14ac:dyDescent="0.2">
      <c r="A809" s="494"/>
      <c r="B809" s="494"/>
      <c r="C809" s="48" t="s">
        <v>4</v>
      </c>
      <c r="D809" s="49">
        <v>27</v>
      </c>
      <c r="E809" s="50">
        <f t="shared" si="164"/>
        <v>26857362</v>
      </c>
      <c r="F809" s="50"/>
      <c r="G809" s="50">
        <v>0</v>
      </c>
      <c r="H809" s="61">
        <v>12018738</v>
      </c>
      <c r="I809" s="61">
        <f t="shared" ref="I809" si="408">I808*1936.27</f>
        <v>116622</v>
      </c>
      <c r="J809" s="51">
        <f t="shared" ref="J809:L809" si="409">J808*1936.27</f>
        <v>3249390</v>
      </c>
      <c r="K809" s="51">
        <f t="shared" si="409"/>
        <v>38992721</v>
      </c>
      <c r="L809" s="61">
        <f t="shared" si="409"/>
        <v>42242112</v>
      </c>
      <c r="M809" s="118"/>
      <c r="N809" s="120">
        <f t="shared" ref="N809:R823" si="410">N808*1936.27</f>
        <v>38992721</v>
      </c>
      <c r="O809" s="120">
        <f t="shared" si="410"/>
        <v>26973984</v>
      </c>
      <c r="P809" s="120">
        <f t="shared" si="410"/>
        <v>1689202</v>
      </c>
      <c r="Q809" s="120">
        <f t="shared" si="410"/>
        <v>47097425</v>
      </c>
      <c r="R809" s="120">
        <f t="shared" si="410"/>
        <v>43848035</v>
      </c>
      <c r="S809" s="47"/>
    </row>
    <row r="810" spans="1:20" ht="12.75" customHeight="1" x14ac:dyDescent="0.2">
      <c r="A810" s="494"/>
      <c r="B810" s="494"/>
      <c r="C810" s="53" t="s">
        <v>3</v>
      </c>
      <c r="D810" s="54">
        <v>28</v>
      </c>
      <c r="E810" s="44">
        <f t="shared" ref="E810" si="411">E798</f>
        <v>14622.68</v>
      </c>
      <c r="F810" s="44"/>
      <c r="G810" s="44">
        <v>0</v>
      </c>
      <c r="H810" s="44">
        <v>6207.16</v>
      </c>
      <c r="I810" s="44">
        <f t="shared" ref="I810" si="412">(E810+H810)*0.3%</f>
        <v>62.49</v>
      </c>
      <c r="J810" s="44">
        <f t="shared" ref="J810" si="413">(E810+F810+G810+H810+I810)/12</f>
        <v>1741.03</v>
      </c>
      <c r="K810" s="44">
        <f t="shared" ref="K810" si="414">SUM(E810:I810)</f>
        <v>20892.330000000002</v>
      </c>
      <c r="L810" s="46">
        <f t="shared" ref="L810" si="415">SUM(E810:J810)</f>
        <v>22633.360000000001</v>
      </c>
      <c r="M810" s="117"/>
      <c r="N810" s="119">
        <f t="shared" ref="N810" si="416">E810+F810+G810+H810+I810</f>
        <v>20892.330000000002</v>
      </c>
      <c r="O810" s="119">
        <f t="shared" ref="O810" si="417">E810+F810+G810+I810</f>
        <v>14685.17</v>
      </c>
      <c r="P810" s="119">
        <f t="shared" ref="P810" si="418">P808</f>
        <v>872.4</v>
      </c>
      <c r="Q810" s="119">
        <f t="shared" ref="Q810" si="419">L810+O810*0.18</f>
        <v>25276.69</v>
      </c>
      <c r="R810" s="119">
        <f t="shared" ref="R810" si="420">N810+O810*0.18</f>
        <v>23535.66</v>
      </c>
      <c r="S810" s="47"/>
    </row>
    <row r="811" spans="1:20" ht="9" customHeight="1" x14ac:dyDescent="0.2">
      <c r="A811" s="494"/>
      <c r="B811" s="494"/>
      <c r="C811" s="48" t="s">
        <v>4</v>
      </c>
      <c r="D811" s="49">
        <v>34</v>
      </c>
      <c r="E811" s="50">
        <f t="shared" si="164"/>
        <v>28313457</v>
      </c>
      <c r="F811" s="50"/>
      <c r="G811" s="50">
        <v>0</v>
      </c>
      <c r="H811" s="61">
        <v>12018738</v>
      </c>
      <c r="I811" s="61">
        <f t="shared" ref="I811" si="421">I810*1936.27</f>
        <v>120998</v>
      </c>
      <c r="J811" s="51">
        <f t="shared" ref="J811:L811" si="422">J810*1936.27</f>
        <v>3371104</v>
      </c>
      <c r="K811" s="51">
        <f t="shared" si="422"/>
        <v>40453192</v>
      </c>
      <c r="L811" s="61">
        <f t="shared" si="422"/>
        <v>43824296</v>
      </c>
      <c r="M811" s="118"/>
      <c r="N811" s="120">
        <f t="shared" ref="N811:R811" si="423">N810*1936.27</f>
        <v>40453192</v>
      </c>
      <c r="O811" s="120">
        <f t="shared" si="423"/>
        <v>28434454</v>
      </c>
      <c r="P811" s="120">
        <f t="shared" si="410"/>
        <v>1689202</v>
      </c>
      <c r="Q811" s="120">
        <f t="shared" si="423"/>
        <v>48942497</v>
      </c>
      <c r="R811" s="120">
        <f t="shared" si="423"/>
        <v>45571392</v>
      </c>
      <c r="S811" s="47"/>
    </row>
    <row r="812" spans="1:20" ht="12.75" customHeight="1" x14ac:dyDescent="0.2">
      <c r="A812" s="494"/>
      <c r="B812" s="494"/>
      <c r="C812" s="53" t="s">
        <v>3</v>
      </c>
      <c r="D812" s="54">
        <v>35</v>
      </c>
      <c r="E812" s="44">
        <f t="shared" ref="E812" si="424">E800</f>
        <v>15184.62</v>
      </c>
      <c r="F812" s="44"/>
      <c r="G812" s="44">
        <v>0</v>
      </c>
      <c r="H812" s="44">
        <v>6207.16</v>
      </c>
      <c r="I812" s="44">
        <f t="shared" ref="I812" si="425">(E812+H812)*0.3%</f>
        <v>64.180000000000007</v>
      </c>
      <c r="J812" s="44">
        <f t="shared" ref="J812" si="426">(E812+F812+G812+H812+I812)/12</f>
        <v>1788</v>
      </c>
      <c r="K812" s="44">
        <f t="shared" ref="K812" si="427">SUM(E812:I812)</f>
        <v>21455.96</v>
      </c>
      <c r="L812" s="46">
        <f t="shared" ref="L812" si="428">SUM(E812:J812)</f>
        <v>23243.96</v>
      </c>
      <c r="M812" s="117"/>
      <c r="N812" s="119">
        <f t="shared" ref="N812" si="429">E812+F812+G812+H812+I812</f>
        <v>21455.96</v>
      </c>
      <c r="O812" s="119">
        <f t="shared" ref="O812" si="430">E812+F812+G812+I812</f>
        <v>15248.8</v>
      </c>
      <c r="P812" s="119">
        <f t="shared" ref="P812" si="431">P810</f>
        <v>872.4</v>
      </c>
      <c r="Q812" s="119">
        <f t="shared" ref="Q812" si="432">L812+O812*0.18</f>
        <v>25988.74</v>
      </c>
      <c r="R812" s="119">
        <f t="shared" ref="R812" si="433">N812+O812*0.18</f>
        <v>24200.74</v>
      </c>
      <c r="S812" s="47"/>
    </row>
    <row r="813" spans="1:20" ht="9" customHeight="1" x14ac:dyDescent="0.2">
      <c r="A813" s="495"/>
      <c r="B813" s="495"/>
      <c r="C813" s="58" t="s">
        <v>4</v>
      </c>
      <c r="D813" s="59"/>
      <c r="E813" s="50">
        <f t="shared" si="164"/>
        <v>29401524</v>
      </c>
      <c r="F813" s="50"/>
      <c r="G813" s="61">
        <v>0</v>
      </c>
      <c r="H813" s="61">
        <v>12018738</v>
      </c>
      <c r="I813" s="61">
        <f t="shared" ref="I813" si="434">I812*1936.27</f>
        <v>124270</v>
      </c>
      <c r="J813" s="51">
        <f t="shared" ref="J813:L813" si="435">J812*1936.27</f>
        <v>3462051</v>
      </c>
      <c r="K813" s="51">
        <f t="shared" si="435"/>
        <v>41544532</v>
      </c>
      <c r="L813" s="61">
        <f t="shared" si="435"/>
        <v>45006582</v>
      </c>
      <c r="M813" s="118"/>
      <c r="N813" s="120">
        <f t="shared" ref="N813:R813" si="436">N812*1936.27</f>
        <v>41544532</v>
      </c>
      <c r="O813" s="120">
        <f t="shared" si="436"/>
        <v>29525794</v>
      </c>
      <c r="P813" s="120">
        <f t="shared" si="410"/>
        <v>1689202</v>
      </c>
      <c r="Q813" s="120">
        <f t="shared" si="436"/>
        <v>50321218</v>
      </c>
      <c r="R813" s="120">
        <f t="shared" si="436"/>
        <v>46859167</v>
      </c>
      <c r="S813" s="47"/>
    </row>
    <row r="814" spans="1:20" ht="12.75" customHeight="1" x14ac:dyDescent="0.2">
      <c r="A814" s="492">
        <f>B804+1</f>
        <v>44743</v>
      </c>
      <c r="B814" s="492">
        <v>44926</v>
      </c>
      <c r="C814" s="42" t="s">
        <v>3</v>
      </c>
      <c r="D814" s="43">
        <v>0</v>
      </c>
      <c r="E814" s="44">
        <f t="shared" ref="E814" si="437">E802</f>
        <v>10321.450000000001</v>
      </c>
      <c r="F814" s="44"/>
      <c r="G814" s="44"/>
      <c r="H814" s="44">
        <v>6207.16</v>
      </c>
      <c r="I814" s="44">
        <f>(E814+H814)*0.5%</f>
        <v>82.64</v>
      </c>
      <c r="J814" s="44">
        <f t="shared" ref="J814" si="438">(E814+F814+G814+H814+I814)/12</f>
        <v>1384.27</v>
      </c>
      <c r="K814" s="44">
        <f t="shared" ref="K814" si="439">SUM(E814:I814)</f>
        <v>16611.25</v>
      </c>
      <c r="L814" s="46">
        <f t="shared" ref="L814" si="440">SUM(E814:J814)</f>
        <v>17995.52</v>
      </c>
      <c r="M814" s="117"/>
      <c r="N814" s="119">
        <f t="shared" ref="N814" si="441">E814+F814+G814+H814+I814</f>
        <v>16611.25</v>
      </c>
      <c r="O814" s="119">
        <f t="shared" ref="O814" si="442">E814+F814+G814+I814</f>
        <v>10404.09</v>
      </c>
      <c r="P814" s="119">
        <f t="shared" ref="P814" si="443">P812</f>
        <v>872.4</v>
      </c>
      <c r="Q814" s="119">
        <f t="shared" ref="Q814" si="444">L814+O814*0.18</f>
        <v>19868.259999999998</v>
      </c>
      <c r="R814" s="119">
        <f t="shared" ref="R814" si="445">N814+O814*0.18</f>
        <v>18483.990000000002</v>
      </c>
      <c r="S814" s="47"/>
    </row>
    <row r="815" spans="1:20" ht="9" customHeight="1" x14ac:dyDescent="0.2">
      <c r="A815" s="493"/>
      <c r="B815" s="493"/>
      <c r="C815" s="48" t="s">
        <v>4</v>
      </c>
      <c r="D815" s="49">
        <v>8</v>
      </c>
      <c r="E815" s="50">
        <f t="shared" si="164"/>
        <v>19985114</v>
      </c>
      <c r="F815" s="61"/>
      <c r="G815" s="50">
        <v>0</v>
      </c>
      <c r="H815" s="61">
        <v>12018738</v>
      </c>
      <c r="I815" s="61">
        <f t="shared" ref="I815:I825" si="446">I814*1936.27</f>
        <v>160013</v>
      </c>
      <c r="J815" s="51">
        <f t="shared" ref="J815:L815" si="447">J814*1936.27</f>
        <v>2680320</v>
      </c>
      <c r="K815" s="51">
        <f t="shared" si="447"/>
        <v>32163865</v>
      </c>
      <c r="L815" s="61">
        <f t="shared" si="447"/>
        <v>34844186</v>
      </c>
      <c r="M815" s="118"/>
      <c r="N815" s="120">
        <f t="shared" ref="N815:R815" si="448">N814*1936.27</f>
        <v>32163865</v>
      </c>
      <c r="O815" s="120">
        <f t="shared" si="448"/>
        <v>20145127</v>
      </c>
      <c r="P815" s="120">
        <f t="shared" si="410"/>
        <v>1689202</v>
      </c>
      <c r="Q815" s="120">
        <f t="shared" si="448"/>
        <v>38470316</v>
      </c>
      <c r="R815" s="120">
        <f t="shared" si="448"/>
        <v>35789995</v>
      </c>
      <c r="S815" s="47"/>
    </row>
    <row r="816" spans="1:20" ht="12.75" customHeight="1" x14ac:dyDescent="0.2">
      <c r="A816" s="494">
        <f>A814</f>
        <v>44743</v>
      </c>
      <c r="B816" s="494">
        <f>B814</f>
        <v>44926</v>
      </c>
      <c r="C816" s="53" t="s">
        <v>3</v>
      </c>
      <c r="D816" s="54">
        <v>9</v>
      </c>
      <c r="E816" s="44">
        <f t="shared" ref="E816" si="449">E804</f>
        <v>11741.23</v>
      </c>
      <c r="F816" s="44"/>
      <c r="G816" s="44">
        <v>0</v>
      </c>
      <c r="H816" s="44">
        <v>6207.16</v>
      </c>
      <c r="I816" s="44">
        <f t="shared" ref="I816" si="450">(E816+H816)*0.5%</f>
        <v>89.74</v>
      </c>
      <c r="J816" s="44">
        <f t="shared" ref="J816" si="451">(E816+F816+G816+H816+I816)/12</f>
        <v>1503.18</v>
      </c>
      <c r="K816" s="44">
        <f t="shared" ref="K816" si="452">SUM(E816:I816)</f>
        <v>18038.13</v>
      </c>
      <c r="L816" s="46">
        <f t="shared" ref="L816" si="453">SUM(E816:J816)</f>
        <v>19541.310000000001</v>
      </c>
      <c r="M816" s="117"/>
      <c r="N816" s="119">
        <f t="shared" ref="N816" si="454">E816+F816+G816+H816+I816</f>
        <v>18038.13</v>
      </c>
      <c r="O816" s="119">
        <f t="shared" ref="O816" si="455">E816+F816+G816+I816</f>
        <v>11830.97</v>
      </c>
      <c r="P816" s="119">
        <f t="shared" ref="P816" si="456">P814</f>
        <v>872.4</v>
      </c>
      <c r="Q816" s="119">
        <f t="shared" ref="Q816" si="457">L816+O816*0.18</f>
        <v>21670.880000000001</v>
      </c>
      <c r="R816" s="119">
        <f t="shared" ref="R816" si="458">N816+O816*0.18</f>
        <v>20167.7</v>
      </c>
      <c r="S816" s="47"/>
    </row>
    <row r="817" spans="1:19" ht="9" customHeight="1" x14ac:dyDescent="0.2">
      <c r="A817" s="494"/>
      <c r="B817" s="494"/>
      <c r="C817" s="48" t="s">
        <v>4</v>
      </c>
      <c r="D817" s="49">
        <v>14</v>
      </c>
      <c r="E817" s="50">
        <f t="shared" si="164"/>
        <v>22734191</v>
      </c>
      <c r="F817" s="50"/>
      <c r="G817" s="50">
        <v>0</v>
      </c>
      <c r="H817" s="61">
        <v>12018738</v>
      </c>
      <c r="I817" s="61">
        <f t="shared" si="446"/>
        <v>173761</v>
      </c>
      <c r="J817" s="51">
        <f t="shared" ref="J817:L817" si="459">J816*1936.27</f>
        <v>2910562</v>
      </c>
      <c r="K817" s="51">
        <f t="shared" si="459"/>
        <v>34926690</v>
      </c>
      <c r="L817" s="61">
        <f t="shared" si="459"/>
        <v>37837252</v>
      </c>
      <c r="M817" s="118"/>
      <c r="N817" s="120">
        <f t="shared" ref="N817:R817" si="460">N816*1936.27</f>
        <v>34926690</v>
      </c>
      <c r="O817" s="120">
        <f t="shared" si="460"/>
        <v>22907952</v>
      </c>
      <c r="P817" s="120">
        <f t="shared" si="410"/>
        <v>1689202</v>
      </c>
      <c r="Q817" s="120">
        <f t="shared" si="460"/>
        <v>41960675</v>
      </c>
      <c r="R817" s="120">
        <f t="shared" si="460"/>
        <v>39050112</v>
      </c>
      <c r="S817" s="47"/>
    </row>
    <row r="818" spans="1:19" ht="12.75" customHeight="1" x14ac:dyDescent="0.2">
      <c r="A818" s="494"/>
      <c r="B818" s="494"/>
      <c r="C818" s="53" t="s">
        <v>3</v>
      </c>
      <c r="D818" s="54">
        <v>15</v>
      </c>
      <c r="E818" s="44">
        <f t="shared" ref="E818" si="461">E806</f>
        <v>12804.35</v>
      </c>
      <c r="F818" s="44"/>
      <c r="G818" s="44">
        <v>0</v>
      </c>
      <c r="H818" s="44">
        <v>6207.16</v>
      </c>
      <c r="I818" s="44">
        <f t="shared" ref="I818" si="462">(E818+H818)*0.5%</f>
        <v>95.06</v>
      </c>
      <c r="J818" s="44">
        <f t="shared" ref="J818" si="463">(E818+F818+G818+H818+I818)/12</f>
        <v>1592.21</v>
      </c>
      <c r="K818" s="44">
        <f t="shared" ref="K818" si="464">SUM(E818:I818)</f>
        <v>19106.57</v>
      </c>
      <c r="L818" s="46">
        <f t="shared" ref="L818" si="465">SUM(E818:J818)</f>
        <v>20698.78</v>
      </c>
      <c r="M818" s="117"/>
      <c r="N818" s="119">
        <f t="shared" ref="N818" si="466">E818+F818+G818+H818+I818</f>
        <v>19106.57</v>
      </c>
      <c r="O818" s="119">
        <f t="shared" ref="O818" si="467">E818+F818+G818+I818</f>
        <v>12899.41</v>
      </c>
      <c r="P818" s="119">
        <f t="shared" ref="P818" si="468">P816</f>
        <v>872.4</v>
      </c>
      <c r="Q818" s="119">
        <f t="shared" ref="Q818" si="469">L818+O818*0.18</f>
        <v>23020.67</v>
      </c>
      <c r="R818" s="119">
        <f t="shared" ref="R818" si="470">N818+O818*0.18</f>
        <v>21428.46</v>
      </c>
      <c r="S818" s="47"/>
    </row>
    <row r="819" spans="1:19" ht="9" customHeight="1" x14ac:dyDescent="0.2">
      <c r="A819" s="494"/>
      <c r="B819" s="494"/>
      <c r="C819" s="48" t="s">
        <v>4</v>
      </c>
      <c r="D819" s="49">
        <v>20</v>
      </c>
      <c r="E819" s="50">
        <f t="shared" si="164"/>
        <v>24792679</v>
      </c>
      <c r="F819" s="50"/>
      <c r="G819" s="50">
        <v>0</v>
      </c>
      <c r="H819" s="61">
        <v>12018738</v>
      </c>
      <c r="I819" s="61">
        <f t="shared" si="446"/>
        <v>184062</v>
      </c>
      <c r="J819" s="51">
        <f t="shared" ref="J819:L819" si="471">J818*1936.27</f>
        <v>3082948</v>
      </c>
      <c r="K819" s="51">
        <f t="shared" si="471"/>
        <v>36995478</v>
      </c>
      <c r="L819" s="61">
        <f t="shared" si="471"/>
        <v>40078427</v>
      </c>
      <c r="M819" s="118"/>
      <c r="N819" s="120">
        <f t="shared" ref="N819:R819" si="472">N818*1936.27</f>
        <v>36995478</v>
      </c>
      <c r="O819" s="120">
        <f t="shared" si="472"/>
        <v>24976741</v>
      </c>
      <c r="P819" s="120">
        <f t="shared" si="410"/>
        <v>1689202</v>
      </c>
      <c r="Q819" s="120">
        <f t="shared" si="472"/>
        <v>44574233</v>
      </c>
      <c r="R819" s="120">
        <f t="shared" si="472"/>
        <v>41491284</v>
      </c>
      <c r="S819" s="47"/>
    </row>
    <row r="820" spans="1:19" ht="12.75" customHeight="1" x14ac:dyDescent="0.2">
      <c r="A820" s="494"/>
      <c r="B820" s="494"/>
      <c r="C820" s="53" t="s">
        <v>3</v>
      </c>
      <c r="D820" s="54">
        <v>21</v>
      </c>
      <c r="E820" s="44">
        <f t="shared" ref="E820" si="473">E808</f>
        <v>13870.67</v>
      </c>
      <c r="F820" s="44"/>
      <c r="G820" s="44">
        <v>0</v>
      </c>
      <c r="H820" s="44">
        <v>6207.16</v>
      </c>
      <c r="I820" s="44">
        <f t="shared" ref="I820" si="474">(E820+H820)*0.5%</f>
        <v>100.39</v>
      </c>
      <c r="J820" s="44">
        <f t="shared" ref="J820" si="475">(E820+F820+G820+H820+I820)/12</f>
        <v>1681.52</v>
      </c>
      <c r="K820" s="44">
        <f t="shared" ref="K820" si="476">SUM(E820:I820)</f>
        <v>20178.22</v>
      </c>
      <c r="L820" s="46">
        <f t="shared" ref="L820" si="477">SUM(E820:J820)</f>
        <v>21859.74</v>
      </c>
      <c r="M820" s="117"/>
      <c r="N820" s="119">
        <f t="shared" ref="N820" si="478">E820+F820+G820+H820+I820</f>
        <v>20178.22</v>
      </c>
      <c r="O820" s="119">
        <f t="shared" ref="O820" si="479">E820+F820+G820+I820</f>
        <v>13971.06</v>
      </c>
      <c r="P820" s="119">
        <f t="shared" ref="P820" si="480">P818</f>
        <v>872.4</v>
      </c>
      <c r="Q820" s="119">
        <f t="shared" ref="Q820" si="481">L820+O820*0.18</f>
        <v>24374.53</v>
      </c>
      <c r="R820" s="119">
        <f t="shared" ref="R820" si="482">N820+O820*0.18</f>
        <v>22693.01</v>
      </c>
      <c r="S820" s="47"/>
    </row>
    <row r="821" spans="1:19" ht="9" customHeight="1" x14ac:dyDescent="0.2">
      <c r="A821" s="494"/>
      <c r="B821" s="494"/>
      <c r="C821" s="48" t="s">
        <v>4</v>
      </c>
      <c r="D821" s="49">
        <v>27</v>
      </c>
      <c r="E821" s="50">
        <f t="shared" si="164"/>
        <v>26857362</v>
      </c>
      <c r="F821" s="50"/>
      <c r="G821" s="50">
        <v>0</v>
      </c>
      <c r="H821" s="61">
        <v>12018738</v>
      </c>
      <c r="I821" s="61">
        <f t="shared" si="446"/>
        <v>194382</v>
      </c>
      <c r="J821" s="51">
        <f t="shared" ref="J821:L821" si="483">J820*1936.27</f>
        <v>3255877</v>
      </c>
      <c r="K821" s="51">
        <f t="shared" si="483"/>
        <v>39070482</v>
      </c>
      <c r="L821" s="61">
        <f t="shared" si="483"/>
        <v>42326359</v>
      </c>
      <c r="M821" s="118"/>
      <c r="N821" s="120">
        <f t="shared" ref="N821:R821" si="484">N820*1936.27</f>
        <v>39070482</v>
      </c>
      <c r="O821" s="120">
        <f t="shared" si="484"/>
        <v>27051744</v>
      </c>
      <c r="P821" s="120">
        <f t="shared" si="410"/>
        <v>1689202</v>
      </c>
      <c r="Q821" s="120">
        <f t="shared" si="484"/>
        <v>47195671</v>
      </c>
      <c r="R821" s="120">
        <f t="shared" si="484"/>
        <v>43939794</v>
      </c>
      <c r="S821" s="47"/>
    </row>
    <row r="822" spans="1:19" ht="12.75" customHeight="1" x14ac:dyDescent="0.2">
      <c r="A822" s="494"/>
      <c r="B822" s="494"/>
      <c r="C822" s="53" t="s">
        <v>3</v>
      </c>
      <c r="D822" s="54">
        <v>28</v>
      </c>
      <c r="E822" s="44">
        <f t="shared" ref="E822" si="485">E810</f>
        <v>14622.68</v>
      </c>
      <c r="F822" s="44"/>
      <c r="G822" s="44">
        <v>0</v>
      </c>
      <c r="H822" s="44">
        <v>6207.16</v>
      </c>
      <c r="I822" s="44">
        <f t="shared" ref="I822" si="486">(E822+H822)*0.5%</f>
        <v>104.15</v>
      </c>
      <c r="J822" s="44">
        <f t="shared" ref="J822" si="487">(E822+F822+G822+H822+I822)/12</f>
        <v>1744.5</v>
      </c>
      <c r="K822" s="44">
        <f t="shared" ref="K822" si="488">SUM(E822:I822)</f>
        <v>20933.990000000002</v>
      </c>
      <c r="L822" s="46">
        <f t="shared" ref="L822" si="489">SUM(E822:J822)</f>
        <v>22678.49</v>
      </c>
      <c r="M822" s="117"/>
      <c r="N822" s="119">
        <f t="shared" ref="N822" si="490">E822+F822+G822+H822+I822</f>
        <v>20933.990000000002</v>
      </c>
      <c r="O822" s="119">
        <f t="shared" ref="O822" si="491">E822+F822+G822+I822</f>
        <v>14726.83</v>
      </c>
      <c r="P822" s="119">
        <f t="shared" ref="P822" si="492">P820</f>
        <v>872.4</v>
      </c>
      <c r="Q822" s="119">
        <f t="shared" ref="Q822" si="493">L822+O822*0.18</f>
        <v>25329.32</v>
      </c>
      <c r="R822" s="119">
        <f t="shared" ref="R822" si="494">N822+O822*0.18</f>
        <v>23584.82</v>
      </c>
      <c r="S822" s="47"/>
    </row>
    <row r="823" spans="1:19" ht="9" customHeight="1" x14ac:dyDescent="0.2">
      <c r="A823" s="494"/>
      <c r="B823" s="494"/>
      <c r="C823" s="48" t="s">
        <v>4</v>
      </c>
      <c r="D823" s="49">
        <v>34</v>
      </c>
      <c r="E823" s="50">
        <f t="shared" si="164"/>
        <v>28313457</v>
      </c>
      <c r="F823" s="50"/>
      <c r="G823" s="50">
        <v>0</v>
      </c>
      <c r="H823" s="61">
        <v>12018738</v>
      </c>
      <c r="I823" s="61">
        <f t="shared" si="446"/>
        <v>201663</v>
      </c>
      <c r="J823" s="51">
        <f t="shared" ref="J823:L823" si="495">J822*1936.27</f>
        <v>3377823</v>
      </c>
      <c r="K823" s="51">
        <f t="shared" si="495"/>
        <v>40533857</v>
      </c>
      <c r="L823" s="61">
        <f t="shared" si="495"/>
        <v>43911680</v>
      </c>
      <c r="M823" s="118"/>
      <c r="N823" s="120">
        <f t="shared" ref="N823:R823" si="496">N822*1936.27</f>
        <v>40533857</v>
      </c>
      <c r="O823" s="120">
        <f t="shared" si="496"/>
        <v>28515119</v>
      </c>
      <c r="P823" s="120">
        <f t="shared" si="410"/>
        <v>1689202</v>
      </c>
      <c r="Q823" s="120">
        <f t="shared" si="496"/>
        <v>49044402</v>
      </c>
      <c r="R823" s="120">
        <f t="shared" si="496"/>
        <v>45666579</v>
      </c>
      <c r="S823" s="47"/>
    </row>
    <row r="824" spans="1:19" ht="12.75" customHeight="1" x14ac:dyDescent="0.2">
      <c r="A824" s="494"/>
      <c r="B824" s="494"/>
      <c r="C824" s="53" t="s">
        <v>3</v>
      </c>
      <c r="D824" s="54">
        <v>35</v>
      </c>
      <c r="E824" s="44">
        <f t="shared" ref="E824" si="497">E812</f>
        <v>15184.62</v>
      </c>
      <c r="F824" s="44"/>
      <c r="G824" s="44">
        <v>0</v>
      </c>
      <c r="H824" s="44">
        <v>6207.16</v>
      </c>
      <c r="I824" s="44">
        <f t="shared" ref="I824" si="498">(E824+H824)*0.5%</f>
        <v>106.96</v>
      </c>
      <c r="J824" s="44">
        <f t="shared" ref="J824" si="499">(E824+F824+G824+H824+I824)/12</f>
        <v>1791.56</v>
      </c>
      <c r="K824" s="44">
        <f t="shared" ref="K824" si="500">SUM(E824:I824)</f>
        <v>21498.74</v>
      </c>
      <c r="L824" s="46">
        <f t="shared" ref="L824" si="501">SUM(E824:J824)</f>
        <v>23290.3</v>
      </c>
      <c r="M824" s="117"/>
      <c r="N824" s="119">
        <f t="shared" ref="N824" si="502">E824+F824+G824+H824+I824</f>
        <v>21498.74</v>
      </c>
      <c r="O824" s="119">
        <f t="shared" ref="O824" si="503">E824+F824+G824+I824</f>
        <v>15291.58</v>
      </c>
      <c r="P824" s="119">
        <f t="shared" ref="P824" si="504">P822</f>
        <v>872.4</v>
      </c>
      <c r="Q824" s="119">
        <f t="shared" ref="Q824" si="505">L824+O824*0.18</f>
        <v>26042.78</v>
      </c>
      <c r="R824" s="119">
        <f t="shared" ref="R824" si="506">N824+O824*0.18</f>
        <v>24251.22</v>
      </c>
      <c r="S824" s="47"/>
    </row>
    <row r="825" spans="1:19" ht="9" customHeight="1" x14ac:dyDescent="0.2">
      <c r="A825" s="495"/>
      <c r="B825" s="495"/>
      <c r="C825" s="58" t="s">
        <v>4</v>
      </c>
      <c r="D825" s="59"/>
      <c r="E825" s="61">
        <f t="shared" si="164"/>
        <v>29401524</v>
      </c>
      <c r="F825" s="61"/>
      <c r="G825" s="61">
        <v>0</v>
      </c>
      <c r="H825" s="61">
        <v>12018738</v>
      </c>
      <c r="I825" s="61">
        <f t="shared" si="446"/>
        <v>207103</v>
      </c>
      <c r="J825" s="195">
        <f t="shared" ref="J825:L825" si="507">J824*1936.27</f>
        <v>3468944</v>
      </c>
      <c r="K825" s="62">
        <f t="shared" si="507"/>
        <v>41627365</v>
      </c>
      <c r="L825" s="61">
        <f t="shared" si="507"/>
        <v>45096309</v>
      </c>
      <c r="M825" s="118"/>
      <c r="N825" s="123">
        <f t="shared" ref="N825:R825" si="508">N824*1936.27</f>
        <v>41627365</v>
      </c>
      <c r="O825" s="123">
        <f t="shared" si="508"/>
        <v>29608628</v>
      </c>
      <c r="P825" s="123">
        <f t="shared" si="508"/>
        <v>1689202</v>
      </c>
      <c r="Q825" s="123">
        <f t="shared" si="508"/>
        <v>50425854</v>
      </c>
      <c r="R825" s="123">
        <f t="shared" si="508"/>
        <v>46956910</v>
      </c>
      <c r="S825" s="47"/>
    </row>
    <row r="826" spans="1:19" ht="9" customHeight="1" x14ac:dyDescent="0.2">
      <c r="A826" s="78"/>
      <c r="B826" s="78"/>
      <c r="C826" s="79"/>
      <c r="D826" s="79"/>
      <c r="E826" s="79"/>
      <c r="F826" s="79"/>
      <c r="G826" s="79"/>
      <c r="H826" s="79"/>
      <c r="I826" s="80"/>
      <c r="J826" s="80"/>
      <c r="K826" s="80"/>
      <c r="L826" s="80"/>
      <c r="M826" s="80"/>
      <c r="N826" s="121"/>
      <c r="O826" s="121"/>
      <c r="P826" s="121"/>
      <c r="R826" s="153"/>
      <c r="S826" s="47"/>
    </row>
    <row r="827" spans="1:19" ht="9" customHeight="1" x14ac:dyDescent="0.2">
      <c r="A827" s="78"/>
      <c r="B827" s="78"/>
      <c r="C827" s="79"/>
      <c r="D827" s="79"/>
      <c r="E827" s="79"/>
      <c r="F827" s="79"/>
      <c r="G827" s="79"/>
      <c r="H827" s="79"/>
      <c r="I827" s="80"/>
      <c r="J827" s="80"/>
      <c r="K827" s="80"/>
      <c r="L827" s="80"/>
      <c r="M827" s="80"/>
      <c r="N827" s="122"/>
      <c r="O827" s="122"/>
      <c r="P827" s="122"/>
      <c r="R827" s="155"/>
      <c r="S827" s="47"/>
    </row>
    <row r="828" spans="1:19" ht="9" customHeight="1" x14ac:dyDescent="0.2">
      <c r="A828" s="78"/>
      <c r="B828" s="78"/>
      <c r="C828" s="79"/>
      <c r="D828" s="79"/>
      <c r="E828" s="79"/>
      <c r="F828" s="79"/>
      <c r="G828" s="79"/>
      <c r="H828" s="79"/>
      <c r="I828" s="80"/>
      <c r="J828" s="80"/>
      <c r="K828" s="80"/>
      <c r="L828" s="80"/>
      <c r="M828" s="80"/>
      <c r="N828" s="121"/>
      <c r="O828" s="121"/>
      <c r="P828" s="121"/>
      <c r="R828" s="153"/>
      <c r="S828" s="47"/>
    </row>
    <row r="829" spans="1:19" x14ac:dyDescent="0.2">
      <c r="N829" s="122"/>
      <c r="O829" s="122"/>
      <c r="P829" s="122"/>
      <c r="Q829" s="81"/>
      <c r="R829" s="122"/>
      <c r="S829" s="47"/>
    </row>
    <row r="830" spans="1:19" ht="27.75" customHeight="1" x14ac:dyDescent="0.2">
      <c r="B830" s="538" t="s">
        <v>117</v>
      </c>
      <c r="C830" s="551"/>
      <c r="D830" s="551"/>
      <c r="E830" s="551"/>
      <c r="F830" s="551"/>
      <c r="G830" s="551"/>
      <c r="H830" s="551"/>
      <c r="I830" s="551"/>
      <c r="J830" s="551"/>
      <c r="K830" s="551"/>
      <c r="L830" s="552"/>
      <c r="M830" s="112"/>
      <c r="N830" s="121"/>
      <c r="O830" s="121"/>
      <c r="P830" s="121"/>
      <c r="Q830" s="81"/>
      <c r="R830" s="121"/>
      <c r="S830" s="47"/>
    </row>
    <row r="831" spans="1:19" ht="19.5" customHeight="1" x14ac:dyDescent="0.2">
      <c r="B831" s="82" t="s">
        <v>16</v>
      </c>
      <c r="C831" s="83"/>
      <c r="D831" s="84"/>
      <c r="E831" s="127">
        <v>36708</v>
      </c>
      <c r="F831" s="127">
        <v>36892</v>
      </c>
      <c r="G831" s="127">
        <v>37257</v>
      </c>
      <c r="H831" s="127">
        <v>37622</v>
      </c>
      <c r="I831" s="127">
        <v>38718</v>
      </c>
      <c r="J831" s="127">
        <v>43160</v>
      </c>
      <c r="K831" s="128">
        <v>44562</v>
      </c>
      <c r="L831" s="128"/>
      <c r="N831" s="122"/>
      <c r="O831" s="122"/>
      <c r="P831" s="122"/>
      <c r="R831" s="122"/>
      <c r="S831" s="47"/>
    </row>
    <row r="832" spans="1:19" x14ac:dyDescent="0.2">
      <c r="B832" s="85"/>
      <c r="C832" s="86"/>
      <c r="D832" s="87"/>
      <c r="E832" s="44">
        <v>471</v>
      </c>
      <c r="F832" s="44">
        <v>471</v>
      </c>
      <c r="G832" s="44">
        <v>495</v>
      </c>
      <c r="H832" s="44">
        <v>579</v>
      </c>
      <c r="I832" s="44">
        <v>702</v>
      </c>
      <c r="J832" s="44">
        <v>802.8</v>
      </c>
      <c r="K832" s="44">
        <f>J832+5.8*12</f>
        <v>872.4</v>
      </c>
      <c r="L832" s="44"/>
      <c r="N832" s="121"/>
      <c r="O832" s="121"/>
      <c r="P832" s="121"/>
      <c r="R832" s="121"/>
      <c r="S832" s="47"/>
    </row>
    <row r="833" spans="2:19" x14ac:dyDescent="0.2">
      <c r="B833" s="88"/>
      <c r="C833" s="59"/>
      <c r="D833" s="89"/>
      <c r="E833" s="90">
        <v>911983</v>
      </c>
      <c r="F833" s="90">
        <v>911983</v>
      </c>
      <c r="G833" s="90">
        <v>958454</v>
      </c>
      <c r="H833" s="90">
        <v>1121100</v>
      </c>
      <c r="I833" s="90">
        <v>1359262</v>
      </c>
      <c r="J833" s="90">
        <v>1554438</v>
      </c>
      <c r="K833" s="90">
        <f t="shared" ref="K833" si="509">K832*1936.27</f>
        <v>1689202</v>
      </c>
      <c r="L833" s="90"/>
      <c r="N833" s="122"/>
      <c r="O833" s="122"/>
      <c r="P833" s="122"/>
      <c r="R833" s="122"/>
      <c r="S833" s="47"/>
    </row>
    <row r="834" spans="2:19" x14ac:dyDescent="0.2">
      <c r="B834" s="47" t="s">
        <v>24</v>
      </c>
      <c r="N834" s="121"/>
      <c r="O834" s="121"/>
      <c r="P834" s="121"/>
      <c r="Q834" s="81"/>
      <c r="R834" s="121"/>
      <c r="S834" s="47"/>
    </row>
  </sheetData>
  <sheetProtection sheet="1" objects="1" scenarios="1" formatCells="0" formatColumns="0" formatRows="0"/>
  <mergeCells count="182">
    <mergeCell ref="A594:A595"/>
    <mergeCell ref="B594:B595"/>
    <mergeCell ref="A596:A607"/>
    <mergeCell ref="B596:B607"/>
    <mergeCell ref="A608:A609"/>
    <mergeCell ref="B608:B609"/>
    <mergeCell ref="A610:A621"/>
    <mergeCell ref="B610:B621"/>
    <mergeCell ref="B830:L830"/>
    <mergeCell ref="A720:A729"/>
    <mergeCell ref="B720:B729"/>
    <mergeCell ref="A730:A731"/>
    <mergeCell ref="B730:B731"/>
    <mergeCell ref="A732:A741"/>
    <mergeCell ref="B732:B741"/>
    <mergeCell ref="A742:A743"/>
    <mergeCell ref="B742:B743"/>
    <mergeCell ref="A744:A753"/>
    <mergeCell ref="B744:B753"/>
    <mergeCell ref="A778:A779"/>
    <mergeCell ref="B778:B779"/>
    <mergeCell ref="A780:A789"/>
    <mergeCell ref="B780:B789"/>
    <mergeCell ref="A790:A791"/>
    <mergeCell ref="B790:B791"/>
    <mergeCell ref="A792:A801"/>
    <mergeCell ref="B792:B801"/>
    <mergeCell ref="A692:A693"/>
    <mergeCell ref="B692:B693"/>
    <mergeCell ref="A694:A705"/>
    <mergeCell ref="B694:B705"/>
    <mergeCell ref="A706:A707"/>
    <mergeCell ref="B706:B707"/>
    <mergeCell ref="A708:A717"/>
    <mergeCell ref="B708:B717"/>
    <mergeCell ref="A718:A719"/>
    <mergeCell ref="B718:B719"/>
    <mergeCell ref="A754:A755"/>
    <mergeCell ref="B754:B755"/>
    <mergeCell ref="A756:A765"/>
    <mergeCell ref="B756:B765"/>
    <mergeCell ref="A766:A767"/>
    <mergeCell ref="B766:B767"/>
    <mergeCell ref="A768:A777"/>
    <mergeCell ref="B768:B777"/>
    <mergeCell ref="Q3:Q4"/>
    <mergeCell ref="A538:A539"/>
    <mergeCell ref="B538:B539"/>
    <mergeCell ref="A540:A551"/>
    <mergeCell ref="B540:B551"/>
    <mergeCell ref="A510:A511"/>
    <mergeCell ref="B510:B511"/>
    <mergeCell ref="A512:A523"/>
    <mergeCell ref="B512:B523"/>
    <mergeCell ref="A524:A525"/>
    <mergeCell ref="A498:A509"/>
    <mergeCell ref="B498:B509"/>
    <mergeCell ref="A468:A469"/>
    <mergeCell ref="B468:B469"/>
    <mergeCell ref="A470:A481"/>
    <mergeCell ref="B470:B481"/>
    <mergeCell ref="B524:B525"/>
    <mergeCell ref="A526:A537"/>
    <mergeCell ref="B526:B537"/>
    <mergeCell ref="A482:A483"/>
    <mergeCell ref="B482:B483"/>
    <mergeCell ref="A484:A495"/>
    <mergeCell ref="B484:B495"/>
    <mergeCell ref="A496:A497"/>
    <mergeCell ref="B496:B497"/>
    <mergeCell ref="A456:A467"/>
    <mergeCell ref="B456:B467"/>
    <mergeCell ref="A426:A427"/>
    <mergeCell ref="B426:B427"/>
    <mergeCell ref="A428:A439"/>
    <mergeCell ref="B428:B439"/>
    <mergeCell ref="A440:A441"/>
    <mergeCell ref="B440:B441"/>
    <mergeCell ref="A442:A453"/>
    <mergeCell ref="B442:B453"/>
    <mergeCell ref="A454:A455"/>
    <mergeCell ref="B454:B455"/>
    <mergeCell ref="A300:A301"/>
    <mergeCell ref="B300:B301"/>
    <mergeCell ref="A344:A383"/>
    <mergeCell ref="B344:B383"/>
    <mergeCell ref="A302:A341"/>
    <mergeCell ref="B302:B341"/>
    <mergeCell ref="A342:A343"/>
    <mergeCell ref="B342:B343"/>
    <mergeCell ref="A414:A425"/>
    <mergeCell ref="B414:B425"/>
    <mergeCell ref="A384:A385"/>
    <mergeCell ref="B384:B385"/>
    <mergeCell ref="A386:A397"/>
    <mergeCell ref="B386:B397"/>
    <mergeCell ref="A398:A399"/>
    <mergeCell ref="B398:B399"/>
    <mergeCell ref="A400:A411"/>
    <mergeCell ref="B400:B411"/>
    <mergeCell ref="A412:A413"/>
    <mergeCell ref="B412:B413"/>
    <mergeCell ref="A260:A299"/>
    <mergeCell ref="B260:B299"/>
    <mergeCell ref="A174:A175"/>
    <mergeCell ref="B174:B175"/>
    <mergeCell ref="A176:A215"/>
    <mergeCell ref="B176:B215"/>
    <mergeCell ref="A216:A217"/>
    <mergeCell ref="B216:B217"/>
    <mergeCell ref="A218:A257"/>
    <mergeCell ref="B218:B257"/>
    <mergeCell ref="A258:A259"/>
    <mergeCell ref="B258:B259"/>
    <mergeCell ref="N3:N4"/>
    <mergeCell ref="N1:P2"/>
    <mergeCell ref="O3:O4"/>
    <mergeCell ref="A1:B1"/>
    <mergeCell ref="A666:A677"/>
    <mergeCell ref="B666:B677"/>
    <mergeCell ref="A678:A679"/>
    <mergeCell ref="B678:B679"/>
    <mergeCell ref="A622:A623"/>
    <mergeCell ref="B622:B623"/>
    <mergeCell ref="A580:A581"/>
    <mergeCell ref="B580:B581"/>
    <mergeCell ref="A582:A593"/>
    <mergeCell ref="B582:B593"/>
    <mergeCell ref="A566:A567"/>
    <mergeCell ref="B566:B567"/>
    <mergeCell ref="A568:A579"/>
    <mergeCell ref="B568:B579"/>
    <mergeCell ref="A552:A553"/>
    <mergeCell ref="B552:B553"/>
    <mergeCell ref="A554:A565"/>
    <mergeCell ref="B554:B565"/>
    <mergeCell ref="L3:L4"/>
    <mergeCell ref="B134:B173"/>
    <mergeCell ref="A6:A7"/>
    <mergeCell ref="B6:B7"/>
    <mergeCell ref="A3:B3"/>
    <mergeCell ref="C3:D4"/>
    <mergeCell ref="E3:J3"/>
    <mergeCell ref="K3:K4"/>
    <mergeCell ref="A8:A47"/>
    <mergeCell ref="A134:A173"/>
    <mergeCell ref="C1:L2"/>
    <mergeCell ref="B8:B47"/>
    <mergeCell ref="A48:A49"/>
    <mergeCell ref="B48:B49"/>
    <mergeCell ref="A50:A89"/>
    <mergeCell ref="B50:B89"/>
    <mergeCell ref="A90:A91"/>
    <mergeCell ref="B90:B91"/>
    <mergeCell ref="A92:A131"/>
    <mergeCell ref="B92:B131"/>
    <mergeCell ref="A132:A133"/>
    <mergeCell ref="B132:B133"/>
    <mergeCell ref="A802:A803"/>
    <mergeCell ref="B802:B803"/>
    <mergeCell ref="A804:A813"/>
    <mergeCell ref="B804:B813"/>
    <mergeCell ref="A814:A815"/>
    <mergeCell ref="B814:B815"/>
    <mergeCell ref="A816:A825"/>
    <mergeCell ref="B816:B825"/>
    <mergeCell ref="R3:R4"/>
    <mergeCell ref="A680:A691"/>
    <mergeCell ref="B680:B691"/>
    <mergeCell ref="A650:A651"/>
    <mergeCell ref="B650:B651"/>
    <mergeCell ref="A652:A663"/>
    <mergeCell ref="B652:B663"/>
    <mergeCell ref="A664:A665"/>
    <mergeCell ref="B664:B665"/>
    <mergeCell ref="A624:A635"/>
    <mergeCell ref="B624:B635"/>
    <mergeCell ref="A636:A637"/>
    <mergeCell ref="B636:B637"/>
    <mergeCell ref="A638:A649"/>
    <mergeCell ref="B638:B649"/>
    <mergeCell ref="C5:D5"/>
  </mergeCells>
  <phoneticPr fontId="3" type="noConversion"/>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E622:K691">
    <cfRule type="cellIs" dxfId="5088" priority="409"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5087" priority="410"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51 L553:Q553 L555:Q555 L557:Q557 L559:Q559 L561:Q561 L563:Q563 L565:Q565 L567:Q567 L569:Q569 L571:Q571 L573:Q573 L575:Q575 L577:Q577 L579:Q579 L581:Q581 L583:Q583 L585:Q585 L587:Q587 L589:Q589 L591:Q591 L593:Q593 E6:K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E622:Q691">
    <cfRule type="cellIs" dxfId="5086" priority="406"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L552:Q552 L554:Q554 L556:Q556 L558:Q558 L560:Q560 L562:Q562 L564:Q564 L566:Q566 L568:Q568 L570:Q570 L572:Q572 L574:Q574 L576:Q576 L578:Q578 L580:Q580 L582:Q582 L584:Q584 L586:Q586 L588:Q588 L590:Q590 L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5085" priority="405" stopIfTrue="1" operator="equal">
      <formula>0</formula>
    </cfRule>
  </conditionalFormatting>
  <conditionalFormatting sqref="Q6:Q593 Q622:Q691">
    <cfRule type="cellIs" dxfId="5084" priority="4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5083" priority="403" stopIfTrue="1" operator="equal">
      <formula>0</formula>
    </cfRule>
  </conditionalFormatting>
  <conditionalFormatting sqref="Q6:Q593 Q622:Q691">
    <cfRule type="cellIs" dxfId="5082" priority="402"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5081" priority="401" stopIfTrue="1" operator="equal">
      <formula>0</formula>
    </cfRule>
  </conditionalFormatting>
  <conditionalFormatting sqref="E826:P828">
    <cfRule type="cellIs" dxfId="5080" priority="399" stopIfTrue="1" operator="equal">
      <formula>0</formula>
    </cfRule>
  </conditionalFormatting>
  <conditionalFormatting sqref="N827:P827 N829:P829 N831:P831 N833:P833">
    <cfRule type="cellIs" dxfId="5079" priority="400" stopIfTrue="1" operator="equal">
      <formula>0</formula>
    </cfRule>
  </conditionalFormatting>
  <conditionalFormatting sqref="N827:P827 N829:P829 N831:P831 N833:P833">
    <cfRule type="cellIs" dxfId="5078" priority="398" stopIfTrue="1" operator="equal">
      <formula>0</formula>
    </cfRule>
  </conditionalFormatting>
  <conditionalFormatting sqref="F718:H729 J718:O729 Q718:Q729">
    <cfRule type="cellIs" dxfId="5077" priority="393" stopIfTrue="1" operator="equal">
      <formula>0</formula>
    </cfRule>
  </conditionalFormatting>
  <conditionalFormatting sqref="F730:H741 J730:O741 Q730:Q741">
    <cfRule type="cellIs" dxfId="5076" priority="391" stopIfTrue="1" operator="equal">
      <formula>0</formula>
    </cfRule>
  </conditionalFormatting>
  <conditionalFormatting sqref="N718:O718 N720:O720 N722:O722 N724:O724 N726:O726 N728:O728 Q728 Q726 Q724 Q722 Q720 Q718">
    <cfRule type="cellIs" dxfId="5075" priority="392" stopIfTrue="1" operator="equal">
      <formula>0</formula>
    </cfRule>
  </conditionalFormatting>
  <conditionalFormatting sqref="N730:O730 N732:O732 N734:O734 N736:O736 N738:O738 N740:O740 Q740 Q738 Q736 Q734 Q732 Q730">
    <cfRule type="cellIs" dxfId="5074" priority="390" stopIfTrue="1" operator="equal">
      <formula>0</formula>
    </cfRule>
  </conditionalFormatting>
  <conditionalFormatting sqref="F742:O753 Q742:Q753">
    <cfRule type="cellIs" dxfId="5073" priority="389" stopIfTrue="1" operator="equal">
      <formula>0</formula>
    </cfRule>
  </conditionalFormatting>
  <conditionalFormatting sqref="N742:O742 N744:O744 N746:O746 N748:O748 N750:O750 N752:O752 Q752 Q750 Q748 Q746 Q744 Q742">
    <cfRule type="cellIs" dxfId="5072" priority="388" stopIfTrue="1" operator="equal">
      <formula>0</formula>
    </cfRule>
  </conditionalFormatting>
  <conditionalFormatting sqref="I718:I741">
    <cfRule type="cellIs" dxfId="5071" priority="387" stopIfTrue="1" operator="equal">
      <formula>0</formula>
    </cfRule>
  </conditionalFormatting>
  <conditionalFormatting sqref="E718:E741">
    <cfRule type="cellIs" dxfId="5070" priority="385" stopIfTrue="1" operator="equal">
      <formula>0</formula>
    </cfRule>
  </conditionalFormatting>
  <conditionalFormatting sqref="P730:P753">
    <cfRule type="cellIs" dxfId="5069" priority="380" stopIfTrue="1" operator="equal">
      <formula>0</formula>
    </cfRule>
  </conditionalFormatting>
  <conditionalFormatting sqref="P730 P732 P734 P736 P738 P740 P742 P744 P746 P748 P750 P752">
    <cfRule type="cellIs" dxfId="5068" priority="379" stopIfTrue="1" operator="equal">
      <formula>0</formula>
    </cfRule>
  </conditionalFormatting>
  <conditionalFormatting sqref="P730 P732 P734 P736 P738 P740 P742 P744 P746 P748 P750 P752">
    <cfRule type="cellIs" dxfId="5067" priority="381" stopIfTrue="1" operator="equal">
      <formula>0</formula>
    </cfRule>
  </conditionalFormatting>
  <conditionalFormatting sqref="E706:O717 Q706:Q717">
    <cfRule type="cellIs" dxfId="5066" priority="397" stopIfTrue="1" operator="equal">
      <formula>0</formula>
    </cfRule>
  </conditionalFormatting>
  <conditionalFormatting sqref="E692:O705 Q692:Q705">
    <cfRule type="cellIs" dxfId="5065" priority="395" stopIfTrue="1" operator="equal">
      <formula>0</formula>
    </cfRule>
  </conditionalFormatting>
  <conditionalFormatting sqref="N692:O692 N694:O694 N696:O696 N698:O698 N700:O700 N702:O702 N704:O704 Q704 Q702 Q700 Q698 Q696 Q694 Q692">
    <cfRule type="cellIs" dxfId="5064" priority="396" stopIfTrue="1" operator="equal">
      <formula>0</formula>
    </cfRule>
  </conditionalFormatting>
  <conditionalFormatting sqref="N706:O706 N708:O708 N710:O710 N712:O712 N714:O714 N716:O716 Q716 Q714 Q712 Q710 Q708 Q706">
    <cfRule type="cellIs" dxfId="5063" priority="394" stopIfTrue="1" operator="equal">
      <formula>0</formula>
    </cfRule>
  </conditionalFormatting>
  <conditionalFormatting sqref="E742:E753">
    <cfRule type="cellIs" dxfId="5062" priority="386" stopIfTrue="1" operator="equal">
      <formula>0</formula>
    </cfRule>
  </conditionalFormatting>
  <conditionalFormatting sqref="P692 P694 P696 P698 P700 P702 P704 P706 P708 P710 P712 P714 P716 P718 P720 P722 P724 P726 P728">
    <cfRule type="cellIs" dxfId="5061" priority="384" stopIfTrue="1" operator="equal">
      <formula>0</formula>
    </cfRule>
  </conditionalFormatting>
  <conditionalFormatting sqref="P692:P729">
    <cfRule type="cellIs" dxfId="5060" priority="383" stopIfTrue="1" operator="equal">
      <formula>0</formula>
    </cfRule>
  </conditionalFormatting>
  <conditionalFormatting sqref="P692 P694 P696 P698 P700 P702 P704 P706 P708 P710 P712 P714 P716 P718 P720 P722 P724 P726 P728">
    <cfRule type="cellIs" dxfId="5059" priority="382" stopIfTrue="1" operator="equal">
      <formula>0</formula>
    </cfRule>
  </conditionalFormatting>
  <conditionalFormatting sqref="R6:R593 R622:R753">
    <cfRule type="cellIs" dxfId="5058" priority="333"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5057" priority="334" stopIfTrue="1" operator="equal">
      <formula>0</formula>
    </cfRule>
  </conditionalFormatting>
  <conditionalFormatting sqref="R6:R593 R622:R753">
    <cfRule type="cellIs" dxfId="5056" priority="332"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5055" priority="331" stopIfTrue="1" operator="equal">
      <formula>0</formula>
    </cfRule>
  </conditionalFormatting>
  <conditionalFormatting sqref="R706:R717 R829:R834">
    <cfRule type="cellIs" dxfId="5054" priority="329" stopIfTrue="1" operator="equal">
      <formula>0</formula>
    </cfRule>
  </conditionalFormatting>
  <conditionalFormatting sqref="R829 R831 R833">
    <cfRule type="cellIs" dxfId="5053" priority="330" stopIfTrue="1" operator="equal">
      <formula>0</formula>
    </cfRule>
  </conditionalFormatting>
  <conditionalFormatting sqref="R692:R705">
    <cfRule type="cellIs" dxfId="5052" priority="327" stopIfTrue="1" operator="equal">
      <formula>0</formula>
    </cfRule>
  </conditionalFormatting>
  <conditionalFormatting sqref="R692 R694 R696 R698 R700 R702 R704">
    <cfRule type="cellIs" dxfId="5051" priority="328" stopIfTrue="1" operator="equal">
      <formula>0</formula>
    </cfRule>
  </conditionalFormatting>
  <conditionalFormatting sqref="R826:R828">
    <cfRule type="cellIs" dxfId="5050" priority="324" stopIfTrue="1" operator="equal">
      <formula>0</formula>
    </cfRule>
  </conditionalFormatting>
  <conditionalFormatting sqref="R706 R708 R710 R712 R714 R716">
    <cfRule type="cellIs" dxfId="5049" priority="326" stopIfTrue="1" operator="equal">
      <formula>0</formula>
    </cfRule>
  </conditionalFormatting>
  <conditionalFormatting sqref="R826 R828">
    <cfRule type="cellIs" dxfId="5048" priority="325" stopIfTrue="1" operator="equal">
      <formula>0</formula>
    </cfRule>
  </conditionalFormatting>
  <conditionalFormatting sqref="R718:R729">
    <cfRule type="cellIs" dxfId="5047" priority="323" stopIfTrue="1" operator="equal">
      <formula>0</formula>
    </cfRule>
  </conditionalFormatting>
  <conditionalFormatting sqref="R718 R720 R722 R724 R726 R728">
    <cfRule type="cellIs" dxfId="5046" priority="322" stopIfTrue="1" operator="equal">
      <formula>0</formula>
    </cfRule>
  </conditionalFormatting>
  <conditionalFormatting sqref="R730:R741">
    <cfRule type="cellIs" dxfId="5045" priority="321" stopIfTrue="1" operator="equal">
      <formula>0</formula>
    </cfRule>
  </conditionalFormatting>
  <conditionalFormatting sqref="R730 R740 R738 R736 R734 R732">
    <cfRule type="cellIs" dxfId="5044" priority="320" stopIfTrue="1" operator="equal">
      <formula>0</formula>
    </cfRule>
  </conditionalFormatting>
  <conditionalFormatting sqref="R742:R753">
    <cfRule type="cellIs" dxfId="5043" priority="319" stopIfTrue="1" operator="equal">
      <formula>0</formula>
    </cfRule>
  </conditionalFormatting>
  <conditionalFormatting sqref="R752 R750 R748 R746 R744 R742">
    <cfRule type="cellIs" dxfId="5042" priority="318" stopIfTrue="1" operator="equal">
      <formula>0</formula>
    </cfRule>
  </conditionalFormatting>
  <conditionalFormatting sqref="F790:G801">
    <cfRule type="cellIs" dxfId="5041" priority="284" stopIfTrue="1" operator="equal">
      <formula>0</formula>
    </cfRule>
  </conditionalFormatting>
  <conditionalFormatting sqref="E790 E792:E801">
    <cfRule type="cellIs" dxfId="5040" priority="282" stopIfTrue="1" operator="equal">
      <formula>0</formula>
    </cfRule>
  </conditionalFormatting>
  <conditionalFormatting sqref="R594 R596 R598 R600 R602 R604 R606">
    <cfRule type="cellIs" dxfId="5039" priority="233" stopIfTrue="1" operator="equal">
      <formula>0</formula>
    </cfRule>
  </conditionalFormatting>
  <conditionalFormatting sqref="R608 R610 R612 R614 R616 R618 R620">
    <cfRule type="cellIs" dxfId="5038" priority="221" stopIfTrue="1" operator="equal">
      <formula>0</formula>
    </cfRule>
  </conditionalFormatting>
  <conditionalFormatting sqref="E594:K607">
    <cfRule type="cellIs" dxfId="5037" priority="243" stopIfTrue="1" operator="equal">
      <formula>0</formula>
    </cfRule>
  </conditionalFormatting>
  <conditionalFormatting sqref="M594:Q594 M596:Q596 M598:Q598 M600:Q600 M602:Q602 M604:Q604 M606:Q606">
    <cfRule type="cellIs" dxfId="5036" priority="244" stopIfTrue="1" operator="equal">
      <formula>0</formula>
    </cfRule>
  </conditionalFormatting>
  <conditionalFormatting sqref="L595:Q595 L597:Q597 L599:Q599 L601:Q601 L603:Q603 L605:Q605 L607:Q607 E594:K607">
    <cfRule type="cellIs" dxfId="5035" priority="242" stopIfTrue="1" operator="equal">
      <formula>0</formula>
    </cfRule>
  </conditionalFormatting>
  <conditionalFormatting sqref="L594:Q594 L596:Q596 L598:Q598 L600:Q600 L602:Q602 L604:Q604 L606:Q606">
    <cfRule type="cellIs" dxfId="5034" priority="241" stopIfTrue="1" operator="equal">
      <formula>0</formula>
    </cfRule>
  </conditionalFormatting>
  <conditionalFormatting sqref="Q594:Q607">
    <cfRule type="cellIs" dxfId="5033" priority="240" stopIfTrue="1" operator="equal">
      <formula>0</formula>
    </cfRule>
  </conditionalFormatting>
  <conditionalFormatting sqref="Q594 Q596 Q598 Q600 Q602 Q604 Q606">
    <cfRule type="cellIs" dxfId="5032" priority="239" stopIfTrue="1" operator="equal">
      <formula>0</formula>
    </cfRule>
  </conditionalFormatting>
  <conditionalFormatting sqref="Q594:Q607">
    <cfRule type="cellIs" dxfId="5031" priority="238" stopIfTrue="1" operator="equal">
      <formula>0</formula>
    </cfRule>
  </conditionalFormatting>
  <conditionalFormatting sqref="Q594 Q596 Q598 Q600 Q602 Q604 Q606">
    <cfRule type="cellIs" dxfId="5030" priority="237" stopIfTrue="1" operator="equal">
      <formula>0</formula>
    </cfRule>
  </conditionalFormatting>
  <conditionalFormatting sqref="R594:R607">
    <cfRule type="cellIs" dxfId="5029" priority="235" stopIfTrue="1" operator="equal">
      <formula>0</formula>
    </cfRule>
  </conditionalFormatting>
  <conditionalFormatting sqref="R594 R596 R598 R600 R602 R604 R606">
    <cfRule type="cellIs" dxfId="5028" priority="236" stopIfTrue="1" operator="equal">
      <formula>0</formula>
    </cfRule>
  </conditionalFormatting>
  <conditionalFormatting sqref="R594:R607">
    <cfRule type="cellIs" dxfId="5027" priority="234" stopIfTrue="1" operator="equal">
      <formula>0</formula>
    </cfRule>
  </conditionalFormatting>
  <conditionalFormatting sqref="E608:K621">
    <cfRule type="cellIs" dxfId="5026" priority="231" stopIfTrue="1" operator="equal">
      <formula>0</formula>
    </cfRule>
  </conditionalFormatting>
  <conditionalFormatting sqref="M608:Q608 M610:Q610 M612:Q612 M614:Q614 M616:Q616 M618:Q618 M620:Q620">
    <cfRule type="cellIs" dxfId="5025" priority="232" stopIfTrue="1" operator="equal">
      <formula>0</formula>
    </cfRule>
  </conditionalFormatting>
  <conditionalFormatting sqref="L609:Q609 L611:Q611 L613:Q613 L615:Q615 L617:Q617 L619:Q619 L621:Q621 E608:K621">
    <cfRule type="cellIs" dxfId="5024" priority="230" stopIfTrue="1" operator="equal">
      <formula>0</formula>
    </cfRule>
  </conditionalFormatting>
  <conditionalFormatting sqref="L608:Q608 L610:Q610 L612:Q612 L614:Q614 L616:Q616 L618:Q618 L620:Q620">
    <cfRule type="cellIs" dxfId="5023" priority="229" stopIfTrue="1" operator="equal">
      <formula>0</formula>
    </cfRule>
  </conditionalFormatting>
  <conditionalFormatting sqref="Q608:Q621">
    <cfRule type="cellIs" dxfId="5022" priority="228" stopIfTrue="1" operator="equal">
      <formula>0</formula>
    </cfRule>
  </conditionalFormatting>
  <conditionalFormatting sqref="Q608 Q610 Q612 Q614 Q616 Q618 Q620">
    <cfRule type="cellIs" dxfId="5021" priority="227" stopIfTrue="1" operator="equal">
      <formula>0</formula>
    </cfRule>
  </conditionalFormatting>
  <conditionalFormatting sqref="Q608:Q621">
    <cfRule type="cellIs" dxfId="5020" priority="226" stopIfTrue="1" operator="equal">
      <formula>0</formula>
    </cfRule>
  </conditionalFormatting>
  <conditionalFormatting sqref="Q608 Q610 Q612 Q614 Q616 Q618 Q620">
    <cfRule type="cellIs" dxfId="5019" priority="225" stopIfTrue="1" operator="equal">
      <formula>0</formula>
    </cfRule>
  </conditionalFormatting>
  <conditionalFormatting sqref="R608:R621">
    <cfRule type="cellIs" dxfId="5018" priority="223" stopIfTrue="1" operator="equal">
      <formula>0</formula>
    </cfRule>
  </conditionalFormatting>
  <conditionalFormatting sqref="R608 R610 R612 R614 R616 R618 R620">
    <cfRule type="cellIs" dxfId="5017" priority="224" stopIfTrue="1" operator="equal">
      <formula>0</formula>
    </cfRule>
  </conditionalFormatting>
  <conditionalFormatting sqref="R608:R621">
    <cfRule type="cellIs" dxfId="5016" priority="222" stopIfTrue="1" operator="equal">
      <formula>0</formula>
    </cfRule>
  </conditionalFormatting>
  <conditionalFormatting sqref="M814:M825">
    <cfRule type="cellIs" dxfId="5015" priority="220" stopIfTrue="1" operator="equal">
      <formula>0</formula>
    </cfRule>
  </conditionalFormatting>
  <conditionalFormatting sqref="Q803">
    <cfRule type="cellIs" dxfId="5014" priority="203" stopIfTrue="1" operator="equal">
      <formula>0</formula>
    </cfRule>
  </conditionalFormatting>
  <conditionalFormatting sqref="Q802 J802:J803 M802:N803 M804:M813">
    <cfRule type="cellIs" dxfId="5013" priority="210" stopIfTrue="1" operator="equal">
      <formula>0</formula>
    </cfRule>
  </conditionalFormatting>
  <conditionalFormatting sqref="Q802 N802">
    <cfRule type="cellIs" dxfId="5012" priority="209" stopIfTrue="1" operator="equal">
      <formula>0</formula>
    </cfRule>
  </conditionalFormatting>
  <conditionalFormatting sqref="O802:O803">
    <cfRule type="cellIs" dxfId="5011" priority="195" stopIfTrue="1" operator="equal">
      <formula>0</formula>
    </cfRule>
  </conditionalFormatting>
  <conditionalFormatting sqref="R802:R803">
    <cfRule type="cellIs" dxfId="5010" priority="192" stopIfTrue="1" operator="equal">
      <formula>0</formula>
    </cfRule>
  </conditionalFormatting>
  <conditionalFormatting sqref="R802:R803">
    <cfRule type="cellIs" dxfId="5009" priority="191" stopIfTrue="1" operator="equal">
      <formula>0</formula>
    </cfRule>
  </conditionalFormatting>
  <conditionalFormatting sqref="R802">
    <cfRule type="cellIs" dxfId="5008" priority="189" stopIfTrue="1" operator="equal">
      <formula>0</formula>
    </cfRule>
  </conditionalFormatting>
  <conditionalFormatting sqref="R803">
    <cfRule type="cellIs" dxfId="5007" priority="187" stopIfTrue="1" operator="equal">
      <formula>0</formula>
    </cfRule>
  </conditionalFormatting>
  <conditionalFormatting sqref="K802:L803">
    <cfRule type="cellIs" dxfId="5006" priority="186" stopIfTrue="1" operator="equal">
      <formula>0</formula>
    </cfRule>
  </conditionalFormatting>
  <conditionalFormatting sqref="O802">
    <cfRule type="cellIs" dxfId="5005" priority="194" stopIfTrue="1" operator="equal">
      <formula>0</formula>
    </cfRule>
  </conditionalFormatting>
  <conditionalFormatting sqref="R802">
    <cfRule type="cellIs" dxfId="5004" priority="193" stopIfTrue="1" operator="equal">
      <formula>0</formula>
    </cfRule>
  </conditionalFormatting>
  <conditionalFormatting sqref="R802">
    <cfRule type="cellIs" dxfId="5003" priority="190" stopIfTrue="1" operator="equal">
      <formula>0</formula>
    </cfRule>
  </conditionalFormatting>
  <conditionalFormatting sqref="R802">
    <cfRule type="cellIs" dxfId="5002" priority="188" stopIfTrue="1" operator="equal">
      <formula>0</formula>
    </cfRule>
  </conditionalFormatting>
  <conditionalFormatting sqref="J804:J825">
    <cfRule type="cellIs" dxfId="5001" priority="185" stopIfTrue="1" operator="equal">
      <formula>0</formula>
    </cfRule>
  </conditionalFormatting>
  <conditionalFormatting sqref="K804:L825">
    <cfRule type="cellIs" dxfId="5000" priority="184" stopIfTrue="1" operator="equal">
      <formula>0</formula>
    </cfRule>
  </conditionalFormatting>
  <conditionalFormatting sqref="Q804 Q806 Q808 Q810 Q812 Q814 Q816 Q818 Q820 Q822 Q824 N804:N825">
    <cfRule type="cellIs" dxfId="4999" priority="183" stopIfTrue="1" operator="equal">
      <formula>0</formula>
    </cfRule>
  </conditionalFormatting>
  <conditionalFormatting sqref="Q804 Q806 Q808 Q810 Q812 Q814 Q816 Q818 Q820 Q822 Q824 N804 N806 N808 N810 N812 N814 N816 N818 N820 N822 N824">
    <cfRule type="cellIs" dxfId="4998" priority="182" stopIfTrue="1" operator="equal">
      <formula>0</formula>
    </cfRule>
  </conditionalFormatting>
  <conditionalFormatting sqref="Q805 Q807 Q809 Q811 Q813 Q815 Q817 Q819 Q821 Q823 Q825">
    <cfRule type="cellIs" dxfId="4997" priority="178" stopIfTrue="1" operator="equal">
      <formula>0</formula>
    </cfRule>
  </conditionalFormatting>
  <conditionalFormatting sqref="O804:O825">
    <cfRule type="cellIs" dxfId="4996" priority="177" stopIfTrue="1" operator="equal">
      <formula>0</formula>
    </cfRule>
  </conditionalFormatting>
  <conditionalFormatting sqref="O804 O806 O808 O810 O812 O814 O816 O818 O820 O822 O824">
    <cfRule type="cellIs" dxfId="4995" priority="176" stopIfTrue="1" operator="equal">
      <formula>0</formula>
    </cfRule>
  </conditionalFormatting>
  <conditionalFormatting sqref="R804:R825">
    <cfRule type="cellIs" dxfId="4994" priority="174" stopIfTrue="1" operator="equal">
      <formula>0</formula>
    </cfRule>
  </conditionalFormatting>
  <conditionalFormatting sqref="R804 R806 R808 R810 R812 R814 R816 R818 R820 R822 R824">
    <cfRule type="cellIs" dxfId="4993" priority="175" stopIfTrue="1" operator="equal">
      <formula>0</formula>
    </cfRule>
  </conditionalFormatting>
  <conditionalFormatting sqref="R804:R825">
    <cfRule type="cellIs" dxfId="4992" priority="173" stopIfTrue="1" operator="equal">
      <formula>0</formula>
    </cfRule>
  </conditionalFormatting>
  <conditionalFormatting sqref="R804 R806 R808 R810 R812 R814 R816 R818 R820 R822 R824">
    <cfRule type="cellIs" dxfId="4991" priority="172" stopIfTrue="1" operator="equal">
      <formula>0</formula>
    </cfRule>
  </conditionalFormatting>
  <conditionalFormatting sqref="R804 R806 R808 R810 R812 R814 R816 R818 R820 R822 R824">
    <cfRule type="cellIs" dxfId="4990" priority="171" stopIfTrue="1" operator="equal">
      <formula>0</formula>
    </cfRule>
  </conditionalFormatting>
  <conditionalFormatting sqref="R804 R806 R808 R810 R812 R814 R816 R818 R820 R822 R824">
    <cfRule type="cellIs" dxfId="4989" priority="170" stopIfTrue="1" operator="equal">
      <formula>0</formula>
    </cfRule>
  </conditionalFormatting>
  <conditionalFormatting sqref="R805 R807 R809 R811 R813 R815 R817 R819 R821 R823 R825">
    <cfRule type="cellIs" dxfId="4988" priority="169" stopIfTrue="1" operator="equal">
      <formula>0</formula>
    </cfRule>
  </conditionalFormatting>
  <conditionalFormatting sqref="G802:G825">
    <cfRule type="cellIs" dxfId="4987" priority="164" stopIfTrue="1" operator="equal">
      <formula>0</formula>
    </cfRule>
  </conditionalFormatting>
  <conditionalFormatting sqref="H802:H825">
    <cfRule type="cellIs" dxfId="4986" priority="162" stopIfTrue="1" operator="equal">
      <formula>0</formula>
    </cfRule>
  </conditionalFormatting>
  <conditionalFormatting sqref="F802:F825">
    <cfRule type="cellIs" dxfId="4985" priority="154" stopIfTrue="1" operator="equal">
      <formula>0</formula>
    </cfRule>
  </conditionalFormatting>
  <conditionalFormatting sqref="F754:G765 Q754 J754:O755 J756:J765 M756:N765">
    <cfRule type="cellIs" dxfId="4984" priority="119" stopIfTrue="1" operator="equal">
      <formula>0</formula>
    </cfRule>
  </conditionalFormatting>
  <conditionalFormatting sqref="Q754 N756 N758 N760 N762 N764 N754:O754">
    <cfRule type="cellIs" dxfId="4983" priority="118" stopIfTrue="1" operator="equal">
      <formula>0</formula>
    </cfRule>
  </conditionalFormatting>
  <conditionalFormatting sqref="E754">
    <cfRule type="cellIs" dxfId="4982" priority="117" stopIfTrue="1" operator="equal">
      <formula>0</formula>
    </cfRule>
  </conditionalFormatting>
  <conditionalFormatting sqref="P754">
    <cfRule type="cellIs" dxfId="4981" priority="116" stopIfTrue="1" operator="equal">
      <formula>0</formula>
    </cfRule>
  </conditionalFormatting>
  <conditionalFormatting sqref="P754">
    <cfRule type="cellIs" dxfId="4980" priority="115" stopIfTrue="1" operator="equal">
      <formula>0</formula>
    </cfRule>
  </conditionalFormatting>
  <conditionalFormatting sqref="H754:H765">
    <cfRule type="cellIs" dxfId="4979" priority="114" stopIfTrue="1" operator="equal">
      <formula>0</formula>
    </cfRule>
  </conditionalFormatting>
  <conditionalFormatting sqref="P755">
    <cfRule type="cellIs" dxfId="4978" priority="113" stopIfTrue="1" operator="equal">
      <formula>0</formula>
    </cfRule>
  </conditionalFormatting>
  <conditionalFormatting sqref="P756 P758 P760 P762 P764">
    <cfRule type="cellIs" dxfId="4977" priority="112" stopIfTrue="1" operator="equal">
      <formula>0</formula>
    </cfRule>
  </conditionalFormatting>
  <conditionalFormatting sqref="P756 P758 P760 P762 P764">
    <cfRule type="cellIs" dxfId="4976" priority="111" stopIfTrue="1" operator="equal">
      <formula>0</formula>
    </cfRule>
  </conditionalFormatting>
  <conditionalFormatting sqref="P757 P759 P761 P763 P765">
    <cfRule type="cellIs" dxfId="4975" priority="110" stopIfTrue="1" operator="equal">
      <formula>0</formula>
    </cfRule>
  </conditionalFormatting>
  <conditionalFormatting sqref="Q755">
    <cfRule type="cellIs" dxfId="4974" priority="109" stopIfTrue="1" operator="equal">
      <formula>0</formula>
    </cfRule>
  </conditionalFormatting>
  <conditionalFormatting sqref="Q756 Q758 Q760 Q762 Q764">
    <cfRule type="cellIs" dxfId="4973" priority="108" stopIfTrue="1" operator="equal">
      <formula>0</formula>
    </cfRule>
  </conditionalFormatting>
  <conditionalFormatting sqref="Q756 Q758 Q760 Q762 Q764">
    <cfRule type="cellIs" dxfId="4972" priority="107" stopIfTrue="1" operator="equal">
      <formula>0</formula>
    </cfRule>
  </conditionalFormatting>
  <conditionalFormatting sqref="Q757 Q759 Q761 Q763 Q765">
    <cfRule type="cellIs" dxfId="4971" priority="106" stopIfTrue="1" operator="equal">
      <formula>0</formula>
    </cfRule>
  </conditionalFormatting>
  <conditionalFormatting sqref="I754">
    <cfRule type="cellIs" dxfId="4970" priority="105" stopIfTrue="1" operator="equal">
      <formula>0</formula>
    </cfRule>
  </conditionalFormatting>
  <conditionalFormatting sqref="R754 R756 R758 R760 R762 R764">
    <cfRule type="cellIs" dxfId="4969" priority="102" stopIfTrue="1" operator="equal">
      <formula>0</formula>
    </cfRule>
  </conditionalFormatting>
  <conditionalFormatting sqref="R754:R765">
    <cfRule type="cellIs" dxfId="4968" priority="100" stopIfTrue="1" operator="equal">
      <formula>0</formula>
    </cfRule>
  </conditionalFormatting>
  <conditionalFormatting sqref="R754:R765">
    <cfRule type="cellIs" dxfId="4967" priority="101" stopIfTrue="1" operator="equal">
      <formula>0</formula>
    </cfRule>
  </conditionalFormatting>
  <conditionalFormatting sqref="R754">
    <cfRule type="cellIs" dxfId="4966" priority="97" stopIfTrue="1" operator="equal">
      <formula>0</formula>
    </cfRule>
  </conditionalFormatting>
  <conditionalFormatting sqref="R755">
    <cfRule type="cellIs" dxfId="4965" priority="96" stopIfTrue="1" operator="equal">
      <formula>0</formula>
    </cfRule>
  </conditionalFormatting>
  <conditionalFormatting sqref="R754">
    <cfRule type="cellIs" dxfId="4964" priority="98" stopIfTrue="1" operator="equal">
      <formula>0</formula>
    </cfRule>
  </conditionalFormatting>
  <conditionalFormatting sqref="R756 R758 R760 R762 R764">
    <cfRule type="cellIs" dxfId="4963" priority="95" stopIfTrue="1" operator="equal">
      <formula>0</formula>
    </cfRule>
  </conditionalFormatting>
  <conditionalFormatting sqref="R756 R758 R760 R762 R764">
    <cfRule type="cellIs" dxfId="4962" priority="94" stopIfTrue="1" operator="equal">
      <formula>0</formula>
    </cfRule>
  </conditionalFormatting>
  <conditionalFormatting sqref="O756:O765">
    <cfRule type="cellIs" dxfId="4961" priority="104" stopIfTrue="1" operator="equal">
      <formula>0</formula>
    </cfRule>
  </conditionalFormatting>
  <conditionalFormatting sqref="O756 O758 O760 O762 O764">
    <cfRule type="cellIs" dxfId="4960" priority="103" stopIfTrue="1" operator="equal">
      <formula>0</formula>
    </cfRule>
  </conditionalFormatting>
  <conditionalFormatting sqref="R754 R756 R758 R760 R762 R764">
    <cfRule type="cellIs" dxfId="4959" priority="99" stopIfTrue="1" operator="equal">
      <formula>0</formula>
    </cfRule>
  </conditionalFormatting>
  <conditionalFormatting sqref="R757 R759 R761 R763 R765">
    <cfRule type="cellIs" dxfId="4958" priority="93" stopIfTrue="1" operator="equal">
      <formula>0</formula>
    </cfRule>
  </conditionalFormatting>
  <conditionalFormatting sqref="K756:L757">
    <cfRule type="cellIs" dxfId="4957" priority="92" stopIfTrue="1" operator="equal">
      <formula>0</formula>
    </cfRule>
  </conditionalFormatting>
  <conditionalFormatting sqref="K758:L765">
    <cfRule type="cellIs" dxfId="4956" priority="91" stopIfTrue="1" operator="equal">
      <formula>0</formula>
    </cfRule>
  </conditionalFormatting>
  <conditionalFormatting sqref="I755">
    <cfRule type="cellIs" dxfId="4955" priority="90" stopIfTrue="1" operator="equal">
      <formula>0</formula>
    </cfRule>
  </conditionalFormatting>
  <conditionalFormatting sqref="I756 I758 I760 I762 I764">
    <cfRule type="cellIs" dxfId="4954" priority="89" stopIfTrue="1" operator="equal">
      <formula>0</formula>
    </cfRule>
  </conditionalFormatting>
  <conditionalFormatting sqref="I757 I759 I761 I763 I765">
    <cfRule type="cellIs" dxfId="4953" priority="88" stopIfTrue="1" operator="equal">
      <formula>0</formula>
    </cfRule>
  </conditionalFormatting>
  <conditionalFormatting sqref="E755">
    <cfRule type="cellIs" dxfId="4952" priority="87" stopIfTrue="1" operator="equal">
      <formula>0</formula>
    </cfRule>
  </conditionalFormatting>
  <conditionalFormatting sqref="E756 E758 E760 E762 E764">
    <cfRule type="cellIs" dxfId="4951" priority="82" stopIfTrue="1" operator="equal">
      <formula>0</formula>
    </cfRule>
  </conditionalFormatting>
  <conditionalFormatting sqref="E757 E759 E761 E763 E765">
    <cfRule type="cellIs" dxfId="4950" priority="81" stopIfTrue="1" operator="equal">
      <formula>0</formula>
    </cfRule>
  </conditionalFormatting>
  <conditionalFormatting sqref="F766:G789 Q766 Q778 J766:O767 J778:O779 J768:J777 J780:J789 M768:N777 M780:N789">
    <cfRule type="cellIs" dxfId="4949" priority="80" stopIfTrue="1" operator="equal">
      <formula>0</formula>
    </cfRule>
  </conditionalFormatting>
  <conditionalFormatting sqref="Q766 Q778 N768 N780 N770 N782 N772 N784 N774 N786 N776 N788 N766:O766 N778:O778">
    <cfRule type="cellIs" dxfId="4948" priority="79" stopIfTrue="1" operator="equal">
      <formula>0</formula>
    </cfRule>
  </conditionalFormatting>
  <conditionalFormatting sqref="E766 E778">
    <cfRule type="cellIs" dxfId="4947" priority="78" stopIfTrue="1" operator="equal">
      <formula>0</formula>
    </cfRule>
  </conditionalFormatting>
  <conditionalFormatting sqref="P766 P778">
    <cfRule type="cellIs" dxfId="4946" priority="77" stopIfTrue="1" operator="equal">
      <formula>0</formula>
    </cfRule>
  </conditionalFormatting>
  <conditionalFormatting sqref="P766 P778">
    <cfRule type="cellIs" dxfId="4945" priority="76" stopIfTrue="1" operator="equal">
      <formula>0</formula>
    </cfRule>
  </conditionalFormatting>
  <conditionalFormatting sqref="H766:H789">
    <cfRule type="cellIs" dxfId="4944" priority="75" stopIfTrue="1" operator="equal">
      <formula>0</formula>
    </cfRule>
  </conditionalFormatting>
  <conditionalFormatting sqref="P767 P779">
    <cfRule type="cellIs" dxfId="4943" priority="74" stopIfTrue="1" operator="equal">
      <formula>0</formula>
    </cfRule>
  </conditionalFormatting>
  <conditionalFormatting sqref="P768 P780 P770 P782 P772 P784 P774 P786 P776 P788">
    <cfRule type="cellIs" dxfId="4942" priority="73" stopIfTrue="1" operator="equal">
      <formula>0</formula>
    </cfRule>
  </conditionalFormatting>
  <conditionalFormatting sqref="P768 P780 P770 P782 P772 P784 P774 P786 P776 P788">
    <cfRule type="cellIs" dxfId="4941" priority="72" stopIfTrue="1" operator="equal">
      <formula>0</formula>
    </cfRule>
  </conditionalFormatting>
  <conditionalFormatting sqref="P769 P781 P771 P783 P773 P785 P775 P787 P777 P789">
    <cfRule type="cellIs" dxfId="4940" priority="71" stopIfTrue="1" operator="equal">
      <formula>0</formula>
    </cfRule>
  </conditionalFormatting>
  <conditionalFormatting sqref="Q767 Q779">
    <cfRule type="cellIs" dxfId="4939" priority="70" stopIfTrue="1" operator="equal">
      <formula>0</formula>
    </cfRule>
  </conditionalFormatting>
  <conditionalFormatting sqref="Q768 Q780 Q770 Q782 Q772 Q784 Q774 Q786 Q776 Q788">
    <cfRule type="cellIs" dxfId="4938" priority="69" stopIfTrue="1" operator="equal">
      <formula>0</formula>
    </cfRule>
  </conditionalFormatting>
  <conditionalFormatting sqref="Q768 Q780 Q770 Q782 Q772 Q784 Q774 Q786 Q776 Q788">
    <cfRule type="cellIs" dxfId="4937" priority="68" stopIfTrue="1" operator="equal">
      <formula>0</formula>
    </cfRule>
  </conditionalFormatting>
  <conditionalFormatting sqref="Q769 Q781 Q771 Q783 Q773 Q785 Q775 Q787 Q777 Q789">
    <cfRule type="cellIs" dxfId="4936" priority="67" stopIfTrue="1" operator="equal">
      <formula>0</formula>
    </cfRule>
  </conditionalFormatting>
  <conditionalFormatting sqref="I766 I778">
    <cfRule type="cellIs" dxfId="4935" priority="66" stopIfTrue="1" operator="equal">
      <formula>0</formula>
    </cfRule>
  </conditionalFormatting>
  <conditionalFormatting sqref="R766 R778 R768 R780 R770 R782 R772 R784 R774 R786 R776 R788">
    <cfRule type="cellIs" dxfId="4934" priority="63" stopIfTrue="1" operator="equal">
      <formula>0</formula>
    </cfRule>
  </conditionalFormatting>
  <conditionalFormatting sqref="R766:R789">
    <cfRule type="cellIs" dxfId="4933" priority="61" stopIfTrue="1" operator="equal">
      <formula>0</formula>
    </cfRule>
  </conditionalFormatting>
  <conditionalFormatting sqref="R766:R789">
    <cfRule type="cellIs" dxfId="4932" priority="62" stopIfTrue="1" operator="equal">
      <formula>0</formula>
    </cfRule>
  </conditionalFormatting>
  <conditionalFormatting sqref="R766 R778">
    <cfRule type="cellIs" dxfId="4931" priority="58" stopIfTrue="1" operator="equal">
      <formula>0</formula>
    </cfRule>
  </conditionalFormatting>
  <conditionalFormatting sqref="R767 R779">
    <cfRule type="cellIs" dxfId="4930" priority="57" stopIfTrue="1" operator="equal">
      <formula>0</formula>
    </cfRule>
  </conditionalFormatting>
  <conditionalFormatting sqref="R766 R778">
    <cfRule type="cellIs" dxfId="4929" priority="59" stopIfTrue="1" operator="equal">
      <formula>0</formula>
    </cfRule>
  </conditionalFormatting>
  <conditionalFormatting sqref="R768 R780 R770 R782 R772 R784 R774 R786 R776 R788">
    <cfRule type="cellIs" dxfId="4928" priority="56" stopIfTrue="1" operator="equal">
      <formula>0</formula>
    </cfRule>
  </conditionalFormatting>
  <conditionalFormatting sqref="R768 R780 R770 R782 R772 R784 R774 R786 R776 R788">
    <cfRule type="cellIs" dxfId="4927" priority="55" stopIfTrue="1" operator="equal">
      <formula>0</formula>
    </cfRule>
  </conditionalFormatting>
  <conditionalFormatting sqref="O768:O777 O780:O789">
    <cfRule type="cellIs" dxfId="4926" priority="65" stopIfTrue="1" operator="equal">
      <formula>0</formula>
    </cfRule>
  </conditionalFormatting>
  <conditionalFormatting sqref="O768 O780 O770 O782 O772 O784 O774 O786 O776 O788">
    <cfRule type="cellIs" dxfId="4925" priority="64" stopIfTrue="1" operator="equal">
      <formula>0</formula>
    </cfRule>
  </conditionalFormatting>
  <conditionalFormatting sqref="R766 R778 R768 R780 R770 R782 R772 R784 R774 R786 R776 R788">
    <cfRule type="cellIs" dxfId="4924" priority="60" stopIfTrue="1" operator="equal">
      <formula>0</formula>
    </cfRule>
  </conditionalFormatting>
  <conditionalFormatting sqref="R769 R781 R771 R783 R773 R785 R775 R787 R777 R789">
    <cfRule type="cellIs" dxfId="4923" priority="54" stopIfTrue="1" operator="equal">
      <formula>0</formula>
    </cfRule>
  </conditionalFormatting>
  <conditionalFormatting sqref="K768:L769 K780:L781">
    <cfRule type="cellIs" dxfId="4922" priority="53" stopIfTrue="1" operator="equal">
      <formula>0</formula>
    </cfRule>
  </conditionalFormatting>
  <conditionalFormatting sqref="K770:L777 K782:L789">
    <cfRule type="cellIs" dxfId="4921" priority="52" stopIfTrue="1" operator="equal">
      <formula>0</formula>
    </cfRule>
  </conditionalFormatting>
  <conditionalFormatting sqref="I767 I779">
    <cfRule type="cellIs" dxfId="4920" priority="51" stopIfTrue="1" operator="equal">
      <formula>0</formula>
    </cfRule>
  </conditionalFormatting>
  <conditionalFormatting sqref="I768 I780 I770 I782 I772 I784 I774 I786 I776 I788">
    <cfRule type="cellIs" dxfId="4919" priority="50" stopIfTrue="1" operator="equal">
      <formula>0</formula>
    </cfRule>
  </conditionalFormatting>
  <conditionalFormatting sqref="I769 I781 I771 I783 I773 I785 I775 I787 I777 I789">
    <cfRule type="cellIs" dxfId="4918" priority="49" stopIfTrue="1" operator="equal">
      <formula>0</formula>
    </cfRule>
  </conditionalFormatting>
  <conditionalFormatting sqref="E767 E779">
    <cfRule type="cellIs" dxfId="4917" priority="48" stopIfTrue="1" operator="equal">
      <formula>0</formula>
    </cfRule>
  </conditionalFormatting>
  <conditionalFormatting sqref="E768 E770 E772 E774 E776">
    <cfRule type="cellIs" dxfId="4916" priority="45" stopIfTrue="1" operator="equal">
      <formula>0</formula>
    </cfRule>
  </conditionalFormatting>
  <conditionalFormatting sqref="E769 E771 E773 E775 E777">
    <cfRule type="cellIs" dxfId="4915" priority="44" stopIfTrue="1" operator="equal">
      <formula>0</formula>
    </cfRule>
  </conditionalFormatting>
  <conditionalFormatting sqref="E780 E782 E784 E786 E788">
    <cfRule type="cellIs" dxfId="4914" priority="43" stopIfTrue="1" operator="equal">
      <formula>0</formula>
    </cfRule>
  </conditionalFormatting>
  <conditionalFormatting sqref="E781 E783 E785 E787 E789">
    <cfRule type="cellIs" dxfId="4913" priority="42" stopIfTrue="1" operator="equal">
      <formula>0</formula>
    </cfRule>
  </conditionalFormatting>
  <conditionalFormatting sqref="E791 E793 E795 E797 E799 E801">
    <cfRule type="cellIs" dxfId="4912" priority="41" stopIfTrue="1" operator="equal">
      <formula>0</formula>
    </cfRule>
  </conditionalFormatting>
  <conditionalFormatting sqref="J790:J801 M790:N801">
    <cfRule type="cellIs" dxfId="4911" priority="40" stopIfTrue="1" operator="equal">
      <formula>0</formula>
    </cfRule>
  </conditionalFormatting>
  <conditionalFormatting sqref="N790 N792 N794 N796 N798 N800">
    <cfRule type="cellIs" dxfId="4910" priority="39" stopIfTrue="1" operator="equal">
      <formula>0</formula>
    </cfRule>
  </conditionalFormatting>
  <conditionalFormatting sqref="H790:H801">
    <cfRule type="cellIs" dxfId="4909" priority="38" stopIfTrue="1" operator="equal">
      <formula>0</formula>
    </cfRule>
  </conditionalFormatting>
  <conditionalFormatting sqref="Q790 Q792 Q794 Q796 Q798 Q800">
    <cfRule type="cellIs" dxfId="4908" priority="34" stopIfTrue="1" operator="equal">
      <formula>0</formula>
    </cfRule>
  </conditionalFormatting>
  <conditionalFormatting sqref="Q790 Q792 Q794 Q796 Q798 Q800">
    <cfRule type="cellIs" dxfId="4907" priority="33" stopIfTrue="1" operator="equal">
      <formula>0</formula>
    </cfRule>
  </conditionalFormatting>
  <conditionalFormatting sqref="Q791 Q793 Q795 Q797 Q799 Q801">
    <cfRule type="cellIs" dxfId="4906" priority="32" stopIfTrue="1" operator="equal">
      <formula>0</formula>
    </cfRule>
  </conditionalFormatting>
  <conditionalFormatting sqref="R790 R792 R794 R796 R798 R800">
    <cfRule type="cellIs" dxfId="4905" priority="29" stopIfTrue="1" operator="equal">
      <formula>0</formula>
    </cfRule>
  </conditionalFormatting>
  <conditionalFormatting sqref="R790:R801">
    <cfRule type="cellIs" dxfId="4904" priority="27" stopIfTrue="1" operator="equal">
      <formula>0</formula>
    </cfRule>
  </conditionalFormatting>
  <conditionalFormatting sqref="R790:R801">
    <cfRule type="cellIs" dxfId="4903" priority="28" stopIfTrue="1" operator="equal">
      <formula>0</formula>
    </cfRule>
  </conditionalFormatting>
  <conditionalFormatting sqref="R790 R792 R794 R796 R798 R800">
    <cfRule type="cellIs" dxfId="4902" priority="25" stopIfTrue="1" operator="equal">
      <formula>0</formula>
    </cfRule>
  </conditionalFormatting>
  <conditionalFormatting sqref="R790 R792 R794 R796 R798 R800">
    <cfRule type="cellIs" dxfId="4901" priority="24" stopIfTrue="1" operator="equal">
      <formula>0</formula>
    </cfRule>
  </conditionalFormatting>
  <conditionalFormatting sqref="O790:O801">
    <cfRule type="cellIs" dxfId="4900" priority="31" stopIfTrue="1" operator="equal">
      <formula>0</formula>
    </cfRule>
  </conditionalFormatting>
  <conditionalFormatting sqref="O790 O792 O794 O796 O798 O800">
    <cfRule type="cellIs" dxfId="4899" priority="30" stopIfTrue="1" operator="equal">
      <formula>0</formula>
    </cfRule>
  </conditionalFormatting>
  <conditionalFormatting sqref="R790 R792 R794 R796 R798 R800">
    <cfRule type="cellIs" dxfId="4898" priority="26" stopIfTrue="1" operator="equal">
      <formula>0</formula>
    </cfRule>
  </conditionalFormatting>
  <conditionalFormatting sqref="R791 R793 R795 R797 R799 R801">
    <cfRule type="cellIs" dxfId="4897" priority="23" stopIfTrue="1" operator="equal">
      <formula>0</formula>
    </cfRule>
  </conditionalFormatting>
  <conditionalFormatting sqref="K790:L801">
    <cfRule type="cellIs" dxfId="4896" priority="22" stopIfTrue="1" operator="equal">
      <formula>0</formula>
    </cfRule>
  </conditionalFormatting>
  <conditionalFormatting sqref="I790 I792 I794 I796 I798 I800">
    <cfRule type="cellIs" dxfId="4895" priority="21" stopIfTrue="1" operator="equal">
      <formula>0</formula>
    </cfRule>
  </conditionalFormatting>
  <conditionalFormatting sqref="I791 I793 I795 I797 I799 I801">
    <cfRule type="cellIs" dxfId="4894" priority="20" stopIfTrue="1" operator="equal">
      <formula>0</formula>
    </cfRule>
  </conditionalFormatting>
  <conditionalFormatting sqref="E802 E804 E806 E808 E810 E812 E814 E816 E818 E820 E822 E824">
    <cfRule type="cellIs" dxfId="4893" priority="17" stopIfTrue="1" operator="equal">
      <formula>0</formula>
    </cfRule>
  </conditionalFormatting>
  <conditionalFormatting sqref="E803 E805 E807 E809 E811 E813 E815 E817 E819 E821 E823 E825">
    <cfRule type="cellIs" dxfId="4892" priority="16" stopIfTrue="1" operator="equal">
      <formula>0</formula>
    </cfRule>
  </conditionalFormatting>
  <conditionalFormatting sqref="P790">
    <cfRule type="cellIs" dxfId="4891" priority="15" stopIfTrue="1" operator="equal">
      <formula>0</formula>
    </cfRule>
  </conditionalFormatting>
  <conditionalFormatting sqref="P790">
    <cfRule type="cellIs" dxfId="4890" priority="14" stopIfTrue="1" operator="equal">
      <formula>0</formula>
    </cfRule>
  </conditionalFormatting>
  <conditionalFormatting sqref="P791">
    <cfRule type="cellIs" dxfId="4889" priority="13" stopIfTrue="1" operator="equal">
      <formula>0</formula>
    </cfRule>
  </conditionalFormatting>
  <conditionalFormatting sqref="P792">
    <cfRule type="cellIs" dxfId="4888" priority="12" stopIfTrue="1" operator="equal">
      <formula>0</formula>
    </cfRule>
  </conditionalFormatting>
  <conditionalFormatting sqref="P792">
    <cfRule type="cellIs" dxfId="4887" priority="11" stopIfTrue="1" operator="equal">
      <formula>0</formula>
    </cfRule>
  </conditionalFormatting>
  <conditionalFormatting sqref="P793">
    <cfRule type="cellIs" dxfId="4886" priority="10" stopIfTrue="1" operator="equal">
      <formula>0</formula>
    </cfRule>
  </conditionalFormatting>
  <conditionalFormatting sqref="P794 P796 P798 P800 P802 P804 P806 P808 P810 P812 P814 P816 P818 P820 P822 P824">
    <cfRule type="cellIs" dxfId="4885" priority="9" stopIfTrue="1" operator="equal">
      <formula>0</formula>
    </cfRule>
  </conditionalFormatting>
  <conditionalFormatting sqref="P794 P796 P798 P800 P802 P804 P806 P808 P810 P812 P814 P816 P818 P820 P822 P824">
    <cfRule type="cellIs" dxfId="4884" priority="8" stopIfTrue="1" operator="equal">
      <formula>0</formula>
    </cfRule>
  </conditionalFormatting>
  <conditionalFormatting sqref="P795 P797 P799 P801 P803 P805 P807 P809 P811 P813 P815 P817 P819 P821 P823 P825">
    <cfRule type="cellIs" dxfId="4883" priority="7" stopIfTrue="1" operator="equal">
      <formula>0</formula>
    </cfRule>
  </conditionalFormatting>
  <conditionalFormatting sqref="I802">
    <cfRule type="cellIs" dxfId="4882" priority="6" stopIfTrue="1" operator="equal">
      <formula>0</formula>
    </cfRule>
  </conditionalFormatting>
  <conditionalFormatting sqref="I803">
    <cfRule type="cellIs" dxfId="4881" priority="5" stopIfTrue="1" operator="equal">
      <formula>0</formula>
    </cfRule>
  </conditionalFormatting>
  <conditionalFormatting sqref="I804 I806 I808 I810 I812 I814">
    <cfRule type="cellIs" dxfId="4880" priority="4" stopIfTrue="1" operator="equal">
      <formula>0</formula>
    </cfRule>
  </conditionalFormatting>
  <conditionalFormatting sqref="I805 I807 I809 I811 I813 I815">
    <cfRule type="cellIs" dxfId="4879" priority="3" stopIfTrue="1" operator="equal">
      <formula>0</formula>
    </cfRule>
  </conditionalFormatting>
  <conditionalFormatting sqref="I816 I818 I820 I822 I824">
    <cfRule type="cellIs" dxfId="4878" priority="2" stopIfTrue="1" operator="equal">
      <formula>0</formula>
    </cfRule>
  </conditionalFormatting>
  <conditionalFormatting sqref="I817 I819 I821 I823 I825">
    <cfRule type="cellIs" dxfId="4877"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5" man="1"/>
    <brk id="89" max="15" man="1"/>
    <brk id="131" max="15" man="1"/>
    <brk id="173" max="15" man="1"/>
    <brk id="215" max="15" man="1"/>
    <brk id="257" max="15" man="1"/>
    <brk id="299" max="15" man="1"/>
    <brk id="341" max="16" man="1"/>
    <brk id="383" max="15" man="1"/>
    <brk id="425" max="15" man="1"/>
    <brk id="467" max="15" man="1"/>
    <brk id="509" max="15" man="1"/>
    <brk id="551" max="15" man="1"/>
    <brk id="691"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tabColor rgb="FFFFC000"/>
    <pageSetUpPr fitToPage="1"/>
  </sheetPr>
  <dimension ref="A1:T288"/>
  <sheetViews>
    <sheetView showGridLines="0" zoomScaleNormal="100" workbookViewId="0">
      <pane ySplit="5" topLeftCell="A6" activePane="bottomLeft" state="frozenSplit"/>
      <selection activeCell="C1" sqref="C1:L2"/>
      <selection pane="bottomLeft" activeCell="C1" sqref="C1:L2"/>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10.7109375" style="47" bestFit="1" customWidth="1"/>
    <col min="21" max="16384" width="9.140625" style="47"/>
  </cols>
  <sheetData>
    <row r="1" spans="1:19" ht="16.5" customHeight="1" x14ac:dyDescent="0.2">
      <c r="A1" s="509" t="s">
        <v>25</v>
      </c>
      <c r="B1" s="510"/>
      <c r="C1" s="546" t="s">
        <v>206</v>
      </c>
      <c r="D1" s="547"/>
      <c r="E1" s="547"/>
      <c r="F1" s="547"/>
      <c r="G1" s="547"/>
      <c r="H1" s="547"/>
      <c r="I1" s="547"/>
      <c r="J1" s="547"/>
      <c r="K1" s="547"/>
      <c r="L1" s="548"/>
      <c r="M1" s="130"/>
      <c r="N1" s="503" t="s">
        <v>149</v>
      </c>
      <c r="O1" s="504"/>
      <c r="P1" s="505"/>
      <c r="Q1" s="137" t="s">
        <v>161</v>
      </c>
      <c r="R1" s="137" t="s">
        <v>182</v>
      </c>
      <c r="S1" s="64">
        <v>7</v>
      </c>
    </row>
    <row r="2" spans="1:19" ht="12" customHeight="1" x14ac:dyDescent="0.2">
      <c r="A2" s="65">
        <v>2</v>
      </c>
      <c r="B2" s="66"/>
      <c r="C2" s="549"/>
      <c r="D2" s="549"/>
      <c r="E2" s="549"/>
      <c r="F2" s="549"/>
      <c r="G2" s="549"/>
      <c r="H2" s="549"/>
      <c r="I2" s="549"/>
      <c r="J2" s="549"/>
      <c r="K2" s="549"/>
      <c r="L2" s="550"/>
      <c r="M2" s="113"/>
      <c r="N2" s="506"/>
      <c r="O2" s="507"/>
      <c r="P2" s="508"/>
      <c r="Q2" s="138" t="s">
        <v>162</v>
      </c>
      <c r="R2" s="138" t="s">
        <v>183</v>
      </c>
      <c r="S2" s="64"/>
    </row>
    <row r="3" spans="1:19"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47"/>
    </row>
    <row r="4" spans="1:19" ht="34.5" customHeight="1" x14ac:dyDescent="0.2">
      <c r="A4" s="67" t="s">
        <v>20</v>
      </c>
      <c r="B4" s="67" t="s">
        <v>21</v>
      </c>
      <c r="C4" s="521"/>
      <c r="D4" s="522"/>
      <c r="E4" s="193" t="s">
        <v>17</v>
      </c>
      <c r="F4" s="312" t="s">
        <v>154</v>
      </c>
      <c r="G4" s="296" t="s">
        <v>219</v>
      </c>
      <c r="H4" s="193" t="s">
        <v>1</v>
      </c>
      <c r="I4" s="193" t="s">
        <v>151</v>
      </c>
      <c r="J4" s="193" t="s">
        <v>158</v>
      </c>
      <c r="K4" s="518"/>
      <c r="L4" s="518"/>
      <c r="M4" s="115"/>
      <c r="N4" s="516"/>
      <c r="O4" s="516"/>
      <c r="P4" s="126" t="s">
        <v>148</v>
      </c>
      <c r="Q4" s="514" t="s">
        <v>164</v>
      </c>
      <c r="R4" s="514" t="s">
        <v>164</v>
      </c>
      <c r="S4" s="47"/>
    </row>
    <row r="5" spans="1:19" s="72" customFormat="1" ht="10.5" customHeight="1" x14ac:dyDescent="0.2">
      <c r="A5" s="69" t="s">
        <v>5</v>
      </c>
      <c r="B5" s="192" t="s">
        <v>6</v>
      </c>
      <c r="C5" s="523" t="s">
        <v>7</v>
      </c>
      <c r="D5" s="524"/>
      <c r="E5" s="69" t="s">
        <v>8</v>
      </c>
      <c r="F5" s="69" t="s">
        <v>9</v>
      </c>
      <c r="G5" s="69" t="s">
        <v>10</v>
      </c>
      <c r="H5" s="69" t="s">
        <v>11</v>
      </c>
      <c r="I5" s="69" t="s">
        <v>12</v>
      </c>
      <c r="J5" s="69" t="s">
        <v>13</v>
      </c>
      <c r="K5" s="69" t="s">
        <v>14</v>
      </c>
      <c r="L5" s="69" t="s">
        <v>19</v>
      </c>
      <c r="M5" s="116"/>
      <c r="N5" s="129" t="s">
        <v>159</v>
      </c>
      <c r="O5" s="129" t="s">
        <v>208</v>
      </c>
      <c r="P5" s="125"/>
      <c r="Q5" s="125"/>
      <c r="R5" s="125"/>
    </row>
    <row r="6" spans="1:19" ht="12.75" customHeight="1" x14ac:dyDescent="0.2">
      <c r="A6" s="492">
        <v>38718</v>
      </c>
      <c r="B6" s="492">
        <v>39082</v>
      </c>
      <c r="C6" s="42" t="s">
        <v>3</v>
      </c>
      <c r="D6" s="43">
        <v>0</v>
      </c>
      <c r="E6" s="44">
        <v>7867.16</v>
      </c>
      <c r="F6" s="44">
        <v>0</v>
      </c>
      <c r="G6" s="44">
        <f>600/13*12</f>
        <v>553.85</v>
      </c>
      <c r="H6" s="44">
        <v>6207.16</v>
      </c>
      <c r="I6" s="44">
        <v>0</v>
      </c>
      <c r="J6" s="44">
        <f>(E6+F6+G6+H6+I6)/12</f>
        <v>1219.01</v>
      </c>
      <c r="K6" s="45">
        <f>(E6+F6+G6+H6+I6)</f>
        <v>14628.17</v>
      </c>
      <c r="L6" s="46">
        <f>K6+J6</f>
        <v>15847.18</v>
      </c>
      <c r="M6" s="117"/>
      <c r="N6" s="119">
        <f>K6</f>
        <v>14628.17</v>
      </c>
      <c r="O6" s="119">
        <f>E6+G6+F6+I6</f>
        <v>8421.01</v>
      </c>
      <c r="P6" s="119">
        <v>702</v>
      </c>
      <c r="Q6" s="119">
        <f>IF(P6&gt;(O6*0.18),P6,O6*0.18)+N6+J6</f>
        <v>17362.96</v>
      </c>
      <c r="R6" s="119">
        <f>N6+O6*0.18</f>
        <v>16143.95</v>
      </c>
      <c r="S6" s="47"/>
    </row>
    <row r="7" spans="1:19" ht="9" customHeight="1" x14ac:dyDescent="0.2">
      <c r="A7" s="493"/>
      <c r="B7" s="493"/>
      <c r="C7" s="48" t="s">
        <v>4</v>
      </c>
      <c r="D7" s="49">
        <v>2</v>
      </c>
      <c r="E7" s="50">
        <v>15232946</v>
      </c>
      <c r="F7" s="50">
        <v>0</v>
      </c>
      <c r="G7" s="50">
        <f t="shared" ref="G7:L7" si="0">G6*1936.27</f>
        <v>1072403</v>
      </c>
      <c r="H7" s="50">
        <f t="shared" si="0"/>
        <v>12018738</v>
      </c>
      <c r="I7" s="50">
        <f t="shared" si="0"/>
        <v>0</v>
      </c>
      <c r="J7" s="51">
        <f t="shared" si="0"/>
        <v>2360332</v>
      </c>
      <c r="K7" s="50">
        <f t="shared" si="0"/>
        <v>28324087</v>
      </c>
      <c r="L7" s="52">
        <f t="shared" si="0"/>
        <v>30684419</v>
      </c>
      <c r="M7" s="118"/>
      <c r="N7" s="120">
        <f t="shared" ref="N7:R7" si="1">N6*1936.27</f>
        <v>28324087</v>
      </c>
      <c r="O7" s="120">
        <f t="shared" si="1"/>
        <v>16305349</v>
      </c>
      <c r="P7" s="120">
        <f t="shared" si="1"/>
        <v>1359262</v>
      </c>
      <c r="Q7" s="120">
        <f t="shared" si="1"/>
        <v>33619379</v>
      </c>
      <c r="R7" s="120">
        <f t="shared" si="1"/>
        <v>31259046</v>
      </c>
      <c r="S7" s="47"/>
    </row>
    <row r="8" spans="1:19" ht="12.75" customHeight="1" x14ac:dyDescent="0.2">
      <c r="A8" s="511">
        <v>38718</v>
      </c>
      <c r="B8" s="511">
        <v>39082</v>
      </c>
      <c r="C8" s="53" t="s">
        <v>3</v>
      </c>
      <c r="D8" s="54">
        <v>3</v>
      </c>
      <c r="E8" s="44">
        <v>8126.59</v>
      </c>
      <c r="F8" s="44">
        <v>0</v>
      </c>
      <c r="G8" s="44">
        <f t="shared" ref="G8" si="2">600/13*12</f>
        <v>553.85</v>
      </c>
      <c r="H8" s="44">
        <v>6207.16</v>
      </c>
      <c r="I8" s="44">
        <v>0</v>
      </c>
      <c r="J8" s="44">
        <f t="shared" ref="J8" si="3">(E8+F8+G8+H8+I8)/12</f>
        <v>1240.6300000000001</v>
      </c>
      <c r="K8" s="45">
        <f t="shared" ref="K8" si="4">(E8+F8+G8+H8+I8)</f>
        <v>14887.6</v>
      </c>
      <c r="L8" s="46">
        <f t="shared" ref="L8" si="5">K8+J8</f>
        <v>16128.23</v>
      </c>
      <c r="M8" s="117"/>
      <c r="N8" s="119">
        <f t="shared" ref="N8" si="6">K8</f>
        <v>14887.6</v>
      </c>
      <c r="O8" s="119">
        <f t="shared" ref="O8" si="7">E8+G8+F8+I8</f>
        <v>8680.44</v>
      </c>
      <c r="P8" s="119">
        <v>702</v>
      </c>
      <c r="Q8" s="119">
        <f t="shared" ref="Q8" si="8">IF(P8&gt;(O8*0.18),P8,O8*0.18)+N8+J8</f>
        <v>17690.71</v>
      </c>
      <c r="R8" s="119">
        <f t="shared" ref="R8" si="9">N8+O8*0.18</f>
        <v>16450.080000000002</v>
      </c>
      <c r="S8" s="47"/>
    </row>
    <row r="9" spans="1:19" ht="9" customHeight="1" x14ac:dyDescent="0.2">
      <c r="A9" s="511"/>
      <c r="B9" s="511"/>
      <c r="C9" s="48" t="s">
        <v>4</v>
      </c>
      <c r="D9" s="49">
        <v>8</v>
      </c>
      <c r="E9" s="50">
        <v>15735272</v>
      </c>
      <c r="F9" s="50">
        <v>0</v>
      </c>
      <c r="G9" s="50">
        <f t="shared" ref="G9:L9" si="10">G8*1936.27</f>
        <v>1072403</v>
      </c>
      <c r="H9" s="50">
        <f t="shared" si="10"/>
        <v>12018738</v>
      </c>
      <c r="I9" s="50">
        <f t="shared" si="10"/>
        <v>0</v>
      </c>
      <c r="J9" s="51">
        <f t="shared" si="10"/>
        <v>2402195</v>
      </c>
      <c r="K9" s="50">
        <f t="shared" si="10"/>
        <v>28826413</v>
      </c>
      <c r="L9" s="52">
        <f t="shared" si="10"/>
        <v>31228608</v>
      </c>
      <c r="M9" s="118"/>
      <c r="N9" s="120">
        <f t="shared" ref="N9:R9" si="11">N8*1936.27</f>
        <v>28826413</v>
      </c>
      <c r="O9" s="120">
        <f t="shared" si="11"/>
        <v>16807676</v>
      </c>
      <c r="P9" s="120">
        <f t="shared" si="11"/>
        <v>1359262</v>
      </c>
      <c r="Q9" s="120">
        <f t="shared" si="11"/>
        <v>34253991</v>
      </c>
      <c r="R9" s="120">
        <f t="shared" si="11"/>
        <v>31851796</v>
      </c>
      <c r="S9" s="47"/>
    </row>
    <row r="10" spans="1:19" ht="12.75" customHeight="1" x14ac:dyDescent="0.2">
      <c r="A10" s="511"/>
      <c r="B10" s="511"/>
      <c r="C10" s="53" t="s">
        <v>3</v>
      </c>
      <c r="D10" s="54">
        <v>9</v>
      </c>
      <c r="E10" s="44">
        <v>9085.9699999999993</v>
      </c>
      <c r="F10" s="44">
        <v>0</v>
      </c>
      <c r="G10" s="44">
        <f t="shared" ref="G10" si="12">600/13*12</f>
        <v>553.85</v>
      </c>
      <c r="H10" s="44">
        <v>6207.16</v>
      </c>
      <c r="I10" s="44">
        <v>0</v>
      </c>
      <c r="J10" s="44">
        <f t="shared" ref="J10" si="13">(E10+F10+G10+H10+I10)/12</f>
        <v>1320.58</v>
      </c>
      <c r="K10" s="45">
        <f t="shared" ref="K10" si="14">(E10+F10+G10+H10+I10)</f>
        <v>15846.98</v>
      </c>
      <c r="L10" s="46">
        <f t="shared" ref="L10" si="15">K10+J10</f>
        <v>17167.560000000001</v>
      </c>
      <c r="M10" s="117"/>
      <c r="N10" s="119">
        <f t="shared" ref="N10" si="16">K10</f>
        <v>15846.98</v>
      </c>
      <c r="O10" s="119">
        <f t="shared" ref="O10" si="17">E10+G10+F10+I10</f>
        <v>9639.82</v>
      </c>
      <c r="P10" s="119">
        <v>702</v>
      </c>
      <c r="Q10" s="119">
        <f t="shared" ref="Q10" si="18">IF(P10&gt;(O10*0.18),P10,O10*0.18)+N10+J10</f>
        <v>18902.73</v>
      </c>
      <c r="R10" s="119">
        <f t="shared" ref="R10" si="19">N10+O10*0.18</f>
        <v>17582.150000000001</v>
      </c>
      <c r="S10" s="47"/>
    </row>
    <row r="11" spans="1:19" ht="9" customHeight="1" x14ac:dyDescent="0.2">
      <c r="A11" s="511"/>
      <c r="B11" s="511"/>
      <c r="C11" s="48" t="s">
        <v>4</v>
      </c>
      <c r="D11" s="49">
        <v>14</v>
      </c>
      <c r="E11" s="50">
        <v>17592891</v>
      </c>
      <c r="F11" s="50">
        <v>0</v>
      </c>
      <c r="G11" s="50">
        <f t="shared" ref="G11:L11" si="20">G10*1936.27</f>
        <v>1072403</v>
      </c>
      <c r="H11" s="50">
        <f t="shared" si="20"/>
        <v>12018738</v>
      </c>
      <c r="I11" s="50">
        <f t="shared" si="20"/>
        <v>0</v>
      </c>
      <c r="J11" s="51">
        <f t="shared" si="20"/>
        <v>2556999</v>
      </c>
      <c r="K11" s="50">
        <f t="shared" si="20"/>
        <v>30684032</v>
      </c>
      <c r="L11" s="52">
        <f t="shared" si="20"/>
        <v>33241031</v>
      </c>
      <c r="M11" s="118"/>
      <c r="N11" s="120">
        <f t="shared" ref="N11:R11" si="21">N10*1936.27</f>
        <v>30684032</v>
      </c>
      <c r="O11" s="120">
        <f t="shared" si="21"/>
        <v>18665294</v>
      </c>
      <c r="P11" s="120">
        <f t="shared" si="21"/>
        <v>1359262</v>
      </c>
      <c r="Q11" s="120">
        <f t="shared" si="21"/>
        <v>36600789</v>
      </c>
      <c r="R11" s="120">
        <f t="shared" si="21"/>
        <v>34043790</v>
      </c>
      <c r="S11" s="47"/>
    </row>
    <row r="12" spans="1:19" ht="12.75" customHeight="1" x14ac:dyDescent="0.2">
      <c r="A12" s="511"/>
      <c r="B12" s="511"/>
      <c r="C12" s="53" t="s">
        <v>3</v>
      </c>
      <c r="D12" s="54">
        <v>15</v>
      </c>
      <c r="E12" s="44">
        <v>9987.42</v>
      </c>
      <c r="F12" s="44">
        <v>0</v>
      </c>
      <c r="G12" s="44">
        <f t="shared" ref="G12" si="22">600/13*12</f>
        <v>553.85</v>
      </c>
      <c r="H12" s="44">
        <v>6207.16</v>
      </c>
      <c r="I12" s="44">
        <v>0</v>
      </c>
      <c r="J12" s="44">
        <f t="shared" ref="J12" si="23">(E12+F12+G12+H12+I12)/12</f>
        <v>1395.7</v>
      </c>
      <c r="K12" s="45">
        <f t="shared" ref="K12" si="24">(E12+F12+G12+H12+I12)</f>
        <v>16748.43</v>
      </c>
      <c r="L12" s="46">
        <f t="shared" ref="L12" si="25">K12+J12</f>
        <v>18144.13</v>
      </c>
      <c r="M12" s="117"/>
      <c r="N12" s="119">
        <f t="shared" ref="N12" si="26">K12</f>
        <v>16748.43</v>
      </c>
      <c r="O12" s="119">
        <f t="shared" ref="O12" si="27">E12+G12+F12+I12</f>
        <v>10541.27</v>
      </c>
      <c r="P12" s="119">
        <v>702</v>
      </c>
      <c r="Q12" s="119">
        <f t="shared" ref="Q12" si="28">IF(P12&gt;(O12*0.18),P12,O12*0.18)+N12+J12</f>
        <v>20041.560000000001</v>
      </c>
      <c r="R12" s="119">
        <f t="shared" ref="R12" si="29">N12+O12*0.18</f>
        <v>18645.86</v>
      </c>
      <c r="S12" s="47"/>
    </row>
    <row r="13" spans="1:19" ht="9" customHeight="1" x14ac:dyDescent="0.2">
      <c r="A13" s="511"/>
      <c r="B13" s="511"/>
      <c r="C13" s="48" t="s">
        <v>4</v>
      </c>
      <c r="D13" s="49">
        <v>20</v>
      </c>
      <c r="E13" s="50">
        <v>19338342</v>
      </c>
      <c r="F13" s="50">
        <v>0</v>
      </c>
      <c r="G13" s="50">
        <f t="shared" ref="G13:L13" si="30">G12*1936.27</f>
        <v>1072403</v>
      </c>
      <c r="H13" s="50">
        <f t="shared" si="30"/>
        <v>12018738</v>
      </c>
      <c r="I13" s="50">
        <f t="shared" si="30"/>
        <v>0</v>
      </c>
      <c r="J13" s="51">
        <f t="shared" si="30"/>
        <v>2702452</v>
      </c>
      <c r="K13" s="50">
        <f t="shared" si="30"/>
        <v>32429483</v>
      </c>
      <c r="L13" s="52">
        <f t="shared" si="30"/>
        <v>35131935</v>
      </c>
      <c r="M13" s="118"/>
      <c r="N13" s="120">
        <f t="shared" ref="N13:R13" si="31">N12*1936.27</f>
        <v>32429483</v>
      </c>
      <c r="O13" s="120">
        <f t="shared" si="31"/>
        <v>20410745</v>
      </c>
      <c r="P13" s="120">
        <f t="shared" si="31"/>
        <v>1359262</v>
      </c>
      <c r="Q13" s="120">
        <f t="shared" si="31"/>
        <v>38805871</v>
      </c>
      <c r="R13" s="120">
        <f t="shared" si="31"/>
        <v>36103419</v>
      </c>
      <c r="S13" s="47"/>
    </row>
    <row r="14" spans="1:19" ht="12.75" customHeight="1" x14ac:dyDescent="0.2">
      <c r="A14" s="511"/>
      <c r="B14" s="511"/>
      <c r="C14" s="53" t="s">
        <v>3</v>
      </c>
      <c r="D14" s="54">
        <v>21</v>
      </c>
      <c r="E14" s="44">
        <v>10902.83</v>
      </c>
      <c r="F14" s="44">
        <v>0</v>
      </c>
      <c r="G14" s="44">
        <f t="shared" ref="G14" si="32">600/13*12</f>
        <v>553.85</v>
      </c>
      <c r="H14" s="44">
        <v>6207.16</v>
      </c>
      <c r="I14" s="44">
        <v>0</v>
      </c>
      <c r="J14" s="44">
        <f t="shared" ref="J14" si="33">(E14+F14+G14+H14+I14)/12</f>
        <v>1471.99</v>
      </c>
      <c r="K14" s="45">
        <f t="shared" ref="K14" si="34">(E14+F14+G14+H14+I14)</f>
        <v>17663.84</v>
      </c>
      <c r="L14" s="46">
        <f t="shared" ref="L14" si="35">K14+J14</f>
        <v>19135.830000000002</v>
      </c>
      <c r="M14" s="117"/>
      <c r="N14" s="119">
        <f t="shared" ref="N14" si="36">K14</f>
        <v>17663.84</v>
      </c>
      <c r="O14" s="119">
        <f t="shared" ref="O14" si="37">E14+G14+F14+I14</f>
        <v>11456.68</v>
      </c>
      <c r="P14" s="119">
        <v>702</v>
      </c>
      <c r="Q14" s="119">
        <f t="shared" ref="Q14" si="38">IF(P14&gt;(O14*0.18),P14,O14*0.18)+N14+J14</f>
        <v>21198.03</v>
      </c>
      <c r="R14" s="119">
        <f t="shared" ref="R14" si="39">N14+O14*0.18</f>
        <v>19726.04</v>
      </c>
      <c r="S14" s="47"/>
    </row>
    <row r="15" spans="1:19" ht="9" customHeight="1" x14ac:dyDescent="0.2">
      <c r="A15" s="511"/>
      <c r="B15" s="511"/>
      <c r="C15" s="48" t="s">
        <v>4</v>
      </c>
      <c r="D15" s="49">
        <v>27</v>
      </c>
      <c r="E15" s="50">
        <v>21110823</v>
      </c>
      <c r="F15" s="50">
        <v>0</v>
      </c>
      <c r="G15" s="50">
        <f t="shared" ref="G15:L15" si="40">G14*1936.27</f>
        <v>1072403</v>
      </c>
      <c r="H15" s="50">
        <f t="shared" si="40"/>
        <v>12018738</v>
      </c>
      <c r="I15" s="50">
        <f t="shared" si="40"/>
        <v>0</v>
      </c>
      <c r="J15" s="51">
        <f t="shared" si="40"/>
        <v>2850170</v>
      </c>
      <c r="K15" s="50">
        <f t="shared" si="40"/>
        <v>34201963</v>
      </c>
      <c r="L15" s="52">
        <f t="shared" si="40"/>
        <v>37052134</v>
      </c>
      <c r="M15" s="118"/>
      <c r="N15" s="120">
        <f t="shared" ref="N15:R15" si="41">N14*1936.27</f>
        <v>34201963</v>
      </c>
      <c r="O15" s="120">
        <f t="shared" si="41"/>
        <v>22183226</v>
      </c>
      <c r="P15" s="120">
        <f t="shared" si="41"/>
        <v>1359262</v>
      </c>
      <c r="Q15" s="120">
        <f t="shared" si="41"/>
        <v>41045110</v>
      </c>
      <c r="R15" s="120">
        <f t="shared" si="41"/>
        <v>38194939</v>
      </c>
      <c r="S15" s="47"/>
    </row>
    <row r="16" spans="1:19" ht="12.75" customHeight="1" x14ac:dyDescent="0.2">
      <c r="A16" s="511"/>
      <c r="B16" s="511"/>
      <c r="C16" s="53" t="s">
        <v>3</v>
      </c>
      <c r="D16" s="54">
        <v>28</v>
      </c>
      <c r="E16" s="44">
        <v>11551.25</v>
      </c>
      <c r="F16" s="44">
        <v>0</v>
      </c>
      <c r="G16" s="44">
        <f t="shared" ref="G16" si="42">600/13*12</f>
        <v>553.85</v>
      </c>
      <c r="H16" s="44">
        <v>6207.16</v>
      </c>
      <c r="I16" s="44">
        <v>0</v>
      </c>
      <c r="J16" s="44">
        <f t="shared" ref="J16" si="43">(E16+F16+G16+H16+I16)/12</f>
        <v>1526.02</v>
      </c>
      <c r="K16" s="45">
        <f t="shared" ref="K16" si="44">(E16+F16+G16+H16+I16)</f>
        <v>18312.259999999998</v>
      </c>
      <c r="L16" s="46">
        <f t="shared" ref="L16" si="45">K16+J16</f>
        <v>19838.28</v>
      </c>
      <c r="M16" s="117"/>
      <c r="N16" s="119">
        <f t="shared" ref="N16" si="46">K16</f>
        <v>18312.259999999998</v>
      </c>
      <c r="O16" s="119">
        <f t="shared" ref="O16" si="47">E16+G16+F16+I16</f>
        <v>12105.1</v>
      </c>
      <c r="P16" s="119">
        <v>702</v>
      </c>
      <c r="Q16" s="119">
        <f t="shared" ref="Q16" si="48">IF(P16&gt;(O16*0.18),P16,O16*0.18)+N16+J16</f>
        <v>22017.200000000001</v>
      </c>
      <c r="R16" s="119">
        <f t="shared" ref="R16" si="49">N16+O16*0.18</f>
        <v>20491.18</v>
      </c>
      <c r="S16" s="47"/>
    </row>
    <row r="17" spans="1:19" ht="9" customHeight="1" x14ac:dyDescent="0.2">
      <c r="A17" s="511"/>
      <c r="B17" s="511"/>
      <c r="C17" s="48" t="s">
        <v>4</v>
      </c>
      <c r="D17" s="49">
        <v>34</v>
      </c>
      <c r="E17" s="50">
        <v>22366339</v>
      </c>
      <c r="F17" s="50">
        <v>0</v>
      </c>
      <c r="G17" s="50">
        <f t="shared" ref="G17:L17" si="50">G16*1936.27</f>
        <v>1072403</v>
      </c>
      <c r="H17" s="50">
        <f t="shared" si="50"/>
        <v>12018738</v>
      </c>
      <c r="I17" s="50">
        <f t="shared" si="50"/>
        <v>0</v>
      </c>
      <c r="J17" s="51">
        <f t="shared" si="50"/>
        <v>2954787</v>
      </c>
      <c r="K17" s="50">
        <f t="shared" si="50"/>
        <v>35457480</v>
      </c>
      <c r="L17" s="52">
        <f t="shared" si="50"/>
        <v>38412266</v>
      </c>
      <c r="M17" s="118"/>
      <c r="N17" s="120">
        <f t="shared" ref="N17:R17" si="51">N16*1936.27</f>
        <v>35457480</v>
      </c>
      <c r="O17" s="120">
        <f t="shared" si="51"/>
        <v>23438742</v>
      </c>
      <c r="P17" s="120">
        <f t="shared" si="51"/>
        <v>1359262</v>
      </c>
      <c r="Q17" s="120">
        <f t="shared" si="51"/>
        <v>42631244</v>
      </c>
      <c r="R17" s="120">
        <f t="shared" si="51"/>
        <v>39676457</v>
      </c>
      <c r="S17" s="47"/>
    </row>
    <row r="18" spans="1:19" ht="12.75" customHeight="1" x14ac:dyDescent="0.2">
      <c r="A18" s="511"/>
      <c r="B18" s="511"/>
      <c r="C18" s="53" t="s">
        <v>3</v>
      </c>
      <c r="D18" s="54">
        <v>35</v>
      </c>
      <c r="E18" s="44">
        <v>12035.37</v>
      </c>
      <c r="F18" s="44">
        <v>0</v>
      </c>
      <c r="G18" s="44">
        <f t="shared" ref="G18" si="52">600/13*12</f>
        <v>553.85</v>
      </c>
      <c r="H18" s="44">
        <v>6207.16</v>
      </c>
      <c r="I18" s="44">
        <v>0</v>
      </c>
      <c r="J18" s="44">
        <f t="shared" ref="J18" si="53">(E18+F18+G18+H18+I18)/12</f>
        <v>1566.37</v>
      </c>
      <c r="K18" s="45">
        <f t="shared" ref="K18" si="54">(E18+F18+G18+H18+I18)</f>
        <v>18796.38</v>
      </c>
      <c r="L18" s="46">
        <f t="shared" ref="L18" si="55">K18+J18</f>
        <v>20362.75</v>
      </c>
      <c r="M18" s="117"/>
      <c r="N18" s="119">
        <f t="shared" ref="N18" si="56">K18</f>
        <v>18796.38</v>
      </c>
      <c r="O18" s="119">
        <f t="shared" ref="O18" si="57">E18+G18+F18+I18</f>
        <v>12589.22</v>
      </c>
      <c r="P18" s="119">
        <v>702</v>
      </c>
      <c r="Q18" s="119">
        <f t="shared" ref="Q18" si="58">IF(P18&gt;(O18*0.18),P18,O18*0.18)+N18+J18</f>
        <v>22628.81</v>
      </c>
      <c r="R18" s="119">
        <f t="shared" ref="R18" si="59">N18+O18*0.18</f>
        <v>21062.44</v>
      </c>
      <c r="S18" s="47"/>
    </row>
    <row r="19" spans="1:19" ht="9" customHeight="1" x14ac:dyDescent="0.2">
      <c r="A19" s="512"/>
      <c r="B19" s="512"/>
      <c r="C19" s="58" t="s">
        <v>4</v>
      </c>
      <c r="D19" s="59"/>
      <c r="E19" s="50">
        <v>23303726</v>
      </c>
      <c r="F19" s="50">
        <v>0</v>
      </c>
      <c r="G19" s="50">
        <f t="shared" ref="G19:L19" si="60">G18*1936.27</f>
        <v>1072403</v>
      </c>
      <c r="H19" s="50">
        <f t="shared" si="60"/>
        <v>12018738</v>
      </c>
      <c r="I19" s="50">
        <f t="shared" si="60"/>
        <v>0</v>
      </c>
      <c r="J19" s="51">
        <f t="shared" si="60"/>
        <v>3032915</v>
      </c>
      <c r="K19" s="50">
        <f t="shared" si="60"/>
        <v>36394867</v>
      </c>
      <c r="L19" s="52">
        <f t="shared" si="60"/>
        <v>39427782</v>
      </c>
      <c r="M19" s="118"/>
      <c r="N19" s="120">
        <f t="shared" ref="N19:R19" si="61">N18*1936.27</f>
        <v>36394867</v>
      </c>
      <c r="O19" s="120">
        <f t="shared" si="61"/>
        <v>24376129</v>
      </c>
      <c r="P19" s="120">
        <f t="shared" si="61"/>
        <v>1359262</v>
      </c>
      <c r="Q19" s="120">
        <f t="shared" si="61"/>
        <v>43815486</v>
      </c>
      <c r="R19" s="120">
        <f t="shared" si="61"/>
        <v>40782571</v>
      </c>
      <c r="S19" s="47"/>
    </row>
    <row r="20" spans="1:19" ht="12.75" customHeight="1" x14ac:dyDescent="0.2">
      <c r="A20" s="492">
        <v>39083</v>
      </c>
      <c r="B20" s="492">
        <v>39113</v>
      </c>
      <c r="C20" s="42" t="s">
        <v>3</v>
      </c>
      <c r="D20" s="43">
        <v>0</v>
      </c>
      <c r="E20" s="44">
        <v>8132.48</v>
      </c>
      <c r="F20" s="44">
        <v>0</v>
      </c>
      <c r="G20" s="44">
        <f t="shared" ref="G20" si="62">600/13*12</f>
        <v>553.85</v>
      </c>
      <c r="H20" s="44">
        <v>6207.16</v>
      </c>
      <c r="I20" s="44">
        <v>0</v>
      </c>
      <c r="J20" s="44">
        <f t="shared" ref="J20" si="63">(E20+F20+G20+H20+I20)/12</f>
        <v>1241.1199999999999</v>
      </c>
      <c r="K20" s="45">
        <f t="shared" ref="K20" si="64">(E20+F20+G20+H20+I20)</f>
        <v>14893.49</v>
      </c>
      <c r="L20" s="46">
        <f t="shared" ref="L20" si="65">K20+J20</f>
        <v>16134.61</v>
      </c>
      <c r="M20" s="117"/>
      <c r="N20" s="119">
        <f t="shared" ref="N20" si="66">K20</f>
        <v>14893.49</v>
      </c>
      <c r="O20" s="119">
        <f t="shared" ref="O20" si="67">E20+G20+F20+I20</f>
        <v>8686.33</v>
      </c>
      <c r="P20" s="119">
        <v>702</v>
      </c>
      <c r="Q20" s="119">
        <f t="shared" ref="Q20" si="68">IF(P20&gt;(O20*0.18),P20,O20*0.18)+N20+J20</f>
        <v>17698.150000000001</v>
      </c>
      <c r="R20" s="119">
        <f t="shared" ref="R20" si="69">N20+O20*0.18</f>
        <v>16457.03</v>
      </c>
      <c r="S20" s="47"/>
    </row>
    <row r="21" spans="1:19" ht="9" customHeight="1" x14ac:dyDescent="0.2">
      <c r="A21" s="493"/>
      <c r="B21" s="493"/>
      <c r="C21" s="48" t="s">
        <v>4</v>
      </c>
      <c r="D21" s="49">
        <v>2</v>
      </c>
      <c r="E21" s="50">
        <v>15746677</v>
      </c>
      <c r="F21" s="50">
        <v>0</v>
      </c>
      <c r="G21" s="50">
        <f t="shared" ref="G21:L21" si="70">G20*1936.27</f>
        <v>1072403</v>
      </c>
      <c r="H21" s="50">
        <f t="shared" si="70"/>
        <v>12018738</v>
      </c>
      <c r="I21" s="50">
        <f t="shared" si="70"/>
        <v>0</v>
      </c>
      <c r="J21" s="51">
        <f t="shared" si="70"/>
        <v>2403143</v>
      </c>
      <c r="K21" s="50">
        <f t="shared" si="70"/>
        <v>28837818</v>
      </c>
      <c r="L21" s="52">
        <f t="shared" si="70"/>
        <v>31240961</v>
      </c>
      <c r="M21" s="118"/>
      <c r="N21" s="120">
        <f t="shared" ref="N21:R21" si="71">N20*1936.27</f>
        <v>28837818</v>
      </c>
      <c r="O21" s="120">
        <f t="shared" si="71"/>
        <v>16819080</v>
      </c>
      <c r="P21" s="120">
        <f t="shared" si="71"/>
        <v>1359262</v>
      </c>
      <c r="Q21" s="120">
        <f t="shared" si="71"/>
        <v>34268397</v>
      </c>
      <c r="R21" s="120">
        <f t="shared" si="71"/>
        <v>31865253</v>
      </c>
      <c r="S21" s="47"/>
    </row>
    <row r="22" spans="1:19" ht="12.75" customHeight="1" x14ac:dyDescent="0.2">
      <c r="A22" s="511">
        <v>39083</v>
      </c>
      <c r="B22" s="511">
        <v>39113</v>
      </c>
      <c r="C22" s="53" t="s">
        <v>3</v>
      </c>
      <c r="D22" s="54">
        <v>3</v>
      </c>
      <c r="E22" s="44">
        <v>8396.83</v>
      </c>
      <c r="F22" s="44">
        <v>0</v>
      </c>
      <c r="G22" s="44">
        <f t="shared" ref="G22" si="72">600/13*12</f>
        <v>553.85</v>
      </c>
      <c r="H22" s="44">
        <v>6207.16</v>
      </c>
      <c r="I22" s="44">
        <v>0</v>
      </c>
      <c r="J22" s="44">
        <f t="shared" ref="J22" si="73">(E22+F22+G22+H22+I22)/12</f>
        <v>1263.1500000000001</v>
      </c>
      <c r="K22" s="45">
        <f t="shared" ref="K22" si="74">(E22+F22+G22+H22+I22)</f>
        <v>15157.84</v>
      </c>
      <c r="L22" s="46">
        <f t="shared" ref="L22" si="75">K22+J22</f>
        <v>16420.990000000002</v>
      </c>
      <c r="M22" s="117"/>
      <c r="N22" s="119">
        <f t="shared" ref="N22" si="76">K22</f>
        <v>15157.84</v>
      </c>
      <c r="O22" s="119">
        <f t="shared" ref="O22" si="77">E22+G22+F22+I22</f>
        <v>8950.68</v>
      </c>
      <c r="P22" s="119">
        <v>702</v>
      </c>
      <c r="Q22" s="119">
        <f t="shared" ref="Q22" si="78">IF(P22&gt;(O22*0.18),P22,O22*0.18)+N22+J22</f>
        <v>18032.11</v>
      </c>
      <c r="R22" s="119">
        <f t="shared" ref="R22" si="79">N22+O22*0.18</f>
        <v>16768.96</v>
      </c>
      <c r="S22" s="47"/>
    </row>
    <row r="23" spans="1:19" ht="9" customHeight="1" x14ac:dyDescent="0.2">
      <c r="A23" s="511"/>
      <c r="B23" s="511"/>
      <c r="C23" s="48" t="s">
        <v>4</v>
      </c>
      <c r="D23" s="49">
        <v>8</v>
      </c>
      <c r="E23" s="50">
        <v>16258530</v>
      </c>
      <c r="F23" s="50">
        <v>0</v>
      </c>
      <c r="G23" s="50">
        <f t="shared" ref="G23:L23" si="80">G22*1936.27</f>
        <v>1072403</v>
      </c>
      <c r="H23" s="50">
        <f t="shared" si="80"/>
        <v>12018738</v>
      </c>
      <c r="I23" s="50">
        <f t="shared" si="80"/>
        <v>0</v>
      </c>
      <c r="J23" s="51">
        <f t="shared" si="80"/>
        <v>2445799</v>
      </c>
      <c r="K23" s="50">
        <f t="shared" si="80"/>
        <v>29349671</v>
      </c>
      <c r="L23" s="52">
        <f t="shared" si="80"/>
        <v>31795470</v>
      </c>
      <c r="M23" s="118"/>
      <c r="N23" s="120">
        <f t="shared" ref="N23:R23" si="81">N22*1936.27</f>
        <v>29349671</v>
      </c>
      <c r="O23" s="120">
        <f t="shared" si="81"/>
        <v>17330933</v>
      </c>
      <c r="P23" s="120">
        <f t="shared" si="81"/>
        <v>1359262</v>
      </c>
      <c r="Q23" s="120">
        <f t="shared" si="81"/>
        <v>34915034</v>
      </c>
      <c r="R23" s="120">
        <f t="shared" si="81"/>
        <v>32469234</v>
      </c>
      <c r="S23" s="47"/>
    </row>
    <row r="24" spans="1:19" ht="12.75" customHeight="1" x14ac:dyDescent="0.2">
      <c r="A24" s="511"/>
      <c r="B24" s="511"/>
      <c r="C24" s="53" t="s">
        <v>3</v>
      </c>
      <c r="D24" s="54">
        <v>9</v>
      </c>
      <c r="E24" s="44">
        <v>9374.33</v>
      </c>
      <c r="F24" s="44">
        <v>0</v>
      </c>
      <c r="G24" s="44">
        <f t="shared" ref="G24" si="82">600/13*12</f>
        <v>553.85</v>
      </c>
      <c r="H24" s="44">
        <v>6207.16</v>
      </c>
      <c r="I24" s="44">
        <v>0</v>
      </c>
      <c r="J24" s="44">
        <f t="shared" ref="J24" si="83">(E24+F24+G24+H24+I24)/12</f>
        <v>1344.61</v>
      </c>
      <c r="K24" s="45">
        <f t="shared" ref="K24" si="84">(E24+F24+G24+H24+I24)</f>
        <v>16135.34</v>
      </c>
      <c r="L24" s="46">
        <f t="shared" ref="L24" si="85">K24+J24</f>
        <v>17479.95</v>
      </c>
      <c r="M24" s="117"/>
      <c r="N24" s="119">
        <f t="shared" ref="N24" si="86">K24</f>
        <v>16135.34</v>
      </c>
      <c r="O24" s="119">
        <f t="shared" ref="O24" si="87">E24+G24+F24+I24</f>
        <v>9928.18</v>
      </c>
      <c r="P24" s="119">
        <v>702</v>
      </c>
      <c r="Q24" s="119">
        <f t="shared" ref="Q24" si="88">IF(P24&gt;(O24*0.18),P24,O24*0.18)+N24+J24</f>
        <v>19267.02</v>
      </c>
      <c r="R24" s="119">
        <f t="shared" ref="R24" si="89">N24+O24*0.18</f>
        <v>17922.41</v>
      </c>
      <c r="S24" s="47"/>
    </row>
    <row r="25" spans="1:19" ht="9" customHeight="1" x14ac:dyDescent="0.2">
      <c r="A25" s="511"/>
      <c r="B25" s="511"/>
      <c r="C25" s="48" t="s">
        <v>4</v>
      </c>
      <c r="D25" s="49">
        <v>14</v>
      </c>
      <c r="E25" s="50">
        <v>18151234</v>
      </c>
      <c r="F25" s="50">
        <v>0</v>
      </c>
      <c r="G25" s="50">
        <f t="shared" ref="G25:L25" si="90">G24*1936.27</f>
        <v>1072403</v>
      </c>
      <c r="H25" s="50">
        <f t="shared" si="90"/>
        <v>12018738</v>
      </c>
      <c r="I25" s="50">
        <f t="shared" si="90"/>
        <v>0</v>
      </c>
      <c r="J25" s="51">
        <f t="shared" si="90"/>
        <v>2603528</v>
      </c>
      <c r="K25" s="50">
        <f t="shared" si="90"/>
        <v>31242375</v>
      </c>
      <c r="L25" s="52">
        <f t="shared" si="90"/>
        <v>33845903</v>
      </c>
      <c r="M25" s="118"/>
      <c r="N25" s="120">
        <f t="shared" ref="N25:R25" si="91">N24*1936.27</f>
        <v>31242375</v>
      </c>
      <c r="O25" s="120">
        <f t="shared" si="91"/>
        <v>19223637</v>
      </c>
      <c r="P25" s="120">
        <f t="shared" si="91"/>
        <v>1359262</v>
      </c>
      <c r="Q25" s="120">
        <f t="shared" si="91"/>
        <v>37306153</v>
      </c>
      <c r="R25" s="120">
        <f t="shared" si="91"/>
        <v>34702625</v>
      </c>
      <c r="S25" s="47"/>
    </row>
    <row r="26" spans="1:19" ht="12.75" customHeight="1" x14ac:dyDescent="0.2">
      <c r="A26" s="511"/>
      <c r="B26" s="511"/>
      <c r="C26" s="53" t="s">
        <v>3</v>
      </c>
      <c r="D26" s="54">
        <v>15</v>
      </c>
      <c r="E26" s="44">
        <v>10292.82</v>
      </c>
      <c r="F26" s="44">
        <v>0</v>
      </c>
      <c r="G26" s="44">
        <f t="shared" ref="G26" si="92">600/13*12</f>
        <v>553.85</v>
      </c>
      <c r="H26" s="44">
        <v>6207.16</v>
      </c>
      <c r="I26" s="44">
        <v>0</v>
      </c>
      <c r="J26" s="44">
        <f t="shared" ref="J26" si="93">(E26+F26+G26+H26+I26)/12</f>
        <v>1421.15</v>
      </c>
      <c r="K26" s="45">
        <f t="shared" ref="K26" si="94">(E26+F26+G26+H26+I26)</f>
        <v>17053.830000000002</v>
      </c>
      <c r="L26" s="46">
        <f t="shared" ref="L26" si="95">K26+J26</f>
        <v>18474.98</v>
      </c>
      <c r="M26" s="117"/>
      <c r="N26" s="119">
        <f t="shared" ref="N26" si="96">K26</f>
        <v>17053.830000000002</v>
      </c>
      <c r="O26" s="119">
        <f t="shared" ref="O26" si="97">E26+G26+F26+I26</f>
        <v>10846.67</v>
      </c>
      <c r="P26" s="119">
        <v>702</v>
      </c>
      <c r="Q26" s="119">
        <f t="shared" ref="Q26" si="98">IF(P26&gt;(O26*0.18),P26,O26*0.18)+N26+J26</f>
        <v>20427.38</v>
      </c>
      <c r="R26" s="119">
        <f t="shared" ref="R26" si="99">N26+O26*0.18</f>
        <v>19006.23</v>
      </c>
      <c r="S26" s="47"/>
    </row>
    <row r="27" spans="1:19" ht="9" customHeight="1" x14ac:dyDescent="0.2">
      <c r="A27" s="511"/>
      <c r="B27" s="511"/>
      <c r="C27" s="48" t="s">
        <v>4</v>
      </c>
      <c r="D27" s="49">
        <v>20</v>
      </c>
      <c r="E27" s="50">
        <v>19929679</v>
      </c>
      <c r="F27" s="50">
        <v>0</v>
      </c>
      <c r="G27" s="50">
        <f t="shared" ref="G27:L27" si="100">G26*1936.27</f>
        <v>1072403</v>
      </c>
      <c r="H27" s="50">
        <f t="shared" si="100"/>
        <v>12018738</v>
      </c>
      <c r="I27" s="50">
        <f t="shared" si="100"/>
        <v>0</v>
      </c>
      <c r="J27" s="51">
        <f t="shared" si="100"/>
        <v>2751730</v>
      </c>
      <c r="K27" s="50">
        <f t="shared" si="100"/>
        <v>33020819</v>
      </c>
      <c r="L27" s="52">
        <f t="shared" si="100"/>
        <v>35772550</v>
      </c>
      <c r="M27" s="118"/>
      <c r="N27" s="120">
        <f t="shared" ref="N27:R27" si="101">N26*1936.27</f>
        <v>33020819</v>
      </c>
      <c r="O27" s="120">
        <f t="shared" si="101"/>
        <v>21002082</v>
      </c>
      <c r="P27" s="120">
        <f t="shared" si="101"/>
        <v>1359262</v>
      </c>
      <c r="Q27" s="120">
        <f t="shared" si="101"/>
        <v>39552923</v>
      </c>
      <c r="R27" s="120">
        <f t="shared" si="101"/>
        <v>36801193</v>
      </c>
      <c r="S27" s="47"/>
    </row>
    <row r="28" spans="1:19" ht="12.75" customHeight="1" x14ac:dyDescent="0.2">
      <c r="A28" s="511"/>
      <c r="B28" s="511"/>
      <c r="C28" s="53" t="s">
        <v>3</v>
      </c>
      <c r="D28" s="54">
        <v>21</v>
      </c>
      <c r="E28" s="44">
        <v>11225.51</v>
      </c>
      <c r="F28" s="44">
        <v>0</v>
      </c>
      <c r="G28" s="44">
        <f t="shared" ref="G28" si="102">600/13*12</f>
        <v>553.85</v>
      </c>
      <c r="H28" s="44">
        <v>6207.16</v>
      </c>
      <c r="I28" s="44">
        <v>0</v>
      </c>
      <c r="J28" s="44">
        <f t="shared" ref="J28" si="103">(E28+F28+G28+H28+I28)/12</f>
        <v>1498.88</v>
      </c>
      <c r="K28" s="45">
        <f t="shared" ref="K28" si="104">(E28+F28+G28+H28+I28)</f>
        <v>17986.52</v>
      </c>
      <c r="L28" s="46">
        <f t="shared" ref="L28" si="105">K28+J28</f>
        <v>19485.400000000001</v>
      </c>
      <c r="M28" s="117"/>
      <c r="N28" s="119">
        <f t="shared" ref="N28" si="106">K28</f>
        <v>17986.52</v>
      </c>
      <c r="O28" s="119">
        <f t="shared" ref="O28" si="107">E28+G28+F28+I28</f>
        <v>11779.36</v>
      </c>
      <c r="P28" s="119">
        <v>702</v>
      </c>
      <c r="Q28" s="119">
        <f t="shared" ref="Q28" si="108">IF(P28&gt;(O28*0.18),P28,O28*0.18)+N28+J28</f>
        <v>21605.68</v>
      </c>
      <c r="R28" s="119">
        <f t="shared" ref="R28" si="109">N28+O28*0.18</f>
        <v>20106.8</v>
      </c>
      <c r="S28" s="47"/>
    </row>
    <row r="29" spans="1:19" ht="9" customHeight="1" x14ac:dyDescent="0.2">
      <c r="A29" s="511"/>
      <c r="B29" s="511"/>
      <c r="C29" s="48" t="s">
        <v>4</v>
      </c>
      <c r="D29" s="49">
        <v>27</v>
      </c>
      <c r="E29" s="50">
        <v>21735618</v>
      </c>
      <c r="F29" s="50">
        <v>0</v>
      </c>
      <c r="G29" s="50">
        <f t="shared" ref="G29:L29" si="110">G28*1936.27</f>
        <v>1072403</v>
      </c>
      <c r="H29" s="50">
        <f t="shared" si="110"/>
        <v>12018738</v>
      </c>
      <c r="I29" s="50">
        <f t="shared" si="110"/>
        <v>0</v>
      </c>
      <c r="J29" s="51">
        <f t="shared" si="110"/>
        <v>2902236</v>
      </c>
      <c r="K29" s="50">
        <f t="shared" si="110"/>
        <v>34826759</v>
      </c>
      <c r="L29" s="52">
        <f t="shared" si="110"/>
        <v>37728995</v>
      </c>
      <c r="M29" s="118"/>
      <c r="N29" s="120">
        <f t="shared" ref="N29:R29" si="111">N28*1936.27</f>
        <v>34826759</v>
      </c>
      <c r="O29" s="120">
        <f t="shared" si="111"/>
        <v>22808021</v>
      </c>
      <c r="P29" s="120">
        <f t="shared" si="111"/>
        <v>1359262</v>
      </c>
      <c r="Q29" s="120">
        <f t="shared" si="111"/>
        <v>41834430</v>
      </c>
      <c r="R29" s="120">
        <f t="shared" si="111"/>
        <v>38932194</v>
      </c>
      <c r="S29" s="47"/>
    </row>
    <row r="30" spans="1:19" ht="12.75" customHeight="1" x14ac:dyDescent="0.2">
      <c r="A30" s="511"/>
      <c r="B30" s="511"/>
      <c r="C30" s="53" t="s">
        <v>3</v>
      </c>
      <c r="D30" s="54">
        <v>28</v>
      </c>
      <c r="E30" s="44">
        <v>11886.17</v>
      </c>
      <c r="F30" s="44">
        <v>0</v>
      </c>
      <c r="G30" s="44">
        <f t="shared" ref="G30" si="112">600/13*12</f>
        <v>553.85</v>
      </c>
      <c r="H30" s="44">
        <v>6207.16</v>
      </c>
      <c r="I30" s="44">
        <v>0</v>
      </c>
      <c r="J30" s="44">
        <f t="shared" ref="J30" si="113">(E30+F30+G30+H30+I30)/12</f>
        <v>1553.93</v>
      </c>
      <c r="K30" s="45">
        <f t="shared" ref="K30" si="114">(E30+F30+G30+H30+I30)</f>
        <v>18647.18</v>
      </c>
      <c r="L30" s="46">
        <f t="shared" ref="L30" si="115">K30+J30</f>
        <v>20201.11</v>
      </c>
      <c r="M30" s="117"/>
      <c r="N30" s="119">
        <f t="shared" ref="N30" si="116">K30</f>
        <v>18647.18</v>
      </c>
      <c r="O30" s="119">
        <f t="shared" ref="O30" si="117">E30+G30+F30+I30</f>
        <v>12440.02</v>
      </c>
      <c r="P30" s="119">
        <v>702</v>
      </c>
      <c r="Q30" s="119">
        <f t="shared" ref="Q30" si="118">IF(P30&gt;(O30*0.18),P30,O30*0.18)+N30+J30</f>
        <v>22440.31</v>
      </c>
      <c r="R30" s="119">
        <f t="shared" ref="R30" si="119">N30+O30*0.18</f>
        <v>20886.38</v>
      </c>
      <c r="S30" s="47"/>
    </row>
    <row r="31" spans="1:19" ht="9" customHeight="1" x14ac:dyDescent="0.2">
      <c r="A31" s="511"/>
      <c r="B31" s="511"/>
      <c r="C31" s="48" t="s">
        <v>4</v>
      </c>
      <c r="D31" s="49">
        <v>34</v>
      </c>
      <c r="E31" s="50">
        <v>23014834</v>
      </c>
      <c r="F31" s="50">
        <v>0</v>
      </c>
      <c r="G31" s="50">
        <f t="shared" ref="G31:L31" si="120">G30*1936.27</f>
        <v>1072403</v>
      </c>
      <c r="H31" s="50">
        <f t="shared" si="120"/>
        <v>12018738</v>
      </c>
      <c r="I31" s="50">
        <f t="shared" si="120"/>
        <v>0</v>
      </c>
      <c r="J31" s="51">
        <f t="shared" si="120"/>
        <v>3008828</v>
      </c>
      <c r="K31" s="50">
        <f t="shared" si="120"/>
        <v>36105975</v>
      </c>
      <c r="L31" s="52">
        <f t="shared" si="120"/>
        <v>39114803</v>
      </c>
      <c r="M31" s="118"/>
      <c r="N31" s="120">
        <f t="shared" ref="N31:R31" si="121">N30*1936.27</f>
        <v>36105975</v>
      </c>
      <c r="O31" s="120">
        <f t="shared" si="121"/>
        <v>24087238</v>
      </c>
      <c r="P31" s="120">
        <f t="shared" si="121"/>
        <v>1359262</v>
      </c>
      <c r="Q31" s="120">
        <f t="shared" si="121"/>
        <v>43450499</v>
      </c>
      <c r="R31" s="120">
        <f t="shared" si="121"/>
        <v>40441671</v>
      </c>
      <c r="S31" s="47"/>
    </row>
    <row r="32" spans="1:19" ht="12.75" customHeight="1" x14ac:dyDescent="0.2">
      <c r="A32" s="511"/>
      <c r="B32" s="511"/>
      <c r="C32" s="53" t="s">
        <v>3</v>
      </c>
      <c r="D32" s="54">
        <v>35</v>
      </c>
      <c r="E32" s="44">
        <v>12379.41</v>
      </c>
      <c r="F32" s="44">
        <v>0</v>
      </c>
      <c r="G32" s="44">
        <f t="shared" ref="G32" si="122">600/13*12</f>
        <v>553.85</v>
      </c>
      <c r="H32" s="44">
        <v>6207.16</v>
      </c>
      <c r="I32" s="44">
        <v>0</v>
      </c>
      <c r="J32" s="44">
        <f t="shared" ref="J32" si="123">(E32+F32+G32+H32+I32)/12</f>
        <v>1595.04</v>
      </c>
      <c r="K32" s="45">
        <f t="shared" ref="K32" si="124">(E32+F32+G32+H32+I32)</f>
        <v>19140.419999999998</v>
      </c>
      <c r="L32" s="46">
        <f t="shared" ref="L32" si="125">K32+J32</f>
        <v>20735.46</v>
      </c>
      <c r="M32" s="117"/>
      <c r="N32" s="119">
        <f t="shared" ref="N32" si="126">K32</f>
        <v>19140.419999999998</v>
      </c>
      <c r="O32" s="119">
        <f t="shared" ref="O32" si="127">E32+G32+F32+I32</f>
        <v>12933.26</v>
      </c>
      <c r="P32" s="119">
        <v>702</v>
      </c>
      <c r="Q32" s="119">
        <f t="shared" ref="Q32" si="128">IF(P32&gt;(O32*0.18),P32,O32*0.18)+N32+J32</f>
        <v>23063.45</v>
      </c>
      <c r="R32" s="119">
        <f t="shared" ref="R32" si="129">N32+O32*0.18</f>
        <v>21468.41</v>
      </c>
      <c r="S32" s="47"/>
    </row>
    <row r="33" spans="1:19" ht="9" customHeight="1" x14ac:dyDescent="0.2">
      <c r="A33" s="512"/>
      <c r="B33" s="512"/>
      <c r="C33" s="58" t="s">
        <v>4</v>
      </c>
      <c r="D33" s="59"/>
      <c r="E33" s="50">
        <v>23969880</v>
      </c>
      <c r="F33" s="50">
        <v>0</v>
      </c>
      <c r="G33" s="50">
        <f t="shared" ref="G33:L33" si="130">G32*1936.27</f>
        <v>1072403</v>
      </c>
      <c r="H33" s="50">
        <f t="shared" si="130"/>
        <v>12018738</v>
      </c>
      <c r="I33" s="50">
        <f t="shared" si="130"/>
        <v>0</v>
      </c>
      <c r="J33" s="51">
        <f t="shared" si="130"/>
        <v>3088428</v>
      </c>
      <c r="K33" s="50">
        <f t="shared" si="130"/>
        <v>37061021</v>
      </c>
      <c r="L33" s="52">
        <f t="shared" si="130"/>
        <v>40149449</v>
      </c>
      <c r="M33" s="118"/>
      <c r="N33" s="120">
        <f t="shared" ref="N33:R33" si="131">N32*1936.27</f>
        <v>37061021</v>
      </c>
      <c r="O33" s="120">
        <f t="shared" si="131"/>
        <v>25042283</v>
      </c>
      <c r="P33" s="120">
        <f t="shared" si="131"/>
        <v>1359262</v>
      </c>
      <c r="Q33" s="120">
        <f t="shared" si="131"/>
        <v>44657066</v>
      </c>
      <c r="R33" s="120">
        <f t="shared" si="131"/>
        <v>41568638</v>
      </c>
      <c r="S33" s="47"/>
    </row>
    <row r="34" spans="1:19" ht="12.75" customHeight="1" x14ac:dyDescent="0.2">
      <c r="A34" s="492">
        <v>39114</v>
      </c>
      <c r="B34" s="492">
        <v>39446</v>
      </c>
      <c r="C34" s="42" t="s">
        <v>3</v>
      </c>
      <c r="D34" s="43">
        <v>0</v>
      </c>
      <c r="E34" s="44">
        <v>8519.9599999999991</v>
      </c>
      <c r="F34" s="44">
        <v>0</v>
      </c>
      <c r="G34" s="44">
        <f t="shared" ref="G34" si="132">600/13*12</f>
        <v>553.85</v>
      </c>
      <c r="H34" s="44">
        <v>6207.16</v>
      </c>
      <c r="I34" s="44">
        <v>0</v>
      </c>
      <c r="J34" s="44">
        <f t="shared" ref="J34" si="133">(E34+F34+G34+H34+I34)/12</f>
        <v>1273.4100000000001</v>
      </c>
      <c r="K34" s="45">
        <f t="shared" ref="K34" si="134">(E34+F34+G34+H34+I34)</f>
        <v>15280.97</v>
      </c>
      <c r="L34" s="46">
        <f t="shared" ref="L34" si="135">K34+J34</f>
        <v>16554.38</v>
      </c>
      <c r="M34" s="117"/>
      <c r="N34" s="119">
        <f t="shared" ref="N34" si="136">K34</f>
        <v>15280.97</v>
      </c>
      <c r="O34" s="119">
        <f t="shared" ref="O34" si="137">E34+G34+F34+I34</f>
        <v>9073.81</v>
      </c>
      <c r="P34" s="119">
        <v>702</v>
      </c>
      <c r="Q34" s="119">
        <f t="shared" ref="Q34" si="138">IF(P34&gt;(O34*0.18),P34,O34*0.18)+N34+J34</f>
        <v>18187.669999999998</v>
      </c>
      <c r="R34" s="119">
        <f t="shared" ref="R34" si="139">N34+O34*0.18</f>
        <v>16914.259999999998</v>
      </c>
      <c r="S34" s="47"/>
    </row>
    <row r="35" spans="1:19" ht="9" customHeight="1" x14ac:dyDescent="0.2">
      <c r="A35" s="493"/>
      <c r="B35" s="493"/>
      <c r="C35" s="48" t="s">
        <v>4</v>
      </c>
      <c r="D35" s="49">
        <v>2</v>
      </c>
      <c r="E35" s="50">
        <v>16496943</v>
      </c>
      <c r="F35" s="50">
        <v>0</v>
      </c>
      <c r="G35" s="50">
        <f t="shared" ref="G35:L35" si="140">G34*1936.27</f>
        <v>1072403</v>
      </c>
      <c r="H35" s="50">
        <f t="shared" si="140"/>
        <v>12018738</v>
      </c>
      <c r="I35" s="50">
        <f t="shared" si="140"/>
        <v>0</v>
      </c>
      <c r="J35" s="51">
        <f t="shared" si="140"/>
        <v>2465666</v>
      </c>
      <c r="K35" s="50">
        <f t="shared" si="140"/>
        <v>29588084</v>
      </c>
      <c r="L35" s="52">
        <f t="shared" si="140"/>
        <v>32053749</v>
      </c>
      <c r="M35" s="118"/>
      <c r="N35" s="120">
        <f t="shared" ref="N35:R35" si="141">N34*1936.27</f>
        <v>29588084</v>
      </c>
      <c r="O35" s="120">
        <f t="shared" si="141"/>
        <v>17569346</v>
      </c>
      <c r="P35" s="120">
        <f t="shared" si="141"/>
        <v>1359262</v>
      </c>
      <c r="Q35" s="120">
        <f t="shared" si="141"/>
        <v>35216240</v>
      </c>
      <c r="R35" s="120">
        <f t="shared" si="141"/>
        <v>32750574</v>
      </c>
      <c r="S35" s="47"/>
    </row>
    <row r="36" spans="1:19" ht="12.75" customHeight="1" x14ac:dyDescent="0.2">
      <c r="A36" s="511">
        <v>39114</v>
      </c>
      <c r="B36" s="511">
        <f>B34</f>
        <v>39446</v>
      </c>
      <c r="C36" s="53" t="s">
        <v>3</v>
      </c>
      <c r="D36" s="54">
        <v>3</v>
      </c>
      <c r="E36" s="44">
        <v>8791.39</v>
      </c>
      <c r="F36" s="44">
        <v>0</v>
      </c>
      <c r="G36" s="44">
        <f t="shared" ref="G36" si="142">600/13*12</f>
        <v>553.85</v>
      </c>
      <c r="H36" s="44">
        <v>6207.16</v>
      </c>
      <c r="I36" s="44">
        <v>0</v>
      </c>
      <c r="J36" s="44">
        <f t="shared" ref="J36" si="143">(E36+F36+G36+H36+I36)/12</f>
        <v>1296.03</v>
      </c>
      <c r="K36" s="45">
        <f t="shared" ref="K36" si="144">(E36+F36+G36+H36+I36)</f>
        <v>15552.4</v>
      </c>
      <c r="L36" s="46">
        <f t="shared" ref="L36" si="145">K36+J36</f>
        <v>16848.43</v>
      </c>
      <c r="M36" s="117"/>
      <c r="N36" s="119">
        <f t="shared" ref="N36" si="146">K36</f>
        <v>15552.4</v>
      </c>
      <c r="O36" s="119">
        <f t="shared" ref="O36" si="147">E36+G36+F36+I36</f>
        <v>9345.24</v>
      </c>
      <c r="P36" s="119">
        <v>702</v>
      </c>
      <c r="Q36" s="119">
        <f t="shared" ref="Q36" si="148">IF(P36&gt;(O36*0.18),P36,O36*0.18)+N36+J36</f>
        <v>18530.57</v>
      </c>
      <c r="R36" s="119">
        <f t="shared" ref="R36" si="149">N36+O36*0.18</f>
        <v>17234.54</v>
      </c>
      <c r="S36" s="47"/>
    </row>
    <row r="37" spans="1:19" ht="9" customHeight="1" x14ac:dyDescent="0.2">
      <c r="A37" s="511"/>
      <c r="B37" s="511"/>
      <c r="C37" s="48" t="s">
        <v>4</v>
      </c>
      <c r="D37" s="49">
        <v>8</v>
      </c>
      <c r="E37" s="50">
        <v>17022505</v>
      </c>
      <c r="F37" s="50">
        <v>0</v>
      </c>
      <c r="G37" s="50">
        <f t="shared" ref="G37:L37" si="150">G36*1936.27</f>
        <v>1072403</v>
      </c>
      <c r="H37" s="50">
        <f t="shared" si="150"/>
        <v>12018738</v>
      </c>
      <c r="I37" s="50">
        <f t="shared" si="150"/>
        <v>0</v>
      </c>
      <c r="J37" s="51">
        <f t="shared" si="150"/>
        <v>2509464</v>
      </c>
      <c r="K37" s="50">
        <f t="shared" si="150"/>
        <v>30113646</v>
      </c>
      <c r="L37" s="52">
        <f t="shared" si="150"/>
        <v>32623110</v>
      </c>
      <c r="M37" s="118"/>
      <c r="N37" s="120">
        <f t="shared" ref="N37:R37" si="151">N36*1936.27</f>
        <v>30113646</v>
      </c>
      <c r="O37" s="120">
        <f t="shared" si="151"/>
        <v>18094908</v>
      </c>
      <c r="P37" s="120">
        <f t="shared" si="151"/>
        <v>1359262</v>
      </c>
      <c r="Q37" s="120">
        <f t="shared" si="151"/>
        <v>35880187</v>
      </c>
      <c r="R37" s="120">
        <f t="shared" si="151"/>
        <v>33370723</v>
      </c>
      <c r="S37" s="47"/>
    </row>
    <row r="38" spans="1:19" ht="12.75" customHeight="1" x14ac:dyDescent="0.2">
      <c r="A38" s="511"/>
      <c r="B38" s="511"/>
      <c r="C38" s="53" t="s">
        <v>3</v>
      </c>
      <c r="D38" s="54">
        <v>9</v>
      </c>
      <c r="E38" s="44">
        <v>9795.2900000000009</v>
      </c>
      <c r="F38" s="44">
        <v>0</v>
      </c>
      <c r="G38" s="44">
        <f t="shared" ref="G38" si="152">600/13*12</f>
        <v>553.85</v>
      </c>
      <c r="H38" s="44">
        <v>6207.16</v>
      </c>
      <c r="I38" s="44">
        <v>0</v>
      </c>
      <c r="J38" s="44">
        <f t="shared" ref="J38" si="153">(E38+F38+G38+H38+I38)/12</f>
        <v>1379.69</v>
      </c>
      <c r="K38" s="45">
        <f t="shared" ref="K38" si="154">(E38+F38+G38+H38+I38)</f>
        <v>16556.3</v>
      </c>
      <c r="L38" s="46">
        <f t="shared" ref="L38" si="155">K38+J38</f>
        <v>17935.990000000002</v>
      </c>
      <c r="M38" s="117"/>
      <c r="N38" s="119">
        <f t="shared" ref="N38" si="156">K38</f>
        <v>16556.3</v>
      </c>
      <c r="O38" s="119">
        <f t="shared" ref="O38" si="157">E38+G38+F38+I38</f>
        <v>10349.14</v>
      </c>
      <c r="P38" s="119">
        <v>702</v>
      </c>
      <c r="Q38" s="119">
        <f t="shared" ref="Q38" si="158">IF(P38&gt;(O38*0.18),P38,O38*0.18)+N38+J38</f>
        <v>19798.84</v>
      </c>
      <c r="R38" s="119">
        <f t="shared" ref="R38" si="159">N38+O38*0.18</f>
        <v>18419.150000000001</v>
      </c>
      <c r="S38" s="47"/>
    </row>
    <row r="39" spans="1:19" ht="9" customHeight="1" x14ac:dyDescent="0.2">
      <c r="A39" s="511"/>
      <c r="B39" s="511"/>
      <c r="C39" s="48" t="s">
        <v>4</v>
      </c>
      <c r="D39" s="49">
        <v>14</v>
      </c>
      <c r="E39" s="50">
        <v>18966326</v>
      </c>
      <c r="F39" s="50">
        <v>0</v>
      </c>
      <c r="G39" s="50">
        <f t="shared" ref="G39:L39" si="160">G38*1936.27</f>
        <v>1072403</v>
      </c>
      <c r="H39" s="50">
        <f t="shared" si="160"/>
        <v>12018738</v>
      </c>
      <c r="I39" s="50">
        <f t="shared" si="160"/>
        <v>0</v>
      </c>
      <c r="J39" s="51">
        <f t="shared" si="160"/>
        <v>2671452</v>
      </c>
      <c r="K39" s="50">
        <f t="shared" si="160"/>
        <v>32057467</v>
      </c>
      <c r="L39" s="52">
        <f t="shared" si="160"/>
        <v>34728919</v>
      </c>
      <c r="M39" s="118"/>
      <c r="N39" s="120">
        <f t="shared" ref="N39:R39" si="161">N38*1936.27</f>
        <v>32057467</v>
      </c>
      <c r="O39" s="120">
        <f t="shared" si="161"/>
        <v>20038729</v>
      </c>
      <c r="P39" s="120">
        <f t="shared" si="161"/>
        <v>1359262</v>
      </c>
      <c r="Q39" s="120">
        <f t="shared" si="161"/>
        <v>38335900</v>
      </c>
      <c r="R39" s="120">
        <f t="shared" si="161"/>
        <v>35664448</v>
      </c>
      <c r="S39" s="47"/>
    </row>
    <row r="40" spans="1:19" ht="12.75" customHeight="1" x14ac:dyDescent="0.2">
      <c r="A40" s="511"/>
      <c r="B40" s="511"/>
      <c r="C40" s="53" t="s">
        <v>3</v>
      </c>
      <c r="D40" s="54">
        <v>15</v>
      </c>
      <c r="E40" s="44">
        <v>10738.62</v>
      </c>
      <c r="F40" s="44">
        <v>0</v>
      </c>
      <c r="G40" s="44">
        <f t="shared" ref="G40" si="162">600/13*12</f>
        <v>553.85</v>
      </c>
      <c r="H40" s="44">
        <v>6207.16</v>
      </c>
      <c r="I40" s="44">
        <v>0</v>
      </c>
      <c r="J40" s="44">
        <f t="shared" ref="J40" si="163">(E40+F40+G40+H40+I40)/12</f>
        <v>1458.3</v>
      </c>
      <c r="K40" s="45">
        <f t="shared" ref="K40" si="164">(E40+F40+G40+H40+I40)</f>
        <v>17499.63</v>
      </c>
      <c r="L40" s="46">
        <f t="shared" ref="L40" si="165">K40+J40</f>
        <v>18957.93</v>
      </c>
      <c r="M40" s="117"/>
      <c r="N40" s="119">
        <f t="shared" ref="N40" si="166">K40</f>
        <v>17499.63</v>
      </c>
      <c r="O40" s="119">
        <f t="shared" ref="O40" si="167">E40+G40+F40+I40</f>
        <v>11292.47</v>
      </c>
      <c r="P40" s="119">
        <v>702</v>
      </c>
      <c r="Q40" s="119">
        <f t="shared" ref="Q40" si="168">IF(P40&gt;(O40*0.18),P40,O40*0.18)+N40+J40</f>
        <v>20990.57</v>
      </c>
      <c r="R40" s="119">
        <f t="shared" ref="R40" si="169">N40+O40*0.18</f>
        <v>19532.27</v>
      </c>
      <c r="S40" s="47"/>
    </row>
    <row r="41" spans="1:19" ht="9" customHeight="1" x14ac:dyDescent="0.2">
      <c r="A41" s="511"/>
      <c r="B41" s="511"/>
      <c r="C41" s="48" t="s">
        <v>4</v>
      </c>
      <c r="D41" s="49">
        <v>20</v>
      </c>
      <c r="E41" s="50">
        <v>20792868</v>
      </c>
      <c r="F41" s="50">
        <v>0</v>
      </c>
      <c r="G41" s="50">
        <f t="shared" ref="G41:L41" si="170">G40*1936.27</f>
        <v>1072403</v>
      </c>
      <c r="H41" s="50">
        <f t="shared" si="170"/>
        <v>12018738</v>
      </c>
      <c r="I41" s="50">
        <f t="shared" si="170"/>
        <v>0</v>
      </c>
      <c r="J41" s="51">
        <f t="shared" si="170"/>
        <v>2823663</v>
      </c>
      <c r="K41" s="50">
        <f t="shared" si="170"/>
        <v>33884009</v>
      </c>
      <c r="L41" s="52">
        <f t="shared" si="170"/>
        <v>36707671</v>
      </c>
      <c r="M41" s="118"/>
      <c r="N41" s="120">
        <f t="shared" ref="N41:R41" si="171">N40*1936.27</f>
        <v>33884009</v>
      </c>
      <c r="O41" s="120">
        <f t="shared" si="171"/>
        <v>21865271</v>
      </c>
      <c r="P41" s="120">
        <f t="shared" si="171"/>
        <v>1359262</v>
      </c>
      <c r="Q41" s="120">
        <f t="shared" si="171"/>
        <v>40643411</v>
      </c>
      <c r="R41" s="120">
        <f t="shared" si="171"/>
        <v>37819748</v>
      </c>
      <c r="S41" s="47"/>
    </row>
    <row r="42" spans="1:19" ht="12.75" customHeight="1" x14ac:dyDescent="0.2">
      <c r="A42" s="511"/>
      <c r="B42" s="511"/>
      <c r="C42" s="53" t="s">
        <v>3</v>
      </c>
      <c r="D42" s="54">
        <v>21</v>
      </c>
      <c r="E42" s="44">
        <v>11696.51</v>
      </c>
      <c r="F42" s="44">
        <v>0</v>
      </c>
      <c r="G42" s="44">
        <f t="shared" ref="G42" si="172">600/13*12</f>
        <v>553.85</v>
      </c>
      <c r="H42" s="44">
        <v>6207.16</v>
      </c>
      <c r="I42" s="44">
        <v>0</v>
      </c>
      <c r="J42" s="44">
        <f t="shared" ref="J42" si="173">(E42+F42+G42+H42+I42)/12</f>
        <v>1538.13</v>
      </c>
      <c r="K42" s="45">
        <f t="shared" ref="K42" si="174">(E42+F42+G42+H42+I42)</f>
        <v>18457.52</v>
      </c>
      <c r="L42" s="46">
        <f t="shared" ref="L42" si="175">K42+J42</f>
        <v>19995.650000000001</v>
      </c>
      <c r="M42" s="117"/>
      <c r="N42" s="119">
        <f t="shared" ref="N42" si="176">K42</f>
        <v>18457.52</v>
      </c>
      <c r="O42" s="119">
        <f t="shared" ref="O42" si="177">E42+G42+F42+I42</f>
        <v>12250.36</v>
      </c>
      <c r="P42" s="119">
        <v>702</v>
      </c>
      <c r="Q42" s="119">
        <f t="shared" ref="Q42" si="178">IF(P42&gt;(O42*0.18),P42,O42*0.18)+N42+J42</f>
        <v>22200.71</v>
      </c>
      <c r="R42" s="119">
        <f t="shared" ref="R42" si="179">N42+O42*0.18</f>
        <v>20662.580000000002</v>
      </c>
      <c r="S42" s="47"/>
    </row>
    <row r="43" spans="1:19" ht="9" customHeight="1" x14ac:dyDescent="0.2">
      <c r="A43" s="511"/>
      <c r="B43" s="511"/>
      <c r="C43" s="48" t="s">
        <v>4</v>
      </c>
      <c r="D43" s="49">
        <v>27</v>
      </c>
      <c r="E43" s="50">
        <v>22647601</v>
      </c>
      <c r="F43" s="50">
        <v>0</v>
      </c>
      <c r="G43" s="50">
        <f t="shared" ref="G43:L43" si="180">G42*1936.27</f>
        <v>1072403</v>
      </c>
      <c r="H43" s="50">
        <f t="shared" si="180"/>
        <v>12018738</v>
      </c>
      <c r="I43" s="50">
        <f t="shared" si="180"/>
        <v>0</v>
      </c>
      <c r="J43" s="51">
        <f t="shared" si="180"/>
        <v>2978235</v>
      </c>
      <c r="K43" s="50">
        <f t="shared" si="180"/>
        <v>35738742</v>
      </c>
      <c r="L43" s="52">
        <f t="shared" si="180"/>
        <v>38716977</v>
      </c>
      <c r="M43" s="118"/>
      <c r="N43" s="120">
        <f t="shared" ref="N43:R43" si="181">N42*1936.27</f>
        <v>35738742</v>
      </c>
      <c r="O43" s="120">
        <f t="shared" si="181"/>
        <v>23720005</v>
      </c>
      <c r="P43" s="120">
        <f t="shared" si="181"/>
        <v>1359262</v>
      </c>
      <c r="Q43" s="120">
        <f t="shared" si="181"/>
        <v>42986569</v>
      </c>
      <c r="R43" s="120">
        <f t="shared" si="181"/>
        <v>40008334</v>
      </c>
      <c r="S43" s="47"/>
    </row>
    <row r="44" spans="1:19" ht="12.75" customHeight="1" x14ac:dyDescent="0.2">
      <c r="A44" s="511"/>
      <c r="B44" s="511"/>
      <c r="C44" s="53" t="s">
        <v>3</v>
      </c>
      <c r="D44" s="54">
        <v>28</v>
      </c>
      <c r="E44" s="44">
        <v>12374.93</v>
      </c>
      <c r="F44" s="44">
        <v>0</v>
      </c>
      <c r="G44" s="44">
        <f t="shared" ref="G44" si="182">600/13*12</f>
        <v>553.85</v>
      </c>
      <c r="H44" s="44">
        <v>6207.16</v>
      </c>
      <c r="I44" s="44">
        <v>0</v>
      </c>
      <c r="J44" s="44">
        <f t="shared" ref="J44" si="183">(E44+F44+G44+H44+I44)/12</f>
        <v>1594.66</v>
      </c>
      <c r="K44" s="45">
        <f t="shared" ref="K44" si="184">(E44+F44+G44+H44+I44)</f>
        <v>19135.939999999999</v>
      </c>
      <c r="L44" s="46">
        <f t="shared" ref="L44" si="185">K44+J44</f>
        <v>20730.599999999999</v>
      </c>
      <c r="M44" s="117"/>
      <c r="N44" s="119">
        <f t="shared" ref="N44" si="186">K44</f>
        <v>19135.939999999999</v>
      </c>
      <c r="O44" s="119">
        <f t="shared" ref="O44" si="187">E44+G44+F44+I44</f>
        <v>12928.78</v>
      </c>
      <c r="P44" s="119">
        <v>702</v>
      </c>
      <c r="Q44" s="119">
        <f t="shared" ref="Q44" si="188">IF(P44&gt;(O44*0.18),P44,O44*0.18)+N44+J44</f>
        <v>23057.78</v>
      </c>
      <c r="R44" s="119">
        <f t="shared" ref="R44" si="189">N44+O44*0.18</f>
        <v>21463.119999999999</v>
      </c>
      <c r="S44" s="47"/>
    </row>
    <row r="45" spans="1:19" ht="9" customHeight="1" x14ac:dyDescent="0.2">
      <c r="A45" s="511"/>
      <c r="B45" s="511"/>
      <c r="C45" s="48" t="s">
        <v>4</v>
      </c>
      <c r="D45" s="49">
        <v>34</v>
      </c>
      <c r="E45" s="50">
        <v>23961206</v>
      </c>
      <c r="F45" s="50">
        <v>0</v>
      </c>
      <c r="G45" s="50">
        <f t="shared" ref="G45:L45" si="190">G44*1936.27</f>
        <v>1072403</v>
      </c>
      <c r="H45" s="50">
        <f t="shared" si="190"/>
        <v>12018738</v>
      </c>
      <c r="I45" s="50">
        <f t="shared" si="190"/>
        <v>0</v>
      </c>
      <c r="J45" s="51">
        <f t="shared" si="190"/>
        <v>3087692</v>
      </c>
      <c r="K45" s="50">
        <f t="shared" si="190"/>
        <v>37052347</v>
      </c>
      <c r="L45" s="52">
        <f t="shared" si="190"/>
        <v>40140039</v>
      </c>
      <c r="M45" s="118"/>
      <c r="N45" s="120">
        <f t="shared" ref="N45:R45" si="191">N44*1936.27</f>
        <v>37052347</v>
      </c>
      <c r="O45" s="120">
        <f t="shared" si="191"/>
        <v>25033609</v>
      </c>
      <c r="P45" s="120">
        <f t="shared" si="191"/>
        <v>1359262</v>
      </c>
      <c r="Q45" s="120">
        <f t="shared" si="191"/>
        <v>44646088</v>
      </c>
      <c r="R45" s="120">
        <f t="shared" si="191"/>
        <v>41558395</v>
      </c>
      <c r="S45" s="47"/>
    </row>
    <row r="46" spans="1:19" ht="12.75" customHeight="1" x14ac:dyDescent="0.2">
      <c r="A46" s="511"/>
      <c r="B46" s="511"/>
      <c r="C46" s="53" t="s">
        <v>3</v>
      </c>
      <c r="D46" s="54">
        <v>35</v>
      </c>
      <c r="E46" s="44">
        <v>12881.49</v>
      </c>
      <c r="F46" s="44">
        <v>0</v>
      </c>
      <c r="G46" s="44">
        <f t="shared" ref="G46" si="192">600/13*12</f>
        <v>553.85</v>
      </c>
      <c r="H46" s="44">
        <v>6207.16</v>
      </c>
      <c r="I46" s="44">
        <v>0</v>
      </c>
      <c r="J46" s="44">
        <f t="shared" ref="J46" si="193">(E46+F46+G46+H46+I46)/12</f>
        <v>1636.88</v>
      </c>
      <c r="K46" s="45">
        <f t="shared" ref="K46" si="194">(E46+F46+G46+H46+I46)</f>
        <v>19642.5</v>
      </c>
      <c r="L46" s="46">
        <f t="shared" ref="L46" si="195">K46+J46</f>
        <v>21279.38</v>
      </c>
      <c r="M46" s="117"/>
      <c r="N46" s="119">
        <f t="shared" ref="N46" si="196">K46</f>
        <v>19642.5</v>
      </c>
      <c r="O46" s="119">
        <f t="shared" ref="O46" si="197">E46+G46+F46+I46</f>
        <v>13435.34</v>
      </c>
      <c r="P46" s="119">
        <v>702</v>
      </c>
      <c r="Q46" s="119">
        <f t="shared" ref="Q46" si="198">IF(P46&gt;(O46*0.18),P46,O46*0.18)+N46+J46</f>
        <v>23697.74</v>
      </c>
      <c r="R46" s="119">
        <f t="shared" ref="R46" si="199">N46+O46*0.18</f>
        <v>22060.86</v>
      </c>
      <c r="S46" s="47"/>
    </row>
    <row r="47" spans="1:19" ht="9" customHeight="1" x14ac:dyDescent="0.2">
      <c r="A47" s="512"/>
      <c r="B47" s="512"/>
      <c r="C47" s="58" t="s">
        <v>4</v>
      </c>
      <c r="D47" s="59"/>
      <c r="E47" s="61">
        <v>24942043</v>
      </c>
      <c r="F47" s="61">
        <v>0</v>
      </c>
      <c r="G47" s="50">
        <f t="shared" ref="G47:L47" si="200">G46*1936.27</f>
        <v>1072403</v>
      </c>
      <c r="H47" s="50">
        <f t="shared" si="200"/>
        <v>12018738</v>
      </c>
      <c r="I47" s="50">
        <f t="shared" si="200"/>
        <v>0</v>
      </c>
      <c r="J47" s="51">
        <f t="shared" si="200"/>
        <v>3169442</v>
      </c>
      <c r="K47" s="50">
        <f t="shared" si="200"/>
        <v>38033183</v>
      </c>
      <c r="L47" s="52">
        <f t="shared" si="200"/>
        <v>41202625</v>
      </c>
      <c r="M47" s="118"/>
      <c r="N47" s="120">
        <f t="shared" ref="N47:R47" si="201">N46*1936.27</f>
        <v>38033183</v>
      </c>
      <c r="O47" s="120">
        <f t="shared" si="201"/>
        <v>26014446</v>
      </c>
      <c r="P47" s="120">
        <f t="shared" si="201"/>
        <v>1359262</v>
      </c>
      <c r="Q47" s="120">
        <f t="shared" si="201"/>
        <v>45885223</v>
      </c>
      <c r="R47" s="120">
        <f t="shared" si="201"/>
        <v>42715781</v>
      </c>
      <c r="S47" s="47"/>
    </row>
    <row r="48" spans="1:19" ht="12.75" customHeight="1" x14ac:dyDescent="0.2">
      <c r="A48" s="492">
        <f>B36+1</f>
        <v>39447</v>
      </c>
      <c r="B48" s="492">
        <v>39447</v>
      </c>
      <c r="C48" s="42" t="s">
        <v>3</v>
      </c>
      <c r="D48" s="43">
        <v>0</v>
      </c>
      <c r="E48" s="44">
        <v>8519.9599999999991</v>
      </c>
      <c r="F48" s="44">
        <v>0</v>
      </c>
      <c r="G48" s="44">
        <f t="shared" ref="G48" si="202">600/13*12</f>
        <v>553.85</v>
      </c>
      <c r="H48" s="44">
        <v>6207.16</v>
      </c>
      <c r="I48" s="44">
        <v>0</v>
      </c>
      <c r="J48" s="44">
        <f t="shared" ref="J48" si="203">(E48+F48+G48+H48+I48)/12</f>
        <v>1273.4100000000001</v>
      </c>
      <c r="K48" s="45">
        <f t="shared" ref="K48" si="204">(E48+F48+G48+H48+I48)</f>
        <v>15280.97</v>
      </c>
      <c r="L48" s="46">
        <f t="shared" ref="L48" si="205">K48+J48</f>
        <v>16554.38</v>
      </c>
      <c r="M48" s="117"/>
      <c r="N48" s="119">
        <f t="shared" ref="N48" si="206">K48</f>
        <v>15280.97</v>
      </c>
      <c r="O48" s="119">
        <f t="shared" ref="O48" si="207">E48+G48+F48+I48</f>
        <v>9073.81</v>
      </c>
      <c r="P48" s="119">
        <v>702</v>
      </c>
      <c r="Q48" s="119">
        <f t="shared" ref="Q48" si="208">IF(P48&gt;(O48*0.18),P48,O48*0.18)+N48+J48</f>
        <v>18187.669999999998</v>
      </c>
      <c r="R48" s="119">
        <f t="shared" ref="R48" si="209">N48+O48*0.18</f>
        <v>16914.259999999998</v>
      </c>
      <c r="S48" s="47"/>
    </row>
    <row r="49" spans="1:19" ht="9" customHeight="1" x14ac:dyDescent="0.2">
      <c r="A49" s="493"/>
      <c r="B49" s="493"/>
      <c r="C49" s="48" t="s">
        <v>4</v>
      </c>
      <c r="D49" s="49">
        <v>2</v>
      </c>
      <c r="E49" s="50">
        <v>16496943</v>
      </c>
      <c r="F49" s="50">
        <v>0</v>
      </c>
      <c r="G49" s="50">
        <f t="shared" ref="G49:L49" si="210">G48*1936.27</f>
        <v>1072403</v>
      </c>
      <c r="H49" s="50">
        <f t="shared" si="210"/>
        <v>12018738</v>
      </c>
      <c r="I49" s="50">
        <f t="shared" si="210"/>
        <v>0</v>
      </c>
      <c r="J49" s="51">
        <f t="shared" si="210"/>
        <v>2465666</v>
      </c>
      <c r="K49" s="50">
        <f t="shared" si="210"/>
        <v>29588084</v>
      </c>
      <c r="L49" s="52">
        <f t="shared" si="210"/>
        <v>32053749</v>
      </c>
      <c r="M49" s="118"/>
      <c r="N49" s="120">
        <f t="shared" ref="N49:R49" si="211">N48*1936.27</f>
        <v>29588084</v>
      </c>
      <c r="O49" s="120">
        <f t="shared" si="211"/>
        <v>17569346</v>
      </c>
      <c r="P49" s="120">
        <f t="shared" si="211"/>
        <v>1359262</v>
      </c>
      <c r="Q49" s="120">
        <f t="shared" si="211"/>
        <v>35216240</v>
      </c>
      <c r="R49" s="120">
        <f t="shared" si="211"/>
        <v>32750574</v>
      </c>
      <c r="S49" s="47"/>
    </row>
    <row r="50" spans="1:19" ht="12.75" customHeight="1" x14ac:dyDescent="0.2">
      <c r="A50" s="511">
        <f>A48</f>
        <v>39447</v>
      </c>
      <c r="B50" s="511">
        <f>B48</f>
        <v>39447</v>
      </c>
      <c r="C50" s="53" t="s">
        <v>3</v>
      </c>
      <c r="D50" s="54">
        <v>3</v>
      </c>
      <c r="E50" s="44">
        <v>8791.39</v>
      </c>
      <c r="F50" s="44">
        <v>0</v>
      </c>
      <c r="G50" s="44">
        <f t="shared" ref="G50" si="212">600/13*12</f>
        <v>553.85</v>
      </c>
      <c r="H50" s="44">
        <v>6207.16</v>
      </c>
      <c r="I50" s="44">
        <v>0</v>
      </c>
      <c r="J50" s="44">
        <f t="shared" ref="J50" si="213">(E50+F50+G50+H50+I50)/12</f>
        <v>1296.03</v>
      </c>
      <c r="K50" s="45">
        <f t="shared" ref="K50" si="214">(E50+F50+G50+H50+I50)</f>
        <v>15552.4</v>
      </c>
      <c r="L50" s="46">
        <f t="shared" ref="L50" si="215">K50+J50</f>
        <v>16848.43</v>
      </c>
      <c r="M50" s="117"/>
      <c r="N50" s="119">
        <f t="shared" ref="N50" si="216">K50</f>
        <v>15552.4</v>
      </c>
      <c r="O50" s="119">
        <f t="shared" ref="O50" si="217">E50+G50+F50+I50</f>
        <v>9345.24</v>
      </c>
      <c r="P50" s="119">
        <v>702</v>
      </c>
      <c r="Q50" s="119">
        <f t="shared" ref="Q50" si="218">IF(P50&gt;(O50*0.18),P50,O50*0.18)+N50+J50</f>
        <v>18530.57</v>
      </c>
      <c r="R50" s="119">
        <f t="shared" ref="R50" si="219">N50+O50*0.18</f>
        <v>17234.54</v>
      </c>
      <c r="S50" s="47"/>
    </row>
    <row r="51" spans="1:19" ht="9" customHeight="1" x14ac:dyDescent="0.2">
      <c r="A51" s="511"/>
      <c r="B51" s="511"/>
      <c r="C51" s="48" t="s">
        <v>4</v>
      </c>
      <c r="D51" s="49">
        <v>8</v>
      </c>
      <c r="E51" s="50">
        <v>17022505</v>
      </c>
      <c r="F51" s="50">
        <v>0</v>
      </c>
      <c r="G51" s="50">
        <f t="shared" ref="G51:L51" si="220">G50*1936.27</f>
        <v>1072403</v>
      </c>
      <c r="H51" s="50">
        <f t="shared" si="220"/>
        <v>12018738</v>
      </c>
      <c r="I51" s="50">
        <f t="shared" si="220"/>
        <v>0</v>
      </c>
      <c r="J51" s="51">
        <f t="shared" si="220"/>
        <v>2509464</v>
      </c>
      <c r="K51" s="50">
        <f t="shared" si="220"/>
        <v>30113646</v>
      </c>
      <c r="L51" s="52">
        <f t="shared" si="220"/>
        <v>32623110</v>
      </c>
      <c r="M51" s="118"/>
      <c r="N51" s="120">
        <f t="shared" ref="N51:R51" si="221">N50*1936.27</f>
        <v>30113646</v>
      </c>
      <c r="O51" s="120">
        <f t="shared" si="221"/>
        <v>18094908</v>
      </c>
      <c r="P51" s="120">
        <f t="shared" si="221"/>
        <v>1359262</v>
      </c>
      <c r="Q51" s="120">
        <f t="shared" si="221"/>
        <v>35880187</v>
      </c>
      <c r="R51" s="120">
        <f t="shared" si="221"/>
        <v>33370723</v>
      </c>
      <c r="S51" s="47"/>
    </row>
    <row r="52" spans="1:19" ht="12.75" customHeight="1" x14ac:dyDescent="0.2">
      <c r="A52" s="511"/>
      <c r="B52" s="511"/>
      <c r="C52" s="53" t="s">
        <v>3</v>
      </c>
      <c r="D52" s="54">
        <v>9</v>
      </c>
      <c r="E52" s="44">
        <v>9795.2900000000009</v>
      </c>
      <c r="F52" s="44">
        <v>0</v>
      </c>
      <c r="G52" s="44">
        <f t="shared" ref="G52" si="222">600/13*12</f>
        <v>553.85</v>
      </c>
      <c r="H52" s="44">
        <v>6207.16</v>
      </c>
      <c r="I52" s="44">
        <v>0</v>
      </c>
      <c r="J52" s="44">
        <f t="shared" ref="J52" si="223">(E52+F52+G52+H52+I52)/12</f>
        <v>1379.69</v>
      </c>
      <c r="K52" s="45">
        <f t="shared" ref="K52" si="224">(E52+F52+G52+H52+I52)</f>
        <v>16556.3</v>
      </c>
      <c r="L52" s="46">
        <f t="shared" ref="L52" si="225">K52+J52</f>
        <v>17935.990000000002</v>
      </c>
      <c r="M52" s="117"/>
      <c r="N52" s="119">
        <f t="shared" ref="N52" si="226">K52</f>
        <v>16556.3</v>
      </c>
      <c r="O52" s="119">
        <f t="shared" ref="O52" si="227">E52+G52+F52+I52</f>
        <v>10349.14</v>
      </c>
      <c r="P52" s="119">
        <v>702</v>
      </c>
      <c r="Q52" s="119">
        <f t="shared" ref="Q52" si="228">IF(P52&gt;(O52*0.18),P52,O52*0.18)+N52+J52</f>
        <v>19798.84</v>
      </c>
      <c r="R52" s="119">
        <f t="shared" ref="R52" si="229">N52+O52*0.18</f>
        <v>18419.150000000001</v>
      </c>
      <c r="S52" s="47"/>
    </row>
    <row r="53" spans="1:19" ht="9" customHeight="1" x14ac:dyDescent="0.2">
      <c r="A53" s="511"/>
      <c r="B53" s="511"/>
      <c r="C53" s="48" t="s">
        <v>4</v>
      </c>
      <c r="D53" s="49">
        <v>14</v>
      </c>
      <c r="E53" s="50">
        <v>18966326</v>
      </c>
      <c r="F53" s="50">
        <v>0</v>
      </c>
      <c r="G53" s="50">
        <f t="shared" ref="G53:L53" si="230">G52*1936.27</f>
        <v>1072403</v>
      </c>
      <c r="H53" s="50">
        <f t="shared" si="230"/>
        <v>12018738</v>
      </c>
      <c r="I53" s="50">
        <f t="shared" si="230"/>
        <v>0</v>
      </c>
      <c r="J53" s="51">
        <f t="shared" si="230"/>
        <v>2671452</v>
      </c>
      <c r="K53" s="50">
        <f t="shared" si="230"/>
        <v>32057467</v>
      </c>
      <c r="L53" s="52">
        <f t="shared" si="230"/>
        <v>34728919</v>
      </c>
      <c r="M53" s="118"/>
      <c r="N53" s="120">
        <f t="shared" ref="N53:R53" si="231">N52*1936.27</f>
        <v>32057467</v>
      </c>
      <c r="O53" s="120">
        <f t="shared" si="231"/>
        <v>20038729</v>
      </c>
      <c r="P53" s="120">
        <f t="shared" si="231"/>
        <v>1359262</v>
      </c>
      <c r="Q53" s="120">
        <f t="shared" si="231"/>
        <v>38335900</v>
      </c>
      <c r="R53" s="120">
        <f t="shared" si="231"/>
        <v>35664448</v>
      </c>
      <c r="S53" s="47"/>
    </row>
    <row r="54" spans="1:19" ht="12.75" customHeight="1" x14ac:dyDescent="0.2">
      <c r="A54" s="511"/>
      <c r="B54" s="511"/>
      <c r="C54" s="53" t="s">
        <v>3</v>
      </c>
      <c r="D54" s="54">
        <v>15</v>
      </c>
      <c r="E54" s="44">
        <v>10738.62</v>
      </c>
      <c r="F54" s="44">
        <v>0</v>
      </c>
      <c r="G54" s="44">
        <f t="shared" ref="G54" si="232">600/13*12</f>
        <v>553.85</v>
      </c>
      <c r="H54" s="44">
        <v>6207.16</v>
      </c>
      <c r="I54" s="44">
        <v>0</v>
      </c>
      <c r="J54" s="44">
        <f t="shared" ref="J54" si="233">(E54+F54+G54+H54+I54)/12</f>
        <v>1458.3</v>
      </c>
      <c r="K54" s="45">
        <f t="shared" ref="K54" si="234">(E54+F54+G54+H54+I54)</f>
        <v>17499.63</v>
      </c>
      <c r="L54" s="46">
        <f t="shared" ref="L54" si="235">K54+J54</f>
        <v>18957.93</v>
      </c>
      <c r="M54" s="117"/>
      <c r="N54" s="119">
        <f t="shared" ref="N54" si="236">K54</f>
        <v>17499.63</v>
      </c>
      <c r="O54" s="119">
        <f t="shared" ref="O54" si="237">E54+G54+F54+I54</f>
        <v>11292.47</v>
      </c>
      <c r="P54" s="119">
        <v>702</v>
      </c>
      <c r="Q54" s="119">
        <f t="shared" ref="Q54" si="238">IF(P54&gt;(O54*0.18),P54,O54*0.18)+N54+J54</f>
        <v>20990.57</v>
      </c>
      <c r="R54" s="119">
        <f t="shared" ref="R54" si="239">N54+O54*0.18</f>
        <v>19532.27</v>
      </c>
      <c r="S54" s="47"/>
    </row>
    <row r="55" spans="1:19" ht="9" customHeight="1" x14ac:dyDescent="0.2">
      <c r="A55" s="511"/>
      <c r="B55" s="511"/>
      <c r="C55" s="48" t="s">
        <v>4</v>
      </c>
      <c r="D55" s="49">
        <v>20</v>
      </c>
      <c r="E55" s="50">
        <v>20792868</v>
      </c>
      <c r="F55" s="50">
        <v>0</v>
      </c>
      <c r="G55" s="50">
        <f t="shared" ref="G55:L55" si="240">G54*1936.27</f>
        <v>1072403</v>
      </c>
      <c r="H55" s="50">
        <f t="shared" si="240"/>
        <v>12018738</v>
      </c>
      <c r="I55" s="50">
        <f t="shared" si="240"/>
        <v>0</v>
      </c>
      <c r="J55" s="51">
        <f t="shared" si="240"/>
        <v>2823663</v>
      </c>
      <c r="K55" s="50">
        <f t="shared" si="240"/>
        <v>33884009</v>
      </c>
      <c r="L55" s="52">
        <f t="shared" si="240"/>
        <v>36707671</v>
      </c>
      <c r="M55" s="118"/>
      <c r="N55" s="120">
        <f t="shared" ref="N55:R55" si="241">N54*1936.27</f>
        <v>33884009</v>
      </c>
      <c r="O55" s="120">
        <f t="shared" si="241"/>
        <v>21865271</v>
      </c>
      <c r="P55" s="120">
        <f t="shared" si="241"/>
        <v>1359262</v>
      </c>
      <c r="Q55" s="120">
        <f t="shared" si="241"/>
        <v>40643411</v>
      </c>
      <c r="R55" s="120">
        <f t="shared" si="241"/>
        <v>37819748</v>
      </c>
      <c r="S55" s="47"/>
    </row>
    <row r="56" spans="1:19" ht="12.75" customHeight="1" x14ac:dyDescent="0.2">
      <c r="A56" s="511"/>
      <c r="B56" s="511"/>
      <c r="C56" s="53" t="s">
        <v>3</v>
      </c>
      <c r="D56" s="54">
        <v>21</v>
      </c>
      <c r="E56" s="44">
        <v>11696.51</v>
      </c>
      <c r="F56" s="44">
        <v>0</v>
      </c>
      <c r="G56" s="44">
        <f t="shared" ref="G56" si="242">600/13*12</f>
        <v>553.85</v>
      </c>
      <c r="H56" s="44">
        <v>6207.16</v>
      </c>
      <c r="I56" s="44">
        <v>0</v>
      </c>
      <c r="J56" s="44">
        <f t="shared" ref="J56" si="243">(E56+F56+G56+H56+I56)/12</f>
        <v>1538.13</v>
      </c>
      <c r="K56" s="45">
        <f t="shared" ref="K56" si="244">(E56+F56+G56+H56+I56)</f>
        <v>18457.52</v>
      </c>
      <c r="L56" s="46">
        <f t="shared" ref="L56" si="245">K56+J56</f>
        <v>19995.650000000001</v>
      </c>
      <c r="M56" s="117"/>
      <c r="N56" s="119">
        <f t="shared" ref="N56" si="246">K56</f>
        <v>18457.52</v>
      </c>
      <c r="O56" s="119">
        <f t="shared" ref="O56" si="247">E56+G56+F56+I56</f>
        <v>12250.36</v>
      </c>
      <c r="P56" s="119">
        <v>702</v>
      </c>
      <c r="Q56" s="119">
        <f t="shared" ref="Q56" si="248">IF(P56&gt;(O56*0.18),P56,O56*0.18)+N56+J56</f>
        <v>22200.71</v>
      </c>
      <c r="R56" s="119">
        <f t="shared" ref="R56" si="249">N56+O56*0.18</f>
        <v>20662.580000000002</v>
      </c>
      <c r="S56" s="47"/>
    </row>
    <row r="57" spans="1:19" ht="9" customHeight="1" x14ac:dyDescent="0.2">
      <c r="A57" s="511"/>
      <c r="B57" s="511"/>
      <c r="C57" s="48" t="s">
        <v>4</v>
      </c>
      <c r="D57" s="49">
        <v>27</v>
      </c>
      <c r="E57" s="50">
        <v>22647601</v>
      </c>
      <c r="F57" s="50">
        <v>0</v>
      </c>
      <c r="G57" s="50">
        <f t="shared" ref="G57:L57" si="250">G56*1936.27</f>
        <v>1072403</v>
      </c>
      <c r="H57" s="50">
        <f t="shared" si="250"/>
        <v>12018738</v>
      </c>
      <c r="I57" s="50">
        <f t="shared" si="250"/>
        <v>0</v>
      </c>
      <c r="J57" s="51">
        <f t="shared" si="250"/>
        <v>2978235</v>
      </c>
      <c r="K57" s="50">
        <f t="shared" si="250"/>
        <v>35738742</v>
      </c>
      <c r="L57" s="52">
        <f t="shared" si="250"/>
        <v>38716977</v>
      </c>
      <c r="M57" s="118"/>
      <c r="N57" s="120">
        <f t="shared" ref="N57:R57" si="251">N56*1936.27</f>
        <v>35738742</v>
      </c>
      <c r="O57" s="120">
        <f t="shared" si="251"/>
        <v>23720005</v>
      </c>
      <c r="P57" s="120">
        <f t="shared" si="251"/>
        <v>1359262</v>
      </c>
      <c r="Q57" s="120">
        <f t="shared" si="251"/>
        <v>42986569</v>
      </c>
      <c r="R57" s="120">
        <f t="shared" si="251"/>
        <v>40008334</v>
      </c>
      <c r="S57" s="47"/>
    </row>
    <row r="58" spans="1:19" ht="12.75" customHeight="1" x14ac:dyDescent="0.2">
      <c r="A58" s="511"/>
      <c r="B58" s="511"/>
      <c r="C58" s="53" t="s">
        <v>3</v>
      </c>
      <c r="D58" s="54">
        <v>28</v>
      </c>
      <c r="E58" s="44">
        <v>12374.93</v>
      </c>
      <c r="F58" s="44">
        <v>0</v>
      </c>
      <c r="G58" s="44">
        <f t="shared" ref="G58" si="252">600/13*12</f>
        <v>553.85</v>
      </c>
      <c r="H58" s="44">
        <v>6207.16</v>
      </c>
      <c r="I58" s="44">
        <v>0</v>
      </c>
      <c r="J58" s="44">
        <f t="shared" ref="J58" si="253">(E58+F58+G58+H58+I58)/12</f>
        <v>1594.66</v>
      </c>
      <c r="K58" s="45">
        <f t="shared" ref="K58" si="254">(E58+F58+G58+H58+I58)</f>
        <v>19135.939999999999</v>
      </c>
      <c r="L58" s="46">
        <f t="shared" ref="L58" si="255">K58+J58</f>
        <v>20730.599999999999</v>
      </c>
      <c r="M58" s="117"/>
      <c r="N58" s="119">
        <f t="shared" ref="N58" si="256">K58</f>
        <v>19135.939999999999</v>
      </c>
      <c r="O58" s="119">
        <f t="shared" ref="O58" si="257">E58+G58+F58+I58</f>
        <v>12928.78</v>
      </c>
      <c r="P58" s="119">
        <v>702</v>
      </c>
      <c r="Q58" s="119">
        <f t="shared" ref="Q58" si="258">IF(P58&gt;(O58*0.18),P58,O58*0.18)+N58+J58</f>
        <v>23057.78</v>
      </c>
      <c r="R58" s="119">
        <f t="shared" ref="R58" si="259">N58+O58*0.18</f>
        <v>21463.119999999999</v>
      </c>
      <c r="S58" s="47"/>
    </row>
    <row r="59" spans="1:19" ht="9" customHeight="1" x14ac:dyDescent="0.2">
      <c r="A59" s="511"/>
      <c r="B59" s="511"/>
      <c r="C59" s="48" t="s">
        <v>4</v>
      </c>
      <c r="D59" s="49">
        <v>34</v>
      </c>
      <c r="E59" s="50">
        <v>23961206</v>
      </c>
      <c r="F59" s="50">
        <v>0</v>
      </c>
      <c r="G59" s="50">
        <f t="shared" ref="G59:L59" si="260">G58*1936.27</f>
        <v>1072403</v>
      </c>
      <c r="H59" s="50">
        <f t="shared" si="260"/>
        <v>12018738</v>
      </c>
      <c r="I59" s="50">
        <f t="shared" si="260"/>
        <v>0</v>
      </c>
      <c r="J59" s="51">
        <f t="shared" si="260"/>
        <v>3087692</v>
      </c>
      <c r="K59" s="50">
        <f t="shared" si="260"/>
        <v>37052347</v>
      </c>
      <c r="L59" s="52">
        <f t="shared" si="260"/>
        <v>40140039</v>
      </c>
      <c r="M59" s="118"/>
      <c r="N59" s="120">
        <f t="shared" ref="N59:R59" si="261">N58*1936.27</f>
        <v>37052347</v>
      </c>
      <c r="O59" s="120">
        <f t="shared" si="261"/>
        <v>25033609</v>
      </c>
      <c r="P59" s="120">
        <f t="shared" si="261"/>
        <v>1359262</v>
      </c>
      <c r="Q59" s="120">
        <f t="shared" si="261"/>
        <v>44646088</v>
      </c>
      <c r="R59" s="120">
        <f t="shared" si="261"/>
        <v>41558395</v>
      </c>
      <c r="S59" s="47"/>
    </row>
    <row r="60" spans="1:19" ht="12.75" customHeight="1" x14ac:dyDescent="0.2">
      <c r="A60" s="511"/>
      <c r="B60" s="511"/>
      <c r="C60" s="53" t="s">
        <v>3</v>
      </c>
      <c r="D60" s="54">
        <v>35</v>
      </c>
      <c r="E60" s="44">
        <v>12881.49</v>
      </c>
      <c r="F60" s="44">
        <v>0</v>
      </c>
      <c r="G60" s="44">
        <f t="shared" ref="G60" si="262">600/13*12</f>
        <v>553.85</v>
      </c>
      <c r="H60" s="44">
        <v>6207.16</v>
      </c>
      <c r="I60" s="44">
        <v>0</v>
      </c>
      <c r="J60" s="44">
        <f t="shared" ref="J60" si="263">(E60+F60+G60+H60+I60)/12</f>
        <v>1636.88</v>
      </c>
      <c r="K60" s="45">
        <f t="shared" ref="K60" si="264">(E60+F60+G60+H60+I60)</f>
        <v>19642.5</v>
      </c>
      <c r="L60" s="46">
        <f t="shared" ref="L60" si="265">K60+J60</f>
        <v>21279.38</v>
      </c>
      <c r="M60" s="117"/>
      <c r="N60" s="119">
        <f t="shared" ref="N60" si="266">K60</f>
        <v>19642.5</v>
      </c>
      <c r="O60" s="119">
        <f t="shared" ref="O60" si="267">E60+G60+F60+I60</f>
        <v>13435.34</v>
      </c>
      <c r="P60" s="119">
        <v>702</v>
      </c>
      <c r="Q60" s="119">
        <f t="shared" ref="Q60" si="268">IF(P60&gt;(O60*0.18),P60,O60*0.18)+N60+J60</f>
        <v>23697.74</v>
      </c>
      <c r="R60" s="119">
        <f t="shared" ref="R60" si="269">N60+O60*0.18</f>
        <v>22060.86</v>
      </c>
      <c r="S60" s="47"/>
    </row>
    <row r="61" spans="1:19" ht="9" customHeight="1" x14ac:dyDescent="0.2">
      <c r="A61" s="512"/>
      <c r="B61" s="512"/>
      <c r="C61" s="58" t="s">
        <v>4</v>
      </c>
      <c r="D61" s="59"/>
      <c r="E61" s="61">
        <v>24942043</v>
      </c>
      <c r="F61" s="61">
        <v>0</v>
      </c>
      <c r="G61" s="50">
        <f t="shared" ref="G61:L61" si="270">G60*1936.27</f>
        <v>1072403</v>
      </c>
      <c r="H61" s="50">
        <f t="shared" si="270"/>
        <v>12018738</v>
      </c>
      <c r="I61" s="50">
        <f t="shared" si="270"/>
        <v>0</v>
      </c>
      <c r="J61" s="51">
        <f t="shared" si="270"/>
        <v>3169442</v>
      </c>
      <c r="K61" s="50">
        <f t="shared" si="270"/>
        <v>38033183</v>
      </c>
      <c r="L61" s="52">
        <f t="shared" si="270"/>
        <v>41202625</v>
      </c>
      <c r="M61" s="118"/>
      <c r="N61" s="120">
        <f t="shared" ref="N61:R61" si="271">N60*1936.27</f>
        <v>38033183</v>
      </c>
      <c r="O61" s="120">
        <f t="shared" si="271"/>
        <v>26014446</v>
      </c>
      <c r="P61" s="120">
        <f t="shared" si="271"/>
        <v>1359262</v>
      </c>
      <c r="Q61" s="120">
        <f t="shared" si="271"/>
        <v>45885223</v>
      </c>
      <c r="R61" s="120">
        <f t="shared" si="271"/>
        <v>42715781</v>
      </c>
      <c r="S61" s="47"/>
    </row>
    <row r="62" spans="1:19" ht="12.75" customHeight="1" x14ac:dyDescent="0.2">
      <c r="A62" s="492">
        <f>B50+1</f>
        <v>39448</v>
      </c>
      <c r="B62" s="492">
        <v>39538</v>
      </c>
      <c r="C62" s="42" t="s">
        <v>3</v>
      </c>
      <c r="D62" s="43">
        <v>0</v>
      </c>
      <c r="E62" s="44">
        <v>8519.9599999999991</v>
      </c>
      <c r="F62" s="44">
        <v>0</v>
      </c>
      <c r="G62" s="44">
        <f t="shared" ref="G62" si="272">600/13*12</f>
        <v>553.85</v>
      </c>
      <c r="H62" s="44">
        <v>6207.16</v>
      </c>
      <c r="I62" s="44">
        <v>0</v>
      </c>
      <c r="J62" s="44">
        <f t="shared" ref="J62" si="273">(E62+F62+G62+H62+I62)/12</f>
        <v>1273.4100000000001</v>
      </c>
      <c r="K62" s="45">
        <f t="shared" ref="K62" si="274">(E62+F62+G62+H62+I62)</f>
        <v>15280.97</v>
      </c>
      <c r="L62" s="46">
        <f t="shared" ref="L62" si="275">K62+J62</f>
        <v>16554.38</v>
      </c>
      <c r="M62" s="117"/>
      <c r="N62" s="119">
        <f t="shared" ref="N62" si="276">K62</f>
        <v>15280.97</v>
      </c>
      <c r="O62" s="119">
        <f t="shared" ref="O62" si="277">E62+G62+F62+I62</f>
        <v>9073.81</v>
      </c>
      <c r="P62" s="119">
        <v>702</v>
      </c>
      <c r="Q62" s="119">
        <f t="shared" ref="Q62" si="278">IF(P62&gt;(O62*0.18),P62,O62*0.18)+N62+J62</f>
        <v>18187.669999999998</v>
      </c>
      <c r="R62" s="119">
        <f t="shared" ref="R62" si="279">N62+O62*0.18</f>
        <v>16914.259999999998</v>
      </c>
      <c r="S62" s="47"/>
    </row>
    <row r="63" spans="1:19" ht="9" customHeight="1" x14ac:dyDescent="0.2">
      <c r="A63" s="493"/>
      <c r="B63" s="493"/>
      <c r="C63" s="48" t="s">
        <v>4</v>
      </c>
      <c r="D63" s="49">
        <v>2</v>
      </c>
      <c r="E63" s="50">
        <v>16496943</v>
      </c>
      <c r="F63" s="50">
        <v>0</v>
      </c>
      <c r="G63" s="50">
        <f t="shared" ref="G63:L63" si="280">G62*1936.27</f>
        <v>1072403</v>
      </c>
      <c r="H63" s="50">
        <f t="shared" si="280"/>
        <v>12018738</v>
      </c>
      <c r="I63" s="50">
        <f t="shared" si="280"/>
        <v>0</v>
      </c>
      <c r="J63" s="51">
        <f t="shared" si="280"/>
        <v>2465666</v>
      </c>
      <c r="K63" s="50">
        <f t="shared" si="280"/>
        <v>29588084</v>
      </c>
      <c r="L63" s="52">
        <f t="shared" si="280"/>
        <v>32053749</v>
      </c>
      <c r="M63" s="118"/>
      <c r="N63" s="120">
        <f t="shared" ref="N63:R63" si="281">N62*1936.27</f>
        <v>29588084</v>
      </c>
      <c r="O63" s="120">
        <f t="shared" si="281"/>
        <v>17569346</v>
      </c>
      <c r="P63" s="120">
        <f t="shared" si="281"/>
        <v>1359262</v>
      </c>
      <c r="Q63" s="120">
        <f t="shared" si="281"/>
        <v>35216240</v>
      </c>
      <c r="R63" s="120">
        <f t="shared" si="281"/>
        <v>32750574</v>
      </c>
      <c r="S63" s="47"/>
    </row>
    <row r="64" spans="1:19" ht="12.75" customHeight="1" x14ac:dyDescent="0.2">
      <c r="A64" s="511">
        <f>A62</f>
        <v>39448</v>
      </c>
      <c r="B64" s="511">
        <f>B62</f>
        <v>39538</v>
      </c>
      <c r="C64" s="53" t="s">
        <v>3</v>
      </c>
      <c r="D64" s="54">
        <v>3</v>
      </c>
      <c r="E64" s="44">
        <v>8791.39</v>
      </c>
      <c r="F64" s="44">
        <v>0</v>
      </c>
      <c r="G64" s="44">
        <f t="shared" ref="G64" si="282">600/13*12</f>
        <v>553.85</v>
      </c>
      <c r="H64" s="44">
        <v>6207.16</v>
      </c>
      <c r="I64" s="44">
        <v>0</v>
      </c>
      <c r="J64" s="44">
        <f t="shared" ref="J64" si="283">(E64+F64+G64+H64+I64)/12</f>
        <v>1296.03</v>
      </c>
      <c r="K64" s="45">
        <f t="shared" ref="K64" si="284">(E64+F64+G64+H64+I64)</f>
        <v>15552.4</v>
      </c>
      <c r="L64" s="46">
        <f t="shared" ref="L64" si="285">K64+J64</f>
        <v>16848.43</v>
      </c>
      <c r="M64" s="117"/>
      <c r="N64" s="119">
        <f t="shared" ref="N64" si="286">K64</f>
        <v>15552.4</v>
      </c>
      <c r="O64" s="119">
        <f t="shared" ref="O64" si="287">E64+G64+F64+I64</f>
        <v>9345.24</v>
      </c>
      <c r="P64" s="119">
        <v>702</v>
      </c>
      <c r="Q64" s="119">
        <f t="shared" ref="Q64" si="288">IF(P64&gt;(O64*0.18),P64,O64*0.18)+N64+J64</f>
        <v>18530.57</v>
      </c>
      <c r="R64" s="119">
        <f t="shared" ref="R64" si="289">N64+O64*0.18</f>
        <v>17234.54</v>
      </c>
      <c r="S64" s="47"/>
    </row>
    <row r="65" spans="1:19" ht="9" customHeight="1" x14ac:dyDescent="0.2">
      <c r="A65" s="511"/>
      <c r="B65" s="511"/>
      <c r="C65" s="48" t="s">
        <v>4</v>
      </c>
      <c r="D65" s="49">
        <v>8</v>
      </c>
      <c r="E65" s="50">
        <v>17022505</v>
      </c>
      <c r="F65" s="50">
        <v>0</v>
      </c>
      <c r="G65" s="50">
        <f t="shared" ref="G65:L65" si="290">G64*1936.27</f>
        <v>1072403</v>
      </c>
      <c r="H65" s="50">
        <f t="shared" si="290"/>
        <v>12018738</v>
      </c>
      <c r="I65" s="50">
        <f t="shared" si="290"/>
        <v>0</v>
      </c>
      <c r="J65" s="51">
        <f t="shared" si="290"/>
        <v>2509464</v>
      </c>
      <c r="K65" s="50">
        <f t="shared" si="290"/>
        <v>30113646</v>
      </c>
      <c r="L65" s="52">
        <f t="shared" si="290"/>
        <v>32623110</v>
      </c>
      <c r="M65" s="118"/>
      <c r="N65" s="120">
        <f t="shared" ref="N65:R65" si="291">N64*1936.27</f>
        <v>30113646</v>
      </c>
      <c r="O65" s="120">
        <f t="shared" si="291"/>
        <v>18094908</v>
      </c>
      <c r="P65" s="120">
        <f t="shared" si="291"/>
        <v>1359262</v>
      </c>
      <c r="Q65" s="120">
        <f t="shared" si="291"/>
        <v>35880187</v>
      </c>
      <c r="R65" s="120">
        <f t="shared" si="291"/>
        <v>33370723</v>
      </c>
      <c r="S65" s="47"/>
    </row>
    <row r="66" spans="1:19" ht="12.75" customHeight="1" x14ac:dyDescent="0.2">
      <c r="A66" s="511"/>
      <c r="B66" s="511"/>
      <c r="C66" s="53" t="s">
        <v>3</v>
      </c>
      <c r="D66" s="54">
        <v>9</v>
      </c>
      <c r="E66" s="44">
        <v>9795.2900000000009</v>
      </c>
      <c r="F66" s="44">
        <v>0</v>
      </c>
      <c r="G66" s="44">
        <f t="shared" ref="G66" si="292">600/13*12</f>
        <v>553.85</v>
      </c>
      <c r="H66" s="44">
        <v>6207.16</v>
      </c>
      <c r="I66" s="44">
        <v>0</v>
      </c>
      <c r="J66" s="44">
        <f t="shared" ref="J66" si="293">(E66+F66+G66+H66+I66)/12</f>
        <v>1379.69</v>
      </c>
      <c r="K66" s="45">
        <f t="shared" ref="K66" si="294">(E66+F66+G66+H66+I66)</f>
        <v>16556.3</v>
      </c>
      <c r="L66" s="46">
        <f t="shared" ref="L66" si="295">K66+J66</f>
        <v>17935.990000000002</v>
      </c>
      <c r="M66" s="117"/>
      <c r="N66" s="119">
        <f t="shared" ref="N66" si="296">K66</f>
        <v>16556.3</v>
      </c>
      <c r="O66" s="119">
        <f t="shared" ref="O66" si="297">E66+G66+F66+I66</f>
        <v>10349.14</v>
      </c>
      <c r="P66" s="119">
        <v>702</v>
      </c>
      <c r="Q66" s="119">
        <f t="shared" ref="Q66" si="298">IF(P66&gt;(O66*0.18),P66,O66*0.18)+N66+J66</f>
        <v>19798.84</v>
      </c>
      <c r="R66" s="119">
        <f t="shared" ref="R66" si="299">N66+O66*0.18</f>
        <v>18419.150000000001</v>
      </c>
      <c r="S66" s="47"/>
    </row>
    <row r="67" spans="1:19" ht="9" customHeight="1" x14ac:dyDescent="0.2">
      <c r="A67" s="511"/>
      <c r="B67" s="511"/>
      <c r="C67" s="48" t="s">
        <v>4</v>
      </c>
      <c r="D67" s="49">
        <v>14</v>
      </c>
      <c r="E67" s="50">
        <v>18966326</v>
      </c>
      <c r="F67" s="50">
        <v>0</v>
      </c>
      <c r="G67" s="50">
        <f t="shared" ref="G67:L67" si="300">G66*1936.27</f>
        <v>1072403</v>
      </c>
      <c r="H67" s="50">
        <f t="shared" si="300"/>
        <v>12018738</v>
      </c>
      <c r="I67" s="50">
        <f t="shared" si="300"/>
        <v>0</v>
      </c>
      <c r="J67" s="51">
        <f t="shared" si="300"/>
        <v>2671452</v>
      </c>
      <c r="K67" s="50">
        <f t="shared" si="300"/>
        <v>32057467</v>
      </c>
      <c r="L67" s="52">
        <f t="shared" si="300"/>
        <v>34728919</v>
      </c>
      <c r="M67" s="118"/>
      <c r="N67" s="120">
        <f t="shared" ref="N67:R67" si="301">N66*1936.27</f>
        <v>32057467</v>
      </c>
      <c r="O67" s="120">
        <f t="shared" si="301"/>
        <v>20038729</v>
      </c>
      <c r="P67" s="120">
        <f t="shared" si="301"/>
        <v>1359262</v>
      </c>
      <c r="Q67" s="120">
        <f t="shared" si="301"/>
        <v>38335900</v>
      </c>
      <c r="R67" s="120">
        <f t="shared" si="301"/>
        <v>35664448</v>
      </c>
      <c r="S67" s="47"/>
    </row>
    <row r="68" spans="1:19" ht="12.75" customHeight="1" x14ac:dyDescent="0.2">
      <c r="A68" s="511"/>
      <c r="B68" s="511"/>
      <c r="C68" s="53" t="s">
        <v>3</v>
      </c>
      <c r="D68" s="54">
        <v>15</v>
      </c>
      <c r="E68" s="44">
        <v>10738.62</v>
      </c>
      <c r="F68" s="44">
        <v>0</v>
      </c>
      <c r="G68" s="44">
        <f t="shared" ref="G68" si="302">600/13*12</f>
        <v>553.85</v>
      </c>
      <c r="H68" s="44">
        <v>6207.16</v>
      </c>
      <c r="I68" s="44">
        <v>0</v>
      </c>
      <c r="J68" s="44">
        <f t="shared" ref="J68" si="303">(E68+F68+G68+H68+I68)/12</f>
        <v>1458.3</v>
      </c>
      <c r="K68" s="45">
        <f t="shared" ref="K68" si="304">(E68+F68+G68+H68+I68)</f>
        <v>17499.63</v>
      </c>
      <c r="L68" s="46">
        <f t="shared" ref="L68" si="305">K68+J68</f>
        <v>18957.93</v>
      </c>
      <c r="M68" s="117"/>
      <c r="N68" s="119">
        <f t="shared" ref="N68" si="306">K68</f>
        <v>17499.63</v>
      </c>
      <c r="O68" s="119">
        <f t="shared" ref="O68" si="307">E68+G68+F68+I68</f>
        <v>11292.47</v>
      </c>
      <c r="P68" s="119">
        <v>702</v>
      </c>
      <c r="Q68" s="119">
        <f t="shared" ref="Q68" si="308">IF(P68&gt;(O68*0.18),P68,O68*0.18)+N68+J68</f>
        <v>20990.57</v>
      </c>
      <c r="R68" s="119">
        <f t="shared" ref="R68" si="309">N68+O68*0.18</f>
        <v>19532.27</v>
      </c>
      <c r="S68" s="47"/>
    </row>
    <row r="69" spans="1:19" ht="9" customHeight="1" x14ac:dyDescent="0.2">
      <c r="A69" s="511"/>
      <c r="B69" s="511"/>
      <c r="C69" s="48" t="s">
        <v>4</v>
      </c>
      <c r="D69" s="49">
        <v>20</v>
      </c>
      <c r="E69" s="50">
        <v>20792868</v>
      </c>
      <c r="F69" s="50">
        <v>0</v>
      </c>
      <c r="G69" s="50">
        <f t="shared" ref="G69:L69" si="310">G68*1936.27</f>
        <v>1072403</v>
      </c>
      <c r="H69" s="50">
        <f t="shared" si="310"/>
        <v>12018738</v>
      </c>
      <c r="I69" s="50">
        <f t="shared" si="310"/>
        <v>0</v>
      </c>
      <c r="J69" s="51">
        <f t="shared" si="310"/>
        <v>2823663</v>
      </c>
      <c r="K69" s="50">
        <f t="shared" si="310"/>
        <v>33884009</v>
      </c>
      <c r="L69" s="52">
        <f t="shared" si="310"/>
        <v>36707671</v>
      </c>
      <c r="M69" s="118"/>
      <c r="N69" s="120">
        <f t="shared" ref="N69:R69" si="311">N68*1936.27</f>
        <v>33884009</v>
      </c>
      <c r="O69" s="120">
        <f t="shared" si="311"/>
        <v>21865271</v>
      </c>
      <c r="P69" s="120">
        <f t="shared" si="311"/>
        <v>1359262</v>
      </c>
      <c r="Q69" s="120">
        <f t="shared" si="311"/>
        <v>40643411</v>
      </c>
      <c r="R69" s="120">
        <f t="shared" si="311"/>
        <v>37819748</v>
      </c>
      <c r="S69" s="47"/>
    </row>
    <row r="70" spans="1:19" ht="12.75" customHeight="1" x14ac:dyDescent="0.2">
      <c r="A70" s="511"/>
      <c r="B70" s="511"/>
      <c r="C70" s="53" t="s">
        <v>3</v>
      </c>
      <c r="D70" s="54">
        <v>21</v>
      </c>
      <c r="E70" s="44">
        <v>11696.51</v>
      </c>
      <c r="F70" s="44">
        <v>0</v>
      </c>
      <c r="G70" s="44">
        <f t="shared" ref="G70" si="312">600/13*12</f>
        <v>553.85</v>
      </c>
      <c r="H70" s="44">
        <v>6207.16</v>
      </c>
      <c r="I70" s="44">
        <v>0</v>
      </c>
      <c r="J70" s="44">
        <f t="shared" ref="J70" si="313">(E70+F70+G70+H70+I70)/12</f>
        <v>1538.13</v>
      </c>
      <c r="K70" s="45">
        <f t="shared" ref="K70" si="314">(E70+F70+G70+H70+I70)</f>
        <v>18457.52</v>
      </c>
      <c r="L70" s="46">
        <f t="shared" ref="L70" si="315">K70+J70</f>
        <v>19995.650000000001</v>
      </c>
      <c r="M70" s="117"/>
      <c r="N70" s="119">
        <f t="shared" ref="N70" si="316">K70</f>
        <v>18457.52</v>
      </c>
      <c r="O70" s="119">
        <f t="shared" ref="O70" si="317">E70+G70+F70+I70</f>
        <v>12250.36</v>
      </c>
      <c r="P70" s="119">
        <v>702</v>
      </c>
      <c r="Q70" s="119">
        <f t="shared" ref="Q70" si="318">IF(P70&gt;(O70*0.18),P70,O70*0.18)+N70+J70</f>
        <v>22200.71</v>
      </c>
      <c r="R70" s="119">
        <f t="shared" ref="R70" si="319">N70+O70*0.18</f>
        <v>20662.580000000002</v>
      </c>
      <c r="S70" s="47"/>
    </row>
    <row r="71" spans="1:19" ht="9" customHeight="1" x14ac:dyDescent="0.2">
      <c r="A71" s="511"/>
      <c r="B71" s="511"/>
      <c r="C71" s="48" t="s">
        <v>4</v>
      </c>
      <c r="D71" s="49">
        <v>27</v>
      </c>
      <c r="E71" s="50">
        <v>22647601</v>
      </c>
      <c r="F71" s="50">
        <v>0</v>
      </c>
      <c r="G71" s="50">
        <f t="shared" ref="G71:L71" si="320">G70*1936.27</f>
        <v>1072403</v>
      </c>
      <c r="H71" s="50">
        <f t="shared" si="320"/>
        <v>12018738</v>
      </c>
      <c r="I71" s="50">
        <f t="shared" si="320"/>
        <v>0</v>
      </c>
      <c r="J71" s="51">
        <f t="shared" si="320"/>
        <v>2978235</v>
      </c>
      <c r="K71" s="50">
        <f t="shared" si="320"/>
        <v>35738742</v>
      </c>
      <c r="L71" s="52">
        <f t="shared" si="320"/>
        <v>38716977</v>
      </c>
      <c r="M71" s="118"/>
      <c r="N71" s="120">
        <f t="shared" ref="N71:R71" si="321">N70*1936.27</f>
        <v>35738742</v>
      </c>
      <c r="O71" s="120">
        <f t="shared" si="321"/>
        <v>23720005</v>
      </c>
      <c r="P71" s="120">
        <f t="shared" si="321"/>
        <v>1359262</v>
      </c>
      <c r="Q71" s="120">
        <f t="shared" si="321"/>
        <v>42986569</v>
      </c>
      <c r="R71" s="120">
        <f t="shared" si="321"/>
        <v>40008334</v>
      </c>
      <c r="S71" s="47"/>
    </row>
    <row r="72" spans="1:19" ht="12.75" customHeight="1" x14ac:dyDescent="0.2">
      <c r="A72" s="511"/>
      <c r="B72" s="511"/>
      <c r="C72" s="53" t="s">
        <v>3</v>
      </c>
      <c r="D72" s="54">
        <v>28</v>
      </c>
      <c r="E72" s="44">
        <v>12374.93</v>
      </c>
      <c r="F72" s="44">
        <v>0</v>
      </c>
      <c r="G72" s="44">
        <f t="shared" ref="G72" si="322">600/13*12</f>
        <v>553.85</v>
      </c>
      <c r="H72" s="44">
        <v>6207.16</v>
      </c>
      <c r="I72" s="44">
        <v>0</v>
      </c>
      <c r="J72" s="44">
        <f t="shared" ref="J72" si="323">(E72+F72+G72+H72+I72)/12</f>
        <v>1594.66</v>
      </c>
      <c r="K72" s="45">
        <f t="shared" ref="K72" si="324">(E72+F72+G72+H72+I72)</f>
        <v>19135.939999999999</v>
      </c>
      <c r="L72" s="46">
        <f t="shared" ref="L72" si="325">K72+J72</f>
        <v>20730.599999999999</v>
      </c>
      <c r="M72" s="117"/>
      <c r="N72" s="119">
        <f t="shared" ref="N72" si="326">K72</f>
        <v>19135.939999999999</v>
      </c>
      <c r="O72" s="119">
        <f t="shared" ref="O72" si="327">E72+G72+F72+I72</f>
        <v>12928.78</v>
      </c>
      <c r="P72" s="119">
        <v>702</v>
      </c>
      <c r="Q72" s="119">
        <f t="shared" ref="Q72" si="328">IF(P72&gt;(O72*0.18),P72,O72*0.18)+N72+J72</f>
        <v>23057.78</v>
      </c>
      <c r="R72" s="119">
        <f t="shared" ref="R72" si="329">N72+O72*0.18</f>
        <v>21463.119999999999</v>
      </c>
      <c r="S72" s="47"/>
    </row>
    <row r="73" spans="1:19" ht="9" customHeight="1" x14ac:dyDescent="0.2">
      <c r="A73" s="511"/>
      <c r="B73" s="511"/>
      <c r="C73" s="48" t="s">
        <v>4</v>
      </c>
      <c r="D73" s="49">
        <v>34</v>
      </c>
      <c r="E73" s="50">
        <v>23961206</v>
      </c>
      <c r="F73" s="50">
        <v>0</v>
      </c>
      <c r="G73" s="50">
        <f t="shared" ref="G73:L73" si="330">G72*1936.27</f>
        <v>1072403</v>
      </c>
      <c r="H73" s="50">
        <f t="shared" si="330"/>
        <v>12018738</v>
      </c>
      <c r="I73" s="50">
        <f t="shared" si="330"/>
        <v>0</v>
      </c>
      <c r="J73" s="51">
        <f t="shared" si="330"/>
        <v>3087692</v>
      </c>
      <c r="K73" s="50">
        <f t="shared" si="330"/>
        <v>37052347</v>
      </c>
      <c r="L73" s="52">
        <f t="shared" si="330"/>
        <v>40140039</v>
      </c>
      <c r="M73" s="118"/>
      <c r="N73" s="120">
        <f t="shared" ref="N73:R73" si="331">N72*1936.27</f>
        <v>37052347</v>
      </c>
      <c r="O73" s="120">
        <f t="shared" si="331"/>
        <v>25033609</v>
      </c>
      <c r="P73" s="120">
        <f t="shared" si="331"/>
        <v>1359262</v>
      </c>
      <c r="Q73" s="120">
        <f t="shared" si="331"/>
        <v>44646088</v>
      </c>
      <c r="R73" s="120">
        <f t="shared" si="331"/>
        <v>41558395</v>
      </c>
      <c r="S73" s="47"/>
    </row>
    <row r="74" spans="1:19" ht="12.75" customHeight="1" x14ac:dyDescent="0.2">
      <c r="A74" s="511"/>
      <c r="B74" s="511"/>
      <c r="C74" s="53" t="s">
        <v>3</v>
      </c>
      <c r="D74" s="54">
        <v>35</v>
      </c>
      <c r="E74" s="44">
        <v>12881.49</v>
      </c>
      <c r="F74" s="44">
        <v>0</v>
      </c>
      <c r="G74" s="44">
        <f t="shared" ref="G74" si="332">600/13*12</f>
        <v>553.85</v>
      </c>
      <c r="H74" s="44">
        <v>6207.16</v>
      </c>
      <c r="I74" s="44">
        <v>0</v>
      </c>
      <c r="J74" s="44">
        <f t="shared" ref="J74" si="333">(E74+F74+G74+H74+I74)/12</f>
        <v>1636.88</v>
      </c>
      <c r="K74" s="45">
        <f t="shared" ref="K74" si="334">(E74+F74+G74+H74+I74)</f>
        <v>19642.5</v>
      </c>
      <c r="L74" s="46">
        <f t="shared" ref="L74" si="335">K74+J74</f>
        <v>21279.38</v>
      </c>
      <c r="M74" s="117"/>
      <c r="N74" s="119">
        <f t="shared" ref="N74" si="336">K74</f>
        <v>19642.5</v>
      </c>
      <c r="O74" s="119">
        <f t="shared" ref="O74" si="337">E74+G74+F74+I74</f>
        <v>13435.34</v>
      </c>
      <c r="P74" s="119">
        <v>702</v>
      </c>
      <c r="Q74" s="119">
        <f t="shared" ref="Q74" si="338">IF(P74&gt;(O74*0.18),P74,O74*0.18)+N74+J74</f>
        <v>23697.74</v>
      </c>
      <c r="R74" s="119">
        <f t="shared" ref="R74" si="339">N74+O74*0.18</f>
        <v>22060.86</v>
      </c>
      <c r="S74" s="47"/>
    </row>
    <row r="75" spans="1:19" ht="9" customHeight="1" x14ac:dyDescent="0.2">
      <c r="A75" s="512"/>
      <c r="B75" s="512"/>
      <c r="C75" s="58" t="s">
        <v>4</v>
      </c>
      <c r="D75" s="59"/>
      <c r="E75" s="61">
        <v>24942043</v>
      </c>
      <c r="F75" s="61">
        <v>0</v>
      </c>
      <c r="G75" s="50">
        <f t="shared" ref="G75:L75" si="340">G74*1936.27</f>
        <v>1072403</v>
      </c>
      <c r="H75" s="50">
        <f t="shared" si="340"/>
        <v>12018738</v>
      </c>
      <c r="I75" s="50">
        <f t="shared" si="340"/>
        <v>0</v>
      </c>
      <c r="J75" s="51">
        <f t="shared" si="340"/>
        <v>3169442</v>
      </c>
      <c r="K75" s="50">
        <f t="shared" si="340"/>
        <v>38033183</v>
      </c>
      <c r="L75" s="52">
        <f t="shared" si="340"/>
        <v>41202625</v>
      </c>
      <c r="M75" s="118"/>
      <c r="N75" s="120">
        <f t="shared" ref="N75:R75" si="341">N74*1936.27</f>
        <v>38033183</v>
      </c>
      <c r="O75" s="120">
        <f t="shared" si="341"/>
        <v>26014446</v>
      </c>
      <c r="P75" s="120">
        <f t="shared" si="341"/>
        <v>1359262</v>
      </c>
      <c r="Q75" s="120">
        <f t="shared" si="341"/>
        <v>45885223</v>
      </c>
      <c r="R75" s="120">
        <f t="shared" si="341"/>
        <v>42715781</v>
      </c>
      <c r="S75" s="47"/>
    </row>
    <row r="76" spans="1:19" ht="12.75" customHeight="1" x14ac:dyDescent="0.2">
      <c r="A76" s="492">
        <v>39539</v>
      </c>
      <c r="B76" s="492">
        <v>39629</v>
      </c>
      <c r="C76" s="42" t="s">
        <v>3</v>
      </c>
      <c r="D76" s="43">
        <v>0</v>
      </c>
      <c r="E76" s="44">
        <v>8595.08</v>
      </c>
      <c r="F76" s="44">
        <v>0</v>
      </c>
      <c r="G76" s="44">
        <f t="shared" ref="G76" si="342">600/13*12</f>
        <v>553.85</v>
      </c>
      <c r="H76" s="44">
        <v>6207.16</v>
      </c>
      <c r="I76" s="44">
        <v>0</v>
      </c>
      <c r="J76" s="44">
        <f t="shared" ref="J76" si="343">(E76+F76+G76+H76+I76)/12</f>
        <v>1279.67</v>
      </c>
      <c r="K76" s="45">
        <f t="shared" ref="K76" si="344">(E76+F76+G76+H76+I76)</f>
        <v>15356.09</v>
      </c>
      <c r="L76" s="46">
        <f t="shared" ref="L76" si="345">K76+J76</f>
        <v>16635.759999999998</v>
      </c>
      <c r="M76" s="117"/>
      <c r="N76" s="119">
        <f t="shared" ref="N76" si="346">K76</f>
        <v>15356.09</v>
      </c>
      <c r="O76" s="119">
        <f t="shared" ref="O76" si="347">E76+G76+F76+I76</f>
        <v>9148.93</v>
      </c>
      <c r="P76" s="119">
        <v>702</v>
      </c>
      <c r="Q76" s="119">
        <f t="shared" ref="Q76" si="348">IF(P76&gt;(O76*0.18),P76,O76*0.18)+N76+J76</f>
        <v>18282.57</v>
      </c>
      <c r="R76" s="119">
        <f t="shared" ref="R76" si="349">N76+O76*0.18</f>
        <v>17002.900000000001</v>
      </c>
      <c r="S76" s="47"/>
    </row>
    <row r="77" spans="1:19" ht="9" customHeight="1" x14ac:dyDescent="0.2">
      <c r="A77" s="493"/>
      <c r="B77" s="493"/>
      <c r="C77" s="48" t="s">
        <v>4</v>
      </c>
      <c r="D77" s="49">
        <v>2</v>
      </c>
      <c r="E77" s="50">
        <v>16642396</v>
      </c>
      <c r="F77" s="50">
        <v>0</v>
      </c>
      <c r="G77" s="50">
        <f t="shared" ref="G77:L77" si="350">G76*1936.27</f>
        <v>1072403</v>
      </c>
      <c r="H77" s="50">
        <f t="shared" si="350"/>
        <v>12018738</v>
      </c>
      <c r="I77" s="50">
        <f t="shared" si="350"/>
        <v>0</v>
      </c>
      <c r="J77" s="51">
        <f t="shared" si="350"/>
        <v>2477787</v>
      </c>
      <c r="K77" s="50">
        <f t="shared" si="350"/>
        <v>29733536</v>
      </c>
      <c r="L77" s="52">
        <f t="shared" si="350"/>
        <v>32211323</v>
      </c>
      <c r="M77" s="118"/>
      <c r="N77" s="120">
        <f t="shared" ref="N77:R77" si="351">N76*1936.27</f>
        <v>29733536</v>
      </c>
      <c r="O77" s="120">
        <f t="shared" si="351"/>
        <v>17714799</v>
      </c>
      <c r="P77" s="120">
        <f t="shared" si="351"/>
        <v>1359262</v>
      </c>
      <c r="Q77" s="120">
        <f t="shared" si="351"/>
        <v>35399992</v>
      </c>
      <c r="R77" s="120">
        <f t="shared" si="351"/>
        <v>32922205</v>
      </c>
      <c r="S77" s="47"/>
    </row>
    <row r="78" spans="1:19" ht="12.75" customHeight="1" x14ac:dyDescent="0.2">
      <c r="A78" s="511">
        <v>39539</v>
      </c>
      <c r="B78" s="511">
        <v>39629</v>
      </c>
      <c r="C78" s="53" t="s">
        <v>3</v>
      </c>
      <c r="D78" s="54">
        <v>3</v>
      </c>
      <c r="E78" s="44">
        <v>8866.51</v>
      </c>
      <c r="F78" s="44">
        <v>0</v>
      </c>
      <c r="G78" s="44">
        <f t="shared" ref="G78" si="352">600/13*12</f>
        <v>553.85</v>
      </c>
      <c r="H78" s="44">
        <v>6207.16</v>
      </c>
      <c r="I78" s="44">
        <v>0</v>
      </c>
      <c r="J78" s="44">
        <f t="shared" ref="J78" si="353">(E78+F78+G78+H78+I78)/12</f>
        <v>1302.29</v>
      </c>
      <c r="K78" s="45">
        <f t="shared" ref="K78" si="354">(E78+F78+G78+H78+I78)</f>
        <v>15627.52</v>
      </c>
      <c r="L78" s="46">
        <f t="shared" ref="L78" si="355">K78+J78</f>
        <v>16929.810000000001</v>
      </c>
      <c r="M78" s="117"/>
      <c r="N78" s="119">
        <f t="shared" ref="N78" si="356">K78</f>
        <v>15627.52</v>
      </c>
      <c r="O78" s="119">
        <f t="shared" ref="O78" si="357">E78+G78+F78+I78</f>
        <v>9420.36</v>
      </c>
      <c r="P78" s="119">
        <v>702</v>
      </c>
      <c r="Q78" s="119">
        <f t="shared" ref="Q78" si="358">IF(P78&gt;(O78*0.18),P78,O78*0.18)+N78+J78</f>
        <v>18625.47</v>
      </c>
      <c r="R78" s="119">
        <f t="shared" ref="R78" si="359">N78+O78*0.18</f>
        <v>17323.18</v>
      </c>
      <c r="S78" s="47"/>
    </row>
    <row r="79" spans="1:19" ht="9" customHeight="1" x14ac:dyDescent="0.2">
      <c r="A79" s="511"/>
      <c r="B79" s="511"/>
      <c r="C79" s="48" t="s">
        <v>4</v>
      </c>
      <c r="D79" s="49">
        <v>8</v>
      </c>
      <c r="E79" s="50">
        <v>17167957</v>
      </c>
      <c r="F79" s="50">
        <v>0</v>
      </c>
      <c r="G79" s="50">
        <f t="shared" ref="G79:L79" si="360">G78*1936.27</f>
        <v>1072403</v>
      </c>
      <c r="H79" s="50">
        <f t="shared" si="360"/>
        <v>12018738</v>
      </c>
      <c r="I79" s="50">
        <f t="shared" si="360"/>
        <v>0</v>
      </c>
      <c r="J79" s="51">
        <f t="shared" si="360"/>
        <v>2521585</v>
      </c>
      <c r="K79" s="50">
        <f t="shared" si="360"/>
        <v>30259098</v>
      </c>
      <c r="L79" s="52">
        <f t="shared" si="360"/>
        <v>32780683</v>
      </c>
      <c r="M79" s="118"/>
      <c r="N79" s="120">
        <f t="shared" ref="N79:R79" si="361">N78*1936.27</f>
        <v>30259098</v>
      </c>
      <c r="O79" s="120">
        <f t="shared" si="361"/>
        <v>18240360</v>
      </c>
      <c r="P79" s="120">
        <f t="shared" si="361"/>
        <v>1359262</v>
      </c>
      <c r="Q79" s="120">
        <f t="shared" si="361"/>
        <v>36063939</v>
      </c>
      <c r="R79" s="120">
        <f t="shared" si="361"/>
        <v>33542354</v>
      </c>
      <c r="S79" s="47"/>
    </row>
    <row r="80" spans="1:19" ht="12.75" customHeight="1" x14ac:dyDescent="0.2">
      <c r="A80" s="511"/>
      <c r="B80" s="511"/>
      <c r="C80" s="53" t="s">
        <v>3</v>
      </c>
      <c r="D80" s="54">
        <v>9</v>
      </c>
      <c r="E80" s="44">
        <v>9870.41</v>
      </c>
      <c r="F80" s="44">
        <v>0</v>
      </c>
      <c r="G80" s="44">
        <f t="shared" ref="G80" si="362">600/13*12</f>
        <v>553.85</v>
      </c>
      <c r="H80" s="44">
        <v>6207.16</v>
      </c>
      <c r="I80" s="44">
        <v>0</v>
      </c>
      <c r="J80" s="44">
        <f t="shared" ref="J80" si="363">(E80+F80+G80+H80+I80)/12</f>
        <v>1385.95</v>
      </c>
      <c r="K80" s="45">
        <f t="shared" ref="K80" si="364">(E80+F80+G80+H80+I80)</f>
        <v>16631.419999999998</v>
      </c>
      <c r="L80" s="46">
        <f t="shared" ref="L80" si="365">K80+J80</f>
        <v>18017.37</v>
      </c>
      <c r="M80" s="117"/>
      <c r="N80" s="119">
        <f t="shared" ref="N80" si="366">K80</f>
        <v>16631.419999999998</v>
      </c>
      <c r="O80" s="119">
        <f t="shared" ref="O80" si="367">E80+G80+F80+I80</f>
        <v>10424.26</v>
      </c>
      <c r="P80" s="119">
        <v>702</v>
      </c>
      <c r="Q80" s="119">
        <f t="shared" ref="Q80" si="368">IF(P80&gt;(O80*0.18),P80,O80*0.18)+N80+J80</f>
        <v>19893.740000000002</v>
      </c>
      <c r="R80" s="119">
        <f t="shared" ref="R80" si="369">N80+O80*0.18</f>
        <v>18507.79</v>
      </c>
      <c r="S80" s="47"/>
    </row>
    <row r="81" spans="1:19" ht="9" customHeight="1" x14ac:dyDescent="0.2">
      <c r="A81" s="511"/>
      <c r="B81" s="511"/>
      <c r="C81" s="48" t="s">
        <v>4</v>
      </c>
      <c r="D81" s="49">
        <v>14</v>
      </c>
      <c r="E81" s="50">
        <v>19111779</v>
      </c>
      <c r="F81" s="50">
        <v>0</v>
      </c>
      <c r="G81" s="50">
        <f t="shared" ref="G81:L81" si="370">G80*1936.27</f>
        <v>1072403</v>
      </c>
      <c r="H81" s="50">
        <f t="shared" si="370"/>
        <v>12018738</v>
      </c>
      <c r="I81" s="50">
        <f t="shared" si="370"/>
        <v>0</v>
      </c>
      <c r="J81" s="51">
        <f t="shared" si="370"/>
        <v>2683573</v>
      </c>
      <c r="K81" s="50">
        <f t="shared" si="370"/>
        <v>32202920</v>
      </c>
      <c r="L81" s="52">
        <f t="shared" si="370"/>
        <v>34886493</v>
      </c>
      <c r="M81" s="118"/>
      <c r="N81" s="120">
        <f t="shared" ref="N81:R81" si="371">N80*1936.27</f>
        <v>32202920</v>
      </c>
      <c r="O81" s="120">
        <f t="shared" si="371"/>
        <v>20184182</v>
      </c>
      <c r="P81" s="120">
        <f t="shared" si="371"/>
        <v>1359262</v>
      </c>
      <c r="Q81" s="120">
        <f t="shared" si="371"/>
        <v>38519652</v>
      </c>
      <c r="R81" s="120">
        <f t="shared" si="371"/>
        <v>35836079</v>
      </c>
      <c r="S81" s="47"/>
    </row>
    <row r="82" spans="1:19" ht="12.75" customHeight="1" x14ac:dyDescent="0.2">
      <c r="A82" s="511"/>
      <c r="B82" s="511"/>
      <c r="C82" s="53" t="s">
        <v>3</v>
      </c>
      <c r="D82" s="54">
        <v>15</v>
      </c>
      <c r="E82" s="44">
        <v>10813.74</v>
      </c>
      <c r="F82" s="44">
        <v>0</v>
      </c>
      <c r="G82" s="44">
        <f t="shared" ref="G82" si="372">600/13*12</f>
        <v>553.85</v>
      </c>
      <c r="H82" s="44">
        <v>6207.16</v>
      </c>
      <c r="I82" s="44">
        <v>0</v>
      </c>
      <c r="J82" s="44">
        <f t="shared" ref="J82" si="373">(E82+F82+G82+H82+I82)/12</f>
        <v>1464.56</v>
      </c>
      <c r="K82" s="45">
        <f t="shared" ref="K82" si="374">(E82+F82+G82+H82+I82)</f>
        <v>17574.75</v>
      </c>
      <c r="L82" s="46">
        <f t="shared" ref="L82" si="375">K82+J82</f>
        <v>19039.310000000001</v>
      </c>
      <c r="M82" s="117"/>
      <c r="N82" s="119">
        <f t="shared" ref="N82" si="376">K82</f>
        <v>17574.75</v>
      </c>
      <c r="O82" s="119">
        <f t="shared" ref="O82" si="377">E82+G82+F82+I82</f>
        <v>11367.59</v>
      </c>
      <c r="P82" s="119">
        <v>702</v>
      </c>
      <c r="Q82" s="119">
        <f t="shared" ref="Q82" si="378">IF(P82&gt;(O82*0.18),P82,O82*0.18)+N82+J82</f>
        <v>21085.48</v>
      </c>
      <c r="R82" s="119">
        <f t="shared" ref="R82" si="379">N82+O82*0.18</f>
        <v>19620.919999999998</v>
      </c>
      <c r="S82" s="47"/>
    </row>
    <row r="83" spans="1:19" ht="9" customHeight="1" x14ac:dyDescent="0.2">
      <c r="A83" s="511"/>
      <c r="B83" s="511"/>
      <c r="C83" s="48" t="s">
        <v>4</v>
      </c>
      <c r="D83" s="49">
        <v>20</v>
      </c>
      <c r="E83" s="50">
        <v>20938320</v>
      </c>
      <c r="F83" s="50">
        <v>0</v>
      </c>
      <c r="G83" s="50">
        <f t="shared" ref="G83:L83" si="380">G82*1936.27</f>
        <v>1072403</v>
      </c>
      <c r="H83" s="50">
        <f t="shared" si="380"/>
        <v>12018738</v>
      </c>
      <c r="I83" s="50">
        <f t="shared" si="380"/>
        <v>0</v>
      </c>
      <c r="J83" s="51">
        <f t="shared" si="380"/>
        <v>2835784</v>
      </c>
      <c r="K83" s="50">
        <f t="shared" si="380"/>
        <v>34029461</v>
      </c>
      <c r="L83" s="52">
        <f t="shared" si="380"/>
        <v>36865245</v>
      </c>
      <c r="M83" s="118"/>
      <c r="N83" s="120">
        <f t="shared" ref="N83:R83" si="381">N82*1936.27</f>
        <v>34029461</v>
      </c>
      <c r="O83" s="120">
        <f t="shared" si="381"/>
        <v>22010723</v>
      </c>
      <c r="P83" s="120">
        <f t="shared" si="381"/>
        <v>1359262</v>
      </c>
      <c r="Q83" s="120">
        <f t="shared" si="381"/>
        <v>40827182</v>
      </c>
      <c r="R83" s="120">
        <f t="shared" si="381"/>
        <v>37991399</v>
      </c>
      <c r="S83" s="47"/>
    </row>
    <row r="84" spans="1:19" ht="12.75" customHeight="1" x14ac:dyDescent="0.2">
      <c r="A84" s="511"/>
      <c r="B84" s="511"/>
      <c r="C84" s="53" t="s">
        <v>3</v>
      </c>
      <c r="D84" s="54">
        <v>21</v>
      </c>
      <c r="E84" s="44">
        <v>11771.63</v>
      </c>
      <c r="F84" s="44">
        <v>0</v>
      </c>
      <c r="G84" s="44">
        <f t="shared" ref="G84" si="382">600/13*12</f>
        <v>553.85</v>
      </c>
      <c r="H84" s="44">
        <v>6207.16</v>
      </c>
      <c r="I84" s="44">
        <v>0</v>
      </c>
      <c r="J84" s="44">
        <f t="shared" ref="J84" si="383">(E84+F84+G84+H84+I84)/12</f>
        <v>1544.39</v>
      </c>
      <c r="K84" s="45">
        <f t="shared" ref="K84" si="384">(E84+F84+G84+H84+I84)</f>
        <v>18532.64</v>
      </c>
      <c r="L84" s="46">
        <f t="shared" ref="L84" si="385">K84+J84</f>
        <v>20077.03</v>
      </c>
      <c r="M84" s="117"/>
      <c r="N84" s="119">
        <f t="shared" ref="N84" si="386">K84</f>
        <v>18532.64</v>
      </c>
      <c r="O84" s="119">
        <f t="shared" ref="O84" si="387">E84+G84+F84+I84</f>
        <v>12325.48</v>
      </c>
      <c r="P84" s="119">
        <v>702</v>
      </c>
      <c r="Q84" s="119">
        <f t="shared" ref="Q84" si="388">IF(P84&gt;(O84*0.18),P84,O84*0.18)+N84+J84</f>
        <v>22295.62</v>
      </c>
      <c r="R84" s="119">
        <f t="shared" ref="R84" si="389">N84+O84*0.18</f>
        <v>20751.23</v>
      </c>
      <c r="S84" s="47"/>
    </row>
    <row r="85" spans="1:19" ht="9" customHeight="1" x14ac:dyDescent="0.2">
      <c r="A85" s="511"/>
      <c r="B85" s="511"/>
      <c r="C85" s="48" t="s">
        <v>4</v>
      </c>
      <c r="D85" s="49">
        <v>27</v>
      </c>
      <c r="E85" s="50">
        <v>22793054</v>
      </c>
      <c r="F85" s="50">
        <v>0</v>
      </c>
      <c r="G85" s="50">
        <f t="shared" ref="G85:L85" si="390">G84*1936.27</f>
        <v>1072403</v>
      </c>
      <c r="H85" s="50">
        <f t="shared" si="390"/>
        <v>12018738</v>
      </c>
      <c r="I85" s="50">
        <f t="shared" si="390"/>
        <v>0</v>
      </c>
      <c r="J85" s="51">
        <f t="shared" si="390"/>
        <v>2990356</v>
      </c>
      <c r="K85" s="50">
        <f t="shared" si="390"/>
        <v>35884195</v>
      </c>
      <c r="L85" s="52">
        <f t="shared" si="390"/>
        <v>38874551</v>
      </c>
      <c r="M85" s="118"/>
      <c r="N85" s="120">
        <f t="shared" ref="N85:R85" si="391">N84*1936.27</f>
        <v>35884195</v>
      </c>
      <c r="O85" s="120">
        <f t="shared" si="391"/>
        <v>23865457</v>
      </c>
      <c r="P85" s="120">
        <f t="shared" si="391"/>
        <v>1359262</v>
      </c>
      <c r="Q85" s="120">
        <f t="shared" si="391"/>
        <v>43170340</v>
      </c>
      <c r="R85" s="120">
        <f t="shared" si="391"/>
        <v>40179984</v>
      </c>
      <c r="S85" s="47"/>
    </row>
    <row r="86" spans="1:19" ht="12.75" customHeight="1" x14ac:dyDescent="0.2">
      <c r="A86" s="511"/>
      <c r="B86" s="511"/>
      <c r="C86" s="53" t="s">
        <v>3</v>
      </c>
      <c r="D86" s="54">
        <v>28</v>
      </c>
      <c r="E86" s="44">
        <v>12450.05</v>
      </c>
      <c r="F86" s="44">
        <v>0</v>
      </c>
      <c r="G86" s="44">
        <f t="shared" ref="G86" si="392">600/13*12</f>
        <v>553.85</v>
      </c>
      <c r="H86" s="44">
        <v>6207.16</v>
      </c>
      <c r="I86" s="44">
        <v>0</v>
      </c>
      <c r="J86" s="44">
        <f t="shared" ref="J86" si="393">(E86+F86+G86+H86+I86)/12</f>
        <v>1600.92</v>
      </c>
      <c r="K86" s="45">
        <f t="shared" ref="K86" si="394">(E86+F86+G86+H86+I86)</f>
        <v>19211.060000000001</v>
      </c>
      <c r="L86" s="46">
        <f t="shared" ref="L86" si="395">K86+J86</f>
        <v>20811.98</v>
      </c>
      <c r="M86" s="117"/>
      <c r="N86" s="119">
        <f t="shared" ref="N86" si="396">K86</f>
        <v>19211.060000000001</v>
      </c>
      <c r="O86" s="119">
        <f t="shared" ref="O86" si="397">E86+G86+F86+I86</f>
        <v>13003.9</v>
      </c>
      <c r="P86" s="119">
        <v>702</v>
      </c>
      <c r="Q86" s="119">
        <f t="shared" ref="Q86" si="398">IF(P86&gt;(O86*0.18),P86,O86*0.18)+N86+J86</f>
        <v>23152.68</v>
      </c>
      <c r="R86" s="119">
        <f t="shared" ref="R86" si="399">N86+O86*0.18</f>
        <v>21551.759999999998</v>
      </c>
      <c r="S86" s="47"/>
    </row>
    <row r="87" spans="1:19" ht="9" customHeight="1" x14ac:dyDescent="0.2">
      <c r="A87" s="511"/>
      <c r="B87" s="511"/>
      <c r="C87" s="48" t="s">
        <v>4</v>
      </c>
      <c r="D87" s="49">
        <v>34</v>
      </c>
      <c r="E87" s="50">
        <v>24106658</v>
      </c>
      <c r="F87" s="50">
        <v>0</v>
      </c>
      <c r="G87" s="50">
        <f t="shared" ref="G87:L87" si="400">G86*1936.27</f>
        <v>1072403</v>
      </c>
      <c r="H87" s="50">
        <f t="shared" si="400"/>
        <v>12018738</v>
      </c>
      <c r="I87" s="50">
        <f t="shared" si="400"/>
        <v>0</v>
      </c>
      <c r="J87" s="51">
        <f t="shared" si="400"/>
        <v>3099813</v>
      </c>
      <c r="K87" s="50">
        <f t="shared" si="400"/>
        <v>37197799</v>
      </c>
      <c r="L87" s="52">
        <f t="shared" si="400"/>
        <v>40297613</v>
      </c>
      <c r="M87" s="118"/>
      <c r="N87" s="120">
        <f t="shared" ref="N87:R87" si="401">N86*1936.27</f>
        <v>37197799</v>
      </c>
      <c r="O87" s="120">
        <f t="shared" si="401"/>
        <v>25179061</v>
      </c>
      <c r="P87" s="120">
        <f t="shared" si="401"/>
        <v>1359262</v>
      </c>
      <c r="Q87" s="120">
        <f t="shared" si="401"/>
        <v>44829840</v>
      </c>
      <c r="R87" s="120">
        <f t="shared" si="401"/>
        <v>41730026</v>
      </c>
      <c r="S87" s="47"/>
    </row>
    <row r="88" spans="1:19" ht="12.75" customHeight="1" x14ac:dyDescent="0.2">
      <c r="A88" s="511"/>
      <c r="B88" s="511"/>
      <c r="C88" s="53" t="s">
        <v>3</v>
      </c>
      <c r="D88" s="54">
        <v>35</v>
      </c>
      <c r="E88" s="44">
        <v>12956.61</v>
      </c>
      <c r="F88" s="44">
        <v>0</v>
      </c>
      <c r="G88" s="44">
        <f t="shared" ref="G88" si="402">600/13*12</f>
        <v>553.85</v>
      </c>
      <c r="H88" s="44">
        <v>6207.16</v>
      </c>
      <c r="I88" s="44">
        <v>0</v>
      </c>
      <c r="J88" s="44">
        <f t="shared" ref="J88" si="403">(E88+F88+G88+H88+I88)/12</f>
        <v>1643.14</v>
      </c>
      <c r="K88" s="45">
        <f t="shared" ref="K88" si="404">(E88+F88+G88+H88+I88)</f>
        <v>19717.62</v>
      </c>
      <c r="L88" s="46">
        <f t="shared" ref="L88" si="405">K88+J88</f>
        <v>21360.76</v>
      </c>
      <c r="M88" s="117"/>
      <c r="N88" s="119">
        <f t="shared" ref="N88" si="406">K88</f>
        <v>19717.62</v>
      </c>
      <c r="O88" s="119">
        <f t="shared" ref="O88" si="407">E88+G88+F88+I88</f>
        <v>13510.46</v>
      </c>
      <c r="P88" s="119">
        <v>702</v>
      </c>
      <c r="Q88" s="119">
        <f t="shared" ref="Q88" si="408">IF(P88&gt;(O88*0.18),P88,O88*0.18)+N88+J88</f>
        <v>23792.639999999999</v>
      </c>
      <c r="R88" s="119">
        <f t="shared" ref="R88" si="409">N88+O88*0.18</f>
        <v>22149.5</v>
      </c>
      <c r="S88" s="47"/>
    </row>
    <row r="89" spans="1:19" ht="9" customHeight="1" x14ac:dyDescent="0.2">
      <c r="A89" s="512"/>
      <c r="B89" s="512"/>
      <c r="C89" s="58" t="s">
        <v>4</v>
      </c>
      <c r="D89" s="59"/>
      <c r="E89" s="50">
        <v>25087495</v>
      </c>
      <c r="F89" s="50">
        <v>0</v>
      </c>
      <c r="G89" s="50">
        <f t="shared" ref="G89:L89" si="410">G88*1936.27</f>
        <v>1072403</v>
      </c>
      <c r="H89" s="50">
        <f t="shared" si="410"/>
        <v>12018738</v>
      </c>
      <c r="I89" s="50">
        <f t="shared" si="410"/>
        <v>0</v>
      </c>
      <c r="J89" s="51">
        <f t="shared" si="410"/>
        <v>3181563</v>
      </c>
      <c r="K89" s="50">
        <f t="shared" si="410"/>
        <v>38178636</v>
      </c>
      <c r="L89" s="52">
        <f t="shared" si="410"/>
        <v>41360199</v>
      </c>
      <c r="M89" s="118"/>
      <c r="N89" s="120">
        <f t="shared" ref="N89:R89" si="411">N88*1936.27</f>
        <v>38178636</v>
      </c>
      <c r="O89" s="120">
        <f t="shared" si="411"/>
        <v>26159898</v>
      </c>
      <c r="P89" s="120">
        <f t="shared" si="411"/>
        <v>1359262</v>
      </c>
      <c r="Q89" s="120">
        <f t="shared" si="411"/>
        <v>46068975</v>
      </c>
      <c r="R89" s="120">
        <f t="shared" si="411"/>
        <v>42887412</v>
      </c>
      <c r="S89" s="47"/>
    </row>
    <row r="90" spans="1:19" ht="12.75" customHeight="1" x14ac:dyDescent="0.2">
      <c r="A90" s="492">
        <v>39630</v>
      </c>
      <c r="B90" s="492">
        <v>39813</v>
      </c>
      <c r="C90" s="42" t="s">
        <v>3</v>
      </c>
      <c r="D90" s="43">
        <v>0</v>
      </c>
      <c r="E90" s="44">
        <v>8645.1200000000008</v>
      </c>
      <c r="F90" s="44">
        <v>0</v>
      </c>
      <c r="G90" s="44">
        <f t="shared" ref="G90" si="412">600/13*12</f>
        <v>553.85</v>
      </c>
      <c r="H90" s="44">
        <v>6207.16</v>
      </c>
      <c r="I90" s="44">
        <v>0</v>
      </c>
      <c r="J90" s="44">
        <f t="shared" ref="J90" si="413">(E90+F90+G90+H90+I90)/12</f>
        <v>1283.8399999999999</v>
      </c>
      <c r="K90" s="45">
        <f t="shared" ref="K90" si="414">(E90+F90+G90+H90+I90)</f>
        <v>15406.13</v>
      </c>
      <c r="L90" s="46">
        <f t="shared" ref="L90" si="415">K90+J90</f>
        <v>16689.97</v>
      </c>
      <c r="M90" s="117"/>
      <c r="N90" s="119">
        <f t="shared" ref="N90" si="416">K90</f>
        <v>15406.13</v>
      </c>
      <c r="O90" s="119">
        <f t="shared" ref="O90" si="417">E90+G90+F90+I90</f>
        <v>9198.9699999999993</v>
      </c>
      <c r="P90" s="119">
        <v>702</v>
      </c>
      <c r="Q90" s="119">
        <f t="shared" ref="Q90" si="418">IF(P90&gt;(O90*0.18),P90,O90*0.18)+N90+J90</f>
        <v>18345.78</v>
      </c>
      <c r="R90" s="119">
        <f t="shared" ref="R90" si="419">N90+O90*0.18</f>
        <v>17061.939999999999</v>
      </c>
      <c r="S90" s="47"/>
    </row>
    <row r="91" spans="1:19" ht="9" customHeight="1" x14ac:dyDescent="0.2">
      <c r="A91" s="493"/>
      <c r="B91" s="493"/>
      <c r="C91" s="48" t="s">
        <v>4</v>
      </c>
      <c r="D91" s="49">
        <v>2</v>
      </c>
      <c r="E91" s="50">
        <v>16739287</v>
      </c>
      <c r="F91" s="50">
        <v>0</v>
      </c>
      <c r="G91" s="50">
        <f t="shared" ref="G91:L91" si="420">G90*1936.27</f>
        <v>1072403</v>
      </c>
      <c r="H91" s="50">
        <f t="shared" si="420"/>
        <v>12018738</v>
      </c>
      <c r="I91" s="50">
        <f t="shared" si="420"/>
        <v>0</v>
      </c>
      <c r="J91" s="51">
        <f t="shared" si="420"/>
        <v>2485861</v>
      </c>
      <c r="K91" s="50">
        <f t="shared" si="420"/>
        <v>29830427</v>
      </c>
      <c r="L91" s="52">
        <f t="shared" si="420"/>
        <v>32316288</v>
      </c>
      <c r="M91" s="118"/>
      <c r="N91" s="120">
        <f t="shared" ref="N91:R91" si="421">N90*1936.27</f>
        <v>29830427</v>
      </c>
      <c r="O91" s="120">
        <f t="shared" si="421"/>
        <v>17811690</v>
      </c>
      <c r="P91" s="120">
        <f t="shared" si="421"/>
        <v>1359262</v>
      </c>
      <c r="Q91" s="120">
        <f t="shared" si="421"/>
        <v>35522383</v>
      </c>
      <c r="R91" s="120">
        <f t="shared" si="421"/>
        <v>33036523</v>
      </c>
      <c r="S91" s="47"/>
    </row>
    <row r="92" spans="1:19" ht="12.75" customHeight="1" x14ac:dyDescent="0.2">
      <c r="A92" s="511">
        <v>39630</v>
      </c>
      <c r="B92" s="511">
        <v>39813</v>
      </c>
      <c r="C92" s="53" t="s">
        <v>3</v>
      </c>
      <c r="D92" s="54">
        <v>3</v>
      </c>
      <c r="E92" s="44">
        <v>8916.5499999999993</v>
      </c>
      <c r="F92" s="44">
        <v>0</v>
      </c>
      <c r="G92" s="44">
        <f t="shared" ref="G92" si="422">600/13*12</f>
        <v>553.85</v>
      </c>
      <c r="H92" s="44">
        <v>6207.16</v>
      </c>
      <c r="I92" s="44">
        <v>0</v>
      </c>
      <c r="J92" s="44">
        <f t="shared" ref="J92" si="423">(E92+F92+G92+H92+I92)/12</f>
        <v>1306.46</v>
      </c>
      <c r="K92" s="45">
        <f t="shared" ref="K92" si="424">(E92+F92+G92+H92+I92)</f>
        <v>15677.56</v>
      </c>
      <c r="L92" s="46">
        <f t="shared" ref="L92" si="425">K92+J92</f>
        <v>16984.02</v>
      </c>
      <c r="M92" s="117"/>
      <c r="N92" s="119">
        <f t="shared" ref="N92" si="426">K92</f>
        <v>15677.56</v>
      </c>
      <c r="O92" s="119">
        <f t="shared" ref="O92" si="427">E92+G92+F92+I92</f>
        <v>9470.4</v>
      </c>
      <c r="P92" s="119">
        <v>702</v>
      </c>
      <c r="Q92" s="119">
        <f t="shared" ref="Q92" si="428">IF(P92&gt;(O92*0.18),P92,O92*0.18)+N92+J92</f>
        <v>18688.689999999999</v>
      </c>
      <c r="R92" s="119">
        <f t="shared" ref="R92" si="429">N92+O92*0.18</f>
        <v>17382.23</v>
      </c>
      <c r="S92" s="47"/>
    </row>
    <row r="93" spans="1:19" ht="9" customHeight="1" x14ac:dyDescent="0.2">
      <c r="A93" s="511"/>
      <c r="B93" s="511"/>
      <c r="C93" s="48" t="s">
        <v>4</v>
      </c>
      <c r="D93" s="49">
        <v>8</v>
      </c>
      <c r="E93" s="50">
        <v>17264848</v>
      </c>
      <c r="F93" s="50">
        <v>0</v>
      </c>
      <c r="G93" s="50">
        <f t="shared" ref="G93:L93" si="430">G92*1936.27</f>
        <v>1072403</v>
      </c>
      <c r="H93" s="50">
        <f t="shared" si="430"/>
        <v>12018738</v>
      </c>
      <c r="I93" s="50">
        <f t="shared" si="430"/>
        <v>0</v>
      </c>
      <c r="J93" s="51">
        <f t="shared" si="430"/>
        <v>2529659</v>
      </c>
      <c r="K93" s="50">
        <f t="shared" si="430"/>
        <v>30355989</v>
      </c>
      <c r="L93" s="52">
        <f t="shared" si="430"/>
        <v>32885648</v>
      </c>
      <c r="M93" s="118"/>
      <c r="N93" s="120">
        <f t="shared" ref="N93:R93" si="431">N92*1936.27</f>
        <v>30355989</v>
      </c>
      <c r="O93" s="120">
        <f t="shared" si="431"/>
        <v>18337251</v>
      </c>
      <c r="P93" s="120">
        <f t="shared" si="431"/>
        <v>1359262</v>
      </c>
      <c r="Q93" s="120">
        <f t="shared" si="431"/>
        <v>36186350</v>
      </c>
      <c r="R93" s="120">
        <f t="shared" si="431"/>
        <v>33656690</v>
      </c>
      <c r="S93" s="47"/>
    </row>
    <row r="94" spans="1:19" ht="12.75" customHeight="1" x14ac:dyDescent="0.2">
      <c r="A94" s="511"/>
      <c r="B94" s="511"/>
      <c r="C94" s="53" t="s">
        <v>3</v>
      </c>
      <c r="D94" s="54">
        <v>9</v>
      </c>
      <c r="E94" s="44">
        <v>9920.4500000000007</v>
      </c>
      <c r="F94" s="44">
        <v>0</v>
      </c>
      <c r="G94" s="44">
        <f t="shared" ref="G94" si="432">600/13*12</f>
        <v>553.85</v>
      </c>
      <c r="H94" s="44">
        <v>6207.16</v>
      </c>
      <c r="I94" s="44">
        <v>0</v>
      </c>
      <c r="J94" s="44">
        <f t="shared" ref="J94" si="433">(E94+F94+G94+H94+I94)/12</f>
        <v>1390.12</v>
      </c>
      <c r="K94" s="45">
        <f t="shared" ref="K94" si="434">(E94+F94+G94+H94+I94)</f>
        <v>16681.46</v>
      </c>
      <c r="L94" s="46">
        <f t="shared" ref="L94" si="435">K94+J94</f>
        <v>18071.580000000002</v>
      </c>
      <c r="M94" s="117"/>
      <c r="N94" s="119">
        <f t="shared" ref="N94" si="436">K94</f>
        <v>16681.46</v>
      </c>
      <c r="O94" s="119">
        <f t="shared" ref="O94" si="437">E94+G94+F94+I94</f>
        <v>10474.299999999999</v>
      </c>
      <c r="P94" s="119">
        <v>702</v>
      </c>
      <c r="Q94" s="119">
        <f t="shared" ref="Q94" si="438">IF(P94&gt;(O94*0.18),P94,O94*0.18)+N94+J94</f>
        <v>19956.95</v>
      </c>
      <c r="R94" s="119">
        <f t="shared" ref="R94" si="439">N94+O94*0.18</f>
        <v>18566.830000000002</v>
      </c>
      <c r="S94" s="47"/>
    </row>
    <row r="95" spans="1:19" ht="9" customHeight="1" x14ac:dyDescent="0.2">
      <c r="A95" s="511"/>
      <c r="B95" s="511"/>
      <c r="C95" s="48" t="s">
        <v>4</v>
      </c>
      <c r="D95" s="49">
        <v>14</v>
      </c>
      <c r="E95" s="50">
        <v>19208670</v>
      </c>
      <c r="F95" s="50">
        <v>0</v>
      </c>
      <c r="G95" s="50">
        <f t="shared" ref="G95:L95" si="440">G94*1936.27</f>
        <v>1072403</v>
      </c>
      <c r="H95" s="50">
        <f t="shared" si="440"/>
        <v>12018738</v>
      </c>
      <c r="I95" s="50">
        <f t="shared" si="440"/>
        <v>0</v>
      </c>
      <c r="J95" s="51">
        <f t="shared" si="440"/>
        <v>2691648</v>
      </c>
      <c r="K95" s="50">
        <f t="shared" si="440"/>
        <v>32299811</v>
      </c>
      <c r="L95" s="52">
        <f t="shared" si="440"/>
        <v>34991458</v>
      </c>
      <c r="M95" s="118"/>
      <c r="N95" s="120">
        <f t="shared" ref="N95:R95" si="441">N94*1936.27</f>
        <v>32299811</v>
      </c>
      <c r="O95" s="120">
        <f t="shared" si="441"/>
        <v>20281073</v>
      </c>
      <c r="P95" s="120">
        <f t="shared" si="441"/>
        <v>1359262</v>
      </c>
      <c r="Q95" s="120">
        <f t="shared" si="441"/>
        <v>38642044</v>
      </c>
      <c r="R95" s="120">
        <f t="shared" si="441"/>
        <v>35950396</v>
      </c>
      <c r="S95" s="47"/>
    </row>
    <row r="96" spans="1:19" ht="12.75" customHeight="1" x14ac:dyDescent="0.2">
      <c r="A96" s="511"/>
      <c r="B96" s="511"/>
      <c r="C96" s="53" t="s">
        <v>3</v>
      </c>
      <c r="D96" s="54">
        <v>15</v>
      </c>
      <c r="E96" s="44">
        <v>10863.78</v>
      </c>
      <c r="F96" s="44">
        <v>0</v>
      </c>
      <c r="G96" s="44">
        <f t="shared" ref="G96" si="442">600/13*12</f>
        <v>553.85</v>
      </c>
      <c r="H96" s="44">
        <v>6207.16</v>
      </c>
      <c r="I96" s="44">
        <v>0</v>
      </c>
      <c r="J96" s="44">
        <f t="shared" ref="J96" si="443">(E96+F96+G96+H96+I96)/12</f>
        <v>1468.73</v>
      </c>
      <c r="K96" s="45">
        <f t="shared" ref="K96" si="444">(E96+F96+G96+H96+I96)</f>
        <v>17624.79</v>
      </c>
      <c r="L96" s="46">
        <f t="shared" ref="L96" si="445">K96+J96</f>
        <v>19093.52</v>
      </c>
      <c r="M96" s="117"/>
      <c r="N96" s="119">
        <f t="shared" ref="N96" si="446">K96</f>
        <v>17624.79</v>
      </c>
      <c r="O96" s="119">
        <f t="shared" ref="O96" si="447">E96+G96+F96+I96</f>
        <v>11417.63</v>
      </c>
      <c r="P96" s="119">
        <v>702</v>
      </c>
      <c r="Q96" s="119">
        <f t="shared" ref="Q96" si="448">IF(P96&gt;(O96*0.18),P96,O96*0.18)+N96+J96</f>
        <v>21148.69</v>
      </c>
      <c r="R96" s="119">
        <f t="shared" ref="R96" si="449">N96+O96*0.18</f>
        <v>19679.96</v>
      </c>
      <c r="S96" s="47"/>
    </row>
    <row r="97" spans="1:19" ht="9" customHeight="1" x14ac:dyDescent="0.2">
      <c r="A97" s="511"/>
      <c r="B97" s="511"/>
      <c r="C97" s="48" t="s">
        <v>4</v>
      </c>
      <c r="D97" s="49">
        <v>20</v>
      </c>
      <c r="E97" s="50">
        <v>21035211</v>
      </c>
      <c r="F97" s="50">
        <v>0</v>
      </c>
      <c r="G97" s="50">
        <f t="shared" ref="G97:L97" si="450">G96*1936.27</f>
        <v>1072403</v>
      </c>
      <c r="H97" s="50">
        <f t="shared" si="450"/>
        <v>12018738</v>
      </c>
      <c r="I97" s="50">
        <f t="shared" si="450"/>
        <v>0</v>
      </c>
      <c r="J97" s="51">
        <f t="shared" si="450"/>
        <v>2843858</v>
      </c>
      <c r="K97" s="50">
        <f t="shared" si="450"/>
        <v>34126352</v>
      </c>
      <c r="L97" s="52">
        <f t="shared" si="450"/>
        <v>36970210</v>
      </c>
      <c r="M97" s="118"/>
      <c r="N97" s="120">
        <f t="shared" ref="N97:R97" si="451">N96*1936.27</f>
        <v>34126352</v>
      </c>
      <c r="O97" s="120">
        <f t="shared" si="451"/>
        <v>22107614</v>
      </c>
      <c r="P97" s="120">
        <f t="shared" si="451"/>
        <v>1359262</v>
      </c>
      <c r="Q97" s="120">
        <f t="shared" si="451"/>
        <v>40949574</v>
      </c>
      <c r="R97" s="120">
        <f t="shared" si="451"/>
        <v>38105716</v>
      </c>
      <c r="S97" s="47"/>
    </row>
    <row r="98" spans="1:19" ht="12.75" customHeight="1" x14ac:dyDescent="0.2">
      <c r="A98" s="511"/>
      <c r="B98" s="511"/>
      <c r="C98" s="53" t="s">
        <v>3</v>
      </c>
      <c r="D98" s="54">
        <v>21</v>
      </c>
      <c r="E98" s="44">
        <v>11821.67</v>
      </c>
      <c r="F98" s="44">
        <v>0</v>
      </c>
      <c r="G98" s="44">
        <f t="shared" ref="G98" si="452">600/13*12</f>
        <v>553.85</v>
      </c>
      <c r="H98" s="44">
        <v>6207.16</v>
      </c>
      <c r="I98" s="44">
        <v>0</v>
      </c>
      <c r="J98" s="44">
        <f t="shared" ref="J98" si="453">(E98+F98+G98+H98+I98)/12</f>
        <v>1548.56</v>
      </c>
      <c r="K98" s="45">
        <f t="shared" ref="K98" si="454">(E98+F98+G98+H98+I98)</f>
        <v>18582.68</v>
      </c>
      <c r="L98" s="46">
        <f t="shared" ref="L98" si="455">K98+J98</f>
        <v>20131.240000000002</v>
      </c>
      <c r="M98" s="117"/>
      <c r="N98" s="119">
        <f t="shared" ref="N98" si="456">K98</f>
        <v>18582.68</v>
      </c>
      <c r="O98" s="119">
        <f t="shared" ref="O98" si="457">E98+G98+F98+I98</f>
        <v>12375.52</v>
      </c>
      <c r="P98" s="119">
        <v>702</v>
      </c>
      <c r="Q98" s="119">
        <f t="shared" ref="Q98" si="458">IF(P98&gt;(O98*0.18),P98,O98*0.18)+N98+J98</f>
        <v>22358.83</v>
      </c>
      <c r="R98" s="119">
        <f t="shared" ref="R98" si="459">N98+O98*0.18</f>
        <v>20810.27</v>
      </c>
      <c r="S98" s="47"/>
    </row>
    <row r="99" spans="1:19" ht="9" customHeight="1" x14ac:dyDescent="0.2">
      <c r="A99" s="511"/>
      <c r="B99" s="511"/>
      <c r="C99" s="48" t="s">
        <v>4</v>
      </c>
      <c r="D99" s="49">
        <v>27</v>
      </c>
      <c r="E99" s="50">
        <v>22889945</v>
      </c>
      <c r="F99" s="50">
        <v>0</v>
      </c>
      <c r="G99" s="50">
        <f t="shared" ref="G99:L99" si="460">G98*1936.27</f>
        <v>1072403</v>
      </c>
      <c r="H99" s="50">
        <f t="shared" si="460"/>
        <v>12018738</v>
      </c>
      <c r="I99" s="50">
        <f t="shared" si="460"/>
        <v>0</v>
      </c>
      <c r="J99" s="51">
        <f t="shared" si="460"/>
        <v>2998430</v>
      </c>
      <c r="K99" s="50">
        <f t="shared" si="460"/>
        <v>35981086</v>
      </c>
      <c r="L99" s="52">
        <f t="shared" si="460"/>
        <v>38979516</v>
      </c>
      <c r="M99" s="118"/>
      <c r="N99" s="120">
        <f t="shared" ref="N99:R99" si="461">N98*1936.27</f>
        <v>35981086</v>
      </c>
      <c r="O99" s="120">
        <f t="shared" si="461"/>
        <v>23962348</v>
      </c>
      <c r="P99" s="120">
        <f t="shared" si="461"/>
        <v>1359262</v>
      </c>
      <c r="Q99" s="120">
        <f t="shared" si="461"/>
        <v>43292732</v>
      </c>
      <c r="R99" s="120">
        <f t="shared" si="461"/>
        <v>40294301</v>
      </c>
      <c r="S99" s="47"/>
    </row>
    <row r="100" spans="1:19" ht="12.75" customHeight="1" x14ac:dyDescent="0.2">
      <c r="A100" s="511"/>
      <c r="B100" s="511"/>
      <c r="C100" s="53" t="s">
        <v>3</v>
      </c>
      <c r="D100" s="54">
        <v>28</v>
      </c>
      <c r="E100" s="44">
        <v>12500.09</v>
      </c>
      <c r="F100" s="44">
        <v>0</v>
      </c>
      <c r="G100" s="44">
        <f t="shared" ref="G100" si="462">600/13*12</f>
        <v>553.85</v>
      </c>
      <c r="H100" s="44">
        <v>6207.16</v>
      </c>
      <c r="I100" s="44">
        <v>0</v>
      </c>
      <c r="J100" s="44">
        <f t="shared" ref="J100" si="463">(E100+F100+G100+H100+I100)/12</f>
        <v>1605.09</v>
      </c>
      <c r="K100" s="45">
        <f t="shared" ref="K100" si="464">(E100+F100+G100+H100+I100)</f>
        <v>19261.099999999999</v>
      </c>
      <c r="L100" s="46">
        <f t="shared" ref="L100" si="465">K100+J100</f>
        <v>20866.189999999999</v>
      </c>
      <c r="M100" s="117"/>
      <c r="N100" s="119">
        <f t="shared" ref="N100" si="466">K100</f>
        <v>19261.099999999999</v>
      </c>
      <c r="O100" s="119">
        <f t="shared" ref="O100" si="467">E100+G100+F100+I100</f>
        <v>13053.94</v>
      </c>
      <c r="P100" s="119">
        <v>702</v>
      </c>
      <c r="Q100" s="119">
        <f t="shared" ref="Q100" si="468">IF(P100&gt;(O100*0.18),P100,O100*0.18)+N100+J100</f>
        <v>23215.9</v>
      </c>
      <c r="R100" s="119">
        <f t="shared" ref="R100" si="469">N100+O100*0.18</f>
        <v>21610.81</v>
      </c>
      <c r="S100" s="47"/>
    </row>
    <row r="101" spans="1:19" ht="9" customHeight="1" x14ac:dyDescent="0.2">
      <c r="A101" s="511"/>
      <c r="B101" s="511"/>
      <c r="C101" s="48" t="s">
        <v>4</v>
      </c>
      <c r="D101" s="49">
        <v>34</v>
      </c>
      <c r="E101" s="50">
        <v>24203549</v>
      </c>
      <c r="F101" s="50">
        <v>0</v>
      </c>
      <c r="G101" s="50">
        <f t="shared" ref="G101:L101" si="470">G100*1936.27</f>
        <v>1072403</v>
      </c>
      <c r="H101" s="50">
        <f t="shared" si="470"/>
        <v>12018738</v>
      </c>
      <c r="I101" s="50">
        <f t="shared" si="470"/>
        <v>0</v>
      </c>
      <c r="J101" s="51">
        <f t="shared" si="470"/>
        <v>3107888</v>
      </c>
      <c r="K101" s="50">
        <f t="shared" si="470"/>
        <v>37294690</v>
      </c>
      <c r="L101" s="52">
        <f t="shared" si="470"/>
        <v>40402578</v>
      </c>
      <c r="M101" s="118"/>
      <c r="N101" s="120">
        <f t="shared" ref="N101:R101" si="471">N100*1936.27</f>
        <v>37294690</v>
      </c>
      <c r="O101" s="120">
        <f t="shared" si="471"/>
        <v>25275952</v>
      </c>
      <c r="P101" s="120">
        <f t="shared" si="471"/>
        <v>1359262</v>
      </c>
      <c r="Q101" s="120">
        <f t="shared" si="471"/>
        <v>44952251</v>
      </c>
      <c r="R101" s="120">
        <f t="shared" si="471"/>
        <v>41844363</v>
      </c>
      <c r="S101" s="47"/>
    </row>
    <row r="102" spans="1:19" ht="12.75" customHeight="1" x14ac:dyDescent="0.2">
      <c r="A102" s="511"/>
      <c r="B102" s="511"/>
      <c r="C102" s="53" t="s">
        <v>3</v>
      </c>
      <c r="D102" s="54">
        <v>35</v>
      </c>
      <c r="E102" s="44">
        <v>13006.65</v>
      </c>
      <c r="F102" s="44">
        <v>0</v>
      </c>
      <c r="G102" s="44">
        <f t="shared" ref="G102" si="472">600/13*12</f>
        <v>553.85</v>
      </c>
      <c r="H102" s="44">
        <v>6207.16</v>
      </c>
      <c r="I102" s="44">
        <v>0</v>
      </c>
      <c r="J102" s="44">
        <f t="shared" ref="J102" si="473">(E102+F102+G102+H102+I102)/12</f>
        <v>1647.31</v>
      </c>
      <c r="K102" s="45">
        <f t="shared" ref="K102" si="474">(E102+F102+G102+H102+I102)</f>
        <v>19767.66</v>
      </c>
      <c r="L102" s="46">
        <f t="shared" ref="L102" si="475">K102+J102</f>
        <v>21414.97</v>
      </c>
      <c r="M102" s="117"/>
      <c r="N102" s="119">
        <f t="shared" ref="N102" si="476">K102</f>
        <v>19767.66</v>
      </c>
      <c r="O102" s="119">
        <f t="shared" ref="O102" si="477">E102+G102+F102+I102</f>
        <v>13560.5</v>
      </c>
      <c r="P102" s="119">
        <v>702</v>
      </c>
      <c r="Q102" s="119">
        <f t="shared" ref="Q102" si="478">IF(P102&gt;(O102*0.18),P102,O102*0.18)+N102+J102</f>
        <v>23855.86</v>
      </c>
      <c r="R102" s="119">
        <f t="shared" ref="R102" si="479">N102+O102*0.18</f>
        <v>22208.55</v>
      </c>
      <c r="S102" s="47"/>
    </row>
    <row r="103" spans="1:19" ht="9" customHeight="1" x14ac:dyDescent="0.2">
      <c r="A103" s="512"/>
      <c r="B103" s="512"/>
      <c r="C103" s="58" t="s">
        <v>4</v>
      </c>
      <c r="D103" s="59"/>
      <c r="E103" s="50">
        <v>25184386</v>
      </c>
      <c r="F103" s="50">
        <v>0</v>
      </c>
      <c r="G103" s="50">
        <f t="shared" ref="G103:L103" si="480">G102*1936.27</f>
        <v>1072403</v>
      </c>
      <c r="H103" s="50">
        <f t="shared" si="480"/>
        <v>12018738</v>
      </c>
      <c r="I103" s="50">
        <f t="shared" si="480"/>
        <v>0</v>
      </c>
      <c r="J103" s="51">
        <f t="shared" si="480"/>
        <v>3189637</v>
      </c>
      <c r="K103" s="50">
        <f t="shared" si="480"/>
        <v>38275527</v>
      </c>
      <c r="L103" s="52">
        <f t="shared" si="480"/>
        <v>41465164</v>
      </c>
      <c r="M103" s="118"/>
      <c r="N103" s="120">
        <f t="shared" ref="N103:R103" si="481">N102*1936.27</f>
        <v>38275527</v>
      </c>
      <c r="O103" s="120">
        <f t="shared" si="481"/>
        <v>26256789</v>
      </c>
      <c r="P103" s="120">
        <f t="shared" si="481"/>
        <v>1359262</v>
      </c>
      <c r="Q103" s="120">
        <f t="shared" si="481"/>
        <v>46191386</v>
      </c>
      <c r="R103" s="120">
        <f t="shared" si="481"/>
        <v>43001749</v>
      </c>
      <c r="S103" s="47"/>
    </row>
    <row r="104" spans="1:19" ht="12.75" customHeight="1" x14ac:dyDescent="0.2">
      <c r="A104" s="492">
        <v>39814</v>
      </c>
      <c r="B104" s="492">
        <v>40268</v>
      </c>
      <c r="C104" s="42" t="s">
        <v>3</v>
      </c>
      <c r="D104" s="43">
        <v>0</v>
      </c>
      <c r="E104" s="44">
        <v>9078.7999999999993</v>
      </c>
      <c r="F104" s="44">
        <v>0</v>
      </c>
      <c r="G104" s="44">
        <f t="shared" ref="G104" si="482">600/13*12</f>
        <v>553.85</v>
      </c>
      <c r="H104" s="44">
        <v>6207.16</v>
      </c>
      <c r="I104" s="44">
        <v>0</v>
      </c>
      <c r="J104" s="44">
        <f t="shared" ref="J104" si="483">(E104+F104+G104+H104+I104)/12</f>
        <v>1319.98</v>
      </c>
      <c r="K104" s="45">
        <f t="shared" ref="K104" si="484">(E104+F104+G104+H104+I104)</f>
        <v>15839.81</v>
      </c>
      <c r="L104" s="46">
        <f t="shared" ref="L104" si="485">K104+J104</f>
        <v>17159.79</v>
      </c>
      <c r="M104" s="117"/>
      <c r="N104" s="119">
        <f t="shared" ref="N104" si="486">K104</f>
        <v>15839.81</v>
      </c>
      <c r="O104" s="119">
        <f t="shared" ref="O104" si="487">E104+G104+F104+I104</f>
        <v>9632.65</v>
      </c>
      <c r="P104" s="119">
        <v>702</v>
      </c>
      <c r="Q104" s="119">
        <f t="shared" ref="Q104" si="488">IF(P104&gt;(O104*0.18),P104,O104*0.18)+N104+J104</f>
        <v>18893.669999999998</v>
      </c>
      <c r="R104" s="119">
        <f t="shared" ref="R104" si="489">N104+O104*0.18</f>
        <v>17573.689999999999</v>
      </c>
      <c r="S104" s="47"/>
    </row>
    <row r="105" spans="1:19" ht="9" customHeight="1" x14ac:dyDescent="0.2">
      <c r="A105" s="493"/>
      <c r="B105" s="493"/>
      <c r="C105" s="48" t="s">
        <v>4</v>
      </c>
      <c r="D105" s="49">
        <v>2</v>
      </c>
      <c r="E105" s="50">
        <v>17579008</v>
      </c>
      <c r="F105" s="50">
        <v>0</v>
      </c>
      <c r="G105" s="50">
        <f t="shared" ref="G105:L105" si="490">G104*1936.27</f>
        <v>1072403</v>
      </c>
      <c r="H105" s="50">
        <f t="shared" si="490"/>
        <v>12018738</v>
      </c>
      <c r="I105" s="50">
        <f t="shared" si="490"/>
        <v>0</v>
      </c>
      <c r="J105" s="51">
        <f t="shared" si="490"/>
        <v>2555838</v>
      </c>
      <c r="K105" s="50">
        <f t="shared" si="490"/>
        <v>30670149</v>
      </c>
      <c r="L105" s="52">
        <f t="shared" si="490"/>
        <v>33225987</v>
      </c>
      <c r="M105" s="118"/>
      <c r="N105" s="120">
        <f t="shared" ref="N105:R105" si="491">N104*1936.27</f>
        <v>30670149</v>
      </c>
      <c r="O105" s="120">
        <f t="shared" si="491"/>
        <v>18651411</v>
      </c>
      <c r="P105" s="120">
        <f t="shared" si="491"/>
        <v>1359262</v>
      </c>
      <c r="Q105" s="120">
        <f t="shared" si="491"/>
        <v>36583246</v>
      </c>
      <c r="R105" s="120">
        <f t="shared" si="491"/>
        <v>34027409</v>
      </c>
      <c r="S105" s="47"/>
    </row>
    <row r="106" spans="1:19" ht="12.75" customHeight="1" x14ac:dyDescent="0.2">
      <c r="A106" s="511">
        <v>39814</v>
      </c>
      <c r="B106" s="511">
        <v>40268</v>
      </c>
      <c r="C106" s="53" t="s">
        <v>3</v>
      </c>
      <c r="D106" s="54">
        <v>3</v>
      </c>
      <c r="E106" s="44">
        <v>9360.5499999999993</v>
      </c>
      <c r="F106" s="44">
        <v>0</v>
      </c>
      <c r="G106" s="44">
        <f t="shared" ref="G106" si="492">600/13*12</f>
        <v>553.85</v>
      </c>
      <c r="H106" s="44">
        <v>6207.16</v>
      </c>
      <c r="I106" s="44">
        <v>0</v>
      </c>
      <c r="J106" s="44">
        <f t="shared" ref="J106" si="493">(E106+F106+G106+H106+I106)/12</f>
        <v>1343.46</v>
      </c>
      <c r="K106" s="45">
        <f t="shared" ref="K106" si="494">(E106+F106+G106+H106+I106)</f>
        <v>16121.56</v>
      </c>
      <c r="L106" s="46">
        <f t="shared" ref="L106" si="495">K106+J106</f>
        <v>17465.02</v>
      </c>
      <c r="M106" s="117"/>
      <c r="N106" s="119">
        <f t="shared" ref="N106" si="496">K106</f>
        <v>16121.56</v>
      </c>
      <c r="O106" s="119">
        <f t="shared" ref="O106" si="497">E106+G106+F106+I106</f>
        <v>9914.4</v>
      </c>
      <c r="P106" s="119">
        <v>702</v>
      </c>
      <c r="Q106" s="119">
        <f t="shared" ref="Q106" si="498">IF(P106&gt;(O106*0.18),P106,O106*0.18)+N106+J106</f>
        <v>19249.61</v>
      </c>
      <c r="R106" s="119">
        <f t="shared" ref="R106" si="499">N106+O106*0.18</f>
        <v>17906.150000000001</v>
      </c>
      <c r="S106" s="47"/>
    </row>
    <row r="107" spans="1:19" ht="9" customHeight="1" x14ac:dyDescent="0.2">
      <c r="A107" s="511"/>
      <c r="B107" s="511"/>
      <c r="C107" s="48" t="s">
        <v>4</v>
      </c>
      <c r="D107" s="49">
        <v>8</v>
      </c>
      <c r="E107" s="50">
        <v>18124552</v>
      </c>
      <c r="F107" s="50">
        <v>0</v>
      </c>
      <c r="G107" s="50">
        <f t="shared" ref="G107:L107" si="500">G106*1936.27</f>
        <v>1072403</v>
      </c>
      <c r="H107" s="50">
        <f t="shared" si="500"/>
        <v>12018738</v>
      </c>
      <c r="I107" s="50">
        <f t="shared" si="500"/>
        <v>0</v>
      </c>
      <c r="J107" s="51">
        <f t="shared" si="500"/>
        <v>2601301</v>
      </c>
      <c r="K107" s="50">
        <f t="shared" si="500"/>
        <v>31215693</v>
      </c>
      <c r="L107" s="52">
        <f t="shared" si="500"/>
        <v>33816994</v>
      </c>
      <c r="M107" s="118"/>
      <c r="N107" s="120">
        <f t="shared" ref="N107:R107" si="501">N106*1936.27</f>
        <v>31215693</v>
      </c>
      <c r="O107" s="120">
        <f t="shared" si="501"/>
        <v>19196955</v>
      </c>
      <c r="P107" s="120">
        <f t="shared" si="501"/>
        <v>1359262</v>
      </c>
      <c r="Q107" s="120">
        <f t="shared" si="501"/>
        <v>37272442</v>
      </c>
      <c r="R107" s="120">
        <f t="shared" si="501"/>
        <v>34671141</v>
      </c>
      <c r="S107" s="47"/>
    </row>
    <row r="108" spans="1:19" ht="12.75" customHeight="1" x14ac:dyDescent="0.2">
      <c r="A108" s="511"/>
      <c r="B108" s="511"/>
      <c r="C108" s="53" t="s">
        <v>3</v>
      </c>
      <c r="D108" s="54">
        <v>9</v>
      </c>
      <c r="E108" s="44">
        <v>10402.61</v>
      </c>
      <c r="F108" s="44">
        <v>0</v>
      </c>
      <c r="G108" s="44">
        <f t="shared" ref="G108" si="502">600/13*12</f>
        <v>553.85</v>
      </c>
      <c r="H108" s="44">
        <v>6207.16</v>
      </c>
      <c r="I108" s="44">
        <v>0</v>
      </c>
      <c r="J108" s="44">
        <f t="shared" ref="J108" si="503">(E108+F108+G108+H108+I108)/12</f>
        <v>1430.3</v>
      </c>
      <c r="K108" s="45">
        <f t="shared" ref="K108" si="504">(E108+F108+G108+H108+I108)</f>
        <v>17163.62</v>
      </c>
      <c r="L108" s="46">
        <f t="shared" ref="L108" si="505">K108+J108</f>
        <v>18593.919999999998</v>
      </c>
      <c r="M108" s="117"/>
      <c r="N108" s="119">
        <f t="shared" ref="N108" si="506">K108</f>
        <v>17163.62</v>
      </c>
      <c r="O108" s="119">
        <f t="shared" ref="O108" si="507">E108+G108+F108+I108</f>
        <v>10956.46</v>
      </c>
      <c r="P108" s="119">
        <v>702</v>
      </c>
      <c r="Q108" s="119">
        <f t="shared" ref="Q108" si="508">IF(P108&gt;(O108*0.18),P108,O108*0.18)+N108+J108</f>
        <v>20566.080000000002</v>
      </c>
      <c r="R108" s="119">
        <f t="shared" ref="R108" si="509">N108+O108*0.18</f>
        <v>19135.78</v>
      </c>
      <c r="S108" s="47"/>
    </row>
    <row r="109" spans="1:19" ht="9" customHeight="1" x14ac:dyDescent="0.2">
      <c r="A109" s="511"/>
      <c r="B109" s="511"/>
      <c r="C109" s="48" t="s">
        <v>4</v>
      </c>
      <c r="D109" s="49">
        <v>14</v>
      </c>
      <c r="E109" s="50">
        <v>20142262</v>
      </c>
      <c r="F109" s="50">
        <v>0</v>
      </c>
      <c r="G109" s="50">
        <f t="shared" ref="G109:L109" si="510">G108*1936.27</f>
        <v>1072403</v>
      </c>
      <c r="H109" s="50">
        <f t="shared" si="510"/>
        <v>12018738</v>
      </c>
      <c r="I109" s="50">
        <f t="shared" si="510"/>
        <v>0</v>
      </c>
      <c r="J109" s="51">
        <f t="shared" si="510"/>
        <v>2769447</v>
      </c>
      <c r="K109" s="50">
        <f t="shared" si="510"/>
        <v>33233402</v>
      </c>
      <c r="L109" s="52">
        <f t="shared" si="510"/>
        <v>36002849</v>
      </c>
      <c r="M109" s="118"/>
      <c r="N109" s="120">
        <f t="shared" ref="N109:R109" si="511">N108*1936.27</f>
        <v>33233402</v>
      </c>
      <c r="O109" s="120">
        <f t="shared" si="511"/>
        <v>21214665</v>
      </c>
      <c r="P109" s="120">
        <f t="shared" si="511"/>
        <v>1359262</v>
      </c>
      <c r="Q109" s="120">
        <f t="shared" si="511"/>
        <v>39821484</v>
      </c>
      <c r="R109" s="120">
        <f t="shared" si="511"/>
        <v>37052037</v>
      </c>
      <c r="S109" s="47"/>
    </row>
    <row r="110" spans="1:19" ht="12.75" customHeight="1" x14ac:dyDescent="0.2">
      <c r="A110" s="511"/>
      <c r="B110" s="511"/>
      <c r="C110" s="53" t="s">
        <v>3</v>
      </c>
      <c r="D110" s="54">
        <v>15</v>
      </c>
      <c r="E110" s="44">
        <v>11381.7</v>
      </c>
      <c r="F110" s="44">
        <v>0</v>
      </c>
      <c r="G110" s="44">
        <f t="shared" ref="G110" si="512">600/13*12</f>
        <v>553.85</v>
      </c>
      <c r="H110" s="44">
        <v>6207.16</v>
      </c>
      <c r="I110" s="44">
        <v>0</v>
      </c>
      <c r="J110" s="44">
        <f t="shared" ref="J110" si="513">(E110+F110+G110+H110+I110)/12</f>
        <v>1511.89</v>
      </c>
      <c r="K110" s="45">
        <f t="shared" ref="K110" si="514">(E110+F110+G110+H110+I110)</f>
        <v>18142.71</v>
      </c>
      <c r="L110" s="46">
        <f t="shared" ref="L110" si="515">K110+J110</f>
        <v>19654.599999999999</v>
      </c>
      <c r="M110" s="117"/>
      <c r="N110" s="119">
        <f t="shared" ref="N110" si="516">K110</f>
        <v>18142.71</v>
      </c>
      <c r="O110" s="119">
        <f t="shared" ref="O110" si="517">E110+G110+F110+I110</f>
        <v>11935.55</v>
      </c>
      <c r="P110" s="119">
        <v>702</v>
      </c>
      <c r="Q110" s="119">
        <f t="shared" ref="Q110" si="518">IF(P110&gt;(O110*0.18),P110,O110*0.18)+N110+J110</f>
        <v>21803</v>
      </c>
      <c r="R110" s="119">
        <f t="shared" ref="R110" si="519">N110+O110*0.18</f>
        <v>20291.11</v>
      </c>
      <c r="S110" s="47"/>
    </row>
    <row r="111" spans="1:19" ht="9" customHeight="1" x14ac:dyDescent="0.2">
      <c r="A111" s="511"/>
      <c r="B111" s="511"/>
      <c r="C111" s="48" t="s">
        <v>4</v>
      </c>
      <c r="D111" s="49">
        <v>20</v>
      </c>
      <c r="E111" s="50">
        <v>22038044</v>
      </c>
      <c r="F111" s="50">
        <v>0</v>
      </c>
      <c r="G111" s="50">
        <f t="shared" ref="G111:L111" si="520">G110*1936.27</f>
        <v>1072403</v>
      </c>
      <c r="H111" s="50">
        <f t="shared" si="520"/>
        <v>12018738</v>
      </c>
      <c r="I111" s="50">
        <f t="shared" si="520"/>
        <v>0</v>
      </c>
      <c r="J111" s="51">
        <f t="shared" si="520"/>
        <v>2927427</v>
      </c>
      <c r="K111" s="50">
        <f t="shared" si="520"/>
        <v>35129185</v>
      </c>
      <c r="L111" s="52">
        <f t="shared" si="520"/>
        <v>38056612</v>
      </c>
      <c r="M111" s="118"/>
      <c r="N111" s="120">
        <f t="shared" ref="N111:R111" si="521">N110*1936.27</f>
        <v>35129185</v>
      </c>
      <c r="O111" s="120">
        <f t="shared" si="521"/>
        <v>23110447</v>
      </c>
      <c r="P111" s="120">
        <f t="shared" si="521"/>
        <v>1359262</v>
      </c>
      <c r="Q111" s="120">
        <f t="shared" si="521"/>
        <v>42216495</v>
      </c>
      <c r="R111" s="120">
        <f t="shared" si="521"/>
        <v>39289068</v>
      </c>
      <c r="S111" s="47"/>
    </row>
    <row r="112" spans="1:19" ht="12.75" customHeight="1" x14ac:dyDescent="0.2">
      <c r="A112" s="511"/>
      <c r="B112" s="511"/>
      <c r="C112" s="53" t="s">
        <v>3</v>
      </c>
      <c r="D112" s="54">
        <v>21</v>
      </c>
      <c r="E112" s="44">
        <v>12375.95</v>
      </c>
      <c r="F112" s="44">
        <v>0</v>
      </c>
      <c r="G112" s="44">
        <f t="shared" ref="G112" si="522">600/13*12</f>
        <v>553.85</v>
      </c>
      <c r="H112" s="44">
        <v>6207.16</v>
      </c>
      <c r="I112" s="44">
        <v>0</v>
      </c>
      <c r="J112" s="44">
        <f t="shared" ref="J112" si="523">(E112+F112+G112+H112+I112)/12</f>
        <v>1594.75</v>
      </c>
      <c r="K112" s="45">
        <f t="shared" ref="K112" si="524">(E112+F112+G112+H112+I112)</f>
        <v>19136.96</v>
      </c>
      <c r="L112" s="46">
        <f t="shared" ref="L112" si="525">K112+J112</f>
        <v>20731.71</v>
      </c>
      <c r="M112" s="117"/>
      <c r="N112" s="119">
        <f t="shared" ref="N112" si="526">K112</f>
        <v>19136.96</v>
      </c>
      <c r="O112" s="119">
        <f t="shared" ref="O112" si="527">E112+G112+F112+I112</f>
        <v>12929.8</v>
      </c>
      <c r="P112" s="119">
        <v>702</v>
      </c>
      <c r="Q112" s="119">
        <f t="shared" ref="Q112" si="528">IF(P112&gt;(O112*0.18),P112,O112*0.18)+N112+J112</f>
        <v>23059.07</v>
      </c>
      <c r="R112" s="119">
        <f t="shared" ref="R112" si="529">N112+O112*0.18</f>
        <v>21464.32</v>
      </c>
      <c r="S112" s="47"/>
    </row>
    <row r="113" spans="1:19" ht="9" customHeight="1" x14ac:dyDescent="0.2">
      <c r="A113" s="511"/>
      <c r="B113" s="511"/>
      <c r="C113" s="48" t="s">
        <v>4</v>
      </c>
      <c r="D113" s="49">
        <v>27</v>
      </c>
      <c r="E113" s="50">
        <v>23963181</v>
      </c>
      <c r="F113" s="50">
        <v>0</v>
      </c>
      <c r="G113" s="50">
        <f t="shared" ref="G113:L113" si="530">G112*1936.27</f>
        <v>1072403</v>
      </c>
      <c r="H113" s="50">
        <f t="shared" si="530"/>
        <v>12018738</v>
      </c>
      <c r="I113" s="50">
        <f t="shared" si="530"/>
        <v>0</v>
      </c>
      <c r="J113" s="51">
        <f t="shared" si="530"/>
        <v>3087867</v>
      </c>
      <c r="K113" s="50">
        <f t="shared" si="530"/>
        <v>37054322</v>
      </c>
      <c r="L113" s="52">
        <f t="shared" si="530"/>
        <v>40142188</v>
      </c>
      <c r="M113" s="118"/>
      <c r="N113" s="120">
        <f t="shared" ref="N113:R113" si="531">N112*1936.27</f>
        <v>37054322</v>
      </c>
      <c r="O113" s="120">
        <f t="shared" si="531"/>
        <v>25035584</v>
      </c>
      <c r="P113" s="120">
        <f t="shared" si="531"/>
        <v>1359262</v>
      </c>
      <c r="Q113" s="120">
        <f t="shared" si="531"/>
        <v>44648585</v>
      </c>
      <c r="R113" s="120">
        <f t="shared" si="531"/>
        <v>41560719</v>
      </c>
      <c r="S113" s="47"/>
    </row>
    <row r="114" spans="1:19" ht="12.75" customHeight="1" x14ac:dyDescent="0.2">
      <c r="A114" s="511"/>
      <c r="B114" s="511"/>
      <c r="C114" s="53" t="s">
        <v>3</v>
      </c>
      <c r="D114" s="54">
        <v>28</v>
      </c>
      <c r="E114" s="44">
        <v>13080.05</v>
      </c>
      <c r="F114" s="44">
        <v>0</v>
      </c>
      <c r="G114" s="44">
        <f t="shared" ref="G114" si="532">600/13*12</f>
        <v>553.85</v>
      </c>
      <c r="H114" s="44">
        <v>6207.16</v>
      </c>
      <c r="I114" s="44">
        <v>0</v>
      </c>
      <c r="J114" s="44">
        <f t="shared" ref="J114" si="533">(E114+F114+G114+H114+I114)/12</f>
        <v>1653.42</v>
      </c>
      <c r="K114" s="45">
        <f t="shared" ref="K114" si="534">(E114+F114+G114+H114+I114)</f>
        <v>19841.060000000001</v>
      </c>
      <c r="L114" s="46">
        <f t="shared" ref="L114" si="535">K114+J114</f>
        <v>21494.48</v>
      </c>
      <c r="M114" s="117"/>
      <c r="N114" s="119">
        <f t="shared" ref="N114" si="536">K114</f>
        <v>19841.060000000001</v>
      </c>
      <c r="O114" s="119">
        <f t="shared" ref="O114" si="537">E114+G114+F114+I114</f>
        <v>13633.9</v>
      </c>
      <c r="P114" s="119">
        <v>702</v>
      </c>
      <c r="Q114" s="119">
        <f t="shared" ref="Q114" si="538">IF(P114&gt;(O114*0.18),P114,O114*0.18)+N114+J114</f>
        <v>23948.58</v>
      </c>
      <c r="R114" s="119">
        <f t="shared" ref="R114" si="539">N114+O114*0.18</f>
        <v>22295.16</v>
      </c>
      <c r="S114" s="47"/>
    </row>
    <row r="115" spans="1:19" ht="9" customHeight="1" x14ac:dyDescent="0.2">
      <c r="A115" s="511"/>
      <c r="B115" s="511"/>
      <c r="C115" s="48" t="s">
        <v>4</v>
      </c>
      <c r="D115" s="49">
        <v>34</v>
      </c>
      <c r="E115" s="50">
        <v>25326508</v>
      </c>
      <c r="F115" s="50">
        <v>0</v>
      </c>
      <c r="G115" s="50">
        <f t="shared" ref="G115:L115" si="540">G114*1936.27</f>
        <v>1072403</v>
      </c>
      <c r="H115" s="50">
        <f t="shared" si="540"/>
        <v>12018738</v>
      </c>
      <c r="I115" s="50">
        <f t="shared" si="540"/>
        <v>0</v>
      </c>
      <c r="J115" s="51">
        <f t="shared" si="540"/>
        <v>3201468</v>
      </c>
      <c r="K115" s="50">
        <f t="shared" si="540"/>
        <v>38417649</v>
      </c>
      <c r="L115" s="52">
        <f t="shared" si="540"/>
        <v>41619117</v>
      </c>
      <c r="M115" s="118"/>
      <c r="N115" s="120">
        <f t="shared" ref="N115:R115" si="541">N114*1936.27</f>
        <v>38417649</v>
      </c>
      <c r="O115" s="120">
        <f t="shared" si="541"/>
        <v>26398912</v>
      </c>
      <c r="P115" s="120">
        <f t="shared" si="541"/>
        <v>1359262</v>
      </c>
      <c r="Q115" s="120">
        <f t="shared" si="541"/>
        <v>46370917</v>
      </c>
      <c r="R115" s="120">
        <f t="shared" si="541"/>
        <v>43169449</v>
      </c>
      <c r="S115" s="47"/>
    </row>
    <row r="116" spans="1:19" ht="12.75" customHeight="1" x14ac:dyDescent="0.2">
      <c r="A116" s="511"/>
      <c r="B116" s="511"/>
      <c r="C116" s="53" t="s">
        <v>3</v>
      </c>
      <c r="D116" s="54">
        <v>35</v>
      </c>
      <c r="E116" s="44">
        <v>13605.93</v>
      </c>
      <c r="F116" s="44">
        <v>0</v>
      </c>
      <c r="G116" s="44">
        <f t="shared" ref="G116:G178" si="542">600/13*12</f>
        <v>553.85</v>
      </c>
      <c r="H116" s="44">
        <v>6207.16</v>
      </c>
      <c r="I116" s="44">
        <v>0</v>
      </c>
      <c r="J116" s="44">
        <f t="shared" ref="J116" si="543">(E116+F116+G116+H116+I116)/12</f>
        <v>1697.25</v>
      </c>
      <c r="K116" s="45">
        <f t="shared" ref="K116" si="544">(E116+F116+G116+H116+I116)</f>
        <v>20366.939999999999</v>
      </c>
      <c r="L116" s="46">
        <f t="shared" ref="L116" si="545">K116+J116</f>
        <v>22064.19</v>
      </c>
      <c r="M116" s="117"/>
      <c r="N116" s="119">
        <f t="shared" ref="N116" si="546">K116</f>
        <v>20366.939999999999</v>
      </c>
      <c r="O116" s="119">
        <f t="shared" ref="O116" si="547">E116+G116+F116+I116</f>
        <v>14159.78</v>
      </c>
      <c r="P116" s="119">
        <v>702</v>
      </c>
      <c r="Q116" s="119">
        <f t="shared" ref="Q116" si="548">IF(P116&gt;(O116*0.18),P116,O116*0.18)+N116+J116</f>
        <v>24612.95</v>
      </c>
      <c r="R116" s="119">
        <f t="shared" ref="R116" si="549">N116+O116*0.18</f>
        <v>22915.7</v>
      </c>
      <c r="S116" s="47"/>
    </row>
    <row r="117" spans="1:19" ht="9" customHeight="1" x14ac:dyDescent="0.2">
      <c r="A117" s="512"/>
      <c r="B117" s="512"/>
      <c r="C117" s="58" t="s">
        <v>4</v>
      </c>
      <c r="D117" s="59"/>
      <c r="E117" s="50">
        <v>26344754</v>
      </c>
      <c r="F117" s="50">
        <v>0</v>
      </c>
      <c r="G117" s="50">
        <f t="shared" ref="G117:L117" si="550">G116*1936.27</f>
        <v>1072403</v>
      </c>
      <c r="H117" s="50">
        <f t="shared" si="550"/>
        <v>12018738</v>
      </c>
      <c r="I117" s="50">
        <f t="shared" si="550"/>
        <v>0</v>
      </c>
      <c r="J117" s="51">
        <f t="shared" si="550"/>
        <v>3286334</v>
      </c>
      <c r="K117" s="50">
        <f t="shared" si="550"/>
        <v>39435895</v>
      </c>
      <c r="L117" s="52">
        <f t="shared" si="550"/>
        <v>42722229</v>
      </c>
      <c r="M117" s="118"/>
      <c r="N117" s="120">
        <f t="shared" ref="N117:R117" si="551">N116*1936.27</f>
        <v>39435895</v>
      </c>
      <c r="O117" s="120">
        <f t="shared" si="551"/>
        <v>27417157</v>
      </c>
      <c r="P117" s="120">
        <f t="shared" si="551"/>
        <v>1359262</v>
      </c>
      <c r="Q117" s="120">
        <f t="shared" si="551"/>
        <v>47657317</v>
      </c>
      <c r="R117" s="120">
        <f t="shared" si="551"/>
        <v>44370982</v>
      </c>
      <c r="S117" s="47"/>
    </row>
    <row r="118" spans="1:19" ht="12.75" customHeight="1" x14ac:dyDescent="0.2">
      <c r="A118" s="492">
        <v>40269</v>
      </c>
      <c r="B118" s="492">
        <v>40359</v>
      </c>
      <c r="C118" s="42" t="s">
        <v>3</v>
      </c>
      <c r="D118" s="43">
        <v>0</v>
      </c>
      <c r="E118" s="44">
        <v>9078.7999999999993</v>
      </c>
      <c r="F118" s="44">
        <v>0</v>
      </c>
      <c r="G118" s="44">
        <f t="shared" si="542"/>
        <v>553.85</v>
      </c>
      <c r="H118" s="44">
        <v>6207.16</v>
      </c>
      <c r="I118" s="44">
        <v>68.790000000000006</v>
      </c>
      <c r="J118" s="44">
        <f t="shared" ref="J118" si="552">(E118+F118+G118+H118+I118)/12</f>
        <v>1325.72</v>
      </c>
      <c r="K118" s="45">
        <f t="shared" ref="K118" si="553">(E118+F118+G118+H118+I118)</f>
        <v>15908.6</v>
      </c>
      <c r="L118" s="46">
        <f t="shared" ref="L118" si="554">K118+J118</f>
        <v>17234.32</v>
      </c>
      <c r="M118" s="117"/>
      <c r="N118" s="119">
        <f t="shared" ref="N118" si="555">K118</f>
        <v>15908.6</v>
      </c>
      <c r="O118" s="119">
        <f t="shared" ref="O118" si="556">E118+G118+F118+I118</f>
        <v>9701.44</v>
      </c>
      <c r="P118" s="119">
        <v>702</v>
      </c>
      <c r="Q118" s="119">
        <f t="shared" ref="Q118" si="557">IF(P118&gt;(O118*0.18),P118,O118*0.18)+N118+J118</f>
        <v>18980.580000000002</v>
      </c>
      <c r="R118" s="119">
        <f t="shared" ref="R118" si="558">N118+O118*0.18</f>
        <v>17654.86</v>
      </c>
      <c r="S118" s="47"/>
    </row>
    <row r="119" spans="1:19" ht="9" customHeight="1" x14ac:dyDescent="0.2">
      <c r="A119" s="493"/>
      <c r="B119" s="493"/>
      <c r="C119" s="48" t="s">
        <v>4</v>
      </c>
      <c r="D119" s="49">
        <v>2</v>
      </c>
      <c r="E119" s="50">
        <v>17579008</v>
      </c>
      <c r="F119" s="50">
        <v>0</v>
      </c>
      <c r="G119" s="50">
        <f t="shared" ref="G119:G181" si="559">G118*1936.27</f>
        <v>1072403</v>
      </c>
      <c r="H119" s="50">
        <v>12018738</v>
      </c>
      <c r="I119" s="50">
        <v>133196</v>
      </c>
      <c r="J119" s="51">
        <f t="shared" ref="J119:L119" si="560">J118*1936.27</f>
        <v>2566952</v>
      </c>
      <c r="K119" s="50">
        <f t="shared" si="560"/>
        <v>30803345</v>
      </c>
      <c r="L119" s="52">
        <f t="shared" si="560"/>
        <v>33370297</v>
      </c>
      <c r="M119" s="118"/>
      <c r="N119" s="120">
        <f t="shared" ref="N119:R119" si="561">N118*1936.27</f>
        <v>30803345</v>
      </c>
      <c r="O119" s="120">
        <f t="shared" si="561"/>
        <v>18784607</v>
      </c>
      <c r="P119" s="120">
        <f t="shared" si="561"/>
        <v>1359262</v>
      </c>
      <c r="Q119" s="120">
        <f t="shared" si="561"/>
        <v>36751528</v>
      </c>
      <c r="R119" s="120">
        <f t="shared" si="561"/>
        <v>34184576</v>
      </c>
      <c r="S119" s="47"/>
    </row>
    <row r="120" spans="1:19" ht="12.75" customHeight="1" x14ac:dyDescent="0.2">
      <c r="A120" s="511">
        <v>40269</v>
      </c>
      <c r="B120" s="511">
        <v>40359</v>
      </c>
      <c r="C120" s="53" t="s">
        <v>3</v>
      </c>
      <c r="D120" s="54">
        <v>3</v>
      </c>
      <c r="E120" s="44">
        <v>9360.5499999999993</v>
      </c>
      <c r="F120" s="44">
        <v>0</v>
      </c>
      <c r="G120" s="44">
        <f t="shared" si="542"/>
        <v>553.85</v>
      </c>
      <c r="H120" s="44">
        <v>6207.16</v>
      </c>
      <c r="I120" s="44">
        <v>68.790000000000006</v>
      </c>
      <c r="J120" s="44">
        <f t="shared" ref="J120" si="562">(E120+F120+G120+H120+I120)/12</f>
        <v>1349.2</v>
      </c>
      <c r="K120" s="45">
        <f t="shared" ref="K120" si="563">(E120+F120+G120+H120+I120)</f>
        <v>16190.35</v>
      </c>
      <c r="L120" s="46">
        <f t="shared" ref="L120" si="564">K120+J120</f>
        <v>17539.55</v>
      </c>
      <c r="M120" s="117"/>
      <c r="N120" s="119">
        <f t="shared" ref="N120" si="565">K120</f>
        <v>16190.35</v>
      </c>
      <c r="O120" s="119">
        <f t="shared" ref="O120" si="566">E120+G120+F120+I120</f>
        <v>9983.19</v>
      </c>
      <c r="P120" s="119">
        <v>702</v>
      </c>
      <c r="Q120" s="119">
        <f t="shared" ref="Q120" si="567">IF(P120&gt;(O120*0.18),P120,O120*0.18)+N120+J120</f>
        <v>19336.52</v>
      </c>
      <c r="R120" s="119">
        <f t="shared" ref="R120" si="568">N120+O120*0.18</f>
        <v>17987.32</v>
      </c>
      <c r="S120" s="47"/>
    </row>
    <row r="121" spans="1:19" ht="9" customHeight="1" x14ac:dyDescent="0.2">
      <c r="A121" s="511"/>
      <c r="B121" s="511"/>
      <c r="C121" s="48" t="s">
        <v>4</v>
      </c>
      <c r="D121" s="49">
        <v>8</v>
      </c>
      <c r="E121" s="50">
        <v>18124552</v>
      </c>
      <c r="F121" s="50">
        <v>0</v>
      </c>
      <c r="G121" s="50">
        <f t="shared" si="559"/>
        <v>1072403</v>
      </c>
      <c r="H121" s="50">
        <v>12018738</v>
      </c>
      <c r="I121" s="50">
        <v>133196</v>
      </c>
      <c r="J121" s="51">
        <f t="shared" ref="J121:L121" si="569">J120*1936.27</f>
        <v>2612415</v>
      </c>
      <c r="K121" s="50">
        <f t="shared" si="569"/>
        <v>31348889</v>
      </c>
      <c r="L121" s="52">
        <f t="shared" si="569"/>
        <v>33961304</v>
      </c>
      <c r="M121" s="118"/>
      <c r="N121" s="120">
        <f t="shared" ref="N121:R121" si="570">N120*1936.27</f>
        <v>31348889</v>
      </c>
      <c r="O121" s="120">
        <f t="shared" si="570"/>
        <v>19330151</v>
      </c>
      <c r="P121" s="120">
        <f t="shared" si="570"/>
        <v>1359262</v>
      </c>
      <c r="Q121" s="120">
        <f t="shared" si="570"/>
        <v>37440724</v>
      </c>
      <c r="R121" s="120">
        <f t="shared" si="570"/>
        <v>34828308</v>
      </c>
      <c r="S121" s="47"/>
    </row>
    <row r="122" spans="1:19" ht="12.75" customHeight="1" x14ac:dyDescent="0.2">
      <c r="A122" s="511"/>
      <c r="B122" s="511"/>
      <c r="C122" s="53" t="s">
        <v>3</v>
      </c>
      <c r="D122" s="54">
        <v>9</v>
      </c>
      <c r="E122" s="44">
        <v>10402.61</v>
      </c>
      <c r="F122" s="44">
        <v>0</v>
      </c>
      <c r="G122" s="44">
        <f t="shared" si="542"/>
        <v>553.85</v>
      </c>
      <c r="H122" s="44">
        <v>6207.16</v>
      </c>
      <c r="I122" s="44">
        <v>68.790000000000006</v>
      </c>
      <c r="J122" s="44">
        <f t="shared" ref="J122" si="571">(E122+F122+G122+H122+I122)/12</f>
        <v>1436.03</v>
      </c>
      <c r="K122" s="45">
        <f t="shared" ref="K122" si="572">(E122+F122+G122+H122+I122)</f>
        <v>17232.41</v>
      </c>
      <c r="L122" s="46">
        <f t="shared" ref="L122" si="573">K122+J122</f>
        <v>18668.439999999999</v>
      </c>
      <c r="M122" s="117"/>
      <c r="N122" s="119">
        <f t="shared" ref="N122" si="574">K122</f>
        <v>17232.41</v>
      </c>
      <c r="O122" s="119">
        <f t="shared" ref="O122" si="575">E122+G122+F122+I122</f>
        <v>11025.25</v>
      </c>
      <c r="P122" s="119">
        <v>702</v>
      </c>
      <c r="Q122" s="119">
        <f t="shared" ref="Q122" si="576">IF(P122&gt;(O122*0.18),P122,O122*0.18)+N122+J122</f>
        <v>20652.990000000002</v>
      </c>
      <c r="R122" s="119">
        <f t="shared" ref="R122" si="577">N122+O122*0.18</f>
        <v>19216.96</v>
      </c>
      <c r="S122" s="47"/>
    </row>
    <row r="123" spans="1:19" ht="9" customHeight="1" x14ac:dyDescent="0.2">
      <c r="A123" s="511"/>
      <c r="B123" s="511"/>
      <c r="C123" s="48" t="s">
        <v>4</v>
      </c>
      <c r="D123" s="49">
        <v>14</v>
      </c>
      <c r="E123" s="50">
        <v>20142262</v>
      </c>
      <c r="F123" s="50">
        <v>0</v>
      </c>
      <c r="G123" s="50">
        <f t="shared" si="559"/>
        <v>1072403</v>
      </c>
      <c r="H123" s="50">
        <v>12018738</v>
      </c>
      <c r="I123" s="50">
        <v>133196</v>
      </c>
      <c r="J123" s="51">
        <f t="shared" ref="J123:L123" si="578">J122*1936.27</f>
        <v>2780542</v>
      </c>
      <c r="K123" s="50">
        <f t="shared" si="578"/>
        <v>33366599</v>
      </c>
      <c r="L123" s="52">
        <f t="shared" si="578"/>
        <v>36147140</v>
      </c>
      <c r="M123" s="118"/>
      <c r="N123" s="120">
        <f t="shared" ref="N123:R123" si="579">N122*1936.27</f>
        <v>33366599</v>
      </c>
      <c r="O123" s="120">
        <f t="shared" si="579"/>
        <v>21347861</v>
      </c>
      <c r="P123" s="120">
        <f t="shared" si="579"/>
        <v>1359262</v>
      </c>
      <c r="Q123" s="120">
        <f t="shared" si="579"/>
        <v>39989765</v>
      </c>
      <c r="R123" s="120">
        <f t="shared" si="579"/>
        <v>37209223</v>
      </c>
      <c r="S123" s="47"/>
    </row>
    <row r="124" spans="1:19" ht="12.75" customHeight="1" x14ac:dyDescent="0.2">
      <c r="A124" s="511"/>
      <c r="B124" s="511"/>
      <c r="C124" s="53" t="s">
        <v>3</v>
      </c>
      <c r="D124" s="54">
        <v>15</v>
      </c>
      <c r="E124" s="44">
        <v>11381.7</v>
      </c>
      <c r="F124" s="44">
        <v>0</v>
      </c>
      <c r="G124" s="44">
        <f t="shared" si="542"/>
        <v>553.85</v>
      </c>
      <c r="H124" s="44">
        <v>6207.16</v>
      </c>
      <c r="I124" s="44">
        <v>68.790000000000006</v>
      </c>
      <c r="J124" s="44">
        <f t="shared" ref="J124" si="580">(E124+F124+G124+H124+I124)/12</f>
        <v>1517.63</v>
      </c>
      <c r="K124" s="45">
        <f t="shared" ref="K124" si="581">(E124+F124+G124+H124+I124)</f>
        <v>18211.5</v>
      </c>
      <c r="L124" s="46">
        <f t="shared" ref="L124" si="582">K124+J124</f>
        <v>19729.13</v>
      </c>
      <c r="M124" s="117"/>
      <c r="N124" s="119">
        <f t="shared" ref="N124" si="583">K124</f>
        <v>18211.5</v>
      </c>
      <c r="O124" s="119">
        <f t="shared" ref="O124" si="584">E124+G124+F124+I124</f>
        <v>12004.34</v>
      </c>
      <c r="P124" s="119">
        <v>702</v>
      </c>
      <c r="Q124" s="119">
        <f t="shared" ref="Q124" si="585">IF(P124&gt;(O124*0.18),P124,O124*0.18)+N124+J124</f>
        <v>21889.91</v>
      </c>
      <c r="R124" s="119">
        <f t="shared" ref="R124" si="586">N124+O124*0.18</f>
        <v>20372.28</v>
      </c>
      <c r="S124" s="47"/>
    </row>
    <row r="125" spans="1:19" ht="9" customHeight="1" x14ac:dyDescent="0.2">
      <c r="A125" s="511"/>
      <c r="B125" s="511"/>
      <c r="C125" s="48" t="s">
        <v>4</v>
      </c>
      <c r="D125" s="49">
        <v>20</v>
      </c>
      <c r="E125" s="50">
        <v>22038044</v>
      </c>
      <c r="F125" s="50">
        <v>0</v>
      </c>
      <c r="G125" s="50">
        <f t="shared" si="559"/>
        <v>1072403</v>
      </c>
      <c r="H125" s="50">
        <v>12018738</v>
      </c>
      <c r="I125" s="50">
        <v>133196</v>
      </c>
      <c r="J125" s="51">
        <f t="shared" ref="J125:L125" si="587">J124*1936.27</f>
        <v>2938541</v>
      </c>
      <c r="K125" s="50">
        <f t="shared" si="587"/>
        <v>35262381</v>
      </c>
      <c r="L125" s="52">
        <f t="shared" si="587"/>
        <v>38200923</v>
      </c>
      <c r="M125" s="118"/>
      <c r="N125" s="120">
        <f t="shared" ref="N125:R125" si="588">N124*1936.27</f>
        <v>35262381</v>
      </c>
      <c r="O125" s="120">
        <f t="shared" si="588"/>
        <v>23243643</v>
      </c>
      <c r="P125" s="120">
        <f t="shared" si="588"/>
        <v>1359262</v>
      </c>
      <c r="Q125" s="120">
        <f t="shared" si="588"/>
        <v>42384776</v>
      </c>
      <c r="R125" s="120">
        <f t="shared" si="588"/>
        <v>39446235</v>
      </c>
      <c r="S125" s="47"/>
    </row>
    <row r="126" spans="1:19" ht="12.75" customHeight="1" x14ac:dyDescent="0.2">
      <c r="A126" s="511"/>
      <c r="B126" s="511"/>
      <c r="C126" s="53" t="s">
        <v>3</v>
      </c>
      <c r="D126" s="54">
        <v>21</v>
      </c>
      <c r="E126" s="44">
        <v>12375.95</v>
      </c>
      <c r="F126" s="44">
        <v>0</v>
      </c>
      <c r="G126" s="44">
        <f t="shared" si="542"/>
        <v>553.85</v>
      </c>
      <c r="H126" s="44">
        <v>6207.16</v>
      </c>
      <c r="I126" s="44">
        <v>68.790000000000006</v>
      </c>
      <c r="J126" s="44">
        <f t="shared" ref="J126" si="589">(E126+F126+G126+H126+I126)/12</f>
        <v>1600.48</v>
      </c>
      <c r="K126" s="45">
        <f t="shared" ref="K126" si="590">(E126+F126+G126+H126+I126)</f>
        <v>19205.75</v>
      </c>
      <c r="L126" s="46">
        <f t="shared" ref="L126" si="591">K126+J126</f>
        <v>20806.23</v>
      </c>
      <c r="M126" s="117"/>
      <c r="N126" s="119">
        <f t="shared" ref="N126" si="592">K126</f>
        <v>19205.75</v>
      </c>
      <c r="O126" s="119">
        <f t="shared" ref="O126" si="593">E126+G126+F126+I126</f>
        <v>12998.59</v>
      </c>
      <c r="P126" s="119">
        <v>702</v>
      </c>
      <c r="Q126" s="119">
        <f t="shared" ref="Q126" si="594">IF(P126&gt;(O126*0.18),P126,O126*0.18)+N126+J126</f>
        <v>23145.98</v>
      </c>
      <c r="R126" s="119">
        <f t="shared" ref="R126" si="595">N126+O126*0.18</f>
        <v>21545.5</v>
      </c>
      <c r="S126" s="47"/>
    </row>
    <row r="127" spans="1:19" ht="9" customHeight="1" x14ac:dyDescent="0.2">
      <c r="A127" s="511"/>
      <c r="B127" s="511"/>
      <c r="C127" s="48" t="s">
        <v>4</v>
      </c>
      <c r="D127" s="49">
        <v>27</v>
      </c>
      <c r="E127" s="50">
        <v>23963181</v>
      </c>
      <c r="F127" s="50">
        <v>0</v>
      </c>
      <c r="G127" s="50">
        <f t="shared" si="559"/>
        <v>1072403</v>
      </c>
      <c r="H127" s="50">
        <v>12018738</v>
      </c>
      <c r="I127" s="50">
        <v>133196</v>
      </c>
      <c r="J127" s="51">
        <f t="shared" ref="J127:L127" si="596">J126*1936.27</f>
        <v>3098961</v>
      </c>
      <c r="K127" s="50">
        <f t="shared" si="596"/>
        <v>37187518</v>
      </c>
      <c r="L127" s="52">
        <f t="shared" si="596"/>
        <v>40286479</v>
      </c>
      <c r="M127" s="118"/>
      <c r="N127" s="120">
        <f t="shared" ref="N127:R127" si="597">N126*1936.27</f>
        <v>37187518</v>
      </c>
      <c r="O127" s="120">
        <f t="shared" si="597"/>
        <v>25168780</v>
      </c>
      <c r="P127" s="120">
        <f t="shared" si="597"/>
        <v>1359262</v>
      </c>
      <c r="Q127" s="120">
        <f t="shared" si="597"/>
        <v>44816867</v>
      </c>
      <c r="R127" s="120">
        <f t="shared" si="597"/>
        <v>41717905</v>
      </c>
      <c r="S127" s="47"/>
    </row>
    <row r="128" spans="1:19" ht="12.75" customHeight="1" x14ac:dyDescent="0.2">
      <c r="A128" s="511"/>
      <c r="B128" s="511"/>
      <c r="C128" s="53" t="s">
        <v>3</v>
      </c>
      <c r="D128" s="54">
        <v>28</v>
      </c>
      <c r="E128" s="44">
        <v>13080.05</v>
      </c>
      <c r="F128" s="44">
        <v>0</v>
      </c>
      <c r="G128" s="44">
        <f t="shared" si="542"/>
        <v>553.85</v>
      </c>
      <c r="H128" s="44">
        <v>6207.16</v>
      </c>
      <c r="I128" s="44">
        <v>68.790000000000006</v>
      </c>
      <c r="J128" s="44">
        <f t="shared" ref="J128" si="598">(E128+F128+G128+H128+I128)/12</f>
        <v>1659.15</v>
      </c>
      <c r="K128" s="45">
        <f t="shared" ref="K128" si="599">(E128+F128+G128+H128+I128)</f>
        <v>19909.849999999999</v>
      </c>
      <c r="L128" s="46">
        <f t="shared" ref="L128" si="600">K128+J128</f>
        <v>21569</v>
      </c>
      <c r="M128" s="117"/>
      <c r="N128" s="119">
        <f t="shared" ref="N128" si="601">K128</f>
        <v>19909.849999999999</v>
      </c>
      <c r="O128" s="119">
        <f t="shared" ref="O128" si="602">E128+G128+F128+I128</f>
        <v>13702.69</v>
      </c>
      <c r="P128" s="119">
        <v>702</v>
      </c>
      <c r="Q128" s="119">
        <f t="shared" ref="Q128" si="603">IF(P128&gt;(O128*0.18),P128,O128*0.18)+N128+J128</f>
        <v>24035.48</v>
      </c>
      <c r="R128" s="119">
        <f t="shared" ref="R128" si="604">N128+O128*0.18</f>
        <v>22376.33</v>
      </c>
      <c r="S128" s="47"/>
    </row>
    <row r="129" spans="1:19" ht="9" customHeight="1" x14ac:dyDescent="0.2">
      <c r="A129" s="511"/>
      <c r="B129" s="511"/>
      <c r="C129" s="48" t="s">
        <v>4</v>
      </c>
      <c r="D129" s="49">
        <v>34</v>
      </c>
      <c r="E129" s="50">
        <v>25326508</v>
      </c>
      <c r="F129" s="50">
        <v>0</v>
      </c>
      <c r="G129" s="50">
        <f t="shared" si="559"/>
        <v>1072403</v>
      </c>
      <c r="H129" s="50">
        <v>12018738</v>
      </c>
      <c r="I129" s="50">
        <v>133196</v>
      </c>
      <c r="J129" s="51">
        <f t="shared" ref="J129:L129" si="605">J128*1936.27</f>
        <v>3212562</v>
      </c>
      <c r="K129" s="50">
        <f t="shared" si="605"/>
        <v>38550845</v>
      </c>
      <c r="L129" s="52">
        <f t="shared" si="605"/>
        <v>41763408</v>
      </c>
      <c r="M129" s="118"/>
      <c r="N129" s="120">
        <f t="shared" ref="N129:R129" si="606">N128*1936.27</f>
        <v>38550845</v>
      </c>
      <c r="O129" s="120">
        <f t="shared" si="606"/>
        <v>26532108</v>
      </c>
      <c r="P129" s="120">
        <f t="shared" si="606"/>
        <v>1359262</v>
      </c>
      <c r="Q129" s="120">
        <f t="shared" si="606"/>
        <v>46539179</v>
      </c>
      <c r="R129" s="120">
        <f t="shared" si="606"/>
        <v>43326616</v>
      </c>
      <c r="S129" s="47"/>
    </row>
    <row r="130" spans="1:19" ht="12.75" customHeight="1" x14ac:dyDescent="0.2">
      <c r="A130" s="511"/>
      <c r="B130" s="511"/>
      <c r="C130" s="53" t="s">
        <v>3</v>
      </c>
      <c r="D130" s="54">
        <v>35</v>
      </c>
      <c r="E130" s="44">
        <v>13605.93</v>
      </c>
      <c r="F130" s="44">
        <v>0</v>
      </c>
      <c r="G130" s="44">
        <f t="shared" si="542"/>
        <v>553.85</v>
      </c>
      <c r="H130" s="44">
        <v>6207.16</v>
      </c>
      <c r="I130" s="44">
        <v>68.790000000000006</v>
      </c>
      <c r="J130" s="44">
        <f t="shared" ref="J130" si="607">(E130+F130+G130+H130+I130)/12</f>
        <v>1702.98</v>
      </c>
      <c r="K130" s="45">
        <f t="shared" ref="K130" si="608">(E130+F130+G130+H130+I130)</f>
        <v>20435.73</v>
      </c>
      <c r="L130" s="46">
        <f t="shared" ref="L130" si="609">K130+J130</f>
        <v>22138.71</v>
      </c>
      <c r="M130" s="117"/>
      <c r="N130" s="119">
        <f t="shared" ref="N130" si="610">K130</f>
        <v>20435.73</v>
      </c>
      <c r="O130" s="119">
        <f t="shared" ref="O130" si="611">E130+G130+F130+I130</f>
        <v>14228.57</v>
      </c>
      <c r="P130" s="119">
        <v>702</v>
      </c>
      <c r="Q130" s="119">
        <f t="shared" ref="Q130" si="612">IF(P130&gt;(O130*0.18),P130,O130*0.18)+N130+J130</f>
        <v>24699.85</v>
      </c>
      <c r="R130" s="119">
        <f t="shared" ref="R130" si="613">N130+O130*0.18</f>
        <v>22996.87</v>
      </c>
      <c r="S130" s="47"/>
    </row>
    <row r="131" spans="1:19" ht="9" customHeight="1" x14ac:dyDescent="0.2">
      <c r="A131" s="512"/>
      <c r="B131" s="512"/>
      <c r="C131" s="58" t="s">
        <v>4</v>
      </c>
      <c r="D131" s="59"/>
      <c r="E131" s="50">
        <v>26344754</v>
      </c>
      <c r="F131" s="50">
        <v>0</v>
      </c>
      <c r="G131" s="50">
        <f t="shared" si="559"/>
        <v>1072403</v>
      </c>
      <c r="H131" s="50">
        <v>12018738</v>
      </c>
      <c r="I131" s="50">
        <v>133196</v>
      </c>
      <c r="J131" s="51">
        <f t="shared" ref="J131:L131" si="614">J130*1936.27</f>
        <v>3297429</v>
      </c>
      <c r="K131" s="50">
        <f t="shared" si="614"/>
        <v>39569091</v>
      </c>
      <c r="L131" s="52">
        <f t="shared" si="614"/>
        <v>42866520</v>
      </c>
      <c r="M131" s="118"/>
      <c r="N131" s="120">
        <f t="shared" ref="N131:R131" si="615">N130*1936.27</f>
        <v>39569091</v>
      </c>
      <c r="O131" s="120">
        <f t="shared" si="615"/>
        <v>27550353</v>
      </c>
      <c r="P131" s="120">
        <f t="shared" si="615"/>
        <v>1359262</v>
      </c>
      <c r="Q131" s="120">
        <f t="shared" si="615"/>
        <v>47825579</v>
      </c>
      <c r="R131" s="120">
        <f t="shared" si="615"/>
        <v>44528149</v>
      </c>
      <c r="S131" s="47"/>
    </row>
    <row r="132" spans="1:19" ht="12.75" customHeight="1" x14ac:dyDescent="0.2">
      <c r="A132" s="492">
        <v>40360</v>
      </c>
      <c r="B132" s="492">
        <v>40543</v>
      </c>
      <c r="C132" s="42" t="s">
        <v>3</v>
      </c>
      <c r="D132" s="43">
        <v>0</v>
      </c>
      <c r="E132" s="44">
        <v>9078.7999999999993</v>
      </c>
      <c r="F132" s="44">
        <v>0</v>
      </c>
      <c r="G132" s="44">
        <f t="shared" si="542"/>
        <v>553.85</v>
      </c>
      <c r="H132" s="44">
        <v>6207.16</v>
      </c>
      <c r="I132" s="44">
        <v>114.64</v>
      </c>
      <c r="J132" s="44">
        <f t="shared" ref="J132" si="616">(E132+F132+G132+H132+I132)/12</f>
        <v>1329.54</v>
      </c>
      <c r="K132" s="45">
        <f t="shared" ref="K132" si="617">(E132+F132+G132+H132+I132)</f>
        <v>15954.45</v>
      </c>
      <c r="L132" s="46">
        <f t="shared" ref="L132" si="618">K132+J132</f>
        <v>17283.990000000002</v>
      </c>
      <c r="M132" s="117"/>
      <c r="N132" s="119">
        <f t="shared" ref="N132" si="619">K132</f>
        <v>15954.45</v>
      </c>
      <c r="O132" s="119">
        <f t="shared" ref="O132" si="620">E132+G132+F132+I132</f>
        <v>9747.2900000000009</v>
      </c>
      <c r="P132" s="119">
        <v>702</v>
      </c>
      <c r="Q132" s="119">
        <f t="shared" ref="Q132" si="621">IF(P132&gt;(O132*0.18),P132,O132*0.18)+N132+J132</f>
        <v>19038.5</v>
      </c>
      <c r="R132" s="119">
        <f t="shared" ref="R132" si="622">N132+O132*0.18</f>
        <v>17708.96</v>
      </c>
      <c r="S132" s="47"/>
    </row>
    <row r="133" spans="1:19" ht="9" customHeight="1" x14ac:dyDescent="0.2">
      <c r="A133" s="493"/>
      <c r="B133" s="493"/>
      <c r="C133" s="48" t="s">
        <v>4</v>
      </c>
      <c r="D133" s="49">
        <v>2</v>
      </c>
      <c r="E133" s="50">
        <v>17579008</v>
      </c>
      <c r="F133" s="50">
        <v>0</v>
      </c>
      <c r="G133" s="50">
        <f t="shared" si="559"/>
        <v>1072403</v>
      </c>
      <c r="H133" s="50">
        <v>12018738</v>
      </c>
      <c r="I133" s="50">
        <v>221974</v>
      </c>
      <c r="J133" s="51">
        <f t="shared" ref="J133:L133" si="623">J132*1936.27</f>
        <v>2574348</v>
      </c>
      <c r="K133" s="50">
        <f t="shared" si="623"/>
        <v>30892123</v>
      </c>
      <c r="L133" s="52">
        <f t="shared" si="623"/>
        <v>33466471</v>
      </c>
      <c r="M133" s="118"/>
      <c r="N133" s="120">
        <f t="shared" ref="N133:R133" si="624">N132*1936.27</f>
        <v>30892123</v>
      </c>
      <c r="O133" s="120">
        <f t="shared" si="624"/>
        <v>18873385</v>
      </c>
      <c r="P133" s="120">
        <f t="shared" si="624"/>
        <v>1359262</v>
      </c>
      <c r="Q133" s="120">
        <f t="shared" si="624"/>
        <v>36863676</v>
      </c>
      <c r="R133" s="120">
        <f t="shared" si="624"/>
        <v>34289328</v>
      </c>
      <c r="S133" s="47"/>
    </row>
    <row r="134" spans="1:19" ht="12.75" customHeight="1" x14ac:dyDescent="0.2">
      <c r="A134" s="511">
        <v>40360</v>
      </c>
      <c r="B134" s="511">
        <v>40543</v>
      </c>
      <c r="C134" s="53" t="s">
        <v>3</v>
      </c>
      <c r="D134" s="54">
        <v>3</v>
      </c>
      <c r="E134" s="44">
        <v>9360.5499999999993</v>
      </c>
      <c r="F134" s="44">
        <v>0</v>
      </c>
      <c r="G134" s="44">
        <f t="shared" si="542"/>
        <v>553.85</v>
      </c>
      <c r="H134" s="44">
        <v>6207.16</v>
      </c>
      <c r="I134" s="44">
        <v>114.64</v>
      </c>
      <c r="J134" s="44">
        <f t="shared" ref="J134" si="625">(E134+F134+G134+H134+I134)/12</f>
        <v>1353.02</v>
      </c>
      <c r="K134" s="45">
        <f t="shared" ref="K134" si="626">(E134+F134+G134+H134+I134)</f>
        <v>16236.2</v>
      </c>
      <c r="L134" s="46">
        <f t="shared" ref="L134" si="627">K134+J134</f>
        <v>17589.22</v>
      </c>
      <c r="M134" s="117"/>
      <c r="N134" s="119">
        <f t="shared" ref="N134" si="628">K134</f>
        <v>16236.2</v>
      </c>
      <c r="O134" s="119">
        <f t="shared" ref="O134" si="629">E134+G134+F134+I134</f>
        <v>10029.040000000001</v>
      </c>
      <c r="P134" s="119">
        <v>702</v>
      </c>
      <c r="Q134" s="119">
        <f t="shared" ref="Q134" si="630">IF(P134&gt;(O134*0.18),P134,O134*0.18)+N134+J134</f>
        <v>19394.45</v>
      </c>
      <c r="R134" s="119">
        <f t="shared" ref="R134" si="631">N134+O134*0.18</f>
        <v>18041.43</v>
      </c>
      <c r="S134" s="47"/>
    </row>
    <row r="135" spans="1:19" ht="9" customHeight="1" x14ac:dyDescent="0.2">
      <c r="A135" s="511"/>
      <c r="B135" s="511"/>
      <c r="C135" s="48" t="s">
        <v>4</v>
      </c>
      <c r="D135" s="49">
        <v>8</v>
      </c>
      <c r="E135" s="50">
        <v>18124552</v>
      </c>
      <c r="F135" s="50">
        <v>0</v>
      </c>
      <c r="G135" s="50">
        <f t="shared" si="559"/>
        <v>1072403</v>
      </c>
      <c r="H135" s="50">
        <v>12018738</v>
      </c>
      <c r="I135" s="50">
        <v>221974</v>
      </c>
      <c r="J135" s="51">
        <f t="shared" ref="J135:L135" si="632">J134*1936.27</f>
        <v>2619812</v>
      </c>
      <c r="K135" s="50">
        <f t="shared" si="632"/>
        <v>31437667</v>
      </c>
      <c r="L135" s="52">
        <f t="shared" si="632"/>
        <v>34057479</v>
      </c>
      <c r="M135" s="118"/>
      <c r="N135" s="120">
        <f t="shared" ref="N135:R135" si="633">N134*1936.27</f>
        <v>31437667</v>
      </c>
      <c r="O135" s="120">
        <f t="shared" si="633"/>
        <v>19418929</v>
      </c>
      <c r="P135" s="120">
        <f t="shared" si="633"/>
        <v>1359262</v>
      </c>
      <c r="Q135" s="120">
        <f t="shared" si="633"/>
        <v>37552892</v>
      </c>
      <c r="R135" s="120">
        <f t="shared" si="633"/>
        <v>34933080</v>
      </c>
      <c r="S135" s="47"/>
    </row>
    <row r="136" spans="1:19" ht="12.75" customHeight="1" x14ac:dyDescent="0.2">
      <c r="A136" s="511"/>
      <c r="B136" s="511"/>
      <c r="C136" s="53" t="s">
        <v>3</v>
      </c>
      <c r="D136" s="54">
        <v>9</v>
      </c>
      <c r="E136" s="44">
        <v>10402.61</v>
      </c>
      <c r="F136" s="44">
        <v>0</v>
      </c>
      <c r="G136" s="44">
        <f t="shared" si="542"/>
        <v>553.85</v>
      </c>
      <c r="H136" s="44">
        <v>6207.16</v>
      </c>
      <c r="I136" s="44">
        <v>114.64</v>
      </c>
      <c r="J136" s="44">
        <f t="shared" ref="J136" si="634">(E136+F136+G136+H136+I136)/12</f>
        <v>1439.86</v>
      </c>
      <c r="K136" s="45">
        <f t="shared" ref="K136" si="635">(E136+F136+G136+H136+I136)</f>
        <v>17278.259999999998</v>
      </c>
      <c r="L136" s="46">
        <f t="shared" ref="L136" si="636">K136+J136</f>
        <v>18718.12</v>
      </c>
      <c r="M136" s="117"/>
      <c r="N136" s="119">
        <f t="shared" ref="N136" si="637">K136</f>
        <v>17278.259999999998</v>
      </c>
      <c r="O136" s="119">
        <f t="shared" ref="O136" si="638">E136+G136+F136+I136</f>
        <v>11071.1</v>
      </c>
      <c r="P136" s="119">
        <v>702</v>
      </c>
      <c r="Q136" s="119">
        <f t="shared" ref="Q136" si="639">IF(P136&gt;(O136*0.18),P136,O136*0.18)+N136+J136</f>
        <v>20710.919999999998</v>
      </c>
      <c r="R136" s="119">
        <f t="shared" ref="R136" si="640">N136+O136*0.18</f>
        <v>19271.060000000001</v>
      </c>
      <c r="S136" s="47"/>
    </row>
    <row r="137" spans="1:19" ht="9" customHeight="1" x14ac:dyDescent="0.2">
      <c r="A137" s="511"/>
      <c r="B137" s="511"/>
      <c r="C137" s="48" t="s">
        <v>4</v>
      </c>
      <c r="D137" s="49">
        <v>14</v>
      </c>
      <c r="E137" s="50">
        <v>20142262</v>
      </c>
      <c r="F137" s="50">
        <v>0</v>
      </c>
      <c r="G137" s="50">
        <f t="shared" si="559"/>
        <v>1072403</v>
      </c>
      <c r="H137" s="50">
        <v>12018738</v>
      </c>
      <c r="I137" s="50">
        <v>221974</v>
      </c>
      <c r="J137" s="51">
        <f t="shared" ref="J137:L137" si="641">J136*1936.27</f>
        <v>2787958</v>
      </c>
      <c r="K137" s="50">
        <f t="shared" si="641"/>
        <v>33455376</v>
      </c>
      <c r="L137" s="52">
        <f t="shared" si="641"/>
        <v>36243334</v>
      </c>
      <c r="M137" s="118"/>
      <c r="N137" s="120">
        <f t="shared" ref="N137:R137" si="642">N136*1936.27</f>
        <v>33455376</v>
      </c>
      <c r="O137" s="120">
        <f t="shared" si="642"/>
        <v>21436639</v>
      </c>
      <c r="P137" s="120">
        <f t="shared" si="642"/>
        <v>1359262</v>
      </c>
      <c r="Q137" s="120">
        <f t="shared" si="642"/>
        <v>40101933</v>
      </c>
      <c r="R137" s="120">
        <f t="shared" si="642"/>
        <v>37313975</v>
      </c>
      <c r="S137" s="47"/>
    </row>
    <row r="138" spans="1:19" ht="12.75" customHeight="1" x14ac:dyDescent="0.2">
      <c r="A138" s="511"/>
      <c r="B138" s="511"/>
      <c r="C138" s="53" t="s">
        <v>3</v>
      </c>
      <c r="D138" s="54">
        <v>15</v>
      </c>
      <c r="E138" s="44">
        <v>11381.7</v>
      </c>
      <c r="F138" s="44">
        <v>0</v>
      </c>
      <c r="G138" s="44">
        <f t="shared" si="542"/>
        <v>553.85</v>
      </c>
      <c r="H138" s="44">
        <v>6207.16</v>
      </c>
      <c r="I138" s="44">
        <v>114.64</v>
      </c>
      <c r="J138" s="44">
        <f t="shared" ref="J138" si="643">(E138+F138+G138+H138+I138)/12</f>
        <v>1521.45</v>
      </c>
      <c r="K138" s="45">
        <f t="shared" ref="K138" si="644">(E138+F138+G138+H138+I138)</f>
        <v>18257.349999999999</v>
      </c>
      <c r="L138" s="46">
        <f t="shared" ref="L138" si="645">K138+J138</f>
        <v>19778.8</v>
      </c>
      <c r="M138" s="117"/>
      <c r="N138" s="119">
        <f t="shared" ref="N138" si="646">K138</f>
        <v>18257.349999999999</v>
      </c>
      <c r="O138" s="119">
        <f t="shared" ref="O138" si="647">E138+G138+F138+I138</f>
        <v>12050.19</v>
      </c>
      <c r="P138" s="119">
        <v>702</v>
      </c>
      <c r="Q138" s="119">
        <f t="shared" ref="Q138" si="648">IF(P138&gt;(O138*0.18),P138,O138*0.18)+N138+J138</f>
        <v>21947.83</v>
      </c>
      <c r="R138" s="119">
        <f t="shared" ref="R138" si="649">N138+O138*0.18</f>
        <v>20426.38</v>
      </c>
      <c r="S138" s="47"/>
    </row>
    <row r="139" spans="1:19" ht="9" customHeight="1" x14ac:dyDescent="0.2">
      <c r="A139" s="511"/>
      <c r="B139" s="511"/>
      <c r="C139" s="48" t="s">
        <v>4</v>
      </c>
      <c r="D139" s="49">
        <v>20</v>
      </c>
      <c r="E139" s="50">
        <v>22038044</v>
      </c>
      <c r="F139" s="50">
        <v>0</v>
      </c>
      <c r="G139" s="50">
        <f t="shared" si="559"/>
        <v>1072403</v>
      </c>
      <c r="H139" s="50">
        <v>12018738</v>
      </c>
      <c r="I139" s="50">
        <v>221974</v>
      </c>
      <c r="J139" s="51">
        <f t="shared" ref="J139:L139" si="650">J138*1936.27</f>
        <v>2945938</v>
      </c>
      <c r="K139" s="50">
        <f t="shared" si="650"/>
        <v>35351159</v>
      </c>
      <c r="L139" s="52">
        <f t="shared" si="650"/>
        <v>38297097</v>
      </c>
      <c r="M139" s="118"/>
      <c r="N139" s="120">
        <f t="shared" ref="N139:R139" si="651">N138*1936.27</f>
        <v>35351159</v>
      </c>
      <c r="O139" s="120">
        <f t="shared" si="651"/>
        <v>23332421</v>
      </c>
      <c r="P139" s="120">
        <f t="shared" si="651"/>
        <v>1359262</v>
      </c>
      <c r="Q139" s="120">
        <f t="shared" si="651"/>
        <v>42496925</v>
      </c>
      <c r="R139" s="120">
        <f t="shared" si="651"/>
        <v>39550987</v>
      </c>
      <c r="S139" s="47"/>
    </row>
    <row r="140" spans="1:19" ht="12.75" customHeight="1" x14ac:dyDescent="0.2">
      <c r="A140" s="511"/>
      <c r="B140" s="511"/>
      <c r="C140" s="53" t="s">
        <v>3</v>
      </c>
      <c r="D140" s="54">
        <v>21</v>
      </c>
      <c r="E140" s="44">
        <v>12375.95</v>
      </c>
      <c r="F140" s="44">
        <v>0</v>
      </c>
      <c r="G140" s="44">
        <f t="shared" si="542"/>
        <v>553.85</v>
      </c>
      <c r="H140" s="44">
        <v>6207.16</v>
      </c>
      <c r="I140" s="44">
        <v>114.64</v>
      </c>
      <c r="J140" s="44">
        <f t="shared" ref="J140" si="652">(E140+F140+G140+H140+I140)/12</f>
        <v>1604.3</v>
      </c>
      <c r="K140" s="45">
        <f t="shared" ref="K140" si="653">(E140+F140+G140+H140+I140)</f>
        <v>19251.599999999999</v>
      </c>
      <c r="L140" s="46">
        <f t="shared" ref="L140" si="654">K140+J140</f>
        <v>20855.900000000001</v>
      </c>
      <c r="M140" s="117"/>
      <c r="N140" s="119">
        <f t="shared" ref="N140" si="655">K140</f>
        <v>19251.599999999999</v>
      </c>
      <c r="O140" s="119">
        <f t="shared" ref="O140" si="656">E140+G140+F140+I140</f>
        <v>13044.44</v>
      </c>
      <c r="P140" s="119">
        <v>702</v>
      </c>
      <c r="Q140" s="119">
        <f t="shared" ref="Q140" si="657">IF(P140&gt;(O140*0.18),P140,O140*0.18)+N140+J140</f>
        <v>23203.9</v>
      </c>
      <c r="R140" s="119">
        <f t="shared" ref="R140" si="658">N140+O140*0.18</f>
        <v>21599.599999999999</v>
      </c>
      <c r="S140" s="47"/>
    </row>
    <row r="141" spans="1:19" ht="9" customHeight="1" x14ac:dyDescent="0.2">
      <c r="A141" s="511"/>
      <c r="B141" s="511"/>
      <c r="C141" s="48" t="s">
        <v>4</v>
      </c>
      <c r="D141" s="49">
        <v>27</v>
      </c>
      <c r="E141" s="50">
        <v>23963181</v>
      </c>
      <c r="F141" s="50">
        <v>0</v>
      </c>
      <c r="G141" s="50">
        <f t="shared" si="559"/>
        <v>1072403</v>
      </c>
      <c r="H141" s="50">
        <v>12018738</v>
      </c>
      <c r="I141" s="50">
        <v>221974</v>
      </c>
      <c r="J141" s="51">
        <f t="shared" ref="J141:L141" si="659">J140*1936.27</f>
        <v>3106358</v>
      </c>
      <c r="K141" s="50">
        <f t="shared" si="659"/>
        <v>37276296</v>
      </c>
      <c r="L141" s="52">
        <f t="shared" si="659"/>
        <v>40382653</v>
      </c>
      <c r="M141" s="118"/>
      <c r="N141" s="120">
        <f t="shared" ref="N141:R141" si="660">N140*1936.27</f>
        <v>37276296</v>
      </c>
      <c r="O141" s="120">
        <f t="shared" si="660"/>
        <v>25257558</v>
      </c>
      <c r="P141" s="120">
        <f t="shared" si="660"/>
        <v>1359262</v>
      </c>
      <c r="Q141" s="120">
        <f t="shared" si="660"/>
        <v>44929015</v>
      </c>
      <c r="R141" s="120">
        <f t="shared" si="660"/>
        <v>41822657</v>
      </c>
      <c r="S141" s="47"/>
    </row>
    <row r="142" spans="1:19" ht="12.75" customHeight="1" x14ac:dyDescent="0.2">
      <c r="A142" s="511"/>
      <c r="B142" s="511"/>
      <c r="C142" s="53" t="s">
        <v>3</v>
      </c>
      <c r="D142" s="54">
        <v>28</v>
      </c>
      <c r="E142" s="44">
        <v>13080.05</v>
      </c>
      <c r="F142" s="44">
        <v>0</v>
      </c>
      <c r="G142" s="44">
        <f t="shared" si="542"/>
        <v>553.85</v>
      </c>
      <c r="H142" s="44">
        <v>6207.16</v>
      </c>
      <c r="I142" s="44">
        <v>114.64</v>
      </c>
      <c r="J142" s="44">
        <f t="shared" ref="J142" si="661">(E142+F142+G142+H142+I142)/12</f>
        <v>1662.98</v>
      </c>
      <c r="K142" s="45">
        <f t="shared" ref="K142" si="662">(E142+F142+G142+H142+I142)</f>
        <v>19955.7</v>
      </c>
      <c r="L142" s="46">
        <f t="shared" ref="L142" si="663">K142+J142</f>
        <v>21618.68</v>
      </c>
      <c r="M142" s="117"/>
      <c r="N142" s="119">
        <f t="shared" ref="N142" si="664">K142</f>
        <v>19955.7</v>
      </c>
      <c r="O142" s="119">
        <f t="shared" ref="O142" si="665">E142+G142+F142+I142</f>
        <v>13748.54</v>
      </c>
      <c r="P142" s="119">
        <v>702</v>
      </c>
      <c r="Q142" s="119">
        <f t="shared" ref="Q142" si="666">IF(P142&gt;(O142*0.18),P142,O142*0.18)+N142+J142</f>
        <v>24093.42</v>
      </c>
      <c r="R142" s="119">
        <f t="shared" ref="R142" si="667">N142+O142*0.18</f>
        <v>22430.44</v>
      </c>
      <c r="S142" s="47"/>
    </row>
    <row r="143" spans="1:19" ht="9" customHeight="1" x14ac:dyDescent="0.2">
      <c r="A143" s="511"/>
      <c r="B143" s="511"/>
      <c r="C143" s="48" t="s">
        <v>4</v>
      </c>
      <c r="D143" s="49">
        <v>34</v>
      </c>
      <c r="E143" s="50">
        <v>25326508</v>
      </c>
      <c r="F143" s="50">
        <v>0</v>
      </c>
      <c r="G143" s="50">
        <f t="shared" si="559"/>
        <v>1072403</v>
      </c>
      <c r="H143" s="50">
        <v>12018738</v>
      </c>
      <c r="I143" s="50">
        <v>221974</v>
      </c>
      <c r="J143" s="51">
        <f t="shared" ref="J143:L143" si="668">J142*1936.27</f>
        <v>3219978</v>
      </c>
      <c r="K143" s="50">
        <f t="shared" si="668"/>
        <v>38639623</v>
      </c>
      <c r="L143" s="52">
        <f t="shared" si="668"/>
        <v>41859602</v>
      </c>
      <c r="M143" s="118"/>
      <c r="N143" s="120">
        <f t="shared" ref="N143:R143" si="669">N142*1936.27</f>
        <v>38639623</v>
      </c>
      <c r="O143" s="120">
        <f t="shared" si="669"/>
        <v>26620886</v>
      </c>
      <c r="P143" s="120">
        <f t="shared" si="669"/>
        <v>1359262</v>
      </c>
      <c r="Q143" s="120">
        <f t="shared" si="669"/>
        <v>46651366</v>
      </c>
      <c r="R143" s="120">
        <f t="shared" si="669"/>
        <v>43431388</v>
      </c>
      <c r="S143" s="47"/>
    </row>
    <row r="144" spans="1:19" ht="12.75" customHeight="1" x14ac:dyDescent="0.2">
      <c r="A144" s="511"/>
      <c r="B144" s="511"/>
      <c r="C144" s="53" t="s">
        <v>3</v>
      </c>
      <c r="D144" s="54">
        <v>35</v>
      </c>
      <c r="E144" s="44">
        <v>13605.93</v>
      </c>
      <c r="F144" s="44">
        <v>0</v>
      </c>
      <c r="G144" s="44">
        <f t="shared" si="542"/>
        <v>553.85</v>
      </c>
      <c r="H144" s="44">
        <v>6207.16</v>
      </c>
      <c r="I144" s="44">
        <v>114.64</v>
      </c>
      <c r="J144" s="44">
        <f t="shared" ref="J144" si="670">(E144+F144+G144+H144+I144)/12</f>
        <v>1706.8</v>
      </c>
      <c r="K144" s="45">
        <f t="shared" ref="K144" si="671">(E144+F144+G144+H144+I144)</f>
        <v>20481.580000000002</v>
      </c>
      <c r="L144" s="46">
        <f t="shared" ref="L144" si="672">K144+J144</f>
        <v>22188.38</v>
      </c>
      <c r="M144" s="117"/>
      <c r="N144" s="119">
        <f t="shared" ref="N144" si="673">K144</f>
        <v>20481.580000000002</v>
      </c>
      <c r="O144" s="119">
        <f t="shared" ref="O144" si="674">E144+G144+F144+I144</f>
        <v>14274.42</v>
      </c>
      <c r="P144" s="119">
        <v>702</v>
      </c>
      <c r="Q144" s="119">
        <f t="shared" ref="Q144" si="675">IF(P144&gt;(O144*0.18),P144,O144*0.18)+N144+J144</f>
        <v>24757.78</v>
      </c>
      <c r="R144" s="119">
        <f t="shared" ref="R144" si="676">N144+O144*0.18</f>
        <v>23050.98</v>
      </c>
      <c r="S144" s="47"/>
    </row>
    <row r="145" spans="1:19" ht="9" customHeight="1" x14ac:dyDescent="0.2">
      <c r="A145" s="512"/>
      <c r="B145" s="512"/>
      <c r="C145" s="58" t="s">
        <v>4</v>
      </c>
      <c r="D145" s="59"/>
      <c r="E145" s="61">
        <v>26344754</v>
      </c>
      <c r="F145" s="61">
        <v>0</v>
      </c>
      <c r="G145" s="50">
        <f t="shared" si="559"/>
        <v>1072403</v>
      </c>
      <c r="H145" s="61">
        <v>12018738</v>
      </c>
      <c r="I145" s="61">
        <v>221974</v>
      </c>
      <c r="J145" s="51">
        <f t="shared" ref="J145:L145" si="677">J144*1936.27</f>
        <v>3304826</v>
      </c>
      <c r="K145" s="50">
        <f t="shared" si="677"/>
        <v>39657869</v>
      </c>
      <c r="L145" s="52">
        <f t="shared" si="677"/>
        <v>42962695</v>
      </c>
      <c r="M145" s="118"/>
      <c r="N145" s="120">
        <f t="shared" ref="N145:R145" si="678">N144*1936.27</f>
        <v>39657869</v>
      </c>
      <c r="O145" s="120">
        <f t="shared" si="678"/>
        <v>27639131</v>
      </c>
      <c r="P145" s="120">
        <f t="shared" si="678"/>
        <v>1359262</v>
      </c>
      <c r="Q145" s="120">
        <f t="shared" si="678"/>
        <v>47937747</v>
      </c>
      <c r="R145" s="120">
        <f t="shared" si="678"/>
        <v>44632921</v>
      </c>
      <c r="S145" s="47"/>
    </row>
    <row r="146" spans="1:19" ht="12.75" customHeight="1" x14ac:dyDescent="0.2">
      <c r="A146" s="492">
        <v>40544</v>
      </c>
      <c r="B146" s="492">
        <v>42369</v>
      </c>
      <c r="C146" s="42" t="s">
        <v>3</v>
      </c>
      <c r="D146" s="43">
        <v>0</v>
      </c>
      <c r="E146" s="44">
        <v>9078.7999999999993</v>
      </c>
      <c r="F146" s="44">
        <v>0</v>
      </c>
      <c r="G146" s="44">
        <f t="shared" si="542"/>
        <v>553.85</v>
      </c>
      <c r="H146" s="44">
        <v>6207.16</v>
      </c>
      <c r="I146" s="44">
        <v>114.64</v>
      </c>
      <c r="J146" s="44">
        <f t="shared" ref="J146" si="679">(E146+F146+G146+H146+I146)/12</f>
        <v>1329.54</v>
      </c>
      <c r="K146" s="45">
        <f t="shared" ref="K146" si="680">(E146+F146+G146+H146+I146)</f>
        <v>15954.45</v>
      </c>
      <c r="L146" s="46">
        <f t="shared" ref="L146" si="681">K146+J146</f>
        <v>17283.990000000002</v>
      </c>
      <c r="M146" s="117"/>
      <c r="N146" s="119">
        <f t="shared" ref="N146" si="682">K146</f>
        <v>15954.45</v>
      </c>
      <c r="O146" s="119">
        <f t="shared" ref="O146" si="683">E146+G146+F146+I146</f>
        <v>9747.2900000000009</v>
      </c>
      <c r="P146" s="119">
        <v>702</v>
      </c>
      <c r="Q146" s="119">
        <f t="shared" ref="Q146" si="684">IF(P146&gt;(O146*0.18),P146,O146*0.18)+N146+J146</f>
        <v>19038.5</v>
      </c>
      <c r="R146" s="119">
        <f t="shared" ref="R146" si="685">N146+O146*0.18</f>
        <v>17708.96</v>
      </c>
      <c r="S146" s="47"/>
    </row>
    <row r="147" spans="1:19" ht="9" customHeight="1" x14ac:dyDescent="0.2">
      <c r="A147" s="493"/>
      <c r="B147" s="493"/>
      <c r="C147" s="48" t="s">
        <v>4</v>
      </c>
      <c r="D147" s="49">
        <v>2</v>
      </c>
      <c r="E147" s="61">
        <v>17579008</v>
      </c>
      <c r="F147" s="50">
        <v>0</v>
      </c>
      <c r="G147" s="50">
        <f t="shared" si="559"/>
        <v>1072403</v>
      </c>
      <c r="H147" s="61">
        <v>12018738</v>
      </c>
      <c r="I147" s="61">
        <v>221974</v>
      </c>
      <c r="J147" s="51">
        <f t="shared" ref="J147:L147" si="686">J146*1936.27</f>
        <v>2574348</v>
      </c>
      <c r="K147" s="50">
        <f t="shared" si="686"/>
        <v>30892123</v>
      </c>
      <c r="L147" s="52">
        <f t="shared" si="686"/>
        <v>33466471</v>
      </c>
      <c r="M147" s="118"/>
      <c r="N147" s="120">
        <f t="shared" ref="N147:R147" si="687">N146*1936.27</f>
        <v>30892123</v>
      </c>
      <c r="O147" s="120">
        <f t="shared" si="687"/>
        <v>18873385</v>
      </c>
      <c r="P147" s="120">
        <f t="shared" si="687"/>
        <v>1359262</v>
      </c>
      <c r="Q147" s="120">
        <f t="shared" si="687"/>
        <v>36863676</v>
      </c>
      <c r="R147" s="120">
        <f t="shared" si="687"/>
        <v>34289328</v>
      </c>
      <c r="S147" s="47"/>
    </row>
    <row r="148" spans="1:19" ht="12.75" customHeight="1" x14ac:dyDescent="0.2">
      <c r="A148" s="511">
        <v>40544</v>
      </c>
      <c r="B148" s="511">
        <v>42369</v>
      </c>
      <c r="C148" s="53" t="s">
        <v>3</v>
      </c>
      <c r="D148" s="54">
        <v>3</v>
      </c>
      <c r="E148" s="44">
        <v>9360.5499999999993</v>
      </c>
      <c r="F148" s="44">
        <v>0</v>
      </c>
      <c r="G148" s="44">
        <f t="shared" si="542"/>
        <v>553.85</v>
      </c>
      <c r="H148" s="44">
        <v>6207.16</v>
      </c>
      <c r="I148" s="44">
        <v>114.64</v>
      </c>
      <c r="J148" s="44">
        <f t="shared" ref="J148" si="688">(E148+F148+G148+H148+I148)/12</f>
        <v>1353.02</v>
      </c>
      <c r="K148" s="45">
        <f t="shared" ref="K148" si="689">(E148+F148+G148+H148+I148)</f>
        <v>16236.2</v>
      </c>
      <c r="L148" s="46">
        <f t="shared" ref="L148" si="690">K148+J148</f>
        <v>17589.22</v>
      </c>
      <c r="M148" s="117"/>
      <c r="N148" s="119">
        <f t="shared" ref="N148" si="691">K148</f>
        <v>16236.2</v>
      </c>
      <c r="O148" s="119">
        <f t="shared" ref="O148" si="692">E148+G148+F148+I148</f>
        <v>10029.040000000001</v>
      </c>
      <c r="P148" s="119">
        <v>702</v>
      </c>
      <c r="Q148" s="119">
        <f t="shared" ref="Q148" si="693">IF(P148&gt;(O148*0.18),P148,O148*0.18)+N148+J148</f>
        <v>19394.45</v>
      </c>
      <c r="R148" s="119">
        <f t="shared" ref="R148" si="694">N148+O148*0.18</f>
        <v>18041.43</v>
      </c>
      <c r="S148" s="47"/>
    </row>
    <row r="149" spans="1:19" ht="9" customHeight="1" x14ac:dyDescent="0.2">
      <c r="A149" s="511"/>
      <c r="B149" s="511"/>
      <c r="C149" s="48" t="s">
        <v>4</v>
      </c>
      <c r="D149" s="49">
        <v>8</v>
      </c>
      <c r="E149" s="61">
        <v>18124552</v>
      </c>
      <c r="F149" s="50">
        <v>0</v>
      </c>
      <c r="G149" s="50">
        <f t="shared" si="559"/>
        <v>1072403</v>
      </c>
      <c r="H149" s="61">
        <v>12018738</v>
      </c>
      <c r="I149" s="61">
        <v>221974</v>
      </c>
      <c r="J149" s="51">
        <f t="shared" ref="J149:L149" si="695">J148*1936.27</f>
        <v>2619812</v>
      </c>
      <c r="K149" s="50">
        <f t="shared" si="695"/>
        <v>31437667</v>
      </c>
      <c r="L149" s="52">
        <f t="shared" si="695"/>
        <v>34057479</v>
      </c>
      <c r="M149" s="118"/>
      <c r="N149" s="120">
        <f t="shared" ref="N149:R149" si="696">N148*1936.27</f>
        <v>31437667</v>
      </c>
      <c r="O149" s="120">
        <f t="shared" si="696"/>
        <v>19418929</v>
      </c>
      <c r="P149" s="120">
        <f t="shared" si="696"/>
        <v>1359262</v>
      </c>
      <c r="Q149" s="120">
        <f t="shared" si="696"/>
        <v>37552892</v>
      </c>
      <c r="R149" s="120">
        <f t="shared" si="696"/>
        <v>34933080</v>
      </c>
      <c r="S149" s="47"/>
    </row>
    <row r="150" spans="1:19" ht="12.75" customHeight="1" x14ac:dyDescent="0.2">
      <c r="A150" s="511"/>
      <c r="B150" s="511"/>
      <c r="C150" s="53" t="s">
        <v>3</v>
      </c>
      <c r="D150" s="54">
        <v>9</v>
      </c>
      <c r="E150" s="44">
        <v>10402.61</v>
      </c>
      <c r="F150" s="44">
        <v>0</v>
      </c>
      <c r="G150" s="44">
        <f t="shared" si="542"/>
        <v>553.85</v>
      </c>
      <c r="H150" s="44">
        <v>6207.16</v>
      </c>
      <c r="I150" s="44">
        <v>114.64</v>
      </c>
      <c r="J150" s="44">
        <f t="shared" ref="J150" si="697">(E150+F150+G150+H150+I150)/12</f>
        <v>1439.86</v>
      </c>
      <c r="K150" s="45">
        <f t="shared" ref="K150" si="698">(E150+F150+G150+H150+I150)</f>
        <v>17278.259999999998</v>
      </c>
      <c r="L150" s="46">
        <f t="shared" ref="L150" si="699">K150+J150</f>
        <v>18718.12</v>
      </c>
      <c r="M150" s="117"/>
      <c r="N150" s="119">
        <f t="shared" ref="N150" si="700">K150</f>
        <v>17278.259999999998</v>
      </c>
      <c r="O150" s="119">
        <f t="shared" ref="O150" si="701">E150+G150+F150+I150</f>
        <v>11071.1</v>
      </c>
      <c r="P150" s="119">
        <v>702</v>
      </c>
      <c r="Q150" s="119">
        <f t="shared" ref="Q150" si="702">IF(P150&gt;(O150*0.18),P150,O150*0.18)+N150+J150</f>
        <v>20710.919999999998</v>
      </c>
      <c r="R150" s="119">
        <f t="shared" ref="R150" si="703">N150+O150*0.18</f>
        <v>19271.060000000001</v>
      </c>
      <c r="S150" s="47"/>
    </row>
    <row r="151" spans="1:19" ht="9" customHeight="1" x14ac:dyDescent="0.2">
      <c r="A151" s="511"/>
      <c r="B151" s="511"/>
      <c r="C151" s="48" t="s">
        <v>4</v>
      </c>
      <c r="D151" s="49">
        <v>14</v>
      </c>
      <c r="E151" s="61">
        <v>20142262</v>
      </c>
      <c r="F151" s="50">
        <v>0</v>
      </c>
      <c r="G151" s="50">
        <f t="shared" si="559"/>
        <v>1072403</v>
      </c>
      <c r="H151" s="61">
        <v>12018738</v>
      </c>
      <c r="I151" s="61">
        <v>221974</v>
      </c>
      <c r="J151" s="51">
        <f t="shared" ref="J151:L151" si="704">J150*1936.27</f>
        <v>2787958</v>
      </c>
      <c r="K151" s="50">
        <f t="shared" si="704"/>
        <v>33455376</v>
      </c>
      <c r="L151" s="52">
        <f t="shared" si="704"/>
        <v>36243334</v>
      </c>
      <c r="M151" s="118"/>
      <c r="N151" s="120">
        <f t="shared" ref="N151:R151" si="705">N150*1936.27</f>
        <v>33455376</v>
      </c>
      <c r="O151" s="120">
        <f t="shared" si="705"/>
        <v>21436639</v>
      </c>
      <c r="P151" s="120">
        <f t="shared" si="705"/>
        <v>1359262</v>
      </c>
      <c r="Q151" s="120">
        <f t="shared" si="705"/>
        <v>40101933</v>
      </c>
      <c r="R151" s="120">
        <f t="shared" si="705"/>
        <v>37313975</v>
      </c>
      <c r="S151" s="47"/>
    </row>
    <row r="152" spans="1:19" ht="12.75" customHeight="1" x14ac:dyDescent="0.2">
      <c r="A152" s="511"/>
      <c r="B152" s="511"/>
      <c r="C152" s="53" t="s">
        <v>3</v>
      </c>
      <c r="D152" s="54">
        <v>15</v>
      </c>
      <c r="E152" s="44">
        <v>11381.7</v>
      </c>
      <c r="F152" s="44">
        <v>0</v>
      </c>
      <c r="G152" s="44">
        <f t="shared" si="542"/>
        <v>553.85</v>
      </c>
      <c r="H152" s="44">
        <v>6207.16</v>
      </c>
      <c r="I152" s="44">
        <v>114.64</v>
      </c>
      <c r="J152" s="44">
        <f t="shared" ref="J152" si="706">(E152+F152+G152+H152+I152)/12</f>
        <v>1521.45</v>
      </c>
      <c r="K152" s="45">
        <f t="shared" ref="K152" si="707">(E152+F152+G152+H152+I152)</f>
        <v>18257.349999999999</v>
      </c>
      <c r="L152" s="46">
        <f t="shared" ref="L152" si="708">K152+J152</f>
        <v>19778.8</v>
      </c>
      <c r="M152" s="117"/>
      <c r="N152" s="119">
        <f t="shared" ref="N152" si="709">K152</f>
        <v>18257.349999999999</v>
      </c>
      <c r="O152" s="119">
        <f t="shared" ref="O152" si="710">E152+G152+F152+I152</f>
        <v>12050.19</v>
      </c>
      <c r="P152" s="119">
        <v>702</v>
      </c>
      <c r="Q152" s="119">
        <f t="shared" ref="Q152" si="711">IF(P152&gt;(O152*0.18),P152,O152*0.18)+N152+J152</f>
        <v>21947.83</v>
      </c>
      <c r="R152" s="119">
        <f t="shared" ref="R152" si="712">N152+O152*0.18</f>
        <v>20426.38</v>
      </c>
      <c r="S152" s="47"/>
    </row>
    <row r="153" spans="1:19" ht="9" customHeight="1" x14ac:dyDescent="0.2">
      <c r="A153" s="511"/>
      <c r="B153" s="511"/>
      <c r="C153" s="48" t="s">
        <v>4</v>
      </c>
      <c r="D153" s="49">
        <v>20</v>
      </c>
      <c r="E153" s="61">
        <v>22038044</v>
      </c>
      <c r="F153" s="50">
        <v>0</v>
      </c>
      <c r="G153" s="50">
        <f t="shared" si="559"/>
        <v>1072403</v>
      </c>
      <c r="H153" s="61">
        <v>12018738</v>
      </c>
      <c r="I153" s="61">
        <v>221974</v>
      </c>
      <c r="J153" s="51">
        <f t="shared" ref="J153:L153" si="713">J152*1936.27</f>
        <v>2945938</v>
      </c>
      <c r="K153" s="50">
        <f t="shared" si="713"/>
        <v>35351159</v>
      </c>
      <c r="L153" s="52">
        <f t="shared" si="713"/>
        <v>38297097</v>
      </c>
      <c r="M153" s="118"/>
      <c r="N153" s="120">
        <f t="shared" ref="N153:R153" si="714">N152*1936.27</f>
        <v>35351159</v>
      </c>
      <c r="O153" s="120">
        <f t="shared" si="714"/>
        <v>23332421</v>
      </c>
      <c r="P153" s="120">
        <f t="shared" si="714"/>
        <v>1359262</v>
      </c>
      <c r="Q153" s="120">
        <f t="shared" si="714"/>
        <v>42496925</v>
      </c>
      <c r="R153" s="120">
        <f t="shared" si="714"/>
        <v>39550987</v>
      </c>
      <c r="S153" s="47"/>
    </row>
    <row r="154" spans="1:19" ht="12.75" customHeight="1" x14ac:dyDescent="0.2">
      <c r="A154" s="511"/>
      <c r="B154" s="511"/>
      <c r="C154" s="53" t="s">
        <v>3</v>
      </c>
      <c r="D154" s="54">
        <v>21</v>
      </c>
      <c r="E154" s="44">
        <v>12375.95</v>
      </c>
      <c r="F154" s="44">
        <v>0</v>
      </c>
      <c r="G154" s="44">
        <f t="shared" si="542"/>
        <v>553.85</v>
      </c>
      <c r="H154" s="44">
        <v>6207.16</v>
      </c>
      <c r="I154" s="44">
        <v>114.64</v>
      </c>
      <c r="J154" s="44">
        <f t="shared" ref="J154" si="715">(E154+F154+G154+H154+I154)/12</f>
        <v>1604.3</v>
      </c>
      <c r="K154" s="45">
        <f t="shared" ref="K154" si="716">(E154+F154+G154+H154+I154)</f>
        <v>19251.599999999999</v>
      </c>
      <c r="L154" s="46">
        <f t="shared" ref="L154" si="717">K154+J154</f>
        <v>20855.900000000001</v>
      </c>
      <c r="M154" s="117"/>
      <c r="N154" s="119">
        <f t="shared" ref="N154" si="718">K154</f>
        <v>19251.599999999999</v>
      </c>
      <c r="O154" s="119">
        <f t="shared" ref="O154" si="719">E154+G154+F154+I154</f>
        <v>13044.44</v>
      </c>
      <c r="P154" s="119">
        <v>702</v>
      </c>
      <c r="Q154" s="119">
        <f t="shared" ref="Q154" si="720">IF(P154&gt;(O154*0.18),P154,O154*0.18)+N154+J154</f>
        <v>23203.9</v>
      </c>
      <c r="R154" s="119">
        <f t="shared" ref="R154" si="721">N154+O154*0.18</f>
        <v>21599.599999999999</v>
      </c>
      <c r="S154" s="47"/>
    </row>
    <row r="155" spans="1:19" ht="9" customHeight="1" x14ac:dyDescent="0.2">
      <c r="A155" s="511"/>
      <c r="B155" s="511"/>
      <c r="C155" s="48" t="s">
        <v>4</v>
      </c>
      <c r="D155" s="49">
        <v>27</v>
      </c>
      <c r="E155" s="61">
        <v>23963181</v>
      </c>
      <c r="F155" s="50">
        <v>0</v>
      </c>
      <c r="G155" s="50">
        <f t="shared" si="559"/>
        <v>1072403</v>
      </c>
      <c r="H155" s="61">
        <v>12018738</v>
      </c>
      <c r="I155" s="61">
        <v>221974</v>
      </c>
      <c r="J155" s="51">
        <f t="shared" ref="J155:L155" si="722">J154*1936.27</f>
        <v>3106358</v>
      </c>
      <c r="K155" s="50">
        <f t="shared" si="722"/>
        <v>37276296</v>
      </c>
      <c r="L155" s="52">
        <f t="shared" si="722"/>
        <v>40382653</v>
      </c>
      <c r="M155" s="118"/>
      <c r="N155" s="120">
        <f t="shared" ref="N155:R155" si="723">N154*1936.27</f>
        <v>37276296</v>
      </c>
      <c r="O155" s="120">
        <f t="shared" si="723"/>
        <v>25257558</v>
      </c>
      <c r="P155" s="120">
        <f t="shared" si="723"/>
        <v>1359262</v>
      </c>
      <c r="Q155" s="120">
        <f t="shared" si="723"/>
        <v>44929015</v>
      </c>
      <c r="R155" s="120">
        <f t="shared" si="723"/>
        <v>41822657</v>
      </c>
      <c r="S155" s="47"/>
    </row>
    <row r="156" spans="1:19" ht="12.75" customHeight="1" x14ac:dyDescent="0.2">
      <c r="A156" s="511"/>
      <c r="B156" s="511"/>
      <c r="C156" s="53" t="s">
        <v>3</v>
      </c>
      <c r="D156" s="54">
        <v>28</v>
      </c>
      <c r="E156" s="44">
        <v>13080.05</v>
      </c>
      <c r="F156" s="44">
        <v>0</v>
      </c>
      <c r="G156" s="44">
        <f t="shared" si="542"/>
        <v>553.85</v>
      </c>
      <c r="H156" s="44">
        <v>6207.16</v>
      </c>
      <c r="I156" s="44">
        <v>114.64</v>
      </c>
      <c r="J156" s="44">
        <f t="shared" ref="J156" si="724">(E156+F156+G156+H156+I156)/12</f>
        <v>1662.98</v>
      </c>
      <c r="K156" s="45">
        <f t="shared" ref="K156" si="725">(E156+F156+G156+H156+I156)</f>
        <v>19955.7</v>
      </c>
      <c r="L156" s="46">
        <f t="shared" ref="L156" si="726">K156+J156</f>
        <v>21618.68</v>
      </c>
      <c r="M156" s="117"/>
      <c r="N156" s="119">
        <f t="shared" ref="N156" si="727">K156</f>
        <v>19955.7</v>
      </c>
      <c r="O156" s="119">
        <f t="shared" ref="O156" si="728">E156+G156+F156+I156</f>
        <v>13748.54</v>
      </c>
      <c r="P156" s="119">
        <v>702</v>
      </c>
      <c r="Q156" s="119">
        <f t="shared" ref="Q156" si="729">IF(P156&gt;(O156*0.18),P156,O156*0.18)+N156+J156</f>
        <v>24093.42</v>
      </c>
      <c r="R156" s="119">
        <f t="shared" ref="R156" si="730">N156+O156*0.18</f>
        <v>22430.44</v>
      </c>
      <c r="S156" s="47"/>
    </row>
    <row r="157" spans="1:19" ht="9" customHeight="1" x14ac:dyDescent="0.2">
      <c r="A157" s="511"/>
      <c r="B157" s="511"/>
      <c r="C157" s="48" t="s">
        <v>4</v>
      </c>
      <c r="D157" s="49">
        <v>34</v>
      </c>
      <c r="E157" s="61">
        <v>25326508</v>
      </c>
      <c r="F157" s="50">
        <v>0</v>
      </c>
      <c r="G157" s="50">
        <f t="shared" si="559"/>
        <v>1072403</v>
      </c>
      <c r="H157" s="61">
        <v>12018738</v>
      </c>
      <c r="I157" s="61">
        <v>221974</v>
      </c>
      <c r="J157" s="51">
        <f t="shared" ref="J157:L157" si="731">J156*1936.27</f>
        <v>3219978</v>
      </c>
      <c r="K157" s="50">
        <f t="shared" si="731"/>
        <v>38639623</v>
      </c>
      <c r="L157" s="52">
        <f t="shared" si="731"/>
        <v>41859602</v>
      </c>
      <c r="M157" s="118"/>
      <c r="N157" s="120">
        <f t="shared" ref="N157:R157" si="732">N156*1936.27</f>
        <v>38639623</v>
      </c>
      <c r="O157" s="120">
        <f t="shared" si="732"/>
        <v>26620886</v>
      </c>
      <c r="P157" s="120">
        <f t="shared" si="732"/>
        <v>1359262</v>
      </c>
      <c r="Q157" s="120">
        <f t="shared" si="732"/>
        <v>46651366</v>
      </c>
      <c r="R157" s="120">
        <f t="shared" si="732"/>
        <v>43431388</v>
      </c>
      <c r="S157" s="47"/>
    </row>
    <row r="158" spans="1:19" ht="12.75" customHeight="1" x14ac:dyDescent="0.2">
      <c r="A158" s="511"/>
      <c r="B158" s="511"/>
      <c r="C158" s="53" t="s">
        <v>3</v>
      </c>
      <c r="D158" s="54">
        <v>35</v>
      </c>
      <c r="E158" s="44">
        <v>13605.93</v>
      </c>
      <c r="F158" s="44">
        <v>0</v>
      </c>
      <c r="G158" s="44">
        <f t="shared" si="542"/>
        <v>553.85</v>
      </c>
      <c r="H158" s="44">
        <v>6207.16</v>
      </c>
      <c r="I158" s="44">
        <v>114.64</v>
      </c>
      <c r="J158" s="44">
        <f t="shared" ref="J158" si="733">(E158+F158+G158+H158+I158)/12</f>
        <v>1706.8</v>
      </c>
      <c r="K158" s="45">
        <f t="shared" ref="K158" si="734">(E158+F158+G158+H158+I158)</f>
        <v>20481.580000000002</v>
      </c>
      <c r="L158" s="46">
        <f t="shared" ref="L158" si="735">K158+J158</f>
        <v>22188.38</v>
      </c>
      <c r="M158" s="117"/>
      <c r="N158" s="119">
        <f t="shared" ref="N158" si="736">K158</f>
        <v>20481.580000000002</v>
      </c>
      <c r="O158" s="119">
        <f t="shared" ref="O158" si="737">E158+G158+F158+I158</f>
        <v>14274.42</v>
      </c>
      <c r="P158" s="119">
        <v>702</v>
      </c>
      <c r="Q158" s="119">
        <f t="shared" ref="Q158" si="738">IF(P158&gt;(O158*0.18),P158,O158*0.18)+N158+J158</f>
        <v>24757.78</v>
      </c>
      <c r="R158" s="119">
        <f t="shared" ref="R158" si="739">N158+O158*0.18</f>
        <v>23050.98</v>
      </c>
      <c r="S158" s="47"/>
    </row>
    <row r="159" spans="1:19" ht="9" customHeight="1" x14ac:dyDescent="0.2">
      <c r="A159" s="512"/>
      <c r="B159" s="512"/>
      <c r="C159" s="58" t="s">
        <v>4</v>
      </c>
      <c r="D159" s="59"/>
      <c r="E159" s="61">
        <v>26344754</v>
      </c>
      <c r="F159" s="61">
        <v>0</v>
      </c>
      <c r="G159" s="50">
        <f t="shared" si="559"/>
        <v>1072403</v>
      </c>
      <c r="H159" s="61">
        <v>12018738</v>
      </c>
      <c r="I159" s="61">
        <v>221974</v>
      </c>
      <c r="J159" s="51">
        <f t="shared" ref="J159:L159" si="740">J158*1936.27</f>
        <v>3304826</v>
      </c>
      <c r="K159" s="50">
        <f t="shared" si="740"/>
        <v>39657869</v>
      </c>
      <c r="L159" s="52">
        <f t="shared" si="740"/>
        <v>42962695</v>
      </c>
      <c r="M159" s="118"/>
      <c r="N159" s="120">
        <f t="shared" ref="N159:R159" si="741">N158*1936.27</f>
        <v>39657869</v>
      </c>
      <c r="O159" s="120">
        <f t="shared" si="741"/>
        <v>27639131</v>
      </c>
      <c r="P159" s="120">
        <f t="shared" si="741"/>
        <v>1359262</v>
      </c>
      <c r="Q159" s="120">
        <f t="shared" si="741"/>
        <v>47937747</v>
      </c>
      <c r="R159" s="120">
        <f t="shared" si="741"/>
        <v>44632921</v>
      </c>
      <c r="S159" s="47"/>
    </row>
    <row r="160" spans="1:19" ht="12.75" customHeight="1" x14ac:dyDescent="0.2">
      <c r="A160" s="492">
        <v>42370</v>
      </c>
      <c r="B160" s="492">
        <v>42735</v>
      </c>
      <c r="C160" s="42" t="s">
        <v>3</v>
      </c>
      <c r="D160" s="43">
        <v>0</v>
      </c>
      <c r="E160" s="44">
        <v>9138.7999999999993</v>
      </c>
      <c r="F160" s="44">
        <v>0</v>
      </c>
      <c r="G160" s="44">
        <f t="shared" si="542"/>
        <v>553.85</v>
      </c>
      <c r="H160" s="44">
        <v>6207.16</v>
      </c>
      <c r="I160" s="44">
        <v>114.64</v>
      </c>
      <c r="J160" s="44">
        <f t="shared" ref="J160" si="742">(E160+F160+G160+H160+I160)/12</f>
        <v>1334.54</v>
      </c>
      <c r="K160" s="45">
        <f t="shared" ref="K160" si="743">(E160+F160+G160+H160+I160)</f>
        <v>16014.45</v>
      </c>
      <c r="L160" s="46">
        <f t="shared" ref="L160" si="744">K160+J160</f>
        <v>17348.990000000002</v>
      </c>
      <c r="M160" s="117"/>
      <c r="N160" s="119">
        <f t="shared" ref="N160" si="745">K160</f>
        <v>16014.45</v>
      </c>
      <c r="O160" s="119">
        <f t="shared" ref="O160" si="746">E160+G160+F160+I160</f>
        <v>9807.2900000000009</v>
      </c>
      <c r="P160" s="119">
        <v>702</v>
      </c>
      <c r="Q160" s="119">
        <f t="shared" ref="Q160" si="747">IF(P160&gt;(O160*0.18),P160,O160*0.18)+N160+J160</f>
        <v>19114.3</v>
      </c>
      <c r="R160" s="119">
        <f t="shared" ref="R160" si="748">N160+O160*0.18</f>
        <v>17779.759999999998</v>
      </c>
      <c r="S160" s="47"/>
    </row>
    <row r="161" spans="1:19" ht="9" customHeight="1" x14ac:dyDescent="0.2">
      <c r="A161" s="493"/>
      <c r="B161" s="493"/>
      <c r="C161" s="48" t="s">
        <v>4</v>
      </c>
      <c r="D161" s="49">
        <v>8</v>
      </c>
      <c r="E161" s="61">
        <v>17695184</v>
      </c>
      <c r="F161" s="50">
        <v>0</v>
      </c>
      <c r="G161" s="50">
        <f t="shared" si="559"/>
        <v>1072403</v>
      </c>
      <c r="H161" s="61">
        <v>12018738</v>
      </c>
      <c r="I161" s="61">
        <v>221974</v>
      </c>
      <c r="J161" s="51">
        <f t="shared" ref="J161:L161" si="749">J160*1936.27</f>
        <v>2584030</v>
      </c>
      <c r="K161" s="50">
        <f t="shared" si="749"/>
        <v>31008299</v>
      </c>
      <c r="L161" s="52">
        <f t="shared" si="749"/>
        <v>33592329</v>
      </c>
      <c r="M161" s="118"/>
      <c r="N161" s="120">
        <f t="shared" ref="N161:R161" si="750">N160*1936.27</f>
        <v>31008299</v>
      </c>
      <c r="O161" s="120">
        <f t="shared" si="750"/>
        <v>18989561</v>
      </c>
      <c r="P161" s="120">
        <f t="shared" si="750"/>
        <v>1359262</v>
      </c>
      <c r="Q161" s="120">
        <f t="shared" si="750"/>
        <v>37010446</v>
      </c>
      <c r="R161" s="120">
        <f t="shared" si="750"/>
        <v>34426416</v>
      </c>
      <c r="S161" s="47"/>
    </row>
    <row r="162" spans="1:19" ht="12.75" customHeight="1" x14ac:dyDescent="0.2">
      <c r="A162" s="494">
        <v>42370</v>
      </c>
      <c r="B162" s="494">
        <v>42735</v>
      </c>
      <c r="C162" s="53" t="s">
        <v>3</v>
      </c>
      <c r="D162" s="54">
        <v>9</v>
      </c>
      <c r="E162" s="44">
        <v>10467.41</v>
      </c>
      <c r="F162" s="44">
        <v>0</v>
      </c>
      <c r="G162" s="44">
        <f t="shared" si="542"/>
        <v>553.85</v>
      </c>
      <c r="H162" s="44">
        <v>6207.16</v>
      </c>
      <c r="I162" s="44">
        <v>114.64</v>
      </c>
      <c r="J162" s="44">
        <f t="shared" ref="J162" si="751">(E162+F162+G162+H162+I162)/12</f>
        <v>1445.26</v>
      </c>
      <c r="K162" s="45">
        <f t="shared" ref="K162" si="752">(E162+F162+G162+H162+I162)</f>
        <v>17343.060000000001</v>
      </c>
      <c r="L162" s="46">
        <f t="shared" ref="L162" si="753">K162+J162</f>
        <v>18788.32</v>
      </c>
      <c r="M162" s="117"/>
      <c r="N162" s="119">
        <f t="shared" ref="N162" si="754">K162</f>
        <v>17343.060000000001</v>
      </c>
      <c r="O162" s="119">
        <f t="shared" ref="O162" si="755">E162+G162+F162+I162</f>
        <v>11135.9</v>
      </c>
      <c r="P162" s="119">
        <v>702</v>
      </c>
      <c r="Q162" s="119">
        <f t="shared" ref="Q162" si="756">IF(P162&gt;(O162*0.18),P162,O162*0.18)+N162+J162</f>
        <v>20792.78</v>
      </c>
      <c r="R162" s="119">
        <f t="shared" ref="R162" si="757">N162+O162*0.18</f>
        <v>19347.52</v>
      </c>
      <c r="S162" s="47"/>
    </row>
    <row r="163" spans="1:19" ht="9" customHeight="1" x14ac:dyDescent="0.2">
      <c r="A163" s="494"/>
      <c r="B163" s="494"/>
      <c r="C163" s="48" t="s">
        <v>4</v>
      </c>
      <c r="D163" s="49">
        <v>14</v>
      </c>
      <c r="E163" s="61">
        <v>20267732</v>
      </c>
      <c r="F163" s="50">
        <v>0</v>
      </c>
      <c r="G163" s="50">
        <f t="shared" si="559"/>
        <v>1072403</v>
      </c>
      <c r="H163" s="61">
        <v>12018738</v>
      </c>
      <c r="I163" s="61">
        <v>221974</v>
      </c>
      <c r="J163" s="51">
        <f t="shared" ref="J163:L163" si="758">J162*1936.27</f>
        <v>2798414</v>
      </c>
      <c r="K163" s="50">
        <f t="shared" si="758"/>
        <v>33580847</v>
      </c>
      <c r="L163" s="52">
        <f t="shared" si="758"/>
        <v>36379260</v>
      </c>
      <c r="M163" s="118"/>
      <c r="N163" s="120">
        <f t="shared" ref="N163:R163" si="759">N162*1936.27</f>
        <v>33580847</v>
      </c>
      <c r="O163" s="120">
        <f t="shared" si="759"/>
        <v>21562109</v>
      </c>
      <c r="P163" s="120">
        <f t="shared" si="759"/>
        <v>1359262</v>
      </c>
      <c r="Q163" s="120">
        <f t="shared" si="759"/>
        <v>40260436</v>
      </c>
      <c r="R163" s="120">
        <f t="shared" si="759"/>
        <v>37462023</v>
      </c>
      <c r="S163" s="47"/>
    </row>
    <row r="164" spans="1:19" ht="12.75" customHeight="1" x14ac:dyDescent="0.2">
      <c r="A164" s="494"/>
      <c r="B164" s="494"/>
      <c r="C164" s="53" t="s">
        <v>3</v>
      </c>
      <c r="D164" s="54">
        <v>15</v>
      </c>
      <c r="E164" s="44">
        <v>11451.3</v>
      </c>
      <c r="F164" s="44">
        <v>0</v>
      </c>
      <c r="G164" s="44">
        <f t="shared" si="542"/>
        <v>553.85</v>
      </c>
      <c r="H164" s="44">
        <v>6207.16</v>
      </c>
      <c r="I164" s="44">
        <v>114.64</v>
      </c>
      <c r="J164" s="44">
        <f t="shared" ref="J164" si="760">(E164+F164+G164+H164+I164)/12</f>
        <v>1527.25</v>
      </c>
      <c r="K164" s="45">
        <f t="shared" ref="K164" si="761">(E164+F164+G164+H164+I164)</f>
        <v>18326.95</v>
      </c>
      <c r="L164" s="46">
        <f t="shared" ref="L164" si="762">K164+J164</f>
        <v>19854.2</v>
      </c>
      <c r="M164" s="117"/>
      <c r="N164" s="119">
        <f t="shared" ref="N164" si="763">K164</f>
        <v>18326.95</v>
      </c>
      <c r="O164" s="119">
        <f t="shared" ref="O164" si="764">E164+G164+F164+I164</f>
        <v>12119.79</v>
      </c>
      <c r="P164" s="119">
        <v>702</v>
      </c>
      <c r="Q164" s="119">
        <f t="shared" ref="Q164" si="765">IF(P164&gt;(O164*0.18),P164,O164*0.18)+N164+J164</f>
        <v>22035.759999999998</v>
      </c>
      <c r="R164" s="119">
        <f t="shared" ref="R164" si="766">N164+O164*0.18</f>
        <v>20508.509999999998</v>
      </c>
      <c r="S164" s="47"/>
    </row>
    <row r="165" spans="1:19" ht="9" customHeight="1" x14ac:dyDescent="0.2">
      <c r="A165" s="494"/>
      <c r="B165" s="494"/>
      <c r="C165" s="48" t="s">
        <v>4</v>
      </c>
      <c r="D165" s="49">
        <v>20</v>
      </c>
      <c r="E165" s="61">
        <v>22172809</v>
      </c>
      <c r="F165" s="50">
        <v>0</v>
      </c>
      <c r="G165" s="50">
        <f t="shared" si="559"/>
        <v>1072403</v>
      </c>
      <c r="H165" s="61">
        <v>12018738</v>
      </c>
      <c r="I165" s="61">
        <v>221974</v>
      </c>
      <c r="J165" s="51">
        <f t="shared" ref="J165:L165" si="767">J164*1936.27</f>
        <v>2957168</v>
      </c>
      <c r="K165" s="50">
        <f t="shared" si="767"/>
        <v>35485923</v>
      </c>
      <c r="L165" s="52">
        <f t="shared" si="767"/>
        <v>38443092</v>
      </c>
      <c r="M165" s="118"/>
      <c r="N165" s="120">
        <f t="shared" ref="N165:R165" si="768">N164*1936.27</f>
        <v>35485923</v>
      </c>
      <c r="O165" s="120">
        <f t="shared" si="768"/>
        <v>23467186</v>
      </c>
      <c r="P165" s="120">
        <f t="shared" si="768"/>
        <v>1359262</v>
      </c>
      <c r="Q165" s="120">
        <f t="shared" si="768"/>
        <v>42667181</v>
      </c>
      <c r="R165" s="120">
        <f t="shared" si="768"/>
        <v>39710013</v>
      </c>
      <c r="S165" s="47"/>
    </row>
    <row r="166" spans="1:19" ht="12.75" customHeight="1" x14ac:dyDescent="0.2">
      <c r="A166" s="494"/>
      <c r="B166" s="494"/>
      <c r="C166" s="53" t="s">
        <v>3</v>
      </c>
      <c r="D166" s="54">
        <v>21</v>
      </c>
      <c r="E166" s="44">
        <v>12449.15</v>
      </c>
      <c r="F166" s="44">
        <v>0</v>
      </c>
      <c r="G166" s="44">
        <f t="shared" si="542"/>
        <v>553.85</v>
      </c>
      <c r="H166" s="44">
        <v>6207.16</v>
      </c>
      <c r="I166" s="44">
        <v>114.64</v>
      </c>
      <c r="J166" s="44">
        <f t="shared" ref="J166" si="769">(E166+F166+G166+H166+I166)/12</f>
        <v>1610.4</v>
      </c>
      <c r="K166" s="45">
        <f t="shared" ref="K166" si="770">(E166+F166+G166+H166+I166)</f>
        <v>19324.8</v>
      </c>
      <c r="L166" s="46">
        <f t="shared" ref="L166" si="771">K166+J166</f>
        <v>20935.2</v>
      </c>
      <c r="M166" s="117"/>
      <c r="N166" s="119">
        <f t="shared" ref="N166" si="772">K166</f>
        <v>19324.8</v>
      </c>
      <c r="O166" s="119">
        <f t="shared" ref="O166" si="773">E166+G166+F166+I166</f>
        <v>13117.64</v>
      </c>
      <c r="P166" s="119">
        <v>702</v>
      </c>
      <c r="Q166" s="119">
        <f t="shared" ref="Q166" si="774">IF(P166&gt;(O166*0.18),P166,O166*0.18)+N166+J166</f>
        <v>23296.38</v>
      </c>
      <c r="R166" s="119">
        <f t="shared" ref="R166" si="775">N166+O166*0.18</f>
        <v>21685.98</v>
      </c>
      <c r="S166" s="47"/>
    </row>
    <row r="167" spans="1:19" ht="9" customHeight="1" x14ac:dyDescent="0.2">
      <c r="A167" s="494"/>
      <c r="B167" s="494"/>
      <c r="C167" s="48" t="s">
        <v>4</v>
      </c>
      <c r="D167" s="49">
        <v>27</v>
      </c>
      <c r="E167" s="61">
        <v>24104916</v>
      </c>
      <c r="F167" s="50">
        <v>0</v>
      </c>
      <c r="G167" s="50">
        <f t="shared" si="559"/>
        <v>1072403</v>
      </c>
      <c r="H167" s="61">
        <v>12018738</v>
      </c>
      <c r="I167" s="61">
        <v>221974</v>
      </c>
      <c r="J167" s="51">
        <f t="shared" ref="J167:L167" si="776">J166*1936.27</f>
        <v>3118169</v>
      </c>
      <c r="K167" s="50">
        <f t="shared" si="776"/>
        <v>37418030</v>
      </c>
      <c r="L167" s="52">
        <f t="shared" si="776"/>
        <v>40536200</v>
      </c>
      <c r="M167" s="118"/>
      <c r="N167" s="120">
        <f t="shared" ref="N167:R167" si="777">N166*1936.27</f>
        <v>37418030</v>
      </c>
      <c r="O167" s="120">
        <f t="shared" si="777"/>
        <v>25399293</v>
      </c>
      <c r="P167" s="120">
        <f t="shared" si="777"/>
        <v>1359262</v>
      </c>
      <c r="Q167" s="120">
        <f t="shared" si="777"/>
        <v>45108082</v>
      </c>
      <c r="R167" s="120">
        <f t="shared" si="777"/>
        <v>41989912</v>
      </c>
      <c r="S167" s="47"/>
    </row>
    <row r="168" spans="1:19" ht="12.75" customHeight="1" x14ac:dyDescent="0.2">
      <c r="A168" s="494"/>
      <c r="B168" s="494"/>
      <c r="C168" s="53" t="s">
        <v>3</v>
      </c>
      <c r="D168" s="54">
        <v>28</v>
      </c>
      <c r="E168" s="44">
        <v>13155.65</v>
      </c>
      <c r="F168" s="44">
        <v>0</v>
      </c>
      <c r="G168" s="44">
        <f t="shared" si="542"/>
        <v>553.85</v>
      </c>
      <c r="H168" s="44">
        <v>6207.16</v>
      </c>
      <c r="I168" s="44">
        <v>114.64</v>
      </c>
      <c r="J168" s="44">
        <f t="shared" ref="J168" si="778">(E168+F168+G168+H168+I168)/12</f>
        <v>1669.28</v>
      </c>
      <c r="K168" s="45">
        <f t="shared" ref="K168" si="779">(E168+F168+G168+H168+I168)</f>
        <v>20031.3</v>
      </c>
      <c r="L168" s="46">
        <f t="shared" ref="L168" si="780">K168+J168</f>
        <v>21700.58</v>
      </c>
      <c r="M168" s="117"/>
      <c r="N168" s="119">
        <f t="shared" ref="N168" si="781">K168</f>
        <v>20031.3</v>
      </c>
      <c r="O168" s="119">
        <f t="shared" ref="O168" si="782">E168+G168+F168+I168</f>
        <v>13824.14</v>
      </c>
      <c r="P168" s="119">
        <v>702</v>
      </c>
      <c r="Q168" s="119">
        <f t="shared" ref="Q168" si="783">IF(P168&gt;(O168*0.18),P168,O168*0.18)+N168+J168</f>
        <v>24188.93</v>
      </c>
      <c r="R168" s="119">
        <f t="shared" ref="R168" si="784">N168+O168*0.18</f>
        <v>22519.65</v>
      </c>
      <c r="S168" s="47"/>
    </row>
    <row r="169" spans="1:19" ht="9" customHeight="1" x14ac:dyDescent="0.2">
      <c r="A169" s="494"/>
      <c r="B169" s="494"/>
      <c r="C169" s="48" t="s">
        <v>4</v>
      </c>
      <c r="D169" s="49">
        <v>34</v>
      </c>
      <c r="E169" s="61">
        <v>25472890</v>
      </c>
      <c r="F169" s="50">
        <v>0</v>
      </c>
      <c r="G169" s="50">
        <f t="shared" si="559"/>
        <v>1072403</v>
      </c>
      <c r="H169" s="61">
        <v>12018738</v>
      </c>
      <c r="I169" s="61">
        <v>221974</v>
      </c>
      <c r="J169" s="51">
        <f t="shared" ref="J169:L169" si="785">J168*1936.27</f>
        <v>3232177</v>
      </c>
      <c r="K169" s="50">
        <f t="shared" si="785"/>
        <v>38786005</v>
      </c>
      <c r="L169" s="52">
        <f t="shared" si="785"/>
        <v>42018182</v>
      </c>
      <c r="M169" s="118"/>
      <c r="N169" s="120">
        <f t="shared" ref="N169:R169" si="786">N168*1936.27</f>
        <v>38786005</v>
      </c>
      <c r="O169" s="120">
        <f t="shared" si="786"/>
        <v>26767268</v>
      </c>
      <c r="P169" s="120">
        <f t="shared" si="786"/>
        <v>1359262</v>
      </c>
      <c r="Q169" s="120">
        <f t="shared" si="786"/>
        <v>46836299</v>
      </c>
      <c r="R169" s="120">
        <f t="shared" si="786"/>
        <v>43604123</v>
      </c>
      <c r="S169" s="47"/>
    </row>
    <row r="170" spans="1:19" ht="12.75" customHeight="1" x14ac:dyDescent="0.2">
      <c r="A170" s="494"/>
      <c r="B170" s="494"/>
      <c r="C170" s="53" t="s">
        <v>3</v>
      </c>
      <c r="D170" s="54">
        <v>35</v>
      </c>
      <c r="E170" s="44">
        <v>13683.93</v>
      </c>
      <c r="F170" s="44">
        <v>0</v>
      </c>
      <c r="G170" s="44">
        <f t="shared" si="542"/>
        <v>553.85</v>
      </c>
      <c r="H170" s="44">
        <v>6207.16</v>
      </c>
      <c r="I170" s="44">
        <v>114.64</v>
      </c>
      <c r="J170" s="44">
        <f t="shared" ref="J170" si="787">(E170+F170+G170+H170+I170)/12</f>
        <v>1713.3</v>
      </c>
      <c r="K170" s="45">
        <f t="shared" ref="K170" si="788">(E170+F170+G170+H170+I170)</f>
        <v>20559.580000000002</v>
      </c>
      <c r="L170" s="46">
        <f t="shared" ref="L170" si="789">K170+J170</f>
        <v>22272.880000000001</v>
      </c>
      <c r="M170" s="117"/>
      <c r="N170" s="119">
        <f t="shared" ref="N170" si="790">K170</f>
        <v>20559.580000000002</v>
      </c>
      <c r="O170" s="119">
        <f t="shared" ref="O170" si="791">E170+G170+F170+I170</f>
        <v>14352.42</v>
      </c>
      <c r="P170" s="119">
        <v>702</v>
      </c>
      <c r="Q170" s="119">
        <f t="shared" ref="Q170" si="792">IF(P170&gt;(O170*0.18),P170,O170*0.18)+N170+J170</f>
        <v>24856.32</v>
      </c>
      <c r="R170" s="119">
        <f t="shared" ref="R170" si="793">N170+O170*0.18</f>
        <v>23143.02</v>
      </c>
      <c r="S170" s="47"/>
    </row>
    <row r="171" spans="1:19" ht="9" customHeight="1" x14ac:dyDescent="0.2">
      <c r="A171" s="495"/>
      <c r="B171" s="495"/>
      <c r="C171" s="58" t="s">
        <v>4</v>
      </c>
      <c r="D171" s="59"/>
      <c r="E171" s="61">
        <v>26495783</v>
      </c>
      <c r="F171" s="50">
        <v>0</v>
      </c>
      <c r="G171" s="50">
        <f t="shared" si="559"/>
        <v>1072403</v>
      </c>
      <c r="H171" s="61">
        <v>12018738</v>
      </c>
      <c r="I171" s="61">
        <v>221974</v>
      </c>
      <c r="J171" s="51">
        <f t="shared" ref="J171:L171" si="794">J170*1936.27</f>
        <v>3317411</v>
      </c>
      <c r="K171" s="50">
        <f t="shared" si="794"/>
        <v>39808898</v>
      </c>
      <c r="L171" s="52">
        <f t="shared" si="794"/>
        <v>43126309</v>
      </c>
      <c r="M171" s="118"/>
      <c r="N171" s="120">
        <f t="shared" ref="N171:R171" si="795">N170*1936.27</f>
        <v>39808898</v>
      </c>
      <c r="O171" s="120">
        <f t="shared" si="795"/>
        <v>27790160</v>
      </c>
      <c r="P171" s="120">
        <f t="shared" si="795"/>
        <v>1359262</v>
      </c>
      <c r="Q171" s="120">
        <f t="shared" si="795"/>
        <v>48128547</v>
      </c>
      <c r="R171" s="120">
        <f t="shared" si="795"/>
        <v>44811135</v>
      </c>
      <c r="S171" s="47"/>
    </row>
    <row r="172" spans="1:19" ht="12.75" customHeight="1" x14ac:dyDescent="0.2">
      <c r="A172" s="492">
        <v>42736</v>
      </c>
      <c r="B172" s="492">
        <v>43159</v>
      </c>
      <c r="C172" s="42" t="s">
        <v>3</v>
      </c>
      <c r="D172" s="43">
        <v>0</v>
      </c>
      <c r="E172" s="44">
        <v>9261.2000000000007</v>
      </c>
      <c r="F172" s="44">
        <v>0</v>
      </c>
      <c r="G172" s="44">
        <f t="shared" si="542"/>
        <v>553.85</v>
      </c>
      <c r="H172" s="44">
        <v>6207.16</v>
      </c>
      <c r="I172" s="44">
        <v>114.64</v>
      </c>
      <c r="J172" s="44">
        <f t="shared" ref="J172" si="796">(E172+F172+G172+H172+I172)/12</f>
        <v>1344.74</v>
      </c>
      <c r="K172" s="45">
        <f t="shared" ref="K172" si="797">(E172+F172+G172+H172+I172)</f>
        <v>16136.85</v>
      </c>
      <c r="L172" s="46">
        <f t="shared" ref="L172" si="798">K172+J172</f>
        <v>17481.59</v>
      </c>
      <c r="M172" s="117"/>
      <c r="N172" s="119">
        <f t="shared" ref="N172" si="799">K172</f>
        <v>16136.85</v>
      </c>
      <c r="O172" s="119">
        <f t="shared" ref="O172" si="800">E172+G172+F172+I172</f>
        <v>9929.69</v>
      </c>
      <c r="P172" s="119">
        <v>702</v>
      </c>
      <c r="Q172" s="119">
        <f t="shared" ref="Q172" si="801">IF(P172&gt;(O172*0.18),P172,O172*0.18)+N172+J172</f>
        <v>19268.93</v>
      </c>
      <c r="R172" s="119">
        <f t="shared" ref="R172" si="802">N172+O172*0.18</f>
        <v>17924.189999999999</v>
      </c>
      <c r="S172" s="47"/>
    </row>
    <row r="173" spans="1:19" ht="9" customHeight="1" x14ac:dyDescent="0.2">
      <c r="A173" s="493"/>
      <c r="B173" s="493"/>
      <c r="C173" s="48" t="s">
        <v>4</v>
      </c>
      <c r="D173" s="49">
        <v>8</v>
      </c>
      <c r="E173" s="61">
        <v>17932184</v>
      </c>
      <c r="F173" s="50">
        <v>0</v>
      </c>
      <c r="G173" s="50">
        <f t="shared" si="559"/>
        <v>1072403</v>
      </c>
      <c r="H173" s="61">
        <v>12018738</v>
      </c>
      <c r="I173" s="61">
        <v>221974</v>
      </c>
      <c r="J173" s="51">
        <f t="shared" ref="J173:L173" si="803">J172*1936.27</f>
        <v>2603780</v>
      </c>
      <c r="K173" s="50">
        <f t="shared" si="803"/>
        <v>31245299</v>
      </c>
      <c r="L173" s="52">
        <f t="shared" si="803"/>
        <v>33849078</v>
      </c>
      <c r="M173" s="118"/>
      <c r="N173" s="120">
        <f t="shared" ref="N173:R173" si="804">N172*1936.27</f>
        <v>31245299</v>
      </c>
      <c r="O173" s="120">
        <f t="shared" si="804"/>
        <v>19226561</v>
      </c>
      <c r="P173" s="120">
        <f t="shared" si="804"/>
        <v>1359262</v>
      </c>
      <c r="Q173" s="120">
        <f t="shared" si="804"/>
        <v>37309851</v>
      </c>
      <c r="R173" s="120">
        <f t="shared" si="804"/>
        <v>34706071</v>
      </c>
      <c r="S173" s="47"/>
    </row>
    <row r="174" spans="1:19" ht="12.75" customHeight="1" x14ac:dyDescent="0.2">
      <c r="A174" s="530">
        <v>42736</v>
      </c>
      <c r="B174" s="530">
        <v>43159</v>
      </c>
      <c r="C174" s="53" t="s">
        <v>3</v>
      </c>
      <c r="D174" s="54">
        <v>9</v>
      </c>
      <c r="E174" s="44">
        <v>10600.61</v>
      </c>
      <c r="F174" s="44">
        <v>0</v>
      </c>
      <c r="G174" s="44">
        <f t="shared" si="542"/>
        <v>553.85</v>
      </c>
      <c r="H174" s="44">
        <v>6207.16</v>
      </c>
      <c r="I174" s="44">
        <v>114.64</v>
      </c>
      <c r="J174" s="44">
        <f t="shared" ref="J174" si="805">(E174+F174+G174+H174+I174)/12</f>
        <v>1456.36</v>
      </c>
      <c r="K174" s="45">
        <f t="shared" ref="K174" si="806">(E174+F174+G174+H174+I174)</f>
        <v>17476.259999999998</v>
      </c>
      <c r="L174" s="46">
        <f t="shared" ref="L174" si="807">K174+J174</f>
        <v>18932.62</v>
      </c>
      <c r="M174" s="117"/>
      <c r="N174" s="119">
        <f t="shared" ref="N174" si="808">K174</f>
        <v>17476.259999999998</v>
      </c>
      <c r="O174" s="119">
        <f t="shared" ref="O174" si="809">E174+G174+F174+I174</f>
        <v>11269.1</v>
      </c>
      <c r="P174" s="119">
        <v>702</v>
      </c>
      <c r="Q174" s="119">
        <f t="shared" ref="Q174" si="810">IF(P174&gt;(O174*0.18),P174,O174*0.18)+N174+J174</f>
        <v>20961.060000000001</v>
      </c>
      <c r="R174" s="119">
        <f t="shared" ref="R174" si="811">N174+O174*0.18</f>
        <v>19504.7</v>
      </c>
      <c r="S174" s="47"/>
    </row>
    <row r="175" spans="1:19" ht="9" customHeight="1" x14ac:dyDescent="0.2">
      <c r="A175" s="530"/>
      <c r="B175" s="530"/>
      <c r="C175" s="48" t="s">
        <v>4</v>
      </c>
      <c r="D175" s="49">
        <v>14</v>
      </c>
      <c r="E175" s="61">
        <v>20525643</v>
      </c>
      <c r="F175" s="50">
        <v>0</v>
      </c>
      <c r="G175" s="50">
        <f t="shared" si="559"/>
        <v>1072403</v>
      </c>
      <c r="H175" s="61">
        <v>12018738</v>
      </c>
      <c r="I175" s="61">
        <v>221974</v>
      </c>
      <c r="J175" s="51">
        <f t="shared" ref="J175:L175" si="812">J174*1936.27</f>
        <v>2819906</v>
      </c>
      <c r="K175" s="50">
        <f t="shared" si="812"/>
        <v>33838758</v>
      </c>
      <c r="L175" s="52">
        <f t="shared" si="812"/>
        <v>36658664</v>
      </c>
      <c r="M175" s="118"/>
      <c r="N175" s="120">
        <f t="shared" ref="N175:R175" si="813">N174*1936.27</f>
        <v>33838758</v>
      </c>
      <c r="O175" s="120">
        <f t="shared" si="813"/>
        <v>21820020</v>
      </c>
      <c r="P175" s="120">
        <f t="shared" si="813"/>
        <v>1359262</v>
      </c>
      <c r="Q175" s="120">
        <f t="shared" si="813"/>
        <v>40586272</v>
      </c>
      <c r="R175" s="120">
        <f t="shared" si="813"/>
        <v>37766365</v>
      </c>
      <c r="S175" s="47"/>
    </row>
    <row r="176" spans="1:19" ht="12.75" customHeight="1" x14ac:dyDescent="0.2">
      <c r="A176" s="530"/>
      <c r="B176" s="530"/>
      <c r="C176" s="53" t="s">
        <v>3</v>
      </c>
      <c r="D176" s="54">
        <v>15</v>
      </c>
      <c r="E176" s="44">
        <v>11590.5</v>
      </c>
      <c r="F176" s="44">
        <v>0</v>
      </c>
      <c r="G176" s="44">
        <f t="shared" si="542"/>
        <v>553.85</v>
      </c>
      <c r="H176" s="44">
        <v>6207.16</v>
      </c>
      <c r="I176" s="44">
        <v>114.64</v>
      </c>
      <c r="J176" s="44">
        <f t="shared" ref="J176" si="814">(E176+F176+G176+H176+I176)/12</f>
        <v>1538.85</v>
      </c>
      <c r="K176" s="45">
        <f t="shared" ref="K176" si="815">(E176+F176+G176+H176+I176)</f>
        <v>18466.150000000001</v>
      </c>
      <c r="L176" s="46">
        <f t="shared" ref="L176" si="816">K176+J176</f>
        <v>20005</v>
      </c>
      <c r="M176" s="117"/>
      <c r="N176" s="119">
        <f t="shared" ref="N176" si="817">K176</f>
        <v>18466.150000000001</v>
      </c>
      <c r="O176" s="119">
        <f t="shared" ref="O176" si="818">E176+G176+F176+I176</f>
        <v>12258.99</v>
      </c>
      <c r="P176" s="119">
        <v>702</v>
      </c>
      <c r="Q176" s="119">
        <f t="shared" ref="Q176" si="819">IF(P176&gt;(O176*0.18),P176,O176*0.18)+N176+J176</f>
        <v>22211.62</v>
      </c>
      <c r="R176" s="119">
        <f t="shared" ref="R176" si="820">N176+O176*0.18</f>
        <v>20672.77</v>
      </c>
      <c r="S176" s="47"/>
    </row>
    <row r="177" spans="1:19" ht="9" customHeight="1" x14ac:dyDescent="0.2">
      <c r="A177" s="530"/>
      <c r="B177" s="530"/>
      <c r="C177" s="48" t="s">
        <v>4</v>
      </c>
      <c r="D177" s="49">
        <v>20</v>
      </c>
      <c r="E177" s="61">
        <v>22442337</v>
      </c>
      <c r="F177" s="50">
        <v>0</v>
      </c>
      <c r="G177" s="50">
        <f t="shared" si="559"/>
        <v>1072403</v>
      </c>
      <c r="H177" s="61">
        <v>12018738</v>
      </c>
      <c r="I177" s="61">
        <v>221974</v>
      </c>
      <c r="J177" s="51">
        <f t="shared" ref="J177:L177" si="821">J176*1936.27</f>
        <v>2979629</v>
      </c>
      <c r="K177" s="50">
        <f t="shared" si="821"/>
        <v>35755452</v>
      </c>
      <c r="L177" s="52">
        <f t="shared" si="821"/>
        <v>38735081</v>
      </c>
      <c r="M177" s="118"/>
      <c r="N177" s="120">
        <f t="shared" ref="N177:R177" si="822">N176*1936.27</f>
        <v>35755452</v>
      </c>
      <c r="O177" s="120">
        <f t="shared" si="822"/>
        <v>23736715</v>
      </c>
      <c r="P177" s="120">
        <f t="shared" si="822"/>
        <v>1359262</v>
      </c>
      <c r="Q177" s="120">
        <f t="shared" si="822"/>
        <v>43007693</v>
      </c>
      <c r="R177" s="120">
        <f t="shared" si="822"/>
        <v>40028064</v>
      </c>
      <c r="S177" s="47"/>
    </row>
    <row r="178" spans="1:19" ht="12.75" customHeight="1" x14ac:dyDescent="0.2">
      <c r="A178" s="530"/>
      <c r="B178" s="530"/>
      <c r="C178" s="53" t="s">
        <v>3</v>
      </c>
      <c r="D178" s="54">
        <v>21</v>
      </c>
      <c r="E178" s="44">
        <v>12596.75</v>
      </c>
      <c r="F178" s="44">
        <v>0</v>
      </c>
      <c r="G178" s="44">
        <f t="shared" si="542"/>
        <v>553.85</v>
      </c>
      <c r="H178" s="44">
        <v>6207.16</v>
      </c>
      <c r="I178" s="44">
        <v>114.64</v>
      </c>
      <c r="J178" s="44">
        <f t="shared" ref="J178" si="823">(E178+F178+G178+H178+I178)/12</f>
        <v>1622.7</v>
      </c>
      <c r="K178" s="45">
        <f t="shared" ref="K178" si="824">(E178+F178+G178+H178+I178)</f>
        <v>19472.400000000001</v>
      </c>
      <c r="L178" s="46">
        <f t="shared" ref="L178" si="825">K178+J178</f>
        <v>21095.1</v>
      </c>
      <c r="M178" s="117"/>
      <c r="N178" s="119">
        <f t="shared" ref="N178" si="826">K178</f>
        <v>19472.400000000001</v>
      </c>
      <c r="O178" s="119">
        <f t="shared" ref="O178" si="827">E178+G178+F178+I178</f>
        <v>13265.24</v>
      </c>
      <c r="P178" s="119">
        <v>702</v>
      </c>
      <c r="Q178" s="119">
        <f t="shared" ref="Q178" si="828">IF(P178&gt;(O178*0.18),P178,O178*0.18)+N178+J178</f>
        <v>23482.84</v>
      </c>
      <c r="R178" s="119">
        <f t="shared" ref="R178" si="829">N178+O178*0.18</f>
        <v>21860.14</v>
      </c>
      <c r="S178" s="47"/>
    </row>
    <row r="179" spans="1:19" ht="9" customHeight="1" x14ac:dyDescent="0.2">
      <c r="A179" s="530"/>
      <c r="B179" s="530"/>
      <c r="C179" s="48" t="s">
        <v>4</v>
      </c>
      <c r="D179" s="49">
        <v>27</v>
      </c>
      <c r="E179" s="61">
        <v>24390709</v>
      </c>
      <c r="F179" s="50">
        <v>0</v>
      </c>
      <c r="G179" s="50">
        <f t="shared" si="559"/>
        <v>1072403</v>
      </c>
      <c r="H179" s="61">
        <v>12018738</v>
      </c>
      <c r="I179" s="61">
        <v>221974</v>
      </c>
      <c r="J179" s="51">
        <f t="shared" ref="J179:L179" si="830">J178*1936.27</f>
        <v>3141985</v>
      </c>
      <c r="K179" s="50">
        <f t="shared" si="830"/>
        <v>37703824</v>
      </c>
      <c r="L179" s="52">
        <f t="shared" si="830"/>
        <v>40845809</v>
      </c>
      <c r="M179" s="118"/>
      <c r="N179" s="120">
        <f t="shared" ref="N179:R179" si="831">N178*1936.27</f>
        <v>37703824</v>
      </c>
      <c r="O179" s="120">
        <f t="shared" si="831"/>
        <v>25685086</v>
      </c>
      <c r="P179" s="120">
        <f t="shared" si="831"/>
        <v>1359262</v>
      </c>
      <c r="Q179" s="120">
        <f t="shared" si="831"/>
        <v>45469119</v>
      </c>
      <c r="R179" s="120">
        <f t="shared" si="831"/>
        <v>42327133</v>
      </c>
      <c r="S179" s="47"/>
    </row>
    <row r="180" spans="1:19" ht="12.75" customHeight="1" x14ac:dyDescent="0.2">
      <c r="A180" s="530"/>
      <c r="B180" s="530"/>
      <c r="C180" s="53" t="s">
        <v>3</v>
      </c>
      <c r="D180" s="54">
        <v>28</v>
      </c>
      <c r="E180" s="44">
        <v>13309.25</v>
      </c>
      <c r="F180" s="44">
        <v>0</v>
      </c>
      <c r="G180" s="44">
        <f t="shared" ref="G180:G266" si="832">600/13*12</f>
        <v>553.85</v>
      </c>
      <c r="H180" s="44">
        <v>6207.16</v>
      </c>
      <c r="I180" s="44">
        <v>114.64</v>
      </c>
      <c r="J180" s="44">
        <f t="shared" ref="J180" si="833">(E180+F180+G180+H180+I180)/12</f>
        <v>1682.08</v>
      </c>
      <c r="K180" s="45">
        <f t="shared" ref="K180" si="834">(E180+F180+G180+H180+I180)</f>
        <v>20184.900000000001</v>
      </c>
      <c r="L180" s="46">
        <f t="shared" ref="L180" si="835">K180+J180</f>
        <v>21866.98</v>
      </c>
      <c r="M180" s="117"/>
      <c r="N180" s="119">
        <f t="shared" ref="N180" si="836">K180</f>
        <v>20184.900000000001</v>
      </c>
      <c r="O180" s="119">
        <f t="shared" ref="O180" si="837">E180+G180+F180+I180</f>
        <v>13977.74</v>
      </c>
      <c r="P180" s="119">
        <v>702</v>
      </c>
      <c r="Q180" s="119">
        <f t="shared" ref="Q180" si="838">IF(P180&gt;(O180*0.18),P180,O180*0.18)+N180+J180</f>
        <v>24382.97</v>
      </c>
      <c r="R180" s="119">
        <f t="shared" ref="R180" si="839">N180+O180*0.18</f>
        <v>22700.89</v>
      </c>
      <c r="S180" s="47"/>
    </row>
    <row r="181" spans="1:19" ht="9" customHeight="1" x14ac:dyDescent="0.2">
      <c r="A181" s="530"/>
      <c r="B181" s="530"/>
      <c r="C181" s="48" t="s">
        <v>4</v>
      </c>
      <c r="D181" s="49">
        <v>34</v>
      </c>
      <c r="E181" s="61">
        <v>25770301</v>
      </c>
      <c r="F181" s="50">
        <v>0</v>
      </c>
      <c r="G181" s="50">
        <f t="shared" si="559"/>
        <v>1072403</v>
      </c>
      <c r="H181" s="61">
        <v>12018738</v>
      </c>
      <c r="I181" s="61">
        <v>221974</v>
      </c>
      <c r="J181" s="51">
        <f t="shared" ref="J181:L181" si="840">J180*1936.27</f>
        <v>3256961</v>
      </c>
      <c r="K181" s="50">
        <f t="shared" si="840"/>
        <v>39083416</v>
      </c>
      <c r="L181" s="52">
        <f t="shared" si="840"/>
        <v>42340377</v>
      </c>
      <c r="M181" s="118"/>
      <c r="N181" s="120">
        <f t="shared" ref="N181:R181" si="841">N180*1936.27</f>
        <v>39083416</v>
      </c>
      <c r="O181" s="120">
        <f t="shared" si="841"/>
        <v>27064679</v>
      </c>
      <c r="P181" s="120">
        <f t="shared" si="841"/>
        <v>1359262</v>
      </c>
      <c r="Q181" s="120">
        <f t="shared" si="841"/>
        <v>47212013</v>
      </c>
      <c r="R181" s="120">
        <f t="shared" si="841"/>
        <v>43955052</v>
      </c>
      <c r="S181" s="47"/>
    </row>
    <row r="182" spans="1:19" ht="12.75" customHeight="1" x14ac:dyDescent="0.2">
      <c r="A182" s="530"/>
      <c r="B182" s="530"/>
      <c r="C182" s="53" t="s">
        <v>3</v>
      </c>
      <c r="D182" s="54">
        <v>35</v>
      </c>
      <c r="E182" s="44">
        <v>13842.33</v>
      </c>
      <c r="F182" s="44">
        <v>0</v>
      </c>
      <c r="G182" s="44">
        <f t="shared" si="832"/>
        <v>553.85</v>
      </c>
      <c r="H182" s="44">
        <v>6207.16</v>
      </c>
      <c r="I182" s="44">
        <v>114.64</v>
      </c>
      <c r="J182" s="44">
        <f t="shared" ref="J182" si="842">(E182+F182+G182+H182+I182)/12</f>
        <v>1726.5</v>
      </c>
      <c r="K182" s="45">
        <f t="shared" ref="K182" si="843">(E182+F182+G182+H182+I182)</f>
        <v>20717.98</v>
      </c>
      <c r="L182" s="46">
        <f t="shared" ref="L182" si="844">K182+J182</f>
        <v>22444.48</v>
      </c>
      <c r="M182" s="117"/>
      <c r="N182" s="119">
        <f t="shared" ref="N182" si="845">K182</f>
        <v>20717.98</v>
      </c>
      <c r="O182" s="119">
        <f t="shared" ref="O182" si="846">E182+G182+F182+I182</f>
        <v>14510.82</v>
      </c>
      <c r="P182" s="119">
        <v>702</v>
      </c>
      <c r="Q182" s="119">
        <f t="shared" ref="Q182" si="847">IF(P182&gt;(O182*0.18),P182,O182*0.18)+N182+J182</f>
        <v>25056.43</v>
      </c>
      <c r="R182" s="119">
        <f t="shared" ref="R182" si="848">N182+O182*0.18</f>
        <v>23329.93</v>
      </c>
      <c r="S182" s="47"/>
    </row>
    <row r="183" spans="1:19" ht="9" customHeight="1" x14ac:dyDescent="0.2">
      <c r="A183" s="531"/>
      <c r="B183" s="531"/>
      <c r="C183" s="58" t="s">
        <v>4</v>
      </c>
      <c r="D183" s="59"/>
      <c r="E183" s="61">
        <v>26802488</v>
      </c>
      <c r="F183" s="61">
        <v>0</v>
      </c>
      <c r="G183" s="50">
        <f t="shared" ref="G183:G269" si="849">G182*1936.27</f>
        <v>1072403</v>
      </c>
      <c r="H183" s="61">
        <v>12018738</v>
      </c>
      <c r="I183" s="61">
        <v>221974</v>
      </c>
      <c r="J183" s="51">
        <f t="shared" ref="J183:L183" si="850">J182*1936.27</f>
        <v>3342970</v>
      </c>
      <c r="K183" s="50">
        <f t="shared" si="850"/>
        <v>40115603</v>
      </c>
      <c r="L183" s="52">
        <f t="shared" si="850"/>
        <v>43458573</v>
      </c>
      <c r="M183" s="118"/>
      <c r="N183" s="120">
        <f t="shared" ref="N183:R183" si="851">N182*1936.27</f>
        <v>40115603</v>
      </c>
      <c r="O183" s="120">
        <f t="shared" si="851"/>
        <v>28096865</v>
      </c>
      <c r="P183" s="120">
        <f t="shared" si="851"/>
        <v>1359262</v>
      </c>
      <c r="Q183" s="120">
        <f t="shared" si="851"/>
        <v>48516014</v>
      </c>
      <c r="R183" s="120">
        <f t="shared" si="851"/>
        <v>45173044</v>
      </c>
      <c r="S183" s="47"/>
    </row>
    <row r="184" spans="1:19" ht="12.75" customHeight="1" x14ac:dyDescent="0.2">
      <c r="A184" s="492">
        <v>43160</v>
      </c>
      <c r="B184" s="492">
        <v>43190</v>
      </c>
      <c r="C184" s="42" t="s">
        <v>3</v>
      </c>
      <c r="D184" s="43">
        <v>0</v>
      </c>
      <c r="E184" s="44">
        <v>9606.7999999999993</v>
      </c>
      <c r="F184" s="44">
        <v>0</v>
      </c>
      <c r="G184" s="44">
        <f t="shared" si="832"/>
        <v>553.85</v>
      </c>
      <c r="H184" s="44">
        <v>6207.16</v>
      </c>
      <c r="I184" s="44">
        <v>114.64</v>
      </c>
      <c r="J184" s="44">
        <f t="shared" ref="J184" si="852">(E184+F184+G184+H184+I184)/12</f>
        <v>1373.54</v>
      </c>
      <c r="K184" s="45">
        <f t="shared" ref="K184" si="853">(E184+F184+G184+H184+I184)</f>
        <v>16482.45</v>
      </c>
      <c r="L184" s="46">
        <f t="shared" ref="L184" si="854">K184+J184</f>
        <v>17855.990000000002</v>
      </c>
      <c r="M184" s="117"/>
      <c r="N184" s="119">
        <f t="shared" ref="N184" si="855">K184</f>
        <v>16482.45</v>
      </c>
      <c r="O184" s="119">
        <f t="shared" ref="O184" si="856">E184+G184+F184+I184</f>
        <v>10275.290000000001</v>
      </c>
      <c r="P184" s="119">
        <v>802.8</v>
      </c>
      <c r="Q184" s="119">
        <f t="shared" ref="Q184" si="857">IF(P184&gt;(O184*0.18),P184,O184*0.18)+N184+J184</f>
        <v>19705.54</v>
      </c>
      <c r="R184" s="119">
        <f t="shared" ref="R184" si="858">N184+O184*0.18</f>
        <v>18332</v>
      </c>
      <c r="S184" s="47"/>
    </row>
    <row r="185" spans="1:19" ht="9" customHeight="1" x14ac:dyDescent="0.2">
      <c r="A185" s="493"/>
      <c r="B185" s="493"/>
      <c r="C185" s="48" t="s">
        <v>4</v>
      </c>
      <c r="D185" s="49">
        <v>8</v>
      </c>
      <c r="E185" s="61">
        <v>18601359</v>
      </c>
      <c r="F185" s="50">
        <v>0</v>
      </c>
      <c r="G185" s="50">
        <f t="shared" si="849"/>
        <v>1072403</v>
      </c>
      <c r="H185" s="61">
        <v>12018738</v>
      </c>
      <c r="I185" s="61">
        <v>221974</v>
      </c>
      <c r="J185" s="51">
        <f t="shared" ref="J185:L185" si="859">J184*1936.27</f>
        <v>2659544</v>
      </c>
      <c r="K185" s="50">
        <f t="shared" si="859"/>
        <v>31914473</v>
      </c>
      <c r="L185" s="52">
        <f t="shared" si="859"/>
        <v>34574018</v>
      </c>
      <c r="M185" s="118"/>
      <c r="N185" s="120">
        <f t="shared" ref="N185:R185" si="860">N184*1936.27</f>
        <v>31914473</v>
      </c>
      <c r="O185" s="120">
        <f t="shared" si="860"/>
        <v>19895736</v>
      </c>
      <c r="P185" s="123">
        <v>1554438</v>
      </c>
      <c r="Q185" s="120">
        <f t="shared" si="860"/>
        <v>38155246</v>
      </c>
      <c r="R185" s="120">
        <f t="shared" si="860"/>
        <v>35495702</v>
      </c>
      <c r="S185" s="47"/>
    </row>
    <row r="186" spans="1:19" ht="12.75" customHeight="1" x14ac:dyDescent="0.2">
      <c r="A186" s="494">
        <v>43160</v>
      </c>
      <c r="B186" s="494">
        <v>43190</v>
      </c>
      <c r="C186" s="53" t="s">
        <v>3</v>
      </c>
      <c r="D186" s="54">
        <v>9</v>
      </c>
      <c r="E186" s="44">
        <v>10978.61</v>
      </c>
      <c r="F186" s="44">
        <v>0</v>
      </c>
      <c r="G186" s="44">
        <f t="shared" si="832"/>
        <v>553.85</v>
      </c>
      <c r="H186" s="44">
        <v>6207.16</v>
      </c>
      <c r="I186" s="44">
        <v>114.64</v>
      </c>
      <c r="J186" s="44">
        <f t="shared" ref="J186" si="861">(E186+F186+G186+H186+I186)/12</f>
        <v>1487.86</v>
      </c>
      <c r="K186" s="45">
        <f t="shared" ref="K186" si="862">(E186+F186+G186+H186+I186)</f>
        <v>17854.259999999998</v>
      </c>
      <c r="L186" s="46">
        <f t="shared" ref="L186" si="863">K186+J186</f>
        <v>19342.12</v>
      </c>
      <c r="M186" s="117"/>
      <c r="N186" s="119">
        <f t="shared" ref="N186" si="864">K186</f>
        <v>17854.259999999998</v>
      </c>
      <c r="O186" s="119">
        <f t="shared" ref="O186" si="865">E186+G186+F186+I186</f>
        <v>11647.1</v>
      </c>
      <c r="P186" s="119">
        <v>802.8</v>
      </c>
      <c r="Q186" s="119">
        <f t="shared" ref="Q186" si="866">IF(P186&gt;(O186*0.18),P186,O186*0.18)+N186+J186</f>
        <v>21438.6</v>
      </c>
      <c r="R186" s="119">
        <f t="shared" ref="R186" si="867">N186+O186*0.18</f>
        <v>19950.740000000002</v>
      </c>
      <c r="S186" s="47"/>
    </row>
    <row r="187" spans="1:19" ht="9" customHeight="1" x14ac:dyDescent="0.2">
      <c r="A187" s="494"/>
      <c r="B187" s="494"/>
      <c r="C187" s="48" t="s">
        <v>4</v>
      </c>
      <c r="D187" s="49">
        <v>14</v>
      </c>
      <c r="E187" s="61">
        <v>21257553</v>
      </c>
      <c r="F187" s="50">
        <v>0</v>
      </c>
      <c r="G187" s="50">
        <f t="shared" si="849"/>
        <v>1072403</v>
      </c>
      <c r="H187" s="61">
        <v>12018738</v>
      </c>
      <c r="I187" s="61">
        <v>221974</v>
      </c>
      <c r="J187" s="51">
        <f t="shared" ref="J187:L187" si="868">J186*1936.27</f>
        <v>2880899</v>
      </c>
      <c r="K187" s="50">
        <f t="shared" si="868"/>
        <v>34570668</v>
      </c>
      <c r="L187" s="52">
        <f t="shared" si="868"/>
        <v>37451567</v>
      </c>
      <c r="M187" s="118"/>
      <c r="N187" s="120">
        <f t="shared" ref="N187:R187" si="869">N186*1936.27</f>
        <v>34570668</v>
      </c>
      <c r="O187" s="120">
        <f t="shared" si="869"/>
        <v>22551930</v>
      </c>
      <c r="P187" s="123">
        <v>1554438</v>
      </c>
      <c r="Q187" s="120">
        <f t="shared" si="869"/>
        <v>41510918</v>
      </c>
      <c r="R187" s="120">
        <f t="shared" si="869"/>
        <v>38630019</v>
      </c>
      <c r="S187" s="47"/>
    </row>
    <row r="188" spans="1:19" ht="12.75" customHeight="1" x14ac:dyDescent="0.2">
      <c r="A188" s="494"/>
      <c r="B188" s="494"/>
      <c r="C188" s="53" t="s">
        <v>3</v>
      </c>
      <c r="D188" s="54">
        <v>15</v>
      </c>
      <c r="E188" s="44">
        <v>11993.7</v>
      </c>
      <c r="F188" s="44">
        <v>0</v>
      </c>
      <c r="G188" s="44">
        <f t="shared" si="832"/>
        <v>553.85</v>
      </c>
      <c r="H188" s="44">
        <v>6207.16</v>
      </c>
      <c r="I188" s="44">
        <v>114.64</v>
      </c>
      <c r="J188" s="44">
        <f t="shared" ref="J188" si="870">(E188+F188+G188+H188+I188)/12</f>
        <v>1572.45</v>
      </c>
      <c r="K188" s="45">
        <f t="shared" ref="K188" si="871">(E188+F188+G188+H188+I188)</f>
        <v>18869.349999999999</v>
      </c>
      <c r="L188" s="46">
        <f t="shared" ref="L188" si="872">K188+J188</f>
        <v>20441.8</v>
      </c>
      <c r="M188" s="117"/>
      <c r="N188" s="119">
        <f t="shared" ref="N188" si="873">K188</f>
        <v>18869.349999999999</v>
      </c>
      <c r="O188" s="119">
        <f t="shared" ref="O188" si="874">E188+G188+F188+I188</f>
        <v>12662.19</v>
      </c>
      <c r="P188" s="119">
        <v>802.8</v>
      </c>
      <c r="Q188" s="119">
        <f t="shared" ref="Q188" si="875">IF(P188&gt;(O188*0.18),P188,O188*0.18)+N188+J188</f>
        <v>22720.99</v>
      </c>
      <c r="R188" s="119">
        <f t="shared" ref="R188" si="876">N188+O188*0.18</f>
        <v>21148.54</v>
      </c>
      <c r="S188" s="47"/>
    </row>
    <row r="189" spans="1:19" ht="9" customHeight="1" x14ac:dyDescent="0.2">
      <c r="A189" s="494"/>
      <c r="B189" s="494"/>
      <c r="C189" s="48" t="s">
        <v>4</v>
      </c>
      <c r="D189" s="49">
        <v>20</v>
      </c>
      <c r="E189" s="61">
        <v>23223041</v>
      </c>
      <c r="F189" s="50">
        <v>0</v>
      </c>
      <c r="G189" s="50">
        <f t="shared" si="849"/>
        <v>1072403</v>
      </c>
      <c r="H189" s="61">
        <v>12018738</v>
      </c>
      <c r="I189" s="61">
        <v>221974</v>
      </c>
      <c r="J189" s="51">
        <f t="shared" ref="J189:L189" si="877">J188*1936.27</f>
        <v>3044688</v>
      </c>
      <c r="K189" s="50">
        <f t="shared" si="877"/>
        <v>36536156</v>
      </c>
      <c r="L189" s="52">
        <f t="shared" si="877"/>
        <v>39580844</v>
      </c>
      <c r="M189" s="118"/>
      <c r="N189" s="120">
        <f t="shared" ref="N189:R189" si="878">N188*1936.27</f>
        <v>36536156</v>
      </c>
      <c r="O189" s="120">
        <f t="shared" si="878"/>
        <v>24517419</v>
      </c>
      <c r="P189" s="123">
        <v>1554438</v>
      </c>
      <c r="Q189" s="120">
        <f t="shared" si="878"/>
        <v>43993971</v>
      </c>
      <c r="R189" s="120">
        <f t="shared" si="878"/>
        <v>40949284</v>
      </c>
      <c r="S189" s="47"/>
    </row>
    <row r="190" spans="1:19" ht="12.75" customHeight="1" x14ac:dyDescent="0.2">
      <c r="A190" s="494"/>
      <c r="B190" s="494"/>
      <c r="C190" s="53" t="s">
        <v>3</v>
      </c>
      <c r="D190" s="54">
        <v>21</v>
      </c>
      <c r="E190" s="44">
        <v>13023.95</v>
      </c>
      <c r="F190" s="44">
        <v>0</v>
      </c>
      <c r="G190" s="44">
        <f t="shared" si="832"/>
        <v>553.85</v>
      </c>
      <c r="H190" s="44">
        <v>6207.16</v>
      </c>
      <c r="I190" s="44">
        <v>114.64</v>
      </c>
      <c r="J190" s="44">
        <f t="shared" ref="J190" si="879">(E190+F190+G190+H190+I190)/12</f>
        <v>1658.3</v>
      </c>
      <c r="K190" s="45">
        <f t="shared" ref="K190" si="880">(E190+F190+G190+H190+I190)</f>
        <v>19899.599999999999</v>
      </c>
      <c r="L190" s="46">
        <f t="shared" ref="L190" si="881">K190+J190</f>
        <v>21557.9</v>
      </c>
      <c r="M190" s="117"/>
      <c r="N190" s="119">
        <f t="shared" ref="N190" si="882">K190</f>
        <v>19899.599999999999</v>
      </c>
      <c r="O190" s="119">
        <f t="shared" ref="O190" si="883">E190+G190+F190+I190</f>
        <v>13692.44</v>
      </c>
      <c r="P190" s="119">
        <v>802.8</v>
      </c>
      <c r="Q190" s="119">
        <f t="shared" ref="Q190" si="884">IF(P190&gt;(O190*0.18),P190,O190*0.18)+N190+J190</f>
        <v>24022.54</v>
      </c>
      <c r="R190" s="119">
        <f t="shared" ref="R190" si="885">N190+O190*0.18</f>
        <v>22364.240000000002</v>
      </c>
      <c r="S190" s="47"/>
    </row>
    <row r="191" spans="1:19" ht="9" customHeight="1" x14ac:dyDescent="0.2">
      <c r="A191" s="494"/>
      <c r="B191" s="494"/>
      <c r="C191" s="48" t="s">
        <v>4</v>
      </c>
      <c r="D191" s="49">
        <v>27</v>
      </c>
      <c r="E191" s="61">
        <v>25217884</v>
      </c>
      <c r="F191" s="50">
        <v>0</v>
      </c>
      <c r="G191" s="50">
        <f t="shared" si="849"/>
        <v>1072403</v>
      </c>
      <c r="H191" s="61">
        <v>12018738</v>
      </c>
      <c r="I191" s="61">
        <v>221974</v>
      </c>
      <c r="J191" s="51">
        <f t="shared" ref="J191:L191" si="886">J190*1936.27</f>
        <v>3210917</v>
      </c>
      <c r="K191" s="50">
        <f t="shared" si="886"/>
        <v>38530998</v>
      </c>
      <c r="L191" s="52">
        <f t="shared" si="886"/>
        <v>41741915</v>
      </c>
      <c r="M191" s="118"/>
      <c r="N191" s="120">
        <f t="shared" ref="N191:R191" si="887">N190*1936.27</f>
        <v>38530998</v>
      </c>
      <c r="O191" s="120">
        <f t="shared" si="887"/>
        <v>26512261</v>
      </c>
      <c r="P191" s="123">
        <v>1554438</v>
      </c>
      <c r="Q191" s="120">
        <f t="shared" si="887"/>
        <v>46514124</v>
      </c>
      <c r="R191" s="120">
        <f t="shared" si="887"/>
        <v>43303207</v>
      </c>
      <c r="S191" s="47"/>
    </row>
    <row r="192" spans="1:19" ht="12.75" customHeight="1" x14ac:dyDescent="0.2">
      <c r="A192" s="494"/>
      <c r="B192" s="494"/>
      <c r="C192" s="53" t="s">
        <v>3</v>
      </c>
      <c r="D192" s="54">
        <v>28</v>
      </c>
      <c r="E192" s="44">
        <v>13752.05</v>
      </c>
      <c r="F192" s="44">
        <v>0</v>
      </c>
      <c r="G192" s="44">
        <f t="shared" si="832"/>
        <v>553.85</v>
      </c>
      <c r="H192" s="44">
        <v>6207.16</v>
      </c>
      <c r="I192" s="44">
        <v>114.64</v>
      </c>
      <c r="J192" s="44">
        <f t="shared" ref="J192" si="888">(E192+F192+G192+H192+I192)/12</f>
        <v>1718.98</v>
      </c>
      <c r="K192" s="45">
        <f t="shared" ref="K192" si="889">(E192+F192+G192+H192+I192)</f>
        <v>20627.7</v>
      </c>
      <c r="L192" s="46">
        <f t="shared" ref="L192" si="890">K192+J192</f>
        <v>22346.68</v>
      </c>
      <c r="M192" s="117"/>
      <c r="N192" s="119">
        <f t="shared" ref="N192" si="891">K192</f>
        <v>20627.7</v>
      </c>
      <c r="O192" s="119">
        <f t="shared" ref="O192" si="892">E192+G192+F192+I192</f>
        <v>14420.54</v>
      </c>
      <c r="P192" s="119">
        <v>802.8</v>
      </c>
      <c r="Q192" s="119">
        <f t="shared" ref="Q192" si="893">IF(P192&gt;(O192*0.18),P192,O192*0.18)+N192+J192</f>
        <v>24942.38</v>
      </c>
      <c r="R192" s="119">
        <f t="shared" ref="R192" si="894">N192+O192*0.18</f>
        <v>23223.4</v>
      </c>
      <c r="S192" s="47"/>
    </row>
    <row r="193" spans="1:19" ht="9" customHeight="1" x14ac:dyDescent="0.2">
      <c r="A193" s="494"/>
      <c r="B193" s="494"/>
      <c r="C193" s="48" t="s">
        <v>4</v>
      </c>
      <c r="D193" s="49">
        <v>34</v>
      </c>
      <c r="E193" s="61">
        <v>26627682</v>
      </c>
      <c r="F193" s="50">
        <v>0</v>
      </c>
      <c r="G193" s="50">
        <f t="shared" si="849"/>
        <v>1072403</v>
      </c>
      <c r="H193" s="61">
        <v>12018738</v>
      </c>
      <c r="I193" s="61">
        <v>221974</v>
      </c>
      <c r="J193" s="51">
        <f t="shared" ref="J193:L193" si="895">J192*1936.27</f>
        <v>3328409</v>
      </c>
      <c r="K193" s="50">
        <f t="shared" si="895"/>
        <v>39940797</v>
      </c>
      <c r="L193" s="52">
        <f t="shared" si="895"/>
        <v>43269206</v>
      </c>
      <c r="M193" s="118"/>
      <c r="N193" s="120">
        <f t="shared" ref="N193:R193" si="896">N192*1936.27</f>
        <v>39940797</v>
      </c>
      <c r="O193" s="120">
        <f t="shared" si="896"/>
        <v>27922059</v>
      </c>
      <c r="P193" s="123">
        <v>1554438</v>
      </c>
      <c r="Q193" s="120">
        <f t="shared" si="896"/>
        <v>48295182</v>
      </c>
      <c r="R193" s="120">
        <f t="shared" si="896"/>
        <v>44966773</v>
      </c>
      <c r="S193" s="47"/>
    </row>
    <row r="194" spans="1:19" ht="12.75" customHeight="1" x14ac:dyDescent="0.2">
      <c r="A194" s="494"/>
      <c r="B194" s="494"/>
      <c r="C194" s="53" t="s">
        <v>3</v>
      </c>
      <c r="D194" s="54">
        <v>35</v>
      </c>
      <c r="E194" s="44">
        <v>14289.93</v>
      </c>
      <c r="F194" s="44">
        <v>0</v>
      </c>
      <c r="G194" s="44">
        <f t="shared" si="832"/>
        <v>553.85</v>
      </c>
      <c r="H194" s="44">
        <v>6207.16</v>
      </c>
      <c r="I194" s="44">
        <v>114.64</v>
      </c>
      <c r="J194" s="44">
        <f t="shared" ref="J194" si="897">(E194+F194+G194+H194+I194)/12</f>
        <v>1763.8</v>
      </c>
      <c r="K194" s="45">
        <f t="shared" ref="K194" si="898">(E194+F194+G194+H194+I194)</f>
        <v>21165.58</v>
      </c>
      <c r="L194" s="46">
        <f t="shared" ref="L194" si="899">K194+J194</f>
        <v>22929.38</v>
      </c>
      <c r="M194" s="117"/>
      <c r="N194" s="119">
        <f t="shared" ref="N194" si="900">K194</f>
        <v>21165.58</v>
      </c>
      <c r="O194" s="119">
        <f t="shared" ref="O194" si="901">E194+G194+F194+I194</f>
        <v>14958.42</v>
      </c>
      <c r="P194" s="119">
        <v>802.8</v>
      </c>
      <c r="Q194" s="119">
        <f t="shared" ref="Q194" si="902">IF(P194&gt;(O194*0.18),P194,O194*0.18)+N194+J194</f>
        <v>25621.9</v>
      </c>
      <c r="R194" s="119">
        <f t="shared" ref="R194" si="903">N194+O194*0.18</f>
        <v>23858.1</v>
      </c>
      <c r="S194" s="47"/>
    </row>
    <row r="195" spans="1:19" ht="9" customHeight="1" x14ac:dyDescent="0.2">
      <c r="A195" s="495"/>
      <c r="B195" s="495"/>
      <c r="C195" s="58" t="s">
        <v>4</v>
      </c>
      <c r="D195" s="59"/>
      <c r="E195" s="61">
        <v>27669163</v>
      </c>
      <c r="F195" s="61">
        <v>0</v>
      </c>
      <c r="G195" s="50">
        <f t="shared" si="849"/>
        <v>1072403</v>
      </c>
      <c r="H195" s="61">
        <v>12018738</v>
      </c>
      <c r="I195" s="61">
        <v>221974</v>
      </c>
      <c r="J195" s="51">
        <f t="shared" ref="J195:L195" si="904">J194*1936.27</f>
        <v>3415193</v>
      </c>
      <c r="K195" s="50">
        <f t="shared" si="904"/>
        <v>40982278</v>
      </c>
      <c r="L195" s="52">
        <f t="shared" si="904"/>
        <v>44397471</v>
      </c>
      <c r="M195" s="118"/>
      <c r="N195" s="120">
        <f t="shared" ref="N195:R195" si="905">N194*1936.27</f>
        <v>40982278</v>
      </c>
      <c r="O195" s="120">
        <f t="shared" si="905"/>
        <v>28963540</v>
      </c>
      <c r="P195" s="123">
        <v>1554438</v>
      </c>
      <c r="Q195" s="120">
        <f t="shared" si="905"/>
        <v>49610916</v>
      </c>
      <c r="R195" s="120">
        <f t="shared" si="905"/>
        <v>46195723</v>
      </c>
      <c r="S195" s="47"/>
    </row>
    <row r="196" spans="1:19" ht="12.75" customHeight="1" x14ac:dyDescent="0.2">
      <c r="A196" s="492">
        <v>43191</v>
      </c>
      <c r="B196" s="492">
        <v>43465</v>
      </c>
      <c r="C196" s="42" t="s">
        <v>3</v>
      </c>
      <c r="D196" s="43">
        <v>0</v>
      </c>
      <c r="E196" s="44">
        <v>9721.44</v>
      </c>
      <c r="F196" s="44">
        <v>0</v>
      </c>
      <c r="G196" s="44">
        <f t="shared" si="832"/>
        <v>553.85</v>
      </c>
      <c r="H196" s="44">
        <v>6207.16</v>
      </c>
      <c r="I196" s="44"/>
      <c r="J196" s="44">
        <f t="shared" ref="J196" si="906">(E196+F196+G196+H196+I196)/12</f>
        <v>1373.54</v>
      </c>
      <c r="K196" s="45">
        <f t="shared" ref="K196" si="907">(E196+F196+G196+H196+I196)</f>
        <v>16482.45</v>
      </c>
      <c r="L196" s="46">
        <f t="shared" ref="L196" si="908">K196+J196</f>
        <v>17855.990000000002</v>
      </c>
      <c r="M196" s="117"/>
      <c r="N196" s="119">
        <f t="shared" ref="N196" si="909">K196</f>
        <v>16482.45</v>
      </c>
      <c r="O196" s="119">
        <f t="shared" ref="O196" si="910">E196+G196+F196+I196</f>
        <v>10275.290000000001</v>
      </c>
      <c r="P196" s="119">
        <v>802.8</v>
      </c>
      <c r="Q196" s="119">
        <f t="shared" ref="Q196" si="911">IF(P196&gt;(O196*0.18),P196,O196*0.18)+N196+J196</f>
        <v>19705.54</v>
      </c>
      <c r="R196" s="119">
        <f t="shared" ref="R196" si="912">N196+O196*0.18</f>
        <v>18332</v>
      </c>
      <c r="S196" s="47"/>
    </row>
    <row r="197" spans="1:19" ht="9" customHeight="1" x14ac:dyDescent="0.2">
      <c r="A197" s="493"/>
      <c r="B197" s="493"/>
      <c r="C197" s="48" t="s">
        <v>4</v>
      </c>
      <c r="D197" s="49">
        <v>8</v>
      </c>
      <c r="E197" s="61">
        <v>18823333</v>
      </c>
      <c r="F197" s="50">
        <v>0</v>
      </c>
      <c r="G197" s="50">
        <f t="shared" si="849"/>
        <v>1072403</v>
      </c>
      <c r="H197" s="61">
        <v>12018738</v>
      </c>
      <c r="I197" s="61"/>
      <c r="J197" s="51">
        <f t="shared" ref="J197:L197" si="913">J196*1936.27</f>
        <v>2659544</v>
      </c>
      <c r="K197" s="50">
        <f t="shared" si="913"/>
        <v>31914473</v>
      </c>
      <c r="L197" s="52">
        <f t="shared" si="913"/>
        <v>34574018</v>
      </c>
      <c r="M197" s="118"/>
      <c r="N197" s="120">
        <f t="shared" ref="N197:R197" si="914">N196*1936.27</f>
        <v>31914473</v>
      </c>
      <c r="O197" s="120">
        <f t="shared" si="914"/>
        <v>19895736</v>
      </c>
      <c r="P197" s="123">
        <v>1554438</v>
      </c>
      <c r="Q197" s="120">
        <f t="shared" si="914"/>
        <v>38155246</v>
      </c>
      <c r="R197" s="120">
        <f t="shared" si="914"/>
        <v>35495702</v>
      </c>
      <c r="S197" s="47"/>
    </row>
    <row r="198" spans="1:19" ht="12.75" customHeight="1" x14ac:dyDescent="0.2">
      <c r="A198" s="494">
        <v>43191</v>
      </c>
      <c r="B198" s="494">
        <f>B196</f>
        <v>43465</v>
      </c>
      <c r="C198" s="53" t="s">
        <v>3</v>
      </c>
      <c r="D198" s="54">
        <v>9</v>
      </c>
      <c r="E198" s="44">
        <v>11093.25</v>
      </c>
      <c r="F198" s="44">
        <v>0</v>
      </c>
      <c r="G198" s="44">
        <f t="shared" si="832"/>
        <v>553.85</v>
      </c>
      <c r="H198" s="44">
        <v>6207.16</v>
      </c>
      <c r="I198" s="44"/>
      <c r="J198" s="44">
        <f t="shared" ref="J198" si="915">(E198+F198+G198+H198+I198)/12</f>
        <v>1487.86</v>
      </c>
      <c r="K198" s="45">
        <f t="shared" ref="K198" si="916">(E198+F198+G198+H198+I198)</f>
        <v>17854.259999999998</v>
      </c>
      <c r="L198" s="46">
        <f t="shared" ref="L198" si="917">K198+J198</f>
        <v>19342.12</v>
      </c>
      <c r="M198" s="117"/>
      <c r="N198" s="119">
        <f t="shared" ref="N198" si="918">K198</f>
        <v>17854.259999999998</v>
      </c>
      <c r="O198" s="119">
        <f t="shared" ref="O198" si="919">E198+G198+F198+I198</f>
        <v>11647.1</v>
      </c>
      <c r="P198" s="119">
        <v>802.8</v>
      </c>
      <c r="Q198" s="119">
        <f t="shared" ref="Q198" si="920">IF(P198&gt;(O198*0.18),P198,O198*0.18)+N198+J198</f>
        <v>21438.6</v>
      </c>
      <c r="R198" s="119">
        <f t="shared" ref="R198" si="921">N198+O198*0.18</f>
        <v>19950.740000000002</v>
      </c>
      <c r="S198" s="47"/>
    </row>
    <row r="199" spans="1:19" ht="9" customHeight="1" x14ac:dyDescent="0.2">
      <c r="A199" s="494"/>
      <c r="B199" s="494"/>
      <c r="C199" s="48" t="s">
        <v>4</v>
      </c>
      <c r="D199" s="49">
        <v>14</v>
      </c>
      <c r="E199" s="61">
        <v>21479527</v>
      </c>
      <c r="F199" s="50">
        <v>0</v>
      </c>
      <c r="G199" s="50">
        <f t="shared" si="849"/>
        <v>1072403</v>
      </c>
      <c r="H199" s="61">
        <v>12018738</v>
      </c>
      <c r="I199" s="61"/>
      <c r="J199" s="51">
        <f t="shared" ref="J199:L199" si="922">J198*1936.27</f>
        <v>2880899</v>
      </c>
      <c r="K199" s="50">
        <f t="shared" si="922"/>
        <v>34570668</v>
      </c>
      <c r="L199" s="52">
        <f t="shared" si="922"/>
        <v>37451567</v>
      </c>
      <c r="M199" s="118"/>
      <c r="N199" s="120">
        <f t="shared" ref="N199:R199" si="923">N198*1936.27</f>
        <v>34570668</v>
      </c>
      <c r="O199" s="120">
        <f t="shared" si="923"/>
        <v>22551930</v>
      </c>
      <c r="P199" s="123">
        <v>1554438</v>
      </c>
      <c r="Q199" s="120">
        <f t="shared" si="923"/>
        <v>41510918</v>
      </c>
      <c r="R199" s="120">
        <f t="shared" si="923"/>
        <v>38630019</v>
      </c>
      <c r="S199" s="47"/>
    </row>
    <row r="200" spans="1:19" ht="12.75" customHeight="1" x14ac:dyDescent="0.2">
      <c r="A200" s="494"/>
      <c r="B200" s="494"/>
      <c r="C200" s="53" t="s">
        <v>3</v>
      </c>
      <c r="D200" s="54">
        <v>15</v>
      </c>
      <c r="E200" s="44">
        <v>12108.34</v>
      </c>
      <c r="F200" s="44">
        <v>0</v>
      </c>
      <c r="G200" s="44">
        <f t="shared" si="832"/>
        <v>553.85</v>
      </c>
      <c r="H200" s="44">
        <v>6207.16</v>
      </c>
      <c r="I200" s="44"/>
      <c r="J200" s="44">
        <f t="shared" ref="J200" si="924">(E200+F200+G200+H200+I200)/12</f>
        <v>1572.45</v>
      </c>
      <c r="K200" s="45">
        <f t="shared" ref="K200" si="925">(E200+F200+G200+H200+I200)</f>
        <v>18869.349999999999</v>
      </c>
      <c r="L200" s="46">
        <f t="shared" ref="L200" si="926">K200+J200</f>
        <v>20441.8</v>
      </c>
      <c r="M200" s="117"/>
      <c r="N200" s="119">
        <f t="shared" ref="N200" si="927">K200</f>
        <v>18869.349999999999</v>
      </c>
      <c r="O200" s="119">
        <f t="shared" ref="O200" si="928">E200+G200+F200+I200</f>
        <v>12662.19</v>
      </c>
      <c r="P200" s="119">
        <v>802.8</v>
      </c>
      <c r="Q200" s="119">
        <f t="shared" ref="Q200" si="929">IF(P200&gt;(O200*0.18),P200,O200*0.18)+N200+J200</f>
        <v>22720.99</v>
      </c>
      <c r="R200" s="119">
        <f t="shared" ref="R200" si="930">N200+O200*0.18</f>
        <v>21148.54</v>
      </c>
      <c r="S200" s="47"/>
    </row>
    <row r="201" spans="1:19" ht="9" customHeight="1" x14ac:dyDescent="0.2">
      <c r="A201" s="494"/>
      <c r="B201" s="494"/>
      <c r="C201" s="48" t="s">
        <v>4</v>
      </c>
      <c r="D201" s="49">
        <v>20</v>
      </c>
      <c r="E201" s="61">
        <v>23445015</v>
      </c>
      <c r="F201" s="50">
        <v>0</v>
      </c>
      <c r="G201" s="50">
        <f t="shared" si="849"/>
        <v>1072403</v>
      </c>
      <c r="H201" s="61">
        <v>12018738</v>
      </c>
      <c r="I201" s="61"/>
      <c r="J201" s="51">
        <f t="shared" ref="J201:L201" si="931">J200*1936.27</f>
        <v>3044688</v>
      </c>
      <c r="K201" s="50">
        <f t="shared" si="931"/>
        <v>36536156</v>
      </c>
      <c r="L201" s="52">
        <f t="shared" si="931"/>
        <v>39580844</v>
      </c>
      <c r="M201" s="118"/>
      <c r="N201" s="120">
        <f t="shared" ref="N201:R201" si="932">N200*1936.27</f>
        <v>36536156</v>
      </c>
      <c r="O201" s="120">
        <f t="shared" si="932"/>
        <v>24517419</v>
      </c>
      <c r="P201" s="123">
        <v>1554438</v>
      </c>
      <c r="Q201" s="120">
        <f t="shared" si="932"/>
        <v>43993971</v>
      </c>
      <c r="R201" s="120">
        <f t="shared" si="932"/>
        <v>40949284</v>
      </c>
      <c r="S201" s="47"/>
    </row>
    <row r="202" spans="1:19" ht="12.75" customHeight="1" x14ac:dyDescent="0.2">
      <c r="A202" s="494"/>
      <c r="B202" s="494"/>
      <c r="C202" s="53" t="s">
        <v>3</v>
      </c>
      <c r="D202" s="54">
        <v>21</v>
      </c>
      <c r="E202" s="44">
        <v>13138.59</v>
      </c>
      <c r="F202" s="44">
        <v>0</v>
      </c>
      <c r="G202" s="44">
        <f t="shared" si="832"/>
        <v>553.85</v>
      </c>
      <c r="H202" s="44">
        <v>6207.16</v>
      </c>
      <c r="I202" s="44"/>
      <c r="J202" s="44">
        <f t="shared" ref="J202" si="933">(E202+F202+G202+H202+I202)/12</f>
        <v>1658.3</v>
      </c>
      <c r="K202" s="45">
        <f t="shared" ref="K202" si="934">(E202+F202+G202+H202+I202)</f>
        <v>19899.599999999999</v>
      </c>
      <c r="L202" s="46">
        <f t="shared" ref="L202" si="935">K202+J202</f>
        <v>21557.9</v>
      </c>
      <c r="M202" s="117"/>
      <c r="N202" s="119">
        <f t="shared" ref="N202" si="936">K202</f>
        <v>19899.599999999999</v>
      </c>
      <c r="O202" s="119">
        <f t="shared" ref="O202" si="937">E202+G202+F202+I202</f>
        <v>13692.44</v>
      </c>
      <c r="P202" s="119">
        <v>802.8</v>
      </c>
      <c r="Q202" s="119">
        <f t="shared" ref="Q202" si="938">IF(P202&gt;(O202*0.18),P202,O202*0.18)+N202+J202</f>
        <v>24022.54</v>
      </c>
      <c r="R202" s="119">
        <f t="shared" ref="R202" si="939">N202+O202*0.18</f>
        <v>22364.240000000002</v>
      </c>
      <c r="S202" s="47"/>
    </row>
    <row r="203" spans="1:19" ht="9" customHeight="1" x14ac:dyDescent="0.2">
      <c r="A203" s="494"/>
      <c r="B203" s="494"/>
      <c r="C203" s="48" t="s">
        <v>4</v>
      </c>
      <c r="D203" s="49">
        <v>27</v>
      </c>
      <c r="E203" s="61">
        <v>25439858</v>
      </c>
      <c r="F203" s="50">
        <v>0</v>
      </c>
      <c r="G203" s="50">
        <f t="shared" si="849"/>
        <v>1072403</v>
      </c>
      <c r="H203" s="61">
        <v>12018738</v>
      </c>
      <c r="I203" s="61"/>
      <c r="J203" s="51">
        <f t="shared" ref="J203:L203" si="940">J202*1936.27</f>
        <v>3210917</v>
      </c>
      <c r="K203" s="50">
        <f t="shared" si="940"/>
        <v>38530998</v>
      </c>
      <c r="L203" s="52">
        <f t="shared" si="940"/>
        <v>41741915</v>
      </c>
      <c r="M203" s="118"/>
      <c r="N203" s="120">
        <f t="shared" ref="N203:R203" si="941">N202*1936.27</f>
        <v>38530998</v>
      </c>
      <c r="O203" s="120">
        <f t="shared" si="941"/>
        <v>26512261</v>
      </c>
      <c r="P203" s="123">
        <v>1554438</v>
      </c>
      <c r="Q203" s="120">
        <f t="shared" si="941"/>
        <v>46514124</v>
      </c>
      <c r="R203" s="120">
        <f t="shared" si="941"/>
        <v>43303207</v>
      </c>
      <c r="S203" s="47"/>
    </row>
    <row r="204" spans="1:19" ht="12.75" customHeight="1" x14ac:dyDescent="0.2">
      <c r="A204" s="494"/>
      <c r="B204" s="494"/>
      <c r="C204" s="53" t="s">
        <v>3</v>
      </c>
      <c r="D204" s="54">
        <v>28</v>
      </c>
      <c r="E204" s="44">
        <v>13866.69</v>
      </c>
      <c r="F204" s="44">
        <v>0</v>
      </c>
      <c r="G204" s="44">
        <f t="shared" si="832"/>
        <v>553.85</v>
      </c>
      <c r="H204" s="44">
        <v>6207.16</v>
      </c>
      <c r="I204" s="44"/>
      <c r="J204" s="44">
        <f t="shared" ref="J204" si="942">(E204+F204+G204+H204+I204)/12</f>
        <v>1718.98</v>
      </c>
      <c r="K204" s="45">
        <f t="shared" ref="K204" si="943">(E204+F204+G204+H204+I204)</f>
        <v>20627.7</v>
      </c>
      <c r="L204" s="46">
        <f t="shared" ref="L204" si="944">K204+J204</f>
        <v>22346.68</v>
      </c>
      <c r="M204" s="117"/>
      <c r="N204" s="119">
        <f t="shared" ref="N204" si="945">K204</f>
        <v>20627.7</v>
      </c>
      <c r="O204" s="119">
        <f t="shared" ref="O204" si="946">E204+G204+F204+I204</f>
        <v>14420.54</v>
      </c>
      <c r="P204" s="119">
        <v>802.8</v>
      </c>
      <c r="Q204" s="119">
        <f t="shared" ref="Q204" si="947">IF(P204&gt;(O204*0.18),P204,O204*0.18)+N204+J204</f>
        <v>24942.38</v>
      </c>
      <c r="R204" s="119">
        <f t="shared" ref="R204" si="948">N204+O204*0.18</f>
        <v>23223.4</v>
      </c>
      <c r="S204" s="47"/>
    </row>
    <row r="205" spans="1:19" ht="9" customHeight="1" x14ac:dyDescent="0.2">
      <c r="A205" s="494"/>
      <c r="B205" s="494"/>
      <c r="C205" s="48" t="s">
        <v>4</v>
      </c>
      <c r="D205" s="49">
        <v>34</v>
      </c>
      <c r="E205" s="61">
        <v>26849656</v>
      </c>
      <c r="F205" s="50">
        <v>0</v>
      </c>
      <c r="G205" s="50">
        <f t="shared" si="849"/>
        <v>1072403</v>
      </c>
      <c r="H205" s="61">
        <v>12018738</v>
      </c>
      <c r="I205" s="61"/>
      <c r="J205" s="51">
        <f t="shared" ref="J205:L205" si="949">J204*1936.27</f>
        <v>3328409</v>
      </c>
      <c r="K205" s="50">
        <f t="shared" si="949"/>
        <v>39940797</v>
      </c>
      <c r="L205" s="52">
        <f t="shared" si="949"/>
        <v>43269206</v>
      </c>
      <c r="M205" s="118"/>
      <c r="N205" s="120">
        <f t="shared" ref="N205:R205" si="950">N204*1936.27</f>
        <v>39940797</v>
      </c>
      <c r="O205" s="120">
        <f t="shared" si="950"/>
        <v>27922059</v>
      </c>
      <c r="P205" s="123">
        <v>1554438</v>
      </c>
      <c r="Q205" s="120">
        <f t="shared" si="950"/>
        <v>48295182</v>
      </c>
      <c r="R205" s="120">
        <f t="shared" si="950"/>
        <v>44966773</v>
      </c>
      <c r="S205" s="47"/>
    </row>
    <row r="206" spans="1:19" ht="12.75" customHeight="1" x14ac:dyDescent="0.2">
      <c r="A206" s="494"/>
      <c r="B206" s="494"/>
      <c r="C206" s="53" t="s">
        <v>3</v>
      </c>
      <c r="D206" s="54">
        <v>35</v>
      </c>
      <c r="E206" s="44">
        <v>14404.57</v>
      </c>
      <c r="F206" s="44">
        <v>0</v>
      </c>
      <c r="G206" s="44">
        <f t="shared" si="832"/>
        <v>553.85</v>
      </c>
      <c r="H206" s="44">
        <v>6207.16</v>
      </c>
      <c r="I206" s="44"/>
      <c r="J206" s="44">
        <f t="shared" ref="J206" si="951">(E206+F206+G206+H206+I206)/12</f>
        <v>1763.8</v>
      </c>
      <c r="K206" s="45">
        <f t="shared" ref="K206" si="952">(E206+F206+G206+H206+I206)</f>
        <v>21165.58</v>
      </c>
      <c r="L206" s="46">
        <f t="shared" ref="L206" si="953">K206+J206</f>
        <v>22929.38</v>
      </c>
      <c r="M206" s="117"/>
      <c r="N206" s="119">
        <f t="shared" ref="N206" si="954">K206</f>
        <v>21165.58</v>
      </c>
      <c r="O206" s="119">
        <f t="shared" ref="O206" si="955">E206+G206+F206+I206</f>
        <v>14958.42</v>
      </c>
      <c r="P206" s="119">
        <v>802.8</v>
      </c>
      <c r="Q206" s="119">
        <f t="shared" ref="Q206" si="956">IF(P206&gt;(O206*0.18),P206,O206*0.18)+N206+J206</f>
        <v>25621.9</v>
      </c>
      <c r="R206" s="119">
        <f t="shared" ref="R206" si="957">N206+O206*0.18</f>
        <v>23858.1</v>
      </c>
      <c r="S206" s="47"/>
    </row>
    <row r="207" spans="1:19" ht="9" customHeight="1" x14ac:dyDescent="0.2">
      <c r="A207" s="495"/>
      <c r="B207" s="495"/>
      <c r="C207" s="58" t="s">
        <v>4</v>
      </c>
      <c r="D207" s="59"/>
      <c r="E207" s="61">
        <v>27891137</v>
      </c>
      <c r="F207" s="61">
        <v>0</v>
      </c>
      <c r="G207" s="50">
        <f t="shared" si="849"/>
        <v>1072403</v>
      </c>
      <c r="H207" s="61">
        <v>12018738</v>
      </c>
      <c r="I207" s="61"/>
      <c r="J207" s="51">
        <f t="shared" ref="J207:L207" si="958">J206*1936.27</f>
        <v>3415193</v>
      </c>
      <c r="K207" s="50">
        <f t="shared" si="958"/>
        <v>40982278</v>
      </c>
      <c r="L207" s="52">
        <f t="shared" si="958"/>
        <v>44397471</v>
      </c>
      <c r="M207" s="118"/>
      <c r="N207" s="120">
        <f t="shared" ref="N207:R207" si="959">N206*1936.27</f>
        <v>40982278</v>
      </c>
      <c r="O207" s="120">
        <f t="shared" si="959"/>
        <v>28963540</v>
      </c>
      <c r="P207" s="123">
        <v>1554438</v>
      </c>
      <c r="Q207" s="120">
        <f t="shared" si="959"/>
        <v>49610916</v>
      </c>
      <c r="R207" s="120">
        <f t="shared" si="959"/>
        <v>46195723</v>
      </c>
      <c r="S207" s="47"/>
    </row>
    <row r="208" spans="1:19" ht="12.75" customHeight="1" x14ac:dyDescent="0.2">
      <c r="A208" s="492">
        <f>B196+1</f>
        <v>43466</v>
      </c>
      <c r="B208" s="492">
        <v>43830</v>
      </c>
      <c r="C208" s="42" t="s">
        <v>3</v>
      </c>
      <c r="D208" s="43">
        <v>0</v>
      </c>
      <c r="E208" s="44">
        <f>Collab._Tecnici!E754</f>
        <v>9869.0499999999993</v>
      </c>
      <c r="F208" s="44">
        <v>0</v>
      </c>
      <c r="G208" s="44">
        <f t="shared" si="832"/>
        <v>553.85</v>
      </c>
      <c r="H208" s="44">
        <v>6207.16</v>
      </c>
      <c r="I208" s="44"/>
      <c r="J208" s="44">
        <f>K208/12</f>
        <v>1385.84</v>
      </c>
      <c r="K208" s="44">
        <f>SUM(E208:I208)</f>
        <v>16630.060000000001</v>
      </c>
      <c r="L208" s="46">
        <f>SUM(E208:J208)</f>
        <v>18015.900000000001</v>
      </c>
      <c r="M208" s="117"/>
      <c r="N208" s="119">
        <f>K208</f>
        <v>16630.060000000001</v>
      </c>
      <c r="O208" s="119">
        <f>E208+F208+G208+I208</f>
        <v>10422.9</v>
      </c>
      <c r="P208" s="119">
        <v>802.8</v>
      </c>
      <c r="Q208" s="119">
        <f>L208+(IF(P208&gt;O208*0.18,P208,O208*0.18))</f>
        <v>19892.02</v>
      </c>
      <c r="R208" s="119">
        <f>N208+O208*0.18</f>
        <v>18506.18</v>
      </c>
      <c r="S208" s="47"/>
    </row>
    <row r="209" spans="1:19" ht="9" customHeight="1" x14ac:dyDescent="0.2">
      <c r="A209" s="493"/>
      <c r="B209" s="493"/>
      <c r="C209" s="48" t="s">
        <v>4</v>
      </c>
      <c r="D209" s="49">
        <v>8</v>
      </c>
      <c r="E209" s="50">
        <f>Collab._Tecnici!E755</f>
        <v>19109145</v>
      </c>
      <c r="F209" s="50">
        <v>0</v>
      </c>
      <c r="G209" s="50">
        <f t="shared" si="849"/>
        <v>1072403</v>
      </c>
      <c r="H209" s="61">
        <v>12018738</v>
      </c>
      <c r="I209" s="61">
        <f t="shared" ref="I209:L219" si="960">I208*1936.27</f>
        <v>0</v>
      </c>
      <c r="J209" s="51">
        <f t="shared" si="960"/>
        <v>2683360</v>
      </c>
      <c r="K209" s="51">
        <f t="shared" si="960"/>
        <v>32200286</v>
      </c>
      <c r="L209" s="61">
        <f t="shared" si="960"/>
        <v>34883647</v>
      </c>
      <c r="M209" s="118"/>
      <c r="N209" s="120">
        <f t="shared" ref="N209:R209" si="961">N208*1936.27</f>
        <v>32200286</v>
      </c>
      <c r="O209" s="120">
        <f t="shared" si="961"/>
        <v>20181549</v>
      </c>
      <c r="P209" s="120">
        <f t="shared" si="961"/>
        <v>1554438</v>
      </c>
      <c r="Q209" s="120">
        <f t="shared" si="961"/>
        <v>38516322</v>
      </c>
      <c r="R209" s="120">
        <f t="shared" si="961"/>
        <v>35832961</v>
      </c>
      <c r="S209" s="47"/>
    </row>
    <row r="210" spans="1:19" ht="12.75" customHeight="1" x14ac:dyDescent="0.2">
      <c r="A210" s="494">
        <f>A208</f>
        <v>43466</v>
      </c>
      <c r="B210" s="494">
        <f>B208</f>
        <v>43830</v>
      </c>
      <c r="C210" s="53" t="s">
        <v>3</v>
      </c>
      <c r="D210" s="54">
        <v>9</v>
      </c>
      <c r="E210" s="44">
        <f>Collab._Tecnici!E756</f>
        <v>11254.03</v>
      </c>
      <c r="F210" s="44">
        <v>0</v>
      </c>
      <c r="G210" s="44">
        <f t="shared" si="832"/>
        <v>553.85</v>
      </c>
      <c r="H210" s="44">
        <v>6207.16</v>
      </c>
      <c r="I210" s="44"/>
      <c r="J210" s="44">
        <f t="shared" ref="J210" si="962">K210/12</f>
        <v>1501.25</v>
      </c>
      <c r="K210" s="44">
        <f t="shared" ref="K210" si="963">SUM(E210:I210)</f>
        <v>18015.04</v>
      </c>
      <c r="L210" s="46">
        <f t="shared" ref="L210" si="964">SUM(E210:J210)</f>
        <v>19516.29</v>
      </c>
      <c r="M210" s="117"/>
      <c r="N210" s="119">
        <f t="shared" ref="N210" si="965">K210</f>
        <v>18015.04</v>
      </c>
      <c r="O210" s="119">
        <f t="shared" ref="O210" si="966">E210+F210+G210+I210</f>
        <v>11807.88</v>
      </c>
      <c r="P210" s="119">
        <v>802.8</v>
      </c>
      <c r="Q210" s="119">
        <f t="shared" ref="Q210" si="967">L210+(IF(P210&gt;O210*0.18,P210,O210*0.18))</f>
        <v>21641.71</v>
      </c>
      <c r="R210" s="119">
        <f t="shared" ref="R210" si="968">N210+O210*0.18</f>
        <v>20140.46</v>
      </c>
      <c r="S210" s="47"/>
    </row>
    <row r="211" spans="1:19" ht="9" customHeight="1" x14ac:dyDescent="0.2">
      <c r="A211" s="494"/>
      <c r="B211" s="494"/>
      <c r="C211" s="48" t="s">
        <v>4</v>
      </c>
      <c r="D211" s="49">
        <v>14</v>
      </c>
      <c r="E211" s="50">
        <f>Collab._Tecnici!E757</f>
        <v>21790841</v>
      </c>
      <c r="F211" s="50">
        <v>0</v>
      </c>
      <c r="G211" s="50">
        <f t="shared" si="849"/>
        <v>1072403</v>
      </c>
      <c r="H211" s="61">
        <v>12018738</v>
      </c>
      <c r="I211" s="61">
        <f t="shared" si="960"/>
        <v>0</v>
      </c>
      <c r="J211" s="51">
        <f t="shared" si="960"/>
        <v>2906825</v>
      </c>
      <c r="K211" s="51">
        <f t="shared" si="960"/>
        <v>34881982</v>
      </c>
      <c r="L211" s="61">
        <f t="shared" si="960"/>
        <v>37788807</v>
      </c>
      <c r="M211" s="118"/>
      <c r="N211" s="120">
        <f t="shared" ref="N211:R211" si="969">N210*1936.27</f>
        <v>34881982</v>
      </c>
      <c r="O211" s="120">
        <f t="shared" si="969"/>
        <v>22863244</v>
      </c>
      <c r="P211" s="120">
        <f t="shared" si="969"/>
        <v>1554438</v>
      </c>
      <c r="Q211" s="120">
        <f t="shared" si="969"/>
        <v>41904194</v>
      </c>
      <c r="R211" s="120">
        <f t="shared" si="969"/>
        <v>38997368</v>
      </c>
      <c r="S211" s="47"/>
    </row>
    <row r="212" spans="1:19" ht="12.75" customHeight="1" x14ac:dyDescent="0.2">
      <c r="A212" s="494"/>
      <c r="B212" s="494"/>
      <c r="C212" s="53" t="s">
        <v>3</v>
      </c>
      <c r="D212" s="54">
        <v>15</v>
      </c>
      <c r="E212" s="44">
        <f>Collab._Tecnici!E758</f>
        <v>12278.75</v>
      </c>
      <c r="F212" s="44">
        <v>0</v>
      </c>
      <c r="G212" s="44">
        <f t="shared" si="832"/>
        <v>553.85</v>
      </c>
      <c r="H212" s="44">
        <v>6207.16</v>
      </c>
      <c r="I212" s="44"/>
      <c r="J212" s="44">
        <f t="shared" ref="J212" si="970">K212/12</f>
        <v>1586.65</v>
      </c>
      <c r="K212" s="44">
        <f t="shared" ref="K212" si="971">SUM(E212:I212)</f>
        <v>19039.759999999998</v>
      </c>
      <c r="L212" s="46">
        <f t="shared" ref="L212" si="972">SUM(E212:J212)</f>
        <v>20626.41</v>
      </c>
      <c r="M212" s="117"/>
      <c r="N212" s="119">
        <f t="shared" ref="N212" si="973">K212</f>
        <v>19039.759999999998</v>
      </c>
      <c r="O212" s="119">
        <f t="shared" ref="O212" si="974">E212+F212+G212+I212</f>
        <v>12832.6</v>
      </c>
      <c r="P212" s="119">
        <v>802.8</v>
      </c>
      <c r="Q212" s="119">
        <f t="shared" ref="Q212" si="975">L212+(IF(P212&gt;O212*0.18,P212,O212*0.18))</f>
        <v>22936.28</v>
      </c>
      <c r="R212" s="119">
        <f t="shared" ref="R212" si="976">N212+O212*0.18</f>
        <v>21349.63</v>
      </c>
      <c r="S212" s="47"/>
    </row>
    <row r="213" spans="1:19" ht="9" customHeight="1" x14ac:dyDescent="0.2">
      <c r="A213" s="494"/>
      <c r="B213" s="494"/>
      <c r="C213" s="48" t="s">
        <v>4</v>
      </c>
      <c r="D213" s="49">
        <v>20</v>
      </c>
      <c r="E213" s="50">
        <f>Collab._Tecnici!E759</f>
        <v>23774975</v>
      </c>
      <c r="F213" s="50">
        <v>0</v>
      </c>
      <c r="G213" s="50">
        <f t="shared" si="849"/>
        <v>1072403</v>
      </c>
      <c r="H213" s="61">
        <v>12018738</v>
      </c>
      <c r="I213" s="61">
        <f t="shared" si="960"/>
        <v>0</v>
      </c>
      <c r="J213" s="51">
        <f t="shared" si="960"/>
        <v>3072183</v>
      </c>
      <c r="K213" s="51">
        <f t="shared" si="960"/>
        <v>36866116</v>
      </c>
      <c r="L213" s="61">
        <f t="shared" si="960"/>
        <v>39938299</v>
      </c>
      <c r="M213" s="118"/>
      <c r="N213" s="120">
        <f t="shared" ref="N213:R213" si="977">N212*1936.27</f>
        <v>36866116</v>
      </c>
      <c r="O213" s="120">
        <f t="shared" si="977"/>
        <v>24847378</v>
      </c>
      <c r="P213" s="120">
        <f t="shared" si="977"/>
        <v>1554438</v>
      </c>
      <c r="Q213" s="120">
        <f t="shared" si="977"/>
        <v>44410831</v>
      </c>
      <c r="R213" s="120">
        <f t="shared" si="977"/>
        <v>41338648</v>
      </c>
      <c r="S213" s="47"/>
    </row>
    <row r="214" spans="1:19" ht="12.75" customHeight="1" x14ac:dyDescent="0.2">
      <c r="A214" s="494"/>
      <c r="B214" s="494"/>
      <c r="C214" s="53" t="s">
        <v>3</v>
      </c>
      <c r="D214" s="54">
        <v>21</v>
      </c>
      <c r="E214" s="44">
        <f>Collab._Tecnici!E760</f>
        <v>13318.67</v>
      </c>
      <c r="F214" s="44">
        <v>0</v>
      </c>
      <c r="G214" s="44">
        <f t="shared" si="832"/>
        <v>553.85</v>
      </c>
      <c r="H214" s="44">
        <v>6207.16</v>
      </c>
      <c r="I214" s="44"/>
      <c r="J214" s="44">
        <f t="shared" ref="J214" si="978">K214/12</f>
        <v>1673.31</v>
      </c>
      <c r="K214" s="44">
        <f t="shared" ref="K214" si="979">SUM(E214:I214)</f>
        <v>20079.68</v>
      </c>
      <c r="L214" s="46">
        <f t="shared" ref="L214" si="980">SUM(E214:J214)</f>
        <v>21752.99</v>
      </c>
      <c r="M214" s="117"/>
      <c r="N214" s="119">
        <f t="shared" ref="N214" si="981">K214</f>
        <v>20079.68</v>
      </c>
      <c r="O214" s="119">
        <f t="shared" ref="O214" si="982">E214+F214+G214+I214</f>
        <v>13872.52</v>
      </c>
      <c r="P214" s="119">
        <v>802.8</v>
      </c>
      <c r="Q214" s="119">
        <f t="shared" ref="Q214" si="983">L214+(IF(P214&gt;O214*0.18,P214,O214*0.18))</f>
        <v>24250.04</v>
      </c>
      <c r="R214" s="119">
        <f t="shared" ref="R214" si="984">N214+O214*0.18</f>
        <v>22576.73</v>
      </c>
      <c r="S214" s="47"/>
    </row>
    <row r="215" spans="1:19" ht="9" customHeight="1" x14ac:dyDescent="0.2">
      <c r="A215" s="494"/>
      <c r="B215" s="494"/>
      <c r="C215" s="48" t="s">
        <v>4</v>
      </c>
      <c r="D215" s="49">
        <v>27</v>
      </c>
      <c r="E215" s="50">
        <f>Collab._Tecnici!E761</f>
        <v>25788541</v>
      </c>
      <c r="F215" s="50">
        <v>0</v>
      </c>
      <c r="G215" s="50">
        <f t="shared" si="849"/>
        <v>1072403</v>
      </c>
      <c r="H215" s="61">
        <v>12018738</v>
      </c>
      <c r="I215" s="61">
        <f t="shared" si="960"/>
        <v>0</v>
      </c>
      <c r="J215" s="51">
        <f t="shared" si="960"/>
        <v>3239980</v>
      </c>
      <c r="K215" s="51">
        <f t="shared" si="960"/>
        <v>38879682</v>
      </c>
      <c r="L215" s="61">
        <f t="shared" si="960"/>
        <v>42119662</v>
      </c>
      <c r="M215" s="118"/>
      <c r="N215" s="120">
        <f t="shared" ref="N215:R215" si="985">N214*1936.27</f>
        <v>38879682</v>
      </c>
      <c r="O215" s="120">
        <f t="shared" si="985"/>
        <v>26860944</v>
      </c>
      <c r="P215" s="120">
        <f t="shared" si="985"/>
        <v>1554438</v>
      </c>
      <c r="Q215" s="120">
        <f t="shared" si="985"/>
        <v>46954625</v>
      </c>
      <c r="R215" s="120">
        <f t="shared" si="985"/>
        <v>43714645</v>
      </c>
      <c r="S215" s="47"/>
    </row>
    <row r="216" spans="1:19" ht="12.75" customHeight="1" x14ac:dyDescent="0.2">
      <c r="A216" s="494"/>
      <c r="B216" s="494"/>
      <c r="C216" s="53" t="s">
        <v>3</v>
      </c>
      <c r="D216" s="54">
        <v>28</v>
      </c>
      <c r="E216" s="44">
        <f>Collab._Tecnici!E762</f>
        <v>14052.68</v>
      </c>
      <c r="F216" s="44">
        <v>0</v>
      </c>
      <c r="G216" s="44">
        <f t="shared" si="832"/>
        <v>553.85</v>
      </c>
      <c r="H216" s="44">
        <v>6207.16</v>
      </c>
      <c r="I216" s="44"/>
      <c r="J216" s="44">
        <f t="shared" ref="J216" si="986">K216/12</f>
        <v>1734.47</v>
      </c>
      <c r="K216" s="44">
        <f t="shared" ref="K216" si="987">SUM(E216:I216)</f>
        <v>20813.689999999999</v>
      </c>
      <c r="L216" s="46">
        <f t="shared" ref="L216" si="988">SUM(E216:J216)</f>
        <v>22548.16</v>
      </c>
      <c r="M216" s="117"/>
      <c r="N216" s="119">
        <f t="shared" ref="N216" si="989">K216</f>
        <v>20813.689999999999</v>
      </c>
      <c r="O216" s="119">
        <f t="shared" ref="O216" si="990">E216+F216+G216+I216</f>
        <v>14606.53</v>
      </c>
      <c r="P216" s="119">
        <v>802.8</v>
      </c>
      <c r="Q216" s="119">
        <f t="shared" ref="Q216" si="991">L216+(IF(P216&gt;O216*0.18,P216,O216*0.18))</f>
        <v>25177.34</v>
      </c>
      <c r="R216" s="119">
        <f t="shared" ref="R216" si="992">N216+O216*0.18</f>
        <v>23442.87</v>
      </c>
      <c r="S216" s="47"/>
    </row>
    <row r="217" spans="1:19" ht="9" customHeight="1" x14ac:dyDescent="0.2">
      <c r="A217" s="494"/>
      <c r="B217" s="494"/>
      <c r="C217" s="48" t="s">
        <v>4</v>
      </c>
      <c r="D217" s="49">
        <v>34</v>
      </c>
      <c r="E217" s="50">
        <f>Collab._Tecnici!E763</f>
        <v>27209783</v>
      </c>
      <c r="F217" s="50">
        <v>0</v>
      </c>
      <c r="G217" s="50">
        <f t="shared" si="849"/>
        <v>1072403</v>
      </c>
      <c r="H217" s="61">
        <v>12018738</v>
      </c>
      <c r="I217" s="61">
        <f t="shared" si="960"/>
        <v>0</v>
      </c>
      <c r="J217" s="51">
        <f t="shared" si="960"/>
        <v>3358402</v>
      </c>
      <c r="K217" s="51">
        <f t="shared" si="960"/>
        <v>40300924</v>
      </c>
      <c r="L217" s="61">
        <f t="shared" si="960"/>
        <v>43659326</v>
      </c>
      <c r="M217" s="118"/>
      <c r="N217" s="120">
        <f t="shared" ref="N217:R217" si="993">N216*1936.27</f>
        <v>40300924</v>
      </c>
      <c r="O217" s="120">
        <f t="shared" si="993"/>
        <v>28282186</v>
      </c>
      <c r="P217" s="120">
        <f t="shared" si="993"/>
        <v>1554438</v>
      </c>
      <c r="Q217" s="120">
        <f t="shared" si="993"/>
        <v>48750128</v>
      </c>
      <c r="R217" s="120">
        <f t="shared" si="993"/>
        <v>45391726</v>
      </c>
      <c r="S217" s="47"/>
    </row>
    <row r="218" spans="1:19" ht="12.75" customHeight="1" x14ac:dyDescent="0.2">
      <c r="A218" s="494"/>
      <c r="B218" s="494"/>
      <c r="C218" s="53" t="s">
        <v>3</v>
      </c>
      <c r="D218" s="54">
        <v>35</v>
      </c>
      <c r="E218" s="44">
        <f>Collab._Tecnici!E764</f>
        <v>14596.62</v>
      </c>
      <c r="F218" s="44">
        <v>0</v>
      </c>
      <c r="G218" s="44">
        <f t="shared" si="832"/>
        <v>553.85</v>
      </c>
      <c r="H218" s="44">
        <v>6207.16</v>
      </c>
      <c r="I218" s="44"/>
      <c r="J218" s="44">
        <f t="shared" ref="J218" si="994">K218/12</f>
        <v>1779.8</v>
      </c>
      <c r="K218" s="44">
        <f t="shared" ref="K218" si="995">SUM(E218:I218)</f>
        <v>21357.63</v>
      </c>
      <c r="L218" s="46">
        <f t="shared" ref="L218" si="996">SUM(E218:J218)</f>
        <v>23137.43</v>
      </c>
      <c r="M218" s="117"/>
      <c r="N218" s="119">
        <f t="shared" ref="N218" si="997">K218</f>
        <v>21357.63</v>
      </c>
      <c r="O218" s="119">
        <f t="shared" ref="O218" si="998">E218+F218+G218+I218</f>
        <v>15150.47</v>
      </c>
      <c r="P218" s="119">
        <v>802.8</v>
      </c>
      <c r="Q218" s="119">
        <f t="shared" ref="Q218" si="999">L218+(IF(P218&gt;O218*0.18,P218,O218*0.18))</f>
        <v>25864.51</v>
      </c>
      <c r="R218" s="119">
        <f t="shared" ref="R218" si="1000">N218+O218*0.18</f>
        <v>24084.71</v>
      </c>
      <c r="S218" s="47"/>
    </row>
    <row r="219" spans="1:19" ht="9" customHeight="1" x14ac:dyDescent="0.2">
      <c r="A219" s="495"/>
      <c r="B219" s="495"/>
      <c r="C219" s="58" t="s">
        <v>4</v>
      </c>
      <c r="D219" s="59"/>
      <c r="E219" s="50">
        <f>Collab._Tecnici!E765</f>
        <v>28262997</v>
      </c>
      <c r="F219" s="61">
        <v>0</v>
      </c>
      <c r="G219" s="50">
        <f t="shared" si="849"/>
        <v>1072403</v>
      </c>
      <c r="H219" s="61">
        <v>12018738</v>
      </c>
      <c r="I219" s="61">
        <f t="shared" si="960"/>
        <v>0</v>
      </c>
      <c r="J219" s="61">
        <f t="shared" si="960"/>
        <v>3446173</v>
      </c>
      <c r="K219" s="51">
        <f t="shared" si="960"/>
        <v>41354138</v>
      </c>
      <c r="L219" s="61">
        <f t="shared" si="960"/>
        <v>44800312</v>
      </c>
      <c r="M219" s="118"/>
      <c r="N219" s="123">
        <f t="shared" ref="N219:R219" si="1001">N218*1936.27</f>
        <v>41354138</v>
      </c>
      <c r="O219" s="120">
        <f t="shared" si="1001"/>
        <v>29335401</v>
      </c>
      <c r="P219" s="123">
        <f t="shared" si="1001"/>
        <v>1554438</v>
      </c>
      <c r="Q219" s="123">
        <f t="shared" si="1001"/>
        <v>50080675</v>
      </c>
      <c r="R219" s="120">
        <f t="shared" si="1001"/>
        <v>46634501</v>
      </c>
      <c r="S219" s="47"/>
    </row>
    <row r="220" spans="1:19" ht="12.75" customHeight="1" x14ac:dyDescent="0.2">
      <c r="A220" s="492">
        <f>B208+1</f>
        <v>43831</v>
      </c>
      <c r="B220" s="492">
        <v>44196</v>
      </c>
      <c r="C220" s="42" t="s">
        <v>3</v>
      </c>
      <c r="D220" s="43">
        <v>0</v>
      </c>
      <c r="E220" s="44">
        <f>Collab._Tecnici!E766</f>
        <v>9993.85</v>
      </c>
      <c r="F220" s="44">
        <v>0</v>
      </c>
      <c r="G220" s="44">
        <f t="shared" si="832"/>
        <v>553.85</v>
      </c>
      <c r="H220" s="44">
        <v>6207.16</v>
      </c>
      <c r="I220" s="44"/>
      <c r="J220" s="44">
        <f t="shared" ref="J220" si="1002">K220/12</f>
        <v>1396.24</v>
      </c>
      <c r="K220" s="44">
        <f t="shared" ref="K220" si="1003">SUM(E220:I220)</f>
        <v>16754.86</v>
      </c>
      <c r="L220" s="46">
        <f t="shared" ref="L220" si="1004">SUM(E220:J220)</f>
        <v>18151.099999999999</v>
      </c>
      <c r="M220" s="117"/>
      <c r="N220" s="119">
        <f t="shared" ref="N220" si="1005">K220</f>
        <v>16754.86</v>
      </c>
      <c r="O220" s="119">
        <f t="shared" ref="O220" si="1006">E220+F220+G220+I220</f>
        <v>10547.7</v>
      </c>
      <c r="P220" s="119">
        <v>802.8</v>
      </c>
      <c r="Q220" s="119">
        <f t="shared" ref="Q220" si="1007">L220+(IF(P220&gt;O220*0.18,P220,O220*0.18))</f>
        <v>20049.689999999999</v>
      </c>
      <c r="R220" s="119">
        <f t="shared" ref="R220" si="1008">N220+O220*0.18</f>
        <v>18653.45</v>
      </c>
      <c r="S220" s="47"/>
    </row>
    <row r="221" spans="1:19" ht="9" customHeight="1" x14ac:dyDescent="0.2">
      <c r="A221" s="493"/>
      <c r="B221" s="493"/>
      <c r="C221" s="48" t="s">
        <v>4</v>
      </c>
      <c r="D221" s="49">
        <v>8</v>
      </c>
      <c r="E221" s="50">
        <f>Collab._Tecnici!E767</f>
        <v>19350792</v>
      </c>
      <c r="F221" s="50">
        <v>0</v>
      </c>
      <c r="G221" s="50">
        <f t="shared" si="849"/>
        <v>1072403</v>
      </c>
      <c r="H221" s="61">
        <v>12018738</v>
      </c>
      <c r="I221" s="61">
        <f t="shared" ref="I221:L221" si="1009">I220*1936.27</f>
        <v>0</v>
      </c>
      <c r="J221" s="51">
        <f t="shared" si="1009"/>
        <v>2703498</v>
      </c>
      <c r="K221" s="51">
        <f t="shared" si="1009"/>
        <v>32441933</v>
      </c>
      <c r="L221" s="61">
        <f t="shared" si="1009"/>
        <v>35145430</v>
      </c>
      <c r="M221" s="118"/>
      <c r="N221" s="120">
        <f t="shared" ref="N221:R221" si="1010">N220*1936.27</f>
        <v>32441933</v>
      </c>
      <c r="O221" s="120">
        <f t="shared" si="1010"/>
        <v>20423195</v>
      </c>
      <c r="P221" s="120">
        <f t="shared" si="1010"/>
        <v>1554438</v>
      </c>
      <c r="Q221" s="120">
        <f t="shared" si="1010"/>
        <v>38821613</v>
      </c>
      <c r="R221" s="120">
        <f t="shared" si="1010"/>
        <v>36118116</v>
      </c>
      <c r="S221" s="47"/>
    </row>
    <row r="222" spans="1:19" ht="12.75" customHeight="1" x14ac:dyDescent="0.2">
      <c r="A222" s="494">
        <f>A220</f>
        <v>43831</v>
      </c>
      <c r="B222" s="494">
        <f>B220</f>
        <v>44196</v>
      </c>
      <c r="C222" s="53" t="s">
        <v>3</v>
      </c>
      <c r="D222" s="54">
        <v>9</v>
      </c>
      <c r="E222" s="44">
        <f>Collab._Tecnici!E768</f>
        <v>11389.63</v>
      </c>
      <c r="F222" s="44">
        <v>0</v>
      </c>
      <c r="G222" s="44">
        <f t="shared" si="832"/>
        <v>553.85</v>
      </c>
      <c r="H222" s="44">
        <v>6207.16</v>
      </c>
      <c r="I222" s="44"/>
      <c r="J222" s="44">
        <f t="shared" ref="J222:J234" si="1011">K222/12</f>
        <v>1512.55</v>
      </c>
      <c r="K222" s="44">
        <f t="shared" ref="K222" si="1012">SUM(E222:I222)</f>
        <v>18150.64</v>
      </c>
      <c r="L222" s="46">
        <f t="shared" ref="L222" si="1013">SUM(E222:J222)</f>
        <v>19663.189999999999</v>
      </c>
      <c r="M222" s="117"/>
      <c r="N222" s="119">
        <f t="shared" ref="N222" si="1014">K222</f>
        <v>18150.64</v>
      </c>
      <c r="O222" s="119">
        <f t="shared" ref="O222" si="1015">E222+F222+G222+I222</f>
        <v>11943.48</v>
      </c>
      <c r="P222" s="119">
        <v>802.8</v>
      </c>
      <c r="Q222" s="119">
        <f t="shared" ref="Q222" si="1016">L222+(IF(P222&gt;O222*0.18,P222,O222*0.18))</f>
        <v>21813.02</v>
      </c>
      <c r="R222" s="119">
        <f t="shared" ref="R222" si="1017">N222+O222*0.18</f>
        <v>20300.47</v>
      </c>
      <c r="S222" s="47"/>
    </row>
    <row r="223" spans="1:19" ht="9" customHeight="1" x14ac:dyDescent="0.2">
      <c r="A223" s="494"/>
      <c r="B223" s="494"/>
      <c r="C223" s="48" t="s">
        <v>4</v>
      </c>
      <c r="D223" s="49">
        <v>14</v>
      </c>
      <c r="E223" s="50">
        <f>Collab._Tecnici!E769</f>
        <v>22053399</v>
      </c>
      <c r="F223" s="50">
        <v>0</v>
      </c>
      <c r="G223" s="50">
        <f t="shared" si="849"/>
        <v>1072403</v>
      </c>
      <c r="H223" s="61">
        <v>12018738</v>
      </c>
      <c r="I223" s="61">
        <f t="shared" ref="I223:L223" si="1018">I222*1936.27</f>
        <v>0</v>
      </c>
      <c r="J223" s="51">
        <f t="shared" si="1018"/>
        <v>2928705</v>
      </c>
      <c r="K223" s="51">
        <f t="shared" si="1018"/>
        <v>35144540</v>
      </c>
      <c r="L223" s="61">
        <f t="shared" si="1018"/>
        <v>38073245</v>
      </c>
      <c r="M223" s="118"/>
      <c r="N223" s="120">
        <f t="shared" ref="N223:R223" si="1019">N222*1936.27</f>
        <v>35144540</v>
      </c>
      <c r="O223" s="120">
        <f t="shared" si="1019"/>
        <v>23125802</v>
      </c>
      <c r="P223" s="120">
        <f t="shared" si="1019"/>
        <v>1554438</v>
      </c>
      <c r="Q223" s="120">
        <f t="shared" si="1019"/>
        <v>42235896</v>
      </c>
      <c r="R223" s="120">
        <f t="shared" si="1019"/>
        <v>39307191</v>
      </c>
      <c r="S223" s="47"/>
    </row>
    <row r="224" spans="1:19" ht="12.75" customHeight="1" x14ac:dyDescent="0.2">
      <c r="A224" s="494"/>
      <c r="B224" s="494"/>
      <c r="C224" s="53" t="s">
        <v>3</v>
      </c>
      <c r="D224" s="54">
        <v>15</v>
      </c>
      <c r="E224" s="44">
        <f>Collab._Tecnici!E770</f>
        <v>12421.55</v>
      </c>
      <c r="F224" s="44">
        <v>0</v>
      </c>
      <c r="G224" s="44">
        <f t="shared" si="832"/>
        <v>553.85</v>
      </c>
      <c r="H224" s="44">
        <v>6207.16</v>
      </c>
      <c r="I224" s="44"/>
      <c r="J224" s="44">
        <f t="shared" ref="J224:J236" si="1020">K224/12</f>
        <v>1598.55</v>
      </c>
      <c r="K224" s="44">
        <f t="shared" ref="K224" si="1021">SUM(E224:I224)</f>
        <v>19182.560000000001</v>
      </c>
      <c r="L224" s="46">
        <f t="shared" ref="L224" si="1022">SUM(E224:J224)</f>
        <v>20781.11</v>
      </c>
      <c r="M224" s="117"/>
      <c r="N224" s="119">
        <f t="shared" ref="N224" si="1023">K224</f>
        <v>19182.560000000001</v>
      </c>
      <c r="O224" s="119">
        <f t="shared" ref="O224" si="1024">E224+F224+G224+I224</f>
        <v>12975.4</v>
      </c>
      <c r="P224" s="119">
        <v>802.8</v>
      </c>
      <c r="Q224" s="119">
        <f t="shared" ref="Q224" si="1025">L224+(IF(P224&gt;O224*0.18,P224,O224*0.18))</f>
        <v>23116.68</v>
      </c>
      <c r="R224" s="119">
        <f t="shared" ref="R224" si="1026">N224+O224*0.18</f>
        <v>21518.13</v>
      </c>
      <c r="S224" s="47"/>
    </row>
    <row r="225" spans="1:19" ht="9" customHeight="1" x14ac:dyDescent="0.2">
      <c r="A225" s="494"/>
      <c r="B225" s="494"/>
      <c r="C225" s="48" t="s">
        <v>4</v>
      </c>
      <c r="D225" s="49">
        <v>20</v>
      </c>
      <c r="E225" s="50">
        <f>Collab._Tecnici!E771</f>
        <v>24051475</v>
      </c>
      <c r="F225" s="50">
        <v>0</v>
      </c>
      <c r="G225" s="50">
        <f t="shared" si="849"/>
        <v>1072403</v>
      </c>
      <c r="H225" s="61">
        <v>12018738</v>
      </c>
      <c r="I225" s="61">
        <f t="shared" ref="I225:L225" si="1027">I224*1936.27</f>
        <v>0</v>
      </c>
      <c r="J225" s="51">
        <f t="shared" si="1027"/>
        <v>3095224</v>
      </c>
      <c r="K225" s="51">
        <f t="shared" si="1027"/>
        <v>37142615</v>
      </c>
      <c r="L225" s="61">
        <f t="shared" si="1027"/>
        <v>40237840</v>
      </c>
      <c r="M225" s="118"/>
      <c r="N225" s="120">
        <f t="shared" ref="N225:R225" si="1028">N224*1936.27</f>
        <v>37142615</v>
      </c>
      <c r="O225" s="120">
        <f t="shared" si="1028"/>
        <v>25123878</v>
      </c>
      <c r="P225" s="120">
        <f t="shared" si="1028"/>
        <v>1554438</v>
      </c>
      <c r="Q225" s="120">
        <f t="shared" si="1028"/>
        <v>44760134</v>
      </c>
      <c r="R225" s="120">
        <f t="shared" si="1028"/>
        <v>41664910</v>
      </c>
      <c r="S225" s="47"/>
    </row>
    <row r="226" spans="1:19" ht="12.75" customHeight="1" x14ac:dyDescent="0.2">
      <c r="A226" s="494"/>
      <c r="B226" s="494"/>
      <c r="C226" s="53" t="s">
        <v>3</v>
      </c>
      <c r="D226" s="54">
        <v>21</v>
      </c>
      <c r="E226" s="44">
        <f>Collab._Tecnici!E772</f>
        <v>13469.87</v>
      </c>
      <c r="F226" s="44">
        <v>0</v>
      </c>
      <c r="G226" s="44">
        <f t="shared" si="832"/>
        <v>553.85</v>
      </c>
      <c r="H226" s="44">
        <v>6207.16</v>
      </c>
      <c r="I226" s="44"/>
      <c r="J226" s="44">
        <f t="shared" ref="J226:J238" si="1029">K226/12</f>
        <v>1685.91</v>
      </c>
      <c r="K226" s="44">
        <f t="shared" ref="K226" si="1030">SUM(E226:I226)</f>
        <v>20230.88</v>
      </c>
      <c r="L226" s="46">
        <f t="shared" ref="L226" si="1031">SUM(E226:J226)</f>
        <v>21916.79</v>
      </c>
      <c r="M226" s="117"/>
      <c r="N226" s="119">
        <f t="shared" ref="N226" si="1032">K226</f>
        <v>20230.88</v>
      </c>
      <c r="O226" s="119">
        <f t="shared" ref="O226" si="1033">E226+F226+G226+I226</f>
        <v>14023.72</v>
      </c>
      <c r="P226" s="119">
        <v>802.8</v>
      </c>
      <c r="Q226" s="119">
        <f t="shared" ref="Q226" si="1034">L226+(IF(P226&gt;O226*0.18,P226,O226*0.18))</f>
        <v>24441.06</v>
      </c>
      <c r="R226" s="119">
        <f t="shared" ref="R226" si="1035">N226+O226*0.18</f>
        <v>22755.15</v>
      </c>
      <c r="S226" s="47"/>
    </row>
    <row r="227" spans="1:19" ht="9" customHeight="1" x14ac:dyDescent="0.2">
      <c r="A227" s="494"/>
      <c r="B227" s="494"/>
      <c r="C227" s="48" t="s">
        <v>4</v>
      </c>
      <c r="D227" s="49">
        <v>27</v>
      </c>
      <c r="E227" s="50">
        <f>Collab._Tecnici!E773</f>
        <v>26081305</v>
      </c>
      <c r="F227" s="50">
        <v>0</v>
      </c>
      <c r="G227" s="50">
        <f t="shared" si="849"/>
        <v>1072403</v>
      </c>
      <c r="H227" s="61">
        <v>12018738</v>
      </c>
      <c r="I227" s="61">
        <f t="shared" ref="I227:L227" si="1036">I226*1936.27</f>
        <v>0</v>
      </c>
      <c r="J227" s="51">
        <f t="shared" si="1036"/>
        <v>3264377</v>
      </c>
      <c r="K227" s="51">
        <f t="shared" si="1036"/>
        <v>39172446</v>
      </c>
      <c r="L227" s="61">
        <f t="shared" si="1036"/>
        <v>42436823</v>
      </c>
      <c r="M227" s="118"/>
      <c r="N227" s="120">
        <f t="shared" ref="N227:R227" si="1037">N226*1936.27</f>
        <v>39172446</v>
      </c>
      <c r="O227" s="120">
        <f t="shared" si="1037"/>
        <v>27153708</v>
      </c>
      <c r="P227" s="120">
        <f t="shared" si="1037"/>
        <v>1554438</v>
      </c>
      <c r="Q227" s="120">
        <f t="shared" si="1037"/>
        <v>47324491</v>
      </c>
      <c r="R227" s="120">
        <f t="shared" si="1037"/>
        <v>44060114</v>
      </c>
      <c r="S227" s="47"/>
    </row>
    <row r="228" spans="1:19" ht="12.75" customHeight="1" x14ac:dyDescent="0.2">
      <c r="A228" s="494"/>
      <c r="B228" s="494"/>
      <c r="C228" s="53" t="s">
        <v>3</v>
      </c>
      <c r="D228" s="54">
        <v>28</v>
      </c>
      <c r="E228" s="44">
        <f>Collab._Tecnici!E774</f>
        <v>14209.88</v>
      </c>
      <c r="F228" s="44">
        <v>0</v>
      </c>
      <c r="G228" s="44">
        <f t="shared" si="832"/>
        <v>553.85</v>
      </c>
      <c r="H228" s="44">
        <v>6207.16</v>
      </c>
      <c r="I228" s="44"/>
      <c r="J228" s="44">
        <f t="shared" ref="J228:J240" si="1038">K228/12</f>
        <v>1747.57</v>
      </c>
      <c r="K228" s="44">
        <f t="shared" ref="K228" si="1039">SUM(E228:I228)</f>
        <v>20970.89</v>
      </c>
      <c r="L228" s="46">
        <f t="shared" ref="L228" si="1040">SUM(E228:J228)</f>
        <v>22718.46</v>
      </c>
      <c r="M228" s="117"/>
      <c r="N228" s="119">
        <f t="shared" ref="N228" si="1041">K228</f>
        <v>20970.89</v>
      </c>
      <c r="O228" s="119">
        <f t="shared" ref="O228" si="1042">E228+F228+G228+I228</f>
        <v>14763.73</v>
      </c>
      <c r="P228" s="119">
        <v>802.8</v>
      </c>
      <c r="Q228" s="119">
        <f t="shared" ref="Q228" si="1043">L228+(IF(P228&gt;O228*0.18,P228,O228*0.18))</f>
        <v>25375.93</v>
      </c>
      <c r="R228" s="119">
        <f t="shared" ref="R228" si="1044">N228+O228*0.18</f>
        <v>23628.36</v>
      </c>
      <c r="S228" s="47"/>
    </row>
    <row r="229" spans="1:19" ht="9" customHeight="1" x14ac:dyDescent="0.2">
      <c r="A229" s="494"/>
      <c r="B229" s="494"/>
      <c r="C229" s="48" t="s">
        <v>4</v>
      </c>
      <c r="D229" s="49">
        <v>34</v>
      </c>
      <c r="E229" s="50">
        <f>Collab._Tecnici!E775</f>
        <v>27514164</v>
      </c>
      <c r="F229" s="50">
        <v>0</v>
      </c>
      <c r="G229" s="50">
        <f t="shared" si="849"/>
        <v>1072403</v>
      </c>
      <c r="H229" s="61">
        <v>12018738</v>
      </c>
      <c r="I229" s="61">
        <f t="shared" ref="I229:L229" si="1045">I228*1936.27</f>
        <v>0</v>
      </c>
      <c r="J229" s="51">
        <f t="shared" si="1045"/>
        <v>3383767</v>
      </c>
      <c r="K229" s="51">
        <f t="shared" si="1045"/>
        <v>40605305</v>
      </c>
      <c r="L229" s="61">
        <f t="shared" si="1045"/>
        <v>43989073</v>
      </c>
      <c r="M229" s="118"/>
      <c r="N229" s="120">
        <f t="shared" ref="N229:R229" si="1046">N228*1936.27</f>
        <v>40605305</v>
      </c>
      <c r="O229" s="120">
        <f t="shared" si="1046"/>
        <v>28586567</v>
      </c>
      <c r="P229" s="120">
        <f t="shared" si="1046"/>
        <v>1554438</v>
      </c>
      <c r="Q229" s="120">
        <f t="shared" si="1046"/>
        <v>49134652</v>
      </c>
      <c r="R229" s="120">
        <f t="shared" si="1046"/>
        <v>45750885</v>
      </c>
      <c r="S229" s="47"/>
    </row>
    <row r="230" spans="1:19" ht="12.75" customHeight="1" x14ac:dyDescent="0.2">
      <c r="A230" s="494"/>
      <c r="B230" s="494"/>
      <c r="C230" s="53" t="s">
        <v>3</v>
      </c>
      <c r="D230" s="54">
        <v>35</v>
      </c>
      <c r="E230" s="44">
        <f>Collab._Tecnici!E776</f>
        <v>14757.42</v>
      </c>
      <c r="F230" s="44">
        <v>0</v>
      </c>
      <c r="G230" s="44">
        <f t="shared" si="832"/>
        <v>553.85</v>
      </c>
      <c r="H230" s="44">
        <v>6207.16</v>
      </c>
      <c r="I230" s="44"/>
      <c r="J230" s="44">
        <f t="shared" ref="J230:J242" si="1047">K230/12</f>
        <v>1793.2</v>
      </c>
      <c r="K230" s="44">
        <f t="shared" ref="K230" si="1048">SUM(E230:I230)</f>
        <v>21518.43</v>
      </c>
      <c r="L230" s="46">
        <f t="shared" ref="L230" si="1049">SUM(E230:J230)</f>
        <v>23311.63</v>
      </c>
      <c r="M230" s="117"/>
      <c r="N230" s="119">
        <f t="shared" ref="N230" si="1050">K230</f>
        <v>21518.43</v>
      </c>
      <c r="O230" s="119">
        <f t="shared" ref="O230" si="1051">E230+F230+G230+I230</f>
        <v>15311.27</v>
      </c>
      <c r="P230" s="119">
        <v>802.8</v>
      </c>
      <c r="Q230" s="119">
        <f t="shared" ref="Q230" si="1052">L230+(IF(P230&gt;O230*0.18,P230,O230*0.18))</f>
        <v>26067.66</v>
      </c>
      <c r="R230" s="119">
        <f t="shared" ref="R230" si="1053">N230+O230*0.18</f>
        <v>24274.46</v>
      </c>
      <c r="S230" s="47"/>
    </row>
    <row r="231" spans="1:19" ht="9" customHeight="1" x14ac:dyDescent="0.2">
      <c r="A231" s="495"/>
      <c r="B231" s="495"/>
      <c r="C231" s="58" t="s">
        <v>4</v>
      </c>
      <c r="D231" s="59"/>
      <c r="E231" s="50">
        <f>Collab._Tecnici!E777</f>
        <v>28574350</v>
      </c>
      <c r="F231" s="61">
        <v>0</v>
      </c>
      <c r="G231" s="50">
        <f t="shared" si="849"/>
        <v>1072403</v>
      </c>
      <c r="H231" s="61">
        <v>12018738</v>
      </c>
      <c r="I231" s="61">
        <f t="shared" ref="I231:L231" si="1054">I230*1936.27</f>
        <v>0</v>
      </c>
      <c r="J231" s="61">
        <f t="shared" si="1054"/>
        <v>3472119</v>
      </c>
      <c r="K231" s="51">
        <f t="shared" si="1054"/>
        <v>41665490</v>
      </c>
      <c r="L231" s="61">
        <f t="shared" si="1054"/>
        <v>45137610</v>
      </c>
      <c r="M231" s="118"/>
      <c r="N231" s="123">
        <f t="shared" ref="N231:R231" si="1055">N230*1936.27</f>
        <v>41665490</v>
      </c>
      <c r="O231" s="120">
        <f t="shared" si="1055"/>
        <v>29646753</v>
      </c>
      <c r="P231" s="123">
        <f t="shared" si="1055"/>
        <v>1554438</v>
      </c>
      <c r="Q231" s="123">
        <f t="shared" si="1055"/>
        <v>50474028</v>
      </c>
      <c r="R231" s="120">
        <f t="shared" si="1055"/>
        <v>47001909</v>
      </c>
      <c r="S231" s="47"/>
    </row>
    <row r="232" spans="1:19" ht="12.75" customHeight="1" x14ac:dyDescent="0.2">
      <c r="A232" s="492">
        <f>B220+1</f>
        <v>44197</v>
      </c>
      <c r="B232" s="492">
        <v>44561</v>
      </c>
      <c r="C232" s="42" t="s">
        <v>3</v>
      </c>
      <c r="D232" s="43">
        <v>0</v>
      </c>
      <c r="E232" s="44">
        <f>Collab._Tecnici!E778</f>
        <v>10321.450000000001</v>
      </c>
      <c r="F232" s="44">
        <v>0</v>
      </c>
      <c r="G232" s="44">
        <f t="shared" si="832"/>
        <v>553.85</v>
      </c>
      <c r="H232" s="44">
        <v>6207.16</v>
      </c>
      <c r="I232" s="44"/>
      <c r="J232" s="44">
        <f t="shared" ref="J232" si="1056">K232/12</f>
        <v>1423.54</v>
      </c>
      <c r="K232" s="44">
        <f t="shared" ref="K232" si="1057">SUM(E232:I232)</f>
        <v>17082.46</v>
      </c>
      <c r="L232" s="46">
        <f t="shared" ref="L232" si="1058">SUM(E232:J232)</f>
        <v>18506</v>
      </c>
      <c r="M232" s="117"/>
      <c r="N232" s="119">
        <f t="shared" ref="N232" si="1059">K232</f>
        <v>17082.46</v>
      </c>
      <c r="O232" s="119">
        <f t="shared" ref="O232" si="1060">E232+F232+G232+I232</f>
        <v>10875.3</v>
      </c>
      <c r="P232" s="119">
        <v>802.8</v>
      </c>
      <c r="Q232" s="119">
        <f t="shared" ref="Q232" si="1061">L232+(IF(P232&gt;O232*0.18,P232,O232*0.18))</f>
        <v>20463.55</v>
      </c>
      <c r="R232" s="119">
        <f t="shared" ref="R232" si="1062">N232+O232*0.18</f>
        <v>19040.009999999998</v>
      </c>
      <c r="S232" s="47"/>
    </row>
    <row r="233" spans="1:19" ht="9" customHeight="1" x14ac:dyDescent="0.2">
      <c r="A233" s="493"/>
      <c r="B233" s="493"/>
      <c r="C233" s="48" t="s">
        <v>4</v>
      </c>
      <c r="D233" s="49">
        <v>8</v>
      </c>
      <c r="E233" s="50">
        <f>Collab._Tecnici!E779</f>
        <v>19985114</v>
      </c>
      <c r="F233" s="50">
        <v>0</v>
      </c>
      <c r="G233" s="50">
        <f t="shared" si="849"/>
        <v>1072403</v>
      </c>
      <c r="H233" s="61">
        <v>12018738</v>
      </c>
      <c r="I233" s="61">
        <f t="shared" ref="I233:L233" si="1063">I232*1936.27</f>
        <v>0</v>
      </c>
      <c r="J233" s="51">
        <f t="shared" si="1063"/>
        <v>2756358</v>
      </c>
      <c r="K233" s="51">
        <f t="shared" si="1063"/>
        <v>33076255</v>
      </c>
      <c r="L233" s="61">
        <f t="shared" si="1063"/>
        <v>35832613</v>
      </c>
      <c r="M233" s="118"/>
      <c r="N233" s="120">
        <f t="shared" ref="N233:R233" si="1064">N232*1936.27</f>
        <v>33076255</v>
      </c>
      <c r="O233" s="120">
        <f t="shared" si="1064"/>
        <v>21057517</v>
      </c>
      <c r="P233" s="120">
        <f t="shared" si="1064"/>
        <v>1554438</v>
      </c>
      <c r="Q233" s="120">
        <f t="shared" si="1064"/>
        <v>39622958</v>
      </c>
      <c r="R233" s="120">
        <f t="shared" si="1064"/>
        <v>36866600</v>
      </c>
      <c r="S233" s="47"/>
    </row>
    <row r="234" spans="1:19" ht="12.75" customHeight="1" x14ac:dyDescent="0.2">
      <c r="A234" s="494">
        <f>A232</f>
        <v>44197</v>
      </c>
      <c r="B234" s="494">
        <f>B232</f>
        <v>44561</v>
      </c>
      <c r="C234" s="53" t="s">
        <v>3</v>
      </c>
      <c r="D234" s="54">
        <v>9</v>
      </c>
      <c r="E234" s="44">
        <f>Collab._Tecnici!E780</f>
        <v>11741.23</v>
      </c>
      <c r="F234" s="44">
        <v>0</v>
      </c>
      <c r="G234" s="44">
        <f t="shared" si="832"/>
        <v>553.85</v>
      </c>
      <c r="H234" s="44">
        <v>6207.16</v>
      </c>
      <c r="I234" s="44"/>
      <c r="J234" s="44">
        <f t="shared" si="1011"/>
        <v>1541.85</v>
      </c>
      <c r="K234" s="44">
        <f t="shared" ref="K234" si="1065">SUM(E234:I234)</f>
        <v>18502.240000000002</v>
      </c>
      <c r="L234" s="46">
        <f t="shared" ref="L234" si="1066">SUM(E234:J234)</f>
        <v>20044.09</v>
      </c>
      <c r="M234" s="117"/>
      <c r="N234" s="119">
        <f t="shared" ref="N234" si="1067">K234</f>
        <v>18502.240000000002</v>
      </c>
      <c r="O234" s="119">
        <f t="shared" ref="O234" si="1068">E234+F234+G234+I234</f>
        <v>12295.08</v>
      </c>
      <c r="P234" s="119">
        <v>802.8</v>
      </c>
      <c r="Q234" s="119">
        <f t="shared" ref="Q234" si="1069">L234+(IF(P234&gt;O234*0.18,P234,O234*0.18))</f>
        <v>22257.200000000001</v>
      </c>
      <c r="R234" s="119">
        <f t="shared" ref="R234" si="1070">N234+O234*0.18</f>
        <v>20715.349999999999</v>
      </c>
      <c r="S234" s="47"/>
    </row>
    <row r="235" spans="1:19" ht="9" customHeight="1" x14ac:dyDescent="0.2">
      <c r="A235" s="494"/>
      <c r="B235" s="494"/>
      <c r="C235" s="48" t="s">
        <v>4</v>
      </c>
      <c r="D235" s="49">
        <v>14</v>
      </c>
      <c r="E235" s="50">
        <f>Collab._Tecnici!E781</f>
        <v>22734191</v>
      </c>
      <c r="F235" s="50">
        <v>0</v>
      </c>
      <c r="G235" s="50">
        <f t="shared" si="849"/>
        <v>1072403</v>
      </c>
      <c r="H235" s="61">
        <v>12018738</v>
      </c>
      <c r="I235" s="61">
        <f t="shared" ref="I235:L235" si="1071">I234*1936.27</f>
        <v>0</v>
      </c>
      <c r="J235" s="51">
        <f t="shared" si="1071"/>
        <v>2985438</v>
      </c>
      <c r="K235" s="51">
        <f t="shared" si="1071"/>
        <v>35825332</v>
      </c>
      <c r="L235" s="61">
        <f t="shared" si="1071"/>
        <v>38810770</v>
      </c>
      <c r="M235" s="118"/>
      <c r="N235" s="120">
        <f t="shared" ref="N235:R235" si="1072">N234*1936.27</f>
        <v>35825332</v>
      </c>
      <c r="O235" s="120">
        <f t="shared" si="1072"/>
        <v>23806595</v>
      </c>
      <c r="P235" s="120">
        <f t="shared" si="1072"/>
        <v>1554438</v>
      </c>
      <c r="Q235" s="120">
        <f t="shared" si="1072"/>
        <v>43095949</v>
      </c>
      <c r="R235" s="120">
        <f t="shared" si="1072"/>
        <v>40110511</v>
      </c>
      <c r="S235" s="47"/>
    </row>
    <row r="236" spans="1:19" ht="12.75" customHeight="1" x14ac:dyDescent="0.2">
      <c r="A236" s="494"/>
      <c r="B236" s="494"/>
      <c r="C236" s="53" t="s">
        <v>3</v>
      </c>
      <c r="D236" s="54">
        <v>15</v>
      </c>
      <c r="E236" s="44">
        <f>Collab._Tecnici!E782</f>
        <v>12804.35</v>
      </c>
      <c r="F236" s="44">
        <v>0</v>
      </c>
      <c r="G236" s="44">
        <f t="shared" si="832"/>
        <v>553.85</v>
      </c>
      <c r="H236" s="44">
        <v>6207.16</v>
      </c>
      <c r="I236" s="44"/>
      <c r="J236" s="44">
        <f t="shared" si="1020"/>
        <v>1630.45</v>
      </c>
      <c r="K236" s="44">
        <f t="shared" ref="K236" si="1073">SUM(E236:I236)</f>
        <v>19565.36</v>
      </c>
      <c r="L236" s="46">
        <f t="shared" ref="L236" si="1074">SUM(E236:J236)</f>
        <v>21195.81</v>
      </c>
      <c r="M236" s="117"/>
      <c r="N236" s="119">
        <f t="shared" ref="N236" si="1075">K236</f>
        <v>19565.36</v>
      </c>
      <c r="O236" s="119">
        <f t="shared" ref="O236" si="1076">E236+F236+G236+I236</f>
        <v>13358.2</v>
      </c>
      <c r="P236" s="119">
        <v>802.8</v>
      </c>
      <c r="Q236" s="119">
        <f t="shared" ref="Q236" si="1077">L236+(IF(P236&gt;O236*0.18,P236,O236*0.18))</f>
        <v>23600.29</v>
      </c>
      <c r="R236" s="119">
        <f t="shared" ref="R236" si="1078">N236+O236*0.18</f>
        <v>21969.84</v>
      </c>
      <c r="S236" s="47"/>
    </row>
    <row r="237" spans="1:19" ht="9" customHeight="1" x14ac:dyDescent="0.2">
      <c r="A237" s="494"/>
      <c r="B237" s="494"/>
      <c r="C237" s="48" t="s">
        <v>4</v>
      </c>
      <c r="D237" s="49">
        <v>20</v>
      </c>
      <c r="E237" s="50">
        <f>Collab._Tecnici!E783</f>
        <v>24792679</v>
      </c>
      <c r="F237" s="50">
        <v>0</v>
      </c>
      <c r="G237" s="50">
        <f t="shared" si="849"/>
        <v>1072403</v>
      </c>
      <c r="H237" s="61">
        <v>12018738</v>
      </c>
      <c r="I237" s="61">
        <f t="shared" ref="I237:L237" si="1079">I236*1936.27</f>
        <v>0</v>
      </c>
      <c r="J237" s="51">
        <f t="shared" si="1079"/>
        <v>3156991</v>
      </c>
      <c r="K237" s="51">
        <f t="shared" si="1079"/>
        <v>37883820</v>
      </c>
      <c r="L237" s="61">
        <f t="shared" si="1079"/>
        <v>41040811</v>
      </c>
      <c r="M237" s="118"/>
      <c r="N237" s="120">
        <f t="shared" ref="N237:R237" si="1080">N236*1936.27</f>
        <v>37883820</v>
      </c>
      <c r="O237" s="120">
        <f t="shared" si="1080"/>
        <v>25865082</v>
      </c>
      <c r="P237" s="120">
        <f t="shared" si="1080"/>
        <v>1554438</v>
      </c>
      <c r="Q237" s="120">
        <f t="shared" si="1080"/>
        <v>45696534</v>
      </c>
      <c r="R237" s="120">
        <f t="shared" si="1080"/>
        <v>42539542</v>
      </c>
      <c r="S237" s="47"/>
    </row>
    <row r="238" spans="1:19" ht="12.75" customHeight="1" x14ac:dyDescent="0.2">
      <c r="A238" s="494"/>
      <c r="B238" s="494"/>
      <c r="C238" s="53" t="s">
        <v>3</v>
      </c>
      <c r="D238" s="54">
        <v>21</v>
      </c>
      <c r="E238" s="44">
        <f>Collab._Tecnici!E784</f>
        <v>13870.67</v>
      </c>
      <c r="F238" s="44">
        <v>0</v>
      </c>
      <c r="G238" s="44">
        <f t="shared" si="832"/>
        <v>553.85</v>
      </c>
      <c r="H238" s="44">
        <v>6207.16</v>
      </c>
      <c r="I238" s="44"/>
      <c r="J238" s="44">
        <f t="shared" si="1029"/>
        <v>1719.31</v>
      </c>
      <c r="K238" s="44">
        <f t="shared" ref="K238" si="1081">SUM(E238:I238)</f>
        <v>20631.68</v>
      </c>
      <c r="L238" s="46">
        <f t="shared" ref="L238" si="1082">SUM(E238:J238)</f>
        <v>22350.99</v>
      </c>
      <c r="M238" s="117"/>
      <c r="N238" s="119">
        <f t="shared" ref="N238" si="1083">K238</f>
        <v>20631.68</v>
      </c>
      <c r="O238" s="119">
        <f t="shared" ref="O238" si="1084">E238+F238+G238+I238</f>
        <v>14424.52</v>
      </c>
      <c r="P238" s="119">
        <v>802.8</v>
      </c>
      <c r="Q238" s="119">
        <f t="shared" ref="Q238" si="1085">L238+(IF(P238&gt;O238*0.18,P238,O238*0.18))</f>
        <v>24947.4</v>
      </c>
      <c r="R238" s="119">
        <f t="shared" ref="R238" si="1086">N238+O238*0.18</f>
        <v>23228.09</v>
      </c>
      <c r="S238" s="47"/>
    </row>
    <row r="239" spans="1:19" ht="9" customHeight="1" x14ac:dyDescent="0.2">
      <c r="A239" s="494"/>
      <c r="B239" s="494"/>
      <c r="C239" s="48" t="s">
        <v>4</v>
      </c>
      <c r="D239" s="49">
        <v>27</v>
      </c>
      <c r="E239" s="50">
        <f>Collab._Tecnici!E785</f>
        <v>26857362</v>
      </c>
      <c r="F239" s="50">
        <v>0</v>
      </c>
      <c r="G239" s="50">
        <f t="shared" si="849"/>
        <v>1072403</v>
      </c>
      <c r="H239" s="61">
        <v>12018738</v>
      </c>
      <c r="I239" s="61">
        <f t="shared" ref="I239:L239" si="1087">I238*1936.27</f>
        <v>0</v>
      </c>
      <c r="J239" s="51">
        <f t="shared" si="1087"/>
        <v>3329048</v>
      </c>
      <c r="K239" s="51">
        <f t="shared" si="1087"/>
        <v>39948503</v>
      </c>
      <c r="L239" s="61">
        <f t="shared" si="1087"/>
        <v>43277551</v>
      </c>
      <c r="M239" s="118"/>
      <c r="N239" s="120">
        <f t="shared" ref="N239:R239" si="1088">N238*1936.27</f>
        <v>39948503</v>
      </c>
      <c r="O239" s="120">
        <f t="shared" si="1088"/>
        <v>27929765</v>
      </c>
      <c r="P239" s="120">
        <f t="shared" si="1088"/>
        <v>1554438</v>
      </c>
      <c r="Q239" s="120">
        <f t="shared" si="1088"/>
        <v>48304902</v>
      </c>
      <c r="R239" s="120">
        <f t="shared" si="1088"/>
        <v>44975854</v>
      </c>
      <c r="S239" s="47"/>
    </row>
    <row r="240" spans="1:19" ht="12.75" customHeight="1" x14ac:dyDescent="0.2">
      <c r="A240" s="494"/>
      <c r="B240" s="494"/>
      <c r="C240" s="53" t="s">
        <v>3</v>
      </c>
      <c r="D240" s="54">
        <v>28</v>
      </c>
      <c r="E240" s="44">
        <f>Collab._Tecnici!E786</f>
        <v>14622.68</v>
      </c>
      <c r="F240" s="44">
        <v>0</v>
      </c>
      <c r="G240" s="44">
        <f t="shared" si="832"/>
        <v>553.85</v>
      </c>
      <c r="H240" s="44">
        <v>6207.16</v>
      </c>
      <c r="I240" s="44"/>
      <c r="J240" s="44">
        <f t="shared" si="1038"/>
        <v>1781.97</v>
      </c>
      <c r="K240" s="44">
        <f t="shared" ref="K240" si="1089">SUM(E240:I240)</f>
        <v>21383.69</v>
      </c>
      <c r="L240" s="46">
        <f t="shared" ref="L240" si="1090">SUM(E240:J240)</f>
        <v>23165.66</v>
      </c>
      <c r="M240" s="117"/>
      <c r="N240" s="119">
        <f t="shared" ref="N240" si="1091">K240</f>
        <v>21383.69</v>
      </c>
      <c r="O240" s="119">
        <f t="shared" ref="O240" si="1092">E240+F240+G240+I240</f>
        <v>15176.53</v>
      </c>
      <c r="P240" s="119">
        <v>802.8</v>
      </c>
      <c r="Q240" s="119">
        <f t="shared" ref="Q240" si="1093">L240+(IF(P240&gt;O240*0.18,P240,O240*0.18))</f>
        <v>25897.439999999999</v>
      </c>
      <c r="R240" s="119">
        <f t="shared" ref="R240" si="1094">N240+O240*0.18</f>
        <v>24115.47</v>
      </c>
      <c r="S240" s="47"/>
    </row>
    <row r="241" spans="1:20" ht="9" customHeight="1" x14ac:dyDescent="0.2">
      <c r="A241" s="494"/>
      <c r="B241" s="494"/>
      <c r="C241" s="48" t="s">
        <v>4</v>
      </c>
      <c r="D241" s="49">
        <v>34</v>
      </c>
      <c r="E241" s="50">
        <f>Collab._Tecnici!E787</f>
        <v>28313457</v>
      </c>
      <c r="F241" s="50">
        <v>0</v>
      </c>
      <c r="G241" s="50">
        <f t="shared" si="849"/>
        <v>1072403</v>
      </c>
      <c r="H241" s="61">
        <v>12018738</v>
      </c>
      <c r="I241" s="61">
        <f t="shared" ref="I241:L241" si="1095">I240*1936.27</f>
        <v>0</v>
      </c>
      <c r="J241" s="51">
        <f t="shared" si="1095"/>
        <v>3450375</v>
      </c>
      <c r="K241" s="51">
        <f t="shared" si="1095"/>
        <v>41404597</v>
      </c>
      <c r="L241" s="61">
        <f t="shared" si="1095"/>
        <v>44854972</v>
      </c>
      <c r="M241" s="118"/>
      <c r="N241" s="120">
        <f t="shared" ref="N241:R241" si="1096">N240*1936.27</f>
        <v>41404597</v>
      </c>
      <c r="O241" s="120">
        <f t="shared" si="1096"/>
        <v>29385860</v>
      </c>
      <c r="P241" s="120">
        <f t="shared" si="1096"/>
        <v>1554438</v>
      </c>
      <c r="Q241" s="120">
        <f t="shared" si="1096"/>
        <v>50144436</v>
      </c>
      <c r="R241" s="120">
        <f t="shared" si="1096"/>
        <v>46694061</v>
      </c>
      <c r="S241" s="47"/>
    </row>
    <row r="242" spans="1:20" ht="12.75" customHeight="1" x14ac:dyDescent="0.2">
      <c r="A242" s="494"/>
      <c r="B242" s="494"/>
      <c r="C242" s="53" t="s">
        <v>3</v>
      </c>
      <c r="D242" s="54">
        <v>35</v>
      </c>
      <c r="E242" s="44">
        <f>Collab._Tecnici!E788</f>
        <v>15184.62</v>
      </c>
      <c r="F242" s="44">
        <v>0</v>
      </c>
      <c r="G242" s="44">
        <f t="shared" si="832"/>
        <v>553.85</v>
      </c>
      <c r="H242" s="44">
        <v>6207.16</v>
      </c>
      <c r="I242" s="44"/>
      <c r="J242" s="44">
        <f t="shared" si="1047"/>
        <v>1828.8</v>
      </c>
      <c r="K242" s="44">
        <f t="shared" ref="K242" si="1097">SUM(E242:I242)</f>
        <v>21945.63</v>
      </c>
      <c r="L242" s="46">
        <f t="shared" ref="L242" si="1098">SUM(E242:J242)</f>
        <v>23774.43</v>
      </c>
      <c r="M242" s="117"/>
      <c r="N242" s="119">
        <f t="shared" ref="N242" si="1099">K242</f>
        <v>21945.63</v>
      </c>
      <c r="O242" s="119">
        <f t="shared" ref="O242" si="1100">E242+F242+G242+I242</f>
        <v>15738.47</v>
      </c>
      <c r="P242" s="119">
        <v>802.8</v>
      </c>
      <c r="Q242" s="119">
        <f t="shared" ref="Q242" si="1101">L242+(IF(P242&gt;O242*0.18,P242,O242*0.18))</f>
        <v>26607.35</v>
      </c>
      <c r="R242" s="119">
        <f t="shared" ref="R242" si="1102">N242+O242*0.18</f>
        <v>24778.55</v>
      </c>
      <c r="S242" s="47"/>
    </row>
    <row r="243" spans="1:20" ht="9" customHeight="1" x14ac:dyDescent="0.2">
      <c r="A243" s="495"/>
      <c r="B243" s="495"/>
      <c r="C243" s="58" t="s">
        <v>4</v>
      </c>
      <c r="D243" s="59"/>
      <c r="E243" s="50">
        <f>Collab._Tecnici!E789</f>
        <v>29401524</v>
      </c>
      <c r="F243" s="61">
        <v>0</v>
      </c>
      <c r="G243" s="50">
        <f t="shared" si="849"/>
        <v>1072403</v>
      </c>
      <c r="H243" s="61">
        <v>12018738</v>
      </c>
      <c r="I243" s="61">
        <f t="shared" ref="I243:L243" si="1103">I242*1936.27</f>
        <v>0</v>
      </c>
      <c r="J243" s="61">
        <f t="shared" si="1103"/>
        <v>3541051</v>
      </c>
      <c r="K243" s="51">
        <f t="shared" si="1103"/>
        <v>42492665</v>
      </c>
      <c r="L243" s="61">
        <f t="shared" si="1103"/>
        <v>46033716</v>
      </c>
      <c r="M243" s="118"/>
      <c r="N243" s="123">
        <f t="shared" ref="N243:R243" si="1104">N242*1936.27</f>
        <v>42492665</v>
      </c>
      <c r="O243" s="120">
        <f t="shared" si="1104"/>
        <v>30473927</v>
      </c>
      <c r="P243" s="123">
        <f t="shared" si="1104"/>
        <v>1554438</v>
      </c>
      <c r="Q243" s="123">
        <f t="shared" si="1104"/>
        <v>51519014</v>
      </c>
      <c r="R243" s="120">
        <f t="shared" si="1104"/>
        <v>47977963</v>
      </c>
      <c r="S243" s="47"/>
    </row>
    <row r="244" spans="1:20" ht="12.75" customHeight="1" x14ac:dyDescent="0.2">
      <c r="A244" s="492">
        <f>B232+1</f>
        <v>44562</v>
      </c>
      <c r="B244" s="492">
        <v>44651</v>
      </c>
      <c r="C244" s="42" t="s">
        <v>3</v>
      </c>
      <c r="D244" s="43">
        <v>0</v>
      </c>
      <c r="E244" s="44">
        <f>Collab._Tecnici!E790</f>
        <v>10321.450000000001</v>
      </c>
      <c r="F244" s="44">
        <v>0</v>
      </c>
      <c r="G244" s="44">
        <f t="shared" si="832"/>
        <v>553.85</v>
      </c>
      <c r="H244" s="44">
        <v>6207.16</v>
      </c>
      <c r="I244" s="44"/>
      <c r="J244" s="44">
        <f t="shared" ref="J244:J254" si="1105">K244/12</f>
        <v>1423.54</v>
      </c>
      <c r="K244" s="44">
        <f t="shared" ref="K244" si="1106">SUM(E244:I244)</f>
        <v>17082.46</v>
      </c>
      <c r="L244" s="46">
        <f t="shared" ref="L244" si="1107">SUM(E244:J244)</f>
        <v>18506</v>
      </c>
      <c r="M244" s="117"/>
      <c r="N244" s="119">
        <f t="shared" ref="N244" si="1108">K244</f>
        <v>17082.46</v>
      </c>
      <c r="O244" s="119">
        <f t="shared" ref="O244" si="1109">E244+F244+G244+I244</f>
        <v>10875.3</v>
      </c>
      <c r="P244" s="119">
        <f>K286</f>
        <v>872.4</v>
      </c>
      <c r="Q244" s="119">
        <f t="shared" ref="Q244" si="1110">L244+(IF(P244&gt;O244*0.18,P244,O244*0.18))</f>
        <v>20463.55</v>
      </c>
      <c r="R244" s="119">
        <f t="shared" ref="R244" si="1111">N244+O244*0.18</f>
        <v>19040.009999999998</v>
      </c>
      <c r="S244" s="47"/>
    </row>
    <row r="245" spans="1:20" ht="9" customHeight="1" x14ac:dyDescent="0.2">
      <c r="A245" s="493"/>
      <c r="B245" s="493"/>
      <c r="C245" s="48" t="s">
        <v>4</v>
      </c>
      <c r="D245" s="49">
        <v>8</v>
      </c>
      <c r="E245" s="50">
        <f>Collab._Tecnici!E791</f>
        <v>19985114</v>
      </c>
      <c r="F245" s="50">
        <v>0</v>
      </c>
      <c r="G245" s="50">
        <f t="shared" si="849"/>
        <v>1072403</v>
      </c>
      <c r="H245" s="61">
        <v>12018738</v>
      </c>
      <c r="I245" s="61">
        <f t="shared" ref="I245:L245" si="1112">I244*1936.27</f>
        <v>0</v>
      </c>
      <c r="J245" s="51">
        <f t="shared" si="1112"/>
        <v>2756358</v>
      </c>
      <c r="K245" s="51">
        <f t="shared" si="1112"/>
        <v>33076255</v>
      </c>
      <c r="L245" s="61">
        <f t="shared" si="1112"/>
        <v>35832613</v>
      </c>
      <c r="M245" s="118"/>
      <c r="N245" s="120">
        <f t="shared" ref="N245:R245" si="1113">N244*1936.27</f>
        <v>33076255</v>
      </c>
      <c r="O245" s="120">
        <f t="shared" si="1113"/>
        <v>21057517</v>
      </c>
      <c r="P245" s="120">
        <f t="shared" si="1113"/>
        <v>1689202</v>
      </c>
      <c r="Q245" s="120">
        <f t="shared" si="1113"/>
        <v>39622958</v>
      </c>
      <c r="R245" s="120">
        <f t="shared" si="1113"/>
        <v>36866600</v>
      </c>
      <c r="S245" s="47"/>
    </row>
    <row r="246" spans="1:20" ht="12.75" customHeight="1" x14ac:dyDescent="0.2">
      <c r="A246" s="494">
        <f>A244</f>
        <v>44562</v>
      </c>
      <c r="B246" s="494">
        <f>B244</f>
        <v>44651</v>
      </c>
      <c r="C246" s="53" t="s">
        <v>3</v>
      </c>
      <c r="D246" s="54">
        <v>9</v>
      </c>
      <c r="E246" s="44">
        <f>Collab._Tecnici!E792</f>
        <v>11741.23</v>
      </c>
      <c r="F246" s="44">
        <v>0</v>
      </c>
      <c r="G246" s="44">
        <f t="shared" si="832"/>
        <v>553.85</v>
      </c>
      <c r="H246" s="44">
        <v>6207.16</v>
      </c>
      <c r="I246" s="44"/>
      <c r="J246" s="44">
        <f t="shared" si="1105"/>
        <v>1541.85</v>
      </c>
      <c r="K246" s="44">
        <f t="shared" ref="K246" si="1114">SUM(E246:I246)</f>
        <v>18502.240000000002</v>
      </c>
      <c r="L246" s="46">
        <f t="shared" ref="L246" si="1115">SUM(E246:J246)</f>
        <v>20044.09</v>
      </c>
      <c r="M246" s="117"/>
      <c r="N246" s="119">
        <f t="shared" ref="N246" si="1116">K246</f>
        <v>18502.240000000002</v>
      </c>
      <c r="O246" s="119">
        <f t="shared" ref="O246" si="1117">E246+F246+G246+I246</f>
        <v>12295.08</v>
      </c>
      <c r="P246" s="119">
        <f>P244</f>
        <v>872.4</v>
      </c>
      <c r="Q246" s="119">
        <f t="shared" ref="Q246" si="1118">L246+(IF(P246&gt;O246*0.18,P246,O246*0.18))</f>
        <v>22257.200000000001</v>
      </c>
      <c r="R246" s="119">
        <f t="shared" ref="R246" si="1119">N246+O246*0.18</f>
        <v>20715.349999999999</v>
      </c>
      <c r="S246" s="47"/>
    </row>
    <row r="247" spans="1:20" ht="9" customHeight="1" x14ac:dyDescent="0.2">
      <c r="A247" s="494"/>
      <c r="B247" s="494"/>
      <c r="C247" s="48" t="s">
        <v>4</v>
      </c>
      <c r="D247" s="49">
        <v>14</v>
      </c>
      <c r="E247" s="50">
        <f>Collab._Tecnici!E793</f>
        <v>22734191</v>
      </c>
      <c r="F247" s="50">
        <v>0</v>
      </c>
      <c r="G247" s="50">
        <f t="shared" si="849"/>
        <v>1072403</v>
      </c>
      <c r="H247" s="61">
        <v>12018738</v>
      </c>
      <c r="I247" s="61">
        <f t="shared" ref="I247:L247" si="1120">I246*1936.27</f>
        <v>0</v>
      </c>
      <c r="J247" s="51">
        <f t="shared" si="1120"/>
        <v>2985438</v>
      </c>
      <c r="K247" s="51">
        <f t="shared" si="1120"/>
        <v>35825332</v>
      </c>
      <c r="L247" s="61">
        <f t="shared" si="1120"/>
        <v>38810770</v>
      </c>
      <c r="M247" s="118"/>
      <c r="N247" s="120">
        <f t="shared" ref="N247:R261" si="1121">N246*1936.27</f>
        <v>35825332</v>
      </c>
      <c r="O247" s="120">
        <f t="shared" si="1121"/>
        <v>23806595</v>
      </c>
      <c r="P247" s="120">
        <f t="shared" si="1121"/>
        <v>1689202</v>
      </c>
      <c r="Q247" s="120">
        <f t="shared" si="1121"/>
        <v>43095949</v>
      </c>
      <c r="R247" s="120">
        <f t="shared" si="1121"/>
        <v>40110511</v>
      </c>
      <c r="S247" s="47"/>
    </row>
    <row r="248" spans="1:20" ht="12.75" customHeight="1" x14ac:dyDescent="0.2">
      <c r="A248" s="494"/>
      <c r="B248" s="494"/>
      <c r="C248" s="53" t="s">
        <v>3</v>
      </c>
      <c r="D248" s="54">
        <v>15</v>
      </c>
      <c r="E248" s="44">
        <f>Collab._Tecnici!E794</f>
        <v>12804.35</v>
      </c>
      <c r="F248" s="44">
        <v>0</v>
      </c>
      <c r="G248" s="44">
        <f t="shared" si="832"/>
        <v>553.85</v>
      </c>
      <c r="H248" s="44">
        <v>6207.16</v>
      </c>
      <c r="I248" s="44"/>
      <c r="J248" s="44">
        <f t="shared" si="1105"/>
        <v>1630.45</v>
      </c>
      <c r="K248" s="44">
        <f t="shared" ref="K248" si="1122">SUM(E248:I248)</f>
        <v>19565.36</v>
      </c>
      <c r="L248" s="46">
        <f t="shared" ref="L248" si="1123">SUM(E248:J248)</f>
        <v>21195.81</v>
      </c>
      <c r="M248" s="117"/>
      <c r="N248" s="119">
        <f t="shared" ref="N248" si="1124">K248</f>
        <v>19565.36</v>
      </c>
      <c r="O248" s="119">
        <f t="shared" ref="O248" si="1125">E248+F248+G248+I248</f>
        <v>13358.2</v>
      </c>
      <c r="P248" s="119">
        <f t="shared" ref="P248" si="1126">P246</f>
        <v>872.4</v>
      </c>
      <c r="Q248" s="119">
        <f t="shared" ref="Q248" si="1127">L248+(IF(P248&gt;O248*0.18,P248,O248*0.18))</f>
        <v>23600.29</v>
      </c>
      <c r="R248" s="119">
        <f t="shared" ref="R248" si="1128">N248+O248*0.18</f>
        <v>21969.84</v>
      </c>
      <c r="S248" s="47"/>
    </row>
    <row r="249" spans="1:20" ht="9" customHeight="1" x14ac:dyDescent="0.2">
      <c r="A249" s="494"/>
      <c r="B249" s="494"/>
      <c r="C249" s="48" t="s">
        <v>4</v>
      </c>
      <c r="D249" s="49">
        <v>20</v>
      </c>
      <c r="E249" s="50">
        <f>Collab._Tecnici!E795</f>
        <v>24792679</v>
      </c>
      <c r="F249" s="50">
        <v>0</v>
      </c>
      <c r="G249" s="50">
        <f t="shared" si="849"/>
        <v>1072403</v>
      </c>
      <c r="H249" s="61">
        <v>12018738</v>
      </c>
      <c r="I249" s="61">
        <f t="shared" ref="I249:L249" si="1129">I248*1936.27</f>
        <v>0</v>
      </c>
      <c r="J249" s="51">
        <f t="shared" si="1129"/>
        <v>3156991</v>
      </c>
      <c r="K249" s="51">
        <f t="shared" si="1129"/>
        <v>37883820</v>
      </c>
      <c r="L249" s="61">
        <f t="shared" si="1129"/>
        <v>41040811</v>
      </c>
      <c r="M249" s="118"/>
      <c r="N249" s="120">
        <f t="shared" ref="N249:O249" si="1130">N248*1936.27</f>
        <v>37883820</v>
      </c>
      <c r="O249" s="120">
        <f t="shared" si="1130"/>
        <v>25865082</v>
      </c>
      <c r="P249" s="120">
        <f t="shared" si="1121"/>
        <v>1689202</v>
      </c>
      <c r="Q249" s="120">
        <f t="shared" si="1121"/>
        <v>45696534</v>
      </c>
      <c r="R249" s="120">
        <f t="shared" si="1121"/>
        <v>42539542</v>
      </c>
      <c r="S249" s="47"/>
    </row>
    <row r="250" spans="1:20" ht="12.75" customHeight="1" x14ac:dyDescent="0.2">
      <c r="A250" s="494"/>
      <c r="B250" s="494"/>
      <c r="C250" s="53" t="s">
        <v>3</v>
      </c>
      <c r="D250" s="54">
        <v>21</v>
      </c>
      <c r="E250" s="44">
        <f>Collab._Tecnici!E796</f>
        <v>13870.67</v>
      </c>
      <c r="F250" s="44">
        <v>0</v>
      </c>
      <c r="G250" s="44">
        <f t="shared" si="832"/>
        <v>553.85</v>
      </c>
      <c r="H250" s="44">
        <v>6207.16</v>
      </c>
      <c r="I250" s="44"/>
      <c r="J250" s="44">
        <f t="shared" si="1105"/>
        <v>1719.31</v>
      </c>
      <c r="K250" s="44">
        <f t="shared" ref="K250" si="1131">SUM(E250:I250)</f>
        <v>20631.68</v>
      </c>
      <c r="L250" s="46">
        <f t="shared" ref="L250" si="1132">SUM(E250:J250)</f>
        <v>22350.99</v>
      </c>
      <c r="M250" s="117"/>
      <c r="N250" s="119">
        <f t="shared" ref="N250" si="1133">K250</f>
        <v>20631.68</v>
      </c>
      <c r="O250" s="119">
        <f t="shared" ref="O250" si="1134">E250+F250+G250+I250</f>
        <v>14424.52</v>
      </c>
      <c r="P250" s="119">
        <f t="shared" ref="P250" si="1135">P248</f>
        <v>872.4</v>
      </c>
      <c r="Q250" s="119">
        <f t="shared" ref="Q250" si="1136">L250+(IF(P250&gt;O250*0.18,P250,O250*0.18))</f>
        <v>24947.4</v>
      </c>
      <c r="R250" s="119">
        <f t="shared" ref="R250" si="1137">N250+O250*0.18</f>
        <v>23228.09</v>
      </c>
      <c r="S250" s="47"/>
    </row>
    <row r="251" spans="1:20" ht="9" customHeight="1" x14ac:dyDescent="0.2">
      <c r="A251" s="494"/>
      <c r="B251" s="494"/>
      <c r="C251" s="48" t="s">
        <v>4</v>
      </c>
      <c r="D251" s="49">
        <v>27</v>
      </c>
      <c r="E251" s="50">
        <f>Collab._Tecnici!E797</f>
        <v>26857362</v>
      </c>
      <c r="F251" s="50">
        <v>0</v>
      </c>
      <c r="G251" s="50">
        <f t="shared" si="849"/>
        <v>1072403</v>
      </c>
      <c r="H251" s="61">
        <v>12018738</v>
      </c>
      <c r="I251" s="61">
        <f t="shared" ref="I251:L251" si="1138">I250*1936.27</f>
        <v>0</v>
      </c>
      <c r="J251" s="51">
        <f t="shared" si="1138"/>
        <v>3329048</v>
      </c>
      <c r="K251" s="51">
        <f t="shared" si="1138"/>
        <v>39948503</v>
      </c>
      <c r="L251" s="61">
        <f t="shared" si="1138"/>
        <v>43277551</v>
      </c>
      <c r="M251" s="118"/>
      <c r="N251" s="120">
        <f t="shared" ref="N251:O251" si="1139">N250*1936.27</f>
        <v>39948503</v>
      </c>
      <c r="O251" s="120">
        <f t="shared" si="1139"/>
        <v>27929765</v>
      </c>
      <c r="P251" s="120">
        <f t="shared" si="1121"/>
        <v>1689202</v>
      </c>
      <c r="Q251" s="120">
        <f t="shared" si="1121"/>
        <v>48304902</v>
      </c>
      <c r="R251" s="120">
        <f t="shared" si="1121"/>
        <v>44975854</v>
      </c>
      <c r="S251" s="47"/>
    </row>
    <row r="252" spans="1:20" ht="12.75" customHeight="1" x14ac:dyDescent="0.2">
      <c r="A252" s="494"/>
      <c r="B252" s="494"/>
      <c r="C252" s="53" t="s">
        <v>3</v>
      </c>
      <c r="D252" s="54">
        <v>28</v>
      </c>
      <c r="E252" s="44">
        <f>Collab._Tecnici!E798</f>
        <v>14622.68</v>
      </c>
      <c r="F252" s="44">
        <v>0</v>
      </c>
      <c r="G252" s="44">
        <f t="shared" si="832"/>
        <v>553.85</v>
      </c>
      <c r="H252" s="44">
        <v>6207.16</v>
      </c>
      <c r="I252" s="44"/>
      <c r="J252" s="44">
        <f t="shared" si="1105"/>
        <v>1781.97</v>
      </c>
      <c r="K252" s="44">
        <f t="shared" ref="K252" si="1140">SUM(E252:I252)</f>
        <v>21383.69</v>
      </c>
      <c r="L252" s="46">
        <f t="shared" ref="L252" si="1141">SUM(E252:J252)</f>
        <v>23165.66</v>
      </c>
      <c r="M252" s="117"/>
      <c r="N252" s="119">
        <f t="shared" ref="N252" si="1142">K252</f>
        <v>21383.69</v>
      </c>
      <c r="O252" s="119">
        <f t="shared" ref="O252" si="1143">E252+F252+G252+I252</f>
        <v>15176.53</v>
      </c>
      <c r="P252" s="119">
        <f t="shared" ref="P252" si="1144">P250</f>
        <v>872.4</v>
      </c>
      <c r="Q252" s="119">
        <f t="shared" ref="Q252" si="1145">L252+(IF(P252&gt;O252*0.18,P252,O252*0.18))</f>
        <v>25897.439999999999</v>
      </c>
      <c r="R252" s="119">
        <f t="shared" ref="R252" si="1146">N252+O252*0.18</f>
        <v>24115.47</v>
      </c>
      <c r="S252" s="47"/>
    </row>
    <row r="253" spans="1:20" ht="9" customHeight="1" x14ac:dyDescent="0.2">
      <c r="A253" s="494"/>
      <c r="B253" s="494"/>
      <c r="C253" s="48" t="s">
        <v>4</v>
      </c>
      <c r="D253" s="49">
        <v>34</v>
      </c>
      <c r="E253" s="50">
        <f>Collab._Tecnici!E799</f>
        <v>28313457</v>
      </c>
      <c r="F253" s="50">
        <v>0</v>
      </c>
      <c r="G253" s="50">
        <f t="shared" si="849"/>
        <v>1072403</v>
      </c>
      <c r="H253" s="61">
        <v>12018738</v>
      </c>
      <c r="I253" s="61">
        <f t="shared" ref="I253:L253" si="1147">I252*1936.27</f>
        <v>0</v>
      </c>
      <c r="J253" s="51">
        <f t="shared" si="1147"/>
        <v>3450375</v>
      </c>
      <c r="K253" s="51">
        <f t="shared" si="1147"/>
        <v>41404597</v>
      </c>
      <c r="L253" s="61">
        <f t="shared" si="1147"/>
        <v>44854972</v>
      </c>
      <c r="M253" s="118"/>
      <c r="N253" s="120">
        <f t="shared" ref="N253:O253" si="1148">N252*1936.27</f>
        <v>41404597</v>
      </c>
      <c r="O253" s="120">
        <f t="shared" si="1148"/>
        <v>29385860</v>
      </c>
      <c r="P253" s="120">
        <f t="shared" si="1121"/>
        <v>1689202</v>
      </c>
      <c r="Q253" s="120">
        <f t="shared" si="1121"/>
        <v>50144436</v>
      </c>
      <c r="R253" s="120">
        <f t="shared" si="1121"/>
        <v>46694061</v>
      </c>
      <c r="S253" s="47"/>
    </row>
    <row r="254" spans="1:20" ht="12.75" customHeight="1" x14ac:dyDescent="0.2">
      <c r="A254" s="494"/>
      <c r="B254" s="494"/>
      <c r="C254" s="53" t="s">
        <v>3</v>
      </c>
      <c r="D254" s="54">
        <v>35</v>
      </c>
      <c r="E254" s="44">
        <f>Collab._Tecnici!E800</f>
        <v>15184.62</v>
      </c>
      <c r="F254" s="44">
        <v>0</v>
      </c>
      <c r="G254" s="44">
        <f t="shared" si="832"/>
        <v>553.85</v>
      </c>
      <c r="H254" s="44">
        <v>6207.16</v>
      </c>
      <c r="I254" s="44"/>
      <c r="J254" s="44">
        <f t="shared" si="1105"/>
        <v>1828.8</v>
      </c>
      <c r="K254" s="44">
        <f t="shared" ref="K254" si="1149">SUM(E254:I254)</f>
        <v>21945.63</v>
      </c>
      <c r="L254" s="46">
        <f t="shared" ref="L254" si="1150">SUM(E254:J254)</f>
        <v>23774.43</v>
      </c>
      <c r="M254" s="117"/>
      <c r="N254" s="119">
        <f t="shared" ref="N254" si="1151">K254</f>
        <v>21945.63</v>
      </c>
      <c r="O254" s="119">
        <f t="shared" ref="O254" si="1152">E254+F254+G254+I254</f>
        <v>15738.47</v>
      </c>
      <c r="P254" s="119">
        <f t="shared" ref="P254" si="1153">P252</f>
        <v>872.4</v>
      </c>
      <c r="Q254" s="119">
        <f t="shared" ref="Q254" si="1154">L254+(IF(P254&gt;O254*0.18,P254,O254*0.18))</f>
        <v>26607.35</v>
      </c>
      <c r="R254" s="119">
        <f t="shared" ref="R254" si="1155">N254+O254*0.18</f>
        <v>24778.55</v>
      </c>
      <c r="S254" s="47"/>
      <c r="T254" s="194"/>
    </row>
    <row r="255" spans="1:20" ht="9" customHeight="1" x14ac:dyDescent="0.2">
      <c r="A255" s="495"/>
      <c r="B255" s="495"/>
      <c r="C255" s="58" t="s">
        <v>4</v>
      </c>
      <c r="D255" s="59"/>
      <c r="E255" s="50">
        <f>Collab._Tecnici!E801</f>
        <v>29401524</v>
      </c>
      <c r="F255" s="61">
        <v>0</v>
      </c>
      <c r="G255" s="61">
        <f t="shared" si="849"/>
        <v>1072403</v>
      </c>
      <c r="H255" s="61">
        <v>12018738</v>
      </c>
      <c r="I255" s="61">
        <f t="shared" ref="I255:L269" si="1156">I254*1936.27</f>
        <v>0</v>
      </c>
      <c r="J255" s="51">
        <f t="shared" si="1156"/>
        <v>3541051</v>
      </c>
      <c r="K255" s="51">
        <f t="shared" si="1156"/>
        <v>42492665</v>
      </c>
      <c r="L255" s="61">
        <f t="shared" si="1156"/>
        <v>46033716</v>
      </c>
      <c r="M255" s="118"/>
      <c r="N255" s="120">
        <f t="shared" ref="N255:O255" si="1157">N254*1936.27</f>
        <v>42492665</v>
      </c>
      <c r="O255" s="120">
        <f t="shared" si="1157"/>
        <v>30473927</v>
      </c>
      <c r="P255" s="120">
        <f t="shared" si="1121"/>
        <v>1689202</v>
      </c>
      <c r="Q255" s="120">
        <f t="shared" si="1121"/>
        <v>51519014</v>
      </c>
      <c r="R255" s="120">
        <f t="shared" si="1121"/>
        <v>47977963</v>
      </c>
      <c r="S255" s="47"/>
    </row>
    <row r="256" spans="1:20" ht="12.75" customHeight="1" x14ac:dyDescent="0.2">
      <c r="A256" s="492">
        <f>B244+1</f>
        <v>44652</v>
      </c>
      <c r="B256" s="492">
        <v>44742</v>
      </c>
      <c r="C256" s="42" t="s">
        <v>3</v>
      </c>
      <c r="D256" s="43">
        <v>0</v>
      </c>
      <c r="E256" s="44">
        <f>Collab._Tecnici!E802</f>
        <v>10321.450000000001</v>
      </c>
      <c r="F256" s="44"/>
      <c r="G256" s="44">
        <f t="shared" si="832"/>
        <v>553.85</v>
      </c>
      <c r="H256" s="44">
        <v>6207.16</v>
      </c>
      <c r="I256" s="44">
        <f>(E256+H256)*0.3%</f>
        <v>49.59</v>
      </c>
      <c r="J256" s="44">
        <f>(E256+F256+G256+H256+I256)/12</f>
        <v>1427.67</v>
      </c>
      <c r="K256" s="44">
        <f>SUM(E256:I256)</f>
        <v>17132.05</v>
      </c>
      <c r="L256" s="46">
        <f>SUM(E256:J256)</f>
        <v>18559.72</v>
      </c>
      <c r="M256" s="117"/>
      <c r="N256" s="119">
        <f>E256+F256+G256+H256+I256</f>
        <v>17132.05</v>
      </c>
      <c r="O256" s="119">
        <f>E256+F256+G256+I256</f>
        <v>10924.89</v>
      </c>
      <c r="P256" s="119">
        <f t="shared" ref="P256" si="1158">P254</f>
        <v>872.4</v>
      </c>
      <c r="Q256" s="119">
        <f>L256+O256*0.18</f>
        <v>20526.2</v>
      </c>
      <c r="R256" s="119">
        <f>N256+O256*0.18</f>
        <v>19098.53</v>
      </c>
      <c r="S256" s="47"/>
      <c r="T256" s="194"/>
    </row>
    <row r="257" spans="1:20" ht="9" customHeight="1" x14ac:dyDescent="0.2">
      <c r="A257" s="493"/>
      <c r="B257" s="493"/>
      <c r="C257" s="48" t="s">
        <v>4</v>
      </c>
      <c r="D257" s="49">
        <v>8</v>
      </c>
      <c r="E257" s="50">
        <f>Collab._Tecnici!E803</f>
        <v>19985114</v>
      </c>
      <c r="F257" s="61"/>
      <c r="G257" s="50">
        <f t="shared" si="849"/>
        <v>1072403</v>
      </c>
      <c r="H257" s="61">
        <v>12018738</v>
      </c>
      <c r="I257" s="61">
        <f>I256*1936.27</f>
        <v>96020</v>
      </c>
      <c r="J257" s="51">
        <f t="shared" si="1156"/>
        <v>2764355</v>
      </c>
      <c r="K257" s="51">
        <f>K256*1936.27</f>
        <v>33172274</v>
      </c>
      <c r="L257" s="61">
        <f t="shared" ref="L257" si="1159">L256*1936.27</f>
        <v>35936629</v>
      </c>
      <c r="M257" s="118"/>
      <c r="N257" s="120">
        <f t="shared" ref="N257:R257" si="1160">N256*1936.27</f>
        <v>33172274</v>
      </c>
      <c r="O257" s="120">
        <f t="shared" si="1160"/>
        <v>21153537</v>
      </c>
      <c r="P257" s="120">
        <f t="shared" si="1121"/>
        <v>1689202</v>
      </c>
      <c r="Q257" s="120">
        <f t="shared" si="1160"/>
        <v>39744265</v>
      </c>
      <c r="R257" s="120">
        <f t="shared" si="1160"/>
        <v>36979911</v>
      </c>
      <c r="S257" s="47"/>
    </row>
    <row r="258" spans="1:20" ht="12.75" customHeight="1" x14ac:dyDescent="0.2">
      <c r="A258" s="494">
        <f>A256</f>
        <v>44652</v>
      </c>
      <c r="B258" s="494">
        <f>B256</f>
        <v>44742</v>
      </c>
      <c r="C258" s="53" t="s">
        <v>3</v>
      </c>
      <c r="D258" s="54">
        <v>9</v>
      </c>
      <c r="E258" s="44">
        <f>Collab._Tecnici!E804</f>
        <v>11741.23</v>
      </c>
      <c r="F258" s="44"/>
      <c r="G258" s="44">
        <f t="shared" si="832"/>
        <v>553.85</v>
      </c>
      <c r="H258" s="44">
        <v>6207.16</v>
      </c>
      <c r="I258" s="44">
        <f t="shared" ref="I258" si="1161">(E258+H258)*0.3%</f>
        <v>53.85</v>
      </c>
      <c r="J258" s="44">
        <f t="shared" ref="J258" si="1162">(E258+F258+G258+H258+I258)/12</f>
        <v>1546.34</v>
      </c>
      <c r="K258" s="44">
        <f t="shared" ref="K258" si="1163">SUM(E258:I258)</f>
        <v>18556.09</v>
      </c>
      <c r="L258" s="46">
        <f t="shared" ref="L258" si="1164">SUM(E258:J258)</f>
        <v>20102.43</v>
      </c>
      <c r="M258" s="117"/>
      <c r="N258" s="119">
        <f t="shared" ref="N258" si="1165">E258+F258+G258+H258+I258</f>
        <v>18556.09</v>
      </c>
      <c r="O258" s="119">
        <f t="shared" ref="O258" si="1166">E258+F258+G258+I258</f>
        <v>12348.93</v>
      </c>
      <c r="P258" s="119">
        <f t="shared" ref="P258" si="1167">P256</f>
        <v>872.4</v>
      </c>
      <c r="Q258" s="119">
        <f t="shared" ref="Q258" si="1168">L258+O258*0.18</f>
        <v>22325.24</v>
      </c>
      <c r="R258" s="119">
        <f t="shared" ref="R258" si="1169">N258+O258*0.18</f>
        <v>20778.900000000001</v>
      </c>
      <c r="S258" s="47"/>
      <c r="T258" s="194"/>
    </row>
    <row r="259" spans="1:20" ht="9" customHeight="1" x14ac:dyDescent="0.2">
      <c r="A259" s="494"/>
      <c r="B259" s="494"/>
      <c r="C259" s="48" t="s">
        <v>4</v>
      </c>
      <c r="D259" s="49">
        <v>14</v>
      </c>
      <c r="E259" s="50">
        <f>Collab._Tecnici!E805</f>
        <v>22734191</v>
      </c>
      <c r="F259" s="50"/>
      <c r="G259" s="50">
        <f t="shared" si="849"/>
        <v>1072403</v>
      </c>
      <c r="H259" s="61">
        <v>12018738</v>
      </c>
      <c r="I259" s="61">
        <f t="shared" ref="I259" si="1170">I258*1936.27</f>
        <v>104268</v>
      </c>
      <c r="J259" s="51">
        <f t="shared" si="1156"/>
        <v>2994132</v>
      </c>
      <c r="K259" s="51">
        <f t="shared" si="1156"/>
        <v>35929600</v>
      </c>
      <c r="L259" s="61">
        <f t="shared" si="1156"/>
        <v>38923732</v>
      </c>
      <c r="M259" s="118"/>
      <c r="N259" s="120">
        <f t="shared" ref="N259:R259" si="1171">N258*1936.27</f>
        <v>35929600</v>
      </c>
      <c r="O259" s="120">
        <f t="shared" si="1171"/>
        <v>23910863</v>
      </c>
      <c r="P259" s="120">
        <f t="shared" si="1121"/>
        <v>1689202</v>
      </c>
      <c r="Q259" s="120">
        <f t="shared" si="1171"/>
        <v>43227692</v>
      </c>
      <c r="R259" s="120">
        <f t="shared" si="1171"/>
        <v>40233561</v>
      </c>
      <c r="S259" s="47"/>
    </row>
    <row r="260" spans="1:20" ht="12.75" customHeight="1" x14ac:dyDescent="0.2">
      <c r="A260" s="494"/>
      <c r="B260" s="494"/>
      <c r="C260" s="53" t="s">
        <v>3</v>
      </c>
      <c r="D260" s="54">
        <v>15</v>
      </c>
      <c r="E260" s="44">
        <f>Collab._Tecnici!E806</f>
        <v>12804.35</v>
      </c>
      <c r="F260" s="44"/>
      <c r="G260" s="44">
        <f t="shared" si="832"/>
        <v>553.85</v>
      </c>
      <c r="H260" s="44">
        <v>6207.16</v>
      </c>
      <c r="I260" s="44">
        <f t="shared" ref="I260" si="1172">(E260+H260)*0.3%</f>
        <v>57.03</v>
      </c>
      <c r="J260" s="44">
        <f t="shared" ref="J260" si="1173">(E260+F260+G260+H260+I260)/12</f>
        <v>1635.2</v>
      </c>
      <c r="K260" s="44">
        <f t="shared" ref="K260" si="1174">SUM(E260:I260)</f>
        <v>19622.39</v>
      </c>
      <c r="L260" s="46">
        <f t="shared" ref="L260" si="1175">SUM(E260:J260)</f>
        <v>21257.59</v>
      </c>
      <c r="M260" s="117"/>
      <c r="N260" s="119">
        <f t="shared" ref="N260" si="1176">E260+F260+G260+H260+I260</f>
        <v>19622.39</v>
      </c>
      <c r="O260" s="119">
        <f t="shared" ref="O260" si="1177">E260+F260+G260+I260</f>
        <v>13415.23</v>
      </c>
      <c r="P260" s="119">
        <f t="shared" ref="P260" si="1178">P258</f>
        <v>872.4</v>
      </c>
      <c r="Q260" s="119">
        <f t="shared" ref="Q260" si="1179">L260+O260*0.18</f>
        <v>23672.33</v>
      </c>
      <c r="R260" s="119">
        <f t="shared" ref="R260" si="1180">N260+O260*0.18</f>
        <v>22037.13</v>
      </c>
      <c r="S260" s="47"/>
    </row>
    <row r="261" spans="1:20" ht="9" customHeight="1" x14ac:dyDescent="0.2">
      <c r="A261" s="494"/>
      <c r="B261" s="494"/>
      <c r="C261" s="48" t="s">
        <v>4</v>
      </c>
      <c r="D261" s="49">
        <v>20</v>
      </c>
      <c r="E261" s="50">
        <f>Collab._Tecnici!E807</f>
        <v>24792679</v>
      </c>
      <c r="F261" s="50"/>
      <c r="G261" s="50">
        <f t="shared" si="849"/>
        <v>1072403</v>
      </c>
      <c r="H261" s="61">
        <v>12018738</v>
      </c>
      <c r="I261" s="61">
        <f t="shared" ref="I261" si="1181">I260*1936.27</f>
        <v>110425</v>
      </c>
      <c r="J261" s="51">
        <f t="shared" si="1156"/>
        <v>3166189</v>
      </c>
      <c r="K261" s="51">
        <f t="shared" si="1156"/>
        <v>37994245</v>
      </c>
      <c r="L261" s="61">
        <f t="shared" si="1156"/>
        <v>41160434</v>
      </c>
      <c r="M261" s="118"/>
      <c r="N261" s="120">
        <f t="shared" ref="N261:R261" si="1182">N260*1936.27</f>
        <v>37994245</v>
      </c>
      <c r="O261" s="120">
        <f t="shared" si="1182"/>
        <v>25975507</v>
      </c>
      <c r="P261" s="120">
        <f t="shared" si="1121"/>
        <v>1689202</v>
      </c>
      <c r="Q261" s="120">
        <f t="shared" si="1182"/>
        <v>45836022</v>
      </c>
      <c r="R261" s="120">
        <f t="shared" si="1182"/>
        <v>42669834</v>
      </c>
      <c r="S261" s="47"/>
    </row>
    <row r="262" spans="1:20" ht="12.75" customHeight="1" x14ac:dyDescent="0.2">
      <c r="A262" s="494"/>
      <c r="B262" s="494"/>
      <c r="C262" s="53" t="s">
        <v>3</v>
      </c>
      <c r="D262" s="54">
        <v>21</v>
      </c>
      <c r="E262" s="44">
        <f>Collab._Tecnici!E808</f>
        <v>13870.67</v>
      </c>
      <c r="F262" s="44"/>
      <c r="G262" s="44">
        <f t="shared" si="832"/>
        <v>553.85</v>
      </c>
      <c r="H262" s="44">
        <v>6207.16</v>
      </c>
      <c r="I262" s="44">
        <f t="shared" ref="I262" si="1183">(E262+H262)*0.3%</f>
        <v>60.23</v>
      </c>
      <c r="J262" s="44">
        <f t="shared" ref="J262" si="1184">(E262+F262+G262+H262+I262)/12</f>
        <v>1724.33</v>
      </c>
      <c r="K262" s="44">
        <f t="shared" ref="K262" si="1185">SUM(E262:I262)</f>
        <v>20691.91</v>
      </c>
      <c r="L262" s="46">
        <f t="shared" ref="L262" si="1186">SUM(E262:J262)</f>
        <v>22416.240000000002</v>
      </c>
      <c r="M262" s="117"/>
      <c r="N262" s="119">
        <f t="shared" ref="N262" si="1187">E262+F262+G262+H262+I262</f>
        <v>20691.91</v>
      </c>
      <c r="O262" s="119">
        <f t="shared" ref="O262" si="1188">E262+F262+G262+I262</f>
        <v>14484.75</v>
      </c>
      <c r="P262" s="119">
        <f t="shared" ref="P262" si="1189">P260</f>
        <v>872.4</v>
      </c>
      <c r="Q262" s="119">
        <f t="shared" ref="Q262" si="1190">L262+O262*0.18</f>
        <v>25023.5</v>
      </c>
      <c r="R262" s="119">
        <f t="shared" ref="R262" si="1191">N262+O262*0.18</f>
        <v>23299.17</v>
      </c>
      <c r="S262" s="47"/>
    </row>
    <row r="263" spans="1:20" ht="9" customHeight="1" x14ac:dyDescent="0.2">
      <c r="A263" s="494"/>
      <c r="B263" s="494"/>
      <c r="C263" s="48" t="s">
        <v>4</v>
      </c>
      <c r="D263" s="49">
        <v>27</v>
      </c>
      <c r="E263" s="50">
        <f>Collab._Tecnici!E809</f>
        <v>26857362</v>
      </c>
      <c r="F263" s="50"/>
      <c r="G263" s="50">
        <f t="shared" si="849"/>
        <v>1072403</v>
      </c>
      <c r="H263" s="61">
        <v>12018738</v>
      </c>
      <c r="I263" s="61">
        <f t="shared" ref="I263" si="1192">I262*1936.27</f>
        <v>116622</v>
      </c>
      <c r="J263" s="51">
        <f t="shared" si="1156"/>
        <v>3338768</v>
      </c>
      <c r="K263" s="51">
        <f t="shared" si="1156"/>
        <v>40065125</v>
      </c>
      <c r="L263" s="61">
        <f t="shared" si="1156"/>
        <v>43403893</v>
      </c>
      <c r="M263" s="118"/>
      <c r="N263" s="120">
        <f t="shared" ref="N263:R277" si="1193">N262*1936.27</f>
        <v>40065125</v>
      </c>
      <c r="O263" s="120">
        <f t="shared" si="1193"/>
        <v>28046387</v>
      </c>
      <c r="P263" s="120">
        <f t="shared" si="1193"/>
        <v>1689202</v>
      </c>
      <c r="Q263" s="120">
        <f t="shared" si="1193"/>
        <v>48452252</v>
      </c>
      <c r="R263" s="120">
        <f t="shared" si="1193"/>
        <v>45113484</v>
      </c>
      <c r="S263" s="47"/>
    </row>
    <row r="264" spans="1:20" ht="12.75" customHeight="1" x14ac:dyDescent="0.2">
      <c r="A264" s="494"/>
      <c r="B264" s="494"/>
      <c r="C264" s="53" t="s">
        <v>3</v>
      </c>
      <c r="D264" s="54">
        <v>28</v>
      </c>
      <c r="E264" s="44">
        <f>Collab._Tecnici!E810</f>
        <v>14622.68</v>
      </c>
      <c r="F264" s="44"/>
      <c r="G264" s="44">
        <f t="shared" si="832"/>
        <v>553.85</v>
      </c>
      <c r="H264" s="44">
        <v>6207.16</v>
      </c>
      <c r="I264" s="44">
        <f t="shared" ref="I264" si="1194">(E264+H264)*0.3%</f>
        <v>62.49</v>
      </c>
      <c r="J264" s="44">
        <f t="shared" ref="J264" si="1195">(E264+F264+G264+H264+I264)/12</f>
        <v>1787.18</v>
      </c>
      <c r="K264" s="44">
        <f t="shared" ref="K264" si="1196">SUM(E264:I264)</f>
        <v>21446.18</v>
      </c>
      <c r="L264" s="46">
        <f t="shared" ref="L264" si="1197">SUM(E264:J264)</f>
        <v>23233.360000000001</v>
      </c>
      <c r="M264" s="117"/>
      <c r="N264" s="119">
        <f t="shared" ref="N264" si="1198">E264+F264+G264+H264+I264</f>
        <v>21446.18</v>
      </c>
      <c r="O264" s="119">
        <f t="shared" ref="O264" si="1199">E264+F264+G264+I264</f>
        <v>15239.02</v>
      </c>
      <c r="P264" s="119">
        <f t="shared" ref="P264" si="1200">P262</f>
        <v>872.4</v>
      </c>
      <c r="Q264" s="119">
        <f t="shared" ref="Q264" si="1201">L264+O264*0.18</f>
        <v>25976.38</v>
      </c>
      <c r="R264" s="119">
        <f t="shared" ref="R264" si="1202">N264+O264*0.18</f>
        <v>24189.200000000001</v>
      </c>
      <c r="S264" s="47"/>
    </row>
    <row r="265" spans="1:20" ht="9" customHeight="1" x14ac:dyDescent="0.2">
      <c r="A265" s="494"/>
      <c r="B265" s="494"/>
      <c r="C265" s="48" t="s">
        <v>4</v>
      </c>
      <c r="D265" s="49">
        <v>34</v>
      </c>
      <c r="E265" s="50">
        <f>Collab._Tecnici!E811</f>
        <v>28313457</v>
      </c>
      <c r="F265" s="50"/>
      <c r="G265" s="50">
        <f t="shared" si="849"/>
        <v>1072403</v>
      </c>
      <c r="H265" s="61">
        <v>12018738</v>
      </c>
      <c r="I265" s="61">
        <f t="shared" ref="I265" si="1203">I264*1936.27</f>
        <v>120998</v>
      </c>
      <c r="J265" s="51">
        <f t="shared" si="1156"/>
        <v>3460463</v>
      </c>
      <c r="K265" s="51">
        <f t="shared" si="1156"/>
        <v>41525595</v>
      </c>
      <c r="L265" s="61">
        <f t="shared" si="1156"/>
        <v>44986058</v>
      </c>
      <c r="M265" s="118"/>
      <c r="N265" s="120">
        <f t="shared" ref="N265:R265" si="1204">N264*1936.27</f>
        <v>41525595</v>
      </c>
      <c r="O265" s="120">
        <f t="shared" si="1204"/>
        <v>29506857</v>
      </c>
      <c r="P265" s="120">
        <f t="shared" si="1193"/>
        <v>1689202</v>
      </c>
      <c r="Q265" s="120">
        <f t="shared" si="1204"/>
        <v>50297285</v>
      </c>
      <c r="R265" s="120">
        <f t="shared" si="1204"/>
        <v>46836822</v>
      </c>
      <c r="S265" s="47"/>
    </row>
    <row r="266" spans="1:20" ht="12.75" customHeight="1" x14ac:dyDescent="0.2">
      <c r="A266" s="494"/>
      <c r="B266" s="494"/>
      <c r="C266" s="53" t="s">
        <v>3</v>
      </c>
      <c r="D266" s="54">
        <v>35</v>
      </c>
      <c r="E266" s="44">
        <f>Collab._Tecnici!E812</f>
        <v>15184.62</v>
      </c>
      <c r="F266" s="44"/>
      <c r="G266" s="44">
        <f t="shared" si="832"/>
        <v>553.85</v>
      </c>
      <c r="H266" s="44">
        <v>6207.16</v>
      </c>
      <c r="I266" s="44">
        <f t="shared" ref="I266" si="1205">(E266+H266)*0.3%</f>
        <v>64.180000000000007</v>
      </c>
      <c r="J266" s="44">
        <f t="shared" ref="J266" si="1206">(E266+F266+G266+H266+I266)/12</f>
        <v>1834.15</v>
      </c>
      <c r="K266" s="44">
        <f t="shared" ref="K266" si="1207">SUM(E266:I266)</f>
        <v>22009.81</v>
      </c>
      <c r="L266" s="46">
        <f t="shared" ref="L266" si="1208">SUM(E266:J266)</f>
        <v>23843.96</v>
      </c>
      <c r="M266" s="117"/>
      <c r="N266" s="119">
        <f t="shared" ref="N266" si="1209">E266+F266+G266+H266+I266</f>
        <v>22009.81</v>
      </c>
      <c r="O266" s="119">
        <f t="shared" ref="O266" si="1210">E266+F266+G266+I266</f>
        <v>15802.65</v>
      </c>
      <c r="P266" s="119">
        <f t="shared" ref="P266" si="1211">P264</f>
        <v>872.4</v>
      </c>
      <c r="Q266" s="119">
        <f t="shared" ref="Q266" si="1212">L266+O266*0.18</f>
        <v>26688.44</v>
      </c>
      <c r="R266" s="119">
        <f t="shared" ref="R266" si="1213">N266+O266*0.18</f>
        <v>24854.29</v>
      </c>
      <c r="S266" s="47"/>
    </row>
    <row r="267" spans="1:20" ht="9" customHeight="1" x14ac:dyDescent="0.2">
      <c r="A267" s="495"/>
      <c r="B267" s="495"/>
      <c r="C267" s="58" t="s">
        <v>4</v>
      </c>
      <c r="D267" s="59"/>
      <c r="E267" s="50">
        <f>Collab._Tecnici!E813</f>
        <v>29401524</v>
      </c>
      <c r="F267" s="50"/>
      <c r="G267" s="61">
        <f t="shared" si="849"/>
        <v>1072403</v>
      </c>
      <c r="H267" s="61">
        <v>12018738</v>
      </c>
      <c r="I267" s="61">
        <f t="shared" ref="I267" si="1214">I266*1936.27</f>
        <v>124270</v>
      </c>
      <c r="J267" s="51">
        <f t="shared" si="1156"/>
        <v>3551410</v>
      </c>
      <c r="K267" s="51">
        <f t="shared" si="1156"/>
        <v>42616935</v>
      </c>
      <c r="L267" s="61">
        <f t="shared" si="1156"/>
        <v>46168344</v>
      </c>
      <c r="M267" s="118"/>
      <c r="N267" s="120">
        <f t="shared" ref="N267:R267" si="1215">N266*1936.27</f>
        <v>42616935</v>
      </c>
      <c r="O267" s="120">
        <f t="shared" si="1215"/>
        <v>30598197</v>
      </c>
      <c r="P267" s="120">
        <f t="shared" si="1193"/>
        <v>1689202</v>
      </c>
      <c r="Q267" s="120">
        <f t="shared" si="1215"/>
        <v>51676026</v>
      </c>
      <c r="R267" s="120">
        <f t="shared" si="1215"/>
        <v>48124616</v>
      </c>
      <c r="S267" s="47"/>
    </row>
    <row r="268" spans="1:20" ht="12.75" customHeight="1" x14ac:dyDescent="0.2">
      <c r="A268" s="492">
        <f>B258+1</f>
        <v>44743</v>
      </c>
      <c r="B268" s="492">
        <v>44926</v>
      </c>
      <c r="C268" s="42" t="s">
        <v>3</v>
      </c>
      <c r="D268" s="43">
        <v>0</v>
      </c>
      <c r="E268" s="44">
        <f>Collab._Tecnici!E814</f>
        <v>10321.450000000001</v>
      </c>
      <c r="F268" s="44"/>
      <c r="G268" s="44">
        <f t="shared" ref="G268:G278" si="1216">600/13*12</f>
        <v>553.85</v>
      </c>
      <c r="H268" s="44">
        <v>6207.16</v>
      </c>
      <c r="I268" s="44">
        <f>(E268+H268)*0.5%</f>
        <v>82.64</v>
      </c>
      <c r="J268" s="44">
        <f t="shared" ref="J268" si="1217">(E268+F268+G268+H268+I268)/12</f>
        <v>1430.43</v>
      </c>
      <c r="K268" s="44">
        <f t="shared" ref="K268" si="1218">SUM(E268:I268)</f>
        <v>17165.099999999999</v>
      </c>
      <c r="L268" s="46">
        <f t="shared" ref="L268" si="1219">SUM(E268:J268)</f>
        <v>18595.53</v>
      </c>
      <c r="M268" s="117"/>
      <c r="N268" s="119">
        <f t="shared" ref="N268" si="1220">E268+F268+G268+H268+I268</f>
        <v>17165.099999999999</v>
      </c>
      <c r="O268" s="119">
        <f t="shared" ref="O268" si="1221">E268+F268+G268+I268</f>
        <v>10957.94</v>
      </c>
      <c r="P268" s="119">
        <f t="shared" ref="P268" si="1222">P266</f>
        <v>872.4</v>
      </c>
      <c r="Q268" s="119">
        <f t="shared" ref="Q268" si="1223">L268+O268*0.18</f>
        <v>20567.96</v>
      </c>
      <c r="R268" s="119">
        <f t="shared" ref="R268" si="1224">N268+O268*0.18</f>
        <v>19137.53</v>
      </c>
      <c r="S268" s="47"/>
    </row>
    <row r="269" spans="1:20" ht="9" customHeight="1" x14ac:dyDescent="0.2">
      <c r="A269" s="493"/>
      <c r="B269" s="493"/>
      <c r="C269" s="48" t="s">
        <v>4</v>
      </c>
      <c r="D269" s="49">
        <v>8</v>
      </c>
      <c r="E269" s="50">
        <f>Collab._Tecnici!E815</f>
        <v>19985114</v>
      </c>
      <c r="F269" s="61"/>
      <c r="G269" s="50">
        <f t="shared" si="849"/>
        <v>1072403</v>
      </c>
      <c r="H269" s="61">
        <v>12018738</v>
      </c>
      <c r="I269" s="61">
        <f t="shared" ref="I269:I279" si="1225">I268*1936.27</f>
        <v>160013</v>
      </c>
      <c r="J269" s="51">
        <f t="shared" si="1156"/>
        <v>2769699</v>
      </c>
      <c r="K269" s="51">
        <f t="shared" si="1156"/>
        <v>33236268</v>
      </c>
      <c r="L269" s="61">
        <f t="shared" si="1156"/>
        <v>36005967</v>
      </c>
      <c r="M269" s="118"/>
      <c r="N269" s="120">
        <f t="shared" ref="N269:R269" si="1226">N268*1936.27</f>
        <v>33236268</v>
      </c>
      <c r="O269" s="120">
        <f t="shared" si="1226"/>
        <v>21217530</v>
      </c>
      <c r="P269" s="120">
        <f t="shared" si="1193"/>
        <v>1689202</v>
      </c>
      <c r="Q269" s="120">
        <f t="shared" si="1226"/>
        <v>39825124</v>
      </c>
      <c r="R269" s="120">
        <f t="shared" si="1226"/>
        <v>37055425</v>
      </c>
      <c r="S269" s="47"/>
    </row>
    <row r="270" spans="1:20" ht="12.75" customHeight="1" x14ac:dyDescent="0.2">
      <c r="A270" s="494">
        <f>A268</f>
        <v>44743</v>
      </c>
      <c r="B270" s="494">
        <f>B268</f>
        <v>44926</v>
      </c>
      <c r="C270" s="53" t="s">
        <v>3</v>
      </c>
      <c r="D270" s="54">
        <v>9</v>
      </c>
      <c r="E270" s="44">
        <f>Collab._Tecnici!E816</f>
        <v>11741.23</v>
      </c>
      <c r="F270" s="44"/>
      <c r="G270" s="44">
        <f t="shared" si="1216"/>
        <v>553.85</v>
      </c>
      <c r="H270" s="44">
        <v>6207.16</v>
      </c>
      <c r="I270" s="44">
        <f t="shared" ref="I270" si="1227">(E270+H270)*0.5%</f>
        <v>89.74</v>
      </c>
      <c r="J270" s="44">
        <f t="shared" ref="J270" si="1228">(E270+F270+G270+H270+I270)/12</f>
        <v>1549.33</v>
      </c>
      <c r="K270" s="44">
        <f t="shared" ref="K270" si="1229">SUM(E270:I270)</f>
        <v>18591.98</v>
      </c>
      <c r="L270" s="46">
        <f t="shared" ref="L270" si="1230">SUM(E270:J270)</f>
        <v>20141.310000000001</v>
      </c>
      <c r="M270" s="117"/>
      <c r="N270" s="119">
        <f t="shared" ref="N270" si="1231">E270+F270+G270+H270+I270</f>
        <v>18591.98</v>
      </c>
      <c r="O270" s="119">
        <f t="shared" ref="O270" si="1232">E270+F270+G270+I270</f>
        <v>12384.82</v>
      </c>
      <c r="P270" s="119">
        <f t="shared" ref="P270" si="1233">P268</f>
        <v>872.4</v>
      </c>
      <c r="Q270" s="119">
        <f t="shared" ref="Q270" si="1234">L270+O270*0.18</f>
        <v>22370.58</v>
      </c>
      <c r="R270" s="119">
        <f t="shared" ref="R270" si="1235">N270+O270*0.18</f>
        <v>20821.25</v>
      </c>
      <c r="S270" s="47"/>
    </row>
    <row r="271" spans="1:20" ht="9" customHeight="1" x14ac:dyDescent="0.2">
      <c r="A271" s="494"/>
      <c r="B271" s="494"/>
      <c r="C271" s="48" t="s">
        <v>4</v>
      </c>
      <c r="D271" s="49">
        <v>14</v>
      </c>
      <c r="E271" s="50">
        <f>Collab._Tecnici!E817</f>
        <v>22734191</v>
      </c>
      <c r="F271" s="50"/>
      <c r="G271" s="50">
        <f t="shared" ref="G271:G279" si="1236">G270*1936.27</f>
        <v>1072403</v>
      </c>
      <c r="H271" s="61">
        <v>12018738</v>
      </c>
      <c r="I271" s="61">
        <f t="shared" si="1225"/>
        <v>173761</v>
      </c>
      <c r="J271" s="51">
        <f t="shared" ref="J271:L279" si="1237">J270*1936.27</f>
        <v>2999921</v>
      </c>
      <c r="K271" s="51">
        <f t="shared" si="1237"/>
        <v>35999093</v>
      </c>
      <c r="L271" s="61">
        <f t="shared" si="1237"/>
        <v>38999014</v>
      </c>
      <c r="M271" s="118"/>
      <c r="N271" s="120">
        <f t="shared" ref="N271:R271" si="1238">N270*1936.27</f>
        <v>35999093</v>
      </c>
      <c r="O271" s="120">
        <f t="shared" si="1238"/>
        <v>23980355</v>
      </c>
      <c r="P271" s="120">
        <f t="shared" si="1193"/>
        <v>1689202</v>
      </c>
      <c r="Q271" s="120">
        <f t="shared" si="1238"/>
        <v>43315483</v>
      </c>
      <c r="R271" s="120">
        <f t="shared" si="1238"/>
        <v>40315562</v>
      </c>
      <c r="S271" s="47"/>
    </row>
    <row r="272" spans="1:20" ht="12.75" customHeight="1" x14ac:dyDescent="0.2">
      <c r="A272" s="494"/>
      <c r="B272" s="494"/>
      <c r="C272" s="53" t="s">
        <v>3</v>
      </c>
      <c r="D272" s="54">
        <v>15</v>
      </c>
      <c r="E272" s="44">
        <f>Collab._Tecnici!E818</f>
        <v>12804.35</v>
      </c>
      <c r="F272" s="44"/>
      <c r="G272" s="44">
        <f t="shared" si="1216"/>
        <v>553.85</v>
      </c>
      <c r="H272" s="44">
        <v>6207.16</v>
      </c>
      <c r="I272" s="44">
        <f t="shared" ref="I272" si="1239">(E272+H272)*0.5%</f>
        <v>95.06</v>
      </c>
      <c r="J272" s="44">
        <f t="shared" ref="J272" si="1240">(E272+F272+G272+H272+I272)/12</f>
        <v>1638.37</v>
      </c>
      <c r="K272" s="44">
        <f t="shared" ref="K272" si="1241">SUM(E272:I272)</f>
        <v>19660.419999999998</v>
      </c>
      <c r="L272" s="46">
        <f t="shared" ref="L272" si="1242">SUM(E272:J272)</f>
        <v>21298.79</v>
      </c>
      <c r="M272" s="117"/>
      <c r="N272" s="119">
        <f t="shared" ref="N272" si="1243">E272+F272+G272+H272+I272</f>
        <v>19660.419999999998</v>
      </c>
      <c r="O272" s="119">
        <f t="shared" ref="O272" si="1244">E272+F272+G272+I272</f>
        <v>13453.26</v>
      </c>
      <c r="P272" s="119">
        <f t="shared" ref="P272" si="1245">P270</f>
        <v>872.4</v>
      </c>
      <c r="Q272" s="119">
        <f t="shared" ref="Q272" si="1246">L272+O272*0.18</f>
        <v>23720.38</v>
      </c>
      <c r="R272" s="119">
        <f t="shared" ref="R272" si="1247">N272+O272*0.18</f>
        <v>22082.01</v>
      </c>
      <c r="S272" s="47"/>
    </row>
    <row r="273" spans="1:19" ht="9" customHeight="1" x14ac:dyDescent="0.2">
      <c r="A273" s="494"/>
      <c r="B273" s="494"/>
      <c r="C273" s="48" t="s">
        <v>4</v>
      </c>
      <c r="D273" s="49">
        <v>20</v>
      </c>
      <c r="E273" s="50">
        <f>Collab._Tecnici!E819</f>
        <v>24792679</v>
      </c>
      <c r="F273" s="50"/>
      <c r="G273" s="50">
        <f t="shared" si="1236"/>
        <v>1072403</v>
      </c>
      <c r="H273" s="61">
        <v>12018738</v>
      </c>
      <c r="I273" s="61">
        <f t="shared" si="1225"/>
        <v>184062</v>
      </c>
      <c r="J273" s="51">
        <f t="shared" si="1237"/>
        <v>3172327</v>
      </c>
      <c r="K273" s="51">
        <f t="shared" si="1237"/>
        <v>38067881</v>
      </c>
      <c r="L273" s="61">
        <f t="shared" si="1237"/>
        <v>41240208</v>
      </c>
      <c r="M273" s="118"/>
      <c r="N273" s="120">
        <f t="shared" ref="N273:R273" si="1248">N272*1936.27</f>
        <v>38067881</v>
      </c>
      <c r="O273" s="120">
        <f t="shared" si="1248"/>
        <v>26049144</v>
      </c>
      <c r="P273" s="120">
        <f t="shared" si="1193"/>
        <v>1689202</v>
      </c>
      <c r="Q273" s="120">
        <f t="shared" si="1248"/>
        <v>45929060</v>
      </c>
      <c r="R273" s="120">
        <f t="shared" si="1248"/>
        <v>42756734</v>
      </c>
      <c r="S273" s="47"/>
    </row>
    <row r="274" spans="1:19" ht="12.75" customHeight="1" x14ac:dyDescent="0.2">
      <c r="A274" s="494"/>
      <c r="B274" s="494"/>
      <c r="C274" s="53" t="s">
        <v>3</v>
      </c>
      <c r="D274" s="54">
        <v>21</v>
      </c>
      <c r="E274" s="44">
        <f>Collab._Tecnici!E820</f>
        <v>13870.67</v>
      </c>
      <c r="F274" s="44"/>
      <c r="G274" s="44">
        <f t="shared" si="1216"/>
        <v>553.85</v>
      </c>
      <c r="H274" s="44">
        <v>6207.16</v>
      </c>
      <c r="I274" s="44">
        <f t="shared" ref="I274" si="1249">(E274+H274)*0.5%</f>
        <v>100.39</v>
      </c>
      <c r="J274" s="44">
        <f t="shared" ref="J274" si="1250">(E274+F274+G274+H274+I274)/12</f>
        <v>1727.67</v>
      </c>
      <c r="K274" s="44">
        <f t="shared" ref="K274" si="1251">SUM(E274:I274)</f>
        <v>20732.07</v>
      </c>
      <c r="L274" s="46">
        <f t="shared" ref="L274" si="1252">SUM(E274:J274)</f>
        <v>22459.74</v>
      </c>
      <c r="M274" s="117"/>
      <c r="N274" s="119">
        <f t="shared" ref="N274" si="1253">E274+F274+G274+H274+I274</f>
        <v>20732.07</v>
      </c>
      <c r="O274" s="119">
        <f t="shared" ref="O274" si="1254">E274+F274+G274+I274</f>
        <v>14524.91</v>
      </c>
      <c r="P274" s="119">
        <f t="shared" ref="P274" si="1255">P272</f>
        <v>872.4</v>
      </c>
      <c r="Q274" s="119">
        <f t="shared" ref="Q274" si="1256">L274+O274*0.18</f>
        <v>25074.22</v>
      </c>
      <c r="R274" s="119">
        <f t="shared" ref="R274" si="1257">N274+O274*0.18</f>
        <v>23346.55</v>
      </c>
      <c r="S274" s="47"/>
    </row>
    <row r="275" spans="1:19" ht="9" customHeight="1" x14ac:dyDescent="0.2">
      <c r="A275" s="494"/>
      <c r="B275" s="494"/>
      <c r="C275" s="48" t="s">
        <v>4</v>
      </c>
      <c r="D275" s="49">
        <v>27</v>
      </c>
      <c r="E275" s="50">
        <f>Collab._Tecnici!E821</f>
        <v>26857362</v>
      </c>
      <c r="F275" s="50"/>
      <c r="G275" s="50">
        <f t="shared" si="1236"/>
        <v>1072403</v>
      </c>
      <c r="H275" s="61">
        <v>12018738</v>
      </c>
      <c r="I275" s="61">
        <f t="shared" si="1225"/>
        <v>194382</v>
      </c>
      <c r="J275" s="51">
        <f t="shared" si="1237"/>
        <v>3345236</v>
      </c>
      <c r="K275" s="51">
        <f t="shared" si="1237"/>
        <v>40142885</v>
      </c>
      <c r="L275" s="61">
        <f t="shared" si="1237"/>
        <v>43488121</v>
      </c>
      <c r="M275" s="118"/>
      <c r="N275" s="120">
        <f t="shared" ref="N275:R275" si="1258">N274*1936.27</f>
        <v>40142885</v>
      </c>
      <c r="O275" s="120">
        <f t="shared" si="1258"/>
        <v>28124147</v>
      </c>
      <c r="P275" s="120">
        <f t="shared" si="1193"/>
        <v>1689202</v>
      </c>
      <c r="Q275" s="120">
        <f t="shared" si="1258"/>
        <v>48550460</v>
      </c>
      <c r="R275" s="120">
        <f t="shared" si="1258"/>
        <v>45205224</v>
      </c>
      <c r="S275" s="47"/>
    </row>
    <row r="276" spans="1:19" ht="12.75" customHeight="1" x14ac:dyDescent="0.2">
      <c r="A276" s="494"/>
      <c r="B276" s="494"/>
      <c r="C276" s="53" t="s">
        <v>3</v>
      </c>
      <c r="D276" s="54">
        <v>28</v>
      </c>
      <c r="E276" s="44">
        <f>Collab._Tecnici!E822</f>
        <v>14622.68</v>
      </c>
      <c r="F276" s="44"/>
      <c r="G276" s="44">
        <f t="shared" si="1216"/>
        <v>553.85</v>
      </c>
      <c r="H276" s="44">
        <v>6207.16</v>
      </c>
      <c r="I276" s="44">
        <f t="shared" ref="I276" si="1259">(E276+H276)*0.5%</f>
        <v>104.15</v>
      </c>
      <c r="J276" s="44">
        <f t="shared" ref="J276" si="1260">(E276+F276+G276+H276+I276)/12</f>
        <v>1790.65</v>
      </c>
      <c r="K276" s="44">
        <f t="shared" ref="K276" si="1261">SUM(E276:I276)</f>
        <v>21487.84</v>
      </c>
      <c r="L276" s="46">
        <f t="shared" ref="L276" si="1262">SUM(E276:J276)</f>
        <v>23278.49</v>
      </c>
      <c r="M276" s="117"/>
      <c r="N276" s="119">
        <f t="shared" ref="N276" si="1263">E276+F276+G276+H276+I276</f>
        <v>21487.84</v>
      </c>
      <c r="O276" s="119">
        <f t="shared" ref="O276" si="1264">E276+F276+G276+I276</f>
        <v>15280.68</v>
      </c>
      <c r="P276" s="119">
        <f t="shared" ref="P276" si="1265">P274</f>
        <v>872.4</v>
      </c>
      <c r="Q276" s="119">
        <f t="shared" ref="Q276" si="1266">L276+O276*0.18</f>
        <v>26029.01</v>
      </c>
      <c r="R276" s="119">
        <f t="shared" ref="R276" si="1267">N276+O276*0.18</f>
        <v>24238.36</v>
      </c>
      <c r="S276" s="47"/>
    </row>
    <row r="277" spans="1:19" ht="9" customHeight="1" x14ac:dyDescent="0.2">
      <c r="A277" s="494"/>
      <c r="B277" s="494"/>
      <c r="C277" s="48" t="s">
        <v>4</v>
      </c>
      <c r="D277" s="49">
        <v>34</v>
      </c>
      <c r="E277" s="50">
        <f>Collab._Tecnici!E823</f>
        <v>28313457</v>
      </c>
      <c r="F277" s="50"/>
      <c r="G277" s="50">
        <f t="shared" si="1236"/>
        <v>1072403</v>
      </c>
      <c r="H277" s="61">
        <v>12018738</v>
      </c>
      <c r="I277" s="61">
        <f t="shared" si="1225"/>
        <v>201663</v>
      </c>
      <c r="J277" s="51">
        <f t="shared" si="1237"/>
        <v>3467182</v>
      </c>
      <c r="K277" s="51">
        <f t="shared" si="1237"/>
        <v>41606260</v>
      </c>
      <c r="L277" s="61">
        <f t="shared" si="1237"/>
        <v>45073442</v>
      </c>
      <c r="M277" s="118"/>
      <c r="N277" s="120">
        <f t="shared" ref="N277:R277" si="1268">N276*1936.27</f>
        <v>41606260</v>
      </c>
      <c r="O277" s="120">
        <f t="shared" si="1268"/>
        <v>29587522</v>
      </c>
      <c r="P277" s="120">
        <f t="shared" si="1193"/>
        <v>1689202</v>
      </c>
      <c r="Q277" s="120">
        <f t="shared" si="1268"/>
        <v>50399191</v>
      </c>
      <c r="R277" s="120">
        <f t="shared" si="1268"/>
        <v>46932009</v>
      </c>
      <c r="S277" s="47"/>
    </row>
    <row r="278" spans="1:19" ht="12.75" customHeight="1" x14ac:dyDescent="0.2">
      <c r="A278" s="494"/>
      <c r="B278" s="494"/>
      <c r="C278" s="53" t="s">
        <v>3</v>
      </c>
      <c r="D278" s="54">
        <v>35</v>
      </c>
      <c r="E278" s="44">
        <f>Collab._Tecnici!E824</f>
        <v>15184.62</v>
      </c>
      <c r="F278" s="44"/>
      <c r="G278" s="44">
        <f t="shared" si="1216"/>
        <v>553.85</v>
      </c>
      <c r="H278" s="44">
        <v>6207.16</v>
      </c>
      <c r="I278" s="44">
        <f t="shared" ref="I278" si="1269">(E278+H278)*0.5%</f>
        <v>106.96</v>
      </c>
      <c r="J278" s="44">
        <f t="shared" ref="J278" si="1270">(E278+F278+G278+H278+I278)/12</f>
        <v>1837.72</v>
      </c>
      <c r="K278" s="44">
        <f t="shared" ref="K278" si="1271">SUM(E278:I278)</f>
        <v>22052.59</v>
      </c>
      <c r="L278" s="46">
        <f t="shared" ref="L278" si="1272">SUM(E278:J278)</f>
        <v>23890.31</v>
      </c>
      <c r="M278" s="117"/>
      <c r="N278" s="119">
        <f t="shared" ref="N278" si="1273">E278+F278+G278+H278+I278</f>
        <v>22052.59</v>
      </c>
      <c r="O278" s="119">
        <f t="shared" ref="O278" si="1274">E278+F278+G278+I278</f>
        <v>15845.43</v>
      </c>
      <c r="P278" s="119">
        <f t="shared" ref="P278" si="1275">P276</f>
        <v>872.4</v>
      </c>
      <c r="Q278" s="119">
        <f t="shared" ref="Q278" si="1276">L278+O278*0.18</f>
        <v>26742.49</v>
      </c>
      <c r="R278" s="119">
        <f t="shared" ref="R278" si="1277">N278+O278*0.18</f>
        <v>24904.77</v>
      </c>
      <c r="S278" s="47"/>
    </row>
    <row r="279" spans="1:19" ht="9" customHeight="1" x14ac:dyDescent="0.2">
      <c r="A279" s="495"/>
      <c r="B279" s="495"/>
      <c r="C279" s="58" t="s">
        <v>4</v>
      </c>
      <c r="D279" s="59"/>
      <c r="E279" s="61">
        <f>Collab._Tecnici!E825</f>
        <v>29401524</v>
      </c>
      <c r="F279" s="61"/>
      <c r="G279" s="61">
        <f t="shared" si="1236"/>
        <v>1072403</v>
      </c>
      <c r="H279" s="61">
        <v>12018738</v>
      </c>
      <c r="I279" s="61">
        <f t="shared" si="1225"/>
        <v>207103</v>
      </c>
      <c r="J279" s="195">
        <f t="shared" si="1237"/>
        <v>3558322</v>
      </c>
      <c r="K279" s="62">
        <f t="shared" si="1237"/>
        <v>42699768</v>
      </c>
      <c r="L279" s="61">
        <f t="shared" si="1237"/>
        <v>46258091</v>
      </c>
      <c r="M279" s="118"/>
      <c r="N279" s="123">
        <f t="shared" ref="N279:R279" si="1278">N278*1936.27</f>
        <v>42699768</v>
      </c>
      <c r="O279" s="123">
        <f t="shared" si="1278"/>
        <v>30681031</v>
      </c>
      <c r="P279" s="123">
        <f t="shared" si="1278"/>
        <v>1689202</v>
      </c>
      <c r="Q279" s="123">
        <f t="shared" si="1278"/>
        <v>51780681</v>
      </c>
      <c r="R279" s="123">
        <f t="shared" si="1278"/>
        <v>48222359</v>
      </c>
      <c r="S279" s="47"/>
    </row>
    <row r="280" spans="1:19" ht="9" customHeight="1" x14ac:dyDescent="0.2">
      <c r="A280" s="78"/>
      <c r="B280" s="78"/>
      <c r="C280" s="79"/>
      <c r="D280" s="79"/>
      <c r="E280" s="79"/>
      <c r="F280" s="79"/>
      <c r="G280" s="79"/>
      <c r="H280" s="79"/>
      <c r="I280" s="80"/>
      <c r="J280" s="80"/>
      <c r="K280" s="80"/>
      <c r="L280" s="80"/>
      <c r="M280" s="80"/>
      <c r="N280" s="121"/>
      <c r="O280" s="121"/>
      <c r="P280" s="121"/>
      <c r="R280" s="153"/>
      <c r="S280" s="47"/>
    </row>
    <row r="281" spans="1:19" ht="9" customHeight="1" x14ac:dyDescent="0.2">
      <c r="A281" s="78"/>
      <c r="B281" s="78"/>
      <c r="C281" s="79"/>
      <c r="D281" s="79"/>
      <c r="E281" s="79"/>
      <c r="F281" s="79"/>
      <c r="G281" s="79"/>
      <c r="H281" s="79"/>
      <c r="I281" s="80"/>
      <c r="J281" s="80"/>
      <c r="K281" s="80"/>
      <c r="L281" s="80"/>
      <c r="M281" s="80"/>
      <c r="N281" s="122"/>
      <c r="O281" s="122"/>
      <c r="P281" s="122"/>
      <c r="R281" s="155"/>
      <c r="S281" s="47"/>
    </row>
    <row r="282" spans="1:19" ht="9" customHeight="1" x14ac:dyDescent="0.2">
      <c r="A282" s="78"/>
      <c r="B282" s="78"/>
      <c r="C282" s="79"/>
      <c r="D282" s="79"/>
      <c r="E282" s="79"/>
      <c r="F282" s="79"/>
      <c r="G282" s="79"/>
      <c r="H282" s="79"/>
      <c r="I282" s="80"/>
      <c r="J282" s="80"/>
      <c r="K282" s="80"/>
      <c r="L282" s="80"/>
      <c r="M282" s="80"/>
      <c r="N282" s="121"/>
      <c r="O282" s="121"/>
      <c r="P282" s="121"/>
      <c r="R282" s="153"/>
      <c r="S282" s="47"/>
    </row>
    <row r="283" spans="1:19" x14ac:dyDescent="0.2">
      <c r="N283" s="122"/>
      <c r="O283" s="122"/>
      <c r="P283" s="122"/>
      <c r="Q283" s="81"/>
      <c r="R283" s="122"/>
      <c r="S283" s="47"/>
    </row>
    <row r="284" spans="1:19" ht="27.75" customHeight="1" x14ac:dyDescent="0.2">
      <c r="B284" s="538" t="s">
        <v>117</v>
      </c>
      <c r="C284" s="551"/>
      <c r="D284" s="551"/>
      <c r="E284" s="551"/>
      <c r="F284" s="551"/>
      <c r="G284" s="551"/>
      <c r="H284" s="551"/>
      <c r="I284" s="551"/>
      <c r="J284" s="551"/>
      <c r="K284" s="551"/>
      <c r="L284" s="552"/>
      <c r="M284" s="112"/>
      <c r="N284" s="121"/>
      <c r="O284" s="121"/>
      <c r="P284" s="121"/>
      <c r="Q284" s="81"/>
      <c r="R284" s="121"/>
      <c r="S284" s="47"/>
    </row>
    <row r="285" spans="1:19" ht="19.5" customHeight="1" x14ac:dyDescent="0.2">
      <c r="B285" s="82" t="s">
        <v>16</v>
      </c>
      <c r="C285" s="83"/>
      <c r="D285" s="84"/>
      <c r="E285" s="127">
        <v>36708</v>
      </c>
      <c r="F285" s="127">
        <v>36892</v>
      </c>
      <c r="G285" s="127">
        <v>37257</v>
      </c>
      <c r="H285" s="127">
        <v>37622</v>
      </c>
      <c r="I285" s="127">
        <v>38718</v>
      </c>
      <c r="J285" s="127">
        <v>43160</v>
      </c>
      <c r="K285" s="128">
        <v>44562</v>
      </c>
      <c r="L285" s="128"/>
      <c r="N285" s="122"/>
      <c r="O285" s="122"/>
      <c r="P285" s="122"/>
      <c r="R285" s="122"/>
      <c r="S285" s="47"/>
    </row>
    <row r="286" spans="1:19" x14ac:dyDescent="0.2">
      <c r="B286" s="85"/>
      <c r="C286" s="86"/>
      <c r="D286" s="87"/>
      <c r="E286" s="44">
        <v>471</v>
      </c>
      <c r="F286" s="44">
        <v>471</v>
      </c>
      <c r="G286" s="44">
        <v>495</v>
      </c>
      <c r="H286" s="44">
        <v>579</v>
      </c>
      <c r="I286" s="44">
        <v>702</v>
      </c>
      <c r="J286" s="44">
        <v>802.8</v>
      </c>
      <c r="K286" s="44">
        <f>J286+5.8*12</f>
        <v>872.4</v>
      </c>
      <c r="L286" s="44"/>
      <c r="N286" s="121"/>
      <c r="O286" s="121"/>
      <c r="P286" s="121"/>
      <c r="R286" s="121"/>
      <c r="S286" s="47"/>
    </row>
    <row r="287" spans="1:19" x14ac:dyDescent="0.2">
      <c r="B287" s="88"/>
      <c r="C287" s="59"/>
      <c r="D287" s="89"/>
      <c r="E287" s="90">
        <v>911983</v>
      </c>
      <c r="F287" s="90">
        <v>911983</v>
      </c>
      <c r="G287" s="90">
        <v>958454</v>
      </c>
      <c r="H287" s="90">
        <v>1121100</v>
      </c>
      <c r="I287" s="90">
        <v>1359262</v>
      </c>
      <c r="J287" s="90">
        <v>1554438</v>
      </c>
      <c r="K287" s="90">
        <f t="shared" ref="K287" si="1279">K286*1936.27</f>
        <v>1689202</v>
      </c>
      <c r="L287" s="90"/>
      <c r="N287" s="122"/>
      <c r="O287" s="122"/>
      <c r="P287" s="122"/>
      <c r="R287" s="122"/>
      <c r="S287" s="47"/>
    </row>
    <row r="288" spans="1:19" x14ac:dyDescent="0.2">
      <c r="B288" s="47" t="s">
        <v>24</v>
      </c>
      <c r="N288" s="121"/>
      <c r="O288" s="121"/>
      <c r="P288" s="121"/>
      <c r="Q288" s="81"/>
      <c r="R288" s="121"/>
      <c r="S288" s="47"/>
    </row>
  </sheetData>
  <sheetProtection sheet="1" objects="1" scenarios="1" formatCells="0" formatColumns="0" formatRows="0"/>
  <mergeCells count="98">
    <mergeCell ref="A220:A221"/>
    <mergeCell ref="B220:B221"/>
    <mergeCell ref="A222:A231"/>
    <mergeCell ref="B222:B231"/>
    <mergeCell ref="A208:A209"/>
    <mergeCell ref="B208:B209"/>
    <mergeCell ref="A210:A219"/>
    <mergeCell ref="B210:B219"/>
    <mergeCell ref="A246:A255"/>
    <mergeCell ref="B246:B255"/>
    <mergeCell ref="B284:L284"/>
    <mergeCell ref="A232:A233"/>
    <mergeCell ref="B232:B233"/>
    <mergeCell ref="A234:A243"/>
    <mergeCell ref="B234:B243"/>
    <mergeCell ref="A244:A245"/>
    <mergeCell ref="B244:B245"/>
    <mergeCell ref="A256:A257"/>
    <mergeCell ref="B256:B257"/>
    <mergeCell ref="A258:A267"/>
    <mergeCell ref="B258:B267"/>
    <mergeCell ref="A268:A269"/>
    <mergeCell ref="B268:B269"/>
    <mergeCell ref="A270:A279"/>
    <mergeCell ref="A186:A195"/>
    <mergeCell ref="B186:B195"/>
    <mergeCell ref="A196:A197"/>
    <mergeCell ref="B196:B197"/>
    <mergeCell ref="A198:A207"/>
    <mergeCell ref="B198:B207"/>
    <mergeCell ref="A172:A173"/>
    <mergeCell ref="B172:B173"/>
    <mergeCell ref="A174:A183"/>
    <mergeCell ref="B174:B183"/>
    <mergeCell ref="A184:A185"/>
    <mergeCell ref="B184:B185"/>
    <mergeCell ref="A148:A159"/>
    <mergeCell ref="B148:B159"/>
    <mergeCell ref="A160:A161"/>
    <mergeCell ref="B160:B161"/>
    <mergeCell ref="A162:A171"/>
    <mergeCell ref="B162:B171"/>
    <mergeCell ref="A132:A133"/>
    <mergeCell ref="B132:B133"/>
    <mergeCell ref="A134:A145"/>
    <mergeCell ref="B134:B145"/>
    <mergeCell ref="A146:A147"/>
    <mergeCell ref="B146:B147"/>
    <mergeCell ref="A106:A117"/>
    <mergeCell ref="B106:B117"/>
    <mergeCell ref="A118:A119"/>
    <mergeCell ref="B118:B119"/>
    <mergeCell ref="A120:A131"/>
    <mergeCell ref="B120:B131"/>
    <mergeCell ref="A90:A91"/>
    <mergeCell ref="B90:B91"/>
    <mergeCell ref="A92:A103"/>
    <mergeCell ref="B92:B103"/>
    <mergeCell ref="A104:A105"/>
    <mergeCell ref="B104:B105"/>
    <mergeCell ref="A78:A89"/>
    <mergeCell ref="B78:B89"/>
    <mergeCell ref="A48:A49"/>
    <mergeCell ref="B48:B49"/>
    <mergeCell ref="A50:A61"/>
    <mergeCell ref="B50:B61"/>
    <mergeCell ref="A62:A63"/>
    <mergeCell ref="B62:B63"/>
    <mergeCell ref="A64:A75"/>
    <mergeCell ref="B64:B75"/>
    <mergeCell ref="A34:A35"/>
    <mergeCell ref="B34:B35"/>
    <mergeCell ref="A36:A47"/>
    <mergeCell ref="B36:B47"/>
    <mergeCell ref="A76:A77"/>
    <mergeCell ref="B76:B77"/>
    <mergeCell ref="B8:B19"/>
    <mergeCell ref="Q3:Q4"/>
    <mergeCell ref="A20:A21"/>
    <mergeCell ref="B20:B21"/>
    <mergeCell ref="A22:A33"/>
    <mergeCell ref="B22:B33"/>
    <mergeCell ref="B270:B279"/>
    <mergeCell ref="R3:R4"/>
    <mergeCell ref="C5:D5"/>
    <mergeCell ref="A1:B1"/>
    <mergeCell ref="C1:L2"/>
    <mergeCell ref="N1:P2"/>
    <mergeCell ref="A3:B3"/>
    <mergeCell ref="C3:D4"/>
    <mergeCell ref="E3:J3"/>
    <mergeCell ref="K3:K4"/>
    <mergeCell ref="L3:L4"/>
    <mergeCell ref="N3:N4"/>
    <mergeCell ref="O3:O4"/>
    <mergeCell ref="A6:A7"/>
    <mergeCell ref="B6:B7"/>
    <mergeCell ref="A8:A19"/>
  </mergeCells>
  <conditionalFormatting sqref="E6:F47 H118:I145 E76:F145">
    <cfRule type="cellIs" dxfId="4876" priority="396" stopIfTrue="1" operator="equal">
      <formula>0</formula>
    </cfRule>
  </conditionalFormatting>
  <conditionalFormatting sqref="E280:P282">
    <cfRule type="cellIs" dxfId="4875" priority="388" stopIfTrue="1" operator="equal">
      <formula>0</formula>
    </cfRule>
  </conditionalFormatting>
  <conditionalFormatting sqref="N281:P281 N283:P283 N285:P285 N287:P287">
    <cfRule type="cellIs" dxfId="4874" priority="387" stopIfTrue="1" operator="equal">
      <formula>0</formula>
    </cfRule>
  </conditionalFormatting>
  <conditionalFormatting sqref="N281:P281 N283:P283 N285:P285 N287:P287">
    <cfRule type="cellIs" dxfId="4873" priority="389" stopIfTrue="1" operator="equal">
      <formula>0</formula>
    </cfRule>
  </conditionalFormatting>
  <conditionalFormatting sqref="F172:F183 H172:H183">
    <cfRule type="cellIs" dxfId="4872" priority="382" stopIfTrue="1" operator="equal">
      <formula>0</formula>
    </cfRule>
  </conditionalFormatting>
  <conditionalFormatting sqref="F184:F195 H184:H195">
    <cfRule type="cellIs" dxfId="4871" priority="380" stopIfTrue="1" operator="equal">
      <formula>0</formula>
    </cfRule>
  </conditionalFormatting>
  <conditionalFormatting sqref="F196:F207 H196:I207">
    <cfRule type="cellIs" dxfId="4870" priority="378" stopIfTrue="1" operator="equal">
      <formula>0</formula>
    </cfRule>
  </conditionalFormatting>
  <conditionalFormatting sqref="I172:I195">
    <cfRule type="cellIs" dxfId="4869" priority="376" stopIfTrue="1" operator="equal">
      <formula>0</formula>
    </cfRule>
  </conditionalFormatting>
  <conditionalFormatting sqref="E172:E195">
    <cfRule type="cellIs" dxfId="4868" priority="374" stopIfTrue="1" operator="equal">
      <formula>0</formula>
    </cfRule>
  </conditionalFormatting>
  <conditionalFormatting sqref="R283:R288">
    <cfRule type="cellIs" dxfId="4867" priority="362" stopIfTrue="1" operator="equal">
      <formula>0</formula>
    </cfRule>
  </conditionalFormatting>
  <conditionalFormatting sqref="R283 R285 R287">
    <cfRule type="cellIs" dxfId="4866" priority="363" stopIfTrue="1" operator="equal">
      <formula>0</formula>
    </cfRule>
  </conditionalFormatting>
  <conditionalFormatting sqref="E160:F171 H160:I171">
    <cfRule type="cellIs" dxfId="4865" priority="386" stopIfTrue="1" operator="equal">
      <formula>0</formula>
    </cfRule>
  </conditionalFormatting>
  <conditionalFormatting sqref="E146:F159 H146:I159">
    <cfRule type="cellIs" dxfId="4864" priority="384" stopIfTrue="1" operator="equal">
      <formula>0</formula>
    </cfRule>
  </conditionalFormatting>
  <conditionalFormatting sqref="E196:E207">
    <cfRule type="cellIs" dxfId="4863" priority="375" stopIfTrue="1" operator="equal">
      <formula>0</formula>
    </cfRule>
  </conditionalFormatting>
  <conditionalFormatting sqref="R280:R282">
    <cfRule type="cellIs" dxfId="4862" priority="357" stopIfTrue="1" operator="equal">
      <formula>0</formula>
    </cfRule>
  </conditionalFormatting>
  <conditionalFormatting sqref="R280 R282">
    <cfRule type="cellIs" dxfId="4861" priority="358" stopIfTrue="1" operator="equal">
      <formula>0</formula>
    </cfRule>
  </conditionalFormatting>
  <conditionalFormatting sqref="H232:H243">
    <cfRule type="cellIs" dxfId="4860" priority="345" stopIfTrue="1" operator="equal">
      <formula>0</formula>
    </cfRule>
  </conditionalFormatting>
  <conditionalFormatting sqref="F232:F243">
    <cfRule type="cellIs" dxfId="4859" priority="350" stopIfTrue="1" operator="equal">
      <formula>0</formula>
    </cfRule>
  </conditionalFormatting>
  <conditionalFormatting sqref="F244:F255">
    <cfRule type="cellIs" dxfId="4858" priority="329" stopIfTrue="1" operator="equal">
      <formula>0</formula>
    </cfRule>
  </conditionalFormatting>
  <conditionalFormatting sqref="H244:H255">
    <cfRule type="cellIs" dxfId="4857" priority="324" stopIfTrue="1" operator="equal">
      <formula>0</formula>
    </cfRule>
  </conditionalFormatting>
  <conditionalFormatting sqref="R6">
    <cfRule type="cellIs" dxfId="4856" priority="285" stopIfTrue="1" operator="equal">
      <formula>0</formula>
    </cfRule>
  </conditionalFormatting>
  <conditionalFormatting sqref="L9:P9 L11:P11 L13:P13 L15:P15 L17:P17 L19:P19 L21:P21 L23:P23 L25:P25 L27:P27 L29:P29 L31:P31 L33:P33 L35:P35 L37:P37 L39:P39 L41:P41 L43:P43 L45:P45 L47:P47 L77:P77 L79:P79 L81:P81 L83:P83 L85:P85 L87:P87 L89:P89 L91:P91 L93:P93 L95:P95 L97:P97 L99:P99 L101:P101 L103:P103 L105:P105 L107:P107 L109:P109 L111:P111 L113:P113 L115:P115 L117:P117 N8:P8 N10:P10 N12:P12 N14:P14 N16:P16 N18:P18 N20:P20 N22:P22 N24:P24 N26:P26 N28:P28 N30:P30 N32:P32 N34:P34 N36:P36 N38:P38 N40:P40 N42:P42 N44:P44 N46:P46 N76:P76 N78:P78 N80:P80 N82:P82 N84:P84 N86:P86 N88:P88 N90:P90 N92:P92 N94:P94 N96:P96 N98:P98 N100:P100 N102:P102 N104:P104 N106:P106 N108:P108 N110:P110 N112:P112 N114:P114 N116:P116 G8:K47 G76:K117">
    <cfRule type="cellIs" dxfId="4855" priority="283" stopIfTrue="1" operator="equal">
      <formula>0</formula>
    </cfRule>
  </conditionalFormatting>
  <conditionalFormatting sqref="L7:Q7 N6:Q6 R6:R7 G6:K7">
    <cfRule type="cellIs" dxfId="4854" priority="288" stopIfTrue="1" operator="equal">
      <formula>0</formula>
    </cfRule>
  </conditionalFormatting>
  <conditionalFormatting sqref="L6:Q6">
    <cfRule type="cellIs" dxfId="4853" priority="289" stopIfTrue="1" operator="equal">
      <formula>0</formula>
    </cfRule>
  </conditionalFormatting>
  <conditionalFormatting sqref="Q6">
    <cfRule type="cellIs" dxfId="4852" priority="287" stopIfTrue="1" operator="equal">
      <formula>0</formula>
    </cfRule>
  </conditionalFormatting>
  <conditionalFormatting sqref="R6">
    <cfRule type="cellIs" dxfId="4851" priority="286" stopIfTrue="1" operator="equal">
      <formula>0</formula>
    </cfRule>
  </conditionalFormatting>
  <conditionalFormatting sqref="L8:P8 L10:P10 L12:P12 L14:P14 L16:P16 L18:P18 L20:P20 L22:P22 L24:P24 L26:P26 L28:P28 L30:P30 L32:P32 L34:P34 L36:P36 L38:P38 L40:P40 L42:P42 L44:P44 L46:P46 L76:P76 L78:P78 L80:P80 L82:P82 L84:P84 L86:P86 L88:P88 L90:P90 L92:P92 L94:P94 L96:P96 L98:P98 L100:P100 L102:P102 L104:P104 L106:P106 L108:P108 L110:P110 L112:P112 L114:P114 L116:P116">
    <cfRule type="cellIs" dxfId="4850" priority="284" stopIfTrue="1" operator="equal">
      <formula>0</formula>
    </cfRule>
  </conditionalFormatting>
  <conditionalFormatting sqref="R8 R10 R12 R14 R16 R18 R20 R22 R24 R26 R28 R30 R32 R34 R36 R38 R40 R42 R44 R46 R76 R78 R80 R82 R84 R86 R88 R90 R92 R94 R96 R98 R100 R102 R104 R106 R108 R110 R112 R114 R116">
    <cfRule type="cellIs" dxfId="4849" priority="269" stopIfTrue="1" operator="equal">
      <formula>0</formula>
    </cfRule>
  </conditionalFormatting>
  <conditionalFormatting sqref="L118:P118 L120:P120 L122:P122 L124:P124 L126:P126 L128:P128 L130:P130 L132:P132 L134:P134 L136:P136 L138:P138 L140:P140 L142:P142 L144:P144 L146:P146 L148:P148 L150:P150 L152:P152 L154:P154 L156:P156 L158:P158 L160:P160 L162:P162 L164:P164 L166:P166 L168:P168 L170:P170 L172:P172 L174:P174 L176:P176 L178:P178 L180:P180 L182:P182 L184:O184 L186:O186 L188:O188 L190:O190 L192:O192 L194:O194 L196:O196 L198:O198 L200:O200 L202:O202 L204:O204 L206:O206">
    <cfRule type="cellIs" dxfId="4848" priority="267" stopIfTrue="1" operator="equal">
      <formula>0</formula>
    </cfRule>
  </conditionalFormatting>
  <conditionalFormatting sqref="G118:G119">
    <cfRule type="cellIs" dxfId="4847" priority="279" stopIfTrue="1" operator="equal">
      <formula>0</formula>
    </cfRule>
  </conditionalFormatting>
  <conditionalFormatting sqref="Q8 Q10 Q12 Q14 Q16 Q18 Q20 Q22 Q24 Q26 Q28 Q30 Q32 Q34 Q36 Q38 Q40 Q42 Q44 Q46 Q76 Q78 Q80 Q82 Q84 Q86 Q88 Q90 Q92 Q94 Q96 Q98 Q100 Q102 Q104 Q106 Q108 Q110 Q112 Q114 Q116">
    <cfRule type="cellIs" dxfId="4846" priority="271" stopIfTrue="1" operator="equal">
      <formula>0</formula>
    </cfRule>
  </conditionalFormatting>
  <conditionalFormatting sqref="Q118 Q120 Q122 Q124 Q126 Q128 Q130 Q132 Q134 Q136 Q138 Q140 Q142 Q144 Q146 Q148 Q150 Q152 Q154 Q156 Q158 Q160 Q162 Q164 Q166 Q168 Q170 Q172 Q174 Q176 Q178 Q180 Q182 Q184 Q186 Q188 Q190 Q192 Q194 Q196 Q198 Q200 Q202 Q204 Q206">
    <cfRule type="cellIs" dxfId="4845" priority="263" stopIfTrue="1" operator="equal">
      <formula>0</formula>
    </cfRule>
  </conditionalFormatting>
  <conditionalFormatting sqref="R118 R120 R122 R124 R126 R128 R130 R132 R134 R136 R138 R140 R142 R144 R146 R148 R150 R152 R154 R156 R158 R160 R162 R164 R166 R168 R170 R172 R174 R176 R178 R180 R182 R184 R186 R188 R190 R192 R194 R196 R198 R200 R202 R204 R206">
    <cfRule type="cellIs" dxfId="4844" priority="262" stopIfTrue="1" operator="equal">
      <formula>0</formula>
    </cfRule>
  </conditionalFormatting>
  <conditionalFormatting sqref="R118 R120 R122 R124 R126 R128 R130 R132 R134 R136 R138 R140 R142 R144 R146 R148 R150 R152 R154 R156 R158 R160 R162 R164 R166 R168 R170 R172 R174 R176 R178 R180 R182 R184 R186 R188 R190 R192 R194 R196 R198 R200 R202 R204 R206">
    <cfRule type="cellIs" dxfId="4843" priority="261" stopIfTrue="1" operator="equal">
      <formula>0</formula>
    </cfRule>
  </conditionalFormatting>
  <conditionalFormatting sqref="Q8:R47 Q76:R117">
    <cfRule type="cellIs" dxfId="4842" priority="272" stopIfTrue="1" operator="equal">
      <formula>0</formula>
    </cfRule>
  </conditionalFormatting>
  <conditionalFormatting sqref="Q8 Q10 Q12 Q14 Q16 Q18 Q20 Q22 Q24 Q26 Q28 Q30 Q32 Q34 Q36 Q38 Q40 Q42 Q44 Q46 Q76 Q78 Q80 Q82 Q84 Q86 Q88 Q90 Q92 Q94 Q96 Q98 Q100 Q102 Q104 Q106 Q108 Q110 Q112 Q114 Q116">
    <cfRule type="cellIs" dxfId="4841" priority="273" stopIfTrue="1" operator="equal">
      <formula>0</formula>
    </cfRule>
  </conditionalFormatting>
  <conditionalFormatting sqref="R8 R10 R12 R14 R16 R18 R20 R22 R24 R26 R28 R30 R32 R34 R36 R38 R40 R42 R44 R46 R76 R78 R80 R82 R84 R86 R88 R90 R92 R94 R96 R98 R100 R102 R104 R106 R108 R110 R112 R114 R116">
    <cfRule type="cellIs" dxfId="4840" priority="270" stopIfTrue="1" operator="equal">
      <formula>0</formula>
    </cfRule>
  </conditionalFormatting>
  <conditionalFormatting sqref="G120:G207 G232:G255">
    <cfRule type="cellIs" dxfId="4839" priority="268" stopIfTrue="1" operator="equal">
      <formula>0</formula>
    </cfRule>
  </conditionalFormatting>
  <conditionalFormatting sqref="L119:P119 L121:P121 L123:P123 L125:P125 L127:P127 L129:P129 L131:P131 L133:P133 L135:P135 L137:P137 L139:P139 L141:P141 L143:P143 L145:P145 L147:P147 L149:P149 L151:P151 L153:P153 L155:P155 L157:P157 L159:P159 L161:P161 L163:P163 L165:P165 L167:P167 L169:P169 L171:P171 L173:P173 L175:P175 L177:P177 L179:P179 L181:P181 L183:P183 L185:O185 L187:O187 L189:O189 L191:O191 L193:O193 L195:O195 L197:O197 L199:O199 L201:O201 L203:O203 L205:O205 L207:O207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O184 N186:O186 N188:O188 N190:O190 N192:O192 N194:O194 N196:O196 N198:O198 N200:O200 N202:O202 N204:O204 N206:O206 J118:K207">
    <cfRule type="cellIs" dxfId="4838" priority="266" stopIfTrue="1" operator="equal">
      <formula>0</formula>
    </cfRule>
  </conditionalFormatting>
  <conditionalFormatting sqref="Q118:R207">
    <cfRule type="cellIs" dxfId="4837" priority="264" stopIfTrue="1" operator="equal">
      <formula>0</formula>
    </cfRule>
  </conditionalFormatting>
  <conditionalFormatting sqref="Q118 Q120 Q122 Q124 Q126 Q128 Q130 Q132 Q134 Q136 Q138 Q140 Q142 Q144 Q146 Q148 Q150 Q152 Q154 Q156 Q158 Q160 Q162 Q164 Q166 Q168 Q170 Q172 Q174 Q176 Q178 Q180 Q182 Q184 Q186 Q188 Q190 Q192 Q194 Q196 Q198 Q200 Q202 Q204 Q206">
    <cfRule type="cellIs" dxfId="4836" priority="265" stopIfTrue="1" operator="equal">
      <formula>0</formula>
    </cfRule>
  </conditionalFormatting>
  <conditionalFormatting sqref="P184:P185">
    <cfRule type="cellIs" dxfId="4835" priority="259" stopIfTrue="1" operator="equal">
      <formula>0</formula>
    </cfRule>
  </conditionalFormatting>
  <conditionalFormatting sqref="P184">
    <cfRule type="cellIs" dxfId="4834" priority="258" stopIfTrue="1" operator="equal">
      <formula>0</formula>
    </cfRule>
  </conditionalFormatting>
  <conditionalFormatting sqref="P184">
    <cfRule type="cellIs" dxfId="4833" priority="260" stopIfTrue="1" operator="equal">
      <formula>0</formula>
    </cfRule>
  </conditionalFormatting>
  <conditionalFormatting sqref="P186:P207">
    <cfRule type="cellIs" dxfId="4832" priority="256" stopIfTrue="1" operator="equal">
      <formula>0</formula>
    </cfRule>
  </conditionalFormatting>
  <conditionalFormatting sqref="P186 P188 P190 P192 P194 P196 P198 P200 P202 P204 P206">
    <cfRule type="cellIs" dxfId="4831" priority="255" stopIfTrue="1" operator="equal">
      <formula>0</formula>
    </cfRule>
  </conditionalFormatting>
  <conditionalFormatting sqref="P186 P188 P190 P192 P194 P196 P198 P200 P202 P204 P206">
    <cfRule type="cellIs" dxfId="4830" priority="257" stopIfTrue="1" operator="equal">
      <formula>0</formula>
    </cfRule>
  </conditionalFormatting>
  <conditionalFormatting sqref="E48:F61">
    <cfRule type="cellIs" dxfId="4829" priority="254" stopIfTrue="1" operator="equal">
      <formula>0</formula>
    </cfRule>
  </conditionalFormatting>
  <conditionalFormatting sqref="L49:P49 L51:P51 L53:P53 L55:P55 L57:P57 L59:P59 L61:P61 N48:P48 N50:P50 N52:P52 N54:P54 N56:P56 N58:P58 N60:P60 G48:K61">
    <cfRule type="cellIs" dxfId="4828" priority="252" stopIfTrue="1" operator="equal">
      <formula>0</formula>
    </cfRule>
  </conditionalFormatting>
  <conditionalFormatting sqref="L48:P48 L50:P50 L52:P52 L54:P54 L56:P56 L58:P58 L60:P60">
    <cfRule type="cellIs" dxfId="4827" priority="253" stopIfTrue="1" operator="equal">
      <formula>0</formula>
    </cfRule>
  </conditionalFormatting>
  <conditionalFormatting sqref="R48 R50 R52 R54 R56 R58 R60">
    <cfRule type="cellIs" dxfId="4826" priority="247" stopIfTrue="1" operator="equal">
      <formula>0</formula>
    </cfRule>
  </conditionalFormatting>
  <conditionalFormatting sqref="Q48 Q50 Q52 Q54 Q56 Q58 Q60">
    <cfRule type="cellIs" dxfId="4825" priority="249" stopIfTrue="1" operator="equal">
      <formula>0</formula>
    </cfRule>
  </conditionalFormatting>
  <conditionalFormatting sqref="Q48:R61">
    <cfRule type="cellIs" dxfId="4824" priority="250" stopIfTrue="1" operator="equal">
      <formula>0</formula>
    </cfRule>
  </conditionalFormatting>
  <conditionalFormatting sqref="Q48 Q50 Q52 Q54 Q56 Q58 Q60">
    <cfRule type="cellIs" dxfId="4823" priority="251" stopIfTrue="1" operator="equal">
      <formula>0</formula>
    </cfRule>
  </conditionalFormatting>
  <conditionalFormatting sqref="R48 R50 R52 R54 R56 R58 R60">
    <cfRule type="cellIs" dxfId="4822" priority="248" stopIfTrue="1" operator="equal">
      <formula>0</formula>
    </cfRule>
  </conditionalFormatting>
  <conditionalFormatting sqref="E62:F75">
    <cfRule type="cellIs" dxfId="4821" priority="246" stopIfTrue="1" operator="equal">
      <formula>0</formula>
    </cfRule>
  </conditionalFormatting>
  <conditionalFormatting sqref="L63:P63 L65:P65 L67:P67 L69:P69 L71:P71 L73:P73 L75:P75 N62:P62 N64:P64 N66:P66 N68:P68 N70:P70 N72:P72 N74:P74 G62:K75">
    <cfRule type="cellIs" dxfId="4820" priority="244" stopIfTrue="1" operator="equal">
      <formula>0</formula>
    </cfRule>
  </conditionalFormatting>
  <conditionalFormatting sqref="L62:P62 L64:P64 L66:P66 L68:P68 L70:P70 L72:P72 L74:P74">
    <cfRule type="cellIs" dxfId="4819" priority="245" stopIfTrue="1" operator="equal">
      <formula>0</formula>
    </cfRule>
  </conditionalFormatting>
  <conditionalFormatting sqref="R62 R64 R66 R68 R70 R72 R74">
    <cfRule type="cellIs" dxfId="4818" priority="239" stopIfTrue="1" operator="equal">
      <formula>0</formula>
    </cfRule>
  </conditionalFormatting>
  <conditionalFormatting sqref="Q62 Q64 Q66 Q68 Q70 Q72 Q74">
    <cfRule type="cellIs" dxfId="4817" priority="241" stopIfTrue="1" operator="equal">
      <formula>0</formula>
    </cfRule>
  </conditionalFormatting>
  <conditionalFormatting sqref="Q62:R75">
    <cfRule type="cellIs" dxfId="4816" priority="242" stopIfTrue="1" operator="equal">
      <formula>0</formula>
    </cfRule>
  </conditionalFormatting>
  <conditionalFormatting sqref="Q62 Q64 Q66 Q68 Q70 Q72 Q74">
    <cfRule type="cellIs" dxfId="4815" priority="243" stopIfTrue="1" operator="equal">
      <formula>0</formula>
    </cfRule>
  </conditionalFormatting>
  <conditionalFormatting sqref="R62 R64 R66 R68 R70 R72 R74">
    <cfRule type="cellIs" dxfId="4814" priority="240" stopIfTrue="1" operator="equal">
      <formula>0</formula>
    </cfRule>
  </conditionalFormatting>
  <conditionalFormatting sqref="H256:H279">
    <cfRule type="cellIs" dxfId="4813" priority="202" stopIfTrue="1" operator="equal">
      <formula>0</formula>
    </cfRule>
  </conditionalFormatting>
  <conditionalFormatting sqref="G256:G279">
    <cfRule type="cellIs" dxfId="4812" priority="194" stopIfTrue="1" operator="equal">
      <formula>0</formula>
    </cfRule>
  </conditionalFormatting>
  <conditionalFormatting sqref="F256:F279">
    <cfRule type="cellIs" dxfId="4811" priority="193" stopIfTrue="1" operator="equal">
      <formula>0</formula>
    </cfRule>
  </conditionalFormatting>
  <conditionalFormatting sqref="H220:H231">
    <cfRule type="cellIs" dxfId="4810" priority="190" stopIfTrue="1" operator="equal">
      <formula>0</formula>
    </cfRule>
  </conditionalFormatting>
  <conditionalFormatting sqref="F220:F231">
    <cfRule type="cellIs" dxfId="4809" priority="192" stopIfTrue="1" operator="equal">
      <formula>0</formula>
    </cfRule>
  </conditionalFormatting>
  <conditionalFormatting sqref="G220:G231">
    <cfRule type="cellIs" dxfId="4808" priority="182" stopIfTrue="1" operator="equal">
      <formula>0</formula>
    </cfRule>
  </conditionalFormatting>
  <conditionalFormatting sqref="H208:H219">
    <cfRule type="cellIs" dxfId="4807" priority="169" stopIfTrue="1" operator="equal">
      <formula>0</formula>
    </cfRule>
  </conditionalFormatting>
  <conditionalFormatting sqref="F208:F219">
    <cfRule type="cellIs" dxfId="4806" priority="171" stopIfTrue="1" operator="equal">
      <formula>0</formula>
    </cfRule>
  </conditionalFormatting>
  <conditionalFormatting sqref="G208:G219">
    <cfRule type="cellIs" dxfId="4805" priority="161" stopIfTrue="1" operator="equal">
      <formula>0</formula>
    </cfRule>
  </conditionalFormatting>
  <conditionalFormatting sqref="E244 E246:E255">
    <cfRule type="cellIs" dxfId="4804" priority="136" stopIfTrue="1" operator="equal">
      <formula>0</formula>
    </cfRule>
  </conditionalFormatting>
  <conditionalFormatting sqref="E208">
    <cfRule type="cellIs" dxfId="4803" priority="135" stopIfTrue="1" operator="equal">
      <formula>0</formula>
    </cfRule>
  </conditionalFormatting>
  <conditionalFormatting sqref="E209">
    <cfRule type="cellIs" dxfId="4802" priority="134" stopIfTrue="1" operator="equal">
      <formula>0</formula>
    </cfRule>
  </conditionalFormatting>
  <conditionalFormatting sqref="E210 E212 E214 E216 E218">
    <cfRule type="cellIs" dxfId="4801" priority="133" stopIfTrue="1" operator="equal">
      <formula>0</formula>
    </cfRule>
  </conditionalFormatting>
  <conditionalFormatting sqref="E211 E213 E215 E217 E219">
    <cfRule type="cellIs" dxfId="4800" priority="132" stopIfTrue="1" operator="equal">
      <formula>0</formula>
    </cfRule>
  </conditionalFormatting>
  <conditionalFormatting sqref="E220 E232">
    <cfRule type="cellIs" dxfId="4799" priority="131" stopIfTrue="1" operator="equal">
      <formula>0</formula>
    </cfRule>
  </conditionalFormatting>
  <conditionalFormatting sqref="E221 E233">
    <cfRule type="cellIs" dxfId="4798" priority="130" stopIfTrue="1" operator="equal">
      <formula>0</formula>
    </cfRule>
  </conditionalFormatting>
  <conditionalFormatting sqref="E222 E224 E226 E228 E230">
    <cfRule type="cellIs" dxfId="4797" priority="129" stopIfTrue="1" operator="equal">
      <formula>0</formula>
    </cfRule>
  </conditionalFormatting>
  <conditionalFormatting sqref="E223 E225 E227 E229 E231">
    <cfRule type="cellIs" dxfId="4796" priority="128" stopIfTrue="1" operator="equal">
      <formula>0</formula>
    </cfRule>
  </conditionalFormatting>
  <conditionalFormatting sqref="E234 E236 E238 E240 E242">
    <cfRule type="cellIs" dxfId="4795" priority="127" stopIfTrue="1" operator="equal">
      <formula>0</formula>
    </cfRule>
  </conditionalFormatting>
  <conditionalFormatting sqref="E235 E237 E239 E241 E243">
    <cfRule type="cellIs" dxfId="4794" priority="126" stopIfTrue="1" operator="equal">
      <formula>0</formula>
    </cfRule>
  </conditionalFormatting>
  <conditionalFormatting sqref="E245 E247 E249 E251 E253 E255">
    <cfRule type="cellIs" dxfId="4793" priority="125" stopIfTrue="1" operator="equal">
      <formula>0</formula>
    </cfRule>
  </conditionalFormatting>
  <conditionalFormatting sqref="E256 E258 E260 E262 E264 E266 E268 E270 E272 E274 E276 E278">
    <cfRule type="cellIs" dxfId="4792" priority="124" stopIfTrue="1" operator="equal">
      <formula>0</formula>
    </cfRule>
  </conditionalFormatting>
  <conditionalFormatting sqref="E257 E259 E261 E263 E265 E267 E269 E271 E273 E275 E277 E279">
    <cfRule type="cellIs" dxfId="4791" priority="123" stopIfTrue="1" operator="equal">
      <formula>0</formula>
    </cfRule>
  </conditionalFormatting>
  <conditionalFormatting sqref="M268:M279">
    <cfRule type="cellIs" dxfId="4790" priority="122" stopIfTrue="1" operator="equal">
      <formula>0</formula>
    </cfRule>
  </conditionalFormatting>
  <conditionalFormatting sqref="Q257">
    <cfRule type="cellIs" dxfId="4789" priority="119" stopIfTrue="1" operator="equal">
      <formula>0</formula>
    </cfRule>
  </conditionalFormatting>
  <conditionalFormatting sqref="Q256 J256:J257 M256:N257 M258:M267">
    <cfRule type="cellIs" dxfId="4788" priority="121" stopIfTrue="1" operator="equal">
      <formula>0</formula>
    </cfRule>
  </conditionalFormatting>
  <conditionalFormatting sqref="Q256 N256">
    <cfRule type="cellIs" dxfId="4787" priority="120" stopIfTrue="1" operator="equal">
      <formula>0</formula>
    </cfRule>
  </conditionalFormatting>
  <conditionalFormatting sqref="O256:O257">
    <cfRule type="cellIs" dxfId="4786" priority="118" stopIfTrue="1" operator="equal">
      <formula>0</formula>
    </cfRule>
  </conditionalFormatting>
  <conditionalFormatting sqref="R256:R257">
    <cfRule type="cellIs" dxfId="4785" priority="115" stopIfTrue="1" operator="equal">
      <formula>0</formula>
    </cfRule>
  </conditionalFormatting>
  <conditionalFormatting sqref="R256:R257">
    <cfRule type="cellIs" dxfId="4784" priority="114" stopIfTrue="1" operator="equal">
      <formula>0</formula>
    </cfRule>
  </conditionalFormatting>
  <conditionalFormatting sqref="R256">
    <cfRule type="cellIs" dxfId="4783" priority="112" stopIfTrue="1" operator="equal">
      <formula>0</formula>
    </cfRule>
  </conditionalFormatting>
  <conditionalFormatting sqref="R257">
    <cfRule type="cellIs" dxfId="4782" priority="110" stopIfTrue="1" operator="equal">
      <formula>0</formula>
    </cfRule>
  </conditionalFormatting>
  <conditionalFormatting sqref="K256:L257">
    <cfRule type="cellIs" dxfId="4781" priority="109" stopIfTrue="1" operator="equal">
      <formula>0</formula>
    </cfRule>
  </conditionalFormatting>
  <conditionalFormatting sqref="O256">
    <cfRule type="cellIs" dxfId="4780" priority="117" stopIfTrue="1" operator="equal">
      <formula>0</formula>
    </cfRule>
  </conditionalFormatting>
  <conditionalFormatting sqref="R256">
    <cfRule type="cellIs" dxfId="4779" priority="116" stopIfTrue="1" operator="equal">
      <formula>0</formula>
    </cfRule>
  </conditionalFormatting>
  <conditionalFormatting sqref="R256">
    <cfRule type="cellIs" dxfId="4778" priority="113" stopIfTrue="1" operator="equal">
      <formula>0</formula>
    </cfRule>
  </conditionalFormatting>
  <conditionalFormatting sqref="R256">
    <cfRule type="cellIs" dxfId="4777" priority="111" stopIfTrue="1" operator="equal">
      <formula>0</formula>
    </cfRule>
  </conditionalFormatting>
  <conditionalFormatting sqref="J258:J279">
    <cfRule type="cellIs" dxfId="4776" priority="108" stopIfTrue="1" operator="equal">
      <formula>0</formula>
    </cfRule>
  </conditionalFormatting>
  <conditionalFormatting sqref="K258:L279">
    <cfRule type="cellIs" dxfId="4775" priority="107" stopIfTrue="1" operator="equal">
      <formula>0</formula>
    </cfRule>
  </conditionalFormatting>
  <conditionalFormatting sqref="Q258 Q260 Q262 Q264 Q266 Q268 Q270 Q272 Q274 Q276 Q278 N258:N279">
    <cfRule type="cellIs" dxfId="4774" priority="106" stopIfTrue="1" operator="equal">
      <formula>0</formula>
    </cfRule>
  </conditionalFormatting>
  <conditionalFormatting sqref="Q258 Q260 Q262 Q264 Q266 Q268 Q270 Q272 Q274 Q276 Q278 N258 N260 N262 N264 N266 N268 N270 N272 N274 N276 N278">
    <cfRule type="cellIs" dxfId="4773" priority="105" stopIfTrue="1" operator="equal">
      <formula>0</formula>
    </cfRule>
  </conditionalFormatting>
  <conditionalFormatting sqref="Q259 Q261 Q263 Q265 Q267 Q269 Q271 Q273 Q275 Q277 Q279">
    <cfRule type="cellIs" dxfId="4772" priority="104" stopIfTrue="1" operator="equal">
      <formula>0</formula>
    </cfRule>
  </conditionalFormatting>
  <conditionalFormatting sqref="O258:O279">
    <cfRule type="cellIs" dxfId="4771" priority="103" stopIfTrue="1" operator="equal">
      <formula>0</formula>
    </cfRule>
  </conditionalFormatting>
  <conditionalFormatting sqref="O258 O260 O262 O264 O266 O268 O270 O272 O274 O276 O278">
    <cfRule type="cellIs" dxfId="4770" priority="102" stopIfTrue="1" operator="equal">
      <formula>0</formula>
    </cfRule>
  </conditionalFormatting>
  <conditionalFormatting sqref="R258:R279">
    <cfRule type="cellIs" dxfId="4769" priority="100" stopIfTrue="1" operator="equal">
      <formula>0</formula>
    </cfRule>
  </conditionalFormatting>
  <conditionalFormatting sqref="R258 R260 R262 R264 R266 R268 R270 R272 R274 R276 R278">
    <cfRule type="cellIs" dxfId="4768" priority="101" stopIfTrue="1" operator="equal">
      <formula>0</formula>
    </cfRule>
  </conditionalFormatting>
  <conditionalFormatting sqref="R258:R279">
    <cfRule type="cellIs" dxfId="4767" priority="99" stopIfTrue="1" operator="equal">
      <formula>0</formula>
    </cfRule>
  </conditionalFormatting>
  <conditionalFormatting sqref="R258 R260 R262 R264 R266 R268 R270 R272 R274 R276 R278">
    <cfRule type="cellIs" dxfId="4766" priority="98" stopIfTrue="1" operator="equal">
      <formula>0</formula>
    </cfRule>
  </conditionalFormatting>
  <conditionalFormatting sqref="R258 R260 R262 R264 R266 R268 R270 R272 R274 R276 R278">
    <cfRule type="cellIs" dxfId="4765" priority="97" stopIfTrue="1" operator="equal">
      <formula>0</formula>
    </cfRule>
  </conditionalFormatting>
  <conditionalFormatting sqref="R258 R260 R262 R264 R266 R268 R270 R272 R274 R276 R278">
    <cfRule type="cellIs" dxfId="4764" priority="96" stopIfTrue="1" operator="equal">
      <formula>0</formula>
    </cfRule>
  </conditionalFormatting>
  <conditionalFormatting sqref="R259 R261 R263 R265 R267 R269 R271 R273 R275 R277 R279">
    <cfRule type="cellIs" dxfId="4763" priority="95" stopIfTrue="1" operator="equal">
      <formula>0</formula>
    </cfRule>
  </conditionalFormatting>
  <conditionalFormatting sqref="Q208 J208:O209 J210:J219 M210:N219">
    <cfRule type="cellIs" dxfId="4762" priority="94" stopIfTrue="1" operator="equal">
      <formula>0</formula>
    </cfRule>
  </conditionalFormatting>
  <conditionalFormatting sqref="Q208 N210 N212 N214 N216 N218 N208:O208">
    <cfRule type="cellIs" dxfId="4761" priority="93" stopIfTrue="1" operator="equal">
      <formula>0</formula>
    </cfRule>
  </conditionalFormatting>
  <conditionalFormatting sqref="P208">
    <cfRule type="cellIs" dxfId="4760" priority="92" stopIfTrue="1" operator="equal">
      <formula>0</formula>
    </cfRule>
  </conditionalFormatting>
  <conditionalFormatting sqref="P208">
    <cfRule type="cellIs" dxfId="4759" priority="91" stopIfTrue="1" operator="equal">
      <formula>0</formula>
    </cfRule>
  </conditionalFormatting>
  <conditionalFormatting sqref="P209">
    <cfRule type="cellIs" dxfId="4758" priority="90" stopIfTrue="1" operator="equal">
      <formula>0</formula>
    </cfRule>
  </conditionalFormatting>
  <conditionalFormatting sqref="P210 P212 P214 P216 P218">
    <cfRule type="cellIs" dxfId="4757" priority="89" stopIfTrue="1" operator="equal">
      <formula>0</formula>
    </cfRule>
  </conditionalFormatting>
  <conditionalFormatting sqref="P210 P212 P214 P216 P218">
    <cfRule type="cellIs" dxfId="4756" priority="88" stopIfTrue="1" operator="equal">
      <formula>0</formula>
    </cfRule>
  </conditionalFormatting>
  <conditionalFormatting sqref="P211 P213 P215 P217 P219">
    <cfRule type="cellIs" dxfId="4755" priority="87" stopIfTrue="1" operator="equal">
      <formula>0</formula>
    </cfRule>
  </conditionalFormatting>
  <conditionalFormatting sqref="Q209">
    <cfRule type="cellIs" dxfId="4754" priority="86" stopIfTrue="1" operator="equal">
      <formula>0</formula>
    </cfRule>
  </conditionalFormatting>
  <conditionalFormatting sqref="Q210 Q212 Q214 Q216 Q218">
    <cfRule type="cellIs" dxfId="4753" priority="85" stopIfTrue="1" operator="equal">
      <formula>0</formula>
    </cfRule>
  </conditionalFormatting>
  <conditionalFormatting sqref="Q210 Q212 Q214 Q216 Q218">
    <cfRule type="cellIs" dxfId="4752" priority="84" stopIfTrue="1" operator="equal">
      <formula>0</formula>
    </cfRule>
  </conditionalFormatting>
  <conditionalFormatting sqref="Q211 Q213 Q215 Q217 Q219">
    <cfRule type="cellIs" dxfId="4751" priority="83" stopIfTrue="1" operator="equal">
      <formula>0</formula>
    </cfRule>
  </conditionalFormatting>
  <conditionalFormatting sqref="I208">
    <cfRule type="cellIs" dxfId="4750" priority="82" stopIfTrue="1" operator="equal">
      <formula>0</formula>
    </cfRule>
  </conditionalFormatting>
  <conditionalFormatting sqref="R208 R210 R212 R214 R216 R218">
    <cfRule type="cellIs" dxfId="4749" priority="79" stopIfTrue="1" operator="equal">
      <formula>0</formula>
    </cfRule>
  </conditionalFormatting>
  <conditionalFormatting sqref="R208:R219">
    <cfRule type="cellIs" dxfId="4748" priority="77" stopIfTrue="1" operator="equal">
      <formula>0</formula>
    </cfRule>
  </conditionalFormatting>
  <conditionalFormatting sqref="R208:R219">
    <cfRule type="cellIs" dxfId="4747" priority="78" stopIfTrue="1" operator="equal">
      <formula>0</formula>
    </cfRule>
  </conditionalFormatting>
  <conditionalFormatting sqref="R208">
    <cfRule type="cellIs" dxfId="4746" priority="74" stopIfTrue="1" operator="equal">
      <formula>0</formula>
    </cfRule>
  </conditionalFormatting>
  <conditionalFormatting sqref="R209">
    <cfRule type="cellIs" dxfId="4745" priority="73" stopIfTrue="1" operator="equal">
      <formula>0</formula>
    </cfRule>
  </conditionalFormatting>
  <conditionalFormatting sqref="R208">
    <cfRule type="cellIs" dxfId="4744" priority="75" stopIfTrue="1" operator="equal">
      <formula>0</formula>
    </cfRule>
  </conditionalFormatting>
  <conditionalFormatting sqref="R210 R212 R214 R216 R218">
    <cfRule type="cellIs" dxfId="4743" priority="72" stopIfTrue="1" operator="equal">
      <formula>0</formula>
    </cfRule>
  </conditionalFormatting>
  <conditionalFormatting sqref="R210 R212 R214 R216 R218">
    <cfRule type="cellIs" dxfId="4742" priority="71" stopIfTrue="1" operator="equal">
      <formula>0</formula>
    </cfRule>
  </conditionalFormatting>
  <conditionalFormatting sqref="O210:O219">
    <cfRule type="cellIs" dxfId="4741" priority="81" stopIfTrue="1" operator="equal">
      <formula>0</formula>
    </cfRule>
  </conditionalFormatting>
  <conditionalFormatting sqref="O210 O212 O214 O216 O218">
    <cfRule type="cellIs" dxfId="4740" priority="80" stopIfTrue="1" operator="equal">
      <formula>0</formula>
    </cfRule>
  </conditionalFormatting>
  <conditionalFormatting sqref="R208 R210 R212 R214 R216 R218">
    <cfRule type="cellIs" dxfId="4739" priority="76" stopIfTrue="1" operator="equal">
      <formula>0</formula>
    </cfRule>
  </conditionalFormatting>
  <conditionalFormatting sqref="R211 R213 R215 R217 R219">
    <cfRule type="cellIs" dxfId="4738" priority="70" stopIfTrue="1" operator="equal">
      <formula>0</formula>
    </cfRule>
  </conditionalFormatting>
  <conditionalFormatting sqref="K210:L211">
    <cfRule type="cellIs" dxfId="4737" priority="69" stopIfTrue="1" operator="equal">
      <formula>0</formula>
    </cfRule>
  </conditionalFormatting>
  <conditionalFormatting sqref="K212:L219">
    <cfRule type="cellIs" dxfId="4736" priority="68" stopIfTrue="1" operator="equal">
      <formula>0</formula>
    </cfRule>
  </conditionalFormatting>
  <conditionalFormatting sqref="I209">
    <cfRule type="cellIs" dxfId="4735" priority="67" stopIfTrue="1" operator="equal">
      <formula>0</formula>
    </cfRule>
  </conditionalFormatting>
  <conditionalFormatting sqref="I210 I212 I214 I216 I218">
    <cfRule type="cellIs" dxfId="4734" priority="66" stopIfTrue="1" operator="equal">
      <formula>0</formula>
    </cfRule>
  </conditionalFormatting>
  <conditionalFormatting sqref="I211 I213 I215 I217 I219">
    <cfRule type="cellIs" dxfId="4733" priority="65" stopIfTrue="1" operator="equal">
      <formula>0</formula>
    </cfRule>
  </conditionalFormatting>
  <conditionalFormatting sqref="Q220 Q232 J220:O221 J232:O233 J222:J231 J234:J243 M222:N231 M234:N243">
    <cfRule type="cellIs" dxfId="4732" priority="64" stopIfTrue="1" operator="equal">
      <formula>0</formula>
    </cfRule>
  </conditionalFormatting>
  <conditionalFormatting sqref="Q220 Q232 N222 N234 N224 N236 N226 N238 N228 N240 N230 N242 N220:O220 N232:O232">
    <cfRule type="cellIs" dxfId="4731" priority="63" stopIfTrue="1" operator="equal">
      <formula>0</formula>
    </cfRule>
  </conditionalFormatting>
  <conditionalFormatting sqref="P220 P232">
    <cfRule type="cellIs" dxfId="4730" priority="62" stopIfTrue="1" operator="equal">
      <formula>0</formula>
    </cfRule>
  </conditionalFormatting>
  <conditionalFormatting sqref="P220 P232">
    <cfRule type="cellIs" dxfId="4729" priority="61" stopIfTrue="1" operator="equal">
      <formula>0</formula>
    </cfRule>
  </conditionalFormatting>
  <conditionalFormatting sqref="P221 P233">
    <cfRule type="cellIs" dxfId="4728" priority="60" stopIfTrue="1" operator="equal">
      <formula>0</formula>
    </cfRule>
  </conditionalFormatting>
  <conditionalFormatting sqref="P222 P234 P224 P236 P226 P238 P228 P240 P230 P242">
    <cfRule type="cellIs" dxfId="4727" priority="59" stopIfTrue="1" operator="equal">
      <formula>0</formula>
    </cfRule>
  </conditionalFormatting>
  <conditionalFormatting sqref="P222 P234 P224 P236 P226 P238 P228 P240 P230 P242">
    <cfRule type="cellIs" dxfId="4726" priority="58" stopIfTrue="1" operator="equal">
      <formula>0</formula>
    </cfRule>
  </conditionalFormatting>
  <conditionalFormatting sqref="P223 P235 P225 P237 P227 P239 P229 P241 P231 P243">
    <cfRule type="cellIs" dxfId="4725" priority="57" stopIfTrue="1" operator="equal">
      <formula>0</formula>
    </cfRule>
  </conditionalFormatting>
  <conditionalFormatting sqref="Q221 Q233">
    <cfRule type="cellIs" dxfId="4724" priority="56" stopIfTrue="1" operator="equal">
      <formula>0</formula>
    </cfRule>
  </conditionalFormatting>
  <conditionalFormatting sqref="Q222 Q234 Q224 Q236 Q226 Q238 Q228 Q240 Q230 Q242">
    <cfRule type="cellIs" dxfId="4723" priority="55" stopIfTrue="1" operator="equal">
      <formula>0</formula>
    </cfRule>
  </conditionalFormatting>
  <conditionalFormatting sqref="Q222 Q234 Q224 Q236 Q226 Q238 Q228 Q240 Q230 Q242">
    <cfRule type="cellIs" dxfId="4722" priority="54" stopIfTrue="1" operator="equal">
      <formula>0</formula>
    </cfRule>
  </conditionalFormatting>
  <conditionalFormatting sqref="Q223 Q235 Q225 Q237 Q227 Q239 Q229 Q241 Q231 Q243">
    <cfRule type="cellIs" dxfId="4721" priority="53" stopIfTrue="1" operator="equal">
      <formula>0</formula>
    </cfRule>
  </conditionalFormatting>
  <conditionalFormatting sqref="I220 I232">
    <cfRule type="cellIs" dxfId="4720" priority="52" stopIfTrue="1" operator="equal">
      <formula>0</formula>
    </cfRule>
  </conditionalFormatting>
  <conditionalFormatting sqref="R220 R232 R222 R234 R224 R236 R226 R238 R228 R240 R230 R242">
    <cfRule type="cellIs" dxfId="4719" priority="49" stopIfTrue="1" operator="equal">
      <formula>0</formula>
    </cfRule>
  </conditionalFormatting>
  <conditionalFormatting sqref="R220:R243">
    <cfRule type="cellIs" dxfId="4718" priority="47" stopIfTrue="1" operator="equal">
      <formula>0</formula>
    </cfRule>
  </conditionalFormatting>
  <conditionalFormatting sqref="R220:R243">
    <cfRule type="cellIs" dxfId="4717" priority="48" stopIfTrue="1" operator="equal">
      <formula>0</formula>
    </cfRule>
  </conditionalFormatting>
  <conditionalFormatting sqref="R220 R232">
    <cfRule type="cellIs" dxfId="4716" priority="44" stopIfTrue="1" operator="equal">
      <formula>0</formula>
    </cfRule>
  </conditionalFormatting>
  <conditionalFormatting sqref="R221 R233">
    <cfRule type="cellIs" dxfId="4715" priority="43" stopIfTrue="1" operator="equal">
      <formula>0</formula>
    </cfRule>
  </conditionalFormatting>
  <conditionalFormatting sqref="R220 R232">
    <cfRule type="cellIs" dxfId="4714" priority="45" stopIfTrue="1" operator="equal">
      <formula>0</formula>
    </cfRule>
  </conditionalFormatting>
  <conditionalFormatting sqref="R222 R234 R224 R236 R226 R238 R228 R240 R230 R242">
    <cfRule type="cellIs" dxfId="4713" priority="42" stopIfTrue="1" operator="equal">
      <formula>0</formula>
    </cfRule>
  </conditionalFormatting>
  <conditionalFormatting sqref="R222 R234 R224 R236 R226 R238 R228 R240 R230 R242">
    <cfRule type="cellIs" dxfId="4712" priority="41" stopIfTrue="1" operator="equal">
      <formula>0</formula>
    </cfRule>
  </conditionalFormatting>
  <conditionalFormatting sqref="O222:O231 O234:O243">
    <cfRule type="cellIs" dxfId="4711" priority="51" stopIfTrue="1" operator="equal">
      <formula>0</formula>
    </cfRule>
  </conditionalFormatting>
  <conditionalFormatting sqref="O222 O234 O224 O236 O226 O238 O228 O240 O230 O242">
    <cfRule type="cellIs" dxfId="4710" priority="50" stopIfTrue="1" operator="equal">
      <formula>0</formula>
    </cfRule>
  </conditionalFormatting>
  <conditionalFormatting sqref="R220 R232 R222 R234 R224 R236 R226 R238 R228 R240 R230 R242">
    <cfRule type="cellIs" dxfId="4709" priority="46" stopIfTrue="1" operator="equal">
      <formula>0</formula>
    </cfRule>
  </conditionalFormatting>
  <conditionalFormatting sqref="R223 R235 R225 R237 R227 R239 R229 R241 R231 R243">
    <cfRule type="cellIs" dxfId="4708" priority="40" stopIfTrue="1" operator="equal">
      <formula>0</formula>
    </cfRule>
  </conditionalFormatting>
  <conditionalFormatting sqref="K222:L223 K234:L235">
    <cfRule type="cellIs" dxfId="4707" priority="39" stopIfTrue="1" operator="equal">
      <formula>0</formula>
    </cfRule>
  </conditionalFormatting>
  <conditionalFormatting sqref="K224:L231 K236:L243">
    <cfRule type="cellIs" dxfId="4706" priority="38" stopIfTrue="1" operator="equal">
      <formula>0</formula>
    </cfRule>
  </conditionalFormatting>
  <conditionalFormatting sqref="I221 I233">
    <cfRule type="cellIs" dxfId="4705" priority="37" stopIfTrue="1" operator="equal">
      <formula>0</formula>
    </cfRule>
  </conditionalFormatting>
  <conditionalFormatting sqref="I222 I234 I224 I236 I226 I238 I228 I240 I230 I242">
    <cfRule type="cellIs" dxfId="4704" priority="36" stopIfTrue="1" operator="equal">
      <formula>0</formula>
    </cfRule>
  </conditionalFormatting>
  <conditionalFormatting sqref="I223 I235 I225 I237 I227 I239 I229 I241 I231 I243">
    <cfRule type="cellIs" dxfId="4703" priority="35" stopIfTrue="1" operator="equal">
      <formula>0</formula>
    </cfRule>
  </conditionalFormatting>
  <conditionalFormatting sqref="J244:J255 M244:N255">
    <cfRule type="cellIs" dxfId="4702" priority="34" stopIfTrue="1" operator="equal">
      <formula>0</formula>
    </cfRule>
  </conditionalFormatting>
  <conditionalFormatting sqref="N244 N246 N248 N250 N252 N254">
    <cfRule type="cellIs" dxfId="4701" priority="33" stopIfTrue="1" operator="equal">
      <formula>0</formula>
    </cfRule>
  </conditionalFormatting>
  <conditionalFormatting sqref="Q244 Q246 Q248 Q250 Q252 Q254">
    <cfRule type="cellIs" dxfId="4700" priority="32" stopIfTrue="1" operator="equal">
      <formula>0</formula>
    </cfRule>
  </conditionalFormatting>
  <conditionalFormatting sqref="Q244 Q246 Q248 Q250 Q252 Q254">
    <cfRule type="cellIs" dxfId="4699" priority="31" stopIfTrue="1" operator="equal">
      <formula>0</formula>
    </cfRule>
  </conditionalFormatting>
  <conditionalFormatting sqref="Q245 Q247 Q249 Q251 Q253 Q255">
    <cfRule type="cellIs" dxfId="4698" priority="30" stopIfTrue="1" operator="equal">
      <formula>0</formula>
    </cfRule>
  </conditionalFormatting>
  <conditionalFormatting sqref="R244 R246 R248 R250 R252 R254">
    <cfRule type="cellIs" dxfId="4697" priority="27" stopIfTrue="1" operator="equal">
      <formula>0</formula>
    </cfRule>
  </conditionalFormatting>
  <conditionalFormatting sqref="R244:R255">
    <cfRule type="cellIs" dxfId="4696" priority="25" stopIfTrue="1" operator="equal">
      <formula>0</formula>
    </cfRule>
  </conditionalFormatting>
  <conditionalFormatting sqref="R244:R255">
    <cfRule type="cellIs" dxfId="4695" priority="26" stopIfTrue="1" operator="equal">
      <formula>0</formula>
    </cfRule>
  </conditionalFormatting>
  <conditionalFormatting sqref="R244 R246 R248 R250 R252 R254">
    <cfRule type="cellIs" dxfId="4694" priority="23" stopIfTrue="1" operator="equal">
      <formula>0</formula>
    </cfRule>
  </conditionalFormatting>
  <conditionalFormatting sqref="R244 R246 R248 R250 R252 R254">
    <cfRule type="cellIs" dxfId="4693" priority="22" stopIfTrue="1" operator="equal">
      <formula>0</formula>
    </cfRule>
  </conditionalFormatting>
  <conditionalFormatting sqref="O244:O255">
    <cfRule type="cellIs" dxfId="4692" priority="29" stopIfTrue="1" operator="equal">
      <formula>0</formula>
    </cfRule>
  </conditionalFormatting>
  <conditionalFormatting sqref="O244 O246 O248 O250 O252 O254">
    <cfRule type="cellIs" dxfId="4691" priority="28" stopIfTrue="1" operator="equal">
      <formula>0</formula>
    </cfRule>
  </conditionalFormatting>
  <conditionalFormatting sqref="R244 R246 R248 R250 R252 R254">
    <cfRule type="cellIs" dxfId="4690" priority="24" stopIfTrue="1" operator="equal">
      <formula>0</formula>
    </cfRule>
  </conditionalFormatting>
  <conditionalFormatting sqref="R245 R247 R249 R251 R253 R255">
    <cfRule type="cellIs" dxfId="4689" priority="21" stopIfTrue="1" operator="equal">
      <formula>0</formula>
    </cfRule>
  </conditionalFormatting>
  <conditionalFormatting sqref="K244:L255">
    <cfRule type="cellIs" dxfId="4688" priority="20" stopIfTrue="1" operator="equal">
      <formula>0</formula>
    </cfRule>
  </conditionalFormatting>
  <conditionalFormatting sqref="I244 I246 I248 I250 I252 I254">
    <cfRule type="cellIs" dxfId="4687" priority="19" stopIfTrue="1" operator="equal">
      <formula>0</formula>
    </cfRule>
  </conditionalFormatting>
  <conditionalFormatting sqref="I245 I247 I249 I251 I253 I255">
    <cfRule type="cellIs" dxfId="4686" priority="18" stopIfTrue="1" operator="equal">
      <formula>0</formula>
    </cfRule>
  </conditionalFormatting>
  <conditionalFormatting sqref="P244">
    <cfRule type="cellIs" dxfId="4685" priority="15" stopIfTrue="1" operator="equal">
      <formula>0</formula>
    </cfRule>
  </conditionalFormatting>
  <conditionalFormatting sqref="P244">
    <cfRule type="cellIs" dxfId="4684" priority="14" stopIfTrue="1" operator="equal">
      <formula>0</formula>
    </cfRule>
  </conditionalFormatting>
  <conditionalFormatting sqref="P245">
    <cfRule type="cellIs" dxfId="4683" priority="13" stopIfTrue="1" operator="equal">
      <formula>0</formula>
    </cfRule>
  </conditionalFormatting>
  <conditionalFormatting sqref="P246">
    <cfRule type="cellIs" dxfId="4682" priority="12" stopIfTrue="1" operator="equal">
      <formula>0</formula>
    </cfRule>
  </conditionalFormatting>
  <conditionalFormatting sqref="P246">
    <cfRule type="cellIs" dxfId="4681" priority="11" stopIfTrue="1" operator="equal">
      <formula>0</formula>
    </cfRule>
  </conditionalFormatting>
  <conditionalFormatting sqref="P247">
    <cfRule type="cellIs" dxfId="4680" priority="10" stopIfTrue="1" operator="equal">
      <formula>0</formula>
    </cfRule>
  </conditionalFormatting>
  <conditionalFormatting sqref="P248 P250 P252 P254 P256 P258 P260 P262 P264 P266 P268 P270 P272 P274 P276 P278">
    <cfRule type="cellIs" dxfId="4679" priority="9" stopIfTrue="1" operator="equal">
      <formula>0</formula>
    </cfRule>
  </conditionalFormatting>
  <conditionalFormatting sqref="P248 P250 P252 P254 P256 P258 P260 P262 P264 P266 P268 P270 P272 P274 P276 P278">
    <cfRule type="cellIs" dxfId="4678" priority="8" stopIfTrue="1" operator="equal">
      <formula>0</formula>
    </cfRule>
  </conditionalFormatting>
  <conditionalFormatting sqref="P249 P251 P253 P255 P257 P259 P261 P263 P265 P267 P269 P271 P273 P275 P277 P279">
    <cfRule type="cellIs" dxfId="4677" priority="7" stopIfTrue="1" operator="equal">
      <formula>0</formula>
    </cfRule>
  </conditionalFormatting>
  <conditionalFormatting sqref="I256">
    <cfRule type="cellIs" dxfId="4676" priority="6" stopIfTrue="1" operator="equal">
      <formula>0</formula>
    </cfRule>
  </conditionalFormatting>
  <conditionalFormatting sqref="I257">
    <cfRule type="cellIs" dxfId="4675" priority="5" stopIfTrue="1" operator="equal">
      <formula>0</formula>
    </cfRule>
  </conditionalFormatting>
  <conditionalFormatting sqref="I258 I260 I262 I264 I266 I268">
    <cfRule type="cellIs" dxfId="4674" priority="4" stopIfTrue="1" operator="equal">
      <formula>0</formula>
    </cfRule>
  </conditionalFormatting>
  <conditionalFormatting sqref="I259 I261 I263 I265 I267 I269">
    <cfRule type="cellIs" dxfId="4673" priority="3" stopIfTrue="1" operator="equal">
      <formula>0</formula>
    </cfRule>
  </conditionalFormatting>
  <conditionalFormatting sqref="I270 I272 I274 I276 I278">
    <cfRule type="cellIs" dxfId="4672" priority="2" stopIfTrue="1" operator="equal">
      <formula>0</formula>
    </cfRule>
  </conditionalFormatting>
  <conditionalFormatting sqref="I271 I273 I275 I277 I279">
    <cfRule type="cellIs" dxfId="4671"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ax="15" man="1"/>
    <brk id="145"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rgb="FF92D050"/>
    <pageSetUpPr fitToPage="1"/>
  </sheetPr>
  <dimension ref="A1:T835"/>
  <sheetViews>
    <sheetView showGridLines="0" zoomScaleNormal="100" workbookViewId="0">
      <pane ySplit="5" topLeftCell="A6" activePane="bottomLeft" state="frozenSplit"/>
      <selection activeCell="C1" sqref="C1:L2"/>
      <selection pane="bottomLeft" activeCell="C1" sqref="C1:L2"/>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509" t="s">
        <v>25</v>
      </c>
      <c r="B1" s="510"/>
      <c r="C1" s="541" t="s">
        <v>27</v>
      </c>
      <c r="D1" s="553"/>
      <c r="E1" s="553"/>
      <c r="F1" s="553"/>
      <c r="G1" s="553"/>
      <c r="H1" s="553"/>
      <c r="I1" s="553"/>
      <c r="J1" s="553"/>
      <c r="K1" s="553"/>
      <c r="L1" s="554"/>
      <c r="M1" s="130"/>
      <c r="N1" s="503" t="s">
        <v>149</v>
      </c>
      <c r="O1" s="504"/>
      <c r="P1" s="505"/>
      <c r="Q1" s="137" t="s">
        <v>161</v>
      </c>
      <c r="R1" s="137" t="s">
        <v>182</v>
      </c>
      <c r="S1" s="64">
        <v>12</v>
      </c>
    </row>
    <row r="2" spans="1:19" ht="12" customHeight="1" x14ac:dyDescent="0.2">
      <c r="A2" s="65">
        <v>3</v>
      </c>
      <c r="B2" s="66"/>
      <c r="C2" s="555" t="s">
        <v>26</v>
      </c>
      <c r="D2" s="555"/>
      <c r="E2" s="555"/>
      <c r="F2" s="555"/>
      <c r="G2" s="555"/>
      <c r="H2" s="555"/>
      <c r="I2" s="555"/>
      <c r="J2" s="555"/>
      <c r="K2" s="555"/>
      <c r="L2" s="556"/>
      <c r="M2" s="113"/>
      <c r="N2" s="506"/>
      <c r="O2" s="507"/>
      <c r="P2" s="508"/>
      <c r="Q2" s="138" t="s">
        <v>162</v>
      </c>
      <c r="R2" s="138" t="s">
        <v>183</v>
      </c>
      <c r="S2" s="64"/>
    </row>
    <row r="3" spans="1:19"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47"/>
    </row>
    <row r="4" spans="1:19" ht="34.5" customHeight="1" x14ac:dyDescent="0.2">
      <c r="A4" s="67" t="s">
        <v>20</v>
      </c>
      <c r="B4" s="67" t="s">
        <v>21</v>
      </c>
      <c r="C4" s="521"/>
      <c r="D4" s="522"/>
      <c r="E4" s="68" t="s">
        <v>17</v>
      </c>
      <c r="F4" s="312" t="s">
        <v>154</v>
      </c>
      <c r="G4" s="68" t="s">
        <v>0</v>
      </c>
      <c r="H4" s="68" t="s">
        <v>1</v>
      </c>
      <c r="I4" s="68" t="s">
        <v>151</v>
      </c>
      <c r="J4" s="68" t="s">
        <v>158</v>
      </c>
      <c r="K4" s="518"/>
      <c r="L4" s="518"/>
      <c r="M4" s="115"/>
      <c r="N4" s="516"/>
      <c r="O4" s="516"/>
      <c r="P4" s="126" t="s">
        <v>148</v>
      </c>
      <c r="Q4" s="514" t="s">
        <v>164</v>
      </c>
      <c r="R4" s="514" t="s">
        <v>164</v>
      </c>
      <c r="S4" s="47"/>
    </row>
    <row r="5" spans="1:19" s="72" customFormat="1" ht="10.5" customHeight="1" x14ac:dyDescent="0.2">
      <c r="A5" s="69" t="s">
        <v>5</v>
      </c>
      <c r="B5" s="70" t="s">
        <v>6</v>
      </c>
      <c r="C5" s="523" t="s">
        <v>7</v>
      </c>
      <c r="D5" s="524"/>
      <c r="E5" s="69" t="s">
        <v>8</v>
      </c>
      <c r="F5" s="69" t="s">
        <v>9</v>
      </c>
      <c r="G5" s="69" t="s">
        <v>10</v>
      </c>
      <c r="H5" s="69" t="s">
        <v>11</v>
      </c>
      <c r="I5" s="69" t="s">
        <v>12</v>
      </c>
      <c r="J5" s="69" t="s">
        <v>13</v>
      </c>
      <c r="K5" s="69" t="s">
        <v>14</v>
      </c>
      <c r="L5" s="69" t="s">
        <v>19</v>
      </c>
      <c r="M5" s="116"/>
      <c r="N5" s="129" t="s">
        <v>159</v>
      </c>
      <c r="O5" s="129" t="s">
        <v>160</v>
      </c>
      <c r="P5" s="125"/>
      <c r="Q5" s="125"/>
      <c r="R5" s="125"/>
    </row>
    <row r="6" spans="1:19" ht="12.75" customHeight="1" x14ac:dyDescent="0.2">
      <c r="A6" s="492">
        <v>32994</v>
      </c>
      <c r="B6" s="492">
        <v>33177</v>
      </c>
      <c r="C6" s="42" t="s">
        <v>3</v>
      </c>
      <c r="D6" s="43">
        <v>0</v>
      </c>
      <c r="E6" s="44">
        <v>4412.6099999999997</v>
      </c>
      <c r="F6" s="44">
        <v>440.02</v>
      </c>
      <c r="G6" s="44">
        <v>0</v>
      </c>
      <c r="H6" s="44">
        <v>5588.2</v>
      </c>
      <c r="I6" s="44">
        <v>0</v>
      </c>
      <c r="J6" s="44">
        <v>870.07</v>
      </c>
      <c r="K6" s="45">
        <v>10440.83</v>
      </c>
      <c r="L6" s="46">
        <v>11310.9</v>
      </c>
      <c r="M6" s="117"/>
      <c r="N6" s="119">
        <v>10440.83</v>
      </c>
      <c r="O6" s="119">
        <v>4852.63</v>
      </c>
      <c r="P6" s="119"/>
      <c r="Q6" s="119">
        <v>12184.37</v>
      </c>
      <c r="R6" s="119">
        <v>11314.3</v>
      </c>
      <c r="S6" s="47"/>
    </row>
    <row r="7" spans="1:19" ht="9" customHeight="1" x14ac:dyDescent="0.2">
      <c r="A7" s="525"/>
      <c r="B7" s="525"/>
      <c r="C7" s="48" t="s">
        <v>4</v>
      </c>
      <c r="D7" s="49">
        <v>1</v>
      </c>
      <c r="E7" s="50">
        <v>8544004</v>
      </c>
      <c r="F7" s="50">
        <v>851998</v>
      </c>
      <c r="G7" s="50">
        <v>0</v>
      </c>
      <c r="H7" s="50">
        <v>10820264</v>
      </c>
      <c r="I7" s="50">
        <v>0</v>
      </c>
      <c r="J7" s="51">
        <v>1684690</v>
      </c>
      <c r="K7" s="50">
        <v>20216266</v>
      </c>
      <c r="L7" s="73">
        <v>21900956</v>
      </c>
      <c r="M7" s="118"/>
      <c r="N7" s="120">
        <v>20216266</v>
      </c>
      <c r="O7" s="120">
        <v>9396002</v>
      </c>
      <c r="P7" s="120">
        <v>0</v>
      </c>
      <c r="Q7" s="120">
        <v>23592230</v>
      </c>
      <c r="R7" s="120">
        <v>21907540</v>
      </c>
      <c r="S7" s="47"/>
    </row>
    <row r="8" spans="1:19" ht="12.75" customHeight="1" x14ac:dyDescent="0.2">
      <c r="A8" s="500">
        <v>32994</v>
      </c>
      <c r="B8" s="500">
        <v>33177</v>
      </c>
      <c r="C8" s="53" t="s">
        <v>3</v>
      </c>
      <c r="D8" s="54">
        <v>2</v>
      </c>
      <c r="E8" s="55">
        <v>4641.91</v>
      </c>
      <c r="F8" s="55">
        <v>458.61</v>
      </c>
      <c r="G8" s="55">
        <v>0</v>
      </c>
      <c r="H8" s="55">
        <v>5588.2</v>
      </c>
      <c r="I8" s="55">
        <v>0</v>
      </c>
      <c r="J8" s="55">
        <v>890.73</v>
      </c>
      <c r="K8" s="56">
        <v>10688.72</v>
      </c>
      <c r="L8" s="46">
        <v>11579.45</v>
      </c>
      <c r="M8" s="117"/>
      <c r="N8" s="119">
        <v>10688.72</v>
      </c>
      <c r="O8" s="119">
        <v>5100.5200000000004</v>
      </c>
      <c r="P8" s="119"/>
      <c r="Q8" s="119">
        <v>12497.54</v>
      </c>
      <c r="R8" s="119">
        <v>11606.81</v>
      </c>
      <c r="S8" s="47"/>
    </row>
    <row r="9" spans="1:19" ht="9" customHeight="1" x14ac:dyDescent="0.2">
      <c r="A9" s="500"/>
      <c r="B9" s="500"/>
      <c r="C9" s="48" t="s">
        <v>4</v>
      </c>
      <c r="D9" s="49">
        <v>3</v>
      </c>
      <c r="E9" s="50">
        <v>8987991</v>
      </c>
      <c r="F9" s="50">
        <v>887993</v>
      </c>
      <c r="G9" s="50">
        <v>0</v>
      </c>
      <c r="H9" s="50">
        <v>10820264</v>
      </c>
      <c r="I9" s="50">
        <v>0</v>
      </c>
      <c r="J9" s="51">
        <v>1724694</v>
      </c>
      <c r="K9" s="50">
        <v>20696248</v>
      </c>
      <c r="L9" s="73">
        <v>22420942</v>
      </c>
      <c r="M9" s="118"/>
      <c r="N9" s="120">
        <v>20696248</v>
      </c>
      <c r="O9" s="120">
        <v>9875984</v>
      </c>
      <c r="P9" s="120">
        <v>0</v>
      </c>
      <c r="Q9" s="120">
        <v>24198612</v>
      </c>
      <c r="R9" s="120">
        <v>22473918</v>
      </c>
      <c r="S9" s="47"/>
    </row>
    <row r="10" spans="1:19" ht="12.75" customHeight="1" x14ac:dyDescent="0.2">
      <c r="A10" s="501"/>
      <c r="B10" s="501"/>
      <c r="C10" s="53" t="s">
        <v>3</v>
      </c>
      <c r="D10" s="54">
        <v>4</v>
      </c>
      <c r="E10" s="55">
        <v>4871.22</v>
      </c>
      <c r="F10" s="55">
        <v>483.4</v>
      </c>
      <c r="G10" s="55">
        <v>0</v>
      </c>
      <c r="H10" s="55">
        <v>5588.2</v>
      </c>
      <c r="I10" s="55">
        <v>0</v>
      </c>
      <c r="J10" s="55">
        <v>911.9</v>
      </c>
      <c r="K10" s="56">
        <v>10942.82</v>
      </c>
      <c r="L10" s="46">
        <v>11854.72</v>
      </c>
      <c r="M10" s="117"/>
      <c r="N10" s="119">
        <v>10942.82</v>
      </c>
      <c r="O10" s="119">
        <v>5354.62</v>
      </c>
      <c r="P10" s="119"/>
      <c r="Q10" s="119">
        <v>12818.55</v>
      </c>
      <c r="R10" s="119">
        <v>11906.65</v>
      </c>
      <c r="S10" s="47"/>
    </row>
    <row r="11" spans="1:19" ht="9" customHeight="1" x14ac:dyDescent="0.2">
      <c r="A11" s="501"/>
      <c r="B11" s="501"/>
      <c r="C11" s="48" t="s">
        <v>4</v>
      </c>
      <c r="D11" s="49">
        <v>5</v>
      </c>
      <c r="E11" s="50">
        <v>9431997</v>
      </c>
      <c r="F11" s="50">
        <v>935993</v>
      </c>
      <c r="G11" s="50">
        <v>0</v>
      </c>
      <c r="H11" s="50">
        <v>10820264</v>
      </c>
      <c r="I11" s="50">
        <v>0</v>
      </c>
      <c r="J11" s="51">
        <v>1765685</v>
      </c>
      <c r="K11" s="50">
        <v>21188254</v>
      </c>
      <c r="L11" s="73">
        <v>22953939</v>
      </c>
      <c r="M11" s="118"/>
      <c r="N11" s="120">
        <v>21188254</v>
      </c>
      <c r="O11" s="120">
        <v>10367990</v>
      </c>
      <c r="P11" s="120">
        <v>0</v>
      </c>
      <c r="Q11" s="120">
        <v>24820174</v>
      </c>
      <c r="R11" s="120">
        <v>23054489</v>
      </c>
      <c r="S11" s="47"/>
    </row>
    <row r="12" spans="1:19" ht="12.75" customHeight="1" x14ac:dyDescent="0.2">
      <c r="A12" s="501"/>
      <c r="B12" s="501"/>
      <c r="C12" s="53" t="s">
        <v>3</v>
      </c>
      <c r="D12" s="54">
        <v>6</v>
      </c>
      <c r="E12" s="55">
        <v>5199.6899999999996</v>
      </c>
      <c r="F12" s="55">
        <v>514.39</v>
      </c>
      <c r="G12" s="55">
        <v>0</v>
      </c>
      <c r="H12" s="55">
        <v>5588.2</v>
      </c>
      <c r="I12" s="55">
        <v>0</v>
      </c>
      <c r="J12" s="55">
        <v>941.86</v>
      </c>
      <c r="K12" s="56">
        <v>11302.28</v>
      </c>
      <c r="L12" s="46">
        <v>12244.14</v>
      </c>
      <c r="M12" s="117"/>
      <c r="N12" s="119">
        <v>11302.28</v>
      </c>
      <c r="O12" s="119">
        <v>5714.08</v>
      </c>
      <c r="P12" s="119"/>
      <c r="Q12" s="119">
        <v>13272.67</v>
      </c>
      <c r="R12" s="119">
        <v>12330.81</v>
      </c>
      <c r="S12" s="47"/>
    </row>
    <row r="13" spans="1:19" ht="9" customHeight="1" x14ac:dyDescent="0.2">
      <c r="A13" s="501"/>
      <c r="B13" s="501"/>
      <c r="C13" s="48" t="s">
        <v>4</v>
      </c>
      <c r="D13" s="49">
        <v>7</v>
      </c>
      <c r="E13" s="50">
        <v>10068004</v>
      </c>
      <c r="F13" s="50">
        <v>995998</v>
      </c>
      <c r="G13" s="50">
        <v>0</v>
      </c>
      <c r="H13" s="50">
        <v>10820264</v>
      </c>
      <c r="I13" s="50">
        <v>0</v>
      </c>
      <c r="J13" s="51">
        <v>1823695</v>
      </c>
      <c r="K13" s="50">
        <v>21884266</v>
      </c>
      <c r="L13" s="73">
        <v>23707961</v>
      </c>
      <c r="M13" s="118"/>
      <c r="N13" s="120">
        <v>21884266</v>
      </c>
      <c r="O13" s="120">
        <v>11064002</v>
      </c>
      <c r="P13" s="120">
        <v>0</v>
      </c>
      <c r="Q13" s="120">
        <v>25699473</v>
      </c>
      <c r="R13" s="120">
        <v>23875777</v>
      </c>
      <c r="S13" s="47"/>
    </row>
    <row r="14" spans="1:19" ht="12.75" customHeight="1" x14ac:dyDescent="0.2">
      <c r="A14" s="501"/>
      <c r="B14" s="501"/>
      <c r="C14" s="53" t="s">
        <v>3</v>
      </c>
      <c r="D14" s="54">
        <v>8</v>
      </c>
      <c r="E14" s="55">
        <v>5466.18</v>
      </c>
      <c r="F14" s="55">
        <v>545.38</v>
      </c>
      <c r="G14" s="55">
        <v>0</v>
      </c>
      <c r="H14" s="55">
        <v>5588.2</v>
      </c>
      <c r="I14" s="55">
        <v>0</v>
      </c>
      <c r="J14" s="55">
        <v>966.65</v>
      </c>
      <c r="K14" s="56">
        <v>11599.76</v>
      </c>
      <c r="L14" s="46">
        <v>12566.41</v>
      </c>
      <c r="M14" s="117"/>
      <c r="N14" s="119">
        <v>11599.76</v>
      </c>
      <c r="O14" s="119">
        <v>6011.56</v>
      </c>
      <c r="P14" s="119"/>
      <c r="Q14" s="119">
        <v>13648.49</v>
      </c>
      <c r="R14" s="119">
        <v>12681.84</v>
      </c>
      <c r="S14" s="47"/>
    </row>
    <row r="15" spans="1:19" ht="9" customHeight="1" x14ac:dyDescent="0.2">
      <c r="A15" s="501"/>
      <c r="B15" s="501"/>
      <c r="C15" s="48" t="s">
        <v>4</v>
      </c>
      <c r="D15" s="49">
        <v>9</v>
      </c>
      <c r="E15" s="50">
        <v>10584000</v>
      </c>
      <c r="F15" s="50">
        <v>1056003</v>
      </c>
      <c r="G15" s="50">
        <v>0</v>
      </c>
      <c r="H15" s="50">
        <v>10820264</v>
      </c>
      <c r="I15" s="50">
        <v>0</v>
      </c>
      <c r="J15" s="51">
        <v>1871695</v>
      </c>
      <c r="K15" s="50">
        <v>22460267</v>
      </c>
      <c r="L15" s="73">
        <v>24331963</v>
      </c>
      <c r="M15" s="118"/>
      <c r="N15" s="120">
        <v>22460267</v>
      </c>
      <c r="O15" s="120">
        <v>11640003</v>
      </c>
      <c r="P15" s="120">
        <v>0</v>
      </c>
      <c r="Q15" s="120">
        <v>26427162</v>
      </c>
      <c r="R15" s="120">
        <v>24555466</v>
      </c>
      <c r="S15" s="47"/>
    </row>
    <row r="16" spans="1:19" ht="12.75" customHeight="1" x14ac:dyDescent="0.2">
      <c r="A16" s="501"/>
      <c r="B16" s="501"/>
      <c r="C16" s="53" t="s">
        <v>3</v>
      </c>
      <c r="D16" s="54">
        <v>10</v>
      </c>
      <c r="E16" s="55">
        <v>5726.47</v>
      </c>
      <c r="F16" s="55">
        <v>570.16999999999996</v>
      </c>
      <c r="G16" s="55">
        <v>0</v>
      </c>
      <c r="H16" s="55">
        <v>5588.2</v>
      </c>
      <c r="I16" s="55">
        <v>0</v>
      </c>
      <c r="J16" s="55">
        <v>990.4</v>
      </c>
      <c r="K16" s="56">
        <v>11884.84</v>
      </c>
      <c r="L16" s="46">
        <v>12875.24</v>
      </c>
      <c r="M16" s="117"/>
      <c r="N16" s="119">
        <v>11884.84</v>
      </c>
      <c r="O16" s="119">
        <v>6296.64</v>
      </c>
      <c r="P16" s="119"/>
      <c r="Q16" s="119">
        <v>14008.64</v>
      </c>
      <c r="R16" s="119">
        <v>13018.24</v>
      </c>
      <c r="S16" s="47"/>
    </row>
    <row r="17" spans="1:19" ht="9" customHeight="1" x14ac:dyDescent="0.2">
      <c r="A17" s="501"/>
      <c r="B17" s="501"/>
      <c r="C17" s="48" t="s">
        <v>4</v>
      </c>
      <c r="D17" s="49">
        <v>11</v>
      </c>
      <c r="E17" s="50">
        <v>11087992</v>
      </c>
      <c r="F17" s="50">
        <v>1104003</v>
      </c>
      <c r="G17" s="50">
        <v>0</v>
      </c>
      <c r="H17" s="50">
        <v>10820264</v>
      </c>
      <c r="I17" s="50">
        <v>0</v>
      </c>
      <c r="J17" s="51">
        <v>1917682</v>
      </c>
      <c r="K17" s="50">
        <v>23012259</v>
      </c>
      <c r="L17" s="73">
        <v>24929941</v>
      </c>
      <c r="M17" s="118"/>
      <c r="N17" s="120">
        <v>23012259</v>
      </c>
      <c r="O17" s="120">
        <v>12191995</v>
      </c>
      <c r="P17" s="120">
        <v>0</v>
      </c>
      <c r="Q17" s="120">
        <v>27124509</v>
      </c>
      <c r="R17" s="120">
        <v>25206828</v>
      </c>
      <c r="S17" s="47"/>
    </row>
    <row r="18" spans="1:19" ht="12.75" customHeight="1" x14ac:dyDescent="0.2">
      <c r="A18" s="501"/>
      <c r="B18" s="501"/>
      <c r="C18" s="53" t="s">
        <v>3</v>
      </c>
      <c r="D18" s="54">
        <v>12</v>
      </c>
      <c r="E18" s="55">
        <v>5986.77</v>
      </c>
      <c r="F18" s="55">
        <v>594.96</v>
      </c>
      <c r="G18" s="55">
        <v>0</v>
      </c>
      <c r="H18" s="55">
        <v>5588.2</v>
      </c>
      <c r="I18" s="55">
        <v>0</v>
      </c>
      <c r="J18" s="55">
        <v>1014.16</v>
      </c>
      <c r="K18" s="56">
        <v>12169.93</v>
      </c>
      <c r="L18" s="46">
        <v>13184.09</v>
      </c>
      <c r="M18" s="117"/>
      <c r="N18" s="119">
        <v>12169.93</v>
      </c>
      <c r="O18" s="119">
        <v>6581.73</v>
      </c>
      <c r="P18" s="119"/>
      <c r="Q18" s="119">
        <v>14368.8</v>
      </c>
      <c r="R18" s="119">
        <v>13354.64</v>
      </c>
      <c r="S18" s="47"/>
    </row>
    <row r="19" spans="1:19" ht="9" customHeight="1" x14ac:dyDescent="0.2">
      <c r="A19" s="501"/>
      <c r="B19" s="501"/>
      <c r="C19" s="48" t="s">
        <v>4</v>
      </c>
      <c r="D19" s="49">
        <v>13</v>
      </c>
      <c r="E19" s="50">
        <v>11592003</v>
      </c>
      <c r="F19" s="50">
        <v>1152003</v>
      </c>
      <c r="G19" s="50">
        <v>0</v>
      </c>
      <c r="H19" s="50">
        <v>10820264</v>
      </c>
      <c r="I19" s="50">
        <v>0</v>
      </c>
      <c r="J19" s="51">
        <v>1963688</v>
      </c>
      <c r="K19" s="50">
        <v>23564270</v>
      </c>
      <c r="L19" s="73">
        <v>25527958</v>
      </c>
      <c r="M19" s="118"/>
      <c r="N19" s="120">
        <v>23564270</v>
      </c>
      <c r="O19" s="120">
        <v>12744006</v>
      </c>
      <c r="P19" s="120">
        <v>0</v>
      </c>
      <c r="Q19" s="120">
        <v>27821876</v>
      </c>
      <c r="R19" s="120">
        <v>25858189</v>
      </c>
      <c r="S19" s="47"/>
    </row>
    <row r="20" spans="1:19" ht="12.75" customHeight="1" x14ac:dyDescent="0.2">
      <c r="A20" s="501"/>
      <c r="B20" s="501"/>
      <c r="C20" s="53" t="s">
        <v>3</v>
      </c>
      <c r="D20" s="54">
        <v>14</v>
      </c>
      <c r="E20" s="55">
        <v>6247.06</v>
      </c>
      <c r="F20" s="55">
        <v>619.75</v>
      </c>
      <c r="G20" s="55">
        <v>0</v>
      </c>
      <c r="H20" s="55">
        <v>5588.2</v>
      </c>
      <c r="I20" s="55">
        <v>0</v>
      </c>
      <c r="J20" s="55">
        <v>1037.92</v>
      </c>
      <c r="K20" s="56">
        <v>12455.01</v>
      </c>
      <c r="L20" s="46">
        <v>13492.93</v>
      </c>
      <c r="M20" s="117"/>
      <c r="N20" s="119">
        <v>12455.01</v>
      </c>
      <c r="O20" s="119">
        <v>6866.81</v>
      </c>
      <c r="P20" s="119"/>
      <c r="Q20" s="119">
        <v>14728.96</v>
      </c>
      <c r="R20" s="119">
        <v>13691.04</v>
      </c>
      <c r="S20" s="47"/>
    </row>
    <row r="21" spans="1:19" ht="9" customHeight="1" x14ac:dyDescent="0.2">
      <c r="A21" s="501"/>
      <c r="B21" s="501"/>
      <c r="C21" s="48" t="s">
        <v>4</v>
      </c>
      <c r="D21" s="49">
        <v>15</v>
      </c>
      <c r="E21" s="50">
        <v>12095995</v>
      </c>
      <c r="F21" s="50">
        <v>1200003</v>
      </c>
      <c r="G21" s="50">
        <v>0</v>
      </c>
      <c r="H21" s="50">
        <v>10820264</v>
      </c>
      <c r="I21" s="50">
        <v>0</v>
      </c>
      <c r="J21" s="51">
        <v>2009693</v>
      </c>
      <c r="K21" s="50">
        <v>24116262</v>
      </c>
      <c r="L21" s="73">
        <v>26125956</v>
      </c>
      <c r="M21" s="118"/>
      <c r="N21" s="120">
        <v>24116262</v>
      </c>
      <c r="O21" s="120">
        <v>13295998</v>
      </c>
      <c r="P21" s="120">
        <v>0</v>
      </c>
      <c r="Q21" s="120">
        <v>28519243</v>
      </c>
      <c r="R21" s="120">
        <v>26509550</v>
      </c>
      <c r="S21" s="47"/>
    </row>
    <row r="22" spans="1:19" ht="12.75" customHeight="1" x14ac:dyDescent="0.2">
      <c r="A22" s="501"/>
      <c r="B22" s="501"/>
      <c r="C22" s="53" t="s">
        <v>3</v>
      </c>
      <c r="D22" s="54">
        <v>16</v>
      </c>
      <c r="E22" s="55">
        <v>6507.36</v>
      </c>
      <c r="F22" s="55">
        <v>650.74</v>
      </c>
      <c r="G22" s="55">
        <v>0</v>
      </c>
      <c r="H22" s="55">
        <v>5588.2</v>
      </c>
      <c r="I22" s="55">
        <v>0</v>
      </c>
      <c r="J22" s="55">
        <v>1062.19</v>
      </c>
      <c r="K22" s="56">
        <v>12746.3</v>
      </c>
      <c r="L22" s="46">
        <v>13808.49</v>
      </c>
      <c r="M22" s="117"/>
      <c r="N22" s="119">
        <v>12746.3</v>
      </c>
      <c r="O22" s="119">
        <v>7158.1</v>
      </c>
      <c r="P22" s="119"/>
      <c r="Q22" s="119">
        <v>15096.95</v>
      </c>
      <c r="R22" s="119">
        <v>14034.76</v>
      </c>
      <c r="S22" s="47"/>
    </row>
    <row r="23" spans="1:19" ht="9" customHeight="1" x14ac:dyDescent="0.2">
      <c r="A23" s="501"/>
      <c r="B23" s="501"/>
      <c r="C23" s="48" t="s">
        <v>4</v>
      </c>
      <c r="D23" s="49">
        <v>17</v>
      </c>
      <c r="E23" s="50">
        <v>12600006</v>
      </c>
      <c r="F23" s="50">
        <v>1260008</v>
      </c>
      <c r="G23" s="50">
        <v>0</v>
      </c>
      <c r="H23" s="50">
        <v>10820264</v>
      </c>
      <c r="I23" s="50">
        <v>0</v>
      </c>
      <c r="J23" s="51">
        <v>2056687</v>
      </c>
      <c r="K23" s="50">
        <v>24680278</v>
      </c>
      <c r="L23" s="73">
        <v>26736965</v>
      </c>
      <c r="M23" s="118"/>
      <c r="N23" s="120">
        <v>24680278</v>
      </c>
      <c r="O23" s="120">
        <v>13860014</v>
      </c>
      <c r="P23" s="120">
        <v>0</v>
      </c>
      <c r="Q23" s="120">
        <v>29231771</v>
      </c>
      <c r="R23" s="120">
        <v>27175085</v>
      </c>
      <c r="S23" s="47"/>
    </row>
    <row r="24" spans="1:19" ht="12.75" customHeight="1" x14ac:dyDescent="0.2">
      <c r="A24" s="501"/>
      <c r="B24" s="501"/>
      <c r="C24" s="53" t="s">
        <v>3</v>
      </c>
      <c r="D24" s="54">
        <v>18</v>
      </c>
      <c r="E24" s="55">
        <v>6767.65</v>
      </c>
      <c r="F24" s="55">
        <v>675.53</v>
      </c>
      <c r="G24" s="55">
        <v>0</v>
      </c>
      <c r="H24" s="55">
        <v>5588.2</v>
      </c>
      <c r="I24" s="55">
        <v>0</v>
      </c>
      <c r="J24" s="55">
        <v>1085.95</v>
      </c>
      <c r="K24" s="56">
        <v>13031.38</v>
      </c>
      <c r="L24" s="46">
        <v>14117.33</v>
      </c>
      <c r="M24" s="117"/>
      <c r="N24" s="119">
        <v>13031.38</v>
      </c>
      <c r="O24" s="119">
        <v>7443.18</v>
      </c>
      <c r="P24" s="119"/>
      <c r="Q24" s="119">
        <v>15457.1</v>
      </c>
      <c r="R24" s="119">
        <v>14371.15</v>
      </c>
      <c r="S24" s="47"/>
    </row>
    <row r="25" spans="1:19" ht="9" customHeight="1" x14ac:dyDescent="0.2">
      <c r="A25" s="501"/>
      <c r="B25" s="501"/>
      <c r="C25" s="48" t="s">
        <v>4</v>
      </c>
      <c r="D25" s="49">
        <v>19</v>
      </c>
      <c r="E25" s="50">
        <v>13103998</v>
      </c>
      <c r="F25" s="50">
        <v>1308008</v>
      </c>
      <c r="G25" s="50">
        <v>0</v>
      </c>
      <c r="H25" s="50">
        <v>10820264</v>
      </c>
      <c r="I25" s="50">
        <v>0</v>
      </c>
      <c r="J25" s="51">
        <v>2102692</v>
      </c>
      <c r="K25" s="50">
        <v>25232270</v>
      </c>
      <c r="L25" s="73">
        <v>27334963</v>
      </c>
      <c r="M25" s="118"/>
      <c r="N25" s="120">
        <v>25232270</v>
      </c>
      <c r="O25" s="120">
        <v>14412006</v>
      </c>
      <c r="P25" s="120">
        <v>0</v>
      </c>
      <c r="Q25" s="120">
        <v>29929119</v>
      </c>
      <c r="R25" s="120">
        <v>27826427</v>
      </c>
      <c r="S25" s="47"/>
    </row>
    <row r="26" spans="1:19" ht="12.75" customHeight="1" x14ac:dyDescent="0.2">
      <c r="A26" s="501"/>
      <c r="B26" s="501"/>
      <c r="C26" s="53" t="s">
        <v>3</v>
      </c>
      <c r="D26" s="54">
        <v>20</v>
      </c>
      <c r="E26" s="55">
        <v>7027.95</v>
      </c>
      <c r="F26" s="55">
        <v>700.32</v>
      </c>
      <c r="G26" s="55">
        <v>0</v>
      </c>
      <c r="H26" s="55">
        <v>5588.2</v>
      </c>
      <c r="I26" s="55">
        <v>0</v>
      </c>
      <c r="J26" s="55">
        <v>1109.71</v>
      </c>
      <c r="K26" s="56">
        <v>13316.47</v>
      </c>
      <c r="L26" s="46">
        <v>14426.18</v>
      </c>
      <c r="M26" s="117"/>
      <c r="N26" s="119">
        <v>13316.47</v>
      </c>
      <c r="O26" s="119">
        <v>7728.27</v>
      </c>
      <c r="P26" s="119"/>
      <c r="Q26" s="119">
        <v>15817.27</v>
      </c>
      <c r="R26" s="119">
        <v>14707.56</v>
      </c>
      <c r="S26" s="47"/>
    </row>
    <row r="27" spans="1:19" ht="9" customHeight="1" x14ac:dyDescent="0.2">
      <c r="A27" s="501"/>
      <c r="B27" s="501"/>
      <c r="C27" s="48" t="s">
        <v>4</v>
      </c>
      <c r="D27" s="49">
        <v>21</v>
      </c>
      <c r="E27" s="50">
        <v>13608009</v>
      </c>
      <c r="F27" s="50">
        <v>1356009</v>
      </c>
      <c r="G27" s="50">
        <v>0</v>
      </c>
      <c r="H27" s="50">
        <v>10820264</v>
      </c>
      <c r="I27" s="50">
        <v>0</v>
      </c>
      <c r="J27" s="51">
        <v>2148698</v>
      </c>
      <c r="K27" s="50">
        <v>25784281</v>
      </c>
      <c r="L27" s="73">
        <v>27932980</v>
      </c>
      <c r="M27" s="118"/>
      <c r="N27" s="120">
        <v>25784281</v>
      </c>
      <c r="O27" s="120">
        <v>14964017</v>
      </c>
      <c r="P27" s="120">
        <v>0</v>
      </c>
      <c r="Q27" s="120">
        <v>30626505</v>
      </c>
      <c r="R27" s="120">
        <v>28477807</v>
      </c>
      <c r="S27" s="47"/>
    </row>
    <row r="28" spans="1:19" ht="12.75" customHeight="1" x14ac:dyDescent="0.2">
      <c r="A28" s="501"/>
      <c r="B28" s="501"/>
      <c r="C28" s="53" t="s">
        <v>3</v>
      </c>
      <c r="D28" s="54">
        <v>22</v>
      </c>
      <c r="E28" s="55">
        <v>7170.49</v>
      </c>
      <c r="F28" s="55">
        <v>712.71</v>
      </c>
      <c r="G28" s="55">
        <v>0</v>
      </c>
      <c r="H28" s="55">
        <v>5588.2</v>
      </c>
      <c r="I28" s="55">
        <v>0</v>
      </c>
      <c r="J28" s="55">
        <v>1122.6199999999999</v>
      </c>
      <c r="K28" s="56">
        <v>13471.4</v>
      </c>
      <c r="L28" s="46">
        <v>14594.02</v>
      </c>
      <c r="M28" s="117"/>
      <c r="N28" s="119">
        <v>13471.4</v>
      </c>
      <c r="O28" s="119">
        <v>7883.2</v>
      </c>
      <c r="P28" s="119"/>
      <c r="Q28" s="119">
        <v>16013</v>
      </c>
      <c r="R28" s="119">
        <v>14890.38</v>
      </c>
      <c r="S28" s="47"/>
    </row>
    <row r="29" spans="1:19" ht="9" customHeight="1" x14ac:dyDescent="0.2">
      <c r="A29" s="501"/>
      <c r="B29" s="501"/>
      <c r="C29" s="48" t="s">
        <v>4</v>
      </c>
      <c r="D29" s="49">
        <v>23</v>
      </c>
      <c r="E29" s="50">
        <v>13884005</v>
      </c>
      <c r="F29" s="50">
        <v>1379999</v>
      </c>
      <c r="G29" s="50">
        <v>0</v>
      </c>
      <c r="H29" s="50">
        <v>10820264</v>
      </c>
      <c r="I29" s="50">
        <v>0</v>
      </c>
      <c r="J29" s="51">
        <v>2173695</v>
      </c>
      <c r="K29" s="50">
        <v>26084268</v>
      </c>
      <c r="L29" s="73">
        <v>28257963</v>
      </c>
      <c r="M29" s="118"/>
      <c r="N29" s="120">
        <v>26084268</v>
      </c>
      <c r="O29" s="120">
        <v>15264004</v>
      </c>
      <c r="P29" s="120">
        <v>0</v>
      </c>
      <c r="Q29" s="120">
        <v>31005492</v>
      </c>
      <c r="R29" s="120">
        <v>28831796</v>
      </c>
      <c r="S29" s="47"/>
    </row>
    <row r="30" spans="1:19" ht="12.75" customHeight="1" x14ac:dyDescent="0.2">
      <c r="A30" s="501"/>
      <c r="B30" s="501"/>
      <c r="C30" s="53" t="s">
        <v>3</v>
      </c>
      <c r="D30" s="54">
        <v>24</v>
      </c>
      <c r="E30" s="55">
        <v>7313.03</v>
      </c>
      <c r="F30" s="55">
        <v>731.3</v>
      </c>
      <c r="G30" s="55">
        <v>0</v>
      </c>
      <c r="H30" s="55">
        <v>5588.2</v>
      </c>
      <c r="I30" s="55">
        <v>0</v>
      </c>
      <c r="J30" s="55">
        <v>1136.04</v>
      </c>
      <c r="K30" s="56">
        <v>13632.53</v>
      </c>
      <c r="L30" s="46">
        <v>14768.57</v>
      </c>
      <c r="M30" s="117"/>
      <c r="N30" s="119">
        <v>13632.53</v>
      </c>
      <c r="O30" s="119">
        <v>8044.33</v>
      </c>
      <c r="P30" s="119"/>
      <c r="Q30" s="119">
        <v>16216.55</v>
      </c>
      <c r="R30" s="119">
        <v>15080.51</v>
      </c>
      <c r="S30" s="47"/>
    </row>
    <row r="31" spans="1:19" ht="9" customHeight="1" x14ac:dyDescent="0.2">
      <c r="A31" s="501"/>
      <c r="B31" s="501"/>
      <c r="C31" s="48" t="s">
        <v>4</v>
      </c>
      <c r="D31" s="49">
        <v>25</v>
      </c>
      <c r="E31" s="50">
        <v>14160001</v>
      </c>
      <c r="F31" s="50">
        <v>1415994</v>
      </c>
      <c r="G31" s="50">
        <v>0</v>
      </c>
      <c r="H31" s="50">
        <v>10820264</v>
      </c>
      <c r="I31" s="50">
        <v>0</v>
      </c>
      <c r="J31" s="51">
        <v>2199680</v>
      </c>
      <c r="K31" s="50">
        <v>26396259</v>
      </c>
      <c r="L31" s="73">
        <v>28595939</v>
      </c>
      <c r="M31" s="118"/>
      <c r="N31" s="120">
        <v>26396259</v>
      </c>
      <c r="O31" s="120">
        <v>15575995</v>
      </c>
      <c r="P31" s="120">
        <v>0</v>
      </c>
      <c r="Q31" s="120">
        <v>31399619</v>
      </c>
      <c r="R31" s="120">
        <v>29199939</v>
      </c>
      <c r="S31" s="47"/>
    </row>
    <row r="32" spans="1:19" ht="12.75" customHeight="1" x14ac:dyDescent="0.2">
      <c r="A32" s="501"/>
      <c r="B32" s="501"/>
      <c r="C32" s="53" t="s">
        <v>3</v>
      </c>
      <c r="D32" s="54">
        <v>26</v>
      </c>
      <c r="E32" s="55">
        <v>7455.57</v>
      </c>
      <c r="F32" s="55">
        <v>743.7</v>
      </c>
      <c r="G32" s="55">
        <v>0</v>
      </c>
      <c r="H32" s="55">
        <v>5588.2</v>
      </c>
      <c r="I32" s="55">
        <v>0</v>
      </c>
      <c r="J32" s="55">
        <v>1148.96</v>
      </c>
      <c r="K32" s="56">
        <v>13787.47</v>
      </c>
      <c r="L32" s="46">
        <v>14936.43</v>
      </c>
      <c r="M32" s="117"/>
      <c r="N32" s="119">
        <v>13787.47</v>
      </c>
      <c r="O32" s="119">
        <v>8199.27</v>
      </c>
      <c r="P32" s="119"/>
      <c r="Q32" s="119">
        <v>16412.3</v>
      </c>
      <c r="R32" s="119">
        <v>15263.34</v>
      </c>
      <c r="S32" s="47"/>
    </row>
    <row r="33" spans="1:19" ht="9" customHeight="1" x14ac:dyDescent="0.2">
      <c r="A33" s="501"/>
      <c r="B33" s="501"/>
      <c r="C33" s="48" t="s">
        <v>4</v>
      </c>
      <c r="D33" s="49">
        <v>27</v>
      </c>
      <c r="E33" s="50">
        <v>14435997</v>
      </c>
      <c r="F33" s="50">
        <v>1440004</v>
      </c>
      <c r="G33" s="50">
        <v>0</v>
      </c>
      <c r="H33" s="50">
        <v>10820264</v>
      </c>
      <c r="I33" s="50">
        <v>0</v>
      </c>
      <c r="J33" s="51">
        <v>2224697</v>
      </c>
      <c r="K33" s="50">
        <v>26696265</v>
      </c>
      <c r="L33" s="73">
        <v>28920961</v>
      </c>
      <c r="M33" s="118"/>
      <c r="N33" s="120">
        <v>26696265</v>
      </c>
      <c r="O33" s="120">
        <v>15876001</v>
      </c>
      <c r="P33" s="120">
        <v>0</v>
      </c>
      <c r="Q33" s="120">
        <v>31778644</v>
      </c>
      <c r="R33" s="120">
        <v>29553947</v>
      </c>
      <c r="S33" s="47"/>
    </row>
    <row r="34" spans="1:19" ht="12.75" customHeight="1" x14ac:dyDescent="0.2">
      <c r="A34" s="501"/>
      <c r="B34" s="501"/>
      <c r="C34" s="53" t="s">
        <v>3</v>
      </c>
      <c r="D34" s="54">
        <v>28</v>
      </c>
      <c r="E34" s="55">
        <v>7591.92</v>
      </c>
      <c r="F34" s="55">
        <v>756.09</v>
      </c>
      <c r="G34" s="55">
        <v>0</v>
      </c>
      <c r="H34" s="55">
        <v>5588.2</v>
      </c>
      <c r="I34" s="55">
        <v>0</v>
      </c>
      <c r="J34" s="55">
        <v>1161.3499999999999</v>
      </c>
      <c r="K34" s="56">
        <v>13936.21</v>
      </c>
      <c r="L34" s="46">
        <v>15097.56</v>
      </c>
      <c r="M34" s="117"/>
      <c r="N34" s="119">
        <v>13936.21</v>
      </c>
      <c r="O34" s="119">
        <v>8348.01</v>
      </c>
      <c r="P34" s="119"/>
      <c r="Q34" s="119">
        <v>16600.2</v>
      </c>
      <c r="R34" s="119">
        <v>15438.85</v>
      </c>
      <c r="S34" s="47"/>
    </row>
    <row r="35" spans="1:19" ht="9" customHeight="1" x14ac:dyDescent="0.2">
      <c r="A35" s="501"/>
      <c r="B35" s="501"/>
      <c r="C35" s="48" t="s">
        <v>4</v>
      </c>
      <c r="D35" s="49">
        <v>29</v>
      </c>
      <c r="E35" s="50">
        <v>14700007</v>
      </c>
      <c r="F35" s="50">
        <v>1463994</v>
      </c>
      <c r="G35" s="50">
        <v>0</v>
      </c>
      <c r="H35" s="50">
        <v>10820264</v>
      </c>
      <c r="I35" s="50">
        <v>0</v>
      </c>
      <c r="J35" s="51">
        <v>2248687</v>
      </c>
      <c r="K35" s="50">
        <v>26984265</v>
      </c>
      <c r="L35" s="73">
        <v>29232953</v>
      </c>
      <c r="M35" s="118"/>
      <c r="N35" s="120">
        <v>26984265</v>
      </c>
      <c r="O35" s="120">
        <v>16164001</v>
      </c>
      <c r="P35" s="120">
        <v>0</v>
      </c>
      <c r="Q35" s="120">
        <v>32142469</v>
      </c>
      <c r="R35" s="120">
        <v>29893782</v>
      </c>
      <c r="S35" s="47"/>
    </row>
    <row r="36" spans="1:19" ht="12.75" customHeight="1" x14ac:dyDescent="0.2">
      <c r="A36" s="501"/>
      <c r="B36" s="501"/>
      <c r="C36" s="53" t="s">
        <v>3</v>
      </c>
      <c r="D36" s="54">
        <v>30</v>
      </c>
      <c r="E36" s="55">
        <v>7734.46</v>
      </c>
      <c r="F36" s="55">
        <v>768.49</v>
      </c>
      <c r="G36" s="55">
        <v>0</v>
      </c>
      <c r="H36" s="55">
        <v>5588.2</v>
      </c>
      <c r="I36" s="55">
        <v>0</v>
      </c>
      <c r="J36" s="55">
        <v>1174.26</v>
      </c>
      <c r="K36" s="56">
        <v>14091.15</v>
      </c>
      <c r="L36" s="46">
        <v>15265.41</v>
      </c>
      <c r="M36" s="117"/>
      <c r="N36" s="119">
        <v>14091.15</v>
      </c>
      <c r="O36" s="119">
        <v>8502.9500000000007</v>
      </c>
      <c r="P36" s="119"/>
      <c r="Q36" s="119">
        <v>16795.939999999999</v>
      </c>
      <c r="R36" s="119">
        <v>15621.68</v>
      </c>
      <c r="S36" s="47"/>
    </row>
    <row r="37" spans="1:19" ht="9" customHeight="1" x14ac:dyDescent="0.2">
      <c r="A37" s="501"/>
      <c r="B37" s="501"/>
      <c r="C37" s="48" t="s">
        <v>4</v>
      </c>
      <c r="D37" s="49">
        <v>31</v>
      </c>
      <c r="E37" s="50">
        <v>14976003</v>
      </c>
      <c r="F37" s="50">
        <v>1488004</v>
      </c>
      <c r="G37" s="50">
        <v>0</v>
      </c>
      <c r="H37" s="50">
        <v>10820264</v>
      </c>
      <c r="I37" s="50">
        <v>0</v>
      </c>
      <c r="J37" s="51">
        <v>2273684</v>
      </c>
      <c r="K37" s="50">
        <v>27284271</v>
      </c>
      <c r="L37" s="73">
        <v>29557955</v>
      </c>
      <c r="M37" s="118"/>
      <c r="N37" s="120">
        <v>27284271</v>
      </c>
      <c r="O37" s="120">
        <v>16464007</v>
      </c>
      <c r="P37" s="120">
        <v>0</v>
      </c>
      <c r="Q37" s="120">
        <v>32521475</v>
      </c>
      <c r="R37" s="120">
        <v>30247790</v>
      </c>
      <c r="S37" s="47"/>
    </row>
    <row r="38" spans="1:19" ht="12.75" customHeight="1" x14ac:dyDescent="0.2">
      <c r="A38" s="501"/>
      <c r="B38" s="501"/>
      <c r="C38" s="53" t="s">
        <v>3</v>
      </c>
      <c r="D38" s="54">
        <v>32</v>
      </c>
      <c r="E38" s="55">
        <v>7877</v>
      </c>
      <c r="F38" s="55">
        <v>787.08</v>
      </c>
      <c r="G38" s="55">
        <v>0</v>
      </c>
      <c r="H38" s="55">
        <v>5588.2</v>
      </c>
      <c r="I38" s="55">
        <v>0</v>
      </c>
      <c r="J38" s="55">
        <v>1187.69</v>
      </c>
      <c r="K38" s="56">
        <v>14252.28</v>
      </c>
      <c r="L38" s="46">
        <v>15439.97</v>
      </c>
      <c r="M38" s="117"/>
      <c r="N38" s="119">
        <v>14252.28</v>
      </c>
      <c r="O38" s="119">
        <v>8664.08</v>
      </c>
      <c r="P38" s="119"/>
      <c r="Q38" s="119">
        <v>16999.5</v>
      </c>
      <c r="R38" s="119">
        <v>15811.81</v>
      </c>
      <c r="S38" s="47"/>
    </row>
    <row r="39" spans="1:19" ht="9" customHeight="1" x14ac:dyDescent="0.2">
      <c r="A39" s="501"/>
      <c r="B39" s="501"/>
      <c r="C39" s="48" t="s">
        <v>4</v>
      </c>
      <c r="D39" s="49">
        <v>33</v>
      </c>
      <c r="E39" s="50">
        <v>15251999</v>
      </c>
      <c r="F39" s="50">
        <v>1523999</v>
      </c>
      <c r="G39" s="50">
        <v>0</v>
      </c>
      <c r="H39" s="50">
        <v>10820264</v>
      </c>
      <c r="I39" s="50">
        <v>0</v>
      </c>
      <c r="J39" s="51">
        <v>2299689</v>
      </c>
      <c r="K39" s="50">
        <v>27596262</v>
      </c>
      <c r="L39" s="73">
        <v>29895951</v>
      </c>
      <c r="M39" s="118"/>
      <c r="N39" s="120">
        <v>27596262</v>
      </c>
      <c r="O39" s="120">
        <v>16775998</v>
      </c>
      <c r="P39" s="120">
        <v>0</v>
      </c>
      <c r="Q39" s="120">
        <v>32915622</v>
      </c>
      <c r="R39" s="120">
        <v>30615933</v>
      </c>
      <c r="S39" s="47"/>
    </row>
    <row r="40" spans="1:19" ht="12.75" customHeight="1" x14ac:dyDescent="0.2">
      <c r="A40" s="501"/>
      <c r="B40" s="501"/>
      <c r="C40" s="53" t="s">
        <v>3</v>
      </c>
      <c r="D40" s="54">
        <v>34</v>
      </c>
      <c r="E40" s="55">
        <v>7829.49</v>
      </c>
      <c r="F40" s="55">
        <v>799.48</v>
      </c>
      <c r="G40" s="55">
        <v>0</v>
      </c>
      <c r="H40" s="55">
        <v>5588.2</v>
      </c>
      <c r="I40" s="55">
        <v>0</v>
      </c>
      <c r="J40" s="55">
        <v>1184.76</v>
      </c>
      <c r="K40" s="56">
        <v>14217.17</v>
      </c>
      <c r="L40" s="46">
        <v>15401.93</v>
      </c>
      <c r="M40" s="117"/>
      <c r="N40" s="119">
        <v>14217.17</v>
      </c>
      <c r="O40" s="119">
        <v>8628.9699999999993</v>
      </c>
      <c r="P40" s="119"/>
      <c r="Q40" s="119">
        <v>16955.14</v>
      </c>
      <c r="R40" s="119">
        <v>15770.38</v>
      </c>
      <c r="S40" s="47"/>
    </row>
    <row r="41" spans="1:19" ht="9" customHeight="1" x14ac:dyDescent="0.2">
      <c r="A41" s="501"/>
      <c r="B41" s="501"/>
      <c r="C41" s="48" t="s">
        <v>4</v>
      </c>
      <c r="D41" s="49">
        <v>35</v>
      </c>
      <c r="E41" s="50">
        <v>15160007</v>
      </c>
      <c r="F41" s="50">
        <v>1548009</v>
      </c>
      <c r="G41" s="50">
        <v>0</v>
      </c>
      <c r="H41" s="50">
        <v>10820264</v>
      </c>
      <c r="I41" s="50">
        <v>0</v>
      </c>
      <c r="J41" s="51">
        <v>2294015</v>
      </c>
      <c r="K41" s="50">
        <v>27528280</v>
      </c>
      <c r="L41" s="73">
        <v>29822295</v>
      </c>
      <c r="M41" s="118"/>
      <c r="N41" s="120">
        <v>27528280</v>
      </c>
      <c r="O41" s="120">
        <v>16708016</v>
      </c>
      <c r="P41" s="120">
        <v>0</v>
      </c>
      <c r="Q41" s="120">
        <v>32829729</v>
      </c>
      <c r="R41" s="120">
        <v>30535714</v>
      </c>
      <c r="S41" s="47"/>
    </row>
    <row r="42" spans="1:19" ht="12.75" customHeight="1" x14ac:dyDescent="0.2">
      <c r="A42" s="501"/>
      <c r="B42" s="501"/>
      <c r="C42" s="53" t="s">
        <v>3</v>
      </c>
      <c r="D42" s="54">
        <v>36</v>
      </c>
      <c r="E42" s="55">
        <v>8155.89</v>
      </c>
      <c r="F42" s="55">
        <v>811.87</v>
      </c>
      <c r="G42" s="55">
        <v>0</v>
      </c>
      <c r="H42" s="55">
        <v>5588.2</v>
      </c>
      <c r="I42" s="55">
        <v>0</v>
      </c>
      <c r="J42" s="55">
        <v>1213</v>
      </c>
      <c r="K42" s="56">
        <v>14555.96</v>
      </c>
      <c r="L42" s="46">
        <v>15768.96</v>
      </c>
      <c r="M42" s="117"/>
      <c r="N42" s="119">
        <v>14555.96</v>
      </c>
      <c r="O42" s="119">
        <v>8967.76</v>
      </c>
      <c r="P42" s="119"/>
      <c r="Q42" s="119">
        <v>17383.16</v>
      </c>
      <c r="R42" s="119">
        <v>16170.16</v>
      </c>
      <c r="S42" s="47"/>
    </row>
    <row r="43" spans="1:19" ht="9" customHeight="1" x14ac:dyDescent="0.2">
      <c r="A43" s="501"/>
      <c r="B43" s="501"/>
      <c r="C43" s="48" t="s">
        <v>4</v>
      </c>
      <c r="D43" s="49">
        <v>37</v>
      </c>
      <c r="E43" s="50">
        <v>15792005</v>
      </c>
      <c r="F43" s="50">
        <v>1572000</v>
      </c>
      <c r="G43" s="50">
        <v>0</v>
      </c>
      <c r="H43" s="50">
        <v>10820264</v>
      </c>
      <c r="I43" s="50">
        <v>0</v>
      </c>
      <c r="J43" s="51">
        <v>2348696</v>
      </c>
      <c r="K43" s="50">
        <v>28184269</v>
      </c>
      <c r="L43" s="73">
        <v>30532964</v>
      </c>
      <c r="M43" s="118"/>
      <c r="N43" s="120">
        <v>28184269</v>
      </c>
      <c r="O43" s="120">
        <v>17364005</v>
      </c>
      <c r="P43" s="120">
        <v>0</v>
      </c>
      <c r="Q43" s="120">
        <v>33658491</v>
      </c>
      <c r="R43" s="120">
        <v>31309796</v>
      </c>
      <c r="S43" s="47"/>
    </row>
    <row r="44" spans="1:19" ht="12.75" customHeight="1" x14ac:dyDescent="0.2">
      <c r="A44" s="501"/>
      <c r="B44" s="501"/>
      <c r="C44" s="53" t="s">
        <v>3</v>
      </c>
      <c r="D44" s="54">
        <v>38</v>
      </c>
      <c r="E44" s="55">
        <v>8298.43</v>
      </c>
      <c r="F44" s="55">
        <v>824.27</v>
      </c>
      <c r="G44" s="55">
        <v>0</v>
      </c>
      <c r="H44" s="55">
        <v>5588.2</v>
      </c>
      <c r="I44" s="55">
        <v>0</v>
      </c>
      <c r="J44" s="55">
        <v>1225.9100000000001</v>
      </c>
      <c r="K44" s="56">
        <v>14710.9</v>
      </c>
      <c r="L44" s="46">
        <v>15936.81</v>
      </c>
      <c r="M44" s="117"/>
      <c r="N44" s="119">
        <v>14710.9</v>
      </c>
      <c r="O44" s="119">
        <v>9122.7000000000007</v>
      </c>
      <c r="P44" s="119"/>
      <c r="Q44" s="119">
        <v>17578.900000000001</v>
      </c>
      <c r="R44" s="119">
        <v>16352.99</v>
      </c>
      <c r="S44" s="47"/>
    </row>
    <row r="45" spans="1:19" ht="9" customHeight="1" x14ac:dyDescent="0.2">
      <c r="A45" s="501"/>
      <c r="B45" s="501"/>
      <c r="C45" s="48" t="s">
        <v>4</v>
      </c>
      <c r="D45" s="49">
        <v>39</v>
      </c>
      <c r="E45" s="50">
        <v>16068001</v>
      </c>
      <c r="F45" s="50">
        <v>1596009</v>
      </c>
      <c r="G45" s="50">
        <v>0</v>
      </c>
      <c r="H45" s="50">
        <v>10820264</v>
      </c>
      <c r="I45" s="50">
        <v>0</v>
      </c>
      <c r="J45" s="51">
        <v>2373693</v>
      </c>
      <c r="K45" s="50">
        <v>28484274</v>
      </c>
      <c r="L45" s="73">
        <v>30857967</v>
      </c>
      <c r="M45" s="118"/>
      <c r="N45" s="120">
        <v>28484274</v>
      </c>
      <c r="O45" s="120">
        <v>17664010</v>
      </c>
      <c r="P45" s="120">
        <v>0</v>
      </c>
      <c r="Q45" s="120">
        <v>34037497</v>
      </c>
      <c r="R45" s="120">
        <v>31663804</v>
      </c>
      <c r="S45" s="47"/>
    </row>
    <row r="46" spans="1:19" ht="12.75" customHeight="1" x14ac:dyDescent="0.2">
      <c r="A46" s="501"/>
      <c r="B46" s="501"/>
      <c r="C46" s="53" t="s">
        <v>3</v>
      </c>
      <c r="D46" s="54">
        <v>40</v>
      </c>
      <c r="E46" s="55">
        <v>8440.9699999999993</v>
      </c>
      <c r="F46" s="55">
        <v>842.86</v>
      </c>
      <c r="G46" s="55">
        <v>0</v>
      </c>
      <c r="H46" s="55">
        <v>5588.2</v>
      </c>
      <c r="I46" s="55">
        <v>0</v>
      </c>
      <c r="J46" s="55">
        <v>1239.3399999999999</v>
      </c>
      <c r="K46" s="56">
        <v>14872.03</v>
      </c>
      <c r="L46" s="46">
        <v>16111.37</v>
      </c>
      <c r="M46" s="117"/>
      <c r="N46" s="119">
        <v>14872.03</v>
      </c>
      <c r="O46" s="119">
        <v>9283.83</v>
      </c>
      <c r="P46" s="119"/>
      <c r="Q46" s="119">
        <v>17782.46</v>
      </c>
      <c r="R46" s="119">
        <v>16543.12</v>
      </c>
      <c r="S46" s="47"/>
    </row>
    <row r="47" spans="1:19" ht="9" customHeight="1" x14ac:dyDescent="0.2">
      <c r="A47" s="502"/>
      <c r="B47" s="502"/>
      <c r="C47" s="58"/>
      <c r="D47" s="59"/>
      <c r="E47" s="61">
        <v>16343997</v>
      </c>
      <c r="F47" s="61">
        <v>1632005</v>
      </c>
      <c r="G47" s="61">
        <v>0</v>
      </c>
      <c r="H47" s="61">
        <v>10820264</v>
      </c>
      <c r="I47" s="61">
        <v>0</v>
      </c>
      <c r="J47" s="60">
        <v>2399697</v>
      </c>
      <c r="K47" s="61">
        <v>28796266</v>
      </c>
      <c r="L47" s="73">
        <v>31195962</v>
      </c>
      <c r="M47" s="118"/>
      <c r="N47" s="123">
        <v>28796266</v>
      </c>
      <c r="O47" s="123">
        <v>17976002</v>
      </c>
      <c r="P47" s="123">
        <v>0</v>
      </c>
      <c r="Q47" s="120">
        <v>34431644</v>
      </c>
      <c r="R47" s="120">
        <v>32031947</v>
      </c>
      <c r="S47" s="47"/>
    </row>
    <row r="48" spans="1:19" ht="12.75" customHeight="1" x14ac:dyDescent="0.2">
      <c r="A48" s="492">
        <v>33178</v>
      </c>
      <c r="B48" s="492">
        <v>33358</v>
      </c>
      <c r="C48" s="42" t="s">
        <v>3</v>
      </c>
      <c r="D48" s="43">
        <v>0</v>
      </c>
      <c r="E48" s="44">
        <v>4412.6099999999997</v>
      </c>
      <c r="F48" s="44">
        <v>440.02</v>
      </c>
      <c r="G48" s="44">
        <v>0</v>
      </c>
      <c r="H48" s="44">
        <v>5788.88</v>
      </c>
      <c r="I48" s="44">
        <v>0</v>
      </c>
      <c r="J48" s="44">
        <v>886.79</v>
      </c>
      <c r="K48" s="45">
        <v>10641.51</v>
      </c>
      <c r="L48" s="46">
        <v>11528.3</v>
      </c>
      <c r="M48" s="117"/>
      <c r="N48" s="119">
        <v>10641.51</v>
      </c>
      <c r="O48" s="119">
        <v>4852.63</v>
      </c>
      <c r="P48" s="119"/>
      <c r="Q48" s="119">
        <v>12401.77</v>
      </c>
      <c r="R48" s="119">
        <v>11514.98</v>
      </c>
      <c r="S48" s="47"/>
    </row>
    <row r="49" spans="1:19" ht="9" customHeight="1" x14ac:dyDescent="0.2">
      <c r="A49" s="525"/>
      <c r="B49" s="525"/>
      <c r="C49" s="48" t="s">
        <v>4</v>
      </c>
      <c r="D49" s="49">
        <v>1</v>
      </c>
      <c r="E49" s="50">
        <v>8544004</v>
      </c>
      <c r="F49" s="50">
        <v>851998</v>
      </c>
      <c r="G49" s="50">
        <v>0</v>
      </c>
      <c r="H49" s="50">
        <v>11208835</v>
      </c>
      <c r="I49" s="50">
        <v>0</v>
      </c>
      <c r="J49" s="51">
        <v>1717065</v>
      </c>
      <c r="K49" s="50">
        <v>20604837</v>
      </c>
      <c r="L49" s="73">
        <v>22321901</v>
      </c>
      <c r="M49" s="118"/>
      <c r="N49" s="120">
        <v>20604837</v>
      </c>
      <c r="O49" s="120">
        <v>9396002</v>
      </c>
      <c r="P49" s="120">
        <v>0</v>
      </c>
      <c r="Q49" s="120">
        <v>24013175</v>
      </c>
      <c r="R49" s="120">
        <v>22296110</v>
      </c>
      <c r="S49" s="47"/>
    </row>
    <row r="50" spans="1:19" ht="12.75" customHeight="1" x14ac:dyDescent="0.2">
      <c r="A50" s="500">
        <v>33178</v>
      </c>
      <c r="B50" s="500">
        <v>33358</v>
      </c>
      <c r="C50" s="53" t="s">
        <v>3</v>
      </c>
      <c r="D50" s="54">
        <v>2</v>
      </c>
      <c r="E50" s="55">
        <v>4641.91</v>
      </c>
      <c r="F50" s="55">
        <v>458.61</v>
      </c>
      <c r="G50" s="55">
        <v>0</v>
      </c>
      <c r="H50" s="55">
        <v>5788.88</v>
      </c>
      <c r="I50" s="55">
        <v>0</v>
      </c>
      <c r="J50" s="55">
        <v>907.45</v>
      </c>
      <c r="K50" s="56">
        <v>10889.4</v>
      </c>
      <c r="L50" s="46">
        <v>11796.85</v>
      </c>
      <c r="M50" s="117"/>
      <c r="N50" s="119">
        <v>10889.4</v>
      </c>
      <c r="O50" s="119">
        <v>5100.5200000000004</v>
      </c>
      <c r="P50" s="119"/>
      <c r="Q50" s="119">
        <v>12714.94</v>
      </c>
      <c r="R50" s="119">
        <v>11807.49</v>
      </c>
      <c r="S50" s="47"/>
    </row>
    <row r="51" spans="1:19" ht="9" customHeight="1" x14ac:dyDescent="0.2">
      <c r="A51" s="500"/>
      <c r="B51" s="500"/>
      <c r="C51" s="48" t="s">
        <v>4</v>
      </c>
      <c r="D51" s="49">
        <v>3</v>
      </c>
      <c r="E51" s="50">
        <v>8987991</v>
      </c>
      <c r="F51" s="50">
        <v>887993</v>
      </c>
      <c r="G51" s="50">
        <v>0</v>
      </c>
      <c r="H51" s="50">
        <v>11208835</v>
      </c>
      <c r="I51" s="50">
        <v>0</v>
      </c>
      <c r="J51" s="51">
        <v>1757068</v>
      </c>
      <c r="K51" s="50">
        <v>21084819</v>
      </c>
      <c r="L51" s="73">
        <v>22841887</v>
      </c>
      <c r="M51" s="118"/>
      <c r="N51" s="120">
        <v>21084819</v>
      </c>
      <c r="O51" s="120">
        <v>9875984</v>
      </c>
      <c r="P51" s="120">
        <v>0</v>
      </c>
      <c r="Q51" s="120">
        <v>24619557</v>
      </c>
      <c r="R51" s="120">
        <v>22862489</v>
      </c>
      <c r="S51" s="47"/>
    </row>
    <row r="52" spans="1:19" ht="12.75" customHeight="1" x14ac:dyDescent="0.2">
      <c r="A52" s="501"/>
      <c r="B52" s="501"/>
      <c r="C52" s="53" t="s">
        <v>3</v>
      </c>
      <c r="D52" s="54">
        <v>4</v>
      </c>
      <c r="E52" s="55">
        <v>4871.22</v>
      </c>
      <c r="F52" s="55">
        <v>483.4</v>
      </c>
      <c r="G52" s="55">
        <v>0</v>
      </c>
      <c r="H52" s="55">
        <v>5788.88</v>
      </c>
      <c r="I52" s="55">
        <v>0</v>
      </c>
      <c r="J52" s="55">
        <v>928.63</v>
      </c>
      <c r="K52" s="56">
        <v>11143.5</v>
      </c>
      <c r="L52" s="46">
        <v>12072.13</v>
      </c>
      <c r="M52" s="117"/>
      <c r="N52" s="119">
        <v>11143.5</v>
      </c>
      <c r="O52" s="119">
        <v>5354.62</v>
      </c>
      <c r="P52" s="119"/>
      <c r="Q52" s="119">
        <v>13035.96</v>
      </c>
      <c r="R52" s="119">
        <v>12107.33</v>
      </c>
      <c r="S52" s="47"/>
    </row>
    <row r="53" spans="1:19" ht="9" customHeight="1" x14ac:dyDescent="0.2">
      <c r="A53" s="501"/>
      <c r="B53" s="501"/>
      <c r="C53" s="48" t="s">
        <v>4</v>
      </c>
      <c r="D53" s="49">
        <v>5</v>
      </c>
      <c r="E53" s="50">
        <v>9431997</v>
      </c>
      <c r="F53" s="50">
        <v>935993</v>
      </c>
      <c r="G53" s="50">
        <v>0</v>
      </c>
      <c r="H53" s="50">
        <v>11208835</v>
      </c>
      <c r="I53" s="50">
        <v>0</v>
      </c>
      <c r="J53" s="51">
        <v>1798078</v>
      </c>
      <c r="K53" s="50">
        <v>21576825</v>
      </c>
      <c r="L53" s="73">
        <v>23374903</v>
      </c>
      <c r="M53" s="118"/>
      <c r="N53" s="120">
        <v>21576825</v>
      </c>
      <c r="O53" s="120">
        <v>10367990</v>
      </c>
      <c r="P53" s="120">
        <v>0</v>
      </c>
      <c r="Q53" s="120">
        <v>25241138</v>
      </c>
      <c r="R53" s="120">
        <v>23443060</v>
      </c>
      <c r="S53" s="47"/>
    </row>
    <row r="54" spans="1:19" ht="12.75" customHeight="1" x14ac:dyDescent="0.2">
      <c r="A54" s="501"/>
      <c r="B54" s="501"/>
      <c r="C54" s="53" t="s">
        <v>3</v>
      </c>
      <c r="D54" s="54">
        <v>6</v>
      </c>
      <c r="E54" s="55">
        <v>5199.6899999999996</v>
      </c>
      <c r="F54" s="55">
        <v>514.39</v>
      </c>
      <c r="G54" s="55">
        <v>0</v>
      </c>
      <c r="H54" s="55">
        <v>5788.88</v>
      </c>
      <c r="I54" s="55">
        <v>0</v>
      </c>
      <c r="J54" s="55">
        <v>958.58</v>
      </c>
      <c r="K54" s="56">
        <v>11502.96</v>
      </c>
      <c r="L54" s="46">
        <v>12461.54</v>
      </c>
      <c r="M54" s="117"/>
      <c r="N54" s="119">
        <v>11502.96</v>
      </c>
      <c r="O54" s="119">
        <v>5714.08</v>
      </c>
      <c r="P54" s="119"/>
      <c r="Q54" s="119">
        <v>13490.07</v>
      </c>
      <c r="R54" s="119">
        <v>12531.49</v>
      </c>
      <c r="S54" s="47"/>
    </row>
    <row r="55" spans="1:19" ht="9" customHeight="1" x14ac:dyDescent="0.2">
      <c r="A55" s="501"/>
      <c r="B55" s="501"/>
      <c r="C55" s="48" t="s">
        <v>4</v>
      </c>
      <c r="D55" s="49">
        <v>7</v>
      </c>
      <c r="E55" s="50">
        <v>10068004</v>
      </c>
      <c r="F55" s="50">
        <v>995998</v>
      </c>
      <c r="G55" s="50">
        <v>0</v>
      </c>
      <c r="H55" s="50">
        <v>11208835</v>
      </c>
      <c r="I55" s="50">
        <v>0</v>
      </c>
      <c r="J55" s="51">
        <v>1856070</v>
      </c>
      <c r="K55" s="50">
        <v>22272836</v>
      </c>
      <c r="L55" s="73">
        <v>24128906</v>
      </c>
      <c r="M55" s="118"/>
      <c r="N55" s="120">
        <v>22272836</v>
      </c>
      <c r="O55" s="120">
        <v>11064002</v>
      </c>
      <c r="P55" s="120">
        <v>0</v>
      </c>
      <c r="Q55" s="120">
        <v>26120418</v>
      </c>
      <c r="R55" s="120">
        <v>24264348</v>
      </c>
      <c r="S55" s="47"/>
    </row>
    <row r="56" spans="1:19" ht="12.75" customHeight="1" x14ac:dyDescent="0.2">
      <c r="A56" s="501"/>
      <c r="B56" s="501"/>
      <c r="C56" s="53" t="s">
        <v>3</v>
      </c>
      <c r="D56" s="54">
        <v>8</v>
      </c>
      <c r="E56" s="55">
        <v>5466.18</v>
      </c>
      <c r="F56" s="55">
        <v>545.38</v>
      </c>
      <c r="G56" s="55">
        <v>0</v>
      </c>
      <c r="H56" s="55">
        <v>5788.88</v>
      </c>
      <c r="I56" s="55">
        <v>0</v>
      </c>
      <c r="J56" s="55">
        <v>983.37</v>
      </c>
      <c r="K56" s="56">
        <v>11800.44</v>
      </c>
      <c r="L56" s="46">
        <v>12783.81</v>
      </c>
      <c r="M56" s="117"/>
      <c r="N56" s="119">
        <v>11800.44</v>
      </c>
      <c r="O56" s="119">
        <v>6011.56</v>
      </c>
      <c r="P56" s="119"/>
      <c r="Q56" s="119">
        <v>13865.89</v>
      </c>
      <c r="R56" s="119">
        <v>12882.52</v>
      </c>
      <c r="S56" s="47"/>
    </row>
    <row r="57" spans="1:19" ht="9" customHeight="1" x14ac:dyDescent="0.2">
      <c r="A57" s="501"/>
      <c r="B57" s="501"/>
      <c r="C57" s="48" t="s">
        <v>4</v>
      </c>
      <c r="D57" s="49">
        <v>9</v>
      </c>
      <c r="E57" s="50">
        <v>10584000</v>
      </c>
      <c r="F57" s="50">
        <v>1056003</v>
      </c>
      <c r="G57" s="50">
        <v>0</v>
      </c>
      <c r="H57" s="50">
        <v>11208835</v>
      </c>
      <c r="I57" s="50">
        <v>0</v>
      </c>
      <c r="J57" s="51">
        <v>1904070</v>
      </c>
      <c r="K57" s="50">
        <v>22848838</v>
      </c>
      <c r="L57" s="73">
        <v>24752908</v>
      </c>
      <c r="M57" s="118"/>
      <c r="N57" s="120">
        <v>22848838</v>
      </c>
      <c r="O57" s="120">
        <v>11640003</v>
      </c>
      <c r="P57" s="120">
        <v>0</v>
      </c>
      <c r="Q57" s="120">
        <v>26848107</v>
      </c>
      <c r="R57" s="120">
        <v>24944037</v>
      </c>
      <c r="S57" s="47"/>
    </row>
    <row r="58" spans="1:19" ht="12.75" customHeight="1" x14ac:dyDescent="0.2">
      <c r="A58" s="501"/>
      <c r="B58" s="501"/>
      <c r="C58" s="53" t="s">
        <v>3</v>
      </c>
      <c r="D58" s="54">
        <v>10</v>
      </c>
      <c r="E58" s="55">
        <v>5726.47</v>
      </c>
      <c r="F58" s="55">
        <v>570.16999999999996</v>
      </c>
      <c r="G58" s="55">
        <v>0</v>
      </c>
      <c r="H58" s="55">
        <v>5788.88</v>
      </c>
      <c r="I58" s="55">
        <v>0</v>
      </c>
      <c r="J58" s="55">
        <v>1007.13</v>
      </c>
      <c r="K58" s="56">
        <v>12085.52</v>
      </c>
      <c r="L58" s="46">
        <v>13092.65</v>
      </c>
      <c r="M58" s="117"/>
      <c r="N58" s="119">
        <v>12085.52</v>
      </c>
      <c r="O58" s="119">
        <v>6296.64</v>
      </c>
      <c r="P58" s="119"/>
      <c r="Q58" s="119">
        <v>14226.05</v>
      </c>
      <c r="R58" s="119">
        <v>13218.92</v>
      </c>
      <c r="S58" s="47"/>
    </row>
    <row r="59" spans="1:19" ht="9" customHeight="1" x14ac:dyDescent="0.2">
      <c r="A59" s="501"/>
      <c r="B59" s="501"/>
      <c r="C59" s="48" t="s">
        <v>4</v>
      </c>
      <c r="D59" s="49">
        <v>11</v>
      </c>
      <c r="E59" s="50">
        <v>11087992</v>
      </c>
      <c r="F59" s="50">
        <v>1104003</v>
      </c>
      <c r="G59" s="50">
        <v>0</v>
      </c>
      <c r="H59" s="50">
        <v>11208835</v>
      </c>
      <c r="I59" s="50">
        <v>0</v>
      </c>
      <c r="J59" s="51">
        <v>1950076</v>
      </c>
      <c r="K59" s="50">
        <v>23400830</v>
      </c>
      <c r="L59" s="73">
        <v>25350905</v>
      </c>
      <c r="M59" s="118"/>
      <c r="N59" s="120">
        <v>23400830</v>
      </c>
      <c r="O59" s="120">
        <v>12191995</v>
      </c>
      <c r="P59" s="120">
        <v>0</v>
      </c>
      <c r="Q59" s="120">
        <v>27545474</v>
      </c>
      <c r="R59" s="120">
        <v>25595398</v>
      </c>
      <c r="S59" s="47"/>
    </row>
    <row r="60" spans="1:19" ht="12.75" customHeight="1" x14ac:dyDescent="0.2">
      <c r="A60" s="501"/>
      <c r="B60" s="501"/>
      <c r="C60" s="53" t="s">
        <v>3</v>
      </c>
      <c r="D60" s="54">
        <v>12</v>
      </c>
      <c r="E60" s="55">
        <v>5986.77</v>
      </c>
      <c r="F60" s="55">
        <v>594.96</v>
      </c>
      <c r="G60" s="55">
        <v>0</v>
      </c>
      <c r="H60" s="55">
        <v>5788.88</v>
      </c>
      <c r="I60" s="55">
        <v>0</v>
      </c>
      <c r="J60" s="55">
        <v>1030.8800000000001</v>
      </c>
      <c r="K60" s="56">
        <v>12370.61</v>
      </c>
      <c r="L60" s="46">
        <v>13401.49</v>
      </c>
      <c r="M60" s="117"/>
      <c r="N60" s="119">
        <v>12370.61</v>
      </c>
      <c r="O60" s="119">
        <v>6581.73</v>
      </c>
      <c r="P60" s="119"/>
      <c r="Q60" s="119">
        <v>14586.2</v>
      </c>
      <c r="R60" s="119">
        <v>13555.32</v>
      </c>
      <c r="S60" s="47"/>
    </row>
    <row r="61" spans="1:19" ht="9" customHeight="1" x14ac:dyDescent="0.2">
      <c r="A61" s="501"/>
      <c r="B61" s="501"/>
      <c r="C61" s="48" t="s">
        <v>4</v>
      </c>
      <c r="D61" s="49">
        <v>13</v>
      </c>
      <c r="E61" s="50">
        <v>11592003</v>
      </c>
      <c r="F61" s="50">
        <v>1152003</v>
      </c>
      <c r="G61" s="50">
        <v>0</v>
      </c>
      <c r="H61" s="50">
        <v>11208835</v>
      </c>
      <c r="I61" s="50">
        <v>0</v>
      </c>
      <c r="J61" s="51">
        <v>1996062</v>
      </c>
      <c r="K61" s="50">
        <v>23952841</v>
      </c>
      <c r="L61" s="73">
        <v>25948903</v>
      </c>
      <c r="M61" s="118"/>
      <c r="N61" s="120">
        <v>23952841</v>
      </c>
      <c r="O61" s="120">
        <v>12744006</v>
      </c>
      <c r="P61" s="120">
        <v>0</v>
      </c>
      <c r="Q61" s="120">
        <v>28242821</v>
      </c>
      <c r="R61" s="120">
        <v>26246759</v>
      </c>
      <c r="S61" s="47"/>
    </row>
    <row r="62" spans="1:19" ht="12.75" customHeight="1" x14ac:dyDescent="0.2">
      <c r="A62" s="501"/>
      <c r="B62" s="501"/>
      <c r="C62" s="53" t="s">
        <v>3</v>
      </c>
      <c r="D62" s="54">
        <v>14</v>
      </c>
      <c r="E62" s="55">
        <v>6247.06</v>
      </c>
      <c r="F62" s="55">
        <v>619.75</v>
      </c>
      <c r="G62" s="55">
        <v>0</v>
      </c>
      <c r="H62" s="55">
        <v>5788.88</v>
      </c>
      <c r="I62" s="55">
        <v>0</v>
      </c>
      <c r="J62" s="55">
        <v>1054.6400000000001</v>
      </c>
      <c r="K62" s="56">
        <v>12655.69</v>
      </c>
      <c r="L62" s="46">
        <v>13710.33</v>
      </c>
      <c r="M62" s="117"/>
      <c r="N62" s="119">
        <v>12655.69</v>
      </c>
      <c r="O62" s="119">
        <v>6866.81</v>
      </c>
      <c r="P62" s="119"/>
      <c r="Q62" s="119">
        <v>14946.36</v>
      </c>
      <c r="R62" s="119">
        <v>13891.72</v>
      </c>
      <c r="S62" s="47"/>
    </row>
    <row r="63" spans="1:19" ht="9" customHeight="1" x14ac:dyDescent="0.2">
      <c r="A63" s="501"/>
      <c r="B63" s="501"/>
      <c r="C63" s="48" t="s">
        <v>4</v>
      </c>
      <c r="D63" s="49">
        <v>15</v>
      </c>
      <c r="E63" s="50">
        <v>12095995</v>
      </c>
      <c r="F63" s="50">
        <v>1200003</v>
      </c>
      <c r="G63" s="50">
        <v>0</v>
      </c>
      <c r="H63" s="50">
        <v>11208835</v>
      </c>
      <c r="I63" s="50">
        <v>0</v>
      </c>
      <c r="J63" s="51">
        <v>2042068</v>
      </c>
      <c r="K63" s="50">
        <v>24504833</v>
      </c>
      <c r="L63" s="73">
        <v>26546901</v>
      </c>
      <c r="M63" s="118"/>
      <c r="N63" s="120">
        <v>24504833</v>
      </c>
      <c r="O63" s="120">
        <v>13295998</v>
      </c>
      <c r="P63" s="120">
        <v>0</v>
      </c>
      <c r="Q63" s="120">
        <v>28940188</v>
      </c>
      <c r="R63" s="120">
        <v>26898121</v>
      </c>
      <c r="S63" s="47"/>
    </row>
    <row r="64" spans="1:19" ht="12.75" customHeight="1" x14ac:dyDescent="0.2">
      <c r="A64" s="501"/>
      <c r="B64" s="501"/>
      <c r="C64" s="53" t="s">
        <v>3</v>
      </c>
      <c r="D64" s="54">
        <v>16</v>
      </c>
      <c r="E64" s="55">
        <v>6507.36</v>
      </c>
      <c r="F64" s="55">
        <v>650.74</v>
      </c>
      <c r="G64" s="55">
        <v>0</v>
      </c>
      <c r="H64" s="55">
        <v>5788.88</v>
      </c>
      <c r="I64" s="55">
        <v>0</v>
      </c>
      <c r="J64" s="55">
        <v>1078.92</v>
      </c>
      <c r="K64" s="56">
        <v>12946.98</v>
      </c>
      <c r="L64" s="46">
        <v>14025.9</v>
      </c>
      <c r="M64" s="117"/>
      <c r="N64" s="119">
        <v>12946.98</v>
      </c>
      <c r="O64" s="119">
        <v>7158.1</v>
      </c>
      <c r="P64" s="119"/>
      <c r="Q64" s="119">
        <v>15314.36</v>
      </c>
      <c r="R64" s="119">
        <v>14235.44</v>
      </c>
      <c r="S64" s="47"/>
    </row>
    <row r="65" spans="1:19" ht="9" customHeight="1" x14ac:dyDescent="0.2">
      <c r="A65" s="501"/>
      <c r="B65" s="501"/>
      <c r="C65" s="48" t="s">
        <v>4</v>
      </c>
      <c r="D65" s="49">
        <v>17</v>
      </c>
      <c r="E65" s="50">
        <v>12600006</v>
      </c>
      <c r="F65" s="50">
        <v>1260008</v>
      </c>
      <c r="G65" s="50">
        <v>0</v>
      </c>
      <c r="H65" s="50">
        <v>11208835</v>
      </c>
      <c r="I65" s="50">
        <v>0</v>
      </c>
      <c r="J65" s="51">
        <v>2089080</v>
      </c>
      <c r="K65" s="50">
        <v>25068849</v>
      </c>
      <c r="L65" s="73">
        <v>27157929</v>
      </c>
      <c r="M65" s="118"/>
      <c r="N65" s="120">
        <v>25068849</v>
      </c>
      <c r="O65" s="120">
        <v>13860014</v>
      </c>
      <c r="P65" s="120">
        <v>0</v>
      </c>
      <c r="Q65" s="120">
        <v>29652736</v>
      </c>
      <c r="R65" s="120">
        <v>27563655</v>
      </c>
      <c r="S65" s="47"/>
    </row>
    <row r="66" spans="1:19" ht="12.75" customHeight="1" x14ac:dyDescent="0.2">
      <c r="A66" s="501"/>
      <c r="B66" s="501"/>
      <c r="C66" s="53" t="s">
        <v>3</v>
      </c>
      <c r="D66" s="54">
        <v>18</v>
      </c>
      <c r="E66" s="55">
        <v>6767.65</v>
      </c>
      <c r="F66" s="55">
        <v>675.53</v>
      </c>
      <c r="G66" s="55">
        <v>0</v>
      </c>
      <c r="H66" s="55">
        <v>5788.88</v>
      </c>
      <c r="I66" s="55">
        <v>0</v>
      </c>
      <c r="J66" s="55">
        <v>1102.67</v>
      </c>
      <c r="K66" s="56">
        <v>13232.06</v>
      </c>
      <c r="L66" s="46">
        <v>14334.73</v>
      </c>
      <c r="M66" s="117"/>
      <c r="N66" s="119">
        <v>13232.06</v>
      </c>
      <c r="O66" s="119">
        <v>7443.18</v>
      </c>
      <c r="P66" s="119"/>
      <c r="Q66" s="119">
        <v>15674.5</v>
      </c>
      <c r="R66" s="119">
        <v>14571.83</v>
      </c>
      <c r="S66" s="47"/>
    </row>
    <row r="67" spans="1:19" ht="9" customHeight="1" x14ac:dyDescent="0.2">
      <c r="A67" s="501"/>
      <c r="B67" s="501"/>
      <c r="C67" s="48" t="s">
        <v>4</v>
      </c>
      <c r="D67" s="49">
        <v>19</v>
      </c>
      <c r="E67" s="50">
        <v>13103998</v>
      </c>
      <c r="F67" s="50">
        <v>1308008</v>
      </c>
      <c r="G67" s="50">
        <v>0</v>
      </c>
      <c r="H67" s="50">
        <v>11208835</v>
      </c>
      <c r="I67" s="50">
        <v>0</v>
      </c>
      <c r="J67" s="51">
        <v>2135067</v>
      </c>
      <c r="K67" s="50">
        <v>25620841</v>
      </c>
      <c r="L67" s="73">
        <v>27755908</v>
      </c>
      <c r="M67" s="118"/>
      <c r="N67" s="120">
        <v>25620841</v>
      </c>
      <c r="O67" s="120">
        <v>14412006</v>
      </c>
      <c r="P67" s="120">
        <v>0</v>
      </c>
      <c r="Q67" s="120">
        <v>30350064</v>
      </c>
      <c r="R67" s="120">
        <v>28214997</v>
      </c>
      <c r="S67" s="47"/>
    </row>
    <row r="68" spans="1:19" ht="12.75" customHeight="1" x14ac:dyDescent="0.2">
      <c r="A68" s="501"/>
      <c r="B68" s="501"/>
      <c r="C68" s="53" t="s">
        <v>3</v>
      </c>
      <c r="D68" s="54">
        <v>20</v>
      </c>
      <c r="E68" s="55">
        <v>7027.95</v>
      </c>
      <c r="F68" s="55">
        <v>700.32</v>
      </c>
      <c r="G68" s="55">
        <v>0</v>
      </c>
      <c r="H68" s="55">
        <v>5788.88</v>
      </c>
      <c r="I68" s="55">
        <v>0</v>
      </c>
      <c r="J68" s="55">
        <v>1126.43</v>
      </c>
      <c r="K68" s="56">
        <v>13517.15</v>
      </c>
      <c r="L68" s="46">
        <v>14643.58</v>
      </c>
      <c r="M68" s="117"/>
      <c r="N68" s="119">
        <v>13517.15</v>
      </c>
      <c r="O68" s="119">
        <v>7728.27</v>
      </c>
      <c r="P68" s="119"/>
      <c r="Q68" s="119">
        <v>16034.67</v>
      </c>
      <c r="R68" s="119">
        <v>14908.24</v>
      </c>
      <c r="S68" s="47"/>
    </row>
    <row r="69" spans="1:19" ht="9" customHeight="1" x14ac:dyDescent="0.2">
      <c r="A69" s="501"/>
      <c r="B69" s="501"/>
      <c r="C69" s="48" t="s">
        <v>4</v>
      </c>
      <c r="D69" s="49">
        <v>21</v>
      </c>
      <c r="E69" s="50">
        <v>13608009</v>
      </c>
      <c r="F69" s="50">
        <v>1356009</v>
      </c>
      <c r="G69" s="50">
        <v>0</v>
      </c>
      <c r="H69" s="50">
        <v>11208835</v>
      </c>
      <c r="I69" s="50">
        <v>0</v>
      </c>
      <c r="J69" s="51">
        <v>2181073</v>
      </c>
      <c r="K69" s="50">
        <v>26172852</v>
      </c>
      <c r="L69" s="73">
        <v>28353925</v>
      </c>
      <c r="M69" s="118"/>
      <c r="N69" s="120">
        <v>26172852</v>
      </c>
      <c r="O69" s="120">
        <v>14964017</v>
      </c>
      <c r="P69" s="120">
        <v>0</v>
      </c>
      <c r="Q69" s="120">
        <v>31047450</v>
      </c>
      <c r="R69" s="120">
        <v>28866378</v>
      </c>
      <c r="S69" s="47"/>
    </row>
    <row r="70" spans="1:19" ht="12.75" customHeight="1" x14ac:dyDescent="0.2">
      <c r="A70" s="501"/>
      <c r="B70" s="501"/>
      <c r="C70" s="53" t="s">
        <v>3</v>
      </c>
      <c r="D70" s="54">
        <v>22</v>
      </c>
      <c r="E70" s="55">
        <v>7170.49</v>
      </c>
      <c r="F70" s="55">
        <v>712.71</v>
      </c>
      <c r="G70" s="55">
        <v>0</v>
      </c>
      <c r="H70" s="55">
        <v>5788.88</v>
      </c>
      <c r="I70" s="55">
        <v>0</v>
      </c>
      <c r="J70" s="55">
        <v>1139.3399999999999</v>
      </c>
      <c r="K70" s="56">
        <v>13672.08</v>
      </c>
      <c r="L70" s="46">
        <v>14811.42</v>
      </c>
      <c r="M70" s="117"/>
      <c r="N70" s="119">
        <v>13672.08</v>
      </c>
      <c r="O70" s="119">
        <v>7883.2</v>
      </c>
      <c r="P70" s="119"/>
      <c r="Q70" s="119">
        <v>16230.4</v>
      </c>
      <c r="R70" s="119">
        <v>15091.06</v>
      </c>
      <c r="S70" s="47"/>
    </row>
    <row r="71" spans="1:19" ht="9" customHeight="1" x14ac:dyDescent="0.2">
      <c r="A71" s="501"/>
      <c r="B71" s="501"/>
      <c r="C71" s="48" t="s">
        <v>4</v>
      </c>
      <c r="D71" s="49">
        <v>23</v>
      </c>
      <c r="E71" s="50">
        <v>13884005</v>
      </c>
      <c r="F71" s="50">
        <v>1379999</v>
      </c>
      <c r="G71" s="50">
        <v>0</v>
      </c>
      <c r="H71" s="50">
        <v>11208835</v>
      </c>
      <c r="I71" s="50">
        <v>0</v>
      </c>
      <c r="J71" s="51">
        <v>2206070</v>
      </c>
      <c r="K71" s="50">
        <v>26472838</v>
      </c>
      <c r="L71" s="73">
        <v>28678908</v>
      </c>
      <c r="M71" s="118"/>
      <c r="N71" s="120">
        <v>26472838</v>
      </c>
      <c r="O71" s="120">
        <v>15264004</v>
      </c>
      <c r="P71" s="120">
        <v>0</v>
      </c>
      <c r="Q71" s="120">
        <v>31426437</v>
      </c>
      <c r="R71" s="120">
        <v>29220367</v>
      </c>
      <c r="S71" s="47"/>
    </row>
    <row r="72" spans="1:19" ht="12.75" customHeight="1" x14ac:dyDescent="0.2">
      <c r="A72" s="501"/>
      <c r="B72" s="501"/>
      <c r="C72" s="53" t="s">
        <v>3</v>
      </c>
      <c r="D72" s="54">
        <v>24</v>
      </c>
      <c r="E72" s="55">
        <v>7313.03</v>
      </c>
      <c r="F72" s="55">
        <v>731.3</v>
      </c>
      <c r="G72" s="55">
        <v>0</v>
      </c>
      <c r="H72" s="55">
        <v>5788.88</v>
      </c>
      <c r="I72" s="55">
        <v>0</v>
      </c>
      <c r="J72" s="55">
        <v>1152.77</v>
      </c>
      <c r="K72" s="56">
        <v>13833.21</v>
      </c>
      <c r="L72" s="46">
        <v>14985.98</v>
      </c>
      <c r="M72" s="117"/>
      <c r="N72" s="119">
        <v>13833.21</v>
      </c>
      <c r="O72" s="119">
        <v>8044.33</v>
      </c>
      <c r="P72" s="119"/>
      <c r="Q72" s="119">
        <v>16433.96</v>
      </c>
      <c r="R72" s="119">
        <v>15281.19</v>
      </c>
      <c r="S72" s="47"/>
    </row>
    <row r="73" spans="1:19" ht="9" customHeight="1" x14ac:dyDescent="0.2">
      <c r="A73" s="501"/>
      <c r="B73" s="501"/>
      <c r="C73" s="48" t="s">
        <v>4</v>
      </c>
      <c r="D73" s="49">
        <v>25</v>
      </c>
      <c r="E73" s="50">
        <v>14160001</v>
      </c>
      <c r="F73" s="50">
        <v>1415994</v>
      </c>
      <c r="G73" s="50">
        <v>0</v>
      </c>
      <c r="H73" s="50">
        <v>11208835</v>
      </c>
      <c r="I73" s="50">
        <v>0</v>
      </c>
      <c r="J73" s="51">
        <v>2232074</v>
      </c>
      <c r="K73" s="50">
        <v>26784830</v>
      </c>
      <c r="L73" s="73">
        <v>29016903</v>
      </c>
      <c r="M73" s="118"/>
      <c r="N73" s="120">
        <v>26784830</v>
      </c>
      <c r="O73" s="120">
        <v>15575995</v>
      </c>
      <c r="P73" s="120">
        <v>0</v>
      </c>
      <c r="Q73" s="120">
        <v>31820584</v>
      </c>
      <c r="R73" s="120">
        <v>29588510</v>
      </c>
      <c r="S73" s="47"/>
    </row>
    <row r="74" spans="1:19" ht="12.75" customHeight="1" x14ac:dyDescent="0.2">
      <c r="A74" s="501"/>
      <c r="B74" s="501"/>
      <c r="C74" s="53" t="s">
        <v>3</v>
      </c>
      <c r="D74" s="54">
        <v>26</v>
      </c>
      <c r="E74" s="55">
        <v>7455.57</v>
      </c>
      <c r="F74" s="55">
        <v>743.7</v>
      </c>
      <c r="G74" s="55">
        <v>0</v>
      </c>
      <c r="H74" s="55">
        <v>5788.88</v>
      </c>
      <c r="I74" s="55">
        <v>0</v>
      </c>
      <c r="J74" s="55">
        <v>1165.68</v>
      </c>
      <c r="K74" s="56">
        <v>13988.15</v>
      </c>
      <c r="L74" s="46">
        <v>15153.83</v>
      </c>
      <c r="M74" s="117"/>
      <c r="N74" s="119">
        <v>13988.15</v>
      </c>
      <c r="O74" s="119">
        <v>8199.27</v>
      </c>
      <c r="P74" s="119"/>
      <c r="Q74" s="119">
        <v>16629.7</v>
      </c>
      <c r="R74" s="119">
        <v>15464.02</v>
      </c>
      <c r="S74" s="47"/>
    </row>
    <row r="75" spans="1:19" ht="9" customHeight="1" x14ac:dyDescent="0.2">
      <c r="A75" s="501"/>
      <c r="B75" s="501"/>
      <c r="C75" s="48" t="s">
        <v>4</v>
      </c>
      <c r="D75" s="49">
        <v>27</v>
      </c>
      <c r="E75" s="50">
        <v>14435997</v>
      </c>
      <c r="F75" s="50">
        <v>1440004</v>
      </c>
      <c r="G75" s="50">
        <v>0</v>
      </c>
      <c r="H75" s="50">
        <v>11208835</v>
      </c>
      <c r="I75" s="50">
        <v>0</v>
      </c>
      <c r="J75" s="51">
        <v>2257071</v>
      </c>
      <c r="K75" s="50">
        <v>27084835</v>
      </c>
      <c r="L75" s="73">
        <v>29341906</v>
      </c>
      <c r="M75" s="118"/>
      <c r="N75" s="120">
        <v>27084835</v>
      </c>
      <c r="O75" s="120">
        <v>15876001</v>
      </c>
      <c r="P75" s="120">
        <v>0</v>
      </c>
      <c r="Q75" s="120">
        <v>32199589</v>
      </c>
      <c r="R75" s="120">
        <v>29942518</v>
      </c>
      <c r="S75" s="47"/>
    </row>
    <row r="76" spans="1:19" ht="12.75" customHeight="1" x14ac:dyDescent="0.2">
      <c r="A76" s="501"/>
      <c r="B76" s="501"/>
      <c r="C76" s="53" t="s">
        <v>3</v>
      </c>
      <c r="D76" s="54">
        <v>28</v>
      </c>
      <c r="E76" s="55">
        <v>7591.92</v>
      </c>
      <c r="F76" s="55">
        <v>756.09</v>
      </c>
      <c r="G76" s="55">
        <v>0</v>
      </c>
      <c r="H76" s="55">
        <v>5788.88</v>
      </c>
      <c r="I76" s="55">
        <v>0</v>
      </c>
      <c r="J76" s="55">
        <v>1178.07</v>
      </c>
      <c r="K76" s="56">
        <v>14136.89</v>
      </c>
      <c r="L76" s="46">
        <v>15314.96</v>
      </c>
      <c r="M76" s="117"/>
      <c r="N76" s="119">
        <v>14136.89</v>
      </c>
      <c r="O76" s="119">
        <v>8348.01</v>
      </c>
      <c r="P76" s="119"/>
      <c r="Q76" s="119">
        <v>16817.599999999999</v>
      </c>
      <c r="R76" s="119">
        <v>15639.53</v>
      </c>
      <c r="S76" s="47"/>
    </row>
    <row r="77" spans="1:19" ht="9" customHeight="1" x14ac:dyDescent="0.2">
      <c r="A77" s="501"/>
      <c r="B77" s="501"/>
      <c r="C77" s="48" t="s">
        <v>4</v>
      </c>
      <c r="D77" s="49">
        <v>29</v>
      </c>
      <c r="E77" s="50">
        <v>14700007</v>
      </c>
      <c r="F77" s="50">
        <v>1463994</v>
      </c>
      <c r="G77" s="50">
        <v>0</v>
      </c>
      <c r="H77" s="50">
        <v>11208835</v>
      </c>
      <c r="I77" s="50">
        <v>0</v>
      </c>
      <c r="J77" s="51">
        <v>2281062</v>
      </c>
      <c r="K77" s="50">
        <v>27372836</v>
      </c>
      <c r="L77" s="73">
        <v>29653898</v>
      </c>
      <c r="M77" s="118"/>
      <c r="N77" s="120">
        <v>27372836</v>
      </c>
      <c r="O77" s="120">
        <v>16164001</v>
      </c>
      <c r="P77" s="120">
        <v>0</v>
      </c>
      <c r="Q77" s="120">
        <v>32563414</v>
      </c>
      <c r="R77" s="120">
        <v>30282353</v>
      </c>
      <c r="S77" s="47"/>
    </row>
    <row r="78" spans="1:19" ht="12.75" customHeight="1" x14ac:dyDescent="0.2">
      <c r="A78" s="501"/>
      <c r="B78" s="501"/>
      <c r="C78" s="53" t="s">
        <v>3</v>
      </c>
      <c r="D78" s="54">
        <v>30</v>
      </c>
      <c r="E78" s="55">
        <v>7734.46</v>
      </c>
      <c r="F78" s="55">
        <v>768.49</v>
      </c>
      <c r="G78" s="55">
        <v>0</v>
      </c>
      <c r="H78" s="55">
        <v>5788.88</v>
      </c>
      <c r="I78" s="55">
        <v>0</v>
      </c>
      <c r="J78" s="55">
        <v>1190.99</v>
      </c>
      <c r="K78" s="56">
        <v>14291.83</v>
      </c>
      <c r="L78" s="46">
        <v>15482.82</v>
      </c>
      <c r="M78" s="117"/>
      <c r="N78" s="119">
        <v>14291.83</v>
      </c>
      <c r="O78" s="119">
        <v>8502.9500000000007</v>
      </c>
      <c r="P78" s="119"/>
      <c r="Q78" s="119">
        <v>17013.349999999999</v>
      </c>
      <c r="R78" s="119">
        <v>15822.36</v>
      </c>
      <c r="S78" s="47"/>
    </row>
    <row r="79" spans="1:19" ht="9" customHeight="1" x14ac:dyDescent="0.2">
      <c r="A79" s="501"/>
      <c r="B79" s="501"/>
      <c r="C79" s="48" t="s">
        <v>4</v>
      </c>
      <c r="D79" s="49">
        <v>31</v>
      </c>
      <c r="E79" s="50">
        <v>14976003</v>
      </c>
      <c r="F79" s="50">
        <v>1488004</v>
      </c>
      <c r="G79" s="50">
        <v>0</v>
      </c>
      <c r="H79" s="50">
        <v>11208835</v>
      </c>
      <c r="I79" s="50">
        <v>0</v>
      </c>
      <c r="J79" s="51">
        <v>2306078</v>
      </c>
      <c r="K79" s="50">
        <v>27672842</v>
      </c>
      <c r="L79" s="73">
        <v>29978920</v>
      </c>
      <c r="M79" s="118"/>
      <c r="N79" s="120">
        <v>27672842</v>
      </c>
      <c r="O79" s="120">
        <v>16464007</v>
      </c>
      <c r="P79" s="120">
        <v>0</v>
      </c>
      <c r="Q79" s="120">
        <v>32942439</v>
      </c>
      <c r="R79" s="120">
        <v>30636361</v>
      </c>
      <c r="S79" s="47"/>
    </row>
    <row r="80" spans="1:19" ht="12.75" customHeight="1" x14ac:dyDescent="0.2">
      <c r="A80" s="501"/>
      <c r="B80" s="501"/>
      <c r="C80" s="53" t="s">
        <v>3</v>
      </c>
      <c r="D80" s="54">
        <v>32</v>
      </c>
      <c r="E80" s="55">
        <v>7877</v>
      </c>
      <c r="F80" s="55">
        <v>787.08</v>
      </c>
      <c r="G80" s="55">
        <v>0</v>
      </c>
      <c r="H80" s="55">
        <v>5788.88</v>
      </c>
      <c r="I80" s="55">
        <v>0</v>
      </c>
      <c r="J80" s="55">
        <v>1204.4100000000001</v>
      </c>
      <c r="K80" s="56">
        <v>14452.96</v>
      </c>
      <c r="L80" s="46">
        <v>15657.37</v>
      </c>
      <c r="M80" s="117"/>
      <c r="N80" s="119">
        <v>14452.96</v>
      </c>
      <c r="O80" s="119">
        <v>8664.08</v>
      </c>
      <c r="P80" s="119"/>
      <c r="Q80" s="119">
        <v>17216.900000000001</v>
      </c>
      <c r="R80" s="119">
        <v>16012.49</v>
      </c>
      <c r="S80" s="47"/>
    </row>
    <row r="81" spans="1:19" ht="9" customHeight="1" x14ac:dyDescent="0.2">
      <c r="A81" s="501"/>
      <c r="B81" s="501"/>
      <c r="C81" s="48" t="s">
        <v>4</v>
      </c>
      <c r="D81" s="49">
        <v>33</v>
      </c>
      <c r="E81" s="50">
        <v>15251999</v>
      </c>
      <c r="F81" s="50">
        <v>1523999</v>
      </c>
      <c r="G81" s="50">
        <v>0</v>
      </c>
      <c r="H81" s="50">
        <v>11208835</v>
      </c>
      <c r="I81" s="50">
        <v>0</v>
      </c>
      <c r="J81" s="51">
        <v>2332063</v>
      </c>
      <c r="K81" s="50">
        <v>27984833</v>
      </c>
      <c r="L81" s="73">
        <v>30316896</v>
      </c>
      <c r="M81" s="118"/>
      <c r="N81" s="120">
        <v>27984833</v>
      </c>
      <c r="O81" s="120">
        <v>16775998</v>
      </c>
      <c r="P81" s="120">
        <v>0</v>
      </c>
      <c r="Q81" s="120">
        <v>33336567</v>
      </c>
      <c r="R81" s="120">
        <v>31004504</v>
      </c>
      <c r="S81" s="47"/>
    </row>
    <row r="82" spans="1:19" ht="12.75" customHeight="1" x14ac:dyDescent="0.2">
      <c r="A82" s="501"/>
      <c r="B82" s="501"/>
      <c r="C82" s="53" t="s">
        <v>3</v>
      </c>
      <c r="D82" s="54">
        <v>34</v>
      </c>
      <c r="E82" s="55">
        <v>7829.49</v>
      </c>
      <c r="F82" s="55">
        <v>799.48</v>
      </c>
      <c r="G82" s="55">
        <v>0</v>
      </c>
      <c r="H82" s="55">
        <v>5788.88</v>
      </c>
      <c r="I82" s="55">
        <v>0</v>
      </c>
      <c r="J82" s="55">
        <v>1201.49</v>
      </c>
      <c r="K82" s="56">
        <v>14417.85</v>
      </c>
      <c r="L82" s="46">
        <v>15619.34</v>
      </c>
      <c r="M82" s="117"/>
      <c r="N82" s="119">
        <v>14417.85</v>
      </c>
      <c r="O82" s="119">
        <v>8628.9699999999993</v>
      </c>
      <c r="P82" s="119"/>
      <c r="Q82" s="119">
        <v>17172.55</v>
      </c>
      <c r="R82" s="119">
        <v>15971.06</v>
      </c>
      <c r="S82" s="47"/>
    </row>
    <row r="83" spans="1:19" ht="9" customHeight="1" x14ac:dyDescent="0.2">
      <c r="A83" s="501"/>
      <c r="B83" s="501"/>
      <c r="C83" s="48" t="s">
        <v>4</v>
      </c>
      <c r="D83" s="49">
        <v>35</v>
      </c>
      <c r="E83" s="50">
        <v>15160007</v>
      </c>
      <c r="F83" s="50">
        <v>1548009</v>
      </c>
      <c r="G83" s="50">
        <v>0</v>
      </c>
      <c r="H83" s="50">
        <v>11208835</v>
      </c>
      <c r="I83" s="50">
        <v>0</v>
      </c>
      <c r="J83" s="51">
        <v>2326409</v>
      </c>
      <c r="K83" s="50">
        <v>27916850</v>
      </c>
      <c r="L83" s="73">
        <v>30243259</v>
      </c>
      <c r="M83" s="118"/>
      <c r="N83" s="120">
        <v>27916850</v>
      </c>
      <c r="O83" s="120">
        <v>16708016</v>
      </c>
      <c r="P83" s="120">
        <v>0</v>
      </c>
      <c r="Q83" s="120">
        <v>33250693</v>
      </c>
      <c r="R83" s="120">
        <v>30924284</v>
      </c>
      <c r="S83" s="47"/>
    </row>
    <row r="84" spans="1:19" ht="12.75" customHeight="1" x14ac:dyDescent="0.2">
      <c r="A84" s="501"/>
      <c r="B84" s="501"/>
      <c r="C84" s="53" t="s">
        <v>3</v>
      </c>
      <c r="D84" s="54">
        <v>36</v>
      </c>
      <c r="E84" s="55">
        <v>8155.89</v>
      </c>
      <c r="F84" s="55">
        <v>811.87</v>
      </c>
      <c r="G84" s="55">
        <v>0</v>
      </c>
      <c r="H84" s="55">
        <v>5788.88</v>
      </c>
      <c r="I84" s="55">
        <v>0</v>
      </c>
      <c r="J84" s="55">
        <v>1229.72</v>
      </c>
      <c r="K84" s="56">
        <v>14756.64</v>
      </c>
      <c r="L84" s="46">
        <v>15986.36</v>
      </c>
      <c r="M84" s="117"/>
      <c r="N84" s="119">
        <v>14756.64</v>
      </c>
      <c r="O84" s="119">
        <v>8967.76</v>
      </c>
      <c r="P84" s="119"/>
      <c r="Q84" s="119">
        <v>17600.560000000001</v>
      </c>
      <c r="R84" s="119">
        <v>16370.84</v>
      </c>
      <c r="S84" s="47"/>
    </row>
    <row r="85" spans="1:19" ht="9" customHeight="1" x14ac:dyDescent="0.2">
      <c r="A85" s="501"/>
      <c r="B85" s="501"/>
      <c r="C85" s="48" t="s">
        <v>4</v>
      </c>
      <c r="D85" s="49">
        <v>37</v>
      </c>
      <c r="E85" s="50">
        <v>15792005</v>
      </c>
      <c r="F85" s="50">
        <v>1572000</v>
      </c>
      <c r="G85" s="50">
        <v>0</v>
      </c>
      <c r="H85" s="50">
        <v>11208835</v>
      </c>
      <c r="I85" s="50">
        <v>0</v>
      </c>
      <c r="J85" s="51">
        <v>2381070</v>
      </c>
      <c r="K85" s="50">
        <v>28572839</v>
      </c>
      <c r="L85" s="73">
        <v>30953909</v>
      </c>
      <c r="M85" s="118"/>
      <c r="N85" s="120">
        <v>28572839</v>
      </c>
      <c r="O85" s="120">
        <v>17364005</v>
      </c>
      <c r="P85" s="120">
        <v>0</v>
      </c>
      <c r="Q85" s="120">
        <v>34079436</v>
      </c>
      <c r="R85" s="120">
        <v>31698366</v>
      </c>
      <c r="S85" s="47"/>
    </row>
    <row r="86" spans="1:19" ht="12.75" customHeight="1" x14ac:dyDescent="0.2">
      <c r="A86" s="501"/>
      <c r="B86" s="501"/>
      <c r="C86" s="53" t="s">
        <v>3</v>
      </c>
      <c r="D86" s="54">
        <v>38</v>
      </c>
      <c r="E86" s="55">
        <v>8298.43</v>
      </c>
      <c r="F86" s="55">
        <v>824.27</v>
      </c>
      <c r="G86" s="55">
        <v>0</v>
      </c>
      <c r="H86" s="55">
        <v>5788.88</v>
      </c>
      <c r="I86" s="55">
        <v>0</v>
      </c>
      <c r="J86" s="55">
        <v>1242.6300000000001</v>
      </c>
      <c r="K86" s="56">
        <v>14911.58</v>
      </c>
      <c r="L86" s="46">
        <v>16154.21</v>
      </c>
      <c r="M86" s="117"/>
      <c r="N86" s="119">
        <v>14911.58</v>
      </c>
      <c r="O86" s="119">
        <v>9122.7000000000007</v>
      </c>
      <c r="P86" s="119"/>
      <c r="Q86" s="119">
        <v>17796.3</v>
      </c>
      <c r="R86" s="119">
        <v>16553.669999999998</v>
      </c>
      <c r="S86" s="47"/>
    </row>
    <row r="87" spans="1:19" ht="9" customHeight="1" x14ac:dyDescent="0.2">
      <c r="A87" s="501"/>
      <c r="B87" s="501"/>
      <c r="C87" s="48" t="s">
        <v>4</v>
      </c>
      <c r="D87" s="49">
        <v>39</v>
      </c>
      <c r="E87" s="50">
        <v>16068001</v>
      </c>
      <c r="F87" s="50">
        <v>1596009</v>
      </c>
      <c r="G87" s="50">
        <v>0</v>
      </c>
      <c r="H87" s="50">
        <v>11208835</v>
      </c>
      <c r="I87" s="50">
        <v>0</v>
      </c>
      <c r="J87" s="51">
        <v>2406067</v>
      </c>
      <c r="K87" s="50">
        <v>28872845</v>
      </c>
      <c r="L87" s="73">
        <v>31278912</v>
      </c>
      <c r="M87" s="118"/>
      <c r="N87" s="120">
        <v>28872845</v>
      </c>
      <c r="O87" s="120">
        <v>17664010</v>
      </c>
      <c r="P87" s="120">
        <v>0</v>
      </c>
      <c r="Q87" s="120">
        <v>34458442</v>
      </c>
      <c r="R87" s="120">
        <v>32052375</v>
      </c>
      <c r="S87" s="47"/>
    </row>
    <row r="88" spans="1:19" ht="12.75" customHeight="1" x14ac:dyDescent="0.2">
      <c r="A88" s="501"/>
      <c r="B88" s="501"/>
      <c r="C88" s="53" t="s">
        <v>3</v>
      </c>
      <c r="D88" s="54">
        <v>40</v>
      </c>
      <c r="E88" s="55">
        <v>8440.9699999999993</v>
      </c>
      <c r="F88" s="55">
        <v>842.86</v>
      </c>
      <c r="G88" s="55">
        <v>0</v>
      </c>
      <c r="H88" s="55">
        <v>5788.88</v>
      </c>
      <c r="I88" s="55">
        <v>0</v>
      </c>
      <c r="J88" s="55">
        <v>1256.06</v>
      </c>
      <c r="K88" s="56">
        <v>15072.71</v>
      </c>
      <c r="L88" s="46">
        <v>16328.77</v>
      </c>
      <c r="M88" s="117"/>
      <c r="N88" s="119">
        <v>15072.71</v>
      </c>
      <c r="O88" s="119">
        <v>9283.83</v>
      </c>
      <c r="P88" s="119"/>
      <c r="Q88" s="119">
        <v>17999.86</v>
      </c>
      <c r="R88" s="119">
        <v>16743.8</v>
      </c>
      <c r="S88" s="47"/>
    </row>
    <row r="89" spans="1:19" ht="9" customHeight="1" x14ac:dyDescent="0.2">
      <c r="A89" s="502"/>
      <c r="B89" s="502"/>
      <c r="C89" s="58"/>
      <c r="D89" s="59"/>
      <c r="E89" s="61">
        <v>16343997</v>
      </c>
      <c r="F89" s="61">
        <v>1632005</v>
      </c>
      <c r="G89" s="61">
        <v>0</v>
      </c>
      <c r="H89" s="61">
        <v>11208835</v>
      </c>
      <c r="I89" s="61">
        <v>0</v>
      </c>
      <c r="J89" s="60">
        <v>2432071</v>
      </c>
      <c r="K89" s="61">
        <v>29184836</v>
      </c>
      <c r="L89" s="73">
        <v>31616907</v>
      </c>
      <c r="M89" s="118"/>
      <c r="N89" s="120">
        <v>29184836</v>
      </c>
      <c r="O89" s="120">
        <v>17976002</v>
      </c>
      <c r="P89" s="120">
        <v>0</v>
      </c>
      <c r="Q89" s="120">
        <v>34852589</v>
      </c>
      <c r="R89" s="120">
        <v>32420518</v>
      </c>
      <c r="S89" s="47"/>
    </row>
    <row r="90" spans="1:19" ht="12.75" customHeight="1" x14ac:dyDescent="0.2">
      <c r="A90" s="492">
        <v>33359</v>
      </c>
      <c r="B90" s="492">
        <v>33542</v>
      </c>
      <c r="C90" s="42" t="s">
        <v>3</v>
      </c>
      <c r="D90" s="43">
        <v>0</v>
      </c>
      <c r="E90" s="44">
        <v>4412.6099999999997</v>
      </c>
      <c r="F90" s="44">
        <v>440.02</v>
      </c>
      <c r="G90" s="44">
        <v>0</v>
      </c>
      <c r="H90" s="44">
        <v>6056.11</v>
      </c>
      <c r="I90" s="44">
        <v>0</v>
      </c>
      <c r="J90" s="44">
        <v>909.06</v>
      </c>
      <c r="K90" s="45">
        <v>10908.74</v>
      </c>
      <c r="L90" s="46">
        <v>11817.8</v>
      </c>
      <c r="M90" s="117"/>
      <c r="N90" s="119">
        <v>10908.74</v>
      </c>
      <c r="O90" s="119">
        <v>4852.63</v>
      </c>
      <c r="P90" s="119"/>
      <c r="Q90" s="119">
        <v>12691.27</v>
      </c>
      <c r="R90" s="119">
        <v>11782.21</v>
      </c>
      <c r="S90" s="47"/>
    </row>
    <row r="91" spans="1:19" ht="9" customHeight="1" x14ac:dyDescent="0.2">
      <c r="A91" s="525"/>
      <c r="B91" s="525"/>
      <c r="C91" s="48" t="s">
        <v>4</v>
      </c>
      <c r="D91" s="49">
        <v>1</v>
      </c>
      <c r="E91" s="50">
        <v>8544004</v>
      </c>
      <c r="F91" s="50">
        <v>851998</v>
      </c>
      <c r="G91" s="50">
        <v>0</v>
      </c>
      <c r="H91" s="50">
        <v>11726264</v>
      </c>
      <c r="I91" s="50">
        <v>0</v>
      </c>
      <c r="J91" s="51">
        <v>1760186</v>
      </c>
      <c r="K91" s="50">
        <v>21122266</v>
      </c>
      <c r="L91" s="73">
        <v>22882452</v>
      </c>
      <c r="M91" s="118"/>
      <c r="N91" s="120">
        <v>21122266</v>
      </c>
      <c r="O91" s="120">
        <v>9396002</v>
      </c>
      <c r="P91" s="120">
        <v>0</v>
      </c>
      <c r="Q91" s="120">
        <v>24573725</v>
      </c>
      <c r="R91" s="120">
        <v>22813540</v>
      </c>
      <c r="S91" s="47"/>
    </row>
    <row r="92" spans="1:19" ht="12.75" customHeight="1" x14ac:dyDescent="0.2">
      <c r="A92" s="500">
        <v>33359</v>
      </c>
      <c r="B92" s="500">
        <v>33542</v>
      </c>
      <c r="C92" s="53" t="s">
        <v>3</v>
      </c>
      <c r="D92" s="54">
        <v>2</v>
      </c>
      <c r="E92" s="55">
        <v>4641.91</v>
      </c>
      <c r="F92" s="55">
        <v>458.61</v>
      </c>
      <c r="G92" s="55">
        <v>0</v>
      </c>
      <c r="H92" s="55">
        <v>6056.11</v>
      </c>
      <c r="I92" s="55">
        <v>0</v>
      </c>
      <c r="J92" s="55">
        <v>929.72</v>
      </c>
      <c r="K92" s="56">
        <v>11156.63</v>
      </c>
      <c r="L92" s="46">
        <v>12086.35</v>
      </c>
      <c r="M92" s="117"/>
      <c r="N92" s="119">
        <v>11156.63</v>
      </c>
      <c r="O92" s="119">
        <v>5100.5200000000004</v>
      </c>
      <c r="P92" s="119"/>
      <c r="Q92" s="119">
        <v>13004.44</v>
      </c>
      <c r="R92" s="119">
        <v>12074.72</v>
      </c>
      <c r="S92" s="47"/>
    </row>
    <row r="93" spans="1:19" ht="9" customHeight="1" x14ac:dyDescent="0.2">
      <c r="A93" s="500"/>
      <c r="B93" s="500"/>
      <c r="C93" s="48" t="s">
        <v>4</v>
      </c>
      <c r="D93" s="49">
        <v>3</v>
      </c>
      <c r="E93" s="50">
        <v>8987991</v>
      </c>
      <c r="F93" s="50">
        <v>887993</v>
      </c>
      <c r="G93" s="50">
        <v>0</v>
      </c>
      <c r="H93" s="50">
        <v>11726264</v>
      </c>
      <c r="I93" s="50">
        <v>0</v>
      </c>
      <c r="J93" s="51">
        <v>1800189</v>
      </c>
      <c r="K93" s="50">
        <v>21602248</v>
      </c>
      <c r="L93" s="73">
        <v>23402437</v>
      </c>
      <c r="M93" s="118"/>
      <c r="N93" s="120">
        <v>21602248</v>
      </c>
      <c r="O93" s="120">
        <v>9875984</v>
      </c>
      <c r="P93" s="120">
        <v>0</v>
      </c>
      <c r="Q93" s="120">
        <v>25180107</v>
      </c>
      <c r="R93" s="120">
        <v>23379918</v>
      </c>
      <c r="S93" s="47"/>
    </row>
    <row r="94" spans="1:19" ht="12.75" customHeight="1" x14ac:dyDescent="0.2">
      <c r="A94" s="501"/>
      <c r="B94" s="501"/>
      <c r="C94" s="53" t="s">
        <v>3</v>
      </c>
      <c r="D94" s="54">
        <v>4</v>
      </c>
      <c r="E94" s="55">
        <v>4871.22</v>
      </c>
      <c r="F94" s="55">
        <v>483.4</v>
      </c>
      <c r="G94" s="55">
        <v>0</v>
      </c>
      <c r="H94" s="55">
        <v>6056.11</v>
      </c>
      <c r="I94" s="55">
        <v>0</v>
      </c>
      <c r="J94" s="55">
        <v>950.89</v>
      </c>
      <c r="K94" s="56">
        <v>11410.73</v>
      </c>
      <c r="L94" s="46">
        <v>12361.62</v>
      </c>
      <c r="M94" s="117"/>
      <c r="N94" s="119">
        <v>11410.73</v>
      </c>
      <c r="O94" s="119">
        <v>5354.62</v>
      </c>
      <c r="P94" s="119"/>
      <c r="Q94" s="119">
        <v>13325.45</v>
      </c>
      <c r="R94" s="119">
        <v>12374.56</v>
      </c>
      <c r="S94" s="47"/>
    </row>
    <row r="95" spans="1:19" ht="9" customHeight="1" x14ac:dyDescent="0.2">
      <c r="A95" s="501"/>
      <c r="B95" s="501"/>
      <c r="C95" s="48" t="s">
        <v>4</v>
      </c>
      <c r="D95" s="49">
        <v>5</v>
      </c>
      <c r="E95" s="50">
        <v>9431997</v>
      </c>
      <c r="F95" s="50">
        <v>935993</v>
      </c>
      <c r="G95" s="50">
        <v>0</v>
      </c>
      <c r="H95" s="50">
        <v>11726264</v>
      </c>
      <c r="I95" s="50">
        <v>0</v>
      </c>
      <c r="J95" s="51">
        <v>1841180</v>
      </c>
      <c r="K95" s="50">
        <v>22094254</v>
      </c>
      <c r="L95" s="73">
        <v>23935434</v>
      </c>
      <c r="M95" s="118"/>
      <c r="N95" s="120">
        <v>22094254</v>
      </c>
      <c r="O95" s="120">
        <v>10367990</v>
      </c>
      <c r="P95" s="120">
        <v>0</v>
      </c>
      <c r="Q95" s="120">
        <v>25801669</v>
      </c>
      <c r="R95" s="120">
        <v>23960489</v>
      </c>
      <c r="S95" s="47"/>
    </row>
    <row r="96" spans="1:19" ht="12.75" customHeight="1" x14ac:dyDescent="0.2">
      <c r="A96" s="501"/>
      <c r="B96" s="501"/>
      <c r="C96" s="53" t="s">
        <v>3</v>
      </c>
      <c r="D96" s="54">
        <v>6</v>
      </c>
      <c r="E96" s="55">
        <v>5199.6899999999996</v>
      </c>
      <c r="F96" s="55">
        <v>514.39</v>
      </c>
      <c r="G96" s="55">
        <v>0</v>
      </c>
      <c r="H96" s="55">
        <v>6056.11</v>
      </c>
      <c r="I96" s="55">
        <v>0</v>
      </c>
      <c r="J96" s="55">
        <v>980.85</v>
      </c>
      <c r="K96" s="56">
        <v>11770.19</v>
      </c>
      <c r="L96" s="46">
        <v>12751.04</v>
      </c>
      <c r="M96" s="117"/>
      <c r="N96" s="119">
        <v>11770.19</v>
      </c>
      <c r="O96" s="119">
        <v>5714.08</v>
      </c>
      <c r="P96" s="119"/>
      <c r="Q96" s="119">
        <v>13779.57</v>
      </c>
      <c r="R96" s="119">
        <v>12798.72</v>
      </c>
      <c r="S96" s="47"/>
    </row>
    <row r="97" spans="1:19" ht="9" customHeight="1" x14ac:dyDescent="0.2">
      <c r="A97" s="501"/>
      <c r="B97" s="501"/>
      <c r="C97" s="48" t="s">
        <v>4</v>
      </c>
      <c r="D97" s="49">
        <v>7</v>
      </c>
      <c r="E97" s="50">
        <v>10068004</v>
      </c>
      <c r="F97" s="50">
        <v>995998</v>
      </c>
      <c r="G97" s="50">
        <v>0</v>
      </c>
      <c r="H97" s="50">
        <v>11726264</v>
      </c>
      <c r="I97" s="50">
        <v>0</v>
      </c>
      <c r="J97" s="51">
        <v>1899190</v>
      </c>
      <c r="K97" s="50">
        <v>22790266</v>
      </c>
      <c r="L97" s="73">
        <v>24689456</v>
      </c>
      <c r="M97" s="118"/>
      <c r="N97" s="120">
        <v>22790266</v>
      </c>
      <c r="O97" s="120">
        <v>11064002</v>
      </c>
      <c r="P97" s="120">
        <v>0</v>
      </c>
      <c r="Q97" s="120">
        <v>26680968</v>
      </c>
      <c r="R97" s="120">
        <v>24781778</v>
      </c>
      <c r="S97" s="47"/>
    </row>
    <row r="98" spans="1:19" ht="12.75" customHeight="1" x14ac:dyDescent="0.2">
      <c r="A98" s="501"/>
      <c r="B98" s="501"/>
      <c r="C98" s="53" t="s">
        <v>3</v>
      </c>
      <c r="D98" s="54">
        <v>8</v>
      </c>
      <c r="E98" s="55">
        <v>5466.18</v>
      </c>
      <c r="F98" s="55">
        <v>545.38</v>
      </c>
      <c r="G98" s="55">
        <v>0</v>
      </c>
      <c r="H98" s="55">
        <v>6056.11</v>
      </c>
      <c r="I98" s="55">
        <v>0</v>
      </c>
      <c r="J98" s="55">
        <v>1005.64</v>
      </c>
      <c r="K98" s="56">
        <v>12067.67</v>
      </c>
      <c r="L98" s="46">
        <v>13073.31</v>
      </c>
      <c r="M98" s="117"/>
      <c r="N98" s="119">
        <v>12067.67</v>
      </c>
      <c r="O98" s="119">
        <v>6011.56</v>
      </c>
      <c r="P98" s="119"/>
      <c r="Q98" s="119">
        <v>14155.39</v>
      </c>
      <c r="R98" s="119">
        <v>13149.75</v>
      </c>
      <c r="S98" s="47"/>
    </row>
    <row r="99" spans="1:19" ht="9" customHeight="1" x14ac:dyDescent="0.2">
      <c r="A99" s="501"/>
      <c r="B99" s="501"/>
      <c r="C99" s="48" t="s">
        <v>4</v>
      </c>
      <c r="D99" s="49">
        <v>9</v>
      </c>
      <c r="E99" s="50">
        <v>10584000</v>
      </c>
      <c r="F99" s="50">
        <v>1056003</v>
      </c>
      <c r="G99" s="50">
        <v>0</v>
      </c>
      <c r="H99" s="50">
        <v>11726264</v>
      </c>
      <c r="I99" s="50">
        <v>0</v>
      </c>
      <c r="J99" s="51">
        <v>1947191</v>
      </c>
      <c r="K99" s="50">
        <v>23366267</v>
      </c>
      <c r="L99" s="73">
        <v>25313458</v>
      </c>
      <c r="M99" s="118"/>
      <c r="N99" s="120">
        <v>23366267</v>
      </c>
      <c r="O99" s="120">
        <v>11640003</v>
      </c>
      <c r="P99" s="120">
        <v>0</v>
      </c>
      <c r="Q99" s="120">
        <v>27408657</v>
      </c>
      <c r="R99" s="120">
        <v>25461466</v>
      </c>
      <c r="S99" s="47"/>
    </row>
    <row r="100" spans="1:19" ht="12.75" customHeight="1" x14ac:dyDescent="0.2">
      <c r="A100" s="501"/>
      <c r="B100" s="501"/>
      <c r="C100" s="53" t="s">
        <v>3</v>
      </c>
      <c r="D100" s="54">
        <v>10</v>
      </c>
      <c r="E100" s="55">
        <v>5726.47</v>
      </c>
      <c r="F100" s="55">
        <v>570.16999999999996</v>
      </c>
      <c r="G100" s="55">
        <v>0</v>
      </c>
      <c r="H100" s="55">
        <v>6056.11</v>
      </c>
      <c r="I100" s="55">
        <v>0</v>
      </c>
      <c r="J100" s="55">
        <v>1029.4000000000001</v>
      </c>
      <c r="K100" s="56">
        <v>12352.75</v>
      </c>
      <c r="L100" s="46">
        <v>13382.15</v>
      </c>
      <c r="M100" s="117"/>
      <c r="N100" s="119">
        <v>12352.75</v>
      </c>
      <c r="O100" s="119">
        <v>6296.64</v>
      </c>
      <c r="P100" s="119"/>
      <c r="Q100" s="119">
        <v>14515.55</v>
      </c>
      <c r="R100" s="119">
        <v>13486.15</v>
      </c>
      <c r="S100" s="47"/>
    </row>
    <row r="101" spans="1:19" ht="9" customHeight="1" x14ac:dyDescent="0.2">
      <c r="A101" s="501"/>
      <c r="B101" s="501"/>
      <c r="C101" s="48" t="s">
        <v>4</v>
      </c>
      <c r="D101" s="49">
        <v>11</v>
      </c>
      <c r="E101" s="50">
        <v>11087992</v>
      </c>
      <c r="F101" s="50">
        <v>1104003</v>
      </c>
      <c r="G101" s="50">
        <v>0</v>
      </c>
      <c r="H101" s="50">
        <v>11726264</v>
      </c>
      <c r="I101" s="50">
        <v>0</v>
      </c>
      <c r="J101" s="51">
        <v>1993196</v>
      </c>
      <c r="K101" s="50">
        <v>23918259</v>
      </c>
      <c r="L101" s="73">
        <v>25911456</v>
      </c>
      <c r="M101" s="118"/>
      <c r="N101" s="120">
        <v>23918259</v>
      </c>
      <c r="O101" s="120">
        <v>12191995</v>
      </c>
      <c r="P101" s="120">
        <v>0</v>
      </c>
      <c r="Q101" s="120">
        <v>28106024</v>
      </c>
      <c r="R101" s="120">
        <v>26112828</v>
      </c>
      <c r="S101" s="47"/>
    </row>
    <row r="102" spans="1:19" ht="12.75" customHeight="1" x14ac:dyDescent="0.2">
      <c r="A102" s="501"/>
      <c r="B102" s="501"/>
      <c r="C102" s="53" t="s">
        <v>3</v>
      </c>
      <c r="D102" s="54">
        <v>12</v>
      </c>
      <c r="E102" s="55">
        <v>5986.77</v>
      </c>
      <c r="F102" s="55">
        <v>594.96</v>
      </c>
      <c r="G102" s="55">
        <v>0</v>
      </c>
      <c r="H102" s="55">
        <v>6056.11</v>
      </c>
      <c r="I102" s="55">
        <v>0</v>
      </c>
      <c r="J102" s="55">
        <v>1053.1500000000001</v>
      </c>
      <c r="K102" s="56">
        <v>12637.84</v>
      </c>
      <c r="L102" s="46">
        <v>13690.99</v>
      </c>
      <c r="M102" s="117"/>
      <c r="N102" s="119">
        <v>12637.84</v>
      </c>
      <c r="O102" s="119">
        <v>6581.73</v>
      </c>
      <c r="P102" s="119"/>
      <c r="Q102" s="119">
        <v>14875.7</v>
      </c>
      <c r="R102" s="119">
        <v>13822.55</v>
      </c>
      <c r="S102" s="47"/>
    </row>
    <row r="103" spans="1:19" ht="9" customHeight="1" x14ac:dyDescent="0.2">
      <c r="A103" s="501"/>
      <c r="B103" s="501"/>
      <c r="C103" s="48" t="s">
        <v>4</v>
      </c>
      <c r="D103" s="49">
        <v>13</v>
      </c>
      <c r="E103" s="50">
        <v>11592003</v>
      </c>
      <c r="F103" s="50">
        <v>1152003</v>
      </c>
      <c r="G103" s="50">
        <v>0</v>
      </c>
      <c r="H103" s="50">
        <v>11726264</v>
      </c>
      <c r="I103" s="50">
        <v>0</v>
      </c>
      <c r="J103" s="51">
        <v>2039183</v>
      </c>
      <c r="K103" s="50">
        <v>24470270</v>
      </c>
      <c r="L103" s="73">
        <v>26509453</v>
      </c>
      <c r="M103" s="118"/>
      <c r="N103" s="120">
        <v>24470270</v>
      </c>
      <c r="O103" s="120">
        <v>12744006</v>
      </c>
      <c r="P103" s="120">
        <v>0</v>
      </c>
      <c r="Q103" s="120">
        <v>28803372</v>
      </c>
      <c r="R103" s="120">
        <v>26764189</v>
      </c>
      <c r="S103" s="47"/>
    </row>
    <row r="104" spans="1:19" ht="12.75" customHeight="1" x14ac:dyDescent="0.2">
      <c r="A104" s="501"/>
      <c r="B104" s="501"/>
      <c r="C104" s="53" t="s">
        <v>3</v>
      </c>
      <c r="D104" s="54">
        <v>14</v>
      </c>
      <c r="E104" s="55">
        <v>6247.06</v>
      </c>
      <c r="F104" s="55">
        <v>619.75</v>
      </c>
      <c r="G104" s="55">
        <v>0</v>
      </c>
      <c r="H104" s="55">
        <v>6056.11</v>
      </c>
      <c r="I104" s="55">
        <v>0</v>
      </c>
      <c r="J104" s="55">
        <v>1076.9100000000001</v>
      </c>
      <c r="K104" s="56">
        <v>12922.92</v>
      </c>
      <c r="L104" s="46">
        <v>13999.83</v>
      </c>
      <c r="M104" s="117"/>
      <c r="N104" s="119">
        <v>12922.92</v>
      </c>
      <c r="O104" s="119">
        <v>6866.81</v>
      </c>
      <c r="P104" s="119"/>
      <c r="Q104" s="119">
        <v>15235.86</v>
      </c>
      <c r="R104" s="119">
        <v>14158.95</v>
      </c>
      <c r="S104" s="47"/>
    </row>
    <row r="105" spans="1:19" ht="9" customHeight="1" x14ac:dyDescent="0.2">
      <c r="A105" s="501"/>
      <c r="B105" s="501"/>
      <c r="C105" s="48" t="s">
        <v>4</v>
      </c>
      <c r="D105" s="49">
        <v>15</v>
      </c>
      <c r="E105" s="50">
        <v>12095995</v>
      </c>
      <c r="F105" s="50">
        <v>1200003</v>
      </c>
      <c r="G105" s="50">
        <v>0</v>
      </c>
      <c r="H105" s="50">
        <v>11726264</v>
      </c>
      <c r="I105" s="50">
        <v>0</v>
      </c>
      <c r="J105" s="51">
        <v>2085189</v>
      </c>
      <c r="K105" s="50">
        <v>25022262</v>
      </c>
      <c r="L105" s="73">
        <v>27107451</v>
      </c>
      <c r="M105" s="118"/>
      <c r="N105" s="120">
        <v>25022262</v>
      </c>
      <c r="O105" s="120">
        <v>13295998</v>
      </c>
      <c r="P105" s="120">
        <v>0</v>
      </c>
      <c r="Q105" s="120">
        <v>29500739</v>
      </c>
      <c r="R105" s="120">
        <v>27415550</v>
      </c>
      <c r="S105" s="47"/>
    </row>
    <row r="106" spans="1:19" ht="12.75" customHeight="1" x14ac:dyDescent="0.2">
      <c r="A106" s="501"/>
      <c r="B106" s="501"/>
      <c r="C106" s="53" t="s">
        <v>3</v>
      </c>
      <c r="D106" s="54">
        <v>16</v>
      </c>
      <c r="E106" s="55">
        <v>6507.36</v>
      </c>
      <c r="F106" s="55">
        <v>650.74</v>
      </c>
      <c r="G106" s="55">
        <v>0</v>
      </c>
      <c r="H106" s="55">
        <v>6056.11</v>
      </c>
      <c r="I106" s="55">
        <v>0</v>
      </c>
      <c r="J106" s="55">
        <v>1101.18</v>
      </c>
      <c r="K106" s="56">
        <v>13214.21</v>
      </c>
      <c r="L106" s="46">
        <v>14315.39</v>
      </c>
      <c r="M106" s="117"/>
      <c r="N106" s="119">
        <v>13214.21</v>
      </c>
      <c r="O106" s="119">
        <v>7158.1</v>
      </c>
      <c r="P106" s="119"/>
      <c r="Q106" s="119">
        <v>15603.85</v>
      </c>
      <c r="R106" s="119">
        <v>14502.67</v>
      </c>
      <c r="S106" s="47"/>
    </row>
    <row r="107" spans="1:19" ht="9" customHeight="1" x14ac:dyDescent="0.2">
      <c r="A107" s="501"/>
      <c r="B107" s="501"/>
      <c r="C107" s="48" t="s">
        <v>4</v>
      </c>
      <c r="D107" s="49">
        <v>17</v>
      </c>
      <c r="E107" s="50">
        <v>12600006</v>
      </c>
      <c r="F107" s="50">
        <v>1260008</v>
      </c>
      <c r="G107" s="50">
        <v>0</v>
      </c>
      <c r="H107" s="50">
        <v>11726264</v>
      </c>
      <c r="I107" s="50">
        <v>0</v>
      </c>
      <c r="J107" s="51">
        <v>2132182</v>
      </c>
      <c r="K107" s="50">
        <v>25586278</v>
      </c>
      <c r="L107" s="73">
        <v>27718460</v>
      </c>
      <c r="M107" s="118"/>
      <c r="N107" s="120">
        <v>25586278</v>
      </c>
      <c r="O107" s="120">
        <v>13860014</v>
      </c>
      <c r="P107" s="120">
        <v>0</v>
      </c>
      <c r="Q107" s="120">
        <v>30213267</v>
      </c>
      <c r="R107" s="120">
        <v>28081085</v>
      </c>
      <c r="S107" s="47"/>
    </row>
    <row r="108" spans="1:19" ht="12.75" customHeight="1" x14ac:dyDescent="0.2">
      <c r="A108" s="501"/>
      <c r="B108" s="501"/>
      <c r="C108" s="53" t="s">
        <v>3</v>
      </c>
      <c r="D108" s="54">
        <v>18</v>
      </c>
      <c r="E108" s="55">
        <v>6767.65</v>
      </c>
      <c r="F108" s="55">
        <v>675.53</v>
      </c>
      <c r="G108" s="55">
        <v>0</v>
      </c>
      <c r="H108" s="55">
        <v>6056.11</v>
      </c>
      <c r="I108" s="55">
        <v>0</v>
      </c>
      <c r="J108" s="55">
        <v>1124.94</v>
      </c>
      <c r="K108" s="56">
        <v>13499.29</v>
      </c>
      <c r="L108" s="46">
        <v>14624.23</v>
      </c>
      <c r="M108" s="117"/>
      <c r="N108" s="119">
        <v>13499.29</v>
      </c>
      <c r="O108" s="119">
        <v>7443.18</v>
      </c>
      <c r="P108" s="119"/>
      <c r="Q108" s="119">
        <v>15964</v>
      </c>
      <c r="R108" s="119">
        <v>14839.06</v>
      </c>
      <c r="S108" s="47"/>
    </row>
    <row r="109" spans="1:19" ht="9" customHeight="1" x14ac:dyDescent="0.2">
      <c r="A109" s="501"/>
      <c r="B109" s="501"/>
      <c r="C109" s="48" t="s">
        <v>4</v>
      </c>
      <c r="D109" s="49">
        <v>19</v>
      </c>
      <c r="E109" s="50">
        <v>13103998</v>
      </c>
      <c r="F109" s="50">
        <v>1308008</v>
      </c>
      <c r="G109" s="50">
        <v>0</v>
      </c>
      <c r="H109" s="50">
        <v>11726264</v>
      </c>
      <c r="I109" s="50">
        <v>0</v>
      </c>
      <c r="J109" s="51">
        <v>2178188</v>
      </c>
      <c r="K109" s="50">
        <v>26138270</v>
      </c>
      <c r="L109" s="73">
        <v>28316458</v>
      </c>
      <c r="M109" s="118"/>
      <c r="N109" s="120">
        <v>26138270</v>
      </c>
      <c r="O109" s="120">
        <v>14412006</v>
      </c>
      <c r="P109" s="120">
        <v>0</v>
      </c>
      <c r="Q109" s="120">
        <v>30910614</v>
      </c>
      <c r="R109" s="120">
        <v>28732427</v>
      </c>
      <c r="S109" s="47"/>
    </row>
    <row r="110" spans="1:19" ht="12.75" customHeight="1" x14ac:dyDescent="0.2">
      <c r="A110" s="501"/>
      <c r="B110" s="501"/>
      <c r="C110" s="53" t="s">
        <v>3</v>
      </c>
      <c r="D110" s="54">
        <v>20</v>
      </c>
      <c r="E110" s="55">
        <v>7027.95</v>
      </c>
      <c r="F110" s="55">
        <v>700.32</v>
      </c>
      <c r="G110" s="55">
        <v>0</v>
      </c>
      <c r="H110" s="55">
        <v>6056.11</v>
      </c>
      <c r="I110" s="55">
        <v>0</v>
      </c>
      <c r="J110" s="55">
        <v>1148.7</v>
      </c>
      <c r="K110" s="56">
        <v>13784.38</v>
      </c>
      <c r="L110" s="46">
        <v>14933.08</v>
      </c>
      <c r="M110" s="117"/>
      <c r="N110" s="119">
        <v>13784.38</v>
      </c>
      <c r="O110" s="119">
        <v>7728.27</v>
      </c>
      <c r="P110" s="119"/>
      <c r="Q110" s="119">
        <v>16324.17</v>
      </c>
      <c r="R110" s="119">
        <v>15175.47</v>
      </c>
      <c r="S110" s="47"/>
    </row>
    <row r="111" spans="1:19" ht="9" customHeight="1" x14ac:dyDescent="0.2">
      <c r="A111" s="501"/>
      <c r="B111" s="501"/>
      <c r="C111" s="48" t="s">
        <v>4</v>
      </c>
      <c r="D111" s="49">
        <v>21</v>
      </c>
      <c r="E111" s="50">
        <v>13608009</v>
      </c>
      <c r="F111" s="50">
        <v>1356009</v>
      </c>
      <c r="G111" s="50">
        <v>0</v>
      </c>
      <c r="H111" s="50">
        <v>11726264</v>
      </c>
      <c r="I111" s="50">
        <v>0</v>
      </c>
      <c r="J111" s="51">
        <v>2224193</v>
      </c>
      <c r="K111" s="50">
        <v>26690281</v>
      </c>
      <c r="L111" s="73">
        <v>28914475</v>
      </c>
      <c r="M111" s="118"/>
      <c r="N111" s="120">
        <v>26690281</v>
      </c>
      <c r="O111" s="120">
        <v>14964017</v>
      </c>
      <c r="P111" s="120">
        <v>0</v>
      </c>
      <c r="Q111" s="120">
        <v>31608001</v>
      </c>
      <c r="R111" s="120">
        <v>29383807</v>
      </c>
      <c r="S111" s="47"/>
    </row>
    <row r="112" spans="1:19" ht="12.75" customHeight="1" x14ac:dyDescent="0.2">
      <c r="A112" s="501"/>
      <c r="B112" s="501"/>
      <c r="C112" s="53" t="s">
        <v>3</v>
      </c>
      <c r="D112" s="54">
        <v>22</v>
      </c>
      <c r="E112" s="55">
        <v>7170.49</v>
      </c>
      <c r="F112" s="55">
        <v>712.71</v>
      </c>
      <c r="G112" s="55">
        <v>0</v>
      </c>
      <c r="H112" s="55">
        <v>6056.11</v>
      </c>
      <c r="I112" s="55">
        <v>0</v>
      </c>
      <c r="J112" s="55">
        <v>1161.6099999999999</v>
      </c>
      <c r="K112" s="56">
        <v>13939.31</v>
      </c>
      <c r="L112" s="46">
        <v>15100.92</v>
      </c>
      <c r="M112" s="117"/>
      <c r="N112" s="119">
        <v>13939.31</v>
      </c>
      <c r="O112" s="119">
        <v>7883.2</v>
      </c>
      <c r="P112" s="119"/>
      <c r="Q112" s="119">
        <v>16519.900000000001</v>
      </c>
      <c r="R112" s="119">
        <v>15358.29</v>
      </c>
      <c r="S112" s="47"/>
    </row>
    <row r="113" spans="1:19" ht="9" customHeight="1" x14ac:dyDescent="0.2">
      <c r="A113" s="501"/>
      <c r="B113" s="501"/>
      <c r="C113" s="48" t="s">
        <v>4</v>
      </c>
      <c r="D113" s="49">
        <v>23</v>
      </c>
      <c r="E113" s="50">
        <v>13884005</v>
      </c>
      <c r="F113" s="50">
        <v>1379999</v>
      </c>
      <c r="G113" s="50">
        <v>0</v>
      </c>
      <c r="H113" s="50">
        <v>11726264</v>
      </c>
      <c r="I113" s="50">
        <v>0</v>
      </c>
      <c r="J113" s="51">
        <v>2249191</v>
      </c>
      <c r="K113" s="50">
        <v>26990268</v>
      </c>
      <c r="L113" s="73">
        <v>29239458</v>
      </c>
      <c r="M113" s="118"/>
      <c r="N113" s="120">
        <v>26990268</v>
      </c>
      <c r="O113" s="120">
        <v>15264004</v>
      </c>
      <c r="P113" s="120">
        <v>0</v>
      </c>
      <c r="Q113" s="120">
        <v>31986987</v>
      </c>
      <c r="R113" s="120">
        <v>29737796</v>
      </c>
      <c r="S113" s="47"/>
    </row>
    <row r="114" spans="1:19" ht="12.75" customHeight="1" x14ac:dyDescent="0.2">
      <c r="A114" s="501"/>
      <c r="B114" s="501"/>
      <c r="C114" s="53" t="s">
        <v>3</v>
      </c>
      <c r="D114" s="54">
        <v>24</v>
      </c>
      <c r="E114" s="55">
        <v>7313.03</v>
      </c>
      <c r="F114" s="55">
        <v>731.3</v>
      </c>
      <c r="G114" s="55">
        <v>0</v>
      </c>
      <c r="H114" s="55">
        <v>6056.11</v>
      </c>
      <c r="I114" s="55">
        <v>0</v>
      </c>
      <c r="J114" s="55">
        <v>1175.04</v>
      </c>
      <c r="K114" s="56">
        <v>14100.44</v>
      </c>
      <c r="L114" s="46">
        <v>15275.48</v>
      </c>
      <c r="M114" s="117"/>
      <c r="N114" s="119">
        <v>14100.44</v>
      </c>
      <c r="O114" s="119">
        <v>8044.33</v>
      </c>
      <c r="P114" s="119"/>
      <c r="Q114" s="119">
        <v>16723.46</v>
      </c>
      <c r="R114" s="119">
        <v>15548.42</v>
      </c>
      <c r="S114" s="47"/>
    </row>
    <row r="115" spans="1:19" ht="9" customHeight="1" x14ac:dyDescent="0.2">
      <c r="A115" s="501"/>
      <c r="B115" s="501"/>
      <c r="C115" s="48" t="s">
        <v>4</v>
      </c>
      <c r="D115" s="49">
        <v>25</v>
      </c>
      <c r="E115" s="50">
        <v>14160001</v>
      </c>
      <c r="F115" s="50">
        <v>1415994</v>
      </c>
      <c r="G115" s="50">
        <v>0</v>
      </c>
      <c r="H115" s="50">
        <v>11726264</v>
      </c>
      <c r="I115" s="50">
        <v>0</v>
      </c>
      <c r="J115" s="51">
        <v>2275195</v>
      </c>
      <c r="K115" s="50">
        <v>27302259</v>
      </c>
      <c r="L115" s="73">
        <v>29577454</v>
      </c>
      <c r="M115" s="118"/>
      <c r="N115" s="120">
        <v>27302259</v>
      </c>
      <c r="O115" s="120">
        <v>15575995</v>
      </c>
      <c r="P115" s="120">
        <v>0</v>
      </c>
      <c r="Q115" s="120">
        <v>32381134</v>
      </c>
      <c r="R115" s="120">
        <v>30105939</v>
      </c>
      <c r="S115" s="47"/>
    </row>
    <row r="116" spans="1:19" ht="12.75" customHeight="1" x14ac:dyDescent="0.2">
      <c r="A116" s="501"/>
      <c r="B116" s="501"/>
      <c r="C116" s="53" t="s">
        <v>3</v>
      </c>
      <c r="D116" s="54">
        <v>26</v>
      </c>
      <c r="E116" s="55">
        <v>7455.57</v>
      </c>
      <c r="F116" s="55">
        <v>743.7</v>
      </c>
      <c r="G116" s="55">
        <v>0</v>
      </c>
      <c r="H116" s="55">
        <v>6056.11</v>
      </c>
      <c r="I116" s="55">
        <v>0</v>
      </c>
      <c r="J116" s="55">
        <v>1187.95</v>
      </c>
      <c r="K116" s="56">
        <v>14255.38</v>
      </c>
      <c r="L116" s="46">
        <v>15443.33</v>
      </c>
      <c r="M116" s="117"/>
      <c r="N116" s="119">
        <v>14255.38</v>
      </c>
      <c r="O116" s="119">
        <v>8199.27</v>
      </c>
      <c r="P116" s="119"/>
      <c r="Q116" s="119">
        <v>16919.2</v>
      </c>
      <c r="R116" s="119">
        <v>15731.25</v>
      </c>
      <c r="S116" s="47"/>
    </row>
    <row r="117" spans="1:19" ht="9" customHeight="1" x14ac:dyDescent="0.2">
      <c r="A117" s="501"/>
      <c r="B117" s="501"/>
      <c r="C117" s="48" t="s">
        <v>4</v>
      </c>
      <c r="D117" s="49">
        <v>27</v>
      </c>
      <c r="E117" s="50">
        <v>14435997</v>
      </c>
      <c r="F117" s="50">
        <v>1440004</v>
      </c>
      <c r="G117" s="50">
        <v>0</v>
      </c>
      <c r="H117" s="50">
        <v>11726264</v>
      </c>
      <c r="I117" s="50">
        <v>0</v>
      </c>
      <c r="J117" s="51">
        <v>2300192</v>
      </c>
      <c r="K117" s="50">
        <v>27602265</v>
      </c>
      <c r="L117" s="73">
        <v>29902457</v>
      </c>
      <c r="M117" s="118"/>
      <c r="N117" s="120">
        <v>27602265</v>
      </c>
      <c r="O117" s="120">
        <v>15876001</v>
      </c>
      <c r="P117" s="120">
        <v>0</v>
      </c>
      <c r="Q117" s="120">
        <v>32760139</v>
      </c>
      <c r="R117" s="120">
        <v>30459947</v>
      </c>
      <c r="S117" s="47"/>
    </row>
    <row r="118" spans="1:19" ht="12.75" customHeight="1" x14ac:dyDescent="0.2">
      <c r="A118" s="501"/>
      <c r="B118" s="501"/>
      <c r="C118" s="53" t="s">
        <v>3</v>
      </c>
      <c r="D118" s="54">
        <v>28</v>
      </c>
      <c r="E118" s="55">
        <v>7591.92</v>
      </c>
      <c r="F118" s="55">
        <v>756.09</v>
      </c>
      <c r="G118" s="55">
        <v>0</v>
      </c>
      <c r="H118" s="55">
        <v>6056.11</v>
      </c>
      <c r="I118" s="55">
        <v>0</v>
      </c>
      <c r="J118" s="55">
        <v>1200.3399999999999</v>
      </c>
      <c r="K118" s="56">
        <v>14404.12</v>
      </c>
      <c r="L118" s="46">
        <v>15604.46</v>
      </c>
      <c r="M118" s="117"/>
      <c r="N118" s="119">
        <v>14404.12</v>
      </c>
      <c r="O118" s="119">
        <v>8348.01</v>
      </c>
      <c r="P118" s="119"/>
      <c r="Q118" s="119">
        <v>17107.099999999999</v>
      </c>
      <c r="R118" s="119">
        <v>15906.76</v>
      </c>
      <c r="S118" s="47"/>
    </row>
    <row r="119" spans="1:19" ht="9" customHeight="1" x14ac:dyDescent="0.2">
      <c r="A119" s="501"/>
      <c r="B119" s="501"/>
      <c r="C119" s="48" t="s">
        <v>4</v>
      </c>
      <c r="D119" s="49">
        <v>29</v>
      </c>
      <c r="E119" s="50">
        <v>14700007</v>
      </c>
      <c r="F119" s="50">
        <v>1463994</v>
      </c>
      <c r="G119" s="50">
        <v>0</v>
      </c>
      <c r="H119" s="50">
        <v>11726264</v>
      </c>
      <c r="I119" s="50">
        <v>0</v>
      </c>
      <c r="J119" s="51">
        <v>2324182</v>
      </c>
      <c r="K119" s="50">
        <v>27890265</v>
      </c>
      <c r="L119" s="73">
        <v>30214448</v>
      </c>
      <c r="M119" s="118"/>
      <c r="N119" s="120">
        <v>27890265</v>
      </c>
      <c r="O119" s="120">
        <v>16164001</v>
      </c>
      <c r="P119" s="120">
        <v>0</v>
      </c>
      <c r="Q119" s="120">
        <v>33123965</v>
      </c>
      <c r="R119" s="120">
        <v>30799782</v>
      </c>
      <c r="S119" s="47"/>
    </row>
    <row r="120" spans="1:19" ht="12.75" customHeight="1" x14ac:dyDescent="0.2">
      <c r="A120" s="501"/>
      <c r="B120" s="501"/>
      <c r="C120" s="53" t="s">
        <v>3</v>
      </c>
      <c r="D120" s="54">
        <v>30</v>
      </c>
      <c r="E120" s="55">
        <v>7734.46</v>
      </c>
      <c r="F120" s="55">
        <v>768.49</v>
      </c>
      <c r="G120" s="55">
        <v>0</v>
      </c>
      <c r="H120" s="55">
        <v>6056.11</v>
      </c>
      <c r="I120" s="55">
        <v>0</v>
      </c>
      <c r="J120" s="55">
        <v>1213.26</v>
      </c>
      <c r="K120" s="56">
        <v>14559.06</v>
      </c>
      <c r="L120" s="46">
        <v>15772.32</v>
      </c>
      <c r="M120" s="117"/>
      <c r="N120" s="119">
        <v>14559.06</v>
      </c>
      <c r="O120" s="119">
        <v>8502.9500000000007</v>
      </c>
      <c r="P120" s="119"/>
      <c r="Q120" s="119">
        <v>17302.849999999999</v>
      </c>
      <c r="R120" s="119">
        <v>16089.59</v>
      </c>
      <c r="S120" s="47"/>
    </row>
    <row r="121" spans="1:19" ht="9" customHeight="1" x14ac:dyDescent="0.2">
      <c r="A121" s="501"/>
      <c r="B121" s="501"/>
      <c r="C121" s="48" t="s">
        <v>4</v>
      </c>
      <c r="D121" s="49">
        <v>31</v>
      </c>
      <c r="E121" s="50">
        <v>14976003</v>
      </c>
      <c r="F121" s="50">
        <v>1488004</v>
      </c>
      <c r="G121" s="50">
        <v>0</v>
      </c>
      <c r="H121" s="50">
        <v>11726264</v>
      </c>
      <c r="I121" s="50">
        <v>0</v>
      </c>
      <c r="J121" s="51">
        <v>2349199</v>
      </c>
      <c r="K121" s="50">
        <v>28190271</v>
      </c>
      <c r="L121" s="73">
        <v>30539470</v>
      </c>
      <c r="M121" s="118"/>
      <c r="N121" s="120">
        <v>28190271</v>
      </c>
      <c r="O121" s="120">
        <v>16464007</v>
      </c>
      <c r="P121" s="120">
        <v>0</v>
      </c>
      <c r="Q121" s="120">
        <v>33502989</v>
      </c>
      <c r="R121" s="120">
        <v>31153790</v>
      </c>
      <c r="S121" s="47"/>
    </row>
    <row r="122" spans="1:19" ht="12.75" customHeight="1" x14ac:dyDescent="0.2">
      <c r="A122" s="501"/>
      <c r="B122" s="501"/>
      <c r="C122" s="53" t="s">
        <v>3</v>
      </c>
      <c r="D122" s="54">
        <v>32</v>
      </c>
      <c r="E122" s="55">
        <v>7877</v>
      </c>
      <c r="F122" s="55">
        <v>787.08</v>
      </c>
      <c r="G122" s="55">
        <v>0</v>
      </c>
      <c r="H122" s="55">
        <v>6056.11</v>
      </c>
      <c r="I122" s="55">
        <v>0</v>
      </c>
      <c r="J122" s="55">
        <v>1226.68</v>
      </c>
      <c r="K122" s="56">
        <v>14720.19</v>
      </c>
      <c r="L122" s="46">
        <v>15946.87</v>
      </c>
      <c r="M122" s="117"/>
      <c r="N122" s="119">
        <v>14720.19</v>
      </c>
      <c r="O122" s="119">
        <v>8664.08</v>
      </c>
      <c r="P122" s="119"/>
      <c r="Q122" s="119">
        <v>17506.400000000001</v>
      </c>
      <c r="R122" s="119">
        <v>16279.72</v>
      </c>
      <c r="S122" s="47"/>
    </row>
    <row r="123" spans="1:19" ht="9" customHeight="1" x14ac:dyDescent="0.2">
      <c r="A123" s="501"/>
      <c r="B123" s="501"/>
      <c r="C123" s="48" t="s">
        <v>4</v>
      </c>
      <c r="D123" s="49">
        <v>33</v>
      </c>
      <c r="E123" s="50">
        <v>15251999</v>
      </c>
      <c r="F123" s="50">
        <v>1523999</v>
      </c>
      <c r="G123" s="50">
        <v>0</v>
      </c>
      <c r="H123" s="50">
        <v>11726264</v>
      </c>
      <c r="I123" s="50">
        <v>0</v>
      </c>
      <c r="J123" s="51">
        <v>2375184</v>
      </c>
      <c r="K123" s="50">
        <v>28502262</v>
      </c>
      <c r="L123" s="73">
        <v>30877446</v>
      </c>
      <c r="M123" s="118"/>
      <c r="N123" s="120">
        <v>28502262</v>
      </c>
      <c r="O123" s="120">
        <v>16775998</v>
      </c>
      <c r="P123" s="120">
        <v>0</v>
      </c>
      <c r="Q123" s="120">
        <v>33897117</v>
      </c>
      <c r="R123" s="120">
        <v>31521933</v>
      </c>
      <c r="S123" s="47"/>
    </row>
    <row r="124" spans="1:19" ht="12.75" customHeight="1" x14ac:dyDescent="0.2">
      <c r="A124" s="501"/>
      <c r="B124" s="501"/>
      <c r="C124" s="53" t="s">
        <v>3</v>
      </c>
      <c r="D124" s="54">
        <v>34</v>
      </c>
      <c r="E124" s="55">
        <v>7829.49</v>
      </c>
      <c r="F124" s="55">
        <v>799.48</v>
      </c>
      <c r="G124" s="55">
        <v>0</v>
      </c>
      <c r="H124" s="55">
        <v>6056.11</v>
      </c>
      <c r="I124" s="55">
        <v>0</v>
      </c>
      <c r="J124" s="55">
        <v>1223.76</v>
      </c>
      <c r="K124" s="56">
        <v>14685.08</v>
      </c>
      <c r="L124" s="46">
        <v>15908.84</v>
      </c>
      <c r="M124" s="117"/>
      <c r="N124" s="119">
        <v>14685.08</v>
      </c>
      <c r="O124" s="119">
        <v>8628.9699999999993</v>
      </c>
      <c r="P124" s="119"/>
      <c r="Q124" s="119">
        <v>17462.05</v>
      </c>
      <c r="R124" s="119">
        <v>16238.29</v>
      </c>
      <c r="S124" s="47"/>
    </row>
    <row r="125" spans="1:19" ht="9" customHeight="1" x14ac:dyDescent="0.2">
      <c r="A125" s="501"/>
      <c r="B125" s="501"/>
      <c r="C125" s="48" t="s">
        <v>4</v>
      </c>
      <c r="D125" s="49">
        <v>35</v>
      </c>
      <c r="E125" s="50">
        <v>15160007</v>
      </c>
      <c r="F125" s="50">
        <v>1548009</v>
      </c>
      <c r="G125" s="50">
        <v>0</v>
      </c>
      <c r="H125" s="50">
        <v>11726264</v>
      </c>
      <c r="I125" s="50">
        <v>0</v>
      </c>
      <c r="J125" s="51">
        <v>2369530</v>
      </c>
      <c r="K125" s="50">
        <v>28434280</v>
      </c>
      <c r="L125" s="73">
        <v>30803810</v>
      </c>
      <c r="M125" s="118"/>
      <c r="N125" s="120">
        <v>28434280</v>
      </c>
      <c r="O125" s="120">
        <v>16708016</v>
      </c>
      <c r="P125" s="120">
        <v>0</v>
      </c>
      <c r="Q125" s="120">
        <v>33811244</v>
      </c>
      <c r="R125" s="120">
        <v>31441714</v>
      </c>
      <c r="S125" s="47"/>
    </row>
    <row r="126" spans="1:19" ht="12.75" customHeight="1" x14ac:dyDescent="0.2">
      <c r="A126" s="501"/>
      <c r="B126" s="501"/>
      <c r="C126" s="53" t="s">
        <v>3</v>
      </c>
      <c r="D126" s="54">
        <v>36</v>
      </c>
      <c r="E126" s="55">
        <v>8155.89</v>
      </c>
      <c r="F126" s="55">
        <v>811.87</v>
      </c>
      <c r="G126" s="55">
        <v>0</v>
      </c>
      <c r="H126" s="55">
        <v>6056.11</v>
      </c>
      <c r="I126" s="55">
        <v>0</v>
      </c>
      <c r="J126" s="55">
        <v>1251.99</v>
      </c>
      <c r="K126" s="56">
        <v>15023.87</v>
      </c>
      <c r="L126" s="46">
        <v>16275.86</v>
      </c>
      <c r="M126" s="117"/>
      <c r="N126" s="119">
        <v>15023.87</v>
      </c>
      <c r="O126" s="119">
        <v>8967.76</v>
      </c>
      <c r="P126" s="119"/>
      <c r="Q126" s="119">
        <v>17890.060000000001</v>
      </c>
      <c r="R126" s="119">
        <v>16638.07</v>
      </c>
      <c r="S126" s="47"/>
    </row>
    <row r="127" spans="1:19" ht="9" customHeight="1" x14ac:dyDescent="0.2">
      <c r="A127" s="501"/>
      <c r="B127" s="501"/>
      <c r="C127" s="48" t="s">
        <v>4</v>
      </c>
      <c r="D127" s="49">
        <v>37</v>
      </c>
      <c r="E127" s="50">
        <v>15792005</v>
      </c>
      <c r="F127" s="50">
        <v>1572000</v>
      </c>
      <c r="G127" s="50">
        <v>0</v>
      </c>
      <c r="H127" s="50">
        <v>11726264</v>
      </c>
      <c r="I127" s="50">
        <v>0</v>
      </c>
      <c r="J127" s="51">
        <v>2424191</v>
      </c>
      <c r="K127" s="50">
        <v>29090269</v>
      </c>
      <c r="L127" s="73">
        <v>31514459</v>
      </c>
      <c r="M127" s="118"/>
      <c r="N127" s="120">
        <v>29090269</v>
      </c>
      <c r="O127" s="120">
        <v>17364005</v>
      </c>
      <c r="P127" s="120">
        <v>0</v>
      </c>
      <c r="Q127" s="120">
        <v>34639986</v>
      </c>
      <c r="R127" s="120">
        <v>32215796</v>
      </c>
      <c r="S127" s="47"/>
    </row>
    <row r="128" spans="1:19" ht="12.75" customHeight="1" x14ac:dyDescent="0.2">
      <c r="A128" s="501"/>
      <c r="B128" s="501"/>
      <c r="C128" s="53" t="s">
        <v>3</v>
      </c>
      <c r="D128" s="54">
        <v>38</v>
      </c>
      <c r="E128" s="55">
        <v>8298.43</v>
      </c>
      <c r="F128" s="55">
        <v>824.27</v>
      </c>
      <c r="G128" s="55">
        <v>0</v>
      </c>
      <c r="H128" s="55">
        <v>6056.11</v>
      </c>
      <c r="I128" s="55">
        <v>0</v>
      </c>
      <c r="J128" s="55">
        <v>1264.9000000000001</v>
      </c>
      <c r="K128" s="56">
        <v>15178.81</v>
      </c>
      <c r="L128" s="46">
        <v>16443.71</v>
      </c>
      <c r="M128" s="117"/>
      <c r="N128" s="119">
        <v>15178.81</v>
      </c>
      <c r="O128" s="119">
        <v>9122.7000000000007</v>
      </c>
      <c r="P128" s="119"/>
      <c r="Q128" s="119">
        <v>18085.8</v>
      </c>
      <c r="R128" s="119">
        <v>16820.900000000001</v>
      </c>
      <c r="S128" s="47"/>
    </row>
    <row r="129" spans="1:19" ht="9" customHeight="1" x14ac:dyDescent="0.2">
      <c r="A129" s="501"/>
      <c r="B129" s="501"/>
      <c r="C129" s="48" t="s">
        <v>4</v>
      </c>
      <c r="D129" s="49">
        <v>39</v>
      </c>
      <c r="E129" s="50">
        <v>16068001</v>
      </c>
      <c r="F129" s="50">
        <v>1596009</v>
      </c>
      <c r="G129" s="50">
        <v>0</v>
      </c>
      <c r="H129" s="50">
        <v>11726264</v>
      </c>
      <c r="I129" s="50">
        <v>0</v>
      </c>
      <c r="J129" s="51">
        <v>2449188</v>
      </c>
      <c r="K129" s="50">
        <v>29390274</v>
      </c>
      <c r="L129" s="73">
        <v>31839462</v>
      </c>
      <c r="M129" s="118"/>
      <c r="N129" s="120">
        <v>29390274</v>
      </c>
      <c r="O129" s="120">
        <v>17664010</v>
      </c>
      <c r="P129" s="120">
        <v>0</v>
      </c>
      <c r="Q129" s="120">
        <v>35018992</v>
      </c>
      <c r="R129" s="120">
        <v>32569804</v>
      </c>
      <c r="S129" s="47"/>
    </row>
    <row r="130" spans="1:19" ht="12.75" customHeight="1" x14ac:dyDescent="0.2">
      <c r="A130" s="501"/>
      <c r="B130" s="501"/>
      <c r="C130" s="53" t="s">
        <v>3</v>
      </c>
      <c r="D130" s="54">
        <v>40</v>
      </c>
      <c r="E130" s="55">
        <v>8440.9699999999993</v>
      </c>
      <c r="F130" s="55">
        <v>842.86</v>
      </c>
      <c r="G130" s="55">
        <v>0</v>
      </c>
      <c r="H130" s="55">
        <v>6056.11</v>
      </c>
      <c r="I130" s="55">
        <v>0</v>
      </c>
      <c r="J130" s="55">
        <v>1278.33</v>
      </c>
      <c r="K130" s="56">
        <v>15339.94</v>
      </c>
      <c r="L130" s="46">
        <v>16618.27</v>
      </c>
      <c r="M130" s="117"/>
      <c r="N130" s="119">
        <v>15339.94</v>
      </c>
      <c r="O130" s="119">
        <v>9283.83</v>
      </c>
      <c r="P130" s="119"/>
      <c r="Q130" s="119">
        <v>18289.36</v>
      </c>
      <c r="R130" s="119">
        <v>17011.03</v>
      </c>
      <c r="S130" s="47"/>
    </row>
    <row r="131" spans="1:19" ht="9" customHeight="1" x14ac:dyDescent="0.2">
      <c r="A131" s="502"/>
      <c r="B131" s="502"/>
      <c r="C131" s="58"/>
      <c r="D131" s="59"/>
      <c r="E131" s="61">
        <v>16343997</v>
      </c>
      <c r="F131" s="61">
        <v>1632005</v>
      </c>
      <c r="G131" s="61">
        <v>0</v>
      </c>
      <c r="H131" s="61">
        <v>11726264</v>
      </c>
      <c r="I131" s="61">
        <v>0</v>
      </c>
      <c r="J131" s="60">
        <v>2475192</v>
      </c>
      <c r="K131" s="61">
        <v>29702266</v>
      </c>
      <c r="L131" s="73">
        <v>32177458</v>
      </c>
      <c r="M131" s="118"/>
      <c r="N131" s="120">
        <v>29702266</v>
      </c>
      <c r="O131" s="120">
        <v>17976002</v>
      </c>
      <c r="P131" s="120">
        <v>0</v>
      </c>
      <c r="Q131" s="120">
        <v>35413139</v>
      </c>
      <c r="R131" s="120">
        <v>32937947</v>
      </c>
      <c r="S131" s="47"/>
    </row>
    <row r="132" spans="1:19" ht="12.75" customHeight="1" x14ac:dyDescent="0.2">
      <c r="A132" s="492">
        <v>33543</v>
      </c>
      <c r="B132" s="492">
        <v>33969</v>
      </c>
      <c r="C132" s="42" t="s">
        <v>3</v>
      </c>
      <c r="D132" s="43">
        <v>0</v>
      </c>
      <c r="E132" s="44">
        <v>4412.6099999999997</v>
      </c>
      <c r="F132" s="44">
        <v>440.02</v>
      </c>
      <c r="G132" s="44">
        <v>0</v>
      </c>
      <c r="H132" s="44">
        <v>6280.06</v>
      </c>
      <c r="I132" s="44">
        <v>0</v>
      </c>
      <c r="J132" s="44">
        <v>927.72</v>
      </c>
      <c r="K132" s="45">
        <v>11132.69</v>
      </c>
      <c r="L132" s="46">
        <v>12060.41</v>
      </c>
      <c r="M132" s="117"/>
      <c r="N132" s="119">
        <v>11132.69</v>
      </c>
      <c r="O132" s="119">
        <v>4852.63</v>
      </c>
      <c r="P132" s="119"/>
      <c r="Q132" s="119">
        <v>12933.88</v>
      </c>
      <c r="R132" s="119">
        <v>12006.16</v>
      </c>
      <c r="S132" s="47"/>
    </row>
    <row r="133" spans="1:19" ht="9" customHeight="1" x14ac:dyDescent="0.2">
      <c r="A133" s="525"/>
      <c r="B133" s="525"/>
      <c r="C133" s="48" t="s">
        <v>4</v>
      </c>
      <c r="D133" s="49">
        <v>1</v>
      </c>
      <c r="E133" s="50">
        <v>8544004</v>
      </c>
      <c r="F133" s="50">
        <v>851998</v>
      </c>
      <c r="G133" s="50">
        <v>0</v>
      </c>
      <c r="H133" s="50">
        <v>12159892</v>
      </c>
      <c r="I133" s="50">
        <v>0</v>
      </c>
      <c r="J133" s="51">
        <v>1796316</v>
      </c>
      <c r="K133" s="50">
        <v>21555894</v>
      </c>
      <c r="L133" s="73">
        <v>23352210</v>
      </c>
      <c r="M133" s="118"/>
      <c r="N133" s="120">
        <v>21555894</v>
      </c>
      <c r="O133" s="120">
        <v>9396002</v>
      </c>
      <c r="P133" s="120">
        <v>0</v>
      </c>
      <c r="Q133" s="120">
        <v>25043484</v>
      </c>
      <c r="R133" s="120">
        <v>23247167</v>
      </c>
      <c r="S133" s="47"/>
    </row>
    <row r="134" spans="1:19" ht="12.75" customHeight="1" x14ac:dyDescent="0.2">
      <c r="A134" s="500">
        <v>33543</v>
      </c>
      <c r="B134" s="500">
        <v>33969</v>
      </c>
      <c r="C134" s="53" t="s">
        <v>3</v>
      </c>
      <c r="D134" s="54">
        <v>2</v>
      </c>
      <c r="E134" s="55">
        <v>4641.91</v>
      </c>
      <c r="F134" s="55">
        <v>458.61</v>
      </c>
      <c r="G134" s="55">
        <v>0</v>
      </c>
      <c r="H134" s="55">
        <v>6280.06</v>
      </c>
      <c r="I134" s="55">
        <v>0</v>
      </c>
      <c r="J134" s="55">
        <v>948.38</v>
      </c>
      <c r="K134" s="56">
        <v>11380.58</v>
      </c>
      <c r="L134" s="46">
        <v>12328.96</v>
      </c>
      <c r="M134" s="117"/>
      <c r="N134" s="119">
        <v>11380.58</v>
      </c>
      <c r="O134" s="119">
        <v>5100.5200000000004</v>
      </c>
      <c r="P134" s="119"/>
      <c r="Q134" s="119">
        <v>13247.05</v>
      </c>
      <c r="R134" s="119">
        <v>12298.67</v>
      </c>
      <c r="S134" s="47"/>
    </row>
    <row r="135" spans="1:19" ht="9" customHeight="1" x14ac:dyDescent="0.2">
      <c r="A135" s="500"/>
      <c r="B135" s="500"/>
      <c r="C135" s="48" t="s">
        <v>4</v>
      </c>
      <c r="D135" s="49">
        <v>3</v>
      </c>
      <c r="E135" s="50">
        <v>8987991</v>
      </c>
      <c r="F135" s="50">
        <v>887993</v>
      </c>
      <c r="G135" s="50">
        <v>0</v>
      </c>
      <c r="H135" s="50">
        <v>12159892</v>
      </c>
      <c r="I135" s="50">
        <v>0</v>
      </c>
      <c r="J135" s="51">
        <v>1836320</v>
      </c>
      <c r="K135" s="50">
        <v>22035876</v>
      </c>
      <c r="L135" s="73">
        <v>23872195</v>
      </c>
      <c r="M135" s="118"/>
      <c r="N135" s="120">
        <v>22035876</v>
      </c>
      <c r="O135" s="120">
        <v>9875984</v>
      </c>
      <c r="P135" s="120">
        <v>0</v>
      </c>
      <c r="Q135" s="120">
        <v>25649866</v>
      </c>
      <c r="R135" s="120">
        <v>23813546</v>
      </c>
      <c r="S135" s="47"/>
    </row>
    <row r="136" spans="1:19" ht="12.75" customHeight="1" x14ac:dyDescent="0.2">
      <c r="A136" s="501"/>
      <c r="B136" s="501"/>
      <c r="C136" s="53" t="s">
        <v>3</v>
      </c>
      <c r="D136" s="54">
        <v>4</v>
      </c>
      <c r="E136" s="55">
        <v>4871.22</v>
      </c>
      <c r="F136" s="55">
        <v>483.4</v>
      </c>
      <c r="G136" s="55">
        <v>0</v>
      </c>
      <c r="H136" s="55">
        <v>6280.06</v>
      </c>
      <c r="I136" s="55">
        <v>0</v>
      </c>
      <c r="J136" s="55">
        <v>969.56</v>
      </c>
      <c r="K136" s="56">
        <v>11634.68</v>
      </c>
      <c r="L136" s="46">
        <v>12604.24</v>
      </c>
      <c r="M136" s="117"/>
      <c r="N136" s="119">
        <v>11634.68</v>
      </c>
      <c r="O136" s="119">
        <v>5354.62</v>
      </c>
      <c r="P136" s="119"/>
      <c r="Q136" s="119">
        <v>13568.07</v>
      </c>
      <c r="R136" s="119">
        <v>12598.51</v>
      </c>
      <c r="S136" s="47"/>
    </row>
    <row r="137" spans="1:19" ht="9" customHeight="1" x14ac:dyDescent="0.2">
      <c r="A137" s="501"/>
      <c r="B137" s="501"/>
      <c r="C137" s="48" t="s">
        <v>4</v>
      </c>
      <c r="D137" s="49">
        <v>5</v>
      </c>
      <c r="E137" s="50">
        <v>9431997</v>
      </c>
      <c r="F137" s="50">
        <v>935993</v>
      </c>
      <c r="G137" s="50">
        <v>0</v>
      </c>
      <c r="H137" s="50">
        <v>12159892</v>
      </c>
      <c r="I137" s="50">
        <v>0</v>
      </c>
      <c r="J137" s="51">
        <v>1877330</v>
      </c>
      <c r="K137" s="50">
        <v>22527882</v>
      </c>
      <c r="L137" s="73">
        <v>24405212</v>
      </c>
      <c r="M137" s="118"/>
      <c r="N137" s="120">
        <v>22527882</v>
      </c>
      <c r="O137" s="120">
        <v>10367990</v>
      </c>
      <c r="P137" s="120">
        <v>0</v>
      </c>
      <c r="Q137" s="120">
        <v>26271447</v>
      </c>
      <c r="R137" s="120">
        <v>24394117</v>
      </c>
      <c r="S137" s="47"/>
    </row>
    <row r="138" spans="1:19" ht="12.75" customHeight="1" x14ac:dyDescent="0.2">
      <c r="A138" s="501"/>
      <c r="B138" s="501"/>
      <c r="C138" s="53" t="s">
        <v>3</v>
      </c>
      <c r="D138" s="54">
        <v>6</v>
      </c>
      <c r="E138" s="55">
        <v>5199.6899999999996</v>
      </c>
      <c r="F138" s="55">
        <v>514.39</v>
      </c>
      <c r="G138" s="55">
        <v>0</v>
      </c>
      <c r="H138" s="55">
        <v>6280.06</v>
      </c>
      <c r="I138" s="55">
        <v>0</v>
      </c>
      <c r="J138" s="55">
        <v>999.51</v>
      </c>
      <c r="K138" s="56">
        <v>11994.14</v>
      </c>
      <c r="L138" s="46">
        <v>12993.65</v>
      </c>
      <c r="M138" s="117"/>
      <c r="N138" s="119">
        <v>11994.14</v>
      </c>
      <c r="O138" s="119">
        <v>5714.08</v>
      </c>
      <c r="P138" s="119"/>
      <c r="Q138" s="119">
        <v>14022.18</v>
      </c>
      <c r="R138" s="119">
        <v>13022.67</v>
      </c>
      <c r="S138" s="47"/>
    </row>
    <row r="139" spans="1:19" ht="9" customHeight="1" x14ac:dyDescent="0.2">
      <c r="A139" s="501"/>
      <c r="B139" s="501"/>
      <c r="C139" s="48" t="s">
        <v>4</v>
      </c>
      <c r="D139" s="49">
        <v>7</v>
      </c>
      <c r="E139" s="50">
        <v>10068004</v>
      </c>
      <c r="F139" s="50">
        <v>995998</v>
      </c>
      <c r="G139" s="50">
        <v>0</v>
      </c>
      <c r="H139" s="50">
        <v>12159892</v>
      </c>
      <c r="I139" s="50">
        <v>0</v>
      </c>
      <c r="J139" s="51">
        <v>1935321</v>
      </c>
      <c r="K139" s="50">
        <v>23223893</v>
      </c>
      <c r="L139" s="73">
        <v>25159215</v>
      </c>
      <c r="M139" s="118"/>
      <c r="N139" s="120">
        <v>23223893</v>
      </c>
      <c r="O139" s="120">
        <v>11064002</v>
      </c>
      <c r="P139" s="120">
        <v>0</v>
      </c>
      <c r="Q139" s="120">
        <v>27150726</v>
      </c>
      <c r="R139" s="120">
        <v>25215405</v>
      </c>
      <c r="S139" s="47"/>
    </row>
    <row r="140" spans="1:19" ht="12.75" customHeight="1" x14ac:dyDescent="0.2">
      <c r="A140" s="501"/>
      <c r="B140" s="501"/>
      <c r="C140" s="53" t="s">
        <v>3</v>
      </c>
      <c r="D140" s="54">
        <v>8</v>
      </c>
      <c r="E140" s="55">
        <v>5466.18</v>
      </c>
      <c r="F140" s="55">
        <v>545.38</v>
      </c>
      <c r="G140" s="55">
        <v>0</v>
      </c>
      <c r="H140" s="55">
        <v>6280.06</v>
      </c>
      <c r="I140" s="55">
        <v>0</v>
      </c>
      <c r="J140" s="55">
        <v>1024.3</v>
      </c>
      <c r="K140" s="56">
        <v>12291.62</v>
      </c>
      <c r="L140" s="46">
        <v>13315.92</v>
      </c>
      <c r="M140" s="117"/>
      <c r="N140" s="119">
        <v>12291.62</v>
      </c>
      <c r="O140" s="119">
        <v>6011.56</v>
      </c>
      <c r="P140" s="119"/>
      <c r="Q140" s="119">
        <v>14398</v>
      </c>
      <c r="R140" s="119">
        <v>13373.7</v>
      </c>
      <c r="S140" s="47"/>
    </row>
    <row r="141" spans="1:19" ht="9" customHeight="1" x14ac:dyDescent="0.2">
      <c r="A141" s="501"/>
      <c r="B141" s="501"/>
      <c r="C141" s="48" t="s">
        <v>4</v>
      </c>
      <c r="D141" s="49">
        <v>9</v>
      </c>
      <c r="E141" s="50">
        <v>10584000</v>
      </c>
      <c r="F141" s="50">
        <v>1056003</v>
      </c>
      <c r="G141" s="50">
        <v>0</v>
      </c>
      <c r="H141" s="50">
        <v>12159892</v>
      </c>
      <c r="I141" s="50">
        <v>0</v>
      </c>
      <c r="J141" s="51">
        <v>1983321</v>
      </c>
      <c r="K141" s="50">
        <v>23799895</v>
      </c>
      <c r="L141" s="73">
        <v>25783216</v>
      </c>
      <c r="M141" s="118"/>
      <c r="N141" s="120">
        <v>23799895</v>
      </c>
      <c r="O141" s="120">
        <v>11640003</v>
      </c>
      <c r="P141" s="120">
        <v>0</v>
      </c>
      <c r="Q141" s="120">
        <v>27878415</v>
      </c>
      <c r="R141" s="120">
        <v>25895094</v>
      </c>
      <c r="S141" s="47"/>
    </row>
    <row r="142" spans="1:19" ht="12.75" customHeight="1" x14ac:dyDescent="0.2">
      <c r="A142" s="501"/>
      <c r="B142" s="501"/>
      <c r="C142" s="53" t="s">
        <v>3</v>
      </c>
      <c r="D142" s="54">
        <v>10</v>
      </c>
      <c r="E142" s="55">
        <v>5726.47</v>
      </c>
      <c r="F142" s="55">
        <v>570.16999999999996</v>
      </c>
      <c r="G142" s="55">
        <v>0</v>
      </c>
      <c r="H142" s="55">
        <v>6280.06</v>
      </c>
      <c r="I142" s="55">
        <v>0</v>
      </c>
      <c r="J142" s="55">
        <v>1048.06</v>
      </c>
      <c r="K142" s="56">
        <v>12576.7</v>
      </c>
      <c r="L142" s="46">
        <v>13624.76</v>
      </c>
      <c r="M142" s="117"/>
      <c r="N142" s="119">
        <v>12576.7</v>
      </c>
      <c r="O142" s="119">
        <v>6296.64</v>
      </c>
      <c r="P142" s="119"/>
      <c r="Q142" s="119">
        <v>14758.16</v>
      </c>
      <c r="R142" s="119">
        <v>13710.1</v>
      </c>
      <c r="S142" s="47"/>
    </row>
    <row r="143" spans="1:19" ht="9" customHeight="1" x14ac:dyDescent="0.2">
      <c r="A143" s="501"/>
      <c r="B143" s="501"/>
      <c r="C143" s="48" t="s">
        <v>4</v>
      </c>
      <c r="D143" s="49">
        <v>11</v>
      </c>
      <c r="E143" s="50">
        <v>11087992</v>
      </c>
      <c r="F143" s="50">
        <v>1104003</v>
      </c>
      <c r="G143" s="50">
        <v>0</v>
      </c>
      <c r="H143" s="50">
        <v>12159892</v>
      </c>
      <c r="I143" s="50">
        <v>0</v>
      </c>
      <c r="J143" s="51">
        <v>2029327</v>
      </c>
      <c r="K143" s="50">
        <v>24351887</v>
      </c>
      <c r="L143" s="73">
        <v>26381214</v>
      </c>
      <c r="M143" s="118"/>
      <c r="N143" s="120">
        <v>24351887</v>
      </c>
      <c r="O143" s="120">
        <v>12191995</v>
      </c>
      <c r="P143" s="120">
        <v>0</v>
      </c>
      <c r="Q143" s="120">
        <v>28575782</v>
      </c>
      <c r="R143" s="120">
        <v>26546455</v>
      </c>
      <c r="S143" s="47"/>
    </row>
    <row r="144" spans="1:19" ht="12.75" customHeight="1" x14ac:dyDescent="0.2">
      <c r="A144" s="501"/>
      <c r="B144" s="501"/>
      <c r="C144" s="53" t="s">
        <v>3</v>
      </c>
      <c r="D144" s="54">
        <v>12</v>
      </c>
      <c r="E144" s="55">
        <v>5986.77</v>
      </c>
      <c r="F144" s="55">
        <v>594.96</v>
      </c>
      <c r="G144" s="55">
        <v>0</v>
      </c>
      <c r="H144" s="55">
        <v>6280.06</v>
      </c>
      <c r="I144" s="55">
        <v>0</v>
      </c>
      <c r="J144" s="55">
        <v>1071.82</v>
      </c>
      <c r="K144" s="56">
        <v>12861.79</v>
      </c>
      <c r="L144" s="46">
        <v>13933.61</v>
      </c>
      <c r="M144" s="117"/>
      <c r="N144" s="119">
        <v>12861.79</v>
      </c>
      <c r="O144" s="119">
        <v>6581.73</v>
      </c>
      <c r="P144" s="119"/>
      <c r="Q144" s="119">
        <v>15118.32</v>
      </c>
      <c r="R144" s="119">
        <v>14046.5</v>
      </c>
      <c r="S144" s="47"/>
    </row>
    <row r="145" spans="1:19" ht="9" customHeight="1" x14ac:dyDescent="0.2">
      <c r="A145" s="501"/>
      <c r="B145" s="501"/>
      <c r="C145" s="48" t="s">
        <v>4</v>
      </c>
      <c r="D145" s="49">
        <v>13</v>
      </c>
      <c r="E145" s="50">
        <v>11592003</v>
      </c>
      <c r="F145" s="50">
        <v>1152003</v>
      </c>
      <c r="G145" s="50">
        <v>0</v>
      </c>
      <c r="H145" s="50">
        <v>12159892</v>
      </c>
      <c r="I145" s="50">
        <v>0</v>
      </c>
      <c r="J145" s="51">
        <v>2075333</v>
      </c>
      <c r="K145" s="50">
        <v>24903898</v>
      </c>
      <c r="L145" s="73">
        <v>26979231</v>
      </c>
      <c r="M145" s="118"/>
      <c r="N145" s="120">
        <v>24903898</v>
      </c>
      <c r="O145" s="120">
        <v>12744006</v>
      </c>
      <c r="P145" s="120">
        <v>0</v>
      </c>
      <c r="Q145" s="120">
        <v>29273149</v>
      </c>
      <c r="R145" s="120">
        <v>27197817</v>
      </c>
      <c r="S145" s="47"/>
    </row>
    <row r="146" spans="1:19" ht="12.75" customHeight="1" x14ac:dyDescent="0.2">
      <c r="A146" s="501"/>
      <c r="B146" s="501"/>
      <c r="C146" s="53" t="s">
        <v>3</v>
      </c>
      <c r="D146" s="54">
        <v>14</v>
      </c>
      <c r="E146" s="55">
        <v>6247.06</v>
      </c>
      <c r="F146" s="55">
        <v>619.75</v>
      </c>
      <c r="G146" s="55">
        <v>0</v>
      </c>
      <c r="H146" s="55">
        <v>6280.06</v>
      </c>
      <c r="I146" s="55">
        <v>0</v>
      </c>
      <c r="J146" s="55">
        <v>1095.57</v>
      </c>
      <c r="K146" s="56">
        <v>13146.87</v>
      </c>
      <c r="L146" s="46">
        <v>14242.44</v>
      </c>
      <c r="M146" s="117"/>
      <c r="N146" s="119">
        <v>13146.87</v>
      </c>
      <c r="O146" s="119">
        <v>6866.81</v>
      </c>
      <c r="P146" s="119"/>
      <c r="Q146" s="119">
        <v>15478.47</v>
      </c>
      <c r="R146" s="119">
        <v>14382.9</v>
      </c>
      <c r="S146" s="47"/>
    </row>
    <row r="147" spans="1:19" ht="9" customHeight="1" x14ac:dyDescent="0.2">
      <c r="A147" s="501"/>
      <c r="B147" s="501"/>
      <c r="C147" s="48" t="s">
        <v>4</v>
      </c>
      <c r="D147" s="49">
        <v>15</v>
      </c>
      <c r="E147" s="50">
        <v>12095995</v>
      </c>
      <c r="F147" s="50">
        <v>1200003</v>
      </c>
      <c r="G147" s="50">
        <v>0</v>
      </c>
      <c r="H147" s="50">
        <v>12159892</v>
      </c>
      <c r="I147" s="50">
        <v>0</v>
      </c>
      <c r="J147" s="51">
        <v>2121319</v>
      </c>
      <c r="K147" s="50">
        <v>25455890</v>
      </c>
      <c r="L147" s="73">
        <v>27577209</v>
      </c>
      <c r="M147" s="118"/>
      <c r="N147" s="120">
        <v>25455890</v>
      </c>
      <c r="O147" s="120">
        <v>13295998</v>
      </c>
      <c r="P147" s="120">
        <v>0</v>
      </c>
      <c r="Q147" s="120">
        <v>29970497</v>
      </c>
      <c r="R147" s="120">
        <v>27849178</v>
      </c>
      <c r="S147" s="47"/>
    </row>
    <row r="148" spans="1:19" ht="12.75" customHeight="1" x14ac:dyDescent="0.2">
      <c r="A148" s="501"/>
      <c r="B148" s="501"/>
      <c r="C148" s="53" t="s">
        <v>3</v>
      </c>
      <c r="D148" s="54">
        <v>16</v>
      </c>
      <c r="E148" s="55">
        <v>6507.36</v>
      </c>
      <c r="F148" s="55">
        <v>650.74</v>
      </c>
      <c r="G148" s="55">
        <v>0</v>
      </c>
      <c r="H148" s="55">
        <v>6280.06</v>
      </c>
      <c r="I148" s="55">
        <v>0</v>
      </c>
      <c r="J148" s="55">
        <v>1119.8499999999999</v>
      </c>
      <c r="K148" s="56">
        <v>13438.16</v>
      </c>
      <c r="L148" s="46">
        <v>14558.01</v>
      </c>
      <c r="M148" s="117"/>
      <c r="N148" s="119">
        <v>13438.16</v>
      </c>
      <c r="O148" s="119">
        <v>7158.1</v>
      </c>
      <c r="P148" s="119"/>
      <c r="Q148" s="119">
        <v>15846.47</v>
      </c>
      <c r="R148" s="119">
        <v>14726.62</v>
      </c>
      <c r="S148" s="47"/>
    </row>
    <row r="149" spans="1:19" ht="9" customHeight="1" x14ac:dyDescent="0.2">
      <c r="A149" s="501"/>
      <c r="B149" s="501"/>
      <c r="C149" s="48" t="s">
        <v>4</v>
      </c>
      <c r="D149" s="49">
        <v>17</v>
      </c>
      <c r="E149" s="50">
        <v>12600006</v>
      </c>
      <c r="F149" s="50">
        <v>1260008</v>
      </c>
      <c r="G149" s="50">
        <v>0</v>
      </c>
      <c r="H149" s="50">
        <v>12159892</v>
      </c>
      <c r="I149" s="50">
        <v>0</v>
      </c>
      <c r="J149" s="51">
        <v>2168332</v>
      </c>
      <c r="K149" s="50">
        <v>26019906</v>
      </c>
      <c r="L149" s="73">
        <v>28188238</v>
      </c>
      <c r="M149" s="118"/>
      <c r="N149" s="120">
        <v>26019906</v>
      </c>
      <c r="O149" s="120">
        <v>13860014</v>
      </c>
      <c r="P149" s="120">
        <v>0</v>
      </c>
      <c r="Q149" s="120">
        <v>30683044</v>
      </c>
      <c r="R149" s="120">
        <v>28514713</v>
      </c>
      <c r="S149" s="47"/>
    </row>
    <row r="150" spans="1:19" ht="12.75" customHeight="1" x14ac:dyDescent="0.2">
      <c r="A150" s="501"/>
      <c r="B150" s="501"/>
      <c r="C150" s="53" t="s">
        <v>3</v>
      </c>
      <c r="D150" s="54">
        <v>18</v>
      </c>
      <c r="E150" s="55">
        <v>6767.65</v>
      </c>
      <c r="F150" s="55">
        <v>675.53</v>
      </c>
      <c r="G150" s="55">
        <v>0</v>
      </c>
      <c r="H150" s="55">
        <v>6280.06</v>
      </c>
      <c r="I150" s="55">
        <v>0</v>
      </c>
      <c r="J150" s="55">
        <v>1143.5999999999999</v>
      </c>
      <c r="K150" s="56">
        <v>13723.24</v>
      </c>
      <c r="L150" s="46">
        <v>14866.84</v>
      </c>
      <c r="M150" s="117"/>
      <c r="N150" s="119">
        <v>13723.24</v>
      </c>
      <c r="O150" s="119">
        <v>7443.18</v>
      </c>
      <c r="P150" s="119"/>
      <c r="Q150" s="119">
        <v>16206.61</v>
      </c>
      <c r="R150" s="119">
        <v>15063.01</v>
      </c>
      <c r="S150" s="47"/>
    </row>
    <row r="151" spans="1:19" ht="9" customHeight="1" x14ac:dyDescent="0.2">
      <c r="A151" s="501"/>
      <c r="B151" s="501"/>
      <c r="C151" s="48" t="s">
        <v>4</v>
      </c>
      <c r="D151" s="49">
        <v>19</v>
      </c>
      <c r="E151" s="50">
        <v>13103998</v>
      </c>
      <c r="F151" s="50">
        <v>1308008</v>
      </c>
      <c r="G151" s="50">
        <v>0</v>
      </c>
      <c r="H151" s="50">
        <v>12159892</v>
      </c>
      <c r="I151" s="50">
        <v>0</v>
      </c>
      <c r="J151" s="51">
        <v>2214318</v>
      </c>
      <c r="K151" s="50">
        <v>26571898</v>
      </c>
      <c r="L151" s="73">
        <v>28786216</v>
      </c>
      <c r="M151" s="118"/>
      <c r="N151" s="120">
        <v>26571898</v>
      </c>
      <c r="O151" s="120">
        <v>14412006</v>
      </c>
      <c r="P151" s="120">
        <v>0</v>
      </c>
      <c r="Q151" s="120">
        <v>31380373</v>
      </c>
      <c r="R151" s="120">
        <v>29166054</v>
      </c>
      <c r="S151" s="47"/>
    </row>
    <row r="152" spans="1:19" ht="12.75" customHeight="1" x14ac:dyDescent="0.2">
      <c r="A152" s="501"/>
      <c r="B152" s="501"/>
      <c r="C152" s="53" t="s">
        <v>3</v>
      </c>
      <c r="D152" s="54">
        <v>20</v>
      </c>
      <c r="E152" s="55">
        <v>7027.95</v>
      </c>
      <c r="F152" s="55">
        <v>700.32</v>
      </c>
      <c r="G152" s="55">
        <v>0</v>
      </c>
      <c r="H152" s="55">
        <v>6280.06</v>
      </c>
      <c r="I152" s="55">
        <v>0</v>
      </c>
      <c r="J152" s="55">
        <v>1167.3599999999999</v>
      </c>
      <c r="K152" s="56">
        <v>14008.33</v>
      </c>
      <c r="L152" s="46">
        <v>15175.69</v>
      </c>
      <c r="M152" s="117"/>
      <c r="N152" s="119">
        <v>14008.33</v>
      </c>
      <c r="O152" s="119">
        <v>7728.27</v>
      </c>
      <c r="P152" s="119"/>
      <c r="Q152" s="119">
        <v>16566.78</v>
      </c>
      <c r="R152" s="119">
        <v>15399.42</v>
      </c>
      <c r="S152" s="47"/>
    </row>
    <row r="153" spans="1:19" ht="9" customHeight="1" x14ac:dyDescent="0.2">
      <c r="A153" s="501"/>
      <c r="B153" s="501"/>
      <c r="C153" s="48" t="s">
        <v>4</v>
      </c>
      <c r="D153" s="49">
        <v>21</v>
      </c>
      <c r="E153" s="50">
        <v>13608009</v>
      </c>
      <c r="F153" s="50">
        <v>1356009</v>
      </c>
      <c r="G153" s="50">
        <v>0</v>
      </c>
      <c r="H153" s="50">
        <v>12159892</v>
      </c>
      <c r="I153" s="50">
        <v>0</v>
      </c>
      <c r="J153" s="51">
        <v>2260324</v>
      </c>
      <c r="K153" s="50">
        <v>27123909</v>
      </c>
      <c r="L153" s="73">
        <v>29384233</v>
      </c>
      <c r="M153" s="118"/>
      <c r="N153" s="120">
        <v>27123909</v>
      </c>
      <c r="O153" s="120">
        <v>14964017</v>
      </c>
      <c r="P153" s="120">
        <v>0</v>
      </c>
      <c r="Q153" s="120">
        <v>32077759</v>
      </c>
      <c r="R153" s="120">
        <v>29817435</v>
      </c>
      <c r="S153" s="47"/>
    </row>
    <row r="154" spans="1:19" ht="12.75" customHeight="1" x14ac:dyDescent="0.2">
      <c r="A154" s="501"/>
      <c r="B154" s="501"/>
      <c r="C154" s="53" t="s">
        <v>3</v>
      </c>
      <c r="D154" s="54">
        <v>22</v>
      </c>
      <c r="E154" s="55">
        <v>7170.49</v>
      </c>
      <c r="F154" s="55">
        <v>712.71</v>
      </c>
      <c r="G154" s="55">
        <v>0</v>
      </c>
      <c r="H154" s="55">
        <v>6280.06</v>
      </c>
      <c r="I154" s="55">
        <v>0</v>
      </c>
      <c r="J154" s="55">
        <v>1180.27</v>
      </c>
      <c r="K154" s="56">
        <v>14163.26</v>
      </c>
      <c r="L154" s="46">
        <v>15343.53</v>
      </c>
      <c r="M154" s="117"/>
      <c r="N154" s="119">
        <v>14163.26</v>
      </c>
      <c r="O154" s="119">
        <v>7883.2</v>
      </c>
      <c r="P154" s="119"/>
      <c r="Q154" s="119">
        <v>16762.509999999998</v>
      </c>
      <c r="R154" s="119">
        <v>15582.24</v>
      </c>
      <c r="S154" s="47"/>
    </row>
    <row r="155" spans="1:19" ht="9" customHeight="1" x14ac:dyDescent="0.2">
      <c r="A155" s="501"/>
      <c r="B155" s="501"/>
      <c r="C155" s="48" t="s">
        <v>4</v>
      </c>
      <c r="D155" s="49">
        <v>23</v>
      </c>
      <c r="E155" s="50">
        <v>13884005</v>
      </c>
      <c r="F155" s="50">
        <v>1379999</v>
      </c>
      <c r="G155" s="50">
        <v>0</v>
      </c>
      <c r="H155" s="50">
        <v>12159892</v>
      </c>
      <c r="I155" s="50">
        <v>0</v>
      </c>
      <c r="J155" s="51">
        <v>2285321</v>
      </c>
      <c r="K155" s="50">
        <v>27423895</v>
      </c>
      <c r="L155" s="73">
        <v>29709217</v>
      </c>
      <c r="M155" s="118"/>
      <c r="N155" s="120">
        <v>27423895</v>
      </c>
      <c r="O155" s="120">
        <v>15264004</v>
      </c>
      <c r="P155" s="120">
        <v>0</v>
      </c>
      <c r="Q155" s="120">
        <v>32456745</v>
      </c>
      <c r="R155" s="120">
        <v>30171424</v>
      </c>
      <c r="S155" s="47"/>
    </row>
    <row r="156" spans="1:19" ht="12.75" customHeight="1" x14ac:dyDescent="0.2">
      <c r="A156" s="501"/>
      <c r="B156" s="501"/>
      <c r="C156" s="53" t="s">
        <v>3</v>
      </c>
      <c r="D156" s="54">
        <v>24</v>
      </c>
      <c r="E156" s="55">
        <v>7313.03</v>
      </c>
      <c r="F156" s="55">
        <v>731.3</v>
      </c>
      <c r="G156" s="55">
        <v>0</v>
      </c>
      <c r="H156" s="55">
        <v>6280.06</v>
      </c>
      <c r="I156" s="55">
        <v>0</v>
      </c>
      <c r="J156" s="55">
        <v>1193.7</v>
      </c>
      <c r="K156" s="56">
        <v>14324.39</v>
      </c>
      <c r="L156" s="46">
        <v>15518.09</v>
      </c>
      <c r="M156" s="117"/>
      <c r="N156" s="119">
        <v>14324.39</v>
      </c>
      <c r="O156" s="119">
        <v>8044.33</v>
      </c>
      <c r="P156" s="119"/>
      <c r="Q156" s="119">
        <v>16966.07</v>
      </c>
      <c r="R156" s="119">
        <v>15772.37</v>
      </c>
      <c r="S156" s="47"/>
    </row>
    <row r="157" spans="1:19" ht="9" customHeight="1" x14ac:dyDescent="0.2">
      <c r="A157" s="501"/>
      <c r="B157" s="501"/>
      <c r="C157" s="48" t="s">
        <v>4</v>
      </c>
      <c r="D157" s="49">
        <v>25</v>
      </c>
      <c r="E157" s="50">
        <v>14160001</v>
      </c>
      <c r="F157" s="50">
        <v>1415994</v>
      </c>
      <c r="G157" s="50">
        <v>0</v>
      </c>
      <c r="H157" s="50">
        <v>12159892</v>
      </c>
      <c r="I157" s="50">
        <v>0</v>
      </c>
      <c r="J157" s="51">
        <v>2311325</v>
      </c>
      <c r="K157" s="50">
        <v>27735887</v>
      </c>
      <c r="L157" s="73">
        <v>30047212</v>
      </c>
      <c r="M157" s="118"/>
      <c r="N157" s="120">
        <v>27735887</v>
      </c>
      <c r="O157" s="120">
        <v>15575995</v>
      </c>
      <c r="P157" s="120">
        <v>0</v>
      </c>
      <c r="Q157" s="120">
        <v>32850892</v>
      </c>
      <c r="R157" s="120">
        <v>30539567</v>
      </c>
      <c r="S157" s="47"/>
    </row>
    <row r="158" spans="1:19" ht="12.75" customHeight="1" x14ac:dyDescent="0.2">
      <c r="A158" s="501"/>
      <c r="B158" s="501"/>
      <c r="C158" s="53" t="s">
        <v>3</v>
      </c>
      <c r="D158" s="54">
        <v>26</v>
      </c>
      <c r="E158" s="55">
        <v>7455.57</v>
      </c>
      <c r="F158" s="55">
        <v>743.7</v>
      </c>
      <c r="G158" s="55">
        <v>0</v>
      </c>
      <c r="H158" s="55">
        <v>6280.06</v>
      </c>
      <c r="I158" s="55">
        <v>0</v>
      </c>
      <c r="J158" s="55">
        <v>1206.6099999999999</v>
      </c>
      <c r="K158" s="56">
        <v>14479.33</v>
      </c>
      <c r="L158" s="46">
        <v>15685.94</v>
      </c>
      <c r="M158" s="117"/>
      <c r="N158" s="119">
        <v>14479.33</v>
      </c>
      <c r="O158" s="119">
        <v>8199.27</v>
      </c>
      <c r="P158" s="119"/>
      <c r="Q158" s="119">
        <v>17161.810000000001</v>
      </c>
      <c r="R158" s="119">
        <v>15955.2</v>
      </c>
      <c r="S158" s="47"/>
    </row>
    <row r="159" spans="1:19" ht="9" customHeight="1" x14ac:dyDescent="0.2">
      <c r="A159" s="501"/>
      <c r="B159" s="501"/>
      <c r="C159" s="48" t="s">
        <v>4</v>
      </c>
      <c r="D159" s="49">
        <v>27</v>
      </c>
      <c r="E159" s="50">
        <v>14435997</v>
      </c>
      <c r="F159" s="50">
        <v>1440004</v>
      </c>
      <c r="G159" s="50">
        <v>0</v>
      </c>
      <c r="H159" s="50">
        <v>12159892</v>
      </c>
      <c r="I159" s="50">
        <v>0</v>
      </c>
      <c r="J159" s="51">
        <v>2336323</v>
      </c>
      <c r="K159" s="50">
        <v>28035892</v>
      </c>
      <c r="L159" s="73">
        <v>30372215</v>
      </c>
      <c r="M159" s="118"/>
      <c r="N159" s="120">
        <v>28035892</v>
      </c>
      <c r="O159" s="120">
        <v>15876001</v>
      </c>
      <c r="P159" s="120">
        <v>0</v>
      </c>
      <c r="Q159" s="120">
        <v>33229898</v>
      </c>
      <c r="R159" s="120">
        <v>30893575</v>
      </c>
      <c r="S159" s="47"/>
    </row>
    <row r="160" spans="1:19" ht="12.75" customHeight="1" x14ac:dyDescent="0.2">
      <c r="A160" s="501"/>
      <c r="B160" s="501"/>
      <c r="C160" s="53" t="s">
        <v>3</v>
      </c>
      <c r="D160" s="54">
        <v>28</v>
      </c>
      <c r="E160" s="55">
        <v>7591.92</v>
      </c>
      <c r="F160" s="55">
        <v>756.09</v>
      </c>
      <c r="G160" s="55">
        <v>0</v>
      </c>
      <c r="H160" s="55">
        <v>6280.06</v>
      </c>
      <c r="I160" s="55">
        <v>0</v>
      </c>
      <c r="J160" s="55">
        <v>1219.01</v>
      </c>
      <c r="K160" s="56">
        <v>14628.07</v>
      </c>
      <c r="L160" s="46">
        <v>15847.08</v>
      </c>
      <c r="M160" s="117"/>
      <c r="N160" s="119">
        <v>14628.07</v>
      </c>
      <c r="O160" s="119">
        <v>8348.01</v>
      </c>
      <c r="P160" s="119"/>
      <c r="Q160" s="119">
        <v>17349.72</v>
      </c>
      <c r="R160" s="119">
        <v>16130.71</v>
      </c>
      <c r="S160" s="47"/>
    </row>
    <row r="161" spans="1:19" ht="9" customHeight="1" x14ac:dyDescent="0.2">
      <c r="A161" s="501"/>
      <c r="B161" s="501"/>
      <c r="C161" s="48" t="s">
        <v>4</v>
      </c>
      <c r="D161" s="49">
        <v>29</v>
      </c>
      <c r="E161" s="50">
        <v>14700007</v>
      </c>
      <c r="F161" s="50">
        <v>1463994</v>
      </c>
      <c r="G161" s="50">
        <v>0</v>
      </c>
      <c r="H161" s="50">
        <v>12159892</v>
      </c>
      <c r="I161" s="50">
        <v>0</v>
      </c>
      <c r="J161" s="51">
        <v>2360332</v>
      </c>
      <c r="K161" s="50">
        <v>28323893</v>
      </c>
      <c r="L161" s="73">
        <v>30684226</v>
      </c>
      <c r="M161" s="118"/>
      <c r="N161" s="120">
        <v>28323893</v>
      </c>
      <c r="O161" s="120">
        <v>16164001</v>
      </c>
      <c r="P161" s="120">
        <v>0</v>
      </c>
      <c r="Q161" s="120">
        <v>33593742</v>
      </c>
      <c r="R161" s="120">
        <v>31233410</v>
      </c>
      <c r="S161" s="47"/>
    </row>
    <row r="162" spans="1:19" ht="12.75" customHeight="1" x14ac:dyDescent="0.2">
      <c r="A162" s="501"/>
      <c r="B162" s="501"/>
      <c r="C162" s="53" t="s">
        <v>3</v>
      </c>
      <c r="D162" s="54">
        <v>30</v>
      </c>
      <c r="E162" s="55">
        <v>7734.46</v>
      </c>
      <c r="F162" s="55">
        <v>768.49</v>
      </c>
      <c r="G162" s="55">
        <v>0</v>
      </c>
      <c r="H162" s="55">
        <v>6280.06</v>
      </c>
      <c r="I162" s="55">
        <v>0</v>
      </c>
      <c r="J162" s="55">
        <v>1231.92</v>
      </c>
      <c r="K162" s="56">
        <v>14783.01</v>
      </c>
      <c r="L162" s="46">
        <v>16014.93</v>
      </c>
      <c r="M162" s="117"/>
      <c r="N162" s="119">
        <v>14783.01</v>
      </c>
      <c r="O162" s="119">
        <v>8502.9500000000007</v>
      </c>
      <c r="P162" s="119"/>
      <c r="Q162" s="119">
        <v>17545.46</v>
      </c>
      <c r="R162" s="119">
        <v>16313.54</v>
      </c>
      <c r="S162" s="47"/>
    </row>
    <row r="163" spans="1:19" ht="9" customHeight="1" x14ac:dyDescent="0.2">
      <c r="A163" s="501"/>
      <c r="B163" s="501"/>
      <c r="C163" s="48" t="s">
        <v>4</v>
      </c>
      <c r="D163" s="49">
        <v>31</v>
      </c>
      <c r="E163" s="50">
        <v>14976003</v>
      </c>
      <c r="F163" s="50">
        <v>1488004</v>
      </c>
      <c r="G163" s="50">
        <v>0</v>
      </c>
      <c r="H163" s="50">
        <v>12159892</v>
      </c>
      <c r="I163" s="50">
        <v>0</v>
      </c>
      <c r="J163" s="51">
        <v>2385330</v>
      </c>
      <c r="K163" s="50">
        <v>28623899</v>
      </c>
      <c r="L163" s="73">
        <v>31009229</v>
      </c>
      <c r="M163" s="118"/>
      <c r="N163" s="120">
        <v>28623899</v>
      </c>
      <c r="O163" s="120">
        <v>16464007</v>
      </c>
      <c r="P163" s="120">
        <v>0</v>
      </c>
      <c r="Q163" s="120">
        <v>33972748</v>
      </c>
      <c r="R163" s="120">
        <v>31587418</v>
      </c>
      <c r="S163" s="47"/>
    </row>
    <row r="164" spans="1:19" ht="12.75" customHeight="1" x14ac:dyDescent="0.2">
      <c r="A164" s="501"/>
      <c r="B164" s="501"/>
      <c r="C164" s="53" t="s">
        <v>3</v>
      </c>
      <c r="D164" s="54">
        <v>32</v>
      </c>
      <c r="E164" s="55">
        <v>7877</v>
      </c>
      <c r="F164" s="55">
        <v>787.08</v>
      </c>
      <c r="G164" s="55">
        <v>0</v>
      </c>
      <c r="H164" s="55">
        <v>6280.06</v>
      </c>
      <c r="I164" s="55">
        <v>0</v>
      </c>
      <c r="J164" s="55">
        <v>1245.3499999999999</v>
      </c>
      <c r="K164" s="56">
        <v>14944.14</v>
      </c>
      <c r="L164" s="46">
        <v>16189.49</v>
      </c>
      <c r="M164" s="117"/>
      <c r="N164" s="119">
        <v>14944.14</v>
      </c>
      <c r="O164" s="119">
        <v>8664.08</v>
      </c>
      <c r="P164" s="119"/>
      <c r="Q164" s="119">
        <v>17749.02</v>
      </c>
      <c r="R164" s="119">
        <v>16503.669999999998</v>
      </c>
      <c r="S164" s="47"/>
    </row>
    <row r="165" spans="1:19" ht="9" customHeight="1" x14ac:dyDescent="0.2">
      <c r="A165" s="501"/>
      <c r="B165" s="501"/>
      <c r="C165" s="48" t="s">
        <v>4</v>
      </c>
      <c r="D165" s="49">
        <v>33</v>
      </c>
      <c r="E165" s="50">
        <v>15251999</v>
      </c>
      <c r="F165" s="50">
        <v>1523999</v>
      </c>
      <c r="G165" s="50">
        <v>0</v>
      </c>
      <c r="H165" s="50">
        <v>12159892</v>
      </c>
      <c r="I165" s="50">
        <v>0</v>
      </c>
      <c r="J165" s="51">
        <v>2411334</v>
      </c>
      <c r="K165" s="50">
        <v>28935890</v>
      </c>
      <c r="L165" s="73">
        <v>31347224</v>
      </c>
      <c r="M165" s="118"/>
      <c r="N165" s="120">
        <v>28935890</v>
      </c>
      <c r="O165" s="120">
        <v>16775998</v>
      </c>
      <c r="P165" s="120">
        <v>0</v>
      </c>
      <c r="Q165" s="120">
        <v>34366895</v>
      </c>
      <c r="R165" s="120">
        <v>31955561</v>
      </c>
      <c r="S165" s="47"/>
    </row>
    <row r="166" spans="1:19" ht="12.75" customHeight="1" x14ac:dyDescent="0.2">
      <c r="A166" s="501"/>
      <c r="B166" s="501"/>
      <c r="C166" s="53" t="s">
        <v>3</v>
      </c>
      <c r="D166" s="54">
        <v>34</v>
      </c>
      <c r="E166" s="55">
        <v>7829.49</v>
      </c>
      <c r="F166" s="55">
        <v>799.48</v>
      </c>
      <c r="G166" s="55">
        <v>0</v>
      </c>
      <c r="H166" s="55">
        <v>6280.06</v>
      </c>
      <c r="I166" s="55">
        <v>0</v>
      </c>
      <c r="J166" s="55">
        <v>1242.42</v>
      </c>
      <c r="K166" s="56">
        <v>14909.03</v>
      </c>
      <c r="L166" s="46">
        <v>16151.45</v>
      </c>
      <c r="M166" s="117"/>
      <c r="N166" s="119">
        <v>14909.03</v>
      </c>
      <c r="O166" s="119">
        <v>8628.9699999999993</v>
      </c>
      <c r="P166" s="119"/>
      <c r="Q166" s="119">
        <v>17704.66</v>
      </c>
      <c r="R166" s="119">
        <v>16462.240000000002</v>
      </c>
      <c r="S166" s="47"/>
    </row>
    <row r="167" spans="1:19" ht="9" customHeight="1" x14ac:dyDescent="0.2">
      <c r="A167" s="501"/>
      <c r="B167" s="501"/>
      <c r="C167" s="48" t="s">
        <v>4</v>
      </c>
      <c r="D167" s="49">
        <v>35</v>
      </c>
      <c r="E167" s="50">
        <v>15160007</v>
      </c>
      <c r="F167" s="50">
        <v>1548009</v>
      </c>
      <c r="G167" s="50">
        <v>0</v>
      </c>
      <c r="H167" s="50">
        <v>12159892</v>
      </c>
      <c r="I167" s="50">
        <v>0</v>
      </c>
      <c r="J167" s="51">
        <v>2405661</v>
      </c>
      <c r="K167" s="50">
        <v>28867908</v>
      </c>
      <c r="L167" s="73">
        <v>31273568</v>
      </c>
      <c r="M167" s="118"/>
      <c r="N167" s="120">
        <v>28867908</v>
      </c>
      <c r="O167" s="120">
        <v>16708016</v>
      </c>
      <c r="P167" s="120">
        <v>0</v>
      </c>
      <c r="Q167" s="120">
        <v>34281002</v>
      </c>
      <c r="R167" s="120">
        <v>31875341</v>
      </c>
      <c r="S167" s="47"/>
    </row>
    <row r="168" spans="1:19" ht="12.75" customHeight="1" x14ac:dyDescent="0.2">
      <c r="A168" s="501"/>
      <c r="B168" s="501"/>
      <c r="C168" s="53" t="s">
        <v>3</v>
      </c>
      <c r="D168" s="54">
        <v>36</v>
      </c>
      <c r="E168" s="55">
        <v>8155.89</v>
      </c>
      <c r="F168" s="55">
        <v>811.87</v>
      </c>
      <c r="G168" s="55">
        <v>0</v>
      </c>
      <c r="H168" s="55">
        <v>6280.06</v>
      </c>
      <c r="I168" s="55">
        <v>0</v>
      </c>
      <c r="J168" s="55">
        <v>1270.6500000000001</v>
      </c>
      <c r="K168" s="56">
        <v>15247.82</v>
      </c>
      <c r="L168" s="46">
        <v>16518.47</v>
      </c>
      <c r="M168" s="117"/>
      <c r="N168" s="119">
        <v>15247.82</v>
      </c>
      <c r="O168" s="119">
        <v>8967.76</v>
      </c>
      <c r="P168" s="119"/>
      <c r="Q168" s="119">
        <v>18132.669999999998</v>
      </c>
      <c r="R168" s="119">
        <v>16862.02</v>
      </c>
      <c r="S168" s="47"/>
    </row>
    <row r="169" spans="1:19" ht="9" customHeight="1" x14ac:dyDescent="0.2">
      <c r="A169" s="501"/>
      <c r="B169" s="501"/>
      <c r="C169" s="48" t="s">
        <v>4</v>
      </c>
      <c r="D169" s="49">
        <v>37</v>
      </c>
      <c r="E169" s="50">
        <v>15792005</v>
      </c>
      <c r="F169" s="50">
        <v>1572000</v>
      </c>
      <c r="G169" s="50">
        <v>0</v>
      </c>
      <c r="H169" s="50">
        <v>12159892</v>
      </c>
      <c r="I169" s="50">
        <v>0</v>
      </c>
      <c r="J169" s="51">
        <v>2460321</v>
      </c>
      <c r="K169" s="50">
        <v>29523896</v>
      </c>
      <c r="L169" s="73">
        <v>31984218</v>
      </c>
      <c r="M169" s="118"/>
      <c r="N169" s="120">
        <v>29523896</v>
      </c>
      <c r="O169" s="120">
        <v>17364005</v>
      </c>
      <c r="P169" s="120">
        <v>0</v>
      </c>
      <c r="Q169" s="120">
        <v>35109745</v>
      </c>
      <c r="R169" s="120">
        <v>32649423</v>
      </c>
      <c r="S169" s="47"/>
    </row>
    <row r="170" spans="1:19" ht="12.75" customHeight="1" x14ac:dyDescent="0.2">
      <c r="A170" s="501"/>
      <c r="B170" s="501"/>
      <c r="C170" s="53" t="s">
        <v>3</v>
      </c>
      <c r="D170" s="54">
        <v>38</v>
      </c>
      <c r="E170" s="55">
        <v>8298.43</v>
      </c>
      <c r="F170" s="55">
        <v>824.27</v>
      </c>
      <c r="G170" s="55">
        <v>0</v>
      </c>
      <c r="H170" s="55">
        <v>6280.06</v>
      </c>
      <c r="I170" s="55">
        <v>0</v>
      </c>
      <c r="J170" s="55">
        <v>1283.56</v>
      </c>
      <c r="K170" s="56">
        <v>15402.76</v>
      </c>
      <c r="L170" s="46">
        <v>16686.32</v>
      </c>
      <c r="M170" s="117"/>
      <c r="N170" s="119">
        <v>15402.76</v>
      </c>
      <c r="O170" s="119">
        <v>9122.7000000000007</v>
      </c>
      <c r="P170" s="119"/>
      <c r="Q170" s="119">
        <v>18328.41</v>
      </c>
      <c r="R170" s="119">
        <v>17044.849999999999</v>
      </c>
      <c r="S170" s="47"/>
    </row>
    <row r="171" spans="1:19" ht="9" customHeight="1" x14ac:dyDescent="0.2">
      <c r="A171" s="501"/>
      <c r="B171" s="501"/>
      <c r="C171" s="48" t="s">
        <v>4</v>
      </c>
      <c r="D171" s="49">
        <v>39</v>
      </c>
      <c r="E171" s="50">
        <v>16068001</v>
      </c>
      <c r="F171" s="50">
        <v>1596009</v>
      </c>
      <c r="G171" s="50">
        <v>0</v>
      </c>
      <c r="H171" s="50">
        <v>12159892</v>
      </c>
      <c r="I171" s="50">
        <v>0</v>
      </c>
      <c r="J171" s="51">
        <v>2485319</v>
      </c>
      <c r="K171" s="50">
        <v>29823902</v>
      </c>
      <c r="L171" s="73">
        <v>32309221</v>
      </c>
      <c r="M171" s="118"/>
      <c r="N171" s="120">
        <v>29823902</v>
      </c>
      <c r="O171" s="120">
        <v>17664010</v>
      </c>
      <c r="P171" s="120">
        <v>0</v>
      </c>
      <c r="Q171" s="120">
        <v>35488750</v>
      </c>
      <c r="R171" s="120">
        <v>33003432</v>
      </c>
      <c r="S171" s="47"/>
    </row>
    <row r="172" spans="1:19" ht="12.75" customHeight="1" x14ac:dyDescent="0.2">
      <c r="A172" s="501"/>
      <c r="B172" s="501"/>
      <c r="C172" s="53" t="s">
        <v>3</v>
      </c>
      <c r="D172" s="54">
        <v>40</v>
      </c>
      <c r="E172" s="55">
        <v>8440.9699999999993</v>
      </c>
      <c r="F172" s="55">
        <v>842.86</v>
      </c>
      <c r="G172" s="55">
        <v>0</v>
      </c>
      <c r="H172" s="55">
        <v>6280.06</v>
      </c>
      <c r="I172" s="55">
        <v>0</v>
      </c>
      <c r="J172" s="55">
        <v>1296.99</v>
      </c>
      <c r="K172" s="56">
        <v>15563.89</v>
      </c>
      <c r="L172" s="46">
        <v>16860.88</v>
      </c>
      <c r="M172" s="117"/>
      <c r="N172" s="119">
        <v>15563.89</v>
      </c>
      <c r="O172" s="119">
        <v>9283.83</v>
      </c>
      <c r="P172" s="119"/>
      <c r="Q172" s="119">
        <v>18531.97</v>
      </c>
      <c r="R172" s="119">
        <v>17234.98</v>
      </c>
      <c r="S172" s="47"/>
    </row>
    <row r="173" spans="1:19" ht="9" customHeight="1" x14ac:dyDescent="0.2">
      <c r="A173" s="502"/>
      <c r="B173" s="502"/>
      <c r="C173" s="58"/>
      <c r="D173" s="59"/>
      <c r="E173" s="61">
        <v>16343997</v>
      </c>
      <c r="F173" s="61">
        <v>1632005</v>
      </c>
      <c r="G173" s="61">
        <v>0</v>
      </c>
      <c r="H173" s="61">
        <v>12159892</v>
      </c>
      <c r="I173" s="61">
        <v>0</v>
      </c>
      <c r="J173" s="60">
        <v>2511323</v>
      </c>
      <c r="K173" s="61">
        <v>30135893</v>
      </c>
      <c r="L173" s="73">
        <v>32647216</v>
      </c>
      <c r="M173" s="118"/>
      <c r="N173" s="120">
        <v>30135893</v>
      </c>
      <c r="O173" s="120">
        <v>17976002</v>
      </c>
      <c r="P173" s="120">
        <v>0</v>
      </c>
      <c r="Q173" s="120">
        <v>35882898</v>
      </c>
      <c r="R173" s="120">
        <v>33371575</v>
      </c>
      <c r="S173" s="47"/>
    </row>
    <row r="174" spans="1:19" ht="12.75" customHeight="1" x14ac:dyDescent="0.2">
      <c r="A174" s="492">
        <v>33970</v>
      </c>
      <c r="B174" s="492">
        <v>34424</v>
      </c>
      <c r="C174" s="42" t="s">
        <v>3</v>
      </c>
      <c r="D174" s="43">
        <v>0</v>
      </c>
      <c r="E174" s="44">
        <v>4412.6099999999997</v>
      </c>
      <c r="F174" s="44">
        <v>440.02</v>
      </c>
      <c r="G174" s="44">
        <v>123.95</v>
      </c>
      <c r="H174" s="44">
        <v>6280.06</v>
      </c>
      <c r="I174" s="44">
        <v>0</v>
      </c>
      <c r="J174" s="44">
        <v>938.05</v>
      </c>
      <c r="K174" s="45">
        <v>11256.64</v>
      </c>
      <c r="L174" s="46">
        <v>12194.69</v>
      </c>
      <c r="M174" s="117"/>
      <c r="N174" s="119">
        <v>11256.64</v>
      </c>
      <c r="O174" s="119">
        <v>4976.58</v>
      </c>
      <c r="P174" s="119"/>
      <c r="Q174" s="119">
        <v>13090.47</v>
      </c>
      <c r="R174" s="119">
        <v>12152.42</v>
      </c>
      <c r="S174" s="47"/>
    </row>
    <row r="175" spans="1:19" ht="9" customHeight="1" x14ac:dyDescent="0.2">
      <c r="A175" s="525"/>
      <c r="B175" s="525"/>
      <c r="C175" s="48" t="s">
        <v>4</v>
      </c>
      <c r="D175" s="49">
        <v>1</v>
      </c>
      <c r="E175" s="50">
        <v>8544004</v>
      </c>
      <c r="F175" s="50">
        <v>851998</v>
      </c>
      <c r="G175" s="50">
        <v>240001</v>
      </c>
      <c r="H175" s="50">
        <v>12159892</v>
      </c>
      <c r="I175" s="50">
        <v>0</v>
      </c>
      <c r="J175" s="51">
        <v>1816318</v>
      </c>
      <c r="K175" s="50">
        <v>21795894</v>
      </c>
      <c r="L175" s="73">
        <v>23612212</v>
      </c>
      <c r="M175" s="118"/>
      <c r="N175" s="120">
        <v>21795894</v>
      </c>
      <c r="O175" s="120">
        <v>9636003</v>
      </c>
      <c r="P175" s="120">
        <v>0</v>
      </c>
      <c r="Q175" s="120">
        <v>25346684</v>
      </c>
      <c r="R175" s="120">
        <v>23530366</v>
      </c>
      <c r="S175" s="47"/>
    </row>
    <row r="176" spans="1:19" ht="12.75" customHeight="1" x14ac:dyDescent="0.2">
      <c r="A176" s="500">
        <v>33970</v>
      </c>
      <c r="B176" s="500">
        <v>34424</v>
      </c>
      <c r="C176" s="53" t="s">
        <v>3</v>
      </c>
      <c r="D176" s="54">
        <v>2</v>
      </c>
      <c r="E176" s="55">
        <v>4641.91</v>
      </c>
      <c r="F176" s="55">
        <v>458.61</v>
      </c>
      <c r="G176" s="55">
        <v>123.95</v>
      </c>
      <c r="H176" s="55">
        <v>6280.06</v>
      </c>
      <c r="I176" s="55">
        <v>0</v>
      </c>
      <c r="J176" s="55">
        <v>958.71</v>
      </c>
      <c r="K176" s="56">
        <v>11504.53</v>
      </c>
      <c r="L176" s="46">
        <v>12463.24</v>
      </c>
      <c r="M176" s="117"/>
      <c r="N176" s="119">
        <v>11504.53</v>
      </c>
      <c r="O176" s="119">
        <v>5224.47</v>
      </c>
      <c r="P176" s="119"/>
      <c r="Q176" s="119">
        <v>13403.64</v>
      </c>
      <c r="R176" s="119">
        <v>12444.93</v>
      </c>
      <c r="S176" s="47"/>
    </row>
    <row r="177" spans="1:19" ht="9" customHeight="1" x14ac:dyDescent="0.2">
      <c r="A177" s="500"/>
      <c r="B177" s="500"/>
      <c r="C177" s="48" t="s">
        <v>4</v>
      </c>
      <c r="D177" s="49">
        <v>3</v>
      </c>
      <c r="E177" s="50">
        <v>8987991</v>
      </c>
      <c r="F177" s="50">
        <v>887993</v>
      </c>
      <c r="G177" s="50">
        <v>240001</v>
      </c>
      <c r="H177" s="50">
        <v>12159892</v>
      </c>
      <c r="I177" s="50">
        <v>0</v>
      </c>
      <c r="J177" s="51">
        <v>1856321</v>
      </c>
      <c r="K177" s="50">
        <v>22275876</v>
      </c>
      <c r="L177" s="73">
        <v>24132198</v>
      </c>
      <c r="M177" s="118"/>
      <c r="N177" s="120">
        <v>22275876</v>
      </c>
      <c r="O177" s="120">
        <v>10115985</v>
      </c>
      <c r="P177" s="120">
        <v>0</v>
      </c>
      <c r="Q177" s="120">
        <v>25953066</v>
      </c>
      <c r="R177" s="120">
        <v>24096745</v>
      </c>
      <c r="S177" s="47"/>
    </row>
    <row r="178" spans="1:19" ht="12.75" customHeight="1" x14ac:dyDescent="0.2">
      <c r="A178" s="501"/>
      <c r="B178" s="501"/>
      <c r="C178" s="53" t="s">
        <v>3</v>
      </c>
      <c r="D178" s="54">
        <v>4</v>
      </c>
      <c r="E178" s="55">
        <v>4871.22</v>
      </c>
      <c r="F178" s="55">
        <v>483.4</v>
      </c>
      <c r="G178" s="55">
        <v>123.95</v>
      </c>
      <c r="H178" s="55">
        <v>6280.06</v>
      </c>
      <c r="I178" s="55">
        <v>0</v>
      </c>
      <c r="J178" s="55">
        <v>979.89</v>
      </c>
      <c r="K178" s="56">
        <v>11758.63</v>
      </c>
      <c r="L178" s="46">
        <v>12738.52</v>
      </c>
      <c r="M178" s="117"/>
      <c r="N178" s="119">
        <v>11758.63</v>
      </c>
      <c r="O178" s="119">
        <v>5478.57</v>
      </c>
      <c r="P178" s="119"/>
      <c r="Q178" s="119">
        <v>13724.66</v>
      </c>
      <c r="R178" s="119">
        <v>12744.77</v>
      </c>
      <c r="S178" s="47"/>
    </row>
    <row r="179" spans="1:19" ht="9" customHeight="1" x14ac:dyDescent="0.2">
      <c r="A179" s="501"/>
      <c r="B179" s="501"/>
      <c r="C179" s="48" t="s">
        <v>4</v>
      </c>
      <c r="D179" s="49">
        <v>5</v>
      </c>
      <c r="E179" s="50">
        <v>9431997</v>
      </c>
      <c r="F179" s="50">
        <v>935993</v>
      </c>
      <c r="G179" s="50">
        <v>240001</v>
      </c>
      <c r="H179" s="50">
        <v>12159892</v>
      </c>
      <c r="I179" s="50">
        <v>0</v>
      </c>
      <c r="J179" s="51">
        <v>1897332</v>
      </c>
      <c r="K179" s="50">
        <v>22767883</v>
      </c>
      <c r="L179" s="73">
        <v>24665214</v>
      </c>
      <c r="M179" s="118"/>
      <c r="N179" s="120">
        <v>22767883</v>
      </c>
      <c r="O179" s="120">
        <v>10607991</v>
      </c>
      <c r="P179" s="120">
        <v>0</v>
      </c>
      <c r="Q179" s="120">
        <v>26574647</v>
      </c>
      <c r="R179" s="120">
        <v>24677316</v>
      </c>
      <c r="S179" s="47"/>
    </row>
    <row r="180" spans="1:19" ht="12.75" customHeight="1" x14ac:dyDescent="0.2">
      <c r="A180" s="501"/>
      <c r="B180" s="501"/>
      <c r="C180" s="53" t="s">
        <v>3</v>
      </c>
      <c r="D180" s="54">
        <v>6</v>
      </c>
      <c r="E180" s="55">
        <v>5199.6899999999996</v>
      </c>
      <c r="F180" s="55">
        <v>514.39</v>
      </c>
      <c r="G180" s="55">
        <v>123.95</v>
      </c>
      <c r="H180" s="55">
        <v>6280.06</v>
      </c>
      <c r="I180" s="55">
        <v>0</v>
      </c>
      <c r="J180" s="55">
        <v>1009.84</v>
      </c>
      <c r="K180" s="56">
        <v>12118.09</v>
      </c>
      <c r="L180" s="46">
        <v>13127.93</v>
      </c>
      <c r="M180" s="117"/>
      <c r="N180" s="119">
        <v>12118.09</v>
      </c>
      <c r="O180" s="119">
        <v>5838.03</v>
      </c>
      <c r="P180" s="119"/>
      <c r="Q180" s="119">
        <v>14178.78</v>
      </c>
      <c r="R180" s="119">
        <v>13168.94</v>
      </c>
      <c r="S180" s="47"/>
    </row>
    <row r="181" spans="1:19" ht="9" customHeight="1" x14ac:dyDescent="0.2">
      <c r="A181" s="501"/>
      <c r="B181" s="501"/>
      <c r="C181" s="48" t="s">
        <v>4</v>
      </c>
      <c r="D181" s="49">
        <v>7</v>
      </c>
      <c r="E181" s="50">
        <v>10068004</v>
      </c>
      <c r="F181" s="50">
        <v>995998</v>
      </c>
      <c r="G181" s="50">
        <v>240001</v>
      </c>
      <c r="H181" s="50">
        <v>12159892</v>
      </c>
      <c r="I181" s="50">
        <v>0</v>
      </c>
      <c r="J181" s="51">
        <v>1955323</v>
      </c>
      <c r="K181" s="50">
        <v>23463894</v>
      </c>
      <c r="L181" s="73">
        <v>25419217</v>
      </c>
      <c r="M181" s="118"/>
      <c r="N181" s="120">
        <v>23463894</v>
      </c>
      <c r="O181" s="120">
        <v>11304002</v>
      </c>
      <c r="P181" s="120">
        <v>0</v>
      </c>
      <c r="Q181" s="120">
        <v>27453946</v>
      </c>
      <c r="R181" s="120">
        <v>25498623</v>
      </c>
      <c r="S181" s="47"/>
    </row>
    <row r="182" spans="1:19" ht="12.75" customHeight="1" x14ac:dyDescent="0.2">
      <c r="A182" s="501"/>
      <c r="B182" s="501"/>
      <c r="C182" s="53" t="s">
        <v>3</v>
      </c>
      <c r="D182" s="54">
        <v>8</v>
      </c>
      <c r="E182" s="55">
        <v>5466.18</v>
      </c>
      <c r="F182" s="55">
        <v>545.38</v>
      </c>
      <c r="G182" s="55">
        <v>123.95</v>
      </c>
      <c r="H182" s="55">
        <v>6280.06</v>
      </c>
      <c r="I182" s="55">
        <v>0</v>
      </c>
      <c r="J182" s="55">
        <v>1034.6300000000001</v>
      </c>
      <c r="K182" s="56">
        <v>12415.57</v>
      </c>
      <c r="L182" s="46">
        <v>13450.2</v>
      </c>
      <c r="M182" s="117"/>
      <c r="N182" s="119">
        <v>12415.57</v>
      </c>
      <c r="O182" s="119">
        <v>6135.51</v>
      </c>
      <c r="P182" s="119"/>
      <c r="Q182" s="119">
        <v>14554.59</v>
      </c>
      <c r="R182" s="119">
        <v>13519.96</v>
      </c>
      <c r="S182" s="47"/>
    </row>
    <row r="183" spans="1:19" ht="9" customHeight="1" x14ac:dyDescent="0.2">
      <c r="A183" s="501"/>
      <c r="B183" s="501"/>
      <c r="C183" s="48" t="s">
        <v>4</v>
      </c>
      <c r="D183" s="49">
        <v>9</v>
      </c>
      <c r="E183" s="50">
        <v>10584000</v>
      </c>
      <c r="F183" s="50">
        <v>1056003</v>
      </c>
      <c r="G183" s="50">
        <v>240001</v>
      </c>
      <c r="H183" s="50">
        <v>12159892</v>
      </c>
      <c r="I183" s="50">
        <v>0</v>
      </c>
      <c r="J183" s="51">
        <v>2003323</v>
      </c>
      <c r="K183" s="50">
        <v>24039896</v>
      </c>
      <c r="L183" s="73">
        <v>26043219</v>
      </c>
      <c r="M183" s="118"/>
      <c r="N183" s="120">
        <v>24039896</v>
      </c>
      <c r="O183" s="120">
        <v>11880004</v>
      </c>
      <c r="P183" s="120">
        <v>0</v>
      </c>
      <c r="Q183" s="120">
        <v>28181616</v>
      </c>
      <c r="R183" s="120">
        <v>26178293</v>
      </c>
      <c r="S183" s="47"/>
    </row>
    <row r="184" spans="1:19" ht="12.75" customHeight="1" x14ac:dyDescent="0.2">
      <c r="A184" s="501"/>
      <c r="B184" s="501"/>
      <c r="C184" s="53" t="s">
        <v>3</v>
      </c>
      <c r="D184" s="54">
        <v>10</v>
      </c>
      <c r="E184" s="55">
        <v>5726.47</v>
      </c>
      <c r="F184" s="55">
        <v>570.16999999999996</v>
      </c>
      <c r="G184" s="55">
        <v>123.95</v>
      </c>
      <c r="H184" s="55">
        <v>6280.06</v>
      </c>
      <c r="I184" s="55">
        <v>0</v>
      </c>
      <c r="J184" s="55">
        <v>1058.3900000000001</v>
      </c>
      <c r="K184" s="56">
        <v>12700.65</v>
      </c>
      <c r="L184" s="46">
        <v>13759.04</v>
      </c>
      <c r="M184" s="117"/>
      <c r="N184" s="119">
        <v>12700.65</v>
      </c>
      <c r="O184" s="119">
        <v>6420.59</v>
      </c>
      <c r="P184" s="119"/>
      <c r="Q184" s="119">
        <v>14914.75</v>
      </c>
      <c r="R184" s="119">
        <v>13856.36</v>
      </c>
      <c r="S184" s="47"/>
    </row>
    <row r="185" spans="1:19" ht="9" customHeight="1" x14ac:dyDescent="0.2">
      <c r="A185" s="501"/>
      <c r="B185" s="501"/>
      <c r="C185" s="48" t="s">
        <v>4</v>
      </c>
      <c r="D185" s="49">
        <v>11</v>
      </c>
      <c r="E185" s="50">
        <v>11087992</v>
      </c>
      <c r="F185" s="50">
        <v>1104003</v>
      </c>
      <c r="G185" s="50">
        <v>240001</v>
      </c>
      <c r="H185" s="50">
        <v>12159892</v>
      </c>
      <c r="I185" s="50">
        <v>0</v>
      </c>
      <c r="J185" s="51">
        <v>2049329</v>
      </c>
      <c r="K185" s="50">
        <v>24591888</v>
      </c>
      <c r="L185" s="73">
        <v>26641216</v>
      </c>
      <c r="M185" s="118"/>
      <c r="N185" s="120">
        <v>24591888</v>
      </c>
      <c r="O185" s="120">
        <v>12431996</v>
      </c>
      <c r="P185" s="120">
        <v>0</v>
      </c>
      <c r="Q185" s="120">
        <v>28878983</v>
      </c>
      <c r="R185" s="120">
        <v>26829654</v>
      </c>
      <c r="S185" s="47"/>
    </row>
    <row r="186" spans="1:19" ht="12.75" customHeight="1" x14ac:dyDescent="0.2">
      <c r="A186" s="501"/>
      <c r="B186" s="501"/>
      <c r="C186" s="53" t="s">
        <v>3</v>
      </c>
      <c r="D186" s="54">
        <v>12</v>
      </c>
      <c r="E186" s="55">
        <v>5986.77</v>
      </c>
      <c r="F186" s="55">
        <v>594.96</v>
      </c>
      <c r="G186" s="55">
        <v>123.95</v>
      </c>
      <c r="H186" s="55">
        <v>6280.06</v>
      </c>
      <c r="I186" s="55">
        <v>0</v>
      </c>
      <c r="J186" s="55">
        <v>1082.1500000000001</v>
      </c>
      <c r="K186" s="56">
        <v>12985.74</v>
      </c>
      <c r="L186" s="46">
        <v>14067.89</v>
      </c>
      <c r="M186" s="117"/>
      <c r="N186" s="119">
        <v>12985.74</v>
      </c>
      <c r="O186" s="119">
        <v>6705.68</v>
      </c>
      <c r="P186" s="119"/>
      <c r="Q186" s="119">
        <v>15274.91</v>
      </c>
      <c r="R186" s="119">
        <v>14192.76</v>
      </c>
      <c r="S186" s="47"/>
    </row>
    <row r="187" spans="1:19" ht="9" customHeight="1" x14ac:dyDescent="0.2">
      <c r="A187" s="501"/>
      <c r="B187" s="501"/>
      <c r="C187" s="48" t="s">
        <v>4</v>
      </c>
      <c r="D187" s="49">
        <v>13</v>
      </c>
      <c r="E187" s="50">
        <v>11592003</v>
      </c>
      <c r="F187" s="50">
        <v>1152003</v>
      </c>
      <c r="G187" s="50">
        <v>240001</v>
      </c>
      <c r="H187" s="50">
        <v>12159892</v>
      </c>
      <c r="I187" s="50">
        <v>0</v>
      </c>
      <c r="J187" s="51">
        <v>2095335</v>
      </c>
      <c r="K187" s="50">
        <v>25143899</v>
      </c>
      <c r="L187" s="73">
        <v>27239233</v>
      </c>
      <c r="M187" s="118"/>
      <c r="N187" s="120">
        <v>25143899</v>
      </c>
      <c r="O187" s="120">
        <v>12984007</v>
      </c>
      <c r="P187" s="120">
        <v>0</v>
      </c>
      <c r="Q187" s="120">
        <v>29576350</v>
      </c>
      <c r="R187" s="120">
        <v>27481015</v>
      </c>
      <c r="S187" s="47"/>
    </row>
    <row r="188" spans="1:19" ht="12.75" customHeight="1" x14ac:dyDescent="0.2">
      <c r="A188" s="501"/>
      <c r="B188" s="501"/>
      <c r="C188" s="53" t="s">
        <v>3</v>
      </c>
      <c r="D188" s="54">
        <v>14</v>
      </c>
      <c r="E188" s="55">
        <v>6247.06</v>
      </c>
      <c r="F188" s="55">
        <v>619.75</v>
      </c>
      <c r="G188" s="55">
        <v>123.95</v>
      </c>
      <c r="H188" s="55">
        <v>6280.06</v>
      </c>
      <c r="I188" s="55">
        <v>0</v>
      </c>
      <c r="J188" s="55">
        <v>1105.9000000000001</v>
      </c>
      <c r="K188" s="56">
        <v>13270.82</v>
      </c>
      <c r="L188" s="46">
        <v>14376.72</v>
      </c>
      <c r="M188" s="117"/>
      <c r="N188" s="119">
        <v>13270.82</v>
      </c>
      <c r="O188" s="119">
        <v>6990.76</v>
      </c>
      <c r="P188" s="119"/>
      <c r="Q188" s="119">
        <v>15635.06</v>
      </c>
      <c r="R188" s="119">
        <v>14529.16</v>
      </c>
      <c r="S188" s="47"/>
    </row>
    <row r="189" spans="1:19" ht="9" customHeight="1" x14ac:dyDescent="0.2">
      <c r="A189" s="501"/>
      <c r="B189" s="501"/>
      <c r="C189" s="48" t="s">
        <v>4</v>
      </c>
      <c r="D189" s="49">
        <v>15</v>
      </c>
      <c r="E189" s="50">
        <v>12095995</v>
      </c>
      <c r="F189" s="50">
        <v>1200003</v>
      </c>
      <c r="G189" s="50">
        <v>240001</v>
      </c>
      <c r="H189" s="50">
        <v>12159892</v>
      </c>
      <c r="I189" s="50">
        <v>0</v>
      </c>
      <c r="J189" s="51">
        <v>2141321</v>
      </c>
      <c r="K189" s="50">
        <v>25695891</v>
      </c>
      <c r="L189" s="73">
        <v>27837212</v>
      </c>
      <c r="M189" s="118"/>
      <c r="N189" s="120">
        <v>25695891</v>
      </c>
      <c r="O189" s="120">
        <v>13535999</v>
      </c>
      <c r="P189" s="120">
        <v>0</v>
      </c>
      <c r="Q189" s="120">
        <v>30273698</v>
      </c>
      <c r="R189" s="120">
        <v>28132377</v>
      </c>
      <c r="S189" s="47"/>
    </row>
    <row r="190" spans="1:19" ht="12.75" customHeight="1" x14ac:dyDescent="0.2">
      <c r="A190" s="501"/>
      <c r="B190" s="501"/>
      <c r="C190" s="53" t="s">
        <v>3</v>
      </c>
      <c r="D190" s="54">
        <v>16</v>
      </c>
      <c r="E190" s="55">
        <v>6507.36</v>
      </c>
      <c r="F190" s="55">
        <v>650.74</v>
      </c>
      <c r="G190" s="55">
        <v>123.95</v>
      </c>
      <c r="H190" s="55">
        <v>6280.06</v>
      </c>
      <c r="I190" s="55">
        <v>0</v>
      </c>
      <c r="J190" s="55">
        <v>1130.18</v>
      </c>
      <c r="K190" s="56">
        <v>13562.11</v>
      </c>
      <c r="L190" s="46">
        <v>14692.29</v>
      </c>
      <c r="M190" s="117"/>
      <c r="N190" s="119">
        <v>13562.11</v>
      </c>
      <c r="O190" s="119">
        <v>7282.05</v>
      </c>
      <c r="P190" s="119"/>
      <c r="Q190" s="119">
        <v>16003.06</v>
      </c>
      <c r="R190" s="119">
        <v>14872.88</v>
      </c>
      <c r="S190" s="47"/>
    </row>
    <row r="191" spans="1:19" ht="9" customHeight="1" x14ac:dyDescent="0.2">
      <c r="A191" s="501"/>
      <c r="B191" s="501"/>
      <c r="C191" s="48" t="s">
        <v>4</v>
      </c>
      <c r="D191" s="49">
        <v>17</v>
      </c>
      <c r="E191" s="50">
        <v>12600006</v>
      </c>
      <c r="F191" s="50">
        <v>1260008</v>
      </c>
      <c r="G191" s="50">
        <v>240001</v>
      </c>
      <c r="H191" s="50">
        <v>12159892</v>
      </c>
      <c r="I191" s="50">
        <v>0</v>
      </c>
      <c r="J191" s="51">
        <v>2188334</v>
      </c>
      <c r="K191" s="50">
        <v>26259907</v>
      </c>
      <c r="L191" s="73">
        <v>28448240</v>
      </c>
      <c r="M191" s="118"/>
      <c r="N191" s="120">
        <v>26259907</v>
      </c>
      <c r="O191" s="120">
        <v>14100015</v>
      </c>
      <c r="P191" s="120">
        <v>0</v>
      </c>
      <c r="Q191" s="120">
        <v>30986245</v>
      </c>
      <c r="R191" s="120">
        <v>28797911</v>
      </c>
      <c r="S191" s="47"/>
    </row>
    <row r="192" spans="1:19" ht="12.75" customHeight="1" x14ac:dyDescent="0.2">
      <c r="A192" s="501"/>
      <c r="B192" s="501"/>
      <c r="C192" s="53" t="s">
        <v>3</v>
      </c>
      <c r="D192" s="54">
        <v>18</v>
      </c>
      <c r="E192" s="55">
        <v>6767.65</v>
      </c>
      <c r="F192" s="55">
        <v>675.53</v>
      </c>
      <c r="G192" s="55">
        <v>123.95</v>
      </c>
      <c r="H192" s="55">
        <v>6280.06</v>
      </c>
      <c r="I192" s="55">
        <v>0</v>
      </c>
      <c r="J192" s="55">
        <v>1153.93</v>
      </c>
      <c r="K192" s="56">
        <v>13847.19</v>
      </c>
      <c r="L192" s="46">
        <v>15001.12</v>
      </c>
      <c r="M192" s="117"/>
      <c r="N192" s="119">
        <v>13847.19</v>
      </c>
      <c r="O192" s="119">
        <v>7567.13</v>
      </c>
      <c r="P192" s="119"/>
      <c r="Q192" s="119">
        <v>16363.2</v>
      </c>
      <c r="R192" s="119">
        <v>15209.27</v>
      </c>
      <c r="S192" s="47"/>
    </row>
    <row r="193" spans="1:19" ht="9" customHeight="1" x14ac:dyDescent="0.2">
      <c r="A193" s="501"/>
      <c r="B193" s="501"/>
      <c r="C193" s="48" t="s">
        <v>4</v>
      </c>
      <c r="D193" s="49">
        <v>19</v>
      </c>
      <c r="E193" s="50">
        <v>13103998</v>
      </c>
      <c r="F193" s="50">
        <v>1308008</v>
      </c>
      <c r="G193" s="50">
        <v>240001</v>
      </c>
      <c r="H193" s="50">
        <v>12159892</v>
      </c>
      <c r="I193" s="50">
        <v>0</v>
      </c>
      <c r="J193" s="51">
        <v>2234320</v>
      </c>
      <c r="K193" s="50">
        <v>26811899</v>
      </c>
      <c r="L193" s="73">
        <v>29046219</v>
      </c>
      <c r="M193" s="118"/>
      <c r="N193" s="120">
        <v>26811899</v>
      </c>
      <c r="O193" s="120">
        <v>14652007</v>
      </c>
      <c r="P193" s="120">
        <v>0</v>
      </c>
      <c r="Q193" s="120">
        <v>31683573</v>
      </c>
      <c r="R193" s="120">
        <v>29449253</v>
      </c>
      <c r="S193" s="47"/>
    </row>
    <row r="194" spans="1:19" ht="12.75" customHeight="1" x14ac:dyDescent="0.2">
      <c r="A194" s="501"/>
      <c r="B194" s="501"/>
      <c r="C194" s="53" t="s">
        <v>3</v>
      </c>
      <c r="D194" s="54">
        <v>20</v>
      </c>
      <c r="E194" s="55">
        <v>7027.95</v>
      </c>
      <c r="F194" s="55">
        <v>700.32</v>
      </c>
      <c r="G194" s="55">
        <v>123.95</v>
      </c>
      <c r="H194" s="55">
        <v>6280.06</v>
      </c>
      <c r="I194" s="55">
        <v>0</v>
      </c>
      <c r="J194" s="55">
        <v>1177.69</v>
      </c>
      <c r="K194" s="56">
        <v>14132.28</v>
      </c>
      <c r="L194" s="46">
        <v>15309.97</v>
      </c>
      <c r="M194" s="117"/>
      <c r="N194" s="119">
        <v>14132.28</v>
      </c>
      <c r="O194" s="119">
        <v>7852.22</v>
      </c>
      <c r="P194" s="119"/>
      <c r="Q194" s="119">
        <v>16723.37</v>
      </c>
      <c r="R194" s="119">
        <v>15545.68</v>
      </c>
      <c r="S194" s="47"/>
    </row>
    <row r="195" spans="1:19" ht="9" customHeight="1" x14ac:dyDescent="0.2">
      <c r="A195" s="501"/>
      <c r="B195" s="501"/>
      <c r="C195" s="48" t="s">
        <v>4</v>
      </c>
      <c r="D195" s="49">
        <v>21</v>
      </c>
      <c r="E195" s="50">
        <v>13608009</v>
      </c>
      <c r="F195" s="50">
        <v>1356009</v>
      </c>
      <c r="G195" s="50">
        <v>240001</v>
      </c>
      <c r="H195" s="50">
        <v>12159892</v>
      </c>
      <c r="I195" s="50">
        <v>0</v>
      </c>
      <c r="J195" s="51">
        <v>2280326</v>
      </c>
      <c r="K195" s="50">
        <v>27363910</v>
      </c>
      <c r="L195" s="73">
        <v>29644236</v>
      </c>
      <c r="M195" s="118"/>
      <c r="N195" s="120">
        <v>27363910</v>
      </c>
      <c r="O195" s="120">
        <v>15204018</v>
      </c>
      <c r="P195" s="120">
        <v>0</v>
      </c>
      <c r="Q195" s="120">
        <v>32380960</v>
      </c>
      <c r="R195" s="120">
        <v>30100634</v>
      </c>
      <c r="S195" s="47"/>
    </row>
    <row r="196" spans="1:19" ht="12.75" customHeight="1" x14ac:dyDescent="0.2">
      <c r="A196" s="501"/>
      <c r="B196" s="501"/>
      <c r="C196" s="53" t="s">
        <v>3</v>
      </c>
      <c r="D196" s="54">
        <v>22</v>
      </c>
      <c r="E196" s="55">
        <v>7170.49</v>
      </c>
      <c r="F196" s="55">
        <v>712.71</v>
      </c>
      <c r="G196" s="55">
        <v>123.95</v>
      </c>
      <c r="H196" s="55">
        <v>6280.06</v>
      </c>
      <c r="I196" s="55">
        <v>0</v>
      </c>
      <c r="J196" s="55">
        <v>1190.5999999999999</v>
      </c>
      <c r="K196" s="56">
        <v>14287.21</v>
      </c>
      <c r="L196" s="46">
        <v>15477.81</v>
      </c>
      <c r="M196" s="117"/>
      <c r="N196" s="119">
        <v>14287.21</v>
      </c>
      <c r="O196" s="119">
        <v>8007.15</v>
      </c>
      <c r="P196" s="119"/>
      <c r="Q196" s="119">
        <v>16919.099999999999</v>
      </c>
      <c r="R196" s="119">
        <v>15728.5</v>
      </c>
      <c r="S196" s="47"/>
    </row>
    <row r="197" spans="1:19" ht="9" customHeight="1" x14ac:dyDescent="0.2">
      <c r="A197" s="501"/>
      <c r="B197" s="501"/>
      <c r="C197" s="48" t="s">
        <v>4</v>
      </c>
      <c r="D197" s="49">
        <v>23</v>
      </c>
      <c r="E197" s="50">
        <v>13884005</v>
      </c>
      <c r="F197" s="50">
        <v>1379999</v>
      </c>
      <c r="G197" s="50">
        <v>240001</v>
      </c>
      <c r="H197" s="50">
        <v>12159892</v>
      </c>
      <c r="I197" s="50">
        <v>0</v>
      </c>
      <c r="J197" s="51">
        <v>2305323</v>
      </c>
      <c r="K197" s="50">
        <v>27663896</v>
      </c>
      <c r="L197" s="73">
        <v>29969219</v>
      </c>
      <c r="M197" s="118"/>
      <c r="N197" s="120">
        <v>27663896</v>
      </c>
      <c r="O197" s="120">
        <v>15504004</v>
      </c>
      <c r="P197" s="120">
        <v>0</v>
      </c>
      <c r="Q197" s="120">
        <v>32759946</v>
      </c>
      <c r="R197" s="120">
        <v>30454623</v>
      </c>
      <c r="S197" s="47"/>
    </row>
    <row r="198" spans="1:19" ht="12.75" customHeight="1" x14ac:dyDescent="0.2">
      <c r="A198" s="501"/>
      <c r="B198" s="501"/>
      <c r="C198" s="53" t="s">
        <v>3</v>
      </c>
      <c r="D198" s="54">
        <v>24</v>
      </c>
      <c r="E198" s="55">
        <v>7313.03</v>
      </c>
      <c r="F198" s="55">
        <v>731.3</v>
      </c>
      <c r="G198" s="55">
        <v>123.95</v>
      </c>
      <c r="H198" s="55">
        <v>6280.06</v>
      </c>
      <c r="I198" s="55">
        <v>0</v>
      </c>
      <c r="J198" s="55">
        <v>1204.03</v>
      </c>
      <c r="K198" s="56">
        <v>14448.34</v>
      </c>
      <c r="L198" s="46">
        <v>15652.37</v>
      </c>
      <c r="M198" s="117"/>
      <c r="N198" s="119">
        <v>14448.34</v>
      </c>
      <c r="O198" s="119">
        <v>8168.28</v>
      </c>
      <c r="P198" s="119"/>
      <c r="Q198" s="119">
        <v>17122.66</v>
      </c>
      <c r="R198" s="119">
        <v>15918.63</v>
      </c>
      <c r="S198" s="47"/>
    </row>
    <row r="199" spans="1:19" ht="9" customHeight="1" x14ac:dyDescent="0.2">
      <c r="A199" s="501"/>
      <c r="B199" s="501"/>
      <c r="C199" s="48" t="s">
        <v>4</v>
      </c>
      <c r="D199" s="49">
        <v>25</v>
      </c>
      <c r="E199" s="50">
        <v>14160001</v>
      </c>
      <c r="F199" s="50">
        <v>1415994</v>
      </c>
      <c r="G199" s="50">
        <v>240001</v>
      </c>
      <c r="H199" s="50">
        <v>12159892</v>
      </c>
      <c r="I199" s="50">
        <v>0</v>
      </c>
      <c r="J199" s="51">
        <v>2331327</v>
      </c>
      <c r="K199" s="50">
        <v>27975887</v>
      </c>
      <c r="L199" s="73">
        <v>30307214</v>
      </c>
      <c r="M199" s="118"/>
      <c r="N199" s="120">
        <v>27975887</v>
      </c>
      <c r="O199" s="120">
        <v>15815996</v>
      </c>
      <c r="P199" s="120">
        <v>0</v>
      </c>
      <c r="Q199" s="120">
        <v>33154093</v>
      </c>
      <c r="R199" s="120">
        <v>30822766</v>
      </c>
      <c r="S199" s="47"/>
    </row>
    <row r="200" spans="1:19" ht="12.75" customHeight="1" x14ac:dyDescent="0.2">
      <c r="A200" s="501"/>
      <c r="B200" s="501"/>
      <c r="C200" s="53" t="s">
        <v>3</v>
      </c>
      <c r="D200" s="54">
        <v>26</v>
      </c>
      <c r="E200" s="55">
        <v>7455.57</v>
      </c>
      <c r="F200" s="55">
        <v>743.7</v>
      </c>
      <c r="G200" s="55">
        <v>123.95</v>
      </c>
      <c r="H200" s="55">
        <v>6280.06</v>
      </c>
      <c r="I200" s="55">
        <v>0</v>
      </c>
      <c r="J200" s="55">
        <v>1216.94</v>
      </c>
      <c r="K200" s="56">
        <v>14603.28</v>
      </c>
      <c r="L200" s="46">
        <v>15820.22</v>
      </c>
      <c r="M200" s="117"/>
      <c r="N200" s="119">
        <v>14603.28</v>
      </c>
      <c r="O200" s="119">
        <v>8323.2199999999993</v>
      </c>
      <c r="P200" s="119"/>
      <c r="Q200" s="119">
        <v>17318.400000000001</v>
      </c>
      <c r="R200" s="119">
        <v>16101.46</v>
      </c>
      <c r="S200" s="47"/>
    </row>
    <row r="201" spans="1:19" ht="9" customHeight="1" x14ac:dyDescent="0.2">
      <c r="A201" s="501"/>
      <c r="B201" s="501"/>
      <c r="C201" s="48" t="s">
        <v>4</v>
      </c>
      <c r="D201" s="49">
        <v>27</v>
      </c>
      <c r="E201" s="50">
        <v>14435997</v>
      </c>
      <c r="F201" s="50">
        <v>1440004</v>
      </c>
      <c r="G201" s="50">
        <v>240001</v>
      </c>
      <c r="H201" s="50">
        <v>12159892</v>
      </c>
      <c r="I201" s="50">
        <v>0</v>
      </c>
      <c r="J201" s="51">
        <v>2356324</v>
      </c>
      <c r="K201" s="50">
        <v>28275893</v>
      </c>
      <c r="L201" s="73">
        <v>30632217</v>
      </c>
      <c r="M201" s="118"/>
      <c r="N201" s="120">
        <v>28275893</v>
      </c>
      <c r="O201" s="120">
        <v>16116001</v>
      </c>
      <c r="P201" s="120">
        <v>0</v>
      </c>
      <c r="Q201" s="120">
        <v>33533098</v>
      </c>
      <c r="R201" s="120">
        <v>31176774</v>
      </c>
      <c r="S201" s="47"/>
    </row>
    <row r="202" spans="1:19" ht="12.75" customHeight="1" x14ac:dyDescent="0.2">
      <c r="A202" s="501"/>
      <c r="B202" s="501"/>
      <c r="C202" s="53" t="s">
        <v>3</v>
      </c>
      <c r="D202" s="54">
        <v>28</v>
      </c>
      <c r="E202" s="55">
        <v>7591.92</v>
      </c>
      <c r="F202" s="55">
        <v>756.09</v>
      </c>
      <c r="G202" s="55">
        <v>123.95</v>
      </c>
      <c r="H202" s="55">
        <v>6280.06</v>
      </c>
      <c r="I202" s="55">
        <v>0</v>
      </c>
      <c r="J202" s="55">
        <v>1229.3399999999999</v>
      </c>
      <c r="K202" s="56">
        <v>14752.02</v>
      </c>
      <c r="L202" s="46">
        <v>15981.36</v>
      </c>
      <c r="M202" s="117"/>
      <c r="N202" s="119">
        <v>14752.02</v>
      </c>
      <c r="O202" s="119">
        <v>8471.9599999999991</v>
      </c>
      <c r="P202" s="119"/>
      <c r="Q202" s="119">
        <v>17506.310000000001</v>
      </c>
      <c r="R202" s="119">
        <v>16276.97</v>
      </c>
      <c r="S202" s="47"/>
    </row>
    <row r="203" spans="1:19" ht="9" customHeight="1" x14ac:dyDescent="0.2">
      <c r="A203" s="501"/>
      <c r="B203" s="501"/>
      <c r="C203" s="48" t="s">
        <v>4</v>
      </c>
      <c r="D203" s="49">
        <v>29</v>
      </c>
      <c r="E203" s="50">
        <v>14700007</v>
      </c>
      <c r="F203" s="50">
        <v>1463994</v>
      </c>
      <c r="G203" s="50">
        <v>240001</v>
      </c>
      <c r="H203" s="50">
        <v>12159892</v>
      </c>
      <c r="I203" s="50">
        <v>0</v>
      </c>
      <c r="J203" s="51">
        <v>2380334</v>
      </c>
      <c r="K203" s="50">
        <v>28563894</v>
      </c>
      <c r="L203" s="73">
        <v>30944228</v>
      </c>
      <c r="M203" s="118"/>
      <c r="N203" s="120">
        <v>28563894</v>
      </c>
      <c r="O203" s="120">
        <v>16404002</v>
      </c>
      <c r="P203" s="120">
        <v>0</v>
      </c>
      <c r="Q203" s="120">
        <v>33896943</v>
      </c>
      <c r="R203" s="120">
        <v>31516609</v>
      </c>
      <c r="S203" s="47"/>
    </row>
    <row r="204" spans="1:19" ht="12.75" customHeight="1" x14ac:dyDescent="0.2">
      <c r="A204" s="501"/>
      <c r="B204" s="501"/>
      <c r="C204" s="53" t="s">
        <v>3</v>
      </c>
      <c r="D204" s="54">
        <v>30</v>
      </c>
      <c r="E204" s="55">
        <v>7734.46</v>
      </c>
      <c r="F204" s="55">
        <v>768.49</v>
      </c>
      <c r="G204" s="55">
        <v>123.95</v>
      </c>
      <c r="H204" s="55">
        <v>6280.06</v>
      </c>
      <c r="I204" s="55">
        <v>0</v>
      </c>
      <c r="J204" s="55">
        <v>1242.25</v>
      </c>
      <c r="K204" s="56">
        <v>14906.96</v>
      </c>
      <c r="L204" s="46">
        <v>16149.21</v>
      </c>
      <c r="M204" s="117"/>
      <c r="N204" s="119">
        <v>14906.96</v>
      </c>
      <c r="O204" s="119">
        <v>8626.9</v>
      </c>
      <c r="P204" s="119"/>
      <c r="Q204" s="119">
        <v>17702.05</v>
      </c>
      <c r="R204" s="119">
        <v>16459.8</v>
      </c>
      <c r="S204" s="47"/>
    </row>
    <row r="205" spans="1:19" ht="9" customHeight="1" x14ac:dyDescent="0.2">
      <c r="A205" s="501"/>
      <c r="B205" s="501"/>
      <c r="C205" s="48" t="s">
        <v>4</v>
      </c>
      <c r="D205" s="49">
        <v>31</v>
      </c>
      <c r="E205" s="50">
        <v>14976003</v>
      </c>
      <c r="F205" s="50">
        <v>1488004</v>
      </c>
      <c r="G205" s="50">
        <v>240001</v>
      </c>
      <c r="H205" s="50">
        <v>12159892</v>
      </c>
      <c r="I205" s="50">
        <v>0</v>
      </c>
      <c r="J205" s="51">
        <v>2405331</v>
      </c>
      <c r="K205" s="50">
        <v>28863899</v>
      </c>
      <c r="L205" s="73">
        <v>31269231</v>
      </c>
      <c r="M205" s="118"/>
      <c r="N205" s="120">
        <v>28863899</v>
      </c>
      <c r="O205" s="120">
        <v>16704008</v>
      </c>
      <c r="P205" s="120">
        <v>0</v>
      </c>
      <c r="Q205" s="120">
        <v>34275948</v>
      </c>
      <c r="R205" s="120">
        <v>31870617</v>
      </c>
      <c r="S205" s="47"/>
    </row>
    <row r="206" spans="1:19" ht="12.75" customHeight="1" x14ac:dyDescent="0.2">
      <c r="A206" s="501"/>
      <c r="B206" s="501"/>
      <c r="C206" s="53" t="s">
        <v>3</v>
      </c>
      <c r="D206" s="54">
        <v>32</v>
      </c>
      <c r="E206" s="55">
        <v>7877</v>
      </c>
      <c r="F206" s="55">
        <v>787.08</v>
      </c>
      <c r="G206" s="55">
        <v>123.95</v>
      </c>
      <c r="H206" s="55">
        <v>6280.06</v>
      </c>
      <c r="I206" s="55">
        <v>0</v>
      </c>
      <c r="J206" s="55">
        <v>1255.67</v>
      </c>
      <c r="K206" s="56">
        <v>15068.09</v>
      </c>
      <c r="L206" s="46">
        <v>16323.76</v>
      </c>
      <c r="M206" s="117"/>
      <c r="N206" s="119">
        <v>15068.09</v>
      </c>
      <c r="O206" s="119">
        <v>8788.0300000000007</v>
      </c>
      <c r="P206" s="119"/>
      <c r="Q206" s="119">
        <v>17905.61</v>
      </c>
      <c r="R206" s="119">
        <v>16649.939999999999</v>
      </c>
      <c r="S206" s="47"/>
    </row>
    <row r="207" spans="1:19" ht="9" customHeight="1" x14ac:dyDescent="0.2">
      <c r="A207" s="501"/>
      <c r="B207" s="501"/>
      <c r="C207" s="48" t="s">
        <v>4</v>
      </c>
      <c r="D207" s="49">
        <v>33</v>
      </c>
      <c r="E207" s="50">
        <v>15251999</v>
      </c>
      <c r="F207" s="50">
        <v>1523999</v>
      </c>
      <c r="G207" s="50">
        <v>240001</v>
      </c>
      <c r="H207" s="50">
        <v>12159892</v>
      </c>
      <c r="I207" s="50">
        <v>0</v>
      </c>
      <c r="J207" s="51">
        <v>2431316</v>
      </c>
      <c r="K207" s="50">
        <v>29175891</v>
      </c>
      <c r="L207" s="73">
        <v>31607207</v>
      </c>
      <c r="M207" s="118"/>
      <c r="N207" s="120">
        <v>29175891</v>
      </c>
      <c r="O207" s="120">
        <v>17015999</v>
      </c>
      <c r="P207" s="120">
        <v>0</v>
      </c>
      <c r="Q207" s="120">
        <v>34670095</v>
      </c>
      <c r="R207" s="120">
        <v>32238779</v>
      </c>
      <c r="S207" s="47"/>
    </row>
    <row r="208" spans="1:19" ht="12.75" customHeight="1" x14ac:dyDescent="0.2">
      <c r="A208" s="501"/>
      <c r="B208" s="501"/>
      <c r="C208" s="53" t="s">
        <v>3</v>
      </c>
      <c r="D208" s="54">
        <v>34</v>
      </c>
      <c r="E208" s="55">
        <v>7829.49</v>
      </c>
      <c r="F208" s="55">
        <v>799.48</v>
      </c>
      <c r="G208" s="55">
        <v>123.95</v>
      </c>
      <c r="H208" s="55">
        <v>6280.06</v>
      </c>
      <c r="I208" s="55">
        <v>0</v>
      </c>
      <c r="J208" s="55">
        <v>1252.75</v>
      </c>
      <c r="K208" s="56">
        <v>15032.98</v>
      </c>
      <c r="L208" s="46">
        <v>16285.73</v>
      </c>
      <c r="M208" s="117"/>
      <c r="N208" s="119">
        <v>15032.98</v>
      </c>
      <c r="O208" s="119">
        <v>8752.92</v>
      </c>
      <c r="P208" s="119"/>
      <c r="Q208" s="119">
        <v>17861.259999999998</v>
      </c>
      <c r="R208" s="119">
        <v>16608.509999999998</v>
      </c>
      <c r="S208" s="47"/>
    </row>
    <row r="209" spans="1:19" ht="9" customHeight="1" x14ac:dyDescent="0.2">
      <c r="A209" s="501"/>
      <c r="B209" s="501"/>
      <c r="C209" s="48" t="s">
        <v>4</v>
      </c>
      <c r="D209" s="49">
        <v>35</v>
      </c>
      <c r="E209" s="50">
        <v>15160007</v>
      </c>
      <c r="F209" s="50">
        <v>1548009</v>
      </c>
      <c r="G209" s="50">
        <v>240001</v>
      </c>
      <c r="H209" s="50">
        <v>12159892</v>
      </c>
      <c r="I209" s="50">
        <v>0</v>
      </c>
      <c r="J209" s="51">
        <v>2425662</v>
      </c>
      <c r="K209" s="50">
        <v>29107908</v>
      </c>
      <c r="L209" s="73">
        <v>31533570</v>
      </c>
      <c r="M209" s="118"/>
      <c r="N209" s="120">
        <v>29107908</v>
      </c>
      <c r="O209" s="120">
        <v>16948016</v>
      </c>
      <c r="P209" s="120">
        <v>0</v>
      </c>
      <c r="Q209" s="120">
        <v>34584222</v>
      </c>
      <c r="R209" s="120">
        <v>32158560</v>
      </c>
      <c r="S209" s="47"/>
    </row>
    <row r="210" spans="1:19" ht="12.75" customHeight="1" x14ac:dyDescent="0.2">
      <c r="A210" s="501"/>
      <c r="B210" s="501"/>
      <c r="C210" s="53" t="s">
        <v>3</v>
      </c>
      <c r="D210" s="54">
        <v>36</v>
      </c>
      <c r="E210" s="55">
        <v>8155.89</v>
      </c>
      <c r="F210" s="55">
        <v>811.87</v>
      </c>
      <c r="G210" s="55">
        <v>123.95</v>
      </c>
      <c r="H210" s="55">
        <v>6280.06</v>
      </c>
      <c r="I210" s="55">
        <v>0</v>
      </c>
      <c r="J210" s="55">
        <v>1280.98</v>
      </c>
      <c r="K210" s="56">
        <v>15371.77</v>
      </c>
      <c r="L210" s="46">
        <v>16652.75</v>
      </c>
      <c r="M210" s="117"/>
      <c r="N210" s="119">
        <v>15371.77</v>
      </c>
      <c r="O210" s="119">
        <v>9091.7099999999991</v>
      </c>
      <c r="P210" s="119"/>
      <c r="Q210" s="119">
        <v>18289.259999999998</v>
      </c>
      <c r="R210" s="119">
        <v>17008.28</v>
      </c>
      <c r="S210" s="47"/>
    </row>
    <row r="211" spans="1:19" ht="9" customHeight="1" x14ac:dyDescent="0.2">
      <c r="A211" s="501"/>
      <c r="B211" s="501"/>
      <c r="C211" s="48" t="s">
        <v>4</v>
      </c>
      <c r="D211" s="49">
        <v>37</v>
      </c>
      <c r="E211" s="50">
        <v>15792005</v>
      </c>
      <c r="F211" s="50">
        <v>1572000</v>
      </c>
      <c r="G211" s="50">
        <v>240001</v>
      </c>
      <c r="H211" s="50">
        <v>12159892</v>
      </c>
      <c r="I211" s="50">
        <v>0</v>
      </c>
      <c r="J211" s="51">
        <v>2480323</v>
      </c>
      <c r="K211" s="50">
        <v>29763897</v>
      </c>
      <c r="L211" s="73">
        <v>32244220</v>
      </c>
      <c r="M211" s="118"/>
      <c r="N211" s="120">
        <v>29763897</v>
      </c>
      <c r="O211" s="120">
        <v>17604005</v>
      </c>
      <c r="P211" s="120">
        <v>0</v>
      </c>
      <c r="Q211" s="120">
        <v>35412945</v>
      </c>
      <c r="R211" s="120">
        <v>32932622</v>
      </c>
      <c r="S211" s="47"/>
    </row>
    <row r="212" spans="1:19" ht="12.75" customHeight="1" x14ac:dyDescent="0.2">
      <c r="A212" s="501"/>
      <c r="B212" s="501"/>
      <c r="C212" s="53" t="s">
        <v>3</v>
      </c>
      <c r="D212" s="54">
        <v>38</v>
      </c>
      <c r="E212" s="55">
        <v>8298.43</v>
      </c>
      <c r="F212" s="55">
        <v>824.27</v>
      </c>
      <c r="G212" s="55">
        <v>123.95</v>
      </c>
      <c r="H212" s="55">
        <v>6280.06</v>
      </c>
      <c r="I212" s="55">
        <v>0</v>
      </c>
      <c r="J212" s="55">
        <v>1293.8900000000001</v>
      </c>
      <c r="K212" s="56">
        <v>15526.71</v>
      </c>
      <c r="L212" s="46">
        <v>16820.599999999999</v>
      </c>
      <c r="M212" s="117"/>
      <c r="N212" s="119">
        <v>15526.71</v>
      </c>
      <c r="O212" s="119">
        <v>9246.65</v>
      </c>
      <c r="P212" s="119"/>
      <c r="Q212" s="119">
        <v>18485</v>
      </c>
      <c r="R212" s="119">
        <v>17191.11</v>
      </c>
      <c r="S212" s="47"/>
    </row>
    <row r="213" spans="1:19" ht="9" customHeight="1" x14ac:dyDescent="0.2">
      <c r="A213" s="501"/>
      <c r="B213" s="501"/>
      <c r="C213" s="48" t="s">
        <v>4</v>
      </c>
      <c r="D213" s="49">
        <v>39</v>
      </c>
      <c r="E213" s="50">
        <v>16068001</v>
      </c>
      <c r="F213" s="50">
        <v>1596009</v>
      </c>
      <c r="G213" s="50">
        <v>240001</v>
      </c>
      <c r="H213" s="50">
        <v>12159892</v>
      </c>
      <c r="I213" s="50">
        <v>0</v>
      </c>
      <c r="J213" s="51">
        <v>2505320</v>
      </c>
      <c r="K213" s="50">
        <v>30063903</v>
      </c>
      <c r="L213" s="73">
        <v>32569223</v>
      </c>
      <c r="M213" s="118"/>
      <c r="N213" s="120">
        <v>30063903</v>
      </c>
      <c r="O213" s="120">
        <v>17904011</v>
      </c>
      <c r="P213" s="120">
        <v>0</v>
      </c>
      <c r="Q213" s="120">
        <v>35791951</v>
      </c>
      <c r="R213" s="120">
        <v>33286631</v>
      </c>
      <c r="S213" s="47"/>
    </row>
    <row r="214" spans="1:19" ht="12.75" customHeight="1" x14ac:dyDescent="0.2">
      <c r="A214" s="501"/>
      <c r="B214" s="501"/>
      <c r="C214" s="53" t="s">
        <v>3</v>
      </c>
      <c r="D214" s="54">
        <v>40</v>
      </c>
      <c r="E214" s="55">
        <v>8440.9699999999993</v>
      </c>
      <c r="F214" s="55">
        <v>842.86</v>
      </c>
      <c r="G214" s="55">
        <v>123.95</v>
      </c>
      <c r="H214" s="55">
        <v>6280.06</v>
      </c>
      <c r="I214" s="55">
        <v>0</v>
      </c>
      <c r="J214" s="55">
        <v>1307.32</v>
      </c>
      <c r="K214" s="56">
        <v>15687.84</v>
      </c>
      <c r="L214" s="46">
        <v>16995.16</v>
      </c>
      <c r="M214" s="117"/>
      <c r="N214" s="119">
        <v>15687.84</v>
      </c>
      <c r="O214" s="119">
        <v>9407.7800000000007</v>
      </c>
      <c r="P214" s="119"/>
      <c r="Q214" s="119">
        <v>18688.560000000001</v>
      </c>
      <c r="R214" s="119">
        <v>17381.240000000002</v>
      </c>
      <c r="S214" s="47"/>
    </row>
    <row r="215" spans="1:19" ht="9" customHeight="1" x14ac:dyDescent="0.2">
      <c r="A215" s="502"/>
      <c r="B215" s="502"/>
      <c r="C215" s="58"/>
      <c r="D215" s="59"/>
      <c r="E215" s="61">
        <v>16343997</v>
      </c>
      <c r="F215" s="61">
        <v>1632005</v>
      </c>
      <c r="G215" s="61">
        <v>240001</v>
      </c>
      <c r="H215" s="61">
        <v>12159892</v>
      </c>
      <c r="I215" s="61">
        <v>0</v>
      </c>
      <c r="J215" s="60">
        <v>2531324</v>
      </c>
      <c r="K215" s="61">
        <v>30375894</v>
      </c>
      <c r="L215" s="73">
        <v>32907218</v>
      </c>
      <c r="M215" s="118"/>
      <c r="N215" s="120">
        <v>30375894</v>
      </c>
      <c r="O215" s="120">
        <v>18216002</v>
      </c>
      <c r="P215" s="120">
        <v>0</v>
      </c>
      <c r="Q215" s="120">
        <v>36186098</v>
      </c>
      <c r="R215" s="120">
        <v>33654774</v>
      </c>
      <c r="S215" s="47"/>
    </row>
    <row r="216" spans="1:19" ht="12.75" customHeight="1" x14ac:dyDescent="0.2">
      <c r="A216" s="492">
        <v>34425</v>
      </c>
      <c r="B216" s="492">
        <v>34515</v>
      </c>
      <c r="C216" s="42" t="s">
        <v>3</v>
      </c>
      <c r="D216" s="43">
        <v>0</v>
      </c>
      <c r="E216" s="44">
        <v>4412.6099999999997</v>
      </c>
      <c r="F216" s="44">
        <v>440.02</v>
      </c>
      <c r="G216" s="44">
        <v>123.95</v>
      </c>
      <c r="H216" s="44">
        <v>6280.06</v>
      </c>
      <c r="I216" s="44">
        <v>112.27</v>
      </c>
      <c r="J216" s="44">
        <v>938.05</v>
      </c>
      <c r="K216" s="45">
        <v>11368.91</v>
      </c>
      <c r="L216" s="46">
        <v>12306.96</v>
      </c>
      <c r="M216" s="117"/>
      <c r="N216" s="119">
        <v>11368.91</v>
      </c>
      <c r="O216" s="119">
        <v>5088.8500000000004</v>
      </c>
      <c r="P216" s="119"/>
      <c r="Q216" s="119">
        <v>13222.95</v>
      </c>
      <c r="R216" s="119">
        <v>12284.9</v>
      </c>
      <c r="S216" s="47"/>
    </row>
    <row r="217" spans="1:19" ht="9" customHeight="1" x14ac:dyDescent="0.2">
      <c r="A217" s="525"/>
      <c r="B217" s="525"/>
      <c r="C217" s="48" t="s">
        <v>4</v>
      </c>
      <c r="D217" s="49">
        <v>1</v>
      </c>
      <c r="E217" s="50">
        <v>8544004</v>
      </c>
      <c r="F217" s="50">
        <v>851998</v>
      </c>
      <c r="G217" s="50">
        <v>240001</v>
      </c>
      <c r="H217" s="50">
        <v>12159892</v>
      </c>
      <c r="I217" s="50">
        <v>217385</v>
      </c>
      <c r="J217" s="51">
        <v>1816318</v>
      </c>
      <c r="K217" s="50">
        <v>22013279</v>
      </c>
      <c r="L217" s="73">
        <v>23829597</v>
      </c>
      <c r="M217" s="118"/>
      <c r="N217" s="120">
        <v>22013279</v>
      </c>
      <c r="O217" s="120">
        <v>9853388</v>
      </c>
      <c r="P217" s="120">
        <v>0</v>
      </c>
      <c r="Q217" s="120">
        <v>25603201</v>
      </c>
      <c r="R217" s="120">
        <v>23786883</v>
      </c>
      <c r="S217" s="47"/>
    </row>
    <row r="218" spans="1:19" ht="12.75" customHeight="1" x14ac:dyDescent="0.2">
      <c r="A218" s="500">
        <v>34425</v>
      </c>
      <c r="B218" s="500">
        <v>34515</v>
      </c>
      <c r="C218" s="53" t="s">
        <v>3</v>
      </c>
      <c r="D218" s="54">
        <v>2</v>
      </c>
      <c r="E218" s="55">
        <v>4641.91</v>
      </c>
      <c r="F218" s="55">
        <v>458.61</v>
      </c>
      <c r="G218" s="55">
        <v>123.95</v>
      </c>
      <c r="H218" s="55">
        <v>6280.06</v>
      </c>
      <c r="I218" s="55">
        <v>112.27</v>
      </c>
      <c r="J218" s="55">
        <v>958.71</v>
      </c>
      <c r="K218" s="56">
        <v>11616.8</v>
      </c>
      <c r="L218" s="46">
        <v>12575.51</v>
      </c>
      <c r="M218" s="117"/>
      <c r="N218" s="119">
        <v>11616.8</v>
      </c>
      <c r="O218" s="119">
        <v>5336.74</v>
      </c>
      <c r="P218" s="119"/>
      <c r="Q218" s="119">
        <v>13536.12</v>
      </c>
      <c r="R218" s="119">
        <v>12577.41</v>
      </c>
      <c r="S218" s="47"/>
    </row>
    <row r="219" spans="1:19" ht="9" customHeight="1" x14ac:dyDescent="0.2">
      <c r="A219" s="500"/>
      <c r="B219" s="500"/>
      <c r="C219" s="48" t="s">
        <v>4</v>
      </c>
      <c r="D219" s="49">
        <v>3</v>
      </c>
      <c r="E219" s="50">
        <v>8987991</v>
      </c>
      <c r="F219" s="50">
        <v>887993</v>
      </c>
      <c r="G219" s="50">
        <v>240001</v>
      </c>
      <c r="H219" s="50">
        <v>12159892</v>
      </c>
      <c r="I219" s="50">
        <v>217385</v>
      </c>
      <c r="J219" s="51">
        <v>1856321</v>
      </c>
      <c r="K219" s="50">
        <v>22493261</v>
      </c>
      <c r="L219" s="73">
        <v>24349583</v>
      </c>
      <c r="M219" s="118"/>
      <c r="N219" s="120">
        <v>22493261</v>
      </c>
      <c r="O219" s="120">
        <v>10333370</v>
      </c>
      <c r="P219" s="120">
        <v>0</v>
      </c>
      <c r="Q219" s="120">
        <v>26209583</v>
      </c>
      <c r="R219" s="120">
        <v>24353262</v>
      </c>
      <c r="S219" s="47"/>
    </row>
    <row r="220" spans="1:19" ht="12.75" customHeight="1" x14ac:dyDescent="0.2">
      <c r="A220" s="501"/>
      <c r="B220" s="501"/>
      <c r="C220" s="53" t="s">
        <v>3</v>
      </c>
      <c r="D220" s="54">
        <v>4</v>
      </c>
      <c r="E220" s="55">
        <v>4871.22</v>
      </c>
      <c r="F220" s="55">
        <v>483.4</v>
      </c>
      <c r="G220" s="55">
        <v>123.95</v>
      </c>
      <c r="H220" s="55">
        <v>6280.06</v>
      </c>
      <c r="I220" s="55">
        <v>112.27</v>
      </c>
      <c r="J220" s="55">
        <v>979.89</v>
      </c>
      <c r="K220" s="56">
        <v>11870.9</v>
      </c>
      <c r="L220" s="46">
        <v>12850.79</v>
      </c>
      <c r="M220" s="117"/>
      <c r="N220" s="119">
        <v>11870.9</v>
      </c>
      <c r="O220" s="119">
        <v>5590.84</v>
      </c>
      <c r="P220" s="119"/>
      <c r="Q220" s="119">
        <v>13857.14</v>
      </c>
      <c r="R220" s="119">
        <v>12877.25</v>
      </c>
      <c r="S220" s="47"/>
    </row>
    <row r="221" spans="1:19" ht="9" customHeight="1" x14ac:dyDescent="0.2">
      <c r="A221" s="501"/>
      <c r="B221" s="501"/>
      <c r="C221" s="48" t="s">
        <v>4</v>
      </c>
      <c r="D221" s="49">
        <v>5</v>
      </c>
      <c r="E221" s="50">
        <v>9431997</v>
      </c>
      <c r="F221" s="50">
        <v>935993</v>
      </c>
      <c r="G221" s="50">
        <v>240001</v>
      </c>
      <c r="H221" s="50">
        <v>12159892</v>
      </c>
      <c r="I221" s="50">
        <v>217385</v>
      </c>
      <c r="J221" s="51">
        <v>1897332</v>
      </c>
      <c r="K221" s="50">
        <v>22985268</v>
      </c>
      <c r="L221" s="73">
        <v>24882599</v>
      </c>
      <c r="M221" s="118"/>
      <c r="N221" s="120">
        <v>22985268</v>
      </c>
      <c r="O221" s="120">
        <v>10825376</v>
      </c>
      <c r="P221" s="120">
        <v>0</v>
      </c>
      <c r="Q221" s="120">
        <v>26831164</v>
      </c>
      <c r="R221" s="120">
        <v>24933833</v>
      </c>
      <c r="S221" s="47"/>
    </row>
    <row r="222" spans="1:19" ht="12.75" customHeight="1" x14ac:dyDescent="0.2">
      <c r="A222" s="501"/>
      <c r="B222" s="501"/>
      <c r="C222" s="53" t="s">
        <v>3</v>
      </c>
      <c r="D222" s="54">
        <v>6</v>
      </c>
      <c r="E222" s="55">
        <v>5199.6899999999996</v>
      </c>
      <c r="F222" s="55">
        <v>514.39</v>
      </c>
      <c r="G222" s="55">
        <v>123.95</v>
      </c>
      <c r="H222" s="55">
        <v>6280.06</v>
      </c>
      <c r="I222" s="55">
        <v>112.27</v>
      </c>
      <c r="J222" s="55">
        <v>1009.84</v>
      </c>
      <c r="K222" s="56">
        <v>12230.36</v>
      </c>
      <c r="L222" s="46">
        <v>13240.2</v>
      </c>
      <c r="M222" s="117"/>
      <c r="N222" s="119">
        <v>12230.36</v>
      </c>
      <c r="O222" s="119">
        <v>5950.3</v>
      </c>
      <c r="P222" s="119"/>
      <c r="Q222" s="119">
        <v>14311.25</v>
      </c>
      <c r="R222" s="119">
        <v>13301.41</v>
      </c>
      <c r="S222" s="47"/>
    </row>
    <row r="223" spans="1:19" ht="9" customHeight="1" x14ac:dyDescent="0.2">
      <c r="A223" s="501"/>
      <c r="B223" s="501"/>
      <c r="C223" s="48" t="s">
        <v>4</v>
      </c>
      <c r="D223" s="49">
        <v>7</v>
      </c>
      <c r="E223" s="50">
        <v>10068004</v>
      </c>
      <c r="F223" s="50">
        <v>995998</v>
      </c>
      <c r="G223" s="50">
        <v>240001</v>
      </c>
      <c r="H223" s="50">
        <v>12159892</v>
      </c>
      <c r="I223" s="50">
        <v>217385</v>
      </c>
      <c r="J223" s="51">
        <v>1955323</v>
      </c>
      <c r="K223" s="50">
        <v>23681279</v>
      </c>
      <c r="L223" s="73">
        <v>25636602</v>
      </c>
      <c r="M223" s="118"/>
      <c r="N223" s="120">
        <v>23681279</v>
      </c>
      <c r="O223" s="120">
        <v>11521387</v>
      </c>
      <c r="P223" s="120">
        <v>0</v>
      </c>
      <c r="Q223" s="120">
        <v>27710444</v>
      </c>
      <c r="R223" s="120">
        <v>25755121</v>
      </c>
      <c r="S223" s="47"/>
    </row>
    <row r="224" spans="1:19" ht="12.75" customHeight="1" x14ac:dyDescent="0.2">
      <c r="A224" s="501"/>
      <c r="B224" s="501"/>
      <c r="C224" s="53" t="s">
        <v>3</v>
      </c>
      <c r="D224" s="54">
        <v>8</v>
      </c>
      <c r="E224" s="55">
        <v>5466.18</v>
      </c>
      <c r="F224" s="55">
        <v>545.38</v>
      </c>
      <c r="G224" s="55">
        <v>123.95</v>
      </c>
      <c r="H224" s="55">
        <v>6280.06</v>
      </c>
      <c r="I224" s="55">
        <v>112.27</v>
      </c>
      <c r="J224" s="55">
        <v>1034.6300000000001</v>
      </c>
      <c r="K224" s="56">
        <v>12527.84</v>
      </c>
      <c r="L224" s="46">
        <v>13562.47</v>
      </c>
      <c r="M224" s="117"/>
      <c r="N224" s="119">
        <v>12527.84</v>
      </c>
      <c r="O224" s="119">
        <v>6247.78</v>
      </c>
      <c r="P224" s="119"/>
      <c r="Q224" s="119">
        <v>14687.07</v>
      </c>
      <c r="R224" s="119">
        <v>13652.44</v>
      </c>
      <c r="S224" s="47"/>
    </row>
    <row r="225" spans="1:19" ht="9" customHeight="1" x14ac:dyDescent="0.2">
      <c r="A225" s="501"/>
      <c r="B225" s="501"/>
      <c r="C225" s="48" t="s">
        <v>4</v>
      </c>
      <c r="D225" s="49">
        <v>9</v>
      </c>
      <c r="E225" s="50">
        <v>10584000</v>
      </c>
      <c r="F225" s="50">
        <v>1056003</v>
      </c>
      <c r="G225" s="50">
        <v>240001</v>
      </c>
      <c r="H225" s="50">
        <v>12159892</v>
      </c>
      <c r="I225" s="50">
        <v>217385</v>
      </c>
      <c r="J225" s="51">
        <v>2003323</v>
      </c>
      <c r="K225" s="50">
        <v>24257281</v>
      </c>
      <c r="L225" s="73">
        <v>26260604</v>
      </c>
      <c r="M225" s="118"/>
      <c r="N225" s="120">
        <v>24257281</v>
      </c>
      <c r="O225" s="120">
        <v>12097389</v>
      </c>
      <c r="P225" s="120">
        <v>0</v>
      </c>
      <c r="Q225" s="120">
        <v>28438133</v>
      </c>
      <c r="R225" s="120">
        <v>26434810</v>
      </c>
      <c r="S225" s="47"/>
    </row>
    <row r="226" spans="1:19" ht="12.75" customHeight="1" x14ac:dyDescent="0.2">
      <c r="A226" s="501"/>
      <c r="B226" s="501"/>
      <c r="C226" s="53" t="s">
        <v>3</v>
      </c>
      <c r="D226" s="54">
        <v>10</v>
      </c>
      <c r="E226" s="55">
        <v>5726.47</v>
      </c>
      <c r="F226" s="55">
        <v>570.16999999999996</v>
      </c>
      <c r="G226" s="55">
        <v>123.95</v>
      </c>
      <c r="H226" s="55">
        <v>6280.06</v>
      </c>
      <c r="I226" s="55">
        <v>112.27</v>
      </c>
      <c r="J226" s="55">
        <v>1058.3900000000001</v>
      </c>
      <c r="K226" s="56">
        <v>12812.92</v>
      </c>
      <c r="L226" s="46">
        <v>13871.31</v>
      </c>
      <c r="M226" s="117"/>
      <c r="N226" s="119">
        <v>12812.92</v>
      </c>
      <c r="O226" s="119">
        <v>6532.86</v>
      </c>
      <c r="P226" s="119"/>
      <c r="Q226" s="119">
        <v>15047.22</v>
      </c>
      <c r="R226" s="119">
        <v>13988.83</v>
      </c>
      <c r="S226" s="47"/>
    </row>
    <row r="227" spans="1:19" ht="9" customHeight="1" x14ac:dyDescent="0.2">
      <c r="A227" s="501"/>
      <c r="B227" s="501"/>
      <c r="C227" s="48" t="s">
        <v>4</v>
      </c>
      <c r="D227" s="49">
        <v>11</v>
      </c>
      <c r="E227" s="50">
        <v>11087992</v>
      </c>
      <c r="F227" s="50">
        <v>1104003</v>
      </c>
      <c r="G227" s="50">
        <v>240001</v>
      </c>
      <c r="H227" s="50">
        <v>12159892</v>
      </c>
      <c r="I227" s="50">
        <v>217385</v>
      </c>
      <c r="J227" s="51">
        <v>2049329</v>
      </c>
      <c r="K227" s="50">
        <v>24809273</v>
      </c>
      <c r="L227" s="73">
        <v>26858601</v>
      </c>
      <c r="M227" s="118"/>
      <c r="N227" s="120">
        <v>24809273</v>
      </c>
      <c r="O227" s="120">
        <v>12649381</v>
      </c>
      <c r="P227" s="120">
        <v>0</v>
      </c>
      <c r="Q227" s="120">
        <v>29135481</v>
      </c>
      <c r="R227" s="120">
        <v>27086152</v>
      </c>
      <c r="S227" s="47"/>
    </row>
    <row r="228" spans="1:19" ht="12.75" customHeight="1" x14ac:dyDescent="0.2">
      <c r="A228" s="501"/>
      <c r="B228" s="501"/>
      <c r="C228" s="53" t="s">
        <v>3</v>
      </c>
      <c r="D228" s="54">
        <v>12</v>
      </c>
      <c r="E228" s="55">
        <v>5986.77</v>
      </c>
      <c r="F228" s="55">
        <v>594.96</v>
      </c>
      <c r="G228" s="55">
        <v>123.95</v>
      </c>
      <c r="H228" s="55">
        <v>6280.06</v>
      </c>
      <c r="I228" s="55">
        <v>112.27</v>
      </c>
      <c r="J228" s="55">
        <v>1082.1500000000001</v>
      </c>
      <c r="K228" s="56">
        <v>13098.01</v>
      </c>
      <c r="L228" s="46">
        <v>14180.16</v>
      </c>
      <c r="M228" s="117"/>
      <c r="N228" s="119">
        <v>13098.01</v>
      </c>
      <c r="O228" s="119">
        <v>6817.95</v>
      </c>
      <c r="P228" s="119"/>
      <c r="Q228" s="119">
        <v>15407.39</v>
      </c>
      <c r="R228" s="119">
        <v>14325.24</v>
      </c>
      <c r="S228" s="47"/>
    </row>
    <row r="229" spans="1:19" ht="9" customHeight="1" x14ac:dyDescent="0.2">
      <c r="A229" s="501"/>
      <c r="B229" s="501"/>
      <c r="C229" s="48" t="s">
        <v>4</v>
      </c>
      <c r="D229" s="49">
        <v>13</v>
      </c>
      <c r="E229" s="50">
        <v>11592003</v>
      </c>
      <c r="F229" s="50">
        <v>1152003</v>
      </c>
      <c r="G229" s="50">
        <v>240001</v>
      </c>
      <c r="H229" s="50">
        <v>12159892</v>
      </c>
      <c r="I229" s="50">
        <v>217385</v>
      </c>
      <c r="J229" s="51">
        <v>2095335</v>
      </c>
      <c r="K229" s="50">
        <v>25361284</v>
      </c>
      <c r="L229" s="73">
        <v>27456618</v>
      </c>
      <c r="M229" s="118"/>
      <c r="N229" s="120">
        <v>25361284</v>
      </c>
      <c r="O229" s="120">
        <v>13201392</v>
      </c>
      <c r="P229" s="120">
        <v>0</v>
      </c>
      <c r="Q229" s="120">
        <v>29832867</v>
      </c>
      <c r="R229" s="120">
        <v>27737532</v>
      </c>
      <c r="S229" s="47"/>
    </row>
    <row r="230" spans="1:19" ht="12.75" customHeight="1" x14ac:dyDescent="0.2">
      <c r="A230" s="501"/>
      <c r="B230" s="501"/>
      <c r="C230" s="53" t="s">
        <v>3</v>
      </c>
      <c r="D230" s="54">
        <v>14</v>
      </c>
      <c r="E230" s="55">
        <v>6247.06</v>
      </c>
      <c r="F230" s="55">
        <v>619.75</v>
      </c>
      <c r="G230" s="55">
        <v>123.95</v>
      </c>
      <c r="H230" s="55">
        <v>6280.06</v>
      </c>
      <c r="I230" s="55">
        <v>112.27</v>
      </c>
      <c r="J230" s="55">
        <v>1105.9000000000001</v>
      </c>
      <c r="K230" s="56">
        <v>13383.09</v>
      </c>
      <c r="L230" s="46">
        <v>14488.99</v>
      </c>
      <c r="M230" s="117"/>
      <c r="N230" s="119">
        <v>13383.09</v>
      </c>
      <c r="O230" s="119">
        <v>7103.03</v>
      </c>
      <c r="P230" s="119"/>
      <c r="Q230" s="119">
        <v>15767.54</v>
      </c>
      <c r="R230" s="119">
        <v>14661.64</v>
      </c>
      <c r="S230" s="47"/>
    </row>
    <row r="231" spans="1:19" ht="9" customHeight="1" x14ac:dyDescent="0.2">
      <c r="A231" s="501"/>
      <c r="B231" s="501"/>
      <c r="C231" s="48" t="s">
        <v>4</v>
      </c>
      <c r="D231" s="49">
        <v>15</v>
      </c>
      <c r="E231" s="50">
        <v>12095995</v>
      </c>
      <c r="F231" s="50">
        <v>1200003</v>
      </c>
      <c r="G231" s="50">
        <v>240001</v>
      </c>
      <c r="H231" s="50">
        <v>12159892</v>
      </c>
      <c r="I231" s="50">
        <v>217385</v>
      </c>
      <c r="J231" s="51">
        <v>2141321</v>
      </c>
      <c r="K231" s="50">
        <v>25913276</v>
      </c>
      <c r="L231" s="73">
        <v>28054597</v>
      </c>
      <c r="M231" s="118"/>
      <c r="N231" s="120">
        <v>25913276</v>
      </c>
      <c r="O231" s="120">
        <v>13753384</v>
      </c>
      <c r="P231" s="120">
        <v>0</v>
      </c>
      <c r="Q231" s="120">
        <v>30530215</v>
      </c>
      <c r="R231" s="120">
        <v>28388894</v>
      </c>
      <c r="S231" s="47"/>
    </row>
    <row r="232" spans="1:19" ht="12.75" customHeight="1" x14ac:dyDescent="0.2">
      <c r="A232" s="501"/>
      <c r="B232" s="501"/>
      <c r="C232" s="53" t="s">
        <v>3</v>
      </c>
      <c r="D232" s="54">
        <v>16</v>
      </c>
      <c r="E232" s="55">
        <v>6507.36</v>
      </c>
      <c r="F232" s="55">
        <v>650.74</v>
      </c>
      <c r="G232" s="55">
        <v>123.95</v>
      </c>
      <c r="H232" s="55">
        <v>6280.06</v>
      </c>
      <c r="I232" s="55">
        <v>112.27</v>
      </c>
      <c r="J232" s="55">
        <v>1130.18</v>
      </c>
      <c r="K232" s="56">
        <v>13674.38</v>
      </c>
      <c r="L232" s="46">
        <v>14804.56</v>
      </c>
      <c r="M232" s="117"/>
      <c r="N232" s="119">
        <v>13674.38</v>
      </c>
      <c r="O232" s="119">
        <v>7394.32</v>
      </c>
      <c r="P232" s="119"/>
      <c r="Q232" s="119">
        <v>16135.54</v>
      </c>
      <c r="R232" s="119">
        <v>15005.36</v>
      </c>
      <c r="S232" s="47"/>
    </row>
    <row r="233" spans="1:19" ht="9" customHeight="1" x14ac:dyDescent="0.2">
      <c r="A233" s="501"/>
      <c r="B233" s="501"/>
      <c r="C233" s="48" t="s">
        <v>4</v>
      </c>
      <c r="D233" s="49">
        <v>17</v>
      </c>
      <c r="E233" s="50">
        <v>12600006</v>
      </c>
      <c r="F233" s="50">
        <v>1260008</v>
      </c>
      <c r="G233" s="50">
        <v>240001</v>
      </c>
      <c r="H233" s="50">
        <v>12159892</v>
      </c>
      <c r="I233" s="50">
        <v>217385</v>
      </c>
      <c r="J233" s="51">
        <v>2188334</v>
      </c>
      <c r="K233" s="50">
        <v>26477292</v>
      </c>
      <c r="L233" s="73">
        <v>28665625</v>
      </c>
      <c r="M233" s="118"/>
      <c r="N233" s="120">
        <v>26477292</v>
      </c>
      <c r="O233" s="120">
        <v>14317400</v>
      </c>
      <c r="P233" s="120">
        <v>0</v>
      </c>
      <c r="Q233" s="120">
        <v>31242762</v>
      </c>
      <c r="R233" s="120">
        <v>29054428</v>
      </c>
      <c r="S233" s="47"/>
    </row>
    <row r="234" spans="1:19" ht="12.75" customHeight="1" x14ac:dyDescent="0.2">
      <c r="A234" s="501"/>
      <c r="B234" s="501"/>
      <c r="C234" s="53" t="s">
        <v>3</v>
      </c>
      <c r="D234" s="54">
        <v>18</v>
      </c>
      <c r="E234" s="55">
        <v>6767.65</v>
      </c>
      <c r="F234" s="55">
        <v>675.53</v>
      </c>
      <c r="G234" s="55">
        <v>123.95</v>
      </c>
      <c r="H234" s="55">
        <v>6280.06</v>
      </c>
      <c r="I234" s="55">
        <v>112.27</v>
      </c>
      <c r="J234" s="55">
        <v>1153.93</v>
      </c>
      <c r="K234" s="56">
        <v>13959.46</v>
      </c>
      <c r="L234" s="46">
        <v>15113.39</v>
      </c>
      <c r="M234" s="117"/>
      <c r="N234" s="119">
        <v>13959.46</v>
      </c>
      <c r="O234" s="119">
        <v>7679.4</v>
      </c>
      <c r="P234" s="119"/>
      <c r="Q234" s="119">
        <v>16495.68</v>
      </c>
      <c r="R234" s="119">
        <v>15341.75</v>
      </c>
      <c r="S234" s="47"/>
    </row>
    <row r="235" spans="1:19" ht="9" customHeight="1" x14ac:dyDescent="0.2">
      <c r="A235" s="501"/>
      <c r="B235" s="501"/>
      <c r="C235" s="48" t="s">
        <v>4</v>
      </c>
      <c r="D235" s="49">
        <v>19</v>
      </c>
      <c r="E235" s="50">
        <v>13103998</v>
      </c>
      <c r="F235" s="50">
        <v>1308008</v>
      </c>
      <c r="G235" s="50">
        <v>240001</v>
      </c>
      <c r="H235" s="50">
        <v>12159892</v>
      </c>
      <c r="I235" s="50">
        <v>217385</v>
      </c>
      <c r="J235" s="51">
        <v>2234320</v>
      </c>
      <c r="K235" s="50">
        <v>27029284</v>
      </c>
      <c r="L235" s="73">
        <v>29263604</v>
      </c>
      <c r="M235" s="118"/>
      <c r="N235" s="120">
        <v>27029284</v>
      </c>
      <c r="O235" s="120">
        <v>14869392</v>
      </c>
      <c r="P235" s="120">
        <v>0</v>
      </c>
      <c r="Q235" s="120">
        <v>31940090</v>
      </c>
      <c r="R235" s="120">
        <v>29705770</v>
      </c>
      <c r="S235" s="47"/>
    </row>
    <row r="236" spans="1:19" ht="12.75" customHeight="1" x14ac:dyDescent="0.2">
      <c r="A236" s="501"/>
      <c r="B236" s="501"/>
      <c r="C236" s="53" t="s">
        <v>3</v>
      </c>
      <c r="D236" s="54">
        <v>20</v>
      </c>
      <c r="E236" s="55">
        <v>7027.95</v>
      </c>
      <c r="F236" s="55">
        <v>700.32</v>
      </c>
      <c r="G236" s="55">
        <v>123.95</v>
      </c>
      <c r="H236" s="55">
        <v>6280.06</v>
      </c>
      <c r="I236" s="55">
        <v>112.27</v>
      </c>
      <c r="J236" s="55">
        <v>1177.69</v>
      </c>
      <c r="K236" s="56">
        <v>14244.55</v>
      </c>
      <c r="L236" s="46">
        <v>15422.24</v>
      </c>
      <c r="M236" s="117"/>
      <c r="N236" s="119">
        <v>14244.55</v>
      </c>
      <c r="O236" s="119">
        <v>7964.49</v>
      </c>
      <c r="P236" s="119"/>
      <c r="Q236" s="119">
        <v>16855.849999999999</v>
      </c>
      <c r="R236" s="119">
        <v>15678.16</v>
      </c>
      <c r="S236" s="47"/>
    </row>
    <row r="237" spans="1:19" ht="9" customHeight="1" x14ac:dyDescent="0.2">
      <c r="A237" s="501"/>
      <c r="B237" s="501"/>
      <c r="C237" s="48" t="s">
        <v>4</v>
      </c>
      <c r="D237" s="49">
        <v>21</v>
      </c>
      <c r="E237" s="50">
        <v>13608009</v>
      </c>
      <c r="F237" s="50">
        <v>1356009</v>
      </c>
      <c r="G237" s="50">
        <v>240001</v>
      </c>
      <c r="H237" s="50">
        <v>12159892</v>
      </c>
      <c r="I237" s="50">
        <v>217385</v>
      </c>
      <c r="J237" s="51">
        <v>2280326</v>
      </c>
      <c r="K237" s="50">
        <v>27581295</v>
      </c>
      <c r="L237" s="73">
        <v>29861621</v>
      </c>
      <c r="M237" s="118"/>
      <c r="N237" s="120">
        <v>27581295</v>
      </c>
      <c r="O237" s="120">
        <v>15421403</v>
      </c>
      <c r="P237" s="120">
        <v>0</v>
      </c>
      <c r="Q237" s="120">
        <v>32637477</v>
      </c>
      <c r="R237" s="120">
        <v>30357151</v>
      </c>
      <c r="S237" s="47"/>
    </row>
    <row r="238" spans="1:19" ht="12.75" customHeight="1" x14ac:dyDescent="0.2">
      <c r="A238" s="501"/>
      <c r="B238" s="501"/>
      <c r="C238" s="53" t="s">
        <v>3</v>
      </c>
      <c r="D238" s="54">
        <v>22</v>
      </c>
      <c r="E238" s="55">
        <v>7170.49</v>
      </c>
      <c r="F238" s="55">
        <v>712.71</v>
      </c>
      <c r="G238" s="55">
        <v>123.95</v>
      </c>
      <c r="H238" s="55">
        <v>6280.06</v>
      </c>
      <c r="I238" s="55">
        <v>112.27</v>
      </c>
      <c r="J238" s="55">
        <v>1190.5999999999999</v>
      </c>
      <c r="K238" s="56">
        <v>14399.48</v>
      </c>
      <c r="L238" s="46">
        <v>15590.08</v>
      </c>
      <c r="M238" s="117"/>
      <c r="N238" s="119">
        <v>14399.48</v>
      </c>
      <c r="O238" s="119">
        <v>8119.42</v>
      </c>
      <c r="P238" s="119"/>
      <c r="Q238" s="119">
        <v>17051.580000000002</v>
      </c>
      <c r="R238" s="119">
        <v>15860.98</v>
      </c>
      <c r="S238" s="47"/>
    </row>
    <row r="239" spans="1:19" ht="9" customHeight="1" x14ac:dyDescent="0.2">
      <c r="A239" s="501"/>
      <c r="B239" s="501"/>
      <c r="C239" s="48" t="s">
        <v>4</v>
      </c>
      <c r="D239" s="49">
        <v>23</v>
      </c>
      <c r="E239" s="50">
        <v>13884005</v>
      </c>
      <c r="F239" s="50">
        <v>1379999</v>
      </c>
      <c r="G239" s="50">
        <v>240001</v>
      </c>
      <c r="H239" s="50">
        <v>12159892</v>
      </c>
      <c r="I239" s="50">
        <v>217385</v>
      </c>
      <c r="J239" s="51">
        <v>2305323</v>
      </c>
      <c r="K239" s="50">
        <v>27881281</v>
      </c>
      <c r="L239" s="73">
        <v>30186604</v>
      </c>
      <c r="M239" s="118"/>
      <c r="N239" s="120">
        <v>27881281</v>
      </c>
      <c r="O239" s="120">
        <v>15721389</v>
      </c>
      <c r="P239" s="120">
        <v>0</v>
      </c>
      <c r="Q239" s="120">
        <v>33016463</v>
      </c>
      <c r="R239" s="120">
        <v>30711140</v>
      </c>
      <c r="S239" s="47"/>
    </row>
    <row r="240" spans="1:19" ht="12.75" customHeight="1" x14ac:dyDescent="0.2">
      <c r="A240" s="501"/>
      <c r="B240" s="501"/>
      <c r="C240" s="53" t="s">
        <v>3</v>
      </c>
      <c r="D240" s="54">
        <v>24</v>
      </c>
      <c r="E240" s="55">
        <v>7313.03</v>
      </c>
      <c r="F240" s="55">
        <v>731.3</v>
      </c>
      <c r="G240" s="55">
        <v>123.95</v>
      </c>
      <c r="H240" s="55">
        <v>6280.06</v>
      </c>
      <c r="I240" s="55">
        <v>112.27</v>
      </c>
      <c r="J240" s="55">
        <v>1204.03</v>
      </c>
      <c r="K240" s="56">
        <v>14560.61</v>
      </c>
      <c r="L240" s="46">
        <v>15764.64</v>
      </c>
      <c r="M240" s="117"/>
      <c r="N240" s="119">
        <v>14560.61</v>
      </c>
      <c r="O240" s="119">
        <v>8280.5499999999993</v>
      </c>
      <c r="P240" s="119"/>
      <c r="Q240" s="119">
        <v>17255.14</v>
      </c>
      <c r="R240" s="119">
        <v>16051.11</v>
      </c>
      <c r="S240" s="47"/>
    </row>
    <row r="241" spans="1:19" ht="9" customHeight="1" x14ac:dyDescent="0.2">
      <c r="A241" s="501"/>
      <c r="B241" s="501"/>
      <c r="C241" s="48" t="s">
        <v>4</v>
      </c>
      <c r="D241" s="49">
        <v>25</v>
      </c>
      <c r="E241" s="50">
        <v>14160001</v>
      </c>
      <c r="F241" s="50">
        <v>1415994</v>
      </c>
      <c r="G241" s="50">
        <v>240001</v>
      </c>
      <c r="H241" s="50">
        <v>12159892</v>
      </c>
      <c r="I241" s="50">
        <v>217385</v>
      </c>
      <c r="J241" s="51">
        <v>2331327</v>
      </c>
      <c r="K241" s="50">
        <v>28193272</v>
      </c>
      <c r="L241" s="73">
        <v>30524599</v>
      </c>
      <c r="M241" s="118"/>
      <c r="N241" s="120">
        <v>28193272</v>
      </c>
      <c r="O241" s="120">
        <v>16033381</v>
      </c>
      <c r="P241" s="120">
        <v>0</v>
      </c>
      <c r="Q241" s="120">
        <v>33410610</v>
      </c>
      <c r="R241" s="120">
        <v>31079283</v>
      </c>
      <c r="S241" s="47"/>
    </row>
    <row r="242" spans="1:19" ht="12.75" customHeight="1" x14ac:dyDescent="0.2">
      <c r="A242" s="501"/>
      <c r="B242" s="501"/>
      <c r="C242" s="53" t="s">
        <v>3</v>
      </c>
      <c r="D242" s="54">
        <v>26</v>
      </c>
      <c r="E242" s="55">
        <v>7455.57</v>
      </c>
      <c r="F242" s="55">
        <v>743.7</v>
      </c>
      <c r="G242" s="55">
        <v>123.95</v>
      </c>
      <c r="H242" s="55">
        <v>6280.06</v>
      </c>
      <c r="I242" s="55">
        <v>112.27</v>
      </c>
      <c r="J242" s="55">
        <v>1216.94</v>
      </c>
      <c r="K242" s="56">
        <v>14715.55</v>
      </c>
      <c r="L242" s="46">
        <v>15932.49</v>
      </c>
      <c r="M242" s="117"/>
      <c r="N242" s="119">
        <v>14715.55</v>
      </c>
      <c r="O242" s="119">
        <v>8435.49</v>
      </c>
      <c r="P242" s="119"/>
      <c r="Q242" s="119">
        <v>17450.88</v>
      </c>
      <c r="R242" s="119">
        <v>16233.94</v>
      </c>
      <c r="S242" s="47"/>
    </row>
    <row r="243" spans="1:19" ht="9" customHeight="1" x14ac:dyDescent="0.2">
      <c r="A243" s="501"/>
      <c r="B243" s="501"/>
      <c r="C243" s="48" t="s">
        <v>4</v>
      </c>
      <c r="D243" s="49">
        <v>27</v>
      </c>
      <c r="E243" s="50">
        <v>14435997</v>
      </c>
      <c r="F243" s="50">
        <v>1440004</v>
      </c>
      <c r="G243" s="50">
        <v>240001</v>
      </c>
      <c r="H243" s="50">
        <v>12159892</v>
      </c>
      <c r="I243" s="50">
        <v>217385</v>
      </c>
      <c r="J243" s="51">
        <v>2356324</v>
      </c>
      <c r="K243" s="50">
        <v>28493278</v>
      </c>
      <c r="L243" s="73">
        <v>30849602</v>
      </c>
      <c r="M243" s="118"/>
      <c r="N243" s="120">
        <v>28493278</v>
      </c>
      <c r="O243" s="120">
        <v>16333386</v>
      </c>
      <c r="P243" s="120">
        <v>0</v>
      </c>
      <c r="Q243" s="120">
        <v>33789615</v>
      </c>
      <c r="R243" s="120">
        <v>31433291</v>
      </c>
      <c r="S243" s="47"/>
    </row>
    <row r="244" spans="1:19" ht="12.75" customHeight="1" x14ac:dyDescent="0.2">
      <c r="A244" s="501"/>
      <c r="B244" s="501"/>
      <c r="C244" s="53" t="s">
        <v>3</v>
      </c>
      <c r="D244" s="54">
        <v>28</v>
      </c>
      <c r="E244" s="55">
        <v>7591.92</v>
      </c>
      <c r="F244" s="55">
        <v>756.09</v>
      </c>
      <c r="G244" s="55">
        <v>123.95</v>
      </c>
      <c r="H244" s="55">
        <v>6280.06</v>
      </c>
      <c r="I244" s="55">
        <v>112.27</v>
      </c>
      <c r="J244" s="55">
        <v>1229.3399999999999</v>
      </c>
      <c r="K244" s="56">
        <v>14864.29</v>
      </c>
      <c r="L244" s="46">
        <v>16093.63</v>
      </c>
      <c r="M244" s="117"/>
      <c r="N244" s="119">
        <v>14864.29</v>
      </c>
      <c r="O244" s="119">
        <v>8584.23</v>
      </c>
      <c r="P244" s="119"/>
      <c r="Q244" s="119">
        <v>17638.79</v>
      </c>
      <c r="R244" s="119">
        <v>16409.45</v>
      </c>
      <c r="S244" s="47"/>
    </row>
    <row r="245" spans="1:19" ht="9" customHeight="1" x14ac:dyDescent="0.2">
      <c r="A245" s="501"/>
      <c r="B245" s="501"/>
      <c r="C245" s="48" t="s">
        <v>4</v>
      </c>
      <c r="D245" s="49">
        <v>29</v>
      </c>
      <c r="E245" s="50">
        <v>14700007</v>
      </c>
      <c r="F245" s="50">
        <v>1463994</v>
      </c>
      <c r="G245" s="50">
        <v>240001</v>
      </c>
      <c r="H245" s="50">
        <v>12159892</v>
      </c>
      <c r="I245" s="50">
        <v>217385</v>
      </c>
      <c r="J245" s="51">
        <v>2380334</v>
      </c>
      <c r="K245" s="50">
        <v>28781279</v>
      </c>
      <c r="L245" s="73">
        <v>31161613</v>
      </c>
      <c r="M245" s="118"/>
      <c r="N245" s="120">
        <v>28781279</v>
      </c>
      <c r="O245" s="120">
        <v>16621387</v>
      </c>
      <c r="P245" s="120">
        <v>0</v>
      </c>
      <c r="Q245" s="120">
        <v>34153460</v>
      </c>
      <c r="R245" s="120">
        <v>31773126</v>
      </c>
      <c r="S245" s="47"/>
    </row>
    <row r="246" spans="1:19" ht="12.75" customHeight="1" x14ac:dyDescent="0.2">
      <c r="A246" s="501"/>
      <c r="B246" s="501"/>
      <c r="C246" s="53" t="s">
        <v>3</v>
      </c>
      <c r="D246" s="54">
        <v>30</v>
      </c>
      <c r="E246" s="55">
        <v>7734.46</v>
      </c>
      <c r="F246" s="55">
        <v>768.49</v>
      </c>
      <c r="G246" s="55">
        <v>123.95</v>
      </c>
      <c r="H246" s="55">
        <v>6280.06</v>
      </c>
      <c r="I246" s="55">
        <v>112.27</v>
      </c>
      <c r="J246" s="55">
        <v>1242.25</v>
      </c>
      <c r="K246" s="56">
        <v>15019.23</v>
      </c>
      <c r="L246" s="46">
        <v>16261.48</v>
      </c>
      <c r="M246" s="117"/>
      <c r="N246" s="119">
        <v>15019.23</v>
      </c>
      <c r="O246" s="119">
        <v>8739.17</v>
      </c>
      <c r="P246" s="119"/>
      <c r="Q246" s="119">
        <v>17834.53</v>
      </c>
      <c r="R246" s="119">
        <v>16592.28</v>
      </c>
      <c r="S246" s="47"/>
    </row>
    <row r="247" spans="1:19" ht="9" customHeight="1" x14ac:dyDescent="0.2">
      <c r="A247" s="501"/>
      <c r="B247" s="501"/>
      <c r="C247" s="48" t="s">
        <v>4</v>
      </c>
      <c r="D247" s="49">
        <v>31</v>
      </c>
      <c r="E247" s="50">
        <v>14976003</v>
      </c>
      <c r="F247" s="50">
        <v>1488004</v>
      </c>
      <c r="G247" s="50">
        <v>240001</v>
      </c>
      <c r="H247" s="50">
        <v>12159892</v>
      </c>
      <c r="I247" s="50">
        <v>217385</v>
      </c>
      <c r="J247" s="51">
        <v>2405331</v>
      </c>
      <c r="K247" s="50">
        <v>29081284</v>
      </c>
      <c r="L247" s="73">
        <v>31486616</v>
      </c>
      <c r="M247" s="118"/>
      <c r="N247" s="120">
        <v>29081284</v>
      </c>
      <c r="O247" s="120">
        <v>16921393</v>
      </c>
      <c r="P247" s="120">
        <v>0</v>
      </c>
      <c r="Q247" s="120">
        <v>34532465</v>
      </c>
      <c r="R247" s="120">
        <v>32127134</v>
      </c>
      <c r="S247" s="47"/>
    </row>
    <row r="248" spans="1:19" ht="12.75" customHeight="1" x14ac:dyDescent="0.2">
      <c r="A248" s="501"/>
      <c r="B248" s="501"/>
      <c r="C248" s="53" t="s">
        <v>3</v>
      </c>
      <c r="D248" s="54">
        <v>32</v>
      </c>
      <c r="E248" s="55">
        <v>7877</v>
      </c>
      <c r="F248" s="55">
        <v>787.08</v>
      </c>
      <c r="G248" s="55">
        <v>123.95</v>
      </c>
      <c r="H248" s="55">
        <v>6280.06</v>
      </c>
      <c r="I248" s="55">
        <v>112.27</v>
      </c>
      <c r="J248" s="55">
        <v>1255.67</v>
      </c>
      <c r="K248" s="56">
        <v>15180.36</v>
      </c>
      <c r="L248" s="46">
        <v>16436.03</v>
      </c>
      <c r="M248" s="117"/>
      <c r="N248" s="119">
        <v>15180.36</v>
      </c>
      <c r="O248" s="119">
        <v>8900.2999999999993</v>
      </c>
      <c r="P248" s="119"/>
      <c r="Q248" s="119">
        <v>18038.080000000002</v>
      </c>
      <c r="R248" s="119">
        <v>16782.41</v>
      </c>
      <c r="S248" s="47"/>
    </row>
    <row r="249" spans="1:19" ht="9" customHeight="1" x14ac:dyDescent="0.2">
      <c r="A249" s="501"/>
      <c r="B249" s="501"/>
      <c r="C249" s="48" t="s">
        <v>4</v>
      </c>
      <c r="D249" s="49">
        <v>33</v>
      </c>
      <c r="E249" s="50">
        <v>15251999</v>
      </c>
      <c r="F249" s="50">
        <v>1523999</v>
      </c>
      <c r="G249" s="50">
        <v>240001</v>
      </c>
      <c r="H249" s="50">
        <v>12159892</v>
      </c>
      <c r="I249" s="50">
        <v>217385</v>
      </c>
      <c r="J249" s="51">
        <v>2431316</v>
      </c>
      <c r="K249" s="50">
        <v>29393276</v>
      </c>
      <c r="L249" s="73">
        <v>31824592</v>
      </c>
      <c r="M249" s="118"/>
      <c r="N249" s="120">
        <v>29393276</v>
      </c>
      <c r="O249" s="120">
        <v>17233384</v>
      </c>
      <c r="P249" s="120">
        <v>0</v>
      </c>
      <c r="Q249" s="120">
        <v>34926593</v>
      </c>
      <c r="R249" s="120">
        <v>32495277</v>
      </c>
      <c r="S249" s="47"/>
    </row>
    <row r="250" spans="1:19" ht="12.75" customHeight="1" x14ac:dyDescent="0.2">
      <c r="A250" s="501"/>
      <c r="B250" s="501"/>
      <c r="C250" s="53" t="s">
        <v>3</v>
      </c>
      <c r="D250" s="54">
        <v>34</v>
      </c>
      <c r="E250" s="55">
        <v>7829.49</v>
      </c>
      <c r="F250" s="55">
        <v>799.48</v>
      </c>
      <c r="G250" s="55">
        <v>123.95</v>
      </c>
      <c r="H250" s="55">
        <v>6280.06</v>
      </c>
      <c r="I250" s="55">
        <v>112.27</v>
      </c>
      <c r="J250" s="55">
        <v>1252.75</v>
      </c>
      <c r="K250" s="56">
        <v>15145.25</v>
      </c>
      <c r="L250" s="46">
        <v>16398</v>
      </c>
      <c r="M250" s="117"/>
      <c r="N250" s="119">
        <v>15145.25</v>
      </c>
      <c r="O250" s="119">
        <v>8865.19</v>
      </c>
      <c r="P250" s="119"/>
      <c r="Q250" s="119">
        <v>17993.73</v>
      </c>
      <c r="R250" s="119">
        <v>16740.98</v>
      </c>
      <c r="S250" s="47"/>
    </row>
    <row r="251" spans="1:19" ht="9" customHeight="1" x14ac:dyDescent="0.2">
      <c r="A251" s="501"/>
      <c r="B251" s="501"/>
      <c r="C251" s="48" t="s">
        <v>4</v>
      </c>
      <c r="D251" s="49">
        <v>35</v>
      </c>
      <c r="E251" s="50">
        <v>15160007</v>
      </c>
      <c r="F251" s="50">
        <v>1548009</v>
      </c>
      <c r="G251" s="50">
        <v>240001</v>
      </c>
      <c r="H251" s="50">
        <v>12159892</v>
      </c>
      <c r="I251" s="50">
        <v>217385</v>
      </c>
      <c r="J251" s="51">
        <v>2425662</v>
      </c>
      <c r="K251" s="50">
        <v>29325293</v>
      </c>
      <c r="L251" s="73">
        <v>31750955</v>
      </c>
      <c r="M251" s="118"/>
      <c r="N251" s="120">
        <v>29325293</v>
      </c>
      <c r="O251" s="120">
        <v>17165401</v>
      </c>
      <c r="P251" s="120">
        <v>0</v>
      </c>
      <c r="Q251" s="120">
        <v>34840720</v>
      </c>
      <c r="R251" s="120">
        <v>32415057</v>
      </c>
      <c r="S251" s="47"/>
    </row>
    <row r="252" spans="1:19" ht="12.75" customHeight="1" x14ac:dyDescent="0.2">
      <c r="A252" s="501"/>
      <c r="B252" s="501"/>
      <c r="C252" s="53" t="s">
        <v>3</v>
      </c>
      <c r="D252" s="54">
        <v>36</v>
      </c>
      <c r="E252" s="55">
        <v>8155.89</v>
      </c>
      <c r="F252" s="55">
        <v>811.87</v>
      </c>
      <c r="G252" s="55">
        <v>123.95</v>
      </c>
      <c r="H252" s="55">
        <v>6280.06</v>
      </c>
      <c r="I252" s="55">
        <v>112.27</v>
      </c>
      <c r="J252" s="55">
        <v>1280.98</v>
      </c>
      <c r="K252" s="56">
        <v>15484.04</v>
      </c>
      <c r="L252" s="46">
        <v>16765.02</v>
      </c>
      <c r="M252" s="117"/>
      <c r="N252" s="119">
        <v>15484.04</v>
      </c>
      <c r="O252" s="119">
        <v>9203.98</v>
      </c>
      <c r="P252" s="119"/>
      <c r="Q252" s="119">
        <v>18421.740000000002</v>
      </c>
      <c r="R252" s="119">
        <v>17140.759999999998</v>
      </c>
      <c r="S252" s="47"/>
    </row>
    <row r="253" spans="1:19" ht="9" customHeight="1" x14ac:dyDescent="0.2">
      <c r="A253" s="501"/>
      <c r="B253" s="501"/>
      <c r="C253" s="48" t="s">
        <v>4</v>
      </c>
      <c r="D253" s="49">
        <v>37</v>
      </c>
      <c r="E253" s="50">
        <v>15792005</v>
      </c>
      <c r="F253" s="50">
        <v>1572000</v>
      </c>
      <c r="G253" s="50">
        <v>240001</v>
      </c>
      <c r="H253" s="50">
        <v>12159892</v>
      </c>
      <c r="I253" s="50">
        <v>217385</v>
      </c>
      <c r="J253" s="51">
        <v>2480323</v>
      </c>
      <c r="K253" s="50">
        <v>29981282</v>
      </c>
      <c r="L253" s="73">
        <v>32461605</v>
      </c>
      <c r="M253" s="118"/>
      <c r="N253" s="120">
        <v>29981282</v>
      </c>
      <c r="O253" s="120">
        <v>17821390</v>
      </c>
      <c r="P253" s="120">
        <v>0</v>
      </c>
      <c r="Q253" s="120">
        <v>35669463</v>
      </c>
      <c r="R253" s="120">
        <v>33189139</v>
      </c>
      <c r="S253" s="47"/>
    </row>
    <row r="254" spans="1:19" ht="12.75" customHeight="1" x14ac:dyDescent="0.2">
      <c r="A254" s="501"/>
      <c r="B254" s="501"/>
      <c r="C254" s="53" t="s">
        <v>3</v>
      </c>
      <c r="D254" s="54">
        <v>38</v>
      </c>
      <c r="E254" s="55">
        <v>8298.43</v>
      </c>
      <c r="F254" s="55">
        <v>824.27</v>
      </c>
      <c r="G254" s="55">
        <v>123.95</v>
      </c>
      <c r="H254" s="55">
        <v>6280.06</v>
      </c>
      <c r="I254" s="55">
        <v>112.27</v>
      </c>
      <c r="J254" s="55">
        <v>1293.8900000000001</v>
      </c>
      <c r="K254" s="56">
        <v>15638.98</v>
      </c>
      <c r="L254" s="46">
        <v>16932.87</v>
      </c>
      <c r="M254" s="117"/>
      <c r="N254" s="119">
        <v>15638.98</v>
      </c>
      <c r="O254" s="119">
        <v>9358.92</v>
      </c>
      <c r="P254" s="119"/>
      <c r="Q254" s="119">
        <v>18617.48</v>
      </c>
      <c r="R254" s="119">
        <v>17323.59</v>
      </c>
      <c r="S254" s="47"/>
    </row>
    <row r="255" spans="1:19" ht="9" customHeight="1" x14ac:dyDescent="0.2">
      <c r="A255" s="501"/>
      <c r="B255" s="501"/>
      <c r="C255" s="48" t="s">
        <v>4</v>
      </c>
      <c r="D255" s="49">
        <v>39</v>
      </c>
      <c r="E255" s="50">
        <v>16068001</v>
      </c>
      <c r="F255" s="50">
        <v>1596009</v>
      </c>
      <c r="G255" s="50">
        <v>240001</v>
      </c>
      <c r="H255" s="50">
        <v>12159892</v>
      </c>
      <c r="I255" s="50">
        <v>217385</v>
      </c>
      <c r="J255" s="51">
        <v>2505320</v>
      </c>
      <c r="K255" s="50">
        <v>30281288</v>
      </c>
      <c r="L255" s="73">
        <v>32786608</v>
      </c>
      <c r="M255" s="118"/>
      <c r="N255" s="120">
        <v>30281288</v>
      </c>
      <c r="O255" s="120">
        <v>18121396</v>
      </c>
      <c r="P255" s="120">
        <v>0</v>
      </c>
      <c r="Q255" s="120">
        <v>36048468</v>
      </c>
      <c r="R255" s="120">
        <v>33543148</v>
      </c>
      <c r="S255" s="47"/>
    </row>
    <row r="256" spans="1:19" ht="12.75" customHeight="1" x14ac:dyDescent="0.2">
      <c r="A256" s="501"/>
      <c r="B256" s="501"/>
      <c r="C256" s="53" t="s">
        <v>3</v>
      </c>
      <c r="D256" s="54">
        <v>40</v>
      </c>
      <c r="E256" s="55">
        <v>8440.9699999999993</v>
      </c>
      <c r="F256" s="55">
        <v>842.86</v>
      </c>
      <c r="G256" s="55">
        <v>123.95</v>
      </c>
      <c r="H256" s="55">
        <v>6280.06</v>
      </c>
      <c r="I256" s="55">
        <v>112.27</v>
      </c>
      <c r="J256" s="55">
        <v>1307.32</v>
      </c>
      <c r="K256" s="56">
        <v>15800.11</v>
      </c>
      <c r="L256" s="46">
        <v>17107.43</v>
      </c>
      <c r="M256" s="117"/>
      <c r="N256" s="119">
        <v>15800.11</v>
      </c>
      <c r="O256" s="119">
        <v>9520.0499999999993</v>
      </c>
      <c r="P256" s="119"/>
      <c r="Q256" s="119">
        <v>18821.04</v>
      </c>
      <c r="R256" s="119">
        <v>17513.72</v>
      </c>
      <c r="S256" s="47"/>
    </row>
    <row r="257" spans="1:19" ht="9" customHeight="1" x14ac:dyDescent="0.2">
      <c r="A257" s="502"/>
      <c r="B257" s="502"/>
      <c r="C257" s="58"/>
      <c r="D257" s="59"/>
      <c r="E257" s="61">
        <v>16343997</v>
      </c>
      <c r="F257" s="61">
        <v>1632005</v>
      </c>
      <c r="G257" s="61">
        <v>240001</v>
      </c>
      <c r="H257" s="61">
        <v>12159892</v>
      </c>
      <c r="I257" s="61">
        <v>217385</v>
      </c>
      <c r="J257" s="60">
        <v>2531324</v>
      </c>
      <c r="K257" s="61">
        <v>30593279</v>
      </c>
      <c r="L257" s="73">
        <v>33124603</v>
      </c>
      <c r="M257" s="118"/>
      <c r="N257" s="120">
        <v>30593279</v>
      </c>
      <c r="O257" s="120">
        <v>18433387</v>
      </c>
      <c r="P257" s="120">
        <v>0</v>
      </c>
      <c r="Q257" s="120">
        <v>36442615</v>
      </c>
      <c r="R257" s="120">
        <v>33911291</v>
      </c>
      <c r="S257" s="47"/>
    </row>
    <row r="258" spans="1:19" ht="12.75" customHeight="1" x14ac:dyDescent="0.2">
      <c r="A258" s="492">
        <v>34516</v>
      </c>
      <c r="B258" s="492">
        <v>34699</v>
      </c>
      <c r="C258" s="42" t="s">
        <v>3</v>
      </c>
      <c r="D258" s="43">
        <v>0</v>
      </c>
      <c r="E258" s="44">
        <v>4412.6099999999997</v>
      </c>
      <c r="F258" s="44">
        <v>440.02</v>
      </c>
      <c r="G258" s="44">
        <v>123.95</v>
      </c>
      <c r="H258" s="44">
        <v>6280.06</v>
      </c>
      <c r="I258" s="44">
        <v>187.12</v>
      </c>
      <c r="J258" s="44">
        <v>938.05</v>
      </c>
      <c r="K258" s="45">
        <v>11443.76</v>
      </c>
      <c r="L258" s="46">
        <v>12381.81</v>
      </c>
      <c r="M258" s="117"/>
      <c r="N258" s="119">
        <v>11443.76</v>
      </c>
      <c r="O258" s="119">
        <v>5163.7</v>
      </c>
      <c r="P258" s="119"/>
      <c r="Q258" s="119">
        <v>13311.28</v>
      </c>
      <c r="R258" s="119">
        <v>12373.23</v>
      </c>
      <c r="S258" s="47"/>
    </row>
    <row r="259" spans="1:19" ht="9" customHeight="1" x14ac:dyDescent="0.2">
      <c r="A259" s="525"/>
      <c r="B259" s="525"/>
      <c r="C259" s="48" t="s">
        <v>4</v>
      </c>
      <c r="D259" s="49">
        <v>1</v>
      </c>
      <c r="E259" s="50">
        <v>8544004</v>
      </c>
      <c r="F259" s="50">
        <v>851998</v>
      </c>
      <c r="G259" s="50">
        <v>240001</v>
      </c>
      <c r="H259" s="50">
        <v>12159892</v>
      </c>
      <c r="I259" s="50">
        <v>362315</v>
      </c>
      <c r="J259" s="51">
        <v>1816318</v>
      </c>
      <c r="K259" s="50">
        <v>22158209</v>
      </c>
      <c r="L259" s="73">
        <v>23974527</v>
      </c>
      <c r="M259" s="118"/>
      <c r="N259" s="120">
        <v>22158209</v>
      </c>
      <c r="O259" s="120">
        <v>9998317</v>
      </c>
      <c r="P259" s="120">
        <v>0</v>
      </c>
      <c r="Q259" s="120">
        <v>25774232</v>
      </c>
      <c r="R259" s="120">
        <v>23957914</v>
      </c>
      <c r="S259" s="47"/>
    </row>
    <row r="260" spans="1:19" ht="12.75" customHeight="1" x14ac:dyDescent="0.2">
      <c r="A260" s="500">
        <v>34516</v>
      </c>
      <c r="B260" s="500">
        <v>34699</v>
      </c>
      <c r="C260" s="53" t="s">
        <v>3</v>
      </c>
      <c r="D260" s="54">
        <v>2</v>
      </c>
      <c r="E260" s="55">
        <v>4641.91</v>
      </c>
      <c r="F260" s="55">
        <v>458.61</v>
      </c>
      <c r="G260" s="55">
        <v>123.95</v>
      </c>
      <c r="H260" s="55">
        <v>6280.06</v>
      </c>
      <c r="I260" s="55">
        <v>187.12</v>
      </c>
      <c r="J260" s="55">
        <v>958.71</v>
      </c>
      <c r="K260" s="56">
        <v>11691.65</v>
      </c>
      <c r="L260" s="46">
        <v>12650.36</v>
      </c>
      <c r="M260" s="117"/>
      <c r="N260" s="119">
        <v>11691.65</v>
      </c>
      <c r="O260" s="119">
        <v>5411.59</v>
      </c>
      <c r="P260" s="119"/>
      <c r="Q260" s="119">
        <v>13624.45</v>
      </c>
      <c r="R260" s="119">
        <v>12665.74</v>
      </c>
      <c r="S260" s="47"/>
    </row>
    <row r="261" spans="1:19" ht="9" customHeight="1" x14ac:dyDescent="0.2">
      <c r="A261" s="500"/>
      <c r="B261" s="500"/>
      <c r="C261" s="48" t="s">
        <v>4</v>
      </c>
      <c r="D261" s="49">
        <v>3</v>
      </c>
      <c r="E261" s="50">
        <v>8987991</v>
      </c>
      <c r="F261" s="50">
        <v>887993</v>
      </c>
      <c r="G261" s="50">
        <v>240001</v>
      </c>
      <c r="H261" s="50">
        <v>12159892</v>
      </c>
      <c r="I261" s="50">
        <v>362315</v>
      </c>
      <c r="J261" s="51">
        <v>1856321</v>
      </c>
      <c r="K261" s="50">
        <v>22638191</v>
      </c>
      <c r="L261" s="73">
        <v>24494513</v>
      </c>
      <c r="M261" s="118"/>
      <c r="N261" s="120">
        <v>22638191</v>
      </c>
      <c r="O261" s="120">
        <v>10478299</v>
      </c>
      <c r="P261" s="120">
        <v>0</v>
      </c>
      <c r="Q261" s="120">
        <v>26380614</v>
      </c>
      <c r="R261" s="120">
        <v>24524292</v>
      </c>
      <c r="S261" s="47"/>
    </row>
    <row r="262" spans="1:19" ht="12.75" customHeight="1" x14ac:dyDescent="0.2">
      <c r="A262" s="501"/>
      <c r="B262" s="501"/>
      <c r="C262" s="53" t="s">
        <v>3</v>
      </c>
      <c r="D262" s="54">
        <v>4</v>
      </c>
      <c r="E262" s="55">
        <v>4871.22</v>
      </c>
      <c r="F262" s="55">
        <v>483.4</v>
      </c>
      <c r="G262" s="55">
        <v>123.95</v>
      </c>
      <c r="H262" s="55">
        <v>6280.06</v>
      </c>
      <c r="I262" s="55">
        <v>187.12</v>
      </c>
      <c r="J262" s="55">
        <v>979.89</v>
      </c>
      <c r="K262" s="56">
        <v>11945.75</v>
      </c>
      <c r="L262" s="46">
        <v>12925.64</v>
      </c>
      <c r="M262" s="117"/>
      <c r="N262" s="119">
        <v>11945.75</v>
      </c>
      <c r="O262" s="119">
        <v>5665.69</v>
      </c>
      <c r="P262" s="119"/>
      <c r="Q262" s="119">
        <v>13945.46</v>
      </c>
      <c r="R262" s="119">
        <v>12965.57</v>
      </c>
      <c r="S262" s="47"/>
    </row>
    <row r="263" spans="1:19" ht="9" customHeight="1" x14ac:dyDescent="0.2">
      <c r="A263" s="501"/>
      <c r="B263" s="501"/>
      <c r="C263" s="48" t="s">
        <v>4</v>
      </c>
      <c r="D263" s="49">
        <v>5</v>
      </c>
      <c r="E263" s="50">
        <v>9431997</v>
      </c>
      <c r="F263" s="50">
        <v>935993</v>
      </c>
      <c r="G263" s="50">
        <v>240001</v>
      </c>
      <c r="H263" s="50">
        <v>12159892</v>
      </c>
      <c r="I263" s="50">
        <v>362315</v>
      </c>
      <c r="J263" s="51">
        <v>1897332</v>
      </c>
      <c r="K263" s="50">
        <v>23130197</v>
      </c>
      <c r="L263" s="73">
        <v>25027529</v>
      </c>
      <c r="M263" s="118"/>
      <c r="N263" s="120">
        <v>23130197</v>
      </c>
      <c r="O263" s="120">
        <v>10970306</v>
      </c>
      <c r="P263" s="120">
        <v>0</v>
      </c>
      <c r="Q263" s="120">
        <v>27002176</v>
      </c>
      <c r="R263" s="120">
        <v>25104844</v>
      </c>
      <c r="S263" s="47"/>
    </row>
    <row r="264" spans="1:19" ht="12.75" customHeight="1" x14ac:dyDescent="0.2">
      <c r="A264" s="501"/>
      <c r="B264" s="501"/>
      <c r="C264" s="53" t="s">
        <v>3</v>
      </c>
      <c r="D264" s="54">
        <v>6</v>
      </c>
      <c r="E264" s="55">
        <v>5199.6899999999996</v>
      </c>
      <c r="F264" s="55">
        <v>514.39</v>
      </c>
      <c r="G264" s="55">
        <v>123.95</v>
      </c>
      <c r="H264" s="55">
        <v>6280.06</v>
      </c>
      <c r="I264" s="55">
        <v>187.12</v>
      </c>
      <c r="J264" s="55">
        <v>1009.84</v>
      </c>
      <c r="K264" s="56">
        <v>12305.21</v>
      </c>
      <c r="L264" s="46">
        <v>13315.05</v>
      </c>
      <c r="M264" s="117"/>
      <c r="N264" s="119">
        <v>12305.21</v>
      </c>
      <c r="O264" s="119">
        <v>6025.15</v>
      </c>
      <c r="P264" s="119"/>
      <c r="Q264" s="119">
        <v>14399.58</v>
      </c>
      <c r="R264" s="119">
        <v>13389.74</v>
      </c>
      <c r="S264" s="47"/>
    </row>
    <row r="265" spans="1:19" ht="9" customHeight="1" x14ac:dyDescent="0.2">
      <c r="A265" s="501"/>
      <c r="B265" s="501"/>
      <c r="C265" s="48" t="s">
        <v>4</v>
      </c>
      <c r="D265" s="49">
        <v>7</v>
      </c>
      <c r="E265" s="50">
        <v>10068004</v>
      </c>
      <c r="F265" s="50">
        <v>995998</v>
      </c>
      <c r="G265" s="50">
        <v>240001</v>
      </c>
      <c r="H265" s="50">
        <v>12159892</v>
      </c>
      <c r="I265" s="50">
        <v>362315</v>
      </c>
      <c r="J265" s="51">
        <v>1955323</v>
      </c>
      <c r="K265" s="50">
        <v>23826209</v>
      </c>
      <c r="L265" s="73">
        <v>25781532</v>
      </c>
      <c r="M265" s="118"/>
      <c r="N265" s="120">
        <v>23826209</v>
      </c>
      <c r="O265" s="120">
        <v>11666317</v>
      </c>
      <c r="P265" s="120">
        <v>0</v>
      </c>
      <c r="Q265" s="120">
        <v>27881475</v>
      </c>
      <c r="R265" s="120">
        <v>25926152</v>
      </c>
      <c r="S265" s="47"/>
    </row>
    <row r="266" spans="1:19" ht="12.75" customHeight="1" x14ac:dyDescent="0.2">
      <c r="A266" s="501"/>
      <c r="B266" s="501"/>
      <c r="C266" s="53" t="s">
        <v>3</v>
      </c>
      <c r="D266" s="54">
        <v>8</v>
      </c>
      <c r="E266" s="55">
        <v>5466.18</v>
      </c>
      <c r="F266" s="55">
        <v>545.38</v>
      </c>
      <c r="G266" s="55">
        <v>123.95</v>
      </c>
      <c r="H266" s="55">
        <v>6280.06</v>
      </c>
      <c r="I266" s="55">
        <v>187.12</v>
      </c>
      <c r="J266" s="55">
        <v>1034.6300000000001</v>
      </c>
      <c r="K266" s="56">
        <v>12602.69</v>
      </c>
      <c r="L266" s="46">
        <v>13637.32</v>
      </c>
      <c r="M266" s="117"/>
      <c r="N266" s="119">
        <v>12602.69</v>
      </c>
      <c r="O266" s="119">
        <v>6322.63</v>
      </c>
      <c r="P266" s="119"/>
      <c r="Q266" s="119">
        <v>14775.39</v>
      </c>
      <c r="R266" s="119">
        <v>13740.76</v>
      </c>
      <c r="S266" s="47"/>
    </row>
    <row r="267" spans="1:19" ht="9" customHeight="1" x14ac:dyDescent="0.2">
      <c r="A267" s="501"/>
      <c r="B267" s="501"/>
      <c r="C267" s="48" t="s">
        <v>4</v>
      </c>
      <c r="D267" s="49">
        <v>9</v>
      </c>
      <c r="E267" s="50">
        <v>10584000</v>
      </c>
      <c r="F267" s="50">
        <v>1056003</v>
      </c>
      <c r="G267" s="50">
        <v>240001</v>
      </c>
      <c r="H267" s="50">
        <v>12159892</v>
      </c>
      <c r="I267" s="50">
        <v>362315</v>
      </c>
      <c r="J267" s="51">
        <v>2003323</v>
      </c>
      <c r="K267" s="50">
        <v>24402211</v>
      </c>
      <c r="L267" s="73">
        <v>26405534</v>
      </c>
      <c r="M267" s="118"/>
      <c r="N267" s="120">
        <v>24402211</v>
      </c>
      <c r="O267" s="120">
        <v>12242319</v>
      </c>
      <c r="P267" s="120">
        <v>0</v>
      </c>
      <c r="Q267" s="120">
        <v>28609144</v>
      </c>
      <c r="R267" s="120">
        <v>26605821</v>
      </c>
      <c r="S267" s="47"/>
    </row>
    <row r="268" spans="1:19" ht="12.75" customHeight="1" x14ac:dyDescent="0.2">
      <c r="A268" s="501"/>
      <c r="B268" s="501"/>
      <c r="C268" s="53" t="s">
        <v>3</v>
      </c>
      <c r="D268" s="54">
        <v>10</v>
      </c>
      <c r="E268" s="55">
        <v>5726.47</v>
      </c>
      <c r="F268" s="55">
        <v>570.16999999999996</v>
      </c>
      <c r="G268" s="55">
        <v>123.95</v>
      </c>
      <c r="H268" s="55">
        <v>6280.06</v>
      </c>
      <c r="I268" s="55">
        <v>187.12</v>
      </c>
      <c r="J268" s="55">
        <v>1058.3900000000001</v>
      </c>
      <c r="K268" s="56">
        <v>12887.77</v>
      </c>
      <c r="L268" s="46">
        <v>13946.16</v>
      </c>
      <c r="M268" s="117"/>
      <c r="N268" s="119">
        <v>12887.77</v>
      </c>
      <c r="O268" s="119">
        <v>6607.71</v>
      </c>
      <c r="P268" s="119"/>
      <c r="Q268" s="119">
        <v>15135.55</v>
      </c>
      <c r="R268" s="119">
        <v>14077.16</v>
      </c>
      <c r="S268" s="47"/>
    </row>
    <row r="269" spans="1:19" ht="9" customHeight="1" x14ac:dyDescent="0.2">
      <c r="A269" s="501"/>
      <c r="B269" s="501"/>
      <c r="C269" s="48" t="s">
        <v>4</v>
      </c>
      <c r="D269" s="49">
        <v>11</v>
      </c>
      <c r="E269" s="50">
        <v>11087992</v>
      </c>
      <c r="F269" s="50">
        <v>1104003</v>
      </c>
      <c r="G269" s="50">
        <v>240001</v>
      </c>
      <c r="H269" s="50">
        <v>12159892</v>
      </c>
      <c r="I269" s="50">
        <v>362315</v>
      </c>
      <c r="J269" s="51">
        <v>2049329</v>
      </c>
      <c r="K269" s="50">
        <v>24954202</v>
      </c>
      <c r="L269" s="73">
        <v>27003531</v>
      </c>
      <c r="M269" s="118"/>
      <c r="N269" s="120">
        <v>24954202</v>
      </c>
      <c r="O269" s="120">
        <v>12794311</v>
      </c>
      <c r="P269" s="120">
        <v>0</v>
      </c>
      <c r="Q269" s="120">
        <v>29306511</v>
      </c>
      <c r="R269" s="120">
        <v>27257183</v>
      </c>
      <c r="S269" s="47"/>
    </row>
    <row r="270" spans="1:19" ht="12.75" customHeight="1" x14ac:dyDescent="0.2">
      <c r="A270" s="501"/>
      <c r="B270" s="501"/>
      <c r="C270" s="53" t="s">
        <v>3</v>
      </c>
      <c r="D270" s="54">
        <v>12</v>
      </c>
      <c r="E270" s="55">
        <v>5986.77</v>
      </c>
      <c r="F270" s="55">
        <v>594.96</v>
      </c>
      <c r="G270" s="55">
        <v>123.95</v>
      </c>
      <c r="H270" s="55">
        <v>6280.06</v>
      </c>
      <c r="I270" s="55">
        <v>187.12</v>
      </c>
      <c r="J270" s="55">
        <v>1082.1500000000001</v>
      </c>
      <c r="K270" s="56">
        <v>13172.86</v>
      </c>
      <c r="L270" s="46">
        <v>14255.01</v>
      </c>
      <c r="M270" s="117"/>
      <c r="N270" s="119">
        <v>13172.86</v>
      </c>
      <c r="O270" s="119">
        <v>6892.8</v>
      </c>
      <c r="P270" s="119"/>
      <c r="Q270" s="119">
        <v>15495.71</v>
      </c>
      <c r="R270" s="119">
        <v>14413.56</v>
      </c>
      <c r="S270" s="47"/>
    </row>
    <row r="271" spans="1:19" ht="9" customHeight="1" x14ac:dyDescent="0.2">
      <c r="A271" s="501"/>
      <c r="B271" s="501"/>
      <c r="C271" s="48" t="s">
        <v>4</v>
      </c>
      <c r="D271" s="49">
        <v>13</v>
      </c>
      <c r="E271" s="50">
        <v>11592003</v>
      </c>
      <c r="F271" s="50">
        <v>1152003</v>
      </c>
      <c r="G271" s="50">
        <v>240001</v>
      </c>
      <c r="H271" s="50">
        <v>12159892</v>
      </c>
      <c r="I271" s="50">
        <v>362315</v>
      </c>
      <c r="J271" s="51">
        <v>2095335</v>
      </c>
      <c r="K271" s="50">
        <v>25506214</v>
      </c>
      <c r="L271" s="73">
        <v>27601548</v>
      </c>
      <c r="M271" s="118"/>
      <c r="N271" s="120">
        <v>25506214</v>
      </c>
      <c r="O271" s="120">
        <v>13346322</v>
      </c>
      <c r="P271" s="120">
        <v>0</v>
      </c>
      <c r="Q271" s="120">
        <v>30003878</v>
      </c>
      <c r="R271" s="120">
        <v>27908544</v>
      </c>
      <c r="S271" s="47"/>
    </row>
    <row r="272" spans="1:19" ht="12.75" customHeight="1" x14ac:dyDescent="0.2">
      <c r="A272" s="501"/>
      <c r="B272" s="501"/>
      <c r="C272" s="53" t="s">
        <v>3</v>
      </c>
      <c r="D272" s="54">
        <v>14</v>
      </c>
      <c r="E272" s="55">
        <v>6247.06</v>
      </c>
      <c r="F272" s="55">
        <v>619.75</v>
      </c>
      <c r="G272" s="55">
        <v>123.95</v>
      </c>
      <c r="H272" s="55">
        <v>6280.06</v>
      </c>
      <c r="I272" s="55">
        <v>187.12</v>
      </c>
      <c r="J272" s="55">
        <v>1105.9000000000001</v>
      </c>
      <c r="K272" s="56">
        <v>13457.94</v>
      </c>
      <c r="L272" s="46">
        <v>14563.84</v>
      </c>
      <c r="M272" s="117"/>
      <c r="N272" s="119">
        <v>13457.94</v>
      </c>
      <c r="O272" s="119">
        <v>7177.88</v>
      </c>
      <c r="P272" s="119"/>
      <c r="Q272" s="119">
        <v>15855.86</v>
      </c>
      <c r="R272" s="119">
        <v>14749.96</v>
      </c>
      <c r="S272" s="47"/>
    </row>
    <row r="273" spans="1:19" ht="9" customHeight="1" x14ac:dyDescent="0.2">
      <c r="A273" s="501"/>
      <c r="B273" s="501"/>
      <c r="C273" s="48" t="s">
        <v>4</v>
      </c>
      <c r="D273" s="49">
        <v>15</v>
      </c>
      <c r="E273" s="50">
        <v>12095995</v>
      </c>
      <c r="F273" s="50">
        <v>1200003</v>
      </c>
      <c r="G273" s="50">
        <v>240001</v>
      </c>
      <c r="H273" s="50">
        <v>12159892</v>
      </c>
      <c r="I273" s="50">
        <v>362315</v>
      </c>
      <c r="J273" s="51">
        <v>2141321</v>
      </c>
      <c r="K273" s="50">
        <v>26058205</v>
      </c>
      <c r="L273" s="73">
        <v>28199526</v>
      </c>
      <c r="M273" s="118"/>
      <c r="N273" s="120">
        <v>26058205</v>
      </c>
      <c r="O273" s="120">
        <v>13898314</v>
      </c>
      <c r="P273" s="120">
        <v>0</v>
      </c>
      <c r="Q273" s="120">
        <v>30701226</v>
      </c>
      <c r="R273" s="120">
        <v>28559905</v>
      </c>
      <c r="S273" s="47"/>
    </row>
    <row r="274" spans="1:19" ht="12.75" customHeight="1" x14ac:dyDescent="0.2">
      <c r="A274" s="501"/>
      <c r="B274" s="501"/>
      <c r="C274" s="53" t="s">
        <v>3</v>
      </c>
      <c r="D274" s="54">
        <v>16</v>
      </c>
      <c r="E274" s="55">
        <v>6507.36</v>
      </c>
      <c r="F274" s="55">
        <v>650.74</v>
      </c>
      <c r="G274" s="55">
        <v>123.95</v>
      </c>
      <c r="H274" s="55">
        <v>6280.06</v>
      </c>
      <c r="I274" s="55">
        <v>187.12</v>
      </c>
      <c r="J274" s="55">
        <v>1130.18</v>
      </c>
      <c r="K274" s="56">
        <v>13749.23</v>
      </c>
      <c r="L274" s="46">
        <v>14879.41</v>
      </c>
      <c r="M274" s="117"/>
      <c r="N274" s="119">
        <v>13749.23</v>
      </c>
      <c r="O274" s="119">
        <v>7469.17</v>
      </c>
      <c r="P274" s="119"/>
      <c r="Q274" s="119">
        <v>16223.86</v>
      </c>
      <c r="R274" s="119">
        <v>15093.68</v>
      </c>
      <c r="S274" s="47"/>
    </row>
    <row r="275" spans="1:19" ht="9" customHeight="1" x14ac:dyDescent="0.2">
      <c r="A275" s="501"/>
      <c r="B275" s="501"/>
      <c r="C275" s="48" t="s">
        <v>4</v>
      </c>
      <c r="D275" s="49">
        <v>17</v>
      </c>
      <c r="E275" s="50">
        <v>12600006</v>
      </c>
      <c r="F275" s="50">
        <v>1260008</v>
      </c>
      <c r="G275" s="50">
        <v>240001</v>
      </c>
      <c r="H275" s="50">
        <v>12159892</v>
      </c>
      <c r="I275" s="50">
        <v>362315</v>
      </c>
      <c r="J275" s="51">
        <v>2188334</v>
      </c>
      <c r="K275" s="50">
        <v>26622222</v>
      </c>
      <c r="L275" s="73">
        <v>28810555</v>
      </c>
      <c r="M275" s="118"/>
      <c r="N275" s="120">
        <v>26622222</v>
      </c>
      <c r="O275" s="120">
        <v>14462330</v>
      </c>
      <c r="P275" s="120">
        <v>0</v>
      </c>
      <c r="Q275" s="120">
        <v>31413773</v>
      </c>
      <c r="R275" s="120">
        <v>29225440</v>
      </c>
      <c r="S275" s="47"/>
    </row>
    <row r="276" spans="1:19" ht="12.75" customHeight="1" x14ac:dyDescent="0.2">
      <c r="A276" s="501"/>
      <c r="B276" s="501"/>
      <c r="C276" s="53" t="s">
        <v>3</v>
      </c>
      <c r="D276" s="54">
        <v>18</v>
      </c>
      <c r="E276" s="55">
        <v>6767.65</v>
      </c>
      <c r="F276" s="55">
        <v>675.53</v>
      </c>
      <c r="G276" s="55">
        <v>123.95</v>
      </c>
      <c r="H276" s="55">
        <v>6280.06</v>
      </c>
      <c r="I276" s="55">
        <v>187.12</v>
      </c>
      <c r="J276" s="55">
        <v>1153.93</v>
      </c>
      <c r="K276" s="56">
        <v>14034.31</v>
      </c>
      <c r="L276" s="46">
        <v>15188.24</v>
      </c>
      <c r="M276" s="117"/>
      <c r="N276" s="119">
        <v>14034.31</v>
      </c>
      <c r="O276" s="119">
        <v>7754.25</v>
      </c>
      <c r="P276" s="119"/>
      <c r="Q276" s="119">
        <v>16584.009999999998</v>
      </c>
      <c r="R276" s="119">
        <v>15430.08</v>
      </c>
      <c r="S276" s="47"/>
    </row>
    <row r="277" spans="1:19" ht="9" customHeight="1" x14ac:dyDescent="0.2">
      <c r="A277" s="501"/>
      <c r="B277" s="501"/>
      <c r="C277" s="48" t="s">
        <v>4</v>
      </c>
      <c r="D277" s="49">
        <v>19</v>
      </c>
      <c r="E277" s="50">
        <v>13103998</v>
      </c>
      <c r="F277" s="50">
        <v>1308008</v>
      </c>
      <c r="G277" s="50">
        <v>240001</v>
      </c>
      <c r="H277" s="50">
        <v>12159892</v>
      </c>
      <c r="I277" s="50">
        <v>362315</v>
      </c>
      <c r="J277" s="51">
        <v>2234320</v>
      </c>
      <c r="K277" s="50">
        <v>27174213</v>
      </c>
      <c r="L277" s="73">
        <v>29408533</v>
      </c>
      <c r="M277" s="118"/>
      <c r="N277" s="120">
        <v>27174213</v>
      </c>
      <c r="O277" s="120">
        <v>15014322</v>
      </c>
      <c r="P277" s="120">
        <v>0</v>
      </c>
      <c r="Q277" s="120">
        <v>32111121</v>
      </c>
      <c r="R277" s="120">
        <v>29876801</v>
      </c>
      <c r="S277" s="47"/>
    </row>
    <row r="278" spans="1:19" ht="12.75" customHeight="1" x14ac:dyDescent="0.2">
      <c r="A278" s="501"/>
      <c r="B278" s="501"/>
      <c r="C278" s="53" t="s">
        <v>3</v>
      </c>
      <c r="D278" s="54">
        <v>20</v>
      </c>
      <c r="E278" s="55">
        <v>7027.95</v>
      </c>
      <c r="F278" s="55">
        <v>700.32</v>
      </c>
      <c r="G278" s="55">
        <v>123.95</v>
      </c>
      <c r="H278" s="55">
        <v>6280.06</v>
      </c>
      <c r="I278" s="55">
        <v>187.12</v>
      </c>
      <c r="J278" s="55">
        <v>1177.69</v>
      </c>
      <c r="K278" s="56">
        <v>14319.4</v>
      </c>
      <c r="L278" s="46">
        <v>15497.09</v>
      </c>
      <c r="M278" s="117"/>
      <c r="N278" s="119">
        <v>14319.4</v>
      </c>
      <c r="O278" s="119">
        <v>8039.34</v>
      </c>
      <c r="P278" s="119"/>
      <c r="Q278" s="119">
        <v>16944.169999999998</v>
      </c>
      <c r="R278" s="119">
        <v>15766.48</v>
      </c>
      <c r="S278" s="47"/>
    </row>
    <row r="279" spans="1:19" ht="9" customHeight="1" x14ac:dyDescent="0.2">
      <c r="A279" s="501"/>
      <c r="B279" s="501"/>
      <c r="C279" s="48" t="s">
        <v>4</v>
      </c>
      <c r="D279" s="49">
        <v>21</v>
      </c>
      <c r="E279" s="50">
        <v>13608009</v>
      </c>
      <c r="F279" s="50">
        <v>1356009</v>
      </c>
      <c r="G279" s="50">
        <v>240001</v>
      </c>
      <c r="H279" s="50">
        <v>12159892</v>
      </c>
      <c r="I279" s="50">
        <v>362315</v>
      </c>
      <c r="J279" s="51">
        <v>2280326</v>
      </c>
      <c r="K279" s="50">
        <v>27726225</v>
      </c>
      <c r="L279" s="73">
        <v>30006550</v>
      </c>
      <c r="M279" s="118"/>
      <c r="N279" s="120">
        <v>27726225</v>
      </c>
      <c r="O279" s="120">
        <v>15566333</v>
      </c>
      <c r="P279" s="120">
        <v>0</v>
      </c>
      <c r="Q279" s="120">
        <v>32808488</v>
      </c>
      <c r="R279" s="120">
        <v>30528162</v>
      </c>
      <c r="S279" s="47"/>
    </row>
    <row r="280" spans="1:19" ht="12.75" customHeight="1" x14ac:dyDescent="0.2">
      <c r="A280" s="501"/>
      <c r="B280" s="501"/>
      <c r="C280" s="53" t="s">
        <v>3</v>
      </c>
      <c r="D280" s="54">
        <v>22</v>
      </c>
      <c r="E280" s="55">
        <v>7170.49</v>
      </c>
      <c r="F280" s="55">
        <v>712.71</v>
      </c>
      <c r="G280" s="55">
        <v>123.95</v>
      </c>
      <c r="H280" s="55">
        <v>6280.06</v>
      </c>
      <c r="I280" s="55">
        <v>187.12</v>
      </c>
      <c r="J280" s="55">
        <v>1190.5999999999999</v>
      </c>
      <c r="K280" s="56">
        <v>14474.33</v>
      </c>
      <c r="L280" s="46">
        <v>15664.93</v>
      </c>
      <c r="M280" s="117"/>
      <c r="N280" s="119">
        <v>14474.33</v>
      </c>
      <c r="O280" s="119">
        <v>8194.27</v>
      </c>
      <c r="P280" s="119"/>
      <c r="Q280" s="119">
        <v>17139.900000000001</v>
      </c>
      <c r="R280" s="119">
        <v>15949.3</v>
      </c>
      <c r="S280" s="47"/>
    </row>
    <row r="281" spans="1:19" ht="9" customHeight="1" x14ac:dyDescent="0.2">
      <c r="A281" s="501"/>
      <c r="B281" s="501"/>
      <c r="C281" s="48" t="s">
        <v>4</v>
      </c>
      <c r="D281" s="49">
        <v>23</v>
      </c>
      <c r="E281" s="50">
        <v>13884005</v>
      </c>
      <c r="F281" s="50">
        <v>1379999</v>
      </c>
      <c r="G281" s="50">
        <v>240001</v>
      </c>
      <c r="H281" s="50">
        <v>12159892</v>
      </c>
      <c r="I281" s="50">
        <v>362315</v>
      </c>
      <c r="J281" s="51">
        <v>2305323</v>
      </c>
      <c r="K281" s="50">
        <v>28026211</v>
      </c>
      <c r="L281" s="73">
        <v>30331534</v>
      </c>
      <c r="M281" s="118"/>
      <c r="N281" s="120">
        <v>28026211</v>
      </c>
      <c r="O281" s="120">
        <v>15866319</v>
      </c>
      <c r="P281" s="120">
        <v>0</v>
      </c>
      <c r="Q281" s="120">
        <v>33187474</v>
      </c>
      <c r="R281" s="120">
        <v>30882151</v>
      </c>
      <c r="S281" s="47"/>
    </row>
    <row r="282" spans="1:19" ht="12.75" customHeight="1" x14ac:dyDescent="0.2">
      <c r="A282" s="501"/>
      <c r="B282" s="501"/>
      <c r="C282" s="53" t="s">
        <v>3</v>
      </c>
      <c r="D282" s="54">
        <v>24</v>
      </c>
      <c r="E282" s="55">
        <v>7313.03</v>
      </c>
      <c r="F282" s="55">
        <v>731.3</v>
      </c>
      <c r="G282" s="55">
        <v>123.95</v>
      </c>
      <c r="H282" s="55">
        <v>6280.06</v>
      </c>
      <c r="I282" s="55">
        <v>187.12</v>
      </c>
      <c r="J282" s="55">
        <v>1204.03</v>
      </c>
      <c r="K282" s="56">
        <v>14635.46</v>
      </c>
      <c r="L282" s="46">
        <v>15839.49</v>
      </c>
      <c r="M282" s="117"/>
      <c r="N282" s="119">
        <v>14635.46</v>
      </c>
      <c r="O282" s="119">
        <v>8355.4</v>
      </c>
      <c r="P282" s="119"/>
      <c r="Q282" s="119">
        <v>17343.46</v>
      </c>
      <c r="R282" s="119">
        <v>16139.43</v>
      </c>
      <c r="S282" s="47"/>
    </row>
    <row r="283" spans="1:19" ht="9" customHeight="1" x14ac:dyDescent="0.2">
      <c r="A283" s="501"/>
      <c r="B283" s="501"/>
      <c r="C283" s="48" t="s">
        <v>4</v>
      </c>
      <c r="D283" s="49">
        <v>25</v>
      </c>
      <c r="E283" s="50">
        <v>14160001</v>
      </c>
      <c r="F283" s="50">
        <v>1415994</v>
      </c>
      <c r="G283" s="50">
        <v>240001</v>
      </c>
      <c r="H283" s="50">
        <v>12159892</v>
      </c>
      <c r="I283" s="50">
        <v>362315</v>
      </c>
      <c r="J283" s="51">
        <v>2331327</v>
      </c>
      <c r="K283" s="50">
        <v>28338202</v>
      </c>
      <c r="L283" s="73">
        <v>30669529</v>
      </c>
      <c r="M283" s="118"/>
      <c r="N283" s="120">
        <v>28338202</v>
      </c>
      <c r="O283" s="120">
        <v>16178310</v>
      </c>
      <c r="P283" s="120">
        <v>0</v>
      </c>
      <c r="Q283" s="120">
        <v>33581621</v>
      </c>
      <c r="R283" s="120">
        <v>31250294</v>
      </c>
      <c r="S283" s="47"/>
    </row>
    <row r="284" spans="1:19" ht="12.75" customHeight="1" x14ac:dyDescent="0.2">
      <c r="A284" s="501"/>
      <c r="B284" s="501"/>
      <c r="C284" s="53" t="s">
        <v>3</v>
      </c>
      <c r="D284" s="54">
        <v>26</v>
      </c>
      <c r="E284" s="55">
        <v>7455.57</v>
      </c>
      <c r="F284" s="55">
        <v>743.7</v>
      </c>
      <c r="G284" s="55">
        <v>123.95</v>
      </c>
      <c r="H284" s="55">
        <v>6280.06</v>
      </c>
      <c r="I284" s="55">
        <v>187.12</v>
      </c>
      <c r="J284" s="55">
        <v>1216.94</v>
      </c>
      <c r="K284" s="56">
        <v>14790.4</v>
      </c>
      <c r="L284" s="46">
        <v>16007.34</v>
      </c>
      <c r="M284" s="117"/>
      <c r="N284" s="119">
        <v>14790.4</v>
      </c>
      <c r="O284" s="119">
        <v>8510.34</v>
      </c>
      <c r="P284" s="119"/>
      <c r="Q284" s="119">
        <v>17539.2</v>
      </c>
      <c r="R284" s="119">
        <v>16322.26</v>
      </c>
      <c r="S284" s="47"/>
    </row>
    <row r="285" spans="1:19" ht="9" customHeight="1" x14ac:dyDescent="0.2">
      <c r="A285" s="501"/>
      <c r="B285" s="501"/>
      <c r="C285" s="48" t="s">
        <v>4</v>
      </c>
      <c r="D285" s="49">
        <v>27</v>
      </c>
      <c r="E285" s="50">
        <v>14435997</v>
      </c>
      <c r="F285" s="50">
        <v>1440004</v>
      </c>
      <c r="G285" s="50">
        <v>240001</v>
      </c>
      <c r="H285" s="50">
        <v>12159892</v>
      </c>
      <c r="I285" s="50">
        <v>362315</v>
      </c>
      <c r="J285" s="51">
        <v>2356324</v>
      </c>
      <c r="K285" s="50">
        <v>28638208</v>
      </c>
      <c r="L285" s="73">
        <v>30994532</v>
      </c>
      <c r="M285" s="118"/>
      <c r="N285" s="120">
        <v>28638208</v>
      </c>
      <c r="O285" s="120">
        <v>16478316</v>
      </c>
      <c r="P285" s="120">
        <v>0</v>
      </c>
      <c r="Q285" s="120">
        <v>33960627</v>
      </c>
      <c r="R285" s="120">
        <v>31604302</v>
      </c>
      <c r="S285" s="47"/>
    </row>
    <row r="286" spans="1:19" ht="12.75" customHeight="1" x14ac:dyDescent="0.2">
      <c r="A286" s="501"/>
      <c r="B286" s="501"/>
      <c r="C286" s="53" t="s">
        <v>3</v>
      </c>
      <c r="D286" s="54">
        <v>28</v>
      </c>
      <c r="E286" s="55">
        <v>7591.92</v>
      </c>
      <c r="F286" s="55">
        <v>756.09</v>
      </c>
      <c r="G286" s="55">
        <v>123.95</v>
      </c>
      <c r="H286" s="55">
        <v>6280.06</v>
      </c>
      <c r="I286" s="55">
        <v>187.12</v>
      </c>
      <c r="J286" s="55">
        <v>1229.3399999999999</v>
      </c>
      <c r="K286" s="56">
        <v>14939.14</v>
      </c>
      <c r="L286" s="46">
        <v>16168.48</v>
      </c>
      <c r="M286" s="117"/>
      <c r="N286" s="119">
        <v>14939.14</v>
      </c>
      <c r="O286" s="119">
        <v>8659.08</v>
      </c>
      <c r="P286" s="119"/>
      <c r="Q286" s="119">
        <v>17727.11</v>
      </c>
      <c r="R286" s="119">
        <v>16497.77</v>
      </c>
      <c r="S286" s="47"/>
    </row>
    <row r="287" spans="1:19" ht="9" customHeight="1" x14ac:dyDescent="0.2">
      <c r="A287" s="501"/>
      <c r="B287" s="501"/>
      <c r="C287" s="48" t="s">
        <v>4</v>
      </c>
      <c r="D287" s="49">
        <v>29</v>
      </c>
      <c r="E287" s="50">
        <v>14700007</v>
      </c>
      <c r="F287" s="50">
        <v>1463994</v>
      </c>
      <c r="G287" s="50">
        <v>240001</v>
      </c>
      <c r="H287" s="50">
        <v>12159892</v>
      </c>
      <c r="I287" s="50">
        <v>362315</v>
      </c>
      <c r="J287" s="51">
        <v>2380334</v>
      </c>
      <c r="K287" s="50">
        <v>28926209</v>
      </c>
      <c r="L287" s="73">
        <v>31306543</v>
      </c>
      <c r="M287" s="118"/>
      <c r="N287" s="120">
        <v>28926209</v>
      </c>
      <c r="O287" s="120">
        <v>16766317</v>
      </c>
      <c r="P287" s="120">
        <v>0</v>
      </c>
      <c r="Q287" s="120">
        <v>34324471</v>
      </c>
      <c r="R287" s="120">
        <v>31944137</v>
      </c>
      <c r="S287" s="47"/>
    </row>
    <row r="288" spans="1:19" ht="12.75" customHeight="1" x14ac:dyDescent="0.2">
      <c r="A288" s="501"/>
      <c r="B288" s="501"/>
      <c r="C288" s="53" t="s">
        <v>3</v>
      </c>
      <c r="D288" s="54">
        <v>30</v>
      </c>
      <c r="E288" s="55">
        <v>7734.46</v>
      </c>
      <c r="F288" s="55">
        <v>768.49</v>
      </c>
      <c r="G288" s="55">
        <v>123.95</v>
      </c>
      <c r="H288" s="55">
        <v>6280.06</v>
      </c>
      <c r="I288" s="55">
        <v>187.12</v>
      </c>
      <c r="J288" s="55">
        <v>1242.25</v>
      </c>
      <c r="K288" s="56">
        <v>15094.08</v>
      </c>
      <c r="L288" s="46">
        <v>16336.33</v>
      </c>
      <c r="M288" s="117"/>
      <c r="N288" s="119">
        <v>15094.08</v>
      </c>
      <c r="O288" s="119">
        <v>8814.02</v>
      </c>
      <c r="P288" s="119"/>
      <c r="Q288" s="119">
        <v>17922.849999999999</v>
      </c>
      <c r="R288" s="119">
        <v>16680.599999999999</v>
      </c>
      <c r="S288" s="47"/>
    </row>
    <row r="289" spans="1:19" ht="9" customHeight="1" x14ac:dyDescent="0.2">
      <c r="A289" s="501"/>
      <c r="B289" s="501"/>
      <c r="C289" s="48" t="s">
        <v>4</v>
      </c>
      <c r="D289" s="49">
        <v>31</v>
      </c>
      <c r="E289" s="50">
        <v>14976003</v>
      </c>
      <c r="F289" s="50">
        <v>1488004</v>
      </c>
      <c r="G289" s="50">
        <v>240001</v>
      </c>
      <c r="H289" s="50">
        <v>12159892</v>
      </c>
      <c r="I289" s="50">
        <v>362315</v>
      </c>
      <c r="J289" s="51">
        <v>2405331</v>
      </c>
      <c r="K289" s="50">
        <v>29226214</v>
      </c>
      <c r="L289" s="73">
        <v>31631546</v>
      </c>
      <c r="M289" s="118"/>
      <c r="N289" s="120">
        <v>29226214</v>
      </c>
      <c r="O289" s="120">
        <v>17066323</v>
      </c>
      <c r="P289" s="120">
        <v>0</v>
      </c>
      <c r="Q289" s="120">
        <v>34703477</v>
      </c>
      <c r="R289" s="120">
        <v>32298145</v>
      </c>
      <c r="S289" s="47"/>
    </row>
    <row r="290" spans="1:19" ht="12.75" customHeight="1" x14ac:dyDescent="0.2">
      <c r="A290" s="501"/>
      <c r="B290" s="501"/>
      <c r="C290" s="53" t="s">
        <v>3</v>
      </c>
      <c r="D290" s="54">
        <v>32</v>
      </c>
      <c r="E290" s="55">
        <v>7877</v>
      </c>
      <c r="F290" s="55">
        <v>787.08</v>
      </c>
      <c r="G290" s="55">
        <v>123.95</v>
      </c>
      <c r="H290" s="55">
        <v>6280.06</v>
      </c>
      <c r="I290" s="55">
        <v>187.12</v>
      </c>
      <c r="J290" s="55">
        <v>1255.67</v>
      </c>
      <c r="K290" s="56">
        <v>15255.21</v>
      </c>
      <c r="L290" s="46">
        <v>16510.88</v>
      </c>
      <c r="M290" s="117"/>
      <c r="N290" s="119">
        <v>15255.21</v>
      </c>
      <c r="O290" s="119">
        <v>8975.15</v>
      </c>
      <c r="P290" s="119"/>
      <c r="Q290" s="119">
        <v>18126.41</v>
      </c>
      <c r="R290" s="119">
        <v>16870.740000000002</v>
      </c>
      <c r="S290" s="47"/>
    </row>
    <row r="291" spans="1:19" ht="9" customHeight="1" x14ac:dyDescent="0.2">
      <c r="A291" s="501"/>
      <c r="B291" s="501"/>
      <c r="C291" s="48" t="s">
        <v>4</v>
      </c>
      <c r="D291" s="49">
        <v>33</v>
      </c>
      <c r="E291" s="50">
        <v>15251999</v>
      </c>
      <c r="F291" s="50">
        <v>1523999</v>
      </c>
      <c r="G291" s="50">
        <v>240001</v>
      </c>
      <c r="H291" s="50">
        <v>12159892</v>
      </c>
      <c r="I291" s="50">
        <v>362315</v>
      </c>
      <c r="J291" s="51">
        <v>2431316</v>
      </c>
      <c r="K291" s="50">
        <v>29538205</v>
      </c>
      <c r="L291" s="73">
        <v>31969522</v>
      </c>
      <c r="M291" s="118"/>
      <c r="N291" s="120">
        <v>29538205</v>
      </c>
      <c r="O291" s="120">
        <v>17378314</v>
      </c>
      <c r="P291" s="120">
        <v>0</v>
      </c>
      <c r="Q291" s="120">
        <v>35097624</v>
      </c>
      <c r="R291" s="120">
        <v>32666308</v>
      </c>
      <c r="S291" s="47"/>
    </row>
    <row r="292" spans="1:19" ht="12.75" customHeight="1" x14ac:dyDescent="0.2">
      <c r="A292" s="501"/>
      <c r="B292" s="501"/>
      <c r="C292" s="53" t="s">
        <v>3</v>
      </c>
      <c r="D292" s="54">
        <v>34</v>
      </c>
      <c r="E292" s="55">
        <v>7829.49</v>
      </c>
      <c r="F292" s="55">
        <v>799.48</v>
      </c>
      <c r="G292" s="55">
        <v>123.95</v>
      </c>
      <c r="H292" s="55">
        <v>6280.06</v>
      </c>
      <c r="I292" s="55">
        <v>187.12</v>
      </c>
      <c r="J292" s="55">
        <v>1252.75</v>
      </c>
      <c r="K292" s="56">
        <v>15220.1</v>
      </c>
      <c r="L292" s="46">
        <v>16472.849999999999</v>
      </c>
      <c r="M292" s="117"/>
      <c r="N292" s="119">
        <v>15220.1</v>
      </c>
      <c r="O292" s="119">
        <v>8940.0400000000009</v>
      </c>
      <c r="P292" s="119"/>
      <c r="Q292" s="119">
        <v>18082.060000000001</v>
      </c>
      <c r="R292" s="119">
        <v>16829.310000000001</v>
      </c>
      <c r="S292" s="47"/>
    </row>
    <row r="293" spans="1:19" ht="9" customHeight="1" x14ac:dyDescent="0.2">
      <c r="A293" s="501"/>
      <c r="B293" s="501"/>
      <c r="C293" s="48" t="s">
        <v>4</v>
      </c>
      <c r="D293" s="49">
        <v>35</v>
      </c>
      <c r="E293" s="50">
        <v>15160007</v>
      </c>
      <c r="F293" s="50">
        <v>1548009</v>
      </c>
      <c r="G293" s="50">
        <v>240001</v>
      </c>
      <c r="H293" s="50">
        <v>12159892</v>
      </c>
      <c r="I293" s="50">
        <v>362315</v>
      </c>
      <c r="J293" s="51">
        <v>2425662</v>
      </c>
      <c r="K293" s="50">
        <v>29470223</v>
      </c>
      <c r="L293" s="73">
        <v>31895885</v>
      </c>
      <c r="M293" s="118"/>
      <c r="N293" s="120">
        <v>29470223</v>
      </c>
      <c r="O293" s="120">
        <v>17310331</v>
      </c>
      <c r="P293" s="120">
        <v>0</v>
      </c>
      <c r="Q293" s="120">
        <v>35011750</v>
      </c>
      <c r="R293" s="120">
        <v>32586088</v>
      </c>
      <c r="S293" s="47"/>
    </row>
    <row r="294" spans="1:19" ht="12.75" customHeight="1" x14ac:dyDescent="0.2">
      <c r="A294" s="501"/>
      <c r="B294" s="501"/>
      <c r="C294" s="53" t="s">
        <v>3</v>
      </c>
      <c r="D294" s="54">
        <v>36</v>
      </c>
      <c r="E294" s="55">
        <v>8155.89</v>
      </c>
      <c r="F294" s="55">
        <v>811.87</v>
      </c>
      <c r="G294" s="55">
        <v>123.95</v>
      </c>
      <c r="H294" s="55">
        <v>6280.06</v>
      </c>
      <c r="I294" s="55">
        <v>187.12</v>
      </c>
      <c r="J294" s="55">
        <v>1280.98</v>
      </c>
      <c r="K294" s="56">
        <v>15558.89</v>
      </c>
      <c r="L294" s="46">
        <v>16839.87</v>
      </c>
      <c r="M294" s="117"/>
      <c r="N294" s="119">
        <v>15558.89</v>
      </c>
      <c r="O294" s="119">
        <v>9278.83</v>
      </c>
      <c r="P294" s="119"/>
      <c r="Q294" s="119">
        <v>18510.060000000001</v>
      </c>
      <c r="R294" s="119">
        <v>17229.080000000002</v>
      </c>
      <c r="S294" s="47"/>
    </row>
    <row r="295" spans="1:19" ht="9" customHeight="1" x14ac:dyDescent="0.2">
      <c r="A295" s="501"/>
      <c r="B295" s="501"/>
      <c r="C295" s="48" t="s">
        <v>4</v>
      </c>
      <c r="D295" s="49">
        <v>37</v>
      </c>
      <c r="E295" s="50">
        <v>15792005</v>
      </c>
      <c r="F295" s="50">
        <v>1572000</v>
      </c>
      <c r="G295" s="50">
        <v>240001</v>
      </c>
      <c r="H295" s="50">
        <v>12159892</v>
      </c>
      <c r="I295" s="50">
        <v>362315</v>
      </c>
      <c r="J295" s="51">
        <v>2480323</v>
      </c>
      <c r="K295" s="50">
        <v>30126212</v>
      </c>
      <c r="L295" s="73">
        <v>32606535</v>
      </c>
      <c r="M295" s="118"/>
      <c r="N295" s="120">
        <v>30126212</v>
      </c>
      <c r="O295" s="120">
        <v>17966320</v>
      </c>
      <c r="P295" s="120">
        <v>0</v>
      </c>
      <c r="Q295" s="120">
        <v>35840474</v>
      </c>
      <c r="R295" s="120">
        <v>33360151</v>
      </c>
      <c r="S295" s="47"/>
    </row>
    <row r="296" spans="1:19" ht="12.75" customHeight="1" x14ac:dyDescent="0.2">
      <c r="A296" s="501"/>
      <c r="B296" s="501"/>
      <c r="C296" s="53" t="s">
        <v>3</v>
      </c>
      <c r="D296" s="54">
        <v>38</v>
      </c>
      <c r="E296" s="55">
        <v>8298.43</v>
      </c>
      <c r="F296" s="55">
        <v>824.27</v>
      </c>
      <c r="G296" s="55">
        <v>123.95</v>
      </c>
      <c r="H296" s="55">
        <v>6280.06</v>
      </c>
      <c r="I296" s="55">
        <v>187.12</v>
      </c>
      <c r="J296" s="55">
        <v>1293.8900000000001</v>
      </c>
      <c r="K296" s="56">
        <v>15713.83</v>
      </c>
      <c r="L296" s="46">
        <v>17007.72</v>
      </c>
      <c r="M296" s="117"/>
      <c r="N296" s="119">
        <v>15713.83</v>
      </c>
      <c r="O296" s="119">
        <v>9433.77</v>
      </c>
      <c r="P296" s="119"/>
      <c r="Q296" s="119">
        <v>18705.8</v>
      </c>
      <c r="R296" s="119">
        <v>17411.91</v>
      </c>
      <c r="S296" s="47"/>
    </row>
    <row r="297" spans="1:19" ht="9" customHeight="1" x14ac:dyDescent="0.2">
      <c r="A297" s="501"/>
      <c r="B297" s="501"/>
      <c r="C297" s="48" t="s">
        <v>4</v>
      </c>
      <c r="D297" s="49">
        <v>39</v>
      </c>
      <c r="E297" s="50">
        <v>16068001</v>
      </c>
      <c r="F297" s="50">
        <v>1596009</v>
      </c>
      <c r="G297" s="50">
        <v>240001</v>
      </c>
      <c r="H297" s="50">
        <v>12159892</v>
      </c>
      <c r="I297" s="50">
        <v>362315</v>
      </c>
      <c r="J297" s="51">
        <v>2505320</v>
      </c>
      <c r="K297" s="50">
        <v>30426218</v>
      </c>
      <c r="L297" s="73">
        <v>32931538</v>
      </c>
      <c r="M297" s="118"/>
      <c r="N297" s="120">
        <v>30426218</v>
      </c>
      <c r="O297" s="120">
        <v>18266326</v>
      </c>
      <c r="P297" s="120">
        <v>0</v>
      </c>
      <c r="Q297" s="120">
        <v>36219479</v>
      </c>
      <c r="R297" s="120">
        <v>33714159</v>
      </c>
      <c r="S297" s="47"/>
    </row>
    <row r="298" spans="1:19" ht="12.75" customHeight="1" x14ac:dyDescent="0.2">
      <c r="A298" s="501"/>
      <c r="B298" s="501"/>
      <c r="C298" s="53" t="s">
        <v>3</v>
      </c>
      <c r="D298" s="54">
        <v>40</v>
      </c>
      <c r="E298" s="55">
        <v>8440.9699999999993</v>
      </c>
      <c r="F298" s="55">
        <v>842.86</v>
      </c>
      <c r="G298" s="55">
        <v>123.95</v>
      </c>
      <c r="H298" s="55">
        <v>6280.06</v>
      </c>
      <c r="I298" s="55">
        <v>187.12</v>
      </c>
      <c r="J298" s="55">
        <v>1307.32</v>
      </c>
      <c r="K298" s="56">
        <v>15874.96</v>
      </c>
      <c r="L298" s="46">
        <v>17182.28</v>
      </c>
      <c r="M298" s="117"/>
      <c r="N298" s="119">
        <v>15874.96</v>
      </c>
      <c r="O298" s="119">
        <v>9594.9</v>
      </c>
      <c r="P298" s="119"/>
      <c r="Q298" s="119">
        <v>18909.36</v>
      </c>
      <c r="R298" s="119">
        <v>17602.04</v>
      </c>
      <c r="S298" s="47"/>
    </row>
    <row r="299" spans="1:19" ht="9" customHeight="1" x14ac:dyDescent="0.2">
      <c r="A299" s="502"/>
      <c r="B299" s="502"/>
      <c r="C299" s="58"/>
      <c r="D299" s="59"/>
      <c r="E299" s="61">
        <v>16343997</v>
      </c>
      <c r="F299" s="61">
        <v>1632005</v>
      </c>
      <c r="G299" s="61">
        <v>240001</v>
      </c>
      <c r="H299" s="61">
        <v>12159892</v>
      </c>
      <c r="I299" s="61">
        <v>362315</v>
      </c>
      <c r="J299" s="60">
        <v>2531324</v>
      </c>
      <c r="K299" s="61">
        <v>30738209</v>
      </c>
      <c r="L299" s="73">
        <v>33269533</v>
      </c>
      <c r="M299" s="118"/>
      <c r="N299" s="120">
        <v>30738209</v>
      </c>
      <c r="O299" s="120">
        <v>18578317</v>
      </c>
      <c r="P299" s="120">
        <v>0</v>
      </c>
      <c r="Q299" s="120">
        <v>36613626</v>
      </c>
      <c r="R299" s="120">
        <v>34082302</v>
      </c>
      <c r="S299" s="47"/>
    </row>
    <row r="300" spans="1:19" ht="12.75" customHeight="1" x14ac:dyDescent="0.2">
      <c r="A300" s="492">
        <v>34700</v>
      </c>
      <c r="B300" s="492">
        <v>35033</v>
      </c>
      <c r="C300" s="42" t="s">
        <v>3</v>
      </c>
      <c r="D300" s="43">
        <v>0</v>
      </c>
      <c r="E300" s="44">
        <v>4768.5200000000004</v>
      </c>
      <c r="F300" s="44">
        <v>440.02</v>
      </c>
      <c r="G300" s="44">
        <v>123.95</v>
      </c>
      <c r="H300" s="44">
        <v>6280.06</v>
      </c>
      <c r="I300" s="44">
        <v>0</v>
      </c>
      <c r="J300" s="44">
        <v>967.71</v>
      </c>
      <c r="K300" s="45">
        <v>11612.55</v>
      </c>
      <c r="L300" s="74">
        <v>12580.26</v>
      </c>
      <c r="M300" s="117"/>
      <c r="N300" s="119">
        <v>11612.55</v>
      </c>
      <c r="O300" s="119">
        <v>5332.49</v>
      </c>
      <c r="P300" s="119"/>
      <c r="Q300" s="119">
        <v>13540.11</v>
      </c>
      <c r="R300" s="119">
        <v>12572.4</v>
      </c>
      <c r="S300" s="47"/>
    </row>
    <row r="301" spans="1:19" ht="9" customHeight="1" x14ac:dyDescent="0.2">
      <c r="A301" s="525"/>
      <c r="B301" s="525"/>
      <c r="C301" s="48" t="s">
        <v>4</v>
      </c>
      <c r="D301" s="49">
        <v>1</v>
      </c>
      <c r="E301" s="50">
        <v>9233142</v>
      </c>
      <c r="F301" s="50">
        <v>851998</v>
      </c>
      <c r="G301" s="50">
        <v>240001</v>
      </c>
      <c r="H301" s="50">
        <v>12159892</v>
      </c>
      <c r="I301" s="50">
        <v>0</v>
      </c>
      <c r="J301" s="51">
        <v>1873748</v>
      </c>
      <c r="K301" s="50">
        <v>22485032</v>
      </c>
      <c r="L301" s="75">
        <v>24358780</v>
      </c>
      <c r="M301" s="118"/>
      <c r="N301" s="120">
        <v>22485032</v>
      </c>
      <c r="O301" s="120">
        <v>10325140</v>
      </c>
      <c r="P301" s="120">
        <v>0</v>
      </c>
      <c r="Q301" s="120">
        <v>26217309</v>
      </c>
      <c r="R301" s="120">
        <v>24343561</v>
      </c>
      <c r="S301" s="47"/>
    </row>
    <row r="302" spans="1:19" ht="12.75" customHeight="1" x14ac:dyDescent="0.2">
      <c r="A302" s="500">
        <v>34700</v>
      </c>
      <c r="B302" s="500">
        <v>35033</v>
      </c>
      <c r="C302" s="53" t="s">
        <v>3</v>
      </c>
      <c r="D302" s="54">
        <v>2</v>
      </c>
      <c r="E302" s="55">
        <v>4997.83</v>
      </c>
      <c r="F302" s="55">
        <v>458.61</v>
      </c>
      <c r="G302" s="55">
        <v>123.95</v>
      </c>
      <c r="H302" s="55">
        <v>6280.06</v>
      </c>
      <c r="I302" s="55">
        <v>0</v>
      </c>
      <c r="J302" s="55">
        <v>988.37</v>
      </c>
      <c r="K302" s="56">
        <v>11860.45</v>
      </c>
      <c r="L302" s="76">
        <v>12848.82</v>
      </c>
      <c r="M302" s="117"/>
      <c r="N302" s="119">
        <v>11860.45</v>
      </c>
      <c r="O302" s="119">
        <v>5580.39</v>
      </c>
      <c r="P302" s="119"/>
      <c r="Q302" s="119">
        <v>13853.29</v>
      </c>
      <c r="R302" s="119">
        <v>12864.92</v>
      </c>
      <c r="S302" s="47"/>
    </row>
    <row r="303" spans="1:19" ht="9" customHeight="1" x14ac:dyDescent="0.2">
      <c r="A303" s="500"/>
      <c r="B303" s="500"/>
      <c r="C303" s="48" t="s">
        <v>4</v>
      </c>
      <c r="D303" s="49">
        <v>3</v>
      </c>
      <c r="E303" s="50">
        <v>9677148</v>
      </c>
      <c r="F303" s="50">
        <v>887993</v>
      </c>
      <c r="G303" s="50">
        <v>240001</v>
      </c>
      <c r="H303" s="50">
        <v>12159892</v>
      </c>
      <c r="I303" s="50">
        <v>0</v>
      </c>
      <c r="J303" s="51">
        <v>1913751</v>
      </c>
      <c r="K303" s="50">
        <v>22965034</v>
      </c>
      <c r="L303" s="75">
        <v>24878785</v>
      </c>
      <c r="M303" s="118"/>
      <c r="N303" s="120">
        <v>22965034</v>
      </c>
      <c r="O303" s="120">
        <v>10805142</v>
      </c>
      <c r="P303" s="120">
        <v>0</v>
      </c>
      <c r="Q303" s="120">
        <v>26823710</v>
      </c>
      <c r="R303" s="120">
        <v>24909959</v>
      </c>
      <c r="S303" s="47"/>
    </row>
    <row r="304" spans="1:19" ht="12.75" customHeight="1" x14ac:dyDescent="0.2">
      <c r="A304" s="501"/>
      <c r="B304" s="501"/>
      <c r="C304" s="53" t="s">
        <v>3</v>
      </c>
      <c r="D304" s="54">
        <v>4</v>
      </c>
      <c r="E304" s="55">
        <v>5234.95</v>
      </c>
      <c r="F304" s="55">
        <v>483.4</v>
      </c>
      <c r="G304" s="55">
        <v>123.95</v>
      </c>
      <c r="H304" s="55">
        <v>6280.06</v>
      </c>
      <c r="I304" s="55">
        <v>0</v>
      </c>
      <c r="J304" s="55">
        <v>1010.2</v>
      </c>
      <c r="K304" s="56">
        <v>12122.36</v>
      </c>
      <c r="L304" s="76">
        <v>13132.56</v>
      </c>
      <c r="M304" s="117"/>
      <c r="N304" s="119">
        <v>12122.36</v>
      </c>
      <c r="O304" s="119">
        <v>5842.3</v>
      </c>
      <c r="P304" s="119"/>
      <c r="Q304" s="119">
        <v>14184.17</v>
      </c>
      <c r="R304" s="119">
        <v>13173.97</v>
      </c>
      <c r="S304" s="47"/>
    </row>
    <row r="305" spans="1:19" ht="9" customHeight="1" x14ac:dyDescent="0.2">
      <c r="A305" s="501"/>
      <c r="B305" s="501"/>
      <c r="C305" s="48" t="s">
        <v>4</v>
      </c>
      <c r="D305" s="49">
        <v>5</v>
      </c>
      <c r="E305" s="50">
        <v>10136277</v>
      </c>
      <c r="F305" s="50">
        <v>935993</v>
      </c>
      <c r="G305" s="50">
        <v>240001</v>
      </c>
      <c r="H305" s="50">
        <v>12159892</v>
      </c>
      <c r="I305" s="50">
        <v>0</v>
      </c>
      <c r="J305" s="51">
        <v>1956020</v>
      </c>
      <c r="K305" s="50">
        <v>23472162</v>
      </c>
      <c r="L305" s="75">
        <v>25428182</v>
      </c>
      <c r="M305" s="118"/>
      <c r="N305" s="120">
        <v>23472162</v>
      </c>
      <c r="O305" s="120">
        <v>11312270</v>
      </c>
      <c r="P305" s="120">
        <v>0</v>
      </c>
      <c r="Q305" s="120">
        <v>27464383</v>
      </c>
      <c r="R305" s="120">
        <v>25508363</v>
      </c>
      <c r="S305" s="47"/>
    </row>
    <row r="306" spans="1:19" ht="12.75" customHeight="1" x14ac:dyDescent="0.2">
      <c r="A306" s="501"/>
      <c r="B306" s="501"/>
      <c r="C306" s="53" t="s">
        <v>3</v>
      </c>
      <c r="D306" s="54">
        <v>6</v>
      </c>
      <c r="E306" s="55">
        <v>5563.41</v>
      </c>
      <c r="F306" s="55">
        <v>514.39</v>
      </c>
      <c r="G306" s="55">
        <v>123.95</v>
      </c>
      <c r="H306" s="55">
        <v>6280.06</v>
      </c>
      <c r="I306" s="55">
        <v>0</v>
      </c>
      <c r="J306" s="55">
        <v>1040.1500000000001</v>
      </c>
      <c r="K306" s="56">
        <v>12481.81</v>
      </c>
      <c r="L306" s="76">
        <v>13521.96</v>
      </c>
      <c r="M306" s="117"/>
      <c r="N306" s="119">
        <v>12481.81</v>
      </c>
      <c r="O306" s="119">
        <v>6201.75</v>
      </c>
      <c r="P306" s="119"/>
      <c r="Q306" s="119">
        <v>14638.28</v>
      </c>
      <c r="R306" s="119">
        <v>13598.13</v>
      </c>
      <c r="S306" s="47"/>
    </row>
    <row r="307" spans="1:19" ht="9" customHeight="1" x14ac:dyDescent="0.2">
      <c r="A307" s="501"/>
      <c r="B307" s="501"/>
      <c r="C307" s="48" t="s">
        <v>4</v>
      </c>
      <c r="D307" s="49">
        <v>7</v>
      </c>
      <c r="E307" s="50">
        <v>10772264</v>
      </c>
      <c r="F307" s="50">
        <v>995998</v>
      </c>
      <c r="G307" s="50">
        <v>240001</v>
      </c>
      <c r="H307" s="50">
        <v>12159892</v>
      </c>
      <c r="I307" s="50">
        <v>0</v>
      </c>
      <c r="J307" s="51">
        <v>2014011</v>
      </c>
      <c r="K307" s="50">
        <v>24168154</v>
      </c>
      <c r="L307" s="75">
        <v>26182165</v>
      </c>
      <c r="M307" s="118"/>
      <c r="N307" s="120">
        <v>24168154</v>
      </c>
      <c r="O307" s="120">
        <v>12008262</v>
      </c>
      <c r="P307" s="120">
        <v>0</v>
      </c>
      <c r="Q307" s="120">
        <v>28343662</v>
      </c>
      <c r="R307" s="120">
        <v>26329651</v>
      </c>
      <c r="S307" s="47"/>
    </row>
    <row r="308" spans="1:19" ht="12.75" customHeight="1" x14ac:dyDescent="0.2">
      <c r="A308" s="501"/>
      <c r="B308" s="501"/>
      <c r="C308" s="53" t="s">
        <v>3</v>
      </c>
      <c r="D308" s="54">
        <v>8</v>
      </c>
      <c r="E308" s="55">
        <v>5829.9</v>
      </c>
      <c r="F308" s="55">
        <v>545.38</v>
      </c>
      <c r="G308" s="55">
        <v>123.95</v>
      </c>
      <c r="H308" s="55">
        <v>6280.06</v>
      </c>
      <c r="I308" s="55">
        <v>0</v>
      </c>
      <c r="J308" s="55">
        <v>1064.94</v>
      </c>
      <c r="K308" s="56">
        <v>12779.29</v>
      </c>
      <c r="L308" s="76">
        <v>13844.23</v>
      </c>
      <c r="M308" s="117"/>
      <c r="N308" s="119">
        <v>12779.29</v>
      </c>
      <c r="O308" s="119">
        <v>6499.23</v>
      </c>
      <c r="P308" s="119"/>
      <c r="Q308" s="119">
        <v>15014.09</v>
      </c>
      <c r="R308" s="119">
        <v>13949.15</v>
      </c>
      <c r="S308" s="47"/>
    </row>
    <row r="309" spans="1:19" ht="9" customHeight="1" x14ac:dyDescent="0.2">
      <c r="A309" s="501"/>
      <c r="B309" s="501"/>
      <c r="C309" s="48" t="s">
        <v>4</v>
      </c>
      <c r="D309" s="49">
        <v>9</v>
      </c>
      <c r="E309" s="50">
        <v>11288260</v>
      </c>
      <c r="F309" s="50">
        <v>1056003</v>
      </c>
      <c r="G309" s="50">
        <v>240001</v>
      </c>
      <c r="H309" s="50">
        <v>12159892</v>
      </c>
      <c r="I309" s="50">
        <v>0</v>
      </c>
      <c r="J309" s="51">
        <v>2062011</v>
      </c>
      <c r="K309" s="50">
        <v>24744156</v>
      </c>
      <c r="L309" s="75">
        <v>26806167</v>
      </c>
      <c r="M309" s="118"/>
      <c r="N309" s="120">
        <v>24744156</v>
      </c>
      <c r="O309" s="120">
        <v>12584264</v>
      </c>
      <c r="P309" s="120">
        <v>0</v>
      </c>
      <c r="Q309" s="120">
        <v>29071332</v>
      </c>
      <c r="R309" s="120">
        <v>27009321</v>
      </c>
      <c r="S309" s="47"/>
    </row>
    <row r="310" spans="1:19" ht="12.75" customHeight="1" x14ac:dyDescent="0.2">
      <c r="A310" s="501"/>
      <c r="B310" s="501"/>
      <c r="C310" s="53" t="s">
        <v>3</v>
      </c>
      <c r="D310" s="54">
        <v>10</v>
      </c>
      <c r="E310" s="55">
        <v>6118.9</v>
      </c>
      <c r="F310" s="55">
        <v>570.16999999999996</v>
      </c>
      <c r="G310" s="55">
        <v>123.95</v>
      </c>
      <c r="H310" s="55">
        <v>6280.06</v>
      </c>
      <c r="I310" s="55">
        <v>0</v>
      </c>
      <c r="J310" s="55">
        <v>1091.0899999999999</v>
      </c>
      <c r="K310" s="56">
        <v>13093.08</v>
      </c>
      <c r="L310" s="76">
        <v>14184.17</v>
      </c>
      <c r="M310" s="117"/>
      <c r="N310" s="119">
        <v>13093.08</v>
      </c>
      <c r="O310" s="119">
        <v>6813.02</v>
      </c>
      <c r="P310" s="119"/>
      <c r="Q310" s="119">
        <v>15410.51</v>
      </c>
      <c r="R310" s="119">
        <v>14319.42</v>
      </c>
      <c r="S310" s="47"/>
    </row>
    <row r="311" spans="1:19" ht="9" customHeight="1" x14ac:dyDescent="0.2">
      <c r="A311" s="501"/>
      <c r="B311" s="501"/>
      <c r="C311" s="48" t="s">
        <v>4</v>
      </c>
      <c r="D311" s="49">
        <v>11</v>
      </c>
      <c r="E311" s="50">
        <v>11847843</v>
      </c>
      <c r="F311" s="50">
        <v>1104003</v>
      </c>
      <c r="G311" s="50">
        <v>240001</v>
      </c>
      <c r="H311" s="50">
        <v>12159892</v>
      </c>
      <c r="I311" s="50">
        <v>0</v>
      </c>
      <c r="J311" s="51">
        <v>2112645</v>
      </c>
      <c r="K311" s="50">
        <v>25351738</v>
      </c>
      <c r="L311" s="75">
        <v>27464383</v>
      </c>
      <c r="M311" s="118"/>
      <c r="N311" s="120">
        <v>25351738</v>
      </c>
      <c r="O311" s="120">
        <v>13191846</v>
      </c>
      <c r="P311" s="120">
        <v>0</v>
      </c>
      <c r="Q311" s="120">
        <v>29838908</v>
      </c>
      <c r="R311" s="120">
        <v>27726263</v>
      </c>
      <c r="S311" s="47"/>
    </row>
    <row r="312" spans="1:19" ht="12.75" customHeight="1" x14ac:dyDescent="0.2">
      <c r="A312" s="501"/>
      <c r="B312" s="501"/>
      <c r="C312" s="53" t="s">
        <v>3</v>
      </c>
      <c r="D312" s="54">
        <v>12</v>
      </c>
      <c r="E312" s="55">
        <v>6379.19</v>
      </c>
      <c r="F312" s="55">
        <v>594.96</v>
      </c>
      <c r="G312" s="55">
        <v>123.95</v>
      </c>
      <c r="H312" s="55">
        <v>6280.06</v>
      </c>
      <c r="I312" s="55">
        <v>0</v>
      </c>
      <c r="J312" s="55">
        <v>1114.8499999999999</v>
      </c>
      <c r="K312" s="56">
        <v>13378.16</v>
      </c>
      <c r="L312" s="76">
        <v>14493.01</v>
      </c>
      <c r="M312" s="117"/>
      <c r="N312" s="119">
        <v>13378.16</v>
      </c>
      <c r="O312" s="119">
        <v>7098.1</v>
      </c>
      <c r="P312" s="119"/>
      <c r="Q312" s="119">
        <v>15770.67</v>
      </c>
      <c r="R312" s="119">
        <v>14655.82</v>
      </c>
      <c r="S312" s="47"/>
    </row>
    <row r="313" spans="1:19" ht="9" customHeight="1" x14ac:dyDescent="0.2">
      <c r="A313" s="501"/>
      <c r="B313" s="501"/>
      <c r="C313" s="48" t="s">
        <v>4</v>
      </c>
      <c r="D313" s="49">
        <v>13</v>
      </c>
      <c r="E313" s="50">
        <v>12351834</v>
      </c>
      <c r="F313" s="50">
        <v>1152003</v>
      </c>
      <c r="G313" s="50">
        <v>240001</v>
      </c>
      <c r="H313" s="50">
        <v>12159892</v>
      </c>
      <c r="I313" s="50">
        <v>0</v>
      </c>
      <c r="J313" s="51">
        <v>2158651</v>
      </c>
      <c r="K313" s="50">
        <v>25903730</v>
      </c>
      <c r="L313" s="75">
        <v>28062380</v>
      </c>
      <c r="M313" s="118"/>
      <c r="N313" s="120">
        <v>25903730</v>
      </c>
      <c r="O313" s="120">
        <v>13743838</v>
      </c>
      <c r="P313" s="120">
        <v>0</v>
      </c>
      <c r="Q313" s="120">
        <v>30536275</v>
      </c>
      <c r="R313" s="120">
        <v>28377625</v>
      </c>
      <c r="S313" s="47"/>
    </row>
    <row r="314" spans="1:19" ht="12.75" customHeight="1" x14ac:dyDescent="0.2">
      <c r="A314" s="501"/>
      <c r="B314" s="501"/>
      <c r="C314" s="53" t="s">
        <v>3</v>
      </c>
      <c r="D314" s="54">
        <v>14</v>
      </c>
      <c r="E314" s="55">
        <v>6639.49</v>
      </c>
      <c r="F314" s="55">
        <v>619.75</v>
      </c>
      <c r="G314" s="55">
        <v>123.95</v>
      </c>
      <c r="H314" s="55">
        <v>6280.06</v>
      </c>
      <c r="I314" s="55">
        <v>0</v>
      </c>
      <c r="J314" s="55">
        <v>1138.5999999999999</v>
      </c>
      <c r="K314" s="56">
        <v>13663.25</v>
      </c>
      <c r="L314" s="76">
        <v>14801.85</v>
      </c>
      <c r="M314" s="117"/>
      <c r="N314" s="119">
        <v>13663.25</v>
      </c>
      <c r="O314" s="119">
        <v>7383.19</v>
      </c>
      <c r="P314" s="119"/>
      <c r="Q314" s="119">
        <v>16130.82</v>
      </c>
      <c r="R314" s="119">
        <v>14992.22</v>
      </c>
      <c r="S314" s="47"/>
    </row>
    <row r="315" spans="1:19" ht="9" customHeight="1" x14ac:dyDescent="0.2">
      <c r="A315" s="501"/>
      <c r="B315" s="501"/>
      <c r="C315" s="48" t="s">
        <v>4</v>
      </c>
      <c r="D315" s="49">
        <v>15</v>
      </c>
      <c r="E315" s="50">
        <v>12855845</v>
      </c>
      <c r="F315" s="50">
        <v>1200003</v>
      </c>
      <c r="G315" s="50">
        <v>240001</v>
      </c>
      <c r="H315" s="50">
        <v>12159892</v>
      </c>
      <c r="I315" s="50">
        <v>0</v>
      </c>
      <c r="J315" s="51">
        <v>2204637</v>
      </c>
      <c r="K315" s="50">
        <v>26455741</v>
      </c>
      <c r="L315" s="75">
        <v>28660378</v>
      </c>
      <c r="M315" s="118"/>
      <c r="N315" s="120">
        <v>26455741</v>
      </c>
      <c r="O315" s="120">
        <v>14295849</v>
      </c>
      <c r="P315" s="120">
        <v>0</v>
      </c>
      <c r="Q315" s="120">
        <v>31233623</v>
      </c>
      <c r="R315" s="120">
        <v>29028986</v>
      </c>
      <c r="S315" s="47"/>
    </row>
    <row r="316" spans="1:19" ht="12.75" customHeight="1" x14ac:dyDescent="0.2">
      <c r="A316" s="501"/>
      <c r="B316" s="501"/>
      <c r="C316" s="53" t="s">
        <v>3</v>
      </c>
      <c r="D316" s="54">
        <v>16</v>
      </c>
      <c r="E316" s="55">
        <v>6926.72</v>
      </c>
      <c r="F316" s="55">
        <v>650.74</v>
      </c>
      <c r="G316" s="55">
        <v>123.95</v>
      </c>
      <c r="H316" s="55">
        <v>6280.06</v>
      </c>
      <c r="I316" s="55">
        <v>0</v>
      </c>
      <c r="J316" s="55">
        <v>1165.1199999999999</v>
      </c>
      <c r="K316" s="56">
        <v>13981.47</v>
      </c>
      <c r="L316" s="76">
        <v>15146.59</v>
      </c>
      <c r="M316" s="117"/>
      <c r="N316" s="119">
        <v>13981.47</v>
      </c>
      <c r="O316" s="119">
        <v>7701.41</v>
      </c>
      <c r="P316" s="119"/>
      <c r="Q316" s="119">
        <v>16532.84</v>
      </c>
      <c r="R316" s="119">
        <v>15367.72</v>
      </c>
      <c r="S316" s="47"/>
    </row>
    <row r="317" spans="1:19" ht="9" customHeight="1" x14ac:dyDescent="0.2">
      <c r="A317" s="501"/>
      <c r="B317" s="501"/>
      <c r="C317" s="48" t="s">
        <v>4</v>
      </c>
      <c r="D317" s="49">
        <v>17</v>
      </c>
      <c r="E317" s="50">
        <v>13412000</v>
      </c>
      <c r="F317" s="50">
        <v>1260008</v>
      </c>
      <c r="G317" s="50">
        <v>240001</v>
      </c>
      <c r="H317" s="50">
        <v>12159892</v>
      </c>
      <c r="I317" s="50">
        <v>0</v>
      </c>
      <c r="J317" s="51">
        <v>2255987</v>
      </c>
      <c r="K317" s="50">
        <v>27071901</v>
      </c>
      <c r="L317" s="75">
        <v>29327888</v>
      </c>
      <c r="M317" s="118"/>
      <c r="N317" s="120">
        <v>27071901</v>
      </c>
      <c r="O317" s="120">
        <v>14912009</v>
      </c>
      <c r="P317" s="120">
        <v>0</v>
      </c>
      <c r="Q317" s="120">
        <v>32012042</v>
      </c>
      <c r="R317" s="120">
        <v>29756055</v>
      </c>
      <c r="S317" s="47"/>
    </row>
    <row r="318" spans="1:19" ht="12.75" customHeight="1" x14ac:dyDescent="0.2">
      <c r="A318" s="501"/>
      <c r="B318" s="501"/>
      <c r="C318" s="53" t="s">
        <v>3</v>
      </c>
      <c r="D318" s="54">
        <v>18</v>
      </c>
      <c r="E318" s="55">
        <v>7187.02</v>
      </c>
      <c r="F318" s="55">
        <v>675.53</v>
      </c>
      <c r="G318" s="55">
        <v>123.95</v>
      </c>
      <c r="H318" s="55">
        <v>6280.06</v>
      </c>
      <c r="I318" s="55">
        <v>0</v>
      </c>
      <c r="J318" s="55">
        <v>1188.8800000000001</v>
      </c>
      <c r="K318" s="56">
        <v>14266.56</v>
      </c>
      <c r="L318" s="76">
        <v>15455.44</v>
      </c>
      <c r="M318" s="117"/>
      <c r="N318" s="119">
        <v>14266.56</v>
      </c>
      <c r="O318" s="119">
        <v>7986.5</v>
      </c>
      <c r="P318" s="119"/>
      <c r="Q318" s="119">
        <v>16893.009999999998</v>
      </c>
      <c r="R318" s="119">
        <v>15704.13</v>
      </c>
      <c r="S318" s="47"/>
    </row>
    <row r="319" spans="1:19" ht="9" customHeight="1" x14ac:dyDescent="0.2">
      <c r="A319" s="501"/>
      <c r="B319" s="501"/>
      <c r="C319" s="48" t="s">
        <v>4</v>
      </c>
      <c r="D319" s="49">
        <v>19</v>
      </c>
      <c r="E319" s="50">
        <v>13916011</v>
      </c>
      <c r="F319" s="50">
        <v>1308008</v>
      </c>
      <c r="G319" s="50">
        <v>240001</v>
      </c>
      <c r="H319" s="50">
        <v>12159892</v>
      </c>
      <c r="I319" s="50">
        <v>0</v>
      </c>
      <c r="J319" s="51">
        <v>2301993</v>
      </c>
      <c r="K319" s="50">
        <v>27623912</v>
      </c>
      <c r="L319" s="75">
        <v>29925905</v>
      </c>
      <c r="M319" s="118"/>
      <c r="N319" s="120">
        <v>27623912</v>
      </c>
      <c r="O319" s="120">
        <v>15464020</v>
      </c>
      <c r="P319" s="120">
        <v>0</v>
      </c>
      <c r="Q319" s="120">
        <v>32709428</v>
      </c>
      <c r="R319" s="120">
        <v>30407436</v>
      </c>
      <c r="S319" s="47"/>
    </row>
    <row r="320" spans="1:19" ht="12.75" customHeight="1" x14ac:dyDescent="0.2">
      <c r="A320" s="501"/>
      <c r="B320" s="501"/>
      <c r="C320" s="53" t="s">
        <v>3</v>
      </c>
      <c r="D320" s="54">
        <v>20</v>
      </c>
      <c r="E320" s="55">
        <v>7447.31</v>
      </c>
      <c r="F320" s="55">
        <v>700.32</v>
      </c>
      <c r="G320" s="55">
        <v>123.95</v>
      </c>
      <c r="H320" s="55">
        <v>6280.06</v>
      </c>
      <c r="I320" s="55">
        <v>0</v>
      </c>
      <c r="J320" s="55">
        <v>1212.6400000000001</v>
      </c>
      <c r="K320" s="56">
        <v>14551.64</v>
      </c>
      <c r="L320" s="76">
        <v>15764.28</v>
      </c>
      <c r="M320" s="117"/>
      <c r="N320" s="119">
        <v>14551.64</v>
      </c>
      <c r="O320" s="119">
        <v>8271.58</v>
      </c>
      <c r="P320" s="119"/>
      <c r="Q320" s="119">
        <v>17253.16</v>
      </c>
      <c r="R320" s="119">
        <v>16040.52</v>
      </c>
      <c r="S320" s="47"/>
    </row>
    <row r="321" spans="1:19" ht="9" customHeight="1" x14ac:dyDescent="0.2">
      <c r="A321" s="501"/>
      <c r="B321" s="501"/>
      <c r="C321" s="48" t="s">
        <v>4</v>
      </c>
      <c r="D321" s="49">
        <v>21</v>
      </c>
      <c r="E321" s="50">
        <v>14420003</v>
      </c>
      <c r="F321" s="50">
        <v>1356009</v>
      </c>
      <c r="G321" s="50">
        <v>240001</v>
      </c>
      <c r="H321" s="50">
        <v>12159892</v>
      </c>
      <c r="I321" s="50">
        <v>0</v>
      </c>
      <c r="J321" s="51">
        <v>2347998</v>
      </c>
      <c r="K321" s="50">
        <v>28175904</v>
      </c>
      <c r="L321" s="75">
        <v>30523902</v>
      </c>
      <c r="M321" s="118"/>
      <c r="N321" s="120">
        <v>28175904</v>
      </c>
      <c r="O321" s="120">
        <v>16016012</v>
      </c>
      <c r="P321" s="120">
        <v>0</v>
      </c>
      <c r="Q321" s="120">
        <v>33406776</v>
      </c>
      <c r="R321" s="120">
        <v>31058778</v>
      </c>
      <c r="S321" s="47"/>
    </row>
    <row r="322" spans="1:19" ht="12.75" customHeight="1" x14ac:dyDescent="0.2">
      <c r="A322" s="501"/>
      <c r="B322" s="501"/>
      <c r="C322" s="53" t="s">
        <v>3</v>
      </c>
      <c r="D322" s="54">
        <v>22</v>
      </c>
      <c r="E322" s="55">
        <v>7616.99</v>
      </c>
      <c r="F322" s="55">
        <v>712.71</v>
      </c>
      <c r="G322" s="55">
        <v>123.95</v>
      </c>
      <c r="H322" s="55">
        <v>6280.06</v>
      </c>
      <c r="I322" s="55">
        <v>0</v>
      </c>
      <c r="J322" s="55">
        <v>1227.81</v>
      </c>
      <c r="K322" s="56">
        <v>14733.71</v>
      </c>
      <c r="L322" s="76">
        <v>15961.52</v>
      </c>
      <c r="M322" s="117"/>
      <c r="N322" s="119">
        <v>14733.71</v>
      </c>
      <c r="O322" s="119">
        <v>8453.65</v>
      </c>
      <c r="P322" s="119"/>
      <c r="Q322" s="119">
        <v>17483.18</v>
      </c>
      <c r="R322" s="119">
        <v>16255.37</v>
      </c>
      <c r="S322" s="47"/>
    </row>
    <row r="323" spans="1:19" ht="9" customHeight="1" x14ac:dyDescent="0.2">
      <c r="A323" s="501"/>
      <c r="B323" s="501"/>
      <c r="C323" s="48" t="s">
        <v>4</v>
      </c>
      <c r="D323" s="49">
        <v>23</v>
      </c>
      <c r="E323" s="50">
        <v>14748549</v>
      </c>
      <c r="F323" s="50">
        <v>1379999</v>
      </c>
      <c r="G323" s="50">
        <v>240001</v>
      </c>
      <c r="H323" s="50">
        <v>12159892</v>
      </c>
      <c r="I323" s="50">
        <v>0</v>
      </c>
      <c r="J323" s="51">
        <v>2377372</v>
      </c>
      <c r="K323" s="50">
        <v>28528441</v>
      </c>
      <c r="L323" s="75">
        <v>30905812</v>
      </c>
      <c r="M323" s="118"/>
      <c r="N323" s="120">
        <v>28528441</v>
      </c>
      <c r="O323" s="120">
        <v>16368549</v>
      </c>
      <c r="P323" s="120">
        <v>0</v>
      </c>
      <c r="Q323" s="120">
        <v>33852157</v>
      </c>
      <c r="R323" s="120">
        <v>31474785</v>
      </c>
      <c r="S323" s="47"/>
    </row>
    <row r="324" spans="1:19" ht="12.75" customHeight="1" x14ac:dyDescent="0.2">
      <c r="A324" s="501"/>
      <c r="B324" s="501"/>
      <c r="C324" s="53" t="s">
        <v>3</v>
      </c>
      <c r="D324" s="54">
        <v>24</v>
      </c>
      <c r="E324" s="55">
        <v>7759.53</v>
      </c>
      <c r="F324" s="55">
        <v>731.3</v>
      </c>
      <c r="G324" s="55">
        <v>123.95</v>
      </c>
      <c r="H324" s="55">
        <v>6280.06</v>
      </c>
      <c r="I324" s="55">
        <v>0</v>
      </c>
      <c r="J324" s="55">
        <v>1241.24</v>
      </c>
      <c r="K324" s="56">
        <v>14894.84</v>
      </c>
      <c r="L324" s="76">
        <v>16136.08</v>
      </c>
      <c r="M324" s="117"/>
      <c r="N324" s="119">
        <v>14894.84</v>
      </c>
      <c r="O324" s="119">
        <v>8614.7800000000007</v>
      </c>
      <c r="P324" s="119"/>
      <c r="Q324" s="119">
        <v>17686.740000000002</v>
      </c>
      <c r="R324" s="119">
        <v>16445.5</v>
      </c>
      <c r="S324" s="47"/>
    </row>
    <row r="325" spans="1:19" ht="9" customHeight="1" x14ac:dyDescent="0.2">
      <c r="A325" s="501"/>
      <c r="B325" s="501"/>
      <c r="C325" s="48" t="s">
        <v>4</v>
      </c>
      <c r="D325" s="49">
        <v>25</v>
      </c>
      <c r="E325" s="50">
        <v>15024545</v>
      </c>
      <c r="F325" s="50">
        <v>1415994</v>
      </c>
      <c r="G325" s="50">
        <v>240001</v>
      </c>
      <c r="H325" s="50">
        <v>12159892</v>
      </c>
      <c r="I325" s="50">
        <v>0</v>
      </c>
      <c r="J325" s="51">
        <v>2403376</v>
      </c>
      <c r="K325" s="50">
        <v>28840432</v>
      </c>
      <c r="L325" s="75">
        <v>31243808</v>
      </c>
      <c r="M325" s="118"/>
      <c r="N325" s="120">
        <v>28840432</v>
      </c>
      <c r="O325" s="120">
        <v>16680540</v>
      </c>
      <c r="P325" s="120">
        <v>0</v>
      </c>
      <c r="Q325" s="120">
        <v>34246304</v>
      </c>
      <c r="R325" s="120">
        <v>31842928</v>
      </c>
      <c r="S325" s="47"/>
    </row>
    <row r="326" spans="1:19" ht="12.75" customHeight="1" x14ac:dyDescent="0.2">
      <c r="A326" s="501"/>
      <c r="B326" s="501"/>
      <c r="C326" s="53" t="s">
        <v>3</v>
      </c>
      <c r="D326" s="54">
        <v>26</v>
      </c>
      <c r="E326" s="55">
        <v>7902.07</v>
      </c>
      <c r="F326" s="55">
        <v>743.7</v>
      </c>
      <c r="G326" s="55">
        <v>123.95</v>
      </c>
      <c r="H326" s="55">
        <v>6280.06</v>
      </c>
      <c r="I326" s="55">
        <v>0</v>
      </c>
      <c r="J326" s="55">
        <v>1254.1500000000001</v>
      </c>
      <c r="K326" s="56">
        <v>15049.78</v>
      </c>
      <c r="L326" s="76">
        <v>16303.93</v>
      </c>
      <c r="M326" s="117"/>
      <c r="N326" s="119">
        <v>15049.78</v>
      </c>
      <c r="O326" s="119">
        <v>8769.7199999999993</v>
      </c>
      <c r="P326" s="119"/>
      <c r="Q326" s="119">
        <v>17882.48</v>
      </c>
      <c r="R326" s="119">
        <v>16628.330000000002</v>
      </c>
      <c r="S326" s="47"/>
    </row>
    <row r="327" spans="1:19" ht="9" customHeight="1" x14ac:dyDescent="0.2">
      <c r="A327" s="501"/>
      <c r="B327" s="501"/>
      <c r="C327" s="48" t="s">
        <v>4</v>
      </c>
      <c r="D327" s="49">
        <v>27</v>
      </c>
      <c r="E327" s="50">
        <v>15300541</v>
      </c>
      <c r="F327" s="50">
        <v>1440004</v>
      </c>
      <c r="G327" s="50">
        <v>240001</v>
      </c>
      <c r="H327" s="50">
        <v>12159892</v>
      </c>
      <c r="I327" s="50">
        <v>0</v>
      </c>
      <c r="J327" s="51">
        <v>2428373</v>
      </c>
      <c r="K327" s="50">
        <v>29140438</v>
      </c>
      <c r="L327" s="75">
        <v>31568811</v>
      </c>
      <c r="M327" s="118"/>
      <c r="N327" s="120">
        <v>29140438</v>
      </c>
      <c r="O327" s="120">
        <v>16980546</v>
      </c>
      <c r="P327" s="120">
        <v>0</v>
      </c>
      <c r="Q327" s="120">
        <v>34625310</v>
      </c>
      <c r="R327" s="120">
        <v>32196937</v>
      </c>
      <c r="S327" s="47"/>
    </row>
    <row r="328" spans="1:19" ht="12.75" customHeight="1" x14ac:dyDescent="0.2">
      <c r="A328" s="501"/>
      <c r="B328" s="501"/>
      <c r="C328" s="53" t="s">
        <v>3</v>
      </c>
      <c r="D328" s="54">
        <v>28</v>
      </c>
      <c r="E328" s="55">
        <v>8057.94</v>
      </c>
      <c r="F328" s="55">
        <v>756.09</v>
      </c>
      <c r="G328" s="55">
        <v>123.95</v>
      </c>
      <c r="H328" s="55">
        <v>6280.06</v>
      </c>
      <c r="I328" s="55">
        <v>0</v>
      </c>
      <c r="J328" s="55">
        <v>1268.17</v>
      </c>
      <c r="K328" s="56">
        <v>15218.04</v>
      </c>
      <c r="L328" s="76">
        <v>16486.21</v>
      </c>
      <c r="M328" s="117"/>
      <c r="N328" s="119">
        <v>15218.04</v>
      </c>
      <c r="O328" s="119">
        <v>8937.98</v>
      </c>
      <c r="P328" s="119"/>
      <c r="Q328" s="119">
        <v>18095.05</v>
      </c>
      <c r="R328" s="119">
        <v>16826.88</v>
      </c>
      <c r="S328" s="47"/>
    </row>
    <row r="329" spans="1:19" ht="9" customHeight="1" x14ac:dyDescent="0.2">
      <c r="A329" s="501"/>
      <c r="B329" s="501"/>
      <c r="C329" s="48" t="s">
        <v>4</v>
      </c>
      <c r="D329" s="49">
        <v>29</v>
      </c>
      <c r="E329" s="50">
        <v>15602347</v>
      </c>
      <c r="F329" s="50">
        <v>1463994</v>
      </c>
      <c r="G329" s="50">
        <v>240001</v>
      </c>
      <c r="H329" s="50">
        <v>12159892</v>
      </c>
      <c r="I329" s="50">
        <v>0</v>
      </c>
      <c r="J329" s="51">
        <v>2455520</v>
      </c>
      <c r="K329" s="50">
        <v>29466234</v>
      </c>
      <c r="L329" s="75">
        <v>31921754</v>
      </c>
      <c r="M329" s="118"/>
      <c r="N329" s="120">
        <v>29466234</v>
      </c>
      <c r="O329" s="120">
        <v>17306343</v>
      </c>
      <c r="P329" s="120">
        <v>0</v>
      </c>
      <c r="Q329" s="120">
        <v>35036902</v>
      </c>
      <c r="R329" s="120">
        <v>32581383</v>
      </c>
      <c r="S329" s="47"/>
    </row>
    <row r="330" spans="1:19" ht="12.75" customHeight="1" x14ac:dyDescent="0.2">
      <c r="A330" s="501"/>
      <c r="B330" s="501"/>
      <c r="C330" s="53" t="s">
        <v>3</v>
      </c>
      <c r="D330" s="54">
        <v>30</v>
      </c>
      <c r="E330" s="55">
        <v>8200.48</v>
      </c>
      <c r="F330" s="55">
        <v>768.49</v>
      </c>
      <c r="G330" s="55">
        <v>123.95</v>
      </c>
      <c r="H330" s="55">
        <v>6280.06</v>
      </c>
      <c r="I330" s="55">
        <v>0</v>
      </c>
      <c r="J330" s="55">
        <v>1281.08</v>
      </c>
      <c r="K330" s="56">
        <v>15372.98</v>
      </c>
      <c r="L330" s="76">
        <v>16654.060000000001</v>
      </c>
      <c r="M330" s="117"/>
      <c r="N330" s="119">
        <v>15372.98</v>
      </c>
      <c r="O330" s="119">
        <v>9092.92</v>
      </c>
      <c r="P330" s="119"/>
      <c r="Q330" s="119">
        <v>18290.79</v>
      </c>
      <c r="R330" s="119">
        <v>17009.71</v>
      </c>
      <c r="S330" s="47"/>
    </row>
    <row r="331" spans="1:19" ht="9" customHeight="1" x14ac:dyDescent="0.2">
      <c r="A331" s="501"/>
      <c r="B331" s="501"/>
      <c r="C331" s="48" t="s">
        <v>4</v>
      </c>
      <c r="D331" s="49">
        <v>31</v>
      </c>
      <c r="E331" s="50">
        <v>15878343</v>
      </c>
      <c r="F331" s="50">
        <v>1488004</v>
      </c>
      <c r="G331" s="50">
        <v>240001</v>
      </c>
      <c r="H331" s="50">
        <v>12159892</v>
      </c>
      <c r="I331" s="50">
        <v>0</v>
      </c>
      <c r="J331" s="51">
        <v>2480517</v>
      </c>
      <c r="K331" s="50">
        <v>29766240</v>
      </c>
      <c r="L331" s="75">
        <v>32246757</v>
      </c>
      <c r="M331" s="118"/>
      <c r="N331" s="120">
        <v>29766240</v>
      </c>
      <c r="O331" s="120">
        <v>17606348</v>
      </c>
      <c r="P331" s="120">
        <v>0</v>
      </c>
      <c r="Q331" s="120">
        <v>35415908</v>
      </c>
      <c r="R331" s="120">
        <v>32935391</v>
      </c>
      <c r="S331" s="47"/>
    </row>
    <row r="332" spans="1:19" ht="12.75" customHeight="1" x14ac:dyDescent="0.2">
      <c r="A332" s="501"/>
      <c r="B332" s="501"/>
      <c r="C332" s="53" t="s">
        <v>3</v>
      </c>
      <c r="D332" s="54">
        <v>32</v>
      </c>
      <c r="E332" s="55">
        <v>8343.02</v>
      </c>
      <c r="F332" s="55">
        <v>787.08</v>
      </c>
      <c r="G332" s="55">
        <v>123.95</v>
      </c>
      <c r="H332" s="55">
        <v>6280.06</v>
      </c>
      <c r="I332" s="55">
        <v>0</v>
      </c>
      <c r="J332" s="55">
        <v>1294.51</v>
      </c>
      <c r="K332" s="56">
        <v>15534.11</v>
      </c>
      <c r="L332" s="76">
        <v>16828.62</v>
      </c>
      <c r="M332" s="117"/>
      <c r="N332" s="119">
        <v>15534.11</v>
      </c>
      <c r="O332" s="119">
        <v>9254.0499999999993</v>
      </c>
      <c r="P332" s="119"/>
      <c r="Q332" s="119">
        <v>18494.349999999999</v>
      </c>
      <c r="R332" s="119">
        <v>17199.84</v>
      </c>
      <c r="S332" s="47"/>
    </row>
    <row r="333" spans="1:19" ht="9" customHeight="1" x14ac:dyDescent="0.2">
      <c r="A333" s="501"/>
      <c r="B333" s="501"/>
      <c r="C333" s="48" t="s">
        <v>4</v>
      </c>
      <c r="D333" s="49">
        <v>33</v>
      </c>
      <c r="E333" s="50">
        <v>16154339</v>
      </c>
      <c r="F333" s="50">
        <v>1523999</v>
      </c>
      <c r="G333" s="50">
        <v>240001</v>
      </c>
      <c r="H333" s="50">
        <v>12159892</v>
      </c>
      <c r="I333" s="50">
        <v>0</v>
      </c>
      <c r="J333" s="51">
        <v>2506521</v>
      </c>
      <c r="K333" s="50">
        <v>30078231</v>
      </c>
      <c r="L333" s="75">
        <v>32584752</v>
      </c>
      <c r="M333" s="118"/>
      <c r="N333" s="120">
        <v>30078231</v>
      </c>
      <c r="O333" s="120">
        <v>17918339</v>
      </c>
      <c r="P333" s="120">
        <v>0</v>
      </c>
      <c r="Q333" s="120">
        <v>35810055</v>
      </c>
      <c r="R333" s="120">
        <v>33303534</v>
      </c>
      <c r="S333" s="47"/>
    </row>
    <row r="334" spans="1:19" ht="12.75" customHeight="1" x14ac:dyDescent="0.2">
      <c r="A334" s="501"/>
      <c r="B334" s="501"/>
      <c r="C334" s="53" t="s">
        <v>3</v>
      </c>
      <c r="D334" s="54">
        <v>34</v>
      </c>
      <c r="E334" s="55">
        <v>8295.51</v>
      </c>
      <c r="F334" s="55">
        <v>799.48</v>
      </c>
      <c r="G334" s="55">
        <v>123.95</v>
      </c>
      <c r="H334" s="55">
        <v>6280.06</v>
      </c>
      <c r="I334" s="55">
        <v>0</v>
      </c>
      <c r="J334" s="55">
        <v>1291.58</v>
      </c>
      <c r="K334" s="56">
        <v>15499</v>
      </c>
      <c r="L334" s="76">
        <v>16790.580000000002</v>
      </c>
      <c r="M334" s="117"/>
      <c r="N334" s="119">
        <v>15499</v>
      </c>
      <c r="O334" s="119">
        <v>9218.94</v>
      </c>
      <c r="P334" s="119"/>
      <c r="Q334" s="119">
        <v>18449.990000000002</v>
      </c>
      <c r="R334" s="119">
        <v>17158.41</v>
      </c>
      <c r="S334" s="47"/>
    </row>
    <row r="335" spans="1:19" ht="9" customHeight="1" x14ac:dyDescent="0.2">
      <c r="A335" s="501"/>
      <c r="B335" s="501"/>
      <c r="C335" s="48" t="s">
        <v>4</v>
      </c>
      <c r="D335" s="49">
        <v>35</v>
      </c>
      <c r="E335" s="50">
        <v>16062347</v>
      </c>
      <c r="F335" s="50">
        <v>1548009</v>
      </c>
      <c r="G335" s="50">
        <v>240001</v>
      </c>
      <c r="H335" s="50">
        <v>12159892</v>
      </c>
      <c r="I335" s="50">
        <v>0</v>
      </c>
      <c r="J335" s="51">
        <v>2500848</v>
      </c>
      <c r="K335" s="50">
        <v>30010249</v>
      </c>
      <c r="L335" s="75">
        <v>32511096</v>
      </c>
      <c r="M335" s="118"/>
      <c r="N335" s="120">
        <v>30010249</v>
      </c>
      <c r="O335" s="120">
        <v>17850357</v>
      </c>
      <c r="P335" s="120">
        <v>0</v>
      </c>
      <c r="Q335" s="120">
        <v>35724162</v>
      </c>
      <c r="R335" s="120">
        <v>33223315</v>
      </c>
      <c r="S335" s="47"/>
    </row>
    <row r="336" spans="1:19" ht="12.75" customHeight="1" x14ac:dyDescent="0.2">
      <c r="A336" s="501"/>
      <c r="B336" s="501"/>
      <c r="C336" s="53" t="s">
        <v>3</v>
      </c>
      <c r="D336" s="54">
        <v>36</v>
      </c>
      <c r="E336" s="55">
        <v>8636.5499999999993</v>
      </c>
      <c r="F336" s="55">
        <v>811.87</v>
      </c>
      <c r="G336" s="55">
        <v>123.95</v>
      </c>
      <c r="H336" s="55">
        <v>6280.06</v>
      </c>
      <c r="I336" s="55">
        <v>0</v>
      </c>
      <c r="J336" s="55">
        <v>1321.04</v>
      </c>
      <c r="K336" s="56">
        <v>15852.43</v>
      </c>
      <c r="L336" s="76">
        <v>17173.47</v>
      </c>
      <c r="M336" s="117"/>
      <c r="N336" s="119">
        <v>15852.43</v>
      </c>
      <c r="O336" s="119">
        <v>9572.3700000000008</v>
      </c>
      <c r="P336" s="119"/>
      <c r="Q336" s="119">
        <v>18896.5</v>
      </c>
      <c r="R336" s="119">
        <v>17575.46</v>
      </c>
      <c r="S336" s="47"/>
    </row>
    <row r="337" spans="1:19" ht="9" customHeight="1" x14ac:dyDescent="0.2">
      <c r="A337" s="501"/>
      <c r="B337" s="501"/>
      <c r="C337" s="48" t="s">
        <v>4</v>
      </c>
      <c r="D337" s="49">
        <v>37</v>
      </c>
      <c r="E337" s="50">
        <v>16722693</v>
      </c>
      <c r="F337" s="50">
        <v>1572000</v>
      </c>
      <c r="G337" s="50">
        <v>240001</v>
      </c>
      <c r="H337" s="50">
        <v>12159892</v>
      </c>
      <c r="I337" s="50">
        <v>0</v>
      </c>
      <c r="J337" s="51">
        <v>2557890</v>
      </c>
      <c r="K337" s="50">
        <v>30694585</v>
      </c>
      <c r="L337" s="75">
        <v>33252475</v>
      </c>
      <c r="M337" s="118"/>
      <c r="N337" s="120">
        <v>30694585</v>
      </c>
      <c r="O337" s="120">
        <v>18534693</v>
      </c>
      <c r="P337" s="120">
        <v>0</v>
      </c>
      <c r="Q337" s="120">
        <v>36588726</v>
      </c>
      <c r="R337" s="120">
        <v>34030836</v>
      </c>
      <c r="S337" s="47"/>
    </row>
    <row r="338" spans="1:19" ht="12.75" customHeight="1" x14ac:dyDescent="0.2">
      <c r="A338" s="501"/>
      <c r="B338" s="501"/>
      <c r="C338" s="53" t="s">
        <v>3</v>
      </c>
      <c r="D338" s="54">
        <v>38</v>
      </c>
      <c r="E338" s="55">
        <v>8779.09</v>
      </c>
      <c r="F338" s="55">
        <v>824.27</v>
      </c>
      <c r="G338" s="55">
        <v>123.95</v>
      </c>
      <c r="H338" s="55">
        <v>6280.06</v>
      </c>
      <c r="I338" s="55">
        <v>0</v>
      </c>
      <c r="J338" s="55">
        <v>1333.95</v>
      </c>
      <c r="K338" s="56">
        <v>16007.37</v>
      </c>
      <c r="L338" s="76">
        <v>17341.32</v>
      </c>
      <c r="M338" s="117"/>
      <c r="N338" s="119">
        <v>16007.37</v>
      </c>
      <c r="O338" s="119">
        <v>9727.31</v>
      </c>
      <c r="P338" s="119"/>
      <c r="Q338" s="119">
        <v>19092.240000000002</v>
      </c>
      <c r="R338" s="119">
        <v>17758.29</v>
      </c>
      <c r="S338" s="47"/>
    </row>
    <row r="339" spans="1:19" ht="9" customHeight="1" x14ac:dyDescent="0.2">
      <c r="A339" s="501"/>
      <c r="B339" s="501"/>
      <c r="C339" s="48" t="s">
        <v>4</v>
      </c>
      <c r="D339" s="49">
        <v>39</v>
      </c>
      <c r="E339" s="50">
        <v>16998689</v>
      </c>
      <c r="F339" s="50">
        <v>1596009</v>
      </c>
      <c r="G339" s="50">
        <v>240001</v>
      </c>
      <c r="H339" s="50">
        <v>12159892</v>
      </c>
      <c r="I339" s="50">
        <v>0</v>
      </c>
      <c r="J339" s="51">
        <v>2582887</v>
      </c>
      <c r="K339" s="50">
        <v>30994590</v>
      </c>
      <c r="L339" s="75">
        <v>33577478</v>
      </c>
      <c r="M339" s="118"/>
      <c r="N339" s="120">
        <v>30994590</v>
      </c>
      <c r="O339" s="120">
        <v>18834699</v>
      </c>
      <c r="P339" s="120">
        <v>0</v>
      </c>
      <c r="Q339" s="120">
        <v>36967732</v>
      </c>
      <c r="R339" s="120">
        <v>34384844</v>
      </c>
      <c r="S339" s="47"/>
    </row>
    <row r="340" spans="1:19" ht="12.75" customHeight="1" x14ac:dyDescent="0.2">
      <c r="A340" s="501"/>
      <c r="B340" s="501"/>
      <c r="C340" s="53" t="s">
        <v>3</v>
      </c>
      <c r="D340" s="54">
        <v>40</v>
      </c>
      <c r="E340" s="55">
        <v>8921.64</v>
      </c>
      <c r="F340" s="55">
        <v>842.86</v>
      </c>
      <c r="G340" s="55">
        <v>123.95</v>
      </c>
      <c r="H340" s="55">
        <v>6280.06</v>
      </c>
      <c r="I340" s="55">
        <v>0</v>
      </c>
      <c r="J340" s="55">
        <v>1347.38</v>
      </c>
      <c r="K340" s="56">
        <v>16168.51</v>
      </c>
      <c r="L340" s="76">
        <v>17515.89</v>
      </c>
      <c r="M340" s="117"/>
      <c r="N340" s="119">
        <v>16168.51</v>
      </c>
      <c r="O340" s="119">
        <v>9888.4500000000007</v>
      </c>
      <c r="P340" s="119"/>
      <c r="Q340" s="119">
        <v>19295.810000000001</v>
      </c>
      <c r="R340" s="119">
        <v>17948.43</v>
      </c>
      <c r="S340" s="47"/>
    </row>
    <row r="341" spans="1:19" ht="9" customHeight="1" x14ac:dyDescent="0.2">
      <c r="A341" s="502"/>
      <c r="B341" s="502"/>
      <c r="C341" s="58"/>
      <c r="D341" s="59"/>
      <c r="E341" s="61">
        <v>17274704</v>
      </c>
      <c r="F341" s="61">
        <v>1632005</v>
      </c>
      <c r="G341" s="61">
        <v>240001</v>
      </c>
      <c r="H341" s="61">
        <v>12159892</v>
      </c>
      <c r="I341" s="61">
        <v>0</v>
      </c>
      <c r="J341" s="60">
        <v>2608891</v>
      </c>
      <c r="K341" s="61">
        <v>31306601</v>
      </c>
      <c r="L341" s="77">
        <v>33915492</v>
      </c>
      <c r="M341" s="118"/>
      <c r="N341" s="120">
        <v>31306601</v>
      </c>
      <c r="O341" s="120">
        <v>19146709</v>
      </c>
      <c r="P341" s="120">
        <v>0</v>
      </c>
      <c r="Q341" s="120">
        <v>37361898</v>
      </c>
      <c r="R341" s="120">
        <v>34753007</v>
      </c>
      <c r="S341" s="47"/>
    </row>
    <row r="342" spans="1:19" ht="12.75" customHeight="1" x14ac:dyDescent="0.2">
      <c r="A342" s="492">
        <v>35034</v>
      </c>
      <c r="B342" s="492">
        <v>35064</v>
      </c>
      <c r="C342" s="42" t="s">
        <v>3</v>
      </c>
      <c r="D342" s="43">
        <v>0</v>
      </c>
      <c r="E342" s="44">
        <v>5214.5</v>
      </c>
      <c r="F342" s="44">
        <v>440.02</v>
      </c>
      <c r="G342" s="44">
        <v>0</v>
      </c>
      <c r="H342" s="44">
        <v>6280.06</v>
      </c>
      <c r="I342" s="44">
        <v>0</v>
      </c>
      <c r="J342" s="44">
        <v>994.55</v>
      </c>
      <c r="K342" s="45">
        <v>11934.58</v>
      </c>
      <c r="L342" s="46">
        <v>12929.13</v>
      </c>
      <c r="M342" s="117"/>
      <c r="N342" s="119">
        <v>11934.58</v>
      </c>
      <c r="O342" s="119">
        <v>5654.52</v>
      </c>
      <c r="P342" s="119"/>
      <c r="Q342" s="119">
        <v>13946.94</v>
      </c>
      <c r="R342" s="119">
        <v>12952.39</v>
      </c>
      <c r="S342" s="47"/>
    </row>
    <row r="343" spans="1:19" ht="9" customHeight="1" x14ac:dyDescent="0.2">
      <c r="A343" s="525"/>
      <c r="B343" s="525"/>
      <c r="C343" s="48" t="s">
        <v>4</v>
      </c>
      <c r="D343" s="49">
        <v>1</v>
      </c>
      <c r="E343" s="50">
        <v>10096680</v>
      </c>
      <c r="F343" s="50">
        <v>851998</v>
      </c>
      <c r="G343" s="50">
        <v>0</v>
      </c>
      <c r="H343" s="50">
        <v>12159892</v>
      </c>
      <c r="I343" s="50">
        <v>0</v>
      </c>
      <c r="J343" s="51">
        <v>1925717</v>
      </c>
      <c r="K343" s="50">
        <v>23108569</v>
      </c>
      <c r="L343" s="73">
        <v>25034287</v>
      </c>
      <c r="M343" s="118"/>
      <c r="N343" s="120">
        <v>23108569</v>
      </c>
      <c r="O343" s="120">
        <v>10948677</v>
      </c>
      <c r="P343" s="120">
        <v>0</v>
      </c>
      <c r="Q343" s="120">
        <v>27005042</v>
      </c>
      <c r="R343" s="120">
        <v>25079324</v>
      </c>
      <c r="S343" s="47"/>
    </row>
    <row r="344" spans="1:19" ht="12.75" customHeight="1" x14ac:dyDescent="0.2">
      <c r="A344" s="500">
        <v>35034</v>
      </c>
      <c r="B344" s="500">
        <v>35064</v>
      </c>
      <c r="C344" s="53" t="s">
        <v>3</v>
      </c>
      <c r="D344" s="54">
        <v>2</v>
      </c>
      <c r="E344" s="55">
        <v>5443.81</v>
      </c>
      <c r="F344" s="55">
        <v>458.61</v>
      </c>
      <c r="G344" s="55">
        <v>0</v>
      </c>
      <c r="H344" s="55">
        <v>6280.06</v>
      </c>
      <c r="I344" s="55">
        <v>0</v>
      </c>
      <c r="J344" s="55">
        <v>1015.21</v>
      </c>
      <c r="K344" s="56">
        <v>12182.48</v>
      </c>
      <c r="L344" s="46">
        <v>13197.69</v>
      </c>
      <c r="M344" s="117"/>
      <c r="N344" s="119">
        <v>12182.48</v>
      </c>
      <c r="O344" s="119">
        <v>5902.42</v>
      </c>
      <c r="P344" s="119"/>
      <c r="Q344" s="119">
        <v>14260.13</v>
      </c>
      <c r="R344" s="119">
        <v>13244.92</v>
      </c>
      <c r="S344" s="47"/>
    </row>
    <row r="345" spans="1:19" ht="9" customHeight="1" x14ac:dyDescent="0.2">
      <c r="A345" s="500"/>
      <c r="B345" s="500"/>
      <c r="C345" s="48" t="s">
        <v>4</v>
      </c>
      <c r="D345" s="49">
        <v>3</v>
      </c>
      <c r="E345" s="50">
        <v>10540686</v>
      </c>
      <c r="F345" s="50">
        <v>887993</v>
      </c>
      <c r="G345" s="50">
        <v>0</v>
      </c>
      <c r="H345" s="50">
        <v>12159892</v>
      </c>
      <c r="I345" s="50">
        <v>0</v>
      </c>
      <c r="J345" s="51">
        <v>1965721</v>
      </c>
      <c r="K345" s="50">
        <v>23588571</v>
      </c>
      <c r="L345" s="73">
        <v>25554291</v>
      </c>
      <c r="M345" s="118"/>
      <c r="N345" s="120">
        <v>23588571</v>
      </c>
      <c r="O345" s="120">
        <v>11428679</v>
      </c>
      <c r="P345" s="120">
        <v>0</v>
      </c>
      <c r="Q345" s="120">
        <v>27611462</v>
      </c>
      <c r="R345" s="120">
        <v>25645741</v>
      </c>
      <c r="S345" s="47"/>
    </row>
    <row r="346" spans="1:19" ht="12.75" customHeight="1" x14ac:dyDescent="0.2">
      <c r="A346" s="501"/>
      <c r="B346" s="501"/>
      <c r="C346" s="53" t="s">
        <v>3</v>
      </c>
      <c r="D346" s="54">
        <v>4</v>
      </c>
      <c r="E346" s="55">
        <v>5687.99</v>
      </c>
      <c r="F346" s="55">
        <v>483.4</v>
      </c>
      <c r="G346" s="55">
        <v>0</v>
      </c>
      <c r="H346" s="55">
        <v>6280.06</v>
      </c>
      <c r="I346" s="55">
        <v>0</v>
      </c>
      <c r="J346" s="55">
        <v>1037.6199999999999</v>
      </c>
      <c r="K346" s="56">
        <v>12451.45</v>
      </c>
      <c r="L346" s="46">
        <v>13489.07</v>
      </c>
      <c r="M346" s="117"/>
      <c r="N346" s="119">
        <v>12451.45</v>
      </c>
      <c r="O346" s="119">
        <v>6171.39</v>
      </c>
      <c r="P346" s="119"/>
      <c r="Q346" s="119">
        <v>14599.92</v>
      </c>
      <c r="R346" s="119">
        <v>13562.3</v>
      </c>
      <c r="S346" s="47"/>
    </row>
    <row r="347" spans="1:19" ht="9" customHeight="1" x14ac:dyDescent="0.2">
      <c r="A347" s="501"/>
      <c r="B347" s="501"/>
      <c r="C347" s="48" t="s">
        <v>4</v>
      </c>
      <c r="D347" s="49">
        <v>5</v>
      </c>
      <c r="E347" s="50">
        <v>11013484</v>
      </c>
      <c r="F347" s="50">
        <v>935993</v>
      </c>
      <c r="G347" s="50">
        <v>0</v>
      </c>
      <c r="H347" s="50">
        <v>12159892</v>
      </c>
      <c r="I347" s="50">
        <v>0</v>
      </c>
      <c r="J347" s="51">
        <v>2009112</v>
      </c>
      <c r="K347" s="50">
        <v>24109369</v>
      </c>
      <c r="L347" s="73">
        <v>26118482</v>
      </c>
      <c r="M347" s="118"/>
      <c r="N347" s="120">
        <v>24109369</v>
      </c>
      <c r="O347" s="120">
        <v>11949477</v>
      </c>
      <c r="P347" s="120">
        <v>0</v>
      </c>
      <c r="Q347" s="120">
        <v>28269387</v>
      </c>
      <c r="R347" s="120">
        <v>26260275</v>
      </c>
      <c r="S347" s="47"/>
    </row>
    <row r="348" spans="1:19" ht="12.75" customHeight="1" x14ac:dyDescent="0.2">
      <c r="A348" s="501"/>
      <c r="B348" s="501"/>
      <c r="C348" s="53" t="s">
        <v>3</v>
      </c>
      <c r="D348" s="54">
        <v>6</v>
      </c>
      <c r="E348" s="55">
        <v>6016.45</v>
      </c>
      <c r="F348" s="55">
        <v>514.39</v>
      </c>
      <c r="G348" s="55">
        <v>0</v>
      </c>
      <c r="H348" s="55">
        <v>6280.06</v>
      </c>
      <c r="I348" s="55">
        <v>0</v>
      </c>
      <c r="J348" s="55">
        <v>1067.58</v>
      </c>
      <c r="K348" s="56">
        <v>12810.9</v>
      </c>
      <c r="L348" s="46">
        <v>13878.48</v>
      </c>
      <c r="M348" s="117"/>
      <c r="N348" s="119">
        <v>12810.9</v>
      </c>
      <c r="O348" s="119">
        <v>6530.84</v>
      </c>
      <c r="P348" s="119"/>
      <c r="Q348" s="119">
        <v>15054.03</v>
      </c>
      <c r="R348" s="119">
        <v>13986.45</v>
      </c>
      <c r="S348" s="47"/>
    </row>
    <row r="349" spans="1:19" ht="9" customHeight="1" x14ac:dyDescent="0.2">
      <c r="A349" s="501"/>
      <c r="B349" s="501"/>
      <c r="C349" s="48" t="s">
        <v>4</v>
      </c>
      <c r="D349" s="49">
        <v>7</v>
      </c>
      <c r="E349" s="50">
        <v>11649472</v>
      </c>
      <c r="F349" s="50">
        <v>995998</v>
      </c>
      <c r="G349" s="50">
        <v>0</v>
      </c>
      <c r="H349" s="50">
        <v>12159892</v>
      </c>
      <c r="I349" s="50">
        <v>0</v>
      </c>
      <c r="J349" s="51">
        <v>2067123</v>
      </c>
      <c r="K349" s="50">
        <v>24805361</v>
      </c>
      <c r="L349" s="73">
        <v>26872484</v>
      </c>
      <c r="M349" s="118"/>
      <c r="N349" s="120">
        <v>24805361</v>
      </c>
      <c r="O349" s="120">
        <v>12645470</v>
      </c>
      <c r="P349" s="120">
        <v>0</v>
      </c>
      <c r="Q349" s="120">
        <v>29148667</v>
      </c>
      <c r="R349" s="120">
        <v>27081544</v>
      </c>
      <c r="S349" s="47"/>
    </row>
    <row r="350" spans="1:19" ht="12.75" customHeight="1" x14ac:dyDescent="0.2">
      <c r="A350" s="501"/>
      <c r="B350" s="501"/>
      <c r="C350" s="53" t="s">
        <v>3</v>
      </c>
      <c r="D350" s="54">
        <v>8</v>
      </c>
      <c r="E350" s="55">
        <v>6282.95</v>
      </c>
      <c r="F350" s="55">
        <v>545.38</v>
      </c>
      <c r="G350" s="55">
        <v>0</v>
      </c>
      <c r="H350" s="55">
        <v>6280.06</v>
      </c>
      <c r="I350" s="55">
        <v>0</v>
      </c>
      <c r="J350" s="55">
        <v>1092.3699999999999</v>
      </c>
      <c r="K350" s="56">
        <v>13108.39</v>
      </c>
      <c r="L350" s="46">
        <v>14200.76</v>
      </c>
      <c r="M350" s="117"/>
      <c r="N350" s="119">
        <v>13108.39</v>
      </c>
      <c r="O350" s="119">
        <v>6828.33</v>
      </c>
      <c r="P350" s="119"/>
      <c r="Q350" s="119">
        <v>15429.86</v>
      </c>
      <c r="R350" s="119">
        <v>14337.49</v>
      </c>
      <c r="S350" s="47"/>
    </row>
    <row r="351" spans="1:19" ht="9" customHeight="1" x14ac:dyDescent="0.2">
      <c r="A351" s="501"/>
      <c r="B351" s="501"/>
      <c r="C351" s="48" t="s">
        <v>4</v>
      </c>
      <c r="D351" s="49">
        <v>9</v>
      </c>
      <c r="E351" s="50">
        <v>12165488</v>
      </c>
      <c r="F351" s="50">
        <v>1056003</v>
      </c>
      <c r="G351" s="50">
        <v>0</v>
      </c>
      <c r="H351" s="50">
        <v>12159892</v>
      </c>
      <c r="I351" s="50">
        <v>0</v>
      </c>
      <c r="J351" s="51">
        <v>2115123</v>
      </c>
      <c r="K351" s="50">
        <v>25381382</v>
      </c>
      <c r="L351" s="73">
        <v>27496506</v>
      </c>
      <c r="M351" s="118"/>
      <c r="N351" s="120">
        <v>25381382</v>
      </c>
      <c r="O351" s="120">
        <v>13221491</v>
      </c>
      <c r="P351" s="120">
        <v>0</v>
      </c>
      <c r="Q351" s="120">
        <v>29876375</v>
      </c>
      <c r="R351" s="120">
        <v>27761252</v>
      </c>
      <c r="S351" s="47"/>
    </row>
    <row r="352" spans="1:19" ht="12.75" customHeight="1" x14ac:dyDescent="0.2">
      <c r="A352" s="501"/>
      <c r="B352" s="501"/>
      <c r="C352" s="53" t="s">
        <v>3</v>
      </c>
      <c r="D352" s="54">
        <v>10</v>
      </c>
      <c r="E352" s="55">
        <v>6597.9</v>
      </c>
      <c r="F352" s="55">
        <v>570.16999999999996</v>
      </c>
      <c r="G352" s="55">
        <v>0</v>
      </c>
      <c r="H352" s="55">
        <v>6280.06</v>
      </c>
      <c r="I352" s="55">
        <v>0</v>
      </c>
      <c r="J352" s="55">
        <v>1120.68</v>
      </c>
      <c r="K352" s="56">
        <v>13448.13</v>
      </c>
      <c r="L352" s="46">
        <v>14568.81</v>
      </c>
      <c r="M352" s="117"/>
      <c r="N352" s="119">
        <v>13448.13</v>
      </c>
      <c r="O352" s="119">
        <v>7168.07</v>
      </c>
      <c r="P352" s="119"/>
      <c r="Q352" s="119">
        <v>15859.06</v>
      </c>
      <c r="R352" s="119">
        <v>14738.38</v>
      </c>
      <c r="S352" s="47"/>
    </row>
    <row r="353" spans="1:19" ht="9" customHeight="1" x14ac:dyDescent="0.2">
      <c r="A353" s="501"/>
      <c r="B353" s="501"/>
      <c r="C353" s="48" t="s">
        <v>4</v>
      </c>
      <c r="D353" s="49">
        <v>11</v>
      </c>
      <c r="E353" s="50">
        <v>12775316</v>
      </c>
      <c r="F353" s="50">
        <v>1104003</v>
      </c>
      <c r="G353" s="50">
        <v>0</v>
      </c>
      <c r="H353" s="50">
        <v>12159892</v>
      </c>
      <c r="I353" s="50">
        <v>0</v>
      </c>
      <c r="J353" s="51">
        <v>2169939</v>
      </c>
      <c r="K353" s="50">
        <v>26039211</v>
      </c>
      <c r="L353" s="73">
        <v>28209150</v>
      </c>
      <c r="M353" s="118"/>
      <c r="N353" s="120">
        <v>26039211</v>
      </c>
      <c r="O353" s="120">
        <v>13879319</v>
      </c>
      <c r="P353" s="120">
        <v>0</v>
      </c>
      <c r="Q353" s="120">
        <v>30707422</v>
      </c>
      <c r="R353" s="120">
        <v>28537483</v>
      </c>
      <c r="S353" s="47"/>
    </row>
    <row r="354" spans="1:19" ht="12.75" customHeight="1" x14ac:dyDescent="0.2">
      <c r="A354" s="501"/>
      <c r="B354" s="501"/>
      <c r="C354" s="53" t="s">
        <v>3</v>
      </c>
      <c r="D354" s="54">
        <v>12</v>
      </c>
      <c r="E354" s="55">
        <v>6858.2</v>
      </c>
      <c r="F354" s="55">
        <v>594.96</v>
      </c>
      <c r="G354" s="55">
        <v>0</v>
      </c>
      <c r="H354" s="55">
        <v>6280.06</v>
      </c>
      <c r="I354" s="55">
        <v>0</v>
      </c>
      <c r="J354" s="55">
        <v>1144.44</v>
      </c>
      <c r="K354" s="56">
        <v>13733.22</v>
      </c>
      <c r="L354" s="46">
        <v>14877.66</v>
      </c>
      <c r="M354" s="117"/>
      <c r="N354" s="119">
        <v>13733.22</v>
      </c>
      <c r="O354" s="119">
        <v>7453.16</v>
      </c>
      <c r="P354" s="119"/>
      <c r="Q354" s="119">
        <v>16219.23</v>
      </c>
      <c r="R354" s="119">
        <v>15074.79</v>
      </c>
      <c r="S354" s="47"/>
    </row>
    <row r="355" spans="1:19" ht="9" customHeight="1" x14ac:dyDescent="0.2">
      <c r="A355" s="501"/>
      <c r="B355" s="501"/>
      <c r="C355" s="48" t="s">
        <v>4</v>
      </c>
      <c r="D355" s="49">
        <v>13</v>
      </c>
      <c r="E355" s="50">
        <v>13279327</v>
      </c>
      <c r="F355" s="50">
        <v>1152003</v>
      </c>
      <c r="G355" s="50">
        <v>0</v>
      </c>
      <c r="H355" s="50">
        <v>12159892</v>
      </c>
      <c r="I355" s="50">
        <v>0</v>
      </c>
      <c r="J355" s="51">
        <v>2215945</v>
      </c>
      <c r="K355" s="50">
        <v>26591222</v>
      </c>
      <c r="L355" s="73">
        <v>28807167</v>
      </c>
      <c r="M355" s="118"/>
      <c r="N355" s="120">
        <v>26591222</v>
      </c>
      <c r="O355" s="120">
        <v>14431330</v>
      </c>
      <c r="P355" s="120">
        <v>0</v>
      </c>
      <c r="Q355" s="120">
        <v>31404808</v>
      </c>
      <c r="R355" s="120">
        <v>29188864</v>
      </c>
      <c r="S355" s="47"/>
    </row>
    <row r="356" spans="1:19" ht="12.75" customHeight="1" x14ac:dyDescent="0.2">
      <c r="A356" s="501"/>
      <c r="B356" s="501"/>
      <c r="C356" s="53" t="s">
        <v>3</v>
      </c>
      <c r="D356" s="54">
        <v>14</v>
      </c>
      <c r="E356" s="55">
        <v>7118.49</v>
      </c>
      <c r="F356" s="55">
        <v>619.75</v>
      </c>
      <c r="G356" s="55">
        <v>0</v>
      </c>
      <c r="H356" s="55">
        <v>6280.06</v>
      </c>
      <c r="I356" s="55">
        <v>0</v>
      </c>
      <c r="J356" s="55">
        <v>1168.19</v>
      </c>
      <c r="K356" s="56">
        <v>14018.3</v>
      </c>
      <c r="L356" s="46">
        <v>15186.49</v>
      </c>
      <c r="M356" s="117"/>
      <c r="N356" s="119">
        <v>14018.3</v>
      </c>
      <c r="O356" s="119">
        <v>7738.24</v>
      </c>
      <c r="P356" s="119"/>
      <c r="Q356" s="119">
        <v>16579.37</v>
      </c>
      <c r="R356" s="119">
        <v>15411.18</v>
      </c>
      <c r="S356" s="47"/>
    </row>
    <row r="357" spans="1:19" ht="9" customHeight="1" x14ac:dyDescent="0.2">
      <c r="A357" s="501"/>
      <c r="B357" s="501"/>
      <c r="C357" s="48" t="s">
        <v>4</v>
      </c>
      <c r="D357" s="49">
        <v>15</v>
      </c>
      <c r="E357" s="50">
        <v>13783319</v>
      </c>
      <c r="F357" s="50">
        <v>1200003</v>
      </c>
      <c r="G357" s="50">
        <v>0</v>
      </c>
      <c r="H357" s="50">
        <v>12159892</v>
      </c>
      <c r="I357" s="50">
        <v>0</v>
      </c>
      <c r="J357" s="51">
        <v>2261931</v>
      </c>
      <c r="K357" s="50">
        <v>27143214</v>
      </c>
      <c r="L357" s="73">
        <v>29405145</v>
      </c>
      <c r="M357" s="118"/>
      <c r="N357" s="120">
        <v>27143214</v>
      </c>
      <c r="O357" s="120">
        <v>14983322</v>
      </c>
      <c r="P357" s="120">
        <v>0</v>
      </c>
      <c r="Q357" s="120">
        <v>32102137</v>
      </c>
      <c r="R357" s="120">
        <v>29840205</v>
      </c>
      <c r="S357" s="47"/>
    </row>
    <row r="358" spans="1:19" ht="12.75" customHeight="1" x14ac:dyDescent="0.2">
      <c r="A358" s="501"/>
      <c r="B358" s="501"/>
      <c r="C358" s="53" t="s">
        <v>3</v>
      </c>
      <c r="D358" s="54">
        <v>16</v>
      </c>
      <c r="E358" s="55">
        <v>7430.1</v>
      </c>
      <c r="F358" s="55">
        <v>650.74</v>
      </c>
      <c r="G358" s="55">
        <v>0</v>
      </c>
      <c r="H358" s="55">
        <v>6280.06</v>
      </c>
      <c r="I358" s="55">
        <v>0</v>
      </c>
      <c r="J358" s="55">
        <v>1196.74</v>
      </c>
      <c r="K358" s="56">
        <v>14360.9</v>
      </c>
      <c r="L358" s="46">
        <v>15557.64</v>
      </c>
      <c r="M358" s="117"/>
      <c r="N358" s="119">
        <v>14360.9</v>
      </c>
      <c r="O358" s="119">
        <v>8080.84</v>
      </c>
      <c r="P358" s="119"/>
      <c r="Q358" s="119">
        <v>17012.189999999999</v>
      </c>
      <c r="R358" s="119">
        <v>15815.45</v>
      </c>
      <c r="S358" s="47"/>
    </row>
    <row r="359" spans="1:19" ht="9" customHeight="1" x14ac:dyDescent="0.2">
      <c r="A359" s="501"/>
      <c r="B359" s="501"/>
      <c r="C359" s="48" t="s">
        <v>4</v>
      </c>
      <c r="D359" s="49">
        <v>17</v>
      </c>
      <c r="E359" s="50">
        <v>14386680</v>
      </c>
      <c r="F359" s="50">
        <v>1260008</v>
      </c>
      <c r="G359" s="50">
        <v>0</v>
      </c>
      <c r="H359" s="50">
        <v>12159892</v>
      </c>
      <c r="I359" s="50">
        <v>0</v>
      </c>
      <c r="J359" s="51">
        <v>2317212</v>
      </c>
      <c r="K359" s="50">
        <v>27806580</v>
      </c>
      <c r="L359" s="73">
        <v>30123792</v>
      </c>
      <c r="M359" s="118"/>
      <c r="N359" s="120">
        <v>27806580</v>
      </c>
      <c r="O359" s="120">
        <v>15646688</v>
      </c>
      <c r="P359" s="120">
        <v>0</v>
      </c>
      <c r="Q359" s="120">
        <v>32940193</v>
      </c>
      <c r="R359" s="120">
        <v>30622981</v>
      </c>
      <c r="S359" s="47"/>
    </row>
    <row r="360" spans="1:19" ht="12.75" customHeight="1" x14ac:dyDescent="0.2">
      <c r="A360" s="501"/>
      <c r="B360" s="501"/>
      <c r="C360" s="53" t="s">
        <v>3</v>
      </c>
      <c r="D360" s="54">
        <v>18</v>
      </c>
      <c r="E360" s="55">
        <v>7690.39</v>
      </c>
      <c r="F360" s="55">
        <v>675.53</v>
      </c>
      <c r="G360" s="55">
        <v>0</v>
      </c>
      <c r="H360" s="55">
        <v>6280.06</v>
      </c>
      <c r="I360" s="55">
        <v>0</v>
      </c>
      <c r="J360" s="55">
        <v>1220.5</v>
      </c>
      <c r="K360" s="56">
        <v>14645.98</v>
      </c>
      <c r="L360" s="46">
        <v>15866.48</v>
      </c>
      <c r="M360" s="117"/>
      <c r="N360" s="119">
        <v>14645.98</v>
      </c>
      <c r="O360" s="119">
        <v>8365.92</v>
      </c>
      <c r="P360" s="119"/>
      <c r="Q360" s="119">
        <v>17372.349999999999</v>
      </c>
      <c r="R360" s="119">
        <v>16151.85</v>
      </c>
      <c r="S360" s="47"/>
    </row>
    <row r="361" spans="1:19" ht="9" customHeight="1" x14ac:dyDescent="0.2">
      <c r="A361" s="501"/>
      <c r="B361" s="501"/>
      <c r="C361" s="48" t="s">
        <v>4</v>
      </c>
      <c r="D361" s="49">
        <v>19</v>
      </c>
      <c r="E361" s="50">
        <v>14890671</v>
      </c>
      <c r="F361" s="50">
        <v>1308008</v>
      </c>
      <c r="G361" s="50">
        <v>0</v>
      </c>
      <c r="H361" s="50">
        <v>12159892</v>
      </c>
      <c r="I361" s="50">
        <v>0</v>
      </c>
      <c r="J361" s="51">
        <v>2363218</v>
      </c>
      <c r="K361" s="50">
        <v>28358572</v>
      </c>
      <c r="L361" s="73">
        <v>30721789</v>
      </c>
      <c r="M361" s="118"/>
      <c r="N361" s="120">
        <v>28358572</v>
      </c>
      <c r="O361" s="120">
        <v>16198680</v>
      </c>
      <c r="P361" s="120">
        <v>0</v>
      </c>
      <c r="Q361" s="120">
        <v>33637560</v>
      </c>
      <c r="R361" s="120">
        <v>31274343</v>
      </c>
      <c r="S361" s="47"/>
    </row>
    <row r="362" spans="1:19" ht="12.75" customHeight="1" x14ac:dyDescent="0.2">
      <c r="A362" s="501"/>
      <c r="B362" s="501"/>
      <c r="C362" s="53" t="s">
        <v>3</v>
      </c>
      <c r="D362" s="54">
        <v>20</v>
      </c>
      <c r="E362" s="55">
        <v>7950.69</v>
      </c>
      <c r="F362" s="55">
        <v>700.32</v>
      </c>
      <c r="G362" s="55">
        <v>0</v>
      </c>
      <c r="H362" s="55">
        <v>6280.06</v>
      </c>
      <c r="I362" s="55">
        <v>0</v>
      </c>
      <c r="J362" s="55">
        <v>1244.26</v>
      </c>
      <c r="K362" s="56">
        <v>14931.07</v>
      </c>
      <c r="L362" s="46">
        <v>16175.33</v>
      </c>
      <c r="M362" s="117"/>
      <c r="N362" s="119">
        <v>14931.07</v>
      </c>
      <c r="O362" s="119">
        <v>8651.01</v>
      </c>
      <c r="P362" s="119"/>
      <c r="Q362" s="119">
        <v>17732.509999999998</v>
      </c>
      <c r="R362" s="119">
        <v>16488.25</v>
      </c>
      <c r="S362" s="47"/>
    </row>
    <row r="363" spans="1:19" ht="9" customHeight="1" x14ac:dyDescent="0.2">
      <c r="A363" s="501"/>
      <c r="B363" s="501"/>
      <c r="C363" s="48" t="s">
        <v>4</v>
      </c>
      <c r="D363" s="49">
        <v>21</v>
      </c>
      <c r="E363" s="50">
        <v>15394683</v>
      </c>
      <c r="F363" s="50">
        <v>1356009</v>
      </c>
      <c r="G363" s="50">
        <v>0</v>
      </c>
      <c r="H363" s="50">
        <v>12159892</v>
      </c>
      <c r="I363" s="50">
        <v>0</v>
      </c>
      <c r="J363" s="51">
        <v>2409223</v>
      </c>
      <c r="K363" s="50">
        <v>28910583</v>
      </c>
      <c r="L363" s="73">
        <v>31319806</v>
      </c>
      <c r="M363" s="118"/>
      <c r="N363" s="120">
        <v>28910583</v>
      </c>
      <c r="O363" s="120">
        <v>16750691</v>
      </c>
      <c r="P363" s="120">
        <v>0</v>
      </c>
      <c r="Q363" s="120">
        <v>34334927</v>
      </c>
      <c r="R363" s="120">
        <v>31925704</v>
      </c>
      <c r="S363" s="47"/>
    </row>
    <row r="364" spans="1:19" ht="12.75" customHeight="1" x14ac:dyDescent="0.2">
      <c r="A364" s="501"/>
      <c r="B364" s="501"/>
      <c r="C364" s="53" t="s">
        <v>3</v>
      </c>
      <c r="D364" s="54">
        <v>22</v>
      </c>
      <c r="E364" s="55">
        <v>8144.91</v>
      </c>
      <c r="F364" s="55">
        <v>712.71</v>
      </c>
      <c r="G364" s="55">
        <v>0</v>
      </c>
      <c r="H364" s="55">
        <v>6280.06</v>
      </c>
      <c r="I364" s="55">
        <v>0</v>
      </c>
      <c r="J364" s="55">
        <v>1261.47</v>
      </c>
      <c r="K364" s="56">
        <v>15137.68</v>
      </c>
      <c r="L364" s="46">
        <v>16399.150000000001</v>
      </c>
      <c r="M364" s="117"/>
      <c r="N364" s="119">
        <v>15137.68</v>
      </c>
      <c r="O364" s="119">
        <v>8857.6200000000008</v>
      </c>
      <c r="P364" s="119"/>
      <c r="Q364" s="119">
        <v>17993.52</v>
      </c>
      <c r="R364" s="119">
        <v>16732.05</v>
      </c>
      <c r="S364" s="47"/>
    </row>
    <row r="365" spans="1:19" ht="9" customHeight="1" x14ac:dyDescent="0.2">
      <c r="A365" s="501"/>
      <c r="B365" s="501"/>
      <c r="C365" s="48" t="s">
        <v>4</v>
      </c>
      <c r="D365" s="49">
        <v>23</v>
      </c>
      <c r="E365" s="50">
        <v>15770745</v>
      </c>
      <c r="F365" s="50">
        <v>1379999</v>
      </c>
      <c r="G365" s="50">
        <v>0</v>
      </c>
      <c r="H365" s="50">
        <v>12159892</v>
      </c>
      <c r="I365" s="50">
        <v>0</v>
      </c>
      <c r="J365" s="51">
        <v>2442547</v>
      </c>
      <c r="K365" s="50">
        <v>29310636</v>
      </c>
      <c r="L365" s="73">
        <v>31753182</v>
      </c>
      <c r="M365" s="118"/>
      <c r="N365" s="120">
        <v>29310636</v>
      </c>
      <c r="O365" s="120">
        <v>17150744</v>
      </c>
      <c r="P365" s="120">
        <v>0</v>
      </c>
      <c r="Q365" s="120">
        <v>34840313</v>
      </c>
      <c r="R365" s="120">
        <v>32397766</v>
      </c>
      <c r="S365" s="47"/>
    </row>
    <row r="366" spans="1:19" ht="12.75" customHeight="1" x14ac:dyDescent="0.2">
      <c r="A366" s="501"/>
      <c r="B366" s="501"/>
      <c r="C366" s="53" t="s">
        <v>3</v>
      </c>
      <c r="D366" s="54">
        <v>24</v>
      </c>
      <c r="E366" s="55">
        <v>8287.4500000000007</v>
      </c>
      <c r="F366" s="55">
        <v>731.3</v>
      </c>
      <c r="G366" s="55">
        <v>0</v>
      </c>
      <c r="H366" s="55">
        <v>6280.06</v>
      </c>
      <c r="I366" s="55">
        <v>0</v>
      </c>
      <c r="J366" s="55">
        <v>1274.9000000000001</v>
      </c>
      <c r="K366" s="56">
        <v>15298.81</v>
      </c>
      <c r="L366" s="46">
        <v>16573.71</v>
      </c>
      <c r="M366" s="117"/>
      <c r="N366" s="119">
        <v>15298.81</v>
      </c>
      <c r="O366" s="119">
        <v>9018.75</v>
      </c>
      <c r="P366" s="119"/>
      <c r="Q366" s="119">
        <v>18197.09</v>
      </c>
      <c r="R366" s="119">
        <v>16922.189999999999</v>
      </c>
      <c r="S366" s="47"/>
    </row>
    <row r="367" spans="1:19" ht="9" customHeight="1" x14ac:dyDescent="0.2">
      <c r="A367" s="501"/>
      <c r="B367" s="501"/>
      <c r="C367" s="48" t="s">
        <v>4</v>
      </c>
      <c r="D367" s="49">
        <v>25</v>
      </c>
      <c r="E367" s="50">
        <v>16046741</v>
      </c>
      <c r="F367" s="50">
        <v>1415994</v>
      </c>
      <c r="G367" s="50">
        <v>0</v>
      </c>
      <c r="H367" s="50">
        <v>12159892</v>
      </c>
      <c r="I367" s="50">
        <v>0</v>
      </c>
      <c r="J367" s="51">
        <v>2468551</v>
      </c>
      <c r="K367" s="50">
        <v>29622627</v>
      </c>
      <c r="L367" s="73">
        <v>32091177</v>
      </c>
      <c r="M367" s="118"/>
      <c r="N367" s="120">
        <v>29622627</v>
      </c>
      <c r="O367" s="120">
        <v>17462735</v>
      </c>
      <c r="P367" s="120">
        <v>0</v>
      </c>
      <c r="Q367" s="120">
        <v>35234479</v>
      </c>
      <c r="R367" s="120">
        <v>32765929</v>
      </c>
      <c r="S367" s="47"/>
    </row>
    <row r="368" spans="1:19" ht="12.75" customHeight="1" x14ac:dyDescent="0.2">
      <c r="A368" s="501"/>
      <c r="B368" s="501"/>
      <c r="C368" s="53" t="s">
        <v>3</v>
      </c>
      <c r="D368" s="54">
        <v>26</v>
      </c>
      <c r="E368" s="55">
        <v>8429.99</v>
      </c>
      <c r="F368" s="55">
        <v>743.7</v>
      </c>
      <c r="G368" s="55">
        <v>0</v>
      </c>
      <c r="H368" s="55">
        <v>6280.06</v>
      </c>
      <c r="I368" s="55">
        <v>0</v>
      </c>
      <c r="J368" s="55">
        <v>1287.81</v>
      </c>
      <c r="K368" s="56">
        <v>15453.75</v>
      </c>
      <c r="L368" s="46">
        <v>16741.560000000001</v>
      </c>
      <c r="M368" s="117"/>
      <c r="N368" s="119">
        <v>15453.75</v>
      </c>
      <c r="O368" s="119">
        <v>9173.69</v>
      </c>
      <c r="P368" s="119"/>
      <c r="Q368" s="119">
        <v>18392.82</v>
      </c>
      <c r="R368" s="119">
        <v>17105.009999999998</v>
      </c>
      <c r="S368" s="47"/>
    </row>
    <row r="369" spans="1:19" ht="9" customHeight="1" x14ac:dyDescent="0.2">
      <c r="A369" s="501"/>
      <c r="B369" s="501"/>
      <c r="C369" s="48" t="s">
        <v>4</v>
      </c>
      <c r="D369" s="49">
        <v>27</v>
      </c>
      <c r="E369" s="50">
        <v>16322737</v>
      </c>
      <c r="F369" s="50">
        <v>1440004</v>
      </c>
      <c r="G369" s="50">
        <v>0</v>
      </c>
      <c r="H369" s="50">
        <v>12159892</v>
      </c>
      <c r="I369" s="50">
        <v>0</v>
      </c>
      <c r="J369" s="51">
        <v>2493548</v>
      </c>
      <c r="K369" s="50">
        <v>29922633</v>
      </c>
      <c r="L369" s="73">
        <v>32416180</v>
      </c>
      <c r="M369" s="118"/>
      <c r="N369" s="120">
        <v>29922633</v>
      </c>
      <c r="O369" s="120">
        <v>17762741</v>
      </c>
      <c r="P369" s="120">
        <v>0</v>
      </c>
      <c r="Q369" s="120">
        <v>35613466</v>
      </c>
      <c r="R369" s="120">
        <v>33119918</v>
      </c>
      <c r="S369" s="47"/>
    </row>
    <row r="370" spans="1:19" ht="12.75" customHeight="1" x14ac:dyDescent="0.2">
      <c r="A370" s="501"/>
      <c r="B370" s="501"/>
      <c r="C370" s="53" t="s">
        <v>3</v>
      </c>
      <c r="D370" s="54">
        <v>28</v>
      </c>
      <c r="E370" s="55">
        <v>8603.5300000000007</v>
      </c>
      <c r="F370" s="55">
        <v>756.09</v>
      </c>
      <c r="G370" s="55">
        <v>0</v>
      </c>
      <c r="H370" s="55">
        <v>6280.06</v>
      </c>
      <c r="I370" s="55">
        <v>0</v>
      </c>
      <c r="J370" s="55">
        <v>1303.31</v>
      </c>
      <c r="K370" s="56">
        <v>15639.68</v>
      </c>
      <c r="L370" s="46">
        <v>16942.990000000002</v>
      </c>
      <c r="M370" s="117"/>
      <c r="N370" s="119">
        <v>15639.68</v>
      </c>
      <c r="O370" s="119">
        <v>9359.6200000000008</v>
      </c>
      <c r="P370" s="119"/>
      <c r="Q370" s="119">
        <v>18627.72</v>
      </c>
      <c r="R370" s="119">
        <v>17324.41</v>
      </c>
      <c r="S370" s="47"/>
    </row>
    <row r="371" spans="1:19" ht="9" customHeight="1" x14ac:dyDescent="0.2">
      <c r="A371" s="501"/>
      <c r="B371" s="501"/>
      <c r="C371" s="48" t="s">
        <v>4</v>
      </c>
      <c r="D371" s="49">
        <v>29</v>
      </c>
      <c r="E371" s="50">
        <v>16658757</v>
      </c>
      <c r="F371" s="50">
        <v>1463994</v>
      </c>
      <c r="G371" s="50">
        <v>0</v>
      </c>
      <c r="H371" s="50">
        <v>12159892</v>
      </c>
      <c r="I371" s="50">
        <v>0</v>
      </c>
      <c r="J371" s="51">
        <v>2523560</v>
      </c>
      <c r="K371" s="50">
        <v>30282643</v>
      </c>
      <c r="L371" s="73">
        <v>32806203</v>
      </c>
      <c r="M371" s="118"/>
      <c r="N371" s="120">
        <v>30282643</v>
      </c>
      <c r="O371" s="120">
        <v>18122751</v>
      </c>
      <c r="P371" s="120">
        <v>0</v>
      </c>
      <c r="Q371" s="120">
        <v>36068295</v>
      </c>
      <c r="R371" s="120">
        <v>33544735</v>
      </c>
      <c r="S371" s="47"/>
    </row>
    <row r="372" spans="1:19" ht="12.75" customHeight="1" x14ac:dyDescent="0.2">
      <c r="A372" s="501"/>
      <c r="B372" s="501"/>
      <c r="C372" s="53" t="s">
        <v>3</v>
      </c>
      <c r="D372" s="54">
        <v>30</v>
      </c>
      <c r="E372" s="55">
        <v>8746.07</v>
      </c>
      <c r="F372" s="55">
        <v>768.49</v>
      </c>
      <c r="G372" s="55">
        <v>0</v>
      </c>
      <c r="H372" s="55">
        <v>6280.06</v>
      </c>
      <c r="I372" s="55">
        <v>0</v>
      </c>
      <c r="J372" s="55">
        <v>1316.22</v>
      </c>
      <c r="K372" s="56">
        <v>15794.62</v>
      </c>
      <c r="L372" s="46">
        <v>17110.84</v>
      </c>
      <c r="M372" s="117"/>
      <c r="N372" s="119">
        <v>15794.62</v>
      </c>
      <c r="O372" s="119">
        <v>9514.56</v>
      </c>
      <c r="P372" s="119"/>
      <c r="Q372" s="119">
        <v>18823.46</v>
      </c>
      <c r="R372" s="119">
        <v>17507.240000000002</v>
      </c>
      <c r="S372" s="47"/>
    </row>
    <row r="373" spans="1:19" ht="9" customHeight="1" x14ac:dyDescent="0.2">
      <c r="A373" s="501"/>
      <c r="B373" s="501"/>
      <c r="C373" s="48" t="s">
        <v>4</v>
      </c>
      <c r="D373" s="49">
        <v>31</v>
      </c>
      <c r="E373" s="50">
        <v>16934753</v>
      </c>
      <c r="F373" s="50">
        <v>1488004</v>
      </c>
      <c r="G373" s="50">
        <v>0</v>
      </c>
      <c r="H373" s="50">
        <v>12159892</v>
      </c>
      <c r="I373" s="50">
        <v>0</v>
      </c>
      <c r="J373" s="51">
        <v>2548557</v>
      </c>
      <c r="K373" s="50">
        <v>30582649</v>
      </c>
      <c r="L373" s="73">
        <v>33131206</v>
      </c>
      <c r="M373" s="118"/>
      <c r="N373" s="120">
        <v>30582649</v>
      </c>
      <c r="O373" s="120">
        <v>18422757</v>
      </c>
      <c r="P373" s="120">
        <v>0</v>
      </c>
      <c r="Q373" s="120">
        <v>36447301</v>
      </c>
      <c r="R373" s="120">
        <v>33898744</v>
      </c>
      <c r="S373" s="47"/>
    </row>
    <row r="374" spans="1:19" ht="12.75" customHeight="1" x14ac:dyDescent="0.2">
      <c r="A374" s="501"/>
      <c r="B374" s="501"/>
      <c r="C374" s="53" t="s">
        <v>3</v>
      </c>
      <c r="D374" s="54">
        <v>32</v>
      </c>
      <c r="E374" s="55">
        <v>8888.6200000000008</v>
      </c>
      <c r="F374" s="55">
        <v>787.08</v>
      </c>
      <c r="G374" s="55">
        <v>0</v>
      </c>
      <c r="H374" s="55">
        <v>6280.06</v>
      </c>
      <c r="I374" s="55">
        <v>0</v>
      </c>
      <c r="J374" s="55">
        <v>1329.65</v>
      </c>
      <c r="K374" s="56">
        <v>15955.76</v>
      </c>
      <c r="L374" s="46">
        <v>17285.41</v>
      </c>
      <c r="M374" s="117"/>
      <c r="N374" s="119">
        <v>15955.76</v>
      </c>
      <c r="O374" s="119">
        <v>9675.7000000000007</v>
      </c>
      <c r="P374" s="119"/>
      <c r="Q374" s="119">
        <v>19027.04</v>
      </c>
      <c r="R374" s="119">
        <v>17697.39</v>
      </c>
      <c r="S374" s="47"/>
    </row>
    <row r="375" spans="1:19" ht="9" customHeight="1" x14ac:dyDescent="0.2">
      <c r="A375" s="501"/>
      <c r="B375" s="501"/>
      <c r="C375" s="48" t="s">
        <v>4</v>
      </c>
      <c r="D375" s="49">
        <v>33</v>
      </c>
      <c r="E375" s="50">
        <v>17210768</v>
      </c>
      <c r="F375" s="50">
        <v>1523999</v>
      </c>
      <c r="G375" s="50">
        <v>0</v>
      </c>
      <c r="H375" s="50">
        <v>12159892</v>
      </c>
      <c r="I375" s="50">
        <v>0</v>
      </c>
      <c r="J375" s="51">
        <v>2574561</v>
      </c>
      <c r="K375" s="50">
        <v>30894659</v>
      </c>
      <c r="L375" s="73">
        <v>33469221</v>
      </c>
      <c r="M375" s="118"/>
      <c r="N375" s="120">
        <v>30894659</v>
      </c>
      <c r="O375" s="120">
        <v>18734768</v>
      </c>
      <c r="P375" s="120">
        <v>0</v>
      </c>
      <c r="Q375" s="120">
        <v>36841487</v>
      </c>
      <c r="R375" s="120">
        <v>34266925</v>
      </c>
      <c r="S375" s="47"/>
    </row>
    <row r="376" spans="1:19" ht="12.75" customHeight="1" x14ac:dyDescent="0.2">
      <c r="A376" s="501"/>
      <c r="B376" s="501"/>
      <c r="C376" s="53" t="s">
        <v>3</v>
      </c>
      <c r="D376" s="54">
        <v>34</v>
      </c>
      <c r="E376" s="55">
        <v>8841.1</v>
      </c>
      <c r="F376" s="55">
        <v>799.48</v>
      </c>
      <c r="G376" s="55">
        <v>0</v>
      </c>
      <c r="H376" s="55">
        <v>6280.06</v>
      </c>
      <c r="I376" s="55">
        <v>0</v>
      </c>
      <c r="J376" s="55">
        <v>1326.72</v>
      </c>
      <c r="K376" s="56">
        <v>15920.64</v>
      </c>
      <c r="L376" s="46">
        <v>17247.36</v>
      </c>
      <c r="M376" s="117"/>
      <c r="N376" s="119">
        <v>15920.64</v>
      </c>
      <c r="O376" s="119">
        <v>9640.58</v>
      </c>
      <c r="P376" s="119"/>
      <c r="Q376" s="119">
        <v>18982.66</v>
      </c>
      <c r="R376" s="119">
        <v>17655.939999999999</v>
      </c>
      <c r="S376" s="47"/>
    </row>
    <row r="377" spans="1:19" ht="9" customHeight="1" x14ac:dyDescent="0.2">
      <c r="A377" s="501"/>
      <c r="B377" s="501"/>
      <c r="C377" s="48" t="s">
        <v>4</v>
      </c>
      <c r="D377" s="49">
        <v>35</v>
      </c>
      <c r="E377" s="50">
        <v>17118757</v>
      </c>
      <c r="F377" s="50">
        <v>1548009</v>
      </c>
      <c r="G377" s="50">
        <v>0</v>
      </c>
      <c r="H377" s="50">
        <v>12159892</v>
      </c>
      <c r="I377" s="50">
        <v>0</v>
      </c>
      <c r="J377" s="51">
        <v>2568888</v>
      </c>
      <c r="K377" s="50">
        <v>30826658</v>
      </c>
      <c r="L377" s="73">
        <v>33395546</v>
      </c>
      <c r="M377" s="118"/>
      <c r="N377" s="120">
        <v>30826658</v>
      </c>
      <c r="O377" s="120">
        <v>18666766</v>
      </c>
      <c r="P377" s="120">
        <v>0</v>
      </c>
      <c r="Q377" s="120">
        <v>36755555</v>
      </c>
      <c r="R377" s="120">
        <v>34186667</v>
      </c>
      <c r="S377" s="47"/>
    </row>
    <row r="378" spans="1:19" ht="12.75" customHeight="1" x14ac:dyDescent="0.2">
      <c r="A378" s="501"/>
      <c r="B378" s="501"/>
      <c r="C378" s="53" t="s">
        <v>3</v>
      </c>
      <c r="D378" s="54">
        <v>36</v>
      </c>
      <c r="E378" s="55">
        <v>9195.39</v>
      </c>
      <c r="F378" s="55">
        <v>811.87</v>
      </c>
      <c r="G378" s="55">
        <v>0</v>
      </c>
      <c r="H378" s="55">
        <v>6280.06</v>
      </c>
      <c r="I378" s="55">
        <v>0</v>
      </c>
      <c r="J378" s="55">
        <v>1357.28</v>
      </c>
      <c r="K378" s="56">
        <v>16287.32</v>
      </c>
      <c r="L378" s="46">
        <v>17644.599999999999</v>
      </c>
      <c r="M378" s="117"/>
      <c r="N378" s="119">
        <v>16287.32</v>
      </c>
      <c r="O378" s="119">
        <v>10007.26</v>
      </c>
      <c r="P378" s="119"/>
      <c r="Q378" s="119">
        <v>19445.91</v>
      </c>
      <c r="R378" s="119">
        <v>18088.63</v>
      </c>
      <c r="S378" s="47"/>
    </row>
    <row r="379" spans="1:19" ht="9" customHeight="1" x14ac:dyDescent="0.2">
      <c r="A379" s="501"/>
      <c r="B379" s="501"/>
      <c r="C379" s="48" t="s">
        <v>4</v>
      </c>
      <c r="D379" s="49">
        <v>37</v>
      </c>
      <c r="E379" s="50">
        <v>17804758</v>
      </c>
      <c r="F379" s="50">
        <v>1572000</v>
      </c>
      <c r="G379" s="50">
        <v>0</v>
      </c>
      <c r="H379" s="50">
        <v>12159892</v>
      </c>
      <c r="I379" s="50">
        <v>0</v>
      </c>
      <c r="J379" s="51">
        <v>2628061</v>
      </c>
      <c r="K379" s="50">
        <v>31536649</v>
      </c>
      <c r="L379" s="73">
        <v>34164710</v>
      </c>
      <c r="M379" s="118"/>
      <c r="N379" s="120">
        <v>31536649</v>
      </c>
      <c r="O379" s="120">
        <v>19376757</v>
      </c>
      <c r="P379" s="120">
        <v>0</v>
      </c>
      <c r="Q379" s="120">
        <v>37652532</v>
      </c>
      <c r="R379" s="120">
        <v>35024472</v>
      </c>
      <c r="S379" s="47"/>
    </row>
    <row r="380" spans="1:19" ht="12.75" customHeight="1" x14ac:dyDescent="0.2">
      <c r="A380" s="501"/>
      <c r="B380" s="501"/>
      <c r="C380" s="53" t="s">
        <v>3</v>
      </c>
      <c r="D380" s="54">
        <v>38</v>
      </c>
      <c r="E380" s="55">
        <v>9337.93</v>
      </c>
      <c r="F380" s="55">
        <v>824.27</v>
      </c>
      <c r="G380" s="55">
        <v>0</v>
      </c>
      <c r="H380" s="55">
        <v>6280.06</v>
      </c>
      <c r="I380" s="55">
        <v>0</v>
      </c>
      <c r="J380" s="55">
        <v>1370.19</v>
      </c>
      <c r="K380" s="56">
        <v>16442.259999999998</v>
      </c>
      <c r="L380" s="46">
        <v>17812.45</v>
      </c>
      <c r="M380" s="117"/>
      <c r="N380" s="119">
        <v>16442.259999999998</v>
      </c>
      <c r="O380" s="119">
        <v>10162.200000000001</v>
      </c>
      <c r="P380" s="119"/>
      <c r="Q380" s="119">
        <v>19641.650000000001</v>
      </c>
      <c r="R380" s="119">
        <v>18271.46</v>
      </c>
      <c r="S380" s="47"/>
    </row>
    <row r="381" spans="1:19" ht="9" customHeight="1" x14ac:dyDescent="0.2">
      <c r="A381" s="501"/>
      <c r="B381" s="501"/>
      <c r="C381" s="48" t="s">
        <v>4</v>
      </c>
      <c r="D381" s="49">
        <v>39</v>
      </c>
      <c r="E381" s="50">
        <v>18080754</v>
      </c>
      <c r="F381" s="50">
        <v>1596009</v>
      </c>
      <c r="G381" s="50">
        <v>0</v>
      </c>
      <c r="H381" s="50">
        <v>12159892</v>
      </c>
      <c r="I381" s="50">
        <v>0</v>
      </c>
      <c r="J381" s="51">
        <v>2653058</v>
      </c>
      <c r="K381" s="50">
        <v>31836655</v>
      </c>
      <c r="L381" s="73">
        <v>34489713</v>
      </c>
      <c r="M381" s="118"/>
      <c r="N381" s="120">
        <v>31836655</v>
      </c>
      <c r="O381" s="120">
        <v>19676763</v>
      </c>
      <c r="P381" s="120">
        <v>0</v>
      </c>
      <c r="Q381" s="120">
        <v>38031538</v>
      </c>
      <c r="R381" s="120">
        <v>35378480</v>
      </c>
      <c r="S381" s="47"/>
    </row>
    <row r="382" spans="1:19" ht="12.75" customHeight="1" x14ac:dyDescent="0.2">
      <c r="A382" s="501"/>
      <c r="B382" s="501"/>
      <c r="C382" s="53" t="s">
        <v>3</v>
      </c>
      <c r="D382" s="54">
        <v>40</v>
      </c>
      <c r="E382" s="55">
        <v>9480.48</v>
      </c>
      <c r="F382" s="55">
        <v>842.86</v>
      </c>
      <c r="G382" s="55">
        <v>0</v>
      </c>
      <c r="H382" s="55">
        <v>6280.06</v>
      </c>
      <c r="I382" s="55">
        <v>0</v>
      </c>
      <c r="J382" s="55">
        <v>1383.62</v>
      </c>
      <c r="K382" s="56">
        <v>16603.400000000001</v>
      </c>
      <c r="L382" s="46">
        <v>17987.02</v>
      </c>
      <c r="M382" s="117"/>
      <c r="N382" s="119">
        <v>16603.400000000001</v>
      </c>
      <c r="O382" s="119">
        <v>10323.34</v>
      </c>
      <c r="P382" s="119"/>
      <c r="Q382" s="119">
        <v>19845.22</v>
      </c>
      <c r="R382" s="119">
        <v>18461.599999999999</v>
      </c>
      <c r="S382" s="47"/>
    </row>
    <row r="383" spans="1:19" ht="9" customHeight="1" x14ac:dyDescent="0.2">
      <c r="A383" s="502"/>
      <c r="B383" s="502"/>
      <c r="C383" s="58"/>
      <c r="D383" s="59"/>
      <c r="E383" s="61">
        <v>18356769</v>
      </c>
      <c r="F383" s="61">
        <v>1632005</v>
      </c>
      <c r="G383" s="61">
        <v>0</v>
      </c>
      <c r="H383" s="61">
        <v>12159892</v>
      </c>
      <c r="I383" s="61">
        <v>0</v>
      </c>
      <c r="J383" s="60">
        <v>2679062</v>
      </c>
      <c r="K383" s="61">
        <v>32148665</v>
      </c>
      <c r="L383" s="73">
        <v>34827727</v>
      </c>
      <c r="M383" s="118"/>
      <c r="N383" s="120">
        <v>32148665</v>
      </c>
      <c r="O383" s="120">
        <v>19988774</v>
      </c>
      <c r="P383" s="120">
        <v>0</v>
      </c>
      <c r="Q383" s="120">
        <v>38425704</v>
      </c>
      <c r="R383" s="120">
        <v>35746642</v>
      </c>
      <c r="S383" s="47"/>
    </row>
    <row r="384" spans="1:19" ht="12.75" customHeight="1" x14ac:dyDescent="0.2">
      <c r="A384" s="492">
        <v>35065</v>
      </c>
      <c r="B384" s="492">
        <v>35369</v>
      </c>
      <c r="C384" s="42" t="s">
        <v>3</v>
      </c>
      <c r="D384" s="43">
        <v>0</v>
      </c>
      <c r="E384" s="44">
        <v>5952.17</v>
      </c>
      <c r="F384" s="44">
        <v>0</v>
      </c>
      <c r="G384" s="44">
        <v>0</v>
      </c>
      <c r="H384" s="44">
        <v>6280.06</v>
      </c>
      <c r="I384" s="44">
        <v>0</v>
      </c>
      <c r="J384" s="44">
        <v>1019.35</v>
      </c>
      <c r="K384" s="45">
        <v>12232.23</v>
      </c>
      <c r="L384" s="46">
        <v>13251.58</v>
      </c>
      <c r="M384" s="117"/>
      <c r="N384" s="119">
        <v>12232.23</v>
      </c>
      <c r="O384" s="119">
        <v>5952.17</v>
      </c>
      <c r="P384" s="119"/>
      <c r="Q384" s="119">
        <v>14322.97</v>
      </c>
      <c r="R384" s="119">
        <v>13303.62</v>
      </c>
      <c r="S384" s="47"/>
    </row>
    <row r="385" spans="1:19" ht="9" customHeight="1" x14ac:dyDescent="0.2">
      <c r="A385" s="493"/>
      <c r="B385" s="493"/>
      <c r="C385" s="48" t="s">
        <v>4</v>
      </c>
      <c r="D385" s="49">
        <v>2</v>
      </c>
      <c r="E385" s="50">
        <v>11525008</v>
      </c>
      <c r="F385" s="50">
        <v>0</v>
      </c>
      <c r="G385" s="50">
        <v>0</v>
      </c>
      <c r="H385" s="50">
        <v>12159892</v>
      </c>
      <c r="I385" s="50">
        <v>0</v>
      </c>
      <c r="J385" s="51">
        <v>1973737</v>
      </c>
      <c r="K385" s="50">
        <v>23684900</v>
      </c>
      <c r="L385" s="73">
        <v>25658637</v>
      </c>
      <c r="M385" s="118"/>
      <c r="N385" s="120">
        <v>23684900</v>
      </c>
      <c r="O385" s="120">
        <v>11525008</v>
      </c>
      <c r="P385" s="120">
        <v>0</v>
      </c>
      <c r="Q385" s="120">
        <v>27733137</v>
      </c>
      <c r="R385" s="120">
        <v>25759400</v>
      </c>
      <c r="S385" s="47"/>
    </row>
    <row r="386" spans="1:19" ht="12.75" customHeight="1" x14ac:dyDescent="0.2">
      <c r="A386" s="511">
        <v>35065</v>
      </c>
      <c r="B386" s="511">
        <v>35369</v>
      </c>
      <c r="C386" s="53" t="s">
        <v>3</v>
      </c>
      <c r="D386" s="54">
        <v>3</v>
      </c>
      <c r="E386" s="55">
        <v>6220.72</v>
      </c>
      <c r="F386" s="55">
        <v>0</v>
      </c>
      <c r="G386" s="55">
        <v>0</v>
      </c>
      <c r="H386" s="55">
        <v>6280.06</v>
      </c>
      <c r="I386" s="55">
        <v>0</v>
      </c>
      <c r="J386" s="55">
        <v>1041.73</v>
      </c>
      <c r="K386" s="56">
        <v>12500.78</v>
      </c>
      <c r="L386" s="46">
        <v>13542.51</v>
      </c>
      <c r="M386" s="117"/>
      <c r="N386" s="119">
        <v>12500.78</v>
      </c>
      <c r="O386" s="119">
        <v>6220.72</v>
      </c>
      <c r="P386" s="119"/>
      <c r="Q386" s="119">
        <v>14662.24</v>
      </c>
      <c r="R386" s="119">
        <v>13620.51</v>
      </c>
      <c r="S386" s="47"/>
    </row>
    <row r="387" spans="1:19" ht="9" customHeight="1" x14ac:dyDescent="0.2">
      <c r="A387" s="511"/>
      <c r="B387" s="511"/>
      <c r="C387" s="48" t="s">
        <v>4</v>
      </c>
      <c r="D387" s="49">
        <v>8</v>
      </c>
      <c r="E387" s="50">
        <v>12044994</v>
      </c>
      <c r="F387" s="50">
        <v>0</v>
      </c>
      <c r="G387" s="50">
        <v>0</v>
      </c>
      <c r="H387" s="50">
        <v>12159892</v>
      </c>
      <c r="I387" s="50">
        <v>0</v>
      </c>
      <c r="J387" s="51">
        <v>2017071</v>
      </c>
      <c r="K387" s="50">
        <v>24204885</v>
      </c>
      <c r="L387" s="73">
        <v>26221956</v>
      </c>
      <c r="M387" s="118"/>
      <c r="N387" s="120">
        <v>24204885</v>
      </c>
      <c r="O387" s="120">
        <v>12044994</v>
      </c>
      <c r="P387" s="120">
        <v>0</v>
      </c>
      <c r="Q387" s="120">
        <v>28390055</v>
      </c>
      <c r="R387" s="120">
        <v>26372985</v>
      </c>
      <c r="S387" s="47"/>
    </row>
    <row r="388" spans="1:19" ht="12.75" customHeight="1" x14ac:dyDescent="0.2">
      <c r="A388" s="511"/>
      <c r="B388" s="511"/>
      <c r="C388" s="53" t="s">
        <v>3</v>
      </c>
      <c r="D388" s="54">
        <v>9</v>
      </c>
      <c r="E388" s="55">
        <v>7211.29</v>
      </c>
      <c r="F388" s="55">
        <v>0</v>
      </c>
      <c r="G388" s="55">
        <v>0</v>
      </c>
      <c r="H388" s="55">
        <v>6280.06</v>
      </c>
      <c r="I388" s="55">
        <v>0</v>
      </c>
      <c r="J388" s="55">
        <v>1124.28</v>
      </c>
      <c r="K388" s="56">
        <v>13491.35</v>
      </c>
      <c r="L388" s="46">
        <v>14615.63</v>
      </c>
      <c r="M388" s="117"/>
      <c r="N388" s="119">
        <v>13491.35</v>
      </c>
      <c r="O388" s="119">
        <v>7211.29</v>
      </c>
      <c r="P388" s="119"/>
      <c r="Q388" s="119">
        <v>15913.66</v>
      </c>
      <c r="R388" s="119">
        <v>14789.38</v>
      </c>
      <c r="S388" s="47"/>
    </row>
    <row r="389" spans="1:19" ht="9" customHeight="1" x14ac:dyDescent="0.2">
      <c r="A389" s="511"/>
      <c r="B389" s="511"/>
      <c r="C389" s="48" t="s">
        <v>4</v>
      </c>
      <c r="D389" s="49">
        <v>14</v>
      </c>
      <c r="E389" s="50">
        <v>13963004</v>
      </c>
      <c r="F389" s="50">
        <v>0</v>
      </c>
      <c r="G389" s="50">
        <v>0</v>
      </c>
      <c r="H389" s="50">
        <v>12159892</v>
      </c>
      <c r="I389" s="50">
        <v>0</v>
      </c>
      <c r="J389" s="51">
        <v>2176910</v>
      </c>
      <c r="K389" s="50">
        <v>26122896</v>
      </c>
      <c r="L389" s="73">
        <v>28299806</v>
      </c>
      <c r="M389" s="118"/>
      <c r="N389" s="120">
        <v>26122896</v>
      </c>
      <c r="O389" s="120">
        <v>13963004</v>
      </c>
      <c r="P389" s="120">
        <v>0</v>
      </c>
      <c r="Q389" s="120">
        <v>30813142</v>
      </c>
      <c r="R389" s="120">
        <v>28636233</v>
      </c>
      <c r="S389" s="47"/>
    </row>
    <row r="390" spans="1:19" ht="12.75" customHeight="1" x14ac:dyDescent="0.2">
      <c r="A390" s="511"/>
      <c r="B390" s="511"/>
      <c r="C390" s="53" t="s">
        <v>3</v>
      </c>
      <c r="D390" s="54">
        <v>15</v>
      </c>
      <c r="E390" s="55">
        <v>8142.98</v>
      </c>
      <c r="F390" s="55">
        <v>0</v>
      </c>
      <c r="G390" s="55">
        <v>0</v>
      </c>
      <c r="H390" s="55">
        <v>6280.06</v>
      </c>
      <c r="I390" s="55">
        <v>0</v>
      </c>
      <c r="J390" s="55">
        <v>1201.92</v>
      </c>
      <c r="K390" s="56">
        <v>14423.04</v>
      </c>
      <c r="L390" s="46">
        <v>15624.96</v>
      </c>
      <c r="M390" s="117"/>
      <c r="N390" s="119">
        <v>14423.04</v>
      </c>
      <c r="O390" s="119">
        <v>8142.98</v>
      </c>
      <c r="P390" s="119"/>
      <c r="Q390" s="119">
        <v>17090.7</v>
      </c>
      <c r="R390" s="119">
        <v>15888.78</v>
      </c>
      <c r="S390" s="47"/>
    </row>
    <row r="391" spans="1:19" ht="9" customHeight="1" x14ac:dyDescent="0.2">
      <c r="A391" s="511"/>
      <c r="B391" s="511"/>
      <c r="C391" s="48" t="s">
        <v>4</v>
      </c>
      <c r="D391" s="49">
        <v>20</v>
      </c>
      <c r="E391" s="50">
        <v>15767008</v>
      </c>
      <c r="F391" s="50">
        <v>0</v>
      </c>
      <c r="G391" s="50">
        <v>0</v>
      </c>
      <c r="H391" s="50">
        <v>12159892</v>
      </c>
      <c r="I391" s="50">
        <v>0</v>
      </c>
      <c r="J391" s="51">
        <v>2327242</v>
      </c>
      <c r="K391" s="50">
        <v>27926900</v>
      </c>
      <c r="L391" s="73">
        <v>30254141</v>
      </c>
      <c r="M391" s="118"/>
      <c r="N391" s="120">
        <v>27926900</v>
      </c>
      <c r="O391" s="120">
        <v>15767008</v>
      </c>
      <c r="P391" s="120">
        <v>0</v>
      </c>
      <c r="Q391" s="120">
        <v>33092210</v>
      </c>
      <c r="R391" s="120">
        <v>30764968</v>
      </c>
      <c r="S391" s="47"/>
    </row>
    <row r="392" spans="1:19" ht="12.75" customHeight="1" x14ac:dyDescent="0.2">
      <c r="A392" s="511"/>
      <c r="B392" s="511"/>
      <c r="C392" s="53" t="s">
        <v>3</v>
      </c>
      <c r="D392" s="54">
        <v>21</v>
      </c>
      <c r="E392" s="55">
        <v>9074.66</v>
      </c>
      <c r="F392" s="55">
        <v>0</v>
      </c>
      <c r="G392" s="55">
        <v>0</v>
      </c>
      <c r="H392" s="55">
        <v>6280.06</v>
      </c>
      <c r="I392" s="55">
        <v>0</v>
      </c>
      <c r="J392" s="55">
        <v>1279.56</v>
      </c>
      <c r="K392" s="56">
        <v>15354.72</v>
      </c>
      <c r="L392" s="46">
        <v>16634.28</v>
      </c>
      <c r="M392" s="117"/>
      <c r="N392" s="119">
        <v>15354.72</v>
      </c>
      <c r="O392" s="119">
        <v>9074.66</v>
      </c>
      <c r="P392" s="119"/>
      <c r="Q392" s="119">
        <v>18267.72</v>
      </c>
      <c r="R392" s="119">
        <v>16988.16</v>
      </c>
      <c r="S392" s="47"/>
    </row>
    <row r="393" spans="1:19" ht="9" customHeight="1" x14ac:dyDescent="0.2">
      <c r="A393" s="511"/>
      <c r="B393" s="511"/>
      <c r="C393" s="48" t="s">
        <v>4</v>
      </c>
      <c r="D393" s="49">
        <v>27</v>
      </c>
      <c r="E393" s="50">
        <v>17570992</v>
      </c>
      <c r="F393" s="50">
        <v>0</v>
      </c>
      <c r="G393" s="50">
        <v>0</v>
      </c>
      <c r="H393" s="50">
        <v>12159892</v>
      </c>
      <c r="I393" s="50">
        <v>0</v>
      </c>
      <c r="J393" s="51">
        <v>2477574</v>
      </c>
      <c r="K393" s="50">
        <v>29730884</v>
      </c>
      <c r="L393" s="73">
        <v>32208457</v>
      </c>
      <c r="M393" s="118"/>
      <c r="N393" s="120">
        <v>29730884</v>
      </c>
      <c r="O393" s="120">
        <v>17570992</v>
      </c>
      <c r="P393" s="120">
        <v>0</v>
      </c>
      <c r="Q393" s="120">
        <v>35371238</v>
      </c>
      <c r="R393" s="120">
        <v>32893665</v>
      </c>
      <c r="S393" s="47"/>
    </row>
    <row r="394" spans="1:19" ht="12.75" customHeight="1" x14ac:dyDescent="0.2">
      <c r="A394" s="511"/>
      <c r="B394" s="511"/>
      <c r="C394" s="53" t="s">
        <v>3</v>
      </c>
      <c r="D394" s="54">
        <v>28</v>
      </c>
      <c r="E394" s="55">
        <v>9750.19</v>
      </c>
      <c r="F394" s="55">
        <v>0</v>
      </c>
      <c r="G394" s="55">
        <v>0</v>
      </c>
      <c r="H394" s="55">
        <v>6280.06</v>
      </c>
      <c r="I394" s="55">
        <v>0</v>
      </c>
      <c r="J394" s="55">
        <v>1335.85</v>
      </c>
      <c r="K394" s="56">
        <v>16030.25</v>
      </c>
      <c r="L394" s="46">
        <v>17366.099999999999</v>
      </c>
      <c r="M394" s="117"/>
      <c r="N394" s="119">
        <v>16030.25</v>
      </c>
      <c r="O394" s="119">
        <v>9750.19</v>
      </c>
      <c r="P394" s="119"/>
      <c r="Q394" s="119">
        <v>19121.13</v>
      </c>
      <c r="R394" s="119">
        <v>17785.28</v>
      </c>
      <c r="S394" s="47"/>
    </row>
    <row r="395" spans="1:19" ht="9" customHeight="1" x14ac:dyDescent="0.2">
      <c r="A395" s="511"/>
      <c r="B395" s="511"/>
      <c r="C395" s="48" t="s">
        <v>4</v>
      </c>
      <c r="D395" s="49">
        <v>34</v>
      </c>
      <c r="E395" s="50">
        <v>18879000</v>
      </c>
      <c r="F395" s="50">
        <v>0</v>
      </c>
      <c r="G395" s="50">
        <v>0</v>
      </c>
      <c r="H395" s="50">
        <v>12159892</v>
      </c>
      <c r="I395" s="50">
        <v>0</v>
      </c>
      <c r="J395" s="51">
        <v>2586566</v>
      </c>
      <c r="K395" s="50">
        <v>31038892</v>
      </c>
      <c r="L395" s="73">
        <v>33625458</v>
      </c>
      <c r="M395" s="118"/>
      <c r="N395" s="120">
        <v>31038892</v>
      </c>
      <c r="O395" s="120">
        <v>18879000</v>
      </c>
      <c r="P395" s="120">
        <v>0</v>
      </c>
      <c r="Q395" s="120">
        <v>37023670</v>
      </c>
      <c r="R395" s="120">
        <v>34437104</v>
      </c>
      <c r="S395" s="47"/>
    </row>
    <row r="396" spans="1:19" ht="12.75" customHeight="1" x14ac:dyDescent="0.2">
      <c r="A396" s="511"/>
      <c r="B396" s="511"/>
      <c r="C396" s="53" t="s">
        <v>3</v>
      </c>
      <c r="D396" s="54">
        <v>35</v>
      </c>
      <c r="E396" s="55">
        <v>10255.280000000001</v>
      </c>
      <c r="F396" s="55">
        <v>0</v>
      </c>
      <c r="G396" s="55">
        <v>0</v>
      </c>
      <c r="H396" s="55">
        <v>6280.06</v>
      </c>
      <c r="I396" s="55">
        <v>0</v>
      </c>
      <c r="J396" s="55">
        <v>1377.95</v>
      </c>
      <c r="K396" s="56">
        <v>16535.34</v>
      </c>
      <c r="L396" s="46">
        <v>17913.29</v>
      </c>
      <c r="M396" s="117"/>
      <c r="N396" s="119">
        <v>16535.34</v>
      </c>
      <c r="O396" s="119">
        <v>10255.280000000001</v>
      </c>
      <c r="P396" s="119"/>
      <c r="Q396" s="119">
        <v>19759.240000000002</v>
      </c>
      <c r="R396" s="119">
        <v>18381.29</v>
      </c>
      <c r="S396" s="47"/>
    </row>
    <row r="397" spans="1:19" ht="9" customHeight="1" x14ac:dyDescent="0.2">
      <c r="A397" s="512"/>
      <c r="B397" s="512"/>
      <c r="C397" s="58" t="s">
        <v>4</v>
      </c>
      <c r="D397" s="59"/>
      <c r="E397" s="61">
        <v>19856991</v>
      </c>
      <c r="F397" s="61">
        <v>0</v>
      </c>
      <c r="G397" s="61">
        <v>0</v>
      </c>
      <c r="H397" s="61">
        <v>12159892</v>
      </c>
      <c r="I397" s="61">
        <v>0</v>
      </c>
      <c r="J397" s="60">
        <v>2668083</v>
      </c>
      <c r="K397" s="61">
        <v>32016883</v>
      </c>
      <c r="L397" s="73">
        <v>34684966</v>
      </c>
      <c r="M397" s="118"/>
      <c r="N397" s="120">
        <v>32016883</v>
      </c>
      <c r="O397" s="120">
        <v>19856991</v>
      </c>
      <c r="P397" s="120">
        <v>0</v>
      </c>
      <c r="Q397" s="120">
        <v>38259224</v>
      </c>
      <c r="R397" s="120">
        <v>35591140</v>
      </c>
      <c r="S397" s="47"/>
    </row>
    <row r="398" spans="1:19" ht="12.75" customHeight="1" x14ac:dyDescent="0.2">
      <c r="A398" s="492">
        <v>35370</v>
      </c>
      <c r="B398" s="492">
        <v>35611</v>
      </c>
      <c r="C398" s="42" t="s">
        <v>3</v>
      </c>
      <c r="D398" s="43">
        <v>0</v>
      </c>
      <c r="E398" s="44">
        <v>6367.4</v>
      </c>
      <c r="F398" s="44">
        <v>0</v>
      </c>
      <c r="G398" s="44">
        <v>0</v>
      </c>
      <c r="H398" s="44">
        <v>6280.06</v>
      </c>
      <c r="I398" s="44">
        <v>0</v>
      </c>
      <c r="J398" s="44">
        <v>1053.96</v>
      </c>
      <c r="K398" s="45">
        <v>12647.46</v>
      </c>
      <c r="L398" s="46">
        <v>13701.42</v>
      </c>
      <c r="M398" s="117"/>
      <c r="N398" s="119">
        <v>12647.46</v>
      </c>
      <c r="O398" s="119">
        <v>6367.4</v>
      </c>
      <c r="P398" s="119"/>
      <c r="Q398" s="119">
        <v>14847.55</v>
      </c>
      <c r="R398" s="119">
        <v>13793.59</v>
      </c>
      <c r="S398" s="47"/>
    </row>
    <row r="399" spans="1:19" ht="9" customHeight="1" x14ac:dyDescent="0.2">
      <c r="A399" s="493"/>
      <c r="B399" s="493"/>
      <c r="C399" s="48" t="s">
        <v>4</v>
      </c>
      <c r="D399" s="49">
        <v>2</v>
      </c>
      <c r="E399" s="50">
        <v>12329006</v>
      </c>
      <c r="F399" s="50">
        <v>0</v>
      </c>
      <c r="G399" s="50">
        <v>0</v>
      </c>
      <c r="H399" s="50">
        <v>12159892</v>
      </c>
      <c r="I399" s="50">
        <v>0</v>
      </c>
      <c r="J399" s="51">
        <v>2040751</v>
      </c>
      <c r="K399" s="50">
        <v>24488897</v>
      </c>
      <c r="L399" s="73">
        <v>26529649</v>
      </c>
      <c r="M399" s="118"/>
      <c r="N399" s="120">
        <v>24488897</v>
      </c>
      <c r="O399" s="120">
        <v>12329006</v>
      </c>
      <c r="P399" s="120">
        <v>0</v>
      </c>
      <c r="Q399" s="120">
        <v>28748866</v>
      </c>
      <c r="R399" s="120">
        <v>26708115</v>
      </c>
      <c r="S399" s="47"/>
    </row>
    <row r="400" spans="1:19" ht="12.75" customHeight="1" x14ac:dyDescent="0.2">
      <c r="A400" s="511">
        <v>35370</v>
      </c>
      <c r="B400" s="511">
        <v>35611</v>
      </c>
      <c r="C400" s="53" t="s">
        <v>3</v>
      </c>
      <c r="D400" s="54">
        <v>3</v>
      </c>
      <c r="E400" s="55">
        <v>6648.35</v>
      </c>
      <c r="F400" s="55">
        <v>0</v>
      </c>
      <c r="G400" s="55">
        <v>0</v>
      </c>
      <c r="H400" s="55">
        <v>6280.06</v>
      </c>
      <c r="I400" s="55">
        <v>0</v>
      </c>
      <c r="J400" s="55">
        <v>1077.3699999999999</v>
      </c>
      <c r="K400" s="56">
        <v>12928.41</v>
      </c>
      <c r="L400" s="46">
        <v>14005.78</v>
      </c>
      <c r="M400" s="117"/>
      <c r="N400" s="119">
        <v>12928.41</v>
      </c>
      <c r="O400" s="119">
        <v>6648.35</v>
      </c>
      <c r="P400" s="119"/>
      <c r="Q400" s="119">
        <v>15202.48</v>
      </c>
      <c r="R400" s="119">
        <v>14125.11</v>
      </c>
      <c r="S400" s="47"/>
    </row>
    <row r="401" spans="1:19" ht="9" customHeight="1" x14ac:dyDescent="0.2">
      <c r="A401" s="511"/>
      <c r="B401" s="511"/>
      <c r="C401" s="48" t="s">
        <v>4</v>
      </c>
      <c r="D401" s="49">
        <v>8</v>
      </c>
      <c r="E401" s="50">
        <v>12873001</v>
      </c>
      <c r="F401" s="50">
        <v>0</v>
      </c>
      <c r="G401" s="50">
        <v>0</v>
      </c>
      <c r="H401" s="50">
        <v>12159892</v>
      </c>
      <c r="I401" s="50">
        <v>0</v>
      </c>
      <c r="J401" s="51">
        <v>2086079</v>
      </c>
      <c r="K401" s="50">
        <v>25032892</v>
      </c>
      <c r="L401" s="73">
        <v>27118972</v>
      </c>
      <c r="M401" s="118"/>
      <c r="N401" s="120">
        <v>25032892</v>
      </c>
      <c r="O401" s="120">
        <v>12873001</v>
      </c>
      <c r="P401" s="120">
        <v>0</v>
      </c>
      <c r="Q401" s="120">
        <v>29436106</v>
      </c>
      <c r="R401" s="120">
        <v>27350027</v>
      </c>
      <c r="S401" s="47"/>
    </row>
    <row r="402" spans="1:19" ht="12.75" customHeight="1" x14ac:dyDescent="0.2">
      <c r="A402" s="511"/>
      <c r="B402" s="511"/>
      <c r="C402" s="53" t="s">
        <v>3</v>
      </c>
      <c r="D402" s="54">
        <v>9</v>
      </c>
      <c r="E402" s="55">
        <v>7669.9</v>
      </c>
      <c r="F402" s="55">
        <v>0</v>
      </c>
      <c r="G402" s="55">
        <v>0</v>
      </c>
      <c r="H402" s="55">
        <v>6280.06</v>
      </c>
      <c r="I402" s="55">
        <v>0</v>
      </c>
      <c r="J402" s="55">
        <v>1162.5</v>
      </c>
      <c r="K402" s="56">
        <v>13949.96</v>
      </c>
      <c r="L402" s="46">
        <v>15112.46</v>
      </c>
      <c r="M402" s="117"/>
      <c r="N402" s="119">
        <v>13949.96</v>
      </c>
      <c r="O402" s="119">
        <v>7669.9</v>
      </c>
      <c r="P402" s="119"/>
      <c r="Q402" s="119">
        <v>16493.04</v>
      </c>
      <c r="R402" s="119">
        <v>15330.54</v>
      </c>
      <c r="S402" s="47"/>
    </row>
    <row r="403" spans="1:19" ht="9" customHeight="1" x14ac:dyDescent="0.2">
      <c r="A403" s="511"/>
      <c r="B403" s="511"/>
      <c r="C403" s="48" t="s">
        <v>4</v>
      </c>
      <c r="D403" s="49">
        <v>14</v>
      </c>
      <c r="E403" s="50">
        <v>14850997</v>
      </c>
      <c r="F403" s="50">
        <v>0</v>
      </c>
      <c r="G403" s="50">
        <v>0</v>
      </c>
      <c r="H403" s="50">
        <v>12159892</v>
      </c>
      <c r="I403" s="50">
        <v>0</v>
      </c>
      <c r="J403" s="51">
        <v>2250914</v>
      </c>
      <c r="K403" s="50">
        <v>27010889</v>
      </c>
      <c r="L403" s="73">
        <v>29261803</v>
      </c>
      <c r="M403" s="118"/>
      <c r="N403" s="120">
        <v>27010889</v>
      </c>
      <c r="O403" s="120">
        <v>14850997</v>
      </c>
      <c r="P403" s="120">
        <v>0</v>
      </c>
      <c r="Q403" s="120">
        <v>31934979</v>
      </c>
      <c r="R403" s="120">
        <v>29684065</v>
      </c>
      <c r="S403" s="47"/>
    </row>
    <row r="404" spans="1:19" ht="12.75" customHeight="1" x14ac:dyDescent="0.2">
      <c r="A404" s="511"/>
      <c r="B404" s="511"/>
      <c r="C404" s="53" t="s">
        <v>3</v>
      </c>
      <c r="D404" s="54">
        <v>15</v>
      </c>
      <c r="E404" s="55">
        <v>8632.58</v>
      </c>
      <c r="F404" s="55">
        <v>0</v>
      </c>
      <c r="G404" s="55">
        <v>0</v>
      </c>
      <c r="H404" s="55">
        <v>6280.06</v>
      </c>
      <c r="I404" s="55">
        <v>0</v>
      </c>
      <c r="J404" s="55">
        <v>1242.72</v>
      </c>
      <c r="K404" s="56">
        <v>14912.64</v>
      </c>
      <c r="L404" s="46">
        <v>16155.36</v>
      </c>
      <c r="M404" s="117"/>
      <c r="N404" s="119">
        <v>14912.64</v>
      </c>
      <c r="O404" s="119">
        <v>8632.58</v>
      </c>
      <c r="P404" s="119"/>
      <c r="Q404" s="119">
        <v>17709.22</v>
      </c>
      <c r="R404" s="119">
        <v>16466.5</v>
      </c>
      <c r="S404" s="47"/>
    </row>
    <row r="405" spans="1:19" ht="9" customHeight="1" x14ac:dyDescent="0.2">
      <c r="A405" s="511"/>
      <c r="B405" s="511"/>
      <c r="C405" s="48" t="s">
        <v>4</v>
      </c>
      <c r="D405" s="49">
        <v>20</v>
      </c>
      <c r="E405" s="50">
        <v>16715006</v>
      </c>
      <c r="F405" s="50">
        <v>0</v>
      </c>
      <c r="G405" s="50">
        <v>0</v>
      </c>
      <c r="H405" s="50">
        <v>12159892</v>
      </c>
      <c r="I405" s="50">
        <v>0</v>
      </c>
      <c r="J405" s="51">
        <v>2406241</v>
      </c>
      <c r="K405" s="50">
        <v>28874897</v>
      </c>
      <c r="L405" s="73">
        <v>31281139</v>
      </c>
      <c r="M405" s="118"/>
      <c r="N405" s="120">
        <v>28874897</v>
      </c>
      <c r="O405" s="120">
        <v>16715006</v>
      </c>
      <c r="P405" s="120">
        <v>0</v>
      </c>
      <c r="Q405" s="120">
        <v>34289831</v>
      </c>
      <c r="R405" s="120">
        <v>31883590</v>
      </c>
      <c r="S405" s="47"/>
    </row>
    <row r="406" spans="1:19" ht="12.75" customHeight="1" x14ac:dyDescent="0.2">
      <c r="A406" s="511"/>
      <c r="B406" s="511"/>
      <c r="C406" s="53" t="s">
        <v>3</v>
      </c>
      <c r="D406" s="54">
        <v>21</v>
      </c>
      <c r="E406" s="55">
        <v>9601.4500000000007</v>
      </c>
      <c r="F406" s="55">
        <v>0</v>
      </c>
      <c r="G406" s="55">
        <v>0</v>
      </c>
      <c r="H406" s="55">
        <v>6280.06</v>
      </c>
      <c r="I406" s="55">
        <v>0</v>
      </c>
      <c r="J406" s="55">
        <v>1323.46</v>
      </c>
      <c r="K406" s="56">
        <v>15881.51</v>
      </c>
      <c r="L406" s="46">
        <v>17204.97</v>
      </c>
      <c r="M406" s="117"/>
      <c r="N406" s="119">
        <v>15881.51</v>
      </c>
      <c r="O406" s="119">
        <v>9601.4500000000007</v>
      </c>
      <c r="P406" s="119"/>
      <c r="Q406" s="119">
        <v>18933.23</v>
      </c>
      <c r="R406" s="119">
        <v>17609.77</v>
      </c>
      <c r="S406" s="47"/>
    </row>
    <row r="407" spans="1:19" ht="9" customHeight="1" x14ac:dyDescent="0.2">
      <c r="A407" s="511"/>
      <c r="B407" s="511"/>
      <c r="C407" s="48" t="s">
        <v>4</v>
      </c>
      <c r="D407" s="49">
        <v>27</v>
      </c>
      <c r="E407" s="50">
        <v>18591000</v>
      </c>
      <c r="F407" s="50">
        <v>0</v>
      </c>
      <c r="G407" s="50">
        <v>0</v>
      </c>
      <c r="H407" s="50">
        <v>12159892</v>
      </c>
      <c r="I407" s="50">
        <v>0</v>
      </c>
      <c r="J407" s="51">
        <v>2562576</v>
      </c>
      <c r="K407" s="50">
        <v>30750891</v>
      </c>
      <c r="L407" s="73">
        <v>33313467</v>
      </c>
      <c r="M407" s="118"/>
      <c r="N407" s="120">
        <v>30750891</v>
      </c>
      <c r="O407" s="120">
        <v>18591000</v>
      </c>
      <c r="P407" s="120">
        <v>0</v>
      </c>
      <c r="Q407" s="120">
        <v>36659845</v>
      </c>
      <c r="R407" s="120">
        <v>34097269</v>
      </c>
      <c r="S407" s="47"/>
    </row>
    <row r="408" spans="1:19" ht="12.75" customHeight="1" x14ac:dyDescent="0.2">
      <c r="A408" s="511"/>
      <c r="B408" s="511"/>
      <c r="C408" s="53" t="s">
        <v>3</v>
      </c>
      <c r="D408" s="54">
        <v>28</v>
      </c>
      <c r="E408" s="55">
        <v>10295.57</v>
      </c>
      <c r="F408" s="55">
        <v>0</v>
      </c>
      <c r="G408" s="55">
        <v>0</v>
      </c>
      <c r="H408" s="55">
        <v>6280.06</v>
      </c>
      <c r="I408" s="55">
        <v>0</v>
      </c>
      <c r="J408" s="55">
        <v>1381.3</v>
      </c>
      <c r="K408" s="56">
        <v>16575.63</v>
      </c>
      <c r="L408" s="46">
        <v>17956.93</v>
      </c>
      <c r="M408" s="117"/>
      <c r="N408" s="119">
        <v>16575.63</v>
      </c>
      <c r="O408" s="119">
        <v>10295.57</v>
      </c>
      <c r="P408" s="119"/>
      <c r="Q408" s="119">
        <v>19810.13</v>
      </c>
      <c r="R408" s="119">
        <v>18428.830000000002</v>
      </c>
      <c r="S408" s="47"/>
    </row>
    <row r="409" spans="1:19" ht="9" customHeight="1" x14ac:dyDescent="0.2">
      <c r="A409" s="511"/>
      <c r="B409" s="511"/>
      <c r="C409" s="48" t="s">
        <v>4</v>
      </c>
      <c r="D409" s="49">
        <v>34</v>
      </c>
      <c r="E409" s="50">
        <v>19935003</v>
      </c>
      <c r="F409" s="50">
        <v>0</v>
      </c>
      <c r="G409" s="50">
        <v>0</v>
      </c>
      <c r="H409" s="50">
        <v>12159892</v>
      </c>
      <c r="I409" s="50">
        <v>0</v>
      </c>
      <c r="J409" s="51">
        <v>2674570</v>
      </c>
      <c r="K409" s="50">
        <v>32094895</v>
      </c>
      <c r="L409" s="73">
        <v>34769465</v>
      </c>
      <c r="M409" s="118"/>
      <c r="N409" s="120">
        <v>32094895</v>
      </c>
      <c r="O409" s="120">
        <v>19935003</v>
      </c>
      <c r="P409" s="120">
        <v>0</v>
      </c>
      <c r="Q409" s="120">
        <v>38357760</v>
      </c>
      <c r="R409" s="120">
        <v>35683191</v>
      </c>
      <c r="S409" s="47"/>
    </row>
    <row r="410" spans="1:19" ht="12.75" customHeight="1" x14ac:dyDescent="0.2">
      <c r="A410" s="511"/>
      <c r="B410" s="511"/>
      <c r="C410" s="53" t="s">
        <v>3</v>
      </c>
      <c r="D410" s="54">
        <v>35</v>
      </c>
      <c r="E410" s="55">
        <v>10819.26</v>
      </c>
      <c r="F410" s="55">
        <v>0</v>
      </c>
      <c r="G410" s="55">
        <v>0</v>
      </c>
      <c r="H410" s="55">
        <v>6280.06</v>
      </c>
      <c r="I410" s="55">
        <v>0</v>
      </c>
      <c r="J410" s="55">
        <v>1424.94</v>
      </c>
      <c r="K410" s="56">
        <v>17099.32</v>
      </c>
      <c r="L410" s="46">
        <v>18524.259999999998</v>
      </c>
      <c r="M410" s="117"/>
      <c r="N410" s="119">
        <v>17099.32</v>
      </c>
      <c r="O410" s="119">
        <v>10819.26</v>
      </c>
      <c r="P410" s="119"/>
      <c r="Q410" s="119">
        <v>20471.73</v>
      </c>
      <c r="R410" s="119">
        <v>19046.79</v>
      </c>
      <c r="S410" s="47"/>
    </row>
    <row r="411" spans="1:19" ht="9" customHeight="1" x14ac:dyDescent="0.2">
      <c r="A411" s="512"/>
      <c r="B411" s="512"/>
      <c r="C411" s="58" t="s">
        <v>4</v>
      </c>
      <c r="D411" s="59"/>
      <c r="E411" s="61">
        <v>20949009</v>
      </c>
      <c r="F411" s="61">
        <v>0</v>
      </c>
      <c r="G411" s="61">
        <v>0</v>
      </c>
      <c r="H411" s="61">
        <v>12159892</v>
      </c>
      <c r="I411" s="61">
        <v>0</v>
      </c>
      <c r="J411" s="60">
        <v>2759069</v>
      </c>
      <c r="K411" s="61">
        <v>33108900</v>
      </c>
      <c r="L411" s="73">
        <v>35867969</v>
      </c>
      <c r="M411" s="118"/>
      <c r="N411" s="120">
        <v>33108900</v>
      </c>
      <c r="O411" s="120">
        <v>20949009</v>
      </c>
      <c r="P411" s="120">
        <v>0</v>
      </c>
      <c r="Q411" s="120">
        <v>39638797</v>
      </c>
      <c r="R411" s="120">
        <v>36879728</v>
      </c>
      <c r="S411" s="47"/>
    </row>
    <row r="412" spans="1:19" ht="12.75" customHeight="1" x14ac:dyDescent="0.2">
      <c r="A412" s="492">
        <v>35612</v>
      </c>
      <c r="B412" s="492">
        <v>36099</v>
      </c>
      <c r="C412" s="42" t="s">
        <v>3</v>
      </c>
      <c r="D412" s="43">
        <v>0</v>
      </c>
      <c r="E412" s="44">
        <v>6739.25</v>
      </c>
      <c r="F412" s="44">
        <v>0</v>
      </c>
      <c r="G412" s="44">
        <v>0</v>
      </c>
      <c r="H412" s="44">
        <v>6280.06</v>
      </c>
      <c r="I412" s="44">
        <v>0</v>
      </c>
      <c r="J412" s="44">
        <v>1084.94</v>
      </c>
      <c r="K412" s="45">
        <v>13019.31</v>
      </c>
      <c r="L412" s="46">
        <v>14104.25</v>
      </c>
      <c r="M412" s="117"/>
      <c r="N412" s="119">
        <v>13019.31</v>
      </c>
      <c r="O412" s="119">
        <v>6739.25</v>
      </c>
      <c r="P412" s="119"/>
      <c r="Q412" s="119">
        <v>15317.32</v>
      </c>
      <c r="R412" s="119">
        <v>14232.38</v>
      </c>
      <c r="S412" s="47"/>
    </row>
    <row r="413" spans="1:19" ht="9" customHeight="1" x14ac:dyDescent="0.2">
      <c r="A413" s="493"/>
      <c r="B413" s="493"/>
      <c r="C413" s="48" t="s">
        <v>4</v>
      </c>
      <c r="D413" s="49">
        <v>2</v>
      </c>
      <c r="E413" s="50">
        <v>13049008</v>
      </c>
      <c r="F413" s="50">
        <v>0</v>
      </c>
      <c r="G413" s="50">
        <v>0</v>
      </c>
      <c r="H413" s="50">
        <v>12159892</v>
      </c>
      <c r="I413" s="50">
        <v>0</v>
      </c>
      <c r="J413" s="51">
        <v>2100737</v>
      </c>
      <c r="K413" s="50">
        <v>25208899</v>
      </c>
      <c r="L413" s="73">
        <v>27309636</v>
      </c>
      <c r="M413" s="118"/>
      <c r="N413" s="120">
        <v>25208899</v>
      </c>
      <c r="O413" s="120">
        <v>13049008</v>
      </c>
      <c r="P413" s="120">
        <v>0</v>
      </c>
      <c r="Q413" s="120">
        <v>29658467</v>
      </c>
      <c r="R413" s="120">
        <v>27557730</v>
      </c>
      <c r="S413" s="47"/>
    </row>
    <row r="414" spans="1:19" ht="12.75" customHeight="1" x14ac:dyDescent="0.2">
      <c r="A414" s="511">
        <v>35612</v>
      </c>
      <c r="B414" s="511">
        <v>36099</v>
      </c>
      <c r="C414" s="53" t="s">
        <v>3</v>
      </c>
      <c r="D414" s="54">
        <v>3</v>
      </c>
      <c r="E414" s="55">
        <v>7026.4</v>
      </c>
      <c r="F414" s="55">
        <v>0</v>
      </c>
      <c r="G414" s="55">
        <v>0</v>
      </c>
      <c r="H414" s="55">
        <v>6280.06</v>
      </c>
      <c r="I414" s="55">
        <v>0</v>
      </c>
      <c r="J414" s="55">
        <v>1108.8699999999999</v>
      </c>
      <c r="K414" s="56">
        <v>13306.46</v>
      </c>
      <c r="L414" s="46">
        <v>14415.33</v>
      </c>
      <c r="M414" s="117"/>
      <c r="N414" s="119">
        <v>13306.46</v>
      </c>
      <c r="O414" s="119">
        <v>7026.4</v>
      </c>
      <c r="P414" s="119"/>
      <c r="Q414" s="119">
        <v>15680.08</v>
      </c>
      <c r="R414" s="119">
        <v>14571.21</v>
      </c>
      <c r="S414" s="47"/>
    </row>
    <row r="415" spans="1:19" ht="9" customHeight="1" x14ac:dyDescent="0.2">
      <c r="A415" s="511"/>
      <c r="B415" s="511"/>
      <c r="C415" s="48" t="s">
        <v>4</v>
      </c>
      <c r="D415" s="49">
        <v>8</v>
      </c>
      <c r="E415" s="50">
        <v>13605008</v>
      </c>
      <c r="F415" s="50">
        <v>0</v>
      </c>
      <c r="G415" s="50">
        <v>0</v>
      </c>
      <c r="H415" s="50">
        <v>12159892</v>
      </c>
      <c r="I415" s="50">
        <v>0</v>
      </c>
      <c r="J415" s="51">
        <v>2147072</v>
      </c>
      <c r="K415" s="50">
        <v>25764899</v>
      </c>
      <c r="L415" s="73">
        <v>27911971</v>
      </c>
      <c r="M415" s="118"/>
      <c r="N415" s="120">
        <v>25764899</v>
      </c>
      <c r="O415" s="120">
        <v>13605008</v>
      </c>
      <c r="P415" s="120">
        <v>0</v>
      </c>
      <c r="Q415" s="120">
        <v>30360869</v>
      </c>
      <c r="R415" s="120">
        <v>28213797</v>
      </c>
      <c r="S415" s="47"/>
    </row>
    <row r="416" spans="1:19" ht="12.75" customHeight="1" x14ac:dyDescent="0.2">
      <c r="A416" s="511"/>
      <c r="B416" s="511"/>
      <c r="C416" s="53" t="s">
        <v>3</v>
      </c>
      <c r="D416" s="54">
        <v>9</v>
      </c>
      <c r="E416" s="55">
        <v>8078.94</v>
      </c>
      <c r="F416" s="55">
        <v>0</v>
      </c>
      <c r="G416" s="55">
        <v>0</v>
      </c>
      <c r="H416" s="55">
        <v>6280.06</v>
      </c>
      <c r="I416" s="55">
        <v>0</v>
      </c>
      <c r="J416" s="55">
        <v>1196.58</v>
      </c>
      <c r="K416" s="56">
        <v>14359</v>
      </c>
      <c r="L416" s="46">
        <v>15555.58</v>
      </c>
      <c r="M416" s="117"/>
      <c r="N416" s="119">
        <v>14359</v>
      </c>
      <c r="O416" s="119">
        <v>8078.94</v>
      </c>
      <c r="P416" s="119"/>
      <c r="Q416" s="119">
        <v>17009.79</v>
      </c>
      <c r="R416" s="119">
        <v>15813.21</v>
      </c>
      <c r="S416" s="47"/>
    </row>
    <row r="417" spans="1:19" ht="9" customHeight="1" x14ac:dyDescent="0.2">
      <c r="A417" s="511"/>
      <c r="B417" s="511"/>
      <c r="C417" s="48" t="s">
        <v>4</v>
      </c>
      <c r="D417" s="49">
        <v>14</v>
      </c>
      <c r="E417" s="50">
        <v>15643009</v>
      </c>
      <c r="F417" s="50">
        <v>0</v>
      </c>
      <c r="G417" s="50">
        <v>0</v>
      </c>
      <c r="H417" s="50">
        <v>12159892</v>
      </c>
      <c r="I417" s="50">
        <v>0</v>
      </c>
      <c r="J417" s="51">
        <v>2316902</v>
      </c>
      <c r="K417" s="50">
        <v>27802901</v>
      </c>
      <c r="L417" s="73">
        <v>30119803</v>
      </c>
      <c r="M417" s="118"/>
      <c r="N417" s="120">
        <v>27802901</v>
      </c>
      <c r="O417" s="120">
        <v>15643009</v>
      </c>
      <c r="P417" s="120">
        <v>0</v>
      </c>
      <c r="Q417" s="120">
        <v>32935546</v>
      </c>
      <c r="R417" s="120">
        <v>30618644</v>
      </c>
      <c r="S417" s="47"/>
    </row>
    <row r="418" spans="1:19" ht="12.75" customHeight="1" x14ac:dyDescent="0.2">
      <c r="A418" s="511"/>
      <c r="B418" s="511"/>
      <c r="C418" s="53" t="s">
        <v>3</v>
      </c>
      <c r="D418" s="54">
        <v>15</v>
      </c>
      <c r="E418" s="55">
        <v>9066.4</v>
      </c>
      <c r="F418" s="55">
        <v>0</v>
      </c>
      <c r="G418" s="55">
        <v>0</v>
      </c>
      <c r="H418" s="55">
        <v>6280.06</v>
      </c>
      <c r="I418" s="55">
        <v>0</v>
      </c>
      <c r="J418" s="55">
        <v>1278.8699999999999</v>
      </c>
      <c r="K418" s="56">
        <v>15346.46</v>
      </c>
      <c r="L418" s="46">
        <v>16625.330000000002</v>
      </c>
      <c r="M418" s="117"/>
      <c r="N418" s="119">
        <v>15346.46</v>
      </c>
      <c r="O418" s="119">
        <v>9066.4</v>
      </c>
      <c r="P418" s="119"/>
      <c r="Q418" s="119">
        <v>18257.28</v>
      </c>
      <c r="R418" s="119">
        <v>16978.41</v>
      </c>
      <c r="S418" s="47"/>
    </row>
    <row r="419" spans="1:19" ht="9" customHeight="1" x14ac:dyDescent="0.2">
      <c r="A419" s="511"/>
      <c r="B419" s="511"/>
      <c r="C419" s="48" t="s">
        <v>4</v>
      </c>
      <c r="D419" s="49">
        <v>20</v>
      </c>
      <c r="E419" s="50">
        <v>17554998</v>
      </c>
      <c r="F419" s="50">
        <v>0</v>
      </c>
      <c r="G419" s="50">
        <v>0</v>
      </c>
      <c r="H419" s="50">
        <v>12159892</v>
      </c>
      <c r="I419" s="50">
        <v>0</v>
      </c>
      <c r="J419" s="51">
        <v>2476238</v>
      </c>
      <c r="K419" s="50">
        <v>29714890</v>
      </c>
      <c r="L419" s="73">
        <v>32191128</v>
      </c>
      <c r="M419" s="118"/>
      <c r="N419" s="120">
        <v>29714890</v>
      </c>
      <c r="O419" s="120">
        <v>17554998</v>
      </c>
      <c r="P419" s="120">
        <v>0</v>
      </c>
      <c r="Q419" s="120">
        <v>35351024</v>
      </c>
      <c r="R419" s="120">
        <v>32874786</v>
      </c>
      <c r="S419" s="47"/>
    </row>
    <row r="420" spans="1:19" ht="12.75" customHeight="1" x14ac:dyDescent="0.2">
      <c r="A420" s="511"/>
      <c r="B420" s="511"/>
      <c r="C420" s="53" t="s">
        <v>3</v>
      </c>
      <c r="D420" s="54">
        <v>21</v>
      </c>
      <c r="E420" s="55">
        <v>10066.26</v>
      </c>
      <c r="F420" s="55">
        <v>0</v>
      </c>
      <c r="G420" s="55">
        <v>0</v>
      </c>
      <c r="H420" s="55">
        <v>6280.06</v>
      </c>
      <c r="I420" s="55">
        <v>0</v>
      </c>
      <c r="J420" s="55">
        <v>1362.19</v>
      </c>
      <c r="K420" s="56">
        <v>16346.32</v>
      </c>
      <c r="L420" s="46">
        <v>17708.509999999998</v>
      </c>
      <c r="M420" s="117"/>
      <c r="N420" s="119">
        <v>16346.32</v>
      </c>
      <c r="O420" s="119">
        <v>10066.26</v>
      </c>
      <c r="P420" s="119"/>
      <c r="Q420" s="119">
        <v>19520.439999999999</v>
      </c>
      <c r="R420" s="119">
        <v>18158.25</v>
      </c>
      <c r="S420" s="47"/>
    </row>
    <row r="421" spans="1:19" ht="9" customHeight="1" x14ac:dyDescent="0.2">
      <c r="A421" s="511"/>
      <c r="B421" s="511"/>
      <c r="C421" s="48" t="s">
        <v>4</v>
      </c>
      <c r="D421" s="49">
        <v>27</v>
      </c>
      <c r="E421" s="50">
        <v>19490997</v>
      </c>
      <c r="F421" s="50">
        <v>0</v>
      </c>
      <c r="G421" s="50">
        <v>0</v>
      </c>
      <c r="H421" s="50">
        <v>12159892</v>
      </c>
      <c r="I421" s="50">
        <v>0</v>
      </c>
      <c r="J421" s="51">
        <v>2637568</v>
      </c>
      <c r="K421" s="50">
        <v>31650889</v>
      </c>
      <c r="L421" s="73">
        <v>34288457</v>
      </c>
      <c r="M421" s="118"/>
      <c r="N421" s="120">
        <v>31650889</v>
      </c>
      <c r="O421" s="120">
        <v>19490997</v>
      </c>
      <c r="P421" s="120">
        <v>0</v>
      </c>
      <c r="Q421" s="120">
        <v>37796842</v>
      </c>
      <c r="R421" s="120">
        <v>35159275</v>
      </c>
      <c r="S421" s="47"/>
    </row>
    <row r="422" spans="1:19" ht="12.75" customHeight="1" x14ac:dyDescent="0.2">
      <c r="A422" s="511"/>
      <c r="B422" s="511"/>
      <c r="C422" s="53" t="s">
        <v>3</v>
      </c>
      <c r="D422" s="54">
        <v>28</v>
      </c>
      <c r="E422" s="55">
        <v>10778.97</v>
      </c>
      <c r="F422" s="55">
        <v>0</v>
      </c>
      <c r="G422" s="55">
        <v>0</v>
      </c>
      <c r="H422" s="55">
        <v>6280.06</v>
      </c>
      <c r="I422" s="55">
        <v>0</v>
      </c>
      <c r="J422" s="55">
        <v>1421.59</v>
      </c>
      <c r="K422" s="56">
        <v>17059.03</v>
      </c>
      <c r="L422" s="46">
        <v>18480.62</v>
      </c>
      <c r="M422" s="117"/>
      <c r="N422" s="119">
        <v>17059.03</v>
      </c>
      <c r="O422" s="119">
        <v>10778.97</v>
      </c>
      <c r="P422" s="119"/>
      <c r="Q422" s="119">
        <v>20420.830000000002</v>
      </c>
      <c r="R422" s="119">
        <v>18999.240000000002</v>
      </c>
      <c r="S422" s="47"/>
    </row>
    <row r="423" spans="1:19" ht="9" customHeight="1" x14ac:dyDescent="0.2">
      <c r="A423" s="511"/>
      <c r="B423" s="511"/>
      <c r="C423" s="48" t="s">
        <v>4</v>
      </c>
      <c r="D423" s="49">
        <v>34</v>
      </c>
      <c r="E423" s="50">
        <v>20870996</v>
      </c>
      <c r="F423" s="50">
        <v>0</v>
      </c>
      <c r="G423" s="50">
        <v>0</v>
      </c>
      <c r="H423" s="50">
        <v>12159892</v>
      </c>
      <c r="I423" s="50">
        <v>0</v>
      </c>
      <c r="J423" s="51">
        <v>2752582</v>
      </c>
      <c r="K423" s="50">
        <v>33030888</v>
      </c>
      <c r="L423" s="73">
        <v>35783470</v>
      </c>
      <c r="M423" s="118"/>
      <c r="N423" s="120">
        <v>33030888</v>
      </c>
      <c r="O423" s="120">
        <v>20870996</v>
      </c>
      <c r="P423" s="120">
        <v>0</v>
      </c>
      <c r="Q423" s="120">
        <v>39540241</v>
      </c>
      <c r="R423" s="120">
        <v>36787658</v>
      </c>
      <c r="S423" s="47"/>
    </row>
    <row r="424" spans="1:19" ht="12.75" customHeight="1" x14ac:dyDescent="0.2">
      <c r="A424" s="511"/>
      <c r="B424" s="511"/>
      <c r="C424" s="53" t="s">
        <v>3</v>
      </c>
      <c r="D424" s="54">
        <v>35</v>
      </c>
      <c r="E424" s="55">
        <v>11321.25</v>
      </c>
      <c r="F424" s="55">
        <v>0</v>
      </c>
      <c r="G424" s="55">
        <v>0</v>
      </c>
      <c r="H424" s="55">
        <v>6280.06</v>
      </c>
      <c r="I424" s="55">
        <v>0</v>
      </c>
      <c r="J424" s="55">
        <v>1466.78</v>
      </c>
      <c r="K424" s="56">
        <v>17601.310000000001</v>
      </c>
      <c r="L424" s="46">
        <v>19068.09</v>
      </c>
      <c r="M424" s="117"/>
      <c r="N424" s="119">
        <v>17601.310000000001</v>
      </c>
      <c r="O424" s="119">
        <v>11321.25</v>
      </c>
      <c r="P424" s="119"/>
      <c r="Q424" s="119">
        <v>21105.919999999998</v>
      </c>
      <c r="R424" s="119">
        <v>19639.14</v>
      </c>
      <c r="S424" s="47"/>
    </row>
    <row r="425" spans="1:19" ht="9" customHeight="1" x14ac:dyDescent="0.2">
      <c r="A425" s="512"/>
      <c r="B425" s="512"/>
      <c r="C425" s="58" t="s">
        <v>4</v>
      </c>
      <c r="D425" s="59"/>
      <c r="E425" s="61">
        <v>21920997</v>
      </c>
      <c r="F425" s="61">
        <v>0</v>
      </c>
      <c r="G425" s="61">
        <v>0</v>
      </c>
      <c r="H425" s="61">
        <v>12159892</v>
      </c>
      <c r="I425" s="61">
        <v>0</v>
      </c>
      <c r="J425" s="60">
        <v>2840082</v>
      </c>
      <c r="K425" s="61">
        <v>34080889</v>
      </c>
      <c r="L425" s="73">
        <v>36920971</v>
      </c>
      <c r="M425" s="118"/>
      <c r="N425" s="120">
        <v>34080889</v>
      </c>
      <c r="O425" s="120">
        <v>21920997</v>
      </c>
      <c r="P425" s="120">
        <v>0</v>
      </c>
      <c r="Q425" s="120">
        <v>40866760</v>
      </c>
      <c r="R425" s="120">
        <v>38026678</v>
      </c>
      <c r="S425" s="47"/>
    </row>
    <row r="426" spans="1:19" ht="12.75" customHeight="1" x14ac:dyDescent="0.2">
      <c r="A426" s="492">
        <v>36100</v>
      </c>
      <c r="B426" s="492">
        <v>36311</v>
      </c>
      <c r="C426" s="42" t="s">
        <v>3</v>
      </c>
      <c r="D426" s="43">
        <v>0</v>
      </c>
      <c r="E426" s="44">
        <v>6974.75</v>
      </c>
      <c r="F426" s="44">
        <v>0</v>
      </c>
      <c r="G426" s="44">
        <v>0</v>
      </c>
      <c r="H426" s="44">
        <v>6280.06</v>
      </c>
      <c r="I426" s="44">
        <v>0</v>
      </c>
      <c r="J426" s="44">
        <v>1104.57</v>
      </c>
      <c r="K426" s="45">
        <v>13254.81</v>
      </c>
      <c r="L426" s="46">
        <v>14359.38</v>
      </c>
      <c r="M426" s="117"/>
      <c r="N426" s="119">
        <v>13254.81</v>
      </c>
      <c r="O426" s="119">
        <v>6974.75</v>
      </c>
      <c r="P426" s="119"/>
      <c r="Q426" s="119">
        <v>15614.84</v>
      </c>
      <c r="R426" s="119">
        <v>14510.27</v>
      </c>
      <c r="S426" s="47"/>
    </row>
    <row r="427" spans="1:19" ht="9" customHeight="1" x14ac:dyDescent="0.2">
      <c r="A427" s="493"/>
      <c r="B427" s="493"/>
      <c r="C427" s="48" t="s">
        <v>4</v>
      </c>
      <c r="D427" s="49">
        <v>2</v>
      </c>
      <c r="E427" s="50">
        <v>13504999</v>
      </c>
      <c r="F427" s="50">
        <v>0</v>
      </c>
      <c r="G427" s="50">
        <v>0</v>
      </c>
      <c r="H427" s="50">
        <v>12159892</v>
      </c>
      <c r="I427" s="50">
        <v>0</v>
      </c>
      <c r="J427" s="51">
        <v>2138746</v>
      </c>
      <c r="K427" s="50">
        <v>25664891</v>
      </c>
      <c r="L427" s="73">
        <v>27803637</v>
      </c>
      <c r="M427" s="118"/>
      <c r="N427" s="120">
        <v>25664891</v>
      </c>
      <c r="O427" s="120">
        <v>13504999</v>
      </c>
      <c r="P427" s="120">
        <v>0</v>
      </c>
      <c r="Q427" s="120">
        <v>30234546</v>
      </c>
      <c r="R427" s="120">
        <v>28095800</v>
      </c>
      <c r="S427" s="47"/>
    </row>
    <row r="428" spans="1:19" ht="12.75" customHeight="1" x14ac:dyDescent="0.2">
      <c r="A428" s="511">
        <v>36100</v>
      </c>
      <c r="B428" s="511">
        <v>36311</v>
      </c>
      <c r="C428" s="53" t="s">
        <v>3</v>
      </c>
      <c r="D428" s="54">
        <v>3</v>
      </c>
      <c r="E428" s="55">
        <v>7268.1</v>
      </c>
      <c r="F428" s="55">
        <v>0</v>
      </c>
      <c r="G428" s="55">
        <v>0</v>
      </c>
      <c r="H428" s="55">
        <v>6280.06</v>
      </c>
      <c r="I428" s="55">
        <v>0</v>
      </c>
      <c r="J428" s="55">
        <v>1129.01</v>
      </c>
      <c r="K428" s="56">
        <v>13548.16</v>
      </c>
      <c r="L428" s="46">
        <v>14677.17</v>
      </c>
      <c r="M428" s="117"/>
      <c r="N428" s="119">
        <v>13548.16</v>
      </c>
      <c r="O428" s="119">
        <v>7268.1</v>
      </c>
      <c r="P428" s="119"/>
      <c r="Q428" s="119">
        <v>15985.43</v>
      </c>
      <c r="R428" s="119">
        <v>14856.42</v>
      </c>
      <c r="S428" s="47"/>
    </row>
    <row r="429" spans="1:19" ht="9" customHeight="1" x14ac:dyDescent="0.2">
      <c r="A429" s="511"/>
      <c r="B429" s="511"/>
      <c r="C429" s="48" t="s">
        <v>4</v>
      </c>
      <c r="D429" s="49">
        <v>8</v>
      </c>
      <c r="E429" s="50">
        <v>14073004</v>
      </c>
      <c r="F429" s="50">
        <v>0</v>
      </c>
      <c r="G429" s="50">
        <v>0</v>
      </c>
      <c r="H429" s="50">
        <v>12159892</v>
      </c>
      <c r="I429" s="50">
        <v>0</v>
      </c>
      <c r="J429" s="51">
        <v>2186068</v>
      </c>
      <c r="K429" s="50">
        <v>26232896</v>
      </c>
      <c r="L429" s="73">
        <v>28418964</v>
      </c>
      <c r="M429" s="118"/>
      <c r="N429" s="120">
        <v>26232896</v>
      </c>
      <c r="O429" s="120">
        <v>14073004</v>
      </c>
      <c r="P429" s="120">
        <v>0</v>
      </c>
      <c r="Q429" s="120">
        <v>30952109</v>
      </c>
      <c r="R429" s="120">
        <v>28766040</v>
      </c>
      <c r="S429" s="47"/>
    </row>
    <row r="430" spans="1:19" ht="12.75" customHeight="1" x14ac:dyDescent="0.2">
      <c r="A430" s="511"/>
      <c r="B430" s="511"/>
      <c r="C430" s="53" t="s">
        <v>3</v>
      </c>
      <c r="D430" s="54">
        <v>9</v>
      </c>
      <c r="E430" s="55">
        <v>8339.23</v>
      </c>
      <c r="F430" s="55">
        <v>0</v>
      </c>
      <c r="G430" s="55">
        <v>0</v>
      </c>
      <c r="H430" s="55">
        <v>6280.06</v>
      </c>
      <c r="I430" s="55">
        <v>0</v>
      </c>
      <c r="J430" s="55">
        <v>1218.27</v>
      </c>
      <c r="K430" s="56">
        <v>14619.29</v>
      </c>
      <c r="L430" s="46">
        <v>15837.56</v>
      </c>
      <c r="M430" s="117"/>
      <c r="N430" s="119">
        <v>14619.29</v>
      </c>
      <c r="O430" s="119">
        <v>8339.23</v>
      </c>
      <c r="P430" s="119"/>
      <c r="Q430" s="119">
        <v>17338.62</v>
      </c>
      <c r="R430" s="119">
        <v>16120.35</v>
      </c>
      <c r="S430" s="47"/>
    </row>
    <row r="431" spans="1:19" ht="9" customHeight="1" x14ac:dyDescent="0.2">
      <c r="A431" s="511"/>
      <c r="B431" s="511"/>
      <c r="C431" s="48" t="s">
        <v>4</v>
      </c>
      <c r="D431" s="49">
        <v>14</v>
      </c>
      <c r="E431" s="50">
        <v>16147001</v>
      </c>
      <c r="F431" s="50">
        <v>0</v>
      </c>
      <c r="G431" s="50">
        <v>0</v>
      </c>
      <c r="H431" s="50">
        <v>12159892</v>
      </c>
      <c r="I431" s="50">
        <v>0</v>
      </c>
      <c r="J431" s="51">
        <v>2358900</v>
      </c>
      <c r="K431" s="50">
        <v>28306893</v>
      </c>
      <c r="L431" s="73">
        <v>30665792</v>
      </c>
      <c r="M431" s="118"/>
      <c r="N431" s="120">
        <v>28306893</v>
      </c>
      <c r="O431" s="120">
        <v>16147001</v>
      </c>
      <c r="P431" s="120">
        <v>0</v>
      </c>
      <c r="Q431" s="120">
        <v>33572250</v>
      </c>
      <c r="R431" s="120">
        <v>31213350</v>
      </c>
      <c r="S431" s="47"/>
    </row>
    <row r="432" spans="1:19" ht="12.75" customHeight="1" x14ac:dyDescent="0.2">
      <c r="A432" s="511"/>
      <c r="B432" s="511"/>
      <c r="C432" s="53" t="s">
        <v>3</v>
      </c>
      <c r="D432" s="54">
        <v>15</v>
      </c>
      <c r="E432" s="55">
        <v>9345.2900000000009</v>
      </c>
      <c r="F432" s="55">
        <v>0</v>
      </c>
      <c r="G432" s="55">
        <v>0</v>
      </c>
      <c r="H432" s="55">
        <v>6280.06</v>
      </c>
      <c r="I432" s="55">
        <v>0</v>
      </c>
      <c r="J432" s="55">
        <v>1302.1099999999999</v>
      </c>
      <c r="K432" s="56">
        <v>15625.35</v>
      </c>
      <c r="L432" s="46">
        <v>16927.46</v>
      </c>
      <c r="M432" s="117"/>
      <c r="N432" s="119">
        <v>15625.35</v>
      </c>
      <c r="O432" s="119">
        <v>9345.2900000000009</v>
      </c>
      <c r="P432" s="119"/>
      <c r="Q432" s="119">
        <v>18609.61</v>
      </c>
      <c r="R432" s="119">
        <v>17307.5</v>
      </c>
      <c r="S432" s="47"/>
    </row>
    <row r="433" spans="1:19" ht="9" customHeight="1" x14ac:dyDescent="0.2">
      <c r="A433" s="511"/>
      <c r="B433" s="511"/>
      <c r="C433" s="48" t="s">
        <v>4</v>
      </c>
      <c r="D433" s="49">
        <v>20</v>
      </c>
      <c r="E433" s="50">
        <v>18095005</v>
      </c>
      <c r="F433" s="50">
        <v>0</v>
      </c>
      <c r="G433" s="50">
        <v>0</v>
      </c>
      <c r="H433" s="50">
        <v>12159892</v>
      </c>
      <c r="I433" s="50">
        <v>0</v>
      </c>
      <c r="J433" s="51">
        <v>2521237</v>
      </c>
      <c r="K433" s="50">
        <v>30254896</v>
      </c>
      <c r="L433" s="73">
        <v>32776133</v>
      </c>
      <c r="M433" s="118"/>
      <c r="N433" s="120">
        <v>30254896</v>
      </c>
      <c r="O433" s="120">
        <v>18095005</v>
      </c>
      <c r="P433" s="120">
        <v>0</v>
      </c>
      <c r="Q433" s="120">
        <v>36033230</v>
      </c>
      <c r="R433" s="120">
        <v>33511993</v>
      </c>
      <c r="S433" s="47"/>
    </row>
    <row r="434" spans="1:19" ht="12.75" customHeight="1" x14ac:dyDescent="0.2">
      <c r="A434" s="511"/>
      <c r="B434" s="511"/>
      <c r="C434" s="53" t="s">
        <v>3</v>
      </c>
      <c r="D434" s="54">
        <v>21</v>
      </c>
      <c r="E434" s="55">
        <v>10357.540000000001</v>
      </c>
      <c r="F434" s="55">
        <v>0</v>
      </c>
      <c r="G434" s="55">
        <v>0</v>
      </c>
      <c r="H434" s="55">
        <v>6280.06</v>
      </c>
      <c r="I434" s="55">
        <v>0</v>
      </c>
      <c r="J434" s="55">
        <v>1386.47</v>
      </c>
      <c r="K434" s="56">
        <v>16637.599999999999</v>
      </c>
      <c r="L434" s="46">
        <v>18024.07</v>
      </c>
      <c r="M434" s="117"/>
      <c r="N434" s="119">
        <v>16637.599999999999</v>
      </c>
      <c r="O434" s="119">
        <v>10357.540000000001</v>
      </c>
      <c r="P434" s="119"/>
      <c r="Q434" s="119">
        <v>19888.43</v>
      </c>
      <c r="R434" s="119">
        <v>18501.96</v>
      </c>
      <c r="S434" s="47"/>
    </row>
    <row r="435" spans="1:19" ht="9" customHeight="1" x14ac:dyDescent="0.2">
      <c r="A435" s="511"/>
      <c r="B435" s="511"/>
      <c r="C435" s="48" t="s">
        <v>4</v>
      </c>
      <c r="D435" s="49">
        <v>27</v>
      </c>
      <c r="E435" s="50">
        <v>20054994</v>
      </c>
      <c r="F435" s="50">
        <v>0</v>
      </c>
      <c r="G435" s="50">
        <v>0</v>
      </c>
      <c r="H435" s="50">
        <v>12159892</v>
      </c>
      <c r="I435" s="50">
        <v>0</v>
      </c>
      <c r="J435" s="51">
        <v>2684580</v>
      </c>
      <c r="K435" s="50">
        <v>32214886</v>
      </c>
      <c r="L435" s="73">
        <v>34899466</v>
      </c>
      <c r="M435" s="118"/>
      <c r="N435" s="120">
        <v>32214886</v>
      </c>
      <c r="O435" s="120">
        <v>20054994</v>
      </c>
      <c r="P435" s="120">
        <v>0</v>
      </c>
      <c r="Q435" s="120">
        <v>38509370</v>
      </c>
      <c r="R435" s="120">
        <v>35824790</v>
      </c>
      <c r="S435" s="47"/>
    </row>
    <row r="436" spans="1:19" ht="12.75" customHeight="1" x14ac:dyDescent="0.2">
      <c r="A436" s="511"/>
      <c r="B436" s="511"/>
      <c r="C436" s="53" t="s">
        <v>3</v>
      </c>
      <c r="D436" s="54">
        <v>28</v>
      </c>
      <c r="E436" s="55">
        <v>11088.85</v>
      </c>
      <c r="F436" s="55">
        <v>0</v>
      </c>
      <c r="G436" s="55">
        <v>0</v>
      </c>
      <c r="H436" s="55">
        <v>6280.06</v>
      </c>
      <c r="I436" s="55">
        <v>0</v>
      </c>
      <c r="J436" s="55">
        <v>1447.41</v>
      </c>
      <c r="K436" s="56">
        <v>17368.91</v>
      </c>
      <c r="L436" s="46">
        <v>18816.32</v>
      </c>
      <c r="M436" s="117"/>
      <c r="N436" s="119">
        <v>17368.91</v>
      </c>
      <c r="O436" s="119">
        <v>11088.85</v>
      </c>
      <c r="P436" s="119"/>
      <c r="Q436" s="119">
        <v>20812.310000000001</v>
      </c>
      <c r="R436" s="119">
        <v>19364.900000000001</v>
      </c>
      <c r="S436" s="47"/>
    </row>
    <row r="437" spans="1:19" ht="9" customHeight="1" x14ac:dyDescent="0.2">
      <c r="A437" s="511"/>
      <c r="B437" s="511"/>
      <c r="C437" s="48" t="s">
        <v>4</v>
      </c>
      <c r="D437" s="49">
        <v>34</v>
      </c>
      <c r="E437" s="50">
        <v>21471008</v>
      </c>
      <c r="F437" s="50">
        <v>0</v>
      </c>
      <c r="G437" s="50">
        <v>0</v>
      </c>
      <c r="H437" s="50">
        <v>12159892</v>
      </c>
      <c r="I437" s="50">
        <v>0</v>
      </c>
      <c r="J437" s="51">
        <v>2802577</v>
      </c>
      <c r="K437" s="50">
        <v>33630899</v>
      </c>
      <c r="L437" s="73">
        <v>36433476</v>
      </c>
      <c r="M437" s="118"/>
      <c r="N437" s="120">
        <v>33630899</v>
      </c>
      <c r="O437" s="120">
        <v>21471008</v>
      </c>
      <c r="P437" s="120">
        <v>0</v>
      </c>
      <c r="Q437" s="120">
        <v>40298251</v>
      </c>
      <c r="R437" s="120">
        <v>37495675</v>
      </c>
      <c r="S437" s="47"/>
    </row>
    <row r="438" spans="1:19" ht="12.75" customHeight="1" x14ac:dyDescent="0.2">
      <c r="A438" s="511"/>
      <c r="B438" s="511"/>
      <c r="C438" s="53" t="s">
        <v>3</v>
      </c>
      <c r="D438" s="54">
        <v>35</v>
      </c>
      <c r="E438" s="55">
        <v>11637.32</v>
      </c>
      <c r="F438" s="55">
        <v>0</v>
      </c>
      <c r="G438" s="55">
        <v>0</v>
      </c>
      <c r="H438" s="55">
        <v>6280.06</v>
      </c>
      <c r="I438" s="55">
        <v>0</v>
      </c>
      <c r="J438" s="55">
        <v>1493.12</v>
      </c>
      <c r="K438" s="56">
        <v>17917.38</v>
      </c>
      <c r="L438" s="46">
        <v>19410.5</v>
      </c>
      <c r="M438" s="117"/>
      <c r="N438" s="119">
        <v>17917.38</v>
      </c>
      <c r="O438" s="119">
        <v>11637.32</v>
      </c>
      <c r="P438" s="119"/>
      <c r="Q438" s="119">
        <v>21505.22</v>
      </c>
      <c r="R438" s="119">
        <v>20012.099999999999</v>
      </c>
      <c r="S438" s="47"/>
    </row>
    <row r="439" spans="1:19" ht="9" customHeight="1" x14ac:dyDescent="0.2">
      <c r="A439" s="512"/>
      <c r="B439" s="512"/>
      <c r="C439" s="58" t="s">
        <v>4</v>
      </c>
      <c r="D439" s="59"/>
      <c r="E439" s="61">
        <v>22532994</v>
      </c>
      <c r="F439" s="61">
        <v>0</v>
      </c>
      <c r="G439" s="61">
        <v>0</v>
      </c>
      <c r="H439" s="61">
        <v>12159892</v>
      </c>
      <c r="I439" s="61">
        <v>0</v>
      </c>
      <c r="J439" s="60">
        <v>2891083</v>
      </c>
      <c r="K439" s="61">
        <v>34692885</v>
      </c>
      <c r="L439" s="73">
        <v>37583969</v>
      </c>
      <c r="M439" s="118"/>
      <c r="N439" s="120">
        <v>34692885</v>
      </c>
      <c r="O439" s="120">
        <v>22532994</v>
      </c>
      <c r="P439" s="120">
        <v>0</v>
      </c>
      <c r="Q439" s="120">
        <v>41639912</v>
      </c>
      <c r="R439" s="120">
        <v>38748829</v>
      </c>
      <c r="S439" s="47"/>
    </row>
    <row r="440" spans="1:19" ht="12.75" customHeight="1" x14ac:dyDescent="0.2">
      <c r="A440" s="492">
        <v>36312</v>
      </c>
      <c r="B440" s="492">
        <v>36707</v>
      </c>
      <c r="C440" s="42" t="s">
        <v>3</v>
      </c>
      <c r="D440" s="43">
        <v>0</v>
      </c>
      <c r="E440" s="44">
        <v>7173.07</v>
      </c>
      <c r="F440" s="44">
        <v>0</v>
      </c>
      <c r="G440" s="44">
        <v>0</v>
      </c>
      <c r="H440" s="44">
        <v>6280.06</v>
      </c>
      <c r="I440" s="44">
        <v>0</v>
      </c>
      <c r="J440" s="44">
        <v>1121.0899999999999</v>
      </c>
      <c r="K440" s="45">
        <v>13453.13</v>
      </c>
      <c r="L440" s="46">
        <v>14574.22</v>
      </c>
      <c r="M440" s="117"/>
      <c r="N440" s="119">
        <v>13453.13</v>
      </c>
      <c r="O440" s="119">
        <v>7173.07</v>
      </c>
      <c r="P440" s="119"/>
      <c r="Q440" s="119">
        <v>15865.37</v>
      </c>
      <c r="R440" s="119">
        <v>14744.28</v>
      </c>
      <c r="S440" s="47"/>
    </row>
    <row r="441" spans="1:19" ht="9" customHeight="1" x14ac:dyDescent="0.2">
      <c r="A441" s="493"/>
      <c r="B441" s="493"/>
      <c r="C441" s="48" t="s">
        <v>4</v>
      </c>
      <c r="D441" s="49">
        <v>2</v>
      </c>
      <c r="E441" s="50">
        <v>13889000</v>
      </c>
      <c r="F441" s="50">
        <v>0</v>
      </c>
      <c r="G441" s="50">
        <v>0</v>
      </c>
      <c r="H441" s="50">
        <v>12159892</v>
      </c>
      <c r="I441" s="50">
        <v>0</v>
      </c>
      <c r="J441" s="51">
        <v>2170733</v>
      </c>
      <c r="K441" s="50">
        <v>26048892</v>
      </c>
      <c r="L441" s="73">
        <v>28219625</v>
      </c>
      <c r="M441" s="118"/>
      <c r="N441" s="120">
        <v>26048892</v>
      </c>
      <c r="O441" s="120">
        <v>13889000</v>
      </c>
      <c r="P441" s="120">
        <v>0</v>
      </c>
      <c r="Q441" s="120">
        <v>30719640</v>
      </c>
      <c r="R441" s="120">
        <v>28548907</v>
      </c>
      <c r="S441" s="47"/>
    </row>
    <row r="442" spans="1:19" ht="12.75" customHeight="1" x14ac:dyDescent="0.2">
      <c r="A442" s="511">
        <v>36312</v>
      </c>
      <c r="B442" s="511">
        <v>36707</v>
      </c>
      <c r="C442" s="53" t="s">
        <v>3</v>
      </c>
      <c r="D442" s="54">
        <v>3</v>
      </c>
      <c r="E442" s="55">
        <v>7472.61</v>
      </c>
      <c r="F442" s="55">
        <v>0</v>
      </c>
      <c r="G442" s="55">
        <v>0</v>
      </c>
      <c r="H442" s="55">
        <v>6280.06</v>
      </c>
      <c r="I442" s="55">
        <v>0</v>
      </c>
      <c r="J442" s="55">
        <v>1146.06</v>
      </c>
      <c r="K442" s="56">
        <v>13752.67</v>
      </c>
      <c r="L442" s="46">
        <v>14898.73</v>
      </c>
      <c r="M442" s="117"/>
      <c r="N442" s="119">
        <v>13752.67</v>
      </c>
      <c r="O442" s="119">
        <v>7472.61</v>
      </c>
      <c r="P442" s="119"/>
      <c r="Q442" s="119">
        <v>16243.8</v>
      </c>
      <c r="R442" s="119">
        <v>15097.74</v>
      </c>
      <c r="S442" s="47"/>
    </row>
    <row r="443" spans="1:19" ht="9" customHeight="1" x14ac:dyDescent="0.2">
      <c r="A443" s="511"/>
      <c r="B443" s="511"/>
      <c r="C443" s="48" t="s">
        <v>4</v>
      </c>
      <c r="D443" s="49">
        <v>8</v>
      </c>
      <c r="E443" s="50">
        <v>14468991</v>
      </c>
      <c r="F443" s="50">
        <v>0</v>
      </c>
      <c r="G443" s="50">
        <v>0</v>
      </c>
      <c r="H443" s="50">
        <v>12159892</v>
      </c>
      <c r="I443" s="50">
        <v>0</v>
      </c>
      <c r="J443" s="51">
        <v>2219082</v>
      </c>
      <c r="K443" s="50">
        <v>26628882</v>
      </c>
      <c r="L443" s="73">
        <v>28847964</v>
      </c>
      <c r="M443" s="118"/>
      <c r="N443" s="120">
        <v>26628882</v>
      </c>
      <c r="O443" s="120">
        <v>14468991</v>
      </c>
      <c r="P443" s="120">
        <v>0</v>
      </c>
      <c r="Q443" s="120">
        <v>31452383</v>
      </c>
      <c r="R443" s="120">
        <v>29233301</v>
      </c>
      <c r="S443" s="47"/>
    </row>
    <row r="444" spans="1:19" ht="12.75" customHeight="1" x14ac:dyDescent="0.2">
      <c r="A444" s="511"/>
      <c r="B444" s="511"/>
      <c r="C444" s="53" t="s">
        <v>3</v>
      </c>
      <c r="D444" s="54">
        <v>9</v>
      </c>
      <c r="E444" s="55">
        <v>8556.14</v>
      </c>
      <c r="F444" s="55">
        <v>0</v>
      </c>
      <c r="G444" s="55">
        <v>0</v>
      </c>
      <c r="H444" s="55">
        <v>6280.06</v>
      </c>
      <c r="I444" s="55">
        <v>0</v>
      </c>
      <c r="J444" s="55">
        <v>1236.3499999999999</v>
      </c>
      <c r="K444" s="56">
        <v>14836.2</v>
      </c>
      <c r="L444" s="46">
        <v>16072.55</v>
      </c>
      <c r="M444" s="117"/>
      <c r="N444" s="119">
        <v>14836.2</v>
      </c>
      <c r="O444" s="119">
        <v>8556.14</v>
      </c>
      <c r="P444" s="119"/>
      <c r="Q444" s="119">
        <v>17612.66</v>
      </c>
      <c r="R444" s="119">
        <v>16376.31</v>
      </c>
      <c r="S444" s="47"/>
    </row>
    <row r="445" spans="1:19" ht="9" customHeight="1" x14ac:dyDescent="0.2">
      <c r="A445" s="511"/>
      <c r="B445" s="511"/>
      <c r="C445" s="48" t="s">
        <v>4</v>
      </c>
      <c r="D445" s="49">
        <v>14</v>
      </c>
      <c r="E445" s="50">
        <v>16566997</v>
      </c>
      <c r="F445" s="50">
        <v>0</v>
      </c>
      <c r="G445" s="50">
        <v>0</v>
      </c>
      <c r="H445" s="50">
        <v>12159892</v>
      </c>
      <c r="I445" s="50">
        <v>0</v>
      </c>
      <c r="J445" s="51">
        <v>2393907</v>
      </c>
      <c r="K445" s="50">
        <v>28726889</v>
      </c>
      <c r="L445" s="73">
        <v>31120796</v>
      </c>
      <c r="M445" s="118"/>
      <c r="N445" s="120">
        <v>28726889</v>
      </c>
      <c r="O445" s="120">
        <v>16566997</v>
      </c>
      <c r="P445" s="120">
        <v>0</v>
      </c>
      <c r="Q445" s="120">
        <v>34102865</v>
      </c>
      <c r="R445" s="120">
        <v>31708958</v>
      </c>
      <c r="S445" s="47"/>
    </row>
    <row r="446" spans="1:19" ht="12.75" customHeight="1" x14ac:dyDescent="0.2">
      <c r="A446" s="511"/>
      <c r="B446" s="511"/>
      <c r="C446" s="53" t="s">
        <v>3</v>
      </c>
      <c r="D446" s="54">
        <v>15</v>
      </c>
      <c r="E446" s="55">
        <v>9574.59</v>
      </c>
      <c r="F446" s="55">
        <v>0</v>
      </c>
      <c r="G446" s="55">
        <v>0</v>
      </c>
      <c r="H446" s="55">
        <v>6280.06</v>
      </c>
      <c r="I446" s="55">
        <v>0</v>
      </c>
      <c r="J446" s="55">
        <v>1321.22</v>
      </c>
      <c r="K446" s="56">
        <v>15854.65</v>
      </c>
      <c r="L446" s="46">
        <v>17175.87</v>
      </c>
      <c r="M446" s="117"/>
      <c r="N446" s="119">
        <v>15854.65</v>
      </c>
      <c r="O446" s="119">
        <v>9574.59</v>
      </c>
      <c r="P446" s="119"/>
      <c r="Q446" s="119">
        <v>18899.3</v>
      </c>
      <c r="R446" s="119">
        <v>17578.080000000002</v>
      </c>
      <c r="S446" s="47"/>
    </row>
    <row r="447" spans="1:19" ht="9" customHeight="1" x14ac:dyDescent="0.2">
      <c r="A447" s="511"/>
      <c r="B447" s="511"/>
      <c r="C447" s="48" t="s">
        <v>4</v>
      </c>
      <c r="D447" s="49">
        <v>20</v>
      </c>
      <c r="E447" s="50">
        <v>18538991</v>
      </c>
      <c r="F447" s="50">
        <v>0</v>
      </c>
      <c r="G447" s="50">
        <v>0</v>
      </c>
      <c r="H447" s="50">
        <v>12159892</v>
      </c>
      <c r="I447" s="50">
        <v>0</v>
      </c>
      <c r="J447" s="51">
        <v>2558239</v>
      </c>
      <c r="K447" s="50">
        <v>30698883</v>
      </c>
      <c r="L447" s="73">
        <v>33257122</v>
      </c>
      <c r="M447" s="118"/>
      <c r="N447" s="120">
        <v>30698883</v>
      </c>
      <c r="O447" s="120">
        <v>18538991</v>
      </c>
      <c r="P447" s="120">
        <v>0</v>
      </c>
      <c r="Q447" s="120">
        <v>36594148</v>
      </c>
      <c r="R447" s="120">
        <v>34035909</v>
      </c>
      <c r="S447" s="47"/>
    </row>
    <row r="448" spans="1:19" ht="12.75" customHeight="1" x14ac:dyDescent="0.2">
      <c r="A448" s="511"/>
      <c r="B448" s="511"/>
      <c r="C448" s="53" t="s">
        <v>3</v>
      </c>
      <c r="D448" s="54">
        <v>21</v>
      </c>
      <c r="E448" s="55">
        <v>10605.44</v>
      </c>
      <c r="F448" s="55">
        <v>0</v>
      </c>
      <c r="G448" s="55">
        <v>0</v>
      </c>
      <c r="H448" s="55">
        <v>6280.06</v>
      </c>
      <c r="I448" s="55">
        <v>0</v>
      </c>
      <c r="J448" s="55">
        <v>1407.13</v>
      </c>
      <c r="K448" s="56">
        <v>16885.5</v>
      </c>
      <c r="L448" s="46">
        <v>18292.63</v>
      </c>
      <c r="M448" s="117"/>
      <c r="N448" s="119">
        <v>16885.5</v>
      </c>
      <c r="O448" s="119">
        <v>10605.44</v>
      </c>
      <c r="P448" s="119"/>
      <c r="Q448" s="119">
        <v>20201.61</v>
      </c>
      <c r="R448" s="119">
        <v>18794.48</v>
      </c>
      <c r="S448" s="47"/>
    </row>
    <row r="449" spans="1:19" ht="9" customHeight="1" x14ac:dyDescent="0.2">
      <c r="A449" s="511"/>
      <c r="B449" s="511"/>
      <c r="C449" s="48" t="s">
        <v>4</v>
      </c>
      <c r="D449" s="49">
        <v>27</v>
      </c>
      <c r="E449" s="50">
        <v>20534995</v>
      </c>
      <c r="F449" s="50">
        <v>0</v>
      </c>
      <c r="G449" s="50">
        <v>0</v>
      </c>
      <c r="H449" s="50">
        <v>12159892</v>
      </c>
      <c r="I449" s="50">
        <v>0</v>
      </c>
      <c r="J449" s="51">
        <v>2724584</v>
      </c>
      <c r="K449" s="50">
        <v>32694887</v>
      </c>
      <c r="L449" s="73">
        <v>35419471</v>
      </c>
      <c r="M449" s="118"/>
      <c r="N449" s="120">
        <v>32694887</v>
      </c>
      <c r="O449" s="120">
        <v>20534995</v>
      </c>
      <c r="P449" s="120">
        <v>0</v>
      </c>
      <c r="Q449" s="120">
        <v>39115771</v>
      </c>
      <c r="R449" s="120">
        <v>36391188</v>
      </c>
      <c r="S449" s="47"/>
    </row>
    <row r="450" spans="1:19" ht="12.75" customHeight="1" x14ac:dyDescent="0.2">
      <c r="A450" s="511"/>
      <c r="B450" s="511"/>
      <c r="C450" s="53" t="s">
        <v>3</v>
      </c>
      <c r="D450" s="54">
        <v>28</v>
      </c>
      <c r="E450" s="55">
        <v>11342.94</v>
      </c>
      <c r="F450" s="55">
        <v>0</v>
      </c>
      <c r="G450" s="55">
        <v>0</v>
      </c>
      <c r="H450" s="55">
        <v>6280.06</v>
      </c>
      <c r="I450" s="55">
        <v>0</v>
      </c>
      <c r="J450" s="55">
        <v>1468.58</v>
      </c>
      <c r="K450" s="56">
        <v>17623</v>
      </c>
      <c r="L450" s="46">
        <v>19091.580000000002</v>
      </c>
      <c r="M450" s="117"/>
      <c r="N450" s="119">
        <v>17623</v>
      </c>
      <c r="O450" s="119">
        <v>11342.94</v>
      </c>
      <c r="P450" s="119"/>
      <c r="Q450" s="119">
        <v>21133.31</v>
      </c>
      <c r="R450" s="119">
        <v>19664.73</v>
      </c>
      <c r="S450" s="47"/>
    </row>
    <row r="451" spans="1:19" ht="9" customHeight="1" x14ac:dyDescent="0.2">
      <c r="A451" s="511"/>
      <c r="B451" s="511"/>
      <c r="C451" s="48" t="s">
        <v>4</v>
      </c>
      <c r="D451" s="49">
        <v>34</v>
      </c>
      <c r="E451" s="50">
        <v>21962994</v>
      </c>
      <c r="F451" s="50">
        <v>0</v>
      </c>
      <c r="G451" s="50">
        <v>0</v>
      </c>
      <c r="H451" s="50">
        <v>12159892</v>
      </c>
      <c r="I451" s="50">
        <v>0</v>
      </c>
      <c r="J451" s="51">
        <v>2843567</v>
      </c>
      <c r="K451" s="50">
        <v>34122886</v>
      </c>
      <c r="L451" s="73">
        <v>36966454</v>
      </c>
      <c r="M451" s="118"/>
      <c r="N451" s="120">
        <v>34122886</v>
      </c>
      <c r="O451" s="120">
        <v>21962994</v>
      </c>
      <c r="P451" s="120">
        <v>0</v>
      </c>
      <c r="Q451" s="120">
        <v>40919794</v>
      </c>
      <c r="R451" s="120">
        <v>38076227</v>
      </c>
      <c r="S451" s="47"/>
    </row>
    <row r="452" spans="1:19" ht="12.75" customHeight="1" x14ac:dyDescent="0.2">
      <c r="A452" s="511"/>
      <c r="B452" s="511"/>
      <c r="C452" s="53" t="s">
        <v>3</v>
      </c>
      <c r="D452" s="54">
        <v>35</v>
      </c>
      <c r="E452" s="55">
        <v>11903.82</v>
      </c>
      <c r="F452" s="55">
        <v>0</v>
      </c>
      <c r="G452" s="55">
        <v>0</v>
      </c>
      <c r="H452" s="55">
        <v>6280.06</v>
      </c>
      <c r="I452" s="55">
        <v>0</v>
      </c>
      <c r="J452" s="55">
        <v>1515.32</v>
      </c>
      <c r="K452" s="56">
        <v>18183.88</v>
      </c>
      <c r="L452" s="46">
        <v>19699.2</v>
      </c>
      <c r="M452" s="117"/>
      <c r="N452" s="119">
        <v>18183.88</v>
      </c>
      <c r="O452" s="119">
        <v>11903.82</v>
      </c>
      <c r="P452" s="119"/>
      <c r="Q452" s="119">
        <v>21841.89</v>
      </c>
      <c r="R452" s="119">
        <v>20326.57</v>
      </c>
      <c r="S452" s="47"/>
    </row>
    <row r="453" spans="1:19" ht="9" customHeight="1" x14ac:dyDescent="0.2">
      <c r="A453" s="512"/>
      <c r="B453" s="512"/>
      <c r="C453" s="58" t="s">
        <v>4</v>
      </c>
      <c r="D453" s="59"/>
      <c r="E453" s="61">
        <v>23049010</v>
      </c>
      <c r="F453" s="61">
        <v>0</v>
      </c>
      <c r="G453" s="61">
        <v>0</v>
      </c>
      <c r="H453" s="61">
        <v>12159892</v>
      </c>
      <c r="I453" s="61">
        <v>0</v>
      </c>
      <c r="J453" s="60">
        <v>2934069</v>
      </c>
      <c r="K453" s="61">
        <v>35208901</v>
      </c>
      <c r="L453" s="73">
        <v>38142970</v>
      </c>
      <c r="M453" s="118"/>
      <c r="N453" s="120">
        <v>35208901</v>
      </c>
      <c r="O453" s="120">
        <v>23049010</v>
      </c>
      <c r="P453" s="120">
        <v>0</v>
      </c>
      <c r="Q453" s="120">
        <v>42291796</v>
      </c>
      <c r="R453" s="120">
        <v>39357728</v>
      </c>
      <c r="S453" s="47"/>
    </row>
    <row r="454" spans="1:19" ht="12.75" customHeight="1" x14ac:dyDescent="0.2">
      <c r="A454" s="492">
        <v>36708</v>
      </c>
      <c r="B454" s="492">
        <v>36769</v>
      </c>
      <c r="C454" s="42" t="s">
        <v>3</v>
      </c>
      <c r="D454" s="43">
        <v>0</v>
      </c>
      <c r="E454" s="44">
        <v>7334.2</v>
      </c>
      <c r="F454" s="44">
        <v>0</v>
      </c>
      <c r="G454" s="44">
        <v>0</v>
      </c>
      <c r="H454" s="44">
        <v>6280.06</v>
      </c>
      <c r="I454" s="44">
        <v>0</v>
      </c>
      <c r="J454" s="44">
        <v>1134.52</v>
      </c>
      <c r="K454" s="45">
        <v>13614.26</v>
      </c>
      <c r="L454" s="46">
        <v>14748.78</v>
      </c>
      <c r="M454" s="117"/>
      <c r="N454" s="119">
        <v>13614.26</v>
      </c>
      <c r="O454" s="119">
        <v>7334.2</v>
      </c>
      <c r="P454" s="119"/>
      <c r="Q454" s="119">
        <v>16068.94</v>
      </c>
      <c r="R454" s="119">
        <v>14934.42</v>
      </c>
      <c r="S454" s="47"/>
    </row>
    <row r="455" spans="1:19" ht="9" customHeight="1" x14ac:dyDescent="0.2">
      <c r="A455" s="493"/>
      <c r="B455" s="493"/>
      <c r="C455" s="48" t="s">
        <v>4</v>
      </c>
      <c r="D455" s="49">
        <v>2</v>
      </c>
      <c r="E455" s="50">
        <v>14200991</v>
      </c>
      <c r="F455" s="50">
        <v>0</v>
      </c>
      <c r="G455" s="50">
        <v>0</v>
      </c>
      <c r="H455" s="50">
        <v>12159892</v>
      </c>
      <c r="I455" s="50">
        <v>0</v>
      </c>
      <c r="J455" s="51">
        <v>2196737</v>
      </c>
      <c r="K455" s="50">
        <v>26360883</v>
      </c>
      <c r="L455" s="73">
        <v>28557620</v>
      </c>
      <c r="M455" s="118"/>
      <c r="N455" s="120">
        <v>26360883</v>
      </c>
      <c r="O455" s="120">
        <v>14200991</v>
      </c>
      <c r="P455" s="120">
        <v>0</v>
      </c>
      <c r="Q455" s="120">
        <v>31113806</v>
      </c>
      <c r="R455" s="120">
        <v>28917069</v>
      </c>
      <c r="S455" s="47"/>
    </row>
    <row r="456" spans="1:19" ht="12.75" customHeight="1" x14ac:dyDescent="0.2">
      <c r="A456" s="511">
        <v>36708</v>
      </c>
      <c r="B456" s="511">
        <v>36769</v>
      </c>
      <c r="C456" s="53" t="s">
        <v>3</v>
      </c>
      <c r="D456" s="54">
        <v>3</v>
      </c>
      <c r="E456" s="55">
        <v>7639.95</v>
      </c>
      <c r="F456" s="55">
        <v>0</v>
      </c>
      <c r="G456" s="55">
        <v>0</v>
      </c>
      <c r="H456" s="55">
        <v>6280.06</v>
      </c>
      <c r="I456" s="55">
        <v>0</v>
      </c>
      <c r="J456" s="55">
        <v>1160</v>
      </c>
      <c r="K456" s="56">
        <v>13920.01</v>
      </c>
      <c r="L456" s="46">
        <v>15080.01</v>
      </c>
      <c r="M456" s="117"/>
      <c r="N456" s="119">
        <v>13920.01</v>
      </c>
      <c r="O456" s="119">
        <v>7639.95</v>
      </c>
      <c r="P456" s="119"/>
      <c r="Q456" s="119">
        <v>16455.2</v>
      </c>
      <c r="R456" s="119">
        <v>15295.2</v>
      </c>
      <c r="S456" s="47"/>
    </row>
    <row r="457" spans="1:19" ht="9" customHeight="1" x14ac:dyDescent="0.2">
      <c r="A457" s="511"/>
      <c r="B457" s="511"/>
      <c r="C457" s="48" t="s">
        <v>4</v>
      </c>
      <c r="D457" s="49">
        <v>8</v>
      </c>
      <c r="E457" s="50">
        <v>14793006</v>
      </c>
      <c r="F457" s="50">
        <v>0</v>
      </c>
      <c r="G457" s="50">
        <v>0</v>
      </c>
      <c r="H457" s="50">
        <v>12159892</v>
      </c>
      <c r="I457" s="50">
        <v>0</v>
      </c>
      <c r="J457" s="51">
        <v>2246073</v>
      </c>
      <c r="K457" s="50">
        <v>26952898</v>
      </c>
      <c r="L457" s="73">
        <v>29198971</v>
      </c>
      <c r="M457" s="118"/>
      <c r="N457" s="120">
        <v>26952898</v>
      </c>
      <c r="O457" s="120">
        <v>14793006</v>
      </c>
      <c r="P457" s="120">
        <v>0</v>
      </c>
      <c r="Q457" s="120">
        <v>31861710</v>
      </c>
      <c r="R457" s="120">
        <v>29615637</v>
      </c>
      <c r="S457" s="47"/>
    </row>
    <row r="458" spans="1:19" ht="12.75" customHeight="1" x14ac:dyDescent="0.2">
      <c r="A458" s="511"/>
      <c r="B458" s="511"/>
      <c r="C458" s="53" t="s">
        <v>3</v>
      </c>
      <c r="D458" s="54">
        <v>9</v>
      </c>
      <c r="E458" s="55">
        <v>8735.8700000000008</v>
      </c>
      <c r="F458" s="55">
        <v>0</v>
      </c>
      <c r="G458" s="55">
        <v>0</v>
      </c>
      <c r="H458" s="55">
        <v>6280.06</v>
      </c>
      <c r="I458" s="55">
        <v>0</v>
      </c>
      <c r="J458" s="55">
        <v>1251.33</v>
      </c>
      <c r="K458" s="56">
        <v>15015.93</v>
      </c>
      <c r="L458" s="46">
        <v>16267.26</v>
      </c>
      <c r="M458" s="117"/>
      <c r="N458" s="119">
        <v>15015.93</v>
      </c>
      <c r="O458" s="119">
        <v>8735.8700000000008</v>
      </c>
      <c r="P458" s="119"/>
      <c r="Q458" s="119">
        <v>17839.72</v>
      </c>
      <c r="R458" s="119">
        <v>16588.39</v>
      </c>
      <c r="S458" s="47"/>
    </row>
    <row r="459" spans="1:19" ht="9" customHeight="1" x14ac:dyDescent="0.2">
      <c r="A459" s="511"/>
      <c r="B459" s="511"/>
      <c r="C459" s="48" t="s">
        <v>4</v>
      </c>
      <c r="D459" s="49">
        <v>14</v>
      </c>
      <c r="E459" s="50">
        <v>16915003</v>
      </c>
      <c r="F459" s="50">
        <v>0</v>
      </c>
      <c r="G459" s="50">
        <v>0</v>
      </c>
      <c r="H459" s="50">
        <v>12159892</v>
      </c>
      <c r="I459" s="50">
        <v>0</v>
      </c>
      <c r="J459" s="51">
        <v>2422913</v>
      </c>
      <c r="K459" s="50">
        <v>29074895</v>
      </c>
      <c r="L459" s="73">
        <v>31497808</v>
      </c>
      <c r="M459" s="118"/>
      <c r="N459" s="120">
        <v>29074895</v>
      </c>
      <c r="O459" s="120">
        <v>16915003</v>
      </c>
      <c r="P459" s="120">
        <v>0</v>
      </c>
      <c r="Q459" s="120">
        <v>34542515</v>
      </c>
      <c r="R459" s="120">
        <v>32119602</v>
      </c>
      <c r="S459" s="47"/>
    </row>
    <row r="460" spans="1:19" ht="12.75" customHeight="1" x14ac:dyDescent="0.2">
      <c r="A460" s="511"/>
      <c r="B460" s="511"/>
      <c r="C460" s="53" t="s">
        <v>3</v>
      </c>
      <c r="D460" s="54">
        <v>15</v>
      </c>
      <c r="E460" s="55">
        <v>9766.7199999999993</v>
      </c>
      <c r="F460" s="55">
        <v>0</v>
      </c>
      <c r="G460" s="55">
        <v>0</v>
      </c>
      <c r="H460" s="55">
        <v>6280.06</v>
      </c>
      <c r="I460" s="55">
        <v>0</v>
      </c>
      <c r="J460" s="55">
        <v>1337.23</v>
      </c>
      <c r="K460" s="56">
        <v>16046.78</v>
      </c>
      <c r="L460" s="46">
        <v>17384.009999999998</v>
      </c>
      <c r="M460" s="117"/>
      <c r="N460" s="119">
        <v>16046.78</v>
      </c>
      <c r="O460" s="119">
        <v>9766.7199999999993</v>
      </c>
      <c r="P460" s="119"/>
      <c r="Q460" s="119">
        <v>19142.02</v>
      </c>
      <c r="R460" s="119">
        <v>17804.79</v>
      </c>
      <c r="S460" s="47"/>
    </row>
    <row r="461" spans="1:19" ht="9" customHeight="1" x14ac:dyDescent="0.2">
      <c r="A461" s="511"/>
      <c r="B461" s="511"/>
      <c r="C461" s="48" t="s">
        <v>4</v>
      </c>
      <c r="D461" s="49">
        <v>20</v>
      </c>
      <c r="E461" s="50">
        <v>18911007</v>
      </c>
      <c r="F461" s="50">
        <v>0</v>
      </c>
      <c r="G461" s="50">
        <v>0</v>
      </c>
      <c r="H461" s="50">
        <v>12159892</v>
      </c>
      <c r="I461" s="50">
        <v>0</v>
      </c>
      <c r="J461" s="51">
        <v>2589238</v>
      </c>
      <c r="K461" s="50">
        <v>31070899</v>
      </c>
      <c r="L461" s="73">
        <v>33660137</v>
      </c>
      <c r="M461" s="118"/>
      <c r="N461" s="120">
        <v>31070899</v>
      </c>
      <c r="O461" s="120">
        <v>18911007</v>
      </c>
      <c r="P461" s="120">
        <v>0</v>
      </c>
      <c r="Q461" s="120">
        <v>37064119</v>
      </c>
      <c r="R461" s="120">
        <v>34474881</v>
      </c>
      <c r="S461" s="47"/>
    </row>
    <row r="462" spans="1:19" ht="12.75" customHeight="1" x14ac:dyDescent="0.2">
      <c r="A462" s="511"/>
      <c r="B462" s="511"/>
      <c r="C462" s="53" t="s">
        <v>3</v>
      </c>
      <c r="D462" s="54">
        <v>21</v>
      </c>
      <c r="E462" s="55">
        <v>10809.96</v>
      </c>
      <c r="F462" s="55">
        <v>0</v>
      </c>
      <c r="G462" s="55">
        <v>0</v>
      </c>
      <c r="H462" s="55">
        <v>6280.06</v>
      </c>
      <c r="I462" s="55">
        <v>0</v>
      </c>
      <c r="J462" s="55">
        <v>1424.17</v>
      </c>
      <c r="K462" s="56">
        <v>17090.02</v>
      </c>
      <c r="L462" s="46">
        <v>18514.189999999999</v>
      </c>
      <c r="M462" s="117"/>
      <c r="N462" s="119">
        <v>17090.02</v>
      </c>
      <c r="O462" s="119">
        <v>10809.96</v>
      </c>
      <c r="P462" s="119"/>
      <c r="Q462" s="119">
        <v>20459.98</v>
      </c>
      <c r="R462" s="119">
        <v>19035.810000000001</v>
      </c>
      <c r="S462" s="47"/>
    </row>
    <row r="463" spans="1:19" ht="9" customHeight="1" x14ac:dyDescent="0.2">
      <c r="A463" s="511"/>
      <c r="B463" s="511"/>
      <c r="C463" s="48" t="s">
        <v>4</v>
      </c>
      <c r="D463" s="49">
        <v>27</v>
      </c>
      <c r="E463" s="50">
        <v>20931001</v>
      </c>
      <c r="F463" s="50">
        <v>0</v>
      </c>
      <c r="G463" s="50">
        <v>0</v>
      </c>
      <c r="H463" s="50">
        <v>12159892</v>
      </c>
      <c r="I463" s="50">
        <v>0</v>
      </c>
      <c r="J463" s="51">
        <v>2757578</v>
      </c>
      <c r="K463" s="50">
        <v>33090893</v>
      </c>
      <c r="L463" s="73">
        <v>35848471</v>
      </c>
      <c r="M463" s="118"/>
      <c r="N463" s="120">
        <v>33090893</v>
      </c>
      <c r="O463" s="120">
        <v>20931001</v>
      </c>
      <c r="P463" s="120">
        <v>0</v>
      </c>
      <c r="Q463" s="120">
        <v>39616045</v>
      </c>
      <c r="R463" s="120">
        <v>36858468</v>
      </c>
      <c r="S463" s="47"/>
    </row>
    <row r="464" spans="1:19" ht="12.75" customHeight="1" x14ac:dyDescent="0.2">
      <c r="A464" s="511"/>
      <c r="B464" s="511"/>
      <c r="C464" s="53" t="s">
        <v>3</v>
      </c>
      <c r="D464" s="54">
        <v>28</v>
      </c>
      <c r="E464" s="55">
        <v>11553.66</v>
      </c>
      <c r="F464" s="55">
        <v>0</v>
      </c>
      <c r="G464" s="55">
        <v>0</v>
      </c>
      <c r="H464" s="55">
        <v>6280.06</v>
      </c>
      <c r="I464" s="55">
        <v>0</v>
      </c>
      <c r="J464" s="55">
        <v>1486.14</v>
      </c>
      <c r="K464" s="56">
        <v>17833.72</v>
      </c>
      <c r="L464" s="46">
        <v>19319.86</v>
      </c>
      <c r="M464" s="117"/>
      <c r="N464" s="119">
        <v>17833.72</v>
      </c>
      <c r="O464" s="119">
        <v>11553.66</v>
      </c>
      <c r="P464" s="119"/>
      <c r="Q464" s="119">
        <v>21399.52</v>
      </c>
      <c r="R464" s="119">
        <v>19913.38</v>
      </c>
      <c r="S464" s="47"/>
    </row>
    <row r="465" spans="1:19" ht="9" customHeight="1" x14ac:dyDescent="0.2">
      <c r="A465" s="511"/>
      <c r="B465" s="511"/>
      <c r="C465" s="48" t="s">
        <v>4</v>
      </c>
      <c r="D465" s="49">
        <v>34</v>
      </c>
      <c r="E465" s="50">
        <v>22371005</v>
      </c>
      <c r="F465" s="50">
        <v>0</v>
      </c>
      <c r="G465" s="50">
        <v>0</v>
      </c>
      <c r="H465" s="50">
        <v>12159892</v>
      </c>
      <c r="I465" s="50">
        <v>0</v>
      </c>
      <c r="J465" s="51">
        <v>2877568</v>
      </c>
      <c r="K465" s="50">
        <v>34530897</v>
      </c>
      <c r="L465" s="73">
        <v>37408465</v>
      </c>
      <c r="M465" s="118"/>
      <c r="N465" s="120">
        <v>34530897</v>
      </c>
      <c r="O465" s="120">
        <v>22371005</v>
      </c>
      <c r="P465" s="120">
        <v>0</v>
      </c>
      <c r="Q465" s="120">
        <v>41435249</v>
      </c>
      <c r="R465" s="120">
        <v>38557680</v>
      </c>
      <c r="S465" s="47"/>
    </row>
    <row r="466" spans="1:19" ht="12.75" customHeight="1" x14ac:dyDescent="0.2">
      <c r="A466" s="511"/>
      <c r="B466" s="511"/>
      <c r="C466" s="53" t="s">
        <v>3</v>
      </c>
      <c r="D466" s="54">
        <v>35</v>
      </c>
      <c r="E466" s="55">
        <v>12120.73</v>
      </c>
      <c r="F466" s="55">
        <v>0</v>
      </c>
      <c r="G466" s="55">
        <v>0</v>
      </c>
      <c r="H466" s="55">
        <v>6280.06</v>
      </c>
      <c r="I466" s="55">
        <v>0</v>
      </c>
      <c r="J466" s="55">
        <v>1533.4</v>
      </c>
      <c r="K466" s="56">
        <v>18400.79</v>
      </c>
      <c r="L466" s="46">
        <v>19934.189999999999</v>
      </c>
      <c r="M466" s="117"/>
      <c r="N466" s="119">
        <v>18400.79</v>
      </c>
      <c r="O466" s="119">
        <v>12120.73</v>
      </c>
      <c r="P466" s="119"/>
      <c r="Q466" s="119">
        <v>22115.919999999998</v>
      </c>
      <c r="R466" s="119">
        <v>20582.52</v>
      </c>
      <c r="S466" s="47"/>
    </row>
    <row r="467" spans="1:19" ht="9" customHeight="1" x14ac:dyDescent="0.2">
      <c r="A467" s="512"/>
      <c r="B467" s="512"/>
      <c r="C467" s="58" t="s">
        <v>4</v>
      </c>
      <c r="D467" s="59"/>
      <c r="E467" s="61">
        <v>23469006</v>
      </c>
      <c r="F467" s="61">
        <v>0</v>
      </c>
      <c r="G467" s="61">
        <v>0</v>
      </c>
      <c r="H467" s="61">
        <v>12159892</v>
      </c>
      <c r="I467" s="61">
        <v>0</v>
      </c>
      <c r="J467" s="60">
        <v>2969076</v>
      </c>
      <c r="K467" s="61">
        <v>35628898</v>
      </c>
      <c r="L467" s="73">
        <v>38597974</v>
      </c>
      <c r="M467" s="118"/>
      <c r="N467" s="120">
        <v>35628898</v>
      </c>
      <c r="O467" s="120">
        <v>23469006</v>
      </c>
      <c r="P467" s="120">
        <v>0</v>
      </c>
      <c r="Q467" s="120">
        <v>42822392</v>
      </c>
      <c r="R467" s="120">
        <v>39853316</v>
      </c>
      <c r="S467" s="47"/>
    </row>
    <row r="468" spans="1:19" ht="12.75" customHeight="1" x14ac:dyDescent="0.2">
      <c r="A468" s="492">
        <v>36770</v>
      </c>
      <c r="B468" s="492">
        <v>36891</v>
      </c>
      <c r="C468" s="42" t="s">
        <v>3</v>
      </c>
      <c r="D468" s="43">
        <v>0</v>
      </c>
      <c r="E468" s="44">
        <v>7334.2</v>
      </c>
      <c r="F468" s="44">
        <v>0</v>
      </c>
      <c r="G468" s="44">
        <v>0</v>
      </c>
      <c r="H468" s="44">
        <v>6280.06</v>
      </c>
      <c r="I468" s="44">
        <v>0</v>
      </c>
      <c r="J468" s="44">
        <v>1134.52</v>
      </c>
      <c r="K468" s="45">
        <v>13614.26</v>
      </c>
      <c r="L468" s="46">
        <v>14748.78</v>
      </c>
      <c r="M468" s="117"/>
      <c r="N468" s="119">
        <v>13614.26</v>
      </c>
      <c r="O468" s="119">
        <v>7334.2</v>
      </c>
      <c r="P468" s="119"/>
      <c r="Q468" s="119">
        <v>16068.94</v>
      </c>
      <c r="R468" s="119">
        <v>14934.42</v>
      </c>
      <c r="S468" s="47"/>
    </row>
    <row r="469" spans="1:19" ht="9" customHeight="1" x14ac:dyDescent="0.2">
      <c r="A469" s="493"/>
      <c r="B469" s="493"/>
      <c r="C469" s="48" t="s">
        <v>4</v>
      </c>
      <c r="D469" s="49">
        <v>2</v>
      </c>
      <c r="E469" s="50">
        <v>14200991</v>
      </c>
      <c r="F469" s="50">
        <v>0</v>
      </c>
      <c r="G469" s="50">
        <v>0</v>
      </c>
      <c r="H469" s="50">
        <v>12159892</v>
      </c>
      <c r="I469" s="50">
        <v>0</v>
      </c>
      <c r="J469" s="51">
        <v>2196737</v>
      </c>
      <c r="K469" s="50">
        <v>26360883</v>
      </c>
      <c r="L469" s="73">
        <v>28557620</v>
      </c>
      <c r="M469" s="118"/>
      <c r="N469" s="120">
        <v>26360883</v>
      </c>
      <c r="O469" s="120">
        <v>14200991</v>
      </c>
      <c r="P469" s="120">
        <v>0</v>
      </c>
      <c r="Q469" s="120">
        <v>31113806</v>
      </c>
      <c r="R469" s="120">
        <v>28917069</v>
      </c>
      <c r="S469" s="47"/>
    </row>
    <row r="470" spans="1:19" ht="12.75" customHeight="1" x14ac:dyDescent="0.2">
      <c r="A470" s="511">
        <v>36770</v>
      </c>
      <c r="B470" s="511">
        <v>36891</v>
      </c>
      <c r="C470" s="53" t="s">
        <v>3</v>
      </c>
      <c r="D470" s="54">
        <v>3</v>
      </c>
      <c r="E470" s="55">
        <v>7639.95</v>
      </c>
      <c r="F470" s="55">
        <v>0</v>
      </c>
      <c r="G470" s="55">
        <v>0</v>
      </c>
      <c r="H470" s="55">
        <v>6280.06</v>
      </c>
      <c r="I470" s="55">
        <v>0</v>
      </c>
      <c r="J470" s="55">
        <v>1160</v>
      </c>
      <c r="K470" s="56">
        <v>13920.01</v>
      </c>
      <c r="L470" s="46">
        <v>15080.01</v>
      </c>
      <c r="M470" s="117"/>
      <c r="N470" s="119">
        <v>13920.01</v>
      </c>
      <c r="O470" s="119">
        <v>7639.95</v>
      </c>
      <c r="P470" s="119"/>
      <c r="Q470" s="119">
        <v>16455.2</v>
      </c>
      <c r="R470" s="119">
        <v>15295.2</v>
      </c>
      <c r="S470" s="47"/>
    </row>
    <row r="471" spans="1:19" ht="9" customHeight="1" x14ac:dyDescent="0.2">
      <c r="A471" s="511"/>
      <c r="B471" s="511"/>
      <c r="C471" s="48" t="s">
        <v>4</v>
      </c>
      <c r="D471" s="49">
        <v>8</v>
      </c>
      <c r="E471" s="50">
        <v>14793006</v>
      </c>
      <c r="F471" s="50">
        <v>0</v>
      </c>
      <c r="G471" s="50">
        <v>0</v>
      </c>
      <c r="H471" s="50">
        <v>12159892</v>
      </c>
      <c r="I471" s="50">
        <v>0</v>
      </c>
      <c r="J471" s="51">
        <v>2246073</v>
      </c>
      <c r="K471" s="50">
        <v>26952898</v>
      </c>
      <c r="L471" s="73">
        <v>29198971</v>
      </c>
      <c r="M471" s="118"/>
      <c r="N471" s="120">
        <v>26952898</v>
      </c>
      <c r="O471" s="120">
        <v>14793006</v>
      </c>
      <c r="P471" s="120">
        <v>0</v>
      </c>
      <c r="Q471" s="120">
        <v>31861710</v>
      </c>
      <c r="R471" s="120">
        <v>29615637</v>
      </c>
      <c r="S471" s="47"/>
    </row>
    <row r="472" spans="1:19" ht="12.75" customHeight="1" x14ac:dyDescent="0.2">
      <c r="A472" s="511"/>
      <c r="B472" s="511"/>
      <c r="C472" s="53" t="s">
        <v>3</v>
      </c>
      <c r="D472" s="54">
        <v>9</v>
      </c>
      <c r="E472" s="55">
        <v>8735.8700000000008</v>
      </c>
      <c r="F472" s="55">
        <v>0</v>
      </c>
      <c r="G472" s="55">
        <v>0</v>
      </c>
      <c r="H472" s="55">
        <v>6280.06</v>
      </c>
      <c r="I472" s="55">
        <v>0</v>
      </c>
      <c r="J472" s="55">
        <v>1251.33</v>
      </c>
      <c r="K472" s="56">
        <v>15015.93</v>
      </c>
      <c r="L472" s="46">
        <v>16267.26</v>
      </c>
      <c r="M472" s="117"/>
      <c r="N472" s="119">
        <v>15015.93</v>
      </c>
      <c r="O472" s="119">
        <v>8735.8700000000008</v>
      </c>
      <c r="P472" s="119"/>
      <c r="Q472" s="119">
        <v>17839.72</v>
      </c>
      <c r="R472" s="119">
        <v>16588.39</v>
      </c>
      <c r="S472" s="47"/>
    </row>
    <row r="473" spans="1:19" ht="9" customHeight="1" x14ac:dyDescent="0.2">
      <c r="A473" s="511"/>
      <c r="B473" s="511"/>
      <c r="C473" s="48" t="s">
        <v>4</v>
      </c>
      <c r="D473" s="49">
        <v>14</v>
      </c>
      <c r="E473" s="50">
        <v>16915003</v>
      </c>
      <c r="F473" s="50">
        <v>0</v>
      </c>
      <c r="G473" s="50">
        <v>0</v>
      </c>
      <c r="H473" s="50">
        <v>12159892</v>
      </c>
      <c r="I473" s="50">
        <v>0</v>
      </c>
      <c r="J473" s="51">
        <v>2422913</v>
      </c>
      <c r="K473" s="50">
        <v>29074895</v>
      </c>
      <c r="L473" s="73">
        <v>31497808</v>
      </c>
      <c r="M473" s="118"/>
      <c r="N473" s="120">
        <v>29074895</v>
      </c>
      <c r="O473" s="120">
        <v>16915003</v>
      </c>
      <c r="P473" s="120">
        <v>0</v>
      </c>
      <c r="Q473" s="120">
        <v>34542515</v>
      </c>
      <c r="R473" s="120">
        <v>32119602</v>
      </c>
      <c r="S473" s="47"/>
    </row>
    <row r="474" spans="1:19" ht="12.75" customHeight="1" x14ac:dyDescent="0.2">
      <c r="A474" s="511"/>
      <c r="B474" s="511"/>
      <c r="C474" s="53" t="s">
        <v>3</v>
      </c>
      <c r="D474" s="54">
        <v>15</v>
      </c>
      <c r="E474" s="55">
        <v>9766.7199999999993</v>
      </c>
      <c r="F474" s="55">
        <v>0</v>
      </c>
      <c r="G474" s="55">
        <v>0</v>
      </c>
      <c r="H474" s="55">
        <v>6280.06</v>
      </c>
      <c r="I474" s="55">
        <v>0</v>
      </c>
      <c r="J474" s="55">
        <v>1337.23</v>
      </c>
      <c r="K474" s="56">
        <v>16046.78</v>
      </c>
      <c r="L474" s="46">
        <v>17384.009999999998</v>
      </c>
      <c r="M474" s="117"/>
      <c r="N474" s="119">
        <v>16046.78</v>
      </c>
      <c r="O474" s="119">
        <v>9766.7199999999993</v>
      </c>
      <c r="P474" s="119"/>
      <c r="Q474" s="119">
        <v>19142.02</v>
      </c>
      <c r="R474" s="119">
        <v>17804.79</v>
      </c>
      <c r="S474" s="47"/>
    </row>
    <row r="475" spans="1:19" ht="9" customHeight="1" x14ac:dyDescent="0.2">
      <c r="A475" s="511"/>
      <c r="B475" s="511"/>
      <c r="C475" s="48" t="s">
        <v>4</v>
      </c>
      <c r="D475" s="49">
        <v>20</v>
      </c>
      <c r="E475" s="50">
        <v>18911007</v>
      </c>
      <c r="F475" s="50">
        <v>0</v>
      </c>
      <c r="G475" s="50">
        <v>0</v>
      </c>
      <c r="H475" s="50">
        <v>12159892</v>
      </c>
      <c r="I475" s="50">
        <v>0</v>
      </c>
      <c r="J475" s="51">
        <v>2589238</v>
      </c>
      <c r="K475" s="50">
        <v>31070899</v>
      </c>
      <c r="L475" s="73">
        <v>33660137</v>
      </c>
      <c r="M475" s="118"/>
      <c r="N475" s="120">
        <v>31070899</v>
      </c>
      <c r="O475" s="120">
        <v>18911007</v>
      </c>
      <c r="P475" s="120">
        <v>0</v>
      </c>
      <c r="Q475" s="120">
        <v>37064119</v>
      </c>
      <c r="R475" s="120">
        <v>34474881</v>
      </c>
      <c r="S475" s="47"/>
    </row>
    <row r="476" spans="1:19" ht="12.75" customHeight="1" x14ac:dyDescent="0.2">
      <c r="A476" s="511"/>
      <c r="B476" s="511"/>
      <c r="C476" s="53" t="s">
        <v>3</v>
      </c>
      <c r="D476" s="54">
        <v>21</v>
      </c>
      <c r="E476" s="55">
        <v>10809.96</v>
      </c>
      <c r="F476" s="55">
        <v>0</v>
      </c>
      <c r="G476" s="55">
        <v>0</v>
      </c>
      <c r="H476" s="55">
        <v>6280.06</v>
      </c>
      <c r="I476" s="55">
        <v>0</v>
      </c>
      <c r="J476" s="55">
        <v>1424.17</v>
      </c>
      <c r="K476" s="56">
        <v>17090.02</v>
      </c>
      <c r="L476" s="46">
        <v>18514.189999999999</v>
      </c>
      <c r="M476" s="117"/>
      <c r="N476" s="119">
        <v>17090.02</v>
      </c>
      <c r="O476" s="119">
        <v>10809.96</v>
      </c>
      <c r="P476" s="119"/>
      <c r="Q476" s="119">
        <v>20459.98</v>
      </c>
      <c r="R476" s="119">
        <v>19035.810000000001</v>
      </c>
      <c r="S476" s="47"/>
    </row>
    <row r="477" spans="1:19" ht="9" customHeight="1" x14ac:dyDescent="0.2">
      <c r="A477" s="511"/>
      <c r="B477" s="511"/>
      <c r="C477" s="48" t="s">
        <v>4</v>
      </c>
      <c r="D477" s="49">
        <v>27</v>
      </c>
      <c r="E477" s="50">
        <v>20931001</v>
      </c>
      <c r="F477" s="50">
        <v>0</v>
      </c>
      <c r="G477" s="50">
        <v>0</v>
      </c>
      <c r="H477" s="50">
        <v>12159892</v>
      </c>
      <c r="I477" s="50">
        <v>0</v>
      </c>
      <c r="J477" s="51">
        <v>2757578</v>
      </c>
      <c r="K477" s="50">
        <v>33090893</v>
      </c>
      <c r="L477" s="73">
        <v>35848471</v>
      </c>
      <c r="M477" s="118"/>
      <c r="N477" s="120">
        <v>33090893</v>
      </c>
      <c r="O477" s="120">
        <v>20931001</v>
      </c>
      <c r="P477" s="120">
        <v>0</v>
      </c>
      <c r="Q477" s="120">
        <v>39616045</v>
      </c>
      <c r="R477" s="120">
        <v>36858468</v>
      </c>
      <c r="S477" s="47"/>
    </row>
    <row r="478" spans="1:19" ht="12.75" customHeight="1" x14ac:dyDescent="0.2">
      <c r="A478" s="511"/>
      <c r="B478" s="511"/>
      <c r="C478" s="53" t="s">
        <v>3</v>
      </c>
      <c r="D478" s="54">
        <v>28</v>
      </c>
      <c r="E478" s="55">
        <v>11553.66</v>
      </c>
      <c r="F478" s="55">
        <v>0</v>
      </c>
      <c r="G478" s="55">
        <v>0</v>
      </c>
      <c r="H478" s="55">
        <v>6280.06</v>
      </c>
      <c r="I478" s="55">
        <v>0</v>
      </c>
      <c r="J478" s="55">
        <v>1486.14</v>
      </c>
      <c r="K478" s="56">
        <v>17833.72</v>
      </c>
      <c r="L478" s="46">
        <v>19319.86</v>
      </c>
      <c r="M478" s="117"/>
      <c r="N478" s="119">
        <v>17833.72</v>
      </c>
      <c r="O478" s="119">
        <v>11553.66</v>
      </c>
      <c r="P478" s="119"/>
      <c r="Q478" s="119">
        <v>21399.52</v>
      </c>
      <c r="R478" s="119">
        <v>19913.38</v>
      </c>
      <c r="S478" s="47"/>
    </row>
    <row r="479" spans="1:19" ht="9" customHeight="1" x14ac:dyDescent="0.2">
      <c r="A479" s="511"/>
      <c r="B479" s="511"/>
      <c r="C479" s="48" t="s">
        <v>4</v>
      </c>
      <c r="D479" s="49">
        <v>34</v>
      </c>
      <c r="E479" s="50">
        <v>22371005</v>
      </c>
      <c r="F479" s="50">
        <v>0</v>
      </c>
      <c r="G479" s="50">
        <v>0</v>
      </c>
      <c r="H479" s="50">
        <v>12159892</v>
      </c>
      <c r="I479" s="50">
        <v>0</v>
      </c>
      <c r="J479" s="51">
        <v>2877568</v>
      </c>
      <c r="K479" s="50">
        <v>34530897</v>
      </c>
      <c r="L479" s="73">
        <v>37408465</v>
      </c>
      <c r="M479" s="118"/>
      <c r="N479" s="120">
        <v>34530897</v>
      </c>
      <c r="O479" s="120">
        <v>22371005</v>
      </c>
      <c r="P479" s="120">
        <v>0</v>
      </c>
      <c r="Q479" s="120">
        <v>41435249</v>
      </c>
      <c r="R479" s="120">
        <v>38557680</v>
      </c>
      <c r="S479" s="47"/>
    </row>
    <row r="480" spans="1:19" ht="12.75" customHeight="1" x14ac:dyDescent="0.2">
      <c r="A480" s="511"/>
      <c r="B480" s="511"/>
      <c r="C480" s="53" t="s">
        <v>3</v>
      </c>
      <c r="D480" s="54">
        <v>35</v>
      </c>
      <c r="E480" s="55">
        <v>12120.73</v>
      </c>
      <c r="F480" s="55">
        <v>0</v>
      </c>
      <c r="G480" s="55">
        <v>0</v>
      </c>
      <c r="H480" s="55">
        <v>6280.06</v>
      </c>
      <c r="I480" s="55">
        <v>0</v>
      </c>
      <c r="J480" s="55">
        <v>1533.4</v>
      </c>
      <c r="K480" s="56">
        <v>18400.79</v>
      </c>
      <c r="L480" s="46">
        <v>19934.189999999999</v>
      </c>
      <c r="M480" s="117"/>
      <c r="N480" s="119">
        <v>18400.79</v>
      </c>
      <c r="O480" s="119">
        <v>12120.73</v>
      </c>
      <c r="P480" s="119"/>
      <c r="Q480" s="119">
        <v>22115.919999999998</v>
      </c>
      <c r="R480" s="119">
        <v>20582.52</v>
      </c>
      <c r="S480" s="47"/>
    </row>
    <row r="481" spans="1:19" ht="9" customHeight="1" x14ac:dyDescent="0.2">
      <c r="A481" s="512"/>
      <c r="B481" s="512"/>
      <c r="C481" s="58" t="s">
        <v>4</v>
      </c>
      <c r="D481" s="59"/>
      <c r="E481" s="61">
        <v>23469006</v>
      </c>
      <c r="F481" s="61">
        <v>0</v>
      </c>
      <c r="G481" s="61">
        <v>0</v>
      </c>
      <c r="H481" s="61">
        <v>12159892</v>
      </c>
      <c r="I481" s="61">
        <v>0</v>
      </c>
      <c r="J481" s="60">
        <v>2969076</v>
      </c>
      <c r="K481" s="61">
        <v>35628898</v>
      </c>
      <c r="L481" s="73">
        <v>38597974</v>
      </c>
      <c r="M481" s="118"/>
      <c r="N481" s="120">
        <v>35628898</v>
      </c>
      <c r="O481" s="120">
        <v>23469006</v>
      </c>
      <c r="P481" s="120">
        <v>0</v>
      </c>
      <c r="Q481" s="120">
        <v>42822392</v>
      </c>
      <c r="R481" s="120">
        <v>39853316</v>
      </c>
      <c r="S481" s="47"/>
    </row>
    <row r="482" spans="1:19" ht="12.75" customHeight="1" x14ac:dyDescent="0.2">
      <c r="A482" s="492">
        <v>36892</v>
      </c>
      <c r="B482" s="492">
        <v>37256</v>
      </c>
      <c r="C482" s="42" t="s">
        <v>3</v>
      </c>
      <c r="D482" s="43">
        <v>0</v>
      </c>
      <c r="E482" s="44">
        <v>7606.89</v>
      </c>
      <c r="F482" s="44">
        <v>0</v>
      </c>
      <c r="G482" s="44">
        <v>0</v>
      </c>
      <c r="H482" s="44">
        <v>6280.06</v>
      </c>
      <c r="I482" s="44">
        <v>0</v>
      </c>
      <c r="J482" s="44">
        <v>1157.25</v>
      </c>
      <c r="K482" s="45">
        <v>13886.95</v>
      </c>
      <c r="L482" s="46">
        <v>15044.2</v>
      </c>
      <c r="M482" s="117"/>
      <c r="N482" s="119">
        <v>13886.95</v>
      </c>
      <c r="O482" s="119">
        <v>7606.89</v>
      </c>
      <c r="P482" s="119">
        <v>501.96</v>
      </c>
      <c r="Q482" s="119">
        <v>16413.439999999999</v>
      </c>
      <c r="R482" s="119">
        <v>15256.19</v>
      </c>
      <c r="S482" s="47"/>
    </row>
    <row r="483" spans="1:19" ht="9" customHeight="1" x14ac:dyDescent="0.2">
      <c r="A483" s="493"/>
      <c r="B483" s="493"/>
      <c r="C483" s="48" t="s">
        <v>4</v>
      </c>
      <c r="D483" s="49">
        <v>2</v>
      </c>
      <c r="E483" s="50">
        <v>14728993</v>
      </c>
      <c r="F483" s="50">
        <v>0</v>
      </c>
      <c r="G483" s="50">
        <v>0</v>
      </c>
      <c r="H483" s="50">
        <v>12159892</v>
      </c>
      <c r="I483" s="50">
        <v>0</v>
      </c>
      <c r="J483" s="51">
        <v>2240748</v>
      </c>
      <c r="K483" s="50">
        <v>26888885</v>
      </c>
      <c r="L483" s="73">
        <v>29129633</v>
      </c>
      <c r="M483" s="118"/>
      <c r="N483" s="120">
        <v>26888885</v>
      </c>
      <c r="O483" s="120">
        <v>14728993</v>
      </c>
      <c r="P483" s="120">
        <v>971930</v>
      </c>
      <c r="Q483" s="120">
        <v>31780851</v>
      </c>
      <c r="R483" s="120">
        <v>29540103</v>
      </c>
      <c r="S483" s="47"/>
    </row>
    <row r="484" spans="1:19" ht="12.75" customHeight="1" x14ac:dyDescent="0.2">
      <c r="A484" s="511">
        <v>36892</v>
      </c>
      <c r="B484" s="511">
        <v>37256</v>
      </c>
      <c r="C484" s="53" t="s">
        <v>3</v>
      </c>
      <c r="D484" s="54">
        <v>3</v>
      </c>
      <c r="E484" s="55">
        <v>7918.83</v>
      </c>
      <c r="F484" s="55">
        <v>0</v>
      </c>
      <c r="G484" s="55">
        <v>0</v>
      </c>
      <c r="H484" s="55">
        <v>6280.06</v>
      </c>
      <c r="I484" s="55">
        <v>0</v>
      </c>
      <c r="J484" s="55">
        <v>1183.24</v>
      </c>
      <c r="K484" s="56">
        <v>14198.89</v>
      </c>
      <c r="L484" s="46">
        <v>15382.13</v>
      </c>
      <c r="M484" s="117"/>
      <c r="N484" s="119">
        <v>14198.89</v>
      </c>
      <c r="O484" s="119">
        <v>7918.83</v>
      </c>
      <c r="P484" s="119">
        <v>501.96</v>
      </c>
      <c r="Q484" s="119">
        <v>16807.52</v>
      </c>
      <c r="R484" s="119">
        <v>15624.28</v>
      </c>
      <c r="S484" s="47"/>
    </row>
    <row r="485" spans="1:19" ht="9" customHeight="1" x14ac:dyDescent="0.2">
      <c r="A485" s="511"/>
      <c r="B485" s="511"/>
      <c r="C485" s="48" t="s">
        <v>4</v>
      </c>
      <c r="D485" s="49">
        <v>8</v>
      </c>
      <c r="E485" s="50">
        <v>15332993</v>
      </c>
      <c r="F485" s="50">
        <v>0</v>
      </c>
      <c r="G485" s="50">
        <v>0</v>
      </c>
      <c r="H485" s="50">
        <v>12159892</v>
      </c>
      <c r="I485" s="50">
        <v>0</v>
      </c>
      <c r="J485" s="51">
        <v>2291072</v>
      </c>
      <c r="K485" s="50">
        <v>27492885</v>
      </c>
      <c r="L485" s="73">
        <v>29783957</v>
      </c>
      <c r="M485" s="118"/>
      <c r="N485" s="120">
        <v>27492885</v>
      </c>
      <c r="O485" s="120">
        <v>15332993</v>
      </c>
      <c r="P485" s="120">
        <v>971930</v>
      </c>
      <c r="Q485" s="120">
        <v>32543897</v>
      </c>
      <c r="R485" s="120">
        <v>30252825</v>
      </c>
      <c r="S485" s="47"/>
    </row>
    <row r="486" spans="1:19" ht="12.75" customHeight="1" x14ac:dyDescent="0.2">
      <c r="A486" s="511"/>
      <c r="B486" s="511"/>
      <c r="C486" s="53" t="s">
        <v>3</v>
      </c>
      <c r="D486" s="54">
        <v>9</v>
      </c>
      <c r="E486" s="55">
        <v>9033.35</v>
      </c>
      <c r="F486" s="55">
        <v>0</v>
      </c>
      <c r="G486" s="55">
        <v>0</v>
      </c>
      <c r="H486" s="55">
        <v>6280.06</v>
      </c>
      <c r="I486" s="55">
        <v>0</v>
      </c>
      <c r="J486" s="55">
        <v>1276.1199999999999</v>
      </c>
      <c r="K486" s="56">
        <v>15313.41</v>
      </c>
      <c r="L486" s="46">
        <v>16589.53</v>
      </c>
      <c r="M486" s="117"/>
      <c r="N486" s="119">
        <v>15313.41</v>
      </c>
      <c r="O486" s="119">
        <v>9033.35</v>
      </c>
      <c r="P486" s="119">
        <v>501.96</v>
      </c>
      <c r="Q486" s="119">
        <v>18215.53</v>
      </c>
      <c r="R486" s="119">
        <v>16939.41</v>
      </c>
      <c r="S486" s="47"/>
    </row>
    <row r="487" spans="1:19" ht="9" customHeight="1" x14ac:dyDescent="0.2">
      <c r="A487" s="511"/>
      <c r="B487" s="511"/>
      <c r="C487" s="48" t="s">
        <v>4</v>
      </c>
      <c r="D487" s="49">
        <v>14</v>
      </c>
      <c r="E487" s="50">
        <v>17491005</v>
      </c>
      <c r="F487" s="50">
        <v>0</v>
      </c>
      <c r="G487" s="50">
        <v>0</v>
      </c>
      <c r="H487" s="50">
        <v>12159892</v>
      </c>
      <c r="I487" s="50">
        <v>0</v>
      </c>
      <c r="J487" s="51">
        <v>2470913</v>
      </c>
      <c r="K487" s="50">
        <v>29650896</v>
      </c>
      <c r="L487" s="73">
        <v>32121809</v>
      </c>
      <c r="M487" s="118"/>
      <c r="N487" s="120">
        <v>29650896</v>
      </c>
      <c r="O487" s="120">
        <v>17491005</v>
      </c>
      <c r="P487" s="120">
        <v>971930</v>
      </c>
      <c r="Q487" s="120">
        <v>35270184</v>
      </c>
      <c r="R487" s="120">
        <v>32799271</v>
      </c>
      <c r="S487" s="47"/>
    </row>
    <row r="488" spans="1:19" ht="12.75" customHeight="1" x14ac:dyDescent="0.2">
      <c r="A488" s="511"/>
      <c r="B488" s="511"/>
      <c r="C488" s="53" t="s">
        <v>3</v>
      </c>
      <c r="D488" s="54">
        <v>15</v>
      </c>
      <c r="E488" s="55">
        <v>10088.99</v>
      </c>
      <c r="F488" s="55">
        <v>0</v>
      </c>
      <c r="G488" s="55">
        <v>0</v>
      </c>
      <c r="H488" s="55">
        <v>6280.06</v>
      </c>
      <c r="I488" s="55">
        <v>0</v>
      </c>
      <c r="J488" s="55">
        <v>1364.09</v>
      </c>
      <c r="K488" s="56">
        <v>16369.05</v>
      </c>
      <c r="L488" s="46">
        <v>17733.14</v>
      </c>
      <c r="M488" s="117"/>
      <c r="N488" s="119">
        <v>16369.05</v>
      </c>
      <c r="O488" s="119">
        <v>10088.99</v>
      </c>
      <c r="P488" s="119">
        <v>501.96</v>
      </c>
      <c r="Q488" s="119">
        <v>19549.16</v>
      </c>
      <c r="R488" s="119">
        <v>18185.07</v>
      </c>
      <c r="S488" s="47"/>
    </row>
    <row r="489" spans="1:19" ht="9" customHeight="1" x14ac:dyDescent="0.2">
      <c r="A489" s="511"/>
      <c r="B489" s="511"/>
      <c r="C489" s="48" t="s">
        <v>4</v>
      </c>
      <c r="D489" s="49">
        <v>20</v>
      </c>
      <c r="E489" s="50">
        <v>19535009</v>
      </c>
      <c r="F489" s="50">
        <v>0</v>
      </c>
      <c r="G489" s="50">
        <v>0</v>
      </c>
      <c r="H489" s="50">
        <v>12159892</v>
      </c>
      <c r="I489" s="50">
        <v>0</v>
      </c>
      <c r="J489" s="51">
        <v>2641247</v>
      </c>
      <c r="K489" s="50">
        <v>31694900</v>
      </c>
      <c r="L489" s="73">
        <v>34336147</v>
      </c>
      <c r="M489" s="118"/>
      <c r="N489" s="120">
        <v>31694900</v>
      </c>
      <c r="O489" s="120">
        <v>19535009</v>
      </c>
      <c r="P489" s="120">
        <v>971930</v>
      </c>
      <c r="Q489" s="120">
        <v>37852452</v>
      </c>
      <c r="R489" s="120">
        <v>35211205</v>
      </c>
      <c r="S489" s="47"/>
    </row>
    <row r="490" spans="1:19" ht="12.75" customHeight="1" x14ac:dyDescent="0.2">
      <c r="A490" s="511"/>
      <c r="B490" s="511"/>
      <c r="C490" s="53" t="s">
        <v>3</v>
      </c>
      <c r="D490" s="54">
        <v>21</v>
      </c>
      <c r="E490" s="55">
        <v>11150.82</v>
      </c>
      <c r="F490" s="55">
        <v>0</v>
      </c>
      <c r="G490" s="55">
        <v>0</v>
      </c>
      <c r="H490" s="55">
        <v>6280.06</v>
      </c>
      <c r="I490" s="55">
        <v>0</v>
      </c>
      <c r="J490" s="55">
        <v>1452.57</v>
      </c>
      <c r="K490" s="56">
        <v>17430.88</v>
      </c>
      <c r="L490" s="46">
        <v>18883.45</v>
      </c>
      <c r="M490" s="117"/>
      <c r="N490" s="119">
        <v>17430.88</v>
      </c>
      <c r="O490" s="119">
        <v>11150.82</v>
      </c>
      <c r="P490" s="119">
        <v>501.96</v>
      </c>
      <c r="Q490" s="119">
        <v>20890.599999999999</v>
      </c>
      <c r="R490" s="119">
        <v>19438.03</v>
      </c>
      <c r="S490" s="47"/>
    </row>
    <row r="491" spans="1:19" ht="9" customHeight="1" x14ac:dyDescent="0.2">
      <c r="A491" s="511"/>
      <c r="B491" s="511"/>
      <c r="C491" s="48" t="s">
        <v>4</v>
      </c>
      <c r="D491" s="49">
        <v>27</v>
      </c>
      <c r="E491" s="50">
        <v>21590998</v>
      </c>
      <c r="F491" s="50">
        <v>0</v>
      </c>
      <c r="G491" s="50">
        <v>0</v>
      </c>
      <c r="H491" s="50">
        <v>12159892</v>
      </c>
      <c r="I491" s="50">
        <v>0</v>
      </c>
      <c r="J491" s="51">
        <v>2812568</v>
      </c>
      <c r="K491" s="50">
        <v>33750890</v>
      </c>
      <c r="L491" s="73">
        <v>36563458</v>
      </c>
      <c r="M491" s="118"/>
      <c r="N491" s="120">
        <v>33750890</v>
      </c>
      <c r="O491" s="120">
        <v>21590998</v>
      </c>
      <c r="P491" s="120">
        <v>971930</v>
      </c>
      <c r="Q491" s="120">
        <v>40449842</v>
      </c>
      <c r="R491" s="120">
        <v>37637274</v>
      </c>
      <c r="S491" s="47"/>
    </row>
    <row r="492" spans="1:19" ht="12.75" customHeight="1" x14ac:dyDescent="0.2">
      <c r="A492" s="511"/>
      <c r="B492" s="511"/>
      <c r="C492" s="53" t="s">
        <v>3</v>
      </c>
      <c r="D492" s="54">
        <v>28</v>
      </c>
      <c r="E492" s="55">
        <v>11906.91</v>
      </c>
      <c r="F492" s="55">
        <v>0</v>
      </c>
      <c r="G492" s="55">
        <v>0</v>
      </c>
      <c r="H492" s="55">
        <v>6280.06</v>
      </c>
      <c r="I492" s="55">
        <v>0</v>
      </c>
      <c r="J492" s="55">
        <v>1515.58</v>
      </c>
      <c r="K492" s="56">
        <v>18186.97</v>
      </c>
      <c r="L492" s="46">
        <v>19702.55</v>
      </c>
      <c r="M492" s="117"/>
      <c r="N492" s="119">
        <v>18186.97</v>
      </c>
      <c r="O492" s="119">
        <v>11906.91</v>
      </c>
      <c r="P492" s="119">
        <v>501.96</v>
      </c>
      <c r="Q492" s="119">
        <v>21845.79</v>
      </c>
      <c r="R492" s="119">
        <v>20330.21</v>
      </c>
      <c r="S492" s="47"/>
    </row>
    <row r="493" spans="1:19" ht="9" customHeight="1" x14ac:dyDescent="0.2">
      <c r="A493" s="511"/>
      <c r="B493" s="511"/>
      <c r="C493" s="48" t="s">
        <v>4</v>
      </c>
      <c r="D493" s="49">
        <v>34</v>
      </c>
      <c r="E493" s="50">
        <v>23054993</v>
      </c>
      <c r="F493" s="50">
        <v>0</v>
      </c>
      <c r="G493" s="50">
        <v>0</v>
      </c>
      <c r="H493" s="50">
        <v>12159892</v>
      </c>
      <c r="I493" s="50">
        <v>0</v>
      </c>
      <c r="J493" s="51">
        <v>2934572</v>
      </c>
      <c r="K493" s="50">
        <v>35214884</v>
      </c>
      <c r="L493" s="73">
        <v>38149456</v>
      </c>
      <c r="M493" s="118"/>
      <c r="N493" s="120">
        <v>35214884</v>
      </c>
      <c r="O493" s="120">
        <v>23054993</v>
      </c>
      <c r="P493" s="120">
        <v>971930</v>
      </c>
      <c r="Q493" s="120">
        <v>42299348</v>
      </c>
      <c r="R493" s="120">
        <v>39364776</v>
      </c>
      <c r="S493" s="47"/>
    </row>
    <row r="494" spans="1:19" ht="12.75" customHeight="1" x14ac:dyDescent="0.2">
      <c r="A494" s="511"/>
      <c r="B494" s="511"/>
      <c r="C494" s="53" t="s">
        <v>3</v>
      </c>
      <c r="D494" s="54">
        <v>35</v>
      </c>
      <c r="E494" s="55">
        <v>12486.38</v>
      </c>
      <c r="F494" s="55">
        <v>0</v>
      </c>
      <c r="G494" s="55">
        <v>0</v>
      </c>
      <c r="H494" s="55">
        <v>6280.06</v>
      </c>
      <c r="I494" s="55">
        <v>0</v>
      </c>
      <c r="J494" s="55">
        <v>1563.87</v>
      </c>
      <c r="K494" s="56">
        <v>18766.439999999999</v>
      </c>
      <c r="L494" s="46">
        <v>20330.310000000001</v>
      </c>
      <c r="M494" s="117"/>
      <c r="N494" s="119">
        <v>18766.439999999999</v>
      </c>
      <c r="O494" s="119">
        <v>12486.38</v>
      </c>
      <c r="P494" s="119">
        <v>501.96</v>
      </c>
      <c r="Q494" s="119">
        <v>22577.86</v>
      </c>
      <c r="R494" s="119">
        <v>21013.99</v>
      </c>
      <c r="S494" s="47"/>
    </row>
    <row r="495" spans="1:19" ht="9" customHeight="1" x14ac:dyDescent="0.2">
      <c r="A495" s="512"/>
      <c r="B495" s="512"/>
      <c r="C495" s="58" t="s">
        <v>4</v>
      </c>
      <c r="D495" s="59"/>
      <c r="E495" s="61">
        <v>24177003</v>
      </c>
      <c r="F495" s="61">
        <v>0</v>
      </c>
      <c r="G495" s="61">
        <v>0</v>
      </c>
      <c r="H495" s="61">
        <v>12159892</v>
      </c>
      <c r="I495" s="61">
        <v>0</v>
      </c>
      <c r="J495" s="60">
        <v>3028075</v>
      </c>
      <c r="K495" s="61">
        <v>36336895</v>
      </c>
      <c r="L495" s="73">
        <v>39364969</v>
      </c>
      <c r="M495" s="118"/>
      <c r="N495" s="120">
        <v>36336895</v>
      </c>
      <c r="O495" s="120">
        <v>24177003</v>
      </c>
      <c r="P495" s="120">
        <v>971930</v>
      </c>
      <c r="Q495" s="120">
        <v>43716833</v>
      </c>
      <c r="R495" s="120">
        <v>40688758</v>
      </c>
      <c r="S495" s="47"/>
    </row>
    <row r="496" spans="1:19" ht="12.75" customHeight="1" x14ac:dyDescent="0.2">
      <c r="A496" s="492">
        <v>37257</v>
      </c>
      <c r="B496" s="492">
        <v>37621</v>
      </c>
      <c r="C496" s="42" t="s">
        <v>3</v>
      </c>
      <c r="D496" s="43">
        <v>0</v>
      </c>
      <c r="E496" s="44">
        <v>7956.81</v>
      </c>
      <c r="F496" s="44">
        <v>0</v>
      </c>
      <c r="G496" s="44">
        <v>0</v>
      </c>
      <c r="H496" s="44">
        <v>6280.06</v>
      </c>
      <c r="I496" s="44">
        <v>0</v>
      </c>
      <c r="J496" s="44">
        <v>1186.4100000000001</v>
      </c>
      <c r="K496" s="45">
        <v>14236.87</v>
      </c>
      <c r="L496" s="46">
        <v>15423.28</v>
      </c>
      <c r="M496" s="117"/>
      <c r="N496" s="119">
        <v>14236.87</v>
      </c>
      <c r="O496" s="119">
        <v>7956.81</v>
      </c>
      <c r="P496" s="119">
        <v>537.96</v>
      </c>
      <c r="Q496" s="119">
        <v>16855.509999999998</v>
      </c>
      <c r="R496" s="119">
        <v>15669.1</v>
      </c>
      <c r="S496" s="47"/>
    </row>
    <row r="497" spans="1:19" ht="9" customHeight="1" x14ac:dyDescent="0.2">
      <c r="A497" s="493"/>
      <c r="B497" s="493"/>
      <c r="C497" s="48" t="s">
        <v>4</v>
      </c>
      <c r="D497" s="49">
        <v>2</v>
      </c>
      <c r="E497" s="50">
        <v>15406532</v>
      </c>
      <c r="F497" s="50">
        <v>0</v>
      </c>
      <c r="G497" s="50">
        <v>0</v>
      </c>
      <c r="H497" s="50">
        <v>12159892</v>
      </c>
      <c r="I497" s="50">
        <v>0</v>
      </c>
      <c r="J497" s="51">
        <v>2297210</v>
      </c>
      <c r="K497" s="50">
        <v>27566424</v>
      </c>
      <c r="L497" s="73">
        <v>29863634</v>
      </c>
      <c r="M497" s="118"/>
      <c r="N497" s="120">
        <v>27566424</v>
      </c>
      <c r="O497" s="120">
        <v>15406532</v>
      </c>
      <c r="P497" s="120">
        <v>1041636</v>
      </c>
      <c r="Q497" s="120">
        <v>32636818</v>
      </c>
      <c r="R497" s="120">
        <v>30339608</v>
      </c>
      <c r="S497" s="47"/>
    </row>
    <row r="498" spans="1:19" ht="12.75" customHeight="1" x14ac:dyDescent="0.2">
      <c r="A498" s="511">
        <v>37257</v>
      </c>
      <c r="B498" s="511">
        <v>37621</v>
      </c>
      <c r="C498" s="53" t="s">
        <v>3</v>
      </c>
      <c r="D498" s="54">
        <v>3</v>
      </c>
      <c r="E498" s="55">
        <v>8276.67</v>
      </c>
      <c r="F498" s="55">
        <v>0</v>
      </c>
      <c r="G498" s="55">
        <v>0</v>
      </c>
      <c r="H498" s="55">
        <v>6280.06</v>
      </c>
      <c r="I498" s="55">
        <v>0</v>
      </c>
      <c r="J498" s="55">
        <v>1213.06</v>
      </c>
      <c r="K498" s="56">
        <v>14556.73</v>
      </c>
      <c r="L498" s="46">
        <v>15769.79</v>
      </c>
      <c r="M498" s="117"/>
      <c r="N498" s="119">
        <v>14556.73</v>
      </c>
      <c r="O498" s="119">
        <v>8276.67</v>
      </c>
      <c r="P498" s="119">
        <v>537.96</v>
      </c>
      <c r="Q498" s="119">
        <v>17259.59</v>
      </c>
      <c r="R498" s="119">
        <v>16046.53</v>
      </c>
      <c r="S498" s="47"/>
    </row>
    <row r="499" spans="1:19" ht="9" customHeight="1" x14ac:dyDescent="0.2">
      <c r="A499" s="511"/>
      <c r="B499" s="511"/>
      <c r="C499" s="48" t="s">
        <v>4</v>
      </c>
      <c r="D499" s="49">
        <v>8</v>
      </c>
      <c r="E499" s="50">
        <v>16025868</v>
      </c>
      <c r="F499" s="50">
        <v>0</v>
      </c>
      <c r="G499" s="50">
        <v>0</v>
      </c>
      <c r="H499" s="50">
        <v>12159892</v>
      </c>
      <c r="I499" s="50">
        <v>0</v>
      </c>
      <c r="J499" s="51">
        <v>2348812</v>
      </c>
      <c r="K499" s="50">
        <v>28185760</v>
      </c>
      <c r="L499" s="73">
        <v>30534571</v>
      </c>
      <c r="M499" s="118"/>
      <c r="N499" s="120">
        <v>28185760</v>
      </c>
      <c r="O499" s="120">
        <v>16025868</v>
      </c>
      <c r="P499" s="120">
        <v>1041636</v>
      </c>
      <c r="Q499" s="120">
        <v>33419226</v>
      </c>
      <c r="R499" s="120">
        <v>31070415</v>
      </c>
      <c r="S499" s="47"/>
    </row>
    <row r="500" spans="1:19" ht="12.75" customHeight="1" x14ac:dyDescent="0.2">
      <c r="A500" s="511"/>
      <c r="B500" s="511"/>
      <c r="C500" s="53" t="s">
        <v>3</v>
      </c>
      <c r="D500" s="54">
        <v>9</v>
      </c>
      <c r="E500" s="55">
        <v>9419.27</v>
      </c>
      <c r="F500" s="55">
        <v>0</v>
      </c>
      <c r="G500" s="55">
        <v>0</v>
      </c>
      <c r="H500" s="55">
        <v>6280.06</v>
      </c>
      <c r="I500" s="55">
        <v>0</v>
      </c>
      <c r="J500" s="55">
        <v>1308.28</v>
      </c>
      <c r="K500" s="56">
        <v>15699.33</v>
      </c>
      <c r="L500" s="46">
        <v>17007.61</v>
      </c>
      <c r="M500" s="117"/>
      <c r="N500" s="119">
        <v>15699.33</v>
      </c>
      <c r="O500" s="119">
        <v>9419.27</v>
      </c>
      <c r="P500" s="119">
        <v>537.96</v>
      </c>
      <c r="Q500" s="119">
        <v>18703.080000000002</v>
      </c>
      <c r="R500" s="119">
        <v>17394.8</v>
      </c>
      <c r="S500" s="47"/>
    </row>
    <row r="501" spans="1:19" ht="9" customHeight="1" x14ac:dyDescent="0.2">
      <c r="A501" s="511"/>
      <c r="B501" s="511"/>
      <c r="C501" s="48" t="s">
        <v>4</v>
      </c>
      <c r="D501" s="49">
        <v>14</v>
      </c>
      <c r="E501" s="50">
        <v>18238250</v>
      </c>
      <c r="F501" s="50">
        <v>0</v>
      </c>
      <c r="G501" s="50">
        <v>0</v>
      </c>
      <c r="H501" s="50">
        <v>12159892</v>
      </c>
      <c r="I501" s="50">
        <v>0</v>
      </c>
      <c r="J501" s="51">
        <v>2533183</v>
      </c>
      <c r="K501" s="50">
        <v>30398142</v>
      </c>
      <c r="L501" s="73">
        <v>32931325</v>
      </c>
      <c r="M501" s="118"/>
      <c r="N501" s="120">
        <v>30398142</v>
      </c>
      <c r="O501" s="120">
        <v>18238250</v>
      </c>
      <c r="P501" s="120">
        <v>1041636</v>
      </c>
      <c r="Q501" s="120">
        <v>36214213</v>
      </c>
      <c r="R501" s="120">
        <v>33681029</v>
      </c>
      <c r="S501" s="47"/>
    </row>
    <row r="502" spans="1:19" ht="12.75" customHeight="1" x14ac:dyDescent="0.2">
      <c r="A502" s="511"/>
      <c r="B502" s="511"/>
      <c r="C502" s="53" t="s">
        <v>3</v>
      </c>
      <c r="D502" s="54">
        <v>15</v>
      </c>
      <c r="E502" s="55">
        <v>10501.43</v>
      </c>
      <c r="F502" s="55">
        <v>0</v>
      </c>
      <c r="G502" s="55">
        <v>0</v>
      </c>
      <c r="H502" s="55">
        <v>6280.06</v>
      </c>
      <c r="I502" s="55">
        <v>0</v>
      </c>
      <c r="J502" s="55">
        <v>1398.46</v>
      </c>
      <c r="K502" s="56">
        <v>16781.490000000002</v>
      </c>
      <c r="L502" s="46">
        <v>18179.95</v>
      </c>
      <c r="M502" s="117"/>
      <c r="N502" s="119">
        <v>16781.490000000002</v>
      </c>
      <c r="O502" s="119">
        <v>10501.43</v>
      </c>
      <c r="P502" s="119">
        <v>537.96</v>
      </c>
      <c r="Q502" s="119">
        <v>20070.21</v>
      </c>
      <c r="R502" s="119">
        <v>18671.75</v>
      </c>
      <c r="S502" s="47"/>
    </row>
    <row r="503" spans="1:19" ht="9" customHeight="1" x14ac:dyDescent="0.2">
      <c r="A503" s="511"/>
      <c r="B503" s="511"/>
      <c r="C503" s="48" t="s">
        <v>4</v>
      </c>
      <c r="D503" s="49">
        <v>20</v>
      </c>
      <c r="E503" s="50">
        <v>20333604</v>
      </c>
      <c r="F503" s="50">
        <v>0</v>
      </c>
      <c r="G503" s="50">
        <v>0</v>
      </c>
      <c r="H503" s="50">
        <v>12159892</v>
      </c>
      <c r="I503" s="50">
        <v>0</v>
      </c>
      <c r="J503" s="51">
        <v>2707796</v>
      </c>
      <c r="K503" s="50">
        <v>32493496</v>
      </c>
      <c r="L503" s="73">
        <v>35201292</v>
      </c>
      <c r="M503" s="118"/>
      <c r="N503" s="120">
        <v>32493496</v>
      </c>
      <c r="O503" s="120">
        <v>20333604</v>
      </c>
      <c r="P503" s="120">
        <v>1041636</v>
      </c>
      <c r="Q503" s="120">
        <v>38861346</v>
      </c>
      <c r="R503" s="120">
        <v>36153549</v>
      </c>
      <c r="S503" s="47"/>
    </row>
    <row r="504" spans="1:19" ht="12.75" customHeight="1" x14ac:dyDescent="0.2">
      <c r="A504" s="511"/>
      <c r="B504" s="511"/>
      <c r="C504" s="53" t="s">
        <v>3</v>
      </c>
      <c r="D504" s="54">
        <v>21</v>
      </c>
      <c r="E504" s="55">
        <v>11590.02</v>
      </c>
      <c r="F504" s="55">
        <v>0</v>
      </c>
      <c r="G504" s="55">
        <v>0</v>
      </c>
      <c r="H504" s="55">
        <v>6280.06</v>
      </c>
      <c r="I504" s="55">
        <v>0</v>
      </c>
      <c r="J504" s="55">
        <v>1489.17</v>
      </c>
      <c r="K504" s="56">
        <v>17870.080000000002</v>
      </c>
      <c r="L504" s="46">
        <v>19359.25</v>
      </c>
      <c r="M504" s="117"/>
      <c r="N504" s="119">
        <v>17870.080000000002</v>
      </c>
      <c r="O504" s="119">
        <v>11590.02</v>
      </c>
      <c r="P504" s="119">
        <v>537.96</v>
      </c>
      <c r="Q504" s="119">
        <v>21445.45</v>
      </c>
      <c r="R504" s="119">
        <v>19956.28</v>
      </c>
      <c r="S504" s="47"/>
    </row>
    <row r="505" spans="1:19" ht="9" customHeight="1" x14ac:dyDescent="0.2">
      <c r="A505" s="511"/>
      <c r="B505" s="511"/>
      <c r="C505" s="48" t="s">
        <v>4</v>
      </c>
      <c r="D505" s="49">
        <v>27</v>
      </c>
      <c r="E505" s="50">
        <v>22441408</v>
      </c>
      <c r="F505" s="50">
        <v>0</v>
      </c>
      <c r="G505" s="50">
        <v>0</v>
      </c>
      <c r="H505" s="50">
        <v>12159892</v>
      </c>
      <c r="I505" s="50">
        <v>0</v>
      </c>
      <c r="J505" s="51">
        <v>2883435</v>
      </c>
      <c r="K505" s="50">
        <v>34601300</v>
      </c>
      <c r="L505" s="73">
        <v>37484735</v>
      </c>
      <c r="M505" s="118"/>
      <c r="N505" s="120">
        <v>34601300</v>
      </c>
      <c r="O505" s="120">
        <v>22441408</v>
      </c>
      <c r="P505" s="120">
        <v>1041636</v>
      </c>
      <c r="Q505" s="120">
        <v>41524181</v>
      </c>
      <c r="R505" s="120">
        <v>38640746</v>
      </c>
      <c r="S505" s="47"/>
    </row>
    <row r="506" spans="1:19" ht="12.75" customHeight="1" x14ac:dyDescent="0.2">
      <c r="A506" s="511"/>
      <c r="B506" s="511"/>
      <c r="C506" s="53" t="s">
        <v>3</v>
      </c>
      <c r="D506" s="54">
        <v>28</v>
      </c>
      <c r="E506" s="55">
        <v>12365.19</v>
      </c>
      <c r="F506" s="55">
        <v>0</v>
      </c>
      <c r="G506" s="55">
        <v>0</v>
      </c>
      <c r="H506" s="55">
        <v>6280.06</v>
      </c>
      <c r="I506" s="55">
        <v>0</v>
      </c>
      <c r="J506" s="55">
        <v>1553.77</v>
      </c>
      <c r="K506" s="56">
        <v>18645.25</v>
      </c>
      <c r="L506" s="46">
        <v>20199.02</v>
      </c>
      <c r="M506" s="117"/>
      <c r="N506" s="119">
        <v>18645.25</v>
      </c>
      <c r="O506" s="119">
        <v>12365.19</v>
      </c>
      <c r="P506" s="119">
        <v>537.96</v>
      </c>
      <c r="Q506" s="119">
        <v>22424.75</v>
      </c>
      <c r="R506" s="119">
        <v>20870.98</v>
      </c>
      <c r="S506" s="47"/>
    </row>
    <row r="507" spans="1:19" ht="9" customHeight="1" x14ac:dyDescent="0.2">
      <c r="A507" s="511"/>
      <c r="B507" s="511"/>
      <c r="C507" s="48" t="s">
        <v>4</v>
      </c>
      <c r="D507" s="49">
        <v>34</v>
      </c>
      <c r="E507" s="50">
        <v>23942346</v>
      </c>
      <c r="F507" s="50">
        <v>0</v>
      </c>
      <c r="G507" s="50">
        <v>0</v>
      </c>
      <c r="H507" s="50">
        <v>12159892</v>
      </c>
      <c r="I507" s="50">
        <v>0</v>
      </c>
      <c r="J507" s="51">
        <v>3008518</v>
      </c>
      <c r="K507" s="50">
        <v>36102238</v>
      </c>
      <c r="L507" s="73">
        <v>39110756</v>
      </c>
      <c r="M507" s="118"/>
      <c r="N507" s="120">
        <v>36102238</v>
      </c>
      <c r="O507" s="120">
        <v>23942346</v>
      </c>
      <c r="P507" s="120">
        <v>1041636</v>
      </c>
      <c r="Q507" s="120">
        <v>43420371</v>
      </c>
      <c r="R507" s="120">
        <v>40411852</v>
      </c>
      <c r="S507" s="47"/>
    </row>
    <row r="508" spans="1:19" ht="12.75" customHeight="1" x14ac:dyDescent="0.2">
      <c r="A508" s="511"/>
      <c r="B508" s="511"/>
      <c r="C508" s="53" t="s">
        <v>3</v>
      </c>
      <c r="D508" s="54">
        <v>35</v>
      </c>
      <c r="E508" s="55">
        <v>12959.3</v>
      </c>
      <c r="F508" s="55">
        <v>0</v>
      </c>
      <c r="G508" s="55">
        <v>0</v>
      </c>
      <c r="H508" s="55">
        <v>6280.06</v>
      </c>
      <c r="I508" s="55">
        <v>0</v>
      </c>
      <c r="J508" s="55">
        <v>1603.28</v>
      </c>
      <c r="K508" s="56">
        <v>19239.36</v>
      </c>
      <c r="L508" s="46">
        <v>20842.64</v>
      </c>
      <c r="M508" s="117"/>
      <c r="N508" s="119">
        <v>19239.36</v>
      </c>
      <c r="O508" s="119">
        <v>12959.3</v>
      </c>
      <c r="P508" s="119">
        <v>537.96</v>
      </c>
      <c r="Q508" s="119">
        <v>23175.31</v>
      </c>
      <c r="R508" s="119">
        <v>21572.03</v>
      </c>
      <c r="S508" s="47"/>
    </row>
    <row r="509" spans="1:19" ht="9" customHeight="1" x14ac:dyDescent="0.2">
      <c r="A509" s="512"/>
      <c r="B509" s="512"/>
      <c r="C509" s="58" t="s">
        <v>4</v>
      </c>
      <c r="D509" s="59"/>
      <c r="E509" s="61">
        <v>25092704</v>
      </c>
      <c r="F509" s="61">
        <v>0</v>
      </c>
      <c r="G509" s="61">
        <v>0</v>
      </c>
      <c r="H509" s="61">
        <v>12159892</v>
      </c>
      <c r="I509" s="61">
        <v>0</v>
      </c>
      <c r="J509" s="60">
        <v>3104383</v>
      </c>
      <c r="K509" s="61">
        <v>37252596</v>
      </c>
      <c r="L509" s="73">
        <v>40356979</v>
      </c>
      <c r="M509" s="118"/>
      <c r="N509" s="120">
        <v>37252596</v>
      </c>
      <c r="O509" s="120">
        <v>25092704</v>
      </c>
      <c r="P509" s="120">
        <v>1041636</v>
      </c>
      <c r="Q509" s="120">
        <v>44873657</v>
      </c>
      <c r="R509" s="120">
        <v>41769275</v>
      </c>
      <c r="S509" s="47"/>
    </row>
    <row r="510" spans="1:19" ht="12.75" customHeight="1" x14ac:dyDescent="0.2">
      <c r="A510" s="492">
        <v>37622</v>
      </c>
      <c r="B510" s="492">
        <v>37986</v>
      </c>
      <c r="C510" s="42" t="s">
        <v>3</v>
      </c>
      <c r="D510" s="43">
        <v>0</v>
      </c>
      <c r="E510" s="44">
        <v>8315.85</v>
      </c>
      <c r="F510" s="44">
        <v>0</v>
      </c>
      <c r="G510" s="44">
        <v>0</v>
      </c>
      <c r="H510" s="44">
        <v>6280.06</v>
      </c>
      <c r="I510" s="44">
        <v>0</v>
      </c>
      <c r="J510" s="44">
        <v>1216.33</v>
      </c>
      <c r="K510" s="45">
        <v>14595.91</v>
      </c>
      <c r="L510" s="46">
        <v>15812.24</v>
      </c>
      <c r="M510" s="117"/>
      <c r="N510" s="119">
        <v>14595.91</v>
      </c>
      <c r="O510" s="119">
        <v>8315.85</v>
      </c>
      <c r="P510" s="119">
        <v>633.96</v>
      </c>
      <c r="Q510" s="119">
        <v>17309.09</v>
      </c>
      <c r="R510" s="119">
        <v>16092.76</v>
      </c>
      <c r="S510" s="47"/>
    </row>
    <row r="511" spans="1:19" ht="9" customHeight="1" x14ac:dyDescent="0.2">
      <c r="A511" s="493"/>
      <c r="B511" s="493"/>
      <c r="C511" s="48" t="s">
        <v>4</v>
      </c>
      <c r="D511" s="49">
        <v>2</v>
      </c>
      <c r="E511" s="50">
        <v>16101731</v>
      </c>
      <c r="F511" s="50">
        <v>0</v>
      </c>
      <c r="G511" s="50">
        <v>0</v>
      </c>
      <c r="H511" s="50">
        <v>12159892</v>
      </c>
      <c r="I511" s="50">
        <v>0</v>
      </c>
      <c r="J511" s="51">
        <v>2355143</v>
      </c>
      <c r="K511" s="50">
        <v>28261623</v>
      </c>
      <c r="L511" s="73">
        <v>30616766</v>
      </c>
      <c r="M511" s="118"/>
      <c r="N511" s="120">
        <v>28261623</v>
      </c>
      <c r="O511" s="120">
        <v>16101731</v>
      </c>
      <c r="P511" s="120">
        <v>1227518</v>
      </c>
      <c r="Q511" s="120">
        <v>33515072</v>
      </c>
      <c r="R511" s="120">
        <v>31159928</v>
      </c>
      <c r="S511" s="47"/>
    </row>
    <row r="512" spans="1:19" ht="12.75" customHeight="1" x14ac:dyDescent="0.2">
      <c r="A512" s="511">
        <v>37622</v>
      </c>
      <c r="B512" s="511">
        <v>37986</v>
      </c>
      <c r="C512" s="53" t="s">
        <v>3</v>
      </c>
      <c r="D512" s="54">
        <v>3</v>
      </c>
      <c r="E512" s="55">
        <v>8643.8700000000008</v>
      </c>
      <c r="F512" s="55">
        <v>0</v>
      </c>
      <c r="G512" s="55">
        <v>0</v>
      </c>
      <c r="H512" s="55">
        <v>6280.06</v>
      </c>
      <c r="I512" s="55">
        <v>0</v>
      </c>
      <c r="J512" s="55">
        <v>1243.6600000000001</v>
      </c>
      <c r="K512" s="56">
        <v>14923.93</v>
      </c>
      <c r="L512" s="46">
        <v>16167.59</v>
      </c>
      <c r="M512" s="117"/>
      <c r="N512" s="119">
        <v>14923.93</v>
      </c>
      <c r="O512" s="119">
        <v>8643.8700000000008</v>
      </c>
      <c r="P512" s="119">
        <v>633.96</v>
      </c>
      <c r="Q512" s="119">
        <v>17723.490000000002</v>
      </c>
      <c r="R512" s="119">
        <v>16479.830000000002</v>
      </c>
      <c r="S512" s="47"/>
    </row>
    <row r="513" spans="1:19" ht="9" customHeight="1" x14ac:dyDescent="0.2">
      <c r="A513" s="511"/>
      <c r="B513" s="511"/>
      <c r="C513" s="48" t="s">
        <v>4</v>
      </c>
      <c r="D513" s="49">
        <v>8</v>
      </c>
      <c r="E513" s="50">
        <v>16736866</v>
      </c>
      <c r="F513" s="50">
        <v>0</v>
      </c>
      <c r="G513" s="50">
        <v>0</v>
      </c>
      <c r="H513" s="50">
        <v>12159892</v>
      </c>
      <c r="I513" s="50">
        <v>0</v>
      </c>
      <c r="J513" s="51">
        <v>2408062</v>
      </c>
      <c r="K513" s="50">
        <v>28896758</v>
      </c>
      <c r="L513" s="73">
        <v>31304819</v>
      </c>
      <c r="M513" s="118"/>
      <c r="N513" s="120">
        <v>28896758</v>
      </c>
      <c r="O513" s="120">
        <v>16736866</v>
      </c>
      <c r="P513" s="120">
        <v>1227518</v>
      </c>
      <c r="Q513" s="120">
        <v>34317462</v>
      </c>
      <c r="R513" s="120">
        <v>31909400</v>
      </c>
      <c r="S513" s="47"/>
    </row>
    <row r="514" spans="1:19" ht="12.75" customHeight="1" x14ac:dyDescent="0.2">
      <c r="A514" s="511"/>
      <c r="B514" s="511"/>
      <c r="C514" s="53" t="s">
        <v>3</v>
      </c>
      <c r="D514" s="54">
        <v>9</v>
      </c>
      <c r="E514" s="55">
        <v>9815.27</v>
      </c>
      <c r="F514" s="55">
        <v>0</v>
      </c>
      <c r="G514" s="55">
        <v>0</v>
      </c>
      <c r="H514" s="55">
        <v>6280.06</v>
      </c>
      <c r="I514" s="55">
        <v>0</v>
      </c>
      <c r="J514" s="55">
        <v>1341.28</v>
      </c>
      <c r="K514" s="56">
        <v>16095.33</v>
      </c>
      <c r="L514" s="46">
        <v>17436.61</v>
      </c>
      <c r="M514" s="117"/>
      <c r="N514" s="119">
        <v>16095.33</v>
      </c>
      <c r="O514" s="119">
        <v>9815.27</v>
      </c>
      <c r="P514" s="119">
        <v>633.96</v>
      </c>
      <c r="Q514" s="119">
        <v>19203.36</v>
      </c>
      <c r="R514" s="119">
        <v>17862.080000000002</v>
      </c>
      <c r="S514" s="47"/>
    </row>
    <row r="515" spans="1:19" ht="9" customHeight="1" x14ac:dyDescent="0.2">
      <c r="A515" s="511"/>
      <c r="B515" s="511"/>
      <c r="C515" s="48" t="s">
        <v>4</v>
      </c>
      <c r="D515" s="49">
        <v>14</v>
      </c>
      <c r="E515" s="50">
        <v>19005013</v>
      </c>
      <c r="F515" s="50">
        <v>0</v>
      </c>
      <c r="G515" s="50">
        <v>0</v>
      </c>
      <c r="H515" s="50">
        <v>12159892</v>
      </c>
      <c r="I515" s="50">
        <v>0</v>
      </c>
      <c r="J515" s="51">
        <v>2597080</v>
      </c>
      <c r="K515" s="50">
        <v>31164905</v>
      </c>
      <c r="L515" s="73">
        <v>33761985</v>
      </c>
      <c r="M515" s="118"/>
      <c r="N515" s="120">
        <v>31164905</v>
      </c>
      <c r="O515" s="120">
        <v>19005013</v>
      </c>
      <c r="P515" s="120">
        <v>1227518</v>
      </c>
      <c r="Q515" s="120">
        <v>37182890</v>
      </c>
      <c r="R515" s="120">
        <v>34585810</v>
      </c>
      <c r="S515" s="47"/>
    </row>
    <row r="516" spans="1:19" ht="12.75" customHeight="1" x14ac:dyDescent="0.2">
      <c r="A516" s="511"/>
      <c r="B516" s="511"/>
      <c r="C516" s="53" t="s">
        <v>3</v>
      </c>
      <c r="D516" s="54">
        <v>15</v>
      </c>
      <c r="E516" s="55">
        <v>10924.67</v>
      </c>
      <c r="F516" s="55">
        <v>0</v>
      </c>
      <c r="G516" s="55">
        <v>0</v>
      </c>
      <c r="H516" s="55">
        <v>6280.06</v>
      </c>
      <c r="I516" s="55">
        <v>0</v>
      </c>
      <c r="J516" s="55">
        <v>1433.73</v>
      </c>
      <c r="K516" s="56">
        <v>17204.73</v>
      </c>
      <c r="L516" s="46">
        <v>18638.46</v>
      </c>
      <c r="M516" s="117"/>
      <c r="N516" s="119">
        <v>17204.73</v>
      </c>
      <c r="O516" s="119">
        <v>10924.67</v>
      </c>
      <c r="P516" s="119">
        <v>633.96</v>
      </c>
      <c r="Q516" s="119">
        <v>20604.900000000001</v>
      </c>
      <c r="R516" s="119">
        <v>19171.169999999998</v>
      </c>
      <c r="S516" s="47"/>
    </row>
    <row r="517" spans="1:19" ht="9" customHeight="1" x14ac:dyDescent="0.2">
      <c r="A517" s="511"/>
      <c r="B517" s="511"/>
      <c r="C517" s="48" t="s">
        <v>4</v>
      </c>
      <c r="D517" s="49">
        <v>20</v>
      </c>
      <c r="E517" s="50">
        <v>21153111</v>
      </c>
      <c r="F517" s="50">
        <v>0</v>
      </c>
      <c r="G517" s="50">
        <v>0</v>
      </c>
      <c r="H517" s="50">
        <v>12159892</v>
      </c>
      <c r="I517" s="50">
        <v>0</v>
      </c>
      <c r="J517" s="51">
        <v>2776088</v>
      </c>
      <c r="K517" s="50">
        <v>33313003</v>
      </c>
      <c r="L517" s="73">
        <v>36089091</v>
      </c>
      <c r="M517" s="118"/>
      <c r="N517" s="120">
        <v>33313003</v>
      </c>
      <c r="O517" s="120">
        <v>21153111</v>
      </c>
      <c r="P517" s="120">
        <v>1227518</v>
      </c>
      <c r="Q517" s="120">
        <v>39896650</v>
      </c>
      <c r="R517" s="120">
        <v>37120561</v>
      </c>
      <c r="S517" s="47"/>
    </row>
    <row r="518" spans="1:19" ht="12.75" customHeight="1" x14ac:dyDescent="0.2">
      <c r="A518" s="511"/>
      <c r="B518" s="511"/>
      <c r="C518" s="53" t="s">
        <v>3</v>
      </c>
      <c r="D518" s="54">
        <v>21</v>
      </c>
      <c r="E518" s="55">
        <v>12040.74</v>
      </c>
      <c r="F518" s="55">
        <v>0</v>
      </c>
      <c r="G518" s="55">
        <v>0</v>
      </c>
      <c r="H518" s="55">
        <v>6280.06</v>
      </c>
      <c r="I518" s="55">
        <v>0</v>
      </c>
      <c r="J518" s="55">
        <v>1526.73</v>
      </c>
      <c r="K518" s="56">
        <v>18320.8</v>
      </c>
      <c r="L518" s="46">
        <v>19847.53</v>
      </c>
      <c r="M518" s="117"/>
      <c r="N518" s="119">
        <v>18320.8</v>
      </c>
      <c r="O518" s="119">
        <v>12040.74</v>
      </c>
      <c r="P518" s="119">
        <v>633.96</v>
      </c>
      <c r="Q518" s="119">
        <v>22014.86</v>
      </c>
      <c r="R518" s="119">
        <v>20488.13</v>
      </c>
      <c r="S518" s="47"/>
    </row>
    <row r="519" spans="1:19" ht="9" customHeight="1" x14ac:dyDescent="0.2">
      <c r="A519" s="511"/>
      <c r="B519" s="511"/>
      <c r="C519" s="48" t="s">
        <v>4</v>
      </c>
      <c r="D519" s="49">
        <v>27</v>
      </c>
      <c r="E519" s="50">
        <v>23314124</v>
      </c>
      <c r="F519" s="50">
        <v>0</v>
      </c>
      <c r="G519" s="50">
        <v>0</v>
      </c>
      <c r="H519" s="50">
        <v>12159892</v>
      </c>
      <c r="I519" s="50">
        <v>0</v>
      </c>
      <c r="J519" s="51">
        <v>2956161</v>
      </c>
      <c r="K519" s="50">
        <v>35474015</v>
      </c>
      <c r="L519" s="73">
        <v>38430177</v>
      </c>
      <c r="M519" s="118"/>
      <c r="N519" s="120">
        <v>35474015</v>
      </c>
      <c r="O519" s="120">
        <v>23314124</v>
      </c>
      <c r="P519" s="120">
        <v>1227518</v>
      </c>
      <c r="Q519" s="120">
        <v>42626713</v>
      </c>
      <c r="R519" s="120">
        <v>39670551</v>
      </c>
      <c r="S519" s="47"/>
    </row>
    <row r="520" spans="1:19" ht="12.75" customHeight="1" x14ac:dyDescent="0.2">
      <c r="A520" s="511"/>
      <c r="B520" s="511"/>
      <c r="C520" s="53" t="s">
        <v>3</v>
      </c>
      <c r="D520" s="54">
        <v>28</v>
      </c>
      <c r="E520" s="55">
        <v>12835.47</v>
      </c>
      <c r="F520" s="55">
        <v>0</v>
      </c>
      <c r="G520" s="55">
        <v>0</v>
      </c>
      <c r="H520" s="55">
        <v>6280.06</v>
      </c>
      <c r="I520" s="55">
        <v>0</v>
      </c>
      <c r="J520" s="55">
        <v>1592.96</v>
      </c>
      <c r="K520" s="56">
        <v>19115.53</v>
      </c>
      <c r="L520" s="46">
        <v>20708.490000000002</v>
      </c>
      <c r="M520" s="117"/>
      <c r="N520" s="119">
        <v>19115.53</v>
      </c>
      <c r="O520" s="119">
        <v>12835.47</v>
      </c>
      <c r="P520" s="119">
        <v>633.96</v>
      </c>
      <c r="Q520" s="119">
        <v>23018.87</v>
      </c>
      <c r="R520" s="119">
        <v>21425.91</v>
      </c>
      <c r="S520" s="47"/>
    </row>
    <row r="521" spans="1:19" ht="9" customHeight="1" x14ac:dyDescent="0.2">
      <c r="A521" s="511"/>
      <c r="B521" s="511"/>
      <c r="C521" s="48" t="s">
        <v>4</v>
      </c>
      <c r="D521" s="49">
        <v>34</v>
      </c>
      <c r="E521" s="50">
        <v>24852935</v>
      </c>
      <c r="F521" s="50">
        <v>0</v>
      </c>
      <c r="G521" s="50">
        <v>0</v>
      </c>
      <c r="H521" s="50">
        <v>12159892</v>
      </c>
      <c r="I521" s="50">
        <v>0</v>
      </c>
      <c r="J521" s="51">
        <v>3084401</v>
      </c>
      <c r="K521" s="50">
        <v>37012827</v>
      </c>
      <c r="L521" s="73">
        <v>40097228</v>
      </c>
      <c r="M521" s="118"/>
      <c r="N521" s="120">
        <v>37012827</v>
      </c>
      <c r="O521" s="120">
        <v>24852935</v>
      </c>
      <c r="P521" s="120">
        <v>1227518</v>
      </c>
      <c r="Q521" s="120">
        <v>44570747</v>
      </c>
      <c r="R521" s="120">
        <v>41486347</v>
      </c>
      <c r="S521" s="47"/>
    </row>
    <row r="522" spans="1:19" ht="12.75" customHeight="1" x14ac:dyDescent="0.2">
      <c r="A522" s="511"/>
      <c r="B522" s="511"/>
      <c r="C522" s="53" t="s">
        <v>3</v>
      </c>
      <c r="D522" s="54">
        <v>35</v>
      </c>
      <c r="E522" s="55">
        <v>13444.58</v>
      </c>
      <c r="F522" s="55">
        <v>0</v>
      </c>
      <c r="G522" s="55">
        <v>0</v>
      </c>
      <c r="H522" s="55">
        <v>6280.06</v>
      </c>
      <c r="I522" s="55">
        <v>0</v>
      </c>
      <c r="J522" s="55">
        <v>1643.72</v>
      </c>
      <c r="K522" s="56">
        <v>19724.64</v>
      </c>
      <c r="L522" s="46">
        <v>21368.36</v>
      </c>
      <c r="M522" s="117"/>
      <c r="N522" s="119">
        <v>19724.64</v>
      </c>
      <c r="O522" s="119">
        <v>13444.58</v>
      </c>
      <c r="P522" s="119">
        <v>633.96</v>
      </c>
      <c r="Q522" s="119">
        <v>23788.38</v>
      </c>
      <c r="R522" s="119">
        <v>22144.66</v>
      </c>
      <c r="S522" s="47"/>
    </row>
    <row r="523" spans="1:19" ht="9" customHeight="1" x14ac:dyDescent="0.2">
      <c r="A523" s="512"/>
      <c r="B523" s="512"/>
      <c r="C523" s="58" t="s">
        <v>4</v>
      </c>
      <c r="D523" s="59"/>
      <c r="E523" s="61">
        <v>26032337</v>
      </c>
      <c r="F523" s="61">
        <v>0</v>
      </c>
      <c r="G523" s="61">
        <v>0</v>
      </c>
      <c r="H523" s="61">
        <v>12159892</v>
      </c>
      <c r="I523" s="61">
        <v>0</v>
      </c>
      <c r="J523" s="60">
        <v>3182686</v>
      </c>
      <c r="K523" s="61">
        <v>38192229</v>
      </c>
      <c r="L523" s="73">
        <v>41374914</v>
      </c>
      <c r="M523" s="118"/>
      <c r="N523" s="120">
        <v>38192229</v>
      </c>
      <c r="O523" s="120">
        <v>26032337</v>
      </c>
      <c r="P523" s="120">
        <v>1227518</v>
      </c>
      <c r="Q523" s="120">
        <v>46060727</v>
      </c>
      <c r="R523" s="120">
        <v>42878041</v>
      </c>
      <c r="S523" s="47"/>
    </row>
    <row r="524" spans="1:19" ht="12.75" customHeight="1" x14ac:dyDescent="0.2">
      <c r="A524" s="492">
        <v>37987</v>
      </c>
      <c r="B524" s="492">
        <v>38383</v>
      </c>
      <c r="C524" s="42" t="s">
        <v>3</v>
      </c>
      <c r="D524" s="43">
        <v>0</v>
      </c>
      <c r="E524" s="44">
        <v>8624.01</v>
      </c>
      <c r="F524" s="44">
        <v>0</v>
      </c>
      <c r="G524" s="44">
        <v>0</v>
      </c>
      <c r="H524" s="44">
        <v>6280.06</v>
      </c>
      <c r="I524" s="44">
        <v>0</v>
      </c>
      <c r="J524" s="44">
        <v>1242.01</v>
      </c>
      <c r="K524" s="45">
        <v>14904.07</v>
      </c>
      <c r="L524" s="46">
        <v>16146.08</v>
      </c>
      <c r="M524" s="117"/>
      <c r="N524" s="119">
        <v>14904.07</v>
      </c>
      <c r="O524" s="119">
        <v>8624.01</v>
      </c>
      <c r="P524" s="119">
        <v>633.96</v>
      </c>
      <c r="Q524" s="119">
        <v>17698.400000000001</v>
      </c>
      <c r="R524" s="119">
        <v>16456.39</v>
      </c>
      <c r="S524" s="47"/>
    </row>
    <row r="525" spans="1:19" ht="9" customHeight="1" x14ac:dyDescent="0.2">
      <c r="A525" s="493"/>
      <c r="B525" s="493"/>
      <c r="C525" s="48" t="s">
        <v>4</v>
      </c>
      <c r="D525" s="49">
        <v>2</v>
      </c>
      <c r="E525" s="50">
        <v>16698412</v>
      </c>
      <c r="F525" s="50">
        <v>0</v>
      </c>
      <c r="G525" s="50">
        <v>0</v>
      </c>
      <c r="H525" s="50">
        <v>12159892</v>
      </c>
      <c r="I525" s="50">
        <v>0</v>
      </c>
      <c r="J525" s="51">
        <v>2404867</v>
      </c>
      <c r="K525" s="50">
        <v>28858304</v>
      </c>
      <c r="L525" s="73">
        <v>31263170</v>
      </c>
      <c r="M525" s="118"/>
      <c r="N525" s="120">
        <v>28858304</v>
      </c>
      <c r="O525" s="120">
        <v>16698412</v>
      </c>
      <c r="P525" s="120">
        <v>1227518</v>
      </c>
      <c r="Q525" s="120">
        <v>34268881</v>
      </c>
      <c r="R525" s="120">
        <v>31864014</v>
      </c>
      <c r="S525" s="47"/>
    </row>
    <row r="526" spans="1:19" ht="12.75" customHeight="1" x14ac:dyDescent="0.2">
      <c r="A526" s="511">
        <v>37987</v>
      </c>
      <c r="B526" s="511">
        <v>38383</v>
      </c>
      <c r="C526" s="53" t="s">
        <v>3</v>
      </c>
      <c r="D526" s="54">
        <v>3</v>
      </c>
      <c r="E526" s="55">
        <v>8958.99</v>
      </c>
      <c r="F526" s="55">
        <v>0</v>
      </c>
      <c r="G526" s="55">
        <v>0</v>
      </c>
      <c r="H526" s="55">
        <v>6280.06</v>
      </c>
      <c r="I526" s="55">
        <v>0</v>
      </c>
      <c r="J526" s="55">
        <v>1269.92</v>
      </c>
      <c r="K526" s="56">
        <v>15239.05</v>
      </c>
      <c r="L526" s="46">
        <v>16508.97</v>
      </c>
      <c r="M526" s="117"/>
      <c r="N526" s="119">
        <v>15239.05</v>
      </c>
      <c r="O526" s="119">
        <v>8958.99</v>
      </c>
      <c r="P526" s="119">
        <v>633.96</v>
      </c>
      <c r="Q526" s="119">
        <v>18121.59</v>
      </c>
      <c r="R526" s="119">
        <v>16851.669999999998</v>
      </c>
      <c r="S526" s="47"/>
    </row>
    <row r="527" spans="1:19" ht="9" customHeight="1" x14ac:dyDescent="0.2">
      <c r="A527" s="511"/>
      <c r="B527" s="511"/>
      <c r="C527" s="48" t="s">
        <v>4</v>
      </c>
      <c r="D527" s="49">
        <v>8</v>
      </c>
      <c r="E527" s="50">
        <v>17347024</v>
      </c>
      <c r="F527" s="50">
        <v>0</v>
      </c>
      <c r="G527" s="50">
        <v>0</v>
      </c>
      <c r="H527" s="50">
        <v>12159892</v>
      </c>
      <c r="I527" s="50">
        <v>0</v>
      </c>
      <c r="J527" s="51">
        <v>2458908</v>
      </c>
      <c r="K527" s="50">
        <v>29506915</v>
      </c>
      <c r="L527" s="73">
        <v>31965823</v>
      </c>
      <c r="M527" s="118"/>
      <c r="N527" s="120">
        <v>29506915</v>
      </c>
      <c r="O527" s="120">
        <v>17347024</v>
      </c>
      <c r="P527" s="120">
        <v>1227518</v>
      </c>
      <c r="Q527" s="120">
        <v>35088291</v>
      </c>
      <c r="R527" s="120">
        <v>32629383</v>
      </c>
      <c r="S527" s="47"/>
    </row>
    <row r="528" spans="1:19" ht="12.75" customHeight="1" x14ac:dyDescent="0.2">
      <c r="A528" s="511"/>
      <c r="B528" s="511"/>
      <c r="C528" s="53" t="s">
        <v>3</v>
      </c>
      <c r="D528" s="54">
        <v>9</v>
      </c>
      <c r="E528" s="55">
        <v>10155.11</v>
      </c>
      <c r="F528" s="55">
        <v>0</v>
      </c>
      <c r="G528" s="55">
        <v>0</v>
      </c>
      <c r="H528" s="55">
        <v>6280.06</v>
      </c>
      <c r="I528" s="55">
        <v>0</v>
      </c>
      <c r="J528" s="55">
        <v>1369.6</v>
      </c>
      <c r="K528" s="56">
        <v>16435.169999999998</v>
      </c>
      <c r="L528" s="46">
        <v>17804.77</v>
      </c>
      <c r="M528" s="117"/>
      <c r="N528" s="119">
        <v>16435.169999999998</v>
      </c>
      <c r="O528" s="119">
        <v>10155.11</v>
      </c>
      <c r="P528" s="119">
        <v>633.96</v>
      </c>
      <c r="Q528" s="119">
        <v>19632.689999999999</v>
      </c>
      <c r="R528" s="119">
        <v>18263.09</v>
      </c>
      <c r="S528" s="47"/>
    </row>
    <row r="529" spans="1:19" ht="9" customHeight="1" x14ac:dyDescent="0.2">
      <c r="A529" s="511"/>
      <c r="B529" s="511"/>
      <c r="C529" s="48" t="s">
        <v>4</v>
      </c>
      <c r="D529" s="49">
        <v>14</v>
      </c>
      <c r="E529" s="50">
        <v>19663035</v>
      </c>
      <c r="F529" s="50">
        <v>0</v>
      </c>
      <c r="G529" s="50">
        <v>0</v>
      </c>
      <c r="H529" s="50">
        <v>12159892</v>
      </c>
      <c r="I529" s="50">
        <v>0</v>
      </c>
      <c r="J529" s="51">
        <v>2651915</v>
      </c>
      <c r="K529" s="50">
        <v>31822927</v>
      </c>
      <c r="L529" s="73">
        <v>34474842</v>
      </c>
      <c r="M529" s="118"/>
      <c r="N529" s="120">
        <v>31822927</v>
      </c>
      <c r="O529" s="120">
        <v>19663035</v>
      </c>
      <c r="P529" s="120">
        <v>1227518</v>
      </c>
      <c r="Q529" s="120">
        <v>38014189</v>
      </c>
      <c r="R529" s="120">
        <v>35362273</v>
      </c>
      <c r="S529" s="47"/>
    </row>
    <row r="530" spans="1:19" ht="12.75" customHeight="1" x14ac:dyDescent="0.2">
      <c r="A530" s="511"/>
      <c r="B530" s="511"/>
      <c r="C530" s="53" t="s">
        <v>3</v>
      </c>
      <c r="D530" s="54">
        <v>15</v>
      </c>
      <c r="E530" s="55">
        <v>11287.91</v>
      </c>
      <c r="F530" s="55">
        <v>0</v>
      </c>
      <c r="G530" s="55">
        <v>0</v>
      </c>
      <c r="H530" s="55">
        <v>6280.06</v>
      </c>
      <c r="I530" s="55">
        <v>0</v>
      </c>
      <c r="J530" s="55">
        <v>1464</v>
      </c>
      <c r="K530" s="56">
        <v>17567.97</v>
      </c>
      <c r="L530" s="46">
        <v>19031.97</v>
      </c>
      <c r="M530" s="117"/>
      <c r="N530" s="119">
        <v>17567.97</v>
      </c>
      <c r="O530" s="119">
        <v>11287.91</v>
      </c>
      <c r="P530" s="119">
        <v>633.96</v>
      </c>
      <c r="Q530" s="119">
        <v>21063.79</v>
      </c>
      <c r="R530" s="119">
        <v>19599.79</v>
      </c>
      <c r="S530" s="47"/>
    </row>
    <row r="531" spans="1:19" ht="9" customHeight="1" x14ac:dyDescent="0.2">
      <c r="A531" s="511"/>
      <c r="B531" s="511"/>
      <c r="C531" s="48" t="s">
        <v>4</v>
      </c>
      <c r="D531" s="49">
        <v>20</v>
      </c>
      <c r="E531" s="50">
        <v>21856441</v>
      </c>
      <c r="F531" s="50">
        <v>0</v>
      </c>
      <c r="G531" s="50">
        <v>0</v>
      </c>
      <c r="H531" s="50">
        <v>12159892</v>
      </c>
      <c r="I531" s="50">
        <v>0</v>
      </c>
      <c r="J531" s="51">
        <v>2834699</v>
      </c>
      <c r="K531" s="50">
        <v>34016333</v>
      </c>
      <c r="L531" s="73">
        <v>36851033</v>
      </c>
      <c r="M531" s="118"/>
      <c r="N531" s="120">
        <v>34016333</v>
      </c>
      <c r="O531" s="120">
        <v>21856441</v>
      </c>
      <c r="P531" s="120">
        <v>1227518</v>
      </c>
      <c r="Q531" s="120">
        <v>40785185</v>
      </c>
      <c r="R531" s="120">
        <v>37950485</v>
      </c>
      <c r="S531" s="47"/>
    </row>
    <row r="532" spans="1:19" ht="12.75" customHeight="1" x14ac:dyDescent="0.2">
      <c r="A532" s="511"/>
      <c r="B532" s="511"/>
      <c r="C532" s="53" t="s">
        <v>3</v>
      </c>
      <c r="D532" s="54">
        <v>21</v>
      </c>
      <c r="E532" s="55">
        <v>12427.5</v>
      </c>
      <c r="F532" s="55">
        <v>0</v>
      </c>
      <c r="G532" s="55">
        <v>0</v>
      </c>
      <c r="H532" s="55">
        <v>6280.06</v>
      </c>
      <c r="I532" s="55">
        <v>0</v>
      </c>
      <c r="J532" s="55">
        <v>1558.96</v>
      </c>
      <c r="K532" s="56">
        <v>18707.560000000001</v>
      </c>
      <c r="L532" s="46">
        <v>20266.52</v>
      </c>
      <c r="M532" s="117"/>
      <c r="N532" s="119">
        <v>18707.560000000001</v>
      </c>
      <c r="O532" s="119">
        <v>12427.5</v>
      </c>
      <c r="P532" s="119">
        <v>633.96</v>
      </c>
      <c r="Q532" s="119">
        <v>22503.47</v>
      </c>
      <c r="R532" s="119">
        <v>20944.509999999998</v>
      </c>
      <c r="S532" s="47"/>
    </row>
    <row r="533" spans="1:19" ht="9" customHeight="1" x14ac:dyDescent="0.2">
      <c r="A533" s="511"/>
      <c r="B533" s="511"/>
      <c r="C533" s="48" t="s">
        <v>4</v>
      </c>
      <c r="D533" s="49">
        <v>27</v>
      </c>
      <c r="E533" s="50">
        <v>24062995</v>
      </c>
      <c r="F533" s="50">
        <v>0</v>
      </c>
      <c r="G533" s="50">
        <v>0</v>
      </c>
      <c r="H533" s="50">
        <v>12159892</v>
      </c>
      <c r="I533" s="50">
        <v>0</v>
      </c>
      <c r="J533" s="51">
        <v>3018567</v>
      </c>
      <c r="K533" s="50">
        <v>36222887</v>
      </c>
      <c r="L533" s="73">
        <v>39241455</v>
      </c>
      <c r="M533" s="118"/>
      <c r="N533" s="120">
        <v>36222887</v>
      </c>
      <c r="O533" s="120">
        <v>24062995</v>
      </c>
      <c r="P533" s="120">
        <v>1227518</v>
      </c>
      <c r="Q533" s="120">
        <v>43572794</v>
      </c>
      <c r="R533" s="120">
        <v>40554226</v>
      </c>
      <c r="S533" s="47"/>
    </row>
    <row r="534" spans="1:19" ht="12.75" customHeight="1" x14ac:dyDescent="0.2">
      <c r="A534" s="511"/>
      <c r="B534" s="511"/>
      <c r="C534" s="53" t="s">
        <v>3</v>
      </c>
      <c r="D534" s="54">
        <v>28</v>
      </c>
      <c r="E534" s="55">
        <v>13239.03</v>
      </c>
      <c r="F534" s="55">
        <v>0</v>
      </c>
      <c r="G534" s="55">
        <v>0</v>
      </c>
      <c r="H534" s="55">
        <v>6280.06</v>
      </c>
      <c r="I534" s="55">
        <v>0</v>
      </c>
      <c r="J534" s="55">
        <v>1626.59</v>
      </c>
      <c r="K534" s="56">
        <v>19519.09</v>
      </c>
      <c r="L534" s="46">
        <v>21145.68</v>
      </c>
      <c r="M534" s="117"/>
      <c r="N534" s="119">
        <v>19519.09</v>
      </c>
      <c r="O534" s="119">
        <v>13239.03</v>
      </c>
      <c r="P534" s="119">
        <v>633.96</v>
      </c>
      <c r="Q534" s="119">
        <v>23528.71</v>
      </c>
      <c r="R534" s="119">
        <v>21902.12</v>
      </c>
      <c r="S534" s="47"/>
    </row>
    <row r="535" spans="1:19" ht="9" customHeight="1" x14ac:dyDescent="0.2">
      <c r="A535" s="511"/>
      <c r="B535" s="511"/>
      <c r="C535" s="48" t="s">
        <v>4</v>
      </c>
      <c r="D535" s="49">
        <v>34</v>
      </c>
      <c r="E535" s="50">
        <v>25634337</v>
      </c>
      <c r="F535" s="50">
        <v>0</v>
      </c>
      <c r="G535" s="50">
        <v>0</v>
      </c>
      <c r="H535" s="50">
        <v>12159892</v>
      </c>
      <c r="I535" s="50">
        <v>0</v>
      </c>
      <c r="J535" s="51">
        <v>3149517</v>
      </c>
      <c r="K535" s="50">
        <v>37794228</v>
      </c>
      <c r="L535" s="73">
        <v>40943746</v>
      </c>
      <c r="M535" s="118"/>
      <c r="N535" s="120">
        <v>37794228</v>
      </c>
      <c r="O535" s="120">
        <v>25634337</v>
      </c>
      <c r="P535" s="120">
        <v>1227518</v>
      </c>
      <c r="Q535" s="120">
        <v>45557935</v>
      </c>
      <c r="R535" s="120">
        <v>42408418</v>
      </c>
      <c r="S535" s="47"/>
    </row>
    <row r="536" spans="1:19" ht="12.75" customHeight="1" x14ac:dyDescent="0.2">
      <c r="A536" s="511"/>
      <c r="B536" s="511"/>
      <c r="C536" s="53" t="s">
        <v>3</v>
      </c>
      <c r="D536" s="54">
        <v>35</v>
      </c>
      <c r="E536" s="55">
        <v>13860.98</v>
      </c>
      <c r="F536" s="55">
        <v>0</v>
      </c>
      <c r="G536" s="55">
        <v>0</v>
      </c>
      <c r="H536" s="55">
        <v>6280.06</v>
      </c>
      <c r="I536" s="55">
        <v>0</v>
      </c>
      <c r="J536" s="55">
        <v>1678.42</v>
      </c>
      <c r="K536" s="56">
        <v>20141.04</v>
      </c>
      <c r="L536" s="46">
        <v>21819.46</v>
      </c>
      <c r="M536" s="117"/>
      <c r="N536" s="119">
        <v>20141.04</v>
      </c>
      <c r="O536" s="119">
        <v>13860.98</v>
      </c>
      <c r="P536" s="119">
        <v>633.96</v>
      </c>
      <c r="Q536" s="119">
        <v>24314.44</v>
      </c>
      <c r="R536" s="119">
        <v>22636.02</v>
      </c>
      <c r="S536" s="47"/>
    </row>
    <row r="537" spans="1:19" ht="9" customHeight="1" x14ac:dyDescent="0.2">
      <c r="A537" s="512"/>
      <c r="B537" s="512"/>
      <c r="C537" s="58" t="s">
        <v>4</v>
      </c>
      <c r="D537" s="59"/>
      <c r="E537" s="61">
        <v>26838600</v>
      </c>
      <c r="F537" s="61">
        <v>0</v>
      </c>
      <c r="G537" s="61">
        <v>0</v>
      </c>
      <c r="H537" s="61">
        <v>12159892</v>
      </c>
      <c r="I537" s="61">
        <v>0</v>
      </c>
      <c r="J537" s="60">
        <v>3249874</v>
      </c>
      <c r="K537" s="61">
        <v>38998492</v>
      </c>
      <c r="L537" s="73">
        <v>42248366</v>
      </c>
      <c r="M537" s="118"/>
      <c r="N537" s="120">
        <v>38998492</v>
      </c>
      <c r="O537" s="120">
        <v>26838600</v>
      </c>
      <c r="P537" s="120">
        <v>1227518</v>
      </c>
      <c r="Q537" s="120">
        <v>47079321</v>
      </c>
      <c r="R537" s="120">
        <v>43829446</v>
      </c>
      <c r="S537" s="47"/>
    </row>
    <row r="538" spans="1:19" ht="12.75" customHeight="1" x14ac:dyDescent="0.2">
      <c r="A538" s="492">
        <v>38384</v>
      </c>
      <c r="B538" s="492">
        <v>38717</v>
      </c>
      <c r="C538" s="42" t="s">
        <v>3</v>
      </c>
      <c r="D538" s="43">
        <v>0</v>
      </c>
      <c r="E538" s="44">
        <v>9022.2900000000009</v>
      </c>
      <c r="F538" s="44">
        <v>0</v>
      </c>
      <c r="G538" s="44">
        <v>0</v>
      </c>
      <c r="H538" s="44">
        <v>6280.06</v>
      </c>
      <c r="I538" s="44">
        <v>0</v>
      </c>
      <c r="J538" s="44">
        <v>1275.2</v>
      </c>
      <c r="K538" s="45">
        <v>15302.35</v>
      </c>
      <c r="L538" s="46">
        <v>16577.55</v>
      </c>
      <c r="M538" s="117"/>
      <c r="N538" s="119">
        <v>15302.35</v>
      </c>
      <c r="O538" s="119">
        <v>9022.2900000000009</v>
      </c>
      <c r="P538" s="119">
        <v>633.96</v>
      </c>
      <c r="Q538" s="119">
        <v>18201.560000000001</v>
      </c>
      <c r="R538" s="119">
        <v>16926.36</v>
      </c>
      <c r="S538" s="47"/>
    </row>
    <row r="539" spans="1:19" ht="9" customHeight="1" x14ac:dyDescent="0.2">
      <c r="A539" s="493"/>
      <c r="B539" s="493"/>
      <c r="C539" s="48" t="s">
        <v>4</v>
      </c>
      <c r="D539" s="49">
        <v>2</v>
      </c>
      <c r="E539" s="50">
        <v>17469589</v>
      </c>
      <c r="F539" s="50">
        <v>0</v>
      </c>
      <c r="G539" s="50">
        <v>0</v>
      </c>
      <c r="H539" s="50">
        <v>12159892</v>
      </c>
      <c r="I539" s="50">
        <v>0</v>
      </c>
      <c r="J539" s="51">
        <v>2469132</v>
      </c>
      <c r="K539" s="50">
        <v>29629481</v>
      </c>
      <c r="L539" s="73">
        <v>32098613</v>
      </c>
      <c r="M539" s="118"/>
      <c r="N539" s="120">
        <v>29629481</v>
      </c>
      <c r="O539" s="120">
        <v>17469589</v>
      </c>
      <c r="P539" s="120">
        <v>1227518</v>
      </c>
      <c r="Q539" s="120">
        <v>35243135</v>
      </c>
      <c r="R539" s="120">
        <v>32774003</v>
      </c>
      <c r="S539" s="47"/>
    </row>
    <row r="540" spans="1:19" ht="12.75" customHeight="1" x14ac:dyDescent="0.2">
      <c r="A540" s="511">
        <v>38384</v>
      </c>
      <c r="B540" s="511">
        <v>38717</v>
      </c>
      <c r="C540" s="53" t="s">
        <v>3</v>
      </c>
      <c r="D540" s="54">
        <v>3</v>
      </c>
      <c r="E540" s="55">
        <v>9366.27</v>
      </c>
      <c r="F540" s="55">
        <v>0</v>
      </c>
      <c r="G540" s="55">
        <v>0</v>
      </c>
      <c r="H540" s="55">
        <v>6280.06</v>
      </c>
      <c r="I540" s="55">
        <v>0</v>
      </c>
      <c r="J540" s="55">
        <v>1303.8599999999999</v>
      </c>
      <c r="K540" s="56">
        <v>15646.33</v>
      </c>
      <c r="L540" s="46">
        <v>16950.189999999999</v>
      </c>
      <c r="M540" s="117"/>
      <c r="N540" s="119">
        <v>15646.33</v>
      </c>
      <c r="O540" s="119">
        <v>9366.27</v>
      </c>
      <c r="P540" s="119">
        <v>633.96</v>
      </c>
      <c r="Q540" s="119">
        <v>18636.12</v>
      </c>
      <c r="R540" s="119">
        <v>17332.259999999998</v>
      </c>
      <c r="S540" s="47"/>
    </row>
    <row r="541" spans="1:19" ht="9" customHeight="1" x14ac:dyDescent="0.2">
      <c r="A541" s="511"/>
      <c r="B541" s="511"/>
      <c r="C541" s="48" t="s">
        <v>4</v>
      </c>
      <c r="D541" s="49">
        <v>8</v>
      </c>
      <c r="E541" s="50">
        <v>18135628</v>
      </c>
      <c r="F541" s="50">
        <v>0</v>
      </c>
      <c r="G541" s="50">
        <v>0</v>
      </c>
      <c r="H541" s="50">
        <v>12159892</v>
      </c>
      <c r="I541" s="50">
        <v>0</v>
      </c>
      <c r="J541" s="51">
        <v>2524625</v>
      </c>
      <c r="K541" s="50">
        <v>30295519</v>
      </c>
      <c r="L541" s="73">
        <v>32820144</v>
      </c>
      <c r="M541" s="118"/>
      <c r="N541" s="120">
        <v>30295519</v>
      </c>
      <c r="O541" s="120">
        <v>18135628</v>
      </c>
      <c r="P541" s="120">
        <v>1227518</v>
      </c>
      <c r="Q541" s="120">
        <v>36084560</v>
      </c>
      <c r="R541" s="120">
        <v>33559935</v>
      </c>
      <c r="S541" s="47"/>
    </row>
    <row r="542" spans="1:19" ht="12.75" customHeight="1" x14ac:dyDescent="0.2">
      <c r="A542" s="511"/>
      <c r="B542" s="511"/>
      <c r="C542" s="53" t="s">
        <v>3</v>
      </c>
      <c r="D542" s="54">
        <v>9</v>
      </c>
      <c r="E542" s="55">
        <v>10594.31</v>
      </c>
      <c r="F542" s="55">
        <v>0</v>
      </c>
      <c r="G542" s="55">
        <v>0</v>
      </c>
      <c r="H542" s="55">
        <v>6280.06</v>
      </c>
      <c r="I542" s="55">
        <v>0</v>
      </c>
      <c r="J542" s="55">
        <v>1406.2</v>
      </c>
      <c r="K542" s="56">
        <v>16874.37</v>
      </c>
      <c r="L542" s="46">
        <v>18280.57</v>
      </c>
      <c r="M542" s="117"/>
      <c r="N542" s="119">
        <v>16874.37</v>
      </c>
      <c r="O542" s="119">
        <v>10594.31</v>
      </c>
      <c r="P542" s="119">
        <v>633.96</v>
      </c>
      <c r="Q542" s="119">
        <v>20187.55</v>
      </c>
      <c r="R542" s="119">
        <v>18781.349999999999</v>
      </c>
      <c r="S542" s="47"/>
    </row>
    <row r="543" spans="1:19" ht="9" customHeight="1" x14ac:dyDescent="0.2">
      <c r="A543" s="511"/>
      <c r="B543" s="511"/>
      <c r="C543" s="48" t="s">
        <v>4</v>
      </c>
      <c r="D543" s="49">
        <v>14</v>
      </c>
      <c r="E543" s="50">
        <v>20513445</v>
      </c>
      <c r="F543" s="50">
        <v>0</v>
      </c>
      <c r="G543" s="50">
        <v>0</v>
      </c>
      <c r="H543" s="50">
        <v>12159892</v>
      </c>
      <c r="I543" s="50">
        <v>0</v>
      </c>
      <c r="J543" s="51">
        <v>2722783</v>
      </c>
      <c r="K543" s="50">
        <v>32673336</v>
      </c>
      <c r="L543" s="73">
        <v>35396119</v>
      </c>
      <c r="M543" s="118"/>
      <c r="N543" s="120">
        <v>32673336</v>
      </c>
      <c r="O543" s="120">
        <v>20513445</v>
      </c>
      <c r="P543" s="120">
        <v>1227518</v>
      </c>
      <c r="Q543" s="120">
        <v>39088547</v>
      </c>
      <c r="R543" s="120">
        <v>36365765</v>
      </c>
      <c r="S543" s="47"/>
    </row>
    <row r="544" spans="1:19" ht="12.75" customHeight="1" x14ac:dyDescent="0.2">
      <c r="A544" s="511"/>
      <c r="B544" s="511"/>
      <c r="C544" s="53" t="s">
        <v>3</v>
      </c>
      <c r="D544" s="54">
        <v>15</v>
      </c>
      <c r="E544" s="55">
        <v>11757.35</v>
      </c>
      <c r="F544" s="55">
        <v>0</v>
      </c>
      <c r="G544" s="55">
        <v>0</v>
      </c>
      <c r="H544" s="55">
        <v>6280.06</v>
      </c>
      <c r="I544" s="55">
        <v>0</v>
      </c>
      <c r="J544" s="55">
        <v>1503.12</v>
      </c>
      <c r="K544" s="56">
        <v>18037.41</v>
      </c>
      <c r="L544" s="46">
        <v>19540.53</v>
      </c>
      <c r="M544" s="117"/>
      <c r="N544" s="119">
        <v>18037.41</v>
      </c>
      <c r="O544" s="119">
        <v>11757.35</v>
      </c>
      <c r="P544" s="119">
        <v>633.96</v>
      </c>
      <c r="Q544" s="119">
        <v>21656.85</v>
      </c>
      <c r="R544" s="119">
        <v>20153.73</v>
      </c>
      <c r="S544" s="47"/>
    </row>
    <row r="545" spans="1:19" ht="9" customHeight="1" x14ac:dyDescent="0.2">
      <c r="A545" s="511"/>
      <c r="B545" s="511"/>
      <c r="C545" s="48" t="s">
        <v>4</v>
      </c>
      <c r="D545" s="49">
        <v>20</v>
      </c>
      <c r="E545" s="50">
        <v>22765404</v>
      </c>
      <c r="F545" s="50">
        <v>0</v>
      </c>
      <c r="G545" s="50">
        <v>0</v>
      </c>
      <c r="H545" s="50">
        <v>12159892</v>
      </c>
      <c r="I545" s="50">
        <v>0</v>
      </c>
      <c r="J545" s="51">
        <v>2910446</v>
      </c>
      <c r="K545" s="50">
        <v>34925296</v>
      </c>
      <c r="L545" s="73">
        <v>37835742</v>
      </c>
      <c r="M545" s="118"/>
      <c r="N545" s="120">
        <v>34925296</v>
      </c>
      <c r="O545" s="120">
        <v>22765404</v>
      </c>
      <c r="P545" s="120">
        <v>1227518</v>
      </c>
      <c r="Q545" s="120">
        <v>41933509</v>
      </c>
      <c r="R545" s="120">
        <v>39023063</v>
      </c>
      <c r="S545" s="47"/>
    </row>
    <row r="546" spans="1:19" ht="12.75" customHeight="1" x14ac:dyDescent="0.2">
      <c r="A546" s="511"/>
      <c r="B546" s="511"/>
      <c r="C546" s="53" t="s">
        <v>3</v>
      </c>
      <c r="D546" s="54">
        <v>21</v>
      </c>
      <c r="E546" s="55">
        <v>12927.42</v>
      </c>
      <c r="F546" s="55">
        <v>0</v>
      </c>
      <c r="G546" s="55">
        <v>0</v>
      </c>
      <c r="H546" s="55">
        <v>6280.06</v>
      </c>
      <c r="I546" s="55">
        <v>0</v>
      </c>
      <c r="J546" s="55">
        <v>1600.62</v>
      </c>
      <c r="K546" s="56">
        <v>19207.48</v>
      </c>
      <c r="L546" s="46">
        <v>20808.099999999999</v>
      </c>
      <c r="M546" s="117"/>
      <c r="N546" s="119">
        <v>19207.48</v>
      </c>
      <c r="O546" s="119">
        <v>12927.42</v>
      </c>
      <c r="P546" s="119">
        <v>633.96</v>
      </c>
      <c r="Q546" s="119">
        <v>23135.040000000001</v>
      </c>
      <c r="R546" s="119">
        <v>21534.42</v>
      </c>
      <c r="S546" s="47"/>
    </row>
    <row r="547" spans="1:19" ht="9" customHeight="1" x14ac:dyDescent="0.2">
      <c r="A547" s="511"/>
      <c r="B547" s="511"/>
      <c r="C547" s="48" t="s">
        <v>4</v>
      </c>
      <c r="D547" s="49">
        <v>27</v>
      </c>
      <c r="E547" s="50">
        <v>25030976</v>
      </c>
      <c r="F547" s="50">
        <v>0</v>
      </c>
      <c r="G547" s="50">
        <v>0</v>
      </c>
      <c r="H547" s="50">
        <v>12159892</v>
      </c>
      <c r="I547" s="50">
        <v>0</v>
      </c>
      <c r="J547" s="51">
        <v>3099232</v>
      </c>
      <c r="K547" s="50">
        <v>37190867</v>
      </c>
      <c r="L547" s="73">
        <v>40290100</v>
      </c>
      <c r="M547" s="118"/>
      <c r="N547" s="120">
        <v>37190867</v>
      </c>
      <c r="O547" s="120">
        <v>25030976</v>
      </c>
      <c r="P547" s="120">
        <v>1227518</v>
      </c>
      <c r="Q547" s="120">
        <v>44795684</v>
      </c>
      <c r="R547" s="120">
        <v>41696451</v>
      </c>
      <c r="S547" s="47"/>
    </row>
    <row r="548" spans="1:19" ht="12.75" customHeight="1" x14ac:dyDescent="0.2">
      <c r="A548" s="511"/>
      <c r="B548" s="511"/>
      <c r="C548" s="53" t="s">
        <v>3</v>
      </c>
      <c r="D548" s="54">
        <v>28</v>
      </c>
      <c r="E548" s="55">
        <v>13760.67</v>
      </c>
      <c r="F548" s="55">
        <v>0</v>
      </c>
      <c r="G548" s="55">
        <v>0</v>
      </c>
      <c r="H548" s="55">
        <v>6280.06</v>
      </c>
      <c r="I548" s="55">
        <v>0</v>
      </c>
      <c r="J548" s="55">
        <v>1670.06</v>
      </c>
      <c r="K548" s="56">
        <v>20040.73</v>
      </c>
      <c r="L548" s="46">
        <v>21710.79</v>
      </c>
      <c r="M548" s="117"/>
      <c r="N548" s="119">
        <v>20040.73</v>
      </c>
      <c r="O548" s="119">
        <v>13760.67</v>
      </c>
      <c r="P548" s="119">
        <v>633.96</v>
      </c>
      <c r="Q548" s="119">
        <v>24187.71</v>
      </c>
      <c r="R548" s="119">
        <v>22517.65</v>
      </c>
      <c r="S548" s="47"/>
    </row>
    <row r="549" spans="1:19" ht="9" customHeight="1" x14ac:dyDescent="0.2">
      <c r="A549" s="511"/>
      <c r="B549" s="511"/>
      <c r="C549" s="48" t="s">
        <v>4</v>
      </c>
      <c r="D549" s="49">
        <v>34</v>
      </c>
      <c r="E549" s="50">
        <v>26644373</v>
      </c>
      <c r="F549" s="50">
        <v>0</v>
      </c>
      <c r="G549" s="50">
        <v>0</v>
      </c>
      <c r="H549" s="50">
        <v>12159892</v>
      </c>
      <c r="I549" s="50">
        <v>0</v>
      </c>
      <c r="J549" s="51">
        <v>3233687</v>
      </c>
      <c r="K549" s="50">
        <v>38804264</v>
      </c>
      <c r="L549" s="73">
        <v>42037951</v>
      </c>
      <c r="M549" s="118"/>
      <c r="N549" s="120">
        <v>38804264</v>
      </c>
      <c r="O549" s="120">
        <v>26644373</v>
      </c>
      <c r="P549" s="120">
        <v>1227518</v>
      </c>
      <c r="Q549" s="120">
        <v>46833937</v>
      </c>
      <c r="R549" s="120">
        <v>43600250</v>
      </c>
      <c r="S549" s="47"/>
    </row>
    <row r="550" spans="1:19" ht="12.75" customHeight="1" x14ac:dyDescent="0.2">
      <c r="A550" s="511"/>
      <c r="B550" s="511"/>
      <c r="C550" s="53" t="s">
        <v>3</v>
      </c>
      <c r="D550" s="54">
        <v>35</v>
      </c>
      <c r="E550" s="55">
        <v>14399.3</v>
      </c>
      <c r="F550" s="55">
        <v>0</v>
      </c>
      <c r="G550" s="55">
        <v>0</v>
      </c>
      <c r="H550" s="55">
        <v>6280.06</v>
      </c>
      <c r="I550" s="55">
        <v>0</v>
      </c>
      <c r="J550" s="55">
        <v>1723.28</v>
      </c>
      <c r="K550" s="56">
        <v>20679.36</v>
      </c>
      <c r="L550" s="46">
        <v>22402.639999999999</v>
      </c>
      <c r="M550" s="117"/>
      <c r="N550" s="119">
        <v>20679.36</v>
      </c>
      <c r="O550" s="119">
        <v>14399.3</v>
      </c>
      <c r="P550" s="119">
        <v>633.96</v>
      </c>
      <c r="Q550" s="119">
        <v>24994.51</v>
      </c>
      <c r="R550" s="119">
        <v>23271.23</v>
      </c>
      <c r="S550" s="47"/>
    </row>
    <row r="551" spans="1:19" ht="9" customHeight="1" x14ac:dyDescent="0.2">
      <c r="A551" s="512"/>
      <c r="B551" s="512"/>
      <c r="C551" s="58" t="s">
        <v>4</v>
      </c>
      <c r="D551" s="59"/>
      <c r="E551" s="61">
        <v>27880933</v>
      </c>
      <c r="F551" s="61">
        <v>0</v>
      </c>
      <c r="G551" s="61">
        <v>0</v>
      </c>
      <c r="H551" s="61">
        <v>12159892</v>
      </c>
      <c r="I551" s="61">
        <v>0</v>
      </c>
      <c r="J551" s="60">
        <v>3336735</v>
      </c>
      <c r="K551" s="61">
        <v>40040824</v>
      </c>
      <c r="L551" s="73">
        <v>43377560</v>
      </c>
      <c r="M551" s="118"/>
      <c r="N551" s="120">
        <v>40040824</v>
      </c>
      <c r="O551" s="120">
        <v>27880933</v>
      </c>
      <c r="P551" s="120">
        <v>1227518</v>
      </c>
      <c r="Q551" s="120">
        <v>48396120</v>
      </c>
      <c r="R551" s="120">
        <v>45059385</v>
      </c>
      <c r="S551" s="47"/>
    </row>
    <row r="552" spans="1:19" ht="12.75" customHeight="1" x14ac:dyDescent="0.2">
      <c r="A552" s="492">
        <v>38718</v>
      </c>
      <c r="B552" s="492">
        <v>39082</v>
      </c>
      <c r="C552" s="42" t="s">
        <v>3</v>
      </c>
      <c r="D552" s="43">
        <v>0</v>
      </c>
      <c r="E552" s="44">
        <v>9092.49</v>
      </c>
      <c r="F552" s="44">
        <v>0</v>
      </c>
      <c r="G552" s="44">
        <v>0</v>
      </c>
      <c r="H552" s="44">
        <v>6280.06</v>
      </c>
      <c r="I552" s="44">
        <v>0</v>
      </c>
      <c r="J552" s="44">
        <v>1281.05</v>
      </c>
      <c r="K552" s="45">
        <v>15372.55</v>
      </c>
      <c r="L552" s="46">
        <v>16653.599999999999</v>
      </c>
      <c r="M552" s="117"/>
      <c r="N552" s="119">
        <v>15372.55</v>
      </c>
      <c r="O552" s="119">
        <v>9092.49</v>
      </c>
      <c r="P552" s="119">
        <v>774</v>
      </c>
      <c r="Q552" s="119">
        <v>18290.25</v>
      </c>
      <c r="R552" s="119">
        <v>17009.2</v>
      </c>
      <c r="S552" s="47"/>
    </row>
    <row r="553" spans="1:19" ht="9" customHeight="1" x14ac:dyDescent="0.2">
      <c r="A553" s="493"/>
      <c r="B553" s="493"/>
      <c r="C553" s="48" t="s">
        <v>4</v>
      </c>
      <c r="D553" s="49">
        <v>2</v>
      </c>
      <c r="E553" s="50">
        <v>17605516</v>
      </c>
      <c r="F553" s="50">
        <v>0</v>
      </c>
      <c r="G553" s="50">
        <v>0</v>
      </c>
      <c r="H553" s="50">
        <v>12159892</v>
      </c>
      <c r="I553" s="50">
        <v>0</v>
      </c>
      <c r="J553" s="51">
        <v>2480459</v>
      </c>
      <c r="K553" s="50">
        <v>29765407</v>
      </c>
      <c r="L553" s="52">
        <v>32245866</v>
      </c>
      <c r="M553" s="118"/>
      <c r="N553" s="120">
        <v>29765407</v>
      </c>
      <c r="O553" s="120">
        <v>17605516</v>
      </c>
      <c r="P553" s="120">
        <v>1498673</v>
      </c>
      <c r="Q553" s="120">
        <v>35414862</v>
      </c>
      <c r="R553" s="120">
        <v>32934404</v>
      </c>
      <c r="S553" s="47"/>
    </row>
    <row r="554" spans="1:19" ht="12.75" customHeight="1" x14ac:dyDescent="0.2">
      <c r="A554" s="511">
        <v>38718</v>
      </c>
      <c r="B554" s="511">
        <v>39082</v>
      </c>
      <c r="C554" s="53" t="s">
        <v>3</v>
      </c>
      <c r="D554" s="54">
        <v>3</v>
      </c>
      <c r="E554" s="44">
        <v>9438.0300000000007</v>
      </c>
      <c r="F554" s="44">
        <v>0</v>
      </c>
      <c r="G554" s="44">
        <v>0</v>
      </c>
      <c r="H554" s="44">
        <v>6280.06</v>
      </c>
      <c r="I554" s="44">
        <v>0</v>
      </c>
      <c r="J554" s="55">
        <v>1309.8399999999999</v>
      </c>
      <c r="K554" s="56">
        <v>15718.09</v>
      </c>
      <c r="L554" s="57">
        <v>17027.93</v>
      </c>
      <c r="M554" s="117"/>
      <c r="N554" s="119">
        <v>15718.09</v>
      </c>
      <c r="O554" s="119">
        <v>9438.0300000000007</v>
      </c>
      <c r="P554" s="119">
        <v>774</v>
      </c>
      <c r="Q554" s="119">
        <v>18726.78</v>
      </c>
      <c r="R554" s="119">
        <v>17416.939999999999</v>
      </c>
      <c r="S554" s="47"/>
    </row>
    <row r="555" spans="1:19" ht="9" customHeight="1" x14ac:dyDescent="0.2">
      <c r="A555" s="511"/>
      <c r="B555" s="511"/>
      <c r="C555" s="48" t="s">
        <v>4</v>
      </c>
      <c r="D555" s="49">
        <v>8</v>
      </c>
      <c r="E555" s="50">
        <v>18274574</v>
      </c>
      <c r="F555" s="50">
        <v>0</v>
      </c>
      <c r="G555" s="50">
        <v>0</v>
      </c>
      <c r="H555" s="50">
        <v>12159892</v>
      </c>
      <c r="I555" s="50">
        <v>0</v>
      </c>
      <c r="J555" s="51">
        <v>2536204</v>
      </c>
      <c r="K555" s="50">
        <v>30434466</v>
      </c>
      <c r="L555" s="52">
        <v>32970670</v>
      </c>
      <c r="M555" s="118"/>
      <c r="N555" s="120">
        <v>30434466</v>
      </c>
      <c r="O555" s="120">
        <v>18274574</v>
      </c>
      <c r="P555" s="120">
        <v>1498673</v>
      </c>
      <c r="Q555" s="120">
        <v>36260102</v>
      </c>
      <c r="R555" s="120">
        <v>33723898</v>
      </c>
      <c r="S555" s="47"/>
    </row>
    <row r="556" spans="1:19" ht="12.75" customHeight="1" x14ac:dyDescent="0.2">
      <c r="A556" s="511"/>
      <c r="B556" s="511"/>
      <c r="C556" s="53" t="s">
        <v>3</v>
      </c>
      <c r="D556" s="54">
        <v>9</v>
      </c>
      <c r="E556" s="44">
        <v>10671.71</v>
      </c>
      <c r="F556" s="44">
        <v>0</v>
      </c>
      <c r="G556" s="44">
        <v>0</v>
      </c>
      <c r="H556" s="44">
        <v>6280.06</v>
      </c>
      <c r="I556" s="44">
        <v>0</v>
      </c>
      <c r="J556" s="55">
        <v>1412.65</v>
      </c>
      <c r="K556" s="56">
        <v>16951.77</v>
      </c>
      <c r="L556" s="57">
        <v>18364.419999999998</v>
      </c>
      <c r="M556" s="117"/>
      <c r="N556" s="119">
        <v>16951.77</v>
      </c>
      <c r="O556" s="119">
        <v>10671.71</v>
      </c>
      <c r="P556" s="119">
        <v>774</v>
      </c>
      <c r="Q556" s="119">
        <v>20285.330000000002</v>
      </c>
      <c r="R556" s="119">
        <v>18872.68</v>
      </c>
      <c r="S556" s="47"/>
    </row>
    <row r="557" spans="1:19" ht="9" customHeight="1" x14ac:dyDescent="0.2">
      <c r="A557" s="511"/>
      <c r="B557" s="511"/>
      <c r="C557" s="48" t="s">
        <v>4</v>
      </c>
      <c r="D557" s="49">
        <v>14</v>
      </c>
      <c r="E557" s="50">
        <v>20663312</v>
      </c>
      <c r="F557" s="50">
        <v>0</v>
      </c>
      <c r="G557" s="50">
        <v>0</v>
      </c>
      <c r="H557" s="50">
        <v>12159892</v>
      </c>
      <c r="I557" s="50">
        <v>0</v>
      </c>
      <c r="J557" s="51">
        <v>2735272</v>
      </c>
      <c r="K557" s="50">
        <v>32823204</v>
      </c>
      <c r="L557" s="52">
        <v>35558476</v>
      </c>
      <c r="M557" s="118"/>
      <c r="N557" s="120">
        <v>32823204</v>
      </c>
      <c r="O557" s="120">
        <v>20663312</v>
      </c>
      <c r="P557" s="120">
        <v>1498673</v>
      </c>
      <c r="Q557" s="120">
        <v>39277876</v>
      </c>
      <c r="R557" s="120">
        <v>36542604</v>
      </c>
      <c r="S557" s="47"/>
    </row>
    <row r="558" spans="1:19" ht="12.75" customHeight="1" x14ac:dyDescent="0.2">
      <c r="A558" s="511"/>
      <c r="B558" s="511"/>
      <c r="C558" s="53" t="s">
        <v>3</v>
      </c>
      <c r="D558" s="54">
        <v>15</v>
      </c>
      <c r="E558" s="44">
        <v>11840.15</v>
      </c>
      <c r="F558" s="44">
        <v>0</v>
      </c>
      <c r="G558" s="44">
        <v>0</v>
      </c>
      <c r="H558" s="44">
        <v>6280.06</v>
      </c>
      <c r="I558" s="44">
        <v>0</v>
      </c>
      <c r="J558" s="55">
        <v>1510.02</v>
      </c>
      <c r="K558" s="56">
        <v>18120.21</v>
      </c>
      <c r="L558" s="57">
        <v>19630.23</v>
      </c>
      <c r="M558" s="117"/>
      <c r="N558" s="119">
        <v>18120.21</v>
      </c>
      <c r="O558" s="119">
        <v>11840.15</v>
      </c>
      <c r="P558" s="119">
        <v>774</v>
      </c>
      <c r="Q558" s="119">
        <v>21761.46</v>
      </c>
      <c r="R558" s="119">
        <v>20251.439999999999</v>
      </c>
      <c r="S558" s="47"/>
    </row>
    <row r="559" spans="1:19" ht="9" customHeight="1" x14ac:dyDescent="0.2">
      <c r="A559" s="511"/>
      <c r="B559" s="511"/>
      <c r="C559" s="48" t="s">
        <v>4</v>
      </c>
      <c r="D559" s="49">
        <v>20</v>
      </c>
      <c r="E559" s="50">
        <v>22925727</v>
      </c>
      <c r="F559" s="50">
        <v>0</v>
      </c>
      <c r="G559" s="50">
        <v>0</v>
      </c>
      <c r="H559" s="50">
        <v>12159892</v>
      </c>
      <c r="I559" s="50">
        <v>0</v>
      </c>
      <c r="J559" s="51">
        <v>2923806</v>
      </c>
      <c r="K559" s="50">
        <v>35085619</v>
      </c>
      <c r="L559" s="52">
        <v>38009425</v>
      </c>
      <c r="M559" s="118"/>
      <c r="N559" s="120">
        <v>35085619</v>
      </c>
      <c r="O559" s="120">
        <v>22925727</v>
      </c>
      <c r="P559" s="120">
        <v>1498673</v>
      </c>
      <c r="Q559" s="120">
        <v>42136062</v>
      </c>
      <c r="R559" s="120">
        <v>39212256</v>
      </c>
      <c r="S559" s="47"/>
    </row>
    <row r="560" spans="1:19" ht="12.75" customHeight="1" x14ac:dyDescent="0.2">
      <c r="A560" s="511"/>
      <c r="B560" s="511"/>
      <c r="C560" s="53" t="s">
        <v>3</v>
      </c>
      <c r="D560" s="54">
        <v>21</v>
      </c>
      <c r="E560" s="44">
        <v>13015.5</v>
      </c>
      <c r="F560" s="44">
        <v>0</v>
      </c>
      <c r="G560" s="44">
        <v>0</v>
      </c>
      <c r="H560" s="44">
        <v>6280.06</v>
      </c>
      <c r="I560" s="44">
        <v>0</v>
      </c>
      <c r="J560" s="55">
        <v>1607.96</v>
      </c>
      <c r="K560" s="56">
        <v>19295.560000000001</v>
      </c>
      <c r="L560" s="57">
        <v>20903.52</v>
      </c>
      <c r="M560" s="117"/>
      <c r="N560" s="119">
        <v>19295.560000000001</v>
      </c>
      <c r="O560" s="119">
        <v>13015.5</v>
      </c>
      <c r="P560" s="119">
        <v>774</v>
      </c>
      <c r="Q560" s="119">
        <v>23246.31</v>
      </c>
      <c r="R560" s="119">
        <v>21638.35</v>
      </c>
      <c r="S560" s="47"/>
    </row>
    <row r="561" spans="1:19" ht="9" customHeight="1" x14ac:dyDescent="0.2">
      <c r="A561" s="511"/>
      <c r="B561" s="511"/>
      <c r="C561" s="48" t="s">
        <v>4</v>
      </c>
      <c r="D561" s="49">
        <v>27</v>
      </c>
      <c r="E561" s="50">
        <v>25201522</v>
      </c>
      <c r="F561" s="50">
        <v>0</v>
      </c>
      <c r="G561" s="50">
        <v>0</v>
      </c>
      <c r="H561" s="50">
        <v>12159892</v>
      </c>
      <c r="I561" s="50">
        <v>0</v>
      </c>
      <c r="J561" s="51">
        <v>3113445</v>
      </c>
      <c r="K561" s="50">
        <v>37361414</v>
      </c>
      <c r="L561" s="52">
        <v>40474859</v>
      </c>
      <c r="M561" s="118"/>
      <c r="N561" s="120">
        <v>37361414</v>
      </c>
      <c r="O561" s="120">
        <v>25201522</v>
      </c>
      <c r="P561" s="120">
        <v>1498673</v>
      </c>
      <c r="Q561" s="120">
        <v>45011133</v>
      </c>
      <c r="R561" s="120">
        <v>41897688</v>
      </c>
      <c r="S561" s="47"/>
    </row>
    <row r="562" spans="1:19" ht="12.75" customHeight="1" x14ac:dyDescent="0.2">
      <c r="A562" s="511"/>
      <c r="B562" s="511"/>
      <c r="C562" s="53" t="s">
        <v>3</v>
      </c>
      <c r="D562" s="54">
        <v>28</v>
      </c>
      <c r="E562" s="44">
        <v>13852.59</v>
      </c>
      <c r="F562" s="44">
        <v>0</v>
      </c>
      <c r="G562" s="44">
        <v>0</v>
      </c>
      <c r="H562" s="44">
        <v>6280.06</v>
      </c>
      <c r="I562" s="44">
        <v>0</v>
      </c>
      <c r="J562" s="55">
        <v>1677.72</v>
      </c>
      <c r="K562" s="56">
        <v>20132.650000000001</v>
      </c>
      <c r="L562" s="57">
        <v>21810.37</v>
      </c>
      <c r="M562" s="117"/>
      <c r="N562" s="119">
        <v>20132.650000000001</v>
      </c>
      <c r="O562" s="119">
        <v>13852.59</v>
      </c>
      <c r="P562" s="119">
        <v>774</v>
      </c>
      <c r="Q562" s="119">
        <v>24303.84</v>
      </c>
      <c r="R562" s="119">
        <v>22626.12</v>
      </c>
      <c r="S562" s="47"/>
    </row>
    <row r="563" spans="1:19" ht="9" customHeight="1" x14ac:dyDescent="0.2">
      <c r="A563" s="511"/>
      <c r="B563" s="511"/>
      <c r="C563" s="48" t="s">
        <v>4</v>
      </c>
      <c r="D563" s="49">
        <v>34</v>
      </c>
      <c r="E563" s="50">
        <v>26822354</v>
      </c>
      <c r="F563" s="50">
        <v>0</v>
      </c>
      <c r="G563" s="50">
        <v>0</v>
      </c>
      <c r="H563" s="50">
        <v>12159892</v>
      </c>
      <c r="I563" s="50">
        <v>0</v>
      </c>
      <c r="J563" s="51">
        <v>3248519</v>
      </c>
      <c r="K563" s="50">
        <v>38982246</v>
      </c>
      <c r="L563" s="52">
        <v>42230765</v>
      </c>
      <c r="M563" s="118"/>
      <c r="N563" s="120">
        <v>38982246</v>
      </c>
      <c r="O563" s="120">
        <v>26822354</v>
      </c>
      <c r="P563" s="120">
        <v>1498673</v>
      </c>
      <c r="Q563" s="120">
        <v>47058796</v>
      </c>
      <c r="R563" s="120">
        <v>43810277</v>
      </c>
      <c r="S563" s="47"/>
    </row>
    <row r="564" spans="1:19" ht="12.75" customHeight="1" x14ac:dyDescent="0.2">
      <c r="A564" s="511"/>
      <c r="B564" s="511"/>
      <c r="C564" s="53" t="s">
        <v>3</v>
      </c>
      <c r="D564" s="54">
        <v>35</v>
      </c>
      <c r="E564" s="44">
        <v>14494.22</v>
      </c>
      <c r="F564" s="44">
        <v>0</v>
      </c>
      <c r="G564" s="44">
        <v>0</v>
      </c>
      <c r="H564" s="44">
        <v>6280.06</v>
      </c>
      <c r="I564" s="44">
        <v>0</v>
      </c>
      <c r="J564" s="55">
        <v>1731.19</v>
      </c>
      <c r="K564" s="56">
        <v>20774.28</v>
      </c>
      <c r="L564" s="57">
        <v>22505.47</v>
      </c>
      <c r="M564" s="117"/>
      <c r="N564" s="119">
        <v>20774.28</v>
      </c>
      <c r="O564" s="119">
        <v>14494.22</v>
      </c>
      <c r="P564" s="119">
        <v>774</v>
      </c>
      <c r="Q564" s="119">
        <v>25114.43</v>
      </c>
      <c r="R564" s="119">
        <v>23383.24</v>
      </c>
      <c r="S564" s="47"/>
    </row>
    <row r="565" spans="1:19" ht="9" customHeight="1" x14ac:dyDescent="0.2">
      <c r="A565" s="512"/>
      <c r="B565" s="512"/>
      <c r="C565" s="58" t="s">
        <v>4</v>
      </c>
      <c r="D565" s="59"/>
      <c r="E565" s="50">
        <v>28064723</v>
      </c>
      <c r="F565" s="50">
        <v>0</v>
      </c>
      <c r="G565" s="50">
        <v>0</v>
      </c>
      <c r="H565" s="50">
        <v>12159892</v>
      </c>
      <c r="I565" s="50">
        <v>0</v>
      </c>
      <c r="J565" s="60">
        <v>3352051</v>
      </c>
      <c r="K565" s="61">
        <v>40224615</v>
      </c>
      <c r="L565" s="62">
        <v>43576666</v>
      </c>
      <c r="M565" s="118"/>
      <c r="N565" s="120">
        <v>40224615</v>
      </c>
      <c r="O565" s="120">
        <v>28064723</v>
      </c>
      <c r="P565" s="120">
        <v>1498673</v>
      </c>
      <c r="Q565" s="120">
        <v>48628317</v>
      </c>
      <c r="R565" s="120">
        <v>45276266</v>
      </c>
      <c r="S565" s="47"/>
    </row>
    <row r="566" spans="1:19" ht="12.75" customHeight="1" x14ac:dyDescent="0.2">
      <c r="A566" s="492">
        <v>39083</v>
      </c>
      <c r="B566" s="492">
        <v>39113</v>
      </c>
      <c r="C566" s="42" t="s">
        <v>3</v>
      </c>
      <c r="D566" s="43">
        <v>0</v>
      </c>
      <c r="E566" s="44">
        <v>9382.41</v>
      </c>
      <c r="F566" s="44">
        <v>0</v>
      </c>
      <c r="G566" s="44">
        <v>0</v>
      </c>
      <c r="H566" s="44">
        <v>6280.06</v>
      </c>
      <c r="I566" s="44">
        <v>0</v>
      </c>
      <c r="J566" s="44">
        <v>1305.21</v>
      </c>
      <c r="K566" s="45">
        <v>15662.47</v>
      </c>
      <c r="L566" s="46">
        <v>16967.68</v>
      </c>
      <c r="M566" s="117"/>
      <c r="N566" s="119">
        <v>15662.47</v>
      </c>
      <c r="O566" s="119">
        <v>9382.41</v>
      </c>
      <c r="P566" s="119">
        <v>774</v>
      </c>
      <c r="Q566" s="119">
        <v>18656.509999999998</v>
      </c>
      <c r="R566" s="119">
        <v>17351.3</v>
      </c>
      <c r="S566" s="47"/>
    </row>
    <row r="567" spans="1:19" ht="9" customHeight="1" x14ac:dyDescent="0.2">
      <c r="A567" s="493"/>
      <c r="B567" s="493"/>
      <c r="C567" s="48" t="s">
        <v>4</v>
      </c>
      <c r="D567" s="49">
        <v>2</v>
      </c>
      <c r="E567" s="50">
        <v>18166879</v>
      </c>
      <c r="F567" s="50">
        <v>0</v>
      </c>
      <c r="G567" s="50">
        <v>0</v>
      </c>
      <c r="H567" s="50">
        <v>12159892</v>
      </c>
      <c r="I567" s="50">
        <v>0</v>
      </c>
      <c r="J567" s="51">
        <v>2527239</v>
      </c>
      <c r="K567" s="50">
        <v>30326771</v>
      </c>
      <c r="L567" s="52">
        <v>32854010</v>
      </c>
      <c r="M567" s="118"/>
      <c r="N567" s="120">
        <v>30326771</v>
      </c>
      <c r="O567" s="120">
        <v>18166879</v>
      </c>
      <c r="P567" s="120">
        <v>1498673</v>
      </c>
      <c r="Q567" s="120">
        <v>36124041</v>
      </c>
      <c r="R567" s="120">
        <v>33596802</v>
      </c>
      <c r="S567" s="47"/>
    </row>
    <row r="568" spans="1:19" ht="12.75" customHeight="1" x14ac:dyDescent="0.2">
      <c r="A568" s="511">
        <v>39083</v>
      </c>
      <c r="B568" s="511">
        <v>39113</v>
      </c>
      <c r="C568" s="53" t="s">
        <v>3</v>
      </c>
      <c r="D568" s="54">
        <v>3</v>
      </c>
      <c r="E568" s="44">
        <v>9734.43</v>
      </c>
      <c r="F568" s="44">
        <v>0</v>
      </c>
      <c r="G568" s="44">
        <v>0</v>
      </c>
      <c r="H568" s="44">
        <v>6280.06</v>
      </c>
      <c r="I568" s="44">
        <v>0</v>
      </c>
      <c r="J568" s="55">
        <v>1334.54</v>
      </c>
      <c r="K568" s="56">
        <v>16014.49</v>
      </c>
      <c r="L568" s="57">
        <v>17349.03</v>
      </c>
      <c r="M568" s="117"/>
      <c r="N568" s="119">
        <v>16014.49</v>
      </c>
      <c r="O568" s="119">
        <v>9734.43</v>
      </c>
      <c r="P568" s="119">
        <v>774</v>
      </c>
      <c r="Q568" s="119">
        <v>19101.23</v>
      </c>
      <c r="R568" s="119">
        <v>17766.689999999999</v>
      </c>
      <c r="S568" s="47"/>
    </row>
    <row r="569" spans="1:19" ht="9" customHeight="1" x14ac:dyDescent="0.2">
      <c r="A569" s="511"/>
      <c r="B569" s="511"/>
      <c r="C569" s="48" t="s">
        <v>4</v>
      </c>
      <c r="D569" s="49">
        <v>8</v>
      </c>
      <c r="E569" s="50">
        <v>18848485</v>
      </c>
      <c r="F569" s="50">
        <v>0</v>
      </c>
      <c r="G569" s="50">
        <v>0</v>
      </c>
      <c r="H569" s="50">
        <v>12159892</v>
      </c>
      <c r="I569" s="50">
        <v>0</v>
      </c>
      <c r="J569" s="51">
        <v>2584030</v>
      </c>
      <c r="K569" s="50">
        <v>31008377</v>
      </c>
      <c r="L569" s="52">
        <v>33592406</v>
      </c>
      <c r="M569" s="118"/>
      <c r="N569" s="120">
        <v>31008377</v>
      </c>
      <c r="O569" s="120">
        <v>18848485</v>
      </c>
      <c r="P569" s="120">
        <v>1498673</v>
      </c>
      <c r="Q569" s="120">
        <v>36985139</v>
      </c>
      <c r="R569" s="120">
        <v>34401109</v>
      </c>
      <c r="S569" s="47"/>
    </row>
    <row r="570" spans="1:19" ht="12.75" customHeight="1" x14ac:dyDescent="0.2">
      <c r="A570" s="511"/>
      <c r="B570" s="511"/>
      <c r="C570" s="53" t="s">
        <v>3</v>
      </c>
      <c r="D570" s="54">
        <v>9</v>
      </c>
      <c r="E570" s="44">
        <v>10991.39</v>
      </c>
      <c r="F570" s="44">
        <v>0</v>
      </c>
      <c r="G570" s="44">
        <v>0</v>
      </c>
      <c r="H570" s="44">
        <v>6280.06</v>
      </c>
      <c r="I570" s="44">
        <v>0</v>
      </c>
      <c r="J570" s="55">
        <v>1439.29</v>
      </c>
      <c r="K570" s="56">
        <v>17271.45</v>
      </c>
      <c r="L570" s="57">
        <v>18710.740000000002</v>
      </c>
      <c r="M570" s="117"/>
      <c r="N570" s="119">
        <v>17271.45</v>
      </c>
      <c r="O570" s="119">
        <v>10991.39</v>
      </c>
      <c r="P570" s="119">
        <v>774</v>
      </c>
      <c r="Q570" s="119">
        <v>20689.189999999999</v>
      </c>
      <c r="R570" s="119">
        <v>19249.900000000001</v>
      </c>
      <c r="S570" s="47"/>
    </row>
    <row r="571" spans="1:19" ht="9" customHeight="1" x14ac:dyDescent="0.2">
      <c r="A571" s="511"/>
      <c r="B571" s="511"/>
      <c r="C571" s="48" t="s">
        <v>4</v>
      </c>
      <c r="D571" s="49">
        <v>14</v>
      </c>
      <c r="E571" s="50">
        <v>21282299</v>
      </c>
      <c r="F571" s="50">
        <v>0</v>
      </c>
      <c r="G571" s="50">
        <v>0</v>
      </c>
      <c r="H571" s="50">
        <v>12159892</v>
      </c>
      <c r="I571" s="50">
        <v>0</v>
      </c>
      <c r="J571" s="51">
        <v>2786854</v>
      </c>
      <c r="K571" s="50">
        <v>33442190</v>
      </c>
      <c r="L571" s="52">
        <v>36229045</v>
      </c>
      <c r="M571" s="118"/>
      <c r="N571" s="120">
        <v>33442190</v>
      </c>
      <c r="O571" s="120">
        <v>21282299</v>
      </c>
      <c r="P571" s="120">
        <v>1498673</v>
      </c>
      <c r="Q571" s="120">
        <v>40059858</v>
      </c>
      <c r="R571" s="120">
        <v>37273004</v>
      </c>
      <c r="S571" s="47"/>
    </row>
    <row r="572" spans="1:19" ht="12.75" customHeight="1" x14ac:dyDescent="0.2">
      <c r="A572" s="511"/>
      <c r="B572" s="511"/>
      <c r="C572" s="53" t="s">
        <v>3</v>
      </c>
      <c r="D572" s="54">
        <v>15</v>
      </c>
      <c r="E572" s="44">
        <v>12181.79</v>
      </c>
      <c r="F572" s="44">
        <v>0</v>
      </c>
      <c r="G572" s="44">
        <v>0</v>
      </c>
      <c r="H572" s="44">
        <v>6280.06</v>
      </c>
      <c r="I572" s="44">
        <v>0</v>
      </c>
      <c r="J572" s="55">
        <v>1538.49</v>
      </c>
      <c r="K572" s="56">
        <v>18461.849999999999</v>
      </c>
      <c r="L572" s="57">
        <v>20000.34</v>
      </c>
      <c r="M572" s="117"/>
      <c r="N572" s="119">
        <v>18461.849999999999</v>
      </c>
      <c r="O572" s="119">
        <v>12181.79</v>
      </c>
      <c r="P572" s="119">
        <v>774</v>
      </c>
      <c r="Q572" s="119">
        <v>22193.06</v>
      </c>
      <c r="R572" s="119">
        <v>20654.57</v>
      </c>
      <c r="S572" s="47"/>
    </row>
    <row r="573" spans="1:19" ht="9" customHeight="1" x14ac:dyDescent="0.2">
      <c r="A573" s="511"/>
      <c r="B573" s="511"/>
      <c r="C573" s="48" t="s">
        <v>4</v>
      </c>
      <c r="D573" s="49">
        <v>20</v>
      </c>
      <c r="E573" s="50">
        <v>23587235</v>
      </c>
      <c r="F573" s="50">
        <v>0</v>
      </c>
      <c r="G573" s="50">
        <v>0</v>
      </c>
      <c r="H573" s="50">
        <v>12159892</v>
      </c>
      <c r="I573" s="50">
        <v>0</v>
      </c>
      <c r="J573" s="51">
        <v>2978932</v>
      </c>
      <c r="K573" s="50">
        <v>35747126</v>
      </c>
      <c r="L573" s="52">
        <v>38726058</v>
      </c>
      <c r="M573" s="118"/>
      <c r="N573" s="120">
        <v>35747126</v>
      </c>
      <c r="O573" s="120">
        <v>23587235</v>
      </c>
      <c r="P573" s="120">
        <v>1498673</v>
      </c>
      <c r="Q573" s="120">
        <v>42971756</v>
      </c>
      <c r="R573" s="120">
        <v>39992824</v>
      </c>
      <c r="S573" s="47"/>
    </row>
    <row r="574" spans="1:19" ht="12.75" customHeight="1" x14ac:dyDescent="0.2">
      <c r="A574" s="511"/>
      <c r="B574" s="511"/>
      <c r="C574" s="53" t="s">
        <v>3</v>
      </c>
      <c r="D574" s="54">
        <v>21</v>
      </c>
      <c r="E574" s="44">
        <v>13379.46</v>
      </c>
      <c r="F574" s="44">
        <v>0</v>
      </c>
      <c r="G574" s="44">
        <v>0</v>
      </c>
      <c r="H574" s="44">
        <v>6280.06</v>
      </c>
      <c r="I574" s="44">
        <v>0</v>
      </c>
      <c r="J574" s="55">
        <v>1638.29</v>
      </c>
      <c r="K574" s="56">
        <v>19659.52</v>
      </c>
      <c r="L574" s="57">
        <v>21297.81</v>
      </c>
      <c r="M574" s="117"/>
      <c r="N574" s="119">
        <v>19659.52</v>
      </c>
      <c r="O574" s="119">
        <v>13379.46</v>
      </c>
      <c r="P574" s="119">
        <v>774</v>
      </c>
      <c r="Q574" s="119">
        <v>23706.11</v>
      </c>
      <c r="R574" s="119">
        <v>22067.82</v>
      </c>
      <c r="S574" s="47"/>
    </row>
    <row r="575" spans="1:19" ht="9" customHeight="1" x14ac:dyDescent="0.2">
      <c r="A575" s="511"/>
      <c r="B575" s="511"/>
      <c r="C575" s="48" t="s">
        <v>4</v>
      </c>
      <c r="D575" s="49">
        <v>27</v>
      </c>
      <c r="E575" s="50">
        <v>25906247</v>
      </c>
      <c r="F575" s="50">
        <v>0</v>
      </c>
      <c r="G575" s="50">
        <v>0</v>
      </c>
      <c r="H575" s="50">
        <v>12159892</v>
      </c>
      <c r="I575" s="50">
        <v>0</v>
      </c>
      <c r="J575" s="51">
        <v>3172172</v>
      </c>
      <c r="K575" s="50">
        <v>38066139</v>
      </c>
      <c r="L575" s="52">
        <v>41238311</v>
      </c>
      <c r="M575" s="118"/>
      <c r="N575" s="120">
        <v>38066139</v>
      </c>
      <c r="O575" s="120">
        <v>25906247</v>
      </c>
      <c r="P575" s="120">
        <v>1498673</v>
      </c>
      <c r="Q575" s="120">
        <v>45901430</v>
      </c>
      <c r="R575" s="120">
        <v>42729258</v>
      </c>
      <c r="S575" s="47"/>
    </row>
    <row r="576" spans="1:19" ht="12.75" customHeight="1" x14ac:dyDescent="0.2">
      <c r="A576" s="511"/>
      <c r="B576" s="511"/>
      <c r="C576" s="53" t="s">
        <v>3</v>
      </c>
      <c r="D576" s="54">
        <v>28</v>
      </c>
      <c r="E576" s="44">
        <v>14232.27</v>
      </c>
      <c r="F576" s="44">
        <v>0</v>
      </c>
      <c r="G576" s="44">
        <v>0</v>
      </c>
      <c r="H576" s="44">
        <v>6280.06</v>
      </c>
      <c r="I576" s="44">
        <v>0</v>
      </c>
      <c r="J576" s="55">
        <v>1709.36</v>
      </c>
      <c r="K576" s="56">
        <v>20512.330000000002</v>
      </c>
      <c r="L576" s="57">
        <v>22221.69</v>
      </c>
      <c r="M576" s="117"/>
      <c r="N576" s="119">
        <v>20512.330000000002</v>
      </c>
      <c r="O576" s="119">
        <v>14232.27</v>
      </c>
      <c r="P576" s="119">
        <v>774</v>
      </c>
      <c r="Q576" s="119">
        <v>24783.5</v>
      </c>
      <c r="R576" s="119">
        <v>23074.14</v>
      </c>
      <c r="S576" s="47"/>
    </row>
    <row r="577" spans="1:19" ht="9" customHeight="1" x14ac:dyDescent="0.2">
      <c r="A577" s="511"/>
      <c r="B577" s="511"/>
      <c r="C577" s="48" t="s">
        <v>4</v>
      </c>
      <c r="D577" s="49">
        <v>34</v>
      </c>
      <c r="E577" s="50">
        <v>27557517</v>
      </c>
      <c r="F577" s="50">
        <v>0</v>
      </c>
      <c r="G577" s="50">
        <v>0</v>
      </c>
      <c r="H577" s="50">
        <v>12159892</v>
      </c>
      <c r="I577" s="50">
        <v>0</v>
      </c>
      <c r="J577" s="51">
        <v>3309782</v>
      </c>
      <c r="K577" s="50">
        <v>39717409</v>
      </c>
      <c r="L577" s="52">
        <v>43027192</v>
      </c>
      <c r="M577" s="118"/>
      <c r="N577" s="120">
        <v>39717409</v>
      </c>
      <c r="O577" s="120">
        <v>27557517</v>
      </c>
      <c r="P577" s="120">
        <v>1498673</v>
      </c>
      <c r="Q577" s="120">
        <v>47987548</v>
      </c>
      <c r="R577" s="120">
        <v>44677765</v>
      </c>
      <c r="S577" s="47"/>
    </row>
    <row r="578" spans="1:19" ht="12.75" customHeight="1" x14ac:dyDescent="0.2">
      <c r="A578" s="511"/>
      <c r="B578" s="511"/>
      <c r="C578" s="53" t="s">
        <v>3</v>
      </c>
      <c r="D578" s="54">
        <v>35</v>
      </c>
      <c r="E578" s="44">
        <v>14885.9</v>
      </c>
      <c r="F578" s="44">
        <v>0</v>
      </c>
      <c r="G578" s="44">
        <v>0</v>
      </c>
      <c r="H578" s="44">
        <v>6280.06</v>
      </c>
      <c r="I578" s="44">
        <v>0</v>
      </c>
      <c r="J578" s="55">
        <v>1763.83</v>
      </c>
      <c r="K578" s="56">
        <v>21165.96</v>
      </c>
      <c r="L578" s="57">
        <v>22929.79</v>
      </c>
      <c r="M578" s="117"/>
      <c r="N578" s="119">
        <v>21165.96</v>
      </c>
      <c r="O578" s="119">
        <v>14885.9</v>
      </c>
      <c r="P578" s="119">
        <v>774</v>
      </c>
      <c r="Q578" s="119">
        <v>25609.25</v>
      </c>
      <c r="R578" s="119">
        <v>23845.42</v>
      </c>
      <c r="S578" s="47"/>
    </row>
    <row r="579" spans="1:19" ht="9" customHeight="1" x14ac:dyDescent="0.2">
      <c r="A579" s="512"/>
      <c r="B579" s="512"/>
      <c r="C579" s="58" t="s">
        <v>4</v>
      </c>
      <c r="D579" s="59"/>
      <c r="E579" s="50">
        <v>28823122</v>
      </c>
      <c r="F579" s="50">
        <v>0</v>
      </c>
      <c r="G579" s="50">
        <v>0</v>
      </c>
      <c r="H579" s="50">
        <v>12159892</v>
      </c>
      <c r="I579" s="50">
        <v>0</v>
      </c>
      <c r="J579" s="60">
        <v>3415251</v>
      </c>
      <c r="K579" s="61">
        <v>40983013</v>
      </c>
      <c r="L579" s="62">
        <v>44398264</v>
      </c>
      <c r="M579" s="118"/>
      <c r="N579" s="120">
        <v>40983013</v>
      </c>
      <c r="O579" s="120">
        <v>28823122</v>
      </c>
      <c r="P579" s="120">
        <v>1498673</v>
      </c>
      <c r="Q579" s="120">
        <v>49586422</v>
      </c>
      <c r="R579" s="120">
        <v>46171171</v>
      </c>
      <c r="S579" s="47"/>
    </row>
    <row r="580" spans="1:19" ht="12.75" customHeight="1" x14ac:dyDescent="0.2">
      <c r="A580" s="492">
        <f>B568+1</f>
        <v>39114</v>
      </c>
      <c r="B580" s="492">
        <v>39446</v>
      </c>
      <c r="C580" s="42" t="s">
        <v>3</v>
      </c>
      <c r="D580" s="43">
        <v>0</v>
      </c>
      <c r="E580" s="44">
        <v>9805.5300000000007</v>
      </c>
      <c r="F580" s="44">
        <v>0</v>
      </c>
      <c r="G580" s="44">
        <v>0</v>
      </c>
      <c r="H580" s="44">
        <v>6280.06</v>
      </c>
      <c r="I580" s="44">
        <v>0</v>
      </c>
      <c r="J580" s="44">
        <v>1340.47</v>
      </c>
      <c r="K580" s="45">
        <v>16085.59</v>
      </c>
      <c r="L580" s="46">
        <v>17426.060000000001</v>
      </c>
      <c r="M580" s="117"/>
      <c r="N580" s="119">
        <v>16085.59</v>
      </c>
      <c r="O580" s="119">
        <v>9805.5300000000007</v>
      </c>
      <c r="P580" s="119">
        <v>774</v>
      </c>
      <c r="Q580" s="119">
        <v>19191.060000000001</v>
      </c>
      <c r="R580" s="119">
        <v>17850.59</v>
      </c>
      <c r="S580" s="47"/>
    </row>
    <row r="581" spans="1:19" ht="9" customHeight="1" x14ac:dyDescent="0.2">
      <c r="A581" s="493"/>
      <c r="B581" s="493"/>
      <c r="C581" s="48" t="s">
        <v>4</v>
      </c>
      <c r="D581" s="49">
        <v>2</v>
      </c>
      <c r="E581" s="50">
        <v>18986154</v>
      </c>
      <c r="F581" s="50">
        <v>0</v>
      </c>
      <c r="G581" s="50">
        <v>0</v>
      </c>
      <c r="H581" s="50">
        <v>12159892</v>
      </c>
      <c r="I581" s="50">
        <v>0</v>
      </c>
      <c r="J581" s="51">
        <v>2595512</v>
      </c>
      <c r="K581" s="50">
        <v>31146045</v>
      </c>
      <c r="L581" s="52">
        <v>33741557</v>
      </c>
      <c r="M581" s="118"/>
      <c r="N581" s="120">
        <v>31146045</v>
      </c>
      <c r="O581" s="120">
        <v>18986154</v>
      </c>
      <c r="P581" s="120">
        <v>1498673</v>
      </c>
      <c r="Q581" s="120">
        <v>37159074</v>
      </c>
      <c r="R581" s="120">
        <v>34563562</v>
      </c>
      <c r="S581" s="47"/>
    </row>
    <row r="582" spans="1:19" ht="12.75" customHeight="1" x14ac:dyDescent="0.2">
      <c r="A582" s="511">
        <f>A580</f>
        <v>39114</v>
      </c>
      <c r="B582" s="511">
        <f>B580</f>
        <v>39446</v>
      </c>
      <c r="C582" s="53" t="s">
        <v>3</v>
      </c>
      <c r="D582" s="54">
        <v>3</v>
      </c>
      <c r="E582" s="44">
        <v>10167.15</v>
      </c>
      <c r="F582" s="44">
        <v>0</v>
      </c>
      <c r="G582" s="44">
        <v>0</v>
      </c>
      <c r="H582" s="44">
        <v>6280.06</v>
      </c>
      <c r="I582" s="44">
        <v>0</v>
      </c>
      <c r="J582" s="55">
        <v>1370.6</v>
      </c>
      <c r="K582" s="56">
        <v>16447.21</v>
      </c>
      <c r="L582" s="57">
        <v>17817.810000000001</v>
      </c>
      <c r="M582" s="117"/>
      <c r="N582" s="119">
        <v>16447.21</v>
      </c>
      <c r="O582" s="119">
        <v>10167.15</v>
      </c>
      <c r="P582" s="119">
        <v>774</v>
      </c>
      <c r="Q582" s="119">
        <v>19647.900000000001</v>
      </c>
      <c r="R582" s="119">
        <v>18277.3</v>
      </c>
      <c r="S582" s="47"/>
    </row>
    <row r="583" spans="1:19" ht="9" customHeight="1" x14ac:dyDescent="0.2">
      <c r="A583" s="511"/>
      <c r="B583" s="511"/>
      <c r="C583" s="48" t="s">
        <v>4</v>
      </c>
      <c r="D583" s="49">
        <v>8</v>
      </c>
      <c r="E583" s="50">
        <v>19686348</v>
      </c>
      <c r="F583" s="50">
        <v>0</v>
      </c>
      <c r="G583" s="50">
        <v>0</v>
      </c>
      <c r="H583" s="50">
        <v>12159892</v>
      </c>
      <c r="I583" s="50">
        <v>0</v>
      </c>
      <c r="J583" s="51">
        <v>2653852</v>
      </c>
      <c r="K583" s="50">
        <v>31846239</v>
      </c>
      <c r="L583" s="52">
        <v>34500091</v>
      </c>
      <c r="M583" s="118"/>
      <c r="N583" s="120">
        <v>31846239</v>
      </c>
      <c r="O583" s="120">
        <v>19686348</v>
      </c>
      <c r="P583" s="120">
        <v>1498673</v>
      </c>
      <c r="Q583" s="120">
        <v>38043639</v>
      </c>
      <c r="R583" s="120">
        <v>35389788</v>
      </c>
      <c r="S583" s="47"/>
    </row>
    <row r="584" spans="1:19" ht="12.75" customHeight="1" x14ac:dyDescent="0.2">
      <c r="A584" s="511"/>
      <c r="B584" s="511"/>
      <c r="C584" s="53" t="s">
        <v>3</v>
      </c>
      <c r="D584" s="54">
        <v>9</v>
      </c>
      <c r="E584" s="44">
        <v>11457.95</v>
      </c>
      <c r="F584" s="44">
        <v>0</v>
      </c>
      <c r="G584" s="44">
        <v>0</v>
      </c>
      <c r="H584" s="44">
        <v>6280.06</v>
      </c>
      <c r="I584" s="44">
        <v>0</v>
      </c>
      <c r="J584" s="55">
        <v>1478.17</v>
      </c>
      <c r="K584" s="56">
        <v>17738.009999999998</v>
      </c>
      <c r="L584" s="57">
        <v>19216.18</v>
      </c>
      <c r="M584" s="117"/>
      <c r="N584" s="119">
        <v>17738.009999999998</v>
      </c>
      <c r="O584" s="119">
        <v>11457.95</v>
      </c>
      <c r="P584" s="119">
        <v>774</v>
      </c>
      <c r="Q584" s="119">
        <v>21278.61</v>
      </c>
      <c r="R584" s="119">
        <v>19800.439999999999</v>
      </c>
      <c r="S584" s="47"/>
    </row>
    <row r="585" spans="1:19" ht="9" customHeight="1" x14ac:dyDescent="0.2">
      <c r="A585" s="511"/>
      <c r="B585" s="511"/>
      <c r="C585" s="48" t="s">
        <v>4</v>
      </c>
      <c r="D585" s="49">
        <v>14</v>
      </c>
      <c r="E585" s="50">
        <v>22185685</v>
      </c>
      <c r="F585" s="50">
        <v>0</v>
      </c>
      <c r="G585" s="50">
        <v>0</v>
      </c>
      <c r="H585" s="50">
        <v>12159892</v>
      </c>
      <c r="I585" s="50">
        <v>0</v>
      </c>
      <c r="J585" s="51">
        <v>2862136</v>
      </c>
      <c r="K585" s="50">
        <v>34345577</v>
      </c>
      <c r="L585" s="52">
        <v>37207713</v>
      </c>
      <c r="M585" s="118"/>
      <c r="N585" s="120">
        <v>34345577</v>
      </c>
      <c r="O585" s="120">
        <v>22185685</v>
      </c>
      <c r="P585" s="120">
        <v>1498673</v>
      </c>
      <c r="Q585" s="120">
        <v>41201134</v>
      </c>
      <c r="R585" s="120">
        <v>38338998</v>
      </c>
      <c r="S585" s="47"/>
    </row>
    <row r="586" spans="1:19" ht="12.75" customHeight="1" x14ac:dyDescent="0.2">
      <c r="A586" s="511"/>
      <c r="B586" s="511"/>
      <c r="C586" s="53" t="s">
        <v>3</v>
      </c>
      <c r="D586" s="54">
        <v>15</v>
      </c>
      <c r="E586" s="44">
        <v>12680.51</v>
      </c>
      <c r="F586" s="44">
        <v>0</v>
      </c>
      <c r="G586" s="44">
        <v>0</v>
      </c>
      <c r="H586" s="44">
        <v>6280.06</v>
      </c>
      <c r="I586" s="44">
        <v>0</v>
      </c>
      <c r="J586" s="55">
        <v>1580.05</v>
      </c>
      <c r="K586" s="56">
        <v>18960.57</v>
      </c>
      <c r="L586" s="57">
        <v>20540.62</v>
      </c>
      <c r="M586" s="117"/>
      <c r="N586" s="119">
        <v>18960.57</v>
      </c>
      <c r="O586" s="119">
        <v>12680.51</v>
      </c>
      <c r="P586" s="119">
        <v>774</v>
      </c>
      <c r="Q586" s="119">
        <v>22823.11</v>
      </c>
      <c r="R586" s="119">
        <v>21243.06</v>
      </c>
      <c r="S586" s="47"/>
    </row>
    <row r="587" spans="1:19" ht="9" customHeight="1" x14ac:dyDescent="0.2">
      <c r="A587" s="511"/>
      <c r="B587" s="511"/>
      <c r="C587" s="48" t="s">
        <v>4</v>
      </c>
      <c r="D587" s="49">
        <v>20</v>
      </c>
      <c r="E587" s="50">
        <v>24552891</v>
      </c>
      <c r="F587" s="50">
        <v>0</v>
      </c>
      <c r="G587" s="50">
        <v>0</v>
      </c>
      <c r="H587" s="50">
        <v>12159892</v>
      </c>
      <c r="I587" s="50">
        <v>0</v>
      </c>
      <c r="J587" s="51">
        <v>3059403</v>
      </c>
      <c r="K587" s="50">
        <v>36712783</v>
      </c>
      <c r="L587" s="52">
        <v>39772186</v>
      </c>
      <c r="M587" s="118"/>
      <c r="N587" s="120">
        <v>36712783</v>
      </c>
      <c r="O587" s="120">
        <v>24552891</v>
      </c>
      <c r="P587" s="120">
        <v>1498673</v>
      </c>
      <c r="Q587" s="120">
        <v>44191703</v>
      </c>
      <c r="R587" s="120">
        <v>41132300</v>
      </c>
      <c r="S587" s="47"/>
    </row>
    <row r="588" spans="1:19" ht="12.75" customHeight="1" x14ac:dyDescent="0.2">
      <c r="A588" s="511"/>
      <c r="B588" s="511"/>
      <c r="C588" s="53" t="s">
        <v>3</v>
      </c>
      <c r="D588" s="54">
        <v>21</v>
      </c>
      <c r="E588" s="44">
        <v>13910.46</v>
      </c>
      <c r="F588" s="44">
        <v>0</v>
      </c>
      <c r="G588" s="44">
        <v>0</v>
      </c>
      <c r="H588" s="44">
        <v>6280.06</v>
      </c>
      <c r="I588" s="44">
        <v>0</v>
      </c>
      <c r="J588" s="55">
        <v>1682.54</v>
      </c>
      <c r="K588" s="56">
        <v>20190.52</v>
      </c>
      <c r="L588" s="57">
        <v>21873.06</v>
      </c>
      <c r="M588" s="117"/>
      <c r="N588" s="119">
        <v>20190.52</v>
      </c>
      <c r="O588" s="119">
        <v>13910.46</v>
      </c>
      <c r="P588" s="119">
        <v>774</v>
      </c>
      <c r="Q588" s="119">
        <v>24376.94</v>
      </c>
      <c r="R588" s="119">
        <v>22694.400000000001</v>
      </c>
      <c r="S588" s="47"/>
    </row>
    <row r="589" spans="1:19" ht="9" customHeight="1" x14ac:dyDescent="0.2">
      <c r="A589" s="511"/>
      <c r="B589" s="511"/>
      <c r="C589" s="48" t="s">
        <v>4</v>
      </c>
      <c r="D589" s="49">
        <v>27</v>
      </c>
      <c r="E589" s="50">
        <v>26934406</v>
      </c>
      <c r="F589" s="50">
        <v>0</v>
      </c>
      <c r="G589" s="50">
        <v>0</v>
      </c>
      <c r="H589" s="50">
        <v>12159892</v>
      </c>
      <c r="I589" s="50">
        <v>0</v>
      </c>
      <c r="J589" s="51">
        <v>3257852</v>
      </c>
      <c r="K589" s="50">
        <v>39094298</v>
      </c>
      <c r="L589" s="52">
        <v>42352150</v>
      </c>
      <c r="M589" s="118"/>
      <c r="N589" s="120">
        <v>39094298</v>
      </c>
      <c r="O589" s="120">
        <v>26934406</v>
      </c>
      <c r="P589" s="120">
        <v>1498673</v>
      </c>
      <c r="Q589" s="120">
        <v>47200338</v>
      </c>
      <c r="R589" s="120">
        <v>43942486</v>
      </c>
      <c r="S589" s="47"/>
    </row>
    <row r="590" spans="1:19" ht="12.75" customHeight="1" x14ac:dyDescent="0.2">
      <c r="A590" s="511"/>
      <c r="B590" s="511"/>
      <c r="C590" s="53" t="s">
        <v>3</v>
      </c>
      <c r="D590" s="54">
        <v>28</v>
      </c>
      <c r="E590" s="44">
        <v>14786.43</v>
      </c>
      <c r="F590" s="44">
        <v>0</v>
      </c>
      <c r="G590" s="44">
        <v>0</v>
      </c>
      <c r="H590" s="44">
        <v>6280.06</v>
      </c>
      <c r="I590" s="44">
        <v>0</v>
      </c>
      <c r="J590" s="55">
        <v>1755.54</v>
      </c>
      <c r="K590" s="56">
        <v>21066.49</v>
      </c>
      <c r="L590" s="57">
        <v>22822.03</v>
      </c>
      <c r="M590" s="117"/>
      <c r="N590" s="119">
        <v>21066.49</v>
      </c>
      <c r="O590" s="119">
        <v>14786.43</v>
      </c>
      <c r="P590" s="119">
        <v>774</v>
      </c>
      <c r="Q590" s="119">
        <v>25483.59</v>
      </c>
      <c r="R590" s="119">
        <v>23728.05</v>
      </c>
      <c r="S590" s="47"/>
    </row>
    <row r="591" spans="1:19" ht="9" customHeight="1" x14ac:dyDescent="0.2">
      <c r="A591" s="511"/>
      <c r="B591" s="511"/>
      <c r="C591" s="48" t="s">
        <v>4</v>
      </c>
      <c r="D591" s="49">
        <v>34</v>
      </c>
      <c r="E591" s="50">
        <v>28630521</v>
      </c>
      <c r="F591" s="50">
        <v>0</v>
      </c>
      <c r="G591" s="50">
        <v>0</v>
      </c>
      <c r="H591" s="50">
        <v>12159892</v>
      </c>
      <c r="I591" s="50">
        <v>0</v>
      </c>
      <c r="J591" s="51">
        <v>3399199</v>
      </c>
      <c r="K591" s="50">
        <v>40790413</v>
      </c>
      <c r="L591" s="52">
        <v>44189612</v>
      </c>
      <c r="M591" s="118"/>
      <c r="N591" s="120">
        <v>40790413</v>
      </c>
      <c r="O591" s="120">
        <v>28630521</v>
      </c>
      <c r="P591" s="120">
        <v>1498673</v>
      </c>
      <c r="Q591" s="120">
        <v>49343111</v>
      </c>
      <c r="R591" s="120">
        <v>45943911</v>
      </c>
      <c r="S591" s="47"/>
    </row>
    <row r="592" spans="1:19" ht="12.75" customHeight="1" x14ac:dyDescent="0.2">
      <c r="A592" s="511"/>
      <c r="B592" s="511"/>
      <c r="C592" s="53" t="s">
        <v>3</v>
      </c>
      <c r="D592" s="54">
        <v>35</v>
      </c>
      <c r="E592" s="44">
        <v>15457.7</v>
      </c>
      <c r="F592" s="44">
        <v>0</v>
      </c>
      <c r="G592" s="44">
        <v>0</v>
      </c>
      <c r="H592" s="44">
        <v>6280.06</v>
      </c>
      <c r="I592" s="44">
        <v>0</v>
      </c>
      <c r="J592" s="55">
        <v>1811.48</v>
      </c>
      <c r="K592" s="56">
        <v>21737.759999999998</v>
      </c>
      <c r="L592" s="57">
        <v>23549.24</v>
      </c>
      <c r="M592" s="117"/>
      <c r="N592" s="119">
        <v>21737.759999999998</v>
      </c>
      <c r="O592" s="119">
        <v>15457.7</v>
      </c>
      <c r="P592" s="119">
        <v>774</v>
      </c>
      <c r="Q592" s="119">
        <v>26331.63</v>
      </c>
      <c r="R592" s="119">
        <v>24520.15</v>
      </c>
      <c r="S592" s="47"/>
    </row>
    <row r="593" spans="1:19" ht="9" customHeight="1" x14ac:dyDescent="0.2">
      <c r="A593" s="512"/>
      <c r="B593" s="512"/>
      <c r="C593" s="58" t="s">
        <v>4</v>
      </c>
      <c r="D593" s="59"/>
      <c r="E593" s="61">
        <v>29930281</v>
      </c>
      <c r="F593" s="61">
        <v>0</v>
      </c>
      <c r="G593" s="61">
        <v>0</v>
      </c>
      <c r="H593" s="61">
        <v>12159892</v>
      </c>
      <c r="I593" s="61">
        <v>0</v>
      </c>
      <c r="J593" s="60">
        <v>3507514</v>
      </c>
      <c r="K593" s="61">
        <v>42090173</v>
      </c>
      <c r="L593" s="62">
        <v>45597687</v>
      </c>
      <c r="M593" s="118"/>
      <c r="N593" s="120">
        <v>42090173</v>
      </c>
      <c r="O593" s="120">
        <v>29930281</v>
      </c>
      <c r="P593" s="120">
        <v>1498673</v>
      </c>
      <c r="Q593" s="120">
        <v>50985145</v>
      </c>
      <c r="R593" s="120">
        <v>47477631</v>
      </c>
      <c r="S593" s="47"/>
    </row>
    <row r="594" spans="1:19" ht="12.75" customHeight="1" x14ac:dyDescent="0.2">
      <c r="A594" s="492">
        <f>B582+1</f>
        <v>39447</v>
      </c>
      <c r="B594" s="492">
        <v>39447</v>
      </c>
      <c r="C594" s="42" t="s">
        <v>3</v>
      </c>
      <c r="D594" s="43">
        <v>0</v>
      </c>
      <c r="E594" s="44">
        <v>9805.5300000000007</v>
      </c>
      <c r="F594" s="44">
        <v>0</v>
      </c>
      <c r="G594" s="44">
        <v>0</v>
      </c>
      <c r="H594" s="44">
        <v>6280.06</v>
      </c>
      <c r="I594" s="44">
        <v>0</v>
      </c>
      <c r="J594" s="44">
        <v>1340.47</v>
      </c>
      <c r="K594" s="45">
        <v>16085.59</v>
      </c>
      <c r="L594" s="46">
        <v>17426.060000000001</v>
      </c>
      <c r="M594" s="117"/>
      <c r="N594" s="119">
        <v>16085.59</v>
      </c>
      <c r="O594" s="119">
        <v>9805.5300000000007</v>
      </c>
      <c r="P594" s="119">
        <v>774</v>
      </c>
      <c r="Q594" s="119">
        <v>19191.060000000001</v>
      </c>
      <c r="R594" s="119">
        <v>17850.59</v>
      </c>
      <c r="S594" s="47"/>
    </row>
    <row r="595" spans="1:19" ht="9" customHeight="1" x14ac:dyDescent="0.2">
      <c r="A595" s="493"/>
      <c r="B595" s="493"/>
      <c r="C595" s="48" t="s">
        <v>4</v>
      </c>
      <c r="D595" s="49">
        <v>2</v>
      </c>
      <c r="E595" s="50">
        <v>18986154</v>
      </c>
      <c r="F595" s="50">
        <v>0</v>
      </c>
      <c r="G595" s="50">
        <v>0</v>
      </c>
      <c r="H595" s="50">
        <v>12159892</v>
      </c>
      <c r="I595" s="50">
        <v>0</v>
      </c>
      <c r="J595" s="51">
        <v>2595512</v>
      </c>
      <c r="K595" s="50">
        <v>31146045</v>
      </c>
      <c r="L595" s="52">
        <v>33741557</v>
      </c>
      <c r="M595" s="118"/>
      <c r="N595" s="120">
        <v>31146045</v>
      </c>
      <c r="O595" s="120">
        <v>18986154</v>
      </c>
      <c r="P595" s="120">
        <v>1498673</v>
      </c>
      <c r="Q595" s="120">
        <v>37159074</v>
      </c>
      <c r="R595" s="120">
        <v>34563562</v>
      </c>
      <c r="S595" s="47"/>
    </row>
    <row r="596" spans="1:19" ht="12.75" customHeight="1" x14ac:dyDescent="0.2">
      <c r="A596" s="511">
        <f>A594</f>
        <v>39447</v>
      </c>
      <c r="B596" s="511">
        <f>B594</f>
        <v>39447</v>
      </c>
      <c r="C596" s="53" t="s">
        <v>3</v>
      </c>
      <c r="D596" s="54">
        <v>3</v>
      </c>
      <c r="E596" s="44">
        <v>10167.15</v>
      </c>
      <c r="F596" s="44">
        <v>0</v>
      </c>
      <c r="G596" s="44">
        <v>0</v>
      </c>
      <c r="H596" s="44">
        <v>6280.06</v>
      </c>
      <c r="I596" s="44">
        <v>0</v>
      </c>
      <c r="J596" s="55">
        <v>1370.6</v>
      </c>
      <c r="K596" s="56">
        <v>16447.21</v>
      </c>
      <c r="L596" s="57">
        <v>17817.810000000001</v>
      </c>
      <c r="M596" s="117"/>
      <c r="N596" s="119">
        <v>16447.21</v>
      </c>
      <c r="O596" s="119">
        <v>10167.15</v>
      </c>
      <c r="P596" s="119">
        <v>774</v>
      </c>
      <c r="Q596" s="119">
        <v>19647.900000000001</v>
      </c>
      <c r="R596" s="119">
        <v>18277.3</v>
      </c>
      <c r="S596" s="47"/>
    </row>
    <row r="597" spans="1:19" ht="9" customHeight="1" x14ac:dyDescent="0.2">
      <c r="A597" s="511"/>
      <c r="B597" s="511"/>
      <c r="C597" s="48" t="s">
        <v>4</v>
      </c>
      <c r="D597" s="49">
        <v>8</v>
      </c>
      <c r="E597" s="50">
        <v>19686348</v>
      </c>
      <c r="F597" s="50">
        <v>0</v>
      </c>
      <c r="G597" s="50">
        <v>0</v>
      </c>
      <c r="H597" s="50">
        <v>12159892</v>
      </c>
      <c r="I597" s="50">
        <v>0</v>
      </c>
      <c r="J597" s="51">
        <v>2653852</v>
      </c>
      <c r="K597" s="50">
        <v>31846239</v>
      </c>
      <c r="L597" s="52">
        <v>34500091</v>
      </c>
      <c r="M597" s="118"/>
      <c r="N597" s="120">
        <v>31846239</v>
      </c>
      <c r="O597" s="120">
        <v>19686348</v>
      </c>
      <c r="P597" s="120">
        <v>1498673</v>
      </c>
      <c r="Q597" s="120">
        <v>38043639</v>
      </c>
      <c r="R597" s="120">
        <v>35389788</v>
      </c>
      <c r="S597" s="47"/>
    </row>
    <row r="598" spans="1:19" ht="12.75" customHeight="1" x14ac:dyDescent="0.2">
      <c r="A598" s="511"/>
      <c r="B598" s="511"/>
      <c r="C598" s="53" t="s">
        <v>3</v>
      </c>
      <c r="D598" s="54">
        <v>9</v>
      </c>
      <c r="E598" s="44">
        <v>11457.95</v>
      </c>
      <c r="F598" s="44">
        <v>0</v>
      </c>
      <c r="G598" s="44">
        <v>0</v>
      </c>
      <c r="H598" s="44">
        <v>6280.06</v>
      </c>
      <c r="I598" s="44">
        <v>0</v>
      </c>
      <c r="J598" s="55">
        <v>1478.17</v>
      </c>
      <c r="K598" s="56">
        <v>17738.009999999998</v>
      </c>
      <c r="L598" s="57">
        <v>19216.18</v>
      </c>
      <c r="M598" s="117"/>
      <c r="N598" s="119">
        <v>17738.009999999998</v>
      </c>
      <c r="O598" s="119">
        <v>11457.95</v>
      </c>
      <c r="P598" s="119">
        <v>774</v>
      </c>
      <c r="Q598" s="119">
        <v>21278.61</v>
      </c>
      <c r="R598" s="119">
        <v>19800.439999999999</v>
      </c>
      <c r="S598" s="47"/>
    </row>
    <row r="599" spans="1:19" ht="9" customHeight="1" x14ac:dyDescent="0.2">
      <c r="A599" s="511"/>
      <c r="B599" s="511"/>
      <c r="C599" s="48" t="s">
        <v>4</v>
      </c>
      <c r="D599" s="49">
        <v>14</v>
      </c>
      <c r="E599" s="50">
        <v>22185685</v>
      </c>
      <c r="F599" s="50">
        <v>0</v>
      </c>
      <c r="G599" s="50">
        <v>0</v>
      </c>
      <c r="H599" s="50">
        <v>12159892</v>
      </c>
      <c r="I599" s="50">
        <v>0</v>
      </c>
      <c r="J599" s="51">
        <v>2862136</v>
      </c>
      <c r="K599" s="50">
        <v>34345577</v>
      </c>
      <c r="L599" s="52">
        <v>37207713</v>
      </c>
      <c r="M599" s="118"/>
      <c r="N599" s="120">
        <v>34345577</v>
      </c>
      <c r="O599" s="120">
        <v>22185685</v>
      </c>
      <c r="P599" s="120">
        <v>1498673</v>
      </c>
      <c r="Q599" s="120">
        <v>41201134</v>
      </c>
      <c r="R599" s="120">
        <v>38338998</v>
      </c>
      <c r="S599" s="47"/>
    </row>
    <row r="600" spans="1:19" ht="12.75" customHeight="1" x14ac:dyDescent="0.2">
      <c r="A600" s="511"/>
      <c r="B600" s="511"/>
      <c r="C600" s="53" t="s">
        <v>3</v>
      </c>
      <c r="D600" s="54">
        <v>15</v>
      </c>
      <c r="E600" s="44">
        <v>12680.51</v>
      </c>
      <c r="F600" s="44">
        <v>0</v>
      </c>
      <c r="G600" s="44">
        <v>0</v>
      </c>
      <c r="H600" s="44">
        <v>6280.06</v>
      </c>
      <c r="I600" s="44">
        <v>0</v>
      </c>
      <c r="J600" s="55">
        <v>1580.05</v>
      </c>
      <c r="K600" s="56">
        <v>18960.57</v>
      </c>
      <c r="L600" s="57">
        <v>20540.62</v>
      </c>
      <c r="M600" s="117"/>
      <c r="N600" s="119">
        <v>18960.57</v>
      </c>
      <c r="O600" s="119">
        <v>12680.51</v>
      </c>
      <c r="P600" s="119">
        <v>774</v>
      </c>
      <c r="Q600" s="119">
        <v>22823.11</v>
      </c>
      <c r="R600" s="119">
        <v>21243.06</v>
      </c>
      <c r="S600" s="47"/>
    </row>
    <row r="601" spans="1:19" ht="9" customHeight="1" x14ac:dyDescent="0.2">
      <c r="A601" s="511"/>
      <c r="B601" s="511"/>
      <c r="C601" s="48" t="s">
        <v>4</v>
      </c>
      <c r="D601" s="49">
        <v>20</v>
      </c>
      <c r="E601" s="50">
        <v>24552891</v>
      </c>
      <c r="F601" s="50">
        <v>0</v>
      </c>
      <c r="G601" s="50">
        <v>0</v>
      </c>
      <c r="H601" s="50">
        <v>12159892</v>
      </c>
      <c r="I601" s="50">
        <v>0</v>
      </c>
      <c r="J601" s="51">
        <v>3059403</v>
      </c>
      <c r="K601" s="50">
        <v>36712783</v>
      </c>
      <c r="L601" s="52">
        <v>39772186</v>
      </c>
      <c r="M601" s="118"/>
      <c r="N601" s="120">
        <v>36712783</v>
      </c>
      <c r="O601" s="120">
        <v>24552891</v>
      </c>
      <c r="P601" s="120">
        <v>1498673</v>
      </c>
      <c r="Q601" s="120">
        <v>44191703</v>
      </c>
      <c r="R601" s="120">
        <v>41132300</v>
      </c>
      <c r="S601" s="47"/>
    </row>
    <row r="602" spans="1:19" ht="12.75" customHeight="1" x14ac:dyDescent="0.2">
      <c r="A602" s="511"/>
      <c r="B602" s="511"/>
      <c r="C602" s="53" t="s">
        <v>3</v>
      </c>
      <c r="D602" s="54">
        <v>21</v>
      </c>
      <c r="E602" s="44">
        <v>13910.46</v>
      </c>
      <c r="F602" s="44">
        <v>0</v>
      </c>
      <c r="G602" s="44">
        <v>0</v>
      </c>
      <c r="H602" s="44">
        <v>6280.06</v>
      </c>
      <c r="I602" s="44">
        <v>0</v>
      </c>
      <c r="J602" s="55">
        <v>1682.54</v>
      </c>
      <c r="K602" s="56">
        <v>20190.52</v>
      </c>
      <c r="L602" s="57">
        <v>21873.06</v>
      </c>
      <c r="M602" s="117"/>
      <c r="N602" s="119">
        <v>20190.52</v>
      </c>
      <c r="O602" s="119">
        <v>13910.46</v>
      </c>
      <c r="P602" s="119">
        <v>774</v>
      </c>
      <c r="Q602" s="119">
        <v>24376.94</v>
      </c>
      <c r="R602" s="119">
        <v>22694.400000000001</v>
      </c>
      <c r="S602" s="47"/>
    </row>
    <row r="603" spans="1:19" ht="9" customHeight="1" x14ac:dyDescent="0.2">
      <c r="A603" s="511"/>
      <c r="B603" s="511"/>
      <c r="C603" s="48" t="s">
        <v>4</v>
      </c>
      <c r="D603" s="49">
        <v>27</v>
      </c>
      <c r="E603" s="50">
        <v>26934406</v>
      </c>
      <c r="F603" s="50">
        <v>0</v>
      </c>
      <c r="G603" s="50">
        <v>0</v>
      </c>
      <c r="H603" s="50">
        <v>12159892</v>
      </c>
      <c r="I603" s="50">
        <v>0</v>
      </c>
      <c r="J603" s="51">
        <v>3257852</v>
      </c>
      <c r="K603" s="50">
        <v>39094298</v>
      </c>
      <c r="L603" s="52">
        <v>42352150</v>
      </c>
      <c r="M603" s="118"/>
      <c r="N603" s="120">
        <v>39094298</v>
      </c>
      <c r="O603" s="120">
        <v>26934406</v>
      </c>
      <c r="P603" s="120">
        <v>1498673</v>
      </c>
      <c r="Q603" s="120">
        <v>47200338</v>
      </c>
      <c r="R603" s="120">
        <v>43942486</v>
      </c>
      <c r="S603" s="47"/>
    </row>
    <row r="604" spans="1:19" ht="12.75" customHeight="1" x14ac:dyDescent="0.2">
      <c r="A604" s="511"/>
      <c r="B604" s="511"/>
      <c r="C604" s="53" t="s">
        <v>3</v>
      </c>
      <c r="D604" s="54">
        <v>28</v>
      </c>
      <c r="E604" s="44">
        <v>14786.43</v>
      </c>
      <c r="F604" s="44">
        <v>0</v>
      </c>
      <c r="G604" s="44">
        <v>0</v>
      </c>
      <c r="H604" s="44">
        <v>6280.06</v>
      </c>
      <c r="I604" s="44">
        <v>0</v>
      </c>
      <c r="J604" s="55">
        <v>1755.54</v>
      </c>
      <c r="K604" s="56">
        <v>21066.49</v>
      </c>
      <c r="L604" s="57">
        <v>22822.03</v>
      </c>
      <c r="M604" s="117"/>
      <c r="N604" s="119">
        <v>21066.49</v>
      </c>
      <c r="O604" s="119">
        <v>14786.43</v>
      </c>
      <c r="P604" s="119">
        <v>774</v>
      </c>
      <c r="Q604" s="119">
        <v>25483.59</v>
      </c>
      <c r="R604" s="119">
        <v>23728.05</v>
      </c>
      <c r="S604" s="47"/>
    </row>
    <row r="605" spans="1:19" ht="9" customHeight="1" x14ac:dyDescent="0.2">
      <c r="A605" s="511"/>
      <c r="B605" s="511"/>
      <c r="C605" s="48" t="s">
        <v>4</v>
      </c>
      <c r="D605" s="49">
        <v>34</v>
      </c>
      <c r="E605" s="50">
        <v>28630521</v>
      </c>
      <c r="F605" s="50">
        <v>0</v>
      </c>
      <c r="G605" s="50">
        <v>0</v>
      </c>
      <c r="H605" s="50">
        <v>12159892</v>
      </c>
      <c r="I605" s="50">
        <v>0</v>
      </c>
      <c r="J605" s="51">
        <v>3399199</v>
      </c>
      <c r="K605" s="50">
        <v>40790413</v>
      </c>
      <c r="L605" s="52">
        <v>44189612</v>
      </c>
      <c r="M605" s="118"/>
      <c r="N605" s="120">
        <v>40790413</v>
      </c>
      <c r="O605" s="120">
        <v>28630521</v>
      </c>
      <c r="P605" s="120">
        <v>1498673</v>
      </c>
      <c r="Q605" s="120">
        <v>49343111</v>
      </c>
      <c r="R605" s="120">
        <v>45943911</v>
      </c>
      <c r="S605" s="47"/>
    </row>
    <row r="606" spans="1:19" ht="12.75" customHeight="1" x14ac:dyDescent="0.2">
      <c r="A606" s="511"/>
      <c r="B606" s="511"/>
      <c r="C606" s="53" t="s">
        <v>3</v>
      </c>
      <c r="D606" s="54">
        <v>35</v>
      </c>
      <c r="E606" s="44">
        <v>15457.7</v>
      </c>
      <c r="F606" s="44">
        <v>0</v>
      </c>
      <c r="G606" s="44">
        <v>0</v>
      </c>
      <c r="H606" s="44">
        <v>6280.06</v>
      </c>
      <c r="I606" s="44">
        <v>0</v>
      </c>
      <c r="J606" s="55">
        <v>1811.48</v>
      </c>
      <c r="K606" s="56">
        <v>21737.759999999998</v>
      </c>
      <c r="L606" s="57">
        <v>23549.24</v>
      </c>
      <c r="M606" s="117"/>
      <c r="N606" s="119">
        <v>21737.759999999998</v>
      </c>
      <c r="O606" s="119">
        <v>15457.7</v>
      </c>
      <c r="P606" s="119">
        <v>774</v>
      </c>
      <c r="Q606" s="119">
        <v>26331.63</v>
      </c>
      <c r="R606" s="119">
        <v>24520.15</v>
      </c>
      <c r="S606" s="47"/>
    </row>
    <row r="607" spans="1:19" ht="9" customHeight="1" x14ac:dyDescent="0.2">
      <c r="A607" s="512"/>
      <c r="B607" s="512"/>
      <c r="C607" s="58" t="s">
        <v>4</v>
      </c>
      <c r="D607" s="59"/>
      <c r="E607" s="61">
        <v>29930281</v>
      </c>
      <c r="F607" s="61">
        <v>0</v>
      </c>
      <c r="G607" s="61">
        <v>0</v>
      </c>
      <c r="H607" s="61">
        <v>12159892</v>
      </c>
      <c r="I607" s="61">
        <v>0</v>
      </c>
      <c r="J607" s="60">
        <v>3507514</v>
      </c>
      <c r="K607" s="61">
        <v>42090173</v>
      </c>
      <c r="L607" s="62">
        <v>45597687</v>
      </c>
      <c r="M607" s="118"/>
      <c r="N607" s="120">
        <v>42090173</v>
      </c>
      <c r="O607" s="120">
        <v>29930281</v>
      </c>
      <c r="P607" s="120">
        <v>1498673</v>
      </c>
      <c r="Q607" s="120">
        <v>50985145</v>
      </c>
      <c r="R607" s="120">
        <v>47477631</v>
      </c>
      <c r="S607" s="47"/>
    </row>
    <row r="608" spans="1:19" ht="12.75" customHeight="1" x14ac:dyDescent="0.2">
      <c r="A608" s="492">
        <f>B596+1</f>
        <v>39448</v>
      </c>
      <c r="B608" s="492">
        <v>39538</v>
      </c>
      <c r="C608" s="42" t="s">
        <v>3</v>
      </c>
      <c r="D608" s="43">
        <v>0</v>
      </c>
      <c r="E608" s="44">
        <v>9805.5300000000007</v>
      </c>
      <c r="F608" s="44">
        <v>0</v>
      </c>
      <c r="G608" s="44">
        <v>0</v>
      </c>
      <c r="H608" s="44">
        <v>6280.06</v>
      </c>
      <c r="I608" s="44">
        <v>0</v>
      </c>
      <c r="J608" s="44">
        <v>1340.47</v>
      </c>
      <c r="K608" s="45">
        <v>16085.59</v>
      </c>
      <c r="L608" s="46">
        <v>17426.060000000001</v>
      </c>
      <c r="M608" s="117"/>
      <c r="N608" s="119">
        <v>16085.59</v>
      </c>
      <c r="O608" s="119">
        <v>9805.5300000000007</v>
      </c>
      <c r="P608" s="119">
        <v>774</v>
      </c>
      <c r="Q608" s="119">
        <v>19191.060000000001</v>
      </c>
      <c r="R608" s="119">
        <v>17850.59</v>
      </c>
      <c r="S608" s="47"/>
    </row>
    <row r="609" spans="1:19" ht="9" customHeight="1" x14ac:dyDescent="0.2">
      <c r="A609" s="493"/>
      <c r="B609" s="493"/>
      <c r="C609" s="48" t="s">
        <v>4</v>
      </c>
      <c r="D609" s="49">
        <v>2</v>
      </c>
      <c r="E609" s="50">
        <v>18986154</v>
      </c>
      <c r="F609" s="50">
        <v>0</v>
      </c>
      <c r="G609" s="50">
        <v>0</v>
      </c>
      <c r="H609" s="50">
        <v>12159892</v>
      </c>
      <c r="I609" s="50">
        <v>0</v>
      </c>
      <c r="J609" s="51">
        <v>2595512</v>
      </c>
      <c r="K609" s="50">
        <v>31146045</v>
      </c>
      <c r="L609" s="52">
        <v>33741557</v>
      </c>
      <c r="M609" s="118"/>
      <c r="N609" s="120">
        <v>31146045</v>
      </c>
      <c r="O609" s="120">
        <v>18986154</v>
      </c>
      <c r="P609" s="120">
        <v>1498673</v>
      </c>
      <c r="Q609" s="120">
        <v>37159074</v>
      </c>
      <c r="R609" s="120">
        <v>34563562</v>
      </c>
      <c r="S609" s="47"/>
    </row>
    <row r="610" spans="1:19" ht="12.75" customHeight="1" x14ac:dyDescent="0.2">
      <c r="A610" s="511">
        <f>A608</f>
        <v>39448</v>
      </c>
      <c r="B610" s="511">
        <f>B608</f>
        <v>39538</v>
      </c>
      <c r="C610" s="53" t="s">
        <v>3</v>
      </c>
      <c r="D610" s="54">
        <v>3</v>
      </c>
      <c r="E610" s="44">
        <v>10167.15</v>
      </c>
      <c r="F610" s="44">
        <v>0</v>
      </c>
      <c r="G610" s="44">
        <v>0</v>
      </c>
      <c r="H610" s="44">
        <v>6280.06</v>
      </c>
      <c r="I610" s="44">
        <v>0</v>
      </c>
      <c r="J610" s="55">
        <v>1370.6</v>
      </c>
      <c r="K610" s="56">
        <v>16447.21</v>
      </c>
      <c r="L610" s="57">
        <v>17817.810000000001</v>
      </c>
      <c r="M610" s="117"/>
      <c r="N610" s="119">
        <v>16447.21</v>
      </c>
      <c r="O610" s="119">
        <v>10167.15</v>
      </c>
      <c r="P610" s="119">
        <v>774</v>
      </c>
      <c r="Q610" s="119">
        <v>19647.900000000001</v>
      </c>
      <c r="R610" s="119">
        <v>18277.3</v>
      </c>
      <c r="S610" s="47"/>
    </row>
    <row r="611" spans="1:19" ht="9" customHeight="1" x14ac:dyDescent="0.2">
      <c r="A611" s="511"/>
      <c r="B611" s="511"/>
      <c r="C611" s="48" t="s">
        <v>4</v>
      </c>
      <c r="D611" s="49">
        <v>8</v>
      </c>
      <c r="E611" s="50">
        <v>19686348</v>
      </c>
      <c r="F611" s="50">
        <v>0</v>
      </c>
      <c r="G611" s="50">
        <v>0</v>
      </c>
      <c r="H611" s="50">
        <v>12159892</v>
      </c>
      <c r="I611" s="50">
        <v>0</v>
      </c>
      <c r="J611" s="51">
        <v>2653852</v>
      </c>
      <c r="K611" s="50">
        <v>31846239</v>
      </c>
      <c r="L611" s="52">
        <v>34500091</v>
      </c>
      <c r="M611" s="118"/>
      <c r="N611" s="120">
        <v>31846239</v>
      </c>
      <c r="O611" s="120">
        <v>19686348</v>
      </c>
      <c r="P611" s="120">
        <v>1498673</v>
      </c>
      <c r="Q611" s="120">
        <v>38043639</v>
      </c>
      <c r="R611" s="120">
        <v>35389788</v>
      </c>
      <c r="S611" s="47"/>
    </row>
    <row r="612" spans="1:19" ht="12.75" customHeight="1" x14ac:dyDescent="0.2">
      <c r="A612" s="511"/>
      <c r="B612" s="511"/>
      <c r="C612" s="53" t="s">
        <v>3</v>
      </c>
      <c r="D612" s="54">
        <v>9</v>
      </c>
      <c r="E612" s="44">
        <v>11457.95</v>
      </c>
      <c r="F612" s="44">
        <v>0</v>
      </c>
      <c r="G612" s="44">
        <v>0</v>
      </c>
      <c r="H612" s="44">
        <v>6280.06</v>
      </c>
      <c r="I612" s="44">
        <v>0</v>
      </c>
      <c r="J612" s="55">
        <v>1478.17</v>
      </c>
      <c r="K612" s="56">
        <v>17738.009999999998</v>
      </c>
      <c r="L612" s="57">
        <v>19216.18</v>
      </c>
      <c r="M612" s="117"/>
      <c r="N612" s="119">
        <v>17738.009999999998</v>
      </c>
      <c r="O612" s="119">
        <v>11457.95</v>
      </c>
      <c r="P612" s="119">
        <v>774</v>
      </c>
      <c r="Q612" s="119">
        <v>21278.61</v>
      </c>
      <c r="R612" s="119">
        <v>19800.439999999999</v>
      </c>
      <c r="S612" s="47"/>
    </row>
    <row r="613" spans="1:19" ht="9" customHeight="1" x14ac:dyDescent="0.2">
      <c r="A613" s="511"/>
      <c r="B613" s="511"/>
      <c r="C613" s="48" t="s">
        <v>4</v>
      </c>
      <c r="D613" s="49">
        <v>14</v>
      </c>
      <c r="E613" s="50">
        <v>22185685</v>
      </c>
      <c r="F613" s="50">
        <v>0</v>
      </c>
      <c r="G613" s="50">
        <v>0</v>
      </c>
      <c r="H613" s="50">
        <v>12159892</v>
      </c>
      <c r="I613" s="50">
        <v>0</v>
      </c>
      <c r="J613" s="51">
        <v>2862136</v>
      </c>
      <c r="K613" s="50">
        <v>34345577</v>
      </c>
      <c r="L613" s="52">
        <v>37207713</v>
      </c>
      <c r="M613" s="118"/>
      <c r="N613" s="120">
        <v>34345577</v>
      </c>
      <c r="O613" s="120">
        <v>22185685</v>
      </c>
      <c r="P613" s="120">
        <v>1498673</v>
      </c>
      <c r="Q613" s="120">
        <v>41201134</v>
      </c>
      <c r="R613" s="120">
        <v>38338998</v>
      </c>
      <c r="S613" s="47"/>
    </row>
    <row r="614" spans="1:19" ht="12.75" customHeight="1" x14ac:dyDescent="0.2">
      <c r="A614" s="511"/>
      <c r="B614" s="511"/>
      <c r="C614" s="53" t="s">
        <v>3</v>
      </c>
      <c r="D614" s="54">
        <v>15</v>
      </c>
      <c r="E614" s="44">
        <v>12680.51</v>
      </c>
      <c r="F614" s="44">
        <v>0</v>
      </c>
      <c r="G614" s="44">
        <v>0</v>
      </c>
      <c r="H614" s="44">
        <v>6280.06</v>
      </c>
      <c r="I614" s="44">
        <v>0</v>
      </c>
      <c r="J614" s="55">
        <v>1580.05</v>
      </c>
      <c r="K614" s="56">
        <v>18960.57</v>
      </c>
      <c r="L614" s="57">
        <v>20540.62</v>
      </c>
      <c r="M614" s="117"/>
      <c r="N614" s="119">
        <v>18960.57</v>
      </c>
      <c r="O614" s="119">
        <v>12680.51</v>
      </c>
      <c r="P614" s="119">
        <v>774</v>
      </c>
      <c r="Q614" s="119">
        <v>22823.11</v>
      </c>
      <c r="R614" s="119">
        <v>21243.06</v>
      </c>
      <c r="S614" s="47"/>
    </row>
    <row r="615" spans="1:19" ht="9" customHeight="1" x14ac:dyDescent="0.2">
      <c r="A615" s="511"/>
      <c r="B615" s="511"/>
      <c r="C615" s="48" t="s">
        <v>4</v>
      </c>
      <c r="D615" s="49">
        <v>20</v>
      </c>
      <c r="E615" s="50">
        <v>24552891</v>
      </c>
      <c r="F615" s="50">
        <v>0</v>
      </c>
      <c r="G615" s="50">
        <v>0</v>
      </c>
      <c r="H615" s="50">
        <v>12159892</v>
      </c>
      <c r="I615" s="50">
        <v>0</v>
      </c>
      <c r="J615" s="51">
        <v>3059403</v>
      </c>
      <c r="K615" s="50">
        <v>36712783</v>
      </c>
      <c r="L615" s="52">
        <v>39772186</v>
      </c>
      <c r="M615" s="118"/>
      <c r="N615" s="120">
        <v>36712783</v>
      </c>
      <c r="O615" s="120">
        <v>24552891</v>
      </c>
      <c r="P615" s="120">
        <v>1498673</v>
      </c>
      <c r="Q615" s="120">
        <v>44191703</v>
      </c>
      <c r="R615" s="120">
        <v>41132300</v>
      </c>
      <c r="S615" s="47"/>
    </row>
    <row r="616" spans="1:19" ht="12.75" customHeight="1" x14ac:dyDescent="0.2">
      <c r="A616" s="511"/>
      <c r="B616" s="511"/>
      <c r="C616" s="53" t="s">
        <v>3</v>
      </c>
      <c r="D616" s="54">
        <v>21</v>
      </c>
      <c r="E616" s="44">
        <v>13910.46</v>
      </c>
      <c r="F616" s="44">
        <v>0</v>
      </c>
      <c r="G616" s="44">
        <v>0</v>
      </c>
      <c r="H616" s="44">
        <v>6280.06</v>
      </c>
      <c r="I616" s="44">
        <v>0</v>
      </c>
      <c r="J616" s="55">
        <v>1682.54</v>
      </c>
      <c r="K616" s="56">
        <v>20190.52</v>
      </c>
      <c r="L616" s="57">
        <v>21873.06</v>
      </c>
      <c r="M616" s="117"/>
      <c r="N616" s="119">
        <v>20190.52</v>
      </c>
      <c r="O616" s="119">
        <v>13910.46</v>
      </c>
      <c r="P616" s="119">
        <v>774</v>
      </c>
      <c r="Q616" s="119">
        <v>24376.94</v>
      </c>
      <c r="R616" s="119">
        <v>22694.400000000001</v>
      </c>
      <c r="S616" s="47"/>
    </row>
    <row r="617" spans="1:19" ht="9" customHeight="1" x14ac:dyDescent="0.2">
      <c r="A617" s="511"/>
      <c r="B617" s="511"/>
      <c r="C617" s="48" t="s">
        <v>4</v>
      </c>
      <c r="D617" s="49">
        <v>27</v>
      </c>
      <c r="E617" s="50">
        <v>26934406</v>
      </c>
      <c r="F617" s="50">
        <v>0</v>
      </c>
      <c r="G617" s="50">
        <v>0</v>
      </c>
      <c r="H617" s="50">
        <v>12159892</v>
      </c>
      <c r="I617" s="50">
        <v>0</v>
      </c>
      <c r="J617" s="51">
        <v>3257852</v>
      </c>
      <c r="K617" s="50">
        <v>39094298</v>
      </c>
      <c r="L617" s="52">
        <v>42352150</v>
      </c>
      <c r="M617" s="118"/>
      <c r="N617" s="120">
        <v>39094298</v>
      </c>
      <c r="O617" s="120">
        <v>26934406</v>
      </c>
      <c r="P617" s="120">
        <v>1498673</v>
      </c>
      <c r="Q617" s="120">
        <v>47200338</v>
      </c>
      <c r="R617" s="120">
        <v>43942486</v>
      </c>
      <c r="S617" s="47"/>
    </row>
    <row r="618" spans="1:19" ht="12.75" customHeight="1" x14ac:dyDescent="0.2">
      <c r="A618" s="511"/>
      <c r="B618" s="511"/>
      <c r="C618" s="53" t="s">
        <v>3</v>
      </c>
      <c r="D618" s="54">
        <v>28</v>
      </c>
      <c r="E618" s="44">
        <v>14786.43</v>
      </c>
      <c r="F618" s="44">
        <v>0</v>
      </c>
      <c r="G618" s="44">
        <v>0</v>
      </c>
      <c r="H618" s="44">
        <v>6280.06</v>
      </c>
      <c r="I618" s="44">
        <v>0</v>
      </c>
      <c r="J618" s="55">
        <v>1755.54</v>
      </c>
      <c r="K618" s="56">
        <v>21066.49</v>
      </c>
      <c r="L618" s="57">
        <v>22822.03</v>
      </c>
      <c r="M618" s="117"/>
      <c r="N618" s="119">
        <v>21066.49</v>
      </c>
      <c r="O618" s="119">
        <v>14786.43</v>
      </c>
      <c r="P618" s="119">
        <v>774</v>
      </c>
      <c r="Q618" s="119">
        <v>25483.59</v>
      </c>
      <c r="R618" s="119">
        <v>23728.05</v>
      </c>
      <c r="S618" s="47"/>
    </row>
    <row r="619" spans="1:19" ht="9" customHeight="1" x14ac:dyDescent="0.2">
      <c r="A619" s="511"/>
      <c r="B619" s="511"/>
      <c r="C619" s="48" t="s">
        <v>4</v>
      </c>
      <c r="D619" s="49">
        <v>34</v>
      </c>
      <c r="E619" s="50">
        <v>28630521</v>
      </c>
      <c r="F619" s="50">
        <v>0</v>
      </c>
      <c r="G619" s="50">
        <v>0</v>
      </c>
      <c r="H619" s="50">
        <v>12159892</v>
      </c>
      <c r="I619" s="50">
        <v>0</v>
      </c>
      <c r="J619" s="51">
        <v>3399199</v>
      </c>
      <c r="K619" s="50">
        <v>40790413</v>
      </c>
      <c r="L619" s="52">
        <v>44189612</v>
      </c>
      <c r="M619" s="118"/>
      <c r="N619" s="120">
        <v>40790413</v>
      </c>
      <c r="O619" s="120">
        <v>28630521</v>
      </c>
      <c r="P619" s="120">
        <v>1498673</v>
      </c>
      <c r="Q619" s="120">
        <v>49343111</v>
      </c>
      <c r="R619" s="120">
        <v>45943911</v>
      </c>
      <c r="S619" s="47"/>
    </row>
    <row r="620" spans="1:19" ht="12.75" customHeight="1" x14ac:dyDescent="0.2">
      <c r="A620" s="511"/>
      <c r="B620" s="511"/>
      <c r="C620" s="53" t="s">
        <v>3</v>
      </c>
      <c r="D620" s="54">
        <v>35</v>
      </c>
      <c r="E620" s="44">
        <v>15457.7</v>
      </c>
      <c r="F620" s="44">
        <v>0</v>
      </c>
      <c r="G620" s="44">
        <v>0</v>
      </c>
      <c r="H620" s="44">
        <v>6280.06</v>
      </c>
      <c r="I620" s="44">
        <v>0</v>
      </c>
      <c r="J620" s="55">
        <v>1811.48</v>
      </c>
      <c r="K620" s="56">
        <v>21737.759999999998</v>
      </c>
      <c r="L620" s="57">
        <v>23549.24</v>
      </c>
      <c r="M620" s="117"/>
      <c r="N620" s="119">
        <v>21737.759999999998</v>
      </c>
      <c r="O620" s="119">
        <v>15457.7</v>
      </c>
      <c r="P620" s="119">
        <v>774</v>
      </c>
      <c r="Q620" s="119">
        <v>26331.63</v>
      </c>
      <c r="R620" s="119">
        <v>24520.15</v>
      </c>
      <c r="S620" s="47"/>
    </row>
    <row r="621" spans="1:19" ht="9" customHeight="1" x14ac:dyDescent="0.2">
      <c r="A621" s="512"/>
      <c r="B621" s="512"/>
      <c r="C621" s="58" t="s">
        <v>4</v>
      </c>
      <c r="D621" s="59"/>
      <c r="E621" s="61">
        <v>29930281</v>
      </c>
      <c r="F621" s="61">
        <v>0</v>
      </c>
      <c r="G621" s="61">
        <v>0</v>
      </c>
      <c r="H621" s="61">
        <v>12159892</v>
      </c>
      <c r="I621" s="61">
        <v>0</v>
      </c>
      <c r="J621" s="60">
        <v>3507514</v>
      </c>
      <c r="K621" s="61">
        <v>42090173</v>
      </c>
      <c r="L621" s="62">
        <v>45597687</v>
      </c>
      <c r="M621" s="118"/>
      <c r="N621" s="120">
        <v>42090173</v>
      </c>
      <c r="O621" s="120">
        <v>29930281</v>
      </c>
      <c r="P621" s="120">
        <v>1498673</v>
      </c>
      <c r="Q621" s="120">
        <v>50985145</v>
      </c>
      <c r="R621" s="120">
        <v>47477631</v>
      </c>
      <c r="S621" s="47"/>
    </row>
    <row r="622" spans="1:19" ht="12.75" customHeight="1" x14ac:dyDescent="0.2">
      <c r="A622" s="492">
        <v>39539</v>
      </c>
      <c r="B622" s="492">
        <v>39629</v>
      </c>
      <c r="C622" s="42" t="s">
        <v>3</v>
      </c>
      <c r="D622" s="43">
        <v>0</v>
      </c>
      <c r="E622" s="44">
        <v>9887.61</v>
      </c>
      <c r="F622" s="44">
        <v>0</v>
      </c>
      <c r="G622" s="44">
        <v>0</v>
      </c>
      <c r="H622" s="44">
        <v>6280.06</v>
      </c>
      <c r="I622" s="44">
        <v>0</v>
      </c>
      <c r="J622" s="44">
        <v>1347.31</v>
      </c>
      <c r="K622" s="45">
        <v>16167.67</v>
      </c>
      <c r="L622" s="46">
        <v>17514.98</v>
      </c>
      <c r="M622" s="117"/>
      <c r="N622" s="119">
        <v>16167.67</v>
      </c>
      <c r="O622" s="119">
        <v>9887.61</v>
      </c>
      <c r="P622" s="119">
        <v>774</v>
      </c>
      <c r="Q622" s="119">
        <v>19294.75</v>
      </c>
      <c r="R622" s="119">
        <v>17947.439999999999</v>
      </c>
      <c r="S622" s="47"/>
    </row>
    <row r="623" spans="1:19" ht="9" customHeight="1" x14ac:dyDescent="0.2">
      <c r="A623" s="493"/>
      <c r="B623" s="493"/>
      <c r="C623" s="48" t="s">
        <v>4</v>
      </c>
      <c r="D623" s="49">
        <v>2</v>
      </c>
      <c r="E623" s="50">
        <v>19145083</v>
      </c>
      <c r="F623" s="50">
        <v>0</v>
      </c>
      <c r="G623" s="50">
        <v>0</v>
      </c>
      <c r="H623" s="50">
        <v>12159892</v>
      </c>
      <c r="I623" s="50">
        <v>0</v>
      </c>
      <c r="J623" s="51">
        <v>2608756</v>
      </c>
      <c r="K623" s="50">
        <v>31304974</v>
      </c>
      <c r="L623" s="52">
        <v>33913730</v>
      </c>
      <c r="M623" s="118"/>
      <c r="N623" s="120">
        <v>31304974</v>
      </c>
      <c r="O623" s="120">
        <v>19145083</v>
      </c>
      <c r="P623" s="120">
        <v>1498673</v>
      </c>
      <c r="Q623" s="120">
        <v>37359846</v>
      </c>
      <c r="R623" s="120">
        <v>34751090</v>
      </c>
      <c r="S623" s="47"/>
    </row>
    <row r="624" spans="1:19" ht="12.75" customHeight="1" x14ac:dyDescent="0.2">
      <c r="A624" s="511">
        <v>39539</v>
      </c>
      <c r="B624" s="511">
        <v>39629</v>
      </c>
      <c r="C624" s="53" t="s">
        <v>3</v>
      </c>
      <c r="D624" s="54">
        <v>3</v>
      </c>
      <c r="E624" s="44">
        <v>10249.23</v>
      </c>
      <c r="F624" s="44">
        <v>0</v>
      </c>
      <c r="G624" s="44">
        <v>0</v>
      </c>
      <c r="H624" s="44">
        <v>6280.06</v>
      </c>
      <c r="I624" s="44">
        <v>0</v>
      </c>
      <c r="J624" s="55">
        <v>1377.44</v>
      </c>
      <c r="K624" s="56">
        <v>16529.29</v>
      </c>
      <c r="L624" s="57">
        <v>17906.73</v>
      </c>
      <c r="M624" s="117"/>
      <c r="N624" s="119">
        <v>16529.29</v>
      </c>
      <c r="O624" s="119">
        <v>10249.23</v>
      </c>
      <c r="P624" s="119">
        <v>774</v>
      </c>
      <c r="Q624" s="119">
        <v>19751.59</v>
      </c>
      <c r="R624" s="119">
        <v>18374.150000000001</v>
      </c>
      <c r="S624" s="47"/>
    </row>
    <row r="625" spans="1:19" ht="9" customHeight="1" x14ac:dyDescent="0.2">
      <c r="A625" s="511"/>
      <c r="B625" s="511"/>
      <c r="C625" s="48" t="s">
        <v>4</v>
      </c>
      <c r="D625" s="49">
        <v>8</v>
      </c>
      <c r="E625" s="50">
        <v>19845277</v>
      </c>
      <c r="F625" s="50">
        <v>0</v>
      </c>
      <c r="G625" s="50">
        <v>0</v>
      </c>
      <c r="H625" s="50">
        <v>12159892</v>
      </c>
      <c r="I625" s="50">
        <v>0</v>
      </c>
      <c r="J625" s="51">
        <v>2667096</v>
      </c>
      <c r="K625" s="50">
        <v>32005168</v>
      </c>
      <c r="L625" s="52">
        <v>34672264</v>
      </c>
      <c r="M625" s="118"/>
      <c r="N625" s="120">
        <v>32005168</v>
      </c>
      <c r="O625" s="120">
        <v>19845277</v>
      </c>
      <c r="P625" s="120">
        <v>1498673</v>
      </c>
      <c r="Q625" s="120">
        <v>38244411</v>
      </c>
      <c r="R625" s="120">
        <v>35577315</v>
      </c>
      <c r="S625" s="47"/>
    </row>
    <row r="626" spans="1:19" ht="12.75" customHeight="1" x14ac:dyDescent="0.2">
      <c r="A626" s="511"/>
      <c r="B626" s="511"/>
      <c r="C626" s="53" t="s">
        <v>3</v>
      </c>
      <c r="D626" s="54">
        <v>9</v>
      </c>
      <c r="E626" s="44">
        <v>11540.03</v>
      </c>
      <c r="F626" s="44">
        <v>0</v>
      </c>
      <c r="G626" s="44">
        <v>0</v>
      </c>
      <c r="H626" s="44">
        <v>6280.06</v>
      </c>
      <c r="I626" s="44">
        <v>0</v>
      </c>
      <c r="J626" s="55">
        <v>1485.01</v>
      </c>
      <c r="K626" s="56">
        <v>17820.09</v>
      </c>
      <c r="L626" s="57">
        <v>19305.099999999999</v>
      </c>
      <c r="M626" s="117"/>
      <c r="N626" s="119">
        <v>17820.09</v>
      </c>
      <c r="O626" s="119">
        <v>11540.03</v>
      </c>
      <c r="P626" s="119">
        <v>774</v>
      </c>
      <c r="Q626" s="119">
        <v>21382.31</v>
      </c>
      <c r="R626" s="119">
        <v>19897.3</v>
      </c>
      <c r="S626" s="47"/>
    </row>
    <row r="627" spans="1:19" ht="9" customHeight="1" x14ac:dyDescent="0.2">
      <c r="A627" s="511"/>
      <c r="B627" s="511"/>
      <c r="C627" s="48" t="s">
        <v>4</v>
      </c>
      <c r="D627" s="49">
        <v>14</v>
      </c>
      <c r="E627" s="50">
        <v>22344614</v>
      </c>
      <c r="F627" s="50">
        <v>0</v>
      </c>
      <c r="G627" s="50">
        <v>0</v>
      </c>
      <c r="H627" s="50">
        <v>12159892</v>
      </c>
      <c r="I627" s="50">
        <v>0</v>
      </c>
      <c r="J627" s="51">
        <v>2875380</v>
      </c>
      <c r="K627" s="50">
        <v>34504506</v>
      </c>
      <c r="L627" s="52">
        <v>37379886</v>
      </c>
      <c r="M627" s="118"/>
      <c r="N627" s="120">
        <v>34504506</v>
      </c>
      <c r="O627" s="120">
        <v>22344614</v>
      </c>
      <c r="P627" s="120">
        <v>1498673</v>
      </c>
      <c r="Q627" s="120">
        <v>41401925</v>
      </c>
      <c r="R627" s="120">
        <v>38526545</v>
      </c>
      <c r="S627" s="47"/>
    </row>
    <row r="628" spans="1:19" ht="12.75" customHeight="1" x14ac:dyDescent="0.2">
      <c r="A628" s="511"/>
      <c r="B628" s="511"/>
      <c r="C628" s="53" t="s">
        <v>3</v>
      </c>
      <c r="D628" s="54">
        <v>15</v>
      </c>
      <c r="E628" s="44">
        <v>12762.59</v>
      </c>
      <c r="F628" s="44">
        <v>0</v>
      </c>
      <c r="G628" s="44">
        <v>0</v>
      </c>
      <c r="H628" s="44">
        <v>6280.06</v>
      </c>
      <c r="I628" s="44">
        <v>0</v>
      </c>
      <c r="J628" s="55">
        <v>1586.89</v>
      </c>
      <c r="K628" s="56">
        <v>19042.650000000001</v>
      </c>
      <c r="L628" s="57">
        <v>20629.54</v>
      </c>
      <c r="M628" s="117"/>
      <c r="N628" s="119">
        <v>19042.650000000001</v>
      </c>
      <c r="O628" s="119">
        <v>12762.59</v>
      </c>
      <c r="P628" s="119">
        <v>774</v>
      </c>
      <c r="Q628" s="119">
        <v>22926.81</v>
      </c>
      <c r="R628" s="119">
        <v>21339.919999999998</v>
      </c>
      <c r="S628" s="47"/>
    </row>
    <row r="629" spans="1:19" ht="9" customHeight="1" x14ac:dyDescent="0.2">
      <c r="A629" s="511"/>
      <c r="B629" s="511"/>
      <c r="C629" s="48" t="s">
        <v>4</v>
      </c>
      <c r="D629" s="49">
        <v>20</v>
      </c>
      <c r="E629" s="50">
        <v>24711820</v>
      </c>
      <c r="F629" s="50">
        <v>0</v>
      </c>
      <c r="G629" s="50">
        <v>0</v>
      </c>
      <c r="H629" s="50">
        <v>12159892</v>
      </c>
      <c r="I629" s="50">
        <v>0</v>
      </c>
      <c r="J629" s="51">
        <v>3072648</v>
      </c>
      <c r="K629" s="50">
        <v>36871712</v>
      </c>
      <c r="L629" s="52">
        <v>39944359</v>
      </c>
      <c r="M629" s="118"/>
      <c r="N629" s="120">
        <v>36871712</v>
      </c>
      <c r="O629" s="120">
        <v>24711820</v>
      </c>
      <c r="P629" s="120">
        <v>1498673</v>
      </c>
      <c r="Q629" s="120">
        <v>44392494</v>
      </c>
      <c r="R629" s="120">
        <v>41319847</v>
      </c>
      <c r="S629" s="47"/>
    </row>
    <row r="630" spans="1:19" ht="12.75" customHeight="1" x14ac:dyDescent="0.2">
      <c r="A630" s="511"/>
      <c r="B630" s="511"/>
      <c r="C630" s="53" t="s">
        <v>3</v>
      </c>
      <c r="D630" s="54">
        <v>21</v>
      </c>
      <c r="E630" s="44">
        <v>13992.54</v>
      </c>
      <c r="F630" s="44">
        <v>0</v>
      </c>
      <c r="G630" s="44">
        <v>0</v>
      </c>
      <c r="H630" s="44">
        <v>6280.06</v>
      </c>
      <c r="I630" s="44">
        <v>0</v>
      </c>
      <c r="J630" s="55">
        <v>1689.38</v>
      </c>
      <c r="K630" s="56">
        <v>20272.599999999999</v>
      </c>
      <c r="L630" s="57">
        <v>21961.98</v>
      </c>
      <c r="M630" s="117"/>
      <c r="N630" s="119">
        <v>20272.599999999999</v>
      </c>
      <c r="O630" s="119">
        <v>13992.54</v>
      </c>
      <c r="P630" s="119">
        <v>774</v>
      </c>
      <c r="Q630" s="119">
        <v>24480.639999999999</v>
      </c>
      <c r="R630" s="119">
        <v>22791.26</v>
      </c>
      <c r="S630" s="47"/>
    </row>
    <row r="631" spans="1:19" ht="9" customHeight="1" x14ac:dyDescent="0.2">
      <c r="A631" s="511"/>
      <c r="B631" s="511"/>
      <c r="C631" s="48" t="s">
        <v>4</v>
      </c>
      <c r="D631" s="49">
        <v>27</v>
      </c>
      <c r="E631" s="50">
        <v>27093335</v>
      </c>
      <c r="F631" s="50">
        <v>0</v>
      </c>
      <c r="G631" s="50">
        <v>0</v>
      </c>
      <c r="H631" s="50">
        <v>12159892</v>
      </c>
      <c r="I631" s="50">
        <v>0</v>
      </c>
      <c r="J631" s="51">
        <v>3271096</v>
      </c>
      <c r="K631" s="50">
        <v>39253227</v>
      </c>
      <c r="L631" s="52">
        <v>42524323</v>
      </c>
      <c r="M631" s="118"/>
      <c r="N631" s="120">
        <v>39253227</v>
      </c>
      <c r="O631" s="120">
        <v>27093335</v>
      </c>
      <c r="P631" s="120">
        <v>1498673</v>
      </c>
      <c r="Q631" s="120">
        <v>47401129</v>
      </c>
      <c r="R631" s="120">
        <v>44130033</v>
      </c>
      <c r="S631" s="47"/>
    </row>
    <row r="632" spans="1:19" ht="12.75" customHeight="1" x14ac:dyDescent="0.2">
      <c r="A632" s="511"/>
      <c r="B632" s="511"/>
      <c r="C632" s="53" t="s">
        <v>3</v>
      </c>
      <c r="D632" s="54">
        <v>28</v>
      </c>
      <c r="E632" s="44">
        <v>14868.51</v>
      </c>
      <c r="F632" s="44">
        <v>0</v>
      </c>
      <c r="G632" s="44">
        <v>0</v>
      </c>
      <c r="H632" s="44">
        <v>6280.06</v>
      </c>
      <c r="I632" s="44">
        <v>0</v>
      </c>
      <c r="J632" s="55">
        <v>1762.38</v>
      </c>
      <c r="K632" s="56">
        <v>21148.57</v>
      </c>
      <c r="L632" s="57">
        <v>22910.95</v>
      </c>
      <c r="M632" s="117"/>
      <c r="N632" s="119">
        <v>21148.57</v>
      </c>
      <c r="O632" s="119">
        <v>14868.51</v>
      </c>
      <c r="P632" s="119">
        <v>774</v>
      </c>
      <c r="Q632" s="119">
        <v>25587.279999999999</v>
      </c>
      <c r="R632" s="119">
        <v>23824.9</v>
      </c>
      <c r="S632" s="47"/>
    </row>
    <row r="633" spans="1:19" ht="9" customHeight="1" x14ac:dyDescent="0.2">
      <c r="A633" s="511"/>
      <c r="B633" s="511"/>
      <c r="C633" s="48" t="s">
        <v>4</v>
      </c>
      <c r="D633" s="49">
        <v>34</v>
      </c>
      <c r="E633" s="50">
        <v>28789450</v>
      </c>
      <c r="F633" s="50">
        <v>0</v>
      </c>
      <c r="G633" s="50">
        <v>0</v>
      </c>
      <c r="H633" s="50">
        <v>12159892</v>
      </c>
      <c r="I633" s="50">
        <v>0</v>
      </c>
      <c r="J633" s="51">
        <v>3412444</v>
      </c>
      <c r="K633" s="50">
        <v>40949342</v>
      </c>
      <c r="L633" s="52">
        <v>44361785</v>
      </c>
      <c r="M633" s="118"/>
      <c r="N633" s="120">
        <v>40949342</v>
      </c>
      <c r="O633" s="120">
        <v>28789450</v>
      </c>
      <c r="P633" s="120">
        <v>1498673</v>
      </c>
      <c r="Q633" s="120">
        <v>49543883</v>
      </c>
      <c r="R633" s="120">
        <v>46131439</v>
      </c>
      <c r="S633" s="47"/>
    </row>
    <row r="634" spans="1:19" ht="12.75" customHeight="1" x14ac:dyDescent="0.2">
      <c r="A634" s="511"/>
      <c r="B634" s="511"/>
      <c r="C634" s="53" t="s">
        <v>3</v>
      </c>
      <c r="D634" s="54">
        <v>35</v>
      </c>
      <c r="E634" s="44">
        <v>15539.78</v>
      </c>
      <c r="F634" s="44">
        <v>0</v>
      </c>
      <c r="G634" s="44">
        <v>0</v>
      </c>
      <c r="H634" s="44">
        <v>6280.06</v>
      </c>
      <c r="I634" s="44">
        <v>0</v>
      </c>
      <c r="J634" s="55">
        <v>1818.32</v>
      </c>
      <c r="K634" s="56">
        <v>21819.84</v>
      </c>
      <c r="L634" s="57">
        <v>23638.16</v>
      </c>
      <c r="M634" s="117"/>
      <c r="N634" s="119">
        <v>21819.84</v>
      </c>
      <c r="O634" s="119">
        <v>15539.78</v>
      </c>
      <c r="P634" s="119">
        <v>774</v>
      </c>
      <c r="Q634" s="119">
        <v>26435.32</v>
      </c>
      <c r="R634" s="119">
        <v>24617</v>
      </c>
      <c r="S634" s="47"/>
    </row>
    <row r="635" spans="1:19" ht="9" customHeight="1" x14ac:dyDescent="0.2">
      <c r="A635" s="512"/>
      <c r="B635" s="512"/>
      <c r="C635" s="58" t="s">
        <v>4</v>
      </c>
      <c r="D635" s="59"/>
      <c r="E635" s="50">
        <v>30089210</v>
      </c>
      <c r="F635" s="50">
        <v>0</v>
      </c>
      <c r="G635" s="50">
        <v>0</v>
      </c>
      <c r="H635" s="50">
        <v>12159892</v>
      </c>
      <c r="I635" s="50">
        <v>0</v>
      </c>
      <c r="J635" s="60">
        <v>3520758</v>
      </c>
      <c r="K635" s="61">
        <v>42249102</v>
      </c>
      <c r="L635" s="62">
        <v>45769860</v>
      </c>
      <c r="M635" s="118"/>
      <c r="N635" s="120">
        <v>42249102</v>
      </c>
      <c r="O635" s="120">
        <v>30089210</v>
      </c>
      <c r="P635" s="120">
        <v>1498673</v>
      </c>
      <c r="Q635" s="120">
        <v>51185917</v>
      </c>
      <c r="R635" s="120">
        <v>47665159</v>
      </c>
      <c r="S635" s="47"/>
    </row>
    <row r="636" spans="1:19" ht="12.75" customHeight="1" x14ac:dyDescent="0.2">
      <c r="A636" s="492">
        <v>39630</v>
      </c>
      <c r="B636" s="492">
        <v>39813</v>
      </c>
      <c r="C636" s="42" t="s">
        <v>3</v>
      </c>
      <c r="D636" s="43">
        <v>0</v>
      </c>
      <c r="E636" s="44">
        <v>9942.2099999999991</v>
      </c>
      <c r="F636" s="44">
        <v>0</v>
      </c>
      <c r="G636" s="44">
        <v>0</v>
      </c>
      <c r="H636" s="44">
        <v>6280.06</v>
      </c>
      <c r="I636" s="44">
        <v>0</v>
      </c>
      <c r="J636" s="44">
        <v>1351.86</v>
      </c>
      <c r="K636" s="45">
        <v>16222.27</v>
      </c>
      <c r="L636" s="46">
        <v>17574.13</v>
      </c>
      <c r="M636" s="117"/>
      <c r="N636" s="119">
        <v>16222.27</v>
      </c>
      <c r="O636" s="119">
        <v>9942.2099999999991</v>
      </c>
      <c r="P636" s="119">
        <v>774</v>
      </c>
      <c r="Q636" s="119">
        <v>19363.73</v>
      </c>
      <c r="R636" s="119">
        <v>18011.87</v>
      </c>
      <c r="S636" s="47"/>
    </row>
    <row r="637" spans="1:19" ht="9" customHeight="1" x14ac:dyDescent="0.2">
      <c r="A637" s="493"/>
      <c r="B637" s="493"/>
      <c r="C637" s="48" t="s">
        <v>4</v>
      </c>
      <c r="D637" s="49">
        <v>2</v>
      </c>
      <c r="E637" s="50">
        <v>19250803</v>
      </c>
      <c r="F637" s="50">
        <v>0</v>
      </c>
      <c r="G637" s="50">
        <v>0</v>
      </c>
      <c r="H637" s="50">
        <v>12159892</v>
      </c>
      <c r="I637" s="50">
        <v>0</v>
      </c>
      <c r="J637" s="51">
        <v>2617566</v>
      </c>
      <c r="K637" s="50">
        <v>31410695</v>
      </c>
      <c r="L637" s="52">
        <v>34028261</v>
      </c>
      <c r="M637" s="118"/>
      <c r="N637" s="120">
        <v>31410695</v>
      </c>
      <c r="O637" s="120">
        <v>19250803</v>
      </c>
      <c r="P637" s="120">
        <v>1498673</v>
      </c>
      <c r="Q637" s="120">
        <v>37493409</v>
      </c>
      <c r="R637" s="120">
        <v>34875844</v>
      </c>
      <c r="S637" s="47"/>
    </row>
    <row r="638" spans="1:19" ht="12.75" customHeight="1" x14ac:dyDescent="0.2">
      <c r="A638" s="511">
        <v>39630</v>
      </c>
      <c r="B638" s="511">
        <v>39813</v>
      </c>
      <c r="C638" s="53" t="s">
        <v>3</v>
      </c>
      <c r="D638" s="54">
        <v>3</v>
      </c>
      <c r="E638" s="44">
        <v>10303.83</v>
      </c>
      <c r="F638" s="44">
        <v>0</v>
      </c>
      <c r="G638" s="44">
        <v>0</v>
      </c>
      <c r="H638" s="44">
        <v>6280.06</v>
      </c>
      <c r="I638" s="44">
        <v>0</v>
      </c>
      <c r="J638" s="55">
        <v>1381.99</v>
      </c>
      <c r="K638" s="56">
        <v>16583.89</v>
      </c>
      <c r="L638" s="57">
        <v>17965.88</v>
      </c>
      <c r="M638" s="117"/>
      <c r="N638" s="119">
        <v>16583.89</v>
      </c>
      <c r="O638" s="119">
        <v>10303.83</v>
      </c>
      <c r="P638" s="119">
        <v>774</v>
      </c>
      <c r="Q638" s="119">
        <v>19820.57</v>
      </c>
      <c r="R638" s="119">
        <v>18438.580000000002</v>
      </c>
      <c r="S638" s="47"/>
    </row>
    <row r="639" spans="1:19" ht="9" customHeight="1" x14ac:dyDescent="0.2">
      <c r="A639" s="511"/>
      <c r="B639" s="511"/>
      <c r="C639" s="48" t="s">
        <v>4</v>
      </c>
      <c r="D639" s="49">
        <v>8</v>
      </c>
      <c r="E639" s="50">
        <v>19950997</v>
      </c>
      <c r="F639" s="50">
        <v>0</v>
      </c>
      <c r="G639" s="50">
        <v>0</v>
      </c>
      <c r="H639" s="50">
        <v>12159892</v>
      </c>
      <c r="I639" s="50">
        <v>0</v>
      </c>
      <c r="J639" s="51">
        <v>2675906</v>
      </c>
      <c r="K639" s="50">
        <v>32110889</v>
      </c>
      <c r="L639" s="52">
        <v>34786794</v>
      </c>
      <c r="M639" s="118"/>
      <c r="N639" s="120">
        <v>32110889</v>
      </c>
      <c r="O639" s="120">
        <v>19950997</v>
      </c>
      <c r="P639" s="120">
        <v>1498673</v>
      </c>
      <c r="Q639" s="120">
        <v>38377975</v>
      </c>
      <c r="R639" s="120">
        <v>35702069</v>
      </c>
      <c r="S639" s="47"/>
    </row>
    <row r="640" spans="1:19" ht="12.75" customHeight="1" x14ac:dyDescent="0.2">
      <c r="A640" s="511"/>
      <c r="B640" s="511"/>
      <c r="C640" s="53" t="s">
        <v>3</v>
      </c>
      <c r="D640" s="54">
        <v>9</v>
      </c>
      <c r="E640" s="44">
        <v>11594.63</v>
      </c>
      <c r="F640" s="44">
        <v>0</v>
      </c>
      <c r="G640" s="44">
        <v>0</v>
      </c>
      <c r="H640" s="44">
        <v>6280.06</v>
      </c>
      <c r="I640" s="44">
        <v>0</v>
      </c>
      <c r="J640" s="55">
        <v>1489.56</v>
      </c>
      <c r="K640" s="56">
        <v>17874.689999999999</v>
      </c>
      <c r="L640" s="57">
        <v>19364.25</v>
      </c>
      <c r="M640" s="117"/>
      <c r="N640" s="119">
        <v>17874.689999999999</v>
      </c>
      <c r="O640" s="119">
        <v>11594.63</v>
      </c>
      <c r="P640" s="119">
        <v>774</v>
      </c>
      <c r="Q640" s="119">
        <v>21451.279999999999</v>
      </c>
      <c r="R640" s="119">
        <v>19961.72</v>
      </c>
      <c r="S640" s="47"/>
    </row>
    <row r="641" spans="1:19" ht="9" customHeight="1" x14ac:dyDescent="0.2">
      <c r="A641" s="511"/>
      <c r="B641" s="511"/>
      <c r="C641" s="48" t="s">
        <v>4</v>
      </c>
      <c r="D641" s="49">
        <v>14</v>
      </c>
      <c r="E641" s="50">
        <v>22450334</v>
      </c>
      <c r="F641" s="50">
        <v>0</v>
      </c>
      <c r="G641" s="50">
        <v>0</v>
      </c>
      <c r="H641" s="50">
        <v>12159892</v>
      </c>
      <c r="I641" s="50">
        <v>0</v>
      </c>
      <c r="J641" s="51">
        <v>2884190</v>
      </c>
      <c r="K641" s="50">
        <v>34610226</v>
      </c>
      <c r="L641" s="52">
        <v>37494416</v>
      </c>
      <c r="M641" s="118"/>
      <c r="N641" s="120">
        <v>34610226</v>
      </c>
      <c r="O641" s="120">
        <v>22450334</v>
      </c>
      <c r="P641" s="120">
        <v>1498673</v>
      </c>
      <c r="Q641" s="120">
        <v>41535470</v>
      </c>
      <c r="R641" s="120">
        <v>38651280</v>
      </c>
      <c r="S641" s="47"/>
    </row>
    <row r="642" spans="1:19" ht="12.75" customHeight="1" x14ac:dyDescent="0.2">
      <c r="A642" s="511"/>
      <c r="B642" s="511"/>
      <c r="C642" s="53" t="s">
        <v>3</v>
      </c>
      <c r="D642" s="54">
        <v>15</v>
      </c>
      <c r="E642" s="44">
        <v>12817.19</v>
      </c>
      <c r="F642" s="44">
        <v>0</v>
      </c>
      <c r="G642" s="44">
        <v>0</v>
      </c>
      <c r="H642" s="44">
        <v>6280.06</v>
      </c>
      <c r="I642" s="44">
        <v>0</v>
      </c>
      <c r="J642" s="55">
        <v>1591.44</v>
      </c>
      <c r="K642" s="56">
        <v>19097.25</v>
      </c>
      <c r="L642" s="57">
        <v>20688.689999999999</v>
      </c>
      <c r="M642" s="117"/>
      <c r="N642" s="119">
        <v>19097.25</v>
      </c>
      <c r="O642" s="119">
        <v>12817.19</v>
      </c>
      <c r="P642" s="119">
        <v>774</v>
      </c>
      <c r="Q642" s="119">
        <v>22995.78</v>
      </c>
      <c r="R642" s="119">
        <v>21404.34</v>
      </c>
      <c r="S642" s="47"/>
    </row>
    <row r="643" spans="1:19" ht="9" customHeight="1" x14ac:dyDescent="0.2">
      <c r="A643" s="511"/>
      <c r="B643" s="511"/>
      <c r="C643" s="48" t="s">
        <v>4</v>
      </c>
      <c r="D643" s="49">
        <v>20</v>
      </c>
      <c r="E643" s="50">
        <v>24817540</v>
      </c>
      <c r="F643" s="50">
        <v>0</v>
      </c>
      <c r="G643" s="50">
        <v>0</v>
      </c>
      <c r="H643" s="50">
        <v>12159892</v>
      </c>
      <c r="I643" s="50">
        <v>0</v>
      </c>
      <c r="J643" s="51">
        <v>3081458</v>
      </c>
      <c r="K643" s="50">
        <v>36977432</v>
      </c>
      <c r="L643" s="52">
        <v>40058890</v>
      </c>
      <c r="M643" s="118"/>
      <c r="N643" s="120">
        <v>36977432</v>
      </c>
      <c r="O643" s="120">
        <v>24817540</v>
      </c>
      <c r="P643" s="120">
        <v>1498673</v>
      </c>
      <c r="Q643" s="120">
        <v>44526039</v>
      </c>
      <c r="R643" s="120">
        <v>41444581</v>
      </c>
      <c r="S643" s="47"/>
    </row>
    <row r="644" spans="1:19" ht="12.75" customHeight="1" x14ac:dyDescent="0.2">
      <c r="A644" s="511"/>
      <c r="B644" s="511"/>
      <c r="C644" s="53" t="s">
        <v>3</v>
      </c>
      <c r="D644" s="54">
        <v>21</v>
      </c>
      <c r="E644" s="44">
        <v>14047.14</v>
      </c>
      <c r="F644" s="44">
        <v>0</v>
      </c>
      <c r="G644" s="44">
        <v>0</v>
      </c>
      <c r="H644" s="44">
        <v>6280.06</v>
      </c>
      <c r="I644" s="44">
        <v>0</v>
      </c>
      <c r="J644" s="55">
        <v>1693.93</v>
      </c>
      <c r="K644" s="56">
        <v>20327.2</v>
      </c>
      <c r="L644" s="57">
        <v>22021.13</v>
      </c>
      <c r="M644" s="117"/>
      <c r="N644" s="119">
        <v>20327.2</v>
      </c>
      <c r="O644" s="119">
        <v>14047.14</v>
      </c>
      <c r="P644" s="119">
        <v>774</v>
      </c>
      <c r="Q644" s="119">
        <v>24549.62</v>
      </c>
      <c r="R644" s="119">
        <v>22855.69</v>
      </c>
      <c r="S644" s="47"/>
    </row>
    <row r="645" spans="1:19" ht="9" customHeight="1" x14ac:dyDescent="0.2">
      <c r="A645" s="511"/>
      <c r="B645" s="511"/>
      <c r="C645" s="48" t="s">
        <v>4</v>
      </c>
      <c r="D645" s="49">
        <v>27</v>
      </c>
      <c r="E645" s="50">
        <v>27199056</v>
      </c>
      <c r="F645" s="50">
        <v>0</v>
      </c>
      <c r="G645" s="50">
        <v>0</v>
      </c>
      <c r="H645" s="50">
        <v>12159892</v>
      </c>
      <c r="I645" s="50">
        <v>0</v>
      </c>
      <c r="J645" s="51">
        <v>3279906</v>
      </c>
      <c r="K645" s="50">
        <v>39358948</v>
      </c>
      <c r="L645" s="52">
        <v>42638853</v>
      </c>
      <c r="M645" s="118"/>
      <c r="N645" s="120">
        <v>39358948</v>
      </c>
      <c r="O645" s="120">
        <v>27199056</v>
      </c>
      <c r="P645" s="120">
        <v>1498673</v>
      </c>
      <c r="Q645" s="120">
        <v>47534693</v>
      </c>
      <c r="R645" s="120">
        <v>44254787</v>
      </c>
      <c r="S645" s="47"/>
    </row>
    <row r="646" spans="1:19" ht="12.75" customHeight="1" x14ac:dyDescent="0.2">
      <c r="A646" s="511"/>
      <c r="B646" s="511"/>
      <c r="C646" s="53" t="s">
        <v>3</v>
      </c>
      <c r="D646" s="54">
        <v>28</v>
      </c>
      <c r="E646" s="44">
        <v>14923.11</v>
      </c>
      <c r="F646" s="44">
        <v>0</v>
      </c>
      <c r="G646" s="44">
        <v>0</v>
      </c>
      <c r="H646" s="44">
        <v>6280.06</v>
      </c>
      <c r="I646" s="44">
        <v>0</v>
      </c>
      <c r="J646" s="55">
        <v>1766.93</v>
      </c>
      <c r="K646" s="56">
        <v>21203.17</v>
      </c>
      <c r="L646" s="57">
        <v>22970.1</v>
      </c>
      <c r="M646" s="117"/>
      <c r="N646" s="119">
        <v>21203.17</v>
      </c>
      <c r="O646" s="119">
        <v>14923.11</v>
      </c>
      <c r="P646" s="119">
        <v>774</v>
      </c>
      <c r="Q646" s="119">
        <v>25656.26</v>
      </c>
      <c r="R646" s="119">
        <v>23889.33</v>
      </c>
      <c r="S646" s="47"/>
    </row>
    <row r="647" spans="1:19" ht="9" customHeight="1" x14ac:dyDescent="0.2">
      <c r="A647" s="511"/>
      <c r="B647" s="511"/>
      <c r="C647" s="48" t="s">
        <v>4</v>
      </c>
      <c r="D647" s="49">
        <v>34</v>
      </c>
      <c r="E647" s="50">
        <v>28895170</v>
      </c>
      <c r="F647" s="50">
        <v>0</v>
      </c>
      <c r="G647" s="50">
        <v>0</v>
      </c>
      <c r="H647" s="50">
        <v>12159892</v>
      </c>
      <c r="I647" s="50">
        <v>0</v>
      </c>
      <c r="J647" s="51">
        <v>3421254</v>
      </c>
      <c r="K647" s="50">
        <v>41055062</v>
      </c>
      <c r="L647" s="52">
        <v>44476316</v>
      </c>
      <c r="M647" s="118"/>
      <c r="N647" s="120">
        <v>41055062</v>
      </c>
      <c r="O647" s="120">
        <v>28895170</v>
      </c>
      <c r="P647" s="120">
        <v>1498673</v>
      </c>
      <c r="Q647" s="120">
        <v>49677447</v>
      </c>
      <c r="R647" s="120">
        <v>46256193</v>
      </c>
      <c r="S647" s="47"/>
    </row>
    <row r="648" spans="1:19" ht="12.75" customHeight="1" x14ac:dyDescent="0.2">
      <c r="A648" s="511"/>
      <c r="B648" s="511"/>
      <c r="C648" s="53" t="s">
        <v>3</v>
      </c>
      <c r="D648" s="54">
        <v>35</v>
      </c>
      <c r="E648" s="44">
        <v>15594.38</v>
      </c>
      <c r="F648" s="44">
        <v>0</v>
      </c>
      <c r="G648" s="44">
        <v>0</v>
      </c>
      <c r="H648" s="44">
        <v>6280.06</v>
      </c>
      <c r="I648" s="44">
        <v>0</v>
      </c>
      <c r="J648" s="55">
        <v>1822.87</v>
      </c>
      <c r="K648" s="56">
        <v>21874.44</v>
      </c>
      <c r="L648" s="57">
        <v>23697.31</v>
      </c>
      <c r="M648" s="117"/>
      <c r="N648" s="119">
        <v>21874.44</v>
      </c>
      <c r="O648" s="119">
        <v>15594.38</v>
      </c>
      <c r="P648" s="119">
        <v>774</v>
      </c>
      <c r="Q648" s="119">
        <v>26504.3</v>
      </c>
      <c r="R648" s="119">
        <v>24681.43</v>
      </c>
      <c r="S648" s="47"/>
    </row>
    <row r="649" spans="1:19" ht="9" customHeight="1" x14ac:dyDescent="0.2">
      <c r="A649" s="512"/>
      <c r="B649" s="512"/>
      <c r="C649" s="58" t="s">
        <v>4</v>
      </c>
      <c r="D649" s="59"/>
      <c r="E649" s="50">
        <v>30194930</v>
      </c>
      <c r="F649" s="50">
        <v>0</v>
      </c>
      <c r="G649" s="50">
        <v>0</v>
      </c>
      <c r="H649" s="50">
        <v>12159892</v>
      </c>
      <c r="I649" s="50">
        <v>0</v>
      </c>
      <c r="J649" s="60">
        <v>3529568</v>
      </c>
      <c r="K649" s="61">
        <v>42354822</v>
      </c>
      <c r="L649" s="62">
        <v>45884390</v>
      </c>
      <c r="M649" s="118"/>
      <c r="N649" s="120">
        <v>42354822</v>
      </c>
      <c r="O649" s="120">
        <v>30194930</v>
      </c>
      <c r="P649" s="120">
        <v>1498673</v>
      </c>
      <c r="Q649" s="120">
        <v>51319481</v>
      </c>
      <c r="R649" s="120">
        <v>47789912</v>
      </c>
      <c r="S649" s="47"/>
    </row>
    <row r="650" spans="1:19" ht="12.75" customHeight="1" x14ac:dyDescent="0.2">
      <c r="A650" s="492">
        <v>39814</v>
      </c>
      <c r="B650" s="492">
        <v>40268</v>
      </c>
      <c r="C650" s="42" t="s">
        <v>3</v>
      </c>
      <c r="D650" s="43">
        <v>0</v>
      </c>
      <c r="E650" s="44">
        <v>10415.969999999999</v>
      </c>
      <c r="F650" s="44">
        <v>0</v>
      </c>
      <c r="G650" s="44">
        <v>0</v>
      </c>
      <c r="H650" s="44">
        <v>6280.06</v>
      </c>
      <c r="I650" s="44">
        <v>0</v>
      </c>
      <c r="J650" s="44">
        <v>1391.34</v>
      </c>
      <c r="K650" s="45">
        <v>16696.03</v>
      </c>
      <c r="L650" s="46">
        <v>18087.37</v>
      </c>
      <c r="M650" s="117"/>
      <c r="N650" s="119">
        <v>16696.03</v>
      </c>
      <c r="O650" s="119">
        <v>10415.969999999999</v>
      </c>
      <c r="P650" s="119">
        <v>774</v>
      </c>
      <c r="Q650" s="119">
        <v>19962.240000000002</v>
      </c>
      <c r="R650" s="119">
        <v>18570.900000000001</v>
      </c>
      <c r="S650" s="47"/>
    </row>
    <row r="651" spans="1:19" ht="9" customHeight="1" x14ac:dyDescent="0.2">
      <c r="A651" s="493"/>
      <c r="B651" s="493"/>
      <c r="C651" s="48" t="s">
        <v>4</v>
      </c>
      <c r="D651" s="49">
        <v>2</v>
      </c>
      <c r="E651" s="50">
        <v>20168130</v>
      </c>
      <c r="F651" s="50">
        <v>0</v>
      </c>
      <c r="G651" s="50">
        <v>0</v>
      </c>
      <c r="H651" s="50">
        <v>12159892</v>
      </c>
      <c r="I651" s="50">
        <v>0</v>
      </c>
      <c r="J651" s="51">
        <v>2694010</v>
      </c>
      <c r="K651" s="50">
        <v>32328022</v>
      </c>
      <c r="L651" s="52">
        <v>35022032</v>
      </c>
      <c r="M651" s="118"/>
      <c r="N651" s="120">
        <v>32328022</v>
      </c>
      <c r="O651" s="120">
        <v>20168130</v>
      </c>
      <c r="P651" s="120">
        <v>1498673</v>
      </c>
      <c r="Q651" s="120">
        <v>38652286</v>
      </c>
      <c r="R651" s="120">
        <v>35958277</v>
      </c>
      <c r="S651" s="47"/>
    </row>
    <row r="652" spans="1:19" ht="12.75" customHeight="1" x14ac:dyDescent="0.2">
      <c r="A652" s="511">
        <v>39814</v>
      </c>
      <c r="B652" s="511">
        <v>40268</v>
      </c>
      <c r="C652" s="53" t="s">
        <v>3</v>
      </c>
      <c r="D652" s="54">
        <v>3</v>
      </c>
      <c r="E652" s="44">
        <v>10791.27</v>
      </c>
      <c r="F652" s="44">
        <v>0</v>
      </c>
      <c r="G652" s="44">
        <v>0</v>
      </c>
      <c r="H652" s="44">
        <v>6280.06</v>
      </c>
      <c r="I652" s="44">
        <v>0</v>
      </c>
      <c r="J652" s="55">
        <v>1422.61</v>
      </c>
      <c r="K652" s="56">
        <v>17071.330000000002</v>
      </c>
      <c r="L652" s="57">
        <v>18493.939999999999</v>
      </c>
      <c r="M652" s="117"/>
      <c r="N652" s="119">
        <v>17071.330000000002</v>
      </c>
      <c r="O652" s="119">
        <v>10791.27</v>
      </c>
      <c r="P652" s="119">
        <v>774</v>
      </c>
      <c r="Q652" s="119">
        <v>20436.37</v>
      </c>
      <c r="R652" s="119">
        <v>19013.759999999998</v>
      </c>
      <c r="S652" s="47"/>
    </row>
    <row r="653" spans="1:19" ht="9" customHeight="1" x14ac:dyDescent="0.2">
      <c r="A653" s="511"/>
      <c r="B653" s="511"/>
      <c r="C653" s="48" t="s">
        <v>4</v>
      </c>
      <c r="D653" s="49">
        <v>8</v>
      </c>
      <c r="E653" s="50">
        <v>20894812</v>
      </c>
      <c r="F653" s="50">
        <v>0</v>
      </c>
      <c r="G653" s="50">
        <v>0</v>
      </c>
      <c r="H653" s="50">
        <v>12159892</v>
      </c>
      <c r="I653" s="50">
        <v>0</v>
      </c>
      <c r="J653" s="51">
        <v>2754557</v>
      </c>
      <c r="K653" s="50">
        <v>33054704</v>
      </c>
      <c r="L653" s="52">
        <v>35809261</v>
      </c>
      <c r="M653" s="118"/>
      <c r="N653" s="120">
        <v>33054704</v>
      </c>
      <c r="O653" s="120">
        <v>20894812</v>
      </c>
      <c r="P653" s="120">
        <v>1498673</v>
      </c>
      <c r="Q653" s="120">
        <v>39570330</v>
      </c>
      <c r="R653" s="120">
        <v>36815773</v>
      </c>
      <c r="S653" s="47"/>
    </row>
    <row r="654" spans="1:19" ht="12.75" customHeight="1" x14ac:dyDescent="0.2">
      <c r="A654" s="511"/>
      <c r="B654" s="511"/>
      <c r="C654" s="53" t="s">
        <v>3</v>
      </c>
      <c r="D654" s="54">
        <v>9</v>
      </c>
      <c r="E654" s="44">
        <v>12131.03</v>
      </c>
      <c r="F654" s="44">
        <v>0</v>
      </c>
      <c r="G654" s="44">
        <v>0</v>
      </c>
      <c r="H654" s="44">
        <v>6280.06</v>
      </c>
      <c r="I654" s="44">
        <v>0</v>
      </c>
      <c r="J654" s="55">
        <v>1534.26</v>
      </c>
      <c r="K654" s="56">
        <v>18411.09</v>
      </c>
      <c r="L654" s="57">
        <v>19945.349999999999</v>
      </c>
      <c r="M654" s="117"/>
      <c r="N654" s="119">
        <v>18411.09</v>
      </c>
      <c r="O654" s="119">
        <v>12131.03</v>
      </c>
      <c r="P654" s="119">
        <v>774</v>
      </c>
      <c r="Q654" s="119">
        <v>22128.94</v>
      </c>
      <c r="R654" s="119">
        <v>20594.68</v>
      </c>
      <c r="S654" s="47"/>
    </row>
    <row r="655" spans="1:19" ht="9" customHeight="1" x14ac:dyDescent="0.2">
      <c r="A655" s="511"/>
      <c r="B655" s="511"/>
      <c r="C655" s="48" t="s">
        <v>4</v>
      </c>
      <c r="D655" s="49">
        <v>14</v>
      </c>
      <c r="E655" s="50">
        <v>23488949</v>
      </c>
      <c r="F655" s="50">
        <v>0</v>
      </c>
      <c r="G655" s="50">
        <v>0</v>
      </c>
      <c r="H655" s="50">
        <v>12159892</v>
      </c>
      <c r="I655" s="50">
        <v>0</v>
      </c>
      <c r="J655" s="51">
        <v>2970742</v>
      </c>
      <c r="K655" s="50">
        <v>35648841</v>
      </c>
      <c r="L655" s="52">
        <v>38619583</v>
      </c>
      <c r="M655" s="118"/>
      <c r="N655" s="120">
        <v>35648841</v>
      </c>
      <c r="O655" s="120">
        <v>23488949</v>
      </c>
      <c r="P655" s="120">
        <v>1498673</v>
      </c>
      <c r="Q655" s="120">
        <v>42847603</v>
      </c>
      <c r="R655" s="120">
        <v>39876861</v>
      </c>
      <c r="S655" s="47"/>
    </row>
    <row r="656" spans="1:19" ht="12.75" customHeight="1" x14ac:dyDescent="0.2">
      <c r="A656" s="511"/>
      <c r="B656" s="511"/>
      <c r="C656" s="53" t="s">
        <v>3</v>
      </c>
      <c r="D656" s="54">
        <v>15</v>
      </c>
      <c r="E656" s="44">
        <v>13400.03</v>
      </c>
      <c r="F656" s="44">
        <v>0</v>
      </c>
      <c r="G656" s="44">
        <v>0</v>
      </c>
      <c r="H656" s="44">
        <v>6280.06</v>
      </c>
      <c r="I656" s="44">
        <v>0</v>
      </c>
      <c r="J656" s="55">
        <v>1640.01</v>
      </c>
      <c r="K656" s="56">
        <v>19680.09</v>
      </c>
      <c r="L656" s="57">
        <v>21320.1</v>
      </c>
      <c r="M656" s="117"/>
      <c r="N656" s="119">
        <v>19680.09</v>
      </c>
      <c r="O656" s="119">
        <v>13400.03</v>
      </c>
      <c r="P656" s="119">
        <v>774</v>
      </c>
      <c r="Q656" s="119">
        <v>23732.11</v>
      </c>
      <c r="R656" s="119">
        <v>22092.1</v>
      </c>
      <c r="S656" s="47"/>
    </row>
    <row r="657" spans="1:19" ht="9" customHeight="1" x14ac:dyDescent="0.2">
      <c r="A657" s="511"/>
      <c r="B657" s="511"/>
      <c r="C657" s="48" t="s">
        <v>4</v>
      </c>
      <c r="D657" s="49">
        <v>20</v>
      </c>
      <c r="E657" s="50">
        <v>25946076</v>
      </c>
      <c r="F657" s="50">
        <v>0</v>
      </c>
      <c r="G657" s="50">
        <v>0</v>
      </c>
      <c r="H657" s="50">
        <v>12159892</v>
      </c>
      <c r="I657" s="50">
        <v>0</v>
      </c>
      <c r="J657" s="51">
        <v>3175502</v>
      </c>
      <c r="K657" s="50">
        <v>38105968</v>
      </c>
      <c r="L657" s="52">
        <v>41281470</v>
      </c>
      <c r="M657" s="118"/>
      <c r="N657" s="120">
        <v>38105968</v>
      </c>
      <c r="O657" s="120">
        <v>25946076</v>
      </c>
      <c r="P657" s="120">
        <v>1498673</v>
      </c>
      <c r="Q657" s="120">
        <v>45951773</v>
      </c>
      <c r="R657" s="120">
        <v>42776270</v>
      </c>
      <c r="S657" s="47"/>
    </row>
    <row r="658" spans="1:19" ht="12.75" customHeight="1" x14ac:dyDescent="0.2">
      <c r="A658" s="511"/>
      <c r="B658" s="511"/>
      <c r="C658" s="53" t="s">
        <v>3</v>
      </c>
      <c r="D658" s="54">
        <v>21</v>
      </c>
      <c r="E658" s="44">
        <v>14676.66</v>
      </c>
      <c r="F658" s="44">
        <v>0</v>
      </c>
      <c r="G658" s="44">
        <v>0</v>
      </c>
      <c r="H658" s="44">
        <v>6280.06</v>
      </c>
      <c r="I658" s="44">
        <v>0</v>
      </c>
      <c r="J658" s="55">
        <v>1746.39</v>
      </c>
      <c r="K658" s="56">
        <v>20956.72</v>
      </c>
      <c r="L658" s="57">
        <v>22703.11</v>
      </c>
      <c r="M658" s="117"/>
      <c r="N658" s="119">
        <v>20956.72</v>
      </c>
      <c r="O658" s="119">
        <v>14676.66</v>
      </c>
      <c r="P658" s="119">
        <v>774</v>
      </c>
      <c r="Q658" s="119">
        <v>25344.91</v>
      </c>
      <c r="R658" s="119">
        <v>23598.52</v>
      </c>
      <c r="S658" s="47"/>
    </row>
    <row r="659" spans="1:19" ht="9" customHeight="1" x14ac:dyDescent="0.2">
      <c r="A659" s="511"/>
      <c r="B659" s="511"/>
      <c r="C659" s="48" t="s">
        <v>4</v>
      </c>
      <c r="D659" s="49">
        <v>27</v>
      </c>
      <c r="E659" s="50">
        <v>28417976</v>
      </c>
      <c r="F659" s="50">
        <v>0</v>
      </c>
      <c r="G659" s="50">
        <v>0</v>
      </c>
      <c r="H659" s="50">
        <v>12159892</v>
      </c>
      <c r="I659" s="50">
        <v>0</v>
      </c>
      <c r="J659" s="51">
        <v>3381483</v>
      </c>
      <c r="K659" s="50">
        <v>40577868</v>
      </c>
      <c r="L659" s="52">
        <v>43959351</v>
      </c>
      <c r="M659" s="118"/>
      <c r="N659" s="120">
        <v>40577868</v>
      </c>
      <c r="O659" s="120">
        <v>28417976</v>
      </c>
      <c r="P659" s="120">
        <v>1498673</v>
      </c>
      <c r="Q659" s="120">
        <v>49074589</v>
      </c>
      <c r="R659" s="120">
        <v>45693106</v>
      </c>
      <c r="S659" s="47"/>
    </row>
    <row r="660" spans="1:19" ht="12.75" customHeight="1" x14ac:dyDescent="0.2">
      <c r="A660" s="511"/>
      <c r="B660" s="511"/>
      <c r="C660" s="53" t="s">
        <v>3</v>
      </c>
      <c r="D660" s="54">
        <v>28</v>
      </c>
      <c r="E660" s="44">
        <v>15585.87</v>
      </c>
      <c r="F660" s="44">
        <v>0</v>
      </c>
      <c r="G660" s="44">
        <v>0</v>
      </c>
      <c r="H660" s="44">
        <v>6280.06</v>
      </c>
      <c r="I660" s="44">
        <v>0</v>
      </c>
      <c r="J660" s="55">
        <v>1822.16</v>
      </c>
      <c r="K660" s="56">
        <v>21865.93</v>
      </c>
      <c r="L660" s="57">
        <v>23688.09</v>
      </c>
      <c r="M660" s="117"/>
      <c r="N660" s="119">
        <v>21865.93</v>
      </c>
      <c r="O660" s="119">
        <v>15585.87</v>
      </c>
      <c r="P660" s="119">
        <v>774</v>
      </c>
      <c r="Q660" s="119">
        <v>26493.55</v>
      </c>
      <c r="R660" s="119">
        <v>24671.39</v>
      </c>
      <c r="S660" s="47"/>
    </row>
    <row r="661" spans="1:19" ht="9" customHeight="1" x14ac:dyDescent="0.2">
      <c r="A661" s="511"/>
      <c r="B661" s="511"/>
      <c r="C661" s="48" t="s">
        <v>4</v>
      </c>
      <c r="D661" s="49">
        <v>34</v>
      </c>
      <c r="E661" s="50">
        <v>30178453</v>
      </c>
      <c r="F661" s="50">
        <v>0</v>
      </c>
      <c r="G661" s="50">
        <v>0</v>
      </c>
      <c r="H661" s="50">
        <v>12159892</v>
      </c>
      <c r="I661" s="50">
        <v>0</v>
      </c>
      <c r="J661" s="51">
        <v>3528194</v>
      </c>
      <c r="K661" s="50">
        <v>42338344</v>
      </c>
      <c r="L661" s="52">
        <v>45866538</v>
      </c>
      <c r="M661" s="118"/>
      <c r="N661" s="120">
        <v>42338344</v>
      </c>
      <c r="O661" s="120">
        <v>30178453</v>
      </c>
      <c r="P661" s="120">
        <v>1498673</v>
      </c>
      <c r="Q661" s="120">
        <v>51298666</v>
      </c>
      <c r="R661" s="120">
        <v>47770472</v>
      </c>
      <c r="S661" s="47"/>
    </row>
    <row r="662" spans="1:19" ht="12.75" customHeight="1" x14ac:dyDescent="0.2">
      <c r="A662" s="511"/>
      <c r="B662" s="511"/>
      <c r="C662" s="53" t="s">
        <v>3</v>
      </c>
      <c r="D662" s="54">
        <v>35</v>
      </c>
      <c r="E662" s="44">
        <v>16282.58</v>
      </c>
      <c r="F662" s="44">
        <v>0</v>
      </c>
      <c r="G662" s="44">
        <v>0</v>
      </c>
      <c r="H662" s="44">
        <v>6280.06</v>
      </c>
      <c r="I662" s="44">
        <v>0</v>
      </c>
      <c r="J662" s="55">
        <v>1880.22</v>
      </c>
      <c r="K662" s="56">
        <v>22562.639999999999</v>
      </c>
      <c r="L662" s="57">
        <v>24442.86</v>
      </c>
      <c r="M662" s="117"/>
      <c r="N662" s="119">
        <v>22562.639999999999</v>
      </c>
      <c r="O662" s="119">
        <v>16282.58</v>
      </c>
      <c r="P662" s="119">
        <v>774</v>
      </c>
      <c r="Q662" s="119">
        <v>27373.72</v>
      </c>
      <c r="R662" s="119">
        <v>25493.5</v>
      </c>
      <c r="S662" s="47"/>
    </row>
    <row r="663" spans="1:19" ht="9" customHeight="1" x14ac:dyDescent="0.2">
      <c r="A663" s="512"/>
      <c r="B663" s="512"/>
      <c r="C663" s="58" t="s">
        <v>4</v>
      </c>
      <c r="D663" s="59"/>
      <c r="E663" s="50">
        <v>31527471</v>
      </c>
      <c r="F663" s="50">
        <v>0</v>
      </c>
      <c r="G663" s="50">
        <v>0</v>
      </c>
      <c r="H663" s="50">
        <v>12159892</v>
      </c>
      <c r="I663" s="50">
        <v>0</v>
      </c>
      <c r="J663" s="60">
        <v>3640614</v>
      </c>
      <c r="K663" s="61">
        <v>43687363</v>
      </c>
      <c r="L663" s="62">
        <v>47327977</v>
      </c>
      <c r="M663" s="118"/>
      <c r="N663" s="120">
        <v>43687363</v>
      </c>
      <c r="O663" s="120">
        <v>31527471</v>
      </c>
      <c r="P663" s="120">
        <v>1498673</v>
      </c>
      <c r="Q663" s="120">
        <v>53002913</v>
      </c>
      <c r="R663" s="120">
        <v>49362299</v>
      </c>
      <c r="S663" s="47"/>
    </row>
    <row r="664" spans="1:19" ht="12.75" customHeight="1" x14ac:dyDescent="0.2">
      <c r="A664" s="492">
        <v>40269</v>
      </c>
      <c r="B664" s="492">
        <v>40359</v>
      </c>
      <c r="C664" s="42" t="s">
        <v>3</v>
      </c>
      <c r="D664" s="43">
        <v>0</v>
      </c>
      <c r="E664" s="44">
        <v>10415.969999999999</v>
      </c>
      <c r="F664" s="44">
        <v>0</v>
      </c>
      <c r="G664" s="44">
        <v>0</v>
      </c>
      <c r="H664" s="44">
        <v>6280.06</v>
      </c>
      <c r="I664" s="44">
        <v>75.13</v>
      </c>
      <c r="J664" s="44">
        <v>1391.34</v>
      </c>
      <c r="K664" s="45">
        <v>16771.16</v>
      </c>
      <c r="L664" s="46">
        <v>18162.5</v>
      </c>
      <c r="M664" s="117"/>
      <c r="N664" s="119">
        <v>16771.16</v>
      </c>
      <c r="O664" s="119">
        <v>10491.1</v>
      </c>
      <c r="P664" s="119">
        <v>774</v>
      </c>
      <c r="Q664" s="119">
        <v>20050.900000000001</v>
      </c>
      <c r="R664" s="119">
        <v>18659.560000000001</v>
      </c>
      <c r="S664" s="47"/>
    </row>
    <row r="665" spans="1:19" ht="9" customHeight="1" x14ac:dyDescent="0.2">
      <c r="A665" s="493"/>
      <c r="B665" s="493"/>
      <c r="C665" s="48" t="s">
        <v>4</v>
      </c>
      <c r="D665" s="49">
        <v>2</v>
      </c>
      <c r="E665" s="50">
        <v>20168130</v>
      </c>
      <c r="F665" s="50">
        <v>0</v>
      </c>
      <c r="G665" s="50">
        <v>0</v>
      </c>
      <c r="H665" s="50">
        <v>12159892</v>
      </c>
      <c r="I665" s="50">
        <v>145472</v>
      </c>
      <c r="J665" s="51">
        <v>2694010</v>
      </c>
      <c r="K665" s="50">
        <v>32473494</v>
      </c>
      <c r="L665" s="52">
        <v>35167504</v>
      </c>
      <c r="M665" s="118"/>
      <c r="N665" s="120">
        <v>32473494</v>
      </c>
      <c r="O665" s="120">
        <v>20313602</v>
      </c>
      <c r="P665" s="120">
        <v>1498673</v>
      </c>
      <c r="Q665" s="120">
        <v>38823956</v>
      </c>
      <c r="R665" s="120">
        <v>36129946</v>
      </c>
      <c r="S665" s="47"/>
    </row>
    <row r="666" spans="1:19" ht="12.75" customHeight="1" x14ac:dyDescent="0.2">
      <c r="A666" s="511">
        <v>40269</v>
      </c>
      <c r="B666" s="511">
        <v>40359</v>
      </c>
      <c r="C666" s="53" t="s">
        <v>3</v>
      </c>
      <c r="D666" s="54">
        <v>3</v>
      </c>
      <c r="E666" s="44">
        <v>10791.27</v>
      </c>
      <c r="F666" s="44">
        <v>0</v>
      </c>
      <c r="G666" s="44">
        <v>0</v>
      </c>
      <c r="H666" s="44">
        <v>6280.06</v>
      </c>
      <c r="I666" s="44">
        <v>75.13</v>
      </c>
      <c r="J666" s="55">
        <v>1422.61</v>
      </c>
      <c r="K666" s="56">
        <v>17146.46</v>
      </c>
      <c r="L666" s="57">
        <v>18569.07</v>
      </c>
      <c r="M666" s="117"/>
      <c r="N666" s="119">
        <v>17146.46</v>
      </c>
      <c r="O666" s="119">
        <v>10866.4</v>
      </c>
      <c r="P666" s="119">
        <v>774</v>
      </c>
      <c r="Q666" s="119">
        <v>20525.02</v>
      </c>
      <c r="R666" s="119">
        <v>19102.41</v>
      </c>
      <c r="S666" s="47"/>
    </row>
    <row r="667" spans="1:19" ht="9" customHeight="1" x14ac:dyDescent="0.2">
      <c r="A667" s="511"/>
      <c r="B667" s="511"/>
      <c r="C667" s="48" t="s">
        <v>4</v>
      </c>
      <c r="D667" s="49">
        <v>8</v>
      </c>
      <c r="E667" s="50">
        <v>20894812</v>
      </c>
      <c r="F667" s="50">
        <v>0</v>
      </c>
      <c r="G667" s="50">
        <v>0</v>
      </c>
      <c r="H667" s="50">
        <v>12159892</v>
      </c>
      <c r="I667" s="50">
        <v>145472</v>
      </c>
      <c r="J667" s="51">
        <v>2754557</v>
      </c>
      <c r="K667" s="50">
        <v>33200176</v>
      </c>
      <c r="L667" s="52">
        <v>35954733</v>
      </c>
      <c r="M667" s="118"/>
      <c r="N667" s="120">
        <v>33200176</v>
      </c>
      <c r="O667" s="120">
        <v>21040284</v>
      </c>
      <c r="P667" s="120">
        <v>1498673</v>
      </c>
      <c r="Q667" s="120">
        <v>39741980</v>
      </c>
      <c r="R667" s="120">
        <v>36987423</v>
      </c>
      <c r="S667" s="47"/>
    </row>
    <row r="668" spans="1:19" ht="12.75" customHeight="1" x14ac:dyDescent="0.2">
      <c r="A668" s="511"/>
      <c r="B668" s="511"/>
      <c r="C668" s="53" t="s">
        <v>3</v>
      </c>
      <c r="D668" s="54">
        <v>9</v>
      </c>
      <c r="E668" s="44">
        <v>12131.03</v>
      </c>
      <c r="F668" s="44">
        <v>0</v>
      </c>
      <c r="G668" s="44">
        <v>0</v>
      </c>
      <c r="H668" s="44">
        <v>6280.06</v>
      </c>
      <c r="I668" s="44">
        <v>75.13</v>
      </c>
      <c r="J668" s="55">
        <v>1534.26</v>
      </c>
      <c r="K668" s="56">
        <v>18486.22</v>
      </c>
      <c r="L668" s="57">
        <v>20020.48</v>
      </c>
      <c r="M668" s="117"/>
      <c r="N668" s="119">
        <v>18486.22</v>
      </c>
      <c r="O668" s="119">
        <v>12206.16</v>
      </c>
      <c r="P668" s="119">
        <v>774</v>
      </c>
      <c r="Q668" s="119">
        <v>22217.59</v>
      </c>
      <c r="R668" s="119">
        <v>20683.330000000002</v>
      </c>
      <c r="S668" s="47"/>
    </row>
    <row r="669" spans="1:19" ht="9" customHeight="1" x14ac:dyDescent="0.2">
      <c r="A669" s="511"/>
      <c r="B669" s="511"/>
      <c r="C669" s="48" t="s">
        <v>4</v>
      </c>
      <c r="D669" s="49">
        <v>14</v>
      </c>
      <c r="E669" s="50">
        <v>23488949</v>
      </c>
      <c r="F669" s="50">
        <v>0</v>
      </c>
      <c r="G669" s="50">
        <v>0</v>
      </c>
      <c r="H669" s="50">
        <v>12159892</v>
      </c>
      <c r="I669" s="50">
        <v>145472</v>
      </c>
      <c r="J669" s="51">
        <v>2970742</v>
      </c>
      <c r="K669" s="50">
        <v>35794313</v>
      </c>
      <c r="L669" s="52">
        <v>38765055</v>
      </c>
      <c r="M669" s="118"/>
      <c r="N669" s="120">
        <v>35794313</v>
      </c>
      <c r="O669" s="120">
        <v>23634421</v>
      </c>
      <c r="P669" s="120">
        <v>1498673</v>
      </c>
      <c r="Q669" s="120">
        <v>43019253</v>
      </c>
      <c r="R669" s="120">
        <v>40048511</v>
      </c>
      <c r="S669" s="47"/>
    </row>
    <row r="670" spans="1:19" ht="12.75" customHeight="1" x14ac:dyDescent="0.2">
      <c r="A670" s="511"/>
      <c r="B670" s="511"/>
      <c r="C670" s="53" t="s">
        <v>3</v>
      </c>
      <c r="D670" s="54">
        <v>15</v>
      </c>
      <c r="E670" s="44">
        <v>13400.03</v>
      </c>
      <c r="F670" s="44">
        <v>0</v>
      </c>
      <c r="G670" s="44">
        <v>0</v>
      </c>
      <c r="H670" s="44">
        <v>6280.06</v>
      </c>
      <c r="I670" s="44">
        <v>75.13</v>
      </c>
      <c r="J670" s="55">
        <v>1640.01</v>
      </c>
      <c r="K670" s="56">
        <v>19755.22</v>
      </c>
      <c r="L670" s="57">
        <v>21395.23</v>
      </c>
      <c r="M670" s="117"/>
      <c r="N670" s="119">
        <v>19755.22</v>
      </c>
      <c r="O670" s="119">
        <v>13475.16</v>
      </c>
      <c r="P670" s="119">
        <v>774</v>
      </c>
      <c r="Q670" s="119">
        <v>23820.76</v>
      </c>
      <c r="R670" s="119">
        <v>22180.75</v>
      </c>
      <c r="S670" s="47"/>
    </row>
    <row r="671" spans="1:19" ht="9" customHeight="1" x14ac:dyDescent="0.2">
      <c r="A671" s="511"/>
      <c r="B671" s="511"/>
      <c r="C671" s="48" t="s">
        <v>4</v>
      </c>
      <c r="D671" s="49">
        <v>20</v>
      </c>
      <c r="E671" s="50">
        <v>25946076</v>
      </c>
      <c r="F671" s="50">
        <v>0</v>
      </c>
      <c r="G671" s="50">
        <v>0</v>
      </c>
      <c r="H671" s="50">
        <v>12159892</v>
      </c>
      <c r="I671" s="50">
        <v>145472</v>
      </c>
      <c r="J671" s="51">
        <v>3175502</v>
      </c>
      <c r="K671" s="50">
        <v>38251440</v>
      </c>
      <c r="L671" s="52">
        <v>41426942</v>
      </c>
      <c r="M671" s="118"/>
      <c r="N671" s="120">
        <v>38251440</v>
      </c>
      <c r="O671" s="120">
        <v>26091548</v>
      </c>
      <c r="P671" s="120">
        <v>1498673</v>
      </c>
      <c r="Q671" s="120">
        <v>46123423</v>
      </c>
      <c r="R671" s="120">
        <v>42947921</v>
      </c>
      <c r="S671" s="47"/>
    </row>
    <row r="672" spans="1:19" ht="12.75" customHeight="1" x14ac:dyDescent="0.2">
      <c r="A672" s="511"/>
      <c r="B672" s="511"/>
      <c r="C672" s="53" t="s">
        <v>3</v>
      </c>
      <c r="D672" s="54">
        <v>21</v>
      </c>
      <c r="E672" s="44">
        <v>14676.66</v>
      </c>
      <c r="F672" s="44">
        <v>0</v>
      </c>
      <c r="G672" s="44">
        <v>0</v>
      </c>
      <c r="H672" s="44">
        <v>6280.06</v>
      </c>
      <c r="I672" s="44">
        <v>75.13</v>
      </c>
      <c r="J672" s="55">
        <v>1746.39</v>
      </c>
      <c r="K672" s="56">
        <v>21031.85</v>
      </c>
      <c r="L672" s="57">
        <v>22778.240000000002</v>
      </c>
      <c r="M672" s="117"/>
      <c r="N672" s="119">
        <v>21031.85</v>
      </c>
      <c r="O672" s="119">
        <v>14751.79</v>
      </c>
      <c r="P672" s="119">
        <v>774</v>
      </c>
      <c r="Q672" s="119">
        <v>25433.56</v>
      </c>
      <c r="R672" s="119">
        <v>23687.17</v>
      </c>
      <c r="S672" s="47"/>
    </row>
    <row r="673" spans="1:19" ht="9" customHeight="1" x14ac:dyDescent="0.2">
      <c r="A673" s="511"/>
      <c r="B673" s="511"/>
      <c r="C673" s="48" t="s">
        <v>4</v>
      </c>
      <c r="D673" s="49">
        <v>27</v>
      </c>
      <c r="E673" s="50">
        <v>28417976</v>
      </c>
      <c r="F673" s="50">
        <v>0</v>
      </c>
      <c r="G673" s="50">
        <v>0</v>
      </c>
      <c r="H673" s="50">
        <v>12159892</v>
      </c>
      <c r="I673" s="50">
        <v>145472</v>
      </c>
      <c r="J673" s="51">
        <v>3381483</v>
      </c>
      <c r="K673" s="50">
        <v>40723340</v>
      </c>
      <c r="L673" s="52">
        <v>44104823</v>
      </c>
      <c r="M673" s="118"/>
      <c r="N673" s="120">
        <v>40723340</v>
      </c>
      <c r="O673" s="120">
        <v>28563448</v>
      </c>
      <c r="P673" s="120">
        <v>1498673</v>
      </c>
      <c r="Q673" s="120">
        <v>49246239</v>
      </c>
      <c r="R673" s="120">
        <v>45864757</v>
      </c>
      <c r="S673" s="47"/>
    </row>
    <row r="674" spans="1:19" ht="12.75" customHeight="1" x14ac:dyDescent="0.2">
      <c r="A674" s="511"/>
      <c r="B674" s="511"/>
      <c r="C674" s="53" t="s">
        <v>3</v>
      </c>
      <c r="D674" s="54">
        <v>28</v>
      </c>
      <c r="E674" s="44">
        <v>15585.87</v>
      </c>
      <c r="F674" s="44">
        <v>0</v>
      </c>
      <c r="G674" s="44">
        <v>0</v>
      </c>
      <c r="H674" s="44">
        <v>6280.06</v>
      </c>
      <c r="I674" s="44">
        <v>75.13</v>
      </c>
      <c r="J674" s="55">
        <v>1822.16</v>
      </c>
      <c r="K674" s="56">
        <v>21941.06</v>
      </c>
      <c r="L674" s="57">
        <v>23763.22</v>
      </c>
      <c r="M674" s="117"/>
      <c r="N674" s="119">
        <v>21941.06</v>
      </c>
      <c r="O674" s="119">
        <v>15661</v>
      </c>
      <c r="P674" s="119">
        <v>774</v>
      </c>
      <c r="Q674" s="119">
        <v>26582.2</v>
      </c>
      <c r="R674" s="119">
        <v>24760.04</v>
      </c>
      <c r="S674" s="47"/>
    </row>
    <row r="675" spans="1:19" ht="9" customHeight="1" x14ac:dyDescent="0.2">
      <c r="A675" s="511"/>
      <c r="B675" s="511"/>
      <c r="C675" s="48" t="s">
        <v>4</v>
      </c>
      <c r="D675" s="49">
        <v>34</v>
      </c>
      <c r="E675" s="50">
        <v>30178453</v>
      </c>
      <c r="F675" s="50">
        <v>0</v>
      </c>
      <c r="G675" s="50">
        <v>0</v>
      </c>
      <c r="H675" s="50">
        <v>12159892</v>
      </c>
      <c r="I675" s="50">
        <v>145472</v>
      </c>
      <c r="J675" s="51">
        <v>3528194</v>
      </c>
      <c r="K675" s="50">
        <v>42483816</v>
      </c>
      <c r="L675" s="52">
        <v>46012010</v>
      </c>
      <c r="M675" s="118"/>
      <c r="N675" s="120">
        <v>42483816</v>
      </c>
      <c r="O675" s="120">
        <v>30323924</v>
      </c>
      <c r="P675" s="120">
        <v>1498673</v>
      </c>
      <c r="Q675" s="120">
        <v>51470316</v>
      </c>
      <c r="R675" s="120">
        <v>47942123</v>
      </c>
      <c r="S675" s="47"/>
    </row>
    <row r="676" spans="1:19" ht="12.75" customHeight="1" x14ac:dyDescent="0.2">
      <c r="A676" s="511"/>
      <c r="B676" s="511"/>
      <c r="C676" s="53" t="s">
        <v>3</v>
      </c>
      <c r="D676" s="54">
        <v>35</v>
      </c>
      <c r="E676" s="44">
        <v>16282.58</v>
      </c>
      <c r="F676" s="44">
        <v>0</v>
      </c>
      <c r="G676" s="44">
        <v>0</v>
      </c>
      <c r="H676" s="44">
        <v>6280.06</v>
      </c>
      <c r="I676" s="44">
        <v>75.13</v>
      </c>
      <c r="J676" s="55">
        <v>1880.22</v>
      </c>
      <c r="K676" s="56">
        <v>22637.77</v>
      </c>
      <c r="L676" s="57">
        <v>24517.99</v>
      </c>
      <c r="M676" s="117"/>
      <c r="N676" s="119">
        <v>22637.77</v>
      </c>
      <c r="O676" s="119">
        <v>16357.71</v>
      </c>
      <c r="P676" s="119">
        <v>774</v>
      </c>
      <c r="Q676" s="119">
        <v>27462.38</v>
      </c>
      <c r="R676" s="119">
        <v>25582.16</v>
      </c>
      <c r="S676" s="47"/>
    </row>
    <row r="677" spans="1:19" ht="9" customHeight="1" x14ac:dyDescent="0.2">
      <c r="A677" s="512"/>
      <c r="B677" s="512"/>
      <c r="C677" s="58" t="s">
        <v>4</v>
      </c>
      <c r="D677" s="59"/>
      <c r="E677" s="50">
        <v>31527471</v>
      </c>
      <c r="F677" s="50">
        <v>0</v>
      </c>
      <c r="G677" s="50">
        <v>0</v>
      </c>
      <c r="H677" s="50">
        <v>12159892</v>
      </c>
      <c r="I677" s="50">
        <v>145472</v>
      </c>
      <c r="J677" s="60">
        <v>3640614</v>
      </c>
      <c r="K677" s="61">
        <v>43832835</v>
      </c>
      <c r="L677" s="62">
        <v>47473448</v>
      </c>
      <c r="M677" s="118"/>
      <c r="N677" s="120">
        <v>43832835</v>
      </c>
      <c r="O677" s="120">
        <v>31672943</v>
      </c>
      <c r="P677" s="120">
        <v>1498673</v>
      </c>
      <c r="Q677" s="120">
        <v>53174583</v>
      </c>
      <c r="R677" s="120">
        <v>49533969</v>
      </c>
      <c r="S677" s="47"/>
    </row>
    <row r="678" spans="1:19" ht="12.75" customHeight="1" x14ac:dyDescent="0.2">
      <c r="A678" s="492">
        <v>40360</v>
      </c>
      <c r="B678" s="492">
        <v>40543</v>
      </c>
      <c r="C678" s="42" t="s">
        <v>3</v>
      </c>
      <c r="D678" s="43">
        <v>0</v>
      </c>
      <c r="E678" s="44">
        <v>10415.969999999999</v>
      </c>
      <c r="F678" s="44">
        <v>0</v>
      </c>
      <c r="G678" s="44">
        <v>0</v>
      </c>
      <c r="H678" s="44">
        <v>6280.06</v>
      </c>
      <c r="I678" s="44">
        <v>125.22</v>
      </c>
      <c r="J678" s="44">
        <v>1391.34</v>
      </c>
      <c r="K678" s="45">
        <v>16821.25</v>
      </c>
      <c r="L678" s="46">
        <v>18212.59</v>
      </c>
      <c r="M678" s="117"/>
      <c r="N678" s="119">
        <v>16821.25</v>
      </c>
      <c r="O678" s="119">
        <v>10541.19</v>
      </c>
      <c r="P678" s="119">
        <v>774</v>
      </c>
      <c r="Q678" s="119">
        <v>20110</v>
      </c>
      <c r="R678" s="119">
        <v>18718.66</v>
      </c>
      <c r="S678" s="47"/>
    </row>
    <row r="679" spans="1:19" ht="9" customHeight="1" x14ac:dyDescent="0.2">
      <c r="A679" s="493"/>
      <c r="B679" s="493"/>
      <c r="C679" s="48" t="s">
        <v>4</v>
      </c>
      <c r="D679" s="49">
        <v>2</v>
      </c>
      <c r="E679" s="50">
        <v>20168130</v>
      </c>
      <c r="F679" s="50">
        <v>0</v>
      </c>
      <c r="G679" s="50">
        <v>0</v>
      </c>
      <c r="H679" s="50">
        <v>12159892</v>
      </c>
      <c r="I679" s="50">
        <v>242460</v>
      </c>
      <c r="J679" s="51">
        <v>2694010</v>
      </c>
      <c r="K679" s="50">
        <v>32570482</v>
      </c>
      <c r="L679" s="52">
        <v>35264492</v>
      </c>
      <c r="M679" s="118"/>
      <c r="N679" s="120">
        <v>32570482</v>
      </c>
      <c r="O679" s="120">
        <v>20410590</v>
      </c>
      <c r="P679" s="120">
        <v>1498673</v>
      </c>
      <c r="Q679" s="120">
        <v>38938390</v>
      </c>
      <c r="R679" s="120">
        <v>36244380</v>
      </c>
      <c r="S679" s="47"/>
    </row>
    <row r="680" spans="1:19" ht="12.75" customHeight="1" x14ac:dyDescent="0.2">
      <c r="A680" s="511">
        <v>40360</v>
      </c>
      <c r="B680" s="511">
        <v>40543</v>
      </c>
      <c r="C680" s="53" t="s">
        <v>3</v>
      </c>
      <c r="D680" s="54">
        <v>3</v>
      </c>
      <c r="E680" s="44">
        <v>10791.27</v>
      </c>
      <c r="F680" s="44">
        <v>0</v>
      </c>
      <c r="G680" s="44">
        <v>0</v>
      </c>
      <c r="H680" s="44">
        <v>6280.06</v>
      </c>
      <c r="I680" s="44">
        <v>125.22</v>
      </c>
      <c r="J680" s="55">
        <v>1422.61</v>
      </c>
      <c r="K680" s="56">
        <v>17196.55</v>
      </c>
      <c r="L680" s="57">
        <v>18619.16</v>
      </c>
      <c r="M680" s="117"/>
      <c r="N680" s="119">
        <v>17196.55</v>
      </c>
      <c r="O680" s="119">
        <v>10916.49</v>
      </c>
      <c r="P680" s="119">
        <v>774</v>
      </c>
      <c r="Q680" s="119">
        <v>20584.13</v>
      </c>
      <c r="R680" s="119">
        <v>19161.52</v>
      </c>
      <c r="S680" s="47"/>
    </row>
    <row r="681" spans="1:19" ht="9" customHeight="1" x14ac:dyDescent="0.2">
      <c r="A681" s="511"/>
      <c r="B681" s="511"/>
      <c r="C681" s="48" t="s">
        <v>4</v>
      </c>
      <c r="D681" s="49">
        <v>8</v>
      </c>
      <c r="E681" s="50">
        <v>20894812</v>
      </c>
      <c r="F681" s="50">
        <v>0</v>
      </c>
      <c r="G681" s="50">
        <v>0</v>
      </c>
      <c r="H681" s="50">
        <v>12159892</v>
      </c>
      <c r="I681" s="50">
        <v>242460</v>
      </c>
      <c r="J681" s="51">
        <v>2754557</v>
      </c>
      <c r="K681" s="50">
        <v>33297164</v>
      </c>
      <c r="L681" s="52">
        <v>36051721</v>
      </c>
      <c r="M681" s="118"/>
      <c r="N681" s="120">
        <v>33297164</v>
      </c>
      <c r="O681" s="120">
        <v>21137272</v>
      </c>
      <c r="P681" s="120">
        <v>1498673</v>
      </c>
      <c r="Q681" s="120">
        <v>39856433</v>
      </c>
      <c r="R681" s="120">
        <v>37101876</v>
      </c>
      <c r="S681" s="47"/>
    </row>
    <row r="682" spans="1:19" ht="12.75" customHeight="1" x14ac:dyDescent="0.2">
      <c r="A682" s="511"/>
      <c r="B682" s="511"/>
      <c r="C682" s="53" t="s">
        <v>3</v>
      </c>
      <c r="D682" s="54">
        <v>9</v>
      </c>
      <c r="E682" s="44">
        <v>12131.03</v>
      </c>
      <c r="F682" s="44">
        <v>0</v>
      </c>
      <c r="G682" s="44">
        <v>0</v>
      </c>
      <c r="H682" s="44">
        <v>6280.06</v>
      </c>
      <c r="I682" s="44">
        <v>125.22</v>
      </c>
      <c r="J682" s="55">
        <v>1534.26</v>
      </c>
      <c r="K682" s="56">
        <v>18536.310000000001</v>
      </c>
      <c r="L682" s="57">
        <v>20070.57</v>
      </c>
      <c r="M682" s="117"/>
      <c r="N682" s="119">
        <v>18536.310000000001</v>
      </c>
      <c r="O682" s="119">
        <v>12256.25</v>
      </c>
      <c r="P682" s="119">
        <v>774</v>
      </c>
      <c r="Q682" s="119">
        <v>22276.7</v>
      </c>
      <c r="R682" s="119">
        <v>20742.439999999999</v>
      </c>
      <c r="S682" s="47"/>
    </row>
    <row r="683" spans="1:19" ht="9" customHeight="1" x14ac:dyDescent="0.2">
      <c r="A683" s="511"/>
      <c r="B683" s="511"/>
      <c r="C683" s="48" t="s">
        <v>4</v>
      </c>
      <c r="D683" s="49">
        <v>14</v>
      </c>
      <c r="E683" s="50">
        <v>23488949</v>
      </c>
      <c r="F683" s="50">
        <v>0</v>
      </c>
      <c r="G683" s="50">
        <v>0</v>
      </c>
      <c r="H683" s="50">
        <v>12159892</v>
      </c>
      <c r="I683" s="50">
        <v>242460</v>
      </c>
      <c r="J683" s="51">
        <v>2970742</v>
      </c>
      <c r="K683" s="50">
        <v>35891301</v>
      </c>
      <c r="L683" s="52">
        <v>38862043</v>
      </c>
      <c r="M683" s="118"/>
      <c r="N683" s="120">
        <v>35891301</v>
      </c>
      <c r="O683" s="120">
        <v>23731409</v>
      </c>
      <c r="P683" s="120">
        <v>1498673</v>
      </c>
      <c r="Q683" s="120">
        <v>43133706</v>
      </c>
      <c r="R683" s="120">
        <v>40162964</v>
      </c>
      <c r="S683" s="47"/>
    </row>
    <row r="684" spans="1:19" ht="12.75" customHeight="1" x14ac:dyDescent="0.2">
      <c r="A684" s="511"/>
      <c r="B684" s="511"/>
      <c r="C684" s="53" t="s">
        <v>3</v>
      </c>
      <c r="D684" s="54">
        <v>15</v>
      </c>
      <c r="E684" s="44">
        <v>13400.03</v>
      </c>
      <c r="F684" s="44">
        <v>0</v>
      </c>
      <c r="G684" s="44">
        <v>0</v>
      </c>
      <c r="H684" s="44">
        <v>6280.06</v>
      </c>
      <c r="I684" s="44">
        <v>125.22</v>
      </c>
      <c r="J684" s="55">
        <v>1640.01</v>
      </c>
      <c r="K684" s="56">
        <v>19805.310000000001</v>
      </c>
      <c r="L684" s="57">
        <v>21445.32</v>
      </c>
      <c r="M684" s="117"/>
      <c r="N684" s="119">
        <v>19805.310000000001</v>
      </c>
      <c r="O684" s="119">
        <v>13525.25</v>
      </c>
      <c r="P684" s="119">
        <v>774</v>
      </c>
      <c r="Q684" s="119">
        <v>23879.87</v>
      </c>
      <c r="R684" s="119">
        <v>22239.86</v>
      </c>
      <c r="S684" s="47"/>
    </row>
    <row r="685" spans="1:19" ht="9" customHeight="1" x14ac:dyDescent="0.2">
      <c r="A685" s="511"/>
      <c r="B685" s="511"/>
      <c r="C685" s="48" t="s">
        <v>4</v>
      </c>
      <c r="D685" s="49">
        <v>20</v>
      </c>
      <c r="E685" s="50">
        <v>25946076</v>
      </c>
      <c r="F685" s="50">
        <v>0</v>
      </c>
      <c r="G685" s="50">
        <v>0</v>
      </c>
      <c r="H685" s="50">
        <v>12159892</v>
      </c>
      <c r="I685" s="50">
        <v>242460</v>
      </c>
      <c r="J685" s="51">
        <v>3175502</v>
      </c>
      <c r="K685" s="50">
        <v>38348428</v>
      </c>
      <c r="L685" s="52">
        <v>41523930</v>
      </c>
      <c r="M685" s="118"/>
      <c r="N685" s="120">
        <v>38348428</v>
      </c>
      <c r="O685" s="120">
        <v>26188536</v>
      </c>
      <c r="P685" s="120">
        <v>1498673</v>
      </c>
      <c r="Q685" s="120">
        <v>46237876</v>
      </c>
      <c r="R685" s="120">
        <v>43062374</v>
      </c>
      <c r="S685" s="47"/>
    </row>
    <row r="686" spans="1:19" ht="12.75" customHeight="1" x14ac:dyDescent="0.2">
      <c r="A686" s="511"/>
      <c r="B686" s="511"/>
      <c r="C686" s="53" t="s">
        <v>3</v>
      </c>
      <c r="D686" s="54">
        <v>21</v>
      </c>
      <c r="E686" s="44">
        <v>14676.66</v>
      </c>
      <c r="F686" s="44">
        <v>0</v>
      </c>
      <c r="G686" s="44">
        <v>0</v>
      </c>
      <c r="H686" s="44">
        <v>6280.06</v>
      </c>
      <c r="I686" s="44">
        <v>125.22</v>
      </c>
      <c r="J686" s="55">
        <v>1746.39</v>
      </c>
      <c r="K686" s="56">
        <v>21081.94</v>
      </c>
      <c r="L686" s="57">
        <v>22828.33</v>
      </c>
      <c r="M686" s="117"/>
      <c r="N686" s="119">
        <v>21081.94</v>
      </c>
      <c r="O686" s="119">
        <v>14801.88</v>
      </c>
      <c r="P686" s="119">
        <v>774</v>
      </c>
      <c r="Q686" s="119">
        <v>25492.67</v>
      </c>
      <c r="R686" s="119">
        <v>23746.28</v>
      </c>
      <c r="S686" s="47"/>
    </row>
    <row r="687" spans="1:19" ht="9" customHeight="1" x14ac:dyDescent="0.2">
      <c r="A687" s="511"/>
      <c r="B687" s="511"/>
      <c r="C687" s="48" t="s">
        <v>4</v>
      </c>
      <c r="D687" s="49">
        <v>27</v>
      </c>
      <c r="E687" s="50">
        <v>28417976</v>
      </c>
      <c r="F687" s="50">
        <v>0</v>
      </c>
      <c r="G687" s="50">
        <v>0</v>
      </c>
      <c r="H687" s="50">
        <v>12159892</v>
      </c>
      <c r="I687" s="50">
        <v>242460</v>
      </c>
      <c r="J687" s="51">
        <v>3381483</v>
      </c>
      <c r="K687" s="50">
        <v>40820328</v>
      </c>
      <c r="L687" s="52">
        <v>44201811</v>
      </c>
      <c r="M687" s="118"/>
      <c r="N687" s="120">
        <v>40820328</v>
      </c>
      <c r="O687" s="120">
        <v>28660436</v>
      </c>
      <c r="P687" s="120">
        <v>1498673</v>
      </c>
      <c r="Q687" s="120">
        <v>49360692</v>
      </c>
      <c r="R687" s="120">
        <v>45979210</v>
      </c>
      <c r="S687" s="47"/>
    </row>
    <row r="688" spans="1:19" ht="12.75" customHeight="1" x14ac:dyDescent="0.2">
      <c r="A688" s="511"/>
      <c r="B688" s="511"/>
      <c r="C688" s="53" t="s">
        <v>3</v>
      </c>
      <c r="D688" s="54">
        <v>28</v>
      </c>
      <c r="E688" s="44">
        <v>15585.87</v>
      </c>
      <c r="F688" s="44">
        <v>0</v>
      </c>
      <c r="G688" s="44">
        <v>0</v>
      </c>
      <c r="H688" s="44">
        <v>6280.06</v>
      </c>
      <c r="I688" s="44">
        <v>125.22</v>
      </c>
      <c r="J688" s="55">
        <v>1822.16</v>
      </c>
      <c r="K688" s="56">
        <v>21991.15</v>
      </c>
      <c r="L688" s="57">
        <v>23813.31</v>
      </c>
      <c r="M688" s="117"/>
      <c r="N688" s="119">
        <v>21991.15</v>
      </c>
      <c r="O688" s="119">
        <v>15711.09</v>
      </c>
      <c r="P688" s="119">
        <v>774</v>
      </c>
      <c r="Q688" s="119">
        <v>26641.31</v>
      </c>
      <c r="R688" s="119">
        <v>24819.15</v>
      </c>
      <c r="S688" s="47"/>
    </row>
    <row r="689" spans="1:19" ht="9" customHeight="1" x14ac:dyDescent="0.2">
      <c r="A689" s="511"/>
      <c r="B689" s="511"/>
      <c r="C689" s="48" t="s">
        <v>4</v>
      </c>
      <c r="D689" s="49">
        <v>34</v>
      </c>
      <c r="E689" s="50">
        <v>30178453</v>
      </c>
      <c r="F689" s="50">
        <v>0</v>
      </c>
      <c r="G689" s="50">
        <v>0</v>
      </c>
      <c r="H689" s="50">
        <v>12159892</v>
      </c>
      <c r="I689" s="50">
        <v>242460</v>
      </c>
      <c r="J689" s="51">
        <v>3528194</v>
      </c>
      <c r="K689" s="50">
        <v>42580804</v>
      </c>
      <c r="L689" s="52">
        <v>46108998</v>
      </c>
      <c r="M689" s="118"/>
      <c r="N689" s="120">
        <v>42580804</v>
      </c>
      <c r="O689" s="120">
        <v>30420912</v>
      </c>
      <c r="P689" s="120">
        <v>1498673</v>
      </c>
      <c r="Q689" s="120">
        <v>51584769</v>
      </c>
      <c r="R689" s="120">
        <v>48056576</v>
      </c>
      <c r="S689" s="47"/>
    </row>
    <row r="690" spans="1:19" ht="12.75" customHeight="1" x14ac:dyDescent="0.2">
      <c r="A690" s="511"/>
      <c r="B690" s="511"/>
      <c r="C690" s="53" t="s">
        <v>3</v>
      </c>
      <c r="D690" s="54">
        <v>35</v>
      </c>
      <c r="E690" s="44">
        <v>16282.58</v>
      </c>
      <c r="F690" s="44">
        <v>0</v>
      </c>
      <c r="G690" s="44">
        <v>0</v>
      </c>
      <c r="H690" s="44">
        <v>6280.06</v>
      </c>
      <c r="I690" s="44">
        <v>125.22</v>
      </c>
      <c r="J690" s="55">
        <v>1880.22</v>
      </c>
      <c r="K690" s="56">
        <v>22687.86</v>
      </c>
      <c r="L690" s="57">
        <v>24568.080000000002</v>
      </c>
      <c r="M690" s="117"/>
      <c r="N690" s="119">
        <v>22687.86</v>
      </c>
      <c r="O690" s="119">
        <v>16407.8</v>
      </c>
      <c r="P690" s="119">
        <v>774</v>
      </c>
      <c r="Q690" s="119">
        <v>27521.48</v>
      </c>
      <c r="R690" s="119">
        <v>25641.26</v>
      </c>
      <c r="S690" s="47"/>
    </row>
    <row r="691" spans="1:19" ht="9" customHeight="1" x14ac:dyDescent="0.2">
      <c r="A691" s="512"/>
      <c r="B691" s="512"/>
      <c r="C691" s="58" t="s">
        <v>4</v>
      </c>
      <c r="D691" s="59"/>
      <c r="E691" s="61">
        <v>31527471</v>
      </c>
      <c r="F691" s="61">
        <v>0</v>
      </c>
      <c r="G691" s="61">
        <v>0</v>
      </c>
      <c r="H691" s="61">
        <v>12159892</v>
      </c>
      <c r="I691" s="61">
        <v>242460</v>
      </c>
      <c r="J691" s="60">
        <v>3640614</v>
      </c>
      <c r="K691" s="61">
        <v>43929823</v>
      </c>
      <c r="L691" s="62">
        <v>47570436</v>
      </c>
      <c r="M691" s="118"/>
      <c r="N691" s="123">
        <v>43929823</v>
      </c>
      <c r="O691" s="123">
        <v>31769931</v>
      </c>
      <c r="P691" s="123">
        <v>1498673</v>
      </c>
      <c r="Q691" s="123">
        <v>53289016</v>
      </c>
      <c r="R691" s="120">
        <v>49648403</v>
      </c>
      <c r="S691" s="47"/>
    </row>
    <row r="692" spans="1:19" ht="12.75" customHeight="1" x14ac:dyDescent="0.2">
      <c r="A692" s="492">
        <v>40544</v>
      </c>
      <c r="B692" s="492">
        <v>42369</v>
      </c>
      <c r="C692" s="42" t="s">
        <v>3</v>
      </c>
      <c r="D692" s="43">
        <v>0</v>
      </c>
      <c r="E692" s="44">
        <v>10415.969999999999</v>
      </c>
      <c r="F692" s="44">
        <v>0</v>
      </c>
      <c r="G692" s="44"/>
      <c r="H692" s="44">
        <v>6280.06</v>
      </c>
      <c r="I692" s="44">
        <v>125.22</v>
      </c>
      <c r="J692" s="44">
        <v>1401.77</v>
      </c>
      <c r="K692" s="44">
        <v>16821.25</v>
      </c>
      <c r="L692" s="46">
        <v>18223.02</v>
      </c>
      <c r="M692" s="117"/>
      <c r="N692" s="119">
        <v>16821.25</v>
      </c>
      <c r="O692" s="119">
        <v>10541.19</v>
      </c>
      <c r="P692" s="119">
        <v>774</v>
      </c>
      <c r="Q692" s="119">
        <v>20120.43</v>
      </c>
      <c r="R692" s="119">
        <v>18718.66</v>
      </c>
      <c r="S692" s="47"/>
    </row>
    <row r="693" spans="1:19" ht="9" customHeight="1" x14ac:dyDescent="0.2">
      <c r="A693" s="493"/>
      <c r="B693" s="493"/>
      <c r="C693" s="48" t="s">
        <v>4</v>
      </c>
      <c r="D693" s="49">
        <v>2</v>
      </c>
      <c r="E693" s="61">
        <v>20168130</v>
      </c>
      <c r="F693" s="50">
        <v>0</v>
      </c>
      <c r="G693" s="50">
        <v>0</v>
      </c>
      <c r="H693" s="61">
        <v>12159892</v>
      </c>
      <c r="I693" s="61">
        <v>242460</v>
      </c>
      <c r="J693" s="51">
        <v>2714205</v>
      </c>
      <c r="K693" s="61">
        <v>32570482</v>
      </c>
      <c r="L693" s="61">
        <v>35284687</v>
      </c>
      <c r="M693" s="118"/>
      <c r="N693" s="120">
        <v>32570482</v>
      </c>
      <c r="O693" s="120">
        <v>20410590</v>
      </c>
      <c r="P693" s="123">
        <v>1498673</v>
      </c>
      <c r="Q693" s="120">
        <v>38958585</v>
      </c>
      <c r="R693" s="120">
        <v>36244380</v>
      </c>
      <c r="S693" s="47"/>
    </row>
    <row r="694" spans="1:19" ht="12.75" customHeight="1" x14ac:dyDescent="0.2">
      <c r="A694" s="511">
        <v>40544</v>
      </c>
      <c r="B694" s="511">
        <v>42369</v>
      </c>
      <c r="C694" s="53" t="s">
        <v>3</v>
      </c>
      <c r="D694" s="54">
        <v>3</v>
      </c>
      <c r="E694" s="44">
        <v>10791.27</v>
      </c>
      <c r="F694" s="44">
        <v>0</v>
      </c>
      <c r="G694" s="44">
        <v>0</v>
      </c>
      <c r="H694" s="44">
        <v>6280.06</v>
      </c>
      <c r="I694" s="44">
        <v>125.22</v>
      </c>
      <c r="J694" s="44">
        <v>1433.05</v>
      </c>
      <c r="K694" s="44">
        <v>17196.55</v>
      </c>
      <c r="L694" s="46">
        <v>18629.599999999999</v>
      </c>
      <c r="M694" s="117"/>
      <c r="N694" s="119">
        <v>17196.55</v>
      </c>
      <c r="O694" s="119">
        <v>10916.49</v>
      </c>
      <c r="P694" s="119">
        <v>774</v>
      </c>
      <c r="Q694" s="119">
        <v>20594.57</v>
      </c>
      <c r="R694" s="119">
        <v>19161.52</v>
      </c>
      <c r="S694" s="47"/>
    </row>
    <row r="695" spans="1:19" ht="9" customHeight="1" x14ac:dyDescent="0.2">
      <c r="A695" s="511"/>
      <c r="B695" s="511"/>
      <c r="C695" s="48" t="s">
        <v>4</v>
      </c>
      <c r="D695" s="49">
        <v>8</v>
      </c>
      <c r="E695" s="61">
        <v>20894812</v>
      </c>
      <c r="F695" s="50">
        <v>0</v>
      </c>
      <c r="G695" s="50">
        <v>0</v>
      </c>
      <c r="H695" s="61">
        <v>12159892</v>
      </c>
      <c r="I695" s="61">
        <v>242460</v>
      </c>
      <c r="J695" s="51">
        <v>2774772</v>
      </c>
      <c r="K695" s="61">
        <v>33297164</v>
      </c>
      <c r="L695" s="61">
        <v>36071936</v>
      </c>
      <c r="M695" s="118"/>
      <c r="N695" s="120">
        <v>33297164</v>
      </c>
      <c r="O695" s="120">
        <v>21137272</v>
      </c>
      <c r="P695" s="123">
        <v>1498673</v>
      </c>
      <c r="Q695" s="120">
        <v>39876648</v>
      </c>
      <c r="R695" s="120">
        <v>37101876</v>
      </c>
      <c r="S695" s="47"/>
    </row>
    <row r="696" spans="1:19" ht="12.75" customHeight="1" x14ac:dyDescent="0.2">
      <c r="A696" s="511"/>
      <c r="B696" s="511"/>
      <c r="C696" s="53" t="s">
        <v>3</v>
      </c>
      <c r="D696" s="54">
        <v>9</v>
      </c>
      <c r="E696" s="44">
        <v>12131.03</v>
      </c>
      <c r="F696" s="44">
        <v>0</v>
      </c>
      <c r="G696" s="44">
        <v>0</v>
      </c>
      <c r="H696" s="44">
        <v>6280.06</v>
      </c>
      <c r="I696" s="44">
        <v>125.22</v>
      </c>
      <c r="J696" s="44">
        <v>1544.69</v>
      </c>
      <c r="K696" s="44">
        <v>18536.310000000001</v>
      </c>
      <c r="L696" s="46">
        <v>20081</v>
      </c>
      <c r="M696" s="117"/>
      <c r="N696" s="119">
        <v>18536.310000000001</v>
      </c>
      <c r="O696" s="119">
        <v>12256.25</v>
      </c>
      <c r="P696" s="119">
        <v>774</v>
      </c>
      <c r="Q696" s="119">
        <v>22287.13</v>
      </c>
      <c r="R696" s="119">
        <v>20742.439999999999</v>
      </c>
      <c r="S696" s="47"/>
    </row>
    <row r="697" spans="1:19" ht="9" customHeight="1" x14ac:dyDescent="0.2">
      <c r="A697" s="511"/>
      <c r="B697" s="511"/>
      <c r="C697" s="48" t="s">
        <v>4</v>
      </c>
      <c r="D697" s="49">
        <v>14</v>
      </c>
      <c r="E697" s="61">
        <v>23488949</v>
      </c>
      <c r="F697" s="50">
        <v>0</v>
      </c>
      <c r="G697" s="50">
        <v>0</v>
      </c>
      <c r="H697" s="61">
        <v>12159892</v>
      </c>
      <c r="I697" s="61">
        <v>242460</v>
      </c>
      <c r="J697" s="51">
        <v>2990937</v>
      </c>
      <c r="K697" s="61">
        <v>35891301</v>
      </c>
      <c r="L697" s="61">
        <v>38882238</v>
      </c>
      <c r="M697" s="118"/>
      <c r="N697" s="120">
        <v>35891301</v>
      </c>
      <c r="O697" s="120">
        <v>23731409</v>
      </c>
      <c r="P697" s="123">
        <v>1498673</v>
      </c>
      <c r="Q697" s="120">
        <v>43153901</v>
      </c>
      <c r="R697" s="120">
        <v>40162964</v>
      </c>
      <c r="S697" s="47"/>
    </row>
    <row r="698" spans="1:19" ht="12.75" customHeight="1" x14ac:dyDescent="0.2">
      <c r="A698" s="511"/>
      <c r="B698" s="511"/>
      <c r="C698" s="53" t="s">
        <v>3</v>
      </c>
      <c r="D698" s="54">
        <v>15</v>
      </c>
      <c r="E698" s="44">
        <v>13400.03</v>
      </c>
      <c r="F698" s="44">
        <v>0</v>
      </c>
      <c r="G698" s="44">
        <v>0</v>
      </c>
      <c r="H698" s="44">
        <v>6280.06</v>
      </c>
      <c r="I698" s="44">
        <v>125.22</v>
      </c>
      <c r="J698" s="44">
        <v>1650.44</v>
      </c>
      <c r="K698" s="44">
        <v>19805.310000000001</v>
      </c>
      <c r="L698" s="46">
        <v>21455.75</v>
      </c>
      <c r="M698" s="117"/>
      <c r="N698" s="119">
        <v>19805.310000000001</v>
      </c>
      <c r="O698" s="119">
        <v>13525.25</v>
      </c>
      <c r="P698" s="119">
        <v>774</v>
      </c>
      <c r="Q698" s="119">
        <v>23890.3</v>
      </c>
      <c r="R698" s="119">
        <v>22239.86</v>
      </c>
      <c r="S698" s="47"/>
    </row>
    <row r="699" spans="1:19" ht="9" customHeight="1" x14ac:dyDescent="0.2">
      <c r="A699" s="511"/>
      <c r="B699" s="511"/>
      <c r="C699" s="48" t="s">
        <v>4</v>
      </c>
      <c r="D699" s="49">
        <v>20</v>
      </c>
      <c r="E699" s="61">
        <v>25946076</v>
      </c>
      <c r="F699" s="50">
        <v>0</v>
      </c>
      <c r="G699" s="50">
        <v>0</v>
      </c>
      <c r="H699" s="61">
        <v>12159892</v>
      </c>
      <c r="I699" s="61">
        <v>242460</v>
      </c>
      <c r="J699" s="51">
        <v>3195697</v>
      </c>
      <c r="K699" s="61">
        <v>38348428</v>
      </c>
      <c r="L699" s="61">
        <v>41544125</v>
      </c>
      <c r="M699" s="118"/>
      <c r="N699" s="120">
        <v>38348428</v>
      </c>
      <c r="O699" s="120">
        <v>26188536</v>
      </c>
      <c r="P699" s="123">
        <v>1498673</v>
      </c>
      <c r="Q699" s="120">
        <v>46258071</v>
      </c>
      <c r="R699" s="120">
        <v>43062374</v>
      </c>
      <c r="S699" s="47"/>
    </row>
    <row r="700" spans="1:19" ht="12.75" customHeight="1" x14ac:dyDescent="0.2">
      <c r="A700" s="511"/>
      <c r="B700" s="511"/>
      <c r="C700" s="53" t="s">
        <v>3</v>
      </c>
      <c r="D700" s="54">
        <v>21</v>
      </c>
      <c r="E700" s="44">
        <v>14676.66</v>
      </c>
      <c r="F700" s="44">
        <v>0</v>
      </c>
      <c r="G700" s="44">
        <v>0</v>
      </c>
      <c r="H700" s="44">
        <v>6280.06</v>
      </c>
      <c r="I700" s="44">
        <v>125.22</v>
      </c>
      <c r="J700" s="44">
        <v>1756.83</v>
      </c>
      <c r="K700" s="44">
        <v>21081.94</v>
      </c>
      <c r="L700" s="46">
        <v>22838.77</v>
      </c>
      <c r="M700" s="117"/>
      <c r="N700" s="119">
        <v>21081.94</v>
      </c>
      <c r="O700" s="119">
        <v>14801.88</v>
      </c>
      <c r="P700" s="119">
        <v>774</v>
      </c>
      <c r="Q700" s="119">
        <v>25503.11</v>
      </c>
      <c r="R700" s="119">
        <v>23746.28</v>
      </c>
      <c r="S700" s="47"/>
    </row>
    <row r="701" spans="1:19" ht="9" customHeight="1" x14ac:dyDescent="0.2">
      <c r="A701" s="511"/>
      <c r="B701" s="511"/>
      <c r="C701" s="48" t="s">
        <v>4</v>
      </c>
      <c r="D701" s="49">
        <v>27</v>
      </c>
      <c r="E701" s="61">
        <v>28417976</v>
      </c>
      <c r="F701" s="50">
        <v>0</v>
      </c>
      <c r="G701" s="50">
        <v>0</v>
      </c>
      <c r="H701" s="61">
        <v>12159892</v>
      </c>
      <c r="I701" s="61">
        <v>242460</v>
      </c>
      <c r="J701" s="51">
        <v>3401697</v>
      </c>
      <c r="K701" s="61">
        <v>40820328</v>
      </c>
      <c r="L701" s="61">
        <v>44222025</v>
      </c>
      <c r="M701" s="118"/>
      <c r="N701" s="120">
        <v>40820328</v>
      </c>
      <c r="O701" s="120">
        <v>28660436</v>
      </c>
      <c r="P701" s="123">
        <v>1498673</v>
      </c>
      <c r="Q701" s="120">
        <v>49380907</v>
      </c>
      <c r="R701" s="120">
        <v>45979210</v>
      </c>
      <c r="S701" s="47"/>
    </row>
    <row r="702" spans="1:19" ht="12.75" customHeight="1" x14ac:dyDescent="0.2">
      <c r="A702" s="511"/>
      <c r="B702" s="511"/>
      <c r="C702" s="53" t="s">
        <v>3</v>
      </c>
      <c r="D702" s="54">
        <v>28</v>
      </c>
      <c r="E702" s="44">
        <v>15585.87</v>
      </c>
      <c r="F702" s="44">
        <v>0</v>
      </c>
      <c r="G702" s="44">
        <v>0</v>
      </c>
      <c r="H702" s="44">
        <v>6280.06</v>
      </c>
      <c r="I702" s="44">
        <v>125.22</v>
      </c>
      <c r="J702" s="44">
        <v>1832.6</v>
      </c>
      <c r="K702" s="44">
        <v>21991.15</v>
      </c>
      <c r="L702" s="46">
        <v>23823.75</v>
      </c>
      <c r="M702" s="117"/>
      <c r="N702" s="119">
        <v>21991.15</v>
      </c>
      <c r="O702" s="119">
        <v>15711.09</v>
      </c>
      <c r="P702" s="119">
        <v>774</v>
      </c>
      <c r="Q702" s="119">
        <v>26651.75</v>
      </c>
      <c r="R702" s="119">
        <v>24819.15</v>
      </c>
      <c r="S702" s="47"/>
    </row>
    <row r="703" spans="1:19" ht="9" customHeight="1" x14ac:dyDescent="0.2">
      <c r="A703" s="511"/>
      <c r="B703" s="511"/>
      <c r="C703" s="48" t="s">
        <v>4</v>
      </c>
      <c r="D703" s="49">
        <v>34</v>
      </c>
      <c r="E703" s="61">
        <v>30178453</v>
      </c>
      <c r="F703" s="50">
        <v>0</v>
      </c>
      <c r="G703" s="50">
        <v>0</v>
      </c>
      <c r="H703" s="61">
        <v>12159892</v>
      </c>
      <c r="I703" s="61">
        <v>242460</v>
      </c>
      <c r="J703" s="51">
        <v>3548408</v>
      </c>
      <c r="K703" s="61">
        <v>42580804</v>
      </c>
      <c r="L703" s="61">
        <v>46129212</v>
      </c>
      <c r="M703" s="118"/>
      <c r="N703" s="120">
        <v>42580804</v>
      </c>
      <c r="O703" s="120">
        <v>30420912</v>
      </c>
      <c r="P703" s="123">
        <v>1498673</v>
      </c>
      <c r="Q703" s="120">
        <v>51604984</v>
      </c>
      <c r="R703" s="120">
        <v>48056576</v>
      </c>
      <c r="S703" s="47"/>
    </row>
    <row r="704" spans="1:19" ht="12.75" customHeight="1" x14ac:dyDescent="0.2">
      <c r="A704" s="511"/>
      <c r="B704" s="511"/>
      <c r="C704" s="53" t="s">
        <v>3</v>
      </c>
      <c r="D704" s="54">
        <v>35</v>
      </c>
      <c r="E704" s="44">
        <v>16282.58</v>
      </c>
      <c r="F704" s="44">
        <v>0</v>
      </c>
      <c r="G704" s="44">
        <v>0</v>
      </c>
      <c r="H704" s="44">
        <v>6280.06</v>
      </c>
      <c r="I704" s="44">
        <v>125.22</v>
      </c>
      <c r="J704" s="44">
        <v>1890.66</v>
      </c>
      <c r="K704" s="44">
        <v>22687.86</v>
      </c>
      <c r="L704" s="46">
        <v>24578.52</v>
      </c>
      <c r="M704" s="117"/>
      <c r="N704" s="119">
        <v>22687.86</v>
      </c>
      <c r="O704" s="119">
        <v>16407.8</v>
      </c>
      <c r="P704" s="119">
        <v>774</v>
      </c>
      <c r="Q704" s="119">
        <v>27531.919999999998</v>
      </c>
      <c r="R704" s="119">
        <v>25641.26</v>
      </c>
      <c r="S704" s="47"/>
    </row>
    <row r="705" spans="1:19" ht="9" customHeight="1" x14ac:dyDescent="0.2">
      <c r="A705" s="512"/>
      <c r="B705" s="512"/>
      <c r="C705" s="58" t="s">
        <v>4</v>
      </c>
      <c r="D705" s="59"/>
      <c r="E705" s="61">
        <v>31527471</v>
      </c>
      <c r="F705" s="61">
        <v>0</v>
      </c>
      <c r="G705" s="61">
        <v>0</v>
      </c>
      <c r="H705" s="61">
        <v>12159892</v>
      </c>
      <c r="I705" s="61">
        <v>242460</v>
      </c>
      <c r="J705" s="61">
        <v>3660828</v>
      </c>
      <c r="K705" s="61">
        <v>43929823</v>
      </c>
      <c r="L705" s="61">
        <v>47590651</v>
      </c>
      <c r="M705" s="118"/>
      <c r="N705" s="123">
        <v>43929823</v>
      </c>
      <c r="O705" s="123">
        <v>31769931</v>
      </c>
      <c r="P705" s="123">
        <v>1498673</v>
      </c>
      <c r="Q705" s="123">
        <v>53309231</v>
      </c>
      <c r="R705" s="120">
        <v>49648403</v>
      </c>
      <c r="S705" s="47"/>
    </row>
    <row r="706" spans="1:19" ht="12.75" customHeight="1" x14ac:dyDescent="0.2">
      <c r="A706" s="492">
        <v>42370</v>
      </c>
      <c r="B706" s="492">
        <v>42735</v>
      </c>
      <c r="C706" s="42" t="s">
        <v>3</v>
      </c>
      <c r="D706" s="43">
        <v>0</v>
      </c>
      <c r="E706" s="44">
        <v>10481.969999999999</v>
      </c>
      <c r="F706" s="44">
        <v>0</v>
      </c>
      <c r="G706" s="44"/>
      <c r="H706" s="44">
        <v>6280.06</v>
      </c>
      <c r="I706" s="44">
        <v>125.22</v>
      </c>
      <c r="J706" s="44">
        <v>1407.27</v>
      </c>
      <c r="K706" s="44">
        <v>16887.25</v>
      </c>
      <c r="L706" s="46">
        <v>18294.52</v>
      </c>
      <c r="M706" s="117"/>
      <c r="N706" s="119">
        <v>16887.25</v>
      </c>
      <c r="O706" s="119">
        <v>10607.19</v>
      </c>
      <c r="P706" s="119">
        <v>774</v>
      </c>
      <c r="Q706" s="119">
        <v>20203.810000000001</v>
      </c>
      <c r="R706" s="119">
        <v>18796.54</v>
      </c>
      <c r="S706" s="47"/>
    </row>
    <row r="707" spans="1:19" ht="9" customHeight="1" x14ac:dyDescent="0.2">
      <c r="A707" s="493"/>
      <c r="B707" s="493"/>
      <c r="C707" s="48" t="s">
        <v>4</v>
      </c>
      <c r="D707" s="49">
        <v>8</v>
      </c>
      <c r="E707" s="61">
        <v>20295924</v>
      </c>
      <c r="F707" s="50">
        <v>0</v>
      </c>
      <c r="G707" s="50">
        <v>0</v>
      </c>
      <c r="H707" s="61">
        <v>12159892</v>
      </c>
      <c r="I707" s="61">
        <v>242460</v>
      </c>
      <c r="J707" s="51">
        <v>2724855</v>
      </c>
      <c r="K707" s="61">
        <v>32698276</v>
      </c>
      <c r="L707" s="61">
        <v>35423130</v>
      </c>
      <c r="M707" s="118"/>
      <c r="N707" s="120">
        <v>32698276</v>
      </c>
      <c r="O707" s="120">
        <v>20538384</v>
      </c>
      <c r="P707" s="123">
        <v>1498673</v>
      </c>
      <c r="Q707" s="120">
        <v>39120031</v>
      </c>
      <c r="R707" s="120">
        <v>36395177</v>
      </c>
      <c r="S707" s="47"/>
    </row>
    <row r="708" spans="1:19" ht="12.75" customHeight="1" x14ac:dyDescent="0.2">
      <c r="A708" s="494">
        <v>42370</v>
      </c>
      <c r="B708" s="494">
        <v>42735</v>
      </c>
      <c r="C708" s="53" t="s">
        <v>3</v>
      </c>
      <c r="D708" s="54">
        <v>9</v>
      </c>
      <c r="E708" s="44">
        <v>12203.03</v>
      </c>
      <c r="F708" s="44">
        <v>0</v>
      </c>
      <c r="G708" s="44">
        <v>0</v>
      </c>
      <c r="H708" s="44">
        <v>6280.06</v>
      </c>
      <c r="I708" s="44">
        <v>125.22</v>
      </c>
      <c r="J708" s="44">
        <v>1550.69</v>
      </c>
      <c r="K708" s="44">
        <v>18608.310000000001</v>
      </c>
      <c r="L708" s="46">
        <v>20159</v>
      </c>
      <c r="M708" s="117"/>
      <c r="N708" s="119">
        <v>18608.310000000001</v>
      </c>
      <c r="O708" s="119">
        <v>12328.25</v>
      </c>
      <c r="P708" s="119">
        <v>774</v>
      </c>
      <c r="Q708" s="119">
        <v>22378.09</v>
      </c>
      <c r="R708" s="119">
        <v>20827.400000000001</v>
      </c>
      <c r="S708" s="47"/>
    </row>
    <row r="709" spans="1:19" ht="9" customHeight="1" x14ac:dyDescent="0.2">
      <c r="A709" s="494"/>
      <c r="B709" s="494"/>
      <c r="C709" s="48" t="s">
        <v>4</v>
      </c>
      <c r="D709" s="49">
        <v>14</v>
      </c>
      <c r="E709" s="61">
        <v>23628361</v>
      </c>
      <c r="F709" s="50">
        <v>0</v>
      </c>
      <c r="G709" s="50">
        <v>0</v>
      </c>
      <c r="H709" s="61">
        <v>12159892</v>
      </c>
      <c r="I709" s="61">
        <v>242460</v>
      </c>
      <c r="J709" s="51">
        <v>3002555</v>
      </c>
      <c r="K709" s="61">
        <v>36030712</v>
      </c>
      <c r="L709" s="61">
        <v>39033267</v>
      </c>
      <c r="M709" s="118"/>
      <c r="N709" s="120">
        <v>36030712</v>
      </c>
      <c r="O709" s="120">
        <v>23870821</v>
      </c>
      <c r="P709" s="123">
        <v>1498673</v>
      </c>
      <c r="Q709" s="120">
        <v>43330024</v>
      </c>
      <c r="R709" s="120">
        <v>40327470</v>
      </c>
      <c r="S709" s="47"/>
    </row>
    <row r="710" spans="1:19" ht="12.75" customHeight="1" x14ac:dyDescent="0.2">
      <c r="A710" s="494"/>
      <c r="B710" s="494"/>
      <c r="C710" s="53" t="s">
        <v>3</v>
      </c>
      <c r="D710" s="54">
        <v>15</v>
      </c>
      <c r="E710" s="44">
        <v>13478.03</v>
      </c>
      <c r="F710" s="44">
        <v>0</v>
      </c>
      <c r="G710" s="44">
        <v>0</v>
      </c>
      <c r="H710" s="44">
        <v>6280.06</v>
      </c>
      <c r="I710" s="44">
        <v>125.22</v>
      </c>
      <c r="J710" s="44">
        <v>1656.94</v>
      </c>
      <c r="K710" s="44">
        <v>19883.310000000001</v>
      </c>
      <c r="L710" s="46">
        <v>21540.25</v>
      </c>
      <c r="M710" s="117"/>
      <c r="N710" s="119">
        <v>19883.310000000001</v>
      </c>
      <c r="O710" s="119">
        <v>13603.25</v>
      </c>
      <c r="P710" s="119">
        <v>774</v>
      </c>
      <c r="Q710" s="119">
        <v>23988.84</v>
      </c>
      <c r="R710" s="119">
        <v>22331.9</v>
      </c>
      <c r="S710" s="47"/>
    </row>
    <row r="711" spans="1:19" ht="9" customHeight="1" x14ac:dyDescent="0.2">
      <c r="A711" s="494"/>
      <c r="B711" s="494"/>
      <c r="C711" s="48" t="s">
        <v>4</v>
      </c>
      <c r="D711" s="49">
        <v>20</v>
      </c>
      <c r="E711" s="61">
        <v>26097105</v>
      </c>
      <c r="F711" s="50">
        <v>0</v>
      </c>
      <c r="G711" s="50">
        <v>0</v>
      </c>
      <c r="H711" s="61">
        <v>12159892</v>
      </c>
      <c r="I711" s="61">
        <v>242460</v>
      </c>
      <c r="J711" s="51">
        <v>3208283</v>
      </c>
      <c r="K711" s="61">
        <v>38499457</v>
      </c>
      <c r="L711" s="61">
        <v>41707740</v>
      </c>
      <c r="M711" s="118"/>
      <c r="N711" s="120">
        <v>38499457</v>
      </c>
      <c r="O711" s="120">
        <v>26339565</v>
      </c>
      <c r="P711" s="123">
        <v>1498673</v>
      </c>
      <c r="Q711" s="120">
        <v>46448871</v>
      </c>
      <c r="R711" s="120">
        <v>43240588</v>
      </c>
      <c r="S711" s="47"/>
    </row>
    <row r="712" spans="1:19" ht="12.75" customHeight="1" x14ac:dyDescent="0.2">
      <c r="A712" s="494"/>
      <c r="B712" s="494"/>
      <c r="C712" s="53" t="s">
        <v>3</v>
      </c>
      <c r="D712" s="54">
        <v>21</v>
      </c>
      <c r="E712" s="44">
        <v>14759.46</v>
      </c>
      <c r="F712" s="44">
        <v>0</v>
      </c>
      <c r="G712" s="44">
        <v>0</v>
      </c>
      <c r="H712" s="44">
        <v>6280.06</v>
      </c>
      <c r="I712" s="44">
        <v>125.22</v>
      </c>
      <c r="J712" s="44">
        <v>1763.73</v>
      </c>
      <c r="K712" s="44">
        <v>21164.74</v>
      </c>
      <c r="L712" s="46">
        <v>22928.47</v>
      </c>
      <c r="M712" s="117"/>
      <c r="N712" s="119">
        <v>21164.74</v>
      </c>
      <c r="O712" s="119">
        <v>14884.68</v>
      </c>
      <c r="P712" s="119">
        <v>774</v>
      </c>
      <c r="Q712" s="119">
        <v>25607.71</v>
      </c>
      <c r="R712" s="119">
        <v>23843.98</v>
      </c>
      <c r="S712" s="47"/>
    </row>
    <row r="713" spans="1:19" ht="9" customHeight="1" x14ac:dyDescent="0.2">
      <c r="A713" s="494"/>
      <c r="B713" s="494"/>
      <c r="C713" s="48" t="s">
        <v>4</v>
      </c>
      <c r="D713" s="49">
        <v>27</v>
      </c>
      <c r="E713" s="61">
        <v>28578300</v>
      </c>
      <c r="F713" s="50">
        <v>0</v>
      </c>
      <c r="G713" s="50">
        <v>0</v>
      </c>
      <c r="H713" s="61">
        <v>12159892</v>
      </c>
      <c r="I713" s="61">
        <v>242460</v>
      </c>
      <c r="J713" s="51">
        <v>3415057</v>
      </c>
      <c r="K713" s="61">
        <v>40980651</v>
      </c>
      <c r="L713" s="61">
        <v>44395709</v>
      </c>
      <c r="M713" s="118"/>
      <c r="N713" s="120">
        <v>40980651</v>
      </c>
      <c r="O713" s="120">
        <v>28820759</v>
      </c>
      <c r="P713" s="123">
        <v>1498673</v>
      </c>
      <c r="Q713" s="120">
        <v>49583441</v>
      </c>
      <c r="R713" s="120">
        <v>46168383</v>
      </c>
      <c r="S713" s="47"/>
    </row>
    <row r="714" spans="1:19" ht="12.75" customHeight="1" x14ac:dyDescent="0.2">
      <c r="A714" s="494"/>
      <c r="B714" s="494"/>
      <c r="C714" s="53" t="s">
        <v>3</v>
      </c>
      <c r="D714" s="54">
        <v>28</v>
      </c>
      <c r="E714" s="44">
        <v>15672.27</v>
      </c>
      <c r="F714" s="44">
        <v>0</v>
      </c>
      <c r="G714" s="44">
        <v>0</v>
      </c>
      <c r="H714" s="44">
        <v>6280.06</v>
      </c>
      <c r="I714" s="44">
        <v>125.22</v>
      </c>
      <c r="J714" s="44">
        <v>1839.8</v>
      </c>
      <c r="K714" s="44">
        <v>22077.55</v>
      </c>
      <c r="L714" s="46">
        <v>23917.35</v>
      </c>
      <c r="M714" s="117"/>
      <c r="N714" s="119">
        <v>22077.55</v>
      </c>
      <c r="O714" s="119">
        <v>15797.49</v>
      </c>
      <c r="P714" s="119">
        <v>774</v>
      </c>
      <c r="Q714" s="119">
        <v>26760.9</v>
      </c>
      <c r="R714" s="119">
        <v>24921.1</v>
      </c>
      <c r="S714" s="47"/>
    </row>
    <row r="715" spans="1:19" ht="9" customHeight="1" x14ac:dyDescent="0.2">
      <c r="A715" s="494"/>
      <c r="B715" s="494"/>
      <c r="C715" s="48" t="s">
        <v>4</v>
      </c>
      <c r="D715" s="49">
        <v>34</v>
      </c>
      <c r="E715" s="61">
        <v>30345746</v>
      </c>
      <c r="F715" s="50">
        <v>0</v>
      </c>
      <c r="G715" s="50">
        <v>0</v>
      </c>
      <c r="H715" s="61">
        <v>12159892</v>
      </c>
      <c r="I715" s="61">
        <v>242460</v>
      </c>
      <c r="J715" s="51">
        <v>3562350</v>
      </c>
      <c r="K715" s="61">
        <v>42748098</v>
      </c>
      <c r="L715" s="61">
        <v>46310447</v>
      </c>
      <c r="M715" s="118"/>
      <c r="N715" s="120">
        <v>42748098</v>
      </c>
      <c r="O715" s="120">
        <v>30588206</v>
      </c>
      <c r="P715" s="123">
        <v>1498673</v>
      </c>
      <c r="Q715" s="120">
        <v>51816328</v>
      </c>
      <c r="R715" s="120">
        <v>48253978</v>
      </c>
      <c r="S715" s="47"/>
    </row>
    <row r="716" spans="1:19" ht="12.75" customHeight="1" x14ac:dyDescent="0.2">
      <c r="A716" s="494"/>
      <c r="B716" s="494"/>
      <c r="C716" s="53" t="s">
        <v>3</v>
      </c>
      <c r="D716" s="54">
        <v>35</v>
      </c>
      <c r="E716" s="44">
        <v>16371.38</v>
      </c>
      <c r="F716" s="44">
        <v>0</v>
      </c>
      <c r="G716" s="44">
        <v>0</v>
      </c>
      <c r="H716" s="44">
        <v>6280.06</v>
      </c>
      <c r="I716" s="44">
        <v>125.22</v>
      </c>
      <c r="J716" s="44">
        <v>1898.06</v>
      </c>
      <c r="K716" s="44">
        <v>22776.66</v>
      </c>
      <c r="L716" s="46">
        <v>24674.720000000001</v>
      </c>
      <c r="M716" s="117"/>
      <c r="N716" s="119">
        <v>22776.66</v>
      </c>
      <c r="O716" s="119">
        <v>16496.599999999999</v>
      </c>
      <c r="P716" s="119">
        <v>774</v>
      </c>
      <c r="Q716" s="119">
        <v>27644.11</v>
      </c>
      <c r="R716" s="119">
        <v>25746.05</v>
      </c>
      <c r="S716" s="47"/>
    </row>
    <row r="717" spans="1:19" ht="9" customHeight="1" x14ac:dyDescent="0.2">
      <c r="A717" s="495"/>
      <c r="B717" s="495"/>
      <c r="C717" s="58" t="s">
        <v>4</v>
      </c>
      <c r="D717" s="59"/>
      <c r="E717" s="61">
        <v>31699412</v>
      </c>
      <c r="F717" s="50">
        <v>0</v>
      </c>
      <c r="G717" s="50">
        <v>0</v>
      </c>
      <c r="H717" s="61">
        <v>12159892</v>
      </c>
      <c r="I717" s="61">
        <v>242460</v>
      </c>
      <c r="J717" s="61">
        <v>3675157</v>
      </c>
      <c r="K717" s="61">
        <v>44101763</v>
      </c>
      <c r="L717" s="61">
        <v>47776920</v>
      </c>
      <c r="M717" s="118"/>
      <c r="N717" s="123">
        <v>44101763</v>
      </c>
      <c r="O717" s="123">
        <v>31941872</v>
      </c>
      <c r="P717" s="123">
        <v>1498673</v>
      </c>
      <c r="Q717" s="123">
        <v>53526461</v>
      </c>
      <c r="R717" s="120">
        <v>49851304</v>
      </c>
      <c r="S717" s="47"/>
    </row>
    <row r="718" spans="1:19" ht="12.75" customHeight="1" x14ac:dyDescent="0.2">
      <c r="A718" s="492">
        <v>42736</v>
      </c>
      <c r="B718" s="492">
        <v>43159</v>
      </c>
      <c r="C718" s="42" t="s">
        <v>3</v>
      </c>
      <c r="D718" s="43">
        <v>0</v>
      </c>
      <c r="E718" s="44">
        <v>10615.17</v>
      </c>
      <c r="F718" s="44">
        <v>0</v>
      </c>
      <c r="G718" s="44"/>
      <c r="H718" s="44">
        <v>6280.06</v>
      </c>
      <c r="I718" s="44">
        <v>125.22</v>
      </c>
      <c r="J718" s="44">
        <v>1418.37</v>
      </c>
      <c r="K718" s="44">
        <v>17020.45</v>
      </c>
      <c r="L718" s="46">
        <v>18438.82</v>
      </c>
      <c r="M718" s="117"/>
      <c r="N718" s="119">
        <v>17020.45</v>
      </c>
      <c r="O718" s="119">
        <v>10740.39</v>
      </c>
      <c r="P718" s="119">
        <v>774</v>
      </c>
      <c r="Q718" s="119">
        <v>20372.09</v>
      </c>
      <c r="R718" s="119">
        <v>18953.72</v>
      </c>
      <c r="S718" s="47"/>
    </row>
    <row r="719" spans="1:19" ht="9" customHeight="1" x14ac:dyDescent="0.2">
      <c r="A719" s="493"/>
      <c r="B719" s="493"/>
      <c r="C719" s="48" t="s">
        <v>4</v>
      </c>
      <c r="D719" s="49">
        <v>8</v>
      </c>
      <c r="E719" s="61">
        <v>20553835</v>
      </c>
      <c r="F719" s="50">
        <v>0</v>
      </c>
      <c r="G719" s="50">
        <v>0</v>
      </c>
      <c r="H719" s="61">
        <v>12159892</v>
      </c>
      <c r="I719" s="61">
        <v>242460</v>
      </c>
      <c r="J719" s="51">
        <v>2746347</v>
      </c>
      <c r="K719" s="61">
        <v>32956187</v>
      </c>
      <c r="L719" s="61">
        <v>35702534</v>
      </c>
      <c r="M719" s="118"/>
      <c r="N719" s="120">
        <v>32956187</v>
      </c>
      <c r="O719" s="120">
        <v>20796295</v>
      </c>
      <c r="P719" s="123">
        <v>1498673</v>
      </c>
      <c r="Q719" s="120">
        <v>39445867</v>
      </c>
      <c r="R719" s="120">
        <v>36699519</v>
      </c>
      <c r="S719" s="47"/>
    </row>
    <row r="720" spans="1:19" ht="12.75" customHeight="1" x14ac:dyDescent="0.2">
      <c r="A720" s="530">
        <v>42736</v>
      </c>
      <c r="B720" s="530">
        <v>43159</v>
      </c>
      <c r="C720" s="53" t="s">
        <v>3</v>
      </c>
      <c r="D720" s="54">
        <v>9</v>
      </c>
      <c r="E720" s="44">
        <v>12350.63</v>
      </c>
      <c r="F720" s="44">
        <v>0</v>
      </c>
      <c r="G720" s="44">
        <v>0</v>
      </c>
      <c r="H720" s="44">
        <v>6280.06</v>
      </c>
      <c r="I720" s="44">
        <v>125.22</v>
      </c>
      <c r="J720" s="44">
        <v>1562.99</v>
      </c>
      <c r="K720" s="44">
        <v>18755.91</v>
      </c>
      <c r="L720" s="46">
        <v>20318.900000000001</v>
      </c>
      <c r="M720" s="117"/>
      <c r="N720" s="119">
        <v>18755.91</v>
      </c>
      <c r="O720" s="119">
        <v>12475.85</v>
      </c>
      <c r="P720" s="119">
        <v>774</v>
      </c>
      <c r="Q720" s="119">
        <v>22564.55</v>
      </c>
      <c r="R720" s="119">
        <v>21001.56</v>
      </c>
      <c r="S720" s="47"/>
    </row>
    <row r="721" spans="1:19" ht="9" customHeight="1" x14ac:dyDescent="0.2">
      <c r="A721" s="530"/>
      <c r="B721" s="530"/>
      <c r="C721" s="48" t="s">
        <v>4</v>
      </c>
      <c r="D721" s="49">
        <v>14</v>
      </c>
      <c r="E721" s="61">
        <v>23914154</v>
      </c>
      <c r="F721" s="50">
        <v>0</v>
      </c>
      <c r="G721" s="50">
        <v>0</v>
      </c>
      <c r="H721" s="61">
        <v>12159892</v>
      </c>
      <c r="I721" s="61">
        <v>242460</v>
      </c>
      <c r="J721" s="51">
        <v>3026371</v>
      </c>
      <c r="K721" s="61">
        <v>36316506</v>
      </c>
      <c r="L721" s="61">
        <v>39342877</v>
      </c>
      <c r="M721" s="118"/>
      <c r="N721" s="120">
        <v>36316506</v>
      </c>
      <c r="O721" s="120">
        <v>24156614</v>
      </c>
      <c r="P721" s="123">
        <v>1498673</v>
      </c>
      <c r="Q721" s="120">
        <v>43691061</v>
      </c>
      <c r="R721" s="120">
        <v>40664691</v>
      </c>
      <c r="S721" s="47"/>
    </row>
    <row r="722" spans="1:19" ht="12.75" customHeight="1" x14ac:dyDescent="0.2">
      <c r="A722" s="530"/>
      <c r="B722" s="530"/>
      <c r="C722" s="53" t="s">
        <v>3</v>
      </c>
      <c r="D722" s="54">
        <v>15</v>
      </c>
      <c r="E722" s="44">
        <v>13634.03</v>
      </c>
      <c r="F722" s="44">
        <v>0</v>
      </c>
      <c r="G722" s="44">
        <v>0</v>
      </c>
      <c r="H722" s="44">
        <v>6280.06</v>
      </c>
      <c r="I722" s="44">
        <v>125.22</v>
      </c>
      <c r="J722" s="44">
        <v>1669.94</v>
      </c>
      <c r="K722" s="44">
        <v>20039.310000000001</v>
      </c>
      <c r="L722" s="46">
        <v>21709.25</v>
      </c>
      <c r="M722" s="117"/>
      <c r="N722" s="119">
        <v>20039.310000000001</v>
      </c>
      <c r="O722" s="119">
        <v>13759.25</v>
      </c>
      <c r="P722" s="119">
        <v>774</v>
      </c>
      <c r="Q722" s="119">
        <v>24185.919999999998</v>
      </c>
      <c r="R722" s="119">
        <v>22515.98</v>
      </c>
      <c r="S722" s="47"/>
    </row>
    <row r="723" spans="1:19" ht="9" customHeight="1" x14ac:dyDescent="0.2">
      <c r="A723" s="530"/>
      <c r="B723" s="530"/>
      <c r="C723" s="48" t="s">
        <v>4</v>
      </c>
      <c r="D723" s="49">
        <v>20</v>
      </c>
      <c r="E723" s="61">
        <v>26399163</v>
      </c>
      <c r="F723" s="50">
        <v>0</v>
      </c>
      <c r="G723" s="50">
        <v>0</v>
      </c>
      <c r="H723" s="61">
        <v>12159892</v>
      </c>
      <c r="I723" s="61">
        <v>242460</v>
      </c>
      <c r="J723" s="51">
        <v>3233455</v>
      </c>
      <c r="K723" s="61">
        <v>38801515</v>
      </c>
      <c r="L723" s="61">
        <v>42034969</v>
      </c>
      <c r="M723" s="118"/>
      <c r="N723" s="120">
        <v>38801515</v>
      </c>
      <c r="O723" s="120">
        <v>26641623</v>
      </c>
      <c r="P723" s="123">
        <v>1498673</v>
      </c>
      <c r="Q723" s="120">
        <v>46830471</v>
      </c>
      <c r="R723" s="120">
        <v>43597017</v>
      </c>
      <c r="S723" s="47"/>
    </row>
    <row r="724" spans="1:19" ht="12.75" customHeight="1" x14ac:dyDescent="0.2">
      <c r="A724" s="530"/>
      <c r="B724" s="530"/>
      <c r="C724" s="53" t="s">
        <v>3</v>
      </c>
      <c r="D724" s="54">
        <v>21</v>
      </c>
      <c r="E724" s="44">
        <v>14926.26</v>
      </c>
      <c r="F724" s="44">
        <v>0</v>
      </c>
      <c r="G724" s="44">
        <v>0</v>
      </c>
      <c r="H724" s="44">
        <v>6280.06</v>
      </c>
      <c r="I724" s="44">
        <v>125.22</v>
      </c>
      <c r="J724" s="44">
        <v>1777.63</v>
      </c>
      <c r="K724" s="44">
        <v>21331.54</v>
      </c>
      <c r="L724" s="46">
        <v>23109.17</v>
      </c>
      <c r="M724" s="117"/>
      <c r="N724" s="119">
        <v>21331.54</v>
      </c>
      <c r="O724" s="119">
        <v>15051.48</v>
      </c>
      <c r="P724" s="119">
        <v>774</v>
      </c>
      <c r="Q724" s="119">
        <v>25818.44</v>
      </c>
      <c r="R724" s="119">
        <v>24040.81</v>
      </c>
      <c r="S724" s="47"/>
    </row>
    <row r="725" spans="1:19" ht="9" customHeight="1" x14ac:dyDescent="0.2">
      <c r="A725" s="530"/>
      <c r="B725" s="530"/>
      <c r="C725" s="48" t="s">
        <v>4</v>
      </c>
      <c r="D725" s="49">
        <v>27</v>
      </c>
      <c r="E725" s="61">
        <v>28901269</v>
      </c>
      <c r="F725" s="50">
        <v>0</v>
      </c>
      <c r="G725" s="50">
        <v>0</v>
      </c>
      <c r="H725" s="61">
        <v>12159892</v>
      </c>
      <c r="I725" s="61">
        <v>242460</v>
      </c>
      <c r="J725" s="51">
        <v>3441972</v>
      </c>
      <c r="K725" s="61">
        <v>41303621</v>
      </c>
      <c r="L725" s="61">
        <v>44745593</v>
      </c>
      <c r="M725" s="118"/>
      <c r="N725" s="120">
        <v>41303621</v>
      </c>
      <c r="O725" s="120">
        <v>29143729</v>
      </c>
      <c r="P725" s="123">
        <v>1498673</v>
      </c>
      <c r="Q725" s="120">
        <v>49991471</v>
      </c>
      <c r="R725" s="120">
        <v>46549499</v>
      </c>
      <c r="S725" s="47"/>
    </row>
    <row r="726" spans="1:19" ht="12.75" customHeight="1" x14ac:dyDescent="0.2">
      <c r="A726" s="530"/>
      <c r="B726" s="530"/>
      <c r="C726" s="53" t="s">
        <v>3</v>
      </c>
      <c r="D726" s="54">
        <v>28</v>
      </c>
      <c r="E726" s="44">
        <v>15846.27</v>
      </c>
      <c r="F726" s="44">
        <v>0</v>
      </c>
      <c r="G726" s="44">
        <v>0</v>
      </c>
      <c r="H726" s="44">
        <v>6280.06</v>
      </c>
      <c r="I726" s="44">
        <v>125.22</v>
      </c>
      <c r="J726" s="44">
        <v>1854.3</v>
      </c>
      <c r="K726" s="44">
        <v>22251.55</v>
      </c>
      <c r="L726" s="46">
        <v>24105.85</v>
      </c>
      <c r="M726" s="117"/>
      <c r="N726" s="119">
        <v>22251.55</v>
      </c>
      <c r="O726" s="119">
        <v>15971.49</v>
      </c>
      <c r="P726" s="119">
        <v>774</v>
      </c>
      <c r="Q726" s="119">
        <v>26980.720000000001</v>
      </c>
      <c r="R726" s="119">
        <v>25126.42</v>
      </c>
      <c r="S726" s="47"/>
    </row>
    <row r="727" spans="1:19" ht="9" customHeight="1" x14ac:dyDescent="0.2">
      <c r="A727" s="530"/>
      <c r="B727" s="530"/>
      <c r="C727" s="48" t="s">
        <v>4</v>
      </c>
      <c r="D727" s="49">
        <v>34</v>
      </c>
      <c r="E727" s="61">
        <v>30682657</v>
      </c>
      <c r="F727" s="50">
        <v>0</v>
      </c>
      <c r="G727" s="50">
        <v>0</v>
      </c>
      <c r="H727" s="61">
        <v>12159892</v>
      </c>
      <c r="I727" s="61">
        <v>242460</v>
      </c>
      <c r="J727" s="51">
        <v>3590425</v>
      </c>
      <c r="K727" s="61">
        <v>43085009</v>
      </c>
      <c r="L727" s="61">
        <v>46675434</v>
      </c>
      <c r="M727" s="118"/>
      <c r="N727" s="120">
        <v>43085009</v>
      </c>
      <c r="O727" s="120">
        <v>30925117</v>
      </c>
      <c r="P727" s="123">
        <v>1498673</v>
      </c>
      <c r="Q727" s="120">
        <v>52241959</v>
      </c>
      <c r="R727" s="120">
        <v>48651533</v>
      </c>
      <c r="S727" s="47"/>
    </row>
    <row r="728" spans="1:19" ht="12.75" customHeight="1" x14ac:dyDescent="0.2">
      <c r="A728" s="530"/>
      <c r="B728" s="530"/>
      <c r="C728" s="53" t="s">
        <v>3</v>
      </c>
      <c r="D728" s="54">
        <v>35</v>
      </c>
      <c r="E728" s="44">
        <v>16551.38</v>
      </c>
      <c r="F728" s="44">
        <v>0</v>
      </c>
      <c r="G728" s="44">
        <v>0</v>
      </c>
      <c r="H728" s="44">
        <v>6280.06</v>
      </c>
      <c r="I728" s="44">
        <v>125.22</v>
      </c>
      <c r="J728" s="44">
        <v>1913.06</v>
      </c>
      <c r="K728" s="44">
        <v>22956.66</v>
      </c>
      <c r="L728" s="46">
        <v>24869.72</v>
      </c>
      <c r="M728" s="117"/>
      <c r="N728" s="119">
        <v>22956.66</v>
      </c>
      <c r="O728" s="119">
        <v>16676.599999999999</v>
      </c>
      <c r="P728" s="119">
        <v>774</v>
      </c>
      <c r="Q728" s="119">
        <v>27871.51</v>
      </c>
      <c r="R728" s="119">
        <v>25958.45</v>
      </c>
      <c r="S728" s="47"/>
    </row>
    <row r="729" spans="1:19" ht="9" customHeight="1" x14ac:dyDescent="0.2">
      <c r="A729" s="531"/>
      <c r="B729" s="531"/>
      <c r="C729" s="58" t="s">
        <v>4</v>
      </c>
      <c r="D729" s="59"/>
      <c r="E729" s="61">
        <v>32047941</v>
      </c>
      <c r="F729" s="61">
        <v>0</v>
      </c>
      <c r="G729" s="61">
        <v>0</v>
      </c>
      <c r="H729" s="61">
        <v>12159892</v>
      </c>
      <c r="I729" s="61">
        <v>242460</v>
      </c>
      <c r="J729" s="61">
        <v>3704201</v>
      </c>
      <c r="K729" s="61">
        <v>44450292</v>
      </c>
      <c r="L729" s="61">
        <v>48154493</v>
      </c>
      <c r="M729" s="118"/>
      <c r="N729" s="123">
        <v>44450292</v>
      </c>
      <c r="O729" s="123">
        <v>32290400</v>
      </c>
      <c r="P729" s="123">
        <v>1498673</v>
      </c>
      <c r="Q729" s="123">
        <v>53966769</v>
      </c>
      <c r="R729" s="120">
        <v>50262568</v>
      </c>
      <c r="S729" s="47"/>
    </row>
    <row r="730" spans="1:19" ht="12.75" customHeight="1" x14ac:dyDescent="0.2">
      <c r="A730" s="492">
        <v>43160</v>
      </c>
      <c r="B730" s="492">
        <v>43190</v>
      </c>
      <c r="C730" s="42" t="s">
        <v>3</v>
      </c>
      <c r="D730" s="43">
        <v>0</v>
      </c>
      <c r="E730" s="44">
        <v>10991.97</v>
      </c>
      <c r="F730" s="44">
        <v>0</v>
      </c>
      <c r="G730" s="44"/>
      <c r="H730" s="44">
        <v>6280.06</v>
      </c>
      <c r="I730" s="44">
        <v>125.22</v>
      </c>
      <c r="J730" s="44">
        <v>1449.77</v>
      </c>
      <c r="K730" s="44">
        <v>17397.25</v>
      </c>
      <c r="L730" s="46">
        <v>18847.02</v>
      </c>
      <c r="M730" s="117"/>
      <c r="N730" s="119">
        <v>17397.25</v>
      </c>
      <c r="O730" s="119">
        <v>11117.19</v>
      </c>
      <c r="P730" s="119">
        <v>884.4</v>
      </c>
      <c r="Q730" s="119">
        <v>20848.11</v>
      </c>
      <c r="R730" s="119">
        <v>19398.34</v>
      </c>
      <c r="S730" s="47"/>
    </row>
    <row r="731" spans="1:19" ht="9" customHeight="1" x14ac:dyDescent="0.2">
      <c r="A731" s="493"/>
      <c r="B731" s="493"/>
      <c r="C731" s="48" t="s">
        <v>4</v>
      </c>
      <c r="D731" s="49">
        <v>8</v>
      </c>
      <c r="E731" s="61">
        <v>21283422</v>
      </c>
      <c r="F731" s="50">
        <v>0</v>
      </c>
      <c r="G731" s="50">
        <v>0</v>
      </c>
      <c r="H731" s="61">
        <v>12159892</v>
      </c>
      <c r="I731" s="61">
        <v>242460</v>
      </c>
      <c r="J731" s="51">
        <v>2807146</v>
      </c>
      <c r="K731" s="61">
        <v>33685773</v>
      </c>
      <c r="L731" s="61">
        <v>36492919</v>
      </c>
      <c r="M731" s="118"/>
      <c r="N731" s="120">
        <v>33685773</v>
      </c>
      <c r="O731" s="120">
        <v>21525881</v>
      </c>
      <c r="P731" s="123">
        <v>1712437</v>
      </c>
      <c r="Q731" s="120">
        <v>40367570</v>
      </c>
      <c r="R731" s="120">
        <v>37560424</v>
      </c>
      <c r="S731" s="47"/>
    </row>
    <row r="732" spans="1:19" ht="12.75" customHeight="1" x14ac:dyDescent="0.2">
      <c r="A732" s="494">
        <v>43160</v>
      </c>
      <c r="B732" s="494">
        <v>43190</v>
      </c>
      <c r="C732" s="53" t="s">
        <v>3</v>
      </c>
      <c r="D732" s="54">
        <v>9</v>
      </c>
      <c r="E732" s="44">
        <v>12767.03</v>
      </c>
      <c r="F732" s="44">
        <v>0</v>
      </c>
      <c r="G732" s="44">
        <v>0</v>
      </c>
      <c r="H732" s="44">
        <v>6280.06</v>
      </c>
      <c r="I732" s="44">
        <v>125.22</v>
      </c>
      <c r="J732" s="44">
        <v>1597.69</v>
      </c>
      <c r="K732" s="44">
        <v>19172.310000000001</v>
      </c>
      <c r="L732" s="46">
        <v>20770</v>
      </c>
      <c r="M732" s="117"/>
      <c r="N732" s="119">
        <v>19172.310000000001</v>
      </c>
      <c r="O732" s="119">
        <v>12892.25</v>
      </c>
      <c r="P732" s="119">
        <v>884.4</v>
      </c>
      <c r="Q732" s="119">
        <v>23090.61</v>
      </c>
      <c r="R732" s="119">
        <v>21492.92</v>
      </c>
      <c r="S732" s="47"/>
    </row>
    <row r="733" spans="1:19" ht="9" customHeight="1" x14ac:dyDescent="0.2">
      <c r="A733" s="494"/>
      <c r="B733" s="494"/>
      <c r="C733" s="48" t="s">
        <v>4</v>
      </c>
      <c r="D733" s="49">
        <v>14</v>
      </c>
      <c r="E733" s="61">
        <v>24720417</v>
      </c>
      <c r="F733" s="50">
        <v>0</v>
      </c>
      <c r="G733" s="50">
        <v>0</v>
      </c>
      <c r="H733" s="61">
        <v>12159892</v>
      </c>
      <c r="I733" s="61">
        <v>242460</v>
      </c>
      <c r="J733" s="51">
        <v>3093559</v>
      </c>
      <c r="K733" s="61">
        <v>37122769</v>
      </c>
      <c r="L733" s="61">
        <v>40216328</v>
      </c>
      <c r="M733" s="118"/>
      <c r="N733" s="120">
        <v>37122769</v>
      </c>
      <c r="O733" s="120">
        <v>24962877</v>
      </c>
      <c r="P733" s="123">
        <v>1712437</v>
      </c>
      <c r="Q733" s="120">
        <v>44709655</v>
      </c>
      <c r="R733" s="120">
        <v>41616096</v>
      </c>
      <c r="S733" s="47"/>
    </row>
    <row r="734" spans="1:19" ht="12.75" customHeight="1" x14ac:dyDescent="0.2">
      <c r="A734" s="494"/>
      <c r="B734" s="494"/>
      <c r="C734" s="53" t="s">
        <v>3</v>
      </c>
      <c r="D734" s="54">
        <v>15</v>
      </c>
      <c r="E734" s="44">
        <v>14084.03</v>
      </c>
      <c r="F734" s="44">
        <v>0</v>
      </c>
      <c r="G734" s="44">
        <v>0</v>
      </c>
      <c r="H734" s="44">
        <v>6280.06</v>
      </c>
      <c r="I734" s="44">
        <v>125.22</v>
      </c>
      <c r="J734" s="44">
        <v>1707.44</v>
      </c>
      <c r="K734" s="44">
        <v>20489.310000000001</v>
      </c>
      <c r="L734" s="46">
        <v>22196.75</v>
      </c>
      <c r="M734" s="117"/>
      <c r="N734" s="119">
        <v>20489.310000000001</v>
      </c>
      <c r="O734" s="119">
        <v>14209.25</v>
      </c>
      <c r="P734" s="119">
        <v>884.4</v>
      </c>
      <c r="Q734" s="119">
        <v>24754.42</v>
      </c>
      <c r="R734" s="119">
        <v>23046.98</v>
      </c>
      <c r="S734" s="47"/>
    </row>
    <row r="735" spans="1:19" ht="9" customHeight="1" x14ac:dyDescent="0.2">
      <c r="A735" s="494"/>
      <c r="B735" s="494"/>
      <c r="C735" s="48" t="s">
        <v>4</v>
      </c>
      <c r="D735" s="49">
        <v>20</v>
      </c>
      <c r="E735" s="61">
        <v>27270485</v>
      </c>
      <c r="F735" s="50">
        <v>0</v>
      </c>
      <c r="G735" s="50">
        <v>0</v>
      </c>
      <c r="H735" s="61">
        <v>12159892</v>
      </c>
      <c r="I735" s="61">
        <v>242460</v>
      </c>
      <c r="J735" s="51">
        <v>3306065</v>
      </c>
      <c r="K735" s="61">
        <v>39672836</v>
      </c>
      <c r="L735" s="61">
        <v>42978901</v>
      </c>
      <c r="M735" s="118"/>
      <c r="N735" s="120">
        <v>39672836</v>
      </c>
      <c r="O735" s="120">
        <v>27512944</v>
      </c>
      <c r="P735" s="123">
        <v>1712437</v>
      </c>
      <c r="Q735" s="120">
        <v>47931241</v>
      </c>
      <c r="R735" s="120">
        <v>44625176</v>
      </c>
      <c r="S735" s="47"/>
    </row>
    <row r="736" spans="1:19" ht="12.75" customHeight="1" x14ac:dyDescent="0.2">
      <c r="A736" s="494"/>
      <c r="B736" s="494"/>
      <c r="C736" s="53" t="s">
        <v>3</v>
      </c>
      <c r="D736" s="54">
        <v>21</v>
      </c>
      <c r="E736" s="44">
        <v>15396.66</v>
      </c>
      <c r="F736" s="44">
        <v>0</v>
      </c>
      <c r="G736" s="44">
        <v>0</v>
      </c>
      <c r="H736" s="44">
        <v>6280.06</v>
      </c>
      <c r="I736" s="44">
        <v>125.22</v>
      </c>
      <c r="J736" s="44">
        <v>1816.83</v>
      </c>
      <c r="K736" s="44">
        <v>21801.94</v>
      </c>
      <c r="L736" s="46">
        <v>23618.77</v>
      </c>
      <c r="M736" s="117"/>
      <c r="N736" s="119">
        <v>21801.94</v>
      </c>
      <c r="O736" s="119">
        <v>15521.88</v>
      </c>
      <c r="P736" s="119">
        <v>884.4</v>
      </c>
      <c r="Q736" s="119">
        <v>26412.71</v>
      </c>
      <c r="R736" s="119">
        <v>24595.88</v>
      </c>
      <c r="S736" s="47"/>
    </row>
    <row r="737" spans="1:19" ht="9" customHeight="1" x14ac:dyDescent="0.2">
      <c r="A737" s="494"/>
      <c r="B737" s="494"/>
      <c r="C737" s="48" t="s">
        <v>4</v>
      </c>
      <c r="D737" s="49">
        <v>27</v>
      </c>
      <c r="E737" s="61">
        <v>29812091</v>
      </c>
      <c r="F737" s="50">
        <v>0</v>
      </c>
      <c r="G737" s="50">
        <v>0</v>
      </c>
      <c r="H737" s="61">
        <v>12159892</v>
      </c>
      <c r="I737" s="61">
        <v>242460</v>
      </c>
      <c r="J737" s="51">
        <v>3517873</v>
      </c>
      <c r="K737" s="61">
        <v>42214442</v>
      </c>
      <c r="L737" s="61">
        <v>45732316</v>
      </c>
      <c r="M737" s="118"/>
      <c r="N737" s="120">
        <v>42214442</v>
      </c>
      <c r="O737" s="120">
        <v>30054551</v>
      </c>
      <c r="P737" s="123">
        <v>1712437</v>
      </c>
      <c r="Q737" s="120">
        <v>51142138</v>
      </c>
      <c r="R737" s="120">
        <v>47624265</v>
      </c>
      <c r="S737" s="47"/>
    </row>
    <row r="738" spans="1:19" ht="12.75" customHeight="1" x14ac:dyDescent="0.2">
      <c r="A738" s="494"/>
      <c r="B738" s="494"/>
      <c r="C738" s="53" t="s">
        <v>3</v>
      </c>
      <c r="D738" s="54">
        <v>28</v>
      </c>
      <c r="E738" s="44">
        <v>16341.87</v>
      </c>
      <c r="F738" s="44">
        <v>0</v>
      </c>
      <c r="G738" s="44">
        <v>0</v>
      </c>
      <c r="H738" s="44">
        <v>6280.06</v>
      </c>
      <c r="I738" s="44">
        <v>125.22</v>
      </c>
      <c r="J738" s="44">
        <v>1895.6</v>
      </c>
      <c r="K738" s="44">
        <v>22747.15</v>
      </c>
      <c r="L738" s="46">
        <v>24642.75</v>
      </c>
      <c r="M738" s="117"/>
      <c r="N738" s="119">
        <v>22747.15</v>
      </c>
      <c r="O738" s="119">
        <v>16467.09</v>
      </c>
      <c r="P738" s="119">
        <v>884.4</v>
      </c>
      <c r="Q738" s="119">
        <v>27606.83</v>
      </c>
      <c r="R738" s="119">
        <v>25711.23</v>
      </c>
      <c r="S738" s="47"/>
    </row>
    <row r="739" spans="1:19" ht="9" customHeight="1" x14ac:dyDescent="0.2">
      <c r="A739" s="494"/>
      <c r="B739" s="494"/>
      <c r="C739" s="48" t="s">
        <v>4</v>
      </c>
      <c r="D739" s="49">
        <v>34</v>
      </c>
      <c r="E739" s="61">
        <v>31642273</v>
      </c>
      <c r="F739" s="50">
        <v>0</v>
      </c>
      <c r="G739" s="50">
        <v>0</v>
      </c>
      <c r="H739" s="61">
        <v>12159892</v>
      </c>
      <c r="I739" s="61">
        <v>242460</v>
      </c>
      <c r="J739" s="51">
        <v>3670393</v>
      </c>
      <c r="K739" s="61">
        <v>44044624</v>
      </c>
      <c r="L739" s="61">
        <v>47715018</v>
      </c>
      <c r="M739" s="118"/>
      <c r="N739" s="120">
        <v>44044624</v>
      </c>
      <c r="O739" s="120">
        <v>31884732</v>
      </c>
      <c r="P739" s="123">
        <v>1712437</v>
      </c>
      <c r="Q739" s="120">
        <v>53454277</v>
      </c>
      <c r="R739" s="120">
        <v>49783883</v>
      </c>
      <c r="S739" s="47"/>
    </row>
    <row r="740" spans="1:19" ht="12.75" customHeight="1" x14ac:dyDescent="0.2">
      <c r="A740" s="494"/>
      <c r="B740" s="494"/>
      <c r="C740" s="53" t="s">
        <v>3</v>
      </c>
      <c r="D740" s="54">
        <v>35</v>
      </c>
      <c r="E740" s="44">
        <v>17062.580000000002</v>
      </c>
      <c r="F740" s="44">
        <v>0</v>
      </c>
      <c r="G740" s="44">
        <v>0</v>
      </c>
      <c r="H740" s="44">
        <v>6280.06</v>
      </c>
      <c r="I740" s="44">
        <v>125.22</v>
      </c>
      <c r="J740" s="44">
        <v>1955.66</v>
      </c>
      <c r="K740" s="44">
        <v>23467.86</v>
      </c>
      <c r="L740" s="46">
        <v>25423.52</v>
      </c>
      <c r="M740" s="117"/>
      <c r="N740" s="119">
        <v>23467.86</v>
      </c>
      <c r="O740" s="119">
        <v>17187.8</v>
      </c>
      <c r="P740" s="119">
        <v>884.4</v>
      </c>
      <c r="Q740" s="119">
        <v>28517.32</v>
      </c>
      <c r="R740" s="119">
        <v>26561.66</v>
      </c>
      <c r="S740" s="47"/>
    </row>
    <row r="741" spans="1:19" ht="9" customHeight="1" x14ac:dyDescent="0.2">
      <c r="A741" s="495"/>
      <c r="B741" s="495"/>
      <c r="C741" s="58" t="s">
        <v>4</v>
      </c>
      <c r="D741" s="59"/>
      <c r="E741" s="61">
        <v>33037762</v>
      </c>
      <c r="F741" s="61">
        <v>0</v>
      </c>
      <c r="G741" s="61">
        <v>0</v>
      </c>
      <c r="H741" s="61">
        <v>12159892</v>
      </c>
      <c r="I741" s="61">
        <v>242460</v>
      </c>
      <c r="J741" s="61">
        <v>3786686</v>
      </c>
      <c r="K741" s="61">
        <v>45440113</v>
      </c>
      <c r="L741" s="61">
        <v>49226799</v>
      </c>
      <c r="M741" s="118"/>
      <c r="N741" s="123">
        <v>45440113</v>
      </c>
      <c r="O741" s="123">
        <v>33280222</v>
      </c>
      <c r="P741" s="123">
        <v>1712437</v>
      </c>
      <c r="Q741" s="123">
        <v>55217231</v>
      </c>
      <c r="R741" s="120">
        <v>51430545</v>
      </c>
      <c r="S741" s="47"/>
    </row>
    <row r="742" spans="1:19" ht="12.75" customHeight="1" x14ac:dyDescent="0.2">
      <c r="A742" s="492">
        <v>43191</v>
      </c>
      <c r="B742" s="492">
        <v>43465</v>
      </c>
      <c r="C742" s="42" t="s">
        <v>3</v>
      </c>
      <c r="D742" s="43">
        <v>0</v>
      </c>
      <c r="E742" s="44">
        <v>11117.19</v>
      </c>
      <c r="F742" s="44">
        <v>0</v>
      </c>
      <c r="G742" s="44"/>
      <c r="H742" s="44">
        <v>6280.06</v>
      </c>
      <c r="I742" s="44"/>
      <c r="J742" s="44">
        <v>1449.77</v>
      </c>
      <c r="K742" s="44">
        <v>17397.25</v>
      </c>
      <c r="L742" s="46">
        <v>18847.02</v>
      </c>
      <c r="M742" s="117"/>
      <c r="N742" s="119">
        <v>17397.25</v>
      </c>
      <c r="O742" s="119">
        <v>11117.19</v>
      </c>
      <c r="P742" s="119">
        <v>884.4</v>
      </c>
      <c r="Q742" s="119">
        <v>20848.11</v>
      </c>
      <c r="R742" s="119">
        <v>19398.34</v>
      </c>
      <c r="S742" s="47"/>
    </row>
    <row r="743" spans="1:19" ht="9" customHeight="1" x14ac:dyDescent="0.2">
      <c r="A743" s="493"/>
      <c r="B743" s="493"/>
      <c r="C743" s="48" t="s">
        <v>4</v>
      </c>
      <c r="D743" s="49">
        <v>8</v>
      </c>
      <c r="E743" s="61">
        <v>21525881</v>
      </c>
      <c r="F743" s="50">
        <v>0</v>
      </c>
      <c r="G743" s="50">
        <v>0</v>
      </c>
      <c r="H743" s="61">
        <v>12159892</v>
      </c>
      <c r="I743" s="61"/>
      <c r="J743" s="51">
        <v>2807146</v>
      </c>
      <c r="K743" s="61">
        <v>33685773</v>
      </c>
      <c r="L743" s="61">
        <v>36492919</v>
      </c>
      <c r="M743" s="118"/>
      <c r="N743" s="120">
        <v>33685773</v>
      </c>
      <c r="O743" s="120">
        <v>21525881</v>
      </c>
      <c r="P743" s="123">
        <v>1712437</v>
      </c>
      <c r="Q743" s="120">
        <v>40367570</v>
      </c>
      <c r="R743" s="120">
        <v>37560424</v>
      </c>
      <c r="S743" s="47"/>
    </row>
    <row r="744" spans="1:19" ht="12.75" customHeight="1" x14ac:dyDescent="0.2">
      <c r="A744" s="494">
        <v>43191</v>
      </c>
      <c r="B744" s="494">
        <f>B742</f>
        <v>43465</v>
      </c>
      <c r="C744" s="53" t="s">
        <v>3</v>
      </c>
      <c r="D744" s="54">
        <v>9</v>
      </c>
      <c r="E744" s="44">
        <v>12892.25</v>
      </c>
      <c r="F744" s="44">
        <v>0</v>
      </c>
      <c r="G744" s="44">
        <v>0</v>
      </c>
      <c r="H744" s="44">
        <v>6280.06</v>
      </c>
      <c r="I744" s="44"/>
      <c r="J744" s="44">
        <v>1597.69</v>
      </c>
      <c r="K744" s="44">
        <v>19172.310000000001</v>
      </c>
      <c r="L744" s="46">
        <v>20770</v>
      </c>
      <c r="M744" s="117"/>
      <c r="N744" s="119">
        <v>19172.310000000001</v>
      </c>
      <c r="O744" s="119">
        <v>12892.25</v>
      </c>
      <c r="P744" s="119">
        <v>884.4</v>
      </c>
      <c r="Q744" s="119">
        <v>23090.61</v>
      </c>
      <c r="R744" s="119">
        <v>21492.92</v>
      </c>
      <c r="S744" s="47"/>
    </row>
    <row r="745" spans="1:19" ht="9" customHeight="1" x14ac:dyDescent="0.2">
      <c r="A745" s="494"/>
      <c r="B745" s="494"/>
      <c r="C745" s="48" t="s">
        <v>4</v>
      </c>
      <c r="D745" s="49">
        <v>14</v>
      </c>
      <c r="E745" s="61">
        <v>24962877</v>
      </c>
      <c r="F745" s="50">
        <v>0</v>
      </c>
      <c r="G745" s="50">
        <v>0</v>
      </c>
      <c r="H745" s="61">
        <v>12159892</v>
      </c>
      <c r="I745" s="61"/>
      <c r="J745" s="51">
        <v>3093559</v>
      </c>
      <c r="K745" s="61">
        <v>37122769</v>
      </c>
      <c r="L745" s="61">
        <v>40216328</v>
      </c>
      <c r="M745" s="118"/>
      <c r="N745" s="120">
        <v>37122769</v>
      </c>
      <c r="O745" s="120">
        <v>24962877</v>
      </c>
      <c r="P745" s="123">
        <v>1712437</v>
      </c>
      <c r="Q745" s="120">
        <v>44709655</v>
      </c>
      <c r="R745" s="120">
        <v>41616096</v>
      </c>
      <c r="S745" s="47"/>
    </row>
    <row r="746" spans="1:19" ht="12.75" customHeight="1" x14ac:dyDescent="0.2">
      <c r="A746" s="494"/>
      <c r="B746" s="494"/>
      <c r="C746" s="53" t="s">
        <v>3</v>
      </c>
      <c r="D746" s="54">
        <v>15</v>
      </c>
      <c r="E746" s="44">
        <v>14209.25</v>
      </c>
      <c r="F746" s="44">
        <v>0</v>
      </c>
      <c r="G746" s="44">
        <v>0</v>
      </c>
      <c r="H746" s="44">
        <v>6280.06</v>
      </c>
      <c r="I746" s="44"/>
      <c r="J746" s="44">
        <v>1707.44</v>
      </c>
      <c r="K746" s="44">
        <v>20489.310000000001</v>
      </c>
      <c r="L746" s="46">
        <v>22196.75</v>
      </c>
      <c r="M746" s="117"/>
      <c r="N746" s="119">
        <v>20489.310000000001</v>
      </c>
      <c r="O746" s="119">
        <v>14209.25</v>
      </c>
      <c r="P746" s="119">
        <v>884.4</v>
      </c>
      <c r="Q746" s="119">
        <v>24754.42</v>
      </c>
      <c r="R746" s="119">
        <v>23046.98</v>
      </c>
      <c r="S746" s="47"/>
    </row>
    <row r="747" spans="1:19" ht="9" customHeight="1" x14ac:dyDescent="0.2">
      <c r="A747" s="494"/>
      <c r="B747" s="494"/>
      <c r="C747" s="48" t="s">
        <v>4</v>
      </c>
      <c r="D747" s="49">
        <v>20</v>
      </c>
      <c r="E747" s="61">
        <v>27512944</v>
      </c>
      <c r="F747" s="50">
        <v>0</v>
      </c>
      <c r="G747" s="50">
        <v>0</v>
      </c>
      <c r="H747" s="61">
        <v>12159892</v>
      </c>
      <c r="I747" s="61"/>
      <c r="J747" s="51">
        <v>3306065</v>
      </c>
      <c r="K747" s="61">
        <v>39672836</v>
      </c>
      <c r="L747" s="61">
        <v>42978901</v>
      </c>
      <c r="M747" s="118"/>
      <c r="N747" s="120">
        <v>39672836</v>
      </c>
      <c r="O747" s="120">
        <v>27512944</v>
      </c>
      <c r="P747" s="123">
        <v>1712437</v>
      </c>
      <c r="Q747" s="120">
        <v>47931241</v>
      </c>
      <c r="R747" s="120">
        <v>44625176</v>
      </c>
      <c r="S747" s="47"/>
    </row>
    <row r="748" spans="1:19" ht="12.75" customHeight="1" x14ac:dyDescent="0.2">
      <c r="A748" s="494"/>
      <c r="B748" s="494"/>
      <c r="C748" s="53" t="s">
        <v>3</v>
      </c>
      <c r="D748" s="54">
        <v>21</v>
      </c>
      <c r="E748" s="44">
        <v>15521.88</v>
      </c>
      <c r="F748" s="44">
        <v>0</v>
      </c>
      <c r="G748" s="44">
        <v>0</v>
      </c>
      <c r="H748" s="44">
        <v>6280.06</v>
      </c>
      <c r="I748" s="44"/>
      <c r="J748" s="44">
        <v>1816.83</v>
      </c>
      <c r="K748" s="44">
        <v>21801.94</v>
      </c>
      <c r="L748" s="46">
        <v>23618.77</v>
      </c>
      <c r="M748" s="117"/>
      <c r="N748" s="119">
        <v>21801.94</v>
      </c>
      <c r="O748" s="119">
        <v>15521.88</v>
      </c>
      <c r="P748" s="119">
        <v>884.4</v>
      </c>
      <c r="Q748" s="119">
        <v>26412.71</v>
      </c>
      <c r="R748" s="119">
        <v>24595.88</v>
      </c>
      <c r="S748" s="47"/>
    </row>
    <row r="749" spans="1:19" ht="9" customHeight="1" x14ac:dyDescent="0.2">
      <c r="A749" s="494"/>
      <c r="B749" s="494"/>
      <c r="C749" s="48" t="s">
        <v>4</v>
      </c>
      <c r="D749" s="49">
        <v>27</v>
      </c>
      <c r="E749" s="61">
        <v>30054551</v>
      </c>
      <c r="F749" s="50">
        <v>0</v>
      </c>
      <c r="G749" s="50">
        <v>0</v>
      </c>
      <c r="H749" s="61">
        <v>12159892</v>
      </c>
      <c r="I749" s="61"/>
      <c r="J749" s="51">
        <v>3517873</v>
      </c>
      <c r="K749" s="61">
        <v>42214442</v>
      </c>
      <c r="L749" s="61">
        <v>45732316</v>
      </c>
      <c r="M749" s="118"/>
      <c r="N749" s="120">
        <v>42214442</v>
      </c>
      <c r="O749" s="120">
        <v>30054551</v>
      </c>
      <c r="P749" s="123">
        <v>1712437</v>
      </c>
      <c r="Q749" s="120">
        <v>51142138</v>
      </c>
      <c r="R749" s="120">
        <v>47624265</v>
      </c>
      <c r="S749" s="47"/>
    </row>
    <row r="750" spans="1:19" ht="12.75" customHeight="1" x14ac:dyDescent="0.2">
      <c r="A750" s="494"/>
      <c r="B750" s="494"/>
      <c r="C750" s="53" t="s">
        <v>3</v>
      </c>
      <c r="D750" s="54">
        <v>28</v>
      </c>
      <c r="E750" s="44">
        <v>16467.09</v>
      </c>
      <c r="F750" s="44">
        <v>0</v>
      </c>
      <c r="G750" s="44">
        <v>0</v>
      </c>
      <c r="H750" s="44">
        <v>6280.06</v>
      </c>
      <c r="I750" s="44"/>
      <c r="J750" s="44">
        <v>1895.6</v>
      </c>
      <c r="K750" s="44">
        <v>22747.15</v>
      </c>
      <c r="L750" s="46">
        <v>24642.75</v>
      </c>
      <c r="M750" s="117"/>
      <c r="N750" s="119">
        <v>22747.15</v>
      </c>
      <c r="O750" s="119">
        <v>16467.09</v>
      </c>
      <c r="P750" s="119">
        <v>884.4</v>
      </c>
      <c r="Q750" s="119">
        <v>27606.83</v>
      </c>
      <c r="R750" s="119">
        <v>25711.23</v>
      </c>
      <c r="S750" s="47"/>
    </row>
    <row r="751" spans="1:19" ht="9" customHeight="1" x14ac:dyDescent="0.2">
      <c r="A751" s="494"/>
      <c r="B751" s="494"/>
      <c r="C751" s="48" t="s">
        <v>4</v>
      </c>
      <c r="D751" s="49">
        <v>34</v>
      </c>
      <c r="E751" s="61">
        <v>31884732</v>
      </c>
      <c r="F751" s="50">
        <v>0</v>
      </c>
      <c r="G751" s="50">
        <v>0</v>
      </c>
      <c r="H751" s="61">
        <v>12159892</v>
      </c>
      <c r="I751" s="61"/>
      <c r="J751" s="51">
        <v>3670393</v>
      </c>
      <c r="K751" s="61">
        <v>44044624</v>
      </c>
      <c r="L751" s="61">
        <v>47715018</v>
      </c>
      <c r="M751" s="118"/>
      <c r="N751" s="120">
        <v>44044624</v>
      </c>
      <c r="O751" s="120">
        <v>31884732</v>
      </c>
      <c r="P751" s="123">
        <v>1712437</v>
      </c>
      <c r="Q751" s="120">
        <v>53454277</v>
      </c>
      <c r="R751" s="120">
        <v>49783883</v>
      </c>
      <c r="S751" s="47"/>
    </row>
    <row r="752" spans="1:19" ht="12.75" customHeight="1" x14ac:dyDescent="0.2">
      <c r="A752" s="494"/>
      <c r="B752" s="494"/>
      <c r="C752" s="53" t="s">
        <v>3</v>
      </c>
      <c r="D752" s="54">
        <v>35</v>
      </c>
      <c r="E752" s="44">
        <v>17187.8</v>
      </c>
      <c r="F752" s="44">
        <v>0</v>
      </c>
      <c r="G752" s="44">
        <v>0</v>
      </c>
      <c r="H752" s="44">
        <v>6280.06</v>
      </c>
      <c r="I752" s="44"/>
      <c r="J752" s="44">
        <v>1955.66</v>
      </c>
      <c r="K752" s="44">
        <v>23467.86</v>
      </c>
      <c r="L752" s="46">
        <v>25423.52</v>
      </c>
      <c r="M752" s="117"/>
      <c r="N752" s="119">
        <v>23467.86</v>
      </c>
      <c r="O752" s="119">
        <v>17187.8</v>
      </c>
      <c r="P752" s="119">
        <v>884.4</v>
      </c>
      <c r="Q752" s="119">
        <v>28517.32</v>
      </c>
      <c r="R752" s="119">
        <v>26561.66</v>
      </c>
      <c r="S752" s="47"/>
    </row>
    <row r="753" spans="1:19" ht="9" customHeight="1" x14ac:dyDescent="0.2">
      <c r="A753" s="495"/>
      <c r="B753" s="495"/>
      <c r="C753" s="58" t="s">
        <v>4</v>
      </c>
      <c r="D753" s="59"/>
      <c r="E753" s="61">
        <v>33280222</v>
      </c>
      <c r="F753" s="61">
        <v>0</v>
      </c>
      <c r="G753" s="61">
        <v>0</v>
      </c>
      <c r="H753" s="61">
        <v>12159892</v>
      </c>
      <c r="I753" s="61"/>
      <c r="J753" s="61">
        <v>3786686</v>
      </c>
      <c r="K753" s="61">
        <v>45440113</v>
      </c>
      <c r="L753" s="61">
        <v>49226799</v>
      </c>
      <c r="M753" s="118"/>
      <c r="N753" s="123">
        <v>45440113</v>
      </c>
      <c r="O753" s="123">
        <v>33280222</v>
      </c>
      <c r="P753" s="123">
        <v>1712437</v>
      </c>
      <c r="Q753" s="123">
        <v>55217231</v>
      </c>
      <c r="R753" s="120">
        <v>51430545</v>
      </c>
      <c r="S753" s="47"/>
    </row>
    <row r="754" spans="1:19" ht="12.75" customHeight="1" x14ac:dyDescent="0.2">
      <c r="A754" s="492">
        <f>B742+1</f>
        <v>43466</v>
      </c>
      <c r="B754" s="492">
        <v>43830</v>
      </c>
      <c r="C754" s="42" t="s">
        <v>3</v>
      </c>
      <c r="D754" s="43">
        <v>0</v>
      </c>
      <c r="E754" s="44">
        <v>11279.22</v>
      </c>
      <c r="F754" s="44">
        <v>0</v>
      </c>
      <c r="G754" s="44"/>
      <c r="H754" s="44">
        <v>6280.06</v>
      </c>
      <c r="I754" s="44"/>
      <c r="J754" s="44">
        <f>K754/12</f>
        <v>1463.27</v>
      </c>
      <c r="K754" s="44">
        <f>SUM(E754:I754)</f>
        <v>17559.28</v>
      </c>
      <c r="L754" s="46">
        <f>SUM(E754:J754)</f>
        <v>19022.55</v>
      </c>
      <c r="M754" s="117"/>
      <c r="N754" s="119">
        <f>K754</f>
        <v>17559.28</v>
      </c>
      <c r="O754" s="119">
        <f>E754+F754+G754+I754</f>
        <v>11279.22</v>
      </c>
      <c r="P754" s="119">
        <v>884.4</v>
      </c>
      <c r="Q754" s="119">
        <f>L754+(IF(P754&gt;O754*0.18,P754,O754*0.18))</f>
        <v>21052.81</v>
      </c>
      <c r="R754" s="119">
        <f>N754+O754*0.18</f>
        <v>19589.54</v>
      </c>
      <c r="S754" s="47"/>
    </row>
    <row r="755" spans="1:19" ht="9" customHeight="1" x14ac:dyDescent="0.2">
      <c r="A755" s="493"/>
      <c r="B755" s="493"/>
      <c r="C755" s="48" t="s">
        <v>4</v>
      </c>
      <c r="D755" s="49">
        <v>8</v>
      </c>
      <c r="E755" s="61">
        <f t="shared" ref="E755:E767" si="0">E754*1936.27</f>
        <v>21839615</v>
      </c>
      <c r="F755" s="50">
        <f t="shared" ref="F755" si="1">F754*1936.27</f>
        <v>0</v>
      </c>
      <c r="G755" s="50">
        <f t="shared" ref="G755" si="2">G754*1936.27</f>
        <v>0</v>
      </c>
      <c r="H755" s="61">
        <f t="shared" ref="H755" si="3">H754*1936.27</f>
        <v>12159892</v>
      </c>
      <c r="I755" s="61">
        <f t="shared" ref="I755:L755" si="4">I754*1936.27</f>
        <v>0</v>
      </c>
      <c r="J755" s="51">
        <f t="shared" si="4"/>
        <v>2833286</v>
      </c>
      <c r="K755" s="51">
        <f t="shared" si="4"/>
        <v>33999507</v>
      </c>
      <c r="L755" s="61">
        <f t="shared" si="4"/>
        <v>36832793</v>
      </c>
      <c r="M755" s="118"/>
      <c r="N755" s="120">
        <f t="shared" ref="N755:R769" si="5">N754*1936.27</f>
        <v>33999507</v>
      </c>
      <c r="O755" s="120">
        <f t="shared" si="5"/>
        <v>21839615</v>
      </c>
      <c r="P755" s="120">
        <f t="shared" si="5"/>
        <v>1712437</v>
      </c>
      <c r="Q755" s="120">
        <f t="shared" si="5"/>
        <v>40763924</v>
      </c>
      <c r="R755" s="120">
        <f t="shared" si="5"/>
        <v>37930639</v>
      </c>
      <c r="S755" s="47"/>
    </row>
    <row r="756" spans="1:19" ht="12.75" customHeight="1" x14ac:dyDescent="0.2">
      <c r="A756" s="494">
        <f>A754</f>
        <v>43466</v>
      </c>
      <c r="B756" s="494">
        <f>B754</f>
        <v>43830</v>
      </c>
      <c r="C756" s="53" t="s">
        <v>3</v>
      </c>
      <c r="D756" s="54">
        <v>9</v>
      </c>
      <c r="E756" s="44">
        <v>13069.86</v>
      </c>
      <c r="F756" s="44">
        <v>0</v>
      </c>
      <c r="G756" s="44"/>
      <c r="H756" s="44">
        <v>6280.06</v>
      </c>
      <c r="I756" s="44"/>
      <c r="J756" s="44">
        <f t="shared" ref="J756" si="6">K756/12</f>
        <v>1612.49</v>
      </c>
      <c r="K756" s="44">
        <f t="shared" ref="K756" si="7">SUM(E756:I756)</f>
        <v>19349.919999999998</v>
      </c>
      <c r="L756" s="46">
        <f t="shared" ref="L756" si="8">SUM(E756:J756)</f>
        <v>20962.41</v>
      </c>
      <c r="M756" s="117"/>
      <c r="N756" s="119">
        <f t="shared" ref="N756" si="9">K756</f>
        <v>19349.919999999998</v>
      </c>
      <c r="O756" s="119">
        <f t="shared" ref="O756" si="10">E756+F756+G756+I756</f>
        <v>13069.86</v>
      </c>
      <c r="P756" s="119">
        <v>884.4</v>
      </c>
      <c r="Q756" s="119">
        <f t="shared" ref="Q756" si="11">L756+(IF(P756&gt;O756*0.18,P756,O756*0.18))</f>
        <v>23314.98</v>
      </c>
      <c r="R756" s="119">
        <f t="shared" ref="R756" si="12">N756+O756*0.18</f>
        <v>21702.49</v>
      </c>
      <c r="S756" s="47"/>
    </row>
    <row r="757" spans="1:19" ht="9" customHeight="1" x14ac:dyDescent="0.2">
      <c r="A757" s="494"/>
      <c r="B757" s="494"/>
      <c r="C757" s="48" t="s">
        <v>4</v>
      </c>
      <c r="D757" s="49">
        <v>14</v>
      </c>
      <c r="E757" s="61">
        <f t="shared" ref="E757" si="13">E756*1936.27</f>
        <v>25306778</v>
      </c>
      <c r="F757" s="50">
        <f t="shared" ref="F757" si="14">F756*1936.27</f>
        <v>0</v>
      </c>
      <c r="G757" s="50">
        <f t="shared" ref="G757" si="15">G756*1936.27</f>
        <v>0</v>
      </c>
      <c r="H757" s="61">
        <f t="shared" ref="H757" si="16">H756*1936.27</f>
        <v>12159892</v>
      </c>
      <c r="I757" s="61">
        <f t="shared" ref="I757" si="17">I756*1936.27</f>
        <v>0</v>
      </c>
      <c r="J757" s="51">
        <f t="shared" ref="J757" si="18">J756*1936.27</f>
        <v>3122216</v>
      </c>
      <c r="K757" s="51">
        <f t="shared" ref="K757" si="19">K756*1936.27</f>
        <v>37466670</v>
      </c>
      <c r="L757" s="61">
        <f t="shared" ref="L757" si="20">L756*1936.27</f>
        <v>40588886</v>
      </c>
      <c r="M757" s="118"/>
      <c r="N757" s="120">
        <f t="shared" ref="N757" si="21">N756*1936.27</f>
        <v>37466670</v>
      </c>
      <c r="O757" s="120">
        <f t="shared" ref="O757" si="22">O756*1936.27</f>
        <v>25306778</v>
      </c>
      <c r="P757" s="120">
        <f t="shared" si="5"/>
        <v>1712437</v>
      </c>
      <c r="Q757" s="120">
        <f t="shared" ref="Q757" si="23">Q756*1936.27</f>
        <v>45144096</v>
      </c>
      <c r="R757" s="120">
        <f t="shared" ref="R757" si="24">R756*1936.27</f>
        <v>42021880</v>
      </c>
      <c r="S757" s="47"/>
    </row>
    <row r="758" spans="1:19" ht="12.75" customHeight="1" x14ac:dyDescent="0.2">
      <c r="A758" s="494"/>
      <c r="B758" s="494"/>
      <c r="C758" s="53" t="s">
        <v>3</v>
      </c>
      <c r="D758" s="54">
        <v>15</v>
      </c>
      <c r="E758" s="44">
        <v>14400.11</v>
      </c>
      <c r="F758" s="44">
        <v>0</v>
      </c>
      <c r="G758" s="44"/>
      <c r="H758" s="44">
        <v>6280.06</v>
      </c>
      <c r="I758" s="44"/>
      <c r="J758" s="44">
        <f t="shared" ref="J758" si="25">K758/12</f>
        <v>1723.35</v>
      </c>
      <c r="K758" s="44">
        <f t="shared" ref="K758" si="26">SUM(E758:I758)</f>
        <v>20680.169999999998</v>
      </c>
      <c r="L758" s="46">
        <f t="shared" ref="L758" si="27">SUM(E758:J758)</f>
        <v>22403.52</v>
      </c>
      <c r="M758" s="117"/>
      <c r="N758" s="119">
        <f t="shared" ref="N758" si="28">K758</f>
        <v>20680.169999999998</v>
      </c>
      <c r="O758" s="119">
        <f t="shared" ref="O758" si="29">E758+F758+G758+I758</f>
        <v>14400.11</v>
      </c>
      <c r="P758" s="119">
        <v>884.4</v>
      </c>
      <c r="Q758" s="119">
        <f t="shared" ref="Q758" si="30">L758+(IF(P758&gt;O758*0.18,P758,O758*0.18))</f>
        <v>24995.54</v>
      </c>
      <c r="R758" s="119">
        <f t="shared" ref="R758" si="31">N758+O758*0.18</f>
        <v>23272.19</v>
      </c>
      <c r="S758" s="47"/>
    </row>
    <row r="759" spans="1:19" ht="9" customHeight="1" x14ac:dyDescent="0.2">
      <c r="A759" s="494"/>
      <c r="B759" s="494"/>
      <c r="C759" s="48" t="s">
        <v>4</v>
      </c>
      <c r="D759" s="49">
        <v>20</v>
      </c>
      <c r="E759" s="61">
        <f t="shared" ref="E759" si="32">E758*1936.27</f>
        <v>27882501</v>
      </c>
      <c r="F759" s="50">
        <f t="shared" ref="F759" si="33">F758*1936.27</f>
        <v>0</v>
      </c>
      <c r="G759" s="50">
        <f t="shared" ref="G759" si="34">G758*1936.27</f>
        <v>0</v>
      </c>
      <c r="H759" s="61">
        <f t="shared" ref="H759" si="35">H758*1936.27</f>
        <v>12159892</v>
      </c>
      <c r="I759" s="61">
        <f t="shared" ref="I759" si="36">I758*1936.27</f>
        <v>0</v>
      </c>
      <c r="J759" s="51">
        <f t="shared" ref="J759" si="37">J758*1936.27</f>
        <v>3336871</v>
      </c>
      <c r="K759" s="51">
        <f t="shared" ref="K759" si="38">K758*1936.27</f>
        <v>40042393</v>
      </c>
      <c r="L759" s="61">
        <f t="shared" ref="L759" si="39">L758*1936.27</f>
        <v>43379264</v>
      </c>
      <c r="M759" s="118"/>
      <c r="N759" s="120">
        <f t="shared" ref="N759" si="40">N758*1936.27</f>
        <v>40042393</v>
      </c>
      <c r="O759" s="120">
        <f t="shared" ref="O759" si="41">O758*1936.27</f>
        <v>27882501</v>
      </c>
      <c r="P759" s="120">
        <f t="shared" si="5"/>
        <v>1712437</v>
      </c>
      <c r="Q759" s="120">
        <f t="shared" ref="Q759" si="42">Q758*1936.27</f>
        <v>48398114</v>
      </c>
      <c r="R759" s="120">
        <f t="shared" ref="R759" si="43">R758*1936.27</f>
        <v>45061243</v>
      </c>
      <c r="S759" s="47"/>
    </row>
    <row r="760" spans="1:19" ht="12.75" customHeight="1" x14ac:dyDescent="0.2">
      <c r="A760" s="494"/>
      <c r="B760" s="494"/>
      <c r="C760" s="53" t="s">
        <v>3</v>
      </c>
      <c r="D760" s="54">
        <v>21</v>
      </c>
      <c r="E760" s="44">
        <v>15724.76</v>
      </c>
      <c r="F760" s="44">
        <v>0</v>
      </c>
      <c r="G760" s="44"/>
      <c r="H760" s="44">
        <v>6280.06</v>
      </c>
      <c r="I760" s="44"/>
      <c r="J760" s="44">
        <f t="shared" ref="J760" si="44">K760/12</f>
        <v>1833.74</v>
      </c>
      <c r="K760" s="44">
        <f t="shared" ref="K760" si="45">SUM(E760:I760)</f>
        <v>22004.82</v>
      </c>
      <c r="L760" s="46">
        <f t="shared" ref="L760" si="46">SUM(E760:J760)</f>
        <v>23838.560000000001</v>
      </c>
      <c r="M760" s="117"/>
      <c r="N760" s="119">
        <f t="shared" ref="N760" si="47">K760</f>
        <v>22004.82</v>
      </c>
      <c r="O760" s="119">
        <f t="shared" ref="O760" si="48">E760+F760+G760+I760</f>
        <v>15724.76</v>
      </c>
      <c r="P760" s="119">
        <v>884.4</v>
      </c>
      <c r="Q760" s="119">
        <f t="shared" ref="Q760" si="49">L760+(IF(P760&gt;O760*0.18,P760,O760*0.18))</f>
        <v>26669.02</v>
      </c>
      <c r="R760" s="119">
        <f t="shared" ref="R760" si="50">N760+O760*0.18</f>
        <v>24835.279999999999</v>
      </c>
      <c r="S760" s="47"/>
    </row>
    <row r="761" spans="1:19" ht="9" customHeight="1" x14ac:dyDescent="0.2">
      <c r="A761" s="494"/>
      <c r="B761" s="494"/>
      <c r="C761" s="48" t="s">
        <v>4</v>
      </c>
      <c r="D761" s="49">
        <v>27</v>
      </c>
      <c r="E761" s="61">
        <f t="shared" ref="E761" si="51">E760*1936.27</f>
        <v>30447381</v>
      </c>
      <c r="F761" s="50">
        <f t="shared" ref="F761" si="52">F760*1936.27</f>
        <v>0</v>
      </c>
      <c r="G761" s="50">
        <f t="shared" ref="G761" si="53">G760*1936.27</f>
        <v>0</v>
      </c>
      <c r="H761" s="61">
        <f t="shared" ref="H761" si="54">H760*1936.27</f>
        <v>12159892</v>
      </c>
      <c r="I761" s="61">
        <f t="shared" ref="I761" si="55">I760*1936.27</f>
        <v>0</v>
      </c>
      <c r="J761" s="51">
        <f t="shared" ref="J761" si="56">J760*1936.27</f>
        <v>3550616</v>
      </c>
      <c r="K761" s="51">
        <f t="shared" ref="K761" si="57">K760*1936.27</f>
        <v>42607273</v>
      </c>
      <c r="L761" s="61">
        <f t="shared" ref="L761" si="58">L760*1936.27</f>
        <v>46157889</v>
      </c>
      <c r="M761" s="118"/>
      <c r="N761" s="120">
        <f t="shared" ref="N761" si="59">N760*1936.27</f>
        <v>42607273</v>
      </c>
      <c r="O761" s="120">
        <f t="shared" ref="O761" si="60">O760*1936.27</f>
        <v>30447381</v>
      </c>
      <c r="P761" s="120">
        <f t="shared" si="5"/>
        <v>1712437</v>
      </c>
      <c r="Q761" s="120">
        <f t="shared" ref="Q761" si="61">Q760*1936.27</f>
        <v>51638423</v>
      </c>
      <c r="R761" s="120">
        <f t="shared" ref="R761" si="62">R760*1936.27</f>
        <v>48087808</v>
      </c>
      <c r="S761" s="47"/>
    </row>
    <row r="762" spans="1:19" ht="12.75" customHeight="1" x14ac:dyDescent="0.2">
      <c r="A762" s="494"/>
      <c r="B762" s="494"/>
      <c r="C762" s="53" t="s">
        <v>3</v>
      </c>
      <c r="D762" s="54">
        <v>28</v>
      </c>
      <c r="E762" s="44">
        <v>16678.32</v>
      </c>
      <c r="F762" s="44">
        <v>0</v>
      </c>
      <c r="G762" s="44"/>
      <c r="H762" s="44">
        <v>6280.06</v>
      </c>
      <c r="I762" s="44"/>
      <c r="J762" s="44">
        <f t="shared" ref="J762" si="63">K762/12</f>
        <v>1913.2</v>
      </c>
      <c r="K762" s="44">
        <f t="shared" ref="K762" si="64">SUM(E762:I762)</f>
        <v>22958.38</v>
      </c>
      <c r="L762" s="46">
        <f t="shared" ref="L762" si="65">SUM(E762:J762)</f>
        <v>24871.58</v>
      </c>
      <c r="M762" s="117"/>
      <c r="N762" s="119">
        <f t="shared" ref="N762" si="66">K762</f>
        <v>22958.38</v>
      </c>
      <c r="O762" s="119">
        <f t="shared" ref="O762" si="67">E762+F762+G762+I762</f>
        <v>16678.32</v>
      </c>
      <c r="P762" s="119">
        <v>884.4</v>
      </c>
      <c r="Q762" s="119">
        <f t="shared" ref="Q762" si="68">L762+(IF(P762&gt;O762*0.18,P762,O762*0.18))</f>
        <v>27873.68</v>
      </c>
      <c r="R762" s="119">
        <f t="shared" ref="R762" si="69">N762+O762*0.18</f>
        <v>25960.48</v>
      </c>
      <c r="S762" s="47"/>
    </row>
    <row r="763" spans="1:19" ht="9" customHeight="1" x14ac:dyDescent="0.2">
      <c r="A763" s="494"/>
      <c r="B763" s="494"/>
      <c r="C763" s="48" t="s">
        <v>4</v>
      </c>
      <c r="D763" s="49">
        <v>34</v>
      </c>
      <c r="E763" s="61">
        <f t="shared" ref="E763" si="70">E762*1936.27</f>
        <v>32293731</v>
      </c>
      <c r="F763" s="50">
        <f t="shared" ref="F763" si="71">F762*1936.27</f>
        <v>0</v>
      </c>
      <c r="G763" s="50">
        <f t="shared" ref="G763" si="72">G762*1936.27</f>
        <v>0</v>
      </c>
      <c r="H763" s="61">
        <f t="shared" ref="H763" si="73">H762*1936.27</f>
        <v>12159892</v>
      </c>
      <c r="I763" s="61">
        <f t="shared" ref="I763" si="74">I762*1936.27</f>
        <v>0</v>
      </c>
      <c r="J763" s="51">
        <f t="shared" ref="J763" si="75">J762*1936.27</f>
        <v>3704472</v>
      </c>
      <c r="K763" s="51">
        <f t="shared" ref="K763" si="76">K762*1936.27</f>
        <v>44453622</v>
      </c>
      <c r="L763" s="61">
        <f t="shared" ref="L763" si="77">L762*1936.27</f>
        <v>48158094</v>
      </c>
      <c r="M763" s="118"/>
      <c r="N763" s="120">
        <f t="shared" ref="N763" si="78">N762*1936.27</f>
        <v>44453622</v>
      </c>
      <c r="O763" s="120">
        <f t="shared" ref="O763" si="79">O762*1936.27</f>
        <v>32293731</v>
      </c>
      <c r="P763" s="120">
        <f t="shared" si="5"/>
        <v>1712437</v>
      </c>
      <c r="Q763" s="120">
        <f t="shared" ref="Q763" si="80">Q762*1936.27</f>
        <v>53970970</v>
      </c>
      <c r="R763" s="120">
        <f t="shared" ref="R763" si="81">R762*1936.27</f>
        <v>50266499</v>
      </c>
      <c r="S763" s="47"/>
    </row>
    <row r="764" spans="1:19" ht="12.75" customHeight="1" x14ac:dyDescent="0.2">
      <c r="A764" s="494"/>
      <c r="B764" s="494"/>
      <c r="C764" s="53" t="s">
        <v>3</v>
      </c>
      <c r="D764" s="54">
        <v>35</v>
      </c>
      <c r="E764" s="44">
        <v>17406.189999999999</v>
      </c>
      <c r="F764" s="44">
        <v>0</v>
      </c>
      <c r="G764" s="44"/>
      <c r="H764" s="44">
        <v>6280.06</v>
      </c>
      <c r="I764" s="44"/>
      <c r="J764" s="44">
        <f t="shared" ref="J764" si="82">K764/12</f>
        <v>1973.85</v>
      </c>
      <c r="K764" s="44">
        <f t="shared" ref="K764" si="83">SUM(E764:I764)</f>
        <v>23686.25</v>
      </c>
      <c r="L764" s="46">
        <f t="shared" ref="L764" si="84">SUM(E764:J764)</f>
        <v>25660.1</v>
      </c>
      <c r="M764" s="117"/>
      <c r="N764" s="119">
        <f t="shared" ref="N764" si="85">K764</f>
        <v>23686.25</v>
      </c>
      <c r="O764" s="119">
        <f t="shared" ref="O764" si="86">E764+F764+G764+I764</f>
        <v>17406.189999999999</v>
      </c>
      <c r="P764" s="119">
        <v>884.4</v>
      </c>
      <c r="Q764" s="119">
        <f t="shared" ref="Q764" si="87">L764+(IF(P764&gt;O764*0.18,P764,O764*0.18))</f>
        <v>28793.21</v>
      </c>
      <c r="R764" s="119">
        <f t="shared" ref="R764" si="88">N764+O764*0.18</f>
        <v>26819.360000000001</v>
      </c>
      <c r="S764" s="47"/>
    </row>
    <row r="765" spans="1:19" ht="9" customHeight="1" x14ac:dyDescent="0.2">
      <c r="A765" s="495"/>
      <c r="B765" s="495"/>
      <c r="C765" s="58" t="s">
        <v>4</v>
      </c>
      <c r="D765" s="59"/>
      <c r="E765" s="61">
        <f t="shared" ref="E765" si="89">E764*1936.27</f>
        <v>33703084</v>
      </c>
      <c r="F765" s="50">
        <f t="shared" ref="F765" si="90">F764*1936.27</f>
        <v>0</v>
      </c>
      <c r="G765" s="50">
        <f t="shared" ref="G765" si="91">G764*1936.27</f>
        <v>0</v>
      </c>
      <c r="H765" s="61">
        <f t="shared" ref="H765" si="92">H764*1936.27</f>
        <v>12159892</v>
      </c>
      <c r="I765" s="61">
        <f t="shared" ref="I765" si="93">I764*1936.27</f>
        <v>0</v>
      </c>
      <c r="J765" s="51">
        <f t="shared" ref="J765" si="94">J764*1936.27</f>
        <v>3821907</v>
      </c>
      <c r="K765" s="51">
        <f t="shared" ref="K765" si="95">K764*1936.27</f>
        <v>45862975</v>
      </c>
      <c r="L765" s="61">
        <f t="shared" ref="L765" si="96">L764*1936.27</f>
        <v>49684882</v>
      </c>
      <c r="M765" s="118"/>
      <c r="N765" s="120">
        <f t="shared" ref="N765" si="97">N764*1936.27</f>
        <v>45862975</v>
      </c>
      <c r="O765" s="120">
        <f t="shared" ref="O765" si="98">O764*1936.27</f>
        <v>33703084</v>
      </c>
      <c r="P765" s="120">
        <f t="shared" si="5"/>
        <v>1712437</v>
      </c>
      <c r="Q765" s="120">
        <f t="shared" ref="Q765" si="99">Q764*1936.27</f>
        <v>55751429</v>
      </c>
      <c r="R765" s="120">
        <f t="shared" ref="R765" si="100">R764*1936.27</f>
        <v>51929522</v>
      </c>
      <c r="S765" s="47"/>
    </row>
    <row r="766" spans="1:19" ht="12.75" customHeight="1" x14ac:dyDescent="0.2">
      <c r="A766" s="492">
        <f>B754+1</f>
        <v>43831</v>
      </c>
      <c r="B766" s="492">
        <v>44196</v>
      </c>
      <c r="C766" s="42" t="s">
        <v>3</v>
      </c>
      <c r="D766" s="43">
        <v>0</v>
      </c>
      <c r="E766" s="44">
        <v>11414.82</v>
      </c>
      <c r="F766" s="44">
        <v>0</v>
      </c>
      <c r="G766" s="44"/>
      <c r="H766" s="44">
        <v>6280.06</v>
      </c>
      <c r="I766" s="44"/>
      <c r="J766" s="44">
        <f t="shared" ref="J766" si="101">K766/12</f>
        <v>1474.57</v>
      </c>
      <c r="K766" s="44">
        <f t="shared" ref="K766" si="102">SUM(E766:I766)</f>
        <v>17694.88</v>
      </c>
      <c r="L766" s="46">
        <f t="shared" ref="L766" si="103">SUM(E766:J766)</f>
        <v>19169.45</v>
      </c>
      <c r="M766" s="117"/>
      <c r="N766" s="119">
        <f t="shared" ref="N766" si="104">K766</f>
        <v>17694.88</v>
      </c>
      <c r="O766" s="119">
        <f t="shared" ref="O766" si="105">E766+F766+G766+I766</f>
        <v>11414.82</v>
      </c>
      <c r="P766" s="119">
        <v>884.4</v>
      </c>
      <c r="Q766" s="119">
        <f t="shared" ref="Q766" si="106">L766+(IF(P766&gt;O766*0.18,P766,O766*0.18))</f>
        <v>21224.12</v>
      </c>
      <c r="R766" s="119">
        <f t="shared" ref="R766" si="107">N766+O766*0.18</f>
        <v>19749.55</v>
      </c>
      <c r="S766" s="47"/>
    </row>
    <row r="767" spans="1:19" ht="9" customHeight="1" x14ac:dyDescent="0.2">
      <c r="A767" s="493"/>
      <c r="B767" s="493"/>
      <c r="C767" s="48" t="s">
        <v>4</v>
      </c>
      <c r="D767" s="49">
        <v>8</v>
      </c>
      <c r="E767" s="61">
        <f t="shared" si="0"/>
        <v>22102174</v>
      </c>
      <c r="F767" s="50">
        <f t="shared" ref="F767" si="108">F766*1936.27</f>
        <v>0</v>
      </c>
      <c r="G767" s="50">
        <f t="shared" ref="G767" si="109">G766*1936.27</f>
        <v>0</v>
      </c>
      <c r="H767" s="61">
        <f t="shared" ref="H767" si="110">H766*1936.27</f>
        <v>12159892</v>
      </c>
      <c r="I767" s="61">
        <f t="shared" ref="I767" si="111">I766*1936.27</f>
        <v>0</v>
      </c>
      <c r="J767" s="51">
        <f t="shared" ref="J767" si="112">J766*1936.27</f>
        <v>2855166</v>
      </c>
      <c r="K767" s="51">
        <f t="shared" ref="K767" si="113">K766*1936.27</f>
        <v>34262065</v>
      </c>
      <c r="L767" s="61">
        <f t="shared" ref="L767" si="114">L766*1936.27</f>
        <v>37117231</v>
      </c>
      <c r="M767" s="118"/>
      <c r="N767" s="120">
        <f t="shared" ref="N767" si="115">N766*1936.27</f>
        <v>34262065</v>
      </c>
      <c r="O767" s="120">
        <f t="shared" ref="O767" si="116">O766*1936.27</f>
        <v>22102174</v>
      </c>
      <c r="P767" s="120">
        <f t="shared" si="5"/>
        <v>1712437</v>
      </c>
      <c r="Q767" s="120">
        <f t="shared" ref="Q767" si="117">Q766*1936.27</f>
        <v>41095627</v>
      </c>
      <c r="R767" s="120">
        <f t="shared" ref="R767" si="118">R766*1936.27</f>
        <v>38240461</v>
      </c>
      <c r="S767" s="47"/>
    </row>
    <row r="768" spans="1:19" ht="12.75" customHeight="1" x14ac:dyDescent="0.2">
      <c r="A768" s="494">
        <f>A766</f>
        <v>43831</v>
      </c>
      <c r="B768" s="494">
        <f>B766</f>
        <v>44196</v>
      </c>
      <c r="C768" s="53" t="s">
        <v>3</v>
      </c>
      <c r="D768" s="54">
        <v>9</v>
      </c>
      <c r="E768" s="44">
        <v>13219.86</v>
      </c>
      <c r="F768" s="44">
        <v>0</v>
      </c>
      <c r="G768" s="44"/>
      <c r="H768" s="44">
        <v>6280.06</v>
      </c>
      <c r="I768" s="44"/>
      <c r="J768" s="44">
        <f t="shared" ref="J768" si="119">K768/12</f>
        <v>1624.99</v>
      </c>
      <c r="K768" s="44">
        <f t="shared" ref="K768" si="120">SUM(E768:I768)</f>
        <v>19499.919999999998</v>
      </c>
      <c r="L768" s="46">
        <f t="shared" ref="L768" si="121">SUM(E768:J768)</f>
        <v>21124.91</v>
      </c>
      <c r="M768" s="117"/>
      <c r="N768" s="119">
        <f t="shared" ref="N768" si="122">K768</f>
        <v>19499.919999999998</v>
      </c>
      <c r="O768" s="119">
        <f t="shared" ref="O768" si="123">E768+F768+G768+I768</f>
        <v>13219.86</v>
      </c>
      <c r="P768" s="119">
        <v>884.4</v>
      </c>
      <c r="Q768" s="119">
        <f t="shared" ref="Q768" si="124">L768+(IF(P768&gt;O768*0.18,P768,O768*0.18))</f>
        <v>23504.48</v>
      </c>
      <c r="R768" s="119">
        <f t="shared" ref="R768" si="125">N768+O768*0.18</f>
        <v>21879.49</v>
      </c>
      <c r="S768" s="47"/>
    </row>
    <row r="769" spans="1:19" ht="9" customHeight="1" x14ac:dyDescent="0.2">
      <c r="A769" s="494"/>
      <c r="B769" s="494"/>
      <c r="C769" s="48" t="s">
        <v>4</v>
      </c>
      <c r="D769" s="49">
        <v>14</v>
      </c>
      <c r="E769" s="61">
        <f t="shared" ref="E769" si="126">E768*1936.27</f>
        <v>25597218</v>
      </c>
      <c r="F769" s="50">
        <f t="shared" ref="F769" si="127">F768*1936.27</f>
        <v>0</v>
      </c>
      <c r="G769" s="50">
        <f t="shared" ref="G769" si="128">G768*1936.27</f>
        <v>0</v>
      </c>
      <c r="H769" s="61">
        <f t="shared" ref="H769" si="129">H768*1936.27</f>
        <v>12159892</v>
      </c>
      <c r="I769" s="61">
        <f t="shared" ref="I769" si="130">I768*1936.27</f>
        <v>0</v>
      </c>
      <c r="J769" s="51">
        <f t="shared" ref="J769" si="131">J768*1936.27</f>
        <v>3146419</v>
      </c>
      <c r="K769" s="51">
        <f t="shared" ref="K769" si="132">K768*1936.27</f>
        <v>37757110</v>
      </c>
      <c r="L769" s="61">
        <f t="shared" ref="L769" si="133">L768*1936.27</f>
        <v>40903529</v>
      </c>
      <c r="M769" s="118"/>
      <c r="N769" s="120">
        <f t="shared" ref="N769" si="134">N768*1936.27</f>
        <v>37757110</v>
      </c>
      <c r="O769" s="120">
        <f t="shared" ref="O769" si="135">O768*1936.27</f>
        <v>25597218</v>
      </c>
      <c r="P769" s="120">
        <f t="shared" si="5"/>
        <v>1712437</v>
      </c>
      <c r="Q769" s="120">
        <f t="shared" ref="Q769" si="136">Q768*1936.27</f>
        <v>45511019</v>
      </c>
      <c r="R769" s="120">
        <f t="shared" ref="R769" si="137">R768*1936.27</f>
        <v>42364600</v>
      </c>
      <c r="S769" s="47"/>
    </row>
    <row r="770" spans="1:19" ht="12.75" customHeight="1" x14ac:dyDescent="0.2">
      <c r="A770" s="494"/>
      <c r="B770" s="494"/>
      <c r="C770" s="53" t="s">
        <v>3</v>
      </c>
      <c r="D770" s="54">
        <v>15</v>
      </c>
      <c r="E770" s="44">
        <v>14559.71</v>
      </c>
      <c r="F770" s="44">
        <v>0</v>
      </c>
      <c r="G770" s="44"/>
      <c r="H770" s="44">
        <v>6280.06</v>
      </c>
      <c r="I770" s="44"/>
      <c r="J770" s="44">
        <f t="shared" ref="J770" si="138">K770/12</f>
        <v>1736.65</v>
      </c>
      <c r="K770" s="44">
        <f t="shared" ref="K770" si="139">SUM(E770:I770)</f>
        <v>20839.77</v>
      </c>
      <c r="L770" s="46">
        <f t="shared" ref="L770" si="140">SUM(E770:J770)</f>
        <v>22576.42</v>
      </c>
      <c r="M770" s="117"/>
      <c r="N770" s="119">
        <f t="shared" ref="N770" si="141">K770</f>
        <v>20839.77</v>
      </c>
      <c r="O770" s="119">
        <f t="shared" ref="O770" si="142">E770+F770+G770+I770</f>
        <v>14559.71</v>
      </c>
      <c r="P770" s="119">
        <v>884.4</v>
      </c>
      <c r="Q770" s="119">
        <f t="shared" ref="Q770" si="143">L770+(IF(P770&gt;O770*0.18,P770,O770*0.18))</f>
        <v>25197.17</v>
      </c>
      <c r="R770" s="119">
        <f t="shared" ref="R770" si="144">N770+O770*0.18</f>
        <v>23460.52</v>
      </c>
      <c r="S770" s="47"/>
    </row>
    <row r="771" spans="1:19" ht="9" customHeight="1" x14ac:dyDescent="0.2">
      <c r="A771" s="494"/>
      <c r="B771" s="494"/>
      <c r="C771" s="48" t="s">
        <v>4</v>
      </c>
      <c r="D771" s="49">
        <v>20</v>
      </c>
      <c r="E771" s="61">
        <f t="shared" ref="E771" si="145">E770*1936.27</f>
        <v>28191530</v>
      </c>
      <c r="F771" s="50">
        <f t="shared" ref="F771" si="146">F770*1936.27</f>
        <v>0</v>
      </c>
      <c r="G771" s="50">
        <f t="shared" ref="G771" si="147">G770*1936.27</f>
        <v>0</v>
      </c>
      <c r="H771" s="61">
        <f t="shared" ref="H771" si="148">H770*1936.27</f>
        <v>12159892</v>
      </c>
      <c r="I771" s="61">
        <f t="shared" ref="I771" si="149">I770*1936.27</f>
        <v>0</v>
      </c>
      <c r="J771" s="51">
        <f t="shared" ref="J771" si="150">J770*1936.27</f>
        <v>3362623</v>
      </c>
      <c r="K771" s="51">
        <f t="shared" ref="K771" si="151">K770*1936.27</f>
        <v>40351421</v>
      </c>
      <c r="L771" s="61">
        <f t="shared" ref="L771" si="152">L770*1936.27</f>
        <v>43714045</v>
      </c>
      <c r="M771" s="118"/>
      <c r="N771" s="120">
        <f t="shared" ref="N771" si="153">N770*1936.27</f>
        <v>40351421</v>
      </c>
      <c r="O771" s="120">
        <f t="shared" ref="O771:P793" si="154">O770*1936.27</f>
        <v>28191530</v>
      </c>
      <c r="P771" s="120">
        <f t="shared" si="154"/>
        <v>1712437</v>
      </c>
      <c r="Q771" s="120">
        <f t="shared" ref="Q771" si="155">Q770*1936.27</f>
        <v>48788524</v>
      </c>
      <c r="R771" s="120">
        <f t="shared" ref="R771" si="156">R770*1936.27</f>
        <v>45425901</v>
      </c>
      <c r="S771" s="47"/>
    </row>
    <row r="772" spans="1:19" ht="12.75" customHeight="1" x14ac:dyDescent="0.2">
      <c r="A772" s="494"/>
      <c r="B772" s="494"/>
      <c r="C772" s="53" t="s">
        <v>3</v>
      </c>
      <c r="D772" s="54">
        <v>21</v>
      </c>
      <c r="E772" s="44">
        <v>15895.16</v>
      </c>
      <c r="F772" s="44">
        <v>0</v>
      </c>
      <c r="G772" s="44"/>
      <c r="H772" s="44">
        <v>6280.06</v>
      </c>
      <c r="I772" s="44"/>
      <c r="J772" s="44">
        <f t="shared" ref="J772" si="157">K772/12</f>
        <v>1847.94</v>
      </c>
      <c r="K772" s="44">
        <f t="shared" ref="K772" si="158">SUM(E772:I772)</f>
        <v>22175.22</v>
      </c>
      <c r="L772" s="46">
        <f t="shared" ref="L772" si="159">SUM(E772:J772)</f>
        <v>24023.16</v>
      </c>
      <c r="M772" s="117"/>
      <c r="N772" s="119">
        <f t="shared" ref="N772" si="160">K772</f>
        <v>22175.22</v>
      </c>
      <c r="O772" s="119">
        <f t="shared" ref="O772" si="161">E772+F772+G772+I772</f>
        <v>15895.16</v>
      </c>
      <c r="P772" s="119">
        <v>884.4</v>
      </c>
      <c r="Q772" s="119">
        <f t="shared" ref="Q772" si="162">L772+(IF(P772&gt;O772*0.18,P772,O772*0.18))</f>
        <v>26884.29</v>
      </c>
      <c r="R772" s="119">
        <f t="shared" ref="R772" si="163">N772+O772*0.18</f>
        <v>25036.35</v>
      </c>
      <c r="S772" s="47"/>
    </row>
    <row r="773" spans="1:19" ht="9" customHeight="1" x14ac:dyDescent="0.2">
      <c r="A773" s="494"/>
      <c r="B773" s="494"/>
      <c r="C773" s="48" t="s">
        <v>4</v>
      </c>
      <c r="D773" s="49">
        <v>27</v>
      </c>
      <c r="E773" s="61">
        <f t="shared" ref="E773" si="164">E772*1936.27</f>
        <v>30777321</v>
      </c>
      <c r="F773" s="50">
        <f t="shared" ref="F773" si="165">F772*1936.27</f>
        <v>0</v>
      </c>
      <c r="G773" s="50">
        <f t="shared" ref="G773" si="166">G772*1936.27</f>
        <v>0</v>
      </c>
      <c r="H773" s="61">
        <f t="shared" ref="H773" si="167">H772*1936.27</f>
        <v>12159892</v>
      </c>
      <c r="I773" s="61">
        <f t="shared" ref="I773" si="168">I772*1936.27</f>
        <v>0</v>
      </c>
      <c r="J773" s="51">
        <f t="shared" ref="J773" si="169">J772*1936.27</f>
        <v>3578111</v>
      </c>
      <c r="K773" s="51">
        <f t="shared" ref="K773" si="170">K772*1936.27</f>
        <v>42937213</v>
      </c>
      <c r="L773" s="61">
        <f t="shared" ref="L773" si="171">L772*1936.27</f>
        <v>46515324</v>
      </c>
      <c r="M773" s="118"/>
      <c r="N773" s="120">
        <f t="shared" ref="N773" si="172">N772*1936.27</f>
        <v>42937213</v>
      </c>
      <c r="O773" s="120">
        <f t="shared" ref="O773" si="173">O772*1936.27</f>
        <v>30777321</v>
      </c>
      <c r="P773" s="120">
        <f t="shared" si="154"/>
        <v>1712437</v>
      </c>
      <c r="Q773" s="120">
        <f t="shared" ref="Q773" si="174">Q772*1936.27</f>
        <v>52055244</v>
      </c>
      <c r="R773" s="120">
        <f t="shared" ref="R773" si="175">R772*1936.27</f>
        <v>48477133</v>
      </c>
      <c r="S773" s="47"/>
    </row>
    <row r="774" spans="1:19" ht="12.75" customHeight="1" x14ac:dyDescent="0.2">
      <c r="A774" s="494"/>
      <c r="B774" s="494"/>
      <c r="C774" s="53" t="s">
        <v>3</v>
      </c>
      <c r="D774" s="54">
        <v>28</v>
      </c>
      <c r="E774" s="44">
        <v>16855.919999999998</v>
      </c>
      <c r="F774" s="44">
        <v>0</v>
      </c>
      <c r="G774" s="44"/>
      <c r="H774" s="44">
        <v>6280.06</v>
      </c>
      <c r="I774" s="44"/>
      <c r="J774" s="44">
        <f t="shared" ref="J774" si="176">K774/12</f>
        <v>1928</v>
      </c>
      <c r="K774" s="44">
        <f t="shared" ref="K774" si="177">SUM(E774:I774)</f>
        <v>23135.98</v>
      </c>
      <c r="L774" s="46">
        <f t="shared" ref="L774" si="178">SUM(E774:J774)</f>
        <v>25063.98</v>
      </c>
      <c r="M774" s="117"/>
      <c r="N774" s="119">
        <f t="shared" ref="N774" si="179">K774</f>
        <v>23135.98</v>
      </c>
      <c r="O774" s="119">
        <f t="shared" ref="O774" si="180">E774+F774+G774+I774</f>
        <v>16855.919999999998</v>
      </c>
      <c r="P774" s="119">
        <v>884.4</v>
      </c>
      <c r="Q774" s="119">
        <f t="shared" ref="Q774" si="181">L774+(IF(P774&gt;O774*0.18,P774,O774*0.18))</f>
        <v>28098.05</v>
      </c>
      <c r="R774" s="119">
        <f t="shared" ref="R774" si="182">N774+O774*0.18</f>
        <v>26170.05</v>
      </c>
      <c r="S774" s="47"/>
    </row>
    <row r="775" spans="1:19" ht="9" customHeight="1" x14ac:dyDescent="0.2">
      <c r="A775" s="494"/>
      <c r="B775" s="494"/>
      <c r="C775" s="48" t="s">
        <v>4</v>
      </c>
      <c r="D775" s="49">
        <v>34</v>
      </c>
      <c r="E775" s="61">
        <f t="shared" ref="E775" si="183">E774*1936.27</f>
        <v>32637612</v>
      </c>
      <c r="F775" s="50">
        <f t="shared" ref="F775" si="184">F774*1936.27</f>
        <v>0</v>
      </c>
      <c r="G775" s="50">
        <f t="shared" ref="G775" si="185">G774*1936.27</f>
        <v>0</v>
      </c>
      <c r="H775" s="61">
        <f t="shared" ref="H775" si="186">H774*1936.27</f>
        <v>12159892</v>
      </c>
      <c r="I775" s="61">
        <f t="shared" ref="I775" si="187">I774*1936.27</f>
        <v>0</v>
      </c>
      <c r="J775" s="51">
        <f t="shared" ref="J775" si="188">J774*1936.27</f>
        <v>3733129</v>
      </c>
      <c r="K775" s="51">
        <f t="shared" ref="K775" si="189">K774*1936.27</f>
        <v>44797504</v>
      </c>
      <c r="L775" s="61">
        <f t="shared" ref="L775" si="190">L774*1936.27</f>
        <v>48530633</v>
      </c>
      <c r="M775" s="118"/>
      <c r="N775" s="120">
        <f t="shared" ref="N775" si="191">N774*1936.27</f>
        <v>44797504</v>
      </c>
      <c r="O775" s="120">
        <f t="shared" ref="O775" si="192">O774*1936.27</f>
        <v>32637612</v>
      </c>
      <c r="P775" s="120">
        <f t="shared" si="154"/>
        <v>1712437</v>
      </c>
      <c r="Q775" s="120">
        <f t="shared" ref="Q775" si="193">Q774*1936.27</f>
        <v>54405411</v>
      </c>
      <c r="R775" s="120">
        <f t="shared" ref="R775" si="194">R774*1936.27</f>
        <v>50672283</v>
      </c>
      <c r="S775" s="47"/>
    </row>
    <row r="776" spans="1:19" ht="12.75" customHeight="1" x14ac:dyDescent="0.2">
      <c r="A776" s="494"/>
      <c r="B776" s="494"/>
      <c r="C776" s="53" t="s">
        <v>3</v>
      </c>
      <c r="D776" s="54">
        <v>35</v>
      </c>
      <c r="E776" s="44">
        <v>17589.79</v>
      </c>
      <c r="F776" s="44">
        <v>0</v>
      </c>
      <c r="G776" s="44"/>
      <c r="H776" s="44">
        <v>6280.06</v>
      </c>
      <c r="I776" s="44"/>
      <c r="J776" s="44">
        <f t="shared" ref="J776" si="195">K776/12</f>
        <v>1989.15</v>
      </c>
      <c r="K776" s="44">
        <f t="shared" ref="K776" si="196">SUM(E776:I776)</f>
        <v>23869.85</v>
      </c>
      <c r="L776" s="46">
        <f t="shared" ref="L776" si="197">SUM(E776:J776)</f>
        <v>25859</v>
      </c>
      <c r="M776" s="117"/>
      <c r="N776" s="119">
        <f t="shared" ref="N776" si="198">K776</f>
        <v>23869.85</v>
      </c>
      <c r="O776" s="119">
        <f t="shared" ref="O776" si="199">E776+F776+G776+I776</f>
        <v>17589.79</v>
      </c>
      <c r="P776" s="119">
        <v>884.4</v>
      </c>
      <c r="Q776" s="119">
        <f t="shared" ref="Q776" si="200">L776+(IF(P776&gt;O776*0.18,P776,O776*0.18))</f>
        <v>29025.16</v>
      </c>
      <c r="R776" s="119">
        <f t="shared" ref="R776" si="201">N776+O776*0.18</f>
        <v>27036.01</v>
      </c>
      <c r="S776" s="47"/>
    </row>
    <row r="777" spans="1:19" ht="9" customHeight="1" x14ac:dyDescent="0.2">
      <c r="A777" s="495"/>
      <c r="B777" s="495"/>
      <c r="C777" s="58" t="s">
        <v>4</v>
      </c>
      <c r="D777" s="59"/>
      <c r="E777" s="61">
        <f t="shared" ref="E777" si="202">E776*1936.27</f>
        <v>34058583</v>
      </c>
      <c r="F777" s="61">
        <f t="shared" ref="F777" si="203">F776*1936.27</f>
        <v>0</v>
      </c>
      <c r="G777" s="61">
        <f t="shared" ref="G777" si="204">G776*1936.27</f>
        <v>0</v>
      </c>
      <c r="H777" s="61">
        <f t="shared" ref="H777" si="205">H776*1936.27</f>
        <v>12159892</v>
      </c>
      <c r="I777" s="61">
        <f t="shared" ref="I777" si="206">I776*1936.27</f>
        <v>0</v>
      </c>
      <c r="J777" s="51">
        <f t="shared" ref="J777" si="207">J776*1936.27</f>
        <v>3851531</v>
      </c>
      <c r="K777" s="51">
        <f t="shared" ref="K777" si="208">K776*1936.27</f>
        <v>46218474</v>
      </c>
      <c r="L777" s="61">
        <f t="shared" ref="L777" si="209">L776*1936.27</f>
        <v>50070006</v>
      </c>
      <c r="M777" s="118"/>
      <c r="N777" s="120">
        <f t="shared" ref="N777" si="210">N776*1936.27</f>
        <v>46218474</v>
      </c>
      <c r="O777" s="120">
        <f t="shared" ref="O777" si="211">O776*1936.27</f>
        <v>34058583</v>
      </c>
      <c r="P777" s="120">
        <f t="shared" si="154"/>
        <v>1712437</v>
      </c>
      <c r="Q777" s="120">
        <f t="shared" ref="Q777" si="212">Q776*1936.27</f>
        <v>56200547</v>
      </c>
      <c r="R777" s="120">
        <f t="shared" ref="R777" si="213">R776*1936.27</f>
        <v>52349015</v>
      </c>
      <c r="S777" s="47"/>
    </row>
    <row r="778" spans="1:19" ht="12.75" customHeight="1" x14ac:dyDescent="0.2">
      <c r="A778" s="492">
        <f>B766+1</f>
        <v>44197</v>
      </c>
      <c r="B778" s="492">
        <v>44561</v>
      </c>
      <c r="C778" s="42" t="s">
        <v>3</v>
      </c>
      <c r="D778" s="43">
        <v>0</v>
      </c>
      <c r="E778" s="44">
        <v>11777.22</v>
      </c>
      <c r="F778" s="44">
        <v>0</v>
      </c>
      <c r="G778" s="44"/>
      <c r="H778" s="44">
        <v>6280.06</v>
      </c>
      <c r="I778" s="44"/>
      <c r="J778" s="44">
        <f t="shared" ref="J778" si="214">K778/12</f>
        <v>1504.77</v>
      </c>
      <c r="K778" s="44">
        <f t="shared" ref="K778" si="215">SUM(E778:I778)</f>
        <v>18057.28</v>
      </c>
      <c r="L778" s="46">
        <f t="shared" ref="L778" si="216">SUM(E778:J778)</f>
        <v>19562.05</v>
      </c>
      <c r="M778" s="117"/>
      <c r="N778" s="119">
        <f t="shared" ref="N778" si="217">K778</f>
        <v>18057.28</v>
      </c>
      <c r="O778" s="119">
        <f t="shared" ref="O778" si="218">E778+F778+G778+I778</f>
        <v>11777.22</v>
      </c>
      <c r="P778" s="119">
        <v>884.4</v>
      </c>
      <c r="Q778" s="119">
        <f t="shared" ref="Q778" si="219">L778+(IF(P778&gt;O778*0.18,P778,O778*0.18))</f>
        <v>21681.95</v>
      </c>
      <c r="R778" s="119">
        <f t="shared" ref="R778" si="220">N778+O778*0.18</f>
        <v>20177.18</v>
      </c>
      <c r="S778" s="47"/>
    </row>
    <row r="779" spans="1:19" ht="9" customHeight="1" x14ac:dyDescent="0.2">
      <c r="A779" s="493"/>
      <c r="B779" s="493"/>
      <c r="C779" s="48" t="s">
        <v>4</v>
      </c>
      <c r="D779" s="49">
        <v>8</v>
      </c>
      <c r="E779" s="61">
        <f t="shared" ref="E779" si="221">E778*1936.27</f>
        <v>22803878</v>
      </c>
      <c r="F779" s="50">
        <f t="shared" ref="F779" si="222">F778*1936.27</f>
        <v>0</v>
      </c>
      <c r="G779" s="50">
        <f t="shared" ref="G779" si="223">G778*1936.27</f>
        <v>0</v>
      </c>
      <c r="H779" s="61">
        <f t="shared" ref="H779" si="224">H778*1936.27</f>
        <v>12159892</v>
      </c>
      <c r="I779" s="61">
        <f t="shared" ref="I779" si="225">I778*1936.27</f>
        <v>0</v>
      </c>
      <c r="J779" s="51">
        <f t="shared" ref="J779" si="226">J778*1936.27</f>
        <v>2913641</v>
      </c>
      <c r="K779" s="51">
        <f t="shared" ref="K779" si="227">K778*1936.27</f>
        <v>34963770</v>
      </c>
      <c r="L779" s="61">
        <f t="shared" ref="L779" si="228">L778*1936.27</f>
        <v>37877411</v>
      </c>
      <c r="M779" s="118"/>
      <c r="N779" s="120">
        <f t="shared" ref="N779" si="229">N778*1936.27</f>
        <v>34963770</v>
      </c>
      <c r="O779" s="120">
        <f t="shared" ref="O779" si="230">O778*1936.27</f>
        <v>22803878</v>
      </c>
      <c r="P779" s="120">
        <f t="shared" si="154"/>
        <v>1712437</v>
      </c>
      <c r="Q779" s="120">
        <f t="shared" ref="Q779" si="231">Q778*1936.27</f>
        <v>41982109</v>
      </c>
      <c r="R779" s="120">
        <f t="shared" ref="R779" si="232">R778*1936.27</f>
        <v>39068468</v>
      </c>
      <c r="S779" s="47"/>
    </row>
    <row r="780" spans="1:19" ht="12.75" customHeight="1" x14ac:dyDescent="0.2">
      <c r="A780" s="494">
        <f>A778</f>
        <v>44197</v>
      </c>
      <c r="B780" s="494">
        <f>B778</f>
        <v>44561</v>
      </c>
      <c r="C780" s="53" t="s">
        <v>3</v>
      </c>
      <c r="D780" s="54">
        <v>9</v>
      </c>
      <c r="E780" s="44">
        <v>13612.26</v>
      </c>
      <c r="F780" s="44">
        <v>0</v>
      </c>
      <c r="G780" s="44"/>
      <c r="H780" s="44">
        <v>6280.06</v>
      </c>
      <c r="I780" s="44"/>
      <c r="J780" s="44">
        <f t="shared" ref="J780" si="233">K780/12</f>
        <v>1657.69</v>
      </c>
      <c r="K780" s="44">
        <f t="shared" ref="K780" si="234">SUM(E780:I780)</f>
        <v>19892.32</v>
      </c>
      <c r="L780" s="46">
        <f t="shared" ref="L780" si="235">SUM(E780:J780)</f>
        <v>21550.01</v>
      </c>
      <c r="M780" s="117"/>
      <c r="N780" s="119">
        <f t="shared" ref="N780" si="236">K780</f>
        <v>19892.32</v>
      </c>
      <c r="O780" s="119">
        <f t="shared" ref="O780" si="237">E780+F780+G780+I780</f>
        <v>13612.26</v>
      </c>
      <c r="P780" s="119">
        <v>884.4</v>
      </c>
      <c r="Q780" s="119">
        <f t="shared" ref="Q780" si="238">L780+(IF(P780&gt;O780*0.18,P780,O780*0.18))</f>
        <v>24000.22</v>
      </c>
      <c r="R780" s="119">
        <f t="shared" ref="R780" si="239">N780+O780*0.18</f>
        <v>22342.53</v>
      </c>
      <c r="S780" s="47"/>
    </row>
    <row r="781" spans="1:19" ht="9" customHeight="1" x14ac:dyDescent="0.2">
      <c r="A781" s="494"/>
      <c r="B781" s="494"/>
      <c r="C781" s="48" t="s">
        <v>4</v>
      </c>
      <c r="D781" s="49">
        <v>14</v>
      </c>
      <c r="E781" s="61">
        <f t="shared" ref="E781" si="240">E780*1936.27</f>
        <v>26357011</v>
      </c>
      <c r="F781" s="50">
        <f t="shared" ref="F781" si="241">F780*1936.27</f>
        <v>0</v>
      </c>
      <c r="G781" s="50">
        <f t="shared" ref="G781" si="242">G780*1936.27</f>
        <v>0</v>
      </c>
      <c r="H781" s="61">
        <f t="shared" ref="H781" si="243">H780*1936.27</f>
        <v>12159892</v>
      </c>
      <c r="I781" s="61">
        <f t="shared" ref="I781" si="244">I780*1936.27</f>
        <v>0</v>
      </c>
      <c r="J781" s="51">
        <f t="shared" ref="J781" si="245">J780*1936.27</f>
        <v>3209735</v>
      </c>
      <c r="K781" s="51">
        <f t="shared" ref="K781" si="246">K780*1936.27</f>
        <v>38516902</v>
      </c>
      <c r="L781" s="61">
        <f t="shared" ref="L781" si="247">L780*1936.27</f>
        <v>41726638</v>
      </c>
      <c r="M781" s="118"/>
      <c r="N781" s="120">
        <f t="shared" ref="N781" si="248">N780*1936.27</f>
        <v>38516902</v>
      </c>
      <c r="O781" s="120">
        <f t="shared" ref="O781" si="249">O780*1936.27</f>
        <v>26357011</v>
      </c>
      <c r="P781" s="120">
        <f t="shared" si="154"/>
        <v>1712437</v>
      </c>
      <c r="Q781" s="120">
        <f t="shared" ref="Q781" si="250">Q780*1936.27</f>
        <v>46470906</v>
      </c>
      <c r="R781" s="120">
        <f t="shared" ref="R781" si="251">R780*1936.27</f>
        <v>43261171</v>
      </c>
      <c r="S781" s="47"/>
    </row>
    <row r="782" spans="1:19" ht="12.75" customHeight="1" x14ac:dyDescent="0.2">
      <c r="A782" s="494"/>
      <c r="B782" s="494"/>
      <c r="C782" s="53" t="s">
        <v>3</v>
      </c>
      <c r="D782" s="54">
        <v>15</v>
      </c>
      <c r="E782" s="44">
        <v>14989.31</v>
      </c>
      <c r="F782" s="44">
        <v>0</v>
      </c>
      <c r="G782" s="44"/>
      <c r="H782" s="44">
        <v>6280.06</v>
      </c>
      <c r="I782" s="44"/>
      <c r="J782" s="44">
        <f t="shared" ref="J782" si="252">K782/12</f>
        <v>1772.45</v>
      </c>
      <c r="K782" s="44">
        <f t="shared" ref="K782" si="253">SUM(E782:I782)</f>
        <v>21269.37</v>
      </c>
      <c r="L782" s="46">
        <f t="shared" ref="L782" si="254">SUM(E782:J782)</f>
        <v>23041.82</v>
      </c>
      <c r="M782" s="117"/>
      <c r="N782" s="119">
        <f t="shared" ref="N782" si="255">K782</f>
        <v>21269.37</v>
      </c>
      <c r="O782" s="119">
        <f t="shared" ref="O782" si="256">E782+F782+G782+I782</f>
        <v>14989.31</v>
      </c>
      <c r="P782" s="119">
        <v>884.4</v>
      </c>
      <c r="Q782" s="119">
        <f t="shared" ref="Q782" si="257">L782+(IF(P782&gt;O782*0.18,P782,O782*0.18))</f>
        <v>25739.9</v>
      </c>
      <c r="R782" s="119">
        <f t="shared" ref="R782" si="258">N782+O782*0.18</f>
        <v>23967.45</v>
      </c>
      <c r="S782" s="47"/>
    </row>
    <row r="783" spans="1:19" ht="9" customHeight="1" x14ac:dyDescent="0.2">
      <c r="A783" s="494"/>
      <c r="B783" s="494"/>
      <c r="C783" s="48" t="s">
        <v>4</v>
      </c>
      <c r="D783" s="49">
        <v>20</v>
      </c>
      <c r="E783" s="61">
        <f t="shared" ref="E783" si="259">E782*1936.27</f>
        <v>29023351</v>
      </c>
      <c r="F783" s="50">
        <f t="shared" ref="F783" si="260">F782*1936.27</f>
        <v>0</v>
      </c>
      <c r="G783" s="50">
        <f t="shared" ref="G783" si="261">G782*1936.27</f>
        <v>0</v>
      </c>
      <c r="H783" s="61">
        <f t="shared" ref="H783" si="262">H782*1936.27</f>
        <v>12159892</v>
      </c>
      <c r="I783" s="61">
        <f t="shared" ref="I783" si="263">I782*1936.27</f>
        <v>0</v>
      </c>
      <c r="J783" s="51">
        <f t="shared" ref="J783" si="264">J782*1936.27</f>
        <v>3431942</v>
      </c>
      <c r="K783" s="51">
        <f t="shared" ref="K783" si="265">K782*1936.27</f>
        <v>41183243</v>
      </c>
      <c r="L783" s="61">
        <f t="shared" ref="L783" si="266">L782*1936.27</f>
        <v>44615185</v>
      </c>
      <c r="M783" s="118"/>
      <c r="N783" s="120">
        <f t="shared" ref="N783" si="267">N782*1936.27</f>
        <v>41183243</v>
      </c>
      <c r="O783" s="120">
        <f t="shared" ref="O783" si="268">O782*1936.27</f>
        <v>29023351</v>
      </c>
      <c r="P783" s="120">
        <f t="shared" si="154"/>
        <v>1712437</v>
      </c>
      <c r="Q783" s="120">
        <f t="shared" ref="Q783" si="269">Q782*1936.27</f>
        <v>49839396</v>
      </c>
      <c r="R783" s="120">
        <f t="shared" ref="R783" si="270">R782*1936.27</f>
        <v>46407454</v>
      </c>
      <c r="S783" s="47"/>
    </row>
    <row r="784" spans="1:19" ht="12.75" customHeight="1" x14ac:dyDescent="0.2">
      <c r="A784" s="494"/>
      <c r="B784" s="494"/>
      <c r="C784" s="53" t="s">
        <v>3</v>
      </c>
      <c r="D784" s="54">
        <v>21</v>
      </c>
      <c r="E784" s="44">
        <v>16349.96</v>
      </c>
      <c r="F784" s="44">
        <v>0</v>
      </c>
      <c r="G784" s="44"/>
      <c r="H784" s="44">
        <v>6280.06</v>
      </c>
      <c r="I784" s="44"/>
      <c r="J784" s="44">
        <f t="shared" ref="J784" si="271">K784/12</f>
        <v>1885.84</v>
      </c>
      <c r="K784" s="44">
        <f t="shared" ref="K784" si="272">SUM(E784:I784)</f>
        <v>22630.02</v>
      </c>
      <c r="L784" s="46">
        <f t="shared" ref="L784" si="273">SUM(E784:J784)</f>
        <v>24515.86</v>
      </c>
      <c r="M784" s="117"/>
      <c r="N784" s="119">
        <f t="shared" ref="N784" si="274">K784</f>
        <v>22630.02</v>
      </c>
      <c r="O784" s="119">
        <f t="shared" ref="O784" si="275">E784+F784+G784+I784</f>
        <v>16349.96</v>
      </c>
      <c r="P784" s="119">
        <v>884.4</v>
      </c>
      <c r="Q784" s="119">
        <f t="shared" ref="Q784" si="276">L784+(IF(P784&gt;O784*0.18,P784,O784*0.18))</f>
        <v>27458.85</v>
      </c>
      <c r="R784" s="119">
        <f t="shared" ref="R784" si="277">N784+O784*0.18</f>
        <v>25573.01</v>
      </c>
      <c r="S784" s="47"/>
    </row>
    <row r="785" spans="1:19" ht="9" customHeight="1" x14ac:dyDescent="0.2">
      <c r="A785" s="494"/>
      <c r="B785" s="494"/>
      <c r="C785" s="48" t="s">
        <v>4</v>
      </c>
      <c r="D785" s="49">
        <v>27</v>
      </c>
      <c r="E785" s="61">
        <f t="shared" ref="E785" si="278">E784*1936.27</f>
        <v>31657937</v>
      </c>
      <c r="F785" s="50">
        <f t="shared" ref="F785" si="279">F784*1936.27</f>
        <v>0</v>
      </c>
      <c r="G785" s="50">
        <f t="shared" ref="G785" si="280">G784*1936.27</f>
        <v>0</v>
      </c>
      <c r="H785" s="61">
        <f t="shared" ref="H785" si="281">H784*1936.27</f>
        <v>12159892</v>
      </c>
      <c r="I785" s="61">
        <f t="shared" ref="I785" si="282">I784*1936.27</f>
        <v>0</v>
      </c>
      <c r="J785" s="51">
        <f t="shared" ref="J785" si="283">J784*1936.27</f>
        <v>3651495</v>
      </c>
      <c r="K785" s="51">
        <f t="shared" ref="K785" si="284">K784*1936.27</f>
        <v>43817829</v>
      </c>
      <c r="L785" s="61">
        <f t="shared" ref="L785" si="285">L784*1936.27</f>
        <v>47469324</v>
      </c>
      <c r="M785" s="118"/>
      <c r="N785" s="120">
        <f t="shared" ref="N785" si="286">N784*1936.27</f>
        <v>43817829</v>
      </c>
      <c r="O785" s="120">
        <f t="shared" ref="O785" si="287">O784*1936.27</f>
        <v>31657937</v>
      </c>
      <c r="P785" s="120">
        <f t="shared" si="154"/>
        <v>1712437</v>
      </c>
      <c r="Q785" s="120">
        <f t="shared" ref="Q785" si="288">Q784*1936.27</f>
        <v>53167747</v>
      </c>
      <c r="R785" s="120">
        <f t="shared" ref="R785" si="289">R784*1936.27</f>
        <v>49516252</v>
      </c>
      <c r="S785" s="47"/>
    </row>
    <row r="786" spans="1:19" ht="12.75" customHeight="1" x14ac:dyDescent="0.2">
      <c r="A786" s="494"/>
      <c r="B786" s="494"/>
      <c r="C786" s="53" t="s">
        <v>3</v>
      </c>
      <c r="D786" s="54">
        <v>28</v>
      </c>
      <c r="E786" s="44">
        <v>17331.12</v>
      </c>
      <c r="F786" s="44">
        <v>0</v>
      </c>
      <c r="G786" s="44"/>
      <c r="H786" s="44">
        <v>6280.06</v>
      </c>
      <c r="I786" s="44"/>
      <c r="J786" s="44">
        <f t="shared" ref="J786" si="290">K786/12</f>
        <v>1967.6</v>
      </c>
      <c r="K786" s="44">
        <f t="shared" ref="K786" si="291">SUM(E786:I786)</f>
        <v>23611.18</v>
      </c>
      <c r="L786" s="46">
        <f t="shared" ref="L786" si="292">SUM(E786:J786)</f>
        <v>25578.78</v>
      </c>
      <c r="M786" s="117"/>
      <c r="N786" s="119">
        <f t="shared" ref="N786" si="293">K786</f>
        <v>23611.18</v>
      </c>
      <c r="O786" s="119">
        <f t="shared" ref="O786" si="294">E786+F786+G786+I786</f>
        <v>17331.12</v>
      </c>
      <c r="P786" s="119">
        <v>884.4</v>
      </c>
      <c r="Q786" s="119">
        <f t="shared" ref="Q786" si="295">L786+(IF(P786&gt;O786*0.18,P786,O786*0.18))</f>
        <v>28698.38</v>
      </c>
      <c r="R786" s="119">
        <f t="shared" ref="R786" si="296">N786+O786*0.18</f>
        <v>26730.78</v>
      </c>
      <c r="S786" s="47"/>
    </row>
    <row r="787" spans="1:19" ht="9" customHeight="1" x14ac:dyDescent="0.2">
      <c r="A787" s="494"/>
      <c r="B787" s="494"/>
      <c r="C787" s="48" t="s">
        <v>4</v>
      </c>
      <c r="D787" s="49">
        <v>34</v>
      </c>
      <c r="E787" s="61">
        <f t="shared" ref="E787" si="297">E786*1936.27</f>
        <v>33557728</v>
      </c>
      <c r="F787" s="50">
        <f t="shared" ref="F787" si="298">F786*1936.27</f>
        <v>0</v>
      </c>
      <c r="G787" s="50">
        <f t="shared" ref="G787" si="299">G786*1936.27</f>
        <v>0</v>
      </c>
      <c r="H787" s="61">
        <f t="shared" ref="H787" si="300">H786*1936.27</f>
        <v>12159892</v>
      </c>
      <c r="I787" s="61">
        <f t="shared" ref="I787" si="301">I786*1936.27</f>
        <v>0</v>
      </c>
      <c r="J787" s="51">
        <f t="shared" ref="J787" si="302">J786*1936.27</f>
        <v>3809805</v>
      </c>
      <c r="K787" s="51">
        <f t="shared" ref="K787" si="303">K786*1936.27</f>
        <v>45717619</v>
      </c>
      <c r="L787" s="61">
        <f t="shared" ref="L787" si="304">L786*1936.27</f>
        <v>49527424</v>
      </c>
      <c r="M787" s="118"/>
      <c r="N787" s="120">
        <f t="shared" ref="N787" si="305">N786*1936.27</f>
        <v>45717619</v>
      </c>
      <c r="O787" s="120">
        <f t="shared" ref="O787" si="306">O786*1936.27</f>
        <v>33557728</v>
      </c>
      <c r="P787" s="120">
        <f t="shared" si="154"/>
        <v>1712437</v>
      </c>
      <c r="Q787" s="120">
        <f t="shared" ref="Q787" si="307">Q786*1936.27</f>
        <v>55567812</v>
      </c>
      <c r="R787" s="120">
        <f t="shared" ref="R787" si="308">R786*1936.27</f>
        <v>51758007</v>
      </c>
      <c r="S787" s="47"/>
    </row>
    <row r="788" spans="1:19" ht="12.75" customHeight="1" x14ac:dyDescent="0.2">
      <c r="A788" s="494"/>
      <c r="B788" s="494"/>
      <c r="C788" s="53" t="s">
        <v>3</v>
      </c>
      <c r="D788" s="54">
        <v>35</v>
      </c>
      <c r="E788" s="44">
        <v>18075.79</v>
      </c>
      <c r="F788" s="44">
        <v>0</v>
      </c>
      <c r="G788" s="44"/>
      <c r="H788" s="44">
        <v>6280.06</v>
      </c>
      <c r="I788" s="44"/>
      <c r="J788" s="44">
        <f t="shared" ref="J788" si="309">K788/12</f>
        <v>2029.65</v>
      </c>
      <c r="K788" s="44">
        <f t="shared" ref="K788" si="310">SUM(E788:I788)</f>
        <v>24355.85</v>
      </c>
      <c r="L788" s="46">
        <f t="shared" ref="L788" si="311">SUM(E788:J788)</f>
        <v>26385.5</v>
      </c>
      <c r="M788" s="117"/>
      <c r="N788" s="119">
        <f t="shared" ref="N788" si="312">K788</f>
        <v>24355.85</v>
      </c>
      <c r="O788" s="119">
        <f t="shared" ref="O788" si="313">E788+F788+G788+I788</f>
        <v>18075.79</v>
      </c>
      <c r="P788" s="119">
        <v>884.4</v>
      </c>
      <c r="Q788" s="119">
        <f t="shared" ref="Q788" si="314">L788+(IF(P788&gt;O788*0.18,P788,O788*0.18))</f>
        <v>29639.14</v>
      </c>
      <c r="R788" s="119">
        <f t="shared" ref="R788" si="315">N788+O788*0.18</f>
        <v>27609.49</v>
      </c>
      <c r="S788" s="47"/>
    </row>
    <row r="789" spans="1:19" ht="9" customHeight="1" x14ac:dyDescent="0.2">
      <c r="A789" s="495"/>
      <c r="B789" s="495"/>
      <c r="C789" s="58" t="s">
        <v>4</v>
      </c>
      <c r="D789" s="59"/>
      <c r="E789" s="61">
        <f t="shared" ref="E789" si="316">E788*1936.27</f>
        <v>34999610</v>
      </c>
      <c r="F789" s="50">
        <f t="shared" ref="F789" si="317">F788*1936.27</f>
        <v>0</v>
      </c>
      <c r="G789" s="50">
        <f t="shared" ref="G789" si="318">G788*1936.27</f>
        <v>0</v>
      </c>
      <c r="H789" s="61">
        <f t="shared" ref="H789" si="319">H788*1936.27</f>
        <v>12159892</v>
      </c>
      <c r="I789" s="61">
        <f t="shared" ref="I789" si="320">I788*1936.27</f>
        <v>0</v>
      </c>
      <c r="J789" s="51">
        <f t="shared" ref="J789" si="321">J788*1936.27</f>
        <v>3929950</v>
      </c>
      <c r="K789" s="51">
        <f t="shared" ref="K789" si="322">K788*1936.27</f>
        <v>47159502</v>
      </c>
      <c r="L789" s="61">
        <f t="shared" ref="L789" si="323">L788*1936.27</f>
        <v>51089452</v>
      </c>
      <c r="M789" s="118"/>
      <c r="N789" s="120">
        <f t="shared" ref="N789" si="324">N788*1936.27</f>
        <v>47159502</v>
      </c>
      <c r="O789" s="120">
        <f t="shared" ref="O789" si="325">O788*1936.27</f>
        <v>34999610</v>
      </c>
      <c r="P789" s="120">
        <f t="shared" si="154"/>
        <v>1712437</v>
      </c>
      <c r="Q789" s="120">
        <f t="shared" ref="Q789" si="326">Q788*1936.27</f>
        <v>57389378</v>
      </c>
      <c r="R789" s="120">
        <f t="shared" ref="R789" si="327">R788*1936.27</f>
        <v>53459427</v>
      </c>
      <c r="S789" s="47"/>
    </row>
    <row r="790" spans="1:19" ht="12.75" customHeight="1" x14ac:dyDescent="0.2">
      <c r="A790" s="492">
        <f>B778+1</f>
        <v>44562</v>
      </c>
      <c r="B790" s="492">
        <v>44651</v>
      </c>
      <c r="C790" s="42" t="s">
        <v>3</v>
      </c>
      <c r="D790" s="43">
        <v>0</v>
      </c>
      <c r="E790" s="44">
        <f>E778</f>
        <v>11777.22</v>
      </c>
      <c r="F790" s="44">
        <v>0</v>
      </c>
      <c r="G790" s="44"/>
      <c r="H790" s="44">
        <v>6280.06</v>
      </c>
      <c r="I790" s="44"/>
      <c r="J790" s="44">
        <f t="shared" ref="J790" si="328">K790/12</f>
        <v>1504.77</v>
      </c>
      <c r="K790" s="44">
        <f t="shared" ref="K790" si="329">SUM(E790:I790)</f>
        <v>18057.28</v>
      </c>
      <c r="L790" s="46">
        <f t="shared" ref="L790" si="330">SUM(E790:J790)</f>
        <v>19562.05</v>
      </c>
      <c r="M790" s="117"/>
      <c r="N790" s="119">
        <f t="shared" ref="N790" si="331">K790</f>
        <v>18057.28</v>
      </c>
      <c r="O790" s="119">
        <f t="shared" ref="O790" si="332">E790+F790+G790+I790</f>
        <v>11777.22</v>
      </c>
      <c r="P790" s="119">
        <f>K833</f>
        <v>961.2</v>
      </c>
      <c r="Q790" s="119">
        <f t="shared" ref="Q790" si="333">L790+(IF(P790&gt;O790*0.18,P790,O790*0.18))</f>
        <v>21681.95</v>
      </c>
      <c r="R790" s="119">
        <f t="shared" ref="R790" si="334">N790+O790*0.18</f>
        <v>20177.18</v>
      </c>
      <c r="S790" s="47"/>
    </row>
    <row r="791" spans="1:19" ht="9" customHeight="1" x14ac:dyDescent="0.2">
      <c r="A791" s="493"/>
      <c r="B791" s="493"/>
      <c r="C791" s="48" t="s">
        <v>4</v>
      </c>
      <c r="D791" s="49">
        <v>8</v>
      </c>
      <c r="E791" s="61">
        <f t="shared" ref="E791" si="335">E790*1936.27</f>
        <v>22803878</v>
      </c>
      <c r="F791" s="50">
        <f t="shared" ref="F791" si="336">F790*1936.27</f>
        <v>0</v>
      </c>
      <c r="G791" s="50">
        <f t="shared" ref="G791" si="337">G790*1936.27</f>
        <v>0</v>
      </c>
      <c r="H791" s="61">
        <f t="shared" ref="H791" si="338">H790*1936.27</f>
        <v>12159892</v>
      </c>
      <c r="I791" s="61">
        <f t="shared" ref="I791" si="339">I790*1936.27</f>
        <v>0</v>
      </c>
      <c r="J791" s="51">
        <f t="shared" ref="J791" si="340">J790*1936.27</f>
        <v>2913641</v>
      </c>
      <c r="K791" s="51">
        <f t="shared" ref="K791" si="341">K790*1936.27</f>
        <v>34963770</v>
      </c>
      <c r="L791" s="61">
        <f t="shared" ref="L791" si="342">L790*1936.27</f>
        <v>37877411</v>
      </c>
      <c r="M791" s="118"/>
      <c r="N791" s="120">
        <f t="shared" ref="N791" si="343">N790*1936.27</f>
        <v>34963770</v>
      </c>
      <c r="O791" s="120">
        <f t="shared" ref="O791" si="344">O790*1936.27</f>
        <v>22803878</v>
      </c>
      <c r="P791" s="120">
        <f t="shared" si="154"/>
        <v>1861143</v>
      </c>
      <c r="Q791" s="120">
        <f t="shared" ref="Q791" si="345">Q790*1936.27</f>
        <v>41982109</v>
      </c>
      <c r="R791" s="120">
        <f t="shared" ref="R791" si="346">R790*1936.27</f>
        <v>39068468</v>
      </c>
      <c r="S791" s="47"/>
    </row>
    <row r="792" spans="1:19" ht="12.75" customHeight="1" x14ac:dyDescent="0.2">
      <c r="A792" s="494">
        <f>A790</f>
        <v>44562</v>
      </c>
      <c r="B792" s="494">
        <f>B790</f>
        <v>44651</v>
      </c>
      <c r="C792" s="53" t="s">
        <v>3</v>
      </c>
      <c r="D792" s="54">
        <v>9</v>
      </c>
      <c r="E792" s="44">
        <f t="shared" ref="E792" si="347">E780</f>
        <v>13612.26</v>
      </c>
      <c r="F792" s="44">
        <v>0</v>
      </c>
      <c r="G792" s="44"/>
      <c r="H792" s="44">
        <v>6280.06</v>
      </c>
      <c r="I792" s="44"/>
      <c r="J792" s="44">
        <f t="shared" ref="J792" si="348">K792/12</f>
        <v>1657.69</v>
      </c>
      <c r="K792" s="44">
        <f t="shared" ref="K792" si="349">SUM(E792:I792)</f>
        <v>19892.32</v>
      </c>
      <c r="L792" s="46">
        <f t="shared" ref="L792" si="350">SUM(E792:J792)</f>
        <v>21550.01</v>
      </c>
      <c r="M792" s="117"/>
      <c r="N792" s="119">
        <f t="shared" ref="N792" si="351">K792</f>
        <v>19892.32</v>
      </c>
      <c r="O792" s="119">
        <f t="shared" ref="O792" si="352">E792+F792+G792+I792</f>
        <v>13612.26</v>
      </c>
      <c r="P792" s="119">
        <f>P790</f>
        <v>961.2</v>
      </c>
      <c r="Q792" s="119">
        <f t="shared" ref="Q792" si="353">L792+(IF(P792&gt;O792*0.18,P792,O792*0.18))</f>
        <v>24000.22</v>
      </c>
      <c r="R792" s="119">
        <f t="shared" ref="R792" si="354">N792+O792*0.18</f>
        <v>22342.53</v>
      </c>
      <c r="S792" s="47"/>
    </row>
    <row r="793" spans="1:19" ht="9" customHeight="1" x14ac:dyDescent="0.2">
      <c r="A793" s="494"/>
      <c r="B793" s="494"/>
      <c r="C793" s="48" t="s">
        <v>4</v>
      </c>
      <c r="D793" s="49">
        <v>14</v>
      </c>
      <c r="E793" s="61">
        <f t="shared" ref="E793" si="355">E792*1936.27</f>
        <v>26357011</v>
      </c>
      <c r="F793" s="50">
        <f t="shared" ref="F793" si="356">F792*1936.27</f>
        <v>0</v>
      </c>
      <c r="G793" s="50">
        <f t="shared" ref="G793" si="357">G792*1936.27</f>
        <v>0</v>
      </c>
      <c r="H793" s="61">
        <f t="shared" ref="H793" si="358">H792*1936.27</f>
        <v>12159892</v>
      </c>
      <c r="I793" s="61">
        <f t="shared" ref="I793" si="359">I792*1936.27</f>
        <v>0</v>
      </c>
      <c r="J793" s="51">
        <f t="shared" ref="J793" si="360">J792*1936.27</f>
        <v>3209735</v>
      </c>
      <c r="K793" s="51">
        <f t="shared" ref="K793" si="361">K792*1936.27</f>
        <v>38516902</v>
      </c>
      <c r="L793" s="61">
        <f t="shared" ref="L793" si="362">L792*1936.27</f>
        <v>41726638</v>
      </c>
      <c r="M793" s="118"/>
      <c r="N793" s="120">
        <f t="shared" ref="N793" si="363">N792*1936.27</f>
        <v>38516902</v>
      </c>
      <c r="O793" s="120">
        <f t="shared" ref="O793" si="364">O792*1936.27</f>
        <v>26357011</v>
      </c>
      <c r="P793" s="120">
        <f t="shared" si="154"/>
        <v>1861143</v>
      </c>
      <c r="Q793" s="120">
        <f t="shared" ref="Q793" si="365">Q792*1936.27</f>
        <v>46470906</v>
      </c>
      <c r="R793" s="120">
        <f t="shared" ref="R793" si="366">R792*1936.27</f>
        <v>43261171</v>
      </c>
      <c r="S793" s="47"/>
    </row>
    <row r="794" spans="1:19" ht="12.75" customHeight="1" x14ac:dyDescent="0.2">
      <c r="A794" s="494"/>
      <c r="B794" s="494"/>
      <c r="C794" s="53" t="s">
        <v>3</v>
      </c>
      <c r="D794" s="54">
        <v>15</v>
      </c>
      <c r="E794" s="44">
        <f t="shared" ref="E794" si="367">E782</f>
        <v>14989.31</v>
      </c>
      <c r="F794" s="44">
        <v>0</v>
      </c>
      <c r="G794" s="44"/>
      <c r="H794" s="44">
        <v>6280.06</v>
      </c>
      <c r="I794" s="44"/>
      <c r="J794" s="44">
        <f t="shared" ref="J794" si="368">K794/12</f>
        <v>1772.45</v>
      </c>
      <c r="K794" s="44">
        <f t="shared" ref="K794" si="369">SUM(E794:I794)</f>
        <v>21269.37</v>
      </c>
      <c r="L794" s="46">
        <f t="shared" ref="L794" si="370">SUM(E794:J794)</f>
        <v>23041.82</v>
      </c>
      <c r="M794" s="117"/>
      <c r="N794" s="119">
        <f t="shared" ref="N794" si="371">K794</f>
        <v>21269.37</v>
      </c>
      <c r="O794" s="119">
        <f t="shared" ref="O794" si="372">E794+F794+G794+I794</f>
        <v>14989.31</v>
      </c>
      <c r="P794" s="119">
        <f t="shared" ref="P794" si="373">P792</f>
        <v>961.2</v>
      </c>
      <c r="Q794" s="119">
        <f t="shared" ref="Q794" si="374">L794+(IF(P794&gt;O794*0.18,P794,O794*0.18))</f>
        <v>25739.9</v>
      </c>
      <c r="R794" s="119">
        <f t="shared" ref="R794" si="375">N794+O794*0.18</f>
        <v>23967.45</v>
      </c>
      <c r="S794" s="47"/>
    </row>
    <row r="795" spans="1:19" ht="9" customHeight="1" x14ac:dyDescent="0.2">
      <c r="A795" s="494"/>
      <c r="B795" s="494"/>
      <c r="C795" s="48" t="s">
        <v>4</v>
      </c>
      <c r="D795" s="49">
        <v>20</v>
      </c>
      <c r="E795" s="61">
        <f t="shared" ref="E795" si="376">E794*1936.27</f>
        <v>29023351</v>
      </c>
      <c r="F795" s="50">
        <f t="shared" ref="F795" si="377">F794*1936.27</f>
        <v>0</v>
      </c>
      <c r="G795" s="50">
        <f t="shared" ref="G795" si="378">G794*1936.27</f>
        <v>0</v>
      </c>
      <c r="H795" s="61">
        <f t="shared" ref="H795" si="379">H794*1936.27</f>
        <v>12159892</v>
      </c>
      <c r="I795" s="61">
        <f t="shared" ref="I795" si="380">I794*1936.27</f>
        <v>0</v>
      </c>
      <c r="J795" s="51">
        <f t="shared" ref="J795" si="381">J794*1936.27</f>
        <v>3431942</v>
      </c>
      <c r="K795" s="51">
        <f t="shared" ref="K795" si="382">K794*1936.27</f>
        <v>41183243</v>
      </c>
      <c r="L795" s="61">
        <f t="shared" ref="L795" si="383">L794*1936.27</f>
        <v>44615185</v>
      </c>
      <c r="M795" s="118"/>
      <c r="N795" s="120">
        <f t="shared" ref="N795" si="384">N794*1936.27</f>
        <v>41183243</v>
      </c>
      <c r="O795" s="120">
        <f t="shared" ref="O795:P795" si="385">O794*1936.27</f>
        <v>29023351</v>
      </c>
      <c r="P795" s="120">
        <f t="shared" si="385"/>
        <v>1861143</v>
      </c>
      <c r="Q795" s="120">
        <f t="shared" ref="Q795" si="386">Q794*1936.27</f>
        <v>49839396</v>
      </c>
      <c r="R795" s="120">
        <f t="shared" ref="R795" si="387">R794*1936.27</f>
        <v>46407454</v>
      </c>
      <c r="S795" s="47"/>
    </row>
    <row r="796" spans="1:19" ht="12.75" customHeight="1" x14ac:dyDescent="0.2">
      <c r="A796" s="494"/>
      <c r="B796" s="494"/>
      <c r="C796" s="53" t="s">
        <v>3</v>
      </c>
      <c r="D796" s="54">
        <v>21</v>
      </c>
      <c r="E796" s="44">
        <f t="shared" ref="E796" si="388">E784</f>
        <v>16349.96</v>
      </c>
      <c r="F796" s="44">
        <v>0</v>
      </c>
      <c r="G796" s="44"/>
      <c r="H796" s="44">
        <v>6280.06</v>
      </c>
      <c r="I796" s="44"/>
      <c r="J796" s="44">
        <f t="shared" ref="J796" si="389">K796/12</f>
        <v>1885.84</v>
      </c>
      <c r="K796" s="44">
        <f t="shared" ref="K796" si="390">SUM(E796:I796)</f>
        <v>22630.02</v>
      </c>
      <c r="L796" s="46">
        <f t="shared" ref="L796" si="391">SUM(E796:J796)</f>
        <v>24515.86</v>
      </c>
      <c r="M796" s="117"/>
      <c r="N796" s="119">
        <f t="shared" ref="N796" si="392">K796</f>
        <v>22630.02</v>
      </c>
      <c r="O796" s="119">
        <f t="shared" ref="O796" si="393">E796+F796+G796+I796</f>
        <v>16349.96</v>
      </c>
      <c r="P796" s="119">
        <f t="shared" ref="P796" si="394">P794</f>
        <v>961.2</v>
      </c>
      <c r="Q796" s="119">
        <f t="shared" ref="Q796" si="395">L796+(IF(P796&gt;O796*0.18,P796,O796*0.18))</f>
        <v>27458.85</v>
      </c>
      <c r="R796" s="119">
        <f t="shared" ref="R796" si="396">N796+O796*0.18</f>
        <v>25573.01</v>
      </c>
      <c r="S796" s="47"/>
    </row>
    <row r="797" spans="1:19" ht="9" customHeight="1" x14ac:dyDescent="0.2">
      <c r="A797" s="494"/>
      <c r="B797" s="494"/>
      <c r="C797" s="48" t="s">
        <v>4</v>
      </c>
      <c r="D797" s="49">
        <v>27</v>
      </c>
      <c r="E797" s="61">
        <f t="shared" ref="E797" si="397">E796*1936.27</f>
        <v>31657937</v>
      </c>
      <c r="F797" s="50">
        <f t="shared" ref="F797" si="398">F796*1936.27</f>
        <v>0</v>
      </c>
      <c r="G797" s="50">
        <f t="shared" ref="G797" si="399">G796*1936.27</f>
        <v>0</v>
      </c>
      <c r="H797" s="61">
        <f t="shared" ref="H797" si="400">H796*1936.27</f>
        <v>12159892</v>
      </c>
      <c r="I797" s="61">
        <f t="shared" ref="I797" si="401">I796*1936.27</f>
        <v>0</v>
      </c>
      <c r="J797" s="51">
        <f t="shared" ref="J797" si="402">J796*1936.27</f>
        <v>3651495</v>
      </c>
      <c r="K797" s="51">
        <f t="shared" ref="K797" si="403">K796*1936.27</f>
        <v>43817829</v>
      </c>
      <c r="L797" s="61">
        <f t="shared" ref="L797" si="404">L796*1936.27</f>
        <v>47469324</v>
      </c>
      <c r="M797" s="118"/>
      <c r="N797" s="120">
        <f t="shared" ref="N797" si="405">N796*1936.27</f>
        <v>43817829</v>
      </c>
      <c r="O797" s="120">
        <f t="shared" ref="O797:P797" si="406">O796*1936.27</f>
        <v>31657937</v>
      </c>
      <c r="P797" s="120">
        <f t="shared" si="406"/>
        <v>1861143</v>
      </c>
      <c r="Q797" s="120">
        <f t="shared" ref="Q797" si="407">Q796*1936.27</f>
        <v>53167747</v>
      </c>
      <c r="R797" s="120">
        <f t="shared" ref="R797" si="408">R796*1936.27</f>
        <v>49516252</v>
      </c>
      <c r="S797" s="47"/>
    </row>
    <row r="798" spans="1:19" ht="12.75" customHeight="1" x14ac:dyDescent="0.2">
      <c r="A798" s="494"/>
      <c r="B798" s="494"/>
      <c r="C798" s="53" t="s">
        <v>3</v>
      </c>
      <c r="D798" s="54">
        <v>28</v>
      </c>
      <c r="E798" s="44">
        <f t="shared" ref="E798" si="409">E786</f>
        <v>17331.12</v>
      </c>
      <c r="F798" s="44">
        <v>0</v>
      </c>
      <c r="G798" s="44"/>
      <c r="H798" s="44">
        <v>6280.06</v>
      </c>
      <c r="I798" s="44"/>
      <c r="J798" s="44">
        <f t="shared" ref="J798" si="410">K798/12</f>
        <v>1967.6</v>
      </c>
      <c r="K798" s="44">
        <f t="shared" ref="K798" si="411">SUM(E798:I798)</f>
        <v>23611.18</v>
      </c>
      <c r="L798" s="46">
        <f t="shared" ref="L798" si="412">SUM(E798:J798)</f>
        <v>25578.78</v>
      </c>
      <c r="M798" s="117"/>
      <c r="N798" s="119">
        <f t="shared" ref="N798" si="413">K798</f>
        <v>23611.18</v>
      </c>
      <c r="O798" s="119">
        <f t="shared" ref="O798" si="414">E798+F798+G798+I798</f>
        <v>17331.12</v>
      </c>
      <c r="P798" s="119">
        <f t="shared" ref="P798" si="415">P796</f>
        <v>961.2</v>
      </c>
      <c r="Q798" s="119">
        <f t="shared" ref="Q798" si="416">L798+(IF(P798&gt;O798*0.18,P798,O798*0.18))</f>
        <v>28698.38</v>
      </c>
      <c r="R798" s="119">
        <f t="shared" ref="R798" si="417">N798+O798*0.18</f>
        <v>26730.78</v>
      </c>
      <c r="S798" s="47"/>
    </row>
    <row r="799" spans="1:19" ht="9" customHeight="1" x14ac:dyDescent="0.2">
      <c r="A799" s="494"/>
      <c r="B799" s="494"/>
      <c r="C799" s="48" t="s">
        <v>4</v>
      </c>
      <c r="D799" s="49">
        <v>34</v>
      </c>
      <c r="E799" s="61">
        <f t="shared" ref="E799" si="418">E798*1936.27</f>
        <v>33557728</v>
      </c>
      <c r="F799" s="50">
        <f t="shared" ref="F799" si="419">F798*1936.27</f>
        <v>0</v>
      </c>
      <c r="G799" s="50">
        <f t="shared" ref="G799" si="420">G798*1936.27</f>
        <v>0</v>
      </c>
      <c r="H799" s="61">
        <f t="shared" ref="H799" si="421">H798*1936.27</f>
        <v>12159892</v>
      </c>
      <c r="I799" s="61">
        <f t="shared" ref="I799" si="422">I798*1936.27</f>
        <v>0</v>
      </c>
      <c r="J799" s="51">
        <f t="shared" ref="J799" si="423">J798*1936.27</f>
        <v>3809805</v>
      </c>
      <c r="K799" s="51">
        <f t="shared" ref="K799" si="424">K798*1936.27</f>
        <v>45717619</v>
      </c>
      <c r="L799" s="61">
        <f t="shared" ref="L799" si="425">L798*1936.27</f>
        <v>49527424</v>
      </c>
      <c r="M799" s="118"/>
      <c r="N799" s="120">
        <f t="shared" ref="N799" si="426">N798*1936.27</f>
        <v>45717619</v>
      </c>
      <c r="O799" s="120">
        <f t="shared" ref="O799:P799" si="427">O798*1936.27</f>
        <v>33557728</v>
      </c>
      <c r="P799" s="120">
        <f t="shared" si="427"/>
        <v>1861143</v>
      </c>
      <c r="Q799" s="120">
        <f t="shared" ref="Q799" si="428">Q798*1936.27</f>
        <v>55567812</v>
      </c>
      <c r="R799" s="120">
        <f t="shared" ref="R799" si="429">R798*1936.27</f>
        <v>51758007</v>
      </c>
      <c r="S799" s="47"/>
    </row>
    <row r="800" spans="1:19" ht="12.75" customHeight="1" x14ac:dyDescent="0.2">
      <c r="A800" s="494"/>
      <c r="B800" s="494"/>
      <c r="C800" s="53" t="s">
        <v>3</v>
      </c>
      <c r="D800" s="54">
        <v>35</v>
      </c>
      <c r="E800" s="44">
        <f t="shared" ref="E800" si="430">E788</f>
        <v>18075.79</v>
      </c>
      <c r="F800" s="44">
        <v>0</v>
      </c>
      <c r="G800" s="44"/>
      <c r="H800" s="44">
        <v>6280.06</v>
      </c>
      <c r="I800" s="44"/>
      <c r="J800" s="44">
        <f t="shared" ref="J800" si="431">K800/12</f>
        <v>2029.65</v>
      </c>
      <c r="K800" s="44">
        <f t="shared" ref="K800" si="432">SUM(E800:I800)</f>
        <v>24355.85</v>
      </c>
      <c r="L800" s="46">
        <f t="shared" ref="L800" si="433">SUM(E800:J800)</f>
        <v>26385.5</v>
      </c>
      <c r="M800" s="117"/>
      <c r="N800" s="119">
        <f t="shared" ref="N800" si="434">K800</f>
        <v>24355.85</v>
      </c>
      <c r="O800" s="119">
        <f t="shared" ref="O800" si="435">E800+F800+G800+I800</f>
        <v>18075.79</v>
      </c>
      <c r="P800" s="119">
        <f t="shared" ref="P800" si="436">P798</f>
        <v>961.2</v>
      </c>
      <c r="Q800" s="119">
        <f t="shared" ref="Q800" si="437">L800+(IF(P800&gt;O800*0.18,P800,O800*0.18))</f>
        <v>29639.14</v>
      </c>
      <c r="R800" s="119">
        <f t="shared" ref="R800" si="438">N800+O800*0.18</f>
        <v>27609.49</v>
      </c>
      <c r="S800" s="47"/>
    </row>
    <row r="801" spans="1:20" ht="9" customHeight="1" x14ac:dyDescent="0.2">
      <c r="A801" s="495"/>
      <c r="B801" s="495"/>
      <c r="C801" s="58" t="s">
        <v>4</v>
      </c>
      <c r="D801" s="59"/>
      <c r="E801" s="61">
        <f t="shared" ref="E801" si="439">E800*1936.27</f>
        <v>34999610</v>
      </c>
      <c r="F801" s="50">
        <f t="shared" ref="F801" si="440">F800*1936.27</f>
        <v>0</v>
      </c>
      <c r="G801" s="50">
        <f t="shared" ref="G801" si="441">G800*1936.27</f>
        <v>0</v>
      </c>
      <c r="H801" s="61">
        <f t="shared" ref="H801" si="442">H800*1936.27</f>
        <v>12159892</v>
      </c>
      <c r="I801" s="61">
        <f t="shared" ref="I801" si="443">I800*1936.27</f>
        <v>0</v>
      </c>
      <c r="J801" s="51">
        <f t="shared" ref="J801" si="444">J800*1936.27</f>
        <v>3929950</v>
      </c>
      <c r="K801" s="51">
        <f t="shared" ref="K801" si="445">K800*1936.27</f>
        <v>47159502</v>
      </c>
      <c r="L801" s="61">
        <f t="shared" ref="L801" si="446">L800*1936.27</f>
        <v>51089452</v>
      </c>
      <c r="M801" s="118"/>
      <c r="N801" s="120">
        <f t="shared" ref="N801" si="447">N800*1936.27</f>
        <v>47159502</v>
      </c>
      <c r="O801" s="120">
        <f t="shared" ref="O801:P801" si="448">O800*1936.27</f>
        <v>34999610</v>
      </c>
      <c r="P801" s="120">
        <f t="shared" si="448"/>
        <v>1861143</v>
      </c>
      <c r="Q801" s="120">
        <f t="shared" ref="Q801" si="449">Q800*1936.27</f>
        <v>57389378</v>
      </c>
      <c r="R801" s="120">
        <f t="shared" ref="R801" si="450">R800*1936.27</f>
        <v>53459427</v>
      </c>
      <c r="S801" s="47"/>
    </row>
    <row r="802" spans="1:20" ht="12.75" customHeight="1" x14ac:dyDescent="0.2">
      <c r="A802" s="492">
        <f>B790+1</f>
        <v>44652</v>
      </c>
      <c r="B802" s="492">
        <v>44742</v>
      </c>
      <c r="C802" s="42" t="s">
        <v>3</v>
      </c>
      <c r="D802" s="43">
        <v>0</v>
      </c>
      <c r="E802" s="44">
        <f t="shared" ref="E802" si="451">E790</f>
        <v>11777.22</v>
      </c>
      <c r="F802" s="44"/>
      <c r="G802" s="44"/>
      <c r="H802" s="44">
        <v>6280.06</v>
      </c>
      <c r="I802" s="44">
        <f>(E802+H802)*0.3%</f>
        <v>54.17</v>
      </c>
      <c r="J802" s="44">
        <f t="shared" ref="J802" si="452">K802/12</f>
        <v>1509.29</v>
      </c>
      <c r="K802" s="44">
        <f t="shared" ref="K802" si="453">SUM(E802:I802)</f>
        <v>18111.45</v>
      </c>
      <c r="L802" s="46">
        <f t="shared" ref="L802" si="454">SUM(E802:J802)</f>
        <v>19620.740000000002</v>
      </c>
      <c r="M802" s="117"/>
      <c r="N802" s="119">
        <f t="shared" ref="N802" si="455">K802</f>
        <v>18111.45</v>
      </c>
      <c r="O802" s="119">
        <f t="shared" ref="O802" si="456">E802+F802+G802+I802</f>
        <v>11831.39</v>
      </c>
      <c r="P802" s="119">
        <f t="shared" ref="P802" si="457">P800</f>
        <v>961.2</v>
      </c>
      <c r="Q802" s="119">
        <f t="shared" ref="Q802" si="458">L802+(IF(P802&gt;O802*0.18,P802,O802*0.18))</f>
        <v>21750.39</v>
      </c>
      <c r="R802" s="119">
        <f t="shared" ref="R802" si="459">N802+O802*0.18</f>
        <v>20241.099999999999</v>
      </c>
      <c r="S802" s="47"/>
      <c r="T802" s="194"/>
    </row>
    <row r="803" spans="1:20" ht="9" customHeight="1" x14ac:dyDescent="0.2">
      <c r="A803" s="493"/>
      <c r="B803" s="493"/>
      <c r="C803" s="48" t="s">
        <v>4</v>
      </c>
      <c r="D803" s="49">
        <v>8</v>
      </c>
      <c r="E803" s="61">
        <f t="shared" ref="E803:E815" si="460">E802*1936.27</f>
        <v>22803878</v>
      </c>
      <c r="F803" s="61"/>
      <c r="G803" s="50">
        <v>0</v>
      </c>
      <c r="H803" s="61">
        <v>12159892</v>
      </c>
      <c r="I803" s="61">
        <f>I802*1936.27</f>
        <v>104888</v>
      </c>
      <c r="J803" s="51">
        <f t="shared" ref="J803" si="461">J802*1936.27</f>
        <v>2922393</v>
      </c>
      <c r="K803" s="51">
        <f t="shared" ref="K803" si="462">K802*1936.27</f>
        <v>35068657</v>
      </c>
      <c r="L803" s="61">
        <f t="shared" ref="L803" si="463">L802*1936.27</f>
        <v>37991050</v>
      </c>
      <c r="M803" s="118"/>
      <c r="N803" s="120">
        <f t="shared" ref="N803" si="464">N802*1936.27</f>
        <v>35068657</v>
      </c>
      <c r="O803" s="120">
        <f t="shared" ref="O803:P803" si="465">O802*1936.27</f>
        <v>22908766</v>
      </c>
      <c r="P803" s="120">
        <f t="shared" si="465"/>
        <v>1861143</v>
      </c>
      <c r="Q803" s="120">
        <f t="shared" ref="Q803" si="466">Q802*1936.27</f>
        <v>42114628</v>
      </c>
      <c r="R803" s="120">
        <f t="shared" ref="R803" si="467">R802*1936.27</f>
        <v>39192235</v>
      </c>
      <c r="S803" s="47"/>
    </row>
    <row r="804" spans="1:20" ht="12.75" customHeight="1" x14ac:dyDescent="0.2">
      <c r="A804" s="494">
        <f>A802</f>
        <v>44652</v>
      </c>
      <c r="B804" s="494">
        <f>B802</f>
        <v>44742</v>
      </c>
      <c r="C804" s="53" t="s">
        <v>3</v>
      </c>
      <c r="D804" s="54">
        <v>9</v>
      </c>
      <c r="E804" s="44">
        <f t="shared" ref="E804:E816" si="468">E792</f>
        <v>13612.26</v>
      </c>
      <c r="F804" s="44"/>
      <c r="G804" s="44">
        <v>0</v>
      </c>
      <c r="H804" s="44">
        <v>6280.06</v>
      </c>
      <c r="I804" s="44">
        <f t="shared" ref="I804" si="469">(E804+H804)*0.3%</f>
        <v>59.68</v>
      </c>
      <c r="J804" s="44">
        <f t="shared" ref="J804" si="470">K804/12</f>
        <v>1662.67</v>
      </c>
      <c r="K804" s="44">
        <f t="shared" ref="K804" si="471">SUM(E804:I804)</f>
        <v>19952</v>
      </c>
      <c r="L804" s="46">
        <f t="shared" ref="L804" si="472">SUM(E804:J804)</f>
        <v>21614.67</v>
      </c>
      <c r="M804" s="117"/>
      <c r="N804" s="119">
        <f t="shared" ref="N804" si="473">K804</f>
        <v>19952</v>
      </c>
      <c r="O804" s="119">
        <f t="shared" ref="O804" si="474">E804+F804+G804+I804</f>
        <v>13671.94</v>
      </c>
      <c r="P804" s="119">
        <f t="shared" ref="P804" si="475">P802</f>
        <v>961.2</v>
      </c>
      <c r="Q804" s="119">
        <f t="shared" ref="Q804" si="476">L804+(IF(P804&gt;O804*0.18,P804,O804*0.18))</f>
        <v>24075.62</v>
      </c>
      <c r="R804" s="119">
        <f t="shared" ref="R804" si="477">N804+O804*0.18</f>
        <v>22412.95</v>
      </c>
      <c r="S804" s="47"/>
      <c r="T804" s="194"/>
    </row>
    <row r="805" spans="1:20" ht="9" customHeight="1" x14ac:dyDescent="0.2">
      <c r="A805" s="494"/>
      <c r="B805" s="494"/>
      <c r="C805" s="48" t="s">
        <v>4</v>
      </c>
      <c r="D805" s="49">
        <v>14</v>
      </c>
      <c r="E805" s="61">
        <f t="shared" ref="E805:E817" si="478">E804*1936.27</f>
        <v>26357011</v>
      </c>
      <c r="F805" s="50"/>
      <c r="G805" s="50">
        <v>0</v>
      </c>
      <c r="H805" s="61">
        <v>12159892</v>
      </c>
      <c r="I805" s="61">
        <f t="shared" ref="I805" si="479">I804*1936.27</f>
        <v>115557</v>
      </c>
      <c r="J805" s="51">
        <f t="shared" ref="J805" si="480">J804*1936.27</f>
        <v>3219378</v>
      </c>
      <c r="K805" s="51">
        <f t="shared" ref="K805" si="481">K804*1936.27</f>
        <v>38632459</v>
      </c>
      <c r="L805" s="61">
        <f t="shared" ref="L805" si="482">L804*1936.27</f>
        <v>41851837</v>
      </c>
      <c r="M805" s="118"/>
      <c r="N805" s="120">
        <f t="shared" ref="N805" si="483">N804*1936.27</f>
        <v>38632459</v>
      </c>
      <c r="O805" s="120">
        <f t="shared" ref="O805:P805" si="484">O804*1936.27</f>
        <v>26472567</v>
      </c>
      <c r="P805" s="120">
        <f t="shared" si="484"/>
        <v>1861143</v>
      </c>
      <c r="Q805" s="120">
        <f t="shared" ref="Q805" si="485">Q804*1936.27</f>
        <v>46616901</v>
      </c>
      <c r="R805" s="120">
        <f t="shared" ref="R805" si="486">R804*1936.27</f>
        <v>43397523</v>
      </c>
      <c r="S805" s="47"/>
    </row>
    <row r="806" spans="1:20" ht="12.75" customHeight="1" x14ac:dyDescent="0.2">
      <c r="A806" s="494"/>
      <c r="B806" s="494"/>
      <c r="C806" s="53" t="s">
        <v>3</v>
      </c>
      <c r="D806" s="54">
        <v>15</v>
      </c>
      <c r="E806" s="44">
        <f t="shared" ref="E806:E818" si="487">E794</f>
        <v>14989.31</v>
      </c>
      <c r="F806" s="44"/>
      <c r="G806" s="44">
        <v>0</v>
      </c>
      <c r="H806" s="44">
        <v>6280.06</v>
      </c>
      <c r="I806" s="44">
        <f t="shared" ref="I806" si="488">(E806+H806)*0.3%</f>
        <v>63.81</v>
      </c>
      <c r="J806" s="44">
        <f t="shared" ref="J806" si="489">K806/12</f>
        <v>1777.77</v>
      </c>
      <c r="K806" s="44">
        <f t="shared" ref="K806" si="490">SUM(E806:I806)</f>
        <v>21333.18</v>
      </c>
      <c r="L806" s="46">
        <f t="shared" ref="L806" si="491">SUM(E806:J806)</f>
        <v>23110.95</v>
      </c>
      <c r="M806" s="117"/>
      <c r="N806" s="119">
        <f t="shared" ref="N806" si="492">K806</f>
        <v>21333.18</v>
      </c>
      <c r="O806" s="119">
        <f t="shared" ref="O806" si="493">E806+F806+G806+I806</f>
        <v>15053.12</v>
      </c>
      <c r="P806" s="119">
        <f t="shared" ref="P806" si="494">P804</f>
        <v>961.2</v>
      </c>
      <c r="Q806" s="119">
        <f t="shared" ref="Q806" si="495">L806+(IF(P806&gt;O806*0.18,P806,O806*0.18))</f>
        <v>25820.51</v>
      </c>
      <c r="R806" s="119">
        <f t="shared" ref="R806" si="496">N806+O806*0.18</f>
        <v>24042.74</v>
      </c>
      <c r="S806" s="47"/>
    </row>
    <row r="807" spans="1:20" ht="9" customHeight="1" x14ac:dyDescent="0.2">
      <c r="A807" s="494"/>
      <c r="B807" s="494"/>
      <c r="C807" s="48" t="s">
        <v>4</v>
      </c>
      <c r="D807" s="49">
        <v>20</v>
      </c>
      <c r="E807" s="61">
        <f t="shared" ref="E807:E819" si="497">E806*1936.27</f>
        <v>29023351</v>
      </c>
      <c r="F807" s="50"/>
      <c r="G807" s="50">
        <v>0</v>
      </c>
      <c r="H807" s="61">
        <v>12159892</v>
      </c>
      <c r="I807" s="61">
        <f t="shared" ref="I807" si="498">I806*1936.27</f>
        <v>123553</v>
      </c>
      <c r="J807" s="51">
        <f t="shared" ref="J807" si="499">J806*1936.27</f>
        <v>3442243</v>
      </c>
      <c r="K807" s="51">
        <f t="shared" ref="K807" si="500">K806*1936.27</f>
        <v>41306796</v>
      </c>
      <c r="L807" s="61">
        <f t="shared" ref="L807" si="501">L806*1936.27</f>
        <v>44749039</v>
      </c>
      <c r="M807" s="118"/>
      <c r="N807" s="120">
        <f t="shared" ref="N807" si="502">N806*1936.27</f>
        <v>41306796</v>
      </c>
      <c r="O807" s="120">
        <f t="shared" ref="O807:P807" si="503">O806*1936.27</f>
        <v>29146905</v>
      </c>
      <c r="P807" s="120">
        <f t="shared" si="503"/>
        <v>1861143</v>
      </c>
      <c r="Q807" s="120">
        <f t="shared" ref="Q807" si="504">Q806*1936.27</f>
        <v>49995479</v>
      </c>
      <c r="R807" s="120">
        <f t="shared" ref="R807" si="505">R806*1936.27</f>
        <v>46553236</v>
      </c>
      <c r="S807" s="47"/>
    </row>
    <row r="808" spans="1:20" ht="12.75" customHeight="1" x14ac:dyDescent="0.2">
      <c r="A808" s="494"/>
      <c r="B808" s="494"/>
      <c r="C808" s="53" t="s">
        <v>3</v>
      </c>
      <c r="D808" s="54">
        <v>21</v>
      </c>
      <c r="E808" s="44">
        <f t="shared" ref="E808:E820" si="506">E796</f>
        <v>16349.96</v>
      </c>
      <c r="F808" s="44"/>
      <c r="G808" s="44">
        <v>0</v>
      </c>
      <c r="H808" s="44">
        <v>6280.06</v>
      </c>
      <c r="I808" s="44">
        <f t="shared" ref="I808" si="507">(E808+H808)*0.3%</f>
        <v>67.89</v>
      </c>
      <c r="J808" s="44">
        <f t="shared" ref="J808" si="508">K808/12</f>
        <v>1891.49</v>
      </c>
      <c r="K808" s="44">
        <f t="shared" ref="K808" si="509">SUM(E808:I808)</f>
        <v>22697.91</v>
      </c>
      <c r="L808" s="46">
        <f t="shared" ref="L808" si="510">SUM(E808:J808)</f>
        <v>24589.4</v>
      </c>
      <c r="M808" s="117"/>
      <c r="N808" s="119">
        <f t="shared" ref="N808" si="511">K808</f>
        <v>22697.91</v>
      </c>
      <c r="O808" s="119">
        <f t="shared" ref="O808" si="512">E808+F808+G808+I808</f>
        <v>16417.849999999999</v>
      </c>
      <c r="P808" s="119">
        <f t="shared" ref="P808" si="513">P806</f>
        <v>961.2</v>
      </c>
      <c r="Q808" s="119">
        <f t="shared" ref="Q808" si="514">L808+(IF(P808&gt;O808*0.18,P808,O808*0.18))</f>
        <v>27544.61</v>
      </c>
      <c r="R808" s="119">
        <f t="shared" ref="R808" si="515">N808+O808*0.18</f>
        <v>25653.119999999999</v>
      </c>
      <c r="S808" s="47"/>
    </row>
    <row r="809" spans="1:20" ht="9" customHeight="1" x14ac:dyDescent="0.2">
      <c r="A809" s="494"/>
      <c r="B809" s="494"/>
      <c r="C809" s="48" t="s">
        <v>4</v>
      </c>
      <c r="D809" s="49">
        <v>27</v>
      </c>
      <c r="E809" s="61">
        <f t="shared" ref="E809:E821" si="516">E808*1936.27</f>
        <v>31657937</v>
      </c>
      <c r="F809" s="50"/>
      <c r="G809" s="50">
        <v>0</v>
      </c>
      <c r="H809" s="61">
        <v>12159892</v>
      </c>
      <c r="I809" s="61">
        <f t="shared" ref="I809" si="517">I808*1936.27</f>
        <v>131453</v>
      </c>
      <c r="J809" s="51">
        <f t="shared" ref="J809" si="518">J808*1936.27</f>
        <v>3662435</v>
      </c>
      <c r="K809" s="51">
        <f t="shared" ref="K809" si="519">K808*1936.27</f>
        <v>43949282</v>
      </c>
      <c r="L809" s="61">
        <f t="shared" ref="L809" si="520">L808*1936.27</f>
        <v>47611718</v>
      </c>
      <c r="M809" s="118"/>
      <c r="N809" s="120">
        <f t="shared" ref="N809" si="521">N808*1936.27</f>
        <v>43949282</v>
      </c>
      <c r="O809" s="120">
        <f t="shared" ref="O809:P809" si="522">O808*1936.27</f>
        <v>31789390</v>
      </c>
      <c r="P809" s="120">
        <f t="shared" si="522"/>
        <v>1861143</v>
      </c>
      <c r="Q809" s="120">
        <f t="shared" ref="Q809" si="523">Q808*1936.27</f>
        <v>53333802</v>
      </c>
      <c r="R809" s="120">
        <f t="shared" ref="R809" si="524">R808*1936.27</f>
        <v>49671367</v>
      </c>
      <c r="S809" s="47"/>
    </row>
    <row r="810" spans="1:20" ht="12.75" customHeight="1" x14ac:dyDescent="0.2">
      <c r="A810" s="494"/>
      <c r="B810" s="494"/>
      <c r="C810" s="53" t="s">
        <v>3</v>
      </c>
      <c r="D810" s="54">
        <v>28</v>
      </c>
      <c r="E810" s="44">
        <f t="shared" ref="E810:E822" si="525">E798</f>
        <v>17331.12</v>
      </c>
      <c r="F810" s="44"/>
      <c r="G810" s="44">
        <v>0</v>
      </c>
      <c r="H810" s="44">
        <v>6280.06</v>
      </c>
      <c r="I810" s="44">
        <f t="shared" ref="I810" si="526">(E810+H810)*0.3%</f>
        <v>70.83</v>
      </c>
      <c r="J810" s="44">
        <f t="shared" ref="J810" si="527">K810/12</f>
        <v>1973.5</v>
      </c>
      <c r="K810" s="44">
        <f t="shared" ref="K810" si="528">SUM(E810:I810)</f>
        <v>23682.01</v>
      </c>
      <c r="L810" s="46">
        <f t="shared" ref="L810" si="529">SUM(E810:J810)</f>
        <v>25655.51</v>
      </c>
      <c r="M810" s="117"/>
      <c r="N810" s="119">
        <f t="shared" ref="N810" si="530">K810</f>
        <v>23682.01</v>
      </c>
      <c r="O810" s="119">
        <f t="shared" ref="O810" si="531">E810+F810+G810+I810</f>
        <v>17401.95</v>
      </c>
      <c r="P810" s="119">
        <f t="shared" ref="P810" si="532">P808</f>
        <v>961.2</v>
      </c>
      <c r="Q810" s="119">
        <f t="shared" ref="Q810" si="533">L810+(IF(P810&gt;O810*0.18,P810,O810*0.18))</f>
        <v>28787.86</v>
      </c>
      <c r="R810" s="119">
        <f t="shared" ref="R810" si="534">N810+O810*0.18</f>
        <v>26814.36</v>
      </c>
      <c r="S810" s="47"/>
    </row>
    <row r="811" spans="1:20" ht="9" customHeight="1" x14ac:dyDescent="0.2">
      <c r="A811" s="494"/>
      <c r="B811" s="494"/>
      <c r="C811" s="48" t="s">
        <v>4</v>
      </c>
      <c r="D811" s="49">
        <v>34</v>
      </c>
      <c r="E811" s="61">
        <f t="shared" ref="E811:E823" si="535">E810*1936.27</f>
        <v>33557728</v>
      </c>
      <c r="F811" s="50"/>
      <c r="G811" s="50">
        <v>0</v>
      </c>
      <c r="H811" s="61">
        <v>12159892</v>
      </c>
      <c r="I811" s="61">
        <f t="shared" ref="I811" si="536">I810*1936.27</f>
        <v>137146</v>
      </c>
      <c r="J811" s="51">
        <f t="shared" ref="J811" si="537">J810*1936.27</f>
        <v>3821229</v>
      </c>
      <c r="K811" s="51">
        <f t="shared" ref="K811" si="538">K810*1936.27</f>
        <v>45854766</v>
      </c>
      <c r="L811" s="61">
        <f t="shared" ref="L811" si="539">L810*1936.27</f>
        <v>49675994</v>
      </c>
      <c r="M811" s="118"/>
      <c r="N811" s="120">
        <f t="shared" ref="N811" si="540">N810*1936.27</f>
        <v>45854766</v>
      </c>
      <c r="O811" s="120">
        <f t="shared" ref="O811:P811" si="541">O810*1936.27</f>
        <v>33694874</v>
      </c>
      <c r="P811" s="120">
        <f t="shared" si="541"/>
        <v>1861143</v>
      </c>
      <c r="Q811" s="120">
        <f t="shared" ref="Q811" si="542">Q810*1936.27</f>
        <v>55741070</v>
      </c>
      <c r="R811" s="120">
        <f t="shared" ref="R811" si="543">R810*1936.27</f>
        <v>51919841</v>
      </c>
      <c r="S811" s="47"/>
    </row>
    <row r="812" spans="1:20" ht="12.75" customHeight="1" x14ac:dyDescent="0.2">
      <c r="A812" s="494"/>
      <c r="B812" s="494"/>
      <c r="C812" s="53" t="s">
        <v>3</v>
      </c>
      <c r="D812" s="54">
        <v>35</v>
      </c>
      <c r="E812" s="44">
        <f t="shared" ref="E812:E824" si="544">E800</f>
        <v>18075.79</v>
      </c>
      <c r="F812" s="44"/>
      <c r="G812" s="44">
        <v>0</v>
      </c>
      <c r="H812" s="44">
        <v>6280.06</v>
      </c>
      <c r="I812" s="44">
        <f t="shared" ref="I812" si="545">(E812+H812)*0.3%</f>
        <v>73.069999999999993</v>
      </c>
      <c r="J812" s="44">
        <f t="shared" ref="J812" si="546">K812/12</f>
        <v>2035.74</v>
      </c>
      <c r="K812" s="44">
        <f t="shared" ref="K812" si="547">SUM(E812:I812)</f>
        <v>24428.92</v>
      </c>
      <c r="L812" s="46">
        <f t="shared" ref="L812" si="548">SUM(E812:J812)</f>
        <v>26464.66</v>
      </c>
      <c r="M812" s="117"/>
      <c r="N812" s="119">
        <f t="shared" ref="N812" si="549">K812</f>
        <v>24428.92</v>
      </c>
      <c r="O812" s="119">
        <f t="shared" ref="O812" si="550">E812+F812+G812+I812</f>
        <v>18148.86</v>
      </c>
      <c r="P812" s="119">
        <f t="shared" ref="P812" si="551">P810</f>
        <v>961.2</v>
      </c>
      <c r="Q812" s="119">
        <f t="shared" ref="Q812" si="552">L812+(IF(P812&gt;O812*0.18,P812,O812*0.18))</f>
        <v>29731.45</v>
      </c>
      <c r="R812" s="119">
        <f t="shared" ref="R812" si="553">N812+O812*0.18</f>
        <v>27695.71</v>
      </c>
      <c r="S812" s="47"/>
    </row>
    <row r="813" spans="1:20" ht="9" customHeight="1" x14ac:dyDescent="0.2">
      <c r="A813" s="495"/>
      <c r="B813" s="495"/>
      <c r="C813" s="58" t="s">
        <v>4</v>
      </c>
      <c r="D813" s="59"/>
      <c r="E813" s="61">
        <f t="shared" ref="E813:E825" si="554">E812*1936.27</f>
        <v>34999610</v>
      </c>
      <c r="F813" s="50"/>
      <c r="G813" s="61">
        <v>0</v>
      </c>
      <c r="H813" s="61">
        <v>12159892</v>
      </c>
      <c r="I813" s="61">
        <f t="shared" ref="I813" si="555">I812*1936.27</f>
        <v>141483</v>
      </c>
      <c r="J813" s="51">
        <f t="shared" ref="J813" si="556">J812*1936.27</f>
        <v>3941742</v>
      </c>
      <c r="K813" s="51">
        <f t="shared" ref="K813" si="557">K812*1936.27</f>
        <v>47300985</v>
      </c>
      <c r="L813" s="61">
        <f t="shared" ref="L813" si="558">L812*1936.27</f>
        <v>51242727</v>
      </c>
      <c r="M813" s="118"/>
      <c r="N813" s="120">
        <f t="shared" ref="N813" si="559">N812*1936.27</f>
        <v>47300985</v>
      </c>
      <c r="O813" s="120">
        <f t="shared" ref="O813:P813" si="560">O812*1936.27</f>
        <v>35141093</v>
      </c>
      <c r="P813" s="120">
        <f t="shared" si="560"/>
        <v>1861143</v>
      </c>
      <c r="Q813" s="120">
        <f t="shared" ref="Q813" si="561">Q812*1936.27</f>
        <v>57568115</v>
      </c>
      <c r="R813" s="120">
        <f t="shared" ref="R813" si="562">R812*1936.27</f>
        <v>53626372</v>
      </c>
      <c r="S813" s="47"/>
    </row>
    <row r="814" spans="1:20" ht="12.75" customHeight="1" x14ac:dyDescent="0.2">
      <c r="A814" s="492">
        <f>B804+1</f>
        <v>44743</v>
      </c>
      <c r="B814" s="492">
        <v>44926</v>
      </c>
      <c r="C814" s="42" t="s">
        <v>3</v>
      </c>
      <c r="D814" s="43">
        <v>0</v>
      </c>
      <c r="E814" s="44">
        <f t="shared" ref="E814" si="563">E802</f>
        <v>11777.22</v>
      </c>
      <c r="F814" s="44"/>
      <c r="G814" s="44"/>
      <c r="H814" s="44">
        <v>6280.06</v>
      </c>
      <c r="I814" s="44">
        <f>(E814+H814)*0.5%</f>
        <v>90.29</v>
      </c>
      <c r="J814" s="44">
        <f t="shared" ref="J814" si="564">K814/12</f>
        <v>1512.3</v>
      </c>
      <c r="K814" s="44">
        <f t="shared" ref="K814" si="565">SUM(E814:I814)</f>
        <v>18147.57</v>
      </c>
      <c r="L814" s="46">
        <f t="shared" ref="L814" si="566">SUM(E814:J814)</f>
        <v>19659.87</v>
      </c>
      <c r="M814" s="117"/>
      <c r="N814" s="119">
        <f t="shared" ref="N814" si="567">K814</f>
        <v>18147.57</v>
      </c>
      <c r="O814" s="119">
        <f t="shared" ref="O814" si="568">E814+F814+G814+I814</f>
        <v>11867.51</v>
      </c>
      <c r="P814" s="119">
        <f t="shared" ref="P814" si="569">P812</f>
        <v>961.2</v>
      </c>
      <c r="Q814" s="119">
        <f t="shared" ref="Q814" si="570">L814+(IF(P814&gt;O814*0.18,P814,O814*0.18))</f>
        <v>21796.02</v>
      </c>
      <c r="R814" s="119">
        <f t="shared" ref="R814" si="571">N814+O814*0.18</f>
        <v>20283.72</v>
      </c>
      <c r="S814" s="47"/>
    </row>
    <row r="815" spans="1:20" ht="9" customHeight="1" x14ac:dyDescent="0.2">
      <c r="A815" s="493"/>
      <c r="B815" s="493"/>
      <c r="C815" s="48" t="s">
        <v>4</v>
      </c>
      <c r="D815" s="49">
        <v>8</v>
      </c>
      <c r="E815" s="61">
        <f t="shared" si="460"/>
        <v>22803878</v>
      </c>
      <c r="F815" s="61"/>
      <c r="G815" s="50">
        <v>0</v>
      </c>
      <c r="H815" s="61">
        <v>12159892</v>
      </c>
      <c r="I815" s="61">
        <f t="shared" ref="I815:I825" si="572">I814*1936.27</f>
        <v>174826</v>
      </c>
      <c r="J815" s="51">
        <f t="shared" ref="J815" si="573">J814*1936.27</f>
        <v>2928221</v>
      </c>
      <c r="K815" s="51">
        <f t="shared" ref="K815" si="574">K814*1936.27</f>
        <v>35138595</v>
      </c>
      <c r="L815" s="61">
        <f t="shared" ref="L815" si="575">L814*1936.27</f>
        <v>38066816</v>
      </c>
      <c r="M815" s="118"/>
      <c r="N815" s="120">
        <f t="shared" ref="N815" si="576">N814*1936.27</f>
        <v>35138595</v>
      </c>
      <c r="O815" s="120">
        <f t="shared" ref="O815:P815" si="577">O814*1936.27</f>
        <v>22978704</v>
      </c>
      <c r="P815" s="120">
        <f t="shared" si="577"/>
        <v>1861143</v>
      </c>
      <c r="Q815" s="120">
        <f t="shared" ref="Q815" si="578">Q814*1936.27</f>
        <v>42202980</v>
      </c>
      <c r="R815" s="120">
        <f t="shared" ref="R815" si="579">R814*1936.27</f>
        <v>39274759</v>
      </c>
      <c r="S815" s="47"/>
    </row>
    <row r="816" spans="1:20" ht="12.75" customHeight="1" x14ac:dyDescent="0.2">
      <c r="A816" s="494">
        <f>A814</f>
        <v>44743</v>
      </c>
      <c r="B816" s="494">
        <f>B814</f>
        <v>44926</v>
      </c>
      <c r="C816" s="53" t="s">
        <v>3</v>
      </c>
      <c r="D816" s="54">
        <v>9</v>
      </c>
      <c r="E816" s="44">
        <f t="shared" si="468"/>
        <v>13612.26</v>
      </c>
      <c r="F816" s="44"/>
      <c r="G816" s="44">
        <v>0</v>
      </c>
      <c r="H816" s="44">
        <v>6280.06</v>
      </c>
      <c r="I816" s="44">
        <f t="shared" ref="I816" si="580">(E816+H816)*0.5%</f>
        <v>99.46</v>
      </c>
      <c r="J816" s="44">
        <f t="shared" ref="J816" si="581">K816/12</f>
        <v>1665.98</v>
      </c>
      <c r="K816" s="44">
        <f t="shared" ref="K816" si="582">SUM(E816:I816)</f>
        <v>19991.78</v>
      </c>
      <c r="L816" s="46">
        <f t="shared" ref="L816" si="583">SUM(E816:J816)</f>
        <v>21657.759999999998</v>
      </c>
      <c r="M816" s="117"/>
      <c r="N816" s="119">
        <f t="shared" ref="N816" si="584">K816</f>
        <v>19991.78</v>
      </c>
      <c r="O816" s="119">
        <f t="shared" ref="O816" si="585">E816+F816+G816+I816</f>
        <v>13711.72</v>
      </c>
      <c r="P816" s="119">
        <f t="shared" ref="P816" si="586">P814</f>
        <v>961.2</v>
      </c>
      <c r="Q816" s="119">
        <f t="shared" ref="Q816" si="587">L816+(IF(P816&gt;O816*0.18,P816,O816*0.18))</f>
        <v>24125.87</v>
      </c>
      <c r="R816" s="119">
        <f t="shared" ref="R816" si="588">N816+O816*0.18</f>
        <v>22459.89</v>
      </c>
      <c r="S816" s="47"/>
    </row>
    <row r="817" spans="1:19" ht="9" customHeight="1" x14ac:dyDescent="0.2">
      <c r="A817" s="494"/>
      <c r="B817" s="494"/>
      <c r="C817" s="48" t="s">
        <v>4</v>
      </c>
      <c r="D817" s="49">
        <v>14</v>
      </c>
      <c r="E817" s="61">
        <f t="shared" si="478"/>
        <v>26357011</v>
      </c>
      <c r="F817" s="50"/>
      <c r="G817" s="50">
        <v>0</v>
      </c>
      <c r="H817" s="61">
        <v>12159892</v>
      </c>
      <c r="I817" s="61">
        <f t="shared" si="572"/>
        <v>192581</v>
      </c>
      <c r="J817" s="51">
        <f t="shared" ref="J817" si="589">J816*1936.27</f>
        <v>3225787</v>
      </c>
      <c r="K817" s="51">
        <f t="shared" ref="K817" si="590">K816*1936.27</f>
        <v>38709484</v>
      </c>
      <c r="L817" s="61">
        <f t="shared" ref="L817" si="591">L816*1936.27</f>
        <v>41935271</v>
      </c>
      <c r="M817" s="118"/>
      <c r="N817" s="120">
        <f t="shared" ref="N817" si="592">N816*1936.27</f>
        <v>38709484</v>
      </c>
      <c r="O817" s="120">
        <f t="shared" ref="O817:P817" si="593">O816*1936.27</f>
        <v>26549592</v>
      </c>
      <c r="P817" s="120">
        <f t="shared" si="593"/>
        <v>1861143</v>
      </c>
      <c r="Q817" s="120">
        <f t="shared" ref="Q817" si="594">Q816*1936.27</f>
        <v>46714198</v>
      </c>
      <c r="R817" s="120">
        <f t="shared" ref="R817" si="595">R816*1936.27</f>
        <v>43488411</v>
      </c>
      <c r="S817" s="47"/>
    </row>
    <row r="818" spans="1:19" ht="12.75" customHeight="1" x14ac:dyDescent="0.2">
      <c r="A818" s="494"/>
      <c r="B818" s="494"/>
      <c r="C818" s="53" t="s">
        <v>3</v>
      </c>
      <c r="D818" s="54">
        <v>15</v>
      </c>
      <c r="E818" s="44">
        <f t="shared" si="487"/>
        <v>14989.31</v>
      </c>
      <c r="F818" s="44"/>
      <c r="G818" s="44">
        <v>0</v>
      </c>
      <c r="H818" s="44">
        <v>6280.06</v>
      </c>
      <c r="I818" s="44">
        <f t="shared" ref="I818" si="596">(E818+H818)*0.5%</f>
        <v>106.35</v>
      </c>
      <c r="J818" s="44">
        <f t="shared" ref="J818" si="597">K818/12</f>
        <v>1781.31</v>
      </c>
      <c r="K818" s="44">
        <f t="shared" ref="K818" si="598">SUM(E818:I818)</f>
        <v>21375.72</v>
      </c>
      <c r="L818" s="46">
        <f t="shared" ref="L818" si="599">SUM(E818:J818)</f>
        <v>23157.03</v>
      </c>
      <c r="M818" s="117"/>
      <c r="N818" s="119">
        <f t="shared" ref="N818" si="600">K818</f>
        <v>21375.72</v>
      </c>
      <c r="O818" s="119">
        <f t="shared" ref="O818" si="601">E818+F818+G818+I818</f>
        <v>15095.66</v>
      </c>
      <c r="P818" s="119">
        <f t="shared" ref="P818" si="602">P816</f>
        <v>961.2</v>
      </c>
      <c r="Q818" s="119">
        <f t="shared" ref="Q818" si="603">L818+(IF(P818&gt;O818*0.18,P818,O818*0.18))</f>
        <v>25874.25</v>
      </c>
      <c r="R818" s="119">
        <f t="shared" ref="R818" si="604">N818+O818*0.18</f>
        <v>24092.94</v>
      </c>
      <c r="S818" s="47"/>
    </row>
    <row r="819" spans="1:19" ht="9" customHeight="1" x14ac:dyDescent="0.2">
      <c r="A819" s="494"/>
      <c r="B819" s="494"/>
      <c r="C819" s="48" t="s">
        <v>4</v>
      </c>
      <c r="D819" s="49">
        <v>20</v>
      </c>
      <c r="E819" s="61">
        <f t="shared" si="497"/>
        <v>29023351</v>
      </c>
      <c r="F819" s="50"/>
      <c r="G819" s="50">
        <v>0</v>
      </c>
      <c r="H819" s="61">
        <v>12159892</v>
      </c>
      <c r="I819" s="61">
        <f t="shared" si="572"/>
        <v>205922</v>
      </c>
      <c r="J819" s="51">
        <f t="shared" ref="J819" si="605">J818*1936.27</f>
        <v>3449097</v>
      </c>
      <c r="K819" s="51">
        <f t="shared" ref="K819" si="606">K818*1936.27</f>
        <v>41389165</v>
      </c>
      <c r="L819" s="61">
        <f t="shared" ref="L819" si="607">L818*1936.27</f>
        <v>44838262</v>
      </c>
      <c r="M819" s="118"/>
      <c r="N819" s="120">
        <f t="shared" ref="N819" si="608">N818*1936.27</f>
        <v>41389165</v>
      </c>
      <c r="O819" s="120">
        <f t="shared" ref="O819:P819" si="609">O818*1936.27</f>
        <v>29229274</v>
      </c>
      <c r="P819" s="120">
        <f t="shared" si="609"/>
        <v>1861143</v>
      </c>
      <c r="Q819" s="120">
        <f t="shared" ref="Q819" si="610">Q818*1936.27</f>
        <v>50099534</v>
      </c>
      <c r="R819" s="120">
        <f t="shared" ref="R819" si="611">R818*1936.27</f>
        <v>46650437</v>
      </c>
      <c r="S819" s="47"/>
    </row>
    <row r="820" spans="1:19" ht="12.75" customHeight="1" x14ac:dyDescent="0.2">
      <c r="A820" s="494"/>
      <c r="B820" s="494"/>
      <c r="C820" s="53" t="s">
        <v>3</v>
      </c>
      <c r="D820" s="54">
        <v>21</v>
      </c>
      <c r="E820" s="44">
        <f t="shared" si="506"/>
        <v>16349.96</v>
      </c>
      <c r="F820" s="44"/>
      <c r="G820" s="44">
        <v>0</v>
      </c>
      <c r="H820" s="44">
        <v>6280.06</v>
      </c>
      <c r="I820" s="44">
        <f t="shared" ref="I820" si="612">(E820+H820)*0.5%</f>
        <v>113.15</v>
      </c>
      <c r="J820" s="44">
        <f t="shared" ref="J820" si="613">K820/12</f>
        <v>1895.26</v>
      </c>
      <c r="K820" s="44">
        <f t="shared" ref="K820" si="614">SUM(E820:I820)</f>
        <v>22743.17</v>
      </c>
      <c r="L820" s="46">
        <f t="shared" ref="L820" si="615">SUM(E820:J820)</f>
        <v>24638.43</v>
      </c>
      <c r="M820" s="117"/>
      <c r="N820" s="119">
        <f t="shared" ref="N820" si="616">K820</f>
        <v>22743.17</v>
      </c>
      <c r="O820" s="119">
        <f t="shared" ref="O820" si="617">E820+F820+G820+I820</f>
        <v>16463.11</v>
      </c>
      <c r="P820" s="119">
        <f t="shared" ref="P820" si="618">P818</f>
        <v>961.2</v>
      </c>
      <c r="Q820" s="119">
        <f t="shared" ref="Q820" si="619">L820+(IF(P820&gt;O820*0.18,P820,O820*0.18))</f>
        <v>27601.79</v>
      </c>
      <c r="R820" s="119">
        <f t="shared" ref="R820" si="620">N820+O820*0.18</f>
        <v>25706.53</v>
      </c>
      <c r="S820" s="47"/>
    </row>
    <row r="821" spans="1:19" ht="9" customHeight="1" x14ac:dyDescent="0.2">
      <c r="A821" s="494"/>
      <c r="B821" s="494"/>
      <c r="C821" s="48" t="s">
        <v>4</v>
      </c>
      <c r="D821" s="49">
        <v>27</v>
      </c>
      <c r="E821" s="61">
        <f t="shared" si="516"/>
        <v>31657937</v>
      </c>
      <c r="F821" s="50"/>
      <c r="G821" s="50">
        <v>0</v>
      </c>
      <c r="H821" s="61">
        <v>12159892</v>
      </c>
      <c r="I821" s="61">
        <f t="shared" si="572"/>
        <v>219089</v>
      </c>
      <c r="J821" s="51">
        <f t="shared" ref="J821" si="621">J820*1936.27</f>
        <v>3669735</v>
      </c>
      <c r="K821" s="51">
        <f t="shared" ref="K821" si="622">K820*1936.27</f>
        <v>44036918</v>
      </c>
      <c r="L821" s="61">
        <f t="shared" ref="L821" si="623">L820*1936.27</f>
        <v>47706653</v>
      </c>
      <c r="M821" s="118"/>
      <c r="N821" s="120">
        <f t="shared" ref="N821" si="624">N820*1936.27</f>
        <v>44036918</v>
      </c>
      <c r="O821" s="120">
        <f t="shared" ref="O821:P821" si="625">O820*1936.27</f>
        <v>31877026</v>
      </c>
      <c r="P821" s="120">
        <f t="shared" si="625"/>
        <v>1861143</v>
      </c>
      <c r="Q821" s="120">
        <f t="shared" ref="Q821" si="626">Q820*1936.27</f>
        <v>53444518</v>
      </c>
      <c r="R821" s="120">
        <f t="shared" ref="R821" si="627">R820*1936.27</f>
        <v>49774783</v>
      </c>
      <c r="S821" s="47"/>
    </row>
    <row r="822" spans="1:19" ht="12.75" customHeight="1" x14ac:dyDescent="0.2">
      <c r="A822" s="494"/>
      <c r="B822" s="494"/>
      <c r="C822" s="53" t="s">
        <v>3</v>
      </c>
      <c r="D822" s="54">
        <v>28</v>
      </c>
      <c r="E822" s="44">
        <f t="shared" si="525"/>
        <v>17331.12</v>
      </c>
      <c r="F822" s="44"/>
      <c r="G822" s="44">
        <v>0</v>
      </c>
      <c r="H822" s="44">
        <v>6280.06</v>
      </c>
      <c r="I822" s="44">
        <f t="shared" ref="I822" si="628">(E822+H822)*0.5%</f>
        <v>118.06</v>
      </c>
      <c r="J822" s="44">
        <f t="shared" ref="J822" si="629">K822/12</f>
        <v>1977.44</v>
      </c>
      <c r="K822" s="44">
        <f t="shared" ref="K822" si="630">SUM(E822:I822)</f>
        <v>23729.24</v>
      </c>
      <c r="L822" s="46">
        <f t="shared" ref="L822" si="631">SUM(E822:J822)</f>
        <v>25706.68</v>
      </c>
      <c r="M822" s="117"/>
      <c r="N822" s="119">
        <f t="shared" ref="N822" si="632">K822</f>
        <v>23729.24</v>
      </c>
      <c r="O822" s="119">
        <f t="shared" ref="O822" si="633">E822+F822+G822+I822</f>
        <v>17449.18</v>
      </c>
      <c r="P822" s="119">
        <f t="shared" ref="P822" si="634">P820</f>
        <v>961.2</v>
      </c>
      <c r="Q822" s="119">
        <f t="shared" ref="Q822" si="635">L822+(IF(P822&gt;O822*0.18,P822,O822*0.18))</f>
        <v>28847.53</v>
      </c>
      <c r="R822" s="119">
        <f t="shared" ref="R822" si="636">N822+O822*0.18</f>
        <v>26870.09</v>
      </c>
      <c r="S822" s="47"/>
    </row>
    <row r="823" spans="1:19" ht="9" customHeight="1" x14ac:dyDescent="0.2">
      <c r="A823" s="494"/>
      <c r="B823" s="494"/>
      <c r="C823" s="48" t="s">
        <v>4</v>
      </c>
      <c r="D823" s="49">
        <v>34</v>
      </c>
      <c r="E823" s="61">
        <f t="shared" si="535"/>
        <v>33557728</v>
      </c>
      <c r="F823" s="50"/>
      <c r="G823" s="50">
        <v>0</v>
      </c>
      <c r="H823" s="61">
        <v>12159892</v>
      </c>
      <c r="I823" s="61">
        <f t="shared" si="572"/>
        <v>228596</v>
      </c>
      <c r="J823" s="51">
        <f t="shared" ref="J823" si="637">J822*1936.27</f>
        <v>3828858</v>
      </c>
      <c r="K823" s="51">
        <f t="shared" ref="K823" si="638">K822*1936.27</f>
        <v>45946216</v>
      </c>
      <c r="L823" s="61">
        <f t="shared" ref="L823" si="639">L822*1936.27</f>
        <v>49775073</v>
      </c>
      <c r="M823" s="118"/>
      <c r="N823" s="120">
        <f t="shared" ref="N823" si="640">N822*1936.27</f>
        <v>45946216</v>
      </c>
      <c r="O823" s="120">
        <f t="shared" ref="O823:P823" si="641">O822*1936.27</f>
        <v>33786324</v>
      </c>
      <c r="P823" s="120">
        <f t="shared" si="641"/>
        <v>1861143</v>
      </c>
      <c r="Q823" s="120">
        <f t="shared" ref="Q823" si="642">Q822*1936.27</f>
        <v>55856607</v>
      </c>
      <c r="R823" s="120">
        <f t="shared" ref="R823" si="643">R822*1936.27</f>
        <v>52027749</v>
      </c>
      <c r="S823" s="47"/>
    </row>
    <row r="824" spans="1:19" ht="12.75" customHeight="1" x14ac:dyDescent="0.2">
      <c r="A824" s="494"/>
      <c r="B824" s="494"/>
      <c r="C824" s="53" t="s">
        <v>3</v>
      </c>
      <c r="D824" s="54">
        <v>35</v>
      </c>
      <c r="E824" s="44">
        <f t="shared" si="544"/>
        <v>18075.79</v>
      </c>
      <c r="F824" s="44"/>
      <c r="G824" s="44">
        <v>0</v>
      </c>
      <c r="H824" s="44">
        <v>6280.06</v>
      </c>
      <c r="I824" s="44">
        <f t="shared" ref="I824" si="644">(E824+H824)*0.5%</f>
        <v>121.78</v>
      </c>
      <c r="J824" s="44">
        <f t="shared" ref="J824" si="645">K824/12</f>
        <v>2039.8</v>
      </c>
      <c r="K824" s="44">
        <f t="shared" ref="K824" si="646">SUM(E824:I824)</f>
        <v>24477.63</v>
      </c>
      <c r="L824" s="46">
        <f t="shared" ref="L824" si="647">SUM(E824:J824)</f>
        <v>26517.43</v>
      </c>
      <c r="M824" s="117"/>
      <c r="N824" s="119">
        <f t="shared" ref="N824" si="648">K824</f>
        <v>24477.63</v>
      </c>
      <c r="O824" s="119">
        <f t="shared" ref="O824" si="649">E824+F824+G824+I824</f>
        <v>18197.57</v>
      </c>
      <c r="P824" s="119">
        <f t="shared" ref="P824" si="650">P822</f>
        <v>961.2</v>
      </c>
      <c r="Q824" s="119">
        <f t="shared" ref="Q824" si="651">L824+(IF(P824&gt;O824*0.18,P824,O824*0.18))</f>
        <v>29792.99</v>
      </c>
      <c r="R824" s="119">
        <f t="shared" ref="R824" si="652">N824+O824*0.18</f>
        <v>27753.19</v>
      </c>
      <c r="S824" s="47"/>
    </row>
    <row r="825" spans="1:19" ht="9" customHeight="1" x14ac:dyDescent="0.2">
      <c r="A825" s="495"/>
      <c r="B825" s="495"/>
      <c r="C825" s="58" t="s">
        <v>4</v>
      </c>
      <c r="D825" s="59"/>
      <c r="E825" s="61">
        <f t="shared" si="554"/>
        <v>34999610</v>
      </c>
      <c r="F825" s="61"/>
      <c r="G825" s="61">
        <v>0</v>
      </c>
      <c r="H825" s="61">
        <v>12159892</v>
      </c>
      <c r="I825" s="61">
        <f t="shared" si="572"/>
        <v>235799</v>
      </c>
      <c r="J825" s="195">
        <f t="shared" ref="J825" si="653">J824*1936.27</f>
        <v>3949604</v>
      </c>
      <c r="K825" s="62">
        <f t="shared" ref="K825" si="654">K824*1936.27</f>
        <v>47395301</v>
      </c>
      <c r="L825" s="61">
        <f t="shared" ref="L825" si="655">L824*1936.27</f>
        <v>51344904</v>
      </c>
      <c r="M825" s="118"/>
      <c r="N825" s="123">
        <f t="shared" ref="N825" si="656">N824*1936.27</f>
        <v>47395301</v>
      </c>
      <c r="O825" s="123">
        <f t="shared" ref="O825:P825" si="657">O824*1936.27</f>
        <v>35235409</v>
      </c>
      <c r="P825" s="123">
        <f t="shared" si="657"/>
        <v>1861143</v>
      </c>
      <c r="Q825" s="123">
        <f t="shared" ref="Q825" si="658">Q824*1936.27</f>
        <v>57687273</v>
      </c>
      <c r="R825" s="123">
        <f t="shared" ref="R825" si="659">R824*1936.27</f>
        <v>53737669</v>
      </c>
      <c r="S825" s="47"/>
    </row>
    <row r="826" spans="1:19" ht="9" customHeight="1" x14ac:dyDescent="0.2">
      <c r="A826" s="78"/>
      <c r="B826" s="78"/>
      <c r="C826" s="79"/>
      <c r="D826" s="79"/>
      <c r="E826" s="79"/>
      <c r="F826" s="79"/>
      <c r="G826" s="79"/>
      <c r="H826" s="79"/>
      <c r="I826" s="80"/>
      <c r="J826" s="80"/>
      <c r="K826" s="80"/>
      <c r="L826" s="80"/>
      <c r="M826" s="80"/>
      <c r="N826" s="122"/>
      <c r="O826" s="122"/>
      <c r="P826" s="122"/>
      <c r="R826" s="153"/>
      <c r="S826" s="47"/>
    </row>
    <row r="827" spans="1:19" ht="9" customHeight="1" x14ac:dyDescent="0.2">
      <c r="A827" s="78"/>
      <c r="B827" s="78"/>
      <c r="C827" s="79"/>
      <c r="D827" s="79"/>
      <c r="E827" s="79"/>
      <c r="F827" s="79"/>
      <c r="G827" s="79"/>
      <c r="H827" s="79"/>
      <c r="I827" s="80"/>
      <c r="J827" s="80"/>
      <c r="K827" s="80"/>
      <c r="L827" s="80"/>
      <c r="M827" s="80"/>
      <c r="N827" s="121"/>
      <c r="O827" s="121"/>
      <c r="P827" s="121"/>
      <c r="R827" s="155"/>
      <c r="S827" s="47"/>
    </row>
    <row r="828" spans="1:19" ht="9" customHeight="1" x14ac:dyDescent="0.2">
      <c r="A828" s="78"/>
      <c r="B828" s="78"/>
      <c r="C828" s="79"/>
      <c r="D828" s="79"/>
      <c r="E828" s="79"/>
      <c r="F828" s="79"/>
      <c r="G828" s="79"/>
      <c r="H828" s="79"/>
      <c r="I828" s="80"/>
      <c r="J828" s="80"/>
      <c r="K828" s="80"/>
      <c r="L828" s="80"/>
      <c r="M828" s="80"/>
      <c r="N828" s="122"/>
      <c r="O828" s="122"/>
      <c r="P828" s="122"/>
      <c r="R828" s="153"/>
      <c r="S828" s="47"/>
    </row>
    <row r="829" spans="1:19" ht="9" customHeight="1" x14ac:dyDescent="0.2">
      <c r="A829" s="78"/>
      <c r="B829" s="78"/>
      <c r="C829" s="79"/>
      <c r="D829" s="79"/>
      <c r="E829" s="79"/>
      <c r="F829" s="79"/>
      <c r="G829" s="79"/>
      <c r="H829" s="79"/>
      <c r="I829" s="80"/>
      <c r="J829" s="80"/>
      <c r="K829" s="80"/>
      <c r="L829" s="80"/>
      <c r="M829" s="80"/>
      <c r="N829" s="121"/>
      <c r="O829" s="121"/>
      <c r="P829" s="121"/>
      <c r="R829" s="122"/>
      <c r="S829" s="47"/>
    </row>
    <row r="830" spans="1:19" x14ac:dyDescent="0.2">
      <c r="N830" s="122"/>
      <c r="O830" s="122"/>
      <c r="P830" s="122"/>
      <c r="Q830" s="81"/>
      <c r="R830" s="121"/>
    </row>
    <row r="831" spans="1:19" ht="27.75" customHeight="1" x14ac:dyDescent="0.2">
      <c r="B831" s="538" t="s">
        <v>117</v>
      </c>
      <c r="C831" s="551"/>
      <c r="D831" s="551"/>
      <c r="E831" s="551"/>
      <c r="F831" s="551"/>
      <c r="G831" s="551"/>
      <c r="H831" s="551"/>
      <c r="I831" s="551"/>
      <c r="J831" s="551"/>
      <c r="K831" s="551"/>
      <c r="L831" s="552"/>
      <c r="M831" s="112"/>
      <c r="N831" s="121"/>
      <c r="O831" s="121"/>
      <c r="P831" s="121"/>
      <c r="Q831" s="81"/>
      <c r="R831" s="122"/>
    </row>
    <row r="832" spans="1:19" ht="19.5" customHeight="1" x14ac:dyDescent="0.2">
      <c r="B832" s="82" t="s">
        <v>16</v>
      </c>
      <c r="C832" s="83"/>
      <c r="D832" s="84"/>
      <c r="E832" s="127">
        <v>36708</v>
      </c>
      <c r="F832" s="127">
        <v>36892</v>
      </c>
      <c r="G832" s="127">
        <v>37257</v>
      </c>
      <c r="H832" s="127">
        <v>37622</v>
      </c>
      <c r="I832" s="127">
        <v>38718</v>
      </c>
      <c r="J832" s="127">
        <v>43160</v>
      </c>
      <c r="K832" s="128">
        <v>44562</v>
      </c>
      <c r="L832" s="128"/>
      <c r="N832" s="122"/>
      <c r="O832" s="122"/>
      <c r="P832" s="122"/>
      <c r="R832" s="121"/>
      <c r="S832" s="47"/>
    </row>
    <row r="833" spans="2:19" x14ac:dyDescent="0.2">
      <c r="B833" s="85"/>
      <c r="C833" s="86"/>
      <c r="D833" s="87"/>
      <c r="E833" s="44">
        <v>501.96</v>
      </c>
      <c r="F833" s="44">
        <v>501.96</v>
      </c>
      <c r="G833" s="44">
        <v>537.96</v>
      </c>
      <c r="H833" s="44">
        <v>633.96</v>
      </c>
      <c r="I833" s="44">
        <v>774</v>
      </c>
      <c r="J833" s="44">
        <f>9.2*12+I833</f>
        <v>884.4</v>
      </c>
      <c r="K833" s="44">
        <f>J833+6.4*12</f>
        <v>961.2</v>
      </c>
      <c r="L833" s="44"/>
      <c r="N833" s="121"/>
      <c r="O833" s="121"/>
      <c r="P833" s="121"/>
      <c r="R833" s="122"/>
      <c r="S833" s="47"/>
    </row>
    <row r="834" spans="2:19" x14ac:dyDescent="0.2">
      <c r="B834" s="88"/>
      <c r="C834" s="59"/>
      <c r="D834" s="89"/>
      <c r="E834" s="90">
        <v>971930</v>
      </c>
      <c r="F834" s="90">
        <v>971930</v>
      </c>
      <c r="G834" s="90">
        <v>1041636</v>
      </c>
      <c r="H834" s="90">
        <v>1227518</v>
      </c>
      <c r="I834" s="90">
        <v>1498673</v>
      </c>
      <c r="J834" s="90">
        <f>J833*1936.27</f>
        <v>1712437</v>
      </c>
      <c r="K834" s="90">
        <f t="shared" ref="K834" si="660">K833*1936.27</f>
        <v>1861143</v>
      </c>
      <c r="L834" s="90"/>
      <c r="N834" s="122"/>
      <c r="O834" s="122"/>
      <c r="P834" s="122"/>
      <c r="R834" s="121"/>
      <c r="S834" s="47"/>
    </row>
    <row r="835" spans="2:19" x14ac:dyDescent="0.2">
      <c r="B835" s="47" t="s">
        <v>24</v>
      </c>
      <c r="N835" s="121"/>
      <c r="O835" s="121"/>
      <c r="P835" s="121"/>
      <c r="Q835" s="81"/>
    </row>
  </sheetData>
  <sheetProtection sheet="1" objects="1" scenarios="1" formatCells="0" formatColumns="0" formatRows="0"/>
  <mergeCells count="182">
    <mergeCell ref="A754:A755"/>
    <mergeCell ref="B754:B755"/>
    <mergeCell ref="A756:A765"/>
    <mergeCell ref="B756:B765"/>
    <mergeCell ref="A766:A767"/>
    <mergeCell ref="B766:B767"/>
    <mergeCell ref="A768:A777"/>
    <mergeCell ref="B768:B777"/>
    <mergeCell ref="B792:B801"/>
    <mergeCell ref="A732:A741"/>
    <mergeCell ref="B732:B741"/>
    <mergeCell ref="A742:A743"/>
    <mergeCell ref="B742:B743"/>
    <mergeCell ref="A744:A753"/>
    <mergeCell ref="B744:B753"/>
    <mergeCell ref="B831:L831"/>
    <mergeCell ref="A706:A707"/>
    <mergeCell ref="B706:B707"/>
    <mergeCell ref="A708:A717"/>
    <mergeCell ref="B708:B717"/>
    <mergeCell ref="A718:A719"/>
    <mergeCell ref="B718:B719"/>
    <mergeCell ref="A720:A729"/>
    <mergeCell ref="B720:B729"/>
    <mergeCell ref="A730:A731"/>
    <mergeCell ref="B730:B731"/>
    <mergeCell ref="A778:A779"/>
    <mergeCell ref="B778:B779"/>
    <mergeCell ref="A780:A789"/>
    <mergeCell ref="B780:B789"/>
    <mergeCell ref="A790:A791"/>
    <mergeCell ref="B790:B791"/>
    <mergeCell ref="A792:A801"/>
    <mergeCell ref="Q3:Q4"/>
    <mergeCell ref="N1:P2"/>
    <mergeCell ref="N3:N4"/>
    <mergeCell ref="O3:O4"/>
    <mergeCell ref="A1:B1"/>
    <mergeCell ref="C1:L2"/>
    <mergeCell ref="K3:K4"/>
    <mergeCell ref="A692:A693"/>
    <mergeCell ref="B692:B693"/>
    <mergeCell ref="L3:L4"/>
    <mergeCell ref="C5:D5"/>
    <mergeCell ref="A6:A7"/>
    <mergeCell ref="B6:B7"/>
    <mergeCell ref="A3:B3"/>
    <mergeCell ref="C3:D4"/>
    <mergeCell ref="E3:J3"/>
    <mergeCell ref="A8:A47"/>
    <mergeCell ref="B8:B47"/>
    <mergeCell ref="A48:A49"/>
    <mergeCell ref="B48:B49"/>
    <mergeCell ref="A132:A133"/>
    <mergeCell ref="B132:B133"/>
    <mergeCell ref="A50:A89"/>
    <mergeCell ref="B50:B89"/>
    <mergeCell ref="A90:A91"/>
    <mergeCell ref="A694:A705"/>
    <mergeCell ref="B694:B705"/>
    <mergeCell ref="A134:A173"/>
    <mergeCell ref="B134:B173"/>
    <mergeCell ref="A174:A175"/>
    <mergeCell ref="B174:B175"/>
    <mergeCell ref="A176:A215"/>
    <mergeCell ref="B176:B215"/>
    <mergeCell ref="A216:A217"/>
    <mergeCell ref="B216:B217"/>
    <mergeCell ref="B90:B91"/>
    <mergeCell ref="A92:A131"/>
    <mergeCell ref="B92:B131"/>
    <mergeCell ref="A344:A383"/>
    <mergeCell ref="B344:B383"/>
    <mergeCell ref="A302:A341"/>
    <mergeCell ref="B302:B341"/>
    <mergeCell ref="A342:A343"/>
    <mergeCell ref="B342:B343"/>
    <mergeCell ref="A384:A385"/>
    <mergeCell ref="B384:B385"/>
    <mergeCell ref="A218:A257"/>
    <mergeCell ref="B218:B257"/>
    <mergeCell ref="A258:A259"/>
    <mergeCell ref="B258:B259"/>
    <mergeCell ref="A260:A299"/>
    <mergeCell ref="B260:B299"/>
    <mergeCell ref="A300:A301"/>
    <mergeCell ref="B300:B301"/>
    <mergeCell ref="A426:A427"/>
    <mergeCell ref="B426:B427"/>
    <mergeCell ref="A428:A439"/>
    <mergeCell ref="B428:B439"/>
    <mergeCell ref="A440:A441"/>
    <mergeCell ref="B440:B441"/>
    <mergeCell ref="A386:A397"/>
    <mergeCell ref="B386:B397"/>
    <mergeCell ref="A398:A399"/>
    <mergeCell ref="B398:B399"/>
    <mergeCell ref="A412:A413"/>
    <mergeCell ref="B412:B413"/>
    <mergeCell ref="A414:A425"/>
    <mergeCell ref="B414:B425"/>
    <mergeCell ref="A400:A411"/>
    <mergeCell ref="B400:B411"/>
    <mergeCell ref="A442:A453"/>
    <mergeCell ref="B442:B453"/>
    <mergeCell ref="A454:A455"/>
    <mergeCell ref="B454:B455"/>
    <mergeCell ref="A512:A523"/>
    <mergeCell ref="B512:B523"/>
    <mergeCell ref="A468:A469"/>
    <mergeCell ref="B468:B469"/>
    <mergeCell ref="A470:A481"/>
    <mergeCell ref="B470:B481"/>
    <mergeCell ref="A456:A467"/>
    <mergeCell ref="B456:B467"/>
    <mergeCell ref="A482:A483"/>
    <mergeCell ref="B482:B483"/>
    <mergeCell ref="A484:A495"/>
    <mergeCell ref="B484:B495"/>
    <mergeCell ref="A610:A621"/>
    <mergeCell ref="B610:B621"/>
    <mergeCell ref="B526:B537"/>
    <mergeCell ref="A538:A539"/>
    <mergeCell ref="B538:B539"/>
    <mergeCell ref="A496:A497"/>
    <mergeCell ref="B496:B497"/>
    <mergeCell ref="A498:A509"/>
    <mergeCell ref="B498:B509"/>
    <mergeCell ref="A510:A511"/>
    <mergeCell ref="B510:B511"/>
    <mergeCell ref="A524:A525"/>
    <mergeCell ref="B524:B525"/>
    <mergeCell ref="A526:A537"/>
    <mergeCell ref="B580:B581"/>
    <mergeCell ref="A624:A635"/>
    <mergeCell ref="B624:B635"/>
    <mergeCell ref="A636:A637"/>
    <mergeCell ref="B636:B637"/>
    <mergeCell ref="A540:A551"/>
    <mergeCell ref="B540:B551"/>
    <mergeCell ref="A552:A553"/>
    <mergeCell ref="A622:A623"/>
    <mergeCell ref="B622:B623"/>
    <mergeCell ref="A582:A593"/>
    <mergeCell ref="B582:B593"/>
    <mergeCell ref="B566:B567"/>
    <mergeCell ref="A568:A579"/>
    <mergeCell ref="B568:B579"/>
    <mergeCell ref="A566:A567"/>
    <mergeCell ref="B552:B553"/>
    <mergeCell ref="A554:A565"/>
    <mergeCell ref="B554:B565"/>
    <mergeCell ref="A594:A595"/>
    <mergeCell ref="B594:B595"/>
    <mergeCell ref="A596:A607"/>
    <mergeCell ref="B596:B607"/>
    <mergeCell ref="A608:A609"/>
    <mergeCell ref="B608:B609"/>
    <mergeCell ref="A802:A803"/>
    <mergeCell ref="B802:B803"/>
    <mergeCell ref="A804:A813"/>
    <mergeCell ref="B804:B813"/>
    <mergeCell ref="A814:A815"/>
    <mergeCell ref="B814:B815"/>
    <mergeCell ref="A816:A825"/>
    <mergeCell ref="B816:B825"/>
    <mergeCell ref="R3:R4"/>
    <mergeCell ref="A680:A691"/>
    <mergeCell ref="B680:B691"/>
    <mergeCell ref="A664:A665"/>
    <mergeCell ref="B664:B665"/>
    <mergeCell ref="A666:A677"/>
    <mergeCell ref="B666:B677"/>
    <mergeCell ref="A678:A679"/>
    <mergeCell ref="B678:B679"/>
    <mergeCell ref="A638:A649"/>
    <mergeCell ref="B638:B649"/>
    <mergeCell ref="A650:A651"/>
    <mergeCell ref="B650:B651"/>
    <mergeCell ref="A652:A663"/>
    <mergeCell ref="B652:B663"/>
    <mergeCell ref="A580:A581"/>
  </mergeCells>
  <phoneticPr fontId="4" type="noConversion"/>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4670" priority="363"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4669" priority="364"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4668" priority="36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4667" priority="36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4666" priority="36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4665" priority="359"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E622:K691">
    <cfRule type="cellIs" dxfId="4664" priority="358"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4663" priority="357"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51 L553:Q553 L555:Q555 L557:Q557 L559:Q559 L561:Q561 L563:Q563 L565:Q565 L567:Q567 L569:Q569 L571:Q571 L573:Q573 L575:Q575 L577:Q577 L579:Q579 L581:Q581 L583:Q583 L585:Q585 L587:Q587 L589:Q589 L591:Q591 L593:Q593 E6:K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E622:Q691">
    <cfRule type="cellIs" dxfId="4662" priority="356"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L552:Q552 L554:Q554 L556:Q556 L558:Q558 L560:Q560 L562:Q562 L564:Q564 L566:Q566 L568:Q568 L570:Q570 L572:Q572 L574:Q574 L576:Q576 L578:Q578 L580:Q580 L582:Q582 L584:Q584 L586:Q586 L588:Q588 L590:Q590 L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4661" priority="35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4660" priority="3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4659" priority="35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4658" priority="3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4657" priority="351" stopIfTrue="1" operator="equal">
      <formula>0</formula>
    </cfRule>
  </conditionalFormatting>
  <conditionalFormatting sqref="Q6:Q593 Q622:Q691">
    <cfRule type="cellIs" dxfId="4656" priority="3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4655" priority="349" stopIfTrue="1" operator="equal">
      <formula>0</formula>
    </cfRule>
  </conditionalFormatting>
  <conditionalFormatting sqref="Q6:Q593 Q622:Q691">
    <cfRule type="cellIs" dxfId="4654" priority="348"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4653" priority="347" stopIfTrue="1" operator="equal">
      <formula>0</formula>
    </cfRule>
  </conditionalFormatting>
  <conditionalFormatting sqref="E826:Q829">
    <cfRule type="cellIs" dxfId="4652" priority="346" stopIfTrue="1" operator="equal">
      <formula>0</formula>
    </cfRule>
  </conditionalFormatting>
  <conditionalFormatting sqref="N826:Q826 N828:Q828 N830:Q830 N832:Q832 N834:Q834">
    <cfRule type="cellIs" dxfId="4651" priority="345" stopIfTrue="1" operator="equal">
      <formula>0</formula>
    </cfRule>
  </conditionalFormatting>
  <conditionalFormatting sqref="M826:Q829">
    <cfRule type="cellIs" dxfId="4650" priority="344" stopIfTrue="1" operator="equal">
      <formula>0</formula>
    </cfRule>
  </conditionalFormatting>
  <conditionalFormatting sqref="N826:Q826 N828:Q828 N830:Q830 N832:Q832 N834:Q834">
    <cfRule type="cellIs" dxfId="4649" priority="343" stopIfTrue="1" operator="equal">
      <formula>0</formula>
    </cfRule>
  </conditionalFormatting>
  <conditionalFormatting sqref="E826:K829">
    <cfRule type="cellIs" dxfId="4648" priority="342" stopIfTrue="1" operator="equal">
      <formula>0</formula>
    </cfRule>
  </conditionalFormatting>
  <conditionalFormatting sqref="N826:Q826 N828:Q828 N830:Q830 N832:Q832 N834:Q834">
    <cfRule type="cellIs" dxfId="4647" priority="341" stopIfTrue="1" operator="equal">
      <formula>0</formula>
    </cfRule>
  </conditionalFormatting>
  <conditionalFormatting sqref="I826:Q829">
    <cfRule type="cellIs" dxfId="4646" priority="340" stopIfTrue="1" operator="equal">
      <formula>0</formula>
    </cfRule>
  </conditionalFormatting>
  <conditionalFormatting sqref="N826:Q826 N828:Q828 N830:Q830 N832:Q832 N834:Q834">
    <cfRule type="cellIs" dxfId="4645" priority="339" stopIfTrue="1" operator="equal">
      <formula>0</formula>
    </cfRule>
  </conditionalFormatting>
  <conditionalFormatting sqref="F718:H729 J718:O729 Q718:Q729">
    <cfRule type="cellIs" dxfId="4644" priority="334" stopIfTrue="1" operator="equal">
      <formula>0</formula>
    </cfRule>
  </conditionalFormatting>
  <conditionalFormatting sqref="F730:H741 J730:O741 Q730:Q741">
    <cfRule type="cellIs" dxfId="4643" priority="332" stopIfTrue="1" operator="equal">
      <formula>0</formula>
    </cfRule>
  </conditionalFormatting>
  <conditionalFormatting sqref="N718:O718 N720:O720 N722:O722 N724:O724 N726:O726 N728:O728 Q728 Q726 Q724 Q722 Q720 Q718">
    <cfRule type="cellIs" dxfId="4642" priority="333" stopIfTrue="1" operator="equal">
      <formula>0</formula>
    </cfRule>
  </conditionalFormatting>
  <conditionalFormatting sqref="N730:O730 N732:O732 N734:O734 N736:O736 N738:O738 N740:O740 Q740 Q738 Q736 Q734 Q732 Q730">
    <cfRule type="cellIs" dxfId="4641" priority="331" stopIfTrue="1" operator="equal">
      <formula>0</formula>
    </cfRule>
  </conditionalFormatting>
  <conditionalFormatting sqref="F742:O753 Q742:Q753">
    <cfRule type="cellIs" dxfId="4640" priority="330" stopIfTrue="1" operator="equal">
      <formula>0</formula>
    </cfRule>
  </conditionalFormatting>
  <conditionalFormatting sqref="N742:O742 N744:O744 N746:O746 N748:O748 N750:O750 N752:O752 Q752 Q750 Q748 Q746 Q744 Q742">
    <cfRule type="cellIs" dxfId="4639" priority="329" stopIfTrue="1" operator="equal">
      <formula>0</formula>
    </cfRule>
  </conditionalFormatting>
  <conditionalFormatting sqref="I718:I741">
    <cfRule type="cellIs" dxfId="4638" priority="328" stopIfTrue="1" operator="equal">
      <formula>0</formula>
    </cfRule>
  </conditionalFormatting>
  <conditionalFormatting sqref="E718:E741">
    <cfRule type="cellIs" dxfId="4637" priority="326" stopIfTrue="1" operator="equal">
      <formula>0</formula>
    </cfRule>
  </conditionalFormatting>
  <conditionalFormatting sqref="P692:P753">
    <cfRule type="cellIs" dxfId="4636" priority="320" stopIfTrue="1" operator="equal">
      <formula>0</formula>
    </cfRule>
  </conditionalFormatting>
  <conditionalFormatting sqref="P692 P694 P696 P698 P700 P702 P704 P706 P708 P710 P712 P714 P716 P718 P720 P722 P724 P726 P728 P730 P732 P734 P736 P738 P740 P742 P744 P746 P748 P750 P752">
    <cfRule type="cellIs" dxfId="4635" priority="319" stopIfTrue="1" operator="equal">
      <formula>0</formula>
    </cfRule>
  </conditionalFormatting>
  <conditionalFormatting sqref="P692 P694 P696 P698 P700 P702 P704 P706 P708 P710 P712 P714 P716 P718 P720 P722 P724 P726 P728 P730 P732 P734 P736 P738 P740 P742 P744 P746 P748 P750 P752">
    <cfRule type="cellIs" dxfId="4634" priority="321" stopIfTrue="1" operator="equal">
      <formula>0</formula>
    </cfRule>
  </conditionalFormatting>
  <conditionalFormatting sqref="E706:O717 Q706:Q717 E718:E741">
    <cfRule type="cellIs" dxfId="4633" priority="338" stopIfTrue="1" operator="equal">
      <formula>0</formula>
    </cfRule>
  </conditionalFormatting>
  <conditionalFormatting sqref="E692:O705 Q692:Q705">
    <cfRule type="cellIs" dxfId="4632" priority="336" stopIfTrue="1" operator="equal">
      <formula>0</formula>
    </cfRule>
  </conditionalFormatting>
  <conditionalFormatting sqref="N692:O692 N694:O694 N696:O696 N698:O698 N700:O700 N702:O702 N704:O704 Q704 Q702 Q700 Q698 Q696 Q694 Q692">
    <cfRule type="cellIs" dxfId="4631" priority="337" stopIfTrue="1" operator="equal">
      <formula>0</formula>
    </cfRule>
  </conditionalFormatting>
  <conditionalFormatting sqref="N706:O706 N708:O708 N710:O710 N712:O712 N714:O714 N716:O716 Q716 Q714 Q712 Q710 Q708 Q706">
    <cfRule type="cellIs" dxfId="4630" priority="335" stopIfTrue="1" operator="equal">
      <formula>0</formula>
    </cfRule>
  </conditionalFormatting>
  <conditionalFormatting sqref="E742:E753">
    <cfRule type="cellIs" dxfId="4629" priority="327" stopIfTrue="1" operator="equal">
      <formula>0</formula>
    </cfRule>
  </conditionalFormatting>
  <conditionalFormatting sqref="P692 P694 P696 P698 P700 P702 P704 P706 P708 P710 P712 P714 P716 P718 P720 P722 P724 P726 P728 P730 P732 P734 P736 P738 P740 P742 P744 P746 P748 P750 P752">
    <cfRule type="cellIs" dxfId="4628" priority="324" stopIfTrue="1" operator="equal">
      <formula>0</formula>
    </cfRule>
  </conditionalFormatting>
  <conditionalFormatting sqref="P692:P753">
    <cfRule type="cellIs" dxfId="4627" priority="323" stopIfTrue="1" operator="equal">
      <formula>0</formula>
    </cfRule>
  </conditionalFormatting>
  <conditionalFormatting sqref="P692 P694 P696 P698 P700 P702 P704 P706 P708 P710 P712 P714 P716 P718 P720 P722 P724 P726 P728 P730 P732 P734 P736 P738 P740 P742 P744 P746 P748 P750 P752">
    <cfRule type="cellIs" dxfId="4626" priority="322" stopIfTrue="1" operator="equal">
      <formula>0</formula>
    </cfRule>
  </conditionalFormatting>
  <conditionalFormatting sqref="P692:P753">
    <cfRule type="cellIs" dxfId="4625" priority="325" stopIfTrue="1" operator="equal">
      <formula>0</formula>
    </cfRule>
  </conditionalFormatting>
  <conditionalFormatting sqref="R6:R593 R622:R753">
    <cfRule type="cellIs" dxfId="4624" priority="273"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4623" priority="274" stopIfTrue="1" operator="equal">
      <formula>0</formula>
    </cfRule>
  </conditionalFormatting>
  <conditionalFormatting sqref="R6:R593 R622:R753">
    <cfRule type="cellIs" dxfId="4622" priority="272"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4621" priority="271" stopIfTrue="1" operator="equal">
      <formula>0</formula>
    </cfRule>
  </conditionalFormatting>
  <conditionalFormatting sqref="R706:R717 R829:R834">
    <cfRule type="cellIs" dxfId="4620" priority="269" stopIfTrue="1" operator="equal">
      <formula>0</formula>
    </cfRule>
  </conditionalFormatting>
  <conditionalFormatting sqref="R829 R831 R833">
    <cfRule type="cellIs" dxfId="4619" priority="270" stopIfTrue="1" operator="equal">
      <formula>0</formula>
    </cfRule>
  </conditionalFormatting>
  <conditionalFormatting sqref="R692:R705">
    <cfRule type="cellIs" dxfId="4618" priority="267" stopIfTrue="1" operator="equal">
      <formula>0</formula>
    </cfRule>
  </conditionalFormatting>
  <conditionalFormatting sqref="R692 R694 R696 R698 R700 R702 R704">
    <cfRule type="cellIs" dxfId="4617" priority="268" stopIfTrue="1" operator="equal">
      <formula>0</formula>
    </cfRule>
  </conditionalFormatting>
  <conditionalFormatting sqref="R826:R828">
    <cfRule type="cellIs" dxfId="4616" priority="264" stopIfTrue="1" operator="equal">
      <formula>0</formula>
    </cfRule>
  </conditionalFormatting>
  <conditionalFormatting sqref="R706 R708 R710 R712 R714 R716">
    <cfRule type="cellIs" dxfId="4615" priority="266" stopIfTrue="1" operator="equal">
      <formula>0</formula>
    </cfRule>
  </conditionalFormatting>
  <conditionalFormatting sqref="R826 R828">
    <cfRule type="cellIs" dxfId="4614" priority="265" stopIfTrue="1" operator="equal">
      <formula>0</formula>
    </cfRule>
  </conditionalFormatting>
  <conditionalFormatting sqref="R718:R729">
    <cfRule type="cellIs" dxfId="4613" priority="263" stopIfTrue="1" operator="equal">
      <formula>0</formula>
    </cfRule>
  </conditionalFormatting>
  <conditionalFormatting sqref="R718 R720 R722 R724 R726 R728">
    <cfRule type="cellIs" dxfId="4612" priority="262" stopIfTrue="1" operator="equal">
      <formula>0</formula>
    </cfRule>
  </conditionalFormatting>
  <conditionalFormatting sqref="R730:R741">
    <cfRule type="cellIs" dxfId="4611" priority="261" stopIfTrue="1" operator="equal">
      <formula>0</formula>
    </cfRule>
  </conditionalFormatting>
  <conditionalFormatting sqref="R730 R740 R738 R736 R734 R732">
    <cfRule type="cellIs" dxfId="4610" priority="260" stopIfTrue="1" operator="equal">
      <formula>0</formula>
    </cfRule>
  </conditionalFormatting>
  <conditionalFormatting sqref="R742:R753">
    <cfRule type="cellIs" dxfId="4609" priority="259" stopIfTrue="1" operator="equal">
      <formula>0</formula>
    </cfRule>
  </conditionalFormatting>
  <conditionalFormatting sqref="R752 R750 R748 R746 R744 R742">
    <cfRule type="cellIs" dxfId="4608" priority="258" stopIfTrue="1" operator="equal">
      <formula>0</formula>
    </cfRule>
  </conditionalFormatting>
  <conditionalFormatting sqref="F778:G779 Q778 I780:J780 J778:O779 I782:J782 J781 I784:J784 J783 I786:J786 J785 I788:J788 J787 J789 M780:N789">
    <cfRule type="cellIs" dxfId="4607" priority="245" stopIfTrue="1" operator="equal">
      <formula>0</formula>
    </cfRule>
  </conditionalFormatting>
  <conditionalFormatting sqref="Q778 N780 N782 N784 N786 N788 N778:O778">
    <cfRule type="cellIs" dxfId="4606" priority="244" stopIfTrue="1" operator="equal">
      <formula>0</formula>
    </cfRule>
  </conditionalFormatting>
  <conditionalFormatting sqref="E778:E779">
    <cfRule type="cellIs" dxfId="4605" priority="243" stopIfTrue="1" operator="equal">
      <formula>0</formula>
    </cfRule>
  </conditionalFormatting>
  <conditionalFormatting sqref="P778">
    <cfRule type="cellIs" dxfId="4604" priority="242" stopIfTrue="1" operator="equal">
      <formula>0</formula>
    </cfRule>
  </conditionalFormatting>
  <conditionalFormatting sqref="P778">
    <cfRule type="cellIs" dxfId="4603" priority="241" stopIfTrue="1" operator="equal">
      <formula>0</formula>
    </cfRule>
  </conditionalFormatting>
  <conditionalFormatting sqref="H778:H779">
    <cfRule type="cellIs" dxfId="4602" priority="240" stopIfTrue="1" operator="equal">
      <formula>0</formula>
    </cfRule>
  </conditionalFormatting>
  <conditionalFormatting sqref="P779">
    <cfRule type="cellIs" dxfId="4601" priority="239" stopIfTrue="1" operator="equal">
      <formula>0</formula>
    </cfRule>
  </conditionalFormatting>
  <conditionalFormatting sqref="P780 P782 P784 P786 P788">
    <cfRule type="cellIs" dxfId="4600" priority="238" stopIfTrue="1" operator="equal">
      <formula>0</formula>
    </cfRule>
  </conditionalFormatting>
  <conditionalFormatting sqref="P780 P782 P784 P786 P788">
    <cfRule type="cellIs" dxfId="4599" priority="237" stopIfTrue="1" operator="equal">
      <formula>0</formula>
    </cfRule>
  </conditionalFormatting>
  <conditionalFormatting sqref="P781 P783 P785 P787 P789">
    <cfRule type="cellIs" dxfId="4598" priority="236" stopIfTrue="1" operator="equal">
      <formula>0</formula>
    </cfRule>
  </conditionalFormatting>
  <conditionalFormatting sqref="Q779">
    <cfRule type="cellIs" dxfId="4597" priority="235" stopIfTrue="1" operator="equal">
      <formula>0</formula>
    </cfRule>
  </conditionalFormatting>
  <conditionalFormatting sqref="Q780 Q782 Q784 Q786 Q788">
    <cfRule type="cellIs" dxfId="4596" priority="234" stopIfTrue="1" operator="equal">
      <formula>0</formula>
    </cfRule>
  </conditionalFormatting>
  <conditionalFormatting sqref="Q780 Q782 Q784 Q786 Q788">
    <cfRule type="cellIs" dxfId="4595" priority="233" stopIfTrue="1" operator="equal">
      <formula>0</formula>
    </cfRule>
  </conditionalFormatting>
  <conditionalFormatting sqref="Q781 Q783 Q785 Q787 Q789">
    <cfRule type="cellIs" dxfId="4594" priority="232" stopIfTrue="1" operator="equal">
      <formula>0</formula>
    </cfRule>
  </conditionalFormatting>
  <conditionalFormatting sqref="I778">
    <cfRule type="cellIs" dxfId="4593" priority="231" stopIfTrue="1" operator="equal">
      <formula>0</formula>
    </cfRule>
  </conditionalFormatting>
  <conditionalFormatting sqref="I779">
    <cfRule type="cellIs" dxfId="4592" priority="230" stopIfTrue="1" operator="equal">
      <formula>0</formula>
    </cfRule>
  </conditionalFormatting>
  <conditionalFormatting sqref="I781">
    <cfRule type="cellIs" dxfId="4591" priority="229" stopIfTrue="1" operator="equal">
      <formula>0</formula>
    </cfRule>
  </conditionalFormatting>
  <conditionalFormatting sqref="I783">
    <cfRule type="cellIs" dxfId="4590" priority="228" stopIfTrue="1" operator="equal">
      <formula>0</formula>
    </cfRule>
  </conditionalFormatting>
  <conditionalFormatting sqref="I785">
    <cfRule type="cellIs" dxfId="4589" priority="227" stopIfTrue="1" operator="equal">
      <formula>0</formula>
    </cfRule>
  </conditionalFormatting>
  <conditionalFormatting sqref="I787">
    <cfRule type="cellIs" dxfId="4588" priority="226" stopIfTrue="1" operator="equal">
      <formula>0</formula>
    </cfRule>
  </conditionalFormatting>
  <conditionalFormatting sqref="I789">
    <cfRule type="cellIs" dxfId="4587" priority="225" stopIfTrue="1" operator="equal">
      <formula>0</formula>
    </cfRule>
  </conditionalFormatting>
  <conditionalFormatting sqref="Q790 I792:J792 J790:J791 I794:J794 J793 I796:J796 J795 I798:J798 J797 I800:J800 J799 J801 M790:N801">
    <cfRule type="cellIs" dxfId="4586" priority="224" stopIfTrue="1" operator="equal">
      <formula>0</formula>
    </cfRule>
  </conditionalFormatting>
  <conditionalFormatting sqref="Q790 N792 N794 N796 N798 N800 N790">
    <cfRule type="cellIs" dxfId="4585" priority="223" stopIfTrue="1" operator="equal">
      <formula>0</formula>
    </cfRule>
  </conditionalFormatting>
  <conditionalFormatting sqref="P790">
    <cfRule type="cellIs" dxfId="4584" priority="221" stopIfTrue="1" operator="equal">
      <formula>0</formula>
    </cfRule>
  </conditionalFormatting>
  <conditionalFormatting sqref="P790">
    <cfRule type="cellIs" dxfId="4583" priority="220" stopIfTrue="1" operator="equal">
      <formula>0</formula>
    </cfRule>
  </conditionalFormatting>
  <conditionalFormatting sqref="P791">
    <cfRule type="cellIs" dxfId="4582" priority="218" stopIfTrue="1" operator="equal">
      <formula>0</formula>
    </cfRule>
  </conditionalFormatting>
  <conditionalFormatting sqref="P792">
    <cfRule type="cellIs" dxfId="4581" priority="217" stopIfTrue="1" operator="equal">
      <formula>0</formula>
    </cfRule>
  </conditionalFormatting>
  <conditionalFormatting sqref="P792">
    <cfRule type="cellIs" dxfId="4580" priority="216" stopIfTrue="1" operator="equal">
      <formula>0</formula>
    </cfRule>
  </conditionalFormatting>
  <conditionalFormatting sqref="P793">
    <cfRule type="cellIs" dxfId="4579" priority="215" stopIfTrue="1" operator="equal">
      <formula>0</formula>
    </cfRule>
  </conditionalFormatting>
  <conditionalFormatting sqref="Q791">
    <cfRule type="cellIs" dxfId="4578" priority="214" stopIfTrue="1" operator="equal">
      <formula>0</formula>
    </cfRule>
  </conditionalFormatting>
  <conditionalFormatting sqref="Q792 Q794 Q796 Q798 Q800">
    <cfRule type="cellIs" dxfId="4577" priority="213" stopIfTrue="1" operator="equal">
      <formula>0</formula>
    </cfRule>
  </conditionalFormatting>
  <conditionalFormatting sqref="Q792 Q794 Q796 Q798 Q800">
    <cfRule type="cellIs" dxfId="4576" priority="212" stopIfTrue="1" operator="equal">
      <formula>0</formula>
    </cfRule>
  </conditionalFormatting>
  <conditionalFormatting sqref="Q793 Q795 Q797 Q799 Q801">
    <cfRule type="cellIs" dxfId="4575" priority="211" stopIfTrue="1" operator="equal">
      <formula>0</formula>
    </cfRule>
  </conditionalFormatting>
  <conditionalFormatting sqref="I790">
    <cfRule type="cellIs" dxfId="4574" priority="210" stopIfTrue="1" operator="equal">
      <formula>0</formula>
    </cfRule>
  </conditionalFormatting>
  <conditionalFormatting sqref="I791">
    <cfRule type="cellIs" dxfId="4573" priority="209" stopIfTrue="1" operator="equal">
      <formula>0</formula>
    </cfRule>
  </conditionalFormatting>
  <conditionalFormatting sqref="I793">
    <cfRule type="cellIs" dxfId="4572" priority="208" stopIfTrue="1" operator="equal">
      <formula>0</formula>
    </cfRule>
  </conditionalFormatting>
  <conditionalFormatting sqref="I795">
    <cfRule type="cellIs" dxfId="4571" priority="207" stopIfTrue="1" operator="equal">
      <formula>0</formula>
    </cfRule>
  </conditionalFormatting>
  <conditionalFormatting sqref="I797">
    <cfRule type="cellIs" dxfId="4570" priority="206" stopIfTrue="1" operator="equal">
      <formula>0</formula>
    </cfRule>
  </conditionalFormatting>
  <conditionalFormatting sqref="I799">
    <cfRule type="cellIs" dxfId="4569" priority="205" stopIfTrue="1" operator="equal">
      <formula>0</formula>
    </cfRule>
  </conditionalFormatting>
  <conditionalFormatting sqref="I801">
    <cfRule type="cellIs" dxfId="4568" priority="204" stopIfTrue="1" operator="equal">
      <formula>0</formula>
    </cfRule>
  </conditionalFormatting>
  <conditionalFormatting sqref="O780:O801">
    <cfRule type="cellIs" dxfId="4567" priority="203" stopIfTrue="1" operator="equal">
      <formula>0</formula>
    </cfRule>
  </conditionalFormatting>
  <conditionalFormatting sqref="O780 O782 O784 O786 O788 O790 O792 O794 O796 O798 O800">
    <cfRule type="cellIs" dxfId="4566" priority="202" stopIfTrue="1" operator="equal">
      <formula>0</formula>
    </cfRule>
  </conditionalFormatting>
  <conditionalFormatting sqref="R778:R801">
    <cfRule type="cellIs" dxfId="4565" priority="200" stopIfTrue="1" operator="equal">
      <formula>0</formula>
    </cfRule>
  </conditionalFormatting>
  <conditionalFormatting sqref="R778 R780 R782 R784 R786 R788 R790 R792 R794 R796 R798 R800">
    <cfRule type="cellIs" dxfId="4564" priority="201" stopIfTrue="1" operator="equal">
      <formula>0</formula>
    </cfRule>
  </conditionalFormatting>
  <conditionalFormatting sqref="R778:R801">
    <cfRule type="cellIs" dxfId="4563" priority="199" stopIfTrue="1" operator="equal">
      <formula>0</formula>
    </cfRule>
  </conditionalFormatting>
  <conditionalFormatting sqref="R778 R780 R782 R784 R786 R788 R790 R792 R794 R796 R798 R800">
    <cfRule type="cellIs" dxfId="4562" priority="198" stopIfTrue="1" operator="equal">
      <formula>0</formula>
    </cfRule>
  </conditionalFormatting>
  <conditionalFormatting sqref="R778">
    <cfRule type="cellIs" dxfId="4561" priority="197" stopIfTrue="1" operator="equal">
      <formula>0</formula>
    </cfRule>
  </conditionalFormatting>
  <conditionalFormatting sqref="R778">
    <cfRule type="cellIs" dxfId="4560" priority="196" stopIfTrue="1" operator="equal">
      <formula>0</formula>
    </cfRule>
  </conditionalFormatting>
  <conditionalFormatting sqref="R779">
    <cfRule type="cellIs" dxfId="4559" priority="195" stopIfTrue="1" operator="equal">
      <formula>0</formula>
    </cfRule>
  </conditionalFormatting>
  <conditionalFormatting sqref="R780 R782 R784 R786 R788">
    <cfRule type="cellIs" dxfId="4558" priority="194" stopIfTrue="1" operator="equal">
      <formula>0</formula>
    </cfRule>
  </conditionalFormatting>
  <conditionalFormatting sqref="R780 R782 R784 R786 R788">
    <cfRule type="cellIs" dxfId="4557" priority="193" stopIfTrue="1" operator="equal">
      <formula>0</formula>
    </cfRule>
  </conditionalFormatting>
  <conditionalFormatting sqref="R781 R783 R785 R787 R789">
    <cfRule type="cellIs" dxfId="4556" priority="192" stopIfTrue="1" operator="equal">
      <formula>0</formula>
    </cfRule>
  </conditionalFormatting>
  <conditionalFormatting sqref="R790">
    <cfRule type="cellIs" dxfId="4555" priority="191" stopIfTrue="1" operator="equal">
      <formula>0</formula>
    </cfRule>
  </conditionalFormatting>
  <conditionalFormatting sqref="R790">
    <cfRule type="cellIs" dxfId="4554" priority="190" stopIfTrue="1" operator="equal">
      <formula>0</formula>
    </cfRule>
  </conditionalFormatting>
  <conditionalFormatting sqref="R791">
    <cfRule type="cellIs" dxfId="4553" priority="189" stopIfTrue="1" operator="equal">
      <formula>0</formula>
    </cfRule>
  </conditionalFormatting>
  <conditionalFormatting sqref="R792 R794 R796 R798 R800">
    <cfRule type="cellIs" dxfId="4552" priority="188" stopIfTrue="1" operator="equal">
      <formula>0</formula>
    </cfRule>
  </conditionalFormatting>
  <conditionalFormatting sqref="R792 R794 R796 R798 R800">
    <cfRule type="cellIs" dxfId="4551" priority="187" stopIfTrue="1" operator="equal">
      <formula>0</formula>
    </cfRule>
  </conditionalFormatting>
  <conditionalFormatting sqref="R793 R795 R797 R799 R801">
    <cfRule type="cellIs" dxfId="4550" priority="186" stopIfTrue="1" operator="equal">
      <formula>0</formula>
    </cfRule>
  </conditionalFormatting>
  <conditionalFormatting sqref="K780:L801">
    <cfRule type="cellIs" dxfId="4549" priority="185" stopIfTrue="1" operator="equal">
      <formula>0</formula>
    </cfRule>
  </conditionalFormatting>
  <conditionalFormatting sqref="E594:Q607">
    <cfRule type="cellIs" dxfId="4548" priority="184" stopIfTrue="1" operator="equal">
      <formula>0</formula>
    </cfRule>
  </conditionalFormatting>
  <conditionalFormatting sqref="M594:Q594 M596:Q596 M598:Q598 M600:Q600 M602:Q602 M604:Q604 M606:Q606">
    <cfRule type="cellIs" dxfId="4547" priority="183" stopIfTrue="1" operator="equal">
      <formula>0</formula>
    </cfRule>
  </conditionalFormatting>
  <conditionalFormatting sqref="M595:Q595 M597:Q597 M599:Q599 M601:Q601 M603:Q603 M605:Q605 M607:Q607">
    <cfRule type="cellIs" dxfId="4546" priority="182" stopIfTrue="1" operator="equal">
      <formula>0</formula>
    </cfRule>
  </conditionalFormatting>
  <conditionalFormatting sqref="M594:Q594 M596:Q596 M598:Q598 M600:Q600 M602:Q602 M604:Q604 M606:Q606">
    <cfRule type="cellIs" dxfId="4545" priority="181" stopIfTrue="1" operator="equal">
      <formula>0</formula>
    </cfRule>
  </conditionalFormatting>
  <conditionalFormatting sqref="E594:K607">
    <cfRule type="cellIs" dxfId="4544" priority="180" stopIfTrue="1" operator="equal">
      <formula>0</formula>
    </cfRule>
  </conditionalFormatting>
  <conditionalFormatting sqref="M594:Q594 M596:Q596 M598:Q598 M600:Q600 M602:Q602 M604:Q604 M606:Q606">
    <cfRule type="cellIs" dxfId="4543" priority="179" stopIfTrue="1" operator="equal">
      <formula>0</formula>
    </cfRule>
  </conditionalFormatting>
  <conditionalFormatting sqref="L595:Q595 L597:Q597 L599:Q599 L601:Q601 L603:Q603 L605:Q605 L607:Q607 E594:K607">
    <cfRule type="cellIs" dxfId="4542" priority="178" stopIfTrue="1" operator="equal">
      <formula>0</formula>
    </cfRule>
  </conditionalFormatting>
  <conditionalFormatting sqref="L594:Q594 L596:Q596 L598:Q598 L600:Q600 L602:Q602 L604:Q604 L606:Q606">
    <cfRule type="cellIs" dxfId="4541" priority="177" stopIfTrue="1" operator="equal">
      <formula>0</formula>
    </cfRule>
  </conditionalFormatting>
  <conditionalFormatting sqref="Q594 Q596 Q598 Q600 Q602 Q604 Q606">
    <cfRule type="cellIs" dxfId="4540" priority="176" stopIfTrue="1" operator="equal">
      <formula>0</formula>
    </cfRule>
  </conditionalFormatting>
  <conditionalFormatting sqref="Q595 Q597 Q599 Q601 Q603 Q605 Q607">
    <cfRule type="cellIs" dxfId="4539" priority="175" stopIfTrue="1" operator="equal">
      <formula>0</formula>
    </cfRule>
  </conditionalFormatting>
  <conditionalFormatting sqref="Q594 Q596 Q598 Q600 Q602 Q604 Q606">
    <cfRule type="cellIs" dxfId="4538" priority="174" stopIfTrue="1" operator="equal">
      <formula>0</formula>
    </cfRule>
  </conditionalFormatting>
  <conditionalFormatting sqref="Q594:Q607">
    <cfRule type="cellIs" dxfId="4537" priority="173" stopIfTrue="1" operator="equal">
      <formula>0</formula>
    </cfRule>
  </conditionalFormatting>
  <conditionalFormatting sqref="Q594 Q596 Q598 Q600 Q602 Q604 Q606">
    <cfRule type="cellIs" dxfId="4536" priority="172" stopIfTrue="1" operator="equal">
      <formula>0</formula>
    </cfRule>
  </conditionalFormatting>
  <conditionalFormatting sqref="Q594:Q607">
    <cfRule type="cellIs" dxfId="4535" priority="171" stopIfTrue="1" operator="equal">
      <formula>0</formula>
    </cfRule>
  </conditionalFormatting>
  <conditionalFormatting sqref="Q594 Q596 Q598 Q600 Q602 Q604 Q606">
    <cfRule type="cellIs" dxfId="4534" priority="170" stopIfTrue="1" operator="equal">
      <formula>0</formula>
    </cfRule>
  </conditionalFormatting>
  <conditionalFormatting sqref="R594:R607">
    <cfRule type="cellIs" dxfId="4533" priority="168" stopIfTrue="1" operator="equal">
      <formula>0</formula>
    </cfRule>
  </conditionalFormatting>
  <conditionalFormatting sqref="R594 R596 R598 R600 R602 R604 R606">
    <cfRule type="cellIs" dxfId="4532" priority="169" stopIfTrue="1" operator="equal">
      <formula>0</formula>
    </cfRule>
  </conditionalFormatting>
  <conditionalFormatting sqref="R594:R607">
    <cfRule type="cellIs" dxfId="4531" priority="167" stopIfTrue="1" operator="equal">
      <formula>0</formula>
    </cfRule>
  </conditionalFormatting>
  <conditionalFormatting sqref="R594 R596 R598 R600 R602 R604 R606">
    <cfRule type="cellIs" dxfId="4530" priority="166" stopIfTrue="1" operator="equal">
      <formula>0</formula>
    </cfRule>
  </conditionalFormatting>
  <conditionalFormatting sqref="E608:Q621">
    <cfRule type="cellIs" dxfId="4529" priority="165" stopIfTrue="1" operator="equal">
      <formula>0</formula>
    </cfRule>
  </conditionalFormatting>
  <conditionalFormatting sqref="M608:Q608 M610:Q610 M612:Q612 M614:Q614 M616:Q616 M618:Q618 M620:Q620">
    <cfRule type="cellIs" dxfId="4528" priority="164" stopIfTrue="1" operator="equal">
      <formula>0</formula>
    </cfRule>
  </conditionalFormatting>
  <conditionalFormatting sqref="M609:Q609 M611:Q611 M613:Q613 M615:Q615 M617:Q617 M619:Q619 M621:Q621">
    <cfRule type="cellIs" dxfId="4527" priority="163" stopIfTrue="1" operator="equal">
      <formula>0</formula>
    </cfRule>
  </conditionalFormatting>
  <conditionalFormatting sqref="M608:Q608 M610:Q610 M612:Q612 M614:Q614 M616:Q616 M618:Q618 M620:Q620">
    <cfRule type="cellIs" dxfId="4526" priority="162" stopIfTrue="1" operator="equal">
      <formula>0</formula>
    </cfRule>
  </conditionalFormatting>
  <conditionalFormatting sqref="E608:K621">
    <cfRule type="cellIs" dxfId="4525" priority="161" stopIfTrue="1" operator="equal">
      <formula>0</formula>
    </cfRule>
  </conditionalFormatting>
  <conditionalFormatting sqref="M608:Q608 M610:Q610 M612:Q612 M614:Q614 M616:Q616 M618:Q618 M620:Q620">
    <cfRule type="cellIs" dxfId="4524" priority="160" stopIfTrue="1" operator="equal">
      <formula>0</formula>
    </cfRule>
  </conditionalFormatting>
  <conditionalFormatting sqref="L609:Q609 L611:Q611 L613:Q613 L615:Q615 L617:Q617 L619:Q619 L621:Q621 E608:K621">
    <cfRule type="cellIs" dxfId="4523" priority="159" stopIfTrue="1" operator="equal">
      <formula>0</formula>
    </cfRule>
  </conditionalFormatting>
  <conditionalFormatting sqref="L608:Q608 L610:Q610 L612:Q612 L614:Q614 L616:Q616 L618:Q618 L620:Q620">
    <cfRule type="cellIs" dxfId="4522" priority="158" stopIfTrue="1" operator="equal">
      <formula>0</formula>
    </cfRule>
  </conditionalFormatting>
  <conditionalFormatting sqref="Q608 Q610 Q612 Q614 Q616 Q618 Q620">
    <cfRule type="cellIs" dxfId="4521" priority="157" stopIfTrue="1" operator="equal">
      <formula>0</formula>
    </cfRule>
  </conditionalFormatting>
  <conditionalFormatting sqref="Q609 Q611 Q613 Q615 Q617 Q619 Q621">
    <cfRule type="cellIs" dxfId="4520" priority="156" stopIfTrue="1" operator="equal">
      <formula>0</formula>
    </cfRule>
  </conditionalFormatting>
  <conditionalFormatting sqref="Q608 Q610 Q612 Q614 Q616 Q618 Q620">
    <cfRule type="cellIs" dxfId="4519" priority="155" stopIfTrue="1" operator="equal">
      <formula>0</formula>
    </cfRule>
  </conditionalFormatting>
  <conditionalFormatting sqref="Q608:Q621">
    <cfRule type="cellIs" dxfId="4518" priority="154" stopIfTrue="1" operator="equal">
      <formula>0</formula>
    </cfRule>
  </conditionalFormatting>
  <conditionalFormatting sqref="Q608 Q610 Q612 Q614 Q616 Q618 Q620">
    <cfRule type="cellIs" dxfId="4517" priority="153" stopIfTrue="1" operator="equal">
      <formula>0</formula>
    </cfRule>
  </conditionalFormatting>
  <conditionalFormatting sqref="Q608:Q621">
    <cfRule type="cellIs" dxfId="4516" priority="152" stopIfTrue="1" operator="equal">
      <formula>0</formula>
    </cfRule>
  </conditionalFormatting>
  <conditionalFormatting sqref="Q608 Q610 Q612 Q614 Q616 Q618 Q620">
    <cfRule type="cellIs" dxfId="4515" priority="151" stopIfTrue="1" operator="equal">
      <formula>0</formula>
    </cfRule>
  </conditionalFormatting>
  <conditionalFormatting sqref="R608:R621">
    <cfRule type="cellIs" dxfId="4514" priority="149" stopIfTrue="1" operator="equal">
      <formula>0</formula>
    </cfRule>
  </conditionalFormatting>
  <conditionalFormatting sqref="R608 R610 R612 R614 R616 R618 R620">
    <cfRule type="cellIs" dxfId="4513" priority="150" stopIfTrue="1" operator="equal">
      <formula>0</formula>
    </cfRule>
  </conditionalFormatting>
  <conditionalFormatting sqref="R608:R621">
    <cfRule type="cellIs" dxfId="4512" priority="148" stopIfTrue="1" operator="equal">
      <formula>0</formula>
    </cfRule>
  </conditionalFormatting>
  <conditionalFormatting sqref="R608 R610 R612 R614 R616 R618 R620">
    <cfRule type="cellIs" dxfId="4511" priority="147" stopIfTrue="1" operator="equal">
      <formula>0</formula>
    </cfRule>
  </conditionalFormatting>
  <conditionalFormatting sqref="M814:M825">
    <cfRule type="cellIs" dxfId="4510" priority="146" stopIfTrue="1" operator="equal">
      <formula>0</formula>
    </cfRule>
  </conditionalFormatting>
  <conditionalFormatting sqref="Q803">
    <cfRule type="cellIs" dxfId="4509" priority="140" stopIfTrue="1" operator="equal">
      <formula>0</formula>
    </cfRule>
  </conditionalFormatting>
  <conditionalFormatting sqref="Q802 J802:J803 M802:N803 M804:M813">
    <cfRule type="cellIs" dxfId="4508" priority="145" stopIfTrue="1" operator="equal">
      <formula>0</formula>
    </cfRule>
  </conditionalFormatting>
  <conditionalFormatting sqref="Q802 N802">
    <cfRule type="cellIs" dxfId="4507" priority="144" stopIfTrue="1" operator="equal">
      <formula>0</formula>
    </cfRule>
  </conditionalFormatting>
  <conditionalFormatting sqref="O802:O803">
    <cfRule type="cellIs" dxfId="4506" priority="139" stopIfTrue="1" operator="equal">
      <formula>0</formula>
    </cfRule>
  </conditionalFormatting>
  <conditionalFormatting sqref="R802:R803">
    <cfRule type="cellIs" dxfId="4505" priority="136" stopIfTrue="1" operator="equal">
      <formula>0</formula>
    </cfRule>
  </conditionalFormatting>
  <conditionalFormatting sqref="R802:R803">
    <cfRule type="cellIs" dxfId="4504" priority="135" stopIfTrue="1" operator="equal">
      <formula>0</formula>
    </cfRule>
  </conditionalFormatting>
  <conditionalFormatting sqref="R802">
    <cfRule type="cellIs" dxfId="4503" priority="133" stopIfTrue="1" operator="equal">
      <formula>0</formula>
    </cfRule>
  </conditionalFormatting>
  <conditionalFormatting sqref="R803">
    <cfRule type="cellIs" dxfId="4502" priority="131" stopIfTrue="1" operator="equal">
      <formula>0</formula>
    </cfRule>
  </conditionalFormatting>
  <conditionalFormatting sqref="K802:L803">
    <cfRule type="cellIs" dxfId="4501" priority="130" stopIfTrue="1" operator="equal">
      <formula>0</formula>
    </cfRule>
  </conditionalFormatting>
  <conditionalFormatting sqref="O802">
    <cfRule type="cellIs" dxfId="4500" priority="138" stopIfTrue="1" operator="equal">
      <formula>0</formula>
    </cfRule>
  </conditionalFormatting>
  <conditionalFormatting sqref="R802">
    <cfRule type="cellIs" dxfId="4499" priority="137" stopIfTrue="1" operator="equal">
      <formula>0</formula>
    </cfRule>
  </conditionalFormatting>
  <conditionalFormatting sqref="R802">
    <cfRule type="cellIs" dxfId="4498" priority="134" stopIfTrue="1" operator="equal">
      <formula>0</formula>
    </cfRule>
  </conditionalFormatting>
  <conditionalFormatting sqref="R802">
    <cfRule type="cellIs" dxfId="4497" priority="132" stopIfTrue="1" operator="equal">
      <formula>0</formula>
    </cfRule>
  </conditionalFormatting>
  <conditionalFormatting sqref="J804:J825">
    <cfRule type="cellIs" dxfId="4496" priority="129" stopIfTrue="1" operator="equal">
      <formula>0</formula>
    </cfRule>
  </conditionalFormatting>
  <conditionalFormatting sqref="K804:L825">
    <cfRule type="cellIs" dxfId="4495" priority="128" stopIfTrue="1" operator="equal">
      <formula>0</formula>
    </cfRule>
  </conditionalFormatting>
  <conditionalFormatting sqref="Q804 Q806 Q808 Q810 Q812 Q814 Q816 Q818 Q820 Q822 Q824 N804:N825">
    <cfRule type="cellIs" dxfId="4494" priority="127" stopIfTrue="1" operator="equal">
      <formula>0</formula>
    </cfRule>
  </conditionalFormatting>
  <conditionalFormatting sqref="Q804 Q806 Q808 Q810 Q812 Q814 Q816 Q818 Q820 Q822 Q824 N804 N806 N808 N810 N812 N814 N816 N818 N820 N822 N824">
    <cfRule type="cellIs" dxfId="4493" priority="126" stopIfTrue="1" operator="equal">
      <formula>0</formula>
    </cfRule>
  </conditionalFormatting>
  <conditionalFormatting sqref="Q805 Q807 Q809 Q811 Q813 Q815 Q817 Q819 Q821 Q823 Q825">
    <cfRule type="cellIs" dxfId="4492" priority="122" stopIfTrue="1" operator="equal">
      <formula>0</formula>
    </cfRule>
  </conditionalFormatting>
  <conditionalFormatting sqref="O804:O825">
    <cfRule type="cellIs" dxfId="4491" priority="121" stopIfTrue="1" operator="equal">
      <formula>0</formula>
    </cfRule>
  </conditionalFormatting>
  <conditionalFormatting sqref="O804 O806 O808 O810 O812 O814 O816 O818 O820 O822 O824">
    <cfRule type="cellIs" dxfId="4490" priority="120" stopIfTrue="1" operator="equal">
      <formula>0</formula>
    </cfRule>
  </conditionalFormatting>
  <conditionalFormatting sqref="R804:R825">
    <cfRule type="cellIs" dxfId="4489" priority="118" stopIfTrue="1" operator="equal">
      <formula>0</formula>
    </cfRule>
  </conditionalFormatting>
  <conditionalFormatting sqref="R804 R806 R808 R810 R812 R814 R816 R818 R820 R822 R824">
    <cfRule type="cellIs" dxfId="4488" priority="119" stopIfTrue="1" operator="equal">
      <formula>0</formula>
    </cfRule>
  </conditionalFormatting>
  <conditionalFormatting sqref="R804:R825">
    <cfRule type="cellIs" dxfId="4487" priority="117" stopIfTrue="1" operator="equal">
      <formula>0</formula>
    </cfRule>
  </conditionalFormatting>
  <conditionalFormatting sqref="R804 R806 R808 R810 R812 R814 R816 R818 R820 R822 R824">
    <cfRule type="cellIs" dxfId="4486" priority="116" stopIfTrue="1" operator="equal">
      <formula>0</formula>
    </cfRule>
  </conditionalFormatting>
  <conditionalFormatting sqref="R804 R806 R808 R810 R812 R814 R816 R818 R820 R822 R824">
    <cfRule type="cellIs" dxfId="4485" priority="115" stopIfTrue="1" operator="equal">
      <formula>0</formula>
    </cfRule>
  </conditionalFormatting>
  <conditionalFormatting sqref="R804 R806 R808 R810 R812 R814 R816 R818 R820 R822 R824">
    <cfRule type="cellIs" dxfId="4484" priority="114" stopIfTrue="1" operator="equal">
      <formula>0</formula>
    </cfRule>
  </conditionalFormatting>
  <conditionalFormatting sqref="R805 R807 R809 R811 R813 R815 R817 R819 R821 R823 R825">
    <cfRule type="cellIs" dxfId="4483" priority="113" stopIfTrue="1" operator="equal">
      <formula>0</formula>
    </cfRule>
  </conditionalFormatting>
  <conditionalFormatting sqref="F802:G825">
    <cfRule type="cellIs" dxfId="4482" priority="101" stopIfTrue="1" operator="equal">
      <formula>0</formula>
    </cfRule>
  </conditionalFormatting>
  <conditionalFormatting sqref="H802:H825">
    <cfRule type="cellIs" dxfId="4481" priority="99" stopIfTrue="1" operator="equal">
      <formula>0</formula>
    </cfRule>
  </conditionalFormatting>
  <conditionalFormatting sqref="F754:G755 Q766 I756:J756 I768:J768 J766:O767 I758:J758 I770:J770 J757 J769 I760:J760 I772:J772 J759 J771 I762:J762 I774:J774 J761 J773 I764:J764 I776:J776 J763 J775 J765 J777 M756:N765 M768:N777 F768:G777">
    <cfRule type="cellIs" dxfId="4480" priority="91" stopIfTrue="1" operator="equal">
      <formula>0</formula>
    </cfRule>
  </conditionalFormatting>
  <conditionalFormatting sqref="Q766 N756 N768 N758 N770 N760 N772 N762 N774 N764 N776 N766:O766">
    <cfRule type="cellIs" dxfId="4479" priority="90" stopIfTrue="1" operator="equal">
      <formula>0</formula>
    </cfRule>
  </conditionalFormatting>
  <conditionalFormatting sqref="E754:E755 E766:E777">
    <cfRule type="cellIs" dxfId="4478" priority="89" stopIfTrue="1" operator="equal">
      <formula>0</formula>
    </cfRule>
  </conditionalFormatting>
  <conditionalFormatting sqref="P766">
    <cfRule type="cellIs" dxfId="4477" priority="88" stopIfTrue="1" operator="equal">
      <formula>0</formula>
    </cfRule>
  </conditionalFormatting>
  <conditionalFormatting sqref="P766">
    <cfRule type="cellIs" dxfId="4476" priority="87" stopIfTrue="1" operator="equal">
      <formula>0</formula>
    </cfRule>
  </conditionalFormatting>
  <conditionalFormatting sqref="H754:H755 H768:H777">
    <cfRule type="cellIs" dxfId="4475" priority="86" stopIfTrue="1" operator="equal">
      <formula>0</formula>
    </cfRule>
  </conditionalFormatting>
  <conditionalFormatting sqref="P767">
    <cfRule type="cellIs" dxfId="4474" priority="85" stopIfTrue="1" operator="equal">
      <formula>0</formula>
    </cfRule>
  </conditionalFormatting>
  <conditionalFormatting sqref="P756 P768 P758 P770 P760 P772 P762 P774 P764 P776">
    <cfRule type="cellIs" dxfId="4473" priority="84" stopIfTrue="1" operator="equal">
      <formula>0</formula>
    </cfRule>
  </conditionalFormatting>
  <conditionalFormatting sqref="P756 P768 P758 P770 P760 P772 P762 P774 P764 P776">
    <cfRule type="cellIs" dxfId="4472" priority="83" stopIfTrue="1" operator="equal">
      <formula>0</formula>
    </cfRule>
  </conditionalFormatting>
  <conditionalFormatting sqref="P757 P769 P759 P771 P761 P773 P763 P775 P765 P777">
    <cfRule type="cellIs" dxfId="4471" priority="82" stopIfTrue="1" operator="equal">
      <formula>0</formula>
    </cfRule>
  </conditionalFormatting>
  <conditionalFormatting sqref="Q767">
    <cfRule type="cellIs" dxfId="4470" priority="81" stopIfTrue="1" operator="equal">
      <formula>0</formula>
    </cfRule>
  </conditionalFormatting>
  <conditionalFormatting sqref="Q756 Q768 Q758 Q770 Q760 Q772 Q762 Q774 Q764 Q776">
    <cfRule type="cellIs" dxfId="4469" priority="80" stopIfTrue="1" operator="equal">
      <formula>0</formula>
    </cfRule>
  </conditionalFormatting>
  <conditionalFormatting sqref="Q756 Q768 Q758 Q770 Q760 Q772 Q762 Q774 Q764 Q776">
    <cfRule type="cellIs" dxfId="4468" priority="79" stopIfTrue="1" operator="equal">
      <formula>0</formula>
    </cfRule>
  </conditionalFormatting>
  <conditionalFormatting sqref="Q757 Q769 Q759 Q771 Q761 Q773 Q763 Q775 Q765 Q777">
    <cfRule type="cellIs" dxfId="4467" priority="78" stopIfTrue="1" operator="equal">
      <formula>0</formula>
    </cfRule>
  </conditionalFormatting>
  <conditionalFormatting sqref="I766">
    <cfRule type="cellIs" dxfId="4466" priority="77" stopIfTrue="1" operator="equal">
      <formula>0</formula>
    </cfRule>
  </conditionalFormatting>
  <conditionalFormatting sqref="I767">
    <cfRule type="cellIs" dxfId="4465" priority="76" stopIfTrue="1" operator="equal">
      <formula>0</formula>
    </cfRule>
  </conditionalFormatting>
  <conditionalFormatting sqref="I757 I769">
    <cfRule type="cellIs" dxfId="4464" priority="75" stopIfTrue="1" operator="equal">
      <formula>0</formula>
    </cfRule>
  </conditionalFormatting>
  <conditionalFormatting sqref="I759 I771">
    <cfRule type="cellIs" dxfId="4463" priority="74" stopIfTrue="1" operator="equal">
      <formula>0</formula>
    </cfRule>
  </conditionalFormatting>
  <conditionalFormatting sqref="I761 I773">
    <cfRule type="cellIs" dxfId="4462" priority="73" stopIfTrue="1" operator="equal">
      <formula>0</formula>
    </cfRule>
  </conditionalFormatting>
  <conditionalFormatting sqref="I763 I775">
    <cfRule type="cellIs" dxfId="4461" priority="72" stopIfTrue="1" operator="equal">
      <formula>0</formula>
    </cfRule>
  </conditionalFormatting>
  <conditionalFormatting sqref="I765 I777">
    <cfRule type="cellIs" dxfId="4460" priority="71" stopIfTrue="1" operator="equal">
      <formula>0</formula>
    </cfRule>
  </conditionalFormatting>
  <conditionalFormatting sqref="O756:O765 O768:O777">
    <cfRule type="cellIs" dxfId="4459" priority="70" stopIfTrue="1" operator="equal">
      <formula>0</formula>
    </cfRule>
  </conditionalFormatting>
  <conditionalFormatting sqref="O756 O768 O758 O770 O760 O772 O762 O774 O764 O776">
    <cfRule type="cellIs" dxfId="4458" priority="69" stopIfTrue="1" operator="equal">
      <formula>0</formula>
    </cfRule>
  </conditionalFormatting>
  <conditionalFormatting sqref="R756:R777">
    <cfRule type="cellIs" dxfId="4457" priority="67" stopIfTrue="1" operator="equal">
      <formula>0</formula>
    </cfRule>
  </conditionalFormatting>
  <conditionalFormatting sqref="R766 R756 R768 R758 R770 R760 R772 R762 R774 R764 R776">
    <cfRule type="cellIs" dxfId="4456" priority="68" stopIfTrue="1" operator="equal">
      <formula>0</formula>
    </cfRule>
  </conditionalFormatting>
  <conditionalFormatting sqref="R756:R777">
    <cfRule type="cellIs" dxfId="4455" priority="66" stopIfTrue="1" operator="equal">
      <formula>0</formula>
    </cfRule>
  </conditionalFormatting>
  <conditionalFormatting sqref="R766 R756 R768 R758 R770 R760 R772 R762 R774 R764 R776">
    <cfRule type="cellIs" dxfId="4454" priority="65" stopIfTrue="1" operator="equal">
      <formula>0</formula>
    </cfRule>
  </conditionalFormatting>
  <conditionalFormatting sqref="R766">
    <cfRule type="cellIs" dxfId="4453" priority="64" stopIfTrue="1" operator="equal">
      <formula>0</formula>
    </cfRule>
  </conditionalFormatting>
  <conditionalFormatting sqref="R766">
    <cfRule type="cellIs" dxfId="4452" priority="63" stopIfTrue="1" operator="equal">
      <formula>0</formula>
    </cfRule>
  </conditionalFormatting>
  <conditionalFormatting sqref="R767">
    <cfRule type="cellIs" dxfId="4451" priority="62" stopIfTrue="1" operator="equal">
      <formula>0</formula>
    </cfRule>
  </conditionalFormatting>
  <conditionalFormatting sqref="R756 R768 R758 R770 R760 R772 R762 R774 R764 R776">
    <cfRule type="cellIs" dxfId="4450" priority="61" stopIfTrue="1" operator="equal">
      <formula>0</formula>
    </cfRule>
  </conditionalFormatting>
  <conditionalFormatting sqref="R756 R768 R758 R770 R760 R772 R762 R774 R764 R776">
    <cfRule type="cellIs" dxfId="4449" priority="60" stopIfTrue="1" operator="equal">
      <formula>0</formula>
    </cfRule>
  </conditionalFormatting>
  <conditionalFormatting sqref="R757 R769 R759 R771 R761 R773 R763 R775 R765 R777">
    <cfRule type="cellIs" dxfId="4448" priority="59" stopIfTrue="1" operator="equal">
      <formula>0</formula>
    </cfRule>
  </conditionalFormatting>
  <conditionalFormatting sqref="K756:L765 K768:L777">
    <cfRule type="cellIs" dxfId="4447" priority="58" stopIfTrue="1" operator="equal">
      <formula>0</formula>
    </cfRule>
  </conditionalFormatting>
  <conditionalFormatting sqref="Q754 Q756 Q758 Q760 Q762 Q764 Q766 Q768 Q770 Q772 Q774 Q776 Q778 Q780 Q782 Q784 Q786 Q788 Q790 Q792 Q794 Q796 Q798 Q800 Q802 Q804 Q806 Q808 Q810 Q812 Q814 Q816 Q818 Q820 Q822 Q824 J754:O825">
    <cfRule type="cellIs" dxfId="4446" priority="57" stopIfTrue="1" operator="equal">
      <formula>0</formula>
    </cfRule>
  </conditionalFormatting>
  <conditionalFormatting sqref="Q754 Q756 Q758 Q760 Q762 Q764 Q766 Q768 Q770 Q772 Q774 Q776 Q778 Q780 Q782 Q784 Q786 Q788 Q790 Q792 Q794 Q796 Q798 Q800 Q802 Q804 Q806 Q808 Q810 Q812 Q814 Q816 Q818 Q820 Q822 Q824 N754:O754 N756:O756 N758:O758 N760:O760 N762:O762 N764:O764 N766:O766 N768:O768 N770:O770 N772:O772 N774:O774 N776:O776 N778:O778 N780:O780 N782:O782 N784:O784 N786:O786 N788:O788 N790:O790 N792:O792 N794:O794 N796:O796 N798:O798 N800:O800 N802:O802 N804:O804 N806:O806 N808:O808 N810:O810 N812:O812 N814:O814 N816:O816 N818:O818 N820:O820 N822:O822 N824:O824">
    <cfRule type="cellIs" dxfId="4445" priority="56" stopIfTrue="1" operator="equal">
      <formula>0</formula>
    </cfRule>
  </conditionalFormatting>
  <conditionalFormatting sqref="P756 P758 P760 P762 P764 P766 P768 P770 P772 P774 P776 P778 P780 P782 P784 P786 P788 P790 P792">
    <cfRule type="cellIs" dxfId="4444" priority="55" stopIfTrue="1" operator="equal">
      <formula>0</formula>
    </cfRule>
  </conditionalFormatting>
  <conditionalFormatting sqref="P756 P758 P760 P762 P764 P766 P768 P770 P772 P774 P776 P778 P780 P782 P784 P786 P788 P790 P792">
    <cfRule type="cellIs" dxfId="4443" priority="54" stopIfTrue="1" operator="equal">
      <formula>0</formula>
    </cfRule>
  </conditionalFormatting>
  <conditionalFormatting sqref="P755 P757 P759 P761 P763 P765 P767 P769 P771 P773 P775 P777 P779 P781 P783 P785 P787 P789 P791 P793">
    <cfRule type="cellIs" dxfId="4442" priority="53" stopIfTrue="1" operator="equal">
      <formula>0</formula>
    </cfRule>
  </conditionalFormatting>
  <conditionalFormatting sqref="Q755 Q757 Q759 Q761 Q763 Q765 Q767 Q769 Q771 Q773 Q775 Q777 Q779 Q781 Q783 Q785 Q787 Q789 Q791 Q793 Q795 Q797 Q799 Q801 Q803 Q805 Q807 Q809 Q811 Q813 Q815 Q817 Q819 Q821 Q823 Q825">
    <cfRule type="cellIs" dxfId="4441" priority="52" stopIfTrue="1" operator="equal">
      <formula>0</formula>
    </cfRule>
  </conditionalFormatting>
  <conditionalFormatting sqref="I754 I756 I758 I760 I762 I764 I766 I768 I770 I772 I774 I776 I778 I780 I782 I784 I786 I788 I790 I792 I794 I796 I798 I800">
    <cfRule type="cellIs" dxfId="4440" priority="51" stopIfTrue="1" operator="equal">
      <formula>0</formula>
    </cfRule>
  </conditionalFormatting>
  <conditionalFormatting sqref="R754 R756 R758 R760 R762 R764 R766 R768 R770 R772 R774 R776 R778 R780 R782 R784 R786 R788 R790 R792 R794 R796 R798 R800 R802 R804 R806 R808 R810 R812 R814 R816 R818 R820 R822 R824">
    <cfRule type="cellIs" dxfId="4439" priority="50" stopIfTrue="1" operator="equal">
      <formula>0</formula>
    </cfRule>
  </conditionalFormatting>
  <conditionalFormatting sqref="R754:R825">
    <cfRule type="cellIs" dxfId="4438" priority="48" stopIfTrue="1" operator="equal">
      <formula>0</formula>
    </cfRule>
  </conditionalFormatting>
  <conditionalFormatting sqref="R754:R825">
    <cfRule type="cellIs" dxfId="4437" priority="49" stopIfTrue="1" operator="equal">
      <formula>0</formula>
    </cfRule>
  </conditionalFormatting>
  <conditionalFormatting sqref="R754 R756 R758 R760 R762 R764 R766 R768 R770 R772 R774 R776 R778 R780 R782 R784 R786 R788 R790 R792 R794 R796 R798 R800 R802 R804 R806 R808 R810 R812 R814 R816 R818 R820 R822 R824">
    <cfRule type="cellIs" dxfId="4436" priority="45" stopIfTrue="1" operator="equal">
      <formula>0</formula>
    </cfRule>
  </conditionalFormatting>
  <conditionalFormatting sqref="R755 R757 R759 R761 R763 R765 R767 R769 R771 R773 R775 R777 R779 R781 R783 R785 R787 R789 R791 R793 R795 R797 R799 R801 R803 R805 R807 R809 R811 R813 R815 R817 R819 R821 R823 R825">
    <cfRule type="cellIs" dxfId="4435" priority="44" stopIfTrue="1" operator="equal">
      <formula>0</formula>
    </cfRule>
  </conditionalFormatting>
  <conditionalFormatting sqref="R754 R756 R758 R760 R762 R764 R766 R768 R770 R772 R774 R776 R778 R780 R782 R784 R786 R788 R790 R792 R794 R796 R798 R800 R802 R804 R806 R808 R810 R812 R814 R816 R818 R820 R822 R824">
    <cfRule type="cellIs" dxfId="4434" priority="46" stopIfTrue="1" operator="equal">
      <formula>0</formula>
    </cfRule>
  </conditionalFormatting>
  <conditionalFormatting sqref="R754 R756 R758 R760 R762 R764 R766 R768 R770 R772 R774 R776 R778 R780 R782 R784 R786 R788 R790 R792 R794 R796 R798 R800 R802 R804 R806 R808 R810 R812 R814 R816 R818 R820 R822 R824">
    <cfRule type="cellIs" dxfId="4433" priority="47" stopIfTrue="1" operator="equal">
      <formula>0</formula>
    </cfRule>
  </conditionalFormatting>
  <conditionalFormatting sqref="I755 I757 I759 I761 I763 I765 I767 I769 I771 I773 I775 I777 I779 I781 I783 I785 I787 I789 I791 I793 I795 I797 I799 I801">
    <cfRule type="cellIs" dxfId="4432" priority="43" stopIfTrue="1" operator="equal">
      <formula>0</formula>
    </cfRule>
  </conditionalFormatting>
  <conditionalFormatting sqref="F756:G765">
    <cfRule type="cellIs" dxfId="4431" priority="42" stopIfTrue="1" operator="equal">
      <formula>0</formula>
    </cfRule>
  </conditionalFormatting>
  <conditionalFormatting sqref="E756:E765">
    <cfRule type="cellIs" dxfId="4430" priority="41" stopIfTrue="1" operator="equal">
      <formula>0</formula>
    </cfRule>
  </conditionalFormatting>
  <conditionalFormatting sqref="H756:H765">
    <cfRule type="cellIs" dxfId="4429" priority="40" stopIfTrue="1" operator="equal">
      <formula>0</formula>
    </cfRule>
  </conditionalFormatting>
  <conditionalFormatting sqref="F766:G767">
    <cfRule type="cellIs" dxfId="4428" priority="39" stopIfTrue="1" operator="equal">
      <formula>0</formula>
    </cfRule>
  </conditionalFormatting>
  <conditionalFormatting sqref="H766:H767">
    <cfRule type="cellIs" dxfId="4427" priority="38" stopIfTrue="1" operator="equal">
      <formula>0</formula>
    </cfRule>
  </conditionalFormatting>
  <conditionalFormatting sqref="F780:G789">
    <cfRule type="cellIs" dxfId="4426" priority="37" stopIfTrue="1" operator="equal">
      <formula>0</formula>
    </cfRule>
  </conditionalFormatting>
  <conditionalFormatting sqref="E780:E789">
    <cfRule type="cellIs" dxfId="4425" priority="36" stopIfTrue="1" operator="equal">
      <formula>0</formula>
    </cfRule>
  </conditionalFormatting>
  <conditionalFormatting sqref="H780:H789">
    <cfRule type="cellIs" dxfId="4424" priority="35" stopIfTrue="1" operator="equal">
      <formula>0</formula>
    </cfRule>
  </conditionalFormatting>
  <conditionalFormatting sqref="F790:G791">
    <cfRule type="cellIs" dxfId="4423" priority="34" stopIfTrue="1" operator="equal">
      <formula>0</formula>
    </cfRule>
  </conditionalFormatting>
  <conditionalFormatting sqref="E790:E791">
    <cfRule type="cellIs" dxfId="4422" priority="33" stopIfTrue="1" operator="equal">
      <formula>0</formula>
    </cfRule>
  </conditionalFormatting>
  <conditionalFormatting sqref="H790:H791">
    <cfRule type="cellIs" dxfId="4421" priority="32" stopIfTrue="1" operator="equal">
      <formula>0</formula>
    </cfRule>
  </conditionalFormatting>
  <conditionalFormatting sqref="F792:G801">
    <cfRule type="cellIs" dxfId="4420" priority="31" stopIfTrue="1" operator="equal">
      <formula>0</formula>
    </cfRule>
  </conditionalFormatting>
  <conditionalFormatting sqref="E792:E801">
    <cfRule type="cellIs" dxfId="4419" priority="30" stopIfTrue="1" operator="equal">
      <formula>0</formula>
    </cfRule>
  </conditionalFormatting>
  <conditionalFormatting sqref="H792:H801">
    <cfRule type="cellIs" dxfId="4418" priority="29" stopIfTrue="1" operator="equal">
      <formula>0</formula>
    </cfRule>
  </conditionalFormatting>
  <conditionalFormatting sqref="E802:E803 E814:E815">
    <cfRule type="cellIs" dxfId="4417" priority="28" stopIfTrue="1" operator="equal">
      <formula>0</formula>
    </cfRule>
  </conditionalFormatting>
  <conditionalFormatting sqref="E804:E813 E816:E825">
    <cfRule type="cellIs" dxfId="4416" priority="27" stopIfTrue="1" operator="equal">
      <formula>0</formula>
    </cfRule>
  </conditionalFormatting>
  <conditionalFormatting sqref="P754 P756 P758 P760 P762 P764 P766 P768 P770 P772 P774 P776 P778 P780 P782 P784 P786 P788 P790 P792">
    <cfRule type="cellIs" dxfId="4415" priority="21" stopIfTrue="1" operator="equal">
      <formula>0</formula>
    </cfRule>
  </conditionalFormatting>
  <conditionalFormatting sqref="P754 P756 P758 P760 P762 P764 P766 P768 P770 P772 P774 P776 P778 P780 P782 P784 P786 P788 P790 P792">
    <cfRule type="cellIs" dxfId="4414" priority="20" stopIfTrue="1" operator="equal">
      <formula>0</formula>
    </cfRule>
  </conditionalFormatting>
  <conditionalFormatting sqref="P754 P756 P758 P760 P762 P764 P766 P768 P770 P772 P774 P776 P778 P780 P782 P784 P786 P788 P790 P792">
    <cfRule type="cellIs" dxfId="4413" priority="22" stopIfTrue="1" operator="equal">
      <formula>0</formula>
    </cfRule>
  </conditionalFormatting>
  <conditionalFormatting sqref="P754 P756 P758 P760 P762 P764 P766 P768 P770 P772 P774 P776 P778 P780 P782 P784 P786 P788 P790 P792">
    <cfRule type="cellIs" dxfId="4412" priority="25" stopIfTrue="1" operator="equal">
      <formula>0</formula>
    </cfRule>
  </conditionalFormatting>
  <conditionalFormatting sqref="P754 P756 P758 P760 P762 P764 P766 P768 P770 P772 P774 P776 P778 P780 P782 P784 P786 P788 P790 P792">
    <cfRule type="cellIs" dxfId="4411" priority="24" stopIfTrue="1" operator="equal">
      <formula>0</formula>
    </cfRule>
  </conditionalFormatting>
  <conditionalFormatting sqref="P754 P756 P758 P760 P762 P764 P766 P768 P770 P772 P774 P776 P778 P780 P782 P784 P786 P788 P790 P792">
    <cfRule type="cellIs" dxfId="4410" priority="23" stopIfTrue="1" operator="equal">
      <formula>0</formula>
    </cfRule>
  </conditionalFormatting>
  <conditionalFormatting sqref="P754 P756 P758 P760 P762 P764 P766 P768 P770 P772 P774 P776 P778 P780 P782 P784 P786 P788 P790 P792">
    <cfRule type="cellIs" dxfId="4409" priority="26" stopIfTrue="1" operator="equal">
      <formula>0</formula>
    </cfRule>
  </conditionalFormatting>
  <conditionalFormatting sqref="P794 P796 P798 P800 P802 P804 P806 P808 P810 P812 P814 P816 P818 P820 P822 P824">
    <cfRule type="cellIs" dxfId="4408" priority="19" stopIfTrue="1" operator="equal">
      <formula>0</formula>
    </cfRule>
  </conditionalFormatting>
  <conditionalFormatting sqref="P794 P796 P798 P800 P802 P804 P806 P808 P810 P812 P814 P816 P818 P820 P822 P824">
    <cfRule type="cellIs" dxfId="4407" priority="18" stopIfTrue="1" operator="equal">
      <formula>0</formula>
    </cfRule>
  </conditionalFormatting>
  <conditionalFormatting sqref="P795 P797 P799 P801 P803 P805 P807 P809 P811 P813 P815 P817 P819 P821 P823 P825">
    <cfRule type="cellIs" dxfId="4406" priority="17" stopIfTrue="1" operator="equal">
      <formula>0</formula>
    </cfRule>
  </conditionalFormatting>
  <conditionalFormatting sqref="P794 P796 P798 P800 P802 P804 P806 P808 P810 P812 P814 P816 P818 P820 P822 P824">
    <cfRule type="cellIs" dxfId="4405" priority="16" stopIfTrue="1" operator="equal">
      <formula>0</formula>
    </cfRule>
  </conditionalFormatting>
  <conditionalFormatting sqref="P794 P796 P798 P800 P802 P804 P806 P808 P810 P812 P814 P816 P818 P820 P822 P824">
    <cfRule type="cellIs" dxfId="4404" priority="15" stopIfTrue="1" operator="equal">
      <formula>0</formula>
    </cfRule>
  </conditionalFormatting>
  <conditionalFormatting sqref="P795 P797 P799 P801 P803 P805 P807 P809 P811 P813 P815 P817 P819 P821 P823 P825">
    <cfRule type="cellIs" dxfId="4403" priority="14" stopIfTrue="1" operator="equal">
      <formula>0</formula>
    </cfRule>
  </conditionalFormatting>
  <conditionalFormatting sqref="P794 P796 P798 P800 P802 P804 P806 P808 P810 P812 P814 P816 P818 P820 P822 P824">
    <cfRule type="cellIs" dxfId="4402" priority="8" stopIfTrue="1" operator="equal">
      <formula>0</formula>
    </cfRule>
  </conditionalFormatting>
  <conditionalFormatting sqref="P794 P796 P798 P800 P802 P804 P806 P808 P810 P812 P814 P816 P818 P820 P822 P824">
    <cfRule type="cellIs" dxfId="4401" priority="7" stopIfTrue="1" operator="equal">
      <formula>0</formula>
    </cfRule>
  </conditionalFormatting>
  <conditionalFormatting sqref="P794 P796 P798 P800 P802 P804 P806 P808 P810 P812 P814 P816 P818 P820 P822 P824">
    <cfRule type="cellIs" dxfId="4400" priority="9" stopIfTrue="1" operator="equal">
      <formula>0</formula>
    </cfRule>
  </conditionalFormatting>
  <conditionalFormatting sqref="P794 P796 P798 P800 P802 P804 P806 P808 P810 P812 P814 P816 P818 P820 P822 P824">
    <cfRule type="cellIs" dxfId="4399" priority="12" stopIfTrue="1" operator="equal">
      <formula>0</formula>
    </cfRule>
  </conditionalFormatting>
  <conditionalFormatting sqref="P794 P796 P798 P800 P802 P804 P806 P808 P810 P812 P814 P816 P818 P820 P822 P824">
    <cfRule type="cellIs" dxfId="4398" priority="11" stopIfTrue="1" operator="equal">
      <formula>0</formula>
    </cfRule>
  </conditionalFormatting>
  <conditionalFormatting sqref="P794 P796 P798 P800 P802 P804 P806 P808 P810 P812 P814 P816 P818 P820 P822 P824">
    <cfRule type="cellIs" dxfId="4397" priority="10" stopIfTrue="1" operator="equal">
      <formula>0</formula>
    </cfRule>
  </conditionalFormatting>
  <conditionalFormatting sqref="P794 P796 P798 P800 P802 P804 P806 P808 P810 P812 P814 P816 P818 P820 P822 P824">
    <cfRule type="cellIs" dxfId="4396" priority="13" stopIfTrue="1" operator="equal">
      <formula>0</formula>
    </cfRule>
  </conditionalFormatting>
  <conditionalFormatting sqref="I802">
    <cfRule type="cellIs" dxfId="4395" priority="6" stopIfTrue="1" operator="equal">
      <formula>0</formula>
    </cfRule>
  </conditionalFormatting>
  <conditionalFormatting sqref="I803">
    <cfRule type="cellIs" dxfId="4394" priority="5" stopIfTrue="1" operator="equal">
      <formula>0</formula>
    </cfRule>
  </conditionalFormatting>
  <conditionalFormatting sqref="I804 I806 I808 I810 I812 I814">
    <cfRule type="cellIs" dxfId="4393" priority="4" stopIfTrue="1" operator="equal">
      <formula>0</formula>
    </cfRule>
  </conditionalFormatting>
  <conditionalFormatting sqref="I805 I807 I809 I811 I813 I815">
    <cfRule type="cellIs" dxfId="4392" priority="3" stopIfTrue="1" operator="equal">
      <formula>0</formula>
    </cfRule>
  </conditionalFormatting>
  <conditionalFormatting sqref="I816 I818 I820 I822 I824">
    <cfRule type="cellIs" dxfId="4391" priority="2" stopIfTrue="1" operator="equal">
      <formula>0</formula>
    </cfRule>
  </conditionalFormatting>
  <conditionalFormatting sqref="I817 I819 I821 I823 I825">
    <cfRule type="cellIs" dxfId="4390"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6" man="1"/>
    <brk id="89" max="16" man="1"/>
    <brk id="131" max="16" man="1"/>
    <brk id="173" max="16" man="1"/>
    <brk id="215" max="16" man="1"/>
    <brk id="257" max="16" man="1"/>
    <brk id="299" max="16" man="1"/>
    <brk id="341" max="16" man="1"/>
    <brk id="383" max="16" man="1"/>
    <brk id="425" max="16" man="1"/>
    <brk id="467" max="16" man="1"/>
    <brk id="509" max="16" man="1"/>
    <brk id="551" max="16" man="1"/>
    <brk id="69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tabColor rgb="FF92D050"/>
    <pageSetUpPr fitToPage="1"/>
  </sheetPr>
  <dimension ref="A1:T289"/>
  <sheetViews>
    <sheetView showGridLines="0" zoomScaleNormal="100" workbookViewId="0">
      <pane ySplit="5" topLeftCell="A6" activePane="bottomLeft" state="frozenSplit"/>
      <selection activeCell="C1" sqref="C1:L2"/>
      <selection pane="bottomLeft" activeCell="C1" sqref="C1:L2"/>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509" t="s">
        <v>25</v>
      </c>
      <c r="B1" s="510"/>
      <c r="C1" s="541" t="s">
        <v>209</v>
      </c>
      <c r="D1" s="553"/>
      <c r="E1" s="553"/>
      <c r="F1" s="553"/>
      <c r="G1" s="553"/>
      <c r="H1" s="553"/>
      <c r="I1" s="553"/>
      <c r="J1" s="553"/>
      <c r="K1" s="553"/>
      <c r="L1" s="554"/>
      <c r="M1" s="130"/>
      <c r="N1" s="503" t="s">
        <v>149</v>
      </c>
      <c r="O1" s="504"/>
      <c r="P1" s="505"/>
      <c r="Q1" s="137" t="s">
        <v>161</v>
      </c>
      <c r="R1" s="137" t="s">
        <v>182</v>
      </c>
      <c r="S1" s="64">
        <v>12</v>
      </c>
    </row>
    <row r="2" spans="1:19" ht="12" customHeight="1" x14ac:dyDescent="0.2">
      <c r="A2" s="65">
        <v>3</v>
      </c>
      <c r="B2" s="66"/>
      <c r="C2" s="555" t="s">
        <v>26</v>
      </c>
      <c r="D2" s="555"/>
      <c r="E2" s="555"/>
      <c r="F2" s="555"/>
      <c r="G2" s="555"/>
      <c r="H2" s="555"/>
      <c r="I2" s="555"/>
      <c r="J2" s="555"/>
      <c r="K2" s="555"/>
      <c r="L2" s="556"/>
      <c r="M2" s="113"/>
      <c r="N2" s="506"/>
      <c r="O2" s="507"/>
      <c r="P2" s="508"/>
      <c r="Q2" s="138" t="s">
        <v>162</v>
      </c>
      <c r="R2" s="138" t="s">
        <v>183</v>
      </c>
      <c r="S2" s="64"/>
    </row>
    <row r="3" spans="1:19"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47"/>
    </row>
    <row r="4" spans="1:19" ht="34.5" customHeight="1" x14ac:dyDescent="0.2">
      <c r="A4" s="67" t="s">
        <v>20</v>
      </c>
      <c r="B4" s="67" t="s">
        <v>21</v>
      </c>
      <c r="C4" s="521"/>
      <c r="D4" s="522"/>
      <c r="E4" s="193" t="s">
        <v>17</v>
      </c>
      <c r="F4" s="312" t="s">
        <v>154</v>
      </c>
      <c r="G4" s="296" t="s">
        <v>219</v>
      </c>
      <c r="H4" s="193" t="s">
        <v>1</v>
      </c>
      <c r="I4" s="193" t="s">
        <v>151</v>
      </c>
      <c r="J4" s="193" t="s">
        <v>158</v>
      </c>
      <c r="K4" s="518"/>
      <c r="L4" s="518"/>
      <c r="M4" s="115"/>
      <c r="N4" s="516"/>
      <c r="O4" s="516"/>
      <c r="P4" s="126" t="s">
        <v>148</v>
      </c>
      <c r="Q4" s="514" t="s">
        <v>164</v>
      </c>
      <c r="R4" s="514" t="s">
        <v>164</v>
      </c>
      <c r="S4" s="47"/>
    </row>
    <row r="5" spans="1:19" s="72" customFormat="1" ht="10.5" customHeight="1" x14ac:dyDescent="0.2">
      <c r="A5" s="69" t="s">
        <v>5</v>
      </c>
      <c r="B5" s="192" t="s">
        <v>6</v>
      </c>
      <c r="C5" s="523" t="s">
        <v>7</v>
      </c>
      <c r="D5" s="524"/>
      <c r="E5" s="69" t="s">
        <v>8</v>
      </c>
      <c r="F5" s="69" t="s">
        <v>9</v>
      </c>
      <c r="G5" s="69" t="s">
        <v>10</v>
      </c>
      <c r="H5" s="69" t="s">
        <v>11</v>
      </c>
      <c r="I5" s="69" t="s">
        <v>12</v>
      </c>
      <c r="J5" s="69" t="s">
        <v>13</v>
      </c>
      <c r="K5" s="69" t="s">
        <v>14</v>
      </c>
      <c r="L5" s="69" t="s">
        <v>19</v>
      </c>
      <c r="M5" s="116"/>
      <c r="N5" s="129" t="s">
        <v>159</v>
      </c>
      <c r="O5" s="129" t="s">
        <v>208</v>
      </c>
      <c r="P5" s="125"/>
      <c r="Q5" s="125"/>
      <c r="R5" s="125"/>
    </row>
    <row r="6" spans="1:19" ht="12.75" customHeight="1" x14ac:dyDescent="0.2">
      <c r="A6" s="492">
        <v>38718</v>
      </c>
      <c r="B6" s="492">
        <v>39082</v>
      </c>
      <c r="C6" s="42" t="s">
        <v>3</v>
      </c>
      <c r="D6" s="43">
        <v>0</v>
      </c>
      <c r="E6" s="44">
        <v>9092.49</v>
      </c>
      <c r="F6" s="44">
        <v>0</v>
      </c>
      <c r="G6" s="44">
        <f>1200/13*12</f>
        <v>1107.69</v>
      </c>
      <c r="H6" s="44">
        <v>6280.06</v>
      </c>
      <c r="I6" s="44">
        <v>0</v>
      </c>
      <c r="J6" s="44">
        <f>(E6+F6+G6+H6+I6)/12</f>
        <v>1373.35</v>
      </c>
      <c r="K6" s="45">
        <f>(E6+F6+G6+H6+I6)</f>
        <v>16480.240000000002</v>
      </c>
      <c r="L6" s="46">
        <f>K6+J6</f>
        <v>17853.59</v>
      </c>
      <c r="M6" s="117"/>
      <c r="N6" s="119">
        <f>K6</f>
        <v>16480.240000000002</v>
      </c>
      <c r="O6" s="119">
        <f>E6++G6+F6+I6</f>
        <v>10200.18</v>
      </c>
      <c r="P6" s="119">
        <v>774</v>
      </c>
      <c r="Q6" s="119">
        <f>IF(P6&gt;(O6*0.18),P6,O6*0.18)+N6+J6</f>
        <v>19689.62</v>
      </c>
      <c r="R6" s="119">
        <f>N6+O6*0.18</f>
        <v>18316.27</v>
      </c>
      <c r="S6" s="47"/>
    </row>
    <row r="7" spans="1:19" ht="9" customHeight="1" x14ac:dyDescent="0.2">
      <c r="A7" s="493"/>
      <c r="B7" s="493"/>
      <c r="C7" s="48" t="s">
        <v>4</v>
      </c>
      <c r="D7" s="49">
        <v>2</v>
      </c>
      <c r="E7" s="50">
        <v>17605516</v>
      </c>
      <c r="F7" s="50">
        <v>0</v>
      </c>
      <c r="G7" s="50">
        <f t="shared" ref="G7:G97" si="0">G6*1936.27</f>
        <v>2144787</v>
      </c>
      <c r="H7" s="50">
        <v>12159892</v>
      </c>
      <c r="I7" s="50">
        <v>0</v>
      </c>
      <c r="J7" s="51">
        <f t="shared" ref="J7:L7" si="1">J6*1936.27</f>
        <v>2659176</v>
      </c>
      <c r="K7" s="50">
        <f t="shared" si="1"/>
        <v>31910194</v>
      </c>
      <c r="L7" s="52">
        <f t="shared" si="1"/>
        <v>34569371</v>
      </c>
      <c r="M7" s="118"/>
      <c r="N7" s="120">
        <f t="shared" ref="N7:R7" si="2">N6*1936.27</f>
        <v>31910194</v>
      </c>
      <c r="O7" s="120">
        <f t="shared" si="2"/>
        <v>19750303</v>
      </c>
      <c r="P7" s="120">
        <v>1498673</v>
      </c>
      <c r="Q7" s="120">
        <f t="shared" si="2"/>
        <v>38124421</v>
      </c>
      <c r="R7" s="120">
        <f t="shared" si="2"/>
        <v>35465244</v>
      </c>
      <c r="S7" s="47"/>
    </row>
    <row r="8" spans="1:19" ht="12.75" customHeight="1" x14ac:dyDescent="0.2">
      <c r="A8" s="511">
        <v>38718</v>
      </c>
      <c r="B8" s="511">
        <v>39082</v>
      </c>
      <c r="C8" s="53" t="s">
        <v>3</v>
      </c>
      <c r="D8" s="54">
        <v>3</v>
      </c>
      <c r="E8" s="44">
        <v>9438.0300000000007</v>
      </c>
      <c r="F8" s="44">
        <v>0</v>
      </c>
      <c r="G8" s="44">
        <f t="shared" ref="G8" si="3">1200/13*12</f>
        <v>1107.69</v>
      </c>
      <c r="H8" s="44">
        <v>6280.06</v>
      </c>
      <c r="I8" s="44">
        <v>0</v>
      </c>
      <c r="J8" s="44">
        <f t="shared" ref="J8" si="4">(E8+F8+G8+H8+I8)/12</f>
        <v>1402.15</v>
      </c>
      <c r="K8" s="45">
        <f t="shared" ref="K8" si="5">(E8+F8+G8+H8+I8)</f>
        <v>16825.78</v>
      </c>
      <c r="L8" s="46">
        <f t="shared" ref="L8" si="6">K8+J8</f>
        <v>18227.93</v>
      </c>
      <c r="M8" s="117"/>
      <c r="N8" s="119">
        <f t="shared" ref="N8" si="7">K8</f>
        <v>16825.78</v>
      </c>
      <c r="O8" s="119">
        <f t="shared" ref="O8" si="8">E8++G8+F8+I8</f>
        <v>10545.72</v>
      </c>
      <c r="P8" s="119">
        <v>774</v>
      </c>
      <c r="Q8" s="119">
        <f t="shared" ref="Q8" si="9">IF(P8&gt;(O8*0.18),P8,O8*0.18)+N8+J8</f>
        <v>20126.16</v>
      </c>
      <c r="R8" s="119">
        <f t="shared" ref="R8" si="10">N8+O8*0.18</f>
        <v>18724.009999999998</v>
      </c>
      <c r="S8" s="47"/>
    </row>
    <row r="9" spans="1:19" ht="9" customHeight="1" x14ac:dyDescent="0.2">
      <c r="A9" s="511"/>
      <c r="B9" s="511"/>
      <c r="C9" s="48" t="s">
        <v>4</v>
      </c>
      <c r="D9" s="49">
        <v>8</v>
      </c>
      <c r="E9" s="50">
        <v>18274574</v>
      </c>
      <c r="F9" s="50">
        <v>0</v>
      </c>
      <c r="G9" s="50">
        <f t="shared" si="0"/>
        <v>2144787</v>
      </c>
      <c r="H9" s="50">
        <v>12159892</v>
      </c>
      <c r="I9" s="50">
        <v>0</v>
      </c>
      <c r="J9" s="51">
        <f t="shared" ref="J9:L9" si="11">J8*1936.27</f>
        <v>2714941</v>
      </c>
      <c r="K9" s="50">
        <f t="shared" si="11"/>
        <v>32579253</v>
      </c>
      <c r="L9" s="52">
        <f t="shared" si="11"/>
        <v>35294194</v>
      </c>
      <c r="M9" s="118"/>
      <c r="N9" s="120">
        <f t="shared" ref="N9:O9" si="12">N8*1936.27</f>
        <v>32579253</v>
      </c>
      <c r="O9" s="120">
        <f t="shared" si="12"/>
        <v>20419361</v>
      </c>
      <c r="P9" s="120">
        <v>1498673</v>
      </c>
      <c r="Q9" s="120">
        <f t="shared" ref="Q9:R9" si="13">Q8*1936.27</f>
        <v>38969680</v>
      </c>
      <c r="R9" s="120">
        <f t="shared" si="13"/>
        <v>36254739</v>
      </c>
      <c r="S9" s="47"/>
    </row>
    <row r="10" spans="1:19" ht="12.75" customHeight="1" x14ac:dyDescent="0.2">
      <c r="A10" s="511"/>
      <c r="B10" s="511"/>
      <c r="C10" s="53" t="s">
        <v>3</v>
      </c>
      <c r="D10" s="54">
        <v>9</v>
      </c>
      <c r="E10" s="44">
        <v>10671.71</v>
      </c>
      <c r="F10" s="44">
        <v>0</v>
      </c>
      <c r="G10" s="44">
        <f t="shared" ref="G10" si="14">1200/13*12</f>
        <v>1107.69</v>
      </c>
      <c r="H10" s="44">
        <v>6280.06</v>
      </c>
      <c r="I10" s="44">
        <v>0</v>
      </c>
      <c r="J10" s="44">
        <f t="shared" ref="J10" si="15">(E10+F10+G10+H10+I10)/12</f>
        <v>1504.96</v>
      </c>
      <c r="K10" s="45">
        <f t="shared" ref="K10" si="16">(E10+F10+G10+H10+I10)</f>
        <v>18059.46</v>
      </c>
      <c r="L10" s="46">
        <f t="shared" ref="L10" si="17">K10+J10</f>
        <v>19564.419999999998</v>
      </c>
      <c r="M10" s="117"/>
      <c r="N10" s="119">
        <f t="shared" ref="N10" si="18">K10</f>
        <v>18059.46</v>
      </c>
      <c r="O10" s="119">
        <f t="shared" ref="O10" si="19">E10++G10+F10+I10</f>
        <v>11779.4</v>
      </c>
      <c r="P10" s="119">
        <v>774</v>
      </c>
      <c r="Q10" s="119">
        <f t="shared" ref="Q10" si="20">IF(P10&gt;(O10*0.18),P10,O10*0.18)+N10+J10</f>
        <v>21684.71</v>
      </c>
      <c r="R10" s="119">
        <f t="shared" ref="R10" si="21">N10+O10*0.18</f>
        <v>20179.75</v>
      </c>
      <c r="S10" s="47"/>
    </row>
    <row r="11" spans="1:19" ht="9" customHeight="1" x14ac:dyDescent="0.2">
      <c r="A11" s="511"/>
      <c r="B11" s="511"/>
      <c r="C11" s="48" t="s">
        <v>4</v>
      </c>
      <c r="D11" s="49">
        <v>14</v>
      </c>
      <c r="E11" s="50">
        <v>20663312</v>
      </c>
      <c r="F11" s="50">
        <v>0</v>
      </c>
      <c r="G11" s="50">
        <f t="shared" si="0"/>
        <v>2144787</v>
      </c>
      <c r="H11" s="50">
        <v>12159892</v>
      </c>
      <c r="I11" s="50">
        <v>0</v>
      </c>
      <c r="J11" s="51">
        <f t="shared" ref="J11:L11" si="22">J10*1936.27</f>
        <v>2914009</v>
      </c>
      <c r="K11" s="50">
        <f t="shared" si="22"/>
        <v>34967991</v>
      </c>
      <c r="L11" s="52">
        <f t="shared" si="22"/>
        <v>37882000</v>
      </c>
      <c r="M11" s="118"/>
      <c r="N11" s="120">
        <f t="shared" ref="N11:O11" si="23">N10*1936.27</f>
        <v>34967991</v>
      </c>
      <c r="O11" s="120">
        <f t="shared" si="23"/>
        <v>22808099</v>
      </c>
      <c r="P11" s="120">
        <v>1498673</v>
      </c>
      <c r="Q11" s="120">
        <f t="shared" ref="Q11:R11" si="24">Q10*1936.27</f>
        <v>41987453</v>
      </c>
      <c r="R11" s="120">
        <f t="shared" si="24"/>
        <v>39073445</v>
      </c>
      <c r="S11" s="47"/>
    </row>
    <row r="12" spans="1:19" ht="12.75" customHeight="1" x14ac:dyDescent="0.2">
      <c r="A12" s="511"/>
      <c r="B12" s="511"/>
      <c r="C12" s="53" t="s">
        <v>3</v>
      </c>
      <c r="D12" s="54">
        <v>15</v>
      </c>
      <c r="E12" s="44">
        <v>11840.15</v>
      </c>
      <c r="F12" s="44">
        <v>0</v>
      </c>
      <c r="G12" s="44">
        <f t="shared" ref="G12" si="25">1200/13*12</f>
        <v>1107.69</v>
      </c>
      <c r="H12" s="44">
        <v>6280.06</v>
      </c>
      <c r="I12" s="44">
        <v>0</v>
      </c>
      <c r="J12" s="44">
        <f t="shared" ref="J12" si="26">(E12+F12+G12+H12+I12)/12</f>
        <v>1602.33</v>
      </c>
      <c r="K12" s="45">
        <f t="shared" ref="K12" si="27">(E12+F12+G12+H12+I12)</f>
        <v>19227.900000000001</v>
      </c>
      <c r="L12" s="46">
        <f t="shared" ref="L12" si="28">K12+J12</f>
        <v>20830.23</v>
      </c>
      <c r="M12" s="117"/>
      <c r="N12" s="119">
        <f t="shared" ref="N12" si="29">K12</f>
        <v>19227.900000000001</v>
      </c>
      <c r="O12" s="119">
        <f t="shared" ref="O12" si="30">E12++G12+F12+I12</f>
        <v>12947.84</v>
      </c>
      <c r="P12" s="119">
        <v>774</v>
      </c>
      <c r="Q12" s="119">
        <f t="shared" ref="Q12" si="31">IF(P12&gt;(O12*0.18),P12,O12*0.18)+N12+J12</f>
        <v>23160.84</v>
      </c>
      <c r="R12" s="119">
        <f t="shared" ref="R12" si="32">N12+O12*0.18</f>
        <v>21558.51</v>
      </c>
      <c r="S12" s="47"/>
    </row>
    <row r="13" spans="1:19" ht="9" customHeight="1" x14ac:dyDescent="0.2">
      <c r="A13" s="511"/>
      <c r="B13" s="511"/>
      <c r="C13" s="48" t="s">
        <v>4</v>
      </c>
      <c r="D13" s="49">
        <v>20</v>
      </c>
      <c r="E13" s="50">
        <v>22925727</v>
      </c>
      <c r="F13" s="50">
        <v>0</v>
      </c>
      <c r="G13" s="50">
        <f t="shared" si="0"/>
        <v>2144787</v>
      </c>
      <c r="H13" s="50">
        <v>12159892</v>
      </c>
      <c r="I13" s="50">
        <v>0</v>
      </c>
      <c r="J13" s="51">
        <f t="shared" ref="J13:L13" si="33">J12*1936.27</f>
        <v>3102544</v>
      </c>
      <c r="K13" s="50">
        <f t="shared" si="33"/>
        <v>37230406</v>
      </c>
      <c r="L13" s="52">
        <f t="shared" si="33"/>
        <v>40332949</v>
      </c>
      <c r="M13" s="118"/>
      <c r="N13" s="120">
        <f t="shared" ref="N13:O13" si="34">N12*1936.27</f>
        <v>37230406</v>
      </c>
      <c r="O13" s="120">
        <f t="shared" si="34"/>
        <v>25070514</v>
      </c>
      <c r="P13" s="120">
        <v>1498673</v>
      </c>
      <c r="Q13" s="120">
        <f t="shared" ref="Q13:R13" si="35">Q12*1936.27</f>
        <v>44845640</v>
      </c>
      <c r="R13" s="120">
        <f t="shared" si="35"/>
        <v>41743096</v>
      </c>
      <c r="S13" s="47"/>
    </row>
    <row r="14" spans="1:19" ht="12.75" customHeight="1" x14ac:dyDescent="0.2">
      <c r="A14" s="511"/>
      <c r="B14" s="511"/>
      <c r="C14" s="53" t="s">
        <v>3</v>
      </c>
      <c r="D14" s="54">
        <v>21</v>
      </c>
      <c r="E14" s="44">
        <v>13015.5</v>
      </c>
      <c r="F14" s="44">
        <v>0</v>
      </c>
      <c r="G14" s="44">
        <f t="shared" ref="G14" si="36">1200/13*12</f>
        <v>1107.69</v>
      </c>
      <c r="H14" s="44">
        <v>6280.06</v>
      </c>
      <c r="I14" s="44">
        <v>0</v>
      </c>
      <c r="J14" s="44">
        <f t="shared" ref="J14" si="37">(E14+F14+G14+H14+I14)/12</f>
        <v>1700.27</v>
      </c>
      <c r="K14" s="45">
        <f t="shared" ref="K14" si="38">(E14+F14+G14+H14+I14)</f>
        <v>20403.25</v>
      </c>
      <c r="L14" s="46">
        <f t="shared" ref="L14" si="39">K14+J14</f>
        <v>22103.52</v>
      </c>
      <c r="M14" s="117"/>
      <c r="N14" s="119">
        <f t="shared" ref="N14" si="40">K14</f>
        <v>20403.25</v>
      </c>
      <c r="O14" s="119">
        <f t="shared" ref="O14" si="41">E14++G14+F14+I14</f>
        <v>14123.19</v>
      </c>
      <c r="P14" s="119">
        <v>774</v>
      </c>
      <c r="Q14" s="119">
        <f t="shared" ref="Q14" si="42">IF(P14&gt;(O14*0.18),P14,O14*0.18)+N14+J14</f>
        <v>24645.69</v>
      </c>
      <c r="R14" s="119">
        <f t="shared" ref="R14" si="43">N14+O14*0.18</f>
        <v>22945.42</v>
      </c>
      <c r="S14" s="47"/>
    </row>
    <row r="15" spans="1:19" ht="9" customHeight="1" x14ac:dyDescent="0.2">
      <c r="A15" s="511"/>
      <c r="B15" s="511"/>
      <c r="C15" s="48" t="s">
        <v>4</v>
      </c>
      <c r="D15" s="49">
        <v>27</v>
      </c>
      <c r="E15" s="50">
        <v>25201522</v>
      </c>
      <c r="F15" s="50">
        <v>0</v>
      </c>
      <c r="G15" s="50">
        <f t="shared" si="0"/>
        <v>2144787</v>
      </c>
      <c r="H15" s="50">
        <v>12159892</v>
      </c>
      <c r="I15" s="50">
        <v>0</v>
      </c>
      <c r="J15" s="51">
        <f t="shared" ref="J15:L15" si="44">J14*1936.27</f>
        <v>3292182</v>
      </c>
      <c r="K15" s="50">
        <f t="shared" si="44"/>
        <v>39506201</v>
      </c>
      <c r="L15" s="52">
        <f t="shared" si="44"/>
        <v>42798383</v>
      </c>
      <c r="M15" s="118"/>
      <c r="N15" s="120">
        <f t="shared" ref="N15:O15" si="45">N14*1936.27</f>
        <v>39506201</v>
      </c>
      <c r="O15" s="120">
        <f t="shared" si="45"/>
        <v>27346309</v>
      </c>
      <c r="P15" s="120">
        <v>1498673</v>
      </c>
      <c r="Q15" s="120">
        <f t="shared" ref="Q15:R15" si="46">Q14*1936.27</f>
        <v>47720710</v>
      </c>
      <c r="R15" s="120">
        <f t="shared" si="46"/>
        <v>44428528</v>
      </c>
      <c r="S15" s="47"/>
    </row>
    <row r="16" spans="1:19" ht="12.75" customHeight="1" x14ac:dyDescent="0.2">
      <c r="A16" s="511"/>
      <c r="B16" s="511"/>
      <c r="C16" s="53" t="s">
        <v>3</v>
      </c>
      <c r="D16" s="54">
        <v>28</v>
      </c>
      <c r="E16" s="44">
        <v>13852.59</v>
      </c>
      <c r="F16" s="44">
        <v>0</v>
      </c>
      <c r="G16" s="44">
        <f t="shared" ref="G16" si="47">1200/13*12</f>
        <v>1107.69</v>
      </c>
      <c r="H16" s="44">
        <v>6280.06</v>
      </c>
      <c r="I16" s="44">
        <v>0</v>
      </c>
      <c r="J16" s="44">
        <f t="shared" ref="J16" si="48">(E16+F16+G16+H16+I16)/12</f>
        <v>1770.03</v>
      </c>
      <c r="K16" s="45">
        <f t="shared" ref="K16" si="49">(E16+F16+G16+H16+I16)</f>
        <v>21240.34</v>
      </c>
      <c r="L16" s="46">
        <f t="shared" ref="L16" si="50">K16+J16</f>
        <v>23010.37</v>
      </c>
      <c r="M16" s="117"/>
      <c r="N16" s="119">
        <f t="shared" ref="N16" si="51">K16</f>
        <v>21240.34</v>
      </c>
      <c r="O16" s="119">
        <f t="shared" ref="O16" si="52">E16++G16+F16+I16</f>
        <v>14960.28</v>
      </c>
      <c r="P16" s="119">
        <v>774</v>
      </c>
      <c r="Q16" s="119">
        <f t="shared" ref="Q16" si="53">IF(P16&gt;(O16*0.18),P16,O16*0.18)+N16+J16</f>
        <v>25703.22</v>
      </c>
      <c r="R16" s="119">
        <f t="shared" ref="R16" si="54">N16+O16*0.18</f>
        <v>23933.19</v>
      </c>
      <c r="S16" s="47"/>
    </row>
    <row r="17" spans="1:19" ht="9" customHeight="1" x14ac:dyDescent="0.2">
      <c r="A17" s="511"/>
      <c r="B17" s="511"/>
      <c r="C17" s="48" t="s">
        <v>4</v>
      </c>
      <c r="D17" s="49">
        <v>34</v>
      </c>
      <c r="E17" s="50">
        <v>26822354</v>
      </c>
      <c r="F17" s="50">
        <v>0</v>
      </c>
      <c r="G17" s="50">
        <f t="shared" si="0"/>
        <v>2144787</v>
      </c>
      <c r="H17" s="50">
        <v>12159892</v>
      </c>
      <c r="I17" s="50">
        <v>0</v>
      </c>
      <c r="J17" s="51">
        <f t="shared" ref="J17:L17" si="55">J16*1936.27</f>
        <v>3427256</v>
      </c>
      <c r="K17" s="50">
        <f t="shared" si="55"/>
        <v>41127033</v>
      </c>
      <c r="L17" s="52">
        <f t="shared" si="55"/>
        <v>44554289</v>
      </c>
      <c r="M17" s="118"/>
      <c r="N17" s="120">
        <f t="shared" ref="N17:O17" si="56">N16*1936.27</f>
        <v>41127033</v>
      </c>
      <c r="O17" s="120">
        <f t="shared" si="56"/>
        <v>28967141</v>
      </c>
      <c r="P17" s="120">
        <v>1498673</v>
      </c>
      <c r="Q17" s="120">
        <f t="shared" ref="Q17:R17" si="57">Q16*1936.27</f>
        <v>49768374</v>
      </c>
      <c r="R17" s="120">
        <f t="shared" si="57"/>
        <v>46341118</v>
      </c>
      <c r="S17" s="47"/>
    </row>
    <row r="18" spans="1:19" ht="12.75" customHeight="1" x14ac:dyDescent="0.2">
      <c r="A18" s="511"/>
      <c r="B18" s="511"/>
      <c r="C18" s="53" t="s">
        <v>3</v>
      </c>
      <c r="D18" s="54">
        <v>35</v>
      </c>
      <c r="E18" s="44">
        <v>14494.22</v>
      </c>
      <c r="F18" s="44">
        <v>0</v>
      </c>
      <c r="G18" s="44">
        <f t="shared" ref="G18" si="58">1200/13*12</f>
        <v>1107.69</v>
      </c>
      <c r="H18" s="44">
        <v>6280.06</v>
      </c>
      <c r="I18" s="44">
        <v>0</v>
      </c>
      <c r="J18" s="44">
        <f t="shared" ref="J18" si="59">(E18+F18+G18+H18+I18)/12</f>
        <v>1823.5</v>
      </c>
      <c r="K18" s="45">
        <f t="shared" ref="K18" si="60">(E18+F18+G18+H18+I18)</f>
        <v>21881.97</v>
      </c>
      <c r="L18" s="46">
        <f t="shared" ref="L18" si="61">K18+J18</f>
        <v>23705.47</v>
      </c>
      <c r="M18" s="117"/>
      <c r="N18" s="119">
        <f t="shared" ref="N18" si="62">K18</f>
        <v>21881.97</v>
      </c>
      <c r="O18" s="119">
        <f t="shared" ref="O18" si="63">E18++G18+F18+I18</f>
        <v>15601.91</v>
      </c>
      <c r="P18" s="119">
        <v>774</v>
      </c>
      <c r="Q18" s="119">
        <f t="shared" ref="Q18" si="64">IF(P18&gt;(O18*0.18),P18,O18*0.18)+N18+J18</f>
        <v>26513.81</v>
      </c>
      <c r="R18" s="119">
        <f t="shared" ref="R18" si="65">N18+O18*0.18</f>
        <v>24690.31</v>
      </c>
      <c r="S18" s="47"/>
    </row>
    <row r="19" spans="1:19" ht="9" customHeight="1" x14ac:dyDescent="0.2">
      <c r="A19" s="512"/>
      <c r="B19" s="512"/>
      <c r="C19" s="58" t="s">
        <v>4</v>
      </c>
      <c r="D19" s="59"/>
      <c r="E19" s="50">
        <v>28064723</v>
      </c>
      <c r="F19" s="50">
        <v>0</v>
      </c>
      <c r="G19" s="50">
        <f t="shared" si="0"/>
        <v>2144787</v>
      </c>
      <c r="H19" s="50">
        <v>12159892</v>
      </c>
      <c r="I19" s="50">
        <v>0</v>
      </c>
      <c r="J19" s="51">
        <f t="shared" ref="J19:L19" si="66">J18*1936.27</f>
        <v>3530788</v>
      </c>
      <c r="K19" s="50">
        <f t="shared" si="66"/>
        <v>42369402</v>
      </c>
      <c r="L19" s="52">
        <f t="shared" si="66"/>
        <v>45900190</v>
      </c>
      <c r="M19" s="118"/>
      <c r="N19" s="120">
        <f t="shared" ref="N19:O19" si="67">N18*1936.27</f>
        <v>42369402</v>
      </c>
      <c r="O19" s="120">
        <f t="shared" si="67"/>
        <v>30209510</v>
      </c>
      <c r="P19" s="120">
        <v>1498673</v>
      </c>
      <c r="Q19" s="120">
        <f t="shared" ref="Q19:R19" si="68">Q18*1936.27</f>
        <v>51337895</v>
      </c>
      <c r="R19" s="120">
        <f t="shared" si="68"/>
        <v>47807107</v>
      </c>
      <c r="S19" s="47"/>
    </row>
    <row r="20" spans="1:19" ht="12.75" customHeight="1" x14ac:dyDescent="0.2">
      <c r="A20" s="492">
        <v>39083</v>
      </c>
      <c r="B20" s="492">
        <v>39113</v>
      </c>
      <c r="C20" s="42" t="s">
        <v>3</v>
      </c>
      <c r="D20" s="43">
        <v>0</v>
      </c>
      <c r="E20" s="44">
        <v>9382.41</v>
      </c>
      <c r="F20" s="44">
        <v>0</v>
      </c>
      <c r="G20" s="44">
        <f t="shared" ref="G20" si="69">1200/13*12</f>
        <v>1107.69</v>
      </c>
      <c r="H20" s="44">
        <v>6280.06</v>
      </c>
      <c r="I20" s="44">
        <v>0</v>
      </c>
      <c r="J20" s="44">
        <f t="shared" ref="J20" si="70">(E20+F20+G20+H20+I20)/12</f>
        <v>1397.51</v>
      </c>
      <c r="K20" s="45">
        <f t="shared" ref="K20" si="71">(E20+F20+G20+H20+I20)</f>
        <v>16770.16</v>
      </c>
      <c r="L20" s="46">
        <f t="shared" ref="L20" si="72">K20+J20</f>
        <v>18167.669999999998</v>
      </c>
      <c r="M20" s="117"/>
      <c r="N20" s="119">
        <f t="shared" ref="N20" si="73">K20</f>
        <v>16770.16</v>
      </c>
      <c r="O20" s="119">
        <f t="shared" ref="O20" si="74">E20++G20+F20+I20</f>
        <v>10490.1</v>
      </c>
      <c r="P20" s="119">
        <v>774</v>
      </c>
      <c r="Q20" s="119">
        <f t="shared" ref="Q20" si="75">IF(P20&gt;(O20*0.18),P20,O20*0.18)+N20+J20</f>
        <v>20055.89</v>
      </c>
      <c r="R20" s="119">
        <f t="shared" ref="R20" si="76">N20+O20*0.18</f>
        <v>18658.38</v>
      </c>
      <c r="S20" s="47"/>
    </row>
    <row r="21" spans="1:19" ht="9" customHeight="1" x14ac:dyDescent="0.2">
      <c r="A21" s="493"/>
      <c r="B21" s="493"/>
      <c r="C21" s="48" t="s">
        <v>4</v>
      </c>
      <c r="D21" s="49">
        <v>2</v>
      </c>
      <c r="E21" s="50">
        <v>18166879</v>
      </c>
      <c r="F21" s="50">
        <v>0</v>
      </c>
      <c r="G21" s="50">
        <f t="shared" si="0"/>
        <v>2144787</v>
      </c>
      <c r="H21" s="50">
        <v>12159892</v>
      </c>
      <c r="I21" s="50">
        <v>0</v>
      </c>
      <c r="J21" s="51">
        <f t="shared" ref="J21:L21" si="77">J20*1936.27</f>
        <v>2705957</v>
      </c>
      <c r="K21" s="50">
        <f t="shared" si="77"/>
        <v>32471558</v>
      </c>
      <c r="L21" s="52">
        <f t="shared" si="77"/>
        <v>35177514</v>
      </c>
      <c r="M21" s="118"/>
      <c r="N21" s="120">
        <f t="shared" ref="N21:O21" si="78">N20*1936.27</f>
        <v>32471558</v>
      </c>
      <c r="O21" s="120">
        <f t="shared" si="78"/>
        <v>20311666</v>
      </c>
      <c r="P21" s="120">
        <v>1498673</v>
      </c>
      <c r="Q21" s="120">
        <f t="shared" ref="Q21:R21" si="79">Q20*1936.27</f>
        <v>38833618</v>
      </c>
      <c r="R21" s="120">
        <f t="shared" si="79"/>
        <v>36127661</v>
      </c>
      <c r="S21" s="47"/>
    </row>
    <row r="22" spans="1:19" ht="12.75" customHeight="1" x14ac:dyDescent="0.2">
      <c r="A22" s="511">
        <v>39083</v>
      </c>
      <c r="B22" s="511">
        <v>39113</v>
      </c>
      <c r="C22" s="53" t="s">
        <v>3</v>
      </c>
      <c r="D22" s="54">
        <v>3</v>
      </c>
      <c r="E22" s="44">
        <v>9734.43</v>
      </c>
      <c r="F22" s="44">
        <v>0</v>
      </c>
      <c r="G22" s="44">
        <f t="shared" ref="G22" si="80">1200/13*12</f>
        <v>1107.69</v>
      </c>
      <c r="H22" s="44">
        <v>6280.06</v>
      </c>
      <c r="I22" s="44">
        <v>0</v>
      </c>
      <c r="J22" s="44">
        <f t="shared" ref="J22" si="81">(E22+F22+G22+H22+I22)/12</f>
        <v>1426.85</v>
      </c>
      <c r="K22" s="45">
        <f t="shared" ref="K22" si="82">(E22+F22+G22+H22+I22)</f>
        <v>17122.18</v>
      </c>
      <c r="L22" s="46">
        <f t="shared" ref="L22" si="83">K22+J22</f>
        <v>18549.03</v>
      </c>
      <c r="M22" s="117"/>
      <c r="N22" s="119">
        <f t="shared" ref="N22" si="84">K22</f>
        <v>17122.18</v>
      </c>
      <c r="O22" s="119">
        <f t="shared" ref="O22" si="85">E22++G22+F22+I22</f>
        <v>10842.12</v>
      </c>
      <c r="P22" s="119">
        <v>774</v>
      </c>
      <c r="Q22" s="119">
        <f t="shared" ref="Q22" si="86">IF(P22&gt;(O22*0.18),P22,O22*0.18)+N22+J22</f>
        <v>20500.61</v>
      </c>
      <c r="R22" s="119">
        <f t="shared" ref="R22" si="87">N22+O22*0.18</f>
        <v>19073.759999999998</v>
      </c>
      <c r="S22" s="47"/>
    </row>
    <row r="23" spans="1:19" ht="9" customHeight="1" x14ac:dyDescent="0.2">
      <c r="A23" s="511"/>
      <c r="B23" s="511"/>
      <c r="C23" s="48" t="s">
        <v>4</v>
      </c>
      <c r="D23" s="49">
        <v>8</v>
      </c>
      <c r="E23" s="50">
        <v>18848485</v>
      </c>
      <c r="F23" s="50">
        <v>0</v>
      </c>
      <c r="G23" s="50">
        <f t="shared" si="0"/>
        <v>2144787</v>
      </c>
      <c r="H23" s="50">
        <v>12159892</v>
      </c>
      <c r="I23" s="50">
        <v>0</v>
      </c>
      <c r="J23" s="51">
        <f t="shared" ref="J23:L23" si="88">J22*1936.27</f>
        <v>2762767</v>
      </c>
      <c r="K23" s="50">
        <f t="shared" si="88"/>
        <v>33153163</v>
      </c>
      <c r="L23" s="52">
        <f t="shared" si="88"/>
        <v>35915930</v>
      </c>
      <c r="M23" s="118"/>
      <c r="N23" s="120">
        <f t="shared" ref="N23:O23" si="89">N22*1936.27</f>
        <v>33153163</v>
      </c>
      <c r="O23" s="120">
        <f t="shared" si="89"/>
        <v>20993272</v>
      </c>
      <c r="P23" s="120">
        <v>1498673</v>
      </c>
      <c r="Q23" s="120">
        <f t="shared" ref="Q23:R23" si="90">Q22*1936.27</f>
        <v>39694716</v>
      </c>
      <c r="R23" s="120">
        <f t="shared" si="90"/>
        <v>36931949</v>
      </c>
      <c r="S23" s="47"/>
    </row>
    <row r="24" spans="1:19" ht="12.75" customHeight="1" x14ac:dyDescent="0.2">
      <c r="A24" s="511"/>
      <c r="B24" s="511"/>
      <c r="C24" s="53" t="s">
        <v>3</v>
      </c>
      <c r="D24" s="54">
        <v>9</v>
      </c>
      <c r="E24" s="44">
        <v>10991.39</v>
      </c>
      <c r="F24" s="44">
        <v>0</v>
      </c>
      <c r="G24" s="44">
        <f t="shared" ref="G24" si="91">1200/13*12</f>
        <v>1107.69</v>
      </c>
      <c r="H24" s="44">
        <v>6280.06</v>
      </c>
      <c r="I24" s="44">
        <v>0</v>
      </c>
      <c r="J24" s="44">
        <f t="shared" ref="J24" si="92">(E24+F24+G24+H24+I24)/12</f>
        <v>1531.6</v>
      </c>
      <c r="K24" s="45">
        <f t="shared" ref="K24" si="93">(E24+F24+G24+H24+I24)</f>
        <v>18379.14</v>
      </c>
      <c r="L24" s="46">
        <f t="shared" ref="L24" si="94">K24+J24</f>
        <v>19910.740000000002</v>
      </c>
      <c r="M24" s="117"/>
      <c r="N24" s="119">
        <f t="shared" ref="N24" si="95">K24</f>
        <v>18379.14</v>
      </c>
      <c r="O24" s="119">
        <f t="shared" ref="O24" si="96">E24++G24+F24+I24</f>
        <v>12099.08</v>
      </c>
      <c r="P24" s="119">
        <v>774</v>
      </c>
      <c r="Q24" s="119">
        <f t="shared" ref="Q24" si="97">IF(P24&gt;(O24*0.18),P24,O24*0.18)+N24+J24</f>
        <v>22088.57</v>
      </c>
      <c r="R24" s="119">
        <f t="shared" ref="R24" si="98">N24+O24*0.18</f>
        <v>20556.97</v>
      </c>
      <c r="S24" s="47"/>
    </row>
    <row r="25" spans="1:19" ht="9" customHeight="1" x14ac:dyDescent="0.2">
      <c r="A25" s="511"/>
      <c r="B25" s="511"/>
      <c r="C25" s="48" t="s">
        <v>4</v>
      </c>
      <c r="D25" s="49">
        <v>14</v>
      </c>
      <c r="E25" s="50">
        <v>21282299</v>
      </c>
      <c r="F25" s="50">
        <v>0</v>
      </c>
      <c r="G25" s="50">
        <f t="shared" si="0"/>
        <v>2144787</v>
      </c>
      <c r="H25" s="50">
        <v>12159892</v>
      </c>
      <c r="I25" s="50">
        <v>0</v>
      </c>
      <c r="J25" s="51">
        <f t="shared" ref="J25:L25" si="99">J24*1936.27</f>
        <v>2965591</v>
      </c>
      <c r="K25" s="50">
        <f t="shared" si="99"/>
        <v>35586977</v>
      </c>
      <c r="L25" s="52">
        <f t="shared" si="99"/>
        <v>38552569</v>
      </c>
      <c r="M25" s="118"/>
      <c r="N25" s="120">
        <f t="shared" ref="N25:O25" si="100">N24*1936.27</f>
        <v>35586977</v>
      </c>
      <c r="O25" s="120">
        <f t="shared" si="100"/>
        <v>23427086</v>
      </c>
      <c r="P25" s="120">
        <v>1498673</v>
      </c>
      <c r="Q25" s="120">
        <f t="shared" ref="Q25:R25" si="101">Q24*1936.27</f>
        <v>42769435</v>
      </c>
      <c r="R25" s="120">
        <f t="shared" si="101"/>
        <v>39803844</v>
      </c>
      <c r="S25" s="47"/>
    </row>
    <row r="26" spans="1:19" ht="12.75" customHeight="1" x14ac:dyDescent="0.2">
      <c r="A26" s="511"/>
      <c r="B26" s="511"/>
      <c r="C26" s="53" t="s">
        <v>3</v>
      </c>
      <c r="D26" s="54">
        <v>15</v>
      </c>
      <c r="E26" s="44">
        <v>12181.79</v>
      </c>
      <c r="F26" s="44">
        <v>0</v>
      </c>
      <c r="G26" s="44">
        <f t="shared" ref="G26" si="102">1200/13*12</f>
        <v>1107.69</v>
      </c>
      <c r="H26" s="44">
        <v>6280.06</v>
      </c>
      <c r="I26" s="44">
        <v>0</v>
      </c>
      <c r="J26" s="44">
        <f t="shared" ref="J26" si="103">(E26+F26+G26+H26+I26)/12</f>
        <v>1630.8</v>
      </c>
      <c r="K26" s="45">
        <f t="shared" ref="K26" si="104">(E26+F26+G26+H26+I26)</f>
        <v>19569.54</v>
      </c>
      <c r="L26" s="46">
        <f t="shared" ref="L26" si="105">K26+J26</f>
        <v>21200.34</v>
      </c>
      <c r="M26" s="117"/>
      <c r="N26" s="119">
        <f t="shared" ref="N26" si="106">K26</f>
        <v>19569.54</v>
      </c>
      <c r="O26" s="119">
        <f t="shared" ref="O26" si="107">E26++G26+F26+I26</f>
        <v>13289.48</v>
      </c>
      <c r="P26" s="119">
        <v>774</v>
      </c>
      <c r="Q26" s="119">
        <f t="shared" ref="Q26" si="108">IF(P26&gt;(O26*0.18),P26,O26*0.18)+N26+J26</f>
        <v>23592.45</v>
      </c>
      <c r="R26" s="119">
        <f t="shared" ref="R26" si="109">N26+O26*0.18</f>
        <v>21961.65</v>
      </c>
      <c r="S26" s="47"/>
    </row>
    <row r="27" spans="1:19" ht="9" customHeight="1" x14ac:dyDescent="0.2">
      <c r="A27" s="511"/>
      <c r="B27" s="511"/>
      <c r="C27" s="48" t="s">
        <v>4</v>
      </c>
      <c r="D27" s="49">
        <v>20</v>
      </c>
      <c r="E27" s="50">
        <v>23587235</v>
      </c>
      <c r="F27" s="50">
        <v>0</v>
      </c>
      <c r="G27" s="50">
        <f t="shared" si="0"/>
        <v>2144787</v>
      </c>
      <c r="H27" s="50">
        <v>12159892</v>
      </c>
      <c r="I27" s="50">
        <v>0</v>
      </c>
      <c r="J27" s="51">
        <f t="shared" ref="J27:L27" si="110">J26*1936.27</f>
        <v>3157669</v>
      </c>
      <c r="K27" s="50">
        <f t="shared" si="110"/>
        <v>37891913</v>
      </c>
      <c r="L27" s="52">
        <f t="shared" si="110"/>
        <v>41049582</v>
      </c>
      <c r="M27" s="118"/>
      <c r="N27" s="120">
        <f t="shared" ref="N27:O27" si="111">N26*1936.27</f>
        <v>37891913</v>
      </c>
      <c r="O27" s="120">
        <f t="shared" si="111"/>
        <v>25732021</v>
      </c>
      <c r="P27" s="120">
        <v>1498673</v>
      </c>
      <c r="Q27" s="120">
        <f t="shared" ref="Q27:R27" si="112">Q26*1936.27</f>
        <v>45681353</v>
      </c>
      <c r="R27" s="120">
        <f t="shared" si="112"/>
        <v>42523684</v>
      </c>
      <c r="S27" s="47"/>
    </row>
    <row r="28" spans="1:19" ht="12.75" customHeight="1" x14ac:dyDescent="0.2">
      <c r="A28" s="511"/>
      <c r="B28" s="511"/>
      <c r="C28" s="53" t="s">
        <v>3</v>
      </c>
      <c r="D28" s="54">
        <v>21</v>
      </c>
      <c r="E28" s="44">
        <v>13379.46</v>
      </c>
      <c r="F28" s="44">
        <v>0</v>
      </c>
      <c r="G28" s="44">
        <f t="shared" ref="G28" si="113">1200/13*12</f>
        <v>1107.69</v>
      </c>
      <c r="H28" s="44">
        <v>6280.06</v>
      </c>
      <c r="I28" s="44">
        <v>0</v>
      </c>
      <c r="J28" s="44">
        <f t="shared" ref="J28" si="114">(E28+F28+G28+H28+I28)/12</f>
        <v>1730.6</v>
      </c>
      <c r="K28" s="45">
        <f t="shared" ref="K28" si="115">(E28+F28+G28+H28+I28)</f>
        <v>20767.21</v>
      </c>
      <c r="L28" s="46">
        <f t="shared" ref="L28" si="116">K28+J28</f>
        <v>22497.81</v>
      </c>
      <c r="M28" s="117"/>
      <c r="N28" s="119">
        <f t="shared" ref="N28" si="117">K28</f>
        <v>20767.21</v>
      </c>
      <c r="O28" s="119">
        <f t="shared" ref="O28" si="118">E28++G28+F28+I28</f>
        <v>14487.15</v>
      </c>
      <c r="P28" s="119">
        <v>774</v>
      </c>
      <c r="Q28" s="119">
        <f t="shared" ref="Q28" si="119">IF(P28&gt;(O28*0.18),P28,O28*0.18)+N28+J28</f>
        <v>25105.5</v>
      </c>
      <c r="R28" s="119">
        <f t="shared" ref="R28" si="120">N28+O28*0.18</f>
        <v>23374.9</v>
      </c>
      <c r="S28" s="47"/>
    </row>
    <row r="29" spans="1:19" ht="9" customHeight="1" x14ac:dyDescent="0.2">
      <c r="A29" s="511"/>
      <c r="B29" s="511"/>
      <c r="C29" s="48" t="s">
        <v>4</v>
      </c>
      <c r="D29" s="49">
        <v>27</v>
      </c>
      <c r="E29" s="50">
        <v>25906247</v>
      </c>
      <c r="F29" s="50">
        <v>0</v>
      </c>
      <c r="G29" s="50">
        <f t="shared" si="0"/>
        <v>2144787</v>
      </c>
      <c r="H29" s="50">
        <v>12159892</v>
      </c>
      <c r="I29" s="50">
        <v>0</v>
      </c>
      <c r="J29" s="51">
        <f t="shared" ref="J29:L29" si="121">J28*1936.27</f>
        <v>3350909</v>
      </c>
      <c r="K29" s="50">
        <f t="shared" si="121"/>
        <v>40210926</v>
      </c>
      <c r="L29" s="52">
        <f t="shared" si="121"/>
        <v>43561835</v>
      </c>
      <c r="M29" s="118"/>
      <c r="N29" s="120">
        <f t="shared" ref="N29:O29" si="122">N28*1936.27</f>
        <v>40210926</v>
      </c>
      <c r="O29" s="120">
        <f t="shared" si="122"/>
        <v>28051034</v>
      </c>
      <c r="P29" s="120">
        <v>1498673</v>
      </c>
      <c r="Q29" s="120">
        <f t="shared" ref="Q29:R29" si="123">Q28*1936.27</f>
        <v>48611026</v>
      </c>
      <c r="R29" s="120">
        <f t="shared" si="123"/>
        <v>45260118</v>
      </c>
      <c r="S29" s="47"/>
    </row>
    <row r="30" spans="1:19" ht="12.75" customHeight="1" x14ac:dyDescent="0.2">
      <c r="A30" s="511"/>
      <c r="B30" s="511"/>
      <c r="C30" s="53" t="s">
        <v>3</v>
      </c>
      <c r="D30" s="54">
        <v>28</v>
      </c>
      <c r="E30" s="44">
        <v>14232.27</v>
      </c>
      <c r="F30" s="44">
        <v>0</v>
      </c>
      <c r="G30" s="44">
        <f t="shared" ref="G30" si="124">1200/13*12</f>
        <v>1107.69</v>
      </c>
      <c r="H30" s="44">
        <v>6280.06</v>
      </c>
      <c r="I30" s="44">
        <v>0</v>
      </c>
      <c r="J30" s="44">
        <f t="shared" ref="J30" si="125">(E30+F30+G30+H30+I30)/12</f>
        <v>1801.67</v>
      </c>
      <c r="K30" s="45">
        <f t="shared" ref="K30" si="126">(E30+F30+G30+H30+I30)</f>
        <v>21620.02</v>
      </c>
      <c r="L30" s="46">
        <f t="shared" ref="L30" si="127">K30+J30</f>
        <v>23421.69</v>
      </c>
      <c r="M30" s="117"/>
      <c r="N30" s="119">
        <f t="shared" ref="N30" si="128">K30</f>
        <v>21620.02</v>
      </c>
      <c r="O30" s="119">
        <f t="shared" ref="O30" si="129">E30++G30+F30+I30</f>
        <v>15339.96</v>
      </c>
      <c r="P30" s="119">
        <v>774</v>
      </c>
      <c r="Q30" s="119">
        <f t="shared" ref="Q30" si="130">IF(P30&gt;(O30*0.18),P30,O30*0.18)+N30+J30</f>
        <v>26182.880000000001</v>
      </c>
      <c r="R30" s="119">
        <f t="shared" ref="R30" si="131">N30+O30*0.18</f>
        <v>24381.21</v>
      </c>
      <c r="S30" s="47"/>
    </row>
    <row r="31" spans="1:19" ht="9" customHeight="1" x14ac:dyDescent="0.2">
      <c r="A31" s="511"/>
      <c r="B31" s="511"/>
      <c r="C31" s="48" t="s">
        <v>4</v>
      </c>
      <c r="D31" s="49">
        <v>34</v>
      </c>
      <c r="E31" s="50">
        <v>27557517</v>
      </c>
      <c r="F31" s="50">
        <v>0</v>
      </c>
      <c r="G31" s="50">
        <f t="shared" si="0"/>
        <v>2144787</v>
      </c>
      <c r="H31" s="50">
        <v>12159892</v>
      </c>
      <c r="I31" s="50">
        <v>0</v>
      </c>
      <c r="J31" s="51">
        <f t="shared" ref="J31:L31" si="132">J30*1936.27</f>
        <v>3488520</v>
      </c>
      <c r="K31" s="50">
        <f t="shared" si="132"/>
        <v>41862196</v>
      </c>
      <c r="L31" s="52">
        <f t="shared" si="132"/>
        <v>45350716</v>
      </c>
      <c r="M31" s="118"/>
      <c r="N31" s="120">
        <f t="shared" ref="N31:O31" si="133">N30*1936.27</f>
        <v>41862196</v>
      </c>
      <c r="O31" s="120">
        <f t="shared" si="133"/>
        <v>29702304</v>
      </c>
      <c r="P31" s="120">
        <v>1498673</v>
      </c>
      <c r="Q31" s="120">
        <f t="shared" ref="Q31:R31" si="134">Q30*1936.27</f>
        <v>50697125</v>
      </c>
      <c r="R31" s="120">
        <f t="shared" si="134"/>
        <v>47208605</v>
      </c>
      <c r="S31" s="47"/>
    </row>
    <row r="32" spans="1:19" ht="12.75" customHeight="1" x14ac:dyDescent="0.2">
      <c r="A32" s="511"/>
      <c r="B32" s="511"/>
      <c r="C32" s="53" t="s">
        <v>3</v>
      </c>
      <c r="D32" s="54">
        <v>35</v>
      </c>
      <c r="E32" s="44">
        <v>14885.9</v>
      </c>
      <c r="F32" s="44">
        <v>0</v>
      </c>
      <c r="G32" s="44">
        <f t="shared" ref="G32" si="135">1200/13*12</f>
        <v>1107.69</v>
      </c>
      <c r="H32" s="44">
        <v>6280.06</v>
      </c>
      <c r="I32" s="44">
        <v>0</v>
      </c>
      <c r="J32" s="44">
        <f t="shared" ref="J32" si="136">(E32+F32+G32+H32+I32)/12</f>
        <v>1856.14</v>
      </c>
      <c r="K32" s="45">
        <f t="shared" ref="K32" si="137">(E32+F32+G32+H32+I32)</f>
        <v>22273.65</v>
      </c>
      <c r="L32" s="46">
        <f t="shared" ref="L32" si="138">K32+J32</f>
        <v>24129.79</v>
      </c>
      <c r="M32" s="117"/>
      <c r="N32" s="119">
        <f t="shared" ref="N32" si="139">K32</f>
        <v>22273.65</v>
      </c>
      <c r="O32" s="119">
        <f t="shared" ref="O32" si="140">E32++G32+F32+I32</f>
        <v>15993.59</v>
      </c>
      <c r="P32" s="119">
        <v>774</v>
      </c>
      <c r="Q32" s="119">
        <f t="shared" ref="Q32" si="141">IF(P32&gt;(O32*0.18),P32,O32*0.18)+N32+J32</f>
        <v>27008.639999999999</v>
      </c>
      <c r="R32" s="119">
        <f t="shared" ref="R32" si="142">N32+O32*0.18</f>
        <v>25152.5</v>
      </c>
      <c r="S32" s="47"/>
    </row>
    <row r="33" spans="1:19" ht="9" customHeight="1" x14ac:dyDescent="0.2">
      <c r="A33" s="512"/>
      <c r="B33" s="512"/>
      <c r="C33" s="58" t="s">
        <v>4</v>
      </c>
      <c r="D33" s="59"/>
      <c r="E33" s="50">
        <v>28823122</v>
      </c>
      <c r="F33" s="50">
        <v>0</v>
      </c>
      <c r="G33" s="50">
        <f t="shared" si="0"/>
        <v>2144787</v>
      </c>
      <c r="H33" s="50">
        <v>12159892</v>
      </c>
      <c r="I33" s="50">
        <v>0</v>
      </c>
      <c r="J33" s="51">
        <f t="shared" ref="J33:L33" si="143">J32*1936.27</f>
        <v>3593988</v>
      </c>
      <c r="K33" s="50">
        <f t="shared" si="143"/>
        <v>43127800</v>
      </c>
      <c r="L33" s="52">
        <f t="shared" si="143"/>
        <v>46721788</v>
      </c>
      <c r="M33" s="118"/>
      <c r="N33" s="120">
        <f t="shared" ref="N33:O33" si="144">N32*1936.27</f>
        <v>43127800</v>
      </c>
      <c r="O33" s="120">
        <f t="shared" si="144"/>
        <v>30967909</v>
      </c>
      <c r="P33" s="120">
        <v>1498673</v>
      </c>
      <c r="Q33" s="120">
        <f t="shared" ref="Q33:R33" si="145">Q32*1936.27</f>
        <v>52296019</v>
      </c>
      <c r="R33" s="120">
        <f t="shared" si="145"/>
        <v>48702031</v>
      </c>
      <c r="S33" s="47"/>
    </row>
    <row r="34" spans="1:19" ht="12.75" customHeight="1" x14ac:dyDescent="0.2">
      <c r="A34" s="492">
        <f>B22+1</f>
        <v>39114</v>
      </c>
      <c r="B34" s="492">
        <v>39446</v>
      </c>
      <c r="C34" s="42" t="s">
        <v>3</v>
      </c>
      <c r="D34" s="43">
        <v>0</v>
      </c>
      <c r="E34" s="44">
        <v>9805.5300000000007</v>
      </c>
      <c r="F34" s="44">
        <v>0</v>
      </c>
      <c r="G34" s="44">
        <f t="shared" ref="G34" si="146">1200/13*12</f>
        <v>1107.69</v>
      </c>
      <c r="H34" s="44">
        <v>6280.06</v>
      </c>
      <c r="I34" s="44">
        <v>0</v>
      </c>
      <c r="J34" s="44">
        <f t="shared" ref="J34" si="147">(E34+F34+G34+H34+I34)/12</f>
        <v>1432.77</v>
      </c>
      <c r="K34" s="45">
        <f t="shared" ref="K34" si="148">(E34+F34+G34+H34+I34)</f>
        <v>17193.28</v>
      </c>
      <c r="L34" s="46">
        <f t="shared" ref="L34" si="149">K34+J34</f>
        <v>18626.05</v>
      </c>
      <c r="M34" s="117"/>
      <c r="N34" s="119">
        <f t="shared" ref="N34" si="150">K34</f>
        <v>17193.28</v>
      </c>
      <c r="O34" s="119">
        <f t="shared" ref="O34" si="151">E34++G34+F34+I34</f>
        <v>10913.22</v>
      </c>
      <c r="P34" s="119">
        <v>774</v>
      </c>
      <c r="Q34" s="119">
        <f t="shared" ref="Q34" si="152">IF(P34&gt;(O34*0.18),P34,O34*0.18)+N34+J34</f>
        <v>20590.43</v>
      </c>
      <c r="R34" s="119">
        <f t="shared" ref="R34" si="153">N34+O34*0.18</f>
        <v>19157.66</v>
      </c>
      <c r="S34" s="47"/>
    </row>
    <row r="35" spans="1:19" ht="9" customHeight="1" x14ac:dyDescent="0.2">
      <c r="A35" s="493"/>
      <c r="B35" s="493"/>
      <c r="C35" s="48" t="s">
        <v>4</v>
      </c>
      <c r="D35" s="49">
        <v>2</v>
      </c>
      <c r="E35" s="50">
        <v>18986154</v>
      </c>
      <c r="F35" s="50">
        <v>0</v>
      </c>
      <c r="G35" s="50">
        <f t="shared" si="0"/>
        <v>2144787</v>
      </c>
      <c r="H35" s="50">
        <v>12159892</v>
      </c>
      <c r="I35" s="50">
        <v>0</v>
      </c>
      <c r="J35" s="51">
        <f t="shared" ref="J35:L35" si="154">J34*1936.27</f>
        <v>2774230</v>
      </c>
      <c r="K35" s="50">
        <f t="shared" si="154"/>
        <v>33290832</v>
      </c>
      <c r="L35" s="52">
        <f t="shared" si="154"/>
        <v>36065062</v>
      </c>
      <c r="M35" s="118"/>
      <c r="N35" s="120">
        <f t="shared" ref="N35:O35" si="155">N34*1936.27</f>
        <v>33290832</v>
      </c>
      <c r="O35" s="120">
        <f t="shared" si="155"/>
        <v>21130940</v>
      </c>
      <c r="P35" s="120">
        <v>1498673</v>
      </c>
      <c r="Q35" s="120">
        <f t="shared" ref="Q35:R35" si="156">Q34*1936.27</f>
        <v>39868632</v>
      </c>
      <c r="R35" s="120">
        <f t="shared" si="156"/>
        <v>37094402</v>
      </c>
      <c r="S35" s="47"/>
    </row>
    <row r="36" spans="1:19" ht="12.75" customHeight="1" x14ac:dyDescent="0.2">
      <c r="A36" s="511">
        <f>A34</f>
        <v>39114</v>
      </c>
      <c r="B36" s="511">
        <f>B34</f>
        <v>39446</v>
      </c>
      <c r="C36" s="53" t="s">
        <v>3</v>
      </c>
      <c r="D36" s="54">
        <v>3</v>
      </c>
      <c r="E36" s="44">
        <v>10167.15</v>
      </c>
      <c r="F36" s="44">
        <v>0</v>
      </c>
      <c r="G36" s="44">
        <f t="shared" ref="G36" si="157">1200/13*12</f>
        <v>1107.69</v>
      </c>
      <c r="H36" s="44">
        <v>6280.06</v>
      </c>
      <c r="I36" s="44">
        <v>0</v>
      </c>
      <c r="J36" s="44">
        <f t="shared" ref="J36" si="158">(E36+F36+G36+H36+I36)/12</f>
        <v>1462.91</v>
      </c>
      <c r="K36" s="45">
        <f t="shared" ref="K36" si="159">(E36+F36+G36+H36+I36)</f>
        <v>17554.900000000001</v>
      </c>
      <c r="L36" s="46">
        <f t="shared" ref="L36" si="160">K36+J36</f>
        <v>19017.810000000001</v>
      </c>
      <c r="M36" s="117"/>
      <c r="N36" s="119">
        <f t="shared" ref="N36" si="161">K36</f>
        <v>17554.900000000001</v>
      </c>
      <c r="O36" s="119">
        <f t="shared" ref="O36" si="162">E36++G36+F36+I36</f>
        <v>11274.84</v>
      </c>
      <c r="P36" s="119">
        <v>774</v>
      </c>
      <c r="Q36" s="119">
        <f t="shared" ref="Q36" si="163">IF(P36&gt;(O36*0.18),P36,O36*0.18)+N36+J36</f>
        <v>21047.279999999999</v>
      </c>
      <c r="R36" s="119">
        <f t="shared" ref="R36" si="164">N36+O36*0.18</f>
        <v>19584.37</v>
      </c>
      <c r="S36" s="47"/>
    </row>
    <row r="37" spans="1:19" ht="9" customHeight="1" x14ac:dyDescent="0.2">
      <c r="A37" s="511"/>
      <c r="B37" s="511"/>
      <c r="C37" s="48" t="s">
        <v>4</v>
      </c>
      <c r="D37" s="49">
        <v>8</v>
      </c>
      <c r="E37" s="50">
        <v>19686348</v>
      </c>
      <c r="F37" s="50">
        <v>0</v>
      </c>
      <c r="G37" s="50">
        <f t="shared" si="0"/>
        <v>2144787</v>
      </c>
      <c r="H37" s="50">
        <v>12159892</v>
      </c>
      <c r="I37" s="50">
        <v>0</v>
      </c>
      <c r="J37" s="51">
        <f t="shared" ref="J37:L37" si="165">J36*1936.27</f>
        <v>2832589</v>
      </c>
      <c r="K37" s="50">
        <f t="shared" si="165"/>
        <v>33991026</v>
      </c>
      <c r="L37" s="52">
        <f t="shared" si="165"/>
        <v>36823615</v>
      </c>
      <c r="M37" s="118"/>
      <c r="N37" s="120">
        <f t="shared" ref="N37:O37" si="166">N36*1936.27</f>
        <v>33991026</v>
      </c>
      <c r="O37" s="120">
        <f t="shared" si="166"/>
        <v>21831134</v>
      </c>
      <c r="P37" s="120">
        <v>1498673</v>
      </c>
      <c r="Q37" s="120">
        <f t="shared" ref="Q37:R37" si="167">Q36*1936.27</f>
        <v>40753217</v>
      </c>
      <c r="R37" s="120">
        <f t="shared" si="167"/>
        <v>37920628</v>
      </c>
      <c r="S37" s="47"/>
    </row>
    <row r="38" spans="1:19" ht="12.75" customHeight="1" x14ac:dyDescent="0.2">
      <c r="A38" s="511"/>
      <c r="B38" s="511"/>
      <c r="C38" s="53" t="s">
        <v>3</v>
      </c>
      <c r="D38" s="54">
        <v>9</v>
      </c>
      <c r="E38" s="44">
        <v>11457.95</v>
      </c>
      <c r="F38" s="44">
        <v>0</v>
      </c>
      <c r="G38" s="44">
        <f t="shared" ref="G38" si="168">1200/13*12</f>
        <v>1107.69</v>
      </c>
      <c r="H38" s="44">
        <v>6280.06</v>
      </c>
      <c r="I38" s="44">
        <v>0</v>
      </c>
      <c r="J38" s="44">
        <f t="shared" ref="J38" si="169">(E38+F38+G38+H38+I38)/12</f>
        <v>1570.48</v>
      </c>
      <c r="K38" s="45">
        <f t="shared" ref="K38" si="170">(E38+F38+G38+H38+I38)</f>
        <v>18845.7</v>
      </c>
      <c r="L38" s="46">
        <f t="shared" ref="L38" si="171">K38+J38</f>
        <v>20416.18</v>
      </c>
      <c r="M38" s="117"/>
      <c r="N38" s="119">
        <f t="shared" ref="N38" si="172">K38</f>
        <v>18845.7</v>
      </c>
      <c r="O38" s="119">
        <f t="shared" ref="O38" si="173">E38++G38+F38+I38</f>
        <v>12565.64</v>
      </c>
      <c r="P38" s="119">
        <v>774</v>
      </c>
      <c r="Q38" s="119">
        <f t="shared" ref="Q38" si="174">IF(P38&gt;(O38*0.18),P38,O38*0.18)+N38+J38</f>
        <v>22678</v>
      </c>
      <c r="R38" s="119">
        <f t="shared" ref="R38" si="175">N38+O38*0.18</f>
        <v>21107.52</v>
      </c>
      <c r="S38" s="47"/>
    </row>
    <row r="39" spans="1:19" ht="9" customHeight="1" x14ac:dyDescent="0.2">
      <c r="A39" s="511"/>
      <c r="B39" s="511"/>
      <c r="C39" s="48" t="s">
        <v>4</v>
      </c>
      <c r="D39" s="49">
        <v>14</v>
      </c>
      <c r="E39" s="50">
        <v>22185685</v>
      </c>
      <c r="F39" s="50">
        <v>0</v>
      </c>
      <c r="G39" s="50">
        <f t="shared" si="0"/>
        <v>2144787</v>
      </c>
      <c r="H39" s="50">
        <v>12159892</v>
      </c>
      <c r="I39" s="50">
        <v>0</v>
      </c>
      <c r="J39" s="51">
        <f t="shared" ref="J39:L39" si="176">J38*1936.27</f>
        <v>3040873</v>
      </c>
      <c r="K39" s="50">
        <f t="shared" si="176"/>
        <v>36490364</v>
      </c>
      <c r="L39" s="52">
        <f t="shared" si="176"/>
        <v>39531237</v>
      </c>
      <c r="M39" s="118"/>
      <c r="N39" s="120">
        <f t="shared" ref="N39:O39" si="177">N38*1936.27</f>
        <v>36490364</v>
      </c>
      <c r="O39" s="120">
        <f t="shared" si="177"/>
        <v>24330472</v>
      </c>
      <c r="P39" s="120">
        <v>1498673</v>
      </c>
      <c r="Q39" s="120">
        <f t="shared" ref="Q39:R39" si="178">Q38*1936.27</f>
        <v>43910731</v>
      </c>
      <c r="R39" s="120">
        <f t="shared" si="178"/>
        <v>40869858</v>
      </c>
      <c r="S39" s="47"/>
    </row>
    <row r="40" spans="1:19" ht="12.75" customHeight="1" x14ac:dyDescent="0.2">
      <c r="A40" s="511"/>
      <c r="B40" s="511"/>
      <c r="C40" s="53" t="s">
        <v>3</v>
      </c>
      <c r="D40" s="54">
        <v>15</v>
      </c>
      <c r="E40" s="44">
        <v>12680.51</v>
      </c>
      <c r="F40" s="44">
        <v>0</v>
      </c>
      <c r="G40" s="44">
        <f t="shared" ref="G40" si="179">1200/13*12</f>
        <v>1107.69</v>
      </c>
      <c r="H40" s="44">
        <v>6280.06</v>
      </c>
      <c r="I40" s="44">
        <v>0</v>
      </c>
      <c r="J40" s="44">
        <f t="shared" ref="J40" si="180">(E40+F40+G40+H40+I40)/12</f>
        <v>1672.36</v>
      </c>
      <c r="K40" s="45">
        <f t="shared" ref="K40" si="181">(E40+F40+G40+H40+I40)</f>
        <v>20068.259999999998</v>
      </c>
      <c r="L40" s="46">
        <f t="shared" ref="L40" si="182">K40+J40</f>
        <v>21740.62</v>
      </c>
      <c r="M40" s="117"/>
      <c r="N40" s="119">
        <f t="shared" ref="N40" si="183">K40</f>
        <v>20068.259999999998</v>
      </c>
      <c r="O40" s="119">
        <f t="shared" ref="O40" si="184">E40++G40+F40+I40</f>
        <v>13788.2</v>
      </c>
      <c r="P40" s="119">
        <v>774</v>
      </c>
      <c r="Q40" s="119">
        <f t="shared" ref="Q40" si="185">IF(P40&gt;(O40*0.18),P40,O40*0.18)+N40+J40</f>
        <v>24222.5</v>
      </c>
      <c r="R40" s="119">
        <f t="shared" ref="R40" si="186">N40+O40*0.18</f>
        <v>22550.14</v>
      </c>
      <c r="S40" s="47"/>
    </row>
    <row r="41" spans="1:19" ht="9" customHeight="1" x14ac:dyDescent="0.2">
      <c r="A41" s="511"/>
      <c r="B41" s="511"/>
      <c r="C41" s="48" t="s">
        <v>4</v>
      </c>
      <c r="D41" s="49">
        <v>20</v>
      </c>
      <c r="E41" s="50">
        <v>24552891</v>
      </c>
      <c r="F41" s="50">
        <v>0</v>
      </c>
      <c r="G41" s="50">
        <f t="shared" si="0"/>
        <v>2144787</v>
      </c>
      <c r="H41" s="50">
        <v>12159892</v>
      </c>
      <c r="I41" s="50">
        <v>0</v>
      </c>
      <c r="J41" s="51">
        <f t="shared" ref="J41:L41" si="187">J40*1936.27</f>
        <v>3238140</v>
      </c>
      <c r="K41" s="50">
        <f t="shared" si="187"/>
        <v>38857570</v>
      </c>
      <c r="L41" s="52">
        <f t="shared" si="187"/>
        <v>42095710</v>
      </c>
      <c r="M41" s="118"/>
      <c r="N41" s="120">
        <f t="shared" ref="N41:O41" si="188">N40*1936.27</f>
        <v>38857570</v>
      </c>
      <c r="O41" s="120">
        <f t="shared" si="188"/>
        <v>26697678</v>
      </c>
      <c r="P41" s="120">
        <v>1498673</v>
      </c>
      <c r="Q41" s="120">
        <f t="shared" ref="Q41:R41" si="189">Q40*1936.27</f>
        <v>46901300</v>
      </c>
      <c r="R41" s="120">
        <f t="shared" si="189"/>
        <v>43663160</v>
      </c>
      <c r="S41" s="47"/>
    </row>
    <row r="42" spans="1:19" ht="12.75" customHeight="1" x14ac:dyDescent="0.2">
      <c r="A42" s="511"/>
      <c r="B42" s="511"/>
      <c r="C42" s="53" t="s">
        <v>3</v>
      </c>
      <c r="D42" s="54">
        <v>21</v>
      </c>
      <c r="E42" s="44">
        <v>13910.46</v>
      </c>
      <c r="F42" s="44">
        <v>0</v>
      </c>
      <c r="G42" s="44">
        <f t="shared" ref="G42" si="190">1200/13*12</f>
        <v>1107.69</v>
      </c>
      <c r="H42" s="44">
        <v>6280.06</v>
      </c>
      <c r="I42" s="44">
        <v>0</v>
      </c>
      <c r="J42" s="44">
        <f t="shared" ref="J42" si="191">(E42+F42+G42+H42+I42)/12</f>
        <v>1774.85</v>
      </c>
      <c r="K42" s="45">
        <f t="shared" ref="K42" si="192">(E42+F42+G42+H42+I42)</f>
        <v>21298.21</v>
      </c>
      <c r="L42" s="46">
        <f t="shared" ref="L42" si="193">K42+J42</f>
        <v>23073.06</v>
      </c>
      <c r="M42" s="117"/>
      <c r="N42" s="119">
        <f t="shared" ref="N42" si="194">K42</f>
        <v>21298.21</v>
      </c>
      <c r="O42" s="119">
        <f t="shared" ref="O42" si="195">E42++G42+F42+I42</f>
        <v>15018.15</v>
      </c>
      <c r="P42" s="119">
        <v>774</v>
      </c>
      <c r="Q42" s="119">
        <f t="shared" ref="Q42" si="196">IF(P42&gt;(O42*0.18),P42,O42*0.18)+N42+J42</f>
        <v>25776.33</v>
      </c>
      <c r="R42" s="119">
        <f t="shared" ref="R42" si="197">N42+O42*0.18</f>
        <v>24001.48</v>
      </c>
      <c r="S42" s="47"/>
    </row>
    <row r="43" spans="1:19" ht="9" customHeight="1" x14ac:dyDescent="0.2">
      <c r="A43" s="511"/>
      <c r="B43" s="511"/>
      <c r="C43" s="48" t="s">
        <v>4</v>
      </c>
      <c r="D43" s="49">
        <v>27</v>
      </c>
      <c r="E43" s="50">
        <v>26934406</v>
      </c>
      <c r="F43" s="50">
        <v>0</v>
      </c>
      <c r="G43" s="50">
        <f t="shared" si="0"/>
        <v>2144787</v>
      </c>
      <c r="H43" s="50">
        <v>12159892</v>
      </c>
      <c r="I43" s="50">
        <v>0</v>
      </c>
      <c r="J43" s="51">
        <f t="shared" ref="J43:L43" si="198">J42*1936.27</f>
        <v>3436589</v>
      </c>
      <c r="K43" s="50">
        <f t="shared" si="198"/>
        <v>41239085</v>
      </c>
      <c r="L43" s="52">
        <f t="shared" si="198"/>
        <v>44675674</v>
      </c>
      <c r="M43" s="118"/>
      <c r="N43" s="120">
        <f t="shared" ref="N43:O43" si="199">N42*1936.27</f>
        <v>41239085</v>
      </c>
      <c r="O43" s="120">
        <f t="shared" si="199"/>
        <v>29079193</v>
      </c>
      <c r="P43" s="120">
        <v>1498673</v>
      </c>
      <c r="Q43" s="120">
        <f t="shared" ref="Q43:R43" si="200">Q42*1936.27</f>
        <v>49909934</v>
      </c>
      <c r="R43" s="120">
        <f t="shared" si="200"/>
        <v>46473346</v>
      </c>
      <c r="S43" s="47"/>
    </row>
    <row r="44" spans="1:19" ht="12.75" customHeight="1" x14ac:dyDescent="0.2">
      <c r="A44" s="511"/>
      <c r="B44" s="511"/>
      <c r="C44" s="53" t="s">
        <v>3</v>
      </c>
      <c r="D44" s="54">
        <v>28</v>
      </c>
      <c r="E44" s="44">
        <v>14786.43</v>
      </c>
      <c r="F44" s="44">
        <v>0</v>
      </c>
      <c r="G44" s="44">
        <f t="shared" ref="G44" si="201">1200/13*12</f>
        <v>1107.69</v>
      </c>
      <c r="H44" s="44">
        <v>6280.06</v>
      </c>
      <c r="I44" s="44">
        <v>0</v>
      </c>
      <c r="J44" s="44">
        <f t="shared" ref="J44" si="202">(E44+F44+G44+H44+I44)/12</f>
        <v>1847.85</v>
      </c>
      <c r="K44" s="45">
        <f t="shared" ref="K44" si="203">(E44+F44+G44+H44+I44)</f>
        <v>22174.18</v>
      </c>
      <c r="L44" s="46">
        <f t="shared" ref="L44" si="204">K44+J44</f>
        <v>24022.03</v>
      </c>
      <c r="M44" s="117"/>
      <c r="N44" s="119">
        <f t="shared" ref="N44" si="205">K44</f>
        <v>22174.18</v>
      </c>
      <c r="O44" s="119">
        <f t="shared" ref="O44" si="206">E44++G44+F44+I44</f>
        <v>15894.12</v>
      </c>
      <c r="P44" s="119">
        <v>774</v>
      </c>
      <c r="Q44" s="119">
        <f t="shared" ref="Q44" si="207">IF(P44&gt;(O44*0.18),P44,O44*0.18)+N44+J44</f>
        <v>26882.97</v>
      </c>
      <c r="R44" s="119">
        <f t="shared" ref="R44" si="208">N44+O44*0.18</f>
        <v>25035.119999999999</v>
      </c>
      <c r="S44" s="47"/>
    </row>
    <row r="45" spans="1:19" ht="9" customHeight="1" x14ac:dyDescent="0.2">
      <c r="A45" s="511"/>
      <c r="B45" s="511"/>
      <c r="C45" s="48" t="s">
        <v>4</v>
      </c>
      <c r="D45" s="49">
        <v>34</v>
      </c>
      <c r="E45" s="50">
        <v>28630521</v>
      </c>
      <c r="F45" s="50">
        <v>0</v>
      </c>
      <c r="G45" s="50">
        <f t="shared" si="0"/>
        <v>2144787</v>
      </c>
      <c r="H45" s="50">
        <v>12159892</v>
      </c>
      <c r="I45" s="50">
        <v>0</v>
      </c>
      <c r="J45" s="51">
        <f t="shared" ref="J45:L45" si="209">J44*1936.27</f>
        <v>3577937</v>
      </c>
      <c r="K45" s="50">
        <f t="shared" si="209"/>
        <v>42935200</v>
      </c>
      <c r="L45" s="52">
        <f t="shared" si="209"/>
        <v>46513136</v>
      </c>
      <c r="M45" s="118"/>
      <c r="N45" s="120">
        <f t="shared" ref="N45:O45" si="210">N44*1936.27</f>
        <v>42935200</v>
      </c>
      <c r="O45" s="120">
        <f t="shared" si="210"/>
        <v>30775308</v>
      </c>
      <c r="P45" s="120">
        <v>1498673</v>
      </c>
      <c r="Q45" s="120">
        <f t="shared" ref="Q45:R45" si="211">Q44*1936.27</f>
        <v>52052688</v>
      </c>
      <c r="R45" s="120">
        <f t="shared" si="211"/>
        <v>48474752</v>
      </c>
      <c r="S45" s="47"/>
    </row>
    <row r="46" spans="1:19" ht="12.75" customHeight="1" x14ac:dyDescent="0.2">
      <c r="A46" s="511"/>
      <c r="B46" s="511"/>
      <c r="C46" s="53" t="s">
        <v>3</v>
      </c>
      <c r="D46" s="54">
        <v>35</v>
      </c>
      <c r="E46" s="44">
        <v>15457.7</v>
      </c>
      <c r="F46" s="44">
        <v>0</v>
      </c>
      <c r="G46" s="44">
        <f t="shared" ref="G46" si="212">1200/13*12</f>
        <v>1107.69</v>
      </c>
      <c r="H46" s="44">
        <v>6280.06</v>
      </c>
      <c r="I46" s="44">
        <v>0</v>
      </c>
      <c r="J46" s="44">
        <f t="shared" ref="J46" si="213">(E46+F46+G46+H46+I46)/12</f>
        <v>1903.79</v>
      </c>
      <c r="K46" s="45">
        <f t="shared" ref="K46" si="214">(E46+F46+G46+H46+I46)</f>
        <v>22845.45</v>
      </c>
      <c r="L46" s="46">
        <f t="shared" ref="L46" si="215">K46+J46</f>
        <v>24749.24</v>
      </c>
      <c r="M46" s="117"/>
      <c r="N46" s="119">
        <f t="shared" ref="N46" si="216">K46</f>
        <v>22845.45</v>
      </c>
      <c r="O46" s="119">
        <f t="shared" ref="O46" si="217">E46++G46+F46+I46</f>
        <v>16565.39</v>
      </c>
      <c r="P46" s="119">
        <v>774</v>
      </c>
      <c r="Q46" s="119">
        <f t="shared" ref="Q46" si="218">IF(P46&gt;(O46*0.18),P46,O46*0.18)+N46+J46</f>
        <v>27731.01</v>
      </c>
      <c r="R46" s="119">
        <f t="shared" ref="R46" si="219">N46+O46*0.18</f>
        <v>25827.22</v>
      </c>
      <c r="S46" s="47"/>
    </row>
    <row r="47" spans="1:19" ht="9" customHeight="1" x14ac:dyDescent="0.2">
      <c r="A47" s="512"/>
      <c r="B47" s="512"/>
      <c r="C47" s="58" t="s">
        <v>4</v>
      </c>
      <c r="D47" s="59"/>
      <c r="E47" s="61">
        <v>29930281</v>
      </c>
      <c r="F47" s="61">
        <v>0</v>
      </c>
      <c r="G47" s="50">
        <f t="shared" si="0"/>
        <v>2144787</v>
      </c>
      <c r="H47" s="61">
        <v>12159892</v>
      </c>
      <c r="I47" s="61">
        <v>0</v>
      </c>
      <c r="J47" s="51">
        <f t="shared" ref="J47:L47" si="220">J46*1936.27</f>
        <v>3686251</v>
      </c>
      <c r="K47" s="50">
        <f t="shared" si="220"/>
        <v>44234959</v>
      </c>
      <c r="L47" s="52">
        <f t="shared" si="220"/>
        <v>47921211</v>
      </c>
      <c r="M47" s="118"/>
      <c r="N47" s="120">
        <f t="shared" ref="N47:O47" si="221">N46*1936.27</f>
        <v>44234959</v>
      </c>
      <c r="O47" s="120">
        <f t="shared" si="221"/>
        <v>32075068</v>
      </c>
      <c r="P47" s="120">
        <v>1498673</v>
      </c>
      <c r="Q47" s="120">
        <f t="shared" ref="Q47:R47" si="222">Q46*1936.27</f>
        <v>53694723</v>
      </c>
      <c r="R47" s="120">
        <f t="shared" si="222"/>
        <v>50008471</v>
      </c>
      <c r="S47" s="47"/>
    </row>
    <row r="48" spans="1:19" ht="12.75" customHeight="1" x14ac:dyDescent="0.2">
      <c r="A48" s="492">
        <f>B36+1</f>
        <v>39447</v>
      </c>
      <c r="B48" s="492">
        <v>39447</v>
      </c>
      <c r="C48" s="42" t="s">
        <v>3</v>
      </c>
      <c r="D48" s="43">
        <v>0</v>
      </c>
      <c r="E48" s="44">
        <v>9805.5300000000007</v>
      </c>
      <c r="F48" s="44">
        <v>0</v>
      </c>
      <c r="G48" s="44">
        <f t="shared" ref="G48" si="223">1200/13*12</f>
        <v>1107.69</v>
      </c>
      <c r="H48" s="44">
        <v>6280.06</v>
      </c>
      <c r="I48" s="44">
        <v>0</v>
      </c>
      <c r="J48" s="44">
        <f t="shared" ref="J48" si="224">(E48+F48+G48+H48+I48)/12</f>
        <v>1432.77</v>
      </c>
      <c r="K48" s="45">
        <f t="shared" ref="K48" si="225">(E48+F48+G48+H48+I48)</f>
        <v>17193.28</v>
      </c>
      <c r="L48" s="46">
        <f t="shared" ref="L48" si="226">K48+J48</f>
        <v>18626.05</v>
      </c>
      <c r="M48" s="117"/>
      <c r="N48" s="119">
        <f t="shared" ref="N48" si="227">K48</f>
        <v>17193.28</v>
      </c>
      <c r="O48" s="119">
        <f t="shared" ref="O48" si="228">E48++G48+F48+I48</f>
        <v>10913.22</v>
      </c>
      <c r="P48" s="119">
        <v>774</v>
      </c>
      <c r="Q48" s="119">
        <f t="shared" ref="Q48" si="229">IF(P48&gt;(O48*0.18),P48,O48*0.18)+N48+J48</f>
        <v>20590.43</v>
      </c>
      <c r="R48" s="119">
        <f t="shared" ref="R48" si="230">N48+O48*0.18</f>
        <v>19157.66</v>
      </c>
      <c r="S48" s="47"/>
    </row>
    <row r="49" spans="1:19" ht="9" customHeight="1" x14ac:dyDescent="0.2">
      <c r="A49" s="493"/>
      <c r="B49" s="493"/>
      <c r="C49" s="48" t="s">
        <v>4</v>
      </c>
      <c r="D49" s="49">
        <v>2</v>
      </c>
      <c r="E49" s="50">
        <v>18986154</v>
      </c>
      <c r="F49" s="50">
        <v>0</v>
      </c>
      <c r="G49" s="50">
        <f t="shared" si="0"/>
        <v>2144787</v>
      </c>
      <c r="H49" s="50">
        <v>12159892</v>
      </c>
      <c r="I49" s="50">
        <v>0</v>
      </c>
      <c r="J49" s="51">
        <f t="shared" ref="J49:L49" si="231">J48*1936.27</f>
        <v>2774230</v>
      </c>
      <c r="K49" s="50">
        <f t="shared" si="231"/>
        <v>33290832</v>
      </c>
      <c r="L49" s="52">
        <f t="shared" si="231"/>
        <v>36065062</v>
      </c>
      <c r="M49" s="118"/>
      <c r="N49" s="120">
        <f t="shared" ref="N49:O49" si="232">N48*1936.27</f>
        <v>33290832</v>
      </c>
      <c r="O49" s="120">
        <f t="shared" si="232"/>
        <v>21130940</v>
      </c>
      <c r="P49" s="120">
        <v>1498673</v>
      </c>
      <c r="Q49" s="120">
        <f t="shared" ref="Q49:R49" si="233">Q48*1936.27</f>
        <v>39868632</v>
      </c>
      <c r="R49" s="120">
        <f t="shared" si="233"/>
        <v>37094402</v>
      </c>
      <c r="S49" s="47"/>
    </row>
    <row r="50" spans="1:19" ht="12.75" customHeight="1" x14ac:dyDescent="0.2">
      <c r="A50" s="511">
        <f>A48</f>
        <v>39447</v>
      </c>
      <c r="B50" s="511">
        <f>B48</f>
        <v>39447</v>
      </c>
      <c r="C50" s="53" t="s">
        <v>3</v>
      </c>
      <c r="D50" s="54">
        <v>3</v>
      </c>
      <c r="E50" s="44">
        <v>10167.15</v>
      </c>
      <c r="F50" s="44">
        <v>0</v>
      </c>
      <c r="G50" s="44">
        <f t="shared" ref="G50" si="234">1200/13*12</f>
        <v>1107.69</v>
      </c>
      <c r="H50" s="44">
        <v>6280.06</v>
      </c>
      <c r="I50" s="44">
        <v>0</v>
      </c>
      <c r="J50" s="44">
        <f t="shared" ref="J50" si="235">(E50+F50+G50+H50+I50)/12</f>
        <v>1462.91</v>
      </c>
      <c r="K50" s="45">
        <f t="shared" ref="K50" si="236">(E50+F50+G50+H50+I50)</f>
        <v>17554.900000000001</v>
      </c>
      <c r="L50" s="46">
        <f t="shared" ref="L50" si="237">K50+J50</f>
        <v>19017.810000000001</v>
      </c>
      <c r="M50" s="117"/>
      <c r="N50" s="119">
        <f t="shared" ref="N50" si="238">K50</f>
        <v>17554.900000000001</v>
      </c>
      <c r="O50" s="119">
        <f t="shared" ref="O50" si="239">E50++G50+F50+I50</f>
        <v>11274.84</v>
      </c>
      <c r="P50" s="119">
        <v>774</v>
      </c>
      <c r="Q50" s="119">
        <f t="shared" ref="Q50" si="240">IF(P50&gt;(O50*0.18),P50,O50*0.18)+N50+J50</f>
        <v>21047.279999999999</v>
      </c>
      <c r="R50" s="119">
        <f t="shared" ref="R50" si="241">N50+O50*0.18</f>
        <v>19584.37</v>
      </c>
      <c r="S50" s="47"/>
    </row>
    <row r="51" spans="1:19" ht="9" customHeight="1" x14ac:dyDescent="0.2">
      <c r="A51" s="511"/>
      <c r="B51" s="511"/>
      <c r="C51" s="48" t="s">
        <v>4</v>
      </c>
      <c r="D51" s="49">
        <v>8</v>
      </c>
      <c r="E51" s="50">
        <v>19686348</v>
      </c>
      <c r="F51" s="50">
        <v>0</v>
      </c>
      <c r="G51" s="50">
        <f t="shared" si="0"/>
        <v>2144787</v>
      </c>
      <c r="H51" s="50">
        <v>12159892</v>
      </c>
      <c r="I51" s="50">
        <v>0</v>
      </c>
      <c r="J51" s="51">
        <f t="shared" ref="J51:L51" si="242">J50*1936.27</f>
        <v>2832589</v>
      </c>
      <c r="K51" s="50">
        <f t="shared" si="242"/>
        <v>33991026</v>
      </c>
      <c r="L51" s="52">
        <f t="shared" si="242"/>
        <v>36823615</v>
      </c>
      <c r="M51" s="118"/>
      <c r="N51" s="120">
        <f t="shared" ref="N51:O51" si="243">N50*1936.27</f>
        <v>33991026</v>
      </c>
      <c r="O51" s="120">
        <f t="shared" si="243"/>
        <v>21831134</v>
      </c>
      <c r="P51" s="120">
        <v>1498673</v>
      </c>
      <c r="Q51" s="120">
        <f t="shared" ref="Q51:R51" si="244">Q50*1936.27</f>
        <v>40753217</v>
      </c>
      <c r="R51" s="120">
        <f t="shared" si="244"/>
        <v>37920628</v>
      </c>
      <c r="S51" s="47"/>
    </row>
    <row r="52" spans="1:19" ht="12.75" customHeight="1" x14ac:dyDescent="0.2">
      <c r="A52" s="511"/>
      <c r="B52" s="511"/>
      <c r="C52" s="53" t="s">
        <v>3</v>
      </c>
      <c r="D52" s="54">
        <v>9</v>
      </c>
      <c r="E52" s="44">
        <v>11457.95</v>
      </c>
      <c r="F52" s="44">
        <v>0</v>
      </c>
      <c r="G52" s="44">
        <f t="shared" ref="G52" si="245">1200/13*12</f>
        <v>1107.69</v>
      </c>
      <c r="H52" s="44">
        <v>6280.06</v>
      </c>
      <c r="I52" s="44">
        <v>0</v>
      </c>
      <c r="J52" s="44">
        <f t="shared" ref="J52" si="246">(E52+F52+G52+H52+I52)/12</f>
        <v>1570.48</v>
      </c>
      <c r="K52" s="45">
        <f t="shared" ref="K52" si="247">(E52+F52+G52+H52+I52)</f>
        <v>18845.7</v>
      </c>
      <c r="L52" s="46">
        <f t="shared" ref="L52" si="248">K52+J52</f>
        <v>20416.18</v>
      </c>
      <c r="M52" s="117"/>
      <c r="N52" s="119">
        <f t="shared" ref="N52" si="249">K52</f>
        <v>18845.7</v>
      </c>
      <c r="O52" s="119">
        <f t="shared" ref="O52" si="250">E52++G52+F52+I52</f>
        <v>12565.64</v>
      </c>
      <c r="P52" s="119">
        <v>774</v>
      </c>
      <c r="Q52" s="119">
        <f t="shared" ref="Q52" si="251">IF(P52&gt;(O52*0.18),P52,O52*0.18)+N52+J52</f>
        <v>22678</v>
      </c>
      <c r="R52" s="119">
        <f t="shared" ref="R52" si="252">N52+O52*0.18</f>
        <v>21107.52</v>
      </c>
      <c r="S52" s="47"/>
    </row>
    <row r="53" spans="1:19" ht="9" customHeight="1" x14ac:dyDescent="0.2">
      <c r="A53" s="511"/>
      <c r="B53" s="511"/>
      <c r="C53" s="48" t="s">
        <v>4</v>
      </c>
      <c r="D53" s="49">
        <v>14</v>
      </c>
      <c r="E53" s="50">
        <v>22185685</v>
      </c>
      <c r="F53" s="50">
        <v>0</v>
      </c>
      <c r="G53" s="50">
        <f t="shared" si="0"/>
        <v>2144787</v>
      </c>
      <c r="H53" s="50">
        <v>12159892</v>
      </c>
      <c r="I53" s="50">
        <v>0</v>
      </c>
      <c r="J53" s="51">
        <f t="shared" ref="J53:L53" si="253">J52*1936.27</f>
        <v>3040873</v>
      </c>
      <c r="K53" s="50">
        <f t="shared" si="253"/>
        <v>36490364</v>
      </c>
      <c r="L53" s="52">
        <f t="shared" si="253"/>
        <v>39531237</v>
      </c>
      <c r="M53" s="118"/>
      <c r="N53" s="120">
        <f t="shared" ref="N53:O53" si="254">N52*1936.27</f>
        <v>36490364</v>
      </c>
      <c r="O53" s="120">
        <f t="shared" si="254"/>
        <v>24330472</v>
      </c>
      <c r="P53" s="120">
        <v>1498673</v>
      </c>
      <c r="Q53" s="120">
        <f t="shared" ref="Q53:R53" si="255">Q52*1936.27</f>
        <v>43910731</v>
      </c>
      <c r="R53" s="120">
        <f t="shared" si="255"/>
        <v>40869858</v>
      </c>
      <c r="S53" s="47"/>
    </row>
    <row r="54" spans="1:19" ht="12.75" customHeight="1" x14ac:dyDescent="0.2">
      <c r="A54" s="511"/>
      <c r="B54" s="511"/>
      <c r="C54" s="53" t="s">
        <v>3</v>
      </c>
      <c r="D54" s="54">
        <v>15</v>
      </c>
      <c r="E54" s="44">
        <v>12680.51</v>
      </c>
      <c r="F54" s="44">
        <v>0</v>
      </c>
      <c r="G54" s="44">
        <f t="shared" ref="G54" si="256">1200/13*12</f>
        <v>1107.69</v>
      </c>
      <c r="H54" s="44">
        <v>6280.06</v>
      </c>
      <c r="I54" s="44">
        <v>0</v>
      </c>
      <c r="J54" s="44">
        <f t="shared" ref="J54" si="257">(E54+F54+G54+H54+I54)/12</f>
        <v>1672.36</v>
      </c>
      <c r="K54" s="45">
        <f t="shared" ref="K54" si="258">(E54+F54+G54+H54+I54)</f>
        <v>20068.259999999998</v>
      </c>
      <c r="L54" s="46">
        <f t="shared" ref="L54" si="259">K54+J54</f>
        <v>21740.62</v>
      </c>
      <c r="M54" s="117"/>
      <c r="N54" s="119">
        <f t="shared" ref="N54" si="260">K54</f>
        <v>20068.259999999998</v>
      </c>
      <c r="O54" s="119">
        <f t="shared" ref="O54" si="261">E54++G54+F54+I54</f>
        <v>13788.2</v>
      </c>
      <c r="P54" s="119">
        <v>774</v>
      </c>
      <c r="Q54" s="119">
        <f t="shared" ref="Q54" si="262">IF(P54&gt;(O54*0.18),P54,O54*0.18)+N54+J54</f>
        <v>24222.5</v>
      </c>
      <c r="R54" s="119">
        <f t="shared" ref="R54" si="263">N54+O54*0.18</f>
        <v>22550.14</v>
      </c>
      <c r="S54" s="47"/>
    </row>
    <row r="55" spans="1:19" ht="9" customHeight="1" x14ac:dyDescent="0.2">
      <c r="A55" s="511"/>
      <c r="B55" s="511"/>
      <c r="C55" s="48" t="s">
        <v>4</v>
      </c>
      <c r="D55" s="49">
        <v>20</v>
      </c>
      <c r="E55" s="50">
        <v>24552891</v>
      </c>
      <c r="F55" s="50">
        <v>0</v>
      </c>
      <c r="G55" s="50">
        <f t="shared" si="0"/>
        <v>2144787</v>
      </c>
      <c r="H55" s="50">
        <v>12159892</v>
      </c>
      <c r="I55" s="50">
        <v>0</v>
      </c>
      <c r="J55" s="51">
        <f t="shared" ref="J55:L55" si="264">J54*1936.27</f>
        <v>3238140</v>
      </c>
      <c r="K55" s="50">
        <f t="shared" si="264"/>
        <v>38857570</v>
      </c>
      <c r="L55" s="52">
        <f t="shared" si="264"/>
        <v>42095710</v>
      </c>
      <c r="M55" s="118"/>
      <c r="N55" s="120">
        <f t="shared" ref="N55:O55" si="265">N54*1936.27</f>
        <v>38857570</v>
      </c>
      <c r="O55" s="120">
        <f t="shared" si="265"/>
        <v>26697678</v>
      </c>
      <c r="P55" s="120">
        <v>1498673</v>
      </c>
      <c r="Q55" s="120">
        <f t="shared" ref="Q55:R55" si="266">Q54*1936.27</f>
        <v>46901300</v>
      </c>
      <c r="R55" s="120">
        <f t="shared" si="266"/>
        <v>43663160</v>
      </c>
      <c r="S55" s="47"/>
    </row>
    <row r="56" spans="1:19" ht="12.75" customHeight="1" x14ac:dyDescent="0.2">
      <c r="A56" s="511"/>
      <c r="B56" s="511"/>
      <c r="C56" s="53" t="s">
        <v>3</v>
      </c>
      <c r="D56" s="54">
        <v>21</v>
      </c>
      <c r="E56" s="44">
        <v>13910.46</v>
      </c>
      <c r="F56" s="44">
        <v>0</v>
      </c>
      <c r="G56" s="44">
        <f t="shared" ref="G56" si="267">1200/13*12</f>
        <v>1107.69</v>
      </c>
      <c r="H56" s="44">
        <v>6280.06</v>
      </c>
      <c r="I56" s="44">
        <v>0</v>
      </c>
      <c r="J56" s="44">
        <f t="shared" ref="J56" si="268">(E56+F56+G56+H56+I56)/12</f>
        <v>1774.85</v>
      </c>
      <c r="K56" s="45">
        <f t="shared" ref="K56" si="269">(E56+F56+G56+H56+I56)</f>
        <v>21298.21</v>
      </c>
      <c r="L56" s="46">
        <f t="shared" ref="L56" si="270">K56+J56</f>
        <v>23073.06</v>
      </c>
      <c r="M56" s="117"/>
      <c r="N56" s="119">
        <f t="shared" ref="N56" si="271">K56</f>
        <v>21298.21</v>
      </c>
      <c r="O56" s="119">
        <f t="shared" ref="O56" si="272">E56++G56+F56+I56</f>
        <v>15018.15</v>
      </c>
      <c r="P56" s="119">
        <v>774</v>
      </c>
      <c r="Q56" s="119">
        <f t="shared" ref="Q56" si="273">IF(P56&gt;(O56*0.18),P56,O56*0.18)+N56+J56</f>
        <v>25776.33</v>
      </c>
      <c r="R56" s="119">
        <f t="shared" ref="R56" si="274">N56+O56*0.18</f>
        <v>24001.48</v>
      </c>
      <c r="S56" s="47"/>
    </row>
    <row r="57" spans="1:19" ht="9" customHeight="1" x14ac:dyDescent="0.2">
      <c r="A57" s="511"/>
      <c r="B57" s="511"/>
      <c r="C57" s="48" t="s">
        <v>4</v>
      </c>
      <c r="D57" s="49">
        <v>27</v>
      </c>
      <c r="E57" s="50">
        <v>26934406</v>
      </c>
      <c r="F57" s="50">
        <v>0</v>
      </c>
      <c r="G57" s="50">
        <f t="shared" si="0"/>
        <v>2144787</v>
      </c>
      <c r="H57" s="50">
        <v>12159892</v>
      </c>
      <c r="I57" s="50">
        <v>0</v>
      </c>
      <c r="J57" s="51">
        <f t="shared" ref="J57:L57" si="275">J56*1936.27</f>
        <v>3436589</v>
      </c>
      <c r="K57" s="50">
        <f t="shared" si="275"/>
        <v>41239085</v>
      </c>
      <c r="L57" s="52">
        <f t="shared" si="275"/>
        <v>44675674</v>
      </c>
      <c r="M57" s="118"/>
      <c r="N57" s="120">
        <f t="shared" ref="N57:O57" si="276">N56*1936.27</f>
        <v>41239085</v>
      </c>
      <c r="O57" s="120">
        <f t="shared" si="276"/>
        <v>29079193</v>
      </c>
      <c r="P57" s="120">
        <v>1498673</v>
      </c>
      <c r="Q57" s="120">
        <f t="shared" ref="Q57:R57" si="277">Q56*1936.27</f>
        <v>49909934</v>
      </c>
      <c r="R57" s="120">
        <f t="shared" si="277"/>
        <v>46473346</v>
      </c>
      <c r="S57" s="47"/>
    </row>
    <row r="58" spans="1:19" ht="12.75" customHeight="1" x14ac:dyDescent="0.2">
      <c r="A58" s="511"/>
      <c r="B58" s="511"/>
      <c r="C58" s="53" t="s">
        <v>3</v>
      </c>
      <c r="D58" s="54">
        <v>28</v>
      </c>
      <c r="E58" s="44">
        <v>14786.43</v>
      </c>
      <c r="F58" s="44">
        <v>0</v>
      </c>
      <c r="G58" s="44">
        <f t="shared" ref="G58" si="278">1200/13*12</f>
        <v>1107.69</v>
      </c>
      <c r="H58" s="44">
        <v>6280.06</v>
      </c>
      <c r="I58" s="44">
        <v>0</v>
      </c>
      <c r="J58" s="44">
        <f t="shared" ref="J58" si="279">(E58+F58+G58+H58+I58)/12</f>
        <v>1847.85</v>
      </c>
      <c r="K58" s="45">
        <f t="shared" ref="K58" si="280">(E58+F58+G58+H58+I58)</f>
        <v>22174.18</v>
      </c>
      <c r="L58" s="46">
        <f t="shared" ref="L58" si="281">K58+J58</f>
        <v>24022.03</v>
      </c>
      <c r="M58" s="117"/>
      <c r="N58" s="119">
        <f t="shared" ref="N58" si="282">K58</f>
        <v>22174.18</v>
      </c>
      <c r="O58" s="119">
        <f t="shared" ref="O58" si="283">E58++G58+F58+I58</f>
        <v>15894.12</v>
      </c>
      <c r="P58" s="119">
        <v>774</v>
      </c>
      <c r="Q58" s="119">
        <f t="shared" ref="Q58" si="284">IF(P58&gt;(O58*0.18),P58,O58*0.18)+N58+J58</f>
        <v>26882.97</v>
      </c>
      <c r="R58" s="119">
        <f t="shared" ref="R58" si="285">N58+O58*0.18</f>
        <v>25035.119999999999</v>
      </c>
      <c r="S58" s="47"/>
    </row>
    <row r="59" spans="1:19" ht="9" customHeight="1" x14ac:dyDescent="0.2">
      <c r="A59" s="511"/>
      <c r="B59" s="511"/>
      <c r="C59" s="48" t="s">
        <v>4</v>
      </c>
      <c r="D59" s="49">
        <v>34</v>
      </c>
      <c r="E59" s="50">
        <v>28630521</v>
      </c>
      <c r="F59" s="50">
        <v>0</v>
      </c>
      <c r="G59" s="50">
        <f t="shared" si="0"/>
        <v>2144787</v>
      </c>
      <c r="H59" s="50">
        <v>12159892</v>
      </c>
      <c r="I59" s="50">
        <v>0</v>
      </c>
      <c r="J59" s="51">
        <f t="shared" ref="J59:L59" si="286">J58*1936.27</f>
        <v>3577937</v>
      </c>
      <c r="K59" s="50">
        <f t="shared" si="286"/>
        <v>42935200</v>
      </c>
      <c r="L59" s="52">
        <f t="shared" si="286"/>
        <v>46513136</v>
      </c>
      <c r="M59" s="118"/>
      <c r="N59" s="120">
        <f t="shared" ref="N59:O59" si="287">N58*1936.27</f>
        <v>42935200</v>
      </c>
      <c r="O59" s="120">
        <f t="shared" si="287"/>
        <v>30775308</v>
      </c>
      <c r="P59" s="120">
        <v>1498673</v>
      </c>
      <c r="Q59" s="120">
        <f t="shared" ref="Q59:R59" si="288">Q58*1936.27</f>
        <v>52052688</v>
      </c>
      <c r="R59" s="120">
        <f t="shared" si="288"/>
        <v>48474752</v>
      </c>
      <c r="S59" s="47"/>
    </row>
    <row r="60" spans="1:19" ht="12.75" customHeight="1" x14ac:dyDescent="0.2">
      <c r="A60" s="511"/>
      <c r="B60" s="511"/>
      <c r="C60" s="53" t="s">
        <v>3</v>
      </c>
      <c r="D60" s="54">
        <v>35</v>
      </c>
      <c r="E60" s="44">
        <v>15457.7</v>
      </c>
      <c r="F60" s="44">
        <v>0</v>
      </c>
      <c r="G60" s="44">
        <f t="shared" ref="G60" si="289">1200/13*12</f>
        <v>1107.69</v>
      </c>
      <c r="H60" s="44">
        <v>6280.06</v>
      </c>
      <c r="I60" s="44">
        <v>0</v>
      </c>
      <c r="J60" s="44">
        <f t="shared" ref="J60" si="290">(E60+F60+G60+H60+I60)/12</f>
        <v>1903.79</v>
      </c>
      <c r="K60" s="45">
        <f t="shared" ref="K60" si="291">(E60+F60+G60+H60+I60)</f>
        <v>22845.45</v>
      </c>
      <c r="L60" s="46">
        <f t="shared" ref="L60" si="292">K60+J60</f>
        <v>24749.24</v>
      </c>
      <c r="M60" s="117"/>
      <c r="N60" s="119">
        <f t="shared" ref="N60" si="293">K60</f>
        <v>22845.45</v>
      </c>
      <c r="O60" s="119">
        <f t="shared" ref="O60" si="294">E60++G60+F60+I60</f>
        <v>16565.39</v>
      </c>
      <c r="P60" s="119">
        <v>774</v>
      </c>
      <c r="Q60" s="119">
        <f t="shared" ref="Q60" si="295">IF(P60&gt;(O60*0.18),P60,O60*0.18)+N60+J60</f>
        <v>27731.01</v>
      </c>
      <c r="R60" s="119">
        <f t="shared" ref="R60" si="296">N60+O60*0.18</f>
        <v>25827.22</v>
      </c>
      <c r="S60" s="47"/>
    </row>
    <row r="61" spans="1:19" ht="9" customHeight="1" x14ac:dyDescent="0.2">
      <c r="A61" s="512"/>
      <c r="B61" s="512"/>
      <c r="C61" s="58" t="s">
        <v>4</v>
      </c>
      <c r="D61" s="59"/>
      <c r="E61" s="61">
        <v>29930281</v>
      </c>
      <c r="F61" s="61">
        <v>0</v>
      </c>
      <c r="G61" s="50">
        <f t="shared" si="0"/>
        <v>2144787</v>
      </c>
      <c r="H61" s="61">
        <v>12159892</v>
      </c>
      <c r="I61" s="61">
        <v>0</v>
      </c>
      <c r="J61" s="51">
        <f t="shared" ref="J61:L61" si="297">J60*1936.27</f>
        <v>3686251</v>
      </c>
      <c r="K61" s="50">
        <f t="shared" si="297"/>
        <v>44234959</v>
      </c>
      <c r="L61" s="52">
        <f t="shared" si="297"/>
        <v>47921211</v>
      </c>
      <c r="M61" s="118"/>
      <c r="N61" s="120">
        <f t="shared" ref="N61:O61" si="298">N60*1936.27</f>
        <v>44234959</v>
      </c>
      <c r="O61" s="120">
        <f t="shared" si="298"/>
        <v>32075068</v>
      </c>
      <c r="P61" s="120">
        <v>1498673</v>
      </c>
      <c r="Q61" s="120">
        <f t="shared" ref="Q61:R61" si="299">Q60*1936.27</f>
        <v>53694723</v>
      </c>
      <c r="R61" s="120">
        <f t="shared" si="299"/>
        <v>50008471</v>
      </c>
      <c r="S61" s="47"/>
    </row>
    <row r="62" spans="1:19" ht="12.75" customHeight="1" x14ac:dyDescent="0.2">
      <c r="A62" s="492">
        <f>B50+1</f>
        <v>39448</v>
      </c>
      <c r="B62" s="492">
        <v>39538</v>
      </c>
      <c r="C62" s="42" t="s">
        <v>3</v>
      </c>
      <c r="D62" s="43">
        <v>0</v>
      </c>
      <c r="E62" s="44">
        <v>9805.5300000000007</v>
      </c>
      <c r="F62" s="44">
        <v>0</v>
      </c>
      <c r="G62" s="44">
        <f t="shared" ref="G62" si="300">1200/13*12</f>
        <v>1107.69</v>
      </c>
      <c r="H62" s="44">
        <v>6280.06</v>
      </c>
      <c r="I62" s="44">
        <v>0</v>
      </c>
      <c r="J62" s="44">
        <f t="shared" ref="J62" si="301">(E62+F62+G62+H62+I62)/12</f>
        <v>1432.77</v>
      </c>
      <c r="K62" s="45">
        <f t="shared" ref="K62" si="302">(E62+F62+G62+H62+I62)</f>
        <v>17193.28</v>
      </c>
      <c r="L62" s="46">
        <f t="shared" ref="L62" si="303">K62+J62</f>
        <v>18626.05</v>
      </c>
      <c r="M62" s="117"/>
      <c r="N62" s="119">
        <f t="shared" ref="N62" si="304">K62</f>
        <v>17193.28</v>
      </c>
      <c r="O62" s="119">
        <f t="shared" ref="O62" si="305">E62++G62+F62+I62</f>
        <v>10913.22</v>
      </c>
      <c r="P62" s="119">
        <v>774</v>
      </c>
      <c r="Q62" s="119">
        <f t="shared" ref="Q62" si="306">IF(P62&gt;(O62*0.18),P62,O62*0.18)+N62+J62</f>
        <v>20590.43</v>
      </c>
      <c r="R62" s="119">
        <f t="shared" ref="R62" si="307">N62+O62*0.18</f>
        <v>19157.66</v>
      </c>
      <c r="S62" s="47"/>
    </row>
    <row r="63" spans="1:19" ht="9" customHeight="1" x14ac:dyDescent="0.2">
      <c r="A63" s="493"/>
      <c r="B63" s="493"/>
      <c r="C63" s="48" t="s">
        <v>4</v>
      </c>
      <c r="D63" s="49">
        <v>2</v>
      </c>
      <c r="E63" s="50">
        <v>18986154</v>
      </c>
      <c r="F63" s="50">
        <v>0</v>
      </c>
      <c r="G63" s="50">
        <f t="shared" si="0"/>
        <v>2144787</v>
      </c>
      <c r="H63" s="50">
        <v>12159892</v>
      </c>
      <c r="I63" s="50">
        <v>0</v>
      </c>
      <c r="J63" s="51">
        <f t="shared" ref="J63:L63" si="308">J62*1936.27</f>
        <v>2774230</v>
      </c>
      <c r="K63" s="50">
        <f t="shared" si="308"/>
        <v>33290832</v>
      </c>
      <c r="L63" s="52">
        <f t="shared" si="308"/>
        <v>36065062</v>
      </c>
      <c r="M63" s="118"/>
      <c r="N63" s="120">
        <f t="shared" ref="N63:O63" si="309">N62*1936.27</f>
        <v>33290832</v>
      </c>
      <c r="O63" s="120">
        <f t="shared" si="309"/>
        <v>21130940</v>
      </c>
      <c r="P63" s="120">
        <v>1498673</v>
      </c>
      <c r="Q63" s="120">
        <f t="shared" ref="Q63:R63" si="310">Q62*1936.27</f>
        <v>39868632</v>
      </c>
      <c r="R63" s="120">
        <f t="shared" si="310"/>
        <v>37094402</v>
      </c>
      <c r="S63" s="47"/>
    </row>
    <row r="64" spans="1:19" ht="12.75" customHeight="1" x14ac:dyDescent="0.2">
      <c r="A64" s="511">
        <f>A62</f>
        <v>39448</v>
      </c>
      <c r="B64" s="511">
        <f>B62</f>
        <v>39538</v>
      </c>
      <c r="C64" s="53" t="s">
        <v>3</v>
      </c>
      <c r="D64" s="54">
        <v>3</v>
      </c>
      <c r="E64" s="44">
        <v>10167.15</v>
      </c>
      <c r="F64" s="44">
        <v>0</v>
      </c>
      <c r="G64" s="44">
        <f t="shared" ref="G64" si="311">1200/13*12</f>
        <v>1107.69</v>
      </c>
      <c r="H64" s="44">
        <v>6280.06</v>
      </c>
      <c r="I64" s="44">
        <v>0</v>
      </c>
      <c r="J64" s="44">
        <f t="shared" ref="J64" si="312">(E64+F64+G64+H64+I64)/12</f>
        <v>1462.91</v>
      </c>
      <c r="K64" s="45">
        <f t="shared" ref="K64" si="313">(E64+F64+G64+H64+I64)</f>
        <v>17554.900000000001</v>
      </c>
      <c r="L64" s="46">
        <f t="shared" ref="L64" si="314">K64+J64</f>
        <v>19017.810000000001</v>
      </c>
      <c r="M64" s="117"/>
      <c r="N64" s="119">
        <f t="shared" ref="N64" si="315">K64</f>
        <v>17554.900000000001</v>
      </c>
      <c r="O64" s="119">
        <f t="shared" ref="O64" si="316">E64++G64+F64+I64</f>
        <v>11274.84</v>
      </c>
      <c r="P64" s="119">
        <v>774</v>
      </c>
      <c r="Q64" s="119">
        <f t="shared" ref="Q64" si="317">IF(P64&gt;(O64*0.18),P64,O64*0.18)+N64+J64</f>
        <v>21047.279999999999</v>
      </c>
      <c r="R64" s="119">
        <f t="shared" ref="R64" si="318">N64+O64*0.18</f>
        <v>19584.37</v>
      </c>
      <c r="S64" s="47"/>
    </row>
    <row r="65" spans="1:19" ht="9" customHeight="1" x14ac:dyDescent="0.2">
      <c r="A65" s="511"/>
      <c r="B65" s="511"/>
      <c r="C65" s="48" t="s">
        <v>4</v>
      </c>
      <c r="D65" s="49">
        <v>8</v>
      </c>
      <c r="E65" s="50">
        <v>19686348</v>
      </c>
      <c r="F65" s="50">
        <v>0</v>
      </c>
      <c r="G65" s="50">
        <f t="shared" si="0"/>
        <v>2144787</v>
      </c>
      <c r="H65" s="50">
        <v>12159892</v>
      </c>
      <c r="I65" s="50">
        <v>0</v>
      </c>
      <c r="J65" s="51">
        <f t="shared" ref="J65:L65" si="319">J64*1936.27</f>
        <v>2832589</v>
      </c>
      <c r="K65" s="50">
        <f t="shared" si="319"/>
        <v>33991026</v>
      </c>
      <c r="L65" s="52">
        <f t="shared" si="319"/>
        <v>36823615</v>
      </c>
      <c r="M65" s="118"/>
      <c r="N65" s="120">
        <f t="shared" ref="N65:O65" si="320">N64*1936.27</f>
        <v>33991026</v>
      </c>
      <c r="O65" s="120">
        <f t="shared" si="320"/>
        <v>21831134</v>
      </c>
      <c r="P65" s="120">
        <v>1498673</v>
      </c>
      <c r="Q65" s="120">
        <f t="shared" ref="Q65:R65" si="321">Q64*1936.27</f>
        <v>40753217</v>
      </c>
      <c r="R65" s="120">
        <f t="shared" si="321"/>
        <v>37920628</v>
      </c>
      <c r="S65" s="47"/>
    </row>
    <row r="66" spans="1:19" ht="12.75" customHeight="1" x14ac:dyDescent="0.2">
      <c r="A66" s="511"/>
      <c r="B66" s="511"/>
      <c r="C66" s="53" t="s">
        <v>3</v>
      </c>
      <c r="D66" s="54">
        <v>9</v>
      </c>
      <c r="E66" s="44">
        <v>11457.95</v>
      </c>
      <c r="F66" s="44">
        <v>0</v>
      </c>
      <c r="G66" s="44">
        <f t="shared" ref="G66" si="322">1200/13*12</f>
        <v>1107.69</v>
      </c>
      <c r="H66" s="44">
        <v>6280.06</v>
      </c>
      <c r="I66" s="44">
        <v>0</v>
      </c>
      <c r="J66" s="44">
        <f t="shared" ref="J66" si="323">(E66+F66+G66+H66+I66)/12</f>
        <v>1570.48</v>
      </c>
      <c r="K66" s="45">
        <f t="shared" ref="K66" si="324">(E66+F66+G66+H66+I66)</f>
        <v>18845.7</v>
      </c>
      <c r="L66" s="46">
        <f t="shared" ref="L66" si="325">K66+J66</f>
        <v>20416.18</v>
      </c>
      <c r="M66" s="117"/>
      <c r="N66" s="119">
        <f t="shared" ref="N66" si="326">K66</f>
        <v>18845.7</v>
      </c>
      <c r="O66" s="119">
        <f t="shared" ref="O66" si="327">E66++G66+F66+I66</f>
        <v>12565.64</v>
      </c>
      <c r="P66" s="119">
        <v>774</v>
      </c>
      <c r="Q66" s="119">
        <f t="shared" ref="Q66" si="328">IF(P66&gt;(O66*0.18),P66,O66*0.18)+N66+J66</f>
        <v>22678</v>
      </c>
      <c r="R66" s="119">
        <f t="shared" ref="R66" si="329">N66+O66*0.18</f>
        <v>21107.52</v>
      </c>
      <c r="S66" s="47"/>
    </row>
    <row r="67" spans="1:19" ht="9" customHeight="1" x14ac:dyDescent="0.2">
      <c r="A67" s="511"/>
      <c r="B67" s="511"/>
      <c r="C67" s="48" t="s">
        <v>4</v>
      </c>
      <c r="D67" s="49">
        <v>14</v>
      </c>
      <c r="E67" s="50">
        <v>22185685</v>
      </c>
      <c r="F67" s="50">
        <v>0</v>
      </c>
      <c r="G67" s="50">
        <f t="shared" si="0"/>
        <v>2144787</v>
      </c>
      <c r="H67" s="50">
        <v>12159892</v>
      </c>
      <c r="I67" s="50">
        <v>0</v>
      </c>
      <c r="J67" s="51">
        <f t="shared" ref="J67:L67" si="330">J66*1936.27</f>
        <v>3040873</v>
      </c>
      <c r="K67" s="50">
        <f t="shared" si="330"/>
        <v>36490364</v>
      </c>
      <c r="L67" s="52">
        <f t="shared" si="330"/>
        <v>39531237</v>
      </c>
      <c r="M67" s="118"/>
      <c r="N67" s="120">
        <f t="shared" ref="N67:O67" si="331">N66*1936.27</f>
        <v>36490364</v>
      </c>
      <c r="O67" s="120">
        <f t="shared" si="331"/>
        <v>24330472</v>
      </c>
      <c r="P67" s="120">
        <v>1498673</v>
      </c>
      <c r="Q67" s="120">
        <f t="shared" ref="Q67:R67" si="332">Q66*1936.27</f>
        <v>43910731</v>
      </c>
      <c r="R67" s="120">
        <f t="shared" si="332"/>
        <v>40869858</v>
      </c>
      <c r="S67" s="47"/>
    </row>
    <row r="68" spans="1:19" ht="12.75" customHeight="1" x14ac:dyDescent="0.2">
      <c r="A68" s="511"/>
      <c r="B68" s="511"/>
      <c r="C68" s="53" t="s">
        <v>3</v>
      </c>
      <c r="D68" s="54">
        <v>15</v>
      </c>
      <c r="E68" s="44">
        <v>12680.51</v>
      </c>
      <c r="F68" s="44">
        <v>0</v>
      </c>
      <c r="G68" s="44">
        <f t="shared" ref="G68" si="333">1200/13*12</f>
        <v>1107.69</v>
      </c>
      <c r="H68" s="44">
        <v>6280.06</v>
      </c>
      <c r="I68" s="44">
        <v>0</v>
      </c>
      <c r="J68" s="44">
        <f t="shared" ref="J68" si="334">(E68+F68+G68+H68+I68)/12</f>
        <v>1672.36</v>
      </c>
      <c r="K68" s="45">
        <f t="shared" ref="K68" si="335">(E68+F68+G68+H68+I68)</f>
        <v>20068.259999999998</v>
      </c>
      <c r="L68" s="46">
        <f t="shared" ref="L68" si="336">K68+J68</f>
        <v>21740.62</v>
      </c>
      <c r="M68" s="117"/>
      <c r="N68" s="119">
        <f t="shared" ref="N68" si="337">K68</f>
        <v>20068.259999999998</v>
      </c>
      <c r="O68" s="119">
        <f t="shared" ref="O68" si="338">E68++G68+F68+I68</f>
        <v>13788.2</v>
      </c>
      <c r="P68" s="119">
        <v>774</v>
      </c>
      <c r="Q68" s="119">
        <f t="shared" ref="Q68" si="339">IF(P68&gt;(O68*0.18),P68,O68*0.18)+N68+J68</f>
        <v>24222.5</v>
      </c>
      <c r="R68" s="119">
        <f t="shared" ref="R68" si="340">N68+O68*0.18</f>
        <v>22550.14</v>
      </c>
      <c r="S68" s="47"/>
    </row>
    <row r="69" spans="1:19" ht="9" customHeight="1" x14ac:dyDescent="0.2">
      <c r="A69" s="511"/>
      <c r="B69" s="511"/>
      <c r="C69" s="48" t="s">
        <v>4</v>
      </c>
      <c r="D69" s="49">
        <v>20</v>
      </c>
      <c r="E69" s="50">
        <v>24552891</v>
      </c>
      <c r="F69" s="50">
        <v>0</v>
      </c>
      <c r="G69" s="50">
        <f t="shared" si="0"/>
        <v>2144787</v>
      </c>
      <c r="H69" s="50">
        <v>12159892</v>
      </c>
      <c r="I69" s="50">
        <v>0</v>
      </c>
      <c r="J69" s="51">
        <f t="shared" ref="J69:L69" si="341">J68*1936.27</f>
        <v>3238140</v>
      </c>
      <c r="K69" s="50">
        <f t="shared" si="341"/>
        <v>38857570</v>
      </c>
      <c r="L69" s="52">
        <f t="shared" si="341"/>
        <v>42095710</v>
      </c>
      <c r="M69" s="118"/>
      <c r="N69" s="120">
        <f t="shared" ref="N69:O69" si="342">N68*1936.27</f>
        <v>38857570</v>
      </c>
      <c r="O69" s="120">
        <f t="shared" si="342"/>
        <v>26697678</v>
      </c>
      <c r="P69" s="120">
        <v>1498673</v>
      </c>
      <c r="Q69" s="120">
        <f t="shared" ref="Q69:R69" si="343">Q68*1936.27</f>
        <v>46901300</v>
      </c>
      <c r="R69" s="120">
        <f t="shared" si="343"/>
        <v>43663160</v>
      </c>
      <c r="S69" s="47"/>
    </row>
    <row r="70" spans="1:19" ht="12.75" customHeight="1" x14ac:dyDescent="0.2">
      <c r="A70" s="511"/>
      <c r="B70" s="511"/>
      <c r="C70" s="53" t="s">
        <v>3</v>
      </c>
      <c r="D70" s="54">
        <v>21</v>
      </c>
      <c r="E70" s="44">
        <v>13910.46</v>
      </c>
      <c r="F70" s="44">
        <v>0</v>
      </c>
      <c r="G70" s="44">
        <f t="shared" ref="G70" si="344">1200/13*12</f>
        <v>1107.69</v>
      </c>
      <c r="H70" s="44">
        <v>6280.06</v>
      </c>
      <c r="I70" s="44">
        <v>0</v>
      </c>
      <c r="J70" s="44">
        <f t="shared" ref="J70" si="345">(E70+F70+G70+H70+I70)/12</f>
        <v>1774.85</v>
      </c>
      <c r="K70" s="45">
        <f t="shared" ref="K70" si="346">(E70+F70+G70+H70+I70)</f>
        <v>21298.21</v>
      </c>
      <c r="L70" s="46">
        <f t="shared" ref="L70" si="347">K70+J70</f>
        <v>23073.06</v>
      </c>
      <c r="M70" s="117"/>
      <c r="N70" s="119">
        <f t="shared" ref="N70" si="348">K70</f>
        <v>21298.21</v>
      </c>
      <c r="O70" s="119">
        <f t="shared" ref="O70" si="349">E70++G70+F70+I70</f>
        <v>15018.15</v>
      </c>
      <c r="P70" s="119">
        <v>774</v>
      </c>
      <c r="Q70" s="119">
        <f t="shared" ref="Q70" si="350">IF(P70&gt;(O70*0.18),P70,O70*0.18)+N70+J70</f>
        <v>25776.33</v>
      </c>
      <c r="R70" s="119">
        <f t="shared" ref="R70" si="351">N70+O70*0.18</f>
        <v>24001.48</v>
      </c>
      <c r="S70" s="47"/>
    </row>
    <row r="71" spans="1:19" ht="9" customHeight="1" x14ac:dyDescent="0.2">
      <c r="A71" s="511"/>
      <c r="B71" s="511"/>
      <c r="C71" s="48" t="s">
        <v>4</v>
      </c>
      <c r="D71" s="49">
        <v>27</v>
      </c>
      <c r="E71" s="50">
        <v>26934406</v>
      </c>
      <c r="F71" s="50">
        <v>0</v>
      </c>
      <c r="G71" s="50">
        <f t="shared" si="0"/>
        <v>2144787</v>
      </c>
      <c r="H71" s="50">
        <v>12159892</v>
      </c>
      <c r="I71" s="50">
        <v>0</v>
      </c>
      <c r="J71" s="51">
        <f t="shared" ref="J71:L71" si="352">J70*1936.27</f>
        <v>3436589</v>
      </c>
      <c r="K71" s="50">
        <f t="shared" si="352"/>
        <v>41239085</v>
      </c>
      <c r="L71" s="52">
        <f t="shared" si="352"/>
        <v>44675674</v>
      </c>
      <c r="M71" s="118"/>
      <c r="N71" s="120">
        <f t="shared" ref="N71:O71" si="353">N70*1936.27</f>
        <v>41239085</v>
      </c>
      <c r="O71" s="120">
        <f t="shared" si="353"/>
        <v>29079193</v>
      </c>
      <c r="P71" s="120">
        <v>1498673</v>
      </c>
      <c r="Q71" s="120">
        <f t="shared" ref="Q71:R71" si="354">Q70*1936.27</f>
        <v>49909934</v>
      </c>
      <c r="R71" s="120">
        <f t="shared" si="354"/>
        <v>46473346</v>
      </c>
      <c r="S71" s="47"/>
    </row>
    <row r="72" spans="1:19" ht="12.75" customHeight="1" x14ac:dyDescent="0.2">
      <c r="A72" s="511"/>
      <c r="B72" s="511"/>
      <c r="C72" s="53" t="s">
        <v>3</v>
      </c>
      <c r="D72" s="54">
        <v>28</v>
      </c>
      <c r="E72" s="44">
        <v>14786.43</v>
      </c>
      <c r="F72" s="44">
        <v>0</v>
      </c>
      <c r="G72" s="44">
        <f t="shared" ref="G72" si="355">1200/13*12</f>
        <v>1107.69</v>
      </c>
      <c r="H72" s="44">
        <v>6280.06</v>
      </c>
      <c r="I72" s="44">
        <v>0</v>
      </c>
      <c r="J72" s="44">
        <f t="shared" ref="J72" si="356">(E72+F72+G72+H72+I72)/12</f>
        <v>1847.85</v>
      </c>
      <c r="K72" s="45">
        <f t="shared" ref="K72" si="357">(E72+F72+G72+H72+I72)</f>
        <v>22174.18</v>
      </c>
      <c r="L72" s="46">
        <f t="shared" ref="L72" si="358">K72+J72</f>
        <v>24022.03</v>
      </c>
      <c r="M72" s="117"/>
      <c r="N72" s="119">
        <f t="shared" ref="N72" si="359">K72</f>
        <v>22174.18</v>
      </c>
      <c r="O72" s="119">
        <f t="shared" ref="O72" si="360">E72++G72+F72+I72</f>
        <v>15894.12</v>
      </c>
      <c r="P72" s="119">
        <v>774</v>
      </c>
      <c r="Q72" s="119">
        <f t="shared" ref="Q72" si="361">IF(P72&gt;(O72*0.18),P72,O72*0.18)+N72+J72</f>
        <v>26882.97</v>
      </c>
      <c r="R72" s="119">
        <f t="shared" ref="R72" si="362">N72+O72*0.18</f>
        <v>25035.119999999999</v>
      </c>
      <c r="S72" s="47"/>
    </row>
    <row r="73" spans="1:19" ht="9" customHeight="1" x14ac:dyDescent="0.2">
      <c r="A73" s="511"/>
      <c r="B73" s="511"/>
      <c r="C73" s="48" t="s">
        <v>4</v>
      </c>
      <c r="D73" s="49">
        <v>34</v>
      </c>
      <c r="E73" s="50">
        <v>28630521</v>
      </c>
      <c r="F73" s="50">
        <v>0</v>
      </c>
      <c r="G73" s="50">
        <f t="shared" si="0"/>
        <v>2144787</v>
      </c>
      <c r="H73" s="50">
        <v>12159892</v>
      </c>
      <c r="I73" s="50">
        <v>0</v>
      </c>
      <c r="J73" s="51">
        <f t="shared" ref="J73:L73" si="363">J72*1936.27</f>
        <v>3577937</v>
      </c>
      <c r="K73" s="50">
        <f t="shared" si="363"/>
        <v>42935200</v>
      </c>
      <c r="L73" s="52">
        <f t="shared" si="363"/>
        <v>46513136</v>
      </c>
      <c r="M73" s="118"/>
      <c r="N73" s="120">
        <f t="shared" ref="N73:O73" si="364">N72*1936.27</f>
        <v>42935200</v>
      </c>
      <c r="O73" s="120">
        <f t="shared" si="364"/>
        <v>30775308</v>
      </c>
      <c r="P73" s="120">
        <v>1498673</v>
      </c>
      <c r="Q73" s="120">
        <f t="shared" ref="Q73:R73" si="365">Q72*1936.27</f>
        <v>52052688</v>
      </c>
      <c r="R73" s="120">
        <f t="shared" si="365"/>
        <v>48474752</v>
      </c>
      <c r="S73" s="47"/>
    </row>
    <row r="74" spans="1:19" ht="12.75" customHeight="1" x14ac:dyDescent="0.2">
      <c r="A74" s="511"/>
      <c r="B74" s="511"/>
      <c r="C74" s="53" t="s">
        <v>3</v>
      </c>
      <c r="D74" s="54">
        <v>35</v>
      </c>
      <c r="E74" s="44">
        <v>15457.7</v>
      </c>
      <c r="F74" s="44">
        <v>0</v>
      </c>
      <c r="G74" s="44">
        <f t="shared" ref="G74" si="366">1200/13*12</f>
        <v>1107.69</v>
      </c>
      <c r="H74" s="44">
        <v>6280.06</v>
      </c>
      <c r="I74" s="44">
        <v>0</v>
      </c>
      <c r="J74" s="44">
        <f t="shared" ref="J74" si="367">(E74+F74+G74+H74+I74)/12</f>
        <v>1903.79</v>
      </c>
      <c r="K74" s="45">
        <f t="shared" ref="K74" si="368">(E74+F74+G74+H74+I74)</f>
        <v>22845.45</v>
      </c>
      <c r="L74" s="46">
        <f t="shared" ref="L74" si="369">K74+J74</f>
        <v>24749.24</v>
      </c>
      <c r="M74" s="117"/>
      <c r="N74" s="119">
        <f t="shared" ref="N74" si="370">K74</f>
        <v>22845.45</v>
      </c>
      <c r="O74" s="119">
        <f t="shared" ref="O74" si="371">E74++G74+F74+I74</f>
        <v>16565.39</v>
      </c>
      <c r="P74" s="119">
        <v>774</v>
      </c>
      <c r="Q74" s="119">
        <f t="shared" ref="Q74" si="372">IF(P74&gt;(O74*0.18),P74,O74*0.18)+N74+J74</f>
        <v>27731.01</v>
      </c>
      <c r="R74" s="119">
        <f t="shared" ref="R74" si="373">N74+O74*0.18</f>
        <v>25827.22</v>
      </c>
      <c r="S74" s="47"/>
    </row>
    <row r="75" spans="1:19" ht="9" customHeight="1" x14ac:dyDescent="0.2">
      <c r="A75" s="512"/>
      <c r="B75" s="512"/>
      <c r="C75" s="58" t="s">
        <v>4</v>
      </c>
      <c r="D75" s="59"/>
      <c r="E75" s="61">
        <v>29930281</v>
      </c>
      <c r="F75" s="61">
        <v>0</v>
      </c>
      <c r="G75" s="50">
        <f t="shared" si="0"/>
        <v>2144787</v>
      </c>
      <c r="H75" s="61">
        <v>12159892</v>
      </c>
      <c r="I75" s="61">
        <v>0</v>
      </c>
      <c r="J75" s="51">
        <f t="shared" ref="J75:L75" si="374">J74*1936.27</f>
        <v>3686251</v>
      </c>
      <c r="K75" s="50">
        <f t="shared" si="374"/>
        <v>44234959</v>
      </c>
      <c r="L75" s="52">
        <f t="shared" si="374"/>
        <v>47921211</v>
      </c>
      <c r="M75" s="118"/>
      <c r="N75" s="120">
        <f t="shared" ref="N75:O75" si="375">N74*1936.27</f>
        <v>44234959</v>
      </c>
      <c r="O75" s="120">
        <f t="shared" si="375"/>
        <v>32075068</v>
      </c>
      <c r="P75" s="120">
        <v>1498673</v>
      </c>
      <c r="Q75" s="120">
        <f t="shared" ref="Q75:R75" si="376">Q74*1936.27</f>
        <v>53694723</v>
      </c>
      <c r="R75" s="120">
        <f t="shared" si="376"/>
        <v>50008471</v>
      </c>
      <c r="S75" s="47"/>
    </row>
    <row r="76" spans="1:19" ht="12.75" customHeight="1" x14ac:dyDescent="0.2">
      <c r="A76" s="492">
        <v>39539</v>
      </c>
      <c r="B76" s="492">
        <v>39629</v>
      </c>
      <c r="C76" s="42" t="s">
        <v>3</v>
      </c>
      <c r="D76" s="43">
        <v>0</v>
      </c>
      <c r="E76" s="44">
        <v>9887.61</v>
      </c>
      <c r="F76" s="44">
        <v>0</v>
      </c>
      <c r="G76" s="44">
        <f t="shared" ref="G76" si="377">1200/13*12</f>
        <v>1107.69</v>
      </c>
      <c r="H76" s="44">
        <v>6280.06</v>
      </c>
      <c r="I76" s="44">
        <v>0</v>
      </c>
      <c r="J76" s="44">
        <f t="shared" ref="J76" si="378">(E76+F76+G76+H76+I76)/12</f>
        <v>1439.61</v>
      </c>
      <c r="K76" s="45">
        <f t="shared" ref="K76" si="379">(E76+F76+G76+H76+I76)</f>
        <v>17275.36</v>
      </c>
      <c r="L76" s="46">
        <f t="shared" ref="L76" si="380">K76+J76</f>
        <v>18714.97</v>
      </c>
      <c r="M76" s="117"/>
      <c r="N76" s="119">
        <f t="shared" ref="N76" si="381">K76</f>
        <v>17275.36</v>
      </c>
      <c r="O76" s="119">
        <f t="shared" ref="O76" si="382">E76++G76+F76+I76</f>
        <v>10995.3</v>
      </c>
      <c r="P76" s="119">
        <v>774</v>
      </c>
      <c r="Q76" s="119">
        <f t="shared" ref="Q76" si="383">IF(P76&gt;(O76*0.18),P76,O76*0.18)+N76+J76</f>
        <v>20694.12</v>
      </c>
      <c r="R76" s="119">
        <f t="shared" ref="R76" si="384">N76+O76*0.18</f>
        <v>19254.509999999998</v>
      </c>
      <c r="S76" s="47"/>
    </row>
    <row r="77" spans="1:19" ht="9" customHeight="1" x14ac:dyDescent="0.2">
      <c r="A77" s="493"/>
      <c r="B77" s="493"/>
      <c r="C77" s="48" t="s">
        <v>4</v>
      </c>
      <c r="D77" s="49">
        <v>2</v>
      </c>
      <c r="E77" s="50">
        <v>19145083</v>
      </c>
      <c r="F77" s="50">
        <v>0</v>
      </c>
      <c r="G77" s="50">
        <f t="shared" si="0"/>
        <v>2144787</v>
      </c>
      <c r="H77" s="50">
        <v>12159892</v>
      </c>
      <c r="I77" s="50">
        <v>0</v>
      </c>
      <c r="J77" s="51">
        <f t="shared" ref="J77:L77" si="385">J76*1936.27</f>
        <v>2787474</v>
      </c>
      <c r="K77" s="50">
        <f t="shared" si="385"/>
        <v>33449761</v>
      </c>
      <c r="L77" s="52">
        <f t="shared" si="385"/>
        <v>36237235</v>
      </c>
      <c r="M77" s="118"/>
      <c r="N77" s="120">
        <f t="shared" ref="N77:O77" si="386">N76*1936.27</f>
        <v>33449761</v>
      </c>
      <c r="O77" s="120">
        <f t="shared" si="386"/>
        <v>21289870</v>
      </c>
      <c r="P77" s="120">
        <v>1498673</v>
      </c>
      <c r="Q77" s="120">
        <f t="shared" ref="Q77:R77" si="387">Q76*1936.27</f>
        <v>40069404</v>
      </c>
      <c r="R77" s="120">
        <f t="shared" si="387"/>
        <v>37281930</v>
      </c>
      <c r="S77" s="47"/>
    </row>
    <row r="78" spans="1:19" ht="12.75" customHeight="1" x14ac:dyDescent="0.2">
      <c r="A78" s="511">
        <v>39539</v>
      </c>
      <c r="B78" s="511">
        <v>39629</v>
      </c>
      <c r="C78" s="53" t="s">
        <v>3</v>
      </c>
      <c r="D78" s="54">
        <v>3</v>
      </c>
      <c r="E78" s="44">
        <v>10249.23</v>
      </c>
      <c r="F78" s="44">
        <v>0</v>
      </c>
      <c r="G78" s="44">
        <f t="shared" ref="G78" si="388">1200/13*12</f>
        <v>1107.69</v>
      </c>
      <c r="H78" s="44">
        <v>6280.06</v>
      </c>
      <c r="I78" s="44">
        <v>0</v>
      </c>
      <c r="J78" s="44">
        <f t="shared" ref="J78" si="389">(E78+F78+G78+H78+I78)/12</f>
        <v>1469.75</v>
      </c>
      <c r="K78" s="45">
        <f t="shared" ref="K78" si="390">(E78+F78+G78+H78+I78)</f>
        <v>17636.98</v>
      </c>
      <c r="L78" s="46">
        <f t="shared" ref="L78" si="391">K78+J78</f>
        <v>19106.73</v>
      </c>
      <c r="M78" s="117"/>
      <c r="N78" s="119">
        <f t="shared" ref="N78" si="392">K78</f>
        <v>17636.98</v>
      </c>
      <c r="O78" s="119">
        <f t="shared" ref="O78" si="393">E78++G78+F78+I78</f>
        <v>11356.92</v>
      </c>
      <c r="P78" s="119">
        <v>774</v>
      </c>
      <c r="Q78" s="119">
        <f t="shared" ref="Q78" si="394">IF(P78&gt;(O78*0.18),P78,O78*0.18)+N78+J78</f>
        <v>21150.98</v>
      </c>
      <c r="R78" s="119">
        <f t="shared" ref="R78" si="395">N78+O78*0.18</f>
        <v>19681.23</v>
      </c>
      <c r="S78" s="47"/>
    </row>
    <row r="79" spans="1:19" ht="9" customHeight="1" x14ac:dyDescent="0.2">
      <c r="A79" s="511"/>
      <c r="B79" s="511"/>
      <c r="C79" s="48" t="s">
        <v>4</v>
      </c>
      <c r="D79" s="49">
        <v>8</v>
      </c>
      <c r="E79" s="50">
        <v>19845277</v>
      </c>
      <c r="F79" s="50">
        <v>0</v>
      </c>
      <c r="G79" s="50">
        <f t="shared" si="0"/>
        <v>2144787</v>
      </c>
      <c r="H79" s="50">
        <v>12159892</v>
      </c>
      <c r="I79" s="50">
        <v>0</v>
      </c>
      <c r="J79" s="51">
        <f t="shared" ref="J79:L79" si="396">J78*1936.27</f>
        <v>2845833</v>
      </c>
      <c r="K79" s="50">
        <f t="shared" si="396"/>
        <v>34149955</v>
      </c>
      <c r="L79" s="52">
        <f t="shared" si="396"/>
        <v>36995788</v>
      </c>
      <c r="M79" s="118"/>
      <c r="N79" s="120">
        <f t="shared" ref="N79:O79" si="397">N78*1936.27</f>
        <v>34149955</v>
      </c>
      <c r="O79" s="120">
        <f t="shared" si="397"/>
        <v>21990063</v>
      </c>
      <c r="P79" s="120">
        <v>1498673</v>
      </c>
      <c r="Q79" s="120">
        <f t="shared" ref="Q79:R79" si="398">Q78*1936.27</f>
        <v>40954008</v>
      </c>
      <c r="R79" s="120">
        <f t="shared" si="398"/>
        <v>38108175</v>
      </c>
      <c r="S79" s="47"/>
    </row>
    <row r="80" spans="1:19" ht="12.75" customHeight="1" x14ac:dyDescent="0.2">
      <c r="A80" s="511"/>
      <c r="B80" s="511"/>
      <c r="C80" s="53" t="s">
        <v>3</v>
      </c>
      <c r="D80" s="54">
        <v>9</v>
      </c>
      <c r="E80" s="44">
        <v>11540.03</v>
      </c>
      <c r="F80" s="44">
        <v>0</v>
      </c>
      <c r="G80" s="44">
        <f t="shared" ref="G80" si="399">1200/13*12</f>
        <v>1107.69</v>
      </c>
      <c r="H80" s="44">
        <v>6280.06</v>
      </c>
      <c r="I80" s="44">
        <v>0</v>
      </c>
      <c r="J80" s="44">
        <f t="shared" ref="J80" si="400">(E80+F80+G80+H80+I80)/12</f>
        <v>1577.32</v>
      </c>
      <c r="K80" s="45">
        <f t="shared" ref="K80" si="401">(E80+F80+G80+H80+I80)</f>
        <v>18927.78</v>
      </c>
      <c r="L80" s="46">
        <f t="shared" ref="L80" si="402">K80+J80</f>
        <v>20505.099999999999</v>
      </c>
      <c r="M80" s="117"/>
      <c r="N80" s="119">
        <f t="shared" ref="N80" si="403">K80</f>
        <v>18927.78</v>
      </c>
      <c r="O80" s="119">
        <f t="shared" ref="O80" si="404">E80++G80+F80+I80</f>
        <v>12647.72</v>
      </c>
      <c r="P80" s="119">
        <v>774</v>
      </c>
      <c r="Q80" s="119">
        <f t="shared" ref="Q80" si="405">IF(P80&gt;(O80*0.18),P80,O80*0.18)+N80+J80</f>
        <v>22781.69</v>
      </c>
      <c r="R80" s="119">
        <f t="shared" ref="R80" si="406">N80+O80*0.18</f>
        <v>21204.37</v>
      </c>
      <c r="S80" s="47"/>
    </row>
    <row r="81" spans="1:19" ht="9" customHeight="1" x14ac:dyDescent="0.2">
      <c r="A81" s="511"/>
      <c r="B81" s="511"/>
      <c r="C81" s="48" t="s">
        <v>4</v>
      </c>
      <c r="D81" s="49">
        <v>14</v>
      </c>
      <c r="E81" s="50">
        <v>22344614</v>
      </c>
      <c r="F81" s="50">
        <v>0</v>
      </c>
      <c r="G81" s="50">
        <f t="shared" si="0"/>
        <v>2144787</v>
      </c>
      <c r="H81" s="50">
        <v>12159892</v>
      </c>
      <c r="I81" s="50">
        <v>0</v>
      </c>
      <c r="J81" s="51">
        <f t="shared" ref="J81:L81" si="407">J80*1936.27</f>
        <v>3054117</v>
      </c>
      <c r="K81" s="50">
        <f t="shared" si="407"/>
        <v>36649293</v>
      </c>
      <c r="L81" s="52">
        <f t="shared" si="407"/>
        <v>39703410</v>
      </c>
      <c r="M81" s="118"/>
      <c r="N81" s="120">
        <f t="shared" ref="N81:O81" si="408">N80*1936.27</f>
        <v>36649293</v>
      </c>
      <c r="O81" s="120">
        <f t="shared" si="408"/>
        <v>24489401</v>
      </c>
      <c r="P81" s="120">
        <v>1498673</v>
      </c>
      <c r="Q81" s="120">
        <f t="shared" ref="Q81:R81" si="409">Q80*1936.27</f>
        <v>44111503</v>
      </c>
      <c r="R81" s="120">
        <f t="shared" si="409"/>
        <v>41057385</v>
      </c>
      <c r="S81" s="47"/>
    </row>
    <row r="82" spans="1:19" ht="12.75" customHeight="1" x14ac:dyDescent="0.2">
      <c r="A82" s="511"/>
      <c r="B82" s="511"/>
      <c r="C82" s="53" t="s">
        <v>3</v>
      </c>
      <c r="D82" s="54">
        <v>15</v>
      </c>
      <c r="E82" s="44">
        <v>12762.59</v>
      </c>
      <c r="F82" s="44">
        <v>0</v>
      </c>
      <c r="G82" s="44">
        <f t="shared" ref="G82" si="410">1200/13*12</f>
        <v>1107.69</v>
      </c>
      <c r="H82" s="44">
        <v>6280.06</v>
      </c>
      <c r="I82" s="44">
        <v>0</v>
      </c>
      <c r="J82" s="44">
        <f t="shared" ref="J82" si="411">(E82+F82+G82+H82+I82)/12</f>
        <v>1679.2</v>
      </c>
      <c r="K82" s="45">
        <f t="shared" ref="K82" si="412">(E82+F82+G82+H82+I82)</f>
        <v>20150.34</v>
      </c>
      <c r="L82" s="46">
        <f t="shared" ref="L82" si="413">K82+J82</f>
        <v>21829.54</v>
      </c>
      <c r="M82" s="117"/>
      <c r="N82" s="119">
        <f t="shared" ref="N82" si="414">K82</f>
        <v>20150.34</v>
      </c>
      <c r="O82" s="119">
        <f t="shared" ref="O82" si="415">E82++G82+F82+I82</f>
        <v>13870.28</v>
      </c>
      <c r="P82" s="119">
        <v>774</v>
      </c>
      <c r="Q82" s="119">
        <f t="shared" ref="Q82" si="416">IF(P82&gt;(O82*0.18),P82,O82*0.18)+N82+J82</f>
        <v>24326.19</v>
      </c>
      <c r="R82" s="119">
        <f t="shared" ref="R82" si="417">N82+O82*0.18</f>
        <v>22646.99</v>
      </c>
      <c r="S82" s="47"/>
    </row>
    <row r="83" spans="1:19" ht="9" customHeight="1" x14ac:dyDescent="0.2">
      <c r="A83" s="511"/>
      <c r="B83" s="511"/>
      <c r="C83" s="48" t="s">
        <v>4</v>
      </c>
      <c r="D83" s="49">
        <v>20</v>
      </c>
      <c r="E83" s="50">
        <v>24711820</v>
      </c>
      <c r="F83" s="50">
        <v>0</v>
      </c>
      <c r="G83" s="50">
        <f t="shared" si="0"/>
        <v>2144787</v>
      </c>
      <c r="H83" s="50">
        <v>12159892</v>
      </c>
      <c r="I83" s="50">
        <v>0</v>
      </c>
      <c r="J83" s="51">
        <f t="shared" ref="J83:L83" si="418">J82*1936.27</f>
        <v>3251385</v>
      </c>
      <c r="K83" s="50">
        <f t="shared" si="418"/>
        <v>39016499</v>
      </c>
      <c r="L83" s="52">
        <f t="shared" si="418"/>
        <v>42267883</v>
      </c>
      <c r="M83" s="118"/>
      <c r="N83" s="120">
        <f t="shared" ref="N83:O83" si="419">N82*1936.27</f>
        <v>39016499</v>
      </c>
      <c r="O83" s="120">
        <f t="shared" si="419"/>
        <v>26856607</v>
      </c>
      <c r="P83" s="120">
        <v>1498673</v>
      </c>
      <c r="Q83" s="120">
        <f t="shared" ref="Q83:R83" si="420">Q82*1936.27</f>
        <v>47102072</v>
      </c>
      <c r="R83" s="120">
        <f t="shared" si="420"/>
        <v>43850687</v>
      </c>
      <c r="S83" s="47"/>
    </row>
    <row r="84" spans="1:19" ht="12.75" customHeight="1" x14ac:dyDescent="0.2">
      <c r="A84" s="511"/>
      <c r="B84" s="511"/>
      <c r="C84" s="53" t="s">
        <v>3</v>
      </c>
      <c r="D84" s="54">
        <v>21</v>
      </c>
      <c r="E84" s="44">
        <v>13992.54</v>
      </c>
      <c r="F84" s="44">
        <v>0</v>
      </c>
      <c r="G84" s="44">
        <f t="shared" ref="G84" si="421">1200/13*12</f>
        <v>1107.69</v>
      </c>
      <c r="H84" s="44">
        <v>6280.06</v>
      </c>
      <c r="I84" s="44">
        <v>0</v>
      </c>
      <c r="J84" s="44">
        <f t="shared" ref="J84" si="422">(E84+F84+G84+H84+I84)/12</f>
        <v>1781.69</v>
      </c>
      <c r="K84" s="45">
        <f t="shared" ref="K84" si="423">(E84+F84+G84+H84+I84)</f>
        <v>21380.29</v>
      </c>
      <c r="L84" s="46">
        <f t="shared" ref="L84" si="424">K84+J84</f>
        <v>23161.98</v>
      </c>
      <c r="M84" s="117"/>
      <c r="N84" s="119">
        <f t="shared" ref="N84" si="425">K84</f>
        <v>21380.29</v>
      </c>
      <c r="O84" s="119">
        <f t="shared" ref="O84" si="426">E84++G84+F84+I84</f>
        <v>15100.23</v>
      </c>
      <c r="P84" s="119">
        <v>774</v>
      </c>
      <c r="Q84" s="119">
        <f t="shared" ref="Q84" si="427">IF(P84&gt;(O84*0.18),P84,O84*0.18)+N84+J84</f>
        <v>25880.02</v>
      </c>
      <c r="R84" s="119">
        <f t="shared" ref="R84" si="428">N84+O84*0.18</f>
        <v>24098.33</v>
      </c>
      <c r="S84" s="47"/>
    </row>
    <row r="85" spans="1:19" ht="9" customHeight="1" x14ac:dyDescent="0.2">
      <c r="A85" s="511"/>
      <c r="B85" s="511"/>
      <c r="C85" s="48" t="s">
        <v>4</v>
      </c>
      <c r="D85" s="49">
        <v>27</v>
      </c>
      <c r="E85" s="50">
        <v>27093335</v>
      </c>
      <c r="F85" s="50">
        <v>0</v>
      </c>
      <c r="G85" s="50">
        <f t="shared" si="0"/>
        <v>2144787</v>
      </c>
      <c r="H85" s="50">
        <v>12159892</v>
      </c>
      <c r="I85" s="50">
        <v>0</v>
      </c>
      <c r="J85" s="51">
        <f t="shared" ref="J85:L85" si="429">J84*1936.27</f>
        <v>3449833</v>
      </c>
      <c r="K85" s="50">
        <f t="shared" si="429"/>
        <v>41398014</v>
      </c>
      <c r="L85" s="52">
        <f t="shared" si="429"/>
        <v>44847847</v>
      </c>
      <c r="M85" s="118"/>
      <c r="N85" s="120">
        <f t="shared" ref="N85:O85" si="430">N84*1936.27</f>
        <v>41398014</v>
      </c>
      <c r="O85" s="120">
        <f t="shared" si="430"/>
        <v>29238122</v>
      </c>
      <c r="P85" s="120">
        <v>1498673</v>
      </c>
      <c r="Q85" s="120">
        <f t="shared" ref="Q85:R85" si="431">Q84*1936.27</f>
        <v>50110706</v>
      </c>
      <c r="R85" s="120">
        <f t="shared" si="431"/>
        <v>46660873</v>
      </c>
      <c r="S85" s="47"/>
    </row>
    <row r="86" spans="1:19" ht="12.75" customHeight="1" x14ac:dyDescent="0.2">
      <c r="A86" s="511"/>
      <c r="B86" s="511"/>
      <c r="C86" s="53" t="s">
        <v>3</v>
      </c>
      <c r="D86" s="54">
        <v>28</v>
      </c>
      <c r="E86" s="44">
        <v>14868.51</v>
      </c>
      <c r="F86" s="44">
        <v>0</v>
      </c>
      <c r="G86" s="44">
        <f t="shared" ref="G86" si="432">1200/13*12</f>
        <v>1107.69</v>
      </c>
      <c r="H86" s="44">
        <v>6280.06</v>
      </c>
      <c r="I86" s="44">
        <v>0</v>
      </c>
      <c r="J86" s="44">
        <f t="shared" ref="J86" si="433">(E86+F86+G86+H86+I86)/12</f>
        <v>1854.69</v>
      </c>
      <c r="K86" s="45">
        <f t="shared" ref="K86" si="434">(E86+F86+G86+H86+I86)</f>
        <v>22256.26</v>
      </c>
      <c r="L86" s="46">
        <f t="shared" ref="L86" si="435">K86+J86</f>
        <v>24110.95</v>
      </c>
      <c r="M86" s="117"/>
      <c r="N86" s="119">
        <f t="shared" ref="N86" si="436">K86</f>
        <v>22256.26</v>
      </c>
      <c r="O86" s="119">
        <f t="shared" ref="O86" si="437">E86++G86+F86+I86</f>
        <v>15976.2</v>
      </c>
      <c r="P86" s="119">
        <v>774</v>
      </c>
      <c r="Q86" s="119">
        <f t="shared" ref="Q86" si="438">IF(P86&gt;(O86*0.18),P86,O86*0.18)+N86+J86</f>
        <v>26986.67</v>
      </c>
      <c r="R86" s="119">
        <f t="shared" ref="R86" si="439">N86+O86*0.18</f>
        <v>25131.98</v>
      </c>
      <c r="S86" s="47"/>
    </row>
    <row r="87" spans="1:19" ht="9" customHeight="1" x14ac:dyDescent="0.2">
      <c r="A87" s="511"/>
      <c r="B87" s="511"/>
      <c r="C87" s="48" t="s">
        <v>4</v>
      </c>
      <c r="D87" s="49">
        <v>34</v>
      </c>
      <c r="E87" s="50">
        <v>28789450</v>
      </c>
      <c r="F87" s="50">
        <v>0</v>
      </c>
      <c r="G87" s="50">
        <f t="shared" si="0"/>
        <v>2144787</v>
      </c>
      <c r="H87" s="50">
        <v>12159892</v>
      </c>
      <c r="I87" s="50">
        <v>0</v>
      </c>
      <c r="J87" s="51">
        <f t="shared" ref="J87:L87" si="440">J86*1936.27</f>
        <v>3591181</v>
      </c>
      <c r="K87" s="50">
        <f t="shared" si="440"/>
        <v>43094129</v>
      </c>
      <c r="L87" s="52">
        <f t="shared" si="440"/>
        <v>46685309</v>
      </c>
      <c r="M87" s="118"/>
      <c r="N87" s="120">
        <f t="shared" ref="N87:O87" si="441">N86*1936.27</f>
        <v>43094129</v>
      </c>
      <c r="O87" s="120">
        <f t="shared" si="441"/>
        <v>30934237</v>
      </c>
      <c r="P87" s="120">
        <v>1498673</v>
      </c>
      <c r="Q87" s="120">
        <f t="shared" ref="Q87:R87" si="442">Q86*1936.27</f>
        <v>52253480</v>
      </c>
      <c r="R87" s="120">
        <f t="shared" si="442"/>
        <v>48662299</v>
      </c>
      <c r="S87" s="47"/>
    </row>
    <row r="88" spans="1:19" ht="12.75" customHeight="1" x14ac:dyDescent="0.2">
      <c r="A88" s="511"/>
      <c r="B88" s="511"/>
      <c r="C88" s="53" t="s">
        <v>3</v>
      </c>
      <c r="D88" s="54">
        <v>35</v>
      </c>
      <c r="E88" s="44">
        <v>15539.78</v>
      </c>
      <c r="F88" s="44">
        <v>0</v>
      </c>
      <c r="G88" s="44">
        <f t="shared" ref="G88" si="443">1200/13*12</f>
        <v>1107.69</v>
      </c>
      <c r="H88" s="44">
        <v>6280.06</v>
      </c>
      <c r="I88" s="44">
        <v>0</v>
      </c>
      <c r="J88" s="44">
        <f t="shared" ref="J88" si="444">(E88+F88+G88+H88+I88)/12</f>
        <v>1910.63</v>
      </c>
      <c r="K88" s="45">
        <f t="shared" ref="K88" si="445">(E88+F88+G88+H88+I88)</f>
        <v>22927.53</v>
      </c>
      <c r="L88" s="46">
        <f t="shared" ref="L88" si="446">K88+J88</f>
        <v>24838.16</v>
      </c>
      <c r="M88" s="117"/>
      <c r="N88" s="119">
        <f t="shared" ref="N88" si="447">K88</f>
        <v>22927.53</v>
      </c>
      <c r="O88" s="119">
        <f t="shared" ref="O88" si="448">E88++G88+F88+I88</f>
        <v>16647.47</v>
      </c>
      <c r="P88" s="119">
        <v>774</v>
      </c>
      <c r="Q88" s="119">
        <f t="shared" ref="Q88" si="449">IF(P88&gt;(O88*0.18),P88,O88*0.18)+N88+J88</f>
        <v>27834.7</v>
      </c>
      <c r="R88" s="119">
        <f t="shared" ref="R88" si="450">N88+O88*0.18</f>
        <v>25924.07</v>
      </c>
      <c r="S88" s="47"/>
    </row>
    <row r="89" spans="1:19" ht="9" customHeight="1" x14ac:dyDescent="0.2">
      <c r="A89" s="512"/>
      <c r="B89" s="512"/>
      <c r="C89" s="58" t="s">
        <v>4</v>
      </c>
      <c r="D89" s="59"/>
      <c r="E89" s="50">
        <v>30089210</v>
      </c>
      <c r="F89" s="50">
        <v>0</v>
      </c>
      <c r="G89" s="50">
        <f t="shared" si="0"/>
        <v>2144787</v>
      </c>
      <c r="H89" s="50">
        <v>12159892</v>
      </c>
      <c r="I89" s="50">
        <v>0</v>
      </c>
      <c r="J89" s="51">
        <f t="shared" ref="J89:L89" si="451">J88*1936.27</f>
        <v>3699496</v>
      </c>
      <c r="K89" s="50">
        <f t="shared" si="451"/>
        <v>44393889</v>
      </c>
      <c r="L89" s="52">
        <f t="shared" si="451"/>
        <v>48093384</v>
      </c>
      <c r="M89" s="118"/>
      <c r="N89" s="120">
        <f t="shared" ref="N89:O89" si="452">N88*1936.27</f>
        <v>44393889</v>
      </c>
      <c r="O89" s="120">
        <f t="shared" si="452"/>
        <v>32233997</v>
      </c>
      <c r="P89" s="120">
        <v>1498673</v>
      </c>
      <c r="Q89" s="120">
        <f t="shared" ref="Q89:R89" si="453">Q88*1936.27</f>
        <v>53895495</v>
      </c>
      <c r="R89" s="120">
        <f t="shared" si="453"/>
        <v>50195999</v>
      </c>
      <c r="S89" s="47"/>
    </row>
    <row r="90" spans="1:19" ht="12.75" customHeight="1" x14ac:dyDescent="0.2">
      <c r="A90" s="492">
        <v>39630</v>
      </c>
      <c r="B90" s="492">
        <v>39813</v>
      </c>
      <c r="C90" s="42" t="s">
        <v>3</v>
      </c>
      <c r="D90" s="43">
        <v>0</v>
      </c>
      <c r="E90" s="44">
        <v>9942.2099999999991</v>
      </c>
      <c r="F90" s="44">
        <v>0</v>
      </c>
      <c r="G90" s="44">
        <f t="shared" ref="G90" si="454">1200/13*12</f>
        <v>1107.69</v>
      </c>
      <c r="H90" s="44">
        <v>6280.06</v>
      </c>
      <c r="I90" s="44">
        <v>0</v>
      </c>
      <c r="J90" s="44">
        <f t="shared" ref="J90" si="455">(E90+F90+G90+H90+I90)/12</f>
        <v>1444.16</v>
      </c>
      <c r="K90" s="45">
        <f t="shared" ref="K90" si="456">(E90+F90+G90+H90+I90)</f>
        <v>17329.96</v>
      </c>
      <c r="L90" s="46">
        <f t="shared" ref="L90" si="457">K90+J90</f>
        <v>18774.12</v>
      </c>
      <c r="M90" s="117"/>
      <c r="N90" s="119">
        <f t="shared" ref="N90" si="458">K90</f>
        <v>17329.96</v>
      </c>
      <c r="O90" s="119">
        <f t="shared" ref="O90" si="459">E90++G90+F90+I90</f>
        <v>11049.9</v>
      </c>
      <c r="P90" s="119">
        <v>774</v>
      </c>
      <c r="Q90" s="119">
        <f t="shared" ref="Q90" si="460">IF(P90&gt;(O90*0.18),P90,O90*0.18)+N90+J90</f>
        <v>20763.099999999999</v>
      </c>
      <c r="R90" s="119">
        <f t="shared" ref="R90" si="461">N90+O90*0.18</f>
        <v>19318.939999999999</v>
      </c>
      <c r="S90" s="47"/>
    </row>
    <row r="91" spans="1:19" ht="9" customHeight="1" x14ac:dyDescent="0.2">
      <c r="A91" s="493"/>
      <c r="B91" s="493"/>
      <c r="C91" s="48" t="s">
        <v>4</v>
      </c>
      <c r="D91" s="49">
        <v>2</v>
      </c>
      <c r="E91" s="50">
        <v>19250803</v>
      </c>
      <c r="F91" s="50">
        <v>0</v>
      </c>
      <c r="G91" s="50">
        <f t="shared" si="0"/>
        <v>2144787</v>
      </c>
      <c r="H91" s="50">
        <v>12159892</v>
      </c>
      <c r="I91" s="50">
        <v>0</v>
      </c>
      <c r="J91" s="51">
        <f t="shared" ref="J91:L91" si="462">J90*1936.27</f>
        <v>2796284</v>
      </c>
      <c r="K91" s="50">
        <f t="shared" si="462"/>
        <v>33555482</v>
      </c>
      <c r="L91" s="52">
        <f t="shared" si="462"/>
        <v>36351765</v>
      </c>
      <c r="M91" s="118"/>
      <c r="N91" s="120">
        <f t="shared" ref="N91:O91" si="463">N90*1936.27</f>
        <v>33555482</v>
      </c>
      <c r="O91" s="120">
        <f t="shared" si="463"/>
        <v>21395590</v>
      </c>
      <c r="P91" s="120">
        <v>1498673</v>
      </c>
      <c r="Q91" s="120">
        <f t="shared" ref="Q91:R91" si="464">Q90*1936.27</f>
        <v>40202968</v>
      </c>
      <c r="R91" s="120">
        <f t="shared" si="464"/>
        <v>37406684</v>
      </c>
      <c r="S91" s="47"/>
    </row>
    <row r="92" spans="1:19" ht="12.75" customHeight="1" x14ac:dyDescent="0.2">
      <c r="A92" s="511">
        <v>39630</v>
      </c>
      <c r="B92" s="511">
        <v>39813</v>
      </c>
      <c r="C92" s="53" t="s">
        <v>3</v>
      </c>
      <c r="D92" s="54">
        <v>3</v>
      </c>
      <c r="E92" s="44">
        <v>10303.83</v>
      </c>
      <c r="F92" s="44">
        <v>0</v>
      </c>
      <c r="G92" s="44">
        <f t="shared" ref="G92" si="465">1200/13*12</f>
        <v>1107.69</v>
      </c>
      <c r="H92" s="44">
        <v>6280.06</v>
      </c>
      <c r="I92" s="44">
        <v>0</v>
      </c>
      <c r="J92" s="44">
        <f t="shared" ref="J92" si="466">(E92+F92+G92+H92+I92)/12</f>
        <v>1474.3</v>
      </c>
      <c r="K92" s="45">
        <f t="shared" ref="K92" si="467">(E92+F92+G92+H92+I92)</f>
        <v>17691.580000000002</v>
      </c>
      <c r="L92" s="46">
        <f t="shared" ref="L92" si="468">K92+J92</f>
        <v>19165.88</v>
      </c>
      <c r="M92" s="117"/>
      <c r="N92" s="119">
        <f t="shared" ref="N92" si="469">K92</f>
        <v>17691.580000000002</v>
      </c>
      <c r="O92" s="119">
        <f t="shared" ref="O92" si="470">E92++G92+F92+I92</f>
        <v>11411.52</v>
      </c>
      <c r="P92" s="119">
        <v>774</v>
      </c>
      <c r="Q92" s="119">
        <f t="shared" ref="Q92" si="471">IF(P92&gt;(O92*0.18),P92,O92*0.18)+N92+J92</f>
        <v>21219.95</v>
      </c>
      <c r="R92" s="119">
        <f t="shared" ref="R92" si="472">N92+O92*0.18</f>
        <v>19745.650000000001</v>
      </c>
      <c r="S92" s="47"/>
    </row>
    <row r="93" spans="1:19" ht="9" customHeight="1" x14ac:dyDescent="0.2">
      <c r="A93" s="511"/>
      <c r="B93" s="511"/>
      <c r="C93" s="48" t="s">
        <v>4</v>
      </c>
      <c r="D93" s="49">
        <v>8</v>
      </c>
      <c r="E93" s="50">
        <v>19950997</v>
      </c>
      <c r="F93" s="50">
        <v>0</v>
      </c>
      <c r="G93" s="50">
        <f t="shared" si="0"/>
        <v>2144787</v>
      </c>
      <c r="H93" s="50">
        <v>12159892</v>
      </c>
      <c r="I93" s="50">
        <v>0</v>
      </c>
      <c r="J93" s="51">
        <f t="shared" ref="J93:L93" si="473">J92*1936.27</f>
        <v>2854643</v>
      </c>
      <c r="K93" s="50">
        <f t="shared" si="473"/>
        <v>34255676</v>
      </c>
      <c r="L93" s="52">
        <f t="shared" si="473"/>
        <v>37110318</v>
      </c>
      <c r="M93" s="118"/>
      <c r="N93" s="120">
        <f t="shared" ref="N93:O93" si="474">N92*1936.27</f>
        <v>34255676</v>
      </c>
      <c r="O93" s="120">
        <f t="shared" si="474"/>
        <v>22095784</v>
      </c>
      <c r="P93" s="120">
        <v>1498673</v>
      </c>
      <c r="Q93" s="120">
        <f t="shared" ref="Q93:R93" si="475">Q92*1936.27</f>
        <v>41087553</v>
      </c>
      <c r="R93" s="120">
        <f t="shared" si="475"/>
        <v>38232910</v>
      </c>
      <c r="S93" s="47"/>
    </row>
    <row r="94" spans="1:19" ht="12.75" customHeight="1" x14ac:dyDescent="0.2">
      <c r="A94" s="511"/>
      <c r="B94" s="511"/>
      <c r="C94" s="53" t="s">
        <v>3</v>
      </c>
      <c r="D94" s="54">
        <v>9</v>
      </c>
      <c r="E94" s="44">
        <v>11594.63</v>
      </c>
      <c r="F94" s="44">
        <v>0</v>
      </c>
      <c r="G94" s="44">
        <f t="shared" ref="G94" si="476">1200/13*12</f>
        <v>1107.69</v>
      </c>
      <c r="H94" s="44">
        <v>6280.06</v>
      </c>
      <c r="I94" s="44">
        <v>0</v>
      </c>
      <c r="J94" s="44">
        <f t="shared" ref="J94" si="477">(E94+F94+G94+H94+I94)/12</f>
        <v>1581.87</v>
      </c>
      <c r="K94" s="45">
        <f t="shared" ref="K94" si="478">(E94+F94+G94+H94+I94)</f>
        <v>18982.38</v>
      </c>
      <c r="L94" s="46">
        <f t="shared" ref="L94" si="479">K94+J94</f>
        <v>20564.25</v>
      </c>
      <c r="M94" s="117"/>
      <c r="N94" s="119">
        <f t="shared" ref="N94" si="480">K94</f>
        <v>18982.38</v>
      </c>
      <c r="O94" s="119">
        <f t="shared" ref="O94" si="481">E94++G94+F94+I94</f>
        <v>12702.32</v>
      </c>
      <c r="P94" s="119">
        <v>774</v>
      </c>
      <c r="Q94" s="119">
        <f t="shared" ref="Q94" si="482">IF(P94&gt;(O94*0.18),P94,O94*0.18)+N94+J94</f>
        <v>22850.67</v>
      </c>
      <c r="R94" s="119">
        <f t="shared" ref="R94" si="483">N94+O94*0.18</f>
        <v>21268.799999999999</v>
      </c>
      <c r="S94" s="47"/>
    </row>
    <row r="95" spans="1:19" ht="9" customHeight="1" x14ac:dyDescent="0.2">
      <c r="A95" s="511"/>
      <c r="B95" s="511"/>
      <c r="C95" s="48" t="s">
        <v>4</v>
      </c>
      <c r="D95" s="49">
        <v>14</v>
      </c>
      <c r="E95" s="50">
        <v>22450334</v>
      </c>
      <c r="F95" s="50">
        <v>0</v>
      </c>
      <c r="G95" s="50">
        <f t="shared" si="0"/>
        <v>2144787</v>
      </c>
      <c r="H95" s="50">
        <v>12159892</v>
      </c>
      <c r="I95" s="50">
        <v>0</v>
      </c>
      <c r="J95" s="51">
        <f t="shared" ref="J95:L95" si="484">J94*1936.27</f>
        <v>3062927</v>
      </c>
      <c r="K95" s="50">
        <f t="shared" si="484"/>
        <v>36755013</v>
      </c>
      <c r="L95" s="52">
        <f t="shared" si="484"/>
        <v>39817940</v>
      </c>
      <c r="M95" s="118"/>
      <c r="N95" s="120">
        <f t="shared" ref="N95:O95" si="485">N94*1936.27</f>
        <v>36755013</v>
      </c>
      <c r="O95" s="120">
        <f t="shared" si="485"/>
        <v>24595121</v>
      </c>
      <c r="P95" s="120">
        <v>1498673</v>
      </c>
      <c r="Q95" s="120">
        <f t="shared" ref="Q95:R95" si="486">Q94*1936.27</f>
        <v>44245067</v>
      </c>
      <c r="R95" s="120">
        <f t="shared" si="486"/>
        <v>41182139</v>
      </c>
      <c r="S95" s="47"/>
    </row>
    <row r="96" spans="1:19" ht="12.75" customHeight="1" x14ac:dyDescent="0.2">
      <c r="A96" s="511"/>
      <c r="B96" s="511"/>
      <c r="C96" s="53" t="s">
        <v>3</v>
      </c>
      <c r="D96" s="54">
        <v>15</v>
      </c>
      <c r="E96" s="44">
        <v>12817.19</v>
      </c>
      <c r="F96" s="44">
        <v>0</v>
      </c>
      <c r="G96" s="44">
        <f t="shared" ref="G96" si="487">1200/13*12</f>
        <v>1107.69</v>
      </c>
      <c r="H96" s="44">
        <v>6280.06</v>
      </c>
      <c r="I96" s="44">
        <v>0</v>
      </c>
      <c r="J96" s="44">
        <f t="shared" ref="J96" si="488">(E96+F96+G96+H96+I96)/12</f>
        <v>1683.75</v>
      </c>
      <c r="K96" s="45">
        <f t="shared" ref="K96" si="489">(E96+F96+G96+H96+I96)</f>
        <v>20204.939999999999</v>
      </c>
      <c r="L96" s="46">
        <f t="shared" ref="L96" si="490">K96+J96</f>
        <v>21888.69</v>
      </c>
      <c r="M96" s="117"/>
      <c r="N96" s="119">
        <f t="shared" ref="N96" si="491">K96</f>
        <v>20204.939999999999</v>
      </c>
      <c r="O96" s="119">
        <f t="shared" ref="O96" si="492">E96++G96+F96+I96</f>
        <v>13924.88</v>
      </c>
      <c r="P96" s="119">
        <v>774</v>
      </c>
      <c r="Q96" s="119">
        <f t="shared" ref="Q96" si="493">IF(P96&gt;(O96*0.18),P96,O96*0.18)+N96+J96</f>
        <v>24395.17</v>
      </c>
      <c r="R96" s="119">
        <f t="shared" ref="R96" si="494">N96+O96*0.18</f>
        <v>22711.42</v>
      </c>
      <c r="S96" s="47"/>
    </row>
    <row r="97" spans="1:19" ht="9" customHeight="1" x14ac:dyDescent="0.2">
      <c r="A97" s="511"/>
      <c r="B97" s="511"/>
      <c r="C97" s="48" t="s">
        <v>4</v>
      </c>
      <c r="D97" s="49">
        <v>20</v>
      </c>
      <c r="E97" s="50">
        <v>24817540</v>
      </c>
      <c r="F97" s="50">
        <v>0</v>
      </c>
      <c r="G97" s="50">
        <f t="shared" si="0"/>
        <v>2144787</v>
      </c>
      <c r="H97" s="50">
        <v>12159892</v>
      </c>
      <c r="I97" s="50">
        <v>0</v>
      </c>
      <c r="J97" s="51">
        <f t="shared" ref="J97:L97" si="495">J96*1936.27</f>
        <v>3260195</v>
      </c>
      <c r="K97" s="50">
        <f t="shared" si="495"/>
        <v>39122219</v>
      </c>
      <c r="L97" s="52">
        <f t="shared" si="495"/>
        <v>42382414</v>
      </c>
      <c r="M97" s="118"/>
      <c r="N97" s="120">
        <f t="shared" ref="N97:O97" si="496">N96*1936.27</f>
        <v>39122219</v>
      </c>
      <c r="O97" s="120">
        <f t="shared" si="496"/>
        <v>26962327</v>
      </c>
      <c r="P97" s="120">
        <v>1498673</v>
      </c>
      <c r="Q97" s="120">
        <f t="shared" ref="Q97:R97" si="497">Q96*1936.27</f>
        <v>47235636</v>
      </c>
      <c r="R97" s="120">
        <f t="shared" si="497"/>
        <v>43975441</v>
      </c>
      <c r="S97" s="47"/>
    </row>
    <row r="98" spans="1:19" ht="12.75" customHeight="1" x14ac:dyDescent="0.2">
      <c r="A98" s="511"/>
      <c r="B98" s="511"/>
      <c r="C98" s="53" t="s">
        <v>3</v>
      </c>
      <c r="D98" s="54">
        <v>21</v>
      </c>
      <c r="E98" s="44">
        <v>14047.14</v>
      </c>
      <c r="F98" s="44">
        <v>0</v>
      </c>
      <c r="G98" s="44">
        <f t="shared" ref="G98" si="498">1200/13*12</f>
        <v>1107.69</v>
      </c>
      <c r="H98" s="44">
        <v>6280.06</v>
      </c>
      <c r="I98" s="44">
        <v>0</v>
      </c>
      <c r="J98" s="44">
        <f t="shared" ref="J98" si="499">(E98+F98+G98+H98+I98)/12</f>
        <v>1786.24</v>
      </c>
      <c r="K98" s="45">
        <f t="shared" ref="K98" si="500">(E98+F98+G98+H98+I98)</f>
        <v>21434.89</v>
      </c>
      <c r="L98" s="46">
        <f t="shared" ref="L98" si="501">K98+J98</f>
        <v>23221.13</v>
      </c>
      <c r="M98" s="117"/>
      <c r="N98" s="119">
        <f t="shared" ref="N98" si="502">K98</f>
        <v>21434.89</v>
      </c>
      <c r="O98" s="119">
        <f t="shared" ref="O98" si="503">E98++G98+F98+I98</f>
        <v>15154.83</v>
      </c>
      <c r="P98" s="119">
        <v>774</v>
      </c>
      <c r="Q98" s="119">
        <f t="shared" ref="Q98" si="504">IF(P98&gt;(O98*0.18),P98,O98*0.18)+N98+J98</f>
        <v>25949</v>
      </c>
      <c r="R98" s="119">
        <f t="shared" ref="R98" si="505">N98+O98*0.18</f>
        <v>24162.76</v>
      </c>
      <c r="S98" s="47"/>
    </row>
    <row r="99" spans="1:19" ht="9" customHeight="1" x14ac:dyDescent="0.2">
      <c r="A99" s="511"/>
      <c r="B99" s="511"/>
      <c r="C99" s="48" t="s">
        <v>4</v>
      </c>
      <c r="D99" s="49">
        <v>27</v>
      </c>
      <c r="E99" s="50">
        <v>27199056</v>
      </c>
      <c r="F99" s="50">
        <v>0</v>
      </c>
      <c r="G99" s="50">
        <f t="shared" ref="G99:G161" si="506">G98*1936.27</f>
        <v>2144787</v>
      </c>
      <c r="H99" s="50">
        <v>12159892</v>
      </c>
      <c r="I99" s="50">
        <v>0</v>
      </c>
      <c r="J99" s="51">
        <f t="shared" ref="J99:L99" si="507">J98*1936.27</f>
        <v>3458643</v>
      </c>
      <c r="K99" s="50">
        <f t="shared" si="507"/>
        <v>41503734</v>
      </c>
      <c r="L99" s="52">
        <f t="shared" si="507"/>
        <v>44962377</v>
      </c>
      <c r="M99" s="118"/>
      <c r="N99" s="120">
        <f t="shared" ref="N99:O99" si="508">N98*1936.27</f>
        <v>41503734</v>
      </c>
      <c r="O99" s="120">
        <f t="shared" si="508"/>
        <v>29343843</v>
      </c>
      <c r="P99" s="120">
        <v>1498673</v>
      </c>
      <c r="Q99" s="120">
        <f t="shared" ref="Q99:R99" si="509">Q98*1936.27</f>
        <v>50244270</v>
      </c>
      <c r="R99" s="120">
        <f t="shared" si="509"/>
        <v>46785627</v>
      </c>
      <c r="S99" s="47"/>
    </row>
    <row r="100" spans="1:19" ht="12.75" customHeight="1" x14ac:dyDescent="0.2">
      <c r="A100" s="511"/>
      <c r="B100" s="511"/>
      <c r="C100" s="53" t="s">
        <v>3</v>
      </c>
      <c r="D100" s="54">
        <v>28</v>
      </c>
      <c r="E100" s="44">
        <v>14923.11</v>
      </c>
      <c r="F100" s="44">
        <v>0</v>
      </c>
      <c r="G100" s="44">
        <f t="shared" ref="G100" si="510">1200/13*12</f>
        <v>1107.69</v>
      </c>
      <c r="H100" s="44">
        <v>6280.06</v>
      </c>
      <c r="I100" s="44">
        <v>0</v>
      </c>
      <c r="J100" s="44">
        <f t="shared" ref="J100" si="511">(E100+F100+G100+H100+I100)/12</f>
        <v>1859.24</v>
      </c>
      <c r="K100" s="45">
        <f t="shared" ref="K100" si="512">(E100+F100+G100+H100+I100)</f>
        <v>22310.86</v>
      </c>
      <c r="L100" s="46">
        <f t="shared" ref="L100" si="513">K100+J100</f>
        <v>24170.1</v>
      </c>
      <c r="M100" s="117"/>
      <c r="N100" s="119">
        <f t="shared" ref="N100" si="514">K100</f>
        <v>22310.86</v>
      </c>
      <c r="O100" s="119">
        <f t="shared" ref="O100" si="515">E100++G100+F100+I100</f>
        <v>16030.8</v>
      </c>
      <c r="P100" s="119">
        <v>774</v>
      </c>
      <c r="Q100" s="119">
        <f t="shared" ref="Q100" si="516">IF(P100&gt;(O100*0.18),P100,O100*0.18)+N100+J100</f>
        <v>27055.64</v>
      </c>
      <c r="R100" s="119">
        <f t="shared" ref="R100" si="517">N100+O100*0.18</f>
        <v>25196.400000000001</v>
      </c>
      <c r="S100" s="47"/>
    </row>
    <row r="101" spans="1:19" ht="9" customHeight="1" x14ac:dyDescent="0.2">
      <c r="A101" s="511"/>
      <c r="B101" s="511"/>
      <c r="C101" s="48" t="s">
        <v>4</v>
      </c>
      <c r="D101" s="49">
        <v>34</v>
      </c>
      <c r="E101" s="50">
        <v>28895170</v>
      </c>
      <c r="F101" s="50">
        <v>0</v>
      </c>
      <c r="G101" s="50">
        <f t="shared" si="506"/>
        <v>2144787</v>
      </c>
      <c r="H101" s="50">
        <v>12159892</v>
      </c>
      <c r="I101" s="50">
        <v>0</v>
      </c>
      <c r="J101" s="51">
        <f t="shared" ref="J101:L101" si="518">J100*1936.27</f>
        <v>3599991</v>
      </c>
      <c r="K101" s="50">
        <f t="shared" si="518"/>
        <v>43199849</v>
      </c>
      <c r="L101" s="52">
        <f t="shared" si="518"/>
        <v>46799840</v>
      </c>
      <c r="M101" s="118"/>
      <c r="N101" s="120">
        <f t="shared" ref="N101:O101" si="519">N100*1936.27</f>
        <v>43199849</v>
      </c>
      <c r="O101" s="120">
        <f t="shared" si="519"/>
        <v>31039957</v>
      </c>
      <c r="P101" s="120">
        <v>1498673</v>
      </c>
      <c r="Q101" s="120">
        <f t="shared" ref="Q101:R101" si="520">Q100*1936.27</f>
        <v>52387024</v>
      </c>
      <c r="R101" s="120">
        <f t="shared" si="520"/>
        <v>48787033</v>
      </c>
      <c r="S101" s="47"/>
    </row>
    <row r="102" spans="1:19" ht="12.75" customHeight="1" x14ac:dyDescent="0.2">
      <c r="A102" s="511"/>
      <c r="B102" s="511"/>
      <c r="C102" s="53" t="s">
        <v>3</v>
      </c>
      <c r="D102" s="54">
        <v>35</v>
      </c>
      <c r="E102" s="44">
        <v>15594.38</v>
      </c>
      <c r="F102" s="44">
        <v>0</v>
      </c>
      <c r="G102" s="44">
        <f t="shared" ref="G102" si="521">1200/13*12</f>
        <v>1107.69</v>
      </c>
      <c r="H102" s="44">
        <v>6280.06</v>
      </c>
      <c r="I102" s="44">
        <v>0</v>
      </c>
      <c r="J102" s="44">
        <f t="shared" ref="J102" si="522">(E102+F102+G102+H102+I102)/12</f>
        <v>1915.18</v>
      </c>
      <c r="K102" s="45">
        <f t="shared" ref="K102" si="523">(E102+F102+G102+H102+I102)</f>
        <v>22982.13</v>
      </c>
      <c r="L102" s="46">
        <f t="shared" ref="L102" si="524">K102+J102</f>
        <v>24897.31</v>
      </c>
      <c r="M102" s="117"/>
      <c r="N102" s="119">
        <f t="shared" ref="N102" si="525">K102</f>
        <v>22982.13</v>
      </c>
      <c r="O102" s="119">
        <f t="shared" ref="O102" si="526">E102++G102+F102+I102</f>
        <v>16702.07</v>
      </c>
      <c r="P102" s="119">
        <v>774</v>
      </c>
      <c r="Q102" s="119">
        <f t="shared" ref="Q102" si="527">IF(P102&gt;(O102*0.18),P102,O102*0.18)+N102+J102</f>
        <v>27903.68</v>
      </c>
      <c r="R102" s="119">
        <f t="shared" ref="R102" si="528">N102+O102*0.18</f>
        <v>25988.5</v>
      </c>
      <c r="S102" s="47"/>
    </row>
    <row r="103" spans="1:19" ht="9" customHeight="1" x14ac:dyDescent="0.2">
      <c r="A103" s="512"/>
      <c r="B103" s="512"/>
      <c r="C103" s="58" t="s">
        <v>4</v>
      </c>
      <c r="D103" s="59"/>
      <c r="E103" s="50">
        <v>30194930</v>
      </c>
      <c r="F103" s="50">
        <v>0</v>
      </c>
      <c r="G103" s="50">
        <f t="shared" si="506"/>
        <v>2144787</v>
      </c>
      <c r="H103" s="50">
        <v>12159892</v>
      </c>
      <c r="I103" s="50">
        <v>0</v>
      </c>
      <c r="J103" s="51">
        <f t="shared" ref="J103:L103" si="529">J102*1936.27</f>
        <v>3708306</v>
      </c>
      <c r="K103" s="50">
        <f t="shared" si="529"/>
        <v>44499609</v>
      </c>
      <c r="L103" s="52">
        <f t="shared" si="529"/>
        <v>48207914</v>
      </c>
      <c r="M103" s="118"/>
      <c r="N103" s="120">
        <f t="shared" ref="N103:O103" si="530">N102*1936.27</f>
        <v>44499609</v>
      </c>
      <c r="O103" s="120">
        <f t="shared" si="530"/>
        <v>32339717</v>
      </c>
      <c r="P103" s="120">
        <v>1498673</v>
      </c>
      <c r="Q103" s="120">
        <f t="shared" ref="Q103:R103" si="531">Q102*1936.27</f>
        <v>54029058</v>
      </c>
      <c r="R103" s="120">
        <f t="shared" si="531"/>
        <v>50320753</v>
      </c>
      <c r="S103" s="47"/>
    </row>
    <row r="104" spans="1:19" ht="12.75" customHeight="1" x14ac:dyDescent="0.2">
      <c r="A104" s="492">
        <v>39814</v>
      </c>
      <c r="B104" s="492">
        <v>40268</v>
      </c>
      <c r="C104" s="42" t="s">
        <v>3</v>
      </c>
      <c r="D104" s="43">
        <v>0</v>
      </c>
      <c r="E104" s="44">
        <v>10415.969999999999</v>
      </c>
      <c r="F104" s="44">
        <v>0</v>
      </c>
      <c r="G104" s="44">
        <f t="shared" ref="G104" si="532">1200/13*12</f>
        <v>1107.69</v>
      </c>
      <c r="H104" s="44">
        <v>6280.06</v>
      </c>
      <c r="I104" s="44">
        <v>0</v>
      </c>
      <c r="J104" s="44">
        <f t="shared" ref="J104" si="533">(E104+F104+G104+H104+I104)/12</f>
        <v>1483.64</v>
      </c>
      <c r="K104" s="45">
        <f t="shared" ref="K104" si="534">(E104+F104+G104+H104+I104)</f>
        <v>17803.72</v>
      </c>
      <c r="L104" s="46">
        <f t="shared" ref="L104" si="535">K104+J104</f>
        <v>19287.36</v>
      </c>
      <c r="M104" s="117"/>
      <c r="N104" s="119">
        <f t="shared" ref="N104" si="536">K104</f>
        <v>17803.72</v>
      </c>
      <c r="O104" s="119">
        <f t="shared" ref="O104" si="537">E104++G104+F104+I104</f>
        <v>11523.66</v>
      </c>
      <c r="P104" s="119">
        <v>774</v>
      </c>
      <c r="Q104" s="119">
        <f t="shared" ref="Q104" si="538">IF(P104&gt;(O104*0.18),P104,O104*0.18)+N104+J104</f>
        <v>21361.62</v>
      </c>
      <c r="R104" s="119">
        <f t="shared" ref="R104" si="539">N104+O104*0.18</f>
        <v>19877.98</v>
      </c>
      <c r="S104" s="47"/>
    </row>
    <row r="105" spans="1:19" ht="9" customHeight="1" x14ac:dyDescent="0.2">
      <c r="A105" s="493"/>
      <c r="B105" s="493"/>
      <c r="C105" s="48" t="s">
        <v>4</v>
      </c>
      <c r="D105" s="49">
        <v>2</v>
      </c>
      <c r="E105" s="50">
        <v>20168130</v>
      </c>
      <c r="F105" s="50">
        <v>0</v>
      </c>
      <c r="G105" s="50">
        <f t="shared" si="506"/>
        <v>2144787</v>
      </c>
      <c r="H105" s="50">
        <v>12159892</v>
      </c>
      <c r="I105" s="50">
        <v>0</v>
      </c>
      <c r="J105" s="51">
        <f t="shared" ref="J105:L105" si="540">J104*1936.27</f>
        <v>2872728</v>
      </c>
      <c r="K105" s="50">
        <f t="shared" si="540"/>
        <v>34472809</v>
      </c>
      <c r="L105" s="52">
        <f t="shared" si="540"/>
        <v>37345537</v>
      </c>
      <c r="M105" s="118"/>
      <c r="N105" s="120">
        <f t="shared" ref="N105:O105" si="541">N104*1936.27</f>
        <v>34472809</v>
      </c>
      <c r="O105" s="120">
        <f t="shared" si="541"/>
        <v>22312917</v>
      </c>
      <c r="P105" s="120">
        <v>1498673</v>
      </c>
      <c r="Q105" s="120">
        <f t="shared" ref="Q105:R105" si="542">Q104*1936.27</f>
        <v>41361864</v>
      </c>
      <c r="R105" s="120">
        <f t="shared" si="542"/>
        <v>38489136</v>
      </c>
      <c r="S105" s="47"/>
    </row>
    <row r="106" spans="1:19" ht="12.75" customHeight="1" x14ac:dyDescent="0.2">
      <c r="A106" s="511">
        <v>39814</v>
      </c>
      <c r="B106" s="511">
        <v>40268</v>
      </c>
      <c r="C106" s="53" t="s">
        <v>3</v>
      </c>
      <c r="D106" s="54">
        <v>3</v>
      </c>
      <c r="E106" s="44">
        <v>10791.27</v>
      </c>
      <c r="F106" s="44">
        <v>0</v>
      </c>
      <c r="G106" s="44">
        <f t="shared" ref="G106" si="543">1200/13*12</f>
        <v>1107.69</v>
      </c>
      <c r="H106" s="44">
        <v>6280.06</v>
      </c>
      <c r="I106" s="44">
        <v>0</v>
      </c>
      <c r="J106" s="44">
        <f t="shared" ref="J106" si="544">(E106+F106+G106+H106+I106)/12</f>
        <v>1514.92</v>
      </c>
      <c r="K106" s="45">
        <f t="shared" ref="K106" si="545">(E106+F106+G106+H106+I106)</f>
        <v>18179.02</v>
      </c>
      <c r="L106" s="46">
        <f t="shared" ref="L106" si="546">K106+J106</f>
        <v>19693.939999999999</v>
      </c>
      <c r="M106" s="117"/>
      <c r="N106" s="119">
        <f t="shared" ref="N106" si="547">K106</f>
        <v>18179.02</v>
      </c>
      <c r="O106" s="119">
        <f t="shared" ref="O106" si="548">E106++G106+F106+I106</f>
        <v>11898.96</v>
      </c>
      <c r="P106" s="119">
        <v>774</v>
      </c>
      <c r="Q106" s="119">
        <f t="shared" ref="Q106" si="549">IF(P106&gt;(O106*0.18),P106,O106*0.18)+N106+J106</f>
        <v>21835.75</v>
      </c>
      <c r="R106" s="119">
        <f t="shared" ref="R106" si="550">N106+O106*0.18</f>
        <v>20320.830000000002</v>
      </c>
      <c r="S106" s="47"/>
    </row>
    <row r="107" spans="1:19" ht="9" customHeight="1" x14ac:dyDescent="0.2">
      <c r="A107" s="511"/>
      <c r="B107" s="511"/>
      <c r="C107" s="48" t="s">
        <v>4</v>
      </c>
      <c r="D107" s="49">
        <v>8</v>
      </c>
      <c r="E107" s="50">
        <v>20894812</v>
      </c>
      <c r="F107" s="50">
        <v>0</v>
      </c>
      <c r="G107" s="50">
        <f t="shared" si="506"/>
        <v>2144787</v>
      </c>
      <c r="H107" s="50">
        <v>12159892</v>
      </c>
      <c r="I107" s="50">
        <v>0</v>
      </c>
      <c r="J107" s="51">
        <f t="shared" ref="J107:L107" si="551">J106*1936.27</f>
        <v>2933294</v>
      </c>
      <c r="K107" s="50">
        <f t="shared" si="551"/>
        <v>35199491</v>
      </c>
      <c r="L107" s="52">
        <f t="shared" si="551"/>
        <v>38132785</v>
      </c>
      <c r="M107" s="118"/>
      <c r="N107" s="120">
        <f t="shared" ref="N107:O107" si="552">N106*1936.27</f>
        <v>35199491</v>
      </c>
      <c r="O107" s="120">
        <f t="shared" si="552"/>
        <v>23039599</v>
      </c>
      <c r="P107" s="120">
        <v>1498673</v>
      </c>
      <c r="Q107" s="120">
        <f t="shared" ref="Q107:R107" si="553">Q106*1936.27</f>
        <v>42279908</v>
      </c>
      <c r="R107" s="120">
        <f t="shared" si="553"/>
        <v>39346614</v>
      </c>
      <c r="S107" s="47"/>
    </row>
    <row r="108" spans="1:19" ht="12.75" customHeight="1" x14ac:dyDescent="0.2">
      <c r="A108" s="511"/>
      <c r="B108" s="511"/>
      <c r="C108" s="53" t="s">
        <v>3</v>
      </c>
      <c r="D108" s="54">
        <v>9</v>
      </c>
      <c r="E108" s="44">
        <v>12131.03</v>
      </c>
      <c r="F108" s="44">
        <v>0</v>
      </c>
      <c r="G108" s="44">
        <f t="shared" ref="G108" si="554">1200/13*12</f>
        <v>1107.69</v>
      </c>
      <c r="H108" s="44">
        <v>6280.06</v>
      </c>
      <c r="I108" s="44">
        <v>0</v>
      </c>
      <c r="J108" s="44">
        <f t="shared" ref="J108" si="555">(E108+F108+G108+H108+I108)/12</f>
        <v>1626.57</v>
      </c>
      <c r="K108" s="45">
        <f t="shared" ref="K108" si="556">(E108+F108+G108+H108+I108)</f>
        <v>19518.78</v>
      </c>
      <c r="L108" s="46">
        <f t="shared" ref="L108" si="557">K108+J108</f>
        <v>21145.35</v>
      </c>
      <c r="M108" s="117"/>
      <c r="N108" s="119">
        <f t="shared" ref="N108" si="558">K108</f>
        <v>19518.78</v>
      </c>
      <c r="O108" s="119">
        <f t="shared" ref="O108" si="559">E108++G108+F108+I108</f>
        <v>13238.72</v>
      </c>
      <c r="P108" s="119">
        <v>774</v>
      </c>
      <c r="Q108" s="119">
        <f t="shared" ref="Q108" si="560">IF(P108&gt;(O108*0.18),P108,O108*0.18)+N108+J108</f>
        <v>23528.32</v>
      </c>
      <c r="R108" s="119">
        <f t="shared" ref="R108" si="561">N108+O108*0.18</f>
        <v>21901.75</v>
      </c>
      <c r="S108" s="47"/>
    </row>
    <row r="109" spans="1:19" ht="9" customHeight="1" x14ac:dyDescent="0.2">
      <c r="A109" s="511"/>
      <c r="B109" s="511"/>
      <c r="C109" s="48" t="s">
        <v>4</v>
      </c>
      <c r="D109" s="49">
        <v>14</v>
      </c>
      <c r="E109" s="50">
        <v>23488949</v>
      </c>
      <c r="F109" s="50">
        <v>0</v>
      </c>
      <c r="G109" s="50">
        <f t="shared" si="506"/>
        <v>2144787</v>
      </c>
      <c r="H109" s="50">
        <v>12159892</v>
      </c>
      <c r="I109" s="50">
        <v>0</v>
      </c>
      <c r="J109" s="51">
        <f t="shared" ref="J109:L109" si="562">J108*1936.27</f>
        <v>3149479</v>
      </c>
      <c r="K109" s="50">
        <f t="shared" si="562"/>
        <v>37793628</v>
      </c>
      <c r="L109" s="52">
        <f t="shared" si="562"/>
        <v>40943107</v>
      </c>
      <c r="M109" s="118"/>
      <c r="N109" s="120">
        <f t="shared" ref="N109:O109" si="563">N108*1936.27</f>
        <v>37793628</v>
      </c>
      <c r="O109" s="120">
        <f t="shared" si="563"/>
        <v>25633736</v>
      </c>
      <c r="P109" s="120">
        <v>1498673</v>
      </c>
      <c r="Q109" s="120">
        <f t="shared" ref="Q109:R109" si="564">Q108*1936.27</f>
        <v>45557180</v>
      </c>
      <c r="R109" s="120">
        <f t="shared" si="564"/>
        <v>42407701</v>
      </c>
      <c r="S109" s="47"/>
    </row>
    <row r="110" spans="1:19" ht="12.75" customHeight="1" x14ac:dyDescent="0.2">
      <c r="A110" s="511"/>
      <c r="B110" s="511"/>
      <c r="C110" s="53" t="s">
        <v>3</v>
      </c>
      <c r="D110" s="54">
        <v>15</v>
      </c>
      <c r="E110" s="44">
        <v>13400.03</v>
      </c>
      <c r="F110" s="44">
        <v>0</v>
      </c>
      <c r="G110" s="44">
        <f t="shared" ref="G110" si="565">1200/13*12</f>
        <v>1107.69</v>
      </c>
      <c r="H110" s="44">
        <v>6280.06</v>
      </c>
      <c r="I110" s="44">
        <v>0</v>
      </c>
      <c r="J110" s="44">
        <f t="shared" ref="J110" si="566">(E110+F110+G110+H110+I110)/12</f>
        <v>1732.32</v>
      </c>
      <c r="K110" s="45">
        <f t="shared" ref="K110" si="567">(E110+F110+G110+H110+I110)</f>
        <v>20787.78</v>
      </c>
      <c r="L110" s="46">
        <f t="shared" ref="L110" si="568">K110+J110</f>
        <v>22520.1</v>
      </c>
      <c r="M110" s="117"/>
      <c r="N110" s="119">
        <f t="shared" ref="N110" si="569">K110</f>
        <v>20787.78</v>
      </c>
      <c r="O110" s="119">
        <f t="shared" ref="O110" si="570">E110++G110+F110+I110</f>
        <v>14507.72</v>
      </c>
      <c r="P110" s="119">
        <v>774</v>
      </c>
      <c r="Q110" s="119">
        <f t="shared" ref="Q110" si="571">IF(P110&gt;(O110*0.18),P110,O110*0.18)+N110+J110</f>
        <v>25131.49</v>
      </c>
      <c r="R110" s="119">
        <f t="shared" ref="R110" si="572">N110+O110*0.18</f>
        <v>23399.17</v>
      </c>
      <c r="S110" s="47"/>
    </row>
    <row r="111" spans="1:19" ht="9" customHeight="1" x14ac:dyDescent="0.2">
      <c r="A111" s="511"/>
      <c r="B111" s="511"/>
      <c r="C111" s="48" t="s">
        <v>4</v>
      </c>
      <c r="D111" s="49">
        <v>20</v>
      </c>
      <c r="E111" s="50">
        <v>25946076</v>
      </c>
      <c r="F111" s="50">
        <v>0</v>
      </c>
      <c r="G111" s="50">
        <f t="shared" si="506"/>
        <v>2144787</v>
      </c>
      <c r="H111" s="50">
        <v>12159892</v>
      </c>
      <c r="I111" s="50">
        <v>0</v>
      </c>
      <c r="J111" s="51">
        <f t="shared" ref="J111:L111" si="573">J110*1936.27</f>
        <v>3354239</v>
      </c>
      <c r="K111" s="50">
        <f t="shared" si="573"/>
        <v>40250755</v>
      </c>
      <c r="L111" s="52">
        <f t="shared" si="573"/>
        <v>43604994</v>
      </c>
      <c r="M111" s="118"/>
      <c r="N111" s="120">
        <f t="shared" ref="N111:O111" si="574">N110*1936.27</f>
        <v>40250755</v>
      </c>
      <c r="O111" s="120">
        <f t="shared" si="574"/>
        <v>28090863</v>
      </c>
      <c r="P111" s="120">
        <v>1498673</v>
      </c>
      <c r="Q111" s="120">
        <f t="shared" ref="Q111:R111" si="575">Q110*1936.27</f>
        <v>48661350</v>
      </c>
      <c r="R111" s="120">
        <f t="shared" si="575"/>
        <v>45307111</v>
      </c>
      <c r="S111" s="47"/>
    </row>
    <row r="112" spans="1:19" ht="12.75" customHeight="1" x14ac:dyDescent="0.2">
      <c r="A112" s="511"/>
      <c r="B112" s="511"/>
      <c r="C112" s="53" t="s">
        <v>3</v>
      </c>
      <c r="D112" s="54">
        <v>21</v>
      </c>
      <c r="E112" s="44">
        <v>14676.66</v>
      </c>
      <c r="F112" s="44">
        <v>0</v>
      </c>
      <c r="G112" s="44">
        <f t="shared" ref="G112" si="576">1200/13*12</f>
        <v>1107.69</v>
      </c>
      <c r="H112" s="44">
        <v>6280.06</v>
      </c>
      <c r="I112" s="44">
        <v>0</v>
      </c>
      <c r="J112" s="44">
        <f t="shared" ref="J112" si="577">(E112+F112+G112+H112+I112)/12</f>
        <v>1838.7</v>
      </c>
      <c r="K112" s="45">
        <f t="shared" ref="K112" si="578">(E112+F112+G112+H112+I112)</f>
        <v>22064.41</v>
      </c>
      <c r="L112" s="46">
        <f t="shared" ref="L112" si="579">K112+J112</f>
        <v>23903.11</v>
      </c>
      <c r="M112" s="117"/>
      <c r="N112" s="119">
        <f t="shared" ref="N112" si="580">K112</f>
        <v>22064.41</v>
      </c>
      <c r="O112" s="119">
        <f t="shared" ref="O112" si="581">E112++G112+F112+I112</f>
        <v>15784.35</v>
      </c>
      <c r="P112" s="119">
        <v>774</v>
      </c>
      <c r="Q112" s="119">
        <f t="shared" ref="Q112" si="582">IF(P112&gt;(O112*0.18),P112,O112*0.18)+N112+J112</f>
        <v>26744.29</v>
      </c>
      <c r="R112" s="119">
        <f t="shared" ref="R112" si="583">N112+O112*0.18</f>
        <v>24905.59</v>
      </c>
      <c r="S112" s="47"/>
    </row>
    <row r="113" spans="1:19" ht="9" customHeight="1" x14ac:dyDescent="0.2">
      <c r="A113" s="511"/>
      <c r="B113" s="511"/>
      <c r="C113" s="48" t="s">
        <v>4</v>
      </c>
      <c r="D113" s="49">
        <v>27</v>
      </c>
      <c r="E113" s="50">
        <v>28417976</v>
      </c>
      <c r="F113" s="50">
        <v>0</v>
      </c>
      <c r="G113" s="50">
        <f t="shared" si="506"/>
        <v>2144787</v>
      </c>
      <c r="H113" s="50">
        <v>12159892</v>
      </c>
      <c r="I113" s="50">
        <v>0</v>
      </c>
      <c r="J113" s="51">
        <f t="shared" ref="J113:L113" si="584">J112*1936.27</f>
        <v>3560220</v>
      </c>
      <c r="K113" s="50">
        <f t="shared" si="584"/>
        <v>42722655</v>
      </c>
      <c r="L113" s="52">
        <f t="shared" si="584"/>
        <v>46282875</v>
      </c>
      <c r="M113" s="118"/>
      <c r="N113" s="120">
        <f t="shared" ref="N113:O113" si="585">N112*1936.27</f>
        <v>42722655</v>
      </c>
      <c r="O113" s="120">
        <f t="shared" si="585"/>
        <v>30562763</v>
      </c>
      <c r="P113" s="120">
        <v>1498673</v>
      </c>
      <c r="Q113" s="120">
        <f t="shared" ref="Q113:R113" si="586">Q112*1936.27</f>
        <v>51784166</v>
      </c>
      <c r="R113" s="120">
        <f t="shared" si="586"/>
        <v>48223947</v>
      </c>
      <c r="S113" s="47"/>
    </row>
    <row r="114" spans="1:19" ht="12.75" customHeight="1" x14ac:dyDescent="0.2">
      <c r="A114" s="511"/>
      <c r="B114" s="511"/>
      <c r="C114" s="53" t="s">
        <v>3</v>
      </c>
      <c r="D114" s="54">
        <v>28</v>
      </c>
      <c r="E114" s="44">
        <v>15585.87</v>
      </c>
      <c r="F114" s="44">
        <v>0</v>
      </c>
      <c r="G114" s="44">
        <f t="shared" ref="G114" si="587">1200/13*12</f>
        <v>1107.69</v>
      </c>
      <c r="H114" s="44">
        <v>6280.06</v>
      </c>
      <c r="I114" s="44">
        <v>0</v>
      </c>
      <c r="J114" s="44">
        <f t="shared" ref="J114" si="588">(E114+F114+G114+H114+I114)/12</f>
        <v>1914.47</v>
      </c>
      <c r="K114" s="45">
        <f t="shared" ref="K114" si="589">(E114+F114+G114+H114+I114)</f>
        <v>22973.62</v>
      </c>
      <c r="L114" s="46">
        <f t="shared" ref="L114" si="590">K114+J114</f>
        <v>24888.09</v>
      </c>
      <c r="M114" s="117"/>
      <c r="N114" s="119">
        <f t="shared" ref="N114" si="591">K114</f>
        <v>22973.62</v>
      </c>
      <c r="O114" s="119">
        <f t="shared" ref="O114" si="592">E114++G114+F114+I114</f>
        <v>16693.560000000001</v>
      </c>
      <c r="P114" s="119">
        <v>774</v>
      </c>
      <c r="Q114" s="119">
        <f t="shared" ref="Q114" si="593">IF(P114&gt;(O114*0.18),P114,O114*0.18)+N114+J114</f>
        <v>27892.93</v>
      </c>
      <c r="R114" s="119">
        <f t="shared" ref="R114" si="594">N114+O114*0.18</f>
        <v>25978.46</v>
      </c>
      <c r="S114" s="47"/>
    </row>
    <row r="115" spans="1:19" ht="9" customHeight="1" x14ac:dyDescent="0.2">
      <c r="A115" s="511"/>
      <c r="B115" s="511"/>
      <c r="C115" s="48" t="s">
        <v>4</v>
      </c>
      <c r="D115" s="49">
        <v>34</v>
      </c>
      <c r="E115" s="50">
        <v>30178453</v>
      </c>
      <c r="F115" s="50">
        <v>0</v>
      </c>
      <c r="G115" s="50">
        <f t="shared" si="506"/>
        <v>2144787</v>
      </c>
      <c r="H115" s="50">
        <v>12159892</v>
      </c>
      <c r="I115" s="50">
        <v>0</v>
      </c>
      <c r="J115" s="51">
        <f t="shared" ref="J115:L115" si="595">J114*1936.27</f>
        <v>3706931</v>
      </c>
      <c r="K115" s="50">
        <f t="shared" si="595"/>
        <v>44483131</v>
      </c>
      <c r="L115" s="52">
        <f t="shared" si="595"/>
        <v>48190062</v>
      </c>
      <c r="M115" s="118"/>
      <c r="N115" s="120">
        <f t="shared" ref="N115:O115" si="596">N114*1936.27</f>
        <v>44483131</v>
      </c>
      <c r="O115" s="120">
        <f t="shared" si="596"/>
        <v>32323239</v>
      </c>
      <c r="P115" s="120">
        <v>1498673</v>
      </c>
      <c r="Q115" s="120">
        <f t="shared" ref="Q115:R115" si="597">Q114*1936.27</f>
        <v>54008244</v>
      </c>
      <c r="R115" s="120">
        <f t="shared" si="597"/>
        <v>50301313</v>
      </c>
      <c r="S115" s="47"/>
    </row>
    <row r="116" spans="1:19" ht="12.75" customHeight="1" x14ac:dyDescent="0.2">
      <c r="A116" s="511"/>
      <c r="B116" s="511"/>
      <c r="C116" s="53" t="s">
        <v>3</v>
      </c>
      <c r="D116" s="54">
        <v>35</v>
      </c>
      <c r="E116" s="44">
        <v>16282.58</v>
      </c>
      <c r="F116" s="44">
        <v>0</v>
      </c>
      <c r="G116" s="44">
        <f t="shared" ref="G116" si="598">1200/13*12</f>
        <v>1107.69</v>
      </c>
      <c r="H116" s="44">
        <v>6280.06</v>
      </c>
      <c r="I116" s="44">
        <v>0</v>
      </c>
      <c r="J116" s="44">
        <f t="shared" ref="J116" si="599">(E116+F116+G116+H116+I116)/12</f>
        <v>1972.53</v>
      </c>
      <c r="K116" s="45">
        <f t="shared" ref="K116" si="600">(E116+F116+G116+H116+I116)</f>
        <v>23670.33</v>
      </c>
      <c r="L116" s="46">
        <f t="shared" ref="L116" si="601">K116+J116</f>
        <v>25642.86</v>
      </c>
      <c r="M116" s="117"/>
      <c r="N116" s="119">
        <f t="shared" ref="N116" si="602">K116</f>
        <v>23670.33</v>
      </c>
      <c r="O116" s="119">
        <f t="shared" ref="O116" si="603">E116++G116+F116+I116</f>
        <v>17390.27</v>
      </c>
      <c r="P116" s="119">
        <v>774</v>
      </c>
      <c r="Q116" s="119">
        <f t="shared" ref="Q116" si="604">IF(P116&gt;(O116*0.18),P116,O116*0.18)+N116+J116</f>
        <v>28773.11</v>
      </c>
      <c r="R116" s="119">
        <f t="shared" ref="R116" si="605">N116+O116*0.18</f>
        <v>26800.58</v>
      </c>
      <c r="S116" s="47"/>
    </row>
    <row r="117" spans="1:19" ht="9" customHeight="1" x14ac:dyDescent="0.2">
      <c r="A117" s="512"/>
      <c r="B117" s="512"/>
      <c r="C117" s="58" t="s">
        <v>4</v>
      </c>
      <c r="D117" s="59"/>
      <c r="E117" s="50">
        <v>31527471</v>
      </c>
      <c r="F117" s="50">
        <v>0</v>
      </c>
      <c r="G117" s="50">
        <f t="shared" si="506"/>
        <v>2144787</v>
      </c>
      <c r="H117" s="50">
        <v>12159892</v>
      </c>
      <c r="I117" s="50">
        <v>0</v>
      </c>
      <c r="J117" s="51">
        <f t="shared" ref="J117:L117" si="606">J116*1936.27</f>
        <v>3819351</v>
      </c>
      <c r="K117" s="50">
        <f t="shared" si="606"/>
        <v>45832150</v>
      </c>
      <c r="L117" s="52">
        <f t="shared" si="606"/>
        <v>49651501</v>
      </c>
      <c r="M117" s="118"/>
      <c r="N117" s="120">
        <f t="shared" ref="N117:O117" si="607">N116*1936.27</f>
        <v>45832150</v>
      </c>
      <c r="O117" s="120">
        <f t="shared" si="607"/>
        <v>33672258</v>
      </c>
      <c r="P117" s="120">
        <v>1498673</v>
      </c>
      <c r="Q117" s="120">
        <f t="shared" ref="Q117:R117" si="608">Q116*1936.27</f>
        <v>55712510</v>
      </c>
      <c r="R117" s="120">
        <f t="shared" si="608"/>
        <v>51893159</v>
      </c>
      <c r="S117" s="47"/>
    </row>
    <row r="118" spans="1:19" ht="12.75" customHeight="1" x14ac:dyDescent="0.2">
      <c r="A118" s="492">
        <v>40269</v>
      </c>
      <c r="B118" s="492">
        <v>40359</v>
      </c>
      <c r="C118" s="42" t="s">
        <v>3</v>
      </c>
      <c r="D118" s="43">
        <v>0</v>
      </c>
      <c r="E118" s="44">
        <v>10415.969999999999</v>
      </c>
      <c r="F118" s="44">
        <v>0</v>
      </c>
      <c r="G118" s="44">
        <f t="shared" ref="G118" si="609">1200/13*12</f>
        <v>1107.69</v>
      </c>
      <c r="H118" s="44">
        <v>6280.06</v>
      </c>
      <c r="I118" s="44">
        <v>75.13</v>
      </c>
      <c r="J118" s="44">
        <f t="shared" ref="J118" si="610">(E118+F118+G118+H118+I118)/12</f>
        <v>1489.9</v>
      </c>
      <c r="K118" s="45">
        <f t="shared" ref="K118" si="611">(E118+F118+G118+H118+I118)</f>
        <v>17878.849999999999</v>
      </c>
      <c r="L118" s="46">
        <f t="shared" ref="L118" si="612">K118+J118</f>
        <v>19368.75</v>
      </c>
      <c r="M118" s="117"/>
      <c r="N118" s="119">
        <f t="shared" ref="N118" si="613">K118</f>
        <v>17878.849999999999</v>
      </c>
      <c r="O118" s="119">
        <f t="shared" ref="O118" si="614">E118++G118+F118+I118</f>
        <v>11598.79</v>
      </c>
      <c r="P118" s="119">
        <v>774</v>
      </c>
      <c r="Q118" s="119">
        <f t="shared" ref="Q118" si="615">IF(P118&gt;(O118*0.18),P118,O118*0.18)+N118+J118</f>
        <v>21456.53</v>
      </c>
      <c r="R118" s="119">
        <f t="shared" ref="R118" si="616">N118+O118*0.18</f>
        <v>19966.63</v>
      </c>
      <c r="S118" s="47"/>
    </row>
    <row r="119" spans="1:19" ht="9" customHeight="1" x14ac:dyDescent="0.2">
      <c r="A119" s="493"/>
      <c r="B119" s="493"/>
      <c r="C119" s="48" t="s">
        <v>4</v>
      </c>
      <c r="D119" s="49">
        <v>2</v>
      </c>
      <c r="E119" s="50">
        <v>20168130</v>
      </c>
      <c r="F119" s="50">
        <v>0</v>
      </c>
      <c r="G119" s="50">
        <f t="shared" si="506"/>
        <v>2144787</v>
      </c>
      <c r="H119" s="50">
        <v>12159892</v>
      </c>
      <c r="I119" s="50">
        <v>145472</v>
      </c>
      <c r="J119" s="51">
        <f t="shared" ref="J119:L119" si="617">J118*1936.27</f>
        <v>2884849</v>
      </c>
      <c r="K119" s="50">
        <f t="shared" si="617"/>
        <v>34618281</v>
      </c>
      <c r="L119" s="52">
        <f t="shared" si="617"/>
        <v>37503130</v>
      </c>
      <c r="M119" s="118"/>
      <c r="N119" s="120">
        <f t="shared" ref="N119:O119" si="618">N118*1936.27</f>
        <v>34618281</v>
      </c>
      <c r="O119" s="120">
        <f t="shared" si="618"/>
        <v>22458389</v>
      </c>
      <c r="P119" s="120">
        <v>1498673</v>
      </c>
      <c r="Q119" s="120">
        <f t="shared" ref="Q119:R119" si="619">Q118*1936.27</f>
        <v>41545635</v>
      </c>
      <c r="R119" s="120">
        <f t="shared" si="619"/>
        <v>38660787</v>
      </c>
      <c r="S119" s="47"/>
    </row>
    <row r="120" spans="1:19" ht="12.75" customHeight="1" x14ac:dyDescent="0.2">
      <c r="A120" s="511">
        <v>40269</v>
      </c>
      <c r="B120" s="511">
        <v>40359</v>
      </c>
      <c r="C120" s="53" t="s">
        <v>3</v>
      </c>
      <c r="D120" s="54">
        <v>3</v>
      </c>
      <c r="E120" s="44">
        <v>10791.27</v>
      </c>
      <c r="F120" s="44">
        <v>0</v>
      </c>
      <c r="G120" s="44">
        <f t="shared" ref="G120" si="620">1200/13*12</f>
        <v>1107.69</v>
      </c>
      <c r="H120" s="44">
        <v>6280.06</v>
      </c>
      <c r="I120" s="44">
        <v>75.13</v>
      </c>
      <c r="J120" s="44">
        <f t="shared" ref="J120" si="621">(E120+F120+G120+H120+I120)/12</f>
        <v>1521.18</v>
      </c>
      <c r="K120" s="45">
        <f t="shared" ref="K120" si="622">(E120+F120+G120+H120+I120)</f>
        <v>18254.150000000001</v>
      </c>
      <c r="L120" s="46">
        <f t="shared" ref="L120" si="623">K120+J120</f>
        <v>19775.330000000002</v>
      </c>
      <c r="M120" s="117"/>
      <c r="N120" s="119">
        <f t="shared" ref="N120" si="624">K120</f>
        <v>18254.150000000001</v>
      </c>
      <c r="O120" s="119">
        <f t="shared" ref="O120" si="625">E120++G120+F120+I120</f>
        <v>11974.09</v>
      </c>
      <c r="P120" s="119">
        <v>774</v>
      </c>
      <c r="Q120" s="119">
        <f t="shared" ref="Q120" si="626">IF(P120&gt;(O120*0.18),P120,O120*0.18)+N120+J120</f>
        <v>21930.67</v>
      </c>
      <c r="R120" s="119">
        <f t="shared" ref="R120" si="627">N120+O120*0.18</f>
        <v>20409.490000000002</v>
      </c>
      <c r="S120" s="47"/>
    </row>
    <row r="121" spans="1:19" ht="9" customHeight="1" x14ac:dyDescent="0.2">
      <c r="A121" s="511"/>
      <c r="B121" s="511"/>
      <c r="C121" s="48" t="s">
        <v>4</v>
      </c>
      <c r="D121" s="49">
        <v>8</v>
      </c>
      <c r="E121" s="50">
        <v>20894812</v>
      </c>
      <c r="F121" s="50">
        <v>0</v>
      </c>
      <c r="G121" s="50">
        <f t="shared" si="506"/>
        <v>2144787</v>
      </c>
      <c r="H121" s="50">
        <v>12159892</v>
      </c>
      <c r="I121" s="50">
        <v>145472</v>
      </c>
      <c r="J121" s="51">
        <f t="shared" ref="J121:L121" si="628">J120*1936.27</f>
        <v>2945415</v>
      </c>
      <c r="K121" s="50">
        <f t="shared" si="628"/>
        <v>35344963</v>
      </c>
      <c r="L121" s="52">
        <f t="shared" si="628"/>
        <v>38290378</v>
      </c>
      <c r="M121" s="118"/>
      <c r="N121" s="120">
        <f t="shared" ref="N121:O121" si="629">N120*1936.27</f>
        <v>35344963</v>
      </c>
      <c r="O121" s="120">
        <f t="shared" si="629"/>
        <v>23185071</v>
      </c>
      <c r="P121" s="120">
        <v>1498673</v>
      </c>
      <c r="Q121" s="120">
        <f t="shared" ref="Q121:R121" si="630">Q120*1936.27</f>
        <v>42463698</v>
      </c>
      <c r="R121" s="120">
        <f t="shared" si="630"/>
        <v>39518283</v>
      </c>
      <c r="S121" s="47"/>
    </row>
    <row r="122" spans="1:19" ht="12.75" customHeight="1" x14ac:dyDescent="0.2">
      <c r="A122" s="511"/>
      <c r="B122" s="511"/>
      <c r="C122" s="53" t="s">
        <v>3</v>
      </c>
      <c r="D122" s="54">
        <v>9</v>
      </c>
      <c r="E122" s="44">
        <v>12131.03</v>
      </c>
      <c r="F122" s="44">
        <v>0</v>
      </c>
      <c r="G122" s="44">
        <f t="shared" ref="G122" si="631">1200/13*12</f>
        <v>1107.69</v>
      </c>
      <c r="H122" s="44">
        <v>6280.06</v>
      </c>
      <c r="I122" s="44">
        <v>75.13</v>
      </c>
      <c r="J122" s="44">
        <f t="shared" ref="J122" si="632">(E122+F122+G122+H122+I122)/12</f>
        <v>1632.83</v>
      </c>
      <c r="K122" s="45">
        <f t="shared" ref="K122" si="633">(E122+F122+G122+H122+I122)</f>
        <v>19593.91</v>
      </c>
      <c r="L122" s="46">
        <f t="shared" ref="L122" si="634">K122+J122</f>
        <v>21226.74</v>
      </c>
      <c r="M122" s="117"/>
      <c r="N122" s="119">
        <f t="shared" ref="N122" si="635">K122</f>
        <v>19593.91</v>
      </c>
      <c r="O122" s="119">
        <f t="shared" ref="O122" si="636">E122++G122+F122+I122</f>
        <v>13313.85</v>
      </c>
      <c r="P122" s="119">
        <v>774</v>
      </c>
      <c r="Q122" s="119">
        <f t="shared" ref="Q122" si="637">IF(P122&gt;(O122*0.18),P122,O122*0.18)+N122+J122</f>
        <v>23623.23</v>
      </c>
      <c r="R122" s="119">
        <f t="shared" ref="R122" si="638">N122+O122*0.18</f>
        <v>21990.400000000001</v>
      </c>
      <c r="S122" s="47"/>
    </row>
    <row r="123" spans="1:19" ht="9" customHeight="1" x14ac:dyDescent="0.2">
      <c r="A123" s="511"/>
      <c r="B123" s="511"/>
      <c r="C123" s="48" t="s">
        <v>4</v>
      </c>
      <c r="D123" s="49">
        <v>14</v>
      </c>
      <c r="E123" s="50">
        <v>23488949</v>
      </c>
      <c r="F123" s="50">
        <v>0</v>
      </c>
      <c r="G123" s="50">
        <f t="shared" si="506"/>
        <v>2144787</v>
      </c>
      <c r="H123" s="50">
        <v>12159892</v>
      </c>
      <c r="I123" s="50">
        <v>145472</v>
      </c>
      <c r="J123" s="51">
        <f t="shared" ref="J123:L123" si="639">J122*1936.27</f>
        <v>3161600</v>
      </c>
      <c r="K123" s="50">
        <f t="shared" si="639"/>
        <v>37939100</v>
      </c>
      <c r="L123" s="52">
        <f t="shared" si="639"/>
        <v>41100700</v>
      </c>
      <c r="M123" s="118"/>
      <c r="N123" s="120">
        <f t="shared" ref="N123:O123" si="640">N122*1936.27</f>
        <v>37939100</v>
      </c>
      <c r="O123" s="120">
        <f t="shared" si="640"/>
        <v>25779208</v>
      </c>
      <c r="P123" s="120">
        <v>1498673</v>
      </c>
      <c r="Q123" s="120">
        <f t="shared" ref="Q123:R123" si="641">Q122*1936.27</f>
        <v>45740952</v>
      </c>
      <c r="R123" s="120">
        <f t="shared" si="641"/>
        <v>42579352</v>
      </c>
      <c r="S123" s="47"/>
    </row>
    <row r="124" spans="1:19" ht="12.75" customHeight="1" x14ac:dyDescent="0.2">
      <c r="A124" s="511"/>
      <c r="B124" s="511"/>
      <c r="C124" s="53" t="s">
        <v>3</v>
      </c>
      <c r="D124" s="54">
        <v>15</v>
      </c>
      <c r="E124" s="44">
        <v>13400.03</v>
      </c>
      <c r="F124" s="44">
        <v>0</v>
      </c>
      <c r="G124" s="44">
        <f t="shared" ref="G124" si="642">1200/13*12</f>
        <v>1107.69</v>
      </c>
      <c r="H124" s="44">
        <v>6280.06</v>
      </c>
      <c r="I124" s="44">
        <v>75.13</v>
      </c>
      <c r="J124" s="44">
        <f t="shared" ref="J124" si="643">(E124+F124+G124+H124+I124)/12</f>
        <v>1738.58</v>
      </c>
      <c r="K124" s="45">
        <f t="shared" ref="K124" si="644">(E124+F124+G124+H124+I124)</f>
        <v>20862.91</v>
      </c>
      <c r="L124" s="46">
        <f t="shared" ref="L124" si="645">K124+J124</f>
        <v>22601.49</v>
      </c>
      <c r="M124" s="117"/>
      <c r="N124" s="119">
        <f t="shared" ref="N124" si="646">K124</f>
        <v>20862.91</v>
      </c>
      <c r="O124" s="119">
        <f t="shared" ref="O124" si="647">E124++G124+F124+I124</f>
        <v>14582.85</v>
      </c>
      <c r="P124" s="119">
        <v>774</v>
      </c>
      <c r="Q124" s="119">
        <f t="shared" ref="Q124" si="648">IF(P124&gt;(O124*0.18),P124,O124*0.18)+N124+J124</f>
        <v>25226.400000000001</v>
      </c>
      <c r="R124" s="119">
        <f t="shared" ref="R124" si="649">N124+O124*0.18</f>
        <v>23487.82</v>
      </c>
      <c r="S124" s="47"/>
    </row>
    <row r="125" spans="1:19" ht="9" customHeight="1" x14ac:dyDescent="0.2">
      <c r="A125" s="511"/>
      <c r="B125" s="511"/>
      <c r="C125" s="48" t="s">
        <v>4</v>
      </c>
      <c r="D125" s="49">
        <v>20</v>
      </c>
      <c r="E125" s="50">
        <v>25946076</v>
      </c>
      <c r="F125" s="50">
        <v>0</v>
      </c>
      <c r="G125" s="50">
        <f t="shared" si="506"/>
        <v>2144787</v>
      </c>
      <c r="H125" s="50">
        <v>12159892</v>
      </c>
      <c r="I125" s="50">
        <v>145472</v>
      </c>
      <c r="J125" s="51">
        <f t="shared" ref="J125:L125" si="650">J124*1936.27</f>
        <v>3366360</v>
      </c>
      <c r="K125" s="50">
        <f t="shared" si="650"/>
        <v>40396227</v>
      </c>
      <c r="L125" s="52">
        <f t="shared" si="650"/>
        <v>43762587</v>
      </c>
      <c r="M125" s="118"/>
      <c r="N125" s="120">
        <f t="shared" ref="N125:O125" si="651">N124*1936.27</f>
        <v>40396227</v>
      </c>
      <c r="O125" s="120">
        <f t="shared" si="651"/>
        <v>28236335</v>
      </c>
      <c r="P125" s="120">
        <v>1498673</v>
      </c>
      <c r="Q125" s="120">
        <f t="shared" ref="Q125:R125" si="652">Q124*1936.27</f>
        <v>48845122</v>
      </c>
      <c r="R125" s="120">
        <f t="shared" si="652"/>
        <v>45478761</v>
      </c>
      <c r="S125" s="47"/>
    </row>
    <row r="126" spans="1:19" ht="12.75" customHeight="1" x14ac:dyDescent="0.2">
      <c r="A126" s="511"/>
      <c r="B126" s="511"/>
      <c r="C126" s="53" t="s">
        <v>3</v>
      </c>
      <c r="D126" s="54">
        <v>21</v>
      </c>
      <c r="E126" s="44">
        <v>14676.66</v>
      </c>
      <c r="F126" s="44">
        <v>0</v>
      </c>
      <c r="G126" s="44">
        <f t="shared" ref="G126" si="653">1200/13*12</f>
        <v>1107.69</v>
      </c>
      <c r="H126" s="44">
        <v>6280.06</v>
      </c>
      <c r="I126" s="44">
        <v>75.13</v>
      </c>
      <c r="J126" s="44">
        <f t="shared" ref="J126" si="654">(E126+F126+G126+H126+I126)/12</f>
        <v>1844.96</v>
      </c>
      <c r="K126" s="45">
        <f t="shared" ref="K126" si="655">(E126+F126+G126+H126+I126)</f>
        <v>22139.54</v>
      </c>
      <c r="L126" s="46">
        <f t="shared" ref="L126" si="656">K126+J126</f>
        <v>23984.5</v>
      </c>
      <c r="M126" s="117"/>
      <c r="N126" s="119">
        <f t="shared" ref="N126" si="657">K126</f>
        <v>22139.54</v>
      </c>
      <c r="O126" s="119">
        <f t="shared" ref="O126" si="658">E126++G126+F126+I126</f>
        <v>15859.48</v>
      </c>
      <c r="P126" s="119">
        <v>774</v>
      </c>
      <c r="Q126" s="119">
        <f t="shared" ref="Q126" si="659">IF(P126&gt;(O126*0.18),P126,O126*0.18)+N126+J126</f>
        <v>26839.21</v>
      </c>
      <c r="R126" s="119">
        <f t="shared" ref="R126" si="660">N126+O126*0.18</f>
        <v>24994.25</v>
      </c>
      <c r="S126" s="47"/>
    </row>
    <row r="127" spans="1:19" ht="9" customHeight="1" x14ac:dyDescent="0.2">
      <c r="A127" s="511"/>
      <c r="B127" s="511"/>
      <c r="C127" s="48" t="s">
        <v>4</v>
      </c>
      <c r="D127" s="49">
        <v>27</v>
      </c>
      <c r="E127" s="50">
        <v>28417976</v>
      </c>
      <c r="F127" s="50">
        <v>0</v>
      </c>
      <c r="G127" s="50">
        <f t="shared" si="506"/>
        <v>2144787</v>
      </c>
      <c r="H127" s="50">
        <v>12159892</v>
      </c>
      <c r="I127" s="50">
        <v>145472</v>
      </c>
      <c r="J127" s="51">
        <f t="shared" ref="J127:L127" si="661">J126*1936.27</f>
        <v>3572341</v>
      </c>
      <c r="K127" s="50">
        <f t="shared" si="661"/>
        <v>42868127</v>
      </c>
      <c r="L127" s="52">
        <f t="shared" si="661"/>
        <v>46440468</v>
      </c>
      <c r="M127" s="118"/>
      <c r="N127" s="120">
        <f t="shared" ref="N127:O127" si="662">N126*1936.27</f>
        <v>42868127</v>
      </c>
      <c r="O127" s="120">
        <f t="shared" si="662"/>
        <v>30708235</v>
      </c>
      <c r="P127" s="120">
        <v>1498673</v>
      </c>
      <c r="Q127" s="120">
        <f t="shared" ref="Q127:R127" si="663">Q126*1936.27</f>
        <v>51967957</v>
      </c>
      <c r="R127" s="120">
        <f t="shared" si="663"/>
        <v>48395616</v>
      </c>
      <c r="S127" s="47"/>
    </row>
    <row r="128" spans="1:19" ht="12.75" customHeight="1" x14ac:dyDescent="0.2">
      <c r="A128" s="511"/>
      <c r="B128" s="511"/>
      <c r="C128" s="53" t="s">
        <v>3</v>
      </c>
      <c r="D128" s="54">
        <v>28</v>
      </c>
      <c r="E128" s="44">
        <v>15585.87</v>
      </c>
      <c r="F128" s="44">
        <v>0</v>
      </c>
      <c r="G128" s="44">
        <f t="shared" ref="G128" si="664">1200/13*12</f>
        <v>1107.69</v>
      </c>
      <c r="H128" s="44">
        <v>6280.06</v>
      </c>
      <c r="I128" s="44">
        <v>75.13</v>
      </c>
      <c r="J128" s="44">
        <f t="shared" ref="J128" si="665">(E128+F128+G128+H128+I128)/12</f>
        <v>1920.73</v>
      </c>
      <c r="K128" s="45">
        <f t="shared" ref="K128" si="666">(E128+F128+G128+H128+I128)</f>
        <v>23048.75</v>
      </c>
      <c r="L128" s="46">
        <f t="shared" ref="L128" si="667">K128+J128</f>
        <v>24969.48</v>
      </c>
      <c r="M128" s="117"/>
      <c r="N128" s="119">
        <f t="shared" ref="N128" si="668">K128</f>
        <v>23048.75</v>
      </c>
      <c r="O128" s="119">
        <f t="shared" ref="O128" si="669">E128++G128+F128+I128</f>
        <v>16768.689999999999</v>
      </c>
      <c r="P128" s="119">
        <v>774</v>
      </c>
      <c r="Q128" s="119">
        <f t="shared" ref="Q128" si="670">IF(P128&gt;(O128*0.18),P128,O128*0.18)+N128+J128</f>
        <v>27987.84</v>
      </c>
      <c r="R128" s="119">
        <f t="shared" ref="R128" si="671">N128+O128*0.18</f>
        <v>26067.11</v>
      </c>
      <c r="S128" s="47"/>
    </row>
    <row r="129" spans="1:19" ht="9" customHeight="1" x14ac:dyDescent="0.2">
      <c r="A129" s="511"/>
      <c r="B129" s="511"/>
      <c r="C129" s="48" t="s">
        <v>4</v>
      </c>
      <c r="D129" s="49">
        <v>34</v>
      </c>
      <c r="E129" s="50">
        <v>30178453</v>
      </c>
      <c r="F129" s="50">
        <v>0</v>
      </c>
      <c r="G129" s="50">
        <f t="shared" si="506"/>
        <v>2144787</v>
      </c>
      <c r="H129" s="50">
        <v>12159892</v>
      </c>
      <c r="I129" s="50">
        <v>145472</v>
      </c>
      <c r="J129" s="51">
        <f t="shared" ref="J129:L129" si="672">J128*1936.27</f>
        <v>3719052</v>
      </c>
      <c r="K129" s="50">
        <f t="shared" si="672"/>
        <v>44628603</v>
      </c>
      <c r="L129" s="52">
        <f t="shared" si="672"/>
        <v>48347655</v>
      </c>
      <c r="M129" s="118"/>
      <c r="N129" s="120">
        <f t="shared" ref="N129:O129" si="673">N128*1936.27</f>
        <v>44628603</v>
      </c>
      <c r="O129" s="120">
        <f t="shared" si="673"/>
        <v>32468711</v>
      </c>
      <c r="P129" s="120">
        <v>1498673</v>
      </c>
      <c r="Q129" s="120">
        <f t="shared" ref="Q129:R129" si="674">Q128*1936.27</f>
        <v>54192015</v>
      </c>
      <c r="R129" s="120">
        <f t="shared" si="674"/>
        <v>50472963</v>
      </c>
      <c r="S129" s="47"/>
    </row>
    <row r="130" spans="1:19" ht="12.75" customHeight="1" x14ac:dyDescent="0.2">
      <c r="A130" s="511"/>
      <c r="B130" s="511"/>
      <c r="C130" s="53" t="s">
        <v>3</v>
      </c>
      <c r="D130" s="54">
        <v>35</v>
      </c>
      <c r="E130" s="44">
        <v>16282.58</v>
      </c>
      <c r="F130" s="44">
        <v>0</v>
      </c>
      <c r="G130" s="44">
        <f t="shared" ref="G130" si="675">1200/13*12</f>
        <v>1107.69</v>
      </c>
      <c r="H130" s="44">
        <v>6280.06</v>
      </c>
      <c r="I130" s="44">
        <v>75.13</v>
      </c>
      <c r="J130" s="44">
        <f t="shared" ref="J130" si="676">(E130+F130+G130+H130+I130)/12</f>
        <v>1978.79</v>
      </c>
      <c r="K130" s="45">
        <f t="shared" ref="K130" si="677">(E130+F130+G130+H130+I130)</f>
        <v>23745.46</v>
      </c>
      <c r="L130" s="46">
        <f t="shared" ref="L130" si="678">K130+J130</f>
        <v>25724.25</v>
      </c>
      <c r="M130" s="117"/>
      <c r="N130" s="119">
        <f t="shared" ref="N130" si="679">K130</f>
        <v>23745.46</v>
      </c>
      <c r="O130" s="119">
        <f t="shared" ref="O130" si="680">E130++G130+F130+I130</f>
        <v>17465.400000000001</v>
      </c>
      <c r="P130" s="119">
        <v>774</v>
      </c>
      <c r="Q130" s="119">
        <f t="shared" ref="Q130" si="681">IF(P130&gt;(O130*0.18),P130,O130*0.18)+N130+J130</f>
        <v>28868.02</v>
      </c>
      <c r="R130" s="119">
        <f t="shared" ref="R130" si="682">N130+O130*0.18</f>
        <v>26889.23</v>
      </c>
      <c r="S130" s="47"/>
    </row>
    <row r="131" spans="1:19" ht="9" customHeight="1" x14ac:dyDescent="0.2">
      <c r="A131" s="512"/>
      <c r="B131" s="512"/>
      <c r="C131" s="58" t="s">
        <v>4</v>
      </c>
      <c r="D131" s="59"/>
      <c r="E131" s="50">
        <v>31527471</v>
      </c>
      <c r="F131" s="50">
        <v>0</v>
      </c>
      <c r="G131" s="50">
        <f t="shared" si="506"/>
        <v>2144787</v>
      </c>
      <c r="H131" s="50">
        <v>12159892</v>
      </c>
      <c r="I131" s="50">
        <v>145472</v>
      </c>
      <c r="J131" s="51">
        <f t="shared" ref="J131:L131" si="683">J130*1936.27</f>
        <v>3831472</v>
      </c>
      <c r="K131" s="50">
        <f t="shared" si="683"/>
        <v>45977622</v>
      </c>
      <c r="L131" s="52">
        <f t="shared" si="683"/>
        <v>49809094</v>
      </c>
      <c r="M131" s="118"/>
      <c r="N131" s="120">
        <f t="shared" ref="N131:O131" si="684">N130*1936.27</f>
        <v>45977622</v>
      </c>
      <c r="O131" s="120">
        <f t="shared" si="684"/>
        <v>33817730</v>
      </c>
      <c r="P131" s="120">
        <v>1498673</v>
      </c>
      <c r="Q131" s="120">
        <f t="shared" ref="Q131:R131" si="685">Q130*1936.27</f>
        <v>55896281</v>
      </c>
      <c r="R131" s="120">
        <f t="shared" si="685"/>
        <v>52064809</v>
      </c>
      <c r="S131" s="47"/>
    </row>
    <row r="132" spans="1:19" ht="12.75" customHeight="1" x14ac:dyDescent="0.2">
      <c r="A132" s="492">
        <v>40360</v>
      </c>
      <c r="B132" s="492">
        <v>40543</v>
      </c>
      <c r="C132" s="42" t="s">
        <v>3</v>
      </c>
      <c r="D132" s="43">
        <v>0</v>
      </c>
      <c r="E132" s="44">
        <v>10415.969999999999</v>
      </c>
      <c r="F132" s="44">
        <v>0</v>
      </c>
      <c r="G132" s="44">
        <f t="shared" ref="G132" si="686">1200/13*12</f>
        <v>1107.69</v>
      </c>
      <c r="H132" s="44">
        <v>6280.06</v>
      </c>
      <c r="I132" s="44">
        <v>125.22</v>
      </c>
      <c r="J132" s="44">
        <f t="shared" ref="J132" si="687">(E132+F132+G132+H132+I132)/12</f>
        <v>1494.08</v>
      </c>
      <c r="K132" s="45">
        <f t="shared" ref="K132" si="688">(E132+F132+G132+H132+I132)</f>
        <v>17928.939999999999</v>
      </c>
      <c r="L132" s="46">
        <f t="shared" ref="L132" si="689">K132+J132</f>
        <v>19423.02</v>
      </c>
      <c r="M132" s="117"/>
      <c r="N132" s="119">
        <f t="shared" ref="N132" si="690">K132</f>
        <v>17928.939999999999</v>
      </c>
      <c r="O132" s="119">
        <f t="shared" ref="O132" si="691">E132++G132+F132+I132</f>
        <v>11648.88</v>
      </c>
      <c r="P132" s="119">
        <v>774</v>
      </c>
      <c r="Q132" s="119">
        <f t="shared" ref="Q132" si="692">IF(P132&gt;(O132*0.18),P132,O132*0.18)+N132+J132</f>
        <v>21519.82</v>
      </c>
      <c r="R132" s="119">
        <f t="shared" ref="R132" si="693">N132+O132*0.18</f>
        <v>20025.740000000002</v>
      </c>
      <c r="S132" s="47"/>
    </row>
    <row r="133" spans="1:19" ht="9" customHeight="1" x14ac:dyDescent="0.2">
      <c r="A133" s="493"/>
      <c r="B133" s="493"/>
      <c r="C133" s="48" t="s">
        <v>4</v>
      </c>
      <c r="D133" s="49">
        <v>2</v>
      </c>
      <c r="E133" s="50">
        <v>20168130</v>
      </c>
      <c r="F133" s="50">
        <v>0</v>
      </c>
      <c r="G133" s="50">
        <f t="shared" si="506"/>
        <v>2144787</v>
      </c>
      <c r="H133" s="50">
        <v>12159892</v>
      </c>
      <c r="I133" s="50">
        <v>242460</v>
      </c>
      <c r="J133" s="51">
        <f t="shared" ref="J133:L133" si="694">J132*1936.27</f>
        <v>2892942</v>
      </c>
      <c r="K133" s="50">
        <f t="shared" si="694"/>
        <v>34715269</v>
      </c>
      <c r="L133" s="52">
        <f t="shared" si="694"/>
        <v>37608211</v>
      </c>
      <c r="M133" s="118"/>
      <c r="N133" s="120">
        <f t="shared" ref="N133:O133" si="695">N132*1936.27</f>
        <v>34715269</v>
      </c>
      <c r="O133" s="120">
        <f t="shared" si="695"/>
        <v>22555377</v>
      </c>
      <c r="P133" s="120">
        <v>1498673</v>
      </c>
      <c r="Q133" s="120">
        <f t="shared" ref="Q133:R133" si="696">Q132*1936.27</f>
        <v>41668182</v>
      </c>
      <c r="R133" s="120">
        <f t="shared" si="696"/>
        <v>38775240</v>
      </c>
      <c r="S133" s="47"/>
    </row>
    <row r="134" spans="1:19" ht="12.75" customHeight="1" x14ac:dyDescent="0.2">
      <c r="A134" s="511">
        <v>40360</v>
      </c>
      <c r="B134" s="511">
        <v>40543</v>
      </c>
      <c r="C134" s="53" t="s">
        <v>3</v>
      </c>
      <c r="D134" s="54">
        <v>3</v>
      </c>
      <c r="E134" s="44">
        <v>10791.27</v>
      </c>
      <c r="F134" s="44">
        <v>0</v>
      </c>
      <c r="G134" s="44">
        <f t="shared" ref="G134" si="697">1200/13*12</f>
        <v>1107.69</v>
      </c>
      <c r="H134" s="44">
        <v>6280.06</v>
      </c>
      <c r="I134" s="44">
        <v>125.22</v>
      </c>
      <c r="J134" s="44">
        <f t="shared" ref="J134" si="698">(E134+F134+G134+H134+I134)/12</f>
        <v>1525.35</v>
      </c>
      <c r="K134" s="45">
        <f t="shared" ref="K134" si="699">(E134+F134+G134+H134+I134)</f>
        <v>18304.240000000002</v>
      </c>
      <c r="L134" s="46">
        <f t="shared" ref="L134" si="700">K134+J134</f>
        <v>19829.59</v>
      </c>
      <c r="M134" s="117"/>
      <c r="N134" s="119">
        <f t="shared" ref="N134" si="701">K134</f>
        <v>18304.240000000002</v>
      </c>
      <c r="O134" s="119">
        <f t="shared" ref="O134" si="702">E134++G134+F134+I134</f>
        <v>12024.18</v>
      </c>
      <c r="P134" s="119">
        <v>774</v>
      </c>
      <c r="Q134" s="119">
        <f t="shared" ref="Q134" si="703">IF(P134&gt;(O134*0.18),P134,O134*0.18)+N134+J134</f>
        <v>21993.94</v>
      </c>
      <c r="R134" s="119">
        <f t="shared" ref="R134" si="704">N134+O134*0.18</f>
        <v>20468.59</v>
      </c>
      <c r="S134" s="47"/>
    </row>
    <row r="135" spans="1:19" ht="9" customHeight="1" x14ac:dyDescent="0.2">
      <c r="A135" s="511"/>
      <c r="B135" s="511"/>
      <c r="C135" s="48" t="s">
        <v>4</v>
      </c>
      <c r="D135" s="49">
        <v>8</v>
      </c>
      <c r="E135" s="50">
        <v>20894812</v>
      </c>
      <c r="F135" s="50">
        <v>0</v>
      </c>
      <c r="G135" s="50">
        <f t="shared" si="506"/>
        <v>2144787</v>
      </c>
      <c r="H135" s="50">
        <v>12159892</v>
      </c>
      <c r="I135" s="50">
        <v>242460</v>
      </c>
      <c r="J135" s="51">
        <f t="shared" ref="J135:L135" si="705">J134*1936.27</f>
        <v>2953489</v>
      </c>
      <c r="K135" s="50">
        <f t="shared" si="705"/>
        <v>35441951</v>
      </c>
      <c r="L135" s="52">
        <f t="shared" si="705"/>
        <v>38395440</v>
      </c>
      <c r="M135" s="118"/>
      <c r="N135" s="120">
        <f t="shared" ref="N135:O135" si="706">N134*1936.27</f>
        <v>35441951</v>
      </c>
      <c r="O135" s="120">
        <f t="shared" si="706"/>
        <v>23282059</v>
      </c>
      <c r="P135" s="120">
        <v>1498673</v>
      </c>
      <c r="Q135" s="120">
        <f t="shared" ref="Q135:R135" si="707">Q134*1936.27</f>
        <v>42586206</v>
      </c>
      <c r="R135" s="120">
        <f t="shared" si="707"/>
        <v>39632717</v>
      </c>
      <c r="S135" s="47"/>
    </row>
    <row r="136" spans="1:19" ht="12.75" customHeight="1" x14ac:dyDescent="0.2">
      <c r="A136" s="511"/>
      <c r="B136" s="511"/>
      <c r="C136" s="53" t="s">
        <v>3</v>
      </c>
      <c r="D136" s="54">
        <v>9</v>
      </c>
      <c r="E136" s="44">
        <v>12131.03</v>
      </c>
      <c r="F136" s="44">
        <v>0</v>
      </c>
      <c r="G136" s="44">
        <f t="shared" ref="G136" si="708">1200/13*12</f>
        <v>1107.69</v>
      </c>
      <c r="H136" s="44">
        <v>6280.06</v>
      </c>
      <c r="I136" s="44">
        <v>125.22</v>
      </c>
      <c r="J136" s="44">
        <f t="shared" ref="J136" si="709">(E136+F136+G136+H136+I136)/12</f>
        <v>1637</v>
      </c>
      <c r="K136" s="45">
        <f t="shared" ref="K136" si="710">(E136+F136+G136+H136+I136)</f>
        <v>19644</v>
      </c>
      <c r="L136" s="46">
        <f t="shared" ref="L136" si="711">K136+J136</f>
        <v>21281</v>
      </c>
      <c r="M136" s="117"/>
      <c r="N136" s="119">
        <f t="shared" ref="N136" si="712">K136</f>
        <v>19644</v>
      </c>
      <c r="O136" s="119">
        <f t="shared" ref="O136" si="713">E136++G136+F136+I136</f>
        <v>13363.94</v>
      </c>
      <c r="P136" s="119">
        <v>774</v>
      </c>
      <c r="Q136" s="119">
        <f t="shared" ref="Q136" si="714">IF(P136&gt;(O136*0.18),P136,O136*0.18)+N136+J136</f>
        <v>23686.51</v>
      </c>
      <c r="R136" s="119">
        <f t="shared" ref="R136" si="715">N136+O136*0.18</f>
        <v>22049.51</v>
      </c>
      <c r="S136" s="47"/>
    </row>
    <row r="137" spans="1:19" ht="9" customHeight="1" x14ac:dyDescent="0.2">
      <c r="A137" s="511"/>
      <c r="B137" s="511"/>
      <c r="C137" s="48" t="s">
        <v>4</v>
      </c>
      <c r="D137" s="49">
        <v>14</v>
      </c>
      <c r="E137" s="50">
        <v>23488949</v>
      </c>
      <c r="F137" s="50">
        <v>0</v>
      </c>
      <c r="G137" s="50">
        <f t="shared" si="506"/>
        <v>2144787</v>
      </c>
      <c r="H137" s="50">
        <v>12159892</v>
      </c>
      <c r="I137" s="50">
        <v>242460</v>
      </c>
      <c r="J137" s="51">
        <f t="shared" ref="J137:L137" si="716">J136*1936.27</f>
        <v>3169674</v>
      </c>
      <c r="K137" s="50">
        <f t="shared" si="716"/>
        <v>38036088</v>
      </c>
      <c r="L137" s="52">
        <f t="shared" si="716"/>
        <v>41205762</v>
      </c>
      <c r="M137" s="118"/>
      <c r="N137" s="120">
        <f t="shared" ref="N137:O137" si="717">N136*1936.27</f>
        <v>38036088</v>
      </c>
      <c r="O137" s="120">
        <f t="shared" si="717"/>
        <v>25876196</v>
      </c>
      <c r="P137" s="120">
        <v>1498673</v>
      </c>
      <c r="Q137" s="120">
        <f t="shared" ref="Q137:R137" si="718">Q136*1936.27</f>
        <v>45863479</v>
      </c>
      <c r="R137" s="120">
        <f t="shared" si="718"/>
        <v>42693805</v>
      </c>
      <c r="S137" s="47"/>
    </row>
    <row r="138" spans="1:19" ht="12.75" customHeight="1" x14ac:dyDescent="0.2">
      <c r="A138" s="511"/>
      <c r="B138" s="511"/>
      <c r="C138" s="53" t="s">
        <v>3</v>
      </c>
      <c r="D138" s="54">
        <v>15</v>
      </c>
      <c r="E138" s="44">
        <v>13400.03</v>
      </c>
      <c r="F138" s="44">
        <v>0</v>
      </c>
      <c r="G138" s="44">
        <f t="shared" ref="G138" si="719">1200/13*12</f>
        <v>1107.69</v>
      </c>
      <c r="H138" s="44">
        <v>6280.06</v>
      </c>
      <c r="I138" s="44">
        <v>125.22</v>
      </c>
      <c r="J138" s="44">
        <f t="shared" ref="J138" si="720">(E138+F138+G138+H138+I138)/12</f>
        <v>1742.75</v>
      </c>
      <c r="K138" s="45">
        <f t="shared" ref="K138" si="721">(E138+F138+G138+H138+I138)</f>
        <v>20913</v>
      </c>
      <c r="L138" s="46">
        <f t="shared" ref="L138" si="722">K138+J138</f>
        <v>22655.75</v>
      </c>
      <c r="M138" s="117"/>
      <c r="N138" s="119">
        <f t="shared" ref="N138" si="723">K138</f>
        <v>20913</v>
      </c>
      <c r="O138" s="119">
        <f t="shared" ref="O138" si="724">E138++G138+F138+I138</f>
        <v>14632.94</v>
      </c>
      <c r="P138" s="119">
        <v>774</v>
      </c>
      <c r="Q138" s="119">
        <f t="shared" ref="Q138" si="725">IF(P138&gt;(O138*0.18),P138,O138*0.18)+N138+J138</f>
        <v>25289.68</v>
      </c>
      <c r="R138" s="119">
        <f t="shared" ref="R138" si="726">N138+O138*0.18</f>
        <v>23546.93</v>
      </c>
      <c r="S138" s="47"/>
    </row>
    <row r="139" spans="1:19" ht="9" customHeight="1" x14ac:dyDescent="0.2">
      <c r="A139" s="511"/>
      <c r="B139" s="511"/>
      <c r="C139" s="48" t="s">
        <v>4</v>
      </c>
      <c r="D139" s="49">
        <v>20</v>
      </c>
      <c r="E139" s="50">
        <v>25946076</v>
      </c>
      <c r="F139" s="50">
        <v>0</v>
      </c>
      <c r="G139" s="50">
        <f t="shared" si="506"/>
        <v>2144787</v>
      </c>
      <c r="H139" s="50">
        <v>12159892</v>
      </c>
      <c r="I139" s="50">
        <v>242460</v>
      </c>
      <c r="J139" s="51">
        <f t="shared" ref="J139:L139" si="727">J138*1936.27</f>
        <v>3374435</v>
      </c>
      <c r="K139" s="50">
        <f t="shared" si="727"/>
        <v>40493215</v>
      </c>
      <c r="L139" s="52">
        <f t="shared" si="727"/>
        <v>43867649</v>
      </c>
      <c r="M139" s="118"/>
      <c r="N139" s="120">
        <f t="shared" ref="N139:O139" si="728">N138*1936.27</f>
        <v>40493215</v>
      </c>
      <c r="O139" s="120">
        <f t="shared" si="728"/>
        <v>28333323</v>
      </c>
      <c r="P139" s="120">
        <v>1498673</v>
      </c>
      <c r="Q139" s="120">
        <f t="shared" ref="Q139:R139" si="729">Q138*1936.27</f>
        <v>48967649</v>
      </c>
      <c r="R139" s="120">
        <f t="shared" si="729"/>
        <v>45593214</v>
      </c>
      <c r="S139" s="47"/>
    </row>
    <row r="140" spans="1:19" ht="12.75" customHeight="1" x14ac:dyDescent="0.2">
      <c r="A140" s="511"/>
      <c r="B140" s="511"/>
      <c r="C140" s="53" t="s">
        <v>3</v>
      </c>
      <c r="D140" s="54">
        <v>21</v>
      </c>
      <c r="E140" s="44">
        <v>14676.66</v>
      </c>
      <c r="F140" s="44">
        <v>0</v>
      </c>
      <c r="G140" s="44">
        <f t="shared" ref="G140" si="730">1200/13*12</f>
        <v>1107.69</v>
      </c>
      <c r="H140" s="44">
        <v>6280.06</v>
      </c>
      <c r="I140" s="44">
        <v>125.22</v>
      </c>
      <c r="J140" s="44">
        <f t="shared" ref="J140" si="731">(E140+F140+G140+H140+I140)/12</f>
        <v>1849.14</v>
      </c>
      <c r="K140" s="45">
        <f t="shared" ref="K140" si="732">(E140+F140+G140+H140+I140)</f>
        <v>22189.63</v>
      </c>
      <c r="L140" s="46">
        <f t="shared" ref="L140" si="733">K140+J140</f>
        <v>24038.77</v>
      </c>
      <c r="M140" s="117"/>
      <c r="N140" s="119">
        <f t="shared" ref="N140" si="734">K140</f>
        <v>22189.63</v>
      </c>
      <c r="O140" s="119">
        <f t="shared" ref="O140" si="735">E140++G140+F140+I140</f>
        <v>15909.57</v>
      </c>
      <c r="P140" s="119">
        <v>774</v>
      </c>
      <c r="Q140" s="119">
        <f t="shared" ref="Q140" si="736">IF(P140&gt;(O140*0.18),P140,O140*0.18)+N140+J140</f>
        <v>26902.49</v>
      </c>
      <c r="R140" s="119">
        <f t="shared" ref="R140" si="737">N140+O140*0.18</f>
        <v>25053.35</v>
      </c>
      <c r="S140" s="47"/>
    </row>
    <row r="141" spans="1:19" ht="9" customHeight="1" x14ac:dyDescent="0.2">
      <c r="A141" s="511"/>
      <c r="B141" s="511"/>
      <c r="C141" s="48" t="s">
        <v>4</v>
      </c>
      <c r="D141" s="49">
        <v>27</v>
      </c>
      <c r="E141" s="50">
        <v>28417976</v>
      </c>
      <c r="F141" s="50">
        <v>0</v>
      </c>
      <c r="G141" s="50">
        <f t="shared" si="506"/>
        <v>2144787</v>
      </c>
      <c r="H141" s="50">
        <v>12159892</v>
      </c>
      <c r="I141" s="50">
        <v>242460</v>
      </c>
      <c r="J141" s="51">
        <f t="shared" ref="J141:L141" si="738">J140*1936.27</f>
        <v>3580434</v>
      </c>
      <c r="K141" s="50">
        <f t="shared" si="738"/>
        <v>42965115</v>
      </c>
      <c r="L141" s="52">
        <f t="shared" si="738"/>
        <v>46545549</v>
      </c>
      <c r="M141" s="118"/>
      <c r="N141" s="120">
        <f t="shared" ref="N141:O141" si="739">N140*1936.27</f>
        <v>42965115</v>
      </c>
      <c r="O141" s="120">
        <f t="shared" si="739"/>
        <v>30805223</v>
      </c>
      <c r="P141" s="120">
        <v>1498673</v>
      </c>
      <c r="Q141" s="120">
        <f t="shared" ref="Q141:R141" si="740">Q140*1936.27</f>
        <v>52090484</v>
      </c>
      <c r="R141" s="120">
        <f t="shared" si="740"/>
        <v>48510050</v>
      </c>
      <c r="S141" s="47"/>
    </row>
    <row r="142" spans="1:19" ht="12.75" customHeight="1" x14ac:dyDescent="0.2">
      <c r="A142" s="511"/>
      <c r="B142" s="511"/>
      <c r="C142" s="53" t="s">
        <v>3</v>
      </c>
      <c r="D142" s="54">
        <v>28</v>
      </c>
      <c r="E142" s="44">
        <v>15585.87</v>
      </c>
      <c r="F142" s="44">
        <v>0</v>
      </c>
      <c r="G142" s="44">
        <f t="shared" ref="G142" si="741">1200/13*12</f>
        <v>1107.69</v>
      </c>
      <c r="H142" s="44">
        <v>6280.06</v>
      </c>
      <c r="I142" s="44">
        <v>125.22</v>
      </c>
      <c r="J142" s="44">
        <f t="shared" ref="J142" si="742">(E142+F142+G142+H142+I142)/12</f>
        <v>1924.9</v>
      </c>
      <c r="K142" s="45">
        <f t="shared" ref="K142" si="743">(E142+F142+G142+H142+I142)</f>
        <v>23098.84</v>
      </c>
      <c r="L142" s="46">
        <f t="shared" ref="L142" si="744">K142+J142</f>
        <v>25023.74</v>
      </c>
      <c r="M142" s="117"/>
      <c r="N142" s="119">
        <f t="shared" ref="N142" si="745">K142</f>
        <v>23098.84</v>
      </c>
      <c r="O142" s="119">
        <f t="shared" ref="O142" si="746">E142++G142+F142+I142</f>
        <v>16818.78</v>
      </c>
      <c r="P142" s="119">
        <v>774</v>
      </c>
      <c r="Q142" s="119">
        <f t="shared" ref="Q142" si="747">IF(P142&gt;(O142*0.18),P142,O142*0.18)+N142+J142</f>
        <v>28051.119999999999</v>
      </c>
      <c r="R142" s="119">
        <f t="shared" ref="R142" si="748">N142+O142*0.18</f>
        <v>26126.22</v>
      </c>
      <c r="S142" s="47"/>
    </row>
    <row r="143" spans="1:19" ht="9" customHeight="1" x14ac:dyDescent="0.2">
      <c r="A143" s="511"/>
      <c r="B143" s="511"/>
      <c r="C143" s="48" t="s">
        <v>4</v>
      </c>
      <c r="D143" s="49">
        <v>34</v>
      </c>
      <c r="E143" s="50">
        <v>30178453</v>
      </c>
      <c r="F143" s="50">
        <v>0</v>
      </c>
      <c r="G143" s="50">
        <f t="shared" si="506"/>
        <v>2144787</v>
      </c>
      <c r="H143" s="50">
        <v>12159892</v>
      </c>
      <c r="I143" s="50">
        <v>242460</v>
      </c>
      <c r="J143" s="51">
        <f t="shared" ref="J143:L143" si="749">J142*1936.27</f>
        <v>3727126</v>
      </c>
      <c r="K143" s="50">
        <f t="shared" si="749"/>
        <v>44725591</v>
      </c>
      <c r="L143" s="52">
        <f t="shared" si="749"/>
        <v>48452717</v>
      </c>
      <c r="M143" s="118"/>
      <c r="N143" s="120">
        <f t="shared" ref="N143:O143" si="750">N142*1936.27</f>
        <v>44725591</v>
      </c>
      <c r="O143" s="120">
        <f t="shared" si="750"/>
        <v>32565699</v>
      </c>
      <c r="P143" s="120">
        <v>1498673</v>
      </c>
      <c r="Q143" s="120">
        <f t="shared" ref="Q143:R143" si="751">Q142*1936.27</f>
        <v>54314542</v>
      </c>
      <c r="R143" s="120">
        <f t="shared" si="751"/>
        <v>50587416</v>
      </c>
      <c r="S143" s="47"/>
    </row>
    <row r="144" spans="1:19" ht="12.75" customHeight="1" x14ac:dyDescent="0.2">
      <c r="A144" s="511"/>
      <c r="B144" s="511"/>
      <c r="C144" s="53" t="s">
        <v>3</v>
      </c>
      <c r="D144" s="54">
        <v>35</v>
      </c>
      <c r="E144" s="44">
        <v>16282.58</v>
      </c>
      <c r="F144" s="44">
        <v>0</v>
      </c>
      <c r="G144" s="44">
        <f t="shared" ref="G144" si="752">1200/13*12</f>
        <v>1107.69</v>
      </c>
      <c r="H144" s="44">
        <v>6280.06</v>
      </c>
      <c r="I144" s="44">
        <v>125.22</v>
      </c>
      <c r="J144" s="44">
        <f t="shared" ref="J144" si="753">(E144+F144+G144+H144+I144)/12</f>
        <v>1982.96</v>
      </c>
      <c r="K144" s="45">
        <f t="shared" ref="K144" si="754">(E144+F144+G144+H144+I144)</f>
        <v>23795.55</v>
      </c>
      <c r="L144" s="46">
        <f t="shared" ref="L144" si="755">K144+J144</f>
        <v>25778.51</v>
      </c>
      <c r="M144" s="117"/>
      <c r="N144" s="119">
        <f t="shared" ref="N144" si="756">K144</f>
        <v>23795.55</v>
      </c>
      <c r="O144" s="119">
        <f t="shared" ref="O144" si="757">E144++G144+F144+I144</f>
        <v>17515.490000000002</v>
      </c>
      <c r="P144" s="119">
        <v>774</v>
      </c>
      <c r="Q144" s="119">
        <f t="shared" ref="Q144" si="758">IF(P144&gt;(O144*0.18),P144,O144*0.18)+N144+J144</f>
        <v>28931.3</v>
      </c>
      <c r="R144" s="119">
        <f t="shared" ref="R144" si="759">N144+O144*0.18</f>
        <v>26948.34</v>
      </c>
      <c r="S144" s="47"/>
    </row>
    <row r="145" spans="1:19" ht="9" customHeight="1" x14ac:dyDescent="0.2">
      <c r="A145" s="512"/>
      <c r="B145" s="512"/>
      <c r="C145" s="58" t="s">
        <v>4</v>
      </c>
      <c r="D145" s="59"/>
      <c r="E145" s="61">
        <v>31527471</v>
      </c>
      <c r="F145" s="61">
        <v>0</v>
      </c>
      <c r="G145" s="50">
        <f t="shared" si="506"/>
        <v>2144787</v>
      </c>
      <c r="H145" s="61">
        <v>12159892</v>
      </c>
      <c r="I145" s="61">
        <v>242460</v>
      </c>
      <c r="J145" s="51">
        <f t="shared" ref="J145:L145" si="760">J144*1936.27</f>
        <v>3839546</v>
      </c>
      <c r="K145" s="50">
        <f t="shared" si="760"/>
        <v>46074610</v>
      </c>
      <c r="L145" s="52">
        <f t="shared" si="760"/>
        <v>49914156</v>
      </c>
      <c r="M145" s="118"/>
      <c r="N145" s="120">
        <f t="shared" ref="N145:O145" si="761">N144*1936.27</f>
        <v>46074610</v>
      </c>
      <c r="O145" s="120">
        <f t="shared" si="761"/>
        <v>33914718</v>
      </c>
      <c r="P145" s="120">
        <v>1498673</v>
      </c>
      <c r="Q145" s="120">
        <f t="shared" ref="Q145:R145" si="762">Q144*1936.27</f>
        <v>56018808</v>
      </c>
      <c r="R145" s="120">
        <f t="shared" si="762"/>
        <v>52179262</v>
      </c>
      <c r="S145" s="47"/>
    </row>
    <row r="146" spans="1:19" ht="12.75" customHeight="1" x14ac:dyDescent="0.2">
      <c r="A146" s="492">
        <v>40544</v>
      </c>
      <c r="B146" s="492">
        <v>42369</v>
      </c>
      <c r="C146" s="42" t="s">
        <v>3</v>
      </c>
      <c r="D146" s="43">
        <v>0</v>
      </c>
      <c r="E146" s="44">
        <v>10415.969999999999</v>
      </c>
      <c r="F146" s="44">
        <v>0</v>
      </c>
      <c r="G146" s="44">
        <f t="shared" ref="G146" si="763">1200/13*12</f>
        <v>1107.69</v>
      </c>
      <c r="H146" s="44">
        <v>6280.06</v>
      </c>
      <c r="I146" s="44">
        <v>125.22</v>
      </c>
      <c r="J146" s="44">
        <f t="shared" ref="J146" si="764">(E146+F146+G146+H146+I146)/12</f>
        <v>1494.08</v>
      </c>
      <c r="K146" s="45">
        <f t="shared" ref="K146" si="765">(E146+F146+G146+H146+I146)</f>
        <v>17928.939999999999</v>
      </c>
      <c r="L146" s="46">
        <f t="shared" ref="L146" si="766">K146+J146</f>
        <v>19423.02</v>
      </c>
      <c r="M146" s="117"/>
      <c r="N146" s="119">
        <f t="shared" ref="N146" si="767">K146</f>
        <v>17928.939999999999</v>
      </c>
      <c r="O146" s="119">
        <f t="shared" ref="O146" si="768">E146++G146+F146+I146</f>
        <v>11648.88</v>
      </c>
      <c r="P146" s="119">
        <v>774</v>
      </c>
      <c r="Q146" s="119">
        <f t="shared" ref="Q146" si="769">IF(P146&gt;(O146*0.18),P146,O146*0.18)+N146+J146</f>
        <v>21519.82</v>
      </c>
      <c r="R146" s="119">
        <f t="shared" ref="R146" si="770">N146+O146*0.18</f>
        <v>20025.740000000002</v>
      </c>
      <c r="S146" s="47"/>
    </row>
    <row r="147" spans="1:19" ht="9" customHeight="1" x14ac:dyDescent="0.2">
      <c r="A147" s="493"/>
      <c r="B147" s="493"/>
      <c r="C147" s="48" t="s">
        <v>4</v>
      </c>
      <c r="D147" s="49">
        <v>2</v>
      </c>
      <c r="E147" s="61">
        <v>20168130</v>
      </c>
      <c r="F147" s="50">
        <v>0</v>
      </c>
      <c r="G147" s="50">
        <f t="shared" si="506"/>
        <v>2144787</v>
      </c>
      <c r="H147" s="61">
        <v>12159892</v>
      </c>
      <c r="I147" s="61">
        <v>242460</v>
      </c>
      <c r="J147" s="51">
        <f t="shared" ref="J147:L147" si="771">J146*1936.27</f>
        <v>2892942</v>
      </c>
      <c r="K147" s="50">
        <f t="shared" si="771"/>
        <v>34715269</v>
      </c>
      <c r="L147" s="52">
        <f t="shared" si="771"/>
        <v>37608211</v>
      </c>
      <c r="M147" s="118"/>
      <c r="N147" s="120">
        <f t="shared" ref="N147:O147" si="772">N146*1936.27</f>
        <v>34715269</v>
      </c>
      <c r="O147" s="120">
        <f t="shared" si="772"/>
        <v>22555377</v>
      </c>
      <c r="P147" s="120">
        <v>1498673</v>
      </c>
      <c r="Q147" s="120">
        <f t="shared" ref="Q147:R147" si="773">Q146*1936.27</f>
        <v>41668182</v>
      </c>
      <c r="R147" s="120">
        <f t="shared" si="773"/>
        <v>38775240</v>
      </c>
      <c r="S147" s="47"/>
    </row>
    <row r="148" spans="1:19" ht="12.75" customHeight="1" x14ac:dyDescent="0.2">
      <c r="A148" s="511">
        <v>40544</v>
      </c>
      <c r="B148" s="511">
        <v>42369</v>
      </c>
      <c r="C148" s="53" t="s">
        <v>3</v>
      </c>
      <c r="D148" s="54">
        <v>3</v>
      </c>
      <c r="E148" s="44">
        <v>10791.27</v>
      </c>
      <c r="F148" s="44">
        <v>0</v>
      </c>
      <c r="G148" s="44">
        <f t="shared" ref="G148" si="774">1200/13*12</f>
        <v>1107.69</v>
      </c>
      <c r="H148" s="44">
        <v>6280.06</v>
      </c>
      <c r="I148" s="44">
        <v>125.22</v>
      </c>
      <c r="J148" s="44">
        <f t="shared" ref="J148" si="775">(E148+F148+G148+H148+I148)/12</f>
        <v>1525.35</v>
      </c>
      <c r="K148" s="45">
        <f t="shared" ref="K148" si="776">(E148+F148+G148+H148+I148)</f>
        <v>18304.240000000002</v>
      </c>
      <c r="L148" s="46">
        <f t="shared" ref="L148" si="777">K148+J148</f>
        <v>19829.59</v>
      </c>
      <c r="M148" s="117"/>
      <c r="N148" s="119">
        <f t="shared" ref="N148" si="778">K148</f>
        <v>18304.240000000002</v>
      </c>
      <c r="O148" s="119">
        <f t="shared" ref="O148" si="779">E148++G148+F148+I148</f>
        <v>12024.18</v>
      </c>
      <c r="P148" s="119">
        <v>774</v>
      </c>
      <c r="Q148" s="119">
        <f t="shared" ref="Q148" si="780">IF(P148&gt;(O148*0.18),P148,O148*0.18)+N148+J148</f>
        <v>21993.94</v>
      </c>
      <c r="R148" s="119">
        <f t="shared" ref="R148" si="781">N148+O148*0.18</f>
        <v>20468.59</v>
      </c>
      <c r="S148" s="47"/>
    </row>
    <row r="149" spans="1:19" ht="9" customHeight="1" x14ac:dyDescent="0.2">
      <c r="A149" s="511"/>
      <c r="B149" s="511"/>
      <c r="C149" s="48" t="s">
        <v>4</v>
      </c>
      <c r="D149" s="49">
        <v>8</v>
      </c>
      <c r="E149" s="61">
        <v>20894812</v>
      </c>
      <c r="F149" s="50">
        <v>0</v>
      </c>
      <c r="G149" s="50">
        <f t="shared" si="506"/>
        <v>2144787</v>
      </c>
      <c r="H149" s="61">
        <v>12159892</v>
      </c>
      <c r="I149" s="61">
        <v>242460</v>
      </c>
      <c r="J149" s="51">
        <f t="shared" ref="J149:L149" si="782">J148*1936.27</f>
        <v>2953489</v>
      </c>
      <c r="K149" s="50">
        <f t="shared" si="782"/>
        <v>35441951</v>
      </c>
      <c r="L149" s="52">
        <f t="shared" si="782"/>
        <v>38395440</v>
      </c>
      <c r="M149" s="118"/>
      <c r="N149" s="120">
        <f t="shared" ref="N149:O149" si="783">N148*1936.27</f>
        <v>35441951</v>
      </c>
      <c r="O149" s="120">
        <f t="shared" si="783"/>
        <v>23282059</v>
      </c>
      <c r="P149" s="120">
        <v>1498673</v>
      </c>
      <c r="Q149" s="120">
        <f t="shared" ref="Q149:R149" si="784">Q148*1936.27</f>
        <v>42586206</v>
      </c>
      <c r="R149" s="120">
        <f t="shared" si="784"/>
        <v>39632717</v>
      </c>
      <c r="S149" s="47"/>
    </row>
    <row r="150" spans="1:19" ht="12.75" customHeight="1" x14ac:dyDescent="0.2">
      <c r="A150" s="511"/>
      <c r="B150" s="511"/>
      <c r="C150" s="53" t="s">
        <v>3</v>
      </c>
      <c r="D150" s="54">
        <v>9</v>
      </c>
      <c r="E150" s="44">
        <v>12131.03</v>
      </c>
      <c r="F150" s="44">
        <v>0</v>
      </c>
      <c r="G150" s="44">
        <f t="shared" ref="G150" si="785">1200/13*12</f>
        <v>1107.69</v>
      </c>
      <c r="H150" s="44">
        <v>6280.06</v>
      </c>
      <c r="I150" s="44">
        <v>125.22</v>
      </c>
      <c r="J150" s="44">
        <f t="shared" ref="J150" si="786">(E150+F150+G150+H150+I150)/12</f>
        <v>1637</v>
      </c>
      <c r="K150" s="45">
        <f t="shared" ref="K150" si="787">(E150+F150+G150+H150+I150)</f>
        <v>19644</v>
      </c>
      <c r="L150" s="46">
        <f t="shared" ref="L150" si="788">K150+J150</f>
        <v>21281</v>
      </c>
      <c r="M150" s="117"/>
      <c r="N150" s="119">
        <f t="shared" ref="N150" si="789">K150</f>
        <v>19644</v>
      </c>
      <c r="O150" s="119">
        <f t="shared" ref="O150" si="790">E150++G150+F150+I150</f>
        <v>13363.94</v>
      </c>
      <c r="P150" s="119">
        <v>774</v>
      </c>
      <c r="Q150" s="119">
        <f t="shared" ref="Q150" si="791">IF(P150&gt;(O150*0.18),P150,O150*0.18)+N150+J150</f>
        <v>23686.51</v>
      </c>
      <c r="R150" s="119">
        <f t="shared" ref="R150" si="792">N150+O150*0.18</f>
        <v>22049.51</v>
      </c>
      <c r="S150" s="47"/>
    </row>
    <row r="151" spans="1:19" ht="9" customHeight="1" x14ac:dyDescent="0.2">
      <c r="A151" s="511"/>
      <c r="B151" s="511"/>
      <c r="C151" s="48" t="s">
        <v>4</v>
      </c>
      <c r="D151" s="49">
        <v>14</v>
      </c>
      <c r="E151" s="61">
        <v>23488949</v>
      </c>
      <c r="F151" s="50">
        <v>0</v>
      </c>
      <c r="G151" s="50">
        <f t="shared" si="506"/>
        <v>2144787</v>
      </c>
      <c r="H151" s="61">
        <v>12159892</v>
      </c>
      <c r="I151" s="61">
        <v>242460</v>
      </c>
      <c r="J151" s="51">
        <f t="shared" ref="J151:L151" si="793">J150*1936.27</f>
        <v>3169674</v>
      </c>
      <c r="K151" s="50">
        <f t="shared" si="793"/>
        <v>38036088</v>
      </c>
      <c r="L151" s="52">
        <f t="shared" si="793"/>
        <v>41205762</v>
      </c>
      <c r="M151" s="118"/>
      <c r="N151" s="120">
        <f t="shared" ref="N151:O151" si="794">N150*1936.27</f>
        <v>38036088</v>
      </c>
      <c r="O151" s="120">
        <f t="shared" si="794"/>
        <v>25876196</v>
      </c>
      <c r="P151" s="120">
        <v>1498673</v>
      </c>
      <c r="Q151" s="120">
        <f t="shared" ref="Q151:R151" si="795">Q150*1936.27</f>
        <v>45863479</v>
      </c>
      <c r="R151" s="120">
        <f t="shared" si="795"/>
        <v>42693805</v>
      </c>
      <c r="S151" s="47"/>
    </row>
    <row r="152" spans="1:19" ht="12.75" customHeight="1" x14ac:dyDescent="0.2">
      <c r="A152" s="511"/>
      <c r="B152" s="511"/>
      <c r="C152" s="53" t="s">
        <v>3</v>
      </c>
      <c r="D152" s="54">
        <v>15</v>
      </c>
      <c r="E152" s="44">
        <v>13400.03</v>
      </c>
      <c r="F152" s="44">
        <v>0</v>
      </c>
      <c r="G152" s="44">
        <f t="shared" ref="G152" si="796">1200/13*12</f>
        <v>1107.69</v>
      </c>
      <c r="H152" s="44">
        <v>6280.06</v>
      </c>
      <c r="I152" s="44">
        <v>125.22</v>
      </c>
      <c r="J152" s="44">
        <f t="shared" ref="J152" si="797">(E152+F152+G152+H152+I152)/12</f>
        <v>1742.75</v>
      </c>
      <c r="K152" s="45">
        <f t="shared" ref="K152" si="798">(E152+F152+G152+H152+I152)</f>
        <v>20913</v>
      </c>
      <c r="L152" s="46">
        <f t="shared" ref="L152" si="799">K152+J152</f>
        <v>22655.75</v>
      </c>
      <c r="M152" s="117"/>
      <c r="N152" s="119">
        <f t="shared" ref="N152" si="800">K152</f>
        <v>20913</v>
      </c>
      <c r="O152" s="119">
        <f t="shared" ref="O152" si="801">E152++G152+F152+I152</f>
        <v>14632.94</v>
      </c>
      <c r="P152" s="119">
        <v>774</v>
      </c>
      <c r="Q152" s="119">
        <f t="shared" ref="Q152" si="802">IF(P152&gt;(O152*0.18),P152,O152*0.18)+N152+J152</f>
        <v>25289.68</v>
      </c>
      <c r="R152" s="119">
        <f t="shared" ref="R152" si="803">N152+O152*0.18</f>
        <v>23546.93</v>
      </c>
      <c r="S152" s="47"/>
    </row>
    <row r="153" spans="1:19" ht="9" customHeight="1" x14ac:dyDescent="0.2">
      <c r="A153" s="511"/>
      <c r="B153" s="511"/>
      <c r="C153" s="48" t="s">
        <v>4</v>
      </c>
      <c r="D153" s="49">
        <v>20</v>
      </c>
      <c r="E153" s="61">
        <v>25946076</v>
      </c>
      <c r="F153" s="50">
        <v>0</v>
      </c>
      <c r="G153" s="50">
        <f t="shared" si="506"/>
        <v>2144787</v>
      </c>
      <c r="H153" s="61">
        <v>12159892</v>
      </c>
      <c r="I153" s="61">
        <v>242460</v>
      </c>
      <c r="J153" s="51">
        <f t="shared" ref="J153:L153" si="804">J152*1936.27</f>
        <v>3374435</v>
      </c>
      <c r="K153" s="50">
        <f t="shared" si="804"/>
        <v>40493215</v>
      </c>
      <c r="L153" s="52">
        <f t="shared" si="804"/>
        <v>43867649</v>
      </c>
      <c r="M153" s="118"/>
      <c r="N153" s="120">
        <f t="shared" ref="N153:O153" si="805">N152*1936.27</f>
        <v>40493215</v>
      </c>
      <c r="O153" s="120">
        <f t="shared" si="805"/>
        <v>28333323</v>
      </c>
      <c r="P153" s="120">
        <v>1498673</v>
      </c>
      <c r="Q153" s="120">
        <f t="shared" ref="Q153:R153" si="806">Q152*1936.27</f>
        <v>48967649</v>
      </c>
      <c r="R153" s="120">
        <f t="shared" si="806"/>
        <v>45593214</v>
      </c>
      <c r="S153" s="47"/>
    </row>
    <row r="154" spans="1:19" ht="12.75" customHeight="1" x14ac:dyDescent="0.2">
      <c r="A154" s="511"/>
      <c r="B154" s="511"/>
      <c r="C154" s="53" t="s">
        <v>3</v>
      </c>
      <c r="D154" s="54">
        <v>21</v>
      </c>
      <c r="E154" s="44">
        <v>14676.66</v>
      </c>
      <c r="F154" s="44">
        <v>0</v>
      </c>
      <c r="G154" s="44">
        <f t="shared" ref="G154" si="807">1200/13*12</f>
        <v>1107.69</v>
      </c>
      <c r="H154" s="44">
        <v>6280.06</v>
      </c>
      <c r="I154" s="44">
        <v>125.22</v>
      </c>
      <c r="J154" s="44">
        <f t="shared" ref="J154" si="808">(E154+F154+G154+H154+I154)/12</f>
        <v>1849.14</v>
      </c>
      <c r="K154" s="45">
        <f t="shared" ref="K154" si="809">(E154+F154+G154+H154+I154)</f>
        <v>22189.63</v>
      </c>
      <c r="L154" s="46">
        <f t="shared" ref="L154" si="810">K154+J154</f>
        <v>24038.77</v>
      </c>
      <c r="M154" s="117"/>
      <c r="N154" s="119">
        <f t="shared" ref="N154" si="811">K154</f>
        <v>22189.63</v>
      </c>
      <c r="O154" s="119">
        <f t="shared" ref="O154" si="812">E154++G154+F154+I154</f>
        <v>15909.57</v>
      </c>
      <c r="P154" s="119">
        <v>774</v>
      </c>
      <c r="Q154" s="119">
        <f t="shared" ref="Q154" si="813">IF(P154&gt;(O154*0.18),P154,O154*0.18)+N154+J154</f>
        <v>26902.49</v>
      </c>
      <c r="R154" s="119">
        <f t="shared" ref="R154" si="814">N154+O154*0.18</f>
        <v>25053.35</v>
      </c>
      <c r="S154" s="47"/>
    </row>
    <row r="155" spans="1:19" ht="9" customHeight="1" x14ac:dyDescent="0.2">
      <c r="A155" s="511"/>
      <c r="B155" s="511"/>
      <c r="C155" s="48" t="s">
        <v>4</v>
      </c>
      <c r="D155" s="49">
        <v>27</v>
      </c>
      <c r="E155" s="61">
        <v>28417976</v>
      </c>
      <c r="F155" s="50">
        <v>0</v>
      </c>
      <c r="G155" s="50">
        <f t="shared" si="506"/>
        <v>2144787</v>
      </c>
      <c r="H155" s="61">
        <v>12159892</v>
      </c>
      <c r="I155" s="61">
        <v>242460</v>
      </c>
      <c r="J155" s="51">
        <f t="shared" ref="J155:L155" si="815">J154*1936.27</f>
        <v>3580434</v>
      </c>
      <c r="K155" s="50">
        <f t="shared" si="815"/>
        <v>42965115</v>
      </c>
      <c r="L155" s="52">
        <f t="shared" si="815"/>
        <v>46545549</v>
      </c>
      <c r="M155" s="118"/>
      <c r="N155" s="120">
        <f t="shared" ref="N155:O155" si="816">N154*1936.27</f>
        <v>42965115</v>
      </c>
      <c r="O155" s="120">
        <f t="shared" si="816"/>
        <v>30805223</v>
      </c>
      <c r="P155" s="120">
        <v>1498673</v>
      </c>
      <c r="Q155" s="120">
        <f t="shared" ref="Q155:R155" si="817">Q154*1936.27</f>
        <v>52090484</v>
      </c>
      <c r="R155" s="120">
        <f t="shared" si="817"/>
        <v>48510050</v>
      </c>
      <c r="S155" s="47"/>
    </row>
    <row r="156" spans="1:19" ht="12.75" customHeight="1" x14ac:dyDescent="0.2">
      <c r="A156" s="511"/>
      <c r="B156" s="511"/>
      <c r="C156" s="53" t="s">
        <v>3</v>
      </c>
      <c r="D156" s="54">
        <v>28</v>
      </c>
      <c r="E156" s="44">
        <v>15585.87</v>
      </c>
      <c r="F156" s="44">
        <v>0</v>
      </c>
      <c r="G156" s="44">
        <f t="shared" ref="G156" si="818">1200/13*12</f>
        <v>1107.69</v>
      </c>
      <c r="H156" s="44">
        <v>6280.06</v>
      </c>
      <c r="I156" s="44">
        <v>125.22</v>
      </c>
      <c r="J156" s="44">
        <f t="shared" ref="J156" si="819">(E156+F156+G156+H156+I156)/12</f>
        <v>1924.9</v>
      </c>
      <c r="K156" s="45">
        <f t="shared" ref="K156" si="820">(E156+F156+G156+H156+I156)</f>
        <v>23098.84</v>
      </c>
      <c r="L156" s="46">
        <f t="shared" ref="L156" si="821">K156+J156</f>
        <v>25023.74</v>
      </c>
      <c r="M156" s="117"/>
      <c r="N156" s="119">
        <f t="shared" ref="N156" si="822">K156</f>
        <v>23098.84</v>
      </c>
      <c r="O156" s="119">
        <f t="shared" ref="O156" si="823">E156++G156+F156+I156</f>
        <v>16818.78</v>
      </c>
      <c r="P156" s="119">
        <v>774</v>
      </c>
      <c r="Q156" s="119">
        <f t="shared" ref="Q156" si="824">IF(P156&gt;(O156*0.18),P156,O156*0.18)+N156+J156</f>
        <v>28051.119999999999</v>
      </c>
      <c r="R156" s="119">
        <f t="shared" ref="R156" si="825">N156+O156*0.18</f>
        <v>26126.22</v>
      </c>
      <c r="S156" s="47"/>
    </row>
    <row r="157" spans="1:19" ht="9" customHeight="1" x14ac:dyDescent="0.2">
      <c r="A157" s="511"/>
      <c r="B157" s="511"/>
      <c r="C157" s="48" t="s">
        <v>4</v>
      </c>
      <c r="D157" s="49">
        <v>34</v>
      </c>
      <c r="E157" s="61">
        <v>30178453</v>
      </c>
      <c r="F157" s="50">
        <v>0</v>
      </c>
      <c r="G157" s="50">
        <f t="shared" si="506"/>
        <v>2144787</v>
      </c>
      <c r="H157" s="61">
        <v>12159892</v>
      </c>
      <c r="I157" s="61">
        <v>242460</v>
      </c>
      <c r="J157" s="51">
        <f t="shared" ref="J157:L157" si="826">J156*1936.27</f>
        <v>3727126</v>
      </c>
      <c r="K157" s="50">
        <f t="shared" si="826"/>
        <v>44725591</v>
      </c>
      <c r="L157" s="52">
        <f t="shared" si="826"/>
        <v>48452717</v>
      </c>
      <c r="M157" s="118"/>
      <c r="N157" s="120">
        <f t="shared" ref="N157:O157" si="827">N156*1936.27</f>
        <v>44725591</v>
      </c>
      <c r="O157" s="120">
        <f t="shared" si="827"/>
        <v>32565699</v>
      </c>
      <c r="P157" s="120">
        <v>1498673</v>
      </c>
      <c r="Q157" s="120">
        <f t="shared" ref="Q157:R157" si="828">Q156*1936.27</f>
        <v>54314542</v>
      </c>
      <c r="R157" s="120">
        <f t="shared" si="828"/>
        <v>50587416</v>
      </c>
      <c r="S157" s="47"/>
    </row>
    <row r="158" spans="1:19" ht="12.75" customHeight="1" x14ac:dyDescent="0.2">
      <c r="A158" s="511"/>
      <c r="B158" s="511"/>
      <c r="C158" s="53" t="s">
        <v>3</v>
      </c>
      <c r="D158" s="54">
        <v>35</v>
      </c>
      <c r="E158" s="44">
        <v>16282.58</v>
      </c>
      <c r="F158" s="44">
        <v>0</v>
      </c>
      <c r="G158" s="44">
        <f t="shared" ref="G158" si="829">1200/13*12</f>
        <v>1107.69</v>
      </c>
      <c r="H158" s="44">
        <v>6280.06</v>
      </c>
      <c r="I158" s="44">
        <v>125.22</v>
      </c>
      <c r="J158" s="44">
        <f t="shared" ref="J158" si="830">(E158+F158+G158+H158+I158)/12</f>
        <v>1982.96</v>
      </c>
      <c r="K158" s="45">
        <f t="shared" ref="K158" si="831">(E158+F158+G158+H158+I158)</f>
        <v>23795.55</v>
      </c>
      <c r="L158" s="46">
        <f t="shared" ref="L158" si="832">K158+J158</f>
        <v>25778.51</v>
      </c>
      <c r="M158" s="117"/>
      <c r="N158" s="119">
        <f t="shared" ref="N158" si="833">K158</f>
        <v>23795.55</v>
      </c>
      <c r="O158" s="119">
        <f t="shared" ref="O158" si="834">E158++G158+F158+I158</f>
        <v>17515.490000000002</v>
      </c>
      <c r="P158" s="119">
        <v>774</v>
      </c>
      <c r="Q158" s="119">
        <f t="shared" ref="Q158" si="835">IF(P158&gt;(O158*0.18),P158,O158*0.18)+N158+J158</f>
        <v>28931.3</v>
      </c>
      <c r="R158" s="119">
        <f t="shared" ref="R158" si="836">N158+O158*0.18</f>
        <v>26948.34</v>
      </c>
      <c r="S158" s="47"/>
    </row>
    <row r="159" spans="1:19" ht="9" customHeight="1" x14ac:dyDescent="0.2">
      <c r="A159" s="512"/>
      <c r="B159" s="512"/>
      <c r="C159" s="58" t="s">
        <v>4</v>
      </c>
      <c r="D159" s="59"/>
      <c r="E159" s="61">
        <v>31527471</v>
      </c>
      <c r="F159" s="61">
        <v>0</v>
      </c>
      <c r="G159" s="50">
        <f t="shared" si="506"/>
        <v>2144787</v>
      </c>
      <c r="H159" s="61">
        <v>12159892</v>
      </c>
      <c r="I159" s="61">
        <v>242460</v>
      </c>
      <c r="J159" s="51">
        <f t="shared" ref="J159:L159" si="837">J158*1936.27</f>
        <v>3839546</v>
      </c>
      <c r="K159" s="50">
        <f t="shared" si="837"/>
        <v>46074610</v>
      </c>
      <c r="L159" s="52">
        <f t="shared" si="837"/>
        <v>49914156</v>
      </c>
      <c r="M159" s="118"/>
      <c r="N159" s="120">
        <f t="shared" ref="N159:O159" si="838">N158*1936.27</f>
        <v>46074610</v>
      </c>
      <c r="O159" s="120">
        <f t="shared" si="838"/>
        <v>33914718</v>
      </c>
      <c r="P159" s="120">
        <v>1498673</v>
      </c>
      <c r="Q159" s="120">
        <f t="shared" ref="Q159:R159" si="839">Q158*1936.27</f>
        <v>56018808</v>
      </c>
      <c r="R159" s="120">
        <f t="shared" si="839"/>
        <v>52179262</v>
      </c>
      <c r="S159" s="47"/>
    </row>
    <row r="160" spans="1:19" ht="12.75" customHeight="1" x14ac:dyDescent="0.2">
      <c r="A160" s="492">
        <v>42370</v>
      </c>
      <c r="B160" s="492">
        <v>42735</v>
      </c>
      <c r="C160" s="42" t="s">
        <v>3</v>
      </c>
      <c r="D160" s="43">
        <v>0</v>
      </c>
      <c r="E160" s="44">
        <v>10481.969999999999</v>
      </c>
      <c r="F160" s="44">
        <v>0</v>
      </c>
      <c r="G160" s="44">
        <f t="shared" ref="G160" si="840">1200/13*12</f>
        <v>1107.69</v>
      </c>
      <c r="H160" s="44">
        <v>6280.06</v>
      </c>
      <c r="I160" s="44">
        <v>125.22</v>
      </c>
      <c r="J160" s="44">
        <f t="shared" ref="J160" si="841">(E160+F160+G160+H160+I160)/12</f>
        <v>1499.58</v>
      </c>
      <c r="K160" s="45">
        <f t="shared" ref="K160" si="842">(E160+F160+G160+H160+I160)</f>
        <v>17994.939999999999</v>
      </c>
      <c r="L160" s="46">
        <f t="shared" ref="L160" si="843">K160+J160</f>
        <v>19494.52</v>
      </c>
      <c r="M160" s="117"/>
      <c r="N160" s="119">
        <f t="shared" ref="N160" si="844">K160</f>
        <v>17994.939999999999</v>
      </c>
      <c r="O160" s="119">
        <f t="shared" ref="O160" si="845">E160++G160+F160+I160</f>
        <v>11714.88</v>
      </c>
      <c r="P160" s="119">
        <v>774</v>
      </c>
      <c r="Q160" s="119">
        <f t="shared" ref="Q160" si="846">IF(P160&gt;(O160*0.18),P160,O160*0.18)+N160+J160</f>
        <v>21603.200000000001</v>
      </c>
      <c r="R160" s="119">
        <f t="shared" ref="R160" si="847">N160+O160*0.18</f>
        <v>20103.62</v>
      </c>
      <c r="S160" s="47"/>
    </row>
    <row r="161" spans="1:19" ht="9" customHeight="1" x14ac:dyDescent="0.2">
      <c r="A161" s="493"/>
      <c r="B161" s="493"/>
      <c r="C161" s="48" t="s">
        <v>4</v>
      </c>
      <c r="D161" s="49">
        <v>8</v>
      </c>
      <c r="E161" s="61">
        <v>20295924</v>
      </c>
      <c r="F161" s="50">
        <v>0</v>
      </c>
      <c r="G161" s="50">
        <f t="shared" si="506"/>
        <v>2144787</v>
      </c>
      <c r="H161" s="61">
        <v>12159892</v>
      </c>
      <c r="I161" s="61">
        <v>242460</v>
      </c>
      <c r="J161" s="51">
        <f t="shared" ref="J161:L161" si="848">J160*1936.27</f>
        <v>2903592</v>
      </c>
      <c r="K161" s="50">
        <f t="shared" si="848"/>
        <v>34843062</v>
      </c>
      <c r="L161" s="52">
        <f t="shared" si="848"/>
        <v>37746654</v>
      </c>
      <c r="M161" s="118"/>
      <c r="N161" s="120">
        <f t="shared" ref="N161:O161" si="849">N160*1936.27</f>
        <v>34843062</v>
      </c>
      <c r="O161" s="120">
        <f t="shared" si="849"/>
        <v>22683171</v>
      </c>
      <c r="P161" s="120">
        <v>1498673</v>
      </c>
      <c r="Q161" s="120">
        <f t="shared" ref="Q161:R161" si="850">Q160*1936.27</f>
        <v>41829628</v>
      </c>
      <c r="R161" s="120">
        <f t="shared" si="850"/>
        <v>38926036</v>
      </c>
      <c r="S161" s="47"/>
    </row>
    <row r="162" spans="1:19" ht="12.75" customHeight="1" x14ac:dyDescent="0.2">
      <c r="A162" s="494">
        <v>42370</v>
      </c>
      <c r="B162" s="494">
        <v>42735</v>
      </c>
      <c r="C162" s="53" t="s">
        <v>3</v>
      </c>
      <c r="D162" s="54">
        <v>9</v>
      </c>
      <c r="E162" s="44">
        <v>12203.03</v>
      </c>
      <c r="F162" s="44">
        <v>0</v>
      </c>
      <c r="G162" s="44">
        <f t="shared" ref="G162" si="851">1200/13*12</f>
        <v>1107.69</v>
      </c>
      <c r="H162" s="44">
        <v>6280.06</v>
      </c>
      <c r="I162" s="44">
        <v>125.22</v>
      </c>
      <c r="J162" s="44">
        <f t="shared" ref="J162" si="852">(E162+F162+G162+H162+I162)/12</f>
        <v>1643</v>
      </c>
      <c r="K162" s="45">
        <f t="shared" ref="K162" si="853">(E162+F162+G162+H162+I162)</f>
        <v>19716</v>
      </c>
      <c r="L162" s="46">
        <f t="shared" ref="L162" si="854">K162+J162</f>
        <v>21359</v>
      </c>
      <c r="M162" s="117"/>
      <c r="N162" s="119">
        <f t="shared" ref="N162" si="855">K162</f>
        <v>19716</v>
      </c>
      <c r="O162" s="119">
        <f t="shared" ref="O162" si="856">E162++G162+F162+I162</f>
        <v>13435.94</v>
      </c>
      <c r="P162" s="119">
        <v>774</v>
      </c>
      <c r="Q162" s="119">
        <f t="shared" ref="Q162" si="857">IF(P162&gt;(O162*0.18),P162,O162*0.18)+N162+J162</f>
        <v>23777.47</v>
      </c>
      <c r="R162" s="119">
        <f t="shared" ref="R162" si="858">N162+O162*0.18</f>
        <v>22134.47</v>
      </c>
      <c r="S162" s="47"/>
    </row>
    <row r="163" spans="1:19" ht="9" customHeight="1" x14ac:dyDescent="0.2">
      <c r="A163" s="494"/>
      <c r="B163" s="494"/>
      <c r="C163" s="48" t="s">
        <v>4</v>
      </c>
      <c r="D163" s="49">
        <v>14</v>
      </c>
      <c r="E163" s="61">
        <v>23628361</v>
      </c>
      <c r="F163" s="50">
        <v>0</v>
      </c>
      <c r="G163" s="50">
        <f t="shared" ref="G163:G249" si="859">G162*1936.27</f>
        <v>2144787</v>
      </c>
      <c r="H163" s="61">
        <v>12159892</v>
      </c>
      <c r="I163" s="61">
        <v>242460</v>
      </c>
      <c r="J163" s="51">
        <f t="shared" ref="J163:L163" si="860">J162*1936.27</f>
        <v>3181292</v>
      </c>
      <c r="K163" s="50">
        <f t="shared" si="860"/>
        <v>38175499</v>
      </c>
      <c r="L163" s="52">
        <f t="shared" si="860"/>
        <v>41356791</v>
      </c>
      <c r="M163" s="118"/>
      <c r="N163" s="120">
        <f t="shared" ref="N163:O163" si="861">N162*1936.27</f>
        <v>38175499</v>
      </c>
      <c r="O163" s="120">
        <f t="shared" si="861"/>
        <v>26015608</v>
      </c>
      <c r="P163" s="120">
        <v>1498673</v>
      </c>
      <c r="Q163" s="120">
        <f t="shared" ref="Q163:R163" si="862">Q162*1936.27</f>
        <v>46039602</v>
      </c>
      <c r="R163" s="120">
        <f t="shared" si="862"/>
        <v>42858310</v>
      </c>
      <c r="S163" s="47"/>
    </row>
    <row r="164" spans="1:19" ht="12.75" customHeight="1" x14ac:dyDescent="0.2">
      <c r="A164" s="494"/>
      <c r="B164" s="494"/>
      <c r="C164" s="53" t="s">
        <v>3</v>
      </c>
      <c r="D164" s="54">
        <v>15</v>
      </c>
      <c r="E164" s="44">
        <v>13478.03</v>
      </c>
      <c r="F164" s="44">
        <v>0</v>
      </c>
      <c r="G164" s="44">
        <f t="shared" ref="G164" si="863">1200/13*12</f>
        <v>1107.69</v>
      </c>
      <c r="H164" s="44">
        <v>6280.06</v>
      </c>
      <c r="I164" s="44">
        <v>125.22</v>
      </c>
      <c r="J164" s="44">
        <f t="shared" ref="J164" si="864">(E164+F164+G164+H164+I164)/12</f>
        <v>1749.25</v>
      </c>
      <c r="K164" s="45">
        <f t="shared" ref="K164" si="865">(E164+F164+G164+H164+I164)</f>
        <v>20991</v>
      </c>
      <c r="L164" s="46">
        <f t="shared" ref="L164" si="866">K164+J164</f>
        <v>22740.25</v>
      </c>
      <c r="M164" s="117"/>
      <c r="N164" s="119">
        <f t="shared" ref="N164" si="867">K164</f>
        <v>20991</v>
      </c>
      <c r="O164" s="119">
        <f t="shared" ref="O164" si="868">E164++G164+F164+I164</f>
        <v>14710.94</v>
      </c>
      <c r="P164" s="119">
        <v>774</v>
      </c>
      <c r="Q164" s="119">
        <f t="shared" ref="Q164" si="869">IF(P164&gt;(O164*0.18),P164,O164*0.18)+N164+J164</f>
        <v>25388.22</v>
      </c>
      <c r="R164" s="119">
        <f t="shared" ref="R164" si="870">N164+O164*0.18</f>
        <v>23638.97</v>
      </c>
      <c r="S164" s="47"/>
    </row>
    <row r="165" spans="1:19" ht="9" customHeight="1" x14ac:dyDescent="0.2">
      <c r="A165" s="494"/>
      <c r="B165" s="494"/>
      <c r="C165" s="48" t="s">
        <v>4</v>
      </c>
      <c r="D165" s="49">
        <v>20</v>
      </c>
      <c r="E165" s="61">
        <v>26097105</v>
      </c>
      <c r="F165" s="50">
        <v>0</v>
      </c>
      <c r="G165" s="50">
        <f t="shared" si="859"/>
        <v>2144787</v>
      </c>
      <c r="H165" s="61">
        <v>12159892</v>
      </c>
      <c r="I165" s="61">
        <v>242460</v>
      </c>
      <c r="J165" s="51">
        <f t="shared" ref="J165:L165" si="871">J164*1936.27</f>
        <v>3387020</v>
      </c>
      <c r="K165" s="50">
        <f t="shared" si="871"/>
        <v>40644244</v>
      </c>
      <c r="L165" s="52">
        <f t="shared" si="871"/>
        <v>44031264</v>
      </c>
      <c r="M165" s="118"/>
      <c r="N165" s="120">
        <f t="shared" ref="N165:O165" si="872">N164*1936.27</f>
        <v>40644244</v>
      </c>
      <c r="O165" s="120">
        <f t="shared" si="872"/>
        <v>28484352</v>
      </c>
      <c r="P165" s="120">
        <v>1498673</v>
      </c>
      <c r="Q165" s="120">
        <f t="shared" ref="Q165:R165" si="873">Q164*1936.27</f>
        <v>49158449</v>
      </c>
      <c r="R165" s="120">
        <f t="shared" si="873"/>
        <v>45771428</v>
      </c>
      <c r="S165" s="47"/>
    </row>
    <row r="166" spans="1:19" ht="12.75" customHeight="1" x14ac:dyDescent="0.2">
      <c r="A166" s="494"/>
      <c r="B166" s="494"/>
      <c r="C166" s="53" t="s">
        <v>3</v>
      </c>
      <c r="D166" s="54">
        <v>21</v>
      </c>
      <c r="E166" s="44">
        <v>14759.46</v>
      </c>
      <c r="F166" s="44">
        <v>0</v>
      </c>
      <c r="G166" s="44">
        <f t="shared" ref="G166" si="874">1200/13*12</f>
        <v>1107.69</v>
      </c>
      <c r="H166" s="44">
        <v>6280.06</v>
      </c>
      <c r="I166" s="44">
        <v>125.22</v>
      </c>
      <c r="J166" s="44">
        <f t="shared" ref="J166" si="875">(E166+F166+G166+H166+I166)/12</f>
        <v>1856.04</v>
      </c>
      <c r="K166" s="45">
        <f t="shared" ref="K166" si="876">(E166+F166+G166+H166+I166)</f>
        <v>22272.43</v>
      </c>
      <c r="L166" s="46">
        <f t="shared" ref="L166" si="877">K166+J166</f>
        <v>24128.47</v>
      </c>
      <c r="M166" s="117"/>
      <c r="N166" s="119">
        <f t="shared" ref="N166" si="878">K166</f>
        <v>22272.43</v>
      </c>
      <c r="O166" s="119">
        <f t="shared" ref="O166" si="879">E166++G166+F166+I166</f>
        <v>15992.37</v>
      </c>
      <c r="P166" s="119">
        <v>774</v>
      </c>
      <c r="Q166" s="119">
        <f t="shared" ref="Q166" si="880">IF(P166&gt;(O166*0.18),P166,O166*0.18)+N166+J166</f>
        <v>27007.1</v>
      </c>
      <c r="R166" s="119">
        <f t="shared" ref="R166" si="881">N166+O166*0.18</f>
        <v>25151.06</v>
      </c>
      <c r="S166" s="47"/>
    </row>
    <row r="167" spans="1:19" ht="9" customHeight="1" x14ac:dyDescent="0.2">
      <c r="A167" s="494"/>
      <c r="B167" s="494"/>
      <c r="C167" s="48" t="s">
        <v>4</v>
      </c>
      <c r="D167" s="49">
        <v>27</v>
      </c>
      <c r="E167" s="61">
        <v>28578300</v>
      </c>
      <c r="F167" s="50">
        <v>0</v>
      </c>
      <c r="G167" s="50">
        <f t="shared" si="859"/>
        <v>2144787</v>
      </c>
      <c r="H167" s="61">
        <v>12159892</v>
      </c>
      <c r="I167" s="61">
        <v>242460</v>
      </c>
      <c r="J167" s="51">
        <f t="shared" ref="J167:L167" si="882">J166*1936.27</f>
        <v>3593795</v>
      </c>
      <c r="K167" s="50">
        <f t="shared" si="882"/>
        <v>43125438</v>
      </c>
      <c r="L167" s="52">
        <f t="shared" si="882"/>
        <v>46719233</v>
      </c>
      <c r="M167" s="118"/>
      <c r="N167" s="120">
        <f t="shared" ref="N167:O167" si="883">N166*1936.27</f>
        <v>43125438</v>
      </c>
      <c r="O167" s="120">
        <f t="shared" si="883"/>
        <v>30965546</v>
      </c>
      <c r="P167" s="120">
        <v>1498673</v>
      </c>
      <c r="Q167" s="120">
        <f t="shared" ref="Q167:R167" si="884">Q166*1936.27</f>
        <v>52293038</v>
      </c>
      <c r="R167" s="120">
        <f t="shared" si="884"/>
        <v>48699243</v>
      </c>
      <c r="S167" s="47"/>
    </row>
    <row r="168" spans="1:19" ht="12.75" customHeight="1" x14ac:dyDescent="0.2">
      <c r="A168" s="494"/>
      <c r="B168" s="494"/>
      <c r="C168" s="53" t="s">
        <v>3</v>
      </c>
      <c r="D168" s="54">
        <v>28</v>
      </c>
      <c r="E168" s="44">
        <v>15672.27</v>
      </c>
      <c r="F168" s="44">
        <v>0</v>
      </c>
      <c r="G168" s="44">
        <f t="shared" ref="G168" si="885">1200/13*12</f>
        <v>1107.69</v>
      </c>
      <c r="H168" s="44">
        <v>6280.06</v>
      </c>
      <c r="I168" s="44">
        <v>125.22</v>
      </c>
      <c r="J168" s="44">
        <f t="shared" ref="J168" si="886">(E168+F168+G168+H168+I168)/12</f>
        <v>1932.1</v>
      </c>
      <c r="K168" s="45">
        <f t="shared" ref="K168" si="887">(E168+F168+G168+H168+I168)</f>
        <v>23185.24</v>
      </c>
      <c r="L168" s="46">
        <f t="shared" ref="L168" si="888">K168+J168</f>
        <v>25117.34</v>
      </c>
      <c r="M168" s="117"/>
      <c r="N168" s="119">
        <f t="shared" ref="N168" si="889">K168</f>
        <v>23185.24</v>
      </c>
      <c r="O168" s="119">
        <f t="shared" ref="O168" si="890">E168++G168+F168+I168</f>
        <v>16905.18</v>
      </c>
      <c r="P168" s="119">
        <v>774</v>
      </c>
      <c r="Q168" s="119">
        <f t="shared" ref="Q168" si="891">IF(P168&gt;(O168*0.18),P168,O168*0.18)+N168+J168</f>
        <v>28160.27</v>
      </c>
      <c r="R168" s="119">
        <f t="shared" ref="R168" si="892">N168+O168*0.18</f>
        <v>26228.17</v>
      </c>
      <c r="S168" s="47"/>
    </row>
    <row r="169" spans="1:19" ht="9" customHeight="1" x14ac:dyDescent="0.2">
      <c r="A169" s="494"/>
      <c r="B169" s="494"/>
      <c r="C169" s="48" t="s">
        <v>4</v>
      </c>
      <c r="D169" s="49">
        <v>34</v>
      </c>
      <c r="E169" s="61">
        <v>30345746</v>
      </c>
      <c r="F169" s="50">
        <v>0</v>
      </c>
      <c r="G169" s="50">
        <f t="shared" si="859"/>
        <v>2144787</v>
      </c>
      <c r="H169" s="61">
        <v>12159892</v>
      </c>
      <c r="I169" s="61">
        <v>242460</v>
      </c>
      <c r="J169" s="51">
        <f t="shared" ref="J169:L169" si="893">J168*1936.27</f>
        <v>3741067</v>
      </c>
      <c r="K169" s="50">
        <f t="shared" si="893"/>
        <v>44892885</v>
      </c>
      <c r="L169" s="52">
        <f t="shared" si="893"/>
        <v>48633952</v>
      </c>
      <c r="M169" s="118"/>
      <c r="N169" s="120">
        <f t="shared" ref="N169:O169" si="894">N168*1936.27</f>
        <v>44892885</v>
      </c>
      <c r="O169" s="120">
        <f t="shared" si="894"/>
        <v>32732993</v>
      </c>
      <c r="P169" s="120">
        <v>1498673</v>
      </c>
      <c r="Q169" s="120">
        <f t="shared" ref="Q169:R169" si="895">Q168*1936.27</f>
        <v>54525886</v>
      </c>
      <c r="R169" s="120">
        <f t="shared" si="895"/>
        <v>50784819</v>
      </c>
      <c r="S169" s="47"/>
    </row>
    <row r="170" spans="1:19" ht="12.75" customHeight="1" x14ac:dyDescent="0.2">
      <c r="A170" s="494"/>
      <c r="B170" s="494"/>
      <c r="C170" s="53" t="s">
        <v>3</v>
      </c>
      <c r="D170" s="54">
        <v>35</v>
      </c>
      <c r="E170" s="44">
        <v>16371.38</v>
      </c>
      <c r="F170" s="44">
        <v>0</v>
      </c>
      <c r="G170" s="44">
        <f t="shared" ref="G170" si="896">1200/13*12</f>
        <v>1107.69</v>
      </c>
      <c r="H170" s="44">
        <v>6280.06</v>
      </c>
      <c r="I170" s="44">
        <v>125.22</v>
      </c>
      <c r="J170" s="44">
        <f t="shared" ref="J170" si="897">(E170+F170+G170+H170+I170)/12</f>
        <v>1990.36</v>
      </c>
      <c r="K170" s="45">
        <f t="shared" ref="K170" si="898">(E170+F170+G170+H170+I170)</f>
        <v>23884.35</v>
      </c>
      <c r="L170" s="46">
        <f t="shared" ref="L170" si="899">K170+J170</f>
        <v>25874.71</v>
      </c>
      <c r="M170" s="117"/>
      <c r="N170" s="119">
        <f t="shared" ref="N170" si="900">K170</f>
        <v>23884.35</v>
      </c>
      <c r="O170" s="119">
        <f t="shared" ref="O170" si="901">E170++G170+F170+I170</f>
        <v>17604.29</v>
      </c>
      <c r="P170" s="119">
        <v>774</v>
      </c>
      <c r="Q170" s="119">
        <f t="shared" ref="Q170" si="902">IF(P170&gt;(O170*0.18),P170,O170*0.18)+N170+J170</f>
        <v>29043.48</v>
      </c>
      <c r="R170" s="119">
        <f t="shared" ref="R170" si="903">N170+O170*0.18</f>
        <v>27053.119999999999</v>
      </c>
      <c r="S170" s="47"/>
    </row>
    <row r="171" spans="1:19" ht="9" customHeight="1" x14ac:dyDescent="0.2">
      <c r="A171" s="495"/>
      <c r="B171" s="495"/>
      <c r="C171" s="58" t="s">
        <v>4</v>
      </c>
      <c r="D171" s="59"/>
      <c r="E171" s="61">
        <v>31699412</v>
      </c>
      <c r="F171" s="50">
        <v>0</v>
      </c>
      <c r="G171" s="50">
        <f t="shared" si="859"/>
        <v>2144787</v>
      </c>
      <c r="H171" s="61">
        <v>12159892</v>
      </c>
      <c r="I171" s="61">
        <v>242460</v>
      </c>
      <c r="J171" s="51">
        <f t="shared" ref="J171:L171" si="904">J170*1936.27</f>
        <v>3853874</v>
      </c>
      <c r="K171" s="50">
        <f t="shared" si="904"/>
        <v>46246550</v>
      </c>
      <c r="L171" s="52">
        <f t="shared" si="904"/>
        <v>50100425</v>
      </c>
      <c r="M171" s="118"/>
      <c r="N171" s="120">
        <f t="shared" ref="N171:O171" si="905">N170*1936.27</f>
        <v>46246550</v>
      </c>
      <c r="O171" s="120">
        <f t="shared" si="905"/>
        <v>34086659</v>
      </c>
      <c r="P171" s="120">
        <v>1498673</v>
      </c>
      <c r="Q171" s="120">
        <f t="shared" ref="Q171:R171" si="906">Q170*1936.27</f>
        <v>56236019</v>
      </c>
      <c r="R171" s="120">
        <f t="shared" si="906"/>
        <v>52382145</v>
      </c>
      <c r="S171" s="47"/>
    </row>
    <row r="172" spans="1:19" ht="12.75" customHeight="1" x14ac:dyDescent="0.2">
      <c r="A172" s="492">
        <v>42736</v>
      </c>
      <c r="B172" s="492">
        <v>43159</v>
      </c>
      <c r="C172" s="42" t="s">
        <v>3</v>
      </c>
      <c r="D172" s="43">
        <v>0</v>
      </c>
      <c r="E172" s="44">
        <v>10615.17</v>
      </c>
      <c r="F172" s="44">
        <v>0</v>
      </c>
      <c r="G172" s="44">
        <f t="shared" ref="G172" si="907">1200/13*12</f>
        <v>1107.69</v>
      </c>
      <c r="H172" s="44">
        <v>6280.06</v>
      </c>
      <c r="I172" s="44">
        <v>125.22</v>
      </c>
      <c r="J172" s="44">
        <f t="shared" ref="J172" si="908">(E172+F172+G172+H172+I172)/12</f>
        <v>1510.68</v>
      </c>
      <c r="K172" s="45">
        <f t="shared" ref="K172" si="909">(E172+F172+G172+H172+I172)</f>
        <v>18128.14</v>
      </c>
      <c r="L172" s="46">
        <f t="shared" ref="L172" si="910">K172+J172</f>
        <v>19638.82</v>
      </c>
      <c r="M172" s="117"/>
      <c r="N172" s="119">
        <f t="shared" ref="N172" si="911">K172</f>
        <v>18128.14</v>
      </c>
      <c r="O172" s="119">
        <f t="shared" ref="O172" si="912">E172++G172+F172+I172</f>
        <v>11848.08</v>
      </c>
      <c r="P172" s="119">
        <v>774</v>
      </c>
      <c r="Q172" s="119">
        <f t="shared" ref="Q172" si="913">IF(P172&gt;(O172*0.18),P172,O172*0.18)+N172+J172</f>
        <v>21771.47</v>
      </c>
      <c r="R172" s="119">
        <f t="shared" ref="R172" si="914">N172+O172*0.18</f>
        <v>20260.79</v>
      </c>
      <c r="S172" s="47"/>
    </row>
    <row r="173" spans="1:19" ht="9" customHeight="1" x14ac:dyDescent="0.2">
      <c r="A173" s="493"/>
      <c r="B173" s="493"/>
      <c r="C173" s="48" t="s">
        <v>4</v>
      </c>
      <c r="D173" s="49">
        <v>8</v>
      </c>
      <c r="E173" s="61">
        <v>20553835</v>
      </c>
      <c r="F173" s="50">
        <v>0</v>
      </c>
      <c r="G173" s="50">
        <f t="shared" si="859"/>
        <v>2144787</v>
      </c>
      <c r="H173" s="61">
        <v>12159892</v>
      </c>
      <c r="I173" s="61">
        <v>242460</v>
      </c>
      <c r="J173" s="51">
        <f t="shared" ref="J173:L173" si="915">J172*1936.27</f>
        <v>2925084</v>
      </c>
      <c r="K173" s="50">
        <f t="shared" si="915"/>
        <v>35100974</v>
      </c>
      <c r="L173" s="52">
        <f t="shared" si="915"/>
        <v>38026058</v>
      </c>
      <c r="M173" s="118"/>
      <c r="N173" s="120">
        <f t="shared" ref="N173:O173" si="916">N172*1936.27</f>
        <v>35100974</v>
      </c>
      <c r="O173" s="120">
        <f t="shared" si="916"/>
        <v>22941082</v>
      </c>
      <c r="P173" s="120">
        <v>1498673</v>
      </c>
      <c r="Q173" s="120">
        <f t="shared" ref="Q173:R173" si="917">Q172*1936.27</f>
        <v>42155444</v>
      </c>
      <c r="R173" s="120">
        <f t="shared" si="917"/>
        <v>39230360</v>
      </c>
      <c r="S173" s="47"/>
    </row>
    <row r="174" spans="1:19" ht="12.75" customHeight="1" x14ac:dyDescent="0.2">
      <c r="A174" s="530">
        <v>42736</v>
      </c>
      <c r="B174" s="530">
        <v>43159</v>
      </c>
      <c r="C174" s="53" t="s">
        <v>3</v>
      </c>
      <c r="D174" s="54">
        <v>9</v>
      </c>
      <c r="E174" s="44">
        <v>12350.63</v>
      </c>
      <c r="F174" s="44">
        <v>0</v>
      </c>
      <c r="G174" s="44">
        <f t="shared" ref="G174" si="918">1200/13*12</f>
        <v>1107.69</v>
      </c>
      <c r="H174" s="44">
        <v>6280.06</v>
      </c>
      <c r="I174" s="44">
        <v>125.22</v>
      </c>
      <c r="J174" s="44">
        <f t="shared" ref="J174" si="919">(E174+F174+G174+H174+I174)/12</f>
        <v>1655.3</v>
      </c>
      <c r="K174" s="45">
        <f t="shared" ref="K174" si="920">(E174+F174+G174+H174+I174)</f>
        <v>19863.599999999999</v>
      </c>
      <c r="L174" s="46">
        <f t="shared" ref="L174" si="921">K174+J174</f>
        <v>21518.9</v>
      </c>
      <c r="M174" s="117"/>
      <c r="N174" s="119">
        <f t="shared" ref="N174" si="922">K174</f>
        <v>19863.599999999999</v>
      </c>
      <c r="O174" s="119">
        <f t="shared" ref="O174" si="923">E174++G174+F174+I174</f>
        <v>13583.54</v>
      </c>
      <c r="P174" s="119">
        <v>774</v>
      </c>
      <c r="Q174" s="119">
        <f t="shared" ref="Q174" si="924">IF(P174&gt;(O174*0.18),P174,O174*0.18)+N174+J174</f>
        <v>23963.94</v>
      </c>
      <c r="R174" s="119">
        <f t="shared" ref="R174" si="925">N174+O174*0.18</f>
        <v>22308.639999999999</v>
      </c>
      <c r="S174" s="47"/>
    </row>
    <row r="175" spans="1:19" ht="9" customHeight="1" x14ac:dyDescent="0.2">
      <c r="A175" s="530"/>
      <c r="B175" s="530"/>
      <c r="C175" s="48" t="s">
        <v>4</v>
      </c>
      <c r="D175" s="49">
        <v>14</v>
      </c>
      <c r="E175" s="61">
        <v>23914154</v>
      </c>
      <c r="F175" s="50">
        <v>0</v>
      </c>
      <c r="G175" s="50">
        <f t="shared" si="859"/>
        <v>2144787</v>
      </c>
      <c r="H175" s="61">
        <v>12159892</v>
      </c>
      <c r="I175" s="61">
        <v>242460</v>
      </c>
      <c r="J175" s="51">
        <f t="shared" ref="J175:L175" si="926">J174*1936.27</f>
        <v>3205108</v>
      </c>
      <c r="K175" s="50">
        <f t="shared" si="926"/>
        <v>38461293</v>
      </c>
      <c r="L175" s="52">
        <f t="shared" si="926"/>
        <v>41666401</v>
      </c>
      <c r="M175" s="118"/>
      <c r="N175" s="120">
        <f t="shared" ref="N175:O175" si="927">N174*1936.27</f>
        <v>38461293</v>
      </c>
      <c r="O175" s="120">
        <f t="shared" si="927"/>
        <v>26301401</v>
      </c>
      <c r="P175" s="120">
        <v>1498673</v>
      </c>
      <c r="Q175" s="120">
        <f t="shared" ref="Q175:R175" si="928">Q174*1936.27</f>
        <v>46400658</v>
      </c>
      <c r="R175" s="120">
        <f t="shared" si="928"/>
        <v>43195550</v>
      </c>
      <c r="S175" s="47"/>
    </row>
    <row r="176" spans="1:19" ht="12.75" customHeight="1" x14ac:dyDescent="0.2">
      <c r="A176" s="530"/>
      <c r="B176" s="530"/>
      <c r="C176" s="53" t="s">
        <v>3</v>
      </c>
      <c r="D176" s="54">
        <v>15</v>
      </c>
      <c r="E176" s="44">
        <v>13634.03</v>
      </c>
      <c r="F176" s="44">
        <v>0</v>
      </c>
      <c r="G176" s="44">
        <f t="shared" ref="G176" si="929">1200/13*12</f>
        <v>1107.69</v>
      </c>
      <c r="H176" s="44">
        <v>6280.06</v>
      </c>
      <c r="I176" s="44">
        <v>125.22</v>
      </c>
      <c r="J176" s="44">
        <f t="shared" ref="J176" si="930">(E176+F176+G176+H176+I176)/12</f>
        <v>1762.25</v>
      </c>
      <c r="K176" s="45">
        <f t="shared" ref="K176" si="931">(E176+F176+G176+H176+I176)</f>
        <v>21147</v>
      </c>
      <c r="L176" s="46">
        <f t="shared" ref="L176" si="932">K176+J176</f>
        <v>22909.25</v>
      </c>
      <c r="M176" s="117"/>
      <c r="N176" s="119">
        <f t="shared" ref="N176" si="933">K176</f>
        <v>21147</v>
      </c>
      <c r="O176" s="119">
        <f t="shared" ref="O176" si="934">E176++G176+F176+I176</f>
        <v>14866.94</v>
      </c>
      <c r="P176" s="119">
        <v>774</v>
      </c>
      <c r="Q176" s="119">
        <f t="shared" ref="Q176" si="935">IF(P176&gt;(O176*0.18),P176,O176*0.18)+N176+J176</f>
        <v>25585.3</v>
      </c>
      <c r="R176" s="119">
        <f t="shared" ref="R176" si="936">N176+O176*0.18</f>
        <v>23823.05</v>
      </c>
      <c r="S176" s="47"/>
    </row>
    <row r="177" spans="1:19" ht="9" customHeight="1" x14ac:dyDescent="0.2">
      <c r="A177" s="530"/>
      <c r="B177" s="530"/>
      <c r="C177" s="48" t="s">
        <v>4</v>
      </c>
      <c r="D177" s="49">
        <v>20</v>
      </c>
      <c r="E177" s="61">
        <v>26399163</v>
      </c>
      <c r="F177" s="50">
        <v>0</v>
      </c>
      <c r="G177" s="50">
        <f t="shared" si="859"/>
        <v>2144787</v>
      </c>
      <c r="H177" s="61">
        <v>12159892</v>
      </c>
      <c r="I177" s="61">
        <v>242460</v>
      </c>
      <c r="J177" s="51">
        <f t="shared" ref="J177:L177" si="937">J176*1936.27</f>
        <v>3412192</v>
      </c>
      <c r="K177" s="50">
        <f t="shared" si="937"/>
        <v>40946302</v>
      </c>
      <c r="L177" s="52">
        <f t="shared" si="937"/>
        <v>44358493</v>
      </c>
      <c r="M177" s="118"/>
      <c r="N177" s="120">
        <f t="shared" ref="N177:O177" si="938">N176*1936.27</f>
        <v>40946302</v>
      </c>
      <c r="O177" s="120">
        <f t="shared" si="938"/>
        <v>28786410</v>
      </c>
      <c r="P177" s="120">
        <v>1498673</v>
      </c>
      <c r="Q177" s="120">
        <f t="shared" ref="Q177:R177" si="939">Q176*1936.27</f>
        <v>49540049</v>
      </c>
      <c r="R177" s="120">
        <f t="shared" si="939"/>
        <v>46127857</v>
      </c>
      <c r="S177" s="47"/>
    </row>
    <row r="178" spans="1:19" ht="12.75" customHeight="1" x14ac:dyDescent="0.2">
      <c r="A178" s="530"/>
      <c r="B178" s="530"/>
      <c r="C178" s="53" t="s">
        <v>3</v>
      </c>
      <c r="D178" s="54">
        <v>21</v>
      </c>
      <c r="E178" s="44">
        <v>14926.26</v>
      </c>
      <c r="F178" s="44">
        <v>0</v>
      </c>
      <c r="G178" s="44">
        <f t="shared" ref="G178" si="940">1200/13*12</f>
        <v>1107.69</v>
      </c>
      <c r="H178" s="44">
        <v>6280.06</v>
      </c>
      <c r="I178" s="44">
        <v>125.22</v>
      </c>
      <c r="J178" s="44">
        <f t="shared" ref="J178" si="941">(E178+F178+G178+H178+I178)/12</f>
        <v>1869.94</v>
      </c>
      <c r="K178" s="45">
        <f t="shared" ref="K178" si="942">(E178+F178+G178+H178+I178)</f>
        <v>22439.23</v>
      </c>
      <c r="L178" s="46">
        <f t="shared" ref="L178" si="943">K178+J178</f>
        <v>24309.17</v>
      </c>
      <c r="M178" s="117"/>
      <c r="N178" s="119">
        <f t="shared" ref="N178" si="944">K178</f>
        <v>22439.23</v>
      </c>
      <c r="O178" s="119">
        <f t="shared" ref="O178" si="945">E178++G178+F178+I178</f>
        <v>16159.17</v>
      </c>
      <c r="P178" s="119">
        <v>774</v>
      </c>
      <c r="Q178" s="119">
        <f t="shared" ref="Q178" si="946">IF(P178&gt;(O178*0.18),P178,O178*0.18)+N178+J178</f>
        <v>27217.82</v>
      </c>
      <c r="R178" s="119">
        <f t="shared" ref="R178" si="947">N178+O178*0.18</f>
        <v>25347.88</v>
      </c>
      <c r="S178" s="47"/>
    </row>
    <row r="179" spans="1:19" ht="9" customHeight="1" x14ac:dyDescent="0.2">
      <c r="A179" s="530"/>
      <c r="B179" s="530"/>
      <c r="C179" s="48" t="s">
        <v>4</v>
      </c>
      <c r="D179" s="49">
        <v>27</v>
      </c>
      <c r="E179" s="61">
        <v>28901269</v>
      </c>
      <c r="F179" s="50">
        <v>0</v>
      </c>
      <c r="G179" s="50">
        <f t="shared" si="859"/>
        <v>2144787</v>
      </c>
      <c r="H179" s="61">
        <v>12159892</v>
      </c>
      <c r="I179" s="61">
        <v>242460</v>
      </c>
      <c r="J179" s="51">
        <f t="shared" ref="J179:L179" si="948">J178*1936.27</f>
        <v>3620709</v>
      </c>
      <c r="K179" s="50">
        <f t="shared" si="948"/>
        <v>43448408</v>
      </c>
      <c r="L179" s="52">
        <f t="shared" si="948"/>
        <v>47069117</v>
      </c>
      <c r="M179" s="118"/>
      <c r="N179" s="120">
        <f t="shared" ref="N179:O179" si="949">N178*1936.27</f>
        <v>43448408</v>
      </c>
      <c r="O179" s="120">
        <f t="shared" si="949"/>
        <v>31288516</v>
      </c>
      <c r="P179" s="120">
        <v>1498673</v>
      </c>
      <c r="Q179" s="120">
        <f t="shared" ref="Q179:R179" si="950">Q178*1936.27</f>
        <v>52701048</v>
      </c>
      <c r="R179" s="120">
        <f t="shared" si="950"/>
        <v>49080340</v>
      </c>
      <c r="S179" s="47"/>
    </row>
    <row r="180" spans="1:19" ht="12.75" customHeight="1" x14ac:dyDescent="0.2">
      <c r="A180" s="530"/>
      <c r="B180" s="530"/>
      <c r="C180" s="53" t="s">
        <v>3</v>
      </c>
      <c r="D180" s="54">
        <v>28</v>
      </c>
      <c r="E180" s="44">
        <v>15846.27</v>
      </c>
      <c r="F180" s="44">
        <v>0</v>
      </c>
      <c r="G180" s="44">
        <f t="shared" ref="G180" si="951">1200/13*12</f>
        <v>1107.69</v>
      </c>
      <c r="H180" s="44">
        <v>6280.06</v>
      </c>
      <c r="I180" s="44">
        <v>125.22</v>
      </c>
      <c r="J180" s="44">
        <f t="shared" ref="J180" si="952">(E180+F180+G180+H180+I180)/12</f>
        <v>1946.6</v>
      </c>
      <c r="K180" s="45">
        <f t="shared" ref="K180" si="953">(E180+F180+G180+H180+I180)</f>
        <v>23359.24</v>
      </c>
      <c r="L180" s="46">
        <f t="shared" ref="L180" si="954">K180+J180</f>
        <v>25305.84</v>
      </c>
      <c r="M180" s="117"/>
      <c r="N180" s="119">
        <f t="shared" ref="N180" si="955">K180</f>
        <v>23359.24</v>
      </c>
      <c r="O180" s="119">
        <f t="shared" ref="O180" si="956">E180++G180+F180+I180</f>
        <v>17079.18</v>
      </c>
      <c r="P180" s="119">
        <v>774</v>
      </c>
      <c r="Q180" s="119">
        <f t="shared" ref="Q180" si="957">IF(P180&gt;(O180*0.18),P180,O180*0.18)+N180+J180</f>
        <v>28380.09</v>
      </c>
      <c r="R180" s="119">
        <f t="shared" ref="R180" si="958">N180+O180*0.18</f>
        <v>26433.49</v>
      </c>
      <c r="S180" s="47"/>
    </row>
    <row r="181" spans="1:19" ht="9" customHeight="1" x14ac:dyDescent="0.2">
      <c r="A181" s="530"/>
      <c r="B181" s="530"/>
      <c r="C181" s="48" t="s">
        <v>4</v>
      </c>
      <c r="D181" s="49">
        <v>34</v>
      </c>
      <c r="E181" s="61">
        <v>30682657</v>
      </c>
      <c r="F181" s="50">
        <v>0</v>
      </c>
      <c r="G181" s="50">
        <f t="shared" si="859"/>
        <v>2144787</v>
      </c>
      <c r="H181" s="61">
        <v>12159892</v>
      </c>
      <c r="I181" s="61">
        <v>242460</v>
      </c>
      <c r="J181" s="51">
        <f t="shared" ref="J181:L181" si="959">J180*1936.27</f>
        <v>3769143</v>
      </c>
      <c r="K181" s="50">
        <f t="shared" si="959"/>
        <v>45229796</v>
      </c>
      <c r="L181" s="52">
        <f t="shared" si="959"/>
        <v>48998939</v>
      </c>
      <c r="M181" s="118"/>
      <c r="N181" s="120">
        <f t="shared" ref="N181:O181" si="960">N180*1936.27</f>
        <v>45229796</v>
      </c>
      <c r="O181" s="120">
        <f t="shared" si="960"/>
        <v>33069904</v>
      </c>
      <c r="P181" s="120">
        <v>1498673</v>
      </c>
      <c r="Q181" s="120">
        <f t="shared" ref="Q181:R181" si="961">Q180*1936.27</f>
        <v>54951517</v>
      </c>
      <c r="R181" s="120">
        <f t="shared" si="961"/>
        <v>51182374</v>
      </c>
      <c r="S181" s="47"/>
    </row>
    <row r="182" spans="1:19" ht="12.75" customHeight="1" x14ac:dyDescent="0.2">
      <c r="A182" s="530"/>
      <c r="B182" s="530"/>
      <c r="C182" s="53" t="s">
        <v>3</v>
      </c>
      <c r="D182" s="54">
        <v>35</v>
      </c>
      <c r="E182" s="44">
        <v>16551.38</v>
      </c>
      <c r="F182" s="44">
        <v>0</v>
      </c>
      <c r="G182" s="44">
        <f t="shared" ref="G182" si="962">1200/13*12</f>
        <v>1107.69</v>
      </c>
      <c r="H182" s="44">
        <v>6280.06</v>
      </c>
      <c r="I182" s="44">
        <v>125.22</v>
      </c>
      <c r="J182" s="44">
        <f t="shared" ref="J182" si="963">(E182+F182+G182+H182+I182)/12</f>
        <v>2005.36</v>
      </c>
      <c r="K182" s="45">
        <f t="shared" ref="K182" si="964">(E182+F182+G182+H182+I182)</f>
        <v>24064.35</v>
      </c>
      <c r="L182" s="46">
        <f t="shared" ref="L182" si="965">K182+J182</f>
        <v>26069.71</v>
      </c>
      <c r="M182" s="117"/>
      <c r="N182" s="119">
        <f t="shared" ref="N182" si="966">K182</f>
        <v>24064.35</v>
      </c>
      <c r="O182" s="119">
        <f t="shared" ref="O182" si="967">E182++G182+F182+I182</f>
        <v>17784.29</v>
      </c>
      <c r="P182" s="119">
        <v>774</v>
      </c>
      <c r="Q182" s="119">
        <f t="shared" ref="Q182" si="968">IF(P182&gt;(O182*0.18),P182,O182*0.18)+N182+J182</f>
        <v>29270.880000000001</v>
      </c>
      <c r="R182" s="119">
        <f t="shared" ref="R182" si="969">N182+O182*0.18</f>
        <v>27265.52</v>
      </c>
      <c r="S182" s="47"/>
    </row>
    <row r="183" spans="1:19" ht="9" customHeight="1" x14ac:dyDescent="0.2">
      <c r="A183" s="531"/>
      <c r="B183" s="531"/>
      <c r="C183" s="58" t="s">
        <v>4</v>
      </c>
      <c r="D183" s="59"/>
      <c r="E183" s="61">
        <v>32047941</v>
      </c>
      <c r="F183" s="61">
        <v>0</v>
      </c>
      <c r="G183" s="50">
        <f t="shared" si="859"/>
        <v>2144787</v>
      </c>
      <c r="H183" s="61">
        <v>12159892</v>
      </c>
      <c r="I183" s="61">
        <v>242460</v>
      </c>
      <c r="J183" s="51">
        <f t="shared" ref="J183:L183" si="970">J182*1936.27</f>
        <v>3882918</v>
      </c>
      <c r="K183" s="50">
        <f t="shared" si="970"/>
        <v>46595079</v>
      </c>
      <c r="L183" s="52">
        <f t="shared" si="970"/>
        <v>50477997</v>
      </c>
      <c r="M183" s="118"/>
      <c r="N183" s="120">
        <f t="shared" ref="N183:O183" si="971">N182*1936.27</f>
        <v>46595079</v>
      </c>
      <c r="O183" s="120">
        <f t="shared" si="971"/>
        <v>34435187</v>
      </c>
      <c r="P183" s="120">
        <v>1498673</v>
      </c>
      <c r="Q183" s="120">
        <f t="shared" ref="Q183:R183" si="972">Q182*1936.27</f>
        <v>56676327</v>
      </c>
      <c r="R183" s="120">
        <f t="shared" si="972"/>
        <v>52793408</v>
      </c>
      <c r="S183" s="47"/>
    </row>
    <row r="184" spans="1:19" ht="12.75" customHeight="1" x14ac:dyDescent="0.2">
      <c r="A184" s="492">
        <v>43160</v>
      </c>
      <c r="B184" s="492">
        <v>43190</v>
      </c>
      <c r="C184" s="42" t="s">
        <v>3</v>
      </c>
      <c r="D184" s="43">
        <v>0</v>
      </c>
      <c r="E184" s="44">
        <v>10991.97</v>
      </c>
      <c r="F184" s="44">
        <v>0</v>
      </c>
      <c r="G184" s="44">
        <f t="shared" ref="G184" si="973">1200/13*12</f>
        <v>1107.69</v>
      </c>
      <c r="H184" s="44">
        <v>6280.06</v>
      </c>
      <c r="I184" s="44">
        <v>125.22</v>
      </c>
      <c r="J184" s="44">
        <f t="shared" ref="J184" si="974">(E184+F184+G184+H184+I184)/12</f>
        <v>1542.08</v>
      </c>
      <c r="K184" s="45">
        <f t="shared" ref="K184" si="975">(E184+F184+G184+H184+I184)</f>
        <v>18504.939999999999</v>
      </c>
      <c r="L184" s="46">
        <f t="shared" ref="L184" si="976">K184+J184</f>
        <v>20047.02</v>
      </c>
      <c r="M184" s="117"/>
      <c r="N184" s="119">
        <f t="shared" ref="N184" si="977">K184</f>
        <v>18504.939999999999</v>
      </c>
      <c r="O184" s="119">
        <f t="shared" ref="O184" si="978">E184++G184+F184+I184</f>
        <v>12224.88</v>
      </c>
      <c r="P184" s="119">
        <v>884.4</v>
      </c>
      <c r="Q184" s="119">
        <f t="shared" ref="Q184" si="979">IF(P184&gt;(O184*0.18),P184,O184*0.18)+N184+J184</f>
        <v>22247.5</v>
      </c>
      <c r="R184" s="119">
        <f t="shared" ref="R184" si="980">N184+O184*0.18</f>
        <v>20705.419999999998</v>
      </c>
      <c r="S184" s="47"/>
    </row>
    <row r="185" spans="1:19" ht="9" customHeight="1" x14ac:dyDescent="0.2">
      <c r="A185" s="493"/>
      <c r="B185" s="493"/>
      <c r="C185" s="48" t="s">
        <v>4</v>
      </c>
      <c r="D185" s="49">
        <v>8</v>
      </c>
      <c r="E185" s="61">
        <v>21283422</v>
      </c>
      <c r="F185" s="50">
        <v>0</v>
      </c>
      <c r="G185" s="50">
        <f t="shared" si="859"/>
        <v>2144787</v>
      </c>
      <c r="H185" s="61">
        <v>12159892</v>
      </c>
      <c r="I185" s="61">
        <v>242460</v>
      </c>
      <c r="J185" s="51">
        <f t="shared" ref="J185:L185" si="981">J184*1936.27</f>
        <v>2985883</v>
      </c>
      <c r="K185" s="50">
        <f t="shared" si="981"/>
        <v>35830560</v>
      </c>
      <c r="L185" s="52">
        <f t="shared" si="981"/>
        <v>38816443</v>
      </c>
      <c r="M185" s="118"/>
      <c r="N185" s="120">
        <f t="shared" ref="N185:O185" si="982">N184*1936.27</f>
        <v>35830560</v>
      </c>
      <c r="O185" s="120">
        <f t="shared" si="982"/>
        <v>23670668</v>
      </c>
      <c r="P185" s="123">
        <v>1712437</v>
      </c>
      <c r="Q185" s="120">
        <f t="shared" ref="Q185:R185" si="983">Q184*1936.27</f>
        <v>43077167</v>
      </c>
      <c r="R185" s="120">
        <f t="shared" si="983"/>
        <v>40091284</v>
      </c>
      <c r="S185" s="47"/>
    </row>
    <row r="186" spans="1:19" ht="12.75" customHeight="1" x14ac:dyDescent="0.2">
      <c r="A186" s="494">
        <v>43160</v>
      </c>
      <c r="B186" s="494">
        <v>43190</v>
      </c>
      <c r="C186" s="53" t="s">
        <v>3</v>
      </c>
      <c r="D186" s="54">
        <v>9</v>
      </c>
      <c r="E186" s="44">
        <v>12767.03</v>
      </c>
      <c r="F186" s="44">
        <v>0</v>
      </c>
      <c r="G186" s="44">
        <f t="shared" ref="G186" si="984">1200/13*12</f>
        <v>1107.69</v>
      </c>
      <c r="H186" s="44">
        <v>6280.06</v>
      </c>
      <c r="I186" s="44">
        <v>125.22</v>
      </c>
      <c r="J186" s="44">
        <f t="shared" ref="J186" si="985">(E186+F186+G186+H186+I186)/12</f>
        <v>1690</v>
      </c>
      <c r="K186" s="45">
        <f t="shared" ref="K186" si="986">(E186+F186+G186+H186+I186)</f>
        <v>20280</v>
      </c>
      <c r="L186" s="46">
        <f t="shared" ref="L186" si="987">K186+J186</f>
        <v>21970</v>
      </c>
      <c r="M186" s="117"/>
      <c r="N186" s="119">
        <f t="shared" ref="N186" si="988">K186</f>
        <v>20280</v>
      </c>
      <c r="O186" s="119">
        <f t="shared" ref="O186" si="989">E186++G186+F186+I186</f>
        <v>13999.94</v>
      </c>
      <c r="P186" s="119">
        <v>884.4</v>
      </c>
      <c r="Q186" s="119">
        <f t="shared" ref="Q186" si="990">IF(P186&gt;(O186*0.18),P186,O186*0.18)+N186+J186</f>
        <v>24489.99</v>
      </c>
      <c r="R186" s="119">
        <f t="shared" ref="R186" si="991">N186+O186*0.18</f>
        <v>22799.99</v>
      </c>
      <c r="S186" s="47"/>
    </row>
    <row r="187" spans="1:19" ht="9" customHeight="1" x14ac:dyDescent="0.2">
      <c r="A187" s="494"/>
      <c r="B187" s="494"/>
      <c r="C187" s="48" t="s">
        <v>4</v>
      </c>
      <c r="D187" s="49">
        <v>14</v>
      </c>
      <c r="E187" s="61">
        <v>24720417</v>
      </c>
      <c r="F187" s="50">
        <v>0</v>
      </c>
      <c r="G187" s="50">
        <f t="shared" si="859"/>
        <v>2144787</v>
      </c>
      <c r="H187" s="61">
        <v>12159892</v>
      </c>
      <c r="I187" s="61">
        <v>242460</v>
      </c>
      <c r="J187" s="51">
        <f t="shared" ref="J187:L187" si="992">J186*1936.27</f>
        <v>3272296</v>
      </c>
      <c r="K187" s="50">
        <f t="shared" si="992"/>
        <v>39267556</v>
      </c>
      <c r="L187" s="52">
        <f t="shared" si="992"/>
        <v>42539852</v>
      </c>
      <c r="M187" s="118"/>
      <c r="N187" s="120">
        <f t="shared" ref="N187:O187" si="993">N186*1936.27</f>
        <v>39267556</v>
      </c>
      <c r="O187" s="120">
        <f t="shared" si="993"/>
        <v>27107664</v>
      </c>
      <c r="P187" s="123">
        <v>1712437</v>
      </c>
      <c r="Q187" s="120">
        <f t="shared" ref="Q187:R187" si="994">Q186*1936.27</f>
        <v>47419233</v>
      </c>
      <c r="R187" s="120">
        <f t="shared" si="994"/>
        <v>44146937</v>
      </c>
      <c r="S187" s="47"/>
    </row>
    <row r="188" spans="1:19" ht="12.75" customHeight="1" x14ac:dyDescent="0.2">
      <c r="A188" s="494"/>
      <c r="B188" s="494"/>
      <c r="C188" s="53" t="s">
        <v>3</v>
      </c>
      <c r="D188" s="54">
        <v>15</v>
      </c>
      <c r="E188" s="44">
        <v>14084.03</v>
      </c>
      <c r="F188" s="44">
        <v>0</v>
      </c>
      <c r="G188" s="44">
        <f t="shared" ref="G188" si="995">1200/13*12</f>
        <v>1107.69</v>
      </c>
      <c r="H188" s="44">
        <v>6280.06</v>
      </c>
      <c r="I188" s="44">
        <v>125.22</v>
      </c>
      <c r="J188" s="44">
        <f t="shared" ref="J188" si="996">(E188+F188+G188+H188+I188)/12</f>
        <v>1799.75</v>
      </c>
      <c r="K188" s="45">
        <f t="shared" ref="K188" si="997">(E188+F188+G188+H188+I188)</f>
        <v>21597</v>
      </c>
      <c r="L188" s="46">
        <f t="shared" ref="L188" si="998">K188+J188</f>
        <v>23396.75</v>
      </c>
      <c r="M188" s="117"/>
      <c r="N188" s="119">
        <f t="shared" ref="N188" si="999">K188</f>
        <v>21597</v>
      </c>
      <c r="O188" s="119">
        <f t="shared" ref="O188" si="1000">E188++G188+F188+I188</f>
        <v>15316.94</v>
      </c>
      <c r="P188" s="119">
        <v>884.4</v>
      </c>
      <c r="Q188" s="119">
        <f t="shared" ref="Q188" si="1001">IF(P188&gt;(O188*0.18),P188,O188*0.18)+N188+J188</f>
        <v>26153.8</v>
      </c>
      <c r="R188" s="119">
        <f t="shared" ref="R188" si="1002">N188+O188*0.18</f>
        <v>24354.05</v>
      </c>
      <c r="S188" s="47"/>
    </row>
    <row r="189" spans="1:19" ht="9" customHeight="1" x14ac:dyDescent="0.2">
      <c r="A189" s="494"/>
      <c r="B189" s="494"/>
      <c r="C189" s="48" t="s">
        <v>4</v>
      </c>
      <c r="D189" s="49">
        <v>20</v>
      </c>
      <c r="E189" s="61">
        <v>27270485</v>
      </c>
      <c r="F189" s="50">
        <v>0</v>
      </c>
      <c r="G189" s="50">
        <f t="shared" si="859"/>
        <v>2144787</v>
      </c>
      <c r="H189" s="61">
        <v>12159892</v>
      </c>
      <c r="I189" s="61">
        <v>242460</v>
      </c>
      <c r="J189" s="51">
        <f t="shared" ref="J189:L189" si="1003">J188*1936.27</f>
        <v>3484802</v>
      </c>
      <c r="K189" s="50">
        <f t="shared" si="1003"/>
        <v>41817623</v>
      </c>
      <c r="L189" s="52">
        <f t="shared" si="1003"/>
        <v>45302425</v>
      </c>
      <c r="M189" s="118"/>
      <c r="N189" s="120">
        <f t="shared" ref="N189:O189" si="1004">N188*1936.27</f>
        <v>41817623</v>
      </c>
      <c r="O189" s="120">
        <f t="shared" si="1004"/>
        <v>29657731</v>
      </c>
      <c r="P189" s="123">
        <v>1712437</v>
      </c>
      <c r="Q189" s="120">
        <f t="shared" ref="Q189:R189" si="1005">Q188*1936.27</f>
        <v>50640818</v>
      </c>
      <c r="R189" s="120">
        <f t="shared" si="1005"/>
        <v>47156016</v>
      </c>
      <c r="S189" s="47"/>
    </row>
    <row r="190" spans="1:19" ht="12.75" customHeight="1" x14ac:dyDescent="0.2">
      <c r="A190" s="494"/>
      <c r="B190" s="494"/>
      <c r="C190" s="53" t="s">
        <v>3</v>
      </c>
      <c r="D190" s="54">
        <v>21</v>
      </c>
      <c r="E190" s="44">
        <v>15396.66</v>
      </c>
      <c r="F190" s="44">
        <v>0</v>
      </c>
      <c r="G190" s="44">
        <f t="shared" ref="G190" si="1006">1200/13*12</f>
        <v>1107.69</v>
      </c>
      <c r="H190" s="44">
        <v>6280.06</v>
      </c>
      <c r="I190" s="44">
        <v>125.22</v>
      </c>
      <c r="J190" s="44">
        <f t="shared" ref="J190" si="1007">(E190+F190+G190+H190+I190)/12</f>
        <v>1909.14</v>
      </c>
      <c r="K190" s="45">
        <f t="shared" ref="K190" si="1008">(E190+F190+G190+H190+I190)</f>
        <v>22909.63</v>
      </c>
      <c r="L190" s="46">
        <f t="shared" ref="L190" si="1009">K190+J190</f>
        <v>24818.77</v>
      </c>
      <c r="M190" s="117"/>
      <c r="N190" s="119">
        <f t="shared" ref="N190" si="1010">K190</f>
        <v>22909.63</v>
      </c>
      <c r="O190" s="119">
        <f t="shared" ref="O190" si="1011">E190++G190+F190+I190</f>
        <v>16629.57</v>
      </c>
      <c r="P190" s="119">
        <v>884.4</v>
      </c>
      <c r="Q190" s="119">
        <f t="shared" ref="Q190" si="1012">IF(P190&gt;(O190*0.18),P190,O190*0.18)+N190+J190</f>
        <v>27812.09</v>
      </c>
      <c r="R190" s="119">
        <f t="shared" ref="R190" si="1013">N190+O190*0.18</f>
        <v>25902.95</v>
      </c>
      <c r="S190" s="47"/>
    </row>
    <row r="191" spans="1:19" ht="9" customHeight="1" x14ac:dyDescent="0.2">
      <c r="A191" s="494"/>
      <c r="B191" s="494"/>
      <c r="C191" s="48" t="s">
        <v>4</v>
      </c>
      <c r="D191" s="49">
        <v>27</v>
      </c>
      <c r="E191" s="61">
        <v>29812091</v>
      </c>
      <c r="F191" s="50">
        <v>0</v>
      </c>
      <c r="G191" s="50">
        <f t="shared" si="859"/>
        <v>2144787</v>
      </c>
      <c r="H191" s="61">
        <v>12159892</v>
      </c>
      <c r="I191" s="61">
        <v>242460</v>
      </c>
      <c r="J191" s="51">
        <f t="shared" ref="J191:L191" si="1014">J190*1936.27</f>
        <v>3696611</v>
      </c>
      <c r="K191" s="50">
        <f t="shared" si="1014"/>
        <v>44359229</v>
      </c>
      <c r="L191" s="52">
        <f t="shared" si="1014"/>
        <v>48055840</v>
      </c>
      <c r="M191" s="118"/>
      <c r="N191" s="120">
        <f t="shared" ref="N191:O191" si="1015">N190*1936.27</f>
        <v>44359229</v>
      </c>
      <c r="O191" s="120">
        <f t="shared" si="1015"/>
        <v>32199338</v>
      </c>
      <c r="P191" s="123">
        <v>1712437</v>
      </c>
      <c r="Q191" s="120">
        <f t="shared" ref="Q191:R191" si="1016">Q190*1936.27</f>
        <v>53851716</v>
      </c>
      <c r="R191" s="120">
        <f t="shared" si="1016"/>
        <v>50155105</v>
      </c>
      <c r="S191" s="47"/>
    </row>
    <row r="192" spans="1:19" ht="12.75" customHeight="1" x14ac:dyDescent="0.2">
      <c r="A192" s="494"/>
      <c r="B192" s="494"/>
      <c r="C192" s="53" t="s">
        <v>3</v>
      </c>
      <c r="D192" s="54">
        <v>28</v>
      </c>
      <c r="E192" s="44">
        <v>16341.87</v>
      </c>
      <c r="F192" s="44">
        <v>0</v>
      </c>
      <c r="G192" s="44">
        <f t="shared" ref="G192" si="1017">1200/13*12</f>
        <v>1107.69</v>
      </c>
      <c r="H192" s="44">
        <v>6280.06</v>
      </c>
      <c r="I192" s="44">
        <v>125.22</v>
      </c>
      <c r="J192" s="44">
        <f t="shared" ref="J192" si="1018">(E192+F192+G192+H192+I192)/12</f>
        <v>1987.9</v>
      </c>
      <c r="K192" s="45">
        <f t="shared" ref="K192" si="1019">(E192+F192+G192+H192+I192)</f>
        <v>23854.84</v>
      </c>
      <c r="L192" s="46">
        <f t="shared" ref="L192" si="1020">K192+J192</f>
        <v>25842.74</v>
      </c>
      <c r="M192" s="117"/>
      <c r="N192" s="119">
        <f t="shared" ref="N192" si="1021">K192</f>
        <v>23854.84</v>
      </c>
      <c r="O192" s="119">
        <f t="shared" ref="O192" si="1022">E192++G192+F192+I192</f>
        <v>17574.78</v>
      </c>
      <c r="P192" s="119">
        <v>884.4</v>
      </c>
      <c r="Q192" s="119">
        <f t="shared" ref="Q192" si="1023">IF(P192&gt;(O192*0.18),P192,O192*0.18)+N192+J192</f>
        <v>29006.2</v>
      </c>
      <c r="R192" s="119">
        <f t="shared" ref="R192" si="1024">N192+O192*0.18</f>
        <v>27018.3</v>
      </c>
      <c r="S192" s="47"/>
    </row>
    <row r="193" spans="1:19" ht="9" customHeight="1" x14ac:dyDescent="0.2">
      <c r="A193" s="494"/>
      <c r="B193" s="494"/>
      <c r="C193" s="48" t="s">
        <v>4</v>
      </c>
      <c r="D193" s="49">
        <v>34</v>
      </c>
      <c r="E193" s="61">
        <v>31642273</v>
      </c>
      <c r="F193" s="50">
        <v>0</v>
      </c>
      <c r="G193" s="50">
        <f t="shared" si="859"/>
        <v>2144787</v>
      </c>
      <c r="H193" s="61">
        <v>12159892</v>
      </c>
      <c r="I193" s="61">
        <v>242460</v>
      </c>
      <c r="J193" s="51">
        <f t="shared" ref="J193:L193" si="1025">J192*1936.27</f>
        <v>3849111</v>
      </c>
      <c r="K193" s="50">
        <f t="shared" si="1025"/>
        <v>46189411</v>
      </c>
      <c r="L193" s="52">
        <f t="shared" si="1025"/>
        <v>50038522</v>
      </c>
      <c r="M193" s="118"/>
      <c r="N193" s="120">
        <f t="shared" ref="N193:O193" si="1026">N192*1936.27</f>
        <v>46189411</v>
      </c>
      <c r="O193" s="120">
        <f t="shared" si="1026"/>
        <v>34029519</v>
      </c>
      <c r="P193" s="123">
        <v>1712437</v>
      </c>
      <c r="Q193" s="120">
        <f t="shared" ref="Q193:R193" si="1027">Q192*1936.27</f>
        <v>56163835</v>
      </c>
      <c r="R193" s="120">
        <f t="shared" si="1027"/>
        <v>52314724</v>
      </c>
      <c r="S193" s="47"/>
    </row>
    <row r="194" spans="1:19" ht="12.75" customHeight="1" x14ac:dyDescent="0.2">
      <c r="A194" s="494"/>
      <c r="B194" s="494"/>
      <c r="C194" s="53" t="s">
        <v>3</v>
      </c>
      <c r="D194" s="54">
        <v>35</v>
      </c>
      <c r="E194" s="44">
        <v>17062.580000000002</v>
      </c>
      <c r="F194" s="44">
        <v>0</v>
      </c>
      <c r="G194" s="44">
        <f t="shared" ref="G194" si="1028">1200/13*12</f>
        <v>1107.69</v>
      </c>
      <c r="H194" s="44">
        <v>6280.06</v>
      </c>
      <c r="I194" s="44">
        <v>125.22</v>
      </c>
      <c r="J194" s="44">
        <f t="shared" ref="J194" si="1029">(E194+F194+G194+H194+I194)/12</f>
        <v>2047.96</v>
      </c>
      <c r="K194" s="45">
        <f t="shared" ref="K194" si="1030">(E194+F194+G194+H194+I194)</f>
        <v>24575.55</v>
      </c>
      <c r="L194" s="46">
        <f t="shared" ref="L194" si="1031">K194+J194</f>
        <v>26623.51</v>
      </c>
      <c r="M194" s="117"/>
      <c r="N194" s="119">
        <f t="shared" ref="N194" si="1032">K194</f>
        <v>24575.55</v>
      </c>
      <c r="O194" s="119">
        <f t="shared" ref="O194" si="1033">E194++G194+F194+I194</f>
        <v>18295.490000000002</v>
      </c>
      <c r="P194" s="119">
        <v>884.4</v>
      </c>
      <c r="Q194" s="119">
        <f t="shared" ref="Q194" si="1034">IF(P194&gt;(O194*0.18),P194,O194*0.18)+N194+J194</f>
        <v>29916.7</v>
      </c>
      <c r="R194" s="119">
        <f t="shared" ref="R194" si="1035">N194+O194*0.18</f>
        <v>27868.74</v>
      </c>
      <c r="S194" s="47"/>
    </row>
    <row r="195" spans="1:19" ht="9" customHeight="1" x14ac:dyDescent="0.2">
      <c r="A195" s="495"/>
      <c r="B195" s="495"/>
      <c r="C195" s="58" t="s">
        <v>4</v>
      </c>
      <c r="D195" s="59"/>
      <c r="E195" s="61">
        <v>33037762</v>
      </c>
      <c r="F195" s="61">
        <v>0</v>
      </c>
      <c r="G195" s="50">
        <f t="shared" si="859"/>
        <v>2144787</v>
      </c>
      <c r="H195" s="61">
        <v>12159892</v>
      </c>
      <c r="I195" s="61">
        <v>242460</v>
      </c>
      <c r="J195" s="51">
        <f t="shared" ref="J195:L195" si="1036">J194*1936.27</f>
        <v>3965404</v>
      </c>
      <c r="K195" s="50">
        <f t="shared" si="1036"/>
        <v>47584900</v>
      </c>
      <c r="L195" s="52">
        <f t="shared" si="1036"/>
        <v>51550304</v>
      </c>
      <c r="M195" s="118"/>
      <c r="N195" s="120">
        <f t="shared" ref="N195:O195" si="1037">N194*1936.27</f>
        <v>47584900</v>
      </c>
      <c r="O195" s="120">
        <f t="shared" si="1037"/>
        <v>35425008</v>
      </c>
      <c r="P195" s="123">
        <v>1712437</v>
      </c>
      <c r="Q195" s="120">
        <f t="shared" ref="Q195:R195" si="1038">Q194*1936.27</f>
        <v>57926809</v>
      </c>
      <c r="R195" s="120">
        <f t="shared" si="1038"/>
        <v>53961405</v>
      </c>
      <c r="S195" s="47"/>
    </row>
    <row r="196" spans="1:19" ht="12.75" customHeight="1" x14ac:dyDescent="0.2">
      <c r="A196" s="492">
        <v>43191</v>
      </c>
      <c r="B196" s="492">
        <v>43465</v>
      </c>
      <c r="C196" s="42" t="s">
        <v>3</v>
      </c>
      <c r="D196" s="43">
        <v>0</v>
      </c>
      <c r="E196" s="44">
        <v>11117.19</v>
      </c>
      <c r="F196" s="44">
        <v>0</v>
      </c>
      <c r="G196" s="44">
        <f t="shared" ref="G196" si="1039">1200/13*12</f>
        <v>1107.69</v>
      </c>
      <c r="H196" s="44">
        <v>6280.06</v>
      </c>
      <c r="I196" s="44"/>
      <c r="J196" s="44">
        <f t="shared" ref="J196" si="1040">(E196+F196+G196+H196+I196)/12</f>
        <v>1542.08</v>
      </c>
      <c r="K196" s="45">
        <f t="shared" ref="K196" si="1041">(E196+F196+G196+H196+I196)</f>
        <v>18504.939999999999</v>
      </c>
      <c r="L196" s="46">
        <f t="shared" ref="L196" si="1042">K196+J196</f>
        <v>20047.02</v>
      </c>
      <c r="M196" s="117"/>
      <c r="N196" s="119">
        <f t="shared" ref="N196" si="1043">K196</f>
        <v>18504.939999999999</v>
      </c>
      <c r="O196" s="119">
        <f t="shared" ref="O196" si="1044">E196++G196+F196+I196</f>
        <v>12224.88</v>
      </c>
      <c r="P196" s="119">
        <v>884.4</v>
      </c>
      <c r="Q196" s="119">
        <f t="shared" ref="Q196" si="1045">IF(P196&gt;(O196*0.18),P196,O196*0.18)+N196+J196</f>
        <v>22247.5</v>
      </c>
      <c r="R196" s="119">
        <f t="shared" ref="R196" si="1046">N196+O196*0.18</f>
        <v>20705.419999999998</v>
      </c>
      <c r="S196" s="47"/>
    </row>
    <row r="197" spans="1:19" ht="9" customHeight="1" x14ac:dyDescent="0.2">
      <c r="A197" s="493"/>
      <c r="B197" s="493"/>
      <c r="C197" s="48" t="s">
        <v>4</v>
      </c>
      <c r="D197" s="49">
        <v>8</v>
      </c>
      <c r="E197" s="61">
        <v>21525881</v>
      </c>
      <c r="F197" s="50">
        <v>0</v>
      </c>
      <c r="G197" s="50">
        <f t="shared" si="859"/>
        <v>2144787</v>
      </c>
      <c r="H197" s="61">
        <v>12159892</v>
      </c>
      <c r="I197" s="61"/>
      <c r="J197" s="51">
        <f t="shared" ref="J197:L197" si="1047">J196*1936.27</f>
        <v>2985883</v>
      </c>
      <c r="K197" s="50">
        <f t="shared" si="1047"/>
        <v>35830560</v>
      </c>
      <c r="L197" s="52">
        <f t="shared" si="1047"/>
        <v>38816443</v>
      </c>
      <c r="M197" s="118"/>
      <c r="N197" s="120">
        <f t="shared" ref="N197:O197" si="1048">N196*1936.27</f>
        <v>35830560</v>
      </c>
      <c r="O197" s="120">
        <f t="shared" si="1048"/>
        <v>23670668</v>
      </c>
      <c r="P197" s="123">
        <v>1712437</v>
      </c>
      <c r="Q197" s="120">
        <f t="shared" ref="Q197:R197" si="1049">Q196*1936.27</f>
        <v>43077167</v>
      </c>
      <c r="R197" s="120">
        <f t="shared" si="1049"/>
        <v>40091284</v>
      </c>
      <c r="S197" s="47"/>
    </row>
    <row r="198" spans="1:19" ht="12.75" customHeight="1" x14ac:dyDescent="0.2">
      <c r="A198" s="494">
        <v>43191</v>
      </c>
      <c r="B198" s="494">
        <f>B196</f>
        <v>43465</v>
      </c>
      <c r="C198" s="53" t="s">
        <v>3</v>
      </c>
      <c r="D198" s="54">
        <v>9</v>
      </c>
      <c r="E198" s="44">
        <v>12892.25</v>
      </c>
      <c r="F198" s="44">
        <v>0</v>
      </c>
      <c r="G198" s="44">
        <f t="shared" ref="G198" si="1050">1200/13*12</f>
        <v>1107.69</v>
      </c>
      <c r="H198" s="44">
        <v>6280.06</v>
      </c>
      <c r="I198" s="44"/>
      <c r="J198" s="44">
        <f t="shared" ref="J198" si="1051">(E198+F198+G198+H198+I198)/12</f>
        <v>1690</v>
      </c>
      <c r="K198" s="45">
        <f t="shared" ref="K198" si="1052">(E198+F198+G198+H198+I198)</f>
        <v>20280</v>
      </c>
      <c r="L198" s="46">
        <f t="shared" ref="L198" si="1053">K198+J198</f>
        <v>21970</v>
      </c>
      <c r="M198" s="117"/>
      <c r="N198" s="119">
        <f t="shared" ref="N198" si="1054">K198</f>
        <v>20280</v>
      </c>
      <c r="O198" s="119">
        <f t="shared" ref="O198" si="1055">E198++G198+F198+I198</f>
        <v>13999.94</v>
      </c>
      <c r="P198" s="119">
        <v>884.4</v>
      </c>
      <c r="Q198" s="119">
        <f t="shared" ref="Q198" si="1056">IF(P198&gt;(O198*0.18),P198,O198*0.18)+N198+J198</f>
        <v>24489.99</v>
      </c>
      <c r="R198" s="119">
        <f t="shared" ref="R198" si="1057">N198+O198*0.18</f>
        <v>22799.99</v>
      </c>
      <c r="S198" s="47"/>
    </row>
    <row r="199" spans="1:19" ht="9" customHeight="1" x14ac:dyDescent="0.2">
      <c r="A199" s="494"/>
      <c r="B199" s="494"/>
      <c r="C199" s="48" t="s">
        <v>4</v>
      </c>
      <c r="D199" s="49">
        <v>14</v>
      </c>
      <c r="E199" s="61">
        <v>24962877</v>
      </c>
      <c r="F199" s="50">
        <v>0</v>
      </c>
      <c r="G199" s="50">
        <f t="shared" si="859"/>
        <v>2144787</v>
      </c>
      <c r="H199" s="61">
        <v>12159892</v>
      </c>
      <c r="I199" s="61"/>
      <c r="J199" s="51">
        <f t="shared" ref="J199:L199" si="1058">J198*1936.27</f>
        <v>3272296</v>
      </c>
      <c r="K199" s="50">
        <f t="shared" si="1058"/>
        <v>39267556</v>
      </c>
      <c r="L199" s="52">
        <f t="shared" si="1058"/>
        <v>42539852</v>
      </c>
      <c r="M199" s="118"/>
      <c r="N199" s="120">
        <f t="shared" ref="N199:O199" si="1059">N198*1936.27</f>
        <v>39267556</v>
      </c>
      <c r="O199" s="120">
        <f t="shared" si="1059"/>
        <v>27107664</v>
      </c>
      <c r="P199" s="123">
        <v>1712437</v>
      </c>
      <c r="Q199" s="120">
        <f t="shared" ref="Q199:R199" si="1060">Q198*1936.27</f>
        <v>47419233</v>
      </c>
      <c r="R199" s="120">
        <f t="shared" si="1060"/>
        <v>44146937</v>
      </c>
      <c r="S199" s="47"/>
    </row>
    <row r="200" spans="1:19" ht="12.75" customHeight="1" x14ac:dyDescent="0.2">
      <c r="A200" s="494"/>
      <c r="B200" s="494"/>
      <c r="C200" s="53" t="s">
        <v>3</v>
      </c>
      <c r="D200" s="54">
        <v>15</v>
      </c>
      <c r="E200" s="44">
        <v>14209.25</v>
      </c>
      <c r="F200" s="44">
        <v>0</v>
      </c>
      <c r="G200" s="44">
        <f t="shared" ref="G200" si="1061">1200/13*12</f>
        <v>1107.69</v>
      </c>
      <c r="H200" s="44">
        <v>6280.06</v>
      </c>
      <c r="I200" s="44"/>
      <c r="J200" s="44">
        <f t="shared" ref="J200" si="1062">(E200+F200+G200+H200+I200)/12</f>
        <v>1799.75</v>
      </c>
      <c r="K200" s="45">
        <f t="shared" ref="K200" si="1063">(E200+F200+G200+H200+I200)</f>
        <v>21597</v>
      </c>
      <c r="L200" s="46">
        <f t="shared" ref="L200" si="1064">K200+J200</f>
        <v>23396.75</v>
      </c>
      <c r="M200" s="117"/>
      <c r="N200" s="119">
        <f t="shared" ref="N200" si="1065">K200</f>
        <v>21597</v>
      </c>
      <c r="O200" s="119">
        <f t="shared" ref="O200" si="1066">E200++G200+F200+I200</f>
        <v>15316.94</v>
      </c>
      <c r="P200" s="119">
        <v>884.4</v>
      </c>
      <c r="Q200" s="119">
        <f t="shared" ref="Q200" si="1067">IF(P200&gt;(O200*0.18),P200,O200*0.18)+N200+J200</f>
        <v>26153.8</v>
      </c>
      <c r="R200" s="119">
        <f t="shared" ref="R200" si="1068">N200+O200*0.18</f>
        <v>24354.05</v>
      </c>
      <c r="S200" s="47"/>
    </row>
    <row r="201" spans="1:19" ht="9" customHeight="1" x14ac:dyDescent="0.2">
      <c r="A201" s="494"/>
      <c r="B201" s="494"/>
      <c r="C201" s="48" t="s">
        <v>4</v>
      </c>
      <c r="D201" s="49">
        <v>20</v>
      </c>
      <c r="E201" s="61">
        <v>27512944</v>
      </c>
      <c r="F201" s="50">
        <v>0</v>
      </c>
      <c r="G201" s="50">
        <f t="shared" si="859"/>
        <v>2144787</v>
      </c>
      <c r="H201" s="61">
        <v>12159892</v>
      </c>
      <c r="I201" s="61"/>
      <c r="J201" s="51">
        <f t="shared" ref="J201:L201" si="1069">J200*1936.27</f>
        <v>3484802</v>
      </c>
      <c r="K201" s="50">
        <f t="shared" si="1069"/>
        <v>41817623</v>
      </c>
      <c r="L201" s="52">
        <f t="shared" si="1069"/>
        <v>45302425</v>
      </c>
      <c r="M201" s="118"/>
      <c r="N201" s="120">
        <f t="shared" ref="N201:O201" si="1070">N200*1936.27</f>
        <v>41817623</v>
      </c>
      <c r="O201" s="120">
        <f t="shared" si="1070"/>
        <v>29657731</v>
      </c>
      <c r="P201" s="123">
        <v>1712437</v>
      </c>
      <c r="Q201" s="120">
        <f t="shared" ref="Q201:R201" si="1071">Q200*1936.27</f>
        <v>50640818</v>
      </c>
      <c r="R201" s="120">
        <f t="shared" si="1071"/>
        <v>47156016</v>
      </c>
      <c r="S201" s="47"/>
    </row>
    <row r="202" spans="1:19" ht="12.75" customHeight="1" x14ac:dyDescent="0.2">
      <c r="A202" s="494"/>
      <c r="B202" s="494"/>
      <c r="C202" s="53" t="s">
        <v>3</v>
      </c>
      <c r="D202" s="54">
        <v>21</v>
      </c>
      <c r="E202" s="44">
        <v>15521.88</v>
      </c>
      <c r="F202" s="44">
        <v>0</v>
      </c>
      <c r="G202" s="44">
        <f t="shared" ref="G202" si="1072">1200/13*12</f>
        <v>1107.69</v>
      </c>
      <c r="H202" s="44">
        <v>6280.06</v>
      </c>
      <c r="I202" s="44"/>
      <c r="J202" s="44">
        <f t="shared" ref="J202" si="1073">(E202+F202+G202+H202+I202)/12</f>
        <v>1909.14</v>
      </c>
      <c r="K202" s="45">
        <f t="shared" ref="K202" si="1074">(E202+F202+G202+H202+I202)</f>
        <v>22909.63</v>
      </c>
      <c r="L202" s="46">
        <f t="shared" ref="L202" si="1075">K202+J202</f>
        <v>24818.77</v>
      </c>
      <c r="M202" s="117"/>
      <c r="N202" s="119">
        <f t="shared" ref="N202" si="1076">K202</f>
        <v>22909.63</v>
      </c>
      <c r="O202" s="119">
        <f t="shared" ref="O202" si="1077">E202++G202+F202+I202</f>
        <v>16629.57</v>
      </c>
      <c r="P202" s="119">
        <v>884.4</v>
      </c>
      <c r="Q202" s="119">
        <f t="shared" ref="Q202" si="1078">IF(P202&gt;(O202*0.18),P202,O202*0.18)+N202+J202</f>
        <v>27812.09</v>
      </c>
      <c r="R202" s="119">
        <f t="shared" ref="R202" si="1079">N202+O202*0.18</f>
        <v>25902.95</v>
      </c>
      <c r="S202" s="47"/>
    </row>
    <row r="203" spans="1:19" ht="9" customHeight="1" x14ac:dyDescent="0.2">
      <c r="A203" s="494"/>
      <c r="B203" s="494"/>
      <c r="C203" s="48" t="s">
        <v>4</v>
      </c>
      <c r="D203" s="49">
        <v>27</v>
      </c>
      <c r="E203" s="61">
        <v>30054551</v>
      </c>
      <c r="F203" s="50">
        <v>0</v>
      </c>
      <c r="G203" s="50">
        <f t="shared" si="859"/>
        <v>2144787</v>
      </c>
      <c r="H203" s="61">
        <v>12159892</v>
      </c>
      <c r="I203" s="61"/>
      <c r="J203" s="51">
        <f t="shared" ref="J203:L203" si="1080">J202*1936.27</f>
        <v>3696611</v>
      </c>
      <c r="K203" s="50">
        <f t="shared" si="1080"/>
        <v>44359229</v>
      </c>
      <c r="L203" s="52">
        <f t="shared" si="1080"/>
        <v>48055840</v>
      </c>
      <c r="M203" s="118"/>
      <c r="N203" s="120">
        <f t="shared" ref="N203:O203" si="1081">N202*1936.27</f>
        <v>44359229</v>
      </c>
      <c r="O203" s="120">
        <f t="shared" si="1081"/>
        <v>32199338</v>
      </c>
      <c r="P203" s="123">
        <v>1712437</v>
      </c>
      <c r="Q203" s="120">
        <f t="shared" ref="Q203:R203" si="1082">Q202*1936.27</f>
        <v>53851716</v>
      </c>
      <c r="R203" s="120">
        <f t="shared" si="1082"/>
        <v>50155105</v>
      </c>
      <c r="S203" s="47"/>
    </row>
    <row r="204" spans="1:19" ht="12.75" customHeight="1" x14ac:dyDescent="0.2">
      <c r="A204" s="494"/>
      <c r="B204" s="494"/>
      <c r="C204" s="53" t="s">
        <v>3</v>
      </c>
      <c r="D204" s="54">
        <v>28</v>
      </c>
      <c r="E204" s="44">
        <v>16467.09</v>
      </c>
      <c r="F204" s="44">
        <v>0</v>
      </c>
      <c r="G204" s="44">
        <f t="shared" ref="G204" si="1083">1200/13*12</f>
        <v>1107.69</v>
      </c>
      <c r="H204" s="44">
        <v>6280.06</v>
      </c>
      <c r="I204" s="44"/>
      <c r="J204" s="44">
        <f t="shared" ref="J204" si="1084">(E204+F204+G204+H204+I204)/12</f>
        <v>1987.9</v>
      </c>
      <c r="K204" s="45">
        <f t="shared" ref="K204" si="1085">(E204+F204+G204+H204+I204)</f>
        <v>23854.84</v>
      </c>
      <c r="L204" s="46">
        <f t="shared" ref="L204" si="1086">K204+J204</f>
        <v>25842.74</v>
      </c>
      <c r="M204" s="117"/>
      <c r="N204" s="119">
        <f t="shared" ref="N204" si="1087">K204</f>
        <v>23854.84</v>
      </c>
      <c r="O204" s="119">
        <f t="shared" ref="O204" si="1088">E204++G204+F204+I204</f>
        <v>17574.78</v>
      </c>
      <c r="P204" s="119">
        <v>884.4</v>
      </c>
      <c r="Q204" s="119">
        <f t="shared" ref="Q204" si="1089">IF(P204&gt;(O204*0.18),P204,O204*0.18)+N204+J204</f>
        <v>29006.2</v>
      </c>
      <c r="R204" s="119">
        <f t="shared" ref="R204" si="1090">N204+O204*0.18</f>
        <v>27018.3</v>
      </c>
      <c r="S204" s="47"/>
    </row>
    <row r="205" spans="1:19" ht="9" customHeight="1" x14ac:dyDescent="0.2">
      <c r="A205" s="494"/>
      <c r="B205" s="494"/>
      <c r="C205" s="48" t="s">
        <v>4</v>
      </c>
      <c r="D205" s="49">
        <v>34</v>
      </c>
      <c r="E205" s="61">
        <v>31884732</v>
      </c>
      <c r="F205" s="50">
        <v>0</v>
      </c>
      <c r="G205" s="50">
        <f t="shared" si="859"/>
        <v>2144787</v>
      </c>
      <c r="H205" s="61">
        <v>12159892</v>
      </c>
      <c r="I205" s="61"/>
      <c r="J205" s="51">
        <f t="shared" ref="J205:L205" si="1091">J204*1936.27</f>
        <v>3849111</v>
      </c>
      <c r="K205" s="50">
        <f t="shared" si="1091"/>
        <v>46189411</v>
      </c>
      <c r="L205" s="52">
        <f t="shared" si="1091"/>
        <v>50038522</v>
      </c>
      <c r="M205" s="118"/>
      <c r="N205" s="120">
        <f t="shared" ref="N205:O205" si="1092">N204*1936.27</f>
        <v>46189411</v>
      </c>
      <c r="O205" s="120">
        <f t="shared" si="1092"/>
        <v>34029519</v>
      </c>
      <c r="P205" s="123">
        <v>1712437</v>
      </c>
      <c r="Q205" s="120">
        <f t="shared" ref="Q205:R205" si="1093">Q204*1936.27</f>
        <v>56163835</v>
      </c>
      <c r="R205" s="120">
        <f t="shared" si="1093"/>
        <v>52314724</v>
      </c>
      <c r="S205" s="47"/>
    </row>
    <row r="206" spans="1:19" ht="12.75" customHeight="1" x14ac:dyDescent="0.2">
      <c r="A206" s="494"/>
      <c r="B206" s="494"/>
      <c r="C206" s="53" t="s">
        <v>3</v>
      </c>
      <c r="D206" s="54">
        <v>35</v>
      </c>
      <c r="E206" s="44">
        <v>17187.8</v>
      </c>
      <c r="F206" s="44">
        <v>0</v>
      </c>
      <c r="G206" s="44">
        <f t="shared" ref="G206" si="1094">1200/13*12</f>
        <v>1107.69</v>
      </c>
      <c r="H206" s="44">
        <v>6280.06</v>
      </c>
      <c r="I206" s="44"/>
      <c r="J206" s="44">
        <f t="shared" ref="J206" si="1095">(E206+F206+G206+H206+I206)/12</f>
        <v>2047.96</v>
      </c>
      <c r="K206" s="45">
        <f t="shared" ref="K206" si="1096">(E206+F206+G206+H206+I206)</f>
        <v>24575.55</v>
      </c>
      <c r="L206" s="46">
        <f t="shared" ref="L206" si="1097">K206+J206</f>
        <v>26623.51</v>
      </c>
      <c r="M206" s="117"/>
      <c r="N206" s="119">
        <f t="shared" ref="N206" si="1098">K206</f>
        <v>24575.55</v>
      </c>
      <c r="O206" s="119">
        <f t="shared" ref="O206" si="1099">E206++G206+F206+I206</f>
        <v>18295.490000000002</v>
      </c>
      <c r="P206" s="119">
        <v>884.4</v>
      </c>
      <c r="Q206" s="119">
        <f t="shared" ref="Q206" si="1100">IF(P206&gt;(O206*0.18),P206,O206*0.18)+N206+J206</f>
        <v>29916.7</v>
      </c>
      <c r="R206" s="119">
        <f t="shared" ref="R206" si="1101">N206+O206*0.18</f>
        <v>27868.74</v>
      </c>
      <c r="S206" s="47"/>
    </row>
    <row r="207" spans="1:19" ht="9" customHeight="1" x14ac:dyDescent="0.2">
      <c r="A207" s="495"/>
      <c r="B207" s="495"/>
      <c r="C207" s="58" t="s">
        <v>4</v>
      </c>
      <c r="D207" s="59"/>
      <c r="E207" s="61">
        <v>33280222</v>
      </c>
      <c r="F207" s="61">
        <v>0</v>
      </c>
      <c r="G207" s="50">
        <f t="shared" si="859"/>
        <v>2144787</v>
      </c>
      <c r="H207" s="61">
        <v>12159892</v>
      </c>
      <c r="I207" s="61"/>
      <c r="J207" s="51">
        <f t="shared" ref="J207:L207" si="1102">J206*1936.27</f>
        <v>3965404</v>
      </c>
      <c r="K207" s="50">
        <f t="shared" si="1102"/>
        <v>47584900</v>
      </c>
      <c r="L207" s="52">
        <f t="shared" si="1102"/>
        <v>51550304</v>
      </c>
      <c r="M207" s="118"/>
      <c r="N207" s="120">
        <f t="shared" ref="N207:O207" si="1103">N206*1936.27</f>
        <v>47584900</v>
      </c>
      <c r="O207" s="120">
        <f t="shared" si="1103"/>
        <v>35425008</v>
      </c>
      <c r="P207" s="123">
        <v>1712437</v>
      </c>
      <c r="Q207" s="120">
        <f t="shared" ref="Q207:R207" si="1104">Q206*1936.27</f>
        <v>57926809</v>
      </c>
      <c r="R207" s="120">
        <f t="shared" si="1104"/>
        <v>53961405</v>
      </c>
      <c r="S207" s="47"/>
    </row>
    <row r="208" spans="1:19" ht="12.75" customHeight="1" x14ac:dyDescent="0.2">
      <c r="A208" s="492">
        <f>B196+1</f>
        <v>43466</v>
      </c>
      <c r="B208" s="492">
        <v>43830</v>
      </c>
      <c r="C208" s="42" t="s">
        <v>3</v>
      </c>
      <c r="D208" s="43">
        <v>0</v>
      </c>
      <c r="E208" s="44">
        <f>Assistenti_Tecnici!E754</f>
        <v>11279.22</v>
      </c>
      <c r="F208" s="44">
        <v>0</v>
      </c>
      <c r="G208" s="44">
        <f t="shared" ref="G208" si="1105">1200/13*12</f>
        <v>1107.69</v>
      </c>
      <c r="H208" s="44">
        <v>6280.06</v>
      </c>
      <c r="I208" s="44"/>
      <c r="J208" s="44">
        <f>K208/12</f>
        <v>1555.58</v>
      </c>
      <c r="K208" s="44">
        <f>SUM(E208:I208)</f>
        <v>18666.97</v>
      </c>
      <c r="L208" s="46">
        <f>SUM(E208:J208)</f>
        <v>20222.55</v>
      </c>
      <c r="M208" s="117"/>
      <c r="N208" s="119">
        <f>K208</f>
        <v>18666.97</v>
      </c>
      <c r="O208" s="119">
        <f>E208+F208+G208+I208</f>
        <v>12386.91</v>
      </c>
      <c r="P208" s="119">
        <v>884.4</v>
      </c>
      <c r="Q208" s="119">
        <f>L208+(IF(P208&gt;O208*0.18,P208,O208*0.18))</f>
        <v>22452.19</v>
      </c>
      <c r="R208" s="119">
        <f>N208+O208*0.18</f>
        <v>20896.61</v>
      </c>
      <c r="S208" s="47"/>
    </row>
    <row r="209" spans="1:19" ht="9" customHeight="1" x14ac:dyDescent="0.2">
      <c r="A209" s="493"/>
      <c r="B209" s="493"/>
      <c r="C209" s="48" t="s">
        <v>4</v>
      </c>
      <c r="D209" s="49">
        <v>8</v>
      </c>
      <c r="E209" s="61">
        <f>Assistenti_Tecnici!E755</f>
        <v>21839615</v>
      </c>
      <c r="F209" s="50">
        <v>0</v>
      </c>
      <c r="G209" s="50">
        <f t="shared" si="859"/>
        <v>2144787</v>
      </c>
      <c r="H209" s="61">
        <v>12159892</v>
      </c>
      <c r="I209" s="61">
        <f t="shared" ref="I209:L209" si="1106">I208*1936.27</f>
        <v>0</v>
      </c>
      <c r="J209" s="51">
        <f t="shared" si="1106"/>
        <v>3012023</v>
      </c>
      <c r="K209" s="51">
        <f t="shared" si="1106"/>
        <v>36144294</v>
      </c>
      <c r="L209" s="61">
        <f t="shared" si="1106"/>
        <v>39156317</v>
      </c>
      <c r="M209" s="118"/>
      <c r="N209" s="120">
        <f t="shared" ref="N209:R223" si="1107">N208*1936.27</f>
        <v>36144294</v>
      </c>
      <c r="O209" s="120">
        <f t="shared" si="1107"/>
        <v>23984402</v>
      </c>
      <c r="P209" s="120">
        <f t="shared" si="1107"/>
        <v>1712437</v>
      </c>
      <c r="Q209" s="120">
        <f t="shared" si="1107"/>
        <v>43473502</v>
      </c>
      <c r="R209" s="120">
        <f t="shared" si="1107"/>
        <v>40461479</v>
      </c>
      <c r="S209" s="47"/>
    </row>
    <row r="210" spans="1:19" ht="12.75" customHeight="1" x14ac:dyDescent="0.2">
      <c r="A210" s="494">
        <f>A208</f>
        <v>43466</v>
      </c>
      <c r="B210" s="494">
        <f>B208</f>
        <v>43830</v>
      </c>
      <c r="C210" s="53" t="s">
        <v>3</v>
      </c>
      <c r="D210" s="54">
        <v>9</v>
      </c>
      <c r="E210" s="44">
        <f>Assistenti_Tecnici!E756</f>
        <v>13069.86</v>
      </c>
      <c r="F210" s="44">
        <v>0</v>
      </c>
      <c r="G210" s="44">
        <f t="shared" ref="G210" si="1108">1200/13*12</f>
        <v>1107.69</v>
      </c>
      <c r="H210" s="44">
        <v>6280.06</v>
      </c>
      <c r="I210" s="44"/>
      <c r="J210" s="44">
        <f t="shared" ref="J210" si="1109">K210/12</f>
        <v>1704.8</v>
      </c>
      <c r="K210" s="44">
        <f t="shared" ref="K210" si="1110">SUM(E210:I210)</f>
        <v>20457.61</v>
      </c>
      <c r="L210" s="46">
        <f t="shared" ref="L210" si="1111">SUM(E210:J210)</f>
        <v>22162.41</v>
      </c>
      <c r="M210" s="117"/>
      <c r="N210" s="119">
        <f t="shared" ref="N210" si="1112">K210</f>
        <v>20457.61</v>
      </c>
      <c r="O210" s="119">
        <f t="shared" ref="O210" si="1113">E210+F210+G210+I210</f>
        <v>14177.55</v>
      </c>
      <c r="P210" s="119">
        <v>884.4</v>
      </c>
      <c r="Q210" s="119">
        <f t="shared" ref="Q210" si="1114">L210+(IF(P210&gt;O210*0.18,P210,O210*0.18))</f>
        <v>24714.37</v>
      </c>
      <c r="R210" s="119">
        <f t="shared" ref="R210" si="1115">N210+O210*0.18</f>
        <v>23009.57</v>
      </c>
      <c r="S210" s="47"/>
    </row>
    <row r="211" spans="1:19" ht="9" customHeight="1" x14ac:dyDescent="0.2">
      <c r="A211" s="494"/>
      <c r="B211" s="494"/>
      <c r="C211" s="48" t="s">
        <v>4</v>
      </c>
      <c r="D211" s="49">
        <v>14</v>
      </c>
      <c r="E211" s="61">
        <f>Assistenti_Tecnici!E757</f>
        <v>25306778</v>
      </c>
      <c r="F211" s="50">
        <v>0</v>
      </c>
      <c r="G211" s="50">
        <f t="shared" si="859"/>
        <v>2144787</v>
      </c>
      <c r="H211" s="61">
        <v>12159892</v>
      </c>
      <c r="I211" s="61">
        <f t="shared" ref="I211:L211" si="1116">I210*1936.27</f>
        <v>0</v>
      </c>
      <c r="J211" s="51">
        <f t="shared" si="1116"/>
        <v>3300953</v>
      </c>
      <c r="K211" s="51">
        <f t="shared" si="1116"/>
        <v>39611457</v>
      </c>
      <c r="L211" s="61">
        <f t="shared" si="1116"/>
        <v>42912410</v>
      </c>
      <c r="M211" s="118"/>
      <c r="N211" s="120">
        <f t="shared" ref="N211:O211" si="1117">N210*1936.27</f>
        <v>39611457</v>
      </c>
      <c r="O211" s="120">
        <f t="shared" si="1117"/>
        <v>27451565</v>
      </c>
      <c r="P211" s="120">
        <f t="shared" si="1107"/>
        <v>1712437</v>
      </c>
      <c r="Q211" s="120">
        <f t="shared" si="1107"/>
        <v>47853693</v>
      </c>
      <c r="R211" s="120">
        <f t="shared" si="1107"/>
        <v>44552740</v>
      </c>
      <c r="S211" s="47"/>
    </row>
    <row r="212" spans="1:19" ht="12.75" customHeight="1" x14ac:dyDescent="0.2">
      <c r="A212" s="494"/>
      <c r="B212" s="494"/>
      <c r="C212" s="53" t="s">
        <v>3</v>
      </c>
      <c r="D212" s="54">
        <v>15</v>
      </c>
      <c r="E212" s="44">
        <f>Assistenti_Tecnici!E758</f>
        <v>14400.11</v>
      </c>
      <c r="F212" s="44">
        <v>0</v>
      </c>
      <c r="G212" s="44">
        <f t="shared" ref="G212" si="1118">1200/13*12</f>
        <v>1107.69</v>
      </c>
      <c r="H212" s="44">
        <v>6280.06</v>
      </c>
      <c r="I212" s="44"/>
      <c r="J212" s="44">
        <f t="shared" ref="J212" si="1119">K212/12</f>
        <v>1815.66</v>
      </c>
      <c r="K212" s="44">
        <f t="shared" ref="K212" si="1120">SUM(E212:I212)</f>
        <v>21787.86</v>
      </c>
      <c r="L212" s="46">
        <f t="shared" ref="L212" si="1121">SUM(E212:J212)</f>
        <v>23603.52</v>
      </c>
      <c r="M212" s="117"/>
      <c r="N212" s="119">
        <f t="shared" ref="N212" si="1122">K212</f>
        <v>21787.86</v>
      </c>
      <c r="O212" s="119">
        <f t="shared" ref="O212" si="1123">E212+F212+G212+I212</f>
        <v>15507.8</v>
      </c>
      <c r="P212" s="119">
        <v>884.4</v>
      </c>
      <c r="Q212" s="119">
        <f t="shared" ref="Q212" si="1124">L212+(IF(P212&gt;O212*0.18,P212,O212*0.18))</f>
        <v>26394.92</v>
      </c>
      <c r="R212" s="119">
        <f t="shared" ref="R212" si="1125">N212+O212*0.18</f>
        <v>24579.26</v>
      </c>
      <c r="S212" s="47"/>
    </row>
    <row r="213" spans="1:19" ht="9" customHeight="1" x14ac:dyDescent="0.2">
      <c r="A213" s="494"/>
      <c r="B213" s="494"/>
      <c r="C213" s="48" t="s">
        <v>4</v>
      </c>
      <c r="D213" s="49">
        <v>20</v>
      </c>
      <c r="E213" s="61">
        <f>Assistenti_Tecnici!E759</f>
        <v>27882501</v>
      </c>
      <c r="F213" s="50">
        <v>0</v>
      </c>
      <c r="G213" s="50">
        <f t="shared" si="859"/>
        <v>2144787</v>
      </c>
      <c r="H213" s="61">
        <v>12159892</v>
      </c>
      <c r="I213" s="61">
        <f t="shared" ref="I213:L213" si="1126">I212*1936.27</f>
        <v>0</v>
      </c>
      <c r="J213" s="51">
        <f t="shared" si="1126"/>
        <v>3515608</v>
      </c>
      <c r="K213" s="51">
        <f t="shared" si="1126"/>
        <v>42187180</v>
      </c>
      <c r="L213" s="61">
        <f t="shared" si="1126"/>
        <v>45702788</v>
      </c>
      <c r="M213" s="118"/>
      <c r="N213" s="120">
        <f t="shared" ref="N213:O213" si="1127">N212*1936.27</f>
        <v>42187180</v>
      </c>
      <c r="O213" s="120">
        <f t="shared" si="1127"/>
        <v>30027288</v>
      </c>
      <c r="P213" s="120">
        <f t="shared" si="1107"/>
        <v>1712437</v>
      </c>
      <c r="Q213" s="120">
        <f t="shared" si="1107"/>
        <v>51107692</v>
      </c>
      <c r="R213" s="120">
        <f t="shared" si="1107"/>
        <v>47592084</v>
      </c>
      <c r="S213" s="47"/>
    </row>
    <row r="214" spans="1:19" ht="12.75" customHeight="1" x14ac:dyDescent="0.2">
      <c r="A214" s="494"/>
      <c r="B214" s="494"/>
      <c r="C214" s="53" t="s">
        <v>3</v>
      </c>
      <c r="D214" s="54">
        <v>21</v>
      </c>
      <c r="E214" s="44">
        <f>Assistenti_Tecnici!E760</f>
        <v>15724.76</v>
      </c>
      <c r="F214" s="44">
        <v>0</v>
      </c>
      <c r="G214" s="44">
        <f t="shared" ref="G214" si="1128">1200/13*12</f>
        <v>1107.69</v>
      </c>
      <c r="H214" s="44">
        <v>6280.06</v>
      </c>
      <c r="I214" s="44"/>
      <c r="J214" s="44">
        <f t="shared" ref="J214" si="1129">K214/12</f>
        <v>1926.04</v>
      </c>
      <c r="K214" s="44">
        <f t="shared" ref="K214" si="1130">SUM(E214:I214)</f>
        <v>23112.51</v>
      </c>
      <c r="L214" s="46">
        <f t="shared" ref="L214" si="1131">SUM(E214:J214)</f>
        <v>25038.55</v>
      </c>
      <c r="M214" s="117"/>
      <c r="N214" s="119">
        <f t="shared" ref="N214" si="1132">K214</f>
        <v>23112.51</v>
      </c>
      <c r="O214" s="119">
        <f t="shared" ref="O214" si="1133">E214+F214+G214+I214</f>
        <v>16832.45</v>
      </c>
      <c r="P214" s="119">
        <v>884.4</v>
      </c>
      <c r="Q214" s="119">
        <f t="shared" ref="Q214" si="1134">L214+(IF(P214&gt;O214*0.18,P214,O214*0.18))</f>
        <v>28068.39</v>
      </c>
      <c r="R214" s="119">
        <f t="shared" ref="R214" si="1135">N214+O214*0.18</f>
        <v>26142.35</v>
      </c>
      <c r="S214" s="47"/>
    </row>
    <row r="215" spans="1:19" ht="9" customHeight="1" x14ac:dyDescent="0.2">
      <c r="A215" s="494"/>
      <c r="B215" s="494"/>
      <c r="C215" s="48" t="s">
        <v>4</v>
      </c>
      <c r="D215" s="49">
        <v>27</v>
      </c>
      <c r="E215" s="61">
        <f>Assistenti_Tecnici!E761</f>
        <v>30447381</v>
      </c>
      <c r="F215" s="50">
        <v>0</v>
      </c>
      <c r="G215" s="50">
        <f t="shared" si="859"/>
        <v>2144787</v>
      </c>
      <c r="H215" s="61">
        <v>12159892</v>
      </c>
      <c r="I215" s="61">
        <f t="shared" ref="I215:L215" si="1136">I214*1936.27</f>
        <v>0</v>
      </c>
      <c r="J215" s="51">
        <f t="shared" si="1136"/>
        <v>3729333</v>
      </c>
      <c r="K215" s="51">
        <f t="shared" si="1136"/>
        <v>44752060</v>
      </c>
      <c r="L215" s="61">
        <f t="shared" si="1136"/>
        <v>48481393</v>
      </c>
      <c r="M215" s="118"/>
      <c r="N215" s="120">
        <f t="shared" ref="N215:O215" si="1137">N214*1936.27</f>
        <v>44752060</v>
      </c>
      <c r="O215" s="120">
        <f t="shared" si="1137"/>
        <v>32592168</v>
      </c>
      <c r="P215" s="120">
        <f t="shared" si="1107"/>
        <v>1712437</v>
      </c>
      <c r="Q215" s="120">
        <f t="shared" si="1107"/>
        <v>54347982</v>
      </c>
      <c r="R215" s="120">
        <f t="shared" si="1107"/>
        <v>50618648</v>
      </c>
      <c r="S215" s="47"/>
    </row>
    <row r="216" spans="1:19" ht="12.75" customHeight="1" x14ac:dyDescent="0.2">
      <c r="A216" s="494"/>
      <c r="B216" s="494"/>
      <c r="C216" s="53" t="s">
        <v>3</v>
      </c>
      <c r="D216" s="54">
        <v>28</v>
      </c>
      <c r="E216" s="44">
        <f>Assistenti_Tecnici!E762</f>
        <v>16678.32</v>
      </c>
      <c r="F216" s="44">
        <v>0</v>
      </c>
      <c r="G216" s="44">
        <f t="shared" ref="G216" si="1138">1200/13*12</f>
        <v>1107.69</v>
      </c>
      <c r="H216" s="44">
        <v>6280.06</v>
      </c>
      <c r="I216" s="44"/>
      <c r="J216" s="44">
        <f t="shared" ref="J216" si="1139">K216/12</f>
        <v>2005.51</v>
      </c>
      <c r="K216" s="44">
        <f t="shared" ref="K216" si="1140">SUM(E216:I216)</f>
        <v>24066.07</v>
      </c>
      <c r="L216" s="46">
        <f t="shared" ref="L216" si="1141">SUM(E216:J216)</f>
        <v>26071.58</v>
      </c>
      <c r="M216" s="117"/>
      <c r="N216" s="119">
        <f t="shared" ref="N216" si="1142">K216</f>
        <v>24066.07</v>
      </c>
      <c r="O216" s="119">
        <f t="shared" ref="O216" si="1143">E216+F216+G216+I216</f>
        <v>17786.009999999998</v>
      </c>
      <c r="P216" s="119">
        <v>884.4</v>
      </c>
      <c r="Q216" s="119">
        <f t="shared" ref="Q216" si="1144">L216+(IF(P216&gt;O216*0.18,P216,O216*0.18))</f>
        <v>29273.06</v>
      </c>
      <c r="R216" s="119">
        <f t="shared" ref="R216" si="1145">N216+O216*0.18</f>
        <v>27267.55</v>
      </c>
      <c r="S216" s="47"/>
    </row>
    <row r="217" spans="1:19" ht="9" customHeight="1" x14ac:dyDescent="0.2">
      <c r="A217" s="494"/>
      <c r="B217" s="494"/>
      <c r="C217" s="48" t="s">
        <v>4</v>
      </c>
      <c r="D217" s="49">
        <v>34</v>
      </c>
      <c r="E217" s="61">
        <f>Assistenti_Tecnici!E763</f>
        <v>32293731</v>
      </c>
      <c r="F217" s="50">
        <v>0</v>
      </c>
      <c r="G217" s="50">
        <f t="shared" si="859"/>
        <v>2144787</v>
      </c>
      <c r="H217" s="61">
        <v>12159892</v>
      </c>
      <c r="I217" s="61">
        <f t="shared" ref="I217:L217" si="1146">I216*1936.27</f>
        <v>0</v>
      </c>
      <c r="J217" s="51">
        <f t="shared" si="1146"/>
        <v>3883209</v>
      </c>
      <c r="K217" s="51">
        <f t="shared" si="1146"/>
        <v>46598409</v>
      </c>
      <c r="L217" s="61">
        <f t="shared" si="1146"/>
        <v>50481618</v>
      </c>
      <c r="M217" s="118"/>
      <c r="N217" s="120">
        <f t="shared" ref="N217:O217" si="1147">N216*1936.27</f>
        <v>46598409</v>
      </c>
      <c r="O217" s="120">
        <f t="shared" si="1147"/>
        <v>34438518</v>
      </c>
      <c r="P217" s="120">
        <f t="shared" si="1107"/>
        <v>1712437</v>
      </c>
      <c r="Q217" s="120">
        <f t="shared" si="1107"/>
        <v>56680548</v>
      </c>
      <c r="R217" s="120">
        <f t="shared" si="1107"/>
        <v>52797339</v>
      </c>
      <c r="S217" s="47"/>
    </row>
    <row r="218" spans="1:19" ht="12.75" customHeight="1" x14ac:dyDescent="0.2">
      <c r="A218" s="494"/>
      <c r="B218" s="494"/>
      <c r="C218" s="53" t="s">
        <v>3</v>
      </c>
      <c r="D218" s="54">
        <v>35</v>
      </c>
      <c r="E218" s="44">
        <f>Assistenti_Tecnici!E764</f>
        <v>17406.189999999999</v>
      </c>
      <c r="F218" s="44">
        <v>0</v>
      </c>
      <c r="G218" s="44">
        <f t="shared" ref="G218" si="1148">1200/13*12</f>
        <v>1107.69</v>
      </c>
      <c r="H218" s="44">
        <v>6280.06</v>
      </c>
      <c r="I218" s="44"/>
      <c r="J218" s="44">
        <f t="shared" ref="J218" si="1149">K218/12</f>
        <v>2066.16</v>
      </c>
      <c r="K218" s="44">
        <f t="shared" ref="K218" si="1150">SUM(E218:I218)</f>
        <v>24793.94</v>
      </c>
      <c r="L218" s="46">
        <f t="shared" ref="L218" si="1151">SUM(E218:J218)</f>
        <v>26860.1</v>
      </c>
      <c r="M218" s="117"/>
      <c r="N218" s="119">
        <f t="shared" ref="N218" si="1152">K218</f>
        <v>24793.94</v>
      </c>
      <c r="O218" s="119">
        <f t="shared" ref="O218" si="1153">E218+F218+G218+I218</f>
        <v>18513.88</v>
      </c>
      <c r="P218" s="119">
        <v>884.4</v>
      </c>
      <c r="Q218" s="119">
        <f t="shared" ref="Q218" si="1154">L218+(IF(P218&gt;O218*0.18,P218,O218*0.18))</f>
        <v>30192.6</v>
      </c>
      <c r="R218" s="119">
        <f t="shared" ref="R218" si="1155">N218+O218*0.18</f>
        <v>28126.44</v>
      </c>
      <c r="S218" s="47"/>
    </row>
    <row r="219" spans="1:19" ht="9" customHeight="1" x14ac:dyDescent="0.2">
      <c r="A219" s="495"/>
      <c r="B219" s="495"/>
      <c r="C219" s="58" t="s">
        <v>4</v>
      </c>
      <c r="D219" s="59"/>
      <c r="E219" s="61">
        <f>Assistenti_Tecnici!E765</f>
        <v>33703084</v>
      </c>
      <c r="F219" s="61">
        <v>0</v>
      </c>
      <c r="G219" s="50">
        <f t="shared" si="859"/>
        <v>2144787</v>
      </c>
      <c r="H219" s="61">
        <v>12159892</v>
      </c>
      <c r="I219" s="61">
        <f t="shared" ref="I219:L219" si="1156">I218*1936.27</f>
        <v>0</v>
      </c>
      <c r="J219" s="51">
        <f t="shared" si="1156"/>
        <v>4000644</v>
      </c>
      <c r="K219" s="51">
        <f t="shared" si="1156"/>
        <v>48007762</v>
      </c>
      <c r="L219" s="61">
        <f t="shared" si="1156"/>
        <v>52008406</v>
      </c>
      <c r="M219" s="118"/>
      <c r="N219" s="120">
        <f t="shared" ref="N219:O219" si="1157">N218*1936.27</f>
        <v>48007762</v>
      </c>
      <c r="O219" s="120">
        <f t="shared" si="1157"/>
        <v>35847870</v>
      </c>
      <c r="P219" s="120">
        <f t="shared" si="1107"/>
        <v>1712437</v>
      </c>
      <c r="Q219" s="120">
        <f t="shared" si="1107"/>
        <v>58461026</v>
      </c>
      <c r="R219" s="120">
        <f t="shared" si="1107"/>
        <v>54460382</v>
      </c>
      <c r="S219" s="47"/>
    </row>
    <row r="220" spans="1:19" ht="12.75" customHeight="1" x14ac:dyDescent="0.2">
      <c r="A220" s="492">
        <f>B208+1</f>
        <v>43831</v>
      </c>
      <c r="B220" s="492">
        <v>44196</v>
      </c>
      <c r="C220" s="42" t="s">
        <v>3</v>
      </c>
      <c r="D220" s="43">
        <v>0</v>
      </c>
      <c r="E220" s="44">
        <f>Assistenti_Tecnici!E766</f>
        <v>11414.82</v>
      </c>
      <c r="F220" s="44">
        <v>0</v>
      </c>
      <c r="G220" s="44">
        <f t="shared" ref="G220" si="1158">1200/13*12</f>
        <v>1107.69</v>
      </c>
      <c r="H220" s="44">
        <v>6280.06</v>
      </c>
      <c r="I220" s="44"/>
      <c r="J220" s="44">
        <f t="shared" ref="J220" si="1159">K220/12</f>
        <v>1566.88</v>
      </c>
      <c r="K220" s="44">
        <f t="shared" ref="K220" si="1160">SUM(E220:I220)</f>
        <v>18802.57</v>
      </c>
      <c r="L220" s="46">
        <f t="shared" ref="L220" si="1161">SUM(E220:J220)</f>
        <v>20369.45</v>
      </c>
      <c r="M220" s="117"/>
      <c r="N220" s="119">
        <f t="shared" ref="N220" si="1162">K220</f>
        <v>18802.57</v>
      </c>
      <c r="O220" s="119">
        <f t="shared" ref="O220" si="1163">E220+F220+G220+I220</f>
        <v>12522.51</v>
      </c>
      <c r="P220" s="119">
        <v>884.4</v>
      </c>
      <c r="Q220" s="119">
        <f t="shared" ref="Q220" si="1164">L220+(IF(P220&gt;O220*0.18,P220,O220*0.18))</f>
        <v>22623.5</v>
      </c>
      <c r="R220" s="119">
        <f t="shared" ref="R220" si="1165">N220+O220*0.18</f>
        <v>21056.62</v>
      </c>
      <c r="S220" s="47"/>
    </row>
    <row r="221" spans="1:19" ht="9" customHeight="1" x14ac:dyDescent="0.2">
      <c r="A221" s="493"/>
      <c r="B221" s="493"/>
      <c r="C221" s="48" t="s">
        <v>4</v>
      </c>
      <c r="D221" s="49">
        <v>8</v>
      </c>
      <c r="E221" s="61">
        <f>Assistenti_Tecnici!E767</f>
        <v>22102174</v>
      </c>
      <c r="F221" s="50">
        <v>0</v>
      </c>
      <c r="G221" s="50">
        <f t="shared" si="859"/>
        <v>2144787</v>
      </c>
      <c r="H221" s="61">
        <v>12159892</v>
      </c>
      <c r="I221" s="61">
        <f t="shared" ref="I221:L221" si="1166">I220*1936.27</f>
        <v>0</v>
      </c>
      <c r="J221" s="51">
        <f t="shared" si="1166"/>
        <v>3033903</v>
      </c>
      <c r="K221" s="51">
        <f t="shared" si="1166"/>
        <v>36406852</v>
      </c>
      <c r="L221" s="61">
        <f t="shared" si="1166"/>
        <v>39440755</v>
      </c>
      <c r="M221" s="118"/>
      <c r="N221" s="120">
        <f t="shared" ref="N221:O221" si="1167">N220*1936.27</f>
        <v>36406852</v>
      </c>
      <c r="O221" s="120">
        <f t="shared" si="1167"/>
        <v>24246960</v>
      </c>
      <c r="P221" s="120">
        <f t="shared" si="1107"/>
        <v>1712437</v>
      </c>
      <c r="Q221" s="120">
        <f t="shared" si="1107"/>
        <v>43805204</v>
      </c>
      <c r="R221" s="120">
        <f t="shared" si="1107"/>
        <v>40771302</v>
      </c>
      <c r="S221" s="47"/>
    </row>
    <row r="222" spans="1:19" ht="12.75" customHeight="1" x14ac:dyDescent="0.2">
      <c r="A222" s="494">
        <f>A220</f>
        <v>43831</v>
      </c>
      <c r="B222" s="494">
        <f>B220</f>
        <v>44196</v>
      </c>
      <c r="C222" s="53" t="s">
        <v>3</v>
      </c>
      <c r="D222" s="54">
        <v>9</v>
      </c>
      <c r="E222" s="44">
        <f>Assistenti_Tecnici!E768</f>
        <v>13219.86</v>
      </c>
      <c r="F222" s="44">
        <v>0</v>
      </c>
      <c r="G222" s="44">
        <f t="shared" ref="G222" si="1168">1200/13*12</f>
        <v>1107.69</v>
      </c>
      <c r="H222" s="44">
        <v>6280.06</v>
      </c>
      <c r="I222" s="44"/>
      <c r="J222" s="44">
        <f t="shared" ref="J222" si="1169">K222/12</f>
        <v>1717.3</v>
      </c>
      <c r="K222" s="44">
        <f t="shared" ref="K222" si="1170">SUM(E222:I222)</f>
        <v>20607.61</v>
      </c>
      <c r="L222" s="46">
        <f t="shared" ref="L222" si="1171">SUM(E222:J222)</f>
        <v>22324.91</v>
      </c>
      <c r="M222" s="117"/>
      <c r="N222" s="119">
        <f t="shared" ref="N222" si="1172">K222</f>
        <v>20607.61</v>
      </c>
      <c r="O222" s="119">
        <f t="shared" ref="O222" si="1173">E222+F222+G222+I222</f>
        <v>14327.55</v>
      </c>
      <c r="P222" s="119">
        <v>884.4</v>
      </c>
      <c r="Q222" s="119">
        <f t="shared" ref="Q222" si="1174">L222+(IF(P222&gt;O222*0.18,P222,O222*0.18))</f>
        <v>24903.87</v>
      </c>
      <c r="R222" s="119">
        <f t="shared" ref="R222" si="1175">N222+O222*0.18</f>
        <v>23186.57</v>
      </c>
      <c r="S222" s="47"/>
    </row>
    <row r="223" spans="1:19" ht="9" customHeight="1" x14ac:dyDescent="0.2">
      <c r="A223" s="494"/>
      <c r="B223" s="494"/>
      <c r="C223" s="48" t="s">
        <v>4</v>
      </c>
      <c r="D223" s="49">
        <v>14</v>
      </c>
      <c r="E223" s="61">
        <f>Assistenti_Tecnici!E769</f>
        <v>25597218</v>
      </c>
      <c r="F223" s="50">
        <v>0</v>
      </c>
      <c r="G223" s="50">
        <f t="shared" si="859"/>
        <v>2144787</v>
      </c>
      <c r="H223" s="61">
        <v>12159892</v>
      </c>
      <c r="I223" s="61">
        <f t="shared" ref="I223:L223" si="1176">I222*1936.27</f>
        <v>0</v>
      </c>
      <c r="J223" s="51">
        <f t="shared" si="1176"/>
        <v>3325156</v>
      </c>
      <c r="K223" s="51">
        <f t="shared" si="1176"/>
        <v>39901897</v>
      </c>
      <c r="L223" s="61">
        <f t="shared" si="1176"/>
        <v>43227053</v>
      </c>
      <c r="M223" s="118"/>
      <c r="N223" s="120">
        <f t="shared" ref="N223:O223" si="1177">N222*1936.27</f>
        <v>39901897</v>
      </c>
      <c r="O223" s="120">
        <f t="shared" si="1177"/>
        <v>27742005</v>
      </c>
      <c r="P223" s="120">
        <f t="shared" si="1107"/>
        <v>1712437</v>
      </c>
      <c r="Q223" s="120">
        <f t="shared" si="1107"/>
        <v>48220616</v>
      </c>
      <c r="R223" s="120">
        <f t="shared" si="1107"/>
        <v>44895460</v>
      </c>
      <c r="S223" s="47"/>
    </row>
    <row r="224" spans="1:19" ht="12.75" customHeight="1" x14ac:dyDescent="0.2">
      <c r="A224" s="494"/>
      <c r="B224" s="494"/>
      <c r="C224" s="53" t="s">
        <v>3</v>
      </c>
      <c r="D224" s="54">
        <v>15</v>
      </c>
      <c r="E224" s="44">
        <f>Assistenti_Tecnici!E770</f>
        <v>14559.71</v>
      </c>
      <c r="F224" s="44">
        <v>0</v>
      </c>
      <c r="G224" s="44">
        <f t="shared" ref="G224" si="1178">1200/13*12</f>
        <v>1107.69</v>
      </c>
      <c r="H224" s="44">
        <v>6280.06</v>
      </c>
      <c r="I224" s="44"/>
      <c r="J224" s="44">
        <f t="shared" ref="J224" si="1179">K224/12</f>
        <v>1828.96</v>
      </c>
      <c r="K224" s="44">
        <f t="shared" ref="K224" si="1180">SUM(E224:I224)</f>
        <v>21947.46</v>
      </c>
      <c r="L224" s="46">
        <f t="shared" ref="L224" si="1181">SUM(E224:J224)</f>
        <v>23776.42</v>
      </c>
      <c r="M224" s="117"/>
      <c r="N224" s="119">
        <f t="shared" ref="N224" si="1182">K224</f>
        <v>21947.46</v>
      </c>
      <c r="O224" s="119">
        <f t="shared" ref="O224" si="1183">E224+F224+G224+I224</f>
        <v>15667.4</v>
      </c>
      <c r="P224" s="119">
        <v>884.4</v>
      </c>
      <c r="Q224" s="119">
        <f t="shared" ref="Q224" si="1184">L224+(IF(P224&gt;O224*0.18,P224,O224*0.18))</f>
        <v>26596.55</v>
      </c>
      <c r="R224" s="119">
        <f t="shared" ref="R224" si="1185">N224+O224*0.18</f>
        <v>24767.59</v>
      </c>
      <c r="S224" s="47"/>
    </row>
    <row r="225" spans="1:19" ht="9" customHeight="1" x14ac:dyDescent="0.2">
      <c r="A225" s="494"/>
      <c r="B225" s="494"/>
      <c r="C225" s="48" t="s">
        <v>4</v>
      </c>
      <c r="D225" s="49">
        <v>20</v>
      </c>
      <c r="E225" s="61">
        <f>Assistenti_Tecnici!E771</f>
        <v>28191530</v>
      </c>
      <c r="F225" s="50">
        <v>0</v>
      </c>
      <c r="G225" s="50">
        <f t="shared" si="859"/>
        <v>2144787</v>
      </c>
      <c r="H225" s="61">
        <v>12159892</v>
      </c>
      <c r="I225" s="61">
        <f t="shared" ref="I225:L225" si="1186">I224*1936.27</f>
        <v>0</v>
      </c>
      <c r="J225" s="51">
        <f t="shared" si="1186"/>
        <v>3541360</v>
      </c>
      <c r="K225" s="51">
        <f t="shared" si="1186"/>
        <v>42496208</v>
      </c>
      <c r="L225" s="61">
        <f t="shared" si="1186"/>
        <v>46037569</v>
      </c>
      <c r="M225" s="118"/>
      <c r="N225" s="120">
        <f t="shared" ref="N225:R239" si="1187">N224*1936.27</f>
        <v>42496208</v>
      </c>
      <c r="O225" s="120">
        <f t="shared" si="1187"/>
        <v>30336317</v>
      </c>
      <c r="P225" s="120">
        <f t="shared" si="1187"/>
        <v>1712437</v>
      </c>
      <c r="Q225" s="120">
        <f t="shared" si="1187"/>
        <v>51498102</v>
      </c>
      <c r="R225" s="120">
        <f t="shared" si="1187"/>
        <v>47956741</v>
      </c>
      <c r="S225" s="47"/>
    </row>
    <row r="226" spans="1:19" ht="12.75" customHeight="1" x14ac:dyDescent="0.2">
      <c r="A226" s="494"/>
      <c r="B226" s="494"/>
      <c r="C226" s="53" t="s">
        <v>3</v>
      </c>
      <c r="D226" s="54">
        <v>21</v>
      </c>
      <c r="E226" s="44">
        <f>Assistenti_Tecnici!E772</f>
        <v>15895.16</v>
      </c>
      <c r="F226" s="44">
        <v>0</v>
      </c>
      <c r="G226" s="44">
        <f t="shared" ref="G226" si="1188">1200/13*12</f>
        <v>1107.69</v>
      </c>
      <c r="H226" s="44">
        <v>6280.06</v>
      </c>
      <c r="I226" s="44"/>
      <c r="J226" s="44">
        <f t="shared" ref="J226" si="1189">K226/12</f>
        <v>1940.24</v>
      </c>
      <c r="K226" s="44">
        <f t="shared" ref="K226" si="1190">SUM(E226:I226)</f>
        <v>23282.91</v>
      </c>
      <c r="L226" s="46">
        <f t="shared" ref="L226" si="1191">SUM(E226:J226)</f>
        <v>25223.15</v>
      </c>
      <c r="M226" s="117"/>
      <c r="N226" s="119">
        <f t="shared" ref="N226" si="1192">K226</f>
        <v>23282.91</v>
      </c>
      <c r="O226" s="119">
        <f t="shared" ref="O226" si="1193">E226+F226+G226+I226</f>
        <v>17002.849999999999</v>
      </c>
      <c r="P226" s="119">
        <v>884.4</v>
      </c>
      <c r="Q226" s="119">
        <f t="shared" ref="Q226" si="1194">L226+(IF(P226&gt;O226*0.18,P226,O226*0.18))</f>
        <v>28283.66</v>
      </c>
      <c r="R226" s="119">
        <f t="shared" ref="R226" si="1195">N226+O226*0.18</f>
        <v>26343.42</v>
      </c>
      <c r="S226" s="47"/>
    </row>
    <row r="227" spans="1:19" ht="9" customHeight="1" x14ac:dyDescent="0.2">
      <c r="A227" s="494"/>
      <c r="B227" s="494"/>
      <c r="C227" s="48" t="s">
        <v>4</v>
      </c>
      <c r="D227" s="49">
        <v>27</v>
      </c>
      <c r="E227" s="61">
        <f>Assistenti_Tecnici!E773</f>
        <v>30777321</v>
      </c>
      <c r="F227" s="50">
        <v>0</v>
      </c>
      <c r="G227" s="50">
        <f t="shared" si="859"/>
        <v>2144787</v>
      </c>
      <c r="H227" s="61">
        <v>12159892</v>
      </c>
      <c r="I227" s="61">
        <f t="shared" ref="I227:L227" si="1196">I226*1936.27</f>
        <v>0</v>
      </c>
      <c r="J227" s="51">
        <f t="shared" si="1196"/>
        <v>3756829</v>
      </c>
      <c r="K227" s="51">
        <f t="shared" si="1196"/>
        <v>45082000</v>
      </c>
      <c r="L227" s="61">
        <f t="shared" si="1196"/>
        <v>48838829</v>
      </c>
      <c r="M227" s="118"/>
      <c r="N227" s="120">
        <f t="shared" ref="N227:O227" si="1197">N226*1936.27</f>
        <v>45082000</v>
      </c>
      <c r="O227" s="120">
        <f t="shared" si="1197"/>
        <v>32922108</v>
      </c>
      <c r="P227" s="120">
        <f t="shared" si="1187"/>
        <v>1712437</v>
      </c>
      <c r="Q227" s="120">
        <f t="shared" si="1187"/>
        <v>54764802</v>
      </c>
      <c r="R227" s="120">
        <f t="shared" si="1187"/>
        <v>51007974</v>
      </c>
      <c r="S227" s="47"/>
    </row>
    <row r="228" spans="1:19" ht="12.75" customHeight="1" x14ac:dyDescent="0.2">
      <c r="A228" s="494"/>
      <c r="B228" s="494"/>
      <c r="C228" s="53" t="s">
        <v>3</v>
      </c>
      <c r="D228" s="54">
        <v>28</v>
      </c>
      <c r="E228" s="44">
        <f>Assistenti_Tecnici!E774</f>
        <v>16855.919999999998</v>
      </c>
      <c r="F228" s="44">
        <v>0</v>
      </c>
      <c r="G228" s="44">
        <f t="shared" ref="G228" si="1198">1200/13*12</f>
        <v>1107.69</v>
      </c>
      <c r="H228" s="44">
        <v>6280.06</v>
      </c>
      <c r="I228" s="44"/>
      <c r="J228" s="44">
        <f t="shared" ref="J228" si="1199">K228/12</f>
        <v>2020.31</v>
      </c>
      <c r="K228" s="44">
        <f t="shared" ref="K228" si="1200">SUM(E228:I228)</f>
        <v>24243.67</v>
      </c>
      <c r="L228" s="46">
        <f t="shared" ref="L228" si="1201">SUM(E228:J228)</f>
        <v>26263.98</v>
      </c>
      <c r="M228" s="117"/>
      <c r="N228" s="119">
        <f t="shared" ref="N228" si="1202">K228</f>
        <v>24243.67</v>
      </c>
      <c r="O228" s="119">
        <f t="shared" ref="O228" si="1203">E228+F228+G228+I228</f>
        <v>17963.61</v>
      </c>
      <c r="P228" s="119">
        <v>884.4</v>
      </c>
      <c r="Q228" s="119">
        <f t="shared" ref="Q228" si="1204">L228+(IF(P228&gt;O228*0.18,P228,O228*0.18))</f>
        <v>29497.43</v>
      </c>
      <c r="R228" s="119">
        <f t="shared" ref="R228" si="1205">N228+O228*0.18</f>
        <v>27477.119999999999</v>
      </c>
      <c r="S228" s="47"/>
    </row>
    <row r="229" spans="1:19" ht="9" customHeight="1" x14ac:dyDescent="0.2">
      <c r="A229" s="494"/>
      <c r="B229" s="494"/>
      <c r="C229" s="48" t="s">
        <v>4</v>
      </c>
      <c r="D229" s="49">
        <v>34</v>
      </c>
      <c r="E229" s="61">
        <f>Assistenti_Tecnici!E775</f>
        <v>32637612</v>
      </c>
      <c r="F229" s="50">
        <v>0</v>
      </c>
      <c r="G229" s="50">
        <f t="shared" si="859"/>
        <v>2144787</v>
      </c>
      <c r="H229" s="61">
        <v>12159892</v>
      </c>
      <c r="I229" s="61">
        <f t="shared" ref="I229:L229" si="1206">I228*1936.27</f>
        <v>0</v>
      </c>
      <c r="J229" s="51">
        <f t="shared" si="1206"/>
        <v>3911866</v>
      </c>
      <c r="K229" s="51">
        <f t="shared" si="1206"/>
        <v>46942291</v>
      </c>
      <c r="L229" s="61">
        <f t="shared" si="1206"/>
        <v>50854157</v>
      </c>
      <c r="M229" s="118"/>
      <c r="N229" s="120">
        <f t="shared" ref="N229:O229" si="1207">N228*1936.27</f>
        <v>46942291</v>
      </c>
      <c r="O229" s="120">
        <f t="shared" si="1207"/>
        <v>34782399</v>
      </c>
      <c r="P229" s="120">
        <f t="shared" si="1187"/>
        <v>1712437</v>
      </c>
      <c r="Q229" s="120">
        <f t="shared" si="1187"/>
        <v>57114989</v>
      </c>
      <c r="R229" s="120">
        <f t="shared" si="1187"/>
        <v>53203123</v>
      </c>
      <c r="S229" s="47"/>
    </row>
    <row r="230" spans="1:19" ht="12.75" customHeight="1" x14ac:dyDescent="0.2">
      <c r="A230" s="494"/>
      <c r="B230" s="494"/>
      <c r="C230" s="53" t="s">
        <v>3</v>
      </c>
      <c r="D230" s="54">
        <v>35</v>
      </c>
      <c r="E230" s="44">
        <f>Assistenti_Tecnici!E776</f>
        <v>17589.79</v>
      </c>
      <c r="F230" s="44">
        <v>0</v>
      </c>
      <c r="G230" s="44">
        <f t="shared" ref="G230" si="1208">1200/13*12</f>
        <v>1107.69</v>
      </c>
      <c r="H230" s="44">
        <v>6280.06</v>
      </c>
      <c r="I230" s="44"/>
      <c r="J230" s="44">
        <f t="shared" ref="J230" si="1209">K230/12</f>
        <v>2081.46</v>
      </c>
      <c r="K230" s="44">
        <f t="shared" ref="K230" si="1210">SUM(E230:I230)</f>
        <v>24977.54</v>
      </c>
      <c r="L230" s="46">
        <f t="shared" ref="L230" si="1211">SUM(E230:J230)</f>
        <v>27059</v>
      </c>
      <c r="M230" s="117"/>
      <c r="N230" s="119">
        <f t="shared" ref="N230" si="1212">K230</f>
        <v>24977.54</v>
      </c>
      <c r="O230" s="119">
        <f t="shared" ref="O230" si="1213">E230+F230+G230+I230</f>
        <v>18697.48</v>
      </c>
      <c r="P230" s="119">
        <v>884.4</v>
      </c>
      <c r="Q230" s="119">
        <f t="shared" ref="Q230" si="1214">L230+(IF(P230&gt;O230*0.18,P230,O230*0.18))</f>
        <v>30424.55</v>
      </c>
      <c r="R230" s="119">
        <f t="shared" ref="R230" si="1215">N230+O230*0.18</f>
        <v>28343.09</v>
      </c>
      <c r="S230" s="47"/>
    </row>
    <row r="231" spans="1:19" ht="9" customHeight="1" x14ac:dyDescent="0.2">
      <c r="A231" s="495"/>
      <c r="B231" s="495"/>
      <c r="C231" s="58" t="s">
        <v>4</v>
      </c>
      <c r="D231" s="59"/>
      <c r="E231" s="61">
        <f>Assistenti_Tecnici!E777</f>
        <v>34058583</v>
      </c>
      <c r="F231" s="61">
        <v>0</v>
      </c>
      <c r="G231" s="50">
        <f t="shared" si="859"/>
        <v>2144787</v>
      </c>
      <c r="H231" s="61">
        <v>12159892</v>
      </c>
      <c r="I231" s="61">
        <f t="shared" ref="I231:L231" si="1216">I230*1936.27</f>
        <v>0</v>
      </c>
      <c r="J231" s="51">
        <f t="shared" si="1216"/>
        <v>4030269</v>
      </c>
      <c r="K231" s="51">
        <f t="shared" si="1216"/>
        <v>48363261</v>
      </c>
      <c r="L231" s="61">
        <f t="shared" si="1216"/>
        <v>52393530</v>
      </c>
      <c r="M231" s="118"/>
      <c r="N231" s="120">
        <f t="shared" ref="N231:O231" si="1217">N230*1936.27</f>
        <v>48363261</v>
      </c>
      <c r="O231" s="120">
        <f t="shared" si="1217"/>
        <v>36203370</v>
      </c>
      <c r="P231" s="120">
        <f t="shared" si="1187"/>
        <v>1712437</v>
      </c>
      <c r="Q231" s="120">
        <f t="shared" si="1187"/>
        <v>58910143</v>
      </c>
      <c r="R231" s="120">
        <f t="shared" si="1187"/>
        <v>54879875</v>
      </c>
      <c r="S231" s="47"/>
    </row>
    <row r="232" spans="1:19" ht="12.75" customHeight="1" x14ac:dyDescent="0.2">
      <c r="A232" s="492">
        <f>B220+1</f>
        <v>44197</v>
      </c>
      <c r="B232" s="492">
        <v>44561</v>
      </c>
      <c r="C232" s="42" t="s">
        <v>3</v>
      </c>
      <c r="D232" s="43">
        <v>0</v>
      </c>
      <c r="E232" s="44">
        <f>Assistenti_Tecnici!E778</f>
        <v>11777.22</v>
      </c>
      <c r="F232" s="44">
        <v>0</v>
      </c>
      <c r="G232" s="44">
        <f t="shared" ref="G232" si="1218">1200/13*12</f>
        <v>1107.69</v>
      </c>
      <c r="H232" s="44">
        <v>6280.06</v>
      </c>
      <c r="I232" s="44"/>
      <c r="J232" s="44">
        <f t="shared" ref="J232" si="1219">K232/12</f>
        <v>1597.08</v>
      </c>
      <c r="K232" s="44">
        <f t="shared" ref="K232" si="1220">SUM(E232:I232)</f>
        <v>19164.97</v>
      </c>
      <c r="L232" s="46">
        <f t="shared" ref="L232" si="1221">SUM(E232:J232)</f>
        <v>20762.05</v>
      </c>
      <c r="M232" s="117"/>
      <c r="N232" s="119">
        <f t="shared" ref="N232" si="1222">K232</f>
        <v>19164.97</v>
      </c>
      <c r="O232" s="119">
        <f t="shared" ref="O232" si="1223">E232+F232+G232+I232</f>
        <v>12884.91</v>
      </c>
      <c r="P232" s="119">
        <v>884.4</v>
      </c>
      <c r="Q232" s="119">
        <f t="shared" ref="Q232" si="1224">L232+(IF(P232&gt;O232*0.18,P232,O232*0.18))</f>
        <v>23081.33</v>
      </c>
      <c r="R232" s="119">
        <f t="shared" ref="R232" si="1225">N232+O232*0.18</f>
        <v>21484.25</v>
      </c>
      <c r="S232" s="47"/>
    </row>
    <row r="233" spans="1:19" ht="9" customHeight="1" x14ac:dyDescent="0.2">
      <c r="A233" s="493"/>
      <c r="B233" s="493"/>
      <c r="C233" s="48" t="s">
        <v>4</v>
      </c>
      <c r="D233" s="49">
        <v>8</v>
      </c>
      <c r="E233" s="61">
        <f>Assistenti_Tecnici!E779</f>
        <v>22803878</v>
      </c>
      <c r="F233" s="50">
        <v>0</v>
      </c>
      <c r="G233" s="50">
        <f t="shared" si="859"/>
        <v>2144787</v>
      </c>
      <c r="H233" s="61">
        <v>12159892</v>
      </c>
      <c r="I233" s="61">
        <f t="shared" ref="I233:L233" si="1226">I232*1936.27</f>
        <v>0</v>
      </c>
      <c r="J233" s="51">
        <f t="shared" si="1226"/>
        <v>3092378</v>
      </c>
      <c r="K233" s="51">
        <f t="shared" si="1226"/>
        <v>37108556</v>
      </c>
      <c r="L233" s="61">
        <f t="shared" si="1226"/>
        <v>40200935</v>
      </c>
      <c r="M233" s="118"/>
      <c r="N233" s="120">
        <f t="shared" ref="N233:O233" si="1227">N232*1936.27</f>
        <v>37108556</v>
      </c>
      <c r="O233" s="120">
        <f t="shared" si="1227"/>
        <v>24948665</v>
      </c>
      <c r="P233" s="120">
        <f t="shared" si="1187"/>
        <v>1712437</v>
      </c>
      <c r="Q233" s="120">
        <f t="shared" si="1187"/>
        <v>44691687</v>
      </c>
      <c r="R233" s="120">
        <f t="shared" si="1187"/>
        <v>41599309</v>
      </c>
      <c r="S233" s="47"/>
    </row>
    <row r="234" spans="1:19" ht="12.75" customHeight="1" x14ac:dyDescent="0.2">
      <c r="A234" s="494">
        <f>A232</f>
        <v>44197</v>
      </c>
      <c r="B234" s="494">
        <f>B232</f>
        <v>44561</v>
      </c>
      <c r="C234" s="53" t="s">
        <v>3</v>
      </c>
      <c r="D234" s="54">
        <v>9</v>
      </c>
      <c r="E234" s="44">
        <f>Assistenti_Tecnici!E780</f>
        <v>13612.26</v>
      </c>
      <c r="F234" s="44">
        <v>0</v>
      </c>
      <c r="G234" s="44">
        <f t="shared" ref="G234" si="1228">1200/13*12</f>
        <v>1107.69</v>
      </c>
      <c r="H234" s="44">
        <v>6280.06</v>
      </c>
      <c r="I234" s="44"/>
      <c r="J234" s="44">
        <f t="shared" ref="J234" si="1229">K234/12</f>
        <v>1750</v>
      </c>
      <c r="K234" s="44">
        <f t="shared" ref="K234" si="1230">SUM(E234:I234)</f>
        <v>21000.01</v>
      </c>
      <c r="L234" s="46">
        <f t="shared" ref="L234" si="1231">SUM(E234:J234)</f>
        <v>22750.01</v>
      </c>
      <c r="M234" s="117"/>
      <c r="N234" s="119">
        <f t="shared" ref="N234" si="1232">K234</f>
        <v>21000.01</v>
      </c>
      <c r="O234" s="119">
        <f t="shared" ref="O234" si="1233">E234+F234+G234+I234</f>
        <v>14719.95</v>
      </c>
      <c r="P234" s="119">
        <v>884.4</v>
      </c>
      <c r="Q234" s="119">
        <f t="shared" ref="Q234" si="1234">L234+(IF(P234&gt;O234*0.18,P234,O234*0.18))</f>
        <v>25399.599999999999</v>
      </c>
      <c r="R234" s="119">
        <f t="shared" ref="R234" si="1235">N234+O234*0.18</f>
        <v>23649.599999999999</v>
      </c>
      <c r="S234" s="47"/>
    </row>
    <row r="235" spans="1:19" ht="9" customHeight="1" x14ac:dyDescent="0.2">
      <c r="A235" s="494"/>
      <c r="B235" s="494"/>
      <c r="C235" s="48" t="s">
        <v>4</v>
      </c>
      <c r="D235" s="49">
        <v>14</v>
      </c>
      <c r="E235" s="61">
        <f>Assistenti_Tecnici!E781</f>
        <v>26357011</v>
      </c>
      <c r="F235" s="50">
        <v>0</v>
      </c>
      <c r="G235" s="50">
        <f t="shared" si="859"/>
        <v>2144787</v>
      </c>
      <c r="H235" s="61">
        <v>12159892</v>
      </c>
      <c r="I235" s="61">
        <f t="shared" ref="I235:L235" si="1236">I234*1936.27</f>
        <v>0</v>
      </c>
      <c r="J235" s="51">
        <f t="shared" si="1236"/>
        <v>3388473</v>
      </c>
      <c r="K235" s="51">
        <f t="shared" si="1236"/>
        <v>40661689</v>
      </c>
      <c r="L235" s="61">
        <f t="shared" si="1236"/>
        <v>44050162</v>
      </c>
      <c r="M235" s="118"/>
      <c r="N235" s="120">
        <f t="shared" ref="N235:O235" si="1237">N234*1936.27</f>
        <v>40661689</v>
      </c>
      <c r="O235" s="120">
        <f t="shared" si="1237"/>
        <v>28501798</v>
      </c>
      <c r="P235" s="120">
        <f t="shared" si="1187"/>
        <v>1712437</v>
      </c>
      <c r="Q235" s="120">
        <f t="shared" si="1187"/>
        <v>49180483</v>
      </c>
      <c r="R235" s="120">
        <f t="shared" si="1187"/>
        <v>45792011</v>
      </c>
      <c r="S235" s="47"/>
    </row>
    <row r="236" spans="1:19" ht="12.75" customHeight="1" x14ac:dyDescent="0.2">
      <c r="A236" s="494"/>
      <c r="B236" s="494"/>
      <c r="C236" s="53" t="s">
        <v>3</v>
      </c>
      <c r="D236" s="54">
        <v>15</v>
      </c>
      <c r="E236" s="44">
        <f>Assistenti_Tecnici!E782</f>
        <v>14989.31</v>
      </c>
      <c r="F236" s="44">
        <v>0</v>
      </c>
      <c r="G236" s="44">
        <f t="shared" ref="G236" si="1238">1200/13*12</f>
        <v>1107.69</v>
      </c>
      <c r="H236" s="44">
        <v>6280.06</v>
      </c>
      <c r="I236" s="44"/>
      <c r="J236" s="44">
        <f t="shared" ref="J236" si="1239">K236/12</f>
        <v>1864.76</v>
      </c>
      <c r="K236" s="44">
        <f t="shared" ref="K236" si="1240">SUM(E236:I236)</f>
        <v>22377.06</v>
      </c>
      <c r="L236" s="46">
        <f t="shared" ref="L236" si="1241">SUM(E236:J236)</f>
        <v>24241.82</v>
      </c>
      <c r="M236" s="117"/>
      <c r="N236" s="119">
        <f t="shared" ref="N236" si="1242">K236</f>
        <v>22377.06</v>
      </c>
      <c r="O236" s="119">
        <f t="shared" ref="O236" si="1243">E236+F236+G236+I236</f>
        <v>16097</v>
      </c>
      <c r="P236" s="119">
        <v>884.4</v>
      </c>
      <c r="Q236" s="119">
        <f t="shared" ref="Q236" si="1244">L236+(IF(P236&gt;O236*0.18,P236,O236*0.18))</f>
        <v>27139.279999999999</v>
      </c>
      <c r="R236" s="119">
        <f t="shared" ref="R236" si="1245">N236+O236*0.18</f>
        <v>25274.52</v>
      </c>
      <c r="S236" s="47"/>
    </row>
    <row r="237" spans="1:19" ht="9" customHeight="1" x14ac:dyDescent="0.2">
      <c r="A237" s="494"/>
      <c r="B237" s="494"/>
      <c r="C237" s="48" t="s">
        <v>4</v>
      </c>
      <c r="D237" s="49">
        <v>20</v>
      </c>
      <c r="E237" s="61">
        <f>Assistenti_Tecnici!E783</f>
        <v>29023351</v>
      </c>
      <c r="F237" s="50">
        <v>0</v>
      </c>
      <c r="G237" s="50">
        <f t="shared" si="859"/>
        <v>2144787</v>
      </c>
      <c r="H237" s="61">
        <v>12159892</v>
      </c>
      <c r="I237" s="61">
        <f t="shared" ref="I237:L237" si="1246">I236*1936.27</f>
        <v>0</v>
      </c>
      <c r="J237" s="51">
        <f t="shared" si="1246"/>
        <v>3610679</v>
      </c>
      <c r="K237" s="51">
        <f t="shared" si="1246"/>
        <v>43328030</v>
      </c>
      <c r="L237" s="61">
        <f t="shared" si="1246"/>
        <v>46938709</v>
      </c>
      <c r="M237" s="118"/>
      <c r="N237" s="120">
        <f t="shared" ref="N237:O237" si="1247">N236*1936.27</f>
        <v>43328030</v>
      </c>
      <c r="O237" s="120">
        <f t="shared" si="1247"/>
        <v>31168138</v>
      </c>
      <c r="P237" s="120">
        <f t="shared" si="1187"/>
        <v>1712437</v>
      </c>
      <c r="Q237" s="120">
        <f t="shared" si="1187"/>
        <v>52548974</v>
      </c>
      <c r="R237" s="120">
        <f t="shared" si="1187"/>
        <v>48938295</v>
      </c>
      <c r="S237" s="47"/>
    </row>
    <row r="238" spans="1:19" ht="12.75" customHeight="1" x14ac:dyDescent="0.2">
      <c r="A238" s="494"/>
      <c r="B238" s="494"/>
      <c r="C238" s="53" t="s">
        <v>3</v>
      </c>
      <c r="D238" s="54">
        <v>21</v>
      </c>
      <c r="E238" s="44">
        <f>Assistenti_Tecnici!E784</f>
        <v>16349.96</v>
      </c>
      <c r="F238" s="44">
        <v>0</v>
      </c>
      <c r="G238" s="44">
        <f t="shared" ref="G238" si="1248">1200/13*12</f>
        <v>1107.69</v>
      </c>
      <c r="H238" s="44">
        <v>6280.06</v>
      </c>
      <c r="I238" s="44"/>
      <c r="J238" s="44">
        <f t="shared" ref="J238" si="1249">K238/12</f>
        <v>1978.14</v>
      </c>
      <c r="K238" s="44">
        <f t="shared" ref="K238" si="1250">SUM(E238:I238)</f>
        <v>23737.71</v>
      </c>
      <c r="L238" s="46">
        <f t="shared" ref="L238" si="1251">SUM(E238:J238)</f>
        <v>25715.85</v>
      </c>
      <c r="M238" s="117"/>
      <c r="N238" s="119">
        <f t="shared" ref="N238" si="1252">K238</f>
        <v>23737.71</v>
      </c>
      <c r="O238" s="119">
        <f t="shared" ref="O238" si="1253">E238+F238+G238+I238</f>
        <v>17457.650000000001</v>
      </c>
      <c r="P238" s="119">
        <v>884.4</v>
      </c>
      <c r="Q238" s="119">
        <f t="shared" ref="Q238" si="1254">L238+(IF(P238&gt;O238*0.18,P238,O238*0.18))</f>
        <v>28858.23</v>
      </c>
      <c r="R238" s="119">
        <f t="shared" ref="R238" si="1255">N238+O238*0.18</f>
        <v>26880.09</v>
      </c>
      <c r="S238" s="47"/>
    </row>
    <row r="239" spans="1:19" ht="9" customHeight="1" x14ac:dyDescent="0.2">
      <c r="A239" s="494"/>
      <c r="B239" s="494"/>
      <c r="C239" s="48" t="s">
        <v>4</v>
      </c>
      <c r="D239" s="49">
        <v>27</v>
      </c>
      <c r="E239" s="61">
        <f>Assistenti_Tecnici!E785</f>
        <v>31657937</v>
      </c>
      <c r="F239" s="50">
        <v>0</v>
      </c>
      <c r="G239" s="50">
        <f t="shared" si="859"/>
        <v>2144787</v>
      </c>
      <c r="H239" s="61">
        <v>12159892</v>
      </c>
      <c r="I239" s="61">
        <f t="shared" ref="I239:L239" si="1256">I238*1936.27</f>
        <v>0</v>
      </c>
      <c r="J239" s="51">
        <f t="shared" si="1256"/>
        <v>3830213</v>
      </c>
      <c r="K239" s="51">
        <f t="shared" si="1256"/>
        <v>45962616</v>
      </c>
      <c r="L239" s="61">
        <f t="shared" si="1256"/>
        <v>49792829</v>
      </c>
      <c r="M239" s="118"/>
      <c r="N239" s="120">
        <f t="shared" ref="N239:O239" si="1257">N238*1936.27</f>
        <v>45962616</v>
      </c>
      <c r="O239" s="120">
        <f t="shared" si="1257"/>
        <v>33802724</v>
      </c>
      <c r="P239" s="120">
        <f t="shared" si="1187"/>
        <v>1712437</v>
      </c>
      <c r="Q239" s="120">
        <f t="shared" si="1187"/>
        <v>55877325</v>
      </c>
      <c r="R239" s="120">
        <f t="shared" si="1187"/>
        <v>52047112</v>
      </c>
      <c r="S239" s="47"/>
    </row>
    <row r="240" spans="1:19" ht="12.75" customHeight="1" x14ac:dyDescent="0.2">
      <c r="A240" s="494"/>
      <c r="B240" s="494"/>
      <c r="C240" s="53" t="s">
        <v>3</v>
      </c>
      <c r="D240" s="54">
        <v>28</v>
      </c>
      <c r="E240" s="44">
        <f>Assistenti_Tecnici!E786</f>
        <v>17331.12</v>
      </c>
      <c r="F240" s="44">
        <v>0</v>
      </c>
      <c r="G240" s="44">
        <f t="shared" ref="G240" si="1258">1200/13*12</f>
        <v>1107.69</v>
      </c>
      <c r="H240" s="44">
        <v>6280.06</v>
      </c>
      <c r="I240" s="44"/>
      <c r="J240" s="44">
        <f t="shared" ref="J240" si="1259">K240/12</f>
        <v>2059.91</v>
      </c>
      <c r="K240" s="44">
        <f t="shared" ref="K240" si="1260">SUM(E240:I240)</f>
        <v>24718.87</v>
      </c>
      <c r="L240" s="46">
        <f t="shared" ref="L240" si="1261">SUM(E240:J240)</f>
        <v>26778.78</v>
      </c>
      <c r="M240" s="117"/>
      <c r="N240" s="119">
        <f t="shared" ref="N240" si="1262">K240</f>
        <v>24718.87</v>
      </c>
      <c r="O240" s="119">
        <f t="shared" ref="O240" si="1263">E240+F240+G240+I240</f>
        <v>18438.810000000001</v>
      </c>
      <c r="P240" s="119">
        <v>884.4</v>
      </c>
      <c r="Q240" s="119">
        <f t="shared" ref="Q240" si="1264">L240+(IF(P240&gt;O240*0.18,P240,O240*0.18))</f>
        <v>30097.77</v>
      </c>
      <c r="R240" s="119">
        <f t="shared" ref="R240" si="1265">N240+O240*0.18</f>
        <v>28037.86</v>
      </c>
      <c r="S240" s="47"/>
    </row>
    <row r="241" spans="1:20" ht="9" customHeight="1" x14ac:dyDescent="0.2">
      <c r="A241" s="494"/>
      <c r="B241" s="494"/>
      <c r="C241" s="48" t="s">
        <v>4</v>
      </c>
      <c r="D241" s="49">
        <v>34</v>
      </c>
      <c r="E241" s="61">
        <f>Assistenti_Tecnici!E787</f>
        <v>33557728</v>
      </c>
      <c r="F241" s="50">
        <v>0</v>
      </c>
      <c r="G241" s="50">
        <f t="shared" si="859"/>
        <v>2144787</v>
      </c>
      <c r="H241" s="61">
        <v>12159892</v>
      </c>
      <c r="I241" s="61">
        <f t="shared" ref="I241:L241" si="1266">I240*1936.27</f>
        <v>0</v>
      </c>
      <c r="J241" s="51">
        <f t="shared" si="1266"/>
        <v>3988542</v>
      </c>
      <c r="K241" s="51">
        <f t="shared" si="1266"/>
        <v>47862406</v>
      </c>
      <c r="L241" s="61">
        <f t="shared" si="1266"/>
        <v>51850948</v>
      </c>
      <c r="M241" s="118"/>
      <c r="N241" s="120">
        <f t="shared" ref="N241:R247" si="1267">N240*1936.27</f>
        <v>47862406</v>
      </c>
      <c r="O241" s="120">
        <f t="shared" si="1267"/>
        <v>35702515</v>
      </c>
      <c r="P241" s="120">
        <f t="shared" si="1267"/>
        <v>1712437</v>
      </c>
      <c r="Q241" s="120">
        <f t="shared" si="1267"/>
        <v>58277409</v>
      </c>
      <c r="R241" s="120">
        <f t="shared" si="1267"/>
        <v>54288867</v>
      </c>
      <c r="S241" s="47"/>
    </row>
    <row r="242" spans="1:20" ht="12.75" customHeight="1" x14ac:dyDescent="0.2">
      <c r="A242" s="494"/>
      <c r="B242" s="494"/>
      <c r="C242" s="53" t="s">
        <v>3</v>
      </c>
      <c r="D242" s="54">
        <v>35</v>
      </c>
      <c r="E242" s="44">
        <f>Assistenti_Tecnici!E788</f>
        <v>18075.79</v>
      </c>
      <c r="F242" s="44">
        <v>0</v>
      </c>
      <c r="G242" s="44">
        <f t="shared" ref="G242" si="1268">1200/13*12</f>
        <v>1107.69</v>
      </c>
      <c r="H242" s="44">
        <v>6280.06</v>
      </c>
      <c r="I242" s="44"/>
      <c r="J242" s="44">
        <f t="shared" ref="J242" si="1269">K242/12</f>
        <v>2121.96</v>
      </c>
      <c r="K242" s="44">
        <f t="shared" ref="K242" si="1270">SUM(E242:I242)</f>
        <v>25463.54</v>
      </c>
      <c r="L242" s="46">
        <f t="shared" ref="L242" si="1271">SUM(E242:J242)</f>
        <v>27585.5</v>
      </c>
      <c r="M242" s="117"/>
      <c r="N242" s="119">
        <f t="shared" ref="N242" si="1272">K242</f>
        <v>25463.54</v>
      </c>
      <c r="O242" s="119">
        <f t="shared" ref="O242" si="1273">E242+F242+G242+I242</f>
        <v>19183.48</v>
      </c>
      <c r="P242" s="119">
        <v>884.4</v>
      </c>
      <c r="Q242" s="119">
        <f t="shared" ref="Q242" si="1274">L242+(IF(P242&gt;O242*0.18,P242,O242*0.18))</f>
        <v>31038.53</v>
      </c>
      <c r="R242" s="119">
        <f t="shared" ref="R242" si="1275">N242+O242*0.18</f>
        <v>28916.57</v>
      </c>
      <c r="S242" s="47"/>
    </row>
    <row r="243" spans="1:20" ht="9" customHeight="1" x14ac:dyDescent="0.2">
      <c r="A243" s="495"/>
      <c r="B243" s="495"/>
      <c r="C243" s="58" t="s">
        <v>4</v>
      </c>
      <c r="D243" s="59"/>
      <c r="E243" s="61">
        <f>Assistenti_Tecnici!E789</f>
        <v>34999610</v>
      </c>
      <c r="F243" s="61">
        <v>0</v>
      </c>
      <c r="G243" s="50">
        <f t="shared" si="859"/>
        <v>2144787</v>
      </c>
      <c r="H243" s="61">
        <v>12159892</v>
      </c>
      <c r="I243" s="61">
        <f t="shared" ref="I243:L243" si="1276">I242*1936.27</f>
        <v>0</v>
      </c>
      <c r="J243" s="51">
        <f t="shared" si="1276"/>
        <v>4108687</v>
      </c>
      <c r="K243" s="51">
        <f t="shared" si="1276"/>
        <v>49304289</v>
      </c>
      <c r="L243" s="61">
        <f t="shared" si="1276"/>
        <v>53412976</v>
      </c>
      <c r="M243" s="118"/>
      <c r="N243" s="120">
        <f t="shared" ref="N243:O243" si="1277">N242*1936.27</f>
        <v>49304289</v>
      </c>
      <c r="O243" s="120">
        <f t="shared" si="1277"/>
        <v>37144397</v>
      </c>
      <c r="P243" s="120">
        <f t="shared" si="1267"/>
        <v>1712437</v>
      </c>
      <c r="Q243" s="120">
        <f t="shared" si="1267"/>
        <v>60098974</v>
      </c>
      <c r="R243" s="120">
        <f t="shared" si="1267"/>
        <v>55990287</v>
      </c>
      <c r="S243" s="47"/>
    </row>
    <row r="244" spans="1:20" ht="12.75" customHeight="1" x14ac:dyDescent="0.2">
      <c r="A244" s="492">
        <f>B232+1</f>
        <v>44562</v>
      </c>
      <c r="B244" s="492">
        <v>44651</v>
      </c>
      <c r="C244" s="42" t="s">
        <v>3</v>
      </c>
      <c r="D244" s="43">
        <v>0</v>
      </c>
      <c r="E244" s="44">
        <f>Assistenti_Tecnici!E790</f>
        <v>11777.22</v>
      </c>
      <c r="F244" s="44">
        <v>0</v>
      </c>
      <c r="G244" s="44">
        <f t="shared" ref="G244" si="1278">1200/13*12</f>
        <v>1107.69</v>
      </c>
      <c r="H244" s="44">
        <v>6280.06</v>
      </c>
      <c r="I244" s="44"/>
      <c r="J244" s="44">
        <f t="shared" ref="J244" si="1279">K244/12</f>
        <v>1597.08</v>
      </c>
      <c r="K244" s="44">
        <f t="shared" ref="K244" si="1280">SUM(E244:I244)</f>
        <v>19164.97</v>
      </c>
      <c r="L244" s="46">
        <f t="shared" ref="L244" si="1281">SUM(E244:J244)</f>
        <v>20762.05</v>
      </c>
      <c r="M244" s="117"/>
      <c r="N244" s="119">
        <f t="shared" ref="N244" si="1282">K244</f>
        <v>19164.97</v>
      </c>
      <c r="O244" s="119">
        <f t="shared" ref="O244" si="1283">E244+F244+G244+I244</f>
        <v>12884.91</v>
      </c>
      <c r="P244" s="119">
        <f>K287</f>
        <v>961.2</v>
      </c>
      <c r="Q244" s="119">
        <f t="shared" ref="Q244" si="1284">L244+(IF(P244&gt;O244*0.18,P244,O244*0.18))</f>
        <v>23081.33</v>
      </c>
      <c r="R244" s="119">
        <f t="shared" ref="R244" si="1285">N244+O244*0.18</f>
        <v>21484.25</v>
      </c>
      <c r="S244" s="47"/>
    </row>
    <row r="245" spans="1:20" ht="9" customHeight="1" x14ac:dyDescent="0.2">
      <c r="A245" s="493"/>
      <c r="B245" s="493"/>
      <c r="C245" s="48" t="s">
        <v>4</v>
      </c>
      <c r="D245" s="49">
        <v>8</v>
      </c>
      <c r="E245" s="61">
        <f>Assistenti_Tecnici!E791</f>
        <v>22803878</v>
      </c>
      <c r="F245" s="50">
        <v>0</v>
      </c>
      <c r="G245" s="50">
        <f t="shared" si="859"/>
        <v>2144787</v>
      </c>
      <c r="H245" s="61">
        <v>12159892</v>
      </c>
      <c r="I245" s="61">
        <f t="shared" ref="I245:L245" si="1286">I244*1936.27</f>
        <v>0</v>
      </c>
      <c r="J245" s="51">
        <f t="shared" si="1286"/>
        <v>3092378</v>
      </c>
      <c r="K245" s="51">
        <f t="shared" si="1286"/>
        <v>37108556</v>
      </c>
      <c r="L245" s="61">
        <f t="shared" si="1286"/>
        <v>40200935</v>
      </c>
      <c r="M245" s="118"/>
      <c r="N245" s="120">
        <f t="shared" ref="N245:O245" si="1287">N244*1936.27</f>
        <v>37108556</v>
      </c>
      <c r="O245" s="120">
        <f t="shared" si="1287"/>
        <v>24948665</v>
      </c>
      <c r="P245" s="120">
        <f t="shared" si="1267"/>
        <v>1861143</v>
      </c>
      <c r="Q245" s="120">
        <f t="shared" si="1267"/>
        <v>44691687</v>
      </c>
      <c r="R245" s="120">
        <f t="shared" si="1267"/>
        <v>41599309</v>
      </c>
      <c r="S245" s="47"/>
    </row>
    <row r="246" spans="1:20" ht="12.75" customHeight="1" x14ac:dyDescent="0.2">
      <c r="A246" s="494">
        <f>A244</f>
        <v>44562</v>
      </c>
      <c r="B246" s="494">
        <f>B244</f>
        <v>44651</v>
      </c>
      <c r="C246" s="53" t="s">
        <v>3</v>
      </c>
      <c r="D246" s="54">
        <v>9</v>
      </c>
      <c r="E246" s="44">
        <f>Assistenti_Tecnici!E792</f>
        <v>13612.26</v>
      </c>
      <c r="F246" s="44">
        <v>0</v>
      </c>
      <c r="G246" s="44">
        <f t="shared" ref="G246" si="1288">1200/13*12</f>
        <v>1107.69</v>
      </c>
      <c r="H246" s="44">
        <v>6280.06</v>
      </c>
      <c r="I246" s="44"/>
      <c r="J246" s="44">
        <f t="shared" ref="J246" si="1289">K246/12</f>
        <v>1750</v>
      </c>
      <c r="K246" s="44">
        <f t="shared" ref="K246" si="1290">SUM(E246:I246)</f>
        <v>21000.01</v>
      </c>
      <c r="L246" s="46">
        <f t="shared" ref="L246" si="1291">SUM(E246:J246)</f>
        <v>22750.01</v>
      </c>
      <c r="M246" s="117"/>
      <c r="N246" s="119">
        <f t="shared" ref="N246" si="1292">K246</f>
        <v>21000.01</v>
      </c>
      <c r="O246" s="119">
        <f t="shared" ref="O246" si="1293">E246+F246+G246+I246</f>
        <v>14719.95</v>
      </c>
      <c r="P246" s="119">
        <f>P244</f>
        <v>961.2</v>
      </c>
      <c r="Q246" s="119">
        <f t="shared" ref="Q246" si="1294">L246+(IF(P246&gt;O246*0.18,P246,O246*0.18))</f>
        <v>25399.599999999999</v>
      </c>
      <c r="R246" s="119">
        <f t="shared" ref="R246" si="1295">N246+O246*0.18</f>
        <v>23649.599999999999</v>
      </c>
      <c r="S246" s="47"/>
    </row>
    <row r="247" spans="1:20" ht="9" customHeight="1" x14ac:dyDescent="0.2">
      <c r="A247" s="494"/>
      <c r="B247" s="494"/>
      <c r="C247" s="48" t="s">
        <v>4</v>
      </c>
      <c r="D247" s="49">
        <v>14</v>
      </c>
      <c r="E247" s="61">
        <f>Assistenti_Tecnici!E793</f>
        <v>26357011</v>
      </c>
      <c r="F247" s="50">
        <v>0</v>
      </c>
      <c r="G247" s="50">
        <f t="shared" si="859"/>
        <v>2144787</v>
      </c>
      <c r="H247" s="61">
        <v>12159892</v>
      </c>
      <c r="I247" s="61">
        <f t="shared" ref="I247:L247" si="1296">I246*1936.27</f>
        <v>0</v>
      </c>
      <c r="J247" s="51">
        <f t="shared" si="1296"/>
        <v>3388473</v>
      </c>
      <c r="K247" s="51">
        <f t="shared" si="1296"/>
        <v>40661689</v>
      </c>
      <c r="L247" s="61">
        <f t="shared" si="1296"/>
        <v>44050162</v>
      </c>
      <c r="M247" s="118"/>
      <c r="N247" s="120">
        <f t="shared" ref="N247:O247" si="1297">N246*1936.27</f>
        <v>40661689</v>
      </c>
      <c r="O247" s="120">
        <f t="shared" si="1297"/>
        <v>28501798</v>
      </c>
      <c r="P247" s="120">
        <f t="shared" si="1267"/>
        <v>1861143</v>
      </c>
      <c r="Q247" s="120">
        <f t="shared" si="1267"/>
        <v>49180483</v>
      </c>
      <c r="R247" s="120">
        <f t="shared" si="1267"/>
        <v>45792011</v>
      </c>
      <c r="S247" s="47"/>
    </row>
    <row r="248" spans="1:20" ht="12.75" customHeight="1" x14ac:dyDescent="0.2">
      <c r="A248" s="494"/>
      <c r="B248" s="494"/>
      <c r="C248" s="53" t="s">
        <v>3</v>
      </c>
      <c r="D248" s="54">
        <v>15</v>
      </c>
      <c r="E248" s="44">
        <f>Assistenti_Tecnici!E794</f>
        <v>14989.31</v>
      </c>
      <c r="F248" s="44">
        <v>0</v>
      </c>
      <c r="G248" s="44">
        <f t="shared" ref="G248" si="1298">1200/13*12</f>
        <v>1107.69</v>
      </c>
      <c r="H248" s="44">
        <v>6280.06</v>
      </c>
      <c r="I248" s="44"/>
      <c r="J248" s="44">
        <f t="shared" ref="J248" si="1299">K248/12</f>
        <v>1864.76</v>
      </c>
      <c r="K248" s="44">
        <f t="shared" ref="K248" si="1300">SUM(E248:I248)</f>
        <v>22377.06</v>
      </c>
      <c r="L248" s="46">
        <f t="shared" ref="L248" si="1301">SUM(E248:J248)</f>
        <v>24241.82</v>
      </c>
      <c r="M248" s="117"/>
      <c r="N248" s="119">
        <f t="shared" ref="N248" si="1302">K248</f>
        <v>22377.06</v>
      </c>
      <c r="O248" s="119">
        <f t="shared" ref="O248" si="1303">E248+F248+G248+I248</f>
        <v>16097</v>
      </c>
      <c r="P248" s="119">
        <f t="shared" ref="P248" si="1304">P246</f>
        <v>961.2</v>
      </c>
      <c r="Q248" s="119">
        <f t="shared" ref="Q248" si="1305">L248+(IF(P248&gt;O248*0.18,P248,O248*0.18))</f>
        <v>27139.279999999999</v>
      </c>
      <c r="R248" s="119">
        <f t="shared" ref="R248" si="1306">N248+O248*0.18</f>
        <v>25274.52</v>
      </c>
      <c r="S248" s="47"/>
    </row>
    <row r="249" spans="1:20" ht="9" customHeight="1" x14ac:dyDescent="0.2">
      <c r="A249" s="494"/>
      <c r="B249" s="494"/>
      <c r="C249" s="48" t="s">
        <v>4</v>
      </c>
      <c r="D249" s="49">
        <v>20</v>
      </c>
      <c r="E249" s="61">
        <f>Assistenti_Tecnici!E795</f>
        <v>29023351</v>
      </c>
      <c r="F249" s="50">
        <v>0</v>
      </c>
      <c r="G249" s="50">
        <f t="shared" si="859"/>
        <v>2144787</v>
      </c>
      <c r="H249" s="61">
        <v>12159892</v>
      </c>
      <c r="I249" s="61">
        <f t="shared" ref="I249:L249" si="1307">I248*1936.27</f>
        <v>0</v>
      </c>
      <c r="J249" s="51">
        <f t="shared" si="1307"/>
        <v>3610679</v>
      </c>
      <c r="K249" s="51">
        <f t="shared" si="1307"/>
        <v>43328030</v>
      </c>
      <c r="L249" s="61">
        <f t="shared" si="1307"/>
        <v>46938709</v>
      </c>
      <c r="M249" s="118"/>
      <c r="N249" s="120">
        <f t="shared" ref="N249:R249" si="1308">N248*1936.27</f>
        <v>43328030</v>
      </c>
      <c r="O249" s="120">
        <f t="shared" si="1308"/>
        <v>31168138</v>
      </c>
      <c r="P249" s="120">
        <f t="shared" si="1308"/>
        <v>1861143</v>
      </c>
      <c r="Q249" s="120">
        <f t="shared" si="1308"/>
        <v>52548974</v>
      </c>
      <c r="R249" s="120">
        <f t="shared" si="1308"/>
        <v>48938295</v>
      </c>
      <c r="S249" s="47"/>
    </row>
    <row r="250" spans="1:20" ht="12.75" customHeight="1" x14ac:dyDescent="0.2">
      <c r="A250" s="494"/>
      <c r="B250" s="494"/>
      <c r="C250" s="53" t="s">
        <v>3</v>
      </c>
      <c r="D250" s="54">
        <v>21</v>
      </c>
      <c r="E250" s="44">
        <f>Assistenti_Tecnici!E796</f>
        <v>16349.96</v>
      </c>
      <c r="F250" s="44">
        <v>0</v>
      </c>
      <c r="G250" s="44">
        <f t="shared" ref="G250" si="1309">1200/13*12</f>
        <v>1107.69</v>
      </c>
      <c r="H250" s="44">
        <v>6280.06</v>
      </c>
      <c r="I250" s="44"/>
      <c r="J250" s="44">
        <f t="shared" ref="J250" si="1310">K250/12</f>
        <v>1978.14</v>
      </c>
      <c r="K250" s="44">
        <f t="shared" ref="K250" si="1311">SUM(E250:I250)</f>
        <v>23737.71</v>
      </c>
      <c r="L250" s="46">
        <f t="shared" ref="L250" si="1312">SUM(E250:J250)</f>
        <v>25715.85</v>
      </c>
      <c r="M250" s="117"/>
      <c r="N250" s="119">
        <f t="shared" ref="N250" si="1313">K250</f>
        <v>23737.71</v>
      </c>
      <c r="O250" s="119">
        <f t="shared" ref="O250" si="1314">E250+F250+G250+I250</f>
        <v>17457.650000000001</v>
      </c>
      <c r="P250" s="119">
        <f t="shared" ref="P250" si="1315">P248</f>
        <v>961.2</v>
      </c>
      <c r="Q250" s="119">
        <f t="shared" ref="Q250" si="1316">L250+(IF(P250&gt;O250*0.18,P250,O250*0.18))</f>
        <v>28858.23</v>
      </c>
      <c r="R250" s="119">
        <f t="shared" ref="R250" si="1317">N250+O250*0.18</f>
        <v>26880.09</v>
      </c>
      <c r="S250" s="47"/>
    </row>
    <row r="251" spans="1:20" ht="9" customHeight="1" x14ac:dyDescent="0.2">
      <c r="A251" s="494"/>
      <c r="B251" s="494"/>
      <c r="C251" s="48" t="s">
        <v>4</v>
      </c>
      <c r="D251" s="49">
        <v>27</v>
      </c>
      <c r="E251" s="61">
        <f>Assistenti_Tecnici!E797</f>
        <v>31657937</v>
      </c>
      <c r="F251" s="50">
        <v>0</v>
      </c>
      <c r="G251" s="50">
        <f t="shared" ref="G251:G255" si="1318">G250*1936.27</f>
        <v>2144787</v>
      </c>
      <c r="H251" s="61">
        <v>12159892</v>
      </c>
      <c r="I251" s="61">
        <f t="shared" ref="I251:L251" si="1319">I250*1936.27</f>
        <v>0</v>
      </c>
      <c r="J251" s="51">
        <f t="shared" si="1319"/>
        <v>3830213</v>
      </c>
      <c r="K251" s="51">
        <f t="shared" si="1319"/>
        <v>45962616</v>
      </c>
      <c r="L251" s="61">
        <f t="shared" si="1319"/>
        <v>49792829</v>
      </c>
      <c r="M251" s="118"/>
      <c r="N251" s="120">
        <f t="shared" ref="N251:R251" si="1320">N250*1936.27</f>
        <v>45962616</v>
      </c>
      <c r="O251" s="120">
        <f t="shared" si="1320"/>
        <v>33802724</v>
      </c>
      <c r="P251" s="120">
        <f t="shared" si="1320"/>
        <v>1861143</v>
      </c>
      <c r="Q251" s="120">
        <f t="shared" si="1320"/>
        <v>55877325</v>
      </c>
      <c r="R251" s="120">
        <f t="shared" si="1320"/>
        <v>52047112</v>
      </c>
      <c r="S251" s="47"/>
    </row>
    <row r="252" spans="1:20" ht="12.75" customHeight="1" x14ac:dyDescent="0.2">
      <c r="A252" s="494"/>
      <c r="B252" s="494"/>
      <c r="C252" s="53" t="s">
        <v>3</v>
      </c>
      <c r="D252" s="54">
        <v>28</v>
      </c>
      <c r="E252" s="44">
        <f>Assistenti_Tecnici!E798</f>
        <v>17331.12</v>
      </c>
      <c r="F252" s="44">
        <v>0</v>
      </c>
      <c r="G252" s="44">
        <f t="shared" ref="G252" si="1321">1200/13*12</f>
        <v>1107.69</v>
      </c>
      <c r="H252" s="44">
        <v>6280.06</v>
      </c>
      <c r="I252" s="44"/>
      <c r="J252" s="44">
        <f t="shared" ref="J252" si="1322">K252/12</f>
        <v>2059.91</v>
      </c>
      <c r="K252" s="44">
        <f t="shared" ref="K252" si="1323">SUM(E252:I252)</f>
        <v>24718.87</v>
      </c>
      <c r="L252" s="46">
        <f t="shared" ref="L252" si="1324">SUM(E252:J252)</f>
        <v>26778.78</v>
      </c>
      <c r="M252" s="117"/>
      <c r="N252" s="119">
        <f t="shared" ref="N252" si="1325">K252</f>
        <v>24718.87</v>
      </c>
      <c r="O252" s="119">
        <f t="shared" ref="O252" si="1326">E252+F252+G252+I252</f>
        <v>18438.810000000001</v>
      </c>
      <c r="P252" s="119">
        <f t="shared" ref="P252" si="1327">P250</f>
        <v>961.2</v>
      </c>
      <c r="Q252" s="119">
        <f t="shared" ref="Q252" si="1328">L252+(IF(P252&gt;O252*0.18,P252,O252*0.18))</f>
        <v>30097.77</v>
      </c>
      <c r="R252" s="119">
        <f t="shared" ref="R252" si="1329">N252+O252*0.18</f>
        <v>28037.86</v>
      </c>
      <c r="S252" s="47"/>
    </row>
    <row r="253" spans="1:20" ht="9" customHeight="1" x14ac:dyDescent="0.2">
      <c r="A253" s="494"/>
      <c r="B253" s="494"/>
      <c r="C253" s="48" t="s">
        <v>4</v>
      </c>
      <c r="D253" s="49">
        <v>34</v>
      </c>
      <c r="E253" s="61">
        <f>Assistenti_Tecnici!E799</f>
        <v>33557728</v>
      </c>
      <c r="F253" s="50">
        <v>0</v>
      </c>
      <c r="G253" s="50">
        <f t="shared" si="1318"/>
        <v>2144787</v>
      </c>
      <c r="H253" s="61">
        <v>12159892</v>
      </c>
      <c r="I253" s="61">
        <f t="shared" ref="I253:L253" si="1330">I252*1936.27</f>
        <v>0</v>
      </c>
      <c r="J253" s="51">
        <f t="shared" si="1330"/>
        <v>3988542</v>
      </c>
      <c r="K253" s="51">
        <f t="shared" si="1330"/>
        <v>47862406</v>
      </c>
      <c r="L253" s="61">
        <f t="shared" si="1330"/>
        <v>51850948</v>
      </c>
      <c r="M253" s="118"/>
      <c r="N253" s="120">
        <f t="shared" ref="N253:R253" si="1331">N252*1936.27</f>
        <v>47862406</v>
      </c>
      <c r="O253" s="120">
        <f t="shared" si="1331"/>
        <v>35702515</v>
      </c>
      <c r="P253" s="120">
        <f t="shared" si="1331"/>
        <v>1861143</v>
      </c>
      <c r="Q253" s="120">
        <f t="shared" si="1331"/>
        <v>58277409</v>
      </c>
      <c r="R253" s="120">
        <f t="shared" si="1331"/>
        <v>54288867</v>
      </c>
      <c r="S253" s="47"/>
    </row>
    <row r="254" spans="1:20" ht="12.75" customHeight="1" x14ac:dyDescent="0.2">
      <c r="A254" s="494"/>
      <c r="B254" s="494"/>
      <c r="C254" s="53" t="s">
        <v>3</v>
      </c>
      <c r="D254" s="54">
        <v>35</v>
      </c>
      <c r="E254" s="44">
        <f>Assistenti_Tecnici!E800</f>
        <v>18075.79</v>
      </c>
      <c r="F254" s="44">
        <v>0</v>
      </c>
      <c r="G254" s="44">
        <f t="shared" ref="G254" si="1332">1200/13*12</f>
        <v>1107.69</v>
      </c>
      <c r="H254" s="44">
        <v>6280.06</v>
      </c>
      <c r="I254" s="44"/>
      <c r="J254" s="44">
        <f t="shared" ref="J254" si="1333">K254/12</f>
        <v>2121.96</v>
      </c>
      <c r="K254" s="44">
        <f t="shared" ref="K254" si="1334">SUM(E254:I254)</f>
        <v>25463.54</v>
      </c>
      <c r="L254" s="46">
        <f t="shared" ref="L254" si="1335">SUM(E254:J254)</f>
        <v>27585.5</v>
      </c>
      <c r="M254" s="117"/>
      <c r="N254" s="119">
        <f t="shared" ref="N254" si="1336">K254</f>
        <v>25463.54</v>
      </c>
      <c r="O254" s="119">
        <f t="shared" ref="O254" si="1337">E254+F254+G254+I254</f>
        <v>19183.48</v>
      </c>
      <c r="P254" s="119">
        <f t="shared" ref="P254" si="1338">P252</f>
        <v>961.2</v>
      </c>
      <c r="Q254" s="119">
        <f t="shared" ref="Q254" si="1339">L254+(IF(P254&gt;O254*0.18,P254,O254*0.18))</f>
        <v>31038.53</v>
      </c>
      <c r="R254" s="119">
        <f t="shared" ref="R254" si="1340">N254+O254*0.18</f>
        <v>28916.57</v>
      </c>
      <c r="S254" s="47"/>
    </row>
    <row r="255" spans="1:20" ht="9" customHeight="1" x14ac:dyDescent="0.2">
      <c r="A255" s="495"/>
      <c r="B255" s="495"/>
      <c r="C255" s="58" t="s">
        <v>4</v>
      </c>
      <c r="D255" s="59"/>
      <c r="E255" s="61">
        <f>Assistenti_Tecnici!E801</f>
        <v>34999610</v>
      </c>
      <c r="F255" s="61">
        <v>0</v>
      </c>
      <c r="G255" s="61">
        <f t="shared" si="1318"/>
        <v>2144787</v>
      </c>
      <c r="H255" s="61">
        <v>12159892</v>
      </c>
      <c r="I255" s="61">
        <f t="shared" ref="I255:L255" si="1341">I254*1936.27</f>
        <v>0</v>
      </c>
      <c r="J255" s="51">
        <f t="shared" si="1341"/>
        <v>4108687</v>
      </c>
      <c r="K255" s="51">
        <f t="shared" si="1341"/>
        <v>49304289</v>
      </c>
      <c r="L255" s="61">
        <f t="shared" si="1341"/>
        <v>53412976</v>
      </c>
      <c r="M255" s="118"/>
      <c r="N255" s="120">
        <f t="shared" ref="N255:R255" si="1342">N254*1936.27</f>
        <v>49304289</v>
      </c>
      <c r="O255" s="120">
        <f t="shared" si="1342"/>
        <v>37144397</v>
      </c>
      <c r="P255" s="120">
        <f t="shared" si="1342"/>
        <v>1861143</v>
      </c>
      <c r="Q255" s="120">
        <f t="shared" si="1342"/>
        <v>60098974</v>
      </c>
      <c r="R255" s="120">
        <f t="shared" si="1342"/>
        <v>55990287</v>
      </c>
      <c r="S255" s="47"/>
    </row>
    <row r="256" spans="1:20" ht="12.75" customHeight="1" x14ac:dyDescent="0.2">
      <c r="A256" s="492">
        <f>B244+1</f>
        <v>44652</v>
      </c>
      <c r="B256" s="492">
        <v>44742</v>
      </c>
      <c r="C256" s="42" t="s">
        <v>3</v>
      </c>
      <c r="D256" s="43">
        <v>0</v>
      </c>
      <c r="E256" s="44">
        <f>Assistenti_Tecnici!E802</f>
        <v>11777.22</v>
      </c>
      <c r="F256" s="44"/>
      <c r="G256" s="44">
        <f t="shared" ref="G256:G268" si="1343">1200/13*12</f>
        <v>1107.69</v>
      </c>
      <c r="H256" s="44">
        <v>6280.06</v>
      </c>
      <c r="I256" s="44">
        <f>(E256+H256)*0.3%</f>
        <v>54.17</v>
      </c>
      <c r="J256" s="44">
        <f t="shared" ref="J256" si="1344">K256/12</f>
        <v>1601.6</v>
      </c>
      <c r="K256" s="44">
        <f t="shared" ref="K256" si="1345">SUM(E256:I256)</f>
        <v>19219.14</v>
      </c>
      <c r="L256" s="46">
        <f t="shared" ref="L256" si="1346">SUM(E256:J256)</f>
        <v>20820.740000000002</v>
      </c>
      <c r="M256" s="117"/>
      <c r="N256" s="119">
        <f t="shared" ref="N256" si="1347">K256</f>
        <v>19219.14</v>
      </c>
      <c r="O256" s="119">
        <f t="shared" ref="O256" si="1348">E256+F256+G256+I256</f>
        <v>12939.08</v>
      </c>
      <c r="P256" s="119">
        <f t="shared" ref="P256" si="1349">P254</f>
        <v>961.2</v>
      </c>
      <c r="Q256" s="119">
        <f t="shared" ref="Q256" si="1350">L256+(IF(P256&gt;O256*0.18,P256,O256*0.18))</f>
        <v>23149.77</v>
      </c>
      <c r="R256" s="119">
        <f t="shared" ref="R256" si="1351">N256+O256*0.18</f>
        <v>21548.17</v>
      </c>
      <c r="S256" s="47"/>
      <c r="T256" s="194"/>
    </row>
    <row r="257" spans="1:20" ht="9" customHeight="1" x14ac:dyDescent="0.2">
      <c r="A257" s="493"/>
      <c r="B257" s="493"/>
      <c r="C257" s="48" t="s">
        <v>4</v>
      </c>
      <c r="D257" s="49">
        <v>8</v>
      </c>
      <c r="E257" s="61">
        <f>Assistenti_Tecnici!E803</f>
        <v>22803878</v>
      </c>
      <c r="F257" s="61"/>
      <c r="G257" s="50">
        <f t="shared" ref="G257:G273" si="1352">G256*1936.27</f>
        <v>2144787</v>
      </c>
      <c r="H257" s="61">
        <v>12159892</v>
      </c>
      <c r="I257" s="61">
        <f>I256*1936.27</f>
        <v>104888</v>
      </c>
      <c r="J257" s="51">
        <f t="shared" ref="J257:L257" si="1353">J256*1936.27</f>
        <v>3101130</v>
      </c>
      <c r="K257" s="51">
        <f t="shared" si="1353"/>
        <v>37213444</v>
      </c>
      <c r="L257" s="61">
        <f t="shared" si="1353"/>
        <v>40314574</v>
      </c>
      <c r="M257" s="118"/>
      <c r="N257" s="120">
        <f t="shared" ref="N257:R257" si="1354">N256*1936.27</f>
        <v>37213444</v>
      </c>
      <c r="O257" s="120">
        <f t="shared" si="1354"/>
        <v>25053552</v>
      </c>
      <c r="P257" s="120">
        <f t="shared" si="1354"/>
        <v>1861143</v>
      </c>
      <c r="Q257" s="120">
        <f t="shared" si="1354"/>
        <v>44824205</v>
      </c>
      <c r="R257" s="120">
        <f t="shared" si="1354"/>
        <v>41723075</v>
      </c>
      <c r="S257" s="47"/>
    </row>
    <row r="258" spans="1:20" ht="12.75" customHeight="1" x14ac:dyDescent="0.2">
      <c r="A258" s="494">
        <f>A256</f>
        <v>44652</v>
      </c>
      <c r="B258" s="494">
        <f>B256</f>
        <v>44742</v>
      </c>
      <c r="C258" s="53" t="s">
        <v>3</v>
      </c>
      <c r="D258" s="54">
        <v>9</v>
      </c>
      <c r="E258" s="44">
        <f>Assistenti_Tecnici!E804</f>
        <v>13612.26</v>
      </c>
      <c r="F258" s="44"/>
      <c r="G258" s="44">
        <f t="shared" ref="G258:G270" si="1355">1200/13*12</f>
        <v>1107.69</v>
      </c>
      <c r="H258" s="44">
        <v>6280.06</v>
      </c>
      <c r="I258" s="44">
        <f t="shared" ref="I258" si="1356">(E258+H258)*0.3%</f>
        <v>59.68</v>
      </c>
      <c r="J258" s="44">
        <f t="shared" ref="J258" si="1357">K258/12</f>
        <v>1754.97</v>
      </c>
      <c r="K258" s="44">
        <f t="shared" ref="K258" si="1358">SUM(E258:I258)</f>
        <v>21059.69</v>
      </c>
      <c r="L258" s="46">
        <f t="shared" ref="L258" si="1359">SUM(E258:J258)</f>
        <v>22814.66</v>
      </c>
      <c r="M258" s="117"/>
      <c r="N258" s="119">
        <f t="shared" ref="N258" si="1360">K258</f>
        <v>21059.69</v>
      </c>
      <c r="O258" s="119">
        <f t="shared" ref="O258" si="1361">E258+F258+G258+I258</f>
        <v>14779.63</v>
      </c>
      <c r="P258" s="119">
        <f t="shared" ref="P258" si="1362">P256</f>
        <v>961.2</v>
      </c>
      <c r="Q258" s="119">
        <f t="shared" ref="Q258" si="1363">L258+(IF(P258&gt;O258*0.18,P258,O258*0.18))</f>
        <v>25474.99</v>
      </c>
      <c r="R258" s="119">
        <f t="shared" ref="R258" si="1364">N258+O258*0.18</f>
        <v>23720.02</v>
      </c>
      <c r="S258" s="47"/>
      <c r="T258" s="194"/>
    </row>
    <row r="259" spans="1:20" ht="9" customHeight="1" x14ac:dyDescent="0.2">
      <c r="A259" s="494"/>
      <c r="B259" s="494"/>
      <c r="C259" s="48" t="s">
        <v>4</v>
      </c>
      <c r="D259" s="49">
        <v>14</v>
      </c>
      <c r="E259" s="61">
        <f>Assistenti_Tecnici!E805</f>
        <v>26357011</v>
      </c>
      <c r="F259" s="50"/>
      <c r="G259" s="50">
        <f t="shared" si="1352"/>
        <v>2144787</v>
      </c>
      <c r="H259" s="61">
        <v>12159892</v>
      </c>
      <c r="I259" s="61">
        <f t="shared" ref="I259" si="1365">I258*1936.27</f>
        <v>115557</v>
      </c>
      <c r="J259" s="51">
        <f t="shared" ref="J259:L259" si="1366">J258*1936.27</f>
        <v>3398096</v>
      </c>
      <c r="K259" s="51">
        <f t="shared" si="1366"/>
        <v>40777246</v>
      </c>
      <c r="L259" s="61">
        <f t="shared" si="1366"/>
        <v>44175342</v>
      </c>
      <c r="M259" s="118"/>
      <c r="N259" s="120">
        <f t="shared" ref="N259:R259" si="1367">N258*1936.27</f>
        <v>40777246</v>
      </c>
      <c r="O259" s="120">
        <f t="shared" si="1367"/>
        <v>28617354</v>
      </c>
      <c r="P259" s="120">
        <f t="shared" si="1367"/>
        <v>1861143</v>
      </c>
      <c r="Q259" s="120">
        <f t="shared" si="1367"/>
        <v>49326459</v>
      </c>
      <c r="R259" s="120">
        <f t="shared" si="1367"/>
        <v>45928363</v>
      </c>
      <c r="S259" s="47"/>
    </row>
    <row r="260" spans="1:20" ht="12.75" customHeight="1" x14ac:dyDescent="0.2">
      <c r="A260" s="494"/>
      <c r="B260" s="494"/>
      <c r="C260" s="53" t="s">
        <v>3</v>
      </c>
      <c r="D260" s="54">
        <v>15</v>
      </c>
      <c r="E260" s="44">
        <f>Assistenti_Tecnici!E806</f>
        <v>14989.31</v>
      </c>
      <c r="F260" s="44"/>
      <c r="G260" s="44">
        <f t="shared" ref="G260:G272" si="1368">1200/13*12</f>
        <v>1107.69</v>
      </c>
      <c r="H260" s="44">
        <v>6280.06</v>
      </c>
      <c r="I260" s="44">
        <f t="shared" ref="I260" si="1369">(E260+H260)*0.3%</f>
        <v>63.81</v>
      </c>
      <c r="J260" s="44">
        <f t="shared" ref="J260" si="1370">K260/12</f>
        <v>1870.07</v>
      </c>
      <c r="K260" s="44">
        <f t="shared" ref="K260" si="1371">SUM(E260:I260)</f>
        <v>22440.87</v>
      </c>
      <c r="L260" s="46">
        <f t="shared" ref="L260" si="1372">SUM(E260:J260)</f>
        <v>24310.94</v>
      </c>
      <c r="M260" s="117"/>
      <c r="N260" s="119">
        <f t="shared" ref="N260" si="1373">K260</f>
        <v>22440.87</v>
      </c>
      <c r="O260" s="119">
        <f t="shared" ref="O260" si="1374">E260+F260+G260+I260</f>
        <v>16160.81</v>
      </c>
      <c r="P260" s="119">
        <f t="shared" ref="P260" si="1375">P258</f>
        <v>961.2</v>
      </c>
      <c r="Q260" s="119">
        <f t="shared" ref="Q260" si="1376">L260+(IF(P260&gt;O260*0.18,P260,O260*0.18))</f>
        <v>27219.89</v>
      </c>
      <c r="R260" s="119">
        <f t="shared" ref="R260" si="1377">N260+O260*0.18</f>
        <v>25349.82</v>
      </c>
      <c r="S260" s="47"/>
    </row>
    <row r="261" spans="1:20" ht="9" customHeight="1" x14ac:dyDescent="0.2">
      <c r="A261" s="494"/>
      <c r="B261" s="494"/>
      <c r="C261" s="48" t="s">
        <v>4</v>
      </c>
      <c r="D261" s="49">
        <v>20</v>
      </c>
      <c r="E261" s="61">
        <f>Assistenti_Tecnici!E807</f>
        <v>29023351</v>
      </c>
      <c r="F261" s="50"/>
      <c r="G261" s="50">
        <f t="shared" si="1352"/>
        <v>2144787</v>
      </c>
      <c r="H261" s="61">
        <v>12159892</v>
      </c>
      <c r="I261" s="61">
        <f t="shared" ref="I261" si="1378">I260*1936.27</f>
        <v>123553</v>
      </c>
      <c r="J261" s="51">
        <f t="shared" ref="J261:L261" si="1379">J260*1936.27</f>
        <v>3620960</v>
      </c>
      <c r="K261" s="51">
        <f t="shared" si="1379"/>
        <v>43451583</v>
      </c>
      <c r="L261" s="61">
        <f t="shared" si="1379"/>
        <v>47072544</v>
      </c>
      <c r="M261" s="118"/>
      <c r="N261" s="120">
        <f t="shared" ref="N261:R261" si="1380">N260*1936.27</f>
        <v>43451583</v>
      </c>
      <c r="O261" s="120">
        <f t="shared" si="1380"/>
        <v>31291692</v>
      </c>
      <c r="P261" s="120">
        <f t="shared" si="1380"/>
        <v>1861143</v>
      </c>
      <c r="Q261" s="120">
        <f t="shared" si="1380"/>
        <v>52705056</v>
      </c>
      <c r="R261" s="120">
        <f t="shared" si="1380"/>
        <v>49084096</v>
      </c>
      <c r="S261" s="47"/>
    </row>
    <row r="262" spans="1:20" ht="12.75" customHeight="1" x14ac:dyDescent="0.2">
      <c r="A262" s="494"/>
      <c r="B262" s="494"/>
      <c r="C262" s="53" t="s">
        <v>3</v>
      </c>
      <c r="D262" s="54">
        <v>21</v>
      </c>
      <c r="E262" s="44">
        <f>Assistenti_Tecnici!E808</f>
        <v>16349.96</v>
      </c>
      <c r="F262" s="44"/>
      <c r="G262" s="44">
        <f t="shared" ref="G262:G274" si="1381">1200/13*12</f>
        <v>1107.69</v>
      </c>
      <c r="H262" s="44">
        <v>6280.06</v>
      </c>
      <c r="I262" s="44">
        <f t="shared" ref="I262" si="1382">(E262+H262)*0.3%</f>
        <v>67.89</v>
      </c>
      <c r="J262" s="44">
        <f t="shared" ref="J262" si="1383">K262/12</f>
        <v>1983.8</v>
      </c>
      <c r="K262" s="44">
        <f t="shared" ref="K262" si="1384">SUM(E262:I262)</f>
        <v>23805.599999999999</v>
      </c>
      <c r="L262" s="46">
        <f t="shared" ref="L262" si="1385">SUM(E262:J262)</f>
        <v>25789.4</v>
      </c>
      <c r="M262" s="117"/>
      <c r="N262" s="119">
        <f t="shared" ref="N262" si="1386">K262</f>
        <v>23805.599999999999</v>
      </c>
      <c r="O262" s="119">
        <f t="shared" ref="O262" si="1387">E262+F262+G262+I262</f>
        <v>17525.54</v>
      </c>
      <c r="P262" s="119">
        <f t="shared" ref="P262" si="1388">P260</f>
        <v>961.2</v>
      </c>
      <c r="Q262" s="119">
        <f t="shared" ref="Q262" si="1389">L262+(IF(P262&gt;O262*0.18,P262,O262*0.18))</f>
        <v>28944</v>
      </c>
      <c r="R262" s="119">
        <f t="shared" ref="R262" si="1390">N262+O262*0.18</f>
        <v>26960.2</v>
      </c>
      <c r="S262" s="47"/>
    </row>
    <row r="263" spans="1:20" ht="9" customHeight="1" x14ac:dyDescent="0.2">
      <c r="A263" s="494"/>
      <c r="B263" s="494"/>
      <c r="C263" s="48" t="s">
        <v>4</v>
      </c>
      <c r="D263" s="49">
        <v>27</v>
      </c>
      <c r="E263" s="61">
        <f>Assistenti_Tecnici!E809</f>
        <v>31657937</v>
      </c>
      <c r="F263" s="50"/>
      <c r="G263" s="50">
        <f t="shared" ref="G263:G279" si="1391">G262*1936.27</f>
        <v>2144787</v>
      </c>
      <c r="H263" s="61">
        <v>12159892</v>
      </c>
      <c r="I263" s="61">
        <f t="shared" ref="I263" si="1392">I262*1936.27</f>
        <v>131453</v>
      </c>
      <c r="J263" s="51">
        <f t="shared" ref="J263:L263" si="1393">J262*1936.27</f>
        <v>3841172</v>
      </c>
      <c r="K263" s="51">
        <f t="shared" si="1393"/>
        <v>46094069</v>
      </c>
      <c r="L263" s="61">
        <f t="shared" si="1393"/>
        <v>49935242</v>
      </c>
      <c r="M263" s="118"/>
      <c r="N263" s="120">
        <f t="shared" ref="N263:R263" si="1394">N262*1936.27</f>
        <v>46094069</v>
      </c>
      <c r="O263" s="120">
        <f t="shared" si="1394"/>
        <v>33934177</v>
      </c>
      <c r="P263" s="120">
        <f t="shared" si="1394"/>
        <v>1861143</v>
      </c>
      <c r="Q263" s="120">
        <f t="shared" si="1394"/>
        <v>56043399</v>
      </c>
      <c r="R263" s="120">
        <f t="shared" si="1394"/>
        <v>52202226</v>
      </c>
      <c r="S263" s="47"/>
    </row>
    <row r="264" spans="1:20" ht="12.75" customHeight="1" x14ac:dyDescent="0.2">
      <c r="A264" s="494"/>
      <c r="B264" s="494"/>
      <c r="C264" s="53" t="s">
        <v>3</v>
      </c>
      <c r="D264" s="54">
        <v>28</v>
      </c>
      <c r="E264" s="44">
        <f>Assistenti_Tecnici!E810</f>
        <v>17331.12</v>
      </c>
      <c r="F264" s="44"/>
      <c r="G264" s="44">
        <f t="shared" ref="G264:G276" si="1395">1200/13*12</f>
        <v>1107.69</v>
      </c>
      <c r="H264" s="44">
        <v>6280.06</v>
      </c>
      <c r="I264" s="44">
        <f t="shared" ref="I264" si="1396">(E264+H264)*0.3%</f>
        <v>70.83</v>
      </c>
      <c r="J264" s="44">
        <f t="shared" ref="J264" si="1397">K264/12</f>
        <v>2065.81</v>
      </c>
      <c r="K264" s="44">
        <f t="shared" ref="K264" si="1398">SUM(E264:I264)</f>
        <v>24789.7</v>
      </c>
      <c r="L264" s="46">
        <f t="shared" ref="L264" si="1399">SUM(E264:J264)</f>
        <v>26855.51</v>
      </c>
      <c r="M264" s="117"/>
      <c r="N264" s="119">
        <f t="shared" ref="N264" si="1400">K264</f>
        <v>24789.7</v>
      </c>
      <c r="O264" s="119">
        <f t="shared" ref="O264" si="1401">E264+F264+G264+I264</f>
        <v>18509.64</v>
      </c>
      <c r="P264" s="119">
        <f t="shared" ref="P264" si="1402">P262</f>
        <v>961.2</v>
      </c>
      <c r="Q264" s="119">
        <f t="shared" ref="Q264" si="1403">L264+(IF(P264&gt;O264*0.18,P264,O264*0.18))</f>
        <v>30187.25</v>
      </c>
      <c r="R264" s="119">
        <f t="shared" ref="R264" si="1404">N264+O264*0.18</f>
        <v>28121.439999999999</v>
      </c>
      <c r="S264" s="47"/>
    </row>
    <row r="265" spans="1:20" ht="9" customHeight="1" x14ac:dyDescent="0.2">
      <c r="A265" s="494"/>
      <c r="B265" s="494"/>
      <c r="C265" s="48" t="s">
        <v>4</v>
      </c>
      <c r="D265" s="49">
        <v>34</v>
      </c>
      <c r="E265" s="61">
        <f>Assistenti_Tecnici!E811</f>
        <v>33557728</v>
      </c>
      <c r="F265" s="50"/>
      <c r="G265" s="50">
        <f t="shared" si="1391"/>
        <v>2144787</v>
      </c>
      <c r="H265" s="61">
        <v>12159892</v>
      </c>
      <c r="I265" s="61">
        <f t="shared" ref="I265" si="1405">I264*1936.27</f>
        <v>137146</v>
      </c>
      <c r="J265" s="51">
        <f t="shared" ref="J265:L265" si="1406">J264*1936.27</f>
        <v>3999966</v>
      </c>
      <c r="K265" s="51">
        <f t="shared" si="1406"/>
        <v>47999552</v>
      </c>
      <c r="L265" s="61">
        <f t="shared" si="1406"/>
        <v>51999518</v>
      </c>
      <c r="M265" s="118"/>
      <c r="N265" s="120">
        <f t="shared" ref="N265:R265" si="1407">N264*1936.27</f>
        <v>47999552</v>
      </c>
      <c r="O265" s="120">
        <f t="shared" si="1407"/>
        <v>35839661</v>
      </c>
      <c r="P265" s="120">
        <f t="shared" si="1407"/>
        <v>1861143</v>
      </c>
      <c r="Q265" s="120">
        <f t="shared" si="1407"/>
        <v>58450667</v>
      </c>
      <c r="R265" s="120">
        <f t="shared" si="1407"/>
        <v>54450701</v>
      </c>
      <c r="S265" s="47"/>
    </row>
    <row r="266" spans="1:20" ht="12.75" customHeight="1" x14ac:dyDescent="0.2">
      <c r="A266" s="494"/>
      <c r="B266" s="494"/>
      <c r="C266" s="53" t="s">
        <v>3</v>
      </c>
      <c r="D266" s="54">
        <v>35</v>
      </c>
      <c r="E266" s="44">
        <f>Assistenti_Tecnici!E812</f>
        <v>18075.79</v>
      </c>
      <c r="F266" s="44"/>
      <c r="G266" s="44">
        <f t="shared" ref="G266:G278" si="1408">1200/13*12</f>
        <v>1107.69</v>
      </c>
      <c r="H266" s="44">
        <v>6280.06</v>
      </c>
      <c r="I266" s="44">
        <f t="shared" ref="I266" si="1409">(E266+H266)*0.3%</f>
        <v>73.069999999999993</v>
      </c>
      <c r="J266" s="44">
        <f t="shared" ref="J266" si="1410">K266/12</f>
        <v>2128.0500000000002</v>
      </c>
      <c r="K266" s="44">
        <f t="shared" ref="K266" si="1411">SUM(E266:I266)</f>
        <v>25536.61</v>
      </c>
      <c r="L266" s="46">
        <f t="shared" ref="L266" si="1412">SUM(E266:J266)</f>
        <v>27664.66</v>
      </c>
      <c r="M266" s="117"/>
      <c r="N266" s="119">
        <f t="shared" ref="N266" si="1413">K266</f>
        <v>25536.61</v>
      </c>
      <c r="O266" s="119">
        <f t="shared" ref="O266" si="1414">E266+F266+G266+I266</f>
        <v>19256.55</v>
      </c>
      <c r="P266" s="119">
        <f t="shared" ref="P266" si="1415">P264</f>
        <v>961.2</v>
      </c>
      <c r="Q266" s="119">
        <f t="shared" ref="Q266" si="1416">L266+(IF(P266&gt;O266*0.18,P266,O266*0.18))</f>
        <v>31130.84</v>
      </c>
      <c r="R266" s="119">
        <f t="shared" ref="R266" si="1417">N266+O266*0.18</f>
        <v>29002.79</v>
      </c>
      <c r="S266" s="47"/>
    </row>
    <row r="267" spans="1:20" ht="9" customHeight="1" x14ac:dyDescent="0.2">
      <c r="A267" s="495"/>
      <c r="B267" s="495"/>
      <c r="C267" s="58" t="s">
        <v>4</v>
      </c>
      <c r="D267" s="59"/>
      <c r="E267" s="61">
        <f>Assistenti_Tecnici!E813</f>
        <v>34999610</v>
      </c>
      <c r="F267" s="50"/>
      <c r="G267" s="61">
        <f t="shared" si="1391"/>
        <v>2144787</v>
      </c>
      <c r="H267" s="61">
        <v>12159892</v>
      </c>
      <c r="I267" s="61">
        <f t="shared" ref="I267" si="1418">I266*1936.27</f>
        <v>141483</v>
      </c>
      <c r="J267" s="51">
        <f t="shared" ref="J267:L267" si="1419">J266*1936.27</f>
        <v>4120479</v>
      </c>
      <c r="K267" s="51">
        <f t="shared" si="1419"/>
        <v>49445772</v>
      </c>
      <c r="L267" s="61">
        <f t="shared" si="1419"/>
        <v>53566251</v>
      </c>
      <c r="M267" s="118"/>
      <c r="N267" s="120">
        <f t="shared" ref="N267:R267" si="1420">N266*1936.27</f>
        <v>49445772</v>
      </c>
      <c r="O267" s="120">
        <f t="shared" si="1420"/>
        <v>37285880</v>
      </c>
      <c r="P267" s="120">
        <f t="shared" si="1420"/>
        <v>1861143</v>
      </c>
      <c r="Q267" s="120">
        <f t="shared" si="1420"/>
        <v>60277712</v>
      </c>
      <c r="R267" s="120">
        <f t="shared" si="1420"/>
        <v>56157232</v>
      </c>
      <c r="S267" s="47"/>
    </row>
    <row r="268" spans="1:20" ht="12.75" customHeight="1" x14ac:dyDescent="0.2">
      <c r="A268" s="492">
        <f>B258+1</f>
        <v>44743</v>
      </c>
      <c r="B268" s="492">
        <v>44926</v>
      </c>
      <c r="C268" s="42" t="s">
        <v>3</v>
      </c>
      <c r="D268" s="43">
        <v>0</v>
      </c>
      <c r="E268" s="44">
        <f>Assistenti_Tecnici!E814</f>
        <v>11777.22</v>
      </c>
      <c r="F268" s="44"/>
      <c r="G268" s="44">
        <f t="shared" si="1343"/>
        <v>1107.69</v>
      </c>
      <c r="H268" s="44">
        <v>6280.06</v>
      </c>
      <c r="I268" s="44">
        <f>(E268+H268)*0.5%</f>
        <v>90.29</v>
      </c>
      <c r="J268" s="44">
        <f t="shared" ref="J268" si="1421">K268/12</f>
        <v>1604.61</v>
      </c>
      <c r="K268" s="44">
        <f t="shared" ref="K268" si="1422">SUM(E268:I268)</f>
        <v>19255.259999999998</v>
      </c>
      <c r="L268" s="46">
        <f t="shared" ref="L268" si="1423">SUM(E268:J268)</f>
        <v>20859.87</v>
      </c>
      <c r="M268" s="117"/>
      <c r="N268" s="119">
        <f t="shared" ref="N268" si="1424">K268</f>
        <v>19255.259999999998</v>
      </c>
      <c r="O268" s="119">
        <f t="shared" ref="O268" si="1425">E268+F268+G268+I268</f>
        <v>12975.2</v>
      </c>
      <c r="P268" s="119">
        <f t="shared" ref="P268" si="1426">P266</f>
        <v>961.2</v>
      </c>
      <c r="Q268" s="119">
        <f t="shared" ref="Q268" si="1427">L268+(IF(P268&gt;O268*0.18,P268,O268*0.18))</f>
        <v>23195.41</v>
      </c>
      <c r="R268" s="119">
        <f t="shared" ref="R268" si="1428">N268+O268*0.18</f>
        <v>21590.799999999999</v>
      </c>
      <c r="S268" s="47"/>
    </row>
    <row r="269" spans="1:20" ht="9" customHeight="1" x14ac:dyDescent="0.2">
      <c r="A269" s="493"/>
      <c r="B269" s="493"/>
      <c r="C269" s="48" t="s">
        <v>4</v>
      </c>
      <c r="D269" s="49">
        <v>8</v>
      </c>
      <c r="E269" s="61">
        <f>Assistenti_Tecnici!E815</f>
        <v>22803878</v>
      </c>
      <c r="F269" s="61"/>
      <c r="G269" s="50">
        <f t="shared" si="1352"/>
        <v>2144787</v>
      </c>
      <c r="H269" s="61">
        <v>12159892</v>
      </c>
      <c r="I269" s="61">
        <f t="shared" ref="I269:I279" si="1429">I268*1936.27</f>
        <v>174826</v>
      </c>
      <c r="J269" s="51">
        <f t="shared" ref="J269:L269" si="1430">J268*1936.27</f>
        <v>3106958</v>
      </c>
      <c r="K269" s="51">
        <f t="shared" si="1430"/>
        <v>37283382</v>
      </c>
      <c r="L269" s="61">
        <f t="shared" si="1430"/>
        <v>40390340</v>
      </c>
      <c r="M269" s="118"/>
      <c r="N269" s="120">
        <f t="shared" ref="N269:R269" si="1431">N268*1936.27</f>
        <v>37283382</v>
      </c>
      <c r="O269" s="120">
        <f t="shared" si="1431"/>
        <v>25123491</v>
      </c>
      <c r="P269" s="120">
        <f t="shared" si="1431"/>
        <v>1861143</v>
      </c>
      <c r="Q269" s="120">
        <f t="shared" si="1431"/>
        <v>44912577</v>
      </c>
      <c r="R269" s="120">
        <f t="shared" si="1431"/>
        <v>41805618</v>
      </c>
      <c r="S269" s="47"/>
    </row>
    <row r="270" spans="1:20" ht="12.75" customHeight="1" x14ac:dyDescent="0.2">
      <c r="A270" s="494">
        <f>A268</f>
        <v>44743</v>
      </c>
      <c r="B270" s="494">
        <f>B268</f>
        <v>44926</v>
      </c>
      <c r="C270" s="53" t="s">
        <v>3</v>
      </c>
      <c r="D270" s="54">
        <v>9</v>
      </c>
      <c r="E270" s="44">
        <f>Assistenti_Tecnici!E816</f>
        <v>13612.26</v>
      </c>
      <c r="F270" s="44"/>
      <c r="G270" s="44">
        <f t="shared" si="1355"/>
        <v>1107.69</v>
      </c>
      <c r="H270" s="44">
        <v>6280.06</v>
      </c>
      <c r="I270" s="44">
        <f t="shared" ref="I270" si="1432">(E270+H270)*0.5%</f>
        <v>99.46</v>
      </c>
      <c r="J270" s="44">
        <f t="shared" ref="J270" si="1433">K270/12</f>
        <v>1758.29</v>
      </c>
      <c r="K270" s="44">
        <f t="shared" ref="K270" si="1434">SUM(E270:I270)</f>
        <v>21099.47</v>
      </c>
      <c r="L270" s="46">
        <f t="shared" ref="L270" si="1435">SUM(E270:J270)</f>
        <v>22857.759999999998</v>
      </c>
      <c r="M270" s="117"/>
      <c r="N270" s="119">
        <f t="shared" ref="N270" si="1436">K270</f>
        <v>21099.47</v>
      </c>
      <c r="O270" s="119">
        <f t="shared" ref="O270" si="1437">E270+F270+G270+I270</f>
        <v>14819.41</v>
      </c>
      <c r="P270" s="119">
        <f t="shared" ref="P270" si="1438">P268</f>
        <v>961.2</v>
      </c>
      <c r="Q270" s="119">
        <f t="shared" ref="Q270" si="1439">L270+(IF(P270&gt;O270*0.18,P270,O270*0.18))</f>
        <v>25525.25</v>
      </c>
      <c r="R270" s="119">
        <f t="shared" ref="R270" si="1440">N270+O270*0.18</f>
        <v>23766.959999999999</v>
      </c>
      <c r="S270" s="47"/>
    </row>
    <row r="271" spans="1:20" ht="9" customHeight="1" x14ac:dyDescent="0.2">
      <c r="A271" s="494"/>
      <c r="B271" s="494"/>
      <c r="C271" s="48" t="s">
        <v>4</v>
      </c>
      <c r="D271" s="49">
        <v>14</v>
      </c>
      <c r="E271" s="61">
        <f>Assistenti_Tecnici!E817</f>
        <v>26357011</v>
      </c>
      <c r="F271" s="50"/>
      <c r="G271" s="50">
        <f t="shared" si="1352"/>
        <v>2144787</v>
      </c>
      <c r="H271" s="61">
        <v>12159892</v>
      </c>
      <c r="I271" s="61">
        <f t="shared" si="1429"/>
        <v>192581</v>
      </c>
      <c r="J271" s="51">
        <f t="shared" ref="J271:L271" si="1441">J270*1936.27</f>
        <v>3404524</v>
      </c>
      <c r="K271" s="51">
        <f t="shared" si="1441"/>
        <v>40854271</v>
      </c>
      <c r="L271" s="61">
        <f t="shared" si="1441"/>
        <v>44258795</v>
      </c>
      <c r="M271" s="118"/>
      <c r="N271" s="120">
        <f t="shared" ref="N271:R271" si="1442">N270*1936.27</f>
        <v>40854271</v>
      </c>
      <c r="O271" s="120">
        <f t="shared" si="1442"/>
        <v>28694379</v>
      </c>
      <c r="P271" s="120">
        <f t="shared" si="1442"/>
        <v>1861143</v>
      </c>
      <c r="Q271" s="120">
        <f t="shared" si="1442"/>
        <v>49423776</v>
      </c>
      <c r="R271" s="120">
        <f t="shared" si="1442"/>
        <v>46019252</v>
      </c>
      <c r="S271" s="47"/>
    </row>
    <row r="272" spans="1:20" ht="12.75" customHeight="1" x14ac:dyDescent="0.2">
      <c r="A272" s="494"/>
      <c r="B272" s="494"/>
      <c r="C272" s="53" t="s">
        <v>3</v>
      </c>
      <c r="D272" s="54">
        <v>15</v>
      </c>
      <c r="E272" s="44">
        <f>Assistenti_Tecnici!E818</f>
        <v>14989.31</v>
      </c>
      <c r="F272" s="44"/>
      <c r="G272" s="44">
        <f t="shared" si="1368"/>
        <v>1107.69</v>
      </c>
      <c r="H272" s="44">
        <v>6280.06</v>
      </c>
      <c r="I272" s="44">
        <f t="shared" ref="I272" si="1443">(E272+H272)*0.5%</f>
        <v>106.35</v>
      </c>
      <c r="J272" s="44">
        <f t="shared" ref="J272" si="1444">K272/12</f>
        <v>1873.62</v>
      </c>
      <c r="K272" s="44">
        <f t="shared" ref="K272" si="1445">SUM(E272:I272)</f>
        <v>22483.41</v>
      </c>
      <c r="L272" s="46">
        <f t="shared" ref="L272" si="1446">SUM(E272:J272)</f>
        <v>24357.03</v>
      </c>
      <c r="M272" s="117"/>
      <c r="N272" s="119">
        <f t="shared" ref="N272" si="1447">K272</f>
        <v>22483.41</v>
      </c>
      <c r="O272" s="119">
        <f t="shared" ref="O272" si="1448">E272+F272+G272+I272</f>
        <v>16203.35</v>
      </c>
      <c r="P272" s="119">
        <f t="shared" ref="P272" si="1449">P270</f>
        <v>961.2</v>
      </c>
      <c r="Q272" s="119">
        <f t="shared" ref="Q272" si="1450">L272+(IF(P272&gt;O272*0.18,P272,O272*0.18))</f>
        <v>27273.63</v>
      </c>
      <c r="R272" s="119">
        <f t="shared" ref="R272" si="1451">N272+O272*0.18</f>
        <v>25400.01</v>
      </c>
      <c r="S272" s="47"/>
    </row>
    <row r="273" spans="1:19" ht="9" customHeight="1" x14ac:dyDescent="0.2">
      <c r="A273" s="494"/>
      <c r="B273" s="494"/>
      <c r="C273" s="48" t="s">
        <v>4</v>
      </c>
      <c r="D273" s="49">
        <v>20</v>
      </c>
      <c r="E273" s="61">
        <f>Assistenti_Tecnici!E819</f>
        <v>29023351</v>
      </c>
      <c r="F273" s="50"/>
      <c r="G273" s="50">
        <f t="shared" si="1352"/>
        <v>2144787</v>
      </c>
      <c r="H273" s="61">
        <v>12159892</v>
      </c>
      <c r="I273" s="61">
        <f t="shared" si="1429"/>
        <v>205922</v>
      </c>
      <c r="J273" s="51">
        <f t="shared" ref="J273:L273" si="1452">J272*1936.27</f>
        <v>3627834</v>
      </c>
      <c r="K273" s="51">
        <f t="shared" si="1452"/>
        <v>43533952</v>
      </c>
      <c r="L273" s="61">
        <f t="shared" si="1452"/>
        <v>47161786</v>
      </c>
      <c r="M273" s="118"/>
      <c r="N273" s="120">
        <f t="shared" ref="N273:R273" si="1453">N272*1936.27</f>
        <v>43533952</v>
      </c>
      <c r="O273" s="120">
        <f t="shared" si="1453"/>
        <v>31374061</v>
      </c>
      <c r="P273" s="120">
        <f t="shared" si="1453"/>
        <v>1861143</v>
      </c>
      <c r="Q273" s="120">
        <f t="shared" si="1453"/>
        <v>52809112</v>
      </c>
      <c r="R273" s="120">
        <f t="shared" si="1453"/>
        <v>49181277</v>
      </c>
      <c r="S273" s="47"/>
    </row>
    <row r="274" spans="1:19" ht="12.75" customHeight="1" x14ac:dyDescent="0.2">
      <c r="A274" s="494"/>
      <c r="B274" s="494"/>
      <c r="C274" s="53" t="s">
        <v>3</v>
      </c>
      <c r="D274" s="54">
        <v>21</v>
      </c>
      <c r="E274" s="44">
        <f>Assistenti_Tecnici!E820</f>
        <v>16349.96</v>
      </c>
      <c r="F274" s="44"/>
      <c r="G274" s="44">
        <f t="shared" si="1381"/>
        <v>1107.69</v>
      </c>
      <c r="H274" s="44">
        <v>6280.06</v>
      </c>
      <c r="I274" s="44">
        <f t="shared" ref="I274" si="1454">(E274+H274)*0.5%</f>
        <v>113.15</v>
      </c>
      <c r="J274" s="44">
        <f t="shared" ref="J274" si="1455">K274/12</f>
        <v>1987.57</v>
      </c>
      <c r="K274" s="44">
        <f t="shared" ref="K274" si="1456">SUM(E274:I274)</f>
        <v>23850.86</v>
      </c>
      <c r="L274" s="46">
        <f t="shared" ref="L274" si="1457">SUM(E274:J274)</f>
        <v>25838.43</v>
      </c>
      <c r="M274" s="117"/>
      <c r="N274" s="119">
        <f t="shared" ref="N274" si="1458">K274</f>
        <v>23850.86</v>
      </c>
      <c r="O274" s="119">
        <f t="shared" ref="O274" si="1459">E274+F274+G274+I274</f>
        <v>17570.8</v>
      </c>
      <c r="P274" s="119">
        <f t="shared" ref="P274" si="1460">P272</f>
        <v>961.2</v>
      </c>
      <c r="Q274" s="119">
        <f t="shared" ref="Q274" si="1461">L274+(IF(P274&gt;O274*0.18,P274,O274*0.18))</f>
        <v>29001.17</v>
      </c>
      <c r="R274" s="119">
        <f t="shared" ref="R274" si="1462">N274+O274*0.18</f>
        <v>27013.599999999999</v>
      </c>
      <c r="S274" s="47"/>
    </row>
    <row r="275" spans="1:19" ht="9" customHeight="1" x14ac:dyDescent="0.2">
      <c r="A275" s="494"/>
      <c r="B275" s="494"/>
      <c r="C275" s="48" t="s">
        <v>4</v>
      </c>
      <c r="D275" s="49">
        <v>27</v>
      </c>
      <c r="E275" s="61">
        <f>Assistenti_Tecnici!E821</f>
        <v>31657937</v>
      </c>
      <c r="F275" s="50"/>
      <c r="G275" s="50">
        <f t="shared" si="1391"/>
        <v>2144787</v>
      </c>
      <c r="H275" s="61">
        <v>12159892</v>
      </c>
      <c r="I275" s="61">
        <f t="shared" si="1429"/>
        <v>219089</v>
      </c>
      <c r="J275" s="51">
        <f t="shared" ref="J275:L275" si="1463">J274*1936.27</f>
        <v>3848472</v>
      </c>
      <c r="K275" s="51">
        <f t="shared" si="1463"/>
        <v>46181705</v>
      </c>
      <c r="L275" s="61">
        <f t="shared" si="1463"/>
        <v>50030177</v>
      </c>
      <c r="M275" s="118"/>
      <c r="N275" s="120">
        <f t="shared" ref="N275:R275" si="1464">N274*1936.27</f>
        <v>46181705</v>
      </c>
      <c r="O275" s="120">
        <f t="shared" si="1464"/>
        <v>34021813</v>
      </c>
      <c r="P275" s="120">
        <f t="shared" si="1464"/>
        <v>1861143</v>
      </c>
      <c r="Q275" s="120">
        <f t="shared" si="1464"/>
        <v>56154095</v>
      </c>
      <c r="R275" s="120">
        <f t="shared" si="1464"/>
        <v>52305623</v>
      </c>
      <c r="S275" s="47"/>
    </row>
    <row r="276" spans="1:19" ht="12.75" customHeight="1" x14ac:dyDescent="0.2">
      <c r="A276" s="494"/>
      <c r="B276" s="494"/>
      <c r="C276" s="53" t="s">
        <v>3</v>
      </c>
      <c r="D276" s="54">
        <v>28</v>
      </c>
      <c r="E276" s="44">
        <f>Assistenti_Tecnici!E822</f>
        <v>17331.12</v>
      </c>
      <c r="F276" s="44"/>
      <c r="G276" s="44">
        <f t="shared" si="1395"/>
        <v>1107.69</v>
      </c>
      <c r="H276" s="44">
        <v>6280.06</v>
      </c>
      <c r="I276" s="44">
        <f t="shared" ref="I276" si="1465">(E276+H276)*0.5%</f>
        <v>118.06</v>
      </c>
      <c r="J276" s="44">
        <f t="shared" ref="J276" si="1466">K276/12</f>
        <v>2069.7399999999998</v>
      </c>
      <c r="K276" s="44">
        <f t="shared" ref="K276" si="1467">SUM(E276:I276)</f>
        <v>24836.93</v>
      </c>
      <c r="L276" s="46">
        <f t="shared" ref="L276" si="1468">SUM(E276:J276)</f>
        <v>26906.67</v>
      </c>
      <c r="M276" s="117"/>
      <c r="N276" s="119">
        <f t="shared" ref="N276" si="1469">K276</f>
        <v>24836.93</v>
      </c>
      <c r="O276" s="119">
        <f t="shared" ref="O276" si="1470">E276+F276+G276+I276</f>
        <v>18556.87</v>
      </c>
      <c r="P276" s="119">
        <f t="shared" ref="P276" si="1471">P274</f>
        <v>961.2</v>
      </c>
      <c r="Q276" s="119">
        <f t="shared" ref="Q276" si="1472">L276+(IF(P276&gt;O276*0.18,P276,O276*0.18))</f>
        <v>30246.91</v>
      </c>
      <c r="R276" s="119">
        <f t="shared" ref="R276" si="1473">N276+O276*0.18</f>
        <v>28177.17</v>
      </c>
      <c r="S276" s="47"/>
    </row>
    <row r="277" spans="1:19" ht="9" customHeight="1" x14ac:dyDescent="0.2">
      <c r="A277" s="494"/>
      <c r="B277" s="494"/>
      <c r="C277" s="48" t="s">
        <v>4</v>
      </c>
      <c r="D277" s="49">
        <v>34</v>
      </c>
      <c r="E277" s="61">
        <f>Assistenti_Tecnici!E823</f>
        <v>33557728</v>
      </c>
      <c r="F277" s="50"/>
      <c r="G277" s="50">
        <f t="shared" si="1391"/>
        <v>2144787</v>
      </c>
      <c r="H277" s="61">
        <v>12159892</v>
      </c>
      <c r="I277" s="61">
        <f t="shared" si="1429"/>
        <v>228596</v>
      </c>
      <c r="J277" s="51">
        <f t="shared" ref="J277:L277" si="1474">J276*1936.27</f>
        <v>4007575</v>
      </c>
      <c r="K277" s="51">
        <f t="shared" si="1474"/>
        <v>48091002</v>
      </c>
      <c r="L277" s="61">
        <f t="shared" si="1474"/>
        <v>52098578</v>
      </c>
      <c r="M277" s="118"/>
      <c r="N277" s="120">
        <f t="shared" ref="N277:R277" si="1475">N276*1936.27</f>
        <v>48091002</v>
      </c>
      <c r="O277" s="120">
        <f t="shared" si="1475"/>
        <v>35931111</v>
      </c>
      <c r="P277" s="120">
        <f t="shared" si="1475"/>
        <v>1861143</v>
      </c>
      <c r="Q277" s="120">
        <f t="shared" si="1475"/>
        <v>58566184</v>
      </c>
      <c r="R277" s="120">
        <f t="shared" si="1475"/>
        <v>54558609</v>
      </c>
      <c r="S277" s="47"/>
    </row>
    <row r="278" spans="1:19" ht="12.75" customHeight="1" x14ac:dyDescent="0.2">
      <c r="A278" s="494"/>
      <c r="B278" s="494"/>
      <c r="C278" s="53" t="s">
        <v>3</v>
      </c>
      <c r="D278" s="54">
        <v>35</v>
      </c>
      <c r="E278" s="44">
        <f>Assistenti_Tecnici!E824</f>
        <v>18075.79</v>
      </c>
      <c r="F278" s="44"/>
      <c r="G278" s="44">
        <f t="shared" si="1408"/>
        <v>1107.69</v>
      </c>
      <c r="H278" s="44">
        <v>6280.06</v>
      </c>
      <c r="I278" s="44">
        <f t="shared" ref="I278" si="1476">(E278+H278)*0.5%</f>
        <v>121.78</v>
      </c>
      <c r="J278" s="44">
        <f t="shared" ref="J278" si="1477">K278/12</f>
        <v>2132.11</v>
      </c>
      <c r="K278" s="44">
        <f t="shared" ref="K278" si="1478">SUM(E278:I278)</f>
        <v>25585.32</v>
      </c>
      <c r="L278" s="46">
        <f t="shared" ref="L278" si="1479">SUM(E278:J278)</f>
        <v>27717.43</v>
      </c>
      <c r="M278" s="117"/>
      <c r="N278" s="119">
        <f t="shared" ref="N278" si="1480">K278</f>
        <v>25585.32</v>
      </c>
      <c r="O278" s="119">
        <f t="shared" ref="O278" si="1481">E278+F278+G278+I278</f>
        <v>19305.259999999998</v>
      </c>
      <c r="P278" s="119">
        <f t="shared" ref="P278" si="1482">P276</f>
        <v>961.2</v>
      </c>
      <c r="Q278" s="119">
        <f t="shared" ref="Q278" si="1483">L278+(IF(P278&gt;O278*0.18,P278,O278*0.18))</f>
        <v>31192.38</v>
      </c>
      <c r="R278" s="119">
        <f t="shared" ref="R278" si="1484">N278+O278*0.18</f>
        <v>29060.27</v>
      </c>
      <c r="S278" s="47"/>
    </row>
    <row r="279" spans="1:19" ht="9" customHeight="1" x14ac:dyDescent="0.2">
      <c r="A279" s="495"/>
      <c r="B279" s="495"/>
      <c r="C279" s="58" t="s">
        <v>4</v>
      </c>
      <c r="D279" s="59"/>
      <c r="E279" s="61">
        <f>Assistenti_Tecnici!E825</f>
        <v>34999610</v>
      </c>
      <c r="F279" s="61"/>
      <c r="G279" s="61">
        <f t="shared" si="1391"/>
        <v>2144787</v>
      </c>
      <c r="H279" s="61">
        <v>12159892</v>
      </c>
      <c r="I279" s="61">
        <f t="shared" si="1429"/>
        <v>235799</v>
      </c>
      <c r="J279" s="195">
        <f t="shared" ref="J279:L279" si="1485">J278*1936.27</f>
        <v>4128341</v>
      </c>
      <c r="K279" s="62">
        <f t="shared" si="1485"/>
        <v>49540088</v>
      </c>
      <c r="L279" s="61">
        <f t="shared" si="1485"/>
        <v>53668428</v>
      </c>
      <c r="M279" s="118"/>
      <c r="N279" s="123">
        <f t="shared" ref="N279:R279" si="1486">N278*1936.27</f>
        <v>49540088</v>
      </c>
      <c r="O279" s="123">
        <f t="shared" si="1486"/>
        <v>37380196</v>
      </c>
      <c r="P279" s="123">
        <f t="shared" si="1486"/>
        <v>1861143</v>
      </c>
      <c r="Q279" s="123">
        <f t="shared" si="1486"/>
        <v>60396870</v>
      </c>
      <c r="R279" s="123">
        <f t="shared" si="1486"/>
        <v>56268529</v>
      </c>
      <c r="S279" s="47"/>
    </row>
    <row r="280" spans="1:19" ht="9" customHeight="1" x14ac:dyDescent="0.2">
      <c r="A280" s="78"/>
      <c r="B280" s="78"/>
      <c r="C280" s="79"/>
      <c r="D280" s="79"/>
      <c r="E280" s="79"/>
      <c r="F280" s="79"/>
      <c r="G280" s="79"/>
      <c r="H280" s="79"/>
      <c r="I280" s="80"/>
      <c r="J280" s="80"/>
      <c r="K280" s="80"/>
      <c r="L280" s="80"/>
      <c r="M280" s="80"/>
      <c r="N280" s="122"/>
      <c r="O280" s="122"/>
      <c r="P280" s="122"/>
      <c r="R280" s="153"/>
      <c r="S280" s="47"/>
    </row>
    <row r="281" spans="1:19" ht="9" customHeight="1" x14ac:dyDescent="0.2">
      <c r="A281" s="78"/>
      <c r="B281" s="78"/>
      <c r="C281" s="79"/>
      <c r="D281" s="79"/>
      <c r="E281" s="79"/>
      <c r="F281" s="79"/>
      <c r="G281" s="79"/>
      <c r="H281" s="79"/>
      <c r="I281" s="80"/>
      <c r="J281" s="80"/>
      <c r="K281" s="80"/>
      <c r="L281" s="80"/>
      <c r="M281" s="80"/>
      <c r="N281" s="121"/>
      <c r="O281" s="121"/>
      <c r="P281" s="121"/>
      <c r="R281" s="155"/>
      <c r="S281" s="47"/>
    </row>
    <row r="282" spans="1:19" ht="9" customHeight="1" x14ac:dyDescent="0.2">
      <c r="A282" s="78"/>
      <c r="B282" s="78"/>
      <c r="C282" s="79"/>
      <c r="D282" s="79"/>
      <c r="E282" s="79"/>
      <c r="F282" s="79"/>
      <c r="G282" s="79"/>
      <c r="H282" s="79"/>
      <c r="I282" s="80"/>
      <c r="J282" s="80"/>
      <c r="K282" s="80"/>
      <c r="L282" s="80"/>
      <c r="M282" s="80"/>
      <c r="N282" s="122"/>
      <c r="O282" s="122"/>
      <c r="P282" s="122"/>
      <c r="R282" s="153"/>
      <c r="S282" s="47"/>
    </row>
    <row r="283" spans="1:19" ht="9" customHeight="1" x14ac:dyDescent="0.2">
      <c r="A283" s="78"/>
      <c r="B283" s="78"/>
      <c r="C283" s="79"/>
      <c r="D283" s="79"/>
      <c r="E283" s="79"/>
      <c r="F283" s="79"/>
      <c r="G283" s="79"/>
      <c r="H283" s="79"/>
      <c r="I283" s="80"/>
      <c r="J283" s="80"/>
      <c r="K283" s="80"/>
      <c r="L283" s="80"/>
      <c r="M283" s="80"/>
      <c r="N283" s="121"/>
      <c r="O283" s="121"/>
      <c r="P283" s="121"/>
      <c r="R283" s="122"/>
      <c r="S283" s="47"/>
    </row>
    <row r="284" spans="1:19" x14ac:dyDescent="0.2">
      <c r="N284" s="122"/>
      <c r="O284" s="122"/>
      <c r="P284" s="122"/>
      <c r="Q284" s="81"/>
      <c r="R284" s="121"/>
    </row>
    <row r="285" spans="1:19" ht="27.75" customHeight="1" x14ac:dyDescent="0.2">
      <c r="B285" s="538" t="s">
        <v>117</v>
      </c>
      <c r="C285" s="551"/>
      <c r="D285" s="551"/>
      <c r="E285" s="551"/>
      <c r="F285" s="551"/>
      <c r="G285" s="551"/>
      <c r="H285" s="551"/>
      <c r="I285" s="551"/>
      <c r="J285" s="551"/>
      <c r="K285" s="551"/>
      <c r="L285" s="552"/>
      <c r="M285" s="112"/>
      <c r="N285" s="121"/>
      <c r="O285" s="121"/>
      <c r="P285" s="121"/>
      <c r="Q285" s="81"/>
      <c r="R285" s="122"/>
    </row>
    <row r="286" spans="1:19" ht="19.5" customHeight="1" x14ac:dyDescent="0.2">
      <c r="B286" s="82" t="s">
        <v>16</v>
      </c>
      <c r="C286" s="83"/>
      <c r="D286" s="84"/>
      <c r="E286" s="127">
        <v>36708</v>
      </c>
      <c r="F286" s="127">
        <v>36892</v>
      </c>
      <c r="G286" s="127">
        <v>37257</v>
      </c>
      <c r="H286" s="127">
        <v>37622</v>
      </c>
      <c r="I286" s="127">
        <v>38718</v>
      </c>
      <c r="J286" s="127">
        <v>43160</v>
      </c>
      <c r="K286" s="128">
        <v>44562</v>
      </c>
      <c r="L286" s="128"/>
      <c r="N286" s="122"/>
      <c r="O286" s="122"/>
      <c r="P286" s="122"/>
      <c r="R286" s="121"/>
      <c r="S286" s="47"/>
    </row>
    <row r="287" spans="1:19" x14ac:dyDescent="0.2">
      <c r="B287" s="85"/>
      <c r="C287" s="86"/>
      <c r="D287" s="87"/>
      <c r="E287" s="44">
        <v>501.96</v>
      </c>
      <c r="F287" s="44">
        <v>501.96</v>
      </c>
      <c r="G287" s="44">
        <v>537.96</v>
      </c>
      <c r="H287" s="44">
        <v>633.96</v>
      </c>
      <c r="I287" s="44">
        <v>774</v>
      </c>
      <c r="J287" s="44">
        <f>9.2*12+I287</f>
        <v>884.4</v>
      </c>
      <c r="K287" s="44">
        <f>J287+6.4*12</f>
        <v>961.2</v>
      </c>
      <c r="L287" s="44"/>
      <c r="N287" s="121"/>
      <c r="O287" s="121"/>
      <c r="P287" s="121"/>
      <c r="R287" s="122"/>
      <c r="S287" s="47"/>
    </row>
    <row r="288" spans="1:19" x14ac:dyDescent="0.2">
      <c r="B288" s="88"/>
      <c r="C288" s="59"/>
      <c r="D288" s="89"/>
      <c r="E288" s="90">
        <v>971930</v>
      </c>
      <c r="F288" s="90">
        <v>971930</v>
      </c>
      <c r="G288" s="90">
        <v>1041636</v>
      </c>
      <c r="H288" s="90">
        <v>1227518</v>
      </c>
      <c r="I288" s="90">
        <v>1498673</v>
      </c>
      <c r="J288" s="90">
        <f>J287*1936.27</f>
        <v>1712437</v>
      </c>
      <c r="K288" s="90">
        <f t="shared" ref="K288" si="1487">K287*1936.27</f>
        <v>1861143</v>
      </c>
      <c r="L288" s="90"/>
      <c r="N288" s="122"/>
      <c r="O288" s="122"/>
      <c r="P288" s="122"/>
      <c r="R288" s="121"/>
      <c r="S288" s="47"/>
    </row>
    <row r="289" spans="2:17" x14ac:dyDescent="0.2">
      <c r="B289" s="47" t="s">
        <v>24</v>
      </c>
      <c r="N289" s="121"/>
      <c r="O289" s="121"/>
      <c r="P289" s="121"/>
      <c r="Q289" s="81"/>
    </row>
  </sheetData>
  <sheetProtection sheet="1" objects="1" scenarios="1" formatCells="0" formatColumns="0" formatRows="0"/>
  <mergeCells count="98">
    <mergeCell ref="A220:A221"/>
    <mergeCell ref="B220:B221"/>
    <mergeCell ref="B285:L285"/>
    <mergeCell ref="A232:A233"/>
    <mergeCell ref="B232:B233"/>
    <mergeCell ref="A234:A243"/>
    <mergeCell ref="B234:B243"/>
    <mergeCell ref="A244:A245"/>
    <mergeCell ref="B244:B245"/>
    <mergeCell ref="A256:A257"/>
    <mergeCell ref="B256:B257"/>
    <mergeCell ref="A258:A267"/>
    <mergeCell ref="B258:B267"/>
    <mergeCell ref="A268:A269"/>
    <mergeCell ref="B268:B269"/>
    <mergeCell ref="A270:A279"/>
    <mergeCell ref="B270:B279"/>
    <mergeCell ref="A222:A231"/>
    <mergeCell ref="B222:B231"/>
    <mergeCell ref="A246:A255"/>
    <mergeCell ref="B246:B255"/>
    <mergeCell ref="A208:A209"/>
    <mergeCell ref="B208:B209"/>
    <mergeCell ref="A210:A219"/>
    <mergeCell ref="B210:B219"/>
    <mergeCell ref="A172:A173"/>
    <mergeCell ref="B172:B173"/>
    <mergeCell ref="A174:A183"/>
    <mergeCell ref="B174:B183"/>
    <mergeCell ref="A184:A185"/>
    <mergeCell ref="B184:B185"/>
    <mergeCell ref="A186:A195"/>
    <mergeCell ref="B186:B195"/>
    <mergeCell ref="A196:A197"/>
    <mergeCell ref="B196:B197"/>
    <mergeCell ref="A198:A207"/>
    <mergeCell ref="B198:B207"/>
    <mergeCell ref="A148:A159"/>
    <mergeCell ref="B148:B159"/>
    <mergeCell ref="A160:A161"/>
    <mergeCell ref="B160:B161"/>
    <mergeCell ref="A162:A171"/>
    <mergeCell ref="B162:B171"/>
    <mergeCell ref="A132:A133"/>
    <mergeCell ref="B132:B133"/>
    <mergeCell ref="A134:A145"/>
    <mergeCell ref="B134:B145"/>
    <mergeCell ref="A146:A147"/>
    <mergeCell ref="B146:B147"/>
    <mergeCell ref="A106:A117"/>
    <mergeCell ref="B106:B117"/>
    <mergeCell ref="A118:A119"/>
    <mergeCell ref="B118:B119"/>
    <mergeCell ref="A120:A131"/>
    <mergeCell ref="B120:B131"/>
    <mergeCell ref="A90:A91"/>
    <mergeCell ref="B90:B91"/>
    <mergeCell ref="A92:A103"/>
    <mergeCell ref="B92:B103"/>
    <mergeCell ref="A104:A105"/>
    <mergeCell ref="B104:B105"/>
    <mergeCell ref="A78:A89"/>
    <mergeCell ref="B78:B89"/>
    <mergeCell ref="A48:A49"/>
    <mergeCell ref="B48:B49"/>
    <mergeCell ref="A50:A61"/>
    <mergeCell ref="B50:B61"/>
    <mergeCell ref="A62:A63"/>
    <mergeCell ref="B62:B63"/>
    <mergeCell ref="A64:A75"/>
    <mergeCell ref="B64:B75"/>
    <mergeCell ref="A34:A35"/>
    <mergeCell ref="B34:B35"/>
    <mergeCell ref="A36:A47"/>
    <mergeCell ref="B36:B47"/>
    <mergeCell ref="A76:A77"/>
    <mergeCell ref="B76:B77"/>
    <mergeCell ref="B8:B19"/>
    <mergeCell ref="Q3:Q4"/>
    <mergeCell ref="A20:A21"/>
    <mergeCell ref="B20:B21"/>
    <mergeCell ref="A22:A33"/>
    <mergeCell ref="B22:B33"/>
    <mergeCell ref="A6:A7"/>
    <mergeCell ref="B6:B7"/>
    <mergeCell ref="A8:A19"/>
    <mergeCell ref="R3:R4"/>
    <mergeCell ref="C5:D5"/>
    <mergeCell ref="A1:B1"/>
    <mergeCell ref="C1:L2"/>
    <mergeCell ref="N1:P2"/>
    <mergeCell ref="A3:B3"/>
    <mergeCell ref="C3:D4"/>
    <mergeCell ref="E3:J3"/>
    <mergeCell ref="K3:K4"/>
    <mergeCell ref="L3:L4"/>
    <mergeCell ref="N3:N4"/>
    <mergeCell ref="O3:O4"/>
  </mergeCells>
  <conditionalFormatting sqref="E6:F47 H6:I47 H76:I145 E76:F145">
    <cfRule type="cellIs" dxfId="4389" priority="816" stopIfTrue="1" operator="equal">
      <formula>0</formula>
    </cfRule>
  </conditionalFormatting>
  <conditionalFormatting sqref="E280:Q283">
    <cfRule type="cellIs" dxfId="4388" priority="799" stopIfTrue="1" operator="equal">
      <formula>0</formula>
    </cfRule>
  </conditionalFormatting>
  <conditionalFormatting sqref="N280:Q280 N282:Q282 N284:Q284 N286:Q286 N288:Q288">
    <cfRule type="cellIs" dxfId="4387" priority="798" stopIfTrue="1" operator="equal">
      <formula>0</formula>
    </cfRule>
  </conditionalFormatting>
  <conditionalFormatting sqref="M280:Q283">
    <cfRule type="cellIs" dxfId="4386" priority="797" stopIfTrue="1" operator="equal">
      <formula>0</formula>
    </cfRule>
  </conditionalFormatting>
  <conditionalFormatting sqref="N280:Q280 N282:Q282 N284:Q284 N286:Q286 N288:Q288">
    <cfRule type="cellIs" dxfId="4385" priority="796" stopIfTrue="1" operator="equal">
      <formula>0</formula>
    </cfRule>
  </conditionalFormatting>
  <conditionalFormatting sqref="E280:K283">
    <cfRule type="cellIs" dxfId="4384" priority="795" stopIfTrue="1" operator="equal">
      <formula>0</formula>
    </cfRule>
  </conditionalFormatting>
  <conditionalFormatting sqref="N280:Q280 N282:Q282 N284:Q284 N286:Q286 N288:Q288">
    <cfRule type="cellIs" dxfId="4383" priority="794" stopIfTrue="1" operator="equal">
      <formula>0</formula>
    </cfRule>
  </conditionalFormatting>
  <conditionalFormatting sqref="I280:Q283">
    <cfRule type="cellIs" dxfId="4382" priority="793" stopIfTrue="1" operator="equal">
      <formula>0</formula>
    </cfRule>
  </conditionalFormatting>
  <conditionalFormatting sqref="N280:Q280 N282:Q282 N284:Q284 N286:Q286 N288:Q288">
    <cfRule type="cellIs" dxfId="4381" priority="792" stopIfTrue="1" operator="equal">
      <formula>0</formula>
    </cfRule>
  </conditionalFormatting>
  <conditionalFormatting sqref="F172:F183 H172:H183">
    <cfRule type="cellIs" dxfId="4380" priority="787" stopIfTrue="1" operator="equal">
      <formula>0</formula>
    </cfRule>
  </conditionalFormatting>
  <conditionalFormatting sqref="F184:F195 H184:H195">
    <cfRule type="cellIs" dxfId="4379" priority="785" stopIfTrue="1" operator="equal">
      <formula>0</formula>
    </cfRule>
  </conditionalFormatting>
  <conditionalFormatting sqref="F196:F207 H196:I207">
    <cfRule type="cellIs" dxfId="4378" priority="783" stopIfTrue="1" operator="equal">
      <formula>0</formula>
    </cfRule>
  </conditionalFormatting>
  <conditionalFormatting sqref="I172:I195">
    <cfRule type="cellIs" dxfId="4377" priority="781" stopIfTrue="1" operator="equal">
      <formula>0</formula>
    </cfRule>
  </conditionalFormatting>
  <conditionalFormatting sqref="E172:E195">
    <cfRule type="cellIs" dxfId="4376" priority="779" stopIfTrue="1" operator="equal">
      <formula>0</formula>
    </cfRule>
  </conditionalFormatting>
  <conditionalFormatting sqref="R280:R282">
    <cfRule type="cellIs" dxfId="4375" priority="761" stopIfTrue="1" operator="equal">
      <formula>0</formula>
    </cfRule>
  </conditionalFormatting>
  <conditionalFormatting sqref="R280 R282">
    <cfRule type="cellIs" dxfId="4374" priority="762" stopIfTrue="1" operator="equal">
      <formula>0</formula>
    </cfRule>
  </conditionalFormatting>
  <conditionalFormatting sqref="E160:F171 E172:E195 H160:I171">
    <cfRule type="cellIs" dxfId="4373" priority="791" stopIfTrue="1" operator="equal">
      <formula>0</formula>
    </cfRule>
  </conditionalFormatting>
  <conditionalFormatting sqref="E146:F159 H146:I159">
    <cfRule type="cellIs" dxfId="4372" priority="789" stopIfTrue="1" operator="equal">
      <formula>0</formula>
    </cfRule>
  </conditionalFormatting>
  <conditionalFormatting sqref="E196:E207">
    <cfRule type="cellIs" dxfId="4371" priority="780" stopIfTrue="1" operator="equal">
      <formula>0</formula>
    </cfRule>
  </conditionalFormatting>
  <conditionalFormatting sqref="R283:R288">
    <cfRule type="cellIs" dxfId="4370" priority="766" stopIfTrue="1" operator="equal">
      <formula>0</formula>
    </cfRule>
  </conditionalFormatting>
  <conditionalFormatting sqref="R283 R285 R287">
    <cfRule type="cellIs" dxfId="4369" priority="767" stopIfTrue="1" operator="equal">
      <formula>0</formula>
    </cfRule>
  </conditionalFormatting>
  <conditionalFormatting sqref="F244:F255">
    <cfRule type="cellIs" dxfId="4368" priority="733" stopIfTrue="1" operator="equal">
      <formula>0</formula>
    </cfRule>
  </conditionalFormatting>
  <conditionalFormatting sqref="F232:F243">
    <cfRule type="cellIs" dxfId="4367" priority="754" stopIfTrue="1" operator="equal">
      <formula>0</formula>
    </cfRule>
  </conditionalFormatting>
  <conditionalFormatting sqref="H232:H243">
    <cfRule type="cellIs" dxfId="4366" priority="749" stopIfTrue="1" operator="equal">
      <formula>0</formula>
    </cfRule>
  </conditionalFormatting>
  <conditionalFormatting sqref="H244:H255">
    <cfRule type="cellIs" dxfId="4365" priority="728" stopIfTrue="1" operator="equal">
      <formula>0</formula>
    </cfRule>
  </conditionalFormatting>
  <conditionalFormatting sqref="L7:O7 N6:O6 J6:K7 Q6:R7">
    <cfRule type="cellIs" dxfId="4364" priority="691" stopIfTrue="1" operator="equal">
      <formula>0</formula>
    </cfRule>
  </conditionalFormatting>
  <conditionalFormatting sqref="Q6">
    <cfRule type="cellIs" dxfId="4363" priority="690" stopIfTrue="1" operator="equal">
      <formula>0</formula>
    </cfRule>
  </conditionalFormatting>
  <conditionalFormatting sqref="P7">
    <cfRule type="cellIs" dxfId="4362" priority="685" stopIfTrue="1" operator="equal">
      <formula>0</formula>
    </cfRule>
  </conditionalFormatting>
  <conditionalFormatting sqref="P6">
    <cfRule type="cellIs" dxfId="4361" priority="684" stopIfTrue="1" operator="equal">
      <formula>0</formula>
    </cfRule>
  </conditionalFormatting>
  <conditionalFormatting sqref="P7">
    <cfRule type="cellIs" dxfId="4360" priority="682" stopIfTrue="1" operator="equal">
      <formula>0</formula>
    </cfRule>
  </conditionalFormatting>
  <conditionalFormatting sqref="G6:G7">
    <cfRule type="cellIs" dxfId="4359" priority="693" stopIfTrue="1" operator="equal">
      <formula>0</formula>
    </cfRule>
  </conditionalFormatting>
  <conditionalFormatting sqref="R6">
    <cfRule type="cellIs" dxfId="4358" priority="688" stopIfTrue="1" operator="equal">
      <formula>0</formula>
    </cfRule>
  </conditionalFormatting>
  <conditionalFormatting sqref="L6:O6 Q6">
    <cfRule type="cellIs" dxfId="4357" priority="692" stopIfTrue="1" operator="equal">
      <formula>0</formula>
    </cfRule>
  </conditionalFormatting>
  <conditionalFormatting sqref="R6">
    <cfRule type="cellIs" dxfId="4356" priority="689" stopIfTrue="1" operator="equal">
      <formula>0</formula>
    </cfRule>
  </conditionalFormatting>
  <conditionalFormatting sqref="P6:P7">
    <cfRule type="cellIs" dxfId="4355" priority="687" stopIfTrue="1" operator="equal">
      <formula>0</formula>
    </cfRule>
  </conditionalFormatting>
  <conditionalFormatting sqref="P6">
    <cfRule type="cellIs" dxfId="4354" priority="686" stopIfTrue="1" operator="equal">
      <formula>0</formula>
    </cfRule>
  </conditionalFormatting>
  <conditionalFormatting sqref="P6">
    <cfRule type="cellIs" dxfId="4353" priority="683" stopIfTrue="1" operator="equal">
      <formula>0</formula>
    </cfRule>
  </conditionalFormatting>
  <conditionalFormatting sqref="P6">
    <cfRule type="cellIs" dxfId="4352" priority="681" stopIfTrue="1" operator="equal">
      <formula>0</formula>
    </cfRule>
  </conditionalFormatting>
  <conditionalFormatting sqref="G8:G47 G76:G207 G232:G255">
    <cfRule type="cellIs" dxfId="4351" priority="680" stopIfTrue="1" operator="equal">
      <formula>0</formula>
    </cfRule>
  </conditionalFormatting>
  <conditionalFormatting sqref="R8 R10 R12 R14 R16 R18 R20 R22 R24 R26 R28 R30 R32 R34 R36 R38 R40 R42 R44 R46 R76 R78 R80 R82 R84 R86 R88 R90 R92 R94 R96 R98 R100 R102 R104 R106 R108 R110 R112 R114 R116">
    <cfRule type="cellIs" dxfId="4350" priority="675" stopIfTrue="1" operator="equal">
      <formula>0</formula>
    </cfRule>
  </conditionalFormatting>
  <conditionalFormatting sqref="L9:O9 L11:O11 L13:O13 L15:O15 L17:O17 L19:O19 L21:O21 L23:O23 L25:O25 L27:O27 L29:O29 L31:O31 L33:O33 L35:O35 L37:O37 L39:O39 L41:O41 L43:O43 L45:O45 L47:O47 L77:O77 L79:O79 L81:O81 L83:O83 L85:O85 L87:O87 L89:O89 L91:O91 L93:O93 L95:O95 L97:O97 L99:O99 L101:O101 L103:O103 L105:O105 L107:O107 L109:O109 L111:O111 L113:O113 L115:O115 L117:O117 N8:O8 N10:O10 N12:O12 N14:O14 N16:O16 N18:O18 N20:O20 N22:O22 N24:O24 N26:O26 N28:O28 N30:O30 N32:O32 N34:O34 N36:O36 N38:O38 N40:O40 N42:O42 N44:O44 N46:O46 N76:O76 N78:O78 N80:O80 N82:O82 N84:O84 N86:O86 N88:O88 N90:O90 N92:O92 N94:O94 N96:O96 N98:O98 N100:O100 N102:O102 N104:O104 N106:O106 N108:O108 N110:O110 N112:O112 N114:O114 N116:O116 J8:K47 Q8:R47 Q76:R117 J76:K117">
    <cfRule type="cellIs" dxfId="4349" priority="678" stopIfTrue="1" operator="equal">
      <formula>0</formula>
    </cfRule>
  </conditionalFormatting>
  <conditionalFormatting sqref="L8:O8 L10:O10 L12:O12 L14:O14 L16:O16 L18:O18 L20:O20 L22:O22 L24:O24 L26:O26 L28:O28 L30:O30 L32:O32 L34:O34 L36:O36 L38:O38 L40:O40 L42:O42 L44:O44 L46:O46 L76:O76 L78:O78 L80:O80 L82:O82 L84:O84 L86:O86 L88:O88 L90:O90 L92:O92 L94:O94 L96:O96 L98:O98 L100:O100 L102:O102 L104:O104 L106:O106 L108:O108 L110:O110 L112:O112 L114:O114 L116:O116 Q8 Q10 Q12 Q14 Q16 Q18 Q20 Q22 Q24 Q26 Q28 Q30 Q32 Q34 Q36 Q38 Q40 Q42 Q44 Q46 Q76 Q78 Q80 Q82 Q84 Q86 Q88 Q90 Q92 Q94 Q96 Q98 Q100 Q102 Q104 Q106 Q108 Q110 Q112 Q114 Q116">
    <cfRule type="cellIs" dxfId="4348" priority="679" stopIfTrue="1" operator="equal">
      <formula>0</formula>
    </cfRule>
  </conditionalFormatting>
  <conditionalFormatting sqref="Q8 Q10 Q12 Q14 Q16 Q18 Q20 Q22 Q24 Q26 Q28 Q30 Q32 Q34 Q36 Q38 Q40 Q42 Q44 Q46 Q76 Q78 Q80 Q82 Q84 Q86 Q88 Q90 Q92 Q94 Q96 Q98 Q100 Q102 Q104 Q106 Q108 Q110 Q112 Q114 Q116">
    <cfRule type="cellIs" dxfId="4347" priority="677" stopIfTrue="1" operator="equal">
      <formula>0</formula>
    </cfRule>
  </conditionalFormatting>
  <conditionalFormatting sqref="R8 R10 R12 R14 R16 R18 R20 R22 R24 R26 R28 R30 R32 R34 R36 R38 R40 R42 R44 R46 R76 R78 R80 R82 R84 R86 R88 R90 R92 R94 R96 R98 R100 R102 R104 R106 R108 R110 R112 R114 R116">
    <cfRule type="cellIs" dxfId="4346" priority="676" stopIfTrue="1" operator="equal">
      <formula>0</formula>
    </cfRule>
  </conditionalFormatting>
  <conditionalFormatting sqref="P8:P47 P76:P117">
    <cfRule type="cellIs" dxfId="4345" priority="674"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344" priority="673" stopIfTrue="1" operator="equal">
      <formula>0</formula>
    </cfRule>
  </conditionalFormatting>
  <conditionalFormatting sqref="P9 P11 P13 P15 P17 P19 P21 P23 P25 P27 P29 P31 P33 P35 P37 P39 P41 P43 P45 P47 P77 P79 P81 P83 P85 P87 P89 P91 P93 P95 P97 P99 P101 P103 P105 P107 P109 P111 P113 P115 P117">
    <cfRule type="cellIs" dxfId="4343" priority="672"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342" priority="671"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341" priority="670" stopIfTrue="1" operator="equal">
      <formula>0</formula>
    </cfRule>
  </conditionalFormatting>
  <conditionalFormatting sqref="P9 P11 P13 P15 P17 P19 P21 P23 P25 P27 P29 P31 P33 P35 P37 P39 P41 P43 P45 P47 P77 P79 P81 P83 P85 P87 P89 P91 P93 P95 P97 P99 P101 P103 P105 P107 P109 P111 P113 P115 P117">
    <cfRule type="cellIs" dxfId="4340" priority="669"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339" priority="668" stopIfTrue="1" operator="equal">
      <formula>0</formula>
    </cfRule>
  </conditionalFormatting>
  <conditionalFormatting sqref="R118 R120 R122 R124 R126 R128 R130 R132 R134 R136 R138 R140 R142 R144 R146 R148 R150 R152 R154 R156 R158 R160 R162 R164 R166 R168 R170 R172 R174 R176 R178 R180 R182 R184">
    <cfRule type="cellIs" dxfId="4338" priority="663" stopIfTrue="1" operator="equal">
      <formula>0</formula>
    </cfRule>
  </conditionalFormatting>
  <conditionalFormatting sqref="L119:O119 L121:O121 L123:O123 L125:O125 L127:O127 L129:O129 L131:O131 L133:O133 L135:O135 L137:O137 L139:O139 L141:O141 L143:O143 L145:O145 L147:O147 L149:O149 L151:O151 L153:O153 L155:O155 L157:O157 L159:O159 L161:O161 L163:O163 L165:O165 L167:O167 L169:O169 L171:O171 L173:O173 L175:O175 L177:O177 L179:O179 L181:O181 L183:O183 L185:O185 N118:O118 N120:O120 N122:O122 N124:O124 N126:O126 N128:O128 N130:O130 N132:O132 N134:O134 N136:O136 N138:O138 N140:O140 N142:O142 N144:O144 N146:O146 N148:O148 N150:O150 N152:O152 N154:O154 N156:O156 N158:O158 N160:O160 N162:O162 N164:O164 N166:O166 N168:O168 N170:O170 N172:O172 N174:O174 N176:O176 N178:O178 N180:O180 N182:O182 N184:O184 J118:K185 Q118:R185">
    <cfRule type="cellIs" dxfId="4337" priority="666" stopIfTrue="1" operator="equal">
      <formula>0</formula>
    </cfRule>
  </conditionalFormatting>
  <conditionalFormatting sqref="L118:O118 L120:O120 L122:O122 L124:O124 L126:O126 L128:O128 L130:O130 L132:O132 L134:O134 L136:O136 L138:O138 L140:O140 L142:O142 L144:O144 L146:O146 L148:O148 L150:O150 L152:O152 L154:O154 L156:O156 L158:O158 L160:O160 L162:O162 L164:O164 L166:O166 L168:O168 L170:O170 L172:O172 L174:O174 L176:O176 L178:O178 L180:O180 L182:O182 L184:O184 Q118 Q120 Q122 Q124 Q126 Q128 Q130 Q132 Q134 Q136 Q138 Q140 Q142 Q144 Q146 Q148 Q150 Q152 Q154 Q156 Q158 Q160 Q162 Q164 Q166 Q168 Q170 Q172 Q174 Q176 Q178 Q180 Q182 Q184">
    <cfRule type="cellIs" dxfId="4336" priority="667" stopIfTrue="1" operator="equal">
      <formula>0</formula>
    </cfRule>
  </conditionalFormatting>
  <conditionalFormatting sqref="Q118 Q120 Q122 Q124 Q126 Q128 Q130 Q132 Q134 Q136 Q138 Q140 Q142 Q144 Q146 Q148 Q150 Q152 Q154 Q156 Q158 Q160 Q162 Q164 Q166 Q168 Q170 Q172 Q174 Q176 Q178 Q180 Q182 Q184">
    <cfRule type="cellIs" dxfId="4335" priority="665" stopIfTrue="1" operator="equal">
      <formula>0</formula>
    </cfRule>
  </conditionalFormatting>
  <conditionalFormatting sqref="R118 R120 R122 R124 R126 R128 R130 R132 R134 R136 R138 R140 R142 R144 R146 R148 R150 R152 R154 R156 R158 R160 R162 R164 R166 R168 R170 R172 R174 R176 R178 R180 R182 R184">
    <cfRule type="cellIs" dxfId="4334" priority="664" stopIfTrue="1" operator="equal">
      <formula>0</formula>
    </cfRule>
  </conditionalFormatting>
  <conditionalFormatting sqref="P118:P183">
    <cfRule type="cellIs" dxfId="4333" priority="662"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4332" priority="661" stopIfTrue="1" operator="equal">
      <formula>0</formula>
    </cfRule>
  </conditionalFormatting>
  <conditionalFormatting sqref="P119 P121 P123 P125 P127 P129 P131 P133 P135 P137 P139 P141 P143 P145 P147 P149 P151 P153 P155 P157 P159 P161 P163 P165 P167 P169 P171 P173 P175 P177 P179 P181 P183">
    <cfRule type="cellIs" dxfId="4331" priority="660"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4330" priority="659"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4329" priority="658" stopIfTrue="1" operator="equal">
      <formula>0</formula>
    </cfRule>
  </conditionalFormatting>
  <conditionalFormatting sqref="P119 P121 P123 P125 P127 P129 P131 P133 P135 P137 P139 P141 P143 P145 P147 P149 P151 P153 P155 P157 P159 P161 P163 P165 P167 P169 P171 P173 P175 P177 P179 P181 P183">
    <cfRule type="cellIs" dxfId="4328" priority="657"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4327" priority="656" stopIfTrue="1" operator="equal">
      <formula>0</formula>
    </cfRule>
  </conditionalFormatting>
  <conditionalFormatting sqref="P184:P185">
    <cfRule type="cellIs" dxfId="4326" priority="650" stopIfTrue="1" operator="equal">
      <formula>0</formula>
    </cfRule>
  </conditionalFormatting>
  <conditionalFormatting sqref="P184">
    <cfRule type="cellIs" dxfId="4325" priority="649" stopIfTrue="1" operator="equal">
      <formula>0</formula>
    </cfRule>
  </conditionalFormatting>
  <conditionalFormatting sqref="P184">
    <cfRule type="cellIs" dxfId="4324" priority="651" stopIfTrue="1" operator="equal">
      <formula>0</formula>
    </cfRule>
  </conditionalFormatting>
  <conditionalFormatting sqref="P184">
    <cfRule type="cellIs" dxfId="4323" priority="654" stopIfTrue="1" operator="equal">
      <formula>0</formula>
    </cfRule>
  </conditionalFormatting>
  <conditionalFormatting sqref="P184:P185">
    <cfRule type="cellIs" dxfId="4322" priority="653" stopIfTrue="1" operator="equal">
      <formula>0</formula>
    </cfRule>
  </conditionalFormatting>
  <conditionalFormatting sqref="P184">
    <cfRule type="cellIs" dxfId="4321" priority="652" stopIfTrue="1" operator="equal">
      <formula>0</formula>
    </cfRule>
  </conditionalFormatting>
  <conditionalFormatting sqref="P184:P185">
    <cfRule type="cellIs" dxfId="4320" priority="655" stopIfTrue="1" operator="equal">
      <formula>0</formula>
    </cfRule>
  </conditionalFormatting>
  <conditionalFormatting sqref="R186 R188 R190 R192 R194 R196 R198 R200 R202 R204 R206">
    <cfRule type="cellIs" dxfId="4319" priority="644" stopIfTrue="1" operator="equal">
      <formula>0</formula>
    </cfRule>
  </conditionalFormatting>
  <conditionalFormatting sqref="L187:O187 L189:O189 L191:O191 L193:O193 L195:O195 L197:O197 L199:O199 L201:O201 L203:O203 L205:O205 L207:O207 N186:O186 N188:O188 N190:O190 N192:O192 N194:O194 N196:O196 N198:O198 N200:O200 N202:O202 N204:O204 N206:O206 J186:K207 Q186:R207">
    <cfRule type="cellIs" dxfId="4318" priority="647" stopIfTrue="1" operator="equal">
      <formula>0</formula>
    </cfRule>
  </conditionalFormatting>
  <conditionalFormatting sqref="L186:O186 L188:O188 L190:O190 L192:O192 L194:O194 L196:O196 L198:O198 L200:O200 L202:O202 L204:O204 L206:O206 Q186 Q188 Q190 Q192 Q194 Q196 Q198 Q200 Q202 Q204 Q206">
    <cfRule type="cellIs" dxfId="4317" priority="648" stopIfTrue="1" operator="equal">
      <formula>0</formula>
    </cfRule>
  </conditionalFormatting>
  <conditionalFormatting sqref="Q186 Q188 Q190 Q192 Q194 Q196 Q198 Q200 Q202 Q204 Q206">
    <cfRule type="cellIs" dxfId="4316" priority="646" stopIfTrue="1" operator="equal">
      <formula>0</formula>
    </cfRule>
  </conditionalFormatting>
  <conditionalFormatting sqref="R186 R188 R190 R192 R194 R196 R198 R200 R202 R204 R206">
    <cfRule type="cellIs" dxfId="4315" priority="645" stopIfTrue="1" operator="equal">
      <formula>0</formula>
    </cfRule>
  </conditionalFormatting>
  <conditionalFormatting sqref="P186:P207">
    <cfRule type="cellIs" dxfId="4314" priority="638" stopIfTrue="1" operator="equal">
      <formula>0</formula>
    </cfRule>
  </conditionalFormatting>
  <conditionalFormatting sqref="P186 P188 P190 P192 P194 P196 P198 P200 P202 P204 P206">
    <cfRule type="cellIs" dxfId="4313" priority="637" stopIfTrue="1" operator="equal">
      <formula>0</formula>
    </cfRule>
  </conditionalFormatting>
  <conditionalFormatting sqref="P186 P188 P190 P192 P194 P196 P198 P200 P202 P204 P206">
    <cfRule type="cellIs" dxfId="4312" priority="639" stopIfTrue="1" operator="equal">
      <formula>0</formula>
    </cfRule>
  </conditionalFormatting>
  <conditionalFormatting sqref="P186 P188 P190 P192 P194 P196 P198 P200 P202 P204 P206">
    <cfRule type="cellIs" dxfId="4311" priority="642" stopIfTrue="1" operator="equal">
      <formula>0</formula>
    </cfRule>
  </conditionalFormatting>
  <conditionalFormatting sqref="P186:P207">
    <cfRule type="cellIs" dxfId="4310" priority="641" stopIfTrue="1" operator="equal">
      <formula>0</formula>
    </cfRule>
  </conditionalFormatting>
  <conditionalFormatting sqref="P186 P188 P190 P192 P194 P196 P198 P200 P202 P204 P206">
    <cfRule type="cellIs" dxfId="4309" priority="640" stopIfTrue="1" operator="equal">
      <formula>0</formula>
    </cfRule>
  </conditionalFormatting>
  <conditionalFormatting sqref="P186:P207">
    <cfRule type="cellIs" dxfId="4308" priority="643" stopIfTrue="1" operator="equal">
      <formula>0</formula>
    </cfRule>
  </conditionalFormatting>
  <conditionalFormatting sqref="E48:F61 H48:I61">
    <cfRule type="cellIs" dxfId="4307" priority="636" stopIfTrue="1" operator="equal">
      <formula>0</formula>
    </cfRule>
  </conditionalFormatting>
  <conditionalFormatting sqref="G48:G61">
    <cfRule type="cellIs" dxfId="4306" priority="635" stopIfTrue="1" operator="equal">
      <formula>0</formula>
    </cfRule>
  </conditionalFormatting>
  <conditionalFormatting sqref="R48 R50 R52 R54 R56 R58 R60">
    <cfRule type="cellIs" dxfId="4305" priority="630" stopIfTrue="1" operator="equal">
      <formula>0</formula>
    </cfRule>
  </conditionalFormatting>
  <conditionalFormatting sqref="L49:O49 L51:O51 L53:O53 L55:O55 L57:O57 L59:O59 L61:O61 N48:O48 N50:O50 N52:O52 N54:O54 N56:O56 N58:O58 N60:O60 J48:K61 Q48:R61">
    <cfRule type="cellIs" dxfId="4304" priority="633" stopIfTrue="1" operator="equal">
      <formula>0</formula>
    </cfRule>
  </conditionalFormatting>
  <conditionalFormatting sqref="L48:O48 L50:O50 L52:O52 L54:O54 L56:O56 L58:O58 L60:O60 Q48 Q50 Q52 Q54 Q56 Q58 Q60">
    <cfRule type="cellIs" dxfId="4303" priority="634" stopIfTrue="1" operator="equal">
      <formula>0</formula>
    </cfRule>
  </conditionalFormatting>
  <conditionalFormatting sqref="Q48 Q50 Q52 Q54 Q56 Q58 Q60">
    <cfRule type="cellIs" dxfId="4302" priority="632" stopIfTrue="1" operator="equal">
      <formula>0</formula>
    </cfRule>
  </conditionalFormatting>
  <conditionalFormatting sqref="R48 R50 R52 R54 R56 R58 R60">
    <cfRule type="cellIs" dxfId="4301" priority="631" stopIfTrue="1" operator="equal">
      <formula>0</formula>
    </cfRule>
  </conditionalFormatting>
  <conditionalFormatting sqref="P48:P61">
    <cfRule type="cellIs" dxfId="4300" priority="629" stopIfTrue="1" operator="equal">
      <formula>0</formula>
    </cfRule>
  </conditionalFormatting>
  <conditionalFormatting sqref="P48 P50 P52 P54 P56 P58 P60">
    <cfRule type="cellIs" dxfId="4299" priority="628" stopIfTrue="1" operator="equal">
      <formula>0</formula>
    </cfRule>
  </conditionalFormatting>
  <conditionalFormatting sqref="P49 P51 P53 P55 P57 P59 P61">
    <cfRule type="cellIs" dxfId="4298" priority="627" stopIfTrue="1" operator="equal">
      <formula>0</formula>
    </cfRule>
  </conditionalFormatting>
  <conditionalFormatting sqref="P48 P50 P52 P54 P56 P58 P60">
    <cfRule type="cellIs" dxfId="4297" priority="626" stopIfTrue="1" operator="equal">
      <formula>0</formula>
    </cfRule>
  </conditionalFormatting>
  <conditionalFormatting sqref="P48 P50 P52 P54 P56 P58 P60">
    <cfRule type="cellIs" dxfId="4296" priority="625" stopIfTrue="1" operator="equal">
      <formula>0</formula>
    </cfRule>
  </conditionalFormatting>
  <conditionalFormatting sqref="P49 P51 P53 P55 P57 P59 P61">
    <cfRule type="cellIs" dxfId="4295" priority="624" stopIfTrue="1" operator="equal">
      <formula>0</formula>
    </cfRule>
  </conditionalFormatting>
  <conditionalFormatting sqref="P48 P50 P52 P54 P56 P58 P60">
    <cfRule type="cellIs" dxfId="4294" priority="623" stopIfTrue="1" operator="equal">
      <formula>0</formula>
    </cfRule>
  </conditionalFormatting>
  <conditionalFormatting sqref="E62:F75 H62:I75">
    <cfRule type="cellIs" dxfId="4293" priority="622" stopIfTrue="1" operator="equal">
      <formula>0</formula>
    </cfRule>
  </conditionalFormatting>
  <conditionalFormatting sqref="G62:G75">
    <cfRule type="cellIs" dxfId="4292" priority="621" stopIfTrue="1" operator="equal">
      <formula>0</formula>
    </cfRule>
  </conditionalFormatting>
  <conditionalFormatting sqref="R62 R64 R66 R68 R70 R72 R74">
    <cfRule type="cellIs" dxfId="4291" priority="616" stopIfTrue="1" operator="equal">
      <formula>0</formula>
    </cfRule>
  </conditionalFormatting>
  <conditionalFormatting sqref="L63:O63 L65:O65 L67:O67 L69:O69 L71:O71 L73:O73 L75:O75 N62:O62 N64:O64 N66:O66 N68:O68 N70:O70 N72:O72 N74:O74 J62:K75 Q62:R75">
    <cfRule type="cellIs" dxfId="4290" priority="619" stopIfTrue="1" operator="equal">
      <formula>0</formula>
    </cfRule>
  </conditionalFormatting>
  <conditionalFormatting sqref="L62:O62 L64:O64 L66:O66 L68:O68 L70:O70 L72:O72 L74:O74 Q62 Q64 Q66 Q68 Q70 Q72 Q74">
    <cfRule type="cellIs" dxfId="4289" priority="620" stopIfTrue="1" operator="equal">
      <formula>0</formula>
    </cfRule>
  </conditionalFormatting>
  <conditionalFormatting sqref="Q62 Q64 Q66 Q68 Q70 Q72 Q74">
    <cfRule type="cellIs" dxfId="4288" priority="618" stopIfTrue="1" operator="equal">
      <formula>0</formula>
    </cfRule>
  </conditionalFormatting>
  <conditionalFormatting sqref="R62 R64 R66 R68 R70 R72 R74">
    <cfRule type="cellIs" dxfId="4287" priority="617" stopIfTrue="1" operator="equal">
      <formula>0</formula>
    </cfRule>
  </conditionalFormatting>
  <conditionalFormatting sqref="P62:P75">
    <cfRule type="cellIs" dxfId="4286" priority="615" stopIfTrue="1" operator="equal">
      <formula>0</formula>
    </cfRule>
  </conditionalFormatting>
  <conditionalFormatting sqref="P62 P64 P66 P68 P70 P72 P74">
    <cfRule type="cellIs" dxfId="4285" priority="614" stopIfTrue="1" operator="equal">
      <formula>0</formula>
    </cfRule>
  </conditionalFormatting>
  <conditionalFormatting sqref="P63 P65 P67 P69 P71 P73 P75">
    <cfRule type="cellIs" dxfId="4284" priority="613" stopIfTrue="1" operator="equal">
      <formula>0</formula>
    </cfRule>
  </conditionalFormatting>
  <conditionalFormatting sqref="P62 P64 P66 P68 P70 P72 P74">
    <cfRule type="cellIs" dxfId="4283" priority="612" stopIfTrue="1" operator="equal">
      <formula>0</formula>
    </cfRule>
  </conditionalFormatting>
  <conditionalFormatting sqref="P62 P64 P66 P68 P70 P72 P74">
    <cfRule type="cellIs" dxfId="4282" priority="611" stopIfTrue="1" operator="equal">
      <formula>0</formula>
    </cfRule>
  </conditionalFormatting>
  <conditionalFormatting sqref="P63 P65 P67 P69 P71 P73 P75">
    <cfRule type="cellIs" dxfId="4281" priority="610" stopIfTrue="1" operator="equal">
      <formula>0</formula>
    </cfRule>
  </conditionalFormatting>
  <conditionalFormatting sqref="P62 P64 P66 P68 P70 P72 P74">
    <cfRule type="cellIs" dxfId="4280" priority="609" stopIfTrue="1" operator="equal">
      <formula>0</formula>
    </cfRule>
  </conditionalFormatting>
  <conditionalFormatting sqref="F256:F279">
    <cfRule type="cellIs" dxfId="4279" priority="574" stopIfTrue="1" operator="equal">
      <formula>0</formula>
    </cfRule>
  </conditionalFormatting>
  <conditionalFormatting sqref="E268:E279">
    <cfRule type="cellIs" dxfId="4278" priority="573" stopIfTrue="1" operator="equal">
      <formula>0</formula>
    </cfRule>
  </conditionalFormatting>
  <conditionalFormatting sqref="H256:H279">
    <cfRule type="cellIs" dxfId="4277" priority="572" stopIfTrue="1" operator="equal">
      <formula>0</formula>
    </cfRule>
  </conditionalFormatting>
  <conditionalFormatting sqref="G256:G279">
    <cfRule type="cellIs" dxfId="4276" priority="564" stopIfTrue="1" operator="equal">
      <formula>0</formula>
    </cfRule>
  </conditionalFormatting>
  <conditionalFormatting sqref="F220:F231">
    <cfRule type="cellIs" dxfId="4275" priority="563" stopIfTrue="1" operator="equal">
      <formula>0</formula>
    </cfRule>
  </conditionalFormatting>
  <conditionalFormatting sqref="H220:H231">
    <cfRule type="cellIs" dxfId="4274" priority="561" stopIfTrue="1" operator="equal">
      <formula>0</formula>
    </cfRule>
  </conditionalFormatting>
  <conditionalFormatting sqref="G220:G231">
    <cfRule type="cellIs" dxfId="4273" priority="553" stopIfTrue="1" operator="equal">
      <formula>0</formula>
    </cfRule>
  </conditionalFormatting>
  <conditionalFormatting sqref="F208:F219">
    <cfRule type="cellIs" dxfId="4272" priority="540" stopIfTrue="1" operator="equal">
      <formula>0</formula>
    </cfRule>
  </conditionalFormatting>
  <conditionalFormatting sqref="H208:H219">
    <cfRule type="cellIs" dxfId="4271" priority="538" stopIfTrue="1" operator="equal">
      <formula>0</formula>
    </cfRule>
  </conditionalFormatting>
  <conditionalFormatting sqref="G208:G219">
    <cfRule type="cellIs" dxfId="4270" priority="530" stopIfTrue="1" operator="equal">
      <formula>0</formula>
    </cfRule>
  </conditionalFormatting>
  <conditionalFormatting sqref="E220:E221">
    <cfRule type="cellIs" dxfId="4269" priority="494" stopIfTrue="1" operator="equal">
      <formula>0</formula>
    </cfRule>
  </conditionalFormatting>
  <conditionalFormatting sqref="E208:E219">
    <cfRule type="cellIs" dxfId="4268" priority="493" stopIfTrue="1" operator="equal">
      <formula>0</formula>
    </cfRule>
  </conditionalFormatting>
  <conditionalFormatting sqref="E222:E231">
    <cfRule type="cellIs" dxfId="4267" priority="491" stopIfTrue="1" operator="equal">
      <formula>0</formula>
    </cfRule>
  </conditionalFormatting>
  <conditionalFormatting sqref="E232:E233">
    <cfRule type="cellIs" dxfId="4266" priority="490" stopIfTrue="1" operator="equal">
      <formula>0</formula>
    </cfRule>
  </conditionalFormatting>
  <conditionalFormatting sqref="E234:E243">
    <cfRule type="cellIs" dxfId="4265" priority="489" stopIfTrue="1" operator="equal">
      <formula>0</formula>
    </cfRule>
  </conditionalFormatting>
  <conditionalFormatting sqref="E244:E245 E256:E257">
    <cfRule type="cellIs" dxfId="4264" priority="488" stopIfTrue="1" operator="equal">
      <formula>0</formula>
    </cfRule>
  </conditionalFormatting>
  <conditionalFormatting sqref="E246:E255 E258:E267">
    <cfRule type="cellIs" dxfId="4263" priority="487" stopIfTrue="1" operator="equal">
      <formula>0</formula>
    </cfRule>
  </conditionalFormatting>
  <conditionalFormatting sqref="Q232 I234:J234 J232:O233 I236:J236 J235 I238:J238 J237 I240:J240 J239 I242:J242 J241 J243 M234:N243">
    <cfRule type="cellIs" dxfId="4262" priority="166" stopIfTrue="1" operator="equal">
      <formula>0</formula>
    </cfRule>
  </conditionalFormatting>
  <conditionalFormatting sqref="Q232 N234 N236 N238 N240 N242 N232:O232">
    <cfRule type="cellIs" dxfId="4261" priority="165" stopIfTrue="1" operator="equal">
      <formula>0</formula>
    </cfRule>
  </conditionalFormatting>
  <conditionalFormatting sqref="P232">
    <cfRule type="cellIs" dxfId="4260" priority="164" stopIfTrue="1" operator="equal">
      <formula>0</formula>
    </cfRule>
  </conditionalFormatting>
  <conditionalFormatting sqref="P232">
    <cfRule type="cellIs" dxfId="4259" priority="163" stopIfTrue="1" operator="equal">
      <formula>0</formula>
    </cfRule>
  </conditionalFormatting>
  <conditionalFormatting sqref="P233">
    <cfRule type="cellIs" dxfId="4258" priority="162" stopIfTrue="1" operator="equal">
      <formula>0</formula>
    </cfRule>
  </conditionalFormatting>
  <conditionalFormatting sqref="P234 P236 P238 P240 P242">
    <cfRule type="cellIs" dxfId="4257" priority="161" stopIfTrue="1" operator="equal">
      <formula>0</formula>
    </cfRule>
  </conditionalFormatting>
  <conditionalFormatting sqref="P234 P236 P238 P240 P242">
    <cfRule type="cellIs" dxfId="4256" priority="160" stopIfTrue="1" operator="equal">
      <formula>0</formula>
    </cfRule>
  </conditionalFormatting>
  <conditionalFormatting sqref="P235 P237 P239 P241 P243">
    <cfRule type="cellIs" dxfId="4255" priority="159" stopIfTrue="1" operator="equal">
      <formula>0</formula>
    </cfRule>
  </conditionalFormatting>
  <conditionalFormatting sqref="Q233">
    <cfRule type="cellIs" dxfId="4254" priority="158" stopIfTrue="1" operator="equal">
      <formula>0</formula>
    </cfRule>
  </conditionalFormatting>
  <conditionalFormatting sqref="Q234 Q236 Q238 Q240 Q242">
    <cfRule type="cellIs" dxfId="4253" priority="157" stopIfTrue="1" operator="equal">
      <formula>0</formula>
    </cfRule>
  </conditionalFormatting>
  <conditionalFormatting sqref="Q234 Q236 Q238 Q240 Q242">
    <cfRule type="cellIs" dxfId="4252" priority="156" stopIfTrue="1" operator="equal">
      <formula>0</formula>
    </cfRule>
  </conditionalFormatting>
  <conditionalFormatting sqref="Q235 Q237 Q239 Q241 Q243">
    <cfRule type="cellIs" dxfId="4251" priority="155" stopIfTrue="1" operator="equal">
      <formula>0</formula>
    </cfRule>
  </conditionalFormatting>
  <conditionalFormatting sqref="I232">
    <cfRule type="cellIs" dxfId="4250" priority="154" stopIfTrue="1" operator="equal">
      <formula>0</formula>
    </cfRule>
  </conditionalFormatting>
  <conditionalFormatting sqref="I233">
    <cfRule type="cellIs" dxfId="4249" priority="153" stopIfTrue="1" operator="equal">
      <formula>0</formula>
    </cfRule>
  </conditionalFormatting>
  <conditionalFormatting sqref="I235">
    <cfRule type="cellIs" dxfId="4248" priority="152" stopIfTrue="1" operator="equal">
      <formula>0</formula>
    </cfRule>
  </conditionalFormatting>
  <conditionalFormatting sqref="I237">
    <cfRule type="cellIs" dxfId="4247" priority="151" stopIfTrue="1" operator="equal">
      <formula>0</formula>
    </cfRule>
  </conditionalFormatting>
  <conditionalFormatting sqref="I239">
    <cfRule type="cellIs" dxfId="4246" priority="150" stopIfTrue="1" operator="equal">
      <formula>0</formula>
    </cfRule>
  </conditionalFormatting>
  <conditionalFormatting sqref="I241">
    <cfRule type="cellIs" dxfId="4245" priority="149" stopIfTrue="1" operator="equal">
      <formula>0</formula>
    </cfRule>
  </conditionalFormatting>
  <conditionalFormatting sqref="I243">
    <cfRule type="cellIs" dxfId="4244" priority="148" stopIfTrue="1" operator="equal">
      <formula>0</formula>
    </cfRule>
  </conditionalFormatting>
  <conditionalFormatting sqref="Q244 I246:J246 J244:J245 I248:J248 J247 I250:J250 J249 I252:J252 J251 I254:J254 J253 J255 M244:N255">
    <cfRule type="cellIs" dxfId="4243" priority="147" stopIfTrue="1" operator="equal">
      <formula>0</formula>
    </cfRule>
  </conditionalFormatting>
  <conditionalFormatting sqref="Q244 N246 N248 N250 N252 N254 N244">
    <cfRule type="cellIs" dxfId="4242" priority="146" stopIfTrue="1" operator="equal">
      <formula>0</formula>
    </cfRule>
  </conditionalFormatting>
  <conditionalFormatting sqref="P244">
    <cfRule type="cellIs" dxfId="4241" priority="145" stopIfTrue="1" operator="equal">
      <formula>0</formula>
    </cfRule>
  </conditionalFormatting>
  <conditionalFormatting sqref="P244">
    <cfRule type="cellIs" dxfId="4240" priority="144" stopIfTrue="1" operator="equal">
      <formula>0</formula>
    </cfRule>
  </conditionalFormatting>
  <conditionalFormatting sqref="P245">
    <cfRule type="cellIs" dxfId="4239" priority="143" stopIfTrue="1" operator="equal">
      <formula>0</formula>
    </cfRule>
  </conditionalFormatting>
  <conditionalFormatting sqref="P246">
    <cfRule type="cellIs" dxfId="4238" priority="142" stopIfTrue="1" operator="equal">
      <formula>0</formula>
    </cfRule>
  </conditionalFormatting>
  <conditionalFormatting sqref="P246">
    <cfRule type="cellIs" dxfId="4237" priority="141" stopIfTrue="1" operator="equal">
      <formula>0</formula>
    </cfRule>
  </conditionalFormatting>
  <conditionalFormatting sqref="P247">
    <cfRule type="cellIs" dxfId="4236" priority="140" stopIfTrue="1" operator="equal">
      <formula>0</formula>
    </cfRule>
  </conditionalFormatting>
  <conditionalFormatting sqref="Q245">
    <cfRule type="cellIs" dxfId="4235" priority="139" stopIfTrue="1" operator="equal">
      <formula>0</formula>
    </cfRule>
  </conditionalFormatting>
  <conditionalFormatting sqref="Q246 Q248 Q250 Q252 Q254">
    <cfRule type="cellIs" dxfId="4234" priority="138" stopIfTrue="1" operator="equal">
      <formula>0</formula>
    </cfRule>
  </conditionalFormatting>
  <conditionalFormatting sqref="Q246 Q248 Q250 Q252 Q254">
    <cfRule type="cellIs" dxfId="4233" priority="137" stopIfTrue="1" operator="equal">
      <formula>0</formula>
    </cfRule>
  </conditionalFormatting>
  <conditionalFormatting sqref="Q247 Q249 Q251 Q253 Q255">
    <cfRule type="cellIs" dxfId="4232" priority="136" stopIfTrue="1" operator="equal">
      <formula>0</formula>
    </cfRule>
  </conditionalFormatting>
  <conditionalFormatting sqref="I244">
    <cfRule type="cellIs" dxfId="4231" priority="135" stopIfTrue="1" operator="equal">
      <formula>0</formula>
    </cfRule>
  </conditionalFormatting>
  <conditionalFormatting sqref="I245">
    <cfRule type="cellIs" dxfId="4230" priority="134" stopIfTrue="1" operator="equal">
      <formula>0</formula>
    </cfRule>
  </conditionalFormatting>
  <conditionalFormatting sqref="I247">
    <cfRule type="cellIs" dxfId="4229" priority="133" stopIfTrue="1" operator="equal">
      <formula>0</formula>
    </cfRule>
  </conditionalFormatting>
  <conditionalFormatting sqref="I249">
    <cfRule type="cellIs" dxfId="4228" priority="132" stopIfTrue="1" operator="equal">
      <formula>0</formula>
    </cfRule>
  </conditionalFormatting>
  <conditionalFormatting sqref="I251">
    <cfRule type="cellIs" dxfId="4227" priority="131" stopIfTrue="1" operator="equal">
      <formula>0</formula>
    </cfRule>
  </conditionalFormatting>
  <conditionalFormatting sqref="I253">
    <cfRule type="cellIs" dxfId="4226" priority="130" stopIfTrue="1" operator="equal">
      <formula>0</formula>
    </cfRule>
  </conditionalFormatting>
  <conditionalFormatting sqref="I255">
    <cfRule type="cellIs" dxfId="4225" priority="129" stopIfTrue="1" operator="equal">
      <formula>0</formula>
    </cfRule>
  </conditionalFormatting>
  <conditionalFormatting sqref="O234:O255">
    <cfRule type="cellIs" dxfId="4224" priority="128" stopIfTrue="1" operator="equal">
      <formula>0</formula>
    </cfRule>
  </conditionalFormatting>
  <conditionalFormatting sqref="O234 O236 O238 O240 O242 O244 O246 O248 O250 O252 O254">
    <cfRule type="cellIs" dxfId="4223" priority="127" stopIfTrue="1" operator="equal">
      <formula>0</formula>
    </cfRule>
  </conditionalFormatting>
  <conditionalFormatting sqref="R232:R255">
    <cfRule type="cellIs" dxfId="4222" priority="125" stopIfTrue="1" operator="equal">
      <formula>0</formula>
    </cfRule>
  </conditionalFormatting>
  <conditionalFormatting sqref="R232 R234 R236 R238 R240 R242 R244 R246 R248 R250 R252 R254">
    <cfRule type="cellIs" dxfId="4221" priority="126" stopIfTrue="1" operator="equal">
      <formula>0</formula>
    </cfRule>
  </conditionalFormatting>
  <conditionalFormatting sqref="R232:R255">
    <cfRule type="cellIs" dxfId="4220" priority="124" stopIfTrue="1" operator="equal">
      <formula>0</formula>
    </cfRule>
  </conditionalFormatting>
  <conditionalFormatting sqref="R232 R234 R236 R238 R240 R242 R244 R246 R248 R250 R252 R254">
    <cfRule type="cellIs" dxfId="4219" priority="123" stopIfTrue="1" operator="equal">
      <formula>0</formula>
    </cfRule>
  </conditionalFormatting>
  <conditionalFormatting sqref="R232">
    <cfRule type="cellIs" dxfId="4218" priority="122" stopIfTrue="1" operator="equal">
      <formula>0</formula>
    </cfRule>
  </conditionalFormatting>
  <conditionalFormatting sqref="R232">
    <cfRule type="cellIs" dxfId="4217" priority="121" stopIfTrue="1" operator="equal">
      <formula>0</formula>
    </cfRule>
  </conditionalFormatting>
  <conditionalFormatting sqref="R233">
    <cfRule type="cellIs" dxfId="4216" priority="120" stopIfTrue="1" operator="equal">
      <formula>0</formula>
    </cfRule>
  </conditionalFormatting>
  <conditionalFormatting sqref="R234 R236 R238 R240 R242">
    <cfRule type="cellIs" dxfId="4215" priority="119" stopIfTrue="1" operator="equal">
      <formula>0</formula>
    </cfRule>
  </conditionalFormatting>
  <conditionalFormatting sqref="R234 R236 R238 R240 R242">
    <cfRule type="cellIs" dxfId="4214" priority="118" stopIfTrue="1" operator="equal">
      <formula>0</formula>
    </cfRule>
  </conditionalFormatting>
  <conditionalFormatting sqref="R235 R237 R239 R241 R243">
    <cfRule type="cellIs" dxfId="4213" priority="117" stopIfTrue="1" operator="equal">
      <formula>0</formula>
    </cfRule>
  </conditionalFormatting>
  <conditionalFormatting sqref="R244">
    <cfRule type="cellIs" dxfId="4212" priority="116" stopIfTrue="1" operator="equal">
      <formula>0</formula>
    </cfRule>
  </conditionalFormatting>
  <conditionalFormatting sqref="R244">
    <cfRule type="cellIs" dxfId="4211" priority="115" stopIfTrue="1" operator="equal">
      <formula>0</formula>
    </cfRule>
  </conditionalFormatting>
  <conditionalFormatting sqref="R245">
    <cfRule type="cellIs" dxfId="4210" priority="114" stopIfTrue="1" operator="equal">
      <formula>0</formula>
    </cfRule>
  </conditionalFormatting>
  <conditionalFormatting sqref="R246 R248 R250 R252 R254">
    <cfRule type="cellIs" dxfId="4209" priority="113" stopIfTrue="1" operator="equal">
      <formula>0</formula>
    </cfRule>
  </conditionalFormatting>
  <conditionalFormatting sqref="R246 R248 R250 R252 R254">
    <cfRule type="cellIs" dxfId="4208" priority="112" stopIfTrue="1" operator="equal">
      <formula>0</formula>
    </cfRule>
  </conditionalFormatting>
  <conditionalFormatting sqref="R247 R249 R251 R253 R255">
    <cfRule type="cellIs" dxfId="4207" priority="111" stopIfTrue="1" operator="equal">
      <formula>0</formula>
    </cfRule>
  </conditionalFormatting>
  <conditionalFormatting sqref="K234:L255">
    <cfRule type="cellIs" dxfId="4206" priority="110" stopIfTrue="1" operator="equal">
      <formula>0</formula>
    </cfRule>
  </conditionalFormatting>
  <conditionalFormatting sqref="M268:M279">
    <cfRule type="cellIs" dxfId="4205" priority="109" stopIfTrue="1" operator="equal">
      <formula>0</formula>
    </cfRule>
  </conditionalFormatting>
  <conditionalFormatting sqref="Q257">
    <cfRule type="cellIs" dxfId="4204" priority="106" stopIfTrue="1" operator="equal">
      <formula>0</formula>
    </cfRule>
  </conditionalFormatting>
  <conditionalFormatting sqref="Q256 J256:J257 M256:N257 M258:M267">
    <cfRule type="cellIs" dxfId="4203" priority="108" stopIfTrue="1" operator="equal">
      <formula>0</formula>
    </cfRule>
  </conditionalFormatting>
  <conditionalFormatting sqref="Q256 N256">
    <cfRule type="cellIs" dxfId="4202" priority="107" stopIfTrue="1" operator="equal">
      <formula>0</formula>
    </cfRule>
  </conditionalFormatting>
  <conditionalFormatting sqref="O256:O257">
    <cfRule type="cellIs" dxfId="4201" priority="105" stopIfTrue="1" operator="equal">
      <formula>0</formula>
    </cfRule>
  </conditionalFormatting>
  <conditionalFormatting sqref="R256:R257">
    <cfRule type="cellIs" dxfId="4200" priority="102" stopIfTrue="1" operator="equal">
      <formula>0</formula>
    </cfRule>
  </conditionalFormatting>
  <conditionalFormatting sqref="R256:R257">
    <cfRule type="cellIs" dxfId="4199" priority="101" stopIfTrue="1" operator="equal">
      <formula>0</formula>
    </cfRule>
  </conditionalFormatting>
  <conditionalFormatting sqref="R256">
    <cfRule type="cellIs" dxfId="4198" priority="99" stopIfTrue="1" operator="equal">
      <formula>0</formula>
    </cfRule>
  </conditionalFormatting>
  <conditionalFormatting sqref="R257">
    <cfRule type="cellIs" dxfId="4197" priority="97" stopIfTrue="1" operator="equal">
      <formula>0</formula>
    </cfRule>
  </conditionalFormatting>
  <conditionalFormatting sqref="K256:L257">
    <cfRule type="cellIs" dxfId="4196" priority="96" stopIfTrue="1" operator="equal">
      <formula>0</formula>
    </cfRule>
  </conditionalFormatting>
  <conditionalFormatting sqref="O256">
    <cfRule type="cellIs" dxfId="4195" priority="104" stopIfTrue="1" operator="equal">
      <formula>0</formula>
    </cfRule>
  </conditionalFormatting>
  <conditionalFormatting sqref="R256">
    <cfRule type="cellIs" dxfId="4194" priority="103" stopIfTrue="1" operator="equal">
      <formula>0</formula>
    </cfRule>
  </conditionalFormatting>
  <conditionalFormatting sqref="R256">
    <cfRule type="cellIs" dxfId="4193" priority="100" stopIfTrue="1" operator="equal">
      <formula>0</formula>
    </cfRule>
  </conditionalFormatting>
  <conditionalFormatting sqref="R256">
    <cfRule type="cellIs" dxfId="4192" priority="98" stopIfTrue="1" operator="equal">
      <formula>0</formula>
    </cfRule>
  </conditionalFormatting>
  <conditionalFormatting sqref="J258:J279">
    <cfRule type="cellIs" dxfId="4191" priority="95" stopIfTrue="1" operator="equal">
      <formula>0</formula>
    </cfRule>
  </conditionalFormatting>
  <conditionalFormatting sqref="K258:L279">
    <cfRule type="cellIs" dxfId="4190" priority="94" stopIfTrue="1" operator="equal">
      <formula>0</formula>
    </cfRule>
  </conditionalFormatting>
  <conditionalFormatting sqref="Q258 Q260 Q262 Q264 Q266 Q268 Q270 Q272 Q274 Q276 Q278 N258:N279">
    <cfRule type="cellIs" dxfId="4189" priority="93" stopIfTrue="1" operator="equal">
      <formula>0</formula>
    </cfRule>
  </conditionalFormatting>
  <conditionalFormatting sqref="Q258 Q260 Q262 Q264 Q266 Q268 Q270 Q272 Q274 Q276 Q278 N258 N260 N262 N264 N266 N268 N270 N272 N274 N276 N278">
    <cfRule type="cellIs" dxfId="4188" priority="92" stopIfTrue="1" operator="equal">
      <formula>0</formula>
    </cfRule>
  </conditionalFormatting>
  <conditionalFormatting sqref="Q259 Q261 Q263 Q265 Q267 Q269 Q271 Q273 Q275 Q277 Q279">
    <cfRule type="cellIs" dxfId="4187" priority="91" stopIfTrue="1" operator="equal">
      <formula>0</formula>
    </cfRule>
  </conditionalFormatting>
  <conditionalFormatting sqref="O258:O279">
    <cfRule type="cellIs" dxfId="4186" priority="90" stopIfTrue="1" operator="equal">
      <formula>0</formula>
    </cfRule>
  </conditionalFormatting>
  <conditionalFormatting sqref="O258 O260 O262 O264 O266 O268 O270 O272 O274 O276 O278">
    <cfRule type="cellIs" dxfId="4185" priority="89" stopIfTrue="1" operator="equal">
      <formula>0</formula>
    </cfRule>
  </conditionalFormatting>
  <conditionalFormatting sqref="R258:R279">
    <cfRule type="cellIs" dxfId="4184" priority="87" stopIfTrue="1" operator="equal">
      <formula>0</formula>
    </cfRule>
  </conditionalFormatting>
  <conditionalFormatting sqref="R258 R260 R262 R264 R266 R268 R270 R272 R274 R276 R278">
    <cfRule type="cellIs" dxfId="4183" priority="88" stopIfTrue="1" operator="equal">
      <formula>0</formula>
    </cfRule>
  </conditionalFormatting>
  <conditionalFormatting sqref="R258:R279">
    <cfRule type="cellIs" dxfId="4182" priority="86" stopIfTrue="1" operator="equal">
      <formula>0</formula>
    </cfRule>
  </conditionalFormatting>
  <conditionalFormatting sqref="R258 R260 R262 R264 R266 R268 R270 R272 R274 R276 R278">
    <cfRule type="cellIs" dxfId="4181" priority="85" stopIfTrue="1" operator="equal">
      <formula>0</formula>
    </cfRule>
  </conditionalFormatting>
  <conditionalFormatting sqref="R258 R260 R262 R264 R266 R268 R270 R272 R274 R276 R278">
    <cfRule type="cellIs" dxfId="4180" priority="84" stopIfTrue="1" operator="equal">
      <formula>0</formula>
    </cfRule>
  </conditionalFormatting>
  <conditionalFormatting sqref="R258 R260 R262 R264 R266 R268 R270 R272 R274 R276 R278">
    <cfRule type="cellIs" dxfId="4179" priority="83" stopIfTrue="1" operator="equal">
      <formula>0</formula>
    </cfRule>
  </conditionalFormatting>
  <conditionalFormatting sqref="R259 R261 R263 R265 R267 R269 R271 R273 R275 R277 R279">
    <cfRule type="cellIs" dxfId="4178" priority="82" stopIfTrue="1" operator="equal">
      <formula>0</formula>
    </cfRule>
  </conditionalFormatting>
  <conditionalFormatting sqref="Q220 I210:J210 I222:J222 J220:O221 I212:J212 I224:J224 J211 J223 I214:J214 I226:J226 J213 J225 I216:J216 I228:J228 J215 J227 I218:J218 I230:J230 J217 J229 J219 J231 M210:N219 M222:N231">
    <cfRule type="cellIs" dxfId="4177" priority="73" stopIfTrue="1" operator="equal">
      <formula>0</formula>
    </cfRule>
  </conditionalFormatting>
  <conditionalFormatting sqref="Q220 N210 N222 N212 N224 N214 N226 N216 N228 N218 N230 N220:O220">
    <cfRule type="cellIs" dxfId="4176" priority="72" stopIfTrue="1" operator="equal">
      <formula>0</formula>
    </cfRule>
  </conditionalFormatting>
  <conditionalFormatting sqref="P220">
    <cfRule type="cellIs" dxfId="4175" priority="71" stopIfTrue="1" operator="equal">
      <formula>0</formula>
    </cfRule>
  </conditionalFormatting>
  <conditionalFormatting sqref="P220">
    <cfRule type="cellIs" dxfId="4174" priority="70" stopIfTrue="1" operator="equal">
      <formula>0</formula>
    </cfRule>
  </conditionalFormatting>
  <conditionalFormatting sqref="P221">
    <cfRule type="cellIs" dxfId="4173" priority="69" stopIfTrue="1" operator="equal">
      <formula>0</formula>
    </cfRule>
  </conditionalFormatting>
  <conditionalFormatting sqref="P210 P222 P212 P224 P214 P226 P216 P228 P218 P230">
    <cfRule type="cellIs" dxfId="4172" priority="68" stopIfTrue="1" operator="equal">
      <formula>0</formula>
    </cfRule>
  </conditionalFormatting>
  <conditionalFormatting sqref="P210 P222 P212 P224 P214 P226 P216 P228 P218 P230">
    <cfRule type="cellIs" dxfId="4171" priority="67" stopIfTrue="1" operator="equal">
      <formula>0</formula>
    </cfRule>
  </conditionalFormatting>
  <conditionalFormatting sqref="P211 P223 P213 P225 P215 P227 P217 P229 P219 P231">
    <cfRule type="cellIs" dxfId="4170" priority="66" stopIfTrue="1" operator="equal">
      <formula>0</formula>
    </cfRule>
  </conditionalFormatting>
  <conditionalFormatting sqref="Q221">
    <cfRule type="cellIs" dxfId="4169" priority="65" stopIfTrue="1" operator="equal">
      <formula>0</formula>
    </cfRule>
  </conditionalFormatting>
  <conditionalFormatting sqref="Q210 Q222 Q212 Q224 Q214 Q226 Q216 Q228 Q218 Q230">
    <cfRule type="cellIs" dxfId="4168" priority="64" stopIfTrue="1" operator="equal">
      <formula>0</formula>
    </cfRule>
  </conditionalFormatting>
  <conditionalFormatting sqref="Q210 Q222 Q212 Q224 Q214 Q226 Q216 Q228 Q218 Q230">
    <cfRule type="cellIs" dxfId="4167" priority="63" stopIfTrue="1" operator="equal">
      <formula>0</formula>
    </cfRule>
  </conditionalFormatting>
  <conditionalFormatting sqref="Q211 Q223 Q213 Q225 Q215 Q227 Q217 Q229 Q219 Q231">
    <cfRule type="cellIs" dxfId="4166" priority="62" stopIfTrue="1" operator="equal">
      <formula>0</formula>
    </cfRule>
  </conditionalFormatting>
  <conditionalFormatting sqref="I220">
    <cfRule type="cellIs" dxfId="4165" priority="61" stopIfTrue="1" operator="equal">
      <formula>0</formula>
    </cfRule>
  </conditionalFormatting>
  <conditionalFormatting sqref="I221">
    <cfRule type="cellIs" dxfId="4164" priority="60" stopIfTrue="1" operator="equal">
      <formula>0</formula>
    </cfRule>
  </conditionalFormatting>
  <conditionalFormatting sqref="I211 I223">
    <cfRule type="cellIs" dxfId="4163" priority="59" stopIfTrue="1" operator="equal">
      <formula>0</formula>
    </cfRule>
  </conditionalFormatting>
  <conditionalFormatting sqref="I213 I225">
    <cfRule type="cellIs" dxfId="4162" priority="58" stopIfTrue="1" operator="equal">
      <formula>0</formula>
    </cfRule>
  </conditionalFormatting>
  <conditionalFormatting sqref="I215 I227">
    <cfRule type="cellIs" dxfId="4161" priority="57" stopIfTrue="1" operator="equal">
      <formula>0</formula>
    </cfRule>
  </conditionalFormatting>
  <conditionalFormatting sqref="I217 I229">
    <cfRule type="cellIs" dxfId="4160" priority="56" stopIfTrue="1" operator="equal">
      <formula>0</formula>
    </cfRule>
  </conditionalFormatting>
  <conditionalFormatting sqref="I219 I231">
    <cfRule type="cellIs" dxfId="4159" priority="55" stopIfTrue="1" operator="equal">
      <formula>0</formula>
    </cfRule>
  </conditionalFormatting>
  <conditionalFormatting sqref="O210:O219 O222:O231">
    <cfRule type="cellIs" dxfId="4158" priority="54" stopIfTrue="1" operator="equal">
      <formula>0</formula>
    </cfRule>
  </conditionalFormatting>
  <conditionalFormatting sqref="O210 O222 O212 O224 O214 O226 O216 O228 O218 O230">
    <cfRule type="cellIs" dxfId="4157" priority="53" stopIfTrue="1" operator="equal">
      <formula>0</formula>
    </cfRule>
  </conditionalFormatting>
  <conditionalFormatting sqref="R210:R231">
    <cfRule type="cellIs" dxfId="4156" priority="51" stopIfTrue="1" operator="equal">
      <formula>0</formula>
    </cfRule>
  </conditionalFormatting>
  <conditionalFormatting sqref="R220 R210 R222 R212 R224 R214 R226 R216 R228 R218 R230">
    <cfRule type="cellIs" dxfId="4155" priority="52" stopIfTrue="1" operator="equal">
      <formula>0</formula>
    </cfRule>
  </conditionalFormatting>
  <conditionalFormatting sqref="R210:R231">
    <cfRule type="cellIs" dxfId="4154" priority="50" stopIfTrue="1" operator="equal">
      <formula>0</formula>
    </cfRule>
  </conditionalFormatting>
  <conditionalFormatting sqref="R220 R210 R222 R212 R224 R214 R226 R216 R228 R218 R230">
    <cfRule type="cellIs" dxfId="4153" priority="49" stopIfTrue="1" operator="equal">
      <formula>0</formula>
    </cfRule>
  </conditionalFormatting>
  <conditionalFormatting sqref="R220">
    <cfRule type="cellIs" dxfId="4152" priority="48" stopIfTrue="1" operator="equal">
      <formula>0</formula>
    </cfRule>
  </conditionalFormatting>
  <conditionalFormatting sqref="R220">
    <cfRule type="cellIs" dxfId="4151" priority="47" stopIfTrue="1" operator="equal">
      <formula>0</formula>
    </cfRule>
  </conditionalFormatting>
  <conditionalFormatting sqref="R221">
    <cfRule type="cellIs" dxfId="4150" priority="46" stopIfTrue="1" operator="equal">
      <formula>0</formula>
    </cfRule>
  </conditionalFormatting>
  <conditionalFormatting sqref="R210 R222 R212 R224 R214 R226 R216 R228 R218 R230">
    <cfRule type="cellIs" dxfId="4149" priority="45" stopIfTrue="1" operator="equal">
      <formula>0</formula>
    </cfRule>
  </conditionalFormatting>
  <conditionalFormatting sqref="R210 R222 R212 R224 R214 R226 R216 R228 R218 R230">
    <cfRule type="cellIs" dxfId="4148" priority="44" stopIfTrue="1" operator="equal">
      <formula>0</formula>
    </cfRule>
  </conditionalFormatting>
  <conditionalFormatting sqref="R211 R223 R213 R225 R215 R227 R217 R229 R219 R231">
    <cfRule type="cellIs" dxfId="4147" priority="43" stopIfTrue="1" operator="equal">
      <formula>0</formula>
    </cfRule>
  </conditionalFormatting>
  <conditionalFormatting sqref="K210:L219 K222:L231">
    <cfRule type="cellIs" dxfId="4146" priority="42" stopIfTrue="1" operator="equal">
      <formula>0</formula>
    </cfRule>
  </conditionalFormatting>
  <conditionalFormatting sqref="Q208 Q210 Q212 Q214 Q216 Q218 Q220 Q222 Q224 Q226 Q228 Q230 Q232 Q234 Q236 Q238 Q240 Q242 Q244 Q246 Q248 Q250 Q252 Q254 Q256 Q258 Q260 Q262 Q264 Q266 Q268 Q270 Q272 Q274 Q276 Q278 J208:O279">
    <cfRule type="cellIs" dxfId="4145" priority="41" stopIfTrue="1" operator="equal">
      <formula>0</formula>
    </cfRule>
  </conditionalFormatting>
  <conditionalFormatting sqref="Q208 Q210 Q212 Q214 Q216 Q218 Q220 Q222 Q224 Q226 Q228 Q230 Q232 Q234 Q236 Q238 Q240 Q242 Q244 Q246 Q248 Q250 Q252 Q254 Q256 Q258 Q260 Q262 Q264 Q266 Q268 Q270 Q272 Q274 Q276 Q278 N208:O208 N210:O210 N212:O212 N214:O214 N216:O216 N218:O218 N220:O220 N222:O222 N224:O224 N226:O226 N228:O228 N230:O230 N232:O232 N234:O234 N236:O236 N238:O238 N240:O240 N242:O242 N244:O244 N246:O246 N248:O248 N250:O250 N252:O252 N254:O254 N256:O256 N258:O258 N260:O260 N262:O262 N264:O264 N266:O266 N268:O268 N270:O270 N272:O272 N274:O274 N276:O276 N278:O278">
    <cfRule type="cellIs" dxfId="4144" priority="40" stopIfTrue="1" operator="equal">
      <formula>0</formula>
    </cfRule>
  </conditionalFormatting>
  <conditionalFormatting sqref="P210 P212 P214 P216 P218 P220 P222 P224 P226 P228 P230 P232 P234 P236 P238 P240 P242 P244 P246">
    <cfRule type="cellIs" dxfId="4143" priority="39" stopIfTrue="1" operator="equal">
      <formula>0</formula>
    </cfRule>
  </conditionalFormatting>
  <conditionalFormatting sqref="P210 P212 P214 P216 P218 P220 P222 P224 P226 P228 P230 P232 P234 P236 P238 P240 P242 P244 P246">
    <cfRule type="cellIs" dxfId="4142" priority="38" stopIfTrue="1" operator="equal">
      <formula>0</formula>
    </cfRule>
  </conditionalFormatting>
  <conditionalFormatting sqref="P209 P211 P213 P215 P217 P219 P221 P223 P225 P227 P229 P231 P233 P235 P237 P239 P241 P243 P245 P247">
    <cfRule type="cellIs" dxfId="4141" priority="37" stopIfTrue="1" operator="equal">
      <formula>0</formula>
    </cfRule>
  </conditionalFormatting>
  <conditionalFormatting sqref="Q209 Q211 Q213 Q215 Q217 Q219 Q221 Q223 Q225 Q227 Q229 Q231 Q233 Q235 Q237 Q239 Q241 Q243 Q245 Q247 Q249 Q251 Q253 Q255 Q257 Q259 Q261 Q263 Q265 Q267 Q269 Q271 Q273 Q275 Q277 Q279">
    <cfRule type="cellIs" dxfId="4140" priority="36" stopIfTrue="1" operator="equal">
      <formula>0</formula>
    </cfRule>
  </conditionalFormatting>
  <conditionalFormatting sqref="I208 I210 I212 I214 I216 I218 I220 I222 I224 I226 I228 I230 I232 I234 I236 I238 I240 I242 I244 I246 I248 I250 I252 I254">
    <cfRule type="cellIs" dxfId="4139" priority="35" stopIfTrue="1" operator="equal">
      <formula>0</formula>
    </cfRule>
  </conditionalFormatting>
  <conditionalFormatting sqref="R208 R210 R212 R214 R216 R218 R220 R222 R224 R226 R228 R230 R232 R234 R236 R238 R240 R242 R244 R246 R248 R250 R252 R254 R256 R258 R260 R262 R264 R266 R268 R270 R272 R274 R276 R278">
    <cfRule type="cellIs" dxfId="4138" priority="34" stopIfTrue="1" operator="equal">
      <formula>0</formula>
    </cfRule>
  </conditionalFormatting>
  <conditionalFormatting sqref="R208:R279">
    <cfRule type="cellIs" dxfId="4137" priority="32" stopIfTrue="1" operator="equal">
      <formula>0</formula>
    </cfRule>
  </conditionalFormatting>
  <conditionalFormatting sqref="R208:R279">
    <cfRule type="cellIs" dxfId="4136" priority="33" stopIfTrue="1" operator="equal">
      <formula>0</formula>
    </cfRule>
  </conditionalFormatting>
  <conditionalFormatting sqref="R208 R210 R212 R214 R216 R218 R220 R222 R224 R226 R228 R230 R232 R234 R236 R238 R240 R242 R244 R246 R248 R250 R252 R254 R256 R258 R260 R262 R264 R266 R268 R270 R272 R274 R276 R278">
    <cfRule type="cellIs" dxfId="4135" priority="29" stopIfTrue="1" operator="equal">
      <formula>0</formula>
    </cfRule>
  </conditionalFormatting>
  <conditionalFormatting sqref="R209 R211 R213 R215 R217 R219 R221 R223 R225 R227 R229 R231 R233 R235 R237 R239 R241 R243 R245 R247 R249 R251 R253 R255 R257 R259 R261 R263 R265 R267 R269 R271 R273 R275 R277 R279">
    <cfRule type="cellIs" dxfId="4134" priority="28" stopIfTrue="1" operator="equal">
      <formula>0</formula>
    </cfRule>
  </conditionalFormatting>
  <conditionalFormatting sqref="R208 R210 R212 R214 R216 R218 R220 R222 R224 R226 R228 R230 R232 R234 R236 R238 R240 R242 R244 R246 R248 R250 R252 R254 R256 R258 R260 R262 R264 R266 R268 R270 R272 R274 R276 R278">
    <cfRule type="cellIs" dxfId="4133" priority="30" stopIfTrue="1" operator="equal">
      <formula>0</formula>
    </cfRule>
  </conditionalFormatting>
  <conditionalFormatting sqref="R208 R210 R212 R214 R216 R218 R220 R222 R224 R226 R228 R230 R232 R234 R236 R238 R240 R242 R244 R246 R248 R250 R252 R254 R256 R258 R260 R262 R264 R266 R268 R270 R272 R274 R276 R278">
    <cfRule type="cellIs" dxfId="4132" priority="31" stopIfTrue="1" operator="equal">
      <formula>0</formula>
    </cfRule>
  </conditionalFormatting>
  <conditionalFormatting sqref="I209 I211 I213 I215 I217 I219 I221 I223 I225 I227 I229 I231 I233 I235 I237 I239 I241 I243 I245 I247 I249 I251 I253 I255">
    <cfRule type="cellIs" dxfId="4131" priority="27" stopIfTrue="1" operator="equal">
      <formula>0</formula>
    </cfRule>
  </conditionalFormatting>
  <conditionalFormatting sqref="P208 P210 P212 P214 P216 P218 P220 P222 P224 P226 P228 P230 P232 P234 P236 P238 P240 P242 P244 P246">
    <cfRule type="cellIs" dxfId="4130" priority="21" stopIfTrue="1" operator="equal">
      <formula>0</formula>
    </cfRule>
  </conditionalFormatting>
  <conditionalFormatting sqref="P208 P210 P212 P214 P216 P218 P220 P222 P224 P226 P228 P230 P232 P234 P236 P238 P240 P242 P244 P246">
    <cfRule type="cellIs" dxfId="4129" priority="20" stopIfTrue="1" operator="equal">
      <formula>0</formula>
    </cfRule>
  </conditionalFormatting>
  <conditionalFormatting sqref="P208 P210 P212 P214 P216 P218 P220 P222 P224 P226 P228 P230 P232 P234 P236 P238 P240 P242 P244 P246">
    <cfRule type="cellIs" dxfId="4128" priority="22" stopIfTrue="1" operator="equal">
      <formula>0</formula>
    </cfRule>
  </conditionalFormatting>
  <conditionalFormatting sqref="P208 P210 P212 P214 P216 P218 P220 P222 P224 P226 P228 P230 P232 P234 P236 P238 P240 P242 P244 P246">
    <cfRule type="cellIs" dxfId="4127" priority="25" stopIfTrue="1" operator="equal">
      <formula>0</formula>
    </cfRule>
  </conditionalFormatting>
  <conditionalFormatting sqref="P208 P210 P212 P214 P216 P218 P220 P222 P224 P226 P228 P230 P232 P234 P236 P238 P240 P242 P244 P246">
    <cfRule type="cellIs" dxfId="4126" priority="24" stopIfTrue="1" operator="equal">
      <formula>0</formula>
    </cfRule>
  </conditionalFormatting>
  <conditionalFormatting sqref="P208 P210 P212 P214 P216 P218 P220 P222 P224 P226 P228 P230 P232 P234 P236 P238 P240 P242 P244 P246">
    <cfRule type="cellIs" dxfId="4125" priority="23" stopIfTrue="1" operator="equal">
      <formula>0</formula>
    </cfRule>
  </conditionalFormatting>
  <conditionalFormatting sqref="P208 P210 P212 P214 P216 P218 P220 P222 P224 P226 P228 P230 P232 P234 P236 P238 P240 P242 P244 P246">
    <cfRule type="cellIs" dxfId="4124" priority="26" stopIfTrue="1" operator="equal">
      <formula>0</formula>
    </cfRule>
  </conditionalFormatting>
  <conditionalFormatting sqref="P248 P250 P252 P254 P256 P258 P260 P262 P264 P266 P268 P270 P272 P274 P276 P278">
    <cfRule type="cellIs" dxfId="4123" priority="19" stopIfTrue="1" operator="equal">
      <formula>0</formula>
    </cfRule>
  </conditionalFormatting>
  <conditionalFormatting sqref="P248 P250 P252 P254 P256 P258 P260 P262 P264 P266 P268 P270 P272 P274 P276 P278">
    <cfRule type="cellIs" dxfId="4122" priority="18" stopIfTrue="1" operator="equal">
      <formula>0</formula>
    </cfRule>
  </conditionalFormatting>
  <conditionalFormatting sqref="P249 P251 P253 P255 P257 P259 P261 P263 P265 P267 P269 P271 P273 P275 P277 P279">
    <cfRule type="cellIs" dxfId="4121" priority="17" stopIfTrue="1" operator="equal">
      <formula>0</formula>
    </cfRule>
  </conditionalFormatting>
  <conditionalFormatting sqref="P248 P250 P252 P254 P256 P258 P260 P262 P264 P266 P268 P270 P272 P274 P276 P278">
    <cfRule type="cellIs" dxfId="4120" priority="16" stopIfTrue="1" operator="equal">
      <formula>0</formula>
    </cfRule>
  </conditionalFormatting>
  <conditionalFormatting sqref="P248 P250 P252 P254 P256 P258 P260 P262 P264 P266 P268 P270 P272 P274 P276 P278">
    <cfRule type="cellIs" dxfId="4119" priority="15" stopIfTrue="1" operator="equal">
      <formula>0</formula>
    </cfRule>
  </conditionalFormatting>
  <conditionalFormatting sqref="P249 P251 P253 P255 P257 P259 P261 P263 P265 P267 P269 P271 P273 P275 P277 P279">
    <cfRule type="cellIs" dxfId="4118" priority="14" stopIfTrue="1" operator="equal">
      <formula>0</formula>
    </cfRule>
  </conditionalFormatting>
  <conditionalFormatting sqref="P248 P250 P252 P254 P256 P258 P260 P262 P264 P266 P268 P270 P272 P274 P276 P278">
    <cfRule type="cellIs" dxfId="4117" priority="8" stopIfTrue="1" operator="equal">
      <formula>0</formula>
    </cfRule>
  </conditionalFormatting>
  <conditionalFormatting sqref="P248 P250 P252 P254 P256 P258 P260 P262 P264 P266 P268 P270 P272 P274 P276 P278">
    <cfRule type="cellIs" dxfId="4116" priority="7" stopIfTrue="1" operator="equal">
      <formula>0</formula>
    </cfRule>
  </conditionalFormatting>
  <conditionalFormatting sqref="P248 P250 P252 P254 P256 P258 P260 P262 P264 P266 P268 P270 P272 P274 P276 P278">
    <cfRule type="cellIs" dxfId="4115" priority="9" stopIfTrue="1" operator="equal">
      <formula>0</formula>
    </cfRule>
  </conditionalFormatting>
  <conditionalFormatting sqref="P248 P250 P252 P254 P256 P258 P260 P262 P264 P266 P268 P270 P272 P274 P276 P278">
    <cfRule type="cellIs" dxfId="4114" priority="12" stopIfTrue="1" operator="equal">
      <formula>0</formula>
    </cfRule>
  </conditionalFormatting>
  <conditionalFormatting sqref="P248 P250 P252 P254 P256 P258 P260 P262 P264 P266 P268 P270 P272 P274 P276 P278">
    <cfRule type="cellIs" dxfId="4113" priority="11" stopIfTrue="1" operator="equal">
      <formula>0</formula>
    </cfRule>
  </conditionalFormatting>
  <conditionalFormatting sqref="P248 P250 P252 P254 P256 P258 P260 P262 P264 P266 P268 P270 P272 P274 P276 P278">
    <cfRule type="cellIs" dxfId="4112" priority="10" stopIfTrue="1" operator="equal">
      <formula>0</formula>
    </cfRule>
  </conditionalFormatting>
  <conditionalFormatting sqref="P248 P250 P252 P254 P256 P258 P260 P262 P264 P266 P268 P270 P272 P274 P276 P278">
    <cfRule type="cellIs" dxfId="4111" priority="13" stopIfTrue="1" operator="equal">
      <formula>0</formula>
    </cfRule>
  </conditionalFormatting>
  <conditionalFormatting sqref="I256">
    <cfRule type="cellIs" dxfId="4110" priority="6" stopIfTrue="1" operator="equal">
      <formula>0</formula>
    </cfRule>
  </conditionalFormatting>
  <conditionalFormatting sqref="I257">
    <cfRule type="cellIs" dxfId="4109" priority="5" stopIfTrue="1" operator="equal">
      <formula>0</formula>
    </cfRule>
  </conditionalFormatting>
  <conditionalFormatting sqref="I258 I260 I262 I264 I266 I268">
    <cfRule type="cellIs" dxfId="4108" priority="4" stopIfTrue="1" operator="equal">
      <formula>0</formula>
    </cfRule>
  </conditionalFormatting>
  <conditionalFormatting sqref="I259 I261 I263 I265 I267 I269">
    <cfRule type="cellIs" dxfId="4107" priority="3" stopIfTrue="1" operator="equal">
      <formula>0</formula>
    </cfRule>
  </conditionalFormatting>
  <conditionalFormatting sqref="I270 I272 I274 I276 I278">
    <cfRule type="cellIs" dxfId="4106" priority="2" stopIfTrue="1" operator="equal">
      <formula>0</formula>
    </cfRule>
  </conditionalFormatting>
  <conditionalFormatting sqref="I271 I273 I275 I277 I279">
    <cfRule type="cellIs" dxfId="4105"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ax="16" man="1"/>
    <brk id="145"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92D050"/>
    <pageSetUpPr fitToPage="1"/>
  </sheetPr>
  <dimension ref="A1:T289"/>
  <sheetViews>
    <sheetView showGridLines="0" zoomScaleNormal="100" workbookViewId="0">
      <pane ySplit="5" topLeftCell="A6" activePane="bottomLeft" state="frozenSplit"/>
      <selection activeCell="C1" sqref="C1:L2"/>
      <selection pane="bottomLeft" activeCell="C1" sqref="C1:L2"/>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509" t="s">
        <v>25</v>
      </c>
      <c r="B1" s="510"/>
      <c r="C1" s="541" t="s">
        <v>211</v>
      </c>
      <c r="D1" s="553"/>
      <c r="E1" s="553"/>
      <c r="F1" s="553"/>
      <c r="G1" s="553"/>
      <c r="H1" s="553"/>
      <c r="I1" s="553"/>
      <c r="J1" s="553"/>
      <c r="K1" s="553"/>
      <c r="L1" s="554"/>
      <c r="M1" s="130"/>
      <c r="N1" s="503" t="s">
        <v>149</v>
      </c>
      <c r="O1" s="504"/>
      <c r="P1" s="505"/>
      <c r="Q1" s="137" t="s">
        <v>161</v>
      </c>
      <c r="R1" s="137" t="s">
        <v>182</v>
      </c>
      <c r="S1" s="64">
        <v>12</v>
      </c>
    </row>
    <row r="2" spans="1:19" ht="12" customHeight="1" x14ac:dyDescent="0.2">
      <c r="A2" s="65">
        <v>3</v>
      </c>
      <c r="B2" s="66"/>
      <c r="C2" s="555" t="s">
        <v>26</v>
      </c>
      <c r="D2" s="555"/>
      <c r="E2" s="555"/>
      <c r="F2" s="555"/>
      <c r="G2" s="555"/>
      <c r="H2" s="555"/>
      <c r="I2" s="555"/>
      <c r="J2" s="555"/>
      <c r="K2" s="555"/>
      <c r="L2" s="556"/>
      <c r="M2" s="113"/>
      <c r="N2" s="506"/>
      <c r="O2" s="507"/>
      <c r="P2" s="508"/>
      <c r="Q2" s="138" t="s">
        <v>162</v>
      </c>
      <c r="R2" s="138" t="s">
        <v>183</v>
      </c>
      <c r="S2" s="64"/>
    </row>
    <row r="3" spans="1:19"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47"/>
    </row>
    <row r="4" spans="1:19" ht="34.5" customHeight="1" x14ac:dyDescent="0.2">
      <c r="A4" s="67" t="s">
        <v>20</v>
      </c>
      <c r="B4" s="67" t="s">
        <v>21</v>
      </c>
      <c r="C4" s="521"/>
      <c r="D4" s="522"/>
      <c r="E4" s="193" t="s">
        <v>17</v>
      </c>
      <c r="F4" s="312" t="s">
        <v>154</v>
      </c>
      <c r="G4" s="296" t="s">
        <v>219</v>
      </c>
      <c r="H4" s="193" t="s">
        <v>1</v>
      </c>
      <c r="I4" s="193" t="s">
        <v>151</v>
      </c>
      <c r="J4" s="193" t="s">
        <v>158</v>
      </c>
      <c r="K4" s="518"/>
      <c r="L4" s="518"/>
      <c r="M4" s="115"/>
      <c r="N4" s="516"/>
      <c r="O4" s="516"/>
      <c r="P4" s="126" t="s">
        <v>148</v>
      </c>
      <c r="Q4" s="514" t="s">
        <v>164</v>
      </c>
      <c r="R4" s="514" t="s">
        <v>164</v>
      </c>
      <c r="S4" s="47"/>
    </row>
    <row r="5" spans="1:19" s="72" customFormat="1" ht="10.5" customHeight="1" x14ac:dyDescent="0.2">
      <c r="A5" s="69" t="s">
        <v>5</v>
      </c>
      <c r="B5" s="192" t="s">
        <v>6</v>
      </c>
      <c r="C5" s="523" t="s">
        <v>7</v>
      </c>
      <c r="D5" s="524"/>
      <c r="E5" s="69" t="s">
        <v>8</v>
      </c>
      <c r="F5" s="69" t="s">
        <v>9</v>
      </c>
      <c r="G5" s="69" t="s">
        <v>10</v>
      </c>
      <c r="H5" s="69" t="s">
        <v>11</v>
      </c>
      <c r="I5" s="69" t="s">
        <v>12</v>
      </c>
      <c r="J5" s="69" t="s">
        <v>13</v>
      </c>
      <c r="K5" s="69" t="s">
        <v>14</v>
      </c>
      <c r="L5" s="69" t="s">
        <v>19</v>
      </c>
      <c r="M5" s="116"/>
      <c r="N5" s="129" t="s">
        <v>159</v>
      </c>
      <c r="O5" s="129" t="s">
        <v>208</v>
      </c>
      <c r="P5" s="125"/>
      <c r="Q5" s="125"/>
      <c r="R5" s="125"/>
    </row>
    <row r="6" spans="1:19" ht="12.75" customHeight="1" x14ac:dyDescent="0.2">
      <c r="A6" s="492">
        <v>38718</v>
      </c>
      <c r="B6" s="492">
        <v>39082</v>
      </c>
      <c r="C6" s="42" t="s">
        <v>3</v>
      </c>
      <c r="D6" s="43">
        <v>0</v>
      </c>
      <c r="E6" s="44">
        <v>9092.49</v>
      </c>
      <c r="F6" s="44">
        <v>0</v>
      </c>
      <c r="G6" s="44">
        <f t="shared" ref="G6" si="0">1800/13*12</f>
        <v>1661.54</v>
      </c>
      <c r="H6" s="44">
        <v>6280.06</v>
      </c>
      <c r="I6" s="44">
        <v>0</v>
      </c>
      <c r="J6" s="44">
        <f>(E6+F6+G6+H6+I6)/12</f>
        <v>1419.51</v>
      </c>
      <c r="K6" s="45">
        <f>(E6+F6+G6+H6+I6)</f>
        <v>17034.09</v>
      </c>
      <c r="L6" s="46">
        <f>K6+J6</f>
        <v>18453.599999999999</v>
      </c>
      <c r="M6" s="117"/>
      <c r="N6" s="119">
        <f>K6</f>
        <v>17034.09</v>
      </c>
      <c r="O6" s="119">
        <f>E6+G6+F6+I6</f>
        <v>10754.03</v>
      </c>
      <c r="P6" s="119">
        <v>774</v>
      </c>
      <c r="Q6" s="119">
        <f>IF(P6&gt;(O6*0.18),P6,O6*0.18)+N6+J6</f>
        <v>20389.330000000002</v>
      </c>
      <c r="R6" s="119">
        <f>N6+O6*0.18</f>
        <v>18969.82</v>
      </c>
      <c r="S6" s="47"/>
    </row>
    <row r="7" spans="1:19" ht="9" customHeight="1" x14ac:dyDescent="0.2">
      <c r="A7" s="493"/>
      <c r="B7" s="493"/>
      <c r="C7" s="48" t="s">
        <v>4</v>
      </c>
      <c r="D7" s="49">
        <v>2</v>
      </c>
      <c r="E7" s="50">
        <v>17605516</v>
      </c>
      <c r="F7" s="50">
        <v>0</v>
      </c>
      <c r="G7" s="50">
        <f t="shared" ref="G7:G97" si="1">G6*1936.27</f>
        <v>3217190</v>
      </c>
      <c r="H7" s="50">
        <v>12159892</v>
      </c>
      <c r="I7" s="50">
        <v>0</v>
      </c>
      <c r="J7" s="51">
        <f t="shared" ref="J7:L7" si="2">J6*1936.27</f>
        <v>2748555</v>
      </c>
      <c r="K7" s="50">
        <f t="shared" si="2"/>
        <v>32982597</v>
      </c>
      <c r="L7" s="52">
        <f t="shared" si="2"/>
        <v>35731152</v>
      </c>
      <c r="M7" s="118"/>
      <c r="N7" s="120">
        <f t="shared" ref="N7:R7" si="3">N6*1936.27</f>
        <v>32982597</v>
      </c>
      <c r="O7" s="120">
        <f t="shared" si="3"/>
        <v>20822706</v>
      </c>
      <c r="P7" s="120">
        <v>1498673</v>
      </c>
      <c r="Q7" s="120">
        <f t="shared" si="3"/>
        <v>39479248</v>
      </c>
      <c r="R7" s="120">
        <f t="shared" si="3"/>
        <v>36730693</v>
      </c>
      <c r="S7" s="47"/>
    </row>
    <row r="8" spans="1:19" ht="12.75" customHeight="1" x14ac:dyDescent="0.2">
      <c r="A8" s="511">
        <v>38718</v>
      </c>
      <c r="B8" s="511">
        <v>39082</v>
      </c>
      <c r="C8" s="53" t="s">
        <v>3</v>
      </c>
      <c r="D8" s="54">
        <v>3</v>
      </c>
      <c r="E8" s="44">
        <v>9438.0300000000007</v>
      </c>
      <c r="F8" s="44">
        <v>0</v>
      </c>
      <c r="G8" s="44">
        <f>1800/13*12</f>
        <v>1661.54</v>
      </c>
      <c r="H8" s="44">
        <v>6280.06</v>
      </c>
      <c r="I8" s="44">
        <v>0</v>
      </c>
      <c r="J8" s="44">
        <f t="shared" ref="J8" si="4">(E8+F8+G8+H8+I8)/12</f>
        <v>1448.3</v>
      </c>
      <c r="K8" s="45">
        <f t="shared" ref="K8" si="5">(E8+F8+G8+H8+I8)</f>
        <v>17379.63</v>
      </c>
      <c r="L8" s="46">
        <f t="shared" ref="L8" si="6">K8+J8</f>
        <v>18827.93</v>
      </c>
      <c r="M8" s="117"/>
      <c r="N8" s="119">
        <f t="shared" ref="N8" si="7">K8</f>
        <v>17379.63</v>
      </c>
      <c r="O8" s="119">
        <f t="shared" ref="O8" si="8">E8+G8+F8+I8</f>
        <v>11099.57</v>
      </c>
      <c r="P8" s="119">
        <v>774</v>
      </c>
      <c r="Q8" s="119">
        <f t="shared" ref="Q8" si="9">IF(P8&gt;(O8*0.18),P8,O8*0.18)+N8+J8</f>
        <v>20825.849999999999</v>
      </c>
      <c r="R8" s="119">
        <f t="shared" ref="R8" si="10">N8+O8*0.18</f>
        <v>19377.55</v>
      </c>
      <c r="S8" s="47"/>
    </row>
    <row r="9" spans="1:19" ht="9" customHeight="1" x14ac:dyDescent="0.2">
      <c r="A9" s="511"/>
      <c r="B9" s="511"/>
      <c r="C9" s="48" t="s">
        <v>4</v>
      </c>
      <c r="D9" s="49">
        <v>8</v>
      </c>
      <c r="E9" s="50">
        <v>18274574</v>
      </c>
      <c r="F9" s="50">
        <v>0</v>
      </c>
      <c r="G9" s="50">
        <f t="shared" si="1"/>
        <v>3217190</v>
      </c>
      <c r="H9" s="50">
        <v>12159892</v>
      </c>
      <c r="I9" s="50">
        <v>0</v>
      </c>
      <c r="J9" s="51">
        <f t="shared" ref="J9:L9" si="11">J8*1936.27</f>
        <v>2804300</v>
      </c>
      <c r="K9" s="50">
        <f t="shared" si="11"/>
        <v>33651656</v>
      </c>
      <c r="L9" s="52">
        <f t="shared" si="11"/>
        <v>36455956</v>
      </c>
      <c r="M9" s="118"/>
      <c r="N9" s="120">
        <f t="shared" ref="N9:O9" si="12">N8*1936.27</f>
        <v>33651656</v>
      </c>
      <c r="O9" s="120">
        <f t="shared" si="12"/>
        <v>21491764</v>
      </c>
      <c r="P9" s="120">
        <v>1498673</v>
      </c>
      <c r="Q9" s="120">
        <f t="shared" ref="Q9:R9" si="13">Q8*1936.27</f>
        <v>40324469</v>
      </c>
      <c r="R9" s="120">
        <f t="shared" si="13"/>
        <v>37520169</v>
      </c>
      <c r="S9" s="47"/>
    </row>
    <row r="10" spans="1:19" ht="12.75" customHeight="1" x14ac:dyDescent="0.2">
      <c r="A10" s="511"/>
      <c r="B10" s="511"/>
      <c r="C10" s="53" t="s">
        <v>3</v>
      </c>
      <c r="D10" s="54">
        <v>9</v>
      </c>
      <c r="E10" s="44">
        <v>10671.71</v>
      </c>
      <c r="F10" s="44">
        <v>0</v>
      </c>
      <c r="G10" s="44">
        <f t="shared" ref="G10" si="14">1800/13*12</f>
        <v>1661.54</v>
      </c>
      <c r="H10" s="44">
        <v>6280.06</v>
      </c>
      <c r="I10" s="44">
        <v>0</v>
      </c>
      <c r="J10" s="44">
        <f t="shared" ref="J10" si="15">(E10+F10+G10+H10+I10)/12</f>
        <v>1551.11</v>
      </c>
      <c r="K10" s="45">
        <f t="shared" ref="K10" si="16">(E10+F10+G10+H10+I10)</f>
        <v>18613.310000000001</v>
      </c>
      <c r="L10" s="46">
        <f t="shared" ref="L10" si="17">K10+J10</f>
        <v>20164.419999999998</v>
      </c>
      <c r="M10" s="117"/>
      <c r="N10" s="119">
        <f t="shared" ref="N10" si="18">K10</f>
        <v>18613.310000000001</v>
      </c>
      <c r="O10" s="119">
        <f t="shared" ref="O10" si="19">E10+G10+F10+I10</f>
        <v>12333.25</v>
      </c>
      <c r="P10" s="119">
        <v>774</v>
      </c>
      <c r="Q10" s="119">
        <f t="shared" ref="Q10" si="20">IF(P10&gt;(O10*0.18),P10,O10*0.18)+N10+J10</f>
        <v>22384.41</v>
      </c>
      <c r="R10" s="119">
        <f t="shared" ref="R10" si="21">N10+O10*0.18</f>
        <v>20833.3</v>
      </c>
      <c r="S10" s="47"/>
    </row>
    <row r="11" spans="1:19" ht="9" customHeight="1" x14ac:dyDescent="0.2">
      <c r="A11" s="511"/>
      <c r="B11" s="511"/>
      <c r="C11" s="48" t="s">
        <v>4</v>
      </c>
      <c r="D11" s="49">
        <v>14</v>
      </c>
      <c r="E11" s="50">
        <v>20663312</v>
      </c>
      <c r="F11" s="50">
        <v>0</v>
      </c>
      <c r="G11" s="50">
        <f t="shared" si="1"/>
        <v>3217190</v>
      </c>
      <c r="H11" s="50">
        <v>12159892</v>
      </c>
      <c r="I11" s="50">
        <v>0</v>
      </c>
      <c r="J11" s="51">
        <f t="shared" ref="J11:L11" si="22">J10*1936.27</f>
        <v>3003368</v>
      </c>
      <c r="K11" s="50">
        <f t="shared" si="22"/>
        <v>36040394</v>
      </c>
      <c r="L11" s="52">
        <f t="shared" si="22"/>
        <v>39043762</v>
      </c>
      <c r="M11" s="118"/>
      <c r="N11" s="120">
        <f t="shared" ref="N11:O11" si="23">N10*1936.27</f>
        <v>36040394</v>
      </c>
      <c r="O11" s="120">
        <f t="shared" si="23"/>
        <v>23880502</v>
      </c>
      <c r="P11" s="120">
        <v>1498673</v>
      </c>
      <c r="Q11" s="120">
        <f t="shared" ref="Q11:R11" si="24">Q10*1936.27</f>
        <v>43342262</v>
      </c>
      <c r="R11" s="120">
        <f t="shared" si="24"/>
        <v>40338894</v>
      </c>
      <c r="S11" s="47"/>
    </row>
    <row r="12" spans="1:19" ht="12.75" customHeight="1" x14ac:dyDescent="0.2">
      <c r="A12" s="511"/>
      <c r="B12" s="511"/>
      <c r="C12" s="53" t="s">
        <v>3</v>
      </c>
      <c r="D12" s="54">
        <v>15</v>
      </c>
      <c r="E12" s="44">
        <v>11840.15</v>
      </c>
      <c r="F12" s="44">
        <v>0</v>
      </c>
      <c r="G12" s="44">
        <f t="shared" ref="G12" si="25">1800/13*12</f>
        <v>1661.54</v>
      </c>
      <c r="H12" s="44">
        <v>6280.06</v>
      </c>
      <c r="I12" s="44">
        <v>0</v>
      </c>
      <c r="J12" s="44">
        <f t="shared" ref="J12" si="26">(E12+F12+G12+H12+I12)/12</f>
        <v>1648.48</v>
      </c>
      <c r="K12" s="45">
        <f t="shared" ref="K12" si="27">(E12+F12+G12+H12+I12)</f>
        <v>19781.75</v>
      </c>
      <c r="L12" s="46">
        <f t="shared" ref="L12" si="28">K12+J12</f>
        <v>21430.23</v>
      </c>
      <c r="M12" s="117"/>
      <c r="N12" s="119">
        <f t="shared" ref="N12" si="29">K12</f>
        <v>19781.75</v>
      </c>
      <c r="O12" s="119">
        <f t="shared" ref="O12" si="30">E12+G12+F12+I12</f>
        <v>13501.69</v>
      </c>
      <c r="P12" s="119">
        <v>774</v>
      </c>
      <c r="Q12" s="119">
        <f t="shared" ref="Q12" si="31">IF(P12&gt;(O12*0.18),P12,O12*0.18)+N12+J12</f>
        <v>23860.53</v>
      </c>
      <c r="R12" s="119">
        <f t="shared" ref="R12" si="32">N12+O12*0.18</f>
        <v>22212.05</v>
      </c>
      <c r="S12" s="47"/>
    </row>
    <row r="13" spans="1:19" ht="9" customHeight="1" x14ac:dyDescent="0.2">
      <c r="A13" s="511"/>
      <c r="B13" s="511"/>
      <c r="C13" s="48" t="s">
        <v>4</v>
      </c>
      <c r="D13" s="49">
        <v>20</v>
      </c>
      <c r="E13" s="50">
        <v>22925727</v>
      </c>
      <c r="F13" s="50">
        <v>0</v>
      </c>
      <c r="G13" s="50">
        <f t="shared" si="1"/>
        <v>3217190</v>
      </c>
      <c r="H13" s="50">
        <v>12159892</v>
      </c>
      <c r="I13" s="50">
        <v>0</v>
      </c>
      <c r="J13" s="51">
        <f t="shared" ref="J13:L13" si="33">J12*1936.27</f>
        <v>3191902</v>
      </c>
      <c r="K13" s="50">
        <f t="shared" si="33"/>
        <v>38302809</v>
      </c>
      <c r="L13" s="52">
        <f t="shared" si="33"/>
        <v>41494711</v>
      </c>
      <c r="M13" s="118"/>
      <c r="N13" s="120">
        <f t="shared" ref="N13:O13" si="34">N12*1936.27</f>
        <v>38302809</v>
      </c>
      <c r="O13" s="120">
        <f t="shared" si="34"/>
        <v>26142917</v>
      </c>
      <c r="P13" s="120">
        <v>1498673</v>
      </c>
      <c r="Q13" s="120">
        <f t="shared" ref="Q13:R13" si="35">Q12*1936.27</f>
        <v>46200428</v>
      </c>
      <c r="R13" s="120">
        <f t="shared" si="35"/>
        <v>43008526</v>
      </c>
      <c r="S13" s="47"/>
    </row>
    <row r="14" spans="1:19" ht="12.75" customHeight="1" x14ac:dyDescent="0.2">
      <c r="A14" s="511"/>
      <c r="B14" s="511"/>
      <c r="C14" s="53" t="s">
        <v>3</v>
      </c>
      <c r="D14" s="54">
        <v>21</v>
      </c>
      <c r="E14" s="44">
        <v>13015.5</v>
      </c>
      <c r="F14" s="44">
        <v>0</v>
      </c>
      <c r="G14" s="44">
        <f t="shared" ref="G14" si="36">1800/13*12</f>
        <v>1661.54</v>
      </c>
      <c r="H14" s="44">
        <v>6280.06</v>
      </c>
      <c r="I14" s="44">
        <v>0</v>
      </c>
      <c r="J14" s="44">
        <f t="shared" ref="J14" si="37">(E14+F14+G14+H14+I14)/12</f>
        <v>1746.43</v>
      </c>
      <c r="K14" s="45">
        <f t="shared" ref="K14" si="38">(E14+F14+G14+H14+I14)</f>
        <v>20957.099999999999</v>
      </c>
      <c r="L14" s="46">
        <f t="shared" ref="L14" si="39">K14+J14</f>
        <v>22703.53</v>
      </c>
      <c r="M14" s="117"/>
      <c r="N14" s="119">
        <f t="shared" ref="N14" si="40">K14</f>
        <v>20957.099999999999</v>
      </c>
      <c r="O14" s="119">
        <f t="shared" ref="O14" si="41">E14+G14+F14+I14</f>
        <v>14677.04</v>
      </c>
      <c r="P14" s="119">
        <v>774</v>
      </c>
      <c r="Q14" s="119">
        <f t="shared" ref="Q14" si="42">IF(P14&gt;(O14*0.18),P14,O14*0.18)+N14+J14</f>
        <v>25345.4</v>
      </c>
      <c r="R14" s="119">
        <f t="shared" ref="R14" si="43">N14+O14*0.18</f>
        <v>23598.97</v>
      </c>
      <c r="S14" s="47"/>
    </row>
    <row r="15" spans="1:19" ht="9" customHeight="1" x14ac:dyDescent="0.2">
      <c r="A15" s="511"/>
      <c r="B15" s="511"/>
      <c r="C15" s="48" t="s">
        <v>4</v>
      </c>
      <c r="D15" s="49">
        <v>27</v>
      </c>
      <c r="E15" s="50">
        <v>25201522</v>
      </c>
      <c r="F15" s="50">
        <v>0</v>
      </c>
      <c r="G15" s="50">
        <f t="shared" si="1"/>
        <v>3217190</v>
      </c>
      <c r="H15" s="50">
        <v>12159892</v>
      </c>
      <c r="I15" s="50">
        <v>0</v>
      </c>
      <c r="J15" s="51">
        <f t="shared" ref="J15:L15" si="44">J14*1936.27</f>
        <v>3381560</v>
      </c>
      <c r="K15" s="50">
        <f t="shared" si="44"/>
        <v>40578604</v>
      </c>
      <c r="L15" s="52">
        <f t="shared" si="44"/>
        <v>43960164</v>
      </c>
      <c r="M15" s="118"/>
      <c r="N15" s="120">
        <f t="shared" ref="N15:O15" si="45">N14*1936.27</f>
        <v>40578604</v>
      </c>
      <c r="O15" s="120">
        <f t="shared" si="45"/>
        <v>28418712</v>
      </c>
      <c r="P15" s="120">
        <v>1498673</v>
      </c>
      <c r="Q15" s="120">
        <f t="shared" ref="Q15:R15" si="46">Q14*1936.27</f>
        <v>49075538</v>
      </c>
      <c r="R15" s="120">
        <f t="shared" si="46"/>
        <v>45693978</v>
      </c>
      <c r="S15" s="47"/>
    </row>
    <row r="16" spans="1:19" ht="12.75" customHeight="1" x14ac:dyDescent="0.2">
      <c r="A16" s="511"/>
      <c r="B16" s="511"/>
      <c r="C16" s="53" t="s">
        <v>3</v>
      </c>
      <c r="D16" s="54">
        <v>28</v>
      </c>
      <c r="E16" s="44">
        <v>13852.59</v>
      </c>
      <c r="F16" s="44">
        <v>0</v>
      </c>
      <c r="G16" s="44">
        <f t="shared" ref="G16" si="47">1800/13*12</f>
        <v>1661.54</v>
      </c>
      <c r="H16" s="44">
        <v>6280.06</v>
      </c>
      <c r="I16" s="44">
        <v>0</v>
      </c>
      <c r="J16" s="44">
        <f t="shared" ref="J16" si="48">(E16+F16+G16+H16+I16)/12</f>
        <v>1816.18</v>
      </c>
      <c r="K16" s="45">
        <f t="shared" ref="K16" si="49">(E16+F16+G16+H16+I16)</f>
        <v>21794.19</v>
      </c>
      <c r="L16" s="46">
        <f t="shared" ref="L16" si="50">K16+J16</f>
        <v>23610.37</v>
      </c>
      <c r="M16" s="117"/>
      <c r="N16" s="119">
        <f t="shared" ref="N16" si="51">K16</f>
        <v>21794.19</v>
      </c>
      <c r="O16" s="119">
        <f t="shared" ref="O16" si="52">E16+G16+F16+I16</f>
        <v>15514.13</v>
      </c>
      <c r="P16" s="119">
        <v>774</v>
      </c>
      <c r="Q16" s="119">
        <f t="shared" ref="Q16" si="53">IF(P16&gt;(O16*0.18),P16,O16*0.18)+N16+J16</f>
        <v>26402.91</v>
      </c>
      <c r="R16" s="119">
        <f t="shared" ref="R16" si="54">N16+O16*0.18</f>
        <v>24586.73</v>
      </c>
      <c r="S16" s="47"/>
    </row>
    <row r="17" spans="1:19" ht="9" customHeight="1" x14ac:dyDescent="0.2">
      <c r="A17" s="511"/>
      <c r="B17" s="511"/>
      <c r="C17" s="48" t="s">
        <v>4</v>
      </c>
      <c r="D17" s="49">
        <v>34</v>
      </c>
      <c r="E17" s="50">
        <v>26822354</v>
      </c>
      <c r="F17" s="50">
        <v>0</v>
      </c>
      <c r="G17" s="50">
        <f t="shared" si="1"/>
        <v>3217190</v>
      </c>
      <c r="H17" s="50">
        <v>12159892</v>
      </c>
      <c r="I17" s="50">
        <v>0</v>
      </c>
      <c r="J17" s="51">
        <f t="shared" ref="J17:L17" si="55">J16*1936.27</f>
        <v>3516615</v>
      </c>
      <c r="K17" s="50">
        <f t="shared" si="55"/>
        <v>42199436</v>
      </c>
      <c r="L17" s="52">
        <f t="shared" si="55"/>
        <v>45716051</v>
      </c>
      <c r="M17" s="118"/>
      <c r="N17" s="120">
        <f t="shared" ref="N17:O17" si="56">N16*1936.27</f>
        <v>42199436</v>
      </c>
      <c r="O17" s="120">
        <f t="shared" si="56"/>
        <v>30039544</v>
      </c>
      <c r="P17" s="120">
        <v>1498673</v>
      </c>
      <c r="Q17" s="120">
        <f t="shared" ref="Q17:R17" si="57">Q16*1936.27</f>
        <v>51123163</v>
      </c>
      <c r="R17" s="120">
        <f t="shared" si="57"/>
        <v>47606548</v>
      </c>
      <c r="S17" s="47"/>
    </row>
    <row r="18" spans="1:19" ht="12.75" customHeight="1" x14ac:dyDescent="0.2">
      <c r="A18" s="511"/>
      <c r="B18" s="511"/>
      <c r="C18" s="53" t="s">
        <v>3</v>
      </c>
      <c r="D18" s="54">
        <v>35</v>
      </c>
      <c r="E18" s="44">
        <v>14494.22</v>
      </c>
      <c r="F18" s="44">
        <v>0</v>
      </c>
      <c r="G18" s="44">
        <f t="shared" ref="G18" si="58">1800/13*12</f>
        <v>1661.54</v>
      </c>
      <c r="H18" s="44">
        <v>6280.06</v>
      </c>
      <c r="I18" s="44">
        <v>0</v>
      </c>
      <c r="J18" s="44">
        <f t="shared" ref="J18" si="59">(E18+F18+G18+H18+I18)/12</f>
        <v>1869.65</v>
      </c>
      <c r="K18" s="45">
        <f t="shared" ref="K18" si="60">(E18+F18+G18+H18+I18)</f>
        <v>22435.82</v>
      </c>
      <c r="L18" s="46">
        <f t="shared" ref="L18" si="61">K18+J18</f>
        <v>24305.47</v>
      </c>
      <c r="M18" s="117"/>
      <c r="N18" s="119">
        <f t="shared" ref="N18" si="62">K18</f>
        <v>22435.82</v>
      </c>
      <c r="O18" s="119">
        <f t="shared" ref="O18" si="63">E18+G18+F18+I18</f>
        <v>16155.76</v>
      </c>
      <c r="P18" s="119">
        <v>774</v>
      </c>
      <c r="Q18" s="119">
        <f t="shared" ref="Q18" si="64">IF(P18&gt;(O18*0.18),P18,O18*0.18)+N18+J18</f>
        <v>27213.51</v>
      </c>
      <c r="R18" s="119">
        <f t="shared" ref="R18" si="65">N18+O18*0.18</f>
        <v>25343.86</v>
      </c>
      <c r="S18" s="47"/>
    </row>
    <row r="19" spans="1:19" ht="9" customHeight="1" x14ac:dyDescent="0.2">
      <c r="A19" s="512"/>
      <c r="B19" s="512"/>
      <c r="C19" s="58" t="s">
        <v>4</v>
      </c>
      <c r="D19" s="59"/>
      <c r="E19" s="50">
        <v>28064723</v>
      </c>
      <c r="F19" s="50">
        <v>0</v>
      </c>
      <c r="G19" s="50">
        <f t="shared" si="1"/>
        <v>3217190</v>
      </c>
      <c r="H19" s="50">
        <v>12159892</v>
      </c>
      <c r="I19" s="50">
        <v>0</v>
      </c>
      <c r="J19" s="51">
        <f t="shared" ref="J19:L19" si="66">J18*1936.27</f>
        <v>3620147</v>
      </c>
      <c r="K19" s="50">
        <f t="shared" si="66"/>
        <v>43441805</v>
      </c>
      <c r="L19" s="52">
        <f t="shared" si="66"/>
        <v>47061952</v>
      </c>
      <c r="M19" s="118"/>
      <c r="N19" s="120">
        <f t="shared" ref="N19:O19" si="67">N18*1936.27</f>
        <v>43441805</v>
      </c>
      <c r="O19" s="120">
        <f t="shared" si="67"/>
        <v>31281913</v>
      </c>
      <c r="P19" s="120">
        <v>1498673</v>
      </c>
      <c r="Q19" s="120">
        <f t="shared" ref="Q19:R19" si="68">Q18*1936.27</f>
        <v>52692703</v>
      </c>
      <c r="R19" s="120">
        <f t="shared" si="68"/>
        <v>49072556</v>
      </c>
      <c r="S19" s="47"/>
    </row>
    <row r="20" spans="1:19" ht="12.75" customHeight="1" x14ac:dyDescent="0.2">
      <c r="A20" s="492">
        <v>39083</v>
      </c>
      <c r="B20" s="492">
        <v>39113</v>
      </c>
      <c r="C20" s="42" t="s">
        <v>3</v>
      </c>
      <c r="D20" s="43">
        <v>0</v>
      </c>
      <c r="E20" s="44">
        <v>9382.41</v>
      </c>
      <c r="F20" s="44">
        <v>0</v>
      </c>
      <c r="G20" s="44">
        <f t="shared" ref="G20" si="69">1800/13*12</f>
        <v>1661.54</v>
      </c>
      <c r="H20" s="44">
        <v>6280.06</v>
      </c>
      <c r="I20" s="44">
        <v>0</v>
      </c>
      <c r="J20" s="44">
        <f t="shared" ref="J20" si="70">(E20+F20+G20+H20+I20)/12</f>
        <v>1443.67</v>
      </c>
      <c r="K20" s="45">
        <f t="shared" ref="K20" si="71">(E20+F20+G20+H20+I20)</f>
        <v>17324.009999999998</v>
      </c>
      <c r="L20" s="46">
        <f t="shared" ref="L20" si="72">K20+J20</f>
        <v>18767.68</v>
      </c>
      <c r="M20" s="117"/>
      <c r="N20" s="119">
        <f t="shared" ref="N20" si="73">K20</f>
        <v>17324.009999999998</v>
      </c>
      <c r="O20" s="119">
        <f t="shared" ref="O20" si="74">E20+G20+F20+I20</f>
        <v>11043.95</v>
      </c>
      <c r="P20" s="119">
        <v>774</v>
      </c>
      <c r="Q20" s="119">
        <f t="shared" ref="Q20" si="75">IF(P20&gt;(O20*0.18),P20,O20*0.18)+N20+J20</f>
        <v>20755.59</v>
      </c>
      <c r="R20" s="119">
        <f t="shared" ref="R20" si="76">N20+O20*0.18</f>
        <v>19311.919999999998</v>
      </c>
      <c r="S20" s="47"/>
    </row>
    <row r="21" spans="1:19" ht="9" customHeight="1" x14ac:dyDescent="0.2">
      <c r="A21" s="493"/>
      <c r="B21" s="493"/>
      <c r="C21" s="48" t="s">
        <v>4</v>
      </c>
      <c r="D21" s="49">
        <v>2</v>
      </c>
      <c r="E21" s="50">
        <v>18166879</v>
      </c>
      <c r="F21" s="50">
        <v>0</v>
      </c>
      <c r="G21" s="50">
        <f t="shared" si="1"/>
        <v>3217190</v>
      </c>
      <c r="H21" s="50">
        <v>12159892</v>
      </c>
      <c r="I21" s="50">
        <v>0</v>
      </c>
      <c r="J21" s="51">
        <f t="shared" ref="J21:L21" si="77">J20*1936.27</f>
        <v>2795335</v>
      </c>
      <c r="K21" s="50">
        <f t="shared" si="77"/>
        <v>33543961</v>
      </c>
      <c r="L21" s="52">
        <f t="shared" si="77"/>
        <v>36339296</v>
      </c>
      <c r="M21" s="118"/>
      <c r="N21" s="120">
        <f t="shared" ref="N21:O21" si="78">N20*1936.27</f>
        <v>33543961</v>
      </c>
      <c r="O21" s="120">
        <f t="shared" si="78"/>
        <v>21384069</v>
      </c>
      <c r="P21" s="120">
        <v>1498673</v>
      </c>
      <c r="Q21" s="120">
        <f t="shared" ref="Q21:R21" si="79">Q20*1936.27</f>
        <v>40188426</v>
      </c>
      <c r="R21" s="120">
        <f t="shared" si="79"/>
        <v>37393091</v>
      </c>
      <c r="S21" s="47"/>
    </row>
    <row r="22" spans="1:19" ht="12.75" customHeight="1" x14ac:dyDescent="0.2">
      <c r="A22" s="511">
        <v>39083</v>
      </c>
      <c r="B22" s="511">
        <v>39113</v>
      </c>
      <c r="C22" s="53" t="s">
        <v>3</v>
      </c>
      <c r="D22" s="54">
        <v>3</v>
      </c>
      <c r="E22" s="44">
        <v>9734.43</v>
      </c>
      <c r="F22" s="44">
        <v>0</v>
      </c>
      <c r="G22" s="44">
        <f t="shared" ref="G22" si="80">1800/13*12</f>
        <v>1661.54</v>
      </c>
      <c r="H22" s="44">
        <v>6280.06</v>
      </c>
      <c r="I22" s="44">
        <v>0</v>
      </c>
      <c r="J22" s="44">
        <f t="shared" ref="J22" si="81">(E22+F22+G22+H22+I22)/12</f>
        <v>1473</v>
      </c>
      <c r="K22" s="45">
        <f t="shared" ref="K22" si="82">(E22+F22+G22+H22+I22)</f>
        <v>17676.03</v>
      </c>
      <c r="L22" s="46">
        <f t="shared" ref="L22" si="83">K22+J22</f>
        <v>19149.03</v>
      </c>
      <c r="M22" s="117"/>
      <c r="N22" s="119">
        <f t="shared" ref="N22" si="84">K22</f>
        <v>17676.03</v>
      </c>
      <c r="O22" s="119">
        <f t="shared" ref="O22" si="85">E22+G22+F22+I22</f>
        <v>11395.97</v>
      </c>
      <c r="P22" s="119">
        <v>774</v>
      </c>
      <c r="Q22" s="119">
        <f t="shared" ref="Q22" si="86">IF(P22&gt;(O22*0.18),P22,O22*0.18)+N22+J22</f>
        <v>21200.3</v>
      </c>
      <c r="R22" s="119">
        <f t="shared" ref="R22" si="87">N22+O22*0.18</f>
        <v>19727.3</v>
      </c>
      <c r="S22" s="47"/>
    </row>
    <row r="23" spans="1:19" ht="9" customHeight="1" x14ac:dyDescent="0.2">
      <c r="A23" s="511"/>
      <c r="B23" s="511"/>
      <c r="C23" s="48" t="s">
        <v>4</v>
      </c>
      <c r="D23" s="49">
        <v>8</v>
      </c>
      <c r="E23" s="50">
        <v>18848485</v>
      </c>
      <c r="F23" s="50">
        <v>0</v>
      </c>
      <c r="G23" s="50">
        <f t="shared" si="1"/>
        <v>3217190</v>
      </c>
      <c r="H23" s="50">
        <v>12159892</v>
      </c>
      <c r="I23" s="50">
        <v>0</v>
      </c>
      <c r="J23" s="51">
        <f t="shared" ref="J23:L23" si="88">J22*1936.27</f>
        <v>2852126</v>
      </c>
      <c r="K23" s="50">
        <f t="shared" si="88"/>
        <v>34225567</v>
      </c>
      <c r="L23" s="52">
        <f t="shared" si="88"/>
        <v>37077692</v>
      </c>
      <c r="M23" s="118"/>
      <c r="N23" s="120">
        <f t="shared" ref="N23:O23" si="89">N22*1936.27</f>
        <v>34225567</v>
      </c>
      <c r="O23" s="120">
        <f t="shared" si="89"/>
        <v>22065675</v>
      </c>
      <c r="P23" s="120">
        <v>1498673</v>
      </c>
      <c r="Q23" s="120">
        <f t="shared" ref="Q23:R23" si="90">Q22*1936.27</f>
        <v>41049505</v>
      </c>
      <c r="R23" s="120">
        <f t="shared" si="90"/>
        <v>38197379</v>
      </c>
      <c r="S23" s="47"/>
    </row>
    <row r="24" spans="1:19" ht="12.75" customHeight="1" x14ac:dyDescent="0.2">
      <c r="A24" s="511"/>
      <c r="B24" s="511"/>
      <c r="C24" s="53" t="s">
        <v>3</v>
      </c>
      <c r="D24" s="54">
        <v>9</v>
      </c>
      <c r="E24" s="44">
        <v>10991.39</v>
      </c>
      <c r="F24" s="44">
        <v>0</v>
      </c>
      <c r="G24" s="44">
        <f t="shared" ref="G24" si="91">1800/13*12</f>
        <v>1661.54</v>
      </c>
      <c r="H24" s="44">
        <v>6280.06</v>
      </c>
      <c r="I24" s="44">
        <v>0</v>
      </c>
      <c r="J24" s="44">
        <f t="shared" ref="J24" si="92">(E24+F24+G24+H24+I24)/12</f>
        <v>1577.75</v>
      </c>
      <c r="K24" s="45">
        <f t="shared" ref="K24" si="93">(E24+F24+G24+H24+I24)</f>
        <v>18932.990000000002</v>
      </c>
      <c r="L24" s="46">
        <f t="shared" ref="L24" si="94">K24+J24</f>
        <v>20510.740000000002</v>
      </c>
      <c r="M24" s="117"/>
      <c r="N24" s="119">
        <f t="shared" ref="N24" si="95">K24</f>
        <v>18932.990000000002</v>
      </c>
      <c r="O24" s="119">
        <f t="shared" ref="O24" si="96">E24+G24+F24+I24</f>
        <v>12652.93</v>
      </c>
      <c r="P24" s="119">
        <v>774</v>
      </c>
      <c r="Q24" s="119">
        <f t="shared" ref="Q24" si="97">IF(P24&gt;(O24*0.18),P24,O24*0.18)+N24+J24</f>
        <v>22788.27</v>
      </c>
      <c r="R24" s="119">
        <f t="shared" ref="R24" si="98">N24+O24*0.18</f>
        <v>21210.52</v>
      </c>
      <c r="S24" s="47"/>
    </row>
    <row r="25" spans="1:19" ht="9" customHeight="1" x14ac:dyDescent="0.2">
      <c r="A25" s="511"/>
      <c r="B25" s="511"/>
      <c r="C25" s="48" t="s">
        <v>4</v>
      </c>
      <c r="D25" s="49">
        <v>14</v>
      </c>
      <c r="E25" s="50">
        <v>21282299</v>
      </c>
      <c r="F25" s="50">
        <v>0</v>
      </c>
      <c r="G25" s="50">
        <f t="shared" si="1"/>
        <v>3217190</v>
      </c>
      <c r="H25" s="50">
        <v>12159892</v>
      </c>
      <c r="I25" s="50">
        <v>0</v>
      </c>
      <c r="J25" s="51">
        <f t="shared" ref="J25:L25" si="99">J24*1936.27</f>
        <v>3054950</v>
      </c>
      <c r="K25" s="50">
        <f t="shared" si="99"/>
        <v>36659381</v>
      </c>
      <c r="L25" s="52">
        <f t="shared" si="99"/>
        <v>39714331</v>
      </c>
      <c r="M25" s="118"/>
      <c r="N25" s="120">
        <f t="shared" ref="N25:O25" si="100">N24*1936.27</f>
        <v>36659381</v>
      </c>
      <c r="O25" s="120">
        <f t="shared" si="100"/>
        <v>24499489</v>
      </c>
      <c r="P25" s="120">
        <v>1498673</v>
      </c>
      <c r="Q25" s="120">
        <f t="shared" ref="Q25:R25" si="101">Q24*1936.27</f>
        <v>44124244</v>
      </c>
      <c r="R25" s="120">
        <f t="shared" si="101"/>
        <v>41069294</v>
      </c>
      <c r="S25" s="47"/>
    </row>
    <row r="26" spans="1:19" ht="12.75" customHeight="1" x14ac:dyDescent="0.2">
      <c r="A26" s="511"/>
      <c r="B26" s="511"/>
      <c r="C26" s="53" t="s">
        <v>3</v>
      </c>
      <c r="D26" s="54">
        <v>15</v>
      </c>
      <c r="E26" s="44">
        <v>12181.79</v>
      </c>
      <c r="F26" s="44">
        <v>0</v>
      </c>
      <c r="G26" s="44">
        <f t="shared" ref="G26" si="102">1800/13*12</f>
        <v>1661.54</v>
      </c>
      <c r="H26" s="44">
        <v>6280.06</v>
      </c>
      <c r="I26" s="44">
        <v>0</v>
      </c>
      <c r="J26" s="44">
        <f t="shared" ref="J26" si="103">(E26+F26+G26+H26+I26)/12</f>
        <v>1676.95</v>
      </c>
      <c r="K26" s="45">
        <f t="shared" ref="K26" si="104">(E26+F26+G26+H26+I26)</f>
        <v>20123.39</v>
      </c>
      <c r="L26" s="46">
        <f t="shared" ref="L26" si="105">K26+J26</f>
        <v>21800.34</v>
      </c>
      <c r="M26" s="117"/>
      <c r="N26" s="119">
        <f t="shared" ref="N26" si="106">K26</f>
        <v>20123.39</v>
      </c>
      <c r="O26" s="119">
        <f t="shared" ref="O26" si="107">E26+G26+F26+I26</f>
        <v>13843.33</v>
      </c>
      <c r="P26" s="119">
        <v>774</v>
      </c>
      <c r="Q26" s="119">
        <f t="shared" ref="Q26" si="108">IF(P26&gt;(O26*0.18),P26,O26*0.18)+N26+J26</f>
        <v>24292.14</v>
      </c>
      <c r="R26" s="119">
        <f t="shared" ref="R26" si="109">N26+O26*0.18</f>
        <v>22615.19</v>
      </c>
      <c r="S26" s="47"/>
    </row>
    <row r="27" spans="1:19" ht="9" customHeight="1" x14ac:dyDescent="0.2">
      <c r="A27" s="511"/>
      <c r="B27" s="511"/>
      <c r="C27" s="48" t="s">
        <v>4</v>
      </c>
      <c r="D27" s="49">
        <v>20</v>
      </c>
      <c r="E27" s="50">
        <v>23587235</v>
      </c>
      <c r="F27" s="50">
        <v>0</v>
      </c>
      <c r="G27" s="50">
        <f t="shared" si="1"/>
        <v>3217190</v>
      </c>
      <c r="H27" s="50">
        <v>12159892</v>
      </c>
      <c r="I27" s="50">
        <v>0</v>
      </c>
      <c r="J27" s="51">
        <f t="shared" ref="J27:L27" si="110">J26*1936.27</f>
        <v>3247028</v>
      </c>
      <c r="K27" s="50">
        <f t="shared" si="110"/>
        <v>38964316</v>
      </c>
      <c r="L27" s="52">
        <f t="shared" si="110"/>
        <v>42211344</v>
      </c>
      <c r="M27" s="118"/>
      <c r="N27" s="120">
        <f t="shared" ref="N27:O27" si="111">N26*1936.27</f>
        <v>38964316</v>
      </c>
      <c r="O27" s="120">
        <f t="shared" si="111"/>
        <v>26804425</v>
      </c>
      <c r="P27" s="120">
        <v>1498673</v>
      </c>
      <c r="Q27" s="120">
        <f t="shared" ref="Q27:R27" si="112">Q26*1936.27</f>
        <v>47036142</v>
      </c>
      <c r="R27" s="120">
        <f t="shared" si="112"/>
        <v>43789114</v>
      </c>
      <c r="S27" s="47"/>
    </row>
    <row r="28" spans="1:19" ht="12.75" customHeight="1" x14ac:dyDescent="0.2">
      <c r="A28" s="511"/>
      <c r="B28" s="511"/>
      <c r="C28" s="53" t="s">
        <v>3</v>
      </c>
      <c r="D28" s="54">
        <v>21</v>
      </c>
      <c r="E28" s="44">
        <v>13379.46</v>
      </c>
      <c r="F28" s="44">
        <v>0</v>
      </c>
      <c r="G28" s="44">
        <f t="shared" ref="G28" si="113">1800/13*12</f>
        <v>1661.54</v>
      </c>
      <c r="H28" s="44">
        <v>6280.06</v>
      </c>
      <c r="I28" s="44">
        <v>0</v>
      </c>
      <c r="J28" s="44">
        <f t="shared" ref="J28" si="114">(E28+F28+G28+H28+I28)/12</f>
        <v>1776.76</v>
      </c>
      <c r="K28" s="45">
        <f t="shared" ref="K28" si="115">(E28+F28+G28+H28+I28)</f>
        <v>21321.06</v>
      </c>
      <c r="L28" s="46">
        <f t="shared" ref="L28" si="116">K28+J28</f>
        <v>23097.82</v>
      </c>
      <c r="M28" s="117"/>
      <c r="N28" s="119">
        <f t="shared" ref="N28" si="117">K28</f>
        <v>21321.06</v>
      </c>
      <c r="O28" s="119">
        <f t="shared" ref="O28" si="118">E28+G28+F28+I28</f>
        <v>15041</v>
      </c>
      <c r="P28" s="119">
        <v>774</v>
      </c>
      <c r="Q28" s="119">
        <f t="shared" ref="Q28" si="119">IF(P28&gt;(O28*0.18),P28,O28*0.18)+N28+J28</f>
        <v>25805.200000000001</v>
      </c>
      <c r="R28" s="119">
        <f t="shared" ref="R28" si="120">N28+O28*0.18</f>
        <v>24028.44</v>
      </c>
      <c r="S28" s="47"/>
    </row>
    <row r="29" spans="1:19" ht="9" customHeight="1" x14ac:dyDescent="0.2">
      <c r="A29" s="511"/>
      <c r="B29" s="511"/>
      <c r="C29" s="48" t="s">
        <v>4</v>
      </c>
      <c r="D29" s="49">
        <v>27</v>
      </c>
      <c r="E29" s="50">
        <v>25906247</v>
      </c>
      <c r="F29" s="50">
        <v>0</v>
      </c>
      <c r="G29" s="50">
        <f t="shared" si="1"/>
        <v>3217190</v>
      </c>
      <c r="H29" s="50">
        <v>12159892</v>
      </c>
      <c r="I29" s="50">
        <v>0</v>
      </c>
      <c r="J29" s="51">
        <f t="shared" ref="J29:L29" si="121">J28*1936.27</f>
        <v>3440287</v>
      </c>
      <c r="K29" s="50">
        <f t="shared" si="121"/>
        <v>41283329</v>
      </c>
      <c r="L29" s="52">
        <f t="shared" si="121"/>
        <v>44723616</v>
      </c>
      <c r="M29" s="118"/>
      <c r="N29" s="120">
        <f t="shared" ref="N29:O29" si="122">N28*1936.27</f>
        <v>41283329</v>
      </c>
      <c r="O29" s="120">
        <f t="shared" si="122"/>
        <v>29123437</v>
      </c>
      <c r="P29" s="120">
        <v>1498673</v>
      </c>
      <c r="Q29" s="120">
        <f t="shared" ref="Q29:R29" si="123">Q28*1936.27</f>
        <v>49965835</v>
      </c>
      <c r="R29" s="120">
        <f t="shared" si="123"/>
        <v>46525548</v>
      </c>
      <c r="S29" s="47"/>
    </row>
    <row r="30" spans="1:19" ht="12.75" customHeight="1" x14ac:dyDescent="0.2">
      <c r="A30" s="511"/>
      <c r="B30" s="511"/>
      <c r="C30" s="53" t="s">
        <v>3</v>
      </c>
      <c r="D30" s="54">
        <v>28</v>
      </c>
      <c r="E30" s="44">
        <v>14232.27</v>
      </c>
      <c r="F30" s="44">
        <v>0</v>
      </c>
      <c r="G30" s="44">
        <f t="shared" ref="G30" si="124">1800/13*12</f>
        <v>1661.54</v>
      </c>
      <c r="H30" s="44">
        <v>6280.06</v>
      </c>
      <c r="I30" s="44">
        <v>0</v>
      </c>
      <c r="J30" s="44">
        <f t="shared" ref="J30" si="125">(E30+F30+G30+H30+I30)/12</f>
        <v>1847.82</v>
      </c>
      <c r="K30" s="45">
        <f t="shared" ref="K30" si="126">(E30+F30+G30+H30+I30)</f>
        <v>22173.87</v>
      </c>
      <c r="L30" s="46">
        <f t="shared" ref="L30" si="127">K30+J30</f>
        <v>24021.69</v>
      </c>
      <c r="M30" s="117"/>
      <c r="N30" s="119">
        <f t="shared" ref="N30" si="128">K30</f>
        <v>22173.87</v>
      </c>
      <c r="O30" s="119">
        <f t="shared" ref="O30" si="129">E30+G30+F30+I30</f>
        <v>15893.81</v>
      </c>
      <c r="P30" s="119">
        <v>774</v>
      </c>
      <c r="Q30" s="119">
        <f t="shared" ref="Q30" si="130">IF(P30&gt;(O30*0.18),P30,O30*0.18)+N30+J30</f>
        <v>26882.58</v>
      </c>
      <c r="R30" s="119">
        <f t="shared" ref="R30" si="131">N30+O30*0.18</f>
        <v>25034.76</v>
      </c>
      <c r="S30" s="47"/>
    </row>
    <row r="31" spans="1:19" ht="9" customHeight="1" x14ac:dyDescent="0.2">
      <c r="A31" s="511"/>
      <c r="B31" s="511"/>
      <c r="C31" s="48" t="s">
        <v>4</v>
      </c>
      <c r="D31" s="49">
        <v>34</v>
      </c>
      <c r="E31" s="50">
        <v>27557517</v>
      </c>
      <c r="F31" s="50">
        <v>0</v>
      </c>
      <c r="G31" s="50">
        <f t="shared" si="1"/>
        <v>3217190</v>
      </c>
      <c r="H31" s="50">
        <v>12159892</v>
      </c>
      <c r="I31" s="50">
        <v>0</v>
      </c>
      <c r="J31" s="51">
        <f t="shared" ref="J31:L31" si="132">J30*1936.27</f>
        <v>3577878</v>
      </c>
      <c r="K31" s="50">
        <f t="shared" si="132"/>
        <v>42934599</v>
      </c>
      <c r="L31" s="52">
        <f t="shared" si="132"/>
        <v>46512478</v>
      </c>
      <c r="M31" s="118"/>
      <c r="N31" s="120">
        <f t="shared" ref="N31:O31" si="133">N30*1936.27</f>
        <v>42934599</v>
      </c>
      <c r="O31" s="120">
        <f t="shared" si="133"/>
        <v>30774707</v>
      </c>
      <c r="P31" s="120">
        <v>1498673</v>
      </c>
      <c r="Q31" s="120">
        <f t="shared" ref="Q31:R31" si="134">Q30*1936.27</f>
        <v>52051933</v>
      </c>
      <c r="R31" s="120">
        <f t="shared" si="134"/>
        <v>48474055</v>
      </c>
      <c r="S31" s="47"/>
    </row>
    <row r="32" spans="1:19" ht="12.75" customHeight="1" x14ac:dyDescent="0.2">
      <c r="A32" s="511"/>
      <c r="B32" s="511"/>
      <c r="C32" s="53" t="s">
        <v>3</v>
      </c>
      <c r="D32" s="54">
        <v>35</v>
      </c>
      <c r="E32" s="44">
        <v>14885.9</v>
      </c>
      <c r="F32" s="44">
        <v>0</v>
      </c>
      <c r="G32" s="44">
        <f t="shared" ref="G32" si="135">1800/13*12</f>
        <v>1661.54</v>
      </c>
      <c r="H32" s="44">
        <v>6280.06</v>
      </c>
      <c r="I32" s="44">
        <v>0</v>
      </c>
      <c r="J32" s="44">
        <f t="shared" ref="J32" si="136">(E32+F32+G32+H32+I32)/12</f>
        <v>1902.29</v>
      </c>
      <c r="K32" s="45">
        <f t="shared" ref="K32" si="137">(E32+F32+G32+H32+I32)</f>
        <v>22827.5</v>
      </c>
      <c r="L32" s="46">
        <f t="shared" ref="L32" si="138">K32+J32</f>
        <v>24729.79</v>
      </c>
      <c r="M32" s="117"/>
      <c r="N32" s="119">
        <f t="shared" ref="N32" si="139">K32</f>
        <v>22827.5</v>
      </c>
      <c r="O32" s="119">
        <f t="shared" ref="O32" si="140">E32+G32+F32+I32</f>
        <v>16547.439999999999</v>
      </c>
      <c r="P32" s="119">
        <v>774</v>
      </c>
      <c r="Q32" s="119">
        <f t="shared" ref="Q32" si="141">IF(P32&gt;(O32*0.18),P32,O32*0.18)+N32+J32</f>
        <v>27708.33</v>
      </c>
      <c r="R32" s="119">
        <f t="shared" ref="R32" si="142">N32+O32*0.18</f>
        <v>25806.04</v>
      </c>
      <c r="S32" s="47"/>
    </row>
    <row r="33" spans="1:19" ht="9" customHeight="1" x14ac:dyDescent="0.2">
      <c r="A33" s="512"/>
      <c r="B33" s="512"/>
      <c r="C33" s="58" t="s">
        <v>4</v>
      </c>
      <c r="D33" s="59"/>
      <c r="E33" s="50">
        <v>28823122</v>
      </c>
      <c r="F33" s="50">
        <v>0</v>
      </c>
      <c r="G33" s="50">
        <f t="shared" si="1"/>
        <v>3217190</v>
      </c>
      <c r="H33" s="50">
        <v>12159892</v>
      </c>
      <c r="I33" s="50">
        <v>0</v>
      </c>
      <c r="J33" s="51">
        <f t="shared" ref="J33:L33" si="143">J32*1936.27</f>
        <v>3683347</v>
      </c>
      <c r="K33" s="50">
        <f t="shared" si="143"/>
        <v>44200203</v>
      </c>
      <c r="L33" s="52">
        <f t="shared" si="143"/>
        <v>47883550</v>
      </c>
      <c r="M33" s="118"/>
      <c r="N33" s="120">
        <f t="shared" ref="N33:O33" si="144">N32*1936.27</f>
        <v>44200203</v>
      </c>
      <c r="O33" s="120">
        <f t="shared" si="144"/>
        <v>32040312</v>
      </c>
      <c r="P33" s="120">
        <v>1498673</v>
      </c>
      <c r="Q33" s="120">
        <f t="shared" ref="Q33:R33" si="145">Q32*1936.27</f>
        <v>53650808</v>
      </c>
      <c r="R33" s="120">
        <f t="shared" si="145"/>
        <v>49967461</v>
      </c>
      <c r="S33" s="47"/>
    </row>
    <row r="34" spans="1:19" ht="12.75" customHeight="1" x14ac:dyDescent="0.2">
      <c r="A34" s="492">
        <f>B22+1</f>
        <v>39114</v>
      </c>
      <c r="B34" s="492">
        <v>39446</v>
      </c>
      <c r="C34" s="42" t="s">
        <v>3</v>
      </c>
      <c r="D34" s="43">
        <v>0</v>
      </c>
      <c r="E34" s="44">
        <v>9805.5300000000007</v>
      </c>
      <c r="F34" s="44">
        <v>0</v>
      </c>
      <c r="G34" s="44">
        <f t="shared" ref="G34" si="146">1800/13*12</f>
        <v>1661.54</v>
      </c>
      <c r="H34" s="44">
        <v>6280.06</v>
      </c>
      <c r="I34" s="44">
        <v>0</v>
      </c>
      <c r="J34" s="44">
        <f t="shared" ref="J34" si="147">(E34+F34+G34+H34+I34)/12</f>
        <v>1478.93</v>
      </c>
      <c r="K34" s="45">
        <f t="shared" ref="K34" si="148">(E34+F34+G34+H34+I34)</f>
        <v>17747.13</v>
      </c>
      <c r="L34" s="46">
        <f t="shared" ref="L34" si="149">K34+J34</f>
        <v>19226.060000000001</v>
      </c>
      <c r="M34" s="117"/>
      <c r="N34" s="119">
        <f t="shared" ref="N34" si="150">K34</f>
        <v>17747.13</v>
      </c>
      <c r="O34" s="119">
        <f t="shared" ref="O34" si="151">E34+G34+F34+I34</f>
        <v>11467.07</v>
      </c>
      <c r="P34" s="119">
        <v>774</v>
      </c>
      <c r="Q34" s="119">
        <f t="shared" ref="Q34" si="152">IF(P34&gt;(O34*0.18),P34,O34*0.18)+N34+J34</f>
        <v>21290.13</v>
      </c>
      <c r="R34" s="119">
        <f t="shared" ref="R34" si="153">N34+O34*0.18</f>
        <v>19811.2</v>
      </c>
      <c r="S34" s="47"/>
    </row>
    <row r="35" spans="1:19" ht="9" customHeight="1" x14ac:dyDescent="0.2">
      <c r="A35" s="493"/>
      <c r="B35" s="493"/>
      <c r="C35" s="48" t="s">
        <v>4</v>
      </c>
      <c r="D35" s="49">
        <v>2</v>
      </c>
      <c r="E35" s="50">
        <v>18986154</v>
      </c>
      <c r="F35" s="50">
        <v>0</v>
      </c>
      <c r="G35" s="50">
        <f t="shared" si="1"/>
        <v>3217190</v>
      </c>
      <c r="H35" s="50">
        <v>12159892</v>
      </c>
      <c r="I35" s="50">
        <v>0</v>
      </c>
      <c r="J35" s="51">
        <f t="shared" ref="J35:L35" si="154">J34*1936.27</f>
        <v>2863608</v>
      </c>
      <c r="K35" s="50">
        <f t="shared" si="154"/>
        <v>34363235</v>
      </c>
      <c r="L35" s="52">
        <f t="shared" si="154"/>
        <v>37226843</v>
      </c>
      <c r="M35" s="118"/>
      <c r="N35" s="120">
        <f t="shared" ref="N35:O35" si="155">N34*1936.27</f>
        <v>34363235</v>
      </c>
      <c r="O35" s="120">
        <f t="shared" si="155"/>
        <v>22203344</v>
      </c>
      <c r="P35" s="120">
        <v>1498673</v>
      </c>
      <c r="Q35" s="120">
        <f t="shared" ref="Q35:R35" si="156">Q34*1936.27</f>
        <v>41223440</v>
      </c>
      <c r="R35" s="120">
        <f t="shared" si="156"/>
        <v>38359832</v>
      </c>
      <c r="S35" s="47"/>
    </row>
    <row r="36" spans="1:19" ht="12.75" customHeight="1" x14ac:dyDescent="0.2">
      <c r="A36" s="511">
        <f>A34</f>
        <v>39114</v>
      </c>
      <c r="B36" s="511">
        <f>B34</f>
        <v>39446</v>
      </c>
      <c r="C36" s="53" t="s">
        <v>3</v>
      </c>
      <c r="D36" s="54">
        <v>3</v>
      </c>
      <c r="E36" s="44">
        <v>10167.15</v>
      </c>
      <c r="F36" s="44">
        <v>0</v>
      </c>
      <c r="G36" s="44">
        <f t="shared" ref="G36" si="157">1800/13*12</f>
        <v>1661.54</v>
      </c>
      <c r="H36" s="44">
        <v>6280.06</v>
      </c>
      <c r="I36" s="44">
        <v>0</v>
      </c>
      <c r="J36" s="44">
        <f t="shared" ref="J36" si="158">(E36+F36+G36+H36+I36)/12</f>
        <v>1509.06</v>
      </c>
      <c r="K36" s="45">
        <f t="shared" ref="K36" si="159">(E36+F36+G36+H36+I36)</f>
        <v>18108.75</v>
      </c>
      <c r="L36" s="46">
        <f t="shared" ref="L36" si="160">K36+J36</f>
        <v>19617.810000000001</v>
      </c>
      <c r="M36" s="117"/>
      <c r="N36" s="119">
        <f t="shared" ref="N36" si="161">K36</f>
        <v>18108.75</v>
      </c>
      <c r="O36" s="119">
        <f t="shared" ref="O36" si="162">E36+G36+F36+I36</f>
        <v>11828.69</v>
      </c>
      <c r="P36" s="119">
        <v>774</v>
      </c>
      <c r="Q36" s="119">
        <f t="shared" ref="Q36" si="163">IF(P36&gt;(O36*0.18),P36,O36*0.18)+N36+J36</f>
        <v>21746.97</v>
      </c>
      <c r="R36" s="119">
        <f t="shared" ref="R36" si="164">N36+O36*0.18</f>
        <v>20237.91</v>
      </c>
      <c r="S36" s="47"/>
    </row>
    <row r="37" spans="1:19" ht="9" customHeight="1" x14ac:dyDescent="0.2">
      <c r="A37" s="511"/>
      <c r="B37" s="511"/>
      <c r="C37" s="48" t="s">
        <v>4</v>
      </c>
      <c r="D37" s="49">
        <v>8</v>
      </c>
      <c r="E37" s="50">
        <v>19686348</v>
      </c>
      <c r="F37" s="50">
        <v>0</v>
      </c>
      <c r="G37" s="50">
        <f t="shared" si="1"/>
        <v>3217190</v>
      </c>
      <c r="H37" s="50">
        <v>12159892</v>
      </c>
      <c r="I37" s="50">
        <v>0</v>
      </c>
      <c r="J37" s="51">
        <f t="shared" ref="J37:L37" si="165">J36*1936.27</f>
        <v>2921948</v>
      </c>
      <c r="K37" s="50">
        <f t="shared" si="165"/>
        <v>35063429</v>
      </c>
      <c r="L37" s="52">
        <f t="shared" si="165"/>
        <v>37985377</v>
      </c>
      <c r="M37" s="118"/>
      <c r="N37" s="120">
        <f t="shared" ref="N37:O37" si="166">N36*1936.27</f>
        <v>35063429</v>
      </c>
      <c r="O37" s="120">
        <f t="shared" si="166"/>
        <v>22903538</v>
      </c>
      <c r="P37" s="120">
        <v>1498673</v>
      </c>
      <c r="Q37" s="120">
        <f t="shared" ref="Q37:R37" si="167">Q36*1936.27</f>
        <v>42108006</v>
      </c>
      <c r="R37" s="120">
        <f t="shared" si="167"/>
        <v>39186058</v>
      </c>
      <c r="S37" s="47"/>
    </row>
    <row r="38" spans="1:19" ht="12.75" customHeight="1" x14ac:dyDescent="0.2">
      <c r="A38" s="511"/>
      <c r="B38" s="511"/>
      <c r="C38" s="53" t="s">
        <v>3</v>
      </c>
      <c r="D38" s="54">
        <v>9</v>
      </c>
      <c r="E38" s="44">
        <v>11457.95</v>
      </c>
      <c r="F38" s="44">
        <v>0</v>
      </c>
      <c r="G38" s="44">
        <f t="shared" ref="G38" si="168">1800/13*12</f>
        <v>1661.54</v>
      </c>
      <c r="H38" s="44">
        <v>6280.06</v>
      </c>
      <c r="I38" s="44">
        <v>0</v>
      </c>
      <c r="J38" s="44">
        <f t="shared" ref="J38" si="169">(E38+F38+G38+H38+I38)/12</f>
        <v>1616.63</v>
      </c>
      <c r="K38" s="45">
        <f t="shared" ref="K38" si="170">(E38+F38+G38+H38+I38)</f>
        <v>19399.55</v>
      </c>
      <c r="L38" s="46">
        <f t="shared" ref="L38" si="171">K38+J38</f>
        <v>21016.18</v>
      </c>
      <c r="M38" s="117"/>
      <c r="N38" s="119">
        <f t="shared" ref="N38" si="172">K38</f>
        <v>19399.55</v>
      </c>
      <c r="O38" s="119">
        <f t="shared" ref="O38" si="173">E38+G38+F38+I38</f>
        <v>13119.49</v>
      </c>
      <c r="P38" s="119">
        <v>774</v>
      </c>
      <c r="Q38" s="119">
        <f t="shared" ref="Q38" si="174">IF(P38&gt;(O38*0.18),P38,O38*0.18)+N38+J38</f>
        <v>23377.69</v>
      </c>
      <c r="R38" s="119">
        <f t="shared" ref="R38" si="175">N38+O38*0.18</f>
        <v>21761.06</v>
      </c>
      <c r="S38" s="47"/>
    </row>
    <row r="39" spans="1:19" ht="9" customHeight="1" x14ac:dyDescent="0.2">
      <c r="A39" s="511"/>
      <c r="B39" s="511"/>
      <c r="C39" s="48" t="s">
        <v>4</v>
      </c>
      <c r="D39" s="49">
        <v>14</v>
      </c>
      <c r="E39" s="50">
        <v>22185685</v>
      </c>
      <c r="F39" s="50">
        <v>0</v>
      </c>
      <c r="G39" s="50">
        <f t="shared" si="1"/>
        <v>3217190</v>
      </c>
      <c r="H39" s="50">
        <v>12159892</v>
      </c>
      <c r="I39" s="50">
        <v>0</v>
      </c>
      <c r="J39" s="51">
        <f t="shared" ref="J39:L39" si="176">J38*1936.27</f>
        <v>3130232</v>
      </c>
      <c r="K39" s="50">
        <f t="shared" si="176"/>
        <v>37562767</v>
      </c>
      <c r="L39" s="52">
        <f t="shared" si="176"/>
        <v>40692999</v>
      </c>
      <c r="M39" s="118"/>
      <c r="N39" s="120">
        <f t="shared" ref="N39:O39" si="177">N38*1936.27</f>
        <v>37562767</v>
      </c>
      <c r="O39" s="120">
        <f t="shared" si="177"/>
        <v>25402875</v>
      </c>
      <c r="P39" s="120">
        <v>1498673</v>
      </c>
      <c r="Q39" s="120">
        <f t="shared" ref="Q39:R39" si="178">Q38*1936.27</f>
        <v>45265520</v>
      </c>
      <c r="R39" s="120">
        <f t="shared" si="178"/>
        <v>42135288</v>
      </c>
      <c r="S39" s="47"/>
    </row>
    <row r="40" spans="1:19" ht="12.75" customHeight="1" x14ac:dyDescent="0.2">
      <c r="A40" s="511"/>
      <c r="B40" s="511"/>
      <c r="C40" s="53" t="s">
        <v>3</v>
      </c>
      <c r="D40" s="54">
        <v>15</v>
      </c>
      <c r="E40" s="44">
        <v>12680.51</v>
      </c>
      <c r="F40" s="44">
        <v>0</v>
      </c>
      <c r="G40" s="44">
        <f t="shared" ref="G40" si="179">1800/13*12</f>
        <v>1661.54</v>
      </c>
      <c r="H40" s="44">
        <v>6280.06</v>
      </c>
      <c r="I40" s="44">
        <v>0</v>
      </c>
      <c r="J40" s="44">
        <f t="shared" ref="J40" si="180">(E40+F40+G40+H40+I40)/12</f>
        <v>1718.51</v>
      </c>
      <c r="K40" s="45">
        <f t="shared" ref="K40" si="181">(E40+F40+G40+H40+I40)</f>
        <v>20622.11</v>
      </c>
      <c r="L40" s="46">
        <f t="shared" ref="L40" si="182">K40+J40</f>
        <v>22340.62</v>
      </c>
      <c r="M40" s="117"/>
      <c r="N40" s="119">
        <f t="shared" ref="N40" si="183">K40</f>
        <v>20622.11</v>
      </c>
      <c r="O40" s="119">
        <f t="shared" ref="O40" si="184">E40+G40+F40+I40</f>
        <v>14342.05</v>
      </c>
      <c r="P40" s="119">
        <v>774</v>
      </c>
      <c r="Q40" s="119">
        <f t="shared" ref="Q40" si="185">IF(P40&gt;(O40*0.18),P40,O40*0.18)+N40+J40</f>
        <v>24922.19</v>
      </c>
      <c r="R40" s="119">
        <f t="shared" ref="R40" si="186">N40+O40*0.18</f>
        <v>23203.68</v>
      </c>
      <c r="S40" s="47"/>
    </row>
    <row r="41" spans="1:19" ht="9" customHeight="1" x14ac:dyDescent="0.2">
      <c r="A41" s="511"/>
      <c r="B41" s="511"/>
      <c r="C41" s="48" t="s">
        <v>4</v>
      </c>
      <c r="D41" s="49">
        <v>20</v>
      </c>
      <c r="E41" s="50">
        <v>24552891</v>
      </c>
      <c r="F41" s="50">
        <v>0</v>
      </c>
      <c r="G41" s="50">
        <f t="shared" si="1"/>
        <v>3217190</v>
      </c>
      <c r="H41" s="50">
        <v>12159892</v>
      </c>
      <c r="I41" s="50">
        <v>0</v>
      </c>
      <c r="J41" s="51">
        <f t="shared" ref="J41:L41" si="187">J40*1936.27</f>
        <v>3327499</v>
      </c>
      <c r="K41" s="50">
        <f t="shared" si="187"/>
        <v>39929973</v>
      </c>
      <c r="L41" s="52">
        <f t="shared" si="187"/>
        <v>43257472</v>
      </c>
      <c r="M41" s="118"/>
      <c r="N41" s="120">
        <f t="shared" ref="N41:O41" si="188">N40*1936.27</f>
        <v>39929973</v>
      </c>
      <c r="O41" s="120">
        <f t="shared" si="188"/>
        <v>27770081</v>
      </c>
      <c r="P41" s="120">
        <v>1498673</v>
      </c>
      <c r="Q41" s="120">
        <f t="shared" ref="Q41:R41" si="189">Q40*1936.27</f>
        <v>48256089</v>
      </c>
      <c r="R41" s="120">
        <f t="shared" si="189"/>
        <v>44928589</v>
      </c>
      <c r="S41" s="47"/>
    </row>
    <row r="42" spans="1:19" ht="12.75" customHeight="1" x14ac:dyDescent="0.2">
      <c r="A42" s="511"/>
      <c r="B42" s="511"/>
      <c r="C42" s="53" t="s">
        <v>3</v>
      </c>
      <c r="D42" s="54">
        <v>21</v>
      </c>
      <c r="E42" s="44">
        <v>13910.46</v>
      </c>
      <c r="F42" s="44">
        <v>0</v>
      </c>
      <c r="G42" s="44">
        <f t="shared" ref="G42" si="190">1800/13*12</f>
        <v>1661.54</v>
      </c>
      <c r="H42" s="44">
        <v>6280.06</v>
      </c>
      <c r="I42" s="44">
        <v>0</v>
      </c>
      <c r="J42" s="44">
        <f t="shared" ref="J42" si="191">(E42+F42+G42+H42+I42)/12</f>
        <v>1821.01</v>
      </c>
      <c r="K42" s="45">
        <f t="shared" ref="K42" si="192">(E42+F42+G42+H42+I42)</f>
        <v>21852.06</v>
      </c>
      <c r="L42" s="46">
        <f t="shared" ref="L42" si="193">K42+J42</f>
        <v>23673.07</v>
      </c>
      <c r="M42" s="117"/>
      <c r="N42" s="119">
        <f t="shared" ref="N42" si="194">K42</f>
        <v>21852.06</v>
      </c>
      <c r="O42" s="119">
        <f t="shared" ref="O42" si="195">E42+G42+F42+I42</f>
        <v>15572</v>
      </c>
      <c r="P42" s="119">
        <v>774</v>
      </c>
      <c r="Q42" s="119">
        <f t="shared" ref="Q42" si="196">IF(P42&gt;(O42*0.18),P42,O42*0.18)+N42+J42</f>
        <v>26476.03</v>
      </c>
      <c r="R42" s="119">
        <f t="shared" ref="R42" si="197">N42+O42*0.18</f>
        <v>24655.02</v>
      </c>
      <c r="S42" s="47"/>
    </row>
    <row r="43" spans="1:19" ht="9" customHeight="1" x14ac:dyDescent="0.2">
      <c r="A43" s="511"/>
      <c r="B43" s="511"/>
      <c r="C43" s="48" t="s">
        <v>4</v>
      </c>
      <c r="D43" s="49">
        <v>27</v>
      </c>
      <c r="E43" s="50">
        <v>26934406</v>
      </c>
      <c r="F43" s="50">
        <v>0</v>
      </c>
      <c r="G43" s="50">
        <f t="shared" si="1"/>
        <v>3217190</v>
      </c>
      <c r="H43" s="50">
        <v>12159892</v>
      </c>
      <c r="I43" s="50">
        <v>0</v>
      </c>
      <c r="J43" s="51">
        <f t="shared" ref="J43:L43" si="198">J42*1936.27</f>
        <v>3525967</v>
      </c>
      <c r="K43" s="50">
        <f t="shared" si="198"/>
        <v>42311488</v>
      </c>
      <c r="L43" s="52">
        <f t="shared" si="198"/>
        <v>45837455</v>
      </c>
      <c r="M43" s="118"/>
      <c r="N43" s="120">
        <f t="shared" ref="N43:O43" si="199">N42*1936.27</f>
        <v>42311488</v>
      </c>
      <c r="O43" s="120">
        <f t="shared" si="199"/>
        <v>30151596</v>
      </c>
      <c r="P43" s="120">
        <v>1498673</v>
      </c>
      <c r="Q43" s="120">
        <f t="shared" ref="Q43:R43" si="200">Q42*1936.27</f>
        <v>51264743</v>
      </c>
      <c r="R43" s="120">
        <f t="shared" si="200"/>
        <v>47738776</v>
      </c>
      <c r="S43" s="47"/>
    </row>
    <row r="44" spans="1:19" ht="12.75" customHeight="1" x14ac:dyDescent="0.2">
      <c r="A44" s="511"/>
      <c r="B44" s="511"/>
      <c r="C44" s="53" t="s">
        <v>3</v>
      </c>
      <c r="D44" s="54">
        <v>28</v>
      </c>
      <c r="E44" s="44">
        <v>14786.43</v>
      </c>
      <c r="F44" s="44">
        <v>0</v>
      </c>
      <c r="G44" s="44">
        <f t="shared" ref="G44" si="201">1800/13*12</f>
        <v>1661.54</v>
      </c>
      <c r="H44" s="44">
        <v>6280.06</v>
      </c>
      <c r="I44" s="44">
        <v>0</v>
      </c>
      <c r="J44" s="44">
        <f t="shared" ref="J44" si="202">(E44+F44+G44+H44+I44)/12</f>
        <v>1894</v>
      </c>
      <c r="K44" s="45">
        <f t="shared" ref="K44" si="203">(E44+F44+G44+H44+I44)</f>
        <v>22728.03</v>
      </c>
      <c r="L44" s="46">
        <f t="shared" ref="L44" si="204">K44+J44</f>
        <v>24622.03</v>
      </c>
      <c r="M44" s="117"/>
      <c r="N44" s="119">
        <f t="shared" ref="N44" si="205">K44</f>
        <v>22728.03</v>
      </c>
      <c r="O44" s="119">
        <f t="shared" ref="O44" si="206">E44+G44+F44+I44</f>
        <v>16447.97</v>
      </c>
      <c r="P44" s="119">
        <v>774</v>
      </c>
      <c r="Q44" s="119">
        <f t="shared" ref="Q44" si="207">IF(P44&gt;(O44*0.18),P44,O44*0.18)+N44+J44</f>
        <v>27582.66</v>
      </c>
      <c r="R44" s="119">
        <f t="shared" ref="R44" si="208">N44+O44*0.18</f>
        <v>25688.66</v>
      </c>
      <c r="S44" s="47"/>
    </row>
    <row r="45" spans="1:19" ht="9" customHeight="1" x14ac:dyDescent="0.2">
      <c r="A45" s="511"/>
      <c r="B45" s="511"/>
      <c r="C45" s="48" t="s">
        <v>4</v>
      </c>
      <c r="D45" s="49">
        <v>34</v>
      </c>
      <c r="E45" s="50">
        <v>28630521</v>
      </c>
      <c r="F45" s="50">
        <v>0</v>
      </c>
      <c r="G45" s="50">
        <f t="shared" si="1"/>
        <v>3217190</v>
      </c>
      <c r="H45" s="50">
        <v>12159892</v>
      </c>
      <c r="I45" s="50">
        <v>0</v>
      </c>
      <c r="J45" s="51">
        <f t="shared" ref="J45:L45" si="209">J44*1936.27</f>
        <v>3667295</v>
      </c>
      <c r="K45" s="50">
        <f t="shared" si="209"/>
        <v>44007603</v>
      </c>
      <c r="L45" s="52">
        <f t="shared" si="209"/>
        <v>47674898</v>
      </c>
      <c r="M45" s="118"/>
      <c r="N45" s="120">
        <f t="shared" ref="N45:O45" si="210">N44*1936.27</f>
        <v>44007603</v>
      </c>
      <c r="O45" s="120">
        <f t="shared" si="210"/>
        <v>31847711</v>
      </c>
      <c r="P45" s="120">
        <v>1498673</v>
      </c>
      <c r="Q45" s="120">
        <f t="shared" ref="Q45:R45" si="211">Q44*1936.27</f>
        <v>53407477</v>
      </c>
      <c r="R45" s="120">
        <f t="shared" si="211"/>
        <v>49740182</v>
      </c>
      <c r="S45" s="47"/>
    </row>
    <row r="46" spans="1:19" ht="12.75" customHeight="1" x14ac:dyDescent="0.2">
      <c r="A46" s="511"/>
      <c r="B46" s="511"/>
      <c r="C46" s="53" t="s">
        <v>3</v>
      </c>
      <c r="D46" s="54">
        <v>35</v>
      </c>
      <c r="E46" s="44">
        <v>15457.7</v>
      </c>
      <c r="F46" s="44">
        <v>0</v>
      </c>
      <c r="G46" s="44">
        <f t="shared" ref="G46" si="212">1800/13*12</f>
        <v>1661.54</v>
      </c>
      <c r="H46" s="44">
        <v>6280.06</v>
      </c>
      <c r="I46" s="44">
        <v>0</v>
      </c>
      <c r="J46" s="44">
        <f t="shared" ref="J46" si="213">(E46+F46+G46+H46+I46)/12</f>
        <v>1949.94</v>
      </c>
      <c r="K46" s="45">
        <f t="shared" ref="K46" si="214">(E46+F46+G46+H46+I46)</f>
        <v>23399.3</v>
      </c>
      <c r="L46" s="46">
        <f t="shared" ref="L46" si="215">K46+J46</f>
        <v>25349.24</v>
      </c>
      <c r="M46" s="117"/>
      <c r="N46" s="119">
        <f t="shared" ref="N46" si="216">K46</f>
        <v>23399.3</v>
      </c>
      <c r="O46" s="119">
        <f t="shared" ref="O46" si="217">E46+G46+F46+I46</f>
        <v>17119.240000000002</v>
      </c>
      <c r="P46" s="119">
        <v>774</v>
      </c>
      <c r="Q46" s="119">
        <f t="shared" ref="Q46" si="218">IF(P46&gt;(O46*0.18),P46,O46*0.18)+N46+J46</f>
        <v>28430.7</v>
      </c>
      <c r="R46" s="119">
        <f t="shared" ref="R46" si="219">N46+O46*0.18</f>
        <v>26480.76</v>
      </c>
      <c r="S46" s="47"/>
    </row>
    <row r="47" spans="1:19" ht="9" customHeight="1" x14ac:dyDescent="0.2">
      <c r="A47" s="512"/>
      <c r="B47" s="512"/>
      <c r="C47" s="58" t="s">
        <v>4</v>
      </c>
      <c r="D47" s="59"/>
      <c r="E47" s="61">
        <v>29930281</v>
      </c>
      <c r="F47" s="61">
        <v>0</v>
      </c>
      <c r="G47" s="50">
        <f t="shared" si="1"/>
        <v>3217190</v>
      </c>
      <c r="H47" s="61">
        <v>12159892</v>
      </c>
      <c r="I47" s="61">
        <v>0</v>
      </c>
      <c r="J47" s="51">
        <f t="shared" ref="J47:L47" si="220">J46*1936.27</f>
        <v>3775610</v>
      </c>
      <c r="K47" s="50">
        <f t="shared" si="220"/>
        <v>45307363</v>
      </c>
      <c r="L47" s="52">
        <f t="shared" si="220"/>
        <v>49082973</v>
      </c>
      <c r="M47" s="118"/>
      <c r="N47" s="120">
        <f t="shared" ref="N47:O47" si="221">N46*1936.27</f>
        <v>45307363</v>
      </c>
      <c r="O47" s="120">
        <f t="shared" si="221"/>
        <v>33147471</v>
      </c>
      <c r="P47" s="120">
        <v>1498673</v>
      </c>
      <c r="Q47" s="120">
        <f t="shared" ref="Q47:R47" si="222">Q46*1936.27</f>
        <v>55049511</v>
      </c>
      <c r="R47" s="120">
        <f t="shared" si="222"/>
        <v>51273901</v>
      </c>
      <c r="S47" s="47"/>
    </row>
    <row r="48" spans="1:19" ht="12.75" customHeight="1" x14ac:dyDescent="0.2">
      <c r="A48" s="492">
        <f>B36+1</f>
        <v>39447</v>
      </c>
      <c r="B48" s="492">
        <v>39447</v>
      </c>
      <c r="C48" s="42" t="s">
        <v>3</v>
      </c>
      <c r="D48" s="43">
        <v>0</v>
      </c>
      <c r="E48" s="44">
        <v>9805.5300000000007</v>
      </c>
      <c r="F48" s="44">
        <v>0</v>
      </c>
      <c r="G48" s="44">
        <f t="shared" ref="G48" si="223">1800/13*12</f>
        <v>1661.54</v>
      </c>
      <c r="H48" s="44">
        <v>6280.06</v>
      </c>
      <c r="I48" s="44">
        <v>0</v>
      </c>
      <c r="J48" s="44">
        <f t="shared" ref="J48" si="224">(E48+F48+G48+H48+I48)/12</f>
        <v>1478.93</v>
      </c>
      <c r="K48" s="45">
        <f t="shared" ref="K48" si="225">(E48+F48+G48+H48+I48)</f>
        <v>17747.13</v>
      </c>
      <c r="L48" s="46">
        <f t="shared" ref="L48" si="226">K48+J48</f>
        <v>19226.060000000001</v>
      </c>
      <c r="M48" s="117"/>
      <c r="N48" s="119">
        <f t="shared" ref="N48" si="227">K48</f>
        <v>17747.13</v>
      </c>
      <c r="O48" s="119">
        <f t="shared" ref="O48" si="228">E48+G48+F48+I48</f>
        <v>11467.07</v>
      </c>
      <c r="P48" s="119">
        <v>774</v>
      </c>
      <c r="Q48" s="119">
        <f t="shared" ref="Q48" si="229">IF(P48&gt;(O48*0.18),P48,O48*0.18)+N48+J48</f>
        <v>21290.13</v>
      </c>
      <c r="R48" s="119">
        <f t="shared" ref="R48" si="230">N48+O48*0.18</f>
        <v>19811.2</v>
      </c>
      <c r="S48" s="47"/>
    </row>
    <row r="49" spans="1:19" ht="9" customHeight="1" x14ac:dyDescent="0.2">
      <c r="A49" s="493"/>
      <c r="B49" s="493"/>
      <c r="C49" s="48" t="s">
        <v>4</v>
      </c>
      <c r="D49" s="49">
        <v>2</v>
      </c>
      <c r="E49" s="50">
        <v>18986154</v>
      </c>
      <c r="F49" s="50">
        <v>0</v>
      </c>
      <c r="G49" s="50">
        <f t="shared" si="1"/>
        <v>3217190</v>
      </c>
      <c r="H49" s="50">
        <v>12159892</v>
      </c>
      <c r="I49" s="50">
        <v>0</v>
      </c>
      <c r="J49" s="51">
        <f t="shared" ref="J49:L49" si="231">J48*1936.27</f>
        <v>2863608</v>
      </c>
      <c r="K49" s="50">
        <f t="shared" si="231"/>
        <v>34363235</v>
      </c>
      <c r="L49" s="52">
        <f t="shared" si="231"/>
        <v>37226843</v>
      </c>
      <c r="M49" s="118"/>
      <c r="N49" s="120">
        <f t="shared" ref="N49:O49" si="232">N48*1936.27</f>
        <v>34363235</v>
      </c>
      <c r="O49" s="120">
        <f t="shared" si="232"/>
        <v>22203344</v>
      </c>
      <c r="P49" s="120">
        <v>1498673</v>
      </c>
      <c r="Q49" s="120">
        <f t="shared" ref="Q49:R49" si="233">Q48*1936.27</f>
        <v>41223440</v>
      </c>
      <c r="R49" s="120">
        <f t="shared" si="233"/>
        <v>38359832</v>
      </c>
      <c r="S49" s="47"/>
    </row>
    <row r="50" spans="1:19" ht="12.75" customHeight="1" x14ac:dyDescent="0.2">
      <c r="A50" s="511">
        <f>A48</f>
        <v>39447</v>
      </c>
      <c r="B50" s="511">
        <f>B48</f>
        <v>39447</v>
      </c>
      <c r="C50" s="53" t="s">
        <v>3</v>
      </c>
      <c r="D50" s="54">
        <v>3</v>
      </c>
      <c r="E50" s="44">
        <v>10167.15</v>
      </c>
      <c r="F50" s="44">
        <v>0</v>
      </c>
      <c r="G50" s="44">
        <f t="shared" ref="G50" si="234">1800/13*12</f>
        <v>1661.54</v>
      </c>
      <c r="H50" s="44">
        <v>6280.06</v>
      </c>
      <c r="I50" s="44">
        <v>0</v>
      </c>
      <c r="J50" s="44">
        <f t="shared" ref="J50" si="235">(E50+F50+G50+H50+I50)/12</f>
        <v>1509.06</v>
      </c>
      <c r="K50" s="45">
        <f t="shared" ref="K50" si="236">(E50+F50+G50+H50+I50)</f>
        <v>18108.75</v>
      </c>
      <c r="L50" s="46">
        <f t="shared" ref="L50" si="237">K50+J50</f>
        <v>19617.810000000001</v>
      </c>
      <c r="M50" s="117"/>
      <c r="N50" s="119">
        <f t="shared" ref="N50" si="238">K50</f>
        <v>18108.75</v>
      </c>
      <c r="O50" s="119">
        <f t="shared" ref="O50" si="239">E50+G50+F50+I50</f>
        <v>11828.69</v>
      </c>
      <c r="P50" s="119">
        <v>774</v>
      </c>
      <c r="Q50" s="119">
        <f t="shared" ref="Q50" si="240">IF(P50&gt;(O50*0.18),P50,O50*0.18)+N50+J50</f>
        <v>21746.97</v>
      </c>
      <c r="R50" s="119">
        <f t="shared" ref="R50" si="241">N50+O50*0.18</f>
        <v>20237.91</v>
      </c>
      <c r="S50" s="47"/>
    </row>
    <row r="51" spans="1:19" ht="9" customHeight="1" x14ac:dyDescent="0.2">
      <c r="A51" s="511"/>
      <c r="B51" s="511"/>
      <c r="C51" s="48" t="s">
        <v>4</v>
      </c>
      <c r="D51" s="49">
        <v>8</v>
      </c>
      <c r="E51" s="50">
        <v>19686348</v>
      </c>
      <c r="F51" s="50">
        <v>0</v>
      </c>
      <c r="G51" s="50">
        <f t="shared" si="1"/>
        <v>3217190</v>
      </c>
      <c r="H51" s="50">
        <v>12159892</v>
      </c>
      <c r="I51" s="50">
        <v>0</v>
      </c>
      <c r="J51" s="51">
        <f t="shared" ref="J51:L51" si="242">J50*1936.27</f>
        <v>2921948</v>
      </c>
      <c r="K51" s="50">
        <f t="shared" si="242"/>
        <v>35063429</v>
      </c>
      <c r="L51" s="52">
        <f t="shared" si="242"/>
        <v>37985377</v>
      </c>
      <c r="M51" s="118"/>
      <c r="N51" s="120">
        <f t="shared" ref="N51:O51" si="243">N50*1936.27</f>
        <v>35063429</v>
      </c>
      <c r="O51" s="120">
        <f t="shared" si="243"/>
        <v>22903538</v>
      </c>
      <c r="P51" s="120">
        <v>1498673</v>
      </c>
      <c r="Q51" s="120">
        <f t="shared" ref="Q51:R51" si="244">Q50*1936.27</f>
        <v>42108006</v>
      </c>
      <c r="R51" s="120">
        <f t="shared" si="244"/>
        <v>39186058</v>
      </c>
      <c r="S51" s="47"/>
    </row>
    <row r="52" spans="1:19" ht="12.75" customHeight="1" x14ac:dyDescent="0.2">
      <c r="A52" s="511"/>
      <c r="B52" s="511"/>
      <c r="C52" s="53" t="s">
        <v>3</v>
      </c>
      <c r="D52" s="54">
        <v>9</v>
      </c>
      <c r="E52" s="44">
        <v>11457.95</v>
      </c>
      <c r="F52" s="44">
        <v>0</v>
      </c>
      <c r="G52" s="44">
        <f t="shared" ref="G52" si="245">1800/13*12</f>
        <v>1661.54</v>
      </c>
      <c r="H52" s="44">
        <v>6280.06</v>
      </c>
      <c r="I52" s="44">
        <v>0</v>
      </c>
      <c r="J52" s="44">
        <f t="shared" ref="J52" si="246">(E52+F52+G52+H52+I52)/12</f>
        <v>1616.63</v>
      </c>
      <c r="K52" s="45">
        <f t="shared" ref="K52" si="247">(E52+F52+G52+H52+I52)</f>
        <v>19399.55</v>
      </c>
      <c r="L52" s="46">
        <f t="shared" ref="L52" si="248">K52+J52</f>
        <v>21016.18</v>
      </c>
      <c r="M52" s="117"/>
      <c r="N52" s="119">
        <f t="shared" ref="N52" si="249">K52</f>
        <v>19399.55</v>
      </c>
      <c r="O52" s="119">
        <f t="shared" ref="O52" si="250">E52+G52+F52+I52</f>
        <v>13119.49</v>
      </c>
      <c r="P52" s="119">
        <v>774</v>
      </c>
      <c r="Q52" s="119">
        <f t="shared" ref="Q52" si="251">IF(P52&gt;(O52*0.18),P52,O52*0.18)+N52+J52</f>
        <v>23377.69</v>
      </c>
      <c r="R52" s="119">
        <f t="shared" ref="R52" si="252">N52+O52*0.18</f>
        <v>21761.06</v>
      </c>
      <c r="S52" s="47"/>
    </row>
    <row r="53" spans="1:19" ht="9" customHeight="1" x14ac:dyDescent="0.2">
      <c r="A53" s="511"/>
      <c r="B53" s="511"/>
      <c r="C53" s="48" t="s">
        <v>4</v>
      </c>
      <c r="D53" s="49">
        <v>14</v>
      </c>
      <c r="E53" s="50">
        <v>22185685</v>
      </c>
      <c r="F53" s="50">
        <v>0</v>
      </c>
      <c r="G53" s="50">
        <f t="shared" si="1"/>
        <v>3217190</v>
      </c>
      <c r="H53" s="50">
        <v>12159892</v>
      </c>
      <c r="I53" s="50">
        <v>0</v>
      </c>
      <c r="J53" s="51">
        <f t="shared" ref="J53:L53" si="253">J52*1936.27</f>
        <v>3130232</v>
      </c>
      <c r="K53" s="50">
        <f t="shared" si="253"/>
        <v>37562767</v>
      </c>
      <c r="L53" s="52">
        <f t="shared" si="253"/>
        <v>40692999</v>
      </c>
      <c r="M53" s="118"/>
      <c r="N53" s="120">
        <f t="shared" ref="N53:O53" si="254">N52*1936.27</f>
        <v>37562767</v>
      </c>
      <c r="O53" s="120">
        <f t="shared" si="254"/>
        <v>25402875</v>
      </c>
      <c r="P53" s="120">
        <v>1498673</v>
      </c>
      <c r="Q53" s="120">
        <f t="shared" ref="Q53:R53" si="255">Q52*1936.27</f>
        <v>45265520</v>
      </c>
      <c r="R53" s="120">
        <f t="shared" si="255"/>
        <v>42135288</v>
      </c>
      <c r="S53" s="47"/>
    </row>
    <row r="54" spans="1:19" ht="12.75" customHeight="1" x14ac:dyDescent="0.2">
      <c r="A54" s="511"/>
      <c r="B54" s="511"/>
      <c r="C54" s="53" t="s">
        <v>3</v>
      </c>
      <c r="D54" s="54">
        <v>15</v>
      </c>
      <c r="E54" s="44">
        <v>12680.51</v>
      </c>
      <c r="F54" s="44">
        <v>0</v>
      </c>
      <c r="G54" s="44">
        <f t="shared" ref="G54" si="256">1800/13*12</f>
        <v>1661.54</v>
      </c>
      <c r="H54" s="44">
        <v>6280.06</v>
      </c>
      <c r="I54" s="44">
        <v>0</v>
      </c>
      <c r="J54" s="44">
        <f t="shared" ref="J54" si="257">(E54+F54+G54+H54+I54)/12</f>
        <v>1718.51</v>
      </c>
      <c r="K54" s="45">
        <f t="shared" ref="K54" si="258">(E54+F54+G54+H54+I54)</f>
        <v>20622.11</v>
      </c>
      <c r="L54" s="46">
        <f t="shared" ref="L54" si="259">K54+J54</f>
        <v>22340.62</v>
      </c>
      <c r="M54" s="117"/>
      <c r="N54" s="119">
        <f t="shared" ref="N54" si="260">K54</f>
        <v>20622.11</v>
      </c>
      <c r="O54" s="119">
        <f t="shared" ref="O54" si="261">E54+G54+F54+I54</f>
        <v>14342.05</v>
      </c>
      <c r="P54" s="119">
        <v>774</v>
      </c>
      <c r="Q54" s="119">
        <f t="shared" ref="Q54" si="262">IF(P54&gt;(O54*0.18),P54,O54*0.18)+N54+J54</f>
        <v>24922.19</v>
      </c>
      <c r="R54" s="119">
        <f t="shared" ref="R54" si="263">N54+O54*0.18</f>
        <v>23203.68</v>
      </c>
      <c r="S54" s="47"/>
    </row>
    <row r="55" spans="1:19" ht="9" customHeight="1" x14ac:dyDescent="0.2">
      <c r="A55" s="511"/>
      <c r="B55" s="511"/>
      <c r="C55" s="48" t="s">
        <v>4</v>
      </c>
      <c r="D55" s="49">
        <v>20</v>
      </c>
      <c r="E55" s="50">
        <v>24552891</v>
      </c>
      <c r="F55" s="50">
        <v>0</v>
      </c>
      <c r="G55" s="50">
        <f t="shared" si="1"/>
        <v>3217190</v>
      </c>
      <c r="H55" s="50">
        <v>12159892</v>
      </c>
      <c r="I55" s="50">
        <v>0</v>
      </c>
      <c r="J55" s="51">
        <f t="shared" ref="J55:L55" si="264">J54*1936.27</f>
        <v>3327499</v>
      </c>
      <c r="K55" s="50">
        <f t="shared" si="264"/>
        <v>39929973</v>
      </c>
      <c r="L55" s="52">
        <f t="shared" si="264"/>
        <v>43257472</v>
      </c>
      <c r="M55" s="118"/>
      <c r="N55" s="120">
        <f t="shared" ref="N55:O55" si="265">N54*1936.27</f>
        <v>39929973</v>
      </c>
      <c r="O55" s="120">
        <f t="shared" si="265"/>
        <v>27770081</v>
      </c>
      <c r="P55" s="120">
        <v>1498673</v>
      </c>
      <c r="Q55" s="120">
        <f t="shared" ref="Q55:R55" si="266">Q54*1936.27</f>
        <v>48256089</v>
      </c>
      <c r="R55" s="120">
        <f t="shared" si="266"/>
        <v>44928589</v>
      </c>
      <c r="S55" s="47"/>
    </row>
    <row r="56" spans="1:19" ht="12.75" customHeight="1" x14ac:dyDescent="0.2">
      <c r="A56" s="511"/>
      <c r="B56" s="511"/>
      <c r="C56" s="53" t="s">
        <v>3</v>
      </c>
      <c r="D56" s="54">
        <v>21</v>
      </c>
      <c r="E56" s="44">
        <v>13910.46</v>
      </c>
      <c r="F56" s="44">
        <v>0</v>
      </c>
      <c r="G56" s="44">
        <f t="shared" ref="G56" si="267">1800/13*12</f>
        <v>1661.54</v>
      </c>
      <c r="H56" s="44">
        <v>6280.06</v>
      </c>
      <c r="I56" s="44">
        <v>0</v>
      </c>
      <c r="J56" s="44">
        <f t="shared" ref="J56" si="268">(E56+F56+G56+H56+I56)/12</f>
        <v>1821.01</v>
      </c>
      <c r="K56" s="45">
        <f t="shared" ref="K56" si="269">(E56+F56+G56+H56+I56)</f>
        <v>21852.06</v>
      </c>
      <c r="L56" s="46">
        <f t="shared" ref="L56" si="270">K56+J56</f>
        <v>23673.07</v>
      </c>
      <c r="M56" s="117"/>
      <c r="N56" s="119">
        <f t="shared" ref="N56" si="271">K56</f>
        <v>21852.06</v>
      </c>
      <c r="O56" s="119">
        <f t="shared" ref="O56" si="272">E56+G56+F56+I56</f>
        <v>15572</v>
      </c>
      <c r="P56" s="119">
        <v>774</v>
      </c>
      <c r="Q56" s="119">
        <f t="shared" ref="Q56" si="273">IF(P56&gt;(O56*0.18),P56,O56*0.18)+N56+J56</f>
        <v>26476.03</v>
      </c>
      <c r="R56" s="119">
        <f t="shared" ref="R56" si="274">N56+O56*0.18</f>
        <v>24655.02</v>
      </c>
      <c r="S56" s="47"/>
    </row>
    <row r="57" spans="1:19" ht="9" customHeight="1" x14ac:dyDescent="0.2">
      <c r="A57" s="511"/>
      <c r="B57" s="511"/>
      <c r="C57" s="48" t="s">
        <v>4</v>
      </c>
      <c r="D57" s="49">
        <v>27</v>
      </c>
      <c r="E57" s="50">
        <v>26934406</v>
      </c>
      <c r="F57" s="50">
        <v>0</v>
      </c>
      <c r="G57" s="50">
        <f t="shared" si="1"/>
        <v>3217190</v>
      </c>
      <c r="H57" s="50">
        <v>12159892</v>
      </c>
      <c r="I57" s="50">
        <v>0</v>
      </c>
      <c r="J57" s="51">
        <f t="shared" ref="J57:L57" si="275">J56*1936.27</f>
        <v>3525967</v>
      </c>
      <c r="K57" s="50">
        <f t="shared" si="275"/>
        <v>42311488</v>
      </c>
      <c r="L57" s="52">
        <f t="shared" si="275"/>
        <v>45837455</v>
      </c>
      <c r="M57" s="118"/>
      <c r="N57" s="120">
        <f t="shared" ref="N57:O57" si="276">N56*1936.27</f>
        <v>42311488</v>
      </c>
      <c r="O57" s="120">
        <f t="shared" si="276"/>
        <v>30151596</v>
      </c>
      <c r="P57" s="120">
        <v>1498673</v>
      </c>
      <c r="Q57" s="120">
        <f t="shared" ref="Q57:R57" si="277">Q56*1936.27</f>
        <v>51264743</v>
      </c>
      <c r="R57" s="120">
        <f t="shared" si="277"/>
        <v>47738776</v>
      </c>
      <c r="S57" s="47"/>
    </row>
    <row r="58" spans="1:19" ht="12.75" customHeight="1" x14ac:dyDescent="0.2">
      <c r="A58" s="511"/>
      <c r="B58" s="511"/>
      <c r="C58" s="53" t="s">
        <v>3</v>
      </c>
      <c r="D58" s="54">
        <v>28</v>
      </c>
      <c r="E58" s="44">
        <v>14786.43</v>
      </c>
      <c r="F58" s="44">
        <v>0</v>
      </c>
      <c r="G58" s="44">
        <f t="shared" ref="G58" si="278">1800/13*12</f>
        <v>1661.54</v>
      </c>
      <c r="H58" s="44">
        <v>6280.06</v>
      </c>
      <c r="I58" s="44">
        <v>0</v>
      </c>
      <c r="J58" s="44">
        <f t="shared" ref="J58" si="279">(E58+F58+G58+H58+I58)/12</f>
        <v>1894</v>
      </c>
      <c r="K58" s="45">
        <f t="shared" ref="K58" si="280">(E58+F58+G58+H58+I58)</f>
        <v>22728.03</v>
      </c>
      <c r="L58" s="46">
        <f t="shared" ref="L58" si="281">K58+J58</f>
        <v>24622.03</v>
      </c>
      <c r="M58" s="117"/>
      <c r="N58" s="119">
        <f t="shared" ref="N58" si="282">K58</f>
        <v>22728.03</v>
      </c>
      <c r="O58" s="119">
        <f t="shared" ref="O58" si="283">E58+G58+F58+I58</f>
        <v>16447.97</v>
      </c>
      <c r="P58" s="119">
        <v>774</v>
      </c>
      <c r="Q58" s="119">
        <f t="shared" ref="Q58" si="284">IF(P58&gt;(O58*0.18),P58,O58*0.18)+N58+J58</f>
        <v>27582.66</v>
      </c>
      <c r="R58" s="119">
        <f t="shared" ref="R58" si="285">N58+O58*0.18</f>
        <v>25688.66</v>
      </c>
      <c r="S58" s="47"/>
    </row>
    <row r="59" spans="1:19" ht="9" customHeight="1" x14ac:dyDescent="0.2">
      <c r="A59" s="511"/>
      <c r="B59" s="511"/>
      <c r="C59" s="48" t="s">
        <v>4</v>
      </c>
      <c r="D59" s="49">
        <v>34</v>
      </c>
      <c r="E59" s="50">
        <v>28630521</v>
      </c>
      <c r="F59" s="50">
        <v>0</v>
      </c>
      <c r="G59" s="50">
        <f t="shared" si="1"/>
        <v>3217190</v>
      </c>
      <c r="H59" s="50">
        <v>12159892</v>
      </c>
      <c r="I59" s="50">
        <v>0</v>
      </c>
      <c r="J59" s="51">
        <f t="shared" ref="J59:L59" si="286">J58*1936.27</f>
        <v>3667295</v>
      </c>
      <c r="K59" s="50">
        <f t="shared" si="286"/>
        <v>44007603</v>
      </c>
      <c r="L59" s="52">
        <f t="shared" si="286"/>
        <v>47674898</v>
      </c>
      <c r="M59" s="118"/>
      <c r="N59" s="120">
        <f t="shared" ref="N59:O59" si="287">N58*1936.27</f>
        <v>44007603</v>
      </c>
      <c r="O59" s="120">
        <f t="shared" si="287"/>
        <v>31847711</v>
      </c>
      <c r="P59" s="120">
        <v>1498673</v>
      </c>
      <c r="Q59" s="120">
        <f t="shared" ref="Q59:R59" si="288">Q58*1936.27</f>
        <v>53407477</v>
      </c>
      <c r="R59" s="120">
        <f t="shared" si="288"/>
        <v>49740182</v>
      </c>
      <c r="S59" s="47"/>
    </row>
    <row r="60" spans="1:19" ht="12.75" customHeight="1" x14ac:dyDescent="0.2">
      <c r="A60" s="511"/>
      <c r="B60" s="511"/>
      <c r="C60" s="53" t="s">
        <v>3</v>
      </c>
      <c r="D60" s="54">
        <v>35</v>
      </c>
      <c r="E60" s="44">
        <v>15457.7</v>
      </c>
      <c r="F60" s="44">
        <v>0</v>
      </c>
      <c r="G60" s="44">
        <f t="shared" ref="G60" si="289">1800/13*12</f>
        <v>1661.54</v>
      </c>
      <c r="H60" s="44">
        <v>6280.06</v>
      </c>
      <c r="I60" s="44">
        <v>0</v>
      </c>
      <c r="J60" s="44">
        <f t="shared" ref="J60" si="290">(E60+F60+G60+H60+I60)/12</f>
        <v>1949.94</v>
      </c>
      <c r="K60" s="45">
        <f t="shared" ref="K60" si="291">(E60+F60+G60+H60+I60)</f>
        <v>23399.3</v>
      </c>
      <c r="L60" s="46">
        <f t="shared" ref="L60" si="292">K60+J60</f>
        <v>25349.24</v>
      </c>
      <c r="M60" s="117"/>
      <c r="N60" s="119">
        <f t="shared" ref="N60" si="293">K60</f>
        <v>23399.3</v>
      </c>
      <c r="O60" s="119">
        <f t="shared" ref="O60" si="294">E60+G60+F60+I60</f>
        <v>17119.240000000002</v>
      </c>
      <c r="P60" s="119">
        <v>774</v>
      </c>
      <c r="Q60" s="119">
        <f t="shared" ref="Q60" si="295">IF(P60&gt;(O60*0.18),P60,O60*0.18)+N60+J60</f>
        <v>28430.7</v>
      </c>
      <c r="R60" s="119">
        <f t="shared" ref="R60" si="296">N60+O60*0.18</f>
        <v>26480.76</v>
      </c>
      <c r="S60" s="47"/>
    </row>
    <row r="61" spans="1:19" ht="9" customHeight="1" x14ac:dyDescent="0.2">
      <c r="A61" s="512"/>
      <c r="B61" s="512"/>
      <c r="C61" s="58" t="s">
        <v>4</v>
      </c>
      <c r="D61" s="59"/>
      <c r="E61" s="61">
        <v>29930281</v>
      </c>
      <c r="F61" s="61">
        <v>0</v>
      </c>
      <c r="G61" s="50">
        <f t="shared" si="1"/>
        <v>3217190</v>
      </c>
      <c r="H61" s="61">
        <v>12159892</v>
      </c>
      <c r="I61" s="61">
        <v>0</v>
      </c>
      <c r="J61" s="51">
        <f t="shared" ref="J61:L61" si="297">J60*1936.27</f>
        <v>3775610</v>
      </c>
      <c r="K61" s="50">
        <f t="shared" si="297"/>
        <v>45307363</v>
      </c>
      <c r="L61" s="52">
        <f t="shared" si="297"/>
        <v>49082973</v>
      </c>
      <c r="M61" s="118"/>
      <c r="N61" s="120">
        <f t="shared" ref="N61:O61" si="298">N60*1936.27</f>
        <v>45307363</v>
      </c>
      <c r="O61" s="120">
        <f t="shared" si="298"/>
        <v>33147471</v>
      </c>
      <c r="P61" s="120">
        <v>1498673</v>
      </c>
      <c r="Q61" s="120">
        <f t="shared" ref="Q61:R61" si="299">Q60*1936.27</f>
        <v>55049511</v>
      </c>
      <c r="R61" s="120">
        <f t="shared" si="299"/>
        <v>51273901</v>
      </c>
      <c r="S61" s="47"/>
    </row>
    <row r="62" spans="1:19" ht="12.75" customHeight="1" x14ac:dyDescent="0.2">
      <c r="A62" s="492">
        <f>B50+1</f>
        <v>39448</v>
      </c>
      <c r="B62" s="492">
        <v>39538</v>
      </c>
      <c r="C62" s="42" t="s">
        <v>3</v>
      </c>
      <c r="D62" s="43">
        <v>0</v>
      </c>
      <c r="E62" s="44">
        <v>9805.5300000000007</v>
      </c>
      <c r="F62" s="44">
        <v>0</v>
      </c>
      <c r="G62" s="44">
        <f t="shared" ref="G62" si="300">1800/13*12</f>
        <v>1661.54</v>
      </c>
      <c r="H62" s="44">
        <v>6280.06</v>
      </c>
      <c r="I62" s="44">
        <v>0</v>
      </c>
      <c r="J62" s="44">
        <f t="shared" ref="J62" si="301">(E62+F62+G62+H62+I62)/12</f>
        <v>1478.93</v>
      </c>
      <c r="K62" s="45">
        <f t="shared" ref="K62" si="302">(E62+F62+G62+H62+I62)</f>
        <v>17747.13</v>
      </c>
      <c r="L62" s="46">
        <f t="shared" ref="L62" si="303">K62+J62</f>
        <v>19226.060000000001</v>
      </c>
      <c r="M62" s="117"/>
      <c r="N62" s="119">
        <f t="shared" ref="N62" si="304">K62</f>
        <v>17747.13</v>
      </c>
      <c r="O62" s="119">
        <f t="shared" ref="O62" si="305">E62+G62+F62+I62</f>
        <v>11467.07</v>
      </c>
      <c r="P62" s="119">
        <v>774</v>
      </c>
      <c r="Q62" s="119">
        <f t="shared" ref="Q62" si="306">IF(P62&gt;(O62*0.18),P62,O62*0.18)+N62+J62</f>
        <v>21290.13</v>
      </c>
      <c r="R62" s="119">
        <f t="shared" ref="R62" si="307">N62+O62*0.18</f>
        <v>19811.2</v>
      </c>
      <c r="S62" s="47"/>
    </row>
    <row r="63" spans="1:19" ht="9" customHeight="1" x14ac:dyDescent="0.2">
      <c r="A63" s="493"/>
      <c r="B63" s="493"/>
      <c r="C63" s="48" t="s">
        <v>4</v>
      </c>
      <c r="D63" s="49">
        <v>2</v>
      </c>
      <c r="E63" s="50">
        <v>18986154</v>
      </c>
      <c r="F63" s="50">
        <v>0</v>
      </c>
      <c r="G63" s="50">
        <f t="shared" si="1"/>
        <v>3217190</v>
      </c>
      <c r="H63" s="50">
        <v>12159892</v>
      </c>
      <c r="I63" s="50">
        <v>0</v>
      </c>
      <c r="J63" s="51">
        <f t="shared" ref="J63:L63" si="308">J62*1936.27</f>
        <v>2863608</v>
      </c>
      <c r="K63" s="50">
        <f t="shared" si="308"/>
        <v>34363235</v>
      </c>
      <c r="L63" s="52">
        <f t="shared" si="308"/>
        <v>37226843</v>
      </c>
      <c r="M63" s="118"/>
      <c r="N63" s="120">
        <f t="shared" ref="N63:O63" si="309">N62*1936.27</f>
        <v>34363235</v>
      </c>
      <c r="O63" s="120">
        <f t="shared" si="309"/>
        <v>22203344</v>
      </c>
      <c r="P63" s="120">
        <v>1498673</v>
      </c>
      <c r="Q63" s="120">
        <f t="shared" ref="Q63:R63" si="310">Q62*1936.27</f>
        <v>41223440</v>
      </c>
      <c r="R63" s="120">
        <f t="shared" si="310"/>
        <v>38359832</v>
      </c>
      <c r="S63" s="47"/>
    </row>
    <row r="64" spans="1:19" ht="12.75" customHeight="1" x14ac:dyDescent="0.2">
      <c r="A64" s="511">
        <f>A62</f>
        <v>39448</v>
      </c>
      <c r="B64" s="511">
        <f>B62</f>
        <v>39538</v>
      </c>
      <c r="C64" s="53" t="s">
        <v>3</v>
      </c>
      <c r="D64" s="54">
        <v>3</v>
      </c>
      <c r="E64" s="44">
        <v>10167.15</v>
      </c>
      <c r="F64" s="44">
        <v>0</v>
      </c>
      <c r="G64" s="44">
        <f t="shared" ref="G64" si="311">1800/13*12</f>
        <v>1661.54</v>
      </c>
      <c r="H64" s="44">
        <v>6280.06</v>
      </c>
      <c r="I64" s="44">
        <v>0</v>
      </c>
      <c r="J64" s="44">
        <f t="shared" ref="J64" si="312">(E64+F64+G64+H64+I64)/12</f>
        <v>1509.06</v>
      </c>
      <c r="K64" s="45">
        <f t="shared" ref="K64" si="313">(E64+F64+G64+H64+I64)</f>
        <v>18108.75</v>
      </c>
      <c r="L64" s="46">
        <f t="shared" ref="L64" si="314">K64+J64</f>
        <v>19617.810000000001</v>
      </c>
      <c r="M64" s="117"/>
      <c r="N64" s="119">
        <f t="shared" ref="N64" si="315">K64</f>
        <v>18108.75</v>
      </c>
      <c r="O64" s="119">
        <f t="shared" ref="O64" si="316">E64+G64+F64+I64</f>
        <v>11828.69</v>
      </c>
      <c r="P64" s="119">
        <v>774</v>
      </c>
      <c r="Q64" s="119">
        <f t="shared" ref="Q64" si="317">IF(P64&gt;(O64*0.18),P64,O64*0.18)+N64+J64</f>
        <v>21746.97</v>
      </c>
      <c r="R64" s="119">
        <f t="shared" ref="R64" si="318">N64+O64*0.18</f>
        <v>20237.91</v>
      </c>
      <c r="S64" s="47"/>
    </row>
    <row r="65" spans="1:19" ht="9" customHeight="1" x14ac:dyDescent="0.2">
      <c r="A65" s="511"/>
      <c r="B65" s="511"/>
      <c r="C65" s="48" t="s">
        <v>4</v>
      </c>
      <c r="D65" s="49">
        <v>8</v>
      </c>
      <c r="E65" s="50">
        <v>19686348</v>
      </c>
      <c r="F65" s="50">
        <v>0</v>
      </c>
      <c r="G65" s="50">
        <f t="shared" si="1"/>
        <v>3217190</v>
      </c>
      <c r="H65" s="50">
        <v>12159892</v>
      </c>
      <c r="I65" s="50">
        <v>0</v>
      </c>
      <c r="J65" s="51">
        <f t="shared" ref="J65:L65" si="319">J64*1936.27</f>
        <v>2921948</v>
      </c>
      <c r="K65" s="50">
        <f t="shared" si="319"/>
        <v>35063429</v>
      </c>
      <c r="L65" s="52">
        <f t="shared" si="319"/>
        <v>37985377</v>
      </c>
      <c r="M65" s="118"/>
      <c r="N65" s="120">
        <f t="shared" ref="N65:O65" si="320">N64*1936.27</f>
        <v>35063429</v>
      </c>
      <c r="O65" s="120">
        <f t="shared" si="320"/>
        <v>22903538</v>
      </c>
      <c r="P65" s="120">
        <v>1498673</v>
      </c>
      <c r="Q65" s="120">
        <f t="shared" ref="Q65:R65" si="321">Q64*1936.27</f>
        <v>42108006</v>
      </c>
      <c r="R65" s="120">
        <f t="shared" si="321"/>
        <v>39186058</v>
      </c>
      <c r="S65" s="47"/>
    </row>
    <row r="66" spans="1:19" ht="12.75" customHeight="1" x14ac:dyDescent="0.2">
      <c r="A66" s="511"/>
      <c r="B66" s="511"/>
      <c r="C66" s="53" t="s">
        <v>3</v>
      </c>
      <c r="D66" s="54">
        <v>9</v>
      </c>
      <c r="E66" s="44">
        <v>11457.95</v>
      </c>
      <c r="F66" s="44">
        <v>0</v>
      </c>
      <c r="G66" s="44">
        <f t="shared" ref="G66" si="322">1800/13*12</f>
        <v>1661.54</v>
      </c>
      <c r="H66" s="44">
        <v>6280.06</v>
      </c>
      <c r="I66" s="44">
        <v>0</v>
      </c>
      <c r="J66" s="44">
        <f t="shared" ref="J66" si="323">(E66+F66+G66+H66+I66)/12</f>
        <v>1616.63</v>
      </c>
      <c r="K66" s="45">
        <f t="shared" ref="K66" si="324">(E66+F66+G66+H66+I66)</f>
        <v>19399.55</v>
      </c>
      <c r="L66" s="46">
        <f t="shared" ref="L66" si="325">K66+J66</f>
        <v>21016.18</v>
      </c>
      <c r="M66" s="117"/>
      <c r="N66" s="119">
        <f t="shared" ref="N66" si="326">K66</f>
        <v>19399.55</v>
      </c>
      <c r="O66" s="119">
        <f t="shared" ref="O66" si="327">E66+G66+F66+I66</f>
        <v>13119.49</v>
      </c>
      <c r="P66" s="119">
        <v>774</v>
      </c>
      <c r="Q66" s="119">
        <f t="shared" ref="Q66" si="328">IF(P66&gt;(O66*0.18),P66,O66*0.18)+N66+J66</f>
        <v>23377.69</v>
      </c>
      <c r="R66" s="119">
        <f t="shared" ref="R66" si="329">N66+O66*0.18</f>
        <v>21761.06</v>
      </c>
      <c r="S66" s="47"/>
    </row>
    <row r="67" spans="1:19" ht="9" customHeight="1" x14ac:dyDescent="0.2">
      <c r="A67" s="511"/>
      <c r="B67" s="511"/>
      <c r="C67" s="48" t="s">
        <v>4</v>
      </c>
      <c r="D67" s="49">
        <v>14</v>
      </c>
      <c r="E67" s="50">
        <v>22185685</v>
      </c>
      <c r="F67" s="50">
        <v>0</v>
      </c>
      <c r="G67" s="50">
        <f t="shared" si="1"/>
        <v>3217190</v>
      </c>
      <c r="H67" s="50">
        <v>12159892</v>
      </c>
      <c r="I67" s="50">
        <v>0</v>
      </c>
      <c r="J67" s="51">
        <f t="shared" ref="J67:L67" si="330">J66*1936.27</f>
        <v>3130232</v>
      </c>
      <c r="K67" s="50">
        <f t="shared" si="330"/>
        <v>37562767</v>
      </c>
      <c r="L67" s="52">
        <f t="shared" si="330"/>
        <v>40692999</v>
      </c>
      <c r="M67" s="118"/>
      <c r="N67" s="120">
        <f t="shared" ref="N67:O67" si="331">N66*1936.27</f>
        <v>37562767</v>
      </c>
      <c r="O67" s="120">
        <f t="shared" si="331"/>
        <v>25402875</v>
      </c>
      <c r="P67" s="120">
        <v>1498673</v>
      </c>
      <c r="Q67" s="120">
        <f t="shared" ref="Q67:R67" si="332">Q66*1936.27</f>
        <v>45265520</v>
      </c>
      <c r="R67" s="120">
        <f t="shared" si="332"/>
        <v>42135288</v>
      </c>
      <c r="S67" s="47"/>
    </row>
    <row r="68" spans="1:19" ht="12.75" customHeight="1" x14ac:dyDescent="0.2">
      <c r="A68" s="511"/>
      <c r="B68" s="511"/>
      <c r="C68" s="53" t="s">
        <v>3</v>
      </c>
      <c r="D68" s="54">
        <v>15</v>
      </c>
      <c r="E68" s="44">
        <v>12680.51</v>
      </c>
      <c r="F68" s="44">
        <v>0</v>
      </c>
      <c r="G68" s="44">
        <f t="shared" ref="G68" si="333">1800/13*12</f>
        <v>1661.54</v>
      </c>
      <c r="H68" s="44">
        <v>6280.06</v>
      </c>
      <c r="I68" s="44">
        <v>0</v>
      </c>
      <c r="J68" s="44">
        <f t="shared" ref="J68" si="334">(E68+F68+G68+H68+I68)/12</f>
        <v>1718.51</v>
      </c>
      <c r="K68" s="45">
        <f t="shared" ref="K68" si="335">(E68+F68+G68+H68+I68)</f>
        <v>20622.11</v>
      </c>
      <c r="L68" s="46">
        <f t="shared" ref="L68" si="336">K68+J68</f>
        <v>22340.62</v>
      </c>
      <c r="M68" s="117"/>
      <c r="N68" s="119">
        <f t="shared" ref="N68" si="337">K68</f>
        <v>20622.11</v>
      </c>
      <c r="O68" s="119">
        <f t="shared" ref="O68" si="338">E68+G68+F68+I68</f>
        <v>14342.05</v>
      </c>
      <c r="P68" s="119">
        <v>774</v>
      </c>
      <c r="Q68" s="119">
        <f t="shared" ref="Q68" si="339">IF(P68&gt;(O68*0.18),P68,O68*0.18)+N68+J68</f>
        <v>24922.19</v>
      </c>
      <c r="R68" s="119">
        <f t="shared" ref="R68" si="340">N68+O68*0.18</f>
        <v>23203.68</v>
      </c>
      <c r="S68" s="47"/>
    </row>
    <row r="69" spans="1:19" ht="9" customHeight="1" x14ac:dyDescent="0.2">
      <c r="A69" s="511"/>
      <c r="B69" s="511"/>
      <c r="C69" s="48" t="s">
        <v>4</v>
      </c>
      <c r="D69" s="49">
        <v>20</v>
      </c>
      <c r="E69" s="50">
        <v>24552891</v>
      </c>
      <c r="F69" s="50">
        <v>0</v>
      </c>
      <c r="G69" s="50">
        <f t="shared" si="1"/>
        <v>3217190</v>
      </c>
      <c r="H69" s="50">
        <v>12159892</v>
      </c>
      <c r="I69" s="50">
        <v>0</v>
      </c>
      <c r="J69" s="51">
        <f t="shared" ref="J69:L69" si="341">J68*1936.27</f>
        <v>3327499</v>
      </c>
      <c r="K69" s="50">
        <f t="shared" si="341"/>
        <v>39929973</v>
      </c>
      <c r="L69" s="52">
        <f t="shared" si="341"/>
        <v>43257472</v>
      </c>
      <c r="M69" s="118"/>
      <c r="N69" s="120">
        <f t="shared" ref="N69:O69" si="342">N68*1936.27</f>
        <v>39929973</v>
      </c>
      <c r="O69" s="120">
        <f t="shared" si="342"/>
        <v>27770081</v>
      </c>
      <c r="P69" s="120">
        <v>1498673</v>
      </c>
      <c r="Q69" s="120">
        <f t="shared" ref="Q69:R69" si="343">Q68*1936.27</f>
        <v>48256089</v>
      </c>
      <c r="R69" s="120">
        <f t="shared" si="343"/>
        <v>44928589</v>
      </c>
      <c r="S69" s="47"/>
    </row>
    <row r="70" spans="1:19" ht="12.75" customHeight="1" x14ac:dyDescent="0.2">
      <c r="A70" s="511"/>
      <c r="B70" s="511"/>
      <c r="C70" s="53" t="s">
        <v>3</v>
      </c>
      <c r="D70" s="54">
        <v>21</v>
      </c>
      <c r="E70" s="44">
        <v>13910.46</v>
      </c>
      <c r="F70" s="44">
        <v>0</v>
      </c>
      <c r="G70" s="44">
        <f t="shared" ref="G70" si="344">1800/13*12</f>
        <v>1661.54</v>
      </c>
      <c r="H70" s="44">
        <v>6280.06</v>
      </c>
      <c r="I70" s="44">
        <v>0</v>
      </c>
      <c r="J70" s="44">
        <f t="shared" ref="J70" si="345">(E70+F70+G70+H70+I70)/12</f>
        <v>1821.01</v>
      </c>
      <c r="K70" s="45">
        <f t="shared" ref="K70" si="346">(E70+F70+G70+H70+I70)</f>
        <v>21852.06</v>
      </c>
      <c r="L70" s="46">
        <f t="shared" ref="L70" si="347">K70+J70</f>
        <v>23673.07</v>
      </c>
      <c r="M70" s="117"/>
      <c r="N70" s="119">
        <f t="shared" ref="N70" si="348">K70</f>
        <v>21852.06</v>
      </c>
      <c r="O70" s="119">
        <f t="shared" ref="O70" si="349">E70+G70+F70+I70</f>
        <v>15572</v>
      </c>
      <c r="P70" s="119">
        <v>774</v>
      </c>
      <c r="Q70" s="119">
        <f t="shared" ref="Q70" si="350">IF(P70&gt;(O70*0.18),P70,O70*0.18)+N70+J70</f>
        <v>26476.03</v>
      </c>
      <c r="R70" s="119">
        <f t="shared" ref="R70" si="351">N70+O70*0.18</f>
        <v>24655.02</v>
      </c>
      <c r="S70" s="47"/>
    </row>
    <row r="71" spans="1:19" ht="9" customHeight="1" x14ac:dyDescent="0.2">
      <c r="A71" s="511"/>
      <c r="B71" s="511"/>
      <c r="C71" s="48" t="s">
        <v>4</v>
      </c>
      <c r="D71" s="49">
        <v>27</v>
      </c>
      <c r="E71" s="50">
        <v>26934406</v>
      </c>
      <c r="F71" s="50">
        <v>0</v>
      </c>
      <c r="G71" s="50">
        <f t="shared" si="1"/>
        <v>3217190</v>
      </c>
      <c r="H71" s="50">
        <v>12159892</v>
      </c>
      <c r="I71" s="50">
        <v>0</v>
      </c>
      <c r="J71" s="51">
        <f t="shared" ref="J71:L71" si="352">J70*1936.27</f>
        <v>3525967</v>
      </c>
      <c r="K71" s="50">
        <f t="shared" si="352"/>
        <v>42311488</v>
      </c>
      <c r="L71" s="52">
        <f t="shared" si="352"/>
        <v>45837455</v>
      </c>
      <c r="M71" s="118"/>
      <c r="N71" s="120">
        <f t="shared" ref="N71:O71" si="353">N70*1936.27</f>
        <v>42311488</v>
      </c>
      <c r="O71" s="120">
        <f t="shared" si="353"/>
        <v>30151596</v>
      </c>
      <c r="P71" s="120">
        <v>1498673</v>
      </c>
      <c r="Q71" s="120">
        <f t="shared" ref="Q71:R71" si="354">Q70*1936.27</f>
        <v>51264743</v>
      </c>
      <c r="R71" s="120">
        <f t="shared" si="354"/>
        <v>47738776</v>
      </c>
      <c r="S71" s="47"/>
    </row>
    <row r="72" spans="1:19" ht="12.75" customHeight="1" x14ac:dyDescent="0.2">
      <c r="A72" s="511"/>
      <c r="B72" s="511"/>
      <c r="C72" s="53" t="s">
        <v>3</v>
      </c>
      <c r="D72" s="54">
        <v>28</v>
      </c>
      <c r="E72" s="44">
        <v>14786.43</v>
      </c>
      <c r="F72" s="44">
        <v>0</v>
      </c>
      <c r="G72" s="44">
        <f t="shared" ref="G72" si="355">1800/13*12</f>
        <v>1661.54</v>
      </c>
      <c r="H72" s="44">
        <v>6280.06</v>
      </c>
      <c r="I72" s="44">
        <v>0</v>
      </c>
      <c r="J72" s="44">
        <f t="shared" ref="J72" si="356">(E72+F72+G72+H72+I72)/12</f>
        <v>1894</v>
      </c>
      <c r="K72" s="45">
        <f t="shared" ref="K72" si="357">(E72+F72+G72+H72+I72)</f>
        <v>22728.03</v>
      </c>
      <c r="L72" s="46">
        <f t="shared" ref="L72" si="358">K72+J72</f>
        <v>24622.03</v>
      </c>
      <c r="M72" s="117"/>
      <c r="N72" s="119">
        <f t="shared" ref="N72" si="359">K72</f>
        <v>22728.03</v>
      </c>
      <c r="O72" s="119">
        <f t="shared" ref="O72" si="360">E72+G72+F72+I72</f>
        <v>16447.97</v>
      </c>
      <c r="P72" s="119">
        <v>774</v>
      </c>
      <c r="Q72" s="119">
        <f t="shared" ref="Q72" si="361">IF(P72&gt;(O72*0.18),P72,O72*0.18)+N72+J72</f>
        <v>27582.66</v>
      </c>
      <c r="R72" s="119">
        <f t="shared" ref="R72" si="362">N72+O72*0.18</f>
        <v>25688.66</v>
      </c>
      <c r="S72" s="47"/>
    </row>
    <row r="73" spans="1:19" ht="9" customHeight="1" x14ac:dyDescent="0.2">
      <c r="A73" s="511"/>
      <c r="B73" s="511"/>
      <c r="C73" s="48" t="s">
        <v>4</v>
      </c>
      <c r="D73" s="49">
        <v>34</v>
      </c>
      <c r="E73" s="50">
        <v>28630521</v>
      </c>
      <c r="F73" s="50">
        <v>0</v>
      </c>
      <c r="G73" s="50">
        <f t="shared" si="1"/>
        <v>3217190</v>
      </c>
      <c r="H73" s="50">
        <v>12159892</v>
      </c>
      <c r="I73" s="50">
        <v>0</v>
      </c>
      <c r="J73" s="51">
        <f t="shared" ref="J73:L73" si="363">J72*1936.27</f>
        <v>3667295</v>
      </c>
      <c r="K73" s="50">
        <f t="shared" si="363"/>
        <v>44007603</v>
      </c>
      <c r="L73" s="52">
        <f t="shared" si="363"/>
        <v>47674898</v>
      </c>
      <c r="M73" s="118"/>
      <c r="N73" s="120">
        <f t="shared" ref="N73:O73" si="364">N72*1936.27</f>
        <v>44007603</v>
      </c>
      <c r="O73" s="120">
        <f t="shared" si="364"/>
        <v>31847711</v>
      </c>
      <c r="P73" s="120">
        <v>1498673</v>
      </c>
      <c r="Q73" s="120">
        <f t="shared" ref="Q73:R73" si="365">Q72*1936.27</f>
        <v>53407477</v>
      </c>
      <c r="R73" s="120">
        <f t="shared" si="365"/>
        <v>49740182</v>
      </c>
      <c r="S73" s="47"/>
    </row>
    <row r="74" spans="1:19" ht="12.75" customHeight="1" x14ac:dyDescent="0.2">
      <c r="A74" s="511"/>
      <c r="B74" s="511"/>
      <c r="C74" s="53" t="s">
        <v>3</v>
      </c>
      <c r="D74" s="54">
        <v>35</v>
      </c>
      <c r="E74" s="44">
        <v>15457.7</v>
      </c>
      <c r="F74" s="44">
        <v>0</v>
      </c>
      <c r="G74" s="44">
        <f t="shared" ref="G74" si="366">1800/13*12</f>
        <v>1661.54</v>
      </c>
      <c r="H74" s="44">
        <v>6280.06</v>
      </c>
      <c r="I74" s="44">
        <v>0</v>
      </c>
      <c r="J74" s="44">
        <f t="shared" ref="J74" si="367">(E74+F74+G74+H74+I74)/12</f>
        <v>1949.94</v>
      </c>
      <c r="K74" s="45">
        <f t="shared" ref="K74" si="368">(E74+F74+G74+H74+I74)</f>
        <v>23399.3</v>
      </c>
      <c r="L74" s="46">
        <f t="shared" ref="L74" si="369">K74+J74</f>
        <v>25349.24</v>
      </c>
      <c r="M74" s="117"/>
      <c r="N74" s="119">
        <f t="shared" ref="N74" si="370">K74</f>
        <v>23399.3</v>
      </c>
      <c r="O74" s="119">
        <f t="shared" ref="O74" si="371">E74+G74+F74+I74</f>
        <v>17119.240000000002</v>
      </c>
      <c r="P74" s="119">
        <v>774</v>
      </c>
      <c r="Q74" s="119">
        <f t="shared" ref="Q74" si="372">IF(P74&gt;(O74*0.18),P74,O74*0.18)+N74+J74</f>
        <v>28430.7</v>
      </c>
      <c r="R74" s="119">
        <f t="shared" ref="R74" si="373">N74+O74*0.18</f>
        <v>26480.76</v>
      </c>
      <c r="S74" s="47"/>
    </row>
    <row r="75" spans="1:19" ht="9" customHeight="1" x14ac:dyDescent="0.2">
      <c r="A75" s="512"/>
      <c r="B75" s="512"/>
      <c r="C75" s="58" t="s">
        <v>4</v>
      </c>
      <c r="D75" s="59"/>
      <c r="E75" s="61">
        <v>29930281</v>
      </c>
      <c r="F75" s="61">
        <v>0</v>
      </c>
      <c r="G75" s="50">
        <f t="shared" si="1"/>
        <v>3217190</v>
      </c>
      <c r="H75" s="61">
        <v>12159892</v>
      </c>
      <c r="I75" s="61">
        <v>0</v>
      </c>
      <c r="J75" s="51">
        <f t="shared" ref="J75:L75" si="374">J74*1936.27</f>
        <v>3775610</v>
      </c>
      <c r="K75" s="50">
        <f t="shared" si="374"/>
        <v>45307363</v>
      </c>
      <c r="L75" s="52">
        <f t="shared" si="374"/>
        <v>49082973</v>
      </c>
      <c r="M75" s="118"/>
      <c r="N75" s="120">
        <f t="shared" ref="N75:O75" si="375">N74*1936.27</f>
        <v>45307363</v>
      </c>
      <c r="O75" s="120">
        <f t="shared" si="375"/>
        <v>33147471</v>
      </c>
      <c r="P75" s="120">
        <v>1498673</v>
      </c>
      <c r="Q75" s="120">
        <f t="shared" ref="Q75:R75" si="376">Q74*1936.27</f>
        <v>55049511</v>
      </c>
      <c r="R75" s="120">
        <f t="shared" si="376"/>
        <v>51273901</v>
      </c>
      <c r="S75" s="47"/>
    </row>
    <row r="76" spans="1:19" ht="12.75" customHeight="1" x14ac:dyDescent="0.2">
      <c r="A76" s="492">
        <v>39539</v>
      </c>
      <c r="B76" s="492">
        <v>39629</v>
      </c>
      <c r="C76" s="42" t="s">
        <v>3</v>
      </c>
      <c r="D76" s="43">
        <v>0</v>
      </c>
      <c r="E76" s="44">
        <v>9887.61</v>
      </c>
      <c r="F76" s="44">
        <v>0</v>
      </c>
      <c r="G76" s="44">
        <f t="shared" ref="G76" si="377">1800/13*12</f>
        <v>1661.54</v>
      </c>
      <c r="H76" s="44">
        <v>6280.06</v>
      </c>
      <c r="I76" s="44">
        <v>0</v>
      </c>
      <c r="J76" s="44">
        <f t="shared" ref="J76" si="378">(E76+F76+G76+H76+I76)/12</f>
        <v>1485.77</v>
      </c>
      <c r="K76" s="45">
        <f t="shared" ref="K76" si="379">(E76+F76+G76+H76+I76)</f>
        <v>17829.21</v>
      </c>
      <c r="L76" s="46">
        <f t="shared" ref="L76" si="380">K76+J76</f>
        <v>19314.98</v>
      </c>
      <c r="M76" s="117"/>
      <c r="N76" s="119">
        <f t="shared" ref="N76" si="381">K76</f>
        <v>17829.21</v>
      </c>
      <c r="O76" s="119">
        <f t="shared" ref="O76" si="382">E76+G76+F76+I76</f>
        <v>11549.15</v>
      </c>
      <c r="P76" s="119">
        <v>774</v>
      </c>
      <c r="Q76" s="119">
        <f t="shared" ref="Q76" si="383">IF(P76&gt;(O76*0.18),P76,O76*0.18)+N76+J76</f>
        <v>21393.83</v>
      </c>
      <c r="R76" s="119">
        <f t="shared" ref="R76" si="384">N76+O76*0.18</f>
        <v>19908.060000000001</v>
      </c>
      <c r="S76" s="47"/>
    </row>
    <row r="77" spans="1:19" ht="9" customHeight="1" x14ac:dyDescent="0.2">
      <c r="A77" s="493"/>
      <c r="B77" s="493"/>
      <c r="C77" s="48" t="s">
        <v>4</v>
      </c>
      <c r="D77" s="49">
        <v>2</v>
      </c>
      <c r="E77" s="50">
        <v>19145083</v>
      </c>
      <c r="F77" s="50">
        <v>0</v>
      </c>
      <c r="G77" s="50">
        <f t="shared" si="1"/>
        <v>3217190</v>
      </c>
      <c r="H77" s="50">
        <v>12159892</v>
      </c>
      <c r="I77" s="50">
        <v>0</v>
      </c>
      <c r="J77" s="51">
        <f t="shared" ref="J77:L77" si="385">J76*1936.27</f>
        <v>2876852</v>
      </c>
      <c r="K77" s="50">
        <f t="shared" si="385"/>
        <v>34522164</v>
      </c>
      <c r="L77" s="52">
        <f t="shared" si="385"/>
        <v>37399016</v>
      </c>
      <c r="M77" s="118"/>
      <c r="N77" s="120">
        <f t="shared" ref="N77:O77" si="386">N76*1936.27</f>
        <v>34522164</v>
      </c>
      <c r="O77" s="120">
        <f t="shared" si="386"/>
        <v>22362273</v>
      </c>
      <c r="P77" s="120">
        <v>1498673</v>
      </c>
      <c r="Q77" s="120">
        <f t="shared" ref="Q77:R77" si="387">Q76*1936.27</f>
        <v>41424231</v>
      </c>
      <c r="R77" s="120">
        <f t="shared" si="387"/>
        <v>38547379</v>
      </c>
      <c r="S77" s="47"/>
    </row>
    <row r="78" spans="1:19" ht="12.75" customHeight="1" x14ac:dyDescent="0.2">
      <c r="A78" s="511">
        <v>39539</v>
      </c>
      <c r="B78" s="511">
        <v>39629</v>
      </c>
      <c r="C78" s="53" t="s">
        <v>3</v>
      </c>
      <c r="D78" s="54">
        <v>3</v>
      </c>
      <c r="E78" s="44">
        <v>10249.23</v>
      </c>
      <c r="F78" s="44">
        <v>0</v>
      </c>
      <c r="G78" s="44">
        <f t="shared" ref="G78" si="388">1800/13*12</f>
        <v>1661.54</v>
      </c>
      <c r="H78" s="44">
        <v>6280.06</v>
      </c>
      <c r="I78" s="44">
        <v>0</v>
      </c>
      <c r="J78" s="44">
        <f t="shared" ref="J78" si="389">(E78+F78+G78+H78+I78)/12</f>
        <v>1515.9</v>
      </c>
      <c r="K78" s="45">
        <f t="shared" ref="K78" si="390">(E78+F78+G78+H78+I78)</f>
        <v>18190.830000000002</v>
      </c>
      <c r="L78" s="46">
        <f t="shared" ref="L78" si="391">K78+J78</f>
        <v>19706.73</v>
      </c>
      <c r="M78" s="117"/>
      <c r="N78" s="119">
        <f t="shared" ref="N78" si="392">K78</f>
        <v>18190.830000000002</v>
      </c>
      <c r="O78" s="119">
        <f t="shared" ref="O78" si="393">E78+G78+F78+I78</f>
        <v>11910.77</v>
      </c>
      <c r="P78" s="119">
        <v>774</v>
      </c>
      <c r="Q78" s="119">
        <f t="shared" ref="Q78" si="394">IF(P78&gt;(O78*0.18),P78,O78*0.18)+N78+J78</f>
        <v>21850.67</v>
      </c>
      <c r="R78" s="119">
        <f t="shared" ref="R78" si="395">N78+O78*0.18</f>
        <v>20334.77</v>
      </c>
      <c r="S78" s="47"/>
    </row>
    <row r="79" spans="1:19" ht="9" customHeight="1" x14ac:dyDescent="0.2">
      <c r="A79" s="511"/>
      <c r="B79" s="511"/>
      <c r="C79" s="48" t="s">
        <v>4</v>
      </c>
      <c r="D79" s="49">
        <v>8</v>
      </c>
      <c r="E79" s="50">
        <v>19845277</v>
      </c>
      <c r="F79" s="50">
        <v>0</v>
      </c>
      <c r="G79" s="50">
        <f t="shared" si="1"/>
        <v>3217190</v>
      </c>
      <c r="H79" s="50">
        <v>12159892</v>
      </c>
      <c r="I79" s="50">
        <v>0</v>
      </c>
      <c r="J79" s="51">
        <f t="shared" ref="J79:L79" si="396">J78*1936.27</f>
        <v>2935192</v>
      </c>
      <c r="K79" s="50">
        <f t="shared" si="396"/>
        <v>35222358</v>
      </c>
      <c r="L79" s="52">
        <f t="shared" si="396"/>
        <v>38157550</v>
      </c>
      <c r="M79" s="118"/>
      <c r="N79" s="120">
        <f t="shared" ref="N79:O79" si="397">N78*1936.27</f>
        <v>35222358</v>
      </c>
      <c r="O79" s="120">
        <f t="shared" si="397"/>
        <v>23062467</v>
      </c>
      <c r="P79" s="120">
        <v>1498673</v>
      </c>
      <c r="Q79" s="120">
        <f t="shared" ref="Q79:R79" si="398">Q78*1936.27</f>
        <v>42308797</v>
      </c>
      <c r="R79" s="120">
        <f t="shared" si="398"/>
        <v>39373605</v>
      </c>
      <c r="S79" s="47"/>
    </row>
    <row r="80" spans="1:19" ht="12.75" customHeight="1" x14ac:dyDescent="0.2">
      <c r="A80" s="511"/>
      <c r="B80" s="511"/>
      <c r="C80" s="53" t="s">
        <v>3</v>
      </c>
      <c r="D80" s="54">
        <v>9</v>
      </c>
      <c r="E80" s="44">
        <v>11540.03</v>
      </c>
      <c r="F80" s="44">
        <v>0</v>
      </c>
      <c r="G80" s="44">
        <f t="shared" ref="G80" si="399">1800/13*12</f>
        <v>1661.54</v>
      </c>
      <c r="H80" s="44">
        <v>6280.06</v>
      </c>
      <c r="I80" s="44">
        <v>0</v>
      </c>
      <c r="J80" s="44">
        <f t="shared" ref="J80" si="400">(E80+F80+G80+H80+I80)/12</f>
        <v>1623.47</v>
      </c>
      <c r="K80" s="45">
        <f t="shared" ref="K80" si="401">(E80+F80+G80+H80+I80)</f>
        <v>19481.63</v>
      </c>
      <c r="L80" s="46">
        <f t="shared" ref="L80" si="402">K80+J80</f>
        <v>21105.1</v>
      </c>
      <c r="M80" s="117"/>
      <c r="N80" s="119">
        <f t="shared" ref="N80" si="403">K80</f>
        <v>19481.63</v>
      </c>
      <c r="O80" s="119">
        <f t="shared" ref="O80" si="404">E80+G80+F80+I80</f>
        <v>13201.57</v>
      </c>
      <c r="P80" s="119">
        <v>774</v>
      </c>
      <c r="Q80" s="119">
        <f t="shared" ref="Q80" si="405">IF(P80&gt;(O80*0.18),P80,O80*0.18)+N80+J80</f>
        <v>23481.38</v>
      </c>
      <c r="R80" s="119">
        <f t="shared" ref="R80" si="406">N80+O80*0.18</f>
        <v>21857.91</v>
      </c>
      <c r="S80" s="47"/>
    </row>
    <row r="81" spans="1:19" ht="9" customHeight="1" x14ac:dyDescent="0.2">
      <c r="A81" s="511"/>
      <c r="B81" s="511"/>
      <c r="C81" s="48" t="s">
        <v>4</v>
      </c>
      <c r="D81" s="49">
        <v>14</v>
      </c>
      <c r="E81" s="50">
        <v>22344614</v>
      </c>
      <c r="F81" s="50">
        <v>0</v>
      </c>
      <c r="G81" s="50">
        <f t="shared" si="1"/>
        <v>3217190</v>
      </c>
      <c r="H81" s="50">
        <v>12159892</v>
      </c>
      <c r="I81" s="50">
        <v>0</v>
      </c>
      <c r="J81" s="51">
        <f t="shared" ref="J81:L81" si="407">J80*1936.27</f>
        <v>3143476</v>
      </c>
      <c r="K81" s="50">
        <f t="shared" si="407"/>
        <v>37721696</v>
      </c>
      <c r="L81" s="52">
        <f t="shared" si="407"/>
        <v>40865172</v>
      </c>
      <c r="M81" s="118"/>
      <c r="N81" s="120">
        <f t="shared" ref="N81:O81" si="408">N80*1936.27</f>
        <v>37721696</v>
      </c>
      <c r="O81" s="120">
        <f t="shared" si="408"/>
        <v>25561804</v>
      </c>
      <c r="P81" s="120">
        <v>1498673</v>
      </c>
      <c r="Q81" s="120">
        <f t="shared" ref="Q81:R81" si="409">Q80*1936.27</f>
        <v>45466292</v>
      </c>
      <c r="R81" s="120">
        <f t="shared" si="409"/>
        <v>42322815</v>
      </c>
      <c r="S81" s="47"/>
    </row>
    <row r="82" spans="1:19" ht="12.75" customHeight="1" x14ac:dyDescent="0.2">
      <c r="A82" s="511"/>
      <c r="B82" s="511"/>
      <c r="C82" s="53" t="s">
        <v>3</v>
      </c>
      <c r="D82" s="54">
        <v>15</v>
      </c>
      <c r="E82" s="44">
        <v>12762.59</v>
      </c>
      <c r="F82" s="44">
        <v>0</v>
      </c>
      <c r="G82" s="44">
        <f t="shared" ref="G82" si="410">1800/13*12</f>
        <v>1661.54</v>
      </c>
      <c r="H82" s="44">
        <v>6280.06</v>
      </c>
      <c r="I82" s="44">
        <v>0</v>
      </c>
      <c r="J82" s="44">
        <f t="shared" ref="J82" si="411">(E82+F82+G82+H82+I82)/12</f>
        <v>1725.35</v>
      </c>
      <c r="K82" s="45">
        <f t="shared" ref="K82" si="412">(E82+F82+G82+H82+I82)</f>
        <v>20704.189999999999</v>
      </c>
      <c r="L82" s="46">
        <f t="shared" ref="L82" si="413">K82+J82</f>
        <v>22429.54</v>
      </c>
      <c r="M82" s="117"/>
      <c r="N82" s="119">
        <f t="shared" ref="N82" si="414">K82</f>
        <v>20704.189999999999</v>
      </c>
      <c r="O82" s="119">
        <f t="shared" ref="O82" si="415">E82+G82+F82+I82</f>
        <v>14424.13</v>
      </c>
      <c r="P82" s="119">
        <v>774</v>
      </c>
      <c r="Q82" s="119">
        <f t="shared" ref="Q82" si="416">IF(P82&gt;(O82*0.18),P82,O82*0.18)+N82+J82</f>
        <v>25025.88</v>
      </c>
      <c r="R82" s="119">
        <f t="shared" ref="R82" si="417">N82+O82*0.18</f>
        <v>23300.53</v>
      </c>
      <c r="S82" s="47"/>
    </row>
    <row r="83" spans="1:19" ht="9" customHeight="1" x14ac:dyDescent="0.2">
      <c r="A83" s="511"/>
      <c r="B83" s="511"/>
      <c r="C83" s="48" t="s">
        <v>4</v>
      </c>
      <c r="D83" s="49">
        <v>20</v>
      </c>
      <c r="E83" s="50">
        <v>24711820</v>
      </c>
      <c r="F83" s="50">
        <v>0</v>
      </c>
      <c r="G83" s="50">
        <f t="shared" si="1"/>
        <v>3217190</v>
      </c>
      <c r="H83" s="50">
        <v>12159892</v>
      </c>
      <c r="I83" s="50">
        <v>0</v>
      </c>
      <c r="J83" s="51">
        <f t="shared" ref="J83:L83" si="418">J82*1936.27</f>
        <v>3340743</v>
      </c>
      <c r="K83" s="50">
        <f t="shared" si="418"/>
        <v>40088902</v>
      </c>
      <c r="L83" s="52">
        <f t="shared" si="418"/>
        <v>43429645</v>
      </c>
      <c r="M83" s="118"/>
      <c r="N83" s="120">
        <f t="shared" ref="N83:O83" si="419">N82*1936.27</f>
        <v>40088902</v>
      </c>
      <c r="O83" s="120">
        <f t="shared" si="419"/>
        <v>27929010</v>
      </c>
      <c r="P83" s="120">
        <v>1498673</v>
      </c>
      <c r="Q83" s="120">
        <f t="shared" ref="Q83:R83" si="420">Q82*1936.27</f>
        <v>48456861</v>
      </c>
      <c r="R83" s="120">
        <f t="shared" si="420"/>
        <v>45116117</v>
      </c>
      <c r="S83" s="47"/>
    </row>
    <row r="84" spans="1:19" ht="12.75" customHeight="1" x14ac:dyDescent="0.2">
      <c r="A84" s="511"/>
      <c r="B84" s="511"/>
      <c r="C84" s="53" t="s">
        <v>3</v>
      </c>
      <c r="D84" s="54">
        <v>21</v>
      </c>
      <c r="E84" s="44">
        <v>13992.54</v>
      </c>
      <c r="F84" s="44">
        <v>0</v>
      </c>
      <c r="G84" s="44">
        <f t="shared" ref="G84" si="421">1800/13*12</f>
        <v>1661.54</v>
      </c>
      <c r="H84" s="44">
        <v>6280.06</v>
      </c>
      <c r="I84" s="44">
        <v>0</v>
      </c>
      <c r="J84" s="44">
        <f t="shared" ref="J84" si="422">(E84+F84+G84+H84+I84)/12</f>
        <v>1827.85</v>
      </c>
      <c r="K84" s="45">
        <f t="shared" ref="K84" si="423">(E84+F84+G84+H84+I84)</f>
        <v>21934.14</v>
      </c>
      <c r="L84" s="46">
        <f t="shared" ref="L84" si="424">K84+J84</f>
        <v>23761.99</v>
      </c>
      <c r="M84" s="117"/>
      <c r="N84" s="119">
        <f t="shared" ref="N84" si="425">K84</f>
        <v>21934.14</v>
      </c>
      <c r="O84" s="119">
        <f t="shared" ref="O84" si="426">E84+G84+F84+I84</f>
        <v>15654.08</v>
      </c>
      <c r="P84" s="119">
        <v>774</v>
      </c>
      <c r="Q84" s="119">
        <f t="shared" ref="Q84" si="427">IF(P84&gt;(O84*0.18),P84,O84*0.18)+N84+J84</f>
        <v>26579.72</v>
      </c>
      <c r="R84" s="119">
        <f t="shared" ref="R84" si="428">N84+O84*0.18</f>
        <v>24751.87</v>
      </c>
      <c r="S84" s="47"/>
    </row>
    <row r="85" spans="1:19" ht="9" customHeight="1" x14ac:dyDescent="0.2">
      <c r="A85" s="511"/>
      <c r="B85" s="511"/>
      <c r="C85" s="48" t="s">
        <v>4</v>
      </c>
      <c r="D85" s="49">
        <v>27</v>
      </c>
      <c r="E85" s="50">
        <v>27093335</v>
      </c>
      <c r="F85" s="50">
        <v>0</v>
      </c>
      <c r="G85" s="50">
        <f t="shared" si="1"/>
        <v>3217190</v>
      </c>
      <c r="H85" s="50">
        <v>12159892</v>
      </c>
      <c r="I85" s="50">
        <v>0</v>
      </c>
      <c r="J85" s="51">
        <f t="shared" ref="J85:L85" si="429">J84*1936.27</f>
        <v>3539211</v>
      </c>
      <c r="K85" s="50">
        <f t="shared" si="429"/>
        <v>42470417</v>
      </c>
      <c r="L85" s="52">
        <f t="shared" si="429"/>
        <v>46009628</v>
      </c>
      <c r="M85" s="118"/>
      <c r="N85" s="120">
        <f t="shared" ref="N85:O85" si="430">N84*1936.27</f>
        <v>42470417</v>
      </c>
      <c r="O85" s="120">
        <f t="shared" si="430"/>
        <v>30310525</v>
      </c>
      <c r="P85" s="120">
        <v>1498673</v>
      </c>
      <c r="Q85" s="120">
        <f t="shared" ref="Q85:R85" si="431">Q84*1936.27</f>
        <v>51465514</v>
      </c>
      <c r="R85" s="120">
        <f t="shared" si="431"/>
        <v>47926303</v>
      </c>
      <c r="S85" s="47"/>
    </row>
    <row r="86" spans="1:19" ht="12.75" customHeight="1" x14ac:dyDescent="0.2">
      <c r="A86" s="511"/>
      <c r="B86" s="511"/>
      <c r="C86" s="53" t="s">
        <v>3</v>
      </c>
      <c r="D86" s="54">
        <v>28</v>
      </c>
      <c r="E86" s="44">
        <v>14868.51</v>
      </c>
      <c r="F86" s="44">
        <v>0</v>
      </c>
      <c r="G86" s="44">
        <f t="shared" ref="G86" si="432">1800/13*12</f>
        <v>1661.54</v>
      </c>
      <c r="H86" s="44">
        <v>6280.06</v>
      </c>
      <c r="I86" s="44">
        <v>0</v>
      </c>
      <c r="J86" s="44">
        <f t="shared" ref="J86" si="433">(E86+F86+G86+H86+I86)/12</f>
        <v>1900.84</v>
      </c>
      <c r="K86" s="45">
        <f t="shared" ref="K86" si="434">(E86+F86+G86+H86+I86)</f>
        <v>22810.11</v>
      </c>
      <c r="L86" s="46">
        <f t="shared" ref="L86" si="435">K86+J86</f>
        <v>24710.95</v>
      </c>
      <c r="M86" s="117"/>
      <c r="N86" s="119">
        <f t="shared" ref="N86" si="436">K86</f>
        <v>22810.11</v>
      </c>
      <c r="O86" s="119">
        <f t="shared" ref="O86" si="437">E86+G86+F86+I86</f>
        <v>16530.05</v>
      </c>
      <c r="P86" s="119">
        <v>774</v>
      </c>
      <c r="Q86" s="119">
        <f t="shared" ref="Q86" si="438">IF(P86&gt;(O86*0.18),P86,O86*0.18)+N86+J86</f>
        <v>27686.36</v>
      </c>
      <c r="R86" s="119">
        <f t="shared" ref="R86" si="439">N86+O86*0.18</f>
        <v>25785.52</v>
      </c>
      <c r="S86" s="47"/>
    </row>
    <row r="87" spans="1:19" ht="9" customHeight="1" x14ac:dyDescent="0.2">
      <c r="A87" s="511"/>
      <c r="B87" s="511"/>
      <c r="C87" s="48" t="s">
        <v>4</v>
      </c>
      <c r="D87" s="49">
        <v>34</v>
      </c>
      <c r="E87" s="50">
        <v>28789450</v>
      </c>
      <c r="F87" s="50">
        <v>0</v>
      </c>
      <c r="G87" s="50">
        <f t="shared" si="1"/>
        <v>3217190</v>
      </c>
      <c r="H87" s="50">
        <v>12159892</v>
      </c>
      <c r="I87" s="50">
        <v>0</v>
      </c>
      <c r="J87" s="51">
        <f t="shared" ref="J87:L87" si="440">J86*1936.27</f>
        <v>3680539</v>
      </c>
      <c r="K87" s="50">
        <f t="shared" si="440"/>
        <v>44166532</v>
      </c>
      <c r="L87" s="52">
        <f t="shared" si="440"/>
        <v>47847071</v>
      </c>
      <c r="M87" s="118"/>
      <c r="N87" s="120">
        <f t="shared" ref="N87:O87" si="441">N86*1936.27</f>
        <v>44166532</v>
      </c>
      <c r="O87" s="120">
        <f t="shared" si="441"/>
        <v>32006640</v>
      </c>
      <c r="P87" s="120">
        <v>1498673</v>
      </c>
      <c r="Q87" s="120">
        <f t="shared" ref="Q87:R87" si="442">Q86*1936.27</f>
        <v>53608268</v>
      </c>
      <c r="R87" s="120">
        <f t="shared" si="442"/>
        <v>49927729</v>
      </c>
      <c r="S87" s="47"/>
    </row>
    <row r="88" spans="1:19" ht="12.75" customHeight="1" x14ac:dyDescent="0.2">
      <c r="A88" s="511"/>
      <c r="B88" s="511"/>
      <c r="C88" s="53" t="s">
        <v>3</v>
      </c>
      <c r="D88" s="54">
        <v>35</v>
      </c>
      <c r="E88" s="44">
        <v>15539.78</v>
      </c>
      <c r="F88" s="44">
        <v>0</v>
      </c>
      <c r="G88" s="44">
        <f t="shared" ref="G88" si="443">1800/13*12</f>
        <v>1661.54</v>
      </c>
      <c r="H88" s="44">
        <v>6280.06</v>
      </c>
      <c r="I88" s="44">
        <v>0</v>
      </c>
      <c r="J88" s="44">
        <f t="shared" ref="J88" si="444">(E88+F88+G88+H88+I88)/12</f>
        <v>1956.78</v>
      </c>
      <c r="K88" s="45">
        <f t="shared" ref="K88" si="445">(E88+F88+G88+H88+I88)</f>
        <v>23481.38</v>
      </c>
      <c r="L88" s="46">
        <f t="shared" ref="L88" si="446">K88+J88</f>
        <v>25438.16</v>
      </c>
      <c r="M88" s="117"/>
      <c r="N88" s="119">
        <f t="shared" ref="N88" si="447">K88</f>
        <v>23481.38</v>
      </c>
      <c r="O88" s="119">
        <f t="shared" ref="O88" si="448">E88+G88+F88+I88</f>
        <v>17201.32</v>
      </c>
      <c r="P88" s="119">
        <v>774</v>
      </c>
      <c r="Q88" s="119">
        <f t="shared" ref="Q88" si="449">IF(P88&gt;(O88*0.18),P88,O88*0.18)+N88+J88</f>
        <v>28534.400000000001</v>
      </c>
      <c r="R88" s="119">
        <f t="shared" ref="R88" si="450">N88+O88*0.18</f>
        <v>26577.62</v>
      </c>
      <c r="S88" s="47"/>
    </row>
    <row r="89" spans="1:19" ht="9" customHeight="1" x14ac:dyDescent="0.2">
      <c r="A89" s="512"/>
      <c r="B89" s="512"/>
      <c r="C89" s="58" t="s">
        <v>4</v>
      </c>
      <c r="D89" s="59"/>
      <c r="E89" s="50">
        <v>30089210</v>
      </c>
      <c r="F89" s="50">
        <v>0</v>
      </c>
      <c r="G89" s="50">
        <f t="shared" si="1"/>
        <v>3217190</v>
      </c>
      <c r="H89" s="50">
        <v>12159892</v>
      </c>
      <c r="I89" s="50">
        <v>0</v>
      </c>
      <c r="J89" s="51">
        <f t="shared" ref="J89:L89" si="451">J88*1936.27</f>
        <v>3788854</v>
      </c>
      <c r="K89" s="50">
        <f t="shared" si="451"/>
        <v>45466292</v>
      </c>
      <c r="L89" s="52">
        <f t="shared" si="451"/>
        <v>49255146</v>
      </c>
      <c r="M89" s="118"/>
      <c r="N89" s="120">
        <f t="shared" ref="N89:O89" si="452">N88*1936.27</f>
        <v>45466292</v>
      </c>
      <c r="O89" s="120">
        <f t="shared" si="452"/>
        <v>33306400</v>
      </c>
      <c r="P89" s="120">
        <v>1498673</v>
      </c>
      <c r="Q89" s="120">
        <f t="shared" ref="Q89:R89" si="453">Q88*1936.27</f>
        <v>55250303</v>
      </c>
      <c r="R89" s="120">
        <f t="shared" si="453"/>
        <v>51461448</v>
      </c>
      <c r="S89" s="47"/>
    </row>
    <row r="90" spans="1:19" ht="12.75" customHeight="1" x14ac:dyDescent="0.2">
      <c r="A90" s="492">
        <v>39630</v>
      </c>
      <c r="B90" s="492">
        <v>39813</v>
      </c>
      <c r="C90" s="42" t="s">
        <v>3</v>
      </c>
      <c r="D90" s="43">
        <v>0</v>
      </c>
      <c r="E90" s="44">
        <v>9942.2099999999991</v>
      </c>
      <c r="F90" s="44">
        <v>0</v>
      </c>
      <c r="G90" s="44">
        <f t="shared" ref="G90" si="454">1800/13*12</f>
        <v>1661.54</v>
      </c>
      <c r="H90" s="44">
        <v>6280.06</v>
      </c>
      <c r="I90" s="44">
        <v>0</v>
      </c>
      <c r="J90" s="44">
        <f t="shared" ref="J90" si="455">(E90+F90+G90+H90+I90)/12</f>
        <v>1490.32</v>
      </c>
      <c r="K90" s="45">
        <f t="shared" ref="K90" si="456">(E90+F90+G90+H90+I90)</f>
        <v>17883.810000000001</v>
      </c>
      <c r="L90" s="46">
        <f t="shared" ref="L90" si="457">K90+J90</f>
        <v>19374.13</v>
      </c>
      <c r="M90" s="117"/>
      <c r="N90" s="119">
        <f t="shared" ref="N90" si="458">K90</f>
        <v>17883.810000000001</v>
      </c>
      <c r="O90" s="119">
        <f t="shared" ref="O90" si="459">E90+G90+F90+I90</f>
        <v>11603.75</v>
      </c>
      <c r="P90" s="119">
        <v>774</v>
      </c>
      <c r="Q90" s="119">
        <f t="shared" ref="Q90" si="460">IF(P90&gt;(O90*0.18),P90,O90*0.18)+N90+J90</f>
        <v>21462.81</v>
      </c>
      <c r="R90" s="119">
        <f t="shared" ref="R90" si="461">N90+O90*0.18</f>
        <v>19972.490000000002</v>
      </c>
      <c r="S90" s="47"/>
    </row>
    <row r="91" spans="1:19" ht="9" customHeight="1" x14ac:dyDescent="0.2">
      <c r="A91" s="493"/>
      <c r="B91" s="493"/>
      <c r="C91" s="48" t="s">
        <v>4</v>
      </c>
      <c r="D91" s="49">
        <v>2</v>
      </c>
      <c r="E91" s="50">
        <v>19250803</v>
      </c>
      <c r="F91" s="50">
        <v>0</v>
      </c>
      <c r="G91" s="50">
        <f t="shared" si="1"/>
        <v>3217190</v>
      </c>
      <c r="H91" s="50">
        <v>12159892</v>
      </c>
      <c r="I91" s="50">
        <v>0</v>
      </c>
      <c r="J91" s="51">
        <f t="shared" ref="J91:L91" si="462">J90*1936.27</f>
        <v>2885662</v>
      </c>
      <c r="K91" s="50">
        <f t="shared" si="462"/>
        <v>34627885</v>
      </c>
      <c r="L91" s="52">
        <f t="shared" si="462"/>
        <v>37513547</v>
      </c>
      <c r="M91" s="118"/>
      <c r="N91" s="120">
        <f t="shared" ref="N91:O91" si="463">N90*1936.27</f>
        <v>34627885</v>
      </c>
      <c r="O91" s="120">
        <f t="shared" si="463"/>
        <v>22467993</v>
      </c>
      <c r="P91" s="120">
        <v>1498673</v>
      </c>
      <c r="Q91" s="120">
        <f t="shared" ref="Q91:R91" si="464">Q90*1936.27</f>
        <v>41557795</v>
      </c>
      <c r="R91" s="120">
        <f t="shared" si="464"/>
        <v>38672133</v>
      </c>
      <c r="S91" s="47"/>
    </row>
    <row r="92" spans="1:19" ht="12.75" customHeight="1" x14ac:dyDescent="0.2">
      <c r="A92" s="511">
        <v>39630</v>
      </c>
      <c r="B92" s="511">
        <v>39813</v>
      </c>
      <c r="C92" s="53" t="s">
        <v>3</v>
      </c>
      <c r="D92" s="54">
        <v>3</v>
      </c>
      <c r="E92" s="44">
        <v>10303.83</v>
      </c>
      <c r="F92" s="44">
        <v>0</v>
      </c>
      <c r="G92" s="44">
        <f t="shared" ref="G92" si="465">1800/13*12</f>
        <v>1661.54</v>
      </c>
      <c r="H92" s="44">
        <v>6280.06</v>
      </c>
      <c r="I92" s="44">
        <v>0</v>
      </c>
      <c r="J92" s="44">
        <f t="shared" ref="J92" si="466">(E92+F92+G92+H92+I92)/12</f>
        <v>1520.45</v>
      </c>
      <c r="K92" s="45">
        <f t="shared" ref="K92" si="467">(E92+F92+G92+H92+I92)</f>
        <v>18245.43</v>
      </c>
      <c r="L92" s="46">
        <f t="shared" ref="L92" si="468">K92+J92</f>
        <v>19765.88</v>
      </c>
      <c r="M92" s="117"/>
      <c r="N92" s="119">
        <f t="shared" ref="N92" si="469">K92</f>
        <v>18245.43</v>
      </c>
      <c r="O92" s="119">
        <f t="shared" ref="O92" si="470">E92+G92+F92+I92</f>
        <v>11965.37</v>
      </c>
      <c r="P92" s="119">
        <v>774</v>
      </c>
      <c r="Q92" s="119">
        <f t="shared" ref="Q92" si="471">IF(P92&gt;(O92*0.18),P92,O92*0.18)+N92+J92</f>
        <v>21919.65</v>
      </c>
      <c r="R92" s="119">
        <f t="shared" ref="R92" si="472">N92+O92*0.18</f>
        <v>20399.2</v>
      </c>
      <c r="S92" s="47"/>
    </row>
    <row r="93" spans="1:19" ht="9" customHeight="1" x14ac:dyDescent="0.2">
      <c r="A93" s="511"/>
      <c r="B93" s="511"/>
      <c r="C93" s="48" t="s">
        <v>4</v>
      </c>
      <c r="D93" s="49">
        <v>8</v>
      </c>
      <c r="E93" s="50">
        <v>19950997</v>
      </c>
      <c r="F93" s="50">
        <v>0</v>
      </c>
      <c r="G93" s="50">
        <f t="shared" si="1"/>
        <v>3217190</v>
      </c>
      <c r="H93" s="50">
        <v>12159892</v>
      </c>
      <c r="I93" s="50">
        <v>0</v>
      </c>
      <c r="J93" s="51">
        <f t="shared" ref="J93:L93" si="473">J92*1936.27</f>
        <v>2944002</v>
      </c>
      <c r="K93" s="50">
        <f t="shared" si="473"/>
        <v>35328079</v>
      </c>
      <c r="L93" s="52">
        <f t="shared" si="473"/>
        <v>38272080</v>
      </c>
      <c r="M93" s="118"/>
      <c r="N93" s="120">
        <f t="shared" ref="N93:O93" si="474">N92*1936.27</f>
        <v>35328079</v>
      </c>
      <c r="O93" s="120">
        <f t="shared" si="474"/>
        <v>23168187</v>
      </c>
      <c r="P93" s="120">
        <v>1498673</v>
      </c>
      <c r="Q93" s="120">
        <f t="shared" ref="Q93:R93" si="475">Q92*1936.27</f>
        <v>42442361</v>
      </c>
      <c r="R93" s="120">
        <f t="shared" si="475"/>
        <v>39498359</v>
      </c>
      <c r="S93" s="47"/>
    </row>
    <row r="94" spans="1:19" ht="12.75" customHeight="1" x14ac:dyDescent="0.2">
      <c r="A94" s="511"/>
      <c r="B94" s="511"/>
      <c r="C94" s="53" t="s">
        <v>3</v>
      </c>
      <c r="D94" s="54">
        <v>9</v>
      </c>
      <c r="E94" s="44">
        <v>11594.63</v>
      </c>
      <c r="F94" s="44">
        <v>0</v>
      </c>
      <c r="G94" s="44">
        <f t="shared" ref="G94" si="476">1800/13*12</f>
        <v>1661.54</v>
      </c>
      <c r="H94" s="44">
        <v>6280.06</v>
      </c>
      <c r="I94" s="44">
        <v>0</v>
      </c>
      <c r="J94" s="44">
        <f t="shared" ref="J94" si="477">(E94+F94+G94+H94+I94)/12</f>
        <v>1628.02</v>
      </c>
      <c r="K94" s="45">
        <f t="shared" ref="K94" si="478">(E94+F94+G94+H94+I94)</f>
        <v>19536.23</v>
      </c>
      <c r="L94" s="46">
        <f t="shared" ref="L94" si="479">K94+J94</f>
        <v>21164.25</v>
      </c>
      <c r="M94" s="117"/>
      <c r="N94" s="119">
        <f t="shared" ref="N94" si="480">K94</f>
        <v>19536.23</v>
      </c>
      <c r="O94" s="119">
        <f t="shared" ref="O94" si="481">E94+G94+F94+I94</f>
        <v>13256.17</v>
      </c>
      <c r="P94" s="119">
        <v>774</v>
      </c>
      <c r="Q94" s="119">
        <f t="shared" ref="Q94" si="482">IF(P94&gt;(O94*0.18),P94,O94*0.18)+N94+J94</f>
        <v>23550.36</v>
      </c>
      <c r="R94" s="119">
        <f t="shared" ref="R94" si="483">N94+O94*0.18</f>
        <v>21922.34</v>
      </c>
      <c r="S94" s="47"/>
    </row>
    <row r="95" spans="1:19" ht="9" customHeight="1" x14ac:dyDescent="0.2">
      <c r="A95" s="511"/>
      <c r="B95" s="511"/>
      <c r="C95" s="48" t="s">
        <v>4</v>
      </c>
      <c r="D95" s="49">
        <v>14</v>
      </c>
      <c r="E95" s="50">
        <v>22450334</v>
      </c>
      <c r="F95" s="50">
        <v>0</v>
      </c>
      <c r="G95" s="50">
        <f t="shared" si="1"/>
        <v>3217190</v>
      </c>
      <c r="H95" s="50">
        <v>12159892</v>
      </c>
      <c r="I95" s="50">
        <v>0</v>
      </c>
      <c r="J95" s="51">
        <f t="shared" ref="J95:L95" si="484">J94*1936.27</f>
        <v>3152286</v>
      </c>
      <c r="K95" s="50">
        <f t="shared" si="484"/>
        <v>37827416</v>
      </c>
      <c r="L95" s="52">
        <f t="shared" si="484"/>
        <v>40979702</v>
      </c>
      <c r="M95" s="118"/>
      <c r="N95" s="120">
        <f t="shared" ref="N95:O95" si="485">N94*1936.27</f>
        <v>37827416</v>
      </c>
      <c r="O95" s="120">
        <f t="shared" si="485"/>
        <v>25667524</v>
      </c>
      <c r="P95" s="120">
        <v>1498673</v>
      </c>
      <c r="Q95" s="120">
        <f t="shared" ref="Q95:R95" si="486">Q94*1936.27</f>
        <v>45599856</v>
      </c>
      <c r="R95" s="120">
        <f t="shared" si="486"/>
        <v>42447569</v>
      </c>
      <c r="S95" s="47"/>
    </row>
    <row r="96" spans="1:19" ht="12.75" customHeight="1" x14ac:dyDescent="0.2">
      <c r="A96" s="511"/>
      <c r="B96" s="511"/>
      <c r="C96" s="53" t="s">
        <v>3</v>
      </c>
      <c r="D96" s="54">
        <v>15</v>
      </c>
      <c r="E96" s="44">
        <v>12817.19</v>
      </c>
      <c r="F96" s="44">
        <v>0</v>
      </c>
      <c r="G96" s="44">
        <f t="shared" ref="G96" si="487">1800/13*12</f>
        <v>1661.54</v>
      </c>
      <c r="H96" s="44">
        <v>6280.06</v>
      </c>
      <c r="I96" s="44">
        <v>0</v>
      </c>
      <c r="J96" s="44">
        <f t="shared" ref="J96" si="488">(E96+F96+G96+H96+I96)/12</f>
        <v>1729.9</v>
      </c>
      <c r="K96" s="45">
        <f t="shared" ref="K96" si="489">(E96+F96+G96+H96+I96)</f>
        <v>20758.79</v>
      </c>
      <c r="L96" s="46">
        <f t="shared" ref="L96" si="490">K96+J96</f>
        <v>22488.69</v>
      </c>
      <c r="M96" s="117"/>
      <c r="N96" s="119">
        <f t="shared" ref="N96" si="491">K96</f>
        <v>20758.79</v>
      </c>
      <c r="O96" s="119">
        <f t="shared" ref="O96" si="492">E96+G96+F96+I96</f>
        <v>14478.73</v>
      </c>
      <c r="P96" s="119">
        <v>774</v>
      </c>
      <c r="Q96" s="119">
        <f t="shared" ref="Q96" si="493">IF(P96&gt;(O96*0.18),P96,O96*0.18)+N96+J96</f>
        <v>25094.86</v>
      </c>
      <c r="R96" s="119">
        <f t="shared" ref="R96" si="494">N96+O96*0.18</f>
        <v>23364.959999999999</v>
      </c>
      <c r="S96" s="47"/>
    </row>
    <row r="97" spans="1:19" ht="9" customHeight="1" x14ac:dyDescent="0.2">
      <c r="A97" s="511"/>
      <c r="B97" s="511"/>
      <c r="C97" s="48" t="s">
        <v>4</v>
      </c>
      <c r="D97" s="49">
        <v>20</v>
      </c>
      <c r="E97" s="50">
        <v>24817540</v>
      </c>
      <c r="F97" s="50">
        <v>0</v>
      </c>
      <c r="G97" s="50">
        <f t="shared" si="1"/>
        <v>3217190</v>
      </c>
      <c r="H97" s="50">
        <v>12159892</v>
      </c>
      <c r="I97" s="50">
        <v>0</v>
      </c>
      <c r="J97" s="51">
        <f t="shared" ref="J97:L97" si="495">J96*1936.27</f>
        <v>3349553</v>
      </c>
      <c r="K97" s="50">
        <f t="shared" si="495"/>
        <v>40194622</v>
      </c>
      <c r="L97" s="52">
        <f t="shared" si="495"/>
        <v>43544176</v>
      </c>
      <c r="M97" s="118"/>
      <c r="N97" s="120">
        <f t="shared" ref="N97:O97" si="496">N96*1936.27</f>
        <v>40194622</v>
      </c>
      <c r="O97" s="120">
        <f t="shared" si="496"/>
        <v>28034731</v>
      </c>
      <c r="P97" s="120">
        <v>1498673</v>
      </c>
      <c r="Q97" s="120">
        <f t="shared" ref="Q97:R97" si="497">Q96*1936.27</f>
        <v>48590425</v>
      </c>
      <c r="R97" s="120">
        <f t="shared" si="497"/>
        <v>45240871</v>
      </c>
      <c r="S97" s="47"/>
    </row>
    <row r="98" spans="1:19" ht="12.75" customHeight="1" x14ac:dyDescent="0.2">
      <c r="A98" s="511"/>
      <c r="B98" s="511"/>
      <c r="C98" s="53" t="s">
        <v>3</v>
      </c>
      <c r="D98" s="54">
        <v>21</v>
      </c>
      <c r="E98" s="44">
        <v>14047.14</v>
      </c>
      <c r="F98" s="44">
        <v>0</v>
      </c>
      <c r="G98" s="44">
        <f t="shared" ref="G98" si="498">1800/13*12</f>
        <v>1661.54</v>
      </c>
      <c r="H98" s="44">
        <v>6280.06</v>
      </c>
      <c r="I98" s="44">
        <v>0</v>
      </c>
      <c r="J98" s="44">
        <f t="shared" ref="J98" si="499">(E98+F98+G98+H98+I98)/12</f>
        <v>1832.4</v>
      </c>
      <c r="K98" s="45">
        <f t="shared" ref="K98" si="500">(E98+F98+G98+H98+I98)</f>
        <v>21988.74</v>
      </c>
      <c r="L98" s="46">
        <f t="shared" ref="L98" si="501">K98+J98</f>
        <v>23821.14</v>
      </c>
      <c r="M98" s="117"/>
      <c r="N98" s="119">
        <f t="shared" ref="N98" si="502">K98</f>
        <v>21988.74</v>
      </c>
      <c r="O98" s="119">
        <f t="shared" ref="O98" si="503">E98+G98+F98+I98</f>
        <v>15708.68</v>
      </c>
      <c r="P98" s="119">
        <v>774</v>
      </c>
      <c r="Q98" s="119">
        <f t="shared" ref="Q98" si="504">IF(P98&gt;(O98*0.18),P98,O98*0.18)+N98+J98</f>
        <v>26648.7</v>
      </c>
      <c r="R98" s="119">
        <f t="shared" ref="R98" si="505">N98+O98*0.18</f>
        <v>24816.3</v>
      </c>
      <c r="S98" s="47"/>
    </row>
    <row r="99" spans="1:19" ht="9" customHeight="1" x14ac:dyDescent="0.2">
      <c r="A99" s="511"/>
      <c r="B99" s="511"/>
      <c r="C99" s="48" t="s">
        <v>4</v>
      </c>
      <c r="D99" s="49">
        <v>27</v>
      </c>
      <c r="E99" s="50">
        <v>27199056</v>
      </c>
      <c r="F99" s="50">
        <v>0</v>
      </c>
      <c r="G99" s="50">
        <f t="shared" ref="G99:G161" si="506">G98*1936.27</f>
        <v>3217190</v>
      </c>
      <c r="H99" s="50">
        <v>12159892</v>
      </c>
      <c r="I99" s="50">
        <v>0</v>
      </c>
      <c r="J99" s="51">
        <f t="shared" ref="J99:L99" si="507">J98*1936.27</f>
        <v>3548021</v>
      </c>
      <c r="K99" s="50">
        <f t="shared" si="507"/>
        <v>42576138</v>
      </c>
      <c r="L99" s="52">
        <f t="shared" si="507"/>
        <v>46124159</v>
      </c>
      <c r="M99" s="118"/>
      <c r="N99" s="120">
        <f t="shared" ref="N99:O99" si="508">N98*1936.27</f>
        <v>42576138</v>
      </c>
      <c r="O99" s="120">
        <f t="shared" si="508"/>
        <v>30416246</v>
      </c>
      <c r="P99" s="120">
        <v>1498673</v>
      </c>
      <c r="Q99" s="120">
        <f t="shared" ref="Q99:R99" si="509">Q98*1936.27</f>
        <v>51599078</v>
      </c>
      <c r="R99" s="120">
        <f t="shared" si="509"/>
        <v>48051057</v>
      </c>
      <c r="S99" s="47"/>
    </row>
    <row r="100" spans="1:19" ht="12.75" customHeight="1" x14ac:dyDescent="0.2">
      <c r="A100" s="511"/>
      <c r="B100" s="511"/>
      <c r="C100" s="53" t="s">
        <v>3</v>
      </c>
      <c r="D100" s="54">
        <v>28</v>
      </c>
      <c r="E100" s="44">
        <v>14923.11</v>
      </c>
      <c r="F100" s="44">
        <v>0</v>
      </c>
      <c r="G100" s="44">
        <f t="shared" ref="G100" si="510">1800/13*12</f>
        <v>1661.54</v>
      </c>
      <c r="H100" s="44">
        <v>6280.06</v>
      </c>
      <c r="I100" s="44">
        <v>0</v>
      </c>
      <c r="J100" s="44">
        <f t="shared" ref="J100" si="511">(E100+F100+G100+H100+I100)/12</f>
        <v>1905.39</v>
      </c>
      <c r="K100" s="45">
        <f t="shared" ref="K100" si="512">(E100+F100+G100+H100+I100)</f>
        <v>22864.71</v>
      </c>
      <c r="L100" s="46">
        <f t="shared" ref="L100" si="513">K100+J100</f>
        <v>24770.1</v>
      </c>
      <c r="M100" s="117"/>
      <c r="N100" s="119">
        <f t="shared" ref="N100" si="514">K100</f>
        <v>22864.71</v>
      </c>
      <c r="O100" s="119">
        <f t="shared" ref="O100" si="515">E100+G100+F100+I100</f>
        <v>16584.650000000001</v>
      </c>
      <c r="P100" s="119">
        <v>774</v>
      </c>
      <c r="Q100" s="119">
        <f t="shared" ref="Q100" si="516">IF(P100&gt;(O100*0.18),P100,O100*0.18)+N100+J100</f>
        <v>27755.34</v>
      </c>
      <c r="R100" s="119">
        <f t="shared" ref="R100" si="517">N100+O100*0.18</f>
        <v>25849.95</v>
      </c>
      <c r="S100" s="47"/>
    </row>
    <row r="101" spans="1:19" ht="9" customHeight="1" x14ac:dyDescent="0.2">
      <c r="A101" s="511"/>
      <c r="B101" s="511"/>
      <c r="C101" s="48" t="s">
        <v>4</v>
      </c>
      <c r="D101" s="49">
        <v>34</v>
      </c>
      <c r="E101" s="50">
        <v>28895170</v>
      </c>
      <c r="F101" s="50">
        <v>0</v>
      </c>
      <c r="G101" s="50">
        <f t="shared" si="506"/>
        <v>3217190</v>
      </c>
      <c r="H101" s="50">
        <v>12159892</v>
      </c>
      <c r="I101" s="50">
        <v>0</v>
      </c>
      <c r="J101" s="51">
        <f t="shared" ref="J101:L101" si="518">J100*1936.27</f>
        <v>3689349</v>
      </c>
      <c r="K101" s="50">
        <f t="shared" si="518"/>
        <v>44272252</v>
      </c>
      <c r="L101" s="52">
        <f t="shared" si="518"/>
        <v>47961602</v>
      </c>
      <c r="M101" s="118"/>
      <c r="N101" s="120">
        <f t="shared" ref="N101:O101" si="519">N100*1936.27</f>
        <v>44272252</v>
      </c>
      <c r="O101" s="120">
        <f t="shared" si="519"/>
        <v>32112360</v>
      </c>
      <c r="P101" s="120">
        <v>1498673</v>
      </c>
      <c r="Q101" s="120">
        <f t="shared" ref="Q101:R101" si="520">Q100*1936.27</f>
        <v>53741832</v>
      </c>
      <c r="R101" s="120">
        <f t="shared" si="520"/>
        <v>50052483</v>
      </c>
      <c r="S101" s="47"/>
    </row>
    <row r="102" spans="1:19" ht="12.75" customHeight="1" x14ac:dyDescent="0.2">
      <c r="A102" s="511"/>
      <c r="B102" s="511"/>
      <c r="C102" s="53" t="s">
        <v>3</v>
      </c>
      <c r="D102" s="54">
        <v>35</v>
      </c>
      <c r="E102" s="44">
        <v>15594.38</v>
      </c>
      <c r="F102" s="44">
        <v>0</v>
      </c>
      <c r="G102" s="44">
        <f t="shared" ref="G102" si="521">1800/13*12</f>
        <v>1661.54</v>
      </c>
      <c r="H102" s="44">
        <v>6280.06</v>
      </c>
      <c r="I102" s="44">
        <v>0</v>
      </c>
      <c r="J102" s="44">
        <f t="shared" ref="J102" si="522">(E102+F102+G102+H102+I102)/12</f>
        <v>1961.33</v>
      </c>
      <c r="K102" s="45">
        <f t="shared" ref="K102" si="523">(E102+F102+G102+H102+I102)</f>
        <v>23535.98</v>
      </c>
      <c r="L102" s="46">
        <f t="shared" ref="L102" si="524">K102+J102</f>
        <v>25497.31</v>
      </c>
      <c r="M102" s="117"/>
      <c r="N102" s="119">
        <f t="shared" ref="N102" si="525">K102</f>
        <v>23535.98</v>
      </c>
      <c r="O102" s="119">
        <f t="shared" ref="O102" si="526">E102+G102+F102+I102</f>
        <v>17255.919999999998</v>
      </c>
      <c r="P102" s="119">
        <v>774</v>
      </c>
      <c r="Q102" s="119">
        <f t="shared" ref="Q102" si="527">IF(P102&gt;(O102*0.18),P102,O102*0.18)+N102+J102</f>
        <v>28603.38</v>
      </c>
      <c r="R102" s="119">
        <f t="shared" ref="R102" si="528">N102+O102*0.18</f>
        <v>26642.05</v>
      </c>
      <c r="S102" s="47"/>
    </row>
    <row r="103" spans="1:19" ht="9" customHeight="1" x14ac:dyDescent="0.2">
      <c r="A103" s="512"/>
      <c r="B103" s="512"/>
      <c r="C103" s="58" t="s">
        <v>4</v>
      </c>
      <c r="D103" s="59"/>
      <c r="E103" s="50">
        <v>30194930</v>
      </c>
      <c r="F103" s="50">
        <v>0</v>
      </c>
      <c r="G103" s="50">
        <f t="shared" si="506"/>
        <v>3217190</v>
      </c>
      <c r="H103" s="50">
        <v>12159892</v>
      </c>
      <c r="I103" s="50">
        <v>0</v>
      </c>
      <c r="J103" s="51">
        <f t="shared" ref="J103:L103" si="529">J102*1936.27</f>
        <v>3797664</v>
      </c>
      <c r="K103" s="50">
        <f t="shared" si="529"/>
        <v>45572012</v>
      </c>
      <c r="L103" s="52">
        <f t="shared" si="529"/>
        <v>49369676</v>
      </c>
      <c r="M103" s="118"/>
      <c r="N103" s="120">
        <f t="shared" ref="N103:O103" si="530">N102*1936.27</f>
        <v>45572012</v>
      </c>
      <c r="O103" s="120">
        <f t="shared" si="530"/>
        <v>33412120</v>
      </c>
      <c r="P103" s="120">
        <v>1498673</v>
      </c>
      <c r="Q103" s="120">
        <f t="shared" ref="Q103:R103" si="531">Q102*1936.27</f>
        <v>55383867</v>
      </c>
      <c r="R103" s="120">
        <f t="shared" si="531"/>
        <v>51586202</v>
      </c>
      <c r="S103" s="47"/>
    </row>
    <row r="104" spans="1:19" ht="12.75" customHeight="1" x14ac:dyDescent="0.2">
      <c r="A104" s="492">
        <v>39814</v>
      </c>
      <c r="B104" s="492">
        <v>40268</v>
      </c>
      <c r="C104" s="42" t="s">
        <v>3</v>
      </c>
      <c r="D104" s="43">
        <v>0</v>
      </c>
      <c r="E104" s="44">
        <v>10415.969999999999</v>
      </c>
      <c r="F104" s="44">
        <v>0</v>
      </c>
      <c r="G104" s="44">
        <f t="shared" ref="G104" si="532">1800/13*12</f>
        <v>1661.54</v>
      </c>
      <c r="H104" s="44">
        <v>6280.06</v>
      </c>
      <c r="I104" s="44">
        <v>0</v>
      </c>
      <c r="J104" s="44">
        <f t="shared" ref="J104" si="533">(E104+F104+G104+H104+I104)/12</f>
        <v>1529.8</v>
      </c>
      <c r="K104" s="45">
        <f t="shared" ref="K104" si="534">(E104+F104+G104+H104+I104)</f>
        <v>18357.57</v>
      </c>
      <c r="L104" s="46">
        <f t="shared" ref="L104" si="535">K104+J104</f>
        <v>19887.37</v>
      </c>
      <c r="M104" s="117"/>
      <c r="N104" s="119">
        <f t="shared" ref="N104" si="536">K104</f>
        <v>18357.57</v>
      </c>
      <c r="O104" s="119">
        <f t="shared" ref="O104" si="537">E104+G104+F104+I104</f>
        <v>12077.51</v>
      </c>
      <c r="P104" s="119">
        <v>774</v>
      </c>
      <c r="Q104" s="119">
        <f t="shared" ref="Q104" si="538">IF(P104&gt;(O104*0.18),P104,O104*0.18)+N104+J104</f>
        <v>22061.32</v>
      </c>
      <c r="R104" s="119">
        <f t="shared" ref="R104" si="539">N104+O104*0.18</f>
        <v>20531.52</v>
      </c>
      <c r="S104" s="47"/>
    </row>
    <row r="105" spans="1:19" ht="9" customHeight="1" x14ac:dyDescent="0.2">
      <c r="A105" s="493"/>
      <c r="B105" s="493"/>
      <c r="C105" s="48" t="s">
        <v>4</v>
      </c>
      <c r="D105" s="49">
        <v>2</v>
      </c>
      <c r="E105" s="50">
        <v>20168130</v>
      </c>
      <c r="F105" s="50">
        <v>0</v>
      </c>
      <c r="G105" s="50">
        <f t="shared" si="506"/>
        <v>3217190</v>
      </c>
      <c r="H105" s="50">
        <v>12159892</v>
      </c>
      <c r="I105" s="50">
        <v>0</v>
      </c>
      <c r="J105" s="51">
        <f t="shared" ref="J105:L105" si="540">J104*1936.27</f>
        <v>2962106</v>
      </c>
      <c r="K105" s="50">
        <f t="shared" si="540"/>
        <v>35545212</v>
      </c>
      <c r="L105" s="52">
        <f t="shared" si="540"/>
        <v>38507318</v>
      </c>
      <c r="M105" s="118"/>
      <c r="N105" s="120">
        <f t="shared" ref="N105:O105" si="541">N104*1936.27</f>
        <v>35545212</v>
      </c>
      <c r="O105" s="120">
        <f t="shared" si="541"/>
        <v>23385320</v>
      </c>
      <c r="P105" s="120">
        <v>1498673</v>
      </c>
      <c r="Q105" s="120">
        <f t="shared" ref="Q105:R105" si="542">Q104*1936.27</f>
        <v>42716672</v>
      </c>
      <c r="R105" s="120">
        <f t="shared" si="542"/>
        <v>39754566</v>
      </c>
      <c r="S105" s="47"/>
    </row>
    <row r="106" spans="1:19" ht="12.75" customHeight="1" x14ac:dyDescent="0.2">
      <c r="A106" s="511">
        <v>39814</v>
      </c>
      <c r="B106" s="511">
        <v>40268</v>
      </c>
      <c r="C106" s="53" t="s">
        <v>3</v>
      </c>
      <c r="D106" s="54">
        <v>3</v>
      </c>
      <c r="E106" s="44">
        <v>10791.27</v>
      </c>
      <c r="F106" s="44">
        <v>0</v>
      </c>
      <c r="G106" s="44">
        <f t="shared" ref="G106" si="543">1800/13*12</f>
        <v>1661.54</v>
      </c>
      <c r="H106" s="44">
        <v>6280.06</v>
      </c>
      <c r="I106" s="44">
        <v>0</v>
      </c>
      <c r="J106" s="44">
        <f t="shared" ref="J106" si="544">(E106+F106+G106+H106+I106)/12</f>
        <v>1561.07</v>
      </c>
      <c r="K106" s="45">
        <f t="shared" ref="K106" si="545">(E106+F106+G106+H106+I106)</f>
        <v>18732.87</v>
      </c>
      <c r="L106" s="46">
        <f t="shared" ref="L106" si="546">K106+J106</f>
        <v>20293.939999999999</v>
      </c>
      <c r="M106" s="117"/>
      <c r="N106" s="119">
        <f t="shared" ref="N106" si="547">K106</f>
        <v>18732.87</v>
      </c>
      <c r="O106" s="119">
        <f t="shared" ref="O106" si="548">E106+G106+F106+I106</f>
        <v>12452.81</v>
      </c>
      <c r="P106" s="119">
        <v>774</v>
      </c>
      <c r="Q106" s="119">
        <f t="shared" ref="Q106" si="549">IF(P106&gt;(O106*0.18),P106,O106*0.18)+N106+J106</f>
        <v>22535.45</v>
      </c>
      <c r="R106" s="119">
        <f t="shared" ref="R106" si="550">N106+O106*0.18</f>
        <v>20974.38</v>
      </c>
      <c r="S106" s="47"/>
    </row>
    <row r="107" spans="1:19" ht="9" customHeight="1" x14ac:dyDescent="0.2">
      <c r="A107" s="511"/>
      <c r="B107" s="511"/>
      <c r="C107" s="48" t="s">
        <v>4</v>
      </c>
      <c r="D107" s="49">
        <v>8</v>
      </c>
      <c r="E107" s="50">
        <v>20894812</v>
      </c>
      <c r="F107" s="50">
        <v>0</v>
      </c>
      <c r="G107" s="50">
        <f t="shared" si="506"/>
        <v>3217190</v>
      </c>
      <c r="H107" s="50">
        <v>12159892</v>
      </c>
      <c r="I107" s="50">
        <v>0</v>
      </c>
      <c r="J107" s="51">
        <f t="shared" ref="J107:L107" si="551">J106*1936.27</f>
        <v>3022653</v>
      </c>
      <c r="K107" s="50">
        <f t="shared" si="551"/>
        <v>36271894</v>
      </c>
      <c r="L107" s="52">
        <f t="shared" si="551"/>
        <v>39294547</v>
      </c>
      <c r="M107" s="118"/>
      <c r="N107" s="120">
        <f t="shared" ref="N107:O107" si="552">N106*1936.27</f>
        <v>36271894</v>
      </c>
      <c r="O107" s="120">
        <f t="shared" si="552"/>
        <v>24112002</v>
      </c>
      <c r="P107" s="120">
        <v>1498673</v>
      </c>
      <c r="Q107" s="120">
        <f t="shared" ref="Q107:R107" si="553">Q106*1936.27</f>
        <v>43634716</v>
      </c>
      <c r="R107" s="120">
        <f t="shared" si="553"/>
        <v>40612063</v>
      </c>
      <c r="S107" s="47"/>
    </row>
    <row r="108" spans="1:19" ht="12.75" customHeight="1" x14ac:dyDescent="0.2">
      <c r="A108" s="511"/>
      <c r="B108" s="511"/>
      <c r="C108" s="53" t="s">
        <v>3</v>
      </c>
      <c r="D108" s="54">
        <v>9</v>
      </c>
      <c r="E108" s="44">
        <v>12131.03</v>
      </c>
      <c r="F108" s="44">
        <v>0</v>
      </c>
      <c r="G108" s="44">
        <f t="shared" ref="G108" si="554">1800/13*12</f>
        <v>1661.54</v>
      </c>
      <c r="H108" s="44">
        <v>6280.06</v>
      </c>
      <c r="I108" s="44">
        <v>0</v>
      </c>
      <c r="J108" s="44">
        <f t="shared" ref="J108" si="555">(E108+F108+G108+H108+I108)/12</f>
        <v>1672.72</v>
      </c>
      <c r="K108" s="45">
        <f t="shared" ref="K108" si="556">(E108+F108+G108+H108+I108)</f>
        <v>20072.63</v>
      </c>
      <c r="L108" s="46">
        <f t="shared" ref="L108" si="557">K108+J108</f>
        <v>21745.35</v>
      </c>
      <c r="M108" s="117"/>
      <c r="N108" s="119">
        <f t="shared" ref="N108" si="558">K108</f>
        <v>20072.63</v>
      </c>
      <c r="O108" s="119">
        <f t="shared" ref="O108" si="559">E108+G108+F108+I108</f>
        <v>13792.57</v>
      </c>
      <c r="P108" s="119">
        <v>774</v>
      </c>
      <c r="Q108" s="119">
        <f t="shared" ref="Q108" si="560">IF(P108&gt;(O108*0.18),P108,O108*0.18)+N108+J108</f>
        <v>24228.01</v>
      </c>
      <c r="R108" s="119">
        <f t="shared" ref="R108" si="561">N108+O108*0.18</f>
        <v>22555.29</v>
      </c>
      <c r="S108" s="47"/>
    </row>
    <row r="109" spans="1:19" ht="9" customHeight="1" x14ac:dyDescent="0.2">
      <c r="A109" s="511"/>
      <c r="B109" s="511"/>
      <c r="C109" s="48" t="s">
        <v>4</v>
      </c>
      <c r="D109" s="49">
        <v>14</v>
      </c>
      <c r="E109" s="50">
        <v>23488949</v>
      </c>
      <c r="F109" s="50">
        <v>0</v>
      </c>
      <c r="G109" s="50">
        <f t="shared" si="506"/>
        <v>3217190</v>
      </c>
      <c r="H109" s="50">
        <v>12159892</v>
      </c>
      <c r="I109" s="50">
        <v>0</v>
      </c>
      <c r="J109" s="51">
        <f t="shared" ref="J109:L109" si="562">J108*1936.27</f>
        <v>3238838</v>
      </c>
      <c r="K109" s="50">
        <f t="shared" si="562"/>
        <v>38866031</v>
      </c>
      <c r="L109" s="52">
        <f t="shared" si="562"/>
        <v>42104869</v>
      </c>
      <c r="M109" s="118"/>
      <c r="N109" s="120">
        <f t="shared" ref="N109:O109" si="563">N108*1936.27</f>
        <v>38866031</v>
      </c>
      <c r="O109" s="120">
        <f t="shared" si="563"/>
        <v>26706140</v>
      </c>
      <c r="P109" s="120">
        <v>1498673</v>
      </c>
      <c r="Q109" s="120">
        <f t="shared" ref="Q109:R109" si="564">Q108*1936.27</f>
        <v>46911969</v>
      </c>
      <c r="R109" s="120">
        <f t="shared" si="564"/>
        <v>43673131</v>
      </c>
      <c r="S109" s="47"/>
    </row>
    <row r="110" spans="1:19" ht="12.75" customHeight="1" x14ac:dyDescent="0.2">
      <c r="A110" s="511"/>
      <c r="B110" s="511"/>
      <c r="C110" s="53" t="s">
        <v>3</v>
      </c>
      <c r="D110" s="54">
        <v>15</v>
      </c>
      <c r="E110" s="44">
        <v>13400.03</v>
      </c>
      <c r="F110" s="44">
        <v>0</v>
      </c>
      <c r="G110" s="44">
        <f t="shared" ref="G110" si="565">1800/13*12</f>
        <v>1661.54</v>
      </c>
      <c r="H110" s="44">
        <v>6280.06</v>
      </c>
      <c r="I110" s="44">
        <v>0</v>
      </c>
      <c r="J110" s="44">
        <f t="shared" ref="J110" si="566">(E110+F110+G110+H110+I110)/12</f>
        <v>1778.47</v>
      </c>
      <c r="K110" s="45">
        <f t="shared" ref="K110" si="567">(E110+F110+G110+H110+I110)</f>
        <v>21341.63</v>
      </c>
      <c r="L110" s="46">
        <f t="shared" ref="L110" si="568">K110+J110</f>
        <v>23120.1</v>
      </c>
      <c r="M110" s="117"/>
      <c r="N110" s="119">
        <f t="shared" ref="N110" si="569">K110</f>
        <v>21341.63</v>
      </c>
      <c r="O110" s="119">
        <f t="shared" ref="O110" si="570">E110+G110+F110+I110</f>
        <v>15061.57</v>
      </c>
      <c r="P110" s="119">
        <v>774</v>
      </c>
      <c r="Q110" s="119">
        <f t="shared" ref="Q110" si="571">IF(P110&gt;(O110*0.18),P110,O110*0.18)+N110+J110</f>
        <v>25831.18</v>
      </c>
      <c r="R110" s="119">
        <f t="shared" ref="R110" si="572">N110+O110*0.18</f>
        <v>24052.71</v>
      </c>
      <c r="S110" s="47"/>
    </row>
    <row r="111" spans="1:19" ht="9" customHeight="1" x14ac:dyDescent="0.2">
      <c r="A111" s="511"/>
      <c r="B111" s="511"/>
      <c r="C111" s="48" t="s">
        <v>4</v>
      </c>
      <c r="D111" s="49">
        <v>20</v>
      </c>
      <c r="E111" s="50">
        <v>25946076</v>
      </c>
      <c r="F111" s="50">
        <v>0</v>
      </c>
      <c r="G111" s="50">
        <f t="shared" si="506"/>
        <v>3217190</v>
      </c>
      <c r="H111" s="50">
        <v>12159892</v>
      </c>
      <c r="I111" s="50">
        <v>0</v>
      </c>
      <c r="J111" s="51">
        <f t="shared" ref="J111:L111" si="573">J110*1936.27</f>
        <v>3443598</v>
      </c>
      <c r="K111" s="50">
        <f t="shared" si="573"/>
        <v>41323158</v>
      </c>
      <c r="L111" s="52">
        <f t="shared" si="573"/>
        <v>44766756</v>
      </c>
      <c r="M111" s="118"/>
      <c r="N111" s="120">
        <f t="shared" ref="N111:O111" si="574">N110*1936.27</f>
        <v>41323158</v>
      </c>
      <c r="O111" s="120">
        <f t="shared" si="574"/>
        <v>29163266</v>
      </c>
      <c r="P111" s="120">
        <v>1498673</v>
      </c>
      <c r="Q111" s="120">
        <f t="shared" ref="Q111:R111" si="575">Q110*1936.27</f>
        <v>50016139</v>
      </c>
      <c r="R111" s="120">
        <f t="shared" si="575"/>
        <v>46572541</v>
      </c>
      <c r="S111" s="47"/>
    </row>
    <row r="112" spans="1:19" ht="12.75" customHeight="1" x14ac:dyDescent="0.2">
      <c r="A112" s="511"/>
      <c r="B112" s="511"/>
      <c r="C112" s="53" t="s">
        <v>3</v>
      </c>
      <c r="D112" s="54">
        <v>21</v>
      </c>
      <c r="E112" s="44">
        <v>14676.66</v>
      </c>
      <c r="F112" s="44">
        <v>0</v>
      </c>
      <c r="G112" s="44">
        <f t="shared" ref="G112" si="576">1800/13*12</f>
        <v>1661.54</v>
      </c>
      <c r="H112" s="44">
        <v>6280.06</v>
      </c>
      <c r="I112" s="44">
        <v>0</v>
      </c>
      <c r="J112" s="44">
        <f t="shared" ref="J112" si="577">(E112+F112+G112+H112+I112)/12</f>
        <v>1884.86</v>
      </c>
      <c r="K112" s="45">
        <f t="shared" ref="K112" si="578">(E112+F112+G112+H112+I112)</f>
        <v>22618.26</v>
      </c>
      <c r="L112" s="46">
        <f t="shared" ref="L112" si="579">K112+J112</f>
        <v>24503.119999999999</v>
      </c>
      <c r="M112" s="117"/>
      <c r="N112" s="119">
        <f t="shared" ref="N112" si="580">K112</f>
        <v>22618.26</v>
      </c>
      <c r="O112" s="119">
        <f t="shared" ref="O112" si="581">E112+G112+F112+I112</f>
        <v>16338.2</v>
      </c>
      <c r="P112" s="119">
        <v>774</v>
      </c>
      <c r="Q112" s="119">
        <f t="shared" ref="Q112" si="582">IF(P112&gt;(O112*0.18),P112,O112*0.18)+N112+J112</f>
        <v>27444</v>
      </c>
      <c r="R112" s="119">
        <f t="shared" ref="R112" si="583">N112+O112*0.18</f>
        <v>25559.14</v>
      </c>
      <c r="S112" s="47"/>
    </row>
    <row r="113" spans="1:19" ht="9" customHeight="1" x14ac:dyDescent="0.2">
      <c r="A113" s="511"/>
      <c r="B113" s="511"/>
      <c r="C113" s="48" t="s">
        <v>4</v>
      </c>
      <c r="D113" s="49">
        <v>27</v>
      </c>
      <c r="E113" s="50">
        <v>28417976</v>
      </c>
      <c r="F113" s="50">
        <v>0</v>
      </c>
      <c r="G113" s="50">
        <f t="shared" si="506"/>
        <v>3217190</v>
      </c>
      <c r="H113" s="50">
        <v>12159892</v>
      </c>
      <c r="I113" s="50">
        <v>0</v>
      </c>
      <c r="J113" s="51">
        <f t="shared" ref="J113:L113" si="584">J112*1936.27</f>
        <v>3649598</v>
      </c>
      <c r="K113" s="50">
        <f t="shared" si="584"/>
        <v>43795058</v>
      </c>
      <c r="L113" s="52">
        <f t="shared" si="584"/>
        <v>47444656</v>
      </c>
      <c r="M113" s="118"/>
      <c r="N113" s="120">
        <f t="shared" ref="N113:O113" si="585">N112*1936.27</f>
        <v>43795058</v>
      </c>
      <c r="O113" s="120">
        <f t="shared" si="585"/>
        <v>31635167</v>
      </c>
      <c r="P113" s="120">
        <v>1498673</v>
      </c>
      <c r="Q113" s="120">
        <f t="shared" ref="Q113:R113" si="586">Q112*1936.27</f>
        <v>53138994</v>
      </c>
      <c r="R113" s="120">
        <f t="shared" si="586"/>
        <v>49489396</v>
      </c>
      <c r="S113" s="47"/>
    </row>
    <row r="114" spans="1:19" ht="12.75" customHeight="1" x14ac:dyDescent="0.2">
      <c r="A114" s="511"/>
      <c r="B114" s="511"/>
      <c r="C114" s="53" t="s">
        <v>3</v>
      </c>
      <c r="D114" s="54">
        <v>28</v>
      </c>
      <c r="E114" s="44">
        <v>15585.87</v>
      </c>
      <c r="F114" s="44">
        <v>0</v>
      </c>
      <c r="G114" s="44">
        <f t="shared" ref="G114" si="587">1800/13*12</f>
        <v>1661.54</v>
      </c>
      <c r="H114" s="44">
        <v>6280.06</v>
      </c>
      <c r="I114" s="44">
        <v>0</v>
      </c>
      <c r="J114" s="44">
        <f t="shared" ref="J114" si="588">(E114+F114+G114+H114+I114)/12</f>
        <v>1960.62</v>
      </c>
      <c r="K114" s="45">
        <f t="shared" ref="K114" si="589">(E114+F114+G114+H114+I114)</f>
        <v>23527.47</v>
      </c>
      <c r="L114" s="46">
        <f t="shared" ref="L114" si="590">K114+J114</f>
        <v>25488.09</v>
      </c>
      <c r="M114" s="117"/>
      <c r="N114" s="119">
        <f t="shared" ref="N114" si="591">K114</f>
        <v>23527.47</v>
      </c>
      <c r="O114" s="119">
        <f t="shared" ref="O114" si="592">E114+G114+F114+I114</f>
        <v>17247.41</v>
      </c>
      <c r="P114" s="119">
        <v>774</v>
      </c>
      <c r="Q114" s="119">
        <f t="shared" ref="Q114" si="593">IF(P114&gt;(O114*0.18),P114,O114*0.18)+N114+J114</f>
        <v>28592.62</v>
      </c>
      <c r="R114" s="119">
        <f t="shared" ref="R114" si="594">N114+O114*0.18</f>
        <v>26632</v>
      </c>
      <c r="S114" s="47"/>
    </row>
    <row r="115" spans="1:19" ht="9" customHeight="1" x14ac:dyDescent="0.2">
      <c r="A115" s="511"/>
      <c r="B115" s="511"/>
      <c r="C115" s="48" t="s">
        <v>4</v>
      </c>
      <c r="D115" s="49">
        <v>34</v>
      </c>
      <c r="E115" s="50">
        <v>30178453</v>
      </c>
      <c r="F115" s="50">
        <v>0</v>
      </c>
      <c r="G115" s="50">
        <f t="shared" si="506"/>
        <v>3217190</v>
      </c>
      <c r="H115" s="50">
        <v>12159892</v>
      </c>
      <c r="I115" s="50">
        <v>0</v>
      </c>
      <c r="J115" s="51">
        <f t="shared" ref="J115:L115" si="595">J114*1936.27</f>
        <v>3796290</v>
      </c>
      <c r="K115" s="50">
        <f t="shared" si="595"/>
        <v>45555534</v>
      </c>
      <c r="L115" s="52">
        <f t="shared" si="595"/>
        <v>49351824</v>
      </c>
      <c r="M115" s="118"/>
      <c r="N115" s="120">
        <f t="shared" ref="N115:O115" si="596">N114*1936.27</f>
        <v>45555534</v>
      </c>
      <c r="O115" s="120">
        <f t="shared" si="596"/>
        <v>33395643</v>
      </c>
      <c r="P115" s="120">
        <v>1498673</v>
      </c>
      <c r="Q115" s="120">
        <f t="shared" ref="Q115:R115" si="597">Q114*1936.27</f>
        <v>55363032</v>
      </c>
      <c r="R115" s="120">
        <f t="shared" si="597"/>
        <v>51566743</v>
      </c>
      <c r="S115" s="47"/>
    </row>
    <row r="116" spans="1:19" ht="12.75" customHeight="1" x14ac:dyDescent="0.2">
      <c r="A116" s="511"/>
      <c r="B116" s="511"/>
      <c r="C116" s="53" t="s">
        <v>3</v>
      </c>
      <c r="D116" s="54">
        <v>35</v>
      </c>
      <c r="E116" s="44">
        <v>16282.58</v>
      </c>
      <c r="F116" s="44">
        <v>0</v>
      </c>
      <c r="G116" s="44">
        <f t="shared" ref="G116" si="598">1800/13*12</f>
        <v>1661.54</v>
      </c>
      <c r="H116" s="44">
        <v>6280.06</v>
      </c>
      <c r="I116" s="44">
        <v>0</v>
      </c>
      <c r="J116" s="44">
        <f t="shared" ref="J116" si="599">(E116+F116+G116+H116+I116)/12</f>
        <v>2018.68</v>
      </c>
      <c r="K116" s="45">
        <f t="shared" ref="K116" si="600">(E116+F116+G116+H116+I116)</f>
        <v>24224.18</v>
      </c>
      <c r="L116" s="46">
        <f t="shared" ref="L116" si="601">K116+J116</f>
        <v>26242.86</v>
      </c>
      <c r="M116" s="117"/>
      <c r="N116" s="119">
        <f t="shared" ref="N116" si="602">K116</f>
        <v>24224.18</v>
      </c>
      <c r="O116" s="119">
        <f t="shared" ref="O116" si="603">E116+G116+F116+I116</f>
        <v>17944.12</v>
      </c>
      <c r="P116" s="119">
        <v>774</v>
      </c>
      <c r="Q116" s="119">
        <f t="shared" ref="Q116" si="604">IF(P116&gt;(O116*0.18),P116,O116*0.18)+N116+J116</f>
        <v>29472.799999999999</v>
      </c>
      <c r="R116" s="119">
        <f t="shared" ref="R116" si="605">N116+O116*0.18</f>
        <v>27454.12</v>
      </c>
      <c r="S116" s="47"/>
    </row>
    <row r="117" spans="1:19" ht="9" customHeight="1" x14ac:dyDescent="0.2">
      <c r="A117" s="512"/>
      <c r="B117" s="512"/>
      <c r="C117" s="58" t="s">
        <v>4</v>
      </c>
      <c r="D117" s="59"/>
      <c r="E117" s="50">
        <v>31527471</v>
      </c>
      <c r="F117" s="50">
        <v>0</v>
      </c>
      <c r="G117" s="50">
        <f t="shared" si="506"/>
        <v>3217190</v>
      </c>
      <c r="H117" s="50">
        <v>12159892</v>
      </c>
      <c r="I117" s="50">
        <v>0</v>
      </c>
      <c r="J117" s="51">
        <f t="shared" ref="J117:L117" si="606">J116*1936.27</f>
        <v>3908710</v>
      </c>
      <c r="K117" s="50">
        <f t="shared" si="606"/>
        <v>46904553</v>
      </c>
      <c r="L117" s="52">
        <f t="shared" si="606"/>
        <v>50813263</v>
      </c>
      <c r="M117" s="118"/>
      <c r="N117" s="120">
        <f t="shared" ref="N117:O117" si="607">N116*1936.27</f>
        <v>46904553</v>
      </c>
      <c r="O117" s="120">
        <f t="shared" si="607"/>
        <v>34744661</v>
      </c>
      <c r="P117" s="120">
        <v>1498673</v>
      </c>
      <c r="Q117" s="120">
        <f t="shared" ref="Q117:R117" si="608">Q116*1936.27</f>
        <v>57067298</v>
      </c>
      <c r="R117" s="120">
        <f t="shared" si="608"/>
        <v>53158589</v>
      </c>
      <c r="S117" s="47"/>
    </row>
    <row r="118" spans="1:19" ht="12.75" customHeight="1" x14ac:dyDescent="0.2">
      <c r="A118" s="492">
        <v>40269</v>
      </c>
      <c r="B118" s="492">
        <v>40359</v>
      </c>
      <c r="C118" s="42" t="s">
        <v>3</v>
      </c>
      <c r="D118" s="43">
        <v>0</v>
      </c>
      <c r="E118" s="44">
        <v>10415.969999999999</v>
      </c>
      <c r="F118" s="44">
        <v>0</v>
      </c>
      <c r="G118" s="44">
        <f t="shared" ref="G118" si="609">1800/13*12</f>
        <v>1661.54</v>
      </c>
      <c r="H118" s="44">
        <v>6280.06</v>
      </c>
      <c r="I118" s="44">
        <v>75.13</v>
      </c>
      <c r="J118" s="44">
        <f t="shared" ref="J118" si="610">(E118+F118+G118+H118+I118)/12</f>
        <v>1536.06</v>
      </c>
      <c r="K118" s="45">
        <f t="shared" ref="K118" si="611">(E118+F118+G118+H118+I118)</f>
        <v>18432.7</v>
      </c>
      <c r="L118" s="46">
        <f t="shared" ref="L118" si="612">K118+J118</f>
        <v>19968.759999999998</v>
      </c>
      <c r="M118" s="117"/>
      <c r="N118" s="119">
        <f t="shared" ref="N118" si="613">K118</f>
        <v>18432.7</v>
      </c>
      <c r="O118" s="119">
        <f t="shared" ref="O118" si="614">E118+G118+F118+I118</f>
        <v>12152.64</v>
      </c>
      <c r="P118" s="119">
        <v>774</v>
      </c>
      <c r="Q118" s="119">
        <f t="shared" ref="Q118" si="615">IF(P118&gt;(O118*0.18),P118,O118*0.18)+N118+J118</f>
        <v>22156.240000000002</v>
      </c>
      <c r="R118" s="119">
        <f t="shared" ref="R118" si="616">N118+O118*0.18</f>
        <v>20620.18</v>
      </c>
      <c r="S118" s="47"/>
    </row>
    <row r="119" spans="1:19" ht="9" customHeight="1" x14ac:dyDescent="0.2">
      <c r="A119" s="493"/>
      <c r="B119" s="493"/>
      <c r="C119" s="48" t="s">
        <v>4</v>
      </c>
      <c r="D119" s="49">
        <v>2</v>
      </c>
      <c r="E119" s="50">
        <v>20168130</v>
      </c>
      <c r="F119" s="50">
        <v>0</v>
      </c>
      <c r="G119" s="50">
        <f t="shared" si="506"/>
        <v>3217190</v>
      </c>
      <c r="H119" s="50">
        <v>12159892</v>
      </c>
      <c r="I119" s="50">
        <v>145472</v>
      </c>
      <c r="J119" s="51">
        <f t="shared" ref="J119:L119" si="617">J118*1936.27</f>
        <v>2974227</v>
      </c>
      <c r="K119" s="50">
        <f t="shared" si="617"/>
        <v>35690684</v>
      </c>
      <c r="L119" s="52">
        <f t="shared" si="617"/>
        <v>38664911</v>
      </c>
      <c r="M119" s="118"/>
      <c r="N119" s="120">
        <f t="shared" ref="N119:O119" si="618">N118*1936.27</f>
        <v>35690684</v>
      </c>
      <c r="O119" s="120">
        <f t="shared" si="618"/>
        <v>23530792</v>
      </c>
      <c r="P119" s="120">
        <v>1498673</v>
      </c>
      <c r="Q119" s="120">
        <f t="shared" ref="Q119:R119" si="619">Q118*1936.27</f>
        <v>42900463</v>
      </c>
      <c r="R119" s="120">
        <f t="shared" si="619"/>
        <v>39926236</v>
      </c>
      <c r="S119" s="47"/>
    </row>
    <row r="120" spans="1:19" ht="12.75" customHeight="1" x14ac:dyDescent="0.2">
      <c r="A120" s="511">
        <v>40269</v>
      </c>
      <c r="B120" s="511">
        <v>40359</v>
      </c>
      <c r="C120" s="53" t="s">
        <v>3</v>
      </c>
      <c r="D120" s="54">
        <v>3</v>
      </c>
      <c r="E120" s="44">
        <v>10791.27</v>
      </c>
      <c r="F120" s="44">
        <v>0</v>
      </c>
      <c r="G120" s="44">
        <f t="shared" ref="G120" si="620">1800/13*12</f>
        <v>1661.54</v>
      </c>
      <c r="H120" s="44">
        <v>6280.06</v>
      </c>
      <c r="I120" s="44">
        <v>75.13</v>
      </c>
      <c r="J120" s="44">
        <f t="shared" ref="J120" si="621">(E120+F120+G120+H120+I120)/12</f>
        <v>1567.33</v>
      </c>
      <c r="K120" s="45">
        <f t="shared" ref="K120" si="622">(E120+F120+G120+H120+I120)</f>
        <v>18808</v>
      </c>
      <c r="L120" s="46">
        <f t="shared" ref="L120" si="623">K120+J120</f>
        <v>20375.330000000002</v>
      </c>
      <c r="M120" s="117"/>
      <c r="N120" s="119">
        <f t="shared" ref="N120" si="624">K120</f>
        <v>18808</v>
      </c>
      <c r="O120" s="119">
        <f t="shared" ref="O120" si="625">E120+G120+F120+I120</f>
        <v>12527.94</v>
      </c>
      <c r="P120" s="119">
        <v>774</v>
      </c>
      <c r="Q120" s="119">
        <f t="shared" ref="Q120" si="626">IF(P120&gt;(O120*0.18),P120,O120*0.18)+N120+J120</f>
        <v>22630.36</v>
      </c>
      <c r="R120" s="119">
        <f t="shared" ref="R120" si="627">N120+O120*0.18</f>
        <v>21063.03</v>
      </c>
      <c r="S120" s="47"/>
    </row>
    <row r="121" spans="1:19" ht="9" customHeight="1" x14ac:dyDescent="0.2">
      <c r="A121" s="511"/>
      <c r="B121" s="511"/>
      <c r="C121" s="48" t="s">
        <v>4</v>
      </c>
      <c r="D121" s="49">
        <v>8</v>
      </c>
      <c r="E121" s="50">
        <v>20894812</v>
      </c>
      <c r="F121" s="50">
        <v>0</v>
      </c>
      <c r="G121" s="50">
        <f t="shared" si="506"/>
        <v>3217190</v>
      </c>
      <c r="H121" s="50">
        <v>12159892</v>
      </c>
      <c r="I121" s="50">
        <v>145472</v>
      </c>
      <c r="J121" s="51">
        <f t="shared" ref="J121:L121" si="628">J120*1936.27</f>
        <v>3034774</v>
      </c>
      <c r="K121" s="50">
        <f t="shared" si="628"/>
        <v>36417366</v>
      </c>
      <c r="L121" s="52">
        <f t="shared" si="628"/>
        <v>39452140</v>
      </c>
      <c r="M121" s="118"/>
      <c r="N121" s="120">
        <f t="shared" ref="N121:O121" si="629">N120*1936.27</f>
        <v>36417366</v>
      </c>
      <c r="O121" s="120">
        <f t="shared" si="629"/>
        <v>24257474</v>
      </c>
      <c r="P121" s="120">
        <v>1498673</v>
      </c>
      <c r="Q121" s="120">
        <f t="shared" ref="Q121:R121" si="630">Q120*1936.27</f>
        <v>43818487</v>
      </c>
      <c r="R121" s="120">
        <f t="shared" si="630"/>
        <v>40783713</v>
      </c>
      <c r="S121" s="47"/>
    </row>
    <row r="122" spans="1:19" ht="12.75" customHeight="1" x14ac:dyDescent="0.2">
      <c r="A122" s="511"/>
      <c r="B122" s="511"/>
      <c r="C122" s="53" t="s">
        <v>3</v>
      </c>
      <c r="D122" s="54">
        <v>9</v>
      </c>
      <c r="E122" s="44">
        <v>12131.03</v>
      </c>
      <c r="F122" s="44">
        <v>0</v>
      </c>
      <c r="G122" s="44">
        <f t="shared" ref="G122" si="631">1800/13*12</f>
        <v>1661.54</v>
      </c>
      <c r="H122" s="44">
        <v>6280.06</v>
      </c>
      <c r="I122" s="44">
        <v>75.13</v>
      </c>
      <c r="J122" s="44">
        <f t="shared" ref="J122" si="632">(E122+F122+G122+H122+I122)/12</f>
        <v>1678.98</v>
      </c>
      <c r="K122" s="45">
        <f t="shared" ref="K122" si="633">(E122+F122+G122+H122+I122)</f>
        <v>20147.759999999998</v>
      </c>
      <c r="L122" s="46">
        <f t="shared" ref="L122" si="634">K122+J122</f>
        <v>21826.74</v>
      </c>
      <c r="M122" s="117"/>
      <c r="N122" s="119">
        <f t="shared" ref="N122" si="635">K122</f>
        <v>20147.759999999998</v>
      </c>
      <c r="O122" s="119">
        <f t="shared" ref="O122" si="636">E122+G122+F122+I122</f>
        <v>13867.7</v>
      </c>
      <c r="P122" s="119">
        <v>774</v>
      </c>
      <c r="Q122" s="119">
        <f t="shared" ref="Q122" si="637">IF(P122&gt;(O122*0.18),P122,O122*0.18)+N122+J122</f>
        <v>24322.93</v>
      </c>
      <c r="R122" s="119">
        <f t="shared" ref="R122" si="638">N122+O122*0.18</f>
        <v>22643.95</v>
      </c>
      <c r="S122" s="47"/>
    </row>
    <row r="123" spans="1:19" ht="9" customHeight="1" x14ac:dyDescent="0.2">
      <c r="A123" s="511"/>
      <c r="B123" s="511"/>
      <c r="C123" s="48" t="s">
        <v>4</v>
      </c>
      <c r="D123" s="49">
        <v>14</v>
      </c>
      <c r="E123" s="50">
        <v>23488949</v>
      </c>
      <c r="F123" s="50">
        <v>0</v>
      </c>
      <c r="G123" s="50">
        <f t="shared" si="506"/>
        <v>3217190</v>
      </c>
      <c r="H123" s="50">
        <v>12159892</v>
      </c>
      <c r="I123" s="50">
        <v>145472</v>
      </c>
      <c r="J123" s="51">
        <f t="shared" ref="J123:L123" si="639">J122*1936.27</f>
        <v>3250959</v>
      </c>
      <c r="K123" s="50">
        <f t="shared" si="639"/>
        <v>39011503</v>
      </c>
      <c r="L123" s="52">
        <f t="shared" si="639"/>
        <v>42262462</v>
      </c>
      <c r="M123" s="118"/>
      <c r="N123" s="120">
        <f t="shared" ref="N123:O123" si="640">N122*1936.27</f>
        <v>39011503</v>
      </c>
      <c r="O123" s="120">
        <f t="shared" si="640"/>
        <v>26851611</v>
      </c>
      <c r="P123" s="120">
        <v>1498673</v>
      </c>
      <c r="Q123" s="120">
        <f t="shared" ref="Q123:R123" si="641">Q122*1936.27</f>
        <v>47095760</v>
      </c>
      <c r="R123" s="120">
        <f t="shared" si="641"/>
        <v>43844801</v>
      </c>
      <c r="S123" s="47"/>
    </row>
    <row r="124" spans="1:19" ht="12.75" customHeight="1" x14ac:dyDescent="0.2">
      <c r="A124" s="511"/>
      <c r="B124" s="511"/>
      <c r="C124" s="53" t="s">
        <v>3</v>
      </c>
      <c r="D124" s="54">
        <v>15</v>
      </c>
      <c r="E124" s="44">
        <v>13400.03</v>
      </c>
      <c r="F124" s="44">
        <v>0</v>
      </c>
      <c r="G124" s="44">
        <f t="shared" ref="G124" si="642">1800/13*12</f>
        <v>1661.54</v>
      </c>
      <c r="H124" s="44">
        <v>6280.06</v>
      </c>
      <c r="I124" s="44">
        <v>75.13</v>
      </c>
      <c r="J124" s="44">
        <f t="shared" ref="J124" si="643">(E124+F124+G124+H124+I124)/12</f>
        <v>1784.73</v>
      </c>
      <c r="K124" s="45">
        <f t="shared" ref="K124" si="644">(E124+F124+G124+H124+I124)</f>
        <v>21416.76</v>
      </c>
      <c r="L124" s="46">
        <f t="shared" ref="L124" si="645">K124+J124</f>
        <v>23201.49</v>
      </c>
      <c r="M124" s="117"/>
      <c r="N124" s="119">
        <f t="shared" ref="N124" si="646">K124</f>
        <v>21416.76</v>
      </c>
      <c r="O124" s="119">
        <f t="shared" ref="O124" si="647">E124+G124+F124+I124</f>
        <v>15136.7</v>
      </c>
      <c r="P124" s="119">
        <v>774</v>
      </c>
      <c r="Q124" s="119">
        <f t="shared" ref="Q124" si="648">IF(P124&gt;(O124*0.18),P124,O124*0.18)+N124+J124</f>
        <v>25926.1</v>
      </c>
      <c r="R124" s="119">
        <f t="shared" ref="R124" si="649">N124+O124*0.18</f>
        <v>24141.37</v>
      </c>
      <c r="S124" s="47"/>
    </row>
    <row r="125" spans="1:19" ht="9" customHeight="1" x14ac:dyDescent="0.2">
      <c r="A125" s="511"/>
      <c r="B125" s="511"/>
      <c r="C125" s="48" t="s">
        <v>4</v>
      </c>
      <c r="D125" s="49">
        <v>20</v>
      </c>
      <c r="E125" s="50">
        <v>25946076</v>
      </c>
      <c r="F125" s="50">
        <v>0</v>
      </c>
      <c r="G125" s="50">
        <f t="shared" si="506"/>
        <v>3217190</v>
      </c>
      <c r="H125" s="50">
        <v>12159892</v>
      </c>
      <c r="I125" s="50">
        <v>145472</v>
      </c>
      <c r="J125" s="51">
        <f t="shared" ref="J125:L125" si="650">J124*1936.27</f>
        <v>3455719</v>
      </c>
      <c r="K125" s="50">
        <f t="shared" si="650"/>
        <v>41468630</v>
      </c>
      <c r="L125" s="52">
        <f t="shared" si="650"/>
        <v>44924349</v>
      </c>
      <c r="M125" s="118"/>
      <c r="N125" s="120">
        <f t="shared" ref="N125:O125" si="651">N124*1936.27</f>
        <v>41468630</v>
      </c>
      <c r="O125" s="120">
        <f t="shared" si="651"/>
        <v>29308738</v>
      </c>
      <c r="P125" s="120">
        <v>1498673</v>
      </c>
      <c r="Q125" s="120">
        <f t="shared" ref="Q125:R125" si="652">Q124*1936.27</f>
        <v>50199930</v>
      </c>
      <c r="R125" s="120">
        <f t="shared" si="652"/>
        <v>46744210</v>
      </c>
      <c r="S125" s="47"/>
    </row>
    <row r="126" spans="1:19" ht="12.75" customHeight="1" x14ac:dyDescent="0.2">
      <c r="A126" s="511"/>
      <c r="B126" s="511"/>
      <c r="C126" s="53" t="s">
        <v>3</v>
      </c>
      <c r="D126" s="54">
        <v>21</v>
      </c>
      <c r="E126" s="44">
        <v>14676.66</v>
      </c>
      <c r="F126" s="44">
        <v>0</v>
      </c>
      <c r="G126" s="44">
        <f t="shared" ref="G126" si="653">1800/13*12</f>
        <v>1661.54</v>
      </c>
      <c r="H126" s="44">
        <v>6280.06</v>
      </c>
      <c r="I126" s="44">
        <v>75.13</v>
      </c>
      <c r="J126" s="44">
        <f t="shared" ref="J126" si="654">(E126+F126+G126+H126+I126)/12</f>
        <v>1891.12</v>
      </c>
      <c r="K126" s="45">
        <f t="shared" ref="K126" si="655">(E126+F126+G126+H126+I126)</f>
        <v>22693.39</v>
      </c>
      <c r="L126" s="46">
        <f t="shared" ref="L126" si="656">K126+J126</f>
        <v>24584.51</v>
      </c>
      <c r="M126" s="117"/>
      <c r="N126" s="119">
        <f t="shared" ref="N126" si="657">K126</f>
        <v>22693.39</v>
      </c>
      <c r="O126" s="119">
        <f t="shared" ref="O126" si="658">E126+G126+F126+I126</f>
        <v>16413.330000000002</v>
      </c>
      <c r="P126" s="119">
        <v>774</v>
      </c>
      <c r="Q126" s="119">
        <f t="shared" ref="Q126" si="659">IF(P126&gt;(O126*0.18),P126,O126*0.18)+N126+J126</f>
        <v>27538.91</v>
      </c>
      <c r="R126" s="119">
        <f t="shared" ref="R126" si="660">N126+O126*0.18</f>
        <v>25647.79</v>
      </c>
      <c r="S126" s="47"/>
    </row>
    <row r="127" spans="1:19" ht="9" customHeight="1" x14ac:dyDescent="0.2">
      <c r="A127" s="511"/>
      <c r="B127" s="511"/>
      <c r="C127" s="48" t="s">
        <v>4</v>
      </c>
      <c r="D127" s="49">
        <v>27</v>
      </c>
      <c r="E127" s="50">
        <v>28417976</v>
      </c>
      <c r="F127" s="50">
        <v>0</v>
      </c>
      <c r="G127" s="50">
        <f t="shared" si="506"/>
        <v>3217190</v>
      </c>
      <c r="H127" s="50">
        <v>12159892</v>
      </c>
      <c r="I127" s="50">
        <v>145472</v>
      </c>
      <c r="J127" s="51">
        <f t="shared" ref="J127:L127" si="661">J126*1936.27</f>
        <v>3661719</v>
      </c>
      <c r="K127" s="50">
        <f t="shared" si="661"/>
        <v>43940530</v>
      </c>
      <c r="L127" s="52">
        <f t="shared" si="661"/>
        <v>47602249</v>
      </c>
      <c r="M127" s="118"/>
      <c r="N127" s="120">
        <f t="shared" ref="N127:O127" si="662">N126*1936.27</f>
        <v>43940530</v>
      </c>
      <c r="O127" s="120">
        <f t="shared" si="662"/>
        <v>31780638</v>
      </c>
      <c r="P127" s="120">
        <v>1498673</v>
      </c>
      <c r="Q127" s="120">
        <f t="shared" ref="Q127:R127" si="663">Q126*1936.27</f>
        <v>53322765</v>
      </c>
      <c r="R127" s="120">
        <f t="shared" si="663"/>
        <v>49661046</v>
      </c>
      <c r="S127" s="47"/>
    </row>
    <row r="128" spans="1:19" ht="12.75" customHeight="1" x14ac:dyDescent="0.2">
      <c r="A128" s="511"/>
      <c r="B128" s="511"/>
      <c r="C128" s="53" t="s">
        <v>3</v>
      </c>
      <c r="D128" s="54">
        <v>28</v>
      </c>
      <c r="E128" s="44">
        <v>15585.87</v>
      </c>
      <c r="F128" s="44">
        <v>0</v>
      </c>
      <c r="G128" s="44">
        <f t="shared" ref="G128" si="664">1800/13*12</f>
        <v>1661.54</v>
      </c>
      <c r="H128" s="44">
        <v>6280.06</v>
      </c>
      <c r="I128" s="44">
        <v>75.13</v>
      </c>
      <c r="J128" s="44">
        <f t="shared" ref="J128" si="665">(E128+F128+G128+H128+I128)/12</f>
        <v>1966.88</v>
      </c>
      <c r="K128" s="45">
        <f t="shared" ref="K128" si="666">(E128+F128+G128+H128+I128)</f>
        <v>23602.6</v>
      </c>
      <c r="L128" s="46">
        <f t="shared" ref="L128" si="667">K128+J128</f>
        <v>25569.48</v>
      </c>
      <c r="M128" s="117"/>
      <c r="N128" s="119">
        <f t="shared" ref="N128" si="668">K128</f>
        <v>23602.6</v>
      </c>
      <c r="O128" s="119">
        <f t="shared" ref="O128" si="669">E128+G128+F128+I128</f>
        <v>17322.54</v>
      </c>
      <c r="P128" s="119">
        <v>774</v>
      </c>
      <c r="Q128" s="119">
        <f t="shared" ref="Q128" si="670">IF(P128&gt;(O128*0.18),P128,O128*0.18)+N128+J128</f>
        <v>28687.54</v>
      </c>
      <c r="R128" s="119">
        <f t="shared" ref="R128" si="671">N128+O128*0.18</f>
        <v>26720.66</v>
      </c>
      <c r="S128" s="47"/>
    </row>
    <row r="129" spans="1:19" ht="9" customHeight="1" x14ac:dyDescent="0.2">
      <c r="A129" s="511"/>
      <c r="B129" s="511"/>
      <c r="C129" s="48" t="s">
        <v>4</v>
      </c>
      <c r="D129" s="49">
        <v>34</v>
      </c>
      <c r="E129" s="50">
        <v>30178453</v>
      </c>
      <c r="F129" s="50">
        <v>0</v>
      </c>
      <c r="G129" s="50">
        <f t="shared" si="506"/>
        <v>3217190</v>
      </c>
      <c r="H129" s="50">
        <v>12159892</v>
      </c>
      <c r="I129" s="50">
        <v>145472</v>
      </c>
      <c r="J129" s="51">
        <f t="shared" ref="J129:L129" si="672">J128*1936.27</f>
        <v>3808411</v>
      </c>
      <c r="K129" s="50">
        <f t="shared" si="672"/>
        <v>45701006</v>
      </c>
      <c r="L129" s="52">
        <f t="shared" si="672"/>
        <v>49509417</v>
      </c>
      <c r="M129" s="118"/>
      <c r="N129" s="120">
        <f t="shared" ref="N129:O129" si="673">N128*1936.27</f>
        <v>45701006</v>
      </c>
      <c r="O129" s="120">
        <f t="shared" si="673"/>
        <v>33541115</v>
      </c>
      <c r="P129" s="120">
        <v>1498673</v>
      </c>
      <c r="Q129" s="120">
        <f t="shared" ref="Q129:R129" si="674">Q128*1936.27</f>
        <v>55546823</v>
      </c>
      <c r="R129" s="120">
        <f t="shared" si="674"/>
        <v>51738412</v>
      </c>
      <c r="S129" s="47"/>
    </row>
    <row r="130" spans="1:19" ht="12.75" customHeight="1" x14ac:dyDescent="0.2">
      <c r="A130" s="511"/>
      <c r="B130" s="511"/>
      <c r="C130" s="53" t="s">
        <v>3</v>
      </c>
      <c r="D130" s="54">
        <v>35</v>
      </c>
      <c r="E130" s="44">
        <v>16282.58</v>
      </c>
      <c r="F130" s="44">
        <v>0</v>
      </c>
      <c r="G130" s="44">
        <f t="shared" ref="G130" si="675">1800/13*12</f>
        <v>1661.54</v>
      </c>
      <c r="H130" s="44">
        <v>6280.06</v>
      </c>
      <c r="I130" s="44">
        <v>75.13</v>
      </c>
      <c r="J130" s="44">
        <f t="shared" ref="J130" si="676">(E130+F130+G130+H130+I130)/12</f>
        <v>2024.94</v>
      </c>
      <c r="K130" s="45">
        <f t="shared" ref="K130" si="677">(E130+F130+G130+H130+I130)</f>
        <v>24299.31</v>
      </c>
      <c r="L130" s="46">
        <f t="shared" ref="L130" si="678">K130+J130</f>
        <v>26324.25</v>
      </c>
      <c r="M130" s="117"/>
      <c r="N130" s="119">
        <f t="shared" ref="N130" si="679">K130</f>
        <v>24299.31</v>
      </c>
      <c r="O130" s="119">
        <f t="shared" ref="O130" si="680">E130+G130+F130+I130</f>
        <v>18019.25</v>
      </c>
      <c r="P130" s="119">
        <v>774</v>
      </c>
      <c r="Q130" s="119">
        <f t="shared" ref="Q130" si="681">IF(P130&gt;(O130*0.18),P130,O130*0.18)+N130+J130</f>
        <v>29567.72</v>
      </c>
      <c r="R130" s="119">
        <f t="shared" ref="R130" si="682">N130+O130*0.18</f>
        <v>27542.78</v>
      </c>
      <c r="S130" s="47"/>
    </row>
    <row r="131" spans="1:19" ht="9" customHeight="1" x14ac:dyDescent="0.2">
      <c r="A131" s="512"/>
      <c r="B131" s="512"/>
      <c r="C131" s="58" t="s">
        <v>4</v>
      </c>
      <c r="D131" s="59"/>
      <c r="E131" s="50">
        <v>31527471</v>
      </c>
      <c r="F131" s="50">
        <v>0</v>
      </c>
      <c r="G131" s="50">
        <f t="shared" si="506"/>
        <v>3217190</v>
      </c>
      <c r="H131" s="50">
        <v>12159892</v>
      </c>
      <c r="I131" s="50">
        <v>145472</v>
      </c>
      <c r="J131" s="51">
        <f t="shared" ref="J131:L131" si="683">J130*1936.27</f>
        <v>3920831</v>
      </c>
      <c r="K131" s="50">
        <f t="shared" si="683"/>
        <v>47050025</v>
      </c>
      <c r="L131" s="52">
        <f t="shared" si="683"/>
        <v>50970856</v>
      </c>
      <c r="M131" s="118"/>
      <c r="N131" s="120">
        <f t="shared" ref="N131:O131" si="684">N130*1936.27</f>
        <v>47050025</v>
      </c>
      <c r="O131" s="120">
        <f t="shared" si="684"/>
        <v>34890133</v>
      </c>
      <c r="P131" s="120">
        <v>1498673</v>
      </c>
      <c r="Q131" s="120">
        <f t="shared" ref="Q131:R131" si="685">Q130*1936.27</f>
        <v>57251089</v>
      </c>
      <c r="R131" s="120">
        <f t="shared" si="685"/>
        <v>53330259</v>
      </c>
      <c r="S131" s="47"/>
    </row>
    <row r="132" spans="1:19" ht="12.75" customHeight="1" x14ac:dyDescent="0.2">
      <c r="A132" s="492">
        <v>40360</v>
      </c>
      <c r="B132" s="492">
        <v>40543</v>
      </c>
      <c r="C132" s="42" t="s">
        <v>3</v>
      </c>
      <c r="D132" s="43">
        <v>0</v>
      </c>
      <c r="E132" s="44">
        <v>10415.969999999999</v>
      </c>
      <c r="F132" s="44">
        <v>0</v>
      </c>
      <c r="G132" s="44">
        <f t="shared" ref="G132" si="686">1800/13*12</f>
        <v>1661.54</v>
      </c>
      <c r="H132" s="44">
        <v>6280.06</v>
      </c>
      <c r="I132" s="44">
        <v>125.22</v>
      </c>
      <c r="J132" s="44">
        <f t="shared" ref="J132" si="687">(E132+F132+G132+H132+I132)/12</f>
        <v>1540.23</v>
      </c>
      <c r="K132" s="45">
        <f t="shared" ref="K132" si="688">(E132+F132+G132+H132+I132)</f>
        <v>18482.79</v>
      </c>
      <c r="L132" s="46">
        <f t="shared" ref="L132" si="689">K132+J132</f>
        <v>20023.02</v>
      </c>
      <c r="M132" s="117"/>
      <c r="N132" s="119">
        <f t="shared" ref="N132" si="690">K132</f>
        <v>18482.79</v>
      </c>
      <c r="O132" s="119">
        <f t="shared" ref="O132" si="691">E132+G132+F132+I132</f>
        <v>12202.73</v>
      </c>
      <c r="P132" s="119">
        <v>774</v>
      </c>
      <c r="Q132" s="119">
        <f t="shared" ref="Q132" si="692">IF(P132&gt;(O132*0.18),P132,O132*0.18)+N132+J132</f>
        <v>22219.51</v>
      </c>
      <c r="R132" s="119">
        <f t="shared" ref="R132" si="693">N132+O132*0.18</f>
        <v>20679.28</v>
      </c>
      <c r="S132" s="47"/>
    </row>
    <row r="133" spans="1:19" ht="9" customHeight="1" x14ac:dyDescent="0.2">
      <c r="A133" s="493"/>
      <c r="B133" s="493"/>
      <c r="C133" s="48" t="s">
        <v>4</v>
      </c>
      <c r="D133" s="49">
        <v>2</v>
      </c>
      <c r="E133" s="50">
        <v>20168130</v>
      </c>
      <c r="F133" s="50">
        <v>0</v>
      </c>
      <c r="G133" s="50">
        <f t="shared" si="506"/>
        <v>3217190</v>
      </c>
      <c r="H133" s="50">
        <v>12159892</v>
      </c>
      <c r="I133" s="50">
        <v>242460</v>
      </c>
      <c r="J133" s="51">
        <f t="shared" ref="J133:L133" si="694">J132*1936.27</f>
        <v>2982301</v>
      </c>
      <c r="K133" s="50">
        <f t="shared" si="694"/>
        <v>35787672</v>
      </c>
      <c r="L133" s="52">
        <f t="shared" si="694"/>
        <v>38769973</v>
      </c>
      <c r="M133" s="118"/>
      <c r="N133" s="120">
        <f t="shared" ref="N133:O133" si="695">N132*1936.27</f>
        <v>35787672</v>
      </c>
      <c r="O133" s="120">
        <f t="shared" si="695"/>
        <v>23627780</v>
      </c>
      <c r="P133" s="120">
        <v>1498673</v>
      </c>
      <c r="Q133" s="120">
        <f t="shared" ref="Q133:R133" si="696">Q132*1936.27</f>
        <v>43022971</v>
      </c>
      <c r="R133" s="120">
        <f t="shared" si="696"/>
        <v>40040669</v>
      </c>
      <c r="S133" s="47"/>
    </row>
    <row r="134" spans="1:19" ht="12.75" customHeight="1" x14ac:dyDescent="0.2">
      <c r="A134" s="511">
        <v>40360</v>
      </c>
      <c r="B134" s="511">
        <v>40543</v>
      </c>
      <c r="C134" s="53" t="s">
        <v>3</v>
      </c>
      <c r="D134" s="54">
        <v>3</v>
      </c>
      <c r="E134" s="44">
        <v>10791.27</v>
      </c>
      <c r="F134" s="44">
        <v>0</v>
      </c>
      <c r="G134" s="44">
        <f t="shared" ref="G134" si="697">1800/13*12</f>
        <v>1661.54</v>
      </c>
      <c r="H134" s="44">
        <v>6280.06</v>
      </c>
      <c r="I134" s="44">
        <v>125.22</v>
      </c>
      <c r="J134" s="44">
        <f t="shared" ref="J134" si="698">(E134+F134+G134+H134+I134)/12</f>
        <v>1571.51</v>
      </c>
      <c r="K134" s="45">
        <f t="shared" ref="K134" si="699">(E134+F134+G134+H134+I134)</f>
        <v>18858.09</v>
      </c>
      <c r="L134" s="46">
        <f t="shared" ref="L134" si="700">K134+J134</f>
        <v>20429.599999999999</v>
      </c>
      <c r="M134" s="117"/>
      <c r="N134" s="119">
        <f t="shared" ref="N134" si="701">K134</f>
        <v>18858.09</v>
      </c>
      <c r="O134" s="119">
        <f t="shared" ref="O134" si="702">E134+G134+F134+I134</f>
        <v>12578.03</v>
      </c>
      <c r="P134" s="119">
        <v>774</v>
      </c>
      <c r="Q134" s="119">
        <f t="shared" ref="Q134" si="703">IF(P134&gt;(O134*0.18),P134,O134*0.18)+N134+J134</f>
        <v>22693.65</v>
      </c>
      <c r="R134" s="119">
        <f t="shared" ref="R134" si="704">N134+O134*0.18</f>
        <v>21122.14</v>
      </c>
      <c r="S134" s="47"/>
    </row>
    <row r="135" spans="1:19" ht="9" customHeight="1" x14ac:dyDescent="0.2">
      <c r="A135" s="511"/>
      <c r="B135" s="511"/>
      <c r="C135" s="48" t="s">
        <v>4</v>
      </c>
      <c r="D135" s="49">
        <v>8</v>
      </c>
      <c r="E135" s="50">
        <v>20894812</v>
      </c>
      <c r="F135" s="50">
        <v>0</v>
      </c>
      <c r="G135" s="50">
        <f t="shared" si="506"/>
        <v>3217190</v>
      </c>
      <c r="H135" s="50">
        <v>12159892</v>
      </c>
      <c r="I135" s="50">
        <v>242460</v>
      </c>
      <c r="J135" s="51">
        <f t="shared" ref="J135:L135" si="705">J134*1936.27</f>
        <v>3042868</v>
      </c>
      <c r="K135" s="50">
        <f t="shared" si="705"/>
        <v>36514354</v>
      </c>
      <c r="L135" s="52">
        <f t="shared" si="705"/>
        <v>39557222</v>
      </c>
      <c r="M135" s="118"/>
      <c r="N135" s="120">
        <f t="shared" ref="N135:O135" si="706">N134*1936.27</f>
        <v>36514354</v>
      </c>
      <c r="O135" s="120">
        <f t="shared" si="706"/>
        <v>24354462</v>
      </c>
      <c r="P135" s="120">
        <v>1498673</v>
      </c>
      <c r="Q135" s="120">
        <f t="shared" ref="Q135:R135" si="707">Q134*1936.27</f>
        <v>43941034</v>
      </c>
      <c r="R135" s="120">
        <f t="shared" si="707"/>
        <v>40898166</v>
      </c>
      <c r="S135" s="47"/>
    </row>
    <row r="136" spans="1:19" ht="12.75" customHeight="1" x14ac:dyDescent="0.2">
      <c r="A136" s="511"/>
      <c r="B136" s="511"/>
      <c r="C136" s="53" t="s">
        <v>3</v>
      </c>
      <c r="D136" s="54">
        <v>9</v>
      </c>
      <c r="E136" s="44">
        <v>12131.03</v>
      </c>
      <c r="F136" s="44">
        <v>0</v>
      </c>
      <c r="G136" s="44">
        <f t="shared" ref="G136" si="708">1800/13*12</f>
        <v>1661.54</v>
      </c>
      <c r="H136" s="44">
        <v>6280.06</v>
      </c>
      <c r="I136" s="44">
        <v>125.22</v>
      </c>
      <c r="J136" s="44">
        <f t="shared" ref="J136" si="709">(E136+F136+G136+H136+I136)/12</f>
        <v>1683.15</v>
      </c>
      <c r="K136" s="45">
        <f t="shared" ref="K136" si="710">(E136+F136+G136+H136+I136)</f>
        <v>20197.849999999999</v>
      </c>
      <c r="L136" s="46">
        <f t="shared" ref="L136" si="711">K136+J136</f>
        <v>21881</v>
      </c>
      <c r="M136" s="117"/>
      <c r="N136" s="119">
        <f t="shared" ref="N136" si="712">K136</f>
        <v>20197.849999999999</v>
      </c>
      <c r="O136" s="119">
        <f t="shared" ref="O136" si="713">E136+G136+F136+I136</f>
        <v>13917.79</v>
      </c>
      <c r="P136" s="119">
        <v>774</v>
      </c>
      <c r="Q136" s="119">
        <f t="shared" ref="Q136" si="714">IF(P136&gt;(O136*0.18),P136,O136*0.18)+N136+J136</f>
        <v>24386.2</v>
      </c>
      <c r="R136" s="119">
        <f t="shared" ref="R136" si="715">N136+O136*0.18</f>
        <v>22703.05</v>
      </c>
      <c r="S136" s="47"/>
    </row>
    <row r="137" spans="1:19" ht="9" customHeight="1" x14ac:dyDescent="0.2">
      <c r="A137" s="511"/>
      <c r="B137" s="511"/>
      <c r="C137" s="48" t="s">
        <v>4</v>
      </c>
      <c r="D137" s="49">
        <v>14</v>
      </c>
      <c r="E137" s="50">
        <v>23488949</v>
      </c>
      <c r="F137" s="50">
        <v>0</v>
      </c>
      <c r="G137" s="50">
        <f t="shared" si="506"/>
        <v>3217190</v>
      </c>
      <c r="H137" s="50">
        <v>12159892</v>
      </c>
      <c r="I137" s="50">
        <v>242460</v>
      </c>
      <c r="J137" s="51">
        <f t="shared" ref="J137:L137" si="716">J136*1936.27</f>
        <v>3259033</v>
      </c>
      <c r="K137" s="50">
        <f t="shared" si="716"/>
        <v>39108491</v>
      </c>
      <c r="L137" s="52">
        <f t="shared" si="716"/>
        <v>42367524</v>
      </c>
      <c r="M137" s="118"/>
      <c r="N137" s="120">
        <f t="shared" ref="N137:O137" si="717">N136*1936.27</f>
        <v>39108491</v>
      </c>
      <c r="O137" s="120">
        <f t="shared" si="717"/>
        <v>26948599</v>
      </c>
      <c r="P137" s="120">
        <v>1498673</v>
      </c>
      <c r="Q137" s="120">
        <f t="shared" ref="Q137:R137" si="718">Q136*1936.27</f>
        <v>47218267</v>
      </c>
      <c r="R137" s="120">
        <f t="shared" si="718"/>
        <v>43959235</v>
      </c>
      <c r="S137" s="47"/>
    </row>
    <row r="138" spans="1:19" ht="12.75" customHeight="1" x14ac:dyDescent="0.2">
      <c r="A138" s="511"/>
      <c r="B138" s="511"/>
      <c r="C138" s="53" t="s">
        <v>3</v>
      </c>
      <c r="D138" s="54">
        <v>15</v>
      </c>
      <c r="E138" s="44">
        <v>13400.03</v>
      </c>
      <c r="F138" s="44">
        <v>0</v>
      </c>
      <c r="G138" s="44">
        <f t="shared" ref="G138" si="719">1800/13*12</f>
        <v>1661.54</v>
      </c>
      <c r="H138" s="44">
        <v>6280.06</v>
      </c>
      <c r="I138" s="44">
        <v>125.22</v>
      </c>
      <c r="J138" s="44">
        <f t="shared" ref="J138" si="720">(E138+F138+G138+H138+I138)/12</f>
        <v>1788.9</v>
      </c>
      <c r="K138" s="45">
        <f t="shared" ref="K138" si="721">(E138+F138+G138+H138+I138)</f>
        <v>21466.85</v>
      </c>
      <c r="L138" s="46">
        <f t="shared" ref="L138" si="722">K138+J138</f>
        <v>23255.75</v>
      </c>
      <c r="M138" s="117"/>
      <c r="N138" s="119">
        <f t="shared" ref="N138" si="723">K138</f>
        <v>21466.85</v>
      </c>
      <c r="O138" s="119">
        <f t="shared" ref="O138" si="724">E138+G138+F138+I138</f>
        <v>15186.79</v>
      </c>
      <c r="P138" s="119">
        <v>774</v>
      </c>
      <c r="Q138" s="119">
        <f t="shared" ref="Q138" si="725">IF(P138&gt;(O138*0.18),P138,O138*0.18)+N138+J138</f>
        <v>25989.37</v>
      </c>
      <c r="R138" s="119">
        <f t="shared" ref="R138" si="726">N138+O138*0.18</f>
        <v>24200.47</v>
      </c>
      <c r="S138" s="47"/>
    </row>
    <row r="139" spans="1:19" ht="9" customHeight="1" x14ac:dyDescent="0.2">
      <c r="A139" s="511"/>
      <c r="B139" s="511"/>
      <c r="C139" s="48" t="s">
        <v>4</v>
      </c>
      <c r="D139" s="49">
        <v>20</v>
      </c>
      <c r="E139" s="50">
        <v>25946076</v>
      </c>
      <c r="F139" s="50">
        <v>0</v>
      </c>
      <c r="G139" s="50">
        <f t="shared" si="506"/>
        <v>3217190</v>
      </c>
      <c r="H139" s="50">
        <v>12159892</v>
      </c>
      <c r="I139" s="50">
        <v>242460</v>
      </c>
      <c r="J139" s="51">
        <f t="shared" ref="J139:L139" si="727">J138*1936.27</f>
        <v>3463793</v>
      </c>
      <c r="K139" s="50">
        <f t="shared" si="727"/>
        <v>41565618</v>
      </c>
      <c r="L139" s="52">
        <f t="shared" si="727"/>
        <v>45029411</v>
      </c>
      <c r="M139" s="118"/>
      <c r="N139" s="120">
        <f t="shared" ref="N139:O139" si="728">N138*1936.27</f>
        <v>41565618</v>
      </c>
      <c r="O139" s="120">
        <f t="shared" si="728"/>
        <v>29405726</v>
      </c>
      <c r="P139" s="120">
        <v>1498673</v>
      </c>
      <c r="Q139" s="120">
        <f t="shared" ref="Q139:R139" si="729">Q138*1936.27</f>
        <v>50322437</v>
      </c>
      <c r="R139" s="120">
        <f t="shared" si="729"/>
        <v>46858644</v>
      </c>
      <c r="S139" s="47"/>
    </row>
    <row r="140" spans="1:19" ht="12.75" customHeight="1" x14ac:dyDescent="0.2">
      <c r="A140" s="511"/>
      <c r="B140" s="511"/>
      <c r="C140" s="53" t="s">
        <v>3</v>
      </c>
      <c r="D140" s="54">
        <v>21</v>
      </c>
      <c r="E140" s="44">
        <v>14676.66</v>
      </c>
      <c r="F140" s="44">
        <v>0</v>
      </c>
      <c r="G140" s="44">
        <f t="shared" ref="G140" si="730">1800/13*12</f>
        <v>1661.54</v>
      </c>
      <c r="H140" s="44">
        <v>6280.06</v>
      </c>
      <c r="I140" s="44">
        <v>125.22</v>
      </c>
      <c r="J140" s="44">
        <f t="shared" ref="J140" si="731">(E140+F140+G140+H140+I140)/12</f>
        <v>1895.29</v>
      </c>
      <c r="K140" s="45">
        <f t="shared" ref="K140" si="732">(E140+F140+G140+H140+I140)</f>
        <v>22743.48</v>
      </c>
      <c r="L140" s="46">
        <f t="shared" ref="L140" si="733">K140+J140</f>
        <v>24638.77</v>
      </c>
      <c r="M140" s="117"/>
      <c r="N140" s="119">
        <f t="shared" ref="N140" si="734">K140</f>
        <v>22743.48</v>
      </c>
      <c r="O140" s="119">
        <f t="shared" ref="O140" si="735">E140+G140+F140+I140</f>
        <v>16463.419999999998</v>
      </c>
      <c r="P140" s="119">
        <v>774</v>
      </c>
      <c r="Q140" s="119">
        <f t="shared" ref="Q140" si="736">IF(P140&gt;(O140*0.18),P140,O140*0.18)+N140+J140</f>
        <v>27602.19</v>
      </c>
      <c r="R140" s="119">
        <f t="shared" ref="R140" si="737">N140+O140*0.18</f>
        <v>25706.9</v>
      </c>
      <c r="S140" s="47"/>
    </row>
    <row r="141" spans="1:19" ht="9" customHeight="1" x14ac:dyDescent="0.2">
      <c r="A141" s="511"/>
      <c r="B141" s="511"/>
      <c r="C141" s="48" t="s">
        <v>4</v>
      </c>
      <c r="D141" s="49">
        <v>27</v>
      </c>
      <c r="E141" s="50">
        <v>28417976</v>
      </c>
      <c r="F141" s="50">
        <v>0</v>
      </c>
      <c r="G141" s="50">
        <f t="shared" si="506"/>
        <v>3217190</v>
      </c>
      <c r="H141" s="50">
        <v>12159892</v>
      </c>
      <c r="I141" s="50">
        <v>242460</v>
      </c>
      <c r="J141" s="51">
        <f t="shared" ref="J141:L141" si="738">J140*1936.27</f>
        <v>3669793</v>
      </c>
      <c r="K141" s="50">
        <f t="shared" si="738"/>
        <v>44037518</v>
      </c>
      <c r="L141" s="52">
        <f t="shared" si="738"/>
        <v>47707311</v>
      </c>
      <c r="M141" s="118"/>
      <c r="N141" s="120">
        <f t="shared" ref="N141:O141" si="739">N140*1936.27</f>
        <v>44037518</v>
      </c>
      <c r="O141" s="120">
        <f t="shared" si="739"/>
        <v>31877626</v>
      </c>
      <c r="P141" s="120">
        <v>1498673</v>
      </c>
      <c r="Q141" s="120">
        <f t="shared" ref="Q141:R141" si="740">Q140*1936.27</f>
        <v>53445292</v>
      </c>
      <c r="R141" s="120">
        <f t="shared" si="740"/>
        <v>49775499</v>
      </c>
      <c r="S141" s="47"/>
    </row>
    <row r="142" spans="1:19" ht="12.75" customHeight="1" x14ac:dyDescent="0.2">
      <c r="A142" s="511"/>
      <c r="B142" s="511"/>
      <c r="C142" s="53" t="s">
        <v>3</v>
      </c>
      <c r="D142" s="54">
        <v>28</v>
      </c>
      <c r="E142" s="44">
        <v>15585.87</v>
      </c>
      <c r="F142" s="44">
        <v>0</v>
      </c>
      <c r="G142" s="44">
        <f t="shared" ref="G142" si="741">1800/13*12</f>
        <v>1661.54</v>
      </c>
      <c r="H142" s="44">
        <v>6280.06</v>
      </c>
      <c r="I142" s="44">
        <v>125.22</v>
      </c>
      <c r="J142" s="44">
        <f t="shared" ref="J142" si="742">(E142+F142+G142+H142+I142)/12</f>
        <v>1971.06</v>
      </c>
      <c r="K142" s="45">
        <f t="shared" ref="K142" si="743">(E142+F142+G142+H142+I142)</f>
        <v>23652.69</v>
      </c>
      <c r="L142" s="46">
        <f t="shared" ref="L142" si="744">K142+J142</f>
        <v>25623.75</v>
      </c>
      <c r="M142" s="117"/>
      <c r="N142" s="119">
        <f t="shared" ref="N142" si="745">K142</f>
        <v>23652.69</v>
      </c>
      <c r="O142" s="119">
        <f t="shared" ref="O142" si="746">E142+G142+F142+I142</f>
        <v>17372.63</v>
      </c>
      <c r="P142" s="119">
        <v>774</v>
      </c>
      <c r="Q142" s="119">
        <f t="shared" ref="Q142" si="747">IF(P142&gt;(O142*0.18),P142,O142*0.18)+N142+J142</f>
        <v>28750.82</v>
      </c>
      <c r="R142" s="119">
        <f t="shared" ref="R142" si="748">N142+O142*0.18</f>
        <v>26779.759999999998</v>
      </c>
      <c r="S142" s="47"/>
    </row>
    <row r="143" spans="1:19" ht="9" customHeight="1" x14ac:dyDescent="0.2">
      <c r="A143" s="511"/>
      <c r="B143" s="511"/>
      <c r="C143" s="48" t="s">
        <v>4</v>
      </c>
      <c r="D143" s="49">
        <v>34</v>
      </c>
      <c r="E143" s="50">
        <v>30178453</v>
      </c>
      <c r="F143" s="50">
        <v>0</v>
      </c>
      <c r="G143" s="50">
        <f t="shared" si="506"/>
        <v>3217190</v>
      </c>
      <c r="H143" s="50">
        <v>12159892</v>
      </c>
      <c r="I143" s="50">
        <v>242460</v>
      </c>
      <c r="J143" s="51">
        <f t="shared" ref="J143:L143" si="749">J142*1936.27</f>
        <v>3816504</v>
      </c>
      <c r="K143" s="50">
        <f t="shared" si="749"/>
        <v>45797994</v>
      </c>
      <c r="L143" s="52">
        <f t="shared" si="749"/>
        <v>49614498</v>
      </c>
      <c r="M143" s="118"/>
      <c r="N143" s="120">
        <f t="shared" ref="N143:O143" si="750">N142*1936.27</f>
        <v>45797994</v>
      </c>
      <c r="O143" s="120">
        <f t="shared" si="750"/>
        <v>33638102</v>
      </c>
      <c r="P143" s="120">
        <v>1498673</v>
      </c>
      <c r="Q143" s="120">
        <f t="shared" ref="Q143:R143" si="751">Q142*1936.27</f>
        <v>55669350</v>
      </c>
      <c r="R143" s="120">
        <f t="shared" si="751"/>
        <v>51852846</v>
      </c>
      <c r="S143" s="47"/>
    </row>
    <row r="144" spans="1:19" ht="12.75" customHeight="1" x14ac:dyDescent="0.2">
      <c r="A144" s="511"/>
      <c r="B144" s="511"/>
      <c r="C144" s="53" t="s">
        <v>3</v>
      </c>
      <c r="D144" s="54">
        <v>35</v>
      </c>
      <c r="E144" s="44">
        <v>16282.58</v>
      </c>
      <c r="F144" s="44">
        <v>0</v>
      </c>
      <c r="G144" s="44">
        <f t="shared" ref="G144" si="752">1800/13*12</f>
        <v>1661.54</v>
      </c>
      <c r="H144" s="44">
        <v>6280.06</v>
      </c>
      <c r="I144" s="44">
        <v>125.22</v>
      </c>
      <c r="J144" s="44">
        <f t="shared" ref="J144" si="753">(E144+F144+G144+H144+I144)/12</f>
        <v>2029.12</v>
      </c>
      <c r="K144" s="45">
        <f t="shared" ref="K144" si="754">(E144+F144+G144+H144+I144)</f>
        <v>24349.4</v>
      </c>
      <c r="L144" s="46">
        <f t="shared" ref="L144" si="755">K144+J144</f>
        <v>26378.52</v>
      </c>
      <c r="M144" s="117"/>
      <c r="N144" s="119">
        <f t="shared" ref="N144" si="756">K144</f>
        <v>24349.4</v>
      </c>
      <c r="O144" s="119">
        <f t="shared" ref="O144" si="757">E144+G144+F144+I144</f>
        <v>18069.34</v>
      </c>
      <c r="P144" s="119">
        <v>774</v>
      </c>
      <c r="Q144" s="119">
        <f t="shared" ref="Q144" si="758">IF(P144&gt;(O144*0.18),P144,O144*0.18)+N144+J144</f>
        <v>29631</v>
      </c>
      <c r="R144" s="119">
        <f t="shared" ref="R144" si="759">N144+O144*0.18</f>
        <v>27601.88</v>
      </c>
      <c r="S144" s="47"/>
    </row>
    <row r="145" spans="1:19" ht="9" customHeight="1" x14ac:dyDescent="0.2">
      <c r="A145" s="512"/>
      <c r="B145" s="512"/>
      <c r="C145" s="58" t="s">
        <v>4</v>
      </c>
      <c r="D145" s="59"/>
      <c r="E145" s="61">
        <v>31527471</v>
      </c>
      <c r="F145" s="61">
        <v>0</v>
      </c>
      <c r="G145" s="50">
        <f t="shared" si="506"/>
        <v>3217190</v>
      </c>
      <c r="H145" s="61">
        <v>12159892</v>
      </c>
      <c r="I145" s="61">
        <v>242460</v>
      </c>
      <c r="J145" s="51">
        <f t="shared" ref="J145:L145" si="760">J144*1936.27</f>
        <v>3928924</v>
      </c>
      <c r="K145" s="50">
        <f t="shared" si="760"/>
        <v>47147013</v>
      </c>
      <c r="L145" s="52">
        <f t="shared" si="760"/>
        <v>51075937</v>
      </c>
      <c r="M145" s="118"/>
      <c r="N145" s="120">
        <f t="shared" ref="N145:O145" si="761">N144*1936.27</f>
        <v>47147013</v>
      </c>
      <c r="O145" s="120">
        <f t="shared" si="761"/>
        <v>34987121</v>
      </c>
      <c r="P145" s="120">
        <v>1498673</v>
      </c>
      <c r="Q145" s="120">
        <f t="shared" ref="Q145:R145" si="762">Q144*1936.27</f>
        <v>57373616</v>
      </c>
      <c r="R145" s="120">
        <f t="shared" si="762"/>
        <v>53444692</v>
      </c>
      <c r="S145" s="47"/>
    </row>
    <row r="146" spans="1:19" ht="12.75" customHeight="1" x14ac:dyDescent="0.2">
      <c r="A146" s="492">
        <v>40544</v>
      </c>
      <c r="B146" s="492">
        <v>42369</v>
      </c>
      <c r="C146" s="42" t="s">
        <v>3</v>
      </c>
      <c r="D146" s="43">
        <v>0</v>
      </c>
      <c r="E146" s="44">
        <v>10415.969999999999</v>
      </c>
      <c r="F146" s="44">
        <v>0</v>
      </c>
      <c r="G146" s="44">
        <f t="shared" ref="G146" si="763">1800/13*12</f>
        <v>1661.54</v>
      </c>
      <c r="H146" s="44">
        <v>6280.06</v>
      </c>
      <c r="I146" s="44">
        <v>125.22</v>
      </c>
      <c r="J146" s="44">
        <f t="shared" ref="J146" si="764">(E146+F146+G146+H146+I146)/12</f>
        <v>1540.23</v>
      </c>
      <c r="K146" s="45">
        <f t="shared" ref="K146" si="765">(E146+F146+G146+H146+I146)</f>
        <v>18482.79</v>
      </c>
      <c r="L146" s="46">
        <f t="shared" ref="L146" si="766">K146+J146</f>
        <v>20023.02</v>
      </c>
      <c r="M146" s="117"/>
      <c r="N146" s="119">
        <f t="shared" ref="N146" si="767">K146</f>
        <v>18482.79</v>
      </c>
      <c r="O146" s="119">
        <f t="shared" ref="O146" si="768">E146+G146+F146+I146</f>
        <v>12202.73</v>
      </c>
      <c r="P146" s="119">
        <v>774</v>
      </c>
      <c r="Q146" s="119">
        <f t="shared" ref="Q146" si="769">IF(P146&gt;(O146*0.18),P146,O146*0.18)+N146+J146</f>
        <v>22219.51</v>
      </c>
      <c r="R146" s="119">
        <f t="shared" ref="R146" si="770">N146+O146*0.18</f>
        <v>20679.28</v>
      </c>
      <c r="S146" s="47"/>
    </row>
    <row r="147" spans="1:19" ht="9" customHeight="1" x14ac:dyDescent="0.2">
      <c r="A147" s="493"/>
      <c r="B147" s="493"/>
      <c r="C147" s="48" t="s">
        <v>4</v>
      </c>
      <c r="D147" s="49">
        <v>2</v>
      </c>
      <c r="E147" s="61">
        <v>20168130</v>
      </c>
      <c r="F147" s="50">
        <v>0</v>
      </c>
      <c r="G147" s="50">
        <f t="shared" si="506"/>
        <v>3217190</v>
      </c>
      <c r="H147" s="61">
        <v>12159892</v>
      </c>
      <c r="I147" s="61">
        <v>242460</v>
      </c>
      <c r="J147" s="51">
        <f t="shared" ref="J147:L147" si="771">J146*1936.27</f>
        <v>2982301</v>
      </c>
      <c r="K147" s="50">
        <f t="shared" si="771"/>
        <v>35787672</v>
      </c>
      <c r="L147" s="52">
        <f t="shared" si="771"/>
        <v>38769973</v>
      </c>
      <c r="M147" s="118"/>
      <c r="N147" s="120">
        <f t="shared" ref="N147:O147" si="772">N146*1936.27</f>
        <v>35787672</v>
      </c>
      <c r="O147" s="120">
        <f t="shared" si="772"/>
        <v>23627780</v>
      </c>
      <c r="P147" s="120">
        <v>1498673</v>
      </c>
      <c r="Q147" s="120">
        <f t="shared" ref="Q147:R147" si="773">Q146*1936.27</f>
        <v>43022971</v>
      </c>
      <c r="R147" s="120">
        <f t="shared" si="773"/>
        <v>40040669</v>
      </c>
      <c r="S147" s="47"/>
    </row>
    <row r="148" spans="1:19" ht="12.75" customHeight="1" x14ac:dyDescent="0.2">
      <c r="A148" s="511">
        <v>40544</v>
      </c>
      <c r="B148" s="511">
        <v>42369</v>
      </c>
      <c r="C148" s="53" t="s">
        <v>3</v>
      </c>
      <c r="D148" s="54">
        <v>3</v>
      </c>
      <c r="E148" s="44">
        <v>10791.27</v>
      </c>
      <c r="F148" s="44">
        <v>0</v>
      </c>
      <c r="G148" s="44">
        <f t="shared" ref="G148" si="774">1800/13*12</f>
        <v>1661.54</v>
      </c>
      <c r="H148" s="44">
        <v>6280.06</v>
      </c>
      <c r="I148" s="44">
        <v>125.22</v>
      </c>
      <c r="J148" s="44">
        <f t="shared" ref="J148" si="775">(E148+F148+G148+H148+I148)/12</f>
        <v>1571.51</v>
      </c>
      <c r="K148" s="45">
        <f t="shared" ref="K148" si="776">(E148+F148+G148+H148+I148)</f>
        <v>18858.09</v>
      </c>
      <c r="L148" s="46">
        <f t="shared" ref="L148" si="777">K148+J148</f>
        <v>20429.599999999999</v>
      </c>
      <c r="M148" s="117"/>
      <c r="N148" s="119">
        <f t="shared" ref="N148" si="778">K148</f>
        <v>18858.09</v>
      </c>
      <c r="O148" s="119">
        <f t="shared" ref="O148" si="779">E148+G148+F148+I148</f>
        <v>12578.03</v>
      </c>
      <c r="P148" s="119">
        <v>774</v>
      </c>
      <c r="Q148" s="119">
        <f t="shared" ref="Q148" si="780">IF(P148&gt;(O148*0.18),P148,O148*0.18)+N148+J148</f>
        <v>22693.65</v>
      </c>
      <c r="R148" s="119">
        <f t="shared" ref="R148" si="781">N148+O148*0.18</f>
        <v>21122.14</v>
      </c>
      <c r="S148" s="47"/>
    </row>
    <row r="149" spans="1:19" ht="9" customHeight="1" x14ac:dyDescent="0.2">
      <c r="A149" s="511"/>
      <c r="B149" s="511"/>
      <c r="C149" s="48" t="s">
        <v>4</v>
      </c>
      <c r="D149" s="49">
        <v>8</v>
      </c>
      <c r="E149" s="61">
        <v>20894812</v>
      </c>
      <c r="F149" s="50">
        <v>0</v>
      </c>
      <c r="G149" s="50">
        <f t="shared" si="506"/>
        <v>3217190</v>
      </c>
      <c r="H149" s="61">
        <v>12159892</v>
      </c>
      <c r="I149" s="61">
        <v>242460</v>
      </c>
      <c r="J149" s="51">
        <f t="shared" ref="J149:L149" si="782">J148*1936.27</f>
        <v>3042868</v>
      </c>
      <c r="K149" s="50">
        <f t="shared" si="782"/>
        <v>36514354</v>
      </c>
      <c r="L149" s="52">
        <f t="shared" si="782"/>
        <v>39557222</v>
      </c>
      <c r="M149" s="118"/>
      <c r="N149" s="120">
        <f t="shared" ref="N149:O149" si="783">N148*1936.27</f>
        <v>36514354</v>
      </c>
      <c r="O149" s="120">
        <f t="shared" si="783"/>
        <v>24354462</v>
      </c>
      <c r="P149" s="120">
        <v>1498673</v>
      </c>
      <c r="Q149" s="120">
        <f t="shared" ref="Q149:R149" si="784">Q148*1936.27</f>
        <v>43941034</v>
      </c>
      <c r="R149" s="120">
        <f t="shared" si="784"/>
        <v>40898166</v>
      </c>
      <c r="S149" s="47"/>
    </row>
    <row r="150" spans="1:19" ht="12.75" customHeight="1" x14ac:dyDescent="0.2">
      <c r="A150" s="511"/>
      <c r="B150" s="511"/>
      <c r="C150" s="53" t="s">
        <v>3</v>
      </c>
      <c r="D150" s="54">
        <v>9</v>
      </c>
      <c r="E150" s="44">
        <v>12131.03</v>
      </c>
      <c r="F150" s="44">
        <v>0</v>
      </c>
      <c r="G150" s="44">
        <f t="shared" ref="G150" si="785">1800/13*12</f>
        <v>1661.54</v>
      </c>
      <c r="H150" s="44">
        <v>6280.06</v>
      </c>
      <c r="I150" s="44">
        <v>125.22</v>
      </c>
      <c r="J150" s="44">
        <f t="shared" ref="J150" si="786">(E150+F150+G150+H150+I150)/12</f>
        <v>1683.15</v>
      </c>
      <c r="K150" s="45">
        <f t="shared" ref="K150" si="787">(E150+F150+G150+H150+I150)</f>
        <v>20197.849999999999</v>
      </c>
      <c r="L150" s="46">
        <f t="shared" ref="L150" si="788">K150+J150</f>
        <v>21881</v>
      </c>
      <c r="M150" s="117"/>
      <c r="N150" s="119">
        <f t="shared" ref="N150" si="789">K150</f>
        <v>20197.849999999999</v>
      </c>
      <c r="O150" s="119">
        <f t="shared" ref="O150" si="790">E150+G150+F150+I150</f>
        <v>13917.79</v>
      </c>
      <c r="P150" s="119">
        <v>774</v>
      </c>
      <c r="Q150" s="119">
        <f t="shared" ref="Q150" si="791">IF(P150&gt;(O150*0.18),P150,O150*0.18)+N150+J150</f>
        <v>24386.2</v>
      </c>
      <c r="R150" s="119">
        <f t="shared" ref="R150" si="792">N150+O150*0.18</f>
        <v>22703.05</v>
      </c>
      <c r="S150" s="47"/>
    </row>
    <row r="151" spans="1:19" ht="9" customHeight="1" x14ac:dyDescent="0.2">
      <c r="A151" s="511"/>
      <c r="B151" s="511"/>
      <c r="C151" s="48" t="s">
        <v>4</v>
      </c>
      <c r="D151" s="49">
        <v>14</v>
      </c>
      <c r="E151" s="61">
        <v>23488949</v>
      </c>
      <c r="F151" s="50">
        <v>0</v>
      </c>
      <c r="G151" s="50">
        <f t="shared" si="506"/>
        <v>3217190</v>
      </c>
      <c r="H151" s="61">
        <v>12159892</v>
      </c>
      <c r="I151" s="61">
        <v>242460</v>
      </c>
      <c r="J151" s="51">
        <f t="shared" ref="J151:L151" si="793">J150*1936.27</f>
        <v>3259033</v>
      </c>
      <c r="K151" s="50">
        <f t="shared" si="793"/>
        <v>39108491</v>
      </c>
      <c r="L151" s="52">
        <f t="shared" si="793"/>
        <v>42367524</v>
      </c>
      <c r="M151" s="118"/>
      <c r="N151" s="120">
        <f t="shared" ref="N151:O151" si="794">N150*1936.27</f>
        <v>39108491</v>
      </c>
      <c r="O151" s="120">
        <f t="shared" si="794"/>
        <v>26948599</v>
      </c>
      <c r="P151" s="120">
        <v>1498673</v>
      </c>
      <c r="Q151" s="120">
        <f t="shared" ref="Q151:R151" si="795">Q150*1936.27</f>
        <v>47218267</v>
      </c>
      <c r="R151" s="120">
        <f t="shared" si="795"/>
        <v>43959235</v>
      </c>
      <c r="S151" s="47"/>
    </row>
    <row r="152" spans="1:19" ht="12.75" customHeight="1" x14ac:dyDescent="0.2">
      <c r="A152" s="511"/>
      <c r="B152" s="511"/>
      <c r="C152" s="53" t="s">
        <v>3</v>
      </c>
      <c r="D152" s="54">
        <v>15</v>
      </c>
      <c r="E152" s="44">
        <v>13400.03</v>
      </c>
      <c r="F152" s="44">
        <v>0</v>
      </c>
      <c r="G152" s="44">
        <f t="shared" ref="G152" si="796">1800/13*12</f>
        <v>1661.54</v>
      </c>
      <c r="H152" s="44">
        <v>6280.06</v>
      </c>
      <c r="I152" s="44">
        <v>125.22</v>
      </c>
      <c r="J152" s="44">
        <f t="shared" ref="J152" si="797">(E152+F152+G152+H152+I152)/12</f>
        <v>1788.9</v>
      </c>
      <c r="K152" s="45">
        <f t="shared" ref="K152" si="798">(E152+F152+G152+H152+I152)</f>
        <v>21466.85</v>
      </c>
      <c r="L152" s="46">
        <f t="shared" ref="L152" si="799">K152+J152</f>
        <v>23255.75</v>
      </c>
      <c r="M152" s="117"/>
      <c r="N152" s="119">
        <f t="shared" ref="N152" si="800">K152</f>
        <v>21466.85</v>
      </c>
      <c r="O152" s="119">
        <f t="shared" ref="O152" si="801">E152+G152+F152+I152</f>
        <v>15186.79</v>
      </c>
      <c r="P152" s="119">
        <v>774</v>
      </c>
      <c r="Q152" s="119">
        <f t="shared" ref="Q152" si="802">IF(P152&gt;(O152*0.18),P152,O152*0.18)+N152+J152</f>
        <v>25989.37</v>
      </c>
      <c r="R152" s="119">
        <f t="shared" ref="R152" si="803">N152+O152*0.18</f>
        <v>24200.47</v>
      </c>
      <c r="S152" s="47"/>
    </row>
    <row r="153" spans="1:19" ht="9" customHeight="1" x14ac:dyDescent="0.2">
      <c r="A153" s="511"/>
      <c r="B153" s="511"/>
      <c r="C153" s="48" t="s">
        <v>4</v>
      </c>
      <c r="D153" s="49">
        <v>20</v>
      </c>
      <c r="E153" s="61">
        <v>25946076</v>
      </c>
      <c r="F153" s="50">
        <v>0</v>
      </c>
      <c r="G153" s="50">
        <f t="shared" si="506"/>
        <v>3217190</v>
      </c>
      <c r="H153" s="61">
        <v>12159892</v>
      </c>
      <c r="I153" s="61">
        <v>242460</v>
      </c>
      <c r="J153" s="51">
        <f t="shared" ref="J153:L153" si="804">J152*1936.27</f>
        <v>3463793</v>
      </c>
      <c r="K153" s="50">
        <f t="shared" si="804"/>
        <v>41565618</v>
      </c>
      <c r="L153" s="52">
        <f t="shared" si="804"/>
        <v>45029411</v>
      </c>
      <c r="M153" s="118"/>
      <c r="N153" s="120">
        <f t="shared" ref="N153:O153" si="805">N152*1936.27</f>
        <v>41565618</v>
      </c>
      <c r="O153" s="120">
        <f t="shared" si="805"/>
        <v>29405726</v>
      </c>
      <c r="P153" s="120">
        <v>1498673</v>
      </c>
      <c r="Q153" s="120">
        <f t="shared" ref="Q153:R153" si="806">Q152*1936.27</f>
        <v>50322437</v>
      </c>
      <c r="R153" s="120">
        <f t="shared" si="806"/>
        <v>46858644</v>
      </c>
      <c r="S153" s="47"/>
    </row>
    <row r="154" spans="1:19" ht="12.75" customHeight="1" x14ac:dyDescent="0.2">
      <c r="A154" s="511"/>
      <c r="B154" s="511"/>
      <c r="C154" s="53" t="s">
        <v>3</v>
      </c>
      <c r="D154" s="54">
        <v>21</v>
      </c>
      <c r="E154" s="44">
        <v>14676.66</v>
      </c>
      <c r="F154" s="44">
        <v>0</v>
      </c>
      <c r="G154" s="44">
        <f t="shared" ref="G154" si="807">1800/13*12</f>
        <v>1661.54</v>
      </c>
      <c r="H154" s="44">
        <v>6280.06</v>
      </c>
      <c r="I154" s="44">
        <v>125.22</v>
      </c>
      <c r="J154" s="44">
        <f t="shared" ref="J154" si="808">(E154+F154+G154+H154+I154)/12</f>
        <v>1895.29</v>
      </c>
      <c r="K154" s="45">
        <f t="shared" ref="K154" si="809">(E154+F154+G154+H154+I154)</f>
        <v>22743.48</v>
      </c>
      <c r="L154" s="46">
        <f t="shared" ref="L154" si="810">K154+J154</f>
        <v>24638.77</v>
      </c>
      <c r="M154" s="117"/>
      <c r="N154" s="119">
        <f t="shared" ref="N154" si="811">K154</f>
        <v>22743.48</v>
      </c>
      <c r="O154" s="119">
        <f t="shared" ref="O154" si="812">E154+G154+F154+I154</f>
        <v>16463.419999999998</v>
      </c>
      <c r="P154" s="119">
        <v>774</v>
      </c>
      <c r="Q154" s="119">
        <f t="shared" ref="Q154" si="813">IF(P154&gt;(O154*0.18),P154,O154*0.18)+N154+J154</f>
        <v>27602.19</v>
      </c>
      <c r="R154" s="119">
        <f t="shared" ref="R154" si="814">N154+O154*0.18</f>
        <v>25706.9</v>
      </c>
      <c r="S154" s="47"/>
    </row>
    <row r="155" spans="1:19" ht="9" customHeight="1" x14ac:dyDescent="0.2">
      <c r="A155" s="511"/>
      <c r="B155" s="511"/>
      <c r="C155" s="48" t="s">
        <v>4</v>
      </c>
      <c r="D155" s="49">
        <v>27</v>
      </c>
      <c r="E155" s="61">
        <v>28417976</v>
      </c>
      <c r="F155" s="50">
        <v>0</v>
      </c>
      <c r="G155" s="50">
        <f t="shared" si="506"/>
        <v>3217190</v>
      </c>
      <c r="H155" s="61">
        <v>12159892</v>
      </c>
      <c r="I155" s="61">
        <v>242460</v>
      </c>
      <c r="J155" s="51">
        <f t="shared" ref="J155:L155" si="815">J154*1936.27</f>
        <v>3669793</v>
      </c>
      <c r="K155" s="50">
        <f t="shared" si="815"/>
        <v>44037518</v>
      </c>
      <c r="L155" s="52">
        <f t="shared" si="815"/>
        <v>47707311</v>
      </c>
      <c r="M155" s="118"/>
      <c r="N155" s="120">
        <f t="shared" ref="N155:O155" si="816">N154*1936.27</f>
        <v>44037518</v>
      </c>
      <c r="O155" s="120">
        <f t="shared" si="816"/>
        <v>31877626</v>
      </c>
      <c r="P155" s="120">
        <v>1498673</v>
      </c>
      <c r="Q155" s="120">
        <f t="shared" ref="Q155:R155" si="817">Q154*1936.27</f>
        <v>53445292</v>
      </c>
      <c r="R155" s="120">
        <f t="shared" si="817"/>
        <v>49775499</v>
      </c>
      <c r="S155" s="47"/>
    </row>
    <row r="156" spans="1:19" ht="12.75" customHeight="1" x14ac:dyDescent="0.2">
      <c r="A156" s="511"/>
      <c r="B156" s="511"/>
      <c r="C156" s="53" t="s">
        <v>3</v>
      </c>
      <c r="D156" s="54">
        <v>28</v>
      </c>
      <c r="E156" s="44">
        <v>15585.87</v>
      </c>
      <c r="F156" s="44">
        <v>0</v>
      </c>
      <c r="G156" s="44">
        <f t="shared" ref="G156" si="818">1800/13*12</f>
        <v>1661.54</v>
      </c>
      <c r="H156" s="44">
        <v>6280.06</v>
      </c>
      <c r="I156" s="44">
        <v>125.22</v>
      </c>
      <c r="J156" s="44">
        <f t="shared" ref="J156" si="819">(E156+F156+G156+H156+I156)/12</f>
        <v>1971.06</v>
      </c>
      <c r="K156" s="45">
        <f t="shared" ref="K156" si="820">(E156+F156+G156+H156+I156)</f>
        <v>23652.69</v>
      </c>
      <c r="L156" s="46">
        <f t="shared" ref="L156" si="821">K156+J156</f>
        <v>25623.75</v>
      </c>
      <c r="M156" s="117"/>
      <c r="N156" s="119">
        <f t="shared" ref="N156" si="822">K156</f>
        <v>23652.69</v>
      </c>
      <c r="O156" s="119">
        <f t="shared" ref="O156" si="823">E156+G156+F156+I156</f>
        <v>17372.63</v>
      </c>
      <c r="P156" s="119">
        <v>774</v>
      </c>
      <c r="Q156" s="119">
        <f t="shared" ref="Q156" si="824">IF(P156&gt;(O156*0.18),P156,O156*0.18)+N156+J156</f>
        <v>28750.82</v>
      </c>
      <c r="R156" s="119">
        <f t="shared" ref="R156" si="825">N156+O156*0.18</f>
        <v>26779.759999999998</v>
      </c>
      <c r="S156" s="47"/>
    </row>
    <row r="157" spans="1:19" ht="9" customHeight="1" x14ac:dyDescent="0.2">
      <c r="A157" s="511"/>
      <c r="B157" s="511"/>
      <c r="C157" s="48" t="s">
        <v>4</v>
      </c>
      <c r="D157" s="49">
        <v>34</v>
      </c>
      <c r="E157" s="61">
        <v>30178453</v>
      </c>
      <c r="F157" s="50">
        <v>0</v>
      </c>
      <c r="G157" s="50">
        <f t="shared" si="506"/>
        <v>3217190</v>
      </c>
      <c r="H157" s="61">
        <v>12159892</v>
      </c>
      <c r="I157" s="61">
        <v>242460</v>
      </c>
      <c r="J157" s="51">
        <f t="shared" ref="J157:L157" si="826">J156*1936.27</f>
        <v>3816504</v>
      </c>
      <c r="K157" s="50">
        <f t="shared" si="826"/>
        <v>45797994</v>
      </c>
      <c r="L157" s="52">
        <f t="shared" si="826"/>
        <v>49614498</v>
      </c>
      <c r="M157" s="118"/>
      <c r="N157" s="120">
        <f t="shared" ref="N157:O157" si="827">N156*1936.27</f>
        <v>45797994</v>
      </c>
      <c r="O157" s="120">
        <f t="shared" si="827"/>
        <v>33638102</v>
      </c>
      <c r="P157" s="120">
        <v>1498673</v>
      </c>
      <c r="Q157" s="120">
        <f t="shared" ref="Q157:R157" si="828">Q156*1936.27</f>
        <v>55669350</v>
      </c>
      <c r="R157" s="120">
        <f t="shared" si="828"/>
        <v>51852846</v>
      </c>
      <c r="S157" s="47"/>
    </row>
    <row r="158" spans="1:19" ht="12.75" customHeight="1" x14ac:dyDescent="0.2">
      <c r="A158" s="511"/>
      <c r="B158" s="511"/>
      <c r="C158" s="53" t="s">
        <v>3</v>
      </c>
      <c r="D158" s="54">
        <v>35</v>
      </c>
      <c r="E158" s="44">
        <v>16282.58</v>
      </c>
      <c r="F158" s="44">
        <v>0</v>
      </c>
      <c r="G158" s="44">
        <f t="shared" ref="G158" si="829">1800/13*12</f>
        <v>1661.54</v>
      </c>
      <c r="H158" s="44">
        <v>6280.06</v>
      </c>
      <c r="I158" s="44">
        <v>125.22</v>
      </c>
      <c r="J158" s="44">
        <f t="shared" ref="J158" si="830">(E158+F158+G158+H158+I158)/12</f>
        <v>2029.12</v>
      </c>
      <c r="K158" s="45">
        <f t="shared" ref="K158" si="831">(E158+F158+G158+H158+I158)</f>
        <v>24349.4</v>
      </c>
      <c r="L158" s="46">
        <f t="shared" ref="L158" si="832">K158+J158</f>
        <v>26378.52</v>
      </c>
      <c r="M158" s="117"/>
      <c r="N158" s="119">
        <f t="shared" ref="N158" si="833">K158</f>
        <v>24349.4</v>
      </c>
      <c r="O158" s="119">
        <f t="shared" ref="O158" si="834">E158+G158+F158+I158</f>
        <v>18069.34</v>
      </c>
      <c r="P158" s="119">
        <v>774</v>
      </c>
      <c r="Q158" s="119">
        <f t="shared" ref="Q158" si="835">IF(P158&gt;(O158*0.18),P158,O158*0.18)+N158+J158</f>
        <v>29631</v>
      </c>
      <c r="R158" s="119">
        <f t="shared" ref="R158" si="836">N158+O158*0.18</f>
        <v>27601.88</v>
      </c>
      <c r="S158" s="47"/>
    </row>
    <row r="159" spans="1:19" ht="9" customHeight="1" x14ac:dyDescent="0.2">
      <c r="A159" s="512"/>
      <c r="B159" s="512"/>
      <c r="C159" s="58" t="s">
        <v>4</v>
      </c>
      <c r="D159" s="59"/>
      <c r="E159" s="61">
        <v>31527471</v>
      </c>
      <c r="F159" s="61">
        <v>0</v>
      </c>
      <c r="G159" s="50">
        <f t="shared" si="506"/>
        <v>3217190</v>
      </c>
      <c r="H159" s="61">
        <v>12159892</v>
      </c>
      <c r="I159" s="61">
        <v>242460</v>
      </c>
      <c r="J159" s="51">
        <f t="shared" ref="J159:L159" si="837">J158*1936.27</f>
        <v>3928924</v>
      </c>
      <c r="K159" s="50">
        <f t="shared" si="837"/>
        <v>47147013</v>
      </c>
      <c r="L159" s="52">
        <f t="shared" si="837"/>
        <v>51075937</v>
      </c>
      <c r="M159" s="118"/>
      <c r="N159" s="120">
        <f t="shared" ref="N159:O159" si="838">N158*1936.27</f>
        <v>47147013</v>
      </c>
      <c r="O159" s="120">
        <f t="shared" si="838"/>
        <v>34987121</v>
      </c>
      <c r="P159" s="120">
        <v>1498673</v>
      </c>
      <c r="Q159" s="120">
        <f t="shared" ref="Q159:R159" si="839">Q158*1936.27</f>
        <v>57373616</v>
      </c>
      <c r="R159" s="120">
        <f t="shared" si="839"/>
        <v>53444692</v>
      </c>
      <c r="S159" s="47"/>
    </row>
    <row r="160" spans="1:19" ht="12.75" customHeight="1" x14ac:dyDescent="0.2">
      <c r="A160" s="492">
        <v>42370</v>
      </c>
      <c r="B160" s="492">
        <v>42735</v>
      </c>
      <c r="C160" s="42" t="s">
        <v>3</v>
      </c>
      <c r="D160" s="43">
        <v>0</v>
      </c>
      <c r="E160" s="44">
        <v>10481.969999999999</v>
      </c>
      <c r="F160" s="44">
        <v>0</v>
      </c>
      <c r="G160" s="44">
        <f t="shared" ref="G160" si="840">1800/13*12</f>
        <v>1661.54</v>
      </c>
      <c r="H160" s="44">
        <v>6280.06</v>
      </c>
      <c r="I160" s="44">
        <v>125.22</v>
      </c>
      <c r="J160" s="44">
        <f t="shared" ref="J160" si="841">(E160+F160+G160+H160+I160)/12</f>
        <v>1545.73</v>
      </c>
      <c r="K160" s="45">
        <f t="shared" ref="K160" si="842">(E160+F160+G160+H160+I160)</f>
        <v>18548.79</v>
      </c>
      <c r="L160" s="46">
        <f t="shared" ref="L160" si="843">K160+J160</f>
        <v>20094.52</v>
      </c>
      <c r="M160" s="117"/>
      <c r="N160" s="119">
        <f t="shared" ref="N160" si="844">K160</f>
        <v>18548.79</v>
      </c>
      <c r="O160" s="119">
        <f t="shared" ref="O160" si="845">E160+G160+F160+I160</f>
        <v>12268.73</v>
      </c>
      <c r="P160" s="119">
        <v>774</v>
      </c>
      <c r="Q160" s="119">
        <f t="shared" ref="Q160" si="846">IF(P160&gt;(O160*0.18),P160,O160*0.18)+N160+J160</f>
        <v>22302.89</v>
      </c>
      <c r="R160" s="119">
        <f t="shared" ref="R160" si="847">N160+O160*0.18</f>
        <v>20757.16</v>
      </c>
      <c r="S160" s="47"/>
    </row>
    <row r="161" spans="1:19" ht="9" customHeight="1" x14ac:dyDescent="0.2">
      <c r="A161" s="493"/>
      <c r="B161" s="493"/>
      <c r="C161" s="48" t="s">
        <v>4</v>
      </c>
      <c r="D161" s="49">
        <v>8</v>
      </c>
      <c r="E161" s="61">
        <v>20295924</v>
      </c>
      <c r="F161" s="50">
        <v>0</v>
      </c>
      <c r="G161" s="50">
        <f t="shared" si="506"/>
        <v>3217190</v>
      </c>
      <c r="H161" s="61">
        <v>12159892</v>
      </c>
      <c r="I161" s="61">
        <v>242460</v>
      </c>
      <c r="J161" s="51">
        <f t="shared" ref="J161:L161" si="848">J160*1936.27</f>
        <v>2992951</v>
      </c>
      <c r="K161" s="50">
        <f t="shared" si="848"/>
        <v>35915466</v>
      </c>
      <c r="L161" s="52">
        <f t="shared" si="848"/>
        <v>38908416</v>
      </c>
      <c r="M161" s="118"/>
      <c r="N161" s="120">
        <f t="shared" ref="N161:O161" si="849">N160*1936.27</f>
        <v>35915466</v>
      </c>
      <c r="O161" s="120">
        <f t="shared" si="849"/>
        <v>23755574</v>
      </c>
      <c r="P161" s="120">
        <v>1498673</v>
      </c>
      <c r="Q161" s="120">
        <f t="shared" ref="Q161:R161" si="850">Q160*1936.27</f>
        <v>43184417</v>
      </c>
      <c r="R161" s="120">
        <f t="shared" si="850"/>
        <v>40191466</v>
      </c>
      <c r="S161" s="47"/>
    </row>
    <row r="162" spans="1:19" ht="12.75" customHeight="1" x14ac:dyDescent="0.2">
      <c r="A162" s="494">
        <v>42370</v>
      </c>
      <c r="B162" s="494">
        <v>42735</v>
      </c>
      <c r="C162" s="53" t="s">
        <v>3</v>
      </c>
      <c r="D162" s="54">
        <v>9</v>
      </c>
      <c r="E162" s="44">
        <v>12203.03</v>
      </c>
      <c r="F162" s="44">
        <v>0</v>
      </c>
      <c r="G162" s="44">
        <f t="shared" ref="G162" si="851">1800/13*12</f>
        <v>1661.54</v>
      </c>
      <c r="H162" s="44">
        <v>6280.06</v>
      </c>
      <c r="I162" s="44">
        <v>125.22</v>
      </c>
      <c r="J162" s="44">
        <f t="shared" ref="J162" si="852">(E162+F162+G162+H162+I162)/12</f>
        <v>1689.15</v>
      </c>
      <c r="K162" s="45">
        <f t="shared" ref="K162" si="853">(E162+F162+G162+H162+I162)</f>
        <v>20269.849999999999</v>
      </c>
      <c r="L162" s="46">
        <f t="shared" ref="L162" si="854">K162+J162</f>
        <v>21959</v>
      </c>
      <c r="M162" s="117"/>
      <c r="N162" s="119">
        <f t="shared" ref="N162" si="855">K162</f>
        <v>20269.849999999999</v>
      </c>
      <c r="O162" s="119">
        <f t="shared" ref="O162" si="856">E162+G162+F162+I162</f>
        <v>13989.79</v>
      </c>
      <c r="P162" s="119">
        <v>774</v>
      </c>
      <c r="Q162" s="119">
        <f t="shared" ref="Q162" si="857">IF(P162&gt;(O162*0.18),P162,O162*0.18)+N162+J162</f>
        <v>24477.16</v>
      </c>
      <c r="R162" s="119">
        <f t="shared" ref="R162" si="858">N162+O162*0.18</f>
        <v>22788.01</v>
      </c>
      <c r="S162" s="47"/>
    </row>
    <row r="163" spans="1:19" ht="9" customHeight="1" x14ac:dyDescent="0.2">
      <c r="A163" s="494"/>
      <c r="B163" s="494"/>
      <c r="C163" s="48" t="s">
        <v>4</v>
      </c>
      <c r="D163" s="49">
        <v>14</v>
      </c>
      <c r="E163" s="61">
        <v>23628361</v>
      </c>
      <c r="F163" s="50">
        <v>0</v>
      </c>
      <c r="G163" s="50">
        <f t="shared" ref="G163:G249" si="859">G162*1936.27</f>
        <v>3217190</v>
      </c>
      <c r="H163" s="61">
        <v>12159892</v>
      </c>
      <c r="I163" s="61">
        <v>242460</v>
      </c>
      <c r="J163" s="51">
        <f t="shared" ref="J163:L163" si="860">J162*1936.27</f>
        <v>3270650</v>
      </c>
      <c r="K163" s="50">
        <f t="shared" si="860"/>
        <v>39247902</v>
      </c>
      <c r="L163" s="52">
        <f t="shared" si="860"/>
        <v>42518553</v>
      </c>
      <c r="M163" s="118"/>
      <c r="N163" s="120">
        <f t="shared" ref="N163:O163" si="861">N162*1936.27</f>
        <v>39247902</v>
      </c>
      <c r="O163" s="120">
        <f t="shared" si="861"/>
        <v>27088011</v>
      </c>
      <c r="P163" s="120">
        <v>1498673</v>
      </c>
      <c r="Q163" s="120">
        <f t="shared" ref="Q163:R163" si="862">Q162*1936.27</f>
        <v>47394391</v>
      </c>
      <c r="R163" s="120">
        <f t="shared" si="862"/>
        <v>44123740</v>
      </c>
      <c r="S163" s="47"/>
    </row>
    <row r="164" spans="1:19" ht="12.75" customHeight="1" x14ac:dyDescent="0.2">
      <c r="A164" s="494"/>
      <c r="B164" s="494"/>
      <c r="C164" s="53" t="s">
        <v>3</v>
      </c>
      <c r="D164" s="54">
        <v>15</v>
      </c>
      <c r="E164" s="44">
        <v>13478.03</v>
      </c>
      <c r="F164" s="44">
        <v>0</v>
      </c>
      <c r="G164" s="44">
        <f t="shared" ref="G164" si="863">1800/13*12</f>
        <v>1661.54</v>
      </c>
      <c r="H164" s="44">
        <v>6280.06</v>
      </c>
      <c r="I164" s="44">
        <v>125.22</v>
      </c>
      <c r="J164" s="44">
        <f t="shared" ref="J164" si="864">(E164+F164+G164+H164+I164)/12</f>
        <v>1795.4</v>
      </c>
      <c r="K164" s="45">
        <f t="shared" ref="K164" si="865">(E164+F164+G164+H164+I164)</f>
        <v>21544.85</v>
      </c>
      <c r="L164" s="46">
        <f t="shared" ref="L164" si="866">K164+J164</f>
        <v>23340.25</v>
      </c>
      <c r="M164" s="117"/>
      <c r="N164" s="119">
        <f t="shared" ref="N164" si="867">K164</f>
        <v>21544.85</v>
      </c>
      <c r="O164" s="119">
        <f t="shared" ref="O164" si="868">E164+G164+F164+I164</f>
        <v>15264.79</v>
      </c>
      <c r="P164" s="119">
        <v>774</v>
      </c>
      <c r="Q164" s="119">
        <f t="shared" ref="Q164" si="869">IF(P164&gt;(O164*0.18),P164,O164*0.18)+N164+J164</f>
        <v>26087.91</v>
      </c>
      <c r="R164" s="119">
        <f t="shared" ref="R164" si="870">N164+O164*0.18</f>
        <v>24292.51</v>
      </c>
      <c r="S164" s="47"/>
    </row>
    <row r="165" spans="1:19" ht="9" customHeight="1" x14ac:dyDescent="0.2">
      <c r="A165" s="494"/>
      <c r="B165" s="494"/>
      <c r="C165" s="48" t="s">
        <v>4</v>
      </c>
      <c r="D165" s="49">
        <v>20</v>
      </c>
      <c r="E165" s="61">
        <v>26097105</v>
      </c>
      <c r="F165" s="50">
        <v>0</v>
      </c>
      <c r="G165" s="50">
        <f t="shared" si="859"/>
        <v>3217190</v>
      </c>
      <c r="H165" s="61">
        <v>12159892</v>
      </c>
      <c r="I165" s="61">
        <v>242460</v>
      </c>
      <c r="J165" s="51">
        <f t="shared" ref="J165:L165" si="871">J164*1936.27</f>
        <v>3476379</v>
      </c>
      <c r="K165" s="50">
        <f t="shared" si="871"/>
        <v>41716647</v>
      </c>
      <c r="L165" s="52">
        <f t="shared" si="871"/>
        <v>45193026</v>
      </c>
      <c r="M165" s="118"/>
      <c r="N165" s="120">
        <f t="shared" ref="N165:O165" si="872">N164*1936.27</f>
        <v>41716647</v>
      </c>
      <c r="O165" s="120">
        <f t="shared" si="872"/>
        <v>29556755</v>
      </c>
      <c r="P165" s="120">
        <v>1498673</v>
      </c>
      <c r="Q165" s="120">
        <f t="shared" ref="Q165:R165" si="873">Q164*1936.27</f>
        <v>50513237</v>
      </c>
      <c r="R165" s="120">
        <f t="shared" si="873"/>
        <v>47036858</v>
      </c>
      <c r="S165" s="47"/>
    </row>
    <row r="166" spans="1:19" ht="12.75" customHeight="1" x14ac:dyDescent="0.2">
      <c r="A166" s="494"/>
      <c r="B166" s="494"/>
      <c r="C166" s="53" t="s">
        <v>3</v>
      </c>
      <c r="D166" s="54">
        <v>21</v>
      </c>
      <c r="E166" s="44">
        <v>14759.46</v>
      </c>
      <c r="F166" s="44">
        <v>0</v>
      </c>
      <c r="G166" s="44">
        <f t="shared" ref="G166" si="874">1800/13*12</f>
        <v>1661.54</v>
      </c>
      <c r="H166" s="44">
        <v>6280.06</v>
      </c>
      <c r="I166" s="44">
        <v>125.22</v>
      </c>
      <c r="J166" s="44">
        <f t="shared" ref="J166" si="875">(E166+F166+G166+H166+I166)/12</f>
        <v>1902.19</v>
      </c>
      <c r="K166" s="45">
        <f t="shared" ref="K166" si="876">(E166+F166+G166+H166+I166)</f>
        <v>22826.28</v>
      </c>
      <c r="L166" s="46">
        <f t="shared" ref="L166" si="877">K166+J166</f>
        <v>24728.47</v>
      </c>
      <c r="M166" s="117"/>
      <c r="N166" s="119">
        <f t="shared" ref="N166" si="878">K166</f>
        <v>22826.28</v>
      </c>
      <c r="O166" s="119">
        <f t="shared" ref="O166" si="879">E166+G166+F166+I166</f>
        <v>16546.22</v>
      </c>
      <c r="P166" s="119">
        <v>774</v>
      </c>
      <c r="Q166" s="119">
        <f t="shared" ref="Q166" si="880">IF(P166&gt;(O166*0.18),P166,O166*0.18)+N166+J166</f>
        <v>27706.79</v>
      </c>
      <c r="R166" s="119">
        <f t="shared" ref="R166" si="881">N166+O166*0.18</f>
        <v>25804.6</v>
      </c>
      <c r="S166" s="47"/>
    </row>
    <row r="167" spans="1:19" ht="9" customHeight="1" x14ac:dyDescent="0.2">
      <c r="A167" s="494"/>
      <c r="B167" s="494"/>
      <c r="C167" s="48" t="s">
        <v>4</v>
      </c>
      <c r="D167" s="49">
        <v>27</v>
      </c>
      <c r="E167" s="61">
        <v>28578300</v>
      </c>
      <c r="F167" s="50">
        <v>0</v>
      </c>
      <c r="G167" s="50">
        <f t="shared" si="859"/>
        <v>3217190</v>
      </c>
      <c r="H167" s="61">
        <v>12159892</v>
      </c>
      <c r="I167" s="61">
        <v>242460</v>
      </c>
      <c r="J167" s="51">
        <f t="shared" ref="J167:L167" si="882">J166*1936.27</f>
        <v>3683153</v>
      </c>
      <c r="K167" s="50">
        <f t="shared" si="882"/>
        <v>44197841</v>
      </c>
      <c r="L167" s="52">
        <f t="shared" si="882"/>
        <v>47880995</v>
      </c>
      <c r="M167" s="118"/>
      <c r="N167" s="120">
        <f t="shared" ref="N167:O167" si="883">N166*1936.27</f>
        <v>44197841</v>
      </c>
      <c r="O167" s="120">
        <f t="shared" si="883"/>
        <v>32037949</v>
      </c>
      <c r="P167" s="120">
        <v>1498673</v>
      </c>
      <c r="Q167" s="120">
        <f t="shared" ref="Q167:R167" si="884">Q166*1936.27</f>
        <v>53647826</v>
      </c>
      <c r="R167" s="120">
        <f t="shared" si="884"/>
        <v>49964673</v>
      </c>
      <c r="S167" s="47"/>
    </row>
    <row r="168" spans="1:19" ht="12.75" customHeight="1" x14ac:dyDescent="0.2">
      <c r="A168" s="494"/>
      <c r="B168" s="494"/>
      <c r="C168" s="53" t="s">
        <v>3</v>
      </c>
      <c r="D168" s="54">
        <v>28</v>
      </c>
      <c r="E168" s="44">
        <v>15672.27</v>
      </c>
      <c r="F168" s="44">
        <v>0</v>
      </c>
      <c r="G168" s="44">
        <f t="shared" ref="G168" si="885">1800/13*12</f>
        <v>1661.54</v>
      </c>
      <c r="H168" s="44">
        <v>6280.06</v>
      </c>
      <c r="I168" s="44">
        <v>125.22</v>
      </c>
      <c r="J168" s="44">
        <f t="shared" ref="J168" si="886">(E168+F168+G168+H168+I168)/12</f>
        <v>1978.26</v>
      </c>
      <c r="K168" s="45">
        <f t="shared" ref="K168" si="887">(E168+F168+G168+H168+I168)</f>
        <v>23739.09</v>
      </c>
      <c r="L168" s="46">
        <f t="shared" ref="L168" si="888">K168+J168</f>
        <v>25717.35</v>
      </c>
      <c r="M168" s="117"/>
      <c r="N168" s="119">
        <f t="shared" ref="N168" si="889">K168</f>
        <v>23739.09</v>
      </c>
      <c r="O168" s="119">
        <f t="shared" ref="O168" si="890">E168+G168+F168+I168</f>
        <v>17459.03</v>
      </c>
      <c r="P168" s="119">
        <v>774</v>
      </c>
      <c r="Q168" s="119">
        <f t="shared" ref="Q168" si="891">IF(P168&gt;(O168*0.18),P168,O168*0.18)+N168+J168</f>
        <v>28859.98</v>
      </c>
      <c r="R168" s="119">
        <f t="shared" ref="R168" si="892">N168+O168*0.18</f>
        <v>26881.72</v>
      </c>
      <c r="S168" s="47"/>
    </row>
    <row r="169" spans="1:19" ht="9" customHeight="1" x14ac:dyDescent="0.2">
      <c r="A169" s="494"/>
      <c r="B169" s="494"/>
      <c r="C169" s="48" t="s">
        <v>4</v>
      </c>
      <c r="D169" s="49">
        <v>34</v>
      </c>
      <c r="E169" s="61">
        <v>30345746</v>
      </c>
      <c r="F169" s="50">
        <v>0</v>
      </c>
      <c r="G169" s="50">
        <f t="shared" si="859"/>
        <v>3217190</v>
      </c>
      <c r="H169" s="61">
        <v>12159892</v>
      </c>
      <c r="I169" s="61">
        <v>242460</v>
      </c>
      <c r="J169" s="51">
        <f t="shared" ref="J169:L169" si="893">J168*1936.27</f>
        <v>3830445</v>
      </c>
      <c r="K169" s="50">
        <f t="shared" si="893"/>
        <v>45965288</v>
      </c>
      <c r="L169" s="52">
        <f t="shared" si="893"/>
        <v>49795733</v>
      </c>
      <c r="M169" s="118"/>
      <c r="N169" s="120">
        <f t="shared" ref="N169:O169" si="894">N168*1936.27</f>
        <v>45965288</v>
      </c>
      <c r="O169" s="120">
        <f t="shared" si="894"/>
        <v>33805396</v>
      </c>
      <c r="P169" s="120">
        <v>1498673</v>
      </c>
      <c r="Q169" s="120">
        <f t="shared" ref="Q169:R169" si="895">Q168*1936.27</f>
        <v>55880713</v>
      </c>
      <c r="R169" s="120">
        <f t="shared" si="895"/>
        <v>52050268</v>
      </c>
      <c r="S169" s="47"/>
    </row>
    <row r="170" spans="1:19" ht="12.75" customHeight="1" x14ac:dyDescent="0.2">
      <c r="A170" s="494"/>
      <c r="B170" s="494"/>
      <c r="C170" s="53" t="s">
        <v>3</v>
      </c>
      <c r="D170" s="54">
        <v>35</v>
      </c>
      <c r="E170" s="44">
        <v>16371.38</v>
      </c>
      <c r="F170" s="44">
        <v>0</v>
      </c>
      <c r="G170" s="44">
        <f t="shared" ref="G170" si="896">1800/13*12</f>
        <v>1661.54</v>
      </c>
      <c r="H170" s="44">
        <v>6280.06</v>
      </c>
      <c r="I170" s="44">
        <v>125.22</v>
      </c>
      <c r="J170" s="44">
        <f t="shared" ref="J170" si="897">(E170+F170+G170+H170+I170)/12</f>
        <v>2036.52</v>
      </c>
      <c r="K170" s="45">
        <f t="shared" ref="K170" si="898">(E170+F170+G170+H170+I170)</f>
        <v>24438.2</v>
      </c>
      <c r="L170" s="46">
        <f t="shared" ref="L170" si="899">K170+J170</f>
        <v>26474.720000000001</v>
      </c>
      <c r="M170" s="117"/>
      <c r="N170" s="119">
        <f t="shared" ref="N170" si="900">K170</f>
        <v>24438.2</v>
      </c>
      <c r="O170" s="119">
        <f t="shared" ref="O170" si="901">E170+G170+F170+I170</f>
        <v>18158.14</v>
      </c>
      <c r="P170" s="119">
        <v>774</v>
      </c>
      <c r="Q170" s="119">
        <f t="shared" ref="Q170" si="902">IF(P170&gt;(O170*0.18),P170,O170*0.18)+N170+J170</f>
        <v>29743.19</v>
      </c>
      <c r="R170" s="119">
        <f t="shared" ref="R170" si="903">N170+O170*0.18</f>
        <v>27706.67</v>
      </c>
      <c r="S170" s="47"/>
    </row>
    <row r="171" spans="1:19" ht="9" customHeight="1" x14ac:dyDescent="0.2">
      <c r="A171" s="495"/>
      <c r="B171" s="495"/>
      <c r="C171" s="58" t="s">
        <v>4</v>
      </c>
      <c r="D171" s="59"/>
      <c r="E171" s="61">
        <v>31699412</v>
      </c>
      <c r="F171" s="50">
        <v>0</v>
      </c>
      <c r="G171" s="50">
        <f t="shared" si="859"/>
        <v>3217190</v>
      </c>
      <c r="H171" s="61">
        <v>12159892</v>
      </c>
      <c r="I171" s="61">
        <v>242460</v>
      </c>
      <c r="J171" s="51">
        <f t="shared" ref="J171:L171" si="904">J170*1936.27</f>
        <v>3943253</v>
      </c>
      <c r="K171" s="50">
        <f t="shared" si="904"/>
        <v>47318954</v>
      </c>
      <c r="L171" s="52">
        <f t="shared" si="904"/>
        <v>51262206</v>
      </c>
      <c r="M171" s="118"/>
      <c r="N171" s="120">
        <f t="shared" ref="N171:O171" si="905">N170*1936.27</f>
        <v>47318954</v>
      </c>
      <c r="O171" s="120">
        <f t="shared" si="905"/>
        <v>35159062</v>
      </c>
      <c r="P171" s="120">
        <v>1498673</v>
      </c>
      <c r="Q171" s="120">
        <f t="shared" ref="Q171:R171" si="906">Q170*1936.27</f>
        <v>57590847</v>
      </c>
      <c r="R171" s="120">
        <f t="shared" si="906"/>
        <v>53647594</v>
      </c>
      <c r="S171" s="47"/>
    </row>
    <row r="172" spans="1:19" ht="12.75" customHeight="1" x14ac:dyDescent="0.2">
      <c r="A172" s="492">
        <v>42736</v>
      </c>
      <c r="B172" s="492">
        <v>43159</v>
      </c>
      <c r="C172" s="42" t="s">
        <v>3</v>
      </c>
      <c r="D172" s="43">
        <v>0</v>
      </c>
      <c r="E172" s="44">
        <v>10615.17</v>
      </c>
      <c r="F172" s="44">
        <v>0</v>
      </c>
      <c r="G172" s="44">
        <f t="shared" ref="G172" si="907">1800/13*12</f>
        <v>1661.54</v>
      </c>
      <c r="H172" s="44">
        <v>6280.06</v>
      </c>
      <c r="I172" s="44">
        <v>125.22</v>
      </c>
      <c r="J172" s="44">
        <f t="shared" ref="J172" si="908">(E172+F172+G172+H172+I172)/12</f>
        <v>1556.83</v>
      </c>
      <c r="K172" s="45">
        <f t="shared" ref="K172" si="909">(E172+F172+G172+H172+I172)</f>
        <v>18681.990000000002</v>
      </c>
      <c r="L172" s="46">
        <f t="shared" ref="L172" si="910">K172+J172</f>
        <v>20238.82</v>
      </c>
      <c r="M172" s="117"/>
      <c r="N172" s="119">
        <f t="shared" ref="N172" si="911">K172</f>
        <v>18681.990000000002</v>
      </c>
      <c r="O172" s="119">
        <f t="shared" ref="O172" si="912">E172+G172+F172+I172</f>
        <v>12401.93</v>
      </c>
      <c r="P172" s="119">
        <v>774</v>
      </c>
      <c r="Q172" s="119">
        <f t="shared" ref="Q172" si="913">IF(P172&gt;(O172*0.18),P172,O172*0.18)+N172+J172</f>
        <v>22471.17</v>
      </c>
      <c r="R172" s="119">
        <f t="shared" ref="R172" si="914">N172+O172*0.18</f>
        <v>20914.34</v>
      </c>
      <c r="S172" s="47"/>
    </row>
    <row r="173" spans="1:19" ht="9" customHeight="1" x14ac:dyDescent="0.2">
      <c r="A173" s="493"/>
      <c r="B173" s="493"/>
      <c r="C173" s="48" t="s">
        <v>4</v>
      </c>
      <c r="D173" s="49">
        <v>8</v>
      </c>
      <c r="E173" s="61">
        <v>20553835</v>
      </c>
      <c r="F173" s="50">
        <v>0</v>
      </c>
      <c r="G173" s="50">
        <f t="shared" si="859"/>
        <v>3217190</v>
      </c>
      <c r="H173" s="61">
        <v>12159892</v>
      </c>
      <c r="I173" s="61">
        <v>242460</v>
      </c>
      <c r="J173" s="51">
        <f t="shared" ref="J173:L173" si="915">J172*1936.27</f>
        <v>3014443</v>
      </c>
      <c r="K173" s="50">
        <f t="shared" si="915"/>
        <v>36173377</v>
      </c>
      <c r="L173" s="52">
        <f t="shared" si="915"/>
        <v>39187820</v>
      </c>
      <c r="M173" s="118"/>
      <c r="N173" s="120">
        <f t="shared" ref="N173:O173" si="916">N172*1936.27</f>
        <v>36173377</v>
      </c>
      <c r="O173" s="120">
        <f t="shared" si="916"/>
        <v>24013485</v>
      </c>
      <c r="P173" s="120">
        <v>1498673</v>
      </c>
      <c r="Q173" s="120">
        <f t="shared" ref="Q173:R173" si="917">Q172*1936.27</f>
        <v>43510252</v>
      </c>
      <c r="R173" s="120">
        <f t="shared" si="917"/>
        <v>40495809</v>
      </c>
      <c r="S173" s="47"/>
    </row>
    <row r="174" spans="1:19" ht="12.75" customHeight="1" x14ac:dyDescent="0.2">
      <c r="A174" s="530">
        <v>42736</v>
      </c>
      <c r="B174" s="530">
        <v>43159</v>
      </c>
      <c r="C174" s="53" t="s">
        <v>3</v>
      </c>
      <c r="D174" s="54">
        <v>9</v>
      </c>
      <c r="E174" s="44">
        <v>12350.63</v>
      </c>
      <c r="F174" s="44">
        <v>0</v>
      </c>
      <c r="G174" s="44">
        <f t="shared" ref="G174" si="918">1800/13*12</f>
        <v>1661.54</v>
      </c>
      <c r="H174" s="44">
        <v>6280.06</v>
      </c>
      <c r="I174" s="44">
        <v>125.22</v>
      </c>
      <c r="J174" s="44">
        <f t="shared" ref="J174" si="919">(E174+F174+G174+H174+I174)/12</f>
        <v>1701.45</v>
      </c>
      <c r="K174" s="45">
        <f t="shared" ref="K174" si="920">(E174+F174+G174+H174+I174)</f>
        <v>20417.45</v>
      </c>
      <c r="L174" s="46">
        <f t="shared" ref="L174" si="921">K174+J174</f>
        <v>22118.9</v>
      </c>
      <c r="M174" s="117"/>
      <c r="N174" s="119">
        <f t="shared" ref="N174" si="922">K174</f>
        <v>20417.45</v>
      </c>
      <c r="O174" s="119">
        <f t="shared" ref="O174" si="923">E174+G174+F174+I174</f>
        <v>14137.39</v>
      </c>
      <c r="P174" s="119">
        <v>774</v>
      </c>
      <c r="Q174" s="119">
        <f t="shared" ref="Q174" si="924">IF(P174&gt;(O174*0.18),P174,O174*0.18)+N174+J174</f>
        <v>24663.63</v>
      </c>
      <c r="R174" s="119">
        <f t="shared" ref="R174" si="925">N174+O174*0.18</f>
        <v>22962.18</v>
      </c>
      <c r="S174" s="47"/>
    </row>
    <row r="175" spans="1:19" ht="9" customHeight="1" x14ac:dyDescent="0.2">
      <c r="A175" s="530"/>
      <c r="B175" s="530"/>
      <c r="C175" s="48" t="s">
        <v>4</v>
      </c>
      <c r="D175" s="49">
        <v>14</v>
      </c>
      <c r="E175" s="61">
        <v>23914154</v>
      </c>
      <c r="F175" s="50">
        <v>0</v>
      </c>
      <c r="G175" s="50">
        <f t="shared" si="859"/>
        <v>3217190</v>
      </c>
      <c r="H175" s="61">
        <v>12159892</v>
      </c>
      <c r="I175" s="61">
        <v>242460</v>
      </c>
      <c r="J175" s="51">
        <f t="shared" ref="J175:L175" si="926">J174*1936.27</f>
        <v>3294467</v>
      </c>
      <c r="K175" s="50">
        <f t="shared" si="926"/>
        <v>39533696</v>
      </c>
      <c r="L175" s="52">
        <f t="shared" si="926"/>
        <v>42828163</v>
      </c>
      <c r="M175" s="118"/>
      <c r="N175" s="120">
        <f t="shared" ref="N175:O175" si="927">N174*1936.27</f>
        <v>39533696</v>
      </c>
      <c r="O175" s="120">
        <f t="shared" si="927"/>
        <v>27373804</v>
      </c>
      <c r="P175" s="120">
        <v>1498673</v>
      </c>
      <c r="Q175" s="120">
        <f t="shared" ref="Q175:R175" si="928">Q174*1936.27</f>
        <v>47755447</v>
      </c>
      <c r="R175" s="120">
        <f t="shared" si="928"/>
        <v>44460980</v>
      </c>
      <c r="S175" s="47"/>
    </row>
    <row r="176" spans="1:19" ht="12.75" customHeight="1" x14ac:dyDescent="0.2">
      <c r="A176" s="530"/>
      <c r="B176" s="530"/>
      <c r="C176" s="53" t="s">
        <v>3</v>
      </c>
      <c r="D176" s="54">
        <v>15</v>
      </c>
      <c r="E176" s="44">
        <v>13634.03</v>
      </c>
      <c r="F176" s="44">
        <v>0</v>
      </c>
      <c r="G176" s="44">
        <f t="shared" ref="G176" si="929">1800/13*12</f>
        <v>1661.54</v>
      </c>
      <c r="H176" s="44">
        <v>6280.06</v>
      </c>
      <c r="I176" s="44">
        <v>125.22</v>
      </c>
      <c r="J176" s="44">
        <f t="shared" ref="J176" si="930">(E176+F176+G176+H176+I176)/12</f>
        <v>1808.4</v>
      </c>
      <c r="K176" s="45">
        <f t="shared" ref="K176" si="931">(E176+F176+G176+H176+I176)</f>
        <v>21700.85</v>
      </c>
      <c r="L176" s="46">
        <f t="shared" ref="L176" si="932">K176+J176</f>
        <v>23509.25</v>
      </c>
      <c r="M176" s="117"/>
      <c r="N176" s="119">
        <f t="shared" ref="N176" si="933">K176</f>
        <v>21700.85</v>
      </c>
      <c r="O176" s="119">
        <f t="shared" ref="O176" si="934">E176+G176+F176+I176</f>
        <v>15420.79</v>
      </c>
      <c r="P176" s="119">
        <v>774</v>
      </c>
      <c r="Q176" s="119">
        <f t="shared" ref="Q176" si="935">IF(P176&gt;(O176*0.18),P176,O176*0.18)+N176+J176</f>
        <v>26284.99</v>
      </c>
      <c r="R176" s="119">
        <f t="shared" ref="R176" si="936">N176+O176*0.18</f>
        <v>24476.59</v>
      </c>
      <c r="S176" s="47"/>
    </row>
    <row r="177" spans="1:19" ht="9" customHeight="1" x14ac:dyDescent="0.2">
      <c r="A177" s="530"/>
      <c r="B177" s="530"/>
      <c r="C177" s="48" t="s">
        <v>4</v>
      </c>
      <c r="D177" s="49">
        <v>20</v>
      </c>
      <c r="E177" s="61">
        <v>26399163</v>
      </c>
      <c r="F177" s="50">
        <v>0</v>
      </c>
      <c r="G177" s="50">
        <f t="shared" si="859"/>
        <v>3217190</v>
      </c>
      <c r="H177" s="61">
        <v>12159892</v>
      </c>
      <c r="I177" s="61">
        <v>242460</v>
      </c>
      <c r="J177" s="51">
        <f t="shared" ref="J177:L177" si="937">J176*1936.27</f>
        <v>3501551</v>
      </c>
      <c r="K177" s="50">
        <f t="shared" si="937"/>
        <v>42018705</v>
      </c>
      <c r="L177" s="52">
        <f t="shared" si="937"/>
        <v>45520255</v>
      </c>
      <c r="M177" s="118"/>
      <c r="N177" s="120">
        <f t="shared" ref="N177:O177" si="938">N176*1936.27</f>
        <v>42018705</v>
      </c>
      <c r="O177" s="120">
        <f t="shared" si="938"/>
        <v>29858813</v>
      </c>
      <c r="P177" s="120">
        <v>1498673</v>
      </c>
      <c r="Q177" s="120">
        <f t="shared" ref="Q177:R177" si="939">Q176*1936.27</f>
        <v>50894838</v>
      </c>
      <c r="R177" s="120">
        <f t="shared" si="939"/>
        <v>47393287</v>
      </c>
      <c r="S177" s="47"/>
    </row>
    <row r="178" spans="1:19" ht="12.75" customHeight="1" x14ac:dyDescent="0.2">
      <c r="A178" s="530"/>
      <c r="B178" s="530"/>
      <c r="C178" s="53" t="s">
        <v>3</v>
      </c>
      <c r="D178" s="54">
        <v>21</v>
      </c>
      <c r="E178" s="44">
        <v>14926.26</v>
      </c>
      <c r="F178" s="44">
        <v>0</v>
      </c>
      <c r="G178" s="44">
        <f t="shared" ref="G178" si="940">1800/13*12</f>
        <v>1661.54</v>
      </c>
      <c r="H178" s="44">
        <v>6280.06</v>
      </c>
      <c r="I178" s="44">
        <v>125.22</v>
      </c>
      <c r="J178" s="44">
        <f t="shared" ref="J178" si="941">(E178+F178+G178+H178+I178)/12</f>
        <v>1916.09</v>
      </c>
      <c r="K178" s="45">
        <f t="shared" ref="K178" si="942">(E178+F178+G178+H178+I178)</f>
        <v>22993.08</v>
      </c>
      <c r="L178" s="46">
        <f t="shared" ref="L178" si="943">K178+J178</f>
        <v>24909.17</v>
      </c>
      <c r="M178" s="117"/>
      <c r="N178" s="119">
        <f t="shared" ref="N178" si="944">K178</f>
        <v>22993.08</v>
      </c>
      <c r="O178" s="119">
        <f t="shared" ref="O178" si="945">E178+G178+F178+I178</f>
        <v>16713.02</v>
      </c>
      <c r="P178" s="119">
        <v>774</v>
      </c>
      <c r="Q178" s="119">
        <f t="shared" ref="Q178" si="946">IF(P178&gt;(O178*0.18),P178,O178*0.18)+N178+J178</f>
        <v>27917.51</v>
      </c>
      <c r="R178" s="119">
        <f t="shared" ref="R178" si="947">N178+O178*0.18</f>
        <v>26001.42</v>
      </c>
      <c r="S178" s="47"/>
    </row>
    <row r="179" spans="1:19" ht="9" customHeight="1" x14ac:dyDescent="0.2">
      <c r="A179" s="530"/>
      <c r="B179" s="530"/>
      <c r="C179" s="48" t="s">
        <v>4</v>
      </c>
      <c r="D179" s="49">
        <v>27</v>
      </c>
      <c r="E179" s="61">
        <v>28901269</v>
      </c>
      <c r="F179" s="50">
        <v>0</v>
      </c>
      <c r="G179" s="50">
        <f t="shared" si="859"/>
        <v>3217190</v>
      </c>
      <c r="H179" s="61">
        <v>12159892</v>
      </c>
      <c r="I179" s="61">
        <v>242460</v>
      </c>
      <c r="J179" s="51">
        <f t="shared" ref="J179:L179" si="948">J178*1936.27</f>
        <v>3710068</v>
      </c>
      <c r="K179" s="50">
        <f t="shared" si="948"/>
        <v>44520811</v>
      </c>
      <c r="L179" s="52">
        <f t="shared" si="948"/>
        <v>48230879</v>
      </c>
      <c r="M179" s="118"/>
      <c r="N179" s="120">
        <f t="shared" ref="N179:O179" si="949">N178*1936.27</f>
        <v>44520811</v>
      </c>
      <c r="O179" s="120">
        <f t="shared" si="949"/>
        <v>32360919</v>
      </c>
      <c r="P179" s="120">
        <v>1498673</v>
      </c>
      <c r="Q179" s="120">
        <f t="shared" ref="Q179:R179" si="950">Q178*1936.27</f>
        <v>54055837</v>
      </c>
      <c r="R179" s="120">
        <f t="shared" si="950"/>
        <v>50345770</v>
      </c>
      <c r="S179" s="47"/>
    </row>
    <row r="180" spans="1:19" ht="12.75" customHeight="1" x14ac:dyDescent="0.2">
      <c r="A180" s="530"/>
      <c r="B180" s="530"/>
      <c r="C180" s="53" t="s">
        <v>3</v>
      </c>
      <c r="D180" s="54">
        <v>28</v>
      </c>
      <c r="E180" s="44">
        <v>15846.27</v>
      </c>
      <c r="F180" s="44">
        <v>0</v>
      </c>
      <c r="G180" s="44">
        <f t="shared" ref="G180" si="951">1800/13*12</f>
        <v>1661.54</v>
      </c>
      <c r="H180" s="44">
        <v>6280.06</v>
      </c>
      <c r="I180" s="44">
        <v>125.22</v>
      </c>
      <c r="J180" s="44">
        <f t="shared" ref="J180" si="952">(E180+F180+G180+H180+I180)/12</f>
        <v>1992.76</v>
      </c>
      <c r="K180" s="45">
        <f t="shared" ref="K180" si="953">(E180+F180+G180+H180+I180)</f>
        <v>23913.09</v>
      </c>
      <c r="L180" s="46">
        <f t="shared" ref="L180" si="954">K180+J180</f>
        <v>25905.85</v>
      </c>
      <c r="M180" s="117"/>
      <c r="N180" s="119">
        <f t="shared" ref="N180" si="955">K180</f>
        <v>23913.09</v>
      </c>
      <c r="O180" s="119">
        <f t="shared" ref="O180" si="956">E180+G180+F180+I180</f>
        <v>17633.03</v>
      </c>
      <c r="P180" s="119">
        <v>774</v>
      </c>
      <c r="Q180" s="119">
        <f t="shared" ref="Q180" si="957">IF(P180&gt;(O180*0.18),P180,O180*0.18)+N180+J180</f>
        <v>29079.8</v>
      </c>
      <c r="R180" s="119">
        <f t="shared" ref="R180" si="958">N180+O180*0.18</f>
        <v>27087.040000000001</v>
      </c>
      <c r="S180" s="47"/>
    </row>
    <row r="181" spans="1:19" ht="9" customHeight="1" x14ac:dyDescent="0.2">
      <c r="A181" s="530"/>
      <c r="B181" s="530"/>
      <c r="C181" s="48" t="s">
        <v>4</v>
      </c>
      <c r="D181" s="49">
        <v>34</v>
      </c>
      <c r="E181" s="61">
        <v>30682657</v>
      </c>
      <c r="F181" s="50">
        <v>0</v>
      </c>
      <c r="G181" s="50">
        <f t="shared" si="859"/>
        <v>3217190</v>
      </c>
      <c r="H181" s="61">
        <v>12159892</v>
      </c>
      <c r="I181" s="61">
        <v>242460</v>
      </c>
      <c r="J181" s="51">
        <f t="shared" ref="J181:L181" si="959">J180*1936.27</f>
        <v>3858521</v>
      </c>
      <c r="K181" s="50">
        <f t="shared" si="959"/>
        <v>46302199</v>
      </c>
      <c r="L181" s="52">
        <f t="shared" si="959"/>
        <v>50160720</v>
      </c>
      <c r="M181" s="118"/>
      <c r="N181" s="120">
        <f t="shared" ref="N181:O181" si="960">N180*1936.27</f>
        <v>46302199</v>
      </c>
      <c r="O181" s="120">
        <f t="shared" si="960"/>
        <v>34142307</v>
      </c>
      <c r="P181" s="120">
        <v>1498673</v>
      </c>
      <c r="Q181" s="120">
        <f t="shared" ref="Q181:R181" si="961">Q180*1936.27</f>
        <v>56306344</v>
      </c>
      <c r="R181" s="120">
        <f t="shared" si="961"/>
        <v>52447823</v>
      </c>
      <c r="S181" s="47"/>
    </row>
    <row r="182" spans="1:19" ht="12.75" customHeight="1" x14ac:dyDescent="0.2">
      <c r="A182" s="530"/>
      <c r="B182" s="530"/>
      <c r="C182" s="53" t="s">
        <v>3</v>
      </c>
      <c r="D182" s="54">
        <v>35</v>
      </c>
      <c r="E182" s="44">
        <v>16551.38</v>
      </c>
      <c r="F182" s="44">
        <v>0</v>
      </c>
      <c r="G182" s="44">
        <f t="shared" ref="G182" si="962">1800/13*12</f>
        <v>1661.54</v>
      </c>
      <c r="H182" s="44">
        <v>6280.06</v>
      </c>
      <c r="I182" s="44">
        <v>125.22</v>
      </c>
      <c r="J182" s="44">
        <f t="shared" ref="J182" si="963">(E182+F182+G182+H182+I182)/12</f>
        <v>2051.52</v>
      </c>
      <c r="K182" s="45">
        <f t="shared" ref="K182" si="964">(E182+F182+G182+H182+I182)</f>
        <v>24618.2</v>
      </c>
      <c r="L182" s="46">
        <f t="shared" ref="L182" si="965">K182+J182</f>
        <v>26669.72</v>
      </c>
      <c r="M182" s="117"/>
      <c r="N182" s="119">
        <f t="shared" ref="N182" si="966">K182</f>
        <v>24618.2</v>
      </c>
      <c r="O182" s="119">
        <f t="shared" ref="O182" si="967">E182+G182+F182+I182</f>
        <v>18338.14</v>
      </c>
      <c r="P182" s="119">
        <v>774</v>
      </c>
      <c r="Q182" s="119">
        <f t="shared" ref="Q182" si="968">IF(P182&gt;(O182*0.18),P182,O182*0.18)+N182+J182</f>
        <v>29970.59</v>
      </c>
      <c r="R182" s="119">
        <f t="shared" ref="R182" si="969">N182+O182*0.18</f>
        <v>27919.07</v>
      </c>
      <c r="S182" s="47"/>
    </row>
    <row r="183" spans="1:19" ht="9" customHeight="1" x14ac:dyDescent="0.2">
      <c r="A183" s="531"/>
      <c r="B183" s="531"/>
      <c r="C183" s="58" t="s">
        <v>4</v>
      </c>
      <c r="D183" s="59"/>
      <c r="E183" s="61">
        <v>32047941</v>
      </c>
      <c r="F183" s="61">
        <v>0</v>
      </c>
      <c r="G183" s="50">
        <f t="shared" si="859"/>
        <v>3217190</v>
      </c>
      <c r="H183" s="61">
        <v>12159892</v>
      </c>
      <c r="I183" s="61">
        <v>242460</v>
      </c>
      <c r="J183" s="51">
        <f t="shared" ref="J183:L183" si="970">J182*1936.27</f>
        <v>3972297</v>
      </c>
      <c r="K183" s="50">
        <f t="shared" si="970"/>
        <v>47667482</v>
      </c>
      <c r="L183" s="52">
        <f t="shared" si="970"/>
        <v>51639779</v>
      </c>
      <c r="M183" s="118"/>
      <c r="N183" s="120">
        <f t="shared" ref="N183:O183" si="971">N182*1936.27</f>
        <v>47667482</v>
      </c>
      <c r="O183" s="120">
        <f t="shared" si="971"/>
        <v>35507590</v>
      </c>
      <c r="P183" s="120">
        <v>1498673</v>
      </c>
      <c r="Q183" s="120">
        <f t="shared" ref="Q183:R183" si="972">Q182*1936.27</f>
        <v>58031154</v>
      </c>
      <c r="R183" s="120">
        <f t="shared" si="972"/>
        <v>54058858</v>
      </c>
      <c r="S183" s="47"/>
    </row>
    <row r="184" spans="1:19" ht="12.75" customHeight="1" x14ac:dyDescent="0.2">
      <c r="A184" s="492">
        <v>43160</v>
      </c>
      <c r="B184" s="492">
        <v>43190</v>
      </c>
      <c r="C184" s="42" t="s">
        <v>3</v>
      </c>
      <c r="D184" s="43">
        <v>0</v>
      </c>
      <c r="E184" s="44">
        <v>10991.97</v>
      </c>
      <c r="F184" s="44">
        <v>0</v>
      </c>
      <c r="G184" s="44">
        <f t="shared" ref="G184" si="973">1800/13*12</f>
        <v>1661.54</v>
      </c>
      <c r="H184" s="44">
        <v>6280.06</v>
      </c>
      <c r="I184" s="44">
        <v>125.22</v>
      </c>
      <c r="J184" s="44">
        <f t="shared" ref="J184" si="974">(E184+F184+G184+H184+I184)/12</f>
        <v>1588.23</v>
      </c>
      <c r="K184" s="45">
        <f t="shared" ref="K184" si="975">(E184+F184+G184+H184+I184)</f>
        <v>19058.79</v>
      </c>
      <c r="L184" s="46">
        <f t="shared" ref="L184" si="976">K184+J184</f>
        <v>20647.02</v>
      </c>
      <c r="M184" s="117"/>
      <c r="N184" s="119">
        <f t="shared" ref="N184" si="977">K184</f>
        <v>19058.79</v>
      </c>
      <c r="O184" s="119">
        <f t="shared" ref="O184" si="978">E184+G184+F184+I184</f>
        <v>12778.73</v>
      </c>
      <c r="P184" s="119">
        <v>884.4</v>
      </c>
      <c r="Q184" s="119">
        <f t="shared" ref="Q184" si="979">IF(P184&gt;(O184*0.18),P184,O184*0.18)+N184+J184</f>
        <v>22947.19</v>
      </c>
      <c r="R184" s="119">
        <f t="shared" ref="R184" si="980">N184+O184*0.18</f>
        <v>21358.959999999999</v>
      </c>
      <c r="S184" s="47"/>
    </row>
    <row r="185" spans="1:19" ht="9" customHeight="1" x14ac:dyDescent="0.2">
      <c r="A185" s="493"/>
      <c r="B185" s="493"/>
      <c r="C185" s="48" t="s">
        <v>4</v>
      </c>
      <c r="D185" s="49">
        <v>8</v>
      </c>
      <c r="E185" s="61">
        <v>21283422</v>
      </c>
      <c r="F185" s="50">
        <v>0</v>
      </c>
      <c r="G185" s="50">
        <f t="shared" si="859"/>
        <v>3217190</v>
      </c>
      <c r="H185" s="61">
        <v>12159892</v>
      </c>
      <c r="I185" s="61">
        <v>242460</v>
      </c>
      <c r="J185" s="51">
        <f t="shared" ref="J185:L185" si="981">J184*1936.27</f>
        <v>3075242</v>
      </c>
      <c r="K185" s="50">
        <f t="shared" si="981"/>
        <v>36902963</v>
      </c>
      <c r="L185" s="52">
        <f t="shared" si="981"/>
        <v>39978205</v>
      </c>
      <c r="M185" s="118"/>
      <c r="N185" s="120">
        <f t="shared" ref="N185:O185" si="982">N184*1936.27</f>
        <v>36902963</v>
      </c>
      <c r="O185" s="120">
        <f t="shared" si="982"/>
        <v>24743072</v>
      </c>
      <c r="P185" s="123">
        <v>1712437</v>
      </c>
      <c r="Q185" s="120">
        <f t="shared" ref="Q185:R185" si="983">Q184*1936.27</f>
        <v>44431956</v>
      </c>
      <c r="R185" s="120">
        <f t="shared" si="983"/>
        <v>41356713</v>
      </c>
      <c r="S185" s="47"/>
    </row>
    <row r="186" spans="1:19" ht="12.75" customHeight="1" x14ac:dyDescent="0.2">
      <c r="A186" s="494">
        <v>43160</v>
      </c>
      <c r="B186" s="494">
        <v>43190</v>
      </c>
      <c r="C186" s="53" t="s">
        <v>3</v>
      </c>
      <c r="D186" s="54">
        <v>9</v>
      </c>
      <c r="E186" s="44">
        <v>12767.03</v>
      </c>
      <c r="F186" s="44">
        <v>0</v>
      </c>
      <c r="G186" s="44">
        <f t="shared" ref="G186" si="984">1800/13*12</f>
        <v>1661.54</v>
      </c>
      <c r="H186" s="44">
        <v>6280.06</v>
      </c>
      <c r="I186" s="44">
        <v>125.22</v>
      </c>
      <c r="J186" s="44">
        <f t="shared" ref="J186" si="985">(E186+F186+G186+H186+I186)/12</f>
        <v>1736.15</v>
      </c>
      <c r="K186" s="45">
        <f t="shared" ref="K186" si="986">(E186+F186+G186+H186+I186)</f>
        <v>20833.849999999999</v>
      </c>
      <c r="L186" s="46">
        <f t="shared" ref="L186" si="987">K186+J186</f>
        <v>22570</v>
      </c>
      <c r="M186" s="117"/>
      <c r="N186" s="119">
        <f t="shared" ref="N186" si="988">K186</f>
        <v>20833.849999999999</v>
      </c>
      <c r="O186" s="119">
        <f t="shared" ref="O186" si="989">E186+G186+F186+I186</f>
        <v>14553.79</v>
      </c>
      <c r="P186" s="119">
        <v>884.4</v>
      </c>
      <c r="Q186" s="119">
        <f t="shared" ref="Q186" si="990">IF(P186&gt;(O186*0.18),P186,O186*0.18)+N186+J186</f>
        <v>25189.68</v>
      </c>
      <c r="R186" s="119">
        <f t="shared" ref="R186" si="991">N186+O186*0.18</f>
        <v>23453.53</v>
      </c>
      <c r="S186" s="47"/>
    </row>
    <row r="187" spans="1:19" ht="9" customHeight="1" x14ac:dyDescent="0.2">
      <c r="A187" s="494"/>
      <c r="B187" s="494"/>
      <c r="C187" s="48" t="s">
        <v>4</v>
      </c>
      <c r="D187" s="49">
        <v>14</v>
      </c>
      <c r="E187" s="61">
        <v>24720417</v>
      </c>
      <c r="F187" s="50">
        <v>0</v>
      </c>
      <c r="G187" s="50">
        <f t="shared" si="859"/>
        <v>3217190</v>
      </c>
      <c r="H187" s="61">
        <v>12159892</v>
      </c>
      <c r="I187" s="61">
        <v>242460</v>
      </c>
      <c r="J187" s="51">
        <f t="shared" ref="J187:L187" si="992">J186*1936.27</f>
        <v>3361655</v>
      </c>
      <c r="K187" s="50">
        <f t="shared" si="992"/>
        <v>40339959</v>
      </c>
      <c r="L187" s="52">
        <f t="shared" si="992"/>
        <v>43701614</v>
      </c>
      <c r="M187" s="118"/>
      <c r="N187" s="120">
        <f t="shared" ref="N187:O187" si="993">N186*1936.27</f>
        <v>40339959</v>
      </c>
      <c r="O187" s="120">
        <f t="shared" si="993"/>
        <v>28180067</v>
      </c>
      <c r="P187" s="123">
        <v>1712437</v>
      </c>
      <c r="Q187" s="120">
        <f t="shared" ref="Q187:R187" si="994">Q186*1936.27</f>
        <v>48774022</v>
      </c>
      <c r="R187" s="120">
        <f t="shared" si="994"/>
        <v>45412367</v>
      </c>
      <c r="S187" s="47"/>
    </row>
    <row r="188" spans="1:19" ht="12.75" customHeight="1" x14ac:dyDescent="0.2">
      <c r="A188" s="494"/>
      <c r="B188" s="494"/>
      <c r="C188" s="53" t="s">
        <v>3</v>
      </c>
      <c r="D188" s="54">
        <v>15</v>
      </c>
      <c r="E188" s="44">
        <v>14084.03</v>
      </c>
      <c r="F188" s="44">
        <v>0</v>
      </c>
      <c r="G188" s="44">
        <f t="shared" ref="G188" si="995">1800/13*12</f>
        <v>1661.54</v>
      </c>
      <c r="H188" s="44">
        <v>6280.06</v>
      </c>
      <c r="I188" s="44">
        <v>125.22</v>
      </c>
      <c r="J188" s="44">
        <f t="shared" ref="J188" si="996">(E188+F188+G188+H188+I188)/12</f>
        <v>1845.9</v>
      </c>
      <c r="K188" s="45">
        <f t="shared" ref="K188" si="997">(E188+F188+G188+H188+I188)</f>
        <v>22150.85</v>
      </c>
      <c r="L188" s="46">
        <f t="shared" ref="L188" si="998">K188+J188</f>
        <v>23996.75</v>
      </c>
      <c r="M188" s="117"/>
      <c r="N188" s="119">
        <f t="shared" ref="N188" si="999">K188</f>
        <v>22150.85</v>
      </c>
      <c r="O188" s="119">
        <f t="shared" ref="O188" si="1000">E188+G188+F188+I188</f>
        <v>15870.79</v>
      </c>
      <c r="P188" s="119">
        <v>884.4</v>
      </c>
      <c r="Q188" s="119">
        <f t="shared" ref="Q188" si="1001">IF(P188&gt;(O188*0.18),P188,O188*0.18)+N188+J188</f>
        <v>26853.49</v>
      </c>
      <c r="R188" s="119">
        <f t="shared" ref="R188" si="1002">N188+O188*0.18</f>
        <v>25007.59</v>
      </c>
      <c r="S188" s="47"/>
    </row>
    <row r="189" spans="1:19" ht="9" customHeight="1" x14ac:dyDescent="0.2">
      <c r="A189" s="494"/>
      <c r="B189" s="494"/>
      <c r="C189" s="48" t="s">
        <v>4</v>
      </c>
      <c r="D189" s="49">
        <v>20</v>
      </c>
      <c r="E189" s="61">
        <v>27270485</v>
      </c>
      <c r="F189" s="50">
        <v>0</v>
      </c>
      <c r="G189" s="50">
        <f t="shared" si="859"/>
        <v>3217190</v>
      </c>
      <c r="H189" s="61">
        <v>12159892</v>
      </c>
      <c r="I189" s="61">
        <v>242460</v>
      </c>
      <c r="J189" s="51">
        <f t="shared" ref="J189:L189" si="1003">J188*1936.27</f>
        <v>3574161</v>
      </c>
      <c r="K189" s="50">
        <f t="shared" si="1003"/>
        <v>42890026</v>
      </c>
      <c r="L189" s="52">
        <f t="shared" si="1003"/>
        <v>46464187</v>
      </c>
      <c r="M189" s="118"/>
      <c r="N189" s="120">
        <f t="shared" ref="N189:O189" si="1004">N188*1936.27</f>
        <v>42890026</v>
      </c>
      <c r="O189" s="120">
        <f t="shared" si="1004"/>
        <v>30730135</v>
      </c>
      <c r="P189" s="123">
        <v>1712437</v>
      </c>
      <c r="Q189" s="120">
        <f t="shared" ref="Q189:R189" si="1005">Q188*1936.27</f>
        <v>51995607</v>
      </c>
      <c r="R189" s="120">
        <f t="shared" si="1005"/>
        <v>48421446</v>
      </c>
      <c r="S189" s="47"/>
    </row>
    <row r="190" spans="1:19" ht="12.75" customHeight="1" x14ac:dyDescent="0.2">
      <c r="A190" s="494"/>
      <c r="B190" s="494"/>
      <c r="C190" s="53" t="s">
        <v>3</v>
      </c>
      <c r="D190" s="54">
        <v>21</v>
      </c>
      <c r="E190" s="44">
        <v>15396.66</v>
      </c>
      <c r="F190" s="44">
        <v>0</v>
      </c>
      <c r="G190" s="44">
        <f t="shared" ref="G190" si="1006">1800/13*12</f>
        <v>1661.54</v>
      </c>
      <c r="H190" s="44">
        <v>6280.06</v>
      </c>
      <c r="I190" s="44">
        <v>125.22</v>
      </c>
      <c r="J190" s="44">
        <f t="shared" ref="J190" si="1007">(E190+F190+G190+H190+I190)/12</f>
        <v>1955.29</v>
      </c>
      <c r="K190" s="45">
        <f t="shared" ref="K190" si="1008">(E190+F190+G190+H190+I190)</f>
        <v>23463.48</v>
      </c>
      <c r="L190" s="46">
        <f t="shared" ref="L190" si="1009">K190+J190</f>
        <v>25418.77</v>
      </c>
      <c r="M190" s="117"/>
      <c r="N190" s="119">
        <f t="shared" ref="N190" si="1010">K190</f>
        <v>23463.48</v>
      </c>
      <c r="O190" s="119">
        <f t="shared" ref="O190" si="1011">E190+G190+F190+I190</f>
        <v>17183.419999999998</v>
      </c>
      <c r="P190" s="119">
        <v>884.4</v>
      </c>
      <c r="Q190" s="119">
        <f t="shared" ref="Q190" si="1012">IF(P190&gt;(O190*0.18),P190,O190*0.18)+N190+J190</f>
        <v>28511.79</v>
      </c>
      <c r="R190" s="119">
        <f t="shared" ref="R190" si="1013">N190+O190*0.18</f>
        <v>26556.5</v>
      </c>
      <c r="S190" s="47"/>
    </row>
    <row r="191" spans="1:19" ht="9" customHeight="1" x14ac:dyDescent="0.2">
      <c r="A191" s="494"/>
      <c r="B191" s="494"/>
      <c r="C191" s="48" t="s">
        <v>4</v>
      </c>
      <c r="D191" s="49">
        <v>27</v>
      </c>
      <c r="E191" s="61">
        <v>29812091</v>
      </c>
      <c r="F191" s="50">
        <v>0</v>
      </c>
      <c r="G191" s="50">
        <f t="shared" si="859"/>
        <v>3217190</v>
      </c>
      <c r="H191" s="61">
        <v>12159892</v>
      </c>
      <c r="I191" s="61">
        <v>242460</v>
      </c>
      <c r="J191" s="51">
        <f t="shared" ref="J191:L191" si="1014">J190*1936.27</f>
        <v>3785969</v>
      </c>
      <c r="K191" s="50">
        <f t="shared" si="1014"/>
        <v>45431632</v>
      </c>
      <c r="L191" s="52">
        <f t="shared" si="1014"/>
        <v>49217602</v>
      </c>
      <c r="M191" s="118"/>
      <c r="N191" s="120">
        <f t="shared" ref="N191:O191" si="1015">N190*1936.27</f>
        <v>45431632</v>
      </c>
      <c r="O191" s="120">
        <f t="shared" si="1015"/>
        <v>33271741</v>
      </c>
      <c r="P191" s="123">
        <v>1712437</v>
      </c>
      <c r="Q191" s="120">
        <f t="shared" ref="Q191:R191" si="1016">Q190*1936.27</f>
        <v>55206524</v>
      </c>
      <c r="R191" s="120">
        <f t="shared" si="1016"/>
        <v>51420554</v>
      </c>
      <c r="S191" s="47"/>
    </row>
    <row r="192" spans="1:19" ht="12.75" customHeight="1" x14ac:dyDescent="0.2">
      <c r="A192" s="494"/>
      <c r="B192" s="494"/>
      <c r="C192" s="53" t="s">
        <v>3</v>
      </c>
      <c r="D192" s="54">
        <v>28</v>
      </c>
      <c r="E192" s="44">
        <v>16341.87</v>
      </c>
      <c r="F192" s="44">
        <v>0</v>
      </c>
      <c r="G192" s="44">
        <f t="shared" ref="G192" si="1017">1800/13*12</f>
        <v>1661.54</v>
      </c>
      <c r="H192" s="44">
        <v>6280.06</v>
      </c>
      <c r="I192" s="44">
        <v>125.22</v>
      </c>
      <c r="J192" s="44">
        <f t="shared" ref="J192" si="1018">(E192+F192+G192+H192+I192)/12</f>
        <v>2034.06</v>
      </c>
      <c r="K192" s="45">
        <f t="shared" ref="K192" si="1019">(E192+F192+G192+H192+I192)</f>
        <v>24408.69</v>
      </c>
      <c r="L192" s="46">
        <f t="shared" ref="L192" si="1020">K192+J192</f>
        <v>26442.75</v>
      </c>
      <c r="M192" s="117"/>
      <c r="N192" s="119">
        <f t="shared" ref="N192" si="1021">K192</f>
        <v>24408.69</v>
      </c>
      <c r="O192" s="119">
        <f t="shared" ref="O192" si="1022">E192+G192+F192+I192</f>
        <v>18128.63</v>
      </c>
      <c r="P192" s="119">
        <v>884.4</v>
      </c>
      <c r="Q192" s="119">
        <f t="shared" ref="Q192" si="1023">IF(P192&gt;(O192*0.18),P192,O192*0.18)+N192+J192</f>
        <v>29705.9</v>
      </c>
      <c r="R192" s="119">
        <f t="shared" ref="R192" si="1024">N192+O192*0.18</f>
        <v>27671.84</v>
      </c>
      <c r="S192" s="47"/>
    </row>
    <row r="193" spans="1:19" ht="9" customHeight="1" x14ac:dyDescent="0.2">
      <c r="A193" s="494"/>
      <c r="B193" s="494"/>
      <c r="C193" s="48" t="s">
        <v>4</v>
      </c>
      <c r="D193" s="49">
        <v>34</v>
      </c>
      <c r="E193" s="61">
        <v>31642273</v>
      </c>
      <c r="F193" s="50">
        <v>0</v>
      </c>
      <c r="G193" s="50">
        <f t="shared" si="859"/>
        <v>3217190</v>
      </c>
      <c r="H193" s="61">
        <v>12159892</v>
      </c>
      <c r="I193" s="61">
        <v>242460</v>
      </c>
      <c r="J193" s="51">
        <f t="shared" ref="J193:L193" si="1025">J192*1936.27</f>
        <v>3938489</v>
      </c>
      <c r="K193" s="50">
        <f t="shared" si="1025"/>
        <v>47261814</v>
      </c>
      <c r="L193" s="52">
        <f t="shared" si="1025"/>
        <v>51200304</v>
      </c>
      <c r="M193" s="118"/>
      <c r="N193" s="120">
        <f t="shared" ref="N193:O193" si="1026">N192*1936.27</f>
        <v>47261814</v>
      </c>
      <c r="O193" s="120">
        <f t="shared" si="1026"/>
        <v>35101922</v>
      </c>
      <c r="P193" s="123">
        <v>1712437</v>
      </c>
      <c r="Q193" s="120">
        <f t="shared" ref="Q193:R193" si="1027">Q192*1936.27</f>
        <v>57518643</v>
      </c>
      <c r="R193" s="120">
        <f t="shared" si="1027"/>
        <v>53580154</v>
      </c>
      <c r="S193" s="47"/>
    </row>
    <row r="194" spans="1:19" ht="12.75" customHeight="1" x14ac:dyDescent="0.2">
      <c r="A194" s="494"/>
      <c r="B194" s="494"/>
      <c r="C194" s="53" t="s">
        <v>3</v>
      </c>
      <c r="D194" s="54">
        <v>35</v>
      </c>
      <c r="E194" s="44">
        <v>17062.580000000002</v>
      </c>
      <c r="F194" s="44">
        <v>0</v>
      </c>
      <c r="G194" s="44">
        <f t="shared" ref="G194" si="1028">1800/13*12</f>
        <v>1661.54</v>
      </c>
      <c r="H194" s="44">
        <v>6280.06</v>
      </c>
      <c r="I194" s="44">
        <v>125.22</v>
      </c>
      <c r="J194" s="44">
        <f t="shared" ref="J194" si="1029">(E194+F194+G194+H194+I194)/12</f>
        <v>2094.12</v>
      </c>
      <c r="K194" s="45">
        <f t="shared" ref="K194" si="1030">(E194+F194+G194+H194+I194)</f>
        <v>25129.4</v>
      </c>
      <c r="L194" s="46">
        <f t="shared" ref="L194" si="1031">K194+J194</f>
        <v>27223.52</v>
      </c>
      <c r="M194" s="117"/>
      <c r="N194" s="119">
        <f t="shared" ref="N194" si="1032">K194</f>
        <v>25129.4</v>
      </c>
      <c r="O194" s="119">
        <f t="shared" ref="O194" si="1033">E194+G194+F194+I194</f>
        <v>18849.34</v>
      </c>
      <c r="P194" s="119">
        <v>884.4</v>
      </c>
      <c r="Q194" s="119">
        <f t="shared" ref="Q194" si="1034">IF(P194&gt;(O194*0.18),P194,O194*0.18)+N194+J194</f>
        <v>30616.400000000001</v>
      </c>
      <c r="R194" s="119">
        <f t="shared" ref="R194" si="1035">N194+O194*0.18</f>
        <v>28522.28</v>
      </c>
      <c r="S194" s="47"/>
    </row>
    <row r="195" spans="1:19" ht="9" customHeight="1" x14ac:dyDescent="0.2">
      <c r="A195" s="495"/>
      <c r="B195" s="495"/>
      <c r="C195" s="58" t="s">
        <v>4</v>
      </c>
      <c r="D195" s="59"/>
      <c r="E195" s="61">
        <v>33037762</v>
      </c>
      <c r="F195" s="61">
        <v>0</v>
      </c>
      <c r="G195" s="50">
        <f t="shared" si="859"/>
        <v>3217190</v>
      </c>
      <c r="H195" s="61">
        <v>12159892</v>
      </c>
      <c r="I195" s="61">
        <v>242460</v>
      </c>
      <c r="J195" s="51">
        <f t="shared" ref="J195:L195" si="1036">J194*1936.27</f>
        <v>4054782</v>
      </c>
      <c r="K195" s="50">
        <f t="shared" si="1036"/>
        <v>48657303</v>
      </c>
      <c r="L195" s="52">
        <f t="shared" si="1036"/>
        <v>52712085</v>
      </c>
      <c r="M195" s="118"/>
      <c r="N195" s="120">
        <f t="shared" ref="N195:O195" si="1037">N194*1936.27</f>
        <v>48657303</v>
      </c>
      <c r="O195" s="120">
        <f t="shared" si="1037"/>
        <v>36497412</v>
      </c>
      <c r="P195" s="123">
        <v>1712437</v>
      </c>
      <c r="Q195" s="120">
        <f t="shared" ref="Q195:R195" si="1038">Q194*1936.27</f>
        <v>59281617</v>
      </c>
      <c r="R195" s="120">
        <f t="shared" si="1038"/>
        <v>55226835</v>
      </c>
      <c r="S195" s="47"/>
    </row>
    <row r="196" spans="1:19" ht="12.75" customHeight="1" x14ac:dyDescent="0.2">
      <c r="A196" s="492">
        <v>43191</v>
      </c>
      <c r="B196" s="492">
        <v>43465</v>
      </c>
      <c r="C196" s="42" t="s">
        <v>3</v>
      </c>
      <c r="D196" s="43">
        <v>0</v>
      </c>
      <c r="E196" s="44">
        <v>11117.19</v>
      </c>
      <c r="F196" s="44">
        <v>0</v>
      </c>
      <c r="G196" s="44">
        <f t="shared" ref="G196" si="1039">1800/13*12</f>
        <v>1661.54</v>
      </c>
      <c r="H196" s="44">
        <v>6280.06</v>
      </c>
      <c r="I196" s="44"/>
      <c r="J196" s="44">
        <f t="shared" ref="J196" si="1040">(E196+F196+G196+H196+I196)/12</f>
        <v>1588.23</v>
      </c>
      <c r="K196" s="45">
        <f t="shared" ref="K196" si="1041">(E196+F196+G196+H196+I196)</f>
        <v>19058.79</v>
      </c>
      <c r="L196" s="46">
        <f t="shared" ref="L196" si="1042">K196+J196</f>
        <v>20647.02</v>
      </c>
      <c r="M196" s="117"/>
      <c r="N196" s="119">
        <f t="shared" ref="N196" si="1043">K196</f>
        <v>19058.79</v>
      </c>
      <c r="O196" s="119">
        <f t="shared" ref="O196" si="1044">E196+G196+F196+I196</f>
        <v>12778.73</v>
      </c>
      <c r="P196" s="119">
        <v>884.4</v>
      </c>
      <c r="Q196" s="119">
        <f t="shared" ref="Q196" si="1045">IF(P196&gt;(O196*0.18),P196,O196*0.18)+N196+J196</f>
        <v>22947.19</v>
      </c>
      <c r="R196" s="119">
        <f t="shared" ref="R196" si="1046">N196+O196*0.18</f>
        <v>21358.959999999999</v>
      </c>
      <c r="S196" s="47"/>
    </row>
    <row r="197" spans="1:19" ht="9" customHeight="1" x14ac:dyDescent="0.2">
      <c r="A197" s="493"/>
      <c r="B197" s="493"/>
      <c r="C197" s="48" t="s">
        <v>4</v>
      </c>
      <c r="D197" s="49">
        <v>8</v>
      </c>
      <c r="E197" s="61">
        <v>21525881</v>
      </c>
      <c r="F197" s="50">
        <v>0</v>
      </c>
      <c r="G197" s="50">
        <f t="shared" si="859"/>
        <v>3217190</v>
      </c>
      <c r="H197" s="61">
        <v>12159892</v>
      </c>
      <c r="I197" s="61"/>
      <c r="J197" s="51">
        <f t="shared" ref="J197:L197" si="1047">J196*1936.27</f>
        <v>3075242</v>
      </c>
      <c r="K197" s="50">
        <f t="shared" si="1047"/>
        <v>36902963</v>
      </c>
      <c r="L197" s="52">
        <f t="shared" si="1047"/>
        <v>39978205</v>
      </c>
      <c r="M197" s="118"/>
      <c r="N197" s="120">
        <f t="shared" ref="N197:O197" si="1048">N196*1936.27</f>
        <v>36902963</v>
      </c>
      <c r="O197" s="120">
        <f t="shared" si="1048"/>
        <v>24743072</v>
      </c>
      <c r="P197" s="123">
        <v>1712437</v>
      </c>
      <c r="Q197" s="120">
        <f t="shared" ref="Q197:R197" si="1049">Q196*1936.27</f>
        <v>44431956</v>
      </c>
      <c r="R197" s="120">
        <f t="shared" si="1049"/>
        <v>41356713</v>
      </c>
      <c r="S197" s="47"/>
    </row>
    <row r="198" spans="1:19" ht="12.75" customHeight="1" x14ac:dyDescent="0.2">
      <c r="A198" s="494">
        <v>43191</v>
      </c>
      <c r="B198" s="494">
        <f>B196</f>
        <v>43465</v>
      </c>
      <c r="C198" s="53" t="s">
        <v>3</v>
      </c>
      <c r="D198" s="54">
        <v>9</v>
      </c>
      <c r="E198" s="44">
        <v>12892.25</v>
      </c>
      <c r="F198" s="44">
        <v>0</v>
      </c>
      <c r="G198" s="44">
        <f t="shared" ref="G198" si="1050">1800/13*12</f>
        <v>1661.54</v>
      </c>
      <c r="H198" s="44">
        <v>6280.06</v>
      </c>
      <c r="I198" s="44"/>
      <c r="J198" s="44">
        <f t="shared" ref="J198" si="1051">(E198+F198+G198+H198+I198)/12</f>
        <v>1736.15</v>
      </c>
      <c r="K198" s="45">
        <f t="shared" ref="K198" si="1052">(E198+F198+G198+H198+I198)</f>
        <v>20833.849999999999</v>
      </c>
      <c r="L198" s="46">
        <f t="shared" ref="L198" si="1053">K198+J198</f>
        <v>22570</v>
      </c>
      <c r="M198" s="117"/>
      <c r="N198" s="119">
        <f t="shared" ref="N198" si="1054">K198</f>
        <v>20833.849999999999</v>
      </c>
      <c r="O198" s="119">
        <f t="shared" ref="O198" si="1055">E198+G198+F198+I198</f>
        <v>14553.79</v>
      </c>
      <c r="P198" s="119">
        <v>884.4</v>
      </c>
      <c r="Q198" s="119">
        <f t="shared" ref="Q198" si="1056">IF(P198&gt;(O198*0.18),P198,O198*0.18)+N198+J198</f>
        <v>25189.68</v>
      </c>
      <c r="R198" s="119">
        <f t="shared" ref="R198" si="1057">N198+O198*0.18</f>
        <v>23453.53</v>
      </c>
      <c r="S198" s="47"/>
    </row>
    <row r="199" spans="1:19" ht="9" customHeight="1" x14ac:dyDescent="0.2">
      <c r="A199" s="494"/>
      <c r="B199" s="494"/>
      <c r="C199" s="48" t="s">
        <v>4</v>
      </c>
      <c r="D199" s="49">
        <v>14</v>
      </c>
      <c r="E199" s="61">
        <v>24962877</v>
      </c>
      <c r="F199" s="50">
        <v>0</v>
      </c>
      <c r="G199" s="50">
        <f t="shared" si="859"/>
        <v>3217190</v>
      </c>
      <c r="H199" s="61">
        <v>12159892</v>
      </c>
      <c r="I199" s="61"/>
      <c r="J199" s="51">
        <f t="shared" ref="J199:L199" si="1058">J198*1936.27</f>
        <v>3361655</v>
      </c>
      <c r="K199" s="50">
        <f t="shared" si="1058"/>
        <v>40339959</v>
      </c>
      <c r="L199" s="52">
        <f t="shared" si="1058"/>
        <v>43701614</v>
      </c>
      <c r="M199" s="118"/>
      <c r="N199" s="120">
        <f t="shared" ref="N199:O199" si="1059">N198*1936.27</f>
        <v>40339959</v>
      </c>
      <c r="O199" s="120">
        <f t="shared" si="1059"/>
        <v>28180067</v>
      </c>
      <c r="P199" s="123">
        <v>1712437</v>
      </c>
      <c r="Q199" s="120">
        <f t="shared" ref="Q199:R199" si="1060">Q198*1936.27</f>
        <v>48774022</v>
      </c>
      <c r="R199" s="120">
        <f t="shared" si="1060"/>
        <v>45412367</v>
      </c>
      <c r="S199" s="47"/>
    </row>
    <row r="200" spans="1:19" ht="12.75" customHeight="1" x14ac:dyDescent="0.2">
      <c r="A200" s="494"/>
      <c r="B200" s="494"/>
      <c r="C200" s="53" t="s">
        <v>3</v>
      </c>
      <c r="D200" s="54">
        <v>15</v>
      </c>
      <c r="E200" s="44">
        <v>14209.25</v>
      </c>
      <c r="F200" s="44">
        <v>0</v>
      </c>
      <c r="G200" s="44">
        <f t="shared" ref="G200" si="1061">1800/13*12</f>
        <v>1661.54</v>
      </c>
      <c r="H200" s="44">
        <v>6280.06</v>
      </c>
      <c r="I200" s="44"/>
      <c r="J200" s="44">
        <f t="shared" ref="J200" si="1062">(E200+F200+G200+H200+I200)/12</f>
        <v>1845.9</v>
      </c>
      <c r="K200" s="45">
        <f t="shared" ref="K200" si="1063">(E200+F200+G200+H200+I200)</f>
        <v>22150.85</v>
      </c>
      <c r="L200" s="46">
        <f t="shared" ref="L200" si="1064">K200+J200</f>
        <v>23996.75</v>
      </c>
      <c r="M200" s="117"/>
      <c r="N200" s="119">
        <f t="shared" ref="N200" si="1065">K200</f>
        <v>22150.85</v>
      </c>
      <c r="O200" s="119">
        <f t="shared" ref="O200" si="1066">E200+G200+F200+I200</f>
        <v>15870.79</v>
      </c>
      <c r="P200" s="119">
        <v>884.4</v>
      </c>
      <c r="Q200" s="119">
        <f t="shared" ref="Q200" si="1067">IF(P200&gt;(O200*0.18),P200,O200*0.18)+N200+J200</f>
        <v>26853.49</v>
      </c>
      <c r="R200" s="119">
        <f t="shared" ref="R200" si="1068">N200+O200*0.18</f>
        <v>25007.59</v>
      </c>
      <c r="S200" s="47"/>
    </row>
    <row r="201" spans="1:19" ht="9" customHeight="1" x14ac:dyDescent="0.2">
      <c r="A201" s="494"/>
      <c r="B201" s="494"/>
      <c r="C201" s="48" t="s">
        <v>4</v>
      </c>
      <c r="D201" s="49">
        <v>20</v>
      </c>
      <c r="E201" s="61">
        <v>27512944</v>
      </c>
      <c r="F201" s="50">
        <v>0</v>
      </c>
      <c r="G201" s="50">
        <f t="shared" si="859"/>
        <v>3217190</v>
      </c>
      <c r="H201" s="61">
        <v>12159892</v>
      </c>
      <c r="I201" s="61"/>
      <c r="J201" s="51">
        <f t="shared" ref="J201:L201" si="1069">J200*1936.27</f>
        <v>3574161</v>
      </c>
      <c r="K201" s="50">
        <f t="shared" si="1069"/>
        <v>42890026</v>
      </c>
      <c r="L201" s="52">
        <f t="shared" si="1069"/>
        <v>46464187</v>
      </c>
      <c r="M201" s="118"/>
      <c r="N201" s="120">
        <f t="shared" ref="N201:O201" si="1070">N200*1936.27</f>
        <v>42890026</v>
      </c>
      <c r="O201" s="120">
        <f t="shared" si="1070"/>
        <v>30730135</v>
      </c>
      <c r="P201" s="123">
        <v>1712437</v>
      </c>
      <c r="Q201" s="120">
        <f t="shared" ref="Q201:R201" si="1071">Q200*1936.27</f>
        <v>51995607</v>
      </c>
      <c r="R201" s="120">
        <f t="shared" si="1071"/>
        <v>48421446</v>
      </c>
      <c r="S201" s="47"/>
    </row>
    <row r="202" spans="1:19" ht="12.75" customHeight="1" x14ac:dyDescent="0.2">
      <c r="A202" s="494"/>
      <c r="B202" s="494"/>
      <c r="C202" s="53" t="s">
        <v>3</v>
      </c>
      <c r="D202" s="54">
        <v>21</v>
      </c>
      <c r="E202" s="44">
        <v>15521.88</v>
      </c>
      <c r="F202" s="44">
        <v>0</v>
      </c>
      <c r="G202" s="44">
        <f t="shared" ref="G202" si="1072">1800/13*12</f>
        <v>1661.54</v>
      </c>
      <c r="H202" s="44">
        <v>6280.06</v>
      </c>
      <c r="I202" s="44"/>
      <c r="J202" s="44">
        <f t="shared" ref="J202" si="1073">(E202+F202+G202+H202+I202)/12</f>
        <v>1955.29</v>
      </c>
      <c r="K202" s="45">
        <f t="shared" ref="K202" si="1074">(E202+F202+G202+H202+I202)</f>
        <v>23463.48</v>
      </c>
      <c r="L202" s="46">
        <f t="shared" ref="L202" si="1075">K202+J202</f>
        <v>25418.77</v>
      </c>
      <c r="M202" s="117"/>
      <c r="N202" s="119">
        <f t="shared" ref="N202" si="1076">K202</f>
        <v>23463.48</v>
      </c>
      <c r="O202" s="119">
        <f t="shared" ref="O202" si="1077">E202+G202+F202+I202</f>
        <v>17183.419999999998</v>
      </c>
      <c r="P202" s="119">
        <v>884.4</v>
      </c>
      <c r="Q202" s="119">
        <f t="shared" ref="Q202" si="1078">IF(P202&gt;(O202*0.18),P202,O202*0.18)+N202+J202</f>
        <v>28511.79</v>
      </c>
      <c r="R202" s="119">
        <f t="shared" ref="R202" si="1079">N202+O202*0.18</f>
        <v>26556.5</v>
      </c>
      <c r="S202" s="47"/>
    </row>
    <row r="203" spans="1:19" ht="9" customHeight="1" x14ac:dyDescent="0.2">
      <c r="A203" s="494"/>
      <c r="B203" s="494"/>
      <c r="C203" s="48" t="s">
        <v>4</v>
      </c>
      <c r="D203" s="49">
        <v>27</v>
      </c>
      <c r="E203" s="61">
        <v>30054551</v>
      </c>
      <c r="F203" s="50">
        <v>0</v>
      </c>
      <c r="G203" s="50">
        <f t="shared" si="859"/>
        <v>3217190</v>
      </c>
      <c r="H203" s="61">
        <v>12159892</v>
      </c>
      <c r="I203" s="61"/>
      <c r="J203" s="51">
        <f t="shared" ref="J203:L203" si="1080">J202*1936.27</f>
        <v>3785969</v>
      </c>
      <c r="K203" s="50">
        <f t="shared" si="1080"/>
        <v>45431632</v>
      </c>
      <c r="L203" s="52">
        <f t="shared" si="1080"/>
        <v>49217602</v>
      </c>
      <c r="M203" s="118"/>
      <c r="N203" s="120">
        <f t="shared" ref="N203:O203" si="1081">N202*1936.27</f>
        <v>45431632</v>
      </c>
      <c r="O203" s="120">
        <f t="shared" si="1081"/>
        <v>33271741</v>
      </c>
      <c r="P203" s="123">
        <v>1712437</v>
      </c>
      <c r="Q203" s="120">
        <f t="shared" ref="Q203:R203" si="1082">Q202*1936.27</f>
        <v>55206524</v>
      </c>
      <c r="R203" s="120">
        <f t="shared" si="1082"/>
        <v>51420554</v>
      </c>
      <c r="S203" s="47"/>
    </row>
    <row r="204" spans="1:19" ht="12.75" customHeight="1" x14ac:dyDescent="0.2">
      <c r="A204" s="494"/>
      <c r="B204" s="494"/>
      <c r="C204" s="53" t="s">
        <v>3</v>
      </c>
      <c r="D204" s="54">
        <v>28</v>
      </c>
      <c r="E204" s="44">
        <v>16467.09</v>
      </c>
      <c r="F204" s="44">
        <v>0</v>
      </c>
      <c r="G204" s="44">
        <f t="shared" ref="G204" si="1083">1800/13*12</f>
        <v>1661.54</v>
      </c>
      <c r="H204" s="44">
        <v>6280.06</v>
      </c>
      <c r="I204" s="44"/>
      <c r="J204" s="44">
        <f t="shared" ref="J204" si="1084">(E204+F204+G204+H204+I204)/12</f>
        <v>2034.06</v>
      </c>
      <c r="K204" s="45">
        <f t="shared" ref="K204" si="1085">(E204+F204+G204+H204+I204)</f>
        <v>24408.69</v>
      </c>
      <c r="L204" s="46">
        <f t="shared" ref="L204" si="1086">K204+J204</f>
        <v>26442.75</v>
      </c>
      <c r="M204" s="117"/>
      <c r="N204" s="119">
        <f t="shared" ref="N204" si="1087">K204</f>
        <v>24408.69</v>
      </c>
      <c r="O204" s="119">
        <f t="shared" ref="O204" si="1088">E204+G204+F204+I204</f>
        <v>18128.63</v>
      </c>
      <c r="P204" s="119">
        <v>884.4</v>
      </c>
      <c r="Q204" s="119">
        <f t="shared" ref="Q204" si="1089">IF(P204&gt;(O204*0.18),P204,O204*0.18)+N204+J204</f>
        <v>29705.9</v>
      </c>
      <c r="R204" s="119">
        <f t="shared" ref="R204" si="1090">N204+O204*0.18</f>
        <v>27671.84</v>
      </c>
      <c r="S204" s="47"/>
    </row>
    <row r="205" spans="1:19" ht="9" customHeight="1" x14ac:dyDescent="0.2">
      <c r="A205" s="494"/>
      <c r="B205" s="494"/>
      <c r="C205" s="48" t="s">
        <v>4</v>
      </c>
      <c r="D205" s="49">
        <v>34</v>
      </c>
      <c r="E205" s="61">
        <v>31884732</v>
      </c>
      <c r="F205" s="50">
        <v>0</v>
      </c>
      <c r="G205" s="50">
        <f t="shared" si="859"/>
        <v>3217190</v>
      </c>
      <c r="H205" s="61">
        <v>12159892</v>
      </c>
      <c r="I205" s="61"/>
      <c r="J205" s="51">
        <f t="shared" ref="J205:L205" si="1091">J204*1936.27</f>
        <v>3938489</v>
      </c>
      <c r="K205" s="50">
        <f t="shared" si="1091"/>
        <v>47261814</v>
      </c>
      <c r="L205" s="52">
        <f t="shared" si="1091"/>
        <v>51200304</v>
      </c>
      <c r="M205" s="118"/>
      <c r="N205" s="120">
        <f t="shared" ref="N205:O205" si="1092">N204*1936.27</f>
        <v>47261814</v>
      </c>
      <c r="O205" s="120">
        <f t="shared" si="1092"/>
        <v>35101922</v>
      </c>
      <c r="P205" s="123">
        <v>1712437</v>
      </c>
      <c r="Q205" s="120">
        <f t="shared" ref="Q205:R205" si="1093">Q204*1936.27</f>
        <v>57518643</v>
      </c>
      <c r="R205" s="120">
        <f t="shared" si="1093"/>
        <v>53580154</v>
      </c>
      <c r="S205" s="47"/>
    </row>
    <row r="206" spans="1:19" ht="12.75" customHeight="1" x14ac:dyDescent="0.2">
      <c r="A206" s="494"/>
      <c r="B206" s="494"/>
      <c r="C206" s="53" t="s">
        <v>3</v>
      </c>
      <c r="D206" s="54">
        <v>35</v>
      </c>
      <c r="E206" s="44">
        <v>17187.8</v>
      </c>
      <c r="F206" s="44">
        <v>0</v>
      </c>
      <c r="G206" s="44">
        <f t="shared" ref="G206" si="1094">1800/13*12</f>
        <v>1661.54</v>
      </c>
      <c r="H206" s="44">
        <v>6280.06</v>
      </c>
      <c r="I206" s="44"/>
      <c r="J206" s="44">
        <f t="shared" ref="J206" si="1095">(E206+F206+G206+H206+I206)/12</f>
        <v>2094.12</v>
      </c>
      <c r="K206" s="45">
        <f t="shared" ref="K206" si="1096">(E206+F206+G206+H206+I206)</f>
        <v>25129.4</v>
      </c>
      <c r="L206" s="46">
        <f t="shared" ref="L206" si="1097">K206+J206</f>
        <v>27223.52</v>
      </c>
      <c r="M206" s="117"/>
      <c r="N206" s="119">
        <f t="shared" ref="N206" si="1098">K206</f>
        <v>25129.4</v>
      </c>
      <c r="O206" s="119">
        <f t="shared" ref="O206" si="1099">E206+G206+F206+I206</f>
        <v>18849.34</v>
      </c>
      <c r="P206" s="119">
        <v>884.4</v>
      </c>
      <c r="Q206" s="119">
        <f t="shared" ref="Q206" si="1100">IF(P206&gt;(O206*0.18),P206,O206*0.18)+N206+J206</f>
        <v>30616.400000000001</v>
      </c>
      <c r="R206" s="119">
        <f t="shared" ref="R206" si="1101">N206+O206*0.18</f>
        <v>28522.28</v>
      </c>
      <c r="S206" s="47"/>
    </row>
    <row r="207" spans="1:19" ht="9" customHeight="1" x14ac:dyDescent="0.2">
      <c r="A207" s="495"/>
      <c r="B207" s="495"/>
      <c r="C207" s="58" t="s">
        <v>4</v>
      </c>
      <c r="D207" s="59"/>
      <c r="E207" s="61">
        <v>33280222</v>
      </c>
      <c r="F207" s="61">
        <v>0</v>
      </c>
      <c r="G207" s="50">
        <f t="shared" si="859"/>
        <v>3217190</v>
      </c>
      <c r="H207" s="61">
        <v>12159892</v>
      </c>
      <c r="I207" s="61"/>
      <c r="J207" s="51">
        <f t="shared" ref="J207:L207" si="1102">J206*1936.27</f>
        <v>4054782</v>
      </c>
      <c r="K207" s="50">
        <f t="shared" si="1102"/>
        <v>48657303</v>
      </c>
      <c r="L207" s="52">
        <f t="shared" si="1102"/>
        <v>52712085</v>
      </c>
      <c r="M207" s="118"/>
      <c r="N207" s="120">
        <f t="shared" ref="N207:O207" si="1103">N206*1936.27</f>
        <v>48657303</v>
      </c>
      <c r="O207" s="120">
        <f t="shared" si="1103"/>
        <v>36497412</v>
      </c>
      <c r="P207" s="123">
        <v>1712437</v>
      </c>
      <c r="Q207" s="120">
        <f t="shared" ref="Q207:R207" si="1104">Q206*1936.27</f>
        <v>59281617</v>
      </c>
      <c r="R207" s="120">
        <f t="shared" si="1104"/>
        <v>55226835</v>
      </c>
      <c r="S207" s="47"/>
    </row>
    <row r="208" spans="1:19" ht="12.75" customHeight="1" x14ac:dyDescent="0.2">
      <c r="A208" s="492">
        <f>B196+1</f>
        <v>43466</v>
      </c>
      <c r="B208" s="492">
        <v>43830</v>
      </c>
      <c r="C208" s="42" t="s">
        <v>3</v>
      </c>
      <c r="D208" s="43">
        <v>0</v>
      </c>
      <c r="E208" s="44">
        <f>Assistenti_Tecnici!E754</f>
        <v>11279.22</v>
      </c>
      <c r="F208" s="44">
        <v>0</v>
      </c>
      <c r="G208" s="44">
        <f t="shared" ref="G208" si="1105">1800/13*12</f>
        <v>1661.54</v>
      </c>
      <c r="H208" s="44">
        <v>6280.06</v>
      </c>
      <c r="I208" s="44"/>
      <c r="J208" s="44">
        <f>K208/12</f>
        <v>1601.74</v>
      </c>
      <c r="K208" s="44">
        <f>SUM(E208:I208)</f>
        <v>19220.82</v>
      </c>
      <c r="L208" s="46">
        <f>SUM(E208:J208)</f>
        <v>20822.560000000001</v>
      </c>
      <c r="M208" s="117"/>
      <c r="N208" s="119">
        <f>K208</f>
        <v>19220.82</v>
      </c>
      <c r="O208" s="119">
        <f>E208+F208+G208+I208</f>
        <v>12940.76</v>
      </c>
      <c r="P208" s="119">
        <v>884.4</v>
      </c>
      <c r="Q208" s="119">
        <f>L208+(IF(P208&gt;O208*0.18,P208,O208*0.18))</f>
        <v>23151.9</v>
      </c>
      <c r="R208" s="119">
        <f>N208+O208*0.18</f>
        <v>21550.16</v>
      </c>
      <c r="S208" s="47"/>
    </row>
    <row r="209" spans="1:19" ht="9" customHeight="1" x14ac:dyDescent="0.2">
      <c r="A209" s="493"/>
      <c r="B209" s="493"/>
      <c r="C209" s="48" t="s">
        <v>4</v>
      </c>
      <c r="D209" s="49">
        <v>8</v>
      </c>
      <c r="E209" s="61">
        <f>Assistenti_Tecnici!E755</f>
        <v>21839615</v>
      </c>
      <c r="F209" s="50">
        <v>0</v>
      </c>
      <c r="G209" s="50">
        <f t="shared" si="859"/>
        <v>3217190</v>
      </c>
      <c r="H209" s="61">
        <v>12159892</v>
      </c>
      <c r="I209" s="61">
        <f t="shared" ref="I209:L209" si="1106">I208*1936.27</f>
        <v>0</v>
      </c>
      <c r="J209" s="51">
        <f t="shared" si="1106"/>
        <v>3101401</v>
      </c>
      <c r="K209" s="51">
        <f t="shared" si="1106"/>
        <v>37216697</v>
      </c>
      <c r="L209" s="61">
        <f t="shared" si="1106"/>
        <v>40318098</v>
      </c>
      <c r="M209" s="118"/>
      <c r="N209" s="120">
        <f t="shared" ref="N209:R223" si="1107">N208*1936.27</f>
        <v>37216697</v>
      </c>
      <c r="O209" s="120">
        <f t="shared" si="1107"/>
        <v>25056805</v>
      </c>
      <c r="P209" s="120">
        <f t="shared" si="1107"/>
        <v>1712437</v>
      </c>
      <c r="Q209" s="120">
        <f t="shared" si="1107"/>
        <v>44828329</v>
      </c>
      <c r="R209" s="120">
        <f t="shared" si="1107"/>
        <v>41726928</v>
      </c>
      <c r="S209" s="47"/>
    </row>
    <row r="210" spans="1:19" ht="12.75" customHeight="1" x14ac:dyDescent="0.2">
      <c r="A210" s="494">
        <f>A208</f>
        <v>43466</v>
      </c>
      <c r="B210" s="494">
        <f>B208</f>
        <v>43830</v>
      </c>
      <c r="C210" s="53" t="s">
        <v>3</v>
      </c>
      <c r="D210" s="54">
        <v>9</v>
      </c>
      <c r="E210" s="44">
        <f>Assistenti_Tecnici!E756</f>
        <v>13069.86</v>
      </c>
      <c r="F210" s="44">
        <v>0</v>
      </c>
      <c r="G210" s="44">
        <f t="shared" ref="G210" si="1108">1800/13*12</f>
        <v>1661.54</v>
      </c>
      <c r="H210" s="44">
        <v>6280.06</v>
      </c>
      <c r="I210" s="44"/>
      <c r="J210" s="44">
        <f t="shared" ref="J210" si="1109">K210/12</f>
        <v>1750.96</v>
      </c>
      <c r="K210" s="44">
        <f t="shared" ref="K210" si="1110">SUM(E210:I210)</f>
        <v>21011.46</v>
      </c>
      <c r="L210" s="46">
        <f t="shared" ref="L210" si="1111">SUM(E210:J210)</f>
        <v>22762.42</v>
      </c>
      <c r="M210" s="117"/>
      <c r="N210" s="119">
        <f t="shared" ref="N210" si="1112">K210</f>
        <v>21011.46</v>
      </c>
      <c r="O210" s="119">
        <f t="shared" ref="O210" si="1113">E210+F210+G210+I210</f>
        <v>14731.4</v>
      </c>
      <c r="P210" s="119">
        <v>884.4</v>
      </c>
      <c r="Q210" s="119">
        <f t="shared" ref="Q210" si="1114">L210+(IF(P210&gt;O210*0.18,P210,O210*0.18))</f>
        <v>25414.07</v>
      </c>
      <c r="R210" s="119">
        <f t="shared" ref="R210" si="1115">N210+O210*0.18</f>
        <v>23663.11</v>
      </c>
      <c r="S210" s="47"/>
    </row>
    <row r="211" spans="1:19" ht="9" customHeight="1" x14ac:dyDescent="0.2">
      <c r="A211" s="494"/>
      <c r="B211" s="494"/>
      <c r="C211" s="48" t="s">
        <v>4</v>
      </c>
      <c r="D211" s="49">
        <v>14</v>
      </c>
      <c r="E211" s="61">
        <f>Assistenti_Tecnici!E757</f>
        <v>25306778</v>
      </c>
      <c r="F211" s="50">
        <v>0</v>
      </c>
      <c r="G211" s="50">
        <f t="shared" si="859"/>
        <v>3217190</v>
      </c>
      <c r="H211" s="61">
        <v>12159892</v>
      </c>
      <c r="I211" s="61">
        <f t="shared" ref="I211:L211" si="1116">I210*1936.27</f>
        <v>0</v>
      </c>
      <c r="J211" s="51">
        <f t="shared" si="1116"/>
        <v>3390331</v>
      </c>
      <c r="K211" s="51">
        <f t="shared" si="1116"/>
        <v>40683860</v>
      </c>
      <c r="L211" s="61">
        <f t="shared" si="1116"/>
        <v>44074191</v>
      </c>
      <c r="M211" s="118"/>
      <c r="N211" s="120">
        <f t="shared" ref="N211:O211" si="1117">N210*1936.27</f>
        <v>40683860</v>
      </c>
      <c r="O211" s="120">
        <f t="shared" si="1117"/>
        <v>28523968</v>
      </c>
      <c r="P211" s="120">
        <f t="shared" si="1107"/>
        <v>1712437</v>
      </c>
      <c r="Q211" s="120">
        <f t="shared" si="1107"/>
        <v>49208501</v>
      </c>
      <c r="R211" s="120">
        <f t="shared" si="1107"/>
        <v>45818170</v>
      </c>
      <c r="S211" s="47"/>
    </row>
    <row r="212" spans="1:19" ht="12.75" customHeight="1" x14ac:dyDescent="0.2">
      <c r="A212" s="494"/>
      <c r="B212" s="494"/>
      <c r="C212" s="53" t="s">
        <v>3</v>
      </c>
      <c r="D212" s="54">
        <v>15</v>
      </c>
      <c r="E212" s="44">
        <f>Assistenti_Tecnici!E758</f>
        <v>14400.11</v>
      </c>
      <c r="F212" s="44">
        <v>0</v>
      </c>
      <c r="G212" s="44">
        <f t="shared" ref="G212" si="1118">1800/13*12</f>
        <v>1661.54</v>
      </c>
      <c r="H212" s="44">
        <v>6280.06</v>
      </c>
      <c r="I212" s="44"/>
      <c r="J212" s="44">
        <f t="shared" ref="J212" si="1119">K212/12</f>
        <v>1861.81</v>
      </c>
      <c r="K212" s="44">
        <f t="shared" ref="K212" si="1120">SUM(E212:I212)</f>
        <v>22341.71</v>
      </c>
      <c r="L212" s="46">
        <f t="shared" ref="L212" si="1121">SUM(E212:J212)</f>
        <v>24203.52</v>
      </c>
      <c r="M212" s="117"/>
      <c r="N212" s="119">
        <f t="shared" ref="N212" si="1122">K212</f>
        <v>22341.71</v>
      </c>
      <c r="O212" s="119">
        <f t="shared" ref="O212" si="1123">E212+F212+G212+I212</f>
        <v>16061.65</v>
      </c>
      <c r="P212" s="119">
        <v>884.4</v>
      </c>
      <c r="Q212" s="119">
        <f t="shared" ref="Q212" si="1124">L212+(IF(P212&gt;O212*0.18,P212,O212*0.18))</f>
        <v>27094.62</v>
      </c>
      <c r="R212" s="119">
        <f t="shared" ref="R212" si="1125">N212+O212*0.18</f>
        <v>25232.81</v>
      </c>
      <c r="S212" s="47"/>
    </row>
    <row r="213" spans="1:19" ht="9" customHeight="1" x14ac:dyDescent="0.2">
      <c r="A213" s="494"/>
      <c r="B213" s="494"/>
      <c r="C213" s="48" t="s">
        <v>4</v>
      </c>
      <c r="D213" s="49">
        <v>20</v>
      </c>
      <c r="E213" s="61">
        <f>Assistenti_Tecnici!E759</f>
        <v>27882501</v>
      </c>
      <c r="F213" s="50">
        <v>0</v>
      </c>
      <c r="G213" s="50">
        <f t="shared" si="859"/>
        <v>3217190</v>
      </c>
      <c r="H213" s="61">
        <v>12159892</v>
      </c>
      <c r="I213" s="61">
        <f t="shared" ref="I213:L213" si="1126">I212*1936.27</f>
        <v>0</v>
      </c>
      <c r="J213" s="51">
        <f t="shared" si="1126"/>
        <v>3604967</v>
      </c>
      <c r="K213" s="51">
        <f t="shared" si="1126"/>
        <v>43259583</v>
      </c>
      <c r="L213" s="61">
        <f t="shared" si="1126"/>
        <v>46864550</v>
      </c>
      <c r="M213" s="118"/>
      <c r="N213" s="120">
        <f t="shared" ref="N213:O213" si="1127">N212*1936.27</f>
        <v>43259583</v>
      </c>
      <c r="O213" s="120">
        <f t="shared" si="1127"/>
        <v>31099691</v>
      </c>
      <c r="P213" s="120">
        <f t="shared" si="1107"/>
        <v>1712437</v>
      </c>
      <c r="Q213" s="120">
        <f t="shared" si="1107"/>
        <v>52462500</v>
      </c>
      <c r="R213" s="120">
        <f t="shared" si="1107"/>
        <v>48857533</v>
      </c>
      <c r="S213" s="47"/>
    </row>
    <row r="214" spans="1:19" ht="12.75" customHeight="1" x14ac:dyDescent="0.2">
      <c r="A214" s="494"/>
      <c r="B214" s="494"/>
      <c r="C214" s="53" t="s">
        <v>3</v>
      </c>
      <c r="D214" s="54">
        <v>21</v>
      </c>
      <c r="E214" s="44">
        <f>Assistenti_Tecnici!E760</f>
        <v>15724.76</v>
      </c>
      <c r="F214" s="44">
        <v>0</v>
      </c>
      <c r="G214" s="44">
        <f t="shared" ref="G214" si="1128">1800/13*12</f>
        <v>1661.54</v>
      </c>
      <c r="H214" s="44">
        <v>6280.06</v>
      </c>
      <c r="I214" s="44"/>
      <c r="J214" s="44">
        <f t="shared" ref="J214" si="1129">K214/12</f>
        <v>1972.2</v>
      </c>
      <c r="K214" s="44">
        <f t="shared" ref="K214" si="1130">SUM(E214:I214)</f>
        <v>23666.36</v>
      </c>
      <c r="L214" s="46">
        <f t="shared" ref="L214" si="1131">SUM(E214:J214)</f>
        <v>25638.560000000001</v>
      </c>
      <c r="M214" s="117"/>
      <c r="N214" s="119">
        <f t="shared" ref="N214" si="1132">K214</f>
        <v>23666.36</v>
      </c>
      <c r="O214" s="119">
        <f t="shared" ref="O214" si="1133">E214+F214+G214+I214</f>
        <v>17386.3</v>
      </c>
      <c r="P214" s="119">
        <v>884.4</v>
      </c>
      <c r="Q214" s="119">
        <f t="shared" ref="Q214" si="1134">L214+(IF(P214&gt;O214*0.18,P214,O214*0.18))</f>
        <v>28768.09</v>
      </c>
      <c r="R214" s="119">
        <f t="shared" ref="R214" si="1135">N214+O214*0.18</f>
        <v>26795.89</v>
      </c>
      <c r="S214" s="47"/>
    </row>
    <row r="215" spans="1:19" ht="9" customHeight="1" x14ac:dyDescent="0.2">
      <c r="A215" s="494"/>
      <c r="B215" s="494"/>
      <c r="C215" s="48" t="s">
        <v>4</v>
      </c>
      <c r="D215" s="49">
        <v>27</v>
      </c>
      <c r="E215" s="61">
        <f>Assistenti_Tecnici!E761</f>
        <v>30447381</v>
      </c>
      <c r="F215" s="50">
        <v>0</v>
      </c>
      <c r="G215" s="50">
        <f t="shared" si="859"/>
        <v>3217190</v>
      </c>
      <c r="H215" s="61">
        <v>12159892</v>
      </c>
      <c r="I215" s="61">
        <f t="shared" ref="I215:L215" si="1136">I214*1936.27</f>
        <v>0</v>
      </c>
      <c r="J215" s="51">
        <f t="shared" si="1136"/>
        <v>3818712</v>
      </c>
      <c r="K215" s="51">
        <f t="shared" si="1136"/>
        <v>45824463</v>
      </c>
      <c r="L215" s="61">
        <f t="shared" si="1136"/>
        <v>49643175</v>
      </c>
      <c r="M215" s="118"/>
      <c r="N215" s="120">
        <f t="shared" ref="N215:O215" si="1137">N214*1936.27</f>
        <v>45824463</v>
      </c>
      <c r="O215" s="120">
        <f t="shared" si="1137"/>
        <v>33664571</v>
      </c>
      <c r="P215" s="120">
        <f t="shared" si="1107"/>
        <v>1712437</v>
      </c>
      <c r="Q215" s="120">
        <f t="shared" si="1107"/>
        <v>55702790</v>
      </c>
      <c r="R215" s="120">
        <f t="shared" si="1107"/>
        <v>51884078</v>
      </c>
      <c r="S215" s="47"/>
    </row>
    <row r="216" spans="1:19" ht="12.75" customHeight="1" x14ac:dyDescent="0.2">
      <c r="A216" s="494"/>
      <c r="B216" s="494"/>
      <c r="C216" s="53" t="s">
        <v>3</v>
      </c>
      <c r="D216" s="54">
        <v>28</v>
      </c>
      <c r="E216" s="44">
        <f>Assistenti_Tecnici!E762</f>
        <v>16678.32</v>
      </c>
      <c r="F216" s="44">
        <v>0</v>
      </c>
      <c r="G216" s="44">
        <f t="shared" ref="G216" si="1138">1800/13*12</f>
        <v>1661.54</v>
      </c>
      <c r="H216" s="44">
        <v>6280.06</v>
      </c>
      <c r="I216" s="44"/>
      <c r="J216" s="44">
        <f t="shared" ref="J216" si="1139">K216/12</f>
        <v>2051.66</v>
      </c>
      <c r="K216" s="44">
        <f t="shared" ref="K216" si="1140">SUM(E216:I216)</f>
        <v>24619.919999999998</v>
      </c>
      <c r="L216" s="46">
        <f t="shared" ref="L216" si="1141">SUM(E216:J216)</f>
        <v>26671.58</v>
      </c>
      <c r="M216" s="117"/>
      <c r="N216" s="119">
        <f t="shared" ref="N216" si="1142">K216</f>
        <v>24619.919999999998</v>
      </c>
      <c r="O216" s="119">
        <f t="shared" ref="O216" si="1143">E216+F216+G216+I216</f>
        <v>18339.86</v>
      </c>
      <c r="P216" s="119">
        <v>884.4</v>
      </c>
      <c r="Q216" s="119">
        <f t="shared" ref="Q216" si="1144">L216+(IF(P216&gt;O216*0.18,P216,O216*0.18))</f>
        <v>29972.75</v>
      </c>
      <c r="R216" s="119">
        <f t="shared" ref="R216" si="1145">N216+O216*0.18</f>
        <v>27921.09</v>
      </c>
      <c r="S216" s="47"/>
    </row>
    <row r="217" spans="1:19" ht="9" customHeight="1" x14ac:dyDescent="0.2">
      <c r="A217" s="494"/>
      <c r="B217" s="494"/>
      <c r="C217" s="48" t="s">
        <v>4</v>
      </c>
      <c r="D217" s="49">
        <v>34</v>
      </c>
      <c r="E217" s="61">
        <f>Assistenti_Tecnici!E763</f>
        <v>32293731</v>
      </c>
      <c r="F217" s="50">
        <v>0</v>
      </c>
      <c r="G217" s="50">
        <f t="shared" si="859"/>
        <v>3217190</v>
      </c>
      <c r="H217" s="61">
        <v>12159892</v>
      </c>
      <c r="I217" s="61">
        <f t="shared" ref="I217:L217" si="1146">I216*1936.27</f>
        <v>0</v>
      </c>
      <c r="J217" s="51">
        <f t="shared" si="1146"/>
        <v>3972568</v>
      </c>
      <c r="K217" s="51">
        <f t="shared" si="1146"/>
        <v>47670812</v>
      </c>
      <c r="L217" s="61">
        <f t="shared" si="1146"/>
        <v>51643380</v>
      </c>
      <c r="M217" s="118"/>
      <c r="N217" s="120">
        <f t="shared" ref="N217:O217" si="1147">N216*1936.27</f>
        <v>47670812</v>
      </c>
      <c r="O217" s="120">
        <f t="shared" si="1147"/>
        <v>35510921</v>
      </c>
      <c r="P217" s="120">
        <f t="shared" si="1107"/>
        <v>1712437</v>
      </c>
      <c r="Q217" s="120">
        <f t="shared" si="1107"/>
        <v>58035337</v>
      </c>
      <c r="R217" s="120">
        <f t="shared" si="1107"/>
        <v>54062769</v>
      </c>
      <c r="S217" s="47"/>
    </row>
    <row r="218" spans="1:19" ht="12.75" customHeight="1" x14ac:dyDescent="0.2">
      <c r="A218" s="494"/>
      <c r="B218" s="494"/>
      <c r="C218" s="53" t="s">
        <v>3</v>
      </c>
      <c r="D218" s="54">
        <v>35</v>
      </c>
      <c r="E218" s="44">
        <f>Assistenti_Tecnici!E764</f>
        <v>17406.189999999999</v>
      </c>
      <c r="F218" s="44">
        <v>0</v>
      </c>
      <c r="G218" s="44">
        <f t="shared" ref="G218" si="1148">1800/13*12</f>
        <v>1661.54</v>
      </c>
      <c r="H218" s="44">
        <v>6280.06</v>
      </c>
      <c r="I218" s="44"/>
      <c r="J218" s="44">
        <f t="shared" ref="J218" si="1149">K218/12</f>
        <v>2112.3200000000002</v>
      </c>
      <c r="K218" s="44">
        <f t="shared" ref="K218" si="1150">SUM(E218:I218)</f>
        <v>25347.79</v>
      </c>
      <c r="L218" s="46">
        <f t="shared" ref="L218" si="1151">SUM(E218:J218)</f>
        <v>27460.11</v>
      </c>
      <c r="M218" s="117"/>
      <c r="N218" s="119">
        <f t="shared" ref="N218" si="1152">K218</f>
        <v>25347.79</v>
      </c>
      <c r="O218" s="119">
        <f t="shared" ref="O218" si="1153">E218+F218+G218+I218</f>
        <v>19067.73</v>
      </c>
      <c r="P218" s="119">
        <v>884.4</v>
      </c>
      <c r="Q218" s="119">
        <f t="shared" ref="Q218" si="1154">L218+(IF(P218&gt;O218*0.18,P218,O218*0.18))</f>
        <v>30892.3</v>
      </c>
      <c r="R218" s="119">
        <f t="shared" ref="R218" si="1155">N218+O218*0.18</f>
        <v>28779.98</v>
      </c>
      <c r="S218" s="47"/>
    </row>
    <row r="219" spans="1:19" ht="9" customHeight="1" x14ac:dyDescent="0.2">
      <c r="A219" s="495"/>
      <c r="B219" s="495"/>
      <c r="C219" s="58" t="s">
        <v>4</v>
      </c>
      <c r="D219" s="59"/>
      <c r="E219" s="61">
        <f>Assistenti_Tecnici!E765</f>
        <v>33703084</v>
      </c>
      <c r="F219" s="61">
        <v>0</v>
      </c>
      <c r="G219" s="50">
        <f t="shared" si="859"/>
        <v>3217190</v>
      </c>
      <c r="H219" s="61">
        <v>12159892</v>
      </c>
      <c r="I219" s="61">
        <f t="shared" ref="I219:L219" si="1156">I218*1936.27</f>
        <v>0</v>
      </c>
      <c r="J219" s="51">
        <f t="shared" si="1156"/>
        <v>4090022</v>
      </c>
      <c r="K219" s="51">
        <f t="shared" si="1156"/>
        <v>49080165</v>
      </c>
      <c r="L219" s="61">
        <f t="shared" si="1156"/>
        <v>53170187</v>
      </c>
      <c r="M219" s="118"/>
      <c r="N219" s="120">
        <f t="shared" ref="N219:O219" si="1157">N218*1936.27</f>
        <v>49080165</v>
      </c>
      <c r="O219" s="120">
        <f t="shared" si="1157"/>
        <v>36920274</v>
      </c>
      <c r="P219" s="120">
        <f t="shared" si="1107"/>
        <v>1712437</v>
      </c>
      <c r="Q219" s="120">
        <f t="shared" si="1107"/>
        <v>59815834</v>
      </c>
      <c r="R219" s="120">
        <f t="shared" si="1107"/>
        <v>55725812</v>
      </c>
      <c r="S219" s="47"/>
    </row>
    <row r="220" spans="1:19" ht="12.75" customHeight="1" x14ac:dyDescent="0.2">
      <c r="A220" s="492">
        <f>B208+1</f>
        <v>43831</v>
      </c>
      <c r="B220" s="492">
        <v>44196</v>
      </c>
      <c r="C220" s="42" t="s">
        <v>3</v>
      </c>
      <c r="D220" s="43">
        <v>0</v>
      </c>
      <c r="E220" s="44">
        <f>Assistenti_Tecnici!E766</f>
        <v>11414.82</v>
      </c>
      <c r="F220" s="44">
        <v>0</v>
      </c>
      <c r="G220" s="44">
        <f t="shared" ref="G220" si="1158">1800/13*12</f>
        <v>1661.54</v>
      </c>
      <c r="H220" s="44">
        <v>6280.06</v>
      </c>
      <c r="I220" s="44"/>
      <c r="J220" s="44">
        <f t="shared" ref="J220" si="1159">K220/12</f>
        <v>1613.04</v>
      </c>
      <c r="K220" s="44">
        <f t="shared" ref="K220" si="1160">SUM(E220:I220)</f>
        <v>19356.419999999998</v>
      </c>
      <c r="L220" s="46">
        <f t="shared" ref="L220" si="1161">SUM(E220:J220)</f>
        <v>20969.46</v>
      </c>
      <c r="M220" s="117"/>
      <c r="N220" s="119">
        <f t="shared" ref="N220" si="1162">K220</f>
        <v>19356.419999999998</v>
      </c>
      <c r="O220" s="119">
        <f t="shared" ref="O220" si="1163">E220+F220+G220+I220</f>
        <v>13076.36</v>
      </c>
      <c r="P220" s="119">
        <v>884.4</v>
      </c>
      <c r="Q220" s="119">
        <f t="shared" ref="Q220" si="1164">L220+(IF(P220&gt;O220*0.18,P220,O220*0.18))</f>
        <v>23323.200000000001</v>
      </c>
      <c r="R220" s="119">
        <f t="shared" ref="R220" si="1165">N220+O220*0.18</f>
        <v>21710.16</v>
      </c>
      <c r="S220" s="47"/>
    </row>
    <row r="221" spans="1:19" ht="9" customHeight="1" x14ac:dyDescent="0.2">
      <c r="A221" s="493"/>
      <c r="B221" s="493"/>
      <c r="C221" s="48" t="s">
        <v>4</v>
      </c>
      <c r="D221" s="49">
        <v>8</v>
      </c>
      <c r="E221" s="61">
        <f>Assistenti_Tecnici!E767</f>
        <v>22102174</v>
      </c>
      <c r="F221" s="50">
        <v>0</v>
      </c>
      <c r="G221" s="50">
        <f t="shared" si="859"/>
        <v>3217190</v>
      </c>
      <c r="H221" s="61">
        <v>12159892</v>
      </c>
      <c r="I221" s="61">
        <f t="shared" ref="I221:L221" si="1166">I220*1936.27</f>
        <v>0</v>
      </c>
      <c r="J221" s="51">
        <f t="shared" si="1166"/>
        <v>3123281</v>
      </c>
      <c r="K221" s="51">
        <f t="shared" si="1166"/>
        <v>37479255</v>
      </c>
      <c r="L221" s="61">
        <f t="shared" si="1166"/>
        <v>40602536</v>
      </c>
      <c r="M221" s="118"/>
      <c r="N221" s="120">
        <f t="shared" ref="N221:O221" si="1167">N220*1936.27</f>
        <v>37479255</v>
      </c>
      <c r="O221" s="120">
        <f t="shared" si="1167"/>
        <v>25319364</v>
      </c>
      <c r="P221" s="120">
        <f t="shared" si="1107"/>
        <v>1712437</v>
      </c>
      <c r="Q221" s="120">
        <f t="shared" si="1107"/>
        <v>45160012</v>
      </c>
      <c r="R221" s="120">
        <f t="shared" si="1107"/>
        <v>42036732</v>
      </c>
      <c r="S221" s="47"/>
    </row>
    <row r="222" spans="1:19" ht="12.75" customHeight="1" x14ac:dyDescent="0.2">
      <c r="A222" s="494">
        <f>A220</f>
        <v>43831</v>
      </c>
      <c r="B222" s="494">
        <f>B220</f>
        <v>44196</v>
      </c>
      <c r="C222" s="53" t="s">
        <v>3</v>
      </c>
      <c r="D222" s="54">
        <v>9</v>
      </c>
      <c r="E222" s="44">
        <f>Assistenti_Tecnici!E768</f>
        <v>13219.86</v>
      </c>
      <c r="F222" s="44">
        <v>0</v>
      </c>
      <c r="G222" s="44">
        <f t="shared" ref="G222" si="1168">1800/13*12</f>
        <v>1661.54</v>
      </c>
      <c r="H222" s="44">
        <v>6280.06</v>
      </c>
      <c r="I222" s="44"/>
      <c r="J222" s="44">
        <f t="shared" ref="J222" si="1169">K222/12</f>
        <v>1763.46</v>
      </c>
      <c r="K222" s="44">
        <f t="shared" ref="K222" si="1170">SUM(E222:I222)</f>
        <v>21161.46</v>
      </c>
      <c r="L222" s="46">
        <f t="shared" ref="L222" si="1171">SUM(E222:J222)</f>
        <v>22924.92</v>
      </c>
      <c r="M222" s="117"/>
      <c r="N222" s="119">
        <f t="shared" ref="N222" si="1172">K222</f>
        <v>21161.46</v>
      </c>
      <c r="O222" s="119">
        <f t="shared" ref="O222" si="1173">E222+F222+G222+I222</f>
        <v>14881.4</v>
      </c>
      <c r="P222" s="119">
        <v>884.4</v>
      </c>
      <c r="Q222" s="119">
        <f t="shared" ref="Q222" si="1174">L222+(IF(P222&gt;O222*0.18,P222,O222*0.18))</f>
        <v>25603.57</v>
      </c>
      <c r="R222" s="119">
        <f t="shared" ref="R222" si="1175">N222+O222*0.18</f>
        <v>23840.11</v>
      </c>
      <c r="S222" s="47"/>
    </row>
    <row r="223" spans="1:19" ht="9" customHeight="1" x14ac:dyDescent="0.2">
      <c r="A223" s="494"/>
      <c r="B223" s="494"/>
      <c r="C223" s="48" t="s">
        <v>4</v>
      </c>
      <c r="D223" s="49">
        <v>14</v>
      </c>
      <c r="E223" s="61">
        <f>Assistenti_Tecnici!E769</f>
        <v>25597218</v>
      </c>
      <c r="F223" s="50">
        <v>0</v>
      </c>
      <c r="G223" s="50">
        <f t="shared" si="859"/>
        <v>3217190</v>
      </c>
      <c r="H223" s="61">
        <v>12159892</v>
      </c>
      <c r="I223" s="61">
        <f t="shared" ref="I223:L223" si="1176">I222*1936.27</f>
        <v>0</v>
      </c>
      <c r="J223" s="51">
        <f t="shared" si="1176"/>
        <v>3414535</v>
      </c>
      <c r="K223" s="51">
        <f t="shared" si="1176"/>
        <v>40974300</v>
      </c>
      <c r="L223" s="61">
        <f t="shared" si="1176"/>
        <v>44388835</v>
      </c>
      <c r="M223" s="118"/>
      <c r="N223" s="120">
        <f t="shared" ref="N223:O223" si="1177">N222*1936.27</f>
        <v>40974300</v>
      </c>
      <c r="O223" s="120">
        <f t="shared" si="1177"/>
        <v>28814408</v>
      </c>
      <c r="P223" s="120">
        <f t="shared" si="1107"/>
        <v>1712437</v>
      </c>
      <c r="Q223" s="120">
        <f t="shared" si="1107"/>
        <v>49575424</v>
      </c>
      <c r="R223" s="120">
        <f t="shared" si="1107"/>
        <v>46160890</v>
      </c>
      <c r="S223" s="47"/>
    </row>
    <row r="224" spans="1:19" ht="12.75" customHeight="1" x14ac:dyDescent="0.2">
      <c r="A224" s="494"/>
      <c r="B224" s="494"/>
      <c r="C224" s="53" t="s">
        <v>3</v>
      </c>
      <c r="D224" s="54">
        <v>15</v>
      </c>
      <c r="E224" s="44">
        <f>Assistenti_Tecnici!E770</f>
        <v>14559.71</v>
      </c>
      <c r="F224" s="44">
        <v>0</v>
      </c>
      <c r="G224" s="44">
        <f t="shared" ref="G224" si="1178">1800/13*12</f>
        <v>1661.54</v>
      </c>
      <c r="H224" s="44">
        <v>6280.06</v>
      </c>
      <c r="I224" s="44"/>
      <c r="J224" s="44">
        <f t="shared" ref="J224" si="1179">K224/12</f>
        <v>1875.11</v>
      </c>
      <c r="K224" s="44">
        <f t="shared" ref="K224" si="1180">SUM(E224:I224)</f>
        <v>22501.31</v>
      </c>
      <c r="L224" s="46">
        <f t="shared" ref="L224" si="1181">SUM(E224:J224)</f>
        <v>24376.42</v>
      </c>
      <c r="M224" s="117"/>
      <c r="N224" s="119">
        <f t="shared" ref="N224" si="1182">K224</f>
        <v>22501.31</v>
      </c>
      <c r="O224" s="119">
        <f t="shared" ref="O224" si="1183">E224+F224+G224+I224</f>
        <v>16221.25</v>
      </c>
      <c r="P224" s="119">
        <v>884.4</v>
      </c>
      <c r="Q224" s="119">
        <f t="shared" ref="Q224" si="1184">L224+(IF(P224&gt;O224*0.18,P224,O224*0.18))</f>
        <v>27296.25</v>
      </c>
      <c r="R224" s="119">
        <f t="shared" ref="R224" si="1185">N224+O224*0.18</f>
        <v>25421.14</v>
      </c>
      <c r="S224" s="47"/>
    </row>
    <row r="225" spans="1:19" ht="9" customHeight="1" x14ac:dyDescent="0.2">
      <c r="A225" s="494"/>
      <c r="B225" s="494"/>
      <c r="C225" s="48" t="s">
        <v>4</v>
      </c>
      <c r="D225" s="49">
        <v>20</v>
      </c>
      <c r="E225" s="61">
        <f>Assistenti_Tecnici!E771</f>
        <v>28191530</v>
      </c>
      <c r="F225" s="50">
        <v>0</v>
      </c>
      <c r="G225" s="50">
        <f t="shared" si="859"/>
        <v>3217190</v>
      </c>
      <c r="H225" s="61">
        <v>12159892</v>
      </c>
      <c r="I225" s="61">
        <f t="shared" ref="I225:L225" si="1186">I224*1936.27</f>
        <v>0</v>
      </c>
      <c r="J225" s="51">
        <f t="shared" si="1186"/>
        <v>3630719</v>
      </c>
      <c r="K225" s="51">
        <f t="shared" si="1186"/>
        <v>43568612</v>
      </c>
      <c r="L225" s="61">
        <f t="shared" si="1186"/>
        <v>47199331</v>
      </c>
      <c r="M225" s="118"/>
      <c r="N225" s="120">
        <f t="shared" ref="N225:R239" si="1187">N224*1936.27</f>
        <v>43568612</v>
      </c>
      <c r="O225" s="120">
        <f t="shared" si="1187"/>
        <v>31408720</v>
      </c>
      <c r="P225" s="120">
        <f t="shared" si="1187"/>
        <v>1712437</v>
      </c>
      <c r="Q225" s="120">
        <f t="shared" si="1187"/>
        <v>52852910</v>
      </c>
      <c r="R225" s="120">
        <f t="shared" si="1187"/>
        <v>49222191</v>
      </c>
      <c r="S225" s="47"/>
    </row>
    <row r="226" spans="1:19" ht="12.75" customHeight="1" x14ac:dyDescent="0.2">
      <c r="A226" s="494"/>
      <c r="B226" s="494"/>
      <c r="C226" s="53" t="s">
        <v>3</v>
      </c>
      <c r="D226" s="54">
        <v>21</v>
      </c>
      <c r="E226" s="44">
        <f>Assistenti_Tecnici!E772</f>
        <v>15895.16</v>
      </c>
      <c r="F226" s="44">
        <v>0</v>
      </c>
      <c r="G226" s="44">
        <f t="shared" ref="G226" si="1188">1800/13*12</f>
        <v>1661.54</v>
      </c>
      <c r="H226" s="44">
        <v>6280.06</v>
      </c>
      <c r="I226" s="44"/>
      <c r="J226" s="44">
        <f t="shared" ref="J226" si="1189">K226/12</f>
        <v>1986.4</v>
      </c>
      <c r="K226" s="44">
        <f t="shared" ref="K226" si="1190">SUM(E226:I226)</f>
        <v>23836.76</v>
      </c>
      <c r="L226" s="46">
        <f t="shared" ref="L226" si="1191">SUM(E226:J226)</f>
        <v>25823.16</v>
      </c>
      <c r="M226" s="117"/>
      <c r="N226" s="119">
        <f t="shared" ref="N226" si="1192">K226</f>
        <v>23836.76</v>
      </c>
      <c r="O226" s="119">
        <f t="shared" ref="O226" si="1193">E226+F226+G226+I226</f>
        <v>17556.7</v>
      </c>
      <c r="P226" s="119">
        <v>884.4</v>
      </c>
      <c r="Q226" s="119">
        <f t="shared" ref="Q226" si="1194">L226+(IF(P226&gt;O226*0.18,P226,O226*0.18))</f>
        <v>28983.37</v>
      </c>
      <c r="R226" s="119">
        <f t="shared" ref="R226" si="1195">N226+O226*0.18</f>
        <v>26996.97</v>
      </c>
      <c r="S226" s="47"/>
    </row>
    <row r="227" spans="1:19" ht="9" customHeight="1" x14ac:dyDescent="0.2">
      <c r="A227" s="494"/>
      <c r="B227" s="494"/>
      <c r="C227" s="48" t="s">
        <v>4</v>
      </c>
      <c r="D227" s="49">
        <v>27</v>
      </c>
      <c r="E227" s="61">
        <f>Assistenti_Tecnici!E773</f>
        <v>30777321</v>
      </c>
      <c r="F227" s="50">
        <v>0</v>
      </c>
      <c r="G227" s="50">
        <f t="shared" si="859"/>
        <v>3217190</v>
      </c>
      <c r="H227" s="61">
        <v>12159892</v>
      </c>
      <c r="I227" s="61">
        <f t="shared" ref="I227:L227" si="1196">I226*1936.27</f>
        <v>0</v>
      </c>
      <c r="J227" s="51">
        <f t="shared" si="1196"/>
        <v>3846207</v>
      </c>
      <c r="K227" s="51">
        <f t="shared" si="1196"/>
        <v>46154403</v>
      </c>
      <c r="L227" s="61">
        <f t="shared" si="1196"/>
        <v>50000610</v>
      </c>
      <c r="M227" s="118"/>
      <c r="N227" s="120">
        <f t="shared" ref="N227:O227" si="1197">N226*1936.27</f>
        <v>46154403</v>
      </c>
      <c r="O227" s="120">
        <f t="shared" si="1197"/>
        <v>33994512</v>
      </c>
      <c r="P227" s="120">
        <f t="shared" si="1187"/>
        <v>1712437</v>
      </c>
      <c r="Q227" s="120">
        <f t="shared" si="1187"/>
        <v>56119630</v>
      </c>
      <c r="R227" s="120">
        <f t="shared" si="1187"/>
        <v>52273423</v>
      </c>
      <c r="S227" s="47"/>
    </row>
    <row r="228" spans="1:19" ht="12.75" customHeight="1" x14ac:dyDescent="0.2">
      <c r="A228" s="494"/>
      <c r="B228" s="494"/>
      <c r="C228" s="53" t="s">
        <v>3</v>
      </c>
      <c r="D228" s="54">
        <v>28</v>
      </c>
      <c r="E228" s="44">
        <f>Assistenti_Tecnici!E774</f>
        <v>16855.919999999998</v>
      </c>
      <c r="F228" s="44">
        <v>0</v>
      </c>
      <c r="G228" s="44">
        <f t="shared" ref="G228" si="1198">1800/13*12</f>
        <v>1661.54</v>
      </c>
      <c r="H228" s="44">
        <v>6280.06</v>
      </c>
      <c r="I228" s="44"/>
      <c r="J228" s="44">
        <f t="shared" ref="J228" si="1199">K228/12</f>
        <v>2066.46</v>
      </c>
      <c r="K228" s="44">
        <f t="shared" ref="K228" si="1200">SUM(E228:I228)</f>
        <v>24797.52</v>
      </c>
      <c r="L228" s="46">
        <f t="shared" ref="L228" si="1201">SUM(E228:J228)</f>
        <v>26863.98</v>
      </c>
      <c r="M228" s="117"/>
      <c r="N228" s="119">
        <f t="shared" ref="N228" si="1202">K228</f>
        <v>24797.52</v>
      </c>
      <c r="O228" s="119">
        <f t="shared" ref="O228" si="1203">E228+F228+G228+I228</f>
        <v>18517.46</v>
      </c>
      <c r="P228" s="119">
        <v>884.4</v>
      </c>
      <c r="Q228" s="119">
        <f t="shared" ref="Q228" si="1204">L228+(IF(P228&gt;O228*0.18,P228,O228*0.18))</f>
        <v>30197.119999999999</v>
      </c>
      <c r="R228" s="119">
        <f t="shared" ref="R228" si="1205">N228+O228*0.18</f>
        <v>28130.66</v>
      </c>
      <c r="S228" s="47"/>
    </row>
    <row r="229" spans="1:19" ht="9" customHeight="1" x14ac:dyDescent="0.2">
      <c r="A229" s="494"/>
      <c r="B229" s="494"/>
      <c r="C229" s="48" t="s">
        <v>4</v>
      </c>
      <c r="D229" s="49">
        <v>34</v>
      </c>
      <c r="E229" s="61">
        <f>Assistenti_Tecnici!E775</f>
        <v>32637612</v>
      </c>
      <c r="F229" s="50">
        <v>0</v>
      </c>
      <c r="G229" s="50">
        <f t="shared" si="859"/>
        <v>3217190</v>
      </c>
      <c r="H229" s="61">
        <v>12159892</v>
      </c>
      <c r="I229" s="61">
        <f t="shared" ref="I229:L229" si="1206">I228*1936.27</f>
        <v>0</v>
      </c>
      <c r="J229" s="51">
        <f t="shared" si="1206"/>
        <v>4001225</v>
      </c>
      <c r="K229" s="51">
        <f t="shared" si="1206"/>
        <v>48014694</v>
      </c>
      <c r="L229" s="61">
        <f t="shared" si="1206"/>
        <v>52015919</v>
      </c>
      <c r="M229" s="118"/>
      <c r="N229" s="120">
        <f t="shared" ref="N229:O229" si="1207">N228*1936.27</f>
        <v>48014694</v>
      </c>
      <c r="O229" s="120">
        <f t="shared" si="1207"/>
        <v>35854802</v>
      </c>
      <c r="P229" s="120">
        <f t="shared" si="1187"/>
        <v>1712437</v>
      </c>
      <c r="Q229" s="120">
        <f t="shared" si="1187"/>
        <v>58469778</v>
      </c>
      <c r="R229" s="120">
        <f t="shared" si="1187"/>
        <v>54468553</v>
      </c>
      <c r="S229" s="47"/>
    </row>
    <row r="230" spans="1:19" ht="12.75" customHeight="1" x14ac:dyDescent="0.2">
      <c r="A230" s="494"/>
      <c r="B230" s="494"/>
      <c r="C230" s="53" t="s">
        <v>3</v>
      </c>
      <c r="D230" s="54">
        <v>35</v>
      </c>
      <c r="E230" s="44">
        <f>Assistenti_Tecnici!E776</f>
        <v>17589.79</v>
      </c>
      <c r="F230" s="44">
        <v>0</v>
      </c>
      <c r="G230" s="44">
        <f t="shared" ref="G230" si="1208">1800/13*12</f>
        <v>1661.54</v>
      </c>
      <c r="H230" s="44">
        <v>6280.06</v>
      </c>
      <c r="I230" s="44"/>
      <c r="J230" s="44">
        <f t="shared" ref="J230" si="1209">K230/12</f>
        <v>2127.62</v>
      </c>
      <c r="K230" s="44">
        <f t="shared" ref="K230" si="1210">SUM(E230:I230)</f>
        <v>25531.39</v>
      </c>
      <c r="L230" s="46">
        <f t="shared" ref="L230" si="1211">SUM(E230:J230)</f>
        <v>27659.01</v>
      </c>
      <c r="M230" s="117"/>
      <c r="N230" s="119">
        <f t="shared" ref="N230" si="1212">K230</f>
        <v>25531.39</v>
      </c>
      <c r="O230" s="119">
        <f t="shared" ref="O230" si="1213">E230+F230+G230+I230</f>
        <v>19251.330000000002</v>
      </c>
      <c r="P230" s="119">
        <v>884.4</v>
      </c>
      <c r="Q230" s="119">
        <f t="shared" ref="Q230" si="1214">L230+(IF(P230&gt;O230*0.18,P230,O230*0.18))</f>
        <v>31124.25</v>
      </c>
      <c r="R230" s="119">
        <f t="shared" ref="R230" si="1215">N230+O230*0.18</f>
        <v>28996.63</v>
      </c>
      <c r="S230" s="47"/>
    </row>
    <row r="231" spans="1:19" ht="9" customHeight="1" x14ac:dyDescent="0.2">
      <c r="A231" s="495"/>
      <c r="B231" s="495"/>
      <c r="C231" s="58" t="s">
        <v>4</v>
      </c>
      <c r="D231" s="59"/>
      <c r="E231" s="61">
        <f>Assistenti_Tecnici!E777</f>
        <v>34058583</v>
      </c>
      <c r="F231" s="61">
        <v>0</v>
      </c>
      <c r="G231" s="50">
        <f t="shared" si="859"/>
        <v>3217190</v>
      </c>
      <c r="H231" s="61">
        <v>12159892</v>
      </c>
      <c r="I231" s="61">
        <f t="shared" ref="I231:L231" si="1216">I230*1936.27</f>
        <v>0</v>
      </c>
      <c r="J231" s="51">
        <f t="shared" si="1216"/>
        <v>4119647</v>
      </c>
      <c r="K231" s="51">
        <f t="shared" si="1216"/>
        <v>49435665</v>
      </c>
      <c r="L231" s="61">
        <f t="shared" si="1216"/>
        <v>53555311</v>
      </c>
      <c r="M231" s="118"/>
      <c r="N231" s="120">
        <f t="shared" ref="N231:O231" si="1217">N230*1936.27</f>
        <v>49435665</v>
      </c>
      <c r="O231" s="120">
        <f t="shared" si="1217"/>
        <v>37275773</v>
      </c>
      <c r="P231" s="120">
        <f t="shared" si="1187"/>
        <v>1712437</v>
      </c>
      <c r="Q231" s="120">
        <f t="shared" si="1187"/>
        <v>60264952</v>
      </c>
      <c r="R231" s="120">
        <f t="shared" si="1187"/>
        <v>56145305</v>
      </c>
      <c r="S231" s="47"/>
    </row>
    <row r="232" spans="1:19" ht="12.75" customHeight="1" x14ac:dyDescent="0.2">
      <c r="A232" s="492">
        <f>B220+1</f>
        <v>44197</v>
      </c>
      <c r="B232" s="492">
        <v>44561</v>
      </c>
      <c r="C232" s="42" t="s">
        <v>3</v>
      </c>
      <c r="D232" s="43">
        <v>0</v>
      </c>
      <c r="E232" s="44">
        <f>Assistenti_Tecnici!E778</f>
        <v>11777.22</v>
      </c>
      <c r="F232" s="44">
        <v>0</v>
      </c>
      <c r="G232" s="44">
        <f t="shared" ref="G232" si="1218">1800/13*12</f>
        <v>1661.54</v>
      </c>
      <c r="H232" s="44">
        <v>6280.06</v>
      </c>
      <c r="I232" s="44"/>
      <c r="J232" s="44">
        <f t="shared" ref="J232" si="1219">K232/12</f>
        <v>1643.24</v>
      </c>
      <c r="K232" s="44">
        <f t="shared" ref="K232" si="1220">SUM(E232:I232)</f>
        <v>19718.82</v>
      </c>
      <c r="L232" s="46">
        <f t="shared" ref="L232" si="1221">SUM(E232:J232)</f>
        <v>21362.06</v>
      </c>
      <c r="M232" s="117"/>
      <c r="N232" s="119">
        <f t="shared" ref="N232" si="1222">K232</f>
        <v>19718.82</v>
      </c>
      <c r="O232" s="119">
        <f t="shared" ref="O232" si="1223">E232+F232+G232+I232</f>
        <v>13438.76</v>
      </c>
      <c r="P232" s="119">
        <v>884.4</v>
      </c>
      <c r="Q232" s="119">
        <f t="shared" ref="Q232" si="1224">L232+(IF(P232&gt;O232*0.18,P232,O232*0.18))</f>
        <v>23781.040000000001</v>
      </c>
      <c r="R232" s="119">
        <f t="shared" ref="R232" si="1225">N232+O232*0.18</f>
        <v>22137.8</v>
      </c>
      <c r="S232" s="47"/>
    </row>
    <row r="233" spans="1:19" ht="9" customHeight="1" x14ac:dyDescent="0.2">
      <c r="A233" s="493"/>
      <c r="B233" s="493"/>
      <c r="C233" s="48" t="s">
        <v>4</v>
      </c>
      <c r="D233" s="49">
        <v>8</v>
      </c>
      <c r="E233" s="61">
        <f>Assistenti_Tecnici!E779</f>
        <v>22803878</v>
      </c>
      <c r="F233" s="50">
        <v>0</v>
      </c>
      <c r="G233" s="50">
        <f t="shared" si="859"/>
        <v>3217190</v>
      </c>
      <c r="H233" s="61">
        <v>12159892</v>
      </c>
      <c r="I233" s="61">
        <f t="shared" ref="I233:L233" si="1226">I232*1936.27</f>
        <v>0</v>
      </c>
      <c r="J233" s="51">
        <f t="shared" si="1226"/>
        <v>3181756</v>
      </c>
      <c r="K233" s="51">
        <f t="shared" si="1226"/>
        <v>38180960</v>
      </c>
      <c r="L233" s="61">
        <f t="shared" si="1226"/>
        <v>41362716</v>
      </c>
      <c r="M233" s="118"/>
      <c r="N233" s="120">
        <f t="shared" ref="N233:O233" si="1227">N232*1936.27</f>
        <v>38180960</v>
      </c>
      <c r="O233" s="120">
        <f t="shared" si="1227"/>
        <v>26021068</v>
      </c>
      <c r="P233" s="120">
        <f t="shared" si="1187"/>
        <v>1712437</v>
      </c>
      <c r="Q233" s="120">
        <f t="shared" si="1187"/>
        <v>46046514</v>
      </c>
      <c r="R233" s="120">
        <f t="shared" si="1187"/>
        <v>42864758</v>
      </c>
      <c r="S233" s="47"/>
    </row>
    <row r="234" spans="1:19" ht="12.75" customHeight="1" x14ac:dyDescent="0.2">
      <c r="A234" s="494">
        <f>A232</f>
        <v>44197</v>
      </c>
      <c r="B234" s="494">
        <f>B232</f>
        <v>44561</v>
      </c>
      <c r="C234" s="53" t="s">
        <v>3</v>
      </c>
      <c r="D234" s="54">
        <v>9</v>
      </c>
      <c r="E234" s="44">
        <f>Assistenti_Tecnici!E780</f>
        <v>13612.26</v>
      </c>
      <c r="F234" s="44">
        <v>0</v>
      </c>
      <c r="G234" s="44">
        <f t="shared" ref="G234" si="1228">1800/13*12</f>
        <v>1661.54</v>
      </c>
      <c r="H234" s="44">
        <v>6280.06</v>
      </c>
      <c r="I234" s="44"/>
      <c r="J234" s="44">
        <f t="shared" ref="J234" si="1229">K234/12</f>
        <v>1796.16</v>
      </c>
      <c r="K234" s="44">
        <f t="shared" ref="K234" si="1230">SUM(E234:I234)</f>
        <v>21553.86</v>
      </c>
      <c r="L234" s="46">
        <f t="shared" ref="L234" si="1231">SUM(E234:J234)</f>
        <v>23350.02</v>
      </c>
      <c r="M234" s="117"/>
      <c r="N234" s="119">
        <f t="shared" ref="N234" si="1232">K234</f>
        <v>21553.86</v>
      </c>
      <c r="O234" s="119">
        <f t="shared" ref="O234" si="1233">E234+F234+G234+I234</f>
        <v>15273.8</v>
      </c>
      <c r="P234" s="119">
        <v>884.4</v>
      </c>
      <c r="Q234" s="119">
        <f t="shared" ref="Q234" si="1234">L234+(IF(P234&gt;O234*0.18,P234,O234*0.18))</f>
        <v>26099.3</v>
      </c>
      <c r="R234" s="119">
        <f t="shared" ref="R234" si="1235">N234+O234*0.18</f>
        <v>24303.14</v>
      </c>
      <c r="S234" s="47"/>
    </row>
    <row r="235" spans="1:19" ht="9" customHeight="1" x14ac:dyDescent="0.2">
      <c r="A235" s="494"/>
      <c r="B235" s="494"/>
      <c r="C235" s="48" t="s">
        <v>4</v>
      </c>
      <c r="D235" s="49">
        <v>14</v>
      </c>
      <c r="E235" s="61">
        <f>Assistenti_Tecnici!E781</f>
        <v>26357011</v>
      </c>
      <c r="F235" s="50">
        <v>0</v>
      </c>
      <c r="G235" s="50">
        <f t="shared" si="859"/>
        <v>3217190</v>
      </c>
      <c r="H235" s="61">
        <v>12159892</v>
      </c>
      <c r="I235" s="61">
        <f t="shared" ref="I235:L235" si="1236">I234*1936.27</f>
        <v>0</v>
      </c>
      <c r="J235" s="51">
        <f t="shared" si="1236"/>
        <v>3477851</v>
      </c>
      <c r="K235" s="51">
        <f t="shared" si="1236"/>
        <v>41734093</v>
      </c>
      <c r="L235" s="61">
        <f t="shared" si="1236"/>
        <v>45211943</v>
      </c>
      <c r="M235" s="118"/>
      <c r="N235" s="120">
        <f t="shared" ref="N235:O235" si="1237">N234*1936.27</f>
        <v>41734093</v>
      </c>
      <c r="O235" s="120">
        <f t="shared" si="1237"/>
        <v>29574201</v>
      </c>
      <c r="P235" s="120">
        <f t="shared" si="1187"/>
        <v>1712437</v>
      </c>
      <c r="Q235" s="120">
        <f t="shared" si="1187"/>
        <v>50535292</v>
      </c>
      <c r="R235" s="120">
        <f t="shared" si="1187"/>
        <v>47057441</v>
      </c>
      <c r="S235" s="47"/>
    </row>
    <row r="236" spans="1:19" ht="12.75" customHeight="1" x14ac:dyDescent="0.2">
      <c r="A236" s="494"/>
      <c r="B236" s="494"/>
      <c r="C236" s="53" t="s">
        <v>3</v>
      </c>
      <c r="D236" s="54">
        <v>15</v>
      </c>
      <c r="E236" s="44">
        <f>Assistenti_Tecnici!E782</f>
        <v>14989.31</v>
      </c>
      <c r="F236" s="44">
        <v>0</v>
      </c>
      <c r="G236" s="44">
        <f t="shared" ref="G236" si="1238">1800/13*12</f>
        <v>1661.54</v>
      </c>
      <c r="H236" s="44">
        <v>6280.06</v>
      </c>
      <c r="I236" s="44"/>
      <c r="J236" s="44">
        <f t="shared" ref="J236" si="1239">K236/12</f>
        <v>1910.91</v>
      </c>
      <c r="K236" s="44">
        <f t="shared" ref="K236" si="1240">SUM(E236:I236)</f>
        <v>22930.91</v>
      </c>
      <c r="L236" s="46">
        <f t="shared" ref="L236" si="1241">SUM(E236:J236)</f>
        <v>24841.82</v>
      </c>
      <c r="M236" s="117"/>
      <c r="N236" s="119">
        <f t="shared" ref="N236" si="1242">K236</f>
        <v>22930.91</v>
      </c>
      <c r="O236" s="119">
        <f t="shared" ref="O236" si="1243">E236+F236+G236+I236</f>
        <v>16650.849999999999</v>
      </c>
      <c r="P236" s="119">
        <v>884.4</v>
      </c>
      <c r="Q236" s="119">
        <f t="shared" ref="Q236" si="1244">L236+(IF(P236&gt;O236*0.18,P236,O236*0.18))</f>
        <v>27838.97</v>
      </c>
      <c r="R236" s="119">
        <f t="shared" ref="R236" si="1245">N236+O236*0.18</f>
        <v>25928.06</v>
      </c>
      <c r="S236" s="47"/>
    </row>
    <row r="237" spans="1:19" ht="9" customHeight="1" x14ac:dyDescent="0.2">
      <c r="A237" s="494"/>
      <c r="B237" s="494"/>
      <c r="C237" s="48" t="s">
        <v>4</v>
      </c>
      <c r="D237" s="49">
        <v>20</v>
      </c>
      <c r="E237" s="61">
        <f>Assistenti_Tecnici!E783</f>
        <v>29023351</v>
      </c>
      <c r="F237" s="50">
        <v>0</v>
      </c>
      <c r="G237" s="50">
        <f t="shared" si="859"/>
        <v>3217190</v>
      </c>
      <c r="H237" s="61">
        <v>12159892</v>
      </c>
      <c r="I237" s="61">
        <f t="shared" ref="I237:L237" si="1246">I236*1936.27</f>
        <v>0</v>
      </c>
      <c r="J237" s="51">
        <f t="shared" si="1246"/>
        <v>3700038</v>
      </c>
      <c r="K237" s="51">
        <f t="shared" si="1246"/>
        <v>44400433</v>
      </c>
      <c r="L237" s="61">
        <f t="shared" si="1246"/>
        <v>48100471</v>
      </c>
      <c r="M237" s="118"/>
      <c r="N237" s="120">
        <f t="shared" ref="N237:O237" si="1247">N236*1936.27</f>
        <v>44400433</v>
      </c>
      <c r="O237" s="120">
        <f t="shared" si="1247"/>
        <v>32240541</v>
      </c>
      <c r="P237" s="120">
        <f t="shared" si="1187"/>
        <v>1712437</v>
      </c>
      <c r="Q237" s="120">
        <f t="shared" si="1187"/>
        <v>53903762</v>
      </c>
      <c r="R237" s="120">
        <f t="shared" si="1187"/>
        <v>50203725</v>
      </c>
      <c r="S237" s="47"/>
    </row>
    <row r="238" spans="1:19" ht="12.75" customHeight="1" x14ac:dyDescent="0.2">
      <c r="A238" s="494"/>
      <c r="B238" s="494"/>
      <c r="C238" s="53" t="s">
        <v>3</v>
      </c>
      <c r="D238" s="54">
        <v>21</v>
      </c>
      <c r="E238" s="44">
        <f>Assistenti_Tecnici!E784</f>
        <v>16349.96</v>
      </c>
      <c r="F238" s="44">
        <v>0</v>
      </c>
      <c r="G238" s="44">
        <f t="shared" ref="G238" si="1248">1800/13*12</f>
        <v>1661.54</v>
      </c>
      <c r="H238" s="44">
        <v>6280.06</v>
      </c>
      <c r="I238" s="44"/>
      <c r="J238" s="44">
        <f t="shared" ref="J238" si="1249">K238/12</f>
        <v>2024.3</v>
      </c>
      <c r="K238" s="44">
        <f t="shared" ref="K238" si="1250">SUM(E238:I238)</f>
        <v>24291.56</v>
      </c>
      <c r="L238" s="46">
        <f t="shared" ref="L238" si="1251">SUM(E238:J238)</f>
        <v>26315.86</v>
      </c>
      <c r="M238" s="117"/>
      <c r="N238" s="119">
        <f t="shared" ref="N238" si="1252">K238</f>
        <v>24291.56</v>
      </c>
      <c r="O238" s="119">
        <f t="shared" ref="O238" si="1253">E238+F238+G238+I238</f>
        <v>18011.5</v>
      </c>
      <c r="P238" s="119">
        <v>884.4</v>
      </c>
      <c r="Q238" s="119">
        <f t="shared" ref="Q238" si="1254">L238+(IF(P238&gt;O238*0.18,P238,O238*0.18))</f>
        <v>29557.93</v>
      </c>
      <c r="R238" s="119">
        <f t="shared" ref="R238" si="1255">N238+O238*0.18</f>
        <v>27533.63</v>
      </c>
      <c r="S238" s="47"/>
    </row>
    <row r="239" spans="1:19" ht="9" customHeight="1" x14ac:dyDescent="0.2">
      <c r="A239" s="494"/>
      <c r="B239" s="494"/>
      <c r="C239" s="48" t="s">
        <v>4</v>
      </c>
      <c r="D239" s="49">
        <v>27</v>
      </c>
      <c r="E239" s="61">
        <f>Assistenti_Tecnici!E785</f>
        <v>31657937</v>
      </c>
      <c r="F239" s="50">
        <v>0</v>
      </c>
      <c r="G239" s="50">
        <f t="shared" si="859"/>
        <v>3217190</v>
      </c>
      <c r="H239" s="61">
        <v>12159892</v>
      </c>
      <c r="I239" s="61">
        <f t="shared" ref="I239:L239" si="1256">I238*1936.27</f>
        <v>0</v>
      </c>
      <c r="J239" s="51">
        <f t="shared" si="1256"/>
        <v>3919591</v>
      </c>
      <c r="K239" s="51">
        <f t="shared" si="1256"/>
        <v>47035019</v>
      </c>
      <c r="L239" s="61">
        <f t="shared" si="1256"/>
        <v>50954610</v>
      </c>
      <c r="M239" s="118"/>
      <c r="N239" s="120">
        <f t="shared" ref="N239:O239" si="1257">N238*1936.27</f>
        <v>47035019</v>
      </c>
      <c r="O239" s="120">
        <f t="shared" si="1257"/>
        <v>34875127</v>
      </c>
      <c r="P239" s="120">
        <f t="shared" si="1187"/>
        <v>1712437</v>
      </c>
      <c r="Q239" s="120">
        <f t="shared" si="1187"/>
        <v>57232133</v>
      </c>
      <c r="R239" s="120">
        <f t="shared" si="1187"/>
        <v>53312542</v>
      </c>
      <c r="S239" s="47"/>
    </row>
    <row r="240" spans="1:19" ht="12.75" customHeight="1" x14ac:dyDescent="0.2">
      <c r="A240" s="494"/>
      <c r="B240" s="494"/>
      <c r="C240" s="53" t="s">
        <v>3</v>
      </c>
      <c r="D240" s="54">
        <v>28</v>
      </c>
      <c r="E240" s="44">
        <f>Assistenti_Tecnici!E786</f>
        <v>17331.12</v>
      </c>
      <c r="F240" s="44">
        <v>0</v>
      </c>
      <c r="G240" s="44">
        <f t="shared" ref="G240" si="1258">1800/13*12</f>
        <v>1661.54</v>
      </c>
      <c r="H240" s="44">
        <v>6280.06</v>
      </c>
      <c r="I240" s="44"/>
      <c r="J240" s="44">
        <f t="shared" ref="J240" si="1259">K240/12</f>
        <v>2106.06</v>
      </c>
      <c r="K240" s="44">
        <f t="shared" ref="K240" si="1260">SUM(E240:I240)</f>
        <v>25272.720000000001</v>
      </c>
      <c r="L240" s="46">
        <f t="shared" ref="L240" si="1261">SUM(E240:J240)</f>
        <v>27378.78</v>
      </c>
      <c r="M240" s="117"/>
      <c r="N240" s="119">
        <f t="shared" ref="N240" si="1262">K240</f>
        <v>25272.720000000001</v>
      </c>
      <c r="O240" s="119">
        <f t="shared" ref="O240" si="1263">E240+F240+G240+I240</f>
        <v>18992.66</v>
      </c>
      <c r="P240" s="119">
        <v>884.4</v>
      </c>
      <c r="Q240" s="119">
        <f t="shared" ref="Q240" si="1264">L240+(IF(P240&gt;O240*0.18,P240,O240*0.18))</f>
        <v>30797.46</v>
      </c>
      <c r="R240" s="119">
        <f t="shared" ref="R240" si="1265">N240+O240*0.18</f>
        <v>28691.4</v>
      </c>
      <c r="S240" s="47"/>
    </row>
    <row r="241" spans="1:20" ht="9" customHeight="1" x14ac:dyDescent="0.2">
      <c r="A241" s="494"/>
      <c r="B241" s="494"/>
      <c r="C241" s="48" t="s">
        <v>4</v>
      </c>
      <c r="D241" s="49">
        <v>34</v>
      </c>
      <c r="E241" s="61">
        <f>Assistenti_Tecnici!E787</f>
        <v>33557728</v>
      </c>
      <c r="F241" s="50">
        <v>0</v>
      </c>
      <c r="G241" s="50">
        <f t="shared" si="859"/>
        <v>3217190</v>
      </c>
      <c r="H241" s="61">
        <v>12159892</v>
      </c>
      <c r="I241" s="61">
        <f t="shared" ref="I241:L241" si="1266">I240*1936.27</f>
        <v>0</v>
      </c>
      <c r="J241" s="51">
        <f t="shared" si="1266"/>
        <v>4077901</v>
      </c>
      <c r="K241" s="51">
        <f t="shared" si="1266"/>
        <v>48934810</v>
      </c>
      <c r="L241" s="61">
        <f t="shared" si="1266"/>
        <v>53012710</v>
      </c>
      <c r="M241" s="118"/>
      <c r="N241" s="120">
        <f t="shared" ref="N241:R247" si="1267">N240*1936.27</f>
        <v>48934810</v>
      </c>
      <c r="O241" s="120">
        <f t="shared" si="1267"/>
        <v>36774918</v>
      </c>
      <c r="P241" s="120">
        <f t="shared" si="1267"/>
        <v>1712437</v>
      </c>
      <c r="Q241" s="120">
        <f t="shared" si="1267"/>
        <v>59632198</v>
      </c>
      <c r="R241" s="120">
        <f t="shared" si="1267"/>
        <v>55554297</v>
      </c>
      <c r="S241" s="47"/>
    </row>
    <row r="242" spans="1:20" ht="12.75" customHeight="1" x14ac:dyDescent="0.2">
      <c r="A242" s="494"/>
      <c r="B242" s="494"/>
      <c r="C242" s="53" t="s">
        <v>3</v>
      </c>
      <c r="D242" s="54">
        <v>35</v>
      </c>
      <c r="E242" s="44">
        <f>Assistenti_Tecnici!E788</f>
        <v>18075.79</v>
      </c>
      <c r="F242" s="44">
        <v>0</v>
      </c>
      <c r="G242" s="44">
        <f t="shared" ref="G242" si="1268">1800/13*12</f>
        <v>1661.54</v>
      </c>
      <c r="H242" s="44">
        <v>6280.06</v>
      </c>
      <c r="I242" s="44"/>
      <c r="J242" s="44">
        <f t="shared" ref="J242" si="1269">K242/12</f>
        <v>2168.12</v>
      </c>
      <c r="K242" s="44">
        <f t="shared" ref="K242" si="1270">SUM(E242:I242)</f>
        <v>26017.39</v>
      </c>
      <c r="L242" s="46">
        <f t="shared" ref="L242" si="1271">SUM(E242:J242)</f>
        <v>28185.51</v>
      </c>
      <c r="M242" s="117"/>
      <c r="N242" s="119">
        <f t="shared" ref="N242" si="1272">K242</f>
        <v>26017.39</v>
      </c>
      <c r="O242" s="119">
        <f t="shared" ref="O242" si="1273">E242+F242+G242+I242</f>
        <v>19737.330000000002</v>
      </c>
      <c r="P242" s="119">
        <v>884.4</v>
      </c>
      <c r="Q242" s="119">
        <f t="shared" ref="Q242" si="1274">L242+(IF(P242&gt;O242*0.18,P242,O242*0.18))</f>
        <v>31738.23</v>
      </c>
      <c r="R242" s="119">
        <f t="shared" ref="R242" si="1275">N242+O242*0.18</f>
        <v>29570.11</v>
      </c>
      <c r="S242" s="47"/>
    </row>
    <row r="243" spans="1:20" ht="9" customHeight="1" x14ac:dyDescent="0.2">
      <c r="A243" s="495"/>
      <c r="B243" s="495"/>
      <c r="C243" s="58" t="s">
        <v>4</v>
      </c>
      <c r="D243" s="59"/>
      <c r="E243" s="61">
        <f>Assistenti_Tecnici!E789</f>
        <v>34999610</v>
      </c>
      <c r="F243" s="61">
        <v>0</v>
      </c>
      <c r="G243" s="50">
        <f t="shared" si="859"/>
        <v>3217190</v>
      </c>
      <c r="H243" s="61">
        <v>12159892</v>
      </c>
      <c r="I243" s="61">
        <f t="shared" ref="I243:L243" si="1276">I242*1936.27</f>
        <v>0</v>
      </c>
      <c r="J243" s="51">
        <f t="shared" si="1276"/>
        <v>4198066</v>
      </c>
      <c r="K243" s="51">
        <f t="shared" si="1276"/>
        <v>50376692</v>
      </c>
      <c r="L243" s="61">
        <f t="shared" si="1276"/>
        <v>54574757</v>
      </c>
      <c r="M243" s="118"/>
      <c r="N243" s="120">
        <f t="shared" ref="N243:O243" si="1277">N242*1936.27</f>
        <v>50376692</v>
      </c>
      <c r="O243" s="120">
        <f t="shared" si="1277"/>
        <v>38216800</v>
      </c>
      <c r="P243" s="120">
        <f t="shared" si="1267"/>
        <v>1712437</v>
      </c>
      <c r="Q243" s="120">
        <f t="shared" si="1267"/>
        <v>61453783</v>
      </c>
      <c r="R243" s="120">
        <f t="shared" si="1267"/>
        <v>57255717</v>
      </c>
      <c r="S243" s="47"/>
    </row>
    <row r="244" spans="1:20" ht="12.75" customHeight="1" x14ac:dyDescent="0.2">
      <c r="A244" s="492">
        <f>B232+1</f>
        <v>44562</v>
      </c>
      <c r="B244" s="492">
        <v>44651</v>
      </c>
      <c r="C244" s="42" t="s">
        <v>3</v>
      </c>
      <c r="D244" s="43">
        <v>0</v>
      </c>
      <c r="E244" s="44">
        <f>Assistenti_Tecnici!E790</f>
        <v>11777.22</v>
      </c>
      <c r="F244" s="44">
        <v>0</v>
      </c>
      <c r="G244" s="44">
        <f t="shared" ref="G244" si="1278">1800/13*12</f>
        <v>1661.54</v>
      </c>
      <c r="H244" s="44">
        <v>6280.06</v>
      </c>
      <c r="I244" s="44"/>
      <c r="J244" s="44">
        <f t="shared" ref="J244" si="1279">K244/12</f>
        <v>1643.24</v>
      </c>
      <c r="K244" s="44">
        <f t="shared" ref="K244" si="1280">SUM(E244:I244)</f>
        <v>19718.82</v>
      </c>
      <c r="L244" s="46">
        <f t="shared" ref="L244" si="1281">SUM(E244:J244)</f>
        <v>21362.06</v>
      </c>
      <c r="M244" s="117"/>
      <c r="N244" s="119">
        <f t="shared" ref="N244" si="1282">K244</f>
        <v>19718.82</v>
      </c>
      <c r="O244" s="119">
        <f t="shared" ref="O244" si="1283">E244+F244+G244+I244</f>
        <v>13438.76</v>
      </c>
      <c r="P244" s="119">
        <f>K287</f>
        <v>961.2</v>
      </c>
      <c r="Q244" s="119">
        <f t="shared" ref="Q244" si="1284">L244+(IF(P244&gt;O244*0.18,P244,O244*0.18))</f>
        <v>23781.040000000001</v>
      </c>
      <c r="R244" s="119">
        <f t="shared" ref="R244" si="1285">N244+O244*0.18</f>
        <v>22137.8</v>
      </c>
      <c r="S244" s="47"/>
    </row>
    <row r="245" spans="1:20" ht="9" customHeight="1" x14ac:dyDescent="0.2">
      <c r="A245" s="493"/>
      <c r="B245" s="493"/>
      <c r="C245" s="48" t="s">
        <v>4</v>
      </c>
      <c r="D245" s="49">
        <v>8</v>
      </c>
      <c r="E245" s="61">
        <f>Assistenti_Tecnici!E791</f>
        <v>22803878</v>
      </c>
      <c r="F245" s="50">
        <v>0</v>
      </c>
      <c r="G245" s="50">
        <f t="shared" si="859"/>
        <v>3217190</v>
      </c>
      <c r="H245" s="61">
        <v>12159892</v>
      </c>
      <c r="I245" s="61">
        <f t="shared" ref="I245:L245" si="1286">I244*1936.27</f>
        <v>0</v>
      </c>
      <c r="J245" s="51">
        <f t="shared" si="1286"/>
        <v>3181756</v>
      </c>
      <c r="K245" s="51">
        <f t="shared" si="1286"/>
        <v>38180960</v>
      </c>
      <c r="L245" s="61">
        <f t="shared" si="1286"/>
        <v>41362716</v>
      </c>
      <c r="M245" s="118"/>
      <c r="N245" s="120">
        <f t="shared" ref="N245:O245" si="1287">N244*1936.27</f>
        <v>38180960</v>
      </c>
      <c r="O245" s="120">
        <f t="shared" si="1287"/>
        <v>26021068</v>
      </c>
      <c r="P245" s="120">
        <f t="shared" si="1267"/>
        <v>1861143</v>
      </c>
      <c r="Q245" s="120">
        <f t="shared" si="1267"/>
        <v>46046514</v>
      </c>
      <c r="R245" s="120">
        <f t="shared" si="1267"/>
        <v>42864758</v>
      </c>
      <c r="S245" s="47"/>
    </row>
    <row r="246" spans="1:20" ht="12.75" customHeight="1" x14ac:dyDescent="0.2">
      <c r="A246" s="494">
        <f>A244</f>
        <v>44562</v>
      </c>
      <c r="B246" s="494">
        <f>B244</f>
        <v>44651</v>
      </c>
      <c r="C246" s="53" t="s">
        <v>3</v>
      </c>
      <c r="D246" s="54">
        <v>9</v>
      </c>
      <c r="E246" s="44">
        <f>Assistenti_Tecnici!E792</f>
        <v>13612.26</v>
      </c>
      <c r="F246" s="44">
        <v>0</v>
      </c>
      <c r="G246" s="44">
        <f t="shared" ref="G246" si="1288">1800/13*12</f>
        <v>1661.54</v>
      </c>
      <c r="H246" s="44">
        <v>6280.06</v>
      </c>
      <c r="I246" s="44"/>
      <c r="J246" s="44">
        <f t="shared" ref="J246" si="1289">K246/12</f>
        <v>1796.16</v>
      </c>
      <c r="K246" s="44">
        <f t="shared" ref="K246" si="1290">SUM(E246:I246)</f>
        <v>21553.86</v>
      </c>
      <c r="L246" s="46">
        <f t="shared" ref="L246" si="1291">SUM(E246:J246)</f>
        <v>23350.02</v>
      </c>
      <c r="M246" s="117"/>
      <c r="N246" s="119">
        <f t="shared" ref="N246" si="1292">K246</f>
        <v>21553.86</v>
      </c>
      <c r="O246" s="119">
        <f t="shared" ref="O246" si="1293">E246+F246+G246+I246</f>
        <v>15273.8</v>
      </c>
      <c r="P246" s="119">
        <f>P244</f>
        <v>961.2</v>
      </c>
      <c r="Q246" s="119">
        <f t="shared" ref="Q246" si="1294">L246+(IF(P246&gt;O246*0.18,P246,O246*0.18))</f>
        <v>26099.3</v>
      </c>
      <c r="R246" s="119">
        <f t="shared" ref="R246" si="1295">N246+O246*0.18</f>
        <v>24303.14</v>
      </c>
      <c r="S246" s="47"/>
    </row>
    <row r="247" spans="1:20" ht="9" customHeight="1" x14ac:dyDescent="0.2">
      <c r="A247" s="494"/>
      <c r="B247" s="494"/>
      <c r="C247" s="48" t="s">
        <v>4</v>
      </c>
      <c r="D247" s="49">
        <v>14</v>
      </c>
      <c r="E247" s="61">
        <f>Assistenti_Tecnici!E793</f>
        <v>26357011</v>
      </c>
      <c r="F247" s="50">
        <v>0</v>
      </c>
      <c r="G247" s="50">
        <f t="shared" si="859"/>
        <v>3217190</v>
      </c>
      <c r="H247" s="61">
        <v>12159892</v>
      </c>
      <c r="I247" s="61">
        <f t="shared" ref="I247:L247" si="1296">I246*1936.27</f>
        <v>0</v>
      </c>
      <c r="J247" s="51">
        <f t="shared" si="1296"/>
        <v>3477851</v>
      </c>
      <c r="K247" s="51">
        <f t="shared" si="1296"/>
        <v>41734093</v>
      </c>
      <c r="L247" s="61">
        <f t="shared" si="1296"/>
        <v>45211943</v>
      </c>
      <c r="M247" s="118"/>
      <c r="N247" s="120">
        <f t="shared" ref="N247:O247" si="1297">N246*1936.27</f>
        <v>41734093</v>
      </c>
      <c r="O247" s="120">
        <f t="shared" si="1297"/>
        <v>29574201</v>
      </c>
      <c r="P247" s="120">
        <f t="shared" si="1267"/>
        <v>1861143</v>
      </c>
      <c r="Q247" s="120">
        <f t="shared" si="1267"/>
        <v>50535292</v>
      </c>
      <c r="R247" s="120">
        <f t="shared" si="1267"/>
        <v>47057441</v>
      </c>
      <c r="S247" s="47"/>
    </row>
    <row r="248" spans="1:20" ht="12.75" customHeight="1" x14ac:dyDescent="0.2">
      <c r="A248" s="494"/>
      <c r="B248" s="494"/>
      <c r="C248" s="53" t="s">
        <v>3</v>
      </c>
      <c r="D248" s="54">
        <v>15</v>
      </c>
      <c r="E248" s="44">
        <f>Assistenti_Tecnici!E794</f>
        <v>14989.31</v>
      </c>
      <c r="F248" s="44">
        <v>0</v>
      </c>
      <c r="G248" s="44">
        <f t="shared" ref="G248" si="1298">1800/13*12</f>
        <v>1661.54</v>
      </c>
      <c r="H248" s="44">
        <v>6280.06</v>
      </c>
      <c r="I248" s="44"/>
      <c r="J248" s="44">
        <f t="shared" ref="J248" si="1299">K248/12</f>
        <v>1910.91</v>
      </c>
      <c r="K248" s="44">
        <f t="shared" ref="K248" si="1300">SUM(E248:I248)</f>
        <v>22930.91</v>
      </c>
      <c r="L248" s="46">
        <f t="shared" ref="L248" si="1301">SUM(E248:J248)</f>
        <v>24841.82</v>
      </c>
      <c r="M248" s="117"/>
      <c r="N248" s="119">
        <f t="shared" ref="N248" si="1302">K248</f>
        <v>22930.91</v>
      </c>
      <c r="O248" s="119">
        <f t="shared" ref="O248" si="1303">E248+F248+G248+I248</f>
        <v>16650.849999999999</v>
      </c>
      <c r="P248" s="119">
        <f t="shared" ref="P248" si="1304">P246</f>
        <v>961.2</v>
      </c>
      <c r="Q248" s="119">
        <f t="shared" ref="Q248" si="1305">L248+(IF(P248&gt;O248*0.18,P248,O248*0.18))</f>
        <v>27838.97</v>
      </c>
      <c r="R248" s="119">
        <f t="shared" ref="R248" si="1306">N248+O248*0.18</f>
        <v>25928.06</v>
      </c>
      <c r="S248" s="47"/>
    </row>
    <row r="249" spans="1:20" ht="9" customHeight="1" x14ac:dyDescent="0.2">
      <c r="A249" s="494"/>
      <c r="B249" s="494"/>
      <c r="C249" s="48" t="s">
        <v>4</v>
      </c>
      <c r="D249" s="49">
        <v>20</v>
      </c>
      <c r="E249" s="61">
        <f>Assistenti_Tecnici!E795</f>
        <v>29023351</v>
      </c>
      <c r="F249" s="50">
        <v>0</v>
      </c>
      <c r="G249" s="50">
        <f t="shared" si="859"/>
        <v>3217190</v>
      </c>
      <c r="H249" s="61">
        <v>12159892</v>
      </c>
      <c r="I249" s="61">
        <f t="shared" ref="I249:L249" si="1307">I248*1936.27</f>
        <v>0</v>
      </c>
      <c r="J249" s="51">
        <f t="shared" si="1307"/>
        <v>3700038</v>
      </c>
      <c r="K249" s="51">
        <f t="shared" si="1307"/>
        <v>44400433</v>
      </c>
      <c r="L249" s="61">
        <f t="shared" si="1307"/>
        <v>48100471</v>
      </c>
      <c r="M249" s="118"/>
      <c r="N249" s="120">
        <f t="shared" ref="N249:R249" si="1308">N248*1936.27</f>
        <v>44400433</v>
      </c>
      <c r="O249" s="120">
        <f t="shared" si="1308"/>
        <v>32240541</v>
      </c>
      <c r="P249" s="120">
        <f t="shared" si="1308"/>
        <v>1861143</v>
      </c>
      <c r="Q249" s="120">
        <f t="shared" si="1308"/>
        <v>53903762</v>
      </c>
      <c r="R249" s="120">
        <f t="shared" si="1308"/>
        <v>50203725</v>
      </c>
      <c r="S249" s="47"/>
    </row>
    <row r="250" spans="1:20" ht="12.75" customHeight="1" x14ac:dyDescent="0.2">
      <c r="A250" s="494"/>
      <c r="B250" s="494"/>
      <c r="C250" s="53" t="s">
        <v>3</v>
      </c>
      <c r="D250" s="54">
        <v>21</v>
      </c>
      <c r="E250" s="44">
        <f>Assistenti_Tecnici!E796</f>
        <v>16349.96</v>
      </c>
      <c r="F250" s="44">
        <v>0</v>
      </c>
      <c r="G250" s="44">
        <f t="shared" ref="G250" si="1309">1800/13*12</f>
        <v>1661.54</v>
      </c>
      <c r="H250" s="44">
        <v>6280.06</v>
      </c>
      <c r="I250" s="44"/>
      <c r="J250" s="44">
        <f t="shared" ref="J250" si="1310">K250/12</f>
        <v>2024.3</v>
      </c>
      <c r="K250" s="44">
        <f t="shared" ref="K250" si="1311">SUM(E250:I250)</f>
        <v>24291.56</v>
      </c>
      <c r="L250" s="46">
        <f t="shared" ref="L250" si="1312">SUM(E250:J250)</f>
        <v>26315.86</v>
      </c>
      <c r="M250" s="117"/>
      <c r="N250" s="119">
        <f t="shared" ref="N250" si="1313">K250</f>
        <v>24291.56</v>
      </c>
      <c r="O250" s="119">
        <f t="shared" ref="O250" si="1314">E250+F250+G250+I250</f>
        <v>18011.5</v>
      </c>
      <c r="P250" s="119">
        <f t="shared" ref="P250" si="1315">P248</f>
        <v>961.2</v>
      </c>
      <c r="Q250" s="119">
        <f t="shared" ref="Q250" si="1316">L250+(IF(P250&gt;O250*0.18,P250,O250*0.18))</f>
        <v>29557.93</v>
      </c>
      <c r="R250" s="119">
        <f t="shared" ref="R250" si="1317">N250+O250*0.18</f>
        <v>27533.63</v>
      </c>
      <c r="S250" s="47"/>
    </row>
    <row r="251" spans="1:20" ht="9" customHeight="1" x14ac:dyDescent="0.2">
      <c r="A251" s="494"/>
      <c r="B251" s="494"/>
      <c r="C251" s="48" t="s">
        <v>4</v>
      </c>
      <c r="D251" s="49">
        <v>27</v>
      </c>
      <c r="E251" s="61">
        <f>Assistenti_Tecnici!E797</f>
        <v>31657937</v>
      </c>
      <c r="F251" s="50">
        <v>0</v>
      </c>
      <c r="G251" s="50">
        <f t="shared" ref="G251:G255" si="1318">G250*1936.27</f>
        <v>3217190</v>
      </c>
      <c r="H251" s="61">
        <v>12159892</v>
      </c>
      <c r="I251" s="61">
        <f t="shared" ref="I251:L251" si="1319">I250*1936.27</f>
        <v>0</v>
      </c>
      <c r="J251" s="51">
        <f t="shared" si="1319"/>
        <v>3919591</v>
      </c>
      <c r="K251" s="51">
        <f t="shared" si="1319"/>
        <v>47035019</v>
      </c>
      <c r="L251" s="61">
        <f t="shared" si="1319"/>
        <v>50954610</v>
      </c>
      <c r="M251" s="118"/>
      <c r="N251" s="120">
        <f t="shared" ref="N251:R251" si="1320">N250*1936.27</f>
        <v>47035019</v>
      </c>
      <c r="O251" s="120">
        <f t="shared" si="1320"/>
        <v>34875127</v>
      </c>
      <c r="P251" s="120">
        <f t="shared" si="1320"/>
        <v>1861143</v>
      </c>
      <c r="Q251" s="120">
        <f t="shared" si="1320"/>
        <v>57232133</v>
      </c>
      <c r="R251" s="120">
        <f t="shared" si="1320"/>
        <v>53312542</v>
      </c>
      <c r="S251" s="47"/>
    </row>
    <row r="252" spans="1:20" ht="12.75" customHeight="1" x14ac:dyDescent="0.2">
      <c r="A252" s="494"/>
      <c r="B252" s="494"/>
      <c r="C252" s="53" t="s">
        <v>3</v>
      </c>
      <c r="D252" s="54">
        <v>28</v>
      </c>
      <c r="E252" s="44">
        <f>Assistenti_Tecnici!E798</f>
        <v>17331.12</v>
      </c>
      <c r="F252" s="44">
        <v>0</v>
      </c>
      <c r="G252" s="44">
        <f t="shared" ref="G252" si="1321">1800/13*12</f>
        <v>1661.54</v>
      </c>
      <c r="H252" s="44">
        <v>6280.06</v>
      </c>
      <c r="I252" s="44"/>
      <c r="J252" s="44">
        <f t="shared" ref="J252" si="1322">K252/12</f>
        <v>2106.06</v>
      </c>
      <c r="K252" s="44">
        <f t="shared" ref="K252" si="1323">SUM(E252:I252)</f>
        <v>25272.720000000001</v>
      </c>
      <c r="L252" s="46">
        <f t="shared" ref="L252" si="1324">SUM(E252:J252)</f>
        <v>27378.78</v>
      </c>
      <c r="M252" s="117"/>
      <c r="N252" s="119">
        <f t="shared" ref="N252" si="1325">K252</f>
        <v>25272.720000000001</v>
      </c>
      <c r="O252" s="119">
        <f t="shared" ref="O252" si="1326">E252+F252+G252+I252</f>
        <v>18992.66</v>
      </c>
      <c r="P252" s="119">
        <f t="shared" ref="P252" si="1327">P250</f>
        <v>961.2</v>
      </c>
      <c r="Q252" s="119">
        <f t="shared" ref="Q252" si="1328">L252+(IF(P252&gt;O252*0.18,P252,O252*0.18))</f>
        <v>30797.46</v>
      </c>
      <c r="R252" s="119">
        <f t="shared" ref="R252" si="1329">N252+O252*0.18</f>
        <v>28691.4</v>
      </c>
      <c r="S252" s="47"/>
    </row>
    <row r="253" spans="1:20" ht="9" customHeight="1" x14ac:dyDescent="0.2">
      <c r="A253" s="494"/>
      <c r="B253" s="494"/>
      <c r="C253" s="48" t="s">
        <v>4</v>
      </c>
      <c r="D253" s="49">
        <v>34</v>
      </c>
      <c r="E253" s="61">
        <f>Assistenti_Tecnici!E799</f>
        <v>33557728</v>
      </c>
      <c r="F253" s="50">
        <v>0</v>
      </c>
      <c r="G253" s="50">
        <f t="shared" si="1318"/>
        <v>3217190</v>
      </c>
      <c r="H253" s="61">
        <v>12159892</v>
      </c>
      <c r="I253" s="61">
        <f t="shared" ref="I253:L253" si="1330">I252*1936.27</f>
        <v>0</v>
      </c>
      <c r="J253" s="51">
        <f t="shared" si="1330"/>
        <v>4077901</v>
      </c>
      <c r="K253" s="51">
        <f t="shared" si="1330"/>
        <v>48934810</v>
      </c>
      <c r="L253" s="61">
        <f t="shared" si="1330"/>
        <v>53012710</v>
      </c>
      <c r="M253" s="118"/>
      <c r="N253" s="120">
        <f t="shared" ref="N253:R253" si="1331">N252*1936.27</f>
        <v>48934810</v>
      </c>
      <c r="O253" s="120">
        <f t="shared" si="1331"/>
        <v>36774918</v>
      </c>
      <c r="P253" s="120">
        <f t="shared" si="1331"/>
        <v>1861143</v>
      </c>
      <c r="Q253" s="120">
        <f t="shared" si="1331"/>
        <v>59632198</v>
      </c>
      <c r="R253" s="120">
        <f t="shared" si="1331"/>
        <v>55554297</v>
      </c>
      <c r="S253" s="47"/>
    </row>
    <row r="254" spans="1:20" ht="12.75" customHeight="1" x14ac:dyDescent="0.2">
      <c r="A254" s="494"/>
      <c r="B254" s="494"/>
      <c r="C254" s="53" t="s">
        <v>3</v>
      </c>
      <c r="D254" s="54">
        <v>35</v>
      </c>
      <c r="E254" s="44">
        <f>Assistenti_Tecnici!E800</f>
        <v>18075.79</v>
      </c>
      <c r="F254" s="44">
        <v>0</v>
      </c>
      <c r="G254" s="44">
        <f t="shared" ref="G254" si="1332">1800/13*12</f>
        <v>1661.54</v>
      </c>
      <c r="H254" s="44">
        <v>6280.06</v>
      </c>
      <c r="I254" s="44"/>
      <c r="J254" s="44">
        <f t="shared" ref="J254" si="1333">K254/12</f>
        <v>2168.12</v>
      </c>
      <c r="K254" s="44">
        <f t="shared" ref="K254" si="1334">SUM(E254:I254)</f>
        <v>26017.39</v>
      </c>
      <c r="L254" s="46">
        <f t="shared" ref="L254" si="1335">SUM(E254:J254)</f>
        <v>28185.51</v>
      </c>
      <c r="M254" s="117"/>
      <c r="N254" s="119">
        <f t="shared" ref="N254" si="1336">K254</f>
        <v>26017.39</v>
      </c>
      <c r="O254" s="119">
        <f t="shared" ref="O254" si="1337">E254+F254+G254+I254</f>
        <v>19737.330000000002</v>
      </c>
      <c r="P254" s="119">
        <f t="shared" ref="P254" si="1338">P252</f>
        <v>961.2</v>
      </c>
      <c r="Q254" s="119">
        <f t="shared" ref="Q254" si="1339">L254+(IF(P254&gt;O254*0.18,P254,O254*0.18))</f>
        <v>31738.23</v>
      </c>
      <c r="R254" s="119">
        <f t="shared" ref="R254" si="1340">N254+O254*0.18</f>
        <v>29570.11</v>
      </c>
      <c r="S254" s="47"/>
    </row>
    <row r="255" spans="1:20" ht="9" customHeight="1" x14ac:dyDescent="0.2">
      <c r="A255" s="495"/>
      <c r="B255" s="495"/>
      <c r="C255" s="58" t="s">
        <v>4</v>
      </c>
      <c r="D255" s="59"/>
      <c r="E255" s="61">
        <f>Assistenti_Tecnici!E801</f>
        <v>34999610</v>
      </c>
      <c r="F255" s="61">
        <v>0</v>
      </c>
      <c r="G255" s="50">
        <f t="shared" si="1318"/>
        <v>3217190</v>
      </c>
      <c r="H255" s="61">
        <v>12159892</v>
      </c>
      <c r="I255" s="61">
        <f t="shared" ref="I255:L255" si="1341">I254*1936.27</f>
        <v>0</v>
      </c>
      <c r="J255" s="51">
        <f t="shared" si="1341"/>
        <v>4198066</v>
      </c>
      <c r="K255" s="51">
        <f t="shared" si="1341"/>
        <v>50376692</v>
      </c>
      <c r="L255" s="61">
        <f t="shared" si="1341"/>
        <v>54574757</v>
      </c>
      <c r="M255" s="118"/>
      <c r="N255" s="120">
        <f t="shared" ref="N255:R255" si="1342">N254*1936.27</f>
        <v>50376692</v>
      </c>
      <c r="O255" s="120">
        <f t="shared" si="1342"/>
        <v>38216800</v>
      </c>
      <c r="P255" s="120">
        <f t="shared" si="1342"/>
        <v>1861143</v>
      </c>
      <c r="Q255" s="120">
        <f t="shared" si="1342"/>
        <v>61453783</v>
      </c>
      <c r="R255" s="120">
        <f t="shared" si="1342"/>
        <v>57255717</v>
      </c>
      <c r="S255" s="47"/>
    </row>
    <row r="256" spans="1:20" ht="12.75" customHeight="1" x14ac:dyDescent="0.2">
      <c r="A256" s="492">
        <f>B244+1</f>
        <v>44652</v>
      </c>
      <c r="B256" s="492">
        <v>44742</v>
      </c>
      <c r="C256" s="42" t="s">
        <v>3</v>
      </c>
      <c r="D256" s="43">
        <v>0</v>
      </c>
      <c r="E256" s="44">
        <f>Assistenti_Tecnici!E802</f>
        <v>11777.22</v>
      </c>
      <c r="F256" s="44"/>
      <c r="G256" s="44">
        <f t="shared" ref="G256:G268" si="1343">1800/13*12</f>
        <v>1661.54</v>
      </c>
      <c r="H256" s="44">
        <v>6280.06</v>
      </c>
      <c r="I256" s="44">
        <f>(E256+H256)*0.3%</f>
        <v>54.17</v>
      </c>
      <c r="J256" s="44">
        <f t="shared" ref="J256" si="1344">K256/12</f>
        <v>1647.75</v>
      </c>
      <c r="K256" s="44">
        <f t="shared" ref="K256" si="1345">SUM(E256:I256)</f>
        <v>19772.990000000002</v>
      </c>
      <c r="L256" s="46">
        <f t="shared" ref="L256" si="1346">SUM(E256:J256)</f>
        <v>21420.74</v>
      </c>
      <c r="M256" s="117"/>
      <c r="N256" s="119">
        <f t="shared" ref="N256" si="1347">K256</f>
        <v>19772.990000000002</v>
      </c>
      <c r="O256" s="119">
        <f t="shared" ref="O256" si="1348">E256+F256+G256+I256</f>
        <v>13492.93</v>
      </c>
      <c r="P256" s="119">
        <f t="shared" ref="P256" si="1349">P254</f>
        <v>961.2</v>
      </c>
      <c r="Q256" s="119">
        <f t="shared" ref="Q256" si="1350">L256+(IF(P256&gt;O256*0.18,P256,O256*0.18))</f>
        <v>23849.47</v>
      </c>
      <c r="R256" s="119">
        <f t="shared" ref="R256" si="1351">N256+O256*0.18</f>
        <v>22201.72</v>
      </c>
      <c r="S256" s="47"/>
      <c r="T256" s="194"/>
    </row>
    <row r="257" spans="1:20" ht="9" customHeight="1" x14ac:dyDescent="0.2">
      <c r="A257" s="493"/>
      <c r="B257" s="493"/>
      <c r="C257" s="48" t="s">
        <v>4</v>
      </c>
      <c r="D257" s="49">
        <v>8</v>
      </c>
      <c r="E257" s="61">
        <f>Assistenti_Tecnici!E803</f>
        <v>22803878</v>
      </c>
      <c r="F257" s="61"/>
      <c r="G257" s="50">
        <f t="shared" ref="G257:G273" si="1352">G256*1936.27</f>
        <v>3217190</v>
      </c>
      <c r="H257" s="61">
        <v>12159892</v>
      </c>
      <c r="I257" s="61">
        <f>I256*1936.27</f>
        <v>104888</v>
      </c>
      <c r="J257" s="51">
        <f t="shared" ref="J257:L257" si="1353">J256*1936.27</f>
        <v>3190489</v>
      </c>
      <c r="K257" s="51">
        <f t="shared" si="1353"/>
        <v>38285847</v>
      </c>
      <c r="L257" s="61">
        <f t="shared" si="1353"/>
        <v>41476336</v>
      </c>
      <c r="M257" s="118"/>
      <c r="N257" s="120">
        <f t="shared" ref="N257:R257" si="1354">N256*1936.27</f>
        <v>38285847</v>
      </c>
      <c r="O257" s="120">
        <f t="shared" si="1354"/>
        <v>26125956</v>
      </c>
      <c r="P257" s="120">
        <f t="shared" si="1354"/>
        <v>1861143</v>
      </c>
      <c r="Q257" s="120">
        <f t="shared" si="1354"/>
        <v>46179013</v>
      </c>
      <c r="R257" s="120">
        <f t="shared" si="1354"/>
        <v>42988524</v>
      </c>
      <c r="S257" s="47"/>
    </row>
    <row r="258" spans="1:20" ht="12.75" customHeight="1" x14ac:dyDescent="0.2">
      <c r="A258" s="494">
        <f>A256</f>
        <v>44652</v>
      </c>
      <c r="B258" s="494">
        <f>B256</f>
        <v>44742</v>
      </c>
      <c r="C258" s="53" t="s">
        <v>3</v>
      </c>
      <c r="D258" s="54">
        <v>9</v>
      </c>
      <c r="E258" s="44">
        <f>Assistenti_Tecnici!E804</f>
        <v>13612.26</v>
      </c>
      <c r="F258" s="44"/>
      <c r="G258" s="44">
        <f t="shared" ref="G258:G270" si="1355">1800/13*12</f>
        <v>1661.54</v>
      </c>
      <c r="H258" s="44">
        <v>6280.06</v>
      </c>
      <c r="I258" s="44">
        <f t="shared" ref="I258" si="1356">(E258+H258)*0.3%</f>
        <v>59.68</v>
      </c>
      <c r="J258" s="44">
        <f t="shared" ref="J258" si="1357">K258/12</f>
        <v>1801.13</v>
      </c>
      <c r="K258" s="44">
        <f t="shared" ref="K258" si="1358">SUM(E258:I258)</f>
        <v>21613.54</v>
      </c>
      <c r="L258" s="46">
        <f t="shared" ref="L258" si="1359">SUM(E258:J258)</f>
        <v>23414.67</v>
      </c>
      <c r="M258" s="117"/>
      <c r="N258" s="119">
        <f t="shared" ref="N258" si="1360">K258</f>
        <v>21613.54</v>
      </c>
      <c r="O258" s="119">
        <f t="shared" ref="O258" si="1361">E258+F258+G258+I258</f>
        <v>15333.48</v>
      </c>
      <c r="P258" s="119">
        <f t="shared" ref="P258" si="1362">P256</f>
        <v>961.2</v>
      </c>
      <c r="Q258" s="119">
        <f t="shared" ref="Q258" si="1363">L258+(IF(P258&gt;O258*0.18,P258,O258*0.18))</f>
        <v>26174.7</v>
      </c>
      <c r="R258" s="119">
        <f t="shared" ref="R258" si="1364">N258+O258*0.18</f>
        <v>24373.57</v>
      </c>
      <c r="S258" s="47"/>
      <c r="T258" s="194"/>
    </row>
    <row r="259" spans="1:20" ht="9" customHeight="1" x14ac:dyDescent="0.2">
      <c r="A259" s="494"/>
      <c r="B259" s="494"/>
      <c r="C259" s="48" t="s">
        <v>4</v>
      </c>
      <c r="D259" s="49">
        <v>14</v>
      </c>
      <c r="E259" s="61">
        <f>Assistenti_Tecnici!E805</f>
        <v>26357011</v>
      </c>
      <c r="F259" s="50"/>
      <c r="G259" s="50">
        <f t="shared" si="1352"/>
        <v>3217190</v>
      </c>
      <c r="H259" s="61">
        <v>12159892</v>
      </c>
      <c r="I259" s="61">
        <f t="shared" ref="I259" si="1365">I258*1936.27</f>
        <v>115557</v>
      </c>
      <c r="J259" s="51">
        <f t="shared" ref="J259:L259" si="1366">J258*1936.27</f>
        <v>3487474</v>
      </c>
      <c r="K259" s="51">
        <f t="shared" si="1366"/>
        <v>41849649</v>
      </c>
      <c r="L259" s="61">
        <f t="shared" si="1366"/>
        <v>45337123</v>
      </c>
      <c r="M259" s="118"/>
      <c r="N259" s="120">
        <f t="shared" ref="N259:R259" si="1367">N258*1936.27</f>
        <v>41849649</v>
      </c>
      <c r="O259" s="120">
        <f t="shared" si="1367"/>
        <v>29689757</v>
      </c>
      <c r="P259" s="120">
        <f t="shared" si="1367"/>
        <v>1861143</v>
      </c>
      <c r="Q259" s="120">
        <f t="shared" si="1367"/>
        <v>50681286</v>
      </c>
      <c r="R259" s="120">
        <f t="shared" si="1367"/>
        <v>47193812</v>
      </c>
      <c r="S259" s="47"/>
    </row>
    <row r="260" spans="1:20" ht="12.75" customHeight="1" x14ac:dyDescent="0.2">
      <c r="A260" s="494"/>
      <c r="B260" s="494"/>
      <c r="C260" s="53" t="s">
        <v>3</v>
      </c>
      <c r="D260" s="54">
        <v>15</v>
      </c>
      <c r="E260" s="44">
        <f>Assistenti_Tecnici!E806</f>
        <v>14989.31</v>
      </c>
      <c r="F260" s="44"/>
      <c r="G260" s="44">
        <f t="shared" ref="G260:G272" si="1368">1800/13*12</f>
        <v>1661.54</v>
      </c>
      <c r="H260" s="44">
        <v>6280.06</v>
      </c>
      <c r="I260" s="44">
        <f t="shared" ref="I260" si="1369">(E260+H260)*0.3%</f>
        <v>63.81</v>
      </c>
      <c r="J260" s="44">
        <f t="shared" ref="J260" si="1370">K260/12</f>
        <v>1916.23</v>
      </c>
      <c r="K260" s="44">
        <f t="shared" ref="K260" si="1371">SUM(E260:I260)</f>
        <v>22994.720000000001</v>
      </c>
      <c r="L260" s="46">
        <f t="shared" ref="L260" si="1372">SUM(E260:J260)</f>
        <v>24910.95</v>
      </c>
      <c r="M260" s="117"/>
      <c r="N260" s="119">
        <f t="shared" ref="N260" si="1373">K260</f>
        <v>22994.720000000001</v>
      </c>
      <c r="O260" s="119">
        <f t="shared" ref="O260" si="1374">E260+F260+G260+I260</f>
        <v>16714.66</v>
      </c>
      <c r="P260" s="119">
        <f t="shared" ref="P260" si="1375">P258</f>
        <v>961.2</v>
      </c>
      <c r="Q260" s="119">
        <f t="shared" ref="Q260" si="1376">L260+(IF(P260&gt;O260*0.18,P260,O260*0.18))</f>
        <v>27919.59</v>
      </c>
      <c r="R260" s="119">
        <f t="shared" ref="R260" si="1377">N260+O260*0.18</f>
        <v>26003.360000000001</v>
      </c>
      <c r="S260" s="47"/>
    </row>
    <row r="261" spans="1:20" ht="9" customHeight="1" x14ac:dyDescent="0.2">
      <c r="A261" s="494"/>
      <c r="B261" s="494"/>
      <c r="C261" s="48" t="s">
        <v>4</v>
      </c>
      <c r="D261" s="49">
        <v>20</v>
      </c>
      <c r="E261" s="61">
        <f>Assistenti_Tecnici!E807</f>
        <v>29023351</v>
      </c>
      <c r="F261" s="50"/>
      <c r="G261" s="50">
        <f t="shared" si="1352"/>
        <v>3217190</v>
      </c>
      <c r="H261" s="61">
        <v>12159892</v>
      </c>
      <c r="I261" s="61">
        <f t="shared" ref="I261" si="1378">I260*1936.27</f>
        <v>123553</v>
      </c>
      <c r="J261" s="51">
        <f t="shared" ref="J261:L261" si="1379">J260*1936.27</f>
        <v>3710339</v>
      </c>
      <c r="K261" s="51">
        <f t="shared" si="1379"/>
        <v>44523986</v>
      </c>
      <c r="L261" s="61">
        <f t="shared" si="1379"/>
        <v>48234325</v>
      </c>
      <c r="M261" s="118"/>
      <c r="N261" s="120">
        <f t="shared" ref="N261:R261" si="1380">N260*1936.27</f>
        <v>44523986</v>
      </c>
      <c r="O261" s="120">
        <f t="shared" si="1380"/>
        <v>32364095</v>
      </c>
      <c r="P261" s="120">
        <f t="shared" si="1380"/>
        <v>1861143</v>
      </c>
      <c r="Q261" s="120">
        <f t="shared" si="1380"/>
        <v>54059865</v>
      </c>
      <c r="R261" s="120">
        <f t="shared" si="1380"/>
        <v>50349526</v>
      </c>
      <c r="S261" s="47"/>
    </row>
    <row r="262" spans="1:20" ht="12.75" customHeight="1" x14ac:dyDescent="0.2">
      <c r="A262" s="494"/>
      <c r="B262" s="494"/>
      <c r="C262" s="53" t="s">
        <v>3</v>
      </c>
      <c r="D262" s="54">
        <v>21</v>
      </c>
      <c r="E262" s="44">
        <f>Assistenti_Tecnici!E808</f>
        <v>16349.96</v>
      </c>
      <c r="F262" s="44"/>
      <c r="G262" s="44">
        <f t="shared" ref="G262:G274" si="1381">1800/13*12</f>
        <v>1661.54</v>
      </c>
      <c r="H262" s="44">
        <v>6280.06</v>
      </c>
      <c r="I262" s="44">
        <f t="shared" ref="I262" si="1382">(E262+H262)*0.3%</f>
        <v>67.89</v>
      </c>
      <c r="J262" s="44">
        <f t="shared" ref="J262" si="1383">K262/12</f>
        <v>2029.95</v>
      </c>
      <c r="K262" s="44">
        <f t="shared" ref="K262" si="1384">SUM(E262:I262)</f>
        <v>24359.45</v>
      </c>
      <c r="L262" s="46">
        <f t="shared" ref="L262" si="1385">SUM(E262:J262)</f>
        <v>26389.4</v>
      </c>
      <c r="M262" s="117"/>
      <c r="N262" s="119">
        <f t="shared" ref="N262" si="1386">K262</f>
        <v>24359.45</v>
      </c>
      <c r="O262" s="119">
        <f t="shared" ref="O262" si="1387">E262+F262+G262+I262</f>
        <v>18079.39</v>
      </c>
      <c r="P262" s="119">
        <f t="shared" ref="P262" si="1388">P260</f>
        <v>961.2</v>
      </c>
      <c r="Q262" s="119">
        <f t="shared" ref="Q262" si="1389">L262+(IF(P262&gt;O262*0.18,P262,O262*0.18))</f>
        <v>29643.69</v>
      </c>
      <c r="R262" s="119">
        <f t="shared" ref="R262" si="1390">N262+O262*0.18</f>
        <v>27613.74</v>
      </c>
      <c r="S262" s="47"/>
    </row>
    <row r="263" spans="1:20" ht="9" customHeight="1" x14ac:dyDescent="0.2">
      <c r="A263" s="494"/>
      <c r="B263" s="494"/>
      <c r="C263" s="48" t="s">
        <v>4</v>
      </c>
      <c r="D263" s="49">
        <v>27</v>
      </c>
      <c r="E263" s="61">
        <f>Assistenti_Tecnici!E809</f>
        <v>31657937</v>
      </c>
      <c r="F263" s="50"/>
      <c r="G263" s="50">
        <f t="shared" ref="G263:G279" si="1391">G262*1936.27</f>
        <v>3217190</v>
      </c>
      <c r="H263" s="61">
        <v>12159892</v>
      </c>
      <c r="I263" s="61">
        <f t="shared" ref="I263" si="1392">I262*1936.27</f>
        <v>131453</v>
      </c>
      <c r="J263" s="51">
        <f t="shared" ref="J263:L263" si="1393">J262*1936.27</f>
        <v>3930531</v>
      </c>
      <c r="K263" s="51">
        <f t="shared" si="1393"/>
        <v>47166472</v>
      </c>
      <c r="L263" s="61">
        <f t="shared" si="1393"/>
        <v>51097004</v>
      </c>
      <c r="M263" s="118"/>
      <c r="N263" s="120">
        <f t="shared" ref="N263:R263" si="1394">N262*1936.27</f>
        <v>47166472</v>
      </c>
      <c r="O263" s="120">
        <f t="shared" si="1394"/>
        <v>35006580</v>
      </c>
      <c r="P263" s="120">
        <f t="shared" si="1394"/>
        <v>1861143</v>
      </c>
      <c r="Q263" s="120">
        <f t="shared" si="1394"/>
        <v>57398188</v>
      </c>
      <c r="R263" s="120">
        <f t="shared" si="1394"/>
        <v>53467656</v>
      </c>
      <c r="S263" s="47"/>
    </row>
    <row r="264" spans="1:20" ht="12.75" customHeight="1" x14ac:dyDescent="0.2">
      <c r="A264" s="494"/>
      <c r="B264" s="494"/>
      <c r="C264" s="53" t="s">
        <v>3</v>
      </c>
      <c r="D264" s="54">
        <v>28</v>
      </c>
      <c r="E264" s="44">
        <f>Assistenti_Tecnici!E810</f>
        <v>17331.12</v>
      </c>
      <c r="F264" s="44"/>
      <c r="G264" s="44">
        <f t="shared" ref="G264:G276" si="1395">1800/13*12</f>
        <v>1661.54</v>
      </c>
      <c r="H264" s="44">
        <v>6280.06</v>
      </c>
      <c r="I264" s="44">
        <f t="shared" ref="I264" si="1396">(E264+H264)*0.3%</f>
        <v>70.83</v>
      </c>
      <c r="J264" s="44">
        <f t="shared" ref="J264" si="1397">K264/12</f>
        <v>2111.96</v>
      </c>
      <c r="K264" s="44">
        <f t="shared" ref="K264" si="1398">SUM(E264:I264)</f>
        <v>25343.55</v>
      </c>
      <c r="L264" s="46">
        <f t="shared" ref="L264" si="1399">SUM(E264:J264)</f>
        <v>27455.51</v>
      </c>
      <c r="M264" s="117"/>
      <c r="N264" s="119">
        <f t="shared" ref="N264" si="1400">K264</f>
        <v>25343.55</v>
      </c>
      <c r="O264" s="119">
        <f t="shared" ref="O264" si="1401">E264+F264+G264+I264</f>
        <v>19063.490000000002</v>
      </c>
      <c r="P264" s="119">
        <f t="shared" ref="P264" si="1402">P262</f>
        <v>961.2</v>
      </c>
      <c r="Q264" s="119">
        <f t="shared" ref="Q264" si="1403">L264+(IF(P264&gt;O264*0.18,P264,O264*0.18))</f>
        <v>30886.94</v>
      </c>
      <c r="R264" s="119">
        <f t="shared" ref="R264" si="1404">N264+O264*0.18</f>
        <v>28774.98</v>
      </c>
      <c r="S264" s="47"/>
    </row>
    <row r="265" spans="1:20" ht="9" customHeight="1" x14ac:dyDescent="0.2">
      <c r="A265" s="494"/>
      <c r="B265" s="494"/>
      <c r="C265" s="48" t="s">
        <v>4</v>
      </c>
      <c r="D265" s="49">
        <v>34</v>
      </c>
      <c r="E265" s="61">
        <f>Assistenti_Tecnici!E811</f>
        <v>33557728</v>
      </c>
      <c r="F265" s="50"/>
      <c r="G265" s="50">
        <f t="shared" si="1391"/>
        <v>3217190</v>
      </c>
      <c r="H265" s="61">
        <v>12159892</v>
      </c>
      <c r="I265" s="61">
        <f t="shared" ref="I265" si="1405">I264*1936.27</f>
        <v>137146</v>
      </c>
      <c r="J265" s="51">
        <f t="shared" ref="J265:L265" si="1406">J264*1936.27</f>
        <v>4089325</v>
      </c>
      <c r="K265" s="51">
        <f t="shared" si="1406"/>
        <v>49071956</v>
      </c>
      <c r="L265" s="61">
        <f t="shared" si="1406"/>
        <v>53161280</v>
      </c>
      <c r="M265" s="118"/>
      <c r="N265" s="120">
        <f t="shared" ref="N265:R265" si="1407">N264*1936.27</f>
        <v>49071956</v>
      </c>
      <c r="O265" s="120">
        <f t="shared" si="1407"/>
        <v>36912064</v>
      </c>
      <c r="P265" s="120">
        <f t="shared" si="1407"/>
        <v>1861143</v>
      </c>
      <c r="Q265" s="120">
        <f t="shared" si="1407"/>
        <v>59805455</v>
      </c>
      <c r="R265" s="120">
        <f t="shared" si="1407"/>
        <v>55716131</v>
      </c>
      <c r="S265" s="47"/>
    </row>
    <row r="266" spans="1:20" ht="12.75" customHeight="1" x14ac:dyDescent="0.2">
      <c r="A266" s="494"/>
      <c r="B266" s="494"/>
      <c r="C266" s="53" t="s">
        <v>3</v>
      </c>
      <c r="D266" s="54">
        <v>35</v>
      </c>
      <c r="E266" s="44">
        <f>Assistenti_Tecnici!E812</f>
        <v>18075.79</v>
      </c>
      <c r="F266" s="44"/>
      <c r="G266" s="44">
        <f t="shared" ref="G266:G278" si="1408">1800/13*12</f>
        <v>1661.54</v>
      </c>
      <c r="H266" s="44">
        <v>6280.06</v>
      </c>
      <c r="I266" s="44">
        <f t="shared" ref="I266" si="1409">(E266+H266)*0.3%</f>
        <v>73.069999999999993</v>
      </c>
      <c r="J266" s="44">
        <f t="shared" ref="J266" si="1410">K266/12</f>
        <v>2174.21</v>
      </c>
      <c r="K266" s="44">
        <f t="shared" ref="K266" si="1411">SUM(E266:I266)</f>
        <v>26090.46</v>
      </c>
      <c r="L266" s="46">
        <f t="shared" ref="L266" si="1412">SUM(E266:J266)</f>
        <v>28264.67</v>
      </c>
      <c r="M266" s="117"/>
      <c r="N266" s="119">
        <f t="shared" ref="N266" si="1413">K266</f>
        <v>26090.46</v>
      </c>
      <c r="O266" s="119">
        <f t="shared" ref="O266" si="1414">E266+F266+G266+I266</f>
        <v>19810.400000000001</v>
      </c>
      <c r="P266" s="119">
        <f t="shared" ref="P266" si="1415">P264</f>
        <v>961.2</v>
      </c>
      <c r="Q266" s="119">
        <f t="shared" ref="Q266" si="1416">L266+(IF(P266&gt;O266*0.18,P266,O266*0.18))</f>
        <v>31830.54</v>
      </c>
      <c r="R266" s="119">
        <f t="shared" ref="R266" si="1417">N266+O266*0.18</f>
        <v>29656.33</v>
      </c>
      <c r="S266" s="47"/>
    </row>
    <row r="267" spans="1:20" ht="9" customHeight="1" x14ac:dyDescent="0.2">
      <c r="A267" s="495"/>
      <c r="B267" s="495"/>
      <c r="C267" s="58" t="s">
        <v>4</v>
      </c>
      <c r="D267" s="59"/>
      <c r="E267" s="61">
        <f>Assistenti_Tecnici!E813</f>
        <v>34999610</v>
      </c>
      <c r="F267" s="50"/>
      <c r="G267" s="50">
        <f t="shared" si="1391"/>
        <v>3217190</v>
      </c>
      <c r="H267" s="61">
        <v>12159892</v>
      </c>
      <c r="I267" s="61">
        <f t="shared" ref="I267" si="1418">I266*1936.27</f>
        <v>141483</v>
      </c>
      <c r="J267" s="51">
        <f t="shared" ref="J267:L267" si="1419">J266*1936.27</f>
        <v>4209858</v>
      </c>
      <c r="K267" s="51">
        <f t="shared" si="1419"/>
        <v>50518175</v>
      </c>
      <c r="L267" s="61">
        <f t="shared" si="1419"/>
        <v>54728033</v>
      </c>
      <c r="M267" s="118"/>
      <c r="N267" s="120">
        <f t="shared" ref="N267:R267" si="1420">N266*1936.27</f>
        <v>50518175</v>
      </c>
      <c r="O267" s="120">
        <f t="shared" si="1420"/>
        <v>38358283</v>
      </c>
      <c r="P267" s="120">
        <f t="shared" si="1420"/>
        <v>1861143</v>
      </c>
      <c r="Q267" s="120">
        <f t="shared" si="1420"/>
        <v>61632520</v>
      </c>
      <c r="R267" s="120">
        <f t="shared" si="1420"/>
        <v>57422662</v>
      </c>
      <c r="S267" s="47"/>
    </row>
    <row r="268" spans="1:20" ht="12.75" customHeight="1" x14ac:dyDescent="0.2">
      <c r="A268" s="492">
        <f>B258+1</f>
        <v>44743</v>
      </c>
      <c r="B268" s="492">
        <v>44926</v>
      </c>
      <c r="C268" s="42" t="s">
        <v>3</v>
      </c>
      <c r="D268" s="43">
        <v>0</v>
      </c>
      <c r="E268" s="44">
        <f>Assistenti_Tecnici!E814</f>
        <v>11777.22</v>
      </c>
      <c r="F268" s="44"/>
      <c r="G268" s="44">
        <f t="shared" si="1343"/>
        <v>1661.54</v>
      </c>
      <c r="H268" s="44">
        <v>6280.06</v>
      </c>
      <c r="I268" s="44">
        <f>(E268+H268)*0.5%</f>
        <v>90.29</v>
      </c>
      <c r="J268" s="44">
        <f t="shared" ref="J268" si="1421">K268/12</f>
        <v>1650.76</v>
      </c>
      <c r="K268" s="44">
        <f t="shared" ref="K268" si="1422">SUM(E268:I268)</f>
        <v>19809.11</v>
      </c>
      <c r="L268" s="46">
        <f t="shared" ref="L268" si="1423">SUM(E268:J268)</f>
        <v>21459.87</v>
      </c>
      <c r="M268" s="117"/>
      <c r="N268" s="119">
        <f t="shared" ref="N268" si="1424">K268</f>
        <v>19809.11</v>
      </c>
      <c r="O268" s="119">
        <f t="shared" ref="O268" si="1425">E268+F268+G268+I268</f>
        <v>13529.05</v>
      </c>
      <c r="P268" s="119">
        <f t="shared" ref="P268" si="1426">P266</f>
        <v>961.2</v>
      </c>
      <c r="Q268" s="119">
        <f t="shared" ref="Q268" si="1427">L268+(IF(P268&gt;O268*0.18,P268,O268*0.18))</f>
        <v>23895.1</v>
      </c>
      <c r="R268" s="119">
        <f t="shared" ref="R268" si="1428">N268+O268*0.18</f>
        <v>22244.34</v>
      </c>
      <c r="S268" s="47"/>
    </row>
    <row r="269" spans="1:20" ht="9" customHeight="1" x14ac:dyDescent="0.2">
      <c r="A269" s="493"/>
      <c r="B269" s="493"/>
      <c r="C269" s="48" t="s">
        <v>4</v>
      </c>
      <c r="D269" s="49">
        <v>8</v>
      </c>
      <c r="E269" s="61">
        <f>Assistenti_Tecnici!E815</f>
        <v>22803878</v>
      </c>
      <c r="F269" s="61"/>
      <c r="G269" s="50">
        <f t="shared" si="1352"/>
        <v>3217190</v>
      </c>
      <c r="H269" s="61">
        <v>12159892</v>
      </c>
      <c r="I269" s="61">
        <f t="shared" ref="I269:I279" si="1429">I268*1936.27</f>
        <v>174826</v>
      </c>
      <c r="J269" s="51">
        <f t="shared" ref="J269:L269" si="1430">J268*1936.27</f>
        <v>3196317</v>
      </c>
      <c r="K269" s="51">
        <f t="shared" si="1430"/>
        <v>38355785</v>
      </c>
      <c r="L269" s="61">
        <f t="shared" si="1430"/>
        <v>41552102</v>
      </c>
      <c r="M269" s="118"/>
      <c r="N269" s="120">
        <f t="shared" ref="N269:R269" si="1431">N268*1936.27</f>
        <v>38355785</v>
      </c>
      <c r="O269" s="120">
        <f t="shared" si="1431"/>
        <v>26195894</v>
      </c>
      <c r="P269" s="120">
        <f t="shared" si="1431"/>
        <v>1861143</v>
      </c>
      <c r="Q269" s="120">
        <f t="shared" si="1431"/>
        <v>46267365</v>
      </c>
      <c r="R269" s="120">
        <f t="shared" si="1431"/>
        <v>43071048</v>
      </c>
      <c r="S269" s="47"/>
    </row>
    <row r="270" spans="1:20" ht="12.75" customHeight="1" x14ac:dyDescent="0.2">
      <c r="A270" s="494">
        <f>A268</f>
        <v>44743</v>
      </c>
      <c r="B270" s="494">
        <f>B268</f>
        <v>44926</v>
      </c>
      <c r="C270" s="53" t="s">
        <v>3</v>
      </c>
      <c r="D270" s="54">
        <v>9</v>
      </c>
      <c r="E270" s="44">
        <f>Assistenti_Tecnici!E816</f>
        <v>13612.26</v>
      </c>
      <c r="F270" s="44"/>
      <c r="G270" s="44">
        <f t="shared" si="1355"/>
        <v>1661.54</v>
      </c>
      <c r="H270" s="44">
        <v>6280.06</v>
      </c>
      <c r="I270" s="44">
        <f t="shared" ref="I270" si="1432">(E270+H270)*0.5%</f>
        <v>99.46</v>
      </c>
      <c r="J270" s="44">
        <f t="shared" ref="J270" si="1433">K270/12</f>
        <v>1804.44</v>
      </c>
      <c r="K270" s="44">
        <f t="shared" ref="K270" si="1434">SUM(E270:I270)</f>
        <v>21653.32</v>
      </c>
      <c r="L270" s="46">
        <f t="shared" ref="L270" si="1435">SUM(E270:J270)</f>
        <v>23457.759999999998</v>
      </c>
      <c r="M270" s="117"/>
      <c r="N270" s="119">
        <f t="shared" ref="N270" si="1436">K270</f>
        <v>21653.32</v>
      </c>
      <c r="O270" s="119">
        <f t="shared" ref="O270" si="1437">E270+F270+G270+I270</f>
        <v>15373.26</v>
      </c>
      <c r="P270" s="119">
        <f t="shared" ref="P270" si="1438">P268</f>
        <v>961.2</v>
      </c>
      <c r="Q270" s="119">
        <f t="shared" ref="Q270" si="1439">L270+(IF(P270&gt;O270*0.18,P270,O270*0.18))</f>
        <v>26224.95</v>
      </c>
      <c r="R270" s="119">
        <f t="shared" ref="R270" si="1440">N270+O270*0.18</f>
        <v>24420.51</v>
      </c>
      <c r="S270" s="47"/>
    </row>
    <row r="271" spans="1:20" ht="9" customHeight="1" x14ac:dyDescent="0.2">
      <c r="A271" s="494"/>
      <c r="B271" s="494"/>
      <c r="C271" s="48" t="s">
        <v>4</v>
      </c>
      <c r="D271" s="49">
        <v>14</v>
      </c>
      <c r="E271" s="61">
        <f>Assistenti_Tecnici!E817</f>
        <v>26357011</v>
      </c>
      <c r="F271" s="50"/>
      <c r="G271" s="50">
        <f t="shared" si="1352"/>
        <v>3217190</v>
      </c>
      <c r="H271" s="61">
        <v>12159892</v>
      </c>
      <c r="I271" s="61">
        <f t="shared" si="1429"/>
        <v>192581</v>
      </c>
      <c r="J271" s="51">
        <f t="shared" ref="J271:L271" si="1441">J270*1936.27</f>
        <v>3493883</v>
      </c>
      <c r="K271" s="51">
        <f t="shared" si="1441"/>
        <v>41926674</v>
      </c>
      <c r="L271" s="61">
        <f t="shared" si="1441"/>
        <v>45420557</v>
      </c>
      <c r="M271" s="118"/>
      <c r="N271" s="120">
        <f t="shared" ref="N271:R271" si="1442">N270*1936.27</f>
        <v>41926674</v>
      </c>
      <c r="O271" s="120">
        <f t="shared" si="1442"/>
        <v>29766782</v>
      </c>
      <c r="P271" s="120">
        <f t="shared" si="1442"/>
        <v>1861143</v>
      </c>
      <c r="Q271" s="120">
        <f t="shared" si="1442"/>
        <v>50778584</v>
      </c>
      <c r="R271" s="120">
        <f t="shared" si="1442"/>
        <v>47284701</v>
      </c>
      <c r="S271" s="47"/>
    </row>
    <row r="272" spans="1:20" ht="12.75" customHeight="1" x14ac:dyDescent="0.2">
      <c r="A272" s="494"/>
      <c r="B272" s="494"/>
      <c r="C272" s="53" t="s">
        <v>3</v>
      </c>
      <c r="D272" s="54">
        <v>15</v>
      </c>
      <c r="E272" s="44">
        <f>Assistenti_Tecnici!E818</f>
        <v>14989.31</v>
      </c>
      <c r="F272" s="44"/>
      <c r="G272" s="44">
        <f t="shared" si="1368"/>
        <v>1661.54</v>
      </c>
      <c r="H272" s="44">
        <v>6280.06</v>
      </c>
      <c r="I272" s="44">
        <f t="shared" ref="I272" si="1443">(E272+H272)*0.5%</f>
        <v>106.35</v>
      </c>
      <c r="J272" s="44">
        <f t="shared" ref="J272" si="1444">K272/12</f>
        <v>1919.77</v>
      </c>
      <c r="K272" s="44">
        <f t="shared" ref="K272" si="1445">SUM(E272:I272)</f>
        <v>23037.26</v>
      </c>
      <c r="L272" s="46">
        <f t="shared" ref="L272" si="1446">SUM(E272:J272)</f>
        <v>24957.03</v>
      </c>
      <c r="M272" s="117"/>
      <c r="N272" s="119">
        <f t="shared" ref="N272" si="1447">K272</f>
        <v>23037.26</v>
      </c>
      <c r="O272" s="119">
        <f t="shared" ref="O272" si="1448">E272+F272+G272+I272</f>
        <v>16757.2</v>
      </c>
      <c r="P272" s="119">
        <f t="shared" ref="P272" si="1449">P270</f>
        <v>961.2</v>
      </c>
      <c r="Q272" s="119">
        <f t="shared" ref="Q272" si="1450">L272+(IF(P272&gt;O272*0.18,P272,O272*0.18))</f>
        <v>27973.33</v>
      </c>
      <c r="R272" s="119">
        <f t="shared" ref="R272" si="1451">N272+O272*0.18</f>
        <v>26053.56</v>
      </c>
      <c r="S272" s="47"/>
    </row>
    <row r="273" spans="1:19" ht="9" customHeight="1" x14ac:dyDescent="0.2">
      <c r="A273" s="494"/>
      <c r="B273" s="494"/>
      <c r="C273" s="48" t="s">
        <v>4</v>
      </c>
      <c r="D273" s="49">
        <v>20</v>
      </c>
      <c r="E273" s="61">
        <f>Assistenti_Tecnici!E819</f>
        <v>29023351</v>
      </c>
      <c r="F273" s="50"/>
      <c r="G273" s="50">
        <f t="shared" si="1352"/>
        <v>3217190</v>
      </c>
      <c r="H273" s="61">
        <v>12159892</v>
      </c>
      <c r="I273" s="61">
        <f t="shared" si="1429"/>
        <v>205922</v>
      </c>
      <c r="J273" s="51">
        <f t="shared" ref="J273:L273" si="1452">J272*1936.27</f>
        <v>3717193</v>
      </c>
      <c r="K273" s="51">
        <f t="shared" si="1452"/>
        <v>44606355</v>
      </c>
      <c r="L273" s="61">
        <f t="shared" si="1452"/>
        <v>48323548</v>
      </c>
      <c r="M273" s="118"/>
      <c r="N273" s="120">
        <f t="shared" ref="N273:R273" si="1453">N272*1936.27</f>
        <v>44606355</v>
      </c>
      <c r="O273" s="120">
        <f t="shared" si="1453"/>
        <v>32446464</v>
      </c>
      <c r="P273" s="120">
        <f t="shared" si="1453"/>
        <v>1861143</v>
      </c>
      <c r="Q273" s="120">
        <f t="shared" si="1453"/>
        <v>54163920</v>
      </c>
      <c r="R273" s="120">
        <f t="shared" si="1453"/>
        <v>50446727</v>
      </c>
      <c r="S273" s="47"/>
    </row>
    <row r="274" spans="1:19" ht="12.75" customHeight="1" x14ac:dyDescent="0.2">
      <c r="A274" s="494"/>
      <c r="B274" s="494"/>
      <c r="C274" s="53" t="s">
        <v>3</v>
      </c>
      <c r="D274" s="54">
        <v>21</v>
      </c>
      <c r="E274" s="44">
        <f>Assistenti_Tecnici!E820</f>
        <v>16349.96</v>
      </c>
      <c r="F274" s="44"/>
      <c r="G274" s="44">
        <f t="shared" si="1381"/>
        <v>1661.54</v>
      </c>
      <c r="H274" s="44">
        <v>6280.06</v>
      </c>
      <c r="I274" s="44">
        <f t="shared" ref="I274" si="1454">(E274+H274)*0.5%</f>
        <v>113.15</v>
      </c>
      <c r="J274" s="44">
        <f t="shared" ref="J274" si="1455">K274/12</f>
        <v>2033.73</v>
      </c>
      <c r="K274" s="44">
        <f t="shared" ref="K274" si="1456">SUM(E274:I274)</f>
        <v>24404.71</v>
      </c>
      <c r="L274" s="46">
        <f t="shared" ref="L274" si="1457">SUM(E274:J274)</f>
        <v>26438.44</v>
      </c>
      <c r="M274" s="117"/>
      <c r="N274" s="119">
        <f t="shared" ref="N274" si="1458">K274</f>
        <v>24404.71</v>
      </c>
      <c r="O274" s="119">
        <f t="shared" ref="O274" si="1459">E274+F274+G274+I274</f>
        <v>18124.650000000001</v>
      </c>
      <c r="P274" s="119">
        <f t="shared" ref="P274" si="1460">P272</f>
        <v>961.2</v>
      </c>
      <c r="Q274" s="119">
        <f t="shared" ref="Q274" si="1461">L274+(IF(P274&gt;O274*0.18,P274,O274*0.18))</f>
        <v>29700.880000000001</v>
      </c>
      <c r="R274" s="119">
        <f t="shared" ref="R274" si="1462">N274+O274*0.18</f>
        <v>27667.15</v>
      </c>
      <c r="S274" s="47"/>
    </row>
    <row r="275" spans="1:19" ht="9" customHeight="1" x14ac:dyDescent="0.2">
      <c r="A275" s="494"/>
      <c r="B275" s="494"/>
      <c r="C275" s="48" t="s">
        <v>4</v>
      </c>
      <c r="D275" s="49">
        <v>27</v>
      </c>
      <c r="E275" s="61">
        <f>Assistenti_Tecnici!E821</f>
        <v>31657937</v>
      </c>
      <c r="F275" s="50"/>
      <c r="G275" s="50">
        <f t="shared" si="1391"/>
        <v>3217190</v>
      </c>
      <c r="H275" s="61">
        <v>12159892</v>
      </c>
      <c r="I275" s="61">
        <f t="shared" si="1429"/>
        <v>219089</v>
      </c>
      <c r="J275" s="51">
        <f t="shared" ref="J275:L275" si="1463">J274*1936.27</f>
        <v>3937850</v>
      </c>
      <c r="K275" s="51">
        <f t="shared" si="1463"/>
        <v>47254108</v>
      </c>
      <c r="L275" s="61">
        <f t="shared" si="1463"/>
        <v>51191958</v>
      </c>
      <c r="M275" s="118"/>
      <c r="N275" s="120">
        <f t="shared" ref="N275:R275" si="1464">N274*1936.27</f>
        <v>47254108</v>
      </c>
      <c r="O275" s="120">
        <f t="shared" si="1464"/>
        <v>35094216</v>
      </c>
      <c r="P275" s="120">
        <f t="shared" si="1464"/>
        <v>1861143</v>
      </c>
      <c r="Q275" s="120">
        <f t="shared" si="1464"/>
        <v>57508923</v>
      </c>
      <c r="R275" s="120">
        <f t="shared" si="1464"/>
        <v>53571073</v>
      </c>
      <c r="S275" s="47"/>
    </row>
    <row r="276" spans="1:19" ht="12.75" customHeight="1" x14ac:dyDescent="0.2">
      <c r="A276" s="494"/>
      <c r="B276" s="494"/>
      <c r="C276" s="53" t="s">
        <v>3</v>
      </c>
      <c r="D276" s="54">
        <v>28</v>
      </c>
      <c r="E276" s="44">
        <f>Assistenti_Tecnici!E822</f>
        <v>17331.12</v>
      </c>
      <c r="F276" s="44"/>
      <c r="G276" s="44">
        <f t="shared" si="1395"/>
        <v>1661.54</v>
      </c>
      <c r="H276" s="44">
        <v>6280.06</v>
      </c>
      <c r="I276" s="44">
        <f t="shared" ref="I276" si="1465">(E276+H276)*0.5%</f>
        <v>118.06</v>
      </c>
      <c r="J276" s="44">
        <f t="shared" ref="J276" si="1466">K276/12</f>
        <v>2115.9</v>
      </c>
      <c r="K276" s="44">
        <f t="shared" ref="K276" si="1467">SUM(E276:I276)</f>
        <v>25390.78</v>
      </c>
      <c r="L276" s="46">
        <f t="shared" ref="L276" si="1468">SUM(E276:J276)</f>
        <v>27506.68</v>
      </c>
      <c r="M276" s="117"/>
      <c r="N276" s="119">
        <f t="shared" ref="N276" si="1469">K276</f>
        <v>25390.78</v>
      </c>
      <c r="O276" s="119">
        <f t="shared" ref="O276" si="1470">E276+F276+G276+I276</f>
        <v>19110.72</v>
      </c>
      <c r="P276" s="119">
        <f t="shared" ref="P276" si="1471">P274</f>
        <v>961.2</v>
      </c>
      <c r="Q276" s="119">
        <f t="shared" ref="Q276" si="1472">L276+(IF(P276&gt;O276*0.18,P276,O276*0.18))</f>
        <v>30946.61</v>
      </c>
      <c r="R276" s="119">
        <f t="shared" ref="R276" si="1473">N276+O276*0.18</f>
        <v>28830.71</v>
      </c>
      <c r="S276" s="47"/>
    </row>
    <row r="277" spans="1:19" ht="9" customHeight="1" x14ac:dyDescent="0.2">
      <c r="A277" s="494"/>
      <c r="B277" s="494"/>
      <c r="C277" s="48" t="s">
        <v>4</v>
      </c>
      <c r="D277" s="49">
        <v>34</v>
      </c>
      <c r="E277" s="61">
        <f>Assistenti_Tecnici!E823</f>
        <v>33557728</v>
      </c>
      <c r="F277" s="50"/>
      <c r="G277" s="50">
        <f t="shared" si="1391"/>
        <v>3217190</v>
      </c>
      <c r="H277" s="61">
        <v>12159892</v>
      </c>
      <c r="I277" s="61">
        <f t="shared" si="1429"/>
        <v>228596</v>
      </c>
      <c r="J277" s="51">
        <f t="shared" ref="J277:L277" si="1474">J276*1936.27</f>
        <v>4096954</v>
      </c>
      <c r="K277" s="51">
        <f t="shared" si="1474"/>
        <v>49163406</v>
      </c>
      <c r="L277" s="61">
        <f t="shared" si="1474"/>
        <v>53260359</v>
      </c>
      <c r="M277" s="118"/>
      <c r="N277" s="120">
        <f t="shared" ref="N277:R277" si="1475">N276*1936.27</f>
        <v>49163406</v>
      </c>
      <c r="O277" s="120">
        <f t="shared" si="1475"/>
        <v>37003514</v>
      </c>
      <c r="P277" s="120">
        <f t="shared" si="1475"/>
        <v>1861143</v>
      </c>
      <c r="Q277" s="120">
        <f t="shared" si="1475"/>
        <v>59920993</v>
      </c>
      <c r="R277" s="120">
        <f t="shared" si="1475"/>
        <v>55824039</v>
      </c>
      <c r="S277" s="47"/>
    </row>
    <row r="278" spans="1:19" ht="12.75" customHeight="1" x14ac:dyDescent="0.2">
      <c r="A278" s="494"/>
      <c r="B278" s="494"/>
      <c r="C278" s="53" t="s">
        <v>3</v>
      </c>
      <c r="D278" s="54">
        <v>35</v>
      </c>
      <c r="E278" s="44">
        <f>Assistenti_Tecnici!E824</f>
        <v>18075.79</v>
      </c>
      <c r="F278" s="44"/>
      <c r="G278" s="44">
        <f t="shared" si="1408"/>
        <v>1661.54</v>
      </c>
      <c r="H278" s="44">
        <v>6280.06</v>
      </c>
      <c r="I278" s="44">
        <f t="shared" ref="I278" si="1476">(E278+H278)*0.5%</f>
        <v>121.78</v>
      </c>
      <c r="J278" s="44">
        <f t="shared" ref="J278" si="1477">K278/12</f>
        <v>2178.2600000000002</v>
      </c>
      <c r="K278" s="44">
        <f t="shared" ref="K278" si="1478">SUM(E278:I278)</f>
        <v>26139.17</v>
      </c>
      <c r="L278" s="46">
        <f t="shared" ref="L278" si="1479">SUM(E278:J278)</f>
        <v>28317.43</v>
      </c>
      <c r="M278" s="117"/>
      <c r="N278" s="119">
        <f t="shared" ref="N278" si="1480">K278</f>
        <v>26139.17</v>
      </c>
      <c r="O278" s="119">
        <f t="shared" ref="O278" si="1481">E278+F278+G278+I278</f>
        <v>19859.11</v>
      </c>
      <c r="P278" s="119">
        <f t="shared" ref="P278" si="1482">P276</f>
        <v>961.2</v>
      </c>
      <c r="Q278" s="119">
        <f t="shared" ref="Q278" si="1483">L278+(IF(P278&gt;O278*0.18,P278,O278*0.18))</f>
        <v>31892.07</v>
      </c>
      <c r="R278" s="119">
        <f t="shared" ref="R278" si="1484">N278+O278*0.18</f>
        <v>29713.81</v>
      </c>
      <c r="S278" s="47"/>
    </row>
    <row r="279" spans="1:19" ht="9" customHeight="1" x14ac:dyDescent="0.2">
      <c r="A279" s="495"/>
      <c r="B279" s="495"/>
      <c r="C279" s="58" t="s">
        <v>4</v>
      </c>
      <c r="D279" s="59"/>
      <c r="E279" s="61">
        <f>Assistenti_Tecnici!E825</f>
        <v>34999610</v>
      </c>
      <c r="F279" s="61"/>
      <c r="G279" s="61">
        <f t="shared" si="1391"/>
        <v>3217190</v>
      </c>
      <c r="H279" s="61">
        <v>12159892</v>
      </c>
      <c r="I279" s="61">
        <f t="shared" si="1429"/>
        <v>235799</v>
      </c>
      <c r="J279" s="195">
        <f t="shared" ref="J279:L279" si="1485">J278*1936.27</f>
        <v>4217699</v>
      </c>
      <c r="K279" s="62">
        <f t="shared" si="1485"/>
        <v>50612491</v>
      </c>
      <c r="L279" s="61">
        <f t="shared" si="1485"/>
        <v>54830190</v>
      </c>
      <c r="M279" s="118"/>
      <c r="N279" s="123">
        <f t="shared" ref="N279:R279" si="1486">N278*1936.27</f>
        <v>50612491</v>
      </c>
      <c r="O279" s="123">
        <f t="shared" si="1486"/>
        <v>38452599</v>
      </c>
      <c r="P279" s="123">
        <f t="shared" si="1486"/>
        <v>1861143</v>
      </c>
      <c r="Q279" s="123">
        <f t="shared" si="1486"/>
        <v>61751658</v>
      </c>
      <c r="R279" s="123">
        <f t="shared" si="1486"/>
        <v>57533959</v>
      </c>
      <c r="S279" s="47"/>
    </row>
    <row r="280" spans="1:19" ht="9" customHeight="1" x14ac:dyDescent="0.2">
      <c r="A280" s="78"/>
      <c r="B280" s="78"/>
      <c r="C280" s="79"/>
      <c r="D280" s="79"/>
      <c r="E280" s="79"/>
      <c r="F280" s="79"/>
      <c r="G280" s="79"/>
      <c r="H280" s="79"/>
      <c r="I280" s="80"/>
      <c r="J280" s="80"/>
      <c r="K280" s="80"/>
      <c r="L280" s="80"/>
      <c r="M280" s="80"/>
      <c r="N280" s="122"/>
      <c r="O280" s="122"/>
      <c r="P280" s="122"/>
      <c r="R280" s="153"/>
      <c r="S280" s="47"/>
    </row>
    <row r="281" spans="1:19" ht="9" customHeight="1" x14ac:dyDescent="0.2">
      <c r="A281" s="78"/>
      <c r="B281" s="78"/>
      <c r="C281" s="79"/>
      <c r="D281" s="79"/>
      <c r="E281" s="79"/>
      <c r="F281" s="79"/>
      <c r="G281" s="79"/>
      <c r="H281" s="79"/>
      <c r="I281" s="80"/>
      <c r="J281" s="80"/>
      <c r="K281" s="80"/>
      <c r="L281" s="80"/>
      <c r="M281" s="80"/>
      <c r="N281" s="121"/>
      <c r="O281" s="121"/>
      <c r="P281" s="121"/>
      <c r="R281" s="155"/>
      <c r="S281" s="47"/>
    </row>
    <row r="282" spans="1:19" ht="9" customHeight="1" x14ac:dyDescent="0.2">
      <c r="A282" s="78"/>
      <c r="B282" s="78"/>
      <c r="C282" s="79"/>
      <c r="D282" s="79"/>
      <c r="E282" s="79"/>
      <c r="F282" s="79"/>
      <c r="G282" s="79"/>
      <c r="H282" s="79"/>
      <c r="I282" s="80"/>
      <c r="J282" s="80"/>
      <c r="K282" s="80"/>
      <c r="L282" s="80"/>
      <c r="M282" s="80"/>
      <c r="N282" s="122"/>
      <c r="O282" s="122"/>
      <c r="P282" s="122"/>
      <c r="R282" s="153"/>
      <c r="S282" s="47"/>
    </row>
    <row r="283" spans="1:19" ht="9" customHeight="1" x14ac:dyDescent="0.2">
      <c r="A283" s="78"/>
      <c r="B283" s="78"/>
      <c r="C283" s="79"/>
      <c r="D283" s="79"/>
      <c r="E283" s="79"/>
      <c r="F283" s="79"/>
      <c r="G283" s="79"/>
      <c r="H283" s="79"/>
      <c r="I283" s="80"/>
      <c r="J283" s="80"/>
      <c r="K283" s="80"/>
      <c r="L283" s="80"/>
      <c r="M283" s="80"/>
      <c r="N283" s="121"/>
      <c r="O283" s="121"/>
      <c r="P283" s="121"/>
      <c r="R283" s="122"/>
      <c r="S283" s="47"/>
    </row>
    <row r="284" spans="1:19" x14ac:dyDescent="0.2">
      <c r="N284" s="122"/>
      <c r="O284" s="122"/>
      <c r="P284" s="122"/>
      <c r="Q284" s="81"/>
      <c r="R284" s="121"/>
    </row>
    <row r="285" spans="1:19" ht="27.75" customHeight="1" x14ac:dyDescent="0.2">
      <c r="B285" s="538" t="s">
        <v>117</v>
      </c>
      <c r="C285" s="551"/>
      <c r="D285" s="551"/>
      <c r="E285" s="551"/>
      <c r="F285" s="551"/>
      <c r="G285" s="551"/>
      <c r="H285" s="551"/>
      <c r="I285" s="551"/>
      <c r="J285" s="551"/>
      <c r="K285" s="551"/>
      <c r="L285" s="552"/>
      <c r="M285" s="112"/>
      <c r="N285" s="121"/>
      <c r="O285" s="121"/>
      <c r="P285" s="121"/>
      <c r="Q285" s="81"/>
      <c r="R285" s="122"/>
    </row>
    <row r="286" spans="1:19" ht="19.5" customHeight="1" x14ac:dyDescent="0.2">
      <c r="B286" s="82" t="s">
        <v>16</v>
      </c>
      <c r="C286" s="83"/>
      <c r="D286" s="84"/>
      <c r="E286" s="127">
        <v>36708</v>
      </c>
      <c r="F286" s="127">
        <v>36892</v>
      </c>
      <c r="G286" s="127">
        <v>37257</v>
      </c>
      <c r="H286" s="127">
        <v>37622</v>
      </c>
      <c r="I286" s="127">
        <v>38718</v>
      </c>
      <c r="J286" s="127">
        <v>43160</v>
      </c>
      <c r="K286" s="128">
        <v>44562</v>
      </c>
      <c r="L286" s="128"/>
      <c r="N286" s="122"/>
      <c r="O286" s="122"/>
      <c r="P286" s="122"/>
      <c r="R286" s="121"/>
      <c r="S286" s="47"/>
    </row>
    <row r="287" spans="1:19" x14ac:dyDescent="0.2">
      <c r="B287" s="85"/>
      <c r="C287" s="86"/>
      <c r="D287" s="87"/>
      <c r="E287" s="44">
        <v>501.96</v>
      </c>
      <c r="F287" s="44">
        <v>501.96</v>
      </c>
      <c r="G287" s="44">
        <v>537.96</v>
      </c>
      <c r="H287" s="44">
        <v>633.96</v>
      </c>
      <c r="I287" s="44">
        <v>774</v>
      </c>
      <c r="J287" s="44">
        <f>9.2*12+I287</f>
        <v>884.4</v>
      </c>
      <c r="K287" s="44">
        <f>J287+6.4*12</f>
        <v>961.2</v>
      </c>
      <c r="L287" s="44"/>
      <c r="N287" s="121"/>
      <c r="O287" s="121"/>
      <c r="P287" s="121"/>
      <c r="R287" s="122"/>
      <c r="S287" s="47"/>
    </row>
    <row r="288" spans="1:19" x14ac:dyDescent="0.2">
      <c r="B288" s="88"/>
      <c r="C288" s="59"/>
      <c r="D288" s="89"/>
      <c r="E288" s="90">
        <v>971930</v>
      </c>
      <c r="F288" s="90">
        <v>971930</v>
      </c>
      <c r="G288" s="90">
        <v>1041636</v>
      </c>
      <c r="H288" s="90">
        <v>1227518</v>
      </c>
      <c r="I288" s="90">
        <v>1498673</v>
      </c>
      <c r="J288" s="90">
        <f>J287*1936.27</f>
        <v>1712437</v>
      </c>
      <c r="K288" s="90">
        <f t="shared" ref="K288" si="1487">K287*1936.27</f>
        <v>1861143</v>
      </c>
      <c r="L288" s="90"/>
      <c r="N288" s="122"/>
      <c r="O288" s="122"/>
      <c r="P288" s="122"/>
      <c r="R288" s="121"/>
      <c r="S288" s="47"/>
    </row>
    <row r="289" spans="2:17" x14ac:dyDescent="0.2">
      <c r="B289" s="47" t="s">
        <v>24</v>
      </c>
      <c r="N289" s="121"/>
      <c r="O289" s="121"/>
      <c r="P289" s="121"/>
      <c r="Q289" s="81"/>
    </row>
  </sheetData>
  <sheetProtection sheet="1" objects="1" scenarios="1" formatCells="0" formatColumns="0" formatRows="0"/>
  <mergeCells count="98">
    <mergeCell ref="A220:A221"/>
    <mergeCell ref="B220:B221"/>
    <mergeCell ref="A222:A231"/>
    <mergeCell ref="B222:B231"/>
    <mergeCell ref="A208:A209"/>
    <mergeCell ref="B208:B209"/>
    <mergeCell ref="A210:A219"/>
    <mergeCell ref="B210:B219"/>
    <mergeCell ref="A246:A255"/>
    <mergeCell ref="B246:B255"/>
    <mergeCell ref="B285:L285"/>
    <mergeCell ref="A232:A233"/>
    <mergeCell ref="B232:B233"/>
    <mergeCell ref="A234:A243"/>
    <mergeCell ref="B234:B243"/>
    <mergeCell ref="A244:A245"/>
    <mergeCell ref="B244:B245"/>
    <mergeCell ref="A256:A257"/>
    <mergeCell ref="B256:B257"/>
    <mergeCell ref="A258:A267"/>
    <mergeCell ref="B258:B267"/>
    <mergeCell ref="A268:A269"/>
    <mergeCell ref="B268:B269"/>
    <mergeCell ref="A270:A279"/>
    <mergeCell ref="A186:A195"/>
    <mergeCell ref="B186:B195"/>
    <mergeCell ref="A196:A197"/>
    <mergeCell ref="B196:B197"/>
    <mergeCell ref="A198:A207"/>
    <mergeCell ref="B198:B207"/>
    <mergeCell ref="A172:A173"/>
    <mergeCell ref="B172:B173"/>
    <mergeCell ref="A174:A183"/>
    <mergeCell ref="B174:B183"/>
    <mergeCell ref="A184:A185"/>
    <mergeCell ref="B184:B185"/>
    <mergeCell ref="A148:A159"/>
    <mergeCell ref="B148:B159"/>
    <mergeCell ref="A160:A161"/>
    <mergeCell ref="B160:B161"/>
    <mergeCell ref="A162:A171"/>
    <mergeCell ref="B162:B171"/>
    <mergeCell ref="A132:A133"/>
    <mergeCell ref="B132:B133"/>
    <mergeCell ref="A134:A145"/>
    <mergeCell ref="B134:B145"/>
    <mergeCell ref="A146:A147"/>
    <mergeCell ref="B146:B147"/>
    <mergeCell ref="A106:A117"/>
    <mergeCell ref="B106:B117"/>
    <mergeCell ref="A118:A119"/>
    <mergeCell ref="B118:B119"/>
    <mergeCell ref="A120:A131"/>
    <mergeCell ref="B120:B131"/>
    <mergeCell ref="A90:A91"/>
    <mergeCell ref="B90:B91"/>
    <mergeCell ref="A92:A103"/>
    <mergeCell ref="B92:B103"/>
    <mergeCell ref="A104:A105"/>
    <mergeCell ref="B104:B105"/>
    <mergeCell ref="B78:B89"/>
    <mergeCell ref="A48:A49"/>
    <mergeCell ref="B48:B49"/>
    <mergeCell ref="A50:A61"/>
    <mergeCell ref="B50:B61"/>
    <mergeCell ref="A62:A63"/>
    <mergeCell ref="B62:B63"/>
    <mergeCell ref="A64:A75"/>
    <mergeCell ref="B64:B75"/>
    <mergeCell ref="Q3:Q4"/>
    <mergeCell ref="R3:R4"/>
    <mergeCell ref="C5:D5"/>
    <mergeCell ref="A6:A7"/>
    <mergeCell ref="B6:B7"/>
    <mergeCell ref="N1:P2"/>
    <mergeCell ref="A3:B3"/>
    <mergeCell ref="C3:D4"/>
    <mergeCell ref="E3:J3"/>
    <mergeCell ref="K3:K4"/>
    <mergeCell ref="L3:L4"/>
    <mergeCell ref="N3:N4"/>
    <mergeCell ref="O3:O4"/>
    <mergeCell ref="B270:B279"/>
    <mergeCell ref="A8:A19"/>
    <mergeCell ref="B8:B19"/>
    <mergeCell ref="A1:B1"/>
    <mergeCell ref="C1:L2"/>
    <mergeCell ref="A20:A21"/>
    <mergeCell ref="B20:B21"/>
    <mergeCell ref="A22:A33"/>
    <mergeCell ref="B22:B33"/>
    <mergeCell ref="A34:A35"/>
    <mergeCell ref="B34:B35"/>
    <mergeCell ref="A36:A47"/>
    <mergeCell ref="B36:B47"/>
    <mergeCell ref="A76:A77"/>
    <mergeCell ref="B76:B77"/>
    <mergeCell ref="A78:A89"/>
  </mergeCells>
  <conditionalFormatting sqref="E6:F47 H6:I47 H76:I145 E76:F145">
    <cfRule type="cellIs" dxfId="4104" priority="390" stopIfTrue="1" operator="equal">
      <formula>0</formula>
    </cfRule>
  </conditionalFormatting>
  <conditionalFormatting sqref="E280:Q283">
    <cfRule type="cellIs" dxfId="4103" priority="389" stopIfTrue="1" operator="equal">
      <formula>0</formula>
    </cfRule>
  </conditionalFormatting>
  <conditionalFormatting sqref="N280:Q280 N282:Q282 N284:Q284 N286:Q286 N288:Q288">
    <cfRule type="cellIs" dxfId="4102" priority="388" stopIfTrue="1" operator="equal">
      <formula>0</formula>
    </cfRule>
  </conditionalFormatting>
  <conditionalFormatting sqref="M280:Q283">
    <cfRule type="cellIs" dxfId="4101" priority="387" stopIfTrue="1" operator="equal">
      <formula>0</formula>
    </cfRule>
  </conditionalFormatting>
  <conditionalFormatting sqref="N280:Q280 N282:Q282 N284:Q284 N286:Q286 N288:Q288">
    <cfRule type="cellIs" dxfId="4100" priority="386" stopIfTrue="1" operator="equal">
      <formula>0</formula>
    </cfRule>
  </conditionalFormatting>
  <conditionalFormatting sqref="E280:K283">
    <cfRule type="cellIs" dxfId="4099" priority="385" stopIfTrue="1" operator="equal">
      <formula>0</formula>
    </cfRule>
  </conditionalFormatting>
  <conditionalFormatting sqref="N280:Q280 N282:Q282 N284:Q284 N286:Q286 N288:Q288">
    <cfRule type="cellIs" dxfId="4098" priority="384" stopIfTrue="1" operator="equal">
      <formula>0</formula>
    </cfRule>
  </conditionalFormatting>
  <conditionalFormatting sqref="I280:Q283">
    <cfRule type="cellIs" dxfId="4097" priority="383" stopIfTrue="1" operator="equal">
      <formula>0</formula>
    </cfRule>
  </conditionalFormatting>
  <conditionalFormatting sqref="N280:Q280 N282:Q282 N284:Q284 N286:Q286 N288:Q288">
    <cfRule type="cellIs" dxfId="4096" priority="382" stopIfTrue="1" operator="equal">
      <formula>0</formula>
    </cfRule>
  </conditionalFormatting>
  <conditionalFormatting sqref="F172:F183 H172:H183">
    <cfRule type="cellIs" dxfId="4095" priority="379" stopIfTrue="1" operator="equal">
      <formula>0</formula>
    </cfRule>
  </conditionalFormatting>
  <conditionalFormatting sqref="F184:F195 H184:H195">
    <cfRule type="cellIs" dxfId="4094" priority="378" stopIfTrue="1" operator="equal">
      <formula>0</formula>
    </cfRule>
  </conditionalFormatting>
  <conditionalFormatting sqref="F196:F207 H196:I207">
    <cfRule type="cellIs" dxfId="4093" priority="377" stopIfTrue="1" operator="equal">
      <formula>0</formula>
    </cfRule>
  </conditionalFormatting>
  <conditionalFormatting sqref="I172:I195">
    <cfRule type="cellIs" dxfId="4092" priority="376" stopIfTrue="1" operator="equal">
      <formula>0</formula>
    </cfRule>
  </conditionalFormatting>
  <conditionalFormatting sqref="E172:E195">
    <cfRule type="cellIs" dxfId="4091" priority="374" stopIfTrue="1" operator="equal">
      <formula>0</formula>
    </cfRule>
  </conditionalFormatting>
  <conditionalFormatting sqref="R280:R282">
    <cfRule type="cellIs" dxfId="4090" priority="370" stopIfTrue="1" operator="equal">
      <formula>0</formula>
    </cfRule>
  </conditionalFormatting>
  <conditionalFormatting sqref="R280 R282">
    <cfRule type="cellIs" dxfId="4089" priority="371" stopIfTrue="1" operator="equal">
      <formula>0</formula>
    </cfRule>
  </conditionalFormatting>
  <conditionalFormatting sqref="E160:F171 E172:E195 H160:I171">
    <cfRule type="cellIs" dxfId="4088" priority="381" stopIfTrue="1" operator="equal">
      <formula>0</formula>
    </cfRule>
  </conditionalFormatting>
  <conditionalFormatting sqref="E146:F159 H146:I159">
    <cfRule type="cellIs" dxfId="4087" priority="380" stopIfTrue="1" operator="equal">
      <formula>0</formula>
    </cfRule>
  </conditionalFormatting>
  <conditionalFormatting sqref="E196:E207">
    <cfRule type="cellIs" dxfId="4086" priority="375" stopIfTrue="1" operator="equal">
      <formula>0</formula>
    </cfRule>
  </conditionalFormatting>
  <conditionalFormatting sqref="R283:R288">
    <cfRule type="cellIs" dxfId="4085" priority="372" stopIfTrue="1" operator="equal">
      <formula>0</formula>
    </cfRule>
  </conditionalFormatting>
  <conditionalFormatting sqref="R283 R285 R287">
    <cfRule type="cellIs" dxfId="4084" priority="373" stopIfTrue="1" operator="equal">
      <formula>0</formula>
    </cfRule>
  </conditionalFormatting>
  <conditionalFormatting sqref="F244:F255">
    <cfRule type="cellIs" dxfId="4083" priority="359" stopIfTrue="1" operator="equal">
      <formula>0</formula>
    </cfRule>
  </conditionalFormatting>
  <conditionalFormatting sqref="F232:F243">
    <cfRule type="cellIs" dxfId="4082" priority="369" stopIfTrue="1" operator="equal">
      <formula>0</formula>
    </cfRule>
  </conditionalFormatting>
  <conditionalFormatting sqref="E232:E243">
    <cfRule type="cellIs" dxfId="4081" priority="368" stopIfTrue="1" operator="equal">
      <formula>0</formula>
    </cfRule>
  </conditionalFormatting>
  <conditionalFormatting sqref="H232:H243">
    <cfRule type="cellIs" dxfId="4080" priority="367" stopIfTrue="1" operator="equal">
      <formula>0</formula>
    </cfRule>
  </conditionalFormatting>
  <conditionalFormatting sqref="E244:E255">
    <cfRule type="cellIs" dxfId="4079" priority="358" stopIfTrue="1" operator="equal">
      <formula>0</formula>
    </cfRule>
  </conditionalFormatting>
  <conditionalFormatting sqref="H244:H255">
    <cfRule type="cellIs" dxfId="4078" priority="357" stopIfTrue="1" operator="equal">
      <formula>0</formula>
    </cfRule>
  </conditionalFormatting>
  <conditionalFormatting sqref="L7:O7 N6:O6 J6:K7 Q6:R7">
    <cfRule type="cellIs" dxfId="4077" priority="347" stopIfTrue="1" operator="equal">
      <formula>0</formula>
    </cfRule>
  </conditionalFormatting>
  <conditionalFormatting sqref="Q6">
    <cfRule type="cellIs" dxfId="4076" priority="346" stopIfTrue="1" operator="equal">
      <formula>0</formula>
    </cfRule>
  </conditionalFormatting>
  <conditionalFormatting sqref="P7">
    <cfRule type="cellIs" dxfId="4075" priority="341" stopIfTrue="1" operator="equal">
      <formula>0</formula>
    </cfRule>
  </conditionalFormatting>
  <conditionalFormatting sqref="P6">
    <cfRule type="cellIs" dxfId="4074" priority="340" stopIfTrue="1" operator="equal">
      <formula>0</formula>
    </cfRule>
  </conditionalFormatting>
  <conditionalFormatting sqref="P7">
    <cfRule type="cellIs" dxfId="4073" priority="338" stopIfTrue="1" operator="equal">
      <formula>0</formula>
    </cfRule>
  </conditionalFormatting>
  <conditionalFormatting sqref="G6:G7">
    <cfRule type="cellIs" dxfId="4072" priority="349" stopIfTrue="1" operator="equal">
      <formula>0</formula>
    </cfRule>
  </conditionalFormatting>
  <conditionalFormatting sqref="R6">
    <cfRule type="cellIs" dxfId="4071" priority="344" stopIfTrue="1" operator="equal">
      <formula>0</formula>
    </cfRule>
  </conditionalFormatting>
  <conditionalFormatting sqref="L6:O6 Q6">
    <cfRule type="cellIs" dxfId="4070" priority="348" stopIfTrue="1" operator="equal">
      <formula>0</formula>
    </cfRule>
  </conditionalFormatting>
  <conditionalFormatting sqref="R6">
    <cfRule type="cellIs" dxfId="4069" priority="345" stopIfTrue="1" operator="equal">
      <formula>0</formula>
    </cfRule>
  </conditionalFormatting>
  <conditionalFormatting sqref="P6:P7">
    <cfRule type="cellIs" dxfId="4068" priority="343" stopIfTrue="1" operator="equal">
      <formula>0</formula>
    </cfRule>
  </conditionalFormatting>
  <conditionalFormatting sqref="P6">
    <cfRule type="cellIs" dxfId="4067" priority="342" stopIfTrue="1" operator="equal">
      <formula>0</formula>
    </cfRule>
  </conditionalFormatting>
  <conditionalFormatting sqref="P6">
    <cfRule type="cellIs" dxfId="4066" priority="339" stopIfTrue="1" operator="equal">
      <formula>0</formula>
    </cfRule>
  </conditionalFormatting>
  <conditionalFormatting sqref="P6">
    <cfRule type="cellIs" dxfId="4065" priority="337" stopIfTrue="1" operator="equal">
      <formula>0</formula>
    </cfRule>
  </conditionalFormatting>
  <conditionalFormatting sqref="G10:G47 G76:G207 G232:G255">
    <cfRule type="cellIs" dxfId="4064" priority="336" stopIfTrue="1" operator="equal">
      <formula>0</formula>
    </cfRule>
  </conditionalFormatting>
  <conditionalFormatting sqref="R8 R10 R12 R14 R16 R18 R20 R22 R24 R26 R28 R30 R32 R34 R36 R38 R40 R42 R44 R46 R76 R78 R80 R82 R84 R86 R88 R90 R92 R94 R96 R98 R100 R102 R104 R106 R108 R110 R112 R114 R116">
    <cfRule type="cellIs" dxfId="4063" priority="331" stopIfTrue="1" operator="equal">
      <formula>0</formula>
    </cfRule>
  </conditionalFormatting>
  <conditionalFormatting sqref="L9:O9 L11:O11 L13:O13 L15:O15 L17:O17 L19:O19 L21:O21 L23:O23 L25:O25 L27:O27 L29:O29 L31:O31 L33:O33 L35:O35 L37:O37 L39:O39 L41:O41 L43:O43 L45:O45 L47:O47 L77:O77 L79:O79 L81:O81 L83:O83 L85:O85 L87:O87 L89:O89 L91:O91 L93:O93 L95:O95 L97:O97 L99:O99 L101:O101 L103:O103 L105:O105 L107:O107 L109:O109 L111:O111 L113:O113 L115:O115 L117:O117 N8:O8 N10:O10 N12:O12 N14:O14 N16:O16 N18:O18 N20:O20 N22:O22 N24:O24 N26:O26 N28:O28 N30:O30 N32:O32 N34:O34 N36:O36 N38:O38 N40:O40 N42:O42 N44:O44 N46:O46 N76:O76 N78:O78 N80:O80 N82:O82 N84:O84 N86:O86 N88:O88 N90:O90 N92:O92 N94:O94 N96:O96 N98:O98 N100:O100 N102:O102 N104:O104 N106:O106 N108:O108 N110:O110 N112:O112 N114:O114 N116:O116 J8:K47 Q8:R47 Q76:R117 J76:K117">
    <cfRule type="cellIs" dxfId="4062" priority="334" stopIfTrue="1" operator="equal">
      <formula>0</formula>
    </cfRule>
  </conditionalFormatting>
  <conditionalFormatting sqref="L8:O8 L10:O10 L12:O12 L14:O14 L16:O16 L18:O18 L20:O20 L22:O22 L24:O24 L26:O26 L28:O28 L30:O30 L32:O32 L34:O34 L36:O36 L38:O38 L40:O40 L42:O42 L44:O44 L46:O46 L76:O76 L78:O78 L80:O80 L82:O82 L84:O84 L86:O86 L88:O88 L90:O90 L92:O92 L94:O94 L96:O96 L98:O98 L100:O100 L102:O102 L104:O104 L106:O106 L108:O108 L110:O110 L112:O112 L114:O114 L116:O116 Q8 Q10 Q12 Q14 Q16 Q18 Q20 Q22 Q24 Q26 Q28 Q30 Q32 Q34 Q36 Q38 Q40 Q42 Q44 Q46 Q76 Q78 Q80 Q82 Q84 Q86 Q88 Q90 Q92 Q94 Q96 Q98 Q100 Q102 Q104 Q106 Q108 Q110 Q112 Q114 Q116">
    <cfRule type="cellIs" dxfId="4061" priority="335" stopIfTrue="1" operator="equal">
      <formula>0</formula>
    </cfRule>
  </conditionalFormatting>
  <conditionalFormatting sqref="Q8 Q10 Q12 Q14 Q16 Q18 Q20 Q22 Q24 Q26 Q28 Q30 Q32 Q34 Q36 Q38 Q40 Q42 Q44 Q46 Q76 Q78 Q80 Q82 Q84 Q86 Q88 Q90 Q92 Q94 Q96 Q98 Q100 Q102 Q104 Q106 Q108 Q110 Q112 Q114 Q116">
    <cfRule type="cellIs" dxfId="4060" priority="333" stopIfTrue="1" operator="equal">
      <formula>0</formula>
    </cfRule>
  </conditionalFormatting>
  <conditionalFormatting sqref="R8 R10 R12 R14 R16 R18 R20 R22 R24 R26 R28 R30 R32 R34 R36 R38 R40 R42 R44 R46 R76 R78 R80 R82 R84 R86 R88 R90 R92 R94 R96 R98 R100 R102 R104 R106 R108 R110 R112 R114 R116">
    <cfRule type="cellIs" dxfId="4059" priority="332" stopIfTrue="1" operator="equal">
      <formula>0</formula>
    </cfRule>
  </conditionalFormatting>
  <conditionalFormatting sqref="P8:P47 P76:P117">
    <cfRule type="cellIs" dxfId="4058" priority="330"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057" priority="329" stopIfTrue="1" operator="equal">
      <formula>0</formula>
    </cfRule>
  </conditionalFormatting>
  <conditionalFormatting sqref="P9 P11 P13 P15 P17 P19 P21 P23 P25 P27 P29 P31 P33 P35 P37 P39 P41 P43 P45 P47 P77 P79 P81 P83 P85 P87 P89 P91 P93 P95 P97 P99 P101 P103 P105 P107 P109 P111 P113 P115 P117">
    <cfRule type="cellIs" dxfId="4056" priority="328"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055" priority="327"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054" priority="326" stopIfTrue="1" operator="equal">
      <formula>0</formula>
    </cfRule>
  </conditionalFormatting>
  <conditionalFormatting sqref="P9 P11 P13 P15 P17 P19 P21 P23 P25 P27 P29 P31 P33 P35 P37 P39 P41 P43 P45 P47 P77 P79 P81 P83 P85 P87 P89 P91 P93 P95 P97 P99 P101 P103 P105 P107 P109 P111 P113 P115 P117">
    <cfRule type="cellIs" dxfId="4053" priority="325"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052" priority="324" stopIfTrue="1" operator="equal">
      <formula>0</formula>
    </cfRule>
  </conditionalFormatting>
  <conditionalFormatting sqref="R118 R120 R122 R124 R126 R128 R130 R132 R134 R136 R138 R140 R142 R144 R146 R148 R150 R152 R154 R156 R158 R160 R162 R164 R166 R168 R170 R172 R174 R176 R178 R180 R182 R184">
    <cfRule type="cellIs" dxfId="4051" priority="319" stopIfTrue="1" operator="equal">
      <formula>0</formula>
    </cfRule>
  </conditionalFormatting>
  <conditionalFormatting sqref="L119:O119 L121:O121 L123:O123 L125:O125 L127:O127 L129:O129 L131:O131 L133:O133 L135:O135 L137:O137 L139:O139 L141:O141 L143:O143 L145:O145 L147:O147 L149:O149 L151:O151 L153:O153 L155:O155 L157:O157 L159:O159 L161:O161 L163:O163 L165:O165 L167:O167 L169:O169 L171:O171 L173:O173 L175:O175 L177:O177 L179:O179 L181:O181 L183:O183 L185:O185 N118:O118 N120:O120 N122:O122 N124:O124 N126:O126 N128:O128 N130:O130 N132:O132 N134:O134 N136:O136 N138:O138 N140:O140 N142:O142 N144:O144 N146:O146 N148:O148 N150:O150 N152:O152 N154:O154 N156:O156 N158:O158 N160:O160 N162:O162 N164:O164 N166:O166 N168:O168 N170:O170 N172:O172 N174:O174 N176:O176 N178:O178 N180:O180 N182:O182 N184:O184 J118:K185 Q118:R185">
    <cfRule type="cellIs" dxfId="4050" priority="322" stopIfTrue="1" operator="equal">
      <formula>0</formula>
    </cfRule>
  </conditionalFormatting>
  <conditionalFormatting sqref="L118:O118 L120:O120 L122:O122 L124:O124 L126:O126 L128:O128 L130:O130 L132:O132 L134:O134 L136:O136 L138:O138 L140:O140 L142:O142 L144:O144 L146:O146 L148:O148 L150:O150 L152:O152 L154:O154 L156:O156 L158:O158 L160:O160 L162:O162 L164:O164 L166:O166 L168:O168 L170:O170 L172:O172 L174:O174 L176:O176 L178:O178 L180:O180 L182:O182 L184:O184 Q118 Q120 Q122 Q124 Q126 Q128 Q130 Q132 Q134 Q136 Q138 Q140 Q142 Q144 Q146 Q148 Q150 Q152 Q154 Q156 Q158 Q160 Q162 Q164 Q166 Q168 Q170 Q172 Q174 Q176 Q178 Q180 Q182 Q184">
    <cfRule type="cellIs" dxfId="4049" priority="323" stopIfTrue="1" operator="equal">
      <formula>0</formula>
    </cfRule>
  </conditionalFormatting>
  <conditionalFormatting sqref="Q118 Q120 Q122 Q124 Q126 Q128 Q130 Q132 Q134 Q136 Q138 Q140 Q142 Q144 Q146 Q148 Q150 Q152 Q154 Q156 Q158 Q160 Q162 Q164 Q166 Q168 Q170 Q172 Q174 Q176 Q178 Q180 Q182 Q184">
    <cfRule type="cellIs" dxfId="4048" priority="321" stopIfTrue="1" operator="equal">
      <formula>0</formula>
    </cfRule>
  </conditionalFormatting>
  <conditionalFormatting sqref="R118 R120 R122 R124 R126 R128 R130 R132 R134 R136 R138 R140 R142 R144 R146 R148 R150 R152 R154 R156 R158 R160 R162 R164 R166 R168 R170 R172 R174 R176 R178 R180 R182 R184">
    <cfRule type="cellIs" dxfId="4047" priority="320" stopIfTrue="1" operator="equal">
      <formula>0</formula>
    </cfRule>
  </conditionalFormatting>
  <conditionalFormatting sqref="P118:P183">
    <cfRule type="cellIs" dxfId="4046" priority="318"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4045" priority="317" stopIfTrue="1" operator="equal">
      <formula>0</formula>
    </cfRule>
  </conditionalFormatting>
  <conditionalFormatting sqref="P119 P121 P123 P125 P127 P129 P131 P133 P135 P137 P139 P141 P143 P145 P147 P149 P151 P153 P155 P157 P159 P161 P163 P165 P167 P169 P171 P173 P175 P177 P179 P181 P183">
    <cfRule type="cellIs" dxfId="4044" priority="316"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4043" priority="315"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4042" priority="314" stopIfTrue="1" operator="equal">
      <formula>0</formula>
    </cfRule>
  </conditionalFormatting>
  <conditionalFormatting sqref="P119 P121 P123 P125 P127 P129 P131 P133 P135 P137 P139 P141 P143 P145 P147 P149 P151 P153 P155 P157 P159 P161 P163 P165 P167 P169 P171 P173 P175 P177 P179 P181 P183">
    <cfRule type="cellIs" dxfId="4041" priority="313"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4040" priority="312" stopIfTrue="1" operator="equal">
      <formula>0</formula>
    </cfRule>
  </conditionalFormatting>
  <conditionalFormatting sqref="P184:P185">
    <cfRule type="cellIs" dxfId="4039" priority="306" stopIfTrue="1" operator="equal">
      <formula>0</formula>
    </cfRule>
  </conditionalFormatting>
  <conditionalFormatting sqref="P184">
    <cfRule type="cellIs" dxfId="4038" priority="305" stopIfTrue="1" operator="equal">
      <formula>0</formula>
    </cfRule>
  </conditionalFormatting>
  <conditionalFormatting sqref="P184">
    <cfRule type="cellIs" dxfId="4037" priority="307" stopIfTrue="1" operator="equal">
      <formula>0</formula>
    </cfRule>
  </conditionalFormatting>
  <conditionalFormatting sqref="P184">
    <cfRule type="cellIs" dxfId="4036" priority="310" stopIfTrue="1" operator="equal">
      <formula>0</formula>
    </cfRule>
  </conditionalFormatting>
  <conditionalFormatting sqref="P184:P185">
    <cfRule type="cellIs" dxfId="4035" priority="309" stopIfTrue="1" operator="equal">
      <formula>0</formula>
    </cfRule>
  </conditionalFormatting>
  <conditionalFormatting sqref="P184">
    <cfRule type="cellIs" dxfId="4034" priority="308" stopIfTrue="1" operator="equal">
      <formula>0</formula>
    </cfRule>
  </conditionalFormatting>
  <conditionalFormatting sqref="P184:P185">
    <cfRule type="cellIs" dxfId="4033" priority="311" stopIfTrue="1" operator="equal">
      <formula>0</formula>
    </cfRule>
  </conditionalFormatting>
  <conditionalFormatting sqref="R186 R188 R190 R192 R194 R196 R198 R200 R202 R204 R206">
    <cfRule type="cellIs" dxfId="4032" priority="300" stopIfTrue="1" operator="equal">
      <formula>0</formula>
    </cfRule>
  </conditionalFormatting>
  <conditionalFormatting sqref="L187:O187 L189:O189 L191:O191 L193:O193 L195:O195 L197:O197 L199:O199 L201:O201 L203:O203 L205:O205 L207:O207 N186:O186 N188:O188 N190:O190 N192:O192 N194:O194 N196:O196 N198:O198 N200:O200 N202:O202 N204:O204 N206:O206 J186:K207 Q186:R207">
    <cfRule type="cellIs" dxfId="4031" priority="303" stopIfTrue="1" operator="equal">
      <formula>0</formula>
    </cfRule>
  </conditionalFormatting>
  <conditionalFormatting sqref="L186:O186 L188:O188 L190:O190 L192:O192 L194:O194 L196:O196 L198:O198 L200:O200 L202:O202 L204:O204 L206:O206 Q186 Q188 Q190 Q192 Q194 Q196 Q198 Q200 Q202 Q204 Q206">
    <cfRule type="cellIs" dxfId="4030" priority="304" stopIfTrue="1" operator="equal">
      <formula>0</formula>
    </cfRule>
  </conditionalFormatting>
  <conditionalFormatting sqref="Q186 Q188 Q190 Q192 Q194 Q196 Q198 Q200 Q202 Q204 Q206">
    <cfRule type="cellIs" dxfId="4029" priority="302" stopIfTrue="1" operator="equal">
      <formula>0</formula>
    </cfRule>
  </conditionalFormatting>
  <conditionalFormatting sqref="R186 R188 R190 R192 R194 R196 R198 R200 R202 R204 R206">
    <cfRule type="cellIs" dxfId="4028" priority="301" stopIfTrue="1" operator="equal">
      <formula>0</formula>
    </cfRule>
  </conditionalFormatting>
  <conditionalFormatting sqref="P186:P207">
    <cfRule type="cellIs" dxfId="4027" priority="294" stopIfTrue="1" operator="equal">
      <formula>0</formula>
    </cfRule>
  </conditionalFormatting>
  <conditionalFormatting sqref="P186 P188 P190 P192 P194 P196 P198 P200 P202 P204 P206">
    <cfRule type="cellIs" dxfId="4026" priority="293" stopIfTrue="1" operator="equal">
      <formula>0</formula>
    </cfRule>
  </conditionalFormatting>
  <conditionalFormatting sqref="P186 P188 P190 P192 P194 P196 P198 P200 P202 P204 P206">
    <cfRule type="cellIs" dxfId="4025" priority="295" stopIfTrue="1" operator="equal">
      <formula>0</formula>
    </cfRule>
  </conditionalFormatting>
  <conditionalFormatting sqref="P186 P188 P190 P192 P194 P196 P198 P200 P202 P204 P206">
    <cfRule type="cellIs" dxfId="4024" priority="298" stopIfTrue="1" operator="equal">
      <formula>0</formula>
    </cfRule>
  </conditionalFormatting>
  <conditionalFormatting sqref="P186:P207">
    <cfRule type="cellIs" dxfId="4023" priority="297" stopIfTrue="1" operator="equal">
      <formula>0</formula>
    </cfRule>
  </conditionalFormatting>
  <conditionalFormatting sqref="P186 P188 P190 P192 P194 P196 P198 P200 P202 P204 P206">
    <cfRule type="cellIs" dxfId="4022" priority="296" stopIfTrue="1" operator="equal">
      <formula>0</formula>
    </cfRule>
  </conditionalFormatting>
  <conditionalFormatting sqref="P186:P207">
    <cfRule type="cellIs" dxfId="4021" priority="299" stopIfTrue="1" operator="equal">
      <formula>0</formula>
    </cfRule>
  </conditionalFormatting>
  <conditionalFormatting sqref="G6:G47 G76:G207 G232:G255">
    <cfRule type="cellIs" dxfId="4020" priority="292" stopIfTrue="1" operator="equal">
      <formula>0</formula>
    </cfRule>
  </conditionalFormatting>
  <conditionalFormatting sqref="E48:F61 H48:I61">
    <cfRule type="cellIs" dxfId="4019" priority="291" stopIfTrue="1" operator="equal">
      <formula>0</formula>
    </cfRule>
  </conditionalFormatting>
  <conditionalFormatting sqref="G48:G61">
    <cfRule type="cellIs" dxfId="4018" priority="290" stopIfTrue="1" operator="equal">
      <formula>0</formula>
    </cfRule>
  </conditionalFormatting>
  <conditionalFormatting sqref="R48 R50 R52 R54 R56 R58 R60">
    <cfRule type="cellIs" dxfId="4017" priority="285" stopIfTrue="1" operator="equal">
      <formula>0</formula>
    </cfRule>
  </conditionalFormatting>
  <conditionalFormatting sqref="L49:O49 L51:O51 L53:O53 L55:O55 L57:O57 L59:O59 L61:O61 N48:O48 N50:O50 N52:O52 N54:O54 N56:O56 N58:O58 N60:O60 J48:K61 Q48:R61">
    <cfRule type="cellIs" dxfId="4016" priority="288" stopIfTrue="1" operator="equal">
      <formula>0</formula>
    </cfRule>
  </conditionalFormatting>
  <conditionalFormatting sqref="L48:O48 L50:O50 L52:O52 L54:O54 L56:O56 L58:O58 L60:O60 Q48 Q50 Q52 Q54 Q56 Q58 Q60">
    <cfRule type="cellIs" dxfId="4015" priority="289" stopIfTrue="1" operator="equal">
      <formula>0</formula>
    </cfRule>
  </conditionalFormatting>
  <conditionalFormatting sqref="Q48 Q50 Q52 Q54 Q56 Q58 Q60">
    <cfRule type="cellIs" dxfId="4014" priority="287" stopIfTrue="1" operator="equal">
      <formula>0</formula>
    </cfRule>
  </conditionalFormatting>
  <conditionalFormatting sqref="R48 R50 R52 R54 R56 R58 R60">
    <cfRule type="cellIs" dxfId="4013" priority="286" stopIfTrue="1" operator="equal">
      <formula>0</formula>
    </cfRule>
  </conditionalFormatting>
  <conditionalFormatting sqref="P48:P61">
    <cfRule type="cellIs" dxfId="4012" priority="284" stopIfTrue="1" operator="equal">
      <formula>0</formula>
    </cfRule>
  </conditionalFormatting>
  <conditionalFormatting sqref="P48 P50 P52 P54 P56 P58 P60">
    <cfRule type="cellIs" dxfId="4011" priority="283" stopIfTrue="1" operator="equal">
      <formula>0</formula>
    </cfRule>
  </conditionalFormatting>
  <conditionalFormatting sqref="P49 P51 P53 P55 P57 P59 P61">
    <cfRule type="cellIs" dxfId="4010" priority="282" stopIfTrue="1" operator="equal">
      <formula>0</formula>
    </cfRule>
  </conditionalFormatting>
  <conditionalFormatting sqref="P48 P50 P52 P54 P56 P58 P60">
    <cfRule type="cellIs" dxfId="4009" priority="281" stopIfTrue="1" operator="equal">
      <formula>0</formula>
    </cfRule>
  </conditionalFormatting>
  <conditionalFormatting sqref="P48 P50 P52 P54 P56 P58 P60">
    <cfRule type="cellIs" dxfId="4008" priority="280" stopIfTrue="1" operator="equal">
      <formula>0</formula>
    </cfRule>
  </conditionalFormatting>
  <conditionalFormatting sqref="P49 P51 P53 P55 P57 P59 P61">
    <cfRule type="cellIs" dxfId="4007" priority="279" stopIfTrue="1" operator="equal">
      <formula>0</formula>
    </cfRule>
  </conditionalFormatting>
  <conditionalFormatting sqref="P48 P50 P52 P54 P56 P58 P60">
    <cfRule type="cellIs" dxfId="4006" priority="278" stopIfTrue="1" operator="equal">
      <formula>0</formula>
    </cfRule>
  </conditionalFormatting>
  <conditionalFormatting sqref="G48:G61">
    <cfRule type="cellIs" dxfId="4005" priority="277" stopIfTrue="1" operator="equal">
      <formula>0</formula>
    </cfRule>
  </conditionalFormatting>
  <conditionalFormatting sqref="E62:F75 H62:I75">
    <cfRule type="cellIs" dxfId="4004" priority="276" stopIfTrue="1" operator="equal">
      <formula>0</formula>
    </cfRule>
  </conditionalFormatting>
  <conditionalFormatting sqref="G62:G75">
    <cfRule type="cellIs" dxfId="4003" priority="275" stopIfTrue="1" operator="equal">
      <formula>0</formula>
    </cfRule>
  </conditionalFormatting>
  <conditionalFormatting sqref="R62 R64 R66 R68 R70 R72 R74">
    <cfRule type="cellIs" dxfId="4002" priority="270" stopIfTrue="1" operator="equal">
      <formula>0</formula>
    </cfRule>
  </conditionalFormatting>
  <conditionalFormatting sqref="L63:O63 L65:O65 L67:O67 L69:O69 L71:O71 L73:O73 L75:O75 N62:O62 N64:O64 N66:O66 N68:O68 N70:O70 N72:O72 N74:O74 J62:K75 Q62:R75">
    <cfRule type="cellIs" dxfId="4001" priority="273" stopIfTrue="1" operator="equal">
      <formula>0</formula>
    </cfRule>
  </conditionalFormatting>
  <conditionalFormatting sqref="L62:O62 L64:O64 L66:O66 L68:O68 L70:O70 L72:O72 L74:O74 Q62 Q64 Q66 Q68 Q70 Q72 Q74">
    <cfRule type="cellIs" dxfId="4000" priority="274" stopIfTrue="1" operator="equal">
      <formula>0</formula>
    </cfRule>
  </conditionalFormatting>
  <conditionalFormatting sqref="Q62 Q64 Q66 Q68 Q70 Q72 Q74">
    <cfRule type="cellIs" dxfId="3999" priority="272" stopIfTrue="1" operator="equal">
      <formula>0</formula>
    </cfRule>
  </conditionalFormatting>
  <conditionalFormatting sqref="R62 R64 R66 R68 R70 R72 R74">
    <cfRule type="cellIs" dxfId="3998" priority="271" stopIfTrue="1" operator="equal">
      <formula>0</formula>
    </cfRule>
  </conditionalFormatting>
  <conditionalFormatting sqref="P62:P75">
    <cfRule type="cellIs" dxfId="3997" priority="269" stopIfTrue="1" operator="equal">
      <formula>0</formula>
    </cfRule>
  </conditionalFormatting>
  <conditionalFormatting sqref="P62 P64 P66 P68 P70 P72 P74">
    <cfRule type="cellIs" dxfId="3996" priority="268" stopIfTrue="1" operator="equal">
      <formula>0</formula>
    </cfRule>
  </conditionalFormatting>
  <conditionalFormatting sqref="P63 P65 P67 P69 P71 P73 P75">
    <cfRule type="cellIs" dxfId="3995" priority="267" stopIfTrue="1" operator="equal">
      <formula>0</formula>
    </cfRule>
  </conditionalFormatting>
  <conditionalFormatting sqref="P62 P64 P66 P68 P70 P72 P74">
    <cfRule type="cellIs" dxfId="3994" priority="266" stopIfTrue="1" operator="equal">
      <formula>0</formula>
    </cfRule>
  </conditionalFormatting>
  <conditionalFormatting sqref="P62 P64 P66 P68 P70 P72 P74">
    <cfRule type="cellIs" dxfId="3993" priority="265" stopIfTrue="1" operator="equal">
      <formula>0</formula>
    </cfRule>
  </conditionalFormatting>
  <conditionalFormatting sqref="P63 P65 P67 P69 P71 P73 P75">
    <cfRule type="cellIs" dxfId="3992" priority="264" stopIfTrue="1" operator="equal">
      <formula>0</formula>
    </cfRule>
  </conditionalFormatting>
  <conditionalFormatting sqref="P62 P64 P66 P68 P70 P72 P74">
    <cfRule type="cellIs" dxfId="3991" priority="263" stopIfTrue="1" operator="equal">
      <formula>0</formula>
    </cfRule>
  </conditionalFormatting>
  <conditionalFormatting sqref="G62:G75">
    <cfRule type="cellIs" dxfId="3990" priority="262" stopIfTrue="1" operator="equal">
      <formula>0</formula>
    </cfRule>
  </conditionalFormatting>
  <conditionalFormatting sqref="F256:F279">
    <cfRule type="cellIs" dxfId="3989" priority="227" stopIfTrue="1" operator="equal">
      <formula>0</formula>
    </cfRule>
  </conditionalFormatting>
  <conditionalFormatting sqref="E256:E279">
    <cfRule type="cellIs" dxfId="3988" priority="226" stopIfTrue="1" operator="equal">
      <formula>0</formula>
    </cfRule>
  </conditionalFormatting>
  <conditionalFormatting sqref="H256:H279">
    <cfRule type="cellIs" dxfId="3987" priority="225" stopIfTrue="1" operator="equal">
      <formula>0</formula>
    </cfRule>
  </conditionalFormatting>
  <conditionalFormatting sqref="G256:G279">
    <cfRule type="cellIs" dxfId="3986" priority="215" stopIfTrue="1" operator="equal">
      <formula>0</formula>
    </cfRule>
  </conditionalFormatting>
  <conditionalFormatting sqref="G256:G279">
    <cfRule type="cellIs" dxfId="3985" priority="216" stopIfTrue="1" operator="equal">
      <formula>0</formula>
    </cfRule>
  </conditionalFormatting>
  <conditionalFormatting sqref="F220:F231">
    <cfRule type="cellIs" dxfId="3984" priority="214" stopIfTrue="1" operator="equal">
      <formula>0</formula>
    </cfRule>
  </conditionalFormatting>
  <conditionalFormatting sqref="E220:E231">
    <cfRule type="cellIs" dxfId="3983" priority="213" stopIfTrue="1" operator="equal">
      <formula>0</formula>
    </cfRule>
  </conditionalFormatting>
  <conditionalFormatting sqref="H220:H231">
    <cfRule type="cellIs" dxfId="3982" priority="212" stopIfTrue="1" operator="equal">
      <formula>0</formula>
    </cfRule>
  </conditionalFormatting>
  <conditionalFormatting sqref="G220:G231">
    <cfRule type="cellIs" dxfId="3981" priority="204" stopIfTrue="1" operator="equal">
      <formula>0</formula>
    </cfRule>
  </conditionalFormatting>
  <conditionalFormatting sqref="G220:G231">
    <cfRule type="cellIs" dxfId="3980" priority="191" stopIfTrue="1" operator="equal">
      <formula>0</formula>
    </cfRule>
  </conditionalFormatting>
  <conditionalFormatting sqref="F208:F219">
    <cfRule type="cellIs" dxfId="3979" priority="190" stopIfTrue="1" operator="equal">
      <formula>0</formula>
    </cfRule>
  </conditionalFormatting>
  <conditionalFormatting sqref="E208:E219">
    <cfRule type="cellIs" dxfId="3978" priority="189" stopIfTrue="1" operator="equal">
      <formula>0</formula>
    </cfRule>
  </conditionalFormatting>
  <conditionalFormatting sqref="H208:H219">
    <cfRule type="cellIs" dxfId="3977" priority="188" stopIfTrue="1" operator="equal">
      <formula>0</formula>
    </cfRule>
  </conditionalFormatting>
  <conditionalFormatting sqref="G208:G219">
    <cfRule type="cellIs" dxfId="3976" priority="180" stopIfTrue="1" operator="equal">
      <formula>0</formula>
    </cfRule>
  </conditionalFormatting>
  <conditionalFormatting sqref="G208:G219">
    <cfRule type="cellIs" dxfId="3975" priority="167" stopIfTrue="1" operator="equal">
      <formula>0</formula>
    </cfRule>
  </conditionalFormatting>
  <conditionalFormatting sqref="Q232 I234:J234 J232:O233 I236:J236 J235 I238:J238 J237 I240:J240 J239 I242:J242 J241 J243 M234:N243">
    <cfRule type="cellIs" dxfId="3974" priority="166" stopIfTrue="1" operator="equal">
      <formula>0</formula>
    </cfRule>
  </conditionalFormatting>
  <conditionalFormatting sqref="Q232 N234 N236 N238 N240 N242 N232:O232">
    <cfRule type="cellIs" dxfId="3973" priority="165" stopIfTrue="1" operator="equal">
      <formula>0</formula>
    </cfRule>
  </conditionalFormatting>
  <conditionalFormatting sqref="P232">
    <cfRule type="cellIs" dxfId="3972" priority="164" stopIfTrue="1" operator="equal">
      <formula>0</formula>
    </cfRule>
  </conditionalFormatting>
  <conditionalFormatting sqref="P232">
    <cfRule type="cellIs" dxfId="3971" priority="163" stopIfTrue="1" operator="equal">
      <formula>0</formula>
    </cfRule>
  </conditionalFormatting>
  <conditionalFormatting sqref="P233">
    <cfRule type="cellIs" dxfId="3970" priority="162" stopIfTrue="1" operator="equal">
      <formula>0</formula>
    </cfRule>
  </conditionalFormatting>
  <conditionalFormatting sqref="P234 P236 P238 P240 P242">
    <cfRule type="cellIs" dxfId="3969" priority="161" stopIfTrue="1" operator="equal">
      <formula>0</formula>
    </cfRule>
  </conditionalFormatting>
  <conditionalFormatting sqref="P234 P236 P238 P240 P242">
    <cfRule type="cellIs" dxfId="3968" priority="160" stopIfTrue="1" operator="equal">
      <formula>0</formula>
    </cfRule>
  </conditionalFormatting>
  <conditionalFormatting sqref="P235 P237 P239 P241 P243">
    <cfRule type="cellIs" dxfId="3967" priority="159" stopIfTrue="1" operator="equal">
      <formula>0</formula>
    </cfRule>
  </conditionalFormatting>
  <conditionalFormatting sqref="Q233">
    <cfRule type="cellIs" dxfId="3966" priority="158" stopIfTrue="1" operator="equal">
      <formula>0</formula>
    </cfRule>
  </conditionalFormatting>
  <conditionalFormatting sqref="Q234 Q236 Q238 Q240 Q242">
    <cfRule type="cellIs" dxfId="3965" priority="157" stopIfTrue="1" operator="equal">
      <formula>0</formula>
    </cfRule>
  </conditionalFormatting>
  <conditionalFormatting sqref="Q234 Q236 Q238 Q240 Q242">
    <cfRule type="cellIs" dxfId="3964" priority="156" stopIfTrue="1" operator="equal">
      <formula>0</formula>
    </cfRule>
  </conditionalFormatting>
  <conditionalFormatting sqref="Q235 Q237 Q239 Q241 Q243">
    <cfRule type="cellIs" dxfId="3963" priority="155" stopIfTrue="1" operator="equal">
      <formula>0</formula>
    </cfRule>
  </conditionalFormatting>
  <conditionalFormatting sqref="I232">
    <cfRule type="cellIs" dxfId="3962" priority="154" stopIfTrue="1" operator="equal">
      <formula>0</formula>
    </cfRule>
  </conditionalFormatting>
  <conditionalFormatting sqref="I233">
    <cfRule type="cellIs" dxfId="3961" priority="153" stopIfTrue="1" operator="equal">
      <formula>0</formula>
    </cfRule>
  </conditionalFormatting>
  <conditionalFormatting sqref="I235">
    <cfRule type="cellIs" dxfId="3960" priority="152" stopIfTrue="1" operator="equal">
      <formula>0</formula>
    </cfRule>
  </conditionalFormatting>
  <conditionalFormatting sqref="I237">
    <cfRule type="cellIs" dxfId="3959" priority="151" stopIfTrue="1" operator="equal">
      <formula>0</formula>
    </cfRule>
  </conditionalFormatting>
  <conditionalFormatting sqref="I239">
    <cfRule type="cellIs" dxfId="3958" priority="150" stopIfTrue="1" operator="equal">
      <formula>0</formula>
    </cfRule>
  </conditionalFormatting>
  <conditionalFormatting sqref="I241">
    <cfRule type="cellIs" dxfId="3957" priority="149" stopIfTrue="1" operator="equal">
      <formula>0</formula>
    </cfRule>
  </conditionalFormatting>
  <conditionalFormatting sqref="I243">
    <cfRule type="cellIs" dxfId="3956" priority="148" stopIfTrue="1" operator="equal">
      <formula>0</formula>
    </cfRule>
  </conditionalFormatting>
  <conditionalFormatting sqref="Q244 I246:J246 J244:J245 I248:J248 J247 I250:J250 J249 I252:J252 J251 I254:J254 J253 J255 M244:N255">
    <cfRule type="cellIs" dxfId="3955" priority="147" stopIfTrue="1" operator="equal">
      <formula>0</formula>
    </cfRule>
  </conditionalFormatting>
  <conditionalFormatting sqref="Q244 N246 N248 N250 N252 N254 N244">
    <cfRule type="cellIs" dxfId="3954" priority="146" stopIfTrue="1" operator="equal">
      <formula>0</formula>
    </cfRule>
  </conditionalFormatting>
  <conditionalFormatting sqref="P244">
    <cfRule type="cellIs" dxfId="3953" priority="145" stopIfTrue="1" operator="equal">
      <formula>0</formula>
    </cfRule>
  </conditionalFormatting>
  <conditionalFormatting sqref="P244">
    <cfRule type="cellIs" dxfId="3952" priority="144" stopIfTrue="1" operator="equal">
      <formula>0</formula>
    </cfRule>
  </conditionalFormatting>
  <conditionalFormatting sqref="P245">
    <cfRule type="cellIs" dxfId="3951" priority="143" stopIfTrue="1" operator="equal">
      <formula>0</formula>
    </cfRule>
  </conditionalFormatting>
  <conditionalFormatting sqref="P246">
    <cfRule type="cellIs" dxfId="3950" priority="142" stopIfTrue="1" operator="equal">
      <formula>0</formula>
    </cfRule>
  </conditionalFormatting>
  <conditionalFormatting sqref="P246">
    <cfRule type="cellIs" dxfId="3949" priority="141" stopIfTrue="1" operator="equal">
      <formula>0</formula>
    </cfRule>
  </conditionalFormatting>
  <conditionalFormatting sqref="P247">
    <cfRule type="cellIs" dxfId="3948" priority="140" stopIfTrue="1" operator="equal">
      <formula>0</formula>
    </cfRule>
  </conditionalFormatting>
  <conditionalFormatting sqref="Q245">
    <cfRule type="cellIs" dxfId="3947" priority="139" stopIfTrue="1" operator="equal">
      <formula>0</formula>
    </cfRule>
  </conditionalFormatting>
  <conditionalFormatting sqref="Q246 Q248 Q250 Q252 Q254">
    <cfRule type="cellIs" dxfId="3946" priority="138" stopIfTrue="1" operator="equal">
      <formula>0</formula>
    </cfRule>
  </conditionalFormatting>
  <conditionalFormatting sqref="Q246 Q248 Q250 Q252 Q254">
    <cfRule type="cellIs" dxfId="3945" priority="137" stopIfTrue="1" operator="equal">
      <formula>0</formula>
    </cfRule>
  </conditionalFormatting>
  <conditionalFormatting sqref="Q247 Q249 Q251 Q253 Q255">
    <cfRule type="cellIs" dxfId="3944" priority="136" stopIfTrue="1" operator="equal">
      <formula>0</formula>
    </cfRule>
  </conditionalFormatting>
  <conditionalFormatting sqref="I244">
    <cfRule type="cellIs" dxfId="3943" priority="135" stopIfTrue="1" operator="equal">
      <formula>0</formula>
    </cfRule>
  </conditionalFormatting>
  <conditionalFormatting sqref="I245">
    <cfRule type="cellIs" dxfId="3942" priority="134" stopIfTrue="1" operator="equal">
      <formula>0</formula>
    </cfRule>
  </conditionalFormatting>
  <conditionalFormatting sqref="I247">
    <cfRule type="cellIs" dxfId="3941" priority="133" stopIfTrue="1" operator="equal">
      <formula>0</formula>
    </cfRule>
  </conditionalFormatting>
  <conditionalFormatting sqref="I249">
    <cfRule type="cellIs" dxfId="3940" priority="132" stopIfTrue="1" operator="equal">
      <formula>0</formula>
    </cfRule>
  </conditionalFormatting>
  <conditionalFormatting sqref="I251">
    <cfRule type="cellIs" dxfId="3939" priority="131" stopIfTrue="1" operator="equal">
      <formula>0</formula>
    </cfRule>
  </conditionalFormatting>
  <conditionalFormatting sqref="I253">
    <cfRule type="cellIs" dxfId="3938" priority="130" stopIfTrue="1" operator="equal">
      <formula>0</formula>
    </cfRule>
  </conditionalFormatting>
  <conditionalFormatting sqref="I255">
    <cfRule type="cellIs" dxfId="3937" priority="129" stopIfTrue="1" operator="equal">
      <formula>0</formula>
    </cfRule>
  </conditionalFormatting>
  <conditionalFormatting sqref="O234:O255">
    <cfRule type="cellIs" dxfId="3936" priority="128" stopIfTrue="1" operator="equal">
      <formula>0</formula>
    </cfRule>
  </conditionalFormatting>
  <conditionalFormatting sqref="O234 O236 O238 O240 O242 O244 O246 O248 O250 O252 O254">
    <cfRule type="cellIs" dxfId="3935" priority="127" stopIfTrue="1" operator="equal">
      <formula>0</formula>
    </cfRule>
  </conditionalFormatting>
  <conditionalFormatting sqref="R232:R255">
    <cfRule type="cellIs" dxfId="3934" priority="125" stopIfTrue="1" operator="equal">
      <formula>0</formula>
    </cfRule>
  </conditionalFormatting>
  <conditionalFormatting sqref="R232 R234 R236 R238 R240 R242 R244 R246 R248 R250 R252 R254">
    <cfRule type="cellIs" dxfId="3933" priority="126" stopIfTrue="1" operator="equal">
      <formula>0</formula>
    </cfRule>
  </conditionalFormatting>
  <conditionalFormatting sqref="R232:R255">
    <cfRule type="cellIs" dxfId="3932" priority="124" stopIfTrue="1" operator="equal">
      <formula>0</formula>
    </cfRule>
  </conditionalFormatting>
  <conditionalFormatting sqref="R232 R234 R236 R238 R240 R242 R244 R246 R248 R250 R252 R254">
    <cfRule type="cellIs" dxfId="3931" priority="123" stopIfTrue="1" operator="equal">
      <formula>0</formula>
    </cfRule>
  </conditionalFormatting>
  <conditionalFormatting sqref="R232">
    <cfRule type="cellIs" dxfId="3930" priority="122" stopIfTrue="1" operator="equal">
      <formula>0</formula>
    </cfRule>
  </conditionalFormatting>
  <conditionalFormatting sqref="R232">
    <cfRule type="cellIs" dxfId="3929" priority="121" stopIfTrue="1" operator="equal">
      <formula>0</formula>
    </cfRule>
  </conditionalFormatting>
  <conditionalFormatting sqref="R233">
    <cfRule type="cellIs" dxfId="3928" priority="120" stopIfTrue="1" operator="equal">
      <formula>0</formula>
    </cfRule>
  </conditionalFormatting>
  <conditionalFormatting sqref="R234 R236 R238 R240 R242">
    <cfRule type="cellIs" dxfId="3927" priority="119" stopIfTrue="1" operator="equal">
      <formula>0</formula>
    </cfRule>
  </conditionalFormatting>
  <conditionalFormatting sqref="R234 R236 R238 R240 R242">
    <cfRule type="cellIs" dxfId="3926" priority="118" stopIfTrue="1" operator="equal">
      <formula>0</formula>
    </cfRule>
  </conditionalFormatting>
  <conditionalFormatting sqref="R235 R237 R239 R241 R243">
    <cfRule type="cellIs" dxfId="3925" priority="117" stopIfTrue="1" operator="equal">
      <formula>0</formula>
    </cfRule>
  </conditionalFormatting>
  <conditionalFormatting sqref="R244">
    <cfRule type="cellIs" dxfId="3924" priority="116" stopIfTrue="1" operator="equal">
      <formula>0</formula>
    </cfRule>
  </conditionalFormatting>
  <conditionalFormatting sqref="R244">
    <cfRule type="cellIs" dxfId="3923" priority="115" stopIfTrue="1" operator="equal">
      <formula>0</formula>
    </cfRule>
  </conditionalFormatting>
  <conditionalFormatting sqref="R245">
    <cfRule type="cellIs" dxfId="3922" priority="114" stopIfTrue="1" operator="equal">
      <formula>0</formula>
    </cfRule>
  </conditionalFormatting>
  <conditionalFormatting sqref="R246 R248 R250 R252 R254">
    <cfRule type="cellIs" dxfId="3921" priority="113" stopIfTrue="1" operator="equal">
      <formula>0</formula>
    </cfRule>
  </conditionalFormatting>
  <conditionalFormatting sqref="R246 R248 R250 R252 R254">
    <cfRule type="cellIs" dxfId="3920" priority="112" stopIfTrue="1" operator="equal">
      <formula>0</formula>
    </cfRule>
  </conditionalFormatting>
  <conditionalFormatting sqref="R247 R249 R251 R253 R255">
    <cfRule type="cellIs" dxfId="3919" priority="111" stopIfTrue="1" operator="equal">
      <formula>0</formula>
    </cfRule>
  </conditionalFormatting>
  <conditionalFormatting sqref="K234:L255">
    <cfRule type="cellIs" dxfId="3918" priority="110" stopIfTrue="1" operator="equal">
      <formula>0</formula>
    </cfRule>
  </conditionalFormatting>
  <conditionalFormatting sqref="M268:M279">
    <cfRule type="cellIs" dxfId="3917" priority="109" stopIfTrue="1" operator="equal">
      <formula>0</formula>
    </cfRule>
  </conditionalFormatting>
  <conditionalFormatting sqref="Q257">
    <cfRule type="cellIs" dxfId="3916" priority="106" stopIfTrue="1" operator="equal">
      <formula>0</formula>
    </cfRule>
  </conditionalFormatting>
  <conditionalFormatting sqref="Q256 J256:J257 M256:N257 M258:M267">
    <cfRule type="cellIs" dxfId="3915" priority="108" stopIfTrue="1" operator="equal">
      <formula>0</formula>
    </cfRule>
  </conditionalFormatting>
  <conditionalFormatting sqref="Q256 N256">
    <cfRule type="cellIs" dxfId="3914" priority="107" stopIfTrue="1" operator="equal">
      <formula>0</formula>
    </cfRule>
  </conditionalFormatting>
  <conditionalFormatting sqref="O256:O257">
    <cfRule type="cellIs" dxfId="3913" priority="105" stopIfTrue="1" operator="equal">
      <formula>0</formula>
    </cfRule>
  </conditionalFormatting>
  <conditionalFormatting sqref="R256:R257">
    <cfRule type="cellIs" dxfId="3912" priority="102" stopIfTrue="1" operator="equal">
      <formula>0</formula>
    </cfRule>
  </conditionalFormatting>
  <conditionalFormatting sqref="R256:R257">
    <cfRule type="cellIs" dxfId="3911" priority="101" stopIfTrue="1" operator="equal">
      <formula>0</formula>
    </cfRule>
  </conditionalFormatting>
  <conditionalFormatting sqref="R256">
    <cfRule type="cellIs" dxfId="3910" priority="99" stopIfTrue="1" operator="equal">
      <formula>0</formula>
    </cfRule>
  </conditionalFormatting>
  <conditionalFormatting sqref="R257">
    <cfRule type="cellIs" dxfId="3909" priority="97" stopIfTrue="1" operator="equal">
      <formula>0</formula>
    </cfRule>
  </conditionalFormatting>
  <conditionalFormatting sqref="K256:L257">
    <cfRule type="cellIs" dxfId="3908" priority="96" stopIfTrue="1" operator="equal">
      <formula>0</formula>
    </cfRule>
  </conditionalFormatting>
  <conditionalFormatting sqref="O256">
    <cfRule type="cellIs" dxfId="3907" priority="104" stopIfTrue="1" operator="equal">
      <formula>0</formula>
    </cfRule>
  </conditionalFormatting>
  <conditionalFormatting sqref="R256">
    <cfRule type="cellIs" dxfId="3906" priority="103" stopIfTrue="1" operator="equal">
      <formula>0</formula>
    </cfRule>
  </conditionalFormatting>
  <conditionalFormatting sqref="R256">
    <cfRule type="cellIs" dxfId="3905" priority="100" stopIfTrue="1" operator="equal">
      <formula>0</formula>
    </cfRule>
  </conditionalFormatting>
  <conditionalFormatting sqref="R256">
    <cfRule type="cellIs" dxfId="3904" priority="98" stopIfTrue="1" operator="equal">
      <formula>0</formula>
    </cfRule>
  </conditionalFormatting>
  <conditionalFormatting sqref="J258:J279">
    <cfRule type="cellIs" dxfId="3903" priority="95" stopIfTrue="1" operator="equal">
      <formula>0</formula>
    </cfRule>
  </conditionalFormatting>
  <conditionalFormatting sqref="K258:L279">
    <cfRule type="cellIs" dxfId="3902" priority="94" stopIfTrue="1" operator="equal">
      <formula>0</formula>
    </cfRule>
  </conditionalFormatting>
  <conditionalFormatting sqref="Q258 Q260 Q262 Q264 Q266 Q268 Q270 Q272 Q274 Q276 Q278 N258:N279">
    <cfRule type="cellIs" dxfId="3901" priority="93" stopIfTrue="1" operator="equal">
      <formula>0</formula>
    </cfRule>
  </conditionalFormatting>
  <conditionalFormatting sqref="Q258 Q260 Q262 Q264 Q266 Q268 Q270 Q272 Q274 Q276 Q278 N258 N260 N262 N264 N266 N268 N270 N272 N274 N276 N278">
    <cfRule type="cellIs" dxfId="3900" priority="92" stopIfTrue="1" operator="equal">
      <formula>0</formula>
    </cfRule>
  </conditionalFormatting>
  <conditionalFormatting sqref="Q259 Q261 Q263 Q265 Q267 Q269 Q271 Q273 Q275 Q277 Q279">
    <cfRule type="cellIs" dxfId="3899" priority="91" stopIfTrue="1" operator="equal">
      <formula>0</formula>
    </cfRule>
  </conditionalFormatting>
  <conditionalFormatting sqref="O258:O279">
    <cfRule type="cellIs" dxfId="3898" priority="90" stopIfTrue="1" operator="equal">
      <formula>0</formula>
    </cfRule>
  </conditionalFormatting>
  <conditionalFormatting sqref="O258 O260 O262 O264 O266 O268 O270 O272 O274 O276 O278">
    <cfRule type="cellIs" dxfId="3897" priority="89" stopIfTrue="1" operator="equal">
      <formula>0</formula>
    </cfRule>
  </conditionalFormatting>
  <conditionalFormatting sqref="R258:R279">
    <cfRule type="cellIs" dxfId="3896" priority="87" stopIfTrue="1" operator="equal">
      <formula>0</formula>
    </cfRule>
  </conditionalFormatting>
  <conditionalFormatting sqref="R258 R260 R262 R264 R266 R268 R270 R272 R274 R276 R278">
    <cfRule type="cellIs" dxfId="3895" priority="88" stopIfTrue="1" operator="equal">
      <formula>0</formula>
    </cfRule>
  </conditionalFormatting>
  <conditionalFormatting sqref="R258:R279">
    <cfRule type="cellIs" dxfId="3894" priority="86" stopIfTrue="1" operator="equal">
      <formula>0</formula>
    </cfRule>
  </conditionalFormatting>
  <conditionalFormatting sqref="R258 R260 R262 R264 R266 R268 R270 R272 R274 R276 R278">
    <cfRule type="cellIs" dxfId="3893" priority="85" stopIfTrue="1" operator="equal">
      <formula>0</formula>
    </cfRule>
  </conditionalFormatting>
  <conditionalFormatting sqref="R258 R260 R262 R264 R266 R268 R270 R272 R274 R276 R278">
    <cfRule type="cellIs" dxfId="3892" priority="84" stopIfTrue="1" operator="equal">
      <formula>0</formula>
    </cfRule>
  </conditionalFormatting>
  <conditionalFormatting sqref="R258 R260 R262 R264 R266 R268 R270 R272 R274 R276 R278">
    <cfRule type="cellIs" dxfId="3891" priority="83" stopIfTrue="1" operator="equal">
      <formula>0</formula>
    </cfRule>
  </conditionalFormatting>
  <conditionalFormatting sqref="R259 R261 R263 R265 R267 R269 R271 R273 R275 R277 R279">
    <cfRule type="cellIs" dxfId="3890" priority="82" stopIfTrue="1" operator="equal">
      <formula>0</formula>
    </cfRule>
  </conditionalFormatting>
  <conditionalFormatting sqref="Q220 I210:J210 I222:J222 J220:O221 I212:J212 I224:J224 J211 J223 I214:J214 I226:J226 J213 J225 I216:J216 I228:J228 J215 J227 I218:J218 I230:J230 J217 J229 J219 J231 M210:N219 M222:N231">
    <cfRule type="cellIs" dxfId="3889" priority="73" stopIfTrue="1" operator="equal">
      <formula>0</formula>
    </cfRule>
  </conditionalFormatting>
  <conditionalFormatting sqref="Q220 N210 N222 N212 N224 N214 N226 N216 N228 N218 N230 N220:O220">
    <cfRule type="cellIs" dxfId="3888" priority="72" stopIfTrue="1" operator="equal">
      <formula>0</formula>
    </cfRule>
  </conditionalFormatting>
  <conditionalFormatting sqref="P220">
    <cfRule type="cellIs" dxfId="3887" priority="71" stopIfTrue="1" operator="equal">
      <formula>0</formula>
    </cfRule>
  </conditionalFormatting>
  <conditionalFormatting sqref="P220">
    <cfRule type="cellIs" dxfId="3886" priority="70" stopIfTrue="1" operator="equal">
      <formula>0</formula>
    </cfRule>
  </conditionalFormatting>
  <conditionalFormatting sqref="P221">
    <cfRule type="cellIs" dxfId="3885" priority="69" stopIfTrue="1" operator="equal">
      <formula>0</formula>
    </cfRule>
  </conditionalFormatting>
  <conditionalFormatting sqref="P210 P222 P212 P224 P214 P226 P216 P228 P218 P230">
    <cfRule type="cellIs" dxfId="3884" priority="68" stopIfTrue="1" operator="equal">
      <formula>0</formula>
    </cfRule>
  </conditionalFormatting>
  <conditionalFormatting sqref="P210 P222 P212 P224 P214 P226 P216 P228 P218 P230">
    <cfRule type="cellIs" dxfId="3883" priority="67" stopIfTrue="1" operator="equal">
      <formula>0</formula>
    </cfRule>
  </conditionalFormatting>
  <conditionalFormatting sqref="P211 P223 P213 P225 P215 P227 P217 P229 P219 P231">
    <cfRule type="cellIs" dxfId="3882" priority="66" stopIfTrue="1" operator="equal">
      <formula>0</formula>
    </cfRule>
  </conditionalFormatting>
  <conditionalFormatting sqref="Q221">
    <cfRule type="cellIs" dxfId="3881" priority="65" stopIfTrue="1" operator="equal">
      <formula>0</formula>
    </cfRule>
  </conditionalFormatting>
  <conditionalFormatting sqref="Q210 Q222 Q212 Q224 Q214 Q226 Q216 Q228 Q218 Q230">
    <cfRule type="cellIs" dxfId="3880" priority="64" stopIfTrue="1" operator="equal">
      <formula>0</formula>
    </cfRule>
  </conditionalFormatting>
  <conditionalFormatting sqref="Q210 Q222 Q212 Q224 Q214 Q226 Q216 Q228 Q218 Q230">
    <cfRule type="cellIs" dxfId="3879" priority="63" stopIfTrue="1" operator="equal">
      <formula>0</formula>
    </cfRule>
  </conditionalFormatting>
  <conditionalFormatting sqref="Q211 Q223 Q213 Q225 Q215 Q227 Q217 Q229 Q219 Q231">
    <cfRule type="cellIs" dxfId="3878" priority="62" stopIfTrue="1" operator="equal">
      <formula>0</formula>
    </cfRule>
  </conditionalFormatting>
  <conditionalFormatting sqref="I220">
    <cfRule type="cellIs" dxfId="3877" priority="61" stopIfTrue="1" operator="equal">
      <formula>0</formula>
    </cfRule>
  </conditionalFormatting>
  <conditionalFormatting sqref="I221">
    <cfRule type="cellIs" dxfId="3876" priority="60" stopIfTrue="1" operator="equal">
      <formula>0</formula>
    </cfRule>
  </conditionalFormatting>
  <conditionalFormatting sqref="I211 I223">
    <cfRule type="cellIs" dxfId="3875" priority="59" stopIfTrue="1" operator="equal">
      <formula>0</formula>
    </cfRule>
  </conditionalFormatting>
  <conditionalFormatting sqref="I213 I225">
    <cfRule type="cellIs" dxfId="3874" priority="58" stopIfTrue="1" operator="equal">
      <formula>0</formula>
    </cfRule>
  </conditionalFormatting>
  <conditionalFormatting sqref="I215 I227">
    <cfRule type="cellIs" dxfId="3873" priority="57" stopIfTrue="1" operator="equal">
      <formula>0</formula>
    </cfRule>
  </conditionalFormatting>
  <conditionalFormatting sqref="I217 I229">
    <cfRule type="cellIs" dxfId="3872" priority="56" stopIfTrue="1" operator="equal">
      <formula>0</formula>
    </cfRule>
  </conditionalFormatting>
  <conditionalFormatting sqref="I219 I231">
    <cfRule type="cellIs" dxfId="3871" priority="55" stopIfTrue="1" operator="equal">
      <formula>0</formula>
    </cfRule>
  </conditionalFormatting>
  <conditionalFormatting sqref="O210:O219 O222:O231">
    <cfRule type="cellIs" dxfId="3870" priority="54" stopIfTrue="1" operator="equal">
      <formula>0</formula>
    </cfRule>
  </conditionalFormatting>
  <conditionalFormatting sqref="O210 O222 O212 O224 O214 O226 O216 O228 O218 O230">
    <cfRule type="cellIs" dxfId="3869" priority="53" stopIfTrue="1" operator="equal">
      <formula>0</formula>
    </cfRule>
  </conditionalFormatting>
  <conditionalFormatting sqref="R210:R231">
    <cfRule type="cellIs" dxfId="3868" priority="51" stopIfTrue="1" operator="equal">
      <formula>0</formula>
    </cfRule>
  </conditionalFormatting>
  <conditionalFormatting sqref="R220 R210 R222 R212 R224 R214 R226 R216 R228 R218 R230">
    <cfRule type="cellIs" dxfId="3867" priority="52" stopIfTrue="1" operator="equal">
      <formula>0</formula>
    </cfRule>
  </conditionalFormatting>
  <conditionalFormatting sqref="R210:R231">
    <cfRule type="cellIs" dxfId="3866" priority="50" stopIfTrue="1" operator="equal">
      <formula>0</formula>
    </cfRule>
  </conditionalFormatting>
  <conditionalFormatting sqref="R220 R210 R222 R212 R224 R214 R226 R216 R228 R218 R230">
    <cfRule type="cellIs" dxfId="3865" priority="49" stopIfTrue="1" operator="equal">
      <formula>0</formula>
    </cfRule>
  </conditionalFormatting>
  <conditionalFormatting sqref="R220">
    <cfRule type="cellIs" dxfId="3864" priority="48" stopIfTrue="1" operator="equal">
      <formula>0</formula>
    </cfRule>
  </conditionalFormatting>
  <conditionalFormatting sqref="R220">
    <cfRule type="cellIs" dxfId="3863" priority="47" stopIfTrue="1" operator="equal">
      <formula>0</formula>
    </cfRule>
  </conditionalFormatting>
  <conditionalFormatting sqref="R221">
    <cfRule type="cellIs" dxfId="3862" priority="46" stopIfTrue="1" operator="equal">
      <formula>0</formula>
    </cfRule>
  </conditionalFormatting>
  <conditionalFormatting sqref="R210 R222 R212 R224 R214 R226 R216 R228 R218 R230">
    <cfRule type="cellIs" dxfId="3861" priority="45" stopIfTrue="1" operator="equal">
      <formula>0</formula>
    </cfRule>
  </conditionalFormatting>
  <conditionalFormatting sqref="R210 R222 R212 R224 R214 R226 R216 R228 R218 R230">
    <cfRule type="cellIs" dxfId="3860" priority="44" stopIfTrue="1" operator="equal">
      <formula>0</formula>
    </cfRule>
  </conditionalFormatting>
  <conditionalFormatting sqref="R211 R223 R213 R225 R215 R227 R217 R229 R219 R231">
    <cfRule type="cellIs" dxfId="3859" priority="43" stopIfTrue="1" operator="equal">
      <formula>0</formula>
    </cfRule>
  </conditionalFormatting>
  <conditionalFormatting sqref="K210:L219 K222:L231">
    <cfRule type="cellIs" dxfId="3858" priority="42" stopIfTrue="1" operator="equal">
      <formula>0</formula>
    </cfRule>
  </conditionalFormatting>
  <conditionalFormatting sqref="Q208 Q210 Q212 Q214 Q216 Q218 Q220 Q222 Q224 Q226 Q228 Q230 Q232 Q234 Q236 Q238 Q240 Q242 Q244 Q246 Q248 Q250 Q252 Q254 Q256 Q258 Q260 Q262 Q264 Q266 Q268 Q270 Q272 Q274 Q276 Q278 J208:O279">
    <cfRule type="cellIs" dxfId="3857" priority="41" stopIfTrue="1" operator="equal">
      <formula>0</formula>
    </cfRule>
  </conditionalFormatting>
  <conditionalFormatting sqref="Q208 Q210 Q212 Q214 Q216 Q218 Q220 Q222 Q224 Q226 Q228 Q230 Q232 Q234 Q236 Q238 Q240 Q242 Q244 Q246 Q248 Q250 Q252 Q254 Q256 Q258 Q260 Q262 Q264 Q266 Q268 Q270 Q272 Q274 Q276 Q278 N208:O208 N210:O210 N212:O212 N214:O214 N216:O216 N218:O218 N220:O220 N222:O222 N224:O224 N226:O226 N228:O228 N230:O230 N232:O232 N234:O234 N236:O236 N238:O238 N240:O240 N242:O242 N244:O244 N246:O246 N248:O248 N250:O250 N252:O252 N254:O254 N256:O256 N258:O258 N260:O260 N262:O262 N264:O264 N266:O266 N268:O268 N270:O270 N272:O272 N274:O274 N276:O276 N278:O278">
    <cfRule type="cellIs" dxfId="3856" priority="40" stopIfTrue="1" operator="equal">
      <formula>0</formula>
    </cfRule>
  </conditionalFormatting>
  <conditionalFormatting sqref="P210 P212 P214 P216 P218 P220 P222 P224 P226 P228 P230 P232 P234 P236 P238 P240 P242 P244 P246">
    <cfRule type="cellIs" dxfId="3855" priority="39" stopIfTrue="1" operator="equal">
      <formula>0</formula>
    </cfRule>
  </conditionalFormatting>
  <conditionalFormatting sqref="P210 P212 P214 P216 P218 P220 P222 P224 P226 P228 P230 P232 P234 P236 P238 P240 P242 P244 P246">
    <cfRule type="cellIs" dxfId="3854" priority="38" stopIfTrue="1" operator="equal">
      <formula>0</formula>
    </cfRule>
  </conditionalFormatting>
  <conditionalFormatting sqref="P209 P211 P213 P215 P217 P219 P221 P223 P225 P227 P229 P231 P233 P235 P237 P239 P241 P243 P245 P247">
    <cfRule type="cellIs" dxfId="3853" priority="37" stopIfTrue="1" operator="equal">
      <formula>0</formula>
    </cfRule>
  </conditionalFormatting>
  <conditionalFormatting sqref="Q209 Q211 Q213 Q215 Q217 Q219 Q221 Q223 Q225 Q227 Q229 Q231 Q233 Q235 Q237 Q239 Q241 Q243 Q245 Q247 Q249 Q251 Q253 Q255 Q257 Q259 Q261 Q263 Q265 Q267 Q269 Q271 Q273 Q275 Q277 Q279">
    <cfRule type="cellIs" dxfId="3852" priority="36" stopIfTrue="1" operator="equal">
      <formula>0</formula>
    </cfRule>
  </conditionalFormatting>
  <conditionalFormatting sqref="I208 I210 I212 I214 I216 I218 I220 I222 I224 I226 I228 I230 I232 I234 I236 I238 I240 I242 I244 I246 I248 I250 I252 I254">
    <cfRule type="cellIs" dxfId="3851" priority="35" stopIfTrue="1" operator="equal">
      <formula>0</formula>
    </cfRule>
  </conditionalFormatting>
  <conditionalFormatting sqref="R208 R210 R212 R214 R216 R218 R220 R222 R224 R226 R228 R230 R232 R234 R236 R238 R240 R242 R244 R246 R248 R250 R252 R254 R256 R258 R260 R262 R264 R266 R268 R270 R272 R274 R276 R278">
    <cfRule type="cellIs" dxfId="3850" priority="34" stopIfTrue="1" operator="equal">
      <formula>0</formula>
    </cfRule>
  </conditionalFormatting>
  <conditionalFormatting sqref="R208:R279">
    <cfRule type="cellIs" dxfId="3849" priority="32" stopIfTrue="1" operator="equal">
      <formula>0</formula>
    </cfRule>
  </conditionalFormatting>
  <conditionalFormatting sqref="R208:R279">
    <cfRule type="cellIs" dxfId="3848" priority="33" stopIfTrue="1" operator="equal">
      <formula>0</formula>
    </cfRule>
  </conditionalFormatting>
  <conditionalFormatting sqref="R208 R210 R212 R214 R216 R218 R220 R222 R224 R226 R228 R230 R232 R234 R236 R238 R240 R242 R244 R246 R248 R250 R252 R254 R256 R258 R260 R262 R264 R266 R268 R270 R272 R274 R276 R278">
    <cfRule type="cellIs" dxfId="3847" priority="29" stopIfTrue="1" operator="equal">
      <formula>0</formula>
    </cfRule>
  </conditionalFormatting>
  <conditionalFormatting sqref="R209 R211 R213 R215 R217 R219 R221 R223 R225 R227 R229 R231 R233 R235 R237 R239 R241 R243 R245 R247 R249 R251 R253 R255 R257 R259 R261 R263 R265 R267 R269 R271 R273 R275 R277 R279">
    <cfRule type="cellIs" dxfId="3846" priority="28" stopIfTrue="1" operator="equal">
      <formula>0</formula>
    </cfRule>
  </conditionalFormatting>
  <conditionalFormatting sqref="R208 R210 R212 R214 R216 R218 R220 R222 R224 R226 R228 R230 R232 R234 R236 R238 R240 R242 R244 R246 R248 R250 R252 R254 R256 R258 R260 R262 R264 R266 R268 R270 R272 R274 R276 R278">
    <cfRule type="cellIs" dxfId="3845" priority="30" stopIfTrue="1" operator="equal">
      <formula>0</formula>
    </cfRule>
  </conditionalFormatting>
  <conditionalFormatting sqref="R208 R210 R212 R214 R216 R218 R220 R222 R224 R226 R228 R230 R232 R234 R236 R238 R240 R242 R244 R246 R248 R250 R252 R254 R256 R258 R260 R262 R264 R266 R268 R270 R272 R274 R276 R278">
    <cfRule type="cellIs" dxfId="3844" priority="31" stopIfTrue="1" operator="equal">
      <formula>0</formula>
    </cfRule>
  </conditionalFormatting>
  <conditionalFormatting sqref="I209 I211 I213 I215 I217 I219 I221 I223 I225 I227 I229 I231 I233 I235 I237 I239 I241 I243 I245 I247 I249 I251 I253 I255">
    <cfRule type="cellIs" dxfId="3843" priority="27" stopIfTrue="1" operator="equal">
      <formula>0</formula>
    </cfRule>
  </conditionalFormatting>
  <conditionalFormatting sqref="P208 P210 P212 P214 P216 P218 P220 P222 P224 P226 P228 P230 P232 P234 P236 P238 P240 P242 P244 P246">
    <cfRule type="cellIs" dxfId="3842" priority="21" stopIfTrue="1" operator="equal">
      <formula>0</formula>
    </cfRule>
  </conditionalFormatting>
  <conditionalFormatting sqref="P208 P210 P212 P214 P216 P218 P220 P222 P224 P226 P228 P230 P232 P234 P236 P238 P240 P242 P244 P246">
    <cfRule type="cellIs" dxfId="3841" priority="20" stopIfTrue="1" operator="equal">
      <formula>0</formula>
    </cfRule>
  </conditionalFormatting>
  <conditionalFormatting sqref="P208 P210 P212 P214 P216 P218 P220 P222 P224 P226 P228 P230 P232 P234 P236 P238 P240 P242 P244 P246">
    <cfRule type="cellIs" dxfId="3840" priority="22" stopIfTrue="1" operator="equal">
      <formula>0</formula>
    </cfRule>
  </conditionalFormatting>
  <conditionalFormatting sqref="P208 P210 P212 P214 P216 P218 P220 P222 P224 P226 P228 P230 P232 P234 P236 P238 P240 P242 P244 P246">
    <cfRule type="cellIs" dxfId="3839" priority="25" stopIfTrue="1" operator="equal">
      <formula>0</formula>
    </cfRule>
  </conditionalFormatting>
  <conditionalFormatting sqref="P208 P210 P212 P214 P216 P218 P220 P222 P224 P226 P228 P230 P232 P234 P236 P238 P240 P242 P244 P246">
    <cfRule type="cellIs" dxfId="3838" priority="24" stopIfTrue="1" operator="equal">
      <formula>0</formula>
    </cfRule>
  </conditionalFormatting>
  <conditionalFormatting sqref="P208 P210 P212 P214 P216 P218 P220 P222 P224 P226 P228 P230 P232 P234 P236 P238 P240 P242 P244 P246">
    <cfRule type="cellIs" dxfId="3837" priority="23" stopIfTrue="1" operator="equal">
      <formula>0</formula>
    </cfRule>
  </conditionalFormatting>
  <conditionalFormatting sqref="P208 P210 P212 P214 P216 P218 P220 P222 P224 P226 P228 P230 P232 P234 P236 P238 P240 P242 P244 P246">
    <cfRule type="cellIs" dxfId="3836" priority="26" stopIfTrue="1" operator="equal">
      <formula>0</formula>
    </cfRule>
  </conditionalFormatting>
  <conditionalFormatting sqref="P248 P250 P252 P254 P256 P258 P260 P262 P264 P266 P268 P270 P272 P274 P276 P278">
    <cfRule type="cellIs" dxfId="3835" priority="19" stopIfTrue="1" operator="equal">
      <formula>0</formula>
    </cfRule>
  </conditionalFormatting>
  <conditionalFormatting sqref="P248 P250 P252 P254 P256 P258 P260 P262 P264 P266 P268 P270 P272 P274 P276 P278">
    <cfRule type="cellIs" dxfId="3834" priority="18" stopIfTrue="1" operator="equal">
      <formula>0</formula>
    </cfRule>
  </conditionalFormatting>
  <conditionalFormatting sqref="P249 P251 P253 P255 P257 P259 P261 P263 P265 P267 P269 P271 P273 P275 P277 P279">
    <cfRule type="cellIs" dxfId="3833" priority="17" stopIfTrue="1" operator="equal">
      <formula>0</formula>
    </cfRule>
  </conditionalFormatting>
  <conditionalFormatting sqref="P248 P250 P252 P254 P256 P258 P260 P262 P264 P266 P268 P270 P272 P274 P276 P278">
    <cfRule type="cellIs" dxfId="3832" priority="16" stopIfTrue="1" operator="equal">
      <formula>0</formula>
    </cfRule>
  </conditionalFormatting>
  <conditionalFormatting sqref="P248 P250 P252 P254 P256 P258 P260 P262 P264 P266 P268 P270 P272 P274 P276 P278">
    <cfRule type="cellIs" dxfId="3831" priority="15" stopIfTrue="1" operator="equal">
      <formula>0</formula>
    </cfRule>
  </conditionalFormatting>
  <conditionalFormatting sqref="P249 P251 P253 P255 P257 P259 P261 P263 P265 P267 P269 P271 P273 P275 P277 P279">
    <cfRule type="cellIs" dxfId="3830" priority="14" stopIfTrue="1" operator="equal">
      <formula>0</formula>
    </cfRule>
  </conditionalFormatting>
  <conditionalFormatting sqref="P248 P250 P252 P254 P256 P258 P260 P262 P264 P266 P268 P270 P272 P274 P276 P278">
    <cfRule type="cellIs" dxfId="3829" priority="8" stopIfTrue="1" operator="equal">
      <formula>0</formula>
    </cfRule>
  </conditionalFormatting>
  <conditionalFormatting sqref="P248 P250 P252 P254 P256 P258 P260 P262 P264 P266 P268 P270 P272 P274 P276 P278">
    <cfRule type="cellIs" dxfId="3828" priority="7" stopIfTrue="1" operator="equal">
      <formula>0</formula>
    </cfRule>
  </conditionalFormatting>
  <conditionalFormatting sqref="P248 P250 P252 P254 P256 P258 P260 P262 P264 P266 P268 P270 P272 P274 P276 P278">
    <cfRule type="cellIs" dxfId="3827" priority="9" stopIfTrue="1" operator="equal">
      <formula>0</formula>
    </cfRule>
  </conditionalFormatting>
  <conditionalFormatting sqref="P248 P250 P252 P254 P256 P258 P260 P262 P264 P266 P268 P270 P272 P274 P276 P278">
    <cfRule type="cellIs" dxfId="3826" priority="12" stopIfTrue="1" operator="equal">
      <formula>0</formula>
    </cfRule>
  </conditionalFormatting>
  <conditionalFormatting sqref="P248 P250 P252 P254 P256 P258 P260 P262 P264 P266 P268 P270 P272 P274 P276 P278">
    <cfRule type="cellIs" dxfId="3825" priority="11" stopIfTrue="1" operator="equal">
      <formula>0</formula>
    </cfRule>
  </conditionalFormatting>
  <conditionalFormatting sqref="P248 P250 P252 P254 P256 P258 P260 P262 P264 P266 P268 P270 P272 P274 P276 P278">
    <cfRule type="cellIs" dxfId="3824" priority="10" stopIfTrue="1" operator="equal">
      <formula>0</formula>
    </cfRule>
  </conditionalFormatting>
  <conditionalFormatting sqref="P248 P250 P252 P254 P256 P258 P260 P262 P264 P266 P268 P270 P272 P274 P276 P278">
    <cfRule type="cellIs" dxfId="3823" priority="13" stopIfTrue="1" operator="equal">
      <formula>0</formula>
    </cfRule>
  </conditionalFormatting>
  <conditionalFormatting sqref="I256">
    <cfRule type="cellIs" dxfId="3822" priority="6" stopIfTrue="1" operator="equal">
      <formula>0</formula>
    </cfRule>
  </conditionalFormatting>
  <conditionalFormatting sqref="I257">
    <cfRule type="cellIs" dxfId="3821" priority="5" stopIfTrue="1" operator="equal">
      <formula>0</formula>
    </cfRule>
  </conditionalFormatting>
  <conditionalFormatting sqref="I258 I260 I262 I264 I266 I268">
    <cfRule type="cellIs" dxfId="3820" priority="4" stopIfTrue="1" operator="equal">
      <formula>0</formula>
    </cfRule>
  </conditionalFormatting>
  <conditionalFormatting sqref="I259 I261 I263 I265 I267 I269">
    <cfRule type="cellIs" dxfId="3819" priority="3" stopIfTrue="1" operator="equal">
      <formula>0</formula>
    </cfRule>
  </conditionalFormatting>
  <conditionalFormatting sqref="I270 I272 I274 I276 I278">
    <cfRule type="cellIs" dxfId="3818" priority="2" stopIfTrue="1" operator="equal">
      <formula>0</formula>
    </cfRule>
  </conditionalFormatting>
  <conditionalFormatting sqref="I271 I273 I275 I277 I279">
    <cfRule type="cellIs" dxfId="3817"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ax="16" man="1"/>
    <brk id="145" max="1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rgb="FF00B0F0"/>
    <pageSetUpPr fitToPage="1"/>
  </sheetPr>
  <dimension ref="A1:S835"/>
  <sheetViews>
    <sheetView showGridLines="0" zoomScaleNormal="100" workbookViewId="0">
      <pane ySplit="5" topLeftCell="A6" activePane="bottomLeft" state="frozenSplit"/>
      <selection activeCell="C1" sqref="C1:L2"/>
      <selection pane="bottomLeft" activeCell="C1" sqref="C1:L2"/>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509" t="s">
        <v>25</v>
      </c>
      <c r="B1" s="510"/>
      <c r="C1" s="541" t="s">
        <v>28</v>
      </c>
      <c r="D1" s="553"/>
      <c r="E1" s="553"/>
      <c r="F1" s="553"/>
      <c r="G1" s="553"/>
      <c r="H1" s="553"/>
      <c r="I1" s="553"/>
      <c r="J1" s="553"/>
      <c r="K1" s="553"/>
      <c r="L1" s="554"/>
      <c r="M1" s="130"/>
      <c r="N1" s="503" t="s">
        <v>149</v>
      </c>
      <c r="O1" s="504"/>
      <c r="P1" s="505"/>
      <c r="Q1" s="137" t="s">
        <v>161</v>
      </c>
      <c r="R1" s="137" t="s">
        <v>182</v>
      </c>
      <c r="S1" s="64">
        <v>17</v>
      </c>
    </row>
    <row r="2" spans="1:19" ht="12" customHeight="1" x14ac:dyDescent="0.2">
      <c r="A2" s="65">
        <v>4</v>
      </c>
      <c r="B2" s="66"/>
      <c r="C2" s="555"/>
      <c r="D2" s="555"/>
      <c r="E2" s="555"/>
      <c r="F2" s="555"/>
      <c r="G2" s="555"/>
      <c r="H2" s="555"/>
      <c r="I2" s="555"/>
      <c r="J2" s="555"/>
      <c r="K2" s="555"/>
      <c r="L2" s="556"/>
      <c r="M2" s="113"/>
      <c r="N2" s="506"/>
      <c r="O2" s="507"/>
      <c r="P2" s="508"/>
      <c r="Q2" s="138" t="s">
        <v>162</v>
      </c>
      <c r="R2" s="138" t="s">
        <v>183</v>
      </c>
      <c r="S2" s="64"/>
    </row>
    <row r="3" spans="1:19"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47"/>
    </row>
    <row r="4" spans="1:19" ht="34.5" customHeight="1" x14ac:dyDescent="0.2">
      <c r="A4" s="67" t="s">
        <v>20</v>
      </c>
      <c r="B4" s="67" t="s">
        <v>21</v>
      </c>
      <c r="C4" s="521"/>
      <c r="D4" s="522"/>
      <c r="E4" s="68" t="s">
        <v>17</v>
      </c>
      <c r="F4" s="312" t="s">
        <v>154</v>
      </c>
      <c r="G4" s="68" t="s">
        <v>0</v>
      </c>
      <c r="H4" s="68" t="s">
        <v>1</v>
      </c>
      <c r="I4" s="68" t="s">
        <v>151</v>
      </c>
      <c r="J4" s="68" t="s">
        <v>158</v>
      </c>
      <c r="K4" s="518"/>
      <c r="L4" s="518"/>
      <c r="M4" s="115"/>
      <c r="N4" s="516"/>
      <c r="O4" s="516"/>
      <c r="P4" s="126" t="s">
        <v>148</v>
      </c>
      <c r="Q4" s="514" t="s">
        <v>164</v>
      </c>
      <c r="R4" s="514" t="s">
        <v>164</v>
      </c>
      <c r="S4" s="47"/>
    </row>
    <row r="5" spans="1:19" s="72" customFormat="1" ht="10.5" customHeight="1" x14ac:dyDescent="0.2">
      <c r="A5" s="69" t="s">
        <v>5</v>
      </c>
      <c r="B5" s="70" t="s">
        <v>6</v>
      </c>
      <c r="C5" s="523" t="s">
        <v>7</v>
      </c>
      <c r="D5" s="524"/>
      <c r="E5" s="69" t="s">
        <v>8</v>
      </c>
      <c r="F5" s="69" t="s">
        <v>9</v>
      </c>
      <c r="G5" s="69" t="s">
        <v>10</v>
      </c>
      <c r="H5" s="69" t="s">
        <v>11</v>
      </c>
      <c r="I5" s="69" t="s">
        <v>12</v>
      </c>
      <c r="J5" s="69" t="s">
        <v>13</v>
      </c>
      <c r="K5" s="69" t="s">
        <v>14</v>
      </c>
      <c r="L5" s="69" t="s">
        <v>19</v>
      </c>
      <c r="M5" s="116"/>
      <c r="N5" s="129" t="s">
        <v>159</v>
      </c>
      <c r="O5" s="129" t="s">
        <v>160</v>
      </c>
      <c r="P5" s="125"/>
      <c r="Q5" s="125"/>
      <c r="R5" s="125"/>
    </row>
    <row r="6" spans="1:19" ht="12.75" customHeight="1" x14ac:dyDescent="0.2">
      <c r="A6" s="492">
        <v>32994</v>
      </c>
      <c r="B6" s="492">
        <v>33177</v>
      </c>
      <c r="C6" s="42" t="s">
        <v>3</v>
      </c>
      <c r="D6" s="43">
        <v>0</v>
      </c>
      <c r="E6" s="44">
        <v>4412.6099999999997</v>
      </c>
      <c r="F6" s="44">
        <v>440.02</v>
      </c>
      <c r="G6" s="44">
        <v>0</v>
      </c>
      <c r="H6" s="44">
        <v>5588.2</v>
      </c>
      <c r="I6" s="44">
        <v>0</v>
      </c>
      <c r="J6" s="44">
        <v>870.07</v>
      </c>
      <c r="K6" s="45">
        <v>10440.83</v>
      </c>
      <c r="L6" s="46">
        <v>11310.9</v>
      </c>
      <c r="M6" s="117"/>
      <c r="N6" s="119">
        <v>10440.83</v>
      </c>
      <c r="O6" s="119">
        <v>4852.63</v>
      </c>
      <c r="P6" s="119"/>
      <c r="Q6" s="119">
        <v>12184.37</v>
      </c>
      <c r="R6" s="119">
        <v>11314.3</v>
      </c>
      <c r="S6" s="47"/>
    </row>
    <row r="7" spans="1:19" ht="9" customHeight="1" x14ac:dyDescent="0.2">
      <c r="A7" s="525"/>
      <c r="B7" s="525"/>
      <c r="C7" s="48" t="s">
        <v>4</v>
      </c>
      <c r="D7" s="49">
        <v>1</v>
      </c>
      <c r="E7" s="50">
        <v>8544004</v>
      </c>
      <c r="F7" s="50">
        <v>851998</v>
      </c>
      <c r="G7" s="50">
        <v>0</v>
      </c>
      <c r="H7" s="50">
        <v>10820264</v>
      </c>
      <c r="I7" s="50">
        <v>0</v>
      </c>
      <c r="J7" s="51">
        <v>1684690</v>
      </c>
      <c r="K7" s="50">
        <v>20216266</v>
      </c>
      <c r="L7" s="73">
        <v>21900956</v>
      </c>
      <c r="M7" s="118"/>
      <c r="N7" s="120">
        <v>20216266</v>
      </c>
      <c r="O7" s="120">
        <v>9396002</v>
      </c>
      <c r="P7" s="120">
        <v>0</v>
      </c>
      <c r="Q7" s="120">
        <v>23592230</v>
      </c>
      <c r="R7" s="120">
        <v>21907540</v>
      </c>
      <c r="S7" s="47"/>
    </row>
    <row r="8" spans="1:19" ht="12.75" customHeight="1" x14ac:dyDescent="0.2">
      <c r="A8" s="500">
        <v>32994</v>
      </c>
      <c r="B8" s="500">
        <v>33177</v>
      </c>
      <c r="C8" s="53" t="s">
        <v>3</v>
      </c>
      <c r="D8" s="54">
        <v>2</v>
      </c>
      <c r="E8" s="55">
        <v>4641.91</v>
      </c>
      <c r="F8" s="55">
        <v>458.61</v>
      </c>
      <c r="G8" s="55">
        <v>0</v>
      </c>
      <c r="H8" s="55">
        <v>5588.2</v>
      </c>
      <c r="I8" s="55">
        <v>0</v>
      </c>
      <c r="J8" s="55">
        <v>890.73</v>
      </c>
      <c r="K8" s="56">
        <v>10688.72</v>
      </c>
      <c r="L8" s="46">
        <v>11579.45</v>
      </c>
      <c r="M8" s="117"/>
      <c r="N8" s="119">
        <v>10688.72</v>
      </c>
      <c r="O8" s="119">
        <v>5100.5200000000004</v>
      </c>
      <c r="P8" s="119"/>
      <c r="Q8" s="119">
        <v>12497.54</v>
      </c>
      <c r="R8" s="119">
        <v>11606.81</v>
      </c>
      <c r="S8" s="47"/>
    </row>
    <row r="9" spans="1:19" ht="9" customHeight="1" x14ac:dyDescent="0.2">
      <c r="A9" s="500"/>
      <c r="B9" s="500"/>
      <c r="C9" s="48" t="s">
        <v>4</v>
      </c>
      <c r="D9" s="49">
        <v>3</v>
      </c>
      <c r="E9" s="50">
        <v>8987991</v>
      </c>
      <c r="F9" s="50">
        <v>887993</v>
      </c>
      <c r="G9" s="50">
        <v>0</v>
      </c>
      <c r="H9" s="50">
        <v>10820264</v>
      </c>
      <c r="I9" s="50">
        <v>0</v>
      </c>
      <c r="J9" s="51">
        <v>1724694</v>
      </c>
      <c r="K9" s="50">
        <v>20696248</v>
      </c>
      <c r="L9" s="73">
        <v>22420942</v>
      </c>
      <c r="M9" s="118"/>
      <c r="N9" s="120">
        <v>20696248</v>
      </c>
      <c r="O9" s="120">
        <v>9875984</v>
      </c>
      <c r="P9" s="120">
        <v>0</v>
      </c>
      <c r="Q9" s="120">
        <v>24198612</v>
      </c>
      <c r="R9" s="120">
        <v>22473918</v>
      </c>
      <c r="S9" s="47"/>
    </row>
    <row r="10" spans="1:19" ht="12.75" customHeight="1" x14ac:dyDescent="0.2">
      <c r="A10" s="501"/>
      <c r="B10" s="501"/>
      <c r="C10" s="53" t="s">
        <v>3</v>
      </c>
      <c r="D10" s="54">
        <v>4</v>
      </c>
      <c r="E10" s="55">
        <v>4871.22</v>
      </c>
      <c r="F10" s="55">
        <v>483.4</v>
      </c>
      <c r="G10" s="55">
        <v>0</v>
      </c>
      <c r="H10" s="55">
        <v>5588.2</v>
      </c>
      <c r="I10" s="55">
        <v>0</v>
      </c>
      <c r="J10" s="55">
        <v>911.9</v>
      </c>
      <c r="K10" s="56">
        <v>10942.82</v>
      </c>
      <c r="L10" s="46">
        <v>11854.72</v>
      </c>
      <c r="M10" s="117"/>
      <c r="N10" s="119">
        <v>10942.82</v>
      </c>
      <c r="O10" s="119">
        <v>5354.62</v>
      </c>
      <c r="P10" s="119"/>
      <c r="Q10" s="119">
        <v>12818.55</v>
      </c>
      <c r="R10" s="119">
        <v>11906.65</v>
      </c>
      <c r="S10" s="47"/>
    </row>
    <row r="11" spans="1:19" ht="9" customHeight="1" x14ac:dyDescent="0.2">
      <c r="A11" s="501"/>
      <c r="B11" s="501"/>
      <c r="C11" s="48" t="s">
        <v>4</v>
      </c>
      <c r="D11" s="49">
        <v>5</v>
      </c>
      <c r="E11" s="50">
        <v>9431997</v>
      </c>
      <c r="F11" s="50">
        <v>935993</v>
      </c>
      <c r="G11" s="50">
        <v>0</v>
      </c>
      <c r="H11" s="50">
        <v>10820264</v>
      </c>
      <c r="I11" s="50">
        <v>0</v>
      </c>
      <c r="J11" s="51">
        <v>1765685</v>
      </c>
      <c r="K11" s="50">
        <v>21188254</v>
      </c>
      <c r="L11" s="73">
        <v>22953939</v>
      </c>
      <c r="M11" s="118"/>
      <c r="N11" s="120">
        <v>21188254</v>
      </c>
      <c r="O11" s="120">
        <v>10367990</v>
      </c>
      <c r="P11" s="120">
        <v>0</v>
      </c>
      <c r="Q11" s="120">
        <v>24820174</v>
      </c>
      <c r="R11" s="120">
        <v>23054489</v>
      </c>
      <c r="S11" s="47"/>
    </row>
    <row r="12" spans="1:19" ht="12.75" customHeight="1" x14ac:dyDescent="0.2">
      <c r="A12" s="501"/>
      <c r="B12" s="501"/>
      <c r="C12" s="53" t="s">
        <v>3</v>
      </c>
      <c r="D12" s="54">
        <v>6</v>
      </c>
      <c r="E12" s="55">
        <v>5199.6899999999996</v>
      </c>
      <c r="F12" s="55">
        <v>514.39</v>
      </c>
      <c r="G12" s="55">
        <v>0</v>
      </c>
      <c r="H12" s="55">
        <v>5588.2</v>
      </c>
      <c r="I12" s="55">
        <v>0</v>
      </c>
      <c r="J12" s="55">
        <v>941.86</v>
      </c>
      <c r="K12" s="56">
        <v>11302.28</v>
      </c>
      <c r="L12" s="46">
        <v>12244.14</v>
      </c>
      <c r="M12" s="117"/>
      <c r="N12" s="119">
        <v>11302.28</v>
      </c>
      <c r="O12" s="119">
        <v>5714.08</v>
      </c>
      <c r="P12" s="119"/>
      <c r="Q12" s="119">
        <v>13272.67</v>
      </c>
      <c r="R12" s="119">
        <v>12330.81</v>
      </c>
      <c r="S12" s="47"/>
    </row>
    <row r="13" spans="1:19" ht="9" customHeight="1" x14ac:dyDescent="0.2">
      <c r="A13" s="501"/>
      <c r="B13" s="501"/>
      <c r="C13" s="48" t="s">
        <v>4</v>
      </c>
      <c r="D13" s="49">
        <v>7</v>
      </c>
      <c r="E13" s="50">
        <v>10068004</v>
      </c>
      <c r="F13" s="50">
        <v>995998</v>
      </c>
      <c r="G13" s="50">
        <v>0</v>
      </c>
      <c r="H13" s="50">
        <v>10820264</v>
      </c>
      <c r="I13" s="50">
        <v>0</v>
      </c>
      <c r="J13" s="51">
        <v>1823695</v>
      </c>
      <c r="K13" s="50">
        <v>21884266</v>
      </c>
      <c r="L13" s="73">
        <v>23707961</v>
      </c>
      <c r="M13" s="118"/>
      <c r="N13" s="120">
        <v>21884266</v>
      </c>
      <c r="O13" s="120">
        <v>11064002</v>
      </c>
      <c r="P13" s="120">
        <v>0</v>
      </c>
      <c r="Q13" s="120">
        <v>25699473</v>
      </c>
      <c r="R13" s="120">
        <v>23875777</v>
      </c>
      <c r="S13" s="47"/>
    </row>
    <row r="14" spans="1:19" ht="12.75" customHeight="1" x14ac:dyDescent="0.2">
      <c r="A14" s="501"/>
      <c r="B14" s="501"/>
      <c r="C14" s="53" t="s">
        <v>3</v>
      </c>
      <c r="D14" s="54">
        <v>8</v>
      </c>
      <c r="E14" s="55">
        <v>5466.18</v>
      </c>
      <c r="F14" s="55">
        <v>545.38</v>
      </c>
      <c r="G14" s="55">
        <v>0</v>
      </c>
      <c r="H14" s="55">
        <v>5588.2</v>
      </c>
      <c r="I14" s="55">
        <v>0</v>
      </c>
      <c r="J14" s="55">
        <v>966.65</v>
      </c>
      <c r="K14" s="56">
        <v>11599.76</v>
      </c>
      <c r="L14" s="46">
        <v>12566.41</v>
      </c>
      <c r="M14" s="117"/>
      <c r="N14" s="119">
        <v>11599.76</v>
      </c>
      <c r="O14" s="119">
        <v>6011.56</v>
      </c>
      <c r="P14" s="119"/>
      <c r="Q14" s="119">
        <v>13648.49</v>
      </c>
      <c r="R14" s="119">
        <v>12681.84</v>
      </c>
      <c r="S14" s="47"/>
    </row>
    <row r="15" spans="1:19" ht="9" customHeight="1" x14ac:dyDescent="0.2">
      <c r="A15" s="501"/>
      <c r="B15" s="501"/>
      <c r="C15" s="48" t="s">
        <v>4</v>
      </c>
      <c r="D15" s="49">
        <v>9</v>
      </c>
      <c r="E15" s="50">
        <v>10584000</v>
      </c>
      <c r="F15" s="50">
        <v>1056003</v>
      </c>
      <c r="G15" s="50">
        <v>0</v>
      </c>
      <c r="H15" s="50">
        <v>10820264</v>
      </c>
      <c r="I15" s="50">
        <v>0</v>
      </c>
      <c r="J15" s="51">
        <v>1871695</v>
      </c>
      <c r="K15" s="50">
        <v>22460267</v>
      </c>
      <c r="L15" s="73">
        <v>24331963</v>
      </c>
      <c r="M15" s="118"/>
      <c r="N15" s="120">
        <v>22460267</v>
      </c>
      <c r="O15" s="120">
        <v>11640003</v>
      </c>
      <c r="P15" s="120">
        <v>0</v>
      </c>
      <c r="Q15" s="120">
        <v>26427162</v>
      </c>
      <c r="R15" s="120">
        <v>24555466</v>
      </c>
      <c r="S15" s="47"/>
    </row>
    <row r="16" spans="1:19" ht="12.75" customHeight="1" x14ac:dyDescent="0.2">
      <c r="A16" s="501"/>
      <c r="B16" s="501"/>
      <c r="C16" s="53" t="s">
        <v>3</v>
      </c>
      <c r="D16" s="54">
        <v>10</v>
      </c>
      <c r="E16" s="55">
        <v>5726.47</v>
      </c>
      <c r="F16" s="55">
        <v>570.16999999999996</v>
      </c>
      <c r="G16" s="55">
        <v>0</v>
      </c>
      <c r="H16" s="55">
        <v>5588.2</v>
      </c>
      <c r="I16" s="55">
        <v>0</v>
      </c>
      <c r="J16" s="55">
        <v>990.4</v>
      </c>
      <c r="K16" s="56">
        <v>11884.84</v>
      </c>
      <c r="L16" s="46">
        <v>12875.24</v>
      </c>
      <c r="M16" s="117"/>
      <c r="N16" s="119">
        <v>11884.84</v>
      </c>
      <c r="O16" s="119">
        <v>6296.64</v>
      </c>
      <c r="P16" s="119"/>
      <c r="Q16" s="119">
        <v>14008.64</v>
      </c>
      <c r="R16" s="119">
        <v>13018.24</v>
      </c>
      <c r="S16" s="47"/>
    </row>
    <row r="17" spans="1:19" ht="9" customHeight="1" x14ac:dyDescent="0.2">
      <c r="A17" s="501"/>
      <c r="B17" s="501"/>
      <c r="C17" s="48" t="s">
        <v>4</v>
      </c>
      <c r="D17" s="49">
        <v>11</v>
      </c>
      <c r="E17" s="50">
        <v>11087992</v>
      </c>
      <c r="F17" s="50">
        <v>1104003</v>
      </c>
      <c r="G17" s="50">
        <v>0</v>
      </c>
      <c r="H17" s="50">
        <v>10820264</v>
      </c>
      <c r="I17" s="50">
        <v>0</v>
      </c>
      <c r="J17" s="51">
        <v>1917682</v>
      </c>
      <c r="K17" s="50">
        <v>23012259</v>
      </c>
      <c r="L17" s="73">
        <v>24929941</v>
      </c>
      <c r="M17" s="118"/>
      <c r="N17" s="120">
        <v>23012259</v>
      </c>
      <c r="O17" s="120">
        <v>12191995</v>
      </c>
      <c r="P17" s="120">
        <v>0</v>
      </c>
      <c r="Q17" s="120">
        <v>27124509</v>
      </c>
      <c r="R17" s="120">
        <v>25206828</v>
      </c>
      <c r="S17" s="47"/>
    </row>
    <row r="18" spans="1:19" ht="12.75" customHeight="1" x14ac:dyDescent="0.2">
      <c r="A18" s="501"/>
      <c r="B18" s="501"/>
      <c r="C18" s="53" t="s">
        <v>3</v>
      </c>
      <c r="D18" s="54">
        <v>12</v>
      </c>
      <c r="E18" s="55">
        <v>5986.77</v>
      </c>
      <c r="F18" s="55">
        <v>594.96</v>
      </c>
      <c r="G18" s="55">
        <v>0</v>
      </c>
      <c r="H18" s="55">
        <v>5588.2</v>
      </c>
      <c r="I18" s="55">
        <v>0</v>
      </c>
      <c r="J18" s="55">
        <v>1014.16</v>
      </c>
      <c r="K18" s="56">
        <v>12169.93</v>
      </c>
      <c r="L18" s="46">
        <v>13184.09</v>
      </c>
      <c r="M18" s="117"/>
      <c r="N18" s="119">
        <v>12169.93</v>
      </c>
      <c r="O18" s="119">
        <v>6581.73</v>
      </c>
      <c r="P18" s="119"/>
      <c r="Q18" s="119">
        <v>14368.8</v>
      </c>
      <c r="R18" s="119">
        <v>13354.64</v>
      </c>
      <c r="S18" s="47"/>
    </row>
    <row r="19" spans="1:19" ht="9" customHeight="1" x14ac:dyDescent="0.2">
      <c r="A19" s="501"/>
      <c r="B19" s="501"/>
      <c r="C19" s="48" t="s">
        <v>4</v>
      </c>
      <c r="D19" s="49">
        <v>13</v>
      </c>
      <c r="E19" s="50">
        <v>11592003</v>
      </c>
      <c r="F19" s="50">
        <v>1152003</v>
      </c>
      <c r="G19" s="50">
        <v>0</v>
      </c>
      <c r="H19" s="50">
        <v>10820264</v>
      </c>
      <c r="I19" s="50">
        <v>0</v>
      </c>
      <c r="J19" s="51">
        <v>1963688</v>
      </c>
      <c r="K19" s="50">
        <v>23564270</v>
      </c>
      <c r="L19" s="73">
        <v>25527958</v>
      </c>
      <c r="M19" s="118"/>
      <c r="N19" s="120">
        <v>23564270</v>
      </c>
      <c r="O19" s="120">
        <v>12744006</v>
      </c>
      <c r="P19" s="120">
        <v>0</v>
      </c>
      <c r="Q19" s="120">
        <v>27821876</v>
      </c>
      <c r="R19" s="120">
        <v>25858189</v>
      </c>
      <c r="S19" s="47"/>
    </row>
    <row r="20" spans="1:19" ht="12.75" customHeight="1" x14ac:dyDescent="0.2">
      <c r="A20" s="501"/>
      <c r="B20" s="501"/>
      <c r="C20" s="53" t="s">
        <v>3</v>
      </c>
      <c r="D20" s="54">
        <v>14</v>
      </c>
      <c r="E20" s="55">
        <v>6247.06</v>
      </c>
      <c r="F20" s="55">
        <v>619.75</v>
      </c>
      <c r="G20" s="55">
        <v>0</v>
      </c>
      <c r="H20" s="55">
        <v>5588.2</v>
      </c>
      <c r="I20" s="55">
        <v>0</v>
      </c>
      <c r="J20" s="55">
        <v>1037.92</v>
      </c>
      <c r="K20" s="56">
        <v>12455.01</v>
      </c>
      <c r="L20" s="46">
        <v>13492.93</v>
      </c>
      <c r="M20" s="117"/>
      <c r="N20" s="119">
        <v>12455.01</v>
      </c>
      <c r="O20" s="119">
        <v>6866.81</v>
      </c>
      <c r="P20" s="119"/>
      <c r="Q20" s="119">
        <v>14728.96</v>
      </c>
      <c r="R20" s="119">
        <v>13691.04</v>
      </c>
      <c r="S20" s="47"/>
    </row>
    <row r="21" spans="1:19" ht="9" customHeight="1" x14ac:dyDescent="0.2">
      <c r="A21" s="501"/>
      <c r="B21" s="501"/>
      <c r="C21" s="48" t="s">
        <v>4</v>
      </c>
      <c r="D21" s="49">
        <v>15</v>
      </c>
      <c r="E21" s="50">
        <v>12095995</v>
      </c>
      <c r="F21" s="50">
        <v>1200003</v>
      </c>
      <c r="G21" s="50">
        <v>0</v>
      </c>
      <c r="H21" s="50">
        <v>10820264</v>
      </c>
      <c r="I21" s="50">
        <v>0</v>
      </c>
      <c r="J21" s="51">
        <v>2009693</v>
      </c>
      <c r="K21" s="50">
        <v>24116262</v>
      </c>
      <c r="L21" s="73">
        <v>26125956</v>
      </c>
      <c r="M21" s="118"/>
      <c r="N21" s="120">
        <v>24116262</v>
      </c>
      <c r="O21" s="120">
        <v>13295998</v>
      </c>
      <c r="P21" s="120">
        <v>0</v>
      </c>
      <c r="Q21" s="120">
        <v>28519243</v>
      </c>
      <c r="R21" s="120">
        <v>26509550</v>
      </c>
      <c r="S21" s="47"/>
    </row>
    <row r="22" spans="1:19" ht="12.75" customHeight="1" x14ac:dyDescent="0.2">
      <c r="A22" s="501"/>
      <c r="B22" s="501"/>
      <c r="C22" s="53" t="s">
        <v>3</v>
      </c>
      <c r="D22" s="54">
        <v>16</v>
      </c>
      <c r="E22" s="55">
        <v>6507.36</v>
      </c>
      <c r="F22" s="55">
        <v>650.74</v>
      </c>
      <c r="G22" s="55">
        <v>0</v>
      </c>
      <c r="H22" s="55">
        <v>5588.2</v>
      </c>
      <c r="I22" s="55">
        <v>0</v>
      </c>
      <c r="J22" s="55">
        <v>1062.19</v>
      </c>
      <c r="K22" s="56">
        <v>12746.3</v>
      </c>
      <c r="L22" s="46">
        <v>13808.49</v>
      </c>
      <c r="M22" s="117"/>
      <c r="N22" s="119">
        <v>12746.3</v>
      </c>
      <c r="O22" s="119">
        <v>7158.1</v>
      </c>
      <c r="P22" s="119"/>
      <c r="Q22" s="119">
        <v>15096.95</v>
      </c>
      <c r="R22" s="119">
        <v>14034.76</v>
      </c>
      <c r="S22" s="47"/>
    </row>
    <row r="23" spans="1:19" ht="9" customHeight="1" x14ac:dyDescent="0.2">
      <c r="A23" s="501"/>
      <c r="B23" s="501"/>
      <c r="C23" s="48" t="s">
        <v>4</v>
      </c>
      <c r="D23" s="49">
        <v>17</v>
      </c>
      <c r="E23" s="50">
        <v>12600006</v>
      </c>
      <c r="F23" s="50">
        <v>1260008</v>
      </c>
      <c r="G23" s="50">
        <v>0</v>
      </c>
      <c r="H23" s="50">
        <v>10820264</v>
      </c>
      <c r="I23" s="50">
        <v>0</v>
      </c>
      <c r="J23" s="51">
        <v>2056687</v>
      </c>
      <c r="K23" s="50">
        <v>24680278</v>
      </c>
      <c r="L23" s="73">
        <v>26736965</v>
      </c>
      <c r="M23" s="118"/>
      <c r="N23" s="120">
        <v>24680278</v>
      </c>
      <c r="O23" s="120">
        <v>13860014</v>
      </c>
      <c r="P23" s="120">
        <v>0</v>
      </c>
      <c r="Q23" s="120">
        <v>29231771</v>
      </c>
      <c r="R23" s="120">
        <v>27175085</v>
      </c>
      <c r="S23" s="47"/>
    </row>
    <row r="24" spans="1:19" ht="12.75" customHeight="1" x14ac:dyDescent="0.2">
      <c r="A24" s="501"/>
      <c r="B24" s="501"/>
      <c r="C24" s="53" t="s">
        <v>3</v>
      </c>
      <c r="D24" s="54">
        <v>18</v>
      </c>
      <c r="E24" s="55">
        <v>6767.65</v>
      </c>
      <c r="F24" s="55">
        <v>675.53</v>
      </c>
      <c r="G24" s="55">
        <v>0</v>
      </c>
      <c r="H24" s="55">
        <v>5588.2</v>
      </c>
      <c r="I24" s="55">
        <v>0</v>
      </c>
      <c r="J24" s="55">
        <v>1085.95</v>
      </c>
      <c r="K24" s="56">
        <v>13031.38</v>
      </c>
      <c r="L24" s="46">
        <v>14117.33</v>
      </c>
      <c r="M24" s="117"/>
      <c r="N24" s="119">
        <v>13031.38</v>
      </c>
      <c r="O24" s="119">
        <v>7443.18</v>
      </c>
      <c r="P24" s="119"/>
      <c r="Q24" s="119">
        <v>15457.1</v>
      </c>
      <c r="R24" s="119">
        <v>14371.15</v>
      </c>
      <c r="S24" s="47"/>
    </row>
    <row r="25" spans="1:19" ht="9" customHeight="1" x14ac:dyDescent="0.2">
      <c r="A25" s="501"/>
      <c r="B25" s="501"/>
      <c r="C25" s="48" t="s">
        <v>4</v>
      </c>
      <c r="D25" s="49">
        <v>19</v>
      </c>
      <c r="E25" s="50">
        <v>13103998</v>
      </c>
      <c r="F25" s="50">
        <v>1308008</v>
      </c>
      <c r="G25" s="50">
        <v>0</v>
      </c>
      <c r="H25" s="50">
        <v>10820264</v>
      </c>
      <c r="I25" s="50">
        <v>0</v>
      </c>
      <c r="J25" s="51">
        <v>2102692</v>
      </c>
      <c r="K25" s="50">
        <v>25232270</v>
      </c>
      <c r="L25" s="73">
        <v>27334963</v>
      </c>
      <c r="M25" s="118"/>
      <c r="N25" s="120">
        <v>25232270</v>
      </c>
      <c r="O25" s="120">
        <v>14412006</v>
      </c>
      <c r="P25" s="120">
        <v>0</v>
      </c>
      <c r="Q25" s="120">
        <v>29929119</v>
      </c>
      <c r="R25" s="120">
        <v>27826427</v>
      </c>
      <c r="S25" s="47"/>
    </row>
    <row r="26" spans="1:19" ht="12.75" customHeight="1" x14ac:dyDescent="0.2">
      <c r="A26" s="501"/>
      <c r="B26" s="501"/>
      <c r="C26" s="53" t="s">
        <v>3</v>
      </c>
      <c r="D26" s="54">
        <v>20</v>
      </c>
      <c r="E26" s="55">
        <v>7027.95</v>
      </c>
      <c r="F26" s="55">
        <v>700.32</v>
      </c>
      <c r="G26" s="55">
        <v>0</v>
      </c>
      <c r="H26" s="55">
        <v>5588.2</v>
      </c>
      <c r="I26" s="55">
        <v>0</v>
      </c>
      <c r="J26" s="55">
        <v>1109.71</v>
      </c>
      <c r="K26" s="56">
        <v>13316.47</v>
      </c>
      <c r="L26" s="46">
        <v>14426.18</v>
      </c>
      <c r="M26" s="117"/>
      <c r="N26" s="119">
        <v>13316.47</v>
      </c>
      <c r="O26" s="119">
        <v>7728.27</v>
      </c>
      <c r="P26" s="119"/>
      <c r="Q26" s="119">
        <v>15817.27</v>
      </c>
      <c r="R26" s="119">
        <v>14707.56</v>
      </c>
      <c r="S26" s="47"/>
    </row>
    <row r="27" spans="1:19" ht="9" customHeight="1" x14ac:dyDescent="0.2">
      <c r="A27" s="501"/>
      <c r="B27" s="501"/>
      <c r="C27" s="48" t="s">
        <v>4</v>
      </c>
      <c r="D27" s="49">
        <v>21</v>
      </c>
      <c r="E27" s="50">
        <v>13608009</v>
      </c>
      <c r="F27" s="50">
        <v>1356009</v>
      </c>
      <c r="G27" s="50">
        <v>0</v>
      </c>
      <c r="H27" s="50">
        <v>10820264</v>
      </c>
      <c r="I27" s="50">
        <v>0</v>
      </c>
      <c r="J27" s="51">
        <v>2148698</v>
      </c>
      <c r="K27" s="50">
        <v>25784281</v>
      </c>
      <c r="L27" s="73">
        <v>27932980</v>
      </c>
      <c r="M27" s="118"/>
      <c r="N27" s="120">
        <v>25784281</v>
      </c>
      <c r="O27" s="120">
        <v>14964017</v>
      </c>
      <c r="P27" s="120">
        <v>0</v>
      </c>
      <c r="Q27" s="120">
        <v>30626505</v>
      </c>
      <c r="R27" s="120">
        <v>28477807</v>
      </c>
      <c r="S27" s="47"/>
    </row>
    <row r="28" spans="1:19" ht="12.75" customHeight="1" x14ac:dyDescent="0.2">
      <c r="A28" s="501"/>
      <c r="B28" s="501"/>
      <c r="C28" s="53" t="s">
        <v>3</v>
      </c>
      <c r="D28" s="54">
        <v>22</v>
      </c>
      <c r="E28" s="55">
        <v>7170.49</v>
      </c>
      <c r="F28" s="55">
        <v>712.71</v>
      </c>
      <c r="G28" s="55">
        <v>0</v>
      </c>
      <c r="H28" s="55">
        <v>5588.2</v>
      </c>
      <c r="I28" s="55">
        <v>0</v>
      </c>
      <c r="J28" s="55">
        <v>1122.6199999999999</v>
      </c>
      <c r="K28" s="56">
        <v>13471.4</v>
      </c>
      <c r="L28" s="46">
        <v>14594.02</v>
      </c>
      <c r="M28" s="117"/>
      <c r="N28" s="119">
        <v>13471.4</v>
      </c>
      <c r="O28" s="119">
        <v>7883.2</v>
      </c>
      <c r="P28" s="119"/>
      <c r="Q28" s="119">
        <v>16013</v>
      </c>
      <c r="R28" s="119">
        <v>14890.38</v>
      </c>
      <c r="S28" s="47"/>
    </row>
    <row r="29" spans="1:19" ht="9" customHeight="1" x14ac:dyDescent="0.2">
      <c r="A29" s="501"/>
      <c r="B29" s="501"/>
      <c r="C29" s="48" t="s">
        <v>4</v>
      </c>
      <c r="D29" s="49">
        <v>23</v>
      </c>
      <c r="E29" s="50">
        <v>13884005</v>
      </c>
      <c r="F29" s="50">
        <v>1379999</v>
      </c>
      <c r="G29" s="50">
        <v>0</v>
      </c>
      <c r="H29" s="50">
        <v>10820264</v>
      </c>
      <c r="I29" s="50">
        <v>0</v>
      </c>
      <c r="J29" s="51">
        <v>2173695</v>
      </c>
      <c r="K29" s="50">
        <v>26084268</v>
      </c>
      <c r="L29" s="73">
        <v>28257963</v>
      </c>
      <c r="M29" s="118"/>
      <c r="N29" s="120">
        <v>26084268</v>
      </c>
      <c r="O29" s="120">
        <v>15264004</v>
      </c>
      <c r="P29" s="120">
        <v>0</v>
      </c>
      <c r="Q29" s="120">
        <v>31005492</v>
      </c>
      <c r="R29" s="120">
        <v>28831796</v>
      </c>
      <c r="S29" s="47"/>
    </row>
    <row r="30" spans="1:19" ht="12.75" customHeight="1" x14ac:dyDescent="0.2">
      <c r="A30" s="501"/>
      <c r="B30" s="501"/>
      <c r="C30" s="53" t="s">
        <v>3</v>
      </c>
      <c r="D30" s="54">
        <v>24</v>
      </c>
      <c r="E30" s="55">
        <v>7313.03</v>
      </c>
      <c r="F30" s="55">
        <v>731.3</v>
      </c>
      <c r="G30" s="55">
        <v>0</v>
      </c>
      <c r="H30" s="55">
        <v>5588.2</v>
      </c>
      <c r="I30" s="55">
        <v>0</v>
      </c>
      <c r="J30" s="55">
        <v>1136.04</v>
      </c>
      <c r="K30" s="56">
        <v>13632.53</v>
      </c>
      <c r="L30" s="46">
        <v>14768.57</v>
      </c>
      <c r="M30" s="117"/>
      <c r="N30" s="119">
        <v>13632.53</v>
      </c>
      <c r="O30" s="119">
        <v>8044.33</v>
      </c>
      <c r="P30" s="119"/>
      <c r="Q30" s="119">
        <v>16216.55</v>
      </c>
      <c r="R30" s="119">
        <v>15080.51</v>
      </c>
      <c r="S30" s="47"/>
    </row>
    <row r="31" spans="1:19" ht="9" customHeight="1" x14ac:dyDescent="0.2">
      <c r="A31" s="501"/>
      <c r="B31" s="501"/>
      <c r="C31" s="48" t="s">
        <v>4</v>
      </c>
      <c r="D31" s="49">
        <v>25</v>
      </c>
      <c r="E31" s="50">
        <v>14160001</v>
      </c>
      <c r="F31" s="50">
        <v>1415994</v>
      </c>
      <c r="G31" s="50">
        <v>0</v>
      </c>
      <c r="H31" s="50">
        <v>10820264</v>
      </c>
      <c r="I31" s="50">
        <v>0</v>
      </c>
      <c r="J31" s="51">
        <v>2199680</v>
      </c>
      <c r="K31" s="50">
        <v>26396259</v>
      </c>
      <c r="L31" s="73">
        <v>28595939</v>
      </c>
      <c r="M31" s="118"/>
      <c r="N31" s="120">
        <v>26396259</v>
      </c>
      <c r="O31" s="120">
        <v>15575995</v>
      </c>
      <c r="P31" s="120">
        <v>0</v>
      </c>
      <c r="Q31" s="120">
        <v>31399619</v>
      </c>
      <c r="R31" s="120">
        <v>29199939</v>
      </c>
      <c r="S31" s="47"/>
    </row>
    <row r="32" spans="1:19" ht="12.75" customHeight="1" x14ac:dyDescent="0.2">
      <c r="A32" s="501"/>
      <c r="B32" s="501"/>
      <c r="C32" s="53" t="s">
        <v>3</v>
      </c>
      <c r="D32" s="54">
        <v>26</v>
      </c>
      <c r="E32" s="55">
        <v>7455.57</v>
      </c>
      <c r="F32" s="55">
        <v>743.7</v>
      </c>
      <c r="G32" s="55">
        <v>0</v>
      </c>
      <c r="H32" s="55">
        <v>5588.2</v>
      </c>
      <c r="I32" s="55">
        <v>0</v>
      </c>
      <c r="J32" s="55">
        <v>1148.96</v>
      </c>
      <c r="K32" s="56">
        <v>13787.47</v>
      </c>
      <c r="L32" s="46">
        <v>14936.43</v>
      </c>
      <c r="M32" s="117"/>
      <c r="N32" s="119">
        <v>13787.47</v>
      </c>
      <c r="O32" s="119">
        <v>8199.27</v>
      </c>
      <c r="P32" s="119"/>
      <c r="Q32" s="119">
        <v>16412.3</v>
      </c>
      <c r="R32" s="119">
        <v>15263.34</v>
      </c>
      <c r="S32" s="47"/>
    </row>
    <row r="33" spans="1:19" ht="9" customHeight="1" x14ac:dyDescent="0.2">
      <c r="A33" s="501"/>
      <c r="B33" s="501"/>
      <c r="C33" s="48" t="s">
        <v>4</v>
      </c>
      <c r="D33" s="49">
        <v>27</v>
      </c>
      <c r="E33" s="50">
        <v>14435997</v>
      </c>
      <c r="F33" s="50">
        <v>1440004</v>
      </c>
      <c r="G33" s="50">
        <v>0</v>
      </c>
      <c r="H33" s="50">
        <v>10820264</v>
      </c>
      <c r="I33" s="50">
        <v>0</v>
      </c>
      <c r="J33" s="51">
        <v>2224697</v>
      </c>
      <c r="K33" s="50">
        <v>26696265</v>
      </c>
      <c r="L33" s="73">
        <v>28920961</v>
      </c>
      <c r="M33" s="118"/>
      <c r="N33" s="120">
        <v>26696265</v>
      </c>
      <c r="O33" s="120">
        <v>15876001</v>
      </c>
      <c r="P33" s="120">
        <v>0</v>
      </c>
      <c r="Q33" s="120">
        <v>31778644</v>
      </c>
      <c r="R33" s="120">
        <v>29553947</v>
      </c>
      <c r="S33" s="47"/>
    </row>
    <row r="34" spans="1:19" ht="12.75" customHeight="1" x14ac:dyDescent="0.2">
      <c r="A34" s="501"/>
      <c r="B34" s="501"/>
      <c r="C34" s="53" t="s">
        <v>3</v>
      </c>
      <c r="D34" s="54">
        <v>28</v>
      </c>
      <c r="E34" s="55">
        <v>7591.92</v>
      </c>
      <c r="F34" s="55">
        <v>756.09</v>
      </c>
      <c r="G34" s="55">
        <v>0</v>
      </c>
      <c r="H34" s="55">
        <v>5588.2</v>
      </c>
      <c r="I34" s="55">
        <v>0</v>
      </c>
      <c r="J34" s="55">
        <v>1161.3499999999999</v>
      </c>
      <c r="K34" s="56">
        <v>13936.21</v>
      </c>
      <c r="L34" s="46">
        <v>15097.56</v>
      </c>
      <c r="M34" s="117"/>
      <c r="N34" s="119">
        <v>13936.21</v>
      </c>
      <c r="O34" s="119">
        <v>8348.01</v>
      </c>
      <c r="P34" s="119"/>
      <c r="Q34" s="119">
        <v>16600.2</v>
      </c>
      <c r="R34" s="119">
        <v>15438.85</v>
      </c>
      <c r="S34" s="47"/>
    </row>
    <row r="35" spans="1:19" ht="9" customHeight="1" x14ac:dyDescent="0.2">
      <c r="A35" s="501"/>
      <c r="B35" s="501"/>
      <c r="C35" s="48" t="s">
        <v>4</v>
      </c>
      <c r="D35" s="49">
        <v>29</v>
      </c>
      <c r="E35" s="50">
        <v>14700007</v>
      </c>
      <c r="F35" s="50">
        <v>1463994</v>
      </c>
      <c r="G35" s="50">
        <v>0</v>
      </c>
      <c r="H35" s="50">
        <v>10820264</v>
      </c>
      <c r="I35" s="50">
        <v>0</v>
      </c>
      <c r="J35" s="51">
        <v>2248687</v>
      </c>
      <c r="K35" s="50">
        <v>26984265</v>
      </c>
      <c r="L35" s="73">
        <v>29232953</v>
      </c>
      <c r="M35" s="118"/>
      <c r="N35" s="120">
        <v>26984265</v>
      </c>
      <c r="O35" s="120">
        <v>16164001</v>
      </c>
      <c r="P35" s="120">
        <v>0</v>
      </c>
      <c r="Q35" s="120">
        <v>32142469</v>
      </c>
      <c r="R35" s="120">
        <v>29893782</v>
      </c>
      <c r="S35" s="47"/>
    </row>
    <row r="36" spans="1:19" ht="12.75" customHeight="1" x14ac:dyDescent="0.2">
      <c r="A36" s="501"/>
      <c r="B36" s="501"/>
      <c r="C36" s="53" t="s">
        <v>3</v>
      </c>
      <c r="D36" s="54">
        <v>30</v>
      </c>
      <c r="E36" s="55">
        <v>7734.46</v>
      </c>
      <c r="F36" s="55">
        <v>768.49</v>
      </c>
      <c r="G36" s="55">
        <v>0</v>
      </c>
      <c r="H36" s="55">
        <v>5588.2</v>
      </c>
      <c r="I36" s="55">
        <v>0</v>
      </c>
      <c r="J36" s="55">
        <v>1174.26</v>
      </c>
      <c r="K36" s="56">
        <v>14091.15</v>
      </c>
      <c r="L36" s="46">
        <v>15265.41</v>
      </c>
      <c r="M36" s="117"/>
      <c r="N36" s="119">
        <v>14091.15</v>
      </c>
      <c r="O36" s="119">
        <v>8502.9500000000007</v>
      </c>
      <c r="P36" s="119"/>
      <c r="Q36" s="119">
        <v>16795.939999999999</v>
      </c>
      <c r="R36" s="119">
        <v>15621.68</v>
      </c>
      <c r="S36" s="47"/>
    </row>
    <row r="37" spans="1:19" ht="9" customHeight="1" x14ac:dyDescent="0.2">
      <c r="A37" s="501"/>
      <c r="B37" s="501"/>
      <c r="C37" s="48" t="s">
        <v>4</v>
      </c>
      <c r="D37" s="49">
        <v>31</v>
      </c>
      <c r="E37" s="50">
        <v>14976003</v>
      </c>
      <c r="F37" s="50">
        <v>1488004</v>
      </c>
      <c r="G37" s="50">
        <v>0</v>
      </c>
      <c r="H37" s="50">
        <v>10820264</v>
      </c>
      <c r="I37" s="50">
        <v>0</v>
      </c>
      <c r="J37" s="51">
        <v>2273684</v>
      </c>
      <c r="K37" s="50">
        <v>27284271</v>
      </c>
      <c r="L37" s="73">
        <v>29557955</v>
      </c>
      <c r="M37" s="118"/>
      <c r="N37" s="120">
        <v>27284271</v>
      </c>
      <c r="O37" s="120">
        <v>16464007</v>
      </c>
      <c r="P37" s="120">
        <v>0</v>
      </c>
      <c r="Q37" s="120">
        <v>32521475</v>
      </c>
      <c r="R37" s="120">
        <v>30247790</v>
      </c>
      <c r="S37" s="47"/>
    </row>
    <row r="38" spans="1:19" ht="12.75" customHeight="1" x14ac:dyDescent="0.2">
      <c r="A38" s="501"/>
      <c r="B38" s="501"/>
      <c r="C38" s="53" t="s">
        <v>3</v>
      </c>
      <c r="D38" s="54">
        <v>32</v>
      </c>
      <c r="E38" s="55">
        <v>7877</v>
      </c>
      <c r="F38" s="55">
        <v>787.08</v>
      </c>
      <c r="G38" s="55">
        <v>0</v>
      </c>
      <c r="H38" s="55">
        <v>5588.2</v>
      </c>
      <c r="I38" s="55">
        <v>0</v>
      </c>
      <c r="J38" s="55">
        <v>1187.69</v>
      </c>
      <c r="K38" s="56">
        <v>14252.28</v>
      </c>
      <c r="L38" s="46">
        <v>15439.97</v>
      </c>
      <c r="M38" s="117"/>
      <c r="N38" s="119">
        <v>14252.28</v>
      </c>
      <c r="O38" s="119">
        <v>8664.08</v>
      </c>
      <c r="P38" s="119"/>
      <c r="Q38" s="119">
        <v>16999.5</v>
      </c>
      <c r="R38" s="119">
        <v>15811.81</v>
      </c>
      <c r="S38" s="47"/>
    </row>
    <row r="39" spans="1:19" ht="9" customHeight="1" x14ac:dyDescent="0.2">
      <c r="A39" s="501"/>
      <c r="B39" s="501"/>
      <c r="C39" s="48" t="s">
        <v>4</v>
      </c>
      <c r="D39" s="49">
        <v>33</v>
      </c>
      <c r="E39" s="50">
        <v>15251999</v>
      </c>
      <c r="F39" s="50">
        <v>1523999</v>
      </c>
      <c r="G39" s="50">
        <v>0</v>
      </c>
      <c r="H39" s="50">
        <v>10820264</v>
      </c>
      <c r="I39" s="50">
        <v>0</v>
      </c>
      <c r="J39" s="51">
        <v>2299689</v>
      </c>
      <c r="K39" s="50">
        <v>27596262</v>
      </c>
      <c r="L39" s="73">
        <v>29895951</v>
      </c>
      <c r="M39" s="118"/>
      <c r="N39" s="120">
        <v>27596262</v>
      </c>
      <c r="O39" s="120">
        <v>16775998</v>
      </c>
      <c r="P39" s="120">
        <v>0</v>
      </c>
      <c r="Q39" s="120">
        <v>32915622</v>
      </c>
      <c r="R39" s="120">
        <v>30615933</v>
      </c>
      <c r="S39" s="47"/>
    </row>
    <row r="40" spans="1:19" ht="12.75" customHeight="1" x14ac:dyDescent="0.2">
      <c r="A40" s="501"/>
      <c r="B40" s="501"/>
      <c r="C40" s="53" t="s">
        <v>3</v>
      </c>
      <c r="D40" s="54">
        <v>34</v>
      </c>
      <c r="E40" s="55">
        <v>7829.49</v>
      </c>
      <c r="F40" s="55">
        <v>799.48</v>
      </c>
      <c r="G40" s="55">
        <v>0</v>
      </c>
      <c r="H40" s="55">
        <v>5588.2</v>
      </c>
      <c r="I40" s="55">
        <v>0</v>
      </c>
      <c r="J40" s="55">
        <v>1184.76</v>
      </c>
      <c r="K40" s="56">
        <v>14217.17</v>
      </c>
      <c r="L40" s="46">
        <v>15401.93</v>
      </c>
      <c r="M40" s="117"/>
      <c r="N40" s="119">
        <v>14217.17</v>
      </c>
      <c r="O40" s="119">
        <v>8628.9699999999993</v>
      </c>
      <c r="P40" s="119"/>
      <c r="Q40" s="119">
        <v>16955.14</v>
      </c>
      <c r="R40" s="119">
        <v>15770.38</v>
      </c>
      <c r="S40" s="47"/>
    </row>
    <row r="41" spans="1:19" ht="9" customHeight="1" x14ac:dyDescent="0.2">
      <c r="A41" s="501"/>
      <c r="B41" s="501"/>
      <c r="C41" s="48" t="s">
        <v>4</v>
      </c>
      <c r="D41" s="49">
        <v>35</v>
      </c>
      <c r="E41" s="50">
        <v>15160007</v>
      </c>
      <c r="F41" s="50">
        <v>1548009</v>
      </c>
      <c r="G41" s="50">
        <v>0</v>
      </c>
      <c r="H41" s="50">
        <v>10820264</v>
      </c>
      <c r="I41" s="50">
        <v>0</v>
      </c>
      <c r="J41" s="51">
        <v>2294015</v>
      </c>
      <c r="K41" s="50">
        <v>27528280</v>
      </c>
      <c r="L41" s="73">
        <v>29822295</v>
      </c>
      <c r="M41" s="118"/>
      <c r="N41" s="120">
        <v>27528280</v>
      </c>
      <c r="O41" s="120">
        <v>16708016</v>
      </c>
      <c r="P41" s="120">
        <v>0</v>
      </c>
      <c r="Q41" s="120">
        <v>32829729</v>
      </c>
      <c r="R41" s="120">
        <v>30535714</v>
      </c>
      <c r="S41" s="47"/>
    </row>
    <row r="42" spans="1:19" ht="12.75" customHeight="1" x14ac:dyDescent="0.2">
      <c r="A42" s="501"/>
      <c r="B42" s="501"/>
      <c r="C42" s="53" t="s">
        <v>3</v>
      </c>
      <c r="D42" s="54">
        <v>36</v>
      </c>
      <c r="E42" s="55">
        <v>8155.89</v>
      </c>
      <c r="F42" s="55">
        <v>811.87</v>
      </c>
      <c r="G42" s="55">
        <v>0</v>
      </c>
      <c r="H42" s="55">
        <v>5588.2</v>
      </c>
      <c r="I42" s="55">
        <v>0</v>
      </c>
      <c r="J42" s="55">
        <v>1213</v>
      </c>
      <c r="K42" s="56">
        <v>14555.96</v>
      </c>
      <c r="L42" s="46">
        <v>15768.96</v>
      </c>
      <c r="M42" s="117"/>
      <c r="N42" s="119">
        <v>14555.96</v>
      </c>
      <c r="O42" s="119">
        <v>8967.76</v>
      </c>
      <c r="P42" s="119"/>
      <c r="Q42" s="119">
        <v>17383.16</v>
      </c>
      <c r="R42" s="119">
        <v>16170.16</v>
      </c>
      <c r="S42" s="47"/>
    </row>
    <row r="43" spans="1:19" ht="9" customHeight="1" x14ac:dyDescent="0.2">
      <c r="A43" s="501"/>
      <c r="B43" s="501"/>
      <c r="C43" s="48" t="s">
        <v>4</v>
      </c>
      <c r="D43" s="49">
        <v>37</v>
      </c>
      <c r="E43" s="50">
        <v>15792005</v>
      </c>
      <c r="F43" s="50">
        <v>1572000</v>
      </c>
      <c r="G43" s="50">
        <v>0</v>
      </c>
      <c r="H43" s="50">
        <v>10820264</v>
      </c>
      <c r="I43" s="50">
        <v>0</v>
      </c>
      <c r="J43" s="51">
        <v>2348696</v>
      </c>
      <c r="K43" s="50">
        <v>28184269</v>
      </c>
      <c r="L43" s="73">
        <v>30532964</v>
      </c>
      <c r="M43" s="118"/>
      <c r="N43" s="120">
        <v>28184269</v>
      </c>
      <c r="O43" s="120">
        <v>17364005</v>
      </c>
      <c r="P43" s="120">
        <v>0</v>
      </c>
      <c r="Q43" s="120">
        <v>33658491</v>
      </c>
      <c r="R43" s="120">
        <v>31309796</v>
      </c>
      <c r="S43" s="47"/>
    </row>
    <row r="44" spans="1:19" ht="12.75" customHeight="1" x14ac:dyDescent="0.2">
      <c r="A44" s="501"/>
      <c r="B44" s="501"/>
      <c r="C44" s="53" t="s">
        <v>3</v>
      </c>
      <c r="D44" s="54">
        <v>38</v>
      </c>
      <c r="E44" s="55">
        <v>8298.43</v>
      </c>
      <c r="F44" s="55">
        <v>824.27</v>
      </c>
      <c r="G44" s="55">
        <v>0</v>
      </c>
      <c r="H44" s="55">
        <v>5588.2</v>
      </c>
      <c r="I44" s="55">
        <v>0</v>
      </c>
      <c r="J44" s="55">
        <v>1225.9100000000001</v>
      </c>
      <c r="K44" s="56">
        <v>14710.9</v>
      </c>
      <c r="L44" s="46">
        <v>15936.81</v>
      </c>
      <c r="M44" s="117"/>
      <c r="N44" s="119">
        <v>14710.9</v>
      </c>
      <c r="O44" s="119">
        <v>9122.7000000000007</v>
      </c>
      <c r="P44" s="119"/>
      <c r="Q44" s="119">
        <v>17578.900000000001</v>
      </c>
      <c r="R44" s="119">
        <v>16352.99</v>
      </c>
      <c r="S44" s="47"/>
    </row>
    <row r="45" spans="1:19" ht="9" customHeight="1" x14ac:dyDescent="0.2">
      <c r="A45" s="501"/>
      <c r="B45" s="501"/>
      <c r="C45" s="48" t="s">
        <v>4</v>
      </c>
      <c r="D45" s="49">
        <v>39</v>
      </c>
      <c r="E45" s="50">
        <v>16068001</v>
      </c>
      <c r="F45" s="50">
        <v>1596009</v>
      </c>
      <c r="G45" s="50">
        <v>0</v>
      </c>
      <c r="H45" s="50">
        <v>10820264</v>
      </c>
      <c r="I45" s="50">
        <v>0</v>
      </c>
      <c r="J45" s="51">
        <v>2373693</v>
      </c>
      <c r="K45" s="50">
        <v>28484274</v>
      </c>
      <c r="L45" s="73">
        <v>30857967</v>
      </c>
      <c r="M45" s="118"/>
      <c r="N45" s="120">
        <v>28484274</v>
      </c>
      <c r="O45" s="120">
        <v>17664010</v>
      </c>
      <c r="P45" s="120">
        <v>0</v>
      </c>
      <c r="Q45" s="120">
        <v>34037497</v>
      </c>
      <c r="R45" s="120">
        <v>31663804</v>
      </c>
      <c r="S45" s="47"/>
    </row>
    <row r="46" spans="1:19" ht="12.75" customHeight="1" x14ac:dyDescent="0.2">
      <c r="A46" s="501"/>
      <c r="B46" s="501"/>
      <c r="C46" s="53" t="s">
        <v>3</v>
      </c>
      <c r="D46" s="54">
        <v>40</v>
      </c>
      <c r="E46" s="55">
        <v>8440.9699999999993</v>
      </c>
      <c r="F46" s="55">
        <v>842.86</v>
      </c>
      <c r="G46" s="55">
        <v>0</v>
      </c>
      <c r="H46" s="55">
        <v>5588.2</v>
      </c>
      <c r="I46" s="55">
        <v>0</v>
      </c>
      <c r="J46" s="55">
        <v>1239.3399999999999</v>
      </c>
      <c r="K46" s="56">
        <v>14872.03</v>
      </c>
      <c r="L46" s="46">
        <v>16111.37</v>
      </c>
      <c r="M46" s="117"/>
      <c r="N46" s="119">
        <v>14872.03</v>
      </c>
      <c r="O46" s="119">
        <v>9283.83</v>
      </c>
      <c r="P46" s="119"/>
      <c r="Q46" s="119">
        <v>17782.46</v>
      </c>
      <c r="R46" s="119">
        <v>16543.12</v>
      </c>
      <c r="S46" s="47"/>
    </row>
    <row r="47" spans="1:19" ht="9" customHeight="1" x14ac:dyDescent="0.2">
      <c r="A47" s="502"/>
      <c r="B47" s="502"/>
      <c r="C47" s="58"/>
      <c r="D47" s="59"/>
      <c r="E47" s="61">
        <v>16343997</v>
      </c>
      <c r="F47" s="61">
        <v>1632005</v>
      </c>
      <c r="G47" s="61">
        <v>0</v>
      </c>
      <c r="H47" s="61">
        <v>10820264</v>
      </c>
      <c r="I47" s="61">
        <v>0</v>
      </c>
      <c r="J47" s="60">
        <v>2399697</v>
      </c>
      <c r="K47" s="61">
        <v>28796266</v>
      </c>
      <c r="L47" s="73">
        <v>31195962</v>
      </c>
      <c r="M47" s="118"/>
      <c r="N47" s="123">
        <v>28796266</v>
      </c>
      <c r="O47" s="123">
        <v>17976002</v>
      </c>
      <c r="P47" s="123">
        <v>0</v>
      </c>
      <c r="Q47" s="120">
        <v>34431644</v>
      </c>
      <c r="R47" s="120">
        <v>32031947</v>
      </c>
      <c r="S47" s="47"/>
    </row>
    <row r="48" spans="1:19" ht="12.75" customHeight="1" x14ac:dyDescent="0.2">
      <c r="A48" s="492">
        <v>33178</v>
      </c>
      <c r="B48" s="492">
        <v>33358</v>
      </c>
      <c r="C48" s="42" t="s">
        <v>3</v>
      </c>
      <c r="D48" s="43">
        <v>0</v>
      </c>
      <c r="E48" s="44">
        <v>4412.6099999999997</v>
      </c>
      <c r="F48" s="44">
        <v>440.02</v>
      </c>
      <c r="G48" s="44">
        <v>0</v>
      </c>
      <c r="H48" s="44">
        <v>5788.88</v>
      </c>
      <c r="I48" s="44">
        <v>0</v>
      </c>
      <c r="J48" s="44">
        <v>886.79</v>
      </c>
      <c r="K48" s="45">
        <v>10641.51</v>
      </c>
      <c r="L48" s="46">
        <v>11528.3</v>
      </c>
      <c r="M48" s="117"/>
      <c r="N48" s="119">
        <v>10641.51</v>
      </c>
      <c r="O48" s="119">
        <v>4852.63</v>
      </c>
      <c r="P48" s="119"/>
      <c r="Q48" s="119">
        <v>12401.77</v>
      </c>
      <c r="R48" s="119">
        <v>11514.98</v>
      </c>
      <c r="S48" s="47"/>
    </row>
    <row r="49" spans="1:19" ht="9" customHeight="1" x14ac:dyDescent="0.2">
      <c r="A49" s="525"/>
      <c r="B49" s="525"/>
      <c r="C49" s="48" t="s">
        <v>4</v>
      </c>
      <c r="D49" s="49">
        <v>1</v>
      </c>
      <c r="E49" s="50">
        <v>8544004</v>
      </c>
      <c r="F49" s="50">
        <v>851998</v>
      </c>
      <c r="G49" s="50">
        <v>0</v>
      </c>
      <c r="H49" s="50">
        <v>11208835</v>
      </c>
      <c r="I49" s="50">
        <v>0</v>
      </c>
      <c r="J49" s="51">
        <v>1717065</v>
      </c>
      <c r="K49" s="50">
        <v>20604837</v>
      </c>
      <c r="L49" s="73">
        <v>22321901</v>
      </c>
      <c r="M49" s="118"/>
      <c r="N49" s="120">
        <v>20604837</v>
      </c>
      <c r="O49" s="120">
        <v>9396002</v>
      </c>
      <c r="P49" s="120">
        <v>0</v>
      </c>
      <c r="Q49" s="120">
        <v>24013175</v>
      </c>
      <c r="R49" s="120">
        <v>22296110</v>
      </c>
      <c r="S49" s="47"/>
    </row>
    <row r="50" spans="1:19" ht="12.75" customHeight="1" x14ac:dyDescent="0.2">
      <c r="A50" s="500">
        <v>33178</v>
      </c>
      <c r="B50" s="500">
        <v>33358</v>
      </c>
      <c r="C50" s="53" t="s">
        <v>3</v>
      </c>
      <c r="D50" s="54">
        <v>2</v>
      </c>
      <c r="E50" s="55">
        <v>4641.91</v>
      </c>
      <c r="F50" s="55">
        <v>458.61</v>
      </c>
      <c r="G50" s="55">
        <v>0</v>
      </c>
      <c r="H50" s="55">
        <v>5788.88</v>
      </c>
      <c r="I50" s="55">
        <v>0</v>
      </c>
      <c r="J50" s="55">
        <v>907.45</v>
      </c>
      <c r="K50" s="56">
        <v>10889.4</v>
      </c>
      <c r="L50" s="46">
        <v>11796.85</v>
      </c>
      <c r="M50" s="117"/>
      <c r="N50" s="119">
        <v>10889.4</v>
      </c>
      <c r="O50" s="119">
        <v>5100.5200000000004</v>
      </c>
      <c r="P50" s="119"/>
      <c r="Q50" s="119">
        <v>12714.94</v>
      </c>
      <c r="R50" s="119">
        <v>11807.49</v>
      </c>
      <c r="S50" s="47"/>
    </row>
    <row r="51" spans="1:19" ht="9" customHeight="1" x14ac:dyDescent="0.2">
      <c r="A51" s="500"/>
      <c r="B51" s="500"/>
      <c r="C51" s="48" t="s">
        <v>4</v>
      </c>
      <c r="D51" s="49">
        <v>3</v>
      </c>
      <c r="E51" s="50">
        <v>8987991</v>
      </c>
      <c r="F51" s="50">
        <v>887993</v>
      </c>
      <c r="G51" s="50">
        <v>0</v>
      </c>
      <c r="H51" s="50">
        <v>11208835</v>
      </c>
      <c r="I51" s="50">
        <v>0</v>
      </c>
      <c r="J51" s="51">
        <v>1757068</v>
      </c>
      <c r="K51" s="50">
        <v>21084819</v>
      </c>
      <c r="L51" s="73">
        <v>22841887</v>
      </c>
      <c r="M51" s="118"/>
      <c r="N51" s="120">
        <v>21084819</v>
      </c>
      <c r="O51" s="120">
        <v>9875984</v>
      </c>
      <c r="P51" s="120">
        <v>0</v>
      </c>
      <c r="Q51" s="120">
        <v>24619557</v>
      </c>
      <c r="R51" s="120">
        <v>22862489</v>
      </c>
      <c r="S51" s="47"/>
    </row>
    <row r="52" spans="1:19" ht="12.75" customHeight="1" x14ac:dyDescent="0.2">
      <c r="A52" s="501"/>
      <c r="B52" s="501"/>
      <c r="C52" s="53" t="s">
        <v>3</v>
      </c>
      <c r="D52" s="54">
        <v>4</v>
      </c>
      <c r="E52" s="55">
        <v>4871.22</v>
      </c>
      <c r="F52" s="55">
        <v>483.4</v>
      </c>
      <c r="G52" s="55">
        <v>0</v>
      </c>
      <c r="H52" s="55">
        <v>5788.88</v>
      </c>
      <c r="I52" s="55">
        <v>0</v>
      </c>
      <c r="J52" s="55">
        <v>928.63</v>
      </c>
      <c r="K52" s="56">
        <v>11143.5</v>
      </c>
      <c r="L52" s="46">
        <v>12072.13</v>
      </c>
      <c r="M52" s="117"/>
      <c r="N52" s="119">
        <v>11143.5</v>
      </c>
      <c r="O52" s="119">
        <v>5354.62</v>
      </c>
      <c r="P52" s="119"/>
      <c r="Q52" s="119">
        <v>13035.96</v>
      </c>
      <c r="R52" s="119">
        <v>12107.33</v>
      </c>
      <c r="S52" s="47"/>
    </row>
    <row r="53" spans="1:19" ht="9" customHeight="1" x14ac:dyDescent="0.2">
      <c r="A53" s="501"/>
      <c r="B53" s="501"/>
      <c r="C53" s="48" t="s">
        <v>4</v>
      </c>
      <c r="D53" s="49">
        <v>5</v>
      </c>
      <c r="E53" s="50">
        <v>9431997</v>
      </c>
      <c r="F53" s="50">
        <v>935993</v>
      </c>
      <c r="G53" s="50">
        <v>0</v>
      </c>
      <c r="H53" s="50">
        <v>11208835</v>
      </c>
      <c r="I53" s="50">
        <v>0</v>
      </c>
      <c r="J53" s="51">
        <v>1798078</v>
      </c>
      <c r="K53" s="50">
        <v>21576825</v>
      </c>
      <c r="L53" s="73">
        <v>23374903</v>
      </c>
      <c r="M53" s="118"/>
      <c r="N53" s="120">
        <v>21576825</v>
      </c>
      <c r="O53" s="120">
        <v>10367990</v>
      </c>
      <c r="P53" s="120">
        <v>0</v>
      </c>
      <c r="Q53" s="120">
        <v>25241138</v>
      </c>
      <c r="R53" s="120">
        <v>23443060</v>
      </c>
      <c r="S53" s="47"/>
    </row>
    <row r="54" spans="1:19" ht="12.75" customHeight="1" x14ac:dyDescent="0.2">
      <c r="A54" s="501"/>
      <c r="B54" s="501"/>
      <c r="C54" s="53" t="s">
        <v>3</v>
      </c>
      <c r="D54" s="54">
        <v>6</v>
      </c>
      <c r="E54" s="55">
        <v>5199.6899999999996</v>
      </c>
      <c r="F54" s="55">
        <v>514.39</v>
      </c>
      <c r="G54" s="55">
        <v>0</v>
      </c>
      <c r="H54" s="55">
        <v>5788.88</v>
      </c>
      <c r="I54" s="55">
        <v>0</v>
      </c>
      <c r="J54" s="55">
        <v>958.58</v>
      </c>
      <c r="K54" s="56">
        <v>11502.96</v>
      </c>
      <c r="L54" s="46">
        <v>12461.54</v>
      </c>
      <c r="M54" s="117"/>
      <c r="N54" s="119">
        <v>11502.96</v>
      </c>
      <c r="O54" s="119">
        <v>5714.08</v>
      </c>
      <c r="P54" s="119"/>
      <c r="Q54" s="119">
        <v>13490.07</v>
      </c>
      <c r="R54" s="119">
        <v>12531.49</v>
      </c>
      <c r="S54" s="47"/>
    </row>
    <row r="55" spans="1:19" ht="9" customHeight="1" x14ac:dyDescent="0.2">
      <c r="A55" s="501"/>
      <c r="B55" s="501"/>
      <c r="C55" s="48" t="s">
        <v>4</v>
      </c>
      <c r="D55" s="49">
        <v>7</v>
      </c>
      <c r="E55" s="50">
        <v>10068004</v>
      </c>
      <c r="F55" s="50">
        <v>995998</v>
      </c>
      <c r="G55" s="50">
        <v>0</v>
      </c>
      <c r="H55" s="50">
        <v>11208835</v>
      </c>
      <c r="I55" s="50">
        <v>0</v>
      </c>
      <c r="J55" s="51">
        <v>1856070</v>
      </c>
      <c r="K55" s="50">
        <v>22272836</v>
      </c>
      <c r="L55" s="73">
        <v>24128906</v>
      </c>
      <c r="M55" s="118"/>
      <c r="N55" s="120">
        <v>22272836</v>
      </c>
      <c r="O55" s="120">
        <v>11064002</v>
      </c>
      <c r="P55" s="120">
        <v>0</v>
      </c>
      <c r="Q55" s="120">
        <v>26120418</v>
      </c>
      <c r="R55" s="120">
        <v>24264348</v>
      </c>
      <c r="S55" s="47"/>
    </row>
    <row r="56" spans="1:19" ht="12.75" customHeight="1" x14ac:dyDescent="0.2">
      <c r="A56" s="501"/>
      <c r="B56" s="501"/>
      <c r="C56" s="53" t="s">
        <v>3</v>
      </c>
      <c r="D56" s="54">
        <v>8</v>
      </c>
      <c r="E56" s="55">
        <v>5466.18</v>
      </c>
      <c r="F56" s="55">
        <v>545.38</v>
      </c>
      <c r="G56" s="55">
        <v>0</v>
      </c>
      <c r="H56" s="55">
        <v>5788.88</v>
      </c>
      <c r="I56" s="55">
        <v>0</v>
      </c>
      <c r="J56" s="55">
        <v>983.37</v>
      </c>
      <c r="K56" s="56">
        <v>11800.44</v>
      </c>
      <c r="L56" s="46">
        <v>12783.81</v>
      </c>
      <c r="M56" s="117"/>
      <c r="N56" s="119">
        <v>11800.44</v>
      </c>
      <c r="O56" s="119">
        <v>6011.56</v>
      </c>
      <c r="P56" s="119"/>
      <c r="Q56" s="119">
        <v>13865.89</v>
      </c>
      <c r="R56" s="119">
        <v>12882.52</v>
      </c>
      <c r="S56" s="47"/>
    </row>
    <row r="57" spans="1:19" ht="9" customHeight="1" x14ac:dyDescent="0.2">
      <c r="A57" s="501"/>
      <c r="B57" s="501"/>
      <c r="C57" s="48" t="s">
        <v>4</v>
      </c>
      <c r="D57" s="49">
        <v>9</v>
      </c>
      <c r="E57" s="50">
        <v>10584000</v>
      </c>
      <c r="F57" s="50">
        <v>1056003</v>
      </c>
      <c r="G57" s="50">
        <v>0</v>
      </c>
      <c r="H57" s="50">
        <v>11208835</v>
      </c>
      <c r="I57" s="50">
        <v>0</v>
      </c>
      <c r="J57" s="51">
        <v>1904070</v>
      </c>
      <c r="K57" s="50">
        <v>22848838</v>
      </c>
      <c r="L57" s="73">
        <v>24752908</v>
      </c>
      <c r="M57" s="118"/>
      <c r="N57" s="120">
        <v>22848838</v>
      </c>
      <c r="O57" s="120">
        <v>11640003</v>
      </c>
      <c r="P57" s="120">
        <v>0</v>
      </c>
      <c r="Q57" s="120">
        <v>26848107</v>
      </c>
      <c r="R57" s="120">
        <v>24944037</v>
      </c>
      <c r="S57" s="47"/>
    </row>
    <row r="58" spans="1:19" ht="12.75" customHeight="1" x14ac:dyDescent="0.2">
      <c r="A58" s="501"/>
      <c r="B58" s="501"/>
      <c r="C58" s="53" t="s">
        <v>3</v>
      </c>
      <c r="D58" s="54">
        <v>10</v>
      </c>
      <c r="E58" s="55">
        <v>5726.47</v>
      </c>
      <c r="F58" s="55">
        <v>570.16999999999996</v>
      </c>
      <c r="G58" s="55">
        <v>0</v>
      </c>
      <c r="H58" s="55">
        <v>5788.88</v>
      </c>
      <c r="I58" s="55">
        <v>0</v>
      </c>
      <c r="J58" s="55">
        <v>1007.13</v>
      </c>
      <c r="K58" s="56">
        <v>12085.52</v>
      </c>
      <c r="L58" s="46">
        <v>13092.65</v>
      </c>
      <c r="M58" s="117"/>
      <c r="N58" s="119">
        <v>12085.52</v>
      </c>
      <c r="O58" s="119">
        <v>6296.64</v>
      </c>
      <c r="P58" s="119"/>
      <c r="Q58" s="119">
        <v>14226.05</v>
      </c>
      <c r="R58" s="119">
        <v>13218.92</v>
      </c>
      <c r="S58" s="47"/>
    </row>
    <row r="59" spans="1:19" ht="9" customHeight="1" x14ac:dyDescent="0.2">
      <c r="A59" s="501"/>
      <c r="B59" s="501"/>
      <c r="C59" s="48" t="s">
        <v>4</v>
      </c>
      <c r="D59" s="49">
        <v>11</v>
      </c>
      <c r="E59" s="50">
        <v>11087992</v>
      </c>
      <c r="F59" s="50">
        <v>1104003</v>
      </c>
      <c r="G59" s="50">
        <v>0</v>
      </c>
      <c r="H59" s="50">
        <v>11208835</v>
      </c>
      <c r="I59" s="50">
        <v>0</v>
      </c>
      <c r="J59" s="51">
        <v>1950076</v>
      </c>
      <c r="K59" s="50">
        <v>23400830</v>
      </c>
      <c r="L59" s="73">
        <v>25350905</v>
      </c>
      <c r="M59" s="118"/>
      <c r="N59" s="120">
        <v>23400830</v>
      </c>
      <c r="O59" s="120">
        <v>12191995</v>
      </c>
      <c r="P59" s="120">
        <v>0</v>
      </c>
      <c r="Q59" s="120">
        <v>27545474</v>
      </c>
      <c r="R59" s="120">
        <v>25595398</v>
      </c>
      <c r="S59" s="47"/>
    </row>
    <row r="60" spans="1:19" ht="12.75" customHeight="1" x14ac:dyDescent="0.2">
      <c r="A60" s="501"/>
      <c r="B60" s="501"/>
      <c r="C60" s="53" t="s">
        <v>3</v>
      </c>
      <c r="D60" s="54">
        <v>12</v>
      </c>
      <c r="E60" s="55">
        <v>5986.77</v>
      </c>
      <c r="F60" s="55">
        <v>594.96</v>
      </c>
      <c r="G60" s="55">
        <v>0</v>
      </c>
      <c r="H60" s="55">
        <v>5788.88</v>
      </c>
      <c r="I60" s="55">
        <v>0</v>
      </c>
      <c r="J60" s="55">
        <v>1030.8800000000001</v>
      </c>
      <c r="K60" s="56">
        <v>12370.61</v>
      </c>
      <c r="L60" s="46">
        <v>13401.49</v>
      </c>
      <c r="M60" s="117"/>
      <c r="N60" s="119">
        <v>12370.61</v>
      </c>
      <c r="O60" s="119">
        <v>6581.73</v>
      </c>
      <c r="P60" s="119"/>
      <c r="Q60" s="119">
        <v>14586.2</v>
      </c>
      <c r="R60" s="119">
        <v>13555.32</v>
      </c>
      <c r="S60" s="47"/>
    </row>
    <row r="61" spans="1:19" ht="9" customHeight="1" x14ac:dyDescent="0.2">
      <c r="A61" s="501"/>
      <c r="B61" s="501"/>
      <c r="C61" s="48" t="s">
        <v>4</v>
      </c>
      <c r="D61" s="49">
        <v>13</v>
      </c>
      <c r="E61" s="50">
        <v>11592003</v>
      </c>
      <c r="F61" s="50">
        <v>1152003</v>
      </c>
      <c r="G61" s="50">
        <v>0</v>
      </c>
      <c r="H61" s="50">
        <v>11208835</v>
      </c>
      <c r="I61" s="50">
        <v>0</v>
      </c>
      <c r="J61" s="51">
        <v>1996062</v>
      </c>
      <c r="K61" s="50">
        <v>23952841</v>
      </c>
      <c r="L61" s="73">
        <v>25948903</v>
      </c>
      <c r="M61" s="118"/>
      <c r="N61" s="120">
        <v>23952841</v>
      </c>
      <c r="O61" s="120">
        <v>12744006</v>
      </c>
      <c r="P61" s="120">
        <v>0</v>
      </c>
      <c r="Q61" s="120">
        <v>28242821</v>
      </c>
      <c r="R61" s="120">
        <v>26246759</v>
      </c>
      <c r="S61" s="47"/>
    </row>
    <row r="62" spans="1:19" ht="12.75" customHeight="1" x14ac:dyDescent="0.2">
      <c r="A62" s="501"/>
      <c r="B62" s="501"/>
      <c r="C62" s="53" t="s">
        <v>3</v>
      </c>
      <c r="D62" s="54">
        <v>14</v>
      </c>
      <c r="E62" s="55">
        <v>6247.06</v>
      </c>
      <c r="F62" s="55">
        <v>619.75</v>
      </c>
      <c r="G62" s="55">
        <v>0</v>
      </c>
      <c r="H62" s="55">
        <v>5788.88</v>
      </c>
      <c r="I62" s="55">
        <v>0</v>
      </c>
      <c r="J62" s="55">
        <v>1054.6400000000001</v>
      </c>
      <c r="K62" s="56">
        <v>12655.69</v>
      </c>
      <c r="L62" s="46">
        <v>13710.33</v>
      </c>
      <c r="M62" s="117"/>
      <c r="N62" s="119">
        <v>12655.69</v>
      </c>
      <c r="O62" s="119">
        <v>6866.81</v>
      </c>
      <c r="P62" s="119"/>
      <c r="Q62" s="119">
        <v>14946.36</v>
      </c>
      <c r="R62" s="119">
        <v>13891.72</v>
      </c>
      <c r="S62" s="47"/>
    </row>
    <row r="63" spans="1:19" ht="9" customHeight="1" x14ac:dyDescent="0.2">
      <c r="A63" s="501"/>
      <c r="B63" s="501"/>
      <c r="C63" s="48" t="s">
        <v>4</v>
      </c>
      <c r="D63" s="49">
        <v>15</v>
      </c>
      <c r="E63" s="50">
        <v>12095995</v>
      </c>
      <c r="F63" s="50">
        <v>1200003</v>
      </c>
      <c r="G63" s="50">
        <v>0</v>
      </c>
      <c r="H63" s="50">
        <v>11208835</v>
      </c>
      <c r="I63" s="50">
        <v>0</v>
      </c>
      <c r="J63" s="51">
        <v>2042068</v>
      </c>
      <c r="K63" s="50">
        <v>24504833</v>
      </c>
      <c r="L63" s="73">
        <v>26546901</v>
      </c>
      <c r="M63" s="118"/>
      <c r="N63" s="120">
        <v>24504833</v>
      </c>
      <c r="O63" s="120">
        <v>13295998</v>
      </c>
      <c r="P63" s="120">
        <v>0</v>
      </c>
      <c r="Q63" s="120">
        <v>28940188</v>
      </c>
      <c r="R63" s="120">
        <v>26898121</v>
      </c>
      <c r="S63" s="47"/>
    </row>
    <row r="64" spans="1:19" ht="12.75" customHeight="1" x14ac:dyDescent="0.2">
      <c r="A64" s="501"/>
      <c r="B64" s="501"/>
      <c r="C64" s="53" t="s">
        <v>3</v>
      </c>
      <c r="D64" s="54">
        <v>16</v>
      </c>
      <c r="E64" s="55">
        <v>6507.36</v>
      </c>
      <c r="F64" s="55">
        <v>650.74</v>
      </c>
      <c r="G64" s="55">
        <v>0</v>
      </c>
      <c r="H64" s="55">
        <v>5788.88</v>
      </c>
      <c r="I64" s="55">
        <v>0</v>
      </c>
      <c r="J64" s="55">
        <v>1078.92</v>
      </c>
      <c r="K64" s="56">
        <v>12946.98</v>
      </c>
      <c r="L64" s="46">
        <v>14025.9</v>
      </c>
      <c r="M64" s="117"/>
      <c r="N64" s="119">
        <v>12946.98</v>
      </c>
      <c r="O64" s="119">
        <v>7158.1</v>
      </c>
      <c r="P64" s="119"/>
      <c r="Q64" s="119">
        <v>15314.36</v>
      </c>
      <c r="R64" s="119">
        <v>14235.44</v>
      </c>
      <c r="S64" s="47"/>
    </row>
    <row r="65" spans="1:19" ht="9" customHeight="1" x14ac:dyDescent="0.2">
      <c r="A65" s="501"/>
      <c r="B65" s="501"/>
      <c r="C65" s="48" t="s">
        <v>4</v>
      </c>
      <c r="D65" s="49">
        <v>17</v>
      </c>
      <c r="E65" s="50">
        <v>12600006</v>
      </c>
      <c r="F65" s="50">
        <v>1260008</v>
      </c>
      <c r="G65" s="50">
        <v>0</v>
      </c>
      <c r="H65" s="50">
        <v>11208835</v>
      </c>
      <c r="I65" s="50">
        <v>0</v>
      </c>
      <c r="J65" s="51">
        <v>2089080</v>
      </c>
      <c r="K65" s="50">
        <v>25068849</v>
      </c>
      <c r="L65" s="73">
        <v>27157929</v>
      </c>
      <c r="M65" s="118"/>
      <c r="N65" s="120">
        <v>25068849</v>
      </c>
      <c r="O65" s="120">
        <v>13860014</v>
      </c>
      <c r="P65" s="120">
        <v>0</v>
      </c>
      <c r="Q65" s="120">
        <v>29652736</v>
      </c>
      <c r="R65" s="120">
        <v>27563655</v>
      </c>
      <c r="S65" s="47"/>
    </row>
    <row r="66" spans="1:19" ht="12.75" customHeight="1" x14ac:dyDescent="0.2">
      <c r="A66" s="501"/>
      <c r="B66" s="501"/>
      <c r="C66" s="53" t="s">
        <v>3</v>
      </c>
      <c r="D66" s="54">
        <v>18</v>
      </c>
      <c r="E66" s="55">
        <v>6767.65</v>
      </c>
      <c r="F66" s="55">
        <v>675.53</v>
      </c>
      <c r="G66" s="55">
        <v>0</v>
      </c>
      <c r="H66" s="55">
        <v>5788.88</v>
      </c>
      <c r="I66" s="55">
        <v>0</v>
      </c>
      <c r="J66" s="55">
        <v>1102.67</v>
      </c>
      <c r="K66" s="56">
        <v>13232.06</v>
      </c>
      <c r="L66" s="46">
        <v>14334.73</v>
      </c>
      <c r="M66" s="117"/>
      <c r="N66" s="119">
        <v>13232.06</v>
      </c>
      <c r="O66" s="119">
        <v>7443.18</v>
      </c>
      <c r="P66" s="119"/>
      <c r="Q66" s="119">
        <v>15674.5</v>
      </c>
      <c r="R66" s="119">
        <v>14571.83</v>
      </c>
      <c r="S66" s="47"/>
    </row>
    <row r="67" spans="1:19" ht="9" customHeight="1" x14ac:dyDescent="0.2">
      <c r="A67" s="501"/>
      <c r="B67" s="501"/>
      <c r="C67" s="48" t="s">
        <v>4</v>
      </c>
      <c r="D67" s="49">
        <v>19</v>
      </c>
      <c r="E67" s="50">
        <v>13103998</v>
      </c>
      <c r="F67" s="50">
        <v>1308008</v>
      </c>
      <c r="G67" s="50">
        <v>0</v>
      </c>
      <c r="H67" s="50">
        <v>11208835</v>
      </c>
      <c r="I67" s="50">
        <v>0</v>
      </c>
      <c r="J67" s="51">
        <v>2135067</v>
      </c>
      <c r="K67" s="50">
        <v>25620841</v>
      </c>
      <c r="L67" s="73">
        <v>27755908</v>
      </c>
      <c r="M67" s="118"/>
      <c r="N67" s="120">
        <v>25620841</v>
      </c>
      <c r="O67" s="120">
        <v>14412006</v>
      </c>
      <c r="P67" s="120">
        <v>0</v>
      </c>
      <c r="Q67" s="120">
        <v>30350064</v>
      </c>
      <c r="R67" s="120">
        <v>28214997</v>
      </c>
      <c r="S67" s="47"/>
    </row>
    <row r="68" spans="1:19" ht="12.75" customHeight="1" x14ac:dyDescent="0.2">
      <c r="A68" s="501"/>
      <c r="B68" s="501"/>
      <c r="C68" s="53" t="s">
        <v>3</v>
      </c>
      <c r="D68" s="54">
        <v>20</v>
      </c>
      <c r="E68" s="55">
        <v>7027.95</v>
      </c>
      <c r="F68" s="55">
        <v>700.32</v>
      </c>
      <c r="G68" s="55">
        <v>0</v>
      </c>
      <c r="H68" s="55">
        <v>5788.88</v>
      </c>
      <c r="I68" s="55">
        <v>0</v>
      </c>
      <c r="J68" s="55">
        <v>1126.43</v>
      </c>
      <c r="K68" s="56">
        <v>13517.15</v>
      </c>
      <c r="L68" s="46">
        <v>14643.58</v>
      </c>
      <c r="M68" s="117"/>
      <c r="N68" s="119">
        <v>13517.15</v>
      </c>
      <c r="O68" s="119">
        <v>7728.27</v>
      </c>
      <c r="P68" s="119"/>
      <c r="Q68" s="119">
        <v>16034.67</v>
      </c>
      <c r="R68" s="119">
        <v>14908.24</v>
      </c>
      <c r="S68" s="47"/>
    </row>
    <row r="69" spans="1:19" ht="9" customHeight="1" x14ac:dyDescent="0.2">
      <c r="A69" s="501"/>
      <c r="B69" s="501"/>
      <c r="C69" s="48" t="s">
        <v>4</v>
      </c>
      <c r="D69" s="49">
        <v>21</v>
      </c>
      <c r="E69" s="50">
        <v>13608009</v>
      </c>
      <c r="F69" s="50">
        <v>1356009</v>
      </c>
      <c r="G69" s="50">
        <v>0</v>
      </c>
      <c r="H69" s="50">
        <v>11208835</v>
      </c>
      <c r="I69" s="50">
        <v>0</v>
      </c>
      <c r="J69" s="51">
        <v>2181073</v>
      </c>
      <c r="K69" s="50">
        <v>26172852</v>
      </c>
      <c r="L69" s="73">
        <v>28353925</v>
      </c>
      <c r="M69" s="118"/>
      <c r="N69" s="120">
        <v>26172852</v>
      </c>
      <c r="O69" s="120">
        <v>14964017</v>
      </c>
      <c r="P69" s="120">
        <v>0</v>
      </c>
      <c r="Q69" s="120">
        <v>31047450</v>
      </c>
      <c r="R69" s="120">
        <v>28866378</v>
      </c>
      <c r="S69" s="47"/>
    </row>
    <row r="70" spans="1:19" ht="12.75" customHeight="1" x14ac:dyDescent="0.2">
      <c r="A70" s="501"/>
      <c r="B70" s="501"/>
      <c r="C70" s="53" t="s">
        <v>3</v>
      </c>
      <c r="D70" s="54">
        <v>22</v>
      </c>
      <c r="E70" s="55">
        <v>7170.49</v>
      </c>
      <c r="F70" s="55">
        <v>712.71</v>
      </c>
      <c r="G70" s="55">
        <v>0</v>
      </c>
      <c r="H70" s="55">
        <v>5788.88</v>
      </c>
      <c r="I70" s="55">
        <v>0</v>
      </c>
      <c r="J70" s="55">
        <v>1139.3399999999999</v>
      </c>
      <c r="K70" s="56">
        <v>13672.08</v>
      </c>
      <c r="L70" s="46">
        <v>14811.42</v>
      </c>
      <c r="M70" s="117"/>
      <c r="N70" s="119">
        <v>13672.08</v>
      </c>
      <c r="O70" s="119">
        <v>7883.2</v>
      </c>
      <c r="P70" s="119"/>
      <c r="Q70" s="119">
        <v>16230.4</v>
      </c>
      <c r="R70" s="119">
        <v>15091.06</v>
      </c>
      <c r="S70" s="47"/>
    </row>
    <row r="71" spans="1:19" ht="9" customHeight="1" x14ac:dyDescent="0.2">
      <c r="A71" s="501"/>
      <c r="B71" s="501"/>
      <c r="C71" s="48" t="s">
        <v>4</v>
      </c>
      <c r="D71" s="49">
        <v>23</v>
      </c>
      <c r="E71" s="50">
        <v>13884005</v>
      </c>
      <c r="F71" s="50">
        <v>1379999</v>
      </c>
      <c r="G71" s="50">
        <v>0</v>
      </c>
      <c r="H71" s="50">
        <v>11208835</v>
      </c>
      <c r="I71" s="50">
        <v>0</v>
      </c>
      <c r="J71" s="51">
        <v>2206070</v>
      </c>
      <c r="K71" s="50">
        <v>26472838</v>
      </c>
      <c r="L71" s="73">
        <v>28678908</v>
      </c>
      <c r="M71" s="118"/>
      <c r="N71" s="120">
        <v>26472838</v>
      </c>
      <c r="O71" s="120">
        <v>15264004</v>
      </c>
      <c r="P71" s="120">
        <v>0</v>
      </c>
      <c r="Q71" s="120">
        <v>31426437</v>
      </c>
      <c r="R71" s="120">
        <v>29220367</v>
      </c>
      <c r="S71" s="47"/>
    </row>
    <row r="72" spans="1:19" ht="12.75" customHeight="1" x14ac:dyDescent="0.2">
      <c r="A72" s="501"/>
      <c r="B72" s="501"/>
      <c r="C72" s="53" t="s">
        <v>3</v>
      </c>
      <c r="D72" s="54">
        <v>24</v>
      </c>
      <c r="E72" s="55">
        <v>7313.03</v>
      </c>
      <c r="F72" s="55">
        <v>731.3</v>
      </c>
      <c r="G72" s="55">
        <v>0</v>
      </c>
      <c r="H72" s="55">
        <v>5788.88</v>
      </c>
      <c r="I72" s="55">
        <v>0</v>
      </c>
      <c r="J72" s="55">
        <v>1152.77</v>
      </c>
      <c r="K72" s="56">
        <v>13833.21</v>
      </c>
      <c r="L72" s="46">
        <v>14985.98</v>
      </c>
      <c r="M72" s="117"/>
      <c r="N72" s="119">
        <v>13833.21</v>
      </c>
      <c r="O72" s="119">
        <v>8044.33</v>
      </c>
      <c r="P72" s="119"/>
      <c r="Q72" s="119">
        <v>16433.96</v>
      </c>
      <c r="R72" s="119">
        <v>15281.19</v>
      </c>
      <c r="S72" s="47"/>
    </row>
    <row r="73" spans="1:19" ht="9" customHeight="1" x14ac:dyDescent="0.2">
      <c r="A73" s="501"/>
      <c r="B73" s="501"/>
      <c r="C73" s="48" t="s">
        <v>4</v>
      </c>
      <c r="D73" s="49">
        <v>25</v>
      </c>
      <c r="E73" s="50">
        <v>14160001</v>
      </c>
      <c r="F73" s="50">
        <v>1415994</v>
      </c>
      <c r="G73" s="50">
        <v>0</v>
      </c>
      <c r="H73" s="50">
        <v>11208835</v>
      </c>
      <c r="I73" s="50">
        <v>0</v>
      </c>
      <c r="J73" s="51">
        <v>2232074</v>
      </c>
      <c r="K73" s="50">
        <v>26784830</v>
      </c>
      <c r="L73" s="73">
        <v>29016903</v>
      </c>
      <c r="M73" s="118"/>
      <c r="N73" s="120">
        <v>26784830</v>
      </c>
      <c r="O73" s="120">
        <v>15575995</v>
      </c>
      <c r="P73" s="120">
        <v>0</v>
      </c>
      <c r="Q73" s="120">
        <v>31820584</v>
      </c>
      <c r="R73" s="120">
        <v>29588510</v>
      </c>
      <c r="S73" s="47"/>
    </row>
    <row r="74" spans="1:19" ht="12.75" customHeight="1" x14ac:dyDescent="0.2">
      <c r="A74" s="501"/>
      <c r="B74" s="501"/>
      <c r="C74" s="53" t="s">
        <v>3</v>
      </c>
      <c r="D74" s="54">
        <v>26</v>
      </c>
      <c r="E74" s="55">
        <v>7455.57</v>
      </c>
      <c r="F74" s="55">
        <v>743.7</v>
      </c>
      <c r="G74" s="55">
        <v>0</v>
      </c>
      <c r="H74" s="55">
        <v>5788.88</v>
      </c>
      <c r="I74" s="55">
        <v>0</v>
      </c>
      <c r="J74" s="55">
        <v>1165.68</v>
      </c>
      <c r="K74" s="56">
        <v>13988.15</v>
      </c>
      <c r="L74" s="46">
        <v>15153.83</v>
      </c>
      <c r="M74" s="117"/>
      <c r="N74" s="119">
        <v>13988.15</v>
      </c>
      <c r="O74" s="119">
        <v>8199.27</v>
      </c>
      <c r="P74" s="119"/>
      <c r="Q74" s="119">
        <v>16629.7</v>
      </c>
      <c r="R74" s="119">
        <v>15464.02</v>
      </c>
      <c r="S74" s="47"/>
    </row>
    <row r="75" spans="1:19" ht="9" customHeight="1" x14ac:dyDescent="0.2">
      <c r="A75" s="501"/>
      <c r="B75" s="501"/>
      <c r="C75" s="48" t="s">
        <v>4</v>
      </c>
      <c r="D75" s="49">
        <v>27</v>
      </c>
      <c r="E75" s="50">
        <v>14435997</v>
      </c>
      <c r="F75" s="50">
        <v>1440004</v>
      </c>
      <c r="G75" s="50">
        <v>0</v>
      </c>
      <c r="H75" s="50">
        <v>11208835</v>
      </c>
      <c r="I75" s="50">
        <v>0</v>
      </c>
      <c r="J75" s="51">
        <v>2257071</v>
      </c>
      <c r="K75" s="50">
        <v>27084835</v>
      </c>
      <c r="L75" s="73">
        <v>29341906</v>
      </c>
      <c r="M75" s="118"/>
      <c r="N75" s="120">
        <v>27084835</v>
      </c>
      <c r="O75" s="120">
        <v>15876001</v>
      </c>
      <c r="P75" s="120">
        <v>0</v>
      </c>
      <c r="Q75" s="120">
        <v>32199589</v>
      </c>
      <c r="R75" s="120">
        <v>29942518</v>
      </c>
      <c r="S75" s="47"/>
    </row>
    <row r="76" spans="1:19" ht="12.75" customHeight="1" x14ac:dyDescent="0.2">
      <c r="A76" s="501"/>
      <c r="B76" s="501"/>
      <c r="C76" s="53" t="s">
        <v>3</v>
      </c>
      <c r="D76" s="54">
        <v>28</v>
      </c>
      <c r="E76" s="55">
        <v>7591.92</v>
      </c>
      <c r="F76" s="55">
        <v>756.09</v>
      </c>
      <c r="G76" s="55">
        <v>0</v>
      </c>
      <c r="H76" s="55">
        <v>5788.88</v>
      </c>
      <c r="I76" s="55">
        <v>0</v>
      </c>
      <c r="J76" s="55">
        <v>1178.07</v>
      </c>
      <c r="K76" s="56">
        <v>14136.89</v>
      </c>
      <c r="L76" s="46">
        <v>15314.96</v>
      </c>
      <c r="M76" s="117"/>
      <c r="N76" s="119">
        <v>14136.89</v>
      </c>
      <c r="O76" s="119">
        <v>8348.01</v>
      </c>
      <c r="P76" s="119"/>
      <c r="Q76" s="119">
        <v>16817.599999999999</v>
      </c>
      <c r="R76" s="119">
        <v>15639.53</v>
      </c>
      <c r="S76" s="47"/>
    </row>
    <row r="77" spans="1:19" ht="9" customHeight="1" x14ac:dyDescent="0.2">
      <c r="A77" s="501"/>
      <c r="B77" s="501"/>
      <c r="C77" s="48" t="s">
        <v>4</v>
      </c>
      <c r="D77" s="49">
        <v>29</v>
      </c>
      <c r="E77" s="50">
        <v>14700007</v>
      </c>
      <c r="F77" s="50">
        <v>1463994</v>
      </c>
      <c r="G77" s="50">
        <v>0</v>
      </c>
      <c r="H77" s="50">
        <v>11208835</v>
      </c>
      <c r="I77" s="50">
        <v>0</v>
      </c>
      <c r="J77" s="51">
        <v>2281062</v>
      </c>
      <c r="K77" s="50">
        <v>27372836</v>
      </c>
      <c r="L77" s="73">
        <v>29653898</v>
      </c>
      <c r="M77" s="118"/>
      <c r="N77" s="120">
        <v>27372836</v>
      </c>
      <c r="O77" s="120">
        <v>16164001</v>
      </c>
      <c r="P77" s="120">
        <v>0</v>
      </c>
      <c r="Q77" s="120">
        <v>32563414</v>
      </c>
      <c r="R77" s="120">
        <v>30282353</v>
      </c>
      <c r="S77" s="47"/>
    </row>
    <row r="78" spans="1:19" ht="12.75" customHeight="1" x14ac:dyDescent="0.2">
      <c r="A78" s="501"/>
      <c r="B78" s="501"/>
      <c r="C78" s="53" t="s">
        <v>3</v>
      </c>
      <c r="D78" s="54">
        <v>30</v>
      </c>
      <c r="E78" s="55">
        <v>7734.46</v>
      </c>
      <c r="F78" s="55">
        <v>768.49</v>
      </c>
      <c r="G78" s="55">
        <v>0</v>
      </c>
      <c r="H78" s="55">
        <v>5788.88</v>
      </c>
      <c r="I78" s="55">
        <v>0</v>
      </c>
      <c r="J78" s="55">
        <v>1190.99</v>
      </c>
      <c r="K78" s="56">
        <v>14291.83</v>
      </c>
      <c r="L78" s="46">
        <v>15482.82</v>
      </c>
      <c r="M78" s="117"/>
      <c r="N78" s="119">
        <v>14291.83</v>
      </c>
      <c r="O78" s="119">
        <v>8502.9500000000007</v>
      </c>
      <c r="P78" s="119"/>
      <c r="Q78" s="119">
        <v>17013.349999999999</v>
      </c>
      <c r="R78" s="119">
        <v>15822.36</v>
      </c>
      <c r="S78" s="47"/>
    </row>
    <row r="79" spans="1:19" ht="9" customHeight="1" x14ac:dyDescent="0.2">
      <c r="A79" s="501"/>
      <c r="B79" s="501"/>
      <c r="C79" s="48" t="s">
        <v>4</v>
      </c>
      <c r="D79" s="49">
        <v>31</v>
      </c>
      <c r="E79" s="50">
        <v>14976003</v>
      </c>
      <c r="F79" s="50">
        <v>1488004</v>
      </c>
      <c r="G79" s="50">
        <v>0</v>
      </c>
      <c r="H79" s="50">
        <v>11208835</v>
      </c>
      <c r="I79" s="50">
        <v>0</v>
      </c>
      <c r="J79" s="51">
        <v>2306078</v>
      </c>
      <c r="K79" s="50">
        <v>27672842</v>
      </c>
      <c r="L79" s="73">
        <v>29978920</v>
      </c>
      <c r="M79" s="118"/>
      <c r="N79" s="120">
        <v>27672842</v>
      </c>
      <c r="O79" s="120">
        <v>16464007</v>
      </c>
      <c r="P79" s="120">
        <v>0</v>
      </c>
      <c r="Q79" s="120">
        <v>32942439</v>
      </c>
      <c r="R79" s="120">
        <v>30636361</v>
      </c>
      <c r="S79" s="47"/>
    </row>
    <row r="80" spans="1:19" ht="12.75" customHeight="1" x14ac:dyDescent="0.2">
      <c r="A80" s="501"/>
      <c r="B80" s="501"/>
      <c r="C80" s="53" t="s">
        <v>3</v>
      </c>
      <c r="D80" s="54">
        <v>32</v>
      </c>
      <c r="E80" s="55">
        <v>7877</v>
      </c>
      <c r="F80" s="55">
        <v>787.08</v>
      </c>
      <c r="G80" s="55">
        <v>0</v>
      </c>
      <c r="H80" s="55">
        <v>5788.88</v>
      </c>
      <c r="I80" s="55">
        <v>0</v>
      </c>
      <c r="J80" s="55">
        <v>1204.4100000000001</v>
      </c>
      <c r="K80" s="56">
        <v>14452.96</v>
      </c>
      <c r="L80" s="46">
        <v>15657.37</v>
      </c>
      <c r="M80" s="117"/>
      <c r="N80" s="119">
        <v>14452.96</v>
      </c>
      <c r="O80" s="119">
        <v>8664.08</v>
      </c>
      <c r="P80" s="119"/>
      <c r="Q80" s="119">
        <v>17216.900000000001</v>
      </c>
      <c r="R80" s="119">
        <v>16012.49</v>
      </c>
      <c r="S80" s="47"/>
    </row>
    <row r="81" spans="1:19" ht="9" customHeight="1" x14ac:dyDescent="0.2">
      <c r="A81" s="501"/>
      <c r="B81" s="501"/>
      <c r="C81" s="48" t="s">
        <v>4</v>
      </c>
      <c r="D81" s="49">
        <v>33</v>
      </c>
      <c r="E81" s="50">
        <v>15251999</v>
      </c>
      <c r="F81" s="50">
        <v>1523999</v>
      </c>
      <c r="G81" s="50">
        <v>0</v>
      </c>
      <c r="H81" s="50">
        <v>11208835</v>
      </c>
      <c r="I81" s="50">
        <v>0</v>
      </c>
      <c r="J81" s="51">
        <v>2332063</v>
      </c>
      <c r="K81" s="50">
        <v>27984833</v>
      </c>
      <c r="L81" s="73">
        <v>30316896</v>
      </c>
      <c r="M81" s="118"/>
      <c r="N81" s="120">
        <v>27984833</v>
      </c>
      <c r="O81" s="120">
        <v>16775998</v>
      </c>
      <c r="P81" s="120">
        <v>0</v>
      </c>
      <c r="Q81" s="120">
        <v>33336567</v>
      </c>
      <c r="R81" s="120">
        <v>31004504</v>
      </c>
      <c r="S81" s="47"/>
    </row>
    <row r="82" spans="1:19" ht="12.75" customHeight="1" x14ac:dyDescent="0.2">
      <c r="A82" s="501"/>
      <c r="B82" s="501"/>
      <c r="C82" s="53" t="s">
        <v>3</v>
      </c>
      <c r="D82" s="54">
        <v>34</v>
      </c>
      <c r="E82" s="55">
        <v>7829.49</v>
      </c>
      <c r="F82" s="55">
        <v>799.48</v>
      </c>
      <c r="G82" s="55">
        <v>0</v>
      </c>
      <c r="H82" s="55">
        <v>5788.88</v>
      </c>
      <c r="I82" s="55">
        <v>0</v>
      </c>
      <c r="J82" s="55">
        <v>1201.49</v>
      </c>
      <c r="K82" s="56">
        <v>14417.85</v>
      </c>
      <c r="L82" s="46">
        <v>15619.34</v>
      </c>
      <c r="M82" s="117"/>
      <c r="N82" s="119">
        <v>14417.85</v>
      </c>
      <c r="O82" s="119">
        <v>8628.9699999999993</v>
      </c>
      <c r="P82" s="119"/>
      <c r="Q82" s="119">
        <v>17172.55</v>
      </c>
      <c r="R82" s="119">
        <v>15971.06</v>
      </c>
      <c r="S82" s="47"/>
    </row>
    <row r="83" spans="1:19" ht="9" customHeight="1" x14ac:dyDescent="0.2">
      <c r="A83" s="501"/>
      <c r="B83" s="501"/>
      <c r="C83" s="48" t="s">
        <v>4</v>
      </c>
      <c r="D83" s="49">
        <v>35</v>
      </c>
      <c r="E83" s="50">
        <v>15160007</v>
      </c>
      <c r="F83" s="50">
        <v>1548009</v>
      </c>
      <c r="G83" s="50">
        <v>0</v>
      </c>
      <c r="H83" s="50">
        <v>11208835</v>
      </c>
      <c r="I83" s="50">
        <v>0</v>
      </c>
      <c r="J83" s="51">
        <v>2326409</v>
      </c>
      <c r="K83" s="50">
        <v>27916850</v>
      </c>
      <c r="L83" s="73">
        <v>30243259</v>
      </c>
      <c r="M83" s="118"/>
      <c r="N83" s="120">
        <v>27916850</v>
      </c>
      <c r="O83" s="120">
        <v>16708016</v>
      </c>
      <c r="P83" s="120">
        <v>0</v>
      </c>
      <c r="Q83" s="120">
        <v>33250693</v>
      </c>
      <c r="R83" s="120">
        <v>30924284</v>
      </c>
      <c r="S83" s="47"/>
    </row>
    <row r="84" spans="1:19" ht="12.75" customHeight="1" x14ac:dyDescent="0.2">
      <c r="A84" s="501"/>
      <c r="B84" s="501"/>
      <c r="C84" s="53" t="s">
        <v>3</v>
      </c>
      <c r="D84" s="54">
        <v>36</v>
      </c>
      <c r="E84" s="55">
        <v>8155.89</v>
      </c>
      <c r="F84" s="55">
        <v>811.87</v>
      </c>
      <c r="G84" s="55">
        <v>0</v>
      </c>
      <c r="H84" s="55">
        <v>5788.88</v>
      </c>
      <c r="I84" s="55">
        <v>0</v>
      </c>
      <c r="J84" s="55">
        <v>1229.72</v>
      </c>
      <c r="K84" s="56">
        <v>14756.64</v>
      </c>
      <c r="L84" s="46">
        <v>15986.36</v>
      </c>
      <c r="M84" s="117"/>
      <c r="N84" s="119">
        <v>14756.64</v>
      </c>
      <c r="O84" s="119">
        <v>8967.76</v>
      </c>
      <c r="P84" s="119"/>
      <c r="Q84" s="119">
        <v>17600.560000000001</v>
      </c>
      <c r="R84" s="119">
        <v>16370.84</v>
      </c>
      <c r="S84" s="47"/>
    </row>
    <row r="85" spans="1:19" ht="9" customHeight="1" x14ac:dyDescent="0.2">
      <c r="A85" s="501"/>
      <c r="B85" s="501"/>
      <c r="C85" s="48" t="s">
        <v>4</v>
      </c>
      <c r="D85" s="49">
        <v>37</v>
      </c>
      <c r="E85" s="50">
        <v>15792005</v>
      </c>
      <c r="F85" s="50">
        <v>1572000</v>
      </c>
      <c r="G85" s="50">
        <v>0</v>
      </c>
      <c r="H85" s="50">
        <v>11208835</v>
      </c>
      <c r="I85" s="50">
        <v>0</v>
      </c>
      <c r="J85" s="51">
        <v>2381070</v>
      </c>
      <c r="K85" s="50">
        <v>28572839</v>
      </c>
      <c r="L85" s="73">
        <v>30953909</v>
      </c>
      <c r="M85" s="118"/>
      <c r="N85" s="120">
        <v>28572839</v>
      </c>
      <c r="O85" s="120">
        <v>17364005</v>
      </c>
      <c r="P85" s="120">
        <v>0</v>
      </c>
      <c r="Q85" s="120">
        <v>34079436</v>
      </c>
      <c r="R85" s="120">
        <v>31698366</v>
      </c>
      <c r="S85" s="47"/>
    </row>
    <row r="86" spans="1:19" ht="12.75" customHeight="1" x14ac:dyDescent="0.2">
      <c r="A86" s="501"/>
      <c r="B86" s="501"/>
      <c r="C86" s="53" t="s">
        <v>3</v>
      </c>
      <c r="D86" s="54">
        <v>38</v>
      </c>
      <c r="E86" s="55">
        <v>8298.43</v>
      </c>
      <c r="F86" s="55">
        <v>824.27</v>
      </c>
      <c r="G86" s="55">
        <v>0</v>
      </c>
      <c r="H86" s="55">
        <v>5788.88</v>
      </c>
      <c r="I86" s="55">
        <v>0</v>
      </c>
      <c r="J86" s="55">
        <v>1242.6300000000001</v>
      </c>
      <c r="K86" s="56">
        <v>14911.58</v>
      </c>
      <c r="L86" s="46">
        <v>16154.21</v>
      </c>
      <c r="M86" s="117"/>
      <c r="N86" s="119">
        <v>14911.58</v>
      </c>
      <c r="O86" s="119">
        <v>9122.7000000000007</v>
      </c>
      <c r="P86" s="119"/>
      <c r="Q86" s="119">
        <v>17796.3</v>
      </c>
      <c r="R86" s="119">
        <v>16553.669999999998</v>
      </c>
      <c r="S86" s="47"/>
    </row>
    <row r="87" spans="1:19" ht="9" customHeight="1" x14ac:dyDescent="0.2">
      <c r="A87" s="501"/>
      <c r="B87" s="501"/>
      <c r="C87" s="48" t="s">
        <v>4</v>
      </c>
      <c r="D87" s="49">
        <v>39</v>
      </c>
      <c r="E87" s="50">
        <v>16068001</v>
      </c>
      <c r="F87" s="50">
        <v>1596009</v>
      </c>
      <c r="G87" s="50">
        <v>0</v>
      </c>
      <c r="H87" s="50">
        <v>11208835</v>
      </c>
      <c r="I87" s="50">
        <v>0</v>
      </c>
      <c r="J87" s="51">
        <v>2406067</v>
      </c>
      <c r="K87" s="50">
        <v>28872845</v>
      </c>
      <c r="L87" s="73">
        <v>31278912</v>
      </c>
      <c r="M87" s="118"/>
      <c r="N87" s="120">
        <v>28872845</v>
      </c>
      <c r="O87" s="120">
        <v>17664010</v>
      </c>
      <c r="P87" s="120">
        <v>0</v>
      </c>
      <c r="Q87" s="120">
        <v>34458442</v>
      </c>
      <c r="R87" s="120">
        <v>32052375</v>
      </c>
      <c r="S87" s="47"/>
    </row>
    <row r="88" spans="1:19" ht="12.75" customHeight="1" x14ac:dyDescent="0.2">
      <c r="A88" s="501"/>
      <c r="B88" s="501"/>
      <c r="C88" s="53" t="s">
        <v>3</v>
      </c>
      <c r="D88" s="54">
        <v>40</v>
      </c>
      <c r="E88" s="55">
        <v>8440.9699999999993</v>
      </c>
      <c r="F88" s="55">
        <v>842.86</v>
      </c>
      <c r="G88" s="55">
        <v>0</v>
      </c>
      <c r="H88" s="55">
        <v>5788.88</v>
      </c>
      <c r="I88" s="55">
        <v>0</v>
      </c>
      <c r="J88" s="55">
        <v>1256.06</v>
      </c>
      <c r="K88" s="56">
        <v>15072.71</v>
      </c>
      <c r="L88" s="46">
        <v>16328.77</v>
      </c>
      <c r="M88" s="117"/>
      <c r="N88" s="119">
        <v>15072.71</v>
      </c>
      <c r="O88" s="119">
        <v>9283.83</v>
      </c>
      <c r="P88" s="119"/>
      <c r="Q88" s="119">
        <v>17999.86</v>
      </c>
      <c r="R88" s="119">
        <v>16743.8</v>
      </c>
      <c r="S88" s="47"/>
    </row>
    <row r="89" spans="1:19" ht="9" customHeight="1" x14ac:dyDescent="0.2">
      <c r="A89" s="502"/>
      <c r="B89" s="502"/>
      <c r="C89" s="58"/>
      <c r="D89" s="59"/>
      <c r="E89" s="61">
        <v>16343997</v>
      </c>
      <c r="F89" s="61">
        <v>1632005</v>
      </c>
      <c r="G89" s="61">
        <v>0</v>
      </c>
      <c r="H89" s="61">
        <v>11208835</v>
      </c>
      <c r="I89" s="61">
        <v>0</v>
      </c>
      <c r="J89" s="60">
        <v>2432071</v>
      </c>
      <c r="K89" s="61">
        <v>29184836</v>
      </c>
      <c r="L89" s="73">
        <v>31616907</v>
      </c>
      <c r="M89" s="118"/>
      <c r="N89" s="120">
        <v>29184836</v>
      </c>
      <c r="O89" s="120">
        <v>17976002</v>
      </c>
      <c r="P89" s="120">
        <v>0</v>
      </c>
      <c r="Q89" s="120">
        <v>34852589</v>
      </c>
      <c r="R89" s="120">
        <v>32420518</v>
      </c>
      <c r="S89" s="47"/>
    </row>
    <row r="90" spans="1:19" ht="12.75" customHeight="1" x14ac:dyDescent="0.2">
      <c r="A90" s="492">
        <v>33359</v>
      </c>
      <c r="B90" s="492">
        <v>33542</v>
      </c>
      <c r="C90" s="42" t="s">
        <v>3</v>
      </c>
      <c r="D90" s="43">
        <v>0</v>
      </c>
      <c r="E90" s="44">
        <v>4412.6099999999997</v>
      </c>
      <c r="F90" s="44">
        <v>440.02</v>
      </c>
      <c r="G90" s="44">
        <v>0</v>
      </c>
      <c r="H90" s="44">
        <v>6056.11</v>
      </c>
      <c r="I90" s="44">
        <v>0</v>
      </c>
      <c r="J90" s="44">
        <v>909.06</v>
      </c>
      <c r="K90" s="45">
        <v>10908.74</v>
      </c>
      <c r="L90" s="46">
        <v>11817.8</v>
      </c>
      <c r="M90" s="117"/>
      <c r="N90" s="119">
        <v>10908.74</v>
      </c>
      <c r="O90" s="119">
        <v>4852.63</v>
      </c>
      <c r="P90" s="119"/>
      <c r="Q90" s="119">
        <v>12691.27</v>
      </c>
      <c r="R90" s="119">
        <v>11782.21</v>
      </c>
      <c r="S90" s="47"/>
    </row>
    <row r="91" spans="1:19" ht="9" customHeight="1" x14ac:dyDescent="0.2">
      <c r="A91" s="525"/>
      <c r="B91" s="525"/>
      <c r="C91" s="48" t="s">
        <v>4</v>
      </c>
      <c r="D91" s="49">
        <v>1</v>
      </c>
      <c r="E91" s="50">
        <v>8544004</v>
      </c>
      <c r="F91" s="50">
        <v>851998</v>
      </c>
      <c r="G91" s="50">
        <v>0</v>
      </c>
      <c r="H91" s="50">
        <v>11726264</v>
      </c>
      <c r="I91" s="50">
        <v>0</v>
      </c>
      <c r="J91" s="51">
        <v>1760186</v>
      </c>
      <c r="K91" s="50">
        <v>21122266</v>
      </c>
      <c r="L91" s="73">
        <v>22882452</v>
      </c>
      <c r="M91" s="118"/>
      <c r="N91" s="120">
        <v>21122266</v>
      </c>
      <c r="O91" s="120">
        <v>9396002</v>
      </c>
      <c r="P91" s="120">
        <v>0</v>
      </c>
      <c r="Q91" s="120">
        <v>24573725</v>
      </c>
      <c r="R91" s="120">
        <v>22813540</v>
      </c>
      <c r="S91" s="47"/>
    </row>
    <row r="92" spans="1:19" ht="12.75" customHeight="1" x14ac:dyDescent="0.2">
      <c r="A92" s="500">
        <v>33359</v>
      </c>
      <c r="B92" s="500">
        <v>33542</v>
      </c>
      <c r="C92" s="53" t="s">
        <v>3</v>
      </c>
      <c r="D92" s="54">
        <v>2</v>
      </c>
      <c r="E92" s="55">
        <v>4641.91</v>
      </c>
      <c r="F92" s="55">
        <v>458.61</v>
      </c>
      <c r="G92" s="55">
        <v>0</v>
      </c>
      <c r="H92" s="55">
        <v>6056.11</v>
      </c>
      <c r="I92" s="55">
        <v>0</v>
      </c>
      <c r="J92" s="55">
        <v>929.72</v>
      </c>
      <c r="K92" s="56">
        <v>11156.63</v>
      </c>
      <c r="L92" s="46">
        <v>12086.35</v>
      </c>
      <c r="M92" s="117"/>
      <c r="N92" s="119">
        <v>11156.63</v>
      </c>
      <c r="O92" s="119">
        <v>5100.5200000000004</v>
      </c>
      <c r="P92" s="119"/>
      <c r="Q92" s="119">
        <v>13004.44</v>
      </c>
      <c r="R92" s="119">
        <v>12074.72</v>
      </c>
      <c r="S92" s="47"/>
    </row>
    <row r="93" spans="1:19" ht="9" customHeight="1" x14ac:dyDescent="0.2">
      <c r="A93" s="500"/>
      <c r="B93" s="500"/>
      <c r="C93" s="48" t="s">
        <v>4</v>
      </c>
      <c r="D93" s="49">
        <v>3</v>
      </c>
      <c r="E93" s="50">
        <v>8987991</v>
      </c>
      <c r="F93" s="50">
        <v>887993</v>
      </c>
      <c r="G93" s="50">
        <v>0</v>
      </c>
      <c r="H93" s="50">
        <v>11726264</v>
      </c>
      <c r="I93" s="50">
        <v>0</v>
      </c>
      <c r="J93" s="51">
        <v>1800189</v>
      </c>
      <c r="K93" s="50">
        <v>21602248</v>
      </c>
      <c r="L93" s="73">
        <v>23402437</v>
      </c>
      <c r="M93" s="118"/>
      <c r="N93" s="120">
        <v>21602248</v>
      </c>
      <c r="O93" s="120">
        <v>9875984</v>
      </c>
      <c r="P93" s="120">
        <v>0</v>
      </c>
      <c r="Q93" s="120">
        <v>25180107</v>
      </c>
      <c r="R93" s="120">
        <v>23379918</v>
      </c>
      <c r="S93" s="47"/>
    </row>
    <row r="94" spans="1:19" ht="12.75" customHeight="1" x14ac:dyDescent="0.2">
      <c r="A94" s="501"/>
      <c r="B94" s="501"/>
      <c r="C94" s="53" t="s">
        <v>3</v>
      </c>
      <c r="D94" s="54">
        <v>4</v>
      </c>
      <c r="E94" s="55">
        <v>4871.22</v>
      </c>
      <c r="F94" s="55">
        <v>483.4</v>
      </c>
      <c r="G94" s="55">
        <v>0</v>
      </c>
      <c r="H94" s="55">
        <v>6056.11</v>
      </c>
      <c r="I94" s="55">
        <v>0</v>
      </c>
      <c r="J94" s="55">
        <v>950.89</v>
      </c>
      <c r="K94" s="56">
        <v>11410.73</v>
      </c>
      <c r="L94" s="46">
        <v>12361.62</v>
      </c>
      <c r="M94" s="117"/>
      <c r="N94" s="119">
        <v>11410.73</v>
      </c>
      <c r="O94" s="119">
        <v>5354.62</v>
      </c>
      <c r="P94" s="119"/>
      <c r="Q94" s="119">
        <v>13325.45</v>
      </c>
      <c r="R94" s="119">
        <v>12374.56</v>
      </c>
      <c r="S94" s="47"/>
    </row>
    <row r="95" spans="1:19" ht="9" customHeight="1" x14ac:dyDescent="0.2">
      <c r="A95" s="501"/>
      <c r="B95" s="501"/>
      <c r="C95" s="48" t="s">
        <v>4</v>
      </c>
      <c r="D95" s="49">
        <v>5</v>
      </c>
      <c r="E95" s="50">
        <v>9431997</v>
      </c>
      <c r="F95" s="50">
        <v>935993</v>
      </c>
      <c r="G95" s="50">
        <v>0</v>
      </c>
      <c r="H95" s="50">
        <v>11726264</v>
      </c>
      <c r="I95" s="50">
        <v>0</v>
      </c>
      <c r="J95" s="51">
        <v>1841180</v>
      </c>
      <c r="K95" s="50">
        <v>22094254</v>
      </c>
      <c r="L95" s="73">
        <v>23935434</v>
      </c>
      <c r="M95" s="118"/>
      <c r="N95" s="120">
        <v>22094254</v>
      </c>
      <c r="O95" s="120">
        <v>10367990</v>
      </c>
      <c r="P95" s="120">
        <v>0</v>
      </c>
      <c r="Q95" s="120">
        <v>25801669</v>
      </c>
      <c r="R95" s="120">
        <v>23960489</v>
      </c>
      <c r="S95" s="47"/>
    </row>
    <row r="96" spans="1:19" ht="12.75" customHeight="1" x14ac:dyDescent="0.2">
      <c r="A96" s="501"/>
      <c r="B96" s="501"/>
      <c r="C96" s="53" t="s">
        <v>3</v>
      </c>
      <c r="D96" s="54">
        <v>6</v>
      </c>
      <c r="E96" s="55">
        <v>5199.6899999999996</v>
      </c>
      <c r="F96" s="55">
        <v>514.39</v>
      </c>
      <c r="G96" s="55">
        <v>0</v>
      </c>
      <c r="H96" s="55">
        <v>6056.11</v>
      </c>
      <c r="I96" s="55">
        <v>0</v>
      </c>
      <c r="J96" s="55">
        <v>980.85</v>
      </c>
      <c r="K96" s="56">
        <v>11770.19</v>
      </c>
      <c r="L96" s="46">
        <v>12751.04</v>
      </c>
      <c r="M96" s="117"/>
      <c r="N96" s="119">
        <v>11770.19</v>
      </c>
      <c r="O96" s="119">
        <v>5714.08</v>
      </c>
      <c r="P96" s="119"/>
      <c r="Q96" s="119">
        <v>13779.57</v>
      </c>
      <c r="R96" s="119">
        <v>12798.72</v>
      </c>
      <c r="S96" s="47"/>
    </row>
    <row r="97" spans="1:19" ht="9" customHeight="1" x14ac:dyDescent="0.2">
      <c r="A97" s="501"/>
      <c r="B97" s="501"/>
      <c r="C97" s="48" t="s">
        <v>4</v>
      </c>
      <c r="D97" s="49">
        <v>7</v>
      </c>
      <c r="E97" s="50">
        <v>10068004</v>
      </c>
      <c r="F97" s="50">
        <v>995998</v>
      </c>
      <c r="G97" s="50">
        <v>0</v>
      </c>
      <c r="H97" s="50">
        <v>11726264</v>
      </c>
      <c r="I97" s="50">
        <v>0</v>
      </c>
      <c r="J97" s="51">
        <v>1899190</v>
      </c>
      <c r="K97" s="50">
        <v>22790266</v>
      </c>
      <c r="L97" s="73">
        <v>24689456</v>
      </c>
      <c r="M97" s="118"/>
      <c r="N97" s="120">
        <v>22790266</v>
      </c>
      <c r="O97" s="120">
        <v>11064002</v>
      </c>
      <c r="P97" s="120">
        <v>0</v>
      </c>
      <c r="Q97" s="120">
        <v>26680968</v>
      </c>
      <c r="R97" s="120">
        <v>24781778</v>
      </c>
      <c r="S97" s="47"/>
    </row>
    <row r="98" spans="1:19" ht="12.75" customHeight="1" x14ac:dyDescent="0.2">
      <c r="A98" s="501"/>
      <c r="B98" s="501"/>
      <c r="C98" s="53" t="s">
        <v>3</v>
      </c>
      <c r="D98" s="54">
        <v>8</v>
      </c>
      <c r="E98" s="55">
        <v>5466.18</v>
      </c>
      <c r="F98" s="55">
        <v>545.38</v>
      </c>
      <c r="G98" s="55">
        <v>0</v>
      </c>
      <c r="H98" s="55">
        <v>6056.11</v>
      </c>
      <c r="I98" s="55">
        <v>0</v>
      </c>
      <c r="J98" s="55">
        <v>1005.64</v>
      </c>
      <c r="K98" s="56">
        <v>12067.67</v>
      </c>
      <c r="L98" s="46">
        <v>13073.31</v>
      </c>
      <c r="M98" s="117"/>
      <c r="N98" s="119">
        <v>12067.67</v>
      </c>
      <c r="O98" s="119">
        <v>6011.56</v>
      </c>
      <c r="P98" s="119"/>
      <c r="Q98" s="119">
        <v>14155.39</v>
      </c>
      <c r="R98" s="119">
        <v>13149.75</v>
      </c>
      <c r="S98" s="47"/>
    </row>
    <row r="99" spans="1:19" ht="9" customHeight="1" x14ac:dyDescent="0.2">
      <c r="A99" s="501"/>
      <c r="B99" s="501"/>
      <c r="C99" s="48" t="s">
        <v>4</v>
      </c>
      <c r="D99" s="49">
        <v>9</v>
      </c>
      <c r="E99" s="50">
        <v>10584000</v>
      </c>
      <c r="F99" s="50">
        <v>1056003</v>
      </c>
      <c r="G99" s="50">
        <v>0</v>
      </c>
      <c r="H99" s="50">
        <v>11726264</v>
      </c>
      <c r="I99" s="50">
        <v>0</v>
      </c>
      <c r="J99" s="51">
        <v>1947191</v>
      </c>
      <c r="K99" s="50">
        <v>23366267</v>
      </c>
      <c r="L99" s="73">
        <v>25313458</v>
      </c>
      <c r="M99" s="118"/>
      <c r="N99" s="120">
        <v>23366267</v>
      </c>
      <c r="O99" s="120">
        <v>11640003</v>
      </c>
      <c r="P99" s="120">
        <v>0</v>
      </c>
      <c r="Q99" s="120">
        <v>27408657</v>
      </c>
      <c r="R99" s="120">
        <v>25461466</v>
      </c>
      <c r="S99" s="47"/>
    </row>
    <row r="100" spans="1:19" ht="12.75" customHeight="1" x14ac:dyDescent="0.2">
      <c r="A100" s="501"/>
      <c r="B100" s="501"/>
      <c r="C100" s="53" t="s">
        <v>3</v>
      </c>
      <c r="D100" s="54">
        <v>10</v>
      </c>
      <c r="E100" s="55">
        <v>5726.47</v>
      </c>
      <c r="F100" s="55">
        <v>570.16999999999996</v>
      </c>
      <c r="G100" s="55">
        <v>0</v>
      </c>
      <c r="H100" s="55">
        <v>6056.11</v>
      </c>
      <c r="I100" s="55">
        <v>0</v>
      </c>
      <c r="J100" s="55">
        <v>1029.4000000000001</v>
      </c>
      <c r="K100" s="56">
        <v>12352.75</v>
      </c>
      <c r="L100" s="46">
        <v>13382.15</v>
      </c>
      <c r="M100" s="117"/>
      <c r="N100" s="119">
        <v>12352.75</v>
      </c>
      <c r="O100" s="119">
        <v>6296.64</v>
      </c>
      <c r="P100" s="119"/>
      <c r="Q100" s="119">
        <v>14515.55</v>
      </c>
      <c r="R100" s="119">
        <v>13486.15</v>
      </c>
      <c r="S100" s="47"/>
    </row>
    <row r="101" spans="1:19" ht="9" customHeight="1" x14ac:dyDescent="0.2">
      <c r="A101" s="501"/>
      <c r="B101" s="501"/>
      <c r="C101" s="48" t="s">
        <v>4</v>
      </c>
      <c r="D101" s="49">
        <v>11</v>
      </c>
      <c r="E101" s="50">
        <v>11087992</v>
      </c>
      <c r="F101" s="50">
        <v>1104003</v>
      </c>
      <c r="G101" s="50">
        <v>0</v>
      </c>
      <c r="H101" s="50">
        <v>11726264</v>
      </c>
      <c r="I101" s="50">
        <v>0</v>
      </c>
      <c r="J101" s="51">
        <v>1993196</v>
      </c>
      <c r="K101" s="50">
        <v>23918259</v>
      </c>
      <c r="L101" s="73">
        <v>25911456</v>
      </c>
      <c r="M101" s="118"/>
      <c r="N101" s="120">
        <v>23918259</v>
      </c>
      <c r="O101" s="120">
        <v>12191995</v>
      </c>
      <c r="P101" s="120">
        <v>0</v>
      </c>
      <c r="Q101" s="120">
        <v>28106024</v>
      </c>
      <c r="R101" s="120">
        <v>26112828</v>
      </c>
      <c r="S101" s="47"/>
    </row>
    <row r="102" spans="1:19" ht="12.75" customHeight="1" x14ac:dyDescent="0.2">
      <c r="A102" s="501"/>
      <c r="B102" s="501"/>
      <c r="C102" s="53" t="s">
        <v>3</v>
      </c>
      <c r="D102" s="54">
        <v>12</v>
      </c>
      <c r="E102" s="55">
        <v>5986.77</v>
      </c>
      <c r="F102" s="55">
        <v>594.96</v>
      </c>
      <c r="G102" s="55">
        <v>0</v>
      </c>
      <c r="H102" s="55">
        <v>6056.11</v>
      </c>
      <c r="I102" s="55">
        <v>0</v>
      </c>
      <c r="J102" s="55">
        <v>1053.1500000000001</v>
      </c>
      <c r="K102" s="56">
        <v>12637.84</v>
      </c>
      <c r="L102" s="46">
        <v>13690.99</v>
      </c>
      <c r="M102" s="117"/>
      <c r="N102" s="119">
        <v>12637.84</v>
      </c>
      <c r="O102" s="119">
        <v>6581.73</v>
      </c>
      <c r="P102" s="119"/>
      <c r="Q102" s="119">
        <v>14875.7</v>
      </c>
      <c r="R102" s="119">
        <v>13822.55</v>
      </c>
      <c r="S102" s="47"/>
    </row>
    <row r="103" spans="1:19" ht="9" customHeight="1" x14ac:dyDescent="0.2">
      <c r="A103" s="501"/>
      <c r="B103" s="501"/>
      <c r="C103" s="48" t="s">
        <v>4</v>
      </c>
      <c r="D103" s="49">
        <v>13</v>
      </c>
      <c r="E103" s="50">
        <v>11592003</v>
      </c>
      <c r="F103" s="50">
        <v>1152003</v>
      </c>
      <c r="G103" s="50">
        <v>0</v>
      </c>
      <c r="H103" s="50">
        <v>11726264</v>
      </c>
      <c r="I103" s="50">
        <v>0</v>
      </c>
      <c r="J103" s="51">
        <v>2039183</v>
      </c>
      <c r="K103" s="50">
        <v>24470270</v>
      </c>
      <c r="L103" s="73">
        <v>26509453</v>
      </c>
      <c r="M103" s="118"/>
      <c r="N103" s="120">
        <v>24470270</v>
      </c>
      <c r="O103" s="120">
        <v>12744006</v>
      </c>
      <c r="P103" s="120">
        <v>0</v>
      </c>
      <c r="Q103" s="120">
        <v>28803372</v>
      </c>
      <c r="R103" s="120">
        <v>26764189</v>
      </c>
      <c r="S103" s="47"/>
    </row>
    <row r="104" spans="1:19" ht="12.75" customHeight="1" x14ac:dyDescent="0.2">
      <c r="A104" s="501"/>
      <c r="B104" s="501"/>
      <c r="C104" s="53" t="s">
        <v>3</v>
      </c>
      <c r="D104" s="54">
        <v>14</v>
      </c>
      <c r="E104" s="55">
        <v>6247.06</v>
      </c>
      <c r="F104" s="55">
        <v>619.75</v>
      </c>
      <c r="G104" s="55">
        <v>0</v>
      </c>
      <c r="H104" s="55">
        <v>6056.11</v>
      </c>
      <c r="I104" s="55">
        <v>0</v>
      </c>
      <c r="J104" s="55">
        <v>1076.9100000000001</v>
      </c>
      <c r="K104" s="56">
        <v>12922.92</v>
      </c>
      <c r="L104" s="46">
        <v>13999.83</v>
      </c>
      <c r="M104" s="117"/>
      <c r="N104" s="119">
        <v>12922.92</v>
      </c>
      <c r="O104" s="119">
        <v>6866.81</v>
      </c>
      <c r="P104" s="119"/>
      <c r="Q104" s="119">
        <v>15235.86</v>
      </c>
      <c r="R104" s="119">
        <v>14158.95</v>
      </c>
      <c r="S104" s="47"/>
    </row>
    <row r="105" spans="1:19" ht="9" customHeight="1" x14ac:dyDescent="0.2">
      <c r="A105" s="501"/>
      <c r="B105" s="501"/>
      <c r="C105" s="48" t="s">
        <v>4</v>
      </c>
      <c r="D105" s="49">
        <v>15</v>
      </c>
      <c r="E105" s="50">
        <v>12095995</v>
      </c>
      <c r="F105" s="50">
        <v>1200003</v>
      </c>
      <c r="G105" s="50">
        <v>0</v>
      </c>
      <c r="H105" s="50">
        <v>11726264</v>
      </c>
      <c r="I105" s="50">
        <v>0</v>
      </c>
      <c r="J105" s="51">
        <v>2085189</v>
      </c>
      <c r="K105" s="50">
        <v>25022262</v>
      </c>
      <c r="L105" s="73">
        <v>27107451</v>
      </c>
      <c r="M105" s="118"/>
      <c r="N105" s="120">
        <v>25022262</v>
      </c>
      <c r="O105" s="120">
        <v>13295998</v>
      </c>
      <c r="P105" s="120">
        <v>0</v>
      </c>
      <c r="Q105" s="120">
        <v>29500739</v>
      </c>
      <c r="R105" s="120">
        <v>27415550</v>
      </c>
      <c r="S105" s="47"/>
    </row>
    <row r="106" spans="1:19" ht="12.75" customHeight="1" x14ac:dyDescent="0.2">
      <c r="A106" s="501"/>
      <c r="B106" s="501"/>
      <c r="C106" s="53" t="s">
        <v>3</v>
      </c>
      <c r="D106" s="54">
        <v>16</v>
      </c>
      <c r="E106" s="55">
        <v>6507.36</v>
      </c>
      <c r="F106" s="55">
        <v>650.74</v>
      </c>
      <c r="G106" s="55">
        <v>0</v>
      </c>
      <c r="H106" s="55">
        <v>6056.11</v>
      </c>
      <c r="I106" s="55">
        <v>0</v>
      </c>
      <c r="J106" s="55">
        <v>1101.18</v>
      </c>
      <c r="K106" s="56">
        <v>13214.21</v>
      </c>
      <c r="L106" s="46">
        <v>14315.39</v>
      </c>
      <c r="M106" s="117"/>
      <c r="N106" s="119">
        <v>13214.21</v>
      </c>
      <c r="O106" s="119">
        <v>7158.1</v>
      </c>
      <c r="P106" s="119"/>
      <c r="Q106" s="119">
        <v>15603.85</v>
      </c>
      <c r="R106" s="119">
        <v>14502.67</v>
      </c>
      <c r="S106" s="47"/>
    </row>
    <row r="107" spans="1:19" ht="9" customHeight="1" x14ac:dyDescent="0.2">
      <c r="A107" s="501"/>
      <c r="B107" s="501"/>
      <c r="C107" s="48" t="s">
        <v>4</v>
      </c>
      <c r="D107" s="49">
        <v>17</v>
      </c>
      <c r="E107" s="50">
        <v>12600006</v>
      </c>
      <c r="F107" s="50">
        <v>1260008</v>
      </c>
      <c r="G107" s="50">
        <v>0</v>
      </c>
      <c r="H107" s="50">
        <v>11726264</v>
      </c>
      <c r="I107" s="50">
        <v>0</v>
      </c>
      <c r="J107" s="51">
        <v>2132182</v>
      </c>
      <c r="K107" s="50">
        <v>25586278</v>
      </c>
      <c r="L107" s="73">
        <v>27718460</v>
      </c>
      <c r="M107" s="118"/>
      <c r="N107" s="120">
        <v>25586278</v>
      </c>
      <c r="O107" s="120">
        <v>13860014</v>
      </c>
      <c r="P107" s="120">
        <v>0</v>
      </c>
      <c r="Q107" s="120">
        <v>30213267</v>
      </c>
      <c r="R107" s="120">
        <v>28081085</v>
      </c>
      <c r="S107" s="47"/>
    </row>
    <row r="108" spans="1:19" ht="12.75" customHeight="1" x14ac:dyDescent="0.2">
      <c r="A108" s="501"/>
      <c r="B108" s="501"/>
      <c r="C108" s="53" t="s">
        <v>3</v>
      </c>
      <c r="D108" s="54">
        <v>18</v>
      </c>
      <c r="E108" s="55">
        <v>6767.65</v>
      </c>
      <c r="F108" s="55">
        <v>675.53</v>
      </c>
      <c r="G108" s="55">
        <v>0</v>
      </c>
      <c r="H108" s="55">
        <v>6056.11</v>
      </c>
      <c r="I108" s="55">
        <v>0</v>
      </c>
      <c r="J108" s="55">
        <v>1124.94</v>
      </c>
      <c r="K108" s="56">
        <v>13499.29</v>
      </c>
      <c r="L108" s="46">
        <v>14624.23</v>
      </c>
      <c r="M108" s="117"/>
      <c r="N108" s="119">
        <v>13499.29</v>
      </c>
      <c r="O108" s="119">
        <v>7443.18</v>
      </c>
      <c r="P108" s="119"/>
      <c r="Q108" s="119">
        <v>15964</v>
      </c>
      <c r="R108" s="119">
        <v>14839.06</v>
      </c>
      <c r="S108" s="47"/>
    </row>
    <row r="109" spans="1:19" ht="9" customHeight="1" x14ac:dyDescent="0.2">
      <c r="A109" s="501"/>
      <c r="B109" s="501"/>
      <c r="C109" s="48" t="s">
        <v>4</v>
      </c>
      <c r="D109" s="49">
        <v>19</v>
      </c>
      <c r="E109" s="50">
        <v>13103998</v>
      </c>
      <c r="F109" s="50">
        <v>1308008</v>
      </c>
      <c r="G109" s="50">
        <v>0</v>
      </c>
      <c r="H109" s="50">
        <v>11726264</v>
      </c>
      <c r="I109" s="50">
        <v>0</v>
      </c>
      <c r="J109" s="51">
        <v>2178188</v>
      </c>
      <c r="K109" s="50">
        <v>26138270</v>
      </c>
      <c r="L109" s="73">
        <v>28316458</v>
      </c>
      <c r="M109" s="118"/>
      <c r="N109" s="120">
        <v>26138270</v>
      </c>
      <c r="O109" s="120">
        <v>14412006</v>
      </c>
      <c r="P109" s="120">
        <v>0</v>
      </c>
      <c r="Q109" s="120">
        <v>30910614</v>
      </c>
      <c r="R109" s="120">
        <v>28732427</v>
      </c>
      <c r="S109" s="47"/>
    </row>
    <row r="110" spans="1:19" ht="12.75" customHeight="1" x14ac:dyDescent="0.2">
      <c r="A110" s="501"/>
      <c r="B110" s="501"/>
      <c r="C110" s="53" t="s">
        <v>3</v>
      </c>
      <c r="D110" s="54">
        <v>20</v>
      </c>
      <c r="E110" s="55">
        <v>7027.95</v>
      </c>
      <c r="F110" s="55">
        <v>700.32</v>
      </c>
      <c r="G110" s="55">
        <v>0</v>
      </c>
      <c r="H110" s="55">
        <v>6056.11</v>
      </c>
      <c r="I110" s="55">
        <v>0</v>
      </c>
      <c r="J110" s="55">
        <v>1148.7</v>
      </c>
      <c r="K110" s="56">
        <v>13784.38</v>
      </c>
      <c r="L110" s="46">
        <v>14933.08</v>
      </c>
      <c r="M110" s="117"/>
      <c r="N110" s="119">
        <v>13784.38</v>
      </c>
      <c r="O110" s="119">
        <v>7728.27</v>
      </c>
      <c r="P110" s="119"/>
      <c r="Q110" s="119">
        <v>16324.17</v>
      </c>
      <c r="R110" s="119">
        <v>15175.47</v>
      </c>
      <c r="S110" s="47"/>
    </row>
    <row r="111" spans="1:19" ht="9" customHeight="1" x14ac:dyDescent="0.2">
      <c r="A111" s="501"/>
      <c r="B111" s="501"/>
      <c r="C111" s="48" t="s">
        <v>4</v>
      </c>
      <c r="D111" s="49">
        <v>21</v>
      </c>
      <c r="E111" s="50">
        <v>13608009</v>
      </c>
      <c r="F111" s="50">
        <v>1356009</v>
      </c>
      <c r="G111" s="50">
        <v>0</v>
      </c>
      <c r="H111" s="50">
        <v>11726264</v>
      </c>
      <c r="I111" s="50">
        <v>0</v>
      </c>
      <c r="J111" s="51">
        <v>2224193</v>
      </c>
      <c r="K111" s="50">
        <v>26690281</v>
      </c>
      <c r="L111" s="73">
        <v>28914475</v>
      </c>
      <c r="M111" s="118"/>
      <c r="N111" s="120">
        <v>26690281</v>
      </c>
      <c r="O111" s="120">
        <v>14964017</v>
      </c>
      <c r="P111" s="120">
        <v>0</v>
      </c>
      <c r="Q111" s="120">
        <v>31608001</v>
      </c>
      <c r="R111" s="120">
        <v>29383807</v>
      </c>
      <c r="S111" s="47"/>
    </row>
    <row r="112" spans="1:19" ht="12.75" customHeight="1" x14ac:dyDescent="0.2">
      <c r="A112" s="501"/>
      <c r="B112" s="501"/>
      <c r="C112" s="53" t="s">
        <v>3</v>
      </c>
      <c r="D112" s="54">
        <v>22</v>
      </c>
      <c r="E112" s="55">
        <v>7170.49</v>
      </c>
      <c r="F112" s="55">
        <v>712.71</v>
      </c>
      <c r="G112" s="55">
        <v>0</v>
      </c>
      <c r="H112" s="55">
        <v>6056.11</v>
      </c>
      <c r="I112" s="55">
        <v>0</v>
      </c>
      <c r="J112" s="55">
        <v>1161.6099999999999</v>
      </c>
      <c r="K112" s="56">
        <v>13939.31</v>
      </c>
      <c r="L112" s="46">
        <v>15100.92</v>
      </c>
      <c r="M112" s="117"/>
      <c r="N112" s="119">
        <v>13939.31</v>
      </c>
      <c r="O112" s="119">
        <v>7883.2</v>
      </c>
      <c r="P112" s="119"/>
      <c r="Q112" s="119">
        <v>16519.900000000001</v>
      </c>
      <c r="R112" s="119">
        <v>15358.29</v>
      </c>
      <c r="S112" s="47"/>
    </row>
    <row r="113" spans="1:19" ht="9" customHeight="1" x14ac:dyDescent="0.2">
      <c r="A113" s="501"/>
      <c r="B113" s="501"/>
      <c r="C113" s="48" t="s">
        <v>4</v>
      </c>
      <c r="D113" s="49">
        <v>23</v>
      </c>
      <c r="E113" s="50">
        <v>13884005</v>
      </c>
      <c r="F113" s="50">
        <v>1379999</v>
      </c>
      <c r="G113" s="50">
        <v>0</v>
      </c>
      <c r="H113" s="50">
        <v>11726264</v>
      </c>
      <c r="I113" s="50">
        <v>0</v>
      </c>
      <c r="J113" s="51">
        <v>2249191</v>
      </c>
      <c r="K113" s="50">
        <v>26990268</v>
      </c>
      <c r="L113" s="73">
        <v>29239458</v>
      </c>
      <c r="M113" s="118"/>
      <c r="N113" s="120">
        <v>26990268</v>
      </c>
      <c r="O113" s="120">
        <v>15264004</v>
      </c>
      <c r="P113" s="120">
        <v>0</v>
      </c>
      <c r="Q113" s="120">
        <v>31986987</v>
      </c>
      <c r="R113" s="120">
        <v>29737796</v>
      </c>
      <c r="S113" s="47"/>
    </row>
    <row r="114" spans="1:19" ht="12.75" customHeight="1" x14ac:dyDescent="0.2">
      <c r="A114" s="501"/>
      <c r="B114" s="501"/>
      <c r="C114" s="53" t="s">
        <v>3</v>
      </c>
      <c r="D114" s="54">
        <v>24</v>
      </c>
      <c r="E114" s="55">
        <v>7313.03</v>
      </c>
      <c r="F114" s="55">
        <v>731.3</v>
      </c>
      <c r="G114" s="55">
        <v>0</v>
      </c>
      <c r="H114" s="55">
        <v>6056.11</v>
      </c>
      <c r="I114" s="55">
        <v>0</v>
      </c>
      <c r="J114" s="55">
        <v>1175.04</v>
      </c>
      <c r="K114" s="56">
        <v>14100.44</v>
      </c>
      <c r="L114" s="46">
        <v>15275.48</v>
      </c>
      <c r="M114" s="117"/>
      <c r="N114" s="119">
        <v>14100.44</v>
      </c>
      <c r="O114" s="119">
        <v>8044.33</v>
      </c>
      <c r="P114" s="119"/>
      <c r="Q114" s="119">
        <v>16723.46</v>
      </c>
      <c r="R114" s="119">
        <v>15548.42</v>
      </c>
      <c r="S114" s="47"/>
    </row>
    <row r="115" spans="1:19" ht="9" customHeight="1" x14ac:dyDescent="0.2">
      <c r="A115" s="501"/>
      <c r="B115" s="501"/>
      <c r="C115" s="48" t="s">
        <v>4</v>
      </c>
      <c r="D115" s="49">
        <v>25</v>
      </c>
      <c r="E115" s="50">
        <v>14160001</v>
      </c>
      <c r="F115" s="50">
        <v>1415994</v>
      </c>
      <c r="G115" s="50">
        <v>0</v>
      </c>
      <c r="H115" s="50">
        <v>11726264</v>
      </c>
      <c r="I115" s="50">
        <v>0</v>
      </c>
      <c r="J115" s="51">
        <v>2275195</v>
      </c>
      <c r="K115" s="50">
        <v>27302259</v>
      </c>
      <c r="L115" s="73">
        <v>29577454</v>
      </c>
      <c r="M115" s="118"/>
      <c r="N115" s="120">
        <v>27302259</v>
      </c>
      <c r="O115" s="120">
        <v>15575995</v>
      </c>
      <c r="P115" s="120">
        <v>0</v>
      </c>
      <c r="Q115" s="120">
        <v>32381134</v>
      </c>
      <c r="R115" s="120">
        <v>30105939</v>
      </c>
      <c r="S115" s="47"/>
    </row>
    <row r="116" spans="1:19" ht="12.75" customHeight="1" x14ac:dyDescent="0.2">
      <c r="A116" s="501"/>
      <c r="B116" s="501"/>
      <c r="C116" s="53" t="s">
        <v>3</v>
      </c>
      <c r="D116" s="54">
        <v>26</v>
      </c>
      <c r="E116" s="55">
        <v>7455.57</v>
      </c>
      <c r="F116" s="55">
        <v>743.7</v>
      </c>
      <c r="G116" s="55">
        <v>0</v>
      </c>
      <c r="H116" s="55">
        <v>6056.11</v>
      </c>
      <c r="I116" s="55">
        <v>0</v>
      </c>
      <c r="J116" s="55">
        <v>1187.95</v>
      </c>
      <c r="K116" s="56">
        <v>14255.38</v>
      </c>
      <c r="L116" s="46">
        <v>15443.33</v>
      </c>
      <c r="M116" s="117"/>
      <c r="N116" s="119">
        <v>14255.38</v>
      </c>
      <c r="O116" s="119">
        <v>8199.27</v>
      </c>
      <c r="P116" s="119"/>
      <c r="Q116" s="119">
        <v>16919.2</v>
      </c>
      <c r="R116" s="119">
        <v>15731.25</v>
      </c>
      <c r="S116" s="47"/>
    </row>
    <row r="117" spans="1:19" ht="9" customHeight="1" x14ac:dyDescent="0.2">
      <c r="A117" s="501"/>
      <c r="B117" s="501"/>
      <c r="C117" s="48" t="s">
        <v>4</v>
      </c>
      <c r="D117" s="49">
        <v>27</v>
      </c>
      <c r="E117" s="50">
        <v>14435997</v>
      </c>
      <c r="F117" s="50">
        <v>1440004</v>
      </c>
      <c r="G117" s="50">
        <v>0</v>
      </c>
      <c r="H117" s="50">
        <v>11726264</v>
      </c>
      <c r="I117" s="50">
        <v>0</v>
      </c>
      <c r="J117" s="51">
        <v>2300192</v>
      </c>
      <c r="K117" s="50">
        <v>27602265</v>
      </c>
      <c r="L117" s="73">
        <v>29902457</v>
      </c>
      <c r="M117" s="118"/>
      <c r="N117" s="120">
        <v>27602265</v>
      </c>
      <c r="O117" s="120">
        <v>15876001</v>
      </c>
      <c r="P117" s="120">
        <v>0</v>
      </c>
      <c r="Q117" s="120">
        <v>32760139</v>
      </c>
      <c r="R117" s="120">
        <v>30459947</v>
      </c>
      <c r="S117" s="47"/>
    </row>
    <row r="118" spans="1:19" ht="12.75" customHeight="1" x14ac:dyDescent="0.2">
      <c r="A118" s="501"/>
      <c r="B118" s="501"/>
      <c r="C118" s="53" t="s">
        <v>3</v>
      </c>
      <c r="D118" s="54">
        <v>28</v>
      </c>
      <c r="E118" s="55">
        <v>7591.92</v>
      </c>
      <c r="F118" s="55">
        <v>756.09</v>
      </c>
      <c r="G118" s="55">
        <v>0</v>
      </c>
      <c r="H118" s="55">
        <v>6056.11</v>
      </c>
      <c r="I118" s="55">
        <v>0</v>
      </c>
      <c r="J118" s="55">
        <v>1200.3399999999999</v>
      </c>
      <c r="K118" s="56">
        <v>14404.12</v>
      </c>
      <c r="L118" s="46">
        <v>15604.46</v>
      </c>
      <c r="M118" s="117"/>
      <c r="N118" s="119">
        <v>14404.12</v>
      </c>
      <c r="O118" s="119">
        <v>8348.01</v>
      </c>
      <c r="P118" s="119"/>
      <c r="Q118" s="119">
        <v>17107.099999999999</v>
      </c>
      <c r="R118" s="119">
        <v>15906.76</v>
      </c>
      <c r="S118" s="47"/>
    </row>
    <row r="119" spans="1:19" ht="9" customHeight="1" x14ac:dyDescent="0.2">
      <c r="A119" s="501"/>
      <c r="B119" s="501"/>
      <c r="C119" s="48" t="s">
        <v>4</v>
      </c>
      <c r="D119" s="49">
        <v>29</v>
      </c>
      <c r="E119" s="50">
        <v>14700007</v>
      </c>
      <c r="F119" s="50">
        <v>1463994</v>
      </c>
      <c r="G119" s="50">
        <v>0</v>
      </c>
      <c r="H119" s="50">
        <v>11726264</v>
      </c>
      <c r="I119" s="50">
        <v>0</v>
      </c>
      <c r="J119" s="51">
        <v>2324182</v>
      </c>
      <c r="K119" s="50">
        <v>27890265</v>
      </c>
      <c r="L119" s="73">
        <v>30214448</v>
      </c>
      <c r="M119" s="118"/>
      <c r="N119" s="120">
        <v>27890265</v>
      </c>
      <c r="O119" s="120">
        <v>16164001</v>
      </c>
      <c r="P119" s="120">
        <v>0</v>
      </c>
      <c r="Q119" s="120">
        <v>33123965</v>
      </c>
      <c r="R119" s="120">
        <v>30799782</v>
      </c>
      <c r="S119" s="47"/>
    </row>
    <row r="120" spans="1:19" ht="12.75" customHeight="1" x14ac:dyDescent="0.2">
      <c r="A120" s="501"/>
      <c r="B120" s="501"/>
      <c r="C120" s="53" t="s">
        <v>3</v>
      </c>
      <c r="D120" s="54">
        <v>30</v>
      </c>
      <c r="E120" s="55">
        <v>7734.46</v>
      </c>
      <c r="F120" s="55">
        <v>768.49</v>
      </c>
      <c r="G120" s="55">
        <v>0</v>
      </c>
      <c r="H120" s="55">
        <v>6056.11</v>
      </c>
      <c r="I120" s="55">
        <v>0</v>
      </c>
      <c r="J120" s="55">
        <v>1213.26</v>
      </c>
      <c r="K120" s="56">
        <v>14559.06</v>
      </c>
      <c r="L120" s="46">
        <v>15772.32</v>
      </c>
      <c r="M120" s="117"/>
      <c r="N120" s="119">
        <v>14559.06</v>
      </c>
      <c r="O120" s="119">
        <v>8502.9500000000007</v>
      </c>
      <c r="P120" s="119"/>
      <c r="Q120" s="119">
        <v>17302.849999999999</v>
      </c>
      <c r="R120" s="119">
        <v>16089.59</v>
      </c>
      <c r="S120" s="47"/>
    </row>
    <row r="121" spans="1:19" ht="9" customHeight="1" x14ac:dyDescent="0.2">
      <c r="A121" s="501"/>
      <c r="B121" s="501"/>
      <c r="C121" s="48" t="s">
        <v>4</v>
      </c>
      <c r="D121" s="49">
        <v>31</v>
      </c>
      <c r="E121" s="50">
        <v>14976003</v>
      </c>
      <c r="F121" s="50">
        <v>1488004</v>
      </c>
      <c r="G121" s="50">
        <v>0</v>
      </c>
      <c r="H121" s="50">
        <v>11726264</v>
      </c>
      <c r="I121" s="50">
        <v>0</v>
      </c>
      <c r="J121" s="51">
        <v>2349199</v>
      </c>
      <c r="K121" s="50">
        <v>28190271</v>
      </c>
      <c r="L121" s="73">
        <v>30539470</v>
      </c>
      <c r="M121" s="118"/>
      <c r="N121" s="120">
        <v>28190271</v>
      </c>
      <c r="O121" s="120">
        <v>16464007</v>
      </c>
      <c r="P121" s="120">
        <v>0</v>
      </c>
      <c r="Q121" s="120">
        <v>33502989</v>
      </c>
      <c r="R121" s="120">
        <v>31153790</v>
      </c>
      <c r="S121" s="47"/>
    </row>
    <row r="122" spans="1:19" ht="12.75" customHeight="1" x14ac:dyDescent="0.2">
      <c r="A122" s="501"/>
      <c r="B122" s="501"/>
      <c r="C122" s="53" t="s">
        <v>3</v>
      </c>
      <c r="D122" s="54">
        <v>32</v>
      </c>
      <c r="E122" s="55">
        <v>7877</v>
      </c>
      <c r="F122" s="55">
        <v>787.08</v>
      </c>
      <c r="G122" s="55">
        <v>0</v>
      </c>
      <c r="H122" s="55">
        <v>6056.11</v>
      </c>
      <c r="I122" s="55">
        <v>0</v>
      </c>
      <c r="J122" s="55">
        <v>1226.68</v>
      </c>
      <c r="K122" s="56">
        <v>14720.19</v>
      </c>
      <c r="L122" s="46">
        <v>15946.87</v>
      </c>
      <c r="M122" s="117"/>
      <c r="N122" s="119">
        <v>14720.19</v>
      </c>
      <c r="O122" s="119">
        <v>8664.08</v>
      </c>
      <c r="P122" s="119"/>
      <c r="Q122" s="119">
        <v>17506.400000000001</v>
      </c>
      <c r="R122" s="119">
        <v>16279.72</v>
      </c>
      <c r="S122" s="47"/>
    </row>
    <row r="123" spans="1:19" ht="9" customHeight="1" x14ac:dyDescent="0.2">
      <c r="A123" s="501"/>
      <c r="B123" s="501"/>
      <c r="C123" s="48" t="s">
        <v>4</v>
      </c>
      <c r="D123" s="49">
        <v>33</v>
      </c>
      <c r="E123" s="50">
        <v>15251999</v>
      </c>
      <c r="F123" s="50">
        <v>1523999</v>
      </c>
      <c r="G123" s="50">
        <v>0</v>
      </c>
      <c r="H123" s="50">
        <v>11726264</v>
      </c>
      <c r="I123" s="50">
        <v>0</v>
      </c>
      <c r="J123" s="51">
        <v>2375184</v>
      </c>
      <c r="K123" s="50">
        <v>28502262</v>
      </c>
      <c r="L123" s="73">
        <v>30877446</v>
      </c>
      <c r="M123" s="118"/>
      <c r="N123" s="120">
        <v>28502262</v>
      </c>
      <c r="O123" s="120">
        <v>16775998</v>
      </c>
      <c r="P123" s="120">
        <v>0</v>
      </c>
      <c r="Q123" s="120">
        <v>33897117</v>
      </c>
      <c r="R123" s="120">
        <v>31521933</v>
      </c>
      <c r="S123" s="47"/>
    </row>
    <row r="124" spans="1:19" ht="12.75" customHeight="1" x14ac:dyDescent="0.2">
      <c r="A124" s="501"/>
      <c r="B124" s="501"/>
      <c r="C124" s="53" t="s">
        <v>3</v>
      </c>
      <c r="D124" s="54">
        <v>34</v>
      </c>
      <c r="E124" s="55">
        <v>7829.49</v>
      </c>
      <c r="F124" s="55">
        <v>799.48</v>
      </c>
      <c r="G124" s="55">
        <v>0</v>
      </c>
      <c r="H124" s="55">
        <v>6056.11</v>
      </c>
      <c r="I124" s="55">
        <v>0</v>
      </c>
      <c r="J124" s="55">
        <v>1223.76</v>
      </c>
      <c r="K124" s="56">
        <v>14685.08</v>
      </c>
      <c r="L124" s="46">
        <v>15908.84</v>
      </c>
      <c r="M124" s="117"/>
      <c r="N124" s="119">
        <v>14685.08</v>
      </c>
      <c r="O124" s="119">
        <v>8628.9699999999993</v>
      </c>
      <c r="P124" s="119"/>
      <c r="Q124" s="119">
        <v>17462.05</v>
      </c>
      <c r="R124" s="119">
        <v>16238.29</v>
      </c>
      <c r="S124" s="47"/>
    </row>
    <row r="125" spans="1:19" ht="9" customHeight="1" x14ac:dyDescent="0.2">
      <c r="A125" s="501"/>
      <c r="B125" s="501"/>
      <c r="C125" s="48" t="s">
        <v>4</v>
      </c>
      <c r="D125" s="49">
        <v>35</v>
      </c>
      <c r="E125" s="50">
        <v>15160007</v>
      </c>
      <c r="F125" s="50">
        <v>1548009</v>
      </c>
      <c r="G125" s="50">
        <v>0</v>
      </c>
      <c r="H125" s="50">
        <v>11726264</v>
      </c>
      <c r="I125" s="50">
        <v>0</v>
      </c>
      <c r="J125" s="51">
        <v>2369530</v>
      </c>
      <c r="K125" s="50">
        <v>28434280</v>
      </c>
      <c r="L125" s="73">
        <v>30803810</v>
      </c>
      <c r="M125" s="118"/>
      <c r="N125" s="120">
        <v>28434280</v>
      </c>
      <c r="O125" s="120">
        <v>16708016</v>
      </c>
      <c r="P125" s="120">
        <v>0</v>
      </c>
      <c r="Q125" s="120">
        <v>33811244</v>
      </c>
      <c r="R125" s="120">
        <v>31441714</v>
      </c>
      <c r="S125" s="47"/>
    </row>
    <row r="126" spans="1:19" ht="12.75" customHeight="1" x14ac:dyDescent="0.2">
      <c r="A126" s="501"/>
      <c r="B126" s="501"/>
      <c r="C126" s="53" t="s">
        <v>3</v>
      </c>
      <c r="D126" s="54">
        <v>36</v>
      </c>
      <c r="E126" s="55">
        <v>8155.89</v>
      </c>
      <c r="F126" s="55">
        <v>811.87</v>
      </c>
      <c r="G126" s="55">
        <v>0</v>
      </c>
      <c r="H126" s="55">
        <v>6056.11</v>
      </c>
      <c r="I126" s="55">
        <v>0</v>
      </c>
      <c r="J126" s="55">
        <v>1251.99</v>
      </c>
      <c r="K126" s="56">
        <v>15023.87</v>
      </c>
      <c r="L126" s="46">
        <v>16275.86</v>
      </c>
      <c r="M126" s="117"/>
      <c r="N126" s="119">
        <v>15023.87</v>
      </c>
      <c r="O126" s="119">
        <v>8967.76</v>
      </c>
      <c r="P126" s="119"/>
      <c r="Q126" s="119">
        <v>17890.060000000001</v>
      </c>
      <c r="R126" s="119">
        <v>16638.07</v>
      </c>
      <c r="S126" s="47"/>
    </row>
    <row r="127" spans="1:19" ht="9" customHeight="1" x14ac:dyDescent="0.2">
      <c r="A127" s="501"/>
      <c r="B127" s="501"/>
      <c r="C127" s="48" t="s">
        <v>4</v>
      </c>
      <c r="D127" s="49">
        <v>37</v>
      </c>
      <c r="E127" s="50">
        <v>15792005</v>
      </c>
      <c r="F127" s="50">
        <v>1572000</v>
      </c>
      <c r="G127" s="50">
        <v>0</v>
      </c>
      <c r="H127" s="50">
        <v>11726264</v>
      </c>
      <c r="I127" s="50">
        <v>0</v>
      </c>
      <c r="J127" s="51">
        <v>2424191</v>
      </c>
      <c r="K127" s="50">
        <v>29090269</v>
      </c>
      <c r="L127" s="73">
        <v>31514459</v>
      </c>
      <c r="M127" s="118"/>
      <c r="N127" s="120">
        <v>29090269</v>
      </c>
      <c r="O127" s="120">
        <v>17364005</v>
      </c>
      <c r="P127" s="120">
        <v>0</v>
      </c>
      <c r="Q127" s="120">
        <v>34639986</v>
      </c>
      <c r="R127" s="120">
        <v>32215796</v>
      </c>
      <c r="S127" s="47"/>
    </row>
    <row r="128" spans="1:19" ht="12.75" customHeight="1" x14ac:dyDescent="0.2">
      <c r="A128" s="501"/>
      <c r="B128" s="501"/>
      <c r="C128" s="53" t="s">
        <v>3</v>
      </c>
      <c r="D128" s="54">
        <v>38</v>
      </c>
      <c r="E128" s="55">
        <v>8298.43</v>
      </c>
      <c r="F128" s="55">
        <v>824.27</v>
      </c>
      <c r="G128" s="55">
        <v>0</v>
      </c>
      <c r="H128" s="55">
        <v>6056.11</v>
      </c>
      <c r="I128" s="55">
        <v>0</v>
      </c>
      <c r="J128" s="55">
        <v>1264.9000000000001</v>
      </c>
      <c r="K128" s="56">
        <v>15178.81</v>
      </c>
      <c r="L128" s="46">
        <v>16443.71</v>
      </c>
      <c r="M128" s="117"/>
      <c r="N128" s="119">
        <v>15178.81</v>
      </c>
      <c r="O128" s="119">
        <v>9122.7000000000007</v>
      </c>
      <c r="P128" s="119"/>
      <c r="Q128" s="119">
        <v>18085.8</v>
      </c>
      <c r="R128" s="119">
        <v>16820.900000000001</v>
      </c>
      <c r="S128" s="47"/>
    </row>
    <row r="129" spans="1:19" ht="9" customHeight="1" x14ac:dyDescent="0.2">
      <c r="A129" s="501"/>
      <c r="B129" s="501"/>
      <c r="C129" s="48" t="s">
        <v>4</v>
      </c>
      <c r="D129" s="49">
        <v>39</v>
      </c>
      <c r="E129" s="50">
        <v>16068001</v>
      </c>
      <c r="F129" s="50">
        <v>1596009</v>
      </c>
      <c r="G129" s="50">
        <v>0</v>
      </c>
      <c r="H129" s="50">
        <v>11726264</v>
      </c>
      <c r="I129" s="50">
        <v>0</v>
      </c>
      <c r="J129" s="51">
        <v>2449188</v>
      </c>
      <c r="K129" s="50">
        <v>29390274</v>
      </c>
      <c r="L129" s="73">
        <v>31839462</v>
      </c>
      <c r="M129" s="118"/>
      <c r="N129" s="120">
        <v>29390274</v>
      </c>
      <c r="O129" s="120">
        <v>17664010</v>
      </c>
      <c r="P129" s="120">
        <v>0</v>
      </c>
      <c r="Q129" s="120">
        <v>35018992</v>
      </c>
      <c r="R129" s="120">
        <v>32569804</v>
      </c>
      <c r="S129" s="47"/>
    </row>
    <row r="130" spans="1:19" ht="12.75" customHeight="1" x14ac:dyDescent="0.2">
      <c r="A130" s="501"/>
      <c r="B130" s="501"/>
      <c r="C130" s="53" t="s">
        <v>3</v>
      </c>
      <c r="D130" s="54">
        <v>40</v>
      </c>
      <c r="E130" s="55">
        <v>8440.9699999999993</v>
      </c>
      <c r="F130" s="55">
        <v>842.86</v>
      </c>
      <c r="G130" s="55">
        <v>0</v>
      </c>
      <c r="H130" s="55">
        <v>6056.11</v>
      </c>
      <c r="I130" s="55">
        <v>0</v>
      </c>
      <c r="J130" s="55">
        <v>1278.33</v>
      </c>
      <c r="K130" s="56">
        <v>15339.94</v>
      </c>
      <c r="L130" s="46">
        <v>16618.27</v>
      </c>
      <c r="M130" s="117"/>
      <c r="N130" s="119">
        <v>15339.94</v>
      </c>
      <c r="O130" s="119">
        <v>9283.83</v>
      </c>
      <c r="P130" s="119"/>
      <c r="Q130" s="119">
        <v>18289.36</v>
      </c>
      <c r="R130" s="119">
        <v>17011.03</v>
      </c>
      <c r="S130" s="47"/>
    </row>
    <row r="131" spans="1:19" ht="9" customHeight="1" x14ac:dyDescent="0.2">
      <c r="A131" s="502"/>
      <c r="B131" s="502"/>
      <c r="C131" s="58"/>
      <c r="D131" s="59"/>
      <c r="E131" s="61">
        <v>16343997</v>
      </c>
      <c r="F131" s="61">
        <v>1632005</v>
      </c>
      <c r="G131" s="61">
        <v>0</v>
      </c>
      <c r="H131" s="61">
        <v>11726264</v>
      </c>
      <c r="I131" s="61">
        <v>0</v>
      </c>
      <c r="J131" s="60">
        <v>2475192</v>
      </c>
      <c r="K131" s="61">
        <v>29702266</v>
      </c>
      <c r="L131" s="73">
        <v>32177458</v>
      </c>
      <c r="M131" s="118"/>
      <c r="N131" s="120">
        <v>29702266</v>
      </c>
      <c r="O131" s="120">
        <v>17976002</v>
      </c>
      <c r="P131" s="120">
        <v>0</v>
      </c>
      <c r="Q131" s="120">
        <v>35413139</v>
      </c>
      <c r="R131" s="120">
        <v>32937947</v>
      </c>
      <c r="S131" s="47"/>
    </row>
    <row r="132" spans="1:19" ht="12.75" customHeight="1" x14ac:dyDescent="0.2">
      <c r="A132" s="492">
        <v>33543</v>
      </c>
      <c r="B132" s="492">
        <v>33969</v>
      </c>
      <c r="C132" s="42" t="s">
        <v>3</v>
      </c>
      <c r="D132" s="43">
        <v>0</v>
      </c>
      <c r="E132" s="44">
        <v>4412.6099999999997</v>
      </c>
      <c r="F132" s="44">
        <v>440.02</v>
      </c>
      <c r="G132" s="44">
        <v>0</v>
      </c>
      <c r="H132" s="44">
        <v>6280.06</v>
      </c>
      <c r="I132" s="44">
        <v>0</v>
      </c>
      <c r="J132" s="44">
        <v>927.72</v>
      </c>
      <c r="K132" s="45">
        <v>11132.69</v>
      </c>
      <c r="L132" s="46">
        <v>12060.41</v>
      </c>
      <c r="M132" s="117"/>
      <c r="N132" s="119">
        <v>11132.69</v>
      </c>
      <c r="O132" s="119">
        <v>4852.63</v>
      </c>
      <c r="P132" s="119"/>
      <c r="Q132" s="119">
        <v>12933.88</v>
      </c>
      <c r="R132" s="119">
        <v>12006.16</v>
      </c>
      <c r="S132" s="47"/>
    </row>
    <row r="133" spans="1:19" ht="9" customHeight="1" x14ac:dyDescent="0.2">
      <c r="A133" s="525"/>
      <c r="B133" s="525"/>
      <c r="C133" s="48" t="s">
        <v>4</v>
      </c>
      <c r="D133" s="49">
        <v>1</v>
      </c>
      <c r="E133" s="50">
        <v>8544004</v>
      </c>
      <c r="F133" s="50">
        <v>851998</v>
      </c>
      <c r="G133" s="50">
        <v>0</v>
      </c>
      <c r="H133" s="50">
        <v>12159892</v>
      </c>
      <c r="I133" s="50">
        <v>0</v>
      </c>
      <c r="J133" s="51">
        <v>1796316</v>
      </c>
      <c r="K133" s="50">
        <v>21555894</v>
      </c>
      <c r="L133" s="73">
        <v>23352210</v>
      </c>
      <c r="M133" s="118"/>
      <c r="N133" s="120">
        <v>21555894</v>
      </c>
      <c r="O133" s="120">
        <v>9396002</v>
      </c>
      <c r="P133" s="120">
        <v>0</v>
      </c>
      <c r="Q133" s="120">
        <v>25043484</v>
      </c>
      <c r="R133" s="120">
        <v>23247167</v>
      </c>
      <c r="S133" s="47"/>
    </row>
    <row r="134" spans="1:19" ht="12.75" customHeight="1" x14ac:dyDescent="0.2">
      <c r="A134" s="500">
        <v>33543</v>
      </c>
      <c r="B134" s="500">
        <v>33969</v>
      </c>
      <c r="C134" s="53" t="s">
        <v>3</v>
      </c>
      <c r="D134" s="54">
        <v>2</v>
      </c>
      <c r="E134" s="55">
        <v>4641.91</v>
      </c>
      <c r="F134" s="55">
        <v>458.61</v>
      </c>
      <c r="G134" s="55">
        <v>0</v>
      </c>
      <c r="H134" s="55">
        <v>6280.06</v>
      </c>
      <c r="I134" s="55">
        <v>0</v>
      </c>
      <c r="J134" s="55">
        <v>948.38</v>
      </c>
      <c r="K134" s="56">
        <v>11380.58</v>
      </c>
      <c r="L134" s="46">
        <v>12328.96</v>
      </c>
      <c r="M134" s="117"/>
      <c r="N134" s="119">
        <v>11380.58</v>
      </c>
      <c r="O134" s="119">
        <v>5100.5200000000004</v>
      </c>
      <c r="P134" s="119"/>
      <c r="Q134" s="119">
        <v>13247.05</v>
      </c>
      <c r="R134" s="119">
        <v>12298.67</v>
      </c>
      <c r="S134" s="47"/>
    </row>
    <row r="135" spans="1:19" ht="9" customHeight="1" x14ac:dyDescent="0.2">
      <c r="A135" s="500"/>
      <c r="B135" s="500"/>
      <c r="C135" s="48" t="s">
        <v>4</v>
      </c>
      <c r="D135" s="49">
        <v>3</v>
      </c>
      <c r="E135" s="50">
        <v>8987991</v>
      </c>
      <c r="F135" s="50">
        <v>887993</v>
      </c>
      <c r="G135" s="50">
        <v>0</v>
      </c>
      <c r="H135" s="50">
        <v>12159892</v>
      </c>
      <c r="I135" s="50">
        <v>0</v>
      </c>
      <c r="J135" s="51">
        <v>1836320</v>
      </c>
      <c r="K135" s="50">
        <v>22035876</v>
      </c>
      <c r="L135" s="73">
        <v>23872195</v>
      </c>
      <c r="M135" s="118"/>
      <c r="N135" s="120">
        <v>22035876</v>
      </c>
      <c r="O135" s="120">
        <v>9875984</v>
      </c>
      <c r="P135" s="120">
        <v>0</v>
      </c>
      <c r="Q135" s="120">
        <v>25649866</v>
      </c>
      <c r="R135" s="120">
        <v>23813546</v>
      </c>
      <c r="S135" s="47"/>
    </row>
    <row r="136" spans="1:19" ht="12.75" customHeight="1" x14ac:dyDescent="0.2">
      <c r="A136" s="501"/>
      <c r="B136" s="501"/>
      <c r="C136" s="53" t="s">
        <v>3</v>
      </c>
      <c r="D136" s="54">
        <v>4</v>
      </c>
      <c r="E136" s="55">
        <v>4871.22</v>
      </c>
      <c r="F136" s="55">
        <v>483.4</v>
      </c>
      <c r="G136" s="55">
        <v>0</v>
      </c>
      <c r="H136" s="55">
        <v>6280.06</v>
      </c>
      <c r="I136" s="55">
        <v>0</v>
      </c>
      <c r="J136" s="55">
        <v>969.56</v>
      </c>
      <c r="K136" s="56">
        <v>11634.68</v>
      </c>
      <c r="L136" s="46">
        <v>12604.24</v>
      </c>
      <c r="M136" s="117"/>
      <c r="N136" s="119">
        <v>11634.68</v>
      </c>
      <c r="O136" s="119">
        <v>5354.62</v>
      </c>
      <c r="P136" s="119"/>
      <c r="Q136" s="119">
        <v>13568.07</v>
      </c>
      <c r="R136" s="119">
        <v>12598.51</v>
      </c>
      <c r="S136" s="47"/>
    </row>
    <row r="137" spans="1:19" ht="9" customHeight="1" x14ac:dyDescent="0.2">
      <c r="A137" s="501"/>
      <c r="B137" s="501"/>
      <c r="C137" s="48" t="s">
        <v>4</v>
      </c>
      <c r="D137" s="49">
        <v>5</v>
      </c>
      <c r="E137" s="50">
        <v>9431997</v>
      </c>
      <c r="F137" s="50">
        <v>935993</v>
      </c>
      <c r="G137" s="50">
        <v>0</v>
      </c>
      <c r="H137" s="50">
        <v>12159892</v>
      </c>
      <c r="I137" s="50">
        <v>0</v>
      </c>
      <c r="J137" s="51">
        <v>1877330</v>
      </c>
      <c r="K137" s="50">
        <v>22527882</v>
      </c>
      <c r="L137" s="73">
        <v>24405212</v>
      </c>
      <c r="M137" s="118"/>
      <c r="N137" s="120">
        <v>22527882</v>
      </c>
      <c r="O137" s="120">
        <v>10367990</v>
      </c>
      <c r="P137" s="120">
        <v>0</v>
      </c>
      <c r="Q137" s="120">
        <v>26271447</v>
      </c>
      <c r="R137" s="120">
        <v>24394117</v>
      </c>
      <c r="S137" s="47"/>
    </row>
    <row r="138" spans="1:19" ht="12.75" customHeight="1" x14ac:dyDescent="0.2">
      <c r="A138" s="501"/>
      <c r="B138" s="501"/>
      <c r="C138" s="53" t="s">
        <v>3</v>
      </c>
      <c r="D138" s="54">
        <v>6</v>
      </c>
      <c r="E138" s="55">
        <v>5199.6899999999996</v>
      </c>
      <c r="F138" s="55">
        <v>514.39</v>
      </c>
      <c r="G138" s="55">
        <v>0</v>
      </c>
      <c r="H138" s="55">
        <v>6280.06</v>
      </c>
      <c r="I138" s="55">
        <v>0</v>
      </c>
      <c r="J138" s="55">
        <v>999.51</v>
      </c>
      <c r="K138" s="56">
        <v>11994.14</v>
      </c>
      <c r="L138" s="46">
        <v>12993.65</v>
      </c>
      <c r="M138" s="117"/>
      <c r="N138" s="119">
        <v>11994.14</v>
      </c>
      <c r="O138" s="119">
        <v>5714.08</v>
      </c>
      <c r="P138" s="119"/>
      <c r="Q138" s="119">
        <v>14022.18</v>
      </c>
      <c r="R138" s="119">
        <v>13022.67</v>
      </c>
      <c r="S138" s="47"/>
    </row>
    <row r="139" spans="1:19" ht="9" customHeight="1" x14ac:dyDescent="0.2">
      <c r="A139" s="501"/>
      <c r="B139" s="501"/>
      <c r="C139" s="48" t="s">
        <v>4</v>
      </c>
      <c r="D139" s="49">
        <v>7</v>
      </c>
      <c r="E139" s="50">
        <v>10068004</v>
      </c>
      <c r="F139" s="50">
        <v>995998</v>
      </c>
      <c r="G139" s="50">
        <v>0</v>
      </c>
      <c r="H139" s="50">
        <v>12159892</v>
      </c>
      <c r="I139" s="50">
        <v>0</v>
      </c>
      <c r="J139" s="51">
        <v>1935321</v>
      </c>
      <c r="K139" s="50">
        <v>23223893</v>
      </c>
      <c r="L139" s="73">
        <v>25159215</v>
      </c>
      <c r="M139" s="118"/>
      <c r="N139" s="120">
        <v>23223893</v>
      </c>
      <c r="O139" s="120">
        <v>11064002</v>
      </c>
      <c r="P139" s="120">
        <v>0</v>
      </c>
      <c r="Q139" s="120">
        <v>27150726</v>
      </c>
      <c r="R139" s="120">
        <v>25215405</v>
      </c>
      <c r="S139" s="47"/>
    </row>
    <row r="140" spans="1:19" ht="12.75" customHeight="1" x14ac:dyDescent="0.2">
      <c r="A140" s="501"/>
      <c r="B140" s="501"/>
      <c r="C140" s="53" t="s">
        <v>3</v>
      </c>
      <c r="D140" s="54">
        <v>8</v>
      </c>
      <c r="E140" s="55">
        <v>5466.18</v>
      </c>
      <c r="F140" s="55">
        <v>545.38</v>
      </c>
      <c r="G140" s="55">
        <v>0</v>
      </c>
      <c r="H140" s="55">
        <v>6280.06</v>
      </c>
      <c r="I140" s="55">
        <v>0</v>
      </c>
      <c r="J140" s="55">
        <v>1024.3</v>
      </c>
      <c r="K140" s="56">
        <v>12291.62</v>
      </c>
      <c r="L140" s="46">
        <v>13315.92</v>
      </c>
      <c r="M140" s="117"/>
      <c r="N140" s="119">
        <v>12291.62</v>
      </c>
      <c r="O140" s="119">
        <v>6011.56</v>
      </c>
      <c r="P140" s="119"/>
      <c r="Q140" s="119">
        <v>14398</v>
      </c>
      <c r="R140" s="119">
        <v>13373.7</v>
      </c>
      <c r="S140" s="47"/>
    </row>
    <row r="141" spans="1:19" ht="9" customHeight="1" x14ac:dyDescent="0.2">
      <c r="A141" s="501"/>
      <c r="B141" s="501"/>
      <c r="C141" s="48" t="s">
        <v>4</v>
      </c>
      <c r="D141" s="49">
        <v>9</v>
      </c>
      <c r="E141" s="50">
        <v>10584000</v>
      </c>
      <c r="F141" s="50">
        <v>1056003</v>
      </c>
      <c r="G141" s="50">
        <v>0</v>
      </c>
      <c r="H141" s="50">
        <v>12159892</v>
      </c>
      <c r="I141" s="50">
        <v>0</v>
      </c>
      <c r="J141" s="51">
        <v>1983321</v>
      </c>
      <c r="K141" s="50">
        <v>23799895</v>
      </c>
      <c r="L141" s="73">
        <v>25783216</v>
      </c>
      <c r="M141" s="118"/>
      <c r="N141" s="120">
        <v>23799895</v>
      </c>
      <c r="O141" s="120">
        <v>11640003</v>
      </c>
      <c r="P141" s="120">
        <v>0</v>
      </c>
      <c r="Q141" s="120">
        <v>27878415</v>
      </c>
      <c r="R141" s="120">
        <v>25895094</v>
      </c>
      <c r="S141" s="47"/>
    </row>
    <row r="142" spans="1:19" ht="12.75" customHeight="1" x14ac:dyDescent="0.2">
      <c r="A142" s="501"/>
      <c r="B142" s="501"/>
      <c r="C142" s="53" t="s">
        <v>3</v>
      </c>
      <c r="D142" s="54">
        <v>10</v>
      </c>
      <c r="E142" s="55">
        <v>5726.47</v>
      </c>
      <c r="F142" s="55">
        <v>570.16999999999996</v>
      </c>
      <c r="G142" s="55">
        <v>0</v>
      </c>
      <c r="H142" s="55">
        <v>6280.06</v>
      </c>
      <c r="I142" s="55">
        <v>0</v>
      </c>
      <c r="J142" s="55">
        <v>1048.06</v>
      </c>
      <c r="K142" s="56">
        <v>12576.7</v>
      </c>
      <c r="L142" s="46">
        <v>13624.76</v>
      </c>
      <c r="M142" s="117"/>
      <c r="N142" s="119">
        <v>12576.7</v>
      </c>
      <c r="O142" s="119">
        <v>6296.64</v>
      </c>
      <c r="P142" s="119"/>
      <c r="Q142" s="119">
        <v>14758.16</v>
      </c>
      <c r="R142" s="119">
        <v>13710.1</v>
      </c>
      <c r="S142" s="47"/>
    </row>
    <row r="143" spans="1:19" ht="9" customHeight="1" x14ac:dyDescent="0.2">
      <c r="A143" s="501"/>
      <c r="B143" s="501"/>
      <c r="C143" s="48" t="s">
        <v>4</v>
      </c>
      <c r="D143" s="49">
        <v>11</v>
      </c>
      <c r="E143" s="50">
        <v>11087992</v>
      </c>
      <c r="F143" s="50">
        <v>1104003</v>
      </c>
      <c r="G143" s="50">
        <v>0</v>
      </c>
      <c r="H143" s="50">
        <v>12159892</v>
      </c>
      <c r="I143" s="50">
        <v>0</v>
      </c>
      <c r="J143" s="51">
        <v>2029327</v>
      </c>
      <c r="K143" s="50">
        <v>24351887</v>
      </c>
      <c r="L143" s="73">
        <v>26381214</v>
      </c>
      <c r="M143" s="118"/>
      <c r="N143" s="120">
        <v>24351887</v>
      </c>
      <c r="O143" s="120">
        <v>12191995</v>
      </c>
      <c r="P143" s="120">
        <v>0</v>
      </c>
      <c r="Q143" s="120">
        <v>28575782</v>
      </c>
      <c r="R143" s="120">
        <v>26546455</v>
      </c>
      <c r="S143" s="47"/>
    </row>
    <row r="144" spans="1:19" ht="12.75" customHeight="1" x14ac:dyDescent="0.2">
      <c r="A144" s="501"/>
      <c r="B144" s="501"/>
      <c r="C144" s="53" t="s">
        <v>3</v>
      </c>
      <c r="D144" s="54">
        <v>12</v>
      </c>
      <c r="E144" s="55">
        <v>5986.77</v>
      </c>
      <c r="F144" s="55">
        <v>594.96</v>
      </c>
      <c r="G144" s="55">
        <v>0</v>
      </c>
      <c r="H144" s="55">
        <v>6280.06</v>
      </c>
      <c r="I144" s="55">
        <v>0</v>
      </c>
      <c r="J144" s="55">
        <v>1071.82</v>
      </c>
      <c r="K144" s="56">
        <v>12861.79</v>
      </c>
      <c r="L144" s="46">
        <v>13933.61</v>
      </c>
      <c r="M144" s="117"/>
      <c r="N144" s="119">
        <v>12861.79</v>
      </c>
      <c r="O144" s="119">
        <v>6581.73</v>
      </c>
      <c r="P144" s="119"/>
      <c r="Q144" s="119">
        <v>15118.32</v>
      </c>
      <c r="R144" s="119">
        <v>14046.5</v>
      </c>
      <c r="S144" s="47"/>
    </row>
    <row r="145" spans="1:19" ht="9" customHeight="1" x14ac:dyDescent="0.2">
      <c r="A145" s="501"/>
      <c r="B145" s="501"/>
      <c r="C145" s="48" t="s">
        <v>4</v>
      </c>
      <c r="D145" s="49">
        <v>13</v>
      </c>
      <c r="E145" s="50">
        <v>11592003</v>
      </c>
      <c r="F145" s="50">
        <v>1152003</v>
      </c>
      <c r="G145" s="50">
        <v>0</v>
      </c>
      <c r="H145" s="50">
        <v>12159892</v>
      </c>
      <c r="I145" s="50">
        <v>0</v>
      </c>
      <c r="J145" s="51">
        <v>2075333</v>
      </c>
      <c r="K145" s="50">
        <v>24903898</v>
      </c>
      <c r="L145" s="73">
        <v>26979231</v>
      </c>
      <c r="M145" s="118"/>
      <c r="N145" s="120">
        <v>24903898</v>
      </c>
      <c r="O145" s="120">
        <v>12744006</v>
      </c>
      <c r="P145" s="120">
        <v>0</v>
      </c>
      <c r="Q145" s="120">
        <v>29273149</v>
      </c>
      <c r="R145" s="120">
        <v>27197817</v>
      </c>
      <c r="S145" s="47"/>
    </row>
    <row r="146" spans="1:19" ht="12.75" customHeight="1" x14ac:dyDescent="0.2">
      <c r="A146" s="501"/>
      <c r="B146" s="501"/>
      <c r="C146" s="53" t="s">
        <v>3</v>
      </c>
      <c r="D146" s="54">
        <v>14</v>
      </c>
      <c r="E146" s="55">
        <v>6247.06</v>
      </c>
      <c r="F146" s="55">
        <v>619.75</v>
      </c>
      <c r="G146" s="55">
        <v>0</v>
      </c>
      <c r="H146" s="55">
        <v>6280.06</v>
      </c>
      <c r="I146" s="55">
        <v>0</v>
      </c>
      <c r="J146" s="55">
        <v>1095.57</v>
      </c>
      <c r="K146" s="56">
        <v>13146.87</v>
      </c>
      <c r="L146" s="46">
        <v>14242.44</v>
      </c>
      <c r="M146" s="117"/>
      <c r="N146" s="119">
        <v>13146.87</v>
      </c>
      <c r="O146" s="119">
        <v>6866.81</v>
      </c>
      <c r="P146" s="119"/>
      <c r="Q146" s="119">
        <v>15478.47</v>
      </c>
      <c r="R146" s="119">
        <v>14382.9</v>
      </c>
      <c r="S146" s="47"/>
    </row>
    <row r="147" spans="1:19" ht="9" customHeight="1" x14ac:dyDescent="0.2">
      <c r="A147" s="501"/>
      <c r="B147" s="501"/>
      <c r="C147" s="48" t="s">
        <v>4</v>
      </c>
      <c r="D147" s="49">
        <v>15</v>
      </c>
      <c r="E147" s="50">
        <v>12095995</v>
      </c>
      <c r="F147" s="50">
        <v>1200003</v>
      </c>
      <c r="G147" s="50">
        <v>0</v>
      </c>
      <c r="H147" s="50">
        <v>12159892</v>
      </c>
      <c r="I147" s="50">
        <v>0</v>
      </c>
      <c r="J147" s="51">
        <v>2121319</v>
      </c>
      <c r="K147" s="50">
        <v>25455890</v>
      </c>
      <c r="L147" s="73">
        <v>27577209</v>
      </c>
      <c r="M147" s="118"/>
      <c r="N147" s="120">
        <v>25455890</v>
      </c>
      <c r="O147" s="120">
        <v>13295998</v>
      </c>
      <c r="P147" s="120">
        <v>0</v>
      </c>
      <c r="Q147" s="120">
        <v>29970497</v>
      </c>
      <c r="R147" s="120">
        <v>27849178</v>
      </c>
      <c r="S147" s="47"/>
    </row>
    <row r="148" spans="1:19" ht="12.75" customHeight="1" x14ac:dyDescent="0.2">
      <c r="A148" s="501"/>
      <c r="B148" s="501"/>
      <c r="C148" s="53" t="s">
        <v>3</v>
      </c>
      <c r="D148" s="54">
        <v>16</v>
      </c>
      <c r="E148" s="55">
        <v>6507.36</v>
      </c>
      <c r="F148" s="55">
        <v>650.74</v>
      </c>
      <c r="G148" s="55">
        <v>0</v>
      </c>
      <c r="H148" s="55">
        <v>6280.06</v>
      </c>
      <c r="I148" s="55">
        <v>0</v>
      </c>
      <c r="J148" s="55">
        <v>1119.8499999999999</v>
      </c>
      <c r="K148" s="56">
        <v>13438.16</v>
      </c>
      <c r="L148" s="46">
        <v>14558.01</v>
      </c>
      <c r="M148" s="117"/>
      <c r="N148" s="119">
        <v>13438.16</v>
      </c>
      <c r="O148" s="119">
        <v>7158.1</v>
      </c>
      <c r="P148" s="119"/>
      <c r="Q148" s="119">
        <v>15846.47</v>
      </c>
      <c r="R148" s="119">
        <v>14726.62</v>
      </c>
      <c r="S148" s="47"/>
    </row>
    <row r="149" spans="1:19" ht="9" customHeight="1" x14ac:dyDescent="0.2">
      <c r="A149" s="501"/>
      <c r="B149" s="501"/>
      <c r="C149" s="48" t="s">
        <v>4</v>
      </c>
      <c r="D149" s="49">
        <v>17</v>
      </c>
      <c r="E149" s="50">
        <v>12600006</v>
      </c>
      <c r="F149" s="50">
        <v>1260008</v>
      </c>
      <c r="G149" s="50">
        <v>0</v>
      </c>
      <c r="H149" s="50">
        <v>12159892</v>
      </c>
      <c r="I149" s="50">
        <v>0</v>
      </c>
      <c r="J149" s="51">
        <v>2168332</v>
      </c>
      <c r="K149" s="50">
        <v>26019906</v>
      </c>
      <c r="L149" s="73">
        <v>28188238</v>
      </c>
      <c r="M149" s="118"/>
      <c r="N149" s="120">
        <v>26019906</v>
      </c>
      <c r="O149" s="120">
        <v>13860014</v>
      </c>
      <c r="P149" s="120">
        <v>0</v>
      </c>
      <c r="Q149" s="120">
        <v>30683044</v>
      </c>
      <c r="R149" s="120">
        <v>28514713</v>
      </c>
      <c r="S149" s="47"/>
    </row>
    <row r="150" spans="1:19" ht="12.75" customHeight="1" x14ac:dyDescent="0.2">
      <c r="A150" s="501"/>
      <c r="B150" s="501"/>
      <c r="C150" s="53" t="s">
        <v>3</v>
      </c>
      <c r="D150" s="54">
        <v>18</v>
      </c>
      <c r="E150" s="55">
        <v>6767.65</v>
      </c>
      <c r="F150" s="55">
        <v>675.53</v>
      </c>
      <c r="G150" s="55">
        <v>0</v>
      </c>
      <c r="H150" s="55">
        <v>6280.06</v>
      </c>
      <c r="I150" s="55">
        <v>0</v>
      </c>
      <c r="J150" s="55">
        <v>1143.5999999999999</v>
      </c>
      <c r="K150" s="56">
        <v>13723.24</v>
      </c>
      <c r="L150" s="46">
        <v>14866.84</v>
      </c>
      <c r="M150" s="117"/>
      <c r="N150" s="119">
        <v>13723.24</v>
      </c>
      <c r="O150" s="119">
        <v>7443.18</v>
      </c>
      <c r="P150" s="119"/>
      <c r="Q150" s="119">
        <v>16206.61</v>
      </c>
      <c r="R150" s="119">
        <v>15063.01</v>
      </c>
      <c r="S150" s="47"/>
    </row>
    <row r="151" spans="1:19" ht="9" customHeight="1" x14ac:dyDescent="0.2">
      <c r="A151" s="501"/>
      <c r="B151" s="501"/>
      <c r="C151" s="48" t="s">
        <v>4</v>
      </c>
      <c r="D151" s="49">
        <v>19</v>
      </c>
      <c r="E151" s="50">
        <v>13103998</v>
      </c>
      <c r="F151" s="50">
        <v>1308008</v>
      </c>
      <c r="G151" s="50">
        <v>0</v>
      </c>
      <c r="H151" s="50">
        <v>12159892</v>
      </c>
      <c r="I151" s="50">
        <v>0</v>
      </c>
      <c r="J151" s="51">
        <v>2214318</v>
      </c>
      <c r="K151" s="50">
        <v>26571898</v>
      </c>
      <c r="L151" s="73">
        <v>28786216</v>
      </c>
      <c r="M151" s="118"/>
      <c r="N151" s="120">
        <v>26571898</v>
      </c>
      <c r="O151" s="120">
        <v>14412006</v>
      </c>
      <c r="P151" s="120">
        <v>0</v>
      </c>
      <c r="Q151" s="120">
        <v>31380373</v>
      </c>
      <c r="R151" s="120">
        <v>29166054</v>
      </c>
      <c r="S151" s="47"/>
    </row>
    <row r="152" spans="1:19" ht="12.75" customHeight="1" x14ac:dyDescent="0.2">
      <c r="A152" s="501"/>
      <c r="B152" s="501"/>
      <c r="C152" s="53" t="s">
        <v>3</v>
      </c>
      <c r="D152" s="54">
        <v>20</v>
      </c>
      <c r="E152" s="55">
        <v>7027.95</v>
      </c>
      <c r="F152" s="55">
        <v>700.32</v>
      </c>
      <c r="G152" s="55">
        <v>0</v>
      </c>
      <c r="H152" s="55">
        <v>6280.06</v>
      </c>
      <c r="I152" s="55">
        <v>0</v>
      </c>
      <c r="J152" s="55">
        <v>1167.3599999999999</v>
      </c>
      <c r="K152" s="56">
        <v>14008.33</v>
      </c>
      <c r="L152" s="46">
        <v>15175.69</v>
      </c>
      <c r="M152" s="117"/>
      <c r="N152" s="119">
        <v>14008.33</v>
      </c>
      <c r="O152" s="119">
        <v>7728.27</v>
      </c>
      <c r="P152" s="119"/>
      <c r="Q152" s="119">
        <v>16566.78</v>
      </c>
      <c r="R152" s="119">
        <v>15399.42</v>
      </c>
      <c r="S152" s="47"/>
    </row>
    <row r="153" spans="1:19" ht="9" customHeight="1" x14ac:dyDescent="0.2">
      <c r="A153" s="501"/>
      <c r="B153" s="501"/>
      <c r="C153" s="48" t="s">
        <v>4</v>
      </c>
      <c r="D153" s="49">
        <v>21</v>
      </c>
      <c r="E153" s="50">
        <v>13608009</v>
      </c>
      <c r="F153" s="50">
        <v>1356009</v>
      </c>
      <c r="G153" s="50">
        <v>0</v>
      </c>
      <c r="H153" s="50">
        <v>12159892</v>
      </c>
      <c r="I153" s="50">
        <v>0</v>
      </c>
      <c r="J153" s="51">
        <v>2260324</v>
      </c>
      <c r="K153" s="50">
        <v>27123909</v>
      </c>
      <c r="L153" s="73">
        <v>29384233</v>
      </c>
      <c r="M153" s="118"/>
      <c r="N153" s="120">
        <v>27123909</v>
      </c>
      <c r="O153" s="120">
        <v>14964017</v>
      </c>
      <c r="P153" s="120">
        <v>0</v>
      </c>
      <c r="Q153" s="120">
        <v>32077759</v>
      </c>
      <c r="R153" s="120">
        <v>29817435</v>
      </c>
      <c r="S153" s="47"/>
    </row>
    <row r="154" spans="1:19" ht="12.75" customHeight="1" x14ac:dyDescent="0.2">
      <c r="A154" s="501"/>
      <c r="B154" s="501"/>
      <c r="C154" s="53" t="s">
        <v>3</v>
      </c>
      <c r="D154" s="54">
        <v>22</v>
      </c>
      <c r="E154" s="55">
        <v>7170.49</v>
      </c>
      <c r="F154" s="55">
        <v>712.71</v>
      </c>
      <c r="G154" s="55">
        <v>0</v>
      </c>
      <c r="H154" s="55">
        <v>6280.06</v>
      </c>
      <c r="I154" s="55">
        <v>0</v>
      </c>
      <c r="J154" s="55">
        <v>1180.27</v>
      </c>
      <c r="K154" s="56">
        <v>14163.26</v>
      </c>
      <c r="L154" s="46">
        <v>15343.53</v>
      </c>
      <c r="M154" s="117"/>
      <c r="N154" s="119">
        <v>14163.26</v>
      </c>
      <c r="O154" s="119">
        <v>7883.2</v>
      </c>
      <c r="P154" s="119"/>
      <c r="Q154" s="119">
        <v>16762.509999999998</v>
      </c>
      <c r="R154" s="119">
        <v>15582.24</v>
      </c>
      <c r="S154" s="47"/>
    </row>
    <row r="155" spans="1:19" ht="9" customHeight="1" x14ac:dyDescent="0.2">
      <c r="A155" s="501"/>
      <c r="B155" s="501"/>
      <c r="C155" s="48" t="s">
        <v>4</v>
      </c>
      <c r="D155" s="49">
        <v>23</v>
      </c>
      <c r="E155" s="50">
        <v>13884005</v>
      </c>
      <c r="F155" s="50">
        <v>1379999</v>
      </c>
      <c r="G155" s="50">
        <v>0</v>
      </c>
      <c r="H155" s="50">
        <v>12159892</v>
      </c>
      <c r="I155" s="50">
        <v>0</v>
      </c>
      <c r="J155" s="51">
        <v>2285321</v>
      </c>
      <c r="K155" s="50">
        <v>27423895</v>
      </c>
      <c r="L155" s="73">
        <v>29709217</v>
      </c>
      <c r="M155" s="118"/>
      <c r="N155" s="120">
        <v>27423895</v>
      </c>
      <c r="O155" s="120">
        <v>15264004</v>
      </c>
      <c r="P155" s="120">
        <v>0</v>
      </c>
      <c r="Q155" s="120">
        <v>32456745</v>
      </c>
      <c r="R155" s="120">
        <v>30171424</v>
      </c>
      <c r="S155" s="47"/>
    </row>
    <row r="156" spans="1:19" ht="12.75" customHeight="1" x14ac:dyDescent="0.2">
      <c r="A156" s="501"/>
      <c r="B156" s="501"/>
      <c r="C156" s="53" t="s">
        <v>3</v>
      </c>
      <c r="D156" s="54">
        <v>24</v>
      </c>
      <c r="E156" s="55">
        <v>7313.03</v>
      </c>
      <c r="F156" s="55">
        <v>731.3</v>
      </c>
      <c r="G156" s="55">
        <v>0</v>
      </c>
      <c r="H156" s="55">
        <v>6280.06</v>
      </c>
      <c r="I156" s="55">
        <v>0</v>
      </c>
      <c r="J156" s="55">
        <v>1193.7</v>
      </c>
      <c r="K156" s="56">
        <v>14324.39</v>
      </c>
      <c r="L156" s="46">
        <v>15518.09</v>
      </c>
      <c r="M156" s="117"/>
      <c r="N156" s="119">
        <v>14324.39</v>
      </c>
      <c r="O156" s="119">
        <v>8044.33</v>
      </c>
      <c r="P156" s="119"/>
      <c r="Q156" s="119">
        <v>16966.07</v>
      </c>
      <c r="R156" s="119">
        <v>15772.37</v>
      </c>
      <c r="S156" s="47"/>
    </row>
    <row r="157" spans="1:19" ht="9" customHeight="1" x14ac:dyDescent="0.2">
      <c r="A157" s="501"/>
      <c r="B157" s="501"/>
      <c r="C157" s="48" t="s">
        <v>4</v>
      </c>
      <c r="D157" s="49">
        <v>25</v>
      </c>
      <c r="E157" s="50">
        <v>14160001</v>
      </c>
      <c r="F157" s="50">
        <v>1415994</v>
      </c>
      <c r="G157" s="50">
        <v>0</v>
      </c>
      <c r="H157" s="50">
        <v>12159892</v>
      </c>
      <c r="I157" s="50">
        <v>0</v>
      </c>
      <c r="J157" s="51">
        <v>2311325</v>
      </c>
      <c r="K157" s="50">
        <v>27735887</v>
      </c>
      <c r="L157" s="73">
        <v>30047212</v>
      </c>
      <c r="M157" s="118"/>
      <c r="N157" s="120">
        <v>27735887</v>
      </c>
      <c r="O157" s="120">
        <v>15575995</v>
      </c>
      <c r="P157" s="120">
        <v>0</v>
      </c>
      <c r="Q157" s="120">
        <v>32850892</v>
      </c>
      <c r="R157" s="120">
        <v>30539567</v>
      </c>
      <c r="S157" s="47"/>
    </row>
    <row r="158" spans="1:19" ht="12.75" customHeight="1" x14ac:dyDescent="0.2">
      <c r="A158" s="501"/>
      <c r="B158" s="501"/>
      <c r="C158" s="53" t="s">
        <v>3</v>
      </c>
      <c r="D158" s="54">
        <v>26</v>
      </c>
      <c r="E158" s="55">
        <v>7455.57</v>
      </c>
      <c r="F158" s="55">
        <v>743.7</v>
      </c>
      <c r="G158" s="55">
        <v>0</v>
      </c>
      <c r="H158" s="55">
        <v>6280.06</v>
      </c>
      <c r="I158" s="55">
        <v>0</v>
      </c>
      <c r="J158" s="55">
        <v>1206.6099999999999</v>
      </c>
      <c r="K158" s="56">
        <v>14479.33</v>
      </c>
      <c r="L158" s="46">
        <v>15685.94</v>
      </c>
      <c r="M158" s="117"/>
      <c r="N158" s="119">
        <v>14479.33</v>
      </c>
      <c r="O158" s="119">
        <v>8199.27</v>
      </c>
      <c r="P158" s="119"/>
      <c r="Q158" s="119">
        <v>17161.810000000001</v>
      </c>
      <c r="R158" s="119">
        <v>15955.2</v>
      </c>
      <c r="S158" s="47"/>
    </row>
    <row r="159" spans="1:19" ht="9" customHeight="1" x14ac:dyDescent="0.2">
      <c r="A159" s="501"/>
      <c r="B159" s="501"/>
      <c r="C159" s="48" t="s">
        <v>4</v>
      </c>
      <c r="D159" s="49">
        <v>27</v>
      </c>
      <c r="E159" s="50">
        <v>14435997</v>
      </c>
      <c r="F159" s="50">
        <v>1440004</v>
      </c>
      <c r="G159" s="50">
        <v>0</v>
      </c>
      <c r="H159" s="50">
        <v>12159892</v>
      </c>
      <c r="I159" s="50">
        <v>0</v>
      </c>
      <c r="J159" s="51">
        <v>2336323</v>
      </c>
      <c r="K159" s="50">
        <v>28035892</v>
      </c>
      <c r="L159" s="73">
        <v>30372215</v>
      </c>
      <c r="M159" s="118"/>
      <c r="N159" s="120">
        <v>28035892</v>
      </c>
      <c r="O159" s="120">
        <v>15876001</v>
      </c>
      <c r="P159" s="120">
        <v>0</v>
      </c>
      <c r="Q159" s="120">
        <v>33229898</v>
      </c>
      <c r="R159" s="120">
        <v>30893575</v>
      </c>
      <c r="S159" s="47"/>
    </row>
    <row r="160" spans="1:19" ht="12.75" customHeight="1" x14ac:dyDescent="0.2">
      <c r="A160" s="501"/>
      <c r="B160" s="501"/>
      <c r="C160" s="53" t="s">
        <v>3</v>
      </c>
      <c r="D160" s="54">
        <v>28</v>
      </c>
      <c r="E160" s="55">
        <v>7591.92</v>
      </c>
      <c r="F160" s="55">
        <v>756.09</v>
      </c>
      <c r="G160" s="55">
        <v>0</v>
      </c>
      <c r="H160" s="55">
        <v>6280.06</v>
      </c>
      <c r="I160" s="55">
        <v>0</v>
      </c>
      <c r="J160" s="55">
        <v>1219.01</v>
      </c>
      <c r="K160" s="56">
        <v>14628.07</v>
      </c>
      <c r="L160" s="46">
        <v>15847.08</v>
      </c>
      <c r="M160" s="117"/>
      <c r="N160" s="119">
        <v>14628.07</v>
      </c>
      <c r="O160" s="119">
        <v>8348.01</v>
      </c>
      <c r="P160" s="119"/>
      <c r="Q160" s="119">
        <v>17349.72</v>
      </c>
      <c r="R160" s="119">
        <v>16130.71</v>
      </c>
      <c r="S160" s="47"/>
    </row>
    <row r="161" spans="1:19" ht="9" customHeight="1" x14ac:dyDescent="0.2">
      <c r="A161" s="501"/>
      <c r="B161" s="501"/>
      <c r="C161" s="48" t="s">
        <v>4</v>
      </c>
      <c r="D161" s="49">
        <v>29</v>
      </c>
      <c r="E161" s="50">
        <v>14700007</v>
      </c>
      <c r="F161" s="50">
        <v>1463994</v>
      </c>
      <c r="G161" s="50">
        <v>0</v>
      </c>
      <c r="H161" s="50">
        <v>12159892</v>
      </c>
      <c r="I161" s="50">
        <v>0</v>
      </c>
      <c r="J161" s="51">
        <v>2360332</v>
      </c>
      <c r="K161" s="50">
        <v>28323893</v>
      </c>
      <c r="L161" s="73">
        <v>30684226</v>
      </c>
      <c r="M161" s="118"/>
      <c r="N161" s="120">
        <v>28323893</v>
      </c>
      <c r="O161" s="120">
        <v>16164001</v>
      </c>
      <c r="P161" s="120">
        <v>0</v>
      </c>
      <c r="Q161" s="120">
        <v>33593742</v>
      </c>
      <c r="R161" s="120">
        <v>31233410</v>
      </c>
      <c r="S161" s="47"/>
    </row>
    <row r="162" spans="1:19" ht="12.75" customHeight="1" x14ac:dyDescent="0.2">
      <c r="A162" s="501"/>
      <c r="B162" s="501"/>
      <c r="C162" s="53" t="s">
        <v>3</v>
      </c>
      <c r="D162" s="54">
        <v>30</v>
      </c>
      <c r="E162" s="55">
        <v>7734.46</v>
      </c>
      <c r="F162" s="55">
        <v>768.49</v>
      </c>
      <c r="G162" s="55">
        <v>0</v>
      </c>
      <c r="H162" s="55">
        <v>6280.06</v>
      </c>
      <c r="I162" s="55">
        <v>0</v>
      </c>
      <c r="J162" s="55">
        <v>1231.92</v>
      </c>
      <c r="K162" s="56">
        <v>14783.01</v>
      </c>
      <c r="L162" s="46">
        <v>16014.93</v>
      </c>
      <c r="M162" s="117"/>
      <c r="N162" s="119">
        <v>14783.01</v>
      </c>
      <c r="O162" s="119">
        <v>8502.9500000000007</v>
      </c>
      <c r="P162" s="119"/>
      <c r="Q162" s="119">
        <v>17545.46</v>
      </c>
      <c r="R162" s="119">
        <v>16313.54</v>
      </c>
      <c r="S162" s="47"/>
    </row>
    <row r="163" spans="1:19" ht="9" customHeight="1" x14ac:dyDescent="0.2">
      <c r="A163" s="501"/>
      <c r="B163" s="501"/>
      <c r="C163" s="48" t="s">
        <v>4</v>
      </c>
      <c r="D163" s="49">
        <v>31</v>
      </c>
      <c r="E163" s="50">
        <v>14976003</v>
      </c>
      <c r="F163" s="50">
        <v>1488004</v>
      </c>
      <c r="G163" s="50">
        <v>0</v>
      </c>
      <c r="H163" s="50">
        <v>12159892</v>
      </c>
      <c r="I163" s="50">
        <v>0</v>
      </c>
      <c r="J163" s="51">
        <v>2385330</v>
      </c>
      <c r="K163" s="50">
        <v>28623899</v>
      </c>
      <c r="L163" s="73">
        <v>31009229</v>
      </c>
      <c r="M163" s="118"/>
      <c r="N163" s="120">
        <v>28623899</v>
      </c>
      <c r="O163" s="120">
        <v>16464007</v>
      </c>
      <c r="P163" s="120">
        <v>0</v>
      </c>
      <c r="Q163" s="120">
        <v>33972748</v>
      </c>
      <c r="R163" s="120">
        <v>31587418</v>
      </c>
      <c r="S163" s="47"/>
    </row>
    <row r="164" spans="1:19" ht="12.75" customHeight="1" x14ac:dyDescent="0.2">
      <c r="A164" s="501"/>
      <c r="B164" s="501"/>
      <c r="C164" s="53" t="s">
        <v>3</v>
      </c>
      <c r="D164" s="54">
        <v>32</v>
      </c>
      <c r="E164" s="55">
        <v>7877</v>
      </c>
      <c r="F164" s="55">
        <v>787.08</v>
      </c>
      <c r="G164" s="55">
        <v>0</v>
      </c>
      <c r="H164" s="55">
        <v>6280.06</v>
      </c>
      <c r="I164" s="55">
        <v>0</v>
      </c>
      <c r="J164" s="55">
        <v>1245.3499999999999</v>
      </c>
      <c r="K164" s="56">
        <v>14944.14</v>
      </c>
      <c r="L164" s="46">
        <v>16189.49</v>
      </c>
      <c r="M164" s="117"/>
      <c r="N164" s="119">
        <v>14944.14</v>
      </c>
      <c r="O164" s="119">
        <v>8664.08</v>
      </c>
      <c r="P164" s="119"/>
      <c r="Q164" s="119">
        <v>17749.02</v>
      </c>
      <c r="R164" s="119">
        <v>16503.669999999998</v>
      </c>
      <c r="S164" s="47"/>
    </row>
    <row r="165" spans="1:19" ht="9" customHeight="1" x14ac:dyDescent="0.2">
      <c r="A165" s="501"/>
      <c r="B165" s="501"/>
      <c r="C165" s="48" t="s">
        <v>4</v>
      </c>
      <c r="D165" s="49">
        <v>33</v>
      </c>
      <c r="E165" s="50">
        <v>15251999</v>
      </c>
      <c r="F165" s="50">
        <v>1523999</v>
      </c>
      <c r="G165" s="50">
        <v>0</v>
      </c>
      <c r="H165" s="50">
        <v>12159892</v>
      </c>
      <c r="I165" s="50">
        <v>0</v>
      </c>
      <c r="J165" s="51">
        <v>2411334</v>
      </c>
      <c r="K165" s="50">
        <v>28935890</v>
      </c>
      <c r="L165" s="73">
        <v>31347224</v>
      </c>
      <c r="M165" s="118"/>
      <c r="N165" s="120">
        <v>28935890</v>
      </c>
      <c r="O165" s="120">
        <v>16775998</v>
      </c>
      <c r="P165" s="120">
        <v>0</v>
      </c>
      <c r="Q165" s="120">
        <v>34366895</v>
      </c>
      <c r="R165" s="120">
        <v>31955561</v>
      </c>
      <c r="S165" s="47"/>
    </row>
    <row r="166" spans="1:19" ht="12.75" customHeight="1" x14ac:dyDescent="0.2">
      <c r="A166" s="501"/>
      <c r="B166" s="501"/>
      <c r="C166" s="53" t="s">
        <v>3</v>
      </c>
      <c r="D166" s="54">
        <v>34</v>
      </c>
      <c r="E166" s="55">
        <v>7829.49</v>
      </c>
      <c r="F166" s="55">
        <v>799.48</v>
      </c>
      <c r="G166" s="55">
        <v>0</v>
      </c>
      <c r="H166" s="55">
        <v>6280.06</v>
      </c>
      <c r="I166" s="55">
        <v>0</v>
      </c>
      <c r="J166" s="55">
        <v>1242.42</v>
      </c>
      <c r="K166" s="56">
        <v>14909.03</v>
      </c>
      <c r="L166" s="46">
        <v>16151.45</v>
      </c>
      <c r="M166" s="117"/>
      <c r="N166" s="119">
        <v>14909.03</v>
      </c>
      <c r="O166" s="119">
        <v>8628.9699999999993</v>
      </c>
      <c r="P166" s="119"/>
      <c r="Q166" s="119">
        <v>17704.66</v>
      </c>
      <c r="R166" s="119">
        <v>16462.240000000002</v>
      </c>
      <c r="S166" s="47"/>
    </row>
    <row r="167" spans="1:19" ht="9" customHeight="1" x14ac:dyDescent="0.2">
      <c r="A167" s="501"/>
      <c r="B167" s="501"/>
      <c r="C167" s="48" t="s">
        <v>4</v>
      </c>
      <c r="D167" s="49">
        <v>35</v>
      </c>
      <c r="E167" s="50">
        <v>15160007</v>
      </c>
      <c r="F167" s="50">
        <v>1548009</v>
      </c>
      <c r="G167" s="50">
        <v>0</v>
      </c>
      <c r="H167" s="50">
        <v>12159892</v>
      </c>
      <c r="I167" s="50">
        <v>0</v>
      </c>
      <c r="J167" s="51">
        <v>2405661</v>
      </c>
      <c r="K167" s="50">
        <v>28867908</v>
      </c>
      <c r="L167" s="73">
        <v>31273568</v>
      </c>
      <c r="M167" s="118"/>
      <c r="N167" s="120">
        <v>28867908</v>
      </c>
      <c r="O167" s="120">
        <v>16708016</v>
      </c>
      <c r="P167" s="120">
        <v>0</v>
      </c>
      <c r="Q167" s="120">
        <v>34281002</v>
      </c>
      <c r="R167" s="120">
        <v>31875341</v>
      </c>
      <c r="S167" s="47"/>
    </row>
    <row r="168" spans="1:19" ht="12.75" customHeight="1" x14ac:dyDescent="0.2">
      <c r="A168" s="501"/>
      <c r="B168" s="501"/>
      <c r="C168" s="53" t="s">
        <v>3</v>
      </c>
      <c r="D168" s="54">
        <v>36</v>
      </c>
      <c r="E168" s="55">
        <v>8155.89</v>
      </c>
      <c r="F168" s="55">
        <v>811.87</v>
      </c>
      <c r="G168" s="55">
        <v>0</v>
      </c>
      <c r="H168" s="55">
        <v>6280.06</v>
      </c>
      <c r="I168" s="55">
        <v>0</v>
      </c>
      <c r="J168" s="55">
        <v>1270.6500000000001</v>
      </c>
      <c r="K168" s="56">
        <v>15247.82</v>
      </c>
      <c r="L168" s="46">
        <v>16518.47</v>
      </c>
      <c r="M168" s="117"/>
      <c r="N168" s="119">
        <v>15247.82</v>
      </c>
      <c r="O168" s="119">
        <v>8967.76</v>
      </c>
      <c r="P168" s="119"/>
      <c r="Q168" s="119">
        <v>18132.669999999998</v>
      </c>
      <c r="R168" s="119">
        <v>16862.02</v>
      </c>
      <c r="S168" s="47"/>
    </row>
    <row r="169" spans="1:19" ht="9" customHeight="1" x14ac:dyDescent="0.2">
      <c r="A169" s="501"/>
      <c r="B169" s="501"/>
      <c r="C169" s="48" t="s">
        <v>4</v>
      </c>
      <c r="D169" s="49">
        <v>37</v>
      </c>
      <c r="E169" s="50">
        <v>15792005</v>
      </c>
      <c r="F169" s="50">
        <v>1572000</v>
      </c>
      <c r="G169" s="50">
        <v>0</v>
      </c>
      <c r="H169" s="50">
        <v>12159892</v>
      </c>
      <c r="I169" s="50">
        <v>0</v>
      </c>
      <c r="J169" s="51">
        <v>2460321</v>
      </c>
      <c r="K169" s="50">
        <v>29523896</v>
      </c>
      <c r="L169" s="73">
        <v>31984218</v>
      </c>
      <c r="M169" s="118"/>
      <c r="N169" s="120">
        <v>29523896</v>
      </c>
      <c r="O169" s="120">
        <v>17364005</v>
      </c>
      <c r="P169" s="120">
        <v>0</v>
      </c>
      <c r="Q169" s="120">
        <v>35109745</v>
      </c>
      <c r="R169" s="120">
        <v>32649423</v>
      </c>
      <c r="S169" s="47"/>
    </row>
    <row r="170" spans="1:19" ht="12.75" customHeight="1" x14ac:dyDescent="0.2">
      <c r="A170" s="501"/>
      <c r="B170" s="501"/>
      <c r="C170" s="53" t="s">
        <v>3</v>
      </c>
      <c r="D170" s="54">
        <v>38</v>
      </c>
      <c r="E170" s="55">
        <v>8298.43</v>
      </c>
      <c r="F170" s="55">
        <v>824.27</v>
      </c>
      <c r="G170" s="55">
        <v>0</v>
      </c>
      <c r="H170" s="55">
        <v>6280.06</v>
      </c>
      <c r="I170" s="55">
        <v>0</v>
      </c>
      <c r="J170" s="55">
        <v>1283.56</v>
      </c>
      <c r="K170" s="56">
        <v>15402.76</v>
      </c>
      <c r="L170" s="46">
        <v>16686.32</v>
      </c>
      <c r="M170" s="117"/>
      <c r="N170" s="119">
        <v>15402.76</v>
      </c>
      <c r="O170" s="119">
        <v>9122.7000000000007</v>
      </c>
      <c r="P170" s="119"/>
      <c r="Q170" s="119">
        <v>18328.41</v>
      </c>
      <c r="R170" s="119">
        <v>17044.849999999999</v>
      </c>
      <c r="S170" s="47"/>
    </row>
    <row r="171" spans="1:19" ht="9" customHeight="1" x14ac:dyDescent="0.2">
      <c r="A171" s="501"/>
      <c r="B171" s="501"/>
      <c r="C171" s="48" t="s">
        <v>4</v>
      </c>
      <c r="D171" s="49">
        <v>39</v>
      </c>
      <c r="E171" s="50">
        <v>16068001</v>
      </c>
      <c r="F171" s="50">
        <v>1596009</v>
      </c>
      <c r="G171" s="50">
        <v>0</v>
      </c>
      <c r="H171" s="50">
        <v>12159892</v>
      </c>
      <c r="I171" s="50">
        <v>0</v>
      </c>
      <c r="J171" s="51">
        <v>2485319</v>
      </c>
      <c r="K171" s="50">
        <v>29823902</v>
      </c>
      <c r="L171" s="73">
        <v>32309221</v>
      </c>
      <c r="M171" s="118"/>
      <c r="N171" s="120">
        <v>29823902</v>
      </c>
      <c r="O171" s="120">
        <v>17664010</v>
      </c>
      <c r="P171" s="120">
        <v>0</v>
      </c>
      <c r="Q171" s="120">
        <v>35488750</v>
      </c>
      <c r="R171" s="120">
        <v>33003432</v>
      </c>
      <c r="S171" s="47"/>
    </row>
    <row r="172" spans="1:19" ht="12.75" customHeight="1" x14ac:dyDescent="0.2">
      <c r="A172" s="501"/>
      <c r="B172" s="501"/>
      <c r="C172" s="53" t="s">
        <v>3</v>
      </c>
      <c r="D172" s="54">
        <v>40</v>
      </c>
      <c r="E172" s="55">
        <v>8440.9699999999993</v>
      </c>
      <c r="F172" s="55">
        <v>842.86</v>
      </c>
      <c r="G172" s="55">
        <v>0</v>
      </c>
      <c r="H172" s="55">
        <v>6280.06</v>
      </c>
      <c r="I172" s="55">
        <v>0</v>
      </c>
      <c r="J172" s="55">
        <v>1296.99</v>
      </c>
      <c r="K172" s="56">
        <v>15563.89</v>
      </c>
      <c r="L172" s="46">
        <v>16860.88</v>
      </c>
      <c r="M172" s="117"/>
      <c r="N172" s="119">
        <v>15563.89</v>
      </c>
      <c r="O172" s="119">
        <v>9283.83</v>
      </c>
      <c r="P172" s="119"/>
      <c r="Q172" s="119">
        <v>18531.97</v>
      </c>
      <c r="R172" s="119">
        <v>17234.98</v>
      </c>
      <c r="S172" s="47"/>
    </row>
    <row r="173" spans="1:19" ht="9" customHeight="1" x14ac:dyDescent="0.2">
      <c r="A173" s="502"/>
      <c r="B173" s="502"/>
      <c r="C173" s="58"/>
      <c r="D173" s="59"/>
      <c r="E173" s="61">
        <v>16343997</v>
      </c>
      <c r="F173" s="61">
        <v>1632005</v>
      </c>
      <c r="G173" s="61">
        <v>0</v>
      </c>
      <c r="H173" s="61">
        <v>12159892</v>
      </c>
      <c r="I173" s="61">
        <v>0</v>
      </c>
      <c r="J173" s="60">
        <v>2511323</v>
      </c>
      <c r="K173" s="61">
        <v>30135893</v>
      </c>
      <c r="L173" s="73">
        <v>32647216</v>
      </c>
      <c r="M173" s="118"/>
      <c r="N173" s="120">
        <v>30135893</v>
      </c>
      <c r="O173" s="120">
        <v>17976002</v>
      </c>
      <c r="P173" s="120">
        <v>0</v>
      </c>
      <c r="Q173" s="120">
        <v>35882898</v>
      </c>
      <c r="R173" s="120">
        <v>33371575</v>
      </c>
      <c r="S173" s="47"/>
    </row>
    <row r="174" spans="1:19" ht="12.75" customHeight="1" x14ac:dyDescent="0.2">
      <c r="A174" s="492">
        <v>33970</v>
      </c>
      <c r="B174" s="492">
        <v>34424</v>
      </c>
      <c r="C174" s="42" t="s">
        <v>3</v>
      </c>
      <c r="D174" s="43">
        <v>0</v>
      </c>
      <c r="E174" s="44">
        <v>4412.6099999999997</v>
      </c>
      <c r="F174" s="44">
        <v>440.02</v>
      </c>
      <c r="G174" s="44">
        <v>123.95</v>
      </c>
      <c r="H174" s="44">
        <v>6280.06</v>
      </c>
      <c r="I174" s="44">
        <v>0</v>
      </c>
      <c r="J174" s="44">
        <v>938.05</v>
      </c>
      <c r="K174" s="45">
        <v>11256.64</v>
      </c>
      <c r="L174" s="46">
        <v>12194.69</v>
      </c>
      <c r="M174" s="117"/>
      <c r="N174" s="119">
        <v>11256.64</v>
      </c>
      <c r="O174" s="119">
        <v>4976.58</v>
      </c>
      <c r="P174" s="119"/>
      <c r="Q174" s="119">
        <v>13090.47</v>
      </c>
      <c r="R174" s="119">
        <v>12152.42</v>
      </c>
      <c r="S174" s="47"/>
    </row>
    <row r="175" spans="1:19" ht="9" customHeight="1" x14ac:dyDescent="0.2">
      <c r="A175" s="525"/>
      <c r="B175" s="525"/>
      <c r="C175" s="48" t="s">
        <v>4</v>
      </c>
      <c r="D175" s="49">
        <v>1</v>
      </c>
      <c r="E175" s="50">
        <v>8544004</v>
      </c>
      <c r="F175" s="50">
        <v>851998</v>
      </c>
      <c r="G175" s="50">
        <v>240001</v>
      </c>
      <c r="H175" s="50">
        <v>12159892</v>
      </c>
      <c r="I175" s="50">
        <v>0</v>
      </c>
      <c r="J175" s="51">
        <v>1816318</v>
      </c>
      <c r="K175" s="50">
        <v>21795894</v>
      </c>
      <c r="L175" s="73">
        <v>23612212</v>
      </c>
      <c r="M175" s="118"/>
      <c r="N175" s="120">
        <v>21795894</v>
      </c>
      <c r="O175" s="120">
        <v>9636003</v>
      </c>
      <c r="P175" s="120">
        <v>0</v>
      </c>
      <c r="Q175" s="120">
        <v>25346684</v>
      </c>
      <c r="R175" s="120">
        <v>23530366</v>
      </c>
      <c r="S175" s="47"/>
    </row>
    <row r="176" spans="1:19" ht="12.75" customHeight="1" x14ac:dyDescent="0.2">
      <c r="A176" s="500">
        <v>33970</v>
      </c>
      <c r="B176" s="500">
        <v>34424</v>
      </c>
      <c r="C176" s="53" t="s">
        <v>3</v>
      </c>
      <c r="D176" s="54">
        <v>2</v>
      </c>
      <c r="E176" s="55">
        <v>4641.91</v>
      </c>
      <c r="F176" s="55">
        <v>458.61</v>
      </c>
      <c r="G176" s="55">
        <v>123.95</v>
      </c>
      <c r="H176" s="55">
        <v>6280.06</v>
      </c>
      <c r="I176" s="55">
        <v>0</v>
      </c>
      <c r="J176" s="55">
        <v>958.71</v>
      </c>
      <c r="K176" s="56">
        <v>11504.53</v>
      </c>
      <c r="L176" s="46">
        <v>12463.24</v>
      </c>
      <c r="M176" s="117"/>
      <c r="N176" s="119">
        <v>11504.53</v>
      </c>
      <c r="O176" s="119">
        <v>5224.47</v>
      </c>
      <c r="P176" s="119"/>
      <c r="Q176" s="119">
        <v>13403.64</v>
      </c>
      <c r="R176" s="119">
        <v>12444.93</v>
      </c>
      <c r="S176" s="47"/>
    </row>
    <row r="177" spans="1:19" ht="9" customHeight="1" x14ac:dyDescent="0.2">
      <c r="A177" s="500"/>
      <c r="B177" s="500"/>
      <c r="C177" s="48" t="s">
        <v>4</v>
      </c>
      <c r="D177" s="49">
        <v>3</v>
      </c>
      <c r="E177" s="50">
        <v>8987991</v>
      </c>
      <c r="F177" s="50">
        <v>887993</v>
      </c>
      <c r="G177" s="50">
        <v>240001</v>
      </c>
      <c r="H177" s="50">
        <v>12159892</v>
      </c>
      <c r="I177" s="50">
        <v>0</v>
      </c>
      <c r="J177" s="51">
        <v>1856321</v>
      </c>
      <c r="K177" s="50">
        <v>22275876</v>
      </c>
      <c r="L177" s="73">
        <v>24132198</v>
      </c>
      <c r="M177" s="118"/>
      <c r="N177" s="120">
        <v>22275876</v>
      </c>
      <c r="O177" s="120">
        <v>10115985</v>
      </c>
      <c r="P177" s="120">
        <v>0</v>
      </c>
      <c r="Q177" s="120">
        <v>25953066</v>
      </c>
      <c r="R177" s="120">
        <v>24096745</v>
      </c>
      <c r="S177" s="47"/>
    </row>
    <row r="178" spans="1:19" ht="12.75" customHeight="1" x14ac:dyDescent="0.2">
      <c r="A178" s="501"/>
      <c r="B178" s="501"/>
      <c r="C178" s="53" t="s">
        <v>3</v>
      </c>
      <c r="D178" s="54">
        <v>4</v>
      </c>
      <c r="E178" s="55">
        <v>4871.22</v>
      </c>
      <c r="F178" s="55">
        <v>483.4</v>
      </c>
      <c r="G178" s="55">
        <v>123.95</v>
      </c>
      <c r="H178" s="55">
        <v>6280.06</v>
      </c>
      <c r="I178" s="55">
        <v>0</v>
      </c>
      <c r="J178" s="55">
        <v>979.89</v>
      </c>
      <c r="K178" s="56">
        <v>11758.63</v>
      </c>
      <c r="L178" s="46">
        <v>12738.52</v>
      </c>
      <c r="M178" s="117"/>
      <c r="N178" s="119">
        <v>11758.63</v>
      </c>
      <c r="O178" s="119">
        <v>5478.57</v>
      </c>
      <c r="P178" s="119"/>
      <c r="Q178" s="119">
        <v>13724.66</v>
      </c>
      <c r="R178" s="119">
        <v>12744.77</v>
      </c>
      <c r="S178" s="47"/>
    </row>
    <row r="179" spans="1:19" ht="9" customHeight="1" x14ac:dyDescent="0.2">
      <c r="A179" s="501"/>
      <c r="B179" s="501"/>
      <c r="C179" s="48" t="s">
        <v>4</v>
      </c>
      <c r="D179" s="49">
        <v>5</v>
      </c>
      <c r="E179" s="50">
        <v>9431997</v>
      </c>
      <c r="F179" s="50">
        <v>935993</v>
      </c>
      <c r="G179" s="50">
        <v>240001</v>
      </c>
      <c r="H179" s="50">
        <v>12159892</v>
      </c>
      <c r="I179" s="50">
        <v>0</v>
      </c>
      <c r="J179" s="51">
        <v>1897332</v>
      </c>
      <c r="K179" s="50">
        <v>22767883</v>
      </c>
      <c r="L179" s="73">
        <v>24665214</v>
      </c>
      <c r="M179" s="118"/>
      <c r="N179" s="120">
        <v>22767883</v>
      </c>
      <c r="O179" s="120">
        <v>10607991</v>
      </c>
      <c r="P179" s="120">
        <v>0</v>
      </c>
      <c r="Q179" s="120">
        <v>26574647</v>
      </c>
      <c r="R179" s="120">
        <v>24677316</v>
      </c>
      <c r="S179" s="47"/>
    </row>
    <row r="180" spans="1:19" ht="12.75" customHeight="1" x14ac:dyDescent="0.2">
      <c r="A180" s="501"/>
      <c r="B180" s="501"/>
      <c r="C180" s="53" t="s">
        <v>3</v>
      </c>
      <c r="D180" s="54">
        <v>6</v>
      </c>
      <c r="E180" s="55">
        <v>5199.6899999999996</v>
      </c>
      <c r="F180" s="55">
        <v>514.39</v>
      </c>
      <c r="G180" s="55">
        <v>123.95</v>
      </c>
      <c r="H180" s="55">
        <v>6280.06</v>
      </c>
      <c r="I180" s="55">
        <v>0</v>
      </c>
      <c r="J180" s="55">
        <v>1009.84</v>
      </c>
      <c r="K180" s="56">
        <v>12118.09</v>
      </c>
      <c r="L180" s="46">
        <v>13127.93</v>
      </c>
      <c r="M180" s="117"/>
      <c r="N180" s="119">
        <v>12118.09</v>
      </c>
      <c r="O180" s="119">
        <v>5838.03</v>
      </c>
      <c r="P180" s="119"/>
      <c r="Q180" s="119">
        <v>14178.78</v>
      </c>
      <c r="R180" s="119">
        <v>13168.94</v>
      </c>
      <c r="S180" s="47"/>
    </row>
    <row r="181" spans="1:19" ht="9" customHeight="1" x14ac:dyDescent="0.2">
      <c r="A181" s="501"/>
      <c r="B181" s="501"/>
      <c r="C181" s="48" t="s">
        <v>4</v>
      </c>
      <c r="D181" s="49">
        <v>7</v>
      </c>
      <c r="E181" s="50">
        <v>10068004</v>
      </c>
      <c r="F181" s="50">
        <v>995998</v>
      </c>
      <c r="G181" s="50">
        <v>240001</v>
      </c>
      <c r="H181" s="50">
        <v>12159892</v>
      </c>
      <c r="I181" s="50">
        <v>0</v>
      </c>
      <c r="J181" s="51">
        <v>1955323</v>
      </c>
      <c r="K181" s="50">
        <v>23463894</v>
      </c>
      <c r="L181" s="73">
        <v>25419217</v>
      </c>
      <c r="M181" s="118"/>
      <c r="N181" s="120">
        <v>23463894</v>
      </c>
      <c r="O181" s="120">
        <v>11304002</v>
      </c>
      <c r="P181" s="120">
        <v>0</v>
      </c>
      <c r="Q181" s="120">
        <v>27453946</v>
      </c>
      <c r="R181" s="120">
        <v>25498623</v>
      </c>
      <c r="S181" s="47"/>
    </row>
    <row r="182" spans="1:19" ht="12.75" customHeight="1" x14ac:dyDescent="0.2">
      <c r="A182" s="501"/>
      <c r="B182" s="501"/>
      <c r="C182" s="53" t="s">
        <v>3</v>
      </c>
      <c r="D182" s="54">
        <v>8</v>
      </c>
      <c r="E182" s="55">
        <v>5466.18</v>
      </c>
      <c r="F182" s="55">
        <v>545.38</v>
      </c>
      <c r="G182" s="55">
        <v>123.95</v>
      </c>
      <c r="H182" s="55">
        <v>6280.06</v>
      </c>
      <c r="I182" s="55">
        <v>0</v>
      </c>
      <c r="J182" s="55">
        <v>1034.6300000000001</v>
      </c>
      <c r="K182" s="56">
        <v>12415.57</v>
      </c>
      <c r="L182" s="46">
        <v>13450.2</v>
      </c>
      <c r="M182" s="117"/>
      <c r="N182" s="119">
        <v>12415.57</v>
      </c>
      <c r="O182" s="119">
        <v>6135.51</v>
      </c>
      <c r="P182" s="119"/>
      <c r="Q182" s="119">
        <v>14554.59</v>
      </c>
      <c r="R182" s="119">
        <v>13519.96</v>
      </c>
      <c r="S182" s="47"/>
    </row>
    <row r="183" spans="1:19" ht="9" customHeight="1" x14ac:dyDescent="0.2">
      <c r="A183" s="501"/>
      <c r="B183" s="501"/>
      <c r="C183" s="48" t="s">
        <v>4</v>
      </c>
      <c r="D183" s="49">
        <v>9</v>
      </c>
      <c r="E183" s="50">
        <v>10584000</v>
      </c>
      <c r="F183" s="50">
        <v>1056003</v>
      </c>
      <c r="G183" s="50">
        <v>240001</v>
      </c>
      <c r="H183" s="50">
        <v>12159892</v>
      </c>
      <c r="I183" s="50">
        <v>0</v>
      </c>
      <c r="J183" s="51">
        <v>2003323</v>
      </c>
      <c r="K183" s="50">
        <v>24039896</v>
      </c>
      <c r="L183" s="73">
        <v>26043219</v>
      </c>
      <c r="M183" s="118"/>
      <c r="N183" s="120">
        <v>24039896</v>
      </c>
      <c r="O183" s="120">
        <v>11880004</v>
      </c>
      <c r="P183" s="120">
        <v>0</v>
      </c>
      <c r="Q183" s="120">
        <v>28181616</v>
      </c>
      <c r="R183" s="120">
        <v>26178293</v>
      </c>
      <c r="S183" s="47"/>
    </row>
    <row r="184" spans="1:19" ht="12.75" customHeight="1" x14ac:dyDescent="0.2">
      <c r="A184" s="501"/>
      <c r="B184" s="501"/>
      <c r="C184" s="53" t="s">
        <v>3</v>
      </c>
      <c r="D184" s="54">
        <v>10</v>
      </c>
      <c r="E184" s="55">
        <v>5726.47</v>
      </c>
      <c r="F184" s="55">
        <v>570.16999999999996</v>
      </c>
      <c r="G184" s="55">
        <v>123.95</v>
      </c>
      <c r="H184" s="55">
        <v>6280.06</v>
      </c>
      <c r="I184" s="55">
        <v>0</v>
      </c>
      <c r="J184" s="55">
        <v>1058.3900000000001</v>
      </c>
      <c r="K184" s="56">
        <v>12700.65</v>
      </c>
      <c r="L184" s="46">
        <v>13759.04</v>
      </c>
      <c r="M184" s="117"/>
      <c r="N184" s="119">
        <v>12700.65</v>
      </c>
      <c r="O184" s="119">
        <v>6420.59</v>
      </c>
      <c r="P184" s="119"/>
      <c r="Q184" s="119">
        <v>14914.75</v>
      </c>
      <c r="R184" s="119">
        <v>13856.36</v>
      </c>
      <c r="S184" s="47"/>
    </row>
    <row r="185" spans="1:19" ht="9" customHeight="1" x14ac:dyDescent="0.2">
      <c r="A185" s="501"/>
      <c r="B185" s="501"/>
      <c r="C185" s="48" t="s">
        <v>4</v>
      </c>
      <c r="D185" s="49">
        <v>11</v>
      </c>
      <c r="E185" s="50">
        <v>11087992</v>
      </c>
      <c r="F185" s="50">
        <v>1104003</v>
      </c>
      <c r="G185" s="50">
        <v>240001</v>
      </c>
      <c r="H185" s="50">
        <v>12159892</v>
      </c>
      <c r="I185" s="50">
        <v>0</v>
      </c>
      <c r="J185" s="51">
        <v>2049329</v>
      </c>
      <c r="K185" s="50">
        <v>24591888</v>
      </c>
      <c r="L185" s="73">
        <v>26641216</v>
      </c>
      <c r="M185" s="118"/>
      <c r="N185" s="120">
        <v>24591888</v>
      </c>
      <c r="O185" s="120">
        <v>12431996</v>
      </c>
      <c r="P185" s="120">
        <v>0</v>
      </c>
      <c r="Q185" s="120">
        <v>28878983</v>
      </c>
      <c r="R185" s="120">
        <v>26829654</v>
      </c>
      <c r="S185" s="47"/>
    </row>
    <row r="186" spans="1:19" ht="12.75" customHeight="1" x14ac:dyDescent="0.2">
      <c r="A186" s="501"/>
      <c r="B186" s="501"/>
      <c r="C186" s="53" t="s">
        <v>3</v>
      </c>
      <c r="D186" s="54">
        <v>12</v>
      </c>
      <c r="E186" s="55">
        <v>5986.77</v>
      </c>
      <c r="F186" s="55">
        <v>594.96</v>
      </c>
      <c r="G186" s="55">
        <v>123.95</v>
      </c>
      <c r="H186" s="55">
        <v>6280.06</v>
      </c>
      <c r="I186" s="55">
        <v>0</v>
      </c>
      <c r="J186" s="55">
        <v>1082.1500000000001</v>
      </c>
      <c r="K186" s="56">
        <v>12985.74</v>
      </c>
      <c r="L186" s="46">
        <v>14067.89</v>
      </c>
      <c r="M186" s="117"/>
      <c r="N186" s="119">
        <v>12985.74</v>
      </c>
      <c r="O186" s="119">
        <v>6705.68</v>
      </c>
      <c r="P186" s="119"/>
      <c r="Q186" s="119">
        <v>15274.91</v>
      </c>
      <c r="R186" s="119">
        <v>14192.76</v>
      </c>
      <c r="S186" s="47"/>
    </row>
    <row r="187" spans="1:19" ht="9" customHeight="1" x14ac:dyDescent="0.2">
      <c r="A187" s="501"/>
      <c r="B187" s="501"/>
      <c r="C187" s="48" t="s">
        <v>4</v>
      </c>
      <c r="D187" s="49">
        <v>13</v>
      </c>
      <c r="E187" s="50">
        <v>11592003</v>
      </c>
      <c r="F187" s="50">
        <v>1152003</v>
      </c>
      <c r="G187" s="50">
        <v>240001</v>
      </c>
      <c r="H187" s="50">
        <v>12159892</v>
      </c>
      <c r="I187" s="50">
        <v>0</v>
      </c>
      <c r="J187" s="51">
        <v>2095335</v>
      </c>
      <c r="K187" s="50">
        <v>25143899</v>
      </c>
      <c r="L187" s="73">
        <v>27239233</v>
      </c>
      <c r="M187" s="118"/>
      <c r="N187" s="120">
        <v>25143899</v>
      </c>
      <c r="O187" s="120">
        <v>12984007</v>
      </c>
      <c r="P187" s="120">
        <v>0</v>
      </c>
      <c r="Q187" s="120">
        <v>29576350</v>
      </c>
      <c r="R187" s="120">
        <v>27481015</v>
      </c>
      <c r="S187" s="47"/>
    </row>
    <row r="188" spans="1:19" ht="12.75" customHeight="1" x14ac:dyDescent="0.2">
      <c r="A188" s="501"/>
      <c r="B188" s="501"/>
      <c r="C188" s="53" t="s">
        <v>3</v>
      </c>
      <c r="D188" s="54">
        <v>14</v>
      </c>
      <c r="E188" s="55">
        <v>6247.06</v>
      </c>
      <c r="F188" s="55">
        <v>619.75</v>
      </c>
      <c r="G188" s="55">
        <v>123.95</v>
      </c>
      <c r="H188" s="55">
        <v>6280.06</v>
      </c>
      <c r="I188" s="55">
        <v>0</v>
      </c>
      <c r="J188" s="55">
        <v>1105.9000000000001</v>
      </c>
      <c r="K188" s="56">
        <v>13270.82</v>
      </c>
      <c r="L188" s="46">
        <v>14376.72</v>
      </c>
      <c r="M188" s="117"/>
      <c r="N188" s="119">
        <v>13270.82</v>
      </c>
      <c r="O188" s="119">
        <v>6990.76</v>
      </c>
      <c r="P188" s="119"/>
      <c r="Q188" s="119">
        <v>15635.06</v>
      </c>
      <c r="R188" s="119">
        <v>14529.16</v>
      </c>
      <c r="S188" s="47"/>
    </row>
    <row r="189" spans="1:19" ht="9" customHeight="1" x14ac:dyDescent="0.2">
      <c r="A189" s="501"/>
      <c r="B189" s="501"/>
      <c r="C189" s="48" t="s">
        <v>4</v>
      </c>
      <c r="D189" s="49">
        <v>15</v>
      </c>
      <c r="E189" s="50">
        <v>12095995</v>
      </c>
      <c r="F189" s="50">
        <v>1200003</v>
      </c>
      <c r="G189" s="50">
        <v>240001</v>
      </c>
      <c r="H189" s="50">
        <v>12159892</v>
      </c>
      <c r="I189" s="50">
        <v>0</v>
      </c>
      <c r="J189" s="51">
        <v>2141321</v>
      </c>
      <c r="K189" s="50">
        <v>25695891</v>
      </c>
      <c r="L189" s="73">
        <v>27837212</v>
      </c>
      <c r="M189" s="118"/>
      <c r="N189" s="120">
        <v>25695891</v>
      </c>
      <c r="O189" s="120">
        <v>13535999</v>
      </c>
      <c r="P189" s="120">
        <v>0</v>
      </c>
      <c r="Q189" s="120">
        <v>30273698</v>
      </c>
      <c r="R189" s="120">
        <v>28132377</v>
      </c>
      <c r="S189" s="47"/>
    </row>
    <row r="190" spans="1:19" ht="12.75" customHeight="1" x14ac:dyDescent="0.2">
      <c r="A190" s="501"/>
      <c r="B190" s="501"/>
      <c r="C190" s="53" t="s">
        <v>3</v>
      </c>
      <c r="D190" s="54">
        <v>16</v>
      </c>
      <c r="E190" s="55">
        <v>6507.36</v>
      </c>
      <c r="F190" s="55">
        <v>650.74</v>
      </c>
      <c r="G190" s="55">
        <v>123.95</v>
      </c>
      <c r="H190" s="55">
        <v>6280.06</v>
      </c>
      <c r="I190" s="55">
        <v>0</v>
      </c>
      <c r="J190" s="55">
        <v>1130.18</v>
      </c>
      <c r="K190" s="56">
        <v>13562.11</v>
      </c>
      <c r="L190" s="46">
        <v>14692.29</v>
      </c>
      <c r="M190" s="117"/>
      <c r="N190" s="119">
        <v>13562.11</v>
      </c>
      <c r="O190" s="119">
        <v>7282.05</v>
      </c>
      <c r="P190" s="119"/>
      <c r="Q190" s="119">
        <v>16003.06</v>
      </c>
      <c r="R190" s="119">
        <v>14872.88</v>
      </c>
      <c r="S190" s="47"/>
    </row>
    <row r="191" spans="1:19" ht="9" customHeight="1" x14ac:dyDescent="0.2">
      <c r="A191" s="501"/>
      <c r="B191" s="501"/>
      <c r="C191" s="48" t="s">
        <v>4</v>
      </c>
      <c r="D191" s="49">
        <v>17</v>
      </c>
      <c r="E191" s="50">
        <v>12600006</v>
      </c>
      <c r="F191" s="50">
        <v>1260008</v>
      </c>
      <c r="G191" s="50">
        <v>240001</v>
      </c>
      <c r="H191" s="50">
        <v>12159892</v>
      </c>
      <c r="I191" s="50">
        <v>0</v>
      </c>
      <c r="J191" s="51">
        <v>2188334</v>
      </c>
      <c r="K191" s="50">
        <v>26259907</v>
      </c>
      <c r="L191" s="73">
        <v>28448240</v>
      </c>
      <c r="M191" s="118"/>
      <c r="N191" s="120">
        <v>26259907</v>
      </c>
      <c r="O191" s="120">
        <v>14100015</v>
      </c>
      <c r="P191" s="120">
        <v>0</v>
      </c>
      <c r="Q191" s="120">
        <v>30986245</v>
      </c>
      <c r="R191" s="120">
        <v>28797911</v>
      </c>
      <c r="S191" s="47"/>
    </row>
    <row r="192" spans="1:19" ht="12.75" customHeight="1" x14ac:dyDescent="0.2">
      <c r="A192" s="501"/>
      <c r="B192" s="501"/>
      <c r="C192" s="53" t="s">
        <v>3</v>
      </c>
      <c r="D192" s="54">
        <v>18</v>
      </c>
      <c r="E192" s="55">
        <v>6767.65</v>
      </c>
      <c r="F192" s="55">
        <v>675.53</v>
      </c>
      <c r="G192" s="55">
        <v>123.95</v>
      </c>
      <c r="H192" s="55">
        <v>6280.06</v>
      </c>
      <c r="I192" s="55">
        <v>0</v>
      </c>
      <c r="J192" s="55">
        <v>1153.93</v>
      </c>
      <c r="K192" s="56">
        <v>13847.19</v>
      </c>
      <c r="L192" s="46">
        <v>15001.12</v>
      </c>
      <c r="M192" s="117"/>
      <c r="N192" s="119">
        <v>13847.19</v>
      </c>
      <c r="O192" s="119">
        <v>7567.13</v>
      </c>
      <c r="P192" s="119"/>
      <c r="Q192" s="119">
        <v>16363.2</v>
      </c>
      <c r="R192" s="119">
        <v>15209.27</v>
      </c>
      <c r="S192" s="47"/>
    </row>
    <row r="193" spans="1:19" ht="9" customHeight="1" x14ac:dyDescent="0.2">
      <c r="A193" s="501"/>
      <c r="B193" s="501"/>
      <c r="C193" s="48" t="s">
        <v>4</v>
      </c>
      <c r="D193" s="49">
        <v>19</v>
      </c>
      <c r="E193" s="50">
        <v>13103998</v>
      </c>
      <c r="F193" s="50">
        <v>1308008</v>
      </c>
      <c r="G193" s="50">
        <v>240001</v>
      </c>
      <c r="H193" s="50">
        <v>12159892</v>
      </c>
      <c r="I193" s="50">
        <v>0</v>
      </c>
      <c r="J193" s="51">
        <v>2234320</v>
      </c>
      <c r="K193" s="50">
        <v>26811899</v>
      </c>
      <c r="L193" s="73">
        <v>29046219</v>
      </c>
      <c r="M193" s="118"/>
      <c r="N193" s="120">
        <v>26811899</v>
      </c>
      <c r="O193" s="120">
        <v>14652007</v>
      </c>
      <c r="P193" s="120">
        <v>0</v>
      </c>
      <c r="Q193" s="120">
        <v>31683573</v>
      </c>
      <c r="R193" s="120">
        <v>29449253</v>
      </c>
      <c r="S193" s="47"/>
    </row>
    <row r="194" spans="1:19" ht="12.75" customHeight="1" x14ac:dyDescent="0.2">
      <c r="A194" s="501"/>
      <c r="B194" s="501"/>
      <c r="C194" s="53" t="s">
        <v>3</v>
      </c>
      <c r="D194" s="54">
        <v>20</v>
      </c>
      <c r="E194" s="55">
        <v>7027.95</v>
      </c>
      <c r="F194" s="55">
        <v>700.32</v>
      </c>
      <c r="G194" s="55">
        <v>123.95</v>
      </c>
      <c r="H194" s="55">
        <v>6280.06</v>
      </c>
      <c r="I194" s="55">
        <v>0</v>
      </c>
      <c r="J194" s="55">
        <v>1177.69</v>
      </c>
      <c r="K194" s="56">
        <v>14132.28</v>
      </c>
      <c r="L194" s="46">
        <v>15309.97</v>
      </c>
      <c r="M194" s="117"/>
      <c r="N194" s="119">
        <v>14132.28</v>
      </c>
      <c r="O194" s="119">
        <v>7852.22</v>
      </c>
      <c r="P194" s="119"/>
      <c r="Q194" s="119">
        <v>16723.37</v>
      </c>
      <c r="R194" s="119">
        <v>15545.68</v>
      </c>
      <c r="S194" s="47"/>
    </row>
    <row r="195" spans="1:19" ht="9" customHeight="1" x14ac:dyDescent="0.2">
      <c r="A195" s="501"/>
      <c r="B195" s="501"/>
      <c r="C195" s="48" t="s">
        <v>4</v>
      </c>
      <c r="D195" s="49">
        <v>21</v>
      </c>
      <c r="E195" s="50">
        <v>13608009</v>
      </c>
      <c r="F195" s="50">
        <v>1356009</v>
      </c>
      <c r="G195" s="50">
        <v>240001</v>
      </c>
      <c r="H195" s="50">
        <v>12159892</v>
      </c>
      <c r="I195" s="50">
        <v>0</v>
      </c>
      <c r="J195" s="51">
        <v>2280326</v>
      </c>
      <c r="K195" s="50">
        <v>27363910</v>
      </c>
      <c r="L195" s="73">
        <v>29644236</v>
      </c>
      <c r="M195" s="118"/>
      <c r="N195" s="120">
        <v>27363910</v>
      </c>
      <c r="O195" s="120">
        <v>15204018</v>
      </c>
      <c r="P195" s="120">
        <v>0</v>
      </c>
      <c r="Q195" s="120">
        <v>32380960</v>
      </c>
      <c r="R195" s="120">
        <v>30100634</v>
      </c>
      <c r="S195" s="47"/>
    </row>
    <row r="196" spans="1:19" ht="12.75" customHeight="1" x14ac:dyDescent="0.2">
      <c r="A196" s="501"/>
      <c r="B196" s="501"/>
      <c r="C196" s="53" t="s">
        <v>3</v>
      </c>
      <c r="D196" s="54">
        <v>22</v>
      </c>
      <c r="E196" s="55">
        <v>7170.49</v>
      </c>
      <c r="F196" s="55">
        <v>712.71</v>
      </c>
      <c r="G196" s="55">
        <v>123.95</v>
      </c>
      <c r="H196" s="55">
        <v>6280.06</v>
      </c>
      <c r="I196" s="55">
        <v>0</v>
      </c>
      <c r="J196" s="55">
        <v>1190.5999999999999</v>
      </c>
      <c r="K196" s="56">
        <v>14287.21</v>
      </c>
      <c r="L196" s="46">
        <v>15477.81</v>
      </c>
      <c r="M196" s="117"/>
      <c r="N196" s="119">
        <v>14287.21</v>
      </c>
      <c r="O196" s="119">
        <v>8007.15</v>
      </c>
      <c r="P196" s="119"/>
      <c r="Q196" s="119">
        <v>16919.099999999999</v>
      </c>
      <c r="R196" s="119">
        <v>15728.5</v>
      </c>
      <c r="S196" s="47"/>
    </row>
    <row r="197" spans="1:19" ht="9" customHeight="1" x14ac:dyDescent="0.2">
      <c r="A197" s="501"/>
      <c r="B197" s="501"/>
      <c r="C197" s="48" t="s">
        <v>4</v>
      </c>
      <c r="D197" s="49">
        <v>23</v>
      </c>
      <c r="E197" s="50">
        <v>13884005</v>
      </c>
      <c r="F197" s="50">
        <v>1379999</v>
      </c>
      <c r="G197" s="50">
        <v>240001</v>
      </c>
      <c r="H197" s="50">
        <v>12159892</v>
      </c>
      <c r="I197" s="50">
        <v>0</v>
      </c>
      <c r="J197" s="51">
        <v>2305323</v>
      </c>
      <c r="K197" s="50">
        <v>27663896</v>
      </c>
      <c r="L197" s="73">
        <v>29969219</v>
      </c>
      <c r="M197" s="118"/>
      <c r="N197" s="120">
        <v>27663896</v>
      </c>
      <c r="O197" s="120">
        <v>15504004</v>
      </c>
      <c r="P197" s="120">
        <v>0</v>
      </c>
      <c r="Q197" s="120">
        <v>32759946</v>
      </c>
      <c r="R197" s="120">
        <v>30454623</v>
      </c>
      <c r="S197" s="47"/>
    </row>
    <row r="198" spans="1:19" ht="12.75" customHeight="1" x14ac:dyDescent="0.2">
      <c r="A198" s="501"/>
      <c r="B198" s="501"/>
      <c r="C198" s="53" t="s">
        <v>3</v>
      </c>
      <c r="D198" s="54">
        <v>24</v>
      </c>
      <c r="E198" s="55">
        <v>7313.03</v>
      </c>
      <c r="F198" s="55">
        <v>731.3</v>
      </c>
      <c r="G198" s="55">
        <v>123.95</v>
      </c>
      <c r="H198" s="55">
        <v>6280.06</v>
      </c>
      <c r="I198" s="55">
        <v>0</v>
      </c>
      <c r="J198" s="55">
        <v>1204.03</v>
      </c>
      <c r="K198" s="56">
        <v>14448.34</v>
      </c>
      <c r="L198" s="46">
        <v>15652.37</v>
      </c>
      <c r="M198" s="117"/>
      <c r="N198" s="119">
        <v>14448.34</v>
      </c>
      <c r="O198" s="119">
        <v>8168.28</v>
      </c>
      <c r="P198" s="119"/>
      <c r="Q198" s="119">
        <v>17122.66</v>
      </c>
      <c r="R198" s="119">
        <v>15918.63</v>
      </c>
      <c r="S198" s="47"/>
    </row>
    <row r="199" spans="1:19" ht="9" customHeight="1" x14ac:dyDescent="0.2">
      <c r="A199" s="501"/>
      <c r="B199" s="501"/>
      <c r="C199" s="48" t="s">
        <v>4</v>
      </c>
      <c r="D199" s="49">
        <v>25</v>
      </c>
      <c r="E199" s="50">
        <v>14160001</v>
      </c>
      <c r="F199" s="50">
        <v>1415994</v>
      </c>
      <c r="G199" s="50">
        <v>240001</v>
      </c>
      <c r="H199" s="50">
        <v>12159892</v>
      </c>
      <c r="I199" s="50">
        <v>0</v>
      </c>
      <c r="J199" s="51">
        <v>2331327</v>
      </c>
      <c r="K199" s="50">
        <v>27975887</v>
      </c>
      <c r="L199" s="73">
        <v>30307214</v>
      </c>
      <c r="M199" s="118"/>
      <c r="N199" s="120">
        <v>27975887</v>
      </c>
      <c r="O199" s="120">
        <v>15815996</v>
      </c>
      <c r="P199" s="120">
        <v>0</v>
      </c>
      <c r="Q199" s="120">
        <v>33154093</v>
      </c>
      <c r="R199" s="120">
        <v>30822766</v>
      </c>
      <c r="S199" s="47"/>
    </row>
    <row r="200" spans="1:19" ht="12.75" customHeight="1" x14ac:dyDescent="0.2">
      <c r="A200" s="501"/>
      <c r="B200" s="501"/>
      <c r="C200" s="53" t="s">
        <v>3</v>
      </c>
      <c r="D200" s="54">
        <v>26</v>
      </c>
      <c r="E200" s="55">
        <v>7455.57</v>
      </c>
      <c r="F200" s="55">
        <v>743.7</v>
      </c>
      <c r="G200" s="55">
        <v>123.95</v>
      </c>
      <c r="H200" s="55">
        <v>6280.06</v>
      </c>
      <c r="I200" s="55">
        <v>0</v>
      </c>
      <c r="J200" s="55">
        <v>1216.94</v>
      </c>
      <c r="K200" s="56">
        <v>14603.28</v>
      </c>
      <c r="L200" s="46">
        <v>15820.22</v>
      </c>
      <c r="M200" s="117"/>
      <c r="N200" s="119">
        <v>14603.28</v>
      </c>
      <c r="O200" s="119">
        <v>8323.2199999999993</v>
      </c>
      <c r="P200" s="119"/>
      <c r="Q200" s="119">
        <v>17318.400000000001</v>
      </c>
      <c r="R200" s="119">
        <v>16101.46</v>
      </c>
      <c r="S200" s="47"/>
    </row>
    <row r="201" spans="1:19" ht="9" customHeight="1" x14ac:dyDescent="0.2">
      <c r="A201" s="501"/>
      <c r="B201" s="501"/>
      <c r="C201" s="48" t="s">
        <v>4</v>
      </c>
      <c r="D201" s="49">
        <v>27</v>
      </c>
      <c r="E201" s="50">
        <v>14435997</v>
      </c>
      <c r="F201" s="50">
        <v>1440004</v>
      </c>
      <c r="G201" s="50">
        <v>240001</v>
      </c>
      <c r="H201" s="50">
        <v>12159892</v>
      </c>
      <c r="I201" s="50">
        <v>0</v>
      </c>
      <c r="J201" s="51">
        <v>2356324</v>
      </c>
      <c r="K201" s="50">
        <v>28275893</v>
      </c>
      <c r="L201" s="73">
        <v>30632217</v>
      </c>
      <c r="M201" s="118"/>
      <c r="N201" s="120">
        <v>28275893</v>
      </c>
      <c r="O201" s="120">
        <v>16116001</v>
      </c>
      <c r="P201" s="120">
        <v>0</v>
      </c>
      <c r="Q201" s="120">
        <v>33533098</v>
      </c>
      <c r="R201" s="120">
        <v>31176774</v>
      </c>
      <c r="S201" s="47"/>
    </row>
    <row r="202" spans="1:19" ht="12.75" customHeight="1" x14ac:dyDescent="0.2">
      <c r="A202" s="501"/>
      <c r="B202" s="501"/>
      <c r="C202" s="53" t="s">
        <v>3</v>
      </c>
      <c r="D202" s="54">
        <v>28</v>
      </c>
      <c r="E202" s="55">
        <v>7591.92</v>
      </c>
      <c r="F202" s="55">
        <v>756.09</v>
      </c>
      <c r="G202" s="55">
        <v>123.95</v>
      </c>
      <c r="H202" s="55">
        <v>6280.06</v>
      </c>
      <c r="I202" s="55">
        <v>0</v>
      </c>
      <c r="J202" s="55">
        <v>1229.3399999999999</v>
      </c>
      <c r="K202" s="56">
        <v>14752.02</v>
      </c>
      <c r="L202" s="46">
        <v>15981.36</v>
      </c>
      <c r="M202" s="117"/>
      <c r="N202" s="119">
        <v>14752.02</v>
      </c>
      <c r="O202" s="119">
        <v>8471.9599999999991</v>
      </c>
      <c r="P202" s="119"/>
      <c r="Q202" s="119">
        <v>17506.310000000001</v>
      </c>
      <c r="R202" s="119">
        <v>16276.97</v>
      </c>
      <c r="S202" s="47"/>
    </row>
    <row r="203" spans="1:19" ht="9" customHeight="1" x14ac:dyDescent="0.2">
      <c r="A203" s="501"/>
      <c r="B203" s="501"/>
      <c r="C203" s="48" t="s">
        <v>4</v>
      </c>
      <c r="D203" s="49">
        <v>29</v>
      </c>
      <c r="E203" s="50">
        <v>14700007</v>
      </c>
      <c r="F203" s="50">
        <v>1463994</v>
      </c>
      <c r="G203" s="50">
        <v>240001</v>
      </c>
      <c r="H203" s="50">
        <v>12159892</v>
      </c>
      <c r="I203" s="50">
        <v>0</v>
      </c>
      <c r="J203" s="51">
        <v>2380334</v>
      </c>
      <c r="K203" s="50">
        <v>28563894</v>
      </c>
      <c r="L203" s="73">
        <v>30944228</v>
      </c>
      <c r="M203" s="118"/>
      <c r="N203" s="120">
        <v>28563894</v>
      </c>
      <c r="O203" s="120">
        <v>16404002</v>
      </c>
      <c r="P203" s="120">
        <v>0</v>
      </c>
      <c r="Q203" s="120">
        <v>33896943</v>
      </c>
      <c r="R203" s="120">
        <v>31516609</v>
      </c>
      <c r="S203" s="47"/>
    </row>
    <row r="204" spans="1:19" ht="12.75" customHeight="1" x14ac:dyDescent="0.2">
      <c r="A204" s="501"/>
      <c r="B204" s="501"/>
      <c r="C204" s="53" t="s">
        <v>3</v>
      </c>
      <c r="D204" s="54">
        <v>30</v>
      </c>
      <c r="E204" s="55">
        <v>7734.46</v>
      </c>
      <c r="F204" s="55">
        <v>768.49</v>
      </c>
      <c r="G204" s="55">
        <v>123.95</v>
      </c>
      <c r="H204" s="55">
        <v>6280.06</v>
      </c>
      <c r="I204" s="55">
        <v>0</v>
      </c>
      <c r="J204" s="55">
        <v>1242.25</v>
      </c>
      <c r="K204" s="56">
        <v>14906.96</v>
      </c>
      <c r="L204" s="46">
        <v>16149.21</v>
      </c>
      <c r="M204" s="117"/>
      <c r="N204" s="119">
        <v>14906.96</v>
      </c>
      <c r="O204" s="119">
        <v>8626.9</v>
      </c>
      <c r="P204" s="119"/>
      <c r="Q204" s="119">
        <v>17702.05</v>
      </c>
      <c r="R204" s="119">
        <v>16459.8</v>
      </c>
      <c r="S204" s="47"/>
    </row>
    <row r="205" spans="1:19" ht="9" customHeight="1" x14ac:dyDescent="0.2">
      <c r="A205" s="501"/>
      <c r="B205" s="501"/>
      <c r="C205" s="48" t="s">
        <v>4</v>
      </c>
      <c r="D205" s="49">
        <v>31</v>
      </c>
      <c r="E205" s="50">
        <v>14976003</v>
      </c>
      <c r="F205" s="50">
        <v>1488004</v>
      </c>
      <c r="G205" s="50">
        <v>240001</v>
      </c>
      <c r="H205" s="50">
        <v>12159892</v>
      </c>
      <c r="I205" s="50">
        <v>0</v>
      </c>
      <c r="J205" s="51">
        <v>2405331</v>
      </c>
      <c r="K205" s="50">
        <v>28863899</v>
      </c>
      <c r="L205" s="73">
        <v>31269231</v>
      </c>
      <c r="M205" s="118"/>
      <c r="N205" s="120">
        <v>28863899</v>
      </c>
      <c r="O205" s="120">
        <v>16704008</v>
      </c>
      <c r="P205" s="120">
        <v>0</v>
      </c>
      <c r="Q205" s="120">
        <v>34275948</v>
      </c>
      <c r="R205" s="120">
        <v>31870617</v>
      </c>
      <c r="S205" s="47"/>
    </row>
    <row r="206" spans="1:19" ht="12.75" customHeight="1" x14ac:dyDescent="0.2">
      <c r="A206" s="501"/>
      <c r="B206" s="501"/>
      <c r="C206" s="53" t="s">
        <v>3</v>
      </c>
      <c r="D206" s="54">
        <v>32</v>
      </c>
      <c r="E206" s="55">
        <v>7877</v>
      </c>
      <c r="F206" s="55">
        <v>787.08</v>
      </c>
      <c r="G206" s="55">
        <v>123.95</v>
      </c>
      <c r="H206" s="55">
        <v>6280.06</v>
      </c>
      <c r="I206" s="55">
        <v>0</v>
      </c>
      <c r="J206" s="55">
        <v>1255.67</v>
      </c>
      <c r="K206" s="56">
        <v>15068.09</v>
      </c>
      <c r="L206" s="46">
        <v>16323.76</v>
      </c>
      <c r="M206" s="117"/>
      <c r="N206" s="119">
        <v>15068.09</v>
      </c>
      <c r="O206" s="119">
        <v>8788.0300000000007</v>
      </c>
      <c r="P206" s="119"/>
      <c r="Q206" s="119">
        <v>17905.61</v>
      </c>
      <c r="R206" s="119">
        <v>16649.939999999999</v>
      </c>
      <c r="S206" s="47"/>
    </row>
    <row r="207" spans="1:19" ht="9" customHeight="1" x14ac:dyDescent="0.2">
      <c r="A207" s="501"/>
      <c r="B207" s="501"/>
      <c r="C207" s="48" t="s">
        <v>4</v>
      </c>
      <c r="D207" s="49">
        <v>33</v>
      </c>
      <c r="E207" s="50">
        <v>15251999</v>
      </c>
      <c r="F207" s="50">
        <v>1523999</v>
      </c>
      <c r="G207" s="50">
        <v>240001</v>
      </c>
      <c r="H207" s="50">
        <v>12159892</v>
      </c>
      <c r="I207" s="50">
        <v>0</v>
      </c>
      <c r="J207" s="51">
        <v>2431316</v>
      </c>
      <c r="K207" s="50">
        <v>29175891</v>
      </c>
      <c r="L207" s="73">
        <v>31607207</v>
      </c>
      <c r="M207" s="118"/>
      <c r="N207" s="120">
        <v>29175891</v>
      </c>
      <c r="O207" s="120">
        <v>17015999</v>
      </c>
      <c r="P207" s="120">
        <v>0</v>
      </c>
      <c r="Q207" s="120">
        <v>34670095</v>
      </c>
      <c r="R207" s="120">
        <v>32238779</v>
      </c>
      <c r="S207" s="47"/>
    </row>
    <row r="208" spans="1:19" ht="12.75" customHeight="1" x14ac:dyDescent="0.2">
      <c r="A208" s="501"/>
      <c r="B208" s="501"/>
      <c r="C208" s="53" t="s">
        <v>3</v>
      </c>
      <c r="D208" s="54">
        <v>34</v>
      </c>
      <c r="E208" s="55">
        <v>7829.49</v>
      </c>
      <c r="F208" s="55">
        <v>799.48</v>
      </c>
      <c r="G208" s="55">
        <v>123.95</v>
      </c>
      <c r="H208" s="55">
        <v>6280.06</v>
      </c>
      <c r="I208" s="55">
        <v>0</v>
      </c>
      <c r="J208" s="55">
        <v>1252.75</v>
      </c>
      <c r="K208" s="56">
        <v>15032.98</v>
      </c>
      <c r="L208" s="46">
        <v>16285.73</v>
      </c>
      <c r="M208" s="117"/>
      <c r="N208" s="119">
        <v>15032.98</v>
      </c>
      <c r="O208" s="119">
        <v>8752.92</v>
      </c>
      <c r="P208" s="119"/>
      <c r="Q208" s="119">
        <v>17861.259999999998</v>
      </c>
      <c r="R208" s="119">
        <v>16608.509999999998</v>
      </c>
      <c r="S208" s="47"/>
    </row>
    <row r="209" spans="1:19" ht="9" customHeight="1" x14ac:dyDescent="0.2">
      <c r="A209" s="501"/>
      <c r="B209" s="501"/>
      <c r="C209" s="48" t="s">
        <v>4</v>
      </c>
      <c r="D209" s="49">
        <v>35</v>
      </c>
      <c r="E209" s="50">
        <v>15160007</v>
      </c>
      <c r="F209" s="50">
        <v>1548009</v>
      </c>
      <c r="G209" s="50">
        <v>240001</v>
      </c>
      <c r="H209" s="50">
        <v>12159892</v>
      </c>
      <c r="I209" s="50">
        <v>0</v>
      </c>
      <c r="J209" s="51">
        <v>2425662</v>
      </c>
      <c r="K209" s="50">
        <v>29107908</v>
      </c>
      <c r="L209" s="73">
        <v>31533570</v>
      </c>
      <c r="M209" s="118"/>
      <c r="N209" s="120">
        <v>29107908</v>
      </c>
      <c r="O209" s="120">
        <v>16948016</v>
      </c>
      <c r="P209" s="120">
        <v>0</v>
      </c>
      <c r="Q209" s="120">
        <v>34584222</v>
      </c>
      <c r="R209" s="120">
        <v>32158560</v>
      </c>
      <c r="S209" s="47"/>
    </row>
    <row r="210" spans="1:19" ht="12.75" customHeight="1" x14ac:dyDescent="0.2">
      <c r="A210" s="501"/>
      <c r="B210" s="501"/>
      <c r="C210" s="53" t="s">
        <v>3</v>
      </c>
      <c r="D210" s="54">
        <v>36</v>
      </c>
      <c r="E210" s="55">
        <v>8155.89</v>
      </c>
      <c r="F210" s="55">
        <v>811.87</v>
      </c>
      <c r="G210" s="55">
        <v>123.95</v>
      </c>
      <c r="H210" s="55">
        <v>6280.06</v>
      </c>
      <c r="I210" s="55">
        <v>0</v>
      </c>
      <c r="J210" s="55">
        <v>1280.98</v>
      </c>
      <c r="K210" s="56">
        <v>15371.77</v>
      </c>
      <c r="L210" s="46">
        <v>16652.75</v>
      </c>
      <c r="M210" s="117"/>
      <c r="N210" s="119">
        <v>15371.77</v>
      </c>
      <c r="O210" s="119">
        <v>9091.7099999999991</v>
      </c>
      <c r="P210" s="119"/>
      <c r="Q210" s="119">
        <v>18289.259999999998</v>
      </c>
      <c r="R210" s="119">
        <v>17008.28</v>
      </c>
      <c r="S210" s="47"/>
    </row>
    <row r="211" spans="1:19" ht="9" customHeight="1" x14ac:dyDescent="0.2">
      <c r="A211" s="501"/>
      <c r="B211" s="501"/>
      <c r="C211" s="48" t="s">
        <v>4</v>
      </c>
      <c r="D211" s="49">
        <v>37</v>
      </c>
      <c r="E211" s="50">
        <v>15792005</v>
      </c>
      <c r="F211" s="50">
        <v>1572000</v>
      </c>
      <c r="G211" s="50">
        <v>240001</v>
      </c>
      <c r="H211" s="50">
        <v>12159892</v>
      </c>
      <c r="I211" s="50">
        <v>0</v>
      </c>
      <c r="J211" s="51">
        <v>2480323</v>
      </c>
      <c r="K211" s="50">
        <v>29763897</v>
      </c>
      <c r="L211" s="73">
        <v>32244220</v>
      </c>
      <c r="M211" s="118"/>
      <c r="N211" s="120">
        <v>29763897</v>
      </c>
      <c r="O211" s="120">
        <v>17604005</v>
      </c>
      <c r="P211" s="120">
        <v>0</v>
      </c>
      <c r="Q211" s="120">
        <v>35412945</v>
      </c>
      <c r="R211" s="120">
        <v>32932622</v>
      </c>
      <c r="S211" s="47"/>
    </row>
    <row r="212" spans="1:19" ht="12.75" customHeight="1" x14ac:dyDescent="0.2">
      <c r="A212" s="501"/>
      <c r="B212" s="501"/>
      <c r="C212" s="53" t="s">
        <v>3</v>
      </c>
      <c r="D212" s="54">
        <v>38</v>
      </c>
      <c r="E212" s="55">
        <v>8298.43</v>
      </c>
      <c r="F212" s="55">
        <v>824.27</v>
      </c>
      <c r="G212" s="55">
        <v>123.95</v>
      </c>
      <c r="H212" s="55">
        <v>6280.06</v>
      </c>
      <c r="I212" s="55">
        <v>0</v>
      </c>
      <c r="J212" s="55">
        <v>1293.8900000000001</v>
      </c>
      <c r="K212" s="56">
        <v>15526.71</v>
      </c>
      <c r="L212" s="46">
        <v>16820.599999999999</v>
      </c>
      <c r="M212" s="117"/>
      <c r="N212" s="119">
        <v>15526.71</v>
      </c>
      <c r="O212" s="119">
        <v>9246.65</v>
      </c>
      <c r="P212" s="119"/>
      <c r="Q212" s="119">
        <v>18485</v>
      </c>
      <c r="R212" s="119">
        <v>17191.11</v>
      </c>
      <c r="S212" s="47"/>
    </row>
    <row r="213" spans="1:19" ht="9" customHeight="1" x14ac:dyDescent="0.2">
      <c r="A213" s="501"/>
      <c r="B213" s="501"/>
      <c r="C213" s="48" t="s">
        <v>4</v>
      </c>
      <c r="D213" s="49">
        <v>39</v>
      </c>
      <c r="E213" s="50">
        <v>16068001</v>
      </c>
      <c r="F213" s="50">
        <v>1596009</v>
      </c>
      <c r="G213" s="50">
        <v>240001</v>
      </c>
      <c r="H213" s="50">
        <v>12159892</v>
      </c>
      <c r="I213" s="50">
        <v>0</v>
      </c>
      <c r="J213" s="51">
        <v>2505320</v>
      </c>
      <c r="K213" s="50">
        <v>30063903</v>
      </c>
      <c r="L213" s="73">
        <v>32569223</v>
      </c>
      <c r="M213" s="118"/>
      <c r="N213" s="120">
        <v>30063903</v>
      </c>
      <c r="O213" s="120">
        <v>17904011</v>
      </c>
      <c r="P213" s="120">
        <v>0</v>
      </c>
      <c r="Q213" s="120">
        <v>35791951</v>
      </c>
      <c r="R213" s="120">
        <v>33286631</v>
      </c>
      <c r="S213" s="47"/>
    </row>
    <row r="214" spans="1:19" ht="12.75" customHeight="1" x14ac:dyDescent="0.2">
      <c r="A214" s="501"/>
      <c r="B214" s="501"/>
      <c r="C214" s="53" t="s">
        <v>3</v>
      </c>
      <c r="D214" s="54">
        <v>40</v>
      </c>
      <c r="E214" s="55">
        <v>8440.9699999999993</v>
      </c>
      <c r="F214" s="55">
        <v>842.86</v>
      </c>
      <c r="G214" s="55">
        <v>123.95</v>
      </c>
      <c r="H214" s="55">
        <v>6280.06</v>
      </c>
      <c r="I214" s="55">
        <v>0</v>
      </c>
      <c r="J214" s="55">
        <v>1307.32</v>
      </c>
      <c r="K214" s="56">
        <v>15687.84</v>
      </c>
      <c r="L214" s="46">
        <v>16995.16</v>
      </c>
      <c r="M214" s="117"/>
      <c r="N214" s="119">
        <v>15687.84</v>
      </c>
      <c r="O214" s="119">
        <v>9407.7800000000007</v>
      </c>
      <c r="P214" s="119"/>
      <c r="Q214" s="119">
        <v>18688.560000000001</v>
      </c>
      <c r="R214" s="119">
        <v>17381.240000000002</v>
      </c>
      <c r="S214" s="47"/>
    </row>
    <row r="215" spans="1:19" ht="9" customHeight="1" x14ac:dyDescent="0.2">
      <c r="A215" s="502"/>
      <c r="B215" s="502"/>
      <c r="C215" s="58"/>
      <c r="D215" s="59"/>
      <c r="E215" s="61">
        <v>16343997</v>
      </c>
      <c r="F215" s="61">
        <v>1632005</v>
      </c>
      <c r="G215" s="61">
        <v>240001</v>
      </c>
      <c r="H215" s="61">
        <v>12159892</v>
      </c>
      <c r="I215" s="61">
        <v>0</v>
      </c>
      <c r="J215" s="60">
        <v>2531324</v>
      </c>
      <c r="K215" s="61">
        <v>30375894</v>
      </c>
      <c r="L215" s="73">
        <v>32907218</v>
      </c>
      <c r="M215" s="118"/>
      <c r="N215" s="120">
        <v>30375894</v>
      </c>
      <c r="O215" s="120">
        <v>18216002</v>
      </c>
      <c r="P215" s="120">
        <v>0</v>
      </c>
      <c r="Q215" s="120">
        <v>36186098</v>
      </c>
      <c r="R215" s="120">
        <v>33654774</v>
      </c>
      <c r="S215" s="47"/>
    </row>
    <row r="216" spans="1:19" ht="12.75" customHeight="1" x14ac:dyDescent="0.2">
      <c r="A216" s="492">
        <v>34425</v>
      </c>
      <c r="B216" s="492">
        <v>34515</v>
      </c>
      <c r="C216" s="42" t="s">
        <v>3</v>
      </c>
      <c r="D216" s="43">
        <v>0</v>
      </c>
      <c r="E216" s="44">
        <v>4412.6099999999997</v>
      </c>
      <c r="F216" s="44">
        <v>440.02</v>
      </c>
      <c r="G216" s="44">
        <v>123.95</v>
      </c>
      <c r="H216" s="44">
        <v>6280.06</v>
      </c>
      <c r="I216" s="44">
        <v>112.27</v>
      </c>
      <c r="J216" s="44">
        <v>938.05</v>
      </c>
      <c r="K216" s="45">
        <v>11368.91</v>
      </c>
      <c r="L216" s="46">
        <v>12306.96</v>
      </c>
      <c r="M216" s="117"/>
      <c r="N216" s="119">
        <v>11368.91</v>
      </c>
      <c r="O216" s="119">
        <v>5088.8500000000004</v>
      </c>
      <c r="P216" s="119"/>
      <c r="Q216" s="119">
        <v>13222.95</v>
      </c>
      <c r="R216" s="119">
        <v>12284.9</v>
      </c>
      <c r="S216" s="47"/>
    </row>
    <row r="217" spans="1:19" ht="9" customHeight="1" x14ac:dyDescent="0.2">
      <c r="A217" s="525"/>
      <c r="B217" s="525"/>
      <c r="C217" s="48" t="s">
        <v>4</v>
      </c>
      <c r="D217" s="49">
        <v>1</v>
      </c>
      <c r="E217" s="50">
        <v>8544004</v>
      </c>
      <c r="F217" s="50">
        <v>851998</v>
      </c>
      <c r="G217" s="50">
        <v>240001</v>
      </c>
      <c r="H217" s="50">
        <v>12159892</v>
      </c>
      <c r="I217" s="50">
        <v>217385</v>
      </c>
      <c r="J217" s="51">
        <v>1816318</v>
      </c>
      <c r="K217" s="50">
        <v>22013279</v>
      </c>
      <c r="L217" s="73">
        <v>23829597</v>
      </c>
      <c r="M217" s="118"/>
      <c r="N217" s="120">
        <v>22013279</v>
      </c>
      <c r="O217" s="120">
        <v>9853388</v>
      </c>
      <c r="P217" s="120">
        <v>0</v>
      </c>
      <c r="Q217" s="120">
        <v>25603201</v>
      </c>
      <c r="R217" s="120">
        <v>23786883</v>
      </c>
      <c r="S217" s="47"/>
    </row>
    <row r="218" spans="1:19" ht="12.75" customHeight="1" x14ac:dyDescent="0.2">
      <c r="A218" s="500">
        <v>34425</v>
      </c>
      <c r="B218" s="500">
        <v>34515</v>
      </c>
      <c r="C218" s="53" t="s">
        <v>3</v>
      </c>
      <c r="D218" s="54">
        <v>2</v>
      </c>
      <c r="E218" s="55">
        <v>4641.91</v>
      </c>
      <c r="F218" s="55">
        <v>458.61</v>
      </c>
      <c r="G218" s="55">
        <v>123.95</v>
      </c>
      <c r="H218" s="55">
        <v>6280.06</v>
      </c>
      <c r="I218" s="55">
        <v>112.27</v>
      </c>
      <c r="J218" s="55">
        <v>958.71</v>
      </c>
      <c r="K218" s="56">
        <v>11616.8</v>
      </c>
      <c r="L218" s="46">
        <v>12575.51</v>
      </c>
      <c r="M218" s="117"/>
      <c r="N218" s="119">
        <v>11616.8</v>
      </c>
      <c r="O218" s="119">
        <v>5336.74</v>
      </c>
      <c r="P218" s="119"/>
      <c r="Q218" s="119">
        <v>13536.12</v>
      </c>
      <c r="R218" s="119">
        <v>12577.41</v>
      </c>
      <c r="S218" s="47"/>
    </row>
    <row r="219" spans="1:19" ht="9" customHeight="1" x14ac:dyDescent="0.2">
      <c r="A219" s="500"/>
      <c r="B219" s="500"/>
      <c r="C219" s="48" t="s">
        <v>4</v>
      </c>
      <c r="D219" s="49">
        <v>3</v>
      </c>
      <c r="E219" s="50">
        <v>8987991</v>
      </c>
      <c r="F219" s="50">
        <v>887993</v>
      </c>
      <c r="G219" s="50">
        <v>240001</v>
      </c>
      <c r="H219" s="50">
        <v>12159892</v>
      </c>
      <c r="I219" s="50">
        <v>217385</v>
      </c>
      <c r="J219" s="51">
        <v>1856321</v>
      </c>
      <c r="K219" s="50">
        <v>22493261</v>
      </c>
      <c r="L219" s="73">
        <v>24349583</v>
      </c>
      <c r="M219" s="118"/>
      <c r="N219" s="120">
        <v>22493261</v>
      </c>
      <c r="O219" s="120">
        <v>10333370</v>
      </c>
      <c r="P219" s="120">
        <v>0</v>
      </c>
      <c r="Q219" s="120">
        <v>26209583</v>
      </c>
      <c r="R219" s="120">
        <v>24353262</v>
      </c>
      <c r="S219" s="47"/>
    </row>
    <row r="220" spans="1:19" ht="12.75" customHeight="1" x14ac:dyDescent="0.2">
      <c r="A220" s="501"/>
      <c r="B220" s="501"/>
      <c r="C220" s="53" t="s">
        <v>3</v>
      </c>
      <c r="D220" s="54">
        <v>4</v>
      </c>
      <c r="E220" s="55">
        <v>4871.22</v>
      </c>
      <c r="F220" s="55">
        <v>483.4</v>
      </c>
      <c r="G220" s="55">
        <v>123.95</v>
      </c>
      <c r="H220" s="55">
        <v>6280.06</v>
      </c>
      <c r="I220" s="55">
        <v>112.27</v>
      </c>
      <c r="J220" s="55">
        <v>979.89</v>
      </c>
      <c r="K220" s="56">
        <v>11870.9</v>
      </c>
      <c r="L220" s="46">
        <v>12850.79</v>
      </c>
      <c r="M220" s="117"/>
      <c r="N220" s="119">
        <v>11870.9</v>
      </c>
      <c r="O220" s="119">
        <v>5590.84</v>
      </c>
      <c r="P220" s="119"/>
      <c r="Q220" s="119">
        <v>13857.14</v>
      </c>
      <c r="R220" s="119">
        <v>12877.25</v>
      </c>
      <c r="S220" s="47"/>
    </row>
    <row r="221" spans="1:19" ht="9" customHeight="1" x14ac:dyDescent="0.2">
      <c r="A221" s="501"/>
      <c r="B221" s="501"/>
      <c r="C221" s="48" t="s">
        <v>4</v>
      </c>
      <c r="D221" s="49">
        <v>5</v>
      </c>
      <c r="E221" s="50">
        <v>9431997</v>
      </c>
      <c r="F221" s="50">
        <v>935993</v>
      </c>
      <c r="G221" s="50">
        <v>240001</v>
      </c>
      <c r="H221" s="50">
        <v>12159892</v>
      </c>
      <c r="I221" s="50">
        <v>217385</v>
      </c>
      <c r="J221" s="51">
        <v>1897332</v>
      </c>
      <c r="K221" s="50">
        <v>22985268</v>
      </c>
      <c r="L221" s="73">
        <v>24882599</v>
      </c>
      <c r="M221" s="118"/>
      <c r="N221" s="120">
        <v>22985268</v>
      </c>
      <c r="O221" s="120">
        <v>10825376</v>
      </c>
      <c r="P221" s="120">
        <v>0</v>
      </c>
      <c r="Q221" s="120">
        <v>26831164</v>
      </c>
      <c r="R221" s="120">
        <v>24933833</v>
      </c>
      <c r="S221" s="47"/>
    </row>
    <row r="222" spans="1:19" ht="12.75" customHeight="1" x14ac:dyDescent="0.2">
      <c r="A222" s="501"/>
      <c r="B222" s="501"/>
      <c r="C222" s="53" t="s">
        <v>3</v>
      </c>
      <c r="D222" s="54">
        <v>6</v>
      </c>
      <c r="E222" s="55">
        <v>5199.6899999999996</v>
      </c>
      <c r="F222" s="55">
        <v>514.39</v>
      </c>
      <c r="G222" s="55">
        <v>123.95</v>
      </c>
      <c r="H222" s="55">
        <v>6280.06</v>
      </c>
      <c r="I222" s="55">
        <v>112.27</v>
      </c>
      <c r="J222" s="55">
        <v>1009.84</v>
      </c>
      <c r="K222" s="56">
        <v>12230.36</v>
      </c>
      <c r="L222" s="46">
        <v>13240.2</v>
      </c>
      <c r="M222" s="117"/>
      <c r="N222" s="119">
        <v>12230.36</v>
      </c>
      <c r="O222" s="119">
        <v>5950.3</v>
      </c>
      <c r="P222" s="119"/>
      <c r="Q222" s="119">
        <v>14311.25</v>
      </c>
      <c r="R222" s="119">
        <v>13301.41</v>
      </c>
      <c r="S222" s="47"/>
    </row>
    <row r="223" spans="1:19" ht="9" customHeight="1" x14ac:dyDescent="0.2">
      <c r="A223" s="501"/>
      <c r="B223" s="501"/>
      <c r="C223" s="48" t="s">
        <v>4</v>
      </c>
      <c r="D223" s="49">
        <v>7</v>
      </c>
      <c r="E223" s="50">
        <v>10068004</v>
      </c>
      <c r="F223" s="50">
        <v>995998</v>
      </c>
      <c r="G223" s="50">
        <v>240001</v>
      </c>
      <c r="H223" s="50">
        <v>12159892</v>
      </c>
      <c r="I223" s="50">
        <v>217385</v>
      </c>
      <c r="J223" s="51">
        <v>1955323</v>
      </c>
      <c r="K223" s="50">
        <v>23681279</v>
      </c>
      <c r="L223" s="73">
        <v>25636602</v>
      </c>
      <c r="M223" s="118"/>
      <c r="N223" s="120">
        <v>23681279</v>
      </c>
      <c r="O223" s="120">
        <v>11521387</v>
      </c>
      <c r="P223" s="120">
        <v>0</v>
      </c>
      <c r="Q223" s="120">
        <v>27710444</v>
      </c>
      <c r="R223" s="120">
        <v>25755121</v>
      </c>
      <c r="S223" s="47"/>
    </row>
    <row r="224" spans="1:19" ht="12.75" customHeight="1" x14ac:dyDescent="0.2">
      <c r="A224" s="501"/>
      <c r="B224" s="501"/>
      <c r="C224" s="53" t="s">
        <v>3</v>
      </c>
      <c r="D224" s="54">
        <v>8</v>
      </c>
      <c r="E224" s="55">
        <v>5466.18</v>
      </c>
      <c r="F224" s="55">
        <v>545.38</v>
      </c>
      <c r="G224" s="55">
        <v>123.95</v>
      </c>
      <c r="H224" s="55">
        <v>6280.06</v>
      </c>
      <c r="I224" s="55">
        <v>112.27</v>
      </c>
      <c r="J224" s="55">
        <v>1034.6300000000001</v>
      </c>
      <c r="K224" s="56">
        <v>12527.84</v>
      </c>
      <c r="L224" s="46">
        <v>13562.47</v>
      </c>
      <c r="M224" s="117"/>
      <c r="N224" s="119">
        <v>12527.84</v>
      </c>
      <c r="O224" s="119">
        <v>6247.78</v>
      </c>
      <c r="P224" s="119"/>
      <c r="Q224" s="119">
        <v>14687.07</v>
      </c>
      <c r="R224" s="119">
        <v>13652.44</v>
      </c>
      <c r="S224" s="47"/>
    </row>
    <row r="225" spans="1:19" ht="9" customHeight="1" x14ac:dyDescent="0.2">
      <c r="A225" s="501"/>
      <c r="B225" s="501"/>
      <c r="C225" s="48" t="s">
        <v>4</v>
      </c>
      <c r="D225" s="49">
        <v>9</v>
      </c>
      <c r="E225" s="50">
        <v>10584000</v>
      </c>
      <c r="F225" s="50">
        <v>1056003</v>
      </c>
      <c r="G225" s="50">
        <v>240001</v>
      </c>
      <c r="H225" s="50">
        <v>12159892</v>
      </c>
      <c r="I225" s="50">
        <v>217385</v>
      </c>
      <c r="J225" s="51">
        <v>2003323</v>
      </c>
      <c r="K225" s="50">
        <v>24257281</v>
      </c>
      <c r="L225" s="73">
        <v>26260604</v>
      </c>
      <c r="M225" s="118"/>
      <c r="N225" s="120">
        <v>24257281</v>
      </c>
      <c r="O225" s="120">
        <v>12097389</v>
      </c>
      <c r="P225" s="120">
        <v>0</v>
      </c>
      <c r="Q225" s="120">
        <v>28438133</v>
      </c>
      <c r="R225" s="120">
        <v>26434810</v>
      </c>
      <c r="S225" s="47"/>
    </row>
    <row r="226" spans="1:19" ht="12.75" customHeight="1" x14ac:dyDescent="0.2">
      <c r="A226" s="501"/>
      <c r="B226" s="501"/>
      <c r="C226" s="53" t="s">
        <v>3</v>
      </c>
      <c r="D226" s="54">
        <v>10</v>
      </c>
      <c r="E226" s="55">
        <v>5726.47</v>
      </c>
      <c r="F226" s="55">
        <v>570.16999999999996</v>
      </c>
      <c r="G226" s="55">
        <v>123.95</v>
      </c>
      <c r="H226" s="55">
        <v>6280.06</v>
      </c>
      <c r="I226" s="55">
        <v>112.27</v>
      </c>
      <c r="J226" s="55">
        <v>1058.3900000000001</v>
      </c>
      <c r="K226" s="56">
        <v>12812.92</v>
      </c>
      <c r="L226" s="46">
        <v>13871.31</v>
      </c>
      <c r="M226" s="117"/>
      <c r="N226" s="119">
        <v>12812.92</v>
      </c>
      <c r="O226" s="119">
        <v>6532.86</v>
      </c>
      <c r="P226" s="119"/>
      <c r="Q226" s="119">
        <v>15047.22</v>
      </c>
      <c r="R226" s="119">
        <v>13988.83</v>
      </c>
      <c r="S226" s="47"/>
    </row>
    <row r="227" spans="1:19" ht="9" customHeight="1" x14ac:dyDescent="0.2">
      <c r="A227" s="501"/>
      <c r="B227" s="501"/>
      <c r="C227" s="48" t="s">
        <v>4</v>
      </c>
      <c r="D227" s="49">
        <v>11</v>
      </c>
      <c r="E227" s="50">
        <v>11087992</v>
      </c>
      <c r="F227" s="50">
        <v>1104003</v>
      </c>
      <c r="G227" s="50">
        <v>240001</v>
      </c>
      <c r="H227" s="50">
        <v>12159892</v>
      </c>
      <c r="I227" s="50">
        <v>217385</v>
      </c>
      <c r="J227" s="51">
        <v>2049329</v>
      </c>
      <c r="K227" s="50">
        <v>24809273</v>
      </c>
      <c r="L227" s="73">
        <v>26858601</v>
      </c>
      <c r="M227" s="118"/>
      <c r="N227" s="120">
        <v>24809273</v>
      </c>
      <c r="O227" s="120">
        <v>12649381</v>
      </c>
      <c r="P227" s="120">
        <v>0</v>
      </c>
      <c r="Q227" s="120">
        <v>29135481</v>
      </c>
      <c r="R227" s="120">
        <v>27086152</v>
      </c>
      <c r="S227" s="47"/>
    </row>
    <row r="228" spans="1:19" ht="12.75" customHeight="1" x14ac:dyDescent="0.2">
      <c r="A228" s="501"/>
      <c r="B228" s="501"/>
      <c r="C228" s="53" t="s">
        <v>3</v>
      </c>
      <c r="D228" s="54">
        <v>12</v>
      </c>
      <c r="E228" s="55">
        <v>5986.77</v>
      </c>
      <c r="F228" s="55">
        <v>594.96</v>
      </c>
      <c r="G228" s="55">
        <v>123.95</v>
      </c>
      <c r="H228" s="55">
        <v>6280.06</v>
      </c>
      <c r="I228" s="55">
        <v>112.27</v>
      </c>
      <c r="J228" s="55">
        <v>1082.1500000000001</v>
      </c>
      <c r="K228" s="56">
        <v>13098.01</v>
      </c>
      <c r="L228" s="46">
        <v>14180.16</v>
      </c>
      <c r="M228" s="117"/>
      <c r="N228" s="119">
        <v>13098.01</v>
      </c>
      <c r="O228" s="119">
        <v>6817.95</v>
      </c>
      <c r="P228" s="119"/>
      <c r="Q228" s="119">
        <v>15407.39</v>
      </c>
      <c r="R228" s="119">
        <v>14325.24</v>
      </c>
      <c r="S228" s="47"/>
    </row>
    <row r="229" spans="1:19" ht="9" customHeight="1" x14ac:dyDescent="0.2">
      <c r="A229" s="501"/>
      <c r="B229" s="501"/>
      <c r="C229" s="48" t="s">
        <v>4</v>
      </c>
      <c r="D229" s="49">
        <v>13</v>
      </c>
      <c r="E229" s="50">
        <v>11592003</v>
      </c>
      <c r="F229" s="50">
        <v>1152003</v>
      </c>
      <c r="G229" s="50">
        <v>240001</v>
      </c>
      <c r="H229" s="50">
        <v>12159892</v>
      </c>
      <c r="I229" s="50">
        <v>217385</v>
      </c>
      <c r="J229" s="51">
        <v>2095335</v>
      </c>
      <c r="K229" s="50">
        <v>25361284</v>
      </c>
      <c r="L229" s="73">
        <v>27456618</v>
      </c>
      <c r="M229" s="118"/>
      <c r="N229" s="120">
        <v>25361284</v>
      </c>
      <c r="O229" s="120">
        <v>13201392</v>
      </c>
      <c r="P229" s="120">
        <v>0</v>
      </c>
      <c r="Q229" s="120">
        <v>29832867</v>
      </c>
      <c r="R229" s="120">
        <v>27737532</v>
      </c>
      <c r="S229" s="47"/>
    </row>
    <row r="230" spans="1:19" ht="12.75" customHeight="1" x14ac:dyDescent="0.2">
      <c r="A230" s="501"/>
      <c r="B230" s="501"/>
      <c r="C230" s="53" t="s">
        <v>3</v>
      </c>
      <c r="D230" s="54">
        <v>14</v>
      </c>
      <c r="E230" s="55">
        <v>6247.06</v>
      </c>
      <c r="F230" s="55">
        <v>619.75</v>
      </c>
      <c r="G230" s="55">
        <v>123.95</v>
      </c>
      <c r="H230" s="55">
        <v>6280.06</v>
      </c>
      <c r="I230" s="55">
        <v>112.27</v>
      </c>
      <c r="J230" s="55">
        <v>1105.9000000000001</v>
      </c>
      <c r="K230" s="56">
        <v>13383.09</v>
      </c>
      <c r="L230" s="46">
        <v>14488.99</v>
      </c>
      <c r="M230" s="117"/>
      <c r="N230" s="119">
        <v>13383.09</v>
      </c>
      <c r="O230" s="119">
        <v>7103.03</v>
      </c>
      <c r="P230" s="119"/>
      <c r="Q230" s="119">
        <v>15767.54</v>
      </c>
      <c r="R230" s="119">
        <v>14661.64</v>
      </c>
      <c r="S230" s="47"/>
    </row>
    <row r="231" spans="1:19" ht="9" customHeight="1" x14ac:dyDescent="0.2">
      <c r="A231" s="501"/>
      <c r="B231" s="501"/>
      <c r="C231" s="48" t="s">
        <v>4</v>
      </c>
      <c r="D231" s="49">
        <v>15</v>
      </c>
      <c r="E231" s="50">
        <v>12095995</v>
      </c>
      <c r="F231" s="50">
        <v>1200003</v>
      </c>
      <c r="G231" s="50">
        <v>240001</v>
      </c>
      <c r="H231" s="50">
        <v>12159892</v>
      </c>
      <c r="I231" s="50">
        <v>217385</v>
      </c>
      <c r="J231" s="51">
        <v>2141321</v>
      </c>
      <c r="K231" s="50">
        <v>25913276</v>
      </c>
      <c r="L231" s="73">
        <v>28054597</v>
      </c>
      <c r="M231" s="118"/>
      <c r="N231" s="120">
        <v>25913276</v>
      </c>
      <c r="O231" s="120">
        <v>13753384</v>
      </c>
      <c r="P231" s="120">
        <v>0</v>
      </c>
      <c r="Q231" s="120">
        <v>30530215</v>
      </c>
      <c r="R231" s="120">
        <v>28388894</v>
      </c>
      <c r="S231" s="47"/>
    </row>
    <row r="232" spans="1:19" ht="12.75" customHeight="1" x14ac:dyDescent="0.2">
      <c r="A232" s="501"/>
      <c r="B232" s="501"/>
      <c r="C232" s="53" t="s">
        <v>3</v>
      </c>
      <c r="D232" s="54">
        <v>16</v>
      </c>
      <c r="E232" s="55">
        <v>6507.36</v>
      </c>
      <c r="F232" s="55">
        <v>650.74</v>
      </c>
      <c r="G232" s="55">
        <v>123.95</v>
      </c>
      <c r="H232" s="55">
        <v>6280.06</v>
      </c>
      <c r="I232" s="55">
        <v>112.27</v>
      </c>
      <c r="J232" s="55">
        <v>1130.18</v>
      </c>
      <c r="K232" s="56">
        <v>13674.38</v>
      </c>
      <c r="L232" s="46">
        <v>14804.56</v>
      </c>
      <c r="M232" s="117"/>
      <c r="N232" s="119">
        <v>13674.38</v>
      </c>
      <c r="O232" s="119">
        <v>7394.32</v>
      </c>
      <c r="P232" s="119"/>
      <c r="Q232" s="119">
        <v>16135.54</v>
      </c>
      <c r="R232" s="119">
        <v>15005.36</v>
      </c>
      <c r="S232" s="47"/>
    </row>
    <row r="233" spans="1:19" ht="9" customHeight="1" x14ac:dyDescent="0.2">
      <c r="A233" s="501"/>
      <c r="B233" s="501"/>
      <c r="C233" s="48" t="s">
        <v>4</v>
      </c>
      <c r="D233" s="49">
        <v>17</v>
      </c>
      <c r="E233" s="50">
        <v>12600006</v>
      </c>
      <c r="F233" s="50">
        <v>1260008</v>
      </c>
      <c r="G233" s="50">
        <v>240001</v>
      </c>
      <c r="H233" s="50">
        <v>12159892</v>
      </c>
      <c r="I233" s="50">
        <v>217385</v>
      </c>
      <c r="J233" s="51">
        <v>2188334</v>
      </c>
      <c r="K233" s="50">
        <v>26477292</v>
      </c>
      <c r="L233" s="73">
        <v>28665625</v>
      </c>
      <c r="M233" s="118"/>
      <c r="N233" s="120">
        <v>26477292</v>
      </c>
      <c r="O233" s="120">
        <v>14317400</v>
      </c>
      <c r="P233" s="120">
        <v>0</v>
      </c>
      <c r="Q233" s="120">
        <v>31242762</v>
      </c>
      <c r="R233" s="120">
        <v>29054428</v>
      </c>
      <c r="S233" s="47"/>
    </row>
    <row r="234" spans="1:19" ht="12.75" customHeight="1" x14ac:dyDescent="0.2">
      <c r="A234" s="501"/>
      <c r="B234" s="501"/>
      <c r="C234" s="53" t="s">
        <v>3</v>
      </c>
      <c r="D234" s="54">
        <v>18</v>
      </c>
      <c r="E234" s="55">
        <v>6767.65</v>
      </c>
      <c r="F234" s="55">
        <v>675.53</v>
      </c>
      <c r="G234" s="55">
        <v>123.95</v>
      </c>
      <c r="H234" s="55">
        <v>6280.06</v>
      </c>
      <c r="I234" s="55">
        <v>112.27</v>
      </c>
      <c r="J234" s="55">
        <v>1153.93</v>
      </c>
      <c r="K234" s="56">
        <v>13959.46</v>
      </c>
      <c r="L234" s="46">
        <v>15113.39</v>
      </c>
      <c r="M234" s="117"/>
      <c r="N234" s="119">
        <v>13959.46</v>
      </c>
      <c r="O234" s="119">
        <v>7679.4</v>
      </c>
      <c r="P234" s="119"/>
      <c r="Q234" s="119">
        <v>16495.68</v>
      </c>
      <c r="R234" s="119">
        <v>15341.75</v>
      </c>
      <c r="S234" s="47"/>
    </row>
    <row r="235" spans="1:19" ht="9" customHeight="1" x14ac:dyDescent="0.2">
      <c r="A235" s="501"/>
      <c r="B235" s="501"/>
      <c r="C235" s="48" t="s">
        <v>4</v>
      </c>
      <c r="D235" s="49">
        <v>19</v>
      </c>
      <c r="E235" s="50">
        <v>13103998</v>
      </c>
      <c r="F235" s="50">
        <v>1308008</v>
      </c>
      <c r="G235" s="50">
        <v>240001</v>
      </c>
      <c r="H235" s="50">
        <v>12159892</v>
      </c>
      <c r="I235" s="50">
        <v>217385</v>
      </c>
      <c r="J235" s="51">
        <v>2234320</v>
      </c>
      <c r="K235" s="50">
        <v>27029284</v>
      </c>
      <c r="L235" s="73">
        <v>29263604</v>
      </c>
      <c r="M235" s="118"/>
      <c r="N235" s="120">
        <v>27029284</v>
      </c>
      <c r="O235" s="120">
        <v>14869392</v>
      </c>
      <c r="P235" s="120">
        <v>0</v>
      </c>
      <c r="Q235" s="120">
        <v>31940090</v>
      </c>
      <c r="R235" s="120">
        <v>29705770</v>
      </c>
      <c r="S235" s="47"/>
    </row>
    <row r="236" spans="1:19" ht="12.75" customHeight="1" x14ac:dyDescent="0.2">
      <c r="A236" s="501"/>
      <c r="B236" s="501"/>
      <c r="C236" s="53" t="s">
        <v>3</v>
      </c>
      <c r="D236" s="54">
        <v>20</v>
      </c>
      <c r="E236" s="55">
        <v>7027.95</v>
      </c>
      <c r="F236" s="55">
        <v>700.32</v>
      </c>
      <c r="G236" s="55">
        <v>123.95</v>
      </c>
      <c r="H236" s="55">
        <v>6280.06</v>
      </c>
      <c r="I236" s="55">
        <v>112.27</v>
      </c>
      <c r="J236" s="55">
        <v>1177.69</v>
      </c>
      <c r="K236" s="56">
        <v>14244.55</v>
      </c>
      <c r="L236" s="46">
        <v>15422.24</v>
      </c>
      <c r="M236" s="117"/>
      <c r="N236" s="119">
        <v>14244.55</v>
      </c>
      <c r="O236" s="119">
        <v>7964.49</v>
      </c>
      <c r="P236" s="119"/>
      <c r="Q236" s="119">
        <v>16855.849999999999</v>
      </c>
      <c r="R236" s="119">
        <v>15678.16</v>
      </c>
      <c r="S236" s="47"/>
    </row>
    <row r="237" spans="1:19" ht="9" customHeight="1" x14ac:dyDescent="0.2">
      <c r="A237" s="501"/>
      <c r="B237" s="501"/>
      <c r="C237" s="48" t="s">
        <v>4</v>
      </c>
      <c r="D237" s="49">
        <v>21</v>
      </c>
      <c r="E237" s="50">
        <v>13608009</v>
      </c>
      <c r="F237" s="50">
        <v>1356009</v>
      </c>
      <c r="G237" s="50">
        <v>240001</v>
      </c>
      <c r="H237" s="50">
        <v>12159892</v>
      </c>
      <c r="I237" s="50">
        <v>217385</v>
      </c>
      <c r="J237" s="51">
        <v>2280326</v>
      </c>
      <c r="K237" s="50">
        <v>27581295</v>
      </c>
      <c r="L237" s="73">
        <v>29861621</v>
      </c>
      <c r="M237" s="118"/>
      <c r="N237" s="120">
        <v>27581295</v>
      </c>
      <c r="O237" s="120">
        <v>15421403</v>
      </c>
      <c r="P237" s="120">
        <v>0</v>
      </c>
      <c r="Q237" s="120">
        <v>32637477</v>
      </c>
      <c r="R237" s="120">
        <v>30357151</v>
      </c>
      <c r="S237" s="47"/>
    </row>
    <row r="238" spans="1:19" ht="12.75" customHeight="1" x14ac:dyDescent="0.2">
      <c r="A238" s="501"/>
      <c r="B238" s="501"/>
      <c r="C238" s="53" t="s">
        <v>3</v>
      </c>
      <c r="D238" s="54">
        <v>22</v>
      </c>
      <c r="E238" s="55">
        <v>7170.49</v>
      </c>
      <c r="F238" s="55">
        <v>712.71</v>
      </c>
      <c r="G238" s="55">
        <v>123.95</v>
      </c>
      <c r="H238" s="55">
        <v>6280.06</v>
      </c>
      <c r="I238" s="55">
        <v>112.27</v>
      </c>
      <c r="J238" s="55">
        <v>1190.5999999999999</v>
      </c>
      <c r="K238" s="56">
        <v>14399.48</v>
      </c>
      <c r="L238" s="46">
        <v>15590.08</v>
      </c>
      <c r="M238" s="117"/>
      <c r="N238" s="119">
        <v>14399.48</v>
      </c>
      <c r="O238" s="119">
        <v>8119.42</v>
      </c>
      <c r="P238" s="119"/>
      <c r="Q238" s="119">
        <v>17051.580000000002</v>
      </c>
      <c r="R238" s="119">
        <v>15860.98</v>
      </c>
      <c r="S238" s="47"/>
    </row>
    <row r="239" spans="1:19" ht="9" customHeight="1" x14ac:dyDescent="0.2">
      <c r="A239" s="501"/>
      <c r="B239" s="501"/>
      <c r="C239" s="48" t="s">
        <v>4</v>
      </c>
      <c r="D239" s="49">
        <v>23</v>
      </c>
      <c r="E239" s="50">
        <v>13884005</v>
      </c>
      <c r="F239" s="50">
        <v>1379999</v>
      </c>
      <c r="G239" s="50">
        <v>240001</v>
      </c>
      <c r="H239" s="50">
        <v>12159892</v>
      </c>
      <c r="I239" s="50">
        <v>217385</v>
      </c>
      <c r="J239" s="51">
        <v>2305323</v>
      </c>
      <c r="K239" s="50">
        <v>27881281</v>
      </c>
      <c r="L239" s="73">
        <v>30186604</v>
      </c>
      <c r="M239" s="118"/>
      <c r="N239" s="120">
        <v>27881281</v>
      </c>
      <c r="O239" s="120">
        <v>15721389</v>
      </c>
      <c r="P239" s="120">
        <v>0</v>
      </c>
      <c r="Q239" s="120">
        <v>33016463</v>
      </c>
      <c r="R239" s="120">
        <v>30711140</v>
      </c>
      <c r="S239" s="47"/>
    </row>
    <row r="240" spans="1:19" ht="12.75" customHeight="1" x14ac:dyDescent="0.2">
      <c r="A240" s="501"/>
      <c r="B240" s="501"/>
      <c r="C240" s="53" t="s">
        <v>3</v>
      </c>
      <c r="D240" s="54">
        <v>24</v>
      </c>
      <c r="E240" s="55">
        <v>7313.03</v>
      </c>
      <c r="F240" s="55">
        <v>731.3</v>
      </c>
      <c r="G240" s="55">
        <v>123.95</v>
      </c>
      <c r="H240" s="55">
        <v>6280.06</v>
      </c>
      <c r="I240" s="55">
        <v>112.27</v>
      </c>
      <c r="J240" s="55">
        <v>1204.03</v>
      </c>
      <c r="K240" s="56">
        <v>14560.61</v>
      </c>
      <c r="L240" s="46">
        <v>15764.64</v>
      </c>
      <c r="M240" s="117"/>
      <c r="N240" s="119">
        <v>14560.61</v>
      </c>
      <c r="O240" s="119">
        <v>8280.5499999999993</v>
      </c>
      <c r="P240" s="119"/>
      <c r="Q240" s="119">
        <v>17255.14</v>
      </c>
      <c r="R240" s="119">
        <v>16051.11</v>
      </c>
      <c r="S240" s="47"/>
    </row>
    <row r="241" spans="1:19" ht="9" customHeight="1" x14ac:dyDescent="0.2">
      <c r="A241" s="501"/>
      <c r="B241" s="501"/>
      <c r="C241" s="48" t="s">
        <v>4</v>
      </c>
      <c r="D241" s="49">
        <v>25</v>
      </c>
      <c r="E241" s="50">
        <v>14160001</v>
      </c>
      <c r="F241" s="50">
        <v>1415994</v>
      </c>
      <c r="G241" s="50">
        <v>240001</v>
      </c>
      <c r="H241" s="50">
        <v>12159892</v>
      </c>
      <c r="I241" s="50">
        <v>217385</v>
      </c>
      <c r="J241" s="51">
        <v>2331327</v>
      </c>
      <c r="K241" s="50">
        <v>28193272</v>
      </c>
      <c r="L241" s="73">
        <v>30524599</v>
      </c>
      <c r="M241" s="118"/>
      <c r="N241" s="120">
        <v>28193272</v>
      </c>
      <c r="O241" s="120">
        <v>16033381</v>
      </c>
      <c r="P241" s="120">
        <v>0</v>
      </c>
      <c r="Q241" s="120">
        <v>33410610</v>
      </c>
      <c r="R241" s="120">
        <v>31079283</v>
      </c>
      <c r="S241" s="47"/>
    </row>
    <row r="242" spans="1:19" ht="12.75" customHeight="1" x14ac:dyDescent="0.2">
      <c r="A242" s="501"/>
      <c r="B242" s="501"/>
      <c r="C242" s="53" t="s">
        <v>3</v>
      </c>
      <c r="D242" s="54">
        <v>26</v>
      </c>
      <c r="E242" s="55">
        <v>7455.57</v>
      </c>
      <c r="F242" s="55">
        <v>743.7</v>
      </c>
      <c r="G242" s="55">
        <v>123.95</v>
      </c>
      <c r="H242" s="55">
        <v>6280.06</v>
      </c>
      <c r="I242" s="55">
        <v>112.27</v>
      </c>
      <c r="J242" s="55">
        <v>1216.94</v>
      </c>
      <c r="K242" s="56">
        <v>14715.55</v>
      </c>
      <c r="L242" s="46">
        <v>15932.49</v>
      </c>
      <c r="M242" s="117"/>
      <c r="N242" s="119">
        <v>14715.55</v>
      </c>
      <c r="O242" s="119">
        <v>8435.49</v>
      </c>
      <c r="P242" s="119"/>
      <c r="Q242" s="119">
        <v>17450.88</v>
      </c>
      <c r="R242" s="119">
        <v>16233.94</v>
      </c>
      <c r="S242" s="47"/>
    </row>
    <row r="243" spans="1:19" ht="9" customHeight="1" x14ac:dyDescent="0.2">
      <c r="A243" s="501"/>
      <c r="B243" s="501"/>
      <c r="C243" s="48" t="s">
        <v>4</v>
      </c>
      <c r="D243" s="49">
        <v>27</v>
      </c>
      <c r="E243" s="50">
        <v>14435997</v>
      </c>
      <c r="F243" s="50">
        <v>1440004</v>
      </c>
      <c r="G243" s="50">
        <v>240001</v>
      </c>
      <c r="H243" s="50">
        <v>12159892</v>
      </c>
      <c r="I243" s="50">
        <v>217385</v>
      </c>
      <c r="J243" s="51">
        <v>2356324</v>
      </c>
      <c r="K243" s="50">
        <v>28493278</v>
      </c>
      <c r="L243" s="73">
        <v>30849602</v>
      </c>
      <c r="M243" s="118"/>
      <c r="N243" s="120">
        <v>28493278</v>
      </c>
      <c r="O243" s="120">
        <v>16333386</v>
      </c>
      <c r="P243" s="120">
        <v>0</v>
      </c>
      <c r="Q243" s="120">
        <v>33789615</v>
      </c>
      <c r="R243" s="120">
        <v>31433291</v>
      </c>
      <c r="S243" s="47"/>
    </row>
    <row r="244" spans="1:19" ht="12.75" customHeight="1" x14ac:dyDescent="0.2">
      <c r="A244" s="501"/>
      <c r="B244" s="501"/>
      <c r="C244" s="53" t="s">
        <v>3</v>
      </c>
      <c r="D244" s="54">
        <v>28</v>
      </c>
      <c r="E244" s="55">
        <v>7591.92</v>
      </c>
      <c r="F244" s="55">
        <v>756.09</v>
      </c>
      <c r="G244" s="55">
        <v>123.95</v>
      </c>
      <c r="H244" s="55">
        <v>6280.06</v>
      </c>
      <c r="I244" s="55">
        <v>112.27</v>
      </c>
      <c r="J244" s="55">
        <v>1229.3399999999999</v>
      </c>
      <c r="K244" s="56">
        <v>14864.29</v>
      </c>
      <c r="L244" s="46">
        <v>16093.63</v>
      </c>
      <c r="M244" s="117"/>
      <c r="N244" s="119">
        <v>14864.29</v>
      </c>
      <c r="O244" s="119">
        <v>8584.23</v>
      </c>
      <c r="P244" s="119"/>
      <c r="Q244" s="119">
        <v>17638.79</v>
      </c>
      <c r="R244" s="119">
        <v>16409.45</v>
      </c>
      <c r="S244" s="47"/>
    </row>
    <row r="245" spans="1:19" ht="9" customHeight="1" x14ac:dyDescent="0.2">
      <c r="A245" s="501"/>
      <c r="B245" s="501"/>
      <c r="C245" s="48" t="s">
        <v>4</v>
      </c>
      <c r="D245" s="49">
        <v>29</v>
      </c>
      <c r="E245" s="50">
        <v>14700007</v>
      </c>
      <c r="F245" s="50">
        <v>1463994</v>
      </c>
      <c r="G245" s="50">
        <v>240001</v>
      </c>
      <c r="H245" s="50">
        <v>12159892</v>
      </c>
      <c r="I245" s="50">
        <v>217385</v>
      </c>
      <c r="J245" s="51">
        <v>2380334</v>
      </c>
      <c r="K245" s="50">
        <v>28781279</v>
      </c>
      <c r="L245" s="73">
        <v>31161613</v>
      </c>
      <c r="M245" s="118"/>
      <c r="N245" s="120">
        <v>28781279</v>
      </c>
      <c r="O245" s="120">
        <v>16621387</v>
      </c>
      <c r="P245" s="120">
        <v>0</v>
      </c>
      <c r="Q245" s="120">
        <v>34153460</v>
      </c>
      <c r="R245" s="120">
        <v>31773126</v>
      </c>
      <c r="S245" s="47"/>
    </row>
    <row r="246" spans="1:19" ht="12.75" customHeight="1" x14ac:dyDescent="0.2">
      <c r="A246" s="501"/>
      <c r="B246" s="501"/>
      <c r="C246" s="53" t="s">
        <v>3</v>
      </c>
      <c r="D246" s="54">
        <v>30</v>
      </c>
      <c r="E246" s="55">
        <v>7734.46</v>
      </c>
      <c r="F246" s="55">
        <v>768.49</v>
      </c>
      <c r="G246" s="55">
        <v>123.95</v>
      </c>
      <c r="H246" s="55">
        <v>6280.06</v>
      </c>
      <c r="I246" s="55">
        <v>112.27</v>
      </c>
      <c r="J246" s="55">
        <v>1242.25</v>
      </c>
      <c r="K246" s="56">
        <v>15019.23</v>
      </c>
      <c r="L246" s="46">
        <v>16261.48</v>
      </c>
      <c r="M246" s="117"/>
      <c r="N246" s="119">
        <v>15019.23</v>
      </c>
      <c r="O246" s="119">
        <v>8739.17</v>
      </c>
      <c r="P246" s="119"/>
      <c r="Q246" s="119">
        <v>17834.53</v>
      </c>
      <c r="R246" s="119">
        <v>16592.28</v>
      </c>
      <c r="S246" s="47"/>
    </row>
    <row r="247" spans="1:19" ht="9" customHeight="1" x14ac:dyDescent="0.2">
      <c r="A247" s="501"/>
      <c r="B247" s="501"/>
      <c r="C247" s="48" t="s">
        <v>4</v>
      </c>
      <c r="D247" s="49">
        <v>31</v>
      </c>
      <c r="E247" s="50">
        <v>14976003</v>
      </c>
      <c r="F247" s="50">
        <v>1488004</v>
      </c>
      <c r="G247" s="50">
        <v>240001</v>
      </c>
      <c r="H247" s="50">
        <v>12159892</v>
      </c>
      <c r="I247" s="50">
        <v>217385</v>
      </c>
      <c r="J247" s="51">
        <v>2405331</v>
      </c>
      <c r="K247" s="50">
        <v>29081284</v>
      </c>
      <c r="L247" s="73">
        <v>31486616</v>
      </c>
      <c r="M247" s="118"/>
      <c r="N247" s="120">
        <v>29081284</v>
      </c>
      <c r="O247" s="120">
        <v>16921393</v>
      </c>
      <c r="P247" s="120">
        <v>0</v>
      </c>
      <c r="Q247" s="120">
        <v>34532465</v>
      </c>
      <c r="R247" s="120">
        <v>32127134</v>
      </c>
      <c r="S247" s="47"/>
    </row>
    <row r="248" spans="1:19" ht="12.75" customHeight="1" x14ac:dyDescent="0.2">
      <c r="A248" s="501"/>
      <c r="B248" s="501"/>
      <c r="C248" s="53" t="s">
        <v>3</v>
      </c>
      <c r="D248" s="54">
        <v>32</v>
      </c>
      <c r="E248" s="55">
        <v>7877</v>
      </c>
      <c r="F248" s="55">
        <v>787.08</v>
      </c>
      <c r="G248" s="55">
        <v>123.95</v>
      </c>
      <c r="H248" s="55">
        <v>6280.06</v>
      </c>
      <c r="I248" s="55">
        <v>112.27</v>
      </c>
      <c r="J248" s="55">
        <v>1255.67</v>
      </c>
      <c r="K248" s="56">
        <v>15180.36</v>
      </c>
      <c r="L248" s="46">
        <v>16436.03</v>
      </c>
      <c r="M248" s="117"/>
      <c r="N248" s="119">
        <v>15180.36</v>
      </c>
      <c r="O248" s="119">
        <v>8900.2999999999993</v>
      </c>
      <c r="P248" s="119"/>
      <c r="Q248" s="119">
        <v>18038.080000000002</v>
      </c>
      <c r="R248" s="119">
        <v>16782.41</v>
      </c>
      <c r="S248" s="47"/>
    </row>
    <row r="249" spans="1:19" ht="9" customHeight="1" x14ac:dyDescent="0.2">
      <c r="A249" s="501"/>
      <c r="B249" s="501"/>
      <c r="C249" s="48" t="s">
        <v>4</v>
      </c>
      <c r="D249" s="49">
        <v>33</v>
      </c>
      <c r="E249" s="50">
        <v>15251999</v>
      </c>
      <c r="F249" s="50">
        <v>1523999</v>
      </c>
      <c r="G249" s="50">
        <v>240001</v>
      </c>
      <c r="H249" s="50">
        <v>12159892</v>
      </c>
      <c r="I249" s="50">
        <v>217385</v>
      </c>
      <c r="J249" s="51">
        <v>2431316</v>
      </c>
      <c r="K249" s="50">
        <v>29393276</v>
      </c>
      <c r="L249" s="73">
        <v>31824592</v>
      </c>
      <c r="M249" s="118"/>
      <c r="N249" s="120">
        <v>29393276</v>
      </c>
      <c r="O249" s="120">
        <v>17233384</v>
      </c>
      <c r="P249" s="120">
        <v>0</v>
      </c>
      <c r="Q249" s="120">
        <v>34926593</v>
      </c>
      <c r="R249" s="120">
        <v>32495277</v>
      </c>
      <c r="S249" s="47"/>
    </row>
    <row r="250" spans="1:19" ht="12.75" customHeight="1" x14ac:dyDescent="0.2">
      <c r="A250" s="501"/>
      <c r="B250" s="501"/>
      <c r="C250" s="53" t="s">
        <v>3</v>
      </c>
      <c r="D250" s="54">
        <v>34</v>
      </c>
      <c r="E250" s="55">
        <v>7829.49</v>
      </c>
      <c r="F250" s="55">
        <v>799.48</v>
      </c>
      <c r="G250" s="55">
        <v>123.95</v>
      </c>
      <c r="H250" s="55">
        <v>6280.06</v>
      </c>
      <c r="I250" s="55">
        <v>112.27</v>
      </c>
      <c r="J250" s="55">
        <v>1252.75</v>
      </c>
      <c r="K250" s="56">
        <v>15145.25</v>
      </c>
      <c r="L250" s="46">
        <v>16398</v>
      </c>
      <c r="M250" s="117"/>
      <c r="N250" s="119">
        <v>15145.25</v>
      </c>
      <c r="O250" s="119">
        <v>8865.19</v>
      </c>
      <c r="P250" s="119"/>
      <c r="Q250" s="119">
        <v>17993.73</v>
      </c>
      <c r="R250" s="119">
        <v>16740.98</v>
      </c>
      <c r="S250" s="47"/>
    </row>
    <row r="251" spans="1:19" ht="9" customHeight="1" x14ac:dyDescent="0.2">
      <c r="A251" s="501"/>
      <c r="B251" s="501"/>
      <c r="C251" s="48" t="s">
        <v>4</v>
      </c>
      <c r="D251" s="49">
        <v>35</v>
      </c>
      <c r="E251" s="50">
        <v>15160007</v>
      </c>
      <c r="F251" s="50">
        <v>1548009</v>
      </c>
      <c r="G251" s="50">
        <v>240001</v>
      </c>
      <c r="H251" s="50">
        <v>12159892</v>
      </c>
      <c r="I251" s="50">
        <v>217385</v>
      </c>
      <c r="J251" s="51">
        <v>2425662</v>
      </c>
      <c r="K251" s="50">
        <v>29325293</v>
      </c>
      <c r="L251" s="73">
        <v>31750955</v>
      </c>
      <c r="M251" s="118"/>
      <c r="N251" s="120">
        <v>29325293</v>
      </c>
      <c r="O251" s="120">
        <v>17165401</v>
      </c>
      <c r="P251" s="120">
        <v>0</v>
      </c>
      <c r="Q251" s="120">
        <v>34840720</v>
      </c>
      <c r="R251" s="120">
        <v>32415057</v>
      </c>
      <c r="S251" s="47"/>
    </row>
    <row r="252" spans="1:19" ht="12.75" customHeight="1" x14ac:dyDescent="0.2">
      <c r="A252" s="501"/>
      <c r="B252" s="501"/>
      <c r="C252" s="53" t="s">
        <v>3</v>
      </c>
      <c r="D252" s="54">
        <v>36</v>
      </c>
      <c r="E252" s="55">
        <v>8155.89</v>
      </c>
      <c r="F252" s="55">
        <v>811.87</v>
      </c>
      <c r="G252" s="55">
        <v>123.95</v>
      </c>
      <c r="H252" s="55">
        <v>6280.06</v>
      </c>
      <c r="I252" s="55">
        <v>112.27</v>
      </c>
      <c r="J252" s="55">
        <v>1280.98</v>
      </c>
      <c r="K252" s="56">
        <v>15484.04</v>
      </c>
      <c r="L252" s="46">
        <v>16765.02</v>
      </c>
      <c r="M252" s="117"/>
      <c r="N252" s="119">
        <v>15484.04</v>
      </c>
      <c r="O252" s="119">
        <v>9203.98</v>
      </c>
      <c r="P252" s="119"/>
      <c r="Q252" s="119">
        <v>18421.740000000002</v>
      </c>
      <c r="R252" s="119">
        <v>17140.759999999998</v>
      </c>
      <c r="S252" s="47"/>
    </row>
    <row r="253" spans="1:19" ht="9" customHeight="1" x14ac:dyDescent="0.2">
      <c r="A253" s="501"/>
      <c r="B253" s="501"/>
      <c r="C253" s="48" t="s">
        <v>4</v>
      </c>
      <c r="D253" s="49">
        <v>37</v>
      </c>
      <c r="E253" s="50">
        <v>15792005</v>
      </c>
      <c r="F253" s="50">
        <v>1572000</v>
      </c>
      <c r="G253" s="50">
        <v>240001</v>
      </c>
      <c r="H253" s="50">
        <v>12159892</v>
      </c>
      <c r="I253" s="50">
        <v>217385</v>
      </c>
      <c r="J253" s="51">
        <v>2480323</v>
      </c>
      <c r="K253" s="50">
        <v>29981282</v>
      </c>
      <c r="L253" s="73">
        <v>32461605</v>
      </c>
      <c r="M253" s="118"/>
      <c r="N253" s="120">
        <v>29981282</v>
      </c>
      <c r="O253" s="120">
        <v>17821390</v>
      </c>
      <c r="P253" s="120">
        <v>0</v>
      </c>
      <c r="Q253" s="120">
        <v>35669463</v>
      </c>
      <c r="R253" s="120">
        <v>33189139</v>
      </c>
      <c r="S253" s="47"/>
    </row>
    <row r="254" spans="1:19" ht="12.75" customHeight="1" x14ac:dyDescent="0.2">
      <c r="A254" s="501"/>
      <c r="B254" s="501"/>
      <c r="C254" s="53" t="s">
        <v>3</v>
      </c>
      <c r="D254" s="54">
        <v>38</v>
      </c>
      <c r="E254" s="55">
        <v>8298.43</v>
      </c>
      <c r="F254" s="55">
        <v>824.27</v>
      </c>
      <c r="G254" s="55">
        <v>123.95</v>
      </c>
      <c r="H254" s="55">
        <v>6280.06</v>
      </c>
      <c r="I254" s="55">
        <v>112.27</v>
      </c>
      <c r="J254" s="55">
        <v>1293.8900000000001</v>
      </c>
      <c r="K254" s="56">
        <v>15638.98</v>
      </c>
      <c r="L254" s="46">
        <v>16932.87</v>
      </c>
      <c r="M254" s="117"/>
      <c r="N254" s="119">
        <v>15638.98</v>
      </c>
      <c r="O254" s="119">
        <v>9358.92</v>
      </c>
      <c r="P254" s="119"/>
      <c r="Q254" s="119">
        <v>18617.48</v>
      </c>
      <c r="R254" s="119">
        <v>17323.59</v>
      </c>
      <c r="S254" s="47"/>
    </row>
    <row r="255" spans="1:19" ht="9" customHeight="1" x14ac:dyDescent="0.2">
      <c r="A255" s="501"/>
      <c r="B255" s="501"/>
      <c r="C255" s="48" t="s">
        <v>4</v>
      </c>
      <c r="D255" s="49">
        <v>39</v>
      </c>
      <c r="E255" s="50">
        <v>16068001</v>
      </c>
      <c r="F255" s="50">
        <v>1596009</v>
      </c>
      <c r="G255" s="50">
        <v>240001</v>
      </c>
      <c r="H255" s="50">
        <v>12159892</v>
      </c>
      <c r="I255" s="50">
        <v>217385</v>
      </c>
      <c r="J255" s="51">
        <v>2505320</v>
      </c>
      <c r="K255" s="50">
        <v>30281288</v>
      </c>
      <c r="L255" s="73">
        <v>32786608</v>
      </c>
      <c r="M255" s="118"/>
      <c r="N255" s="120">
        <v>30281288</v>
      </c>
      <c r="O255" s="120">
        <v>18121396</v>
      </c>
      <c r="P255" s="120">
        <v>0</v>
      </c>
      <c r="Q255" s="120">
        <v>36048468</v>
      </c>
      <c r="R255" s="120">
        <v>33543148</v>
      </c>
      <c r="S255" s="47"/>
    </row>
    <row r="256" spans="1:19" ht="12.75" customHeight="1" x14ac:dyDescent="0.2">
      <c r="A256" s="501"/>
      <c r="B256" s="501"/>
      <c r="C256" s="53" t="s">
        <v>3</v>
      </c>
      <c r="D256" s="54">
        <v>40</v>
      </c>
      <c r="E256" s="55">
        <v>8440.9699999999993</v>
      </c>
      <c r="F256" s="55">
        <v>842.86</v>
      </c>
      <c r="G256" s="55">
        <v>123.95</v>
      </c>
      <c r="H256" s="55">
        <v>6280.06</v>
      </c>
      <c r="I256" s="55">
        <v>112.27</v>
      </c>
      <c r="J256" s="55">
        <v>1307.32</v>
      </c>
      <c r="K256" s="56">
        <v>15800.11</v>
      </c>
      <c r="L256" s="46">
        <v>17107.43</v>
      </c>
      <c r="M256" s="117"/>
      <c r="N256" s="119">
        <v>15800.11</v>
      </c>
      <c r="O256" s="119">
        <v>9520.0499999999993</v>
      </c>
      <c r="P256" s="119"/>
      <c r="Q256" s="119">
        <v>18821.04</v>
      </c>
      <c r="R256" s="119">
        <v>17513.72</v>
      </c>
      <c r="S256" s="47"/>
    </row>
    <row r="257" spans="1:19" ht="9" customHeight="1" x14ac:dyDescent="0.2">
      <c r="A257" s="502"/>
      <c r="B257" s="502"/>
      <c r="C257" s="58"/>
      <c r="D257" s="59"/>
      <c r="E257" s="61">
        <v>16343997</v>
      </c>
      <c r="F257" s="61">
        <v>1632005</v>
      </c>
      <c r="G257" s="61">
        <v>240001</v>
      </c>
      <c r="H257" s="61">
        <v>12159892</v>
      </c>
      <c r="I257" s="61">
        <v>217385</v>
      </c>
      <c r="J257" s="60">
        <v>2531324</v>
      </c>
      <c r="K257" s="61">
        <v>30593279</v>
      </c>
      <c r="L257" s="73">
        <v>33124603</v>
      </c>
      <c r="M257" s="118"/>
      <c r="N257" s="120">
        <v>30593279</v>
      </c>
      <c r="O257" s="120">
        <v>18433387</v>
      </c>
      <c r="P257" s="120">
        <v>0</v>
      </c>
      <c r="Q257" s="120">
        <v>36442615</v>
      </c>
      <c r="R257" s="120">
        <v>33911291</v>
      </c>
      <c r="S257" s="47"/>
    </row>
    <row r="258" spans="1:19" ht="12.75" customHeight="1" x14ac:dyDescent="0.2">
      <c r="A258" s="492">
        <v>34516</v>
      </c>
      <c r="B258" s="492">
        <v>34699</v>
      </c>
      <c r="C258" s="42" t="s">
        <v>3</v>
      </c>
      <c r="D258" s="43">
        <v>0</v>
      </c>
      <c r="E258" s="44">
        <v>4412.6099999999997</v>
      </c>
      <c r="F258" s="44">
        <v>440.02</v>
      </c>
      <c r="G258" s="44">
        <v>123.95</v>
      </c>
      <c r="H258" s="44">
        <v>6280.06</v>
      </c>
      <c r="I258" s="44">
        <v>187.12</v>
      </c>
      <c r="J258" s="44">
        <v>938.05</v>
      </c>
      <c r="K258" s="45">
        <v>11443.76</v>
      </c>
      <c r="L258" s="46">
        <v>12381.81</v>
      </c>
      <c r="M258" s="117"/>
      <c r="N258" s="119">
        <v>11443.76</v>
      </c>
      <c r="O258" s="119">
        <v>5163.7</v>
      </c>
      <c r="P258" s="119"/>
      <c r="Q258" s="119">
        <v>13311.28</v>
      </c>
      <c r="R258" s="119">
        <v>12373.23</v>
      </c>
      <c r="S258" s="47"/>
    </row>
    <row r="259" spans="1:19" ht="9" customHeight="1" x14ac:dyDescent="0.2">
      <c r="A259" s="525"/>
      <c r="B259" s="525"/>
      <c r="C259" s="48" t="s">
        <v>4</v>
      </c>
      <c r="D259" s="49">
        <v>1</v>
      </c>
      <c r="E259" s="50">
        <v>8544004</v>
      </c>
      <c r="F259" s="50">
        <v>851998</v>
      </c>
      <c r="G259" s="50">
        <v>240001</v>
      </c>
      <c r="H259" s="50">
        <v>12159892</v>
      </c>
      <c r="I259" s="50">
        <v>362315</v>
      </c>
      <c r="J259" s="51">
        <v>1816318</v>
      </c>
      <c r="K259" s="50">
        <v>22158209</v>
      </c>
      <c r="L259" s="73">
        <v>23974527</v>
      </c>
      <c r="M259" s="118"/>
      <c r="N259" s="120">
        <v>22158209</v>
      </c>
      <c r="O259" s="120">
        <v>9998317</v>
      </c>
      <c r="P259" s="120">
        <v>0</v>
      </c>
      <c r="Q259" s="120">
        <v>25774232</v>
      </c>
      <c r="R259" s="120">
        <v>23957914</v>
      </c>
      <c r="S259" s="47"/>
    </row>
    <row r="260" spans="1:19" ht="12.75" customHeight="1" x14ac:dyDescent="0.2">
      <c r="A260" s="500">
        <v>34516</v>
      </c>
      <c r="B260" s="500">
        <v>34699</v>
      </c>
      <c r="C260" s="53" t="s">
        <v>3</v>
      </c>
      <c r="D260" s="54">
        <v>2</v>
      </c>
      <c r="E260" s="55">
        <v>4641.91</v>
      </c>
      <c r="F260" s="55">
        <v>458.61</v>
      </c>
      <c r="G260" s="55">
        <v>123.95</v>
      </c>
      <c r="H260" s="55">
        <v>6280.06</v>
      </c>
      <c r="I260" s="55">
        <v>187.12</v>
      </c>
      <c r="J260" s="55">
        <v>958.71</v>
      </c>
      <c r="K260" s="56">
        <v>11691.65</v>
      </c>
      <c r="L260" s="46">
        <v>12650.36</v>
      </c>
      <c r="M260" s="117"/>
      <c r="N260" s="119">
        <v>11691.65</v>
      </c>
      <c r="O260" s="119">
        <v>5411.59</v>
      </c>
      <c r="P260" s="119"/>
      <c r="Q260" s="119">
        <v>13624.45</v>
      </c>
      <c r="R260" s="119">
        <v>12665.74</v>
      </c>
      <c r="S260" s="47"/>
    </row>
    <row r="261" spans="1:19" ht="9" customHeight="1" x14ac:dyDescent="0.2">
      <c r="A261" s="500"/>
      <c r="B261" s="500"/>
      <c r="C261" s="48" t="s">
        <v>4</v>
      </c>
      <c r="D261" s="49">
        <v>3</v>
      </c>
      <c r="E261" s="50">
        <v>8987991</v>
      </c>
      <c r="F261" s="50">
        <v>887993</v>
      </c>
      <c r="G261" s="50">
        <v>240001</v>
      </c>
      <c r="H261" s="50">
        <v>12159892</v>
      </c>
      <c r="I261" s="50">
        <v>362315</v>
      </c>
      <c r="J261" s="51">
        <v>1856321</v>
      </c>
      <c r="K261" s="50">
        <v>22638191</v>
      </c>
      <c r="L261" s="73">
        <v>24494513</v>
      </c>
      <c r="M261" s="118"/>
      <c r="N261" s="120">
        <v>22638191</v>
      </c>
      <c r="O261" s="120">
        <v>10478299</v>
      </c>
      <c r="P261" s="120">
        <v>0</v>
      </c>
      <c r="Q261" s="120">
        <v>26380614</v>
      </c>
      <c r="R261" s="120">
        <v>24524292</v>
      </c>
      <c r="S261" s="47"/>
    </row>
    <row r="262" spans="1:19" ht="12.75" customHeight="1" x14ac:dyDescent="0.2">
      <c r="A262" s="501"/>
      <c r="B262" s="501"/>
      <c r="C262" s="53" t="s">
        <v>3</v>
      </c>
      <c r="D262" s="54">
        <v>4</v>
      </c>
      <c r="E262" s="55">
        <v>4871.22</v>
      </c>
      <c r="F262" s="55">
        <v>483.4</v>
      </c>
      <c r="G262" s="55">
        <v>123.95</v>
      </c>
      <c r="H262" s="55">
        <v>6280.06</v>
      </c>
      <c r="I262" s="55">
        <v>187.12</v>
      </c>
      <c r="J262" s="55">
        <v>979.89</v>
      </c>
      <c r="K262" s="56">
        <v>11945.75</v>
      </c>
      <c r="L262" s="46">
        <v>12925.64</v>
      </c>
      <c r="M262" s="117"/>
      <c r="N262" s="119">
        <v>11945.75</v>
      </c>
      <c r="O262" s="119">
        <v>5665.69</v>
      </c>
      <c r="P262" s="119"/>
      <c r="Q262" s="119">
        <v>13945.46</v>
      </c>
      <c r="R262" s="119">
        <v>12965.57</v>
      </c>
      <c r="S262" s="47"/>
    </row>
    <row r="263" spans="1:19" ht="9" customHeight="1" x14ac:dyDescent="0.2">
      <c r="A263" s="501"/>
      <c r="B263" s="501"/>
      <c r="C263" s="48" t="s">
        <v>4</v>
      </c>
      <c r="D263" s="49">
        <v>5</v>
      </c>
      <c r="E263" s="50">
        <v>9431997</v>
      </c>
      <c r="F263" s="50">
        <v>935993</v>
      </c>
      <c r="G263" s="50">
        <v>240001</v>
      </c>
      <c r="H263" s="50">
        <v>12159892</v>
      </c>
      <c r="I263" s="50">
        <v>362315</v>
      </c>
      <c r="J263" s="51">
        <v>1897332</v>
      </c>
      <c r="K263" s="50">
        <v>23130197</v>
      </c>
      <c r="L263" s="73">
        <v>25027529</v>
      </c>
      <c r="M263" s="118"/>
      <c r="N263" s="120">
        <v>23130197</v>
      </c>
      <c r="O263" s="120">
        <v>10970306</v>
      </c>
      <c r="P263" s="120">
        <v>0</v>
      </c>
      <c r="Q263" s="120">
        <v>27002176</v>
      </c>
      <c r="R263" s="120">
        <v>25104844</v>
      </c>
      <c r="S263" s="47"/>
    </row>
    <row r="264" spans="1:19" ht="12.75" customHeight="1" x14ac:dyDescent="0.2">
      <c r="A264" s="501"/>
      <c r="B264" s="501"/>
      <c r="C264" s="53" t="s">
        <v>3</v>
      </c>
      <c r="D264" s="54">
        <v>6</v>
      </c>
      <c r="E264" s="55">
        <v>5199.6899999999996</v>
      </c>
      <c r="F264" s="55">
        <v>514.39</v>
      </c>
      <c r="G264" s="55">
        <v>123.95</v>
      </c>
      <c r="H264" s="55">
        <v>6280.06</v>
      </c>
      <c r="I264" s="55">
        <v>187.12</v>
      </c>
      <c r="J264" s="55">
        <v>1009.84</v>
      </c>
      <c r="K264" s="56">
        <v>12305.21</v>
      </c>
      <c r="L264" s="46">
        <v>13315.05</v>
      </c>
      <c r="M264" s="117"/>
      <c r="N264" s="119">
        <v>12305.21</v>
      </c>
      <c r="O264" s="119">
        <v>6025.15</v>
      </c>
      <c r="P264" s="119"/>
      <c r="Q264" s="119">
        <v>14399.58</v>
      </c>
      <c r="R264" s="119">
        <v>13389.74</v>
      </c>
      <c r="S264" s="47"/>
    </row>
    <row r="265" spans="1:19" ht="9" customHeight="1" x14ac:dyDescent="0.2">
      <c r="A265" s="501"/>
      <c r="B265" s="501"/>
      <c r="C265" s="48" t="s">
        <v>4</v>
      </c>
      <c r="D265" s="49">
        <v>7</v>
      </c>
      <c r="E265" s="50">
        <v>10068004</v>
      </c>
      <c r="F265" s="50">
        <v>995998</v>
      </c>
      <c r="G265" s="50">
        <v>240001</v>
      </c>
      <c r="H265" s="50">
        <v>12159892</v>
      </c>
      <c r="I265" s="50">
        <v>362315</v>
      </c>
      <c r="J265" s="51">
        <v>1955323</v>
      </c>
      <c r="K265" s="50">
        <v>23826209</v>
      </c>
      <c r="L265" s="73">
        <v>25781532</v>
      </c>
      <c r="M265" s="118"/>
      <c r="N265" s="120">
        <v>23826209</v>
      </c>
      <c r="O265" s="120">
        <v>11666317</v>
      </c>
      <c r="P265" s="120">
        <v>0</v>
      </c>
      <c r="Q265" s="120">
        <v>27881475</v>
      </c>
      <c r="R265" s="120">
        <v>25926152</v>
      </c>
      <c r="S265" s="47"/>
    </row>
    <row r="266" spans="1:19" ht="12.75" customHeight="1" x14ac:dyDescent="0.2">
      <c r="A266" s="501"/>
      <c r="B266" s="501"/>
      <c r="C266" s="53" t="s">
        <v>3</v>
      </c>
      <c r="D266" s="54">
        <v>8</v>
      </c>
      <c r="E266" s="55">
        <v>5466.18</v>
      </c>
      <c r="F266" s="55">
        <v>545.38</v>
      </c>
      <c r="G266" s="55">
        <v>123.95</v>
      </c>
      <c r="H266" s="55">
        <v>6280.06</v>
      </c>
      <c r="I266" s="55">
        <v>187.12</v>
      </c>
      <c r="J266" s="55">
        <v>1034.6300000000001</v>
      </c>
      <c r="K266" s="56">
        <v>12602.69</v>
      </c>
      <c r="L266" s="46">
        <v>13637.32</v>
      </c>
      <c r="M266" s="117"/>
      <c r="N266" s="119">
        <v>12602.69</v>
      </c>
      <c r="O266" s="119">
        <v>6322.63</v>
      </c>
      <c r="P266" s="119"/>
      <c r="Q266" s="119">
        <v>14775.39</v>
      </c>
      <c r="R266" s="119">
        <v>13740.76</v>
      </c>
      <c r="S266" s="47"/>
    </row>
    <row r="267" spans="1:19" ht="9" customHeight="1" x14ac:dyDescent="0.2">
      <c r="A267" s="501"/>
      <c r="B267" s="501"/>
      <c r="C267" s="48" t="s">
        <v>4</v>
      </c>
      <c r="D267" s="49">
        <v>9</v>
      </c>
      <c r="E267" s="50">
        <v>10584000</v>
      </c>
      <c r="F267" s="50">
        <v>1056003</v>
      </c>
      <c r="G267" s="50">
        <v>240001</v>
      </c>
      <c r="H267" s="50">
        <v>12159892</v>
      </c>
      <c r="I267" s="50">
        <v>362315</v>
      </c>
      <c r="J267" s="51">
        <v>2003323</v>
      </c>
      <c r="K267" s="50">
        <v>24402211</v>
      </c>
      <c r="L267" s="73">
        <v>26405534</v>
      </c>
      <c r="M267" s="118"/>
      <c r="N267" s="120">
        <v>24402211</v>
      </c>
      <c r="O267" s="120">
        <v>12242319</v>
      </c>
      <c r="P267" s="120">
        <v>0</v>
      </c>
      <c r="Q267" s="120">
        <v>28609144</v>
      </c>
      <c r="R267" s="120">
        <v>26605821</v>
      </c>
      <c r="S267" s="47"/>
    </row>
    <row r="268" spans="1:19" ht="12.75" customHeight="1" x14ac:dyDescent="0.2">
      <c r="A268" s="501"/>
      <c r="B268" s="501"/>
      <c r="C268" s="53" t="s">
        <v>3</v>
      </c>
      <c r="D268" s="54">
        <v>10</v>
      </c>
      <c r="E268" s="55">
        <v>5726.47</v>
      </c>
      <c r="F268" s="55">
        <v>570.16999999999996</v>
      </c>
      <c r="G268" s="55">
        <v>123.95</v>
      </c>
      <c r="H268" s="55">
        <v>6280.06</v>
      </c>
      <c r="I268" s="55">
        <v>187.12</v>
      </c>
      <c r="J268" s="55">
        <v>1058.3900000000001</v>
      </c>
      <c r="K268" s="56">
        <v>12887.77</v>
      </c>
      <c r="L268" s="46">
        <v>13946.16</v>
      </c>
      <c r="M268" s="117"/>
      <c r="N268" s="119">
        <v>12887.77</v>
      </c>
      <c r="O268" s="119">
        <v>6607.71</v>
      </c>
      <c r="P268" s="119"/>
      <c r="Q268" s="119">
        <v>15135.55</v>
      </c>
      <c r="R268" s="119">
        <v>14077.16</v>
      </c>
      <c r="S268" s="47"/>
    </row>
    <row r="269" spans="1:19" ht="9" customHeight="1" x14ac:dyDescent="0.2">
      <c r="A269" s="501"/>
      <c r="B269" s="501"/>
      <c r="C269" s="48" t="s">
        <v>4</v>
      </c>
      <c r="D269" s="49">
        <v>11</v>
      </c>
      <c r="E269" s="50">
        <v>11087992</v>
      </c>
      <c r="F269" s="50">
        <v>1104003</v>
      </c>
      <c r="G269" s="50">
        <v>240001</v>
      </c>
      <c r="H269" s="50">
        <v>12159892</v>
      </c>
      <c r="I269" s="50">
        <v>362315</v>
      </c>
      <c r="J269" s="51">
        <v>2049329</v>
      </c>
      <c r="K269" s="50">
        <v>24954202</v>
      </c>
      <c r="L269" s="73">
        <v>27003531</v>
      </c>
      <c r="M269" s="118"/>
      <c r="N269" s="120">
        <v>24954202</v>
      </c>
      <c r="O269" s="120">
        <v>12794311</v>
      </c>
      <c r="P269" s="120">
        <v>0</v>
      </c>
      <c r="Q269" s="120">
        <v>29306511</v>
      </c>
      <c r="R269" s="120">
        <v>27257183</v>
      </c>
      <c r="S269" s="47"/>
    </row>
    <row r="270" spans="1:19" ht="12.75" customHeight="1" x14ac:dyDescent="0.2">
      <c r="A270" s="501"/>
      <c r="B270" s="501"/>
      <c r="C270" s="53" t="s">
        <v>3</v>
      </c>
      <c r="D270" s="54">
        <v>12</v>
      </c>
      <c r="E270" s="55">
        <v>5986.77</v>
      </c>
      <c r="F270" s="55">
        <v>594.96</v>
      </c>
      <c r="G270" s="55">
        <v>123.95</v>
      </c>
      <c r="H270" s="55">
        <v>6280.06</v>
      </c>
      <c r="I270" s="55">
        <v>187.12</v>
      </c>
      <c r="J270" s="55">
        <v>1082.1500000000001</v>
      </c>
      <c r="K270" s="56">
        <v>13172.86</v>
      </c>
      <c r="L270" s="46">
        <v>14255.01</v>
      </c>
      <c r="M270" s="117"/>
      <c r="N270" s="119">
        <v>13172.86</v>
      </c>
      <c r="O270" s="119">
        <v>6892.8</v>
      </c>
      <c r="P270" s="119"/>
      <c r="Q270" s="119">
        <v>15495.71</v>
      </c>
      <c r="R270" s="119">
        <v>14413.56</v>
      </c>
      <c r="S270" s="47"/>
    </row>
    <row r="271" spans="1:19" ht="9" customHeight="1" x14ac:dyDescent="0.2">
      <c r="A271" s="501"/>
      <c r="B271" s="501"/>
      <c r="C271" s="48" t="s">
        <v>4</v>
      </c>
      <c r="D271" s="49">
        <v>13</v>
      </c>
      <c r="E271" s="50">
        <v>11592003</v>
      </c>
      <c r="F271" s="50">
        <v>1152003</v>
      </c>
      <c r="G271" s="50">
        <v>240001</v>
      </c>
      <c r="H271" s="50">
        <v>12159892</v>
      </c>
      <c r="I271" s="50">
        <v>362315</v>
      </c>
      <c r="J271" s="51">
        <v>2095335</v>
      </c>
      <c r="K271" s="50">
        <v>25506214</v>
      </c>
      <c r="L271" s="73">
        <v>27601548</v>
      </c>
      <c r="M271" s="118"/>
      <c r="N271" s="120">
        <v>25506214</v>
      </c>
      <c r="O271" s="120">
        <v>13346322</v>
      </c>
      <c r="P271" s="120">
        <v>0</v>
      </c>
      <c r="Q271" s="120">
        <v>30003878</v>
      </c>
      <c r="R271" s="120">
        <v>27908544</v>
      </c>
      <c r="S271" s="47"/>
    </row>
    <row r="272" spans="1:19" ht="12.75" customHeight="1" x14ac:dyDescent="0.2">
      <c r="A272" s="501"/>
      <c r="B272" s="501"/>
      <c r="C272" s="53" t="s">
        <v>3</v>
      </c>
      <c r="D272" s="54">
        <v>14</v>
      </c>
      <c r="E272" s="55">
        <v>6247.06</v>
      </c>
      <c r="F272" s="55">
        <v>619.75</v>
      </c>
      <c r="G272" s="55">
        <v>123.95</v>
      </c>
      <c r="H272" s="55">
        <v>6280.06</v>
      </c>
      <c r="I272" s="55">
        <v>187.12</v>
      </c>
      <c r="J272" s="55">
        <v>1105.9000000000001</v>
      </c>
      <c r="K272" s="56">
        <v>13457.94</v>
      </c>
      <c r="L272" s="46">
        <v>14563.84</v>
      </c>
      <c r="M272" s="117"/>
      <c r="N272" s="119">
        <v>13457.94</v>
      </c>
      <c r="O272" s="119">
        <v>7177.88</v>
      </c>
      <c r="P272" s="119"/>
      <c r="Q272" s="119">
        <v>15855.86</v>
      </c>
      <c r="R272" s="119">
        <v>14749.96</v>
      </c>
      <c r="S272" s="47"/>
    </row>
    <row r="273" spans="1:19" ht="9" customHeight="1" x14ac:dyDescent="0.2">
      <c r="A273" s="501"/>
      <c r="B273" s="501"/>
      <c r="C273" s="48" t="s">
        <v>4</v>
      </c>
      <c r="D273" s="49">
        <v>15</v>
      </c>
      <c r="E273" s="50">
        <v>12095995</v>
      </c>
      <c r="F273" s="50">
        <v>1200003</v>
      </c>
      <c r="G273" s="50">
        <v>240001</v>
      </c>
      <c r="H273" s="50">
        <v>12159892</v>
      </c>
      <c r="I273" s="50">
        <v>362315</v>
      </c>
      <c r="J273" s="51">
        <v>2141321</v>
      </c>
      <c r="K273" s="50">
        <v>26058205</v>
      </c>
      <c r="L273" s="73">
        <v>28199526</v>
      </c>
      <c r="M273" s="118"/>
      <c r="N273" s="120">
        <v>26058205</v>
      </c>
      <c r="O273" s="120">
        <v>13898314</v>
      </c>
      <c r="P273" s="120">
        <v>0</v>
      </c>
      <c r="Q273" s="120">
        <v>30701226</v>
      </c>
      <c r="R273" s="120">
        <v>28559905</v>
      </c>
      <c r="S273" s="47"/>
    </row>
    <row r="274" spans="1:19" ht="12.75" customHeight="1" x14ac:dyDescent="0.2">
      <c r="A274" s="501"/>
      <c r="B274" s="501"/>
      <c r="C274" s="53" t="s">
        <v>3</v>
      </c>
      <c r="D274" s="54">
        <v>16</v>
      </c>
      <c r="E274" s="55">
        <v>6507.36</v>
      </c>
      <c r="F274" s="55">
        <v>650.74</v>
      </c>
      <c r="G274" s="55">
        <v>123.95</v>
      </c>
      <c r="H274" s="55">
        <v>6280.06</v>
      </c>
      <c r="I274" s="55">
        <v>187.12</v>
      </c>
      <c r="J274" s="55">
        <v>1130.18</v>
      </c>
      <c r="K274" s="56">
        <v>13749.23</v>
      </c>
      <c r="L274" s="46">
        <v>14879.41</v>
      </c>
      <c r="M274" s="117"/>
      <c r="N274" s="119">
        <v>13749.23</v>
      </c>
      <c r="O274" s="119">
        <v>7469.17</v>
      </c>
      <c r="P274" s="119"/>
      <c r="Q274" s="119">
        <v>16223.86</v>
      </c>
      <c r="R274" s="119">
        <v>15093.68</v>
      </c>
      <c r="S274" s="47"/>
    </row>
    <row r="275" spans="1:19" ht="9" customHeight="1" x14ac:dyDescent="0.2">
      <c r="A275" s="501"/>
      <c r="B275" s="501"/>
      <c r="C275" s="48" t="s">
        <v>4</v>
      </c>
      <c r="D275" s="49">
        <v>17</v>
      </c>
      <c r="E275" s="50">
        <v>12600006</v>
      </c>
      <c r="F275" s="50">
        <v>1260008</v>
      </c>
      <c r="G275" s="50">
        <v>240001</v>
      </c>
      <c r="H275" s="50">
        <v>12159892</v>
      </c>
      <c r="I275" s="50">
        <v>362315</v>
      </c>
      <c r="J275" s="51">
        <v>2188334</v>
      </c>
      <c r="K275" s="50">
        <v>26622222</v>
      </c>
      <c r="L275" s="73">
        <v>28810555</v>
      </c>
      <c r="M275" s="118"/>
      <c r="N275" s="120">
        <v>26622222</v>
      </c>
      <c r="O275" s="120">
        <v>14462330</v>
      </c>
      <c r="P275" s="120">
        <v>0</v>
      </c>
      <c r="Q275" s="120">
        <v>31413773</v>
      </c>
      <c r="R275" s="120">
        <v>29225440</v>
      </c>
      <c r="S275" s="47"/>
    </row>
    <row r="276" spans="1:19" ht="12.75" customHeight="1" x14ac:dyDescent="0.2">
      <c r="A276" s="501"/>
      <c r="B276" s="501"/>
      <c r="C276" s="53" t="s">
        <v>3</v>
      </c>
      <c r="D276" s="54">
        <v>18</v>
      </c>
      <c r="E276" s="55">
        <v>6767.65</v>
      </c>
      <c r="F276" s="55">
        <v>675.53</v>
      </c>
      <c r="G276" s="55">
        <v>123.95</v>
      </c>
      <c r="H276" s="55">
        <v>6280.06</v>
      </c>
      <c r="I276" s="55">
        <v>187.12</v>
      </c>
      <c r="J276" s="55">
        <v>1153.93</v>
      </c>
      <c r="K276" s="56">
        <v>14034.31</v>
      </c>
      <c r="L276" s="46">
        <v>15188.24</v>
      </c>
      <c r="M276" s="117"/>
      <c r="N276" s="119">
        <v>14034.31</v>
      </c>
      <c r="O276" s="119">
        <v>7754.25</v>
      </c>
      <c r="P276" s="119"/>
      <c r="Q276" s="119">
        <v>16584.009999999998</v>
      </c>
      <c r="R276" s="119">
        <v>15430.08</v>
      </c>
      <c r="S276" s="47"/>
    </row>
    <row r="277" spans="1:19" ht="9" customHeight="1" x14ac:dyDescent="0.2">
      <c r="A277" s="501"/>
      <c r="B277" s="501"/>
      <c r="C277" s="48" t="s">
        <v>4</v>
      </c>
      <c r="D277" s="49">
        <v>19</v>
      </c>
      <c r="E277" s="50">
        <v>13103998</v>
      </c>
      <c r="F277" s="50">
        <v>1308008</v>
      </c>
      <c r="G277" s="50">
        <v>240001</v>
      </c>
      <c r="H277" s="50">
        <v>12159892</v>
      </c>
      <c r="I277" s="50">
        <v>362315</v>
      </c>
      <c r="J277" s="51">
        <v>2234320</v>
      </c>
      <c r="K277" s="50">
        <v>27174213</v>
      </c>
      <c r="L277" s="73">
        <v>29408533</v>
      </c>
      <c r="M277" s="118"/>
      <c r="N277" s="120">
        <v>27174213</v>
      </c>
      <c r="O277" s="120">
        <v>15014322</v>
      </c>
      <c r="P277" s="120">
        <v>0</v>
      </c>
      <c r="Q277" s="120">
        <v>32111121</v>
      </c>
      <c r="R277" s="120">
        <v>29876801</v>
      </c>
      <c r="S277" s="47"/>
    </row>
    <row r="278" spans="1:19" ht="12.75" customHeight="1" x14ac:dyDescent="0.2">
      <c r="A278" s="501"/>
      <c r="B278" s="501"/>
      <c r="C278" s="53" t="s">
        <v>3</v>
      </c>
      <c r="D278" s="54">
        <v>20</v>
      </c>
      <c r="E278" s="55">
        <v>7027.95</v>
      </c>
      <c r="F278" s="55">
        <v>700.32</v>
      </c>
      <c r="G278" s="55">
        <v>123.95</v>
      </c>
      <c r="H278" s="55">
        <v>6280.06</v>
      </c>
      <c r="I278" s="55">
        <v>187.12</v>
      </c>
      <c r="J278" s="55">
        <v>1177.69</v>
      </c>
      <c r="K278" s="56">
        <v>14319.4</v>
      </c>
      <c r="L278" s="46">
        <v>15497.09</v>
      </c>
      <c r="M278" s="117"/>
      <c r="N278" s="119">
        <v>14319.4</v>
      </c>
      <c r="O278" s="119">
        <v>8039.34</v>
      </c>
      <c r="P278" s="119"/>
      <c r="Q278" s="119">
        <v>16944.169999999998</v>
      </c>
      <c r="R278" s="119">
        <v>15766.48</v>
      </c>
      <c r="S278" s="47"/>
    </row>
    <row r="279" spans="1:19" ht="9" customHeight="1" x14ac:dyDescent="0.2">
      <c r="A279" s="501"/>
      <c r="B279" s="501"/>
      <c r="C279" s="48" t="s">
        <v>4</v>
      </c>
      <c r="D279" s="49">
        <v>21</v>
      </c>
      <c r="E279" s="50">
        <v>13608009</v>
      </c>
      <c r="F279" s="50">
        <v>1356009</v>
      </c>
      <c r="G279" s="50">
        <v>240001</v>
      </c>
      <c r="H279" s="50">
        <v>12159892</v>
      </c>
      <c r="I279" s="50">
        <v>362315</v>
      </c>
      <c r="J279" s="51">
        <v>2280326</v>
      </c>
      <c r="K279" s="50">
        <v>27726225</v>
      </c>
      <c r="L279" s="73">
        <v>30006550</v>
      </c>
      <c r="M279" s="118"/>
      <c r="N279" s="120">
        <v>27726225</v>
      </c>
      <c r="O279" s="120">
        <v>15566333</v>
      </c>
      <c r="P279" s="120">
        <v>0</v>
      </c>
      <c r="Q279" s="120">
        <v>32808488</v>
      </c>
      <c r="R279" s="120">
        <v>30528162</v>
      </c>
      <c r="S279" s="47"/>
    </row>
    <row r="280" spans="1:19" ht="12.75" customHeight="1" x14ac:dyDescent="0.2">
      <c r="A280" s="501"/>
      <c r="B280" s="501"/>
      <c r="C280" s="53" t="s">
        <v>3</v>
      </c>
      <c r="D280" s="54">
        <v>22</v>
      </c>
      <c r="E280" s="55">
        <v>7170.49</v>
      </c>
      <c r="F280" s="55">
        <v>712.71</v>
      </c>
      <c r="G280" s="55">
        <v>123.95</v>
      </c>
      <c r="H280" s="55">
        <v>6280.06</v>
      </c>
      <c r="I280" s="55">
        <v>187.12</v>
      </c>
      <c r="J280" s="55">
        <v>1190.5999999999999</v>
      </c>
      <c r="K280" s="56">
        <v>14474.33</v>
      </c>
      <c r="L280" s="46">
        <v>15664.93</v>
      </c>
      <c r="M280" s="117"/>
      <c r="N280" s="119">
        <v>14474.33</v>
      </c>
      <c r="O280" s="119">
        <v>8194.27</v>
      </c>
      <c r="P280" s="119"/>
      <c r="Q280" s="119">
        <v>17139.900000000001</v>
      </c>
      <c r="R280" s="119">
        <v>15949.3</v>
      </c>
      <c r="S280" s="47"/>
    </row>
    <row r="281" spans="1:19" ht="9" customHeight="1" x14ac:dyDescent="0.2">
      <c r="A281" s="501"/>
      <c r="B281" s="501"/>
      <c r="C281" s="48" t="s">
        <v>4</v>
      </c>
      <c r="D281" s="49">
        <v>23</v>
      </c>
      <c r="E281" s="50">
        <v>13884005</v>
      </c>
      <c r="F281" s="50">
        <v>1379999</v>
      </c>
      <c r="G281" s="50">
        <v>240001</v>
      </c>
      <c r="H281" s="50">
        <v>12159892</v>
      </c>
      <c r="I281" s="50">
        <v>362315</v>
      </c>
      <c r="J281" s="51">
        <v>2305323</v>
      </c>
      <c r="K281" s="50">
        <v>28026211</v>
      </c>
      <c r="L281" s="73">
        <v>30331534</v>
      </c>
      <c r="M281" s="118"/>
      <c r="N281" s="120">
        <v>28026211</v>
      </c>
      <c r="O281" s="120">
        <v>15866319</v>
      </c>
      <c r="P281" s="120">
        <v>0</v>
      </c>
      <c r="Q281" s="120">
        <v>33187474</v>
      </c>
      <c r="R281" s="120">
        <v>30882151</v>
      </c>
      <c r="S281" s="47"/>
    </row>
    <row r="282" spans="1:19" ht="12.75" customHeight="1" x14ac:dyDescent="0.2">
      <c r="A282" s="501"/>
      <c r="B282" s="501"/>
      <c r="C282" s="53" t="s">
        <v>3</v>
      </c>
      <c r="D282" s="54">
        <v>24</v>
      </c>
      <c r="E282" s="55">
        <v>7313.03</v>
      </c>
      <c r="F282" s="55">
        <v>731.3</v>
      </c>
      <c r="G282" s="55">
        <v>123.95</v>
      </c>
      <c r="H282" s="55">
        <v>6280.06</v>
      </c>
      <c r="I282" s="55">
        <v>187.12</v>
      </c>
      <c r="J282" s="55">
        <v>1204.03</v>
      </c>
      <c r="K282" s="56">
        <v>14635.46</v>
      </c>
      <c r="L282" s="46">
        <v>15839.49</v>
      </c>
      <c r="M282" s="117"/>
      <c r="N282" s="119">
        <v>14635.46</v>
      </c>
      <c r="O282" s="119">
        <v>8355.4</v>
      </c>
      <c r="P282" s="119"/>
      <c r="Q282" s="119">
        <v>17343.46</v>
      </c>
      <c r="R282" s="119">
        <v>16139.43</v>
      </c>
      <c r="S282" s="47"/>
    </row>
    <row r="283" spans="1:19" ht="9" customHeight="1" x14ac:dyDescent="0.2">
      <c r="A283" s="501"/>
      <c r="B283" s="501"/>
      <c r="C283" s="48" t="s">
        <v>4</v>
      </c>
      <c r="D283" s="49">
        <v>25</v>
      </c>
      <c r="E283" s="50">
        <v>14160001</v>
      </c>
      <c r="F283" s="50">
        <v>1415994</v>
      </c>
      <c r="G283" s="50">
        <v>240001</v>
      </c>
      <c r="H283" s="50">
        <v>12159892</v>
      </c>
      <c r="I283" s="50">
        <v>362315</v>
      </c>
      <c r="J283" s="51">
        <v>2331327</v>
      </c>
      <c r="K283" s="50">
        <v>28338202</v>
      </c>
      <c r="L283" s="73">
        <v>30669529</v>
      </c>
      <c r="M283" s="118"/>
      <c r="N283" s="120">
        <v>28338202</v>
      </c>
      <c r="O283" s="120">
        <v>16178310</v>
      </c>
      <c r="P283" s="120">
        <v>0</v>
      </c>
      <c r="Q283" s="120">
        <v>33581621</v>
      </c>
      <c r="R283" s="120">
        <v>31250294</v>
      </c>
      <c r="S283" s="47"/>
    </row>
    <row r="284" spans="1:19" ht="12.75" customHeight="1" x14ac:dyDescent="0.2">
      <c r="A284" s="501"/>
      <c r="B284" s="501"/>
      <c r="C284" s="53" t="s">
        <v>3</v>
      </c>
      <c r="D284" s="54">
        <v>26</v>
      </c>
      <c r="E284" s="55">
        <v>7455.57</v>
      </c>
      <c r="F284" s="55">
        <v>743.7</v>
      </c>
      <c r="G284" s="55">
        <v>123.95</v>
      </c>
      <c r="H284" s="55">
        <v>6280.06</v>
      </c>
      <c r="I284" s="55">
        <v>187.12</v>
      </c>
      <c r="J284" s="55">
        <v>1216.94</v>
      </c>
      <c r="K284" s="56">
        <v>14790.4</v>
      </c>
      <c r="L284" s="46">
        <v>16007.34</v>
      </c>
      <c r="M284" s="117"/>
      <c r="N284" s="119">
        <v>14790.4</v>
      </c>
      <c r="O284" s="119">
        <v>8510.34</v>
      </c>
      <c r="P284" s="119"/>
      <c r="Q284" s="119">
        <v>17539.2</v>
      </c>
      <c r="R284" s="119">
        <v>16322.26</v>
      </c>
      <c r="S284" s="47"/>
    </row>
    <row r="285" spans="1:19" ht="9" customHeight="1" x14ac:dyDescent="0.2">
      <c r="A285" s="501"/>
      <c r="B285" s="501"/>
      <c r="C285" s="48" t="s">
        <v>4</v>
      </c>
      <c r="D285" s="49">
        <v>27</v>
      </c>
      <c r="E285" s="50">
        <v>14435997</v>
      </c>
      <c r="F285" s="50">
        <v>1440004</v>
      </c>
      <c r="G285" s="50">
        <v>240001</v>
      </c>
      <c r="H285" s="50">
        <v>12159892</v>
      </c>
      <c r="I285" s="50">
        <v>362315</v>
      </c>
      <c r="J285" s="51">
        <v>2356324</v>
      </c>
      <c r="K285" s="50">
        <v>28638208</v>
      </c>
      <c r="L285" s="73">
        <v>30994532</v>
      </c>
      <c r="M285" s="118"/>
      <c r="N285" s="120">
        <v>28638208</v>
      </c>
      <c r="O285" s="120">
        <v>16478316</v>
      </c>
      <c r="P285" s="120">
        <v>0</v>
      </c>
      <c r="Q285" s="120">
        <v>33960627</v>
      </c>
      <c r="R285" s="120">
        <v>31604302</v>
      </c>
      <c r="S285" s="47"/>
    </row>
    <row r="286" spans="1:19" ht="12.75" customHeight="1" x14ac:dyDescent="0.2">
      <c r="A286" s="501"/>
      <c r="B286" s="501"/>
      <c r="C286" s="53" t="s">
        <v>3</v>
      </c>
      <c r="D286" s="54">
        <v>28</v>
      </c>
      <c r="E286" s="55">
        <v>7591.92</v>
      </c>
      <c r="F286" s="55">
        <v>756.09</v>
      </c>
      <c r="G286" s="55">
        <v>123.95</v>
      </c>
      <c r="H286" s="55">
        <v>6280.06</v>
      </c>
      <c r="I286" s="55">
        <v>187.12</v>
      </c>
      <c r="J286" s="55">
        <v>1229.3399999999999</v>
      </c>
      <c r="K286" s="56">
        <v>14939.14</v>
      </c>
      <c r="L286" s="46">
        <v>16168.48</v>
      </c>
      <c r="M286" s="117"/>
      <c r="N286" s="119">
        <v>14939.14</v>
      </c>
      <c r="O286" s="119">
        <v>8659.08</v>
      </c>
      <c r="P286" s="119"/>
      <c r="Q286" s="119">
        <v>17727.11</v>
      </c>
      <c r="R286" s="119">
        <v>16497.77</v>
      </c>
      <c r="S286" s="47"/>
    </row>
    <row r="287" spans="1:19" ht="9" customHeight="1" x14ac:dyDescent="0.2">
      <c r="A287" s="501"/>
      <c r="B287" s="501"/>
      <c r="C287" s="48" t="s">
        <v>4</v>
      </c>
      <c r="D287" s="49">
        <v>29</v>
      </c>
      <c r="E287" s="50">
        <v>14700007</v>
      </c>
      <c r="F287" s="50">
        <v>1463994</v>
      </c>
      <c r="G287" s="50">
        <v>240001</v>
      </c>
      <c r="H287" s="50">
        <v>12159892</v>
      </c>
      <c r="I287" s="50">
        <v>362315</v>
      </c>
      <c r="J287" s="51">
        <v>2380334</v>
      </c>
      <c r="K287" s="50">
        <v>28926209</v>
      </c>
      <c r="L287" s="73">
        <v>31306543</v>
      </c>
      <c r="M287" s="118"/>
      <c r="N287" s="120">
        <v>28926209</v>
      </c>
      <c r="O287" s="120">
        <v>16766317</v>
      </c>
      <c r="P287" s="120">
        <v>0</v>
      </c>
      <c r="Q287" s="120">
        <v>34324471</v>
      </c>
      <c r="R287" s="120">
        <v>31944137</v>
      </c>
      <c r="S287" s="47"/>
    </row>
    <row r="288" spans="1:19" ht="12.75" customHeight="1" x14ac:dyDescent="0.2">
      <c r="A288" s="501"/>
      <c r="B288" s="501"/>
      <c r="C288" s="53" t="s">
        <v>3</v>
      </c>
      <c r="D288" s="54">
        <v>30</v>
      </c>
      <c r="E288" s="55">
        <v>7734.46</v>
      </c>
      <c r="F288" s="55">
        <v>768.49</v>
      </c>
      <c r="G288" s="55">
        <v>123.95</v>
      </c>
      <c r="H288" s="55">
        <v>6280.06</v>
      </c>
      <c r="I288" s="55">
        <v>187.12</v>
      </c>
      <c r="J288" s="55">
        <v>1242.25</v>
      </c>
      <c r="K288" s="56">
        <v>15094.08</v>
      </c>
      <c r="L288" s="46">
        <v>16336.33</v>
      </c>
      <c r="M288" s="117"/>
      <c r="N288" s="119">
        <v>15094.08</v>
      </c>
      <c r="O288" s="119">
        <v>8814.02</v>
      </c>
      <c r="P288" s="119"/>
      <c r="Q288" s="119">
        <v>17922.849999999999</v>
      </c>
      <c r="R288" s="119">
        <v>16680.599999999999</v>
      </c>
      <c r="S288" s="47"/>
    </row>
    <row r="289" spans="1:19" ht="9" customHeight="1" x14ac:dyDescent="0.2">
      <c r="A289" s="501"/>
      <c r="B289" s="501"/>
      <c r="C289" s="48" t="s">
        <v>4</v>
      </c>
      <c r="D289" s="49">
        <v>31</v>
      </c>
      <c r="E289" s="50">
        <v>14976003</v>
      </c>
      <c r="F289" s="50">
        <v>1488004</v>
      </c>
      <c r="G289" s="50">
        <v>240001</v>
      </c>
      <c r="H289" s="50">
        <v>12159892</v>
      </c>
      <c r="I289" s="50">
        <v>362315</v>
      </c>
      <c r="J289" s="51">
        <v>2405331</v>
      </c>
      <c r="K289" s="50">
        <v>29226214</v>
      </c>
      <c r="L289" s="73">
        <v>31631546</v>
      </c>
      <c r="M289" s="118"/>
      <c r="N289" s="120">
        <v>29226214</v>
      </c>
      <c r="O289" s="120">
        <v>17066323</v>
      </c>
      <c r="P289" s="120">
        <v>0</v>
      </c>
      <c r="Q289" s="120">
        <v>34703477</v>
      </c>
      <c r="R289" s="120">
        <v>32298145</v>
      </c>
      <c r="S289" s="47"/>
    </row>
    <row r="290" spans="1:19" ht="12.75" customHeight="1" x14ac:dyDescent="0.2">
      <c r="A290" s="501"/>
      <c r="B290" s="501"/>
      <c r="C290" s="53" t="s">
        <v>3</v>
      </c>
      <c r="D290" s="54">
        <v>32</v>
      </c>
      <c r="E290" s="55">
        <v>7877</v>
      </c>
      <c r="F290" s="55">
        <v>787.08</v>
      </c>
      <c r="G290" s="55">
        <v>123.95</v>
      </c>
      <c r="H290" s="55">
        <v>6280.06</v>
      </c>
      <c r="I290" s="55">
        <v>187.12</v>
      </c>
      <c r="J290" s="55">
        <v>1255.67</v>
      </c>
      <c r="K290" s="56">
        <v>15255.21</v>
      </c>
      <c r="L290" s="46">
        <v>16510.88</v>
      </c>
      <c r="M290" s="117"/>
      <c r="N290" s="119">
        <v>15255.21</v>
      </c>
      <c r="O290" s="119">
        <v>8975.15</v>
      </c>
      <c r="P290" s="119"/>
      <c r="Q290" s="119">
        <v>18126.41</v>
      </c>
      <c r="R290" s="119">
        <v>16870.740000000002</v>
      </c>
      <c r="S290" s="47"/>
    </row>
    <row r="291" spans="1:19" ht="9" customHeight="1" x14ac:dyDescent="0.2">
      <c r="A291" s="501"/>
      <c r="B291" s="501"/>
      <c r="C291" s="48" t="s">
        <v>4</v>
      </c>
      <c r="D291" s="49">
        <v>33</v>
      </c>
      <c r="E291" s="50">
        <v>15251999</v>
      </c>
      <c r="F291" s="50">
        <v>1523999</v>
      </c>
      <c r="G291" s="50">
        <v>240001</v>
      </c>
      <c r="H291" s="50">
        <v>12159892</v>
      </c>
      <c r="I291" s="50">
        <v>362315</v>
      </c>
      <c r="J291" s="51">
        <v>2431316</v>
      </c>
      <c r="K291" s="50">
        <v>29538205</v>
      </c>
      <c r="L291" s="73">
        <v>31969522</v>
      </c>
      <c r="M291" s="118"/>
      <c r="N291" s="120">
        <v>29538205</v>
      </c>
      <c r="O291" s="120">
        <v>17378314</v>
      </c>
      <c r="P291" s="120">
        <v>0</v>
      </c>
      <c r="Q291" s="120">
        <v>35097624</v>
      </c>
      <c r="R291" s="120">
        <v>32666308</v>
      </c>
      <c r="S291" s="47"/>
    </row>
    <row r="292" spans="1:19" ht="12.75" customHeight="1" x14ac:dyDescent="0.2">
      <c r="A292" s="501"/>
      <c r="B292" s="501"/>
      <c r="C292" s="53" t="s">
        <v>3</v>
      </c>
      <c r="D292" s="54">
        <v>34</v>
      </c>
      <c r="E292" s="55">
        <v>7829.49</v>
      </c>
      <c r="F292" s="55">
        <v>799.48</v>
      </c>
      <c r="G292" s="55">
        <v>123.95</v>
      </c>
      <c r="H292" s="55">
        <v>6280.06</v>
      </c>
      <c r="I292" s="55">
        <v>187.12</v>
      </c>
      <c r="J292" s="55">
        <v>1252.75</v>
      </c>
      <c r="K292" s="56">
        <v>15220.1</v>
      </c>
      <c r="L292" s="46">
        <v>16472.849999999999</v>
      </c>
      <c r="M292" s="117"/>
      <c r="N292" s="119">
        <v>15220.1</v>
      </c>
      <c r="O292" s="119">
        <v>8940.0400000000009</v>
      </c>
      <c r="P292" s="119"/>
      <c r="Q292" s="119">
        <v>18082.060000000001</v>
      </c>
      <c r="R292" s="119">
        <v>16829.310000000001</v>
      </c>
      <c r="S292" s="47"/>
    </row>
    <row r="293" spans="1:19" ht="9" customHeight="1" x14ac:dyDescent="0.2">
      <c r="A293" s="501"/>
      <c r="B293" s="501"/>
      <c r="C293" s="48" t="s">
        <v>4</v>
      </c>
      <c r="D293" s="49">
        <v>35</v>
      </c>
      <c r="E293" s="50">
        <v>15160007</v>
      </c>
      <c r="F293" s="50">
        <v>1548009</v>
      </c>
      <c r="G293" s="50">
        <v>240001</v>
      </c>
      <c r="H293" s="50">
        <v>12159892</v>
      </c>
      <c r="I293" s="50">
        <v>362315</v>
      </c>
      <c r="J293" s="51">
        <v>2425662</v>
      </c>
      <c r="K293" s="50">
        <v>29470223</v>
      </c>
      <c r="L293" s="73">
        <v>31895885</v>
      </c>
      <c r="M293" s="118"/>
      <c r="N293" s="120">
        <v>29470223</v>
      </c>
      <c r="O293" s="120">
        <v>17310331</v>
      </c>
      <c r="P293" s="120">
        <v>0</v>
      </c>
      <c r="Q293" s="120">
        <v>35011750</v>
      </c>
      <c r="R293" s="120">
        <v>32586088</v>
      </c>
      <c r="S293" s="47"/>
    </row>
    <row r="294" spans="1:19" ht="12.75" customHeight="1" x14ac:dyDescent="0.2">
      <c r="A294" s="501"/>
      <c r="B294" s="501"/>
      <c r="C294" s="53" t="s">
        <v>3</v>
      </c>
      <c r="D294" s="54">
        <v>36</v>
      </c>
      <c r="E294" s="55">
        <v>8155.89</v>
      </c>
      <c r="F294" s="55">
        <v>811.87</v>
      </c>
      <c r="G294" s="55">
        <v>123.95</v>
      </c>
      <c r="H294" s="55">
        <v>6280.06</v>
      </c>
      <c r="I294" s="55">
        <v>187.12</v>
      </c>
      <c r="J294" s="55">
        <v>1280.98</v>
      </c>
      <c r="K294" s="56">
        <v>15558.89</v>
      </c>
      <c r="L294" s="46">
        <v>16839.87</v>
      </c>
      <c r="M294" s="117"/>
      <c r="N294" s="119">
        <v>15558.89</v>
      </c>
      <c r="O294" s="119">
        <v>9278.83</v>
      </c>
      <c r="P294" s="119"/>
      <c r="Q294" s="119">
        <v>18510.060000000001</v>
      </c>
      <c r="R294" s="119">
        <v>17229.080000000002</v>
      </c>
      <c r="S294" s="47"/>
    </row>
    <row r="295" spans="1:19" ht="9" customHeight="1" x14ac:dyDescent="0.2">
      <c r="A295" s="501"/>
      <c r="B295" s="501"/>
      <c r="C295" s="48" t="s">
        <v>4</v>
      </c>
      <c r="D295" s="49">
        <v>37</v>
      </c>
      <c r="E295" s="50">
        <v>15792005</v>
      </c>
      <c r="F295" s="50">
        <v>1572000</v>
      </c>
      <c r="G295" s="50">
        <v>240001</v>
      </c>
      <c r="H295" s="50">
        <v>12159892</v>
      </c>
      <c r="I295" s="50">
        <v>362315</v>
      </c>
      <c r="J295" s="51">
        <v>2480323</v>
      </c>
      <c r="K295" s="50">
        <v>30126212</v>
      </c>
      <c r="L295" s="73">
        <v>32606535</v>
      </c>
      <c r="M295" s="118"/>
      <c r="N295" s="120">
        <v>30126212</v>
      </c>
      <c r="O295" s="120">
        <v>17966320</v>
      </c>
      <c r="P295" s="120">
        <v>0</v>
      </c>
      <c r="Q295" s="120">
        <v>35840474</v>
      </c>
      <c r="R295" s="120">
        <v>33360151</v>
      </c>
      <c r="S295" s="47"/>
    </row>
    <row r="296" spans="1:19" ht="12.75" customHeight="1" x14ac:dyDescent="0.2">
      <c r="A296" s="501"/>
      <c r="B296" s="501"/>
      <c r="C296" s="53" t="s">
        <v>3</v>
      </c>
      <c r="D296" s="54">
        <v>38</v>
      </c>
      <c r="E296" s="55">
        <v>8298.43</v>
      </c>
      <c r="F296" s="55">
        <v>824.27</v>
      </c>
      <c r="G296" s="55">
        <v>123.95</v>
      </c>
      <c r="H296" s="55">
        <v>6280.06</v>
      </c>
      <c r="I296" s="55">
        <v>187.12</v>
      </c>
      <c r="J296" s="55">
        <v>1293.8900000000001</v>
      </c>
      <c r="K296" s="56">
        <v>15713.83</v>
      </c>
      <c r="L296" s="46">
        <v>17007.72</v>
      </c>
      <c r="M296" s="117"/>
      <c r="N296" s="119">
        <v>15713.83</v>
      </c>
      <c r="O296" s="119">
        <v>9433.77</v>
      </c>
      <c r="P296" s="119"/>
      <c r="Q296" s="119">
        <v>18705.8</v>
      </c>
      <c r="R296" s="119">
        <v>17411.91</v>
      </c>
      <c r="S296" s="47"/>
    </row>
    <row r="297" spans="1:19" ht="9" customHeight="1" x14ac:dyDescent="0.2">
      <c r="A297" s="501"/>
      <c r="B297" s="501"/>
      <c r="C297" s="48" t="s">
        <v>4</v>
      </c>
      <c r="D297" s="49">
        <v>39</v>
      </c>
      <c r="E297" s="50">
        <v>16068001</v>
      </c>
      <c r="F297" s="50">
        <v>1596009</v>
      </c>
      <c r="G297" s="50">
        <v>240001</v>
      </c>
      <c r="H297" s="50">
        <v>12159892</v>
      </c>
      <c r="I297" s="50">
        <v>362315</v>
      </c>
      <c r="J297" s="51">
        <v>2505320</v>
      </c>
      <c r="K297" s="50">
        <v>30426218</v>
      </c>
      <c r="L297" s="73">
        <v>32931538</v>
      </c>
      <c r="M297" s="118"/>
      <c r="N297" s="120">
        <v>30426218</v>
      </c>
      <c r="O297" s="120">
        <v>18266326</v>
      </c>
      <c r="P297" s="120">
        <v>0</v>
      </c>
      <c r="Q297" s="120">
        <v>36219479</v>
      </c>
      <c r="R297" s="120">
        <v>33714159</v>
      </c>
      <c r="S297" s="47"/>
    </row>
    <row r="298" spans="1:19" ht="12.75" customHeight="1" x14ac:dyDescent="0.2">
      <c r="A298" s="501"/>
      <c r="B298" s="501"/>
      <c r="C298" s="53" t="s">
        <v>3</v>
      </c>
      <c r="D298" s="54">
        <v>40</v>
      </c>
      <c r="E298" s="55">
        <v>8440.9699999999993</v>
      </c>
      <c r="F298" s="55">
        <v>842.86</v>
      </c>
      <c r="G298" s="55">
        <v>123.95</v>
      </c>
      <c r="H298" s="55">
        <v>6280.06</v>
      </c>
      <c r="I298" s="55">
        <v>187.12</v>
      </c>
      <c r="J298" s="55">
        <v>1307.32</v>
      </c>
      <c r="K298" s="56">
        <v>15874.96</v>
      </c>
      <c r="L298" s="46">
        <v>17182.28</v>
      </c>
      <c r="M298" s="117"/>
      <c r="N298" s="119">
        <v>15874.96</v>
      </c>
      <c r="O298" s="119">
        <v>9594.9</v>
      </c>
      <c r="P298" s="119"/>
      <c r="Q298" s="119">
        <v>18909.36</v>
      </c>
      <c r="R298" s="119">
        <v>17602.04</v>
      </c>
      <c r="S298" s="47"/>
    </row>
    <row r="299" spans="1:19" ht="9" customHeight="1" x14ac:dyDescent="0.2">
      <c r="A299" s="502"/>
      <c r="B299" s="502"/>
      <c r="C299" s="58"/>
      <c r="D299" s="59"/>
      <c r="E299" s="61">
        <v>16343997</v>
      </c>
      <c r="F299" s="61">
        <v>1632005</v>
      </c>
      <c r="G299" s="61">
        <v>240001</v>
      </c>
      <c r="H299" s="61">
        <v>12159892</v>
      </c>
      <c r="I299" s="61">
        <v>362315</v>
      </c>
      <c r="J299" s="60">
        <v>2531324</v>
      </c>
      <c r="K299" s="61">
        <v>30738209</v>
      </c>
      <c r="L299" s="73">
        <v>33269533</v>
      </c>
      <c r="M299" s="118"/>
      <c r="N299" s="120">
        <v>30738209</v>
      </c>
      <c r="O299" s="120">
        <v>18578317</v>
      </c>
      <c r="P299" s="120">
        <v>0</v>
      </c>
      <c r="Q299" s="120">
        <v>36613626</v>
      </c>
      <c r="R299" s="120">
        <v>34082302</v>
      </c>
      <c r="S299" s="47"/>
    </row>
    <row r="300" spans="1:19" ht="12.75" customHeight="1" x14ac:dyDescent="0.2">
      <c r="A300" s="492">
        <v>34700</v>
      </c>
      <c r="B300" s="492">
        <v>35033</v>
      </c>
      <c r="C300" s="42" t="s">
        <v>3</v>
      </c>
      <c r="D300" s="43">
        <v>0</v>
      </c>
      <c r="E300" s="44">
        <v>4768.5200000000004</v>
      </c>
      <c r="F300" s="44">
        <v>440.02</v>
      </c>
      <c r="G300" s="44">
        <v>123.95</v>
      </c>
      <c r="H300" s="44">
        <v>6280.06</v>
      </c>
      <c r="I300" s="44">
        <v>0</v>
      </c>
      <c r="J300" s="44">
        <v>967.71</v>
      </c>
      <c r="K300" s="45">
        <v>11612.55</v>
      </c>
      <c r="L300" s="74">
        <v>12580.26</v>
      </c>
      <c r="M300" s="117"/>
      <c r="N300" s="119">
        <v>11612.55</v>
      </c>
      <c r="O300" s="119">
        <v>5332.49</v>
      </c>
      <c r="P300" s="119"/>
      <c r="Q300" s="119">
        <v>13540.11</v>
      </c>
      <c r="R300" s="119">
        <v>12572.4</v>
      </c>
      <c r="S300" s="47"/>
    </row>
    <row r="301" spans="1:19" ht="9" customHeight="1" x14ac:dyDescent="0.2">
      <c r="A301" s="525"/>
      <c r="B301" s="525"/>
      <c r="C301" s="48" t="s">
        <v>4</v>
      </c>
      <c r="D301" s="49">
        <v>1</v>
      </c>
      <c r="E301" s="50">
        <v>9233142</v>
      </c>
      <c r="F301" s="50">
        <v>851998</v>
      </c>
      <c r="G301" s="50">
        <v>240001</v>
      </c>
      <c r="H301" s="50">
        <v>12159892</v>
      </c>
      <c r="I301" s="50">
        <v>0</v>
      </c>
      <c r="J301" s="51">
        <v>1873748</v>
      </c>
      <c r="K301" s="50">
        <v>22485032</v>
      </c>
      <c r="L301" s="75">
        <v>24358780</v>
      </c>
      <c r="M301" s="118"/>
      <c r="N301" s="120">
        <v>22485032</v>
      </c>
      <c r="O301" s="120">
        <v>10325140</v>
      </c>
      <c r="P301" s="120">
        <v>0</v>
      </c>
      <c r="Q301" s="120">
        <v>26217309</v>
      </c>
      <c r="R301" s="120">
        <v>24343561</v>
      </c>
      <c r="S301" s="47"/>
    </row>
    <row r="302" spans="1:19" ht="12.75" customHeight="1" x14ac:dyDescent="0.2">
      <c r="A302" s="500">
        <v>34700</v>
      </c>
      <c r="B302" s="500">
        <v>35033</v>
      </c>
      <c r="C302" s="53" t="s">
        <v>3</v>
      </c>
      <c r="D302" s="54">
        <v>2</v>
      </c>
      <c r="E302" s="55">
        <v>4997.83</v>
      </c>
      <c r="F302" s="55">
        <v>458.61</v>
      </c>
      <c r="G302" s="55">
        <v>123.95</v>
      </c>
      <c r="H302" s="55">
        <v>6280.06</v>
      </c>
      <c r="I302" s="55">
        <v>0</v>
      </c>
      <c r="J302" s="55">
        <v>988.37</v>
      </c>
      <c r="K302" s="56">
        <v>11860.45</v>
      </c>
      <c r="L302" s="76">
        <v>12848.82</v>
      </c>
      <c r="M302" s="117"/>
      <c r="N302" s="119">
        <v>11860.45</v>
      </c>
      <c r="O302" s="119">
        <v>5580.39</v>
      </c>
      <c r="P302" s="119"/>
      <c r="Q302" s="119">
        <v>13853.29</v>
      </c>
      <c r="R302" s="119">
        <v>12864.92</v>
      </c>
      <c r="S302" s="47"/>
    </row>
    <row r="303" spans="1:19" ht="9" customHeight="1" x14ac:dyDescent="0.2">
      <c r="A303" s="500"/>
      <c r="B303" s="500"/>
      <c r="C303" s="48" t="s">
        <v>4</v>
      </c>
      <c r="D303" s="49">
        <v>3</v>
      </c>
      <c r="E303" s="50">
        <v>9677148</v>
      </c>
      <c r="F303" s="50">
        <v>887993</v>
      </c>
      <c r="G303" s="50">
        <v>240001</v>
      </c>
      <c r="H303" s="50">
        <v>12159892</v>
      </c>
      <c r="I303" s="50">
        <v>0</v>
      </c>
      <c r="J303" s="51">
        <v>1913751</v>
      </c>
      <c r="K303" s="50">
        <v>22965034</v>
      </c>
      <c r="L303" s="75">
        <v>24878785</v>
      </c>
      <c r="M303" s="118"/>
      <c r="N303" s="120">
        <v>22965034</v>
      </c>
      <c r="O303" s="120">
        <v>10805142</v>
      </c>
      <c r="P303" s="120">
        <v>0</v>
      </c>
      <c r="Q303" s="120">
        <v>26823710</v>
      </c>
      <c r="R303" s="120">
        <v>24909959</v>
      </c>
      <c r="S303" s="47"/>
    </row>
    <row r="304" spans="1:19" ht="12.75" customHeight="1" x14ac:dyDescent="0.2">
      <c r="A304" s="501"/>
      <c r="B304" s="501"/>
      <c r="C304" s="53" t="s">
        <v>3</v>
      </c>
      <c r="D304" s="54">
        <v>4</v>
      </c>
      <c r="E304" s="55">
        <v>5234.95</v>
      </c>
      <c r="F304" s="55">
        <v>483.4</v>
      </c>
      <c r="G304" s="55">
        <v>123.95</v>
      </c>
      <c r="H304" s="55">
        <v>6280.06</v>
      </c>
      <c r="I304" s="55">
        <v>0</v>
      </c>
      <c r="J304" s="55">
        <v>1010.2</v>
      </c>
      <c r="K304" s="56">
        <v>12122.36</v>
      </c>
      <c r="L304" s="76">
        <v>13132.56</v>
      </c>
      <c r="M304" s="117"/>
      <c r="N304" s="119">
        <v>12122.36</v>
      </c>
      <c r="O304" s="119">
        <v>5842.3</v>
      </c>
      <c r="P304" s="119"/>
      <c r="Q304" s="119">
        <v>14184.17</v>
      </c>
      <c r="R304" s="119">
        <v>13173.97</v>
      </c>
      <c r="S304" s="47"/>
    </row>
    <row r="305" spans="1:19" ht="9" customHeight="1" x14ac:dyDescent="0.2">
      <c r="A305" s="501"/>
      <c r="B305" s="501"/>
      <c r="C305" s="48" t="s">
        <v>4</v>
      </c>
      <c r="D305" s="49">
        <v>5</v>
      </c>
      <c r="E305" s="50">
        <v>10136277</v>
      </c>
      <c r="F305" s="50">
        <v>935993</v>
      </c>
      <c r="G305" s="50">
        <v>240001</v>
      </c>
      <c r="H305" s="50">
        <v>12159892</v>
      </c>
      <c r="I305" s="50">
        <v>0</v>
      </c>
      <c r="J305" s="51">
        <v>1956020</v>
      </c>
      <c r="K305" s="50">
        <v>23472162</v>
      </c>
      <c r="L305" s="75">
        <v>25428182</v>
      </c>
      <c r="M305" s="118"/>
      <c r="N305" s="120">
        <v>23472162</v>
      </c>
      <c r="O305" s="120">
        <v>11312270</v>
      </c>
      <c r="P305" s="120">
        <v>0</v>
      </c>
      <c r="Q305" s="120">
        <v>27464383</v>
      </c>
      <c r="R305" s="120">
        <v>25508363</v>
      </c>
      <c r="S305" s="47"/>
    </row>
    <row r="306" spans="1:19" ht="12.75" customHeight="1" x14ac:dyDescent="0.2">
      <c r="A306" s="501"/>
      <c r="B306" s="501"/>
      <c r="C306" s="53" t="s">
        <v>3</v>
      </c>
      <c r="D306" s="54">
        <v>6</v>
      </c>
      <c r="E306" s="55">
        <v>5563.41</v>
      </c>
      <c r="F306" s="55">
        <v>514.39</v>
      </c>
      <c r="G306" s="55">
        <v>123.95</v>
      </c>
      <c r="H306" s="55">
        <v>6280.06</v>
      </c>
      <c r="I306" s="55">
        <v>0</v>
      </c>
      <c r="J306" s="55">
        <v>1040.1500000000001</v>
      </c>
      <c r="K306" s="56">
        <v>12481.81</v>
      </c>
      <c r="L306" s="76">
        <v>13521.96</v>
      </c>
      <c r="M306" s="117"/>
      <c r="N306" s="119">
        <v>12481.81</v>
      </c>
      <c r="O306" s="119">
        <v>6201.75</v>
      </c>
      <c r="P306" s="119"/>
      <c r="Q306" s="119">
        <v>14638.28</v>
      </c>
      <c r="R306" s="119">
        <v>13598.13</v>
      </c>
      <c r="S306" s="47"/>
    </row>
    <row r="307" spans="1:19" ht="9" customHeight="1" x14ac:dyDescent="0.2">
      <c r="A307" s="501"/>
      <c r="B307" s="501"/>
      <c r="C307" s="48" t="s">
        <v>4</v>
      </c>
      <c r="D307" s="49">
        <v>7</v>
      </c>
      <c r="E307" s="50">
        <v>10772264</v>
      </c>
      <c r="F307" s="50">
        <v>995998</v>
      </c>
      <c r="G307" s="50">
        <v>240001</v>
      </c>
      <c r="H307" s="50">
        <v>12159892</v>
      </c>
      <c r="I307" s="50">
        <v>0</v>
      </c>
      <c r="J307" s="51">
        <v>2014011</v>
      </c>
      <c r="K307" s="50">
        <v>24168154</v>
      </c>
      <c r="L307" s="75">
        <v>26182165</v>
      </c>
      <c r="M307" s="118"/>
      <c r="N307" s="120">
        <v>24168154</v>
      </c>
      <c r="O307" s="120">
        <v>12008262</v>
      </c>
      <c r="P307" s="120">
        <v>0</v>
      </c>
      <c r="Q307" s="120">
        <v>28343662</v>
      </c>
      <c r="R307" s="120">
        <v>26329651</v>
      </c>
      <c r="S307" s="47"/>
    </row>
    <row r="308" spans="1:19" ht="12.75" customHeight="1" x14ac:dyDescent="0.2">
      <c r="A308" s="501"/>
      <c r="B308" s="501"/>
      <c r="C308" s="53" t="s">
        <v>3</v>
      </c>
      <c r="D308" s="54">
        <v>8</v>
      </c>
      <c r="E308" s="55">
        <v>5829.9</v>
      </c>
      <c r="F308" s="55">
        <v>545.38</v>
      </c>
      <c r="G308" s="55">
        <v>123.95</v>
      </c>
      <c r="H308" s="55">
        <v>6280.06</v>
      </c>
      <c r="I308" s="55">
        <v>0</v>
      </c>
      <c r="J308" s="55">
        <v>1064.94</v>
      </c>
      <c r="K308" s="56">
        <v>12779.29</v>
      </c>
      <c r="L308" s="76">
        <v>13844.23</v>
      </c>
      <c r="M308" s="117"/>
      <c r="N308" s="119">
        <v>12779.29</v>
      </c>
      <c r="O308" s="119">
        <v>6499.23</v>
      </c>
      <c r="P308" s="119"/>
      <c r="Q308" s="119">
        <v>15014.09</v>
      </c>
      <c r="R308" s="119">
        <v>13949.15</v>
      </c>
      <c r="S308" s="47"/>
    </row>
    <row r="309" spans="1:19" ht="9" customHeight="1" x14ac:dyDescent="0.2">
      <c r="A309" s="501"/>
      <c r="B309" s="501"/>
      <c r="C309" s="48" t="s">
        <v>4</v>
      </c>
      <c r="D309" s="49">
        <v>9</v>
      </c>
      <c r="E309" s="50">
        <v>11288260</v>
      </c>
      <c r="F309" s="50">
        <v>1056003</v>
      </c>
      <c r="G309" s="50">
        <v>240001</v>
      </c>
      <c r="H309" s="50">
        <v>12159892</v>
      </c>
      <c r="I309" s="50">
        <v>0</v>
      </c>
      <c r="J309" s="51">
        <v>2062011</v>
      </c>
      <c r="K309" s="50">
        <v>24744156</v>
      </c>
      <c r="L309" s="75">
        <v>26806167</v>
      </c>
      <c r="M309" s="118"/>
      <c r="N309" s="120">
        <v>24744156</v>
      </c>
      <c r="O309" s="120">
        <v>12584264</v>
      </c>
      <c r="P309" s="120">
        <v>0</v>
      </c>
      <c r="Q309" s="120">
        <v>29071332</v>
      </c>
      <c r="R309" s="120">
        <v>27009321</v>
      </c>
      <c r="S309" s="47"/>
    </row>
    <row r="310" spans="1:19" ht="12.75" customHeight="1" x14ac:dyDescent="0.2">
      <c r="A310" s="501"/>
      <c r="B310" s="501"/>
      <c r="C310" s="53" t="s">
        <v>3</v>
      </c>
      <c r="D310" s="54">
        <v>10</v>
      </c>
      <c r="E310" s="55">
        <v>6118.9</v>
      </c>
      <c r="F310" s="55">
        <v>570.16999999999996</v>
      </c>
      <c r="G310" s="55">
        <v>123.95</v>
      </c>
      <c r="H310" s="55">
        <v>6280.06</v>
      </c>
      <c r="I310" s="55">
        <v>0</v>
      </c>
      <c r="J310" s="55">
        <v>1091.0899999999999</v>
      </c>
      <c r="K310" s="56">
        <v>13093.08</v>
      </c>
      <c r="L310" s="76">
        <v>14184.17</v>
      </c>
      <c r="M310" s="117"/>
      <c r="N310" s="119">
        <v>13093.08</v>
      </c>
      <c r="O310" s="119">
        <v>6813.02</v>
      </c>
      <c r="P310" s="119"/>
      <c r="Q310" s="119">
        <v>15410.51</v>
      </c>
      <c r="R310" s="119">
        <v>14319.42</v>
      </c>
      <c r="S310" s="47"/>
    </row>
    <row r="311" spans="1:19" ht="9" customHeight="1" x14ac:dyDescent="0.2">
      <c r="A311" s="501"/>
      <c r="B311" s="501"/>
      <c r="C311" s="48" t="s">
        <v>4</v>
      </c>
      <c r="D311" s="49">
        <v>11</v>
      </c>
      <c r="E311" s="50">
        <v>11847843</v>
      </c>
      <c r="F311" s="50">
        <v>1104003</v>
      </c>
      <c r="G311" s="50">
        <v>240001</v>
      </c>
      <c r="H311" s="50">
        <v>12159892</v>
      </c>
      <c r="I311" s="50">
        <v>0</v>
      </c>
      <c r="J311" s="51">
        <v>2112645</v>
      </c>
      <c r="K311" s="50">
        <v>25351738</v>
      </c>
      <c r="L311" s="75">
        <v>27464383</v>
      </c>
      <c r="M311" s="118"/>
      <c r="N311" s="120">
        <v>25351738</v>
      </c>
      <c r="O311" s="120">
        <v>13191846</v>
      </c>
      <c r="P311" s="120">
        <v>0</v>
      </c>
      <c r="Q311" s="120">
        <v>29838908</v>
      </c>
      <c r="R311" s="120">
        <v>27726263</v>
      </c>
      <c r="S311" s="47"/>
    </row>
    <row r="312" spans="1:19" ht="12.75" customHeight="1" x14ac:dyDescent="0.2">
      <c r="A312" s="501"/>
      <c r="B312" s="501"/>
      <c r="C312" s="53" t="s">
        <v>3</v>
      </c>
      <c r="D312" s="54">
        <v>12</v>
      </c>
      <c r="E312" s="55">
        <v>6379.19</v>
      </c>
      <c r="F312" s="55">
        <v>594.96</v>
      </c>
      <c r="G312" s="55">
        <v>123.95</v>
      </c>
      <c r="H312" s="55">
        <v>6280.06</v>
      </c>
      <c r="I312" s="55">
        <v>0</v>
      </c>
      <c r="J312" s="55">
        <v>1114.8499999999999</v>
      </c>
      <c r="K312" s="56">
        <v>13378.16</v>
      </c>
      <c r="L312" s="76">
        <v>14493.01</v>
      </c>
      <c r="M312" s="117"/>
      <c r="N312" s="119">
        <v>13378.16</v>
      </c>
      <c r="O312" s="119">
        <v>7098.1</v>
      </c>
      <c r="P312" s="119"/>
      <c r="Q312" s="119">
        <v>15770.67</v>
      </c>
      <c r="R312" s="119">
        <v>14655.82</v>
      </c>
      <c r="S312" s="47"/>
    </row>
    <row r="313" spans="1:19" ht="9" customHeight="1" x14ac:dyDescent="0.2">
      <c r="A313" s="501"/>
      <c r="B313" s="501"/>
      <c r="C313" s="48" t="s">
        <v>4</v>
      </c>
      <c r="D313" s="49">
        <v>13</v>
      </c>
      <c r="E313" s="50">
        <v>12351834</v>
      </c>
      <c r="F313" s="50">
        <v>1152003</v>
      </c>
      <c r="G313" s="50">
        <v>240001</v>
      </c>
      <c r="H313" s="50">
        <v>12159892</v>
      </c>
      <c r="I313" s="50">
        <v>0</v>
      </c>
      <c r="J313" s="51">
        <v>2158651</v>
      </c>
      <c r="K313" s="50">
        <v>25903730</v>
      </c>
      <c r="L313" s="75">
        <v>28062380</v>
      </c>
      <c r="M313" s="118"/>
      <c r="N313" s="120">
        <v>25903730</v>
      </c>
      <c r="O313" s="120">
        <v>13743838</v>
      </c>
      <c r="P313" s="120">
        <v>0</v>
      </c>
      <c r="Q313" s="120">
        <v>30536275</v>
      </c>
      <c r="R313" s="120">
        <v>28377625</v>
      </c>
      <c r="S313" s="47"/>
    </row>
    <row r="314" spans="1:19" ht="12.75" customHeight="1" x14ac:dyDescent="0.2">
      <c r="A314" s="501"/>
      <c r="B314" s="501"/>
      <c r="C314" s="53" t="s">
        <v>3</v>
      </c>
      <c r="D314" s="54">
        <v>14</v>
      </c>
      <c r="E314" s="55">
        <v>6639.49</v>
      </c>
      <c r="F314" s="55">
        <v>619.75</v>
      </c>
      <c r="G314" s="55">
        <v>123.95</v>
      </c>
      <c r="H314" s="55">
        <v>6280.06</v>
      </c>
      <c r="I314" s="55">
        <v>0</v>
      </c>
      <c r="J314" s="55">
        <v>1138.5999999999999</v>
      </c>
      <c r="K314" s="56">
        <v>13663.25</v>
      </c>
      <c r="L314" s="76">
        <v>14801.85</v>
      </c>
      <c r="M314" s="117"/>
      <c r="N314" s="119">
        <v>13663.25</v>
      </c>
      <c r="O314" s="119">
        <v>7383.19</v>
      </c>
      <c r="P314" s="119"/>
      <c r="Q314" s="119">
        <v>16130.82</v>
      </c>
      <c r="R314" s="119">
        <v>14992.22</v>
      </c>
      <c r="S314" s="47"/>
    </row>
    <row r="315" spans="1:19" ht="9" customHeight="1" x14ac:dyDescent="0.2">
      <c r="A315" s="501"/>
      <c r="B315" s="501"/>
      <c r="C315" s="48" t="s">
        <v>4</v>
      </c>
      <c r="D315" s="49">
        <v>15</v>
      </c>
      <c r="E315" s="50">
        <v>12855845</v>
      </c>
      <c r="F315" s="50">
        <v>1200003</v>
      </c>
      <c r="G315" s="50">
        <v>240001</v>
      </c>
      <c r="H315" s="50">
        <v>12159892</v>
      </c>
      <c r="I315" s="50">
        <v>0</v>
      </c>
      <c r="J315" s="51">
        <v>2204637</v>
      </c>
      <c r="K315" s="50">
        <v>26455741</v>
      </c>
      <c r="L315" s="75">
        <v>28660378</v>
      </c>
      <c r="M315" s="118"/>
      <c r="N315" s="120">
        <v>26455741</v>
      </c>
      <c r="O315" s="120">
        <v>14295849</v>
      </c>
      <c r="P315" s="120">
        <v>0</v>
      </c>
      <c r="Q315" s="120">
        <v>31233623</v>
      </c>
      <c r="R315" s="120">
        <v>29028986</v>
      </c>
      <c r="S315" s="47"/>
    </row>
    <row r="316" spans="1:19" ht="12.75" customHeight="1" x14ac:dyDescent="0.2">
      <c r="A316" s="501"/>
      <c r="B316" s="501"/>
      <c r="C316" s="53" t="s">
        <v>3</v>
      </c>
      <c r="D316" s="54">
        <v>16</v>
      </c>
      <c r="E316" s="55">
        <v>6926.72</v>
      </c>
      <c r="F316" s="55">
        <v>650.74</v>
      </c>
      <c r="G316" s="55">
        <v>123.95</v>
      </c>
      <c r="H316" s="55">
        <v>6280.06</v>
      </c>
      <c r="I316" s="55">
        <v>0</v>
      </c>
      <c r="J316" s="55">
        <v>1165.1199999999999</v>
      </c>
      <c r="K316" s="56">
        <v>13981.47</v>
      </c>
      <c r="L316" s="76">
        <v>15146.59</v>
      </c>
      <c r="M316" s="117"/>
      <c r="N316" s="119">
        <v>13981.47</v>
      </c>
      <c r="O316" s="119">
        <v>7701.41</v>
      </c>
      <c r="P316" s="119"/>
      <c r="Q316" s="119">
        <v>16532.84</v>
      </c>
      <c r="R316" s="119">
        <v>15367.72</v>
      </c>
      <c r="S316" s="47"/>
    </row>
    <row r="317" spans="1:19" ht="9" customHeight="1" x14ac:dyDescent="0.2">
      <c r="A317" s="501"/>
      <c r="B317" s="501"/>
      <c r="C317" s="48" t="s">
        <v>4</v>
      </c>
      <c r="D317" s="49">
        <v>17</v>
      </c>
      <c r="E317" s="50">
        <v>13412000</v>
      </c>
      <c r="F317" s="50">
        <v>1260008</v>
      </c>
      <c r="G317" s="50">
        <v>240001</v>
      </c>
      <c r="H317" s="50">
        <v>12159892</v>
      </c>
      <c r="I317" s="50">
        <v>0</v>
      </c>
      <c r="J317" s="51">
        <v>2255987</v>
      </c>
      <c r="K317" s="50">
        <v>27071901</v>
      </c>
      <c r="L317" s="75">
        <v>29327888</v>
      </c>
      <c r="M317" s="118"/>
      <c r="N317" s="120">
        <v>27071901</v>
      </c>
      <c r="O317" s="120">
        <v>14912009</v>
      </c>
      <c r="P317" s="120">
        <v>0</v>
      </c>
      <c r="Q317" s="120">
        <v>32012042</v>
      </c>
      <c r="R317" s="120">
        <v>29756055</v>
      </c>
      <c r="S317" s="47"/>
    </row>
    <row r="318" spans="1:19" ht="12.75" customHeight="1" x14ac:dyDescent="0.2">
      <c r="A318" s="501"/>
      <c r="B318" s="501"/>
      <c r="C318" s="53" t="s">
        <v>3</v>
      </c>
      <c r="D318" s="54">
        <v>18</v>
      </c>
      <c r="E318" s="55">
        <v>7187.02</v>
      </c>
      <c r="F318" s="55">
        <v>675.53</v>
      </c>
      <c r="G318" s="55">
        <v>123.95</v>
      </c>
      <c r="H318" s="55">
        <v>6280.06</v>
      </c>
      <c r="I318" s="55">
        <v>0</v>
      </c>
      <c r="J318" s="55">
        <v>1188.8800000000001</v>
      </c>
      <c r="K318" s="56">
        <v>14266.56</v>
      </c>
      <c r="L318" s="76">
        <v>15455.44</v>
      </c>
      <c r="M318" s="117"/>
      <c r="N318" s="119">
        <v>14266.56</v>
      </c>
      <c r="O318" s="119">
        <v>7986.5</v>
      </c>
      <c r="P318" s="119"/>
      <c r="Q318" s="119">
        <v>16893.009999999998</v>
      </c>
      <c r="R318" s="119">
        <v>15704.13</v>
      </c>
      <c r="S318" s="47"/>
    </row>
    <row r="319" spans="1:19" ht="9" customHeight="1" x14ac:dyDescent="0.2">
      <c r="A319" s="501"/>
      <c r="B319" s="501"/>
      <c r="C319" s="48" t="s">
        <v>4</v>
      </c>
      <c r="D319" s="49">
        <v>19</v>
      </c>
      <c r="E319" s="50">
        <v>13916011</v>
      </c>
      <c r="F319" s="50">
        <v>1308008</v>
      </c>
      <c r="G319" s="50">
        <v>240001</v>
      </c>
      <c r="H319" s="50">
        <v>12159892</v>
      </c>
      <c r="I319" s="50">
        <v>0</v>
      </c>
      <c r="J319" s="51">
        <v>2301993</v>
      </c>
      <c r="K319" s="50">
        <v>27623912</v>
      </c>
      <c r="L319" s="75">
        <v>29925905</v>
      </c>
      <c r="M319" s="118"/>
      <c r="N319" s="120">
        <v>27623912</v>
      </c>
      <c r="O319" s="120">
        <v>15464020</v>
      </c>
      <c r="P319" s="120">
        <v>0</v>
      </c>
      <c r="Q319" s="120">
        <v>32709428</v>
      </c>
      <c r="R319" s="120">
        <v>30407436</v>
      </c>
      <c r="S319" s="47"/>
    </row>
    <row r="320" spans="1:19" ht="12.75" customHeight="1" x14ac:dyDescent="0.2">
      <c r="A320" s="501"/>
      <c r="B320" s="501"/>
      <c r="C320" s="53" t="s">
        <v>3</v>
      </c>
      <c r="D320" s="54">
        <v>20</v>
      </c>
      <c r="E320" s="55">
        <v>7447.31</v>
      </c>
      <c r="F320" s="55">
        <v>700.32</v>
      </c>
      <c r="G320" s="55">
        <v>123.95</v>
      </c>
      <c r="H320" s="55">
        <v>6280.06</v>
      </c>
      <c r="I320" s="55">
        <v>0</v>
      </c>
      <c r="J320" s="55">
        <v>1212.6400000000001</v>
      </c>
      <c r="K320" s="56">
        <v>14551.64</v>
      </c>
      <c r="L320" s="76">
        <v>15764.28</v>
      </c>
      <c r="M320" s="117"/>
      <c r="N320" s="119">
        <v>14551.64</v>
      </c>
      <c r="O320" s="119">
        <v>8271.58</v>
      </c>
      <c r="P320" s="119"/>
      <c r="Q320" s="119">
        <v>17253.16</v>
      </c>
      <c r="R320" s="119">
        <v>16040.52</v>
      </c>
      <c r="S320" s="47"/>
    </row>
    <row r="321" spans="1:19" ht="9" customHeight="1" x14ac:dyDescent="0.2">
      <c r="A321" s="501"/>
      <c r="B321" s="501"/>
      <c r="C321" s="48" t="s">
        <v>4</v>
      </c>
      <c r="D321" s="49">
        <v>21</v>
      </c>
      <c r="E321" s="50">
        <v>14420003</v>
      </c>
      <c r="F321" s="50">
        <v>1356009</v>
      </c>
      <c r="G321" s="50">
        <v>240001</v>
      </c>
      <c r="H321" s="50">
        <v>12159892</v>
      </c>
      <c r="I321" s="50">
        <v>0</v>
      </c>
      <c r="J321" s="51">
        <v>2347998</v>
      </c>
      <c r="K321" s="50">
        <v>28175904</v>
      </c>
      <c r="L321" s="75">
        <v>30523902</v>
      </c>
      <c r="M321" s="118"/>
      <c r="N321" s="120">
        <v>28175904</v>
      </c>
      <c r="O321" s="120">
        <v>16016012</v>
      </c>
      <c r="P321" s="120">
        <v>0</v>
      </c>
      <c r="Q321" s="120">
        <v>33406776</v>
      </c>
      <c r="R321" s="120">
        <v>31058778</v>
      </c>
      <c r="S321" s="47"/>
    </row>
    <row r="322" spans="1:19" ht="12.75" customHeight="1" x14ac:dyDescent="0.2">
      <c r="A322" s="501"/>
      <c r="B322" s="501"/>
      <c r="C322" s="53" t="s">
        <v>3</v>
      </c>
      <c r="D322" s="54">
        <v>22</v>
      </c>
      <c r="E322" s="55">
        <v>7616.99</v>
      </c>
      <c r="F322" s="55">
        <v>712.71</v>
      </c>
      <c r="G322" s="55">
        <v>123.95</v>
      </c>
      <c r="H322" s="55">
        <v>6280.06</v>
      </c>
      <c r="I322" s="55">
        <v>0</v>
      </c>
      <c r="J322" s="55">
        <v>1227.81</v>
      </c>
      <c r="K322" s="56">
        <v>14733.71</v>
      </c>
      <c r="L322" s="76">
        <v>15961.52</v>
      </c>
      <c r="M322" s="117"/>
      <c r="N322" s="119">
        <v>14733.71</v>
      </c>
      <c r="O322" s="119">
        <v>8453.65</v>
      </c>
      <c r="P322" s="119"/>
      <c r="Q322" s="119">
        <v>17483.18</v>
      </c>
      <c r="R322" s="119">
        <v>16255.37</v>
      </c>
      <c r="S322" s="47"/>
    </row>
    <row r="323" spans="1:19" ht="9" customHeight="1" x14ac:dyDescent="0.2">
      <c r="A323" s="501"/>
      <c r="B323" s="501"/>
      <c r="C323" s="48" t="s">
        <v>4</v>
      </c>
      <c r="D323" s="49">
        <v>23</v>
      </c>
      <c r="E323" s="50">
        <v>14748549</v>
      </c>
      <c r="F323" s="50">
        <v>1379999</v>
      </c>
      <c r="G323" s="50">
        <v>240001</v>
      </c>
      <c r="H323" s="50">
        <v>12159892</v>
      </c>
      <c r="I323" s="50">
        <v>0</v>
      </c>
      <c r="J323" s="51">
        <v>2377372</v>
      </c>
      <c r="K323" s="50">
        <v>28528441</v>
      </c>
      <c r="L323" s="75">
        <v>30905812</v>
      </c>
      <c r="M323" s="118"/>
      <c r="N323" s="120">
        <v>28528441</v>
      </c>
      <c r="O323" s="120">
        <v>16368549</v>
      </c>
      <c r="P323" s="120">
        <v>0</v>
      </c>
      <c r="Q323" s="120">
        <v>33852157</v>
      </c>
      <c r="R323" s="120">
        <v>31474785</v>
      </c>
      <c r="S323" s="47"/>
    </row>
    <row r="324" spans="1:19" ht="12.75" customHeight="1" x14ac:dyDescent="0.2">
      <c r="A324" s="501"/>
      <c r="B324" s="501"/>
      <c r="C324" s="53" t="s">
        <v>3</v>
      </c>
      <c r="D324" s="54">
        <v>24</v>
      </c>
      <c r="E324" s="55">
        <v>7759.53</v>
      </c>
      <c r="F324" s="55">
        <v>731.3</v>
      </c>
      <c r="G324" s="55">
        <v>123.95</v>
      </c>
      <c r="H324" s="55">
        <v>6280.06</v>
      </c>
      <c r="I324" s="55">
        <v>0</v>
      </c>
      <c r="J324" s="55">
        <v>1241.24</v>
      </c>
      <c r="K324" s="56">
        <v>14894.84</v>
      </c>
      <c r="L324" s="76">
        <v>16136.08</v>
      </c>
      <c r="M324" s="117"/>
      <c r="N324" s="119">
        <v>14894.84</v>
      </c>
      <c r="O324" s="119">
        <v>8614.7800000000007</v>
      </c>
      <c r="P324" s="119"/>
      <c r="Q324" s="119">
        <v>17686.740000000002</v>
      </c>
      <c r="R324" s="119">
        <v>16445.5</v>
      </c>
      <c r="S324" s="47"/>
    </row>
    <row r="325" spans="1:19" ht="9" customHeight="1" x14ac:dyDescent="0.2">
      <c r="A325" s="501"/>
      <c r="B325" s="501"/>
      <c r="C325" s="48" t="s">
        <v>4</v>
      </c>
      <c r="D325" s="49">
        <v>25</v>
      </c>
      <c r="E325" s="50">
        <v>15024545</v>
      </c>
      <c r="F325" s="50">
        <v>1415994</v>
      </c>
      <c r="G325" s="50">
        <v>240001</v>
      </c>
      <c r="H325" s="50">
        <v>12159892</v>
      </c>
      <c r="I325" s="50">
        <v>0</v>
      </c>
      <c r="J325" s="51">
        <v>2403376</v>
      </c>
      <c r="K325" s="50">
        <v>28840432</v>
      </c>
      <c r="L325" s="75">
        <v>31243808</v>
      </c>
      <c r="M325" s="118"/>
      <c r="N325" s="120">
        <v>28840432</v>
      </c>
      <c r="O325" s="120">
        <v>16680540</v>
      </c>
      <c r="P325" s="120">
        <v>0</v>
      </c>
      <c r="Q325" s="120">
        <v>34246304</v>
      </c>
      <c r="R325" s="120">
        <v>31842928</v>
      </c>
      <c r="S325" s="47"/>
    </row>
    <row r="326" spans="1:19" ht="12.75" customHeight="1" x14ac:dyDescent="0.2">
      <c r="A326" s="501"/>
      <c r="B326" s="501"/>
      <c r="C326" s="53" t="s">
        <v>3</v>
      </c>
      <c r="D326" s="54">
        <v>26</v>
      </c>
      <c r="E326" s="55">
        <v>7902.07</v>
      </c>
      <c r="F326" s="55">
        <v>743.7</v>
      </c>
      <c r="G326" s="55">
        <v>123.95</v>
      </c>
      <c r="H326" s="55">
        <v>6280.06</v>
      </c>
      <c r="I326" s="55">
        <v>0</v>
      </c>
      <c r="J326" s="55">
        <v>1254.1500000000001</v>
      </c>
      <c r="K326" s="56">
        <v>15049.78</v>
      </c>
      <c r="L326" s="76">
        <v>16303.93</v>
      </c>
      <c r="M326" s="117"/>
      <c r="N326" s="119">
        <v>15049.78</v>
      </c>
      <c r="O326" s="119">
        <v>8769.7199999999993</v>
      </c>
      <c r="P326" s="119"/>
      <c r="Q326" s="119">
        <v>17882.48</v>
      </c>
      <c r="R326" s="119">
        <v>16628.330000000002</v>
      </c>
      <c r="S326" s="47"/>
    </row>
    <row r="327" spans="1:19" ht="9" customHeight="1" x14ac:dyDescent="0.2">
      <c r="A327" s="501"/>
      <c r="B327" s="501"/>
      <c r="C327" s="48" t="s">
        <v>4</v>
      </c>
      <c r="D327" s="49">
        <v>27</v>
      </c>
      <c r="E327" s="50">
        <v>15300541</v>
      </c>
      <c r="F327" s="50">
        <v>1440004</v>
      </c>
      <c r="G327" s="50">
        <v>240001</v>
      </c>
      <c r="H327" s="50">
        <v>12159892</v>
      </c>
      <c r="I327" s="50">
        <v>0</v>
      </c>
      <c r="J327" s="51">
        <v>2428373</v>
      </c>
      <c r="K327" s="50">
        <v>29140438</v>
      </c>
      <c r="L327" s="75">
        <v>31568811</v>
      </c>
      <c r="M327" s="118"/>
      <c r="N327" s="120">
        <v>29140438</v>
      </c>
      <c r="O327" s="120">
        <v>16980546</v>
      </c>
      <c r="P327" s="120">
        <v>0</v>
      </c>
      <c r="Q327" s="120">
        <v>34625310</v>
      </c>
      <c r="R327" s="120">
        <v>32196937</v>
      </c>
      <c r="S327" s="47"/>
    </row>
    <row r="328" spans="1:19" ht="12.75" customHeight="1" x14ac:dyDescent="0.2">
      <c r="A328" s="501"/>
      <c r="B328" s="501"/>
      <c r="C328" s="53" t="s">
        <v>3</v>
      </c>
      <c r="D328" s="54">
        <v>28</v>
      </c>
      <c r="E328" s="55">
        <v>8057.94</v>
      </c>
      <c r="F328" s="55">
        <v>756.09</v>
      </c>
      <c r="G328" s="55">
        <v>123.95</v>
      </c>
      <c r="H328" s="55">
        <v>6280.06</v>
      </c>
      <c r="I328" s="55">
        <v>0</v>
      </c>
      <c r="J328" s="55">
        <v>1268.17</v>
      </c>
      <c r="K328" s="56">
        <v>15218.04</v>
      </c>
      <c r="L328" s="76">
        <v>16486.21</v>
      </c>
      <c r="M328" s="117"/>
      <c r="N328" s="119">
        <v>15218.04</v>
      </c>
      <c r="O328" s="119">
        <v>8937.98</v>
      </c>
      <c r="P328" s="119"/>
      <c r="Q328" s="119">
        <v>18095.05</v>
      </c>
      <c r="R328" s="119">
        <v>16826.88</v>
      </c>
      <c r="S328" s="47"/>
    </row>
    <row r="329" spans="1:19" ht="9" customHeight="1" x14ac:dyDescent="0.2">
      <c r="A329" s="501"/>
      <c r="B329" s="501"/>
      <c r="C329" s="48" t="s">
        <v>4</v>
      </c>
      <c r="D329" s="49">
        <v>29</v>
      </c>
      <c r="E329" s="50">
        <v>15602347</v>
      </c>
      <c r="F329" s="50">
        <v>1463994</v>
      </c>
      <c r="G329" s="50">
        <v>240001</v>
      </c>
      <c r="H329" s="50">
        <v>12159892</v>
      </c>
      <c r="I329" s="50">
        <v>0</v>
      </c>
      <c r="J329" s="51">
        <v>2455520</v>
      </c>
      <c r="K329" s="50">
        <v>29466234</v>
      </c>
      <c r="L329" s="75">
        <v>31921754</v>
      </c>
      <c r="M329" s="118"/>
      <c r="N329" s="120">
        <v>29466234</v>
      </c>
      <c r="O329" s="120">
        <v>17306343</v>
      </c>
      <c r="P329" s="120">
        <v>0</v>
      </c>
      <c r="Q329" s="120">
        <v>35036902</v>
      </c>
      <c r="R329" s="120">
        <v>32581383</v>
      </c>
      <c r="S329" s="47"/>
    </row>
    <row r="330" spans="1:19" ht="12.75" customHeight="1" x14ac:dyDescent="0.2">
      <c r="A330" s="501"/>
      <c r="B330" s="501"/>
      <c r="C330" s="53" t="s">
        <v>3</v>
      </c>
      <c r="D330" s="54">
        <v>30</v>
      </c>
      <c r="E330" s="55">
        <v>8200.48</v>
      </c>
      <c r="F330" s="55">
        <v>768.49</v>
      </c>
      <c r="G330" s="55">
        <v>123.95</v>
      </c>
      <c r="H330" s="55">
        <v>6280.06</v>
      </c>
      <c r="I330" s="55">
        <v>0</v>
      </c>
      <c r="J330" s="55">
        <v>1281.08</v>
      </c>
      <c r="K330" s="56">
        <v>15372.98</v>
      </c>
      <c r="L330" s="76">
        <v>16654.060000000001</v>
      </c>
      <c r="M330" s="117"/>
      <c r="N330" s="119">
        <v>15372.98</v>
      </c>
      <c r="O330" s="119">
        <v>9092.92</v>
      </c>
      <c r="P330" s="119"/>
      <c r="Q330" s="119">
        <v>18290.79</v>
      </c>
      <c r="R330" s="119">
        <v>17009.71</v>
      </c>
      <c r="S330" s="47"/>
    </row>
    <row r="331" spans="1:19" ht="9" customHeight="1" x14ac:dyDescent="0.2">
      <c r="A331" s="501"/>
      <c r="B331" s="501"/>
      <c r="C331" s="48" t="s">
        <v>4</v>
      </c>
      <c r="D331" s="49">
        <v>31</v>
      </c>
      <c r="E331" s="50">
        <v>15878343</v>
      </c>
      <c r="F331" s="50">
        <v>1488004</v>
      </c>
      <c r="G331" s="50">
        <v>240001</v>
      </c>
      <c r="H331" s="50">
        <v>12159892</v>
      </c>
      <c r="I331" s="50">
        <v>0</v>
      </c>
      <c r="J331" s="51">
        <v>2480517</v>
      </c>
      <c r="K331" s="50">
        <v>29766240</v>
      </c>
      <c r="L331" s="75">
        <v>32246757</v>
      </c>
      <c r="M331" s="118"/>
      <c r="N331" s="120">
        <v>29766240</v>
      </c>
      <c r="O331" s="120">
        <v>17606348</v>
      </c>
      <c r="P331" s="120">
        <v>0</v>
      </c>
      <c r="Q331" s="120">
        <v>35415908</v>
      </c>
      <c r="R331" s="120">
        <v>32935391</v>
      </c>
      <c r="S331" s="47"/>
    </row>
    <row r="332" spans="1:19" ht="12.75" customHeight="1" x14ac:dyDescent="0.2">
      <c r="A332" s="501"/>
      <c r="B332" s="501"/>
      <c r="C332" s="53" t="s">
        <v>3</v>
      </c>
      <c r="D332" s="54">
        <v>32</v>
      </c>
      <c r="E332" s="55">
        <v>8343.02</v>
      </c>
      <c r="F332" s="55">
        <v>787.08</v>
      </c>
      <c r="G332" s="55">
        <v>123.95</v>
      </c>
      <c r="H332" s="55">
        <v>6280.06</v>
      </c>
      <c r="I332" s="55">
        <v>0</v>
      </c>
      <c r="J332" s="55">
        <v>1294.51</v>
      </c>
      <c r="K332" s="56">
        <v>15534.11</v>
      </c>
      <c r="L332" s="76">
        <v>16828.62</v>
      </c>
      <c r="M332" s="117"/>
      <c r="N332" s="119">
        <v>15534.11</v>
      </c>
      <c r="O332" s="119">
        <v>9254.0499999999993</v>
      </c>
      <c r="P332" s="119"/>
      <c r="Q332" s="119">
        <v>18494.349999999999</v>
      </c>
      <c r="R332" s="119">
        <v>17199.84</v>
      </c>
      <c r="S332" s="47"/>
    </row>
    <row r="333" spans="1:19" ht="9" customHeight="1" x14ac:dyDescent="0.2">
      <c r="A333" s="501"/>
      <c r="B333" s="501"/>
      <c r="C333" s="48" t="s">
        <v>4</v>
      </c>
      <c r="D333" s="49">
        <v>33</v>
      </c>
      <c r="E333" s="50">
        <v>16154339</v>
      </c>
      <c r="F333" s="50">
        <v>1523999</v>
      </c>
      <c r="G333" s="50">
        <v>240001</v>
      </c>
      <c r="H333" s="50">
        <v>12159892</v>
      </c>
      <c r="I333" s="50">
        <v>0</v>
      </c>
      <c r="J333" s="51">
        <v>2506521</v>
      </c>
      <c r="K333" s="50">
        <v>30078231</v>
      </c>
      <c r="L333" s="75">
        <v>32584752</v>
      </c>
      <c r="M333" s="118"/>
      <c r="N333" s="120">
        <v>30078231</v>
      </c>
      <c r="O333" s="120">
        <v>17918339</v>
      </c>
      <c r="P333" s="120">
        <v>0</v>
      </c>
      <c r="Q333" s="120">
        <v>35810055</v>
      </c>
      <c r="R333" s="120">
        <v>33303534</v>
      </c>
      <c r="S333" s="47"/>
    </row>
    <row r="334" spans="1:19" ht="12.75" customHeight="1" x14ac:dyDescent="0.2">
      <c r="A334" s="501"/>
      <c r="B334" s="501"/>
      <c r="C334" s="53" t="s">
        <v>3</v>
      </c>
      <c r="D334" s="54">
        <v>34</v>
      </c>
      <c r="E334" s="55">
        <v>8295.51</v>
      </c>
      <c r="F334" s="55">
        <v>799.48</v>
      </c>
      <c r="G334" s="55">
        <v>123.95</v>
      </c>
      <c r="H334" s="55">
        <v>6280.06</v>
      </c>
      <c r="I334" s="55">
        <v>0</v>
      </c>
      <c r="J334" s="55">
        <v>1291.58</v>
      </c>
      <c r="K334" s="56">
        <v>15499</v>
      </c>
      <c r="L334" s="76">
        <v>16790.580000000002</v>
      </c>
      <c r="M334" s="117"/>
      <c r="N334" s="119">
        <v>15499</v>
      </c>
      <c r="O334" s="119">
        <v>9218.94</v>
      </c>
      <c r="P334" s="119"/>
      <c r="Q334" s="119">
        <v>18449.990000000002</v>
      </c>
      <c r="R334" s="119">
        <v>17158.41</v>
      </c>
      <c r="S334" s="47"/>
    </row>
    <row r="335" spans="1:19" ht="9" customHeight="1" x14ac:dyDescent="0.2">
      <c r="A335" s="501"/>
      <c r="B335" s="501"/>
      <c r="C335" s="48" t="s">
        <v>4</v>
      </c>
      <c r="D335" s="49">
        <v>35</v>
      </c>
      <c r="E335" s="50">
        <v>16062347</v>
      </c>
      <c r="F335" s="50">
        <v>1548009</v>
      </c>
      <c r="G335" s="50">
        <v>240001</v>
      </c>
      <c r="H335" s="50">
        <v>12159892</v>
      </c>
      <c r="I335" s="50">
        <v>0</v>
      </c>
      <c r="J335" s="51">
        <v>2500848</v>
      </c>
      <c r="K335" s="50">
        <v>30010249</v>
      </c>
      <c r="L335" s="75">
        <v>32511096</v>
      </c>
      <c r="M335" s="118"/>
      <c r="N335" s="120">
        <v>30010249</v>
      </c>
      <c r="O335" s="120">
        <v>17850357</v>
      </c>
      <c r="P335" s="120">
        <v>0</v>
      </c>
      <c r="Q335" s="120">
        <v>35724162</v>
      </c>
      <c r="R335" s="120">
        <v>33223315</v>
      </c>
      <c r="S335" s="47"/>
    </row>
    <row r="336" spans="1:19" ht="12.75" customHeight="1" x14ac:dyDescent="0.2">
      <c r="A336" s="501"/>
      <c r="B336" s="501"/>
      <c r="C336" s="53" t="s">
        <v>3</v>
      </c>
      <c r="D336" s="54">
        <v>36</v>
      </c>
      <c r="E336" s="55">
        <v>8636.5499999999993</v>
      </c>
      <c r="F336" s="55">
        <v>811.87</v>
      </c>
      <c r="G336" s="55">
        <v>123.95</v>
      </c>
      <c r="H336" s="55">
        <v>6280.06</v>
      </c>
      <c r="I336" s="55">
        <v>0</v>
      </c>
      <c r="J336" s="55">
        <v>1321.04</v>
      </c>
      <c r="K336" s="56">
        <v>15852.43</v>
      </c>
      <c r="L336" s="76">
        <v>17173.47</v>
      </c>
      <c r="M336" s="117"/>
      <c r="N336" s="119">
        <v>15852.43</v>
      </c>
      <c r="O336" s="119">
        <v>9572.3700000000008</v>
      </c>
      <c r="P336" s="119"/>
      <c r="Q336" s="119">
        <v>18896.5</v>
      </c>
      <c r="R336" s="119">
        <v>17575.46</v>
      </c>
      <c r="S336" s="47"/>
    </row>
    <row r="337" spans="1:19" ht="9" customHeight="1" x14ac:dyDescent="0.2">
      <c r="A337" s="501"/>
      <c r="B337" s="501"/>
      <c r="C337" s="48" t="s">
        <v>4</v>
      </c>
      <c r="D337" s="49">
        <v>37</v>
      </c>
      <c r="E337" s="50">
        <v>16722693</v>
      </c>
      <c r="F337" s="50">
        <v>1572000</v>
      </c>
      <c r="G337" s="50">
        <v>240001</v>
      </c>
      <c r="H337" s="50">
        <v>12159892</v>
      </c>
      <c r="I337" s="50">
        <v>0</v>
      </c>
      <c r="J337" s="51">
        <v>2557890</v>
      </c>
      <c r="K337" s="50">
        <v>30694585</v>
      </c>
      <c r="L337" s="75">
        <v>33252475</v>
      </c>
      <c r="M337" s="118"/>
      <c r="N337" s="120">
        <v>30694585</v>
      </c>
      <c r="O337" s="120">
        <v>18534693</v>
      </c>
      <c r="P337" s="120">
        <v>0</v>
      </c>
      <c r="Q337" s="120">
        <v>36588726</v>
      </c>
      <c r="R337" s="120">
        <v>34030836</v>
      </c>
      <c r="S337" s="47"/>
    </row>
    <row r="338" spans="1:19" ht="12.75" customHeight="1" x14ac:dyDescent="0.2">
      <c r="A338" s="501"/>
      <c r="B338" s="501"/>
      <c r="C338" s="53" t="s">
        <v>3</v>
      </c>
      <c r="D338" s="54">
        <v>38</v>
      </c>
      <c r="E338" s="55">
        <v>8779.09</v>
      </c>
      <c r="F338" s="55">
        <v>824.27</v>
      </c>
      <c r="G338" s="55">
        <v>123.95</v>
      </c>
      <c r="H338" s="55">
        <v>6280.06</v>
      </c>
      <c r="I338" s="55">
        <v>0</v>
      </c>
      <c r="J338" s="55">
        <v>1333.95</v>
      </c>
      <c r="K338" s="56">
        <v>16007.37</v>
      </c>
      <c r="L338" s="76">
        <v>17341.32</v>
      </c>
      <c r="M338" s="117"/>
      <c r="N338" s="119">
        <v>16007.37</v>
      </c>
      <c r="O338" s="119">
        <v>9727.31</v>
      </c>
      <c r="P338" s="119"/>
      <c r="Q338" s="119">
        <v>19092.240000000002</v>
      </c>
      <c r="R338" s="119">
        <v>17758.29</v>
      </c>
      <c r="S338" s="47"/>
    </row>
    <row r="339" spans="1:19" ht="9" customHeight="1" x14ac:dyDescent="0.2">
      <c r="A339" s="501"/>
      <c r="B339" s="501"/>
      <c r="C339" s="48" t="s">
        <v>4</v>
      </c>
      <c r="D339" s="49">
        <v>39</v>
      </c>
      <c r="E339" s="50">
        <v>16998689</v>
      </c>
      <c r="F339" s="50">
        <v>1596009</v>
      </c>
      <c r="G339" s="50">
        <v>240001</v>
      </c>
      <c r="H339" s="50">
        <v>12159892</v>
      </c>
      <c r="I339" s="50">
        <v>0</v>
      </c>
      <c r="J339" s="51">
        <v>2582887</v>
      </c>
      <c r="K339" s="50">
        <v>30994590</v>
      </c>
      <c r="L339" s="75">
        <v>33577478</v>
      </c>
      <c r="M339" s="118"/>
      <c r="N339" s="120">
        <v>30994590</v>
      </c>
      <c r="O339" s="120">
        <v>18834699</v>
      </c>
      <c r="P339" s="120">
        <v>0</v>
      </c>
      <c r="Q339" s="120">
        <v>36967732</v>
      </c>
      <c r="R339" s="120">
        <v>34384844</v>
      </c>
      <c r="S339" s="47"/>
    </row>
    <row r="340" spans="1:19" ht="12.75" customHeight="1" x14ac:dyDescent="0.2">
      <c r="A340" s="501"/>
      <c r="B340" s="501"/>
      <c r="C340" s="53" t="s">
        <v>3</v>
      </c>
      <c r="D340" s="54">
        <v>40</v>
      </c>
      <c r="E340" s="55">
        <v>8921.64</v>
      </c>
      <c r="F340" s="55">
        <v>842.86</v>
      </c>
      <c r="G340" s="55">
        <v>123.95</v>
      </c>
      <c r="H340" s="55">
        <v>6280.06</v>
      </c>
      <c r="I340" s="55">
        <v>0</v>
      </c>
      <c r="J340" s="55">
        <v>1347.38</v>
      </c>
      <c r="K340" s="56">
        <v>16168.51</v>
      </c>
      <c r="L340" s="76">
        <v>17515.89</v>
      </c>
      <c r="M340" s="117"/>
      <c r="N340" s="119">
        <v>16168.51</v>
      </c>
      <c r="O340" s="119">
        <v>9888.4500000000007</v>
      </c>
      <c r="P340" s="119"/>
      <c r="Q340" s="119">
        <v>19295.810000000001</v>
      </c>
      <c r="R340" s="119">
        <v>17948.43</v>
      </c>
      <c r="S340" s="47"/>
    </row>
    <row r="341" spans="1:19" ht="9" customHeight="1" x14ac:dyDescent="0.2">
      <c r="A341" s="502"/>
      <c r="B341" s="502"/>
      <c r="C341" s="58"/>
      <c r="D341" s="59"/>
      <c r="E341" s="61">
        <v>17274704</v>
      </c>
      <c r="F341" s="61">
        <v>1632005</v>
      </c>
      <c r="G341" s="61">
        <v>240001</v>
      </c>
      <c r="H341" s="61">
        <v>12159892</v>
      </c>
      <c r="I341" s="61">
        <v>0</v>
      </c>
      <c r="J341" s="60">
        <v>2608891</v>
      </c>
      <c r="K341" s="61">
        <v>31306601</v>
      </c>
      <c r="L341" s="77">
        <v>33915492</v>
      </c>
      <c r="M341" s="118"/>
      <c r="N341" s="120">
        <v>31306601</v>
      </c>
      <c r="O341" s="120">
        <v>19146709</v>
      </c>
      <c r="P341" s="120">
        <v>0</v>
      </c>
      <c r="Q341" s="120">
        <v>37361898</v>
      </c>
      <c r="R341" s="120">
        <v>34753007</v>
      </c>
      <c r="S341" s="47"/>
    </row>
    <row r="342" spans="1:19" ht="12.75" customHeight="1" x14ac:dyDescent="0.2">
      <c r="A342" s="492">
        <v>35034</v>
      </c>
      <c r="B342" s="492">
        <v>35064</v>
      </c>
      <c r="C342" s="42" t="s">
        <v>3</v>
      </c>
      <c r="D342" s="43">
        <v>0</v>
      </c>
      <c r="E342" s="44">
        <v>5214.5</v>
      </c>
      <c r="F342" s="44">
        <v>440.02</v>
      </c>
      <c r="G342" s="44">
        <v>0</v>
      </c>
      <c r="H342" s="44">
        <v>6280.06</v>
      </c>
      <c r="I342" s="44">
        <v>0</v>
      </c>
      <c r="J342" s="44">
        <v>994.55</v>
      </c>
      <c r="K342" s="45">
        <v>11934.58</v>
      </c>
      <c r="L342" s="46">
        <v>12929.13</v>
      </c>
      <c r="M342" s="117"/>
      <c r="N342" s="119">
        <v>11934.58</v>
      </c>
      <c r="O342" s="119">
        <v>5654.52</v>
      </c>
      <c r="P342" s="119"/>
      <c r="Q342" s="119">
        <v>13946.94</v>
      </c>
      <c r="R342" s="119">
        <v>12952.39</v>
      </c>
      <c r="S342" s="47"/>
    </row>
    <row r="343" spans="1:19" ht="9" customHeight="1" x14ac:dyDescent="0.2">
      <c r="A343" s="525"/>
      <c r="B343" s="525"/>
      <c r="C343" s="48" t="s">
        <v>4</v>
      </c>
      <c r="D343" s="49">
        <v>1</v>
      </c>
      <c r="E343" s="50">
        <v>10096680</v>
      </c>
      <c r="F343" s="50">
        <v>851998</v>
      </c>
      <c r="G343" s="50">
        <v>0</v>
      </c>
      <c r="H343" s="50">
        <v>12159892</v>
      </c>
      <c r="I343" s="50">
        <v>0</v>
      </c>
      <c r="J343" s="51">
        <v>1925717</v>
      </c>
      <c r="K343" s="50">
        <v>23108569</v>
      </c>
      <c r="L343" s="73">
        <v>25034287</v>
      </c>
      <c r="M343" s="118"/>
      <c r="N343" s="120">
        <v>23108569</v>
      </c>
      <c r="O343" s="120">
        <v>10948677</v>
      </c>
      <c r="P343" s="120">
        <v>0</v>
      </c>
      <c r="Q343" s="120">
        <v>27005042</v>
      </c>
      <c r="R343" s="120">
        <v>25079324</v>
      </c>
      <c r="S343" s="47"/>
    </row>
    <row r="344" spans="1:19" ht="12.75" customHeight="1" x14ac:dyDescent="0.2">
      <c r="A344" s="500">
        <v>35034</v>
      </c>
      <c r="B344" s="500">
        <v>35064</v>
      </c>
      <c r="C344" s="53" t="s">
        <v>3</v>
      </c>
      <c r="D344" s="54">
        <v>2</v>
      </c>
      <c r="E344" s="55">
        <v>5443.81</v>
      </c>
      <c r="F344" s="55">
        <v>458.61</v>
      </c>
      <c r="G344" s="55">
        <v>0</v>
      </c>
      <c r="H344" s="55">
        <v>6280.06</v>
      </c>
      <c r="I344" s="55">
        <v>0</v>
      </c>
      <c r="J344" s="55">
        <v>1015.21</v>
      </c>
      <c r="K344" s="56">
        <v>12182.48</v>
      </c>
      <c r="L344" s="46">
        <v>13197.69</v>
      </c>
      <c r="M344" s="117"/>
      <c r="N344" s="119">
        <v>12182.48</v>
      </c>
      <c r="O344" s="119">
        <v>5902.42</v>
      </c>
      <c r="P344" s="119"/>
      <c r="Q344" s="119">
        <v>14260.13</v>
      </c>
      <c r="R344" s="119">
        <v>13244.92</v>
      </c>
      <c r="S344" s="47"/>
    </row>
    <row r="345" spans="1:19" ht="9" customHeight="1" x14ac:dyDescent="0.2">
      <c r="A345" s="500"/>
      <c r="B345" s="500"/>
      <c r="C345" s="48" t="s">
        <v>4</v>
      </c>
      <c r="D345" s="49">
        <v>3</v>
      </c>
      <c r="E345" s="50">
        <v>10540686</v>
      </c>
      <c r="F345" s="50">
        <v>887993</v>
      </c>
      <c r="G345" s="50">
        <v>0</v>
      </c>
      <c r="H345" s="50">
        <v>12159892</v>
      </c>
      <c r="I345" s="50">
        <v>0</v>
      </c>
      <c r="J345" s="51">
        <v>1965721</v>
      </c>
      <c r="K345" s="50">
        <v>23588571</v>
      </c>
      <c r="L345" s="73">
        <v>25554291</v>
      </c>
      <c r="M345" s="118"/>
      <c r="N345" s="120">
        <v>23588571</v>
      </c>
      <c r="O345" s="120">
        <v>11428679</v>
      </c>
      <c r="P345" s="120">
        <v>0</v>
      </c>
      <c r="Q345" s="120">
        <v>27611462</v>
      </c>
      <c r="R345" s="120">
        <v>25645741</v>
      </c>
      <c r="S345" s="47"/>
    </row>
    <row r="346" spans="1:19" ht="12.75" customHeight="1" x14ac:dyDescent="0.2">
      <c r="A346" s="501"/>
      <c r="B346" s="501"/>
      <c r="C346" s="53" t="s">
        <v>3</v>
      </c>
      <c r="D346" s="54">
        <v>4</v>
      </c>
      <c r="E346" s="55">
        <v>5687.99</v>
      </c>
      <c r="F346" s="55">
        <v>483.4</v>
      </c>
      <c r="G346" s="55">
        <v>0</v>
      </c>
      <c r="H346" s="55">
        <v>6280.06</v>
      </c>
      <c r="I346" s="55">
        <v>0</v>
      </c>
      <c r="J346" s="55">
        <v>1037.6199999999999</v>
      </c>
      <c r="K346" s="56">
        <v>12451.45</v>
      </c>
      <c r="L346" s="46">
        <v>13489.07</v>
      </c>
      <c r="M346" s="117"/>
      <c r="N346" s="119">
        <v>12451.45</v>
      </c>
      <c r="O346" s="119">
        <v>6171.39</v>
      </c>
      <c r="P346" s="119"/>
      <c r="Q346" s="119">
        <v>14599.92</v>
      </c>
      <c r="R346" s="119">
        <v>13562.3</v>
      </c>
      <c r="S346" s="47"/>
    </row>
    <row r="347" spans="1:19" ht="9" customHeight="1" x14ac:dyDescent="0.2">
      <c r="A347" s="501"/>
      <c r="B347" s="501"/>
      <c r="C347" s="48" t="s">
        <v>4</v>
      </c>
      <c r="D347" s="49">
        <v>5</v>
      </c>
      <c r="E347" s="50">
        <v>11013484</v>
      </c>
      <c r="F347" s="50">
        <v>935993</v>
      </c>
      <c r="G347" s="50">
        <v>0</v>
      </c>
      <c r="H347" s="50">
        <v>12159892</v>
      </c>
      <c r="I347" s="50">
        <v>0</v>
      </c>
      <c r="J347" s="51">
        <v>2009112</v>
      </c>
      <c r="K347" s="50">
        <v>24109369</v>
      </c>
      <c r="L347" s="73">
        <v>26118482</v>
      </c>
      <c r="M347" s="118"/>
      <c r="N347" s="120">
        <v>24109369</v>
      </c>
      <c r="O347" s="120">
        <v>11949477</v>
      </c>
      <c r="P347" s="120">
        <v>0</v>
      </c>
      <c r="Q347" s="120">
        <v>28269387</v>
      </c>
      <c r="R347" s="120">
        <v>26260275</v>
      </c>
      <c r="S347" s="47"/>
    </row>
    <row r="348" spans="1:19" ht="12.75" customHeight="1" x14ac:dyDescent="0.2">
      <c r="A348" s="501"/>
      <c r="B348" s="501"/>
      <c r="C348" s="53" t="s">
        <v>3</v>
      </c>
      <c r="D348" s="54">
        <v>6</v>
      </c>
      <c r="E348" s="55">
        <v>6016.45</v>
      </c>
      <c r="F348" s="55">
        <v>514.39</v>
      </c>
      <c r="G348" s="55">
        <v>0</v>
      </c>
      <c r="H348" s="55">
        <v>6280.06</v>
      </c>
      <c r="I348" s="55">
        <v>0</v>
      </c>
      <c r="J348" s="55">
        <v>1067.58</v>
      </c>
      <c r="K348" s="56">
        <v>12810.9</v>
      </c>
      <c r="L348" s="46">
        <v>13878.48</v>
      </c>
      <c r="M348" s="117"/>
      <c r="N348" s="119">
        <v>12810.9</v>
      </c>
      <c r="O348" s="119">
        <v>6530.84</v>
      </c>
      <c r="P348" s="119"/>
      <c r="Q348" s="119">
        <v>15054.03</v>
      </c>
      <c r="R348" s="119">
        <v>13986.45</v>
      </c>
      <c r="S348" s="47"/>
    </row>
    <row r="349" spans="1:19" ht="9" customHeight="1" x14ac:dyDescent="0.2">
      <c r="A349" s="501"/>
      <c r="B349" s="501"/>
      <c r="C349" s="48" t="s">
        <v>4</v>
      </c>
      <c r="D349" s="49">
        <v>7</v>
      </c>
      <c r="E349" s="50">
        <v>11649472</v>
      </c>
      <c r="F349" s="50">
        <v>995998</v>
      </c>
      <c r="G349" s="50">
        <v>0</v>
      </c>
      <c r="H349" s="50">
        <v>12159892</v>
      </c>
      <c r="I349" s="50">
        <v>0</v>
      </c>
      <c r="J349" s="51">
        <v>2067123</v>
      </c>
      <c r="K349" s="50">
        <v>24805361</v>
      </c>
      <c r="L349" s="73">
        <v>26872484</v>
      </c>
      <c r="M349" s="118"/>
      <c r="N349" s="120">
        <v>24805361</v>
      </c>
      <c r="O349" s="120">
        <v>12645470</v>
      </c>
      <c r="P349" s="120">
        <v>0</v>
      </c>
      <c r="Q349" s="120">
        <v>29148667</v>
      </c>
      <c r="R349" s="120">
        <v>27081544</v>
      </c>
      <c r="S349" s="47"/>
    </row>
    <row r="350" spans="1:19" ht="12.75" customHeight="1" x14ac:dyDescent="0.2">
      <c r="A350" s="501"/>
      <c r="B350" s="501"/>
      <c r="C350" s="53" t="s">
        <v>3</v>
      </c>
      <c r="D350" s="54">
        <v>8</v>
      </c>
      <c r="E350" s="55">
        <v>6282.95</v>
      </c>
      <c r="F350" s="55">
        <v>545.38</v>
      </c>
      <c r="G350" s="55">
        <v>0</v>
      </c>
      <c r="H350" s="55">
        <v>6280.06</v>
      </c>
      <c r="I350" s="55">
        <v>0</v>
      </c>
      <c r="J350" s="55">
        <v>1092.3699999999999</v>
      </c>
      <c r="K350" s="56">
        <v>13108.39</v>
      </c>
      <c r="L350" s="46">
        <v>14200.76</v>
      </c>
      <c r="M350" s="117"/>
      <c r="N350" s="119">
        <v>13108.39</v>
      </c>
      <c r="O350" s="119">
        <v>6828.33</v>
      </c>
      <c r="P350" s="119"/>
      <c r="Q350" s="119">
        <v>15429.86</v>
      </c>
      <c r="R350" s="119">
        <v>14337.49</v>
      </c>
      <c r="S350" s="47"/>
    </row>
    <row r="351" spans="1:19" ht="9" customHeight="1" x14ac:dyDescent="0.2">
      <c r="A351" s="501"/>
      <c r="B351" s="501"/>
      <c r="C351" s="48" t="s">
        <v>4</v>
      </c>
      <c r="D351" s="49">
        <v>9</v>
      </c>
      <c r="E351" s="50">
        <v>12165488</v>
      </c>
      <c r="F351" s="50">
        <v>1056003</v>
      </c>
      <c r="G351" s="50">
        <v>0</v>
      </c>
      <c r="H351" s="50">
        <v>12159892</v>
      </c>
      <c r="I351" s="50">
        <v>0</v>
      </c>
      <c r="J351" s="51">
        <v>2115123</v>
      </c>
      <c r="K351" s="50">
        <v>25381382</v>
      </c>
      <c r="L351" s="73">
        <v>27496506</v>
      </c>
      <c r="M351" s="118"/>
      <c r="N351" s="120">
        <v>25381382</v>
      </c>
      <c r="O351" s="120">
        <v>13221491</v>
      </c>
      <c r="P351" s="120">
        <v>0</v>
      </c>
      <c r="Q351" s="120">
        <v>29876375</v>
      </c>
      <c r="R351" s="120">
        <v>27761252</v>
      </c>
      <c r="S351" s="47"/>
    </row>
    <row r="352" spans="1:19" ht="12.75" customHeight="1" x14ac:dyDescent="0.2">
      <c r="A352" s="501"/>
      <c r="B352" s="501"/>
      <c r="C352" s="53" t="s">
        <v>3</v>
      </c>
      <c r="D352" s="54">
        <v>10</v>
      </c>
      <c r="E352" s="55">
        <v>6597.9</v>
      </c>
      <c r="F352" s="55">
        <v>570.16999999999996</v>
      </c>
      <c r="G352" s="55">
        <v>0</v>
      </c>
      <c r="H352" s="55">
        <v>6280.06</v>
      </c>
      <c r="I352" s="55">
        <v>0</v>
      </c>
      <c r="J352" s="55">
        <v>1120.68</v>
      </c>
      <c r="K352" s="56">
        <v>13448.13</v>
      </c>
      <c r="L352" s="46">
        <v>14568.81</v>
      </c>
      <c r="M352" s="117"/>
      <c r="N352" s="119">
        <v>13448.13</v>
      </c>
      <c r="O352" s="119">
        <v>7168.07</v>
      </c>
      <c r="P352" s="119"/>
      <c r="Q352" s="119">
        <v>15859.06</v>
      </c>
      <c r="R352" s="119">
        <v>14738.38</v>
      </c>
      <c r="S352" s="47"/>
    </row>
    <row r="353" spans="1:19" ht="9" customHeight="1" x14ac:dyDescent="0.2">
      <c r="A353" s="501"/>
      <c r="B353" s="501"/>
      <c r="C353" s="48" t="s">
        <v>4</v>
      </c>
      <c r="D353" s="49">
        <v>11</v>
      </c>
      <c r="E353" s="50">
        <v>12775316</v>
      </c>
      <c r="F353" s="50">
        <v>1104003</v>
      </c>
      <c r="G353" s="50">
        <v>0</v>
      </c>
      <c r="H353" s="50">
        <v>12159892</v>
      </c>
      <c r="I353" s="50">
        <v>0</v>
      </c>
      <c r="J353" s="51">
        <v>2169939</v>
      </c>
      <c r="K353" s="50">
        <v>26039211</v>
      </c>
      <c r="L353" s="73">
        <v>28209150</v>
      </c>
      <c r="M353" s="118"/>
      <c r="N353" s="120">
        <v>26039211</v>
      </c>
      <c r="O353" s="120">
        <v>13879319</v>
      </c>
      <c r="P353" s="120">
        <v>0</v>
      </c>
      <c r="Q353" s="120">
        <v>30707422</v>
      </c>
      <c r="R353" s="120">
        <v>28537483</v>
      </c>
      <c r="S353" s="47"/>
    </row>
    <row r="354" spans="1:19" ht="12.75" customHeight="1" x14ac:dyDescent="0.2">
      <c r="A354" s="501"/>
      <c r="B354" s="501"/>
      <c r="C354" s="53" t="s">
        <v>3</v>
      </c>
      <c r="D354" s="54">
        <v>12</v>
      </c>
      <c r="E354" s="55">
        <v>6858.2</v>
      </c>
      <c r="F354" s="55">
        <v>594.96</v>
      </c>
      <c r="G354" s="55">
        <v>0</v>
      </c>
      <c r="H354" s="55">
        <v>6280.06</v>
      </c>
      <c r="I354" s="55">
        <v>0</v>
      </c>
      <c r="J354" s="55">
        <v>1144.44</v>
      </c>
      <c r="K354" s="56">
        <v>13733.22</v>
      </c>
      <c r="L354" s="46">
        <v>14877.66</v>
      </c>
      <c r="M354" s="117"/>
      <c r="N354" s="119">
        <v>13733.22</v>
      </c>
      <c r="O354" s="119">
        <v>7453.16</v>
      </c>
      <c r="P354" s="119"/>
      <c r="Q354" s="119">
        <v>16219.23</v>
      </c>
      <c r="R354" s="119">
        <v>15074.79</v>
      </c>
      <c r="S354" s="47"/>
    </row>
    <row r="355" spans="1:19" ht="9" customHeight="1" x14ac:dyDescent="0.2">
      <c r="A355" s="501"/>
      <c r="B355" s="501"/>
      <c r="C355" s="48" t="s">
        <v>4</v>
      </c>
      <c r="D355" s="49">
        <v>13</v>
      </c>
      <c r="E355" s="50">
        <v>13279327</v>
      </c>
      <c r="F355" s="50">
        <v>1152003</v>
      </c>
      <c r="G355" s="50">
        <v>0</v>
      </c>
      <c r="H355" s="50">
        <v>12159892</v>
      </c>
      <c r="I355" s="50">
        <v>0</v>
      </c>
      <c r="J355" s="51">
        <v>2215945</v>
      </c>
      <c r="K355" s="50">
        <v>26591222</v>
      </c>
      <c r="L355" s="73">
        <v>28807167</v>
      </c>
      <c r="M355" s="118"/>
      <c r="N355" s="120">
        <v>26591222</v>
      </c>
      <c r="O355" s="120">
        <v>14431330</v>
      </c>
      <c r="P355" s="120">
        <v>0</v>
      </c>
      <c r="Q355" s="120">
        <v>31404808</v>
      </c>
      <c r="R355" s="120">
        <v>29188864</v>
      </c>
      <c r="S355" s="47"/>
    </row>
    <row r="356" spans="1:19" ht="12.75" customHeight="1" x14ac:dyDescent="0.2">
      <c r="A356" s="501"/>
      <c r="B356" s="501"/>
      <c r="C356" s="53" t="s">
        <v>3</v>
      </c>
      <c r="D356" s="54">
        <v>14</v>
      </c>
      <c r="E356" s="55">
        <v>7118.49</v>
      </c>
      <c r="F356" s="55">
        <v>619.75</v>
      </c>
      <c r="G356" s="55">
        <v>0</v>
      </c>
      <c r="H356" s="55">
        <v>6280.06</v>
      </c>
      <c r="I356" s="55">
        <v>0</v>
      </c>
      <c r="J356" s="55">
        <v>1168.19</v>
      </c>
      <c r="K356" s="56">
        <v>14018.3</v>
      </c>
      <c r="L356" s="46">
        <v>15186.49</v>
      </c>
      <c r="M356" s="117"/>
      <c r="N356" s="119">
        <v>14018.3</v>
      </c>
      <c r="O356" s="119">
        <v>7738.24</v>
      </c>
      <c r="P356" s="119"/>
      <c r="Q356" s="119">
        <v>16579.37</v>
      </c>
      <c r="R356" s="119">
        <v>15411.18</v>
      </c>
      <c r="S356" s="47"/>
    </row>
    <row r="357" spans="1:19" ht="9" customHeight="1" x14ac:dyDescent="0.2">
      <c r="A357" s="501"/>
      <c r="B357" s="501"/>
      <c r="C357" s="48" t="s">
        <v>4</v>
      </c>
      <c r="D357" s="49">
        <v>15</v>
      </c>
      <c r="E357" s="50">
        <v>13783319</v>
      </c>
      <c r="F357" s="50">
        <v>1200003</v>
      </c>
      <c r="G357" s="50">
        <v>0</v>
      </c>
      <c r="H357" s="50">
        <v>12159892</v>
      </c>
      <c r="I357" s="50">
        <v>0</v>
      </c>
      <c r="J357" s="51">
        <v>2261931</v>
      </c>
      <c r="K357" s="50">
        <v>27143214</v>
      </c>
      <c r="L357" s="73">
        <v>29405145</v>
      </c>
      <c r="M357" s="118"/>
      <c r="N357" s="120">
        <v>27143214</v>
      </c>
      <c r="O357" s="120">
        <v>14983322</v>
      </c>
      <c r="P357" s="120">
        <v>0</v>
      </c>
      <c r="Q357" s="120">
        <v>32102137</v>
      </c>
      <c r="R357" s="120">
        <v>29840205</v>
      </c>
      <c r="S357" s="47"/>
    </row>
    <row r="358" spans="1:19" ht="12.75" customHeight="1" x14ac:dyDescent="0.2">
      <c r="A358" s="501"/>
      <c r="B358" s="501"/>
      <c r="C358" s="53" t="s">
        <v>3</v>
      </c>
      <c r="D358" s="54">
        <v>16</v>
      </c>
      <c r="E358" s="55">
        <v>7430.1</v>
      </c>
      <c r="F358" s="55">
        <v>650.74</v>
      </c>
      <c r="G358" s="55">
        <v>0</v>
      </c>
      <c r="H358" s="55">
        <v>6280.06</v>
      </c>
      <c r="I358" s="55">
        <v>0</v>
      </c>
      <c r="J358" s="55">
        <v>1196.74</v>
      </c>
      <c r="K358" s="56">
        <v>14360.9</v>
      </c>
      <c r="L358" s="46">
        <v>15557.64</v>
      </c>
      <c r="M358" s="117"/>
      <c r="N358" s="119">
        <v>14360.9</v>
      </c>
      <c r="O358" s="119">
        <v>8080.84</v>
      </c>
      <c r="P358" s="119"/>
      <c r="Q358" s="119">
        <v>17012.189999999999</v>
      </c>
      <c r="R358" s="119">
        <v>15815.45</v>
      </c>
      <c r="S358" s="47"/>
    </row>
    <row r="359" spans="1:19" ht="9" customHeight="1" x14ac:dyDescent="0.2">
      <c r="A359" s="501"/>
      <c r="B359" s="501"/>
      <c r="C359" s="48" t="s">
        <v>4</v>
      </c>
      <c r="D359" s="49">
        <v>17</v>
      </c>
      <c r="E359" s="50">
        <v>14386680</v>
      </c>
      <c r="F359" s="50">
        <v>1260008</v>
      </c>
      <c r="G359" s="50">
        <v>0</v>
      </c>
      <c r="H359" s="50">
        <v>12159892</v>
      </c>
      <c r="I359" s="50">
        <v>0</v>
      </c>
      <c r="J359" s="51">
        <v>2317212</v>
      </c>
      <c r="K359" s="50">
        <v>27806580</v>
      </c>
      <c r="L359" s="73">
        <v>30123792</v>
      </c>
      <c r="M359" s="118"/>
      <c r="N359" s="120">
        <v>27806580</v>
      </c>
      <c r="O359" s="120">
        <v>15646688</v>
      </c>
      <c r="P359" s="120">
        <v>0</v>
      </c>
      <c r="Q359" s="120">
        <v>32940193</v>
      </c>
      <c r="R359" s="120">
        <v>30622981</v>
      </c>
      <c r="S359" s="47"/>
    </row>
    <row r="360" spans="1:19" ht="12.75" customHeight="1" x14ac:dyDescent="0.2">
      <c r="A360" s="501"/>
      <c r="B360" s="501"/>
      <c r="C360" s="53" t="s">
        <v>3</v>
      </c>
      <c r="D360" s="54">
        <v>18</v>
      </c>
      <c r="E360" s="55">
        <v>7690.39</v>
      </c>
      <c r="F360" s="55">
        <v>675.53</v>
      </c>
      <c r="G360" s="55">
        <v>0</v>
      </c>
      <c r="H360" s="55">
        <v>6280.06</v>
      </c>
      <c r="I360" s="55">
        <v>0</v>
      </c>
      <c r="J360" s="55">
        <v>1220.5</v>
      </c>
      <c r="K360" s="56">
        <v>14645.98</v>
      </c>
      <c r="L360" s="46">
        <v>15866.48</v>
      </c>
      <c r="M360" s="117"/>
      <c r="N360" s="119">
        <v>14645.98</v>
      </c>
      <c r="O360" s="119">
        <v>8365.92</v>
      </c>
      <c r="P360" s="119"/>
      <c r="Q360" s="119">
        <v>17372.349999999999</v>
      </c>
      <c r="R360" s="119">
        <v>16151.85</v>
      </c>
      <c r="S360" s="47"/>
    </row>
    <row r="361" spans="1:19" ht="9" customHeight="1" x14ac:dyDescent="0.2">
      <c r="A361" s="501"/>
      <c r="B361" s="501"/>
      <c r="C361" s="48" t="s">
        <v>4</v>
      </c>
      <c r="D361" s="49">
        <v>19</v>
      </c>
      <c r="E361" s="50">
        <v>14890671</v>
      </c>
      <c r="F361" s="50">
        <v>1308008</v>
      </c>
      <c r="G361" s="50">
        <v>0</v>
      </c>
      <c r="H361" s="50">
        <v>12159892</v>
      </c>
      <c r="I361" s="50">
        <v>0</v>
      </c>
      <c r="J361" s="51">
        <v>2363218</v>
      </c>
      <c r="K361" s="50">
        <v>28358572</v>
      </c>
      <c r="L361" s="73">
        <v>30721789</v>
      </c>
      <c r="M361" s="118"/>
      <c r="N361" s="120">
        <v>28358572</v>
      </c>
      <c r="O361" s="120">
        <v>16198680</v>
      </c>
      <c r="P361" s="120">
        <v>0</v>
      </c>
      <c r="Q361" s="120">
        <v>33637560</v>
      </c>
      <c r="R361" s="120">
        <v>31274343</v>
      </c>
      <c r="S361" s="47"/>
    </row>
    <row r="362" spans="1:19" ht="12.75" customHeight="1" x14ac:dyDescent="0.2">
      <c r="A362" s="501"/>
      <c r="B362" s="501"/>
      <c r="C362" s="53" t="s">
        <v>3</v>
      </c>
      <c r="D362" s="54">
        <v>20</v>
      </c>
      <c r="E362" s="55">
        <v>7950.69</v>
      </c>
      <c r="F362" s="55">
        <v>700.32</v>
      </c>
      <c r="G362" s="55">
        <v>0</v>
      </c>
      <c r="H362" s="55">
        <v>6280.06</v>
      </c>
      <c r="I362" s="55">
        <v>0</v>
      </c>
      <c r="J362" s="55">
        <v>1244.26</v>
      </c>
      <c r="K362" s="56">
        <v>14931.07</v>
      </c>
      <c r="L362" s="46">
        <v>16175.33</v>
      </c>
      <c r="M362" s="117"/>
      <c r="N362" s="119">
        <v>14931.07</v>
      </c>
      <c r="O362" s="119">
        <v>8651.01</v>
      </c>
      <c r="P362" s="119"/>
      <c r="Q362" s="119">
        <v>17732.509999999998</v>
      </c>
      <c r="R362" s="119">
        <v>16488.25</v>
      </c>
      <c r="S362" s="47"/>
    </row>
    <row r="363" spans="1:19" ht="9" customHeight="1" x14ac:dyDescent="0.2">
      <c r="A363" s="501"/>
      <c r="B363" s="501"/>
      <c r="C363" s="48" t="s">
        <v>4</v>
      </c>
      <c r="D363" s="49">
        <v>21</v>
      </c>
      <c r="E363" s="50">
        <v>15394683</v>
      </c>
      <c r="F363" s="50">
        <v>1356009</v>
      </c>
      <c r="G363" s="50">
        <v>0</v>
      </c>
      <c r="H363" s="50">
        <v>12159892</v>
      </c>
      <c r="I363" s="50">
        <v>0</v>
      </c>
      <c r="J363" s="51">
        <v>2409223</v>
      </c>
      <c r="K363" s="50">
        <v>28910583</v>
      </c>
      <c r="L363" s="73">
        <v>31319806</v>
      </c>
      <c r="M363" s="118"/>
      <c r="N363" s="120">
        <v>28910583</v>
      </c>
      <c r="O363" s="120">
        <v>16750691</v>
      </c>
      <c r="P363" s="120">
        <v>0</v>
      </c>
      <c r="Q363" s="120">
        <v>34334927</v>
      </c>
      <c r="R363" s="120">
        <v>31925704</v>
      </c>
      <c r="S363" s="47"/>
    </row>
    <row r="364" spans="1:19" ht="12.75" customHeight="1" x14ac:dyDescent="0.2">
      <c r="A364" s="501"/>
      <c r="B364" s="501"/>
      <c r="C364" s="53" t="s">
        <v>3</v>
      </c>
      <c r="D364" s="54">
        <v>22</v>
      </c>
      <c r="E364" s="55">
        <v>8144.91</v>
      </c>
      <c r="F364" s="55">
        <v>712.71</v>
      </c>
      <c r="G364" s="55">
        <v>0</v>
      </c>
      <c r="H364" s="55">
        <v>6280.06</v>
      </c>
      <c r="I364" s="55">
        <v>0</v>
      </c>
      <c r="J364" s="55">
        <v>1261.47</v>
      </c>
      <c r="K364" s="56">
        <v>15137.68</v>
      </c>
      <c r="L364" s="46">
        <v>16399.150000000001</v>
      </c>
      <c r="M364" s="117"/>
      <c r="N364" s="119">
        <v>15137.68</v>
      </c>
      <c r="O364" s="119">
        <v>8857.6200000000008</v>
      </c>
      <c r="P364" s="119"/>
      <c r="Q364" s="119">
        <v>17993.52</v>
      </c>
      <c r="R364" s="119">
        <v>16732.05</v>
      </c>
      <c r="S364" s="47"/>
    </row>
    <row r="365" spans="1:19" ht="9" customHeight="1" x14ac:dyDescent="0.2">
      <c r="A365" s="501"/>
      <c r="B365" s="501"/>
      <c r="C365" s="48" t="s">
        <v>4</v>
      </c>
      <c r="D365" s="49">
        <v>23</v>
      </c>
      <c r="E365" s="50">
        <v>15770745</v>
      </c>
      <c r="F365" s="50">
        <v>1379999</v>
      </c>
      <c r="G365" s="50">
        <v>0</v>
      </c>
      <c r="H365" s="50">
        <v>12159892</v>
      </c>
      <c r="I365" s="50">
        <v>0</v>
      </c>
      <c r="J365" s="51">
        <v>2442547</v>
      </c>
      <c r="K365" s="50">
        <v>29310636</v>
      </c>
      <c r="L365" s="73">
        <v>31753182</v>
      </c>
      <c r="M365" s="118"/>
      <c r="N365" s="120">
        <v>29310636</v>
      </c>
      <c r="O365" s="120">
        <v>17150744</v>
      </c>
      <c r="P365" s="120">
        <v>0</v>
      </c>
      <c r="Q365" s="120">
        <v>34840313</v>
      </c>
      <c r="R365" s="120">
        <v>32397766</v>
      </c>
      <c r="S365" s="47"/>
    </row>
    <row r="366" spans="1:19" ht="12.75" customHeight="1" x14ac:dyDescent="0.2">
      <c r="A366" s="501"/>
      <c r="B366" s="501"/>
      <c r="C366" s="53" t="s">
        <v>3</v>
      </c>
      <c r="D366" s="54">
        <v>24</v>
      </c>
      <c r="E366" s="55">
        <v>8287.4500000000007</v>
      </c>
      <c r="F366" s="55">
        <v>731.3</v>
      </c>
      <c r="G366" s="55">
        <v>0</v>
      </c>
      <c r="H366" s="55">
        <v>6280.06</v>
      </c>
      <c r="I366" s="55">
        <v>0</v>
      </c>
      <c r="J366" s="55">
        <v>1274.9000000000001</v>
      </c>
      <c r="K366" s="56">
        <v>15298.81</v>
      </c>
      <c r="L366" s="46">
        <v>16573.71</v>
      </c>
      <c r="M366" s="117"/>
      <c r="N366" s="119">
        <v>15298.81</v>
      </c>
      <c r="O366" s="119">
        <v>9018.75</v>
      </c>
      <c r="P366" s="119"/>
      <c r="Q366" s="119">
        <v>18197.09</v>
      </c>
      <c r="R366" s="119">
        <v>16922.189999999999</v>
      </c>
      <c r="S366" s="47"/>
    </row>
    <row r="367" spans="1:19" ht="9" customHeight="1" x14ac:dyDescent="0.2">
      <c r="A367" s="501"/>
      <c r="B367" s="501"/>
      <c r="C367" s="48" t="s">
        <v>4</v>
      </c>
      <c r="D367" s="49">
        <v>25</v>
      </c>
      <c r="E367" s="50">
        <v>16046741</v>
      </c>
      <c r="F367" s="50">
        <v>1415994</v>
      </c>
      <c r="G367" s="50">
        <v>0</v>
      </c>
      <c r="H367" s="50">
        <v>12159892</v>
      </c>
      <c r="I367" s="50">
        <v>0</v>
      </c>
      <c r="J367" s="51">
        <v>2468551</v>
      </c>
      <c r="K367" s="50">
        <v>29622627</v>
      </c>
      <c r="L367" s="73">
        <v>32091177</v>
      </c>
      <c r="M367" s="118"/>
      <c r="N367" s="120">
        <v>29622627</v>
      </c>
      <c r="O367" s="120">
        <v>17462735</v>
      </c>
      <c r="P367" s="120">
        <v>0</v>
      </c>
      <c r="Q367" s="120">
        <v>35234479</v>
      </c>
      <c r="R367" s="120">
        <v>32765929</v>
      </c>
      <c r="S367" s="47"/>
    </row>
    <row r="368" spans="1:19" ht="12.75" customHeight="1" x14ac:dyDescent="0.2">
      <c r="A368" s="501"/>
      <c r="B368" s="501"/>
      <c r="C368" s="53" t="s">
        <v>3</v>
      </c>
      <c r="D368" s="54">
        <v>26</v>
      </c>
      <c r="E368" s="55">
        <v>8429.99</v>
      </c>
      <c r="F368" s="55">
        <v>743.7</v>
      </c>
      <c r="G368" s="55">
        <v>0</v>
      </c>
      <c r="H368" s="55">
        <v>6280.06</v>
      </c>
      <c r="I368" s="55">
        <v>0</v>
      </c>
      <c r="J368" s="55">
        <v>1287.81</v>
      </c>
      <c r="K368" s="56">
        <v>15453.75</v>
      </c>
      <c r="L368" s="46">
        <v>16741.560000000001</v>
      </c>
      <c r="M368" s="117"/>
      <c r="N368" s="119">
        <v>15453.75</v>
      </c>
      <c r="O368" s="119">
        <v>9173.69</v>
      </c>
      <c r="P368" s="119"/>
      <c r="Q368" s="119">
        <v>18392.82</v>
      </c>
      <c r="R368" s="119">
        <v>17105.009999999998</v>
      </c>
      <c r="S368" s="47"/>
    </row>
    <row r="369" spans="1:19" ht="9" customHeight="1" x14ac:dyDescent="0.2">
      <c r="A369" s="501"/>
      <c r="B369" s="501"/>
      <c r="C369" s="48" t="s">
        <v>4</v>
      </c>
      <c r="D369" s="49">
        <v>27</v>
      </c>
      <c r="E369" s="50">
        <v>16322737</v>
      </c>
      <c r="F369" s="50">
        <v>1440004</v>
      </c>
      <c r="G369" s="50">
        <v>0</v>
      </c>
      <c r="H369" s="50">
        <v>12159892</v>
      </c>
      <c r="I369" s="50">
        <v>0</v>
      </c>
      <c r="J369" s="51">
        <v>2493548</v>
      </c>
      <c r="K369" s="50">
        <v>29922633</v>
      </c>
      <c r="L369" s="73">
        <v>32416180</v>
      </c>
      <c r="M369" s="118"/>
      <c r="N369" s="120">
        <v>29922633</v>
      </c>
      <c r="O369" s="120">
        <v>17762741</v>
      </c>
      <c r="P369" s="120">
        <v>0</v>
      </c>
      <c r="Q369" s="120">
        <v>35613466</v>
      </c>
      <c r="R369" s="120">
        <v>33119918</v>
      </c>
      <c r="S369" s="47"/>
    </row>
    <row r="370" spans="1:19" ht="12.75" customHeight="1" x14ac:dyDescent="0.2">
      <c r="A370" s="501"/>
      <c r="B370" s="501"/>
      <c r="C370" s="53" t="s">
        <v>3</v>
      </c>
      <c r="D370" s="54">
        <v>28</v>
      </c>
      <c r="E370" s="55">
        <v>8603.5300000000007</v>
      </c>
      <c r="F370" s="55">
        <v>756.09</v>
      </c>
      <c r="G370" s="55">
        <v>0</v>
      </c>
      <c r="H370" s="55">
        <v>6280.06</v>
      </c>
      <c r="I370" s="55">
        <v>0</v>
      </c>
      <c r="J370" s="55">
        <v>1303.31</v>
      </c>
      <c r="K370" s="56">
        <v>15639.68</v>
      </c>
      <c r="L370" s="46">
        <v>16942.990000000002</v>
      </c>
      <c r="M370" s="117"/>
      <c r="N370" s="119">
        <v>15639.68</v>
      </c>
      <c r="O370" s="119">
        <v>9359.6200000000008</v>
      </c>
      <c r="P370" s="119"/>
      <c r="Q370" s="119">
        <v>18627.72</v>
      </c>
      <c r="R370" s="119">
        <v>17324.41</v>
      </c>
      <c r="S370" s="47"/>
    </row>
    <row r="371" spans="1:19" ht="9" customHeight="1" x14ac:dyDescent="0.2">
      <c r="A371" s="501"/>
      <c r="B371" s="501"/>
      <c r="C371" s="48" t="s">
        <v>4</v>
      </c>
      <c r="D371" s="49">
        <v>29</v>
      </c>
      <c r="E371" s="50">
        <v>16658757</v>
      </c>
      <c r="F371" s="50">
        <v>1463994</v>
      </c>
      <c r="G371" s="50">
        <v>0</v>
      </c>
      <c r="H371" s="50">
        <v>12159892</v>
      </c>
      <c r="I371" s="50">
        <v>0</v>
      </c>
      <c r="J371" s="51">
        <v>2523560</v>
      </c>
      <c r="K371" s="50">
        <v>30282643</v>
      </c>
      <c r="L371" s="73">
        <v>32806203</v>
      </c>
      <c r="M371" s="118"/>
      <c r="N371" s="120">
        <v>30282643</v>
      </c>
      <c r="O371" s="120">
        <v>18122751</v>
      </c>
      <c r="P371" s="120">
        <v>0</v>
      </c>
      <c r="Q371" s="120">
        <v>36068295</v>
      </c>
      <c r="R371" s="120">
        <v>33544735</v>
      </c>
      <c r="S371" s="47"/>
    </row>
    <row r="372" spans="1:19" ht="12.75" customHeight="1" x14ac:dyDescent="0.2">
      <c r="A372" s="501"/>
      <c r="B372" s="501"/>
      <c r="C372" s="53" t="s">
        <v>3</v>
      </c>
      <c r="D372" s="54">
        <v>30</v>
      </c>
      <c r="E372" s="55">
        <v>8746.07</v>
      </c>
      <c r="F372" s="55">
        <v>768.49</v>
      </c>
      <c r="G372" s="55">
        <v>0</v>
      </c>
      <c r="H372" s="55">
        <v>6280.06</v>
      </c>
      <c r="I372" s="55">
        <v>0</v>
      </c>
      <c r="J372" s="55">
        <v>1316.22</v>
      </c>
      <c r="K372" s="56">
        <v>15794.62</v>
      </c>
      <c r="L372" s="46">
        <v>17110.84</v>
      </c>
      <c r="M372" s="117"/>
      <c r="N372" s="119">
        <v>15794.62</v>
      </c>
      <c r="O372" s="119">
        <v>9514.56</v>
      </c>
      <c r="P372" s="119"/>
      <c r="Q372" s="119">
        <v>18823.46</v>
      </c>
      <c r="R372" s="119">
        <v>17507.240000000002</v>
      </c>
      <c r="S372" s="47"/>
    </row>
    <row r="373" spans="1:19" ht="9" customHeight="1" x14ac:dyDescent="0.2">
      <c r="A373" s="501"/>
      <c r="B373" s="501"/>
      <c r="C373" s="48" t="s">
        <v>4</v>
      </c>
      <c r="D373" s="49">
        <v>31</v>
      </c>
      <c r="E373" s="50">
        <v>16934753</v>
      </c>
      <c r="F373" s="50">
        <v>1488004</v>
      </c>
      <c r="G373" s="50">
        <v>0</v>
      </c>
      <c r="H373" s="50">
        <v>12159892</v>
      </c>
      <c r="I373" s="50">
        <v>0</v>
      </c>
      <c r="J373" s="51">
        <v>2548557</v>
      </c>
      <c r="K373" s="50">
        <v>30582649</v>
      </c>
      <c r="L373" s="73">
        <v>33131206</v>
      </c>
      <c r="M373" s="118"/>
      <c r="N373" s="120">
        <v>30582649</v>
      </c>
      <c r="O373" s="120">
        <v>18422757</v>
      </c>
      <c r="P373" s="120">
        <v>0</v>
      </c>
      <c r="Q373" s="120">
        <v>36447301</v>
      </c>
      <c r="R373" s="120">
        <v>33898744</v>
      </c>
      <c r="S373" s="47"/>
    </row>
    <row r="374" spans="1:19" ht="12.75" customHeight="1" x14ac:dyDescent="0.2">
      <c r="A374" s="501"/>
      <c r="B374" s="501"/>
      <c r="C374" s="53" t="s">
        <v>3</v>
      </c>
      <c r="D374" s="54">
        <v>32</v>
      </c>
      <c r="E374" s="55">
        <v>8888.6200000000008</v>
      </c>
      <c r="F374" s="55">
        <v>787.08</v>
      </c>
      <c r="G374" s="55">
        <v>0</v>
      </c>
      <c r="H374" s="55">
        <v>6280.06</v>
      </c>
      <c r="I374" s="55">
        <v>0</v>
      </c>
      <c r="J374" s="55">
        <v>1329.65</v>
      </c>
      <c r="K374" s="56">
        <v>15955.76</v>
      </c>
      <c r="L374" s="46">
        <v>17285.41</v>
      </c>
      <c r="M374" s="117"/>
      <c r="N374" s="119">
        <v>15955.76</v>
      </c>
      <c r="O374" s="119">
        <v>9675.7000000000007</v>
      </c>
      <c r="P374" s="119"/>
      <c r="Q374" s="119">
        <v>19027.04</v>
      </c>
      <c r="R374" s="119">
        <v>17697.39</v>
      </c>
      <c r="S374" s="47"/>
    </row>
    <row r="375" spans="1:19" ht="9" customHeight="1" x14ac:dyDescent="0.2">
      <c r="A375" s="501"/>
      <c r="B375" s="501"/>
      <c r="C375" s="48" t="s">
        <v>4</v>
      </c>
      <c r="D375" s="49">
        <v>33</v>
      </c>
      <c r="E375" s="50">
        <v>17210768</v>
      </c>
      <c r="F375" s="50">
        <v>1523999</v>
      </c>
      <c r="G375" s="50">
        <v>0</v>
      </c>
      <c r="H375" s="50">
        <v>12159892</v>
      </c>
      <c r="I375" s="50">
        <v>0</v>
      </c>
      <c r="J375" s="51">
        <v>2574561</v>
      </c>
      <c r="K375" s="50">
        <v>30894659</v>
      </c>
      <c r="L375" s="73">
        <v>33469221</v>
      </c>
      <c r="M375" s="118"/>
      <c r="N375" s="120">
        <v>30894659</v>
      </c>
      <c r="O375" s="120">
        <v>18734768</v>
      </c>
      <c r="P375" s="120">
        <v>0</v>
      </c>
      <c r="Q375" s="120">
        <v>36841487</v>
      </c>
      <c r="R375" s="120">
        <v>34266925</v>
      </c>
      <c r="S375" s="47"/>
    </row>
    <row r="376" spans="1:19" ht="12.75" customHeight="1" x14ac:dyDescent="0.2">
      <c r="A376" s="501"/>
      <c r="B376" s="501"/>
      <c r="C376" s="53" t="s">
        <v>3</v>
      </c>
      <c r="D376" s="54">
        <v>34</v>
      </c>
      <c r="E376" s="55">
        <v>8841.1</v>
      </c>
      <c r="F376" s="55">
        <v>799.48</v>
      </c>
      <c r="G376" s="55">
        <v>0</v>
      </c>
      <c r="H376" s="55">
        <v>6280.06</v>
      </c>
      <c r="I376" s="55">
        <v>0</v>
      </c>
      <c r="J376" s="55">
        <v>1326.72</v>
      </c>
      <c r="K376" s="56">
        <v>15920.64</v>
      </c>
      <c r="L376" s="46">
        <v>17247.36</v>
      </c>
      <c r="M376" s="117"/>
      <c r="N376" s="119">
        <v>15920.64</v>
      </c>
      <c r="O376" s="119">
        <v>9640.58</v>
      </c>
      <c r="P376" s="119"/>
      <c r="Q376" s="119">
        <v>18982.66</v>
      </c>
      <c r="R376" s="119">
        <v>17655.939999999999</v>
      </c>
      <c r="S376" s="47"/>
    </row>
    <row r="377" spans="1:19" ht="9" customHeight="1" x14ac:dyDescent="0.2">
      <c r="A377" s="501"/>
      <c r="B377" s="501"/>
      <c r="C377" s="48" t="s">
        <v>4</v>
      </c>
      <c r="D377" s="49">
        <v>35</v>
      </c>
      <c r="E377" s="50">
        <v>17118757</v>
      </c>
      <c r="F377" s="50">
        <v>1548009</v>
      </c>
      <c r="G377" s="50">
        <v>0</v>
      </c>
      <c r="H377" s="50">
        <v>12159892</v>
      </c>
      <c r="I377" s="50">
        <v>0</v>
      </c>
      <c r="J377" s="51">
        <v>2568888</v>
      </c>
      <c r="K377" s="50">
        <v>30826658</v>
      </c>
      <c r="L377" s="73">
        <v>33395546</v>
      </c>
      <c r="M377" s="118"/>
      <c r="N377" s="120">
        <v>30826658</v>
      </c>
      <c r="O377" s="120">
        <v>18666766</v>
      </c>
      <c r="P377" s="120">
        <v>0</v>
      </c>
      <c r="Q377" s="120">
        <v>36755555</v>
      </c>
      <c r="R377" s="120">
        <v>34186667</v>
      </c>
      <c r="S377" s="47"/>
    </row>
    <row r="378" spans="1:19" ht="12.75" customHeight="1" x14ac:dyDescent="0.2">
      <c r="A378" s="501"/>
      <c r="B378" s="501"/>
      <c r="C378" s="53" t="s">
        <v>3</v>
      </c>
      <c r="D378" s="54">
        <v>36</v>
      </c>
      <c r="E378" s="55">
        <v>9195.39</v>
      </c>
      <c r="F378" s="55">
        <v>811.87</v>
      </c>
      <c r="G378" s="55">
        <v>0</v>
      </c>
      <c r="H378" s="55">
        <v>6280.06</v>
      </c>
      <c r="I378" s="55">
        <v>0</v>
      </c>
      <c r="J378" s="55">
        <v>1357.28</v>
      </c>
      <c r="K378" s="56">
        <v>16287.32</v>
      </c>
      <c r="L378" s="46">
        <v>17644.599999999999</v>
      </c>
      <c r="M378" s="117"/>
      <c r="N378" s="119">
        <v>16287.32</v>
      </c>
      <c r="O378" s="119">
        <v>10007.26</v>
      </c>
      <c r="P378" s="119"/>
      <c r="Q378" s="119">
        <v>19445.91</v>
      </c>
      <c r="R378" s="119">
        <v>18088.63</v>
      </c>
      <c r="S378" s="47"/>
    </row>
    <row r="379" spans="1:19" ht="9" customHeight="1" x14ac:dyDescent="0.2">
      <c r="A379" s="501"/>
      <c r="B379" s="501"/>
      <c r="C379" s="48" t="s">
        <v>4</v>
      </c>
      <c r="D379" s="49">
        <v>37</v>
      </c>
      <c r="E379" s="50">
        <v>17804758</v>
      </c>
      <c r="F379" s="50">
        <v>1572000</v>
      </c>
      <c r="G379" s="50">
        <v>0</v>
      </c>
      <c r="H379" s="50">
        <v>12159892</v>
      </c>
      <c r="I379" s="50">
        <v>0</v>
      </c>
      <c r="J379" s="51">
        <v>2628061</v>
      </c>
      <c r="K379" s="50">
        <v>31536649</v>
      </c>
      <c r="L379" s="73">
        <v>34164710</v>
      </c>
      <c r="M379" s="118"/>
      <c r="N379" s="120">
        <v>31536649</v>
      </c>
      <c r="O379" s="120">
        <v>19376757</v>
      </c>
      <c r="P379" s="120">
        <v>0</v>
      </c>
      <c r="Q379" s="120">
        <v>37652532</v>
      </c>
      <c r="R379" s="120">
        <v>35024472</v>
      </c>
      <c r="S379" s="47"/>
    </row>
    <row r="380" spans="1:19" ht="12.75" customHeight="1" x14ac:dyDescent="0.2">
      <c r="A380" s="501"/>
      <c r="B380" s="501"/>
      <c r="C380" s="53" t="s">
        <v>3</v>
      </c>
      <c r="D380" s="54">
        <v>38</v>
      </c>
      <c r="E380" s="55">
        <v>9337.93</v>
      </c>
      <c r="F380" s="55">
        <v>824.27</v>
      </c>
      <c r="G380" s="55">
        <v>0</v>
      </c>
      <c r="H380" s="55">
        <v>6280.06</v>
      </c>
      <c r="I380" s="55">
        <v>0</v>
      </c>
      <c r="J380" s="55">
        <v>1370.19</v>
      </c>
      <c r="K380" s="56">
        <v>16442.259999999998</v>
      </c>
      <c r="L380" s="46">
        <v>17812.45</v>
      </c>
      <c r="M380" s="117"/>
      <c r="N380" s="119">
        <v>16442.259999999998</v>
      </c>
      <c r="O380" s="119">
        <v>10162.200000000001</v>
      </c>
      <c r="P380" s="119"/>
      <c r="Q380" s="119">
        <v>19641.650000000001</v>
      </c>
      <c r="R380" s="119">
        <v>18271.46</v>
      </c>
      <c r="S380" s="47"/>
    </row>
    <row r="381" spans="1:19" ht="9" customHeight="1" x14ac:dyDescent="0.2">
      <c r="A381" s="501"/>
      <c r="B381" s="501"/>
      <c r="C381" s="48" t="s">
        <v>4</v>
      </c>
      <c r="D381" s="49">
        <v>39</v>
      </c>
      <c r="E381" s="50">
        <v>18080754</v>
      </c>
      <c r="F381" s="50">
        <v>1596009</v>
      </c>
      <c r="G381" s="50">
        <v>0</v>
      </c>
      <c r="H381" s="50">
        <v>12159892</v>
      </c>
      <c r="I381" s="50">
        <v>0</v>
      </c>
      <c r="J381" s="51">
        <v>2653058</v>
      </c>
      <c r="K381" s="50">
        <v>31836655</v>
      </c>
      <c r="L381" s="73">
        <v>34489713</v>
      </c>
      <c r="M381" s="118"/>
      <c r="N381" s="120">
        <v>31836655</v>
      </c>
      <c r="O381" s="120">
        <v>19676763</v>
      </c>
      <c r="P381" s="120">
        <v>0</v>
      </c>
      <c r="Q381" s="120">
        <v>38031538</v>
      </c>
      <c r="R381" s="120">
        <v>35378480</v>
      </c>
      <c r="S381" s="47"/>
    </row>
    <row r="382" spans="1:19" ht="12.75" customHeight="1" x14ac:dyDescent="0.2">
      <c r="A382" s="501"/>
      <c r="B382" s="501"/>
      <c r="C382" s="53" t="s">
        <v>3</v>
      </c>
      <c r="D382" s="54">
        <v>40</v>
      </c>
      <c r="E382" s="55">
        <v>9480.48</v>
      </c>
      <c r="F382" s="55">
        <v>842.86</v>
      </c>
      <c r="G382" s="55">
        <v>0</v>
      </c>
      <c r="H382" s="55">
        <v>6280.06</v>
      </c>
      <c r="I382" s="55">
        <v>0</v>
      </c>
      <c r="J382" s="55">
        <v>1383.62</v>
      </c>
      <c r="K382" s="56">
        <v>16603.400000000001</v>
      </c>
      <c r="L382" s="46">
        <v>17987.02</v>
      </c>
      <c r="M382" s="117"/>
      <c r="N382" s="119">
        <v>16603.400000000001</v>
      </c>
      <c r="O382" s="119">
        <v>10323.34</v>
      </c>
      <c r="P382" s="119"/>
      <c r="Q382" s="119">
        <v>19845.22</v>
      </c>
      <c r="R382" s="119">
        <v>18461.599999999999</v>
      </c>
      <c r="S382" s="47"/>
    </row>
    <row r="383" spans="1:19" ht="9" customHeight="1" x14ac:dyDescent="0.2">
      <c r="A383" s="502"/>
      <c r="B383" s="502"/>
      <c r="C383" s="58"/>
      <c r="D383" s="59"/>
      <c r="E383" s="61">
        <v>18356769</v>
      </c>
      <c r="F383" s="61">
        <v>1632005</v>
      </c>
      <c r="G383" s="61">
        <v>0</v>
      </c>
      <c r="H383" s="61">
        <v>12159892</v>
      </c>
      <c r="I383" s="61">
        <v>0</v>
      </c>
      <c r="J383" s="60">
        <v>2679062</v>
      </c>
      <c r="K383" s="61">
        <v>32148665</v>
      </c>
      <c r="L383" s="73">
        <v>34827727</v>
      </c>
      <c r="M383" s="118"/>
      <c r="N383" s="120">
        <v>32148665</v>
      </c>
      <c r="O383" s="120">
        <v>19988774</v>
      </c>
      <c r="P383" s="120">
        <v>0</v>
      </c>
      <c r="Q383" s="120">
        <v>38425704</v>
      </c>
      <c r="R383" s="120">
        <v>35746642</v>
      </c>
      <c r="S383" s="47"/>
    </row>
    <row r="384" spans="1:19" ht="12.75" customHeight="1" x14ac:dyDescent="0.2">
      <c r="A384" s="492">
        <v>35065</v>
      </c>
      <c r="B384" s="492">
        <v>35369</v>
      </c>
      <c r="C384" s="42" t="s">
        <v>3</v>
      </c>
      <c r="D384" s="43">
        <v>0</v>
      </c>
      <c r="E384" s="44">
        <v>5952.17</v>
      </c>
      <c r="F384" s="44">
        <v>0</v>
      </c>
      <c r="G384" s="44">
        <v>0</v>
      </c>
      <c r="H384" s="44">
        <v>6280.06</v>
      </c>
      <c r="I384" s="44">
        <v>0</v>
      </c>
      <c r="J384" s="44">
        <v>1019.35</v>
      </c>
      <c r="K384" s="45">
        <v>12232.23</v>
      </c>
      <c r="L384" s="46">
        <v>13251.58</v>
      </c>
      <c r="M384" s="117"/>
      <c r="N384" s="119">
        <v>12232.23</v>
      </c>
      <c r="O384" s="119">
        <v>5952.17</v>
      </c>
      <c r="P384" s="119"/>
      <c r="Q384" s="119">
        <v>14322.97</v>
      </c>
      <c r="R384" s="119">
        <v>13303.62</v>
      </c>
      <c r="S384" s="47"/>
    </row>
    <row r="385" spans="1:19" ht="9" customHeight="1" x14ac:dyDescent="0.2">
      <c r="A385" s="493"/>
      <c r="B385" s="493"/>
      <c r="C385" s="48" t="s">
        <v>4</v>
      </c>
      <c r="D385" s="49">
        <v>2</v>
      </c>
      <c r="E385" s="50">
        <v>11525008</v>
      </c>
      <c r="F385" s="50">
        <v>0</v>
      </c>
      <c r="G385" s="50">
        <v>0</v>
      </c>
      <c r="H385" s="50">
        <v>12159892</v>
      </c>
      <c r="I385" s="50">
        <v>0</v>
      </c>
      <c r="J385" s="51">
        <v>1973737</v>
      </c>
      <c r="K385" s="50">
        <v>23684900</v>
      </c>
      <c r="L385" s="73">
        <v>25658637</v>
      </c>
      <c r="M385" s="118"/>
      <c r="N385" s="120">
        <v>23684900</v>
      </c>
      <c r="O385" s="120">
        <v>11525008</v>
      </c>
      <c r="P385" s="120">
        <v>0</v>
      </c>
      <c r="Q385" s="120">
        <v>27733137</v>
      </c>
      <c r="R385" s="120">
        <v>25759400</v>
      </c>
      <c r="S385" s="47"/>
    </row>
    <row r="386" spans="1:19" ht="12.75" customHeight="1" x14ac:dyDescent="0.2">
      <c r="A386" s="511">
        <v>35065</v>
      </c>
      <c r="B386" s="511">
        <v>35369</v>
      </c>
      <c r="C386" s="53" t="s">
        <v>3</v>
      </c>
      <c r="D386" s="54">
        <v>3</v>
      </c>
      <c r="E386" s="55">
        <v>6220.72</v>
      </c>
      <c r="F386" s="55">
        <v>0</v>
      </c>
      <c r="G386" s="55">
        <v>0</v>
      </c>
      <c r="H386" s="55">
        <v>6280.06</v>
      </c>
      <c r="I386" s="55">
        <v>0</v>
      </c>
      <c r="J386" s="55">
        <v>1041.73</v>
      </c>
      <c r="K386" s="56">
        <v>12500.78</v>
      </c>
      <c r="L386" s="46">
        <v>13542.51</v>
      </c>
      <c r="M386" s="117"/>
      <c r="N386" s="119">
        <v>12500.78</v>
      </c>
      <c r="O386" s="119">
        <v>6220.72</v>
      </c>
      <c r="P386" s="119"/>
      <c r="Q386" s="119">
        <v>14662.24</v>
      </c>
      <c r="R386" s="119">
        <v>13620.51</v>
      </c>
      <c r="S386" s="47"/>
    </row>
    <row r="387" spans="1:19" ht="9" customHeight="1" x14ac:dyDescent="0.2">
      <c r="A387" s="511"/>
      <c r="B387" s="511"/>
      <c r="C387" s="48" t="s">
        <v>4</v>
      </c>
      <c r="D387" s="49">
        <v>8</v>
      </c>
      <c r="E387" s="50">
        <v>12044994</v>
      </c>
      <c r="F387" s="50">
        <v>0</v>
      </c>
      <c r="G387" s="50">
        <v>0</v>
      </c>
      <c r="H387" s="50">
        <v>12159892</v>
      </c>
      <c r="I387" s="50">
        <v>0</v>
      </c>
      <c r="J387" s="51">
        <v>2017071</v>
      </c>
      <c r="K387" s="50">
        <v>24204885</v>
      </c>
      <c r="L387" s="73">
        <v>26221956</v>
      </c>
      <c r="M387" s="118"/>
      <c r="N387" s="120">
        <v>24204885</v>
      </c>
      <c r="O387" s="120">
        <v>12044994</v>
      </c>
      <c r="P387" s="120">
        <v>0</v>
      </c>
      <c r="Q387" s="120">
        <v>28390055</v>
      </c>
      <c r="R387" s="120">
        <v>26372985</v>
      </c>
      <c r="S387" s="47"/>
    </row>
    <row r="388" spans="1:19" ht="12.75" customHeight="1" x14ac:dyDescent="0.2">
      <c r="A388" s="511"/>
      <c r="B388" s="511"/>
      <c r="C388" s="53" t="s">
        <v>3</v>
      </c>
      <c r="D388" s="54">
        <v>9</v>
      </c>
      <c r="E388" s="55">
        <v>7211.29</v>
      </c>
      <c r="F388" s="55">
        <v>0</v>
      </c>
      <c r="G388" s="55">
        <v>0</v>
      </c>
      <c r="H388" s="55">
        <v>6280.06</v>
      </c>
      <c r="I388" s="55">
        <v>0</v>
      </c>
      <c r="J388" s="55">
        <v>1124.28</v>
      </c>
      <c r="K388" s="56">
        <v>13491.35</v>
      </c>
      <c r="L388" s="46">
        <v>14615.63</v>
      </c>
      <c r="M388" s="117"/>
      <c r="N388" s="119">
        <v>13491.35</v>
      </c>
      <c r="O388" s="119">
        <v>7211.29</v>
      </c>
      <c r="P388" s="119"/>
      <c r="Q388" s="119">
        <v>15913.66</v>
      </c>
      <c r="R388" s="119">
        <v>14789.38</v>
      </c>
      <c r="S388" s="47"/>
    </row>
    <row r="389" spans="1:19" ht="9" customHeight="1" x14ac:dyDescent="0.2">
      <c r="A389" s="511"/>
      <c r="B389" s="511"/>
      <c r="C389" s="48" t="s">
        <v>4</v>
      </c>
      <c r="D389" s="49">
        <v>14</v>
      </c>
      <c r="E389" s="50">
        <v>13963004</v>
      </c>
      <c r="F389" s="50">
        <v>0</v>
      </c>
      <c r="G389" s="50">
        <v>0</v>
      </c>
      <c r="H389" s="50">
        <v>12159892</v>
      </c>
      <c r="I389" s="50">
        <v>0</v>
      </c>
      <c r="J389" s="51">
        <v>2176910</v>
      </c>
      <c r="K389" s="50">
        <v>26122896</v>
      </c>
      <c r="L389" s="73">
        <v>28299806</v>
      </c>
      <c r="M389" s="118"/>
      <c r="N389" s="120">
        <v>26122896</v>
      </c>
      <c r="O389" s="120">
        <v>13963004</v>
      </c>
      <c r="P389" s="120">
        <v>0</v>
      </c>
      <c r="Q389" s="120">
        <v>30813142</v>
      </c>
      <c r="R389" s="120">
        <v>28636233</v>
      </c>
      <c r="S389" s="47"/>
    </row>
    <row r="390" spans="1:19" ht="12.75" customHeight="1" x14ac:dyDescent="0.2">
      <c r="A390" s="511"/>
      <c r="B390" s="511"/>
      <c r="C390" s="53" t="s">
        <v>3</v>
      </c>
      <c r="D390" s="54">
        <v>15</v>
      </c>
      <c r="E390" s="55">
        <v>8142.98</v>
      </c>
      <c r="F390" s="55">
        <v>0</v>
      </c>
      <c r="G390" s="55">
        <v>0</v>
      </c>
      <c r="H390" s="55">
        <v>6280.06</v>
      </c>
      <c r="I390" s="55">
        <v>0</v>
      </c>
      <c r="J390" s="55">
        <v>1201.92</v>
      </c>
      <c r="K390" s="56">
        <v>14423.04</v>
      </c>
      <c r="L390" s="46">
        <v>15624.96</v>
      </c>
      <c r="M390" s="117"/>
      <c r="N390" s="119">
        <v>14423.04</v>
      </c>
      <c r="O390" s="119">
        <v>8142.98</v>
      </c>
      <c r="P390" s="119"/>
      <c r="Q390" s="119">
        <v>17090.7</v>
      </c>
      <c r="R390" s="119">
        <v>15888.78</v>
      </c>
      <c r="S390" s="47"/>
    </row>
    <row r="391" spans="1:19" ht="9" customHeight="1" x14ac:dyDescent="0.2">
      <c r="A391" s="511"/>
      <c r="B391" s="511"/>
      <c r="C391" s="48" t="s">
        <v>4</v>
      </c>
      <c r="D391" s="49">
        <v>20</v>
      </c>
      <c r="E391" s="50">
        <v>15767008</v>
      </c>
      <c r="F391" s="50">
        <v>0</v>
      </c>
      <c r="G391" s="50">
        <v>0</v>
      </c>
      <c r="H391" s="50">
        <v>12159892</v>
      </c>
      <c r="I391" s="50">
        <v>0</v>
      </c>
      <c r="J391" s="51">
        <v>2327242</v>
      </c>
      <c r="K391" s="50">
        <v>27926900</v>
      </c>
      <c r="L391" s="73">
        <v>30254141</v>
      </c>
      <c r="M391" s="118"/>
      <c r="N391" s="120">
        <v>27926900</v>
      </c>
      <c r="O391" s="120">
        <v>15767008</v>
      </c>
      <c r="P391" s="120">
        <v>0</v>
      </c>
      <c r="Q391" s="120">
        <v>33092210</v>
      </c>
      <c r="R391" s="120">
        <v>30764968</v>
      </c>
      <c r="S391" s="47"/>
    </row>
    <row r="392" spans="1:19" ht="12.75" customHeight="1" x14ac:dyDescent="0.2">
      <c r="A392" s="511"/>
      <c r="B392" s="511"/>
      <c r="C392" s="53" t="s">
        <v>3</v>
      </c>
      <c r="D392" s="54">
        <v>21</v>
      </c>
      <c r="E392" s="55">
        <v>9074.66</v>
      </c>
      <c r="F392" s="55">
        <v>0</v>
      </c>
      <c r="G392" s="55">
        <v>0</v>
      </c>
      <c r="H392" s="55">
        <v>6280.06</v>
      </c>
      <c r="I392" s="55">
        <v>0</v>
      </c>
      <c r="J392" s="55">
        <v>1279.56</v>
      </c>
      <c r="K392" s="56">
        <v>15354.72</v>
      </c>
      <c r="L392" s="46">
        <v>16634.28</v>
      </c>
      <c r="M392" s="117"/>
      <c r="N392" s="119">
        <v>15354.72</v>
      </c>
      <c r="O392" s="119">
        <v>9074.66</v>
      </c>
      <c r="P392" s="119"/>
      <c r="Q392" s="119">
        <v>18267.72</v>
      </c>
      <c r="R392" s="119">
        <v>16988.16</v>
      </c>
      <c r="S392" s="47"/>
    </row>
    <row r="393" spans="1:19" ht="9" customHeight="1" x14ac:dyDescent="0.2">
      <c r="A393" s="511"/>
      <c r="B393" s="511"/>
      <c r="C393" s="48" t="s">
        <v>4</v>
      </c>
      <c r="D393" s="49">
        <v>27</v>
      </c>
      <c r="E393" s="50">
        <v>17570992</v>
      </c>
      <c r="F393" s="50">
        <v>0</v>
      </c>
      <c r="G393" s="50">
        <v>0</v>
      </c>
      <c r="H393" s="50">
        <v>12159892</v>
      </c>
      <c r="I393" s="50">
        <v>0</v>
      </c>
      <c r="J393" s="51">
        <v>2477574</v>
      </c>
      <c r="K393" s="50">
        <v>29730884</v>
      </c>
      <c r="L393" s="73">
        <v>32208457</v>
      </c>
      <c r="M393" s="118"/>
      <c r="N393" s="120">
        <v>29730884</v>
      </c>
      <c r="O393" s="120">
        <v>17570992</v>
      </c>
      <c r="P393" s="120">
        <v>0</v>
      </c>
      <c r="Q393" s="120">
        <v>35371238</v>
      </c>
      <c r="R393" s="120">
        <v>32893665</v>
      </c>
      <c r="S393" s="47"/>
    </row>
    <row r="394" spans="1:19" ht="12.75" customHeight="1" x14ac:dyDescent="0.2">
      <c r="A394" s="511"/>
      <c r="B394" s="511"/>
      <c r="C394" s="53" t="s">
        <v>3</v>
      </c>
      <c r="D394" s="54">
        <v>28</v>
      </c>
      <c r="E394" s="55">
        <v>9750.19</v>
      </c>
      <c r="F394" s="55">
        <v>0</v>
      </c>
      <c r="G394" s="55">
        <v>0</v>
      </c>
      <c r="H394" s="55">
        <v>6280.06</v>
      </c>
      <c r="I394" s="55">
        <v>0</v>
      </c>
      <c r="J394" s="55">
        <v>1335.85</v>
      </c>
      <c r="K394" s="56">
        <v>16030.25</v>
      </c>
      <c r="L394" s="46">
        <v>17366.099999999999</v>
      </c>
      <c r="M394" s="117"/>
      <c r="N394" s="119">
        <v>16030.25</v>
      </c>
      <c r="O394" s="119">
        <v>9750.19</v>
      </c>
      <c r="P394" s="119"/>
      <c r="Q394" s="119">
        <v>19121.13</v>
      </c>
      <c r="R394" s="119">
        <v>17785.28</v>
      </c>
      <c r="S394" s="47"/>
    </row>
    <row r="395" spans="1:19" ht="9" customHeight="1" x14ac:dyDescent="0.2">
      <c r="A395" s="511"/>
      <c r="B395" s="511"/>
      <c r="C395" s="48" t="s">
        <v>4</v>
      </c>
      <c r="D395" s="49">
        <v>34</v>
      </c>
      <c r="E395" s="50">
        <v>18879000</v>
      </c>
      <c r="F395" s="50">
        <v>0</v>
      </c>
      <c r="G395" s="50">
        <v>0</v>
      </c>
      <c r="H395" s="50">
        <v>12159892</v>
      </c>
      <c r="I395" s="50">
        <v>0</v>
      </c>
      <c r="J395" s="51">
        <v>2586566</v>
      </c>
      <c r="K395" s="50">
        <v>31038892</v>
      </c>
      <c r="L395" s="73">
        <v>33625458</v>
      </c>
      <c r="M395" s="118"/>
      <c r="N395" s="120">
        <v>31038892</v>
      </c>
      <c r="O395" s="120">
        <v>18879000</v>
      </c>
      <c r="P395" s="120">
        <v>0</v>
      </c>
      <c r="Q395" s="120">
        <v>37023670</v>
      </c>
      <c r="R395" s="120">
        <v>34437104</v>
      </c>
      <c r="S395" s="47"/>
    </row>
    <row r="396" spans="1:19" ht="12.75" customHeight="1" x14ac:dyDescent="0.2">
      <c r="A396" s="511"/>
      <c r="B396" s="511"/>
      <c r="C396" s="53" t="s">
        <v>3</v>
      </c>
      <c r="D396" s="54">
        <v>35</v>
      </c>
      <c r="E396" s="55">
        <v>10255.280000000001</v>
      </c>
      <c r="F396" s="55">
        <v>0</v>
      </c>
      <c r="G396" s="55">
        <v>0</v>
      </c>
      <c r="H396" s="55">
        <v>6280.06</v>
      </c>
      <c r="I396" s="55">
        <v>0</v>
      </c>
      <c r="J396" s="55">
        <v>1377.95</v>
      </c>
      <c r="K396" s="56">
        <v>16535.34</v>
      </c>
      <c r="L396" s="46">
        <v>17913.29</v>
      </c>
      <c r="M396" s="117"/>
      <c r="N396" s="119">
        <v>16535.34</v>
      </c>
      <c r="O396" s="119">
        <v>10255.280000000001</v>
      </c>
      <c r="P396" s="119"/>
      <c r="Q396" s="119">
        <v>19759.240000000002</v>
      </c>
      <c r="R396" s="119">
        <v>18381.29</v>
      </c>
      <c r="S396" s="47"/>
    </row>
    <row r="397" spans="1:19" ht="9" customHeight="1" x14ac:dyDescent="0.2">
      <c r="A397" s="512"/>
      <c r="B397" s="512"/>
      <c r="C397" s="58" t="s">
        <v>4</v>
      </c>
      <c r="D397" s="59"/>
      <c r="E397" s="61">
        <v>19856991</v>
      </c>
      <c r="F397" s="61">
        <v>0</v>
      </c>
      <c r="G397" s="61">
        <v>0</v>
      </c>
      <c r="H397" s="61">
        <v>12159892</v>
      </c>
      <c r="I397" s="61">
        <v>0</v>
      </c>
      <c r="J397" s="60">
        <v>2668083</v>
      </c>
      <c r="K397" s="61">
        <v>32016883</v>
      </c>
      <c r="L397" s="73">
        <v>34684966</v>
      </c>
      <c r="M397" s="118"/>
      <c r="N397" s="120">
        <v>32016883</v>
      </c>
      <c r="O397" s="120">
        <v>19856991</v>
      </c>
      <c r="P397" s="120">
        <v>0</v>
      </c>
      <c r="Q397" s="120">
        <v>38259224</v>
      </c>
      <c r="R397" s="120">
        <v>35591140</v>
      </c>
      <c r="S397" s="47"/>
    </row>
    <row r="398" spans="1:19" ht="12.75" customHeight="1" x14ac:dyDescent="0.2">
      <c r="A398" s="492">
        <v>35370</v>
      </c>
      <c r="B398" s="492">
        <v>35611</v>
      </c>
      <c r="C398" s="42" t="s">
        <v>3</v>
      </c>
      <c r="D398" s="43">
        <v>0</v>
      </c>
      <c r="E398" s="44">
        <v>6367.4</v>
      </c>
      <c r="F398" s="44">
        <v>0</v>
      </c>
      <c r="G398" s="44">
        <v>0</v>
      </c>
      <c r="H398" s="44">
        <v>6280.06</v>
      </c>
      <c r="I398" s="44">
        <v>0</v>
      </c>
      <c r="J398" s="44">
        <v>1053.96</v>
      </c>
      <c r="K398" s="45">
        <v>12647.46</v>
      </c>
      <c r="L398" s="46">
        <v>13701.42</v>
      </c>
      <c r="M398" s="117"/>
      <c r="N398" s="119">
        <v>12647.46</v>
      </c>
      <c r="O398" s="119">
        <v>6367.4</v>
      </c>
      <c r="P398" s="119"/>
      <c r="Q398" s="119">
        <v>14847.55</v>
      </c>
      <c r="R398" s="119">
        <v>13793.59</v>
      </c>
      <c r="S398" s="47"/>
    </row>
    <row r="399" spans="1:19" ht="9" customHeight="1" x14ac:dyDescent="0.2">
      <c r="A399" s="493"/>
      <c r="B399" s="493"/>
      <c r="C399" s="48" t="s">
        <v>4</v>
      </c>
      <c r="D399" s="49">
        <v>2</v>
      </c>
      <c r="E399" s="50">
        <v>12329006</v>
      </c>
      <c r="F399" s="50">
        <v>0</v>
      </c>
      <c r="G399" s="50">
        <v>0</v>
      </c>
      <c r="H399" s="50">
        <v>12159892</v>
      </c>
      <c r="I399" s="50">
        <v>0</v>
      </c>
      <c r="J399" s="51">
        <v>2040751</v>
      </c>
      <c r="K399" s="50">
        <v>24488897</v>
      </c>
      <c r="L399" s="73">
        <v>26529649</v>
      </c>
      <c r="M399" s="118"/>
      <c r="N399" s="120">
        <v>24488897</v>
      </c>
      <c r="O399" s="120">
        <v>12329006</v>
      </c>
      <c r="P399" s="120">
        <v>0</v>
      </c>
      <c r="Q399" s="120">
        <v>28748866</v>
      </c>
      <c r="R399" s="120">
        <v>26708115</v>
      </c>
      <c r="S399" s="47"/>
    </row>
    <row r="400" spans="1:19" ht="12.75" customHeight="1" x14ac:dyDescent="0.2">
      <c r="A400" s="511">
        <v>35370</v>
      </c>
      <c r="B400" s="511">
        <v>35611</v>
      </c>
      <c r="C400" s="53" t="s">
        <v>3</v>
      </c>
      <c r="D400" s="54">
        <v>3</v>
      </c>
      <c r="E400" s="55">
        <v>6648.35</v>
      </c>
      <c r="F400" s="55">
        <v>0</v>
      </c>
      <c r="G400" s="55">
        <v>0</v>
      </c>
      <c r="H400" s="55">
        <v>6280.06</v>
      </c>
      <c r="I400" s="55">
        <v>0</v>
      </c>
      <c r="J400" s="55">
        <v>1077.3699999999999</v>
      </c>
      <c r="K400" s="56">
        <v>12928.41</v>
      </c>
      <c r="L400" s="46">
        <v>14005.78</v>
      </c>
      <c r="M400" s="117"/>
      <c r="N400" s="119">
        <v>12928.41</v>
      </c>
      <c r="O400" s="119">
        <v>6648.35</v>
      </c>
      <c r="P400" s="119"/>
      <c r="Q400" s="119">
        <v>15202.48</v>
      </c>
      <c r="R400" s="119">
        <v>14125.11</v>
      </c>
      <c r="S400" s="47"/>
    </row>
    <row r="401" spans="1:19" ht="9" customHeight="1" x14ac:dyDescent="0.2">
      <c r="A401" s="511"/>
      <c r="B401" s="511"/>
      <c r="C401" s="48" t="s">
        <v>4</v>
      </c>
      <c r="D401" s="49">
        <v>8</v>
      </c>
      <c r="E401" s="50">
        <v>12873001</v>
      </c>
      <c r="F401" s="50">
        <v>0</v>
      </c>
      <c r="G401" s="50">
        <v>0</v>
      </c>
      <c r="H401" s="50">
        <v>12159892</v>
      </c>
      <c r="I401" s="50">
        <v>0</v>
      </c>
      <c r="J401" s="51">
        <v>2086079</v>
      </c>
      <c r="K401" s="50">
        <v>25032892</v>
      </c>
      <c r="L401" s="73">
        <v>27118972</v>
      </c>
      <c r="M401" s="118"/>
      <c r="N401" s="120">
        <v>25032892</v>
      </c>
      <c r="O401" s="120">
        <v>12873001</v>
      </c>
      <c r="P401" s="120">
        <v>0</v>
      </c>
      <c r="Q401" s="120">
        <v>29436106</v>
      </c>
      <c r="R401" s="120">
        <v>27350027</v>
      </c>
      <c r="S401" s="47"/>
    </row>
    <row r="402" spans="1:19" ht="12.75" customHeight="1" x14ac:dyDescent="0.2">
      <c r="A402" s="511"/>
      <c r="B402" s="511"/>
      <c r="C402" s="53" t="s">
        <v>3</v>
      </c>
      <c r="D402" s="54">
        <v>9</v>
      </c>
      <c r="E402" s="55">
        <v>7669.9</v>
      </c>
      <c r="F402" s="55">
        <v>0</v>
      </c>
      <c r="G402" s="55">
        <v>0</v>
      </c>
      <c r="H402" s="55">
        <v>6280.06</v>
      </c>
      <c r="I402" s="55">
        <v>0</v>
      </c>
      <c r="J402" s="55">
        <v>1162.5</v>
      </c>
      <c r="K402" s="56">
        <v>13949.96</v>
      </c>
      <c r="L402" s="46">
        <v>15112.46</v>
      </c>
      <c r="M402" s="117"/>
      <c r="N402" s="119">
        <v>13949.96</v>
      </c>
      <c r="O402" s="119">
        <v>7669.9</v>
      </c>
      <c r="P402" s="119"/>
      <c r="Q402" s="119">
        <v>16493.04</v>
      </c>
      <c r="R402" s="119">
        <v>15330.54</v>
      </c>
      <c r="S402" s="47"/>
    </row>
    <row r="403" spans="1:19" ht="9" customHeight="1" x14ac:dyDescent="0.2">
      <c r="A403" s="511"/>
      <c r="B403" s="511"/>
      <c r="C403" s="48" t="s">
        <v>4</v>
      </c>
      <c r="D403" s="49">
        <v>14</v>
      </c>
      <c r="E403" s="50">
        <v>14850997</v>
      </c>
      <c r="F403" s="50">
        <v>0</v>
      </c>
      <c r="G403" s="50">
        <v>0</v>
      </c>
      <c r="H403" s="50">
        <v>12159892</v>
      </c>
      <c r="I403" s="50">
        <v>0</v>
      </c>
      <c r="J403" s="51">
        <v>2250914</v>
      </c>
      <c r="K403" s="50">
        <v>27010889</v>
      </c>
      <c r="L403" s="73">
        <v>29261803</v>
      </c>
      <c r="M403" s="118"/>
      <c r="N403" s="120">
        <v>27010889</v>
      </c>
      <c r="O403" s="120">
        <v>14850997</v>
      </c>
      <c r="P403" s="120">
        <v>0</v>
      </c>
      <c r="Q403" s="120">
        <v>31934979</v>
      </c>
      <c r="R403" s="120">
        <v>29684065</v>
      </c>
      <c r="S403" s="47"/>
    </row>
    <row r="404" spans="1:19" ht="12.75" customHeight="1" x14ac:dyDescent="0.2">
      <c r="A404" s="511"/>
      <c r="B404" s="511"/>
      <c r="C404" s="53" t="s">
        <v>3</v>
      </c>
      <c r="D404" s="54">
        <v>15</v>
      </c>
      <c r="E404" s="55">
        <v>8632.58</v>
      </c>
      <c r="F404" s="55">
        <v>0</v>
      </c>
      <c r="G404" s="55">
        <v>0</v>
      </c>
      <c r="H404" s="55">
        <v>6280.06</v>
      </c>
      <c r="I404" s="55">
        <v>0</v>
      </c>
      <c r="J404" s="55">
        <v>1242.72</v>
      </c>
      <c r="K404" s="56">
        <v>14912.64</v>
      </c>
      <c r="L404" s="46">
        <v>16155.36</v>
      </c>
      <c r="M404" s="117"/>
      <c r="N404" s="119">
        <v>14912.64</v>
      </c>
      <c r="O404" s="119">
        <v>8632.58</v>
      </c>
      <c r="P404" s="119"/>
      <c r="Q404" s="119">
        <v>17709.22</v>
      </c>
      <c r="R404" s="119">
        <v>16466.5</v>
      </c>
      <c r="S404" s="47"/>
    </row>
    <row r="405" spans="1:19" ht="9" customHeight="1" x14ac:dyDescent="0.2">
      <c r="A405" s="511"/>
      <c r="B405" s="511"/>
      <c r="C405" s="48" t="s">
        <v>4</v>
      </c>
      <c r="D405" s="49">
        <v>20</v>
      </c>
      <c r="E405" s="50">
        <v>16715006</v>
      </c>
      <c r="F405" s="50">
        <v>0</v>
      </c>
      <c r="G405" s="50">
        <v>0</v>
      </c>
      <c r="H405" s="50">
        <v>12159892</v>
      </c>
      <c r="I405" s="50">
        <v>0</v>
      </c>
      <c r="J405" s="51">
        <v>2406241</v>
      </c>
      <c r="K405" s="50">
        <v>28874897</v>
      </c>
      <c r="L405" s="73">
        <v>31281139</v>
      </c>
      <c r="M405" s="118"/>
      <c r="N405" s="120">
        <v>28874897</v>
      </c>
      <c r="O405" s="120">
        <v>16715006</v>
      </c>
      <c r="P405" s="120">
        <v>0</v>
      </c>
      <c r="Q405" s="120">
        <v>34289831</v>
      </c>
      <c r="R405" s="120">
        <v>31883590</v>
      </c>
      <c r="S405" s="47"/>
    </row>
    <row r="406" spans="1:19" ht="12.75" customHeight="1" x14ac:dyDescent="0.2">
      <c r="A406" s="511"/>
      <c r="B406" s="511"/>
      <c r="C406" s="53" t="s">
        <v>3</v>
      </c>
      <c r="D406" s="54">
        <v>21</v>
      </c>
      <c r="E406" s="55">
        <v>9601.4500000000007</v>
      </c>
      <c r="F406" s="55">
        <v>0</v>
      </c>
      <c r="G406" s="55">
        <v>0</v>
      </c>
      <c r="H406" s="55">
        <v>6280.06</v>
      </c>
      <c r="I406" s="55">
        <v>0</v>
      </c>
      <c r="J406" s="55">
        <v>1323.46</v>
      </c>
      <c r="K406" s="56">
        <v>15881.51</v>
      </c>
      <c r="L406" s="46">
        <v>17204.97</v>
      </c>
      <c r="M406" s="117"/>
      <c r="N406" s="119">
        <v>15881.51</v>
      </c>
      <c r="O406" s="119">
        <v>9601.4500000000007</v>
      </c>
      <c r="P406" s="119"/>
      <c r="Q406" s="119">
        <v>18933.23</v>
      </c>
      <c r="R406" s="119">
        <v>17609.77</v>
      </c>
      <c r="S406" s="47"/>
    </row>
    <row r="407" spans="1:19" ht="9" customHeight="1" x14ac:dyDescent="0.2">
      <c r="A407" s="511"/>
      <c r="B407" s="511"/>
      <c r="C407" s="48" t="s">
        <v>4</v>
      </c>
      <c r="D407" s="49">
        <v>27</v>
      </c>
      <c r="E407" s="50">
        <v>18591000</v>
      </c>
      <c r="F407" s="50">
        <v>0</v>
      </c>
      <c r="G407" s="50">
        <v>0</v>
      </c>
      <c r="H407" s="50">
        <v>12159892</v>
      </c>
      <c r="I407" s="50">
        <v>0</v>
      </c>
      <c r="J407" s="51">
        <v>2562576</v>
      </c>
      <c r="K407" s="50">
        <v>30750891</v>
      </c>
      <c r="L407" s="73">
        <v>33313467</v>
      </c>
      <c r="M407" s="118"/>
      <c r="N407" s="120">
        <v>30750891</v>
      </c>
      <c r="O407" s="120">
        <v>18591000</v>
      </c>
      <c r="P407" s="120">
        <v>0</v>
      </c>
      <c r="Q407" s="120">
        <v>36659845</v>
      </c>
      <c r="R407" s="120">
        <v>34097269</v>
      </c>
      <c r="S407" s="47"/>
    </row>
    <row r="408" spans="1:19" ht="12.75" customHeight="1" x14ac:dyDescent="0.2">
      <c r="A408" s="511"/>
      <c r="B408" s="511"/>
      <c r="C408" s="53" t="s">
        <v>3</v>
      </c>
      <c r="D408" s="54">
        <v>28</v>
      </c>
      <c r="E408" s="55">
        <v>10295.57</v>
      </c>
      <c r="F408" s="55">
        <v>0</v>
      </c>
      <c r="G408" s="55">
        <v>0</v>
      </c>
      <c r="H408" s="55">
        <v>6280.06</v>
      </c>
      <c r="I408" s="55">
        <v>0</v>
      </c>
      <c r="J408" s="55">
        <v>1381.3</v>
      </c>
      <c r="K408" s="56">
        <v>16575.63</v>
      </c>
      <c r="L408" s="46">
        <v>17956.93</v>
      </c>
      <c r="M408" s="117"/>
      <c r="N408" s="119">
        <v>16575.63</v>
      </c>
      <c r="O408" s="119">
        <v>10295.57</v>
      </c>
      <c r="P408" s="119"/>
      <c r="Q408" s="119">
        <v>19810.13</v>
      </c>
      <c r="R408" s="119">
        <v>18428.830000000002</v>
      </c>
      <c r="S408" s="47"/>
    </row>
    <row r="409" spans="1:19" ht="9" customHeight="1" x14ac:dyDescent="0.2">
      <c r="A409" s="511"/>
      <c r="B409" s="511"/>
      <c r="C409" s="48" t="s">
        <v>4</v>
      </c>
      <c r="D409" s="49">
        <v>34</v>
      </c>
      <c r="E409" s="50">
        <v>19935003</v>
      </c>
      <c r="F409" s="50">
        <v>0</v>
      </c>
      <c r="G409" s="50">
        <v>0</v>
      </c>
      <c r="H409" s="50">
        <v>12159892</v>
      </c>
      <c r="I409" s="50">
        <v>0</v>
      </c>
      <c r="J409" s="51">
        <v>2674570</v>
      </c>
      <c r="K409" s="50">
        <v>32094895</v>
      </c>
      <c r="L409" s="73">
        <v>34769465</v>
      </c>
      <c r="M409" s="118"/>
      <c r="N409" s="120">
        <v>32094895</v>
      </c>
      <c r="O409" s="120">
        <v>19935003</v>
      </c>
      <c r="P409" s="120">
        <v>0</v>
      </c>
      <c r="Q409" s="120">
        <v>38357760</v>
      </c>
      <c r="R409" s="120">
        <v>35683191</v>
      </c>
      <c r="S409" s="47"/>
    </row>
    <row r="410" spans="1:19" ht="12.75" customHeight="1" x14ac:dyDescent="0.2">
      <c r="A410" s="511"/>
      <c r="B410" s="511"/>
      <c r="C410" s="53" t="s">
        <v>3</v>
      </c>
      <c r="D410" s="54">
        <v>35</v>
      </c>
      <c r="E410" s="55">
        <v>10819.26</v>
      </c>
      <c r="F410" s="55">
        <v>0</v>
      </c>
      <c r="G410" s="55">
        <v>0</v>
      </c>
      <c r="H410" s="55">
        <v>6280.06</v>
      </c>
      <c r="I410" s="55">
        <v>0</v>
      </c>
      <c r="J410" s="55">
        <v>1424.94</v>
      </c>
      <c r="K410" s="56">
        <v>17099.32</v>
      </c>
      <c r="L410" s="46">
        <v>18524.259999999998</v>
      </c>
      <c r="M410" s="117"/>
      <c r="N410" s="119">
        <v>17099.32</v>
      </c>
      <c r="O410" s="119">
        <v>10819.26</v>
      </c>
      <c r="P410" s="119"/>
      <c r="Q410" s="119">
        <v>20471.73</v>
      </c>
      <c r="R410" s="119">
        <v>19046.79</v>
      </c>
      <c r="S410" s="47"/>
    </row>
    <row r="411" spans="1:19" ht="9" customHeight="1" x14ac:dyDescent="0.2">
      <c r="A411" s="512"/>
      <c r="B411" s="512"/>
      <c r="C411" s="58" t="s">
        <v>4</v>
      </c>
      <c r="D411" s="59"/>
      <c r="E411" s="61">
        <v>20949009</v>
      </c>
      <c r="F411" s="61">
        <v>0</v>
      </c>
      <c r="G411" s="61">
        <v>0</v>
      </c>
      <c r="H411" s="61">
        <v>12159892</v>
      </c>
      <c r="I411" s="61">
        <v>0</v>
      </c>
      <c r="J411" s="60">
        <v>2759069</v>
      </c>
      <c r="K411" s="61">
        <v>33108900</v>
      </c>
      <c r="L411" s="73">
        <v>35867969</v>
      </c>
      <c r="M411" s="118"/>
      <c r="N411" s="120">
        <v>33108900</v>
      </c>
      <c r="O411" s="120">
        <v>20949009</v>
      </c>
      <c r="P411" s="120">
        <v>0</v>
      </c>
      <c r="Q411" s="120">
        <v>39638797</v>
      </c>
      <c r="R411" s="120">
        <v>36879728</v>
      </c>
      <c r="S411" s="47"/>
    </row>
    <row r="412" spans="1:19" ht="12.75" customHeight="1" x14ac:dyDescent="0.2">
      <c r="A412" s="492">
        <v>35612</v>
      </c>
      <c r="B412" s="492">
        <v>36099</v>
      </c>
      <c r="C412" s="42" t="s">
        <v>3</v>
      </c>
      <c r="D412" s="43">
        <v>0</v>
      </c>
      <c r="E412" s="44">
        <v>6739.25</v>
      </c>
      <c r="F412" s="44">
        <v>0</v>
      </c>
      <c r="G412" s="44">
        <v>0</v>
      </c>
      <c r="H412" s="44">
        <v>6280.06</v>
      </c>
      <c r="I412" s="44">
        <v>0</v>
      </c>
      <c r="J412" s="44">
        <v>1084.94</v>
      </c>
      <c r="K412" s="45">
        <v>13019.31</v>
      </c>
      <c r="L412" s="46">
        <v>14104.25</v>
      </c>
      <c r="M412" s="117"/>
      <c r="N412" s="119">
        <v>13019.31</v>
      </c>
      <c r="O412" s="119">
        <v>6739.25</v>
      </c>
      <c r="P412" s="119"/>
      <c r="Q412" s="119">
        <v>15317.32</v>
      </c>
      <c r="R412" s="119">
        <v>14232.38</v>
      </c>
      <c r="S412" s="47"/>
    </row>
    <row r="413" spans="1:19" ht="9" customHeight="1" x14ac:dyDescent="0.2">
      <c r="A413" s="493"/>
      <c r="B413" s="493"/>
      <c r="C413" s="48" t="s">
        <v>4</v>
      </c>
      <c r="D413" s="49">
        <v>2</v>
      </c>
      <c r="E413" s="50">
        <v>13049008</v>
      </c>
      <c r="F413" s="50">
        <v>0</v>
      </c>
      <c r="G413" s="50">
        <v>0</v>
      </c>
      <c r="H413" s="50">
        <v>12159892</v>
      </c>
      <c r="I413" s="50">
        <v>0</v>
      </c>
      <c r="J413" s="51">
        <v>2100737</v>
      </c>
      <c r="K413" s="50">
        <v>25208899</v>
      </c>
      <c r="L413" s="73">
        <v>27309636</v>
      </c>
      <c r="M413" s="118"/>
      <c r="N413" s="120">
        <v>25208899</v>
      </c>
      <c r="O413" s="120">
        <v>13049008</v>
      </c>
      <c r="P413" s="120">
        <v>0</v>
      </c>
      <c r="Q413" s="120">
        <v>29658467</v>
      </c>
      <c r="R413" s="120">
        <v>27557730</v>
      </c>
      <c r="S413" s="47"/>
    </row>
    <row r="414" spans="1:19" ht="12.75" customHeight="1" x14ac:dyDescent="0.2">
      <c r="A414" s="511">
        <v>35612</v>
      </c>
      <c r="B414" s="511">
        <v>36099</v>
      </c>
      <c r="C414" s="53" t="s">
        <v>3</v>
      </c>
      <c r="D414" s="54">
        <v>3</v>
      </c>
      <c r="E414" s="55">
        <v>7026.4</v>
      </c>
      <c r="F414" s="55">
        <v>0</v>
      </c>
      <c r="G414" s="55">
        <v>0</v>
      </c>
      <c r="H414" s="55">
        <v>6280.06</v>
      </c>
      <c r="I414" s="55">
        <v>0</v>
      </c>
      <c r="J414" s="55">
        <v>1108.8699999999999</v>
      </c>
      <c r="K414" s="56">
        <v>13306.46</v>
      </c>
      <c r="L414" s="46">
        <v>14415.33</v>
      </c>
      <c r="M414" s="117"/>
      <c r="N414" s="119">
        <v>13306.46</v>
      </c>
      <c r="O414" s="119">
        <v>7026.4</v>
      </c>
      <c r="P414" s="119"/>
      <c r="Q414" s="119">
        <v>15680.08</v>
      </c>
      <c r="R414" s="119">
        <v>14571.21</v>
      </c>
      <c r="S414" s="47"/>
    </row>
    <row r="415" spans="1:19" ht="9" customHeight="1" x14ac:dyDescent="0.2">
      <c r="A415" s="511"/>
      <c r="B415" s="511"/>
      <c r="C415" s="48" t="s">
        <v>4</v>
      </c>
      <c r="D415" s="49">
        <v>8</v>
      </c>
      <c r="E415" s="50">
        <v>13605008</v>
      </c>
      <c r="F415" s="50">
        <v>0</v>
      </c>
      <c r="G415" s="50">
        <v>0</v>
      </c>
      <c r="H415" s="50">
        <v>12159892</v>
      </c>
      <c r="I415" s="50">
        <v>0</v>
      </c>
      <c r="J415" s="51">
        <v>2147072</v>
      </c>
      <c r="K415" s="50">
        <v>25764899</v>
      </c>
      <c r="L415" s="73">
        <v>27911971</v>
      </c>
      <c r="M415" s="118"/>
      <c r="N415" s="120">
        <v>25764899</v>
      </c>
      <c r="O415" s="120">
        <v>13605008</v>
      </c>
      <c r="P415" s="120">
        <v>0</v>
      </c>
      <c r="Q415" s="120">
        <v>30360869</v>
      </c>
      <c r="R415" s="120">
        <v>28213797</v>
      </c>
      <c r="S415" s="47"/>
    </row>
    <row r="416" spans="1:19" ht="12.75" customHeight="1" x14ac:dyDescent="0.2">
      <c r="A416" s="511"/>
      <c r="B416" s="511"/>
      <c r="C416" s="53" t="s">
        <v>3</v>
      </c>
      <c r="D416" s="54">
        <v>9</v>
      </c>
      <c r="E416" s="55">
        <v>8078.94</v>
      </c>
      <c r="F416" s="55">
        <v>0</v>
      </c>
      <c r="G416" s="55">
        <v>0</v>
      </c>
      <c r="H416" s="55">
        <v>6280.06</v>
      </c>
      <c r="I416" s="55">
        <v>0</v>
      </c>
      <c r="J416" s="55">
        <v>1196.58</v>
      </c>
      <c r="K416" s="56">
        <v>14359</v>
      </c>
      <c r="L416" s="46">
        <v>15555.58</v>
      </c>
      <c r="M416" s="117"/>
      <c r="N416" s="119">
        <v>14359</v>
      </c>
      <c r="O416" s="119">
        <v>8078.94</v>
      </c>
      <c r="P416" s="119"/>
      <c r="Q416" s="119">
        <v>17009.79</v>
      </c>
      <c r="R416" s="119">
        <v>15813.21</v>
      </c>
      <c r="S416" s="47"/>
    </row>
    <row r="417" spans="1:19" ht="9" customHeight="1" x14ac:dyDescent="0.2">
      <c r="A417" s="511"/>
      <c r="B417" s="511"/>
      <c r="C417" s="48" t="s">
        <v>4</v>
      </c>
      <c r="D417" s="49">
        <v>14</v>
      </c>
      <c r="E417" s="50">
        <v>15643009</v>
      </c>
      <c r="F417" s="50">
        <v>0</v>
      </c>
      <c r="G417" s="50">
        <v>0</v>
      </c>
      <c r="H417" s="50">
        <v>12159892</v>
      </c>
      <c r="I417" s="50">
        <v>0</v>
      </c>
      <c r="J417" s="51">
        <v>2316902</v>
      </c>
      <c r="K417" s="50">
        <v>27802901</v>
      </c>
      <c r="L417" s="73">
        <v>30119803</v>
      </c>
      <c r="M417" s="118"/>
      <c r="N417" s="120">
        <v>27802901</v>
      </c>
      <c r="O417" s="120">
        <v>15643009</v>
      </c>
      <c r="P417" s="120">
        <v>0</v>
      </c>
      <c r="Q417" s="120">
        <v>32935546</v>
      </c>
      <c r="R417" s="120">
        <v>30618644</v>
      </c>
      <c r="S417" s="47"/>
    </row>
    <row r="418" spans="1:19" ht="12.75" customHeight="1" x14ac:dyDescent="0.2">
      <c r="A418" s="511"/>
      <c r="B418" s="511"/>
      <c r="C418" s="53" t="s">
        <v>3</v>
      </c>
      <c r="D418" s="54">
        <v>15</v>
      </c>
      <c r="E418" s="55">
        <v>9066.4</v>
      </c>
      <c r="F418" s="55">
        <v>0</v>
      </c>
      <c r="G418" s="55">
        <v>0</v>
      </c>
      <c r="H418" s="55">
        <v>6280.06</v>
      </c>
      <c r="I418" s="55">
        <v>0</v>
      </c>
      <c r="J418" s="55">
        <v>1278.8699999999999</v>
      </c>
      <c r="K418" s="56">
        <v>15346.46</v>
      </c>
      <c r="L418" s="46">
        <v>16625.330000000002</v>
      </c>
      <c r="M418" s="117"/>
      <c r="N418" s="119">
        <v>15346.46</v>
      </c>
      <c r="O418" s="119">
        <v>9066.4</v>
      </c>
      <c r="P418" s="119"/>
      <c r="Q418" s="119">
        <v>18257.28</v>
      </c>
      <c r="R418" s="119">
        <v>16978.41</v>
      </c>
      <c r="S418" s="47"/>
    </row>
    <row r="419" spans="1:19" ht="9" customHeight="1" x14ac:dyDescent="0.2">
      <c r="A419" s="511"/>
      <c r="B419" s="511"/>
      <c r="C419" s="48" t="s">
        <v>4</v>
      </c>
      <c r="D419" s="49">
        <v>20</v>
      </c>
      <c r="E419" s="50">
        <v>17554998</v>
      </c>
      <c r="F419" s="50">
        <v>0</v>
      </c>
      <c r="G419" s="50">
        <v>0</v>
      </c>
      <c r="H419" s="50">
        <v>12159892</v>
      </c>
      <c r="I419" s="50">
        <v>0</v>
      </c>
      <c r="J419" s="51">
        <v>2476238</v>
      </c>
      <c r="K419" s="50">
        <v>29714890</v>
      </c>
      <c r="L419" s="73">
        <v>32191128</v>
      </c>
      <c r="M419" s="118"/>
      <c r="N419" s="120">
        <v>29714890</v>
      </c>
      <c r="O419" s="120">
        <v>17554998</v>
      </c>
      <c r="P419" s="120">
        <v>0</v>
      </c>
      <c r="Q419" s="120">
        <v>35351024</v>
      </c>
      <c r="R419" s="120">
        <v>32874786</v>
      </c>
      <c r="S419" s="47"/>
    </row>
    <row r="420" spans="1:19" ht="12.75" customHeight="1" x14ac:dyDescent="0.2">
      <c r="A420" s="511"/>
      <c r="B420" s="511"/>
      <c r="C420" s="53" t="s">
        <v>3</v>
      </c>
      <c r="D420" s="54">
        <v>21</v>
      </c>
      <c r="E420" s="55">
        <v>10066.26</v>
      </c>
      <c r="F420" s="55">
        <v>0</v>
      </c>
      <c r="G420" s="55">
        <v>0</v>
      </c>
      <c r="H420" s="55">
        <v>6280.06</v>
      </c>
      <c r="I420" s="55">
        <v>0</v>
      </c>
      <c r="J420" s="55">
        <v>1362.19</v>
      </c>
      <c r="K420" s="56">
        <v>16346.32</v>
      </c>
      <c r="L420" s="46">
        <v>17708.509999999998</v>
      </c>
      <c r="M420" s="117"/>
      <c r="N420" s="119">
        <v>16346.32</v>
      </c>
      <c r="O420" s="119">
        <v>10066.26</v>
      </c>
      <c r="P420" s="119"/>
      <c r="Q420" s="119">
        <v>19520.439999999999</v>
      </c>
      <c r="R420" s="119">
        <v>18158.25</v>
      </c>
      <c r="S420" s="47"/>
    </row>
    <row r="421" spans="1:19" ht="9" customHeight="1" x14ac:dyDescent="0.2">
      <c r="A421" s="511"/>
      <c r="B421" s="511"/>
      <c r="C421" s="48" t="s">
        <v>4</v>
      </c>
      <c r="D421" s="49">
        <v>27</v>
      </c>
      <c r="E421" s="50">
        <v>19490997</v>
      </c>
      <c r="F421" s="50">
        <v>0</v>
      </c>
      <c r="G421" s="50">
        <v>0</v>
      </c>
      <c r="H421" s="50">
        <v>12159892</v>
      </c>
      <c r="I421" s="50">
        <v>0</v>
      </c>
      <c r="J421" s="51">
        <v>2637568</v>
      </c>
      <c r="K421" s="50">
        <v>31650889</v>
      </c>
      <c r="L421" s="73">
        <v>34288457</v>
      </c>
      <c r="M421" s="118"/>
      <c r="N421" s="120">
        <v>31650889</v>
      </c>
      <c r="O421" s="120">
        <v>19490997</v>
      </c>
      <c r="P421" s="120">
        <v>0</v>
      </c>
      <c r="Q421" s="120">
        <v>37796842</v>
      </c>
      <c r="R421" s="120">
        <v>35159275</v>
      </c>
      <c r="S421" s="47"/>
    </row>
    <row r="422" spans="1:19" ht="12.75" customHeight="1" x14ac:dyDescent="0.2">
      <c r="A422" s="511"/>
      <c r="B422" s="511"/>
      <c r="C422" s="53" t="s">
        <v>3</v>
      </c>
      <c r="D422" s="54">
        <v>28</v>
      </c>
      <c r="E422" s="55">
        <v>10778.97</v>
      </c>
      <c r="F422" s="55">
        <v>0</v>
      </c>
      <c r="G422" s="55">
        <v>0</v>
      </c>
      <c r="H422" s="55">
        <v>6280.06</v>
      </c>
      <c r="I422" s="55">
        <v>0</v>
      </c>
      <c r="J422" s="55">
        <v>1421.59</v>
      </c>
      <c r="K422" s="56">
        <v>17059.03</v>
      </c>
      <c r="L422" s="46">
        <v>18480.62</v>
      </c>
      <c r="M422" s="117"/>
      <c r="N422" s="119">
        <v>17059.03</v>
      </c>
      <c r="O422" s="119">
        <v>10778.97</v>
      </c>
      <c r="P422" s="119"/>
      <c r="Q422" s="119">
        <v>20420.830000000002</v>
      </c>
      <c r="R422" s="119">
        <v>18999.240000000002</v>
      </c>
      <c r="S422" s="47"/>
    </row>
    <row r="423" spans="1:19" ht="9" customHeight="1" x14ac:dyDescent="0.2">
      <c r="A423" s="511"/>
      <c r="B423" s="511"/>
      <c r="C423" s="48" t="s">
        <v>4</v>
      </c>
      <c r="D423" s="49">
        <v>34</v>
      </c>
      <c r="E423" s="50">
        <v>20870996</v>
      </c>
      <c r="F423" s="50">
        <v>0</v>
      </c>
      <c r="G423" s="50">
        <v>0</v>
      </c>
      <c r="H423" s="50">
        <v>12159892</v>
      </c>
      <c r="I423" s="50">
        <v>0</v>
      </c>
      <c r="J423" s="51">
        <v>2752582</v>
      </c>
      <c r="K423" s="50">
        <v>33030888</v>
      </c>
      <c r="L423" s="73">
        <v>35783470</v>
      </c>
      <c r="M423" s="118"/>
      <c r="N423" s="120">
        <v>33030888</v>
      </c>
      <c r="O423" s="120">
        <v>20870996</v>
      </c>
      <c r="P423" s="120">
        <v>0</v>
      </c>
      <c r="Q423" s="120">
        <v>39540241</v>
      </c>
      <c r="R423" s="120">
        <v>36787658</v>
      </c>
      <c r="S423" s="47"/>
    </row>
    <row r="424" spans="1:19" ht="12.75" customHeight="1" x14ac:dyDescent="0.2">
      <c r="A424" s="511"/>
      <c r="B424" s="511"/>
      <c r="C424" s="53" t="s">
        <v>3</v>
      </c>
      <c r="D424" s="54">
        <v>35</v>
      </c>
      <c r="E424" s="55">
        <v>11321.25</v>
      </c>
      <c r="F424" s="55">
        <v>0</v>
      </c>
      <c r="G424" s="55">
        <v>0</v>
      </c>
      <c r="H424" s="55">
        <v>6280.06</v>
      </c>
      <c r="I424" s="55">
        <v>0</v>
      </c>
      <c r="J424" s="55">
        <v>1466.78</v>
      </c>
      <c r="K424" s="56">
        <v>17601.310000000001</v>
      </c>
      <c r="L424" s="46">
        <v>19068.09</v>
      </c>
      <c r="M424" s="117"/>
      <c r="N424" s="119">
        <v>17601.310000000001</v>
      </c>
      <c r="O424" s="119">
        <v>11321.25</v>
      </c>
      <c r="P424" s="119"/>
      <c r="Q424" s="119">
        <v>21105.919999999998</v>
      </c>
      <c r="R424" s="119">
        <v>19639.14</v>
      </c>
      <c r="S424" s="47"/>
    </row>
    <row r="425" spans="1:19" ht="9" customHeight="1" x14ac:dyDescent="0.2">
      <c r="A425" s="512"/>
      <c r="B425" s="512"/>
      <c r="C425" s="58" t="s">
        <v>4</v>
      </c>
      <c r="D425" s="59"/>
      <c r="E425" s="61">
        <v>21920997</v>
      </c>
      <c r="F425" s="61">
        <v>0</v>
      </c>
      <c r="G425" s="61">
        <v>0</v>
      </c>
      <c r="H425" s="61">
        <v>12159892</v>
      </c>
      <c r="I425" s="61">
        <v>0</v>
      </c>
      <c r="J425" s="60">
        <v>2840082</v>
      </c>
      <c r="K425" s="61">
        <v>34080889</v>
      </c>
      <c r="L425" s="73">
        <v>36920971</v>
      </c>
      <c r="M425" s="118"/>
      <c r="N425" s="120">
        <v>34080889</v>
      </c>
      <c r="O425" s="120">
        <v>21920997</v>
      </c>
      <c r="P425" s="120">
        <v>0</v>
      </c>
      <c r="Q425" s="120">
        <v>40866760</v>
      </c>
      <c r="R425" s="120">
        <v>38026678</v>
      </c>
      <c r="S425" s="47"/>
    </row>
    <row r="426" spans="1:19" ht="12.75" customHeight="1" x14ac:dyDescent="0.2">
      <c r="A426" s="492">
        <v>36100</v>
      </c>
      <c r="B426" s="492">
        <v>36311</v>
      </c>
      <c r="C426" s="42" t="s">
        <v>3</v>
      </c>
      <c r="D426" s="43">
        <v>0</v>
      </c>
      <c r="E426" s="44">
        <v>6974.75</v>
      </c>
      <c r="F426" s="44">
        <v>0</v>
      </c>
      <c r="G426" s="44">
        <v>0</v>
      </c>
      <c r="H426" s="44">
        <v>6280.06</v>
      </c>
      <c r="I426" s="44">
        <v>0</v>
      </c>
      <c r="J426" s="44">
        <v>1104.57</v>
      </c>
      <c r="K426" s="45">
        <v>13254.81</v>
      </c>
      <c r="L426" s="46">
        <v>14359.38</v>
      </c>
      <c r="M426" s="117"/>
      <c r="N426" s="119">
        <v>13254.81</v>
      </c>
      <c r="O426" s="119">
        <v>6974.75</v>
      </c>
      <c r="P426" s="119"/>
      <c r="Q426" s="119">
        <v>15614.84</v>
      </c>
      <c r="R426" s="119">
        <v>14510.27</v>
      </c>
      <c r="S426" s="47"/>
    </row>
    <row r="427" spans="1:19" ht="9" customHeight="1" x14ac:dyDescent="0.2">
      <c r="A427" s="493"/>
      <c r="B427" s="493"/>
      <c r="C427" s="48" t="s">
        <v>4</v>
      </c>
      <c r="D427" s="49">
        <v>2</v>
      </c>
      <c r="E427" s="50">
        <v>13504999</v>
      </c>
      <c r="F427" s="50">
        <v>0</v>
      </c>
      <c r="G427" s="50">
        <v>0</v>
      </c>
      <c r="H427" s="50">
        <v>12159892</v>
      </c>
      <c r="I427" s="50">
        <v>0</v>
      </c>
      <c r="J427" s="51">
        <v>2138746</v>
      </c>
      <c r="K427" s="50">
        <v>25664891</v>
      </c>
      <c r="L427" s="73">
        <v>27803637</v>
      </c>
      <c r="M427" s="118"/>
      <c r="N427" s="120">
        <v>25664891</v>
      </c>
      <c r="O427" s="120">
        <v>13504999</v>
      </c>
      <c r="P427" s="120">
        <v>0</v>
      </c>
      <c r="Q427" s="120">
        <v>30234546</v>
      </c>
      <c r="R427" s="120">
        <v>28095800</v>
      </c>
      <c r="S427" s="47"/>
    </row>
    <row r="428" spans="1:19" ht="12.75" customHeight="1" x14ac:dyDescent="0.2">
      <c r="A428" s="511">
        <v>36100</v>
      </c>
      <c r="B428" s="511">
        <v>36311</v>
      </c>
      <c r="C428" s="53" t="s">
        <v>3</v>
      </c>
      <c r="D428" s="54">
        <v>3</v>
      </c>
      <c r="E428" s="55">
        <v>7268.1</v>
      </c>
      <c r="F428" s="55">
        <v>0</v>
      </c>
      <c r="G428" s="55">
        <v>0</v>
      </c>
      <c r="H428" s="55">
        <v>6280.06</v>
      </c>
      <c r="I428" s="55">
        <v>0</v>
      </c>
      <c r="J428" s="55">
        <v>1129.01</v>
      </c>
      <c r="K428" s="56">
        <v>13548.16</v>
      </c>
      <c r="L428" s="46">
        <v>14677.17</v>
      </c>
      <c r="M428" s="117"/>
      <c r="N428" s="119">
        <v>13548.16</v>
      </c>
      <c r="O428" s="119">
        <v>7268.1</v>
      </c>
      <c r="P428" s="119"/>
      <c r="Q428" s="119">
        <v>15985.43</v>
      </c>
      <c r="R428" s="119">
        <v>14856.42</v>
      </c>
      <c r="S428" s="47"/>
    </row>
    <row r="429" spans="1:19" ht="9" customHeight="1" x14ac:dyDescent="0.2">
      <c r="A429" s="511"/>
      <c r="B429" s="511"/>
      <c r="C429" s="48" t="s">
        <v>4</v>
      </c>
      <c r="D429" s="49">
        <v>8</v>
      </c>
      <c r="E429" s="50">
        <v>14073004</v>
      </c>
      <c r="F429" s="50">
        <v>0</v>
      </c>
      <c r="G429" s="50">
        <v>0</v>
      </c>
      <c r="H429" s="50">
        <v>12159892</v>
      </c>
      <c r="I429" s="50">
        <v>0</v>
      </c>
      <c r="J429" s="51">
        <v>2186068</v>
      </c>
      <c r="K429" s="50">
        <v>26232896</v>
      </c>
      <c r="L429" s="73">
        <v>28418964</v>
      </c>
      <c r="M429" s="118"/>
      <c r="N429" s="120">
        <v>26232896</v>
      </c>
      <c r="O429" s="120">
        <v>14073004</v>
      </c>
      <c r="P429" s="120">
        <v>0</v>
      </c>
      <c r="Q429" s="120">
        <v>30952109</v>
      </c>
      <c r="R429" s="120">
        <v>28766040</v>
      </c>
      <c r="S429" s="47"/>
    </row>
    <row r="430" spans="1:19" ht="12.75" customHeight="1" x14ac:dyDescent="0.2">
      <c r="A430" s="511"/>
      <c r="B430" s="511"/>
      <c r="C430" s="53" t="s">
        <v>3</v>
      </c>
      <c r="D430" s="54">
        <v>9</v>
      </c>
      <c r="E430" s="55">
        <v>8339.23</v>
      </c>
      <c r="F430" s="55">
        <v>0</v>
      </c>
      <c r="G430" s="55">
        <v>0</v>
      </c>
      <c r="H430" s="55">
        <v>6280.06</v>
      </c>
      <c r="I430" s="55">
        <v>0</v>
      </c>
      <c r="J430" s="55">
        <v>1218.27</v>
      </c>
      <c r="K430" s="56">
        <v>14619.29</v>
      </c>
      <c r="L430" s="46">
        <v>15837.56</v>
      </c>
      <c r="M430" s="117"/>
      <c r="N430" s="119">
        <v>14619.29</v>
      </c>
      <c r="O430" s="119">
        <v>8339.23</v>
      </c>
      <c r="P430" s="119"/>
      <c r="Q430" s="119">
        <v>17338.62</v>
      </c>
      <c r="R430" s="119">
        <v>16120.35</v>
      </c>
      <c r="S430" s="47"/>
    </row>
    <row r="431" spans="1:19" ht="9" customHeight="1" x14ac:dyDescent="0.2">
      <c r="A431" s="511"/>
      <c r="B431" s="511"/>
      <c r="C431" s="48" t="s">
        <v>4</v>
      </c>
      <c r="D431" s="49">
        <v>14</v>
      </c>
      <c r="E431" s="50">
        <v>16147001</v>
      </c>
      <c r="F431" s="50">
        <v>0</v>
      </c>
      <c r="G431" s="50">
        <v>0</v>
      </c>
      <c r="H431" s="50">
        <v>12159892</v>
      </c>
      <c r="I431" s="50">
        <v>0</v>
      </c>
      <c r="J431" s="51">
        <v>2358900</v>
      </c>
      <c r="K431" s="50">
        <v>28306893</v>
      </c>
      <c r="L431" s="73">
        <v>30665792</v>
      </c>
      <c r="M431" s="118"/>
      <c r="N431" s="120">
        <v>28306893</v>
      </c>
      <c r="O431" s="120">
        <v>16147001</v>
      </c>
      <c r="P431" s="120">
        <v>0</v>
      </c>
      <c r="Q431" s="120">
        <v>33572250</v>
      </c>
      <c r="R431" s="120">
        <v>31213350</v>
      </c>
      <c r="S431" s="47"/>
    </row>
    <row r="432" spans="1:19" ht="12.75" customHeight="1" x14ac:dyDescent="0.2">
      <c r="A432" s="511"/>
      <c r="B432" s="511"/>
      <c r="C432" s="53" t="s">
        <v>3</v>
      </c>
      <c r="D432" s="54">
        <v>15</v>
      </c>
      <c r="E432" s="55">
        <v>9345.2900000000009</v>
      </c>
      <c r="F432" s="55">
        <v>0</v>
      </c>
      <c r="G432" s="55">
        <v>0</v>
      </c>
      <c r="H432" s="55">
        <v>6280.06</v>
      </c>
      <c r="I432" s="55">
        <v>0</v>
      </c>
      <c r="J432" s="55">
        <v>1302.1099999999999</v>
      </c>
      <c r="K432" s="56">
        <v>15625.35</v>
      </c>
      <c r="L432" s="46">
        <v>16927.46</v>
      </c>
      <c r="M432" s="117"/>
      <c r="N432" s="119">
        <v>15625.35</v>
      </c>
      <c r="O432" s="119">
        <v>9345.2900000000009</v>
      </c>
      <c r="P432" s="119"/>
      <c r="Q432" s="119">
        <v>18609.61</v>
      </c>
      <c r="R432" s="119">
        <v>17307.5</v>
      </c>
      <c r="S432" s="47"/>
    </row>
    <row r="433" spans="1:19" ht="9" customHeight="1" x14ac:dyDescent="0.2">
      <c r="A433" s="511"/>
      <c r="B433" s="511"/>
      <c r="C433" s="48" t="s">
        <v>4</v>
      </c>
      <c r="D433" s="49">
        <v>20</v>
      </c>
      <c r="E433" s="50">
        <v>18095005</v>
      </c>
      <c r="F433" s="50">
        <v>0</v>
      </c>
      <c r="G433" s="50">
        <v>0</v>
      </c>
      <c r="H433" s="50">
        <v>12159892</v>
      </c>
      <c r="I433" s="50">
        <v>0</v>
      </c>
      <c r="J433" s="51">
        <v>2521237</v>
      </c>
      <c r="K433" s="50">
        <v>30254896</v>
      </c>
      <c r="L433" s="73">
        <v>32776133</v>
      </c>
      <c r="M433" s="118"/>
      <c r="N433" s="120">
        <v>30254896</v>
      </c>
      <c r="O433" s="120">
        <v>18095005</v>
      </c>
      <c r="P433" s="120">
        <v>0</v>
      </c>
      <c r="Q433" s="120">
        <v>36033230</v>
      </c>
      <c r="R433" s="120">
        <v>33511993</v>
      </c>
      <c r="S433" s="47"/>
    </row>
    <row r="434" spans="1:19" ht="12.75" customHeight="1" x14ac:dyDescent="0.2">
      <c r="A434" s="511"/>
      <c r="B434" s="511"/>
      <c r="C434" s="53" t="s">
        <v>3</v>
      </c>
      <c r="D434" s="54">
        <v>21</v>
      </c>
      <c r="E434" s="55">
        <v>10357.540000000001</v>
      </c>
      <c r="F434" s="55">
        <v>0</v>
      </c>
      <c r="G434" s="55">
        <v>0</v>
      </c>
      <c r="H434" s="55">
        <v>6280.06</v>
      </c>
      <c r="I434" s="55">
        <v>0</v>
      </c>
      <c r="J434" s="55">
        <v>1386.47</v>
      </c>
      <c r="K434" s="56">
        <v>16637.599999999999</v>
      </c>
      <c r="L434" s="46">
        <v>18024.07</v>
      </c>
      <c r="M434" s="117"/>
      <c r="N434" s="119">
        <v>16637.599999999999</v>
      </c>
      <c r="O434" s="119">
        <v>10357.540000000001</v>
      </c>
      <c r="P434" s="119"/>
      <c r="Q434" s="119">
        <v>19888.43</v>
      </c>
      <c r="R434" s="119">
        <v>18501.96</v>
      </c>
      <c r="S434" s="47"/>
    </row>
    <row r="435" spans="1:19" ht="9" customHeight="1" x14ac:dyDescent="0.2">
      <c r="A435" s="511"/>
      <c r="B435" s="511"/>
      <c r="C435" s="48" t="s">
        <v>4</v>
      </c>
      <c r="D435" s="49">
        <v>27</v>
      </c>
      <c r="E435" s="50">
        <v>20054994</v>
      </c>
      <c r="F435" s="50">
        <v>0</v>
      </c>
      <c r="G435" s="50">
        <v>0</v>
      </c>
      <c r="H435" s="50">
        <v>12159892</v>
      </c>
      <c r="I435" s="50">
        <v>0</v>
      </c>
      <c r="J435" s="51">
        <v>2684580</v>
      </c>
      <c r="K435" s="50">
        <v>32214886</v>
      </c>
      <c r="L435" s="73">
        <v>34899466</v>
      </c>
      <c r="M435" s="118"/>
      <c r="N435" s="120">
        <v>32214886</v>
      </c>
      <c r="O435" s="120">
        <v>20054994</v>
      </c>
      <c r="P435" s="120">
        <v>0</v>
      </c>
      <c r="Q435" s="120">
        <v>38509370</v>
      </c>
      <c r="R435" s="120">
        <v>35824790</v>
      </c>
      <c r="S435" s="47"/>
    </row>
    <row r="436" spans="1:19" ht="12.75" customHeight="1" x14ac:dyDescent="0.2">
      <c r="A436" s="511"/>
      <c r="B436" s="511"/>
      <c r="C436" s="53" t="s">
        <v>3</v>
      </c>
      <c r="D436" s="54">
        <v>28</v>
      </c>
      <c r="E436" s="55">
        <v>11088.85</v>
      </c>
      <c r="F436" s="55">
        <v>0</v>
      </c>
      <c r="G436" s="55">
        <v>0</v>
      </c>
      <c r="H436" s="55">
        <v>6280.06</v>
      </c>
      <c r="I436" s="55">
        <v>0</v>
      </c>
      <c r="J436" s="55">
        <v>1447.41</v>
      </c>
      <c r="K436" s="56">
        <v>17368.91</v>
      </c>
      <c r="L436" s="46">
        <v>18816.32</v>
      </c>
      <c r="M436" s="117"/>
      <c r="N436" s="119">
        <v>17368.91</v>
      </c>
      <c r="O436" s="119">
        <v>11088.85</v>
      </c>
      <c r="P436" s="119"/>
      <c r="Q436" s="119">
        <v>20812.310000000001</v>
      </c>
      <c r="R436" s="119">
        <v>19364.900000000001</v>
      </c>
      <c r="S436" s="47"/>
    </row>
    <row r="437" spans="1:19" ht="9" customHeight="1" x14ac:dyDescent="0.2">
      <c r="A437" s="511"/>
      <c r="B437" s="511"/>
      <c r="C437" s="48" t="s">
        <v>4</v>
      </c>
      <c r="D437" s="49">
        <v>34</v>
      </c>
      <c r="E437" s="50">
        <v>21471008</v>
      </c>
      <c r="F437" s="50">
        <v>0</v>
      </c>
      <c r="G437" s="50">
        <v>0</v>
      </c>
      <c r="H437" s="50">
        <v>12159892</v>
      </c>
      <c r="I437" s="50">
        <v>0</v>
      </c>
      <c r="J437" s="51">
        <v>2802577</v>
      </c>
      <c r="K437" s="50">
        <v>33630899</v>
      </c>
      <c r="L437" s="73">
        <v>36433476</v>
      </c>
      <c r="M437" s="118"/>
      <c r="N437" s="120">
        <v>33630899</v>
      </c>
      <c r="O437" s="120">
        <v>21471008</v>
      </c>
      <c r="P437" s="120">
        <v>0</v>
      </c>
      <c r="Q437" s="120">
        <v>40298251</v>
      </c>
      <c r="R437" s="120">
        <v>37495675</v>
      </c>
      <c r="S437" s="47"/>
    </row>
    <row r="438" spans="1:19" ht="12.75" customHeight="1" x14ac:dyDescent="0.2">
      <c r="A438" s="511"/>
      <c r="B438" s="511"/>
      <c r="C438" s="53" t="s">
        <v>3</v>
      </c>
      <c r="D438" s="54">
        <v>35</v>
      </c>
      <c r="E438" s="55">
        <v>11637.32</v>
      </c>
      <c r="F438" s="55">
        <v>0</v>
      </c>
      <c r="G438" s="55">
        <v>0</v>
      </c>
      <c r="H438" s="55">
        <v>6280.06</v>
      </c>
      <c r="I438" s="55">
        <v>0</v>
      </c>
      <c r="J438" s="55">
        <v>1493.12</v>
      </c>
      <c r="K438" s="56">
        <v>17917.38</v>
      </c>
      <c r="L438" s="46">
        <v>19410.5</v>
      </c>
      <c r="M438" s="117"/>
      <c r="N438" s="119">
        <v>17917.38</v>
      </c>
      <c r="O438" s="119">
        <v>11637.32</v>
      </c>
      <c r="P438" s="119"/>
      <c r="Q438" s="119">
        <v>21505.22</v>
      </c>
      <c r="R438" s="119">
        <v>20012.099999999999</v>
      </c>
      <c r="S438" s="47"/>
    </row>
    <row r="439" spans="1:19" ht="9" customHeight="1" x14ac:dyDescent="0.2">
      <c r="A439" s="512"/>
      <c r="B439" s="512"/>
      <c r="C439" s="58" t="s">
        <v>4</v>
      </c>
      <c r="D439" s="59"/>
      <c r="E439" s="61">
        <v>22532994</v>
      </c>
      <c r="F439" s="61">
        <v>0</v>
      </c>
      <c r="G439" s="61">
        <v>0</v>
      </c>
      <c r="H439" s="61">
        <v>12159892</v>
      </c>
      <c r="I439" s="61">
        <v>0</v>
      </c>
      <c r="J439" s="60">
        <v>2891083</v>
      </c>
      <c r="K439" s="61">
        <v>34692885</v>
      </c>
      <c r="L439" s="73">
        <v>37583969</v>
      </c>
      <c r="M439" s="118"/>
      <c r="N439" s="120">
        <v>34692885</v>
      </c>
      <c r="O439" s="120">
        <v>22532994</v>
      </c>
      <c r="P439" s="120">
        <v>0</v>
      </c>
      <c r="Q439" s="120">
        <v>41639912</v>
      </c>
      <c r="R439" s="120">
        <v>38748829</v>
      </c>
      <c r="S439" s="47"/>
    </row>
    <row r="440" spans="1:19" ht="12.75" customHeight="1" x14ac:dyDescent="0.2">
      <c r="A440" s="492">
        <v>36312</v>
      </c>
      <c r="B440" s="492">
        <v>36707</v>
      </c>
      <c r="C440" s="42" t="s">
        <v>3</v>
      </c>
      <c r="D440" s="43">
        <v>0</v>
      </c>
      <c r="E440" s="44">
        <v>7173.07</v>
      </c>
      <c r="F440" s="44">
        <v>0</v>
      </c>
      <c r="G440" s="44">
        <v>0</v>
      </c>
      <c r="H440" s="44">
        <v>6280.06</v>
      </c>
      <c r="I440" s="44">
        <v>0</v>
      </c>
      <c r="J440" s="44">
        <v>1121.0899999999999</v>
      </c>
      <c r="K440" s="45">
        <v>13453.13</v>
      </c>
      <c r="L440" s="46">
        <v>14574.22</v>
      </c>
      <c r="M440" s="117"/>
      <c r="N440" s="119">
        <v>13453.13</v>
      </c>
      <c r="O440" s="119">
        <v>7173.07</v>
      </c>
      <c r="P440" s="119"/>
      <c r="Q440" s="119">
        <v>15865.37</v>
      </c>
      <c r="R440" s="119">
        <v>14744.28</v>
      </c>
      <c r="S440" s="47"/>
    </row>
    <row r="441" spans="1:19" ht="9" customHeight="1" x14ac:dyDescent="0.2">
      <c r="A441" s="493"/>
      <c r="B441" s="493"/>
      <c r="C441" s="48" t="s">
        <v>4</v>
      </c>
      <c r="D441" s="49">
        <v>2</v>
      </c>
      <c r="E441" s="50">
        <v>13889000</v>
      </c>
      <c r="F441" s="50">
        <v>0</v>
      </c>
      <c r="G441" s="50">
        <v>0</v>
      </c>
      <c r="H441" s="50">
        <v>12159892</v>
      </c>
      <c r="I441" s="50">
        <v>0</v>
      </c>
      <c r="J441" s="51">
        <v>2170733</v>
      </c>
      <c r="K441" s="50">
        <v>26048892</v>
      </c>
      <c r="L441" s="73">
        <v>28219625</v>
      </c>
      <c r="M441" s="118"/>
      <c r="N441" s="120">
        <v>26048892</v>
      </c>
      <c r="O441" s="120">
        <v>13889000</v>
      </c>
      <c r="P441" s="120">
        <v>0</v>
      </c>
      <c r="Q441" s="120">
        <v>30719640</v>
      </c>
      <c r="R441" s="120">
        <v>28548907</v>
      </c>
      <c r="S441" s="47"/>
    </row>
    <row r="442" spans="1:19" ht="12.75" customHeight="1" x14ac:dyDescent="0.2">
      <c r="A442" s="511">
        <v>36312</v>
      </c>
      <c r="B442" s="511">
        <v>36707</v>
      </c>
      <c r="C442" s="53" t="s">
        <v>3</v>
      </c>
      <c r="D442" s="54">
        <v>3</v>
      </c>
      <c r="E442" s="55">
        <v>7472.61</v>
      </c>
      <c r="F442" s="55">
        <v>0</v>
      </c>
      <c r="G442" s="55">
        <v>0</v>
      </c>
      <c r="H442" s="55">
        <v>6280.06</v>
      </c>
      <c r="I442" s="55">
        <v>0</v>
      </c>
      <c r="J442" s="55">
        <v>1146.06</v>
      </c>
      <c r="K442" s="56">
        <v>13752.67</v>
      </c>
      <c r="L442" s="46">
        <v>14898.73</v>
      </c>
      <c r="M442" s="117"/>
      <c r="N442" s="119">
        <v>13752.67</v>
      </c>
      <c r="O442" s="119">
        <v>7472.61</v>
      </c>
      <c r="P442" s="119"/>
      <c r="Q442" s="119">
        <v>16243.8</v>
      </c>
      <c r="R442" s="119">
        <v>15097.74</v>
      </c>
      <c r="S442" s="47"/>
    </row>
    <row r="443" spans="1:19" ht="9" customHeight="1" x14ac:dyDescent="0.2">
      <c r="A443" s="511"/>
      <c r="B443" s="511"/>
      <c r="C443" s="48" t="s">
        <v>4</v>
      </c>
      <c r="D443" s="49">
        <v>8</v>
      </c>
      <c r="E443" s="50">
        <v>14468991</v>
      </c>
      <c r="F443" s="50">
        <v>0</v>
      </c>
      <c r="G443" s="50">
        <v>0</v>
      </c>
      <c r="H443" s="50">
        <v>12159892</v>
      </c>
      <c r="I443" s="50">
        <v>0</v>
      </c>
      <c r="J443" s="51">
        <v>2219082</v>
      </c>
      <c r="K443" s="50">
        <v>26628882</v>
      </c>
      <c r="L443" s="73">
        <v>28847964</v>
      </c>
      <c r="M443" s="118"/>
      <c r="N443" s="120">
        <v>26628882</v>
      </c>
      <c r="O443" s="120">
        <v>14468991</v>
      </c>
      <c r="P443" s="120">
        <v>0</v>
      </c>
      <c r="Q443" s="120">
        <v>31452383</v>
      </c>
      <c r="R443" s="120">
        <v>29233301</v>
      </c>
      <c r="S443" s="47"/>
    </row>
    <row r="444" spans="1:19" ht="12.75" customHeight="1" x14ac:dyDescent="0.2">
      <c r="A444" s="511"/>
      <c r="B444" s="511"/>
      <c r="C444" s="53" t="s">
        <v>3</v>
      </c>
      <c r="D444" s="54">
        <v>9</v>
      </c>
      <c r="E444" s="55">
        <v>8556.14</v>
      </c>
      <c r="F444" s="55">
        <v>0</v>
      </c>
      <c r="G444" s="55">
        <v>0</v>
      </c>
      <c r="H444" s="55">
        <v>6280.06</v>
      </c>
      <c r="I444" s="55">
        <v>0</v>
      </c>
      <c r="J444" s="55">
        <v>1236.3499999999999</v>
      </c>
      <c r="K444" s="56">
        <v>14836.2</v>
      </c>
      <c r="L444" s="46">
        <v>16072.55</v>
      </c>
      <c r="M444" s="117"/>
      <c r="N444" s="119">
        <v>14836.2</v>
      </c>
      <c r="O444" s="119">
        <v>8556.14</v>
      </c>
      <c r="P444" s="119"/>
      <c r="Q444" s="119">
        <v>17612.66</v>
      </c>
      <c r="R444" s="119">
        <v>16376.31</v>
      </c>
      <c r="S444" s="47"/>
    </row>
    <row r="445" spans="1:19" ht="9" customHeight="1" x14ac:dyDescent="0.2">
      <c r="A445" s="511"/>
      <c r="B445" s="511"/>
      <c r="C445" s="48" t="s">
        <v>4</v>
      </c>
      <c r="D445" s="49">
        <v>14</v>
      </c>
      <c r="E445" s="50">
        <v>16566997</v>
      </c>
      <c r="F445" s="50">
        <v>0</v>
      </c>
      <c r="G445" s="50">
        <v>0</v>
      </c>
      <c r="H445" s="50">
        <v>12159892</v>
      </c>
      <c r="I445" s="50">
        <v>0</v>
      </c>
      <c r="J445" s="51">
        <v>2393907</v>
      </c>
      <c r="K445" s="50">
        <v>28726889</v>
      </c>
      <c r="L445" s="73">
        <v>31120796</v>
      </c>
      <c r="M445" s="118"/>
      <c r="N445" s="120">
        <v>28726889</v>
      </c>
      <c r="O445" s="120">
        <v>16566997</v>
      </c>
      <c r="P445" s="120">
        <v>0</v>
      </c>
      <c r="Q445" s="120">
        <v>34102865</v>
      </c>
      <c r="R445" s="120">
        <v>31708958</v>
      </c>
      <c r="S445" s="47"/>
    </row>
    <row r="446" spans="1:19" ht="12.75" customHeight="1" x14ac:dyDescent="0.2">
      <c r="A446" s="511"/>
      <c r="B446" s="511"/>
      <c r="C446" s="53" t="s">
        <v>3</v>
      </c>
      <c r="D446" s="54">
        <v>15</v>
      </c>
      <c r="E446" s="55">
        <v>9574.59</v>
      </c>
      <c r="F446" s="55">
        <v>0</v>
      </c>
      <c r="G446" s="55">
        <v>0</v>
      </c>
      <c r="H446" s="55">
        <v>6280.06</v>
      </c>
      <c r="I446" s="55">
        <v>0</v>
      </c>
      <c r="J446" s="55">
        <v>1321.22</v>
      </c>
      <c r="K446" s="56">
        <v>15854.65</v>
      </c>
      <c r="L446" s="46">
        <v>17175.87</v>
      </c>
      <c r="M446" s="117"/>
      <c r="N446" s="119">
        <v>15854.65</v>
      </c>
      <c r="O446" s="119">
        <v>9574.59</v>
      </c>
      <c r="P446" s="119"/>
      <c r="Q446" s="119">
        <v>18899.3</v>
      </c>
      <c r="R446" s="119">
        <v>17578.080000000002</v>
      </c>
      <c r="S446" s="47"/>
    </row>
    <row r="447" spans="1:19" ht="9" customHeight="1" x14ac:dyDescent="0.2">
      <c r="A447" s="511"/>
      <c r="B447" s="511"/>
      <c r="C447" s="48" t="s">
        <v>4</v>
      </c>
      <c r="D447" s="49">
        <v>20</v>
      </c>
      <c r="E447" s="50">
        <v>18538991</v>
      </c>
      <c r="F447" s="50">
        <v>0</v>
      </c>
      <c r="G447" s="50">
        <v>0</v>
      </c>
      <c r="H447" s="50">
        <v>12159892</v>
      </c>
      <c r="I447" s="50">
        <v>0</v>
      </c>
      <c r="J447" s="51">
        <v>2558239</v>
      </c>
      <c r="K447" s="50">
        <v>30698883</v>
      </c>
      <c r="L447" s="73">
        <v>33257122</v>
      </c>
      <c r="M447" s="118"/>
      <c r="N447" s="120">
        <v>30698883</v>
      </c>
      <c r="O447" s="120">
        <v>18538991</v>
      </c>
      <c r="P447" s="120">
        <v>0</v>
      </c>
      <c r="Q447" s="120">
        <v>36594148</v>
      </c>
      <c r="R447" s="120">
        <v>34035909</v>
      </c>
      <c r="S447" s="47"/>
    </row>
    <row r="448" spans="1:19" ht="12.75" customHeight="1" x14ac:dyDescent="0.2">
      <c r="A448" s="511"/>
      <c r="B448" s="511"/>
      <c r="C448" s="53" t="s">
        <v>3</v>
      </c>
      <c r="D448" s="54">
        <v>21</v>
      </c>
      <c r="E448" s="55">
        <v>10605.44</v>
      </c>
      <c r="F448" s="55">
        <v>0</v>
      </c>
      <c r="G448" s="55">
        <v>0</v>
      </c>
      <c r="H448" s="55">
        <v>6280.06</v>
      </c>
      <c r="I448" s="55">
        <v>0</v>
      </c>
      <c r="J448" s="55">
        <v>1407.13</v>
      </c>
      <c r="K448" s="56">
        <v>16885.5</v>
      </c>
      <c r="L448" s="46">
        <v>18292.63</v>
      </c>
      <c r="M448" s="117"/>
      <c r="N448" s="119">
        <v>16885.5</v>
      </c>
      <c r="O448" s="119">
        <v>10605.44</v>
      </c>
      <c r="P448" s="119"/>
      <c r="Q448" s="119">
        <v>20201.61</v>
      </c>
      <c r="R448" s="119">
        <v>18794.48</v>
      </c>
      <c r="S448" s="47"/>
    </row>
    <row r="449" spans="1:19" ht="9" customHeight="1" x14ac:dyDescent="0.2">
      <c r="A449" s="511"/>
      <c r="B449" s="511"/>
      <c r="C449" s="48" t="s">
        <v>4</v>
      </c>
      <c r="D449" s="49">
        <v>27</v>
      </c>
      <c r="E449" s="50">
        <v>20534995</v>
      </c>
      <c r="F449" s="50">
        <v>0</v>
      </c>
      <c r="G449" s="50">
        <v>0</v>
      </c>
      <c r="H449" s="50">
        <v>12159892</v>
      </c>
      <c r="I449" s="50">
        <v>0</v>
      </c>
      <c r="J449" s="51">
        <v>2724584</v>
      </c>
      <c r="K449" s="50">
        <v>32694887</v>
      </c>
      <c r="L449" s="73">
        <v>35419471</v>
      </c>
      <c r="M449" s="118"/>
      <c r="N449" s="120">
        <v>32694887</v>
      </c>
      <c r="O449" s="120">
        <v>20534995</v>
      </c>
      <c r="P449" s="120">
        <v>0</v>
      </c>
      <c r="Q449" s="120">
        <v>39115771</v>
      </c>
      <c r="R449" s="120">
        <v>36391188</v>
      </c>
      <c r="S449" s="47"/>
    </row>
    <row r="450" spans="1:19" ht="12.75" customHeight="1" x14ac:dyDescent="0.2">
      <c r="A450" s="511"/>
      <c r="B450" s="511"/>
      <c r="C450" s="53" t="s">
        <v>3</v>
      </c>
      <c r="D450" s="54">
        <v>28</v>
      </c>
      <c r="E450" s="55">
        <v>11342.94</v>
      </c>
      <c r="F450" s="55">
        <v>0</v>
      </c>
      <c r="G450" s="55">
        <v>0</v>
      </c>
      <c r="H450" s="55">
        <v>6280.06</v>
      </c>
      <c r="I450" s="55">
        <v>0</v>
      </c>
      <c r="J450" s="55">
        <v>1468.58</v>
      </c>
      <c r="K450" s="56">
        <v>17623</v>
      </c>
      <c r="L450" s="46">
        <v>19091.580000000002</v>
      </c>
      <c r="M450" s="117"/>
      <c r="N450" s="119">
        <v>17623</v>
      </c>
      <c r="O450" s="119">
        <v>11342.94</v>
      </c>
      <c r="P450" s="119"/>
      <c r="Q450" s="119">
        <v>21133.31</v>
      </c>
      <c r="R450" s="119">
        <v>19664.73</v>
      </c>
      <c r="S450" s="47"/>
    </row>
    <row r="451" spans="1:19" ht="9" customHeight="1" x14ac:dyDescent="0.2">
      <c r="A451" s="511"/>
      <c r="B451" s="511"/>
      <c r="C451" s="48" t="s">
        <v>4</v>
      </c>
      <c r="D451" s="49">
        <v>34</v>
      </c>
      <c r="E451" s="50">
        <v>21962994</v>
      </c>
      <c r="F451" s="50">
        <v>0</v>
      </c>
      <c r="G451" s="50">
        <v>0</v>
      </c>
      <c r="H451" s="50">
        <v>12159892</v>
      </c>
      <c r="I451" s="50">
        <v>0</v>
      </c>
      <c r="J451" s="51">
        <v>2843567</v>
      </c>
      <c r="K451" s="50">
        <v>34122886</v>
      </c>
      <c r="L451" s="73">
        <v>36966454</v>
      </c>
      <c r="M451" s="118"/>
      <c r="N451" s="120">
        <v>34122886</v>
      </c>
      <c r="O451" s="120">
        <v>21962994</v>
      </c>
      <c r="P451" s="120">
        <v>0</v>
      </c>
      <c r="Q451" s="120">
        <v>40919794</v>
      </c>
      <c r="R451" s="120">
        <v>38076227</v>
      </c>
      <c r="S451" s="47"/>
    </row>
    <row r="452" spans="1:19" ht="12.75" customHeight="1" x14ac:dyDescent="0.2">
      <c r="A452" s="511"/>
      <c r="B452" s="511"/>
      <c r="C452" s="53" t="s">
        <v>3</v>
      </c>
      <c r="D452" s="54">
        <v>35</v>
      </c>
      <c r="E452" s="55">
        <v>11903.82</v>
      </c>
      <c r="F452" s="55">
        <v>0</v>
      </c>
      <c r="G452" s="55">
        <v>0</v>
      </c>
      <c r="H452" s="55">
        <v>6280.06</v>
      </c>
      <c r="I452" s="55">
        <v>0</v>
      </c>
      <c r="J452" s="55">
        <v>1515.32</v>
      </c>
      <c r="K452" s="56">
        <v>18183.88</v>
      </c>
      <c r="L452" s="46">
        <v>19699.2</v>
      </c>
      <c r="M452" s="117"/>
      <c r="N452" s="119">
        <v>18183.88</v>
      </c>
      <c r="O452" s="119">
        <v>11903.82</v>
      </c>
      <c r="P452" s="119"/>
      <c r="Q452" s="119">
        <v>21841.89</v>
      </c>
      <c r="R452" s="119">
        <v>20326.57</v>
      </c>
      <c r="S452" s="47"/>
    </row>
    <row r="453" spans="1:19" ht="9" customHeight="1" x14ac:dyDescent="0.2">
      <c r="A453" s="512"/>
      <c r="B453" s="512"/>
      <c r="C453" s="58" t="s">
        <v>4</v>
      </c>
      <c r="D453" s="59"/>
      <c r="E453" s="61">
        <v>23049010</v>
      </c>
      <c r="F453" s="61">
        <v>0</v>
      </c>
      <c r="G453" s="61">
        <v>0</v>
      </c>
      <c r="H453" s="61">
        <v>12159892</v>
      </c>
      <c r="I453" s="61">
        <v>0</v>
      </c>
      <c r="J453" s="60">
        <v>2934069</v>
      </c>
      <c r="K453" s="61">
        <v>35208901</v>
      </c>
      <c r="L453" s="73">
        <v>38142970</v>
      </c>
      <c r="M453" s="118"/>
      <c r="N453" s="120">
        <v>35208901</v>
      </c>
      <c r="O453" s="120">
        <v>23049010</v>
      </c>
      <c r="P453" s="120">
        <v>0</v>
      </c>
      <c r="Q453" s="120">
        <v>42291796</v>
      </c>
      <c r="R453" s="120">
        <v>39357728</v>
      </c>
      <c r="S453" s="47"/>
    </row>
    <row r="454" spans="1:19" ht="12.75" customHeight="1" x14ac:dyDescent="0.2">
      <c r="A454" s="492">
        <v>36708</v>
      </c>
      <c r="B454" s="492">
        <v>36769</v>
      </c>
      <c r="C454" s="42" t="s">
        <v>3</v>
      </c>
      <c r="D454" s="43">
        <v>0</v>
      </c>
      <c r="E454" s="44">
        <v>7334.2</v>
      </c>
      <c r="F454" s="44">
        <v>0</v>
      </c>
      <c r="G454" s="44">
        <v>0</v>
      </c>
      <c r="H454" s="44">
        <v>6280.06</v>
      </c>
      <c r="I454" s="44">
        <v>0</v>
      </c>
      <c r="J454" s="44">
        <v>1134.52</v>
      </c>
      <c r="K454" s="45">
        <v>13614.26</v>
      </c>
      <c r="L454" s="46">
        <v>14748.78</v>
      </c>
      <c r="M454" s="117"/>
      <c r="N454" s="119">
        <v>13614.26</v>
      </c>
      <c r="O454" s="119">
        <v>7334.2</v>
      </c>
      <c r="P454" s="119"/>
      <c r="Q454" s="119">
        <v>16068.94</v>
      </c>
      <c r="R454" s="119">
        <v>14934.42</v>
      </c>
      <c r="S454" s="47"/>
    </row>
    <row r="455" spans="1:19" ht="9" customHeight="1" x14ac:dyDescent="0.2">
      <c r="A455" s="493"/>
      <c r="B455" s="493"/>
      <c r="C455" s="48" t="s">
        <v>4</v>
      </c>
      <c r="D455" s="49">
        <v>2</v>
      </c>
      <c r="E455" s="50">
        <v>14200991</v>
      </c>
      <c r="F455" s="50">
        <v>0</v>
      </c>
      <c r="G455" s="50">
        <v>0</v>
      </c>
      <c r="H455" s="50">
        <v>12159892</v>
      </c>
      <c r="I455" s="50">
        <v>0</v>
      </c>
      <c r="J455" s="51">
        <v>2196737</v>
      </c>
      <c r="K455" s="50">
        <v>26360883</v>
      </c>
      <c r="L455" s="73">
        <v>28557620</v>
      </c>
      <c r="M455" s="118"/>
      <c r="N455" s="120">
        <v>26360883</v>
      </c>
      <c r="O455" s="120">
        <v>14200991</v>
      </c>
      <c r="P455" s="120">
        <v>0</v>
      </c>
      <c r="Q455" s="120">
        <v>31113806</v>
      </c>
      <c r="R455" s="120">
        <v>28917069</v>
      </c>
      <c r="S455" s="47"/>
    </row>
    <row r="456" spans="1:19" ht="12.75" customHeight="1" x14ac:dyDescent="0.2">
      <c r="A456" s="511">
        <v>36708</v>
      </c>
      <c r="B456" s="511">
        <v>36769</v>
      </c>
      <c r="C456" s="53" t="s">
        <v>3</v>
      </c>
      <c r="D456" s="54">
        <v>3</v>
      </c>
      <c r="E456" s="55">
        <v>7639.95</v>
      </c>
      <c r="F456" s="55">
        <v>0</v>
      </c>
      <c r="G456" s="55">
        <v>0</v>
      </c>
      <c r="H456" s="55">
        <v>6280.06</v>
      </c>
      <c r="I456" s="55">
        <v>0</v>
      </c>
      <c r="J456" s="55">
        <v>1160</v>
      </c>
      <c r="K456" s="56">
        <v>13920.01</v>
      </c>
      <c r="L456" s="46">
        <v>15080.01</v>
      </c>
      <c r="M456" s="117"/>
      <c r="N456" s="119">
        <v>13920.01</v>
      </c>
      <c r="O456" s="119">
        <v>7639.95</v>
      </c>
      <c r="P456" s="119"/>
      <c r="Q456" s="119">
        <v>16455.2</v>
      </c>
      <c r="R456" s="119">
        <v>15295.2</v>
      </c>
      <c r="S456" s="47"/>
    </row>
    <row r="457" spans="1:19" ht="9" customHeight="1" x14ac:dyDescent="0.2">
      <c r="A457" s="511"/>
      <c r="B457" s="511"/>
      <c r="C457" s="48" t="s">
        <v>4</v>
      </c>
      <c r="D457" s="49">
        <v>8</v>
      </c>
      <c r="E457" s="50">
        <v>14793006</v>
      </c>
      <c r="F457" s="50">
        <v>0</v>
      </c>
      <c r="G457" s="50">
        <v>0</v>
      </c>
      <c r="H457" s="50">
        <v>12159892</v>
      </c>
      <c r="I457" s="50">
        <v>0</v>
      </c>
      <c r="J457" s="51">
        <v>2246073</v>
      </c>
      <c r="K457" s="50">
        <v>26952898</v>
      </c>
      <c r="L457" s="73">
        <v>29198971</v>
      </c>
      <c r="M457" s="118"/>
      <c r="N457" s="120">
        <v>26952898</v>
      </c>
      <c r="O457" s="120">
        <v>14793006</v>
      </c>
      <c r="P457" s="120">
        <v>0</v>
      </c>
      <c r="Q457" s="120">
        <v>31861710</v>
      </c>
      <c r="R457" s="120">
        <v>29615637</v>
      </c>
      <c r="S457" s="47"/>
    </row>
    <row r="458" spans="1:19" ht="12.75" customHeight="1" x14ac:dyDescent="0.2">
      <c r="A458" s="511"/>
      <c r="B458" s="511"/>
      <c r="C458" s="53" t="s">
        <v>3</v>
      </c>
      <c r="D458" s="54">
        <v>9</v>
      </c>
      <c r="E458" s="55">
        <v>8735.8700000000008</v>
      </c>
      <c r="F458" s="55">
        <v>0</v>
      </c>
      <c r="G458" s="55">
        <v>0</v>
      </c>
      <c r="H458" s="55">
        <v>6280.06</v>
      </c>
      <c r="I458" s="55">
        <v>0</v>
      </c>
      <c r="J458" s="55">
        <v>1251.33</v>
      </c>
      <c r="K458" s="56">
        <v>15015.93</v>
      </c>
      <c r="L458" s="46">
        <v>16267.26</v>
      </c>
      <c r="M458" s="117"/>
      <c r="N458" s="119">
        <v>15015.93</v>
      </c>
      <c r="O458" s="119">
        <v>8735.8700000000008</v>
      </c>
      <c r="P458" s="119"/>
      <c r="Q458" s="119">
        <v>17839.72</v>
      </c>
      <c r="R458" s="119">
        <v>16588.39</v>
      </c>
      <c r="S458" s="47"/>
    </row>
    <row r="459" spans="1:19" ht="9" customHeight="1" x14ac:dyDescent="0.2">
      <c r="A459" s="511"/>
      <c r="B459" s="511"/>
      <c r="C459" s="48" t="s">
        <v>4</v>
      </c>
      <c r="D459" s="49">
        <v>14</v>
      </c>
      <c r="E459" s="50">
        <v>16915003</v>
      </c>
      <c r="F459" s="50">
        <v>0</v>
      </c>
      <c r="G459" s="50">
        <v>0</v>
      </c>
      <c r="H459" s="50">
        <v>12159892</v>
      </c>
      <c r="I459" s="50">
        <v>0</v>
      </c>
      <c r="J459" s="51">
        <v>2422913</v>
      </c>
      <c r="K459" s="50">
        <v>29074895</v>
      </c>
      <c r="L459" s="73">
        <v>31497808</v>
      </c>
      <c r="M459" s="118"/>
      <c r="N459" s="120">
        <v>29074895</v>
      </c>
      <c r="O459" s="120">
        <v>16915003</v>
      </c>
      <c r="P459" s="120">
        <v>0</v>
      </c>
      <c r="Q459" s="120">
        <v>34542515</v>
      </c>
      <c r="R459" s="120">
        <v>32119602</v>
      </c>
      <c r="S459" s="47"/>
    </row>
    <row r="460" spans="1:19" ht="12.75" customHeight="1" x14ac:dyDescent="0.2">
      <c r="A460" s="511"/>
      <c r="B460" s="511"/>
      <c r="C460" s="53" t="s">
        <v>3</v>
      </c>
      <c r="D460" s="54">
        <v>15</v>
      </c>
      <c r="E460" s="55">
        <v>9766.7199999999993</v>
      </c>
      <c r="F460" s="55">
        <v>0</v>
      </c>
      <c r="G460" s="55">
        <v>0</v>
      </c>
      <c r="H460" s="55">
        <v>6280.06</v>
      </c>
      <c r="I460" s="55">
        <v>0</v>
      </c>
      <c r="J460" s="55">
        <v>1337.23</v>
      </c>
      <c r="K460" s="56">
        <v>16046.78</v>
      </c>
      <c r="L460" s="46">
        <v>17384.009999999998</v>
      </c>
      <c r="M460" s="117"/>
      <c r="N460" s="119">
        <v>16046.78</v>
      </c>
      <c r="O460" s="119">
        <v>9766.7199999999993</v>
      </c>
      <c r="P460" s="119"/>
      <c r="Q460" s="119">
        <v>19142.02</v>
      </c>
      <c r="R460" s="119">
        <v>17804.79</v>
      </c>
      <c r="S460" s="47"/>
    </row>
    <row r="461" spans="1:19" ht="9" customHeight="1" x14ac:dyDescent="0.2">
      <c r="A461" s="511"/>
      <c r="B461" s="511"/>
      <c r="C461" s="48" t="s">
        <v>4</v>
      </c>
      <c r="D461" s="49">
        <v>20</v>
      </c>
      <c r="E461" s="50">
        <v>18911007</v>
      </c>
      <c r="F461" s="50">
        <v>0</v>
      </c>
      <c r="G461" s="50">
        <v>0</v>
      </c>
      <c r="H461" s="50">
        <v>12159892</v>
      </c>
      <c r="I461" s="50">
        <v>0</v>
      </c>
      <c r="J461" s="51">
        <v>2589238</v>
      </c>
      <c r="K461" s="50">
        <v>31070899</v>
      </c>
      <c r="L461" s="73">
        <v>33660137</v>
      </c>
      <c r="M461" s="118"/>
      <c r="N461" s="120">
        <v>31070899</v>
      </c>
      <c r="O461" s="120">
        <v>18911007</v>
      </c>
      <c r="P461" s="120">
        <v>0</v>
      </c>
      <c r="Q461" s="120">
        <v>37064119</v>
      </c>
      <c r="R461" s="120">
        <v>34474881</v>
      </c>
      <c r="S461" s="47"/>
    </row>
    <row r="462" spans="1:19" ht="12.75" customHeight="1" x14ac:dyDescent="0.2">
      <c r="A462" s="511"/>
      <c r="B462" s="511"/>
      <c r="C462" s="53" t="s">
        <v>3</v>
      </c>
      <c r="D462" s="54">
        <v>21</v>
      </c>
      <c r="E462" s="55">
        <v>10809.96</v>
      </c>
      <c r="F462" s="55">
        <v>0</v>
      </c>
      <c r="G462" s="55">
        <v>0</v>
      </c>
      <c r="H462" s="55">
        <v>6280.06</v>
      </c>
      <c r="I462" s="55">
        <v>0</v>
      </c>
      <c r="J462" s="55">
        <v>1424.17</v>
      </c>
      <c r="K462" s="56">
        <v>17090.02</v>
      </c>
      <c r="L462" s="46">
        <v>18514.189999999999</v>
      </c>
      <c r="M462" s="117"/>
      <c r="N462" s="119">
        <v>17090.02</v>
      </c>
      <c r="O462" s="119">
        <v>10809.96</v>
      </c>
      <c r="P462" s="119"/>
      <c r="Q462" s="119">
        <v>20459.98</v>
      </c>
      <c r="R462" s="119">
        <v>19035.810000000001</v>
      </c>
      <c r="S462" s="47"/>
    </row>
    <row r="463" spans="1:19" ht="9" customHeight="1" x14ac:dyDescent="0.2">
      <c r="A463" s="511"/>
      <c r="B463" s="511"/>
      <c r="C463" s="48" t="s">
        <v>4</v>
      </c>
      <c r="D463" s="49">
        <v>27</v>
      </c>
      <c r="E463" s="50">
        <v>20931001</v>
      </c>
      <c r="F463" s="50">
        <v>0</v>
      </c>
      <c r="G463" s="50">
        <v>0</v>
      </c>
      <c r="H463" s="50">
        <v>12159892</v>
      </c>
      <c r="I463" s="50">
        <v>0</v>
      </c>
      <c r="J463" s="51">
        <v>2757578</v>
      </c>
      <c r="K463" s="50">
        <v>33090893</v>
      </c>
      <c r="L463" s="73">
        <v>35848471</v>
      </c>
      <c r="M463" s="118"/>
      <c r="N463" s="120">
        <v>33090893</v>
      </c>
      <c r="O463" s="120">
        <v>20931001</v>
      </c>
      <c r="P463" s="120">
        <v>0</v>
      </c>
      <c r="Q463" s="120">
        <v>39616045</v>
      </c>
      <c r="R463" s="120">
        <v>36858468</v>
      </c>
      <c r="S463" s="47"/>
    </row>
    <row r="464" spans="1:19" ht="12.75" customHeight="1" x14ac:dyDescent="0.2">
      <c r="A464" s="511"/>
      <c r="B464" s="511"/>
      <c r="C464" s="53" t="s">
        <v>3</v>
      </c>
      <c r="D464" s="54">
        <v>28</v>
      </c>
      <c r="E464" s="55">
        <v>11553.66</v>
      </c>
      <c r="F464" s="55">
        <v>0</v>
      </c>
      <c r="G464" s="55">
        <v>0</v>
      </c>
      <c r="H464" s="55">
        <v>6280.06</v>
      </c>
      <c r="I464" s="55">
        <v>0</v>
      </c>
      <c r="J464" s="55">
        <v>1486.14</v>
      </c>
      <c r="K464" s="56">
        <v>17833.72</v>
      </c>
      <c r="L464" s="46">
        <v>19319.86</v>
      </c>
      <c r="M464" s="117"/>
      <c r="N464" s="119">
        <v>17833.72</v>
      </c>
      <c r="O464" s="119">
        <v>11553.66</v>
      </c>
      <c r="P464" s="119"/>
      <c r="Q464" s="119">
        <v>21399.52</v>
      </c>
      <c r="R464" s="119">
        <v>19913.38</v>
      </c>
      <c r="S464" s="47"/>
    </row>
    <row r="465" spans="1:19" ht="9" customHeight="1" x14ac:dyDescent="0.2">
      <c r="A465" s="511"/>
      <c r="B465" s="511"/>
      <c r="C465" s="48" t="s">
        <v>4</v>
      </c>
      <c r="D465" s="49">
        <v>34</v>
      </c>
      <c r="E465" s="50">
        <v>22371005</v>
      </c>
      <c r="F465" s="50">
        <v>0</v>
      </c>
      <c r="G465" s="50">
        <v>0</v>
      </c>
      <c r="H465" s="50">
        <v>12159892</v>
      </c>
      <c r="I465" s="50">
        <v>0</v>
      </c>
      <c r="J465" s="51">
        <v>2877568</v>
      </c>
      <c r="K465" s="50">
        <v>34530897</v>
      </c>
      <c r="L465" s="73">
        <v>37408465</v>
      </c>
      <c r="M465" s="118"/>
      <c r="N465" s="120">
        <v>34530897</v>
      </c>
      <c r="O465" s="120">
        <v>22371005</v>
      </c>
      <c r="P465" s="120">
        <v>0</v>
      </c>
      <c r="Q465" s="120">
        <v>41435249</v>
      </c>
      <c r="R465" s="120">
        <v>38557680</v>
      </c>
      <c r="S465" s="47"/>
    </row>
    <row r="466" spans="1:19" ht="12.75" customHeight="1" x14ac:dyDescent="0.2">
      <c r="A466" s="511"/>
      <c r="B466" s="511"/>
      <c r="C466" s="53" t="s">
        <v>3</v>
      </c>
      <c r="D466" s="54">
        <v>35</v>
      </c>
      <c r="E466" s="55">
        <v>12120.73</v>
      </c>
      <c r="F466" s="55">
        <v>0</v>
      </c>
      <c r="G466" s="55">
        <v>0</v>
      </c>
      <c r="H466" s="55">
        <v>6280.06</v>
      </c>
      <c r="I466" s="55">
        <v>0</v>
      </c>
      <c r="J466" s="55">
        <v>1533.4</v>
      </c>
      <c r="K466" s="56">
        <v>18400.79</v>
      </c>
      <c r="L466" s="46">
        <v>19934.189999999999</v>
      </c>
      <c r="M466" s="117"/>
      <c r="N466" s="119">
        <v>18400.79</v>
      </c>
      <c r="O466" s="119">
        <v>12120.73</v>
      </c>
      <c r="P466" s="119"/>
      <c r="Q466" s="119">
        <v>22115.919999999998</v>
      </c>
      <c r="R466" s="119">
        <v>20582.52</v>
      </c>
      <c r="S466" s="47"/>
    </row>
    <row r="467" spans="1:19" ht="9" customHeight="1" x14ac:dyDescent="0.2">
      <c r="A467" s="512"/>
      <c r="B467" s="512"/>
      <c r="C467" s="58" t="s">
        <v>4</v>
      </c>
      <c r="D467" s="59"/>
      <c r="E467" s="61">
        <v>23469006</v>
      </c>
      <c r="F467" s="61">
        <v>0</v>
      </c>
      <c r="G467" s="61">
        <v>0</v>
      </c>
      <c r="H467" s="61">
        <v>12159892</v>
      </c>
      <c r="I467" s="61">
        <v>0</v>
      </c>
      <c r="J467" s="60">
        <v>2969076</v>
      </c>
      <c r="K467" s="61">
        <v>35628898</v>
      </c>
      <c r="L467" s="73">
        <v>38597974</v>
      </c>
      <c r="M467" s="118"/>
      <c r="N467" s="120">
        <v>35628898</v>
      </c>
      <c r="O467" s="120">
        <v>23469006</v>
      </c>
      <c r="P467" s="120">
        <v>0</v>
      </c>
      <c r="Q467" s="120">
        <v>42822392</v>
      </c>
      <c r="R467" s="120">
        <v>39853316</v>
      </c>
      <c r="S467" s="47"/>
    </row>
    <row r="468" spans="1:19" ht="12.75" customHeight="1" x14ac:dyDescent="0.2">
      <c r="A468" s="492">
        <v>36770</v>
      </c>
      <c r="B468" s="492">
        <v>36891</v>
      </c>
      <c r="C468" s="42" t="s">
        <v>3</v>
      </c>
      <c r="D468" s="43">
        <v>0</v>
      </c>
      <c r="E468" s="44">
        <v>7334.2</v>
      </c>
      <c r="F468" s="44">
        <v>0</v>
      </c>
      <c r="G468" s="44">
        <v>0</v>
      </c>
      <c r="H468" s="44">
        <v>6280.06</v>
      </c>
      <c r="I468" s="44">
        <v>0</v>
      </c>
      <c r="J468" s="44">
        <v>1134.52</v>
      </c>
      <c r="K468" s="45">
        <v>13614.26</v>
      </c>
      <c r="L468" s="46">
        <v>14748.78</v>
      </c>
      <c r="M468" s="117"/>
      <c r="N468" s="119">
        <v>13614.26</v>
      </c>
      <c r="O468" s="119">
        <v>7334.2</v>
      </c>
      <c r="P468" s="119"/>
      <c r="Q468" s="119">
        <v>16068.94</v>
      </c>
      <c r="R468" s="119">
        <v>14934.42</v>
      </c>
      <c r="S468" s="47"/>
    </row>
    <row r="469" spans="1:19" ht="9" customHeight="1" x14ac:dyDescent="0.2">
      <c r="A469" s="493"/>
      <c r="B469" s="493"/>
      <c r="C469" s="48" t="s">
        <v>4</v>
      </c>
      <c r="D469" s="49">
        <v>2</v>
      </c>
      <c r="E469" s="50">
        <v>14200991</v>
      </c>
      <c r="F469" s="50">
        <v>0</v>
      </c>
      <c r="G469" s="50">
        <v>0</v>
      </c>
      <c r="H469" s="50">
        <v>12159892</v>
      </c>
      <c r="I469" s="50">
        <v>0</v>
      </c>
      <c r="J469" s="51">
        <v>2196737</v>
      </c>
      <c r="K469" s="50">
        <v>26360883</v>
      </c>
      <c r="L469" s="73">
        <v>28557620</v>
      </c>
      <c r="M469" s="118"/>
      <c r="N469" s="120">
        <v>26360883</v>
      </c>
      <c r="O469" s="120">
        <v>14200991</v>
      </c>
      <c r="P469" s="120">
        <v>0</v>
      </c>
      <c r="Q469" s="120">
        <v>31113806</v>
      </c>
      <c r="R469" s="120">
        <v>28917069</v>
      </c>
      <c r="S469" s="47"/>
    </row>
    <row r="470" spans="1:19" ht="12.75" customHeight="1" x14ac:dyDescent="0.2">
      <c r="A470" s="511">
        <v>36770</v>
      </c>
      <c r="B470" s="511">
        <v>36891</v>
      </c>
      <c r="C470" s="53" t="s">
        <v>3</v>
      </c>
      <c r="D470" s="54">
        <v>3</v>
      </c>
      <c r="E470" s="55">
        <v>7639.95</v>
      </c>
      <c r="F470" s="55">
        <v>0</v>
      </c>
      <c r="G470" s="55">
        <v>0</v>
      </c>
      <c r="H470" s="55">
        <v>6280.06</v>
      </c>
      <c r="I470" s="55">
        <v>0</v>
      </c>
      <c r="J470" s="55">
        <v>1160</v>
      </c>
      <c r="K470" s="56">
        <v>13920.01</v>
      </c>
      <c r="L470" s="46">
        <v>15080.01</v>
      </c>
      <c r="M470" s="117"/>
      <c r="N470" s="119">
        <v>13920.01</v>
      </c>
      <c r="O470" s="119">
        <v>7639.95</v>
      </c>
      <c r="P470" s="119"/>
      <c r="Q470" s="119">
        <v>16455.2</v>
      </c>
      <c r="R470" s="119">
        <v>15295.2</v>
      </c>
      <c r="S470" s="47"/>
    </row>
    <row r="471" spans="1:19" ht="9" customHeight="1" x14ac:dyDescent="0.2">
      <c r="A471" s="511"/>
      <c r="B471" s="511"/>
      <c r="C471" s="48" t="s">
        <v>4</v>
      </c>
      <c r="D471" s="49">
        <v>8</v>
      </c>
      <c r="E471" s="50">
        <v>14793006</v>
      </c>
      <c r="F471" s="50">
        <v>0</v>
      </c>
      <c r="G471" s="50">
        <v>0</v>
      </c>
      <c r="H471" s="50">
        <v>12159892</v>
      </c>
      <c r="I471" s="50">
        <v>0</v>
      </c>
      <c r="J471" s="51">
        <v>2246073</v>
      </c>
      <c r="K471" s="50">
        <v>26952898</v>
      </c>
      <c r="L471" s="73">
        <v>29198971</v>
      </c>
      <c r="M471" s="118"/>
      <c r="N471" s="120">
        <v>26952898</v>
      </c>
      <c r="O471" s="120">
        <v>14793006</v>
      </c>
      <c r="P471" s="120">
        <v>0</v>
      </c>
      <c r="Q471" s="120">
        <v>31861710</v>
      </c>
      <c r="R471" s="120">
        <v>29615637</v>
      </c>
      <c r="S471" s="47"/>
    </row>
    <row r="472" spans="1:19" ht="12.75" customHeight="1" x14ac:dyDescent="0.2">
      <c r="A472" s="511"/>
      <c r="B472" s="511"/>
      <c r="C472" s="53" t="s">
        <v>3</v>
      </c>
      <c r="D472" s="54">
        <v>9</v>
      </c>
      <c r="E472" s="55">
        <v>8735.8700000000008</v>
      </c>
      <c r="F472" s="55">
        <v>0</v>
      </c>
      <c r="G472" s="55">
        <v>0</v>
      </c>
      <c r="H472" s="55">
        <v>6280.06</v>
      </c>
      <c r="I472" s="55">
        <v>0</v>
      </c>
      <c r="J472" s="55">
        <v>1251.33</v>
      </c>
      <c r="K472" s="56">
        <v>15015.93</v>
      </c>
      <c r="L472" s="46">
        <v>16267.26</v>
      </c>
      <c r="M472" s="117"/>
      <c r="N472" s="119">
        <v>15015.93</v>
      </c>
      <c r="O472" s="119">
        <v>8735.8700000000008</v>
      </c>
      <c r="P472" s="119"/>
      <c r="Q472" s="119">
        <v>17839.72</v>
      </c>
      <c r="R472" s="119">
        <v>16588.39</v>
      </c>
      <c r="S472" s="47"/>
    </row>
    <row r="473" spans="1:19" ht="9" customHeight="1" x14ac:dyDescent="0.2">
      <c r="A473" s="511"/>
      <c r="B473" s="511"/>
      <c r="C473" s="48" t="s">
        <v>4</v>
      </c>
      <c r="D473" s="49">
        <v>14</v>
      </c>
      <c r="E473" s="50">
        <v>16915003</v>
      </c>
      <c r="F473" s="50">
        <v>0</v>
      </c>
      <c r="G473" s="50">
        <v>0</v>
      </c>
      <c r="H473" s="50">
        <v>12159892</v>
      </c>
      <c r="I473" s="50">
        <v>0</v>
      </c>
      <c r="J473" s="51">
        <v>2422913</v>
      </c>
      <c r="K473" s="50">
        <v>29074895</v>
      </c>
      <c r="L473" s="73">
        <v>31497808</v>
      </c>
      <c r="M473" s="118"/>
      <c r="N473" s="120">
        <v>29074895</v>
      </c>
      <c r="O473" s="120">
        <v>16915003</v>
      </c>
      <c r="P473" s="120">
        <v>0</v>
      </c>
      <c r="Q473" s="120">
        <v>34542515</v>
      </c>
      <c r="R473" s="120">
        <v>32119602</v>
      </c>
      <c r="S473" s="47"/>
    </row>
    <row r="474" spans="1:19" ht="12.75" customHeight="1" x14ac:dyDescent="0.2">
      <c r="A474" s="511"/>
      <c r="B474" s="511"/>
      <c r="C474" s="53" t="s">
        <v>3</v>
      </c>
      <c r="D474" s="54">
        <v>15</v>
      </c>
      <c r="E474" s="55">
        <v>9766.7199999999993</v>
      </c>
      <c r="F474" s="55">
        <v>0</v>
      </c>
      <c r="G474" s="55">
        <v>0</v>
      </c>
      <c r="H474" s="55">
        <v>6280.06</v>
      </c>
      <c r="I474" s="55">
        <v>0</v>
      </c>
      <c r="J474" s="55">
        <v>1337.23</v>
      </c>
      <c r="K474" s="56">
        <v>16046.78</v>
      </c>
      <c r="L474" s="46">
        <v>17384.009999999998</v>
      </c>
      <c r="M474" s="117"/>
      <c r="N474" s="119">
        <v>16046.78</v>
      </c>
      <c r="O474" s="119">
        <v>9766.7199999999993</v>
      </c>
      <c r="P474" s="119"/>
      <c r="Q474" s="119">
        <v>19142.02</v>
      </c>
      <c r="R474" s="119">
        <v>17804.79</v>
      </c>
      <c r="S474" s="47"/>
    </row>
    <row r="475" spans="1:19" ht="9" customHeight="1" x14ac:dyDescent="0.2">
      <c r="A475" s="511"/>
      <c r="B475" s="511"/>
      <c r="C475" s="48" t="s">
        <v>4</v>
      </c>
      <c r="D475" s="49">
        <v>20</v>
      </c>
      <c r="E475" s="50">
        <v>18911007</v>
      </c>
      <c r="F475" s="50">
        <v>0</v>
      </c>
      <c r="G475" s="50">
        <v>0</v>
      </c>
      <c r="H475" s="50">
        <v>12159892</v>
      </c>
      <c r="I475" s="50">
        <v>0</v>
      </c>
      <c r="J475" s="51">
        <v>2589238</v>
      </c>
      <c r="K475" s="50">
        <v>31070899</v>
      </c>
      <c r="L475" s="73">
        <v>33660137</v>
      </c>
      <c r="M475" s="118"/>
      <c r="N475" s="120">
        <v>31070899</v>
      </c>
      <c r="O475" s="120">
        <v>18911007</v>
      </c>
      <c r="P475" s="120">
        <v>0</v>
      </c>
      <c r="Q475" s="120">
        <v>37064119</v>
      </c>
      <c r="R475" s="120">
        <v>34474881</v>
      </c>
      <c r="S475" s="47"/>
    </row>
    <row r="476" spans="1:19" ht="12.75" customHeight="1" x14ac:dyDescent="0.2">
      <c r="A476" s="511"/>
      <c r="B476" s="511"/>
      <c r="C476" s="53" t="s">
        <v>3</v>
      </c>
      <c r="D476" s="54">
        <v>21</v>
      </c>
      <c r="E476" s="55">
        <v>10809.96</v>
      </c>
      <c r="F476" s="55">
        <v>0</v>
      </c>
      <c r="G476" s="55">
        <v>0</v>
      </c>
      <c r="H476" s="55">
        <v>6280.06</v>
      </c>
      <c r="I476" s="55">
        <v>0</v>
      </c>
      <c r="J476" s="55">
        <v>1424.17</v>
      </c>
      <c r="K476" s="56">
        <v>17090.02</v>
      </c>
      <c r="L476" s="46">
        <v>18514.189999999999</v>
      </c>
      <c r="M476" s="117"/>
      <c r="N476" s="119">
        <v>17090.02</v>
      </c>
      <c r="O476" s="119">
        <v>10809.96</v>
      </c>
      <c r="P476" s="119"/>
      <c r="Q476" s="119">
        <v>20459.98</v>
      </c>
      <c r="R476" s="119">
        <v>19035.810000000001</v>
      </c>
      <c r="S476" s="47"/>
    </row>
    <row r="477" spans="1:19" ht="9" customHeight="1" x14ac:dyDescent="0.2">
      <c r="A477" s="511"/>
      <c r="B477" s="511"/>
      <c r="C477" s="48" t="s">
        <v>4</v>
      </c>
      <c r="D477" s="49">
        <v>27</v>
      </c>
      <c r="E477" s="50">
        <v>20931001</v>
      </c>
      <c r="F477" s="50">
        <v>0</v>
      </c>
      <c r="G477" s="50">
        <v>0</v>
      </c>
      <c r="H477" s="50">
        <v>12159892</v>
      </c>
      <c r="I477" s="50">
        <v>0</v>
      </c>
      <c r="J477" s="51">
        <v>2757578</v>
      </c>
      <c r="K477" s="50">
        <v>33090893</v>
      </c>
      <c r="L477" s="73">
        <v>35848471</v>
      </c>
      <c r="M477" s="118"/>
      <c r="N477" s="120">
        <v>33090893</v>
      </c>
      <c r="O477" s="120">
        <v>20931001</v>
      </c>
      <c r="P477" s="120">
        <v>0</v>
      </c>
      <c r="Q477" s="120">
        <v>39616045</v>
      </c>
      <c r="R477" s="120">
        <v>36858468</v>
      </c>
      <c r="S477" s="47"/>
    </row>
    <row r="478" spans="1:19" ht="12.75" customHeight="1" x14ac:dyDescent="0.2">
      <c r="A478" s="511"/>
      <c r="B478" s="511"/>
      <c r="C478" s="53" t="s">
        <v>3</v>
      </c>
      <c r="D478" s="54">
        <v>28</v>
      </c>
      <c r="E478" s="55">
        <v>11553.66</v>
      </c>
      <c r="F478" s="55">
        <v>0</v>
      </c>
      <c r="G478" s="55">
        <v>0</v>
      </c>
      <c r="H478" s="55">
        <v>6280.06</v>
      </c>
      <c r="I478" s="55">
        <v>0</v>
      </c>
      <c r="J478" s="55">
        <v>1486.14</v>
      </c>
      <c r="K478" s="56">
        <v>17833.72</v>
      </c>
      <c r="L478" s="46">
        <v>19319.86</v>
      </c>
      <c r="M478" s="117"/>
      <c r="N478" s="119">
        <v>17833.72</v>
      </c>
      <c r="O478" s="119">
        <v>11553.66</v>
      </c>
      <c r="P478" s="119"/>
      <c r="Q478" s="119">
        <v>21399.52</v>
      </c>
      <c r="R478" s="119">
        <v>19913.38</v>
      </c>
      <c r="S478" s="47"/>
    </row>
    <row r="479" spans="1:19" ht="9" customHeight="1" x14ac:dyDescent="0.2">
      <c r="A479" s="511"/>
      <c r="B479" s="511"/>
      <c r="C479" s="48" t="s">
        <v>4</v>
      </c>
      <c r="D479" s="49">
        <v>34</v>
      </c>
      <c r="E479" s="50">
        <v>22371005</v>
      </c>
      <c r="F479" s="50">
        <v>0</v>
      </c>
      <c r="G479" s="50">
        <v>0</v>
      </c>
      <c r="H479" s="50">
        <v>12159892</v>
      </c>
      <c r="I479" s="50">
        <v>0</v>
      </c>
      <c r="J479" s="51">
        <v>2877568</v>
      </c>
      <c r="K479" s="50">
        <v>34530897</v>
      </c>
      <c r="L479" s="73">
        <v>37408465</v>
      </c>
      <c r="M479" s="118"/>
      <c r="N479" s="120">
        <v>34530897</v>
      </c>
      <c r="O479" s="120">
        <v>22371005</v>
      </c>
      <c r="P479" s="120">
        <v>0</v>
      </c>
      <c r="Q479" s="120">
        <v>41435249</v>
      </c>
      <c r="R479" s="120">
        <v>38557680</v>
      </c>
      <c r="S479" s="47"/>
    </row>
    <row r="480" spans="1:19" ht="12.75" customHeight="1" x14ac:dyDescent="0.2">
      <c r="A480" s="511"/>
      <c r="B480" s="511"/>
      <c r="C480" s="53" t="s">
        <v>3</v>
      </c>
      <c r="D480" s="54">
        <v>35</v>
      </c>
      <c r="E480" s="55">
        <v>12120.73</v>
      </c>
      <c r="F480" s="55">
        <v>0</v>
      </c>
      <c r="G480" s="55">
        <v>0</v>
      </c>
      <c r="H480" s="55">
        <v>6280.06</v>
      </c>
      <c r="I480" s="55">
        <v>0</v>
      </c>
      <c r="J480" s="55">
        <v>1533.4</v>
      </c>
      <c r="K480" s="56">
        <v>18400.79</v>
      </c>
      <c r="L480" s="46">
        <v>19934.189999999999</v>
      </c>
      <c r="M480" s="117"/>
      <c r="N480" s="119">
        <v>18400.79</v>
      </c>
      <c r="O480" s="119">
        <v>12120.73</v>
      </c>
      <c r="P480" s="119"/>
      <c r="Q480" s="119">
        <v>22115.919999999998</v>
      </c>
      <c r="R480" s="119">
        <v>20582.52</v>
      </c>
      <c r="S480" s="47"/>
    </row>
    <row r="481" spans="1:19" ht="9" customHeight="1" x14ac:dyDescent="0.2">
      <c r="A481" s="512"/>
      <c r="B481" s="512"/>
      <c r="C481" s="58" t="s">
        <v>4</v>
      </c>
      <c r="D481" s="59"/>
      <c r="E481" s="61">
        <v>23469006</v>
      </c>
      <c r="F481" s="61">
        <v>0</v>
      </c>
      <c r="G481" s="61">
        <v>0</v>
      </c>
      <c r="H481" s="61">
        <v>12159892</v>
      </c>
      <c r="I481" s="61">
        <v>0</v>
      </c>
      <c r="J481" s="60">
        <v>2969076</v>
      </c>
      <c r="K481" s="61">
        <v>35628898</v>
      </c>
      <c r="L481" s="73">
        <v>38597974</v>
      </c>
      <c r="M481" s="118"/>
      <c r="N481" s="120">
        <v>35628898</v>
      </c>
      <c r="O481" s="120">
        <v>23469006</v>
      </c>
      <c r="P481" s="120">
        <v>0</v>
      </c>
      <c r="Q481" s="120">
        <v>42822392</v>
      </c>
      <c r="R481" s="120">
        <v>39853316</v>
      </c>
      <c r="S481" s="47"/>
    </row>
    <row r="482" spans="1:19" ht="12.75" customHeight="1" x14ac:dyDescent="0.2">
      <c r="A482" s="492">
        <v>36892</v>
      </c>
      <c r="B482" s="492">
        <v>37256</v>
      </c>
      <c r="C482" s="42" t="s">
        <v>3</v>
      </c>
      <c r="D482" s="43">
        <v>0</v>
      </c>
      <c r="E482" s="44">
        <v>7606.89</v>
      </c>
      <c r="F482" s="44">
        <v>0</v>
      </c>
      <c r="G482" s="44">
        <v>0</v>
      </c>
      <c r="H482" s="44">
        <v>6280.06</v>
      </c>
      <c r="I482" s="44">
        <v>0</v>
      </c>
      <c r="J482" s="44">
        <v>1157.25</v>
      </c>
      <c r="K482" s="45">
        <v>13886.95</v>
      </c>
      <c r="L482" s="46">
        <v>15044.2</v>
      </c>
      <c r="M482" s="117"/>
      <c r="N482" s="119">
        <v>13886.95</v>
      </c>
      <c r="O482" s="119">
        <v>7606.89</v>
      </c>
      <c r="P482" s="119">
        <v>501.96</v>
      </c>
      <c r="Q482" s="119">
        <v>16413.439999999999</v>
      </c>
      <c r="R482" s="119">
        <v>15256.19</v>
      </c>
      <c r="S482" s="47"/>
    </row>
    <row r="483" spans="1:19" ht="9" customHeight="1" x14ac:dyDescent="0.2">
      <c r="A483" s="493"/>
      <c r="B483" s="493"/>
      <c r="C483" s="48" t="s">
        <v>4</v>
      </c>
      <c r="D483" s="49">
        <v>2</v>
      </c>
      <c r="E483" s="50">
        <v>14728993</v>
      </c>
      <c r="F483" s="50">
        <v>0</v>
      </c>
      <c r="G483" s="50">
        <v>0</v>
      </c>
      <c r="H483" s="50">
        <v>12159892</v>
      </c>
      <c r="I483" s="50">
        <v>0</v>
      </c>
      <c r="J483" s="51">
        <v>2240748</v>
      </c>
      <c r="K483" s="50">
        <v>26888885</v>
      </c>
      <c r="L483" s="73">
        <v>29129633</v>
      </c>
      <c r="M483" s="118"/>
      <c r="N483" s="120">
        <v>26888885</v>
      </c>
      <c r="O483" s="120">
        <v>14728993</v>
      </c>
      <c r="P483" s="120">
        <v>971930</v>
      </c>
      <c r="Q483" s="120">
        <v>31780851</v>
      </c>
      <c r="R483" s="120">
        <v>29540103</v>
      </c>
      <c r="S483" s="47"/>
    </row>
    <row r="484" spans="1:19" ht="12.75" customHeight="1" x14ac:dyDescent="0.2">
      <c r="A484" s="511">
        <v>36892</v>
      </c>
      <c r="B484" s="511">
        <v>37256</v>
      </c>
      <c r="C484" s="53" t="s">
        <v>3</v>
      </c>
      <c r="D484" s="54">
        <v>3</v>
      </c>
      <c r="E484" s="55">
        <v>7918.83</v>
      </c>
      <c r="F484" s="55">
        <v>0</v>
      </c>
      <c r="G484" s="55">
        <v>0</v>
      </c>
      <c r="H484" s="55">
        <v>6280.06</v>
      </c>
      <c r="I484" s="55">
        <v>0</v>
      </c>
      <c r="J484" s="55">
        <v>1183.24</v>
      </c>
      <c r="K484" s="56">
        <v>14198.89</v>
      </c>
      <c r="L484" s="46">
        <v>15382.13</v>
      </c>
      <c r="M484" s="117"/>
      <c r="N484" s="119">
        <v>14198.89</v>
      </c>
      <c r="O484" s="119">
        <v>7918.83</v>
      </c>
      <c r="P484" s="119">
        <v>501.96</v>
      </c>
      <c r="Q484" s="119">
        <v>16807.52</v>
      </c>
      <c r="R484" s="119">
        <v>15624.28</v>
      </c>
      <c r="S484" s="47"/>
    </row>
    <row r="485" spans="1:19" ht="9" customHeight="1" x14ac:dyDescent="0.2">
      <c r="A485" s="511"/>
      <c r="B485" s="511"/>
      <c r="C485" s="48" t="s">
        <v>4</v>
      </c>
      <c r="D485" s="49">
        <v>8</v>
      </c>
      <c r="E485" s="50">
        <v>15332993</v>
      </c>
      <c r="F485" s="50">
        <v>0</v>
      </c>
      <c r="G485" s="50">
        <v>0</v>
      </c>
      <c r="H485" s="50">
        <v>12159892</v>
      </c>
      <c r="I485" s="50">
        <v>0</v>
      </c>
      <c r="J485" s="51">
        <v>2291072</v>
      </c>
      <c r="K485" s="50">
        <v>27492885</v>
      </c>
      <c r="L485" s="73">
        <v>29783957</v>
      </c>
      <c r="M485" s="118"/>
      <c r="N485" s="120">
        <v>27492885</v>
      </c>
      <c r="O485" s="120">
        <v>15332993</v>
      </c>
      <c r="P485" s="120">
        <v>971930</v>
      </c>
      <c r="Q485" s="120">
        <v>32543897</v>
      </c>
      <c r="R485" s="120">
        <v>30252825</v>
      </c>
      <c r="S485" s="47"/>
    </row>
    <row r="486" spans="1:19" ht="12.75" customHeight="1" x14ac:dyDescent="0.2">
      <c r="A486" s="511"/>
      <c r="B486" s="511"/>
      <c r="C486" s="53" t="s">
        <v>3</v>
      </c>
      <c r="D486" s="54">
        <v>9</v>
      </c>
      <c r="E486" s="55">
        <v>9033.35</v>
      </c>
      <c r="F486" s="55">
        <v>0</v>
      </c>
      <c r="G486" s="55">
        <v>0</v>
      </c>
      <c r="H486" s="55">
        <v>6280.06</v>
      </c>
      <c r="I486" s="55">
        <v>0</v>
      </c>
      <c r="J486" s="55">
        <v>1276.1199999999999</v>
      </c>
      <c r="K486" s="56">
        <v>15313.41</v>
      </c>
      <c r="L486" s="46">
        <v>16589.53</v>
      </c>
      <c r="M486" s="117"/>
      <c r="N486" s="119">
        <v>15313.41</v>
      </c>
      <c r="O486" s="119">
        <v>9033.35</v>
      </c>
      <c r="P486" s="119">
        <v>501.96</v>
      </c>
      <c r="Q486" s="119">
        <v>18215.53</v>
      </c>
      <c r="R486" s="119">
        <v>16939.41</v>
      </c>
      <c r="S486" s="47"/>
    </row>
    <row r="487" spans="1:19" ht="9" customHeight="1" x14ac:dyDescent="0.2">
      <c r="A487" s="511"/>
      <c r="B487" s="511"/>
      <c r="C487" s="48" t="s">
        <v>4</v>
      </c>
      <c r="D487" s="49">
        <v>14</v>
      </c>
      <c r="E487" s="50">
        <v>17491005</v>
      </c>
      <c r="F487" s="50">
        <v>0</v>
      </c>
      <c r="G487" s="50">
        <v>0</v>
      </c>
      <c r="H487" s="50">
        <v>12159892</v>
      </c>
      <c r="I487" s="50">
        <v>0</v>
      </c>
      <c r="J487" s="51">
        <v>2470913</v>
      </c>
      <c r="K487" s="50">
        <v>29650896</v>
      </c>
      <c r="L487" s="73">
        <v>32121809</v>
      </c>
      <c r="M487" s="118"/>
      <c r="N487" s="120">
        <v>29650896</v>
      </c>
      <c r="O487" s="120">
        <v>17491005</v>
      </c>
      <c r="P487" s="120">
        <v>971930</v>
      </c>
      <c r="Q487" s="120">
        <v>35270184</v>
      </c>
      <c r="R487" s="120">
        <v>32799271</v>
      </c>
      <c r="S487" s="47"/>
    </row>
    <row r="488" spans="1:19" ht="12.75" customHeight="1" x14ac:dyDescent="0.2">
      <c r="A488" s="511"/>
      <c r="B488" s="511"/>
      <c r="C488" s="53" t="s">
        <v>3</v>
      </c>
      <c r="D488" s="54">
        <v>15</v>
      </c>
      <c r="E488" s="55">
        <v>10088.99</v>
      </c>
      <c r="F488" s="55">
        <v>0</v>
      </c>
      <c r="G488" s="55">
        <v>0</v>
      </c>
      <c r="H488" s="55">
        <v>6280.06</v>
      </c>
      <c r="I488" s="55">
        <v>0</v>
      </c>
      <c r="J488" s="55">
        <v>1364.09</v>
      </c>
      <c r="K488" s="56">
        <v>16369.05</v>
      </c>
      <c r="L488" s="46">
        <v>17733.14</v>
      </c>
      <c r="M488" s="117"/>
      <c r="N488" s="119">
        <v>16369.05</v>
      </c>
      <c r="O488" s="119">
        <v>10088.99</v>
      </c>
      <c r="P488" s="119">
        <v>501.96</v>
      </c>
      <c r="Q488" s="119">
        <v>19549.16</v>
      </c>
      <c r="R488" s="119">
        <v>18185.07</v>
      </c>
      <c r="S488" s="47"/>
    </row>
    <row r="489" spans="1:19" ht="9" customHeight="1" x14ac:dyDescent="0.2">
      <c r="A489" s="511"/>
      <c r="B489" s="511"/>
      <c r="C489" s="48" t="s">
        <v>4</v>
      </c>
      <c r="D489" s="49">
        <v>20</v>
      </c>
      <c r="E489" s="50">
        <v>19535009</v>
      </c>
      <c r="F489" s="50">
        <v>0</v>
      </c>
      <c r="G489" s="50">
        <v>0</v>
      </c>
      <c r="H489" s="50">
        <v>12159892</v>
      </c>
      <c r="I489" s="50">
        <v>0</v>
      </c>
      <c r="J489" s="51">
        <v>2641247</v>
      </c>
      <c r="K489" s="50">
        <v>31694900</v>
      </c>
      <c r="L489" s="73">
        <v>34336147</v>
      </c>
      <c r="M489" s="118"/>
      <c r="N489" s="120">
        <v>31694900</v>
      </c>
      <c r="O489" s="120">
        <v>19535009</v>
      </c>
      <c r="P489" s="120">
        <v>971930</v>
      </c>
      <c r="Q489" s="120">
        <v>37852452</v>
      </c>
      <c r="R489" s="120">
        <v>35211205</v>
      </c>
      <c r="S489" s="47"/>
    </row>
    <row r="490" spans="1:19" ht="12.75" customHeight="1" x14ac:dyDescent="0.2">
      <c r="A490" s="511"/>
      <c r="B490" s="511"/>
      <c r="C490" s="53" t="s">
        <v>3</v>
      </c>
      <c r="D490" s="54">
        <v>21</v>
      </c>
      <c r="E490" s="55">
        <v>11150.82</v>
      </c>
      <c r="F490" s="55">
        <v>0</v>
      </c>
      <c r="G490" s="55">
        <v>0</v>
      </c>
      <c r="H490" s="55">
        <v>6280.06</v>
      </c>
      <c r="I490" s="55">
        <v>0</v>
      </c>
      <c r="J490" s="55">
        <v>1452.57</v>
      </c>
      <c r="K490" s="56">
        <v>17430.88</v>
      </c>
      <c r="L490" s="46">
        <v>18883.45</v>
      </c>
      <c r="M490" s="117"/>
      <c r="N490" s="119">
        <v>17430.88</v>
      </c>
      <c r="O490" s="119">
        <v>11150.82</v>
      </c>
      <c r="P490" s="119">
        <v>501.96</v>
      </c>
      <c r="Q490" s="119">
        <v>20890.599999999999</v>
      </c>
      <c r="R490" s="119">
        <v>19438.03</v>
      </c>
      <c r="S490" s="47"/>
    </row>
    <row r="491" spans="1:19" ht="9" customHeight="1" x14ac:dyDescent="0.2">
      <c r="A491" s="511"/>
      <c r="B491" s="511"/>
      <c r="C491" s="48" t="s">
        <v>4</v>
      </c>
      <c r="D491" s="49">
        <v>27</v>
      </c>
      <c r="E491" s="50">
        <v>21590998</v>
      </c>
      <c r="F491" s="50">
        <v>0</v>
      </c>
      <c r="G491" s="50">
        <v>0</v>
      </c>
      <c r="H491" s="50">
        <v>12159892</v>
      </c>
      <c r="I491" s="50">
        <v>0</v>
      </c>
      <c r="J491" s="51">
        <v>2812568</v>
      </c>
      <c r="K491" s="50">
        <v>33750890</v>
      </c>
      <c r="L491" s="73">
        <v>36563458</v>
      </c>
      <c r="M491" s="118"/>
      <c r="N491" s="120">
        <v>33750890</v>
      </c>
      <c r="O491" s="120">
        <v>21590998</v>
      </c>
      <c r="P491" s="120">
        <v>971930</v>
      </c>
      <c r="Q491" s="120">
        <v>40449842</v>
      </c>
      <c r="R491" s="120">
        <v>37637274</v>
      </c>
      <c r="S491" s="47"/>
    </row>
    <row r="492" spans="1:19" ht="12.75" customHeight="1" x14ac:dyDescent="0.2">
      <c r="A492" s="511"/>
      <c r="B492" s="511"/>
      <c r="C492" s="53" t="s">
        <v>3</v>
      </c>
      <c r="D492" s="54">
        <v>28</v>
      </c>
      <c r="E492" s="55">
        <v>11906.91</v>
      </c>
      <c r="F492" s="55">
        <v>0</v>
      </c>
      <c r="G492" s="55">
        <v>0</v>
      </c>
      <c r="H492" s="55">
        <v>6280.06</v>
      </c>
      <c r="I492" s="55">
        <v>0</v>
      </c>
      <c r="J492" s="55">
        <v>1515.58</v>
      </c>
      <c r="K492" s="56">
        <v>18186.97</v>
      </c>
      <c r="L492" s="46">
        <v>19702.55</v>
      </c>
      <c r="M492" s="117"/>
      <c r="N492" s="119">
        <v>18186.97</v>
      </c>
      <c r="O492" s="119">
        <v>11906.91</v>
      </c>
      <c r="P492" s="119">
        <v>501.96</v>
      </c>
      <c r="Q492" s="119">
        <v>21845.79</v>
      </c>
      <c r="R492" s="119">
        <v>20330.21</v>
      </c>
      <c r="S492" s="47"/>
    </row>
    <row r="493" spans="1:19" ht="9" customHeight="1" x14ac:dyDescent="0.2">
      <c r="A493" s="511"/>
      <c r="B493" s="511"/>
      <c r="C493" s="48" t="s">
        <v>4</v>
      </c>
      <c r="D493" s="49">
        <v>34</v>
      </c>
      <c r="E493" s="50">
        <v>23054993</v>
      </c>
      <c r="F493" s="50">
        <v>0</v>
      </c>
      <c r="G493" s="50">
        <v>0</v>
      </c>
      <c r="H493" s="50">
        <v>12159892</v>
      </c>
      <c r="I493" s="50">
        <v>0</v>
      </c>
      <c r="J493" s="51">
        <v>2934572</v>
      </c>
      <c r="K493" s="50">
        <v>35214884</v>
      </c>
      <c r="L493" s="73">
        <v>38149456</v>
      </c>
      <c r="M493" s="118"/>
      <c r="N493" s="120">
        <v>35214884</v>
      </c>
      <c r="O493" s="120">
        <v>23054993</v>
      </c>
      <c r="P493" s="120">
        <v>971930</v>
      </c>
      <c r="Q493" s="120">
        <v>42299348</v>
      </c>
      <c r="R493" s="120">
        <v>39364776</v>
      </c>
      <c r="S493" s="47"/>
    </row>
    <row r="494" spans="1:19" ht="12.75" customHeight="1" x14ac:dyDescent="0.2">
      <c r="A494" s="511"/>
      <c r="B494" s="511"/>
      <c r="C494" s="53" t="s">
        <v>3</v>
      </c>
      <c r="D494" s="54">
        <v>35</v>
      </c>
      <c r="E494" s="55">
        <v>12486.38</v>
      </c>
      <c r="F494" s="55">
        <v>0</v>
      </c>
      <c r="G494" s="55">
        <v>0</v>
      </c>
      <c r="H494" s="55">
        <v>6280.06</v>
      </c>
      <c r="I494" s="55">
        <v>0</v>
      </c>
      <c r="J494" s="55">
        <v>1563.87</v>
      </c>
      <c r="K494" s="56">
        <v>18766.439999999999</v>
      </c>
      <c r="L494" s="46">
        <v>20330.310000000001</v>
      </c>
      <c r="M494" s="117"/>
      <c r="N494" s="119">
        <v>18766.439999999999</v>
      </c>
      <c r="O494" s="119">
        <v>12486.38</v>
      </c>
      <c r="P494" s="119">
        <v>501.96</v>
      </c>
      <c r="Q494" s="119">
        <v>22577.86</v>
      </c>
      <c r="R494" s="119">
        <v>21013.99</v>
      </c>
      <c r="S494" s="47"/>
    </row>
    <row r="495" spans="1:19" ht="9" customHeight="1" x14ac:dyDescent="0.2">
      <c r="A495" s="512"/>
      <c r="B495" s="512"/>
      <c r="C495" s="58" t="s">
        <v>4</v>
      </c>
      <c r="D495" s="59"/>
      <c r="E495" s="61">
        <v>24177003</v>
      </c>
      <c r="F495" s="61">
        <v>0</v>
      </c>
      <c r="G495" s="61">
        <v>0</v>
      </c>
      <c r="H495" s="61">
        <v>12159892</v>
      </c>
      <c r="I495" s="61">
        <v>0</v>
      </c>
      <c r="J495" s="60">
        <v>3028075</v>
      </c>
      <c r="K495" s="61">
        <v>36336895</v>
      </c>
      <c r="L495" s="73">
        <v>39364969</v>
      </c>
      <c r="M495" s="118"/>
      <c r="N495" s="120">
        <v>36336895</v>
      </c>
      <c r="O495" s="120">
        <v>24177003</v>
      </c>
      <c r="P495" s="120">
        <v>971930</v>
      </c>
      <c r="Q495" s="120">
        <v>43716833</v>
      </c>
      <c r="R495" s="120">
        <v>40688758</v>
      </c>
      <c r="S495" s="47"/>
    </row>
    <row r="496" spans="1:19" ht="12.75" customHeight="1" x14ac:dyDescent="0.2">
      <c r="A496" s="492">
        <v>37257</v>
      </c>
      <c r="B496" s="492">
        <v>37621</v>
      </c>
      <c r="C496" s="42" t="s">
        <v>3</v>
      </c>
      <c r="D496" s="43">
        <v>0</v>
      </c>
      <c r="E496" s="44">
        <v>7956.81</v>
      </c>
      <c r="F496" s="44">
        <v>0</v>
      </c>
      <c r="G496" s="44">
        <v>0</v>
      </c>
      <c r="H496" s="44">
        <v>6280.06</v>
      </c>
      <c r="I496" s="44">
        <v>0</v>
      </c>
      <c r="J496" s="44">
        <v>1186.4100000000001</v>
      </c>
      <c r="K496" s="45">
        <v>14236.87</v>
      </c>
      <c r="L496" s="46">
        <v>15423.28</v>
      </c>
      <c r="M496" s="117"/>
      <c r="N496" s="119">
        <v>14236.87</v>
      </c>
      <c r="O496" s="119">
        <v>7956.81</v>
      </c>
      <c r="P496" s="119">
        <v>537.96</v>
      </c>
      <c r="Q496" s="119">
        <v>16855.509999999998</v>
      </c>
      <c r="R496" s="119">
        <v>15669.1</v>
      </c>
      <c r="S496" s="47"/>
    </row>
    <row r="497" spans="1:19" ht="9" customHeight="1" x14ac:dyDescent="0.2">
      <c r="A497" s="493"/>
      <c r="B497" s="493"/>
      <c r="C497" s="48" t="s">
        <v>4</v>
      </c>
      <c r="D497" s="49">
        <v>2</v>
      </c>
      <c r="E497" s="50">
        <v>15406532</v>
      </c>
      <c r="F497" s="50">
        <v>0</v>
      </c>
      <c r="G497" s="50">
        <v>0</v>
      </c>
      <c r="H497" s="50">
        <v>12159892</v>
      </c>
      <c r="I497" s="50">
        <v>0</v>
      </c>
      <c r="J497" s="51">
        <v>2297210</v>
      </c>
      <c r="K497" s="50">
        <v>27566424</v>
      </c>
      <c r="L497" s="73">
        <v>29863634</v>
      </c>
      <c r="M497" s="118"/>
      <c r="N497" s="120">
        <v>27566424</v>
      </c>
      <c r="O497" s="120">
        <v>15406532</v>
      </c>
      <c r="P497" s="120">
        <v>1041636</v>
      </c>
      <c r="Q497" s="120">
        <v>32636818</v>
      </c>
      <c r="R497" s="120">
        <v>30339608</v>
      </c>
      <c r="S497" s="47"/>
    </row>
    <row r="498" spans="1:19" ht="12.75" customHeight="1" x14ac:dyDescent="0.2">
      <c r="A498" s="511">
        <v>37257</v>
      </c>
      <c r="B498" s="511">
        <v>37621</v>
      </c>
      <c r="C498" s="53" t="s">
        <v>3</v>
      </c>
      <c r="D498" s="54">
        <v>3</v>
      </c>
      <c r="E498" s="55">
        <v>8276.67</v>
      </c>
      <c r="F498" s="55">
        <v>0</v>
      </c>
      <c r="G498" s="55">
        <v>0</v>
      </c>
      <c r="H498" s="55">
        <v>6280.06</v>
      </c>
      <c r="I498" s="55">
        <v>0</v>
      </c>
      <c r="J498" s="55">
        <v>1213.06</v>
      </c>
      <c r="K498" s="56">
        <v>14556.73</v>
      </c>
      <c r="L498" s="46">
        <v>15769.79</v>
      </c>
      <c r="M498" s="117"/>
      <c r="N498" s="119">
        <v>14556.73</v>
      </c>
      <c r="O498" s="119">
        <v>8276.67</v>
      </c>
      <c r="P498" s="119">
        <v>537.96</v>
      </c>
      <c r="Q498" s="119">
        <v>17259.59</v>
      </c>
      <c r="R498" s="119">
        <v>16046.53</v>
      </c>
      <c r="S498" s="47"/>
    </row>
    <row r="499" spans="1:19" ht="9" customHeight="1" x14ac:dyDescent="0.2">
      <c r="A499" s="511"/>
      <c r="B499" s="511"/>
      <c r="C499" s="48" t="s">
        <v>4</v>
      </c>
      <c r="D499" s="49">
        <v>8</v>
      </c>
      <c r="E499" s="50">
        <v>16025868</v>
      </c>
      <c r="F499" s="50">
        <v>0</v>
      </c>
      <c r="G499" s="50">
        <v>0</v>
      </c>
      <c r="H499" s="50">
        <v>12159892</v>
      </c>
      <c r="I499" s="50">
        <v>0</v>
      </c>
      <c r="J499" s="51">
        <v>2348812</v>
      </c>
      <c r="K499" s="50">
        <v>28185760</v>
      </c>
      <c r="L499" s="73">
        <v>30534571</v>
      </c>
      <c r="M499" s="118"/>
      <c r="N499" s="120">
        <v>28185760</v>
      </c>
      <c r="O499" s="120">
        <v>16025868</v>
      </c>
      <c r="P499" s="120">
        <v>1041636</v>
      </c>
      <c r="Q499" s="120">
        <v>33419226</v>
      </c>
      <c r="R499" s="120">
        <v>31070415</v>
      </c>
      <c r="S499" s="47"/>
    </row>
    <row r="500" spans="1:19" ht="12.75" customHeight="1" x14ac:dyDescent="0.2">
      <c r="A500" s="511"/>
      <c r="B500" s="511"/>
      <c r="C500" s="53" t="s">
        <v>3</v>
      </c>
      <c r="D500" s="54">
        <v>9</v>
      </c>
      <c r="E500" s="55">
        <v>9419.27</v>
      </c>
      <c r="F500" s="55">
        <v>0</v>
      </c>
      <c r="G500" s="55">
        <v>0</v>
      </c>
      <c r="H500" s="55">
        <v>6280.06</v>
      </c>
      <c r="I500" s="55">
        <v>0</v>
      </c>
      <c r="J500" s="55">
        <v>1308.28</v>
      </c>
      <c r="K500" s="56">
        <v>15699.33</v>
      </c>
      <c r="L500" s="46">
        <v>17007.61</v>
      </c>
      <c r="M500" s="117"/>
      <c r="N500" s="119">
        <v>15699.33</v>
      </c>
      <c r="O500" s="119">
        <v>9419.27</v>
      </c>
      <c r="P500" s="119">
        <v>537.96</v>
      </c>
      <c r="Q500" s="119">
        <v>18703.080000000002</v>
      </c>
      <c r="R500" s="119">
        <v>17394.8</v>
      </c>
      <c r="S500" s="47"/>
    </row>
    <row r="501" spans="1:19" ht="9" customHeight="1" x14ac:dyDescent="0.2">
      <c r="A501" s="511"/>
      <c r="B501" s="511"/>
      <c r="C501" s="48" t="s">
        <v>4</v>
      </c>
      <c r="D501" s="49">
        <v>14</v>
      </c>
      <c r="E501" s="50">
        <v>18238250</v>
      </c>
      <c r="F501" s="50">
        <v>0</v>
      </c>
      <c r="G501" s="50">
        <v>0</v>
      </c>
      <c r="H501" s="50">
        <v>12159892</v>
      </c>
      <c r="I501" s="50">
        <v>0</v>
      </c>
      <c r="J501" s="51">
        <v>2533183</v>
      </c>
      <c r="K501" s="50">
        <v>30398142</v>
      </c>
      <c r="L501" s="73">
        <v>32931325</v>
      </c>
      <c r="M501" s="118"/>
      <c r="N501" s="120">
        <v>30398142</v>
      </c>
      <c r="O501" s="120">
        <v>18238250</v>
      </c>
      <c r="P501" s="120">
        <v>1041636</v>
      </c>
      <c r="Q501" s="120">
        <v>36214213</v>
      </c>
      <c r="R501" s="120">
        <v>33681029</v>
      </c>
      <c r="S501" s="47"/>
    </row>
    <row r="502" spans="1:19" ht="12.75" customHeight="1" x14ac:dyDescent="0.2">
      <c r="A502" s="511"/>
      <c r="B502" s="511"/>
      <c r="C502" s="53" t="s">
        <v>3</v>
      </c>
      <c r="D502" s="54">
        <v>15</v>
      </c>
      <c r="E502" s="55">
        <v>10501.43</v>
      </c>
      <c r="F502" s="55">
        <v>0</v>
      </c>
      <c r="G502" s="55">
        <v>0</v>
      </c>
      <c r="H502" s="55">
        <v>6280.06</v>
      </c>
      <c r="I502" s="55">
        <v>0</v>
      </c>
      <c r="J502" s="55">
        <v>1398.46</v>
      </c>
      <c r="K502" s="56">
        <v>16781.490000000002</v>
      </c>
      <c r="L502" s="46">
        <v>18179.95</v>
      </c>
      <c r="M502" s="117"/>
      <c r="N502" s="119">
        <v>16781.490000000002</v>
      </c>
      <c r="O502" s="119">
        <v>10501.43</v>
      </c>
      <c r="P502" s="119">
        <v>537.96</v>
      </c>
      <c r="Q502" s="119">
        <v>20070.21</v>
      </c>
      <c r="R502" s="119">
        <v>18671.75</v>
      </c>
      <c r="S502" s="47"/>
    </row>
    <row r="503" spans="1:19" ht="9" customHeight="1" x14ac:dyDescent="0.2">
      <c r="A503" s="511"/>
      <c r="B503" s="511"/>
      <c r="C503" s="48" t="s">
        <v>4</v>
      </c>
      <c r="D503" s="49">
        <v>20</v>
      </c>
      <c r="E503" s="50">
        <v>20333604</v>
      </c>
      <c r="F503" s="50">
        <v>0</v>
      </c>
      <c r="G503" s="50">
        <v>0</v>
      </c>
      <c r="H503" s="50">
        <v>12159892</v>
      </c>
      <c r="I503" s="50">
        <v>0</v>
      </c>
      <c r="J503" s="51">
        <v>2707796</v>
      </c>
      <c r="K503" s="50">
        <v>32493496</v>
      </c>
      <c r="L503" s="73">
        <v>35201292</v>
      </c>
      <c r="M503" s="118"/>
      <c r="N503" s="120">
        <v>32493496</v>
      </c>
      <c r="O503" s="120">
        <v>20333604</v>
      </c>
      <c r="P503" s="120">
        <v>1041636</v>
      </c>
      <c r="Q503" s="120">
        <v>38861346</v>
      </c>
      <c r="R503" s="120">
        <v>36153549</v>
      </c>
      <c r="S503" s="47"/>
    </row>
    <row r="504" spans="1:19" ht="12.75" customHeight="1" x14ac:dyDescent="0.2">
      <c r="A504" s="511"/>
      <c r="B504" s="511"/>
      <c r="C504" s="53" t="s">
        <v>3</v>
      </c>
      <c r="D504" s="54">
        <v>21</v>
      </c>
      <c r="E504" s="55">
        <v>11590.02</v>
      </c>
      <c r="F504" s="55">
        <v>0</v>
      </c>
      <c r="G504" s="55">
        <v>0</v>
      </c>
      <c r="H504" s="55">
        <v>6280.06</v>
      </c>
      <c r="I504" s="55">
        <v>0</v>
      </c>
      <c r="J504" s="55">
        <v>1489.17</v>
      </c>
      <c r="K504" s="56">
        <v>17870.080000000002</v>
      </c>
      <c r="L504" s="46">
        <v>19359.25</v>
      </c>
      <c r="M504" s="117"/>
      <c r="N504" s="119">
        <v>17870.080000000002</v>
      </c>
      <c r="O504" s="119">
        <v>11590.02</v>
      </c>
      <c r="P504" s="119">
        <v>537.96</v>
      </c>
      <c r="Q504" s="119">
        <v>21445.45</v>
      </c>
      <c r="R504" s="119">
        <v>19956.28</v>
      </c>
      <c r="S504" s="47"/>
    </row>
    <row r="505" spans="1:19" ht="9" customHeight="1" x14ac:dyDescent="0.2">
      <c r="A505" s="511"/>
      <c r="B505" s="511"/>
      <c r="C505" s="48" t="s">
        <v>4</v>
      </c>
      <c r="D505" s="49">
        <v>27</v>
      </c>
      <c r="E505" s="50">
        <v>22441408</v>
      </c>
      <c r="F505" s="50">
        <v>0</v>
      </c>
      <c r="G505" s="50">
        <v>0</v>
      </c>
      <c r="H505" s="50">
        <v>12159892</v>
      </c>
      <c r="I505" s="50">
        <v>0</v>
      </c>
      <c r="J505" s="51">
        <v>2883435</v>
      </c>
      <c r="K505" s="50">
        <v>34601300</v>
      </c>
      <c r="L505" s="73">
        <v>37484735</v>
      </c>
      <c r="M505" s="118"/>
      <c r="N505" s="120">
        <v>34601300</v>
      </c>
      <c r="O505" s="120">
        <v>22441408</v>
      </c>
      <c r="P505" s="120">
        <v>1041636</v>
      </c>
      <c r="Q505" s="120">
        <v>41524181</v>
      </c>
      <c r="R505" s="120">
        <v>38640746</v>
      </c>
      <c r="S505" s="47"/>
    </row>
    <row r="506" spans="1:19" ht="12.75" customHeight="1" x14ac:dyDescent="0.2">
      <c r="A506" s="511"/>
      <c r="B506" s="511"/>
      <c r="C506" s="53" t="s">
        <v>3</v>
      </c>
      <c r="D506" s="54">
        <v>28</v>
      </c>
      <c r="E506" s="55">
        <v>12365.19</v>
      </c>
      <c r="F506" s="55">
        <v>0</v>
      </c>
      <c r="G506" s="55">
        <v>0</v>
      </c>
      <c r="H506" s="55">
        <v>6280.06</v>
      </c>
      <c r="I506" s="55">
        <v>0</v>
      </c>
      <c r="J506" s="55">
        <v>1553.77</v>
      </c>
      <c r="K506" s="56">
        <v>18645.25</v>
      </c>
      <c r="L506" s="46">
        <v>20199.02</v>
      </c>
      <c r="M506" s="117"/>
      <c r="N506" s="119">
        <v>18645.25</v>
      </c>
      <c r="O506" s="119">
        <v>12365.19</v>
      </c>
      <c r="P506" s="119">
        <v>537.96</v>
      </c>
      <c r="Q506" s="119">
        <v>22424.75</v>
      </c>
      <c r="R506" s="119">
        <v>20870.98</v>
      </c>
      <c r="S506" s="47"/>
    </row>
    <row r="507" spans="1:19" ht="9" customHeight="1" x14ac:dyDescent="0.2">
      <c r="A507" s="511"/>
      <c r="B507" s="511"/>
      <c r="C507" s="48" t="s">
        <v>4</v>
      </c>
      <c r="D507" s="49">
        <v>34</v>
      </c>
      <c r="E507" s="50">
        <v>23942346</v>
      </c>
      <c r="F507" s="50">
        <v>0</v>
      </c>
      <c r="G507" s="50">
        <v>0</v>
      </c>
      <c r="H507" s="50">
        <v>12159892</v>
      </c>
      <c r="I507" s="50">
        <v>0</v>
      </c>
      <c r="J507" s="51">
        <v>3008518</v>
      </c>
      <c r="K507" s="50">
        <v>36102238</v>
      </c>
      <c r="L507" s="73">
        <v>39110756</v>
      </c>
      <c r="M507" s="118"/>
      <c r="N507" s="120">
        <v>36102238</v>
      </c>
      <c r="O507" s="120">
        <v>23942346</v>
      </c>
      <c r="P507" s="120">
        <v>1041636</v>
      </c>
      <c r="Q507" s="120">
        <v>43420371</v>
      </c>
      <c r="R507" s="120">
        <v>40411852</v>
      </c>
      <c r="S507" s="47"/>
    </row>
    <row r="508" spans="1:19" ht="12.75" customHeight="1" x14ac:dyDescent="0.2">
      <c r="A508" s="511"/>
      <c r="B508" s="511"/>
      <c r="C508" s="53" t="s">
        <v>3</v>
      </c>
      <c r="D508" s="54">
        <v>35</v>
      </c>
      <c r="E508" s="55">
        <v>12959.3</v>
      </c>
      <c r="F508" s="55">
        <v>0</v>
      </c>
      <c r="G508" s="55">
        <v>0</v>
      </c>
      <c r="H508" s="55">
        <v>6280.06</v>
      </c>
      <c r="I508" s="55">
        <v>0</v>
      </c>
      <c r="J508" s="55">
        <v>1603.28</v>
      </c>
      <c r="K508" s="56">
        <v>19239.36</v>
      </c>
      <c r="L508" s="46">
        <v>20842.64</v>
      </c>
      <c r="M508" s="117"/>
      <c r="N508" s="119">
        <v>19239.36</v>
      </c>
      <c r="O508" s="119">
        <v>12959.3</v>
      </c>
      <c r="P508" s="119">
        <v>537.96</v>
      </c>
      <c r="Q508" s="119">
        <v>23175.31</v>
      </c>
      <c r="R508" s="119">
        <v>21572.03</v>
      </c>
      <c r="S508" s="47"/>
    </row>
    <row r="509" spans="1:19" ht="9" customHeight="1" x14ac:dyDescent="0.2">
      <c r="A509" s="512"/>
      <c r="B509" s="512"/>
      <c r="C509" s="58" t="s">
        <v>4</v>
      </c>
      <c r="D509" s="59"/>
      <c r="E509" s="61">
        <v>25092704</v>
      </c>
      <c r="F509" s="61">
        <v>0</v>
      </c>
      <c r="G509" s="61">
        <v>0</v>
      </c>
      <c r="H509" s="61">
        <v>12159892</v>
      </c>
      <c r="I509" s="61">
        <v>0</v>
      </c>
      <c r="J509" s="60">
        <v>3104383</v>
      </c>
      <c r="K509" s="61">
        <v>37252596</v>
      </c>
      <c r="L509" s="73">
        <v>40356979</v>
      </c>
      <c r="M509" s="118"/>
      <c r="N509" s="120">
        <v>37252596</v>
      </c>
      <c r="O509" s="120">
        <v>25092704</v>
      </c>
      <c r="P509" s="120">
        <v>1041636</v>
      </c>
      <c r="Q509" s="120">
        <v>44873657</v>
      </c>
      <c r="R509" s="120">
        <v>41769275</v>
      </c>
      <c r="S509" s="47"/>
    </row>
    <row r="510" spans="1:19" ht="12.75" customHeight="1" x14ac:dyDescent="0.2">
      <c r="A510" s="492">
        <v>37622</v>
      </c>
      <c r="B510" s="492">
        <v>37986</v>
      </c>
      <c r="C510" s="42" t="s">
        <v>3</v>
      </c>
      <c r="D510" s="43">
        <v>0</v>
      </c>
      <c r="E510" s="44">
        <v>8315.85</v>
      </c>
      <c r="F510" s="44">
        <v>0</v>
      </c>
      <c r="G510" s="44">
        <v>0</v>
      </c>
      <c r="H510" s="44">
        <v>6280.06</v>
      </c>
      <c r="I510" s="44">
        <v>0</v>
      </c>
      <c r="J510" s="44">
        <v>1216.33</v>
      </c>
      <c r="K510" s="45">
        <v>14595.91</v>
      </c>
      <c r="L510" s="46">
        <v>15812.24</v>
      </c>
      <c r="M510" s="117"/>
      <c r="N510" s="119">
        <v>14595.91</v>
      </c>
      <c r="O510" s="119">
        <v>8315.85</v>
      </c>
      <c r="P510" s="119">
        <v>633.96</v>
      </c>
      <c r="Q510" s="119">
        <v>17309.09</v>
      </c>
      <c r="R510" s="119">
        <v>16092.76</v>
      </c>
      <c r="S510" s="47"/>
    </row>
    <row r="511" spans="1:19" ht="9" customHeight="1" x14ac:dyDescent="0.2">
      <c r="A511" s="493"/>
      <c r="B511" s="493"/>
      <c r="C511" s="48" t="s">
        <v>4</v>
      </c>
      <c r="D511" s="49">
        <v>2</v>
      </c>
      <c r="E511" s="50">
        <v>16101731</v>
      </c>
      <c r="F511" s="50">
        <v>0</v>
      </c>
      <c r="G511" s="50">
        <v>0</v>
      </c>
      <c r="H511" s="50">
        <v>12159892</v>
      </c>
      <c r="I511" s="50">
        <v>0</v>
      </c>
      <c r="J511" s="51">
        <v>2355143</v>
      </c>
      <c r="K511" s="50">
        <v>28261623</v>
      </c>
      <c r="L511" s="73">
        <v>30616766</v>
      </c>
      <c r="M511" s="118"/>
      <c r="N511" s="120">
        <v>28261623</v>
      </c>
      <c r="O511" s="120">
        <v>16101731</v>
      </c>
      <c r="P511" s="120">
        <v>1227518</v>
      </c>
      <c r="Q511" s="120">
        <v>33515072</v>
      </c>
      <c r="R511" s="120">
        <v>31159928</v>
      </c>
      <c r="S511" s="47"/>
    </row>
    <row r="512" spans="1:19" ht="12.75" customHeight="1" x14ac:dyDescent="0.2">
      <c r="A512" s="511">
        <v>37622</v>
      </c>
      <c r="B512" s="511">
        <v>37986</v>
      </c>
      <c r="C512" s="53" t="s">
        <v>3</v>
      </c>
      <c r="D512" s="54">
        <v>3</v>
      </c>
      <c r="E512" s="55">
        <v>8643.8700000000008</v>
      </c>
      <c r="F512" s="55">
        <v>0</v>
      </c>
      <c r="G512" s="55">
        <v>0</v>
      </c>
      <c r="H512" s="55">
        <v>6280.06</v>
      </c>
      <c r="I512" s="55">
        <v>0</v>
      </c>
      <c r="J512" s="55">
        <v>1243.6600000000001</v>
      </c>
      <c r="K512" s="56">
        <v>14923.93</v>
      </c>
      <c r="L512" s="46">
        <v>16167.59</v>
      </c>
      <c r="M512" s="117"/>
      <c r="N512" s="119">
        <v>14923.93</v>
      </c>
      <c r="O512" s="119">
        <v>8643.8700000000008</v>
      </c>
      <c r="P512" s="119">
        <v>633.96</v>
      </c>
      <c r="Q512" s="119">
        <v>17723.490000000002</v>
      </c>
      <c r="R512" s="119">
        <v>16479.830000000002</v>
      </c>
      <c r="S512" s="47"/>
    </row>
    <row r="513" spans="1:19" ht="9" customHeight="1" x14ac:dyDescent="0.2">
      <c r="A513" s="511"/>
      <c r="B513" s="511"/>
      <c r="C513" s="48" t="s">
        <v>4</v>
      </c>
      <c r="D513" s="49">
        <v>8</v>
      </c>
      <c r="E513" s="50">
        <v>16736866</v>
      </c>
      <c r="F513" s="50">
        <v>0</v>
      </c>
      <c r="G513" s="50">
        <v>0</v>
      </c>
      <c r="H513" s="50">
        <v>12159892</v>
      </c>
      <c r="I513" s="50">
        <v>0</v>
      </c>
      <c r="J513" s="51">
        <v>2408062</v>
      </c>
      <c r="K513" s="50">
        <v>28896758</v>
      </c>
      <c r="L513" s="73">
        <v>31304819</v>
      </c>
      <c r="M513" s="118"/>
      <c r="N513" s="120">
        <v>28896758</v>
      </c>
      <c r="O513" s="120">
        <v>16736866</v>
      </c>
      <c r="P513" s="120">
        <v>1227518</v>
      </c>
      <c r="Q513" s="120">
        <v>34317462</v>
      </c>
      <c r="R513" s="120">
        <v>31909400</v>
      </c>
      <c r="S513" s="47"/>
    </row>
    <row r="514" spans="1:19" ht="12.75" customHeight="1" x14ac:dyDescent="0.2">
      <c r="A514" s="511"/>
      <c r="B514" s="511"/>
      <c r="C514" s="53" t="s">
        <v>3</v>
      </c>
      <c r="D514" s="54">
        <v>9</v>
      </c>
      <c r="E514" s="55">
        <v>9815.27</v>
      </c>
      <c r="F514" s="55">
        <v>0</v>
      </c>
      <c r="G514" s="55">
        <v>0</v>
      </c>
      <c r="H514" s="55">
        <v>6280.06</v>
      </c>
      <c r="I514" s="55">
        <v>0</v>
      </c>
      <c r="J514" s="55">
        <v>1341.28</v>
      </c>
      <c r="K514" s="56">
        <v>16095.33</v>
      </c>
      <c r="L514" s="46">
        <v>17436.61</v>
      </c>
      <c r="M514" s="117"/>
      <c r="N514" s="119">
        <v>16095.33</v>
      </c>
      <c r="O514" s="119">
        <v>9815.27</v>
      </c>
      <c r="P514" s="119">
        <v>633.96</v>
      </c>
      <c r="Q514" s="119">
        <v>19203.36</v>
      </c>
      <c r="R514" s="119">
        <v>17862.080000000002</v>
      </c>
      <c r="S514" s="47"/>
    </row>
    <row r="515" spans="1:19" ht="9" customHeight="1" x14ac:dyDescent="0.2">
      <c r="A515" s="511"/>
      <c r="B515" s="511"/>
      <c r="C515" s="48" t="s">
        <v>4</v>
      </c>
      <c r="D515" s="49">
        <v>14</v>
      </c>
      <c r="E515" s="50">
        <v>19005013</v>
      </c>
      <c r="F515" s="50">
        <v>0</v>
      </c>
      <c r="G515" s="50">
        <v>0</v>
      </c>
      <c r="H515" s="50">
        <v>12159892</v>
      </c>
      <c r="I515" s="50">
        <v>0</v>
      </c>
      <c r="J515" s="51">
        <v>2597080</v>
      </c>
      <c r="K515" s="50">
        <v>31164905</v>
      </c>
      <c r="L515" s="73">
        <v>33761985</v>
      </c>
      <c r="M515" s="118"/>
      <c r="N515" s="120">
        <v>31164905</v>
      </c>
      <c r="O515" s="120">
        <v>19005013</v>
      </c>
      <c r="P515" s="120">
        <v>1227518</v>
      </c>
      <c r="Q515" s="120">
        <v>37182890</v>
      </c>
      <c r="R515" s="120">
        <v>34585810</v>
      </c>
      <c r="S515" s="47"/>
    </row>
    <row r="516" spans="1:19" ht="12.75" customHeight="1" x14ac:dyDescent="0.2">
      <c r="A516" s="511"/>
      <c r="B516" s="511"/>
      <c r="C516" s="53" t="s">
        <v>3</v>
      </c>
      <c r="D516" s="54">
        <v>15</v>
      </c>
      <c r="E516" s="55">
        <v>10924.67</v>
      </c>
      <c r="F516" s="55">
        <v>0</v>
      </c>
      <c r="G516" s="55">
        <v>0</v>
      </c>
      <c r="H516" s="55">
        <v>6280.06</v>
      </c>
      <c r="I516" s="55">
        <v>0</v>
      </c>
      <c r="J516" s="55">
        <v>1433.73</v>
      </c>
      <c r="K516" s="56">
        <v>17204.73</v>
      </c>
      <c r="L516" s="46">
        <v>18638.46</v>
      </c>
      <c r="M516" s="117"/>
      <c r="N516" s="119">
        <v>17204.73</v>
      </c>
      <c r="O516" s="119">
        <v>10924.67</v>
      </c>
      <c r="P516" s="119">
        <v>633.96</v>
      </c>
      <c r="Q516" s="119">
        <v>20604.900000000001</v>
      </c>
      <c r="R516" s="119">
        <v>19171.169999999998</v>
      </c>
      <c r="S516" s="47"/>
    </row>
    <row r="517" spans="1:19" ht="9" customHeight="1" x14ac:dyDescent="0.2">
      <c r="A517" s="511"/>
      <c r="B517" s="511"/>
      <c r="C517" s="48" t="s">
        <v>4</v>
      </c>
      <c r="D517" s="49">
        <v>20</v>
      </c>
      <c r="E517" s="50">
        <v>21153111</v>
      </c>
      <c r="F517" s="50">
        <v>0</v>
      </c>
      <c r="G517" s="50">
        <v>0</v>
      </c>
      <c r="H517" s="50">
        <v>12159892</v>
      </c>
      <c r="I517" s="50">
        <v>0</v>
      </c>
      <c r="J517" s="51">
        <v>2776088</v>
      </c>
      <c r="K517" s="50">
        <v>33313003</v>
      </c>
      <c r="L517" s="73">
        <v>36089091</v>
      </c>
      <c r="M517" s="118"/>
      <c r="N517" s="120">
        <v>33313003</v>
      </c>
      <c r="O517" s="120">
        <v>21153111</v>
      </c>
      <c r="P517" s="120">
        <v>1227518</v>
      </c>
      <c r="Q517" s="120">
        <v>39896650</v>
      </c>
      <c r="R517" s="120">
        <v>37120561</v>
      </c>
      <c r="S517" s="47"/>
    </row>
    <row r="518" spans="1:19" ht="12.75" customHeight="1" x14ac:dyDescent="0.2">
      <c r="A518" s="511"/>
      <c r="B518" s="511"/>
      <c r="C518" s="53" t="s">
        <v>3</v>
      </c>
      <c r="D518" s="54">
        <v>21</v>
      </c>
      <c r="E518" s="55">
        <v>12040.74</v>
      </c>
      <c r="F518" s="55">
        <v>0</v>
      </c>
      <c r="G518" s="55">
        <v>0</v>
      </c>
      <c r="H518" s="55">
        <v>6280.06</v>
      </c>
      <c r="I518" s="55">
        <v>0</v>
      </c>
      <c r="J518" s="55">
        <v>1526.73</v>
      </c>
      <c r="K518" s="56">
        <v>18320.8</v>
      </c>
      <c r="L518" s="46">
        <v>19847.53</v>
      </c>
      <c r="M518" s="117"/>
      <c r="N518" s="119">
        <v>18320.8</v>
      </c>
      <c r="O518" s="119">
        <v>12040.74</v>
      </c>
      <c r="P518" s="119">
        <v>633.96</v>
      </c>
      <c r="Q518" s="119">
        <v>22014.86</v>
      </c>
      <c r="R518" s="119">
        <v>20488.13</v>
      </c>
      <c r="S518" s="47"/>
    </row>
    <row r="519" spans="1:19" ht="9" customHeight="1" x14ac:dyDescent="0.2">
      <c r="A519" s="511"/>
      <c r="B519" s="511"/>
      <c r="C519" s="48" t="s">
        <v>4</v>
      </c>
      <c r="D519" s="49">
        <v>27</v>
      </c>
      <c r="E519" s="50">
        <v>23314124</v>
      </c>
      <c r="F519" s="50">
        <v>0</v>
      </c>
      <c r="G519" s="50">
        <v>0</v>
      </c>
      <c r="H519" s="50">
        <v>12159892</v>
      </c>
      <c r="I519" s="50">
        <v>0</v>
      </c>
      <c r="J519" s="51">
        <v>2956161</v>
      </c>
      <c r="K519" s="50">
        <v>35474015</v>
      </c>
      <c r="L519" s="73">
        <v>38430177</v>
      </c>
      <c r="M519" s="118"/>
      <c r="N519" s="120">
        <v>35474015</v>
      </c>
      <c r="O519" s="120">
        <v>23314124</v>
      </c>
      <c r="P519" s="120">
        <v>1227518</v>
      </c>
      <c r="Q519" s="120">
        <v>42626713</v>
      </c>
      <c r="R519" s="120">
        <v>39670551</v>
      </c>
      <c r="S519" s="47"/>
    </row>
    <row r="520" spans="1:19" ht="12.75" customHeight="1" x14ac:dyDescent="0.2">
      <c r="A520" s="511"/>
      <c r="B520" s="511"/>
      <c r="C520" s="53" t="s">
        <v>3</v>
      </c>
      <c r="D520" s="54">
        <v>28</v>
      </c>
      <c r="E520" s="55">
        <v>12835.47</v>
      </c>
      <c r="F520" s="55">
        <v>0</v>
      </c>
      <c r="G520" s="55">
        <v>0</v>
      </c>
      <c r="H520" s="55">
        <v>6280.06</v>
      </c>
      <c r="I520" s="55">
        <v>0</v>
      </c>
      <c r="J520" s="55">
        <v>1592.96</v>
      </c>
      <c r="K520" s="56">
        <v>19115.53</v>
      </c>
      <c r="L520" s="46">
        <v>20708.490000000002</v>
      </c>
      <c r="M520" s="117"/>
      <c r="N520" s="119">
        <v>19115.53</v>
      </c>
      <c r="O520" s="119">
        <v>12835.47</v>
      </c>
      <c r="P520" s="119">
        <v>633.96</v>
      </c>
      <c r="Q520" s="119">
        <v>23018.87</v>
      </c>
      <c r="R520" s="119">
        <v>21425.91</v>
      </c>
      <c r="S520" s="47"/>
    </row>
    <row r="521" spans="1:19" ht="9" customHeight="1" x14ac:dyDescent="0.2">
      <c r="A521" s="511"/>
      <c r="B521" s="511"/>
      <c r="C521" s="48" t="s">
        <v>4</v>
      </c>
      <c r="D521" s="49">
        <v>34</v>
      </c>
      <c r="E521" s="50">
        <v>24852935</v>
      </c>
      <c r="F521" s="50">
        <v>0</v>
      </c>
      <c r="G521" s="50">
        <v>0</v>
      </c>
      <c r="H521" s="50">
        <v>12159892</v>
      </c>
      <c r="I521" s="50">
        <v>0</v>
      </c>
      <c r="J521" s="51">
        <v>3084401</v>
      </c>
      <c r="K521" s="50">
        <v>37012827</v>
      </c>
      <c r="L521" s="73">
        <v>40097228</v>
      </c>
      <c r="M521" s="118"/>
      <c r="N521" s="120">
        <v>37012827</v>
      </c>
      <c r="O521" s="120">
        <v>24852935</v>
      </c>
      <c r="P521" s="120">
        <v>1227518</v>
      </c>
      <c r="Q521" s="120">
        <v>44570747</v>
      </c>
      <c r="R521" s="120">
        <v>41486347</v>
      </c>
      <c r="S521" s="47"/>
    </row>
    <row r="522" spans="1:19" ht="12.75" customHeight="1" x14ac:dyDescent="0.2">
      <c r="A522" s="511"/>
      <c r="B522" s="511"/>
      <c r="C522" s="53" t="s">
        <v>3</v>
      </c>
      <c r="D522" s="54">
        <v>35</v>
      </c>
      <c r="E522" s="55">
        <v>13444.58</v>
      </c>
      <c r="F522" s="55">
        <v>0</v>
      </c>
      <c r="G522" s="55">
        <v>0</v>
      </c>
      <c r="H522" s="55">
        <v>6280.06</v>
      </c>
      <c r="I522" s="55">
        <v>0</v>
      </c>
      <c r="J522" s="55">
        <v>1643.72</v>
      </c>
      <c r="K522" s="56">
        <v>19724.64</v>
      </c>
      <c r="L522" s="46">
        <v>21368.36</v>
      </c>
      <c r="M522" s="117"/>
      <c r="N522" s="119">
        <v>19724.64</v>
      </c>
      <c r="O522" s="119">
        <v>13444.58</v>
      </c>
      <c r="P522" s="119">
        <v>633.96</v>
      </c>
      <c r="Q522" s="119">
        <v>23788.38</v>
      </c>
      <c r="R522" s="119">
        <v>22144.66</v>
      </c>
      <c r="S522" s="47"/>
    </row>
    <row r="523" spans="1:19" ht="9" customHeight="1" x14ac:dyDescent="0.2">
      <c r="A523" s="512"/>
      <c r="B523" s="512"/>
      <c r="C523" s="58" t="s">
        <v>4</v>
      </c>
      <c r="D523" s="59"/>
      <c r="E523" s="61">
        <v>26032337</v>
      </c>
      <c r="F523" s="61">
        <v>0</v>
      </c>
      <c r="G523" s="61">
        <v>0</v>
      </c>
      <c r="H523" s="61">
        <v>12159892</v>
      </c>
      <c r="I523" s="61">
        <v>0</v>
      </c>
      <c r="J523" s="60">
        <v>3182686</v>
      </c>
      <c r="K523" s="61">
        <v>38192229</v>
      </c>
      <c r="L523" s="73">
        <v>41374914</v>
      </c>
      <c r="M523" s="118"/>
      <c r="N523" s="120">
        <v>38192229</v>
      </c>
      <c r="O523" s="120">
        <v>26032337</v>
      </c>
      <c r="P523" s="120">
        <v>1227518</v>
      </c>
      <c r="Q523" s="120">
        <v>46060727</v>
      </c>
      <c r="R523" s="120">
        <v>42878041</v>
      </c>
      <c r="S523" s="47"/>
    </row>
    <row r="524" spans="1:19" ht="12.75" customHeight="1" x14ac:dyDescent="0.2">
      <c r="A524" s="492">
        <v>37987</v>
      </c>
      <c r="B524" s="492">
        <v>38383</v>
      </c>
      <c r="C524" s="42" t="s">
        <v>3</v>
      </c>
      <c r="D524" s="43">
        <v>0</v>
      </c>
      <c r="E524" s="44">
        <v>8624.01</v>
      </c>
      <c r="F524" s="44">
        <v>0</v>
      </c>
      <c r="G524" s="44">
        <v>0</v>
      </c>
      <c r="H524" s="44">
        <v>6280.06</v>
      </c>
      <c r="I524" s="44">
        <v>0</v>
      </c>
      <c r="J524" s="44">
        <v>1242.01</v>
      </c>
      <c r="K524" s="45">
        <v>14904.07</v>
      </c>
      <c r="L524" s="46">
        <v>16146.08</v>
      </c>
      <c r="M524" s="117"/>
      <c r="N524" s="119">
        <v>14904.07</v>
      </c>
      <c r="O524" s="119">
        <v>8624.01</v>
      </c>
      <c r="P524" s="119">
        <v>633.96</v>
      </c>
      <c r="Q524" s="119">
        <v>17698.400000000001</v>
      </c>
      <c r="R524" s="119">
        <v>16456.39</v>
      </c>
      <c r="S524" s="47"/>
    </row>
    <row r="525" spans="1:19" ht="9" customHeight="1" x14ac:dyDescent="0.2">
      <c r="A525" s="493"/>
      <c r="B525" s="493"/>
      <c r="C525" s="48" t="s">
        <v>4</v>
      </c>
      <c r="D525" s="49">
        <v>2</v>
      </c>
      <c r="E525" s="50">
        <v>16698412</v>
      </c>
      <c r="F525" s="50">
        <v>0</v>
      </c>
      <c r="G525" s="50">
        <v>0</v>
      </c>
      <c r="H525" s="50">
        <v>12159892</v>
      </c>
      <c r="I525" s="50">
        <v>0</v>
      </c>
      <c r="J525" s="51">
        <v>2404867</v>
      </c>
      <c r="K525" s="50">
        <v>28858304</v>
      </c>
      <c r="L525" s="73">
        <v>31263170</v>
      </c>
      <c r="M525" s="118"/>
      <c r="N525" s="120">
        <v>28858304</v>
      </c>
      <c r="O525" s="120">
        <v>16698412</v>
      </c>
      <c r="P525" s="120">
        <v>1227518</v>
      </c>
      <c r="Q525" s="120">
        <v>34268881</v>
      </c>
      <c r="R525" s="120">
        <v>31864014</v>
      </c>
      <c r="S525" s="47"/>
    </row>
    <row r="526" spans="1:19" ht="12.75" customHeight="1" x14ac:dyDescent="0.2">
      <c r="A526" s="511">
        <v>37987</v>
      </c>
      <c r="B526" s="511">
        <v>38383</v>
      </c>
      <c r="C526" s="53" t="s">
        <v>3</v>
      </c>
      <c r="D526" s="54">
        <v>3</v>
      </c>
      <c r="E526" s="55">
        <v>8958.99</v>
      </c>
      <c r="F526" s="55">
        <v>0</v>
      </c>
      <c r="G526" s="55">
        <v>0</v>
      </c>
      <c r="H526" s="55">
        <v>6280.06</v>
      </c>
      <c r="I526" s="55">
        <v>0</v>
      </c>
      <c r="J526" s="55">
        <v>1269.92</v>
      </c>
      <c r="K526" s="56">
        <v>15239.05</v>
      </c>
      <c r="L526" s="46">
        <v>16508.97</v>
      </c>
      <c r="M526" s="117"/>
      <c r="N526" s="119">
        <v>15239.05</v>
      </c>
      <c r="O526" s="119">
        <v>8958.99</v>
      </c>
      <c r="P526" s="119">
        <v>633.96</v>
      </c>
      <c r="Q526" s="119">
        <v>18121.59</v>
      </c>
      <c r="R526" s="119">
        <v>16851.669999999998</v>
      </c>
      <c r="S526" s="47"/>
    </row>
    <row r="527" spans="1:19" ht="9" customHeight="1" x14ac:dyDescent="0.2">
      <c r="A527" s="511"/>
      <c r="B527" s="511"/>
      <c r="C527" s="48" t="s">
        <v>4</v>
      </c>
      <c r="D527" s="49">
        <v>8</v>
      </c>
      <c r="E527" s="50">
        <v>17347024</v>
      </c>
      <c r="F527" s="50">
        <v>0</v>
      </c>
      <c r="G527" s="50">
        <v>0</v>
      </c>
      <c r="H527" s="50">
        <v>12159892</v>
      </c>
      <c r="I527" s="50">
        <v>0</v>
      </c>
      <c r="J527" s="51">
        <v>2458908</v>
      </c>
      <c r="K527" s="50">
        <v>29506915</v>
      </c>
      <c r="L527" s="73">
        <v>31965823</v>
      </c>
      <c r="M527" s="118"/>
      <c r="N527" s="120">
        <v>29506915</v>
      </c>
      <c r="O527" s="120">
        <v>17347024</v>
      </c>
      <c r="P527" s="120">
        <v>1227518</v>
      </c>
      <c r="Q527" s="120">
        <v>35088291</v>
      </c>
      <c r="R527" s="120">
        <v>32629383</v>
      </c>
      <c r="S527" s="47"/>
    </row>
    <row r="528" spans="1:19" ht="12.75" customHeight="1" x14ac:dyDescent="0.2">
      <c r="A528" s="511"/>
      <c r="B528" s="511"/>
      <c r="C528" s="53" t="s">
        <v>3</v>
      </c>
      <c r="D528" s="54">
        <v>9</v>
      </c>
      <c r="E528" s="55">
        <v>10155.11</v>
      </c>
      <c r="F528" s="55">
        <v>0</v>
      </c>
      <c r="G528" s="55">
        <v>0</v>
      </c>
      <c r="H528" s="55">
        <v>6280.06</v>
      </c>
      <c r="I528" s="55">
        <v>0</v>
      </c>
      <c r="J528" s="55">
        <v>1369.6</v>
      </c>
      <c r="K528" s="56">
        <v>16435.169999999998</v>
      </c>
      <c r="L528" s="46">
        <v>17804.77</v>
      </c>
      <c r="M528" s="117"/>
      <c r="N528" s="119">
        <v>16435.169999999998</v>
      </c>
      <c r="O528" s="119">
        <v>10155.11</v>
      </c>
      <c r="P528" s="119">
        <v>633.96</v>
      </c>
      <c r="Q528" s="119">
        <v>19632.689999999999</v>
      </c>
      <c r="R528" s="119">
        <v>18263.09</v>
      </c>
      <c r="S528" s="47"/>
    </row>
    <row r="529" spans="1:19" ht="9" customHeight="1" x14ac:dyDescent="0.2">
      <c r="A529" s="511"/>
      <c r="B529" s="511"/>
      <c r="C529" s="48" t="s">
        <v>4</v>
      </c>
      <c r="D529" s="49">
        <v>14</v>
      </c>
      <c r="E529" s="50">
        <v>19663035</v>
      </c>
      <c r="F529" s="50">
        <v>0</v>
      </c>
      <c r="G529" s="50">
        <v>0</v>
      </c>
      <c r="H529" s="50">
        <v>12159892</v>
      </c>
      <c r="I529" s="50">
        <v>0</v>
      </c>
      <c r="J529" s="51">
        <v>2651915</v>
      </c>
      <c r="K529" s="50">
        <v>31822927</v>
      </c>
      <c r="L529" s="73">
        <v>34474842</v>
      </c>
      <c r="M529" s="118"/>
      <c r="N529" s="120">
        <v>31822927</v>
      </c>
      <c r="O529" s="120">
        <v>19663035</v>
      </c>
      <c r="P529" s="120">
        <v>1227518</v>
      </c>
      <c r="Q529" s="120">
        <v>38014189</v>
      </c>
      <c r="R529" s="120">
        <v>35362273</v>
      </c>
      <c r="S529" s="47"/>
    </row>
    <row r="530" spans="1:19" ht="12.75" customHeight="1" x14ac:dyDescent="0.2">
      <c r="A530" s="511"/>
      <c r="B530" s="511"/>
      <c r="C530" s="53" t="s">
        <v>3</v>
      </c>
      <c r="D530" s="54">
        <v>15</v>
      </c>
      <c r="E530" s="55">
        <v>11287.91</v>
      </c>
      <c r="F530" s="55">
        <v>0</v>
      </c>
      <c r="G530" s="55">
        <v>0</v>
      </c>
      <c r="H530" s="55">
        <v>6280.06</v>
      </c>
      <c r="I530" s="55">
        <v>0</v>
      </c>
      <c r="J530" s="55">
        <v>1464</v>
      </c>
      <c r="K530" s="56">
        <v>17567.97</v>
      </c>
      <c r="L530" s="46">
        <v>19031.97</v>
      </c>
      <c r="M530" s="117"/>
      <c r="N530" s="119">
        <v>17567.97</v>
      </c>
      <c r="O530" s="119">
        <v>11287.91</v>
      </c>
      <c r="P530" s="119">
        <v>633.96</v>
      </c>
      <c r="Q530" s="119">
        <v>21063.79</v>
      </c>
      <c r="R530" s="119">
        <v>19599.79</v>
      </c>
      <c r="S530" s="47"/>
    </row>
    <row r="531" spans="1:19" ht="9" customHeight="1" x14ac:dyDescent="0.2">
      <c r="A531" s="511"/>
      <c r="B531" s="511"/>
      <c r="C531" s="48" t="s">
        <v>4</v>
      </c>
      <c r="D531" s="49">
        <v>20</v>
      </c>
      <c r="E531" s="50">
        <v>21856441</v>
      </c>
      <c r="F531" s="50">
        <v>0</v>
      </c>
      <c r="G531" s="50">
        <v>0</v>
      </c>
      <c r="H531" s="50">
        <v>12159892</v>
      </c>
      <c r="I531" s="50">
        <v>0</v>
      </c>
      <c r="J531" s="51">
        <v>2834699</v>
      </c>
      <c r="K531" s="50">
        <v>34016333</v>
      </c>
      <c r="L531" s="73">
        <v>36851033</v>
      </c>
      <c r="M531" s="118"/>
      <c r="N531" s="120">
        <v>34016333</v>
      </c>
      <c r="O531" s="120">
        <v>21856441</v>
      </c>
      <c r="P531" s="120">
        <v>1227518</v>
      </c>
      <c r="Q531" s="120">
        <v>40785185</v>
      </c>
      <c r="R531" s="120">
        <v>37950485</v>
      </c>
      <c r="S531" s="47"/>
    </row>
    <row r="532" spans="1:19" ht="12.75" customHeight="1" x14ac:dyDescent="0.2">
      <c r="A532" s="511"/>
      <c r="B532" s="511"/>
      <c r="C532" s="53" t="s">
        <v>3</v>
      </c>
      <c r="D532" s="54">
        <v>21</v>
      </c>
      <c r="E532" s="55">
        <v>12427.5</v>
      </c>
      <c r="F532" s="55">
        <v>0</v>
      </c>
      <c r="G532" s="55">
        <v>0</v>
      </c>
      <c r="H532" s="55">
        <v>6280.06</v>
      </c>
      <c r="I532" s="55">
        <v>0</v>
      </c>
      <c r="J532" s="55">
        <v>1558.96</v>
      </c>
      <c r="K532" s="56">
        <v>18707.560000000001</v>
      </c>
      <c r="L532" s="46">
        <v>20266.52</v>
      </c>
      <c r="M532" s="117"/>
      <c r="N532" s="119">
        <v>18707.560000000001</v>
      </c>
      <c r="O532" s="119">
        <v>12427.5</v>
      </c>
      <c r="P532" s="119">
        <v>633.96</v>
      </c>
      <c r="Q532" s="119">
        <v>22503.47</v>
      </c>
      <c r="R532" s="119">
        <v>20944.509999999998</v>
      </c>
      <c r="S532" s="47"/>
    </row>
    <row r="533" spans="1:19" ht="9" customHeight="1" x14ac:dyDescent="0.2">
      <c r="A533" s="511"/>
      <c r="B533" s="511"/>
      <c r="C533" s="48" t="s">
        <v>4</v>
      </c>
      <c r="D533" s="49">
        <v>27</v>
      </c>
      <c r="E533" s="50">
        <v>24062995</v>
      </c>
      <c r="F533" s="50">
        <v>0</v>
      </c>
      <c r="G533" s="50">
        <v>0</v>
      </c>
      <c r="H533" s="50">
        <v>12159892</v>
      </c>
      <c r="I533" s="50">
        <v>0</v>
      </c>
      <c r="J533" s="51">
        <v>3018567</v>
      </c>
      <c r="K533" s="50">
        <v>36222887</v>
      </c>
      <c r="L533" s="73">
        <v>39241455</v>
      </c>
      <c r="M533" s="118"/>
      <c r="N533" s="120">
        <v>36222887</v>
      </c>
      <c r="O533" s="120">
        <v>24062995</v>
      </c>
      <c r="P533" s="120">
        <v>1227518</v>
      </c>
      <c r="Q533" s="120">
        <v>43572794</v>
      </c>
      <c r="R533" s="120">
        <v>40554226</v>
      </c>
      <c r="S533" s="47"/>
    </row>
    <row r="534" spans="1:19" ht="12.75" customHeight="1" x14ac:dyDescent="0.2">
      <c r="A534" s="511"/>
      <c r="B534" s="511"/>
      <c r="C534" s="53" t="s">
        <v>3</v>
      </c>
      <c r="D534" s="54">
        <v>28</v>
      </c>
      <c r="E534" s="55">
        <v>13239.03</v>
      </c>
      <c r="F534" s="55">
        <v>0</v>
      </c>
      <c r="G534" s="55">
        <v>0</v>
      </c>
      <c r="H534" s="55">
        <v>6280.06</v>
      </c>
      <c r="I534" s="55">
        <v>0</v>
      </c>
      <c r="J534" s="55">
        <v>1626.59</v>
      </c>
      <c r="K534" s="56">
        <v>19519.09</v>
      </c>
      <c r="L534" s="46">
        <v>21145.68</v>
      </c>
      <c r="M534" s="117"/>
      <c r="N534" s="119">
        <v>19519.09</v>
      </c>
      <c r="O534" s="119">
        <v>13239.03</v>
      </c>
      <c r="P534" s="119">
        <v>633.96</v>
      </c>
      <c r="Q534" s="119">
        <v>23528.71</v>
      </c>
      <c r="R534" s="119">
        <v>21902.12</v>
      </c>
      <c r="S534" s="47"/>
    </row>
    <row r="535" spans="1:19" ht="9" customHeight="1" x14ac:dyDescent="0.2">
      <c r="A535" s="511"/>
      <c r="B535" s="511"/>
      <c r="C535" s="48" t="s">
        <v>4</v>
      </c>
      <c r="D535" s="49">
        <v>34</v>
      </c>
      <c r="E535" s="50">
        <v>25634337</v>
      </c>
      <c r="F535" s="50">
        <v>0</v>
      </c>
      <c r="G535" s="50">
        <v>0</v>
      </c>
      <c r="H535" s="50">
        <v>12159892</v>
      </c>
      <c r="I535" s="50">
        <v>0</v>
      </c>
      <c r="J535" s="51">
        <v>3149517</v>
      </c>
      <c r="K535" s="50">
        <v>37794228</v>
      </c>
      <c r="L535" s="73">
        <v>40943746</v>
      </c>
      <c r="M535" s="118"/>
      <c r="N535" s="120">
        <v>37794228</v>
      </c>
      <c r="O535" s="120">
        <v>25634337</v>
      </c>
      <c r="P535" s="120">
        <v>1227518</v>
      </c>
      <c r="Q535" s="120">
        <v>45557935</v>
      </c>
      <c r="R535" s="120">
        <v>42408418</v>
      </c>
      <c r="S535" s="47"/>
    </row>
    <row r="536" spans="1:19" ht="12.75" customHeight="1" x14ac:dyDescent="0.2">
      <c r="A536" s="511"/>
      <c r="B536" s="511"/>
      <c r="C536" s="53" t="s">
        <v>3</v>
      </c>
      <c r="D536" s="54">
        <v>35</v>
      </c>
      <c r="E536" s="55">
        <v>13860.98</v>
      </c>
      <c r="F536" s="55">
        <v>0</v>
      </c>
      <c r="G536" s="55">
        <v>0</v>
      </c>
      <c r="H536" s="55">
        <v>6280.06</v>
      </c>
      <c r="I536" s="55">
        <v>0</v>
      </c>
      <c r="J536" s="55">
        <v>1678.42</v>
      </c>
      <c r="K536" s="56">
        <v>20141.04</v>
      </c>
      <c r="L536" s="46">
        <v>21819.46</v>
      </c>
      <c r="M536" s="117"/>
      <c r="N536" s="119">
        <v>20141.04</v>
      </c>
      <c r="O536" s="119">
        <v>13860.98</v>
      </c>
      <c r="P536" s="119">
        <v>633.96</v>
      </c>
      <c r="Q536" s="119">
        <v>24314.44</v>
      </c>
      <c r="R536" s="119">
        <v>22636.02</v>
      </c>
      <c r="S536" s="47"/>
    </row>
    <row r="537" spans="1:19" ht="9" customHeight="1" x14ac:dyDescent="0.2">
      <c r="A537" s="512"/>
      <c r="B537" s="512"/>
      <c r="C537" s="58" t="s">
        <v>4</v>
      </c>
      <c r="D537" s="59"/>
      <c r="E537" s="61">
        <v>26838600</v>
      </c>
      <c r="F537" s="61">
        <v>0</v>
      </c>
      <c r="G537" s="61">
        <v>0</v>
      </c>
      <c r="H537" s="61">
        <v>12159892</v>
      </c>
      <c r="I537" s="61">
        <v>0</v>
      </c>
      <c r="J537" s="60">
        <v>3249874</v>
      </c>
      <c r="K537" s="61">
        <v>38998492</v>
      </c>
      <c r="L537" s="73">
        <v>42248366</v>
      </c>
      <c r="M537" s="118"/>
      <c r="N537" s="120">
        <v>38998492</v>
      </c>
      <c r="O537" s="120">
        <v>26838600</v>
      </c>
      <c r="P537" s="120">
        <v>1227518</v>
      </c>
      <c r="Q537" s="120">
        <v>47079321</v>
      </c>
      <c r="R537" s="120">
        <v>43829446</v>
      </c>
      <c r="S537" s="47"/>
    </row>
    <row r="538" spans="1:19" ht="12.75" customHeight="1" x14ac:dyDescent="0.2">
      <c r="A538" s="492">
        <v>38384</v>
      </c>
      <c r="B538" s="492">
        <v>38717</v>
      </c>
      <c r="C538" s="42" t="s">
        <v>3</v>
      </c>
      <c r="D538" s="43">
        <v>0</v>
      </c>
      <c r="E538" s="44">
        <v>9022.2900000000009</v>
      </c>
      <c r="F538" s="44">
        <v>0</v>
      </c>
      <c r="G538" s="44">
        <v>0</v>
      </c>
      <c r="H538" s="44">
        <v>6280.06</v>
      </c>
      <c r="I538" s="44">
        <v>0</v>
      </c>
      <c r="J538" s="44">
        <v>1275.2</v>
      </c>
      <c r="K538" s="45">
        <v>15302.35</v>
      </c>
      <c r="L538" s="46">
        <v>16577.55</v>
      </c>
      <c r="M538" s="117"/>
      <c r="N538" s="119">
        <v>15302.35</v>
      </c>
      <c r="O538" s="119">
        <v>9022.2900000000009</v>
      </c>
      <c r="P538" s="119">
        <v>633.96</v>
      </c>
      <c r="Q538" s="119">
        <v>18201.560000000001</v>
      </c>
      <c r="R538" s="119">
        <v>16926.36</v>
      </c>
      <c r="S538" s="47"/>
    </row>
    <row r="539" spans="1:19" ht="9" customHeight="1" x14ac:dyDescent="0.2">
      <c r="A539" s="493"/>
      <c r="B539" s="493"/>
      <c r="C539" s="48" t="s">
        <v>4</v>
      </c>
      <c r="D539" s="49">
        <v>2</v>
      </c>
      <c r="E539" s="50">
        <v>17469589</v>
      </c>
      <c r="F539" s="50">
        <v>0</v>
      </c>
      <c r="G539" s="50">
        <v>0</v>
      </c>
      <c r="H539" s="50">
        <v>12159892</v>
      </c>
      <c r="I539" s="50">
        <v>0</v>
      </c>
      <c r="J539" s="51">
        <v>2469132</v>
      </c>
      <c r="K539" s="50">
        <v>29629481</v>
      </c>
      <c r="L539" s="73">
        <v>32098613</v>
      </c>
      <c r="M539" s="118"/>
      <c r="N539" s="120">
        <v>29629481</v>
      </c>
      <c r="O539" s="120">
        <v>17469589</v>
      </c>
      <c r="P539" s="120">
        <v>1227518</v>
      </c>
      <c r="Q539" s="120">
        <v>35243135</v>
      </c>
      <c r="R539" s="120">
        <v>32774003</v>
      </c>
      <c r="S539" s="47"/>
    </row>
    <row r="540" spans="1:19" ht="12.75" customHeight="1" x14ac:dyDescent="0.2">
      <c r="A540" s="511">
        <v>38384</v>
      </c>
      <c r="B540" s="511">
        <v>38717</v>
      </c>
      <c r="C540" s="53" t="s">
        <v>3</v>
      </c>
      <c r="D540" s="54">
        <v>3</v>
      </c>
      <c r="E540" s="55">
        <v>9366.27</v>
      </c>
      <c r="F540" s="55">
        <v>0</v>
      </c>
      <c r="G540" s="55">
        <v>0</v>
      </c>
      <c r="H540" s="55">
        <v>6280.06</v>
      </c>
      <c r="I540" s="55">
        <v>0</v>
      </c>
      <c r="J540" s="55">
        <v>1303.8599999999999</v>
      </c>
      <c r="K540" s="56">
        <v>15646.33</v>
      </c>
      <c r="L540" s="46">
        <v>16950.189999999999</v>
      </c>
      <c r="M540" s="117"/>
      <c r="N540" s="119">
        <v>15646.33</v>
      </c>
      <c r="O540" s="119">
        <v>9366.27</v>
      </c>
      <c r="P540" s="119">
        <v>633.96</v>
      </c>
      <c r="Q540" s="119">
        <v>18636.12</v>
      </c>
      <c r="R540" s="119">
        <v>17332.259999999998</v>
      </c>
      <c r="S540" s="47"/>
    </row>
    <row r="541" spans="1:19" ht="9" customHeight="1" x14ac:dyDescent="0.2">
      <c r="A541" s="511"/>
      <c r="B541" s="511"/>
      <c r="C541" s="48" t="s">
        <v>4</v>
      </c>
      <c r="D541" s="49">
        <v>8</v>
      </c>
      <c r="E541" s="50">
        <v>18135628</v>
      </c>
      <c r="F541" s="50">
        <v>0</v>
      </c>
      <c r="G541" s="50">
        <v>0</v>
      </c>
      <c r="H541" s="50">
        <v>12159892</v>
      </c>
      <c r="I541" s="50">
        <v>0</v>
      </c>
      <c r="J541" s="51">
        <v>2524625</v>
      </c>
      <c r="K541" s="50">
        <v>30295519</v>
      </c>
      <c r="L541" s="73">
        <v>32820144</v>
      </c>
      <c r="M541" s="118"/>
      <c r="N541" s="120">
        <v>30295519</v>
      </c>
      <c r="O541" s="120">
        <v>18135628</v>
      </c>
      <c r="P541" s="120">
        <v>1227518</v>
      </c>
      <c r="Q541" s="120">
        <v>36084560</v>
      </c>
      <c r="R541" s="120">
        <v>33559935</v>
      </c>
      <c r="S541" s="47"/>
    </row>
    <row r="542" spans="1:19" ht="12.75" customHeight="1" x14ac:dyDescent="0.2">
      <c r="A542" s="511"/>
      <c r="B542" s="511"/>
      <c r="C542" s="53" t="s">
        <v>3</v>
      </c>
      <c r="D542" s="54">
        <v>9</v>
      </c>
      <c r="E542" s="55">
        <v>10594.31</v>
      </c>
      <c r="F542" s="55">
        <v>0</v>
      </c>
      <c r="G542" s="55">
        <v>0</v>
      </c>
      <c r="H542" s="55">
        <v>6280.06</v>
      </c>
      <c r="I542" s="55">
        <v>0</v>
      </c>
      <c r="J542" s="55">
        <v>1406.2</v>
      </c>
      <c r="K542" s="56">
        <v>16874.37</v>
      </c>
      <c r="L542" s="46">
        <v>18280.57</v>
      </c>
      <c r="M542" s="117"/>
      <c r="N542" s="119">
        <v>16874.37</v>
      </c>
      <c r="O542" s="119">
        <v>10594.31</v>
      </c>
      <c r="P542" s="119">
        <v>633.96</v>
      </c>
      <c r="Q542" s="119">
        <v>20187.55</v>
      </c>
      <c r="R542" s="119">
        <v>18781.349999999999</v>
      </c>
      <c r="S542" s="47"/>
    </row>
    <row r="543" spans="1:19" ht="9" customHeight="1" x14ac:dyDescent="0.2">
      <c r="A543" s="511"/>
      <c r="B543" s="511"/>
      <c r="C543" s="48" t="s">
        <v>4</v>
      </c>
      <c r="D543" s="49">
        <v>14</v>
      </c>
      <c r="E543" s="50">
        <v>20513445</v>
      </c>
      <c r="F543" s="50">
        <v>0</v>
      </c>
      <c r="G543" s="50">
        <v>0</v>
      </c>
      <c r="H543" s="50">
        <v>12159892</v>
      </c>
      <c r="I543" s="50">
        <v>0</v>
      </c>
      <c r="J543" s="51">
        <v>2722783</v>
      </c>
      <c r="K543" s="50">
        <v>32673336</v>
      </c>
      <c r="L543" s="73">
        <v>35396119</v>
      </c>
      <c r="M543" s="118"/>
      <c r="N543" s="120">
        <v>32673336</v>
      </c>
      <c r="O543" s="120">
        <v>20513445</v>
      </c>
      <c r="P543" s="120">
        <v>1227518</v>
      </c>
      <c r="Q543" s="120">
        <v>39088547</v>
      </c>
      <c r="R543" s="120">
        <v>36365765</v>
      </c>
      <c r="S543" s="47"/>
    </row>
    <row r="544" spans="1:19" ht="12.75" customHeight="1" x14ac:dyDescent="0.2">
      <c r="A544" s="511"/>
      <c r="B544" s="511"/>
      <c r="C544" s="53" t="s">
        <v>3</v>
      </c>
      <c r="D544" s="54">
        <v>15</v>
      </c>
      <c r="E544" s="55">
        <v>11757.35</v>
      </c>
      <c r="F544" s="55">
        <v>0</v>
      </c>
      <c r="G544" s="55">
        <v>0</v>
      </c>
      <c r="H544" s="55">
        <v>6280.06</v>
      </c>
      <c r="I544" s="55">
        <v>0</v>
      </c>
      <c r="J544" s="55">
        <v>1503.12</v>
      </c>
      <c r="K544" s="56">
        <v>18037.41</v>
      </c>
      <c r="L544" s="46">
        <v>19540.53</v>
      </c>
      <c r="M544" s="117"/>
      <c r="N544" s="119">
        <v>18037.41</v>
      </c>
      <c r="O544" s="119">
        <v>11757.35</v>
      </c>
      <c r="P544" s="119">
        <v>633.96</v>
      </c>
      <c r="Q544" s="119">
        <v>21656.85</v>
      </c>
      <c r="R544" s="119">
        <v>20153.73</v>
      </c>
      <c r="S544" s="47"/>
    </row>
    <row r="545" spans="1:19" ht="9" customHeight="1" x14ac:dyDescent="0.2">
      <c r="A545" s="511"/>
      <c r="B545" s="511"/>
      <c r="C545" s="48" t="s">
        <v>4</v>
      </c>
      <c r="D545" s="49">
        <v>20</v>
      </c>
      <c r="E545" s="50">
        <v>22765404</v>
      </c>
      <c r="F545" s="50">
        <v>0</v>
      </c>
      <c r="G545" s="50">
        <v>0</v>
      </c>
      <c r="H545" s="50">
        <v>12159892</v>
      </c>
      <c r="I545" s="50">
        <v>0</v>
      </c>
      <c r="J545" s="51">
        <v>2910446</v>
      </c>
      <c r="K545" s="50">
        <v>34925296</v>
      </c>
      <c r="L545" s="73">
        <v>37835742</v>
      </c>
      <c r="M545" s="118"/>
      <c r="N545" s="120">
        <v>34925296</v>
      </c>
      <c r="O545" s="120">
        <v>22765404</v>
      </c>
      <c r="P545" s="120">
        <v>1227518</v>
      </c>
      <c r="Q545" s="120">
        <v>41933509</v>
      </c>
      <c r="R545" s="120">
        <v>39023063</v>
      </c>
      <c r="S545" s="47"/>
    </row>
    <row r="546" spans="1:19" ht="12.75" customHeight="1" x14ac:dyDescent="0.2">
      <c r="A546" s="511"/>
      <c r="B546" s="511"/>
      <c r="C546" s="53" t="s">
        <v>3</v>
      </c>
      <c r="D546" s="54">
        <v>21</v>
      </c>
      <c r="E546" s="55">
        <v>12927.42</v>
      </c>
      <c r="F546" s="55">
        <v>0</v>
      </c>
      <c r="G546" s="55">
        <v>0</v>
      </c>
      <c r="H546" s="55">
        <v>6280.06</v>
      </c>
      <c r="I546" s="55">
        <v>0</v>
      </c>
      <c r="J546" s="55">
        <v>1600.62</v>
      </c>
      <c r="K546" s="56">
        <v>19207.48</v>
      </c>
      <c r="L546" s="46">
        <v>20808.099999999999</v>
      </c>
      <c r="M546" s="117"/>
      <c r="N546" s="119">
        <v>19207.48</v>
      </c>
      <c r="O546" s="119">
        <v>12927.42</v>
      </c>
      <c r="P546" s="119">
        <v>633.96</v>
      </c>
      <c r="Q546" s="119">
        <v>23135.040000000001</v>
      </c>
      <c r="R546" s="119">
        <v>21534.42</v>
      </c>
      <c r="S546" s="47"/>
    </row>
    <row r="547" spans="1:19" ht="9" customHeight="1" x14ac:dyDescent="0.2">
      <c r="A547" s="511"/>
      <c r="B547" s="511"/>
      <c r="C547" s="48" t="s">
        <v>4</v>
      </c>
      <c r="D547" s="49">
        <v>27</v>
      </c>
      <c r="E547" s="50">
        <v>25030976</v>
      </c>
      <c r="F547" s="50">
        <v>0</v>
      </c>
      <c r="G547" s="50">
        <v>0</v>
      </c>
      <c r="H547" s="50">
        <v>12159892</v>
      </c>
      <c r="I547" s="50">
        <v>0</v>
      </c>
      <c r="J547" s="51">
        <v>3099232</v>
      </c>
      <c r="K547" s="50">
        <v>37190867</v>
      </c>
      <c r="L547" s="73">
        <v>40290100</v>
      </c>
      <c r="M547" s="118"/>
      <c r="N547" s="120">
        <v>37190867</v>
      </c>
      <c r="O547" s="120">
        <v>25030976</v>
      </c>
      <c r="P547" s="120">
        <v>1227518</v>
      </c>
      <c r="Q547" s="120">
        <v>44795684</v>
      </c>
      <c r="R547" s="120">
        <v>41696451</v>
      </c>
      <c r="S547" s="47"/>
    </row>
    <row r="548" spans="1:19" ht="12.75" customHeight="1" x14ac:dyDescent="0.2">
      <c r="A548" s="511"/>
      <c r="B548" s="511"/>
      <c r="C548" s="53" t="s">
        <v>3</v>
      </c>
      <c r="D548" s="54">
        <v>28</v>
      </c>
      <c r="E548" s="55">
        <v>13760.67</v>
      </c>
      <c r="F548" s="55">
        <v>0</v>
      </c>
      <c r="G548" s="55">
        <v>0</v>
      </c>
      <c r="H548" s="55">
        <v>6280.06</v>
      </c>
      <c r="I548" s="55">
        <v>0</v>
      </c>
      <c r="J548" s="55">
        <v>1670.06</v>
      </c>
      <c r="K548" s="56">
        <v>20040.73</v>
      </c>
      <c r="L548" s="46">
        <v>21710.79</v>
      </c>
      <c r="M548" s="117"/>
      <c r="N548" s="119">
        <v>20040.73</v>
      </c>
      <c r="O548" s="119">
        <v>13760.67</v>
      </c>
      <c r="P548" s="119">
        <v>633.96</v>
      </c>
      <c r="Q548" s="119">
        <v>24187.71</v>
      </c>
      <c r="R548" s="119">
        <v>22517.65</v>
      </c>
      <c r="S548" s="47"/>
    </row>
    <row r="549" spans="1:19" ht="9" customHeight="1" x14ac:dyDescent="0.2">
      <c r="A549" s="511"/>
      <c r="B549" s="511"/>
      <c r="C549" s="48" t="s">
        <v>4</v>
      </c>
      <c r="D549" s="49">
        <v>34</v>
      </c>
      <c r="E549" s="50">
        <v>26644373</v>
      </c>
      <c r="F549" s="50">
        <v>0</v>
      </c>
      <c r="G549" s="50">
        <v>0</v>
      </c>
      <c r="H549" s="50">
        <v>12159892</v>
      </c>
      <c r="I549" s="50">
        <v>0</v>
      </c>
      <c r="J549" s="51">
        <v>3233687</v>
      </c>
      <c r="K549" s="50">
        <v>38804264</v>
      </c>
      <c r="L549" s="73">
        <v>42037951</v>
      </c>
      <c r="M549" s="118"/>
      <c r="N549" s="120">
        <v>38804264</v>
      </c>
      <c r="O549" s="120">
        <v>26644373</v>
      </c>
      <c r="P549" s="120">
        <v>1227518</v>
      </c>
      <c r="Q549" s="120">
        <v>46833937</v>
      </c>
      <c r="R549" s="120">
        <v>43600250</v>
      </c>
      <c r="S549" s="47"/>
    </row>
    <row r="550" spans="1:19" ht="12.75" customHeight="1" x14ac:dyDescent="0.2">
      <c r="A550" s="511"/>
      <c r="B550" s="511"/>
      <c r="C550" s="53" t="s">
        <v>3</v>
      </c>
      <c r="D550" s="54">
        <v>35</v>
      </c>
      <c r="E550" s="55">
        <v>14399.3</v>
      </c>
      <c r="F550" s="55">
        <v>0</v>
      </c>
      <c r="G550" s="55">
        <v>0</v>
      </c>
      <c r="H550" s="55">
        <v>6280.06</v>
      </c>
      <c r="I550" s="55">
        <v>0</v>
      </c>
      <c r="J550" s="55">
        <v>1723.28</v>
      </c>
      <c r="K550" s="56">
        <v>20679.36</v>
      </c>
      <c r="L550" s="46">
        <v>22402.639999999999</v>
      </c>
      <c r="M550" s="117"/>
      <c r="N550" s="119">
        <v>20679.36</v>
      </c>
      <c r="O550" s="119">
        <v>14399.3</v>
      </c>
      <c r="P550" s="119">
        <v>633.96</v>
      </c>
      <c r="Q550" s="119">
        <v>24994.51</v>
      </c>
      <c r="R550" s="119">
        <v>23271.23</v>
      </c>
      <c r="S550" s="47"/>
    </row>
    <row r="551" spans="1:19" ht="9" customHeight="1" x14ac:dyDescent="0.2">
      <c r="A551" s="512"/>
      <c r="B551" s="512"/>
      <c r="C551" s="58" t="s">
        <v>4</v>
      </c>
      <c r="D551" s="59"/>
      <c r="E551" s="61">
        <v>27880933</v>
      </c>
      <c r="F551" s="61">
        <v>0</v>
      </c>
      <c r="G551" s="61">
        <v>0</v>
      </c>
      <c r="H551" s="61">
        <v>12159892</v>
      </c>
      <c r="I551" s="61">
        <v>0</v>
      </c>
      <c r="J551" s="60">
        <v>3336735</v>
      </c>
      <c r="K551" s="61">
        <v>40040824</v>
      </c>
      <c r="L551" s="73">
        <v>43377560</v>
      </c>
      <c r="M551" s="118"/>
      <c r="N551" s="120">
        <v>40040824</v>
      </c>
      <c r="O551" s="120">
        <v>27880933</v>
      </c>
      <c r="P551" s="120">
        <v>1227518</v>
      </c>
      <c r="Q551" s="120">
        <v>48396120</v>
      </c>
      <c r="R551" s="120">
        <v>45059385</v>
      </c>
      <c r="S551" s="47"/>
    </row>
    <row r="552" spans="1:19" ht="12.75" customHeight="1" x14ac:dyDescent="0.2">
      <c r="A552" s="492">
        <v>38718</v>
      </c>
      <c r="B552" s="492">
        <v>39082</v>
      </c>
      <c r="C552" s="42" t="s">
        <v>3</v>
      </c>
      <c r="D552" s="43">
        <v>0</v>
      </c>
      <c r="E552" s="44">
        <v>9092.49</v>
      </c>
      <c r="F552" s="44">
        <v>0</v>
      </c>
      <c r="G552" s="44">
        <v>0</v>
      </c>
      <c r="H552" s="44">
        <v>6280.06</v>
      </c>
      <c r="I552" s="44">
        <v>0</v>
      </c>
      <c r="J552" s="44">
        <v>1281.05</v>
      </c>
      <c r="K552" s="45">
        <v>15372.55</v>
      </c>
      <c r="L552" s="46">
        <v>16653.599999999999</v>
      </c>
      <c r="M552" s="117"/>
      <c r="N552" s="119">
        <v>15372.55</v>
      </c>
      <c r="O552" s="119">
        <v>9092.49</v>
      </c>
      <c r="P552" s="119">
        <v>774</v>
      </c>
      <c r="Q552" s="119">
        <v>18290.25</v>
      </c>
      <c r="R552" s="119">
        <v>17009.2</v>
      </c>
      <c r="S552" s="47"/>
    </row>
    <row r="553" spans="1:19" ht="9" customHeight="1" x14ac:dyDescent="0.2">
      <c r="A553" s="493"/>
      <c r="B553" s="493"/>
      <c r="C553" s="48" t="s">
        <v>4</v>
      </c>
      <c r="D553" s="49">
        <v>2</v>
      </c>
      <c r="E553" s="50">
        <v>17605516</v>
      </c>
      <c r="F553" s="50">
        <v>0</v>
      </c>
      <c r="G553" s="50">
        <v>0</v>
      </c>
      <c r="H553" s="50">
        <v>12159892</v>
      </c>
      <c r="I553" s="50">
        <v>0</v>
      </c>
      <c r="J553" s="51">
        <v>2480459</v>
      </c>
      <c r="K553" s="50">
        <v>29765407</v>
      </c>
      <c r="L553" s="52">
        <v>32245866</v>
      </c>
      <c r="M553" s="118"/>
      <c r="N553" s="120">
        <v>29765407</v>
      </c>
      <c r="O553" s="120">
        <v>17605516</v>
      </c>
      <c r="P553" s="120">
        <v>1498673</v>
      </c>
      <c r="Q553" s="120">
        <v>35414862</v>
      </c>
      <c r="R553" s="120">
        <v>32934404</v>
      </c>
      <c r="S553" s="47"/>
    </row>
    <row r="554" spans="1:19" ht="12.75" customHeight="1" x14ac:dyDescent="0.2">
      <c r="A554" s="511">
        <v>38718</v>
      </c>
      <c r="B554" s="511">
        <v>39082</v>
      </c>
      <c r="C554" s="53" t="s">
        <v>3</v>
      </c>
      <c r="D554" s="54">
        <v>3</v>
      </c>
      <c r="E554" s="44">
        <v>9438.0300000000007</v>
      </c>
      <c r="F554" s="44">
        <v>0</v>
      </c>
      <c r="G554" s="44">
        <v>0</v>
      </c>
      <c r="H554" s="44">
        <v>6280.06</v>
      </c>
      <c r="I554" s="44">
        <v>0</v>
      </c>
      <c r="J554" s="55">
        <v>1309.8399999999999</v>
      </c>
      <c r="K554" s="56">
        <v>15718.09</v>
      </c>
      <c r="L554" s="57">
        <v>17027.93</v>
      </c>
      <c r="M554" s="117"/>
      <c r="N554" s="119">
        <v>15718.09</v>
      </c>
      <c r="O554" s="119">
        <v>9438.0300000000007</v>
      </c>
      <c r="P554" s="119">
        <v>774</v>
      </c>
      <c r="Q554" s="119">
        <v>18726.78</v>
      </c>
      <c r="R554" s="119">
        <v>17416.939999999999</v>
      </c>
      <c r="S554" s="47"/>
    </row>
    <row r="555" spans="1:19" ht="9" customHeight="1" x14ac:dyDescent="0.2">
      <c r="A555" s="511"/>
      <c r="B555" s="511"/>
      <c r="C555" s="48" t="s">
        <v>4</v>
      </c>
      <c r="D555" s="49">
        <v>8</v>
      </c>
      <c r="E555" s="50">
        <v>18274574</v>
      </c>
      <c r="F555" s="50">
        <v>0</v>
      </c>
      <c r="G555" s="50">
        <v>0</v>
      </c>
      <c r="H555" s="50">
        <v>12159892</v>
      </c>
      <c r="I555" s="50">
        <v>0</v>
      </c>
      <c r="J555" s="51">
        <v>2536204</v>
      </c>
      <c r="K555" s="50">
        <v>30434466</v>
      </c>
      <c r="L555" s="52">
        <v>32970670</v>
      </c>
      <c r="M555" s="118"/>
      <c r="N555" s="120">
        <v>30434466</v>
      </c>
      <c r="O555" s="120">
        <v>18274574</v>
      </c>
      <c r="P555" s="120">
        <v>1498673</v>
      </c>
      <c r="Q555" s="120">
        <v>36260102</v>
      </c>
      <c r="R555" s="120">
        <v>33723898</v>
      </c>
      <c r="S555" s="47"/>
    </row>
    <row r="556" spans="1:19" ht="12.75" customHeight="1" x14ac:dyDescent="0.2">
      <c r="A556" s="511"/>
      <c r="B556" s="511"/>
      <c r="C556" s="53" t="s">
        <v>3</v>
      </c>
      <c r="D556" s="54">
        <v>9</v>
      </c>
      <c r="E556" s="44">
        <v>10671.71</v>
      </c>
      <c r="F556" s="44">
        <v>0</v>
      </c>
      <c r="G556" s="44">
        <v>0</v>
      </c>
      <c r="H556" s="44">
        <v>6280.06</v>
      </c>
      <c r="I556" s="44">
        <v>0</v>
      </c>
      <c r="J556" s="55">
        <v>1412.65</v>
      </c>
      <c r="K556" s="56">
        <v>16951.77</v>
      </c>
      <c r="L556" s="57">
        <v>18364.419999999998</v>
      </c>
      <c r="M556" s="117"/>
      <c r="N556" s="119">
        <v>16951.77</v>
      </c>
      <c r="O556" s="119">
        <v>10671.71</v>
      </c>
      <c r="P556" s="119">
        <v>774</v>
      </c>
      <c r="Q556" s="119">
        <v>20285.330000000002</v>
      </c>
      <c r="R556" s="119">
        <v>18872.68</v>
      </c>
      <c r="S556" s="47"/>
    </row>
    <row r="557" spans="1:19" ht="9" customHeight="1" x14ac:dyDescent="0.2">
      <c r="A557" s="511"/>
      <c r="B557" s="511"/>
      <c r="C557" s="48" t="s">
        <v>4</v>
      </c>
      <c r="D557" s="49">
        <v>14</v>
      </c>
      <c r="E557" s="50">
        <v>20663312</v>
      </c>
      <c r="F557" s="50">
        <v>0</v>
      </c>
      <c r="G557" s="50">
        <v>0</v>
      </c>
      <c r="H557" s="50">
        <v>12159892</v>
      </c>
      <c r="I557" s="50">
        <v>0</v>
      </c>
      <c r="J557" s="51">
        <v>2735272</v>
      </c>
      <c r="K557" s="50">
        <v>32823204</v>
      </c>
      <c r="L557" s="52">
        <v>35558476</v>
      </c>
      <c r="M557" s="118"/>
      <c r="N557" s="120">
        <v>32823204</v>
      </c>
      <c r="O557" s="120">
        <v>20663312</v>
      </c>
      <c r="P557" s="120">
        <v>1498673</v>
      </c>
      <c r="Q557" s="120">
        <v>39277876</v>
      </c>
      <c r="R557" s="120">
        <v>36542604</v>
      </c>
      <c r="S557" s="47"/>
    </row>
    <row r="558" spans="1:19" ht="12.75" customHeight="1" x14ac:dyDescent="0.2">
      <c r="A558" s="511"/>
      <c r="B558" s="511"/>
      <c r="C558" s="53" t="s">
        <v>3</v>
      </c>
      <c r="D558" s="54">
        <v>15</v>
      </c>
      <c r="E558" s="44">
        <v>11840.15</v>
      </c>
      <c r="F558" s="44">
        <v>0</v>
      </c>
      <c r="G558" s="44">
        <v>0</v>
      </c>
      <c r="H558" s="44">
        <v>6280.06</v>
      </c>
      <c r="I558" s="44">
        <v>0</v>
      </c>
      <c r="J558" s="55">
        <v>1510.02</v>
      </c>
      <c r="K558" s="56">
        <v>18120.21</v>
      </c>
      <c r="L558" s="57">
        <v>19630.23</v>
      </c>
      <c r="M558" s="117"/>
      <c r="N558" s="119">
        <v>18120.21</v>
      </c>
      <c r="O558" s="119">
        <v>11840.15</v>
      </c>
      <c r="P558" s="119">
        <v>774</v>
      </c>
      <c r="Q558" s="119">
        <v>21761.46</v>
      </c>
      <c r="R558" s="119">
        <v>20251.439999999999</v>
      </c>
      <c r="S558" s="47"/>
    </row>
    <row r="559" spans="1:19" ht="9" customHeight="1" x14ac:dyDescent="0.2">
      <c r="A559" s="511"/>
      <c r="B559" s="511"/>
      <c r="C559" s="48" t="s">
        <v>4</v>
      </c>
      <c r="D559" s="49">
        <v>20</v>
      </c>
      <c r="E559" s="50">
        <v>22925727</v>
      </c>
      <c r="F559" s="50">
        <v>0</v>
      </c>
      <c r="G559" s="50">
        <v>0</v>
      </c>
      <c r="H559" s="50">
        <v>12159892</v>
      </c>
      <c r="I559" s="50">
        <v>0</v>
      </c>
      <c r="J559" s="51">
        <v>2923806</v>
      </c>
      <c r="K559" s="50">
        <v>35085619</v>
      </c>
      <c r="L559" s="52">
        <v>38009425</v>
      </c>
      <c r="M559" s="118"/>
      <c r="N559" s="120">
        <v>35085619</v>
      </c>
      <c r="O559" s="120">
        <v>22925727</v>
      </c>
      <c r="P559" s="120">
        <v>1498673</v>
      </c>
      <c r="Q559" s="120">
        <v>42136062</v>
      </c>
      <c r="R559" s="120">
        <v>39212256</v>
      </c>
      <c r="S559" s="47"/>
    </row>
    <row r="560" spans="1:19" ht="12.75" customHeight="1" x14ac:dyDescent="0.2">
      <c r="A560" s="511"/>
      <c r="B560" s="511"/>
      <c r="C560" s="53" t="s">
        <v>3</v>
      </c>
      <c r="D560" s="54">
        <v>21</v>
      </c>
      <c r="E560" s="44">
        <v>13015.5</v>
      </c>
      <c r="F560" s="44">
        <v>0</v>
      </c>
      <c r="G560" s="44">
        <v>0</v>
      </c>
      <c r="H560" s="44">
        <v>6280.06</v>
      </c>
      <c r="I560" s="44">
        <v>0</v>
      </c>
      <c r="J560" s="55">
        <v>1607.96</v>
      </c>
      <c r="K560" s="56">
        <v>19295.560000000001</v>
      </c>
      <c r="L560" s="57">
        <v>20903.52</v>
      </c>
      <c r="M560" s="117"/>
      <c r="N560" s="119">
        <v>19295.560000000001</v>
      </c>
      <c r="O560" s="119">
        <v>13015.5</v>
      </c>
      <c r="P560" s="119">
        <v>774</v>
      </c>
      <c r="Q560" s="119">
        <v>23246.31</v>
      </c>
      <c r="R560" s="119">
        <v>21638.35</v>
      </c>
      <c r="S560" s="47"/>
    </row>
    <row r="561" spans="1:19" ht="9" customHeight="1" x14ac:dyDescent="0.2">
      <c r="A561" s="511"/>
      <c r="B561" s="511"/>
      <c r="C561" s="48" t="s">
        <v>4</v>
      </c>
      <c r="D561" s="49">
        <v>27</v>
      </c>
      <c r="E561" s="50">
        <v>25201522</v>
      </c>
      <c r="F561" s="50">
        <v>0</v>
      </c>
      <c r="G561" s="50">
        <v>0</v>
      </c>
      <c r="H561" s="50">
        <v>12159892</v>
      </c>
      <c r="I561" s="50">
        <v>0</v>
      </c>
      <c r="J561" s="51">
        <v>3113445</v>
      </c>
      <c r="K561" s="50">
        <v>37361414</v>
      </c>
      <c r="L561" s="52">
        <v>40474859</v>
      </c>
      <c r="M561" s="118"/>
      <c r="N561" s="120">
        <v>37361414</v>
      </c>
      <c r="O561" s="120">
        <v>25201522</v>
      </c>
      <c r="P561" s="120">
        <v>1498673</v>
      </c>
      <c r="Q561" s="120">
        <v>45011133</v>
      </c>
      <c r="R561" s="120">
        <v>41897688</v>
      </c>
      <c r="S561" s="47"/>
    </row>
    <row r="562" spans="1:19" ht="12.75" customHeight="1" x14ac:dyDescent="0.2">
      <c r="A562" s="511"/>
      <c r="B562" s="511"/>
      <c r="C562" s="53" t="s">
        <v>3</v>
      </c>
      <c r="D562" s="54">
        <v>28</v>
      </c>
      <c r="E562" s="44">
        <v>13852.59</v>
      </c>
      <c r="F562" s="44">
        <v>0</v>
      </c>
      <c r="G562" s="44">
        <v>0</v>
      </c>
      <c r="H562" s="44">
        <v>6280.06</v>
      </c>
      <c r="I562" s="44">
        <v>0</v>
      </c>
      <c r="J562" s="55">
        <v>1677.72</v>
      </c>
      <c r="K562" s="56">
        <v>20132.650000000001</v>
      </c>
      <c r="L562" s="57">
        <v>21810.37</v>
      </c>
      <c r="M562" s="117"/>
      <c r="N562" s="119">
        <v>20132.650000000001</v>
      </c>
      <c r="O562" s="119">
        <v>13852.59</v>
      </c>
      <c r="P562" s="119">
        <v>774</v>
      </c>
      <c r="Q562" s="119">
        <v>24303.84</v>
      </c>
      <c r="R562" s="119">
        <v>22626.12</v>
      </c>
      <c r="S562" s="47"/>
    </row>
    <row r="563" spans="1:19" ht="9" customHeight="1" x14ac:dyDescent="0.2">
      <c r="A563" s="511"/>
      <c r="B563" s="511"/>
      <c r="C563" s="48" t="s">
        <v>4</v>
      </c>
      <c r="D563" s="49">
        <v>34</v>
      </c>
      <c r="E563" s="50">
        <v>26822354</v>
      </c>
      <c r="F563" s="50">
        <v>0</v>
      </c>
      <c r="G563" s="50">
        <v>0</v>
      </c>
      <c r="H563" s="50">
        <v>12159892</v>
      </c>
      <c r="I563" s="50">
        <v>0</v>
      </c>
      <c r="J563" s="51">
        <v>3248519</v>
      </c>
      <c r="K563" s="50">
        <v>38982246</v>
      </c>
      <c r="L563" s="52">
        <v>42230765</v>
      </c>
      <c r="M563" s="118"/>
      <c r="N563" s="120">
        <v>38982246</v>
      </c>
      <c r="O563" s="120">
        <v>26822354</v>
      </c>
      <c r="P563" s="120">
        <v>1498673</v>
      </c>
      <c r="Q563" s="120">
        <v>47058796</v>
      </c>
      <c r="R563" s="120">
        <v>43810277</v>
      </c>
      <c r="S563" s="47"/>
    </row>
    <row r="564" spans="1:19" ht="12.75" customHeight="1" x14ac:dyDescent="0.2">
      <c r="A564" s="511"/>
      <c r="B564" s="511"/>
      <c r="C564" s="53" t="s">
        <v>3</v>
      </c>
      <c r="D564" s="54">
        <v>35</v>
      </c>
      <c r="E564" s="44">
        <v>14494.22</v>
      </c>
      <c r="F564" s="44">
        <v>0</v>
      </c>
      <c r="G564" s="44">
        <v>0</v>
      </c>
      <c r="H564" s="44">
        <v>6280.06</v>
      </c>
      <c r="I564" s="44">
        <v>0</v>
      </c>
      <c r="J564" s="55">
        <v>1731.19</v>
      </c>
      <c r="K564" s="56">
        <v>20774.28</v>
      </c>
      <c r="L564" s="57">
        <v>22505.47</v>
      </c>
      <c r="M564" s="117"/>
      <c r="N564" s="119">
        <v>20774.28</v>
      </c>
      <c r="O564" s="119">
        <v>14494.22</v>
      </c>
      <c r="P564" s="119">
        <v>774</v>
      </c>
      <c r="Q564" s="119">
        <v>25114.43</v>
      </c>
      <c r="R564" s="119">
        <v>23383.24</v>
      </c>
      <c r="S564" s="47"/>
    </row>
    <row r="565" spans="1:19" ht="9" customHeight="1" x14ac:dyDescent="0.2">
      <c r="A565" s="512"/>
      <c r="B565" s="512"/>
      <c r="C565" s="58" t="s">
        <v>4</v>
      </c>
      <c r="D565" s="59"/>
      <c r="E565" s="50">
        <v>28064723</v>
      </c>
      <c r="F565" s="50">
        <v>0</v>
      </c>
      <c r="G565" s="50">
        <v>0</v>
      </c>
      <c r="H565" s="50">
        <v>12159892</v>
      </c>
      <c r="I565" s="50">
        <v>0</v>
      </c>
      <c r="J565" s="60">
        <v>3352051</v>
      </c>
      <c r="K565" s="61">
        <v>40224615</v>
      </c>
      <c r="L565" s="62">
        <v>43576666</v>
      </c>
      <c r="M565" s="118"/>
      <c r="N565" s="120">
        <v>40224615</v>
      </c>
      <c r="O565" s="120">
        <v>28064723</v>
      </c>
      <c r="P565" s="120">
        <v>1498673</v>
      </c>
      <c r="Q565" s="120">
        <v>48628317</v>
      </c>
      <c r="R565" s="120">
        <v>45276266</v>
      </c>
      <c r="S565" s="47"/>
    </row>
    <row r="566" spans="1:19" ht="12.75" customHeight="1" x14ac:dyDescent="0.2">
      <c r="A566" s="492">
        <v>39083</v>
      </c>
      <c r="B566" s="492">
        <v>39113</v>
      </c>
      <c r="C566" s="42" t="s">
        <v>3</v>
      </c>
      <c r="D566" s="43">
        <v>0</v>
      </c>
      <c r="E566" s="44">
        <v>9382.41</v>
      </c>
      <c r="F566" s="44">
        <v>0</v>
      </c>
      <c r="G566" s="44">
        <v>0</v>
      </c>
      <c r="H566" s="44">
        <v>6280.06</v>
      </c>
      <c r="I566" s="44">
        <v>0</v>
      </c>
      <c r="J566" s="44">
        <v>1305.21</v>
      </c>
      <c r="K566" s="45">
        <v>15662.47</v>
      </c>
      <c r="L566" s="46">
        <v>16967.68</v>
      </c>
      <c r="M566" s="117"/>
      <c r="N566" s="119">
        <v>15662.47</v>
      </c>
      <c r="O566" s="119">
        <v>9382.41</v>
      </c>
      <c r="P566" s="119">
        <v>774</v>
      </c>
      <c r="Q566" s="119">
        <v>18656.509999999998</v>
      </c>
      <c r="R566" s="119">
        <v>17351.3</v>
      </c>
      <c r="S566" s="47"/>
    </row>
    <row r="567" spans="1:19" ht="9" customHeight="1" x14ac:dyDescent="0.2">
      <c r="A567" s="493"/>
      <c r="B567" s="493"/>
      <c r="C567" s="48" t="s">
        <v>4</v>
      </c>
      <c r="D567" s="49">
        <v>2</v>
      </c>
      <c r="E567" s="50">
        <v>18166879</v>
      </c>
      <c r="F567" s="50">
        <v>0</v>
      </c>
      <c r="G567" s="50">
        <v>0</v>
      </c>
      <c r="H567" s="50">
        <v>12159892</v>
      </c>
      <c r="I567" s="50">
        <v>0</v>
      </c>
      <c r="J567" s="51">
        <v>2527239</v>
      </c>
      <c r="K567" s="50">
        <v>30326771</v>
      </c>
      <c r="L567" s="52">
        <v>32854010</v>
      </c>
      <c r="M567" s="118"/>
      <c r="N567" s="120">
        <v>30326771</v>
      </c>
      <c r="O567" s="120">
        <v>18166879</v>
      </c>
      <c r="P567" s="120">
        <v>1498673</v>
      </c>
      <c r="Q567" s="120">
        <v>36124041</v>
      </c>
      <c r="R567" s="120">
        <v>33596802</v>
      </c>
      <c r="S567" s="47"/>
    </row>
    <row r="568" spans="1:19" ht="12.75" customHeight="1" x14ac:dyDescent="0.2">
      <c r="A568" s="511">
        <v>39083</v>
      </c>
      <c r="B568" s="511">
        <v>39113</v>
      </c>
      <c r="C568" s="53" t="s">
        <v>3</v>
      </c>
      <c r="D568" s="54">
        <v>3</v>
      </c>
      <c r="E568" s="44">
        <v>9734.43</v>
      </c>
      <c r="F568" s="44">
        <v>0</v>
      </c>
      <c r="G568" s="44">
        <v>0</v>
      </c>
      <c r="H568" s="44">
        <v>6280.06</v>
      </c>
      <c r="I568" s="44">
        <v>0</v>
      </c>
      <c r="J568" s="55">
        <v>1334.54</v>
      </c>
      <c r="K568" s="56">
        <v>16014.49</v>
      </c>
      <c r="L568" s="57">
        <v>17349.03</v>
      </c>
      <c r="M568" s="117"/>
      <c r="N568" s="119">
        <v>16014.49</v>
      </c>
      <c r="O568" s="119">
        <v>9734.43</v>
      </c>
      <c r="P568" s="119">
        <v>774</v>
      </c>
      <c r="Q568" s="119">
        <v>19101.23</v>
      </c>
      <c r="R568" s="119">
        <v>17766.689999999999</v>
      </c>
      <c r="S568" s="47"/>
    </row>
    <row r="569" spans="1:19" ht="9" customHeight="1" x14ac:dyDescent="0.2">
      <c r="A569" s="511"/>
      <c r="B569" s="511"/>
      <c r="C569" s="48" t="s">
        <v>4</v>
      </c>
      <c r="D569" s="49">
        <v>8</v>
      </c>
      <c r="E569" s="50">
        <v>18848485</v>
      </c>
      <c r="F569" s="50">
        <v>0</v>
      </c>
      <c r="G569" s="50">
        <v>0</v>
      </c>
      <c r="H569" s="50">
        <v>12159892</v>
      </c>
      <c r="I569" s="50">
        <v>0</v>
      </c>
      <c r="J569" s="51">
        <v>2584030</v>
      </c>
      <c r="K569" s="50">
        <v>31008377</v>
      </c>
      <c r="L569" s="52">
        <v>33592406</v>
      </c>
      <c r="M569" s="118"/>
      <c r="N569" s="120">
        <v>31008377</v>
      </c>
      <c r="O569" s="120">
        <v>18848485</v>
      </c>
      <c r="P569" s="120">
        <v>1498673</v>
      </c>
      <c r="Q569" s="120">
        <v>36985139</v>
      </c>
      <c r="R569" s="120">
        <v>34401109</v>
      </c>
      <c r="S569" s="47"/>
    </row>
    <row r="570" spans="1:19" ht="12.75" customHeight="1" x14ac:dyDescent="0.2">
      <c r="A570" s="511"/>
      <c r="B570" s="511"/>
      <c r="C570" s="53" t="s">
        <v>3</v>
      </c>
      <c r="D570" s="54">
        <v>9</v>
      </c>
      <c r="E570" s="44">
        <v>10991.39</v>
      </c>
      <c r="F570" s="44">
        <v>0</v>
      </c>
      <c r="G570" s="44">
        <v>0</v>
      </c>
      <c r="H570" s="44">
        <v>6280.06</v>
      </c>
      <c r="I570" s="44">
        <v>0</v>
      </c>
      <c r="J570" s="55">
        <v>1439.29</v>
      </c>
      <c r="K570" s="56">
        <v>17271.45</v>
      </c>
      <c r="L570" s="57">
        <v>18710.740000000002</v>
      </c>
      <c r="M570" s="117"/>
      <c r="N570" s="119">
        <v>17271.45</v>
      </c>
      <c r="O570" s="119">
        <v>10991.39</v>
      </c>
      <c r="P570" s="119">
        <v>774</v>
      </c>
      <c r="Q570" s="119">
        <v>20689.189999999999</v>
      </c>
      <c r="R570" s="119">
        <v>19249.900000000001</v>
      </c>
      <c r="S570" s="47"/>
    </row>
    <row r="571" spans="1:19" ht="9" customHeight="1" x14ac:dyDescent="0.2">
      <c r="A571" s="511"/>
      <c r="B571" s="511"/>
      <c r="C571" s="48" t="s">
        <v>4</v>
      </c>
      <c r="D571" s="49">
        <v>14</v>
      </c>
      <c r="E571" s="50">
        <v>21282299</v>
      </c>
      <c r="F571" s="50">
        <v>0</v>
      </c>
      <c r="G571" s="50">
        <v>0</v>
      </c>
      <c r="H571" s="50">
        <v>12159892</v>
      </c>
      <c r="I571" s="50">
        <v>0</v>
      </c>
      <c r="J571" s="51">
        <v>2786854</v>
      </c>
      <c r="K571" s="50">
        <v>33442190</v>
      </c>
      <c r="L571" s="52">
        <v>36229045</v>
      </c>
      <c r="M571" s="118"/>
      <c r="N571" s="120">
        <v>33442190</v>
      </c>
      <c r="O571" s="120">
        <v>21282299</v>
      </c>
      <c r="P571" s="120">
        <v>1498673</v>
      </c>
      <c r="Q571" s="120">
        <v>40059858</v>
      </c>
      <c r="R571" s="120">
        <v>37273004</v>
      </c>
      <c r="S571" s="47"/>
    </row>
    <row r="572" spans="1:19" ht="12.75" customHeight="1" x14ac:dyDescent="0.2">
      <c r="A572" s="511"/>
      <c r="B572" s="511"/>
      <c r="C572" s="53" t="s">
        <v>3</v>
      </c>
      <c r="D572" s="54">
        <v>15</v>
      </c>
      <c r="E572" s="44">
        <v>12181.79</v>
      </c>
      <c r="F572" s="44">
        <v>0</v>
      </c>
      <c r="G572" s="44">
        <v>0</v>
      </c>
      <c r="H572" s="44">
        <v>6280.06</v>
      </c>
      <c r="I572" s="44">
        <v>0</v>
      </c>
      <c r="J572" s="55">
        <v>1538.49</v>
      </c>
      <c r="K572" s="56">
        <v>18461.849999999999</v>
      </c>
      <c r="L572" s="57">
        <v>20000.34</v>
      </c>
      <c r="M572" s="117"/>
      <c r="N572" s="119">
        <v>18461.849999999999</v>
      </c>
      <c r="O572" s="119">
        <v>12181.79</v>
      </c>
      <c r="P572" s="119">
        <v>774</v>
      </c>
      <c r="Q572" s="119">
        <v>22193.06</v>
      </c>
      <c r="R572" s="119">
        <v>20654.57</v>
      </c>
      <c r="S572" s="47"/>
    </row>
    <row r="573" spans="1:19" ht="9" customHeight="1" x14ac:dyDescent="0.2">
      <c r="A573" s="511"/>
      <c r="B573" s="511"/>
      <c r="C573" s="48" t="s">
        <v>4</v>
      </c>
      <c r="D573" s="49">
        <v>20</v>
      </c>
      <c r="E573" s="50">
        <v>23587235</v>
      </c>
      <c r="F573" s="50">
        <v>0</v>
      </c>
      <c r="G573" s="50">
        <v>0</v>
      </c>
      <c r="H573" s="50">
        <v>12159892</v>
      </c>
      <c r="I573" s="50">
        <v>0</v>
      </c>
      <c r="J573" s="51">
        <v>2978932</v>
      </c>
      <c r="K573" s="50">
        <v>35747126</v>
      </c>
      <c r="L573" s="52">
        <v>38726058</v>
      </c>
      <c r="M573" s="118"/>
      <c r="N573" s="120">
        <v>35747126</v>
      </c>
      <c r="O573" s="120">
        <v>23587235</v>
      </c>
      <c r="P573" s="120">
        <v>1498673</v>
      </c>
      <c r="Q573" s="120">
        <v>42971756</v>
      </c>
      <c r="R573" s="120">
        <v>39992824</v>
      </c>
      <c r="S573" s="47"/>
    </row>
    <row r="574" spans="1:19" ht="12.75" customHeight="1" x14ac:dyDescent="0.2">
      <c r="A574" s="511"/>
      <c r="B574" s="511"/>
      <c r="C574" s="53" t="s">
        <v>3</v>
      </c>
      <c r="D574" s="54">
        <v>21</v>
      </c>
      <c r="E574" s="44">
        <v>13379.46</v>
      </c>
      <c r="F574" s="44">
        <v>0</v>
      </c>
      <c r="G574" s="44">
        <v>0</v>
      </c>
      <c r="H574" s="44">
        <v>6280.06</v>
      </c>
      <c r="I574" s="44">
        <v>0</v>
      </c>
      <c r="J574" s="55">
        <v>1638.29</v>
      </c>
      <c r="K574" s="56">
        <v>19659.52</v>
      </c>
      <c r="L574" s="57">
        <v>21297.81</v>
      </c>
      <c r="M574" s="117"/>
      <c r="N574" s="119">
        <v>19659.52</v>
      </c>
      <c r="O574" s="119">
        <v>13379.46</v>
      </c>
      <c r="P574" s="119">
        <v>774</v>
      </c>
      <c r="Q574" s="119">
        <v>23706.11</v>
      </c>
      <c r="R574" s="119">
        <v>22067.82</v>
      </c>
      <c r="S574" s="47"/>
    </row>
    <row r="575" spans="1:19" ht="9" customHeight="1" x14ac:dyDescent="0.2">
      <c r="A575" s="511"/>
      <c r="B575" s="511"/>
      <c r="C575" s="48" t="s">
        <v>4</v>
      </c>
      <c r="D575" s="49">
        <v>27</v>
      </c>
      <c r="E575" s="50">
        <v>25906247</v>
      </c>
      <c r="F575" s="50">
        <v>0</v>
      </c>
      <c r="G575" s="50">
        <v>0</v>
      </c>
      <c r="H575" s="50">
        <v>12159892</v>
      </c>
      <c r="I575" s="50">
        <v>0</v>
      </c>
      <c r="J575" s="51">
        <v>3172172</v>
      </c>
      <c r="K575" s="50">
        <v>38066139</v>
      </c>
      <c r="L575" s="52">
        <v>41238311</v>
      </c>
      <c r="M575" s="118"/>
      <c r="N575" s="120">
        <v>38066139</v>
      </c>
      <c r="O575" s="120">
        <v>25906247</v>
      </c>
      <c r="P575" s="120">
        <v>1498673</v>
      </c>
      <c r="Q575" s="120">
        <v>45901430</v>
      </c>
      <c r="R575" s="120">
        <v>42729258</v>
      </c>
      <c r="S575" s="47"/>
    </row>
    <row r="576" spans="1:19" ht="12.75" customHeight="1" x14ac:dyDescent="0.2">
      <c r="A576" s="511"/>
      <c r="B576" s="511"/>
      <c r="C576" s="53" t="s">
        <v>3</v>
      </c>
      <c r="D576" s="54">
        <v>28</v>
      </c>
      <c r="E576" s="44">
        <v>14232.27</v>
      </c>
      <c r="F576" s="44">
        <v>0</v>
      </c>
      <c r="G576" s="44">
        <v>0</v>
      </c>
      <c r="H576" s="44">
        <v>6280.06</v>
      </c>
      <c r="I576" s="44">
        <v>0</v>
      </c>
      <c r="J576" s="55">
        <v>1709.36</v>
      </c>
      <c r="K576" s="56">
        <v>20512.330000000002</v>
      </c>
      <c r="L576" s="57">
        <v>22221.69</v>
      </c>
      <c r="M576" s="117"/>
      <c r="N576" s="119">
        <v>20512.330000000002</v>
      </c>
      <c r="O576" s="119">
        <v>14232.27</v>
      </c>
      <c r="P576" s="119">
        <v>774</v>
      </c>
      <c r="Q576" s="119">
        <v>24783.5</v>
      </c>
      <c r="R576" s="119">
        <v>23074.14</v>
      </c>
      <c r="S576" s="47"/>
    </row>
    <row r="577" spans="1:19" ht="9" customHeight="1" x14ac:dyDescent="0.2">
      <c r="A577" s="511"/>
      <c r="B577" s="511"/>
      <c r="C577" s="48" t="s">
        <v>4</v>
      </c>
      <c r="D577" s="49">
        <v>34</v>
      </c>
      <c r="E577" s="50">
        <v>27557517</v>
      </c>
      <c r="F577" s="50">
        <v>0</v>
      </c>
      <c r="G577" s="50">
        <v>0</v>
      </c>
      <c r="H577" s="50">
        <v>12159892</v>
      </c>
      <c r="I577" s="50">
        <v>0</v>
      </c>
      <c r="J577" s="51">
        <v>3309782</v>
      </c>
      <c r="K577" s="50">
        <v>39717409</v>
      </c>
      <c r="L577" s="52">
        <v>43027192</v>
      </c>
      <c r="M577" s="118"/>
      <c r="N577" s="120">
        <v>39717409</v>
      </c>
      <c r="O577" s="120">
        <v>27557517</v>
      </c>
      <c r="P577" s="120">
        <v>1498673</v>
      </c>
      <c r="Q577" s="120">
        <v>47987548</v>
      </c>
      <c r="R577" s="120">
        <v>44677765</v>
      </c>
      <c r="S577" s="47"/>
    </row>
    <row r="578" spans="1:19" ht="12.75" customHeight="1" x14ac:dyDescent="0.2">
      <c r="A578" s="511"/>
      <c r="B578" s="511"/>
      <c r="C578" s="53" t="s">
        <v>3</v>
      </c>
      <c r="D578" s="54">
        <v>35</v>
      </c>
      <c r="E578" s="44">
        <v>14885.9</v>
      </c>
      <c r="F578" s="44">
        <v>0</v>
      </c>
      <c r="G578" s="44">
        <v>0</v>
      </c>
      <c r="H578" s="44">
        <v>6280.06</v>
      </c>
      <c r="I578" s="44">
        <v>0</v>
      </c>
      <c r="J578" s="55">
        <v>1763.83</v>
      </c>
      <c r="K578" s="56">
        <v>21165.96</v>
      </c>
      <c r="L578" s="57">
        <v>22929.79</v>
      </c>
      <c r="M578" s="117"/>
      <c r="N578" s="119">
        <v>21165.96</v>
      </c>
      <c r="O578" s="119">
        <v>14885.9</v>
      </c>
      <c r="P578" s="119">
        <v>774</v>
      </c>
      <c r="Q578" s="119">
        <v>25609.25</v>
      </c>
      <c r="R578" s="119">
        <v>23845.42</v>
      </c>
      <c r="S578" s="47"/>
    </row>
    <row r="579" spans="1:19" ht="9" customHeight="1" x14ac:dyDescent="0.2">
      <c r="A579" s="512"/>
      <c r="B579" s="512"/>
      <c r="C579" s="58" t="s">
        <v>4</v>
      </c>
      <c r="D579" s="59"/>
      <c r="E579" s="50">
        <v>28823122</v>
      </c>
      <c r="F579" s="50">
        <v>0</v>
      </c>
      <c r="G579" s="50">
        <v>0</v>
      </c>
      <c r="H579" s="50">
        <v>12159892</v>
      </c>
      <c r="I579" s="50">
        <v>0</v>
      </c>
      <c r="J579" s="60">
        <v>3415251</v>
      </c>
      <c r="K579" s="61">
        <v>40983013</v>
      </c>
      <c r="L579" s="62">
        <v>44398264</v>
      </c>
      <c r="M579" s="118"/>
      <c r="N579" s="120">
        <v>40983013</v>
      </c>
      <c r="O579" s="120">
        <v>28823122</v>
      </c>
      <c r="P579" s="120">
        <v>1498673</v>
      </c>
      <c r="Q579" s="120">
        <v>49586422</v>
      </c>
      <c r="R579" s="120">
        <v>46171171</v>
      </c>
      <c r="S579" s="47"/>
    </row>
    <row r="580" spans="1:19" ht="12.75" customHeight="1" x14ac:dyDescent="0.2">
      <c r="A580" s="492">
        <f>B568+1</f>
        <v>39114</v>
      </c>
      <c r="B580" s="492">
        <v>39446</v>
      </c>
      <c r="C580" s="42" t="s">
        <v>3</v>
      </c>
      <c r="D580" s="43">
        <v>0</v>
      </c>
      <c r="E580" s="44">
        <v>9805.5300000000007</v>
      </c>
      <c r="F580" s="44">
        <v>0</v>
      </c>
      <c r="G580" s="44">
        <v>0</v>
      </c>
      <c r="H580" s="44">
        <v>6280.06</v>
      </c>
      <c r="I580" s="44">
        <v>0</v>
      </c>
      <c r="J580" s="44">
        <v>1340.47</v>
      </c>
      <c r="K580" s="45">
        <v>16085.59</v>
      </c>
      <c r="L580" s="46">
        <v>17426.060000000001</v>
      </c>
      <c r="M580" s="117"/>
      <c r="N580" s="119">
        <v>16085.59</v>
      </c>
      <c r="O580" s="119">
        <v>9805.5300000000007</v>
      </c>
      <c r="P580" s="119">
        <v>774</v>
      </c>
      <c r="Q580" s="119">
        <v>19191.060000000001</v>
      </c>
      <c r="R580" s="119">
        <v>17850.59</v>
      </c>
      <c r="S580" s="47"/>
    </row>
    <row r="581" spans="1:19" ht="9" customHeight="1" x14ac:dyDescent="0.2">
      <c r="A581" s="493"/>
      <c r="B581" s="493"/>
      <c r="C581" s="48" t="s">
        <v>4</v>
      </c>
      <c r="D581" s="49">
        <v>2</v>
      </c>
      <c r="E581" s="50">
        <v>18986154</v>
      </c>
      <c r="F581" s="50">
        <v>0</v>
      </c>
      <c r="G581" s="50">
        <v>0</v>
      </c>
      <c r="H581" s="50">
        <v>12159892</v>
      </c>
      <c r="I581" s="50">
        <v>0</v>
      </c>
      <c r="J581" s="51">
        <v>2595512</v>
      </c>
      <c r="K581" s="50">
        <v>31146045</v>
      </c>
      <c r="L581" s="52">
        <v>33741557</v>
      </c>
      <c r="M581" s="118"/>
      <c r="N581" s="120">
        <v>31146045</v>
      </c>
      <c r="O581" s="120">
        <v>18986154</v>
      </c>
      <c r="P581" s="120">
        <v>1498673</v>
      </c>
      <c r="Q581" s="120">
        <v>37159074</v>
      </c>
      <c r="R581" s="120">
        <v>34563562</v>
      </c>
      <c r="S581" s="47"/>
    </row>
    <row r="582" spans="1:19" ht="12.75" customHeight="1" x14ac:dyDescent="0.2">
      <c r="A582" s="511">
        <f>A580</f>
        <v>39114</v>
      </c>
      <c r="B582" s="511">
        <f>B580</f>
        <v>39446</v>
      </c>
      <c r="C582" s="53" t="s">
        <v>3</v>
      </c>
      <c r="D582" s="54">
        <v>3</v>
      </c>
      <c r="E582" s="44">
        <v>10167.15</v>
      </c>
      <c r="F582" s="44">
        <v>0</v>
      </c>
      <c r="G582" s="44">
        <v>0</v>
      </c>
      <c r="H582" s="44">
        <v>6280.06</v>
      </c>
      <c r="I582" s="44">
        <v>0</v>
      </c>
      <c r="J582" s="55">
        <v>1370.6</v>
      </c>
      <c r="K582" s="56">
        <v>16447.21</v>
      </c>
      <c r="L582" s="57">
        <v>17817.810000000001</v>
      </c>
      <c r="M582" s="117"/>
      <c r="N582" s="119">
        <v>16447.21</v>
      </c>
      <c r="O582" s="119">
        <v>10167.15</v>
      </c>
      <c r="P582" s="119">
        <v>774</v>
      </c>
      <c r="Q582" s="119">
        <v>19647.900000000001</v>
      </c>
      <c r="R582" s="119">
        <v>18277.3</v>
      </c>
      <c r="S582" s="47"/>
    </row>
    <row r="583" spans="1:19" ht="9" customHeight="1" x14ac:dyDescent="0.2">
      <c r="A583" s="511"/>
      <c r="B583" s="511"/>
      <c r="C583" s="48" t="s">
        <v>4</v>
      </c>
      <c r="D583" s="49">
        <v>8</v>
      </c>
      <c r="E583" s="50">
        <v>19686348</v>
      </c>
      <c r="F583" s="50">
        <v>0</v>
      </c>
      <c r="G583" s="50">
        <v>0</v>
      </c>
      <c r="H583" s="50">
        <v>12159892</v>
      </c>
      <c r="I583" s="50">
        <v>0</v>
      </c>
      <c r="J583" s="51">
        <v>2653852</v>
      </c>
      <c r="K583" s="50">
        <v>31846239</v>
      </c>
      <c r="L583" s="52">
        <v>34500091</v>
      </c>
      <c r="M583" s="118"/>
      <c r="N583" s="120">
        <v>31846239</v>
      </c>
      <c r="O583" s="120">
        <v>19686348</v>
      </c>
      <c r="P583" s="120">
        <v>1498673</v>
      </c>
      <c r="Q583" s="120">
        <v>38043639</v>
      </c>
      <c r="R583" s="120">
        <v>35389788</v>
      </c>
      <c r="S583" s="47"/>
    </row>
    <row r="584" spans="1:19" ht="12.75" customHeight="1" x14ac:dyDescent="0.2">
      <c r="A584" s="511"/>
      <c r="B584" s="511"/>
      <c r="C584" s="53" t="s">
        <v>3</v>
      </c>
      <c r="D584" s="54">
        <v>9</v>
      </c>
      <c r="E584" s="44">
        <v>11457.95</v>
      </c>
      <c r="F584" s="44">
        <v>0</v>
      </c>
      <c r="G584" s="44">
        <v>0</v>
      </c>
      <c r="H584" s="44">
        <v>6280.06</v>
      </c>
      <c r="I584" s="44">
        <v>0</v>
      </c>
      <c r="J584" s="55">
        <v>1478.17</v>
      </c>
      <c r="K584" s="56">
        <v>17738.009999999998</v>
      </c>
      <c r="L584" s="57">
        <v>19216.18</v>
      </c>
      <c r="M584" s="117"/>
      <c r="N584" s="119">
        <v>17738.009999999998</v>
      </c>
      <c r="O584" s="119">
        <v>11457.95</v>
      </c>
      <c r="P584" s="119">
        <v>774</v>
      </c>
      <c r="Q584" s="119">
        <v>21278.61</v>
      </c>
      <c r="R584" s="119">
        <v>19800.439999999999</v>
      </c>
      <c r="S584" s="47"/>
    </row>
    <row r="585" spans="1:19" ht="9" customHeight="1" x14ac:dyDescent="0.2">
      <c r="A585" s="511"/>
      <c r="B585" s="511"/>
      <c r="C585" s="48" t="s">
        <v>4</v>
      </c>
      <c r="D585" s="49">
        <v>14</v>
      </c>
      <c r="E585" s="50">
        <v>22185685</v>
      </c>
      <c r="F585" s="50">
        <v>0</v>
      </c>
      <c r="G585" s="50">
        <v>0</v>
      </c>
      <c r="H585" s="50">
        <v>12159892</v>
      </c>
      <c r="I585" s="50">
        <v>0</v>
      </c>
      <c r="J585" s="51">
        <v>2862136</v>
      </c>
      <c r="K585" s="50">
        <v>34345577</v>
      </c>
      <c r="L585" s="52">
        <v>37207713</v>
      </c>
      <c r="M585" s="118"/>
      <c r="N585" s="120">
        <v>34345577</v>
      </c>
      <c r="O585" s="120">
        <v>22185685</v>
      </c>
      <c r="P585" s="120">
        <v>1498673</v>
      </c>
      <c r="Q585" s="120">
        <v>41201134</v>
      </c>
      <c r="R585" s="120">
        <v>38338998</v>
      </c>
      <c r="S585" s="47"/>
    </row>
    <row r="586" spans="1:19" ht="12.75" customHeight="1" x14ac:dyDescent="0.2">
      <c r="A586" s="511"/>
      <c r="B586" s="511"/>
      <c r="C586" s="53" t="s">
        <v>3</v>
      </c>
      <c r="D586" s="54">
        <v>15</v>
      </c>
      <c r="E586" s="44">
        <v>12680.51</v>
      </c>
      <c r="F586" s="44">
        <v>0</v>
      </c>
      <c r="G586" s="44">
        <v>0</v>
      </c>
      <c r="H586" s="44">
        <v>6280.06</v>
      </c>
      <c r="I586" s="44">
        <v>0</v>
      </c>
      <c r="J586" s="55">
        <v>1580.05</v>
      </c>
      <c r="K586" s="56">
        <v>18960.57</v>
      </c>
      <c r="L586" s="57">
        <v>20540.62</v>
      </c>
      <c r="M586" s="117"/>
      <c r="N586" s="119">
        <v>18960.57</v>
      </c>
      <c r="O586" s="119">
        <v>12680.51</v>
      </c>
      <c r="P586" s="119">
        <v>774</v>
      </c>
      <c r="Q586" s="119">
        <v>22823.11</v>
      </c>
      <c r="R586" s="119">
        <v>21243.06</v>
      </c>
      <c r="S586" s="47"/>
    </row>
    <row r="587" spans="1:19" ht="9" customHeight="1" x14ac:dyDescent="0.2">
      <c r="A587" s="511"/>
      <c r="B587" s="511"/>
      <c r="C587" s="48" t="s">
        <v>4</v>
      </c>
      <c r="D587" s="49">
        <v>20</v>
      </c>
      <c r="E587" s="50">
        <v>24552891</v>
      </c>
      <c r="F587" s="50">
        <v>0</v>
      </c>
      <c r="G587" s="50">
        <v>0</v>
      </c>
      <c r="H587" s="50">
        <v>12159892</v>
      </c>
      <c r="I587" s="50">
        <v>0</v>
      </c>
      <c r="J587" s="51">
        <v>3059403</v>
      </c>
      <c r="K587" s="50">
        <v>36712783</v>
      </c>
      <c r="L587" s="52">
        <v>39772186</v>
      </c>
      <c r="M587" s="118"/>
      <c r="N587" s="120">
        <v>36712783</v>
      </c>
      <c r="O587" s="120">
        <v>24552891</v>
      </c>
      <c r="P587" s="120">
        <v>1498673</v>
      </c>
      <c r="Q587" s="120">
        <v>44191703</v>
      </c>
      <c r="R587" s="120">
        <v>41132300</v>
      </c>
      <c r="S587" s="47"/>
    </row>
    <row r="588" spans="1:19" ht="12.75" customHeight="1" x14ac:dyDescent="0.2">
      <c r="A588" s="511"/>
      <c r="B588" s="511"/>
      <c r="C588" s="53" t="s">
        <v>3</v>
      </c>
      <c r="D588" s="54">
        <v>21</v>
      </c>
      <c r="E588" s="44">
        <v>13910.46</v>
      </c>
      <c r="F588" s="44">
        <v>0</v>
      </c>
      <c r="G588" s="44">
        <v>0</v>
      </c>
      <c r="H588" s="44">
        <v>6280.06</v>
      </c>
      <c r="I588" s="44">
        <v>0</v>
      </c>
      <c r="J588" s="55">
        <v>1682.54</v>
      </c>
      <c r="K588" s="56">
        <v>20190.52</v>
      </c>
      <c r="L588" s="57">
        <v>21873.06</v>
      </c>
      <c r="M588" s="117"/>
      <c r="N588" s="119">
        <v>20190.52</v>
      </c>
      <c r="O588" s="119">
        <v>13910.46</v>
      </c>
      <c r="P588" s="119">
        <v>774</v>
      </c>
      <c r="Q588" s="119">
        <v>24376.94</v>
      </c>
      <c r="R588" s="119">
        <v>22694.400000000001</v>
      </c>
      <c r="S588" s="47"/>
    </row>
    <row r="589" spans="1:19" ht="9" customHeight="1" x14ac:dyDescent="0.2">
      <c r="A589" s="511"/>
      <c r="B589" s="511"/>
      <c r="C589" s="48" t="s">
        <v>4</v>
      </c>
      <c r="D589" s="49">
        <v>27</v>
      </c>
      <c r="E589" s="50">
        <v>26934406</v>
      </c>
      <c r="F589" s="50">
        <v>0</v>
      </c>
      <c r="G589" s="50">
        <v>0</v>
      </c>
      <c r="H589" s="50">
        <v>12159892</v>
      </c>
      <c r="I589" s="50">
        <v>0</v>
      </c>
      <c r="J589" s="51">
        <v>3257852</v>
      </c>
      <c r="K589" s="50">
        <v>39094298</v>
      </c>
      <c r="L589" s="52">
        <v>42352150</v>
      </c>
      <c r="M589" s="118"/>
      <c r="N589" s="120">
        <v>39094298</v>
      </c>
      <c r="O589" s="120">
        <v>26934406</v>
      </c>
      <c r="P589" s="120">
        <v>1498673</v>
      </c>
      <c r="Q589" s="120">
        <v>47200338</v>
      </c>
      <c r="R589" s="120">
        <v>43942486</v>
      </c>
      <c r="S589" s="47"/>
    </row>
    <row r="590" spans="1:19" ht="12.75" customHeight="1" x14ac:dyDescent="0.2">
      <c r="A590" s="511"/>
      <c r="B590" s="511"/>
      <c r="C590" s="53" t="s">
        <v>3</v>
      </c>
      <c r="D590" s="54">
        <v>28</v>
      </c>
      <c r="E590" s="44">
        <v>14786.43</v>
      </c>
      <c r="F590" s="44">
        <v>0</v>
      </c>
      <c r="G590" s="44">
        <v>0</v>
      </c>
      <c r="H590" s="44">
        <v>6280.06</v>
      </c>
      <c r="I590" s="44">
        <v>0</v>
      </c>
      <c r="J590" s="55">
        <v>1755.54</v>
      </c>
      <c r="K590" s="56">
        <v>21066.49</v>
      </c>
      <c r="L590" s="57">
        <v>22822.03</v>
      </c>
      <c r="M590" s="117"/>
      <c r="N590" s="119">
        <v>21066.49</v>
      </c>
      <c r="O590" s="119">
        <v>14786.43</v>
      </c>
      <c r="P590" s="119">
        <v>774</v>
      </c>
      <c r="Q590" s="119">
        <v>25483.59</v>
      </c>
      <c r="R590" s="119">
        <v>23728.05</v>
      </c>
      <c r="S590" s="47"/>
    </row>
    <row r="591" spans="1:19" ht="9" customHeight="1" x14ac:dyDescent="0.2">
      <c r="A591" s="511"/>
      <c r="B591" s="511"/>
      <c r="C591" s="48" t="s">
        <v>4</v>
      </c>
      <c r="D591" s="49">
        <v>34</v>
      </c>
      <c r="E591" s="50">
        <v>28630521</v>
      </c>
      <c r="F591" s="50">
        <v>0</v>
      </c>
      <c r="G591" s="50">
        <v>0</v>
      </c>
      <c r="H591" s="50">
        <v>12159892</v>
      </c>
      <c r="I591" s="50">
        <v>0</v>
      </c>
      <c r="J591" s="51">
        <v>3399199</v>
      </c>
      <c r="K591" s="50">
        <v>40790413</v>
      </c>
      <c r="L591" s="52">
        <v>44189612</v>
      </c>
      <c r="M591" s="118"/>
      <c r="N591" s="120">
        <v>40790413</v>
      </c>
      <c r="O591" s="120">
        <v>28630521</v>
      </c>
      <c r="P591" s="120">
        <v>1498673</v>
      </c>
      <c r="Q591" s="120">
        <v>49343111</v>
      </c>
      <c r="R591" s="120">
        <v>45943911</v>
      </c>
      <c r="S591" s="47"/>
    </row>
    <row r="592" spans="1:19" ht="12.75" customHeight="1" x14ac:dyDescent="0.2">
      <c r="A592" s="511"/>
      <c r="B592" s="511"/>
      <c r="C592" s="53" t="s">
        <v>3</v>
      </c>
      <c r="D592" s="54">
        <v>35</v>
      </c>
      <c r="E592" s="44">
        <v>15457.7</v>
      </c>
      <c r="F592" s="44">
        <v>0</v>
      </c>
      <c r="G592" s="44">
        <v>0</v>
      </c>
      <c r="H592" s="44">
        <v>6280.06</v>
      </c>
      <c r="I592" s="44">
        <v>0</v>
      </c>
      <c r="J592" s="55">
        <v>1811.48</v>
      </c>
      <c r="K592" s="56">
        <v>21737.759999999998</v>
      </c>
      <c r="L592" s="57">
        <v>23549.24</v>
      </c>
      <c r="M592" s="117"/>
      <c r="N592" s="119">
        <v>21737.759999999998</v>
      </c>
      <c r="O592" s="119">
        <v>15457.7</v>
      </c>
      <c r="P592" s="119">
        <v>774</v>
      </c>
      <c r="Q592" s="119">
        <v>26331.63</v>
      </c>
      <c r="R592" s="119">
        <v>24520.15</v>
      </c>
      <c r="S592" s="47"/>
    </row>
    <row r="593" spans="1:19" ht="9" customHeight="1" x14ac:dyDescent="0.2">
      <c r="A593" s="512"/>
      <c r="B593" s="512"/>
      <c r="C593" s="58" t="s">
        <v>4</v>
      </c>
      <c r="D593" s="59"/>
      <c r="E593" s="61">
        <v>29930281</v>
      </c>
      <c r="F593" s="61">
        <v>0</v>
      </c>
      <c r="G593" s="61">
        <v>0</v>
      </c>
      <c r="H593" s="61">
        <v>12159892</v>
      </c>
      <c r="I593" s="61">
        <v>0</v>
      </c>
      <c r="J593" s="60">
        <v>3507514</v>
      </c>
      <c r="K593" s="61">
        <v>42090173</v>
      </c>
      <c r="L593" s="62">
        <v>45597687</v>
      </c>
      <c r="M593" s="118"/>
      <c r="N593" s="120">
        <v>42090173</v>
      </c>
      <c r="O593" s="120">
        <v>29930281</v>
      </c>
      <c r="P593" s="120">
        <v>1498673</v>
      </c>
      <c r="Q593" s="120">
        <v>50985145</v>
      </c>
      <c r="R593" s="120">
        <v>47477631</v>
      </c>
      <c r="S593" s="47"/>
    </row>
    <row r="594" spans="1:19" ht="12.75" customHeight="1" x14ac:dyDescent="0.2">
      <c r="A594" s="492">
        <f>B582+1</f>
        <v>39447</v>
      </c>
      <c r="B594" s="492">
        <v>39447</v>
      </c>
      <c r="C594" s="42" t="s">
        <v>3</v>
      </c>
      <c r="D594" s="43">
        <v>0</v>
      </c>
      <c r="E594" s="44">
        <v>9805.5300000000007</v>
      </c>
      <c r="F594" s="44">
        <v>0</v>
      </c>
      <c r="G594" s="44">
        <v>0</v>
      </c>
      <c r="H594" s="44">
        <v>6280.06</v>
      </c>
      <c r="I594" s="44">
        <v>0</v>
      </c>
      <c r="J594" s="44">
        <v>1340.47</v>
      </c>
      <c r="K594" s="45">
        <v>16085.59</v>
      </c>
      <c r="L594" s="46">
        <v>17426.060000000001</v>
      </c>
      <c r="M594" s="117"/>
      <c r="N594" s="119">
        <v>16085.59</v>
      </c>
      <c r="O594" s="119">
        <v>9805.5300000000007</v>
      </c>
      <c r="P594" s="119">
        <v>774</v>
      </c>
      <c r="Q594" s="119">
        <v>19191.060000000001</v>
      </c>
      <c r="R594" s="119">
        <v>17850.59</v>
      </c>
      <c r="S594" s="47"/>
    </row>
    <row r="595" spans="1:19" ht="9" customHeight="1" x14ac:dyDescent="0.2">
      <c r="A595" s="493"/>
      <c r="B595" s="493"/>
      <c r="C595" s="48" t="s">
        <v>4</v>
      </c>
      <c r="D595" s="49">
        <v>2</v>
      </c>
      <c r="E595" s="50">
        <v>18986154</v>
      </c>
      <c r="F595" s="50">
        <v>0</v>
      </c>
      <c r="G595" s="50">
        <v>0</v>
      </c>
      <c r="H595" s="50">
        <v>12159892</v>
      </c>
      <c r="I595" s="50">
        <v>0</v>
      </c>
      <c r="J595" s="51">
        <v>2595512</v>
      </c>
      <c r="K595" s="50">
        <v>31146045</v>
      </c>
      <c r="L595" s="52">
        <v>33741557</v>
      </c>
      <c r="M595" s="118"/>
      <c r="N595" s="120">
        <v>31146045</v>
      </c>
      <c r="O595" s="120">
        <v>18986154</v>
      </c>
      <c r="P595" s="120">
        <v>1498673</v>
      </c>
      <c r="Q595" s="120">
        <v>37159074</v>
      </c>
      <c r="R595" s="120">
        <v>34563562</v>
      </c>
      <c r="S595" s="47"/>
    </row>
    <row r="596" spans="1:19" ht="12.75" customHeight="1" x14ac:dyDescent="0.2">
      <c r="A596" s="511">
        <f>A594</f>
        <v>39447</v>
      </c>
      <c r="B596" s="511">
        <f>B594</f>
        <v>39447</v>
      </c>
      <c r="C596" s="53" t="s">
        <v>3</v>
      </c>
      <c r="D596" s="54">
        <v>3</v>
      </c>
      <c r="E596" s="44">
        <v>10167.15</v>
      </c>
      <c r="F596" s="44">
        <v>0</v>
      </c>
      <c r="G596" s="44">
        <v>0</v>
      </c>
      <c r="H596" s="44">
        <v>6280.06</v>
      </c>
      <c r="I596" s="44">
        <v>0</v>
      </c>
      <c r="J596" s="55">
        <v>1370.6</v>
      </c>
      <c r="K596" s="56">
        <v>16447.21</v>
      </c>
      <c r="L596" s="57">
        <v>17817.810000000001</v>
      </c>
      <c r="M596" s="117"/>
      <c r="N596" s="119">
        <v>16447.21</v>
      </c>
      <c r="O596" s="119">
        <v>10167.15</v>
      </c>
      <c r="P596" s="119">
        <v>774</v>
      </c>
      <c r="Q596" s="119">
        <v>19647.900000000001</v>
      </c>
      <c r="R596" s="119">
        <v>18277.3</v>
      </c>
      <c r="S596" s="47"/>
    </row>
    <row r="597" spans="1:19" ht="9" customHeight="1" x14ac:dyDescent="0.2">
      <c r="A597" s="511"/>
      <c r="B597" s="511"/>
      <c r="C597" s="48" t="s">
        <v>4</v>
      </c>
      <c r="D597" s="49">
        <v>8</v>
      </c>
      <c r="E597" s="50">
        <v>19686348</v>
      </c>
      <c r="F597" s="50">
        <v>0</v>
      </c>
      <c r="G597" s="50">
        <v>0</v>
      </c>
      <c r="H597" s="50">
        <v>12159892</v>
      </c>
      <c r="I597" s="50">
        <v>0</v>
      </c>
      <c r="J597" s="51">
        <v>2653852</v>
      </c>
      <c r="K597" s="50">
        <v>31846239</v>
      </c>
      <c r="L597" s="52">
        <v>34500091</v>
      </c>
      <c r="M597" s="118"/>
      <c r="N597" s="120">
        <v>31846239</v>
      </c>
      <c r="O597" s="120">
        <v>19686348</v>
      </c>
      <c r="P597" s="120">
        <v>1498673</v>
      </c>
      <c r="Q597" s="120">
        <v>38043639</v>
      </c>
      <c r="R597" s="120">
        <v>35389788</v>
      </c>
      <c r="S597" s="47"/>
    </row>
    <row r="598" spans="1:19" ht="12.75" customHeight="1" x14ac:dyDescent="0.2">
      <c r="A598" s="511"/>
      <c r="B598" s="511"/>
      <c r="C598" s="53" t="s">
        <v>3</v>
      </c>
      <c r="D598" s="54">
        <v>9</v>
      </c>
      <c r="E598" s="44">
        <v>11457.95</v>
      </c>
      <c r="F598" s="44">
        <v>0</v>
      </c>
      <c r="G598" s="44">
        <v>0</v>
      </c>
      <c r="H598" s="44">
        <v>6280.06</v>
      </c>
      <c r="I598" s="44">
        <v>0</v>
      </c>
      <c r="J598" s="55">
        <v>1478.17</v>
      </c>
      <c r="K598" s="56">
        <v>17738.009999999998</v>
      </c>
      <c r="L598" s="57">
        <v>19216.18</v>
      </c>
      <c r="M598" s="117"/>
      <c r="N598" s="119">
        <v>17738.009999999998</v>
      </c>
      <c r="O598" s="119">
        <v>11457.95</v>
      </c>
      <c r="P598" s="119">
        <v>774</v>
      </c>
      <c r="Q598" s="119">
        <v>21278.61</v>
      </c>
      <c r="R598" s="119">
        <v>19800.439999999999</v>
      </c>
      <c r="S598" s="47"/>
    </row>
    <row r="599" spans="1:19" ht="9" customHeight="1" x14ac:dyDescent="0.2">
      <c r="A599" s="511"/>
      <c r="B599" s="511"/>
      <c r="C599" s="48" t="s">
        <v>4</v>
      </c>
      <c r="D599" s="49">
        <v>14</v>
      </c>
      <c r="E599" s="50">
        <v>22185685</v>
      </c>
      <c r="F599" s="50">
        <v>0</v>
      </c>
      <c r="G599" s="50">
        <v>0</v>
      </c>
      <c r="H599" s="50">
        <v>12159892</v>
      </c>
      <c r="I599" s="50">
        <v>0</v>
      </c>
      <c r="J599" s="51">
        <v>2862136</v>
      </c>
      <c r="K599" s="50">
        <v>34345577</v>
      </c>
      <c r="L599" s="52">
        <v>37207713</v>
      </c>
      <c r="M599" s="118"/>
      <c r="N599" s="120">
        <v>34345577</v>
      </c>
      <c r="O599" s="120">
        <v>22185685</v>
      </c>
      <c r="P599" s="120">
        <v>1498673</v>
      </c>
      <c r="Q599" s="120">
        <v>41201134</v>
      </c>
      <c r="R599" s="120">
        <v>38338998</v>
      </c>
      <c r="S599" s="47"/>
    </row>
    <row r="600" spans="1:19" ht="12.75" customHeight="1" x14ac:dyDescent="0.2">
      <c r="A600" s="511"/>
      <c r="B600" s="511"/>
      <c r="C600" s="53" t="s">
        <v>3</v>
      </c>
      <c r="D600" s="54">
        <v>15</v>
      </c>
      <c r="E600" s="44">
        <v>12680.51</v>
      </c>
      <c r="F600" s="44">
        <v>0</v>
      </c>
      <c r="G600" s="44">
        <v>0</v>
      </c>
      <c r="H600" s="44">
        <v>6280.06</v>
      </c>
      <c r="I600" s="44">
        <v>0</v>
      </c>
      <c r="J600" s="55">
        <v>1580.05</v>
      </c>
      <c r="K600" s="56">
        <v>18960.57</v>
      </c>
      <c r="L600" s="57">
        <v>20540.62</v>
      </c>
      <c r="M600" s="117"/>
      <c r="N600" s="119">
        <v>18960.57</v>
      </c>
      <c r="O600" s="119">
        <v>12680.51</v>
      </c>
      <c r="P600" s="119">
        <v>774</v>
      </c>
      <c r="Q600" s="119">
        <v>22823.11</v>
      </c>
      <c r="R600" s="119">
        <v>21243.06</v>
      </c>
      <c r="S600" s="47"/>
    </row>
    <row r="601" spans="1:19" ht="9" customHeight="1" x14ac:dyDescent="0.2">
      <c r="A601" s="511"/>
      <c r="B601" s="511"/>
      <c r="C601" s="48" t="s">
        <v>4</v>
      </c>
      <c r="D601" s="49">
        <v>20</v>
      </c>
      <c r="E601" s="50">
        <v>24552891</v>
      </c>
      <c r="F601" s="50">
        <v>0</v>
      </c>
      <c r="G601" s="50">
        <v>0</v>
      </c>
      <c r="H601" s="50">
        <v>12159892</v>
      </c>
      <c r="I601" s="50">
        <v>0</v>
      </c>
      <c r="J601" s="51">
        <v>3059403</v>
      </c>
      <c r="K601" s="50">
        <v>36712783</v>
      </c>
      <c r="L601" s="52">
        <v>39772186</v>
      </c>
      <c r="M601" s="118"/>
      <c r="N601" s="120">
        <v>36712783</v>
      </c>
      <c r="O601" s="120">
        <v>24552891</v>
      </c>
      <c r="P601" s="120">
        <v>1498673</v>
      </c>
      <c r="Q601" s="120">
        <v>44191703</v>
      </c>
      <c r="R601" s="120">
        <v>41132300</v>
      </c>
      <c r="S601" s="47"/>
    </row>
    <row r="602" spans="1:19" ht="12.75" customHeight="1" x14ac:dyDescent="0.2">
      <c r="A602" s="511"/>
      <c r="B602" s="511"/>
      <c r="C602" s="53" t="s">
        <v>3</v>
      </c>
      <c r="D602" s="54">
        <v>21</v>
      </c>
      <c r="E602" s="44">
        <v>13910.46</v>
      </c>
      <c r="F602" s="44">
        <v>0</v>
      </c>
      <c r="G602" s="44">
        <v>0</v>
      </c>
      <c r="H602" s="44">
        <v>6280.06</v>
      </c>
      <c r="I602" s="44">
        <v>0</v>
      </c>
      <c r="J602" s="55">
        <v>1682.54</v>
      </c>
      <c r="K602" s="56">
        <v>20190.52</v>
      </c>
      <c r="L602" s="57">
        <v>21873.06</v>
      </c>
      <c r="M602" s="117"/>
      <c r="N602" s="119">
        <v>20190.52</v>
      </c>
      <c r="O602" s="119">
        <v>13910.46</v>
      </c>
      <c r="P602" s="119">
        <v>774</v>
      </c>
      <c r="Q602" s="119">
        <v>24376.94</v>
      </c>
      <c r="R602" s="119">
        <v>22694.400000000001</v>
      </c>
      <c r="S602" s="47"/>
    </row>
    <row r="603" spans="1:19" ht="9" customHeight="1" x14ac:dyDescent="0.2">
      <c r="A603" s="511"/>
      <c r="B603" s="511"/>
      <c r="C603" s="48" t="s">
        <v>4</v>
      </c>
      <c r="D603" s="49">
        <v>27</v>
      </c>
      <c r="E603" s="50">
        <v>26934406</v>
      </c>
      <c r="F603" s="50">
        <v>0</v>
      </c>
      <c r="G603" s="50">
        <v>0</v>
      </c>
      <c r="H603" s="50">
        <v>12159892</v>
      </c>
      <c r="I603" s="50">
        <v>0</v>
      </c>
      <c r="J603" s="51">
        <v>3257852</v>
      </c>
      <c r="K603" s="50">
        <v>39094298</v>
      </c>
      <c r="L603" s="52">
        <v>42352150</v>
      </c>
      <c r="M603" s="118"/>
      <c r="N603" s="120">
        <v>39094298</v>
      </c>
      <c r="O603" s="120">
        <v>26934406</v>
      </c>
      <c r="P603" s="120">
        <v>1498673</v>
      </c>
      <c r="Q603" s="120">
        <v>47200338</v>
      </c>
      <c r="R603" s="120">
        <v>43942486</v>
      </c>
      <c r="S603" s="47"/>
    </row>
    <row r="604" spans="1:19" ht="12.75" customHeight="1" x14ac:dyDescent="0.2">
      <c r="A604" s="511"/>
      <c r="B604" s="511"/>
      <c r="C604" s="53" t="s">
        <v>3</v>
      </c>
      <c r="D604" s="54">
        <v>28</v>
      </c>
      <c r="E604" s="44">
        <v>14786.43</v>
      </c>
      <c r="F604" s="44">
        <v>0</v>
      </c>
      <c r="G604" s="44">
        <v>0</v>
      </c>
      <c r="H604" s="44">
        <v>6280.06</v>
      </c>
      <c r="I604" s="44">
        <v>0</v>
      </c>
      <c r="J604" s="55">
        <v>1755.54</v>
      </c>
      <c r="K604" s="56">
        <v>21066.49</v>
      </c>
      <c r="L604" s="57">
        <v>22822.03</v>
      </c>
      <c r="M604" s="117"/>
      <c r="N604" s="119">
        <v>21066.49</v>
      </c>
      <c r="O604" s="119">
        <v>14786.43</v>
      </c>
      <c r="P604" s="119">
        <v>774</v>
      </c>
      <c r="Q604" s="119">
        <v>25483.59</v>
      </c>
      <c r="R604" s="119">
        <v>23728.05</v>
      </c>
      <c r="S604" s="47"/>
    </row>
    <row r="605" spans="1:19" ht="9" customHeight="1" x14ac:dyDescent="0.2">
      <c r="A605" s="511"/>
      <c r="B605" s="511"/>
      <c r="C605" s="48" t="s">
        <v>4</v>
      </c>
      <c r="D605" s="49">
        <v>34</v>
      </c>
      <c r="E605" s="50">
        <v>28630521</v>
      </c>
      <c r="F605" s="50">
        <v>0</v>
      </c>
      <c r="G605" s="50">
        <v>0</v>
      </c>
      <c r="H605" s="50">
        <v>12159892</v>
      </c>
      <c r="I605" s="50">
        <v>0</v>
      </c>
      <c r="J605" s="51">
        <v>3399199</v>
      </c>
      <c r="K605" s="50">
        <v>40790413</v>
      </c>
      <c r="L605" s="52">
        <v>44189612</v>
      </c>
      <c r="M605" s="118"/>
      <c r="N605" s="120">
        <v>40790413</v>
      </c>
      <c r="O605" s="120">
        <v>28630521</v>
      </c>
      <c r="P605" s="120">
        <v>1498673</v>
      </c>
      <c r="Q605" s="120">
        <v>49343111</v>
      </c>
      <c r="R605" s="120">
        <v>45943911</v>
      </c>
      <c r="S605" s="47"/>
    </row>
    <row r="606" spans="1:19" ht="12.75" customHeight="1" x14ac:dyDescent="0.2">
      <c r="A606" s="511"/>
      <c r="B606" s="511"/>
      <c r="C606" s="53" t="s">
        <v>3</v>
      </c>
      <c r="D606" s="54">
        <v>35</v>
      </c>
      <c r="E606" s="44">
        <v>15457.7</v>
      </c>
      <c r="F606" s="44">
        <v>0</v>
      </c>
      <c r="G606" s="44">
        <v>0</v>
      </c>
      <c r="H606" s="44">
        <v>6280.06</v>
      </c>
      <c r="I606" s="44">
        <v>0</v>
      </c>
      <c r="J606" s="55">
        <v>1811.48</v>
      </c>
      <c r="K606" s="56">
        <v>21737.759999999998</v>
      </c>
      <c r="L606" s="57">
        <v>23549.24</v>
      </c>
      <c r="M606" s="117"/>
      <c r="N606" s="119">
        <v>21737.759999999998</v>
      </c>
      <c r="O606" s="119">
        <v>15457.7</v>
      </c>
      <c r="P606" s="119">
        <v>774</v>
      </c>
      <c r="Q606" s="119">
        <v>26331.63</v>
      </c>
      <c r="R606" s="119">
        <v>24520.15</v>
      </c>
      <c r="S606" s="47"/>
    </row>
    <row r="607" spans="1:19" ht="9" customHeight="1" x14ac:dyDescent="0.2">
      <c r="A607" s="512"/>
      <c r="B607" s="512"/>
      <c r="C607" s="58" t="s">
        <v>4</v>
      </c>
      <c r="D607" s="59"/>
      <c r="E607" s="61">
        <v>29930281</v>
      </c>
      <c r="F607" s="61">
        <v>0</v>
      </c>
      <c r="G607" s="61">
        <v>0</v>
      </c>
      <c r="H607" s="61">
        <v>12159892</v>
      </c>
      <c r="I607" s="61">
        <v>0</v>
      </c>
      <c r="J607" s="60">
        <v>3507514</v>
      </c>
      <c r="K607" s="61">
        <v>42090173</v>
      </c>
      <c r="L607" s="62">
        <v>45597687</v>
      </c>
      <c r="M607" s="118"/>
      <c r="N607" s="120">
        <v>42090173</v>
      </c>
      <c r="O607" s="120">
        <v>29930281</v>
      </c>
      <c r="P607" s="120">
        <v>1498673</v>
      </c>
      <c r="Q607" s="120">
        <v>50985145</v>
      </c>
      <c r="R607" s="120">
        <v>47477631</v>
      </c>
      <c r="S607" s="47"/>
    </row>
    <row r="608" spans="1:19" ht="12.75" customHeight="1" x14ac:dyDescent="0.2">
      <c r="A608" s="492">
        <f>B596+1</f>
        <v>39448</v>
      </c>
      <c r="B608" s="492">
        <v>39538</v>
      </c>
      <c r="C608" s="42" t="s">
        <v>3</v>
      </c>
      <c r="D608" s="43">
        <v>0</v>
      </c>
      <c r="E608" s="44">
        <v>9805.5300000000007</v>
      </c>
      <c r="F608" s="44">
        <v>0</v>
      </c>
      <c r="G608" s="44">
        <v>0</v>
      </c>
      <c r="H608" s="44">
        <v>6280.06</v>
      </c>
      <c r="I608" s="44">
        <v>0</v>
      </c>
      <c r="J608" s="44">
        <v>1340.47</v>
      </c>
      <c r="K608" s="45">
        <v>16085.59</v>
      </c>
      <c r="L608" s="46">
        <v>17426.060000000001</v>
      </c>
      <c r="M608" s="117"/>
      <c r="N608" s="119">
        <v>16085.59</v>
      </c>
      <c r="O608" s="119">
        <v>9805.5300000000007</v>
      </c>
      <c r="P608" s="119">
        <v>774</v>
      </c>
      <c r="Q608" s="119">
        <v>19191.060000000001</v>
      </c>
      <c r="R608" s="119">
        <v>17850.59</v>
      </c>
      <c r="S608" s="47"/>
    </row>
    <row r="609" spans="1:19" ht="9" customHeight="1" x14ac:dyDescent="0.2">
      <c r="A609" s="493"/>
      <c r="B609" s="493"/>
      <c r="C609" s="48" t="s">
        <v>4</v>
      </c>
      <c r="D609" s="49">
        <v>2</v>
      </c>
      <c r="E609" s="50">
        <v>18986154</v>
      </c>
      <c r="F609" s="50">
        <v>0</v>
      </c>
      <c r="G609" s="50">
        <v>0</v>
      </c>
      <c r="H609" s="50">
        <v>12159892</v>
      </c>
      <c r="I609" s="50">
        <v>0</v>
      </c>
      <c r="J609" s="51">
        <v>2595512</v>
      </c>
      <c r="K609" s="50">
        <v>31146045</v>
      </c>
      <c r="L609" s="52">
        <v>33741557</v>
      </c>
      <c r="M609" s="118"/>
      <c r="N609" s="120">
        <v>31146045</v>
      </c>
      <c r="O609" s="120">
        <v>18986154</v>
      </c>
      <c r="P609" s="120">
        <v>1498673</v>
      </c>
      <c r="Q609" s="120">
        <v>37159074</v>
      </c>
      <c r="R609" s="120">
        <v>34563562</v>
      </c>
      <c r="S609" s="47"/>
    </row>
    <row r="610" spans="1:19" ht="12.75" customHeight="1" x14ac:dyDescent="0.2">
      <c r="A610" s="511">
        <f>A608</f>
        <v>39448</v>
      </c>
      <c r="B610" s="511">
        <f>B608</f>
        <v>39538</v>
      </c>
      <c r="C610" s="53" t="s">
        <v>3</v>
      </c>
      <c r="D610" s="54">
        <v>3</v>
      </c>
      <c r="E610" s="44">
        <v>10167.15</v>
      </c>
      <c r="F610" s="44">
        <v>0</v>
      </c>
      <c r="G610" s="44">
        <v>0</v>
      </c>
      <c r="H610" s="44">
        <v>6280.06</v>
      </c>
      <c r="I610" s="44">
        <v>0</v>
      </c>
      <c r="J610" s="55">
        <v>1370.6</v>
      </c>
      <c r="K610" s="56">
        <v>16447.21</v>
      </c>
      <c r="L610" s="57">
        <v>17817.810000000001</v>
      </c>
      <c r="M610" s="117"/>
      <c r="N610" s="119">
        <v>16447.21</v>
      </c>
      <c r="O610" s="119">
        <v>10167.15</v>
      </c>
      <c r="P610" s="119">
        <v>774</v>
      </c>
      <c r="Q610" s="119">
        <v>19647.900000000001</v>
      </c>
      <c r="R610" s="119">
        <v>18277.3</v>
      </c>
      <c r="S610" s="47"/>
    </row>
    <row r="611" spans="1:19" ht="9" customHeight="1" x14ac:dyDescent="0.2">
      <c r="A611" s="511"/>
      <c r="B611" s="511"/>
      <c r="C611" s="48" t="s">
        <v>4</v>
      </c>
      <c r="D611" s="49">
        <v>8</v>
      </c>
      <c r="E611" s="50">
        <v>19686348</v>
      </c>
      <c r="F611" s="50">
        <v>0</v>
      </c>
      <c r="G611" s="50">
        <v>0</v>
      </c>
      <c r="H611" s="50">
        <v>12159892</v>
      </c>
      <c r="I611" s="50">
        <v>0</v>
      </c>
      <c r="J611" s="51">
        <v>2653852</v>
      </c>
      <c r="K611" s="50">
        <v>31846239</v>
      </c>
      <c r="L611" s="52">
        <v>34500091</v>
      </c>
      <c r="M611" s="118"/>
      <c r="N611" s="120">
        <v>31846239</v>
      </c>
      <c r="O611" s="120">
        <v>19686348</v>
      </c>
      <c r="P611" s="120">
        <v>1498673</v>
      </c>
      <c r="Q611" s="120">
        <v>38043639</v>
      </c>
      <c r="R611" s="120">
        <v>35389788</v>
      </c>
      <c r="S611" s="47"/>
    </row>
    <row r="612" spans="1:19" ht="12.75" customHeight="1" x14ac:dyDescent="0.2">
      <c r="A612" s="511"/>
      <c r="B612" s="511"/>
      <c r="C612" s="53" t="s">
        <v>3</v>
      </c>
      <c r="D612" s="54">
        <v>9</v>
      </c>
      <c r="E612" s="44">
        <v>11457.95</v>
      </c>
      <c r="F612" s="44">
        <v>0</v>
      </c>
      <c r="G612" s="44">
        <v>0</v>
      </c>
      <c r="H612" s="44">
        <v>6280.06</v>
      </c>
      <c r="I612" s="44">
        <v>0</v>
      </c>
      <c r="J612" s="55">
        <v>1478.17</v>
      </c>
      <c r="K612" s="56">
        <v>17738.009999999998</v>
      </c>
      <c r="L612" s="57">
        <v>19216.18</v>
      </c>
      <c r="M612" s="117"/>
      <c r="N612" s="119">
        <v>17738.009999999998</v>
      </c>
      <c r="O612" s="119">
        <v>11457.95</v>
      </c>
      <c r="P612" s="119">
        <v>774</v>
      </c>
      <c r="Q612" s="119">
        <v>21278.61</v>
      </c>
      <c r="R612" s="119">
        <v>19800.439999999999</v>
      </c>
      <c r="S612" s="47"/>
    </row>
    <row r="613" spans="1:19" ht="9" customHeight="1" x14ac:dyDescent="0.2">
      <c r="A613" s="511"/>
      <c r="B613" s="511"/>
      <c r="C613" s="48" t="s">
        <v>4</v>
      </c>
      <c r="D613" s="49">
        <v>14</v>
      </c>
      <c r="E613" s="50">
        <v>22185685</v>
      </c>
      <c r="F613" s="50">
        <v>0</v>
      </c>
      <c r="G613" s="50">
        <v>0</v>
      </c>
      <c r="H613" s="50">
        <v>12159892</v>
      </c>
      <c r="I613" s="50">
        <v>0</v>
      </c>
      <c r="J613" s="51">
        <v>2862136</v>
      </c>
      <c r="K613" s="50">
        <v>34345577</v>
      </c>
      <c r="L613" s="52">
        <v>37207713</v>
      </c>
      <c r="M613" s="118"/>
      <c r="N613" s="120">
        <v>34345577</v>
      </c>
      <c r="O613" s="120">
        <v>22185685</v>
      </c>
      <c r="P613" s="120">
        <v>1498673</v>
      </c>
      <c r="Q613" s="120">
        <v>41201134</v>
      </c>
      <c r="R613" s="120">
        <v>38338998</v>
      </c>
      <c r="S613" s="47"/>
    </row>
    <row r="614" spans="1:19" ht="12.75" customHeight="1" x14ac:dyDescent="0.2">
      <c r="A614" s="511"/>
      <c r="B614" s="511"/>
      <c r="C614" s="53" t="s">
        <v>3</v>
      </c>
      <c r="D614" s="54">
        <v>15</v>
      </c>
      <c r="E614" s="44">
        <v>12680.51</v>
      </c>
      <c r="F614" s="44">
        <v>0</v>
      </c>
      <c r="G614" s="44">
        <v>0</v>
      </c>
      <c r="H614" s="44">
        <v>6280.06</v>
      </c>
      <c r="I614" s="44">
        <v>0</v>
      </c>
      <c r="J614" s="55">
        <v>1580.05</v>
      </c>
      <c r="K614" s="56">
        <v>18960.57</v>
      </c>
      <c r="L614" s="57">
        <v>20540.62</v>
      </c>
      <c r="M614" s="117"/>
      <c r="N614" s="119">
        <v>18960.57</v>
      </c>
      <c r="O614" s="119">
        <v>12680.51</v>
      </c>
      <c r="P614" s="119">
        <v>774</v>
      </c>
      <c r="Q614" s="119">
        <v>22823.11</v>
      </c>
      <c r="R614" s="119">
        <v>21243.06</v>
      </c>
      <c r="S614" s="47"/>
    </row>
    <row r="615" spans="1:19" ht="9" customHeight="1" x14ac:dyDescent="0.2">
      <c r="A615" s="511"/>
      <c r="B615" s="511"/>
      <c r="C615" s="48" t="s">
        <v>4</v>
      </c>
      <c r="D615" s="49">
        <v>20</v>
      </c>
      <c r="E615" s="50">
        <v>24552891</v>
      </c>
      <c r="F615" s="50">
        <v>0</v>
      </c>
      <c r="G615" s="50">
        <v>0</v>
      </c>
      <c r="H615" s="50">
        <v>12159892</v>
      </c>
      <c r="I615" s="50">
        <v>0</v>
      </c>
      <c r="J615" s="51">
        <v>3059403</v>
      </c>
      <c r="K615" s="50">
        <v>36712783</v>
      </c>
      <c r="L615" s="52">
        <v>39772186</v>
      </c>
      <c r="M615" s="118"/>
      <c r="N615" s="120">
        <v>36712783</v>
      </c>
      <c r="O615" s="120">
        <v>24552891</v>
      </c>
      <c r="P615" s="120">
        <v>1498673</v>
      </c>
      <c r="Q615" s="120">
        <v>44191703</v>
      </c>
      <c r="R615" s="120">
        <v>41132300</v>
      </c>
      <c r="S615" s="47"/>
    </row>
    <row r="616" spans="1:19" ht="12.75" customHeight="1" x14ac:dyDescent="0.2">
      <c r="A616" s="511"/>
      <c r="B616" s="511"/>
      <c r="C616" s="53" t="s">
        <v>3</v>
      </c>
      <c r="D616" s="54">
        <v>21</v>
      </c>
      <c r="E616" s="44">
        <v>13910.46</v>
      </c>
      <c r="F616" s="44">
        <v>0</v>
      </c>
      <c r="G616" s="44">
        <v>0</v>
      </c>
      <c r="H616" s="44">
        <v>6280.06</v>
      </c>
      <c r="I616" s="44">
        <v>0</v>
      </c>
      <c r="J616" s="55">
        <v>1682.54</v>
      </c>
      <c r="K616" s="56">
        <v>20190.52</v>
      </c>
      <c r="L616" s="57">
        <v>21873.06</v>
      </c>
      <c r="M616" s="117"/>
      <c r="N616" s="119">
        <v>20190.52</v>
      </c>
      <c r="O616" s="119">
        <v>13910.46</v>
      </c>
      <c r="P616" s="119">
        <v>774</v>
      </c>
      <c r="Q616" s="119">
        <v>24376.94</v>
      </c>
      <c r="R616" s="119">
        <v>22694.400000000001</v>
      </c>
      <c r="S616" s="47"/>
    </row>
    <row r="617" spans="1:19" ht="9" customHeight="1" x14ac:dyDescent="0.2">
      <c r="A617" s="511"/>
      <c r="B617" s="511"/>
      <c r="C617" s="48" t="s">
        <v>4</v>
      </c>
      <c r="D617" s="49">
        <v>27</v>
      </c>
      <c r="E617" s="50">
        <v>26934406</v>
      </c>
      <c r="F617" s="50">
        <v>0</v>
      </c>
      <c r="G617" s="50">
        <v>0</v>
      </c>
      <c r="H617" s="50">
        <v>12159892</v>
      </c>
      <c r="I617" s="50">
        <v>0</v>
      </c>
      <c r="J617" s="51">
        <v>3257852</v>
      </c>
      <c r="K617" s="50">
        <v>39094298</v>
      </c>
      <c r="L617" s="52">
        <v>42352150</v>
      </c>
      <c r="M617" s="118"/>
      <c r="N617" s="120">
        <v>39094298</v>
      </c>
      <c r="O617" s="120">
        <v>26934406</v>
      </c>
      <c r="P617" s="120">
        <v>1498673</v>
      </c>
      <c r="Q617" s="120">
        <v>47200338</v>
      </c>
      <c r="R617" s="120">
        <v>43942486</v>
      </c>
      <c r="S617" s="47"/>
    </row>
    <row r="618" spans="1:19" ht="12.75" customHeight="1" x14ac:dyDescent="0.2">
      <c r="A618" s="511"/>
      <c r="B618" s="511"/>
      <c r="C618" s="53" t="s">
        <v>3</v>
      </c>
      <c r="D618" s="54">
        <v>28</v>
      </c>
      <c r="E618" s="44">
        <v>14786.43</v>
      </c>
      <c r="F618" s="44">
        <v>0</v>
      </c>
      <c r="G618" s="44">
        <v>0</v>
      </c>
      <c r="H618" s="44">
        <v>6280.06</v>
      </c>
      <c r="I618" s="44">
        <v>0</v>
      </c>
      <c r="J618" s="55">
        <v>1755.54</v>
      </c>
      <c r="K618" s="56">
        <v>21066.49</v>
      </c>
      <c r="L618" s="57">
        <v>22822.03</v>
      </c>
      <c r="M618" s="117"/>
      <c r="N618" s="119">
        <v>21066.49</v>
      </c>
      <c r="O618" s="119">
        <v>14786.43</v>
      </c>
      <c r="P618" s="119">
        <v>774</v>
      </c>
      <c r="Q618" s="119">
        <v>25483.59</v>
      </c>
      <c r="R618" s="119">
        <v>23728.05</v>
      </c>
      <c r="S618" s="47"/>
    </row>
    <row r="619" spans="1:19" ht="9" customHeight="1" x14ac:dyDescent="0.2">
      <c r="A619" s="511"/>
      <c r="B619" s="511"/>
      <c r="C619" s="48" t="s">
        <v>4</v>
      </c>
      <c r="D619" s="49">
        <v>34</v>
      </c>
      <c r="E619" s="50">
        <v>28630521</v>
      </c>
      <c r="F619" s="50">
        <v>0</v>
      </c>
      <c r="G619" s="50">
        <v>0</v>
      </c>
      <c r="H619" s="50">
        <v>12159892</v>
      </c>
      <c r="I619" s="50">
        <v>0</v>
      </c>
      <c r="J619" s="51">
        <v>3399199</v>
      </c>
      <c r="K619" s="50">
        <v>40790413</v>
      </c>
      <c r="L619" s="52">
        <v>44189612</v>
      </c>
      <c r="M619" s="118"/>
      <c r="N619" s="120">
        <v>40790413</v>
      </c>
      <c r="O619" s="120">
        <v>28630521</v>
      </c>
      <c r="P619" s="120">
        <v>1498673</v>
      </c>
      <c r="Q619" s="120">
        <v>49343111</v>
      </c>
      <c r="R619" s="120">
        <v>45943911</v>
      </c>
      <c r="S619" s="47"/>
    </row>
    <row r="620" spans="1:19" ht="12.75" customHeight="1" x14ac:dyDescent="0.2">
      <c r="A620" s="511"/>
      <c r="B620" s="511"/>
      <c r="C620" s="53" t="s">
        <v>3</v>
      </c>
      <c r="D620" s="54">
        <v>35</v>
      </c>
      <c r="E620" s="44">
        <v>15457.7</v>
      </c>
      <c r="F620" s="44">
        <v>0</v>
      </c>
      <c r="G620" s="44">
        <v>0</v>
      </c>
      <c r="H620" s="44">
        <v>6280.06</v>
      </c>
      <c r="I620" s="44">
        <v>0</v>
      </c>
      <c r="J620" s="55">
        <v>1811.48</v>
      </c>
      <c r="K620" s="56">
        <v>21737.759999999998</v>
      </c>
      <c r="L620" s="57">
        <v>23549.24</v>
      </c>
      <c r="M620" s="117"/>
      <c r="N620" s="119">
        <v>21737.759999999998</v>
      </c>
      <c r="O620" s="119">
        <v>15457.7</v>
      </c>
      <c r="P620" s="119">
        <v>774</v>
      </c>
      <c r="Q620" s="119">
        <v>26331.63</v>
      </c>
      <c r="R620" s="119">
        <v>24520.15</v>
      </c>
      <c r="S620" s="47"/>
    </row>
    <row r="621" spans="1:19" ht="9" customHeight="1" x14ac:dyDescent="0.2">
      <c r="A621" s="512"/>
      <c r="B621" s="512"/>
      <c r="C621" s="58" t="s">
        <v>4</v>
      </c>
      <c r="D621" s="59"/>
      <c r="E621" s="61">
        <v>29930281</v>
      </c>
      <c r="F621" s="61">
        <v>0</v>
      </c>
      <c r="G621" s="61">
        <v>0</v>
      </c>
      <c r="H621" s="61">
        <v>12159892</v>
      </c>
      <c r="I621" s="61">
        <v>0</v>
      </c>
      <c r="J621" s="60">
        <v>3507514</v>
      </c>
      <c r="K621" s="61">
        <v>42090173</v>
      </c>
      <c r="L621" s="62">
        <v>45597687</v>
      </c>
      <c r="M621" s="118"/>
      <c r="N621" s="120">
        <v>42090173</v>
      </c>
      <c r="O621" s="120">
        <v>29930281</v>
      </c>
      <c r="P621" s="120">
        <v>1498673</v>
      </c>
      <c r="Q621" s="120">
        <v>50985145</v>
      </c>
      <c r="R621" s="120">
        <v>47477631</v>
      </c>
      <c r="S621" s="47"/>
    </row>
    <row r="622" spans="1:19" ht="12.75" customHeight="1" x14ac:dyDescent="0.2">
      <c r="A622" s="492">
        <v>39539</v>
      </c>
      <c r="B622" s="492">
        <v>39629</v>
      </c>
      <c r="C622" s="42" t="s">
        <v>3</v>
      </c>
      <c r="D622" s="43">
        <v>0</v>
      </c>
      <c r="E622" s="44">
        <v>9887.61</v>
      </c>
      <c r="F622" s="44">
        <v>0</v>
      </c>
      <c r="G622" s="44">
        <v>0</v>
      </c>
      <c r="H622" s="44">
        <v>6280.06</v>
      </c>
      <c r="I622" s="44">
        <v>0</v>
      </c>
      <c r="J622" s="44">
        <v>1347.31</v>
      </c>
      <c r="K622" s="45">
        <v>16167.67</v>
      </c>
      <c r="L622" s="46">
        <v>17514.98</v>
      </c>
      <c r="M622" s="117"/>
      <c r="N622" s="119">
        <v>16167.67</v>
      </c>
      <c r="O622" s="119">
        <v>9887.61</v>
      </c>
      <c r="P622" s="119">
        <v>774</v>
      </c>
      <c r="Q622" s="119">
        <v>19294.75</v>
      </c>
      <c r="R622" s="119">
        <v>17947.439999999999</v>
      </c>
      <c r="S622" s="47"/>
    </row>
    <row r="623" spans="1:19" ht="9" customHeight="1" x14ac:dyDescent="0.2">
      <c r="A623" s="493"/>
      <c r="B623" s="493"/>
      <c r="C623" s="48" t="s">
        <v>4</v>
      </c>
      <c r="D623" s="49">
        <v>2</v>
      </c>
      <c r="E623" s="50">
        <v>19145083</v>
      </c>
      <c r="F623" s="50">
        <v>0</v>
      </c>
      <c r="G623" s="50">
        <v>0</v>
      </c>
      <c r="H623" s="50">
        <v>12159892</v>
      </c>
      <c r="I623" s="50">
        <v>0</v>
      </c>
      <c r="J623" s="51">
        <v>2608756</v>
      </c>
      <c r="K623" s="50">
        <v>31304974</v>
      </c>
      <c r="L623" s="52">
        <v>33913730</v>
      </c>
      <c r="M623" s="118"/>
      <c r="N623" s="120">
        <v>31304974</v>
      </c>
      <c r="O623" s="120">
        <v>19145083</v>
      </c>
      <c r="P623" s="120">
        <v>1498673</v>
      </c>
      <c r="Q623" s="120">
        <v>37359846</v>
      </c>
      <c r="R623" s="120">
        <v>34751090</v>
      </c>
      <c r="S623" s="47"/>
    </row>
    <row r="624" spans="1:19" ht="12.75" customHeight="1" x14ac:dyDescent="0.2">
      <c r="A624" s="511">
        <v>39539</v>
      </c>
      <c r="B624" s="511">
        <v>39629</v>
      </c>
      <c r="C624" s="53" t="s">
        <v>3</v>
      </c>
      <c r="D624" s="54">
        <v>3</v>
      </c>
      <c r="E624" s="44">
        <v>10249.23</v>
      </c>
      <c r="F624" s="44">
        <v>0</v>
      </c>
      <c r="G624" s="44">
        <v>0</v>
      </c>
      <c r="H624" s="44">
        <v>6280.06</v>
      </c>
      <c r="I624" s="44">
        <v>0</v>
      </c>
      <c r="J624" s="55">
        <v>1377.44</v>
      </c>
      <c r="K624" s="56">
        <v>16529.29</v>
      </c>
      <c r="L624" s="57">
        <v>17906.73</v>
      </c>
      <c r="M624" s="117"/>
      <c r="N624" s="119">
        <v>16529.29</v>
      </c>
      <c r="O624" s="119">
        <v>10249.23</v>
      </c>
      <c r="P624" s="119">
        <v>774</v>
      </c>
      <c r="Q624" s="119">
        <v>19751.59</v>
      </c>
      <c r="R624" s="119">
        <v>18374.150000000001</v>
      </c>
      <c r="S624" s="47"/>
    </row>
    <row r="625" spans="1:19" ht="9" customHeight="1" x14ac:dyDescent="0.2">
      <c r="A625" s="511"/>
      <c r="B625" s="511"/>
      <c r="C625" s="48" t="s">
        <v>4</v>
      </c>
      <c r="D625" s="49">
        <v>8</v>
      </c>
      <c r="E625" s="50">
        <v>19845277</v>
      </c>
      <c r="F625" s="50">
        <v>0</v>
      </c>
      <c r="G625" s="50">
        <v>0</v>
      </c>
      <c r="H625" s="50">
        <v>12159892</v>
      </c>
      <c r="I625" s="50">
        <v>0</v>
      </c>
      <c r="J625" s="51">
        <v>2667096</v>
      </c>
      <c r="K625" s="50">
        <v>32005168</v>
      </c>
      <c r="L625" s="52">
        <v>34672264</v>
      </c>
      <c r="M625" s="118"/>
      <c r="N625" s="120">
        <v>32005168</v>
      </c>
      <c r="O625" s="120">
        <v>19845277</v>
      </c>
      <c r="P625" s="120">
        <v>1498673</v>
      </c>
      <c r="Q625" s="120">
        <v>38244411</v>
      </c>
      <c r="R625" s="120">
        <v>35577315</v>
      </c>
      <c r="S625" s="47"/>
    </row>
    <row r="626" spans="1:19" ht="12.75" customHeight="1" x14ac:dyDescent="0.2">
      <c r="A626" s="511"/>
      <c r="B626" s="511"/>
      <c r="C626" s="53" t="s">
        <v>3</v>
      </c>
      <c r="D626" s="54">
        <v>9</v>
      </c>
      <c r="E626" s="44">
        <v>11540.03</v>
      </c>
      <c r="F626" s="44">
        <v>0</v>
      </c>
      <c r="G626" s="44">
        <v>0</v>
      </c>
      <c r="H626" s="44">
        <v>6280.06</v>
      </c>
      <c r="I626" s="44">
        <v>0</v>
      </c>
      <c r="J626" s="55">
        <v>1485.01</v>
      </c>
      <c r="K626" s="56">
        <v>17820.09</v>
      </c>
      <c r="L626" s="57">
        <v>19305.099999999999</v>
      </c>
      <c r="M626" s="117"/>
      <c r="N626" s="119">
        <v>17820.09</v>
      </c>
      <c r="O626" s="119">
        <v>11540.03</v>
      </c>
      <c r="P626" s="119">
        <v>774</v>
      </c>
      <c r="Q626" s="119">
        <v>21382.31</v>
      </c>
      <c r="R626" s="119">
        <v>19897.3</v>
      </c>
      <c r="S626" s="47"/>
    </row>
    <row r="627" spans="1:19" ht="9" customHeight="1" x14ac:dyDescent="0.2">
      <c r="A627" s="511"/>
      <c r="B627" s="511"/>
      <c r="C627" s="48" t="s">
        <v>4</v>
      </c>
      <c r="D627" s="49">
        <v>14</v>
      </c>
      <c r="E627" s="50">
        <v>22344614</v>
      </c>
      <c r="F627" s="50">
        <v>0</v>
      </c>
      <c r="G627" s="50">
        <v>0</v>
      </c>
      <c r="H627" s="50">
        <v>12159892</v>
      </c>
      <c r="I627" s="50">
        <v>0</v>
      </c>
      <c r="J627" s="51">
        <v>2875380</v>
      </c>
      <c r="K627" s="50">
        <v>34504506</v>
      </c>
      <c r="L627" s="52">
        <v>37379886</v>
      </c>
      <c r="M627" s="118"/>
      <c r="N627" s="120">
        <v>34504506</v>
      </c>
      <c r="O627" s="120">
        <v>22344614</v>
      </c>
      <c r="P627" s="120">
        <v>1498673</v>
      </c>
      <c r="Q627" s="120">
        <v>41401925</v>
      </c>
      <c r="R627" s="120">
        <v>38526545</v>
      </c>
      <c r="S627" s="47"/>
    </row>
    <row r="628" spans="1:19" ht="12.75" customHeight="1" x14ac:dyDescent="0.2">
      <c r="A628" s="511"/>
      <c r="B628" s="511"/>
      <c r="C628" s="53" t="s">
        <v>3</v>
      </c>
      <c r="D628" s="54">
        <v>15</v>
      </c>
      <c r="E628" s="44">
        <v>12762.59</v>
      </c>
      <c r="F628" s="44">
        <v>0</v>
      </c>
      <c r="G628" s="44">
        <v>0</v>
      </c>
      <c r="H628" s="44">
        <v>6280.06</v>
      </c>
      <c r="I628" s="44">
        <v>0</v>
      </c>
      <c r="J628" s="55">
        <v>1586.89</v>
      </c>
      <c r="K628" s="56">
        <v>19042.650000000001</v>
      </c>
      <c r="L628" s="57">
        <v>20629.54</v>
      </c>
      <c r="M628" s="117"/>
      <c r="N628" s="119">
        <v>19042.650000000001</v>
      </c>
      <c r="O628" s="119">
        <v>12762.59</v>
      </c>
      <c r="P628" s="119">
        <v>774</v>
      </c>
      <c r="Q628" s="119">
        <v>22926.81</v>
      </c>
      <c r="R628" s="119">
        <v>21339.919999999998</v>
      </c>
      <c r="S628" s="47"/>
    </row>
    <row r="629" spans="1:19" ht="9" customHeight="1" x14ac:dyDescent="0.2">
      <c r="A629" s="511"/>
      <c r="B629" s="511"/>
      <c r="C629" s="48" t="s">
        <v>4</v>
      </c>
      <c r="D629" s="49">
        <v>20</v>
      </c>
      <c r="E629" s="50">
        <v>24711820</v>
      </c>
      <c r="F629" s="50">
        <v>0</v>
      </c>
      <c r="G629" s="50">
        <v>0</v>
      </c>
      <c r="H629" s="50">
        <v>12159892</v>
      </c>
      <c r="I629" s="50">
        <v>0</v>
      </c>
      <c r="J629" s="51">
        <v>3072648</v>
      </c>
      <c r="K629" s="50">
        <v>36871712</v>
      </c>
      <c r="L629" s="52">
        <v>39944359</v>
      </c>
      <c r="M629" s="118"/>
      <c r="N629" s="120">
        <v>36871712</v>
      </c>
      <c r="O629" s="120">
        <v>24711820</v>
      </c>
      <c r="P629" s="120">
        <v>1498673</v>
      </c>
      <c r="Q629" s="120">
        <v>44392494</v>
      </c>
      <c r="R629" s="120">
        <v>41319847</v>
      </c>
      <c r="S629" s="47"/>
    </row>
    <row r="630" spans="1:19" ht="12.75" customHeight="1" x14ac:dyDescent="0.2">
      <c r="A630" s="511"/>
      <c r="B630" s="511"/>
      <c r="C630" s="53" t="s">
        <v>3</v>
      </c>
      <c r="D630" s="54">
        <v>21</v>
      </c>
      <c r="E630" s="44">
        <v>13992.54</v>
      </c>
      <c r="F630" s="44">
        <v>0</v>
      </c>
      <c r="G630" s="44">
        <v>0</v>
      </c>
      <c r="H630" s="44">
        <v>6280.06</v>
      </c>
      <c r="I630" s="44">
        <v>0</v>
      </c>
      <c r="J630" s="55">
        <v>1689.38</v>
      </c>
      <c r="K630" s="56">
        <v>20272.599999999999</v>
      </c>
      <c r="L630" s="57">
        <v>21961.98</v>
      </c>
      <c r="M630" s="117"/>
      <c r="N630" s="119">
        <v>20272.599999999999</v>
      </c>
      <c r="O630" s="119">
        <v>13992.54</v>
      </c>
      <c r="P630" s="119">
        <v>774</v>
      </c>
      <c r="Q630" s="119">
        <v>24480.639999999999</v>
      </c>
      <c r="R630" s="119">
        <v>22791.26</v>
      </c>
      <c r="S630" s="47"/>
    </row>
    <row r="631" spans="1:19" ht="9" customHeight="1" x14ac:dyDescent="0.2">
      <c r="A631" s="511"/>
      <c r="B631" s="511"/>
      <c r="C631" s="48" t="s">
        <v>4</v>
      </c>
      <c r="D631" s="49">
        <v>27</v>
      </c>
      <c r="E631" s="50">
        <v>27093335</v>
      </c>
      <c r="F631" s="50">
        <v>0</v>
      </c>
      <c r="G631" s="50">
        <v>0</v>
      </c>
      <c r="H631" s="50">
        <v>12159892</v>
      </c>
      <c r="I631" s="50">
        <v>0</v>
      </c>
      <c r="J631" s="51">
        <v>3271096</v>
      </c>
      <c r="K631" s="50">
        <v>39253227</v>
      </c>
      <c r="L631" s="52">
        <v>42524323</v>
      </c>
      <c r="M631" s="118"/>
      <c r="N631" s="120">
        <v>39253227</v>
      </c>
      <c r="O631" s="120">
        <v>27093335</v>
      </c>
      <c r="P631" s="120">
        <v>1498673</v>
      </c>
      <c r="Q631" s="120">
        <v>47401129</v>
      </c>
      <c r="R631" s="120">
        <v>44130033</v>
      </c>
      <c r="S631" s="47"/>
    </row>
    <row r="632" spans="1:19" ht="12.75" customHeight="1" x14ac:dyDescent="0.2">
      <c r="A632" s="511"/>
      <c r="B632" s="511"/>
      <c r="C632" s="53" t="s">
        <v>3</v>
      </c>
      <c r="D632" s="54">
        <v>28</v>
      </c>
      <c r="E632" s="44">
        <v>14868.51</v>
      </c>
      <c r="F632" s="44">
        <v>0</v>
      </c>
      <c r="G632" s="44">
        <v>0</v>
      </c>
      <c r="H632" s="44">
        <v>6280.06</v>
      </c>
      <c r="I632" s="44">
        <v>0</v>
      </c>
      <c r="J632" s="55">
        <v>1762.38</v>
      </c>
      <c r="K632" s="56">
        <v>21148.57</v>
      </c>
      <c r="L632" s="57">
        <v>22910.95</v>
      </c>
      <c r="M632" s="117"/>
      <c r="N632" s="119">
        <v>21148.57</v>
      </c>
      <c r="O632" s="119">
        <v>14868.51</v>
      </c>
      <c r="P632" s="119">
        <v>774</v>
      </c>
      <c r="Q632" s="119">
        <v>25587.279999999999</v>
      </c>
      <c r="R632" s="119">
        <v>23824.9</v>
      </c>
      <c r="S632" s="47"/>
    </row>
    <row r="633" spans="1:19" ht="9" customHeight="1" x14ac:dyDescent="0.2">
      <c r="A633" s="511"/>
      <c r="B633" s="511"/>
      <c r="C633" s="48" t="s">
        <v>4</v>
      </c>
      <c r="D633" s="49">
        <v>34</v>
      </c>
      <c r="E633" s="50">
        <v>28789450</v>
      </c>
      <c r="F633" s="50">
        <v>0</v>
      </c>
      <c r="G633" s="50">
        <v>0</v>
      </c>
      <c r="H633" s="50">
        <v>12159892</v>
      </c>
      <c r="I633" s="50">
        <v>0</v>
      </c>
      <c r="J633" s="51">
        <v>3412444</v>
      </c>
      <c r="K633" s="50">
        <v>40949342</v>
      </c>
      <c r="L633" s="52">
        <v>44361785</v>
      </c>
      <c r="M633" s="118"/>
      <c r="N633" s="120">
        <v>40949342</v>
      </c>
      <c r="O633" s="120">
        <v>28789450</v>
      </c>
      <c r="P633" s="120">
        <v>1498673</v>
      </c>
      <c r="Q633" s="120">
        <v>49543883</v>
      </c>
      <c r="R633" s="120">
        <v>46131439</v>
      </c>
      <c r="S633" s="47"/>
    </row>
    <row r="634" spans="1:19" ht="12.75" customHeight="1" x14ac:dyDescent="0.2">
      <c r="A634" s="511"/>
      <c r="B634" s="511"/>
      <c r="C634" s="53" t="s">
        <v>3</v>
      </c>
      <c r="D634" s="54">
        <v>35</v>
      </c>
      <c r="E634" s="44">
        <v>15539.78</v>
      </c>
      <c r="F634" s="44">
        <v>0</v>
      </c>
      <c r="G634" s="44">
        <v>0</v>
      </c>
      <c r="H634" s="44">
        <v>6280.06</v>
      </c>
      <c r="I634" s="44">
        <v>0</v>
      </c>
      <c r="J634" s="55">
        <v>1818.32</v>
      </c>
      <c r="K634" s="56">
        <v>21819.84</v>
      </c>
      <c r="L634" s="57">
        <v>23638.16</v>
      </c>
      <c r="M634" s="117"/>
      <c r="N634" s="119">
        <v>21819.84</v>
      </c>
      <c r="O634" s="119">
        <v>15539.78</v>
      </c>
      <c r="P634" s="119">
        <v>774</v>
      </c>
      <c r="Q634" s="119">
        <v>26435.32</v>
      </c>
      <c r="R634" s="119">
        <v>24617</v>
      </c>
      <c r="S634" s="47"/>
    </row>
    <row r="635" spans="1:19" ht="9" customHeight="1" x14ac:dyDescent="0.2">
      <c r="A635" s="512"/>
      <c r="B635" s="512"/>
      <c r="C635" s="58" t="s">
        <v>4</v>
      </c>
      <c r="D635" s="59"/>
      <c r="E635" s="50">
        <v>30089210</v>
      </c>
      <c r="F635" s="50">
        <v>0</v>
      </c>
      <c r="G635" s="50">
        <v>0</v>
      </c>
      <c r="H635" s="50">
        <v>12159892</v>
      </c>
      <c r="I635" s="50">
        <v>0</v>
      </c>
      <c r="J635" s="60">
        <v>3520758</v>
      </c>
      <c r="K635" s="61">
        <v>42249102</v>
      </c>
      <c r="L635" s="62">
        <v>45769860</v>
      </c>
      <c r="M635" s="118"/>
      <c r="N635" s="120">
        <v>42249102</v>
      </c>
      <c r="O635" s="120">
        <v>30089210</v>
      </c>
      <c r="P635" s="120">
        <v>1498673</v>
      </c>
      <c r="Q635" s="120">
        <v>51185917</v>
      </c>
      <c r="R635" s="120">
        <v>47665159</v>
      </c>
      <c r="S635" s="47"/>
    </row>
    <row r="636" spans="1:19" ht="12.75" customHeight="1" x14ac:dyDescent="0.2">
      <c r="A636" s="492">
        <v>39630</v>
      </c>
      <c r="B636" s="492">
        <v>39813</v>
      </c>
      <c r="C636" s="42" t="s">
        <v>3</v>
      </c>
      <c r="D636" s="43">
        <v>0</v>
      </c>
      <c r="E636" s="44">
        <v>9942.2099999999991</v>
      </c>
      <c r="F636" s="44">
        <v>0</v>
      </c>
      <c r="G636" s="44">
        <v>0</v>
      </c>
      <c r="H636" s="44">
        <v>6280.06</v>
      </c>
      <c r="I636" s="44">
        <v>0</v>
      </c>
      <c r="J636" s="44">
        <v>1351.86</v>
      </c>
      <c r="K636" s="45">
        <v>16222.27</v>
      </c>
      <c r="L636" s="46">
        <v>17574.13</v>
      </c>
      <c r="M636" s="117"/>
      <c r="N636" s="119">
        <v>16222.27</v>
      </c>
      <c r="O636" s="119">
        <v>9942.2099999999991</v>
      </c>
      <c r="P636" s="119">
        <v>774</v>
      </c>
      <c r="Q636" s="119">
        <v>19363.73</v>
      </c>
      <c r="R636" s="119">
        <v>18011.87</v>
      </c>
      <c r="S636" s="47"/>
    </row>
    <row r="637" spans="1:19" ht="9" customHeight="1" x14ac:dyDescent="0.2">
      <c r="A637" s="493"/>
      <c r="B637" s="493"/>
      <c r="C637" s="48" t="s">
        <v>4</v>
      </c>
      <c r="D637" s="49">
        <v>2</v>
      </c>
      <c r="E637" s="50">
        <v>19250803</v>
      </c>
      <c r="F637" s="50">
        <v>0</v>
      </c>
      <c r="G637" s="50">
        <v>0</v>
      </c>
      <c r="H637" s="50">
        <v>12159892</v>
      </c>
      <c r="I637" s="50">
        <v>0</v>
      </c>
      <c r="J637" s="51">
        <v>2617566</v>
      </c>
      <c r="K637" s="50">
        <v>31410695</v>
      </c>
      <c r="L637" s="52">
        <v>34028261</v>
      </c>
      <c r="M637" s="118"/>
      <c r="N637" s="120">
        <v>31410695</v>
      </c>
      <c r="O637" s="120">
        <v>19250803</v>
      </c>
      <c r="P637" s="120">
        <v>1498673</v>
      </c>
      <c r="Q637" s="120">
        <v>37493409</v>
      </c>
      <c r="R637" s="120">
        <v>34875844</v>
      </c>
      <c r="S637" s="47"/>
    </row>
    <row r="638" spans="1:19" ht="12.75" customHeight="1" x14ac:dyDescent="0.2">
      <c r="A638" s="511">
        <v>39630</v>
      </c>
      <c r="B638" s="511">
        <v>39813</v>
      </c>
      <c r="C638" s="53" t="s">
        <v>3</v>
      </c>
      <c r="D638" s="54">
        <v>3</v>
      </c>
      <c r="E638" s="44">
        <v>10303.83</v>
      </c>
      <c r="F638" s="44">
        <v>0</v>
      </c>
      <c r="G638" s="44">
        <v>0</v>
      </c>
      <c r="H638" s="44">
        <v>6280.06</v>
      </c>
      <c r="I638" s="44">
        <v>0</v>
      </c>
      <c r="J638" s="55">
        <v>1381.99</v>
      </c>
      <c r="K638" s="56">
        <v>16583.89</v>
      </c>
      <c r="L638" s="57">
        <v>17965.88</v>
      </c>
      <c r="M638" s="117"/>
      <c r="N638" s="119">
        <v>16583.89</v>
      </c>
      <c r="O638" s="119">
        <v>10303.83</v>
      </c>
      <c r="P638" s="119">
        <v>774</v>
      </c>
      <c r="Q638" s="119">
        <v>19820.57</v>
      </c>
      <c r="R638" s="119">
        <v>18438.580000000002</v>
      </c>
      <c r="S638" s="47"/>
    </row>
    <row r="639" spans="1:19" ht="9" customHeight="1" x14ac:dyDescent="0.2">
      <c r="A639" s="511"/>
      <c r="B639" s="511"/>
      <c r="C639" s="48" t="s">
        <v>4</v>
      </c>
      <c r="D639" s="49">
        <v>8</v>
      </c>
      <c r="E639" s="50">
        <v>19950997</v>
      </c>
      <c r="F639" s="50">
        <v>0</v>
      </c>
      <c r="G639" s="50">
        <v>0</v>
      </c>
      <c r="H639" s="50">
        <v>12159892</v>
      </c>
      <c r="I639" s="50">
        <v>0</v>
      </c>
      <c r="J639" s="51">
        <v>2675906</v>
      </c>
      <c r="K639" s="50">
        <v>32110889</v>
      </c>
      <c r="L639" s="52">
        <v>34786794</v>
      </c>
      <c r="M639" s="118"/>
      <c r="N639" s="120">
        <v>32110889</v>
      </c>
      <c r="O639" s="120">
        <v>19950997</v>
      </c>
      <c r="P639" s="120">
        <v>1498673</v>
      </c>
      <c r="Q639" s="120">
        <v>38377975</v>
      </c>
      <c r="R639" s="120">
        <v>35702069</v>
      </c>
      <c r="S639" s="47"/>
    </row>
    <row r="640" spans="1:19" ht="12.75" customHeight="1" x14ac:dyDescent="0.2">
      <c r="A640" s="511"/>
      <c r="B640" s="511"/>
      <c r="C640" s="53" t="s">
        <v>3</v>
      </c>
      <c r="D640" s="54">
        <v>9</v>
      </c>
      <c r="E640" s="44">
        <v>11594.63</v>
      </c>
      <c r="F640" s="44">
        <v>0</v>
      </c>
      <c r="G640" s="44">
        <v>0</v>
      </c>
      <c r="H640" s="44">
        <v>6280.06</v>
      </c>
      <c r="I640" s="44">
        <v>0</v>
      </c>
      <c r="J640" s="55">
        <v>1489.56</v>
      </c>
      <c r="K640" s="56">
        <v>17874.689999999999</v>
      </c>
      <c r="L640" s="57">
        <v>19364.25</v>
      </c>
      <c r="M640" s="117"/>
      <c r="N640" s="119">
        <v>17874.689999999999</v>
      </c>
      <c r="O640" s="119">
        <v>11594.63</v>
      </c>
      <c r="P640" s="119">
        <v>774</v>
      </c>
      <c r="Q640" s="119">
        <v>21451.279999999999</v>
      </c>
      <c r="R640" s="119">
        <v>19961.72</v>
      </c>
      <c r="S640" s="47"/>
    </row>
    <row r="641" spans="1:19" ht="9" customHeight="1" x14ac:dyDescent="0.2">
      <c r="A641" s="511"/>
      <c r="B641" s="511"/>
      <c r="C641" s="48" t="s">
        <v>4</v>
      </c>
      <c r="D641" s="49">
        <v>14</v>
      </c>
      <c r="E641" s="50">
        <v>22450334</v>
      </c>
      <c r="F641" s="50">
        <v>0</v>
      </c>
      <c r="G641" s="50">
        <v>0</v>
      </c>
      <c r="H641" s="50">
        <v>12159892</v>
      </c>
      <c r="I641" s="50">
        <v>0</v>
      </c>
      <c r="J641" s="51">
        <v>2884190</v>
      </c>
      <c r="K641" s="50">
        <v>34610226</v>
      </c>
      <c r="L641" s="52">
        <v>37494416</v>
      </c>
      <c r="M641" s="118"/>
      <c r="N641" s="120">
        <v>34610226</v>
      </c>
      <c r="O641" s="120">
        <v>22450334</v>
      </c>
      <c r="P641" s="120">
        <v>1498673</v>
      </c>
      <c r="Q641" s="120">
        <v>41535470</v>
      </c>
      <c r="R641" s="120">
        <v>38651280</v>
      </c>
      <c r="S641" s="47"/>
    </row>
    <row r="642" spans="1:19" ht="12.75" customHeight="1" x14ac:dyDescent="0.2">
      <c r="A642" s="511"/>
      <c r="B642" s="511"/>
      <c r="C642" s="53" t="s">
        <v>3</v>
      </c>
      <c r="D642" s="54">
        <v>15</v>
      </c>
      <c r="E642" s="44">
        <v>12817.19</v>
      </c>
      <c r="F642" s="44">
        <v>0</v>
      </c>
      <c r="G642" s="44">
        <v>0</v>
      </c>
      <c r="H642" s="44">
        <v>6280.06</v>
      </c>
      <c r="I642" s="44">
        <v>0</v>
      </c>
      <c r="J642" s="55">
        <v>1591.44</v>
      </c>
      <c r="K642" s="56">
        <v>19097.25</v>
      </c>
      <c r="L642" s="57">
        <v>20688.689999999999</v>
      </c>
      <c r="M642" s="117"/>
      <c r="N642" s="119">
        <v>19097.25</v>
      </c>
      <c r="O642" s="119">
        <v>12817.19</v>
      </c>
      <c r="P642" s="119">
        <v>774</v>
      </c>
      <c r="Q642" s="119">
        <v>22995.78</v>
      </c>
      <c r="R642" s="119">
        <v>21404.34</v>
      </c>
      <c r="S642" s="47"/>
    </row>
    <row r="643" spans="1:19" ht="9" customHeight="1" x14ac:dyDescent="0.2">
      <c r="A643" s="511"/>
      <c r="B643" s="511"/>
      <c r="C643" s="48" t="s">
        <v>4</v>
      </c>
      <c r="D643" s="49">
        <v>20</v>
      </c>
      <c r="E643" s="50">
        <v>24817540</v>
      </c>
      <c r="F643" s="50">
        <v>0</v>
      </c>
      <c r="G643" s="50">
        <v>0</v>
      </c>
      <c r="H643" s="50">
        <v>12159892</v>
      </c>
      <c r="I643" s="50">
        <v>0</v>
      </c>
      <c r="J643" s="51">
        <v>3081458</v>
      </c>
      <c r="K643" s="50">
        <v>36977432</v>
      </c>
      <c r="L643" s="52">
        <v>40058890</v>
      </c>
      <c r="M643" s="118"/>
      <c r="N643" s="120">
        <v>36977432</v>
      </c>
      <c r="O643" s="120">
        <v>24817540</v>
      </c>
      <c r="P643" s="120">
        <v>1498673</v>
      </c>
      <c r="Q643" s="120">
        <v>44526039</v>
      </c>
      <c r="R643" s="120">
        <v>41444581</v>
      </c>
      <c r="S643" s="47"/>
    </row>
    <row r="644" spans="1:19" ht="12.75" customHeight="1" x14ac:dyDescent="0.2">
      <c r="A644" s="511"/>
      <c r="B644" s="511"/>
      <c r="C644" s="53" t="s">
        <v>3</v>
      </c>
      <c r="D644" s="54">
        <v>21</v>
      </c>
      <c r="E644" s="44">
        <v>14047.14</v>
      </c>
      <c r="F644" s="44">
        <v>0</v>
      </c>
      <c r="G644" s="44">
        <v>0</v>
      </c>
      <c r="H644" s="44">
        <v>6280.06</v>
      </c>
      <c r="I644" s="44">
        <v>0</v>
      </c>
      <c r="J644" s="55">
        <v>1693.93</v>
      </c>
      <c r="K644" s="56">
        <v>20327.2</v>
      </c>
      <c r="L644" s="57">
        <v>22021.13</v>
      </c>
      <c r="M644" s="117"/>
      <c r="N644" s="119">
        <v>20327.2</v>
      </c>
      <c r="O644" s="119">
        <v>14047.14</v>
      </c>
      <c r="P644" s="119">
        <v>774</v>
      </c>
      <c r="Q644" s="119">
        <v>24549.62</v>
      </c>
      <c r="R644" s="119">
        <v>22855.69</v>
      </c>
      <c r="S644" s="47"/>
    </row>
    <row r="645" spans="1:19" ht="9" customHeight="1" x14ac:dyDescent="0.2">
      <c r="A645" s="511"/>
      <c r="B645" s="511"/>
      <c r="C645" s="48" t="s">
        <v>4</v>
      </c>
      <c r="D645" s="49">
        <v>27</v>
      </c>
      <c r="E645" s="50">
        <v>27199056</v>
      </c>
      <c r="F645" s="50">
        <v>0</v>
      </c>
      <c r="G645" s="50">
        <v>0</v>
      </c>
      <c r="H645" s="50">
        <v>12159892</v>
      </c>
      <c r="I645" s="50">
        <v>0</v>
      </c>
      <c r="J645" s="51">
        <v>3279906</v>
      </c>
      <c r="K645" s="50">
        <v>39358948</v>
      </c>
      <c r="L645" s="52">
        <v>42638853</v>
      </c>
      <c r="M645" s="118"/>
      <c r="N645" s="120">
        <v>39358948</v>
      </c>
      <c r="O645" s="120">
        <v>27199056</v>
      </c>
      <c r="P645" s="120">
        <v>1498673</v>
      </c>
      <c r="Q645" s="120">
        <v>47534693</v>
      </c>
      <c r="R645" s="120">
        <v>44254787</v>
      </c>
      <c r="S645" s="47"/>
    </row>
    <row r="646" spans="1:19" ht="12.75" customHeight="1" x14ac:dyDescent="0.2">
      <c r="A646" s="511"/>
      <c r="B646" s="511"/>
      <c r="C646" s="53" t="s">
        <v>3</v>
      </c>
      <c r="D646" s="54">
        <v>28</v>
      </c>
      <c r="E646" s="44">
        <v>14923.11</v>
      </c>
      <c r="F646" s="44">
        <v>0</v>
      </c>
      <c r="G646" s="44">
        <v>0</v>
      </c>
      <c r="H646" s="44">
        <v>6280.06</v>
      </c>
      <c r="I646" s="44">
        <v>0</v>
      </c>
      <c r="J646" s="55">
        <v>1766.93</v>
      </c>
      <c r="K646" s="56">
        <v>21203.17</v>
      </c>
      <c r="L646" s="57">
        <v>22970.1</v>
      </c>
      <c r="M646" s="117"/>
      <c r="N646" s="119">
        <v>21203.17</v>
      </c>
      <c r="O646" s="119">
        <v>14923.11</v>
      </c>
      <c r="P646" s="119">
        <v>774</v>
      </c>
      <c r="Q646" s="119">
        <v>25656.26</v>
      </c>
      <c r="R646" s="119">
        <v>23889.33</v>
      </c>
      <c r="S646" s="47"/>
    </row>
    <row r="647" spans="1:19" ht="9" customHeight="1" x14ac:dyDescent="0.2">
      <c r="A647" s="511"/>
      <c r="B647" s="511"/>
      <c r="C647" s="48" t="s">
        <v>4</v>
      </c>
      <c r="D647" s="49">
        <v>34</v>
      </c>
      <c r="E647" s="50">
        <v>28895170</v>
      </c>
      <c r="F647" s="50">
        <v>0</v>
      </c>
      <c r="G647" s="50">
        <v>0</v>
      </c>
      <c r="H647" s="50">
        <v>12159892</v>
      </c>
      <c r="I647" s="50">
        <v>0</v>
      </c>
      <c r="J647" s="51">
        <v>3421254</v>
      </c>
      <c r="K647" s="50">
        <v>41055062</v>
      </c>
      <c r="L647" s="52">
        <v>44476316</v>
      </c>
      <c r="M647" s="118"/>
      <c r="N647" s="120">
        <v>41055062</v>
      </c>
      <c r="O647" s="120">
        <v>28895170</v>
      </c>
      <c r="P647" s="120">
        <v>1498673</v>
      </c>
      <c r="Q647" s="120">
        <v>49677447</v>
      </c>
      <c r="R647" s="120">
        <v>46256193</v>
      </c>
      <c r="S647" s="47"/>
    </row>
    <row r="648" spans="1:19" ht="12.75" customHeight="1" x14ac:dyDescent="0.2">
      <c r="A648" s="511"/>
      <c r="B648" s="511"/>
      <c r="C648" s="53" t="s">
        <v>3</v>
      </c>
      <c r="D648" s="54">
        <v>35</v>
      </c>
      <c r="E648" s="44">
        <v>15594.38</v>
      </c>
      <c r="F648" s="44">
        <v>0</v>
      </c>
      <c r="G648" s="44">
        <v>0</v>
      </c>
      <c r="H648" s="44">
        <v>6280.06</v>
      </c>
      <c r="I648" s="44">
        <v>0</v>
      </c>
      <c r="J648" s="55">
        <v>1822.87</v>
      </c>
      <c r="K648" s="56">
        <v>21874.44</v>
      </c>
      <c r="L648" s="57">
        <v>23697.31</v>
      </c>
      <c r="M648" s="117"/>
      <c r="N648" s="119">
        <v>21874.44</v>
      </c>
      <c r="O648" s="119">
        <v>15594.38</v>
      </c>
      <c r="P648" s="119">
        <v>774</v>
      </c>
      <c r="Q648" s="119">
        <v>26504.3</v>
      </c>
      <c r="R648" s="119">
        <v>24681.43</v>
      </c>
      <c r="S648" s="47"/>
    </row>
    <row r="649" spans="1:19" ht="9" customHeight="1" x14ac:dyDescent="0.2">
      <c r="A649" s="512"/>
      <c r="B649" s="512"/>
      <c r="C649" s="58" t="s">
        <v>4</v>
      </c>
      <c r="D649" s="59"/>
      <c r="E649" s="50">
        <v>30194930</v>
      </c>
      <c r="F649" s="50">
        <v>0</v>
      </c>
      <c r="G649" s="50">
        <v>0</v>
      </c>
      <c r="H649" s="50">
        <v>12159892</v>
      </c>
      <c r="I649" s="50">
        <v>0</v>
      </c>
      <c r="J649" s="60">
        <v>3529568</v>
      </c>
      <c r="K649" s="61">
        <v>42354822</v>
      </c>
      <c r="L649" s="62">
        <v>45884390</v>
      </c>
      <c r="M649" s="118"/>
      <c r="N649" s="120">
        <v>42354822</v>
      </c>
      <c r="O649" s="120">
        <v>30194930</v>
      </c>
      <c r="P649" s="120">
        <v>1498673</v>
      </c>
      <c r="Q649" s="120">
        <v>51319481</v>
      </c>
      <c r="R649" s="120">
        <v>47789912</v>
      </c>
      <c r="S649" s="47"/>
    </row>
    <row r="650" spans="1:19" ht="12.75" customHeight="1" x14ac:dyDescent="0.2">
      <c r="A650" s="492">
        <v>39814</v>
      </c>
      <c r="B650" s="492">
        <v>40268</v>
      </c>
      <c r="C650" s="42" t="s">
        <v>3</v>
      </c>
      <c r="D650" s="43">
        <v>0</v>
      </c>
      <c r="E650" s="44">
        <v>10415.969999999999</v>
      </c>
      <c r="F650" s="44">
        <v>0</v>
      </c>
      <c r="G650" s="44">
        <v>0</v>
      </c>
      <c r="H650" s="44">
        <v>6280.06</v>
      </c>
      <c r="I650" s="44">
        <v>0</v>
      </c>
      <c r="J650" s="44">
        <v>1391.34</v>
      </c>
      <c r="K650" s="45">
        <v>16696.03</v>
      </c>
      <c r="L650" s="46">
        <v>18087.37</v>
      </c>
      <c r="M650" s="117"/>
      <c r="N650" s="119">
        <v>16696.03</v>
      </c>
      <c r="O650" s="119">
        <v>10415.969999999999</v>
      </c>
      <c r="P650" s="119">
        <v>774</v>
      </c>
      <c r="Q650" s="119">
        <v>19962.240000000002</v>
      </c>
      <c r="R650" s="119">
        <v>18570.900000000001</v>
      </c>
      <c r="S650" s="47"/>
    </row>
    <row r="651" spans="1:19" ht="9" customHeight="1" x14ac:dyDescent="0.2">
      <c r="A651" s="493"/>
      <c r="B651" s="493"/>
      <c r="C651" s="48" t="s">
        <v>4</v>
      </c>
      <c r="D651" s="49">
        <v>2</v>
      </c>
      <c r="E651" s="50">
        <v>20168130</v>
      </c>
      <c r="F651" s="50">
        <v>0</v>
      </c>
      <c r="G651" s="50">
        <v>0</v>
      </c>
      <c r="H651" s="50">
        <v>12159892</v>
      </c>
      <c r="I651" s="50">
        <v>0</v>
      </c>
      <c r="J651" s="51">
        <v>2694010</v>
      </c>
      <c r="K651" s="50">
        <v>32328022</v>
      </c>
      <c r="L651" s="52">
        <v>35022032</v>
      </c>
      <c r="M651" s="118"/>
      <c r="N651" s="120">
        <v>32328022</v>
      </c>
      <c r="O651" s="120">
        <v>20168130</v>
      </c>
      <c r="P651" s="120">
        <v>1498673</v>
      </c>
      <c r="Q651" s="120">
        <v>38652286</v>
      </c>
      <c r="R651" s="120">
        <v>35958277</v>
      </c>
      <c r="S651" s="47"/>
    </row>
    <row r="652" spans="1:19" ht="12.75" customHeight="1" x14ac:dyDescent="0.2">
      <c r="A652" s="511">
        <v>39814</v>
      </c>
      <c r="B652" s="511">
        <v>40268</v>
      </c>
      <c r="C652" s="53" t="s">
        <v>3</v>
      </c>
      <c r="D652" s="54">
        <v>3</v>
      </c>
      <c r="E652" s="44">
        <v>10791.27</v>
      </c>
      <c r="F652" s="44">
        <v>0</v>
      </c>
      <c r="G652" s="44">
        <v>0</v>
      </c>
      <c r="H652" s="44">
        <v>6280.06</v>
      </c>
      <c r="I652" s="44">
        <v>0</v>
      </c>
      <c r="J652" s="55">
        <v>1422.61</v>
      </c>
      <c r="K652" s="56">
        <v>17071.330000000002</v>
      </c>
      <c r="L652" s="57">
        <v>18493.939999999999</v>
      </c>
      <c r="M652" s="117"/>
      <c r="N652" s="119">
        <v>17071.330000000002</v>
      </c>
      <c r="O652" s="119">
        <v>10791.27</v>
      </c>
      <c r="P652" s="119">
        <v>774</v>
      </c>
      <c r="Q652" s="119">
        <v>20436.37</v>
      </c>
      <c r="R652" s="119">
        <v>19013.759999999998</v>
      </c>
      <c r="S652" s="47"/>
    </row>
    <row r="653" spans="1:19" ht="9" customHeight="1" x14ac:dyDescent="0.2">
      <c r="A653" s="511"/>
      <c r="B653" s="511"/>
      <c r="C653" s="48" t="s">
        <v>4</v>
      </c>
      <c r="D653" s="49">
        <v>8</v>
      </c>
      <c r="E653" s="50">
        <v>20894812</v>
      </c>
      <c r="F653" s="50">
        <v>0</v>
      </c>
      <c r="G653" s="50">
        <v>0</v>
      </c>
      <c r="H653" s="50">
        <v>12159892</v>
      </c>
      <c r="I653" s="50">
        <v>0</v>
      </c>
      <c r="J653" s="51">
        <v>2754557</v>
      </c>
      <c r="K653" s="50">
        <v>33054704</v>
      </c>
      <c r="L653" s="52">
        <v>35809261</v>
      </c>
      <c r="M653" s="118"/>
      <c r="N653" s="120">
        <v>33054704</v>
      </c>
      <c r="O653" s="120">
        <v>20894812</v>
      </c>
      <c r="P653" s="120">
        <v>1498673</v>
      </c>
      <c r="Q653" s="120">
        <v>39570330</v>
      </c>
      <c r="R653" s="120">
        <v>36815773</v>
      </c>
      <c r="S653" s="47"/>
    </row>
    <row r="654" spans="1:19" ht="12.75" customHeight="1" x14ac:dyDescent="0.2">
      <c r="A654" s="511"/>
      <c r="B654" s="511"/>
      <c r="C654" s="53" t="s">
        <v>3</v>
      </c>
      <c r="D654" s="54">
        <v>9</v>
      </c>
      <c r="E654" s="44">
        <v>12131.03</v>
      </c>
      <c r="F654" s="44">
        <v>0</v>
      </c>
      <c r="G654" s="44">
        <v>0</v>
      </c>
      <c r="H654" s="44">
        <v>6280.06</v>
      </c>
      <c r="I654" s="44">
        <v>0</v>
      </c>
      <c r="J654" s="55">
        <v>1534.26</v>
      </c>
      <c r="K654" s="56">
        <v>18411.09</v>
      </c>
      <c r="L654" s="57">
        <v>19945.349999999999</v>
      </c>
      <c r="M654" s="117"/>
      <c r="N654" s="119">
        <v>18411.09</v>
      </c>
      <c r="O654" s="119">
        <v>12131.03</v>
      </c>
      <c r="P654" s="119">
        <v>774</v>
      </c>
      <c r="Q654" s="119">
        <v>22128.94</v>
      </c>
      <c r="R654" s="119">
        <v>20594.68</v>
      </c>
      <c r="S654" s="47"/>
    </row>
    <row r="655" spans="1:19" ht="9" customHeight="1" x14ac:dyDescent="0.2">
      <c r="A655" s="511"/>
      <c r="B655" s="511"/>
      <c r="C655" s="48" t="s">
        <v>4</v>
      </c>
      <c r="D655" s="49">
        <v>14</v>
      </c>
      <c r="E655" s="50">
        <v>23488949</v>
      </c>
      <c r="F655" s="50">
        <v>0</v>
      </c>
      <c r="G655" s="50">
        <v>0</v>
      </c>
      <c r="H655" s="50">
        <v>12159892</v>
      </c>
      <c r="I655" s="50">
        <v>0</v>
      </c>
      <c r="J655" s="51">
        <v>2970742</v>
      </c>
      <c r="K655" s="50">
        <v>35648841</v>
      </c>
      <c r="L655" s="52">
        <v>38619583</v>
      </c>
      <c r="M655" s="118"/>
      <c r="N655" s="120">
        <v>35648841</v>
      </c>
      <c r="O655" s="120">
        <v>23488949</v>
      </c>
      <c r="P655" s="120">
        <v>1498673</v>
      </c>
      <c r="Q655" s="120">
        <v>42847603</v>
      </c>
      <c r="R655" s="120">
        <v>39876861</v>
      </c>
      <c r="S655" s="47"/>
    </row>
    <row r="656" spans="1:19" ht="12.75" customHeight="1" x14ac:dyDescent="0.2">
      <c r="A656" s="511"/>
      <c r="B656" s="511"/>
      <c r="C656" s="53" t="s">
        <v>3</v>
      </c>
      <c r="D656" s="54">
        <v>15</v>
      </c>
      <c r="E656" s="44">
        <v>13400.03</v>
      </c>
      <c r="F656" s="44">
        <v>0</v>
      </c>
      <c r="G656" s="44">
        <v>0</v>
      </c>
      <c r="H656" s="44">
        <v>6280.06</v>
      </c>
      <c r="I656" s="44">
        <v>0</v>
      </c>
      <c r="J656" s="55">
        <v>1640.01</v>
      </c>
      <c r="K656" s="56">
        <v>19680.09</v>
      </c>
      <c r="L656" s="57">
        <v>21320.1</v>
      </c>
      <c r="M656" s="117"/>
      <c r="N656" s="119">
        <v>19680.09</v>
      </c>
      <c r="O656" s="119">
        <v>13400.03</v>
      </c>
      <c r="P656" s="119">
        <v>774</v>
      </c>
      <c r="Q656" s="119">
        <v>23732.11</v>
      </c>
      <c r="R656" s="119">
        <v>22092.1</v>
      </c>
      <c r="S656" s="47"/>
    </row>
    <row r="657" spans="1:19" ht="9" customHeight="1" x14ac:dyDescent="0.2">
      <c r="A657" s="511"/>
      <c r="B657" s="511"/>
      <c r="C657" s="48" t="s">
        <v>4</v>
      </c>
      <c r="D657" s="49">
        <v>20</v>
      </c>
      <c r="E657" s="50">
        <v>25946076</v>
      </c>
      <c r="F657" s="50">
        <v>0</v>
      </c>
      <c r="G657" s="50">
        <v>0</v>
      </c>
      <c r="H657" s="50">
        <v>12159892</v>
      </c>
      <c r="I657" s="50">
        <v>0</v>
      </c>
      <c r="J657" s="51">
        <v>3175502</v>
      </c>
      <c r="K657" s="50">
        <v>38105968</v>
      </c>
      <c r="L657" s="52">
        <v>41281470</v>
      </c>
      <c r="M657" s="118"/>
      <c r="N657" s="120">
        <v>38105968</v>
      </c>
      <c r="O657" s="120">
        <v>25946076</v>
      </c>
      <c r="P657" s="120">
        <v>1498673</v>
      </c>
      <c r="Q657" s="120">
        <v>45951773</v>
      </c>
      <c r="R657" s="120">
        <v>42776270</v>
      </c>
      <c r="S657" s="47"/>
    </row>
    <row r="658" spans="1:19" ht="12.75" customHeight="1" x14ac:dyDescent="0.2">
      <c r="A658" s="511"/>
      <c r="B658" s="511"/>
      <c r="C658" s="53" t="s">
        <v>3</v>
      </c>
      <c r="D658" s="54">
        <v>21</v>
      </c>
      <c r="E658" s="44">
        <v>14676.66</v>
      </c>
      <c r="F658" s="44">
        <v>0</v>
      </c>
      <c r="G658" s="44">
        <v>0</v>
      </c>
      <c r="H658" s="44">
        <v>6280.06</v>
      </c>
      <c r="I658" s="44">
        <v>0</v>
      </c>
      <c r="J658" s="55">
        <v>1746.39</v>
      </c>
      <c r="K658" s="56">
        <v>20956.72</v>
      </c>
      <c r="L658" s="57">
        <v>22703.11</v>
      </c>
      <c r="M658" s="117"/>
      <c r="N658" s="119">
        <v>20956.72</v>
      </c>
      <c r="O658" s="119">
        <v>14676.66</v>
      </c>
      <c r="P658" s="119">
        <v>774</v>
      </c>
      <c r="Q658" s="119">
        <v>25344.91</v>
      </c>
      <c r="R658" s="119">
        <v>23598.52</v>
      </c>
      <c r="S658" s="47"/>
    </row>
    <row r="659" spans="1:19" ht="9" customHeight="1" x14ac:dyDescent="0.2">
      <c r="A659" s="511"/>
      <c r="B659" s="511"/>
      <c r="C659" s="48" t="s">
        <v>4</v>
      </c>
      <c r="D659" s="49">
        <v>27</v>
      </c>
      <c r="E659" s="50">
        <v>28417976</v>
      </c>
      <c r="F659" s="50">
        <v>0</v>
      </c>
      <c r="G659" s="50">
        <v>0</v>
      </c>
      <c r="H659" s="50">
        <v>12159892</v>
      </c>
      <c r="I659" s="50">
        <v>0</v>
      </c>
      <c r="J659" s="51">
        <v>3381483</v>
      </c>
      <c r="K659" s="50">
        <v>40577868</v>
      </c>
      <c r="L659" s="52">
        <v>43959351</v>
      </c>
      <c r="M659" s="118"/>
      <c r="N659" s="120">
        <v>40577868</v>
      </c>
      <c r="O659" s="120">
        <v>28417976</v>
      </c>
      <c r="P659" s="120">
        <v>1498673</v>
      </c>
      <c r="Q659" s="120">
        <v>49074589</v>
      </c>
      <c r="R659" s="120">
        <v>45693106</v>
      </c>
      <c r="S659" s="47"/>
    </row>
    <row r="660" spans="1:19" ht="12.75" customHeight="1" x14ac:dyDescent="0.2">
      <c r="A660" s="511"/>
      <c r="B660" s="511"/>
      <c r="C660" s="53" t="s">
        <v>3</v>
      </c>
      <c r="D660" s="54">
        <v>28</v>
      </c>
      <c r="E660" s="44">
        <v>15585.87</v>
      </c>
      <c r="F660" s="44">
        <v>0</v>
      </c>
      <c r="G660" s="44">
        <v>0</v>
      </c>
      <c r="H660" s="44">
        <v>6280.06</v>
      </c>
      <c r="I660" s="44">
        <v>0</v>
      </c>
      <c r="J660" s="55">
        <v>1822.16</v>
      </c>
      <c r="K660" s="56">
        <v>21865.93</v>
      </c>
      <c r="L660" s="57">
        <v>23688.09</v>
      </c>
      <c r="M660" s="117"/>
      <c r="N660" s="119">
        <v>21865.93</v>
      </c>
      <c r="O660" s="119">
        <v>15585.87</v>
      </c>
      <c r="P660" s="119">
        <v>774</v>
      </c>
      <c r="Q660" s="119">
        <v>26493.55</v>
      </c>
      <c r="R660" s="119">
        <v>24671.39</v>
      </c>
      <c r="S660" s="47"/>
    </row>
    <row r="661" spans="1:19" ht="9" customHeight="1" x14ac:dyDescent="0.2">
      <c r="A661" s="511"/>
      <c r="B661" s="511"/>
      <c r="C661" s="48" t="s">
        <v>4</v>
      </c>
      <c r="D661" s="49">
        <v>34</v>
      </c>
      <c r="E661" s="50">
        <v>30178453</v>
      </c>
      <c r="F661" s="50">
        <v>0</v>
      </c>
      <c r="G661" s="50">
        <v>0</v>
      </c>
      <c r="H661" s="50">
        <v>12159892</v>
      </c>
      <c r="I661" s="50">
        <v>0</v>
      </c>
      <c r="J661" s="51">
        <v>3528194</v>
      </c>
      <c r="K661" s="50">
        <v>42338344</v>
      </c>
      <c r="L661" s="52">
        <v>45866538</v>
      </c>
      <c r="M661" s="118"/>
      <c r="N661" s="120">
        <v>42338344</v>
      </c>
      <c r="O661" s="120">
        <v>30178453</v>
      </c>
      <c r="P661" s="120">
        <v>1498673</v>
      </c>
      <c r="Q661" s="120">
        <v>51298666</v>
      </c>
      <c r="R661" s="120">
        <v>47770472</v>
      </c>
      <c r="S661" s="47"/>
    </row>
    <row r="662" spans="1:19" ht="12.75" customHeight="1" x14ac:dyDescent="0.2">
      <c r="A662" s="511"/>
      <c r="B662" s="511"/>
      <c r="C662" s="53" t="s">
        <v>3</v>
      </c>
      <c r="D662" s="54">
        <v>35</v>
      </c>
      <c r="E662" s="44">
        <v>16282.58</v>
      </c>
      <c r="F662" s="44">
        <v>0</v>
      </c>
      <c r="G662" s="44">
        <v>0</v>
      </c>
      <c r="H662" s="44">
        <v>6280.06</v>
      </c>
      <c r="I662" s="44">
        <v>0</v>
      </c>
      <c r="J662" s="55">
        <v>1880.22</v>
      </c>
      <c r="K662" s="56">
        <v>22562.639999999999</v>
      </c>
      <c r="L662" s="57">
        <v>24442.86</v>
      </c>
      <c r="M662" s="117"/>
      <c r="N662" s="119">
        <v>22562.639999999999</v>
      </c>
      <c r="O662" s="119">
        <v>16282.58</v>
      </c>
      <c r="P662" s="119">
        <v>774</v>
      </c>
      <c r="Q662" s="119">
        <v>27373.72</v>
      </c>
      <c r="R662" s="119">
        <v>25493.5</v>
      </c>
      <c r="S662" s="47"/>
    </row>
    <row r="663" spans="1:19" ht="9" customHeight="1" x14ac:dyDescent="0.2">
      <c r="A663" s="512"/>
      <c r="B663" s="512"/>
      <c r="C663" s="58" t="s">
        <v>4</v>
      </c>
      <c r="D663" s="59"/>
      <c r="E663" s="50">
        <v>31527471</v>
      </c>
      <c r="F663" s="50">
        <v>0</v>
      </c>
      <c r="G663" s="50">
        <v>0</v>
      </c>
      <c r="H663" s="50">
        <v>12159892</v>
      </c>
      <c r="I663" s="50">
        <v>0</v>
      </c>
      <c r="J663" s="60">
        <v>3640614</v>
      </c>
      <c r="K663" s="61">
        <v>43687363</v>
      </c>
      <c r="L663" s="62">
        <v>47327977</v>
      </c>
      <c r="M663" s="118"/>
      <c r="N663" s="120">
        <v>43687363</v>
      </c>
      <c r="O663" s="120">
        <v>31527471</v>
      </c>
      <c r="P663" s="120">
        <v>1498673</v>
      </c>
      <c r="Q663" s="120">
        <v>53002913</v>
      </c>
      <c r="R663" s="120">
        <v>49362299</v>
      </c>
      <c r="S663" s="47"/>
    </row>
    <row r="664" spans="1:19" ht="12.75" customHeight="1" x14ac:dyDescent="0.2">
      <c r="A664" s="492">
        <v>40269</v>
      </c>
      <c r="B664" s="492">
        <v>40359</v>
      </c>
      <c r="C664" s="42" t="s">
        <v>3</v>
      </c>
      <c r="D664" s="43">
        <v>0</v>
      </c>
      <c r="E664" s="44">
        <v>10415.969999999999</v>
      </c>
      <c r="F664" s="44">
        <v>0</v>
      </c>
      <c r="G664" s="44">
        <v>0</v>
      </c>
      <c r="H664" s="44">
        <v>6280.06</v>
      </c>
      <c r="I664" s="44">
        <v>75.13</v>
      </c>
      <c r="J664" s="44">
        <v>1391.34</v>
      </c>
      <c r="K664" s="45">
        <v>16771.16</v>
      </c>
      <c r="L664" s="46">
        <v>18162.5</v>
      </c>
      <c r="M664" s="117"/>
      <c r="N664" s="119">
        <v>16771.16</v>
      </c>
      <c r="O664" s="119">
        <v>10491.1</v>
      </c>
      <c r="P664" s="119">
        <v>774</v>
      </c>
      <c r="Q664" s="119">
        <v>20050.900000000001</v>
      </c>
      <c r="R664" s="119">
        <v>18659.560000000001</v>
      </c>
      <c r="S664" s="47"/>
    </row>
    <row r="665" spans="1:19" ht="9" customHeight="1" x14ac:dyDescent="0.2">
      <c r="A665" s="493"/>
      <c r="B665" s="493"/>
      <c r="C665" s="48" t="s">
        <v>4</v>
      </c>
      <c r="D665" s="49">
        <v>2</v>
      </c>
      <c r="E665" s="50">
        <v>20168130</v>
      </c>
      <c r="F665" s="50">
        <v>0</v>
      </c>
      <c r="G665" s="50">
        <v>0</v>
      </c>
      <c r="H665" s="50">
        <v>12159892</v>
      </c>
      <c r="I665" s="50">
        <v>145472</v>
      </c>
      <c r="J665" s="51">
        <v>2694010</v>
      </c>
      <c r="K665" s="50">
        <v>32473494</v>
      </c>
      <c r="L665" s="52">
        <v>35167504</v>
      </c>
      <c r="M665" s="118"/>
      <c r="N665" s="120">
        <v>32473494</v>
      </c>
      <c r="O665" s="120">
        <v>20313602</v>
      </c>
      <c r="P665" s="120">
        <v>1498673</v>
      </c>
      <c r="Q665" s="120">
        <v>38823956</v>
      </c>
      <c r="R665" s="120">
        <v>36129946</v>
      </c>
      <c r="S665" s="47"/>
    </row>
    <row r="666" spans="1:19" ht="12.75" customHeight="1" x14ac:dyDescent="0.2">
      <c r="A666" s="511">
        <v>40269</v>
      </c>
      <c r="B666" s="511">
        <v>40359</v>
      </c>
      <c r="C666" s="53" t="s">
        <v>3</v>
      </c>
      <c r="D666" s="54">
        <v>3</v>
      </c>
      <c r="E666" s="44">
        <v>10791.27</v>
      </c>
      <c r="F666" s="44">
        <v>0</v>
      </c>
      <c r="G666" s="44">
        <v>0</v>
      </c>
      <c r="H666" s="44">
        <v>6280.06</v>
      </c>
      <c r="I666" s="44">
        <v>75.13</v>
      </c>
      <c r="J666" s="55">
        <v>1422.61</v>
      </c>
      <c r="K666" s="56">
        <v>17146.46</v>
      </c>
      <c r="L666" s="57">
        <v>18569.07</v>
      </c>
      <c r="M666" s="117"/>
      <c r="N666" s="119">
        <v>17146.46</v>
      </c>
      <c r="O666" s="119">
        <v>10866.4</v>
      </c>
      <c r="P666" s="119">
        <v>774</v>
      </c>
      <c r="Q666" s="119">
        <v>20525.02</v>
      </c>
      <c r="R666" s="119">
        <v>19102.41</v>
      </c>
      <c r="S666" s="47"/>
    </row>
    <row r="667" spans="1:19" ht="9" customHeight="1" x14ac:dyDescent="0.2">
      <c r="A667" s="511"/>
      <c r="B667" s="511"/>
      <c r="C667" s="48" t="s">
        <v>4</v>
      </c>
      <c r="D667" s="49">
        <v>8</v>
      </c>
      <c r="E667" s="50">
        <v>20894812</v>
      </c>
      <c r="F667" s="50">
        <v>0</v>
      </c>
      <c r="G667" s="50">
        <v>0</v>
      </c>
      <c r="H667" s="50">
        <v>12159892</v>
      </c>
      <c r="I667" s="50">
        <v>145472</v>
      </c>
      <c r="J667" s="51">
        <v>2754557</v>
      </c>
      <c r="K667" s="50">
        <v>33200176</v>
      </c>
      <c r="L667" s="52">
        <v>35954733</v>
      </c>
      <c r="M667" s="118"/>
      <c r="N667" s="120">
        <v>33200176</v>
      </c>
      <c r="O667" s="120">
        <v>21040284</v>
      </c>
      <c r="P667" s="120">
        <v>1498673</v>
      </c>
      <c r="Q667" s="120">
        <v>39741980</v>
      </c>
      <c r="R667" s="120">
        <v>36987423</v>
      </c>
      <c r="S667" s="47"/>
    </row>
    <row r="668" spans="1:19" ht="12.75" customHeight="1" x14ac:dyDescent="0.2">
      <c r="A668" s="511"/>
      <c r="B668" s="511"/>
      <c r="C668" s="53" t="s">
        <v>3</v>
      </c>
      <c r="D668" s="54">
        <v>9</v>
      </c>
      <c r="E668" s="44">
        <v>12131.03</v>
      </c>
      <c r="F668" s="44">
        <v>0</v>
      </c>
      <c r="G668" s="44">
        <v>0</v>
      </c>
      <c r="H668" s="44">
        <v>6280.06</v>
      </c>
      <c r="I668" s="44">
        <v>75.13</v>
      </c>
      <c r="J668" s="55">
        <v>1534.26</v>
      </c>
      <c r="K668" s="56">
        <v>18486.22</v>
      </c>
      <c r="L668" s="57">
        <v>20020.48</v>
      </c>
      <c r="M668" s="117"/>
      <c r="N668" s="119">
        <v>18486.22</v>
      </c>
      <c r="O668" s="119">
        <v>12206.16</v>
      </c>
      <c r="P668" s="119">
        <v>774</v>
      </c>
      <c r="Q668" s="119">
        <v>22217.59</v>
      </c>
      <c r="R668" s="119">
        <v>20683.330000000002</v>
      </c>
      <c r="S668" s="47"/>
    </row>
    <row r="669" spans="1:19" ht="9" customHeight="1" x14ac:dyDescent="0.2">
      <c r="A669" s="511"/>
      <c r="B669" s="511"/>
      <c r="C669" s="48" t="s">
        <v>4</v>
      </c>
      <c r="D669" s="49">
        <v>14</v>
      </c>
      <c r="E669" s="50">
        <v>23488949</v>
      </c>
      <c r="F669" s="50">
        <v>0</v>
      </c>
      <c r="G669" s="50">
        <v>0</v>
      </c>
      <c r="H669" s="50">
        <v>12159892</v>
      </c>
      <c r="I669" s="50">
        <v>145472</v>
      </c>
      <c r="J669" s="51">
        <v>2970742</v>
      </c>
      <c r="K669" s="50">
        <v>35794313</v>
      </c>
      <c r="L669" s="52">
        <v>38765055</v>
      </c>
      <c r="M669" s="118"/>
      <c r="N669" s="120">
        <v>35794313</v>
      </c>
      <c r="O669" s="120">
        <v>23634421</v>
      </c>
      <c r="P669" s="120">
        <v>1498673</v>
      </c>
      <c r="Q669" s="120">
        <v>43019253</v>
      </c>
      <c r="R669" s="120">
        <v>40048511</v>
      </c>
      <c r="S669" s="47"/>
    </row>
    <row r="670" spans="1:19" ht="12.75" customHeight="1" x14ac:dyDescent="0.2">
      <c r="A670" s="511"/>
      <c r="B670" s="511"/>
      <c r="C670" s="53" t="s">
        <v>3</v>
      </c>
      <c r="D670" s="54">
        <v>15</v>
      </c>
      <c r="E670" s="44">
        <v>13400.03</v>
      </c>
      <c r="F670" s="44">
        <v>0</v>
      </c>
      <c r="G670" s="44">
        <v>0</v>
      </c>
      <c r="H670" s="44">
        <v>6280.06</v>
      </c>
      <c r="I670" s="44">
        <v>75.13</v>
      </c>
      <c r="J670" s="55">
        <v>1640.01</v>
      </c>
      <c r="K670" s="56">
        <v>19755.22</v>
      </c>
      <c r="L670" s="57">
        <v>21395.23</v>
      </c>
      <c r="M670" s="117"/>
      <c r="N670" s="119">
        <v>19755.22</v>
      </c>
      <c r="O670" s="119">
        <v>13475.16</v>
      </c>
      <c r="P670" s="119">
        <v>774</v>
      </c>
      <c r="Q670" s="119">
        <v>23820.76</v>
      </c>
      <c r="R670" s="119">
        <v>22180.75</v>
      </c>
      <c r="S670" s="47"/>
    </row>
    <row r="671" spans="1:19" ht="9" customHeight="1" x14ac:dyDescent="0.2">
      <c r="A671" s="511"/>
      <c r="B671" s="511"/>
      <c r="C671" s="48" t="s">
        <v>4</v>
      </c>
      <c r="D671" s="49">
        <v>20</v>
      </c>
      <c r="E671" s="50">
        <v>25946076</v>
      </c>
      <c r="F671" s="50">
        <v>0</v>
      </c>
      <c r="G671" s="50">
        <v>0</v>
      </c>
      <c r="H671" s="50">
        <v>12159892</v>
      </c>
      <c r="I671" s="50">
        <v>145472</v>
      </c>
      <c r="J671" s="51">
        <v>3175502</v>
      </c>
      <c r="K671" s="50">
        <v>38251440</v>
      </c>
      <c r="L671" s="52">
        <v>41426942</v>
      </c>
      <c r="M671" s="118"/>
      <c r="N671" s="120">
        <v>38251440</v>
      </c>
      <c r="O671" s="120">
        <v>26091548</v>
      </c>
      <c r="P671" s="120">
        <v>1498673</v>
      </c>
      <c r="Q671" s="120">
        <v>46123423</v>
      </c>
      <c r="R671" s="120">
        <v>42947921</v>
      </c>
      <c r="S671" s="47"/>
    </row>
    <row r="672" spans="1:19" ht="12.75" customHeight="1" x14ac:dyDescent="0.2">
      <c r="A672" s="511"/>
      <c r="B672" s="511"/>
      <c r="C672" s="53" t="s">
        <v>3</v>
      </c>
      <c r="D672" s="54">
        <v>21</v>
      </c>
      <c r="E672" s="44">
        <v>14676.66</v>
      </c>
      <c r="F672" s="44">
        <v>0</v>
      </c>
      <c r="G672" s="44">
        <v>0</v>
      </c>
      <c r="H672" s="44">
        <v>6280.06</v>
      </c>
      <c r="I672" s="44">
        <v>75.13</v>
      </c>
      <c r="J672" s="55">
        <v>1746.39</v>
      </c>
      <c r="K672" s="56">
        <v>21031.85</v>
      </c>
      <c r="L672" s="57">
        <v>22778.240000000002</v>
      </c>
      <c r="M672" s="117"/>
      <c r="N672" s="119">
        <v>21031.85</v>
      </c>
      <c r="O672" s="119">
        <v>14751.79</v>
      </c>
      <c r="P672" s="119">
        <v>774</v>
      </c>
      <c r="Q672" s="119">
        <v>25433.56</v>
      </c>
      <c r="R672" s="119">
        <v>23687.17</v>
      </c>
      <c r="S672" s="47"/>
    </row>
    <row r="673" spans="1:19" ht="9" customHeight="1" x14ac:dyDescent="0.2">
      <c r="A673" s="511"/>
      <c r="B673" s="511"/>
      <c r="C673" s="48" t="s">
        <v>4</v>
      </c>
      <c r="D673" s="49">
        <v>27</v>
      </c>
      <c r="E673" s="50">
        <v>28417976</v>
      </c>
      <c r="F673" s="50">
        <v>0</v>
      </c>
      <c r="G673" s="50">
        <v>0</v>
      </c>
      <c r="H673" s="50">
        <v>12159892</v>
      </c>
      <c r="I673" s="50">
        <v>145472</v>
      </c>
      <c r="J673" s="51">
        <v>3381483</v>
      </c>
      <c r="K673" s="50">
        <v>40723340</v>
      </c>
      <c r="L673" s="52">
        <v>44104823</v>
      </c>
      <c r="M673" s="118"/>
      <c r="N673" s="120">
        <v>40723340</v>
      </c>
      <c r="O673" s="120">
        <v>28563448</v>
      </c>
      <c r="P673" s="120">
        <v>1498673</v>
      </c>
      <c r="Q673" s="120">
        <v>49246239</v>
      </c>
      <c r="R673" s="120">
        <v>45864757</v>
      </c>
      <c r="S673" s="47"/>
    </row>
    <row r="674" spans="1:19" ht="12.75" customHeight="1" x14ac:dyDescent="0.2">
      <c r="A674" s="511"/>
      <c r="B674" s="511"/>
      <c r="C674" s="53" t="s">
        <v>3</v>
      </c>
      <c r="D674" s="54">
        <v>28</v>
      </c>
      <c r="E674" s="44">
        <v>15585.87</v>
      </c>
      <c r="F674" s="44">
        <v>0</v>
      </c>
      <c r="G674" s="44">
        <v>0</v>
      </c>
      <c r="H674" s="44">
        <v>6280.06</v>
      </c>
      <c r="I674" s="44">
        <v>75.13</v>
      </c>
      <c r="J674" s="55">
        <v>1822.16</v>
      </c>
      <c r="K674" s="56">
        <v>21941.06</v>
      </c>
      <c r="L674" s="57">
        <v>23763.22</v>
      </c>
      <c r="M674" s="117"/>
      <c r="N674" s="119">
        <v>21941.06</v>
      </c>
      <c r="O674" s="119">
        <v>15661</v>
      </c>
      <c r="P674" s="119">
        <v>774</v>
      </c>
      <c r="Q674" s="119">
        <v>26582.2</v>
      </c>
      <c r="R674" s="119">
        <v>24760.04</v>
      </c>
      <c r="S674" s="47"/>
    </row>
    <row r="675" spans="1:19" ht="9" customHeight="1" x14ac:dyDescent="0.2">
      <c r="A675" s="511"/>
      <c r="B675" s="511"/>
      <c r="C675" s="48" t="s">
        <v>4</v>
      </c>
      <c r="D675" s="49">
        <v>34</v>
      </c>
      <c r="E675" s="50">
        <v>30178453</v>
      </c>
      <c r="F675" s="50">
        <v>0</v>
      </c>
      <c r="G675" s="50">
        <v>0</v>
      </c>
      <c r="H675" s="50">
        <v>12159892</v>
      </c>
      <c r="I675" s="50">
        <v>145472</v>
      </c>
      <c r="J675" s="51">
        <v>3528194</v>
      </c>
      <c r="K675" s="50">
        <v>42483816</v>
      </c>
      <c r="L675" s="52">
        <v>46012010</v>
      </c>
      <c r="M675" s="118"/>
      <c r="N675" s="120">
        <v>42483816</v>
      </c>
      <c r="O675" s="120">
        <v>30323924</v>
      </c>
      <c r="P675" s="120">
        <v>1498673</v>
      </c>
      <c r="Q675" s="120">
        <v>51470316</v>
      </c>
      <c r="R675" s="120">
        <v>47942123</v>
      </c>
      <c r="S675" s="47"/>
    </row>
    <row r="676" spans="1:19" ht="12.75" customHeight="1" x14ac:dyDescent="0.2">
      <c r="A676" s="511"/>
      <c r="B676" s="511"/>
      <c r="C676" s="53" t="s">
        <v>3</v>
      </c>
      <c r="D676" s="54">
        <v>35</v>
      </c>
      <c r="E676" s="44">
        <v>16282.58</v>
      </c>
      <c r="F676" s="44">
        <v>0</v>
      </c>
      <c r="G676" s="44">
        <v>0</v>
      </c>
      <c r="H676" s="44">
        <v>6280.06</v>
      </c>
      <c r="I676" s="44">
        <v>75.13</v>
      </c>
      <c r="J676" s="55">
        <v>1880.22</v>
      </c>
      <c r="K676" s="56">
        <v>22637.77</v>
      </c>
      <c r="L676" s="57">
        <v>24517.99</v>
      </c>
      <c r="M676" s="117"/>
      <c r="N676" s="119">
        <v>22637.77</v>
      </c>
      <c r="O676" s="119">
        <v>16357.71</v>
      </c>
      <c r="P676" s="119">
        <v>774</v>
      </c>
      <c r="Q676" s="119">
        <v>27462.38</v>
      </c>
      <c r="R676" s="119">
        <v>25582.16</v>
      </c>
      <c r="S676" s="47"/>
    </row>
    <row r="677" spans="1:19" ht="9" customHeight="1" x14ac:dyDescent="0.2">
      <c r="A677" s="512"/>
      <c r="B677" s="512"/>
      <c r="C677" s="58" t="s">
        <v>4</v>
      </c>
      <c r="D677" s="59"/>
      <c r="E677" s="50">
        <v>31527471</v>
      </c>
      <c r="F677" s="50">
        <v>0</v>
      </c>
      <c r="G677" s="50">
        <v>0</v>
      </c>
      <c r="H677" s="50">
        <v>12159892</v>
      </c>
      <c r="I677" s="50">
        <v>145472</v>
      </c>
      <c r="J677" s="60">
        <v>3640614</v>
      </c>
      <c r="K677" s="61">
        <v>43832835</v>
      </c>
      <c r="L677" s="62">
        <v>47473448</v>
      </c>
      <c r="M677" s="118"/>
      <c r="N677" s="120">
        <v>43832835</v>
      </c>
      <c r="O677" s="120">
        <v>31672943</v>
      </c>
      <c r="P677" s="120">
        <v>1498673</v>
      </c>
      <c r="Q677" s="120">
        <v>53174583</v>
      </c>
      <c r="R677" s="120">
        <v>49533969</v>
      </c>
      <c r="S677" s="47"/>
    </row>
    <row r="678" spans="1:19" ht="12.75" customHeight="1" x14ac:dyDescent="0.2">
      <c r="A678" s="492">
        <v>40360</v>
      </c>
      <c r="B678" s="492">
        <v>40543</v>
      </c>
      <c r="C678" s="42" t="s">
        <v>3</v>
      </c>
      <c r="D678" s="43">
        <v>0</v>
      </c>
      <c r="E678" s="44">
        <v>10415.969999999999</v>
      </c>
      <c r="F678" s="44">
        <v>0</v>
      </c>
      <c r="G678" s="44">
        <v>0</v>
      </c>
      <c r="H678" s="44">
        <v>6280.06</v>
      </c>
      <c r="I678" s="44">
        <v>125.22</v>
      </c>
      <c r="J678" s="44">
        <v>1391.34</v>
      </c>
      <c r="K678" s="45">
        <v>16821.25</v>
      </c>
      <c r="L678" s="46">
        <v>18212.59</v>
      </c>
      <c r="M678" s="117"/>
      <c r="N678" s="119">
        <v>16821.25</v>
      </c>
      <c r="O678" s="119">
        <v>10541.19</v>
      </c>
      <c r="P678" s="119">
        <v>774</v>
      </c>
      <c r="Q678" s="119">
        <v>20110</v>
      </c>
      <c r="R678" s="119">
        <v>18718.66</v>
      </c>
      <c r="S678" s="47"/>
    </row>
    <row r="679" spans="1:19" ht="9" customHeight="1" x14ac:dyDescent="0.2">
      <c r="A679" s="493"/>
      <c r="B679" s="493"/>
      <c r="C679" s="48" t="s">
        <v>4</v>
      </c>
      <c r="D679" s="49">
        <v>2</v>
      </c>
      <c r="E679" s="50">
        <v>20168130</v>
      </c>
      <c r="F679" s="50">
        <v>0</v>
      </c>
      <c r="G679" s="50">
        <v>0</v>
      </c>
      <c r="H679" s="50">
        <v>12159892</v>
      </c>
      <c r="I679" s="50">
        <v>242460</v>
      </c>
      <c r="J679" s="51">
        <v>2694010</v>
      </c>
      <c r="K679" s="50">
        <v>32570482</v>
      </c>
      <c r="L679" s="52">
        <v>35264492</v>
      </c>
      <c r="M679" s="118"/>
      <c r="N679" s="120">
        <v>32570482</v>
      </c>
      <c r="O679" s="120">
        <v>20410590</v>
      </c>
      <c r="P679" s="120">
        <v>1498673</v>
      </c>
      <c r="Q679" s="120">
        <v>38938390</v>
      </c>
      <c r="R679" s="120">
        <v>36244380</v>
      </c>
      <c r="S679" s="47"/>
    </row>
    <row r="680" spans="1:19" ht="12.75" customHeight="1" x14ac:dyDescent="0.2">
      <c r="A680" s="511">
        <v>40360</v>
      </c>
      <c r="B680" s="511">
        <v>40543</v>
      </c>
      <c r="C680" s="53" t="s">
        <v>3</v>
      </c>
      <c r="D680" s="54">
        <v>3</v>
      </c>
      <c r="E680" s="44">
        <v>10791.27</v>
      </c>
      <c r="F680" s="44">
        <v>0</v>
      </c>
      <c r="G680" s="44">
        <v>0</v>
      </c>
      <c r="H680" s="44">
        <v>6280.06</v>
      </c>
      <c r="I680" s="44">
        <v>125.22</v>
      </c>
      <c r="J680" s="55">
        <v>1422.61</v>
      </c>
      <c r="K680" s="56">
        <v>17196.55</v>
      </c>
      <c r="L680" s="57">
        <v>18619.16</v>
      </c>
      <c r="M680" s="117"/>
      <c r="N680" s="119">
        <v>17196.55</v>
      </c>
      <c r="O680" s="119">
        <v>10916.49</v>
      </c>
      <c r="P680" s="119">
        <v>774</v>
      </c>
      <c r="Q680" s="119">
        <v>20584.13</v>
      </c>
      <c r="R680" s="119">
        <v>19161.52</v>
      </c>
      <c r="S680" s="47"/>
    </row>
    <row r="681" spans="1:19" ht="9" customHeight="1" x14ac:dyDescent="0.2">
      <c r="A681" s="511"/>
      <c r="B681" s="511"/>
      <c r="C681" s="48" t="s">
        <v>4</v>
      </c>
      <c r="D681" s="49">
        <v>8</v>
      </c>
      <c r="E681" s="50">
        <v>20894812</v>
      </c>
      <c r="F681" s="50">
        <v>0</v>
      </c>
      <c r="G681" s="50">
        <v>0</v>
      </c>
      <c r="H681" s="50">
        <v>12159892</v>
      </c>
      <c r="I681" s="50">
        <v>242460</v>
      </c>
      <c r="J681" s="51">
        <v>2754557</v>
      </c>
      <c r="K681" s="50">
        <v>33297164</v>
      </c>
      <c r="L681" s="52">
        <v>36051721</v>
      </c>
      <c r="M681" s="118"/>
      <c r="N681" s="120">
        <v>33297164</v>
      </c>
      <c r="O681" s="120">
        <v>21137272</v>
      </c>
      <c r="P681" s="120">
        <v>1498673</v>
      </c>
      <c r="Q681" s="120">
        <v>39856433</v>
      </c>
      <c r="R681" s="120">
        <v>37101876</v>
      </c>
      <c r="S681" s="47"/>
    </row>
    <row r="682" spans="1:19" ht="12.75" customHeight="1" x14ac:dyDescent="0.2">
      <c r="A682" s="511"/>
      <c r="B682" s="511"/>
      <c r="C682" s="53" t="s">
        <v>3</v>
      </c>
      <c r="D682" s="54">
        <v>9</v>
      </c>
      <c r="E682" s="44">
        <v>12131.03</v>
      </c>
      <c r="F682" s="44">
        <v>0</v>
      </c>
      <c r="G682" s="44">
        <v>0</v>
      </c>
      <c r="H682" s="44">
        <v>6280.06</v>
      </c>
      <c r="I682" s="44">
        <v>125.22</v>
      </c>
      <c r="J682" s="55">
        <v>1534.26</v>
      </c>
      <c r="K682" s="56">
        <v>18536.310000000001</v>
      </c>
      <c r="L682" s="57">
        <v>20070.57</v>
      </c>
      <c r="M682" s="117"/>
      <c r="N682" s="119">
        <v>18536.310000000001</v>
      </c>
      <c r="O682" s="119">
        <v>12256.25</v>
      </c>
      <c r="P682" s="119">
        <v>774</v>
      </c>
      <c r="Q682" s="119">
        <v>22276.7</v>
      </c>
      <c r="R682" s="119">
        <v>20742.439999999999</v>
      </c>
      <c r="S682" s="47"/>
    </row>
    <row r="683" spans="1:19" ht="9" customHeight="1" x14ac:dyDescent="0.2">
      <c r="A683" s="511"/>
      <c r="B683" s="511"/>
      <c r="C683" s="48" t="s">
        <v>4</v>
      </c>
      <c r="D683" s="49">
        <v>14</v>
      </c>
      <c r="E683" s="50">
        <v>23488949</v>
      </c>
      <c r="F683" s="50">
        <v>0</v>
      </c>
      <c r="G683" s="50">
        <v>0</v>
      </c>
      <c r="H683" s="50">
        <v>12159892</v>
      </c>
      <c r="I683" s="50">
        <v>242460</v>
      </c>
      <c r="J683" s="51">
        <v>2970742</v>
      </c>
      <c r="K683" s="50">
        <v>35891301</v>
      </c>
      <c r="L683" s="52">
        <v>38862043</v>
      </c>
      <c r="M683" s="118"/>
      <c r="N683" s="120">
        <v>35891301</v>
      </c>
      <c r="O683" s="120">
        <v>23731409</v>
      </c>
      <c r="P683" s="120">
        <v>1498673</v>
      </c>
      <c r="Q683" s="120">
        <v>43133706</v>
      </c>
      <c r="R683" s="120">
        <v>40162964</v>
      </c>
      <c r="S683" s="47"/>
    </row>
    <row r="684" spans="1:19" ht="12.75" customHeight="1" x14ac:dyDescent="0.2">
      <c r="A684" s="511"/>
      <c r="B684" s="511"/>
      <c r="C684" s="53" t="s">
        <v>3</v>
      </c>
      <c r="D684" s="54">
        <v>15</v>
      </c>
      <c r="E684" s="44">
        <v>13400.03</v>
      </c>
      <c r="F684" s="44">
        <v>0</v>
      </c>
      <c r="G684" s="44">
        <v>0</v>
      </c>
      <c r="H684" s="44">
        <v>6280.06</v>
      </c>
      <c r="I684" s="44">
        <v>125.22</v>
      </c>
      <c r="J684" s="55">
        <v>1640.01</v>
      </c>
      <c r="K684" s="56">
        <v>19805.310000000001</v>
      </c>
      <c r="L684" s="57">
        <v>21445.32</v>
      </c>
      <c r="M684" s="117"/>
      <c r="N684" s="119">
        <v>19805.310000000001</v>
      </c>
      <c r="O684" s="119">
        <v>13525.25</v>
      </c>
      <c r="P684" s="119">
        <v>774</v>
      </c>
      <c r="Q684" s="119">
        <v>23879.87</v>
      </c>
      <c r="R684" s="119">
        <v>22239.86</v>
      </c>
      <c r="S684" s="47"/>
    </row>
    <row r="685" spans="1:19" ht="9" customHeight="1" x14ac:dyDescent="0.2">
      <c r="A685" s="511"/>
      <c r="B685" s="511"/>
      <c r="C685" s="48" t="s">
        <v>4</v>
      </c>
      <c r="D685" s="49">
        <v>20</v>
      </c>
      <c r="E685" s="50">
        <v>25946076</v>
      </c>
      <c r="F685" s="50">
        <v>0</v>
      </c>
      <c r="G685" s="50">
        <v>0</v>
      </c>
      <c r="H685" s="50">
        <v>12159892</v>
      </c>
      <c r="I685" s="50">
        <v>242460</v>
      </c>
      <c r="J685" s="51">
        <v>3175502</v>
      </c>
      <c r="K685" s="50">
        <v>38348428</v>
      </c>
      <c r="L685" s="52">
        <v>41523930</v>
      </c>
      <c r="M685" s="118"/>
      <c r="N685" s="120">
        <v>38348428</v>
      </c>
      <c r="O685" s="120">
        <v>26188536</v>
      </c>
      <c r="P685" s="120">
        <v>1498673</v>
      </c>
      <c r="Q685" s="120">
        <v>46237876</v>
      </c>
      <c r="R685" s="120">
        <v>43062374</v>
      </c>
      <c r="S685" s="47"/>
    </row>
    <row r="686" spans="1:19" ht="12.75" customHeight="1" x14ac:dyDescent="0.2">
      <c r="A686" s="511"/>
      <c r="B686" s="511"/>
      <c r="C686" s="53" t="s">
        <v>3</v>
      </c>
      <c r="D686" s="54">
        <v>21</v>
      </c>
      <c r="E686" s="44">
        <v>14676.66</v>
      </c>
      <c r="F686" s="44">
        <v>0</v>
      </c>
      <c r="G686" s="44">
        <v>0</v>
      </c>
      <c r="H686" s="44">
        <v>6280.06</v>
      </c>
      <c r="I686" s="44">
        <v>125.22</v>
      </c>
      <c r="J686" s="55">
        <v>1746.39</v>
      </c>
      <c r="K686" s="56">
        <v>21081.94</v>
      </c>
      <c r="L686" s="57">
        <v>22828.33</v>
      </c>
      <c r="M686" s="117"/>
      <c r="N686" s="119">
        <v>21081.94</v>
      </c>
      <c r="O686" s="119">
        <v>14801.88</v>
      </c>
      <c r="P686" s="119">
        <v>774</v>
      </c>
      <c r="Q686" s="119">
        <v>25492.67</v>
      </c>
      <c r="R686" s="119">
        <v>23746.28</v>
      </c>
      <c r="S686" s="47"/>
    </row>
    <row r="687" spans="1:19" ht="9" customHeight="1" x14ac:dyDescent="0.2">
      <c r="A687" s="511"/>
      <c r="B687" s="511"/>
      <c r="C687" s="48" t="s">
        <v>4</v>
      </c>
      <c r="D687" s="49">
        <v>27</v>
      </c>
      <c r="E687" s="50">
        <v>28417976</v>
      </c>
      <c r="F687" s="50">
        <v>0</v>
      </c>
      <c r="G687" s="50">
        <v>0</v>
      </c>
      <c r="H687" s="50">
        <v>12159892</v>
      </c>
      <c r="I687" s="50">
        <v>242460</v>
      </c>
      <c r="J687" s="51">
        <v>3381483</v>
      </c>
      <c r="K687" s="50">
        <v>40820328</v>
      </c>
      <c r="L687" s="52">
        <v>44201811</v>
      </c>
      <c r="M687" s="118"/>
      <c r="N687" s="120">
        <v>40820328</v>
      </c>
      <c r="O687" s="120">
        <v>28660436</v>
      </c>
      <c r="P687" s="120">
        <v>1498673</v>
      </c>
      <c r="Q687" s="120">
        <v>49360692</v>
      </c>
      <c r="R687" s="120">
        <v>45979210</v>
      </c>
      <c r="S687" s="47"/>
    </row>
    <row r="688" spans="1:19" ht="12.75" customHeight="1" x14ac:dyDescent="0.2">
      <c r="A688" s="511"/>
      <c r="B688" s="511"/>
      <c r="C688" s="53" t="s">
        <v>3</v>
      </c>
      <c r="D688" s="54">
        <v>28</v>
      </c>
      <c r="E688" s="44">
        <v>15585.87</v>
      </c>
      <c r="F688" s="44">
        <v>0</v>
      </c>
      <c r="G688" s="44">
        <v>0</v>
      </c>
      <c r="H688" s="44">
        <v>6280.06</v>
      </c>
      <c r="I688" s="44">
        <v>125.22</v>
      </c>
      <c r="J688" s="55">
        <v>1822.16</v>
      </c>
      <c r="K688" s="56">
        <v>21991.15</v>
      </c>
      <c r="L688" s="57">
        <v>23813.31</v>
      </c>
      <c r="M688" s="117"/>
      <c r="N688" s="119">
        <v>21991.15</v>
      </c>
      <c r="O688" s="119">
        <v>15711.09</v>
      </c>
      <c r="P688" s="119">
        <v>774</v>
      </c>
      <c r="Q688" s="119">
        <v>26641.31</v>
      </c>
      <c r="R688" s="119">
        <v>24819.15</v>
      </c>
      <c r="S688" s="47"/>
    </row>
    <row r="689" spans="1:19" ht="9" customHeight="1" x14ac:dyDescent="0.2">
      <c r="A689" s="511"/>
      <c r="B689" s="511"/>
      <c r="C689" s="48" t="s">
        <v>4</v>
      </c>
      <c r="D689" s="49">
        <v>34</v>
      </c>
      <c r="E689" s="50">
        <v>30178453</v>
      </c>
      <c r="F689" s="50">
        <v>0</v>
      </c>
      <c r="G689" s="50">
        <v>0</v>
      </c>
      <c r="H689" s="50">
        <v>12159892</v>
      </c>
      <c r="I689" s="50">
        <v>242460</v>
      </c>
      <c r="J689" s="51">
        <v>3528194</v>
      </c>
      <c r="K689" s="50">
        <v>42580804</v>
      </c>
      <c r="L689" s="52">
        <v>46108998</v>
      </c>
      <c r="M689" s="118"/>
      <c r="N689" s="120">
        <v>42580804</v>
      </c>
      <c r="O689" s="120">
        <v>30420912</v>
      </c>
      <c r="P689" s="120">
        <v>1498673</v>
      </c>
      <c r="Q689" s="120">
        <v>51584769</v>
      </c>
      <c r="R689" s="120">
        <v>48056576</v>
      </c>
      <c r="S689" s="47"/>
    </row>
    <row r="690" spans="1:19" ht="12.75" customHeight="1" x14ac:dyDescent="0.2">
      <c r="A690" s="511"/>
      <c r="B690" s="511"/>
      <c r="C690" s="53" t="s">
        <v>3</v>
      </c>
      <c r="D690" s="54">
        <v>35</v>
      </c>
      <c r="E690" s="44">
        <v>16282.58</v>
      </c>
      <c r="F690" s="44">
        <v>0</v>
      </c>
      <c r="G690" s="44">
        <v>0</v>
      </c>
      <c r="H690" s="44">
        <v>6280.06</v>
      </c>
      <c r="I690" s="44">
        <v>125.22</v>
      </c>
      <c r="J690" s="55">
        <v>1880.22</v>
      </c>
      <c r="K690" s="56">
        <v>22687.86</v>
      </c>
      <c r="L690" s="57">
        <v>24568.080000000002</v>
      </c>
      <c r="M690" s="117"/>
      <c r="N690" s="119">
        <v>22687.86</v>
      </c>
      <c r="O690" s="119">
        <v>16407.8</v>
      </c>
      <c r="P690" s="119">
        <v>774</v>
      </c>
      <c r="Q690" s="119">
        <v>27521.48</v>
      </c>
      <c r="R690" s="119">
        <v>25641.26</v>
      </c>
      <c r="S690" s="47"/>
    </row>
    <row r="691" spans="1:19" ht="9" customHeight="1" x14ac:dyDescent="0.2">
      <c r="A691" s="512"/>
      <c r="B691" s="512"/>
      <c r="C691" s="58" t="s">
        <v>4</v>
      </c>
      <c r="D691" s="59"/>
      <c r="E691" s="61">
        <v>31527471</v>
      </c>
      <c r="F691" s="61">
        <v>0</v>
      </c>
      <c r="G691" s="61">
        <v>0</v>
      </c>
      <c r="H691" s="61">
        <v>12159892</v>
      </c>
      <c r="I691" s="61">
        <v>242460</v>
      </c>
      <c r="J691" s="60">
        <v>3640614</v>
      </c>
      <c r="K691" s="61">
        <v>43929823</v>
      </c>
      <c r="L691" s="62">
        <v>47570436</v>
      </c>
      <c r="M691" s="118"/>
      <c r="N691" s="123">
        <v>43929823</v>
      </c>
      <c r="O691" s="123">
        <v>31769931</v>
      </c>
      <c r="P691" s="123">
        <v>1498673</v>
      </c>
      <c r="Q691" s="123">
        <v>53289016</v>
      </c>
      <c r="R691" s="120">
        <v>49648403</v>
      </c>
      <c r="S691" s="47"/>
    </row>
    <row r="692" spans="1:19" ht="12.75" customHeight="1" x14ac:dyDescent="0.2">
      <c r="A692" s="492">
        <v>40544</v>
      </c>
      <c r="B692" s="492">
        <v>42369</v>
      </c>
      <c r="C692" s="42" t="s">
        <v>3</v>
      </c>
      <c r="D692" s="43">
        <v>0</v>
      </c>
      <c r="E692" s="44">
        <v>10415.969999999999</v>
      </c>
      <c r="F692" s="44">
        <v>0</v>
      </c>
      <c r="G692" s="44"/>
      <c r="H692" s="44">
        <v>6280.06</v>
      </c>
      <c r="I692" s="44">
        <v>125.22</v>
      </c>
      <c r="J692" s="44">
        <v>1401.77</v>
      </c>
      <c r="K692" s="44">
        <v>16821.25</v>
      </c>
      <c r="L692" s="46">
        <v>18223.02</v>
      </c>
      <c r="M692" s="117"/>
      <c r="N692" s="119">
        <v>16821.25</v>
      </c>
      <c r="O692" s="119">
        <v>10541.19</v>
      </c>
      <c r="P692" s="119">
        <v>774</v>
      </c>
      <c r="Q692" s="119">
        <v>20120.43</v>
      </c>
      <c r="R692" s="119">
        <v>18718.66</v>
      </c>
      <c r="S692" s="47"/>
    </row>
    <row r="693" spans="1:19" ht="9" customHeight="1" x14ac:dyDescent="0.2">
      <c r="A693" s="493"/>
      <c r="B693" s="493"/>
      <c r="C693" s="48" t="s">
        <v>4</v>
      </c>
      <c r="D693" s="49">
        <v>2</v>
      </c>
      <c r="E693" s="61">
        <v>20168130</v>
      </c>
      <c r="F693" s="50">
        <v>0</v>
      </c>
      <c r="G693" s="50">
        <v>0</v>
      </c>
      <c r="H693" s="61">
        <v>12159892</v>
      </c>
      <c r="I693" s="61">
        <v>242460</v>
      </c>
      <c r="J693" s="51">
        <v>2714205</v>
      </c>
      <c r="K693" s="61">
        <v>32570482</v>
      </c>
      <c r="L693" s="61">
        <v>35284687</v>
      </c>
      <c r="M693" s="118"/>
      <c r="N693" s="120">
        <v>32570482</v>
      </c>
      <c r="O693" s="120">
        <v>20410590</v>
      </c>
      <c r="P693" s="123">
        <v>1498673</v>
      </c>
      <c r="Q693" s="120">
        <v>38958585</v>
      </c>
      <c r="R693" s="120">
        <v>36244380</v>
      </c>
      <c r="S693" s="47"/>
    </row>
    <row r="694" spans="1:19" ht="12.75" customHeight="1" x14ac:dyDescent="0.2">
      <c r="A694" s="511">
        <v>40544</v>
      </c>
      <c r="B694" s="511">
        <v>42369</v>
      </c>
      <c r="C694" s="53" t="s">
        <v>3</v>
      </c>
      <c r="D694" s="54">
        <v>3</v>
      </c>
      <c r="E694" s="44">
        <v>10791.27</v>
      </c>
      <c r="F694" s="44">
        <v>0</v>
      </c>
      <c r="G694" s="44">
        <v>0</v>
      </c>
      <c r="H694" s="44">
        <v>6280.06</v>
      </c>
      <c r="I694" s="44">
        <v>125.22</v>
      </c>
      <c r="J694" s="44">
        <v>1433.05</v>
      </c>
      <c r="K694" s="44">
        <v>17196.55</v>
      </c>
      <c r="L694" s="46">
        <v>18629.599999999999</v>
      </c>
      <c r="M694" s="117"/>
      <c r="N694" s="119">
        <v>17196.55</v>
      </c>
      <c r="O694" s="119">
        <v>10916.49</v>
      </c>
      <c r="P694" s="119">
        <v>774</v>
      </c>
      <c r="Q694" s="119">
        <v>20594.57</v>
      </c>
      <c r="R694" s="119">
        <v>19161.52</v>
      </c>
      <c r="S694" s="47"/>
    </row>
    <row r="695" spans="1:19" ht="9" customHeight="1" x14ac:dyDescent="0.2">
      <c r="A695" s="511"/>
      <c r="B695" s="511"/>
      <c r="C695" s="48" t="s">
        <v>4</v>
      </c>
      <c r="D695" s="49">
        <v>8</v>
      </c>
      <c r="E695" s="61">
        <v>20894812</v>
      </c>
      <c r="F695" s="50">
        <v>0</v>
      </c>
      <c r="G695" s="50">
        <v>0</v>
      </c>
      <c r="H695" s="61">
        <v>12159892</v>
      </c>
      <c r="I695" s="61">
        <v>242460</v>
      </c>
      <c r="J695" s="51">
        <v>2774772</v>
      </c>
      <c r="K695" s="61">
        <v>33297164</v>
      </c>
      <c r="L695" s="61">
        <v>36071936</v>
      </c>
      <c r="M695" s="118"/>
      <c r="N695" s="120">
        <v>33297164</v>
      </c>
      <c r="O695" s="120">
        <v>21137272</v>
      </c>
      <c r="P695" s="123">
        <v>1498673</v>
      </c>
      <c r="Q695" s="120">
        <v>39876648</v>
      </c>
      <c r="R695" s="120">
        <v>37101876</v>
      </c>
      <c r="S695" s="47"/>
    </row>
    <row r="696" spans="1:19" ht="12.75" customHeight="1" x14ac:dyDescent="0.2">
      <c r="A696" s="511"/>
      <c r="B696" s="511"/>
      <c r="C696" s="53" t="s">
        <v>3</v>
      </c>
      <c r="D696" s="54">
        <v>9</v>
      </c>
      <c r="E696" s="44">
        <v>12131.03</v>
      </c>
      <c r="F696" s="44">
        <v>0</v>
      </c>
      <c r="G696" s="44">
        <v>0</v>
      </c>
      <c r="H696" s="44">
        <v>6280.06</v>
      </c>
      <c r="I696" s="44">
        <v>125.22</v>
      </c>
      <c r="J696" s="44">
        <v>1544.69</v>
      </c>
      <c r="K696" s="44">
        <v>18536.310000000001</v>
      </c>
      <c r="L696" s="46">
        <v>20081</v>
      </c>
      <c r="M696" s="117"/>
      <c r="N696" s="119">
        <v>18536.310000000001</v>
      </c>
      <c r="O696" s="119">
        <v>12256.25</v>
      </c>
      <c r="P696" s="119">
        <v>774</v>
      </c>
      <c r="Q696" s="119">
        <v>22287.13</v>
      </c>
      <c r="R696" s="119">
        <v>20742.439999999999</v>
      </c>
      <c r="S696" s="47"/>
    </row>
    <row r="697" spans="1:19" ht="9" customHeight="1" x14ac:dyDescent="0.2">
      <c r="A697" s="511"/>
      <c r="B697" s="511"/>
      <c r="C697" s="48" t="s">
        <v>4</v>
      </c>
      <c r="D697" s="49">
        <v>14</v>
      </c>
      <c r="E697" s="61">
        <v>23488949</v>
      </c>
      <c r="F697" s="50">
        <v>0</v>
      </c>
      <c r="G697" s="50">
        <v>0</v>
      </c>
      <c r="H697" s="61">
        <v>12159892</v>
      </c>
      <c r="I697" s="61">
        <v>242460</v>
      </c>
      <c r="J697" s="51">
        <v>2990937</v>
      </c>
      <c r="K697" s="61">
        <v>35891301</v>
      </c>
      <c r="L697" s="61">
        <v>38882238</v>
      </c>
      <c r="M697" s="118"/>
      <c r="N697" s="120">
        <v>35891301</v>
      </c>
      <c r="O697" s="120">
        <v>23731409</v>
      </c>
      <c r="P697" s="123">
        <v>1498673</v>
      </c>
      <c r="Q697" s="120">
        <v>43153901</v>
      </c>
      <c r="R697" s="120">
        <v>40162964</v>
      </c>
      <c r="S697" s="47"/>
    </row>
    <row r="698" spans="1:19" ht="12.75" customHeight="1" x14ac:dyDescent="0.2">
      <c r="A698" s="511"/>
      <c r="B698" s="511"/>
      <c r="C698" s="53" t="s">
        <v>3</v>
      </c>
      <c r="D698" s="54">
        <v>15</v>
      </c>
      <c r="E698" s="44">
        <v>13400.03</v>
      </c>
      <c r="F698" s="44">
        <v>0</v>
      </c>
      <c r="G698" s="44">
        <v>0</v>
      </c>
      <c r="H698" s="44">
        <v>6280.06</v>
      </c>
      <c r="I698" s="44">
        <v>125.22</v>
      </c>
      <c r="J698" s="44">
        <v>1650.44</v>
      </c>
      <c r="K698" s="44">
        <v>19805.310000000001</v>
      </c>
      <c r="L698" s="46">
        <v>21455.75</v>
      </c>
      <c r="M698" s="117"/>
      <c r="N698" s="119">
        <v>19805.310000000001</v>
      </c>
      <c r="O698" s="119">
        <v>13525.25</v>
      </c>
      <c r="P698" s="119">
        <v>774</v>
      </c>
      <c r="Q698" s="119">
        <v>23890.3</v>
      </c>
      <c r="R698" s="119">
        <v>22239.86</v>
      </c>
      <c r="S698" s="47"/>
    </row>
    <row r="699" spans="1:19" ht="9" customHeight="1" x14ac:dyDescent="0.2">
      <c r="A699" s="511"/>
      <c r="B699" s="511"/>
      <c r="C699" s="48" t="s">
        <v>4</v>
      </c>
      <c r="D699" s="49">
        <v>20</v>
      </c>
      <c r="E699" s="61">
        <v>25946076</v>
      </c>
      <c r="F699" s="50">
        <v>0</v>
      </c>
      <c r="G699" s="50">
        <v>0</v>
      </c>
      <c r="H699" s="61">
        <v>12159892</v>
      </c>
      <c r="I699" s="61">
        <v>242460</v>
      </c>
      <c r="J699" s="51">
        <v>3195697</v>
      </c>
      <c r="K699" s="61">
        <v>38348428</v>
      </c>
      <c r="L699" s="61">
        <v>41544125</v>
      </c>
      <c r="M699" s="118"/>
      <c r="N699" s="120">
        <v>38348428</v>
      </c>
      <c r="O699" s="120">
        <v>26188536</v>
      </c>
      <c r="P699" s="123">
        <v>1498673</v>
      </c>
      <c r="Q699" s="120">
        <v>46258071</v>
      </c>
      <c r="R699" s="120">
        <v>43062374</v>
      </c>
      <c r="S699" s="47"/>
    </row>
    <row r="700" spans="1:19" ht="12.75" customHeight="1" x14ac:dyDescent="0.2">
      <c r="A700" s="511"/>
      <c r="B700" s="511"/>
      <c r="C700" s="53" t="s">
        <v>3</v>
      </c>
      <c r="D700" s="54">
        <v>21</v>
      </c>
      <c r="E700" s="44">
        <v>14676.66</v>
      </c>
      <c r="F700" s="44">
        <v>0</v>
      </c>
      <c r="G700" s="44">
        <v>0</v>
      </c>
      <c r="H700" s="44">
        <v>6280.06</v>
      </c>
      <c r="I700" s="44">
        <v>125.22</v>
      </c>
      <c r="J700" s="44">
        <v>1756.83</v>
      </c>
      <c r="K700" s="44">
        <v>21081.94</v>
      </c>
      <c r="L700" s="46">
        <v>22838.77</v>
      </c>
      <c r="M700" s="117"/>
      <c r="N700" s="119">
        <v>21081.94</v>
      </c>
      <c r="O700" s="119">
        <v>14801.88</v>
      </c>
      <c r="P700" s="119">
        <v>774</v>
      </c>
      <c r="Q700" s="119">
        <v>25503.11</v>
      </c>
      <c r="R700" s="119">
        <v>23746.28</v>
      </c>
      <c r="S700" s="47"/>
    </row>
    <row r="701" spans="1:19" ht="9" customHeight="1" x14ac:dyDescent="0.2">
      <c r="A701" s="511"/>
      <c r="B701" s="511"/>
      <c r="C701" s="48" t="s">
        <v>4</v>
      </c>
      <c r="D701" s="49">
        <v>27</v>
      </c>
      <c r="E701" s="61">
        <v>28417976</v>
      </c>
      <c r="F701" s="50">
        <v>0</v>
      </c>
      <c r="G701" s="50">
        <v>0</v>
      </c>
      <c r="H701" s="61">
        <v>12159892</v>
      </c>
      <c r="I701" s="61">
        <v>242460</v>
      </c>
      <c r="J701" s="51">
        <v>3401697</v>
      </c>
      <c r="K701" s="61">
        <v>40820328</v>
      </c>
      <c r="L701" s="61">
        <v>44222025</v>
      </c>
      <c r="M701" s="118"/>
      <c r="N701" s="120">
        <v>40820328</v>
      </c>
      <c r="O701" s="120">
        <v>28660436</v>
      </c>
      <c r="P701" s="123">
        <v>1498673</v>
      </c>
      <c r="Q701" s="120">
        <v>49380907</v>
      </c>
      <c r="R701" s="120">
        <v>45979210</v>
      </c>
      <c r="S701" s="47"/>
    </row>
    <row r="702" spans="1:19" ht="12.75" customHeight="1" x14ac:dyDescent="0.2">
      <c r="A702" s="511"/>
      <c r="B702" s="511"/>
      <c r="C702" s="53" t="s">
        <v>3</v>
      </c>
      <c r="D702" s="54">
        <v>28</v>
      </c>
      <c r="E702" s="44">
        <v>15585.87</v>
      </c>
      <c r="F702" s="44">
        <v>0</v>
      </c>
      <c r="G702" s="44">
        <v>0</v>
      </c>
      <c r="H702" s="44">
        <v>6280.06</v>
      </c>
      <c r="I702" s="44">
        <v>125.22</v>
      </c>
      <c r="J702" s="44">
        <v>1832.6</v>
      </c>
      <c r="K702" s="44">
        <v>21991.15</v>
      </c>
      <c r="L702" s="46">
        <v>23823.75</v>
      </c>
      <c r="M702" s="117"/>
      <c r="N702" s="119">
        <v>21991.15</v>
      </c>
      <c r="O702" s="119">
        <v>15711.09</v>
      </c>
      <c r="P702" s="119">
        <v>774</v>
      </c>
      <c r="Q702" s="119">
        <v>26651.75</v>
      </c>
      <c r="R702" s="119">
        <v>24819.15</v>
      </c>
      <c r="S702" s="47"/>
    </row>
    <row r="703" spans="1:19" ht="9" customHeight="1" x14ac:dyDescent="0.2">
      <c r="A703" s="511"/>
      <c r="B703" s="511"/>
      <c r="C703" s="48" t="s">
        <v>4</v>
      </c>
      <c r="D703" s="49">
        <v>34</v>
      </c>
      <c r="E703" s="61">
        <v>30178453</v>
      </c>
      <c r="F703" s="50">
        <v>0</v>
      </c>
      <c r="G703" s="50">
        <v>0</v>
      </c>
      <c r="H703" s="61">
        <v>12159892</v>
      </c>
      <c r="I703" s="61">
        <v>242460</v>
      </c>
      <c r="J703" s="51">
        <v>3548408</v>
      </c>
      <c r="K703" s="61">
        <v>42580804</v>
      </c>
      <c r="L703" s="61">
        <v>46129212</v>
      </c>
      <c r="M703" s="118"/>
      <c r="N703" s="120">
        <v>42580804</v>
      </c>
      <c r="O703" s="120">
        <v>30420912</v>
      </c>
      <c r="P703" s="123">
        <v>1498673</v>
      </c>
      <c r="Q703" s="120">
        <v>51604984</v>
      </c>
      <c r="R703" s="120">
        <v>48056576</v>
      </c>
      <c r="S703" s="47"/>
    </row>
    <row r="704" spans="1:19" ht="12.75" customHeight="1" x14ac:dyDescent="0.2">
      <c r="A704" s="511"/>
      <c r="B704" s="511"/>
      <c r="C704" s="53" t="s">
        <v>3</v>
      </c>
      <c r="D704" s="54">
        <v>35</v>
      </c>
      <c r="E704" s="44">
        <v>16282.58</v>
      </c>
      <c r="F704" s="44">
        <v>0</v>
      </c>
      <c r="G704" s="44">
        <v>0</v>
      </c>
      <c r="H704" s="44">
        <v>6280.06</v>
      </c>
      <c r="I704" s="44">
        <v>125.22</v>
      </c>
      <c r="J704" s="44">
        <v>1890.66</v>
      </c>
      <c r="K704" s="44">
        <v>22687.86</v>
      </c>
      <c r="L704" s="46">
        <v>24578.52</v>
      </c>
      <c r="M704" s="117"/>
      <c r="N704" s="119">
        <v>22687.86</v>
      </c>
      <c r="O704" s="119">
        <v>16407.8</v>
      </c>
      <c r="P704" s="119">
        <v>774</v>
      </c>
      <c r="Q704" s="119">
        <v>27531.919999999998</v>
      </c>
      <c r="R704" s="119">
        <v>25641.26</v>
      </c>
      <c r="S704" s="47"/>
    </row>
    <row r="705" spans="1:19" ht="9" customHeight="1" x14ac:dyDescent="0.2">
      <c r="A705" s="512"/>
      <c r="B705" s="512"/>
      <c r="C705" s="58" t="s">
        <v>4</v>
      </c>
      <c r="D705" s="59"/>
      <c r="E705" s="61">
        <v>31527471</v>
      </c>
      <c r="F705" s="61">
        <v>0</v>
      </c>
      <c r="G705" s="61">
        <v>0</v>
      </c>
      <c r="H705" s="61">
        <v>12159892</v>
      </c>
      <c r="I705" s="61">
        <v>242460</v>
      </c>
      <c r="J705" s="61">
        <v>3660828</v>
      </c>
      <c r="K705" s="61">
        <v>43929823</v>
      </c>
      <c r="L705" s="61">
        <v>47590651</v>
      </c>
      <c r="M705" s="118"/>
      <c r="N705" s="123">
        <v>43929823</v>
      </c>
      <c r="O705" s="123">
        <v>31769931</v>
      </c>
      <c r="P705" s="123">
        <v>1498673</v>
      </c>
      <c r="Q705" s="123">
        <v>53309231</v>
      </c>
      <c r="R705" s="120">
        <v>49648403</v>
      </c>
      <c r="S705" s="47"/>
    </row>
    <row r="706" spans="1:19" ht="12.75" customHeight="1" x14ac:dyDescent="0.2">
      <c r="A706" s="492">
        <v>42370</v>
      </c>
      <c r="B706" s="492">
        <v>42735</v>
      </c>
      <c r="C706" s="42" t="s">
        <v>3</v>
      </c>
      <c r="D706" s="43">
        <v>0</v>
      </c>
      <c r="E706" s="44">
        <v>10481.969999999999</v>
      </c>
      <c r="F706" s="44">
        <v>0</v>
      </c>
      <c r="G706" s="44"/>
      <c r="H706" s="44">
        <v>6280.06</v>
      </c>
      <c r="I706" s="44">
        <v>125.22</v>
      </c>
      <c r="J706" s="44">
        <v>1407.27</v>
      </c>
      <c r="K706" s="44">
        <v>16887.25</v>
      </c>
      <c r="L706" s="46">
        <v>18294.52</v>
      </c>
      <c r="M706" s="117"/>
      <c r="N706" s="119">
        <v>16887.25</v>
      </c>
      <c r="O706" s="119">
        <v>10607.19</v>
      </c>
      <c r="P706" s="119">
        <v>774</v>
      </c>
      <c r="Q706" s="119">
        <v>20203.810000000001</v>
      </c>
      <c r="R706" s="119">
        <v>18796.54</v>
      </c>
      <c r="S706" s="47"/>
    </row>
    <row r="707" spans="1:19" ht="9" customHeight="1" x14ac:dyDescent="0.2">
      <c r="A707" s="493"/>
      <c r="B707" s="493"/>
      <c r="C707" s="48" t="s">
        <v>4</v>
      </c>
      <c r="D707" s="49">
        <v>8</v>
      </c>
      <c r="E707" s="61">
        <v>20295924</v>
      </c>
      <c r="F707" s="50">
        <v>0</v>
      </c>
      <c r="G707" s="50">
        <v>0</v>
      </c>
      <c r="H707" s="61">
        <v>12159892</v>
      </c>
      <c r="I707" s="61">
        <v>242460</v>
      </c>
      <c r="J707" s="51">
        <v>2724855</v>
      </c>
      <c r="K707" s="61">
        <v>32698276</v>
      </c>
      <c r="L707" s="61">
        <v>35423130</v>
      </c>
      <c r="M707" s="118"/>
      <c r="N707" s="120">
        <v>32698276</v>
      </c>
      <c r="O707" s="120">
        <v>20538384</v>
      </c>
      <c r="P707" s="123">
        <v>1498673</v>
      </c>
      <c r="Q707" s="120">
        <v>39120031</v>
      </c>
      <c r="R707" s="120">
        <v>36395177</v>
      </c>
      <c r="S707" s="47"/>
    </row>
    <row r="708" spans="1:19" ht="12.75" customHeight="1" x14ac:dyDescent="0.2">
      <c r="A708" s="494">
        <v>42370</v>
      </c>
      <c r="B708" s="494">
        <v>42735</v>
      </c>
      <c r="C708" s="53" t="s">
        <v>3</v>
      </c>
      <c r="D708" s="54">
        <v>9</v>
      </c>
      <c r="E708" s="44">
        <v>12203.03</v>
      </c>
      <c r="F708" s="44">
        <v>0</v>
      </c>
      <c r="G708" s="44">
        <v>0</v>
      </c>
      <c r="H708" s="44">
        <v>6280.06</v>
      </c>
      <c r="I708" s="44">
        <v>125.22</v>
      </c>
      <c r="J708" s="44">
        <v>1550.69</v>
      </c>
      <c r="K708" s="44">
        <v>18608.310000000001</v>
      </c>
      <c r="L708" s="46">
        <v>20159</v>
      </c>
      <c r="M708" s="117"/>
      <c r="N708" s="119">
        <v>18608.310000000001</v>
      </c>
      <c r="O708" s="119">
        <v>12328.25</v>
      </c>
      <c r="P708" s="119">
        <v>774</v>
      </c>
      <c r="Q708" s="119">
        <v>22378.09</v>
      </c>
      <c r="R708" s="119">
        <v>20827.400000000001</v>
      </c>
      <c r="S708" s="47"/>
    </row>
    <row r="709" spans="1:19" ht="9" customHeight="1" x14ac:dyDescent="0.2">
      <c r="A709" s="494"/>
      <c r="B709" s="494"/>
      <c r="C709" s="48" t="s">
        <v>4</v>
      </c>
      <c r="D709" s="49">
        <v>14</v>
      </c>
      <c r="E709" s="61">
        <v>23628361</v>
      </c>
      <c r="F709" s="50">
        <v>0</v>
      </c>
      <c r="G709" s="50">
        <v>0</v>
      </c>
      <c r="H709" s="61">
        <v>12159892</v>
      </c>
      <c r="I709" s="61">
        <v>242460</v>
      </c>
      <c r="J709" s="51">
        <v>3002555</v>
      </c>
      <c r="K709" s="61">
        <v>36030712</v>
      </c>
      <c r="L709" s="61">
        <v>39033267</v>
      </c>
      <c r="M709" s="118"/>
      <c r="N709" s="120">
        <v>36030712</v>
      </c>
      <c r="O709" s="120">
        <v>23870821</v>
      </c>
      <c r="P709" s="123">
        <v>1498673</v>
      </c>
      <c r="Q709" s="120">
        <v>43330024</v>
      </c>
      <c r="R709" s="120">
        <v>40327470</v>
      </c>
      <c r="S709" s="47"/>
    </row>
    <row r="710" spans="1:19" ht="12.75" customHeight="1" x14ac:dyDescent="0.2">
      <c r="A710" s="494"/>
      <c r="B710" s="494"/>
      <c r="C710" s="53" t="s">
        <v>3</v>
      </c>
      <c r="D710" s="54">
        <v>15</v>
      </c>
      <c r="E710" s="44">
        <v>13478.03</v>
      </c>
      <c r="F710" s="44">
        <v>0</v>
      </c>
      <c r="G710" s="44">
        <v>0</v>
      </c>
      <c r="H710" s="44">
        <v>6280.06</v>
      </c>
      <c r="I710" s="44">
        <v>125.22</v>
      </c>
      <c r="J710" s="44">
        <v>1656.94</v>
      </c>
      <c r="K710" s="44">
        <v>19883.310000000001</v>
      </c>
      <c r="L710" s="46">
        <v>21540.25</v>
      </c>
      <c r="M710" s="117"/>
      <c r="N710" s="119">
        <v>19883.310000000001</v>
      </c>
      <c r="O710" s="119">
        <v>13603.25</v>
      </c>
      <c r="P710" s="119">
        <v>774</v>
      </c>
      <c r="Q710" s="119">
        <v>23988.84</v>
      </c>
      <c r="R710" s="119">
        <v>22331.9</v>
      </c>
      <c r="S710" s="47"/>
    </row>
    <row r="711" spans="1:19" ht="9" customHeight="1" x14ac:dyDescent="0.2">
      <c r="A711" s="494"/>
      <c r="B711" s="494"/>
      <c r="C711" s="48" t="s">
        <v>4</v>
      </c>
      <c r="D711" s="49">
        <v>20</v>
      </c>
      <c r="E711" s="61">
        <v>26097105</v>
      </c>
      <c r="F711" s="50">
        <v>0</v>
      </c>
      <c r="G711" s="50">
        <v>0</v>
      </c>
      <c r="H711" s="61">
        <v>12159892</v>
      </c>
      <c r="I711" s="61">
        <v>242460</v>
      </c>
      <c r="J711" s="51">
        <v>3208283</v>
      </c>
      <c r="K711" s="61">
        <v>38499457</v>
      </c>
      <c r="L711" s="61">
        <v>41707740</v>
      </c>
      <c r="M711" s="118"/>
      <c r="N711" s="120">
        <v>38499457</v>
      </c>
      <c r="O711" s="120">
        <v>26339565</v>
      </c>
      <c r="P711" s="123">
        <v>1498673</v>
      </c>
      <c r="Q711" s="120">
        <v>46448871</v>
      </c>
      <c r="R711" s="120">
        <v>43240588</v>
      </c>
      <c r="S711" s="47"/>
    </row>
    <row r="712" spans="1:19" ht="12.75" customHeight="1" x14ac:dyDescent="0.2">
      <c r="A712" s="494"/>
      <c r="B712" s="494"/>
      <c r="C712" s="53" t="s">
        <v>3</v>
      </c>
      <c r="D712" s="54">
        <v>21</v>
      </c>
      <c r="E712" s="44">
        <v>14759.46</v>
      </c>
      <c r="F712" s="44">
        <v>0</v>
      </c>
      <c r="G712" s="44">
        <v>0</v>
      </c>
      <c r="H712" s="44">
        <v>6280.06</v>
      </c>
      <c r="I712" s="44">
        <v>125.22</v>
      </c>
      <c r="J712" s="44">
        <v>1763.73</v>
      </c>
      <c r="K712" s="44">
        <v>21164.74</v>
      </c>
      <c r="L712" s="46">
        <v>22928.47</v>
      </c>
      <c r="M712" s="117"/>
      <c r="N712" s="119">
        <v>21164.74</v>
      </c>
      <c r="O712" s="119">
        <v>14884.68</v>
      </c>
      <c r="P712" s="119">
        <v>774</v>
      </c>
      <c r="Q712" s="119">
        <v>25607.71</v>
      </c>
      <c r="R712" s="119">
        <v>23843.98</v>
      </c>
      <c r="S712" s="47"/>
    </row>
    <row r="713" spans="1:19" ht="9" customHeight="1" x14ac:dyDescent="0.2">
      <c r="A713" s="494"/>
      <c r="B713" s="494"/>
      <c r="C713" s="48" t="s">
        <v>4</v>
      </c>
      <c r="D713" s="49">
        <v>27</v>
      </c>
      <c r="E713" s="61">
        <v>28578300</v>
      </c>
      <c r="F713" s="50">
        <v>0</v>
      </c>
      <c r="G713" s="50">
        <v>0</v>
      </c>
      <c r="H713" s="61">
        <v>12159892</v>
      </c>
      <c r="I713" s="61">
        <v>242460</v>
      </c>
      <c r="J713" s="51">
        <v>3415057</v>
      </c>
      <c r="K713" s="61">
        <v>40980651</v>
      </c>
      <c r="L713" s="61">
        <v>44395709</v>
      </c>
      <c r="M713" s="118"/>
      <c r="N713" s="120">
        <v>40980651</v>
      </c>
      <c r="O713" s="120">
        <v>28820759</v>
      </c>
      <c r="P713" s="123">
        <v>1498673</v>
      </c>
      <c r="Q713" s="120">
        <v>49583441</v>
      </c>
      <c r="R713" s="120">
        <v>46168383</v>
      </c>
      <c r="S713" s="47"/>
    </row>
    <row r="714" spans="1:19" ht="12.75" customHeight="1" x14ac:dyDescent="0.2">
      <c r="A714" s="494"/>
      <c r="B714" s="494"/>
      <c r="C714" s="53" t="s">
        <v>3</v>
      </c>
      <c r="D714" s="54">
        <v>28</v>
      </c>
      <c r="E714" s="44">
        <v>15672.27</v>
      </c>
      <c r="F714" s="44">
        <v>0</v>
      </c>
      <c r="G714" s="44">
        <v>0</v>
      </c>
      <c r="H714" s="44">
        <v>6280.06</v>
      </c>
      <c r="I714" s="44">
        <v>125.22</v>
      </c>
      <c r="J714" s="44">
        <v>1839.8</v>
      </c>
      <c r="K714" s="44">
        <v>22077.55</v>
      </c>
      <c r="L714" s="46">
        <v>23917.35</v>
      </c>
      <c r="M714" s="117"/>
      <c r="N714" s="119">
        <v>22077.55</v>
      </c>
      <c r="O714" s="119">
        <v>15797.49</v>
      </c>
      <c r="P714" s="119">
        <v>774</v>
      </c>
      <c r="Q714" s="119">
        <v>26760.9</v>
      </c>
      <c r="R714" s="119">
        <v>24921.1</v>
      </c>
      <c r="S714" s="47"/>
    </row>
    <row r="715" spans="1:19" ht="9" customHeight="1" x14ac:dyDescent="0.2">
      <c r="A715" s="494"/>
      <c r="B715" s="494"/>
      <c r="C715" s="48" t="s">
        <v>4</v>
      </c>
      <c r="D715" s="49">
        <v>34</v>
      </c>
      <c r="E715" s="61">
        <v>30345746</v>
      </c>
      <c r="F715" s="50">
        <v>0</v>
      </c>
      <c r="G715" s="50">
        <v>0</v>
      </c>
      <c r="H715" s="61">
        <v>12159892</v>
      </c>
      <c r="I715" s="61">
        <v>242460</v>
      </c>
      <c r="J715" s="51">
        <v>3562350</v>
      </c>
      <c r="K715" s="61">
        <v>42748098</v>
      </c>
      <c r="L715" s="61">
        <v>46310447</v>
      </c>
      <c r="M715" s="118"/>
      <c r="N715" s="120">
        <v>42748098</v>
      </c>
      <c r="O715" s="120">
        <v>30588206</v>
      </c>
      <c r="P715" s="123">
        <v>1498673</v>
      </c>
      <c r="Q715" s="120">
        <v>51816328</v>
      </c>
      <c r="R715" s="120">
        <v>48253978</v>
      </c>
      <c r="S715" s="47"/>
    </row>
    <row r="716" spans="1:19" ht="12.75" customHeight="1" x14ac:dyDescent="0.2">
      <c r="A716" s="494"/>
      <c r="B716" s="494"/>
      <c r="C716" s="53" t="s">
        <v>3</v>
      </c>
      <c r="D716" s="54">
        <v>35</v>
      </c>
      <c r="E716" s="44">
        <v>16371.38</v>
      </c>
      <c r="F716" s="44">
        <v>0</v>
      </c>
      <c r="G716" s="44">
        <v>0</v>
      </c>
      <c r="H716" s="44">
        <v>6280.06</v>
      </c>
      <c r="I716" s="44">
        <v>125.22</v>
      </c>
      <c r="J716" s="44">
        <v>1898.06</v>
      </c>
      <c r="K716" s="44">
        <v>22776.66</v>
      </c>
      <c r="L716" s="46">
        <v>24674.720000000001</v>
      </c>
      <c r="M716" s="117"/>
      <c r="N716" s="119">
        <v>22776.66</v>
      </c>
      <c r="O716" s="119">
        <v>16496.599999999999</v>
      </c>
      <c r="P716" s="119">
        <v>774</v>
      </c>
      <c r="Q716" s="119">
        <v>27644.11</v>
      </c>
      <c r="R716" s="119">
        <v>25746.05</v>
      </c>
      <c r="S716" s="47"/>
    </row>
    <row r="717" spans="1:19" ht="9" customHeight="1" x14ac:dyDescent="0.2">
      <c r="A717" s="495"/>
      <c r="B717" s="495"/>
      <c r="C717" s="58" t="s">
        <v>4</v>
      </c>
      <c r="D717" s="59"/>
      <c r="E717" s="61">
        <v>31699412</v>
      </c>
      <c r="F717" s="50">
        <v>0</v>
      </c>
      <c r="G717" s="50">
        <v>0</v>
      </c>
      <c r="H717" s="61">
        <v>12159892</v>
      </c>
      <c r="I717" s="61">
        <v>242460</v>
      </c>
      <c r="J717" s="61">
        <v>3675157</v>
      </c>
      <c r="K717" s="61">
        <v>44101763</v>
      </c>
      <c r="L717" s="61">
        <v>47776920</v>
      </c>
      <c r="M717" s="118"/>
      <c r="N717" s="123">
        <v>44101763</v>
      </c>
      <c r="O717" s="123">
        <v>31941872</v>
      </c>
      <c r="P717" s="123">
        <v>1498673</v>
      </c>
      <c r="Q717" s="123">
        <v>53526461</v>
      </c>
      <c r="R717" s="120">
        <v>49851304</v>
      </c>
      <c r="S717" s="47"/>
    </row>
    <row r="718" spans="1:19" ht="12.75" customHeight="1" x14ac:dyDescent="0.2">
      <c r="A718" s="492">
        <v>42736</v>
      </c>
      <c r="B718" s="492">
        <v>43159</v>
      </c>
      <c r="C718" s="42" t="s">
        <v>3</v>
      </c>
      <c r="D718" s="43">
        <v>0</v>
      </c>
      <c r="E718" s="44">
        <v>10615.17</v>
      </c>
      <c r="F718" s="44">
        <v>0</v>
      </c>
      <c r="G718" s="44"/>
      <c r="H718" s="44">
        <v>6280.06</v>
      </c>
      <c r="I718" s="44">
        <v>125.22</v>
      </c>
      <c r="J718" s="44">
        <v>1418.37</v>
      </c>
      <c r="K718" s="44">
        <v>17020.45</v>
      </c>
      <c r="L718" s="46">
        <v>18438.82</v>
      </c>
      <c r="M718" s="117"/>
      <c r="N718" s="119">
        <v>17020.45</v>
      </c>
      <c r="O718" s="119">
        <v>10740.39</v>
      </c>
      <c r="P718" s="119">
        <v>774</v>
      </c>
      <c r="Q718" s="119">
        <v>20372.09</v>
      </c>
      <c r="R718" s="119">
        <v>18953.72</v>
      </c>
      <c r="S718" s="47"/>
    </row>
    <row r="719" spans="1:19" ht="9" customHeight="1" x14ac:dyDescent="0.2">
      <c r="A719" s="493"/>
      <c r="B719" s="493"/>
      <c r="C719" s="48" t="s">
        <v>4</v>
      </c>
      <c r="D719" s="49">
        <v>8</v>
      </c>
      <c r="E719" s="61">
        <v>20553835</v>
      </c>
      <c r="F719" s="50">
        <v>0</v>
      </c>
      <c r="G719" s="50">
        <v>0</v>
      </c>
      <c r="H719" s="61">
        <v>12159892</v>
      </c>
      <c r="I719" s="61">
        <v>242460</v>
      </c>
      <c r="J719" s="51">
        <v>2746347</v>
      </c>
      <c r="K719" s="61">
        <v>32956187</v>
      </c>
      <c r="L719" s="61">
        <v>35702534</v>
      </c>
      <c r="M719" s="118"/>
      <c r="N719" s="120">
        <v>32956187</v>
      </c>
      <c r="O719" s="120">
        <v>20796295</v>
      </c>
      <c r="P719" s="123">
        <v>1498673</v>
      </c>
      <c r="Q719" s="120">
        <v>39445867</v>
      </c>
      <c r="R719" s="120">
        <v>36699519</v>
      </c>
      <c r="S719" s="47"/>
    </row>
    <row r="720" spans="1:19" ht="12.75" customHeight="1" x14ac:dyDescent="0.2">
      <c r="A720" s="530">
        <v>42736</v>
      </c>
      <c r="B720" s="530">
        <v>43159</v>
      </c>
      <c r="C720" s="53" t="s">
        <v>3</v>
      </c>
      <c r="D720" s="54">
        <v>9</v>
      </c>
      <c r="E720" s="44">
        <v>12350.63</v>
      </c>
      <c r="F720" s="44">
        <v>0</v>
      </c>
      <c r="G720" s="44">
        <v>0</v>
      </c>
      <c r="H720" s="44">
        <v>6280.06</v>
      </c>
      <c r="I720" s="44">
        <v>125.22</v>
      </c>
      <c r="J720" s="44">
        <v>1562.99</v>
      </c>
      <c r="K720" s="44">
        <v>18755.91</v>
      </c>
      <c r="L720" s="46">
        <v>20318.900000000001</v>
      </c>
      <c r="M720" s="117"/>
      <c r="N720" s="119">
        <v>18755.91</v>
      </c>
      <c r="O720" s="119">
        <v>12475.85</v>
      </c>
      <c r="P720" s="119">
        <v>774</v>
      </c>
      <c r="Q720" s="119">
        <v>22564.55</v>
      </c>
      <c r="R720" s="119">
        <v>21001.56</v>
      </c>
      <c r="S720" s="47"/>
    </row>
    <row r="721" spans="1:19" ht="9" customHeight="1" x14ac:dyDescent="0.2">
      <c r="A721" s="530"/>
      <c r="B721" s="530"/>
      <c r="C721" s="48" t="s">
        <v>4</v>
      </c>
      <c r="D721" s="49">
        <v>14</v>
      </c>
      <c r="E721" s="61">
        <v>23914154</v>
      </c>
      <c r="F721" s="50">
        <v>0</v>
      </c>
      <c r="G721" s="50">
        <v>0</v>
      </c>
      <c r="H721" s="61">
        <v>12159892</v>
      </c>
      <c r="I721" s="61">
        <v>242460</v>
      </c>
      <c r="J721" s="51">
        <v>3026371</v>
      </c>
      <c r="K721" s="61">
        <v>36316506</v>
      </c>
      <c r="L721" s="61">
        <v>39342877</v>
      </c>
      <c r="M721" s="118"/>
      <c r="N721" s="120">
        <v>36316506</v>
      </c>
      <c r="O721" s="120">
        <v>24156614</v>
      </c>
      <c r="P721" s="123">
        <v>1498673</v>
      </c>
      <c r="Q721" s="120">
        <v>43691061</v>
      </c>
      <c r="R721" s="120">
        <v>40664691</v>
      </c>
      <c r="S721" s="47"/>
    </row>
    <row r="722" spans="1:19" ht="12.75" customHeight="1" x14ac:dyDescent="0.2">
      <c r="A722" s="530"/>
      <c r="B722" s="530"/>
      <c r="C722" s="53" t="s">
        <v>3</v>
      </c>
      <c r="D722" s="54">
        <v>15</v>
      </c>
      <c r="E722" s="44">
        <v>13634.03</v>
      </c>
      <c r="F722" s="44">
        <v>0</v>
      </c>
      <c r="G722" s="44">
        <v>0</v>
      </c>
      <c r="H722" s="44">
        <v>6280.06</v>
      </c>
      <c r="I722" s="44">
        <v>125.22</v>
      </c>
      <c r="J722" s="44">
        <v>1669.94</v>
      </c>
      <c r="K722" s="44">
        <v>20039.310000000001</v>
      </c>
      <c r="L722" s="46">
        <v>21709.25</v>
      </c>
      <c r="M722" s="117"/>
      <c r="N722" s="119">
        <v>20039.310000000001</v>
      </c>
      <c r="O722" s="119">
        <v>13759.25</v>
      </c>
      <c r="P722" s="119">
        <v>774</v>
      </c>
      <c r="Q722" s="119">
        <v>24185.919999999998</v>
      </c>
      <c r="R722" s="119">
        <v>22515.98</v>
      </c>
      <c r="S722" s="47"/>
    </row>
    <row r="723" spans="1:19" ht="9" customHeight="1" x14ac:dyDescent="0.2">
      <c r="A723" s="530"/>
      <c r="B723" s="530"/>
      <c r="C723" s="48" t="s">
        <v>4</v>
      </c>
      <c r="D723" s="49">
        <v>20</v>
      </c>
      <c r="E723" s="61">
        <v>26399163</v>
      </c>
      <c r="F723" s="50">
        <v>0</v>
      </c>
      <c r="G723" s="50">
        <v>0</v>
      </c>
      <c r="H723" s="61">
        <v>12159892</v>
      </c>
      <c r="I723" s="61">
        <v>242460</v>
      </c>
      <c r="J723" s="51">
        <v>3233455</v>
      </c>
      <c r="K723" s="61">
        <v>38801515</v>
      </c>
      <c r="L723" s="61">
        <v>42034969</v>
      </c>
      <c r="M723" s="118"/>
      <c r="N723" s="120">
        <v>38801515</v>
      </c>
      <c r="O723" s="120">
        <v>26641623</v>
      </c>
      <c r="P723" s="123">
        <v>1498673</v>
      </c>
      <c r="Q723" s="120">
        <v>46830471</v>
      </c>
      <c r="R723" s="120">
        <v>43597017</v>
      </c>
      <c r="S723" s="47"/>
    </row>
    <row r="724" spans="1:19" ht="12.75" customHeight="1" x14ac:dyDescent="0.2">
      <c r="A724" s="530"/>
      <c r="B724" s="530"/>
      <c r="C724" s="53" t="s">
        <v>3</v>
      </c>
      <c r="D724" s="54">
        <v>21</v>
      </c>
      <c r="E724" s="44">
        <v>14926.26</v>
      </c>
      <c r="F724" s="44">
        <v>0</v>
      </c>
      <c r="G724" s="44">
        <v>0</v>
      </c>
      <c r="H724" s="44">
        <v>6280.06</v>
      </c>
      <c r="I724" s="44">
        <v>125.22</v>
      </c>
      <c r="J724" s="44">
        <v>1777.63</v>
      </c>
      <c r="K724" s="44">
        <v>21331.54</v>
      </c>
      <c r="L724" s="46">
        <v>23109.17</v>
      </c>
      <c r="M724" s="117"/>
      <c r="N724" s="119">
        <v>21331.54</v>
      </c>
      <c r="O724" s="119">
        <v>15051.48</v>
      </c>
      <c r="P724" s="119">
        <v>774</v>
      </c>
      <c r="Q724" s="119">
        <v>25818.44</v>
      </c>
      <c r="R724" s="119">
        <v>24040.81</v>
      </c>
      <c r="S724" s="47"/>
    </row>
    <row r="725" spans="1:19" ht="9" customHeight="1" x14ac:dyDescent="0.2">
      <c r="A725" s="530"/>
      <c r="B725" s="530"/>
      <c r="C725" s="48" t="s">
        <v>4</v>
      </c>
      <c r="D725" s="49">
        <v>27</v>
      </c>
      <c r="E725" s="61">
        <v>28901269</v>
      </c>
      <c r="F725" s="50">
        <v>0</v>
      </c>
      <c r="G725" s="50">
        <v>0</v>
      </c>
      <c r="H725" s="61">
        <v>12159892</v>
      </c>
      <c r="I725" s="61">
        <v>242460</v>
      </c>
      <c r="J725" s="51">
        <v>3441972</v>
      </c>
      <c r="K725" s="61">
        <v>41303621</v>
      </c>
      <c r="L725" s="61">
        <v>44745593</v>
      </c>
      <c r="M725" s="118"/>
      <c r="N725" s="120">
        <v>41303621</v>
      </c>
      <c r="O725" s="120">
        <v>29143729</v>
      </c>
      <c r="P725" s="123">
        <v>1498673</v>
      </c>
      <c r="Q725" s="120">
        <v>49991471</v>
      </c>
      <c r="R725" s="120">
        <v>46549499</v>
      </c>
      <c r="S725" s="47"/>
    </row>
    <row r="726" spans="1:19" ht="12.75" customHeight="1" x14ac:dyDescent="0.2">
      <c r="A726" s="530"/>
      <c r="B726" s="530"/>
      <c r="C726" s="53" t="s">
        <v>3</v>
      </c>
      <c r="D726" s="54">
        <v>28</v>
      </c>
      <c r="E726" s="44">
        <v>15846.27</v>
      </c>
      <c r="F726" s="44">
        <v>0</v>
      </c>
      <c r="G726" s="44">
        <v>0</v>
      </c>
      <c r="H726" s="44">
        <v>6280.06</v>
      </c>
      <c r="I726" s="44">
        <v>125.22</v>
      </c>
      <c r="J726" s="44">
        <v>1854.3</v>
      </c>
      <c r="K726" s="44">
        <v>22251.55</v>
      </c>
      <c r="L726" s="46">
        <v>24105.85</v>
      </c>
      <c r="M726" s="117"/>
      <c r="N726" s="119">
        <v>22251.55</v>
      </c>
      <c r="O726" s="119">
        <v>15971.49</v>
      </c>
      <c r="P726" s="119">
        <v>774</v>
      </c>
      <c r="Q726" s="119">
        <v>26980.720000000001</v>
      </c>
      <c r="R726" s="119">
        <v>25126.42</v>
      </c>
      <c r="S726" s="47"/>
    </row>
    <row r="727" spans="1:19" ht="9" customHeight="1" x14ac:dyDescent="0.2">
      <c r="A727" s="530"/>
      <c r="B727" s="530"/>
      <c r="C727" s="48" t="s">
        <v>4</v>
      </c>
      <c r="D727" s="49">
        <v>34</v>
      </c>
      <c r="E727" s="61">
        <v>30682657</v>
      </c>
      <c r="F727" s="50">
        <v>0</v>
      </c>
      <c r="G727" s="50">
        <v>0</v>
      </c>
      <c r="H727" s="61">
        <v>12159892</v>
      </c>
      <c r="I727" s="61">
        <v>242460</v>
      </c>
      <c r="J727" s="51">
        <v>3590425</v>
      </c>
      <c r="K727" s="61">
        <v>43085009</v>
      </c>
      <c r="L727" s="61">
        <v>46675434</v>
      </c>
      <c r="M727" s="118"/>
      <c r="N727" s="120">
        <v>43085009</v>
      </c>
      <c r="O727" s="120">
        <v>30925117</v>
      </c>
      <c r="P727" s="123">
        <v>1498673</v>
      </c>
      <c r="Q727" s="120">
        <v>52241959</v>
      </c>
      <c r="R727" s="120">
        <v>48651533</v>
      </c>
      <c r="S727" s="47"/>
    </row>
    <row r="728" spans="1:19" ht="12.75" customHeight="1" x14ac:dyDescent="0.2">
      <c r="A728" s="530"/>
      <c r="B728" s="530"/>
      <c r="C728" s="53" t="s">
        <v>3</v>
      </c>
      <c r="D728" s="54">
        <v>35</v>
      </c>
      <c r="E728" s="44">
        <v>16551.38</v>
      </c>
      <c r="F728" s="44">
        <v>0</v>
      </c>
      <c r="G728" s="44">
        <v>0</v>
      </c>
      <c r="H728" s="44">
        <v>6280.06</v>
      </c>
      <c r="I728" s="44">
        <v>125.22</v>
      </c>
      <c r="J728" s="44">
        <v>1913.06</v>
      </c>
      <c r="K728" s="44">
        <v>22956.66</v>
      </c>
      <c r="L728" s="46">
        <v>24869.72</v>
      </c>
      <c r="M728" s="117"/>
      <c r="N728" s="119">
        <v>22956.66</v>
      </c>
      <c r="O728" s="119">
        <v>16676.599999999999</v>
      </c>
      <c r="P728" s="119">
        <v>774</v>
      </c>
      <c r="Q728" s="119">
        <v>27871.51</v>
      </c>
      <c r="R728" s="119">
        <v>25958.45</v>
      </c>
      <c r="S728" s="47"/>
    </row>
    <row r="729" spans="1:19" ht="9" customHeight="1" x14ac:dyDescent="0.2">
      <c r="A729" s="531"/>
      <c r="B729" s="531"/>
      <c r="C729" s="58" t="s">
        <v>4</v>
      </c>
      <c r="D729" s="59"/>
      <c r="E729" s="61">
        <v>32047941</v>
      </c>
      <c r="F729" s="61">
        <v>0</v>
      </c>
      <c r="G729" s="61">
        <v>0</v>
      </c>
      <c r="H729" s="61">
        <v>12159892</v>
      </c>
      <c r="I729" s="61">
        <v>242460</v>
      </c>
      <c r="J729" s="61">
        <v>3704201</v>
      </c>
      <c r="K729" s="61">
        <v>44450292</v>
      </c>
      <c r="L729" s="61">
        <v>48154493</v>
      </c>
      <c r="M729" s="118"/>
      <c r="N729" s="123">
        <v>44450292</v>
      </c>
      <c r="O729" s="123">
        <v>32290400</v>
      </c>
      <c r="P729" s="123">
        <v>1498673</v>
      </c>
      <c r="Q729" s="123">
        <v>53966769</v>
      </c>
      <c r="R729" s="120">
        <v>50262568</v>
      </c>
      <c r="S729" s="47"/>
    </row>
    <row r="730" spans="1:19" ht="12.75" customHeight="1" x14ac:dyDescent="0.2">
      <c r="A730" s="492">
        <v>43160</v>
      </c>
      <c r="B730" s="492">
        <v>43190</v>
      </c>
      <c r="C730" s="42" t="s">
        <v>3</v>
      </c>
      <c r="D730" s="43">
        <v>0</v>
      </c>
      <c r="E730" s="44">
        <v>10991.97</v>
      </c>
      <c r="F730" s="44">
        <v>0</v>
      </c>
      <c r="G730" s="44"/>
      <c r="H730" s="44">
        <v>6280.06</v>
      </c>
      <c r="I730" s="44">
        <v>125.22</v>
      </c>
      <c r="J730" s="44">
        <v>1449.77</v>
      </c>
      <c r="K730" s="44">
        <v>17397.25</v>
      </c>
      <c r="L730" s="46">
        <v>18847.02</v>
      </c>
      <c r="M730" s="117"/>
      <c r="N730" s="119">
        <v>17397.25</v>
      </c>
      <c r="O730" s="119">
        <v>11117.19</v>
      </c>
      <c r="P730" s="119">
        <v>884.4</v>
      </c>
      <c r="Q730" s="119">
        <v>20848.11</v>
      </c>
      <c r="R730" s="119">
        <v>19398.34</v>
      </c>
      <c r="S730" s="47"/>
    </row>
    <row r="731" spans="1:19" ht="9" customHeight="1" x14ac:dyDescent="0.2">
      <c r="A731" s="493"/>
      <c r="B731" s="493"/>
      <c r="C731" s="48" t="s">
        <v>4</v>
      </c>
      <c r="D731" s="49">
        <v>8</v>
      </c>
      <c r="E731" s="61">
        <v>21283422</v>
      </c>
      <c r="F731" s="50">
        <v>0</v>
      </c>
      <c r="G731" s="50">
        <v>0</v>
      </c>
      <c r="H731" s="61">
        <v>12159892</v>
      </c>
      <c r="I731" s="61">
        <v>242460</v>
      </c>
      <c r="J731" s="51">
        <v>2807146</v>
      </c>
      <c r="K731" s="61">
        <v>33685773</v>
      </c>
      <c r="L731" s="61">
        <v>36492919</v>
      </c>
      <c r="M731" s="118"/>
      <c r="N731" s="120">
        <v>33685773</v>
      </c>
      <c r="O731" s="120">
        <v>21525881</v>
      </c>
      <c r="P731" s="123">
        <v>1712437</v>
      </c>
      <c r="Q731" s="120">
        <v>40367570</v>
      </c>
      <c r="R731" s="120">
        <v>37560424</v>
      </c>
      <c r="S731" s="47"/>
    </row>
    <row r="732" spans="1:19" ht="12.75" customHeight="1" x14ac:dyDescent="0.2">
      <c r="A732" s="494">
        <v>43160</v>
      </c>
      <c r="B732" s="494">
        <v>43190</v>
      </c>
      <c r="C732" s="53" t="s">
        <v>3</v>
      </c>
      <c r="D732" s="54">
        <v>9</v>
      </c>
      <c r="E732" s="44">
        <v>12767.03</v>
      </c>
      <c r="F732" s="44">
        <v>0</v>
      </c>
      <c r="G732" s="44">
        <v>0</v>
      </c>
      <c r="H732" s="44">
        <v>6280.06</v>
      </c>
      <c r="I732" s="44">
        <v>125.22</v>
      </c>
      <c r="J732" s="44">
        <v>1597.69</v>
      </c>
      <c r="K732" s="44">
        <v>19172.310000000001</v>
      </c>
      <c r="L732" s="46">
        <v>20770</v>
      </c>
      <c r="M732" s="117"/>
      <c r="N732" s="119">
        <v>19172.310000000001</v>
      </c>
      <c r="O732" s="119">
        <v>12892.25</v>
      </c>
      <c r="P732" s="119">
        <v>884.4</v>
      </c>
      <c r="Q732" s="119">
        <v>23090.61</v>
      </c>
      <c r="R732" s="119">
        <v>21492.92</v>
      </c>
      <c r="S732" s="47"/>
    </row>
    <row r="733" spans="1:19" ht="9" customHeight="1" x14ac:dyDescent="0.2">
      <c r="A733" s="494"/>
      <c r="B733" s="494"/>
      <c r="C733" s="48" t="s">
        <v>4</v>
      </c>
      <c r="D733" s="49">
        <v>14</v>
      </c>
      <c r="E733" s="61">
        <v>24720417</v>
      </c>
      <c r="F733" s="50">
        <v>0</v>
      </c>
      <c r="G733" s="50">
        <v>0</v>
      </c>
      <c r="H733" s="61">
        <v>12159892</v>
      </c>
      <c r="I733" s="61">
        <v>242460</v>
      </c>
      <c r="J733" s="51">
        <v>3093559</v>
      </c>
      <c r="K733" s="61">
        <v>37122769</v>
      </c>
      <c r="L733" s="61">
        <v>40216328</v>
      </c>
      <c r="M733" s="118"/>
      <c r="N733" s="120">
        <v>37122769</v>
      </c>
      <c r="O733" s="120">
        <v>24962877</v>
      </c>
      <c r="P733" s="123">
        <v>1712437</v>
      </c>
      <c r="Q733" s="120">
        <v>44709655</v>
      </c>
      <c r="R733" s="120">
        <v>41616096</v>
      </c>
      <c r="S733" s="47"/>
    </row>
    <row r="734" spans="1:19" ht="12.75" customHeight="1" x14ac:dyDescent="0.2">
      <c r="A734" s="494"/>
      <c r="B734" s="494"/>
      <c r="C734" s="53" t="s">
        <v>3</v>
      </c>
      <c r="D734" s="54">
        <v>15</v>
      </c>
      <c r="E734" s="44">
        <v>14084.03</v>
      </c>
      <c r="F734" s="44">
        <v>0</v>
      </c>
      <c r="G734" s="44">
        <v>0</v>
      </c>
      <c r="H734" s="44">
        <v>6280.06</v>
      </c>
      <c r="I734" s="44">
        <v>125.22</v>
      </c>
      <c r="J734" s="44">
        <v>1707.44</v>
      </c>
      <c r="K734" s="44">
        <v>20489.310000000001</v>
      </c>
      <c r="L734" s="46">
        <v>22196.75</v>
      </c>
      <c r="M734" s="117"/>
      <c r="N734" s="119">
        <v>20489.310000000001</v>
      </c>
      <c r="O734" s="119">
        <v>14209.25</v>
      </c>
      <c r="P734" s="119">
        <v>884.4</v>
      </c>
      <c r="Q734" s="119">
        <v>24754.42</v>
      </c>
      <c r="R734" s="119">
        <v>23046.98</v>
      </c>
      <c r="S734" s="47"/>
    </row>
    <row r="735" spans="1:19" ht="9" customHeight="1" x14ac:dyDescent="0.2">
      <c r="A735" s="494"/>
      <c r="B735" s="494"/>
      <c r="C735" s="48" t="s">
        <v>4</v>
      </c>
      <c r="D735" s="49">
        <v>20</v>
      </c>
      <c r="E735" s="61">
        <v>27270485</v>
      </c>
      <c r="F735" s="50">
        <v>0</v>
      </c>
      <c r="G735" s="50">
        <v>0</v>
      </c>
      <c r="H735" s="61">
        <v>12159892</v>
      </c>
      <c r="I735" s="61">
        <v>242460</v>
      </c>
      <c r="J735" s="51">
        <v>3306065</v>
      </c>
      <c r="K735" s="61">
        <v>39672836</v>
      </c>
      <c r="L735" s="61">
        <v>42978901</v>
      </c>
      <c r="M735" s="118"/>
      <c r="N735" s="120">
        <v>39672836</v>
      </c>
      <c r="O735" s="120">
        <v>27512944</v>
      </c>
      <c r="P735" s="123">
        <v>1712437</v>
      </c>
      <c r="Q735" s="120">
        <v>47931241</v>
      </c>
      <c r="R735" s="120">
        <v>44625176</v>
      </c>
      <c r="S735" s="47"/>
    </row>
    <row r="736" spans="1:19" ht="12.75" customHeight="1" x14ac:dyDescent="0.2">
      <c r="A736" s="494"/>
      <c r="B736" s="494"/>
      <c r="C736" s="53" t="s">
        <v>3</v>
      </c>
      <c r="D736" s="54">
        <v>21</v>
      </c>
      <c r="E736" s="44">
        <v>15396.66</v>
      </c>
      <c r="F736" s="44">
        <v>0</v>
      </c>
      <c r="G736" s="44">
        <v>0</v>
      </c>
      <c r="H736" s="44">
        <v>6280.06</v>
      </c>
      <c r="I736" s="44">
        <v>125.22</v>
      </c>
      <c r="J736" s="44">
        <v>1816.83</v>
      </c>
      <c r="K736" s="44">
        <v>21801.94</v>
      </c>
      <c r="L736" s="46">
        <v>23618.77</v>
      </c>
      <c r="M736" s="117"/>
      <c r="N736" s="119">
        <v>21801.94</v>
      </c>
      <c r="O736" s="119">
        <v>15521.88</v>
      </c>
      <c r="P736" s="119">
        <v>884.4</v>
      </c>
      <c r="Q736" s="119">
        <v>26412.71</v>
      </c>
      <c r="R736" s="119">
        <v>24595.88</v>
      </c>
      <c r="S736" s="47"/>
    </row>
    <row r="737" spans="1:19" ht="9" customHeight="1" x14ac:dyDescent="0.2">
      <c r="A737" s="494"/>
      <c r="B737" s="494"/>
      <c r="C737" s="48" t="s">
        <v>4</v>
      </c>
      <c r="D737" s="49">
        <v>27</v>
      </c>
      <c r="E737" s="61">
        <v>29812091</v>
      </c>
      <c r="F737" s="50">
        <v>0</v>
      </c>
      <c r="G737" s="50">
        <v>0</v>
      </c>
      <c r="H737" s="61">
        <v>12159892</v>
      </c>
      <c r="I737" s="61">
        <v>242460</v>
      </c>
      <c r="J737" s="51">
        <v>3517873</v>
      </c>
      <c r="K737" s="61">
        <v>42214442</v>
      </c>
      <c r="L737" s="61">
        <v>45732316</v>
      </c>
      <c r="M737" s="118"/>
      <c r="N737" s="120">
        <v>42214442</v>
      </c>
      <c r="O737" s="120">
        <v>30054551</v>
      </c>
      <c r="P737" s="123">
        <v>1712437</v>
      </c>
      <c r="Q737" s="120">
        <v>51142138</v>
      </c>
      <c r="R737" s="120">
        <v>47624265</v>
      </c>
      <c r="S737" s="47"/>
    </row>
    <row r="738" spans="1:19" ht="12.75" customHeight="1" x14ac:dyDescent="0.2">
      <c r="A738" s="494"/>
      <c r="B738" s="494"/>
      <c r="C738" s="53" t="s">
        <v>3</v>
      </c>
      <c r="D738" s="54">
        <v>28</v>
      </c>
      <c r="E738" s="44">
        <v>16341.87</v>
      </c>
      <c r="F738" s="44">
        <v>0</v>
      </c>
      <c r="G738" s="44">
        <v>0</v>
      </c>
      <c r="H738" s="44">
        <v>6280.06</v>
      </c>
      <c r="I738" s="44">
        <v>125.22</v>
      </c>
      <c r="J738" s="44">
        <v>1895.6</v>
      </c>
      <c r="K738" s="44">
        <v>22747.15</v>
      </c>
      <c r="L738" s="46">
        <v>24642.75</v>
      </c>
      <c r="M738" s="117"/>
      <c r="N738" s="119">
        <v>22747.15</v>
      </c>
      <c r="O738" s="119">
        <v>16467.09</v>
      </c>
      <c r="P738" s="119">
        <v>884.4</v>
      </c>
      <c r="Q738" s="119">
        <v>27606.83</v>
      </c>
      <c r="R738" s="119">
        <v>25711.23</v>
      </c>
      <c r="S738" s="47"/>
    </row>
    <row r="739" spans="1:19" ht="9" customHeight="1" x14ac:dyDescent="0.2">
      <c r="A739" s="494"/>
      <c r="B739" s="494"/>
      <c r="C739" s="48" t="s">
        <v>4</v>
      </c>
      <c r="D739" s="49">
        <v>34</v>
      </c>
      <c r="E739" s="61">
        <v>31642273</v>
      </c>
      <c r="F739" s="50">
        <v>0</v>
      </c>
      <c r="G739" s="50">
        <v>0</v>
      </c>
      <c r="H739" s="61">
        <v>12159892</v>
      </c>
      <c r="I739" s="61">
        <v>242460</v>
      </c>
      <c r="J739" s="51">
        <v>3670393</v>
      </c>
      <c r="K739" s="61">
        <v>44044624</v>
      </c>
      <c r="L739" s="61">
        <v>47715018</v>
      </c>
      <c r="M739" s="118"/>
      <c r="N739" s="120">
        <v>44044624</v>
      </c>
      <c r="O739" s="120">
        <v>31884732</v>
      </c>
      <c r="P739" s="123">
        <v>1712437</v>
      </c>
      <c r="Q739" s="120">
        <v>53454277</v>
      </c>
      <c r="R739" s="120">
        <v>49783883</v>
      </c>
      <c r="S739" s="47"/>
    </row>
    <row r="740" spans="1:19" ht="12.75" customHeight="1" x14ac:dyDescent="0.2">
      <c r="A740" s="494"/>
      <c r="B740" s="494"/>
      <c r="C740" s="53" t="s">
        <v>3</v>
      </c>
      <c r="D740" s="54">
        <v>35</v>
      </c>
      <c r="E740" s="44">
        <v>17062.580000000002</v>
      </c>
      <c r="F740" s="44">
        <v>0</v>
      </c>
      <c r="G740" s="44">
        <v>0</v>
      </c>
      <c r="H740" s="44">
        <v>6280.06</v>
      </c>
      <c r="I740" s="44">
        <v>125.22</v>
      </c>
      <c r="J740" s="44">
        <v>1955.66</v>
      </c>
      <c r="K740" s="44">
        <v>23467.86</v>
      </c>
      <c r="L740" s="46">
        <v>25423.52</v>
      </c>
      <c r="M740" s="117"/>
      <c r="N740" s="119">
        <v>23467.86</v>
      </c>
      <c r="O740" s="119">
        <v>17187.8</v>
      </c>
      <c r="P740" s="119">
        <v>884.4</v>
      </c>
      <c r="Q740" s="119">
        <v>28517.32</v>
      </c>
      <c r="R740" s="119">
        <v>26561.66</v>
      </c>
      <c r="S740" s="47"/>
    </row>
    <row r="741" spans="1:19" ht="9" customHeight="1" x14ac:dyDescent="0.2">
      <c r="A741" s="495"/>
      <c r="B741" s="495"/>
      <c r="C741" s="58" t="s">
        <v>4</v>
      </c>
      <c r="D741" s="59"/>
      <c r="E741" s="61">
        <v>33037762</v>
      </c>
      <c r="F741" s="61">
        <v>0</v>
      </c>
      <c r="G741" s="61">
        <v>0</v>
      </c>
      <c r="H741" s="61">
        <v>12159892</v>
      </c>
      <c r="I741" s="61">
        <v>242460</v>
      </c>
      <c r="J741" s="61">
        <v>3786686</v>
      </c>
      <c r="K741" s="61">
        <v>45440113</v>
      </c>
      <c r="L741" s="61">
        <v>49226799</v>
      </c>
      <c r="M741" s="118"/>
      <c r="N741" s="123">
        <v>45440113</v>
      </c>
      <c r="O741" s="123">
        <v>33280222</v>
      </c>
      <c r="P741" s="123">
        <v>1712437</v>
      </c>
      <c r="Q741" s="123">
        <v>55217231</v>
      </c>
      <c r="R741" s="120">
        <v>51430545</v>
      </c>
      <c r="S741" s="47"/>
    </row>
    <row r="742" spans="1:19" ht="12.75" customHeight="1" x14ac:dyDescent="0.2">
      <c r="A742" s="492">
        <v>43191</v>
      </c>
      <c r="B742" s="492">
        <v>43465</v>
      </c>
      <c r="C742" s="42" t="s">
        <v>3</v>
      </c>
      <c r="D742" s="43">
        <v>0</v>
      </c>
      <c r="E742" s="44">
        <v>11117.19</v>
      </c>
      <c r="F742" s="44">
        <v>0</v>
      </c>
      <c r="G742" s="44"/>
      <c r="H742" s="44">
        <v>6280.06</v>
      </c>
      <c r="I742" s="44"/>
      <c r="J742" s="44">
        <v>1449.77</v>
      </c>
      <c r="K742" s="44">
        <v>17397.25</v>
      </c>
      <c r="L742" s="46">
        <v>18847.02</v>
      </c>
      <c r="M742" s="117"/>
      <c r="N742" s="119">
        <v>17397.25</v>
      </c>
      <c r="O742" s="119">
        <v>11117.19</v>
      </c>
      <c r="P742" s="119">
        <v>884.4</v>
      </c>
      <c r="Q742" s="119">
        <v>20848.11</v>
      </c>
      <c r="R742" s="119">
        <v>19398.34</v>
      </c>
      <c r="S742" s="47"/>
    </row>
    <row r="743" spans="1:19" ht="9" customHeight="1" x14ac:dyDescent="0.2">
      <c r="A743" s="493"/>
      <c r="B743" s="493"/>
      <c r="C743" s="48" t="s">
        <v>4</v>
      </c>
      <c r="D743" s="49">
        <v>8</v>
      </c>
      <c r="E743" s="61">
        <v>21525881</v>
      </c>
      <c r="F743" s="50">
        <v>0</v>
      </c>
      <c r="G743" s="50">
        <v>0</v>
      </c>
      <c r="H743" s="61">
        <v>12159892</v>
      </c>
      <c r="I743" s="61"/>
      <c r="J743" s="51">
        <v>2807146</v>
      </c>
      <c r="K743" s="61">
        <v>33685773</v>
      </c>
      <c r="L743" s="61">
        <v>36492919</v>
      </c>
      <c r="M743" s="118"/>
      <c r="N743" s="120">
        <v>33685773</v>
      </c>
      <c r="O743" s="120">
        <v>21525881</v>
      </c>
      <c r="P743" s="123">
        <v>1712437</v>
      </c>
      <c r="Q743" s="120">
        <v>40367570</v>
      </c>
      <c r="R743" s="120">
        <v>37560424</v>
      </c>
      <c r="S743" s="47"/>
    </row>
    <row r="744" spans="1:19" ht="12.75" customHeight="1" x14ac:dyDescent="0.2">
      <c r="A744" s="494">
        <v>43191</v>
      </c>
      <c r="B744" s="494">
        <f>B742</f>
        <v>43465</v>
      </c>
      <c r="C744" s="53" t="s">
        <v>3</v>
      </c>
      <c r="D744" s="54">
        <v>9</v>
      </c>
      <c r="E744" s="44">
        <v>12892.25</v>
      </c>
      <c r="F744" s="44">
        <v>0</v>
      </c>
      <c r="G744" s="44">
        <v>0</v>
      </c>
      <c r="H744" s="44">
        <v>6280.06</v>
      </c>
      <c r="I744" s="44"/>
      <c r="J744" s="44">
        <v>1597.69</v>
      </c>
      <c r="K744" s="44">
        <v>19172.310000000001</v>
      </c>
      <c r="L744" s="46">
        <v>20770</v>
      </c>
      <c r="M744" s="117"/>
      <c r="N744" s="119">
        <v>19172.310000000001</v>
      </c>
      <c r="O744" s="119">
        <v>12892.25</v>
      </c>
      <c r="P744" s="119">
        <v>884.4</v>
      </c>
      <c r="Q744" s="119">
        <v>23090.61</v>
      </c>
      <c r="R744" s="119">
        <v>21492.92</v>
      </c>
      <c r="S744" s="47"/>
    </row>
    <row r="745" spans="1:19" ht="9" customHeight="1" x14ac:dyDescent="0.2">
      <c r="A745" s="494"/>
      <c r="B745" s="494"/>
      <c r="C745" s="48" t="s">
        <v>4</v>
      </c>
      <c r="D745" s="49">
        <v>14</v>
      </c>
      <c r="E745" s="61">
        <v>24962877</v>
      </c>
      <c r="F745" s="50">
        <v>0</v>
      </c>
      <c r="G745" s="50">
        <v>0</v>
      </c>
      <c r="H745" s="61">
        <v>12159892</v>
      </c>
      <c r="I745" s="61"/>
      <c r="J745" s="51">
        <v>3093559</v>
      </c>
      <c r="K745" s="61">
        <v>37122769</v>
      </c>
      <c r="L745" s="61">
        <v>40216328</v>
      </c>
      <c r="M745" s="118"/>
      <c r="N745" s="120">
        <v>37122769</v>
      </c>
      <c r="O745" s="120">
        <v>24962877</v>
      </c>
      <c r="P745" s="123">
        <v>1712437</v>
      </c>
      <c r="Q745" s="120">
        <v>44709655</v>
      </c>
      <c r="R745" s="120">
        <v>41616096</v>
      </c>
      <c r="S745" s="47"/>
    </row>
    <row r="746" spans="1:19" ht="12.75" customHeight="1" x14ac:dyDescent="0.2">
      <c r="A746" s="494"/>
      <c r="B746" s="494"/>
      <c r="C746" s="53" t="s">
        <v>3</v>
      </c>
      <c r="D746" s="54">
        <v>15</v>
      </c>
      <c r="E746" s="44">
        <v>14209.25</v>
      </c>
      <c r="F746" s="44">
        <v>0</v>
      </c>
      <c r="G746" s="44">
        <v>0</v>
      </c>
      <c r="H746" s="44">
        <v>6280.06</v>
      </c>
      <c r="I746" s="44"/>
      <c r="J746" s="44">
        <v>1707.44</v>
      </c>
      <c r="K746" s="44">
        <v>20489.310000000001</v>
      </c>
      <c r="L746" s="46">
        <v>22196.75</v>
      </c>
      <c r="M746" s="117"/>
      <c r="N746" s="119">
        <v>20489.310000000001</v>
      </c>
      <c r="O746" s="119">
        <v>14209.25</v>
      </c>
      <c r="P746" s="119">
        <v>884.4</v>
      </c>
      <c r="Q746" s="119">
        <v>24754.42</v>
      </c>
      <c r="R746" s="119">
        <v>23046.98</v>
      </c>
      <c r="S746" s="47"/>
    </row>
    <row r="747" spans="1:19" ht="9" customHeight="1" x14ac:dyDescent="0.2">
      <c r="A747" s="494"/>
      <c r="B747" s="494"/>
      <c r="C747" s="48" t="s">
        <v>4</v>
      </c>
      <c r="D747" s="49">
        <v>20</v>
      </c>
      <c r="E747" s="61">
        <v>27512944</v>
      </c>
      <c r="F747" s="50">
        <v>0</v>
      </c>
      <c r="G747" s="50">
        <v>0</v>
      </c>
      <c r="H747" s="61">
        <v>12159892</v>
      </c>
      <c r="I747" s="61"/>
      <c r="J747" s="51">
        <v>3306065</v>
      </c>
      <c r="K747" s="61">
        <v>39672836</v>
      </c>
      <c r="L747" s="61">
        <v>42978901</v>
      </c>
      <c r="M747" s="118"/>
      <c r="N747" s="120">
        <v>39672836</v>
      </c>
      <c r="O747" s="120">
        <v>27512944</v>
      </c>
      <c r="P747" s="123">
        <v>1712437</v>
      </c>
      <c r="Q747" s="120">
        <v>47931241</v>
      </c>
      <c r="R747" s="120">
        <v>44625176</v>
      </c>
      <c r="S747" s="47"/>
    </row>
    <row r="748" spans="1:19" ht="12.75" customHeight="1" x14ac:dyDescent="0.2">
      <c r="A748" s="494"/>
      <c r="B748" s="494"/>
      <c r="C748" s="53" t="s">
        <v>3</v>
      </c>
      <c r="D748" s="54">
        <v>21</v>
      </c>
      <c r="E748" s="44">
        <v>15521.88</v>
      </c>
      <c r="F748" s="44">
        <v>0</v>
      </c>
      <c r="G748" s="44">
        <v>0</v>
      </c>
      <c r="H748" s="44">
        <v>6280.06</v>
      </c>
      <c r="I748" s="44"/>
      <c r="J748" s="44">
        <v>1816.83</v>
      </c>
      <c r="K748" s="44">
        <v>21801.94</v>
      </c>
      <c r="L748" s="46">
        <v>23618.77</v>
      </c>
      <c r="M748" s="117"/>
      <c r="N748" s="119">
        <v>21801.94</v>
      </c>
      <c r="O748" s="119">
        <v>15521.88</v>
      </c>
      <c r="P748" s="119">
        <v>884.4</v>
      </c>
      <c r="Q748" s="119">
        <v>26412.71</v>
      </c>
      <c r="R748" s="119">
        <v>24595.88</v>
      </c>
      <c r="S748" s="47"/>
    </row>
    <row r="749" spans="1:19" ht="9" customHeight="1" x14ac:dyDescent="0.2">
      <c r="A749" s="494"/>
      <c r="B749" s="494"/>
      <c r="C749" s="48" t="s">
        <v>4</v>
      </c>
      <c r="D749" s="49">
        <v>27</v>
      </c>
      <c r="E749" s="61">
        <v>30054551</v>
      </c>
      <c r="F749" s="50">
        <v>0</v>
      </c>
      <c r="G749" s="50">
        <v>0</v>
      </c>
      <c r="H749" s="61">
        <v>12159892</v>
      </c>
      <c r="I749" s="61"/>
      <c r="J749" s="51">
        <v>3517873</v>
      </c>
      <c r="K749" s="61">
        <v>42214442</v>
      </c>
      <c r="L749" s="61">
        <v>45732316</v>
      </c>
      <c r="M749" s="118"/>
      <c r="N749" s="120">
        <v>42214442</v>
      </c>
      <c r="O749" s="120">
        <v>30054551</v>
      </c>
      <c r="P749" s="123">
        <v>1712437</v>
      </c>
      <c r="Q749" s="120">
        <v>51142138</v>
      </c>
      <c r="R749" s="120">
        <v>47624265</v>
      </c>
      <c r="S749" s="47"/>
    </row>
    <row r="750" spans="1:19" ht="12.75" customHeight="1" x14ac:dyDescent="0.2">
      <c r="A750" s="494"/>
      <c r="B750" s="494"/>
      <c r="C750" s="53" t="s">
        <v>3</v>
      </c>
      <c r="D750" s="54">
        <v>28</v>
      </c>
      <c r="E750" s="44">
        <v>16467.09</v>
      </c>
      <c r="F750" s="44">
        <v>0</v>
      </c>
      <c r="G750" s="44">
        <v>0</v>
      </c>
      <c r="H750" s="44">
        <v>6280.06</v>
      </c>
      <c r="I750" s="44"/>
      <c r="J750" s="44">
        <v>1895.6</v>
      </c>
      <c r="K750" s="44">
        <v>22747.15</v>
      </c>
      <c r="L750" s="46">
        <v>24642.75</v>
      </c>
      <c r="M750" s="117"/>
      <c r="N750" s="119">
        <v>22747.15</v>
      </c>
      <c r="O750" s="119">
        <v>16467.09</v>
      </c>
      <c r="P750" s="119">
        <v>884.4</v>
      </c>
      <c r="Q750" s="119">
        <v>27606.83</v>
      </c>
      <c r="R750" s="119">
        <v>25711.23</v>
      </c>
      <c r="S750" s="47"/>
    </row>
    <row r="751" spans="1:19" ht="9" customHeight="1" x14ac:dyDescent="0.2">
      <c r="A751" s="494"/>
      <c r="B751" s="494"/>
      <c r="C751" s="48" t="s">
        <v>4</v>
      </c>
      <c r="D751" s="49">
        <v>34</v>
      </c>
      <c r="E751" s="61">
        <v>31884732</v>
      </c>
      <c r="F751" s="50">
        <v>0</v>
      </c>
      <c r="G751" s="50">
        <v>0</v>
      </c>
      <c r="H751" s="61">
        <v>12159892</v>
      </c>
      <c r="I751" s="61"/>
      <c r="J751" s="51">
        <v>3670393</v>
      </c>
      <c r="K751" s="61">
        <v>44044624</v>
      </c>
      <c r="L751" s="61">
        <v>47715018</v>
      </c>
      <c r="M751" s="118"/>
      <c r="N751" s="120">
        <v>44044624</v>
      </c>
      <c r="O751" s="120">
        <v>31884732</v>
      </c>
      <c r="P751" s="123">
        <v>1712437</v>
      </c>
      <c r="Q751" s="120">
        <v>53454277</v>
      </c>
      <c r="R751" s="120">
        <v>49783883</v>
      </c>
      <c r="S751" s="47"/>
    </row>
    <row r="752" spans="1:19" ht="12.75" customHeight="1" x14ac:dyDescent="0.2">
      <c r="A752" s="494"/>
      <c r="B752" s="494"/>
      <c r="C752" s="53" t="s">
        <v>3</v>
      </c>
      <c r="D752" s="54">
        <v>35</v>
      </c>
      <c r="E752" s="44">
        <v>17187.8</v>
      </c>
      <c r="F752" s="44">
        <v>0</v>
      </c>
      <c r="G752" s="44">
        <v>0</v>
      </c>
      <c r="H752" s="44">
        <v>6280.06</v>
      </c>
      <c r="I752" s="44"/>
      <c r="J752" s="44">
        <v>1955.66</v>
      </c>
      <c r="K752" s="44">
        <v>23467.86</v>
      </c>
      <c r="L752" s="46">
        <v>25423.52</v>
      </c>
      <c r="M752" s="117"/>
      <c r="N752" s="119">
        <v>23467.86</v>
      </c>
      <c r="O752" s="119">
        <v>17187.8</v>
      </c>
      <c r="P752" s="119">
        <v>884.4</v>
      </c>
      <c r="Q752" s="119">
        <v>28517.32</v>
      </c>
      <c r="R752" s="119">
        <v>26561.66</v>
      </c>
      <c r="S752" s="47"/>
    </row>
    <row r="753" spans="1:19" ht="9" customHeight="1" x14ac:dyDescent="0.2">
      <c r="A753" s="495"/>
      <c r="B753" s="495"/>
      <c r="C753" s="58" t="s">
        <v>4</v>
      </c>
      <c r="D753" s="59"/>
      <c r="E753" s="61">
        <v>33280222</v>
      </c>
      <c r="F753" s="61">
        <v>0</v>
      </c>
      <c r="G753" s="61">
        <v>0</v>
      </c>
      <c r="H753" s="61">
        <v>12159892</v>
      </c>
      <c r="I753" s="61"/>
      <c r="J753" s="61">
        <v>3786686</v>
      </c>
      <c r="K753" s="61">
        <v>45440113</v>
      </c>
      <c r="L753" s="61">
        <v>49226799</v>
      </c>
      <c r="M753" s="118"/>
      <c r="N753" s="123">
        <v>45440113</v>
      </c>
      <c r="O753" s="123">
        <v>33280222</v>
      </c>
      <c r="P753" s="123">
        <v>1712437</v>
      </c>
      <c r="Q753" s="123">
        <v>55217231</v>
      </c>
      <c r="R753" s="120">
        <v>51430545</v>
      </c>
      <c r="S753" s="47"/>
    </row>
    <row r="754" spans="1:19" ht="12.75" customHeight="1" x14ac:dyDescent="0.2">
      <c r="A754" s="492">
        <f>B742+1</f>
        <v>43466</v>
      </c>
      <c r="B754" s="492">
        <v>43830</v>
      </c>
      <c r="C754" s="42" t="s">
        <v>3</v>
      </c>
      <c r="D754" s="43">
        <v>0</v>
      </c>
      <c r="E754" s="44">
        <v>11279.22</v>
      </c>
      <c r="F754" s="44">
        <v>0</v>
      </c>
      <c r="G754" s="44"/>
      <c r="H754" s="44">
        <v>6280.06</v>
      </c>
      <c r="I754" s="44"/>
      <c r="J754" s="44">
        <f>K754/12</f>
        <v>1463.27</v>
      </c>
      <c r="K754" s="44">
        <f>SUM(E754:I754)</f>
        <v>17559.28</v>
      </c>
      <c r="L754" s="46">
        <f>SUM(E754:J754)</f>
        <v>19022.55</v>
      </c>
      <c r="M754" s="117"/>
      <c r="N754" s="119">
        <f>K754</f>
        <v>17559.28</v>
      </c>
      <c r="O754" s="119">
        <f>E754+F754+G754+I754</f>
        <v>11279.22</v>
      </c>
      <c r="P754" s="119">
        <v>884.4</v>
      </c>
      <c r="Q754" s="119">
        <f>L754+(IF(P754&gt;O754*0.18,P754,O754*0.18))</f>
        <v>21052.81</v>
      </c>
      <c r="R754" s="119">
        <f>N754+O754*0.18</f>
        <v>19589.54</v>
      </c>
      <c r="S754" s="47"/>
    </row>
    <row r="755" spans="1:19" ht="9" customHeight="1" x14ac:dyDescent="0.2">
      <c r="A755" s="493"/>
      <c r="B755" s="493"/>
      <c r="C755" s="48" t="s">
        <v>4</v>
      </c>
      <c r="D755" s="49">
        <v>8</v>
      </c>
      <c r="E755" s="61">
        <f t="shared" ref="E755:L767" si="0">E754*1936.27</f>
        <v>21839615</v>
      </c>
      <c r="F755" s="50">
        <f t="shared" si="0"/>
        <v>0</v>
      </c>
      <c r="G755" s="50">
        <f t="shared" si="0"/>
        <v>0</v>
      </c>
      <c r="H755" s="61">
        <f t="shared" si="0"/>
        <v>12159892</v>
      </c>
      <c r="I755" s="61">
        <f t="shared" si="0"/>
        <v>0</v>
      </c>
      <c r="J755" s="51">
        <f t="shared" si="0"/>
        <v>2833286</v>
      </c>
      <c r="K755" s="61">
        <f t="shared" si="0"/>
        <v>33999507</v>
      </c>
      <c r="L755" s="61">
        <f t="shared" si="0"/>
        <v>36832793</v>
      </c>
      <c r="M755" s="118"/>
      <c r="N755" s="120">
        <f t="shared" ref="N755:R769" si="1">N754*1936.27</f>
        <v>33999507</v>
      </c>
      <c r="O755" s="120">
        <f t="shared" si="1"/>
        <v>21839615</v>
      </c>
      <c r="P755" s="123">
        <f t="shared" si="1"/>
        <v>1712437</v>
      </c>
      <c r="Q755" s="120">
        <f t="shared" si="1"/>
        <v>40763924</v>
      </c>
      <c r="R755" s="120">
        <f t="shared" si="1"/>
        <v>37930639</v>
      </c>
      <c r="S755" s="47"/>
    </row>
    <row r="756" spans="1:19" ht="12.75" customHeight="1" x14ac:dyDescent="0.2">
      <c r="A756" s="494">
        <f>A754</f>
        <v>43466</v>
      </c>
      <c r="B756" s="494">
        <f>B754</f>
        <v>43830</v>
      </c>
      <c r="C756" s="53" t="s">
        <v>3</v>
      </c>
      <c r="D756" s="54">
        <v>9</v>
      </c>
      <c r="E756" s="44">
        <v>13069.86</v>
      </c>
      <c r="F756" s="44">
        <v>0</v>
      </c>
      <c r="G756" s="44"/>
      <c r="H756" s="44">
        <v>6280.06</v>
      </c>
      <c r="I756" s="44"/>
      <c r="J756" s="44">
        <f t="shared" ref="J756" si="2">K756/12</f>
        <v>1612.49</v>
      </c>
      <c r="K756" s="44">
        <f t="shared" ref="K756" si="3">SUM(E756:I756)</f>
        <v>19349.919999999998</v>
      </c>
      <c r="L756" s="46">
        <f t="shared" ref="L756" si="4">SUM(E756:J756)</f>
        <v>20962.41</v>
      </c>
      <c r="M756" s="117"/>
      <c r="N756" s="119">
        <f t="shared" ref="N756" si="5">K756</f>
        <v>19349.919999999998</v>
      </c>
      <c r="O756" s="119">
        <f t="shared" ref="O756" si="6">E756+F756+G756+I756</f>
        <v>13069.86</v>
      </c>
      <c r="P756" s="119">
        <v>884.4</v>
      </c>
      <c r="Q756" s="119">
        <f t="shared" ref="Q756" si="7">L756+(IF(P756&gt;O756*0.18,P756,O756*0.18))</f>
        <v>23314.98</v>
      </c>
      <c r="R756" s="119">
        <f t="shared" ref="R756" si="8">N756+O756*0.18</f>
        <v>21702.49</v>
      </c>
      <c r="S756" s="47"/>
    </row>
    <row r="757" spans="1:19" ht="9" customHeight="1" x14ac:dyDescent="0.2">
      <c r="A757" s="494"/>
      <c r="B757" s="494"/>
      <c r="C757" s="48" t="s">
        <v>4</v>
      </c>
      <c r="D757" s="49">
        <v>14</v>
      </c>
      <c r="E757" s="61">
        <f t="shared" ref="E757:L757" si="9">E756*1936.27</f>
        <v>25306778</v>
      </c>
      <c r="F757" s="50">
        <f t="shared" si="9"/>
        <v>0</v>
      </c>
      <c r="G757" s="50">
        <f t="shared" si="9"/>
        <v>0</v>
      </c>
      <c r="H757" s="61">
        <f t="shared" si="9"/>
        <v>12159892</v>
      </c>
      <c r="I757" s="61">
        <f t="shared" si="9"/>
        <v>0</v>
      </c>
      <c r="J757" s="51">
        <f t="shared" si="9"/>
        <v>3122216</v>
      </c>
      <c r="K757" s="61">
        <f t="shared" si="9"/>
        <v>37466670</v>
      </c>
      <c r="L757" s="61">
        <f t="shared" si="9"/>
        <v>40588886</v>
      </c>
      <c r="M757" s="118"/>
      <c r="N757" s="120">
        <f t="shared" ref="N757:R757" si="10">N756*1936.27</f>
        <v>37466670</v>
      </c>
      <c r="O757" s="120">
        <f t="shared" si="10"/>
        <v>25306778</v>
      </c>
      <c r="P757" s="123">
        <f t="shared" si="1"/>
        <v>1712437</v>
      </c>
      <c r="Q757" s="120">
        <f t="shared" si="10"/>
        <v>45144096</v>
      </c>
      <c r="R757" s="120">
        <f t="shared" si="10"/>
        <v>42021880</v>
      </c>
      <c r="S757" s="47"/>
    </row>
    <row r="758" spans="1:19" ht="12.75" customHeight="1" x14ac:dyDescent="0.2">
      <c r="A758" s="494"/>
      <c r="B758" s="494"/>
      <c r="C758" s="53" t="s">
        <v>3</v>
      </c>
      <c r="D758" s="54">
        <v>15</v>
      </c>
      <c r="E758" s="44">
        <v>14400.11</v>
      </c>
      <c r="F758" s="44">
        <v>0</v>
      </c>
      <c r="G758" s="44"/>
      <c r="H758" s="44">
        <v>6280.06</v>
      </c>
      <c r="I758" s="44"/>
      <c r="J758" s="44">
        <f t="shared" ref="J758" si="11">K758/12</f>
        <v>1723.35</v>
      </c>
      <c r="K758" s="44">
        <f t="shared" ref="K758" si="12">SUM(E758:I758)</f>
        <v>20680.169999999998</v>
      </c>
      <c r="L758" s="46">
        <f t="shared" ref="L758" si="13">SUM(E758:J758)</f>
        <v>22403.52</v>
      </c>
      <c r="M758" s="117"/>
      <c r="N758" s="119">
        <f t="shared" ref="N758" si="14">K758</f>
        <v>20680.169999999998</v>
      </c>
      <c r="O758" s="119">
        <f t="shared" ref="O758" si="15">E758+F758+G758+I758</f>
        <v>14400.11</v>
      </c>
      <c r="P758" s="119">
        <v>884.4</v>
      </c>
      <c r="Q758" s="119">
        <f t="shared" ref="Q758" si="16">L758+(IF(P758&gt;O758*0.18,P758,O758*0.18))</f>
        <v>24995.54</v>
      </c>
      <c r="R758" s="119">
        <f t="shared" ref="R758" si="17">N758+O758*0.18</f>
        <v>23272.19</v>
      </c>
      <c r="S758" s="47"/>
    </row>
    <row r="759" spans="1:19" ht="9" customHeight="1" x14ac:dyDescent="0.2">
      <c r="A759" s="494"/>
      <c r="B759" s="494"/>
      <c r="C759" s="48" t="s">
        <v>4</v>
      </c>
      <c r="D759" s="49">
        <v>20</v>
      </c>
      <c r="E759" s="61">
        <f t="shared" ref="E759:L759" si="18">E758*1936.27</f>
        <v>27882501</v>
      </c>
      <c r="F759" s="50">
        <f t="shared" si="18"/>
        <v>0</v>
      </c>
      <c r="G759" s="50">
        <f t="shared" si="18"/>
        <v>0</v>
      </c>
      <c r="H759" s="61">
        <f t="shared" si="18"/>
        <v>12159892</v>
      </c>
      <c r="I759" s="61">
        <f t="shared" si="18"/>
        <v>0</v>
      </c>
      <c r="J759" s="51">
        <f t="shared" si="18"/>
        <v>3336871</v>
      </c>
      <c r="K759" s="61">
        <f t="shared" si="18"/>
        <v>40042393</v>
      </c>
      <c r="L759" s="61">
        <f t="shared" si="18"/>
        <v>43379264</v>
      </c>
      <c r="M759" s="118"/>
      <c r="N759" s="120">
        <f t="shared" ref="N759:R759" si="19">N758*1936.27</f>
        <v>40042393</v>
      </c>
      <c r="O759" s="120">
        <f t="shared" si="19"/>
        <v>27882501</v>
      </c>
      <c r="P759" s="123">
        <f t="shared" si="1"/>
        <v>1712437</v>
      </c>
      <c r="Q759" s="120">
        <f t="shared" si="19"/>
        <v>48398114</v>
      </c>
      <c r="R759" s="120">
        <f t="shared" si="19"/>
        <v>45061243</v>
      </c>
      <c r="S759" s="47"/>
    </row>
    <row r="760" spans="1:19" ht="12.75" customHeight="1" x14ac:dyDescent="0.2">
      <c r="A760" s="494"/>
      <c r="B760" s="494"/>
      <c r="C760" s="53" t="s">
        <v>3</v>
      </c>
      <c r="D760" s="54">
        <v>21</v>
      </c>
      <c r="E760" s="44">
        <v>15724.76</v>
      </c>
      <c r="F760" s="44">
        <v>0</v>
      </c>
      <c r="G760" s="44"/>
      <c r="H760" s="44">
        <v>6280.06</v>
      </c>
      <c r="I760" s="44"/>
      <c r="J760" s="44">
        <f t="shared" ref="J760" si="20">K760/12</f>
        <v>1833.74</v>
      </c>
      <c r="K760" s="44">
        <f t="shared" ref="K760" si="21">SUM(E760:I760)</f>
        <v>22004.82</v>
      </c>
      <c r="L760" s="46">
        <f t="shared" ref="L760" si="22">SUM(E760:J760)</f>
        <v>23838.560000000001</v>
      </c>
      <c r="M760" s="117"/>
      <c r="N760" s="119">
        <f t="shared" ref="N760" si="23">K760</f>
        <v>22004.82</v>
      </c>
      <c r="O760" s="119">
        <f t="shared" ref="O760" si="24">E760+F760+G760+I760</f>
        <v>15724.76</v>
      </c>
      <c r="P760" s="119">
        <v>884.4</v>
      </c>
      <c r="Q760" s="119">
        <f t="shared" ref="Q760" si="25">L760+(IF(P760&gt;O760*0.18,P760,O760*0.18))</f>
        <v>26669.02</v>
      </c>
      <c r="R760" s="119">
        <f t="shared" ref="R760" si="26">N760+O760*0.18</f>
        <v>24835.279999999999</v>
      </c>
      <c r="S760" s="47"/>
    </row>
    <row r="761" spans="1:19" ht="9" customHeight="1" x14ac:dyDescent="0.2">
      <c r="A761" s="494"/>
      <c r="B761" s="494"/>
      <c r="C761" s="48" t="s">
        <v>4</v>
      </c>
      <c r="D761" s="49">
        <v>27</v>
      </c>
      <c r="E761" s="61">
        <f t="shared" ref="E761:L761" si="27">E760*1936.27</f>
        <v>30447381</v>
      </c>
      <c r="F761" s="50">
        <f t="shared" si="27"/>
        <v>0</v>
      </c>
      <c r="G761" s="50">
        <f t="shared" si="27"/>
        <v>0</v>
      </c>
      <c r="H761" s="61">
        <f t="shared" si="27"/>
        <v>12159892</v>
      </c>
      <c r="I761" s="61">
        <f t="shared" si="27"/>
        <v>0</v>
      </c>
      <c r="J761" s="51">
        <f t="shared" si="27"/>
        <v>3550616</v>
      </c>
      <c r="K761" s="61">
        <f t="shared" si="27"/>
        <v>42607273</v>
      </c>
      <c r="L761" s="61">
        <f t="shared" si="27"/>
        <v>46157889</v>
      </c>
      <c r="M761" s="118"/>
      <c r="N761" s="120">
        <f t="shared" ref="N761:R761" si="28">N760*1936.27</f>
        <v>42607273</v>
      </c>
      <c r="O761" s="120">
        <f t="shared" si="28"/>
        <v>30447381</v>
      </c>
      <c r="P761" s="123">
        <f t="shared" si="1"/>
        <v>1712437</v>
      </c>
      <c r="Q761" s="120">
        <f t="shared" si="28"/>
        <v>51638423</v>
      </c>
      <c r="R761" s="120">
        <f t="shared" si="28"/>
        <v>48087808</v>
      </c>
      <c r="S761" s="47"/>
    </row>
    <row r="762" spans="1:19" ht="12.75" customHeight="1" x14ac:dyDescent="0.2">
      <c r="A762" s="494"/>
      <c r="B762" s="494"/>
      <c r="C762" s="53" t="s">
        <v>3</v>
      </c>
      <c r="D762" s="54">
        <v>28</v>
      </c>
      <c r="E762" s="44">
        <v>16678.32</v>
      </c>
      <c r="F762" s="44">
        <v>0</v>
      </c>
      <c r="G762" s="44"/>
      <c r="H762" s="44">
        <v>6280.06</v>
      </c>
      <c r="I762" s="44"/>
      <c r="J762" s="44">
        <f t="shared" ref="J762" si="29">K762/12</f>
        <v>1913.2</v>
      </c>
      <c r="K762" s="44">
        <f t="shared" ref="K762" si="30">SUM(E762:I762)</f>
        <v>22958.38</v>
      </c>
      <c r="L762" s="46">
        <f t="shared" ref="L762" si="31">SUM(E762:J762)</f>
        <v>24871.58</v>
      </c>
      <c r="M762" s="117"/>
      <c r="N762" s="119">
        <f t="shared" ref="N762" si="32">K762</f>
        <v>22958.38</v>
      </c>
      <c r="O762" s="119">
        <f t="shared" ref="O762" si="33">E762+F762+G762+I762</f>
        <v>16678.32</v>
      </c>
      <c r="P762" s="119">
        <v>884.4</v>
      </c>
      <c r="Q762" s="119">
        <f t="shared" ref="Q762" si="34">L762+(IF(P762&gt;O762*0.18,P762,O762*0.18))</f>
        <v>27873.68</v>
      </c>
      <c r="R762" s="119">
        <f t="shared" ref="R762" si="35">N762+O762*0.18</f>
        <v>25960.48</v>
      </c>
      <c r="S762" s="47"/>
    </row>
    <row r="763" spans="1:19" ht="9" customHeight="1" x14ac:dyDescent="0.2">
      <c r="A763" s="494"/>
      <c r="B763" s="494"/>
      <c r="C763" s="48" t="s">
        <v>4</v>
      </c>
      <c r="D763" s="49">
        <v>34</v>
      </c>
      <c r="E763" s="61">
        <f t="shared" ref="E763:L763" si="36">E762*1936.27</f>
        <v>32293731</v>
      </c>
      <c r="F763" s="50">
        <f t="shared" si="36"/>
        <v>0</v>
      </c>
      <c r="G763" s="50">
        <f t="shared" si="36"/>
        <v>0</v>
      </c>
      <c r="H763" s="61">
        <f t="shared" si="36"/>
        <v>12159892</v>
      </c>
      <c r="I763" s="61">
        <f t="shared" si="36"/>
        <v>0</v>
      </c>
      <c r="J763" s="51">
        <f t="shared" si="36"/>
        <v>3704472</v>
      </c>
      <c r="K763" s="61">
        <f t="shared" si="36"/>
        <v>44453622</v>
      </c>
      <c r="L763" s="61">
        <f t="shared" si="36"/>
        <v>48158094</v>
      </c>
      <c r="M763" s="118"/>
      <c r="N763" s="120">
        <f t="shared" ref="N763:R763" si="37">N762*1936.27</f>
        <v>44453622</v>
      </c>
      <c r="O763" s="120">
        <f t="shared" si="37"/>
        <v>32293731</v>
      </c>
      <c r="P763" s="123">
        <f t="shared" si="1"/>
        <v>1712437</v>
      </c>
      <c r="Q763" s="120">
        <f t="shared" si="37"/>
        <v>53970970</v>
      </c>
      <c r="R763" s="120">
        <f t="shared" si="37"/>
        <v>50266499</v>
      </c>
      <c r="S763" s="47"/>
    </row>
    <row r="764" spans="1:19" ht="12.75" customHeight="1" x14ac:dyDescent="0.2">
      <c r="A764" s="494"/>
      <c r="B764" s="494"/>
      <c r="C764" s="53" t="s">
        <v>3</v>
      </c>
      <c r="D764" s="54">
        <v>35</v>
      </c>
      <c r="E764" s="44">
        <v>17406.189999999999</v>
      </c>
      <c r="F764" s="44">
        <v>0</v>
      </c>
      <c r="G764" s="44"/>
      <c r="H764" s="44">
        <v>6280.06</v>
      </c>
      <c r="I764" s="44"/>
      <c r="J764" s="44">
        <f t="shared" ref="J764" si="38">K764/12</f>
        <v>1973.85</v>
      </c>
      <c r="K764" s="44">
        <f t="shared" ref="K764" si="39">SUM(E764:I764)</f>
        <v>23686.25</v>
      </c>
      <c r="L764" s="46">
        <f t="shared" ref="L764" si="40">SUM(E764:J764)</f>
        <v>25660.1</v>
      </c>
      <c r="M764" s="117"/>
      <c r="N764" s="119">
        <f t="shared" ref="N764" si="41">K764</f>
        <v>23686.25</v>
      </c>
      <c r="O764" s="119">
        <f t="shared" ref="O764" si="42">E764+F764+G764+I764</f>
        <v>17406.189999999999</v>
      </c>
      <c r="P764" s="119">
        <v>884.4</v>
      </c>
      <c r="Q764" s="119">
        <f t="shared" ref="Q764" si="43">L764+(IF(P764&gt;O764*0.18,P764,O764*0.18))</f>
        <v>28793.21</v>
      </c>
      <c r="R764" s="119">
        <f t="shared" ref="R764" si="44">N764+O764*0.18</f>
        <v>26819.360000000001</v>
      </c>
      <c r="S764" s="47"/>
    </row>
    <row r="765" spans="1:19" ht="9" customHeight="1" x14ac:dyDescent="0.2">
      <c r="A765" s="495"/>
      <c r="B765" s="495"/>
      <c r="C765" s="58" t="s">
        <v>4</v>
      </c>
      <c r="D765" s="59"/>
      <c r="E765" s="61">
        <f t="shared" ref="E765:L765" si="45">E764*1936.27</f>
        <v>33703084</v>
      </c>
      <c r="F765" s="61">
        <f t="shared" si="45"/>
        <v>0</v>
      </c>
      <c r="G765" s="61">
        <f t="shared" si="45"/>
        <v>0</v>
      </c>
      <c r="H765" s="61">
        <f t="shared" si="45"/>
        <v>12159892</v>
      </c>
      <c r="I765" s="61">
        <f t="shared" si="45"/>
        <v>0</v>
      </c>
      <c r="J765" s="61">
        <f t="shared" si="45"/>
        <v>3821907</v>
      </c>
      <c r="K765" s="61">
        <f t="shared" si="45"/>
        <v>45862975</v>
      </c>
      <c r="L765" s="61">
        <f t="shared" si="45"/>
        <v>49684882</v>
      </c>
      <c r="M765" s="118"/>
      <c r="N765" s="123">
        <f t="shared" ref="N765:R765" si="46">N764*1936.27</f>
        <v>45862975</v>
      </c>
      <c r="O765" s="123">
        <f t="shared" si="46"/>
        <v>33703084</v>
      </c>
      <c r="P765" s="123">
        <f t="shared" si="1"/>
        <v>1712437</v>
      </c>
      <c r="Q765" s="123">
        <f t="shared" si="46"/>
        <v>55751429</v>
      </c>
      <c r="R765" s="120">
        <f t="shared" si="46"/>
        <v>51929522</v>
      </c>
      <c r="S765" s="47"/>
    </row>
    <row r="766" spans="1:19" ht="12.75" customHeight="1" x14ac:dyDescent="0.2">
      <c r="A766" s="492">
        <f>B754+1</f>
        <v>43831</v>
      </c>
      <c r="B766" s="492">
        <v>44196</v>
      </c>
      <c r="C766" s="42" t="s">
        <v>3</v>
      </c>
      <c r="D766" s="43">
        <v>0</v>
      </c>
      <c r="E766" s="44">
        <v>11414.82</v>
      </c>
      <c r="F766" s="44">
        <v>0</v>
      </c>
      <c r="G766" s="44"/>
      <c r="H766" s="44">
        <v>6280.06</v>
      </c>
      <c r="I766" s="44"/>
      <c r="J766" s="44">
        <f t="shared" ref="J766" si="47">K766/12</f>
        <v>1474.57</v>
      </c>
      <c r="K766" s="44">
        <f t="shared" ref="K766" si="48">SUM(E766:I766)</f>
        <v>17694.88</v>
      </c>
      <c r="L766" s="46">
        <f t="shared" ref="L766" si="49">SUM(E766:J766)</f>
        <v>19169.45</v>
      </c>
      <c r="M766" s="117"/>
      <c r="N766" s="119">
        <f t="shared" ref="N766" si="50">K766</f>
        <v>17694.88</v>
      </c>
      <c r="O766" s="119">
        <f t="shared" ref="O766" si="51">E766+F766+G766+I766</f>
        <v>11414.82</v>
      </c>
      <c r="P766" s="119">
        <v>884.4</v>
      </c>
      <c r="Q766" s="119">
        <f t="shared" ref="Q766" si="52">L766+(IF(P766&gt;O766*0.18,P766,O766*0.18))</f>
        <v>21224.12</v>
      </c>
      <c r="R766" s="119">
        <f t="shared" ref="R766" si="53">N766+O766*0.18</f>
        <v>19749.55</v>
      </c>
      <c r="S766" s="47"/>
    </row>
    <row r="767" spans="1:19" ht="9" customHeight="1" x14ac:dyDescent="0.2">
      <c r="A767" s="493"/>
      <c r="B767" s="493"/>
      <c r="C767" s="48" t="s">
        <v>4</v>
      </c>
      <c r="D767" s="49">
        <v>8</v>
      </c>
      <c r="E767" s="61">
        <f t="shared" si="0"/>
        <v>22102174</v>
      </c>
      <c r="F767" s="50">
        <f t="shared" si="0"/>
        <v>0</v>
      </c>
      <c r="G767" s="50">
        <f t="shared" si="0"/>
        <v>0</v>
      </c>
      <c r="H767" s="61">
        <f t="shared" si="0"/>
        <v>12159892</v>
      </c>
      <c r="I767" s="61">
        <f t="shared" si="0"/>
        <v>0</v>
      </c>
      <c r="J767" s="51">
        <f t="shared" si="0"/>
        <v>2855166</v>
      </c>
      <c r="K767" s="61">
        <f t="shared" si="0"/>
        <v>34262065</v>
      </c>
      <c r="L767" s="61">
        <f t="shared" si="0"/>
        <v>37117231</v>
      </c>
      <c r="M767" s="118"/>
      <c r="N767" s="120">
        <f t="shared" ref="N767:R767" si="54">N766*1936.27</f>
        <v>34262065</v>
      </c>
      <c r="O767" s="120">
        <f t="shared" si="54"/>
        <v>22102174</v>
      </c>
      <c r="P767" s="123">
        <f t="shared" si="1"/>
        <v>1712437</v>
      </c>
      <c r="Q767" s="120">
        <f t="shared" si="54"/>
        <v>41095627</v>
      </c>
      <c r="R767" s="120">
        <f t="shared" si="54"/>
        <v>38240461</v>
      </c>
      <c r="S767" s="47"/>
    </row>
    <row r="768" spans="1:19" ht="12.75" customHeight="1" x14ac:dyDescent="0.2">
      <c r="A768" s="494">
        <f>A766</f>
        <v>43831</v>
      </c>
      <c r="B768" s="494">
        <f>B766</f>
        <v>44196</v>
      </c>
      <c r="C768" s="53" t="s">
        <v>3</v>
      </c>
      <c r="D768" s="54">
        <v>9</v>
      </c>
      <c r="E768" s="44">
        <v>13219.86</v>
      </c>
      <c r="F768" s="44">
        <v>0</v>
      </c>
      <c r="G768" s="44"/>
      <c r="H768" s="44">
        <v>6280.06</v>
      </c>
      <c r="I768" s="44"/>
      <c r="J768" s="44">
        <f t="shared" ref="J768" si="55">K768/12</f>
        <v>1624.99</v>
      </c>
      <c r="K768" s="44">
        <f t="shared" ref="K768" si="56">SUM(E768:I768)</f>
        <v>19499.919999999998</v>
      </c>
      <c r="L768" s="46">
        <f t="shared" ref="L768" si="57">SUM(E768:J768)</f>
        <v>21124.91</v>
      </c>
      <c r="M768" s="117"/>
      <c r="N768" s="119">
        <f t="shared" ref="N768" si="58">K768</f>
        <v>19499.919999999998</v>
      </c>
      <c r="O768" s="119">
        <f t="shared" ref="O768" si="59">E768+F768+G768+I768</f>
        <v>13219.86</v>
      </c>
      <c r="P768" s="119">
        <v>884.4</v>
      </c>
      <c r="Q768" s="119">
        <f t="shared" ref="Q768" si="60">L768+(IF(P768&gt;O768*0.18,P768,O768*0.18))</f>
        <v>23504.48</v>
      </c>
      <c r="R768" s="119">
        <f t="shared" ref="R768" si="61">N768+O768*0.18</f>
        <v>21879.49</v>
      </c>
      <c r="S768" s="47"/>
    </row>
    <row r="769" spans="1:19" ht="9" customHeight="1" x14ac:dyDescent="0.2">
      <c r="A769" s="494"/>
      <c r="B769" s="494"/>
      <c r="C769" s="48" t="s">
        <v>4</v>
      </c>
      <c r="D769" s="49">
        <v>14</v>
      </c>
      <c r="E769" s="61">
        <f t="shared" ref="E769:L769" si="62">E768*1936.27</f>
        <v>25597218</v>
      </c>
      <c r="F769" s="50">
        <f t="shared" si="62"/>
        <v>0</v>
      </c>
      <c r="G769" s="50">
        <f t="shared" si="62"/>
        <v>0</v>
      </c>
      <c r="H769" s="61">
        <f t="shared" si="62"/>
        <v>12159892</v>
      </c>
      <c r="I769" s="61">
        <f t="shared" si="62"/>
        <v>0</v>
      </c>
      <c r="J769" s="51">
        <f t="shared" si="62"/>
        <v>3146419</v>
      </c>
      <c r="K769" s="61">
        <f t="shared" si="62"/>
        <v>37757110</v>
      </c>
      <c r="L769" s="61">
        <f t="shared" si="62"/>
        <v>40903529</v>
      </c>
      <c r="M769" s="118"/>
      <c r="N769" s="120">
        <f t="shared" ref="N769:R769" si="63">N768*1936.27</f>
        <v>37757110</v>
      </c>
      <c r="O769" s="120">
        <f t="shared" si="63"/>
        <v>25597218</v>
      </c>
      <c r="P769" s="123">
        <f t="shared" si="1"/>
        <v>1712437</v>
      </c>
      <c r="Q769" s="120">
        <f t="shared" si="63"/>
        <v>45511019</v>
      </c>
      <c r="R769" s="120">
        <f t="shared" si="63"/>
        <v>42364600</v>
      </c>
      <c r="S769" s="47"/>
    </row>
    <row r="770" spans="1:19" ht="12.75" customHeight="1" x14ac:dyDescent="0.2">
      <c r="A770" s="494"/>
      <c r="B770" s="494"/>
      <c r="C770" s="53" t="s">
        <v>3</v>
      </c>
      <c r="D770" s="54">
        <v>15</v>
      </c>
      <c r="E770" s="44">
        <v>14559.71</v>
      </c>
      <c r="F770" s="44">
        <v>0</v>
      </c>
      <c r="G770" s="44"/>
      <c r="H770" s="44">
        <v>6280.06</v>
      </c>
      <c r="I770" s="44"/>
      <c r="J770" s="44">
        <f t="shared" ref="J770" si="64">K770/12</f>
        <v>1736.65</v>
      </c>
      <c r="K770" s="44">
        <f t="shared" ref="K770" si="65">SUM(E770:I770)</f>
        <v>20839.77</v>
      </c>
      <c r="L770" s="46">
        <f t="shared" ref="L770" si="66">SUM(E770:J770)</f>
        <v>22576.42</v>
      </c>
      <c r="M770" s="117"/>
      <c r="N770" s="119">
        <f t="shared" ref="N770" si="67">K770</f>
        <v>20839.77</v>
      </c>
      <c r="O770" s="119">
        <f t="shared" ref="O770" si="68">E770+F770+G770+I770</f>
        <v>14559.71</v>
      </c>
      <c r="P770" s="119">
        <v>884.4</v>
      </c>
      <c r="Q770" s="119">
        <f t="shared" ref="Q770" si="69">L770+(IF(P770&gt;O770*0.18,P770,O770*0.18))</f>
        <v>25197.17</v>
      </c>
      <c r="R770" s="119">
        <f t="shared" ref="R770" si="70">N770+O770*0.18</f>
        <v>23460.52</v>
      </c>
      <c r="S770" s="47"/>
    </row>
    <row r="771" spans="1:19" ht="9" customHeight="1" x14ac:dyDescent="0.2">
      <c r="A771" s="494"/>
      <c r="B771" s="494"/>
      <c r="C771" s="48" t="s">
        <v>4</v>
      </c>
      <c r="D771" s="49">
        <v>20</v>
      </c>
      <c r="E771" s="61">
        <f t="shared" ref="E771:L771" si="71">E770*1936.27</f>
        <v>28191530</v>
      </c>
      <c r="F771" s="50">
        <f t="shared" si="71"/>
        <v>0</v>
      </c>
      <c r="G771" s="50">
        <f t="shared" si="71"/>
        <v>0</v>
      </c>
      <c r="H771" s="61">
        <f t="shared" si="71"/>
        <v>12159892</v>
      </c>
      <c r="I771" s="61">
        <f t="shared" si="71"/>
        <v>0</v>
      </c>
      <c r="J771" s="51">
        <f t="shared" si="71"/>
        <v>3362623</v>
      </c>
      <c r="K771" s="61">
        <f t="shared" si="71"/>
        <v>40351421</v>
      </c>
      <c r="L771" s="61">
        <f t="shared" si="71"/>
        <v>43714045</v>
      </c>
      <c r="M771" s="118"/>
      <c r="N771" s="120">
        <f t="shared" ref="N771:R793" si="72">N770*1936.27</f>
        <v>40351421</v>
      </c>
      <c r="O771" s="120">
        <f t="shared" si="72"/>
        <v>28191530</v>
      </c>
      <c r="P771" s="123">
        <f t="shared" si="72"/>
        <v>1712437</v>
      </c>
      <c r="Q771" s="120">
        <f t="shared" si="72"/>
        <v>48788524</v>
      </c>
      <c r="R771" s="120">
        <f t="shared" si="72"/>
        <v>45425901</v>
      </c>
      <c r="S771" s="47"/>
    </row>
    <row r="772" spans="1:19" ht="12.75" customHeight="1" x14ac:dyDescent="0.2">
      <c r="A772" s="494"/>
      <c r="B772" s="494"/>
      <c r="C772" s="53" t="s">
        <v>3</v>
      </c>
      <c r="D772" s="54">
        <v>21</v>
      </c>
      <c r="E772" s="44">
        <v>15895.16</v>
      </c>
      <c r="F772" s="44">
        <v>0</v>
      </c>
      <c r="G772" s="44"/>
      <c r="H772" s="44">
        <v>6280.06</v>
      </c>
      <c r="I772" s="44"/>
      <c r="J772" s="44">
        <f t="shared" ref="J772" si="73">K772/12</f>
        <v>1847.94</v>
      </c>
      <c r="K772" s="44">
        <f t="shared" ref="K772" si="74">SUM(E772:I772)</f>
        <v>22175.22</v>
      </c>
      <c r="L772" s="46">
        <f t="shared" ref="L772" si="75">SUM(E772:J772)</f>
        <v>24023.16</v>
      </c>
      <c r="M772" s="117"/>
      <c r="N772" s="119">
        <f t="shared" ref="N772" si="76">K772</f>
        <v>22175.22</v>
      </c>
      <c r="O772" s="119">
        <f t="shared" ref="O772" si="77">E772+F772+G772+I772</f>
        <v>15895.16</v>
      </c>
      <c r="P772" s="119">
        <v>884.4</v>
      </c>
      <c r="Q772" s="119">
        <f t="shared" ref="Q772" si="78">L772+(IF(P772&gt;O772*0.18,P772,O772*0.18))</f>
        <v>26884.29</v>
      </c>
      <c r="R772" s="119">
        <f t="shared" ref="R772" si="79">N772+O772*0.18</f>
        <v>25036.35</v>
      </c>
      <c r="S772" s="47"/>
    </row>
    <row r="773" spans="1:19" ht="9" customHeight="1" x14ac:dyDescent="0.2">
      <c r="A773" s="494"/>
      <c r="B773" s="494"/>
      <c r="C773" s="48" t="s">
        <v>4</v>
      </c>
      <c r="D773" s="49">
        <v>27</v>
      </c>
      <c r="E773" s="61">
        <f t="shared" ref="E773:L773" si="80">E772*1936.27</f>
        <v>30777321</v>
      </c>
      <c r="F773" s="50">
        <f t="shared" si="80"/>
        <v>0</v>
      </c>
      <c r="G773" s="50">
        <f t="shared" si="80"/>
        <v>0</v>
      </c>
      <c r="H773" s="61">
        <f t="shared" si="80"/>
        <v>12159892</v>
      </c>
      <c r="I773" s="61">
        <f t="shared" si="80"/>
        <v>0</v>
      </c>
      <c r="J773" s="51">
        <f t="shared" si="80"/>
        <v>3578111</v>
      </c>
      <c r="K773" s="61">
        <f t="shared" si="80"/>
        <v>42937213</v>
      </c>
      <c r="L773" s="61">
        <f t="shared" si="80"/>
        <v>46515324</v>
      </c>
      <c r="M773" s="118"/>
      <c r="N773" s="120">
        <f t="shared" ref="N773:R773" si="81">N772*1936.27</f>
        <v>42937213</v>
      </c>
      <c r="O773" s="120">
        <f t="shared" si="81"/>
        <v>30777321</v>
      </c>
      <c r="P773" s="123">
        <f t="shared" si="72"/>
        <v>1712437</v>
      </c>
      <c r="Q773" s="120">
        <f t="shared" si="81"/>
        <v>52055244</v>
      </c>
      <c r="R773" s="120">
        <f t="shared" si="81"/>
        <v>48477133</v>
      </c>
      <c r="S773" s="47"/>
    </row>
    <row r="774" spans="1:19" ht="12.75" customHeight="1" x14ac:dyDescent="0.2">
      <c r="A774" s="494"/>
      <c r="B774" s="494"/>
      <c r="C774" s="53" t="s">
        <v>3</v>
      </c>
      <c r="D774" s="54">
        <v>28</v>
      </c>
      <c r="E774" s="44">
        <v>16855.919999999998</v>
      </c>
      <c r="F774" s="44">
        <v>0</v>
      </c>
      <c r="G774" s="44"/>
      <c r="H774" s="44">
        <v>6280.06</v>
      </c>
      <c r="I774" s="44"/>
      <c r="J774" s="44">
        <f t="shared" ref="J774" si="82">K774/12</f>
        <v>1928</v>
      </c>
      <c r="K774" s="44">
        <f t="shared" ref="K774" si="83">SUM(E774:I774)</f>
        <v>23135.98</v>
      </c>
      <c r="L774" s="46">
        <f t="shared" ref="L774" si="84">SUM(E774:J774)</f>
        <v>25063.98</v>
      </c>
      <c r="M774" s="117"/>
      <c r="N774" s="119">
        <f t="shared" ref="N774" si="85">K774</f>
        <v>23135.98</v>
      </c>
      <c r="O774" s="119">
        <f t="shared" ref="O774" si="86">E774+F774+G774+I774</f>
        <v>16855.919999999998</v>
      </c>
      <c r="P774" s="119">
        <v>884.4</v>
      </c>
      <c r="Q774" s="119">
        <f t="shared" ref="Q774" si="87">L774+(IF(P774&gt;O774*0.18,P774,O774*0.18))</f>
        <v>28098.05</v>
      </c>
      <c r="R774" s="119">
        <f t="shared" ref="R774" si="88">N774+O774*0.18</f>
        <v>26170.05</v>
      </c>
      <c r="S774" s="47"/>
    </row>
    <row r="775" spans="1:19" ht="9" customHeight="1" x14ac:dyDescent="0.2">
      <c r="A775" s="494"/>
      <c r="B775" s="494"/>
      <c r="C775" s="48" t="s">
        <v>4</v>
      </c>
      <c r="D775" s="49">
        <v>34</v>
      </c>
      <c r="E775" s="61">
        <f t="shared" ref="E775:L775" si="89">E774*1936.27</f>
        <v>32637612</v>
      </c>
      <c r="F775" s="50">
        <f t="shared" si="89"/>
        <v>0</v>
      </c>
      <c r="G775" s="50">
        <f t="shared" si="89"/>
        <v>0</v>
      </c>
      <c r="H775" s="61">
        <f t="shared" si="89"/>
        <v>12159892</v>
      </c>
      <c r="I775" s="61">
        <f t="shared" si="89"/>
        <v>0</v>
      </c>
      <c r="J775" s="51">
        <f t="shared" si="89"/>
        <v>3733129</v>
      </c>
      <c r="K775" s="61">
        <f t="shared" si="89"/>
        <v>44797504</v>
      </c>
      <c r="L775" s="61">
        <f t="shared" si="89"/>
        <v>48530633</v>
      </c>
      <c r="M775" s="118"/>
      <c r="N775" s="120">
        <f t="shared" ref="N775:R775" si="90">N774*1936.27</f>
        <v>44797504</v>
      </c>
      <c r="O775" s="120">
        <f t="shared" si="90"/>
        <v>32637612</v>
      </c>
      <c r="P775" s="123">
        <f t="shared" si="72"/>
        <v>1712437</v>
      </c>
      <c r="Q775" s="120">
        <f t="shared" si="90"/>
        <v>54405411</v>
      </c>
      <c r="R775" s="120">
        <f t="shared" si="90"/>
        <v>50672283</v>
      </c>
      <c r="S775" s="47"/>
    </row>
    <row r="776" spans="1:19" ht="12.75" customHeight="1" x14ac:dyDescent="0.2">
      <c r="A776" s="494"/>
      <c r="B776" s="494"/>
      <c r="C776" s="53" t="s">
        <v>3</v>
      </c>
      <c r="D776" s="54">
        <v>35</v>
      </c>
      <c r="E776" s="44">
        <v>17589.79</v>
      </c>
      <c r="F776" s="44">
        <v>0</v>
      </c>
      <c r="G776" s="44"/>
      <c r="H776" s="44">
        <v>6280.06</v>
      </c>
      <c r="I776" s="44"/>
      <c r="J776" s="44">
        <f t="shared" ref="J776" si="91">K776/12</f>
        <v>1989.15</v>
      </c>
      <c r="K776" s="44">
        <f t="shared" ref="K776" si="92">SUM(E776:I776)</f>
        <v>23869.85</v>
      </c>
      <c r="L776" s="46">
        <f t="shared" ref="L776" si="93">SUM(E776:J776)</f>
        <v>25859</v>
      </c>
      <c r="M776" s="117"/>
      <c r="N776" s="119">
        <f t="shared" ref="N776" si="94">K776</f>
        <v>23869.85</v>
      </c>
      <c r="O776" s="119">
        <f t="shared" ref="O776" si="95">E776+F776+G776+I776</f>
        <v>17589.79</v>
      </c>
      <c r="P776" s="119">
        <v>884.4</v>
      </c>
      <c r="Q776" s="119">
        <f t="shared" ref="Q776" si="96">L776+(IF(P776&gt;O776*0.18,P776,O776*0.18))</f>
        <v>29025.16</v>
      </c>
      <c r="R776" s="119">
        <f t="shared" ref="R776" si="97">N776+O776*0.18</f>
        <v>27036.01</v>
      </c>
      <c r="S776" s="47"/>
    </row>
    <row r="777" spans="1:19" ht="9" customHeight="1" x14ac:dyDescent="0.2">
      <c r="A777" s="495"/>
      <c r="B777" s="495"/>
      <c r="C777" s="58" t="s">
        <v>4</v>
      </c>
      <c r="D777" s="59"/>
      <c r="E777" s="61">
        <f t="shared" ref="E777:L777" si="98">E776*1936.27</f>
        <v>34058583</v>
      </c>
      <c r="F777" s="61">
        <f t="shared" si="98"/>
        <v>0</v>
      </c>
      <c r="G777" s="61">
        <f t="shared" si="98"/>
        <v>0</v>
      </c>
      <c r="H777" s="61">
        <f t="shared" si="98"/>
        <v>12159892</v>
      </c>
      <c r="I777" s="61">
        <f t="shared" si="98"/>
        <v>0</v>
      </c>
      <c r="J777" s="61">
        <f t="shared" si="98"/>
        <v>3851531</v>
      </c>
      <c r="K777" s="61">
        <f t="shared" si="98"/>
        <v>46218474</v>
      </c>
      <c r="L777" s="61">
        <f t="shared" si="98"/>
        <v>50070006</v>
      </c>
      <c r="M777" s="118"/>
      <c r="N777" s="123">
        <f t="shared" ref="N777:R777" si="99">N776*1936.27</f>
        <v>46218474</v>
      </c>
      <c r="O777" s="123">
        <f t="shared" si="99"/>
        <v>34058583</v>
      </c>
      <c r="P777" s="123">
        <f t="shared" si="72"/>
        <v>1712437</v>
      </c>
      <c r="Q777" s="123">
        <f t="shared" si="99"/>
        <v>56200547</v>
      </c>
      <c r="R777" s="120">
        <f t="shared" si="99"/>
        <v>52349015</v>
      </c>
      <c r="S777" s="47"/>
    </row>
    <row r="778" spans="1:19" ht="12.75" customHeight="1" x14ac:dyDescent="0.2">
      <c r="A778" s="492">
        <f>B766+1</f>
        <v>44197</v>
      </c>
      <c r="B778" s="492">
        <v>44561</v>
      </c>
      <c r="C778" s="42" t="s">
        <v>3</v>
      </c>
      <c r="D778" s="43">
        <v>0</v>
      </c>
      <c r="E778" s="44">
        <v>11777.22</v>
      </c>
      <c r="F778" s="44">
        <v>0</v>
      </c>
      <c r="G778" s="44"/>
      <c r="H778" s="44">
        <v>6280.06</v>
      </c>
      <c r="I778" s="44"/>
      <c r="J778" s="44">
        <f t="shared" ref="J778" si="100">K778/12</f>
        <v>1504.77</v>
      </c>
      <c r="K778" s="44">
        <f t="shared" ref="K778" si="101">SUM(E778:I778)</f>
        <v>18057.28</v>
      </c>
      <c r="L778" s="46">
        <f t="shared" ref="L778" si="102">SUM(E778:J778)</f>
        <v>19562.05</v>
      </c>
      <c r="M778" s="117"/>
      <c r="N778" s="119">
        <f t="shared" ref="N778" si="103">K778</f>
        <v>18057.28</v>
      </c>
      <c r="O778" s="119">
        <f t="shared" ref="O778" si="104">E778+F778+G778+I778</f>
        <v>11777.22</v>
      </c>
      <c r="P778" s="119">
        <v>884.4</v>
      </c>
      <c r="Q778" s="119">
        <f t="shared" ref="Q778" si="105">L778+(IF(P778&gt;O778*0.18,P778,O778*0.18))</f>
        <v>21681.95</v>
      </c>
      <c r="R778" s="119">
        <f t="shared" ref="R778" si="106">N778+O778*0.18</f>
        <v>20177.18</v>
      </c>
      <c r="S778" s="47"/>
    </row>
    <row r="779" spans="1:19" ht="9" customHeight="1" x14ac:dyDescent="0.2">
      <c r="A779" s="493"/>
      <c r="B779" s="493"/>
      <c r="C779" s="48" t="s">
        <v>4</v>
      </c>
      <c r="D779" s="49">
        <v>8</v>
      </c>
      <c r="E779" s="61">
        <f t="shared" ref="E779:L779" si="107">E778*1936.27</f>
        <v>22803878</v>
      </c>
      <c r="F779" s="50">
        <f t="shared" si="107"/>
        <v>0</v>
      </c>
      <c r="G779" s="50">
        <f t="shared" si="107"/>
        <v>0</v>
      </c>
      <c r="H779" s="61">
        <f t="shared" si="107"/>
        <v>12159892</v>
      </c>
      <c r="I779" s="61">
        <f t="shared" si="107"/>
        <v>0</v>
      </c>
      <c r="J779" s="51">
        <f t="shared" si="107"/>
        <v>2913641</v>
      </c>
      <c r="K779" s="61">
        <f t="shared" si="107"/>
        <v>34963770</v>
      </c>
      <c r="L779" s="61">
        <f t="shared" si="107"/>
        <v>37877411</v>
      </c>
      <c r="M779" s="118"/>
      <c r="N779" s="120">
        <f t="shared" ref="N779:R779" si="108">N778*1936.27</f>
        <v>34963770</v>
      </c>
      <c r="O779" s="120">
        <f t="shared" si="108"/>
        <v>22803878</v>
      </c>
      <c r="P779" s="123">
        <f t="shared" si="72"/>
        <v>1712437</v>
      </c>
      <c r="Q779" s="120">
        <f t="shared" si="108"/>
        <v>41982109</v>
      </c>
      <c r="R779" s="120">
        <f t="shared" si="108"/>
        <v>39068468</v>
      </c>
      <c r="S779" s="47"/>
    </row>
    <row r="780" spans="1:19" ht="12.75" customHeight="1" x14ac:dyDescent="0.2">
      <c r="A780" s="494">
        <f>A778</f>
        <v>44197</v>
      </c>
      <c r="B780" s="494">
        <f>B778</f>
        <v>44561</v>
      </c>
      <c r="C780" s="53" t="s">
        <v>3</v>
      </c>
      <c r="D780" s="54">
        <v>9</v>
      </c>
      <c r="E780" s="44">
        <v>13612.26</v>
      </c>
      <c r="F780" s="44">
        <v>0</v>
      </c>
      <c r="G780" s="44"/>
      <c r="H780" s="44">
        <v>6280.06</v>
      </c>
      <c r="I780" s="44"/>
      <c r="J780" s="44">
        <f t="shared" ref="J780" si="109">K780/12</f>
        <v>1657.69</v>
      </c>
      <c r="K780" s="44">
        <f t="shared" ref="K780" si="110">SUM(E780:I780)</f>
        <v>19892.32</v>
      </c>
      <c r="L780" s="46">
        <f t="shared" ref="L780" si="111">SUM(E780:J780)</f>
        <v>21550.01</v>
      </c>
      <c r="M780" s="117"/>
      <c r="N780" s="119">
        <f t="shared" ref="N780" si="112">K780</f>
        <v>19892.32</v>
      </c>
      <c r="O780" s="119">
        <f t="shared" ref="O780" si="113">E780+F780+G780+I780</f>
        <v>13612.26</v>
      </c>
      <c r="P780" s="119">
        <v>884.4</v>
      </c>
      <c r="Q780" s="119">
        <f t="shared" ref="Q780" si="114">L780+(IF(P780&gt;O780*0.18,P780,O780*0.18))</f>
        <v>24000.22</v>
      </c>
      <c r="R780" s="119">
        <f t="shared" ref="R780" si="115">N780+O780*0.18</f>
        <v>22342.53</v>
      </c>
      <c r="S780" s="47"/>
    </row>
    <row r="781" spans="1:19" ht="9" customHeight="1" x14ac:dyDescent="0.2">
      <c r="A781" s="494"/>
      <c r="B781" s="494"/>
      <c r="C781" s="48" t="s">
        <v>4</v>
      </c>
      <c r="D781" s="49">
        <v>14</v>
      </c>
      <c r="E781" s="61">
        <f t="shared" ref="E781:L781" si="116">E780*1936.27</f>
        <v>26357011</v>
      </c>
      <c r="F781" s="50">
        <f t="shared" si="116"/>
        <v>0</v>
      </c>
      <c r="G781" s="50">
        <f t="shared" si="116"/>
        <v>0</v>
      </c>
      <c r="H781" s="61">
        <f t="shared" si="116"/>
        <v>12159892</v>
      </c>
      <c r="I781" s="61">
        <f t="shared" si="116"/>
        <v>0</v>
      </c>
      <c r="J781" s="51">
        <f t="shared" si="116"/>
        <v>3209735</v>
      </c>
      <c r="K781" s="61">
        <f t="shared" si="116"/>
        <v>38516902</v>
      </c>
      <c r="L781" s="61">
        <f t="shared" si="116"/>
        <v>41726638</v>
      </c>
      <c r="M781" s="118"/>
      <c r="N781" s="120">
        <f t="shared" ref="N781:R781" si="117">N780*1936.27</f>
        <v>38516902</v>
      </c>
      <c r="O781" s="120">
        <f t="shared" si="117"/>
        <v>26357011</v>
      </c>
      <c r="P781" s="123">
        <f t="shared" si="72"/>
        <v>1712437</v>
      </c>
      <c r="Q781" s="120">
        <f t="shared" si="117"/>
        <v>46470906</v>
      </c>
      <c r="R781" s="120">
        <f t="shared" si="117"/>
        <v>43261171</v>
      </c>
      <c r="S781" s="47"/>
    </row>
    <row r="782" spans="1:19" ht="12.75" customHeight="1" x14ac:dyDescent="0.2">
      <c r="A782" s="494"/>
      <c r="B782" s="494"/>
      <c r="C782" s="53" t="s">
        <v>3</v>
      </c>
      <c r="D782" s="54">
        <v>15</v>
      </c>
      <c r="E782" s="44">
        <v>14989.31</v>
      </c>
      <c r="F782" s="44">
        <v>0</v>
      </c>
      <c r="G782" s="44"/>
      <c r="H782" s="44">
        <v>6280.06</v>
      </c>
      <c r="I782" s="44"/>
      <c r="J782" s="44">
        <f t="shared" ref="J782" si="118">K782/12</f>
        <v>1772.45</v>
      </c>
      <c r="K782" s="44">
        <f t="shared" ref="K782" si="119">SUM(E782:I782)</f>
        <v>21269.37</v>
      </c>
      <c r="L782" s="46">
        <f t="shared" ref="L782" si="120">SUM(E782:J782)</f>
        <v>23041.82</v>
      </c>
      <c r="M782" s="117"/>
      <c r="N782" s="119">
        <f t="shared" ref="N782" si="121">K782</f>
        <v>21269.37</v>
      </c>
      <c r="O782" s="119">
        <f t="shared" ref="O782" si="122">E782+F782+G782+I782</f>
        <v>14989.31</v>
      </c>
      <c r="P782" s="119">
        <v>884.4</v>
      </c>
      <c r="Q782" s="119">
        <f t="shared" ref="Q782" si="123">L782+(IF(P782&gt;O782*0.18,P782,O782*0.18))</f>
        <v>25739.9</v>
      </c>
      <c r="R782" s="119">
        <f t="shared" ref="R782" si="124">N782+O782*0.18</f>
        <v>23967.45</v>
      </c>
      <c r="S782" s="47"/>
    </row>
    <row r="783" spans="1:19" ht="9" customHeight="1" x14ac:dyDescent="0.2">
      <c r="A783" s="494"/>
      <c r="B783" s="494"/>
      <c r="C783" s="48" t="s">
        <v>4</v>
      </c>
      <c r="D783" s="49">
        <v>20</v>
      </c>
      <c r="E783" s="61">
        <f t="shared" ref="E783:L783" si="125">E782*1936.27</f>
        <v>29023351</v>
      </c>
      <c r="F783" s="50">
        <f t="shared" si="125"/>
        <v>0</v>
      </c>
      <c r="G783" s="50">
        <f t="shared" si="125"/>
        <v>0</v>
      </c>
      <c r="H783" s="61">
        <f t="shared" si="125"/>
        <v>12159892</v>
      </c>
      <c r="I783" s="61">
        <f t="shared" si="125"/>
        <v>0</v>
      </c>
      <c r="J783" s="51">
        <f t="shared" si="125"/>
        <v>3431942</v>
      </c>
      <c r="K783" s="61">
        <f t="shared" si="125"/>
        <v>41183243</v>
      </c>
      <c r="L783" s="61">
        <f t="shared" si="125"/>
        <v>44615185</v>
      </c>
      <c r="M783" s="118"/>
      <c r="N783" s="120">
        <f t="shared" ref="N783:R783" si="126">N782*1936.27</f>
        <v>41183243</v>
      </c>
      <c r="O783" s="120">
        <f t="shared" si="126"/>
        <v>29023351</v>
      </c>
      <c r="P783" s="123">
        <f t="shared" si="72"/>
        <v>1712437</v>
      </c>
      <c r="Q783" s="120">
        <f t="shared" si="126"/>
        <v>49839396</v>
      </c>
      <c r="R783" s="120">
        <f t="shared" si="126"/>
        <v>46407454</v>
      </c>
      <c r="S783" s="47"/>
    </row>
    <row r="784" spans="1:19" ht="12.75" customHeight="1" x14ac:dyDescent="0.2">
      <c r="A784" s="494"/>
      <c r="B784" s="494"/>
      <c r="C784" s="53" t="s">
        <v>3</v>
      </c>
      <c r="D784" s="54">
        <v>21</v>
      </c>
      <c r="E784" s="44">
        <v>16349.96</v>
      </c>
      <c r="F784" s="44">
        <v>0</v>
      </c>
      <c r="G784" s="44"/>
      <c r="H784" s="44">
        <v>6280.06</v>
      </c>
      <c r="I784" s="44"/>
      <c r="J784" s="44">
        <f t="shared" ref="J784" si="127">K784/12</f>
        <v>1885.84</v>
      </c>
      <c r="K784" s="44">
        <f t="shared" ref="K784" si="128">SUM(E784:I784)</f>
        <v>22630.02</v>
      </c>
      <c r="L784" s="46">
        <f t="shared" ref="L784" si="129">SUM(E784:J784)</f>
        <v>24515.86</v>
      </c>
      <c r="M784" s="117"/>
      <c r="N784" s="119">
        <f t="shared" ref="N784" si="130">K784</f>
        <v>22630.02</v>
      </c>
      <c r="O784" s="119">
        <f t="shared" ref="O784" si="131">E784+F784+G784+I784</f>
        <v>16349.96</v>
      </c>
      <c r="P784" s="119">
        <v>884.4</v>
      </c>
      <c r="Q784" s="119">
        <f t="shared" ref="Q784" si="132">L784+(IF(P784&gt;O784*0.18,P784,O784*0.18))</f>
        <v>27458.85</v>
      </c>
      <c r="R784" s="119">
        <f t="shared" ref="R784" si="133">N784+O784*0.18</f>
        <v>25573.01</v>
      </c>
      <c r="S784" s="47"/>
    </row>
    <row r="785" spans="1:19" ht="9" customHeight="1" x14ac:dyDescent="0.2">
      <c r="A785" s="494"/>
      <c r="B785" s="494"/>
      <c r="C785" s="48" t="s">
        <v>4</v>
      </c>
      <c r="D785" s="49">
        <v>27</v>
      </c>
      <c r="E785" s="61">
        <f t="shared" ref="E785:L785" si="134">E784*1936.27</f>
        <v>31657937</v>
      </c>
      <c r="F785" s="50">
        <f t="shared" si="134"/>
        <v>0</v>
      </c>
      <c r="G785" s="50">
        <f t="shared" si="134"/>
        <v>0</v>
      </c>
      <c r="H785" s="61">
        <f t="shared" si="134"/>
        <v>12159892</v>
      </c>
      <c r="I785" s="61">
        <f t="shared" si="134"/>
        <v>0</v>
      </c>
      <c r="J785" s="51">
        <f t="shared" si="134"/>
        <v>3651495</v>
      </c>
      <c r="K785" s="61">
        <f t="shared" si="134"/>
        <v>43817829</v>
      </c>
      <c r="L785" s="61">
        <f t="shared" si="134"/>
        <v>47469324</v>
      </c>
      <c r="M785" s="118"/>
      <c r="N785" s="120">
        <f t="shared" ref="N785:R785" si="135">N784*1936.27</f>
        <v>43817829</v>
      </c>
      <c r="O785" s="120">
        <f t="shared" si="135"/>
        <v>31657937</v>
      </c>
      <c r="P785" s="123">
        <f t="shared" si="72"/>
        <v>1712437</v>
      </c>
      <c r="Q785" s="120">
        <f t="shared" si="135"/>
        <v>53167747</v>
      </c>
      <c r="R785" s="120">
        <f t="shared" si="135"/>
        <v>49516252</v>
      </c>
      <c r="S785" s="47"/>
    </row>
    <row r="786" spans="1:19" ht="12.75" customHeight="1" x14ac:dyDescent="0.2">
      <c r="A786" s="494"/>
      <c r="B786" s="494"/>
      <c r="C786" s="53" t="s">
        <v>3</v>
      </c>
      <c r="D786" s="54">
        <v>28</v>
      </c>
      <c r="E786" s="44">
        <v>17331.12</v>
      </c>
      <c r="F786" s="44">
        <v>0</v>
      </c>
      <c r="G786" s="44"/>
      <c r="H786" s="44">
        <v>6280.06</v>
      </c>
      <c r="I786" s="44"/>
      <c r="J786" s="44">
        <f t="shared" ref="J786" si="136">K786/12</f>
        <v>1967.6</v>
      </c>
      <c r="K786" s="44">
        <f t="shared" ref="K786" si="137">SUM(E786:I786)</f>
        <v>23611.18</v>
      </c>
      <c r="L786" s="46">
        <f t="shared" ref="L786" si="138">SUM(E786:J786)</f>
        <v>25578.78</v>
      </c>
      <c r="M786" s="117"/>
      <c r="N786" s="119">
        <f t="shared" ref="N786" si="139">K786</f>
        <v>23611.18</v>
      </c>
      <c r="O786" s="119">
        <f t="shared" ref="O786" si="140">E786+F786+G786+I786</f>
        <v>17331.12</v>
      </c>
      <c r="P786" s="119">
        <v>884.4</v>
      </c>
      <c r="Q786" s="119">
        <f t="shared" ref="Q786" si="141">L786+(IF(P786&gt;O786*0.18,P786,O786*0.18))</f>
        <v>28698.38</v>
      </c>
      <c r="R786" s="119">
        <f t="shared" ref="R786" si="142">N786+O786*0.18</f>
        <v>26730.78</v>
      </c>
      <c r="S786" s="47"/>
    </row>
    <row r="787" spans="1:19" ht="9" customHeight="1" x14ac:dyDescent="0.2">
      <c r="A787" s="494"/>
      <c r="B787" s="494"/>
      <c r="C787" s="48" t="s">
        <v>4</v>
      </c>
      <c r="D787" s="49">
        <v>34</v>
      </c>
      <c r="E787" s="61">
        <f t="shared" ref="E787:L787" si="143">E786*1936.27</f>
        <v>33557728</v>
      </c>
      <c r="F787" s="50">
        <f t="shared" si="143"/>
        <v>0</v>
      </c>
      <c r="G787" s="50">
        <f t="shared" si="143"/>
        <v>0</v>
      </c>
      <c r="H787" s="61">
        <f t="shared" si="143"/>
        <v>12159892</v>
      </c>
      <c r="I787" s="61">
        <f t="shared" si="143"/>
        <v>0</v>
      </c>
      <c r="J787" s="51">
        <f t="shared" si="143"/>
        <v>3809805</v>
      </c>
      <c r="K787" s="61">
        <f t="shared" si="143"/>
        <v>45717619</v>
      </c>
      <c r="L787" s="61">
        <f t="shared" si="143"/>
        <v>49527424</v>
      </c>
      <c r="M787" s="118"/>
      <c r="N787" s="120">
        <f t="shared" ref="N787:R787" si="144">N786*1936.27</f>
        <v>45717619</v>
      </c>
      <c r="O787" s="120">
        <f t="shared" si="144"/>
        <v>33557728</v>
      </c>
      <c r="P787" s="123">
        <f t="shared" si="72"/>
        <v>1712437</v>
      </c>
      <c r="Q787" s="120">
        <f t="shared" si="144"/>
        <v>55567812</v>
      </c>
      <c r="R787" s="120">
        <f t="shared" si="144"/>
        <v>51758007</v>
      </c>
      <c r="S787" s="47"/>
    </row>
    <row r="788" spans="1:19" ht="12.75" customHeight="1" x14ac:dyDescent="0.2">
      <c r="A788" s="494"/>
      <c r="B788" s="494"/>
      <c r="C788" s="53" t="s">
        <v>3</v>
      </c>
      <c r="D788" s="54">
        <v>35</v>
      </c>
      <c r="E788" s="44">
        <v>18075.79</v>
      </c>
      <c r="F788" s="44">
        <v>0</v>
      </c>
      <c r="G788" s="44"/>
      <c r="H788" s="44">
        <v>6280.06</v>
      </c>
      <c r="I788" s="44"/>
      <c r="J788" s="44">
        <f t="shared" ref="J788" si="145">K788/12</f>
        <v>2029.65</v>
      </c>
      <c r="K788" s="44">
        <f t="shared" ref="K788" si="146">SUM(E788:I788)</f>
        <v>24355.85</v>
      </c>
      <c r="L788" s="46">
        <f t="shared" ref="L788" si="147">SUM(E788:J788)</f>
        <v>26385.5</v>
      </c>
      <c r="M788" s="117"/>
      <c r="N788" s="119">
        <f t="shared" ref="N788" si="148">K788</f>
        <v>24355.85</v>
      </c>
      <c r="O788" s="119">
        <f t="shared" ref="O788" si="149">E788+F788+G788+I788</f>
        <v>18075.79</v>
      </c>
      <c r="P788" s="119">
        <v>884.4</v>
      </c>
      <c r="Q788" s="119">
        <f t="shared" ref="Q788" si="150">L788+(IF(P788&gt;O788*0.18,P788,O788*0.18))</f>
        <v>29639.14</v>
      </c>
      <c r="R788" s="119">
        <f t="shared" ref="R788" si="151">N788+O788*0.18</f>
        <v>27609.49</v>
      </c>
      <c r="S788" s="47"/>
    </row>
    <row r="789" spans="1:19" ht="9" customHeight="1" x14ac:dyDescent="0.2">
      <c r="A789" s="495"/>
      <c r="B789" s="495"/>
      <c r="C789" s="58" t="s">
        <v>4</v>
      </c>
      <c r="D789" s="59"/>
      <c r="E789" s="61">
        <f t="shared" ref="E789:L789" si="152">E788*1936.27</f>
        <v>34999610</v>
      </c>
      <c r="F789" s="61">
        <f t="shared" si="152"/>
        <v>0</v>
      </c>
      <c r="G789" s="61">
        <f t="shared" si="152"/>
        <v>0</v>
      </c>
      <c r="H789" s="61">
        <f t="shared" si="152"/>
        <v>12159892</v>
      </c>
      <c r="I789" s="61">
        <f t="shared" si="152"/>
        <v>0</v>
      </c>
      <c r="J789" s="61">
        <f t="shared" si="152"/>
        <v>3929950</v>
      </c>
      <c r="K789" s="61">
        <f t="shared" si="152"/>
        <v>47159502</v>
      </c>
      <c r="L789" s="61">
        <f t="shared" si="152"/>
        <v>51089452</v>
      </c>
      <c r="M789" s="118"/>
      <c r="N789" s="123">
        <f t="shared" ref="N789:R789" si="153">N788*1936.27</f>
        <v>47159502</v>
      </c>
      <c r="O789" s="123">
        <f t="shared" si="153"/>
        <v>34999610</v>
      </c>
      <c r="P789" s="123">
        <f t="shared" si="72"/>
        <v>1712437</v>
      </c>
      <c r="Q789" s="123">
        <f t="shared" si="153"/>
        <v>57389378</v>
      </c>
      <c r="R789" s="120">
        <f t="shared" si="153"/>
        <v>53459427</v>
      </c>
      <c r="S789" s="47"/>
    </row>
    <row r="790" spans="1:19" ht="12.75" customHeight="1" x14ac:dyDescent="0.2">
      <c r="A790" s="492">
        <f>B778+1</f>
        <v>44562</v>
      </c>
      <c r="B790" s="492">
        <v>44651</v>
      </c>
      <c r="C790" s="42" t="s">
        <v>3</v>
      </c>
      <c r="D790" s="43">
        <v>0</v>
      </c>
      <c r="E790" s="44">
        <f>E778</f>
        <v>11777.22</v>
      </c>
      <c r="F790" s="44">
        <v>0</v>
      </c>
      <c r="G790" s="44"/>
      <c r="H790" s="44">
        <v>6280.06</v>
      </c>
      <c r="I790" s="44"/>
      <c r="J790" s="44">
        <f t="shared" ref="J790" si="154">K790/12</f>
        <v>1504.77</v>
      </c>
      <c r="K790" s="44">
        <f t="shared" ref="K790" si="155">SUM(E790:I790)</f>
        <v>18057.28</v>
      </c>
      <c r="L790" s="46">
        <f t="shared" ref="L790" si="156">SUM(E790:J790)</f>
        <v>19562.05</v>
      </c>
      <c r="M790" s="117"/>
      <c r="N790" s="119">
        <f t="shared" ref="N790" si="157">K790</f>
        <v>18057.28</v>
      </c>
      <c r="O790" s="119">
        <f t="shared" ref="O790" si="158">E790+F790+G790+I790</f>
        <v>11777.22</v>
      </c>
      <c r="P790" s="119">
        <f>K833</f>
        <v>961.2</v>
      </c>
      <c r="Q790" s="119">
        <f t="shared" ref="Q790" si="159">L790+(IF(P790&gt;O790*0.18,P790,O790*0.18))</f>
        <v>21681.95</v>
      </c>
      <c r="R790" s="119">
        <f t="shared" ref="R790" si="160">N790+O790*0.18</f>
        <v>20177.18</v>
      </c>
      <c r="S790" s="47"/>
    </row>
    <row r="791" spans="1:19" ht="9" customHeight="1" x14ac:dyDescent="0.2">
      <c r="A791" s="493"/>
      <c r="B791" s="493"/>
      <c r="C791" s="48" t="s">
        <v>4</v>
      </c>
      <c r="D791" s="49">
        <v>8</v>
      </c>
      <c r="E791" s="61">
        <f t="shared" ref="E791:L791" si="161">E790*1936.27</f>
        <v>22803878</v>
      </c>
      <c r="F791" s="50">
        <f t="shared" si="161"/>
        <v>0</v>
      </c>
      <c r="G791" s="50">
        <f t="shared" si="161"/>
        <v>0</v>
      </c>
      <c r="H791" s="61">
        <f t="shared" si="161"/>
        <v>12159892</v>
      </c>
      <c r="I791" s="61">
        <f t="shared" si="161"/>
        <v>0</v>
      </c>
      <c r="J791" s="51">
        <f t="shared" si="161"/>
        <v>2913641</v>
      </c>
      <c r="K791" s="61">
        <f t="shared" si="161"/>
        <v>34963770</v>
      </c>
      <c r="L791" s="61">
        <f t="shared" si="161"/>
        <v>37877411</v>
      </c>
      <c r="M791" s="118"/>
      <c r="N791" s="120">
        <f t="shared" ref="N791:R791" si="162">N790*1936.27</f>
        <v>34963770</v>
      </c>
      <c r="O791" s="120">
        <f t="shared" si="162"/>
        <v>22803878</v>
      </c>
      <c r="P791" s="123">
        <f t="shared" si="72"/>
        <v>1861143</v>
      </c>
      <c r="Q791" s="120">
        <f t="shared" si="162"/>
        <v>41982109</v>
      </c>
      <c r="R791" s="120">
        <f t="shared" si="162"/>
        <v>39068468</v>
      </c>
      <c r="S791" s="47"/>
    </row>
    <row r="792" spans="1:19" ht="12.75" customHeight="1" x14ac:dyDescent="0.2">
      <c r="A792" s="494">
        <f>A790</f>
        <v>44562</v>
      </c>
      <c r="B792" s="494">
        <f>B790</f>
        <v>44651</v>
      </c>
      <c r="C792" s="53" t="s">
        <v>3</v>
      </c>
      <c r="D792" s="54">
        <v>9</v>
      </c>
      <c r="E792" s="44">
        <f t="shared" ref="E792" si="163">E780</f>
        <v>13612.26</v>
      </c>
      <c r="F792" s="44">
        <v>0</v>
      </c>
      <c r="G792" s="44"/>
      <c r="H792" s="44">
        <v>6280.06</v>
      </c>
      <c r="I792" s="44"/>
      <c r="J792" s="44">
        <f t="shared" ref="J792" si="164">K792/12</f>
        <v>1657.69</v>
      </c>
      <c r="K792" s="44">
        <f t="shared" ref="K792" si="165">SUM(E792:I792)</f>
        <v>19892.32</v>
      </c>
      <c r="L792" s="46">
        <f t="shared" ref="L792" si="166">SUM(E792:J792)</f>
        <v>21550.01</v>
      </c>
      <c r="M792" s="117"/>
      <c r="N792" s="119">
        <f t="shared" ref="N792" si="167">K792</f>
        <v>19892.32</v>
      </c>
      <c r="O792" s="119">
        <f t="shared" ref="O792" si="168">E792+F792+G792+I792</f>
        <v>13612.26</v>
      </c>
      <c r="P792" s="119">
        <f>P790</f>
        <v>961.2</v>
      </c>
      <c r="Q792" s="119">
        <f t="shared" ref="Q792" si="169">L792+(IF(P792&gt;O792*0.18,P792,O792*0.18))</f>
        <v>24000.22</v>
      </c>
      <c r="R792" s="119">
        <f t="shared" ref="R792" si="170">N792+O792*0.18</f>
        <v>22342.53</v>
      </c>
      <c r="S792" s="47"/>
    </row>
    <row r="793" spans="1:19" ht="9" customHeight="1" x14ac:dyDescent="0.2">
      <c r="A793" s="494"/>
      <c r="B793" s="494"/>
      <c r="C793" s="48" t="s">
        <v>4</v>
      </c>
      <c r="D793" s="49">
        <v>14</v>
      </c>
      <c r="E793" s="61">
        <f t="shared" ref="E793:L793" si="171">E792*1936.27</f>
        <v>26357011</v>
      </c>
      <c r="F793" s="50">
        <f t="shared" si="171"/>
        <v>0</v>
      </c>
      <c r="G793" s="50">
        <f t="shared" si="171"/>
        <v>0</v>
      </c>
      <c r="H793" s="61">
        <f t="shared" si="171"/>
        <v>12159892</v>
      </c>
      <c r="I793" s="61">
        <f t="shared" si="171"/>
        <v>0</v>
      </c>
      <c r="J793" s="51">
        <f t="shared" si="171"/>
        <v>3209735</v>
      </c>
      <c r="K793" s="61">
        <f t="shared" si="171"/>
        <v>38516902</v>
      </c>
      <c r="L793" s="61">
        <f t="shared" si="171"/>
        <v>41726638</v>
      </c>
      <c r="M793" s="118"/>
      <c r="N793" s="120">
        <f t="shared" ref="N793:R793" si="172">N792*1936.27</f>
        <v>38516902</v>
      </c>
      <c r="O793" s="120">
        <f t="shared" si="172"/>
        <v>26357011</v>
      </c>
      <c r="P793" s="123">
        <f t="shared" si="72"/>
        <v>1861143</v>
      </c>
      <c r="Q793" s="120">
        <f t="shared" si="172"/>
        <v>46470906</v>
      </c>
      <c r="R793" s="120">
        <f t="shared" si="172"/>
        <v>43261171</v>
      </c>
      <c r="S793" s="47"/>
    </row>
    <row r="794" spans="1:19" ht="12.75" customHeight="1" x14ac:dyDescent="0.2">
      <c r="A794" s="494"/>
      <c r="B794" s="494"/>
      <c r="C794" s="53" t="s">
        <v>3</v>
      </c>
      <c r="D794" s="54">
        <v>15</v>
      </c>
      <c r="E794" s="44">
        <f t="shared" ref="E794" si="173">E782</f>
        <v>14989.31</v>
      </c>
      <c r="F794" s="44">
        <v>0</v>
      </c>
      <c r="G794" s="44"/>
      <c r="H794" s="44">
        <v>6280.06</v>
      </c>
      <c r="I794" s="44"/>
      <c r="J794" s="44">
        <f t="shared" ref="J794" si="174">K794/12</f>
        <v>1772.45</v>
      </c>
      <c r="K794" s="44">
        <f t="shared" ref="K794" si="175">SUM(E794:I794)</f>
        <v>21269.37</v>
      </c>
      <c r="L794" s="46">
        <f t="shared" ref="L794" si="176">SUM(E794:J794)</f>
        <v>23041.82</v>
      </c>
      <c r="M794" s="117"/>
      <c r="N794" s="119">
        <f t="shared" ref="N794" si="177">K794</f>
        <v>21269.37</v>
      </c>
      <c r="O794" s="119">
        <f t="shared" ref="O794" si="178">E794+F794+G794+I794</f>
        <v>14989.31</v>
      </c>
      <c r="P794" s="119">
        <f t="shared" ref="P794" si="179">P792</f>
        <v>961.2</v>
      </c>
      <c r="Q794" s="119">
        <f t="shared" ref="Q794" si="180">L794+(IF(P794&gt;O794*0.18,P794,O794*0.18))</f>
        <v>25739.9</v>
      </c>
      <c r="R794" s="119">
        <f t="shared" ref="R794" si="181">N794+O794*0.18</f>
        <v>23967.45</v>
      </c>
      <c r="S794" s="47"/>
    </row>
    <row r="795" spans="1:19" ht="9" customHeight="1" x14ac:dyDescent="0.2">
      <c r="A795" s="494"/>
      <c r="B795" s="494"/>
      <c r="C795" s="48" t="s">
        <v>4</v>
      </c>
      <c r="D795" s="49">
        <v>20</v>
      </c>
      <c r="E795" s="61">
        <f t="shared" ref="E795:L795" si="182">E794*1936.27</f>
        <v>29023351</v>
      </c>
      <c r="F795" s="50">
        <f t="shared" si="182"/>
        <v>0</v>
      </c>
      <c r="G795" s="50">
        <f t="shared" si="182"/>
        <v>0</v>
      </c>
      <c r="H795" s="61">
        <f t="shared" si="182"/>
        <v>12159892</v>
      </c>
      <c r="I795" s="61">
        <f t="shared" si="182"/>
        <v>0</v>
      </c>
      <c r="J795" s="51">
        <f t="shared" si="182"/>
        <v>3431942</v>
      </c>
      <c r="K795" s="61">
        <f t="shared" si="182"/>
        <v>41183243</v>
      </c>
      <c r="L795" s="61">
        <f t="shared" si="182"/>
        <v>44615185</v>
      </c>
      <c r="M795" s="118"/>
      <c r="N795" s="120">
        <f t="shared" ref="N795:R795" si="183">N794*1936.27</f>
        <v>41183243</v>
      </c>
      <c r="O795" s="120">
        <f t="shared" si="183"/>
        <v>29023351</v>
      </c>
      <c r="P795" s="123">
        <f t="shared" si="183"/>
        <v>1861143</v>
      </c>
      <c r="Q795" s="120">
        <f t="shared" si="183"/>
        <v>49839396</v>
      </c>
      <c r="R795" s="120">
        <f t="shared" si="183"/>
        <v>46407454</v>
      </c>
      <c r="S795" s="47"/>
    </row>
    <row r="796" spans="1:19" ht="12.75" customHeight="1" x14ac:dyDescent="0.2">
      <c r="A796" s="494"/>
      <c r="B796" s="494"/>
      <c r="C796" s="53" t="s">
        <v>3</v>
      </c>
      <c r="D796" s="54">
        <v>21</v>
      </c>
      <c r="E796" s="44">
        <f t="shared" ref="E796" si="184">E784</f>
        <v>16349.96</v>
      </c>
      <c r="F796" s="44">
        <v>0</v>
      </c>
      <c r="G796" s="44"/>
      <c r="H796" s="44">
        <v>6280.06</v>
      </c>
      <c r="I796" s="44"/>
      <c r="J796" s="44">
        <f t="shared" ref="J796" si="185">K796/12</f>
        <v>1885.84</v>
      </c>
      <c r="K796" s="44">
        <f t="shared" ref="K796" si="186">SUM(E796:I796)</f>
        <v>22630.02</v>
      </c>
      <c r="L796" s="46">
        <f t="shared" ref="L796" si="187">SUM(E796:J796)</f>
        <v>24515.86</v>
      </c>
      <c r="M796" s="117"/>
      <c r="N796" s="119">
        <f t="shared" ref="N796" si="188">K796</f>
        <v>22630.02</v>
      </c>
      <c r="O796" s="119">
        <f t="shared" ref="O796" si="189">E796+F796+G796+I796</f>
        <v>16349.96</v>
      </c>
      <c r="P796" s="119">
        <f t="shared" ref="P796" si="190">P794</f>
        <v>961.2</v>
      </c>
      <c r="Q796" s="119">
        <f t="shared" ref="Q796" si="191">L796+(IF(P796&gt;O796*0.18,P796,O796*0.18))</f>
        <v>27458.85</v>
      </c>
      <c r="R796" s="119">
        <f t="shared" ref="R796" si="192">N796+O796*0.18</f>
        <v>25573.01</v>
      </c>
      <c r="S796" s="47"/>
    </row>
    <row r="797" spans="1:19" ht="9" customHeight="1" x14ac:dyDescent="0.2">
      <c r="A797" s="494"/>
      <c r="B797" s="494"/>
      <c r="C797" s="48" t="s">
        <v>4</v>
      </c>
      <c r="D797" s="49">
        <v>27</v>
      </c>
      <c r="E797" s="61">
        <f t="shared" ref="E797:L797" si="193">E796*1936.27</f>
        <v>31657937</v>
      </c>
      <c r="F797" s="50">
        <f t="shared" si="193"/>
        <v>0</v>
      </c>
      <c r="G797" s="50">
        <f t="shared" si="193"/>
        <v>0</v>
      </c>
      <c r="H797" s="61">
        <f t="shared" si="193"/>
        <v>12159892</v>
      </c>
      <c r="I797" s="61">
        <f t="shared" si="193"/>
        <v>0</v>
      </c>
      <c r="J797" s="51">
        <f t="shared" si="193"/>
        <v>3651495</v>
      </c>
      <c r="K797" s="61">
        <f t="shared" si="193"/>
        <v>43817829</v>
      </c>
      <c r="L797" s="61">
        <f t="shared" si="193"/>
        <v>47469324</v>
      </c>
      <c r="M797" s="118"/>
      <c r="N797" s="120">
        <f t="shared" ref="N797:R797" si="194">N796*1936.27</f>
        <v>43817829</v>
      </c>
      <c r="O797" s="120">
        <f t="shared" si="194"/>
        <v>31657937</v>
      </c>
      <c r="P797" s="123">
        <f t="shared" si="194"/>
        <v>1861143</v>
      </c>
      <c r="Q797" s="120">
        <f t="shared" si="194"/>
        <v>53167747</v>
      </c>
      <c r="R797" s="120">
        <f t="shared" si="194"/>
        <v>49516252</v>
      </c>
      <c r="S797" s="47"/>
    </row>
    <row r="798" spans="1:19" ht="12.75" customHeight="1" x14ac:dyDescent="0.2">
      <c r="A798" s="494"/>
      <c r="B798" s="494"/>
      <c r="C798" s="53" t="s">
        <v>3</v>
      </c>
      <c r="D798" s="54">
        <v>28</v>
      </c>
      <c r="E798" s="44">
        <f t="shared" ref="E798" si="195">E786</f>
        <v>17331.12</v>
      </c>
      <c r="F798" s="44">
        <v>0</v>
      </c>
      <c r="G798" s="44"/>
      <c r="H798" s="44">
        <v>6280.06</v>
      </c>
      <c r="I798" s="44"/>
      <c r="J798" s="44">
        <f t="shared" ref="J798" si="196">K798/12</f>
        <v>1967.6</v>
      </c>
      <c r="K798" s="44">
        <f t="shared" ref="K798" si="197">SUM(E798:I798)</f>
        <v>23611.18</v>
      </c>
      <c r="L798" s="46">
        <f t="shared" ref="L798" si="198">SUM(E798:J798)</f>
        <v>25578.78</v>
      </c>
      <c r="M798" s="117"/>
      <c r="N798" s="119">
        <f t="shared" ref="N798" si="199">K798</f>
        <v>23611.18</v>
      </c>
      <c r="O798" s="119">
        <f t="shared" ref="O798" si="200">E798+F798+G798+I798</f>
        <v>17331.12</v>
      </c>
      <c r="P798" s="119">
        <f t="shared" ref="P798" si="201">P796</f>
        <v>961.2</v>
      </c>
      <c r="Q798" s="119">
        <f t="shared" ref="Q798" si="202">L798+(IF(P798&gt;O798*0.18,P798,O798*0.18))</f>
        <v>28698.38</v>
      </c>
      <c r="R798" s="119">
        <f t="shared" ref="R798" si="203">N798+O798*0.18</f>
        <v>26730.78</v>
      </c>
      <c r="S798" s="47"/>
    </row>
    <row r="799" spans="1:19" ht="9" customHeight="1" x14ac:dyDescent="0.2">
      <c r="A799" s="494"/>
      <c r="B799" s="494"/>
      <c r="C799" s="48" t="s">
        <v>4</v>
      </c>
      <c r="D799" s="49">
        <v>34</v>
      </c>
      <c r="E799" s="61">
        <f t="shared" ref="E799:L799" si="204">E798*1936.27</f>
        <v>33557728</v>
      </c>
      <c r="F799" s="50">
        <f t="shared" si="204"/>
        <v>0</v>
      </c>
      <c r="G799" s="50">
        <f t="shared" si="204"/>
        <v>0</v>
      </c>
      <c r="H799" s="61">
        <f t="shared" si="204"/>
        <v>12159892</v>
      </c>
      <c r="I799" s="61">
        <f t="shared" si="204"/>
        <v>0</v>
      </c>
      <c r="J799" s="51">
        <f t="shared" si="204"/>
        <v>3809805</v>
      </c>
      <c r="K799" s="61">
        <f t="shared" si="204"/>
        <v>45717619</v>
      </c>
      <c r="L799" s="61">
        <f t="shared" si="204"/>
        <v>49527424</v>
      </c>
      <c r="M799" s="118"/>
      <c r="N799" s="120">
        <f t="shared" ref="N799:R799" si="205">N798*1936.27</f>
        <v>45717619</v>
      </c>
      <c r="O799" s="120">
        <f t="shared" si="205"/>
        <v>33557728</v>
      </c>
      <c r="P799" s="123">
        <f t="shared" si="205"/>
        <v>1861143</v>
      </c>
      <c r="Q799" s="120">
        <f t="shared" si="205"/>
        <v>55567812</v>
      </c>
      <c r="R799" s="120">
        <f t="shared" si="205"/>
        <v>51758007</v>
      </c>
      <c r="S799" s="47"/>
    </row>
    <row r="800" spans="1:19" ht="12.75" customHeight="1" x14ac:dyDescent="0.2">
      <c r="A800" s="494"/>
      <c r="B800" s="494"/>
      <c r="C800" s="53" t="s">
        <v>3</v>
      </c>
      <c r="D800" s="54">
        <v>35</v>
      </c>
      <c r="E800" s="44">
        <f t="shared" ref="E800" si="206">E788</f>
        <v>18075.79</v>
      </c>
      <c r="F800" s="44">
        <v>0</v>
      </c>
      <c r="G800" s="44"/>
      <c r="H800" s="44">
        <v>6280.06</v>
      </c>
      <c r="I800" s="44"/>
      <c r="J800" s="44">
        <f t="shared" ref="J800" si="207">K800/12</f>
        <v>2029.65</v>
      </c>
      <c r="K800" s="44">
        <f t="shared" ref="K800" si="208">SUM(E800:I800)</f>
        <v>24355.85</v>
      </c>
      <c r="L800" s="46">
        <f t="shared" ref="L800" si="209">SUM(E800:J800)</f>
        <v>26385.5</v>
      </c>
      <c r="M800" s="117"/>
      <c r="N800" s="119">
        <f t="shared" ref="N800" si="210">K800</f>
        <v>24355.85</v>
      </c>
      <c r="O800" s="119">
        <f t="shared" ref="O800" si="211">E800+F800+G800+I800</f>
        <v>18075.79</v>
      </c>
      <c r="P800" s="119">
        <f t="shared" ref="P800" si="212">P798</f>
        <v>961.2</v>
      </c>
      <c r="Q800" s="119">
        <f t="shared" ref="Q800" si="213">L800+(IF(P800&gt;O800*0.18,P800,O800*0.18))</f>
        <v>29639.14</v>
      </c>
      <c r="R800" s="119">
        <f t="shared" ref="R800" si="214">N800+O800*0.18</f>
        <v>27609.49</v>
      </c>
      <c r="S800" s="47"/>
    </row>
    <row r="801" spans="1:19" ht="9" customHeight="1" x14ac:dyDescent="0.2">
      <c r="A801" s="495"/>
      <c r="B801" s="495"/>
      <c r="C801" s="58" t="s">
        <v>4</v>
      </c>
      <c r="D801" s="59"/>
      <c r="E801" s="61">
        <f t="shared" ref="E801:L801" si="215">E800*1936.27</f>
        <v>34999610</v>
      </c>
      <c r="F801" s="61">
        <f t="shared" si="215"/>
        <v>0</v>
      </c>
      <c r="G801" s="61">
        <f t="shared" si="215"/>
        <v>0</v>
      </c>
      <c r="H801" s="61">
        <f t="shared" si="215"/>
        <v>12159892</v>
      </c>
      <c r="I801" s="61">
        <f t="shared" si="215"/>
        <v>0</v>
      </c>
      <c r="J801" s="61">
        <f t="shared" si="215"/>
        <v>3929950</v>
      </c>
      <c r="K801" s="61">
        <f t="shared" si="215"/>
        <v>47159502</v>
      </c>
      <c r="L801" s="61">
        <f t="shared" si="215"/>
        <v>51089452</v>
      </c>
      <c r="M801" s="118"/>
      <c r="N801" s="123">
        <f t="shared" ref="N801:R801" si="216">N800*1936.27</f>
        <v>47159502</v>
      </c>
      <c r="O801" s="123">
        <f t="shared" si="216"/>
        <v>34999610</v>
      </c>
      <c r="P801" s="123">
        <f t="shared" si="216"/>
        <v>1861143</v>
      </c>
      <c r="Q801" s="123">
        <f t="shared" si="216"/>
        <v>57389378</v>
      </c>
      <c r="R801" s="120">
        <f t="shared" si="216"/>
        <v>53459427</v>
      </c>
      <c r="S801" s="47"/>
    </row>
    <row r="802" spans="1:19" ht="12.75" customHeight="1" x14ac:dyDescent="0.2">
      <c r="A802" s="492">
        <f>B790+1</f>
        <v>44652</v>
      </c>
      <c r="B802" s="492">
        <v>44742</v>
      </c>
      <c r="C802" s="42" t="s">
        <v>3</v>
      </c>
      <c r="D802" s="43">
        <v>0</v>
      </c>
      <c r="E802" s="44">
        <f t="shared" ref="E802" si="217">E790</f>
        <v>11777.22</v>
      </c>
      <c r="F802" s="44"/>
      <c r="G802" s="44"/>
      <c r="H802" s="44">
        <v>6280.06</v>
      </c>
      <c r="I802" s="44">
        <f>(E802+H802)*0.3%</f>
        <v>54.17</v>
      </c>
      <c r="J802" s="44">
        <f t="shared" ref="J802" si="218">K802/12</f>
        <v>1509.29</v>
      </c>
      <c r="K802" s="44">
        <f t="shared" ref="K802" si="219">SUM(E802:I802)</f>
        <v>18111.45</v>
      </c>
      <c r="L802" s="46">
        <f t="shared" ref="L802" si="220">SUM(E802:J802)</f>
        <v>19620.740000000002</v>
      </c>
      <c r="M802" s="117"/>
      <c r="N802" s="119">
        <f t="shared" ref="N802" si="221">K802</f>
        <v>18111.45</v>
      </c>
      <c r="O802" s="119">
        <f t="shared" ref="O802" si="222">E802+F802+G802+I802</f>
        <v>11831.39</v>
      </c>
      <c r="P802" s="119">
        <f t="shared" ref="P802" si="223">P800</f>
        <v>961.2</v>
      </c>
      <c r="Q802" s="119">
        <f t="shared" ref="Q802" si="224">L802+(IF(P802&gt;O802*0.18,P802,O802*0.18))</f>
        <v>21750.39</v>
      </c>
      <c r="R802" s="119">
        <f t="shared" ref="R802" si="225">N802+O802*0.18</f>
        <v>20241.099999999999</v>
      </c>
      <c r="S802" s="47"/>
    </row>
    <row r="803" spans="1:19" ht="9" customHeight="1" x14ac:dyDescent="0.2">
      <c r="A803" s="493"/>
      <c r="B803" s="493"/>
      <c r="C803" s="48" t="s">
        <v>4</v>
      </c>
      <c r="D803" s="49">
        <v>8</v>
      </c>
      <c r="E803" s="61">
        <f t="shared" ref="E803:E815" si="226">E802*1936.27</f>
        <v>22803878</v>
      </c>
      <c r="F803" s="50"/>
      <c r="G803" s="50">
        <v>0</v>
      </c>
      <c r="H803" s="61">
        <v>12159892</v>
      </c>
      <c r="I803" s="61">
        <f>I802*1936.27</f>
        <v>104888</v>
      </c>
      <c r="J803" s="51">
        <f t="shared" ref="J803:L803" si="227">J802*1936.27</f>
        <v>2922393</v>
      </c>
      <c r="K803" s="61">
        <f t="shared" si="227"/>
        <v>35068657</v>
      </c>
      <c r="L803" s="61">
        <f t="shared" si="227"/>
        <v>37991050</v>
      </c>
      <c r="M803" s="118"/>
      <c r="N803" s="120">
        <f t="shared" ref="N803:R803" si="228">N802*1936.27</f>
        <v>35068657</v>
      </c>
      <c r="O803" s="120">
        <f t="shared" si="228"/>
        <v>22908766</v>
      </c>
      <c r="P803" s="123">
        <f t="shared" si="228"/>
        <v>1861143</v>
      </c>
      <c r="Q803" s="120">
        <f t="shared" si="228"/>
        <v>42114628</v>
      </c>
      <c r="R803" s="120">
        <f t="shared" si="228"/>
        <v>39192235</v>
      </c>
      <c r="S803" s="47"/>
    </row>
    <row r="804" spans="1:19" ht="12.75" customHeight="1" x14ac:dyDescent="0.2">
      <c r="A804" s="494">
        <f>A802</f>
        <v>44652</v>
      </c>
      <c r="B804" s="494">
        <f>B802</f>
        <v>44742</v>
      </c>
      <c r="C804" s="53" t="s">
        <v>3</v>
      </c>
      <c r="D804" s="54">
        <v>9</v>
      </c>
      <c r="E804" s="44">
        <f t="shared" ref="E804:E816" si="229">E792</f>
        <v>13612.26</v>
      </c>
      <c r="F804" s="44"/>
      <c r="G804" s="44">
        <v>0</v>
      </c>
      <c r="H804" s="44">
        <v>6280.06</v>
      </c>
      <c r="I804" s="44">
        <f t="shared" ref="I804" si="230">(E804+H804)*0.3%</f>
        <v>59.68</v>
      </c>
      <c r="J804" s="44">
        <f t="shared" ref="J804" si="231">K804/12</f>
        <v>1662.67</v>
      </c>
      <c r="K804" s="44">
        <f t="shared" ref="K804" si="232">SUM(E804:I804)</f>
        <v>19952</v>
      </c>
      <c r="L804" s="46">
        <f t="shared" ref="L804" si="233">SUM(E804:J804)</f>
        <v>21614.67</v>
      </c>
      <c r="M804" s="117"/>
      <c r="N804" s="119">
        <f t="shared" ref="N804" si="234">K804</f>
        <v>19952</v>
      </c>
      <c r="O804" s="119">
        <f t="shared" ref="O804" si="235">E804+F804+G804+I804</f>
        <v>13671.94</v>
      </c>
      <c r="P804" s="119">
        <f t="shared" ref="P804" si="236">P802</f>
        <v>961.2</v>
      </c>
      <c r="Q804" s="119">
        <f t="shared" ref="Q804" si="237">L804+(IF(P804&gt;O804*0.18,P804,O804*0.18))</f>
        <v>24075.62</v>
      </c>
      <c r="R804" s="119">
        <f t="shared" ref="R804" si="238">N804+O804*0.18</f>
        <v>22412.95</v>
      </c>
      <c r="S804" s="47"/>
    </row>
    <row r="805" spans="1:19" ht="9" customHeight="1" x14ac:dyDescent="0.2">
      <c r="A805" s="494"/>
      <c r="B805" s="494"/>
      <c r="C805" s="48" t="s">
        <v>4</v>
      </c>
      <c r="D805" s="49">
        <v>14</v>
      </c>
      <c r="E805" s="61">
        <f t="shared" ref="E805:E817" si="239">E804*1936.27</f>
        <v>26357011</v>
      </c>
      <c r="F805" s="50"/>
      <c r="G805" s="50">
        <v>0</v>
      </c>
      <c r="H805" s="61">
        <v>12159892</v>
      </c>
      <c r="I805" s="61">
        <f t="shared" ref="I805" si="240">I804*1936.27</f>
        <v>115557</v>
      </c>
      <c r="J805" s="51">
        <f t="shared" ref="J805:L805" si="241">J804*1936.27</f>
        <v>3219378</v>
      </c>
      <c r="K805" s="61">
        <f t="shared" si="241"/>
        <v>38632459</v>
      </c>
      <c r="L805" s="61">
        <f t="shared" si="241"/>
        <v>41851837</v>
      </c>
      <c r="M805" s="118"/>
      <c r="N805" s="120">
        <f t="shared" ref="N805:R805" si="242">N804*1936.27</f>
        <v>38632459</v>
      </c>
      <c r="O805" s="120">
        <f t="shared" si="242"/>
        <v>26472567</v>
      </c>
      <c r="P805" s="123">
        <f t="shared" si="242"/>
        <v>1861143</v>
      </c>
      <c r="Q805" s="120">
        <f t="shared" si="242"/>
        <v>46616901</v>
      </c>
      <c r="R805" s="120">
        <f t="shared" si="242"/>
        <v>43397523</v>
      </c>
      <c r="S805" s="47"/>
    </row>
    <row r="806" spans="1:19" ht="12.75" customHeight="1" x14ac:dyDescent="0.2">
      <c r="A806" s="494"/>
      <c r="B806" s="494"/>
      <c r="C806" s="53" t="s">
        <v>3</v>
      </c>
      <c r="D806" s="54">
        <v>15</v>
      </c>
      <c r="E806" s="44">
        <f t="shared" ref="E806:E818" si="243">E794</f>
        <v>14989.31</v>
      </c>
      <c r="F806" s="44"/>
      <c r="G806" s="44">
        <v>0</v>
      </c>
      <c r="H806" s="44">
        <v>6280.06</v>
      </c>
      <c r="I806" s="44">
        <f t="shared" ref="I806" si="244">(E806+H806)*0.3%</f>
        <v>63.81</v>
      </c>
      <c r="J806" s="44">
        <f t="shared" ref="J806" si="245">K806/12</f>
        <v>1777.77</v>
      </c>
      <c r="K806" s="44">
        <f t="shared" ref="K806" si="246">SUM(E806:I806)</f>
        <v>21333.18</v>
      </c>
      <c r="L806" s="46">
        <f t="shared" ref="L806" si="247">SUM(E806:J806)</f>
        <v>23110.95</v>
      </c>
      <c r="M806" s="117"/>
      <c r="N806" s="119">
        <f t="shared" ref="N806" si="248">K806</f>
        <v>21333.18</v>
      </c>
      <c r="O806" s="119">
        <f t="shared" ref="O806" si="249">E806+F806+G806+I806</f>
        <v>15053.12</v>
      </c>
      <c r="P806" s="119">
        <f t="shared" ref="P806" si="250">P804</f>
        <v>961.2</v>
      </c>
      <c r="Q806" s="119">
        <f t="shared" ref="Q806" si="251">L806+(IF(P806&gt;O806*0.18,P806,O806*0.18))</f>
        <v>25820.51</v>
      </c>
      <c r="R806" s="119">
        <f t="shared" ref="R806" si="252">N806+O806*0.18</f>
        <v>24042.74</v>
      </c>
      <c r="S806" s="47"/>
    </row>
    <row r="807" spans="1:19" ht="9" customHeight="1" x14ac:dyDescent="0.2">
      <c r="A807" s="494"/>
      <c r="B807" s="494"/>
      <c r="C807" s="48" t="s">
        <v>4</v>
      </c>
      <c r="D807" s="49">
        <v>20</v>
      </c>
      <c r="E807" s="61">
        <f t="shared" ref="E807:E819" si="253">E806*1936.27</f>
        <v>29023351</v>
      </c>
      <c r="F807" s="50"/>
      <c r="G807" s="50">
        <v>0</v>
      </c>
      <c r="H807" s="61">
        <v>12159892</v>
      </c>
      <c r="I807" s="61">
        <f t="shared" ref="I807" si="254">I806*1936.27</f>
        <v>123553</v>
      </c>
      <c r="J807" s="51">
        <f t="shared" ref="J807:L807" si="255">J806*1936.27</f>
        <v>3442243</v>
      </c>
      <c r="K807" s="61">
        <f t="shared" si="255"/>
        <v>41306796</v>
      </c>
      <c r="L807" s="61">
        <f t="shared" si="255"/>
        <v>44749039</v>
      </c>
      <c r="M807" s="118"/>
      <c r="N807" s="120">
        <f t="shared" ref="N807:R807" si="256">N806*1936.27</f>
        <v>41306796</v>
      </c>
      <c r="O807" s="120">
        <f t="shared" si="256"/>
        <v>29146905</v>
      </c>
      <c r="P807" s="123">
        <f t="shared" si="256"/>
        <v>1861143</v>
      </c>
      <c r="Q807" s="120">
        <f t="shared" si="256"/>
        <v>49995479</v>
      </c>
      <c r="R807" s="120">
        <f t="shared" si="256"/>
        <v>46553236</v>
      </c>
      <c r="S807" s="47"/>
    </row>
    <row r="808" spans="1:19" ht="12.75" customHeight="1" x14ac:dyDescent="0.2">
      <c r="A808" s="494"/>
      <c r="B808" s="494"/>
      <c r="C808" s="53" t="s">
        <v>3</v>
      </c>
      <c r="D808" s="54">
        <v>21</v>
      </c>
      <c r="E808" s="44">
        <f t="shared" ref="E808:E820" si="257">E796</f>
        <v>16349.96</v>
      </c>
      <c r="F808" s="44"/>
      <c r="G808" s="44">
        <v>0</v>
      </c>
      <c r="H808" s="44">
        <v>6280.06</v>
      </c>
      <c r="I808" s="44">
        <f t="shared" ref="I808" si="258">(E808+H808)*0.3%</f>
        <v>67.89</v>
      </c>
      <c r="J808" s="44">
        <f t="shared" ref="J808" si="259">K808/12</f>
        <v>1891.49</v>
      </c>
      <c r="K808" s="44">
        <f t="shared" ref="K808" si="260">SUM(E808:I808)</f>
        <v>22697.91</v>
      </c>
      <c r="L808" s="46">
        <f t="shared" ref="L808" si="261">SUM(E808:J808)</f>
        <v>24589.4</v>
      </c>
      <c r="M808" s="117"/>
      <c r="N808" s="119">
        <f t="shared" ref="N808" si="262">K808</f>
        <v>22697.91</v>
      </c>
      <c r="O808" s="119">
        <f t="shared" ref="O808" si="263">E808+F808+G808+I808</f>
        <v>16417.849999999999</v>
      </c>
      <c r="P808" s="119">
        <f t="shared" ref="P808" si="264">P806</f>
        <v>961.2</v>
      </c>
      <c r="Q808" s="119">
        <f t="shared" ref="Q808" si="265">L808+(IF(P808&gt;O808*0.18,P808,O808*0.18))</f>
        <v>27544.61</v>
      </c>
      <c r="R808" s="119">
        <f t="shared" ref="R808" si="266">N808+O808*0.18</f>
        <v>25653.119999999999</v>
      </c>
      <c r="S808" s="47"/>
    </row>
    <row r="809" spans="1:19" ht="9" customHeight="1" x14ac:dyDescent="0.2">
      <c r="A809" s="494"/>
      <c r="B809" s="494"/>
      <c r="C809" s="48" t="s">
        <v>4</v>
      </c>
      <c r="D809" s="49">
        <v>27</v>
      </c>
      <c r="E809" s="61">
        <f t="shared" ref="E809:E821" si="267">E808*1936.27</f>
        <v>31657937</v>
      </c>
      <c r="F809" s="50"/>
      <c r="G809" s="50">
        <v>0</v>
      </c>
      <c r="H809" s="61">
        <v>12159892</v>
      </c>
      <c r="I809" s="61">
        <f t="shared" ref="I809" si="268">I808*1936.27</f>
        <v>131453</v>
      </c>
      <c r="J809" s="51">
        <f t="shared" ref="J809:L809" si="269">J808*1936.27</f>
        <v>3662435</v>
      </c>
      <c r="K809" s="61">
        <f t="shared" si="269"/>
        <v>43949282</v>
      </c>
      <c r="L809" s="61">
        <f t="shared" si="269"/>
        <v>47611718</v>
      </c>
      <c r="M809" s="118"/>
      <c r="N809" s="120">
        <f t="shared" ref="N809:R809" si="270">N808*1936.27</f>
        <v>43949282</v>
      </c>
      <c r="O809" s="120">
        <f t="shared" si="270"/>
        <v>31789390</v>
      </c>
      <c r="P809" s="123">
        <f t="shared" si="270"/>
        <v>1861143</v>
      </c>
      <c r="Q809" s="120">
        <f t="shared" si="270"/>
        <v>53333802</v>
      </c>
      <c r="R809" s="120">
        <f t="shared" si="270"/>
        <v>49671367</v>
      </c>
      <c r="S809" s="47"/>
    </row>
    <row r="810" spans="1:19" ht="12.75" customHeight="1" x14ac:dyDescent="0.2">
      <c r="A810" s="494"/>
      <c r="B810" s="494"/>
      <c r="C810" s="53" t="s">
        <v>3</v>
      </c>
      <c r="D810" s="54">
        <v>28</v>
      </c>
      <c r="E810" s="44">
        <f t="shared" ref="E810:E822" si="271">E798</f>
        <v>17331.12</v>
      </c>
      <c r="F810" s="44"/>
      <c r="G810" s="44">
        <v>0</v>
      </c>
      <c r="H810" s="44">
        <v>6280.06</v>
      </c>
      <c r="I810" s="44">
        <f t="shared" ref="I810" si="272">(E810+H810)*0.3%</f>
        <v>70.83</v>
      </c>
      <c r="J810" s="44">
        <f t="shared" ref="J810" si="273">K810/12</f>
        <v>1973.5</v>
      </c>
      <c r="K810" s="44">
        <f t="shared" ref="K810" si="274">SUM(E810:I810)</f>
        <v>23682.01</v>
      </c>
      <c r="L810" s="46">
        <f t="shared" ref="L810" si="275">SUM(E810:J810)</f>
        <v>25655.51</v>
      </c>
      <c r="M810" s="117"/>
      <c r="N810" s="119">
        <f t="shared" ref="N810" si="276">K810</f>
        <v>23682.01</v>
      </c>
      <c r="O810" s="119">
        <f t="shared" ref="O810" si="277">E810+F810+G810+I810</f>
        <v>17401.95</v>
      </c>
      <c r="P810" s="119">
        <f t="shared" ref="P810" si="278">P808</f>
        <v>961.2</v>
      </c>
      <c r="Q810" s="119">
        <f t="shared" ref="Q810" si="279">L810+(IF(P810&gt;O810*0.18,P810,O810*0.18))</f>
        <v>28787.86</v>
      </c>
      <c r="R810" s="119">
        <f t="shared" ref="R810" si="280">N810+O810*0.18</f>
        <v>26814.36</v>
      </c>
      <c r="S810" s="47"/>
    </row>
    <row r="811" spans="1:19" ht="9" customHeight="1" x14ac:dyDescent="0.2">
      <c r="A811" s="494"/>
      <c r="B811" s="494"/>
      <c r="C811" s="48" t="s">
        <v>4</v>
      </c>
      <c r="D811" s="49">
        <v>34</v>
      </c>
      <c r="E811" s="61">
        <f t="shared" ref="E811:E823" si="281">E810*1936.27</f>
        <v>33557728</v>
      </c>
      <c r="F811" s="50"/>
      <c r="G811" s="50">
        <v>0</v>
      </c>
      <c r="H811" s="61">
        <v>12159892</v>
      </c>
      <c r="I811" s="61">
        <f t="shared" ref="I811" si="282">I810*1936.27</f>
        <v>137146</v>
      </c>
      <c r="J811" s="51">
        <f t="shared" ref="J811:L811" si="283">J810*1936.27</f>
        <v>3821229</v>
      </c>
      <c r="K811" s="61">
        <f t="shared" si="283"/>
        <v>45854766</v>
      </c>
      <c r="L811" s="61">
        <f t="shared" si="283"/>
        <v>49675994</v>
      </c>
      <c r="M811" s="118"/>
      <c r="N811" s="120">
        <f t="shared" ref="N811:R811" si="284">N810*1936.27</f>
        <v>45854766</v>
      </c>
      <c r="O811" s="120">
        <f t="shared" si="284"/>
        <v>33694874</v>
      </c>
      <c r="P811" s="123">
        <f t="shared" si="284"/>
        <v>1861143</v>
      </c>
      <c r="Q811" s="120">
        <f t="shared" si="284"/>
        <v>55741070</v>
      </c>
      <c r="R811" s="120">
        <f t="shared" si="284"/>
        <v>51919841</v>
      </c>
      <c r="S811" s="47"/>
    </row>
    <row r="812" spans="1:19" ht="12.75" customHeight="1" x14ac:dyDescent="0.2">
      <c r="A812" s="494"/>
      <c r="B812" s="494"/>
      <c r="C812" s="53" t="s">
        <v>3</v>
      </c>
      <c r="D812" s="54">
        <v>35</v>
      </c>
      <c r="E812" s="44">
        <f t="shared" ref="E812:E824" si="285">E800</f>
        <v>18075.79</v>
      </c>
      <c r="F812" s="44"/>
      <c r="G812" s="44">
        <v>0</v>
      </c>
      <c r="H812" s="44">
        <v>6280.06</v>
      </c>
      <c r="I812" s="44">
        <f t="shared" ref="I812" si="286">(E812+H812)*0.3%</f>
        <v>73.069999999999993</v>
      </c>
      <c r="J812" s="44">
        <f t="shared" ref="J812" si="287">K812/12</f>
        <v>2035.74</v>
      </c>
      <c r="K812" s="44">
        <f t="shared" ref="K812" si="288">SUM(E812:I812)</f>
        <v>24428.92</v>
      </c>
      <c r="L812" s="46">
        <f t="shared" ref="L812" si="289">SUM(E812:J812)</f>
        <v>26464.66</v>
      </c>
      <c r="M812" s="117"/>
      <c r="N812" s="119">
        <f t="shared" ref="N812" si="290">K812</f>
        <v>24428.92</v>
      </c>
      <c r="O812" s="119">
        <f t="shared" ref="O812" si="291">E812+F812+G812+I812</f>
        <v>18148.86</v>
      </c>
      <c r="P812" s="119">
        <f t="shared" ref="P812" si="292">P810</f>
        <v>961.2</v>
      </c>
      <c r="Q812" s="119">
        <f t="shared" ref="Q812" si="293">L812+(IF(P812&gt;O812*0.18,P812,O812*0.18))</f>
        <v>29731.45</v>
      </c>
      <c r="R812" s="119">
        <f t="shared" ref="R812" si="294">N812+O812*0.18</f>
        <v>27695.71</v>
      </c>
      <c r="S812" s="47"/>
    </row>
    <row r="813" spans="1:19" ht="9" customHeight="1" x14ac:dyDescent="0.2">
      <c r="A813" s="495"/>
      <c r="B813" s="495"/>
      <c r="C813" s="58" t="s">
        <v>4</v>
      </c>
      <c r="D813" s="59"/>
      <c r="E813" s="61">
        <f t="shared" ref="E813:E825" si="295">E812*1936.27</f>
        <v>34999610</v>
      </c>
      <c r="F813" s="61"/>
      <c r="G813" s="61">
        <v>0</v>
      </c>
      <c r="H813" s="61">
        <v>12159892</v>
      </c>
      <c r="I813" s="61">
        <f t="shared" ref="I813" si="296">I812*1936.27</f>
        <v>141483</v>
      </c>
      <c r="J813" s="61">
        <f t="shared" ref="J813:L813" si="297">J812*1936.27</f>
        <v>3941742</v>
      </c>
      <c r="K813" s="61">
        <f t="shared" si="297"/>
        <v>47300985</v>
      </c>
      <c r="L813" s="61">
        <f t="shared" si="297"/>
        <v>51242727</v>
      </c>
      <c r="M813" s="118"/>
      <c r="N813" s="123">
        <f t="shared" ref="N813:R813" si="298">N812*1936.27</f>
        <v>47300985</v>
      </c>
      <c r="O813" s="123">
        <f t="shared" si="298"/>
        <v>35141093</v>
      </c>
      <c r="P813" s="123">
        <f t="shared" si="298"/>
        <v>1861143</v>
      </c>
      <c r="Q813" s="123">
        <f t="shared" si="298"/>
        <v>57568115</v>
      </c>
      <c r="R813" s="120">
        <f t="shared" si="298"/>
        <v>53626372</v>
      </c>
      <c r="S813" s="47"/>
    </row>
    <row r="814" spans="1:19" ht="12.75" customHeight="1" x14ac:dyDescent="0.2">
      <c r="A814" s="492">
        <f>B804+1</f>
        <v>44743</v>
      </c>
      <c r="B814" s="492">
        <v>44926</v>
      </c>
      <c r="C814" s="42" t="s">
        <v>3</v>
      </c>
      <c r="D814" s="43">
        <v>0</v>
      </c>
      <c r="E814" s="44">
        <f t="shared" ref="E814" si="299">E802</f>
        <v>11777.22</v>
      </c>
      <c r="F814" s="44"/>
      <c r="G814" s="44"/>
      <c r="H814" s="44">
        <v>6280.06</v>
      </c>
      <c r="I814" s="44">
        <f>(E814+H814)*0.5%</f>
        <v>90.29</v>
      </c>
      <c r="J814" s="44">
        <f t="shared" ref="J814" si="300">K814/12</f>
        <v>1512.3</v>
      </c>
      <c r="K814" s="44">
        <f t="shared" ref="K814" si="301">SUM(E814:I814)</f>
        <v>18147.57</v>
      </c>
      <c r="L814" s="46">
        <f t="shared" ref="L814" si="302">SUM(E814:J814)</f>
        <v>19659.87</v>
      </c>
      <c r="M814" s="117"/>
      <c r="N814" s="119">
        <f t="shared" ref="N814" si="303">K814</f>
        <v>18147.57</v>
      </c>
      <c r="O814" s="119">
        <f t="shared" ref="O814" si="304">E814+F814+G814+I814</f>
        <v>11867.51</v>
      </c>
      <c r="P814" s="119">
        <f t="shared" ref="P814" si="305">P812</f>
        <v>961.2</v>
      </c>
      <c r="Q814" s="119">
        <f t="shared" ref="Q814" si="306">L814+(IF(P814&gt;O814*0.18,P814,O814*0.18))</f>
        <v>21796.02</v>
      </c>
      <c r="R814" s="119">
        <f t="shared" ref="R814" si="307">N814+O814*0.18</f>
        <v>20283.72</v>
      </c>
      <c r="S814" s="47"/>
    </row>
    <row r="815" spans="1:19" ht="9" customHeight="1" x14ac:dyDescent="0.2">
      <c r="A815" s="493"/>
      <c r="B815" s="493"/>
      <c r="C815" s="48" t="s">
        <v>4</v>
      </c>
      <c r="D815" s="49">
        <v>8</v>
      </c>
      <c r="E815" s="61">
        <f t="shared" si="226"/>
        <v>22803878</v>
      </c>
      <c r="F815" s="50"/>
      <c r="G815" s="50">
        <v>0</v>
      </c>
      <c r="H815" s="61">
        <v>12159892</v>
      </c>
      <c r="I815" s="61">
        <f t="shared" ref="I815:I825" si="308">I814*1936.27</f>
        <v>174826</v>
      </c>
      <c r="J815" s="51">
        <f t="shared" ref="J815:L815" si="309">J814*1936.27</f>
        <v>2928221</v>
      </c>
      <c r="K815" s="61">
        <f t="shared" si="309"/>
        <v>35138595</v>
      </c>
      <c r="L815" s="61">
        <f t="shared" si="309"/>
        <v>38066816</v>
      </c>
      <c r="M815" s="118"/>
      <c r="N815" s="120">
        <f t="shared" ref="N815:R815" si="310">N814*1936.27</f>
        <v>35138595</v>
      </c>
      <c r="O815" s="120">
        <f t="shared" si="310"/>
        <v>22978704</v>
      </c>
      <c r="P815" s="123">
        <f t="shared" si="310"/>
        <v>1861143</v>
      </c>
      <c r="Q815" s="120">
        <f t="shared" si="310"/>
        <v>42202980</v>
      </c>
      <c r="R815" s="120">
        <f t="shared" si="310"/>
        <v>39274759</v>
      </c>
      <c r="S815" s="47"/>
    </row>
    <row r="816" spans="1:19" ht="12.75" customHeight="1" x14ac:dyDescent="0.2">
      <c r="A816" s="494">
        <f>A814</f>
        <v>44743</v>
      </c>
      <c r="B816" s="494">
        <f>B814</f>
        <v>44926</v>
      </c>
      <c r="C816" s="53" t="s">
        <v>3</v>
      </c>
      <c r="D816" s="54">
        <v>9</v>
      </c>
      <c r="E816" s="44">
        <f t="shared" si="229"/>
        <v>13612.26</v>
      </c>
      <c r="F816" s="44"/>
      <c r="G816" s="44">
        <v>0</v>
      </c>
      <c r="H816" s="44">
        <v>6280.06</v>
      </c>
      <c r="I816" s="44">
        <f t="shared" ref="I816" si="311">(E816+H816)*0.5%</f>
        <v>99.46</v>
      </c>
      <c r="J816" s="44">
        <f t="shared" ref="J816" si="312">K816/12</f>
        <v>1665.98</v>
      </c>
      <c r="K816" s="44">
        <f t="shared" ref="K816" si="313">SUM(E816:I816)</f>
        <v>19991.78</v>
      </c>
      <c r="L816" s="46">
        <f t="shared" ref="L816" si="314">SUM(E816:J816)</f>
        <v>21657.759999999998</v>
      </c>
      <c r="M816" s="117"/>
      <c r="N816" s="119">
        <f t="shared" ref="N816" si="315">K816</f>
        <v>19991.78</v>
      </c>
      <c r="O816" s="119">
        <f t="shared" ref="O816" si="316">E816+F816+G816+I816</f>
        <v>13711.72</v>
      </c>
      <c r="P816" s="119">
        <f t="shared" ref="P816" si="317">P814</f>
        <v>961.2</v>
      </c>
      <c r="Q816" s="119">
        <f t="shared" ref="Q816" si="318">L816+(IF(P816&gt;O816*0.18,P816,O816*0.18))</f>
        <v>24125.87</v>
      </c>
      <c r="R816" s="119">
        <f t="shared" ref="R816" si="319">N816+O816*0.18</f>
        <v>22459.89</v>
      </c>
      <c r="S816" s="47"/>
    </row>
    <row r="817" spans="1:19" ht="9" customHeight="1" x14ac:dyDescent="0.2">
      <c r="A817" s="494"/>
      <c r="B817" s="494"/>
      <c r="C817" s="48" t="s">
        <v>4</v>
      </c>
      <c r="D817" s="49">
        <v>14</v>
      </c>
      <c r="E817" s="61">
        <f t="shared" si="239"/>
        <v>26357011</v>
      </c>
      <c r="F817" s="50"/>
      <c r="G817" s="50">
        <v>0</v>
      </c>
      <c r="H817" s="61">
        <v>12159892</v>
      </c>
      <c r="I817" s="61">
        <f t="shared" si="308"/>
        <v>192581</v>
      </c>
      <c r="J817" s="51">
        <f t="shared" ref="J817:L817" si="320">J816*1936.27</f>
        <v>3225787</v>
      </c>
      <c r="K817" s="61">
        <f t="shared" si="320"/>
        <v>38709484</v>
      </c>
      <c r="L817" s="61">
        <f t="shared" si="320"/>
        <v>41935271</v>
      </c>
      <c r="M817" s="118"/>
      <c r="N817" s="120">
        <f t="shared" ref="N817:R817" si="321">N816*1936.27</f>
        <v>38709484</v>
      </c>
      <c r="O817" s="120">
        <f t="shared" si="321"/>
        <v>26549592</v>
      </c>
      <c r="P817" s="123">
        <f t="shared" si="321"/>
        <v>1861143</v>
      </c>
      <c r="Q817" s="120">
        <f t="shared" si="321"/>
        <v>46714198</v>
      </c>
      <c r="R817" s="120">
        <f t="shared" si="321"/>
        <v>43488411</v>
      </c>
      <c r="S817" s="47"/>
    </row>
    <row r="818" spans="1:19" ht="12.75" customHeight="1" x14ac:dyDescent="0.2">
      <c r="A818" s="494"/>
      <c r="B818" s="494"/>
      <c r="C818" s="53" t="s">
        <v>3</v>
      </c>
      <c r="D818" s="54">
        <v>15</v>
      </c>
      <c r="E818" s="44">
        <f t="shared" si="243"/>
        <v>14989.31</v>
      </c>
      <c r="F818" s="44"/>
      <c r="G818" s="44">
        <v>0</v>
      </c>
      <c r="H818" s="44">
        <v>6280.06</v>
      </c>
      <c r="I818" s="44">
        <f t="shared" ref="I818" si="322">(E818+H818)*0.5%</f>
        <v>106.35</v>
      </c>
      <c r="J818" s="44">
        <f t="shared" ref="J818" si="323">K818/12</f>
        <v>1781.31</v>
      </c>
      <c r="K818" s="44">
        <f t="shared" ref="K818" si="324">SUM(E818:I818)</f>
        <v>21375.72</v>
      </c>
      <c r="L818" s="46">
        <f t="shared" ref="L818" si="325">SUM(E818:J818)</f>
        <v>23157.03</v>
      </c>
      <c r="M818" s="117"/>
      <c r="N818" s="119">
        <f t="shared" ref="N818" si="326">K818</f>
        <v>21375.72</v>
      </c>
      <c r="O818" s="119">
        <f t="shared" ref="O818" si="327">E818+F818+G818+I818</f>
        <v>15095.66</v>
      </c>
      <c r="P818" s="119">
        <f t="shared" ref="P818" si="328">P816</f>
        <v>961.2</v>
      </c>
      <c r="Q818" s="119">
        <f t="shared" ref="Q818" si="329">L818+(IF(P818&gt;O818*0.18,P818,O818*0.18))</f>
        <v>25874.25</v>
      </c>
      <c r="R818" s="119">
        <f t="shared" ref="R818" si="330">N818+O818*0.18</f>
        <v>24092.94</v>
      </c>
      <c r="S818" s="47"/>
    </row>
    <row r="819" spans="1:19" ht="9" customHeight="1" x14ac:dyDescent="0.2">
      <c r="A819" s="494"/>
      <c r="B819" s="494"/>
      <c r="C819" s="48" t="s">
        <v>4</v>
      </c>
      <c r="D819" s="49">
        <v>20</v>
      </c>
      <c r="E819" s="61">
        <f t="shared" si="253"/>
        <v>29023351</v>
      </c>
      <c r="F819" s="50"/>
      <c r="G819" s="50">
        <v>0</v>
      </c>
      <c r="H819" s="61">
        <v>12159892</v>
      </c>
      <c r="I819" s="61">
        <f t="shared" si="308"/>
        <v>205922</v>
      </c>
      <c r="J819" s="51">
        <f t="shared" ref="J819:L819" si="331">J818*1936.27</f>
        <v>3449097</v>
      </c>
      <c r="K819" s="61">
        <f t="shared" si="331"/>
        <v>41389165</v>
      </c>
      <c r="L819" s="61">
        <f t="shared" si="331"/>
        <v>44838262</v>
      </c>
      <c r="M819" s="118"/>
      <c r="N819" s="120">
        <f t="shared" ref="N819:R819" si="332">N818*1936.27</f>
        <v>41389165</v>
      </c>
      <c r="O819" s="120">
        <f t="shared" si="332"/>
        <v>29229274</v>
      </c>
      <c r="P819" s="123">
        <f t="shared" si="332"/>
        <v>1861143</v>
      </c>
      <c r="Q819" s="120">
        <f t="shared" si="332"/>
        <v>50099534</v>
      </c>
      <c r="R819" s="120">
        <f t="shared" si="332"/>
        <v>46650437</v>
      </c>
      <c r="S819" s="47"/>
    </row>
    <row r="820" spans="1:19" ht="12.75" customHeight="1" x14ac:dyDescent="0.2">
      <c r="A820" s="494"/>
      <c r="B820" s="494"/>
      <c r="C820" s="53" t="s">
        <v>3</v>
      </c>
      <c r="D820" s="54">
        <v>21</v>
      </c>
      <c r="E820" s="44">
        <f t="shared" si="257"/>
        <v>16349.96</v>
      </c>
      <c r="F820" s="44"/>
      <c r="G820" s="44">
        <v>0</v>
      </c>
      <c r="H820" s="44">
        <v>6280.06</v>
      </c>
      <c r="I820" s="44">
        <f t="shared" ref="I820" si="333">(E820+H820)*0.5%</f>
        <v>113.15</v>
      </c>
      <c r="J820" s="44">
        <f t="shared" ref="J820" si="334">K820/12</f>
        <v>1895.26</v>
      </c>
      <c r="K820" s="44">
        <f t="shared" ref="K820" si="335">SUM(E820:I820)</f>
        <v>22743.17</v>
      </c>
      <c r="L820" s="46">
        <f t="shared" ref="L820" si="336">SUM(E820:J820)</f>
        <v>24638.43</v>
      </c>
      <c r="M820" s="117"/>
      <c r="N820" s="119">
        <f t="shared" ref="N820" si="337">K820</f>
        <v>22743.17</v>
      </c>
      <c r="O820" s="119">
        <f t="shared" ref="O820" si="338">E820+F820+G820+I820</f>
        <v>16463.11</v>
      </c>
      <c r="P820" s="119">
        <f t="shared" ref="P820" si="339">P818</f>
        <v>961.2</v>
      </c>
      <c r="Q820" s="119">
        <f t="shared" ref="Q820" si="340">L820+(IF(P820&gt;O820*0.18,P820,O820*0.18))</f>
        <v>27601.79</v>
      </c>
      <c r="R820" s="119">
        <f t="shared" ref="R820" si="341">N820+O820*0.18</f>
        <v>25706.53</v>
      </c>
      <c r="S820" s="47"/>
    </row>
    <row r="821" spans="1:19" ht="9" customHeight="1" x14ac:dyDescent="0.2">
      <c r="A821" s="494"/>
      <c r="B821" s="494"/>
      <c r="C821" s="48" t="s">
        <v>4</v>
      </c>
      <c r="D821" s="49">
        <v>27</v>
      </c>
      <c r="E821" s="61">
        <f t="shared" si="267"/>
        <v>31657937</v>
      </c>
      <c r="F821" s="50"/>
      <c r="G821" s="50">
        <v>0</v>
      </c>
      <c r="H821" s="61">
        <v>12159892</v>
      </c>
      <c r="I821" s="61">
        <f t="shared" si="308"/>
        <v>219089</v>
      </c>
      <c r="J821" s="51">
        <f t="shared" ref="J821:L821" si="342">J820*1936.27</f>
        <v>3669735</v>
      </c>
      <c r="K821" s="61">
        <f t="shared" si="342"/>
        <v>44036918</v>
      </c>
      <c r="L821" s="61">
        <f t="shared" si="342"/>
        <v>47706653</v>
      </c>
      <c r="M821" s="118"/>
      <c r="N821" s="120">
        <f t="shared" ref="N821:R821" si="343">N820*1936.27</f>
        <v>44036918</v>
      </c>
      <c r="O821" s="120">
        <f t="shared" si="343"/>
        <v>31877026</v>
      </c>
      <c r="P821" s="123">
        <f t="shared" si="343"/>
        <v>1861143</v>
      </c>
      <c r="Q821" s="120">
        <f t="shared" si="343"/>
        <v>53444518</v>
      </c>
      <c r="R821" s="120">
        <f t="shared" si="343"/>
        <v>49774783</v>
      </c>
      <c r="S821" s="47"/>
    </row>
    <row r="822" spans="1:19" ht="12.75" customHeight="1" x14ac:dyDescent="0.2">
      <c r="A822" s="494"/>
      <c r="B822" s="494"/>
      <c r="C822" s="53" t="s">
        <v>3</v>
      </c>
      <c r="D822" s="54">
        <v>28</v>
      </c>
      <c r="E822" s="44">
        <f t="shared" si="271"/>
        <v>17331.12</v>
      </c>
      <c r="F822" s="44"/>
      <c r="G822" s="44">
        <v>0</v>
      </c>
      <c r="H822" s="44">
        <v>6280.06</v>
      </c>
      <c r="I822" s="44">
        <f t="shared" ref="I822" si="344">(E822+H822)*0.5%</f>
        <v>118.06</v>
      </c>
      <c r="J822" s="44">
        <f t="shared" ref="J822" si="345">K822/12</f>
        <v>1977.44</v>
      </c>
      <c r="K822" s="44">
        <f t="shared" ref="K822" si="346">SUM(E822:I822)</f>
        <v>23729.24</v>
      </c>
      <c r="L822" s="46">
        <f t="shared" ref="L822" si="347">SUM(E822:J822)</f>
        <v>25706.68</v>
      </c>
      <c r="M822" s="117"/>
      <c r="N822" s="119">
        <f t="shared" ref="N822" si="348">K822</f>
        <v>23729.24</v>
      </c>
      <c r="O822" s="119">
        <f t="shared" ref="O822" si="349">E822+F822+G822+I822</f>
        <v>17449.18</v>
      </c>
      <c r="P822" s="119">
        <f t="shared" ref="P822" si="350">P820</f>
        <v>961.2</v>
      </c>
      <c r="Q822" s="119">
        <f t="shared" ref="Q822" si="351">L822+(IF(P822&gt;O822*0.18,P822,O822*0.18))</f>
        <v>28847.53</v>
      </c>
      <c r="R822" s="119">
        <f t="shared" ref="R822" si="352">N822+O822*0.18</f>
        <v>26870.09</v>
      </c>
      <c r="S822" s="47"/>
    </row>
    <row r="823" spans="1:19" ht="9" customHeight="1" x14ac:dyDescent="0.2">
      <c r="A823" s="494"/>
      <c r="B823" s="494"/>
      <c r="C823" s="48" t="s">
        <v>4</v>
      </c>
      <c r="D823" s="49">
        <v>34</v>
      </c>
      <c r="E823" s="61">
        <f t="shared" si="281"/>
        <v>33557728</v>
      </c>
      <c r="F823" s="50"/>
      <c r="G823" s="50">
        <v>0</v>
      </c>
      <c r="H823" s="61">
        <v>12159892</v>
      </c>
      <c r="I823" s="61">
        <f t="shared" si="308"/>
        <v>228596</v>
      </c>
      <c r="J823" s="51">
        <f t="shared" ref="J823:L823" si="353">J822*1936.27</f>
        <v>3828858</v>
      </c>
      <c r="K823" s="61">
        <f t="shared" si="353"/>
        <v>45946216</v>
      </c>
      <c r="L823" s="61">
        <f t="shared" si="353"/>
        <v>49775073</v>
      </c>
      <c r="M823" s="118"/>
      <c r="N823" s="120">
        <f t="shared" ref="N823:R823" si="354">N822*1936.27</f>
        <v>45946216</v>
      </c>
      <c r="O823" s="120">
        <f t="shared" si="354"/>
        <v>33786324</v>
      </c>
      <c r="P823" s="123">
        <f t="shared" si="354"/>
        <v>1861143</v>
      </c>
      <c r="Q823" s="120">
        <f t="shared" si="354"/>
        <v>55856607</v>
      </c>
      <c r="R823" s="120">
        <f t="shared" si="354"/>
        <v>52027749</v>
      </c>
      <c r="S823" s="47"/>
    </row>
    <row r="824" spans="1:19" ht="12.75" customHeight="1" x14ac:dyDescent="0.2">
      <c r="A824" s="494"/>
      <c r="B824" s="494"/>
      <c r="C824" s="53" t="s">
        <v>3</v>
      </c>
      <c r="D824" s="54">
        <v>35</v>
      </c>
      <c r="E824" s="44">
        <f t="shared" si="285"/>
        <v>18075.79</v>
      </c>
      <c r="F824" s="44"/>
      <c r="G824" s="44">
        <v>0</v>
      </c>
      <c r="H824" s="44">
        <v>6280.06</v>
      </c>
      <c r="I824" s="44">
        <f t="shared" ref="I824" si="355">(E824+H824)*0.5%</f>
        <v>121.78</v>
      </c>
      <c r="J824" s="44">
        <f t="shared" ref="J824" si="356">K824/12</f>
        <v>2039.8</v>
      </c>
      <c r="K824" s="44">
        <f t="shared" ref="K824" si="357">SUM(E824:I824)</f>
        <v>24477.63</v>
      </c>
      <c r="L824" s="46">
        <f t="shared" ref="L824" si="358">SUM(E824:J824)</f>
        <v>26517.43</v>
      </c>
      <c r="M824" s="117"/>
      <c r="N824" s="119">
        <f t="shared" ref="N824" si="359">K824</f>
        <v>24477.63</v>
      </c>
      <c r="O824" s="119">
        <f t="shared" ref="O824" si="360">E824+F824+G824+I824</f>
        <v>18197.57</v>
      </c>
      <c r="P824" s="119">
        <f t="shared" ref="P824" si="361">P822</f>
        <v>961.2</v>
      </c>
      <c r="Q824" s="119">
        <f t="shared" ref="Q824" si="362">L824+(IF(P824&gt;O824*0.18,P824,O824*0.18))</f>
        <v>29792.99</v>
      </c>
      <c r="R824" s="119">
        <f t="shared" ref="R824" si="363">N824+O824*0.18</f>
        <v>27753.19</v>
      </c>
      <c r="S824" s="47"/>
    </row>
    <row r="825" spans="1:19" ht="9" customHeight="1" x14ac:dyDescent="0.2">
      <c r="A825" s="495"/>
      <c r="B825" s="495"/>
      <c r="C825" s="58" t="s">
        <v>4</v>
      </c>
      <c r="D825" s="59"/>
      <c r="E825" s="61">
        <f t="shared" si="295"/>
        <v>34999610</v>
      </c>
      <c r="F825" s="61"/>
      <c r="G825" s="61">
        <v>0</v>
      </c>
      <c r="H825" s="61">
        <v>12159892</v>
      </c>
      <c r="I825" s="61">
        <f t="shared" si="308"/>
        <v>235799</v>
      </c>
      <c r="J825" s="61">
        <f t="shared" ref="J825:L825" si="364">J824*1936.27</f>
        <v>3949604</v>
      </c>
      <c r="K825" s="61">
        <f t="shared" si="364"/>
        <v>47395301</v>
      </c>
      <c r="L825" s="61">
        <f t="shared" si="364"/>
        <v>51344904</v>
      </c>
      <c r="M825" s="118"/>
      <c r="N825" s="123">
        <f t="shared" ref="N825:R825" si="365">N824*1936.27</f>
        <v>47395301</v>
      </c>
      <c r="O825" s="123">
        <f t="shared" si="365"/>
        <v>35235409</v>
      </c>
      <c r="P825" s="123">
        <f t="shared" si="365"/>
        <v>1861143</v>
      </c>
      <c r="Q825" s="123">
        <f t="shared" si="365"/>
        <v>57687273</v>
      </c>
      <c r="R825" s="123">
        <f t="shared" si="365"/>
        <v>53737669</v>
      </c>
      <c r="S825" s="47"/>
    </row>
    <row r="826" spans="1:19" ht="9" customHeight="1" x14ac:dyDescent="0.2">
      <c r="A826" s="78"/>
      <c r="B826" s="78"/>
      <c r="C826" s="79"/>
      <c r="D826" s="79"/>
      <c r="E826" s="79"/>
      <c r="F826" s="79"/>
      <c r="G826" s="79"/>
      <c r="H826" s="79"/>
      <c r="I826" s="80"/>
      <c r="J826" s="80"/>
      <c r="K826" s="80"/>
      <c r="L826" s="80"/>
      <c r="M826" s="80"/>
      <c r="N826" s="122"/>
      <c r="O826" s="122"/>
      <c r="P826" s="122"/>
      <c r="R826" s="153"/>
      <c r="S826" s="47"/>
    </row>
    <row r="827" spans="1:19" ht="9" customHeight="1" x14ac:dyDescent="0.2">
      <c r="A827" s="78"/>
      <c r="B827" s="78"/>
      <c r="C827" s="79"/>
      <c r="D827" s="79"/>
      <c r="E827" s="79"/>
      <c r="F827" s="79"/>
      <c r="G827" s="79"/>
      <c r="H827" s="79"/>
      <c r="I827" s="80"/>
      <c r="J827" s="80"/>
      <c r="K827" s="80"/>
      <c r="L827" s="80"/>
      <c r="M827" s="80"/>
      <c r="N827" s="121"/>
      <c r="O827" s="121"/>
      <c r="P827" s="121"/>
      <c r="R827" s="155"/>
      <c r="S827" s="47"/>
    </row>
    <row r="828" spans="1:19" ht="9" customHeight="1" x14ac:dyDescent="0.2">
      <c r="A828" s="78"/>
      <c r="B828" s="78"/>
      <c r="C828" s="79"/>
      <c r="D828" s="79"/>
      <c r="E828" s="79"/>
      <c r="F828" s="79"/>
      <c r="G828" s="79"/>
      <c r="H828" s="79"/>
      <c r="I828" s="80"/>
      <c r="J828" s="80"/>
      <c r="K828" s="80"/>
      <c r="L828" s="80"/>
      <c r="M828" s="80"/>
      <c r="N828" s="122"/>
      <c r="O828" s="122"/>
      <c r="P828" s="122"/>
      <c r="R828" s="153"/>
      <c r="S828" s="47"/>
    </row>
    <row r="829" spans="1:19" ht="9" customHeight="1" x14ac:dyDescent="0.2">
      <c r="A829" s="78"/>
      <c r="B829" s="78"/>
      <c r="C829" s="79"/>
      <c r="D829" s="79"/>
      <c r="E829" s="79"/>
      <c r="F829" s="79"/>
      <c r="G829" s="79"/>
      <c r="H829" s="79"/>
      <c r="I829" s="80"/>
      <c r="J829" s="80"/>
      <c r="K829" s="80"/>
      <c r="L829" s="80"/>
      <c r="M829" s="80"/>
      <c r="N829" s="121"/>
      <c r="O829" s="121"/>
      <c r="P829" s="121"/>
      <c r="R829" s="122"/>
      <c r="S829" s="47"/>
    </row>
    <row r="830" spans="1:19" x14ac:dyDescent="0.2">
      <c r="N830" s="122"/>
      <c r="O830" s="122"/>
      <c r="P830" s="122"/>
      <c r="Q830" s="81"/>
      <c r="R830" s="121"/>
    </row>
    <row r="831" spans="1:19" ht="27.75" customHeight="1" x14ac:dyDescent="0.2">
      <c r="B831" s="538" t="s">
        <v>117</v>
      </c>
      <c r="C831" s="539"/>
      <c r="D831" s="539"/>
      <c r="E831" s="539"/>
      <c r="F831" s="539"/>
      <c r="G831" s="539"/>
      <c r="H831" s="539"/>
      <c r="I831" s="539"/>
      <c r="J831" s="539"/>
      <c r="K831" s="539"/>
      <c r="L831" s="540"/>
      <c r="M831" s="112"/>
      <c r="N831" s="121"/>
      <c r="O831" s="121"/>
      <c r="P831" s="121"/>
      <c r="Q831" s="81"/>
      <c r="R831" s="122"/>
    </row>
    <row r="832" spans="1:19" ht="19.5" customHeight="1" x14ac:dyDescent="0.2">
      <c r="B832" s="82" t="s">
        <v>16</v>
      </c>
      <c r="C832" s="83"/>
      <c r="D832" s="84"/>
      <c r="E832" s="127">
        <v>36708</v>
      </c>
      <c r="F832" s="127">
        <v>36892</v>
      </c>
      <c r="G832" s="127">
        <v>37257</v>
      </c>
      <c r="H832" s="127">
        <v>37622</v>
      </c>
      <c r="I832" s="127">
        <v>38718</v>
      </c>
      <c r="J832" s="127">
        <v>43160</v>
      </c>
      <c r="K832" s="128">
        <v>44562</v>
      </c>
      <c r="L832" s="128"/>
      <c r="N832" s="122"/>
      <c r="O832" s="122"/>
      <c r="P832" s="122"/>
      <c r="R832" s="121"/>
      <c r="S832" s="47"/>
    </row>
    <row r="833" spans="2:19" x14ac:dyDescent="0.2">
      <c r="B833" s="85"/>
      <c r="C833" s="86"/>
      <c r="D833" s="87"/>
      <c r="E833" s="44">
        <v>501.96</v>
      </c>
      <c r="F833" s="44">
        <v>501.96</v>
      </c>
      <c r="G833" s="44">
        <v>537.96</v>
      </c>
      <c r="H833" s="44">
        <v>633.96</v>
      </c>
      <c r="I833" s="44">
        <v>774</v>
      </c>
      <c r="J833" s="44">
        <v>884.4</v>
      </c>
      <c r="K833" s="44">
        <f>J833+6.4*12</f>
        <v>961.2</v>
      </c>
      <c r="L833" s="44"/>
      <c r="N833" s="121"/>
      <c r="O833" s="121"/>
      <c r="P833" s="121"/>
      <c r="R833" s="122"/>
      <c r="S833" s="47"/>
    </row>
    <row r="834" spans="2:19" x14ac:dyDescent="0.2">
      <c r="B834" s="88"/>
      <c r="C834" s="59"/>
      <c r="D834" s="89"/>
      <c r="E834" s="90">
        <v>971930</v>
      </c>
      <c r="F834" s="90">
        <v>971930</v>
      </c>
      <c r="G834" s="90">
        <v>1041636</v>
      </c>
      <c r="H834" s="90">
        <v>1227518</v>
      </c>
      <c r="I834" s="90">
        <v>1498673</v>
      </c>
      <c r="J834" s="90">
        <v>1712437</v>
      </c>
      <c r="K834" s="90">
        <f t="shared" ref="K834" si="366">K833*1936.27</f>
        <v>1861143</v>
      </c>
      <c r="L834" s="90"/>
      <c r="N834" s="122"/>
      <c r="O834" s="122"/>
      <c r="P834" s="122"/>
      <c r="R834" s="121"/>
      <c r="S834" s="47"/>
    </row>
    <row r="835" spans="2:19" x14ac:dyDescent="0.2">
      <c r="B835" s="47" t="s">
        <v>24</v>
      </c>
      <c r="N835" s="121"/>
      <c r="O835" s="121"/>
      <c r="P835" s="121"/>
      <c r="Q835" s="81"/>
    </row>
  </sheetData>
  <sheetProtection sheet="1" objects="1" scenarios="1" formatCells="0" formatColumns="0" formatRows="0"/>
  <mergeCells count="182">
    <mergeCell ref="B831:L831"/>
    <mergeCell ref="A706:A707"/>
    <mergeCell ref="B706:B707"/>
    <mergeCell ref="A708:A717"/>
    <mergeCell ref="B708:B717"/>
    <mergeCell ref="A718:A719"/>
    <mergeCell ref="B718:B719"/>
    <mergeCell ref="A720:A729"/>
    <mergeCell ref="B720:B729"/>
    <mergeCell ref="A730:A731"/>
    <mergeCell ref="B730:B731"/>
    <mergeCell ref="A778:A779"/>
    <mergeCell ref="B778:B779"/>
    <mergeCell ref="A780:A789"/>
    <mergeCell ref="B780:B789"/>
    <mergeCell ref="A790:A791"/>
    <mergeCell ref="B790:B791"/>
    <mergeCell ref="A792:A801"/>
    <mergeCell ref="B792:B801"/>
    <mergeCell ref="A732:A741"/>
    <mergeCell ref="B732:B741"/>
    <mergeCell ref="A742:A743"/>
    <mergeCell ref="B742:B743"/>
    <mergeCell ref="A744:A753"/>
    <mergeCell ref="Q3:Q4"/>
    <mergeCell ref="A526:A537"/>
    <mergeCell ref="B526:B537"/>
    <mergeCell ref="A482:A483"/>
    <mergeCell ref="B482:B483"/>
    <mergeCell ref="A692:A693"/>
    <mergeCell ref="B692:B693"/>
    <mergeCell ref="A694:A705"/>
    <mergeCell ref="B694:B705"/>
    <mergeCell ref="A538:A539"/>
    <mergeCell ref="B538:B539"/>
    <mergeCell ref="A540:A551"/>
    <mergeCell ref="B540:B551"/>
    <mergeCell ref="A496:A497"/>
    <mergeCell ref="B496:B497"/>
    <mergeCell ref="A510:A511"/>
    <mergeCell ref="B510:B511"/>
    <mergeCell ref="A512:A523"/>
    <mergeCell ref="B512:B523"/>
    <mergeCell ref="A524:A525"/>
    <mergeCell ref="B524:B525"/>
    <mergeCell ref="A622:A623"/>
    <mergeCell ref="B498:B509"/>
    <mergeCell ref="B440:B441"/>
    <mergeCell ref="N1:P2"/>
    <mergeCell ref="N3:N4"/>
    <mergeCell ref="O3:O4"/>
    <mergeCell ref="A1:B1"/>
    <mergeCell ref="C1:L2"/>
    <mergeCell ref="B456:B467"/>
    <mergeCell ref="A426:A427"/>
    <mergeCell ref="B484:B495"/>
    <mergeCell ref="A484:A495"/>
    <mergeCell ref="B426:B427"/>
    <mergeCell ref="A428:A439"/>
    <mergeCell ref="B428:B439"/>
    <mergeCell ref="A412:A413"/>
    <mergeCell ref="B412:B413"/>
    <mergeCell ref="A400:A411"/>
    <mergeCell ref="A468:A469"/>
    <mergeCell ref="B468:B469"/>
    <mergeCell ref="A470:A481"/>
    <mergeCell ref="B470:B481"/>
    <mergeCell ref="A456:A467"/>
    <mergeCell ref="A442:A453"/>
    <mergeCell ref="B442:B453"/>
    <mergeCell ref="A454:A455"/>
    <mergeCell ref="A440:A441"/>
    <mergeCell ref="A498:A509"/>
    <mergeCell ref="B400:B411"/>
    <mergeCell ref="A344:A383"/>
    <mergeCell ref="B344:B383"/>
    <mergeCell ref="A302:A341"/>
    <mergeCell ref="B302:B341"/>
    <mergeCell ref="A342:A343"/>
    <mergeCell ref="B342:B343"/>
    <mergeCell ref="A384:A385"/>
    <mergeCell ref="B384:B385"/>
    <mergeCell ref="A386:A397"/>
    <mergeCell ref="B386:B397"/>
    <mergeCell ref="A398:A399"/>
    <mergeCell ref="B398:B399"/>
    <mergeCell ref="L3:L4"/>
    <mergeCell ref="C5:D5"/>
    <mergeCell ref="A6:A7"/>
    <mergeCell ref="B6:B7"/>
    <mergeCell ref="A3:B3"/>
    <mergeCell ref="C3:D4"/>
    <mergeCell ref="E3:J3"/>
    <mergeCell ref="K3:K4"/>
    <mergeCell ref="B134:B173"/>
    <mergeCell ref="B8:B47"/>
    <mergeCell ref="A48:A49"/>
    <mergeCell ref="B48:B49"/>
    <mergeCell ref="A50:A89"/>
    <mergeCell ref="B50:B89"/>
    <mergeCell ref="A90:A91"/>
    <mergeCell ref="B90:B91"/>
    <mergeCell ref="A92:A131"/>
    <mergeCell ref="B92:B131"/>
    <mergeCell ref="A132:A133"/>
    <mergeCell ref="B132:B133"/>
    <mergeCell ref="A8:A47"/>
    <mergeCell ref="A596:A607"/>
    <mergeCell ref="B596:B607"/>
    <mergeCell ref="A608:A609"/>
    <mergeCell ref="B608:B609"/>
    <mergeCell ref="A610:A621"/>
    <mergeCell ref="B610:B621"/>
    <mergeCell ref="A134:A173"/>
    <mergeCell ref="A260:A299"/>
    <mergeCell ref="B260:B299"/>
    <mergeCell ref="A174:A175"/>
    <mergeCell ref="B174:B175"/>
    <mergeCell ref="A176:A215"/>
    <mergeCell ref="B176:B215"/>
    <mergeCell ref="A216:A217"/>
    <mergeCell ref="B216:B217"/>
    <mergeCell ref="A218:A257"/>
    <mergeCell ref="B218:B257"/>
    <mergeCell ref="A258:A259"/>
    <mergeCell ref="B258:B259"/>
    <mergeCell ref="A300:A301"/>
    <mergeCell ref="B300:B301"/>
    <mergeCell ref="A414:A425"/>
    <mergeCell ref="B414:B425"/>
    <mergeCell ref="B454:B455"/>
    <mergeCell ref="A566:A567"/>
    <mergeCell ref="B566:B567"/>
    <mergeCell ref="A568:A579"/>
    <mergeCell ref="B568:B579"/>
    <mergeCell ref="A552:A553"/>
    <mergeCell ref="B552:B553"/>
    <mergeCell ref="A554:A565"/>
    <mergeCell ref="B554:B565"/>
    <mergeCell ref="A594:A595"/>
    <mergeCell ref="B594:B595"/>
    <mergeCell ref="R3:R4"/>
    <mergeCell ref="A678:A679"/>
    <mergeCell ref="B678:B679"/>
    <mergeCell ref="A680:A691"/>
    <mergeCell ref="B680:B691"/>
    <mergeCell ref="A652:A663"/>
    <mergeCell ref="B652:B663"/>
    <mergeCell ref="A664:A665"/>
    <mergeCell ref="B664:B665"/>
    <mergeCell ref="A666:A677"/>
    <mergeCell ref="B666:B677"/>
    <mergeCell ref="A636:A637"/>
    <mergeCell ref="B636:B637"/>
    <mergeCell ref="A638:A649"/>
    <mergeCell ref="B638:B649"/>
    <mergeCell ref="A650:A651"/>
    <mergeCell ref="B650:B651"/>
    <mergeCell ref="B622:B623"/>
    <mergeCell ref="A580:A581"/>
    <mergeCell ref="B580:B581"/>
    <mergeCell ref="A582:A593"/>
    <mergeCell ref="B582:B593"/>
    <mergeCell ref="A624:A635"/>
    <mergeCell ref="B624:B635"/>
    <mergeCell ref="A802:A803"/>
    <mergeCell ref="B802:B803"/>
    <mergeCell ref="A804:A813"/>
    <mergeCell ref="B804:B813"/>
    <mergeCell ref="A814:A815"/>
    <mergeCell ref="B814:B815"/>
    <mergeCell ref="A816:A825"/>
    <mergeCell ref="B816:B825"/>
    <mergeCell ref="B744:B753"/>
    <mergeCell ref="A754:A755"/>
    <mergeCell ref="B754:B755"/>
    <mergeCell ref="A756:A765"/>
    <mergeCell ref="B756:B765"/>
    <mergeCell ref="A766:A767"/>
    <mergeCell ref="B766:B767"/>
    <mergeCell ref="A768:A777"/>
    <mergeCell ref="B768:B777"/>
  </mergeCells>
  <phoneticPr fontId="4" type="noConversion"/>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3816" priority="522"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3815" priority="52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3814" priority="521"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3813" priority="520"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812" priority="51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11" priority="51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810" priority="517"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09" priority="516"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808" priority="515"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07" priority="514"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806" priority="513"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05" priority="512"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3804" priority="511"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3803" priority="510"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802" priority="50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01" priority="50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800" priority="507"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799" priority="506"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E622:K691">
    <cfRule type="cellIs" dxfId="3798" priority="505"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797" priority="504"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51 L553:Q553 L555:Q555 L557:Q557 L559:Q559 L561:Q561 L563:Q563 L565:Q565 L567:Q567 L569:Q569 L571:Q571 L573:Q573 L575:Q575 L577:Q577 L579:Q579 L581:Q581 L583:Q583 L585:Q585 L587:Q587 L589:Q589 L591:Q591 L593:Q593 E6:K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E622:Q691">
    <cfRule type="cellIs" dxfId="3796" priority="503"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L552:Q552 L554:Q554 L556:Q556 L558:Q558 L560:Q560 L562:Q562 L564:Q564 L566:Q566 L568:Q568 L570:Q570 L572:Q572 L574:Q574 L576:Q576 L578:Q578 L580:Q580 L582:Q582 L584:Q584 L586:Q586 L588:Q588 L590:Q590 L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795" priority="502"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3794" priority="50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793" priority="500"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792" priority="49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791" priority="498"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790" priority="49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789" priority="496"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788" priority="49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787" priority="494"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786" priority="49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785" priority="492"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784" priority="49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783" priority="490"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782" priority="48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781" priority="488" stopIfTrue="1" operator="equal">
      <formula>0</formula>
    </cfRule>
  </conditionalFormatting>
  <conditionalFormatting sqref="Q6:Q593 Q622:Q691">
    <cfRule type="cellIs" dxfId="3780" priority="48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779" priority="486" stopIfTrue="1" operator="equal">
      <formula>0</formula>
    </cfRule>
  </conditionalFormatting>
  <conditionalFormatting sqref="Q6:Q593 Q622:Q691">
    <cfRule type="cellIs" dxfId="3778" priority="485"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777" priority="484" stopIfTrue="1" operator="equal">
      <formula>0</formula>
    </cfRule>
  </conditionalFormatting>
  <conditionalFormatting sqref="E826:Q829">
    <cfRule type="cellIs" dxfId="3776" priority="483" stopIfTrue="1" operator="equal">
      <formula>0</formula>
    </cfRule>
  </conditionalFormatting>
  <conditionalFormatting sqref="M826:Q829">
    <cfRule type="cellIs" dxfId="3775" priority="482" stopIfTrue="1" operator="equal">
      <formula>0</formula>
    </cfRule>
  </conditionalFormatting>
  <conditionalFormatting sqref="N826:Q826 N828:Q828 N830:Q830 N832:Q832 N834:Q834">
    <cfRule type="cellIs" dxfId="3774" priority="481" stopIfTrue="1" operator="equal">
      <formula>0</formula>
    </cfRule>
  </conditionalFormatting>
  <conditionalFormatting sqref="M826:Q829">
    <cfRule type="cellIs" dxfId="3773" priority="480" stopIfTrue="1" operator="equal">
      <formula>0</formula>
    </cfRule>
  </conditionalFormatting>
  <conditionalFormatting sqref="N826:Q826 N828:Q828 N830:Q830 N832:Q832 N834:Q834">
    <cfRule type="cellIs" dxfId="3772" priority="479" stopIfTrue="1" operator="equal">
      <formula>0</formula>
    </cfRule>
  </conditionalFormatting>
  <conditionalFormatting sqref="N826:Q826 N828:Q828 N830:Q830 N832:Q832 N834:Q834">
    <cfRule type="cellIs" dxfId="3771" priority="478" stopIfTrue="1" operator="equal">
      <formula>0</formula>
    </cfRule>
  </conditionalFormatting>
  <conditionalFormatting sqref="M826:Q829">
    <cfRule type="cellIs" dxfId="3770" priority="477" stopIfTrue="1" operator="equal">
      <formula>0</formula>
    </cfRule>
  </conditionalFormatting>
  <conditionalFormatting sqref="N826:Q826 N828:Q828 N830:Q830 N832:Q832 N834:Q834">
    <cfRule type="cellIs" dxfId="3769" priority="476" stopIfTrue="1" operator="equal">
      <formula>0</formula>
    </cfRule>
  </conditionalFormatting>
  <conditionalFormatting sqref="E826:Q829">
    <cfRule type="cellIs" dxfId="3768" priority="475" stopIfTrue="1" operator="equal">
      <formula>0</formula>
    </cfRule>
  </conditionalFormatting>
  <conditionalFormatting sqref="N826:Q826 N828:Q828 N830:Q830 N832:Q832 N834:Q834">
    <cfRule type="cellIs" dxfId="3767" priority="474" stopIfTrue="1" operator="equal">
      <formula>0</formula>
    </cfRule>
  </conditionalFormatting>
  <conditionalFormatting sqref="M826:Q829">
    <cfRule type="cellIs" dxfId="3766" priority="473" stopIfTrue="1" operator="equal">
      <formula>0</formula>
    </cfRule>
  </conditionalFormatting>
  <conditionalFormatting sqref="N826:Q826 N828:Q828 N830:Q830 N832:Q832 N834:Q834">
    <cfRule type="cellIs" dxfId="3765" priority="472" stopIfTrue="1" operator="equal">
      <formula>0</formula>
    </cfRule>
  </conditionalFormatting>
  <conditionalFormatting sqref="E826:K829">
    <cfRule type="cellIs" dxfId="3764" priority="471" stopIfTrue="1" operator="equal">
      <formula>0</formula>
    </cfRule>
  </conditionalFormatting>
  <conditionalFormatting sqref="N826:Q826 N828:Q828 N830:Q830 N832:Q832 N834:Q834">
    <cfRule type="cellIs" dxfId="3763" priority="470" stopIfTrue="1" operator="equal">
      <formula>0</formula>
    </cfRule>
  </conditionalFormatting>
  <conditionalFormatting sqref="I826:Q829">
    <cfRule type="cellIs" dxfId="3762" priority="469" stopIfTrue="1" operator="equal">
      <formula>0</formula>
    </cfRule>
  </conditionalFormatting>
  <conditionalFormatting sqref="N826:Q826 N828:Q828 N830:Q830 N832:Q832 N834:Q834">
    <cfRule type="cellIs" dxfId="3761" priority="468" stopIfTrue="1" operator="equal">
      <formula>0</formula>
    </cfRule>
  </conditionalFormatting>
  <conditionalFormatting sqref="Q826:Q829">
    <cfRule type="cellIs" dxfId="3760" priority="467" stopIfTrue="1" operator="equal">
      <formula>0</formula>
    </cfRule>
  </conditionalFormatting>
  <conditionalFormatting sqref="Q826 Q828 Q830 Q832 Q834">
    <cfRule type="cellIs" dxfId="3759" priority="466" stopIfTrue="1" operator="equal">
      <formula>0</formula>
    </cfRule>
  </conditionalFormatting>
  <conditionalFormatting sqref="Q826:Q829">
    <cfRule type="cellIs" dxfId="3758" priority="465" stopIfTrue="1" operator="equal">
      <formula>0</formula>
    </cfRule>
  </conditionalFormatting>
  <conditionalFormatting sqref="Q826 Q828 Q830 Q832 Q834">
    <cfRule type="cellIs" dxfId="3757" priority="464" stopIfTrue="1" operator="equal">
      <formula>0</formula>
    </cfRule>
  </conditionalFormatting>
  <conditionalFormatting sqref="Q826 Q828 Q830 Q832 Q834">
    <cfRule type="cellIs" dxfId="3756" priority="463" stopIfTrue="1" operator="equal">
      <formula>0</formula>
    </cfRule>
  </conditionalFormatting>
  <conditionalFormatting sqref="Q826:Q829">
    <cfRule type="cellIs" dxfId="3755" priority="462" stopIfTrue="1" operator="equal">
      <formula>0</formula>
    </cfRule>
  </conditionalFormatting>
  <conditionalFormatting sqref="Q826 Q828 Q830 Q832 Q834">
    <cfRule type="cellIs" dxfId="3754" priority="461" stopIfTrue="1" operator="equal">
      <formula>0</formula>
    </cfRule>
  </conditionalFormatting>
  <conditionalFormatting sqref="P692 P694 P696 P698 P700 P702 P704 P706 P708 P710 P712 P714 P716 P718 P720 P722 P724 P726 P728 P730 P732 P734 P736 P738 P740 P742 P744 P746 P748 P750 P752">
    <cfRule type="cellIs" dxfId="3753" priority="441" stopIfTrue="1" operator="equal">
      <formula>0</formula>
    </cfRule>
  </conditionalFormatting>
  <conditionalFormatting sqref="F718:H729 J718:O729 Q718:Q729">
    <cfRule type="cellIs" dxfId="3752" priority="456" stopIfTrue="1" operator="equal">
      <formula>0</formula>
    </cfRule>
  </conditionalFormatting>
  <conditionalFormatting sqref="F730:H741 J730:O741 Q730:Q741">
    <cfRule type="cellIs" dxfId="3751" priority="454" stopIfTrue="1" operator="equal">
      <formula>0</formula>
    </cfRule>
  </conditionalFormatting>
  <conditionalFormatting sqref="N718:O718 N720:O720 N722:O722 N724:O724 N726:O726 N728:O728 Q728 Q726 Q724 Q722 Q720 Q718">
    <cfRule type="cellIs" dxfId="3750" priority="455" stopIfTrue="1" operator="equal">
      <formula>0</formula>
    </cfRule>
  </conditionalFormatting>
  <conditionalFormatting sqref="N730:O730 N732:O732 N734:O734 N736:O736 N738:O738 N740:O740 Q740 Q738 Q736 Q734 Q732 Q730">
    <cfRule type="cellIs" dxfId="3749" priority="453" stopIfTrue="1" operator="equal">
      <formula>0</formula>
    </cfRule>
  </conditionalFormatting>
  <conditionalFormatting sqref="F742:O753 Q742:Q753">
    <cfRule type="cellIs" dxfId="3748" priority="452" stopIfTrue="1" operator="equal">
      <formula>0</formula>
    </cfRule>
  </conditionalFormatting>
  <conditionalFormatting sqref="N742:O742 N744:O744 N746:O746 N748:O748 N750:O750 N752:O752 Q752 Q750 Q748 Q746 Q744 Q742">
    <cfRule type="cellIs" dxfId="3747" priority="451" stopIfTrue="1" operator="equal">
      <formula>0</formula>
    </cfRule>
  </conditionalFormatting>
  <conditionalFormatting sqref="I718:I741">
    <cfRule type="cellIs" dxfId="3746" priority="450" stopIfTrue="1" operator="equal">
      <formula>0</formula>
    </cfRule>
  </conditionalFormatting>
  <conditionalFormatting sqref="E718:E741">
    <cfRule type="cellIs" dxfId="3745" priority="448" stopIfTrue="1" operator="equal">
      <formula>0</formula>
    </cfRule>
  </conditionalFormatting>
  <conditionalFormatting sqref="P692:P753">
    <cfRule type="cellIs" dxfId="3744" priority="442" stopIfTrue="1" operator="equal">
      <formula>0</formula>
    </cfRule>
  </conditionalFormatting>
  <conditionalFormatting sqref="P692 P694 P696 P698 P700 P702 P704 P706 P708 P710 P712 P714 P716 P718 P720 P722 P724 P726 P728 P730 P732 P734 P736 P738 P740 P742 P744 P746 P748 P750 P752">
    <cfRule type="cellIs" dxfId="3743" priority="443" stopIfTrue="1" operator="equal">
      <formula>0</formula>
    </cfRule>
  </conditionalFormatting>
  <conditionalFormatting sqref="E706:O717 Q706:Q717 E718:E741">
    <cfRule type="cellIs" dxfId="3742" priority="460" stopIfTrue="1" operator="equal">
      <formula>0</formula>
    </cfRule>
  </conditionalFormatting>
  <conditionalFormatting sqref="E692:O705 Q692:Q705">
    <cfRule type="cellIs" dxfId="3741" priority="458" stopIfTrue="1" operator="equal">
      <formula>0</formula>
    </cfRule>
  </conditionalFormatting>
  <conditionalFormatting sqref="N692:O692 N694:O694 N696:O696 N698:O698 N700:O700 N702:O702 N704:O704 Q704 Q702 Q700 Q698 Q696 Q694 Q692">
    <cfRule type="cellIs" dxfId="3740" priority="459" stopIfTrue="1" operator="equal">
      <formula>0</formula>
    </cfRule>
  </conditionalFormatting>
  <conditionalFormatting sqref="N706:O706 N708:O708 N710:O710 N712:O712 N714:O714 N716:O716 Q716 Q714 Q712 Q710 Q708 Q706">
    <cfRule type="cellIs" dxfId="3739" priority="457" stopIfTrue="1" operator="equal">
      <formula>0</formula>
    </cfRule>
  </conditionalFormatting>
  <conditionalFormatting sqref="E742:E753">
    <cfRule type="cellIs" dxfId="3738" priority="449" stopIfTrue="1" operator="equal">
      <formula>0</formula>
    </cfRule>
  </conditionalFormatting>
  <conditionalFormatting sqref="P692 P694 P696 P698 P700 P702 P704 P706 P708 P710 P712 P714 P716 P718 P720 P722 P724 P726 P728 P730 P732 P734 P736 P738 P740 P742 P744 P746 P748 P750 P752">
    <cfRule type="cellIs" dxfId="3737" priority="446" stopIfTrue="1" operator="equal">
      <formula>0</formula>
    </cfRule>
  </conditionalFormatting>
  <conditionalFormatting sqref="P692:P753">
    <cfRule type="cellIs" dxfId="3736" priority="445" stopIfTrue="1" operator="equal">
      <formula>0</formula>
    </cfRule>
  </conditionalFormatting>
  <conditionalFormatting sqref="P692 P694 P696 P698 P700 P702 P704 P706 P708 P710 P712 P714 P716 P718 P720 P722 P724 P726 P728 P730 P732 P734 P736 P738 P740 P742 P744 P746 P748 P750 P752">
    <cfRule type="cellIs" dxfId="3735" priority="444" stopIfTrue="1" operator="equal">
      <formula>0</formula>
    </cfRule>
  </conditionalFormatting>
  <conditionalFormatting sqref="P692:P753">
    <cfRule type="cellIs" dxfId="3734" priority="447" stopIfTrue="1" operator="equal">
      <formula>0</formula>
    </cfRule>
  </conditionalFormatting>
  <conditionalFormatting sqref="R6:R593 R622:R753">
    <cfRule type="cellIs" dxfId="3733" priority="395"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3732" priority="396" stopIfTrue="1" operator="equal">
      <formula>0</formula>
    </cfRule>
  </conditionalFormatting>
  <conditionalFormatting sqref="R6:R593 R622:R753">
    <cfRule type="cellIs" dxfId="3731" priority="394"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3730" priority="393" stopIfTrue="1" operator="equal">
      <formula>0</formula>
    </cfRule>
  </conditionalFormatting>
  <conditionalFormatting sqref="R706:R717 R829:R834">
    <cfRule type="cellIs" dxfId="3729" priority="391" stopIfTrue="1" operator="equal">
      <formula>0</formula>
    </cfRule>
  </conditionalFormatting>
  <conditionalFormatting sqref="R829 R831 R833">
    <cfRule type="cellIs" dxfId="3728" priority="392" stopIfTrue="1" operator="equal">
      <formula>0</formula>
    </cfRule>
  </conditionalFormatting>
  <conditionalFormatting sqref="R692:R705">
    <cfRule type="cellIs" dxfId="3727" priority="389" stopIfTrue="1" operator="equal">
      <formula>0</formula>
    </cfRule>
  </conditionalFormatting>
  <conditionalFormatting sqref="R692 R694 R696 R698 R700 R702 R704">
    <cfRule type="cellIs" dxfId="3726" priority="390" stopIfTrue="1" operator="equal">
      <formula>0</formula>
    </cfRule>
  </conditionalFormatting>
  <conditionalFormatting sqref="R826:R828">
    <cfRule type="cellIs" dxfId="3725" priority="386" stopIfTrue="1" operator="equal">
      <formula>0</formula>
    </cfRule>
  </conditionalFormatting>
  <conditionalFormatting sqref="R706 R708 R710 R712 R714 R716">
    <cfRule type="cellIs" dxfId="3724" priority="388" stopIfTrue="1" operator="equal">
      <formula>0</formula>
    </cfRule>
  </conditionalFormatting>
  <conditionalFormatting sqref="R826 R828">
    <cfRule type="cellIs" dxfId="3723" priority="387" stopIfTrue="1" operator="equal">
      <formula>0</formula>
    </cfRule>
  </conditionalFormatting>
  <conditionalFormatting sqref="R718:R729">
    <cfRule type="cellIs" dxfId="3722" priority="385" stopIfTrue="1" operator="equal">
      <formula>0</formula>
    </cfRule>
  </conditionalFormatting>
  <conditionalFormatting sqref="R718 R720 R722 R724 R726 R728">
    <cfRule type="cellIs" dxfId="3721" priority="384" stopIfTrue="1" operator="equal">
      <formula>0</formula>
    </cfRule>
  </conditionalFormatting>
  <conditionalFormatting sqref="R730:R741">
    <cfRule type="cellIs" dxfId="3720" priority="383" stopIfTrue="1" operator="equal">
      <formula>0</formula>
    </cfRule>
  </conditionalFormatting>
  <conditionalFormatting sqref="R730 R740 R738 R736 R734 R732">
    <cfRule type="cellIs" dxfId="3719" priority="382" stopIfTrue="1" operator="equal">
      <formula>0</formula>
    </cfRule>
  </conditionalFormatting>
  <conditionalFormatting sqref="R742:R753">
    <cfRule type="cellIs" dxfId="3718" priority="381" stopIfTrue="1" operator="equal">
      <formula>0</formula>
    </cfRule>
  </conditionalFormatting>
  <conditionalFormatting sqref="R752 R750 R748 R746 R744 R742">
    <cfRule type="cellIs" dxfId="3717" priority="380" stopIfTrue="1" operator="equal">
      <formula>0</formula>
    </cfRule>
  </conditionalFormatting>
  <conditionalFormatting sqref="E594:Q607">
    <cfRule type="cellIs" dxfId="3716" priority="306" stopIfTrue="1" operator="equal">
      <formula>0</formula>
    </cfRule>
  </conditionalFormatting>
  <conditionalFormatting sqref="M594:Q607">
    <cfRule type="cellIs" dxfId="3715" priority="305" stopIfTrue="1" operator="equal">
      <formula>0</formula>
    </cfRule>
  </conditionalFormatting>
  <conditionalFormatting sqref="M594:Q594 M596:Q596 M598:Q598 M600:Q600 M602:Q602 M604:Q604 M606:Q606">
    <cfRule type="cellIs" dxfId="3714" priority="304" stopIfTrue="1" operator="equal">
      <formula>0</formula>
    </cfRule>
  </conditionalFormatting>
  <conditionalFormatting sqref="M595:Q595 M597:Q597 M599:Q599 M601:Q601 M603:Q603 M605:Q605 M607:Q607">
    <cfRule type="cellIs" dxfId="3713" priority="303" stopIfTrue="1" operator="equal">
      <formula>0</formula>
    </cfRule>
  </conditionalFormatting>
  <conditionalFormatting sqref="M594:Q594 M596:Q596 M598:Q598 M600:Q600 M602:Q602 M604:Q604 M606:Q606">
    <cfRule type="cellIs" dxfId="3712" priority="302" stopIfTrue="1" operator="equal">
      <formula>0</formula>
    </cfRule>
  </conditionalFormatting>
  <conditionalFormatting sqref="M594:Q594 M596:Q596 M598:Q598 M600:Q600 M602:Q602 M604:Q604 M606:Q606">
    <cfRule type="cellIs" dxfId="3711" priority="301" stopIfTrue="1" operator="equal">
      <formula>0</formula>
    </cfRule>
  </conditionalFormatting>
  <conditionalFormatting sqref="M595:Q595 M597:Q597 M599:Q599 M601:Q601 M603:Q603 M605:Q605 M607:Q607">
    <cfRule type="cellIs" dxfId="3710" priority="300" stopIfTrue="1" operator="equal">
      <formula>0</formula>
    </cfRule>
  </conditionalFormatting>
  <conditionalFormatting sqref="M594:Q594 M596:Q596 M598:Q598 M600:Q600 M602:Q602 M604:Q604 M606:Q606">
    <cfRule type="cellIs" dxfId="3709" priority="299" stopIfTrue="1" operator="equal">
      <formula>0</formula>
    </cfRule>
  </conditionalFormatting>
  <conditionalFormatting sqref="E594:Q607">
    <cfRule type="cellIs" dxfId="3708" priority="298" stopIfTrue="1" operator="equal">
      <formula>0</formula>
    </cfRule>
  </conditionalFormatting>
  <conditionalFormatting sqref="M594:Q594 M596:Q596 M598:Q598 M600:Q600 M602:Q602 M604:Q604 M606:Q606">
    <cfRule type="cellIs" dxfId="3707" priority="297" stopIfTrue="1" operator="equal">
      <formula>0</formula>
    </cfRule>
  </conditionalFormatting>
  <conditionalFormatting sqref="M595:Q595 M597:Q597 M599:Q599 M601:Q601 M603:Q603 M605:Q605 M607:Q607">
    <cfRule type="cellIs" dxfId="3706" priority="296" stopIfTrue="1" operator="equal">
      <formula>0</formula>
    </cfRule>
  </conditionalFormatting>
  <conditionalFormatting sqref="M594:Q594 M596:Q596 M598:Q598 M600:Q600 M602:Q602 M604:Q604 M606:Q606">
    <cfRule type="cellIs" dxfId="3705" priority="295" stopIfTrue="1" operator="equal">
      <formula>0</formula>
    </cfRule>
  </conditionalFormatting>
  <conditionalFormatting sqref="E594:K607">
    <cfRule type="cellIs" dxfId="3704" priority="294" stopIfTrue="1" operator="equal">
      <formula>0</formula>
    </cfRule>
  </conditionalFormatting>
  <conditionalFormatting sqref="M594:Q594 M596:Q596 M598:Q598 M600:Q600 M602:Q602 M604:Q604 M606:Q606">
    <cfRule type="cellIs" dxfId="3703" priority="293" stopIfTrue="1" operator="equal">
      <formula>0</formula>
    </cfRule>
  </conditionalFormatting>
  <conditionalFormatting sqref="L595:Q595 L597:Q597 L599:Q599 L601:Q601 L603:Q603 L605:Q605 L607:Q607 E594:K607">
    <cfRule type="cellIs" dxfId="3702" priority="292" stopIfTrue="1" operator="equal">
      <formula>0</formula>
    </cfRule>
  </conditionalFormatting>
  <conditionalFormatting sqref="L594:Q594 L596:Q596 L598:Q598 L600:Q600 L602:Q602 L604:Q604 L606:Q606">
    <cfRule type="cellIs" dxfId="3701" priority="291" stopIfTrue="1" operator="equal">
      <formula>0</formula>
    </cfRule>
  </conditionalFormatting>
  <conditionalFormatting sqref="Q594:Q607">
    <cfRule type="cellIs" dxfId="3700" priority="290" stopIfTrue="1" operator="equal">
      <formula>0</formula>
    </cfRule>
  </conditionalFormatting>
  <conditionalFormatting sqref="Q594 Q596 Q598 Q600 Q602 Q604 Q606">
    <cfRule type="cellIs" dxfId="3699" priority="289" stopIfTrue="1" operator="equal">
      <formula>0</formula>
    </cfRule>
  </conditionalFormatting>
  <conditionalFormatting sqref="Q595 Q597 Q599 Q601 Q603 Q605 Q607">
    <cfRule type="cellIs" dxfId="3698" priority="288" stopIfTrue="1" operator="equal">
      <formula>0</formula>
    </cfRule>
  </conditionalFormatting>
  <conditionalFormatting sqref="Q594 Q596 Q598 Q600 Q602 Q604 Q606">
    <cfRule type="cellIs" dxfId="3697" priority="287" stopIfTrue="1" operator="equal">
      <formula>0</formula>
    </cfRule>
  </conditionalFormatting>
  <conditionalFormatting sqref="Q594 Q596 Q598 Q600 Q602 Q604 Q606">
    <cfRule type="cellIs" dxfId="3696" priority="286" stopIfTrue="1" operator="equal">
      <formula>0</formula>
    </cfRule>
  </conditionalFormatting>
  <conditionalFormatting sqref="Q595 Q597 Q599 Q601 Q603 Q605 Q607">
    <cfRule type="cellIs" dxfId="3695" priority="285" stopIfTrue="1" operator="equal">
      <formula>0</formula>
    </cfRule>
  </conditionalFormatting>
  <conditionalFormatting sqref="Q594 Q596 Q598 Q600 Q602 Q604 Q606">
    <cfRule type="cellIs" dxfId="3694" priority="284" stopIfTrue="1" operator="equal">
      <formula>0</formula>
    </cfRule>
  </conditionalFormatting>
  <conditionalFormatting sqref="Q594 Q596 Q598 Q600 Q602 Q604 Q606">
    <cfRule type="cellIs" dxfId="3693" priority="283" stopIfTrue="1" operator="equal">
      <formula>0</formula>
    </cfRule>
  </conditionalFormatting>
  <conditionalFormatting sqref="Q595 Q597 Q599 Q601 Q603 Q605 Q607">
    <cfRule type="cellIs" dxfId="3692" priority="282" stopIfTrue="1" operator="equal">
      <formula>0</formula>
    </cfRule>
  </conditionalFormatting>
  <conditionalFormatting sqref="Q594 Q596 Q598 Q600 Q602 Q604 Q606">
    <cfRule type="cellIs" dxfId="3691" priority="281" stopIfTrue="1" operator="equal">
      <formula>0</formula>
    </cfRule>
  </conditionalFormatting>
  <conditionalFormatting sqref="Q594:Q607">
    <cfRule type="cellIs" dxfId="3690" priority="280" stopIfTrue="1" operator="equal">
      <formula>0</formula>
    </cfRule>
  </conditionalFormatting>
  <conditionalFormatting sqref="Q594 Q596 Q598 Q600 Q602 Q604 Q606">
    <cfRule type="cellIs" dxfId="3689" priority="279" stopIfTrue="1" operator="equal">
      <formula>0</formula>
    </cfRule>
  </conditionalFormatting>
  <conditionalFormatting sqref="Q594:Q607">
    <cfRule type="cellIs" dxfId="3688" priority="278" stopIfTrue="1" operator="equal">
      <formula>0</formula>
    </cfRule>
  </conditionalFormatting>
  <conditionalFormatting sqref="Q594 Q596 Q598 Q600 Q602 Q604 Q606">
    <cfRule type="cellIs" dxfId="3687" priority="277" stopIfTrue="1" operator="equal">
      <formula>0</formula>
    </cfRule>
  </conditionalFormatting>
  <conditionalFormatting sqref="R594:R607">
    <cfRule type="cellIs" dxfId="3686" priority="275" stopIfTrue="1" operator="equal">
      <formula>0</formula>
    </cfRule>
  </conditionalFormatting>
  <conditionalFormatting sqref="R594 R596 R598 R600 R602 R604 R606">
    <cfRule type="cellIs" dxfId="3685" priority="276" stopIfTrue="1" operator="equal">
      <formula>0</formula>
    </cfRule>
  </conditionalFormatting>
  <conditionalFormatting sqref="R594:R607">
    <cfRule type="cellIs" dxfId="3684" priority="274" stopIfTrue="1" operator="equal">
      <formula>0</formula>
    </cfRule>
  </conditionalFormatting>
  <conditionalFormatting sqref="R594 R596 R598 R600 R602 R604 R606">
    <cfRule type="cellIs" dxfId="3683" priority="273" stopIfTrue="1" operator="equal">
      <formula>0</formula>
    </cfRule>
  </conditionalFormatting>
  <conditionalFormatting sqref="E608:Q621">
    <cfRule type="cellIs" dxfId="3682" priority="272" stopIfTrue="1" operator="equal">
      <formula>0</formula>
    </cfRule>
  </conditionalFormatting>
  <conditionalFormatting sqref="M608:Q621">
    <cfRule type="cellIs" dxfId="3681" priority="271" stopIfTrue="1" operator="equal">
      <formula>0</formula>
    </cfRule>
  </conditionalFormatting>
  <conditionalFormatting sqref="M608:Q608 M610:Q610 M612:Q612 M614:Q614 M616:Q616 M618:Q618 M620:Q620">
    <cfRule type="cellIs" dxfId="3680" priority="270" stopIfTrue="1" operator="equal">
      <formula>0</formula>
    </cfRule>
  </conditionalFormatting>
  <conditionalFormatting sqref="M609:Q609 M611:Q611 M613:Q613 M615:Q615 M617:Q617 M619:Q619 M621:Q621">
    <cfRule type="cellIs" dxfId="3679" priority="269" stopIfTrue="1" operator="equal">
      <formula>0</formula>
    </cfRule>
  </conditionalFormatting>
  <conditionalFormatting sqref="M608:Q608 M610:Q610 M612:Q612 M614:Q614 M616:Q616 M618:Q618 M620:Q620">
    <cfRule type="cellIs" dxfId="3678" priority="268" stopIfTrue="1" operator="equal">
      <formula>0</formula>
    </cfRule>
  </conditionalFormatting>
  <conditionalFormatting sqref="M608:Q608 M610:Q610 M612:Q612 M614:Q614 M616:Q616 M618:Q618 M620:Q620">
    <cfRule type="cellIs" dxfId="3677" priority="267" stopIfTrue="1" operator="equal">
      <formula>0</formula>
    </cfRule>
  </conditionalFormatting>
  <conditionalFormatting sqref="M609:Q609 M611:Q611 M613:Q613 M615:Q615 M617:Q617 M619:Q619 M621:Q621">
    <cfRule type="cellIs" dxfId="3676" priority="266" stopIfTrue="1" operator="equal">
      <formula>0</formula>
    </cfRule>
  </conditionalFormatting>
  <conditionalFormatting sqref="M608:Q608 M610:Q610 M612:Q612 M614:Q614 M616:Q616 M618:Q618 M620:Q620">
    <cfRule type="cellIs" dxfId="3675" priority="265" stopIfTrue="1" operator="equal">
      <formula>0</formula>
    </cfRule>
  </conditionalFormatting>
  <conditionalFormatting sqref="E608:Q621">
    <cfRule type="cellIs" dxfId="3674" priority="264" stopIfTrue="1" operator="equal">
      <formula>0</formula>
    </cfRule>
  </conditionalFormatting>
  <conditionalFormatting sqref="M608:Q608 M610:Q610 M612:Q612 M614:Q614 M616:Q616 M618:Q618 M620:Q620">
    <cfRule type="cellIs" dxfId="3673" priority="263" stopIfTrue="1" operator="equal">
      <formula>0</formula>
    </cfRule>
  </conditionalFormatting>
  <conditionalFormatting sqref="M609:Q609 M611:Q611 M613:Q613 M615:Q615 M617:Q617 M619:Q619 M621:Q621">
    <cfRule type="cellIs" dxfId="3672" priority="262" stopIfTrue="1" operator="equal">
      <formula>0</formula>
    </cfRule>
  </conditionalFormatting>
  <conditionalFormatting sqref="M608:Q608 M610:Q610 M612:Q612 M614:Q614 M616:Q616 M618:Q618 M620:Q620">
    <cfRule type="cellIs" dxfId="3671" priority="261" stopIfTrue="1" operator="equal">
      <formula>0</formula>
    </cfRule>
  </conditionalFormatting>
  <conditionalFormatting sqref="E608:K621">
    <cfRule type="cellIs" dxfId="3670" priority="260" stopIfTrue="1" operator="equal">
      <formula>0</formula>
    </cfRule>
  </conditionalFormatting>
  <conditionalFormatting sqref="M608:Q608 M610:Q610 M612:Q612 M614:Q614 M616:Q616 M618:Q618 M620:Q620">
    <cfRule type="cellIs" dxfId="3669" priority="259" stopIfTrue="1" operator="equal">
      <formula>0</formula>
    </cfRule>
  </conditionalFormatting>
  <conditionalFormatting sqref="L609:Q609 L611:Q611 L613:Q613 L615:Q615 L617:Q617 L619:Q619 L621:Q621 E608:K621">
    <cfRule type="cellIs" dxfId="3668" priority="258" stopIfTrue="1" operator="equal">
      <formula>0</formula>
    </cfRule>
  </conditionalFormatting>
  <conditionalFormatting sqref="L608:Q608 L610:Q610 L612:Q612 L614:Q614 L616:Q616 L618:Q618 L620:Q620">
    <cfRule type="cellIs" dxfId="3667" priority="257" stopIfTrue="1" operator="equal">
      <formula>0</formula>
    </cfRule>
  </conditionalFormatting>
  <conditionalFormatting sqref="Q608:Q621">
    <cfRule type="cellIs" dxfId="3666" priority="256" stopIfTrue="1" operator="equal">
      <formula>0</formula>
    </cfRule>
  </conditionalFormatting>
  <conditionalFormatting sqref="Q608 Q610 Q612 Q614 Q616 Q618 Q620">
    <cfRule type="cellIs" dxfId="3665" priority="255" stopIfTrue="1" operator="equal">
      <formula>0</formula>
    </cfRule>
  </conditionalFormatting>
  <conditionalFormatting sqref="Q609 Q611 Q613 Q615 Q617 Q619 Q621">
    <cfRule type="cellIs" dxfId="3664" priority="254" stopIfTrue="1" operator="equal">
      <formula>0</formula>
    </cfRule>
  </conditionalFormatting>
  <conditionalFormatting sqref="Q608 Q610 Q612 Q614 Q616 Q618 Q620">
    <cfRule type="cellIs" dxfId="3663" priority="253" stopIfTrue="1" operator="equal">
      <formula>0</formula>
    </cfRule>
  </conditionalFormatting>
  <conditionalFormatting sqref="Q608 Q610 Q612 Q614 Q616 Q618 Q620">
    <cfRule type="cellIs" dxfId="3662" priority="252" stopIfTrue="1" operator="equal">
      <formula>0</formula>
    </cfRule>
  </conditionalFormatting>
  <conditionalFormatting sqref="Q609 Q611 Q613 Q615 Q617 Q619 Q621">
    <cfRule type="cellIs" dxfId="3661" priority="251" stopIfTrue="1" operator="equal">
      <formula>0</formula>
    </cfRule>
  </conditionalFormatting>
  <conditionalFormatting sqref="Q608 Q610 Q612 Q614 Q616 Q618 Q620">
    <cfRule type="cellIs" dxfId="3660" priority="250" stopIfTrue="1" operator="equal">
      <formula>0</formula>
    </cfRule>
  </conditionalFormatting>
  <conditionalFormatting sqref="Q608 Q610 Q612 Q614 Q616 Q618 Q620">
    <cfRule type="cellIs" dxfId="3659" priority="249" stopIfTrue="1" operator="equal">
      <formula>0</formula>
    </cfRule>
  </conditionalFormatting>
  <conditionalFormatting sqref="Q609 Q611 Q613 Q615 Q617 Q619 Q621">
    <cfRule type="cellIs" dxfId="3658" priority="248" stopIfTrue="1" operator="equal">
      <formula>0</formula>
    </cfRule>
  </conditionalFormatting>
  <conditionalFormatting sqref="Q608 Q610 Q612 Q614 Q616 Q618 Q620">
    <cfRule type="cellIs" dxfId="3657" priority="247" stopIfTrue="1" operator="equal">
      <formula>0</formula>
    </cfRule>
  </conditionalFormatting>
  <conditionalFormatting sqref="Q608:Q621">
    <cfRule type="cellIs" dxfId="3656" priority="246" stopIfTrue="1" operator="equal">
      <formula>0</formula>
    </cfRule>
  </conditionalFormatting>
  <conditionalFormatting sqref="Q608 Q610 Q612 Q614 Q616 Q618 Q620">
    <cfRule type="cellIs" dxfId="3655" priority="245" stopIfTrue="1" operator="equal">
      <formula>0</formula>
    </cfRule>
  </conditionalFormatting>
  <conditionalFormatting sqref="Q608:Q621">
    <cfRule type="cellIs" dxfId="3654" priority="244" stopIfTrue="1" operator="equal">
      <formula>0</formula>
    </cfRule>
  </conditionalFormatting>
  <conditionalFormatting sqref="Q608 Q610 Q612 Q614 Q616 Q618 Q620">
    <cfRule type="cellIs" dxfId="3653" priority="243" stopIfTrue="1" operator="equal">
      <formula>0</formula>
    </cfRule>
  </conditionalFormatting>
  <conditionalFormatting sqref="R608:R621">
    <cfRule type="cellIs" dxfId="3652" priority="241" stopIfTrue="1" operator="equal">
      <formula>0</formula>
    </cfRule>
  </conditionalFormatting>
  <conditionalFormatting sqref="R608 R610 R612 R614 R616 R618 R620">
    <cfRule type="cellIs" dxfId="3651" priority="242" stopIfTrue="1" operator="equal">
      <formula>0</formula>
    </cfRule>
  </conditionalFormatting>
  <conditionalFormatting sqref="R608:R621">
    <cfRule type="cellIs" dxfId="3650" priority="240" stopIfTrue="1" operator="equal">
      <formula>0</formula>
    </cfRule>
  </conditionalFormatting>
  <conditionalFormatting sqref="R608 R610 R612 R614 R616 R618 R620">
    <cfRule type="cellIs" dxfId="3649" priority="239" stopIfTrue="1" operator="equal">
      <formula>0</formula>
    </cfRule>
  </conditionalFormatting>
  <conditionalFormatting sqref="P754 P766 P778 P790 P756 P768 P780 P792 P758 P770 P782 P760 P772 P784 P762 P774 P786 P764 P776 P788 P794 P796 P798 P800 P802 P804 P806 P808 P810 P812 P814 P816 P818 P820 P822 P824">
    <cfRule type="cellIs" dxfId="3648" priority="13" stopIfTrue="1" operator="equal">
      <formula>0</formula>
    </cfRule>
  </conditionalFormatting>
  <conditionalFormatting sqref="F754:O801 Q754:Q825 F802:H825 J802:O825">
    <cfRule type="cellIs" dxfId="3647" priority="22" stopIfTrue="1" operator="equal">
      <formula>0</formula>
    </cfRule>
  </conditionalFormatting>
  <conditionalFormatting sqref="N754:O754 N766:O766 N778:O778 N790:O790 N802:O802 N814:O814 N756:O756 N768:O768 N780:O780 N792:O792 N804:O804 N816:O816 N758:O758 N770:O770 N782:O782 N794:O794 N806:O806 N818:O818 N760:O760 N772:O772 N784:O784 N796:O796 N808:O808 N820:O820 N762:O762 N774:O774 N786:O786 N798:O798 N810:O810 N822:O822 N764:O764 N776:O776 N788:O788 N800:O800 N812:O812 N824:O824 Q764 Q776 Q788 Q800 Q812 Q824 Q762 Q774 Q786 Q798 Q810 Q822 Q760 Q772 Q784 Q796 Q808 Q820 Q758 Q770 Q782 Q794 Q806 Q818 Q756 Q768 Q780 Q792 Q804 Q816 Q754 Q766 Q778 Q790 Q802 Q814">
    <cfRule type="cellIs" dxfId="3646" priority="21" stopIfTrue="1" operator="equal">
      <formula>0</formula>
    </cfRule>
  </conditionalFormatting>
  <conditionalFormatting sqref="P754:P825">
    <cfRule type="cellIs" dxfId="3645" priority="14" stopIfTrue="1" operator="equal">
      <formula>0</formula>
    </cfRule>
  </conditionalFormatting>
  <conditionalFormatting sqref="P754 P766 P778 P790 P756 P768 P780 P792 P758 P770 P782 P760 P772 P784 P762 P774 P786 P764 P776 P788 P794 P796 P798 P800 P802 P804 P806 P808 P810 P812 P814 P816 P818 P820 P822 P824">
    <cfRule type="cellIs" dxfId="3644" priority="15" stopIfTrue="1" operator="equal">
      <formula>0</formula>
    </cfRule>
  </conditionalFormatting>
  <conditionalFormatting sqref="E754:E825">
    <cfRule type="cellIs" dxfId="3643" priority="20" stopIfTrue="1" operator="equal">
      <formula>0</formula>
    </cfRule>
  </conditionalFormatting>
  <conditionalFormatting sqref="P754 P766 P778 P790 P756 P768 P780 P792 P758 P770 P782 P760 P772 P784 P762 P774 P786 P764 P776 P788 P794 P796 P798 P800 P802 P804 P806 P808 P810 P812 P814 P816 P818 P820 P822 P824">
    <cfRule type="cellIs" dxfId="3642" priority="18" stopIfTrue="1" operator="equal">
      <formula>0</formula>
    </cfRule>
  </conditionalFormatting>
  <conditionalFormatting sqref="P754:P825">
    <cfRule type="cellIs" dxfId="3641" priority="17" stopIfTrue="1" operator="equal">
      <formula>0</formula>
    </cfRule>
  </conditionalFormatting>
  <conditionalFormatting sqref="P754 P766 P778 P790 P756 P768 P780 P792 P758 P770 P782 P760 P772 P784 P762 P774 P786 P764 P776 P788 P794 P796 P798 P800 P802 P804 P806 P808 P810 P812 P814 P816 P818 P820 P822 P824">
    <cfRule type="cellIs" dxfId="3640" priority="16" stopIfTrue="1" operator="equal">
      <formula>0</formula>
    </cfRule>
  </conditionalFormatting>
  <conditionalFormatting sqref="P754:P825">
    <cfRule type="cellIs" dxfId="3639" priority="19" stopIfTrue="1" operator="equal">
      <formula>0</formula>
    </cfRule>
  </conditionalFormatting>
  <conditionalFormatting sqref="R754:R825">
    <cfRule type="cellIs" dxfId="3638" priority="11" stopIfTrue="1" operator="equal">
      <formula>0</formula>
    </cfRule>
  </conditionalFormatting>
  <conditionalFormatting sqref="R754 R766 R778 R790 R802 R814 R756 R768 R780 R792 R804 R816 R758 R770 R782 R794 R806 R818 R760 R772 R784 R796 R808 R820 R762 R774 R786 R798 R810 R822 R764 R776 R788 R800 R812 R824">
    <cfRule type="cellIs" dxfId="3637" priority="12" stopIfTrue="1" operator="equal">
      <formula>0</formula>
    </cfRule>
  </conditionalFormatting>
  <conditionalFormatting sqref="R754:R825">
    <cfRule type="cellIs" dxfId="3636" priority="10" stopIfTrue="1" operator="equal">
      <formula>0</formula>
    </cfRule>
  </conditionalFormatting>
  <conditionalFormatting sqref="R754 R766 R778 R790 R802 R814 R756 R768 R780 R792 R804 R816 R758 R770 R782 R794 R806 R818 R760 R772 R784 R796 R808 R820 R762 R774 R786 R798 R810 R822 R764 R776 R788 R800 R812 R824">
    <cfRule type="cellIs" dxfId="3635" priority="9" stopIfTrue="1" operator="equal">
      <formula>0</formula>
    </cfRule>
  </conditionalFormatting>
  <conditionalFormatting sqref="R754:R825">
    <cfRule type="cellIs" dxfId="3634" priority="8" stopIfTrue="1" operator="equal">
      <formula>0</formula>
    </cfRule>
  </conditionalFormatting>
  <conditionalFormatting sqref="R764 R776 R788 R800 R812 R824 R762 R774 R786 R798 R810 R822 R760 R772 R784 R796 R808 R820 R758 R770 R782 R794 R806 R818 R756 R768 R780 R792 R804 R816 R754 R766 R778 R790 R802 R814">
    <cfRule type="cellIs" dxfId="3633" priority="7" stopIfTrue="1" operator="equal">
      <formula>0</formula>
    </cfRule>
  </conditionalFormatting>
  <conditionalFormatting sqref="I802">
    <cfRule type="cellIs" dxfId="3632" priority="6" stopIfTrue="1" operator="equal">
      <formula>0</formula>
    </cfRule>
  </conditionalFormatting>
  <conditionalFormatting sqref="I803">
    <cfRule type="cellIs" dxfId="3631" priority="5" stopIfTrue="1" operator="equal">
      <formula>0</formula>
    </cfRule>
  </conditionalFormatting>
  <conditionalFormatting sqref="I804 I806 I808 I810 I812 I814">
    <cfRule type="cellIs" dxfId="3630" priority="4" stopIfTrue="1" operator="equal">
      <formula>0</formula>
    </cfRule>
  </conditionalFormatting>
  <conditionalFormatting sqref="I805 I807 I809 I811 I813 I815">
    <cfRule type="cellIs" dxfId="3629" priority="3" stopIfTrue="1" operator="equal">
      <formula>0</formula>
    </cfRule>
  </conditionalFormatting>
  <conditionalFormatting sqref="I816 I818 I820 I822 I824">
    <cfRule type="cellIs" dxfId="3628" priority="2" stopIfTrue="1" operator="equal">
      <formula>0</formula>
    </cfRule>
  </conditionalFormatting>
  <conditionalFormatting sqref="I817 I819 I821 I823 I825">
    <cfRule type="cellIs" dxfId="3627"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5" man="1"/>
    <brk id="89" max="15" man="1"/>
    <brk id="131" max="15" man="1"/>
    <brk id="173" max="15" man="1"/>
    <brk id="215" max="15" man="1"/>
    <brk id="257" max="15" man="1"/>
    <brk id="299" max="15" man="1"/>
    <brk id="341" max="16" man="1"/>
    <brk id="383" max="15" man="1"/>
    <brk id="425" max="15" man="1"/>
    <brk id="467" max="15" man="1"/>
    <brk id="509" max="15" man="1"/>
    <brk id="551" max="15" man="1"/>
    <brk id="69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00B0F0"/>
    <pageSetUpPr fitToPage="1"/>
  </sheetPr>
  <dimension ref="A1:T289"/>
  <sheetViews>
    <sheetView showGridLines="0" zoomScaleNormal="100" workbookViewId="0">
      <pane ySplit="5" topLeftCell="A6" activePane="bottomLeft" state="frozenSplit"/>
      <selection activeCell="C1" sqref="C1:L2"/>
      <selection pane="bottomLeft" activeCell="C1" sqref="C1:L2"/>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8" width="11.7109375" style="47" customWidth="1"/>
    <col min="19" max="19" width="5.85546875" style="81" customWidth="1"/>
    <col min="20" max="20" width="9.5703125" style="47" bestFit="1" customWidth="1"/>
    <col min="21" max="16384" width="9.140625" style="47"/>
  </cols>
  <sheetData>
    <row r="1" spans="1:19" ht="16.5" customHeight="1" x14ac:dyDescent="0.2">
      <c r="A1" s="509" t="s">
        <v>25</v>
      </c>
      <c r="B1" s="510"/>
      <c r="C1" s="541" t="s">
        <v>210</v>
      </c>
      <c r="D1" s="553"/>
      <c r="E1" s="553"/>
      <c r="F1" s="553"/>
      <c r="G1" s="553"/>
      <c r="H1" s="553"/>
      <c r="I1" s="553"/>
      <c r="J1" s="553"/>
      <c r="K1" s="553"/>
      <c r="L1" s="554"/>
      <c r="M1" s="130"/>
      <c r="N1" s="503" t="s">
        <v>149</v>
      </c>
      <c r="O1" s="504"/>
      <c r="P1" s="505"/>
      <c r="Q1" s="137" t="s">
        <v>161</v>
      </c>
      <c r="R1" s="137" t="s">
        <v>182</v>
      </c>
      <c r="S1" s="64">
        <v>17</v>
      </c>
    </row>
    <row r="2" spans="1:19" ht="12" customHeight="1" x14ac:dyDescent="0.2">
      <c r="A2" s="65">
        <v>4</v>
      </c>
      <c r="B2" s="66"/>
      <c r="C2" s="555"/>
      <c r="D2" s="555"/>
      <c r="E2" s="555"/>
      <c r="F2" s="555"/>
      <c r="G2" s="555"/>
      <c r="H2" s="555"/>
      <c r="I2" s="555"/>
      <c r="J2" s="555"/>
      <c r="K2" s="555"/>
      <c r="L2" s="556"/>
      <c r="M2" s="113"/>
      <c r="N2" s="506"/>
      <c r="O2" s="507"/>
      <c r="P2" s="508"/>
      <c r="Q2" s="138" t="s">
        <v>162</v>
      </c>
      <c r="R2" s="138" t="s">
        <v>183</v>
      </c>
      <c r="S2" s="64"/>
    </row>
    <row r="3" spans="1:19"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47"/>
    </row>
    <row r="4" spans="1:19" ht="34.5" customHeight="1" x14ac:dyDescent="0.2">
      <c r="A4" s="67" t="s">
        <v>20</v>
      </c>
      <c r="B4" s="67" t="s">
        <v>21</v>
      </c>
      <c r="C4" s="521"/>
      <c r="D4" s="522"/>
      <c r="E4" s="193" t="s">
        <v>17</v>
      </c>
      <c r="F4" s="312" t="s">
        <v>154</v>
      </c>
      <c r="G4" s="296" t="s">
        <v>219</v>
      </c>
      <c r="H4" s="193" t="s">
        <v>1</v>
      </c>
      <c r="I4" s="193" t="s">
        <v>151</v>
      </c>
      <c r="J4" s="193" t="s">
        <v>158</v>
      </c>
      <c r="K4" s="518"/>
      <c r="L4" s="518"/>
      <c r="M4" s="115"/>
      <c r="N4" s="516"/>
      <c r="O4" s="516"/>
      <c r="P4" s="126" t="s">
        <v>148</v>
      </c>
      <c r="Q4" s="514" t="s">
        <v>164</v>
      </c>
      <c r="R4" s="514" t="s">
        <v>164</v>
      </c>
      <c r="S4" s="47"/>
    </row>
    <row r="5" spans="1:19" s="72" customFormat="1" ht="10.5" customHeight="1" x14ac:dyDescent="0.2">
      <c r="A5" s="69" t="s">
        <v>5</v>
      </c>
      <c r="B5" s="192" t="s">
        <v>6</v>
      </c>
      <c r="C5" s="523" t="s">
        <v>7</v>
      </c>
      <c r="D5" s="524"/>
      <c r="E5" s="69" t="s">
        <v>8</v>
      </c>
      <c r="F5" s="69" t="s">
        <v>9</v>
      </c>
      <c r="G5" s="69" t="s">
        <v>10</v>
      </c>
      <c r="H5" s="69" t="s">
        <v>11</v>
      </c>
      <c r="I5" s="69" t="s">
        <v>12</v>
      </c>
      <c r="J5" s="69" t="s">
        <v>13</v>
      </c>
      <c r="K5" s="69" t="s">
        <v>14</v>
      </c>
      <c r="L5" s="69" t="s">
        <v>19</v>
      </c>
      <c r="M5" s="116"/>
      <c r="N5" s="129" t="s">
        <v>159</v>
      </c>
      <c r="O5" s="129" t="s">
        <v>160</v>
      </c>
      <c r="P5" s="125"/>
      <c r="Q5" s="125"/>
      <c r="R5" s="125"/>
    </row>
    <row r="6" spans="1:19" ht="12.75" customHeight="1" x14ac:dyDescent="0.2">
      <c r="A6" s="492">
        <v>38718</v>
      </c>
      <c r="B6" s="492">
        <v>39082</v>
      </c>
      <c r="C6" s="42" t="s">
        <v>3</v>
      </c>
      <c r="D6" s="43">
        <v>0</v>
      </c>
      <c r="E6" s="44">
        <v>9092.49</v>
      </c>
      <c r="F6" s="44">
        <v>0</v>
      </c>
      <c r="G6" s="44">
        <f>1200/13*12</f>
        <v>1107.69</v>
      </c>
      <c r="H6" s="44">
        <v>6280.06</v>
      </c>
      <c r="I6" s="44">
        <v>0</v>
      </c>
      <c r="J6" s="44">
        <f>(E6+F6+G6+H6+I6)/12</f>
        <v>1373.35</v>
      </c>
      <c r="K6" s="45">
        <f>(E6+F6+G6+H6+I6)</f>
        <v>16480.240000000002</v>
      </c>
      <c r="L6" s="46">
        <f>K6+J6</f>
        <v>17853.59</v>
      </c>
      <c r="M6" s="117"/>
      <c r="N6" s="119">
        <f>K6</f>
        <v>16480.240000000002</v>
      </c>
      <c r="O6" s="119">
        <f>E6++G6+F6+I6</f>
        <v>10200.18</v>
      </c>
      <c r="P6" s="119">
        <v>774</v>
      </c>
      <c r="Q6" s="119">
        <f>IF(P6&gt;(O6*0.18),P6,O6*0.18)+N6+J6</f>
        <v>19689.62</v>
      </c>
      <c r="R6" s="119">
        <f>N6+O6*0.18</f>
        <v>18316.27</v>
      </c>
      <c r="S6" s="47"/>
    </row>
    <row r="7" spans="1:19" ht="9" customHeight="1" x14ac:dyDescent="0.2">
      <c r="A7" s="493"/>
      <c r="B7" s="493"/>
      <c r="C7" s="48" t="s">
        <v>4</v>
      </c>
      <c r="D7" s="49">
        <v>2</v>
      </c>
      <c r="E7" s="50">
        <v>17605516</v>
      </c>
      <c r="F7" s="50">
        <v>0</v>
      </c>
      <c r="G7" s="50">
        <f t="shared" ref="G7:G97" si="0">G6*1936.27</f>
        <v>2144787</v>
      </c>
      <c r="H7" s="50">
        <v>12159892</v>
      </c>
      <c r="I7" s="50">
        <v>0</v>
      </c>
      <c r="J7" s="51">
        <f t="shared" ref="J7:L7" si="1">J6*1936.27</f>
        <v>2659176</v>
      </c>
      <c r="K7" s="50">
        <f t="shared" si="1"/>
        <v>31910194</v>
      </c>
      <c r="L7" s="52">
        <f t="shared" si="1"/>
        <v>34569371</v>
      </c>
      <c r="M7" s="118"/>
      <c r="N7" s="120">
        <f t="shared" ref="N7:R7" si="2">N6*1936.27</f>
        <v>31910194</v>
      </c>
      <c r="O7" s="120">
        <f t="shared" si="2"/>
        <v>19750303</v>
      </c>
      <c r="P7" s="120">
        <v>1498673</v>
      </c>
      <c r="Q7" s="120">
        <f t="shared" si="2"/>
        <v>38124421</v>
      </c>
      <c r="R7" s="120">
        <f t="shared" si="2"/>
        <v>35465244</v>
      </c>
      <c r="S7" s="47"/>
    </row>
    <row r="8" spans="1:19" ht="12.75" customHeight="1" x14ac:dyDescent="0.2">
      <c r="A8" s="511">
        <v>38718</v>
      </c>
      <c r="B8" s="511">
        <v>39082</v>
      </c>
      <c r="C8" s="53" t="s">
        <v>3</v>
      </c>
      <c r="D8" s="54">
        <v>3</v>
      </c>
      <c r="E8" s="44">
        <v>9438.0300000000007</v>
      </c>
      <c r="F8" s="44">
        <v>0</v>
      </c>
      <c r="G8" s="44">
        <f t="shared" ref="G8" si="3">1200/13*12</f>
        <v>1107.69</v>
      </c>
      <c r="H8" s="44">
        <v>6280.06</v>
      </c>
      <c r="I8" s="44">
        <v>0</v>
      </c>
      <c r="J8" s="44">
        <f t="shared" ref="J8" si="4">(E8+F8+G8+H8+I8)/12</f>
        <v>1402.15</v>
      </c>
      <c r="K8" s="45">
        <f t="shared" ref="K8" si="5">(E8+F8+G8+H8+I8)</f>
        <v>16825.78</v>
      </c>
      <c r="L8" s="46">
        <f t="shared" ref="L8" si="6">K8+J8</f>
        <v>18227.93</v>
      </c>
      <c r="M8" s="117"/>
      <c r="N8" s="119">
        <f t="shared" ref="N8" si="7">K8</f>
        <v>16825.78</v>
      </c>
      <c r="O8" s="119">
        <f t="shared" ref="O8" si="8">E8++G8+F8+I8</f>
        <v>10545.72</v>
      </c>
      <c r="P8" s="119">
        <v>774</v>
      </c>
      <c r="Q8" s="119">
        <f t="shared" ref="Q8" si="9">IF(P8&gt;(O8*0.18),P8,O8*0.18)+N8+J8</f>
        <v>20126.16</v>
      </c>
      <c r="R8" s="119">
        <f t="shared" ref="R8" si="10">N8+O8*0.18</f>
        <v>18724.009999999998</v>
      </c>
      <c r="S8" s="47"/>
    </row>
    <row r="9" spans="1:19" ht="9" customHeight="1" x14ac:dyDescent="0.2">
      <c r="A9" s="511"/>
      <c r="B9" s="511"/>
      <c r="C9" s="48" t="s">
        <v>4</v>
      </c>
      <c r="D9" s="49">
        <v>8</v>
      </c>
      <c r="E9" s="50">
        <v>18274574</v>
      </c>
      <c r="F9" s="50">
        <v>0</v>
      </c>
      <c r="G9" s="50">
        <f t="shared" si="0"/>
        <v>2144787</v>
      </c>
      <c r="H9" s="50">
        <v>12159892</v>
      </c>
      <c r="I9" s="50">
        <v>0</v>
      </c>
      <c r="J9" s="51">
        <f t="shared" ref="J9:L9" si="11">J8*1936.27</f>
        <v>2714941</v>
      </c>
      <c r="K9" s="50">
        <f t="shared" si="11"/>
        <v>32579253</v>
      </c>
      <c r="L9" s="52">
        <f t="shared" si="11"/>
        <v>35294194</v>
      </c>
      <c r="M9" s="118"/>
      <c r="N9" s="120">
        <f t="shared" ref="N9:O9" si="12">N8*1936.27</f>
        <v>32579253</v>
      </c>
      <c r="O9" s="120">
        <f t="shared" si="12"/>
        <v>20419361</v>
      </c>
      <c r="P9" s="120">
        <v>1498673</v>
      </c>
      <c r="Q9" s="120">
        <f t="shared" ref="Q9:R9" si="13">Q8*1936.27</f>
        <v>38969680</v>
      </c>
      <c r="R9" s="120">
        <f t="shared" si="13"/>
        <v>36254739</v>
      </c>
      <c r="S9" s="47"/>
    </row>
    <row r="10" spans="1:19" ht="12.75" customHeight="1" x14ac:dyDescent="0.2">
      <c r="A10" s="511"/>
      <c r="B10" s="511"/>
      <c r="C10" s="53" t="s">
        <v>3</v>
      </c>
      <c r="D10" s="54">
        <v>9</v>
      </c>
      <c r="E10" s="44">
        <v>10671.71</v>
      </c>
      <c r="F10" s="44">
        <v>0</v>
      </c>
      <c r="G10" s="44">
        <f t="shared" ref="G10" si="14">1200/13*12</f>
        <v>1107.69</v>
      </c>
      <c r="H10" s="44">
        <v>6280.06</v>
      </c>
      <c r="I10" s="44">
        <v>0</v>
      </c>
      <c r="J10" s="44">
        <f t="shared" ref="J10" si="15">(E10+F10+G10+H10+I10)/12</f>
        <v>1504.96</v>
      </c>
      <c r="K10" s="45">
        <f t="shared" ref="K10" si="16">(E10+F10+G10+H10+I10)</f>
        <v>18059.46</v>
      </c>
      <c r="L10" s="46">
        <f t="shared" ref="L10" si="17">K10+J10</f>
        <v>19564.419999999998</v>
      </c>
      <c r="M10" s="117"/>
      <c r="N10" s="119">
        <f t="shared" ref="N10" si="18">K10</f>
        <v>18059.46</v>
      </c>
      <c r="O10" s="119">
        <f t="shared" ref="O10" si="19">E10++G10+F10+I10</f>
        <v>11779.4</v>
      </c>
      <c r="P10" s="119">
        <v>774</v>
      </c>
      <c r="Q10" s="119">
        <f t="shared" ref="Q10" si="20">IF(P10&gt;(O10*0.18),P10,O10*0.18)+N10+J10</f>
        <v>21684.71</v>
      </c>
      <c r="R10" s="119">
        <f t="shared" ref="R10" si="21">N10+O10*0.18</f>
        <v>20179.75</v>
      </c>
      <c r="S10" s="47"/>
    </row>
    <row r="11" spans="1:19" ht="9" customHeight="1" x14ac:dyDescent="0.2">
      <c r="A11" s="511"/>
      <c r="B11" s="511"/>
      <c r="C11" s="48" t="s">
        <v>4</v>
      </c>
      <c r="D11" s="49">
        <v>14</v>
      </c>
      <c r="E11" s="50">
        <v>20663312</v>
      </c>
      <c r="F11" s="50">
        <v>0</v>
      </c>
      <c r="G11" s="50">
        <f t="shared" si="0"/>
        <v>2144787</v>
      </c>
      <c r="H11" s="50">
        <v>12159892</v>
      </c>
      <c r="I11" s="50">
        <v>0</v>
      </c>
      <c r="J11" s="51">
        <f t="shared" ref="J11:L11" si="22">J10*1936.27</f>
        <v>2914009</v>
      </c>
      <c r="K11" s="50">
        <f t="shared" si="22"/>
        <v>34967991</v>
      </c>
      <c r="L11" s="52">
        <f t="shared" si="22"/>
        <v>37882000</v>
      </c>
      <c r="M11" s="118"/>
      <c r="N11" s="120">
        <f t="shared" ref="N11:O11" si="23">N10*1936.27</f>
        <v>34967991</v>
      </c>
      <c r="O11" s="120">
        <f t="shared" si="23"/>
        <v>22808099</v>
      </c>
      <c r="P11" s="120">
        <v>1498673</v>
      </c>
      <c r="Q11" s="120">
        <f t="shared" ref="Q11:R11" si="24">Q10*1936.27</f>
        <v>41987453</v>
      </c>
      <c r="R11" s="120">
        <f t="shared" si="24"/>
        <v>39073445</v>
      </c>
      <c r="S11" s="47"/>
    </row>
    <row r="12" spans="1:19" ht="12.75" customHeight="1" x14ac:dyDescent="0.2">
      <c r="A12" s="511"/>
      <c r="B12" s="511"/>
      <c r="C12" s="53" t="s">
        <v>3</v>
      </c>
      <c r="D12" s="54">
        <v>15</v>
      </c>
      <c r="E12" s="44">
        <v>11840.15</v>
      </c>
      <c r="F12" s="44">
        <v>0</v>
      </c>
      <c r="G12" s="44">
        <f t="shared" ref="G12" si="25">1200/13*12</f>
        <v>1107.69</v>
      </c>
      <c r="H12" s="44">
        <v>6280.06</v>
      </c>
      <c r="I12" s="44">
        <v>0</v>
      </c>
      <c r="J12" s="44">
        <f t="shared" ref="J12" si="26">(E12+F12+G12+H12+I12)/12</f>
        <v>1602.33</v>
      </c>
      <c r="K12" s="45">
        <f t="shared" ref="K12" si="27">(E12+F12+G12+H12+I12)</f>
        <v>19227.900000000001</v>
      </c>
      <c r="L12" s="46">
        <f t="shared" ref="L12" si="28">K12+J12</f>
        <v>20830.23</v>
      </c>
      <c r="M12" s="117"/>
      <c r="N12" s="119">
        <f t="shared" ref="N12" si="29">K12</f>
        <v>19227.900000000001</v>
      </c>
      <c r="O12" s="119">
        <f t="shared" ref="O12" si="30">E12++G12+F12+I12</f>
        <v>12947.84</v>
      </c>
      <c r="P12" s="119">
        <v>774</v>
      </c>
      <c r="Q12" s="119">
        <f t="shared" ref="Q12" si="31">IF(P12&gt;(O12*0.18),P12,O12*0.18)+N12+J12</f>
        <v>23160.84</v>
      </c>
      <c r="R12" s="119">
        <f t="shared" ref="R12" si="32">N12+O12*0.18</f>
        <v>21558.51</v>
      </c>
      <c r="S12" s="47"/>
    </row>
    <row r="13" spans="1:19" ht="9" customHeight="1" x14ac:dyDescent="0.2">
      <c r="A13" s="511"/>
      <c r="B13" s="511"/>
      <c r="C13" s="48" t="s">
        <v>4</v>
      </c>
      <c r="D13" s="49">
        <v>20</v>
      </c>
      <c r="E13" s="50">
        <v>22925727</v>
      </c>
      <c r="F13" s="50">
        <v>0</v>
      </c>
      <c r="G13" s="50">
        <f t="shared" si="0"/>
        <v>2144787</v>
      </c>
      <c r="H13" s="50">
        <v>12159892</v>
      </c>
      <c r="I13" s="50">
        <v>0</v>
      </c>
      <c r="J13" s="51">
        <f t="shared" ref="J13:L13" si="33">J12*1936.27</f>
        <v>3102544</v>
      </c>
      <c r="K13" s="50">
        <f t="shared" si="33"/>
        <v>37230406</v>
      </c>
      <c r="L13" s="52">
        <f t="shared" si="33"/>
        <v>40332949</v>
      </c>
      <c r="M13" s="118"/>
      <c r="N13" s="120">
        <f t="shared" ref="N13:O13" si="34">N12*1936.27</f>
        <v>37230406</v>
      </c>
      <c r="O13" s="120">
        <f t="shared" si="34"/>
        <v>25070514</v>
      </c>
      <c r="P13" s="120">
        <v>1498673</v>
      </c>
      <c r="Q13" s="120">
        <f t="shared" ref="Q13:R13" si="35">Q12*1936.27</f>
        <v>44845640</v>
      </c>
      <c r="R13" s="120">
        <f t="shared" si="35"/>
        <v>41743096</v>
      </c>
      <c r="S13" s="47"/>
    </row>
    <row r="14" spans="1:19" ht="12.75" customHeight="1" x14ac:dyDescent="0.2">
      <c r="A14" s="511"/>
      <c r="B14" s="511"/>
      <c r="C14" s="53" t="s">
        <v>3</v>
      </c>
      <c r="D14" s="54">
        <v>21</v>
      </c>
      <c r="E14" s="44">
        <v>13015.5</v>
      </c>
      <c r="F14" s="44">
        <v>0</v>
      </c>
      <c r="G14" s="44">
        <f t="shared" ref="G14" si="36">1200/13*12</f>
        <v>1107.69</v>
      </c>
      <c r="H14" s="44">
        <v>6280.06</v>
      </c>
      <c r="I14" s="44">
        <v>0</v>
      </c>
      <c r="J14" s="44">
        <f t="shared" ref="J14" si="37">(E14+F14+G14+H14+I14)/12</f>
        <v>1700.27</v>
      </c>
      <c r="K14" s="45">
        <f t="shared" ref="K14" si="38">(E14+F14+G14+H14+I14)</f>
        <v>20403.25</v>
      </c>
      <c r="L14" s="46">
        <f t="shared" ref="L14" si="39">K14+J14</f>
        <v>22103.52</v>
      </c>
      <c r="M14" s="117"/>
      <c r="N14" s="119">
        <f t="shared" ref="N14" si="40">K14</f>
        <v>20403.25</v>
      </c>
      <c r="O14" s="119">
        <f t="shared" ref="O14" si="41">E14++G14+F14+I14</f>
        <v>14123.19</v>
      </c>
      <c r="P14" s="119">
        <v>774</v>
      </c>
      <c r="Q14" s="119">
        <f t="shared" ref="Q14" si="42">IF(P14&gt;(O14*0.18),P14,O14*0.18)+N14+J14</f>
        <v>24645.69</v>
      </c>
      <c r="R14" s="119">
        <f t="shared" ref="R14" si="43">N14+O14*0.18</f>
        <v>22945.42</v>
      </c>
      <c r="S14" s="47"/>
    </row>
    <row r="15" spans="1:19" ht="9" customHeight="1" x14ac:dyDescent="0.2">
      <c r="A15" s="511"/>
      <c r="B15" s="511"/>
      <c r="C15" s="48" t="s">
        <v>4</v>
      </c>
      <c r="D15" s="49">
        <v>27</v>
      </c>
      <c r="E15" s="50">
        <v>25201522</v>
      </c>
      <c r="F15" s="50">
        <v>0</v>
      </c>
      <c r="G15" s="50">
        <f t="shared" si="0"/>
        <v>2144787</v>
      </c>
      <c r="H15" s="50">
        <v>12159892</v>
      </c>
      <c r="I15" s="50">
        <v>0</v>
      </c>
      <c r="J15" s="51">
        <f t="shared" ref="J15:L15" si="44">J14*1936.27</f>
        <v>3292182</v>
      </c>
      <c r="K15" s="50">
        <f t="shared" si="44"/>
        <v>39506201</v>
      </c>
      <c r="L15" s="52">
        <f t="shared" si="44"/>
        <v>42798383</v>
      </c>
      <c r="M15" s="118"/>
      <c r="N15" s="120">
        <f t="shared" ref="N15:O15" si="45">N14*1936.27</f>
        <v>39506201</v>
      </c>
      <c r="O15" s="120">
        <f t="shared" si="45"/>
        <v>27346309</v>
      </c>
      <c r="P15" s="120">
        <v>1498673</v>
      </c>
      <c r="Q15" s="120">
        <f t="shared" ref="Q15:R15" si="46">Q14*1936.27</f>
        <v>47720710</v>
      </c>
      <c r="R15" s="120">
        <f t="shared" si="46"/>
        <v>44428528</v>
      </c>
      <c r="S15" s="47"/>
    </row>
    <row r="16" spans="1:19" ht="12.75" customHeight="1" x14ac:dyDescent="0.2">
      <c r="A16" s="511"/>
      <c r="B16" s="511"/>
      <c r="C16" s="53" t="s">
        <v>3</v>
      </c>
      <c r="D16" s="54">
        <v>28</v>
      </c>
      <c r="E16" s="44">
        <v>13852.59</v>
      </c>
      <c r="F16" s="44">
        <v>0</v>
      </c>
      <c r="G16" s="44">
        <f t="shared" ref="G16" si="47">1200/13*12</f>
        <v>1107.69</v>
      </c>
      <c r="H16" s="44">
        <v>6280.06</v>
      </c>
      <c r="I16" s="44">
        <v>0</v>
      </c>
      <c r="J16" s="44">
        <f t="shared" ref="J16" si="48">(E16+F16+G16+H16+I16)/12</f>
        <v>1770.03</v>
      </c>
      <c r="K16" s="45">
        <f t="shared" ref="K16" si="49">(E16+F16+G16+H16+I16)</f>
        <v>21240.34</v>
      </c>
      <c r="L16" s="46">
        <f t="shared" ref="L16" si="50">K16+J16</f>
        <v>23010.37</v>
      </c>
      <c r="M16" s="117"/>
      <c r="N16" s="119">
        <f t="shared" ref="N16" si="51">K16</f>
        <v>21240.34</v>
      </c>
      <c r="O16" s="119">
        <f t="shared" ref="O16" si="52">E16++G16+F16+I16</f>
        <v>14960.28</v>
      </c>
      <c r="P16" s="119">
        <v>774</v>
      </c>
      <c r="Q16" s="119">
        <f t="shared" ref="Q16" si="53">IF(P16&gt;(O16*0.18),P16,O16*0.18)+N16+J16</f>
        <v>25703.22</v>
      </c>
      <c r="R16" s="119">
        <f t="shared" ref="R16" si="54">N16+O16*0.18</f>
        <v>23933.19</v>
      </c>
      <c r="S16" s="47"/>
    </row>
    <row r="17" spans="1:19" ht="9" customHeight="1" x14ac:dyDescent="0.2">
      <c r="A17" s="511"/>
      <c r="B17" s="511"/>
      <c r="C17" s="48" t="s">
        <v>4</v>
      </c>
      <c r="D17" s="49">
        <v>34</v>
      </c>
      <c r="E17" s="50">
        <v>26822354</v>
      </c>
      <c r="F17" s="50">
        <v>0</v>
      </c>
      <c r="G17" s="50">
        <f t="shared" si="0"/>
        <v>2144787</v>
      </c>
      <c r="H17" s="50">
        <v>12159892</v>
      </c>
      <c r="I17" s="50">
        <v>0</v>
      </c>
      <c r="J17" s="51">
        <f t="shared" ref="J17:L17" si="55">J16*1936.27</f>
        <v>3427256</v>
      </c>
      <c r="K17" s="50">
        <f t="shared" si="55"/>
        <v>41127033</v>
      </c>
      <c r="L17" s="52">
        <f t="shared" si="55"/>
        <v>44554289</v>
      </c>
      <c r="M17" s="118"/>
      <c r="N17" s="120">
        <f t="shared" ref="N17:O17" si="56">N16*1936.27</f>
        <v>41127033</v>
      </c>
      <c r="O17" s="120">
        <f t="shared" si="56"/>
        <v>28967141</v>
      </c>
      <c r="P17" s="120">
        <v>1498673</v>
      </c>
      <c r="Q17" s="120">
        <f t="shared" ref="Q17:R17" si="57">Q16*1936.27</f>
        <v>49768374</v>
      </c>
      <c r="R17" s="120">
        <f t="shared" si="57"/>
        <v>46341118</v>
      </c>
      <c r="S17" s="47"/>
    </row>
    <row r="18" spans="1:19" ht="12.75" customHeight="1" x14ac:dyDescent="0.2">
      <c r="A18" s="511"/>
      <c r="B18" s="511"/>
      <c r="C18" s="53" t="s">
        <v>3</v>
      </c>
      <c r="D18" s="54">
        <v>35</v>
      </c>
      <c r="E18" s="44">
        <v>14494.22</v>
      </c>
      <c r="F18" s="44">
        <v>0</v>
      </c>
      <c r="G18" s="44">
        <f t="shared" ref="G18" si="58">1200/13*12</f>
        <v>1107.69</v>
      </c>
      <c r="H18" s="44">
        <v>6280.06</v>
      </c>
      <c r="I18" s="44">
        <v>0</v>
      </c>
      <c r="J18" s="44">
        <f t="shared" ref="J18" si="59">(E18+F18+G18+H18+I18)/12</f>
        <v>1823.5</v>
      </c>
      <c r="K18" s="45">
        <f t="shared" ref="K18" si="60">(E18+F18+G18+H18+I18)</f>
        <v>21881.97</v>
      </c>
      <c r="L18" s="46">
        <f t="shared" ref="L18" si="61">K18+J18</f>
        <v>23705.47</v>
      </c>
      <c r="M18" s="117"/>
      <c r="N18" s="119">
        <f t="shared" ref="N18" si="62">K18</f>
        <v>21881.97</v>
      </c>
      <c r="O18" s="119">
        <f t="shared" ref="O18" si="63">E18++G18+F18+I18</f>
        <v>15601.91</v>
      </c>
      <c r="P18" s="119">
        <v>774</v>
      </c>
      <c r="Q18" s="119">
        <f t="shared" ref="Q18" si="64">IF(P18&gt;(O18*0.18),P18,O18*0.18)+N18+J18</f>
        <v>26513.81</v>
      </c>
      <c r="R18" s="119">
        <f t="shared" ref="R18" si="65">N18+O18*0.18</f>
        <v>24690.31</v>
      </c>
      <c r="S18" s="47"/>
    </row>
    <row r="19" spans="1:19" ht="9" customHeight="1" x14ac:dyDescent="0.2">
      <c r="A19" s="512"/>
      <c r="B19" s="512"/>
      <c r="C19" s="58" t="s">
        <v>4</v>
      </c>
      <c r="D19" s="59"/>
      <c r="E19" s="50">
        <v>28064723</v>
      </c>
      <c r="F19" s="50">
        <v>0</v>
      </c>
      <c r="G19" s="50">
        <f t="shared" si="0"/>
        <v>2144787</v>
      </c>
      <c r="H19" s="50">
        <v>12159892</v>
      </c>
      <c r="I19" s="50">
        <v>0</v>
      </c>
      <c r="J19" s="51">
        <f t="shared" ref="J19:L19" si="66">J18*1936.27</f>
        <v>3530788</v>
      </c>
      <c r="K19" s="50">
        <f t="shared" si="66"/>
        <v>42369402</v>
      </c>
      <c r="L19" s="52">
        <f t="shared" si="66"/>
        <v>45900190</v>
      </c>
      <c r="M19" s="118"/>
      <c r="N19" s="120">
        <f t="shared" ref="N19:O19" si="67">N18*1936.27</f>
        <v>42369402</v>
      </c>
      <c r="O19" s="120">
        <f t="shared" si="67"/>
        <v>30209510</v>
      </c>
      <c r="P19" s="120">
        <v>1498673</v>
      </c>
      <c r="Q19" s="120">
        <f t="shared" ref="Q19:R19" si="68">Q18*1936.27</f>
        <v>51337895</v>
      </c>
      <c r="R19" s="120">
        <f t="shared" si="68"/>
        <v>47807107</v>
      </c>
      <c r="S19" s="47"/>
    </row>
    <row r="20" spans="1:19" ht="12.75" customHeight="1" x14ac:dyDescent="0.2">
      <c r="A20" s="492">
        <v>39083</v>
      </c>
      <c r="B20" s="492">
        <v>39113</v>
      </c>
      <c r="C20" s="42" t="s">
        <v>3</v>
      </c>
      <c r="D20" s="43">
        <v>0</v>
      </c>
      <c r="E20" s="44">
        <v>9382.41</v>
      </c>
      <c r="F20" s="44">
        <v>0</v>
      </c>
      <c r="G20" s="44">
        <f t="shared" ref="G20" si="69">1200/13*12</f>
        <v>1107.69</v>
      </c>
      <c r="H20" s="44">
        <v>6280.06</v>
      </c>
      <c r="I20" s="44">
        <v>0</v>
      </c>
      <c r="J20" s="44">
        <f t="shared" ref="J20" si="70">(E20+F20+G20+H20+I20)/12</f>
        <v>1397.51</v>
      </c>
      <c r="K20" s="45">
        <f t="shared" ref="K20" si="71">(E20+F20+G20+H20+I20)</f>
        <v>16770.16</v>
      </c>
      <c r="L20" s="46">
        <f t="shared" ref="L20" si="72">K20+J20</f>
        <v>18167.669999999998</v>
      </c>
      <c r="M20" s="117"/>
      <c r="N20" s="119">
        <f t="shared" ref="N20" si="73">K20</f>
        <v>16770.16</v>
      </c>
      <c r="O20" s="119">
        <f t="shared" ref="O20" si="74">E20++G20+F20+I20</f>
        <v>10490.1</v>
      </c>
      <c r="P20" s="119">
        <v>774</v>
      </c>
      <c r="Q20" s="119">
        <f t="shared" ref="Q20" si="75">IF(P20&gt;(O20*0.18),P20,O20*0.18)+N20+J20</f>
        <v>20055.89</v>
      </c>
      <c r="R20" s="119">
        <f t="shared" ref="R20" si="76">N20+O20*0.18</f>
        <v>18658.38</v>
      </c>
      <c r="S20" s="47"/>
    </row>
    <row r="21" spans="1:19" ht="9" customHeight="1" x14ac:dyDescent="0.2">
      <c r="A21" s="493"/>
      <c r="B21" s="493"/>
      <c r="C21" s="48" t="s">
        <v>4</v>
      </c>
      <c r="D21" s="49">
        <v>2</v>
      </c>
      <c r="E21" s="50">
        <v>18166879</v>
      </c>
      <c r="F21" s="50">
        <v>0</v>
      </c>
      <c r="G21" s="50">
        <f t="shared" si="0"/>
        <v>2144787</v>
      </c>
      <c r="H21" s="50">
        <v>12159892</v>
      </c>
      <c r="I21" s="50">
        <v>0</v>
      </c>
      <c r="J21" s="51">
        <f t="shared" ref="J21:L21" si="77">J20*1936.27</f>
        <v>2705957</v>
      </c>
      <c r="K21" s="50">
        <f t="shared" si="77"/>
        <v>32471558</v>
      </c>
      <c r="L21" s="52">
        <f t="shared" si="77"/>
        <v>35177514</v>
      </c>
      <c r="M21" s="118"/>
      <c r="N21" s="120">
        <f t="shared" ref="N21:O21" si="78">N20*1936.27</f>
        <v>32471558</v>
      </c>
      <c r="O21" s="120">
        <f t="shared" si="78"/>
        <v>20311666</v>
      </c>
      <c r="P21" s="120">
        <v>1498673</v>
      </c>
      <c r="Q21" s="120">
        <f t="shared" ref="Q21:R21" si="79">Q20*1936.27</f>
        <v>38833618</v>
      </c>
      <c r="R21" s="120">
        <f t="shared" si="79"/>
        <v>36127661</v>
      </c>
      <c r="S21" s="47"/>
    </row>
    <row r="22" spans="1:19" ht="12.75" customHeight="1" x14ac:dyDescent="0.2">
      <c r="A22" s="511">
        <v>39083</v>
      </c>
      <c r="B22" s="511">
        <v>39113</v>
      </c>
      <c r="C22" s="53" t="s">
        <v>3</v>
      </c>
      <c r="D22" s="54">
        <v>3</v>
      </c>
      <c r="E22" s="44">
        <v>9734.43</v>
      </c>
      <c r="F22" s="44">
        <v>0</v>
      </c>
      <c r="G22" s="44">
        <f t="shared" ref="G22" si="80">1200/13*12</f>
        <v>1107.69</v>
      </c>
      <c r="H22" s="44">
        <v>6280.06</v>
      </c>
      <c r="I22" s="44">
        <v>0</v>
      </c>
      <c r="J22" s="44">
        <f t="shared" ref="J22" si="81">(E22+F22+G22+H22+I22)/12</f>
        <v>1426.85</v>
      </c>
      <c r="K22" s="45">
        <f t="shared" ref="K22" si="82">(E22+F22+G22+H22+I22)</f>
        <v>17122.18</v>
      </c>
      <c r="L22" s="46">
        <f t="shared" ref="L22" si="83">K22+J22</f>
        <v>18549.03</v>
      </c>
      <c r="M22" s="117"/>
      <c r="N22" s="119">
        <f t="shared" ref="N22" si="84">K22</f>
        <v>17122.18</v>
      </c>
      <c r="O22" s="119">
        <f t="shared" ref="O22" si="85">E22++G22+F22+I22</f>
        <v>10842.12</v>
      </c>
      <c r="P22" s="119">
        <v>774</v>
      </c>
      <c r="Q22" s="119">
        <f t="shared" ref="Q22" si="86">IF(P22&gt;(O22*0.18),P22,O22*0.18)+N22+J22</f>
        <v>20500.61</v>
      </c>
      <c r="R22" s="119">
        <f t="shared" ref="R22" si="87">N22+O22*0.18</f>
        <v>19073.759999999998</v>
      </c>
      <c r="S22" s="47"/>
    </row>
    <row r="23" spans="1:19" ht="9" customHeight="1" x14ac:dyDescent="0.2">
      <c r="A23" s="511"/>
      <c r="B23" s="511"/>
      <c r="C23" s="48" t="s">
        <v>4</v>
      </c>
      <c r="D23" s="49">
        <v>8</v>
      </c>
      <c r="E23" s="50">
        <v>18848485</v>
      </c>
      <c r="F23" s="50">
        <v>0</v>
      </c>
      <c r="G23" s="50">
        <f t="shared" si="0"/>
        <v>2144787</v>
      </c>
      <c r="H23" s="50">
        <v>12159892</v>
      </c>
      <c r="I23" s="50">
        <v>0</v>
      </c>
      <c r="J23" s="51">
        <f t="shared" ref="J23:L23" si="88">J22*1936.27</f>
        <v>2762767</v>
      </c>
      <c r="K23" s="50">
        <f t="shared" si="88"/>
        <v>33153163</v>
      </c>
      <c r="L23" s="52">
        <f t="shared" si="88"/>
        <v>35915930</v>
      </c>
      <c r="M23" s="118"/>
      <c r="N23" s="120">
        <f t="shared" ref="N23:O23" si="89">N22*1936.27</f>
        <v>33153163</v>
      </c>
      <c r="O23" s="120">
        <f t="shared" si="89"/>
        <v>20993272</v>
      </c>
      <c r="P23" s="120">
        <v>1498673</v>
      </c>
      <c r="Q23" s="120">
        <f t="shared" ref="Q23:R23" si="90">Q22*1936.27</f>
        <v>39694716</v>
      </c>
      <c r="R23" s="120">
        <f t="shared" si="90"/>
        <v>36931949</v>
      </c>
      <c r="S23" s="47"/>
    </row>
    <row r="24" spans="1:19" ht="12.75" customHeight="1" x14ac:dyDescent="0.2">
      <c r="A24" s="511"/>
      <c r="B24" s="511"/>
      <c r="C24" s="53" t="s">
        <v>3</v>
      </c>
      <c r="D24" s="54">
        <v>9</v>
      </c>
      <c r="E24" s="44">
        <v>10991.39</v>
      </c>
      <c r="F24" s="44">
        <v>0</v>
      </c>
      <c r="G24" s="44">
        <f t="shared" ref="G24" si="91">1200/13*12</f>
        <v>1107.69</v>
      </c>
      <c r="H24" s="44">
        <v>6280.06</v>
      </c>
      <c r="I24" s="44">
        <v>0</v>
      </c>
      <c r="J24" s="44">
        <f t="shared" ref="J24" si="92">(E24+F24+G24+H24+I24)/12</f>
        <v>1531.6</v>
      </c>
      <c r="K24" s="45">
        <f t="shared" ref="K24" si="93">(E24+F24+G24+H24+I24)</f>
        <v>18379.14</v>
      </c>
      <c r="L24" s="46">
        <f t="shared" ref="L24" si="94">K24+J24</f>
        <v>19910.740000000002</v>
      </c>
      <c r="M24" s="117"/>
      <c r="N24" s="119">
        <f t="shared" ref="N24" si="95">K24</f>
        <v>18379.14</v>
      </c>
      <c r="O24" s="119">
        <f t="shared" ref="O24" si="96">E24++G24+F24+I24</f>
        <v>12099.08</v>
      </c>
      <c r="P24" s="119">
        <v>774</v>
      </c>
      <c r="Q24" s="119">
        <f t="shared" ref="Q24" si="97">IF(P24&gt;(O24*0.18),P24,O24*0.18)+N24+J24</f>
        <v>22088.57</v>
      </c>
      <c r="R24" s="119">
        <f t="shared" ref="R24" si="98">N24+O24*0.18</f>
        <v>20556.97</v>
      </c>
      <c r="S24" s="47"/>
    </row>
    <row r="25" spans="1:19" ht="9" customHeight="1" x14ac:dyDescent="0.2">
      <c r="A25" s="511"/>
      <c r="B25" s="511"/>
      <c r="C25" s="48" t="s">
        <v>4</v>
      </c>
      <c r="D25" s="49">
        <v>14</v>
      </c>
      <c r="E25" s="50">
        <v>21282299</v>
      </c>
      <c r="F25" s="50">
        <v>0</v>
      </c>
      <c r="G25" s="50">
        <f t="shared" si="0"/>
        <v>2144787</v>
      </c>
      <c r="H25" s="50">
        <v>12159892</v>
      </c>
      <c r="I25" s="50">
        <v>0</v>
      </c>
      <c r="J25" s="51">
        <f t="shared" ref="J25:L25" si="99">J24*1936.27</f>
        <v>2965591</v>
      </c>
      <c r="K25" s="50">
        <f t="shared" si="99"/>
        <v>35586977</v>
      </c>
      <c r="L25" s="52">
        <f t="shared" si="99"/>
        <v>38552569</v>
      </c>
      <c r="M25" s="118"/>
      <c r="N25" s="120">
        <f t="shared" ref="N25:O25" si="100">N24*1936.27</f>
        <v>35586977</v>
      </c>
      <c r="O25" s="120">
        <f t="shared" si="100"/>
        <v>23427086</v>
      </c>
      <c r="P25" s="120">
        <v>1498673</v>
      </c>
      <c r="Q25" s="120">
        <f t="shared" ref="Q25:R25" si="101">Q24*1936.27</f>
        <v>42769435</v>
      </c>
      <c r="R25" s="120">
        <f t="shared" si="101"/>
        <v>39803844</v>
      </c>
      <c r="S25" s="47"/>
    </row>
    <row r="26" spans="1:19" ht="12.75" customHeight="1" x14ac:dyDescent="0.2">
      <c r="A26" s="511"/>
      <c r="B26" s="511"/>
      <c r="C26" s="53" t="s">
        <v>3</v>
      </c>
      <c r="D26" s="54">
        <v>15</v>
      </c>
      <c r="E26" s="44">
        <v>12181.79</v>
      </c>
      <c r="F26" s="44">
        <v>0</v>
      </c>
      <c r="G26" s="44">
        <f t="shared" ref="G26" si="102">1200/13*12</f>
        <v>1107.69</v>
      </c>
      <c r="H26" s="44">
        <v>6280.06</v>
      </c>
      <c r="I26" s="44">
        <v>0</v>
      </c>
      <c r="J26" s="44">
        <f t="shared" ref="J26" si="103">(E26+F26+G26+H26+I26)/12</f>
        <v>1630.8</v>
      </c>
      <c r="K26" s="45">
        <f t="shared" ref="K26" si="104">(E26+F26+G26+H26+I26)</f>
        <v>19569.54</v>
      </c>
      <c r="L26" s="46">
        <f t="shared" ref="L26" si="105">K26+J26</f>
        <v>21200.34</v>
      </c>
      <c r="M26" s="117"/>
      <c r="N26" s="119">
        <f t="shared" ref="N26" si="106">K26</f>
        <v>19569.54</v>
      </c>
      <c r="O26" s="119">
        <f t="shared" ref="O26" si="107">E26++G26+F26+I26</f>
        <v>13289.48</v>
      </c>
      <c r="P26" s="119">
        <v>774</v>
      </c>
      <c r="Q26" s="119">
        <f t="shared" ref="Q26" si="108">IF(P26&gt;(O26*0.18),P26,O26*0.18)+N26+J26</f>
        <v>23592.45</v>
      </c>
      <c r="R26" s="119">
        <f t="shared" ref="R26" si="109">N26+O26*0.18</f>
        <v>21961.65</v>
      </c>
      <c r="S26" s="47"/>
    </row>
    <row r="27" spans="1:19" ht="9" customHeight="1" x14ac:dyDescent="0.2">
      <c r="A27" s="511"/>
      <c r="B27" s="511"/>
      <c r="C27" s="48" t="s">
        <v>4</v>
      </c>
      <c r="D27" s="49">
        <v>20</v>
      </c>
      <c r="E27" s="50">
        <v>23587235</v>
      </c>
      <c r="F27" s="50">
        <v>0</v>
      </c>
      <c r="G27" s="50">
        <f t="shared" si="0"/>
        <v>2144787</v>
      </c>
      <c r="H27" s="50">
        <v>12159892</v>
      </c>
      <c r="I27" s="50">
        <v>0</v>
      </c>
      <c r="J27" s="51">
        <f t="shared" ref="J27:L27" si="110">J26*1936.27</f>
        <v>3157669</v>
      </c>
      <c r="K27" s="50">
        <f t="shared" si="110"/>
        <v>37891913</v>
      </c>
      <c r="L27" s="52">
        <f t="shared" si="110"/>
        <v>41049582</v>
      </c>
      <c r="M27" s="118"/>
      <c r="N27" s="120">
        <f t="shared" ref="N27:O27" si="111">N26*1936.27</f>
        <v>37891913</v>
      </c>
      <c r="O27" s="120">
        <f t="shared" si="111"/>
        <v>25732021</v>
      </c>
      <c r="P27" s="120">
        <v>1498673</v>
      </c>
      <c r="Q27" s="120">
        <f t="shared" ref="Q27:R27" si="112">Q26*1936.27</f>
        <v>45681353</v>
      </c>
      <c r="R27" s="120">
        <f t="shared" si="112"/>
        <v>42523684</v>
      </c>
      <c r="S27" s="47"/>
    </row>
    <row r="28" spans="1:19" ht="12.75" customHeight="1" x14ac:dyDescent="0.2">
      <c r="A28" s="511"/>
      <c r="B28" s="511"/>
      <c r="C28" s="53" t="s">
        <v>3</v>
      </c>
      <c r="D28" s="54">
        <v>21</v>
      </c>
      <c r="E28" s="44">
        <v>13379.46</v>
      </c>
      <c r="F28" s="44">
        <v>0</v>
      </c>
      <c r="G28" s="44">
        <f t="shared" ref="G28" si="113">1200/13*12</f>
        <v>1107.69</v>
      </c>
      <c r="H28" s="44">
        <v>6280.06</v>
      </c>
      <c r="I28" s="44">
        <v>0</v>
      </c>
      <c r="J28" s="44">
        <f t="shared" ref="J28" si="114">(E28+F28+G28+H28+I28)/12</f>
        <v>1730.6</v>
      </c>
      <c r="K28" s="45">
        <f t="shared" ref="K28" si="115">(E28+F28+G28+H28+I28)</f>
        <v>20767.21</v>
      </c>
      <c r="L28" s="46">
        <f t="shared" ref="L28" si="116">K28+J28</f>
        <v>22497.81</v>
      </c>
      <c r="M28" s="117"/>
      <c r="N28" s="119">
        <f t="shared" ref="N28" si="117">K28</f>
        <v>20767.21</v>
      </c>
      <c r="O28" s="119">
        <f t="shared" ref="O28" si="118">E28++G28+F28+I28</f>
        <v>14487.15</v>
      </c>
      <c r="P28" s="119">
        <v>774</v>
      </c>
      <c r="Q28" s="119">
        <f t="shared" ref="Q28" si="119">IF(P28&gt;(O28*0.18),P28,O28*0.18)+N28+J28</f>
        <v>25105.5</v>
      </c>
      <c r="R28" s="119">
        <f t="shared" ref="R28" si="120">N28+O28*0.18</f>
        <v>23374.9</v>
      </c>
      <c r="S28" s="47"/>
    </row>
    <row r="29" spans="1:19" ht="9" customHeight="1" x14ac:dyDescent="0.2">
      <c r="A29" s="511"/>
      <c r="B29" s="511"/>
      <c r="C29" s="48" t="s">
        <v>4</v>
      </c>
      <c r="D29" s="49">
        <v>27</v>
      </c>
      <c r="E29" s="50">
        <v>25906247</v>
      </c>
      <c r="F29" s="50">
        <v>0</v>
      </c>
      <c r="G29" s="50">
        <f t="shared" si="0"/>
        <v>2144787</v>
      </c>
      <c r="H29" s="50">
        <v>12159892</v>
      </c>
      <c r="I29" s="50">
        <v>0</v>
      </c>
      <c r="J29" s="51">
        <f t="shared" ref="J29:L29" si="121">J28*1936.27</f>
        <v>3350909</v>
      </c>
      <c r="K29" s="50">
        <f t="shared" si="121"/>
        <v>40210926</v>
      </c>
      <c r="L29" s="52">
        <f t="shared" si="121"/>
        <v>43561835</v>
      </c>
      <c r="M29" s="118"/>
      <c r="N29" s="120">
        <f t="shared" ref="N29:O29" si="122">N28*1936.27</f>
        <v>40210926</v>
      </c>
      <c r="O29" s="120">
        <f t="shared" si="122"/>
        <v>28051034</v>
      </c>
      <c r="P29" s="120">
        <v>1498673</v>
      </c>
      <c r="Q29" s="120">
        <f t="shared" ref="Q29:R29" si="123">Q28*1936.27</f>
        <v>48611026</v>
      </c>
      <c r="R29" s="120">
        <f t="shared" si="123"/>
        <v>45260118</v>
      </c>
      <c r="S29" s="47"/>
    </row>
    <row r="30" spans="1:19" ht="12.75" customHeight="1" x14ac:dyDescent="0.2">
      <c r="A30" s="511"/>
      <c r="B30" s="511"/>
      <c r="C30" s="53" t="s">
        <v>3</v>
      </c>
      <c r="D30" s="54">
        <v>28</v>
      </c>
      <c r="E30" s="44">
        <v>14232.27</v>
      </c>
      <c r="F30" s="44">
        <v>0</v>
      </c>
      <c r="G30" s="44">
        <f t="shared" ref="G30" si="124">1200/13*12</f>
        <v>1107.69</v>
      </c>
      <c r="H30" s="44">
        <v>6280.06</v>
      </c>
      <c r="I30" s="44">
        <v>0</v>
      </c>
      <c r="J30" s="44">
        <f t="shared" ref="J30" si="125">(E30+F30+G30+H30+I30)/12</f>
        <v>1801.67</v>
      </c>
      <c r="K30" s="45">
        <f t="shared" ref="K30" si="126">(E30+F30+G30+H30+I30)</f>
        <v>21620.02</v>
      </c>
      <c r="L30" s="46">
        <f t="shared" ref="L30" si="127">K30+J30</f>
        <v>23421.69</v>
      </c>
      <c r="M30" s="117"/>
      <c r="N30" s="119">
        <f t="shared" ref="N30" si="128">K30</f>
        <v>21620.02</v>
      </c>
      <c r="O30" s="119">
        <f t="shared" ref="O30" si="129">E30++G30+F30+I30</f>
        <v>15339.96</v>
      </c>
      <c r="P30" s="119">
        <v>774</v>
      </c>
      <c r="Q30" s="119">
        <f t="shared" ref="Q30" si="130">IF(P30&gt;(O30*0.18),P30,O30*0.18)+N30+J30</f>
        <v>26182.880000000001</v>
      </c>
      <c r="R30" s="119">
        <f t="shared" ref="R30" si="131">N30+O30*0.18</f>
        <v>24381.21</v>
      </c>
      <c r="S30" s="47"/>
    </row>
    <row r="31" spans="1:19" ht="9" customHeight="1" x14ac:dyDescent="0.2">
      <c r="A31" s="511"/>
      <c r="B31" s="511"/>
      <c r="C31" s="48" t="s">
        <v>4</v>
      </c>
      <c r="D31" s="49">
        <v>34</v>
      </c>
      <c r="E31" s="50">
        <v>27557517</v>
      </c>
      <c r="F31" s="50">
        <v>0</v>
      </c>
      <c r="G31" s="50">
        <f t="shared" si="0"/>
        <v>2144787</v>
      </c>
      <c r="H31" s="50">
        <v>12159892</v>
      </c>
      <c r="I31" s="50">
        <v>0</v>
      </c>
      <c r="J31" s="51">
        <f t="shared" ref="J31:L31" si="132">J30*1936.27</f>
        <v>3488520</v>
      </c>
      <c r="K31" s="50">
        <f t="shared" si="132"/>
        <v>41862196</v>
      </c>
      <c r="L31" s="52">
        <f t="shared" si="132"/>
        <v>45350716</v>
      </c>
      <c r="M31" s="118"/>
      <c r="N31" s="120">
        <f t="shared" ref="N31:O31" si="133">N30*1936.27</f>
        <v>41862196</v>
      </c>
      <c r="O31" s="120">
        <f t="shared" si="133"/>
        <v>29702304</v>
      </c>
      <c r="P31" s="120">
        <v>1498673</v>
      </c>
      <c r="Q31" s="120">
        <f t="shared" ref="Q31:R31" si="134">Q30*1936.27</f>
        <v>50697125</v>
      </c>
      <c r="R31" s="120">
        <f t="shared" si="134"/>
        <v>47208605</v>
      </c>
      <c r="S31" s="47"/>
    </row>
    <row r="32" spans="1:19" ht="12.75" customHeight="1" x14ac:dyDescent="0.2">
      <c r="A32" s="511"/>
      <c r="B32" s="511"/>
      <c r="C32" s="53" t="s">
        <v>3</v>
      </c>
      <c r="D32" s="54">
        <v>35</v>
      </c>
      <c r="E32" s="44">
        <v>14885.9</v>
      </c>
      <c r="F32" s="44">
        <v>0</v>
      </c>
      <c r="G32" s="44">
        <f t="shared" ref="G32" si="135">1200/13*12</f>
        <v>1107.69</v>
      </c>
      <c r="H32" s="44">
        <v>6280.06</v>
      </c>
      <c r="I32" s="44">
        <v>0</v>
      </c>
      <c r="J32" s="44">
        <f t="shared" ref="J32" si="136">(E32+F32+G32+H32+I32)/12</f>
        <v>1856.14</v>
      </c>
      <c r="K32" s="45">
        <f t="shared" ref="K32" si="137">(E32+F32+G32+H32+I32)</f>
        <v>22273.65</v>
      </c>
      <c r="L32" s="46">
        <f t="shared" ref="L32" si="138">K32+J32</f>
        <v>24129.79</v>
      </c>
      <c r="M32" s="117"/>
      <c r="N32" s="119">
        <f t="shared" ref="N32" si="139">K32</f>
        <v>22273.65</v>
      </c>
      <c r="O32" s="119">
        <f t="shared" ref="O32" si="140">E32++G32+F32+I32</f>
        <v>15993.59</v>
      </c>
      <c r="P32" s="119">
        <v>774</v>
      </c>
      <c r="Q32" s="119">
        <f t="shared" ref="Q32" si="141">IF(P32&gt;(O32*0.18),P32,O32*0.18)+N32+J32</f>
        <v>27008.639999999999</v>
      </c>
      <c r="R32" s="119">
        <f t="shared" ref="R32" si="142">N32+O32*0.18</f>
        <v>25152.5</v>
      </c>
      <c r="S32" s="47"/>
    </row>
    <row r="33" spans="1:19" ht="9" customHeight="1" x14ac:dyDescent="0.2">
      <c r="A33" s="512"/>
      <c r="B33" s="512"/>
      <c r="C33" s="58" t="s">
        <v>4</v>
      </c>
      <c r="D33" s="59"/>
      <c r="E33" s="50">
        <v>28823122</v>
      </c>
      <c r="F33" s="50">
        <v>0</v>
      </c>
      <c r="G33" s="50">
        <f t="shared" si="0"/>
        <v>2144787</v>
      </c>
      <c r="H33" s="50">
        <v>12159892</v>
      </c>
      <c r="I33" s="50">
        <v>0</v>
      </c>
      <c r="J33" s="51">
        <f t="shared" ref="J33:L33" si="143">J32*1936.27</f>
        <v>3593988</v>
      </c>
      <c r="K33" s="50">
        <f t="shared" si="143"/>
        <v>43127800</v>
      </c>
      <c r="L33" s="52">
        <f t="shared" si="143"/>
        <v>46721788</v>
      </c>
      <c r="M33" s="118"/>
      <c r="N33" s="120">
        <f t="shared" ref="N33:O33" si="144">N32*1936.27</f>
        <v>43127800</v>
      </c>
      <c r="O33" s="120">
        <f t="shared" si="144"/>
        <v>30967909</v>
      </c>
      <c r="P33" s="120">
        <v>1498673</v>
      </c>
      <c r="Q33" s="120">
        <f t="shared" ref="Q33:R33" si="145">Q32*1936.27</f>
        <v>52296019</v>
      </c>
      <c r="R33" s="120">
        <f t="shared" si="145"/>
        <v>48702031</v>
      </c>
      <c r="S33" s="47"/>
    </row>
    <row r="34" spans="1:19" ht="12.75" customHeight="1" x14ac:dyDescent="0.2">
      <c r="A34" s="492">
        <f>B22+1</f>
        <v>39114</v>
      </c>
      <c r="B34" s="492">
        <v>39446</v>
      </c>
      <c r="C34" s="42" t="s">
        <v>3</v>
      </c>
      <c r="D34" s="43">
        <v>0</v>
      </c>
      <c r="E34" s="44">
        <v>9805.5300000000007</v>
      </c>
      <c r="F34" s="44">
        <v>0</v>
      </c>
      <c r="G34" s="44">
        <f t="shared" ref="G34" si="146">1200/13*12</f>
        <v>1107.69</v>
      </c>
      <c r="H34" s="44">
        <v>6280.06</v>
      </c>
      <c r="I34" s="44">
        <v>0</v>
      </c>
      <c r="J34" s="44">
        <f t="shared" ref="J34" si="147">(E34+F34+G34+H34+I34)/12</f>
        <v>1432.77</v>
      </c>
      <c r="K34" s="45">
        <f t="shared" ref="K34" si="148">(E34+F34+G34+H34+I34)</f>
        <v>17193.28</v>
      </c>
      <c r="L34" s="46">
        <f t="shared" ref="L34" si="149">K34+J34</f>
        <v>18626.05</v>
      </c>
      <c r="M34" s="117"/>
      <c r="N34" s="119">
        <f t="shared" ref="N34" si="150">K34</f>
        <v>17193.28</v>
      </c>
      <c r="O34" s="119">
        <f t="shared" ref="O34" si="151">E34++G34+F34+I34</f>
        <v>10913.22</v>
      </c>
      <c r="P34" s="119">
        <v>774</v>
      </c>
      <c r="Q34" s="119">
        <f t="shared" ref="Q34" si="152">IF(P34&gt;(O34*0.18),P34,O34*0.18)+N34+J34</f>
        <v>20590.43</v>
      </c>
      <c r="R34" s="119">
        <f t="shared" ref="R34" si="153">N34+O34*0.18</f>
        <v>19157.66</v>
      </c>
      <c r="S34" s="47"/>
    </row>
    <row r="35" spans="1:19" ht="9" customHeight="1" x14ac:dyDescent="0.2">
      <c r="A35" s="493"/>
      <c r="B35" s="493"/>
      <c r="C35" s="48" t="s">
        <v>4</v>
      </c>
      <c r="D35" s="49">
        <v>2</v>
      </c>
      <c r="E35" s="50">
        <v>18986154</v>
      </c>
      <c r="F35" s="50">
        <v>0</v>
      </c>
      <c r="G35" s="50">
        <f t="shared" si="0"/>
        <v>2144787</v>
      </c>
      <c r="H35" s="50">
        <v>12159892</v>
      </c>
      <c r="I35" s="50">
        <v>0</v>
      </c>
      <c r="J35" s="51">
        <f t="shared" ref="J35:L35" si="154">J34*1936.27</f>
        <v>2774230</v>
      </c>
      <c r="K35" s="50">
        <f t="shared" si="154"/>
        <v>33290832</v>
      </c>
      <c r="L35" s="52">
        <f t="shared" si="154"/>
        <v>36065062</v>
      </c>
      <c r="M35" s="118"/>
      <c r="N35" s="120">
        <f t="shared" ref="N35:O35" si="155">N34*1936.27</f>
        <v>33290832</v>
      </c>
      <c r="O35" s="120">
        <f t="shared" si="155"/>
        <v>21130940</v>
      </c>
      <c r="P35" s="120">
        <v>1498673</v>
      </c>
      <c r="Q35" s="120">
        <f t="shared" ref="Q35:R35" si="156">Q34*1936.27</f>
        <v>39868632</v>
      </c>
      <c r="R35" s="120">
        <f t="shared" si="156"/>
        <v>37094402</v>
      </c>
      <c r="S35" s="47"/>
    </row>
    <row r="36" spans="1:19" ht="12.75" customHeight="1" x14ac:dyDescent="0.2">
      <c r="A36" s="511">
        <f>A34</f>
        <v>39114</v>
      </c>
      <c r="B36" s="511">
        <f>B34</f>
        <v>39446</v>
      </c>
      <c r="C36" s="53" t="s">
        <v>3</v>
      </c>
      <c r="D36" s="54">
        <v>3</v>
      </c>
      <c r="E36" s="44">
        <v>10167.15</v>
      </c>
      <c r="F36" s="44">
        <v>0</v>
      </c>
      <c r="G36" s="44">
        <f t="shared" ref="G36" si="157">1200/13*12</f>
        <v>1107.69</v>
      </c>
      <c r="H36" s="44">
        <v>6280.06</v>
      </c>
      <c r="I36" s="44">
        <v>0</v>
      </c>
      <c r="J36" s="44">
        <f t="shared" ref="J36" si="158">(E36+F36+G36+H36+I36)/12</f>
        <v>1462.91</v>
      </c>
      <c r="K36" s="45">
        <f t="shared" ref="K36" si="159">(E36+F36+G36+H36+I36)</f>
        <v>17554.900000000001</v>
      </c>
      <c r="L36" s="46">
        <f t="shared" ref="L36" si="160">K36+J36</f>
        <v>19017.810000000001</v>
      </c>
      <c r="M36" s="117"/>
      <c r="N36" s="119">
        <f t="shared" ref="N36" si="161">K36</f>
        <v>17554.900000000001</v>
      </c>
      <c r="O36" s="119">
        <f t="shared" ref="O36" si="162">E36++G36+F36+I36</f>
        <v>11274.84</v>
      </c>
      <c r="P36" s="119">
        <v>774</v>
      </c>
      <c r="Q36" s="119">
        <f t="shared" ref="Q36" si="163">IF(P36&gt;(O36*0.18),P36,O36*0.18)+N36+J36</f>
        <v>21047.279999999999</v>
      </c>
      <c r="R36" s="119">
        <f t="shared" ref="R36" si="164">N36+O36*0.18</f>
        <v>19584.37</v>
      </c>
      <c r="S36" s="47"/>
    </row>
    <row r="37" spans="1:19" ht="9" customHeight="1" x14ac:dyDescent="0.2">
      <c r="A37" s="511"/>
      <c r="B37" s="511"/>
      <c r="C37" s="48" t="s">
        <v>4</v>
      </c>
      <c r="D37" s="49">
        <v>8</v>
      </c>
      <c r="E37" s="50">
        <v>19686348</v>
      </c>
      <c r="F37" s="50">
        <v>0</v>
      </c>
      <c r="G37" s="50">
        <f t="shared" si="0"/>
        <v>2144787</v>
      </c>
      <c r="H37" s="50">
        <v>12159892</v>
      </c>
      <c r="I37" s="50">
        <v>0</v>
      </c>
      <c r="J37" s="51">
        <f t="shared" ref="J37:L37" si="165">J36*1936.27</f>
        <v>2832589</v>
      </c>
      <c r="K37" s="50">
        <f t="shared" si="165"/>
        <v>33991026</v>
      </c>
      <c r="L37" s="52">
        <f t="shared" si="165"/>
        <v>36823615</v>
      </c>
      <c r="M37" s="118"/>
      <c r="N37" s="120">
        <f t="shared" ref="N37:O37" si="166">N36*1936.27</f>
        <v>33991026</v>
      </c>
      <c r="O37" s="120">
        <f t="shared" si="166"/>
        <v>21831134</v>
      </c>
      <c r="P37" s="120">
        <v>1498673</v>
      </c>
      <c r="Q37" s="120">
        <f t="shared" ref="Q37:R37" si="167">Q36*1936.27</f>
        <v>40753217</v>
      </c>
      <c r="R37" s="120">
        <f t="shared" si="167"/>
        <v>37920628</v>
      </c>
      <c r="S37" s="47"/>
    </row>
    <row r="38" spans="1:19" ht="12.75" customHeight="1" x14ac:dyDescent="0.2">
      <c r="A38" s="511"/>
      <c r="B38" s="511"/>
      <c r="C38" s="53" t="s">
        <v>3</v>
      </c>
      <c r="D38" s="54">
        <v>9</v>
      </c>
      <c r="E38" s="44">
        <v>11457.95</v>
      </c>
      <c r="F38" s="44">
        <v>0</v>
      </c>
      <c r="G38" s="44">
        <f t="shared" ref="G38" si="168">1200/13*12</f>
        <v>1107.69</v>
      </c>
      <c r="H38" s="44">
        <v>6280.06</v>
      </c>
      <c r="I38" s="44">
        <v>0</v>
      </c>
      <c r="J38" s="44">
        <f t="shared" ref="J38" si="169">(E38+F38+G38+H38+I38)/12</f>
        <v>1570.48</v>
      </c>
      <c r="K38" s="45">
        <f t="shared" ref="K38" si="170">(E38+F38+G38+H38+I38)</f>
        <v>18845.7</v>
      </c>
      <c r="L38" s="46">
        <f t="shared" ref="L38" si="171">K38+J38</f>
        <v>20416.18</v>
      </c>
      <c r="M38" s="117"/>
      <c r="N38" s="119">
        <f t="shared" ref="N38" si="172">K38</f>
        <v>18845.7</v>
      </c>
      <c r="O38" s="119">
        <f t="shared" ref="O38" si="173">E38++G38+F38+I38</f>
        <v>12565.64</v>
      </c>
      <c r="P38" s="119">
        <v>774</v>
      </c>
      <c r="Q38" s="119">
        <f t="shared" ref="Q38" si="174">IF(P38&gt;(O38*0.18),P38,O38*0.18)+N38+J38</f>
        <v>22678</v>
      </c>
      <c r="R38" s="119">
        <f t="shared" ref="R38" si="175">N38+O38*0.18</f>
        <v>21107.52</v>
      </c>
      <c r="S38" s="47"/>
    </row>
    <row r="39" spans="1:19" ht="9" customHeight="1" x14ac:dyDescent="0.2">
      <c r="A39" s="511"/>
      <c r="B39" s="511"/>
      <c r="C39" s="48" t="s">
        <v>4</v>
      </c>
      <c r="D39" s="49">
        <v>14</v>
      </c>
      <c r="E39" s="50">
        <v>22185685</v>
      </c>
      <c r="F39" s="50">
        <v>0</v>
      </c>
      <c r="G39" s="50">
        <f t="shared" si="0"/>
        <v>2144787</v>
      </c>
      <c r="H39" s="50">
        <v>12159892</v>
      </c>
      <c r="I39" s="50">
        <v>0</v>
      </c>
      <c r="J39" s="51">
        <f t="shared" ref="J39:L39" si="176">J38*1936.27</f>
        <v>3040873</v>
      </c>
      <c r="K39" s="50">
        <f t="shared" si="176"/>
        <v>36490364</v>
      </c>
      <c r="L39" s="52">
        <f t="shared" si="176"/>
        <v>39531237</v>
      </c>
      <c r="M39" s="118"/>
      <c r="N39" s="120">
        <f t="shared" ref="N39:O39" si="177">N38*1936.27</f>
        <v>36490364</v>
      </c>
      <c r="O39" s="120">
        <f t="shared" si="177"/>
        <v>24330472</v>
      </c>
      <c r="P39" s="120">
        <v>1498673</v>
      </c>
      <c r="Q39" s="120">
        <f t="shared" ref="Q39:R39" si="178">Q38*1936.27</f>
        <v>43910731</v>
      </c>
      <c r="R39" s="120">
        <f t="shared" si="178"/>
        <v>40869858</v>
      </c>
      <c r="S39" s="47"/>
    </row>
    <row r="40" spans="1:19" ht="12.75" customHeight="1" x14ac:dyDescent="0.2">
      <c r="A40" s="511"/>
      <c r="B40" s="511"/>
      <c r="C40" s="53" t="s">
        <v>3</v>
      </c>
      <c r="D40" s="54">
        <v>15</v>
      </c>
      <c r="E40" s="44">
        <v>12680.51</v>
      </c>
      <c r="F40" s="44">
        <v>0</v>
      </c>
      <c r="G40" s="44">
        <f t="shared" ref="G40" si="179">1200/13*12</f>
        <v>1107.69</v>
      </c>
      <c r="H40" s="44">
        <v>6280.06</v>
      </c>
      <c r="I40" s="44">
        <v>0</v>
      </c>
      <c r="J40" s="44">
        <f t="shared" ref="J40" si="180">(E40+F40+G40+H40+I40)/12</f>
        <v>1672.36</v>
      </c>
      <c r="K40" s="45">
        <f t="shared" ref="K40" si="181">(E40+F40+G40+H40+I40)</f>
        <v>20068.259999999998</v>
      </c>
      <c r="L40" s="46">
        <f t="shared" ref="L40" si="182">K40+J40</f>
        <v>21740.62</v>
      </c>
      <c r="M40" s="117"/>
      <c r="N40" s="119">
        <f t="shared" ref="N40" si="183">K40</f>
        <v>20068.259999999998</v>
      </c>
      <c r="O40" s="119">
        <f t="shared" ref="O40" si="184">E40++G40+F40+I40</f>
        <v>13788.2</v>
      </c>
      <c r="P40" s="119">
        <v>774</v>
      </c>
      <c r="Q40" s="119">
        <f t="shared" ref="Q40" si="185">IF(P40&gt;(O40*0.18),P40,O40*0.18)+N40+J40</f>
        <v>24222.5</v>
      </c>
      <c r="R40" s="119">
        <f t="shared" ref="R40" si="186">N40+O40*0.18</f>
        <v>22550.14</v>
      </c>
      <c r="S40" s="47"/>
    </row>
    <row r="41" spans="1:19" ht="9" customHeight="1" x14ac:dyDescent="0.2">
      <c r="A41" s="511"/>
      <c r="B41" s="511"/>
      <c r="C41" s="48" t="s">
        <v>4</v>
      </c>
      <c r="D41" s="49">
        <v>20</v>
      </c>
      <c r="E41" s="50">
        <v>24552891</v>
      </c>
      <c r="F41" s="50">
        <v>0</v>
      </c>
      <c r="G41" s="50">
        <f t="shared" si="0"/>
        <v>2144787</v>
      </c>
      <c r="H41" s="50">
        <v>12159892</v>
      </c>
      <c r="I41" s="50">
        <v>0</v>
      </c>
      <c r="J41" s="51">
        <f t="shared" ref="J41:L41" si="187">J40*1936.27</f>
        <v>3238140</v>
      </c>
      <c r="K41" s="50">
        <f t="shared" si="187"/>
        <v>38857570</v>
      </c>
      <c r="L41" s="52">
        <f t="shared" si="187"/>
        <v>42095710</v>
      </c>
      <c r="M41" s="118"/>
      <c r="N41" s="120">
        <f t="shared" ref="N41:O41" si="188">N40*1936.27</f>
        <v>38857570</v>
      </c>
      <c r="O41" s="120">
        <f t="shared" si="188"/>
        <v>26697678</v>
      </c>
      <c r="P41" s="120">
        <v>1498673</v>
      </c>
      <c r="Q41" s="120">
        <f t="shared" ref="Q41:R41" si="189">Q40*1936.27</f>
        <v>46901300</v>
      </c>
      <c r="R41" s="120">
        <f t="shared" si="189"/>
        <v>43663160</v>
      </c>
      <c r="S41" s="47"/>
    </row>
    <row r="42" spans="1:19" ht="12.75" customHeight="1" x14ac:dyDescent="0.2">
      <c r="A42" s="511"/>
      <c r="B42" s="511"/>
      <c r="C42" s="53" t="s">
        <v>3</v>
      </c>
      <c r="D42" s="54">
        <v>21</v>
      </c>
      <c r="E42" s="44">
        <v>13910.46</v>
      </c>
      <c r="F42" s="44">
        <v>0</v>
      </c>
      <c r="G42" s="44">
        <f t="shared" ref="G42" si="190">1200/13*12</f>
        <v>1107.69</v>
      </c>
      <c r="H42" s="44">
        <v>6280.06</v>
      </c>
      <c r="I42" s="44">
        <v>0</v>
      </c>
      <c r="J42" s="44">
        <f t="shared" ref="J42" si="191">(E42+F42+G42+H42+I42)/12</f>
        <v>1774.85</v>
      </c>
      <c r="K42" s="45">
        <f t="shared" ref="K42" si="192">(E42+F42+G42+H42+I42)</f>
        <v>21298.21</v>
      </c>
      <c r="L42" s="46">
        <f t="shared" ref="L42" si="193">K42+J42</f>
        <v>23073.06</v>
      </c>
      <c r="M42" s="117"/>
      <c r="N42" s="119">
        <f t="shared" ref="N42" si="194">K42</f>
        <v>21298.21</v>
      </c>
      <c r="O42" s="119">
        <f t="shared" ref="O42" si="195">E42++G42+F42+I42</f>
        <v>15018.15</v>
      </c>
      <c r="P42" s="119">
        <v>774</v>
      </c>
      <c r="Q42" s="119">
        <f t="shared" ref="Q42" si="196">IF(P42&gt;(O42*0.18),P42,O42*0.18)+N42+J42</f>
        <v>25776.33</v>
      </c>
      <c r="R42" s="119">
        <f t="shared" ref="R42" si="197">N42+O42*0.18</f>
        <v>24001.48</v>
      </c>
      <c r="S42" s="47"/>
    </row>
    <row r="43" spans="1:19" ht="9" customHeight="1" x14ac:dyDescent="0.2">
      <c r="A43" s="511"/>
      <c r="B43" s="511"/>
      <c r="C43" s="48" t="s">
        <v>4</v>
      </c>
      <c r="D43" s="49">
        <v>27</v>
      </c>
      <c r="E43" s="50">
        <v>26934406</v>
      </c>
      <c r="F43" s="50">
        <v>0</v>
      </c>
      <c r="G43" s="50">
        <f t="shared" si="0"/>
        <v>2144787</v>
      </c>
      <c r="H43" s="50">
        <v>12159892</v>
      </c>
      <c r="I43" s="50">
        <v>0</v>
      </c>
      <c r="J43" s="51">
        <f t="shared" ref="J43:L43" si="198">J42*1936.27</f>
        <v>3436589</v>
      </c>
      <c r="K43" s="50">
        <f t="shared" si="198"/>
        <v>41239085</v>
      </c>
      <c r="L43" s="52">
        <f t="shared" si="198"/>
        <v>44675674</v>
      </c>
      <c r="M43" s="118"/>
      <c r="N43" s="120">
        <f t="shared" ref="N43:O43" si="199">N42*1936.27</f>
        <v>41239085</v>
      </c>
      <c r="O43" s="120">
        <f t="shared" si="199"/>
        <v>29079193</v>
      </c>
      <c r="P43" s="120">
        <v>1498673</v>
      </c>
      <c r="Q43" s="120">
        <f t="shared" ref="Q43:R43" si="200">Q42*1936.27</f>
        <v>49909934</v>
      </c>
      <c r="R43" s="120">
        <f t="shared" si="200"/>
        <v>46473346</v>
      </c>
      <c r="S43" s="47"/>
    </row>
    <row r="44" spans="1:19" ht="12.75" customHeight="1" x14ac:dyDescent="0.2">
      <c r="A44" s="511"/>
      <c r="B44" s="511"/>
      <c r="C44" s="53" t="s">
        <v>3</v>
      </c>
      <c r="D44" s="54">
        <v>28</v>
      </c>
      <c r="E44" s="44">
        <v>14786.43</v>
      </c>
      <c r="F44" s="44">
        <v>0</v>
      </c>
      <c r="G44" s="44">
        <f t="shared" ref="G44" si="201">1200/13*12</f>
        <v>1107.69</v>
      </c>
      <c r="H44" s="44">
        <v>6280.06</v>
      </c>
      <c r="I44" s="44">
        <v>0</v>
      </c>
      <c r="J44" s="44">
        <f t="shared" ref="J44" si="202">(E44+F44+G44+H44+I44)/12</f>
        <v>1847.85</v>
      </c>
      <c r="K44" s="45">
        <f t="shared" ref="K44" si="203">(E44+F44+G44+H44+I44)</f>
        <v>22174.18</v>
      </c>
      <c r="L44" s="46">
        <f t="shared" ref="L44" si="204">K44+J44</f>
        <v>24022.03</v>
      </c>
      <c r="M44" s="117"/>
      <c r="N44" s="119">
        <f t="shared" ref="N44" si="205">K44</f>
        <v>22174.18</v>
      </c>
      <c r="O44" s="119">
        <f t="shared" ref="O44" si="206">E44++G44+F44+I44</f>
        <v>15894.12</v>
      </c>
      <c r="P44" s="119">
        <v>774</v>
      </c>
      <c r="Q44" s="119">
        <f t="shared" ref="Q44" si="207">IF(P44&gt;(O44*0.18),P44,O44*0.18)+N44+J44</f>
        <v>26882.97</v>
      </c>
      <c r="R44" s="119">
        <f t="shared" ref="R44" si="208">N44+O44*0.18</f>
        <v>25035.119999999999</v>
      </c>
      <c r="S44" s="47"/>
    </row>
    <row r="45" spans="1:19" ht="9" customHeight="1" x14ac:dyDescent="0.2">
      <c r="A45" s="511"/>
      <c r="B45" s="511"/>
      <c r="C45" s="48" t="s">
        <v>4</v>
      </c>
      <c r="D45" s="49">
        <v>34</v>
      </c>
      <c r="E45" s="50">
        <v>28630521</v>
      </c>
      <c r="F45" s="50">
        <v>0</v>
      </c>
      <c r="G45" s="50">
        <f t="shared" si="0"/>
        <v>2144787</v>
      </c>
      <c r="H45" s="50">
        <v>12159892</v>
      </c>
      <c r="I45" s="50">
        <v>0</v>
      </c>
      <c r="J45" s="51">
        <f t="shared" ref="J45:L45" si="209">J44*1936.27</f>
        <v>3577937</v>
      </c>
      <c r="K45" s="50">
        <f t="shared" si="209"/>
        <v>42935200</v>
      </c>
      <c r="L45" s="52">
        <f t="shared" si="209"/>
        <v>46513136</v>
      </c>
      <c r="M45" s="118"/>
      <c r="N45" s="120">
        <f t="shared" ref="N45:O45" si="210">N44*1936.27</f>
        <v>42935200</v>
      </c>
      <c r="O45" s="120">
        <f t="shared" si="210"/>
        <v>30775308</v>
      </c>
      <c r="P45" s="120">
        <v>1498673</v>
      </c>
      <c r="Q45" s="120">
        <f t="shared" ref="Q45:R45" si="211">Q44*1936.27</f>
        <v>52052688</v>
      </c>
      <c r="R45" s="120">
        <f t="shared" si="211"/>
        <v>48474752</v>
      </c>
      <c r="S45" s="47"/>
    </row>
    <row r="46" spans="1:19" ht="12.75" customHeight="1" x14ac:dyDescent="0.2">
      <c r="A46" s="511"/>
      <c r="B46" s="511"/>
      <c r="C46" s="53" t="s">
        <v>3</v>
      </c>
      <c r="D46" s="54">
        <v>35</v>
      </c>
      <c r="E46" s="44">
        <v>15457.7</v>
      </c>
      <c r="F46" s="44">
        <v>0</v>
      </c>
      <c r="G46" s="44">
        <f t="shared" ref="G46" si="212">1200/13*12</f>
        <v>1107.69</v>
      </c>
      <c r="H46" s="44">
        <v>6280.06</v>
      </c>
      <c r="I46" s="44">
        <v>0</v>
      </c>
      <c r="J46" s="44">
        <f t="shared" ref="J46" si="213">(E46+F46+G46+H46+I46)/12</f>
        <v>1903.79</v>
      </c>
      <c r="K46" s="45">
        <f t="shared" ref="K46" si="214">(E46+F46+G46+H46+I46)</f>
        <v>22845.45</v>
      </c>
      <c r="L46" s="46">
        <f t="shared" ref="L46" si="215">K46+J46</f>
        <v>24749.24</v>
      </c>
      <c r="M46" s="117"/>
      <c r="N46" s="119">
        <f t="shared" ref="N46" si="216">K46</f>
        <v>22845.45</v>
      </c>
      <c r="O46" s="119">
        <f t="shared" ref="O46" si="217">E46++G46+F46+I46</f>
        <v>16565.39</v>
      </c>
      <c r="P46" s="119">
        <v>774</v>
      </c>
      <c r="Q46" s="119">
        <f t="shared" ref="Q46" si="218">IF(P46&gt;(O46*0.18),P46,O46*0.18)+N46+J46</f>
        <v>27731.01</v>
      </c>
      <c r="R46" s="119">
        <f t="shared" ref="R46" si="219">N46+O46*0.18</f>
        <v>25827.22</v>
      </c>
      <c r="S46" s="47"/>
    </row>
    <row r="47" spans="1:19" ht="9" customHeight="1" x14ac:dyDescent="0.2">
      <c r="A47" s="512"/>
      <c r="B47" s="512"/>
      <c r="C47" s="58" t="s">
        <v>4</v>
      </c>
      <c r="D47" s="59"/>
      <c r="E47" s="61">
        <v>29930281</v>
      </c>
      <c r="F47" s="61">
        <v>0</v>
      </c>
      <c r="G47" s="50">
        <f t="shared" si="0"/>
        <v>2144787</v>
      </c>
      <c r="H47" s="61">
        <v>12159892</v>
      </c>
      <c r="I47" s="61">
        <v>0</v>
      </c>
      <c r="J47" s="51">
        <f t="shared" ref="J47:L47" si="220">J46*1936.27</f>
        <v>3686251</v>
      </c>
      <c r="K47" s="50">
        <f t="shared" si="220"/>
        <v>44234959</v>
      </c>
      <c r="L47" s="52">
        <f t="shared" si="220"/>
        <v>47921211</v>
      </c>
      <c r="M47" s="118"/>
      <c r="N47" s="120">
        <f t="shared" ref="N47:O47" si="221">N46*1936.27</f>
        <v>44234959</v>
      </c>
      <c r="O47" s="120">
        <f t="shared" si="221"/>
        <v>32075068</v>
      </c>
      <c r="P47" s="120">
        <v>1498673</v>
      </c>
      <c r="Q47" s="120">
        <f t="shared" ref="Q47:R47" si="222">Q46*1936.27</f>
        <v>53694723</v>
      </c>
      <c r="R47" s="120">
        <f t="shared" si="222"/>
        <v>50008471</v>
      </c>
      <c r="S47" s="47"/>
    </row>
    <row r="48" spans="1:19" ht="12.75" customHeight="1" x14ac:dyDescent="0.2">
      <c r="A48" s="492">
        <f>B36+1</f>
        <v>39447</v>
      </c>
      <c r="B48" s="492">
        <v>39447</v>
      </c>
      <c r="C48" s="42" t="s">
        <v>3</v>
      </c>
      <c r="D48" s="43">
        <v>0</v>
      </c>
      <c r="E48" s="44">
        <v>9805.5300000000007</v>
      </c>
      <c r="F48" s="44">
        <v>0</v>
      </c>
      <c r="G48" s="44">
        <f t="shared" ref="G48" si="223">1200/13*12</f>
        <v>1107.69</v>
      </c>
      <c r="H48" s="44">
        <v>6280.06</v>
      </c>
      <c r="I48" s="44">
        <v>0</v>
      </c>
      <c r="J48" s="44">
        <f t="shared" ref="J48" si="224">(E48+F48+G48+H48+I48)/12</f>
        <v>1432.77</v>
      </c>
      <c r="K48" s="45">
        <f t="shared" ref="K48" si="225">(E48+F48+G48+H48+I48)</f>
        <v>17193.28</v>
      </c>
      <c r="L48" s="46">
        <f t="shared" ref="L48" si="226">K48+J48</f>
        <v>18626.05</v>
      </c>
      <c r="M48" s="117"/>
      <c r="N48" s="119">
        <f t="shared" ref="N48" si="227">K48</f>
        <v>17193.28</v>
      </c>
      <c r="O48" s="119">
        <f t="shared" ref="O48" si="228">E48++G48+F48+I48</f>
        <v>10913.22</v>
      </c>
      <c r="P48" s="119">
        <v>774</v>
      </c>
      <c r="Q48" s="119">
        <f t="shared" ref="Q48" si="229">IF(P48&gt;(O48*0.18),P48,O48*0.18)+N48+J48</f>
        <v>20590.43</v>
      </c>
      <c r="R48" s="119">
        <f t="shared" ref="R48" si="230">N48+O48*0.18</f>
        <v>19157.66</v>
      </c>
      <c r="S48" s="47"/>
    </row>
    <row r="49" spans="1:19" ht="9" customHeight="1" x14ac:dyDescent="0.2">
      <c r="A49" s="493"/>
      <c r="B49" s="493"/>
      <c r="C49" s="48" t="s">
        <v>4</v>
      </c>
      <c r="D49" s="49">
        <v>2</v>
      </c>
      <c r="E49" s="50">
        <v>18986154</v>
      </c>
      <c r="F49" s="50">
        <v>0</v>
      </c>
      <c r="G49" s="50">
        <f t="shared" si="0"/>
        <v>2144787</v>
      </c>
      <c r="H49" s="50">
        <v>12159892</v>
      </c>
      <c r="I49" s="50">
        <v>0</v>
      </c>
      <c r="J49" s="51">
        <f t="shared" ref="J49:L49" si="231">J48*1936.27</f>
        <v>2774230</v>
      </c>
      <c r="K49" s="50">
        <f t="shared" si="231"/>
        <v>33290832</v>
      </c>
      <c r="L49" s="52">
        <f t="shared" si="231"/>
        <v>36065062</v>
      </c>
      <c r="M49" s="118"/>
      <c r="N49" s="120">
        <f t="shared" ref="N49:O49" si="232">N48*1936.27</f>
        <v>33290832</v>
      </c>
      <c r="O49" s="120">
        <f t="shared" si="232"/>
        <v>21130940</v>
      </c>
      <c r="P49" s="120">
        <v>1498673</v>
      </c>
      <c r="Q49" s="120">
        <f t="shared" ref="Q49:R49" si="233">Q48*1936.27</f>
        <v>39868632</v>
      </c>
      <c r="R49" s="120">
        <f t="shared" si="233"/>
        <v>37094402</v>
      </c>
      <c r="S49" s="47"/>
    </row>
    <row r="50" spans="1:19" ht="12.75" customHeight="1" x14ac:dyDescent="0.2">
      <c r="A50" s="511">
        <f>A48</f>
        <v>39447</v>
      </c>
      <c r="B50" s="511">
        <f>B48</f>
        <v>39447</v>
      </c>
      <c r="C50" s="53" t="s">
        <v>3</v>
      </c>
      <c r="D50" s="54">
        <v>3</v>
      </c>
      <c r="E50" s="44">
        <v>10167.15</v>
      </c>
      <c r="F50" s="44">
        <v>0</v>
      </c>
      <c r="G50" s="44">
        <f t="shared" ref="G50" si="234">1200/13*12</f>
        <v>1107.69</v>
      </c>
      <c r="H50" s="44">
        <v>6280.06</v>
      </c>
      <c r="I50" s="44">
        <v>0</v>
      </c>
      <c r="J50" s="44">
        <f t="shared" ref="J50" si="235">(E50+F50+G50+H50+I50)/12</f>
        <v>1462.91</v>
      </c>
      <c r="K50" s="45">
        <f t="shared" ref="K50" si="236">(E50+F50+G50+H50+I50)</f>
        <v>17554.900000000001</v>
      </c>
      <c r="L50" s="46">
        <f t="shared" ref="L50" si="237">K50+J50</f>
        <v>19017.810000000001</v>
      </c>
      <c r="M50" s="117"/>
      <c r="N50" s="119">
        <f t="shared" ref="N50" si="238">K50</f>
        <v>17554.900000000001</v>
      </c>
      <c r="O50" s="119">
        <f t="shared" ref="O50" si="239">E50++G50+F50+I50</f>
        <v>11274.84</v>
      </c>
      <c r="P50" s="119">
        <v>774</v>
      </c>
      <c r="Q50" s="119">
        <f t="shared" ref="Q50" si="240">IF(P50&gt;(O50*0.18),P50,O50*0.18)+N50+J50</f>
        <v>21047.279999999999</v>
      </c>
      <c r="R50" s="119">
        <f t="shared" ref="R50" si="241">N50+O50*0.18</f>
        <v>19584.37</v>
      </c>
      <c r="S50" s="47"/>
    </row>
    <row r="51" spans="1:19" ht="9" customHeight="1" x14ac:dyDescent="0.2">
      <c r="A51" s="511"/>
      <c r="B51" s="511"/>
      <c r="C51" s="48" t="s">
        <v>4</v>
      </c>
      <c r="D51" s="49">
        <v>8</v>
      </c>
      <c r="E51" s="50">
        <v>19686348</v>
      </c>
      <c r="F51" s="50">
        <v>0</v>
      </c>
      <c r="G51" s="50">
        <f t="shared" si="0"/>
        <v>2144787</v>
      </c>
      <c r="H51" s="50">
        <v>12159892</v>
      </c>
      <c r="I51" s="50">
        <v>0</v>
      </c>
      <c r="J51" s="51">
        <f t="shared" ref="J51:L51" si="242">J50*1936.27</f>
        <v>2832589</v>
      </c>
      <c r="K51" s="50">
        <f t="shared" si="242"/>
        <v>33991026</v>
      </c>
      <c r="L51" s="52">
        <f t="shared" si="242"/>
        <v>36823615</v>
      </c>
      <c r="M51" s="118"/>
      <c r="N51" s="120">
        <f t="shared" ref="N51:O51" si="243">N50*1936.27</f>
        <v>33991026</v>
      </c>
      <c r="O51" s="120">
        <f t="shared" si="243"/>
        <v>21831134</v>
      </c>
      <c r="P51" s="120">
        <v>1498673</v>
      </c>
      <c r="Q51" s="120">
        <f t="shared" ref="Q51:R51" si="244">Q50*1936.27</f>
        <v>40753217</v>
      </c>
      <c r="R51" s="120">
        <f t="shared" si="244"/>
        <v>37920628</v>
      </c>
      <c r="S51" s="47"/>
    </row>
    <row r="52" spans="1:19" ht="12.75" customHeight="1" x14ac:dyDescent="0.2">
      <c r="A52" s="511"/>
      <c r="B52" s="511"/>
      <c r="C52" s="53" t="s">
        <v>3</v>
      </c>
      <c r="D52" s="54">
        <v>9</v>
      </c>
      <c r="E52" s="44">
        <v>11457.95</v>
      </c>
      <c r="F52" s="44">
        <v>0</v>
      </c>
      <c r="G52" s="44">
        <f t="shared" ref="G52" si="245">1200/13*12</f>
        <v>1107.69</v>
      </c>
      <c r="H52" s="44">
        <v>6280.06</v>
      </c>
      <c r="I52" s="44">
        <v>0</v>
      </c>
      <c r="J52" s="44">
        <f t="shared" ref="J52" si="246">(E52+F52+G52+H52+I52)/12</f>
        <v>1570.48</v>
      </c>
      <c r="K52" s="45">
        <f t="shared" ref="K52" si="247">(E52+F52+G52+H52+I52)</f>
        <v>18845.7</v>
      </c>
      <c r="L52" s="46">
        <f t="shared" ref="L52" si="248">K52+J52</f>
        <v>20416.18</v>
      </c>
      <c r="M52" s="117"/>
      <c r="N52" s="119">
        <f t="shared" ref="N52" si="249">K52</f>
        <v>18845.7</v>
      </c>
      <c r="O52" s="119">
        <f t="shared" ref="O52" si="250">E52++G52+F52+I52</f>
        <v>12565.64</v>
      </c>
      <c r="P52" s="119">
        <v>774</v>
      </c>
      <c r="Q52" s="119">
        <f t="shared" ref="Q52" si="251">IF(P52&gt;(O52*0.18),P52,O52*0.18)+N52+J52</f>
        <v>22678</v>
      </c>
      <c r="R52" s="119">
        <f t="shared" ref="R52" si="252">N52+O52*0.18</f>
        <v>21107.52</v>
      </c>
      <c r="S52" s="47"/>
    </row>
    <row r="53" spans="1:19" ht="9" customHeight="1" x14ac:dyDescent="0.2">
      <c r="A53" s="511"/>
      <c r="B53" s="511"/>
      <c r="C53" s="48" t="s">
        <v>4</v>
      </c>
      <c r="D53" s="49">
        <v>14</v>
      </c>
      <c r="E53" s="50">
        <v>22185685</v>
      </c>
      <c r="F53" s="50">
        <v>0</v>
      </c>
      <c r="G53" s="50">
        <f t="shared" si="0"/>
        <v>2144787</v>
      </c>
      <c r="H53" s="50">
        <v>12159892</v>
      </c>
      <c r="I53" s="50">
        <v>0</v>
      </c>
      <c r="J53" s="51">
        <f t="shared" ref="J53:L53" si="253">J52*1936.27</f>
        <v>3040873</v>
      </c>
      <c r="K53" s="50">
        <f t="shared" si="253"/>
        <v>36490364</v>
      </c>
      <c r="L53" s="52">
        <f t="shared" si="253"/>
        <v>39531237</v>
      </c>
      <c r="M53" s="118"/>
      <c r="N53" s="120">
        <f t="shared" ref="N53:O53" si="254">N52*1936.27</f>
        <v>36490364</v>
      </c>
      <c r="O53" s="120">
        <f t="shared" si="254"/>
        <v>24330472</v>
      </c>
      <c r="P53" s="120">
        <v>1498673</v>
      </c>
      <c r="Q53" s="120">
        <f t="shared" ref="Q53:R53" si="255">Q52*1936.27</f>
        <v>43910731</v>
      </c>
      <c r="R53" s="120">
        <f t="shared" si="255"/>
        <v>40869858</v>
      </c>
      <c r="S53" s="47"/>
    </row>
    <row r="54" spans="1:19" ht="12.75" customHeight="1" x14ac:dyDescent="0.2">
      <c r="A54" s="511"/>
      <c r="B54" s="511"/>
      <c r="C54" s="53" t="s">
        <v>3</v>
      </c>
      <c r="D54" s="54">
        <v>15</v>
      </c>
      <c r="E54" s="44">
        <v>12680.51</v>
      </c>
      <c r="F54" s="44">
        <v>0</v>
      </c>
      <c r="G54" s="44">
        <f t="shared" ref="G54" si="256">1200/13*12</f>
        <v>1107.69</v>
      </c>
      <c r="H54" s="44">
        <v>6280.06</v>
      </c>
      <c r="I54" s="44">
        <v>0</v>
      </c>
      <c r="J54" s="44">
        <f t="shared" ref="J54" si="257">(E54+F54+G54+H54+I54)/12</f>
        <v>1672.36</v>
      </c>
      <c r="K54" s="45">
        <f t="shared" ref="K54" si="258">(E54+F54+G54+H54+I54)</f>
        <v>20068.259999999998</v>
      </c>
      <c r="L54" s="46">
        <f t="shared" ref="L54" si="259">K54+J54</f>
        <v>21740.62</v>
      </c>
      <c r="M54" s="117"/>
      <c r="N54" s="119">
        <f t="shared" ref="N54" si="260">K54</f>
        <v>20068.259999999998</v>
      </c>
      <c r="O54" s="119">
        <f t="shared" ref="O54" si="261">E54++G54+F54+I54</f>
        <v>13788.2</v>
      </c>
      <c r="P54" s="119">
        <v>774</v>
      </c>
      <c r="Q54" s="119">
        <f t="shared" ref="Q54" si="262">IF(P54&gt;(O54*0.18),P54,O54*0.18)+N54+J54</f>
        <v>24222.5</v>
      </c>
      <c r="R54" s="119">
        <f t="shared" ref="R54" si="263">N54+O54*0.18</f>
        <v>22550.14</v>
      </c>
      <c r="S54" s="47"/>
    </row>
    <row r="55" spans="1:19" ht="9" customHeight="1" x14ac:dyDescent="0.2">
      <c r="A55" s="511"/>
      <c r="B55" s="511"/>
      <c r="C55" s="48" t="s">
        <v>4</v>
      </c>
      <c r="D55" s="49">
        <v>20</v>
      </c>
      <c r="E55" s="50">
        <v>24552891</v>
      </c>
      <c r="F55" s="50">
        <v>0</v>
      </c>
      <c r="G55" s="50">
        <f t="shared" si="0"/>
        <v>2144787</v>
      </c>
      <c r="H55" s="50">
        <v>12159892</v>
      </c>
      <c r="I55" s="50">
        <v>0</v>
      </c>
      <c r="J55" s="51">
        <f t="shared" ref="J55:L55" si="264">J54*1936.27</f>
        <v>3238140</v>
      </c>
      <c r="K55" s="50">
        <f t="shared" si="264"/>
        <v>38857570</v>
      </c>
      <c r="L55" s="52">
        <f t="shared" si="264"/>
        <v>42095710</v>
      </c>
      <c r="M55" s="118"/>
      <c r="N55" s="120">
        <f t="shared" ref="N55:O55" si="265">N54*1936.27</f>
        <v>38857570</v>
      </c>
      <c r="O55" s="120">
        <f t="shared" si="265"/>
        <v>26697678</v>
      </c>
      <c r="P55" s="120">
        <v>1498673</v>
      </c>
      <c r="Q55" s="120">
        <f t="shared" ref="Q55:R55" si="266">Q54*1936.27</f>
        <v>46901300</v>
      </c>
      <c r="R55" s="120">
        <f t="shared" si="266"/>
        <v>43663160</v>
      </c>
      <c r="S55" s="47"/>
    </row>
    <row r="56" spans="1:19" ht="12.75" customHeight="1" x14ac:dyDescent="0.2">
      <c r="A56" s="511"/>
      <c r="B56" s="511"/>
      <c r="C56" s="53" t="s">
        <v>3</v>
      </c>
      <c r="D56" s="54">
        <v>21</v>
      </c>
      <c r="E56" s="44">
        <v>13910.46</v>
      </c>
      <c r="F56" s="44">
        <v>0</v>
      </c>
      <c r="G56" s="44">
        <f t="shared" ref="G56" si="267">1200/13*12</f>
        <v>1107.69</v>
      </c>
      <c r="H56" s="44">
        <v>6280.06</v>
      </c>
      <c r="I56" s="44">
        <v>0</v>
      </c>
      <c r="J56" s="44">
        <f t="shared" ref="J56" si="268">(E56+F56+G56+H56+I56)/12</f>
        <v>1774.85</v>
      </c>
      <c r="K56" s="45">
        <f t="shared" ref="K56" si="269">(E56+F56+G56+H56+I56)</f>
        <v>21298.21</v>
      </c>
      <c r="L56" s="46">
        <f t="shared" ref="L56" si="270">K56+J56</f>
        <v>23073.06</v>
      </c>
      <c r="M56" s="117"/>
      <c r="N56" s="119">
        <f t="shared" ref="N56" si="271">K56</f>
        <v>21298.21</v>
      </c>
      <c r="O56" s="119">
        <f t="shared" ref="O56" si="272">E56++G56+F56+I56</f>
        <v>15018.15</v>
      </c>
      <c r="P56" s="119">
        <v>774</v>
      </c>
      <c r="Q56" s="119">
        <f t="shared" ref="Q56" si="273">IF(P56&gt;(O56*0.18),P56,O56*0.18)+N56+J56</f>
        <v>25776.33</v>
      </c>
      <c r="R56" s="119">
        <f t="shared" ref="R56" si="274">N56+O56*0.18</f>
        <v>24001.48</v>
      </c>
      <c r="S56" s="47"/>
    </row>
    <row r="57" spans="1:19" ht="9" customHeight="1" x14ac:dyDescent="0.2">
      <c r="A57" s="511"/>
      <c r="B57" s="511"/>
      <c r="C57" s="48" t="s">
        <v>4</v>
      </c>
      <c r="D57" s="49">
        <v>27</v>
      </c>
      <c r="E57" s="50">
        <v>26934406</v>
      </c>
      <c r="F57" s="50">
        <v>0</v>
      </c>
      <c r="G57" s="50">
        <f t="shared" si="0"/>
        <v>2144787</v>
      </c>
      <c r="H57" s="50">
        <v>12159892</v>
      </c>
      <c r="I57" s="50">
        <v>0</v>
      </c>
      <c r="J57" s="51">
        <f t="shared" ref="J57:L57" si="275">J56*1936.27</f>
        <v>3436589</v>
      </c>
      <c r="K57" s="50">
        <f t="shared" si="275"/>
        <v>41239085</v>
      </c>
      <c r="L57" s="52">
        <f t="shared" si="275"/>
        <v>44675674</v>
      </c>
      <c r="M57" s="118"/>
      <c r="N57" s="120">
        <f t="shared" ref="N57:O57" si="276">N56*1936.27</f>
        <v>41239085</v>
      </c>
      <c r="O57" s="120">
        <f t="shared" si="276"/>
        <v>29079193</v>
      </c>
      <c r="P57" s="120">
        <v>1498673</v>
      </c>
      <c r="Q57" s="120">
        <f t="shared" ref="Q57:R57" si="277">Q56*1936.27</f>
        <v>49909934</v>
      </c>
      <c r="R57" s="120">
        <f t="shared" si="277"/>
        <v>46473346</v>
      </c>
      <c r="S57" s="47"/>
    </row>
    <row r="58" spans="1:19" ht="12.75" customHeight="1" x14ac:dyDescent="0.2">
      <c r="A58" s="511"/>
      <c r="B58" s="511"/>
      <c r="C58" s="53" t="s">
        <v>3</v>
      </c>
      <c r="D58" s="54">
        <v>28</v>
      </c>
      <c r="E58" s="44">
        <v>14786.43</v>
      </c>
      <c r="F58" s="44">
        <v>0</v>
      </c>
      <c r="G58" s="44">
        <f t="shared" ref="G58" si="278">1200/13*12</f>
        <v>1107.69</v>
      </c>
      <c r="H58" s="44">
        <v>6280.06</v>
      </c>
      <c r="I58" s="44">
        <v>0</v>
      </c>
      <c r="J58" s="44">
        <f t="shared" ref="J58" si="279">(E58+F58+G58+H58+I58)/12</f>
        <v>1847.85</v>
      </c>
      <c r="K58" s="45">
        <f t="shared" ref="K58" si="280">(E58+F58+G58+H58+I58)</f>
        <v>22174.18</v>
      </c>
      <c r="L58" s="46">
        <f t="shared" ref="L58" si="281">K58+J58</f>
        <v>24022.03</v>
      </c>
      <c r="M58" s="117"/>
      <c r="N58" s="119">
        <f t="shared" ref="N58" si="282">K58</f>
        <v>22174.18</v>
      </c>
      <c r="O58" s="119">
        <f t="shared" ref="O58" si="283">E58++G58+F58+I58</f>
        <v>15894.12</v>
      </c>
      <c r="P58" s="119">
        <v>774</v>
      </c>
      <c r="Q58" s="119">
        <f t="shared" ref="Q58" si="284">IF(P58&gt;(O58*0.18),P58,O58*0.18)+N58+J58</f>
        <v>26882.97</v>
      </c>
      <c r="R58" s="119">
        <f t="shared" ref="R58" si="285">N58+O58*0.18</f>
        <v>25035.119999999999</v>
      </c>
      <c r="S58" s="47"/>
    </row>
    <row r="59" spans="1:19" ht="9" customHeight="1" x14ac:dyDescent="0.2">
      <c r="A59" s="511"/>
      <c r="B59" s="511"/>
      <c r="C59" s="48" t="s">
        <v>4</v>
      </c>
      <c r="D59" s="49">
        <v>34</v>
      </c>
      <c r="E59" s="50">
        <v>28630521</v>
      </c>
      <c r="F59" s="50">
        <v>0</v>
      </c>
      <c r="G59" s="50">
        <f t="shared" si="0"/>
        <v>2144787</v>
      </c>
      <c r="H59" s="50">
        <v>12159892</v>
      </c>
      <c r="I59" s="50">
        <v>0</v>
      </c>
      <c r="J59" s="51">
        <f t="shared" ref="J59:L59" si="286">J58*1936.27</f>
        <v>3577937</v>
      </c>
      <c r="K59" s="50">
        <f t="shared" si="286"/>
        <v>42935200</v>
      </c>
      <c r="L59" s="52">
        <f t="shared" si="286"/>
        <v>46513136</v>
      </c>
      <c r="M59" s="118"/>
      <c r="N59" s="120">
        <f t="shared" ref="N59:O59" si="287">N58*1936.27</f>
        <v>42935200</v>
      </c>
      <c r="O59" s="120">
        <f t="shared" si="287"/>
        <v>30775308</v>
      </c>
      <c r="P59" s="120">
        <v>1498673</v>
      </c>
      <c r="Q59" s="120">
        <f t="shared" ref="Q59:R59" si="288">Q58*1936.27</f>
        <v>52052688</v>
      </c>
      <c r="R59" s="120">
        <f t="shared" si="288"/>
        <v>48474752</v>
      </c>
      <c r="S59" s="47"/>
    </row>
    <row r="60" spans="1:19" ht="12.75" customHeight="1" x14ac:dyDescent="0.2">
      <c r="A60" s="511"/>
      <c r="B60" s="511"/>
      <c r="C60" s="53" t="s">
        <v>3</v>
      </c>
      <c r="D60" s="54">
        <v>35</v>
      </c>
      <c r="E60" s="44">
        <v>15457.7</v>
      </c>
      <c r="F60" s="44">
        <v>0</v>
      </c>
      <c r="G60" s="44">
        <f t="shared" ref="G60" si="289">1200/13*12</f>
        <v>1107.69</v>
      </c>
      <c r="H60" s="44">
        <v>6280.06</v>
      </c>
      <c r="I60" s="44">
        <v>0</v>
      </c>
      <c r="J60" s="44">
        <f t="shared" ref="J60" si="290">(E60+F60+G60+H60+I60)/12</f>
        <v>1903.79</v>
      </c>
      <c r="K60" s="45">
        <f t="shared" ref="K60" si="291">(E60+F60+G60+H60+I60)</f>
        <v>22845.45</v>
      </c>
      <c r="L60" s="46">
        <f t="shared" ref="L60" si="292">K60+J60</f>
        <v>24749.24</v>
      </c>
      <c r="M60" s="117"/>
      <c r="N60" s="119">
        <f t="shared" ref="N60" si="293">K60</f>
        <v>22845.45</v>
      </c>
      <c r="O60" s="119">
        <f t="shared" ref="O60" si="294">E60++G60+F60+I60</f>
        <v>16565.39</v>
      </c>
      <c r="P60" s="119">
        <v>774</v>
      </c>
      <c r="Q60" s="119">
        <f t="shared" ref="Q60" si="295">IF(P60&gt;(O60*0.18),P60,O60*0.18)+N60+J60</f>
        <v>27731.01</v>
      </c>
      <c r="R60" s="119">
        <f t="shared" ref="R60" si="296">N60+O60*0.18</f>
        <v>25827.22</v>
      </c>
      <c r="S60" s="47"/>
    </row>
    <row r="61" spans="1:19" ht="9" customHeight="1" x14ac:dyDescent="0.2">
      <c r="A61" s="512"/>
      <c r="B61" s="512"/>
      <c r="C61" s="58" t="s">
        <v>4</v>
      </c>
      <c r="D61" s="59"/>
      <c r="E61" s="61">
        <v>29930281</v>
      </c>
      <c r="F61" s="61">
        <v>0</v>
      </c>
      <c r="G61" s="50">
        <f t="shared" si="0"/>
        <v>2144787</v>
      </c>
      <c r="H61" s="61">
        <v>12159892</v>
      </c>
      <c r="I61" s="61">
        <v>0</v>
      </c>
      <c r="J61" s="51">
        <f t="shared" ref="J61:L61" si="297">J60*1936.27</f>
        <v>3686251</v>
      </c>
      <c r="K61" s="50">
        <f t="shared" si="297"/>
        <v>44234959</v>
      </c>
      <c r="L61" s="52">
        <f t="shared" si="297"/>
        <v>47921211</v>
      </c>
      <c r="M61" s="118"/>
      <c r="N61" s="120">
        <f t="shared" ref="N61:O61" si="298">N60*1936.27</f>
        <v>44234959</v>
      </c>
      <c r="O61" s="120">
        <f t="shared" si="298"/>
        <v>32075068</v>
      </c>
      <c r="P61" s="120">
        <v>1498673</v>
      </c>
      <c r="Q61" s="120">
        <f t="shared" ref="Q61:R61" si="299">Q60*1936.27</f>
        <v>53694723</v>
      </c>
      <c r="R61" s="120">
        <f t="shared" si="299"/>
        <v>50008471</v>
      </c>
      <c r="S61" s="47"/>
    </row>
    <row r="62" spans="1:19" ht="12.75" customHeight="1" x14ac:dyDescent="0.2">
      <c r="A62" s="492">
        <f>B50+1</f>
        <v>39448</v>
      </c>
      <c r="B62" s="492">
        <v>39538</v>
      </c>
      <c r="C62" s="42" t="s">
        <v>3</v>
      </c>
      <c r="D62" s="43">
        <v>0</v>
      </c>
      <c r="E62" s="44">
        <v>9805.5300000000007</v>
      </c>
      <c r="F62" s="44">
        <v>0</v>
      </c>
      <c r="G62" s="44">
        <f t="shared" ref="G62" si="300">1200/13*12</f>
        <v>1107.69</v>
      </c>
      <c r="H62" s="44">
        <v>6280.06</v>
      </c>
      <c r="I62" s="44">
        <v>0</v>
      </c>
      <c r="J62" s="44">
        <f t="shared" ref="J62" si="301">(E62+F62+G62+H62+I62)/12</f>
        <v>1432.77</v>
      </c>
      <c r="K62" s="45">
        <f t="shared" ref="K62" si="302">(E62+F62+G62+H62+I62)</f>
        <v>17193.28</v>
      </c>
      <c r="L62" s="46">
        <f t="shared" ref="L62" si="303">K62+J62</f>
        <v>18626.05</v>
      </c>
      <c r="M62" s="117"/>
      <c r="N62" s="119">
        <f t="shared" ref="N62" si="304">K62</f>
        <v>17193.28</v>
      </c>
      <c r="O62" s="119">
        <f t="shared" ref="O62" si="305">E62++G62+F62+I62</f>
        <v>10913.22</v>
      </c>
      <c r="P62" s="119">
        <v>774</v>
      </c>
      <c r="Q62" s="119">
        <f t="shared" ref="Q62" si="306">IF(P62&gt;(O62*0.18),P62,O62*0.18)+N62+J62</f>
        <v>20590.43</v>
      </c>
      <c r="R62" s="119">
        <f t="shared" ref="R62" si="307">N62+O62*0.18</f>
        <v>19157.66</v>
      </c>
      <c r="S62" s="47"/>
    </row>
    <row r="63" spans="1:19" ht="9" customHeight="1" x14ac:dyDescent="0.2">
      <c r="A63" s="493"/>
      <c r="B63" s="493"/>
      <c r="C63" s="48" t="s">
        <v>4</v>
      </c>
      <c r="D63" s="49">
        <v>2</v>
      </c>
      <c r="E63" s="50">
        <v>18986154</v>
      </c>
      <c r="F63" s="50">
        <v>0</v>
      </c>
      <c r="G63" s="50">
        <f t="shared" si="0"/>
        <v>2144787</v>
      </c>
      <c r="H63" s="50">
        <v>12159892</v>
      </c>
      <c r="I63" s="50">
        <v>0</v>
      </c>
      <c r="J63" s="51">
        <f t="shared" ref="J63:L63" si="308">J62*1936.27</f>
        <v>2774230</v>
      </c>
      <c r="K63" s="50">
        <f t="shared" si="308"/>
        <v>33290832</v>
      </c>
      <c r="L63" s="52">
        <f t="shared" si="308"/>
        <v>36065062</v>
      </c>
      <c r="M63" s="118"/>
      <c r="N63" s="120">
        <f t="shared" ref="N63:O63" si="309">N62*1936.27</f>
        <v>33290832</v>
      </c>
      <c r="O63" s="120">
        <f t="shared" si="309"/>
        <v>21130940</v>
      </c>
      <c r="P63" s="120">
        <v>1498673</v>
      </c>
      <c r="Q63" s="120">
        <f t="shared" ref="Q63:R63" si="310">Q62*1936.27</f>
        <v>39868632</v>
      </c>
      <c r="R63" s="120">
        <f t="shared" si="310"/>
        <v>37094402</v>
      </c>
      <c r="S63" s="47"/>
    </row>
    <row r="64" spans="1:19" ht="12.75" customHeight="1" x14ac:dyDescent="0.2">
      <c r="A64" s="511">
        <f>A62</f>
        <v>39448</v>
      </c>
      <c r="B64" s="511">
        <f>B62</f>
        <v>39538</v>
      </c>
      <c r="C64" s="53" t="s">
        <v>3</v>
      </c>
      <c r="D64" s="54">
        <v>3</v>
      </c>
      <c r="E64" s="44">
        <v>10167.15</v>
      </c>
      <c r="F64" s="44">
        <v>0</v>
      </c>
      <c r="G64" s="44">
        <f t="shared" ref="G64" si="311">1200/13*12</f>
        <v>1107.69</v>
      </c>
      <c r="H64" s="44">
        <v>6280.06</v>
      </c>
      <c r="I64" s="44">
        <v>0</v>
      </c>
      <c r="J64" s="44">
        <f t="shared" ref="J64" si="312">(E64+F64+G64+H64+I64)/12</f>
        <v>1462.91</v>
      </c>
      <c r="K64" s="45">
        <f t="shared" ref="K64" si="313">(E64+F64+G64+H64+I64)</f>
        <v>17554.900000000001</v>
      </c>
      <c r="L64" s="46">
        <f t="shared" ref="L64" si="314">K64+J64</f>
        <v>19017.810000000001</v>
      </c>
      <c r="M64" s="117"/>
      <c r="N64" s="119">
        <f t="shared" ref="N64" si="315">K64</f>
        <v>17554.900000000001</v>
      </c>
      <c r="O64" s="119">
        <f t="shared" ref="O64" si="316">E64++G64+F64+I64</f>
        <v>11274.84</v>
      </c>
      <c r="P64" s="119">
        <v>774</v>
      </c>
      <c r="Q64" s="119">
        <f t="shared" ref="Q64" si="317">IF(P64&gt;(O64*0.18),P64,O64*0.18)+N64+J64</f>
        <v>21047.279999999999</v>
      </c>
      <c r="R64" s="119">
        <f t="shared" ref="R64" si="318">N64+O64*0.18</f>
        <v>19584.37</v>
      </c>
      <c r="S64" s="47"/>
    </row>
    <row r="65" spans="1:19" ht="9" customHeight="1" x14ac:dyDescent="0.2">
      <c r="A65" s="511"/>
      <c r="B65" s="511"/>
      <c r="C65" s="48" t="s">
        <v>4</v>
      </c>
      <c r="D65" s="49">
        <v>8</v>
      </c>
      <c r="E65" s="50">
        <v>19686348</v>
      </c>
      <c r="F65" s="50">
        <v>0</v>
      </c>
      <c r="G65" s="50">
        <f t="shared" si="0"/>
        <v>2144787</v>
      </c>
      <c r="H65" s="50">
        <v>12159892</v>
      </c>
      <c r="I65" s="50">
        <v>0</v>
      </c>
      <c r="J65" s="51">
        <f t="shared" ref="J65:L65" si="319">J64*1936.27</f>
        <v>2832589</v>
      </c>
      <c r="K65" s="50">
        <f t="shared" si="319"/>
        <v>33991026</v>
      </c>
      <c r="L65" s="52">
        <f t="shared" si="319"/>
        <v>36823615</v>
      </c>
      <c r="M65" s="118"/>
      <c r="N65" s="120">
        <f t="shared" ref="N65:O65" si="320">N64*1936.27</f>
        <v>33991026</v>
      </c>
      <c r="O65" s="120">
        <f t="shared" si="320"/>
        <v>21831134</v>
      </c>
      <c r="P65" s="120">
        <v>1498673</v>
      </c>
      <c r="Q65" s="120">
        <f t="shared" ref="Q65:R65" si="321">Q64*1936.27</f>
        <v>40753217</v>
      </c>
      <c r="R65" s="120">
        <f t="shared" si="321"/>
        <v>37920628</v>
      </c>
      <c r="S65" s="47"/>
    </row>
    <row r="66" spans="1:19" ht="12.75" customHeight="1" x14ac:dyDescent="0.2">
      <c r="A66" s="511"/>
      <c r="B66" s="511"/>
      <c r="C66" s="53" t="s">
        <v>3</v>
      </c>
      <c r="D66" s="54">
        <v>9</v>
      </c>
      <c r="E66" s="44">
        <v>11457.95</v>
      </c>
      <c r="F66" s="44">
        <v>0</v>
      </c>
      <c r="G66" s="44">
        <f t="shared" ref="G66" si="322">1200/13*12</f>
        <v>1107.69</v>
      </c>
      <c r="H66" s="44">
        <v>6280.06</v>
      </c>
      <c r="I66" s="44">
        <v>0</v>
      </c>
      <c r="J66" s="44">
        <f t="shared" ref="J66" si="323">(E66+F66+G66+H66+I66)/12</f>
        <v>1570.48</v>
      </c>
      <c r="K66" s="45">
        <f t="shared" ref="K66" si="324">(E66+F66+G66+H66+I66)</f>
        <v>18845.7</v>
      </c>
      <c r="L66" s="46">
        <f t="shared" ref="L66" si="325">K66+J66</f>
        <v>20416.18</v>
      </c>
      <c r="M66" s="117"/>
      <c r="N66" s="119">
        <f t="shared" ref="N66" si="326">K66</f>
        <v>18845.7</v>
      </c>
      <c r="O66" s="119">
        <f t="shared" ref="O66" si="327">E66++G66+F66+I66</f>
        <v>12565.64</v>
      </c>
      <c r="P66" s="119">
        <v>774</v>
      </c>
      <c r="Q66" s="119">
        <f t="shared" ref="Q66" si="328">IF(P66&gt;(O66*0.18),P66,O66*0.18)+N66+J66</f>
        <v>22678</v>
      </c>
      <c r="R66" s="119">
        <f t="shared" ref="R66" si="329">N66+O66*0.18</f>
        <v>21107.52</v>
      </c>
      <c r="S66" s="47"/>
    </row>
    <row r="67" spans="1:19" ht="9" customHeight="1" x14ac:dyDescent="0.2">
      <c r="A67" s="511"/>
      <c r="B67" s="511"/>
      <c r="C67" s="48" t="s">
        <v>4</v>
      </c>
      <c r="D67" s="49">
        <v>14</v>
      </c>
      <c r="E67" s="50">
        <v>22185685</v>
      </c>
      <c r="F67" s="50">
        <v>0</v>
      </c>
      <c r="G67" s="50">
        <f t="shared" si="0"/>
        <v>2144787</v>
      </c>
      <c r="H67" s="50">
        <v>12159892</v>
      </c>
      <c r="I67" s="50">
        <v>0</v>
      </c>
      <c r="J67" s="51">
        <f t="shared" ref="J67:L67" si="330">J66*1936.27</f>
        <v>3040873</v>
      </c>
      <c r="K67" s="50">
        <f t="shared" si="330"/>
        <v>36490364</v>
      </c>
      <c r="L67" s="52">
        <f t="shared" si="330"/>
        <v>39531237</v>
      </c>
      <c r="M67" s="118"/>
      <c r="N67" s="120">
        <f t="shared" ref="N67:O67" si="331">N66*1936.27</f>
        <v>36490364</v>
      </c>
      <c r="O67" s="120">
        <f t="shared" si="331"/>
        <v>24330472</v>
      </c>
      <c r="P67" s="120">
        <v>1498673</v>
      </c>
      <c r="Q67" s="120">
        <f t="shared" ref="Q67:R67" si="332">Q66*1936.27</f>
        <v>43910731</v>
      </c>
      <c r="R67" s="120">
        <f t="shared" si="332"/>
        <v>40869858</v>
      </c>
      <c r="S67" s="47"/>
    </row>
    <row r="68" spans="1:19" ht="12.75" customHeight="1" x14ac:dyDescent="0.2">
      <c r="A68" s="511"/>
      <c r="B68" s="511"/>
      <c r="C68" s="53" t="s">
        <v>3</v>
      </c>
      <c r="D68" s="54">
        <v>15</v>
      </c>
      <c r="E68" s="44">
        <v>12680.51</v>
      </c>
      <c r="F68" s="44">
        <v>0</v>
      </c>
      <c r="G68" s="44">
        <f t="shared" ref="G68" si="333">1200/13*12</f>
        <v>1107.69</v>
      </c>
      <c r="H68" s="44">
        <v>6280.06</v>
      </c>
      <c r="I68" s="44">
        <v>0</v>
      </c>
      <c r="J68" s="44">
        <f t="shared" ref="J68" si="334">(E68+F68+G68+H68+I68)/12</f>
        <v>1672.36</v>
      </c>
      <c r="K68" s="45">
        <f t="shared" ref="K68" si="335">(E68+F68+G68+H68+I68)</f>
        <v>20068.259999999998</v>
      </c>
      <c r="L68" s="46">
        <f t="shared" ref="L68" si="336">K68+J68</f>
        <v>21740.62</v>
      </c>
      <c r="M68" s="117"/>
      <c r="N68" s="119">
        <f t="shared" ref="N68" si="337">K68</f>
        <v>20068.259999999998</v>
      </c>
      <c r="O68" s="119">
        <f t="shared" ref="O68" si="338">E68++G68+F68+I68</f>
        <v>13788.2</v>
      </c>
      <c r="P68" s="119">
        <v>774</v>
      </c>
      <c r="Q68" s="119">
        <f t="shared" ref="Q68" si="339">IF(P68&gt;(O68*0.18),P68,O68*0.18)+N68+J68</f>
        <v>24222.5</v>
      </c>
      <c r="R68" s="119">
        <f t="shared" ref="R68" si="340">N68+O68*0.18</f>
        <v>22550.14</v>
      </c>
      <c r="S68" s="47"/>
    </row>
    <row r="69" spans="1:19" ht="9" customHeight="1" x14ac:dyDescent="0.2">
      <c r="A69" s="511"/>
      <c r="B69" s="511"/>
      <c r="C69" s="48" t="s">
        <v>4</v>
      </c>
      <c r="D69" s="49">
        <v>20</v>
      </c>
      <c r="E69" s="50">
        <v>24552891</v>
      </c>
      <c r="F69" s="50">
        <v>0</v>
      </c>
      <c r="G69" s="50">
        <f t="shared" si="0"/>
        <v>2144787</v>
      </c>
      <c r="H69" s="50">
        <v>12159892</v>
      </c>
      <c r="I69" s="50">
        <v>0</v>
      </c>
      <c r="J69" s="51">
        <f t="shared" ref="J69:L69" si="341">J68*1936.27</f>
        <v>3238140</v>
      </c>
      <c r="K69" s="50">
        <f t="shared" si="341"/>
        <v>38857570</v>
      </c>
      <c r="L69" s="52">
        <f t="shared" si="341"/>
        <v>42095710</v>
      </c>
      <c r="M69" s="118"/>
      <c r="N69" s="120">
        <f t="shared" ref="N69:O69" si="342">N68*1936.27</f>
        <v>38857570</v>
      </c>
      <c r="O69" s="120">
        <f t="shared" si="342"/>
        <v>26697678</v>
      </c>
      <c r="P69" s="120">
        <v>1498673</v>
      </c>
      <c r="Q69" s="120">
        <f t="shared" ref="Q69:R69" si="343">Q68*1936.27</f>
        <v>46901300</v>
      </c>
      <c r="R69" s="120">
        <f t="shared" si="343"/>
        <v>43663160</v>
      </c>
      <c r="S69" s="47"/>
    </row>
    <row r="70" spans="1:19" ht="12.75" customHeight="1" x14ac:dyDescent="0.2">
      <c r="A70" s="511"/>
      <c r="B70" s="511"/>
      <c r="C70" s="53" t="s">
        <v>3</v>
      </c>
      <c r="D70" s="54">
        <v>21</v>
      </c>
      <c r="E70" s="44">
        <v>13910.46</v>
      </c>
      <c r="F70" s="44">
        <v>0</v>
      </c>
      <c r="G70" s="44">
        <f t="shared" ref="G70" si="344">1200/13*12</f>
        <v>1107.69</v>
      </c>
      <c r="H70" s="44">
        <v>6280.06</v>
      </c>
      <c r="I70" s="44">
        <v>0</v>
      </c>
      <c r="J70" s="44">
        <f t="shared" ref="J70" si="345">(E70+F70+G70+H70+I70)/12</f>
        <v>1774.85</v>
      </c>
      <c r="K70" s="45">
        <f t="shared" ref="K70" si="346">(E70+F70+G70+H70+I70)</f>
        <v>21298.21</v>
      </c>
      <c r="L70" s="46">
        <f t="shared" ref="L70" si="347">K70+J70</f>
        <v>23073.06</v>
      </c>
      <c r="M70" s="117"/>
      <c r="N70" s="119">
        <f t="shared" ref="N70" si="348">K70</f>
        <v>21298.21</v>
      </c>
      <c r="O70" s="119">
        <f t="shared" ref="O70" si="349">E70++G70+F70+I70</f>
        <v>15018.15</v>
      </c>
      <c r="P70" s="119">
        <v>774</v>
      </c>
      <c r="Q70" s="119">
        <f t="shared" ref="Q70" si="350">IF(P70&gt;(O70*0.18),P70,O70*0.18)+N70+J70</f>
        <v>25776.33</v>
      </c>
      <c r="R70" s="119">
        <f t="shared" ref="R70" si="351">N70+O70*0.18</f>
        <v>24001.48</v>
      </c>
      <c r="S70" s="47"/>
    </row>
    <row r="71" spans="1:19" ht="9" customHeight="1" x14ac:dyDescent="0.2">
      <c r="A71" s="511"/>
      <c r="B71" s="511"/>
      <c r="C71" s="48" t="s">
        <v>4</v>
      </c>
      <c r="D71" s="49">
        <v>27</v>
      </c>
      <c r="E71" s="50">
        <v>26934406</v>
      </c>
      <c r="F71" s="50">
        <v>0</v>
      </c>
      <c r="G71" s="50">
        <f t="shared" si="0"/>
        <v>2144787</v>
      </c>
      <c r="H71" s="50">
        <v>12159892</v>
      </c>
      <c r="I71" s="50">
        <v>0</v>
      </c>
      <c r="J71" s="51">
        <f t="shared" ref="J71:L71" si="352">J70*1936.27</f>
        <v>3436589</v>
      </c>
      <c r="K71" s="50">
        <f t="shared" si="352"/>
        <v>41239085</v>
      </c>
      <c r="L71" s="52">
        <f t="shared" si="352"/>
        <v>44675674</v>
      </c>
      <c r="M71" s="118"/>
      <c r="N71" s="120">
        <f t="shared" ref="N71:O71" si="353">N70*1936.27</f>
        <v>41239085</v>
      </c>
      <c r="O71" s="120">
        <f t="shared" si="353"/>
        <v>29079193</v>
      </c>
      <c r="P71" s="120">
        <v>1498673</v>
      </c>
      <c r="Q71" s="120">
        <f t="shared" ref="Q71:R71" si="354">Q70*1936.27</f>
        <v>49909934</v>
      </c>
      <c r="R71" s="120">
        <f t="shared" si="354"/>
        <v>46473346</v>
      </c>
      <c r="S71" s="47"/>
    </row>
    <row r="72" spans="1:19" ht="12.75" customHeight="1" x14ac:dyDescent="0.2">
      <c r="A72" s="511"/>
      <c r="B72" s="511"/>
      <c r="C72" s="53" t="s">
        <v>3</v>
      </c>
      <c r="D72" s="54">
        <v>28</v>
      </c>
      <c r="E72" s="44">
        <v>14786.43</v>
      </c>
      <c r="F72" s="44">
        <v>0</v>
      </c>
      <c r="G72" s="44">
        <f t="shared" ref="G72" si="355">1200/13*12</f>
        <v>1107.69</v>
      </c>
      <c r="H72" s="44">
        <v>6280.06</v>
      </c>
      <c r="I72" s="44">
        <v>0</v>
      </c>
      <c r="J72" s="44">
        <f t="shared" ref="J72" si="356">(E72+F72+G72+H72+I72)/12</f>
        <v>1847.85</v>
      </c>
      <c r="K72" s="45">
        <f t="shared" ref="K72" si="357">(E72+F72+G72+H72+I72)</f>
        <v>22174.18</v>
      </c>
      <c r="L72" s="46">
        <f t="shared" ref="L72" si="358">K72+J72</f>
        <v>24022.03</v>
      </c>
      <c r="M72" s="117"/>
      <c r="N72" s="119">
        <f t="shared" ref="N72" si="359">K72</f>
        <v>22174.18</v>
      </c>
      <c r="O72" s="119">
        <f t="shared" ref="O72" si="360">E72++G72+F72+I72</f>
        <v>15894.12</v>
      </c>
      <c r="P72" s="119">
        <v>774</v>
      </c>
      <c r="Q72" s="119">
        <f t="shared" ref="Q72" si="361">IF(P72&gt;(O72*0.18),P72,O72*0.18)+N72+J72</f>
        <v>26882.97</v>
      </c>
      <c r="R72" s="119">
        <f t="shared" ref="R72" si="362">N72+O72*0.18</f>
        <v>25035.119999999999</v>
      </c>
      <c r="S72" s="47"/>
    </row>
    <row r="73" spans="1:19" ht="9" customHeight="1" x14ac:dyDescent="0.2">
      <c r="A73" s="511"/>
      <c r="B73" s="511"/>
      <c r="C73" s="48" t="s">
        <v>4</v>
      </c>
      <c r="D73" s="49">
        <v>34</v>
      </c>
      <c r="E73" s="50">
        <v>28630521</v>
      </c>
      <c r="F73" s="50">
        <v>0</v>
      </c>
      <c r="G73" s="50">
        <f t="shared" si="0"/>
        <v>2144787</v>
      </c>
      <c r="H73" s="50">
        <v>12159892</v>
      </c>
      <c r="I73" s="50">
        <v>0</v>
      </c>
      <c r="J73" s="51">
        <f t="shared" ref="J73:L73" si="363">J72*1936.27</f>
        <v>3577937</v>
      </c>
      <c r="K73" s="50">
        <f t="shared" si="363"/>
        <v>42935200</v>
      </c>
      <c r="L73" s="52">
        <f t="shared" si="363"/>
        <v>46513136</v>
      </c>
      <c r="M73" s="118"/>
      <c r="N73" s="120">
        <f t="shared" ref="N73:O73" si="364">N72*1936.27</f>
        <v>42935200</v>
      </c>
      <c r="O73" s="120">
        <f t="shared" si="364"/>
        <v>30775308</v>
      </c>
      <c r="P73" s="120">
        <v>1498673</v>
      </c>
      <c r="Q73" s="120">
        <f t="shared" ref="Q73:R73" si="365">Q72*1936.27</f>
        <v>52052688</v>
      </c>
      <c r="R73" s="120">
        <f t="shared" si="365"/>
        <v>48474752</v>
      </c>
      <c r="S73" s="47"/>
    </row>
    <row r="74" spans="1:19" ht="12.75" customHeight="1" x14ac:dyDescent="0.2">
      <c r="A74" s="511"/>
      <c r="B74" s="511"/>
      <c r="C74" s="53" t="s">
        <v>3</v>
      </c>
      <c r="D74" s="54">
        <v>35</v>
      </c>
      <c r="E74" s="44">
        <v>15457.7</v>
      </c>
      <c r="F74" s="44">
        <v>0</v>
      </c>
      <c r="G74" s="44">
        <f t="shared" ref="G74" si="366">1200/13*12</f>
        <v>1107.69</v>
      </c>
      <c r="H74" s="44">
        <v>6280.06</v>
      </c>
      <c r="I74" s="44">
        <v>0</v>
      </c>
      <c r="J74" s="44">
        <f t="shared" ref="J74" si="367">(E74+F74+G74+H74+I74)/12</f>
        <v>1903.79</v>
      </c>
      <c r="K74" s="45">
        <f t="shared" ref="K74" si="368">(E74+F74+G74+H74+I74)</f>
        <v>22845.45</v>
      </c>
      <c r="L74" s="46">
        <f t="shared" ref="L74" si="369">K74+J74</f>
        <v>24749.24</v>
      </c>
      <c r="M74" s="117"/>
      <c r="N74" s="119">
        <f t="shared" ref="N74" si="370">K74</f>
        <v>22845.45</v>
      </c>
      <c r="O74" s="119">
        <f t="shared" ref="O74" si="371">E74++G74+F74+I74</f>
        <v>16565.39</v>
      </c>
      <c r="P74" s="119">
        <v>774</v>
      </c>
      <c r="Q74" s="119">
        <f t="shared" ref="Q74" si="372">IF(P74&gt;(O74*0.18),P74,O74*0.18)+N74+J74</f>
        <v>27731.01</v>
      </c>
      <c r="R74" s="119">
        <f t="shared" ref="R74" si="373">N74+O74*0.18</f>
        <v>25827.22</v>
      </c>
      <c r="S74" s="47"/>
    </row>
    <row r="75" spans="1:19" ht="9" customHeight="1" x14ac:dyDescent="0.2">
      <c r="A75" s="512"/>
      <c r="B75" s="512"/>
      <c r="C75" s="58" t="s">
        <v>4</v>
      </c>
      <c r="D75" s="59"/>
      <c r="E75" s="61">
        <v>29930281</v>
      </c>
      <c r="F75" s="61">
        <v>0</v>
      </c>
      <c r="G75" s="50">
        <f t="shared" si="0"/>
        <v>2144787</v>
      </c>
      <c r="H75" s="61">
        <v>12159892</v>
      </c>
      <c r="I75" s="61">
        <v>0</v>
      </c>
      <c r="J75" s="51">
        <f t="shared" ref="J75:L75" si="374">J74*1936.27</f>
        <v>3686251</v>
      </c>
      <c r="K75" s="50">
        <f t="shared" si="374"/>
        <v>44234959</v>
      </c>
      <c r="L75" s="52">
        <f t="shared" si="374"/>
        <v>47921211</v>
      </c>
      <c r="M75" s="118"/>
      <c r="N75" s="120">
        <f t="shared" ref="N75:O75" si="375">N74*1936.27</f>
        <v>44234959</v>
      </c>
      <c r="O75" s="120">
        <f t="shared" si="375"/>
        <v>32075068</v>
      </c>
      <c r="P75" s="120">
        <v>1498673</v>
      </c>
      <c r="Q75" s="120">
        <f t="shared" ref="Q75:R75" si="376">Q74*1936.27</f>
        <v>53694723</v>
      </c>
      <c r="R75" s="120">
        <f t="shared" si="376"/>
        <v>50008471</v>
      </c>
      <c r="S75" s="47"/>
    </row>
    <row r="76" spans="1:19" ht="12.75" customHeight="1" x14ac:dyDescent="0.2">
      <c r="A76" s="492">
        <v>39539</v>
      </c>
      <c r="B76" s="492">
        <v>39629</v>
      </c>
      <c r="C76" s="42" t="s">
        <v>3</v>
      </c>
      <c r="D76" s="43">
        <v>0</v>
      </c>
      <c r="E76" s="44">
        <v>9887.61</v>
      </c>
      <c r="F76" s="44">
        <v>0</v>
      </c>
      <c r="G76" s="44">
        <f t="shared" ref="G76" si="377">1200/13*12</f>
        <v>1107.69</v>
      </c>
      <c r="H76" s="44">
        <v>6280.06</v>
      </c>
      <c r="I76" s="44">
        <v>0</v>
      </c>
      <c r="J76" s="44">
        <f t="shared" ref="J76" si="378">(E76+F76+G76+H76+I76)/12</f>
        <v>1439.61</v>
      </c>
      <c r="K76" s="45">
        <f t="shared" ref="K76" si="379">(E76+F76+G76+H76+I76)</f>
        <v>17275.36</v>
      </c>
      <c r="L76" s="46">
        <f t="shared" ref="L76" si="380">K76+J76</f>
        <v>18714.97</v>
      </c>
      <c r="M76" s="117"/>
      <c r="N76" s="119">
        <f t="shared" ref="N76" si="381">K76</f>
        <v>17275.36</v>
      </c>
      <c r="O76" s="119">
        <f t="shared" ref="O76" si="382">E76++G76+F76+I76</f>
        <v>10995.3</v>
      </c>
      <c r="P76" s="119">
        <v>774</v>
      </c>
      <c r="Q76" s="119">
        <f t="shared" ref="Q76" si="383">IF(P76&gt;(O76*0.18),P76,O76*0.18)+N76+J76</f>
        <v>20694.12</v>
      </c>
      <c r="R76" s="119">
        <f t="shared" ref="R76" si="384">N76+O76*0.18</f>
        <v>19254.509999999998</v>
      </c>
      <c r="S76" s="47"/>
    </row>
    <row r="77" spans="1:19" ht="9" customHeight="1" x14ac:dyDescent="0.2">
      <c r="A77" s="493"/>
      <c r="B77" s="493"/>
      <c r="C77" s="48" t="s">
        <v>4</v>
      </c>
      <c r="D77" s="49">
        <v>2</v>
      </c>
      <c r="E77" s="50">
        <v>19145083</v>
      </c>
      <c r="F77" s="50">
        <v>0</v>
      </c>
      <c r="G77" s="50">
        <f t="shared" si="0"/>
        <v>2144787</v>
      </c>
      <c r="H77" s="50">
        <v>12159892</v>
      </c>
      <c r="I77" s="50">
        <v>0</v>
      </c>
      <c r="J77" s="51">
        <f t="shared" ref="J77:L77" si="385">J76*1936.27</f>
        <v>2787474</v>
      </c>
      <c r="K77" s="50">
        <f t="shared" si="385"/>
        <v>33449761</v>
      </c>
      <c r="L77" s="52">
        <f t="shared" si="385"/>
        <v>36237235</v>
      </c>
      <c r="M77" s="118"/>
      <c r="N77" s="120">
        <f t="shared" ref="N77:O77" si="386">N76*1936.27</f>
        <v>33449761</v>
      </c>
      <c r="O77" s="120">
        <f t="shared" si="386"/>
        <v>21289870</v>
      </c>
      <c r="P77" s="120">
        <v>1498673</v>
      </c>
      <c r="Q77" s="120">
        <f t="shared" ref="Q77:R77" si="387">Q76*1936.27</f>
        <v>40069404</v>
      </c>
      <c r="R77" s="120">
        <f t="shared" si="387"/>
        <v>37281930</v>
      </c>
      <c r="S77" s="47"/>
    </row>
    <row r="78" spans="1:19" ht="12.75" customHeight="1" x14ac:dyDescent="0.2">
      <c r="A78" s="511">
        <v>39539</v>
      </c>
      <c r="B78" s="511">
        <v>39629</v>
      </c>
      <c r="C78" s="53" t="s">
        <v>3</v>
      </c>
      <c r="D78" s="54">
        <v>3</v>
      </c>
      <c r="E78" s="44">
        <v>10249.23</v>
      </c>
      <c r="F78" s="44">
        <v>0</v>
      </c>
      <c r="G78" s="44">
        <f t="shared" ref="G78" si="388">1200/13*12</f>
        <v>1107.69</v>
      </c>
      <c r="H78" s="44">
        <v>6280.06</v>
      </c>
      <c r="I78" s="44">
        <v>0</v>
      </c>
      <c r="J78" s="44">
        <f t="shared" ref="J78" si="389">(E78+F78+G78+H78+I78)/12</f>
        <v>1469.75</v>
      </c>
      <c r="K78" s="45">
        <f t="shared" ref="K78" si="390">(E78+F78+G78+H78+I78)</f>
        <v>17636.98</v>
      </c>
      <c r="L78" s="46">
        <f t="shared" ref="L78" si="391">K78+J78</f>
        <v>19106.73</v>
      </c>
      <c r="M78" s="117"/>
      <c r="N78" s="119">
        <f t="shared" ref="N78" si="392">K78</f>
        <v>17636.98</v>
      </c>
      <c r="O78" s="119">
        <f t="shared" ref="O78" si="393">E78++G78+F78+I78</f>
        <v>11356.92</v>
      </c>
      <c r="P78" s="119">
        <v>774</v>
      </c>
      <c r="Q78" s="119">
        <f t="shared" ref="Q78" si="394">IF(P78&gt;(O78*0.18),P78,O78*0.18)+N78+J78</f>
        <v>21150.98</v>
      </c>
      <c r="R78" s="119">
        <f t="shared" ref="R78" si="395">N78+O78*0.18</f>
        <v>19681.23</v>
      </c>
      <c r="S78" s="47"/>
    </row>
    <row r="79" spans="1:19" ht="9" customHeight="1" x14ac:dyDescent="0.2">
      <c r="A79" s="511"/>
      <c r="B79" s="511"/>
      <c r="C79" s="48" t="s">
        <v>4</v>
      </c>
      <c r="D79" s="49">
        <v>8</v>
      </c>
      <c r="E79" s="50">
        <v>19845277</v>
      </c>
      <c r="F79" s="50">
        <v>0</v>
      </c>
      <c r="G79" s="50">
        <f t="shared" si="0"/>
        <v>2144787</v>
      </c>
      <c r="H79" s="50">
        <v>12159892</v>
      </c>
      <c r="I79" s="50">
        <v>0</v>
      </c>
      <c r="J79" s="51">
        <f t="shared" ref="J79:L79" si="396">J78*1936.27</f>
        <v>2845833</v>
      </c>
      <c r="K79" s="50">
        <f t="shared" si="396"/>
        <v>34149955</v>
      </c>
      <c r="L79" s="52">
        <f t="shared" si="396"/>
        <v>36995788</v>
      </c>
      <c r="M79" s="118"/>
      <c r="N79" s="120">
        <f t="shared" ref="N79:O79" si="397">N78*1936.27</f>
        <v>34149955</v>
      </c>
      <c r="O79" s="120">
        <f t="shared" si="397"/>
        <v>21990063</v>
      </c>
      <c r="P79" s="120">
        <v>1498673</v>
      </c>
      <c r="Q79" s="120">
        <f t="shared" ref="Q79:R79" si="398">Q78*1936.27</f>
        <v>40954008</v>
      </c>
      <c r="R79" s="120">
        <f t="shared" si="398"/>
        <v>38108175</v>
      </c>
      <c r="S79" s="47"/>
    </row>
    <row r="80" spans="1:19" ht="12.75" customHeight="1" x14ac:dyDescent="0.2">
      <c r="A80" s="511"/>
      <c r="B80" s="511"/>
      <c r="C80" s="53" t="s">
        <v>3</v>
      </c>
      <c r="D80" s="54">
        <v>9</v>
      </c>
      <c r="E80" s="44">
        <v>11540.03</v>
      </c>
      <c r="F80" s="44">
        <v>0</v>
      </c>
      <c r="G80" s="44">
        <f t="shared" ref="G80" si="399">1200/13*12</f>
        <v>1107.69</v>
      </c>
      <c r="H80" s="44">
        <v>6280.06</v>
      </c>
      <c r="I80" s="44">
        <v>0</v>
      </c>
      <c r="J80" s="44">
        <f t="shared" ref="J80" si="400">(E80+F80+G80+H80+I80)/12</f>
        <v>1577.32</v>
      </c>
      <c r="K80" s="45">
        <f t="shared" ref="K80" si="401">(E80+F80+G80+H80+I80)</f>
        <v>18927.78</v>
      </c>
      <c r="L80" s="46">
        <f t="shared" ref="L80" si="402">K80+J80</f>
        <v>20505.099999999999</v>
      </c>
      <c r="M80" s="117"/>
      <c r="N80" s="119">
        <f t="shared" ref="N80" si="403">K80</f>
        <v>18927.78</v>
      </c>
      <c r="O80" s="119">
        <f t="shared" ref="O80" si="404">E80++G80+F80+I80</f>
        <v>12647.72</v>
      </c>
      <c r="P80" s="119">
        <v>774</v>
      </c>
      <c r="Q80" s="119">
        <f t="shared" ref="Q80" si="405">IF(P80&gt;(O80*0.18),P80,O80*0.18)+N80+J80</f>
        <v>22781.69</v>
      </c>
      <c r="R80" s="119">
        <f t="shared" ref="R80" si="406">N80+O80*0.18</f>
        <v>21204.37</v>
      </c>
      <c r="S80" s="47"/>
    </row>
    <row r="81" spans="1:19" ht="9" customHeight="1" x14ac:dyDescent="0.2">
      <c r="A81" s="511"/>
      <c r="B81" s="511"/>
      <c r="C81" s="48" t="s">
        <v>4</v>
      </c>
      <c r="D81" s="49">
        <v>14</v>
      </c>
      <c r="E81" s="50">
        <v>22344614</v>
      </c>
      <c r="F81" s="50">
        <v>0</v>
      </c>
      <c r="G81" s="50">
        <f t="shared" si="0"/>
        <v>2144787</v>
      </c>
      <c r="H81" s="50">
        <v>12159892</v>
      </c>
      <c r="I81" s="50">
        <v>0</v>
      </c>
      <c r="J81" s="51">
        <f t="shared" ref="J81:L81" si="407">J80*1936.27</f>
        <v>3054117</v>
      </c>
      <c r="K81" s="50">
        <f t="shared" si="407"/>
        <v>36649293</v>
      </c>
      <c r="L81" s="52">
        <f t="shared" si="407"/>
        <v>39703410</v>
      </c>
      <c r="M81" s="118"/>
      <c r="N81" s="120">
        <f t="shared" ref="N81:O81" si="408">N80*1936.27</f>
        <v>36649293</v>
      </c>
      <c r="O81" s="120">
        <f t="shared" si="408"/>
        <v>24489401</v>
      </c>
      <c r="P81" s="120">
        <v>1498673</v>
      </c>
      <c r="Q81" s="120">
        <f t="shared" ref="Q81:R81" si="409">Q80*1936.27</f>
        <v>44111503</v>
      </c>
      <c r="R81" s="120">
        <f t="shared" si="409"/>
        <v>41057385</v>
      </c>
      <c r="S81" s="47"/>
    </row>
    <row r="82" spans="1:19" ht="12.75" customHeight="1" x14ac:dyDescent="0.2">
      <c r="A82" s="511"/>
      <c r="B82" s="511"/>
      <c r="C82" s="53" t="s">
        <v>3</v>
      </c>
      <c r="D82" s="54">
        <v>15</v>
      </c>
      <c r="E82" s="44">
        <v>12762.59</v>
      </c>
      <c r="F82" s="44">
        <v>0</v>
      </c>
      <c r="G82" s="44">
        <f t="shared" ref="G82" si="410">1200/13*12</f>
        <v>1107.69</v>
      </c>
      <c r="H82" s="44">
        <v>6280.06</v>
      </c>
      <c r="I82" s="44">
        <v>0</v>
      </c>
      <c r="J82" s="44">
        <f t="shared" ref="J82" si="411">(E82+F82+G82+H82+I82)/12</f>
        <v>1679.2</v>
      </c>
      <c r="K82" s="45">
        <f t="shared" ref="K82" si="412">(E82+F82+G82+H82+I82)</f>
        <v>20150.34</v>
      </c>
      <c r="L82" s="46">
        <f t="shared" ref="L82" si="413">K82+J82</f>
        <v>21829.54</v>
      </c>
      <c r="M82" s="117"/>
      <c r="N82" s="119">
        <f t="shared" ref="N82" si="414">K82</f>
        <v>20150.34</v>
      </c>
      <c r="O82" s="119">
        <f t="shared" ref="O82" si="415">E82++G82+F82+I82</f>
        <v>13870.28</v>
      </c>
      <c r="P82" s="119">
        <v>774</v>
      </c>
      <c r="Q82" s="119">
        <f t="shared" ref="Q82" si="416">IF(P82&gt;(O82*0.18),P82,O82*0.18)+N82+J82</f>
        <v>24326.19</v>
      </c>
      <c r="R82" s="119">
        <f t="shared" ref="R82" si="417">N82+O82*0.18</f>
        <v>22646.99</v>
      </c>
      <c r="S82" s="47"/>
    </row>
    <row r="83" spans="1:19" ht="9" customHeight="1" x14ac:dyDescent="0.2">
      <c r="A83" s="511"/>
      <c r="B83" s="511"/>
      <c r="C83" s="48" t="s">
        <v>4</v>
      </c>
      <c r="D83" s="49">
        <v>20</v>
      </c>
      <c r="E83" s="50">
        <v>24711820</v>
      </c>
      <c r="F83" s="50">
        <v>0</v>
      </c>
      <c r="G83" s="50">
        <f t="shared" si="0"/>
        <v>2144787</v>
      </c>
      <c r="H83" s="50">
        <v>12159892</v>
      </c>
      <c r="I83" s="50">
        <v>0</v>
      </c>
      <c r="J83" s="51">
        <f t="shared" ref="J83:L83" si="418">J82*1936.27</f>
        <v>3251385</v>
      </c>
      <c r="K83" s="50">
        <f t="shared" si="418"/>
        <v>39016499</v>
      </c>
      <c r="L83" s="52">
        <f t="shared" si="418"/>
        <v>42267883</v>
      </c>
      <c r="M83" s="118"/>
      <c r="N83" s="120">
        <f t="shared" ref="N83:O83" si="419">N82*1936.27</f>
        <v>39016499</v>
      </c>
      <c r="O83" s="120">
        <f t="shared" si="419"/>
        <v>26856607</v>
      </c>
      <c r="P83" s="120">
        <v>1498673</v>
      </c>
      <c r="Q83" s="120">
        <f t="shared" ref="Q83:R83" si="420">Q82*1936.27</f>
        <v>47102072</v>
      </c>
      <c r="R83" s="120">
        <f t="shared" si="420"/>
        <v>43850687</v>
      </c>
      <c r="S83" s="47"/>
    </row>
    <row r="84" spans="1:19" ht="12.75" customHeight="1" x14ac:dyDescent="0.2">
      <c r="A84" s="511"/>
      <c r="B84" s="511"/>
      <c r="C84" s="53" t="s">
        <v>3</v>
      </c>
      <c r="D84" s="54">
        <v>21</v>
      </c>
      <c r="E84" s="44">
        <v>13992.54</v>
      </c>
      <c r="F84" s="44">
        <v>0</v>
      </c>
      <c r="G84" s="44">
        <f t="shared" ref="G84" si="421">1200/13*12</f>
        <v>1107.69</v>
      </c>
      <c r="H84" s="44">
        <v>6280.06</v>
      </c>
      <c r="I84" s="44">
        <v>0</v>
      </c>
      <c r="J84" s="44">
        <f t="shared" ref="J84" si="422">(E84+F84+G84+H84+I84)/12</f>
        <v>1781.69</v>
      </c>
      <c r="K84" s="45">
        <f t="shared" ref="K84" si="423">(E84+F84+G84+H84+I84)</f>
        <v>21380.29</v>
      </c>
      <c r="L84" s="46">
        <f t="shared" ref="L84" si="424">K84+J84</f>
        <v>23161.98</v>
      </c>
      <c r="M84" s="117"/>
      <c r="N84" s="119">
        <f t="shared" ref="N84" si="425">K84</f>
        <v>21380.29</v>
      </c>
      <c r="O84" s="119">
        <f t="shared" ref="O84" si="426">E84++G84+F84+I84</f>
        <v>15100.23</v>
      </c>
      <c r="P84" s="119">
        <v>774</v>
      </c>
      <c r="Q84" s="119">
        <f t="shared" ref="Q84" si="427">IF(P84&gt;(O84*0.18),P84,O84*0.18)+N84+J84</f>
        <v>25880.02</v>
      </c>
      <c r="R84" s="119">
        <f t="shared" ref="R84" si="428">N84+O84*0.18</f>
        <v>24098.33</v>
      </c>
      <c r="S84" s="47"/>
    </row>
    <row r="85" spans="1:19" ht="9" customHeight="1" x14ac:dyDescent="0.2">
      <c r="A85" s="511"/>
      <c r="B85" s="511"/>
      <c r="C85" s="48" t="s">
        <v>4</v>
      </c>
      <c r="D85" s="49">
        <v>27</v>
      </c>
      <c r="E85" s="50">
        <v>27093335</v>
      </c>
      <c r="F85" s="50">
        <v>0</v>
      </c>
      <c r="G85" s="50">
        <f t="shared" si="0"/>
        <v>2144787</v>
      </c>
      <c r="H85" s="50">
        <v>12159892</v>
      </c>
      <c r="I85" s="50">
        <v>0</v>
      </c>
      <c r="J85" s="51">
        <f t="shared" ref="J85:L85" si="429">J84*1936.27</f>
        <v>3449833</v>
      </c>
      <c r="K85" s="50">
        <f t="shared" si="429"/>
        <v>41398014</v>
      </c>
      <c r="L85" s="52">
        <f t="shared" si="429"/>
        <v>44847847</v>
      </c>
      <c r="M85" s="118"/>
      <c r="N85" s="120">
        <f t="shared" ref="N85:O85" si="430">N84*1936.27</f>
        <v>41398014</v>
      </c>
      <c r="O85" s="120">
        <f t="shared" si="430"/>
        <v>29238122</v>
      </c>
      <c r="P85" s="120">
        <v>1498673</v>
      </c>
      <c r="Q85" s="120">
        <f t="shared" ref="Q85:R85" si="431">Q84*1936.27</f>
        <v>50110706</v>
      </c>
      <c r="R85" s="120">
        <f t="shared" si="431"/>
        <v>46660873</v>
      </c>
      <c r="S85" s="47"/>
    </row>
    <row r="86" spans="1:19" ht="12.75" customHeight="1" x14ac:dyDescent="0.2">
      <c r="A86" s="511"/>
      <c r="B86" s="511"/>
      <c r="C86" s="53" t="s">
        <v>3</v>
      </c>
      <c r="D86" s="54">
        <v>28</v>
      </c>
      <c r="E86" s="44">
        <v>14868.51</v>
      </c>
      <c r="F86" s="44">
        <v>0</v>
      </c>
      <c r="G86" s="44">
        <f t="shared" ref="G86" si="432">1200/13*12</f>
        <v>1107.69</v>
      </c>
      <c r="H86" s="44">
        <v>6280.06</v>
      </c>
      <c r="I86" s="44">
        <v>0</v>
      </c>
      <c r="J86" s="44">
        <f t="shared" ref="J86" si="433">(E86+F86+G86+H86+I86)/12</f>
        <v>1854.69</v>
      </c>
      <c r="K86" s="45">
        <f t="shared" ref="K86" si="434">(E86+F86+G86+H86+I86)</f>
        <v>22256.26</v>
      </c>
      <c r="L86" s="46">
        <f t="shared" ref="L86" si="435">K86+J86</f>
        <v>24110.95</v>
      </c>
      <c r="M86" s="117"/>
      <c r="N86" s="119">
        <f t="shared" ref="N86" si="436">K86</f>
        <v>22256.26</v>
      </c>
      <c r="O86" s="119">
        <f t="shared" ref="O86" si="437">E86++G86+F86+I86</f>
        <v>15976.2</v>
      </c>
      <c r="P86" s="119">
        <v>774</v>
      </c>
      <c r="Q86" s="119">
        <f t="shared" ref="Q86" si="438">IF(P86&gt;(O86*0.18),P86,O86*0.18)+N86+J86</f>
        <v>26986.67</v>
      </c>
      <c r="R86" s="119">
        <f t="shared" ref="R86" si="439">N86+O86*0.18</f>
        <v>25131.98</v>
      </c>
      <c r="S86" s="47"/>
    </row>
    <row r="87" spans="1:19" ht="9" customHeight="1" x14ac:dyDescent="0.2">
      <c r="A87" s="511"/>
      <c r="B87" s="511"/>
      <c r="C87" s="48" t="s">
        <v>4</v>
      </c>
      <c r="D87" s="49">
        <v>34</v>
      </c>
      <c r="E87" s="50">
        <v>28789450</v>
      </c>
      <c r="F87" s="50">
        <v>0</v>
      </c>
      <c r="G87" s="50">
        <f t="shared" si="0"/>
        <v>2144787</v>
      </c>
      <c r="H87" s="50">
        <v>12159892</v>
      </c>
      <c r="I87" s="50">
        <v>0</v>
      </c>
      <c r="J87" s="51">
        <f t="shared" ref="J87:L87" si="440">J86*1936.27</f>
        <v>3591181</v>
      </c>
      <c r="K87" s="50">
        <f t="shared" si="440"/>
        <v>43094129</v>
      </c>
      <c r="L87" s="52">
        <f t="shared" si="440"/>
        <v>46685309</v>
      </c>
      <c r="M87" s="118"/>
      <c r="N87" s="120">
        <f t="shared" ref="N87:O87" si="441">N86*1936.27</f>
        <v>43094129</v>
      </c>
      <c r="O87" s="120">
        <f t="shared" si="441"/>
        <v>30934237</v>
      </c>
      <c r="P87" s="120">
        <v>1498673</v>
      </c>
      <c r="Q87" s="120">
        <f t="shared" ref="Q87:R87" si="442">Q86*1936.27</f>
        <v>52253480</v>
      </c>
      <c r="R87" s="120">
        <f t="shared" si="442"/>
        <v>48662299</v>
      </c>
      <c r="S87" s="47"/>
    </row>
    <row r="88" spans="1:19" ht="12.75" customHeight="1" x14ac:dyDescent="0.2">
      <c r="A88" s="511"/>
      <c r="B88" s="511"/>
      <c r="C88" s="53" t="s">
        <v>3</v>
      </c>
      <c r="D88" s="54">
        <v>35</v>
      </c>
      <c r="E88" s="44">
        <v>15539.78</v>
      </c>
      <c r="F88" s="44">
        <v>0</v>
      </c>
      <c r="G88" s="44">
        <f t="shared" ref="G88" si="443">1200/13*12</f>
        <v>1107.69</v>
      </c>
      <c r="H88" s="44">
        <v>6280.06</v>
      </c>
      <c r="I88" s="44">
        <v>0</v>
      </c>
      <c r="J88" s="44">
        <f t="shared" ref="J88" si="444">(E88+F88+G88+H88+I88)/12</f>
        <v>1910.63</v>
      </c>
      <c r="K88" s="45">
        <f t="shared" ref="K88" si="445">(E88+F88+G88+H88+I88)</f>
        <v>22927.53</v>
      </c>
      <c r="L88" s="46">
        <f t="shared" ref="L88" si="446">K88+J88</f>
        <v>24838.16</v>
      </c>
      <c r="M88" s="117"/>
      <c r="N88" s="119">
        <f t="shared" ref="N88" si="447">K88</f>
        <v>22927.53</v>
      </c>
      <c r="O88" s="119">
        <f t="shared" ref="O88" si="448">E88++G88+F88+I88</f>
        <v>16647.47</v>
      </c>
      <c r="P88" s="119">
        <v>774</v>
      </c>
      <c r="Q88" s="119">
        <f t="shared" ref="Q88" si="449">IF(P88&gt;(O88*0.18),P88,O88*0.18)+N88+J88</f>
        <v>27834.7</v>
      </c>
      <c r="R88" s="119">
        <f t="shared" ref="R88" si="450">N88+O88*0.18</f>
        <v>25924.07</v>
      </c>
      <c r="S88" s="47"/>
    </row>
    <row r="89" spans="1:19" ht="9" customHeight="1" x14ac:dyDescent="0.2">
      <c r="A89" s="512"/>
      <c r="B89" s="512"/>
      <c r="C89" s="58" t="s">
        <v>4</v>
      </c>
      <c r="D89" s="59"/>
      <c r="E89" s="50">
        <v>30089210</v>
      </c>
      <c r="F89" s="50">
        <v>0</v>
      </c>
      <c r="G89" s="50">
        <f t="shared" si="0"/>
        <v>2144787</v>
      </c>
      <c r="H89" s="50">
        <v>12159892</v>
      </c>
      <c r="I89" s="50">
        <v>0</v>
      </c>
      <c r="J89" s="51">
        <f t="shared" ref="J89:L89" si="451">J88*1936.27</f>
        <v>3699496</v>
      </c>
      <c r="K89" s="50">
        <f t="shared" si="451"/>
        <v>44393889</v>
      </c>
      <c r="L89" s="52">
        <f t="shared" si="451"/>
        <v>48093384</v>
      </c>
      <c r="M89" s="118"/>
      <c r="N89" s="120">
        <f t="shared" ref="N89:O89" si="452">N88*1936.27</f>
        <v>44393889</v>
      </c>
      <c r="O89" s="120">
        <f t="shared" si="452"/>
        <v>32233997</v>
      </c>
      <c r="P89" s="120">
        <v>1498673</v>
      </c>
      <c r="Q89" s="120">
        <f t="shared" ref="Q89:R89" si="453">Q88*1936.27</f>
        <v>53895495</v>
      </c>
      <c r="R89" s="120">
        <f t="shared" si="453"/>
        <v>50195999</v>
      </c>
      <c r="S89" s="47"/>
    </row>
    <row r="90" spans="1:19" ht="12.75" customHeight="1" x14ac:dyDescent="0.2">
      <c r="A90" s="492">
        <v>39630</v>
      </c>
      <c r="B90" s="492">
        <v>39813</v>
      </c>
      <c r="C90" s="42" t="s">
        <v>3</v>
      </c>
      <c r="D90" s="43">
        <v>0</v>
      </c>
      <c r="E90" s="44">
        <v>9942.2099999999991</v>
      </c>
      <c r="F90" s="44">
        <v>0</v>
      </c>
      <c r="G90" s="44">
        <f t="shared" ref="G90" si="454">1200/13*12</f>
        <v>1107.69</v>
      </c>
      <c r="H90" s="44">
        <v>6280.06</v>
      </c>
      <c r="I90" s="44">
        <v>0</v>
      </c>
      <c r="J90" s="44">
        <f t="shared" ref="J90" si="455">(E90+F90+G90+H90+I90)/12</f>
        <v>1444.16</v>
      </c>
      <c r="K90" s="45">
        <f t="shared" ref="K90" si="456">(E90+F90+G90+H90+I90)</f>
        <v>17329.96</v>
      </c>
      <c r="L90" s="46">
        <f t="shared" ref="L90" si="457">K90+J90</f>
        <v>18774.12</v>
      </c>
      <c r="M90" s="117"/>
      <c r="N90" s="119">
        <f t="shared" ref="N90" si="458">K90</f>
        <v>17329.96</v>
      </c>
      <c r="O90" s="119">
        <f t="shared" ref="O90" si="459">E90++G90+F90+I90</f>
        <v>11049.9</v>
      </c>
      <c r="P90" s="119">
        <v>774</v>
      </c>
      <c r="Q90" s="119">
        <f t="shared" ref="Q90" si="460">IF(P90&gt;(O90*0.18),P90,O90*0.18)+N90+J90</f>
        <v>20763.099999999999</v>
      </c>
      <c r="R90" s="119">
        <f t="shared" ref="R90" si="461">N90+O90*0.18</f>
        <v>19318.939999999999</v>
      </c>
      <c r="S90" s="47"/>
    </row>
    <row r="91" spans="1:19" ht="9" customHeight="1" x14ac:dyDescent="0.2">
      <c r="A91" s="493"/>
      <c r="B91" s="493"/>
      <c r="C91" s="48" t="s">
        <v>4</v>
      </c>
      <c r="D91" s="49">
        <v>2</v>
      </c>
      <c r="E91" s="50">
        <v>19250803</v>
      </c>
      <c r="F91" s="50">
        <v>0</v>
      </c>
      <c r="G91" s="50">
        <f t="shared" si="0"/>
        <v>2144787</v>
      </c>
      <c r="H91" s="50">
        <v>12159892</v>
      </c>
      <c r="I91" s="50">
        <v>0</v>
      </c>
      <c r="J91" s="51">
        <f t="shared" ref="J91:L91" si="462">J90*1936.27</f>
        <v>2796284</v>
      </c>
      <c r="K91" s="50">
        <f t="shared" si="462"/>
        <v>33555482</v>
      </c>
      <c r="L91" s="52">
        <f t="shared" si="462"/>
        <v>36351765</v>
      </c>
      <c r="M91" s="118"/>
      <c r="N91" s="120">
        <f t="shared" ref="N91:O91" si="463">N90*1936.27</f>
        <v>33555482</v>
      </c>
      <c r="O91" s="120">
        <f t="shared" si="463"/>
        <v>21395590</v>
      </c>
      <c r="P91" s="120">
        <v>1498673</v>
      </c>
      <c r="Q91" s="120">
        <f t="shared" ref="Q91:R91" si="464">Q90*1936.27</f>
        <v>40202968</v>
      </c>
      <c r="R91" s="120">
        <f t="shared" si="464"/>
        <v>37406684</v>
      </c>
      <c r="S91" s="47"/>
    </row>
    <row r="92" spans="1:19" ht="12.75" customHeight="1" x14ac:dyDescent="0.2">
      <c r="A92" s="511">
        <v>39630</v>
      </c>
      <c r="B92" s="511">
        <v>39813</v>
      </c>
      <c r="C92" s="53" t="s">
        <v>3</v>
      </c>
      <c r="D92" s="54">
        <v>3</v>
      </c>
      <c r="E92" s="44">
        <v>10303.83</v>
      </c>
      <c r="F92" s="44">
        <v>0</v>
      </c>
      <c r="G92" s="44">
        <f t="shared" ref="G92" si="465">1200/13*12</f>
        <v>1107.69</v>
      </c>
      <c r="H92" s="44">
        <v>6280.06</v>
      </c>
      <c r="I92" s="44">
        <v>0</v>
      </c>
      <c r="J92" s="44">
        <f t="shared" ref="J92" si="466">(E92+F92+G92+H92+I92)/12</f>
        <v>1474.3</v>
      </c>
      <c r="K92" s="45">
        <f t="shared" ref="K92" si="467">(E92+F92+G92+H92+I92)</f>
        <v>17691.580000000002</v>
      </c>
      <c r="L92" s="46">
        <f t="shared" ref="L92" si="468">K92+J92</f>
        <v>19165.88</v>
      </c>
      <c r="M92" s="117"/>
      <c r="N92" s="119">
        <f t="shared" ref="N92" si="469">K92</f>
        <v>17691.580000000002</v>
      </c>
      <c r="O92" s="119">
        <f t="shared" ref="O92" si="470">E92++G92+F92+I92</f>
        <v>11411.52</v>
      </c>
      <c r="P92" s="119">
        <v>774</v>
      </c>
      <c r="Q92" s="119">
        <f t="shared" ref="Q92" si="471">IF(P92&gt;(O92*0.18),P92,O92*0.18)+N92+J92</f>
        <v>21219.95</v>
      </c>
      <c r="R92" s="119">
        <f t="shared" ref="R92" si="472">N92+O92*0.18</f>
        <v>19745.650000000001</v>
      </c>
      <c r="S92" s="47"/>
    </row>
    <row r="93" spans="1:19" ht="9" customHeight="1" x14ac:dyDescent="0.2">
      <c r="A93" s="511"/>
      <c r="B93" s="511"/>
      <c r="C93" s="48" t="s">
        <v>4</v>
      </c>
      <c r="D93" s="49">
        <v>8</v>
      </c>
      <c r="E93" s="50">
        <v>19950997</v>
      </c>
      <c r="F93" s="50">
        <v>0</v>
      </c>
      <c r="G93" s="50">
        <f t="shared" si="0"/>
        <v>2144787</v>
      </c>
      <c r="H93" s="50">
        <v>12159892</v>
      </c>
      <c r="I93" s="50">
        <v>0</v>
      </c>
      <c r="J93" s="51">
        <f t="shared" ref="J93:L93" si="473">J92*1936.27</f>
        <v>2854643</v>
      </c>
      <c r="K93" s="50">
        <f t="shared" si="473"/>
        <v>34255676</v>
      </c>
      <c r="L93" s="52">
        <f t="shared" si="473"/>
        <v>37110318</v>
      </c>
      <c r="M93" s="118"/>
      <c r="N93" s="120">
        <f t="shared" ref="N93:O93" si="474">N92*1936.27</f>
        <v>34255676</v>
      </c>
      <c r="O93" s="120">
        <f t="shared" si="474"/>
        <v>22095784</v>
      </c>
      <c r="P93" s="120">
        <v>1498673</v>
      </c>
      <c r="Q93" s="120">
        <f t="shared" ref="Q93:R93" si="475">Q92*1936.27</f>
        <v>41087553</v>
      </c>
      <c r="R93" s="120">
        <f t="shared" si="475"/>
        <v>38232910</v>
      </c>
      <c r="S93" s="47"/>
    </row>
    <row r="94" spans="1:19" ht="12.75" customHeight="1" x14ac:dyDescent="0.2">
      <c r="A94" s="511"/>
      <c r="B94" s="511"/>
      <c r="C94" s="53" t="s">
        <v>3</v>
      </c>
      <c r="D94" s="54">
        <v>9</v>
      </c>
      <c r="E94" s="44">
        <v>11594.63</v>
      </c>
      <c r="F94" s="44">
        <v>0</v>
      </c>
      <c r="G94" s="44">
        <f t="shared" ref="G94" si="476">1200/13*12</f>
        <v>1107.69</v>
      </c>
      <c r="H94" s="44">
        <v>6280.06</v>
      </c>
      <c r="I94" s="44">
        <v>0</v>
      </c>
      <c r="J94" s="44">
        <f t="shared" ref="J94" si="477">(E94+F94+G94+H94+I94)/12</f>
        <v>1581.87</v>
      </c>
      <c r="K94" s="45">
        <f t="shared" ref="K94" si="478">(E94+F94+G94+H94+I94)</f>
        <v>18982.38</v>
      </c>
      <c r="L94" s="46">
        <f t="shared" ref="L94" si="479">K94+J94</f>
        <v>20564.25</v>
      </c>
      <c r="M94" s="117"/>
      <c r="N94" s="119">
        <f t="shared" ref="N94" si="480">K94</f>
        <v>18982.38</v>
      </c>
      <c r="O94" s="119">
        <f t="shared" ref="O94" si="481">E94++G94+F94+I94</f>
        <v>12702.32</v>
      </c>
      <c r="P94" s="119">
        <v>774</v>
      </c>
      <c r="Q94" s="119">
        <f t="shared" ref="Q94" si="482">IF(P94&gt;(O94*0.18),P94,O94*0.18)+N94+J94</f>
        <v>22850.67</v>
      </c>
      <c r="R94" s="119">
        <f t="shared" ref="R94" si="483">N94+O94*0.18</f>
        <v>21268.799999999999</v>
      </c>
      <c r="S94" s="47"/>
    </row>
    <row r="95" spans="1:19" ht="9" customHeight="1" x14ac:dyDescent="0.2">
      <c r="A95" s="511"/>
      <c r="B95" s="511"/>
      <c r="C95" s="48" t="s">
        <v>4</v>
      </c>
      <c r="D95" s="49">
        <v>14</v>
      </c>
      <c r="E95" s="50">
        <v>22450334</v>
      </c>
      <c r="F95" s="50">
        <v>0</v>
      </c>
      <c r="G95" s="50">
        <f t="shared" si="0"/>
        <v>2144787</v>
      </c>
      <c r="H95" s="50">
        <v>12159892</v>
      </c>
      <c r="I95" s="50">
        <v>0</v>
      </c>
      <c r="J95" s="51">
        <f t="shared" ref="J95:L95" si="484">J94*1936.27</f>
        <v>3062927</v>
      </c>
      <c r="K95" s="50">
        <f t="shared" si="484"/>
        <v>36755013</v>
      </c>
      <c r="L95" s="52">
        <f t="shared" si="484"/>
        <v>39817940</v>
      </c>
      <c r="M95" s="118"/>
      <c r="N95" s="120">
        <f t="shared" ref="N95:O95" si="485">N94*1936.27</f>
        <v>36755013</v>
      </c>
      <c r="O95" s="120">
        <f t="shared" si="485"/>
        <v>24595121</v>
      </c>
      <c r="P95" s="120">
        <v>1498673</v>
      </c>
      <c r="Q95" s="120">
        <f t="shared" ref="Q95:R95" si="486">Q94*1936.27</f>
        <v>44245067</v>
      </c>
      <c r="R95" s="120">
        <f t="shared" si="486"/>
        <v>41182139</v>
      </c>
      <c r="S95" s="47"/>
    </row>
    <row r="96" spans="1:19" ht="12.75" customHeight="1" x14ac:dyDescent="0.2">
      <c r="A96" s="511"/>
      <c r="B96" s="511"/>
      <c r="C96" s="53" t="s">
        <v>3</v>
      </c>
      <c r="D96" s="54">
        <v>15</v>
      </c>
      <c r="E96" s="44">
        <v>12817.19</v>
      </c>
      <c r="F96" s="44">
        <v>0</v>
      </c>
      <c r="G96" s="44">
        <f t="shared" ref="G96" si="487">1200/13*12</f>
        <v>1107.69</v>
      </c>
      <c r="H96" s="44">
        <v>6280.06</v>
      </c>
      <c r="I96" s="44">
        <v>0</v>
      </c>
      <c r="J96" s="44">
        <f t="shared" ref="J96" si="488">(E96+F96+G96+H96+I96)/12</f>
        <v>1683.75</v>
      </c>
      <c r="K96" s="45">
        <f t="shared" ref="K96" si="489">(E96+F96+G96+H96+I96)</f>
        <v>20204.939999999999</v>
      </c>
      <c r="L96" s="46">
        <f t="shared" ref="L96" si="490">K96+J96</f>
        <v>21888.69</v>
      </c>
      <c r="M96" s="117"/>
      <c r="N96" s="119">
        <f t="shared" ref="N96" si="491">K96</f>
        <v>20204.939999999999</v>
      </c>
      <c r="O96" s="119">
        <f t="shared" ref="O96" si="492">E96++G96+F96+I96</f>
        <v>13924.88</v>
      </c>
      <c r="P96" s="119">
        <v>774</v>
      </c>
      <c r="Q96" s="119">
        <f t="shared" ref="Q96" si="493">IF(P96&gt;(O96*0.18),P96,O96*0.18)+N96+J96</f>
        <v>24395.17</v>
      </c>
      <c r="R96" s="119">
        <f t="shared" ref="R96" si="494">N96+O96*0.18</f>
        <v>22711.42</v>
      </c>
      <c r="S96" s="47"/>
    </row>
    <row r="97" spans="1:19" ht="9" customHeight="1" x14ac:dyDescent="0.2">
      <c r="A97" s="511"/>
      <c r="B97" s="511"/>
      <c r="C97" s="48" t="s">
        <v>4</v>
      </c>
      <c r="D97" s="49">
        <v>20</v>
      </c>
      <c r="E97" s="50">
        <v>24817540</v>
      </c>
      <c r="F97" s="50">
        <v>0</v>
      </c>
      <c r="G97" s="50">
        <f t="shared" si="0"/>
        <v>2144787</v>
      </c>
      <c r="H97" s="50">
        <v>12159892</v>
      </c>
      <c r="I97" s="50">
        <v>0</v>
      </c>
      <c r="J97" s="51">
        <f t="shared" ref="J97:L97" si="495">J96*1936.27</f>
        <v>3260195</v>
      </c>
      <c r="K97" s="50">
        <f t="shared" si="495"/>
        <v>39122219</v>
      </c>
      <c r="L97" s="52">
        <f t="shared" si="495"/>
        <v>42382414</v>
      </c>
      <c r="M97" s="118"/>
      <c r="N97" s="120">
        <f t="shared" ref="N97:O97" si="496">N96*1936.27</f>
        <v>39122219</v>
      </c>
      <c r="O97" s="120">
        <f t="shared" si="496"/>
        <v>26962327</v>
      </c>
      <c r="P97" s="120">
        <v>1498673</v>
      </c>
      <c r="Q97" s="120">
        <f t="shared" ref="Q97:R97" si="497">Q96*1936.27</f>
        <v>47235636</v>
      </c>
      <c r="R97" s="120">
        <f t="shared" si="497"/>
        <v>43975441</v>
      </c>
      <c r="S97" s="47"/>
    </row>
    <row r="98" spans="1:19" ht="12.75" customHeight="1" x14ac:dyDescent="0.2">
      <c r="A98" s="511"/>
      <c r="B98" s="511"/>
      <c r="C98" s="53" t="s">
        <v>3</v>
      </c>
      <c r="D98" s="54">
        <v>21</v>
      </c>
      <c r="E98" s="44">
        <v>14047.14</v>
      </c>
      <c r="F98" s="44">
        <v>0</v>
      </c>
      <c r="G98" s="44">
        <f t="shared" ref="G98" si="498">1200/13*12</f>
        <v>1107.69</v>
      </c>
      <c r="H98" s="44">
        <v>6280.06</v>
      </c>
      <c r="I98" s="44">
        <v>0</v>
      </c>
      <c r="J98" s="44">
        <f t="shared" ref="J98" si="499">(E98+F98+G98+H98+I98)/12</f>
        <v>1786.24</v>
      </c>
      <c r="K98" s="45">
        <f t="shared" ref="K98" si="500">(E98+F98+G98+H98+I98)</f>
        <v>21434.89</v>
      </c>
      <c r="L98" s="46">
        <f t="shared" ref="L98" si="501">K98+J98</f>
        <v>23221.13</v>
      </c>
      <c r="M98" s="117"/>
      <c r="N98" s="119">
        <f t="shared" ref="N98" si="502">K98</f>
        <v>21434.89</v>
      </c>
      <c r="O98" s="119">
        <f t="shared" ref="O98" si="503">E98++G98+F98+I98</f>
        <v>15154.83</v>
      </c>
      <c r="P98" s="119">
        <v>774</v>
      </c>
      <c r="Q98" s="119">
        <f t="shared" ref="Q98" si="504">IF(P98&gt;(O98*0.18),P98,O98*0.18)+N98+J98</f>
        <v>25949</v>
      </c>
      <c r="R98" s="119">
        <f t="shared" ref="R98" si="505">N98+O98*0.18</f>
        <v>24162.76</v>
      </c>
      <c r="S98" s="47"/>
    </row>
    <row r="99" spans="1:19" ht="9" customHeight="1" x14ac:dyDescent="0.2">
      <c r="A99" s="511"/>
      <c r="B99" s="511"/>
      <c r="C99" s="48" t="s">
        <v>4</v>
      </c>
      <c r="D99" s="49">
        <v>27</v>
      </c>
      <c r="E99" s="50">
        <v>27199056</v>
      </c>
      <c r="F99" s="50">
        <v>0</v>
      </c>
      <c r="G99" s="50">
        <f t="shared" ref="G99:G161" si="506">G98*1936.27</f>
        <v>2144787</v>
      </c>
      <c r="H99" s="50">
        <v>12159892</v>
      </c>
      <c r="I99" s="50">
        <v>0</v>
      </c>
      <c r="J99" s="51">
        <f t="shared" ref="J99:L99" si="507">J98*1936.27</f>
        <v>3458643</v>
      </c>
      <c r="K99" s="50">
        <f t="shared" si="507"/>
        <v>41503734</v>
      </c>
      <c r="L99" s="52">
        <f t="shared" si="507"/>
        <v>44962377</v>
      </c>
      <c r="M99" s="118"/>
      <c r="N99" s="120">
        <f t="shared" ref="N99:O99" si="508">N98*1936.27</f>
        <v>41503734</v>
      </c>
      <c r="O99" s="120">
        <f t="shared" si="508"/>
        <v>29343843</v>
      </c>
      <c r="P99" s="120">
        <v>1498673</v>
      </c>
      <c r="Q99" s="120">
        <f t="shared" ref="Q99:R99" si="509">Q98*1936.27</f>
        <v>50244270</v>
      </c>
      <c r="R99" s="120">
        <f t="shared" si="509"/>
        <v>46785627</v>
      </c>
      <c r="S99" s="47"/>
    </row>
    <row r="100" spans="1:19" ht="12.75" customHeight="1" x14ac:dyDescent="0.2">
      <c r="A100" s="511"/>
      <c r="B100" s="511"/>
      <c r="C100" s="53" t="s">
        <v>3</v>
      </c>
      <c r="D100" s="54">
        <v>28</v>
      </c>
      <c r="E100" s="44">
        <v>14923.11</v>
      </c>
      <c r="F100" s="44">
        <v>0</v>
      </c>
      <c r="G100" s="44">
        <f t="shared" ref="G100" si="510">1200/13*12</f>
        <v>1107.69</v>
      </c>
      <c r="H100" s="44">
        <v>6280.06</v>
      </c>
      <c r="I100" s="44">
        <v>0</v>
      </c>
      <c r="J100" s="44">
        <f t="shared" ref="J100" si="511">(E100+F100+G100+H100+I100)/12</f>
        <v>1859.24</v>
      </c>
      <c r="K100" s="45">
        <f t="shared" ref="K100" si="512">(E100+F100+G100+H100+I100)</f>
        <v>22310.86</v>
      </c>
      <c r="L100" s="46">
        <f t="shared" ref="L100" si="513">K100+J100</f>
        <v>24170.1</v>
      </c>
      <c r="M100" s="117"/>
      <c r="N100" s="119">
        <f t="shared" ref="N100" si="514">K100</f>
        <v>22310.86</v>
      </c>
      <c r="O100" s="119">
        <f t="shared" ref="O100" si="515">E100++G100+F100+I100</f>
        <v>16030.8</v>
      </c>
      <c r="P100" s="119">
        <v>774</v>
      </c>
      <c r="Q100" s="119">
        <f t="shared" ref="Q100" si="516">IF(P100&gt;(O100*0.18),P100,O100*0.18)+N100+J100</f>
        <v>27055.64</v>
      </c>
      <c r="R100" s="119">
        <f t="shared" ref="R100" si="517">N100+O100*0.18</f>
        <v>25196.400000000001</v>
      </c>
      <c r="S100" s="47"/>
    </row>
    <row r="101" spans="1:19" ht="9" customHeight="1" x14ac:dyDescent="0.2">
      <c r="A101" s="511"/>
      <c r="B101" s="511"/>
      <c r="C101" s="48" t="s">
        <v>4</v>
      </c>
      <c r="D101" s="49">
        <v>34</v>
      </c>
      <c r="E101" s="50">
        <v>28895170</v>
      </c>
      <c r="F101" s="50">
        <v>0</v>
      </c>
      <c r="G101" s="50">
        <f t="shared" si="506"/>
        <v>2144787</v>
      </c>
      <c r="H101" s="50">
        <v>12159892</v>
      </c>
      <c r="I101" s="50">
        <v>0</v>
      </c>
      <c r="J101" s="51">
        <f t="shared" ref="J101:L101" si="518">J100*1936.27</f>
        <v>3599991</v>
      </c>
      <c r="K101" s="50">
        <f t="shared" si="518"/>
        <v>43199849</v>
      </c>
      <c r="L101" s="52">
        <f t="shared" si="518"/>
        <v>46799840</v>
      </c>
      <c r="M101" s="118"/>
      <c r="N101" s="120">
        <f t="shared" ref="N101:O101" si="519">N100*1936.27</f>
        <v>43199849</v>
      </c>
      <c r="O101" s="120">
        <f t="shared" si="519"/>
        <v>31039957</v>
      </c>
      <c r="P101" s="120">
        <v>1498673</v>
      </c>
      <c r="Q101" s="120">
        <f t="shared" ref="Q101:R101" si="520">Q100*1936.27</f>
        <v>52387024</v>
      </c>
      <c r="R101" s="120">
        <f t="shared" si="520"/>
        <v>48787033</v>
      </c>
      <c r="S101" s="47"/>
    </row>
    <row r="102" spans="1:19" ht="12.75" customHeight="1" x14ac:dyDescent="0.2">
      <c r="A102" s="511"/>
      <c r="B102" s="511"/>
      <c r="C102" s="53" t="s">
        <v>3</v>
      </c>
      <c r="D102" s="54">
        <v>35</v>
      </c>
      <c r="E102" s="44">
        <v>15594.38</v>
      </c>
      <c r="F102" s="44">
        <v>0</v>
      </c>
      <c r="G102" s="44">
        <f t="shared" ref="G102" si="521">1200/13*12</f>
        <v>1107.69</v>
      </c>
      <c r="H102" s="44">
        <v>6280.06</v>
      </c>
      <c r="I102" s="44">
        <v>0</v>
      </c>
      <c r="J102" s="44">
        <f t="shared" ref="J102" si="522">(E102+F102+G102+H102+I102)/12</f>
        <v>1915.18</v>
      </c>
      <c r="K102" s="45">
        <f t="shared" ref="K102" si="523">(E102+F102+G102+H102+I102)</f>
        <v>22982.13</v>
      </c>
      <c r="L102" s="46">
        <f t="shared" ref="L102" si="524">K102+J102</f>
        <v>24897.31</v>
      </c>
      <c r="M102" s="117"/>
      <c r="N102" s="119">
        <f t="shared" ref="N102" si="525">K102</f>
        <v>22982.13</v>
      </c>
      <c r="O102" s="119">
        <f t="shared" ref="O102" si="526">E102++G102+F102+I102</f>
        <v>16702.07</v>
      </c>
      <c r="P102" s="119">
        <v>774</v>
      </c>
      <c r="Q102" s="119">
        <f t="shared" ref="Q102" si="527">IF(P102&gt;(O102*0.18),P102,O102*0.18)+N102+J102</f>
        <v>27903.68</v>
      </c>
      <c r="R102" s="119">
        <f t="shared" ref="R102" si="528">N102+O102*0.18</f>
        <v>25988.5</v>
      </c>
      <c r="S102" s="47"/>
    </row>
    <row r="103" spans="1:19" ht="9" customHeight="1" x14ac:dyDescent="0.2">
      <c r="A103" s="512"/>
      <c r="B103" s="512"/>
      <c r="C103" s="58" t="s">
        <v>4</v>
      </c>
      <c r="D103" s="59"/>
      <c r="E103" s="50">
        <v>30194930</v>
      </c>
      <c r="F103" s="50">
        <v>0</v>
      </c>
      <c r="G103" s="50">
        <f t="shared" si="506"/>
        <v>2144787</v>
      </c>
      <c r="H103" s="50">
        <v>12159892</v>
      </c>
      <c r="I103" s="50">
        <v>0</v>
      </c>
      <c r="J103" s="51">
        <f t="shared" ref="J103:L103" si="529">J102*1936.27</f>
        <v>3708306</v>
      </c>
      <c r="K103" s="50">
        <f t="shared" si="529"/>
        <v>44499609</v>
      </c>
      <c r="L103" s="52">
        <f t="shared" si="529"/>
        <v>48207914</v>
      </c>
      <c r="M103" s="118"/>
      <c r="N103" s="120">
        <f t="shared" ref="N103:O103" si="530">N102*1936.27</f>
        <v>44499609</v>
      </c>
      <c r="O103" s="120">
        <f t="shared" si="530"/>
        <v>32339717</v>
      </c>
      <c r="P103" s="120">
        <v>1498673</v>
      </c>
      <c r="Q103" s="120">
        <f t="shared" ref="Q103:R103" si="531">Q102*1936.27</f>
        <v>54029058</v>
      </c>
      <c r="R103" s="120">
        <f t="shared" si="531"/>
        <v>50320753</v>
      </c>
      <c r="S103" s="47"/>
    </row>
    <row r="104" spans="1:19" ht="12.75" customHeight="1" x14ac:dyDescent="0.2">
      <c r="A104" s="492">
        <v>39814</v>
      </c>
      <c r="B104" s="492">
        <v>40268</v>
      </c>
      <c r="C104" s="42" t="s">
        <v>3</v>
      </c>
      <c r="D104" s="43">
        <v>0</v>
      </c>
      <c r="E104" s="44">
        <v>10415.969999999999</v>
      </c>
      <c r="F104" s="44">
        <v>0</v>
      </c>
      <c r="G104" s="44">
        <f t="shared" ref="G104" si="532">1200/13*12</f>
        <v>1107.69</v>
      </c>
      <c r="H104" s="44">
        <v>6280.06</v>
      </c>
      <c r="I104" s="44">
        <v>0</v>
      </c>
      <c r="J104" s="44">
        <f t="shared" ref="J104" si="533">(E104+F104+G104+H104+I104)/12</f>
        <v>1483.64</v>
      </c>
      <c r="K104" s="45">
        <f t="shared" ref="K104" si="534">(E104+F104+G104+H104+I104)</f>
        <v>17803.72</v>
      </c>
      <c r="L104" s="46">
        <f t="shared" ref="L104" si="535">K104+J104</f>
        <v>19287.36</v>
      </c>
      <c r="M104" s="117"/>
      <c r="N104" s="119">
        <f t="shared" ref="N104" si="536">K104</f>
        <v>17803.72</v>
      </c>
      <c r="O104" s="119">
        <f t="shared" ref="O104" si="537">E104++G104+F104+I104</f>
        <v>11523.66</v>
      </c>
      <c r="P104" s="119">
        <v>774</v>
      </c>
      <c r="Q104" s="119">
        <f t="shared" ref="Q104" si="538">IF(P104&gt;(O104*0.18),P104,O104*0.18)+N104+J104</f>
        <v>21361.62</v>
      </c>
      <c r="R104" s="119">
        <f t="shared" ref="R104" si="539">N104+O104*0.18</f>
        <v>19877.98</v>
      </c>
      <c r="S104" s="47"/>
    </row>
    <row r="105" spans="1:19" ht="9" customHeight="1" x14ac:dyDescent="0.2">
      <c r="A105" s="493"/>
      <c r="B105" s="493"/>
      <c r="C105" s="48" t="s">
        <v>4</v>
      </c>
      <c r="D105" s="49">
        <v>2</v>
      </c>
      <c r="E105" s="50">
        <v>20168130</v>
      </c>
      <c r="F105" s="50">
        <v>0</v>
      </c>
      <c r="G105" s="50">
        <f t="shared" si="506"/>
        <v>2144787</v>
      </c>
      <c r="H105" s="50">
        <v>12159892</v>
      </c>
      <c r="I105" s="50">
        <v>0</v>
      </c>
      <c r="J105" s="51">
        <f t="shared" ref="J105:L105" si="540">J104*1936.27</f>
        <v>2872728</v>
      </c>
      <c r="K105" s="50">
        <f t="shared" si="540"/>
        <v>34472809</v>
      </c>
      <c r="L105" s="52">
        <f t="shared" si="540"/>
        <v>37345537</v>
      </c>
      <c r="M105" s="118"/>
      <c r="N105" s="120">
        <f t="shared" ref="N105:O105" si="541">N104*1936.27</f>
        <v>34472809</v>
      </c>
      <c r="O105" s="120">
        <f t="shared" si="541"/>
        <v>22312917</v>
      </c>
      <c r="P105" s="120">
        <v>1498673</v>
      </c>
      <c r="Q105" s="120">
        <f t="shared" ref="Q105:R105" si="542">Q104*1936.27</f>
        <v>41361864</v>
      </c>
      <c r="R105" s="120">
        <f t="shared" si="542"/>
        <v>38489136</v>
      </c>
      <c r="S105" s="47"/>
    </row>
    <row r="106" spans="1:19" ht="12.75" customHeight="1" x14ac:dyDescent="0.2">
      <c r="A106" s="511">
        <v>39814</v>
      </c>
      <c r="B106" s="511">
        <v>40268</v>
      </c>
      <c r="C106" s="53" t="s">
        <v>3</v>
      </c>
      <c r="D106" s="54">
        <v>3</v>
      </c>
      <c r="E106" s="44">
        <v>10791.27</v>
      </c>
      <c r="F106" s="44">
        <v>0</v>
      </c>
      <c r="G106" s="44">
        <f t="shared" ref="G106" si="543">1200/13*12</f>
        <v>1107.69</v>
      </c>
      <c r="H106" s="44">
        <v>6280.06</v>
      </c>
      <c r="I106" s="44">
        <v>0</v>
      </c>
      <c r="J106" s="44">
        <f t="shared" ref="J106" si="544">(E106+F106+G106+H106+I106)/12</f>
        <v>1514.92</v>
      </c>
      <c r="K106" s="45">
        <f t="shared" ref="K106" si="545">(E106+F106+G106+H106+I106)</f>
        <v>18179.02</v>
      </c>
      <c r="L106" s="46">
        <f t="shared" ref="L106" si="546">K106+J106</f>
        <v>19693.939999999999</v>
      </c>
      <c r="M106" s="117"/>
      <c r="N106" s="119">
        <f t="shared" ref="N106" si="547">K106</f>
        <v>18179.02</v>
      </c>
      <c r="O106" s="119">
        <f t="shared" ref="O106" si="548">E106++G106+F106+I106</f>
        <v>11898.96</v>
      </c>
      <c r="P106" s="119">
        <v>774</v>
      </c>
      <c r="Q106" s="119">
        <f t="shared" ref="Q106" si="549">IF(P106&gt;(O106*0.18),P106,O106*0.18)+N106+J106</f>
        <v>21835.75</v>
      </c>
      <c r="R106" s="119">
        <f t="shared" ref="R106" si="550">N106+O106*0.18</f>
        <v>20320.830000000002</v>
      </c>
      <c r="S106" s="47"/>
    </row>
    <row r="107" spans="1:19" ht="9" customHeight="1" x14ac:dyDescent="0.2">
      <c r="A107" s="511"/>
      <c r="B107" s="511"/>
      <c r="C107" s="48" t="s">
        <v>4</v>
      </c>
      <c r="D107" s="49">
        <v>8</v>
      </c>
      <c r="E107" s="50">
        <v>20894812</v>
      </c>
      <c r="F107" s="50">
        <v>0</v>
      </c>
      <c r="G107" s="50">
        <f t="shared" si="506"/>
        <v>2144787</v>
      </c>
      <c r="H107" s="50">
        <v>12159892</v>
      </c>
      <c r="I107" s="50">
        <v>0</v>
      </c>
      <c r="J107" s="51">
        <f t="shared" ref="J107:L107" si="551">J106*1936.27</f>
        <v>2933294</v>
      </c>
      <c r="K107" s="50">
        <f t="shared" si="551"/>
        <v>35199491</v>
      </c>
      <c r="L107" s="52">
        <f t="shared" si="551"/>
        <v>38132785</v>
      </c>
      <c r="M107" s="118"/>
      <c r="N107" s="120">
        <f t="shared" ref="N107:O107" si="552">N106*1936.27</f>
        <v>35199491</v>
      </c>
      <c r="O107" s="120">
        <f t="shared" si="552"/>
        <v>23039599</v>
      </c>
      <c r="P107" s="120">
        <v>1498673</v>
      </c>
      <c r="Q107" s="120">
        <f t="shared" ref="Q107:R107" si="553">Q106*1936.27</f>
        <v>42279908</v>
      </c>
      <c r="R107" s="120">
        <f t="shared" si="553"/>
        <v>39346614</v>
      </c>
      <c r="S107" s="47"/>
    </row>
    <row r="108" spans="1:19" ht="12.75" customHeight="1" x14ac:dyDescent="0.2">
      <c r="A108" s="511"/>
      <c r="B108" s="511"/>
      <c r="C108" s="53" t="s">
        <v>3</v>
      </c>
      <c r="D108" s="54">
        <v>9</v>
      </c>
      <c r="E108" s="44">
        <v>12131.03</v>
      </c>
      <c r="F108" s="44">
        <v>0</v>
      </c>
      <c r="G108" s="44">
        <f t="shared" ref="G108" si="554">1200/13*12</f>
        <v>1107.69</v>
      </c>
      <c r="H108" s="44">
        <v>6280.06</v>
      </c>
      <c r="I108" s="44">
        <v>0</v>
      </c>
      <c r="J108" s="44">
        <f t="shared" ref="J108" si="555">(E108+F108+G108+H108+I108)/12</f>
        <v>1626.57</v>
      </c>
      <c r="K108" s="45">
        <f t="shared" ref="K108" si="556">(E108+F108+G108+H108+I108)</f>
        <v>19518.78</v>
      </c>
      <c r="L108" s="46">
        <f t="shared" ref="L108" si="557">K108+J108</f>
        <v>21145.35</v>
      </c>
      <c r="M108" s="117"/>
      <c r="N108" s="119">
        <f t="shared" ref="N108" si="558">K108</f>
        <v>19518.78</v>
      </c>
      <c r="O108" s="119">
        <f t="shared" ref="O108" si="559">E108++G108+F108+I108</f>
        <v>13238.72</v>
      </c>
      <c r="P108" s="119">
        <v>774</v>
      </c>
      <c r="Q108" s="119">
        <f t="shared" ref="Q108" si="560">IF(P108&gt;(O108*0.18),P108,O108*0.18)+N108+J108</f>
        <v>23528.32</v>
      </c>
      <c r="R108" s="119">
        <f t="shared" ref="R108" si="561">N108+O108*0.18</f>
        <v>21901.75</v>
      </c>
      <c r="S108" s="47"/>
    </row>
    <row r="109" spans="1:19" ht="9" customHeight="1" x14ac:dyDescent="0.2">
      <c r="A109" s="511"/>
      <c r="B109" s="511"/>
      <c r="C109" s="48" t="s">
        <v>4</v>
      </c>
      <c r="D109" s="49">
        <v>14</v>
      </c>
      <c r="E109" s="50">
        <v>23488949</v>
      </c>
      <c r="F109" s="50">
        <v>0</v>
      </c>
      <c r="G109" s="50">
        <f t="shared" si="506"/>
        <v>2144787</v>
      </c>
      <c r="H109" s="50">
        <v>12159892</v>
      </c>
      <c r="I109" s="50">
        <v>0</v>
      </c>
      <c r="J109" s="51">
        <f t="shared" ref="J109:L109" si="562">J108*1936.27</f>
        <v>3149479</v>
      </c>
      <c r="K109" s="50">
        <f t="shared" si="562"/>
        <v>37793628</v>
      </c>
      <c r="L109" s="52">
        <f t="shared" si="562"/>
        <v>40943107</v>
      </c>
      <c r="M109" s="118"/>
      <c r="N109" s="120">
        <f t="shared" ref="N109:O109" si="563">N108*1936.27</f>
        <v>37793628</v>
      </c>
      <c r="O109" s="120">
        <f t="shared" si="563"/>
        <v>25633736</v>
      </c>
      <c r="P109" s="120">
        <v>1498673</v>
      </c>
      <c r="Q109" s="120">
        <f t="shared" ref="Q109:R109" si="564">Q108*1936.27</f>
        <v>45557180</v>
      </c>
      <c r="R109" s="120">
        <f t="shared" si="564"/>
        <v>42407701</v>
      </c>
      <c r="S109" s="47"/>
    </row>
    <row r="110" spans="1:19" ht="12.75" customHeight="1" x14ac:dyDescent="0.2">
      <c r="A110" s="511"/>
      <c r="B110" s="511"/>
      <c r="C110" s="53" t="s">
        <v>3</v>
      </c>
      <c r="D110" s="54">
        <v>15</v>
      </c>
      <c r="E110" s="44">
        <v>13400.03</v>
      </c>
      <c r="F110" s="44">
        <v>0</v>
      </c>
      <c r="G110" s="44">
        <f t="shared" ref="G110" si="565">1200/13*12</f>
        <v>1107.69</v>
      </c>
      <c r="H110" s="44">
        <v>6280.06</v>
      </c>
      <c r="I110" s="44">
        <v>0</v>
      </c>
      <c r="J110" s="44">
        <f t="shared" ref="J110" si="566">(E110+F110+G110+H110+I110)/12</f>
        <v>1732.32</v>
      </c>
      <c r="K110" s="45">
        <f t="shared" ref="K110" si="567">(E110+F110+G110+H110+I110)</f>
        <v>20787.78</v>
      </c>
      <c r="L110" s="46">
        <f t="shared" ref="L110" si="568">K110+J110</f>
        <v>22520.1</v>
      </c>
      <c r="M110" s="117"/>
      <c r="N110" s="119">
        <f t="shared" ref="N110" si="569">K110</f>
        <v>20787.78</v>
      </c>
      <c r="O110" s="119">
        <f t="shared" ref="O110" si="570">E110++G110+F110+I110</f>
        <v>14507.72</v>
      </c>
      <c r="P110" s="119">
        <v>774</v>
      </c>
      <c r="Q110" s="119">
        <f t="shared" ref="Q110" si="571">IF(P110&gt;(O110*0.18),P110,O110*0.18)+N110+J110</f>
        <v>25131.49</v>
      </c>
      <c r="R110" s="119">
        <f t="shared" ref="R110" si="572">N110+O110*0.18</f>
        <v>23399.17</v>
      </c>
      <c r="S110" s="47"/>
    </row>
    <row r="111" spans="1:19" ht="9" customHeight="1" x14ac:dyDescent="0.2">
      <c r="A111" s="511"/>
      <c r="B111" s="511"/>
      <c r="C111" s="48" t="s">
        <v>4</v>
      </c>
      <c r="D111" s="49">
        <v>20</v>
      </c>
      <c r="E111" s="50">
        <v>25946076</v>
      </c>
      <c r="F111" s="50">
        <v>0</v>
      </c>
      <c r="G111" s="50">
        <f t="shared" si="506"/>
        <v>2144787</v>
      </c>
      <c r="H111" s="50">
        <v>12159892</v>
      </c>
      <c r="I111" s="50">
        <v>0</v>
      </c>
      <c r="J111" s="51">
        <f t="shared" ref="J111:L111" si="573">J110*1936.27</f>
        <v>3354239</v>
      </c>
      <c r="K111" s="50">
        <f t="shared" si="573"/>
        <v>40250755</v>
      </c>
      <c r="L111" s="52">
        <f t="shared" si="573"/>
        <v>43604994</v>
      </c>
      <c r="M111" s="118"/>
      <c r="N111" s="120">
        <f t="shared" ref="N111:O111" si="574">N110*1936.27</f>
        <v>40250755</v>
      </c>
      <c r="O111" s="120">
        <f t="shared" si="574"/>
        <v>28090863</v>
      </c>
      <c r="P111" s="120">
        <v>1498673</v>
      </c>
      <c r="Q111" s="120">
        <f t="shared" ref="Q111:R111" si="575">Q110*1936.27</f>
        <v>48661350</v>
      </c>
      <c r="R111" s="120">
        <f t="shared" si="575"/>
        <v>45307111</v>
      </c>
      <c r="S111" s="47"/>
    </row>
    <row r="112" spans="1:19" ht="12.75" customHeight="1" x14ac:dyDescent="0.2">
      <c r="A112" s="511"/>
      <c r="B112" s="511"/>
      <c r="C112" s="53" t="s">
        <v>3</v>
      </c>
      <c r="D112" s="54">
        <v>21</v>
      </c>
      <c r="E112" s="44">
        <v>14676.66</v>
      </c>
      <c r="F112" s="44">
        <v>0</v>
      </c>
      <c r="G112" s="44">
        <f t="shared" ref="G112" si="576">1200/13*12</f>
        <v>1107.69</v>
      </c>
      <c r="H112" s="44">
        <v>6280.06</v>
      </c>
      <c r="I112" s="44">
        <v>0</v>
      </c>
      <c r="J112" s="44">
        <f t="shared" ref="J112" si="577">(E112+F112+G112+H112+I112)/12</f>
        <v>1838.7</v>
      </c>
      <c r="K112" s="45">
        <f t="shared" ref="K112" si="578">(E112+F112+G112+H112+I112)</f>
        <v>22064.41</v>
      </c>
      <c r="L112" s="46">
        <f t="shared" ref="L112" si="579">K112+J112</f>
        <v>23903.11</v>
      </c>
      <c r="M112" s="117"/>
      <c r="N112" s="119">
        <f t="shared" ref="N112" si="580">K112</f>
        <v>22064.41</v>
      </c>
      <c r="O112" s="119">
        <f t="shared" ref="O112" si="581">E112++G112+F112+I112</f>
        <v>15784.35</v>
      </c>
      <c r="P112" s="119">
        <v>774</v>
      </c>
      <c r="Q112" s="119">
        <f t="shared" ref="Q112" si="582">IF(P112&gt;(O112*0.18),P112,O112*0.18)+N112+J112</f>
        <v>26744.29</v>
      </c>
      <c r="R112" s="119">
        <f t="shared" ref="R112" si="583">N112+O112*0.18</f>
        <v>24905.59</v>
      </c>
      <c r="S112" s="47"/>
    </row>
    <row r="113" spans="1:19" ht="9" customHeight="1" x14ac:dyDescent="0.2">
      <c r="A113" s="511"/>
      <c r="B113" s="511"/>
      <c r="C113" s="48" t="s">
        <v>4</v>
      </c>
      <c r="D113" s="49">
        <v>27</v>
      </c>
      <c r="E113" s="50">
        <v>28417976</v>
      </c>
      <c r="F113" s="50">
        <v>0</v>
      </c>
      <c r="G113" s="50">
        <f t="shared" si="506"/>
        <v>2144787</v>
      </c>
      <c r="H113" s="50">
        <v>12159892</v>
      </c>
      <c r="I113" s="50">
        <v>0</v>
      </c>
      <c r="J113" s="51">
        <f t="shared" ref="J113:L113" si="584">J112*1936.27</f>
        <v>3560220</v>
      </c>
      <c r="K113" s="50">
        <f t="shared" si="584"/>
        <v>42722655</v>
      </c>
      <c r="L113" s="52">
        <f t="shared" si="584"/>
        <v>46282875</v>
      </c>
      <c r="M113" s="118"/>
      <c r="N113" s="120">
        <f t="shared" ref="N113:O113" si="585">N112*1936.27</f>
        <v>42722655</v>
      </c>
      <c r="O113" s="120">
        <f t="shared" si="585"/>
        <v>30562763</v>
      </c>
      <c r="P113" s="120">
        <v>1498673</v>
      </c>
      <c r="Q113" s="120">
        <f t="shared" ref="Q113:R113" si="586">Q112*1936.27</f>
        <v>51784166</v>
      </c>
      <c r="R113" s="120">
        <f t="shared" si="586"/>
        <v>48223947</v>
      </c>
      <c r="S113" s="47"/>
    </row>
    <row r="114" spans="1:19" ht="12.75" customHeight="1" x14ac:dyDescent="0.2">
      <c r="A114" s="511"/>
      <c r="B114" s="511"/>
      <c r="C114" s="53" t="s">
        <v>3</v>
      </c>
      <c r="D114" s="54">
        <v>28</v>
      </c>
      <c r="E114" s="44">
        <v>15585.87</v>
      </c>
      <c r="F114" s="44">
        <v>0</v>
      </c>
      <c r="G114" s="44">
        <f t="shared" ref="G114" si="587">1200/13*12</f>
        <v>1107.69</v>
      </c>
      <c r="H114" s="44">
        <v>6280.06</v>
      </c>
      <c r="I114" s="44">
        <v>0</v>
      </c>
      <c r="J114" s="44">
        <f t="shared" ref="J114" si="588">(E114+F114+G114+H114+I114)/12</f>
        <v>1914.47</v>
      </c>
      <c r="K114" s="45">
        <f t="shared" ref="K114" si="589">(E114+F114+G114+H114+I114)</f>
        <v>22973.62</v>
      </c>
      <c r="L114" s="46">
        <f t="shared" ref="L114" si="590">K114+J114</f>
        <v>24888.09</v>
      </c>
      <c r="M114" s="117"/>
      <c r="N114" s="119">
        <f t="shared" ref="N114" si="591">K114</f>
        <v>22973.62</v>
      </c>
      <c r="O114" s="119">
        <f t="shared" ref="O114" si="592">E114++G114+F114+I114</f>
        <v>16693.560000000001</v>
      </c>
      <c r="P114" s="119">
        <v>774</v>
      </c>
      <c r="Q114" s="119">
        <f t="shared" ref="Q114" si="593">IF(P114&gt;(O114*0.18),P114,O114*0.18)+N114+J114</f>
        <v>27892.93</v>
      </c>
      <c r="R114" s="119">
        <f t="shared" ref="R114" si="594">N114+O114*0.18</f>
        <v>25978.46</v>
      </c>
      <c r="S114" s="47"/>
    </row>
    <row r="115" spans="1:19" ht="9" customHeight="1" x14ac:dyDescent="0.2">
      <c r="A115" s="511"/>
      <c r="B115" s="511"/>
      <c r="C115" s="48" t="s">
        <v>4</v>
      </c>
      <c r="D115" s="49">
        <v>34</v>
      </c>
      <c r="E115" s="50">
        <v>30178453</v>
      </c>
      <c r="F115" s="50">
        <v>0</v>
      </c>
      <c r="G115" s="50">
        <f t="shared" si="506"/>
        <v>2144787</v>
      </c>
      <c r="H115" s="50">
        <v>12159892</v>
      </c>
      <c r="I115" s="50">
        <v>0</v>
      </c>
      <c r="J115" s="51">
        <f t="shared" ref="J115:L115" si="595">J114*1936.27</f>
        <v>3706931</v>
      </c>
      <c r="K115" s="50">
        <f t="shared" si="595"/>
        <v>44483131</v>
      </c>
      <c r="L115" s="52">
        <f t="shared" si="595"/>
        <v>48190062</v>
      </c>
      <c r="M115" s="118"/>
      <c r="N115" s="120">
        <f t="shared" ref="N115:O115" si="596">N114*1936.27</f>
        <v>44483131</v>
      </c>
      <c r="O115" s="120">
        <f t="shared" si="596"/>
        <v>32323239</v>
      </c>
      <c r="P115" s="120">
        <v>1498673</v>
      </c>
      <c r="Q115" s="120">
        <f t="shared" ref="Q115:R115" si="597">Q114*1936.27</f>
        <v>54008244</v>
      </c>
      <c r="R115" s="120">
        <f t="shared" si="597"/>
        <v>50301313</v>
      </c>
      <c r="S115" s="47"/>
    </row>
    <row r="116" spans="1:19" ht="12.75" customHeight="1" x14ac:dyDescent="0.2">
      <c r="A116" s="511"/>
      <c r="B116" s="511"/>
      <c r="C116" s="53" t="s">
        <v>3</v>
      </c>
      <c r="D116" s="54">
        <v>35</v>
      </c>
      <c r="E116" s="44">
        <v>16282.58</v>
      </c>
      <c r="F116" s="44">
        <v>0</v>
      </c>
      <c r="G116" s="44">
        <f t="shared" ref="G116" si="598">1200/13*12</f>
        <v>1107.69</v>
      </c>
      <c r="H116" s="44">
        <v>6280.06</v>
      </c>
      <c r="I116" s="44">
        <v>0</v>
      </c>
      <c r="J116" s="44">
        <f t="shared" ref="J116" si="599">(E116+F116+G116+H116+I116)/12</f>
        <v>1972.53</v>
      </c>
      <c r="K116" s="45">
        <f t="shared" ref="K116" si="600">(E116+F116+G116+H116+I116)</f>
        <v>23670.33</v>
      </c>
      <c r="L116" s="46">
        <f t="shared" ref="L116" si="601">K116+J116</f>
        <v>25642.86</v>
      </c>
      <c r="M116" s="117"/>
      <c r="N116" s="119">
        <f t="shared" ref="N116" si="602">K116</f>
        <v>23670.33</v>
      </c>
      <c r="O116" s="119">
        <f t="shared" ref="O116" si="603">E116++G116+F116+I116</f>
        <v>17390.27</v>
      </c>
      <c r="P116" s="119">
        <v>774</v>
      </c>
      <c r="Q116" s="119">
        <f t="shared" ref="Q116" si="604">IF(P116&gt;(O116*0.18),P116,O116*0.18)+N116+J116</f>
        <v>28773.11</v>
      </c>
      <c r="R116" s="119">
        <f t="shared" ref="R116" si="605">N116+O116*0.18</f>
        <v>26800.58</v>
      </c>
      <c r="S116" s="47"/>
    </row>
    <row r="117" spans="1:19" ht="9" customHeight="1" x14ac:dyDescent="0.2">
      <c r="A117" s="512"/>
      <c r="B117" s="512"/>
      <c r="C117" s="58" t="s">
        <v>4</v>
      </c>
      <c r="D117" s="59"/>
      <c r="E117" s="50">
        <v>31527471</v>
      </c>
      <c r="F117" s="50">
        <v>0</v>
      </c>
      <c r="G117" s="50">
        <f t="shared" si="506"/>
        <v>2144787</v>
      </c>
      <c r="H117" s="50">
        <v>12159892</v>
      </c>
      <c r="I117" s="50">
        <v>0</v>
      </c>
      <c r="J117" s="51">
        <f t="shared" ref="J117:L117" si="606">J116*1936.27</f>
        <v>3819351</v>
      </c>
      <c r="K117" s="50">
        <f t="shared" si="606"/>
        <v>45832150</v>
      </c>
      <c r="L117" s="52">
        <f t="shared" si="606"/>
        <v>49651501</v>
      </c>
      <c r="M117" s="118"/>
      <c r="N117" s="120">
        <f t="shared" ref="N117:O117" si="607">N116*1936.27</f>
        <v>45832150</v>
      </c>
      <c r="O117" s="120">
        <f t="shared" si="607"/>
        <v>33672258</v>
      </c>
      <c r="P117" s="120">
        <v>1498673</v>
      </c>
      <c r="Q117" s="120">
        <f t="shared" ref="Q117:R117" si="608">Q116*1936.27</f>
        <v>55712510</v>
      </c>
      <c r="R117" s="120">
        <f t="shared" si="608"/>
        <v>51893159</v>
      </c>
      <c r="S117" s="47"/>
    </row>
    <row r="118" spans="1:19" ht="12.75" customHeight="1" x14ac:dyDescent="0.2">
      <c r="A118" s="492">
        <v>40269</v>
      </c>
      <c r="B118" s="492">
        <v>40359</v>
      </c>
      <c r="C118" s="42" t="s">
        <v>3</v>
      </c>
      <c r="D118" s="43">
        <v>0</v>
      </c>
      <c r="E118" s="44">
        <v>10415.969999999999</v>
      </c>
      <c r="F118" s="44">
        <v>0</v>
      </c>
      <c r="G118" s="44">
        <f t="shared" ref="G118" si="609">1200/13*12</f>
        <v>1107.69</v>
      </c>
      <c r="H118" s="44">
        <v>6280.06</v>
      </c>
      <c r="I118" s="44">
        <v>75.13</v>
      </c>
      <c r="J118" s="44">
        <f t="shared" ref="J118" si="610">(E118+F118+G118+H118+I118)/12</f>
        <v>1489.9</v>
      </c>
      <c r="K118" s="45">
        <f t="shared" ref="K118" si="611">(E118+F118+G118+H118+I118)</f>
        <v>17878.849999999999</v>
      </c>
      <c r="L118" s="46">
        <f t="shared" ref="L118" si="612">K118+J118</f>
        <v>19368.75</v>
      </c>
      <c r="M118" s="117"/>
      <c r="N118" s="119">
        <f t="shared" ref="N118" si="613">K118</f>
        <v>17878.849999999999</v>
      </c>
      <c r="O118" s="119">
        <f t="shared" ref="O118" si="614">E118++G118+F118+I118</f>
        <v>11598.79</v>
      </c>
      <c r="P118" s="119">
        <v>774</v>
      </c>
      <c r="Q118" s="119">
        <f t="shared" ref="Q118" si="615">IF(P118&gt;(O118*0.18),P118,O118*0.18)+N118+J118</f>
        <v>21456.53</v>
      </c>
      <c r="R118" s="119">
        <f t="shared" ref="R118" si="616">N118+O118*0.18</f>
        <v>19966.63</v>
      </c>
      <c r="S118" s="47"/>
    </row>
    <row r="119" spans="1:19" ht="9" customHeight="1" x14ac:dyDescent="0.2">
      <c r="A119" s="493"/>
      <c r="B119" s="493"/>
      <c r="C119" s="48" t="s">
        <v>4</v>
      </c>
      <c r="D119" s="49">
        <v>2</v>
      </c>
      <c r="E119" s="50">
        <v>20168130</v>
      </c>
      <c r="F119" s="50">
        <v>0</v>
      </c>
      <c r="G119" s="50">
        <f t="shared" si="506"/>
        <v>2144787</v>
      </c>
      <c r="H119" s="50">
        <v>12159892</v>
      </c>
      <c r="I119" s="50">
        <v>145472</v>
      </c>
      <c r="J119" s="51">
        <f t="shared" ref="J119:L119" si="617">J118*1936.27</f>
        <v>2884849</v>
      </c>
      <c r="K119" s="50">
        <f t="shared" si="617"/>
        <v>34618281</v>
      </c>
      <c r="L119" s="52">
        <f t="shared" si="617"/>
        <v>37503130</v>
      </c>
      <c r="M119" s="118"/>
      <c r="N119" s="120">
        <f t="shared" ref="N119:O119" si="618">N118*1936.27</f>
        <v>34618281</v>
      </c>
      <c r="O119" s="120">
        <f t="shared" si="618"/>
        <v>22458389</v>
      </c>
      <c r="P119" s="120">
        <v>1498673</v>
      </c>
      <c r="Q119" s="120">
        <f t="shared" ref="Q119:R119" si="619">Q118*1936.27</f>
        <v>41545635</v>
      </c>
      <c r="R119" s="120">
        <f t="shared" si="619"/>
        <v>38660787</v>
      </c>
      <c r="S119" s="47"/>
    </row>
    <row r="120" spans="1:19" ht="12.75" customHeight="1" x14ac:dyDescent="0.2">
      <c r="A120" s="511">
        <v>40269</v>
      </c>
      <c r="B120" s="511">
        <v>40359</v>
      </c>
      <c r="C120" s="53" t="s">
        <v>3</v>
      </c>
      <c r="D120" s="54">
        <v>3</v>
      </c>
      <c r="E120" s="44">
        <v>10791.27</v>
      </c>
      <c r="F120" s="44">
        <v>0</v>
      </c>
      <c r="G120" s="44">
        <f t="shared" ref="G120" si="620">1200/13*12</f>
        <v>1107.69</v>
      </c>
      <c r="H120" s="44">
        <v>6280.06</v>
      </c>
      <c r="I120" s="44">
        <v>75.13</v>
      </c>
      <c r="J120" s="44">
        <f t="shared" ref="J120" si="621">(E120+F120+G120+H120+I120)/12</f>
        <v>1521.18</v>
      </c>
      <c r="K120" s="45">
        <f t="shared" ref="K120" si="622">(E120+F120+G120+H120+I120)</f>
        <v>18254.150000000001</v>
      </c>
      <c r="L120" s="46">
        <f t="shared" ref="L120" si="623">K120+J120</f>
        <v>19775.330000000002</v>
      </c>
      <c r="M120" s="117"/>
      <c r="N120" s="119">
        <f t="shared" ref="N120" si="624">K120</f>
        <v>18254.150000000001</v>
      </c>
      <c r="O120" s="119">
        <f t="shared" ref="O120" si="625">E120++G120+F120+I120</f>
        <v>11974.09</v>
      </c>
      <c r="P120" s="119">
        <v>774</v>
      </c>
      <c r="Q120" s="119">
        <f t="shared" ref="Q120" si="626">IF(P120&gt;(O120*0.18),P120,O120*0.18)+N120+J120</f>
        <v>21930.67</v>
      </c>
      <c r="R120" s="119">
        <f t="shared" ref="R120" si="627">N120+O120*0.18</f>
        <v>20409.490000000002</v>
      </c>
      <c r="S120" s="47"/>
    </row>
    <row r="121" spans="1:19" ht="9" customHeight="1" x14ac:dyDescent="0.2">
      <c r="A121" s="511"/>
      <c r="B121" s="511"/>
      <c r="C121" s="48" t="s">
        <v>4</v>
      </c>
      <c r="D121" s="49">
        <v>8</v>
      </c>
      <c r="E121" s="50">
        <v>20894812</v>
      </c>
      <c r="F121" s="50">
        <v>0</v>
      </c>
      <c r="G121" s="50">
        <f t="shared" si="506"/>
        <v>2144787</v>
      </c>
      <c r="H121" s="50">
        <v>12159892</v>
      </c>
      <c r="I121" s="50">
        <v>145472</v>
      </c>
      <c r="J121" s="51">
        <f t="shared" ref="J121:L121" si="628">J120*1936.27</f>
        <v>2945415</v>
      </c>
      <c r="K121" s="50">
        <f t="shared" si="628"/>
        <v>35344963</v>
      </c>
      <c r="L121" s="52">
        <f t="shared" si="628"/>
        <v>38290378</v>
      </c>
      <c r="M121" s="118"/>
      <c r="N121" s="120">
        <f t="shared" ref="N121:O121" si="629">N120*1936.27</f>
        <v>35344963</v>
      </c>
      <c r="O121" s="120">
        <f t="shared" si="629"/>
        <v>23185071</v>
      </c>
      <c r="P121" s="120">
        <v>1498673</v>
      </c>
      <c r="Q121" s="120">
        <f t="shared" ref="Q121:R121" si="630">Q120*1936.27</f>
        <v>42463698</v>
      </c>
      <c r="R121" s="120">
        <f t="shared" si="630"/>
        <v>39518283</v>
      </c>
      <c r="S121" s="47"/>
    </row>
    <row r="122" spans="1:19" ht="12.75" customHeight="1" x14ac:dyDescent="0.2">
      <c r="A122" s="511"/>
      <c r="B122" s="511"/>
      <c r="C122" s="53" t="s">
        <v>3</v>
      </c>
      <c r="D122" s="54">
        <v>9</v>
      </c>
      <c r="E122" s="44">
        <v>12131.03</v>
      </c>
      <c r="F122" s="44">
        <v>0</v>
      </c>
      <c r="G122" s="44">
        <f t="shared" ref="G122" si="631">1200/13*12</f>
        <v>1107.69</v>
      </c>
      <c r="H122" s="44">
        <v>6280.06</v>
      </c>
      <c r="I122" s="44">
        <v>75.13</v>
      </c>
      <c r="J122" s="44">
        <f t="shared" ref="J122" si="632">(E122+F122+G122+H122+I122)/12</f>
        <v>1632.83</v>
      </c>
      <c r="K122" s="45">
        <f t="shared" ref="K122" si="633">(E122+F122+G122+H122+I122)</f>
        <v>19593.91</v>
      </c>
      <c r="L122" s="46">
        <f t="shared" ref="L122" si="634">K122+J122</f>
        <v>21226.74</v>
      </c>
      <c r="M122" s="117"/>
      <c r="N122" s="119">
        <f t="shared" ref="N122" si="635">K122</f>
        <v>19593.91</v>
      </c>
      <c r="O122" s="119">
        <f t="shared" ref="O122" si="636">E122++G122+F122+I122</f>
        <v>13313.85</v>
      </c>
      <c r="P122" s="119">
        <v>774</v>
      </c>
      <c r="Q122" s="119">
        <f t="shared" ref="Q122" si="637">IF(P122&gt;(O122*0.18),P122,O122*0.18)+N122+J122</f>
        <v>23623.23</v>
      </c>
      <c r="R122" s="119">
        <f t="shared" ref="R122" si="638">N122+O122*0.18</f>
        <v>21990.400000000001</v>
      </c>
      <c r="S122" s="47"/>
    </row>
    <row r="123" spans="1:19" ht="9" customHeight="1" x14ac:dyDescent="0.2">
      <c r="A123" s="511"/>
      <c r="B123" s="511"/>
      <c r="C123" s="48" t="s">
        <v>4</v>
      </c>
      <c r="D123" s="49">
        <v>14</v>
      </c>
      <c r="E123" s="50">
        <v>23488949</v>
      </c>
      <c r="F123" s="50">
        <v>0</v>
      </c>
      <c r="G123" s="50">
        <f t="shared" si="506"/>
        <v>2144787</v>
      </c>
      <c r="H123" s="50">
        <v>12159892</v>
      </c>
      <c r="I123" s="50">
        <v>145472</v>
      </c>
      <c r="J123" s="51">
        <f t="shared" ref="J123:L123" si="639">J122*1936.27</f>
        <v>3161600</v>
      </c>
      <c r="K123" s="50">
        <f t="shared" si="639"/>
        <v>37939100</v>
      </c>
      <c r="L123" s="52">
        <f t="shared" si="639"/>
        <v>41100700</v>
      </c>
      <c r="M123" s="118"/>
      <c r="N123" s="120">
        <f t="shared" ref="N123:O123" si="640">N122*1936.27</f>
        <v>37939100</v>
      </c>
      <c r="O123" s="120">
        <f t="shared" si="640"/>
        <v>25779208</v>
      </c>
      <c r="P123" s="120">
        <v>1498673</v>
      </c>
      <c r="Q123" s="120">
        <f t="shared" ref="Q123:R123" si="641">Q122*1936.27</f>
        <v>45740952</v>
      </c>
      <c r="R123" s="120">
        <f t="shared" si="641"/>
        <v>42579352</v>
      </c>
      <c r="S123" s="47"/>
    </row>
    <row r="124" spans="1:19" ht="12.75" customHeight="1" x14ac:dyDescent="0.2">
      <c r="A124" s="511"/>
      <c r="B124" s="511"/>
      <c r="C124" s="53" t="s">
        <v>3</v>
      </c>
      <c r="D124" s="54">
        <v>15</v>
      </c>
      <c r="E124" s="44">
        <v>13400.03</v>
      </c>
      <c r="F124" s="44">
        <v>0</v>
      </c>
      <c r="G124" s="44">
        <f t="shared" ref="G124" si="642">1200/13*12</f>
        <v>1107.69</v>
      </c>
      <c r="H124" s="44">
        <v>6280.06</v>
      </c>
      <c r="I124" s="44">
        <v>75.13</v>
      </c>
      <c r="J124" s="44">
        <f t="shared" ref="J124" si="643">(E124+F124+G124+H124+I124)/12</f>
        <v>1738.58</v>
      </c>
      <c r="K124" s="45">
        <f t="shared" ref="K124" si="644">(E124+F124+G124+H124+I124)</f>
        <v>20862.91</v>
      </c>
      <c r="L124" s="46">
        <f t="shared" ref="L124" si="645">K124+J124</f>
        <v>22601.49</v>
      </c>
      <c r="M124" s="117"/>
      <c r="N124" s="119">
        <f t="shared" ref="N124" si="646">K124</f>
        <v>20862.91</v>
      </c>
      <c r="O124" s="119">
        <f t="shared" ref="O124" si="647">E124++G124+F124+I124</f>
        <v>14582.85</v>
      </c>
      <c r="P124" s="119">
        <v>774</v>
      </c>
      <c r="Q124" s="119">
        <f t="shared" ref="Q124" si="648">IF(P124&gt;(O124*0.18),P124,O124*0.18)+N124+J124</f>
        <v>25226.400000000001</v>
      </c>
      <c r="R124" s="119">
        <f t="shared" ref="R124" si="649">N124+O124*0.18</f>
        <v>23487.82</v>
      </c>
      <c r="S124" s="47"/>
    </row>
    <row r="125" spans="1:19" ht="9" customHeight="1" x14ac:dyDescent="0.2">
      <c r="A125" s="511"/>
      <c r="B125" s="511"/>
      <c r="C125" s="48" t="s">
        <v>4</v>
      </c>
      <c r="D125" s="49">
        <v>20</v>
      </c>
      <c r="E125" s="50">
        <v>25946076</v>
      </c>
      <c r="F125" s="50">
        <v>0</v>
      </c>
      <c r="G125" s="50">
        <f t="shared" si="506"/>
        <v>2144787</v>
      </c>
      <c r="H125" s="50">
        <v>12159892</v>
      </c>
      <c r="I125" s="50">
        <v>145472</v>
      </c>
      <c r="J125" s="51">
        <f t="shared" ref="J125:L125" si="650">J124*1936.27</f>
        <v>3366360</v>
      </c>
      <c r="K125" s="50">
        <f t="shared" si="650"/>
        <v>40396227</v>
      </c>
      <c r="L125" s="52">
        <f t="shared" si="650"/>
        <v>43762587</v>
      </c>
      <c r="M125" s="118"/>
      <c r="N125" s="120">
        <f t="shared" ref="N125:O125" si="651">N124*1936.27</f>
        <v>40396227</v>
      </c>
      <c r="O125" s="120">
        <f t="shared" si="651"/>
        <v>28236335</v>
      </c>
      <c r="P125" s="120">
        <v>1498673</v>
      </c>
      <c r="Q125" s="120">
        <f t="shared" ref="Q125:R125" si="652">Q124*1936.27</f>
        <v>48845122</v>
      </c>
      <c r="R125" s="120">
        <f t="shared" si="652"/>
        <v>45478761</v>
      </c>
      <c r="S125" s="47"/>
    </row>
    <row r="126" spans="1:19" ht="12.75" customHeight="1" x14ac:dyDescent="0.2">
      <c r="A126" s="511"/>
      <c r="B126" s="511"/>
      <c r="C126" s="53" t="s">
        <v>3</v>
      </c>
      <c r="D126" s="54">
        <v>21</v>
      </c>
      <c r="E126" s="44">
        <v>14676.66</v>
      </c>
      <c r="F126" s="44">
        <v>0</v>
      </c>
      <c r="G126" s="44">
        <f t="shared" ref="G126" si="653">1200/13*12</f>
        <v>1107.69</v>
      </c>
      <c r="H126" s="44">
        <v>6280.06</v>
      </c>
      <c r="I126" s="44">
        <v>75.13</v>
      </c>
      <c r="J126" s="44">
        <f t="shared" ref="J126" si="654">(E126+F126+G126+H126+I126)/12</f>
        <v>1844.96</v>
      </c>
      <c r="K126" s="45">
        <f t="shared" ref="K126" si="655">(E126+F126+G126+H126+I126)</f>
        <v>22139.54</v>
      </c>
      <c r="L126" s="46">
        <f t="shared" ref="L126" si="656">K126+J126</f>
        <v>23984.5</v>
      </c>
      <c r="M126" s="117"/>
      <c r="N126" s="119">
        <f t="shared" ref="N126" si="657">K126</f>
        <v>22139.54</v>
      </c>
      <c r="O126" s="119">
        <f t="shared" ref="O126" si="658">E126++G126+F126+I126</f>
        <v>15859.48</v>
      </c>
      <c r="P126" s="119">
        <v>774</v>
      </c>
      <c r="Q126" s="119">
        <f t="shared" ref="Q126" si="659">IF(P126&gt;(O126*0.18),P126,O126*0.18)+N126+J126</f>
        <v>26839.21</v>
      </c>
      <c r="R126" s="119">
        <f t="shared" ref="R126" si="660">N126+O126*0.18</f>
        <v>24994.25</v>
      </c>
      <c r="S126" s="47"/>
    </row>
    <row r="127" spans="1:19" ht="9" customHeight="1" x14ac:dyDescent="0.2">
      <c r="A127" s="511"/>
      <c r="B127" s="511"/>
      <c r="C127" s="48" t="s">
        <v>4</v>
      </c>
      <c r="D127" s="49">
        <v>27</v>
      </c>
      <c r="E127" s="50">
        <v>28417976</v>
      </c>
      <c r="F127" s="50">
        <v>0</v>
      </c>
      <c r="G127" s="50">
        <f t="shared" si="506"/>
        <v>2144787</v>
      </c>
      <c r="H127" s="50">
        <v>12159892</v>
      </c>
      <c r="I127" s="50">
        <v>145472</v>
      </c>
      <c r="J127" s="51">
        <f t="shared" ref="J127:L127" si="661">J126*1936.27</f>
        <v>3572341</v>
      </c>
      <c r="K127" s="50">
        <f t="shared" si="661"/>
        <v>42868127</v>
      </c>
      <c r="L127" s="52">
        <f t="shared" si="661"/>
        <v>46440468</v>
      </c>
      <c r="M127" s="118"/>
      <c r="N127" s="120">
        <f t="shared" ref="N127:O127" si="662">N126*1936.27</f>
        <v>42868127</v>
      </c>
      <c r="O127" s="120">
        <f t="shared" si="662"/>
        <v>30708235</v>
      </c>
      <c r="P127" s="120">
        <v>1498673</v>
      </c>
      <c r="Q127" s="120">
        <f t="shared" ref="Q127:R127" si="663">Q126*1936.27</f>
        <v>51967957</v>
      </c>
      <c r="R127" s="120">
        <f t="shared" si="663"/>
        <v>48395616</v>
      </c>
      <c r="S127" s="47"/>
    </row>
    <row r="128" spans="1:19" ht="12.75" customHeight="1" x14ac:dyDescent="0.2">
      <c r="A128" s="511"/>
      <c r="B128" s="511"/>
      <c r="C128" s="53" t="s">
        <v>3</v>
      </c>
      <c r="D128" s="54">
        <v>28</v>
      </c>
      <c r="E128" s="44">
        <v>15585.87</v>
      </c>
      <c r="F128" s="44">
        <v>0</v>
      </c>
      <c r="G128" s="44">
        <f t="shared" ref="G128" si="664">1200/13*12</f>
        <v>1107.69</v>
      </c>
      <c r="H128" s="44">
        <v>6280.06</v>
      </c>
      <c r="I128" s="44">
        <v>75.13</v>
      </c>
      <c r="J128" s="44">
        <f t="shared" ref="J128" si="665">(E128+F128+G128+H128+I128)/12</f>
        <v>1920.73</v>
      </c>
      <c r="K128" s="45">
        <f t="shared" ref="K128" si="666">(E128+F128+G128+H128+I128)</f>
        <v>23048.75</v>
      </c>
      <c r="L128" s="46">
        <f t="shared" ref="L128" si="667">K128+J128</f>
        <v>24969.48</v>
      </c>
      <c r="M128" s="117"/>
      <c r="N128" s="119">
        <f t="shared" ref="N128" si="668">K128</f>
        <v>23048.75</v>
      </c>
      <c r="O128" s="119">
        <f t="shared" ref="O128" si="669">E128++G128+F128+I128</f>
        <v>16768.689999999999</v>
      </c>
      <c r="P128" s="119">
        <v>774</v>
      </c>
      <c r="Q128" s="119">
        <f t="shared" ref="Q128" si="670">IF(P128&gt;(O128*0.18),P128,O128*0.18)+N128+J128</f>
        <v>27987.84</v>
      </c>
      <c r="R128" s="119">
        <f t="shared" ref="R128" si="671">N128+O128*0.18</f>
        <v>26067.11</v>
      </c>
      <c r="S128" s="47"/>
    </row>
    <row r="129" spans="1:19" ht="9" customHeight="1" x14ac:dyDescent="0.2">
      <c r="A129" s="511"/>
      <c r="B129" s="511"/>
      <c r="C129" s="48" t="s">
        <v>4</v>
      </c>
      <c r="D129" s="49">
        <v>34</v>
      </c>
      <c r="E129" s="50">
        <v>30178453</v>
      </c>
      <c r="F129" s="50">
        <v>0</v>
      </c>
      <c r="G129" s="50">
        <f t="shared" si="506"/>
        <v>2144787</v>
      </c>
      <c r="H129" s="50">
        <v>12159892</v>
      </c>
      <c r="I129" s="50">
        <v>145472</v>
      </c>
      <c r="J129" s="51">
        <f t="shared" ref="J129:L129" si="672">J128*1936.27</f>
        <v>3719052</v>
      </c>
      <c r="K129" s="50">
        <f t="shared" si="672"/>
        <v>44628603</v>
      </c>
      <c r="L129" s="52">
        <f t="shared" si="672"/>
        <v>48347655</v>
      </c>
      <c r="M129" s="118"/>
      <c r="N129" s="120">
        <f t="shared" ref="N129:O129" si="673">N128*1936.27</f>
        <v>44628603</v>
      </c>
      <c r="O129" s="120">
        <f t="shared" si="673"/>
        <v>32468711</v>
      </c>
      <c r="P129" s="120">
        <v>1498673</v>
      </c>
      <c r="Q129" s="120">
        <f t="shared" ref="Q129:R129" si="674">Q128*1936.27</f>
        <v>54192015</v>
      </c>
      <c r="R129" s="120">
        <f t="shared" si="674"/>
        <v>50472963</v>
      </c>
      <c r="S129" s="47"/>
    </row>
    <row r="130" spans="1:19" ht="12.75" customHeight="1" x14ac:dyDescent="0.2">
      <c r="A130" s="511"/>
      <c r="B130" s="511"/>
      <c r="C130" s="53" t="s">
        <v>3</v>
      </c>
      <c r="D130" s="54">
        <v>35</v>
      </c>
      <c r="E130" s="44">
        <v>16282.58</v>
      </c>
      <c r="F130" s="44">
        <v>0</v>
      </c>
      <c r="G130" s="44">
        <f t="shared" ref="G130" si="675">1200/13*12</f>
        <v>1107.69</v>
      </c>
      <c r="H130" s="44">
        <v>6280.06</v>
      </c>
      <c r="I130" s="44">
        <v>75.13</v>
      </c>
      <c r="J130" s="44">
        <f t="shared" ref="J130" si="676">(E130+F130+G130+H130+I130)/12</f>
        <v>1978.79</v>
      </c>
      <c r="K130" s="45">
        <f t="shared" ref="K130" si="677">(E130+F130+G130+H130+I130)</f>
        <v>23745.46</v>
      </c>
      <c r="L130" s="46">
        <f t="shared" ref="L130" si="678">K130+J130</f>
        <v>25724.25</v>
      </c>
      <c r="M130" s="117"/>
      <c r="N130" s="119">
        <f t="shared" ref="N130" si="679">K130</f>
        <v>23745.46</v>
      </c>
      <c r="O130" s="119">
        <f t="shared" ref="O130" si="680">E130++G130+F130+I130</f>
        <v>17465.400000000001</v>
      </c>
      <c r="P130" s="119">
        <v>774</v>
      </c>
      <c r="Q130" s="119">
        <f t="shared" ref="Q130" si="681">IF(P130&gt;(O130*0.18),P130,O130*0.18)+N130+J130</f>
        <v>28868.02</v>
      </c>
      <c r="R130" s="119">
        <f t="shared" ref="R130" si="682">N130+O130*0.18</f>
        <v>26889.23</v>
      </c>
      <c r="S130" s="47"/>
    </row>
    <row r="131" spans="1:19" ht="9" customHeight="1" x14ac:dyDescent="0.2">
      <c r="A131" s="512"/>
      <c r="B131" s="512"/>
      <c r="C131" s="58" t="s">
        <v>4</v>
      </c>
      <c r="D131" s="59"/>
      <c r="E131" s="50">
        <v>31527471</v>
      </c>
      <c r="F131" s="50">
        <v>0</v>
      </c>
      <c r="G131" s="50">
        <f t="shared" si="506"/>
        <v>2144787</v>
      </c>
      <c r="H131" s="50">
        <v>12159892</v>
      </c>
      <c r="I131" s="50">
        <v>145472</v>
      </c>
      <c r="J131" s="51">
        <f t="shared" ref="J131:L131" si="683">J130*1936.27</f>
        <v>3831472</v>
      </c>
      <c r="K131" s="50">
        <f t="shared" si="683"/>
        <v>45977622</v>
      </c>
      <c r="L131" s="52">
        <f t="shared" si="683"/>
        <v>49809094</v>
      </c>
      <c r="M131" s="118"/>
      <c r="N131" s="120">
        <f t="shared" ref="N131:O131" si="684">N130*1936.27</f>
        <v>45977622</v>
      </c>
      <c r="O131" s="120">
        <f t="shared" si="684"/>
        <v>33817730</v>
      </c>
      <c r="P131" s="120">
        <v>1498673</v>
      </c>
      <c r="Q131" s="120">
        <f t="shared" ref="Q131:R131" si="685">Q130*1936.27</f>
        <v>55896281</v>
      </c>
      <c r="R131" s="120">
        <f t="shared" si="685"/>
        <v>52064809</v>
      </c>
      <c r="S131" s="47"/>
    </row>
    <row r="132" spans="1:19" ht="12.75" customHeight="1" x14ac:dyDescent="0.2">
      <c r="A132" s="492">
        <v>40360</v>
      </c>
      <c r="B132" s="492">
        <v>40543</v>
      </c>
      <c r="C132" s="42" t="s">
        <v>3</v>
      </c>
      <c r="D132" s="43">
        <v>0</v>
      </c>
      <c r="E132" s="44">
        <v>10415.969999999999</v>
      </c>
      <c r="F132" s="44">
        <v>0</v>
      </c>
      <c r="G132" s="44">
        <f t="shared" ref="G132" si="686">1200/13*12</f>
        <v>1107.69</v>
      </c>
      <c r="H132" s="44">
        <v>6280.06</v>
      </c>
      <c r="I132" s="44">
        <v>125.22</v>
      </c>
      <c r="J132" s="44">
        <f t="shared" ref="J132" si="687">(E132+F132+G132+H132+I132)/12</f>
        <v>1494.08</v>
      </c>
      <c r="K132" s="45">
        <f t="shared" ref="K132" si="688">(E132+F132+G132+H132+I132)</f>
        <v>17928.939999999999</v>
      </c>
      <c r="L132" s="46">
        <f t="shared" ref="L132" si="689">K132+J132</f>
        <v>19423.02</v>
      </c>
      <c r="M132" s="117"/>
      <c r="N132" s="119">
        <f t="shared" ref="N132" si="690">K132</f>
        <v>17928.939999999999</v>
      </c>
      <c r="O132" s="119">
        <f t="shared" ref="O132" si="691">E132++G132+F132+I132</f>
        <v>11648.88</v>
      </c>
      <c r="P132" s="119">
        <v>774</v>
      </c>
      <c r="Q132" s="119">
        <f t="shared" ref="Q132" si="692">IF(P132&gt;(O132*0.18),P132,O132*0.18)+N132+J132</f>
        <v>21519.82</v>
      </c>
      <c r="R132" s="119">
        <f t="shared" ref="R132" si="693">N132+O132*0.18</f>
        <v>20025.740000000002</v>
      </c>
      <c r="S132" s="47"/>
    </row>
    <row r="133" spans="1:19" ht="9" customHeight="1" x14ac:dyDescent="0.2">
      <c r="A133" s="493"/>
      <c r="B133" s="493"/>
      <c r="C133" s="48" t="s">
        <v>4</v>
      </c>
      <c r="D133" s="49">
        <v>2</v>
      </c>
      <c r="E133" s="50">
        <v>20168130</v>
      </c>
      <c r="F133" s="50">
        <v>0</v>
      </c>
      <c r="G133" s="50">
        <f t="shared" si="506"/>
        <v>2144787</v>
      </c>
      <c r="H133" s="50">
        <v>12159892</v>
      </c>
      <c r="I133" s="50">
        <v>242460</v>
      </c>
      <c r="J133" s="51">
        <f t="shared" ref="J133:L133" si="694">J132*1936.27</f>
        <v>2892942</v>
      </c>
      <c r="K133" s="50">
        <f t="shared" si="694"/>
        <v>34715269</v>
      </c>
      <c r="L133" s="52">
        <f t="shared" si="694"/>
        <v>37608211</v>
      </c>
      <c r="M133" s="118"/>
      <c r="N133" s="120">
        <f t="shared" ref="N133:O133" si="695">N132*1936.27</f>
        <v>34715269</v>
      </c>
      <c r="O133" s="120">
        <f t="shared" si="695"/>
        <v>22555377</v>
      </c>
      <c r="P133" s="120">
        <v>1498673</v>
      </c>
      <c r="Q133" s="120">
        <f t="shared" ref="Q133:R133" si="696">Q132*1936.27</f>
        <v>41668182</v>
      </c>
      <c r="R133" s="120">
        <f t="shared" si="696"/>
        <v>38775240</v>
      </c>
      <c r="S133" s="47"/>
    </row>
    <row r="134" spans="1:19" ht="12.75" customHeight="1" x14ac:dyDescent="0.2">
      <c r="A134" s="511">
        <v>40360</v>
      </c>
      <c r="B134" s="511">
        <v>40543</v>
      </c>
      <c r="C134" s="53" t="s">
        <v>3</v>
      </c>
      <c r="D134" s="54">
        <v>3</v>
      </c>
      <c r="E134" s="44">
        <v>10791.27</v>
      </c>
      <c r="F134" s="44">
        <v>0</v>
      </c>
      <c r="G134" s="44">
        <f t="shared" ref="G134" si="697">1200/13*12</f>
        <v>1107.69</v>
      </c>
      <c r="H134" s="44">
        <v>6280.06</v>
      </c>
      <c r="I134" s="44">
        <v>125.22</v>
      </c>
      <c r="J134" s="44">
        <f t="shared" ref="J134" si="698">(E134+F134+G134+H134+I134)/12</f>
        <v>1525.35</v>
      </c>
      <c r="K134" s="45">
        <f t="shared" ref="K134" si="699">(E134+F134+G134+H134+I134)</f>
        <v>18304.240000000002</v>
      </c>
      <c r="L134" s="46">
        <f t="shared" ref="L134" si="700">K134+J134</f>
        <v>19829.59</v>
      </c>
      <c r="M134" s="117"/>
      <c r="N134" s="119">
        <f t="shared" ref="N134" si="701">K134</f>
        <v>18304.240000000002</v>
      </c>
      <c r="O134" s="119">
        <f t="shared" ref="O134" si="702">E134++G134+F134+I134</f>
        <v>12024.18</v>
      </c>
      <c r="P134" s="119">
        <v>774</v>
      </c>
      <c r="Q134" s="119">
        <f t="shared" ref="Q134" si="703">IF(P134&gt;(O134*0.18),P134,O134*0.18)+N134+J134</f>
        <v>21993.94</v>
      </c>
      <c r="R134" s="119">
        <f t="shared" ref="R134" si="704">N134+O134*0.18</f>
        <v>20468.59</v>
      </c>
      <c r="S134" s="47"/>
    </row>
    <row r="135" spans="1:19" ht="9" customHeight="1" x14ac:dyDescent="0.2">
      <c r="A135" s="511"/>
      <c r="B135" s="511"/>
      <c r="C135" s="48" t="s">
        <v>4</v>
      </c>
      <c r="D135" s="49">
        <v>8</v>
      </c>
      <c r="E135" s="50">
        <v>20894812</v>
      </c>
      <c r="F135" s="50">
        <v>0</v>
      </c>
      <c r="G135" s="50">
        <f t="shared" si="506"/>
        <v>2144787</v>
      </c>
      <c r="H135" s="50">
        <v>12159892</v>
      </c>
      <c r="I135" s="50">
        <v>242460</v>
      </c>
      <c r="J135" s="51">
        <f t="shared" ref="J135:L135" si="705">J134*1936.27</f>
        <v>2953489</v>
      </c>
      <c r="K135" s="50">
        <f t="shared" si="705"/>
        <v>35441951</v>
      </c>
      <c r="L135" s="52">
        <f t="shared" si="705"/>
        <v>38395440</v>
      </c>
      <c r="M135" s="118"/>
      <c r="N135" s="120">
        <f t="shared" ref="N135:O135" si="706">N134*1936.27</f>
        <v>35441951</v>
      </c>
      <c r="O135" s="120">
        <f t="shared" si="706"/>
        <v>23282059</v>
      </c>
      <c r="P135" s="120">
        <v>1498673</v>
      </c>
      <c r="Q135" s="120">
        <f t="shared" ref="Q135:R135" si="707">Q134*1936.27</f>
        <v>42586206</v>
      </c>
      <c r="R135" s="120">
        <f t="shared" si="707"/>
        <v>39632717</v>
      </c>
      <c r="S135" s="47"/>
    </row>
    <row r="136" spans="1:19" ht="12.75" customHeight="1" x14ac:dyDescent="0.2">
      <c r="A136" s="511"/>
      <c r="B136" s="511"/>
      <c r="C136" s="53" t="s">
        <v>3</v>
      </c>
      <c r="D136" s="54">
        <v>9</v>
      </c>
      <c r="E136" s="44">
        <v>12131.03</v>
      </c>
      <c r="F136" s="44">
        <v>0</v>
      </c>
      <c r="G136" s="44">
        <f t="shared" ref="G136" si="708">1200/13*12</f>
        <v>1107.69</v>
      </c>
      <c r="H136" s="44">
        <v>6280.06</v>
      </c>
      <c r="I136" s="44">
        <v>125.22</v>
      </c>
      <c r="J136" s="44">
        <f t="shared" ref="J136" si="709">(E136+F136+G136+H136+I136)/12</f>
        <v>1637</v>
      </c>
      <c r="K136" s="45">
        <f t="shared" ref="K136" si="710">(E136+F136+G136+H136+I136)</f>
        <v>19644</v>
      </c>
      <c r="L136" s="46">
        <f t="shared" ref="L136" si="711">K136+J136</f>
        <v>21281</v>
      </c>
      <c r="M136" s="117"/>
      <c r="N136" s="119">
        <f t="shared" ref="N136" si="712">K136</f>
        <v>19644</v>
      </c>
      <c r="O136" s="119">
        <f t="shared" ref="O136" si="713">E136++G136+F136+I136</f>
        <v>13363.94</v>
      </c>
      <c r="P136" s="119">
        <v>774</v>
      </c>
      <c r="Q136" s="119">
        <f t="shared" ref="Q136" si="714">IF(P136&gt;(O136*0.18),P136,O136*0.18)+N136+J136</f>
        <v>23686.51</v>
      </c>
      <c r="R136" s="119">
        <f t="shared" ref="R136" si="715">N136+O136*0.18</f>
        <v>22049.51</v>
      </c>
      <c r="S136" s="47"/>
    </row>
    <row r="137" spans="1:19" ht="9" customHeight="1" x14ac:dyDescent="0.2">
      <c r="A137" s="511"/>
      <c r="B137" s="511"/>
      <c r="C137" s="48" t="s">
        <v>4</v>
      </c>
      <c r="D137" s="49">
        <v>14</v>
      </c>
      <c r="E137" s="50">
        <v>23488949</v>
      </c>
      <c r="F137" s="50">
        <v>0</v>
      </c>
      <c r="G137" s="50">
        <f t="shared" si="506"/>
        <v>2144787</v>
      </c>
      <c r="H137" s="50">
        <v>12159892</v>
      </c>
      <c r="I137" s="50">
        <v>242460</v>
      </c>
      <c r="J137" s="51">
        <f t="shared" ref="J137:L137" si="716">J136*1936.27</f>
        <v>3169674</v>
      </c>
      <c r="K137" s="50">
        <f t="shared" si="716"/>
        <v>38036088</v>
      </c>
      <c r="L137" s="52">
        <f t="shared" si="716"/>
        <v>41205762</v>
      </c>
      <c r="M137" s="118"/>
      <c r="N137" s="120">
        <f t="shared" ref="N137:O137" si="717">N136*1936.27</f>
        <v>38036088</v>
      </c>
      <c r="O137" s="120">
        <f t="shared" si="717"/>
        <v>25876196</v>
      </c>
      <c r="P137" s="120">
        <v>1498673</v>
      </c>
      <c r="Q137" s="120">
        <f t="shared" ref="Q137:R137" si="718">Q136*1936.27</f>
        <v>45863479</v>
      </c>
      <c r="R137" s="120">
        <f t="shared" si="718"/>
        <v>42693805</v>
      </c>
      <c r="S137" s="47"/>
    </row>
    <row r="138" spans="1:19" ht="12.75" customHeight="1" x14ac:dyDescent="0.2">
      <c r="A138" s="511"/>
      <c r="B138" s="511"/>
      <c r="C138" s="53" t="s">
        <v>3</v>
      </c>
      <c r="D138" s="54">
        <v>15</v>
      </c>
      <c r="E138" s="44">
        <v>13400.03</v>
      </c>
      <c r="F138" s="44">
        <v>0</v>
      </c>
      <c r="G138" s="44">
        <f t="shared" ref="G138" si="719">1200/13*12</f>
        <v>1107.69</v>
      </c>
      <c r="H138" s="44">
        <v>6280.06</v>
      </c>
      <c r="I138" s="44">
        <v>125.22</v>
      </c>
      <c r="J138" s="44">
        <f t="shared" ref="J138" si="720">(E138+F138+G138+H138+I138)/12</f>
        <v>1742.75</v>
      </c>
      <c r="K138" s="45">
        <f t="shared" ref="K138" si="721">(E138+F138+G138+H138+I138)</f>
        <v>20913</v>
      </c>
      <c r="L138" s="46">
        <f t="shared" ref="L138" si="722">K138+J138</f>
        <v>22655.75</v>
      </c>
      <c r="M138" s="117"/>
      <c r="N138" s="119">
        <f t="shared" ref="N138" si="723">K138</f>
        <v>20913</v>
      </c>
      <c r="O138" s="119">
        <f t="shared" ref="O138" si="724">E138++G138+F138+I138</f>
        <v>14632.94</v>
      </c>
      <c r="P138" s="119">
        <v>774</v>
      </c>
      <c r="Q138" s="119">
        <f t="shared" ref="Q138" si="725">IF(P138&gt;(O138*0.18),P138,O138*0.18)+N138+J138</f>
        <v>25289.68</v>
      </c>
      <c r="R138" s="119">
        <f t="shared" ref="R138" si="726">N138+O138*0.18</f>
        <v>23546.93</v>
      </c>
      <c r="S138" s="47"/>
    </row>
    <row r="139" spans="1:19" ht="9" customHeight="1" x14ac:dyDescent="0.2">
      <c r="A139" s="511"/>
      <c r="B139" s="511"/>
      <c r="C139" s="48" t="s">
        <v>4</v>
      </c>
      <c r="D139" s="49">
        <v>20</v>
      </c>
      <c r="E139" s="50">
        <v>25946076</v>
      </c>
      <c r="F139" s="50">
        <v>0</v>
      </c>
      <c r="G139" s="50">
        <f t="shared" si="506"/>
        <v>2144787</v>
      </c>
      <c r="H139" s="50">
        <v>12159892</v>
      </c>
      <c r="I139" s="50">
        <v>242460</v>
      </c>
      <c r="J139" s="51">
        <f t="shared" ref="J139:L139" si="727">J138*1936.27</f>
        <v>3374435</v>
      </c>
      <c r="K139" s="50">
        <f t="shared" si="727"/>
        <v>40493215</v>
      </c>
      <c r="L139" s="52">
        <f t="shared" si="727"/>
        <v>43867649</v>
      </c>
      <c r="M139" s="118"/>
      <c r="N139" s="120">
        <f t="shared" ref="N139:O139" si="728">N138*1936.27</f>
        <v>40493215</v>
      </c>
      <c r="O139" s="120">
        <f t="shared" si="728"/>
        <v>28333323</v>
      </c>
      <c r="P139" s="120">
        <v>1498673</v>
      </c>
      <c r="Q139" s="120">
        <f t="shared" ref="Q139:R139" si="729">Q138*1936.27</f>
        <v>48967649</v>
      </c>
      <c r="R139" s="120">
        <f t="shared" si="729"/>
        <v>45593214</v>
      </c>
      <c r="S139" s="47"/>
    </row>
    <row r="140" spans="1:19" ht="12.75" customHeight="1" x14ac:dyDescent="0.2">
      <c r="A140" s="511"/>
      <c r="B140" s="511"/>
      <c r="C140" s="53" t="s">
        <v>3</v>
      </c>
      <c r="D140" s="54">
        <v>21</v>
      </c>
      <c r="E140" s="44">
        <v>14676.66</v>
      </c>
      <c r="F140" s="44">
        <v>0</v>
      </c>
      <c r="G140" s="44">
        <f t="shared" ref="G140" si="730">1200/13*12</f>
        <v>1107.69</v>
      </c>
      <c r="H140" s="44">
        <v>6280.06</v>
      </c>
      <c r="I140" s="44">
        <v>125.22</v>
      </c>
      <c r="J140" s="44">
        <f t="shared" ref="J140" si="731">(E140+F140+G140+H140+I140)/12</f>
        <v>1849.14</v>
      </c>
      <c r="K140" s="45">
        <f t="shared" ref="K140" si="732">(E140+F140+G140+H140+I140)</f>
        <v>22189.63</v>
      </c>
      <c r="L140" s="46">
        <f t="shared" ref="L140" si="733">K140+J140</f>
        <v>24038.77</v>
      </c>
      <c r="M140" s="117"/>
      <c r="N140" s="119">
        <f t="shared" ref="N140" si="734">K140</f>
        <v>22189.63</v>
      </c>
      <c r="O140" s="119">
        <f t="shared" ref="O140" si="735">E140++G140+F140+I140</f>
        <v>15909.57</v>
      </c>
      <c r="P140" s="119">
        <v>774</v>
      </c>
      <c r="Q140" s="119">
        <f t="shared" ref="Q140" si="736">IF(P140&gt;(O140*0.18),P140,O140*0.18)+N140+J140</f>
        <v>26902.49</v>
      </c>
      <c r="R140" s="119">
        <f t="shared" ref="R140" si="737">N140+O140*0.18</f>
        <v>25053.35</v>
      </c>
      <c r="S140" s="47"/>
    </row>
    <row r="141" spans="1:19" ht="9" customHeight="1" x14ac:dyDescent="0.2">
      <c r="A141" s="511"/>
      <c r="B141" s="511"/>
      <c r="C141" s="48" t="s">
        <v>4</v>
      </c>
      <c r="D141" s="49">
        <v>27</v>
      </c>
      <c r="E141" s="50">
        <v>28417976</v>
      </c>
      <c r="F141" s="50">
        <v>0</v>
      </c>
      <c r="G141" s="50">
        <f t="shared" si="506"/>
        <v>2144787</v>
      </c>
      <c r="H141" s="50">
        <v>12159892</v>
      </c>
      <c r="I141" s="50">
        <v>242460</v>
      </c>
      <c r="J141" s="51">
        <f t="shared" ref="J141:L141" si="738">J140*1936.27</f>
        <v>3580434</v>
      </c>
      <c r="K141" s="50">
        <f t="shared" si="738"/>
        <v>42965115</v>
      </c>
      <c r="L141" s="52">
        <f t="shared" si="738"/>
        <v>46545549</v>
      </c>
      <c r="M141" s="118"/>
      <c r="N141" s="120">
        <f t="shared" ref="N141:O141" si="739">N140*1936.27</f>
        <v>42965115</v>
      </c>
      <c r="O141" s="120">
        <f t="shared" si="739"/>
        <v>30805223</v>
      </c>
      <c r="P141" s="120">
        <v>1498673</v>
      </c>
      <c r="Q141" s="120">
        <f t="shared" ref="Q141:R141" si="740">Q140*1936.27</f>
        <v>52090484</v>
      </c>
      <c r="R141" s="120">
        <f t="shared" si="740"/>
        <v>48510050</v>
      </c>
      <c r="S141" s="47"/>
    </row>
    <row r="142" spans="1:19" ht="12.75" customHeight="1" x14ac:dyDescent="0.2">
      <c r="A142" s="511"/>
      <c r="B142" s="511"/>
      <c r="C142" s="53" t="s">
        <v>3</v>
      </c>
      <c r="D142" s="54">
        <v>28</v>
      </c>
      <c r="E142" s="44">
        <v>15585.87</v>
      </c>
      <c r="F142" s="44">
        <v>0</v>
      </c>
      <c r="G142" s="44">
        <f t="shared" ref="G142" si="741">1200/13*12</f>
        <v>1107.69</v>
      </c>
      <c r="H142" s="44">
        <v>6280.06</v>
      </c>
      <c r="I142" s="44">
        <v>125.22</v>
      </c>
      <c r="J142" s="44">
        <f t="shared" ref="J142" si="742">(E142+F142+G142+H142+I142)/12</f>
        <v>1924.9</v>
      </c>
      <c r="K142" s="45">
        <f t="shared" ref="K142" si="743">(E142+F142+G142+H142+I142)</f>
        <v>23098.84</v>
      </c>
      <c r="L142" s="46">
        <f t="shared" ref="L142" si="744">K142+J142</f>
        <v>25023.74</v>
      </c>
      <c r="M142" s="117"/>
      <c r="N142" s="119">
        <f t="shared" ref="N142" si="745">K142</f>
        <v>23098.84</v>
      </c>
      <c r="O142" s="119">
        <f t="shared" ref="O142" si="746">E142++G142+F142+I142</f>
        <v>16818.78</v>
      </c>
      <c r="P142" s="119">
        <v>774</v>
      </c>
      <c r="Q142" s="119">
        <f t="shared" ref="Q142" si="747">IF(P142&gt;(O142*0.18),P142,O142*0.18)+N142+J142</f>
        <v>28051.119999999999</v>
      </c>
      <c r="R142" s="119">
        <f t="shared" ref="R142" si="748">N142+O142*0.18</f>
        <v>26126.22</v>
      </c>
      <c r="S142" s="47"/>
    </row>
    <row r="143" spans="1:19" ht="9" customHeight="1" x14ac:dyDescent="0.2">
      <c r="A143" s="511"/>
      <c r="B143" s="511"/>
      <c r="C143" s="48" t="s">
        <v>4</v>
      </c>
      <c r="D143" s="49">
        <v>34</v>
      </c>
      <c r="E143" s="50">
        <v>30178453</v>
      </c>
      <c r="F143" s="50">
        <v>0</v>
      </c>
      <c r="G143" s="50">
        <f t="shared" si="506"/>
        <v>2144787</v>
      </c>
      <c r="H143" s="50">
        <v>12159892</v>
      </c>
      <c r="I143" s="50">
        <v>242460</v>
      </c>
      <c r="J143" s="51">
        <f t="shared" ref="J143:L143" si="749">J142*1936.27</f>
        <v>3727126</v>
      </c>
      <c r="K143" s="50">
        <f t="shared" si="749"/>
        <v>44725591</v>
      </c>
      <c r="L143" s="52">
        <f t="shared" si="749"/>
        <v>48452717</v>
      </c>
      <c r="M143" s="118"/>
      <c r="N143" s="120">
        <f t="shared" ref="N143:O143" si="750">N142*1936.27</f>
        <v>44725591</v>
      </c>
      <c r="O143" s="120">
        <f t="shared" si="750"/>
        <v>32565699</v>
      </c>
      <c r="P143" s="120">
        <v>1498673</v>
      </c>
      <c r="Q143" s="120">
        <f t="shared" ref="Q143:R143" si="751">Q142*1936.27</f>
        <v>54314542</v>
      </c>
      <c r="R143" s="120">
        <f t="shared" si="751"/>
        <v>50587416</v>
      </c>
      <c r="S143" s="47"/>
    </row>
    <row r="144" spans="1:19" ht="12.75" customHeight="1" x14ac:dyDescent="0.2">
      <c r="A144" s="511"/>
      <c r="B144" s="511"/>
      <c r="C144" s="53" t="s">
        <v>3</v>
      </c>
      <c r="D144" s="54">
        <v>35</v>
      </c>
      <c r="E144" s="44">
        <v>16282.58</v>
      </c>
      <c r="F144" s="44">
        <v>0</v>
      </c>
      <c r="G144" s="44">
        <f t="shared" ref="G144" si="752">1200/13*12</f>
        <v>1107.69</v>
      </c>
      <c r="H144" s="44">
        <v>6280.06</v>
      </c>
      <c r="I144" s="44">
        <v>125.22</v>
      </c>
      <c r="J144" s="44">
        <f t="shared" ref="J144" si="753">(E144+F144+G144+H144+I144)/12</f>
        <v>1982.96</v>
      </c>
      <c r="K144" s="45">
        <f t="shared" ref="K144" si="754">(E144+F144+G144+H144+I144)</f>
        <v>23795.55</v>
      </c>
      <c r="L144" s="46">
        <f t="shared" ref="L144" si="755">K144+J144</f>
        <v>25778.51</v>
      </c>
      <c r="M144" s="117"/>
      <c r="N144" s="119">
        <f t="shared" ref="N144" si="756">K144</f>
        <v>23795.55</v>
      </c>
      <c r="O144" s="119">
        <f t="shared" ref="O144" si="757">E144++G144+F144+I144</f>
        <v>17515.490000000002</v>
      </c>
      <c r="P144" s="119">
        <v>774</v>
      </c>
      <c r="Q144" s="119">
        <f t="shared" ref="Q144" si="758">IF(P144&gt;(O144*0.18),P144,O144*0.18)+N144+J144</f>
        <v>28931.3</v>
      </c>
      <c r="R144" s="119">
        <f t="shared" ref="R144" si="759">N144+O144*0.18</f>
        <v>26948.34</v>
      </c>
      <c r="S144" s="47"/>
    </row>
    <row r="145" spans="1:19" ht="9" customHeight="1" x14ac:dyDescent="0.2">
      <c r="A145" s="512"/>
      <c r="B145" s="512"/>
      <c r="C145" s="58" t="s">
        <v>4</v>
      </c>
      <c r="D145" s="59"/>
      <c r="E145" s="61">
        <v>31527471</v>
      </c>
      <c r="F145" s="61">
        <v>0</v>
      </c>
      <c r="G145" s="50">
        <f t="shared" si="506"/>
        <v>2144787</v>
      </c>
      <c r="H145" s="61">
        <v>12159892</v>
      </c>
      <c r="I145" s="61">
        <v>242460</v>
      </c>
      <c r="J145" s="51">
        <f t="shared" ref="J145:L145" si="760">J144*1936.27</f>
        <v>3839546</v>
      </c>
      <c r="K145" s="50">
        <f t="shared" si="760"/>
        <v>46074610</v>
      </c>
      <c r="L145" s="52">
        <f t="shared" si="760"/>
        <v>49914156</v>
      </c>
      <c r="M145" s="118"/>
      <c r="N145" s="120">
        <f t="shared" ref="N145:O145" si="761">N144*1936.27</f>
        <v>46074610</v>
      </c>
      <c r="O145" s="120">
        <f t="shared" si="761"/>
        <v>33914718</v>
      </c>
      <c r="P145" s="120">
        <v>1498673</v>
      </c>
      <c r="Q145" s="120">
        <f t="shared" ref="Q145:R145" si="762">Q144*1936.27</f>
        <v>56018808</v>
      </c>
      <c r="R145" s="120">
        <f t="shared" si="762"/>
        <v>52179262</v>
      </c>
      <c r="S145" s="47"/>
    </row>
    <row r="146" spans="1:19" ht="12.75" customHeight="1" x14ac:dyDescent="0.2">
      <c r="A146" s="492">
        <v>40544</v>
      </c>
      <c r="B146" s="492">
        <v>42369</v>
      </c>
      <c r="C146" s="42" t="s">
        <v>3</v>
      </c>
      <c r="D146" s="43">
        <v>0</v>
      </c>
      <c r="E146" s="44">
        <v>10415.969999999999</v>
      </c>
      <c r="F146" s="44">
        <v>0</v>
      </c>
      <c r="G146" s="44">
        <f t="shared" ref="G146" si="763">1200/13*12</f>
        <v>1107.69</v>
      </c>
      <c r="H146" s="44">
        <v>6280.06</v>
      </c>
      <c r="I146" s="44">
        <v>125.22</v>
      </c>
      <c r="J146" s="44">
        <f t="shared" ref="J146" si="764">(E146+F146+G146+H146+I146)/12</f>
        <v>1494.08</v>
      </c>
      <c r="K146" s="45">
        <f t="shared" ref="K146" si="765">(E146+F146+G146+H146+I146)</f>
        <v>17928.939999999999</v>
      </c>
      <c r="L146" s="46">
        <f t="shared" ref="L146" si="766">K146+J146</f>
        <v>19423.02</v>
      </c>
      <c r="M146" s="117"/>
      <c r="N146" s="119">
        <f t="shared" ref="N146" si="767">K146</f>
        <v>17928.939999999999</v>
      </c>
      <c r="O146" s="119">
        <f t="shared" ref="O146" si="768">E146++G146+F146+I146</f>
        <v>11648.88</v>
      </c>
      <c r="P146" s="119">
        <v>774</v>
      </c>
      <c r="Q146" s="119">
        <f t="shared" ref="Q146" si="769">IF(P146&gt;(O146*0.18),P146,O146*0.18)+N146+J146</f>
        <v>21519.82</v>
      </c>
      <c r="R146" s="119">
        <f t="shared" ref="R146" si="770">N146+O146*0.18</f>
        <v>20025.740000000002</v>
      </c>
      <c r="S146" s="47"/>
    </row>
    <row r="147" spans="1:19" ht="9" customHeight="1" x14ac:dyDescent="0.2">
      <c r="A147" s="493"/>
      <c r="B147" s="493"/>
      <c r="C147" s="48" t="s">
        <v>4</v>
      </c>
      <c r="D147" s="49">
        <v>2</v>
      </c>
      <c r="E147" s="61">
        <v>20168130</v>
      </c>
      <c r="F147" s="50">
        <v>0</v>
      </c>
      <c r="G147" s="50">
        <f t="shared" si="506"/>
        <v>2144787</v>
      </c>
      <c r="H147" s="61">
        <v>12159892</v>
      </c>
      <c r="I147" s="61">
        <v>242460</v>
      </c>
      <c r="J147" s="51">
        <f t="shared" ref="J147:L147" si="771">J146*1936.27</f>
        <v>2892942</v>
      </c>
      <c r="K147" s="50">
        <f t="shared" si="771"/>
        <v>34715269</v>
      </c>
      <c r="L147" s="52">
        <f t="shared" si="771"/>
        <v>37608211</v>
      </c>
      <c r="M147" s="118"/>
      <c r="N147" s="120">
        <f t="shared" ref="N147:O147" si="772">N146*1936.27</f>
        <v>34715269</v>
      </c>
      <c r="O147" s="120">
        <f t="shared" si="772"/>
        <v>22555377</v>
      </c>
      <c r="P147" s="120">
        <v>1498673</v>
      </c>
      <c r="Q147" s="120">
        <f t="shared" ref="Q147:R147" si="773">Q146*1936.27</f>
        <v>41668182</v>
      </c>
      <c r="R147" s="120">
        <f t="shared" si="773"/>
        <v>38775240</v>
      </c>
      <c r="S147" s="47"/>
    </row>
    <row r="148" spans="1:19" ht="12.75" customHeight="1" x14ac:dyDescent="0.2">
      <c r="A148" s="511">
        <v>40544</v>
      </c>
      <c r="B148" s="511">
        <v>42369</v>
      </c>
      <c r="C148" s="53" t="s">
        <v>3</v>
      </c>
      <c r="D148" s="54">
        <v>3</v>
      </c>
      <c r="E148" s="44">
        <v>10791.27</v>
      </c>
      <c r="F148" s="44">
        <v>0</v>
      </c>
      <c r="G148" s="44">
        <f t="shared" ref="G148" si="774">1200/13*12</f>
        <v>1107.69</v>
      </c>
      <c r="H148" s="44">
        <v>6280.06</v>
      </c>
      <c r="I148" s="44">
        <v>125.22</v>
      </c>
      <c r="J148" s="44">
        <f t="shared" ref="J148" si="775">(E148+F148+G148+H148+I148)/12</f>
        <v>1525.35</v>
      </c>
      <c r="K148" s="45">
        <f t="shared" ref="K148" si="776">(E148+F148+G148+H148+I148)</f>
        <v>18304.240000000002</v>
      </c>
      <c r="L148" s="46">
        <f t="shared" ref="L148" si="777">K148+J148</f>
        <v>19829.59</v>
      </c>
      <c r="M148" s="117"/>
      <c r="N148" s="119">
        <f t="shared" ref="N148" si="778">K148</f>
        <v>18304.240000000002</v>
      </c>
      <c r="O148" s="119">
        <f t="shared" ref="O148" si="779">E148++G148+F148+I148</f>
        <v>12024.18</v>
      </c>
      <c r="P148" s="119">
        <v>774</v>
      </c>
      <c r="Q148" s="119">
        <f t="shared" ref="Q148" si="780">IF(P148&gt;(O148*0.18),P148,O148*0.18)+N148+J148</f>
        <v>21993.94</v>
      </c>
      <c r="R148" s="119">
        <f t="shared" ref="R148" si="781">N148+O148*0.18</f>
        <v>20468.59</v>
      </c>
      <c r="S148" s="47"/>
    </row>
    <row r="149" spans="1:19" ht="9" customHeight="1" x14ac:dyDescent="0.2">
      <c r="A149" s="511"/>
      <c r="B149" s="511"/>
      <c r="C149" s="48" t="s">
        <v>4</v>
      </c>
      <c r="D149" s="49">
        <v>8</v>
      </c>
      <c r="E149" s="61">
        <v>20894812</v>
      </c>
      <c r="F149" s="50">
        <v>0</v>
      </c>
      <c r="G149" s="50">
        <f t="shared" si="506"/>
        <v>2144787</v>
      </c>
      <c r="H149" s="61">
        <v>12159892</v>
      </c>
      <c r="I149" s="61">
        <v>242460</v>
      </c>
      <c r="J149" s="51">
        <f t="shared" ref="J149:L149" si="782">J148*1936.27</f>
        <v>2953489</v>
      </c>
      <c r="K149" s="50">
        <f t="shared" si="782"/>
        <v>35441951</v>
      </c>
      <c r="L149" s="52">
        <f t="shared" si="782"/>
        <v>38395440</v>
      </c>
      <c r="M149" s="118"/>
      <c r="N149" s="120">
        <f t="shared" ref="N149:O149" si="783">N148*1936.27</f>
        <v>35441951</v>
      </c>
      <c r="O149" s="120">
        <f t="shared" si="783"/>
        <v>23282059</v>
      </c>
      <c r="P149" s="120">
        <v>1498673</v>
      </c>
      <c r="Q149" s="120">
        <f t="shared" ref="Q149:R149" si="784">Q148*1936.27</f>
        <v>42586206</v>
      </c>
      <c r="R149" s="120">
        <f t="shared" si="784"/>
        <v>39632717</v>
      </c>
      <c r="S149" s="47"/>
    </row>
    <row r="150" spans="1:19" ht="12.75" customHeight="1" x14ac:dyDescent="0.2">
      <c r="A150" s="511"/>
      <c r="B150" s="511"/>
      <c r="C150" s="53" t="s">
        <v>3</v>
      </c>
      <c r="D150" s="54">
        <v>9</v>
      </c>
      <c r="E150" s="44">
        <v>12131.03</v>
      </c>
      <c r="F150" s="44">
        <v>0</v>
      </c>
      <c r="G150" s="44">
        <f t="shared" ref="G150" si="785">1200/13*12</f>
        <v>1107.69</v>
      </c>
      <c r="H150" s="44">
        <v>6280.06</v>
      </c>
      <c r="I150" s="44">
        <v>125.22</v>
      </c>
      <c r="J150" s="44">
        <f t="shared" ref="J150" si="786">(E150+F150+G150+H150+I150)/12</f>
        <v>1637</v>
      </c>
      <c r="K150" s="45">
        <f t="shared" ref="K150" si="787">(E150+F150+G150+H150+I150)</f>
        <v>19644</v>
      </c>
      <c r="L150" s="46">
        <f t="shared" ref="L150" si="788">K150+J150</f>
        <v>21281</v>
      </c>
      <c r="M150" s="117"/>
      <c r="N150" s="119">
        <f t="shared" ref="N150" si="789">K150</f>
        <v>19644</v>
      </c>
      <c r="O150" s="119">
        <f t="shared" ref="O150" si="790">E150++G150+F150+I150</f>
        <v>13363.94</v>
      </c>
      <c r="P150" s="119">
        <v>774</v>
      </c>
      <c r="Q150" s="119">
        <f t="shared" ref="Q150" si="791">IF(P150&gt;(O150*0.18),P150,O150*0.18)+N150+J150</f>
        <v>23686.51</v>
      </c>
      <c r="R150" s="119">
        <f t="shared" ref="R150" si="792">N150+O150*0.18</f>
        <v>22049.51</v>
      </c>
      <c r="S150" s="47"/>
    </row>
    <row r="151" spans="1:19" ht="9" customHeight="1" x14ac:dyDescent="0.2">
      <c r="A151" s="511"/>
      <c r="B151" s="511"/>
      <c r="C151" s="48" t="s">
        <v>4</v>
      </c>
      <c r="D151" s="49">
        <v>14</v>
      </c>
      <c r="E151" s="61">
        <v>23488949</v>
      </c>
      <c r="F151" s="50">
        <v>0</v>
      </c>
      <c r="G151" s="50">
        <f t="shared" si="506"/>
        <v>2144787</v>
      </c>
      <c r="H151" s="61">
        <v>12159892</v>
      </c>
      <c r="I151" s="61">
        <v>242460</v>
      </c>
      <c r="J151" s="51">
        <f t="shared" ref="J151:L151" si="793">J150*1936.27</f>
        <v>3169674</v>
      </c>
      <c r="K151" s="50">
        <f t="shared" si="793"/>
        <v>38036088</v>
      </c>
      <c r="L151" s="52">
        <f t="shared" si="793"/>
        <v>41205762</v>
      </c>
      <c r="M151" s="118"/>
      <c r="N151" s="120">
        <f t="shared" ref="N151:O151" si="794">N150*1936.27</f>
        <v>38036088</v>
      </c>
      <c r="O151" s="120">
        <f t="shared" si="794"/>
        <v>25876196</v>
      </c>
      <c r="P151" s="120">
        <v>1498673</v>
      </c>
      <c r="Q151" s="120">
        <f t="shared" ref="Q151:R151" si="795">Q150*1936.27</f>
        <v>45863479</v>
      </c>
      <c r="R151" s="120">
        <f t="shared" si="795"/>
        <v>42693805</v>
      </c>
      <c r="S151" s="47"/>
    </row>
    <row r="152" spans="1:19" ht="12.75" customHeight="1" x14ac:dyDescent="0.2">
      <c r="A152" s="511"/>
      <c r="B152" s="511"/>
      <c r="C152" s="53" t="s">
        <v>3</v>
      </c>
      <c r="D152" s="54">
        <v>15</v>
      </c>
      <c r="E152" s="44">
        <v>13400.03</v>
      </c>
      <c r="F152" s="44">
        <v>0</v>
      </c>
      <c r="G152" s="44">
        <f t="shared" ref="G152" si="796">1200/13*12</f>
        <v>1107.69</v>
      </c>
      <c r="H152" s="44">
        <v>6280.06</v>
      </c>
      <c r="I152" s="44">
        <v>125.22</v>
      </c>
      <c r="J152" s="44">
        <f t="shared" ref="J152" si="797">(E152+F152+G152+H152+I152)/12</f>
        <v>1742.75</v>
      </c>
      <c r="K152" s="45">
        <f t="shared" ref="K152" si="798">(E152+F152+G152+H152+I152)</f>
        <v>20913</v>
      </c>
      <c r="L152" s="46">
        <f t="shared" ref="L152" si="799">K152+J152</f>
        <v>22655.75</v>
      </c>
      <c r="M152" s="117"/>
      <c r="N152" s="119">
        <f t="shared" ref="N152" si="800">K152</f>
        <v>20913</v>
      </c>
      <c r="O152" s="119">
        <f t="shared" ref="O152" si="801">E152++G152+F152+I152</f>
        <v>14632.94</v>
      </c>
      <c r="P152" s="119">
        <v>774</v>
      </c>
      <c r="Q152" s="119">
        <f t="shared" ref="Q152" si="802">IF(P152&gt;(O152*0.18),P152,O152*0.18)+N152+J152</f>
        <v>25289.68</v>
      </c>
      <c r="R152" s="119">
        <f t="shared" ref="R152" si="803">N152+O152*0.18</f>
        <v>23546.93</v>
      </c>
      <c r="S152" s="47"/>
    </row>
    <row r="153" spans="1:19" ht="9" customHeight="1" x14ac:dyDescent="0.2">
      <c r="A153" s="511"/>
      <c r="B153" s="511"/>
      <c r="C153" s="48" t="s">
        <v>4</v>
      </c>
      <c r="D153" s="49">
        <v>20</v>
      </c>
      <c r="E153" s="61">
        <v>25946076</v>
      </c>
      <c r="F153" s="50">
        <v>0</v>
      </c>
      <c r="G153" s="50">
        <f t="shared" si="506"/>
        <v>2144787</v>
      </c>
      <c r="H153" s="61">
        <v>12159892</v>
      </c>
      <c r="I153" s="61">
        <v>242460</v>
      </c>
      <c r="J153" s="51">
        <f t="shared" ref="J153:L153" si="804">J152*1936.27</f>
        <v>3374435</v>
      </c>
      <c r="K153" s="50">
        <f t="shared" si="804"/>
        <v>40493215</v>
      </c>
      <c r="L153" s="52">
        <f t="shared" si="804"/>
        <v>43867649</v>
      </c>
      <c r="M153" s="118"/>
      <c r="N153" s="120">
        <f t="shared" ref="N153:O153" si="805">N152*1936.27</f>
        <v>40493215</v>
      </c>
      <c r="O153" s="120">
        <f t="shared" si="805"/>
        <v>28333323</v>
      </c>
      <c r="P153" s="120">
        <v>1498673</v>
      </c>
      <c r="Q153" s="120">
        <f t="shared" ref="Q153:R153" si="806">Q152*1936.27</f>
        <v>48967649</v>
      </c>
      <c r="R153" s="120">
        <f t="shared" si="806"/>
        <v>45593214</v>
      </c>
      <c r="S153" s="47"/>
    </row>
    <row r="154" spans="1:19" ht="12.75" customHeight="1" x14ac:dyDescent="0.2">
      <c r="A154" s="511"/>
      <c r="B154" s="511"/>
      <c r="C154" s="53" t="s">
        <v>3</v>
      </c>
      <c r="D154" s="54">
        <v>21</v>
      </c>
      <c r="E154" s="44">
        <v>14676.66</v>
      </c>
      <c r="F154" s="44">
        <v>0</v>
      </c>
      <c r="G154" s="44">
        <f t="shared" ref="G154" si="807">1200/13*12</f>
        <v>1107.69</v>
      </c>
      <c r="H154" s="44">
        <v>6280.06</v>
      </c>
      <c r="I154" s="44">
        <v>125.22</v>
      </c>
      <c r="J154" s="44">
        <f t="shared" ref="J154" si="808">(E154+F154+G154+H154+I154)/12</f>
        <v>1849.14</v>
      </c>
      <c r="K154" s="45">
        <f t="shared" ref="K154" si="809">(E154+F154+G154+H154+I154)</f>
        <v>22189.63</v>
      </c>
      <c r="L154" s="46">
        <f t="shared" ref="L154" si="810">K154+J154</f>
        <v>24038.77</v>
      </c>
      <c r="M154" s="117"/>
      <c r="N154" s="119">
        <f t="shared" ref="N154" si="811">K154</f>
        <v>22189.63</v>
      </c>
      <c r="O154" s="119">
        <f t="shared" ref="O154" si="812">E154++G154+F154+I154</f>
        <v>15909.57</v>
      </c>
      <c r="P154" s="119">
        <v>774</v>
      </c>
      <c r="Q154" s="119">
        <f t="shared" ref="Q154" si="813">IF(P154&gt;(O154*0.18),P154,O154*0.18)+N154+J154</f>
        <v>26902.49</v>
      </c>
      <c r="R154" s="119">
        <f t="shared" ref="R154" si="814">N154+O154*0.18</f>
        <v>25053.35</v>
      </c>
      <c r="S154" s="47"/>
    </row>
    <row r="155" spans="1:19" ht="9" customHeight="1" x14ac:dyDescent="0.2">
      <c r="A155" s="511"/>
      <c r="B155" s="511"/>
      <c r="C155" s="48" t="s">
        <v>4</v>
      </c>
      <c r="D155" s="49">
        <v>27</v>
      </c>
      <c r="E155" s="61">
        <v>28417976</v>
      </c>
      <c r="F155" s="50">
        <v>0</v>
      </c>
      <c r="G155" s="50">
        <f t="shared" si="506"/>
        <v>2144787</v>
      </c>
      <c r="H155" s="61">
        <v>12159892</v>
      </c>
      <c r="I155" s="61">
        <v>242460</v>
      </c>
      <c r="J155" s="51">
        <f t="shared" ref="J155:L155" si="815">J154*1936.27</f>
        <v>3580434</v>
      </c>
      <c r="K155" s="50">
        <f t="shared" si="815"/>
        <v>42965115</v>
      </c>
      <c r="L155" s="52">
        <f t="shared" si="815"/>
        <v>46545549</v>
      </c>
      <c r="M155" s="118"/>
      <c r="N155" s="120">
        <f t="shared" ref="N155:O155" si="816">N154*1936.27</f>
        <v>42965115</v>
      </c>
      <c r="O155" s="120">
        <f t="shared" si="816"/>
        <v>30805223</v>
      </c>
      <c r="P155" s="120">
        <v>1498673</v>
      </c>
      <c r="Q155" s="120">
        <f t="shared" ref="Q155:R155" si="817">Q154*1936.27</f>
        <v>52090484</v>
      </c>
      <c r="R155" s="120">
        <f t="shared" si="817"/>
        <v>48510050</v>
      </c>
      <c r="S155" s="47"/>
    </row>
    <row r="156" spans="1:19" ht="12.75" customHeight="1" x14ac:dyDescent="0.2">
      <c r="A156" s="511"/>
      <c r="B156" s="511"/>
      <c r="C156" s="53" t="s">
        <v>3</v>
      </c>
      <c r="D156" s="54">
        <v>28</v>
      </c>
      <c r="E156" s="44">
        <v>15585.87</v>
      </c>
      <c r="F156" s="44">
        <v>0</v>
      </c>
      <c r="G156" s="44">
        <f t="shared" ref="G156" si="818">1200/13*12</f>
        <v>1107.69</v>
      </c>
      <c r="H156" s="44">
        <v>6280.06</v>
      </c>
      <c r="I156" s="44">
        <v>125.22</v>
      </c>
      <c r="J156" s="44">
        <f t="shared" ref="J156" si="819">(E156+F156+G156+H156+I156)/12</f>
        <v>1924.9</v>
      </c>
      <c r="K156" s="45">
        <f t="shared" ref="K156" si="820">(E156+F156+G156+H156+I156)</f>
        <v>23098.84</v>
      </c>
      <c r="L156" s="46">
        <f t="shared" ref="L156" si="821">K156+J156</f>
        <v>25023.74</v>
      </c>
      <c r="M156" s="117"/>
      <c r="N156" s="119">
        <f t="shared" ref="N156" si="822">K156</f>
        <v>23098.84</v>
      </c>
      <c r="O156" s="119">
        <f t="shared" ref="O156" si="823">E156++G156+F156+I156</f>
        <v>16818.78</v>
      </c>
      <c r="P156" s="119">
        <v>774</v>
      </c>
      <c r="Q156" s="119">
        <f t="shared" ref="Q156" si="824">IF(P156&gt;(O156*0.18),P156,O156*0.18)+N156+J156</f>
        <v>28051.119999999999</v>
      </c>
      <c r="R156" s="119">
        <f t="shared" ref="R156" si="825">N156+O156*0.18</f>
        <v>26126.22</v>
      </c>
      <c r="S156" s="47"/>
    </row>
    <row r="157" spans="1:19" ht="9" customHeight="1" x14ac:dyDescent="0.2">
      <c r="A157" s="511"/>
      <c r="B157" s="511"/>
      <c r="C157" s="48" t="s">
        <v>4</v>
      </c>
      <c r="D157" s="49">
        <v>34</v>
      </c>
      <c r="E157" s="61">
        <v>30178453</v>
      </c>
      <c r="F157" s="50">
        <v>0</v>
      </c>
      <c r="G157" s="50">
        <f t="shared" si="506"/>
        <v>2144787</v>
      </c>
      <c r="H157" s="61">
        <v>12159892</v>
      </c>
      <c r="I157" s="61">
        <v>242460</v>
      </c>
      <c r="J157" s="51">
        <f t="shared" ref="J157:L157" si="826">J156*1936.27</f>
        <v>3727126</v>
      </c>
      <c r="K157" s="50">
        <f t="shared" si="826"/>
        <v>44725591</v>
      </c>
      <c r="L157" s="52">
        <f t="shared" si="826"/>
        <v>48452717</v>
      </c>
      <c r="M157" s="118"/>
      <c r="N157" s="120">
        <f t="shared" ref="N157:O157" si="827">N156*1936.27</f>
        <v>44725591</v>
      </c>
      <c r="O157" s="120">
        <f t="shared" si="827"/>
        <v>32565699</v>
      </c>
      <c r="P157" s="120">
        <v>1498673</v>
      </c>
      <c r="Q157" s="120">
        <f t="shared" ref="Q157:R157" si="828">Q156*1936.27</f>
        <v>54314542</v>
      </c>
      <c r="R157" s="120">
        <f t="shared" si="828"/>
        <v>50587416</v>
      </c>
      <c r="S157" s="47"/>
    </row>
    <row r="158" spans="1:19" ht="12.75" customHeight="1" x14ac:dyDescent="0.2">
      <c r="A158" s="511"/>
      <c r="B158" s="511"/>
      <c r="C158" s="53" t="s">
        <v>3</v>
      </c>
      <c r="D158" s="54">
        <v>35</v>
      </c>
      <c r="E158" s="44">
        <v>16282.58</v>
      </c>
      <c r="F158" s="44">
        <v>0</v>
      </c>
      <c r="G158" s="44">
        <f t="shared" ref="G158" si="829">1200/13*12</f>
        <v>1107.69</v>
      </c>
      <c r="H158" s="44">
        <v>6280.06</v>
      </c>
      <c r="I158" s="44">
        <v>125.22</v>
      </c>
      <c r="J158" s="44">
        <f t="shared" ref="J158" si="830">(E158+F158+G158+H158+I158)/12</f>
        <v>1982.96</v>
      </c>
      <c r="K158" s="45">
        <f t="shared" ref="K158" si="831">(E158+F158+G158+H158+I158)</f>
        <v>23795.55</v>
      </c>
      <c r="L158" s="46">
        <f t="shared" ref="L158" si="832">K158+J158</f>
        <v>25778.51</v>
      </c>
      <c r="M158" s="117"/>
      <c r="N158" s="119">
        <f t="shared" ref="N158" si="833">K158</f>
        <v>23795.55</v>
      </c>
      <c r="O158" s="119">
        <f t="shared" ref="O158" si="834">E158++G158+F158+I158</f>
        <v>17515.490000000002</v>
      </c>
      <c r="P158" s="119">
        <v>774</v>
      </c>
      <c r="Q158" s="119">
        <f t="shared" ref="Q158" si="835">IF(P158&gt;(O158*0.18),P158,O158*0.18)+N158+J158</f>
        <v>28931.3</v>
      </c>
      <c r="R158" s="119">
        <f t="shared" ref="R158" si="836">N158+O158*0.18</f>
        <v>26948.34</v>
      </c>
      <c r="S158" s="47"/>
    </row>
    <row r="159" spans="1:19" ht="9" customHeight="1" x14ac:dyDescent="0.2">
      <c r="A159" s="512"/>
      <c r="B159" s="512"/>
      <c r="C159" s="58" t="s">
        <v>4</v>
      </c>
      <c r="D159" s="59"/>
      <c r="E159" s="61">
        <v>31527471</v>
      </c>
      <c r="F159" s="61">
        <v>0</v>
      </c>
      <c r="G159" s="50">
        <f t="shared" si="506"/>
        <v>2144787</v>
      </c>
      <c r="H159" s="61">
        <v>12159892</v>
      </c>
      <c r="I159" s="61">
        <v>242460</v>
      </c>
      <c r="J159" s="51">
        <f t="shared" ref="J159:L159" si="837">J158*1936.27</f>
        <v>3839546</v>
      </c>
      <c r="K159" s="50">
        <f t="shared" si="837"/>
        <v>46074610</v>
      </c>
      <c r="L159" s="52">
        <f t="shared" si="837"/>
        <v>49914156</v>
      </c>
      <c r="M159" s="118"/>
      <c r="N159" s="120">
        <f t="shared" ref="N159:O159" si="838">N158*1936.27</f>
        <v>46074610</v>
      </c>
      <c r="O159" s="120">
        <f t="shared" si="838"/>
        <v>33914718</v>
      </c>
      <c r="P159" s="120">
        <v>1498673</v>
      </c>
      <c r="Q159" s="120">
        <f t="shared" ref="Q159:R159" si="839">Q158*1936.27</f>
        <v>56018808</v>
      </c>
      <c r="R159" s="120">
        <f t="shared" si="839"/>
        <v>52179262</v>
      </c>
      <c r="S159" s="47"/>
    </row>
    <row r="160" spans="1:19" ht="12.75" customHeight="1" x14ac:dyDescent="0.2">
      <c r="A160" s="492">
        <v>42370</v>
      </c>
      <c r="B160" s="492">
        <v>42735</v>
      </c>
      <c r="C160" s="42" t="s">
        <v>3</v>
      </c>
      <c r="D160" s="43">
        <v>0</v>
      </c>
      <c r="E160" s="44">
        <v>10481.969999999999</v>
      </c>
      <c r="F160" s="44">
        <v>0</v>
      </c>
      <c r="G160" s="44">
        <f t="shared" ref="G160" si="840">1200/13*12</f>
        <v>1107.69</v>
      </c>
      <c r="H160" s="44">
        <v>6280.06</v>
      </c>
      <c r="I160" s="44">
        <v>125.22</v>
      </c>
      <c r="J160" s="44">
        <f t="shared" ref="J160" si="841">(E160+F160+G160+H160+I160)/12</f>
        <v>1499.58</v>
      </c>
      <c r="K160" s="45">
        <f t="shared" ref="K160" si="842">(E160+F160+G160+H160+I160)</f>
        <v>17994.939999999999</v>
      </c>
      <c r="L160" s="46">
        <f t="shared" ref="L160" si="843">K160+J160</f>
        <v>19494.52</v>
      </c>
      <c r="M160" s="117"/>
      <c r="N160" s="119">
        <f t="shared" ref="N160" si="844">K160</f>
        <v>17994.939999999999</v>
      </c>
      <c r="O160" s="119">
        <f t="shared" ref="O160" si="845">E160++G160+F160+I160</f>
        <v>11714.88</v>
      </c>
      <c r="P160" s="119">
        <v>774</v>
      </c>
      <c r="Q160" s="119">
        <f t="shared" ref="Q160" si="846">IF(P160&gt;(O160*0.18),P160,O160*0.18)+N160+J160</f>
        <v>21603.200000000001</v>
      </c>
      <c r="R160" s="119">
        <f t="shared" ref="R160" si="847">N160+O160*0.18</f>
        <v>20103.62</v>
      </c>
      <c r="S160" s="47"/>
    </row>
    <row r="161" spans="1:19" ht="9" customHeight="1" x14ac:dyDescent="0.2">
      <c r="A161" s="493"/>
      <c r="B161" s="493"/>
      <c r="C161" s="48" t="s">
        <v>4</v>
      </c>
      <c r="D161" s="49">
        <v>8</v>
      </c>
      <c r="E161" s="61">
        <v>20295924</v>
      </c>
      <c r="F161" s="50">
        <v>0</v>
      </c>
      <c r="G161" s="50">
        <f t="shared" si="506"/>
        <v>2144787</v>
      </c>
      <c r="H161" s="61">
        <v>12159892</v>
      </c>
      <c r="I161" s="61">
        <v>242460</v>
      </c>
      <c r="J161" s="51">
        <f t="shared" ref="J161:L161" si="848">J160*1936.27</f>
        <v>2903592</v>
      </c>
      <c r="K161" s="50">
        <f t="shared" si="848"/>
        <v>34843062</v>
      </c>
      <c r="L161" s="52">
        <f t="shared" si="848"/>
        <v>37746654</v>
      </c>
      <c r="M161" s="118"/>
      <c r="N161" s="120">
        <f t="shared" ref="N161:O161" si="849">N160*1936.27</f>
        <v>34843062</v>
      </c>
      <c r="O161" s="120">
        <f t="shared" si="849"/>
        <v>22683171</v>
      </c>
      <c r="P161" s="120">
        <v>1498673</v>
      </c>
      <c r="Q161" s="120">
        <f t="shared" ref="Q161:R161" si="850">Q160*1936.27</f>
        <v>41829628</v>
      </c>
      <c r="R161" s="120">
        <f t="shared" si="850"/>
        <v>38926036</v>
      </c>
      <c r="S161" s="47"/>
    </row>
    <row r="162" spans="1:19" ht="12.75" customHeight="1" x14ac:dyDescent="0.2">
      <c r="A162" s="494">
        <v>42370</v>
      </c>
      <c r="B162" s="494">
        <v>42735</v>
      </c>
      <c r="C162" s="53" t="s">
        <v>3</v>
      </c>
      <c r="D162" s="54">
        <v>9</v>
      </c>
      <c r="E162" s="44">
        <v>12203.03</v>
      </c>
      <c r="F162" s="44">
        <v>0</v>
      </c>
      <c r="G162" s="44">
        <f t="shared" ref="G162" si="851">1200/13*12</f>
        <v>1107.69</v>
      </c>
      <c r="H162" s="44">
        <v>6280.06</v>
      </c>
      <c r="I162" s="44">
        <v>125.22</v>
      </c>
      <c r="J162" s="44">
        <f t="shared" ref="J162" si="852">(E162+F162+G162+H162+I162)/12</f>
        <v>1643</v>
      </c>
      <c r="K162" s="45">
        <f t="shared" ref="K162" si="853">(E162+F162+G162+H162+I162)</f>
        <v>19716</v>
      </c>
      <c r="L162" s="46">
        <f t="shared" ref="L162" si="854">K162+J162</f>
        <v>21359</v>
      </c>
      <c r="M162" s="117"/>
      <c r="N162" s="119">
        <f t="shared" ref="N162" si="855">K162</f>
        <v>19716</v>
      </c>
      <c r="O162" s="119">
        <f t="shared" ref="O162" si="856">E162++G162+F162+I162</f>
        <v>13435.94</v>
      </c>
      <c r="P162" s="119">
        <v>774</v>
      </c>
      <c r="Q162" s="119">
        <f t="shared" ref="Q162" si="857">IF(P162&gt;(O162*0.18),P162,O162*0.18)+N162+J162</f>
        <v>23777.47</v>
      </c>
      <c r="R162" s="119">
        <f t="shared" ref="R162" si="858">N162+O162*0.18</f>
        <v>22134.47</v>
      </c>
      <c r="S162" s="47"/>
    </row>
    <row r="163" spans="1:19" ht="9" customHeight="1" x14ac:dyDescent="0.2">
      <c r="A163" s="494"/>
      <c r="B163" s="494"/>
      <c r="C163" s="48" t="s">
        <v>4</v>
      </c>
      <c r="D163" s="49">
        <v>14</v>
      </c>
      <c r="E163" s="61">
        <v>23628361</v>
      </c>
      <c r="F163" s="50">
        <v>0</v>
      </c>
      <c r="G163" s="50">
        <f t="shared" ref="G163:G249" si="859">G162*1936.27</f>
        <v>2144787</v>
      </c>
      <c r="H163" s="61">
        <v>12159892</v>
      </c>
      <c r="I163" s="61">
        <v>242460</v>
      </c>
      <c r="J163" s="51">
        <f t="shared" ref="J163:L163" si="860">J162*1936.27</f>
        <v>3181292</v>
      </c>
      <c r="K163" s="50">
        <f t="shared" si="860"/>
        <v>38175499</v>
      </c>
      <c r="L163" s="52">
        <f t="shared" si="860"/>
        <v>41356791</v>
      </c>
      <c r="M163" s="118"/>
      <c r="N163" s="120">
        <f t="shared" ref="N163:O163" si="861">N162*1936.27</f>
        <v>38175499</v>
      </c>
      <c r="O163" s="120">
        <f t="shared" si="861"/>
        <v>26015608</v>
      </c>
      <c r="P163" s="120">
        <v>1498673</v>
      </c>
      <c r="Q163" s="120">
        <f t="shared" ref="Q163:R163" si="862">Q162*1936.27</f>
        <v>46039602</v>
      </c>
      <c r="R163" s="120">
        <f t="shared" si="862"/>
        <v>42858310</v>
      </c>
      <c r="S163" s="47"/>
    </row>
    <row r="164" spans="1:19" ht="12.75" customHeight="1" x14ac:dyDescent="0.2">
      <c r="A164" s="494"/>
      <c r="B164" s="494"/>
      <c r="C164" s="53" t="s">
        <v>3</v>
      </c>
      <c r="D164" s="54">
        <v>15</v>
      </c>
      <c r="E164" s="44">
        <v>13478.03</v>
      </c>
      <c r="F164" s="44">
        <v>0</v>
      </c>
      <c r="G164" s="44">
        <f t="shared" ref="G164" si="863">1200/13*12</f>
        <v>1107.69</v>
      </c>
      <c r="H164" s="44">
        <v>6280.06</v>
      </c>
      <c r="I164" s="44">
        <v>125.22</v>
      </c>
      <c r="J164" s="44">
        <f t="shared" ref="J164" si="864">(E164+F164+G164+H164+I164)/12</f>
        <v>1749.25</v>
      </c>
      <c r="K164" s="45">
        <f t="shared" ref="K164" si="865">(E164+F164+G164+H164+I164)</f>
        <v>20991</v>
      </c>
      <c r="L164" s="46">
        <f t="shared" ref="L164" si="866">K164+J164</f>
        <v>22740.25</v>
      </c>
      <c r="M164" s="117"/>
      <c r="N164" s="119">
        <f t="shared" ref="N164" si="867">K164</f>
        <v>20991</v>
      </c>
      <c r="O164" s="119">
        <f t="shared" ref="O164" si="868">E164++G164+F164+I164</f>
        <v>14710.94</v>
      </c>
      <c r="P164" s="119">
        <v>774</v>
      </c>
      <c r="Q164" s="119">
        <f t="shared" ref="Q164" si="869">IF(P164&gt;(O164*0.18),P164,O164*0.18)+N164+J164</f>
        <v>25388.22</v>
      </c>
      <c r="R164" s="119">
        <f t="shared" ref="R164" si="870">N164+O164*0.18</f>
        <v>23638.97</v>
      </c>
      <c r="S164" s="47"/>
    </row>
    <row r="165" spans="1:19" ht="9" customHeight="1" x14ac:dyDescent="0.2">
      <c r="A165" s="494"/>
      <c r="B165" s="494"/>
      <c r="C165" s="48" t="s">
        <v>4</v>
      </c>
      <c r="D165" s="49">
        <v>20</v>
      </c>
      <c r="E165" s="61">
        <v>26097105</v>
      </c>
      <c r="F165" s="50">
        <v>0</v>
      </c>
      <c r="G165" s="50">
        <f t="shared" si="859"/>
        <v>2144787</v>
      </c>
      <c r="H165" s="61">
        <v>12159892</v>
      </c>
      <c r="I165" s="61">
        <v>242460</v>
      </c>
      <c r="J165" s="51">
        <f t="shared" ref="J165:L165" si="871">J164*1936.27</f>
        <v>3387020</v>
      </c>
      <c r="K165" s="50">
        <f t="shared" si="871"/>
        <v>40644244</v>
      </c>
      <c r="L165" s="52">
        <f t="shared" si="871"/>
        <v>44031264</v>
      </c>
      <c r="M165" s="118"/>
      <c r="N165" s="120">
        <f t="shared" ref="N165:O165" si="872">N164*1936.27</f>
        <v>40644244</v>
      </c>
      <c r="O165" s="120">
        <f t="shared" si="872"/>
        <v>28484352</v>
      </c>
      <c r="P165" s="120">
        <v>1498673</v>
      </c>
      <c r="Q165" s="120">
        <f t="shared" ref="Q165:R165" si="873">Q164*1936.27</f>
        <v>49158449</v>
      </c>
      <c r="R165" s="120">
        <f t="shared" si="873"/>
        <v>45771428</v>
      </c>
      <c r="S165" s="47"/>
    </row>
    <row r="166" spans="1:19" ht="12.75" customHeight="1" x14ac:dyDescent="0.2">
      <c r="A166" s="494"/>
      <c r="B166" s="494"/>
      <c r="C166" s="53" t="s">
        <v>3</v>
      </c>
      <c r="D166" s="54">
        <v>21</v>
      </c>
      <c r="E166" s="44">
        <v>14759.46</v>
      </c>
      <c r="F166" s="44">
        <v>0</v>
      </c>
      <c r="G166" s="44">
        <f t="shared" ref="G166" si="874">1200/13*12</f>
        <v>1107.69</v>
      </c>
      <c r="H166" s="44">
        <v>6280.06</v>
      </c>
      <c r="I166" s="44">
        <v>125.22</v>
      </c>
      <c r="J166" s="44">
        <f t="shared" ref="J166" si="875">(E166+F166+G166+H166+I166)/12</f>
        <v>1856.04</v>
      </c>
      <c r="K166" s="45">
        <f t="shared" ref="K166" si="876">(E166+F166+G166+H166+I166)</f>
        <v>22272.43</v>
      </c>
      <c r="L166" s="46">
        <f t="shared" ref="L166" si="877">K166+J166</f>
        <v>24128.47</v>
      </c>
      <c r="M166" s="117"/>
      <c r="N166" s="119">
        <f t="shared" ref="N166" si="878">K166</f>
        <v>22272.43</v>
      </c>
      <c r="O166" s="119">
        <f t="shared" ref="O166" si="879">E166++G166+F166+I166</f>
        <v>15992.37</v>
      </c>
      <c r="P166" s="119">
        <v>774</v>
      </c>
      <c r="Q166" s="119">
        <f t="shared" ref="Q166" si="880">IF(P166&gt;(O166*0.18),P166,O166*0.18)+N166+J166</f>
        <v>27007.1</v>
      </c>
      <c r="R166" s="119">
        <f t="shared" ref="R166" si="881">N166+O166*0.18</f>
        <v>25151.06</v>
      </c>
      <c r="S166" s="47"/>
    </row>
    <row r="167" spans="1:19" ht="9" customHeight="1" x14ac:dyDescent="0.2">
      <c r="A167" s="494"/>
      <c r="B167" s="494"/>
      <c r="C167" s="48" t="s">
        <v>4</v>
      </c>
      <c r="D167" s="49">
        <v>27</v>
      </c>
      <c r="E167" s="61">
        <v>28578300</v>
      </c>
      <c r="F167" s="50">
        <v>0</v>
      </c>
      <c r="G167" s="50">
        <f t="shared" si="859"/>
        <v>2144787</v>
      </c>
      <c r="H167" s="61">
        <v>12159892</v>
      </c>
      <c r="I167" s="61">
        <v>242460</v>
      </c>
      <c r="J167" s="51">
        <f t="shared" ref="J167:L167" si="882">J166*1936.27</f>
        <v>3593795</v>
      </c>
      <c r="K167" s="50">
        <f t="shared" si="882"/>
        <v>43125438</v>
      </c>
      <c r="L167" s="52">
        <f t="shared" si="882"/>
        <v>46719233</v>
      </c>
      <c r="M167" s="118"/>
      <c r="N167" s="120">
        <f t="shared" ref="N167:O167" si="883">N166*1936.27</f>
        <v>43125438</v>
      </c>
      <c r="O167" s="120">
        <f t="shared" si="883"/>
        <v>30965546</v>
      </c>
      <c r="P167" s="120">
        <v>1498673</v>
      </c>
      <c r="Q167" s="120">
        <f t="shared" ref="Q167:R167" si="884">Q166*1936.27</f>
        <v>52293038</v>
      </c>
      <c r="R167" s="120">
        <f t="shared" si="884"/>
        <v>48699243</v>
      </c>
      <c r="S167" s="47"/>
    </row>
    <row r="168" spans="1:19" ht="12.75" customHeight="1" x14ac:dyDescent="0.2">
      <c r="A168" s="494"/>
      <c r="B168" s="494"/>
      <c r="C168" s="53" t="s">
        <v>3</v>
      </c>
      <c r="D168" s="54">
        <v>28</v>
      </c>
      <c r="E168" s="44">
        <v>15672.27</v>
      </c>
      <c r="F168" s="44">
        <v>0</v>
      </c>
      <c r="G168" s="44">
        <f t="shared" ref="G168" si="885">1200/13*12</f>
        <v>1107.69</v>
      </c>
      <c r="H168" s="44">
        <v>6280.06</v>
      </c>
      <c r="I168" s="44">
        <v>125.22</v>
      </c>
      <c r="J168" s="44">
        <f t="shared" ref="J168" si="886">(E168+F168+G168+H168+I168)/12</f>
        <v>1932.1</v>
      </c>
      <c r="K168" s="45">
        <f t="shared" ref="K168" si="887">(E168+F168+G168+H168+I168)</f>
        <v>23185.24</v>
      </c>
      <c r="L168" s="46">
        <f t="shared" ref="L168" si="888">K168+J168</f>
        <v>25117.34</v>
      </c>
      <c r="M168" s="117"/>
      <c r="N168" s="119">
        <f t="shared" ref="N168" si="889">K168</f>
        <v>23185.24</v>
      </c>
      <c r="O168" s="119">
        <f t="shared" ref="O168" si="890">E168++G168+F168+I168</f>
        <v>16905.18</v>
      </c>
      <c r="P168" s="119">
        <v>774</v>
      </c>
      <c r="Q168" s="119">
        <f t="shared" ref="Q168" si="891">IF(P168&gt;(O168*0.18),P168,O168*0.18)+N168+J168</f>
        <v>28160.27</v>
      </c>
      <c r="R168" s="119">
        <f t="shared" ref="R168" si="892">N168+O168*0.18</f>
        <v>26228.17</v>
      </c>
      <c r="S168" s="47"/>
    </row>
    <row r="169" spans="1:19" ht="9" customHeight="1" x14ac:dyDescent="0.2">
      <c r="A169" s="494"/>
      <c r="B169" s="494"/>
      <c r="C169" s="48" t="s">
        <v>4</v>
      </c>
      <c r="D169" s="49">
        <v>34</v>
      </c>
      <c r="E169" s="61">
        <v>30345746</v>
      </c>
      <c r="F169" s="50">
        <v>0</v>
      </c>
      <c r="G169" s="50">
        <f t="shared" si="859"/>
        <v>2144787</v>
      </c>
      <c r="H169" s="61">
        <v>12159892</v>
      </c>
      <c r="I169" s="61">
        <v>242460</v>
      </c>
      <c r="J169" s="51">
        <f t="shared" ref="J169:L169" si="893">J168*1936.27</f>
        <v>3741067</v>
      </c>
      <c r="K169" s="50">
        <f t="shared" si="893"/>
        <v>44892885</v>
      </c>
      <c r="L169" s="52">
        <f t="shared" si="893"/>
        <v>48633952</v>
      </c>
      <c r="M169" s="118"/>
      <c r="N169" s="120">
        <f t="shared" ref="N169:O169" si="894">N168*1936.27</f>
        <v>44892885</v>
      </c>
      <c r="O169" s="120">
        <f t="shared" si="894"/>
        <v>32732993</v>
      </c>
      <c r="P169" s="120">
        <v>1498673</v>
      </c>
      <c r="Q169" s="120">
        <f t="shared" ref="Q169:R169" si="895">Q168*1936.27</f>
        <v>54525886</v>
      </c>
      <c r="R169" s="120">
        <f t="shared" si="895"/>
        <v>50784819</v>
      </c>
      <c r="S169" s="47"/>
    </row>
    <row r="170" spans="1:19" ht="12.75" customHeight="1" x14ac:dyDescent="0.2">
      <c r="A170" s="494"/>
      <c r="B170" s="494"/>
      <c r="C170" s="53" t="s">
        <v>3</v>
      </c>
      <c r="D170" s="54">
        <v>35</v>
      </c>
      <c r="E170" s="44">
        <v>16371.38</v>
      </c>
      <c r="F170" s="44">
        <v>0</v>
      </c>
      <c r="G170" s="44">
        <f t="shared" ref="G170" si="896">1200/13*12</f>
        <v>1107.69</v>
      </c>
      <c r="H170" s="44">
        <v>6280.06</v>
      </c>
      <c r="I170" s="44">
        <v>125.22</v>
      </c>
      <c r="J170" s="44">
        <f t="shared" ref="J170" si="897">(E170+F170+G170+H170+I170)/12</f>
        <v>1990.36</v>
      </c>
      <c r="K170" s="45">
        <f t="shared" ref="K170" si="898">(E170+F170+G170+H170+I170)</f>
        <v>23884.35</v>
      </c>
      <c r="L170" s="46">
        <f t="shared" ref="L170" si="899">K170+J170</f>
        <v>25874.71</v>
      </c>
      <c r="M170" s="117"/>
      <c r="N170" s="119">
        <f t="shared" ref="N170" si="900">K170</f>
        <v>23884.35</v>
      </c>
      <c r="O170" s="119">
        <f t="shared" ref="O170" si="901">E170++G170+F170+I170</f>
        <v>17604.29</v>
      </c>
      <c r="P170" s="119">
        <v>774</v>
      </c>
      <c r="Q170" s="119">
        <f t="shared" ref="Q170" si="902">IF(P170&gt;(O170*0.18),P170,O170*0.18)+N170+J170</f>
        <v>29043.48</v>
      </c>
      <c r="R170" s="119">
        <f t="shared" ref="R170" si="903">N170+O170*0.18</f>
        <v>27053.119999999999</v>
      </c>
      <c r="S170" s="47"/>
    </row>
    <row r="171" spans="1:19" ht="9" customHeight="1" x14ac:dyDescent="0.2">
      <c r="A171" s="495"/>
      <c r="B171" s="495"/>
      <c r="C171" s="58" t="s">
        <v>4</v>
      </c>
      <c r="D171" s="59"/>
      <c r="E171" s="61">
        <v>31699412</v>
      </c>
      <c r="F171" s="50">
        <v>0</v>
      </c>
      <c r="G171" s="50">
        <f t="shared" si="859"/>
        <v>2144787</v>
      </c>
      <c r="H171" s="61">
        <v>12159892</v>
      </c>
      <c r="I171" s="61">
        <v>242460</v>
      </c>
      <c r="J171" s="51">
        <f t="shared" ref="J171:L171" si="904">J170*1936.27</f>
        <v>3853874</v>
      </c>
      <c r="K171" s="50">
        <f t="shared" si="904"/>
        <v>46246550</v>
      </c>
      <c r="L171" s="52">
        <f t="shared" si="904"/>
        <v>50100425</v>
      </c>
      <c r="M171" s="118"/>
      <c r="N171" s="120">
        <f t="shared" ref="N171:O171" si="905">N170*1936.27</f>
        <v>46246550</v>
      </c>
      <c r="O171" s="120">
        <f t="shared" si="905"/>
        <v>34086659</v>
      </c>
      <c r="P171" s="120">
        <v>1498673</v>
      </c>
      <c r="Q171" s="120">
        <f t="shared" ref="Q171:R171" si="906">Q170*1936.27</f>
        <v>56236019</v>
      </c>
      <c r="R171" s="120">
        <f t="shared" si="906"/>
        <v>52382145</v>
      </c>
      <c r="S171" s="47"/>
    </row>
    <row r="172" spans="1:19" ht="12.75" customHeight="1" x14ac:dyDescent="0.2">
      <c r="A172" s="492">
        <v>42736</v>
      </c>
      <c r="B172" s="492">
        <v>43159</v>
      </c>
      <c r="C172" s="42" t="s">
        <v>3</v>
      </c>
      <c r="D172" s="43">
        <v>0</v>
      </c>
      <c r="E172" s="44">
        <v>10615.17</v>
      </c>
      <c r="F172" s="44">
        <v>0</v>
      </c>
      <c r="G172" s="44">
        <f t="shared" ref="G172" si="907">1200/13*12</f>
        <v>1107.69</v>
      </c>
      <c r="H172" s="44">
        <v>6280.06</v>
      </c>
      <c r="I172" s="44">
        <v>125.22</v>
      </c>
      <c r="J172" s="44">
        <f t="shared" ref="J172" si="908">(E172+F172+G172+H172+I172)/12</f>
        <v>1510.68</v>
      </c>
      <c r="K172" s="45">
        <f t="shared" ref="K172" si="909">(E172+F172+G172+H172+I172)</f>
        <v>18128.14</v>
      </c>
      <c r="L172" s="46">
        <f t="shared" ref="L172" si="910">K172+J172</f>
        <v>19638.82</v>
      </c>
      <c r="M172" s="117"/>
      <c r="N172" s="119">
        <f t="shared" ref="N172" si="911">K172</f>
        <v>18128.14</v>
      </c>
      <c r="O172" s="119">
        <f t="shared" ref="O172" si="912">E172++G172+F172+I172</f>
        <v>11848.08</v>
      </c>
      <c r="P172" s="119">
        <v>774</v>
      </c>
      <c r="Q172" s="119">
        <f t="shared" ref="Q172" si="913">IF(P172&gt;(O172*0.18),P172,O172*0.18)+N172+J172</f>
        <v>21771.47</v>
      </c>
      <c r="R172" s="119">
        <f t="shared" ref="R172" si="914">N172+O172*0.18</f>
        <v>20260.79</v>
      </c>
      <c r="S172" s="47"/>
    </row>
    <row r="173" spans="1:19" ht="9" customHeight="1" x14ac:dyDescent="0.2">
      <c r="A173" s="493"/>
      <c r="B173" s="493"/>
      <c r="C173" s="48" t="s">
        <v>4</v>
      </c>
      <c r="D173" s="49">
        <v>8</v>
      </c>
      <c r="E173" s="61">
        <v>20553835</v>
      </c>
      <c r="F173" s="50">
        <v>0</v>
      </c>
      <c r="G173" s="50">
        <f t="shared" si="859"/>
        <v>2144787</v>
      </c>
      <c r="H173" s="61">
        <v>12159892</v>
      </c>
      <c r="I173" s="61">
        <v>242460</v>
      </c>
      <c r="J173" s="51">
        <f t="shared" ref="J173:L173" si="915">J172*1936.27</f>
        <v>2925084</v>
      </c>
      <c r="K173" s="50">
        <f t="shared" si="915"/>
        <v>35100974</v>
      </c>
      <c r="L173" s="52">
        <f t="shared" si="915"/>
        <v>38026058</v>
      </c>
      <c r="M173" s="118"/>
      <c r="N173" s="120">
        <f t="shared" ref="N173:O173" si="916">N172*1936.27</f>
        <v>35100974</v>
      </c>
      <c r="O173" s="120">
        <f t="shared" si="916"/>
        <v>22941082</v>
      </c>
      <c r="P173" s="120">
        <v>1498673</v>
      </c>
      <c r="Q173" s="120">
        <f t="shared" ref="Q173:R173" si="917">Q172*1936.27</f>
        <v>42155444</v>
      </c>
      <c r="R173" s="120">
        <f t="shared" si="917"/>
        <v>39230360</v>
      </c>
      <c r="S173" s="47"/>
    </row>
    <row r="174" spans="1:19" ht="12.75" customHeight="1" x14ac:dyDescent="0.2">
      <c r="A174" s="530">
        <v>42736</v>
      </c>
      <c r="B174" s="530">
        <v>43159</v>
      </c>
      <c r="C174" s="53" t="s">
        <v>3</v>
      </c>
      <c r="D174" s="54">
        <v>9</v>
      </c>
      <c r="E174" s="44">
        <v>12350.63</v>
      </c>
      <c r="F174" s="44">
        <v>0</v>
      </c>
      <c r="G174" s="44">
        <f t="shared" ref="G174" si="918">1200/13*12</f>
        <v>1107.69</v>
      </c>
      <c r="H174" s="44">
        <v>6280.06</v>
      </c>
      <c r="I174" s="44">
        <v>125.22</v>
      </c>
      <c r="J174" s="44">
        <f t="shared" ref="J174" si="919">(E174+F174+G174+H174+I174)/12</f>
        <v>1655.3</v>
      </c>
      <c r="K174" s="45">
        <f t="shared" ref="K174" si="920">(E174+F174+G174+H174+I174)</f>
        <v>19863.599999999999</v>
      </c>
      <c r="L174" s="46">
        <f t="shared" ref="L174" si="921">K174+J174</f>
        <v>21518.9</v>
      </c>
      <c r="M174" s="117"/>
      <c r="N174" s="119">
        <f t="shared" ref="N174" si="922">K174</f>
        <v>19863.599999999999</v>
      </c>
      <c r="O174" s="119">
        <f t="shared" ref="O174" si="923">E174++G174+F174+I174</f>
        <v>13583.54</v>
      </c>
      <c r="P174" s="119">
        <v>774</v>
      </c>
      <c r="Q174" s="119">
        <f t="shared" ref="Q174" si="924">IF(P174&gt;(O174*0.18),P174,O174*0.18)+N174+J174</f>
        <v>23963.94</v>
      </c>
      <c r="R174" s="119">
        <f t="shared" ref="R174" si="925">N174+O174*0.18</f>
        <v>22308.639999999999</v>
      </c>
      <c r="S174" s="47"/>
    </row>
    <row r="175" spans="1:19" ht="9" customHeight="1" x14ac:dyDescent="0.2">
      <c r="A175" s="530"/>
      <c r="B175" s="530"/>
      <c r="C175" s="48" t="s">
        <v>4</v>
      </c>
      <c r="D175" s="49">
        <v>14</v>
      </c>
      <c r="E175" s="61">
        <v>23914154</v>
      </c>
      <c r="F175" s="50">
        <v>0</v>
      </c>
      <c r="G175" s="50">
        <f t="shared" si="859"/>
        <v>2144787</v>
      </c>
      <c r="H175" s="61">
        <v>12159892</v>
      </c>
      <c r="I175" s="61">
        <v>242460</v>
      </c>
      <c r="J175" s="51">
        <f t="shared" ref="J175:L175" si="926">J174*1936.27</f>
        <v>3205108</v>
      </c>
      <c r="K175" s="50">
        <f t="shared" si="926"/>
        <v>38461293</v>
      </c>
      <c r="L175" s="52">
        <f t="shared" si="926"/>
        <v>41666401</v>
      </c>
      <c r="M175" s="118"/>
      <c r="N175" s="120">
        <f t="shared" ref="N175:O175" si="927">N174*1936.27</f>
        <v>38461293</v>
      </c>
      <c r="O175" s="120">
        <f t="shared" si="927"/>
        <v>26301401</v>
      </c>
      <c r="P175" s="120">
        <v>1498673</v>
      </c>
      <c r="Q175" s="120">
        <f t="shared" ref="Q175:R175" si="928">Q174*1936.27</f>
        <v>46400658</v>
      </c>
      <c r="R175" s="120">
        <f t="shared" si="928"/>
        <v>43195550</v>
      </c>
      <c r="S175" s="47"/>
    </row>
    <row r="176" spans="1:19" ht="12.75" customHeight="1" x14ac:dyDescent="0.2">
      <c r="A176" s="530"/>
      <c r="B176" s="530"/>
      <c r="C176" s="53" t="s">
        <v>3</v>
      </c>
      <c r="D176" s="54">
        <v>15</v>
      </c>
      <c r="E176" s="44">
        <v>13634.03</v>
      </c>
      <c r="F176" s="44">
        <v>0</v>
      </c>
      <c r="G176" s="44">
        <f t="shared" ref="G176" si="929">1200/13*12</f>
        <v>1107.69</v>
      </c>
      <c r="H176" s="44">
        <v>6280.06</v>
      </c>
      <c r="I176" s="44">
        <v>125.22</v>
      </c>
      <c r="J176" s="44">
        <f t="shared" ref="J176" si="930">(E176+F176+G176+H176+I176)/12</f>
        <v>1762.25</v>
      </c>
      <c r="K176" s="45">
        <f t="shared" ref="K176" si="931">(E176+F176+G176+H176+I176)</f>
        <v>21147</v>
      </c>
      <c r="L176" s="46">
        <f t="shared" ref="L176" si="932">K176+J176</f>
        <v>22909.25</v>
      </c>
      <c r="M176" s="117"/>
      <c r="N176" s="119">
        <f t="shared" ref="N176" si="933">K176</f>
        <v>21147</v>
      </c>
      <c r="O176" s="119">
        <f t="shared" ref="O176" si="934">E176++G176+F176+I176</f>
        <v>14866.94</v>
      </c>
      <c r="P176" s="119">
        <v>774</v>
      </c>
      <c r="Q176" s="119">
        <f t="shared" ref="Q176" si="935">IF(P176&gt;(O176*0.18),P176,O176*0.18)+N176+J176</f>
        <v>25585.3</v>
      </c>
      <c r="R176" s="119">
        <f t="shared" ref="R176" si="936">N176+O176*0.18</f>
        <v>23823.05</v>
      </c>
      <c r="S176" s="47"/>
    </row>
    <row r="177" spans="1:19" ht="9" customHeight="1" x14ac:dyDescent="0.2">
      <c r="A177" s="530"/>
      <c r="B177" s="530"/>
      <c r="C177" s="48" t="s">
        <v>4</v>
      </c>
      <c r="D177" s="49">
        <v>20</v>
      </c>
      <c r="E177" s="61">
        <v>26399163</v>
      </c>
      <c r="F177" s="50">
        <v>0</v>
      </c>
      <c r="G177" s="50">
        <f t="shared" si="859"/>
        <v>2144787</v>
      </c>
      <c r="H177" s="61">
        <v>12159892</v>
      </c>
      <c r="I177" s="61">
        <v>242460</v>
      </c>
      <c r="J177" s="51">
        <f t="shared" ref="J177:L177" si="937">J176*1936.27</f>
        <v>3412192</v>
      </c>
      <c r="K177" s="50">
        <f t="shared" si="937"/>
        <v>40946302</v>
      </c>
      <c r="L177" s="52">
        <f t="shared" si="937"/>
        <v>44358493</v>
      </c>
      <c r="M177" s="118"/>
      <c r="N177" s="120">
        <f t="shared" ref="N177:O177" si="938">N176*1936.27</f>
        <v>40946302</v>
      </c>
      <c r="O177" s="120">
        <f t="shared" si="938"/>
        <v>28786410</v>
      </c>
      <c r="P177" s="120">
        <v>1498673</v>
      </c>
      <c r="Q177" s="120">
        <f t="shared" ref="Q177:R177" si="939">Q176*1936.27</f>
        <v>49540049</v>
      </c>
      <c r="R177" s="120">
        <f t="shared" si="939"/>
        <v>46127857</v>
      </c>
      <c r="S177" s="47"/>
    </row>
    <row r="178" spans="1:19" ht="12.75" customHeight="1" x14ac:dyDescent="0.2">
      <c r="A178" s="530"/>
      <c r="B178" s="530"/>
      <c r="C178" s="53" t="s">
        <v>3</v>
      </c>
      <c r="D178" s="54">
        <v>21</v>
      </c>
      <c r="E178" s="44">
        <v>14926.26</v>
      </c>
      <c r="F178" s="44">
        <v>0</v>
      </c>
      <c r="G178" s="44">
        <f t="shared" ref="G178" si="940">1200/13*12</f>
        <v>1107.69</v>
      </c>
      <c r="H178" s="44">
        <v>6280.06</v>
      </c>
      <c r="I178" s="44">
        <v>125.22</v>
      </c>
      <c r="J178" s="44">
        <f t="shared" ref="J178" si="941">(E178+F178+G178+H178+I178)/12</f>
        <v>1869.94</v>
      </c>
      <c r="K178" s="45">
        <f t="shared" ref="K178" si="942">(E178+F178+G178+H178+I178)</f>
        <v>22439.23</v>
      </c>
      <c r="L178" s="46">
        <f t="shared" ref="L178" si="943">K178+J178</f>
        <v>24309.17</v>
      </c>
      <c r="M178" s="117"/>
      <c r="N178" s="119">
        <f t="shared" ref="N178" si="944">K178</f>
        <v>22439.23</v>
      </c>
      <c r="O178" s="119">
        <f t="shared" ref="O178" si="945">E178++G178+F178+I178</f>
        <v>16159.17</v>
      </c>
      <c r="P178" s="119">
        <v>774</v>
      </c>
      <c r="Q178" s="119">
        <f t="shared" ref="Q178" si="946">IF(P178&gt;(O178*0.18),P178,O178*0.18)+N178+J178</f>
        <v>27217.82</v>
      </c>
      <c r="R178" s="119">
        <f t="shared" ref="R178" si="947">N178+O178*0.18</f>
        <v>25347.88</v>
      </c>
      <c r="S178" s="47"/>
    </row>
    <row r="179" spans="1:19" ht="9" customHeight="1" x14ac:dyDescent="0.2">
      <c r="A179" s="530"/>
      <c r="B179" s="530"/>
      <c r="C179" s="48" t="s">
        <v>4</v>
      </c>
      <c r="D179" s="49">
        <v>27</v>
      </c>
      <c r="E179" s="61">
        <v>28901269</v>
      </c>
      <c r="F179" s="50">
        <v>0</v>
      </c>
      <c r="G179" s="50">
        <f t="shared" si="859"/>
        <v>2144787</v>
      </c>
      <c r="H179" s="61">
        <v>12159892</v>
      </c>
      <c r="I179" s="61">
        <v>242460</v>
      </c>
      <c r="J179" s="51">
        <f t="shared" ref="J179:L179" si="948">J178*1936.27</f>
        <v>3620709</v>
      </c>
      <c r="K179" s="50">
        <f t="shared" si="948"/>
        <v>43448408</v>
      </c>
      <c r="L179" s="52">
        <f t="shared" si="948"/>
        <v>47069117</v>
      </c>
      <c r="M179" s="118"/>
      <c r="N179" s="120">
        <f t="shared" ref="N179:O179" si="949">N178*1936.27</f>
        <v>43448408</v>
      </c>
      <c r="O179" s="120">
        <f t="shared" si="949"/>
        <v>31288516</v>
      </c>
      <c r="P179" s="120">
        <v>1498673</v>
      </c>
      <c r="Q179" s="120">
        <f t="shared" ref="Q179:R179" si="950">Q178*1936.27</f>
        <v>52701048</v>
      </c>
      <c r="R179" s="120">
        <f t="shared" si="950"/>
        <v>49080340</v>
      </c>
      <c r="S179" s="47"/>
    </row>
    <row r="180" spans="1:19" ht="12.75" customHeight="1" x14ac:dyDescent="0.2">
      <c r="A180" s="530"/>
      <c r="B180" s="530"/>
      <c r="C180" s="53" t="s">
        <v>3</v>
      </c>
      <c r="D180" s="54">
        <v>28</v>
      </c>
      <c r="E180" s="44">
        <v>15846.27</v>
      </c>
      <c r="F180" s="44">
        <v>0</v>
      </c>
      <c r="G180" s="44">
        <f t="shared" ref="G180" si="951">1200/13*12</f>
        <v>1107.69</v>
      </c>
      <c r="H180" s="44">
        <v>6280.06</v>
      </c>
      <c r="I180" s="44">
        <v>125.22</v>
      </c>
      <c r="J180" s="44">
        <f t="shared" ref="J180" si="952">(E180+F180+G180+H180+I180)/12</f>
        <v>1946.6</v>
      </c>
      <c r="K180" s="45">
        <f t="shared" ref="K180" si="953">(E180+F180+G180+H180+I180)</f>
        <v>23359.24</v>
      </c>
      <c r="L180" s="46">
        <f t="shared" ref="L180" si="954">K180+J180</f>
        <v>25305.84</v>
      </c>
      <c r="M180" s="117"/>
      <c r="N180" s="119">
        <f t="shared" ref="N180" si="955">K180</f>
        <v>23359.24</v>
      </c>
      <c r="O180" s="119">
        <f t="shared" ref="O180" si="956">E180++G180+F180+I180</f>
        <v>17079.18</v>
      </c>
      <c r="P180" s="119">
        <v>774</v>
      </c>
      <c r="Q180" s="119">
        <f t="shared" ref="Q180" si="957">IF(P180&gt;(O180*0.18),P180,O180*0.18)+N180+J180</f>
        <v>28380.09</v>
      </c>
      <c r="R180" s="119">
        <f t="shared" ref="R180" si="958">N180+O180*0.18</f>
        <v>26433.49</v>
      </c>
      <c r="S180" s="47"/>
    </row>
    <row r="181" spans="1:19" ht="9" customHeight="1" x14ac:dyDescent="0.2">
      <c r="A181" s="530"/>
      <c r="B181" s="530"/>
      <c r="C181" s="48" t="s">
        <v>4</v>
      </c>
      <c r="D181" s="49">
        <v>34</v>
      </c>
      <c r="E181" s="61">
        <v>30682657</v>
      </c>
      <c r="F181" s="50">
        <v>0</v>
      </c>
      <c r="G181" s="50">
        <f t="shared" si="859"/>
        <v>2144787</v>
      </c>
      <c r="H181" s="61">
        <v>12159892</v>
      </c>
      <c r="I181" s="61">
        <v>242460</v>
      </c>
      <c r="J181" s="51">
        <f t="shared" ref="J181:L181" si="959">J180*1936.27</f>
        <v>3769143</v>
      </c>
      <c r="K181" s="50">
        <f t="shared" si="959"/>
        <v>45229796</v>
      </c>
      <c r="L181" s="52">
        <f t="shared" si="959"/>
        <v>48998939</v>
      </c>
      <c r="M181" s="118"/>
      <c r="N181" s="120">
        <f t="shared" ref="N181:O181" si="960">N180*1936.27</f>
        <v>45229796</v>
      </c>
      <c r="O181" s="120">
        <f t="shared" si="960"/>
        <v>33069904</v>
      </c>
      <c r="P181" s="120">
        <v>1498673</v>
      </c>
      <c r="Q181" s="120">
        <f t="shared" ref="Q181:R181" si="961">Q180*1936.27</f>
        <v>54951517</v>
      </c>
      <c r="R181" s="120">
        <f t="shared" si="961"/>
        <v>51182374</v>
      </c>
      <c r="S181" s="47"/>
    </row>
    <row r="182" spans="1:19" ht="12.75" customHeight="1" x14ac:dyDescent="0.2">
      <c r="A182" s="530"/>
      <c r="B182" s="530"/>
      <c r="C182" s="53" t="s">
        <v>3</v>
      </c>
      <c r="D182" s="54">
        <v>35</v>
      </c>
      <c r="E182" s="44">
        <v>16551.38</v>
      </c>
      <c r="F182" s="44">
        <v>0</v>
      </c>
      <c r="G182" s="44">
        <f t="shared" ref="G182" si="962">1200/13*12</f>
        <v>1107.69</v>
      </c>
      <c r="H182" s="44">
        <v>6280.06</v>
      </c>
      <c r="I182" s="44">
        <v>125.22</v>
      </c>
      <c r="J182" s="44">
        <f t="shared" ref="J182" si="963">(E182+F182+G182+H182+I182)/12</f>
        <v>2005.36</v>
      </c>
      <c r="K182" s="45">
        <f t="shared" ref="K182" si="964">(E182+F182+G182+H182+I182)</f>
        <v>24064.35</v>
      </c>
      <c r="L182" s="46">
        <f t="shared" ref="L182" si="965">K182+J182</f>
        <v>26069.71</v>
      </c>
      <c r="M182" s="117"/>
      <c r="N182" s="119">
        <f t="shared" ref="N182" si="966">K182</f>
        <v>24064.35</v>
      </c>
      <c r="O182" s="119">
        <f t="shared" ref="O182" si="967">E182++G182+F182+I182</f>
        <v>17784.29</v>
      </c>
      <c r="P182" s="119">
        <v>774</v>
      </c>
      <c r="Q182" s="119">
        <f t="shared" ref="Q182" si="968">IF(P182&gt;(O182*0.18),P182,O182*0.18)+N182+J182</f>
        <v>29270.880000000001</v>
      </c>
      <c r="R182" s="119">
        <f t="shared" ref="R182" si="969">N182+O182*0.18</f>
        <v>27265.52</v>
      </c>
      <c r="S182" s="47"/>
    </row>
    <row r="183" spans="1:19" ht="9" customHeight="1" x14ac:dyDescent="0.2">
      <c r="A183" s="531"/>
      <c r="B183" s="531"/>
      <c r="C183" s="58" t="s">
        <v>4</v>
      </c>
      <c r="D183" s="59"/>
      <c r="E183" s="61">
        <v>32047941</v>
      </c>
      <c r="F183" s="61">
        <v>0</v>
      </c>
      <c r="G183" s="50">
        <f t="shared" si="859"/>
        <v>2144787</v>
      </c>
      <c r="H183" s="61">
        <v>12159892</v>
      </c>
      <c r="I183" s="61">
        <v>242460</v>
      </c>
      <c r="J183" s="51">
        <f t="shared" ref="J183:L183" si="970">J182*1936.27</f>
        <v>3882918</v>
      </c>
      <c r="K183" s="50">
        <f t="shared" si="970"/>
        <v>46595079</v>
      </c>
      <c r="L183" s="52">
        <f t="shared" si="970"/>
        <v>50477997</v>
      </c>
      <c r="M183" s="118"/>
      <c r="N183" s="120">
        <f t="shared" ref="N183:O183" si="971">N182*1936.27</f>
        <v>46595079</v>
      </c>
      <c r="O183" s="120">
        <f t="shared" si="971"/>
        <v>34435187</v>
      </c>
      <c r="P183" s="120">
        <v>1498673</v>
      </c>
      <c r="Q183" s="120">
        <f t="shared" ref="Q183:R183" si="972">Q182*1936.27</f>
        <v>56676327</v>
      </c>
      <c r="R183" s="120">
        <f t="shared" si="972"/>
        <v>52793408</v>
      </c>
      <c r="S183" s="47"/>
    </row>
    <row r="184" spans="1:19" ht="12.75" customHeight="1" x14ac:dyDescent="0.2">
      <c r="A184" s="492">
        <v>43160</v>
      </c>
      <c r="B184" s="492">
        <v>43190</v>
      </c>
      <c r="C184" s="42" t="s">
        <v>3</v>
      </c>
      <c r="D184" s="43">
        <v>0</v>
      </c>
      <c r="E184" s="44">
        <v>10991.97</v>
      </c>
      <c r="F184" s="44">
        <v>0</v>
      </c>
      <c r="G184" s="44">
        <f t="shared" ref="G184" si="973">1200/13*12</f>
        <v>1107.69</v>
      </c>
      <c r="H184" s="44">
        <v>6280.06</v>
      </c>
      <c r="I184" s="44">
        <v>125.22</v>
      </c>
      <c r="J184" s="44">
        <f t="shared" ref="J184" si="974">(E184+F184+G184+H184+I184)/12</f>
        <v>1542.08</v>
      </c>
      <c r="K184" s="45">
        <f t="shared" ref="K184" si="975">(E184+F184+G184+H184+I184)</f>
        <v>18504.939999999999</v>
      </c>
      <c r="L184" s="46">
        <f t="shared" ref="L184" si="976">K184+J184</f>
        <v>20047.02</v>
      </c>
      <c r="M184" s="117"/>
      <c r="N184" s="119">
        <f t="shared" ref="N184" si="977">K184</f>
        <v>18504.939999999999</v>
      </c>
      <c r="O184" s="119">
        <f t="shared" ref="O184" si="978">E184++G184+F184+I184</f>
        <v>12224.88</v>
      </c>
      <c r="P184" s="119">
        <v>884.4</v>
      </c>
      <c r="Q184" s="119">
        <f t="shared" ref="Q184" si="979">IF(P184&gt;(O184*0.18),P184,O184*0.18)+N184+J184</f>
        <v>22247.5</v>
      </c>
      <c r="R184" s="119">
        <f t="shared" ref="R184" si="980">N184+O184*0.18</f>
        <v>20705.419999999998</v>
      </c>
      <c r="S184" s="47"/>
    </row>
    <row r="185" spans="1:19" ht="9" customHeight="1" x14ac:dyDescent="0.2">
      <c r="A185" s="493"/>
      <c r="B185" s="493"/>
      <c r="C185" s="48" t="s">
        <v>4</v>
      </c>
      <c r="D185" s="49">
        <v>8</v>
      </c>
      <c r="E185" s="61">
        <v>21283422</v>
      </c>
      <c r="F185" s="50">
        <v>0</v>
      </c>
      <c r="G185" s="50">
        <f t="shared" si="859"/>
        <v>2144787</v>
      </c>
      <c r="H185" s="61">
        <v>12159892</v>
      </c>
      <c r="I185" s="61">
        <v>242460</v>
      </c>
      <c r="J185" s="51">
        <f t="shared" ref="J185:L185" si="981">J184*1936.27</f>
        <v>2985883</v>
      </c>
      <c r="K185" s="50">
        <f t="shared" si="981"/>
        <v>35830560</v>
      </c>
      <c r="L185" s="52">
        <f t="shared" si="981"/>
        <v>38816443</v>
      </c>
      <c r="M185" s="118"/>
      <c r="N185" s="120">
        <f t="shared" ref="N185:O185" si="982">N184*1936.27</f>
        <v>35830560</v>
      </c>
      <c r="O185" s="120">
        <f t="shared" si="982"/>
        <v>23670668</v>
      </c>
      <c r="P185" s="123">
        <v>1712437</v>
      </c>
      <c r="Q185" s="120">
        <f t="shared" ref="Q185:R185" si="983">Q184*1936.27</f>
        <v>43077167</v>
      </c>
      <c r="R185" s="120">
        <f t="shared" si="983"/>
        <v>40091284</v>
      </c>
      <c r="S185" s="47"/>
    </row>
    <row r="186" spans="1:19" ht="12.75" customHeight="1" x14ac:dyDescent="0.2">
      <c r="A186" s="494">
        <v>43160</v>
      </c>
      <c r="B186" s="494">
        <v>43190</v>
      </c>
      <c r="C186" s="53" t="s">
        <v>3</v>
      </c>
      <c r="D186" s="54">
        <v>9</v>
      </c>
      <c r="E186" s="44">
        <v>12767.03</v>
      </c>
      <c r="F186" s="44">
        <v>0</v>
      </c>
      <c r="G186" s="44">
        <f t="shared" ref="G186" si="984">1200/13*12</f>
        <v>1107.69</v>
      </c>
      <c r="H186" s="44">
        <v>6280.06</v>
      </c>
      <c r="I186" s="44">
        <v>125.22</v>
      </c>
      <c r="J186" s="44">
        <f t="shared" ref="J186" si="985">(E186+F186+G186+H186+I186)/12</f>
        <v>1690</v>
      </c>
      <c r="K186" s="45">
        <f t="shared" ref="K186" si="986">(E186+F186+G186+H186+I186)</f>
        <v>20280</v>
      </c>
      <c r="L186" s="46">
        <f t="shared" ref="L186" si="987">K186+J186</f>
        <v>21970</v>
      </c>
      <c r="M186" s="117"/>
      <c r="N186" s="119">
        <f t="shared" ref="N186" si="988">K186</f>
        <v>20280</v>
      </c>
      <c r="O186" s="119">
        <f t="shared" ref="O186" si="989">E186++G186+F186+I186</f>
        <v>13999.94</v>
      </c>
      <c r="P186" s="119">
        <v>884.4</v>
      </c>
      <c r="Q186" s="119">
        <f t="shared" ref="Q186" si="990">IF(P186&gt;(O186*0.18),P186,O186*0.18)+N186+J186</f>
        <v>24489.99</v>
      </c>
      <c r="R186" s="119">
        <f t="shared" ref="R186" si="991">N186+O186*0.18</f>
        <v>22799.99</v>
      </c>
      <c r="S186" s="47"/>
    </row>
    <row r="187" spans="1:19" ht="9" customHeight="1" x14ac:dyDescent="0.2">
      <c r="A187" s="494"/>
      <c r="B187" s="494"/>
      <c r="C187" s="48" t="s">
        <v>4</v>
      </c>
      <c r="D187" s="49">
        <v>14</v>
      </c>
      <c r="E187" s="61">
        <v>24720417</v>
      </c>
      <c r="F187" s="50">
        <v>0</v>
      </c>
      <c r="G187" s="50">
        <f t="shared" si="859"/>
        <v>2144787</v>
      </c>
      <c r="H187" s="61">
        <v>12159892</v>
      </c>
      <c r="I187" s="61">
        <v>242460</v>
      </c>
      <c r="J187" s="51">
        <f t="shared" ref="J187:L187" si="992">J186*1936.27</f>
        <v>3272296</v>
      </c>
      <c r="K187" s="50">
        <f t="shared" si="992"/>
        <v>39267556</v>
      </c>
      <c r="L187" s="52">
        <f t="shared" si="992"/>
        <v>42539852</v>
      </c>
      <c r="M187" s="118"/>
      <c r="N187" s="120">
        <f t="shared" ref="N187:O187" si="993">N186*1936.27</f>
        <v>39267556</v>
      </c>
      <c r="O187" s="120">
        <f t="shared" si="993"/>
        <v>27107664</v>
      </c>
      <c r="P187" s="123">
        <v>1712437</v>
      </c>
      <c r="Q187" s="120">
        <f t="shared" ref="Q187:R187" si="994">Q186*1936.27</f>
        <v>47419233</v>
      </c>
      <c r="R187" s="120">
        <f t="shared" si="994"/>
        <v>44146937</v>
      </c>
      <c r="S187" s="47"/>
    </row>
    <row r="188" spans="1:19" ht="12.75" customHeight="1" x14ac:dyDescent="0.2">
      <c r="A188" s="494"/>
      <c r="B188" s="494"/>
      <c r="C188" s="53" t="s">
        <v>3</v>
      </c>
      <c r="D188" s="54">
        <v>15</v>
      </c>
      <c r="E188" s="44">
        <v>14084.03</v>
      </c>
      <c r="F188" s="44">
        <v>0</v>
      </c>
      <c r="G188" s="44">
        <f t="shared" ref="G188" si="995">1200/13*12</f>
        <v>1107.69</v>
      </c>
      <c r="H188" s="44">
        <v>6280.06</v>
      </c>
      <c r="I188" s="44">
        <v>125.22</v>
      </c>
      <c r="J188" s="44">
        <f t="shared" ref="J188" si="996">(E188+F188+G188+H188+I188)/12</f>
        <v>1799.75</v>
      </c>
      <c r="K188" s="45">
        <f t="shared" ref="K188" si="997">(E188+F188+G188+H188+I188)</f>
        <v>21597</v>
      </c>
      <c r="L188" s="46">
        <f t="shared" ref="L188" si="998">K188+J188</f>
        <v>23396.75</v>
      </c>
      <c r="M188" s="117"/>
      <c r="N188" s="119">
        <f t="shared" ref="N188" si="999">K188</f>
        <v>21597</v>
      </c>
      <c r="O188" s="119">
        <f t="shared" ref="O188" si="1000">E188++G188+F188+I188</f>
        <v>15316.94</v>
      </c>
      <c r="P188" s="119">
        <v>884.4</v>
      </c>
      <c r="Q188" s="119">
        <f t="shared" ref="Q188" si="1001">IF(P188&gt;(O188*0.18),P188,O188*0.18)+N188+J188</f>
        <v>26153.8</v>
      </c>
      <c r="R188" s="119">
        <f t="shared" ref="R188" si="1002">N188+O188*0.18</f>
        <v>24354.05</v>
      </c>
      <c r="S188" s="47"/>
    </row>
    <row r="189" spans="1:19" ht="9" customHeight="1" x14ac:dyDescent="0.2">
      <c r="A189" s="494"/>
      <c r="B189" s="494"/>
      <c r="C189" s="48" t="s">
        <v>4</v>
      </c>
      <c r="D189" s="49">
        <v>20</v>
      </c>
      <c r="E189" s="61">
        <v>27270485</v>
      </c>
      <c r="F189" s="50">
        <v>0</v>
      </c>
      <c r="G189" s="50">
        <f t="shared" si="859"/>
        <v>2144787</v>
      </c>
      <c r="H189" s="61">
        <v>12159892</v>
      </c>
      <c r="I189" s="61">
        <v>242460</v>
      </c>
      <c r="J189" s="51">
        <f t="shared" ref="J189:L189" si="1003">J188*1936.27</f>
        <v>3484802</v>
      </c>
      <c r="K189" s="50">
        <f t="shared" si="1003"/>
        <v>41817623</v>
      </c>
      <c r="L189" s="52">
        <f t="shared" si="1003"/>
        <v>45302425</v>
      </c>
      <c r="M189" s="118"/>
      <c r="N189" s="120">
        <f t="shared" ref="N189:O189" si="1004">N188*1936.27</f>
        <v>41817623</v>
      </c>
      <c r="O189" s="120">
        <f t="shared" si="1004"/>
        <v>29657731</v>
      </c>
      <c r="P189" s="123">
        <v>1712437</v>
      </c>
      <c r="Q189" s="120">
        <f t="shared" ref="Q189:R189" si="1005">Q188*1936.27</f>
        <v>50640818</v>
      </c>
      <c r="R189" s="120">
        <f t="shared" si="1005"/>
        <v>47156016</v>
      </c>
      <c r="S189" s="47"/>
    </row>
    <row r="190" spans="1:19" ht="12.75" customHeight="1" x14ac:dyDescent="0.2">
      <c r="A190" s="494"/>
      <c r="B190" s="494"/>
      <c r="C190" s="53" t="s">
        <v>3</v>
      </c>
      <c r="D190" s="54">
        <v>21</v>
      </c>
      <c r="E190" s="44">
        <v>15396.66</v>
      </c>
      <c r="F190" s="44">
        <v>0</v>
      </c>
      <c r="G190" s="44">
        <f t="shared" ref="G190" si="1006">1200/13*12</f>
        <v>1107.69</v>
      </c>
      <c r="H190" s="44">
        <v>6280.06</v>
      </c>
      <c r="I190" s="44">
        <v>125.22</v>
      </c>
      <c r="J190" s="44">
        <f t="shared" ref="J190" si="1007">(E190+F190+G190+H190+I190)/12</f>
        <v>1909.14</v>
      </c>
      <c r="K190" s="45">
        <f t="shared" ref="K190" si="1008">(E190+F190+G190+H190+I190)</f>
        <v>22909.63</v>
      </c>
      <c r="L190" s="46">
        <f t="shared" ref="L190" si="1009">K190+J190</f>
        <v>24818.77</v>
      </c>
      <c r="M190" s="117"/>
      <c r="N190" s="119">
        <f t="shared" ref="N190" si="1010">K190</f>
        <v>22909.63</v>
      </c>
      <c r="O190" s="119">
        <f t="shared" ref="O190" si="1011">E190++G190+F190+I190</f>
        <v>16629.57</v>
      </c>
      <c r="P190" s="119">
        <v>884.4</v>
      </c>
      <c r="Q190" s="119">
        <f t="shared" ref="Q190" si="1012">IF(P190&gt;(O190*0.18),P190,O190*0.18)+N190+J190</f>
        <v>27812.09</v>
      </c>
      <c r="R190" s="119">
        <f t="shared" ref="R190" si="1013">N190+O190*0.18</f>
        <v>25902.95</v>
      </c>
      <c r="S190" s="47"/>
    </row>
    <row r="191" spans="1:19" ht="9" customHeight="1" x14ac:dyDescent="0.2">
      <c r="A191" s="494"/>
      <c r="B191" s="494"/>
      <c r="C191" s="48" t="s">
        <v>4</v>
      </c>
      <c r="D191" s="49">
        <v>27</v>
      </c>
      <c r="E191" s="61">
        <v>29812091</v>
      </c>
      <c r="F191" s="50">
        <v>0</v>
      </c>
      <c r="G191" s="50">
        <f t="shared" si="859"/>
        <v>2144787</v>
      </c>
      <c r="H191" s="61">
        <v>12159892</v>
      </c>
      <c r="I191" s="61">
        <v>242460</v>
      </c>
      <c r="J191" s="51">
        <f t="shared" ref="J191:L191" si="1014">J190*1936.27</f>
        <v>3696611</v>
      </c>
      <c r="K191" s="50">
        <f t="shared" si="1014"/>
        <v>44359229</v>
      </c>
      <c r="L191" s="52">
        <f t="shared" si="1014"/>
        <v>48055840</v>
      </c>
      <c r="M191" s="118"/>
      <c r="N191" s="120">
        <f t="shared" ref="N191:O191" si="1015">N190*1936.27</f>
        <v>44359229</v>
      </c>
      <c r="O191" s="120">
        <f t="shared" si="1015"/>
        <v>32199338</v>
      </c>
      <c r="P191" s="123">
        <v>1712437</v>
      </c>
      <c r="Q191" s="120">
        <f t="shared" ref="Q191:R191" si="1016">Q190*1936.27</f>
        <v>53851716</v>
      </c>
      <c r="R191" s="120">
        <f t="shared" si="1016"/>
        <v>50155105</v>
      </c>
      <c r="S191" s="47"/>
    </row>
    <row r="192" spans="1:19" ht="12.75" customHeight="1" x14ac:dyDescent="0.2">
      <c r="A192" s="494"/>
      <c r="B192" s="494"/>
      <c r="C192" s="53" t="s">
        <v>3</v>
      </c>
      <c r="D192" s="54">
        <v>28</v>
      </c>
      <c r="E192" s="44">
        <v>16341.87</v>
      </c>
      <c r="F192" s="44">
        <v>0</v>
      </c>
      <c r="G192" s="44">
        <f t="shared" ref="G192" si="1017">1200/13*12</f>
        <v>1107.69</v>
      </c>
      <c r="H192" s="44">
        <v>6280.06</v>
      </c>
      <c r="I192" s="44">
        <v>125.22</v>
      </c>
      <c r="J192" s="44">
        <f t="shared" ref="J192" si="1018">(E192+F192+G192+H192+I192)/12</f>
        <v>1987.9</v>
      </c>
      <c r="K192" s="45">
        <f t="shared" ref="K192" si="1019">(E192+F192+G192+H192+I192)</f>
        <v>23854.84</v>
      </c>
      <c r="L192" s="46">
        <f t="shared" ref="L192" si="1020">K192+J192</f>
        <v>25842.74</v>
      </c>
      <c r="M192" s="117"/>
      <c r="N192" s="119">
        <f t="shared" ref="N192" si="1021">K192</f>
        <v>23854.84</v>
      </c>
      <c r="O192" s="119">
        <f t="shared" ref="O192" si="1022">E192++G192+F192+I192</f>
        <v>17574.78</v>
      </c>
      <c r="P192" s="119">
        <v>884.4</v>
      </c>
      <c r="Q192" s="119">
        <f t="shared" ref="Q192" si="1023">IF(P192&gt;(O192*0.18),P192,O192*0.18)+N192+J192</f>
        <v>29006.2</v>
      </c>
      <c r="R192" s="119">
        <f t="shared" ref="R192" si="1024">N192+O192*0.18</f>
        <v>27018.3</v>
      </c>
      <c r="S192" s="47"/>
    </row>
    <row r="193" spans="1:19" ht="9" customHeight="1" x14ac:dyDescent="0.2">
      <c r="A193" s="494"/>
      <c r="B193" s="494"/>
      <c r="C193" s="48" t="s">
        <v>4</v>
      </c>
      <c r="D193" s="49">
        <v>34</v>
      </c>
      <c r="E193" s="61">
        <v>31642273</v>
      </c>
      <c r="F193" s="50">
        <v>0</v>
      </c>
      <c r="G193" s="50">
        <f t="shared" si="859"/>
        <v>2144787</v>
      </c>
      <c r="H193" s="61">
        <v>12159892</v>
      </c>
      <c r="I193" s="61">
        <v>242460</v>
      </c>
      <c r="J193" s="51">
        <f t="shared" ref="J193:L193" si="1025">J192*1936.27</f>
        <v>3849111</v>
      </c>
      <c r="K193" s="50">
        <f t="shared" si="1025"/>
        <v>46189411</v>
      </c>
      <c r="L193" s="52">
        <f t="shared" si="1025"/>
        <v>50038522</v>
      </c>
      <c r="M193" s="118"/>
      <c r="N193" s="120">
        <f t="shared" ref="N193:O193" si="1026">N192*1936.27</f>
        <v>46189411</v>
      </c>
      <c r="O193" s="120">
        <f t="shared" si="1026"/>
        <v>34029519</v>
      </c>
      <c r="P193" s="123">
        <v>1712437</v>
      </c>
      <c r="Q193" s="120">
        <f t="shared" ref="Q193:R193" si="1027">Q192*1936.27</f>
        <v>56163835</v>
      </c>
      <c r="R193" s="120">
        <f t="shared" si="1027"/>
        <v>52314724</v>
      </c>
      <c r="S193" s="47"/>
    </row>
    <row r="194" spans="1:19" ht="12.75" customHeight="1" x14ac:dyDescent="0.2">
      <c r="A194" s="494"/>
      <c r="B194" s="494"/>
      <c r="C194" s="53" t="s">
        <v>3</v>
      </c>
      <c r="D194" s="54">
        <v>35</v>
      </c>
      <c r="E194" s="44">
        <v>17062.580000000002</v>
      </c>
      <c r="F194" s="44">
        <v>0</v>
      </c>
      <c r="G194" s="44">
        <f t="shared" ref="G194" si="1028">1200/13*12</f>
        <v>1107.69</v>
      </c>
      <c r="H194" s="44">
        <v>6280.06</v>
      </c>
      <c r="I194" s="44">
        <v>125.22</v>
      </c>
      <c r="J194" s="44">
        <f t="shared" ref="J194" si="1029">(E194+F194+G194+H194+I194)/12</f>
        <v>2047.96</v>
      </c>
      <c r="K194" s="45">
        <f t="shared" ref="K194" si="1030">(E194+F194+G194+H194+I194)</f>
        <v>24575.55</v>
      </c>
      <c r="L194" s="46">
        <f t="shared" ref="L194" si="1031">K194+J194</f>
        <v>26623.51</v>
      </c>
      <c r="M194" s="117"/>
      <c r="N194" s="119">
        <f t="shared" ref="N194" si="1032">K194</f>
        <v>24575.55</v>
      </c>
      <c r="O194" s="119">
        <f t="shared" ref="O194" si="1033">E194++G194+F194+I194</f>
        <v>18295.490000000002</v>
      </c>
      <c r="P194" s="119">
        <v>884.4</v>
      </c>
      <c r="Q194" s="119">
        <f t="shared" ref="Q194" si="1034">IF(P194&gt;(O194*0.18),P194,O194*0.18)+N194+J194</f>
        <v>29916.7</v>
      </c>
      <c r="R194" s="119">
        <f t="shared" ref="R194" si="1035">N194+O194*0.18</f>
        <v>27868.74</v>
      </c>
      <c r="S194" s="47"/>
    </row>
    <row r="195" spans="1:19" ht="9" customHeight="1" x14ac:dyDescent="0.2">
      <c r="A195" s="495"/>
      <c r="B195" s="495"/>
      <c r="C195" s="58" t="s">
        <v>4</v>
      </c>
      <c r="D195" s="59"/>
      <c r="E195" s="61">
        <v>33037762</v>
      </c>
      <c r="F195" s="61">
        <v>0</v>
      </c>
      <c r="G195" s="50">
        <f t="shared" si="859"/>
        <v>2144787</v>
      </c>
      <c r="H195" s="61">
        <v>12159892</v>
      </c>
      <c r="I195" s="61">
        <v>242460</v>
      </c>
      <c r="J195" s="51">
        <f t="shared" ref="J195:L195" si="1036">J194*1936.27</f>
        <v>3965404</v>
      </c>
      <c r="K195" s="50">
        <f t="shared" si="1036"/>
        <v>47584900</v>
      </c>
      <c r="L195" s="52">
        <f t="shared" si="1036"/>
        <v>51550304</v>
      </c>
      <c r="M195" s="118"/>
      <c r="N195" s="120">
        <f t="shared" ref="N195:O195" si="1037">N194*1936.27</f>
        <v>47584900</v>
      </c>
      <c r="O195" s="120">
        <f t="shared" si="1037"/>
        <v>35425008</v>
      </c>
      <c r="P195" s="123">
        <v>1712437</v>
      </c>
      <c r="Q195" s="120">
        <f t="shared" ref="Q195:R195" si="1038">Q194*1936.27</f>
        <v>57926809</v>
      </c>
      <c r="R195" s="120">
        <f t="shared" si="1038"/>
        <v>53961405</v>
      </c>
      <c r="S195" s="47"/>
    </row>
    <row r="196" spans="1:19" ht="12.75" customHeight="1" x14ac:dyDescent="0.2">
      <c r="A196" s="492">
        <v>43191</v>
      </c>
      <c r="B196" s="492">
        <v>43465</v>
      </c>
      <c r="C196" s="42" t="s">
        <v>3</v>
      </c>
      <c r="D196" s="43">
        <v>0</v>
      </c>
      <c r="E196" s="44">
        <v>11117.19</v>
      </c>
      <c r="F196" s="44">
        <v>0</v>
      </c>
      <c r="G196" s="44">
        <f t="shared" ref="G196" si="1039">1200/13*12</f>
        <v>1107.69</v>
      </c>
      <c r="H196" s="44">
        <v>6280.06</v>
      </c>
      <c r="I196" s="44"/>
      <c r="J196" s="44">
        <f t="shared" ref="J196" si="1040">(E196+F196+G196+H196+I196)/12</f>
        <v>1542.08</v>
      </c>
      <c r="K196" s="45">
        <f t="shared" ref="K196" si="1041">(E196+F196+G196+H196+I196)</f>
        <v>18504.939999999999</v>
      </c>
      <c r="L196" s="46">
        <f t="shared" ref="L196" si="1042">K196+J196</f>
        <v>20047.02</v>
      </c>
      <c r="M196" s="117"/>
      <c r="N196" s="119">
        <f t="shared" ref="N196" si="1043">K196</f>
        <v>18504.939999999999</v>
      </c>
      <c r="O196" s="119">
        <f t="shared" ref="O196" si="1044">E196++G196+F196+I196</f>
        <v>12224.88</v>
      </c>
      <c r="P196" s="119">
        <v>884.4</v>
      </c>
      <c r="Q196" s="119">
        <f t="shared" ref="Q196" si="1045">IF(P196&gt;(O196*0.18),P196,O196*0.18)+N196+J196</f>
        <v>22247.5</v>
      </c>
      <c r="R196" s="119">
        <f t="shared" ref="R196" si="1046">N196+O196*0.18</f>
        <v>20705.419999999998</v>
      </c>
      <c r="S196" s="47"/>
    </row>
    <row r="197" spans="1:19" ht="9" customHeight="1" x14ac:dyDescent="0.2">
      <c r="A197" s="493"/>
      <c r="B197" s="493"/>
      <c r="C197" s="48" t="s">
        <v>4</v>
      </c>
      <c r="D197" s="49">
        <v>8</v>
      </c>
      <c r="E197" s="61">
        <v>21525881</v>
      </c>
      <c r="F197" s="50">
        <v>0</v>
      </c>
      <c r="G197" s="50">
        <f t="shared" si="859"/>
        <v>2144787</v>
      </c>
      <c r="H197" s="61">
        <v>12159892</v>
      </c>
      <c r="I197" s="61"/>
      <c r="J197" s="51">
        <f t="shared" ref="J197:L197" si="1047">J196*1936.27</f>
        <v>2985883</v>
      </c>
      <c r="K197" s="50">
        <f t="shared" si="1047"/>
        <v>35830560</v>
      </c>
      <c r="L197" s="52">
        <f t="shared" si="1047"/>
        <v>38816443</v>
      </c>
      <c r="M197" s="118"/>
      <c r="N197" s="120">
        <f t="shared" ref="N197:O197" si="1048">N196*1936.27</f>
        <v>35830560</v>
      </c>
      <c r="O197" s="120">
        <f t="shared" si="1048"/>
        <v>23670668</v>
      </c>
      <c r="P197" s="123">
        <v>1712437</v>
      </c>
      <c r="Q197" s="120">
        <f t="shared" ref="Q197:R197" si="1049">Q196*1936.27</f>
        <v>43077167</v>
      </c>
      <c r="R197" s="120">
        <f t="shared" si="1049"/>
        <v>40091284</v>
      </c>
      <c r="S197" s="47"/>
    </row>
    <row r="198" spans="1:19" ht="12.75" customHeight="1" x14ac:dyDescent="0.2">
      <c r="A198" s="494">
        <v>43191</v>
      </c>
      <c r="B198" s="494">
        <f>B196</f>
        <v>43465</v>
      </c>
      <c r="C198" s="53" t="s">
        <v>3</v>
      </c>
      <c r="D198" s="54">
        <v>9</v>
      </c>
      <c r="E198" s="44">
        <v>12892.25</v>
      </c>
      <c r="F198" s="44">
        <v>0</v>
      </c>
      <c r="G198" s="44">
        <f t="shared" ref="G198" si="1050">1200/13*12</f>
        <v>1107.69</v>
      </c>
      <c r="H198" s="44">
        <v>6280.06</v>
      </c>
      <c r="I198" s="44"/>
      <c r="J198" s="44">
        <f t="shared" ref="J198" si="1051">(E198+F198+G198+H198+I198)/12</f>
        <v>1690</v>
      </c>
      <c r="K198" s="45">
        <f t="shared" ref="K198" si="1052">(E198+F198+G198+H198+I198)</f>
        <v>20280</v>
      </c>
      <c r="L198" s="46">
        <f t="shared" ref="L198" si="1053">K198+J198</f>
        <v>21970</v>
      </c>
      <c r="M198" s="117"/>
      <c r="N198" s="119">
        <f t="shared" ref="N198" si="1054">K198</f>
        <v>20280</v>
      </c>
      <c r="O198" s="119">
        <f t="shared" ref="O198" si="1055">E198++G198+F198+I198</f>
        <v>13999.94</v>
      </c>
      <c r="P198" s="119">
        <v>884.4</v>
      </c>
      <c r="Q198" s="119">
        <f t="shared" ref="Q198" si="1056">IF(P198&gt;(O198*0.18),P198,O198*0.18)+N198+J198</f>
        <v>24489.99</v>
      </c>
      <c r="R198" s="119">
        <f t="shared" ref="R198" si="1057">N198+O198*0.18</f>
        <v>22799.99</v>
      </c>
      <c r="S198" s="47"/>
    </row>
    <row r="199" spans="1:19" ht="9" customHeight="1" x14ac:dyDescent="0.2">
      <c r="A199" s="494"/>
      <c r="B199" s="494"/>
      <c r="C199" s="48" t="s">
        <v>4</v>
      </c>
      <c r="D199" s="49">
        <v>14</v>
      </c>
      <c r="E199" s="61">
        <v>24962877</v>
      </c>
      <c r="F199" s="50">
        <v>0</v>
      </c>
      <c r="G199" s="50">
        <f t="shared" si="859"/>
        <v>2144787</v>
      </c>
      <c r="H199" s="61">
        <v>12159892</v>
      </c>
      <c r="I199" s="61"/>
      <c r="J199" s="51">
        <f t="shared" ref="J199:L199" si="1058">J198*1936.27</f>
        <v>3272296</v>
      </c>
      <c r="K199" s="50">
        <f t="shared" si="1058"/>
        <v>39267556</v>
      </c>
      <c r="L199" s="52">
        <f t="shared" si="1058"/>
        <v>42539852</v>
      </c>
      <c r="M199" s="118"/>
      <c r="N199" s="120">
        <f t="shared" ref="N199:O199" si="1059">N198*1936.27</f>
        <v>39267556</v>
      </c>
      <c r="O199" s="120">
        <f t="shared" si="1059"/>
        <v>27107664</v>
      </c>
      <c r="P199" s="123">
        <v>1712437</v>
      </c>
      <c r="Q199" s="120">
        <f t="shared" ref="Q199:R199" si="1060">Q198*1936.27</f>
        <v>47419233</v>
      </c>
      <c r="R199" s="120">
        <f t="shared" si="1060"/>
        <v>44146937</v>
      </c>
      <c r="S199" s="47"/>
    </row>
    <row r="200" spans="1:19" ht="12.75" customHeight="1" x14ac:dyDescent="0.2">
      <c r="A200" s="494"/>
      <c r="B200" s="494"/>
      <c r="C200" s="53" t="s">
        <v>3</v>
      </c>
      <c r="D200" s="54">
        <v>15</v>
      </c>
      <c r="E200" s="44">
        <v>14209.25</v>
      </c>
      <c r="F200" s="44">
        <v>0</v>
      </c>
      <c r="G200" s="44">
        <f t="shared" ref="G200" si="1061">1200/13*12</f>
        <v>1107.69</v>
      </c>
      <c r="H200" s="44">
        <v>6280.06</v>
      </c>
      <c r="I200" s="44"/>
      <c r="J200" s="44">
        <f t="shared" ref="J200" si="1062">(E200+F200+G200+H200+I200)/12</f>
        <v>1799.75</v>
      </c>
      <c r="K200" s="45">
        <f t="shared" ref="K200" si="1063">(E200+F200+G200+H200+I200)</f>
        <v>21597</v>
      </c>
      <c r="L200" s="46">
        <f t="shared" ref="L200" si="1064">K200+J200</f>
        <v>23396.75</v>
      </c>
      <c r="M200" s="117"/>
      <c r="N200" s="119">
        <f t="shared" ref="N200" si="1065">K200</f>
        <v>21597</v>
      </c>
      <c r="O200" s="119">
        <f t="shared" ref="O200" si="1066">E200++G200+F200+I200</f>
        <v>15316.94</v>
      </c>
      <c r="P200" s="119">
        <v>884.4</v>
      </c>
      <c r="Q200" s="119">
        <f t="shared" ref="Q200" si="1067">IF(P200&gt;(O200*0.18),P200,O200*0.18)+N200+J200</f>
        <v>26153.8</v>
      </c>
      <c r="R200" s="119">
        <f t="shared" ref="R200" si="1068">N200+O200*0.18</f>
        <v>24354.05</v>
      </c>
      <c r="S200" s="47"/>
    </row>
    <row r="201" spans="1:19" ht="9" customHeight="1" x14ac:dyDescent="0.2">
      <c r="A201" s="494"/>
      <c r="B201" s="494"/>
      <c r="C201" s="48" t="s">
        <v>4</v>
      </c>
      <c r="D201" s="49">
        <v>20</v>
      </c>
      <c r="E201" s="61">
        <v>27512944</v>
      </c>
      <c r="F201" s="50">
        <v>0</v>
      </c>
      <c r="G201" s="50">
        <f t="shared" si="859"/>
        <v>2144787</v>
      </c>
      <c r="H201" s="61">
        <v>12159892</v>
      </c>
      <c r="I201" s="61"/>
      <c r="J201" s="51">
        <f t="shared" ref="J201:L201" si="1069">J200*1936.27</f>
        <v>3484802</v>
      </c>
      <c r="K201" s="50">
        <f t="shared" si="1069"/>
        <v>41817623</v>
      </c>
      <c r="L201" s="52">
        <f t="shared" si="1069"/>
        <v>45302425</v>
      </c>
      <c r="M201" s="118"/>
      <c r="N201" s="120">
        <f t="shared" ref="N201:O201" si="1070">N200*1936.27</f>
        <v>41817623</v>
      </c>
      <c r="O201" s="120">
        <f t="shared" si="1070"/>
        <v>29657731</v>
      </c>
      <c r="P201" s="123">
        <v>1712437</v>
      </c>
      <c r="Q201" s="120">
        <f t="shared" ref="Q201:R201" si="1071">Q200*1936.27</f>
        <v>50640818</v>
      </c>
      <c r="R201" s="120">
        <f t="shared" si="1071"/>
        <v>47156016</v>
      </c>
      <c r="S201" s="47"/>
    </row>
    <row r="202" spans="1:19" ht="12.75" customHeight="1" x14ac:dyDescent="0.2">
      <c r="A202" s="494"/>
      <c r="B202" s="494"/>
      <c r="C202" s="53" t="s">
        <v>3</v>
      </c>
      <c r="D202" s="54">
        <v>21</v>
      </c>
      <c r="E202" s="44">
        <v>15521.88</v>
      </c>
      <c r="F202" s="44">
        <v>0</v>
      </c>
      <c r="G202" s="44">
        <f t="shared" ref="G202" si="1072">1200/13*12</f>
        <v>1107.69</v>
      </c>
      <c r="H202" s="44">
        <v>6280.06</v>
      </c>
      <c r="I202" s="44"/>
      <c r="J202" s="44">
        <f t="shared" ref="J202" si="1073">(E202+F202+G202+H202+I202)/12</f>
        <v>1909.14</v>
      </c>
      <c r="K202" s="45">
        <f t="shared" ref="K202" si="1074">(E202+F202+G202+H202+I202)</f>
        <v>22909.63</v>
      </c>
      <c r="L202" s="46">
        <f t="shared" ref="L202" si="1075">K202+J202</f>
        <v>24818.77</v>
      </c>
      <c r="M202" s="117"/>
      <c r="N202" s="119">
        <f t="shared" ref="N202" si="1076">K202</f>
        <v>22909.63</v>
      </c>
      <c r="O202" s="119">
        <f t="shared" ref="O202" si="1077">E202++G202+F202+I202</f>
        <v>16629.57</v>
      </c>
      <c r="P202" s="119">
        <v>884.4</v>
      </c>
      <c r="Q202" s="119">
        <f t="shared" ref="Q202" si="1078">IF(P202&gt;(O202*0.18),P202,O202*0.18)+N202+J202</f>
        <v>27812.09</v>
      </c>
      <c r="R202" s="119">
        <f t="shared" ref="R202" si="1079">N202+O202*0.18</f>
        <v>25902.95</v>
      </c>
      <c r="S202" s="47"/>
    </row>
    <row r="203" spans="1:19" ht="9" customHeight="1" x14ac:dyDescent="0.2">
      <c r="A203" s="494"/>
      <c r="B203" s="494"/>
      <c r="C203" s="48" t="s">
        <v>4</v>
      </c>
      <c r="D203" s="49">
        <v>27</v>
      </c>
      <c r="E203" s="61">
        <v>30054551</v>
      </c>
      <c r="F203" s="50">
        <v>0</v>
      </c>
      <c r="G203" s="50">
        <f t="shared" si="859"/>
        <v>2144787</v>
      </c>
      <c r="H203" s="61">
        <v>12159892</v>
      </c>
      <c r="I203" s="61"/>
      <c r="J203" s="51">
        <f t="shared" ref="J203:L203" si="1080">J202*1936.27</f>
        <v>3696611</v>
      </c>
      <c r="K203" s="50">
        <f t="shared" si="1080"/>
        <v>44359229</v>
      </c>
      <c r="L203" s="52">
        <f t="shared" si="1080"/>
        <v>48055840</v>
      </c>
      <c r="M203" s="118"/>
      <c r="N203" s="120">
        <f t="shared" ref="N203:O203" si="1081">N202*1936.27</f>
        <v>44359229</v>
      </c>
      <c r="O203" s="120">
        <f t="shared" si="1081"/>
        <v>32199338</v>
      </c>
      <c r="P203" s="123">
        <v>1712437</v>
      </c>
      <c r="Q203" s="120">
        <f t="shared" ref="Q203:R203" si="1082">Q202*1936.27</f>
        <v>53851716</v>
      </c>
      <c r="R203" s="120">
        <f t="shared" si="1082"/>
        <v>50155105</v>
      </c>
      <c r="S203" s="47"/>
    </row>
    <row r="204" spans="1:19" ht="12.75" customHeight="1" x14ac:dyDescent="0.2">
      <c r="A204" s="494"/>
      <c r="B204" s="494"/>
      <c r="C204" s="53" t="s">
        <v>3</v>
      </c>
      <c r="D204" s="54">
        <v>28</v>
      </c>
      <c r="E204" s="44">
        <v>16467.09</v>
      </c>
      <c r="F204" s="44">
        <v>0</v>
      </c>
      <c r="G204" s="44">
        <f t="shared" ref="G204" si="1083">1200/13*12</f>
        <v>1107.69</v>
      </c>
      <c r="H204" s="44">
        <v>6280.06</v>
      </c>
      <c r="I204" s="44"/>
      <c r="J204" s="44">
        <f t="shared" ref="J204" si="1084">(E204+F204+G204+H204+I204)/12</f>
        <v>1987.9</v>
      </c>
      <c r="K204" s="45">
        <f t="shared" ref="K204" si="1085">(E204+F204+G204+H204+I204)</f>
        <v>23854.84</v>
      </c>
      <c r="L204" s="46">
        <f t="shared" ref="L204" si="1086">K204+J204</f>
        <v>25842.74</v>
      </c>
      <c r="M204" s="117"/>
      <c r="N204" s="119">
        <f t="shared" ref="N204" si="1087">K204</f>
        <v>23854.84</v>
      </c>
      <c r="O204" s="119">
        <f t="shared" ref="O204" si="1088">E204++G204+F204+I204</f>
        <v>17574.78</v>
      </c>
      <c r="P204" s="119">
        <v>884.4</v>
      </c>
      <c r="Q204" s="119">
        <f t="shared" ref="Q204" si="1089">IF(P204&gt;(O204*0.18),P204,O204*0.18)+N204+J204</f>
        <v>29006.2</v>
      </c>
      <c r="R204" s="119">
        <f t="shared" ref="R204" si="1090">N204+O204*0.18</f>
        <v>27018.3</v>
      </c>
      <c r="S204" s="47"/>
    </row>
    <row r="205" spans="1:19" ht="9" customHeight="1" x14ac:dyDescent="0.2">
      <c r="A205" s="494"/>
      <c r="B205" s="494"/>
      <c r="C205" s="48" t="s">
        <v>4</v>
      </c>
      <c r="D205" s="49">
        <v>34</v>
      </c>
      <c r="E205" s="61">
        <v>31884732</v>
      </c>
      <c r="F205" s="50">
        <v>0</v>
      </c>
      <c r="G205" s="50">
        <f t="shared" si="859"/>
        <v>2144787</v>
      </c>
      <c r="H205" s="61">
        <v>12159892</v>
      </c>
      <c r="I205" s="61"/>
      <c r="J205" s="51">
        <f t="shared" ref="J205:L205" si="1091">J204*1936.27</f>
        <v>3849111</v>
      </c>
      <c r="K205" s="50">
        <f t="shared" si="1091"/>
        <v>46189411</v>
      </c>
      <c r="L205" s="52">
        <f t="shared" si="1091"/>
        <v>50038522</v>
      </c>
      <c r="M205" s="118"/>
      <c r="N205" s="120">
        <f t="shared" ref="N205:O205" si="1092">N204*1936.27</f>
        <v>46189411</v>
      </c>
      <c r="O205" s="120">
        <f t="shared" si="1092"/>
        <v>34029519</v>
      </c>
      <c r="P205" s="123">
        <v>1712437</v>
      </c>
      <c r="Q205" s="120">
        <f t="shared" ref="Q205:R205" si="1093">Q204*1936.27</f>
        <v>56163835</v>
      </c>
      <c r="R205" s="120">
        <f t="shared" si="1093"/>
        <v>52314724</v>
      </c>
      <c r="S205" s="47"/>
    </row>
    <row r="206" spans="1:19" ht="12.75" customHeight="1" x14ac:dyDescent="0.2">
      <c r="A206" s="494"/>
      <c r="B206" s="494"/>
      <c r="C206" s="53" t="s">
        <v>3</v>
      </c>
      <c r="D206" s="54">
        <v>35</v>
      </c>
      <c r="E206" s="44">
        <v>17187.8</v>
      </c>
      <c r="F206" s="44">
        <v>0</v>
      </c>
      <c r="G206" s="44">
        <f t="shared" ref="G206" si="1094">1200/13*12</f>
        <v>1107.69</v>
      </c>
      <c r="H206" s="44">
        <v>6280.06</v>
      </c>
      <c r="I206" s="44"/>
      <c r="J206" s="44">
        <f t="shared" ref="J206" si="1095">(E206+F206+G206+H206+I206)/12</f>
        <v>2047.96</v>
      </c>
      <c r="K206" s="45">
        <f t="shared" ref="K206" si="1096">(E206+F206+G206+H206+I206)</f>
        <v>24575.55</v>
      </c>
      <c r="L206" s="46">
        <f t="shared" ref="L206" si="1097">K206+J206</f>
        <v>26623.51</v>
      </c>
      <c r="M206" s="117"/>
      <c r="N206" s="119">
        <f t="shared" ref="N206" si="1098">K206</f>
        <v>24575.55</v>
      </c>
      <c r="O206" s="119">
        <f t="shared" ref="O206" si="1099">E206++G206+F206+I206</f>
        <v>18295.490000000002</v>
      </c>
      <c r="P206" s="119">
        <v>884.4</v>
      </c>
      <c r="Q206" s="119">
        <f t="shared" ref="Q206" si="1100">IF(P206&gt;(O206*0.18),P206,O206*0.18)+N206+J206</f>
        <v>29916.7</v>
      </c>
      <c r="R206" s="119">
        <f t="shared" ref="R206" si="1101">N206+O206*0.18</f>
        <v>27868.74</v>
      </c>
      <c r="S206" s="47"/>
    </row>
    <row r="207" spans="1:19" ht="9" customHeight="1" x14ac:dyDescent="0.2">
      <c r="A207" s="495"/>
      <c r="B207" s="495"/>
      <c r="C207" s="58" t="s">
        <v>4</v>
      </c>
      <c r="D207" s="59"/>
      <c r="E207" s="61">
        <v>33280222</v>
      </c>
      <c r="F207" s="61">
        <v>0</v>
      </c>
      <c r="G207" s="50">
        <f t="shared" si="859"/>
        <v>2144787</v>
      </c>
      <c r="H207" s="61">
        <v>12159892</v>
      </c>
      <c r="I207" s="61"/>
      <c r="J207" s="51">
        <f t="shared" ref="J207:L207" si="1102">J206*1936.27</f>
        <v>3965404</v>
      </c>
      <c r="K207" s="50">
        <f t="shared" si="1102"/>
        <v>47584900</v>
      </c>
      <c r="L207" s="52">
        <f t="shared" si="1102"/>
        <v>51550304</v>
      </c>
      <c r="M207" s="118"/>
      <c r="N207" s="120">
        <f t="shared" ref="N207:O207" si="1103">N206*1936.27</f>
        <v>47584900</v>
      </c>
      <c r="O207" s="120">
        <f t="shared" si="1103"/>
        <v>35425008</v>
      </c>
      <c r="P207" s="123">
        <v>1712437</v>
      </c>
      <c r="Q207" s="120">
        <f t="shared" ref="Q207:R207" si="1104">Q206*1936.27</f>
        <v>57926809</v>
      </c>
      <c r="R207" s="120">
        <f t="shared" si="1104"/>
        <v>53961405</v>
      </c>
      <c r="S207" s="47"/>
    </row>
    <row r="208" spans="1:19" ht="12.75" customHeight="1" x14ac:dyDescent="0.2">
      <c r="A208" s="492">
        <f>B196+1</f>
        <v>43466</v>
      </c>
      <c r="B208" s="492">
        <v>43830</v>
      </c>
      <c r="C208" s="42" t="s">
        <v>3</v>
      </c>
      <c r="D208" s="43">
        <v>0</v>
      </c>
      <c r="E208" s="44">
        <f>Assistenti_Amm.vo!E754</f>
        <v>11279.22</v>
      </c>
      <c r="F208" s="44">
        <v>0</v>
      </c>
      <c r="G208" s="44">
        <f t="shared" ref="G208" si="1105">1200/13*12</f>
        <v>1107.69</v>
      </c>
      <c r="H208" s="44">
        <v>6280.06</v>
      </c>
      <c r="I208" s="44"/>
      <c r="J208" s="44">
        <f>K208/12</f>
        <v>1555.58</v>
      </c>
      <c r="K208" s="44">
        <f>SUM(E208:I208)</f>
        <v>18666.97</v>
      </c>
      <c r="L208" s="46">
        <f>SUM(E208:J208)</f>
        <v>20222.55</v>
      </c>
      <c r="M208" s="117"/>
      <c r="N208" s="119">
        <f>K208</f>
        <v>18666.97</v>
      </c>
      <c r="O208" s="119">
        <f>E208+F208+G208+I208</f>
        <v>12386.91</v>
      </c>
      <c r="P208" s="119">
        <v>884.4</v>
      </c>
      <c r="Q208" s="119">
        <f>L208+(IF(P208&gt;O208*0.18,P208,O208*0.18))</f>
        <v>22452.19</v>
      </c>
      <c r="R208" s="119">
        <f>N208+O208*0.18</f>
        <v>20896.61</v>
      </c>
      <c r="S208" s="47"/>
    </row>
    <row r="209" spans="1:19" ht="9" customHeight="1" x14ac:dyDescent="0.2">
      <c r="A209" s="493"/>
      <c r="B209" s="493"/>
      <c r="C209" s="48" t="s">
        <v>4</v>
      </c>
      <c r="D209" s="49">
        <v>8</v>
      </c>
      <c r="E209" s="61">
        <f>Assistenti_Amm.vo!E755</f>
        <v>21839615</v>
      </c>
      <c r="F209" s="50">
        <v>0</v>
      </c>
      <c r="G209" s="50">
        <f t="shared" si="859"/>
        <v>2144787</v>
      </c>
      <c r="H209" s="61">
        <v>12159892</v>
      </c>
      <c r="I209" s="61">
        <f t="shared" ref="I209:L221" si="1106">I208*1936.27</f>
        <v>0</v>
      </c>
      <c r="J209" s="51">
        <f t="shared" si="1106"/>
        <v>3012023</v>
      </c>
      <c r="K209" s="61">
        <f t="shared" si="1106"/>
        <v>36144294</v>
      </c>
      <c r="L209" s="61">
        <f t="shared" si="1106"/>
        <v>39156317</v>
      </c>
      <c r="M209" s="118"/>
      <c r="N209" s="120">
        <f t="shared" ref="N209:R223" si="1107">N208*1936.27</f>
        <v>36144294</v>
      </c>
      <c r="O209" s="120">
        <f t="shared" si="1107"/>
        <v>23984402</v>
      </c>
      <c r="P209" s="123">
        <f t="shared" si="1107"/>
        <v>1712437</v>
      </c>
      <c r="Q209" s="120">
        <f t="shared" si="1107"/>
        <v>43473502</v>
      </c>
      <c r="R209" s="120">
        <f t="shared" si="1107"/>
        <v>40461479</v>
      </c>
      <c r="S209" s="47"/>
    </row>
    <row r="210" spans="1:19" ht="12.75" customHeight="1" x14ac:dyDescent="0.2">
      <c r="A210" s="494">
        <f>A208</f>
        <v>43466</v>
      </c>
      <c r="B210" s="494">
        <f>B208</f>
        <v>43830</v>
      </c>
      <c r="C210" s="53" t="s">
        <v>3</v>
      </c>
      <c r="D210" s="54">
        <v>9</v>
      </c>
      <c r="E210" s="44">
        <f>Assistenti_Amm.vo!E756</f>
        <v>13069.86</v>
      </c>
      <c r="F210" s="44">
        <v>0</v>
      </c>
      <c r="G210" s="44">
        <f t="shared" ref="G210" si="1108">1200/13*12</f>
        <v>1107.69</v>
      </c>
      <c r="H210" s="44">
        <v>6280.06</v>
      </c>
      <c r="I210" s="44"/>
      <c r="J210" s="44">
        <f t="shared" ref="J210" si="1109">K210/12</f>
        <v>1704.8</v>
      </c>
      <c r="K210" s="44">
        <f t="shared" ref="K210" si="1110">SUM(E210:I210)</f>
        <v>20457.61</v>
      </c>
      <c r="L210" s="46">
        <f t="shared" ref="L210" si="1111">SUM(E210:J210)</f>
        <v>22162.41</v>
      </c>
      <c r="M210" s="117"/>
      <c r="N210" s="119">
        <f t="shared" ref="N210" si="1112">K210</f>
        <v>20457.61</v>
      </c>
      <c r="O210" s="119">
        <f t="shared" ref="O210" si="1113">E210+F210+G210+I210</f>
        <v>14177.55</v>
      </c>
      <c r="P210" s="119">
        <v>884.4</v>
      </c>
      <c r="Q210" s="119">
        <f t="shared" ref="Q210" si="1114">L210+(IF(P210&gt;O210*0.18,P210,O210*0.18))</f>
        <v>24714.37</v>
      </c>
      <c r="R210" s="119">
        <f t="shared" ref="R210" si="1115">N210+O210*0.18</f>
        <v>23009.57</v>
      </c>
      <c r="S210" s="47"/>
    </row>
    <row r="211" spans="1:19" ht="9" customHeight="1" x14ac:dyDescent="0.2">
      <c r="A211" s="494"/>
      <c r="B211" s="494"/>
      <c r="C211" s="48" t="s">
        <v>4</v>
      </c>
      <c r="D211" s="49">
        <v>14</v>
      </c>
      <c r="E211" s="61">
        <f>Assistenti_Amm.vo!E757</f>
        <v>25306778</v>
      </c>
      <c r="F211" s="50">
        <v>0</v>
      </c>
      <c r="G211" s="50">
        <f t="shared" si="859"/>
        <v>2144787</v>
      </c>
      <c r="H211" s="61">
        <v>12159892</v>
      </c>
      <c r="I211" s="61">
        <f t="shared" ref="I211:L211" si="1116">I210*1936.27</f>
        <v>0</v>
      </c>
      <c r="J211" s="51">
        <f t="shared" si="1116"/>
        <v>3300953</v>
      </c>
      <c r="K211" s="61">
        <f t="shared" si="1116"/>
        <v>39611457</v>
      </c>
      <c r="L211" s="61">
        <f t="shared" si="1116"/>
        <v>42912410</v>
      </c>
      <c r="M211" s="118"/>
      <c r="N211" s="120">
        <f t="shared" ref="N211:R211" si="1117">N210*1936.27</f>
        <v>39611457</v>
      </c>
      <c r="O211" s="120">
        <f t="shared" si="1117"/>
        <v>27451565</v>
      </c>
      <c r="P211" s="123">
        <f t="shared" si="1107"/>
        <v>1712437</v>
      </c>
      <c r="Q211" s="120">
        <f t="shared" si="1117"/>
        <v>47853693</v>
      </c>
      <c r="R211" s="120">
        <f t="shared" si="1117"/>
        <v>44552740</v>
      </c>
      <c r="S211" s="47"/>
    </row>
    <row r="212" spans="1:19" ht="12.75" customHeight="1" x14ac:dyDescent="0.2">
      <c r="A212" s="494"/>
      <c r="B212" s="494"/>
      <c r="C212" s="53" t="s">
        <v>3</v>
      </c>
      <c r="D212" s="54">
        <v>15</v>
      </c>
      <c r="E212" s="44">
        <f>Assistenti_Amm.vo!E758</f>
        <v>14400.11</v>
      </c>
      <c r="F212" s="44">
        <v>0</v>
      </c>
      <c r="G212" s="44">
        <f t="shared" ref="G212" si="1118">1200/13*12</f>
        <v>1107.69</v>
      </c>
      <c r="H212" s="44">
        <v>6280.06</v>
      </c>
      <c r="I212" s="44"/>
      <c r="J212" s="44">
        <f t="shared" ref="J212" si="1119">K212/12</f>
        <v>1815.66</v>
      </c>
      <c r="K212" s="44">
        <f t="shared" ref="K212" si="1120">SUM(E212:I212)</f>
        <v>21787.86</v>
      </c>
      <c r="L212" s="46">
        <f t="shared" ref="L212" si="1121">SUM(E212:J212)</f>
        <v>23603.52</v>
      </c>
      <c r="M212" s="117"/>
      <c r="N212" s="119">
        <f t="shared" ref="N212" si="1122">K212</f>
        <v>21787.86</v>
      </c>
      <c r="O212" s="119">
        <f t="shared" ref="O212" si="1123">E212+F212+G212+I212</f>
        <v>15507.8</v>
      </c>
      <c r="P212" s="119">
        <v>884.4</v>
      </c>
      <c r="Q212" s="119">
        <f t="shared" ref="Q212" si="1124">L212+(IF(P212&gt;O212*0.18,P212,O212*0.18))</f>
        <v>26394.92</v>
      </c>
      <c r="R212" s="119">
        <f t="shared" ref="R212" si="1125">N212+O212*0.18</f>
        <v>24579.26</v>
      </c>
      <c r="S212" s="47"/>
    </row>
    <row r="213" spans="1:19" ht="9" customHeight="1" x14ac:dyDescent="0.2">
      <c r="A213" s="494"/>
      <c r="B213" s="494"/>
      <c r="C213" s="48" t="s">
        <v>4</v>
      </c>
      <c r="D213" s="49">
        <v>20</v>
      </c>
      <c r="E213" s="61">
        <f>Assistenti_Amm.vo!E759</f>
        <v>27882501</v>
      </c>
      <c r="F213" s="50">
        <v>0</v>
      </c>
      <c r="G213" s="50">
        <f t="shared" si="859"/>
        <v>2144787</v>
      </c>
      <c r="H213" s="61">
        <v>12159892</v>
      </c>
      <c r="I213" s="61">
        <f t="shared" ref="I213:L213" si="1126">I212*1936.27</f>
        <v>0</v>
      </c>
      <c r="J213" s="51">
        <f t="shared" si="1126"/>
        <v>3515608</v>
      </c>
      <c r="K213" s="61">
        <f t="shared" si="1126"/>
        <v>42187180</v>
      </c>
      <c r="L213" s="61">
        <f t="shared" si="1126"/>
        <v>45702788</v>
      </c>
      <c r="M213" s="118"/>
      <c r="N213" s="120">
        <f t="shared" ref="N213:R213" si="1127">N212*1936.27</f>
        <v>42187180</v>
      </c>
      <c r="O213" s="120">
        <f t="shared" si="1127"/>
        <v>30027288</v>
      </c>
      <c r="P213" s="123">
        <f t="shared" si="1107"/>
        <v>1712437</v>
      </c>
      <c r="Q213" s="120">
        <f t="shared" si="1127"/>
        <v>51107692</v>
      </c>
      <c r="R213" s="120">
        <f t="shared" si="1127"/>
        <v>47592084</v>
      </c>
      <c r="S213" s="47"/>
    </row>
    <row r="214" spans="1:19" ht="12.75" customHeight="1" x14ac:dyDescent="0.2">
      <c r="A214" s="494"/>
      <c r="B214" s="494"/>
      <c r="C214" s="53" t="s">
        <v>3</v>
      </c>
      <c r="D214" s="54">
        <v>21</v>
      </c>
      <c r="E214" s="44">
        <f>Assistenti_Amm.vo!E760</f>
        <v>15724.76</v>
      </c>
      <c r="F214" s="44">
        <v>0</v>
      </c>
      <c r="G214" s="44">
        <f t="shared" ref="G214" si="1128">1200/13*12</f>
        <v>1107.69</v>
      </c>
      <c r="H214" s="44">
        <v>6280.06</v>
      </c>
      <c r="I214" s="44"/>
      <c r="J214" s="44">
        <f t="shared" ref="J214" si="1129">K214/12</f>
        <v>1926.04</v>
      </c>
      <c r="K214" s="44">
        <f t="shared" ref="K214" si="1130">SUM(E214:I214)</f>
        <v>23112.51</v>
      </c>
      <c r="L214" s="46">
        <f t="shared" ref="L214" si="1131">SUM(E214:J214)</f>
        <v>25038.55</v>
      </c>
      <c r="M214" s="117"/>
      <c r="N214" s="119">
        <f t="shared" ref="N214" si="1132">K214</f>
        <v>23112.51</v>
      </c>
      <c r="O214" s="119">
        <f t="shared" ref="O214" si="1133">E214+F214+G214+I214</f>
        <v>16832.45</v>
      </c>
      <c r="P214" s="119">
        <v>884.4</v>
      </c>
      <c r="Q214" s="119">
        <f t="shared" ref="Q214" si="1134">L214+(IF(P214&gt;O214*0.18,P214,O214*0.18))</f>
        <v>28068.39</v>
      </c>
      <c r="R214" s="119">
        <f t="shared" ref="R214" si="1135">N214+O214*0.18</f>
        <v>26142.35</v>
      </c>
      <c r="S214" s="47"/>
    </row>
    <row r="215" spans="1:19" ht="9" customHeight="1" x14ac:dyDescent="0.2">
      <c r="A215" s="494"/>
      <c r="B215" s="494"/>
      <c r="C215" s="48" t="s">
        <v>4</v>
      </c>
      <c r="D215" s="49">
        <v>27</v>
      </c>
      <c r="E215" s="61">
        <f>Assistenti_Amm.vo!E761</f>
        <v>30447381</v>
      </c>
      <c r="F215" s="50">
        <v>0</v>
      </c>
      <c r="G215" s="50">
        <f t="shared" si="859"/>
        <v>2144787</v>
      </c>
      <c r="H215" s="61">
        <v>12159892</v>
      </c>
      <c r="I215" s="61">
        <f t="shared" ref="I215:L215" si="1136">I214*1936.27</f>
        <v>0</v>
      </c>
      <c r="J215" s="51">
        <f t="shared" si="1136"/>
        <v>3729333</v>
      </c>
      <c r="K215" s="61">
        <f t="shared" si="1136"/>
        <v>44752060</v>
      </c>
      <c r="L215" s="61">
        <f t="shared" si="1136"/>
        <v>48481393</v>
      </c>
      <c r="M215" s="118"/>
      <c r="N215" s="120">
        <f t="shared" ref="N215:R215" si="1137">N214*1936.27</f>
        <v>44752060</v>
      </c>
      <c r="O215" s="120">
        <f t="shared" si="1137"/>
        <v>32592168</v>
      </c>
      <c r="P215" s="123">
        <f t="shared" si="1107"/>
        <v>1712437</v>
      </c>
      <c r="Q215" s="120">
        <f t="shared" si="1137"/>
        <v>54347982</v>
      </c>
      <c r="R215" s="120">
        <f t="shared" si="1137"/>
        <v>50618648</v>
      </c>
      <c r="S215" s="47"/>
    </row>
    <row r="216" spans="1:19" ht="12.75" customHeight="1" x14ac:dyDescent="0.2">
      <c r="A216" s="494"/>
      <c r="B216" s="494"/>
      <c r="C216" s="53" t="s">
        <v>3</v>
      </c>
      <c r="D216" s="54">
        <v>28</v>
      </c>
      <c r="E216" s="44">
        <f>Assistenti_Amm.vo!E762</f>
        <v>16678.32</v>
      </c>
      <c r="F216" s="44">
        <v>0</v>
      </c>
      <c r="G216" s="44">
        <f t="shared" ref="G216" si="1138">1200/13*12</f>
        <v>1107.69</v>
      </c>
      <c r="H216" s="44">
        <v>6280.06</v>
      </c>
      <c r="I216" s="44"/>
      <c r="J216" s="44">
        <f t="shared" ref="J216" si="1139">K216/12</f>
        <v>2005.51</v>
      </c>
      <c r="K216" s="44">
        <f t="shared" ref="K216" si="1140">SUM(E216:I216)</f>
        <v>24066.07</v>
      </c>
      <c r="L216" s="46">
        <f t="shared" ref="L216" si="1141">SUM(E216:J216)</f>
        <v>26071.58</v>
      </c>
      <c r="M216" s="117"/>
      <c r="N216" s="119">
        <f t="shared" ref="N216" si="1142">K216</f>
        <v>24066.07</v>
      </c>
      <c r="O216" s="119">
        <f t="shared" ref="O216" si="1143">E216+F216+G216+I216</f>
        <v>17786.009999999998</v>
      </c>
      <c r="P216" s="119">
        <v>884.4</v>
      </c>
      <c r="Q216" s="119">
        <f t="shared" ref="Q216" si="1144">L216+(IF(P216&gt;O216*0.18,P216,O216*0.18))</f>
        <v>29273.06</v>
      </c>
      <c r="R216" s="119">
        <f t="shared" ref="R216" si="1145">N216+O216*0.18</f>
        <v>27267.55</v>
      </c>
      <c r="S216" s="47"/>
    </row>
    <row r="217" spans="1:19" ht="9" customHeight="1" x14ac:dyDescent="0.2">
      <c r="A217" s="494"/>
      <c r="B217" s="494"/>
      <c r="C217" s="48" t="s">
        <v>4</v>
      </c>
      <c r="D217" s="49">
        <v>34</v>
      </c>
      <c r="E217" s="61">
        <f>Assistenti_Amm.vo!E763</f>
        <v>32293731</v>
      </c>
      <c r="F217" s="50">
        <v>0</v>
      </c>
      <c r="G217" s="50">
        <f t="shared" si="859"/>
        <v>2144787</v>
      </c>
      <c r="H217" s="61">
        <v>12159892</v>
      </c>
      <c r="I217" s="61">
        <f t="shared" ref="I217:L217" si="1146">I216*1936.27</f>
        <v>0</v>
      </c>
      <c r="J217" s="51">
        <f t="shared" si="1146"/>
        <v>3883209</v>
      </c>
      <c r="K217" s="61">
        <f t="shared" si="1146"/>
        <v>46598409</v>
      </c>
      <c r="L217" s="61">
        <f t="shared" si="1146"/>
        <v>50481618</v>
      </c>
      <c r="M217" s="118"/>
      <c r="N217" s="120">
        <f t="shared" ref="N217:R217" si="1147">N216*1936.27</f>
        <v>46598409</v>
      </c>
      <c r="O217" s="120">
        <f t="shared" si="1147"/>
        <v>34438518</v>
      </c>
      <c r="P217" s="123">
        <f t="shared" si="1107"/>
        <v>1712437</v>
      </c>
      <c r="Q217" s="120">
        <f t="shared" si="1147"/>
        <v>56680548</v>
      </c>
      <c r="R217" s="120">
        <f t="shared" si="1147"/>
        <v>52797339</v>
      </c>
      <c r="S217" s="47"/>
    </row>
    <row r="218" spans="1:19" ht="12.75" customHeight="1" x14ac:dyDescent="0.2">
      <c r="A218" s="494"/>
      <c r="B218" s="494"/>
      <c r="C218" s="53" t="s">
        <v>3</v>
      </c>
      <c r="D218" s="54">
        <v>35</v>
      </c>
      <c r="E218" s="44">
        <f>Assistenti_Amm.vo!E764</f>
        <v>17406.189999999999</v>
      </c>
      <c r="F218" s="44">
        <v>0</v>
      </c>
      <c r="G218" s="44">
        <f t="shared" ref="G218" si="1148">1200/13*12</f>
        <v>1107.69</v>
      </c>
      <c r="H218" s="44">
        <v>6280.06</v>
      </c>
      <c r="I218" s="44"/>
      <c r="J218" s="44">
        <f t="shared" ref="J218" si="1149">K218/12</f>
        <v>2066.16</v>
      </c>
      <c r="K218" s="44">
        <f t="shared" ref="K218" si="1150">SUM(E218:I218)</f>
        <v>24793.94</v>
      </c>
      <c r="L218" s="46">
        <f t="shared" ref="L218" si="1151">SUM(E218:J218)</f>
        <v>26860.1</v>
      </c>
      <c r="M218" s="117"/>
      <c r="N218" s="119">
        <f t="shared" ref="N218" si="1152">K218</f>
        <v>24793.94</v>
      </c>
      <c r="O218" s="119">
        <f t="shared" ref="O218" si="1153">E218+F218+G218+I218</f>
        <v>18513.88</v>
      </c>
      <c r="P218" s="119">
        <v>884.4</v>
      </c>
      <c r="Q218" s="119">
        <f t="shared" ref="Q218" si="1154">L218+(IF(P218&gt;O218*0.18,P218,O218*0.18))</f>
        <v>30192.6</v>
      </c>
      <c r="R218" s="119">
        <f t="shared" ref="R218" si="1155">N218+O218*0.18</f>
        <v>28126.44</v>
      </c>
      <c r="S218" s="47"/>
    </row>
    <row r="219" spans="1:19" ht="9" customHeight="1" x14ac:dyDescent="0.2">
      <c r="A219" s="495"/>
      <c r="B219" s="495"/>
      <c r="C219" s="58" t="s">
        <v>4</v>
      </c>
      <c r="D219" s="59"/>
      <c r="E219" s="61">
        <f>Assistenti_Amm.vo!E765</f>
        <v>33703084</v>
      </c>
      <c r="F219" s="61">
        <v>0</v>
      </c>
      <c r="G219" s="50">
        <f t="shared" si="859"/>
        <v>2144787</v>
      </c>
      <c r="H219" s="61">
        <v>12159892</v>
      </c>
      <c r="I219" s="61">
        <f t="shared" ref="I219:L219" si="1156">I218*1936.27</f>
        <v>0</v>
      </c>
      <c r="J219" s="61">
        <f t="shared" si="1156"/>
        <v>4000644</v>
      </c>
      <c r="K219" s="61">
        <f t="shared" si="1156"/>
        <v>48007762</v>
      </c>
      <c r="L219" s="61">
        <f t="shared" si="1156"/>
        <v>52008406</v>
      </c>
      <c r="M219" s="118"/>
      <c r="N219" s="123">
        <f t="shared" ref="N219:R219" si="1157">N218*1936.27</f>
        <v>48007762</v>
      </c>
      <c r="O219" s="123">
        <f t="shared" si="1157"/>
        <v>35847870</v>
      </c>
      <c r="P219" s="123">
        <f t="shared" si="1107"/>
        <v>1712437</v>
      </c>
      <c r="Q219" s="123">
        <f t="shared" si="1157"/>
        <v>58461026</v>
      </c>
      <c r="R219" s="120">
        <f t="shared" si="1157"/>
        <v>54460382</v>
      </c>
      <c r="S219" s="47"/>
    </row>
    <row r="220" spans="1:19" ht="12.75" customHeight="1" x14ac:dyDescent="0.2">
      <c r="A220" s="492">
        <f>B208+1</f>
        <v>43831</v>
      </c>
      <c r="B220" s="492">
        <v>44196</v>
      </c>
      <c r="C220" s="42" t="s">
        <v>3</v>
      </c>
      <c r="D220" s="43">
        <v>0</v>
      </c>
      <c r="E220" s="44">
        <f>Assistenti_Amm.vo!E766</f>
        <v>11414.82</v>
      </c>
      <c r="F220" s="44">
        <v>0</v>
      </c>
      <c r="G220" s="44">
        <f t="shared" ref="G220" si="1158">1200/13*12</f>
        <v>1107.69</v>
      </c>
      <c r="H220" s="44">
        <v>6280.06</v>
      </c>
      <c r="I220" s="44"/>
      <c r="J220" s="44">
        <f t="shared" ref="J220" si="1159">K220/12</f>
        <v>1566.88</v>
      </c>
      <c r="K220" s="44">
        <f t="shared" ref="K220" si="1160">SUM(E220:I220)</f>
        <v>18802.57</v>
      </c>
      <c r="L220" s="46">
        <f t="shared" ref="L220" si="1161">SUM(E220:J220)</f>
        <v>20369.45</v>
      </c>
      <c r="M220" s="117"/>
      <c r="N220" s="119">
        <f t="shared" ref="N220" si="1162">K220</f>
        <v>18802.57</v>
      </c>
      <c r="O220" s="119">
        <f t="shared" ref="O220" si="1163">E220+F220+G220+I220</f>
        <v>12522.51</v>
      </c>
      <c r="P220" s="119">
        <v>884.4</v>
      </c>
      <c r="Q220" s="119">
        <f t="shared" ref="Q220" si="1164">L220+(IF(P220&gt;O220*0.18,P220,O220*0.18))</f>
        <v>22623.5</v>
      </c>
      <c r="R220" s="119">
        <f t="shared" ref="R220" si="1165">N220+O220*0.18</f>
        <v>21056.62</v>
      </c>
      <c r="S220" s="47"/>
    </row>
    <row r="221" spans="1:19" ht="9" customHeight="1" x14ac:dyDescent="0.2">
      <c r="A221" s="493"/>
      <c r="B221" s="493"/>
      <c r="C221" s="48" t="s">
        <v>4</v>
      </c>
      <c r="D221" s="49">
        <v>8</v>
      </c>
      <c r="E221" s="61">
        <f>Assistenti_Amm.vo!E767</f>
        <v>22102174</v>
      </c>
      <c r="F221" s="50">
        <v>0</v>
      </c>
      <c r="G221" s="50">
        <f t="shared" si="859"/>
        <v>2144787</v>
      </c>
      <c r="H221" s="61">
        <v>12159892</v>
      </c>
      <c r="I221" s="61">
        <f t="shared" si="1106"/>
        <v>0</v>
      </c>
      <c r="J221" s="51">
        <f t="shared" si="1106"/>
        <v>3033903</v>
      </c>
      <c r="K221" s="61">
        <f t="shared" si="1106"/>
        <v>36406852</v>
      </c>
      <c r="L221" s="61">
        <f t="shared" si="1106"/>
        <v>39440755</v>
      </c>
      <c r="M221" s="118"/>
      <c r="N221" s="120">
        <f t="shared" ref="N221:R221" si="1166">N220*1936.27</f>
        <v>36406852</v>
      </c>
      <c r="O221" s="120">
        <f t="shared" si="1166"/>
        <v>24246960</v>
      </c>
      <c r="P221" s="123">
        <f t="shared" si="1107"/>
        <v>1712437</v>
      </c>
      <c r="Q221" s="120">
        <f t="shared" si="1166"/>
        <v>43805204</v>
      </c>
      <c r="R221" s="120">
        <f t="shared" si="1166"/>
        <v>40771302</v>
      </c>
      <c r="S221" s="47"/>
    </row>
    <row r="222" spans="1:19" ht="12.75" customHeight="1" x14ac:dyDescent="0.2">
      <c r="A222" s="494">
        <f>A220</f>
        <v>43831</v>
      </c>
      <c r="B222" s="494">
        <f>B220</f>
        <v>44196</v>
      </c>
      <c r="C222" s="53" t="s">
        <v>3</v>
      </c>
      <c r="D222" s="54">
        <v>9</v>
      </c>
      <c r="E222" s="44">
        <f>Assistenti_Amm.vo!E768</f>
        <v>13219.86</v>
      </c>
      <c r="F222" s="44">
        <v>0</v>
      </c>
      <c r="G222" s="44">
        <f t="shared" ref="G222" si="1167">1200/13*12</f>
        <v>1107.69</v>
      </c>
      <c r="H222" s="44">
        <v>6280.06</v>
      </c>
      <c r="I222" s="44"/>
      <c r="J222" s="44">
        <f t="shared" ref="J222" si="1168">K222/12</f>
        <v>1717.3</v>
      </c>
      <c r="K222" s="44">
        <f t="shared" ref="K222" si="1169">SUM(E222:I222)</f>
        <v>20607.61</v>
      </c>
      <c r="L222" s="46">
        <f t="shared" ref="L222" si="1170">SUM(E222:J222)</f>
        <v>22324.91</v>
      </c>
      <c r="M222" s="117"/>
      <c r="N222" s="119">
        <f t="shared" ref="N222" si="1171">K222</f>
        <v>20607.61</v>
      </c>
      <c r="O222" s="119">
        <f t="shared" ref="O222" si="1172">E222+F222+G222+I222</f>
        <v>14327.55</v>
      </c>
      <c r="P222" s="119">
        <v>884.4</v>
      </c>
      <c r="Q222" s="119">
        <f t="shared" ref="Q222" si="1173">L222+(IF(P222&gt;O222*0.18,P222,O222*0.18))</f>
        <v>24903.87</v>
      </c>
      <c r="R222" s="119">
        <f t="shared" ref="R222" si="1174">N222+O222*0.18</f>
        <v>23186.57</v>
      </c>
      <c r="S222" s="47"/>
    </row>
    <row r="223" spans="1:19" ht="9" customHeight="1" x14ac:dyDescent="0.2">
      <c r="A223" s="494"/>
      <c r="B223" s="494"/>
      <c r="C223" s="48" t="s">
        <v>4</v>
      </c>
      <c r="D223" s="49">
        <v>14</v>
      </c>
      <c r="E223" s="61">
        <f>Assistenti_Amm.vo!E769</f>
        <v>25597218</v>
      </c>
      <c r="F223" s="50">
        <v>0</v>
      </c>
      <c r="G223" s="50">
        <f t="shared" si="859"/>
        <v>2144787</v>
      </c>
      <c r="H223" s="61">
        <v>12159892</v>
      </c>
      <c r="I223" s="61">
        <f t="shared" ref="I223:L223" si="1175">I222*1936.27</f>
        <v>0</v>
      </c>
      <c r="J223" s="51">
        <f t="shared" si="1175"/>
        <v>3325156</v>
      </c>
      <c r="K223" s="61">
        <f t="shared" si="1175"/>
        <v>39901897</v>
      </c>
      <c r="L223" s="61">
        <f t="shared" si="1175"/>
        <v>43227053</v>
      </c>
      <c r="M223" s="118"/>
      <c r="N223" s="120">
        <f t="shared" ref="N223:R223" si="1176">N222*1936.27</f>
        <v>39901897</v>
      </c>
      <c r="O223" s="120">
        <f t="shared" si="1176"/>
        <v>27742005</v>
      </c>
      <c r="P223" s="123">
        <f t="shared" si="1107"/>
        <v>1712437</v>
      </c>
      <c r="Q223" s="120">
        <f t="shared" si="1176"/>
        <v>48220616</v>
      </c>
      <c r="R223" s="120">
        <f t="shared" si="1176"/>
        <v>44895460</v>
      </c>
      <c r="S223" s="47"/>
    </row>
    <row r="224" spans="1:19" ht="12.75" customHeight="1" x14ac:dyDescent="0.2">
      <c r="A224" s="494"/>
      <c r="B224" s="494"/>
      <c r="C224" s="53" t="s">
        <v>3</v>
      </c>
      <c r="D224" s="54">
        <v>15</v>
      </c>
      <c r="E224" s="44">
        <f>Assistenti_Amm.vo!E770</f>
        <v>14559.71</v>
      </c>
      <c r="F224" s="44">
        <v>0</v>
      </c>
      <c r="G224" s="44">
        <f t="shared" ref="G224" si="1177">1200/13*12</f>
        <v>1107.69</v>
      </c>
      <c r="H224" s="44">
        <v>6280.06</v>
      </c>
      <c r="I224" s="44"/>
      <c r="J224" s="44">
        <f t="shared" ref="J224" si="1178">K224/12</f>
        <v>1828.96</v>
      </c>
      <c r="K224" s="44">
        <f t="shared" ref="K224" si="1179">SUM(E224:I224)</f>
        <v>21947.46</v>
      </c>
      <c r="L224" s="46">
        <f t="shared" ref="L224" si="1180">SUM(E224:J224)</f>
        <v>23776.42</v>
      </c>
      <c r="M224" s="117"/>
      <c r="N224" s="119">
        <f t="shared" ref="N224" si="1181">K224</f>
        <v>21947.46</v>
      </c>
      <c r="O224" s="119">
        <f t="shared" ref="O224" si="1182">E224+F224+G224+I224</f>
        <v>15667.4</v>
      </c>
      <c r="P224" s="119">
        <v>884.4</v>
      </c>
      <c r="Q224" s="119">
        <f t="shared" ref="Q224" si="1183">L224+(IF(P224&gt;O224*0.18,P224,O224*0.18))</f>
        <v>26596.55</v>
      </c>
      <c r="R224" s="119">
        <f t="shared" ref="R224" si="1184">N224+O224*0.18</f>
        <v>24767.59</v>
      </c>
      <c r="S224" s="47"/>
    </row>
    <row r="225" spans="1:19" ht="9" customHeight="1" x14ac:dyDescent="0.2">
      <c r="A225" s="494"/>
      <c r="B225" s="494"/>
      <c r="C225" s="48" t="s">
        <v>4</v>
      </c>
      <c r="D225" s="49">
        <v>20</v>
      </c>
      <c r="E225" s="61">
        <f>Assistenti_Amm.vo!E771</f>
        <v>28191530</v>
      </c>
      <c r="F225" s="50">
        <v>0</v>
      </c>
      <c r="G225" s="50">
        <f t="shared" si="859"/>
        <v>2144787</v>
      </c>
      <c r="H225" s="61">
        <v>12159892</v>
      </c>
      <c r="I225" s="61">
        <f t="shared" ref="I225:L225" si="1185">I224*1936.27</f>
        <v>0</v>
      </c>
      <c r="J225" s="51">
        <f t="shared" si="1185"/>
        <v>3541360</v>
      </c>
      <c r="K225" s="61">
        <f t="shared" si="1185"/>
        <v>42496208</v>
      </c>
      <c r="L225" s="61">
        <f t="shared" si="1185"/>
        <v>46037569</v>
      </c>
      <c r="M225" s="118"/>
      <c r="N225" s="120">
        <f t="shared" ref="N225:R239" si="1186">N224*1936.27</f>
        <v>42496208</v>
      </c>
      <c r="O225" s="120">
        <f t="shared" si="1186"/>
        <v>30336317</v>
      </c>
      <c r="P225" s="123">
        <f t="shared" si="1186"/>
        <v>1712437</v>
      </c>
      <c r="Q225" s="120">
        <f t="shared" si="1186"/>
        <v>51498102</v>
      </c>
      <c r="R225" s="120">
        <f t="shared" si="1186"/>
        <v>47956741</v>
      </c>
      <c r="S225" s="47"/>
    </row>
    <row r="226" spans="1:19" ht="12.75" customHeight="1" x14ac:dyDescent="0.2">
      <c r="A226" s="494"/>
      <c r="B226" s="494"/>
      <c r="C226" s="53" t="s">
        <v>3</v>
      </c>
      <c r="D226" s="54">
        <v>21</v>
      </c>
      <c r="E226" s="44">
        <f>Assistenti_Amm.vo!E772</f>
        <v>15895.16</v>
      </c>
      <c r="F226" s="44">
        <v>0</v>
      </c>
      <c r="G226" s="44">
        <f t="shared" ref="G226" si="1187">1200/13*12</f>
        <v>1107.69</v>
      </c>
      <c r="H226" s="44">
        <v>6280.06</v>
      </c>
      <c r="I226" s="44"/>
      <c r="J226" s="44">
        <f t="shared" ref="J226" si="1188">K226/12</f>
        <v>1940.24</v>
      </c>
      <c r="K226" s="44">
        <f t="shared" ref="K226" si="1189">SUM(E226:I226)</f>
        <v>23282.91</v>
      </c>
      <c r="L226" s="46">
        <f t="shared" ref="L226" si="1190">SUM(E226:J226)</f>
        <v>25223.15</v>
      </c>
      <c r="M226" s="117"/>
      <c r="N226" s="119">
        <f t="shared" ref="N226" si="1191">K226</f>
        <v>23282.91</v>
      </c>
      <c r="O226" s="119">
        <f t="shared" ref="O226" si="1192">E226+F226+G226+I226</f>
        <v>17002.849999999999</v>
      </c>
      <c r="P226" s="119">
        <v>884.4</v>
      </c>
      <c r="Q226" s="119">
        <f t="shared" ref="Q226" si="1193">L226+(IF(P226&gt;O226*0.18,P226,O226*0.18))</f>
        <v>28283.66</v>
      </c>
      <c r="R226" s="119">
        <f t="shared" ref="R226" si="1194">N226+O226*0.18</f>
        <v>26343.42</v>
      </c>
      <c r="S226" s="47"/>
    </row>
    <row r="227" spans="1:19" ht="9" customHeight="1" x14ac:dyDescent="0.2">
      <c r="A227" s="494"/>
      <c r="B227" s="494"/>
      <c r="C227" s="48" t="s">
        <v>4</v>
      </c>
      <c r="D227" s="49">
        <v>27</v>
      </c>
      <c r="E227" s="61">
        <f>Assistenti_Amm.vo!E773</f>
        <v>30777321</v>
      </c>
      <c r="F227" s="50">
        <v>0</v>
      </c>
      <c r="G227" s="50">
        <f t="shared" si="859"/>
        <v>2144787</v>
      </c>
      <c r="H227" s="61">
        <v>12159892</v>
      </c>
      <c r="I227" s="61">
        <f t="shared" ref="I227:L227" si="1195">I226*1936.27</f>
        <v>0</v>
      </c>
      <c r="J227" s="51">
        <f t="shared" si="1195"/>
        <v>3756829</v>
      </c>
      <c r="K227" s="61">
        <f t="shared" si="1195"/>
        <v>45082000</v>
      </c>
      <c r="L227" s="61">
        <f t="shared" si="1195"/>
        <v>48838829</v>
      </c>
      <c r="M227" s="118"/>
      <c r="N227" s="120">
        <f t="shared" ref="N227:R227" si="1196">N226*1936.27</f>
        <v>45082000</v>
      </c>
      <c r="O227" s="120">
        <f t="shared" si="1196"/>
        <v>32922108</v>
      </c>
      <c r="P227" s="123">
        <f t="shared" si="1186"/>
        <v>1712437</v>
      </c>
      <c r="Q227" s="120">
        <f t="shared" si="1196"/>
        <v>54764802</v>
      </c>
      <c r="R227" s="120">
        <f t="shared" si="1196"/>
        <v>51007974</v>
      </c>
      <c r="S227" s="47"/>
    </row>
    <row r="228" spans="1:19" ht="12.75" customHeight="1" x14ac:dyDescent="0.2">
      <c r="A228" s="494"/>
      <c r="B228" s="494"/>
      <c r="C228" s="53" t="s">
        <v>3</v>
      </c>
      <c r="D228" s="54">
        <v>28</v>
      </c>
      <c r="E228" s="44">
        <f>Assistenti_Amm.vo!E774</f>
        <v>16855.919999999998</v>
      </c>
      <c r="F228" s="44">
        <v>0</v>
      </c>
      <c r="G228" s="44">
        <f t="shared" ref="G228" si="1197">1200/13*12</f>
        <v>1107.69</v>
      </c>
      <c r="H228" s="44">
        <v>6280.06</v>
      </c>
      <c r="I228" s="44"/>
      <c r="J228" s="44">
        <f t="shared" ref="J228" si="1198">K228/12</f>
        <v>2020.31</v>
      </c>
      <c r="K228" s="44">
        <f t="shared" ref="K228" si="1199">SUM(E228:I228)</f>
        <v>24243.67</v>
      </c>
      <c r="L228" s="46">
        <f t="shared" ref="L228" si="1200">SUM(E228:J228)</f>
        <v>26263.98</v>
      </c>
      <c r="M228" s="117"/>
      <c r="N228" s="119">
        <f t="shared" ref="N228" si="1201">K228</f>
        <v>24243.67</v>
      </c>
      <c r="O228" s="119">
        <f t="shared" ref="O228" si="1202">E228+F228+G228+I228</f>
        <v>17963.61</v>
      </c>
      <c r="P228" s="119">
        <v>884.4</v>
      </c>
      <c r="Q228" s="119">
        <f t="shared" ref="Q228" si="1203">L228+(IF(P228&gt;O228*0.18,P228,O228*0.18))</f>
        <v>29497.43</v>
      </c>
      <c r="R228" s="119">
        <f t="shared" ref="R228" si="1204">N228+O228*0.18</f>
        <v>27477.119999999999</v>
      </c>
      <c r="S228" s="47"/>
    </row>
    <row r="229" spans="1:19" ht="9" customHeight="1" x14ac:dyDescent="0.2">
      <c r="A229" s="494"/>
      <c r="B229" s="494"/>
      <c r="C229" s="48" t="s">
        <v>4</v>
      </c>
      <c r="D229" s="49">
        <v>34</v>
      </c>
      <c r="E229" s="61">
        <f>Assistenti_Amm.vo!E775</f>
        <v>32637612</v>
      </c>
      <c r="F229" s="50">
        <v>0</v>
      </c>
      <c r="G229" s="50">
        <f t="shared" si="859"/>
        <v>2144787</v>
      </c>
      <c r="H229" s="61">
        <v>12159892</v>
      </c>
      <c r="I229" s="61">
        <f t="shared" ref="I229:L229" si="1205">I228*1936.27</f>
        <v>0</v>
      </c>
      <c r="J229" s="51">
        <f t="shared" si="1205"/>
        <v>3911866</v>
      </c>
      <c r="K229" s="61">
        <f t="shared" si="1205"/>
        <v>46942291</v>
      </c>
      <c r="L229" s="61">
        <f t="shared" si="1205"/>
        <v>50854157</v>
      </c>
      <c r="M229" s="118"/>
      <c r="N229" s="120">
        <f t="shared" ref="N229:R229" si="1206">N228*1936.27</f>
        <v>46942291</v>
      </c>
      <c r="O229" s="120">
        <f t="shared" si="1206"/>
        <v>34782399</v>
      </c>
      <c r="P229" s="123">
        <f t="shared" si="1186"/>
        <v>1712437</v>
      </c>
      <c r="Q229" s="120">
        <f t="shared" si="1206"/>
        <v>57114989</v>
      </c>
      <c r="R229" s="120">
        <f t="shared" si="1206"/>
        <v>53203123</v>
      </c>
      <c r="S229" s="47"/>
    </row>
    <row r="230" spans="1:19" ht="12.75" customHeight="1" x14ac:dyDescent="0.2">
      <c r="A230" s="494"/>
      <c r="B230" s="494"/>
      <c r="C230" s="53" t="s">
        <v>3</v>
      </c>
      <c r="D230" s="54">
        <v>35</v>
      </c>
      <c r="E230" s="44">
        <f>Assistenti_Amm.vo!E776</f>
        <v>17589.79</v>
      </c>
      <c r="F230" s="44">
        <v>0</v>
      </c>
      <c r="G230" s="44">
        <f t="shared" ref="G230" si="1207">1200/13*12</f>
        <v>1107.69</v>
      </c>
      <c r="H230" s="44">
        <v>6280.06</v>
      </c>
      <c r="I230" s="44"/>
      <c r="J230" s="44">
        <f t="shared" ref="J230" si="1208">K230/12</f>
        <v>2081.46</v>
      </c>
      <c r="K230" s="44">
        <f t="shared" ref="K230" si="1209">SUM(E230:I230)</f>
        <v>24977.54</v>
      </c>
      <c r="L230" s="46">
        <f t="shared" ref="L230" si="1210">SUM(E230:J230)</f>
        <v>27059</v>
      </c>
      <c r="M230" s="117"/>
      <c r="N230" s="119">
        <f t="shared" ref="N230" si="1211">K230</f>
        <v>24977.54</v>
      </c>
      <c r="O230" s="119">
        <f t="shared" ref="O230" si="1212">E230+F230+G230+I230</f>
        <v>18697.48</v>
      </c>
      <c r="P230" s="119">
        <v>884.4</v>
      </c>
      <c r="Q230" s="119">
        <f t="shared" ref="Q230" si="1213">L230+(IF(P230&gt;O230*0.18,P230,O230*0.18))</f>
        <v>30424.55</v>
      </c>
      <c r="R230" s="119">
        <f t="shared" ref="R230" si="1214">N230+O230*0.18</f>
        <v>28343.09</v>
      </c>
      <c r="S230" s="47"/>
    </row>
    <row r="231" spans="1:19" ht="9" customHeight="1" x14ac:dyDescent="0.2">
      <c r="A231" s="495"/>
      <c r="B231" s="495"/>
      <c r="C231" s="58" t="s">
        <v>4</v>
      </c>
      <c r="D231" s="59"/>
      <c r="E231" s="61">
        <f>Assistenti_Amm.vo!E777</f>
        <v>34058583</v>
      </c>
      <c r="F231" s="61">
        <v>0</v>
      </c>
      <c r="G231" s="50">
        <f t="shared" si="859"/>
        <v>2144787</v>
      </c>
      <c r="H231" s="61">
        <v>12159892</v>
      </c>
      <c r="I231" s="61">
        <f t="shared" ref="I231:L231" si="1215">I230*1936.27</f>
        <v>0</v>
      </c>
      <c r="J231" s="61">
        <f t="shared" si="1215"/>
        <v>4030269</v>
      </c>
      <c r="K231" s="61">
        <f t="shared" si="1215"/>
        <v>48363261</v>
      </c>
      <c r="L231" s="61">
        <f t="shared" si="1215"/>
        <v>52393530</v>
      </c>
      <c r="M231" s="118"/>
      <c r="N231" s="123">
        <f t="shared" ref="N231:R231" si="1216">N230*1936.27</f>
        <v>48363261</v>
      </c>
      <c r="O231" s="123">
        <f t="shared" si="1216"/>
        <v>36203370</v>
      </c>
      <c r="P231" s="123">
        <f t="shared" si="1186"/>
        <v>1712437</v>
      </c>
      <c r="Q231" s="123">
        <f t="shared" si="1216"/>
        <v>58910143</v>
      </c>
      <c r="R231" s="120">
        <f t="shared" si="1216"/>
        <v>54879875</v>
      </c>
      <c r="S231" s="47"/>
    </row>
    <row r="232" spans="1:19" ht="12.75" customHeight="1" x14ac:dyDescent="0.2">
      <c r="A232" s="492">
        <f>B220+1</f>
        <v>44197</v>
      </c>
      <c r="B232" s="492">
        <v>44561</v>
      </c>
      <c r="C232" s="42" t="s">
        <v>3</v>
      </c>
      <c r="D232" s="43">
        <v>0</v>
      </c>
      <c r="E232" s="44">
        <f>Assistenti_Amm.vo!E778</f>
        <v>11777.22</v>
      </c>
      <c r="F232" s="44">
        <v>0</v>
      </c>
      <c r="G232" s="44">
        <f t="shared" ref="G232" si="1217">1200/13*12</f>
        <v>1107.69</v>
      </c>
      <c r="H232" s="44">
        <v>6280.06</v>
      </c>
      <c r="I232" s="44"/>
      <c r="J232" s="44">
        <f t="shared" ref="J232" si="1218">K232/12</f>
        <v>1597.08</v>
      </c>
      <c r="K232" s="44">
        <f t="shared" ref="K232" si="1219">SUM(E232:I232)</f>
        <v>19164.97</v>
      </c>
      <c r="L232" s="46">
        <f t="shared" ref="L232" si="1220">SUM(E232:J232)</f>
        <v>20762.05</v>
      </c>
      <c r="M232" s="117"/>
      <c r="N232" s="119">
        <f t="shared" ref="N232" si="1221">K232</f>
        <v>19164.97</v>
      </c>
      <c r="O232" s="119">
        <f t="shared" ref="O232" si="1222">E232+F232+G232+I232</f>
        <v>12884.91</v>
      </c>
      <c r="P232" s="119">
        <v>884.4</v>
      </c>
      <c r="Q232" s="119">
        <f t="shared" ref="Q232" si="1223">L232+(IF(P232&gt;O232*0.18,P232,O232*0.18))</f>
        <v>23081.33</v>
      </c>
      <c r="R232" s="119">
        <f t="shared" ref="R232" si="1224">N232+O232*0.18</f>
        <v>21484.25</v>
      </c>
      <c r="S232" s="47"/>
    </row>
    <row r="233" spans="1:19" ht="9" customHeight="1" x14ac:dyDescent="0.2">
      <c r="A233" s="493"/>
      <c r="B233" s="493"/>
      <c r="C233" s="48" t="s">
        <v>4</v>
      </c>
      <c r="D233" s="49">
        <v>8</v>
      </c>
      <c r="E233" s="61">
        <f>Assistenti_Amm.vo!E779</f>
        <v>22803878</v>
      </c>
      <c r="F233" s="50">
        <v>0</v>
      </c>
      <c r="G233" s="50">
        <f t="shared" si="859"/>
        <v>2144787</v>
      </c>
      <c r="H233" s="61">
        <v>12159892</v>
      </c>
      <c r="I233" s="61">
        <f t="shared" ref="I233:L233" si="1225">I232*1936.27</f>
        <v>0</v>
      </c>
      <c r="J233" s="51">
        <f t="shared" si="1225"/>
        <v>3092378</v>
      </c>
      <c r="K233" s="61">
        <f t="shared" si="1225"/>
        <v>37108556</v>
      </c>
      <c r="L233" s="61">
        <f t="shared" si="1225"/>
        <v>40200935</v>
      </c>
      <c r="M233" s="118"/>
      <c r="N233" s="120">
        <f t="shared" ref="N233:R233" si="1226">N232*1936.27</f>
        <v>37108556</v>
      </c>
      <c r="O233" s="120">
        <f t="shared" si="1226"/>
        <v>24948665</v>
      </c>
      <c r="P233" s="123">
        <f t="shared" si="1186"/>
        <v>1712437</v>
      </c>
      <c r="Q233" s="120">
        <f t="shared" si="1226"/>
        <v>44691687</v>
      </c>
      <c r="R233" s="120">
        <f t="shared" si="1226"/>
        <v>41599309</v>
      </c>
      <c r="S233" s="47"/>
    </row>
    <row r="234" spans="1:19" ht="12.75" customHeight="1" x14ac:dyDescent="0.2">
      <c r="A234" s="494">
        <f>A232</f>
        <v>44197</v>
      </c>
      <c r="B234" s="494">
        <f>B232</f>
        <v>44561</v>
      </c>
      <c r="C234" s="53" t="s">
        <v>3</v>
      </c>
      <c r="D234" s="54">
        <v>9</v>
      </c>
      <c r="E234" s="44">
        <f>Assistenti_Amm.vo!E780</f>
        <v>13612.26</v>
      </c>
      <c r="F234" s="44">
        <v>0</v>
      </c>
      <c r="G234" s="44">
        <f t="shared" ref="G234" si="1227">1200/13*12</f>
        <v>1107.69</v>
      </c>
      <c r="H234" s="44">
        <v>6280.06</v>
      </c>
      <c r="I234" s="44"/>
      <c r="J234" s="44">
        <f t="shared" ref="J234" si="1228">K234/12</f>
        <v>1750</v>
      </c>
      <c r="K234" s="44">
        <f t="shared" ref="K234" si="1229">SUM(E234:I234)</f>
        <v>21000.01</v>
      </c>
      <c r="L234" s="46">
        <f t="shared" ref="L234" si="1230">SUM(E234:J234)</f>
        <v>22750.01</v>
      </c>
      <c r="M234" s="117"/>
      <c r="N234" s="119">
        <f t="shared" ref="N234" si="1231">K234</f>
        <v>21000.01</v>
      </c>
      <c r="O234" s="119">
        <f t="shared" ref="O234" si="1232">E234+F234+G234+I234</f>
        <v>14719.95</v>
      </c>
      <c r="P234" s="119">
        <v>884.4</v>
      </c>
      <c r="Q234" s="119">
        <f t="shared" ref="Q234" si="1233">L234+(IF(P234&gt;O234*0.18,P234,O234*0.18))</f>
        <v>25399.599999999999</v>
      </c>
      <c r="R234" s="119">
        <f t="shared" ref="R234" si="1234">N234+O234*0.18</f>
        <v>23649.599999999999</v>
      </c>
      <c r="S234" s="47"/>
    </row>
    <row r="235" spans="1:19" ht="9" customHeight="1" x14ac:dyDescent="0.2">
      <c r="A235" s="494"/>
      <c r="B235" s="494"/>
      <c r="C235" s="48" t="s">
        <v>4</v>
      </c>
      <c r="D235" s="49">
        <v>14</v>
      </c>
      <c r="E235" s="61">
        <f>Assistenti_Amm.vo!E781</f>
        <v>26357011</v>
      </c>
      <c r="F235" s="50">
        <v>0</v>
      </c>
      <c r="G235" s="50">
        <f t="shared" si="859"/>
        <v>2144787</v>
      </c>
      <c r="H235" s="61">
        <v>12159892</v>
      </c>
      <c r="I235" s="61">
        <f t="shared" ref="I235:L235" si="1235">I234*1936.27</f>
        <v>0</v>
      </c>
      <c r="J235" s="51">
        <f t="shared" si="1235"/>
        <v>3388473</v>
      </c>
      <c r="K235" s="61">
        <f t="shared" si="1235"/>
        <v>40661689</v>
      </c>
      <c r="L235" s="61">
        <f t="shared" si="1235"/>
        <v>44050162</v>
      </c>
      <c r="M235" s="118"/>
      <c r="N235" s="120">
        <f t="shared" ref="N235:R235" si="1236">N234*1936.27</f>
        <v>40661689</v>
      </c>
      <c r="O235" s="120">
        <f t="shared" si="1236"/>
        <v>28501798</v>
      </c>
      <c r="P235" s="123">
        <f t="shared" si="1186"/>
        <v>1712437</v>
      </c>
      <c r="Q235" s="120">
        <f t="shared" si="1236"/>
        <v>49180483</v>
      </c>
      <c r="R235" s="120">
        <f t="shared" si="1236"/>
        <v>45792011</v>
      </c>
      <c r="S235" s="47"/>
    </row>
    <row r="236" spans="1:19" ht="12.75" customHeight="1" x14ac:dyDescent="0.2">
      <c r="A236" s="494"/>
      <c r="B236" s="494"/>
      <c r="C236" s="53" t="s">
        <v>3</v>
      </c>
      <c r="D236" s="54">
        <v>15</v>
      </c>
      <c r="E236" s="44">
        <f>Assistenti_Amm.vo!E782</f>
        <v>14989.31</v>
      </c>
      <c r="F236" s="44">
        <v>0</v>
      </c>
      <c r="G236" s="44">
        <f t="shared" ref="G236" si="1237">1200/13*12</f>
        <v>1107.69</v>
      </c>
      <c r="H236" s="44">
        <v>6280.06</v>
      </c>
      <c r="I236" s="44"/>
      <c r="J236" s="44">
        <f t="shared" ref="J236" si="1238">K236/12</f>
        <v>1864.76</v>
      </c>
      <c r="K236" s="44">
        <f t="shared" ref="K236" si="1239">SUM(E236:I236)</f>
        <v>22377.06</v>
      </c>
      <c r="L236" s="46">
        <f t="shared" ref="L236" si="1240">SUM(E236:J236)</f>
        <v>24241.82</v>
      </c>
      <c r="M236" s="117"/>
      <c r="N236" s="119">
        <f t="shared" ref="N236" si="1241">K236</f>
        <v>22377.06</v>
      </c>
      <c r="O236" s="119">
        <f t="shared" ref="O236" si="1242">E236+F236+G236+I236</f>
        <v>16097</v>
      </c>
      <c r="P236" s="119">
        <v>884.4</v>
      </c>
      <c r="Q236" s="119">
        <f t="shared" ref="Q236" si="1243">L236+(IF(P236&gt;O236*0.18,P236,O236*0.18))</f>
        <v>27139.279999999999</v>
      </c>
      <c r="R236" s="119">
        <f t="shared" ref="R236" si="1244">N236+O236*0.18</f>
        <v>25274.52</v>
      </c>
      <c r="S236" s="47"/>
    </row>
    <row r="237" spans="1:19" ht="9" customHeight="1" x14ac:dyDescent="0.2">
      <c r="A237" s="494"/>
      <c r="B237" s="494"/>
      <c r="C237" s="48" t="s">
        <v>4</v>
      </c>
      <c r="D237" s="49">
        <v>20</v>
      </c>
      <c r="E237" s="61">
        <f>Assistenti_Amm.vo!E783</f>
        <v>29023351</v>
      </c>
      <c r="F237" s="50">
        <v>0</v>
      </c>
      <c r="G237" s="50">
        <f t="shared" si="859"/>
        <v>2144787</v>
      </c>
      <c r="H237" s="61">
        <v>12159892</v>
      </c>
      <c r="I237" s="61">
        <f t="shared" ref="I237:L237" si="1245">I236*1936.27</f>
        <v>0</v>
      </c>
      <c r="J237" s="51">
        <f t="shared" si="1245"/>
        <v>3610679</v>
      </c>
      <c r="K237" s="61">
        <f t="shared" si="1245"/>
        <v>43328030</v>
      </c>
      <c r="L237" s="61">
        <f t="shared" si="1245"/>
        <v>46938709</v>
      </c>
      <c r="M237" s="118"/>
      <c r="N237" s="120">
        <f t="shared" ref="N237:R237" si="1246">N236*1936.27</f>
        <v>43328030</v>
      </c>
      <c r="O237" s="120">
        <f t="shared" si="1246"/>
        <v>31168138</v>
      </c>
      <c r="P237" s="123">
        <f t="shared" si="1186"/>
        <v>1712437</v>
      </c>
      <c r="Q237" s="120">
        <f t="shared" si="1246"/>
        <v>52548974</v>
      </c>
      <c r="R237" s="120">
        <f t="shared" si="1246"/>
        <v>48938295</v>
      </c>
      <c r="S237" s="47"/>
    </row>
    <row r="238" spans="1:19" ht="12.75" customHeight="1" x14ac:dyDescent="0.2">
      <c r="A238" s="494"/>
      <c r="B238" s="494"/>
      <c r="C238" s="53" t="s">
        <v>3</v>
      </c>
      <c r="D238" s="54">
        <v>21</v>
      </c>
      <c r="E238" s="44">
        <f>Assistenti_Amm.vo!E784</f>
        <v>16349.96</v>
      </c>
      <c r="F238" s="44">
        <v>0</v>
      </c>
      <c r="G238" s="44">
        <f t="shared" ref="G238" si="1247">1200/13*12</f>
        <v>1107.69</v>
      </c>
      <c r="H238" s="44">
        <v>6280.06</v>
      </c>
      <c r="I238" s="44"/>
      <c r="J238" s="44">
        <f t="shared" ref="J238" si="1248">K238/12</f>
        <v>1978.14</v>
      </c>
      <c r="K238" s="44">
        <f t="shared" ref="K238" si="1249">SUM(E238:I238)</f>
        <v>23737.71</v>
      </c>
      <c r="L238" s="46">
        <f t="shared" ref="L238" si="1250">SUM(E238:J238)</f>
        <v>25715.85</v>
      </c>
      <c r="M238" s="117"/>
      <c r="N238" s="119">
        <f t="shared" ref="N238" si="1251">K238</f>
        <v>23737.71</v>
      </c>
      <c r="O238" s="119">
        <f t="shared" ref="O238" si="1252">E238+F238+G238+I238</f>
        <v>17457.650000000001</v>
      </c>
      <c r="P238" s="119">
        <v>884.4</v>
      </c>
      <c r="Q238" s="119">
        <f t="shared" ref="Q238" si="1253">L238+(IF(P238&gt;O238*0.18,P238,O238*0.18))</f>
        <v>28858.23</v>
      </c>
      <c r="R238" s="119">
        <f t="shared" ref="R238" si="1254">N238+O238*0.18</f>
        <v>26880.09</v>
      </c>
      <c r="S238" s="47"/>
    </row>
    <row r="239" spans="1:19" ht="9" customHeight="1" x14ac:dyDescent="0.2">
      <c r="A239" s="494"/>
      <c r="B239" s="494"/>
      <c r="C239" s="48" t="s">
        <v>4</v>
      </c>
      <c r="D239" s="49">
        <v>27</v>
      </c>
      <c r="E239" s="61">
        <f>Assistenti_Amm.vo!E785</f>
        <v>31657937</v>
      </c>
      <c r="F239" s="50">
        <v>0</v>
      </c>
      <c r="G239" s="50">
        <f t="shared" si="859"/>
        <v>2144787</v>
      </c>
      <c r="H239" s="61">
        <v>12159892</v>
      </c>
      <c r="I239" s="61">
        <f t="shared" ref="I239:L239" si="1255">I238*1936.27</f>
        <v>0</v>
      </c>
      <c r="J239" s="51">
        <f t="shared" si="1255"/>
        <v>3830213</v>
      </c>
      <c r="K239" s="61">
        <f t="shared" si="1255"/>
        <v>45962616</v>
      </c>
      <c r="L239" s="61">
        <f t="shared" si="1255"/>
        <v>49792829</v>
      </c>
      <c r="M239" s="118"/>
      <c r="N239" s="120">
        <f t="shared" ref="N239:R239" si="1256">N238*1936.27</f>
        <v>45962616</v>
      </c>
      <c r="O239" s="120">
        <f t="shared" si="1256"/>
        <v>33802724</v>
      </c>
      <c r="P239" s="123">
        <f t="shared" si="1186"/>
        <v>1712437</v>
      </c>
      <c r="Q239" s="120">
        <f t="shared" si="1256"/>
        <v>55877325</v>
      </c>
      <c r="R239" s="120">
        <f t="shared" si="1256"/>
        <v>52047112</v>
      </c>
      <c r="S239" s="47"/>
    </row>
    <row r="240" spans="1:19" ht="12.75" customHeight="1" x14ac:dyDescent="0.2">
      <c r="A240" s="494"/>
      <c r="B240" s="494"/>
      <c r="C240" s="53" t="s">
        <v>3</v>
      </c>
      <c r="D240" s="54">
        <v>28</v>
      </c>
      <c r="E240" s="44">
        <f>Assistenti_Amm.vo!E786</f>
        <v>17331.12</v>
      </c>
      <c r="F240" s="44">
        <v>0</v>
      </c>
      <c r="G240" s="44">
        <f t="shared" ref="G240" si="1257">1200/13*12</f>
        <v>1107.69</v>
      </c>
      <c r="H240" s="44">
        <v>6280.06</v>
      </c>
      <c r="I240" s="44"/>
      <c r="J240" s="44">
        <f t="shared" ref="J240" si="1258">K240/12</f>
        <v>2059.91</v>
      </c>
      <c r="K240" s="44">
        <f t="shared" ref="K240" si="1259">SUM(E240:I240)</f>
        <v>24718.87</v>
      </c>
      <c r="L240" s="46">
        <f t="shared" ref="L240" si="1260">SUM(E240:J240)</f>
        <v>26778.78</v>
      </c>
      <c r="M240" s="117"/>
      <c r="N240" s="119">
        <f t="shared" ref="N240" si="1261">K240</f>
        <v>24718.87</v>
      </c>
      <c r="O240" s="119">
        <f t="shared" ref="O240" si="1262">E240+F240+G240+I240</f>
        <v>18438.810000000001</v>
      </c>
      <c r="P240" s="119">
        <v>884.4</v>
      </c>
      <c r="Q240" s="119">
        <f t="shared" ref="Q240" si="1263">L240+(IF(P240&gt;O240*0.18,P240,O240*0.18))</f>
        <v>30097.77</v>
      </c>
      <c r="R240" s="119">
        <f t="shared" ref="R240" si="1264">N240+O240*0.18</f>
        <v>28037.86</v>
      </c>
      <c r="S240" s="47"/>
    </row>
    <row r="241" spans="1:20" ht="9" customHeight="1" x14ac:dyDescent="0.2">
      <c r="A241" s="494"/>
      <c r="B241" s="494"/>
      <c r="C241" s="48" t="s">
        <v>4</v>
      </c>
      <c r="D241" s="49">
        <v>34</v>
      </c>
      <c r="E241" s="61">
        <f>Assistenti_Amm.vo!E787</f>
        <v>33557728</v>
      </c>
      <c r="F241" s="50">
        <v>0</v>
      </c>
      <c r="G241" s="50">
        <f t="shared" si="859"/>
        <v>2144787</v>
      </c>
      <c r="H241" s="61">
        <v>12159892</v>
      </c>
      <c r="I241" s="61">
        <f t="shared" ref="I241:L241" si="1265">I240*1936.27</f>
        <v>0</v>
      </c>
      <c r="J241" s="51">
        <f t="shared" si="1265"/>
        <v>3988542</v>
      </c>
      <c r="K241" s="61">
        <f t="shared" si="1265"/>
        <v>47862406</v>
      </c>
      <c r="L241" s="61">
        <f t="shared" si="1265"/>
        <v>51850948</v>
      </c>
      <c r="M241" s="118"/>
      <c r="N241" s="120">
        <f t="shared" ref="N241:R247" si="1266">N240*1936.27</f>
        <v>47862406</v>
      </c>
      <c r="O241" s="120">
        <f t="shared" si="1266"/>
        <v>35702515</v>
      </c>
      <c r="P241" s="123">
        <f t="shared" si="1266"/>
        <v>1712437</v>
      </c>
      <c r="Q241" s="120">
        <f t="shared" si="1266"/>
        <v>58277409</v>
      </c>
      <c r="R241" s="120">
        <f t="shared" si="1266"/>
        <v>54288867</v>
      </c>
      <c r="S241" s="47"/>
    </row>
    <row r="242" spans="1:20" ht="12.75" customHeight="1" x14ac:dyDescent="0.2">
      <c r="A242" s="494"/>
      <c r="B242" s="494"/>
      <c r="C242" s="53" t="s">
        <v>3</v>
      </c>
      <c r="D242" s="54">
        <v>35</v>
      </c>
      <c r="E242" s="44">
        <f>Assistenti_Amm.vo!E788</f>
        <v>18075.79</v>
      </c>
      <c r="F242" s="44">
        <v>0</v>
      </c>
      <c r="G242" s="44">
        <f t="shared" ref="G242" si="1267">1200/13*12</f>
        <v>1107.69</v>
      </c>
      <c r="H242" s="44">
        <v>6280.06</v>
      </c>
      <c r="I242" s="44"/>
      <c r="J242" s="44">
        <f t="shared" ref="J242" si="1268">K242/12</f>
        <v>2121.96</v>
      </c>
      <c r="K242" s="44">
        <f t="shared" ref="K242" si="1269">SUM(E242:I242)</f>
        <v>25463.54</v>
      </c>
      <c r="L242" s="46">
        <f t="shared" ref="L242" si="1270">SUM(E242:J242)</f>
        <v>27585.5</v>
      </c>
      <c r="M242" s="117"/>
      <c r="N242" s="119">
        <f t="shared" ref="N242" si="1271">K242</f>
        <v>25463.54</v>
      </c>
      <c r="O242" s="119">
        <f t="shared" ref="O242" si="1272">E242+F242+G242+I242</f>
        <v>19183.48</v>
      </c>
      <c r="P242" s="119">
        <v>884.4</v>
      </c>
      <c r="Q242" s="119">
        <f t="shared" ref="Q242" si="1273">L242+(IF(P242&gt;O242*0.18,P242,O242*0.18))</f>
        <v>31038.53</v>
      </c>
      <c r="R242" s="119">
        <f t="shared" ref="R242" si="1274">N242+O242*0.18</f>
        <v>28916.57</v>
      </c>
      <c r="S242" s="47"/>
    </row>
    <row r="243" spans="1:20" ht="9" customHeight="1" x14ac:dyDescent="0.2">
      <c r="A243" s="495"/>
      <c r="B243" s="495"/>
      <c r="C243" s="58" t="s">
        <v>4</v>
      </c>
      <c r="D243" s="59"/>
      <c r="E243" s="61">
        <f>Assistenti_Amm.vo!E789</f>
        <v>34999610</v>
      </c>
      <c r="F243" s="61">
        <v>0</v>
      </c>
      <c r="G243" s="50">
        <f t="shared" si="859"/>
        <v>2144787</v>
      </c>
      <c r="H243" s="61">
        <v>12159892</v>
      </c>
      <c r="I243" s="61">
        <f t="shared" ref="I243:L243" si="1275">I242*1936.27</f>
        <v>0</v>
      </c>
      <c r="J243" s="61">
        <f t="shared" si="1275"/>
        <v>4108687</v>
      </c>
      <c r="K243" s="61">
        <f t="shared" si="1275"/>
        <v>49304289</v>
      </c>
      <c r="L243" s="61">
        <f t="shared" si="1275"/>
        <v>53412976</v>
      </c>
      <c r="M243" s="118"/>
      <c r="N243" s="123">
        <f t="shared" ref="N243:R243" si="1276">N242*1936.27</f>
        <v>49304289</v>
      </c>
      <c r="O243" s="123">
        <f t="shared" si="1276"/>
        <v>37144397</v>
      </c>
      <c r="P243" s="123">
        <f t="shared" si="1266"/>
        <v>1712437</v>
      </c>
      <c r="Q243" s="123">
        <f t="shared" si="1276"/>
        <v>60098974</v>
      </c>
      <c r="R243" s="120">
        <f t="shared" si="1276"/>
        <v>55990287</v>
      </c>
      <c r="S243" s="47"/>
    </row>
    <row r="244" spans="1:20" ht="12.75" customHeight="1" x14ac:dyDescent="0.2">
      <c r="A244" s="492">
        <f>B232+1</f>
        <v>44562</v>
      </c>
      <c r="B244" s="492">
        <v>44651</v>
      </c>
      <c r="C244" s="42" t="s">
        <v>3</v>
      </c>
      <c r="D244" s="43">
        <v>0</v>
      </c>
      <c r="E244" s="44">
        <f>Assistenti_Amm.vo!E790</f>
        <v>11777.22</v>
      </c>
      <c r="F244" s="44">
        <v>0</v>
      </c>
      <c r="G244" s="44">
        <f t="shared" ref="G244" si="1277">1200/13*12</f>
        <v>1107.69</v>
      </c>
      <c r="H244" s="44">
        <v>6280.06</v>
      </c>
      <c r="I244" s="44"/>
      <c r="J244" s="44">
        <f t="shared" ref="J244" si="1278">K244/12</f>
        <v>1597.08</v>
      </c>
      <c r="K244" s="44">
        <f t="shared" ref="K244" si="1279">SUM(E244:I244)</f>
        <v>19164.97</v>
      </c>
      <c r="L244" s="46">
        <f t="shared" ref="L244" si="1280">SUM(E244:J244)</f>
        <v>20762.05</v>
      </c>
      <c r="M244" s="117"/>
      <c r="N244" s="119">
        <f t="shared" ref="N244" si="1281">K244</f>
        <v>19164.97</v>
      </c>
      <c r="O244" s="119">
        <f t="shared" ref="O244" si="1282">E244+F244+G244+I244</f>
        <v>12884.91</v>
      </c>
      <c r="P244" s="119">
        <f>K287</f>
        <v>961.2</v>
      </c>
      <c r="Q244" s="119">
        <f t="shared" ref="Q244" si="1283">L244+(IF(P244&gt;O244*0.18,P244,O244*0.18))</f>
        <v>23081.33</v>
      </c>
      <c r="R244" s="119">
        <f t="shared" ref="R244" si="1284">N244+O244*0.18</f>
        <v>21484.25</v>
      </c>
      <c r="S244" s="47"/>
    </row>
    <row r="245" spans="1:20" ht="9" customHeight="1" x14ac:dyDescent="0.2">
      <c r="A245" s="493"/>
      <c r="B245" s="493"/>
      <c r="C245" s="48" t="s">
        <v>4</v>
      </c>
      <c r="D245" s="49">
        <v>8</v>
      </c>
      <c r="E245" s="61">
        <f>Assistenti_Amm.vo!E791</f>
        <v>22803878</v>
      </c>
      <c r="F245" s="50">
        <v>0</v>
      </c>
      <c r="G245" s="50">
        <f t="shared" si="859"/>
        <v>2144787</v>
      </c>
      <c r="H245" s="61">
        <v>12159892</v>
      </c>
      <c r="I245" s="61">
        <f t="shared" ref="I245:L245" si="1285">I244*1936.27</f>
        <v>0</v>
      </c>
      <c r="J245" s="51">
        <f t="shared" si="1285"/>
        <v>3092378</v>
      </c>
      <c r="K245" s="61">
        <f t="shared" si="1285"/>
        <v>37108556</v>
      </c>
      <c r="L245" s="61">
        <f t="shared" si="1285"/>
        <v>40200935</v>
      </c>
      <c r="M245" s="118"/>
      <c r="N245" s="120">
        <f t="shared" ref="N245:R245" si="1286">N244*1936.27</f>
        <v>37108556</v>
      </c>
      <c r="O245" s="120">
        <f t="shared" si="1286"/>
        <v>24948665</v>
      </c>
      <c r="P245" s="123">
        <f t="shared" si="1266"/>
        <v>1861143</v>
      </c>
      <c r="Q245" s="120">
        <f t="shared" si="1286"/>
        <v>44691687</v>
      </c>
      <c r="R245" s="120">
        <f t="shared" si="1286"/>
        <v>41599309</v>
      </c>
      <c r="S245" s="47"/>
    </row>
    <row r="246" spans="1:20" ht="12.75" customHeight="1" x14ac:dyDescent="0.2">
      <c r="A246" s="494">
        <f>A244</f>
        <v>44562</v>
      </c>
      <c r="B246" s="494">
        <f>B244</f>
        <v>44651</v>
      </c>
      <c r="C246" s="53" t="s">
        <v>3</v>
      </c>
      <c r="D246" s="54">
        <v>9</v>
      </c>
      <c r="E246" s="44">
        <f>Assistenti_Amm.vo!E792</f>
        <v>13612.26</v>
      </c>
      <c r="F246" s="44">
        <v>0</v>
      </c>
      <c r="G246" s="44">
        <f t="shared" ref="G246" si="1287">1200/13*12</f>
        <v>1107.69</v>
      </c>
      <c r="H246" s="44">
        <v>6280.06</v>
      </c>
      <c r="I246" s="44"/>
      <c r="J246" s="44">
        <f t="shared" ref="J246" si="1288">K246/12</f>
        <v>1750</v>
      </c>
      <c r="K246" s="44">
        <f t="shared" ref="K246" si="1289">SUM(E246:I246)</f>
        <v>21000.01</v>
      </c>
      <c r="L246" s="46">
        <f t="shared" ref="L246" si="1290">SUM(E246:J246)</f>
        <v>22750.01</v>
      </c>
      <c r="M246" s="117"/>
      <c r="N246" s="119">
        <f t="shared" ref="N246" si="1291">K246</f>
        <v>21000.01</v>
      </c>
      <c r="O246" s="119">
        <f t="shared" ref="O246" si="1292">E246+F246+G246+I246</f>
        <v>14719.95</v>
      </c>
      <c r="P246" s="119">
        <f>P244</f>
        <v>961.2</v>
      </c>
      <c r="Q246" s="119">
        <f t="shared" ref="Q246" si="1293">L246+(IF(P246&gt;O246*0.18,P246,O246*0.18))</f>
        <v>25399.599999999999</v>
      </c>
      <c r="R246" s="119">
        <f t="shared" ref="R246" si="1294">N246+O246*0.18</f>
        <v>23649.599999999999</v>
      </c>
      <c r="S246" s="47"/>
    </row>
    <row r="247" spans="1:20" ht="9" customHeight="1" x14ac:dyDescent="0.2">
      <c r="A247" s="494"/>
      <c r="B247" s="494"/>
      <c r="C247" s="48" t="s">
        <v>4</v>
      </c>
      <c r="D247" s="49">
        <v>14</v>
      </c>
      <c r="E247" s="61">
        <f>Assistenti_Amm.vo!E793</f>
        <v>26357011</v>
      </c>
      <c r="F247" s="50">
        <v>0</v>
      </c>
      <c r="G247" s="50">
        <f t="shared" si="859"/>
        <v>2144787</v>
      </c>
      <c r="H247" s="61">
        <v>12159892</v>
      </c>
      <c r="I247" s="61">
        <f t="shared" ref="I247:L247" si="1295">I246*1936.27</f>
        <v>0</v>
      </c>
      <c r="J247" s="51">
        <f t="shared" si="1295"/>
        <v>3388473</v>
      </c>
      <c r="K247" s="61">
        <f t="shared" si="1295"/>
        <v>40661689</v>
      </c>
      <c r="L247" s="61">
        <f t="shared" si="1295"/>
        <v>44050162</v>
      </c>
      <c r="M247" s="118"/>
      <c r="N247" s="120">
        <f t="shared" ref="N247:R247" si="1296">N246*1936.27</f>
        <v>40661689</v>
      </c>
      <c r="O247" s="120">
        <f t="shared" si="1296"/>
        <v>28501798</v>
      </c>
      <c r="P247" s="123">
        <f t="shared" si="1266"/>
        <v>1861143</v>
      </c>
      <c r="Q247" s="120">
        <f t="shared" si="1296"/>
        <v>49180483</v>
      </c>
      <c r="R247" s="120">
        <f t="shared" si="1296"/>
        <v>45792011</v>
      </c>
      <c r="S247" s="47"/>
    </row>
    <row r="248" spans="1:20" ht="12.75" customHeight="1" x14ac:dyDescent="0.2">
      <c r="A248" s="494"/>
      <c r="B248" s="494"/>
      <c r="C248" s="53" t="s">
        <v>3</v>
      </c>
      <c r="D248" s="54">
        <v>15</v>
      </c>
      <c r="E248" s="44">
        <f>Assistenti_Amm.vo!E794</f>
        <v>14989.31</v>
      </c>
      <c r="F248" s="44">
        <v>0</v>
      </c>
      <c r="G248" s="44">
        <f t="shared" ref="G248" si="1297">1200/13*12</f>
        <v>1107.69</v>
      </c>
      <c r="H248" s="44">
        <v>6280.06</v>
      </c>
      <c r="I248" s="44"/>
      <c r="J248" s="44">
        <f t="shared" ref="J248" si="1298">K248/12</f>
        <v>1864.76</v>
      </c>
      <c r="K248" s="44">
        <f t="shared" ref="K248" si="1299">SUM(E248:I248)</f>
        <v>22377.06</v>
      </c>
      <c r="L248" s="46">
        <f t="shared" ref="L248" si="1300">SUM(E248:J248)</f>
        <v>24241.82</v>
      </c>
      <c r="M248" s="117"/>
      <c r="N248" s="119">
        <f t="shared" ref="N248" si="1301">K248</f>
        <v>22377.06</v>
      </c>
      <c r="O248" s="119">
        <f t="shared" ref="O248" si="1302">E248+F248+G248+I248</f>
        <v>16097</v>
      </c>
      <c r="P248" s="119">
        <f t="shared" ref="P248" si="1303">P246</f>
        <v>961.2</v>
      </c>
      <c r="Q248" s="119">
        <f t="shared" ref="Q248" si="1304">L248+(IF(P248&gt;O248*0.18,P248,O248*0.18))</f>
        <v>27139.279999999999</v>
      </c>
      <c r="R248" s="119">
        <f t="shared" ref="R248" si="1305">N248+O248*0.18</f>
        <v>25274.52</v>
      </c>
      <c r="S248" s="47"/>
    </row>
    <row r="249" spans="1:20" ht="9" customHeight="1" x14ac:dyDescent="0.2">
      <c r="A249" s="494"/>
      <c r="B249" s="494"/>
      <c r="C249" s="48" t="s">
        <v>4</v>
      </c>
      <c r="D249" s="49">
        <v>20</v>
      </c>
      <c r="E249" s="61">
        <f>Assistenti_Amm.vo!E795</f>
        <v>29023351</v>
      </c>
      <c r="F249" s="50">
        <v>0</v>
      </c>
      <c r="G249" s="50">
        <f t="shared" si="859"/>
        <v>2144787</v>
      </c>
      <c r="H249" s="61">
        <v>12159892</v>
      </c>
      <c r="I249" s="61">
        <f t="shared" ref="I249:L249" si="1306">I248*1936.27</f>
        <v>0</v>
      </c>
      <c r="J249" s="51">
        <f t="shared" si="1306"/>
        <v>3610679</v>
      </c>
      <c r="K249" s="61">
        <f t="shared" si="1306"/>
        <v>43328030</v>
      </c>
      <c r="L249" s="61">
        <f t="shared" si="1306"/>
        <v>46938709</v>
      </c>
      <c r="M249" s="118"/>
      <c r="N249" s="120">
        <f t="shared" ref="N249:R249" si="1307">N248*1936.27</f>
        <v>43328030</v>
      </c>
      <c r="O249" s="120">
        <f t="shared" si="1307"/>
        <v>31168138</v>
      </c>
      <c r="P249" s="123">
        <f t="shared" si="1307"/>
        <v>1861143</v>
      </c>
      <c r="Q249" s="120">
        <f t="shared" si="1307"/>
        <v>52548974</v>
      </c>
      <c r="R249" s="120">
        <f t="shared" si="1307"/>
        <v>48938295</v>
      </c>
      <c r="S249" s="47"/>
    </row>
    <row r="250" spans="1:20" ht="12.75" customHeight="1" x14ac:dyDescent="0.2">
      <c r="A250" s="494"/>
      <c r="B250" s="494"/>
      <c r="C250" s="53" t="s">
        <v>3</v>
      </c>
      <c r="D250" s="54">
        <v>21</v>
      </c>
      <c r="E250" s="44">
        <f>Assistenti_Amm.vo!E796</f>
        <v>16349.96</v>
      </c>
      <c r="F250" s="44">
        <v>0</v>
      </c>
      <c r="G250" s="44">
        <f t="shared" ref="G250" si="1308">1200/13*12</f>
        <v>1107.69</v>
      </c>
      <c r="H250" s="44">
        <v>6280.06</v>
      </c>
      <c r="I250" s="44"/>
      <c r="J250" s="44">
        <f t="shared" ref="J250" si="1309">K250/12</f>
        <v>1978.14</v>
      </c>
      <c r="K250" s="44">
        <f t="shared" ref="K250" si="1310">SUM(E250:I250)</f>
        <v>23737.71</v>
      </c>
      <c r="L250" s="46">
        <f t="shared" ref="L250" si="1311">SUM(E250:J250)</f>
        <v>25715.85</v>
      </c>
      <c r="M250" s="117"/>
      <c r="N250" s="119">
        <f t="shared" ref="N250" si="1312">K250</f>
        <v>23737.71</v>
      </c>
      <c r="O250" s="119">
        <f t="shared" ref="O250" si="1313">E250+F250+G250+I250</f>
        <v>17457.650000000001</v>
      </c>
      <c r="P250" s="119">
        <f t="shared" ref="P250" si="1314">P248</f>
        <v>961.2</v>
      </c>
      <c r="Q250" s="119">
        <f t="shared" ref="Q250" si="1315">L250+(IF(P250&gt;O250*0.18,P250,O250*0.18))</f>
        <v>28858.23</v>
      </c>
      <c r="R250" s="119">
        <f t="shared" ref="R250" si="1316">N250+O250*0.18</f>
        <v>26880.09</v>
      </c>
      <c r="S250" s="47"/>
    </row>
    <row r="251" spans="1:20" ht="9" customHeight="1" x14ac:dyDescent="0.2">
      <c r="A251" s="494"/>
      <c r="B251" s="494"/>
      <c r="C251" s="48" t="s">
        <v>4</v>
      </c>
      <c r="D251" s="49">
        <v>27</v>
      </c>
      <c r="E251" s="61">
        <f>Assistenti_Amm.vo!E797</f>
        <v>31657937</v>
      </c>
      <c r="F251" s="50">
        <v>0</v>
      </c>
      <c r="G251" s="50">
        <f t="shared" ref="G251:G255" si="1317">G250*1936.27</f>
        <v>2144787</v>
      </c>
      <c r="H251" s="61">
        <v>12159892</v>
      </c>
      <c r="I251" s="61">
        <f t="shared" ref="I251:L251" si="1318">I250*1936.27</f>
        <v>0</v>
      </c>
      <c r="J251" s="51">
        <f t="shared" si="1318"/>
        <v>3830213</v>
      </c>
      <c r="K251" s="61">
        <f t="shared" si="1318"/>
        <v>45962616</v>
      </c>
      <c r="L251" s="61">
        <f t="shared" si="1318"/>
        <v>49792829</v>
      </c>
      <c r="M251" s="118"/>
      <c r="N251" s="120">
        <f t="shared" ref="N251:R251" si="1319">N250*1936.27</f>
        <v>45962616</v>
      </c>
      <c r="O251" s="120">
        <f t="shared" si="1319"/>
        <v>33802724</v>
      </c>
      <c r="P251" s="123">
        <f t="shared" si="1319"/>
        <v>1861143</v>
      </c>
      <c r="Q251" s="120">
        <f t="shared" si="1319"/>
        <v>55877325</v>
      </c>
      <c r="R251" s="120">
        <f t="shared" si="1319"/>
        <v>52047112</v>
      </c>
      <c r="S251" s="47"/>
    </row>
    <row r="252" spans="1:20" ht="12.75" customHeight="1" x14ac:dyDescent="0.2">
      <c r="A252" s="494"/>
      <c r="B252" s="494"/>
      <c r="C252" s="53" t="s">
        <v>3</v>
      </c>
      <c r="D252" s="54">
        <v>28</v>
      </c>
      <c r="E252" s="44">
        <f>Assistenti_Amm.vo!E798</f>
        <v>17331.12</v>
      </c>
      <c r="F252" s="44">
        <v>0</v>
      </c>
      <c r="G252" s="44">
        <f t="shared" ref="G252" si="1320">1200/13*12</f>
        <v>1107.69</v>
      </c>
      <c r="H252" s="44">
        <v>6280.06</v>
      </c>
      <c r="I252" s="44"/>
      <c r="J252" s="44">
        <f t="shared" ref="J252" si="1321">K252/12</f>
        <v>2059.91</v>
      </c>
      <c r="K252" s="44">
        <f t="shared" ref="K252" si="1322">SUM(E252:I252)</f>
        <v>24718.87</v>
      </c>
      <c r="L252" s="46">
        <f t="shared" ref="L252" si="1323">SUM(E252:J252)</f>
        <v>26778.78</v>
      </c>
      <c r="M252" s="117"/>
      <c r="N252" s="119">
        <f t="shared" ref="N252" si="1324">K252</f>
        <v>24718.87</v>
      </c>
      <c r="O252" s="119">
        <f t="shared" ref="O252" si="1325">E252+F252+G252+I252</f>
        <v>18438.810000000001</v>
      </c>
      <c r="P252" s="119">
        <f t="shared" ref="P252" si="1326">P250</f>
        <v>961.2</v>
      </c>
      <c r="Q252" s="119">
        <f t="shared" ref="Q252" si="1327">L252+(IF(P252&gt;O252*0.18,P252,O252*0.18))</f>
        <v>30097.77</v>
      </c>
      <c r="R252" s="119">
        <f t="shared" ref="R252" si="1328">N252+O252*0.18</f>
        <v>28037.86</v>
      </c>
      <c r="S252" s="47"/>
    </row>
    <row r="253" spans="1:20" ht="9" customHeight="1" x14ac:dyDescent="0.2">
      <c r="A253" s="494"/>
      <c r="B253" s="494"/>
      <c r="C253" s="48" t="s">
        <v>4</v>
      </c>
      <c r="D253" s="49">
        <v>34</v>
      </c>
      <c r="E253" s="61">
        <f>Assistenti_Amm.vo!E799</f>
        <v>33557728</v>
      </c>
      <c r="F253" s="50">
        <v>0</v>
      </c>
      <c r="G253" s="50">
        <f t="shared" si="1317"/>
        <v>2144787</v>
      </c>
      <c r="H253" s="61">
        <v>12159892</v>
      </c>
      <c r="I253" s="61">
        <f t="shared" ref="I253:L253" si="1329">I252*1936.27</f>
        <v>0</v>
      </c>
      <c r="J253" s="51">
        <f t="shared" si="1329"/>
        <v>3988542</v>
      </c>
      <c r="K253" s="61">
        <f t="shared" si="1329"/>
        <v>47862406</v>
      </c>
      <c r="L253" s="61">
        <f t="shared" si="1329"/>
        <v>51850948</v>
      </c>
      <c r="M253" s="118"/>
      <c r="N253" s="120">
        <f t="shared" ref="N253:R253" si="1330">N252*1936.27</f>
        <v>47862406</v>
      </c>
      <c r="O253" s="120">
        <f t="shared" si="1330"/>
        <v>35702515</v>
      </c>
      <c r="P253" s="123">
        <f t="shared" si="1330"/>
        <v>1861143</v>
      </c>
      <c r="Q253" s="120">
        <f t="shared" si="1330"/>
        <v>58277409</v>
      </c>
      <c r="R253" s="120">
        <f t="shared" si="1330"/>
        <v>54288867</v>
      </c>
      <c r="S253" s="47"/>
    </row>
    <row r="254" spans="1:20" ht="12.75" customHeight="1" x14ac:dyDescent="0.2">
      <c r="A254" s="494"/>
      <c r="B254" s="494"/>
      <c r="C254" s="53" t="s">
        <v>3</v>
      </c>
      <c r="D254" s="54">
        <v>35</v>
      </c>
      <c r="E254" s="44">
        <f>Assistenti_Amm.vo!E800</f>
        <v>18075.79</v>
      </c>
      <c r="F254" s="44">
        <v>0</v>
      </c>
      <c r="G254" s="44">
        <f t="shared" ref="G254" si="1331">1200/13*12</f>
        <v>1107.69</v>
      </c>
      <c r="H254" s="44">
        <v>6280.06</v>
      </c>
      <c r="I254" s="44"/>
      <c r="J254" s="44">
        <f t="shared" ref="J254" si="1332">K254/12</f>
        <v>2121.96</v>
      </c>
      <c r="K254" s="44">
        <f t="shared" ref="K254" si="1333">SUM(E254:I254)</f>
        <v>25463.54</v>
      </c>
      <c r="L254" s="46">
        <f t="shared" ref="L254" si="1334">SUM(E254:J254)</f>
        <v>27585.5</v>
      </c>
      <c r="M254" s="117"/>
      <c r="N254" s="119">
        <f t="shared" ref="N254" si="1335">K254</f>
        <v>25463.54</v>
      </c>
      <c r="O254" s="119">
        <f t="shared" ref="O254" si="1336">E254+F254+G254+I254</f>
        <v>19183.48</v>
      </c>
      <c r="P254" s="119">
        <f t="shared" ref="P254" si="1337">P252</f>
        <v>961.2</v>
      </c>
      <c r="Q254" s="119">
        <f t="shared" ref="Q254" si="1338">L254+(IF(P254&gt;O254*0.18,P254,O254*0.18))</f>
        <v>31038.53</v>
      </c>
      <c r="R254" s="119">
        <f t="shared" ref="R254" si="1339">N254+O254*0.18</f>
        <v>28916.57</v>
      </c>
      <c r="S254" s="47"/>
    </row>
    <row r="255" spans="1:20" ht="9" customHeight="1" x14ac:dyDescent="0.2">
      <c r="A255" s="495"/>
      <c r="B255" s="495"/>
      <c r="C255" s="58" t="s">
        <v>4</v>
      </c>
      <c r="D255" s="59"/>
      <c r="E255" s="61">
        <f>Assistenti_Amm.vo!E801</f>
        <v>34999610</v>
      </c>
      <c r="F255" s="61">
        <v>0</v>
      </c>
      <c r="G255" s="61">
        <f t="shared" si="1317"/>
        <v>2144787</v>
      </c>
      <c r="H255" s="61">
        <v>12159892</v>
      </c>
      <c r="I255" s="61">
        <f t="shared" ref="I255:L255" si="1340">I254*1936.27</f>
        <v>0</v>
      </c>
      <c r="J255" s="61">
        <f t="shared" si="1340"/>
        <v>4108687</v>
      </c>
      <c r="K255" s="61">
        <f t="shared" si="1340"/>
        <v>49304289</v>
      </c>
      <c r="L255" s="61">
        <f t="shared" si="1340"/>
        <v>53412976</v>
      </c>
      <c r="M255" s="118"/>
      <c r="N255" s="123">
        <f t="shared" ref="N255:R255" si="1341">N254*1936.27</f>
        <v>49304289</v>
      </c>
      <c r="O255" s="123">
        <f t="shared" si="1341"/>
        <v>37144397</v>
      </c>
      <c r="P255" s="123">
        <f t="shared" si="1341"/>
        <v>1861143</v>
      </c>
      <c r="Q255" s="123">
        <f t="shared" si="1341"/>
        <v>60098974</v>
      </c>
      <c r="R255" s="120">
        <f t="shared" si="1341"/>
        <v>55990287</v>
      </c>
      <c r="S255" s="47"/>
    </row>
    <row r="256" spans="1:20" ht="12.75" customHeight="1" x14ac:dyDescent="0.2">
      <c r="A256" s="492">
        <f>B244+1</f>
        <v>44652</v>
      </c>
      <c r="B256" s="492">
        <v>44742</v>
      </c>
      <c r="C256" s="42" t="s">
        <v>3</v>
      </c>
      <c r="D256" s="43">
        <v>0</v>
      </c>
      <c r="E256" s="44">
        <f>Assistenti_Amm.vo!E802</f>
        <v>11777.22</v>
      </c>
      <c r="F256" s="44"/>
      <c r="G256" s="44">
        <f t="shared" ref="G256:G268" si="1342">1200/13*12</f>
        <v>1107.69</v>
      </c>
      <c r="H256" s="44">
        <v>6280.06</v>
      </c>
      <c r="I256" s="44">
        <f>(E256+H256)*0.3%</f>
        <v>54.17</v>
      </c>
      <c r="J256" s="44">
        <f t="shared" ref="J256" si="1343">K256/12</f>
        <v>1601.6</v>
      </c>
      <c r="K256" s="44">
        <f t="shared" ref="K256" si="1344">SUM(E256:I256)</f>
        <v>19219.14</v>
      </c>
      <c r="L256" s="46">
        <f t="shared" ref="L256" si="1345">SUM(E256:J256)</f>
        <v>20820.740000000002</v>
      </c>
      <c r="M256" s="117"/>
      <c r="N256" s="119">
        <f t="shared" ref="N256" si="1346">K256</f>
        <v>19219.14</v>
      </c>
      <c r="O256" s="119">
        <f t="shared" ref="O256" si="1347">E256+F256+G256+I256</f>
        <v>12939.08</v>
      </c>
      <c r="P256" s="119">
        <f t="shared" ref="P256" si="1348">P254</f>
        <v>961.2</v>
      </c>
      <c r="Q256" s="119">
        <f t="shared" ref="Q256" si="1349">L256+(IF(P256&gt;O256*0.18,P256,O256*0.18))</f>
        <v>23149.77</v>
      </c>
      <c r="R256" s="119">
        <f t="shared" ref="R256" si="1350">N256+O256*0.18</f>
        <v>21548.17</v>
      </c>
      <c r="S256" s="47"/>
      <c r="T256" s="194"/>
    </row>
    <row r="257" spans="1:20" ht="9" customHeight="1" x14ac:dyDescent="0.2">
      <c r="A257" s="493"/>
      <c r="B257" s="493"/>
      <c r="C257" s="48" t="s">
        <v>4</v>
      </c>
      <c r="D257" s="49">
        <v>8</v>
      </c>
      <c r="E257" s="61">
        <f>Assistenti_Amm.vo!E803</f>
        <v>22803878</v>
      </c>
      <c r="F257" s="61"/>
      <c r="G257" s="50">
        <f t="shared" ref="G257:G273" si="1351">G256*1936.27</f>
        <v>2144787</v>
      </c>
      <c r="H257" s="61">
        <v>12159892</v>
      </c>
      <c r="I257" s="61">
        <f>I256*1936.27</f>
        <v>104888</v>
      </c>
      <c r="J257" s="51">
        <f t="shared" ref="J257:L257" si="1352">J256*1936.27</f>
        <v>3101130</v>
      </c>
      <c r="K257" s="61">
        <f t="shared" si="1352"/>
        <v>37213444</v>
      </c>
      <c r="L257" s="61">
        <f t="shared" si="1352"/>
        <v>40314574</v>
      </c>
      <c r="M257" s="118"/>
      <c r="N257" s="120">
        <f t="shared" ref="N257:R257" si="1353">N256*1936.27</f>
        <v>37213444</v>
      </c>
      <c r="O257" s="120">
        <f t="shared" si="1353"/>
        <v>25053552</v>
      </c>
      <c r="P257" s="123">
        <f t="shared" si="1353"/>
        <v>1861143</v>
      </c>
      <c r="Q257" s="120">
        <f t="shared" si="1353"/>
        <v>44824205</v>
      </c>
      <c r="R257" s="120">
        <f t="shared" si="1353"/>
        <v>41723075</v>
      </c>
      <c r="S257" s="47"/>
    </row>
    <row r="258" spans="1:20" ht="12.75" customHeight="1" x14ac:dyDescent="0.2">
      <c r="A258" s="494">
        <f>A256</f>
        <v>44652</v>
      </c>
      <c r="B258" s="494">
        <f>B256</f>
        <v>44742</v>
      </c>
      <c r="C258" s="53" t="s">
        <v>3</v>
      </c>
      <c r="D258" s="54">
        <v>9</v>
      </c>
      <c r="E258" s="44">
        <f>Assistenti_Amm.vo!E804</f>
        <v>13612.26</v>
      </c>
      <c r="F258" s="44"/>
      <c r="G258" s="44">
        <f t="shared" ref="G258:G270" si="1354">1200/13*12</f>
        <v>1107.69</v>
      </c>
      <c r="H258" s="44">
        <v>6280.06</v>
      </c>
      <c r="I258" s="44">
        <f t="shared" ref="I258" si="1355">(E258+H258)*0.3%</f>
        <v>59.68</v>
      </c>
      <c r="J258" s="44">
        <f t="shared" ref="J258" si="1356">K258/12</f>
        <v>1754.97</v>
      </c>
      <c r="K258" s="44">
        <f t="shared" ref="K258" si="1357">SUM(E258:I258)</f>
        <v>21059.69</v>
      </c>
      <c r="L258" s="46">
        <f t="shared" ref="L258" si="1358">SUM(E258:J258)</f>
        <v>22814.66</v>
      </c>
      <c r="M258" s="117"/>
      <c r="N258" s="119">
        <f t="shared" ref="N258" si="1359">K258</f>
        <v>21059.69</v>
      </c>
      <c r="O258" s="119">
        <f t="shared" ref="O258" si="1360">E258+F258+G258+I258</f>
        <v>14779.63</v>
      </c>
      <c r="P258" s="119">
        <f t="shared" ref="P258" si="1361">P256</f>
        <v>961.2</v>
      </c>
      <c r="Q258" s="119">
        <f t="shared" ref="Q258" si="1362">L258+(IF(P258&gt;O258*0.18,P258,O258*0.18))</f>
        <v>25474.99</v>
      </c>
      <c r="R258" s="119">
        <f t="shared" ref="R258" si="1363">N258+O258*0.18</f>
        <v>23720.02</v>
      </c>
      <c r="S258" s="47"/>
      <c r="T258" s="194"/>
    </row>
    <row r="259" spans="1:20" ht="9" customHeight="1" x14ac:dyDescent="0.2">
      <c r="A259" s="494"/>
      <c r="B259" s="494"/>
      <c r="C259" s="48" t="s">
        <v>4</v>
      </c>
      <c r="D259" s="49">
        <v>14</v>
      </c>
      <c r="E259" s="61">
        <f>Assistenti_Amm.vo!E805</f>
        <v>26357011</v>
      </c>
      <c r="F259" s="50"/>
      <c r="G259" s="50">
        <f t="shared" si="1351"/>
        <v>2144787</v>
      </c>
      <c r="H259" s="61">
        <v>12159892</v>
      </c>
      <c r="I259" s="61">
        <f t="shared" ref="I259" si="1364">I258*1936.27</f>
        <v>115557</v>
      </c>
      <c r="J259" s="51">
        <f t="shared" ref="J259:L259" si="1365">J258*1936.27</f>
        <v>3398096</v>
      </c>
      <c r="K259" s="61">
        <f t="shared" si="1365"/>
        <v>40777246</v>
      </c>
      <c r="L259" s="61">
        <f t="shared" si="1365"/>
        <v>44175342</v>
      </c>
      <c r="M259" s="118"/>
      <c r="N259" s="120">
        <f t="shared" ref="N259:R259" si="1366">N258*1936.27</f>
        <v>40777246</v>
      </c>
      <c r="O259" s="120">
        <f t="shared" si="1366"/>
        <v>28617354</v>
      </c>
      <c r="P259" s="123">
        <f t="shared" si="1366"/>
        <v>1861143</v>
      </c>
      <c r="Q259" s="120">
        <f t="shared" si="1366"/>
        <v>49326459</v>
      </c>
      <c r="R259" s="120">
        <f t="shared" si="1366"/>
        <v>45928363</v>
      </c>
      <c r="S259" s="47"/>
    </row>
    <row r="260" spans="1:20" ht="12.75" customHeight="1" x14ac:dyDescent="0.2">
      <c r="A260" s="494"/>
      <c r="B260" s="494"/>
      <c r="C260" s="53" t="s">
        <v>3</v>
      </c>
      <c r="D260" s="54">
        <v>15</v>
      </c>
      <c r="E260" s="44">
        <f>Assistenti_Amm.vo!E806</f>
        <v>14989.31</v>
      </c>
      <c r="F260" s="44"/>
      <c r="G260" s="44">
        <f t="shared" ref="G260:G272" si="1367">1200/13*12</f>
        <v>1107.69</v>
      </c>
      <c r="H260" s="44">
        <v>6280.06</v>
      </c>
      <c r="I260" s="44">
        <f t="shared" ref="I260" si="1368">(E260+H260)*0.3%</f>
        <v>63.81</v>
      </c>
      <c r="J260" s="44">
        <f t="shared" ref="J260" si="1369">K260/12</f>
        <v>1870.07</v>
      </c>
      <c r="K260" s="44">
        <f t="shared" ref="K260" si="1370">SUM(E260:I260)</f>
        <v>22440.87</v>
      </c>
      <c r="L260" s="46">
        <f t="shared" ref="L260" si="1371">SUM(E260:J260)</f>
        <v>24310.94</v>
      </c>
      <c r="M260" s="117"/>
      <c r="N260" s="119">
        <f t="shared" ref="N260" si="1372">K260</f>
        <v>22440.87</v>
      </c>
      <c r="O260" s="119">
        <f t="shared" ref="O260" si="1373">E260+F260+G260+I260</f>
        <v>16160.81</v>
      </c>
      <c r="P260" s="119">
        <f t="shared" ref="P260" si="1374">P258</f>
        <v>961.2</v>
      </c>
      <c r="Q260" s="119">
        <f t="shared" ref="Q260" si="1375">L260+(IF(P260&gt;O260*0.18,P260,O260*0.18))</f>
        <v>27219.89</v>
      </c>
      <c r="R260" s="119">
        <f t="shared" ref="R260" si="1376">N260+O260*0.18</f>
        <v>25349.82</v>
      </c>
      <c r="S260" s="47"/>
    </row>
    <row r="261" spans="1:20" ht="9" customHeight="1" x14ac:dyDescent="0.2">
      <c r="A261" s="494"/>
      <c r="B261" s="494"/>
      <c r="C261" s="48" t="s">
        <v>4</v>
      </c>
      <c r="D261" s="49">
        <v>20</v>
      </c>
      <c r="E261" s="61">
        <f>Assistenti_Amm.vo!E807</f>
        <v>29023351</v>
      </c>
      <c r="F261" s="50"/>
      <c r="G261" s="50">
        <f t="shared" si="1351"/>
        <v>2144787</v>
      </c>
      <c r="H261" s="61">
        <v>12159892</v>
      </c>
      <c r="I261" s="61">
        <f t="shared" ref="I261" si="1377">I260*1936.27</f>
        <v>123553</v>
      </c>
      <c r="J261" s="51">
        <f t="shared" ref="J261:L261" si="1378">J260*1936.27</f>
        <v>3620960</v>
      </c>
      <c r="K261" s="61">
        <f t="shared" si="1378"/>
        <v>43451583</v>
      </c>
      <c r="L261" s="61">
        <f t="shared" si="1378"/>
        <v>47072544</v>
      </c>
      <c r="M261" s="118"/>
      <c r="N261" s="120">
        <f t="shared" ref="N261:R261" si="1379">N260*1936.27</f>
        <v>43451583</v>
      </c>
      <c r="O261" s="120">
        <f t="shared" si="1379"/>
        <v>31291692</v>
      </c>
      <c r="P261" s="123">
        <f t="shared" si="1379"/>
        <v>1861143</v>
      </c>
      <c r="Q261" s="120">
        <f t="shared" si="1379"/>
        <v>52705056</v>
      </c>
      <c r="R261" s="120">
        <f t="shared" si="1379"/>
        <v>49084096</v>
      </c>
      <c r="S261" s="47"/>
    </row>
    <row r="262" spans="1:20" ht="12.75" customHeight="1" x14ac:dyDescent="0.2">
      <c r="A262" s="494"/>
      <c r="B262" s="494"/>
      <c r="C262" s="53" t="s">
        <v>3</v>
      </c>
      <c r="D262" s="54">
        <v>21</v>
      </c>
      <c r="E262" s="44">
        <f>Assistenti_Amm.vo!E808</f>
        <v>16349.96</v>
      </c>
      <c r="F262" s="44"/>
      <c r="G262" s="44">
        <f t="shared" ref="G262:G274" si="1380">1200/13*12</f>
        <v>1107.69</v>
      </c>
      <c r="H262" s="44">
        <v>6280.06</v>
      </c>
      <c r="I262" s="44">
        <f t="shared" ref="I262" si="1381">(E262+H262)*0.3%</f>
        <v>67.89</v>
      </c>
      <c r="J262" s="44">
        <f t="shared" ref="J262" si="1382">K262/12</f>
        <v>1983.8</v>
      </c>
      <c r="K262" s="44">
        <f t="shared" ref="K262" si="1383">SUM(E262:I262)</f>
        <v>23805.599999999999</v>
      </c>
      <c r="L262" s="46">
        <f t="shared" ref="L262" si="1384">SUM(E262:J262)</f>
        <v>25789.4</v>
      </c>
      <c r="M262" s="117"/>
      <c r="N262" s="119">
        <f t="shared" ref="N262" si="1385">K262</f>
        <v>23805.599999999999</v>
      </c>
      <c r="O262" s="119">
        <f t="shared" ref="O262" si="1386">E262+F262+G262+I262</f>
        <v>17525.54</v>
      </c>
      <c r="P262" s="119">
        <f t="shared" ref="P262" si="1387">P260</f>
        <v>961.2</v>
      </c>
      <c r="Q262" s="119">
        <f t="shared" ref="Q262" si="1388">L262+(IF(P262&gt;O262*0.18,P262,O262*0.18))</f>
        <v>28944</v>
      </c>
      <c r="R262" s="119">
        <f t="shared" ref="R262" si="1389">N262+O262*0.18</f>
        <v>26960.2</v>
      </c>
      <c r="S262" s="47"/>
    </row>
    <row r="263" spans="1:20" ht="9" customHeight="1" x14ac:dyDescent="0.2">
      <c r="A263" s="494"/>
      <c r="B263" s="494"/>
      <c r="C263" s="48" t="s">
        <v>4</v>
      </c>
      <c r="D263" s="49">
        <v>27</v>
      </c>
      <c r="E263" s="61">
        <f>Assistenti_Amm.vo!E809</f>
        <v>31657937</v>
      </c>
      <c r="F263" s="50"/>
      <c r="G263" s="50">
        <f t="shared" ref="G263:G279" si="1390">G262*1936.27</f>
        <v>2144787</v>
      </c>
      <c r="H263" s="61">
        <v>12159892</v>
      </c>
      <c r="I263" s="61">
        <f t="shared" ref="I263" si="1391">I262*1936.27</f>
        <v>131453</v>
      </c>
      <c r="J263" s="51">
        <f t="shared" ref="J263:L263" si="1392">J262*1936.27</f>
        <v>3841172</v>
      </c>
      <c r="K263" s="61">
        <f t="shared" si="1392"/>
        <v>46094069</v>
      </c>
      <c r="L263" s="61">
        <f t="shared" si="1392"/>
        <v>49935242</v>
      </c>
      <c r="M263" s="118"/>
      <c r="N263" s="120">
        <f t="shared" ref="N263:R263" si="1393">N262*1936.27</f>
        <v>46094069</v>
      </c>
      <c r="O263" s="120">
        <f t="shared" si="1393"/>
        <v>33934177</v>
      </c>
      <c r="P263" s="123">
        <f t="shared" si="1393"/>
        <v>1861143</v>
      </c>
      <c r="Q263" s="120">
        <f t="shared" si="1393"/>
        <v>56043399</v>
      </c>
      <c r="R263" s="120">
        <f t="shared" si="1393"/>
        <v>52202226</v>
      </c>
      <c r="S263" s="47"/>
    </row>
    <row r="264" spans="1:20" ht="12.75" customHeight="1" x14ac:dyDescent="0.2">
      <c r="A264" s="494"/>
      <c r="B264" s="494"/>
      <c r="C264" s="53" t="s">
        <v>3</v>
      </c>
      <c r="D264" s="54">
        <v>28</v>
      </c>
      <c r="E264" s="44">
        <f>Assistenti_Amm.vo!E810</f>
        <v>17331.12</v>
      </c>
      <c r="F264" s="44"/>
      <c r="G264" s="44">
        <f t="shared" ref="G264:G276" si="1394">1200/13*12</f>
        <v>1107.69</v>
      </c>
      <c r="H264" s="44">
        <v>6280.06</v>
      </c>
      <c r="I264" s="44">
        <f t="shared" ref="I264" si="1395">(E264+H264)*0.3%</f>
        <v>70.83</v>
      </c>
      <c r="J264" s="44">
        <f t="shared" ref="J264" si="1396">K264/12</f>
        <v>2065.81</v>
      </c>
      <c r="K264" s="44">
        <f t="shared" ref="K264" si="1397">SUM(E264:I264)</f>
        <v>24789.7</v>
      </c>
      <c r="L264" s="46">
        <f t="shared" ref="L264" si="1398">SUM(E264:J264)</f>
        <v>26855.51</v>
      </c>
      <c r="M264" s="117"/>
      <c r="N264" s="119">
        <f t="shared" ref="N264" si="1399">K264</f>
        <v>24789.7</v>
      </c>
      <c r="O264" s="119">
        <f t="shared" ref="O264" si="1400">E264+F264+G264+I264</f>
        <v>18509.64</v>
      </c>
      <c r="P264" s="119">
        <f t="shared" ref="P264" si="1401">P262</f>
        <v>961.2</v>
      </c>
      <c r="Q264" s="119">
        <f t="shared" ref="Q264" si="1402">L264+(IF(P264&gt;O264*0.18,P264,O264*0.18))</f>
        <v>30187.25</v>
      </c>
      <c r="R264" s="119">
        <f t="shared" ref="R264" si="1403">N264+O264*0.18</f>
        <v>28121.439999999999</v>
      </c>
      <c r="S264" s="47"/>
    </row>
    <row r="265" spans="1:20" ht="9" customHeight="1" x14ac:dyDescent="0.2">
      <c r="A265" s="494"/>
      <c r="B265" s="494"/>
      <c r="C265" s="48" t="s">
        <v>4</v>
      </c>
      <c r="D265" s="49">
        <v>34</v>
      </c>
      <c r="E265" s="61">
        <f>Assistenti_Amm.vo!E811</f>
        <v>33557728</v>
      </c>
      <c r="F265" s="50"/>
      <c r="G265" s="50">
        <f t="shared" si="1390"/>
        <v>2144787</v>
      </c>
      <c r="H265" s="61">
        <v>12159892</v>
      </c>
      <c r="I265" s="61">
        <f t="shared" ref="I265" si="1404">I264*1936.27</f>
        <v>137146</v>
      </c>
      <c r="J265" s="51">
        <f t="shared" ref="J265:L265" si="1405">J264*1936.27</f>
        <v>3999966</v>
      </c>
      <c r="K265" s="61">
        <f t="shared" si="1405"/>
        <v>47999552</v>
      </c>
      <c r="L265" s="61">
        <f t="shared" si="1405"/>
        <v>51999518</v>
      </c>
      <c r="M265" s="118"/>
      <c r="N265" s="120">
        <f t="shared" ref="N265:R265" si="1406">N264*1936.27</f>
        <v>47999552</v>
      </c>
      <c r="O265" s="120">
        <f t="shared" si="1406"/>
        <v>35839661</v>
      </c>
      <c r="P265" s="123">
        <f t="shared" si="1406"/>
        <v>1861143</v>
      </c>
      <c r="Q265" s="120">
        <f t="shared" si="1406"/>
        <v>58450667</v>
      </c>
      <c r="R265" s="120">
        <f t="shared" si="1406"/>
        <v>54450701</v>
      </c>
      <c r="S265" s="47"/>
    </row>
    <row r="266" spans="1:20" ht="12.75" customHeight="1" x14ac:dyDescent="0.2">
      <c r="A266" s="494"/>
      <c r="B266" s="494"/>
      <c r="C266" s="53" t="s">
        <v>3</v>
      </c>
      <c r="D266" s="54">
        <v>35</v>
      </c>
      <c r="E266" s="44">
        <f>Assistenti_Amm.vo!E812</f>
        <v>18075.79</v>
      </c>
      <c r="F266" s="44"/>
      <c r="G266" s="44">
        <f t="shared" ref="G266:G278" si="1407">1200/13*12</f>
        <v>1107.69</v>
      </c>
      <c r="H266" s="44">
        <v>6280.06</v>
      </c>
      <c r="I266" s="44">
        <f t="shared" ref="I266" si="1408">(E266+H266)*0.3%</f>
        <v>73.069999999999993</v>
      </c>
      <c r="J266" s="44">
        <f t="shared" ref="J266" si="1409">K266/12</f>
        <v>2128.0500000000002</v>
      </c>
      <c r="K266" s="44">
        <f t="shared" ref="K266" si="1410">SUM(E266:I266)</f>
        <v>25536.61</v>
      </c>
      <c r="L266" s="46">
        <f t="shared" ref="L266" si="1411">SUM(E266:J266)</f>
        <v>27664.66</v>
      </c>
      <c r="M266" s="117"/>
      <c r="N266" s="119">
        <f t="shared" ref="N266" si="1412">K266</f>
        <v>25536.61</v>
      </c>
      <c r="O266" s="119">
        <f t="shared" ref="O266" si="1413">E266+F266+G266+I266</f>
        <v>19256.55</v>
      </c>
      <c r="P266" s="119">
        <f t="shared" ref="P266" si="1414">P264</f>
        <v>961.2</v>
      </c>
      <c r="Q266" s="119">
        <f t="shared" ref="Q266" si="1415">L266+(IF(P266&gt;O266*0.18,P266,O266*0.18))</f>
        <v>31130.84</v>
      </c>
      <c r="R266" s="119">
        <f t="shared" ref="R266" si="1416">N266+O266*0.18</f>
        <v>29002.79</v>
      </c>
      <c r="S266" s="47"/>
    </row>
    <row r="267" spans="1:20" ht="9" customHeight="1" x14ac:dyDescent="0.2">
      <c r="A267" s="495"/>
      <c r="B267" s="495"/>
      <c r="C267" s="58" t="s">
        <v>4</v>
      </c>
      <c r="D267" s="59"/>
      <c r="E267" s="61">
        <f>Assistenti_Amm.vo!E813</f>
        <v>34999610</v>
      </c>
      <c r="F267" s="50"/>
      <c r="G267" s="61">
        <f t="shared" si="1390"/>
        <v>2144787</v>
      </c>
      <c r="H267" s="61">
        <v>12159892</v>
      </c>
      <c r="I267" s="61">
        <f t="shared" ref="I267" si="1417">I266*1936.27</f>
        <v>141483</v>
      </c>
      <c r="J267" s="61">
        <f t="shared" ref="J267:L267" si="1418">J266*1936.27</f>
        <v>4120479</v>
      </c>
      <c r="K267" s="61">
        <f t="shared" si="1418"/>
        <v>49445772</v>
      </c>
      <c r="L267" s="61">
        <f t="shared" si="1418"/>
        <v>53566251</v>
      </c>
      <c r="M267" s="118"/>
      <c r="N267" s="123">
        <f t="shared" ref="N267:R267" si="1419">N266*1936.27</f>
        <v>49445772</v>
      </c>
      <c r="O267" s="123">
        <f t="shared" si="1419"/>
        <v>37285880</v>
      </c>
      <c r="P267" s="123">
        <f t="shared" si="1419"/>
        <v>1861143</v>
      </c>
      <c r="Q267" s="123">
        <f t="shared" si="1419"/>
        <v>60277712</v>
      </c>
      <c r="R267" s="120">
        <f t="shared" si="1419"/>
        <v>56157232</v>
      </c>
      <c r="S267" s="47"/>
    </row>
    <row r="268" spans="1:20" ht="12.75" customHeight="1" x14ac:dyDescent="0.2">
      <c r="A268" s="492">
        <f>B258+1</f>
        <v>44743</v>
      </c>
      <c r="B268" s="492">
        <v>44926</v>
      </c>
      <c r="C268" s="42" t="s">
        <v>3</v>
      </c>
      <c r="D268" s="43">
        <v>0</v>
      </c>
      <c r="E268" s="44">
        <f>Assistenti_Amm.vo!E814</f>
        <v>11777.22</v>
      </c>
      <c r="F268" s="44"/>
      <c r="G268" s="44">
        <f t="shared" si="1342"/>
        <v>1107.69</v>
      </c>
      <c r="H268" s="44">
        <v>6280.06</v>
      </c>
      <c r="I268" s="44">
        <f>(E268+H268)*0.5%</f>
        <v>90.29</v>
      </c>
      <c r="J268" s="44">
        <f t="shared" ref="J268" si="1420">K268/12</f>
        <v>1604.61</v>
      </c>
      <c r="K268" s="44">
        <f t="shared" ref="K268" si="1421">SUM(E268:I268)</f>
        <v>19255.259999999998</v>
      </c>
      <c r="L268" s="46">
        <f t="shared" ref="L268" si="1422">SUM(E268:J268)</f>
        <v>20859.87</v>
      </c>
      <c r="M268" s="117"/>
      <c r="N268" s="119">
        <f t="shared" ref="N268" si="1423">K268</f>
        <v>19255.259999999998</v>
      </c>
      <c r="O268" s="119">
        <f t="shared" ref="O268" si="1424">E268+F268+G268+I268</f>
        <v>12975.2</v>
      </c>
      <c r="P268" s="119">
        <f t="shared" ref="P268" si="1425">P266</f>
        <v>961.2</v>
      </c>
      <c r="Q268" s="119">
        <f t="shared" ref="Q268" si="1426">L268+(IF(P268&gt;O268*0.18,P268,O268*0.18))</f>
        <v>23195.41</v>
      </c>
      <c r="R268" s="119">
        <f t="shared" ref="R268" si="1427">N268+O268*0.18</f>
        <v>21590.799999999999</v>
      </c>
      <c r="S268" s="47"/>
    </row>
    <row r="269" spans="1:20" ht="9" customHeight="1" x14ac:dyDescent="0.2">
      <c r="A269" s="493"/>
      <c r="B269" s="493"/>
      <c r="C269" s="48" t="s">
        <v>4</v>
      </c>
      <c r="D269" s="49">
        <v>8</v>
      </c>
      <c r="E269" s="61">
        <f>Assistenti_Amm.vo!E815</f>
        <v>22803878</v>
      </c>
      <c r="F269" s="61"/>
      <c r="G269" s="50">
        <f t="shared" si="1351"/>
        <v>2144787</v>
      </c>
      <c r="H269" s="61">
        <v>12159892</v>
      </c>
      <c r="I269" s="61">
        <f t="shared" ref="I269:I279" si="1428">I268*1936.27</f>
        <v>174826</v>
      </c>
      <c r="J269" s="51">
        <f t="shared" ref="J269:L269" si="1429">J268*1936.27</f>
        <v>3106958</v>
      </c>
      <c r="K269" s="61">
        <f t="shared" si="1429"/>
        <v>37283382</v>
      </c>
      <c r="L269" s="61">
        <f t="shared" si="1429"/>
        <v>40390340</v>
      </c>
      <c r="M269" s="118"/>
      <c r="N269" s="120">
        <f t="shared" ref="N269:R269" si="1430">N268*1936.27</f>
        <v>37283382</v>
      </c>
      <c r="O269" s="120">
        <f t="shared" si="1430"/>
        <v>25123491</v>
      </c>
      <c r="P269" s="123">
        <f t="shared" si="1430"/>
        <v>1861143</v>
      </c>
      <c r="Q269" s="120">
        <f t="shared" si="1430"/>
        <v>44912577</v>
      </c>
      <c r="R269" s="120">
        <f t="shared" si="1430"/>
        <v>41805618</v>
      </c>
      <c r="S269" s="47"/>
    </row>
    <row r="270" spans="1:20" ht="12.75" customHeight="1" x14ac:dyDescent="0.2">
      <c r="A270" s="494">
        <f>A268</f>
        <v>44743</v>
      </c>
      <c r="B270" s="494">
        <f>B268</f>
        <v>44926</v>
      </c>
      <c r="C270" s="53" t="s">
        <v>3</v>
      </c>
      <c r="D270" s="54">
        <v>9</v>
      </c>
      <c r="E270" s="44">
        <f>Assistenti_Amm.vo!E816</f>
        <v>13612.26</v>
      </c>
      <c r="F270" s="44"/>
      <c r="G270" s="44">
        <f t="shared" si="1354"/>
        <v>1107.69</v>
      </c>
      <c r="H270" s="44">
        <v>6280.06</v>
      </c>
      <c r="I270" s="44">
        <f t="shared" ref="I270" si="1431">(E270+H270)*0.5%</f>
        <v>99.46</v>
      </c>
      <c r="J270" s="44">
        <f t="shared" ref="J270" si="1432">K270/12</f>
        <v>1758.29</v>
      </c>
      <c r="K270" s="44">
        <f t="shared" ref="K270" si="1433">SUM(E270:I270)</f>
        <v>21099.47</v>
      </c>
      <c r="L270" s="46">
        <f t="shared" ref="L270" si="1434">SUM(E270:J270)</f>
        <v>22857.759999999998</v>
      </c>
      <c r="M270" s="117"/>
      <c r="N270" s="119">
        <f t="shared" ref="N270" si="1435">K270</f>
        <v>21099.47</v>
      </c>
      <c r="O270" s="119">
        <f t="shared" ref="O270" si="1436">E270+F270+G270+I270</f>
        <v>14819.41</v>
      </c>
      <c r="P270" s="119">
        <f t="shared" ref="P270" si="1437">P268</f>
        <v>961.2</v>
      </c>
      <c r="Q270" s="119">
        <f t="shared" ref="Q270" si="1438">L270+(IF(P270&gt;O270*0.18,P270,O270*0.18))</f>
        <v>25525.25</v>
      </c>
      <c r="R270" s="119">
        <f t="shared" ref="R270" si="1439">N270+O270*0.18</f>
        <v>23766.959999999999</v>
      </c>
      <c r="S270" s="47"/>
    </row>
    <row r="271" spans="1:20" ht="9" customHeight="1" x14ac:dyDescent="0.2">
      <c r="A271" s="494"/>
      <c r="B271" s="494"/>
      <c r="C271" s="48" t="s">
        <v>4</v>
      </c>
      <c r="D271" s="49">
        <v>14</v>
      </c>
      <c r="E271" s="61">
        <f>Assistenti_Amm.vo!E817</f>
        <v>26357011</v>
      </c>
      <c r="F271" s="50"/>
      <c r="G271" s="50">
        <f t="shared" si="1351"/>
        <v>2144787</v>
      </c>
      <c r="H271" s="61">
        <v>12159892</v>
      </c>
      <c r="I271" s="61">
        <f t="shared" si="1428"/>
        <v>192581</v>
      </c>
      <c r="J271" s="51">
        <f t="shared" ref="J271:L271" si="1440">J270*1936.27</f>
        <v>3404524</v>
      </c>
      <c r="K271" s="61">
        <f t="shared" si="1440"/>
        <v>40854271</v>
      </c>
      <c r="L271" s="61">
        <f t="shared" si="1440"/>
        <v>44258795</v>
      </c>
      <c r="M271" s="118"/>
      <c r="N271" s="120">
        <f t="shared" ref="N271:R271" si="1441">N270*1936.27</f>
        <v>40854271</v>
      </c>
      <c r="O271" s="120">
        <f t="shared" si="1441"/>
        <v>28694379</v>
      </c>
      <c r="P271" s="123">
        <f t="shared" si="1441"/>
        <v>1861143</v>
      </c>
      <c r="Q271" s="120">
        <f t="shared" si="1441"/>
        <v>49423776</v>
      </c>
      <c r="R271" s="120">
        <f t="shared" si="1441"/>
        <v>46019252</v>
      </c>
      <c r="S271" s="47"/>
    </row>
    <row r="272" spans="1:20" ht="12.75" customHeight="1" x14ac:dyDescent="0.2">
      <c r="A272" s="494"/>
      <c r="B272" s="494"/>
      <c r="C272" s="53" t="s">
        <v>3</v>
      </c>
      <c r="D272" s="54">
        <v>15</v>
      </c>
      <c r="E272" s="44">
        <f>Assistenti_Amm.vo!E818</f>
        <v>14989.31</v>
      </c>
      <c r="F272" s="44"/>
      <c r="G272" s="44">
        <f t="shared" si="1367"/>
        <v>1107.69</v>
      </c>
      <c r="H272" s="44">
        <v>6280.06</v>
      </c>
      <c r="I272" s="44">
        <f t="shared" ref="I272" si="1442">(E272+H272)*0.5%</f>
        <v>106.35</v>
      </c>
      <c r="J272" s="44">
        <f t="shared" ref="J272" si="1443">K272/12</f>
        <v>1873.62</v>
      </c>
      <c r="K272" s="44">
        <f t="shared" ref="K272" si="1444">SUM(E272:I272)</f>
        <v>22483.41</v>
      </c>
      <c r="L272" s="46">
        <f t="shared" ref="L272" si="1445">SUM(E272:J272)</f>
        <v>24357.03</v>
      </c>
      <c r="M272" s="117"/>
      <c r="N272" s="119">
        <f t="shared" ref="N272" si="1446">K272</f>
        <v>22483.41</v>
      </c>
      <c r="O272" s="119">
        <f t="shared" ref="O272" si="1447">E272+F272+G272+I272</f>
        <v>16203.35</v>
      </c>
      <c r="P272" s="119">
        <f t="shared" ref="P272" si="1448">P270</f>
        <v>961.2</v>
      </c>
      <c r="Q272" s="119">
        <f t="shared" ref="Q272" si="1449">L272+(IF(P272&gt;O272*0.18,P272,O272*0.18))</f>
        <v>27273.63</v>
      </c>
      <c r="R272" s="119">
        <f t="shared" ref="R272" si="1450">N272+O272*0.18</f>
        <v>25400.01</v>
      </c>
      <c r="S272" s="47"/>
    </row>
    <row r="273" spans="1:19" ht="9" customHeight="1" x14ac:dyDescent="0.2">
      <c r="A273" s="494"/>
      <c r="B273" s="494"/>
      <c r="C273" s="48" t="s">
        <v>4</v>
      </c>
      <c r="D273" s="49">
        <v>20</v>
      </c>
      <c r="E273" s="61">
        <f>Assistenti_Amm.vo!E819</f>
        <v>29023351</v>
      </c>
      <c r="F273" s="50"/>
      <c r="G273" s="50">
        <f t="shared" si="1351"/>
        <v>2144787</v>
      </c>
      <c r="H273" s="61">
        <v>12159892</v>
      </c>
      <c r="I273" s="61">
        <f t="shared" si="1428"/>
        <v>205922</v>
      </c>
      <c r="J273" s="51">
        <f t="shared" ref="J273:L273" si="1451">J272*1936.27</f>
        <v>3627834</v>
      </c>
      <c r="K273" s="61">
        <f t="shared" si="1451"/>
        <v>43533952</v>
      </c>
      <c r="L273" s="61">
        <f t="shared" si="1451"/>
        <v>47161786</v>
      </c>
      <c r="M273" s="118"/>
      <c r="N273" s="120">
        <f t="shared" ref="N273:R273" si="1452">N272*1936.27</f>
        <v>43533952</v>
      </c>
      <c r="O273" s="120">
        <f t="shared" si="1452"/>
        <v>31374061</v>
      </c>
      <c r="P273" s="123">
        <f t="shared" si="1452"/>
        <v>1861143</v>
      </c>
      <c r="Q273" s="120">
        <f t="shared" si="1452"/>
        <v>52809112</v>
      </c>
      <c r="R273" s="120">
        <f t="shared" si="1452"/>
        <v>49181277</v>
      </c>
      <c r="S273" s="47"/>
    </row>
    <row r="274" spans="1:19" ht="12.75" customHeight="1" x14ac:dyDescent="0.2">
      <c r="A274" s="494"/>
      <c r="B274" s="494"/>
      <c r="C274" s="53" t="s">
        <v>3</v>
      </c>
      <c r="D274" s="54">
        <v>21</v>
      </c>
      <c r="E274" s="44">
        <f>Assistenti_Amm.vo!E820</f>
        <v>16349.96</v>
      </c>
      <c r="F274" s="44"/>
      <c r="G274" s="44">
        <f t="shared" si="1380"/>
        <v>1107.69</v>
      </c>
      <c r="H274" s="44">
        <v>6280.06</v>
      </c>
      <c r="I274" s="44">
        <f t="shared" ref="I274" si="1453">(E274+H274)*0.5%</f>
        <v>113.15</v>
      </c>
      <c r="J274" s="44">
        <f t="shared" ref="J274" si="1454">K274/12</f>
        <v>1987.57</v>
      </c>
      <c r="K274" s="44">
        <f t="shared" ref="K274" si="1455">SUM(E274:I274)</f>
        <v>23850.86</v>
      </c>
      <c r="L274" s="46">
        <f t="shared" ref="L274" si="1456">SUM(E274:J274)</f>
        <v>25838.43</v>
      </c>
      <c r="M274" s="117"/>
      <c r="N274" s="119">
        <f t="shared" ref="N274" si="1457">K274</f>
        <v>23850.86</v>
      </c>
      <c r="O274" s="119">
        <f t="shared" ref="O274" si="1458">E274+F274+G274+I274</f>
        <v>17570.8</v>
      </c>
      <c r="P274" s="119">
        <f t="shared" ref="P274" si="1459">P272</f>
        <v>961.2</v>
      </c>
      <c r="Q274" s="119">
        <f t="shared" ref="Q274" si="1460">L274+(IF(P274&gt;O274*0.18,P274,O274*0.18))</f>
        <v>29001.17</v>
      </c>
      <c r="R274" s="119">
        <f t="shared" ref="R274" si="1461">N274+O274*0.18</f>
        <v>27013.599999999999</v>
      </c>
      <c r="S274" s="47"/>
    </row>
    <row r="275" spans="1:19" ht="9" customHeight="1" x14ac:dyDescent="0.2">
      <c r="A275" s="494"/>
      <c r="B275" s="494"/>
      <c r="C275" s="48" t="s">
        <v>4</v>
      </c>
      <c r="D275" s="49">
        <v>27</v>
      </c>
      <c r="E275" s="61">
        <f>Assistenti_Amm.vo!E821</f>
        <v>31657937</v>
      </c>
      <c r="F275" s="50"/>
      <c r="G275" s="50">
        <f t="shared" si="1390"/>
        <v>2144787</v>
      </c>
      <c r="H275" s="61">
        <v>12159892</v>
      </c>
      <c r="I275" s="61">
        <f t="shared" si="1428"/>
        <v>219089</v>
      </c>
      <c r="J275" s="51">
        <f t="shared" ref="J275:L275" si="1462">J274*1936.27</f>
        <v>3848472</v>
      </c>
      <c r="K275" s="61">
        <f t="shared" si="1462"/>
        <v>46181705</v>
      </c>
      <c r="L275" s="61">
        <f t="shared" si="1462"/>
        <v>50030177</v>
      </c>
      <c r="M275" s="118"/>
      <c r="N275" s="120">
        <f t="shared" ref="N275:R275" si="1463">N274*1936.27</f>
        <v>46181705</v>
      </c>
      <c r="O275" s="120">
        <f t="shared" si="1463"/>
        <v>34021813</v>
      </c>
      <c r="P275" s="123">
        <f t="shared" si="1463"/>
        <v>1861143</v>
      </c>
      <c r="Q275" s="120">
        <f t="shared" si="1463"/>
        <v>56154095</v>
      </c>
      <c r="R275" s="120">
        <f t="shared" si="1463"/>
        <v>52305623</v>
      </c>
      <c r="S275" s="47"/>
    </row>
    <row r="276" spans="1:19" ht="12.75" customHeight="1" x14ac:dyDescent="0.2">
      <c r="A276" s="494"/>
      <c r="B276" s="494"/>
      <c r="C276" s="53" t="s">
        <v>3</v>
      </c>
      <c r="D276" s="54">
        <v>28</v>
      </c>
      <c r="E276" s="44">
        <f>Assistenti_Amm.vo!E822</f>
        <v>17331.12</v>
      </c>
      <c r="F276" s="44"/>
      <c r="G276" s="44">
        <f t="shared" si="1394"/>
        <v>1107.69</v>
      </c>
      <c r="H276" s="44">
        <v>6280.06</v>
      </c>
      <c r="I276" s="44">
        <f t="shared" ref="I276" si="1464">(E276+H276)*0.5%</f>
        <v>118.06</v>
      </c>
      <c r="J276" s="44">
        <f t="shared" ref="J276" si="1465">K276/12</f>
        <v>2069.7399999999998</v>
      </c>
      <c r="K276" s="44">
        <f t="shared" ref="K276" si="1466">SUM(E276:I276)</f>
        <v>24836.93</v>
      </c>
      <c r="L276" s="46">
        <f t="shared" ref="L276" si="1467">SUM(E276:J276)</f>
        <v>26906.67</v>
      </c>
      <c r="M276" s="117"/>
      <c r="N276" s="119">
        <f t="shared" ref="N276" si="1468">K276</f>
        <v>24836.93</v>
      </c>
      <c r="O276" s="119">
        <f t="shared" ref="O276" si="1469">E276+F276+G276+I276</f>
        <v>18556.87</v>
      </c>
      <c r="P276" s="119">
        <f t="shared" ref="P276" si="1470">P274</f>
        <v>961.2</v>
      </c>
      <c r="Q276" s="119">
        <f t="shared" ref="Q276" si="1471">L276+(IF(P276&gt;O276*0.18,P276,O276*0.18))</f>
        <v>30246.91</v>
      </c>
      <c r="R276" s="119">
        <f t="shared" ref="R276" si="1472">N276+O276*0.18</f>
        <v>28177.17</v>
      </c>
      <c r="S276" s="47"/>
    </row>
    <row r="277" spans="1:19" ht="9" customHeight="1" x14ac:dyDescent="0.2">
      <c r="A277" s="494"/>
      <c r="B277" s="494"/>
      <c r="C277" s="48" t="s">
        <v>4</v>
      </c>
      <c r="D277" s="49">
        <v>34</v>
      </c>
      <c r="E277" s="61">
        <f>Assistenti_Amm.vo!E823</f>
        <v>33557728</v>
      </c>
      <c r="F277" s="50"/>
      <c r="G277" s="50">
        <f t="shared" si="1390"/>
        <v>2144787</v>
      </c>
      <c r="H277" s="61">
        <v>12159892</v>
      </c>
      <c r="I277" s="61">
        <f t="shared" si="1428"/>
        <v>228596</v>
      </c>
      <c r="J277" s="51">
        <f t="shared" ref="J277:L277" si="1473">J276*1936.27</f>
        <v>4007575</v>
      </c>
      <c r="K277" s="61">
        <f t="shared" si="1473"/>
        <v>48091002</v>
      </c>
      <c r="L277" s="61">
        <f t="shared" si="1473"/>
        <v>52098578</v>
      </c>
      <c r="M277" s="118"/>
      <c r="N277" s="120">
        <f t="shared" ref="N277:R277" si="1474">N276*1936.27</f>
        <v>48091002</v>
      </c>
      <c r="O277" s="120">
        <f t="shared" si="1474"/>
        <v>35931111</v>
      </c>
      <c r="P277" s="123">
        <f t="shared" si="1474"/>
        <v>1861143</v>
      </c>
      <c r="Q277" s="120">
        <f t="shared" si="1474"/>
        <v>58566184</v>
      </c>
      <c r="R277" s="120">
        <f t="shared" si="1474"/>
        <v>54558609</v>
      </c>
      <c r="S277" s="47"/>
    </row>
    <row r="278" spans="1:19" ht="12.75" customHeight="1" x14ac:dyDescent="0.2">
      <c r="A278" s="494"/>
      <c r="B278" s="494"/>
      <c r="C278" s="53" t="s">
        <v>3</v>
      </c>
      <c r="D278" s="54">
        <v>35</v>
      </c>
      <c r="E278" s="44">
        <f>Assistenti_Amm.vo!E824</f>
        <v>18075.79</v>
      </c>
      <c r="F278" s="44"/>
      <c r="G278" s="44">
        <f t="shared" si="1407"/>
        <v>1107.69</v>
      </c>
      <c r="H278" s="44">
        <v>6280.06</v>
      </c>
      <c r="I278" s="44">
        <f t="shared" ref="I278" si="1475">(E278+H278)*0.5%</f>
        <v>121.78</v>
      </c>
      <c r="J278" s="44">
        <f t="shared" ref="J278" si="1476">K278/12</f>
        <v>2132.11</v>
      </c>
      <c r="K278" s="44">
        <f t="shared" ref="K278" si="1477">SUM(E278:I278)</f>
        <v>25585.32</v>
      </c>
      <c r="L278" s="46">
        <f t="shared" ref="L278" si="1478">SUM(E278:J278)</f>
        <v>27717.43</v>
      </c>
      <c r="M278" s="117"/>
      <c r="N278" s="119">
        <f t="shared" ref="N278" si="1479">K278</f>
        <v>25585.32</v>
      </c>
      <c r="O278" s="119">
        <f t="shared" ref="O278" si="1480">E278+F278+G278+I278</f>
        <v>19305.259999999998</v>
      </c>
      <c r="P278" s="119">
        <f t="shared" ref="P278" si="1481">P276</f>
        <v>961.2</v>
      </c>
      <c r="Q278" s="119">
        <f t="shared" ref="Q278" si="1482">L278+(IF(P278&gt;O278*0.18,P278,O278*0.18))</f>
        <v>31192.38</v>
      </c>
      <c r="R278" s="119">
        <f t="shared" ref="R278" si="1483">N278+O278*0.18</f>
        <v>29060.27</v>
      </c>
      <c r="S278" s="47"/>
    </row>
    <row r="279" spans="1:19" ht="9" customHeight="1" x14ac:dyDescent="0.2">
      <c r="A279" s="495"/>
      <c r="B279" s="495"/>
      <c r="C279" s="58" t="s">
        <v>4</v>
      </c>
      <c r="D279" s="59"/>
      <c r="E279" s="61">
        <f>Assistenti_Amm.vo!E825</f>
        <v>34999610</v>
      </c>
      <c r="F279" s="61"/>
      <c r="G279" s="61">
        <f t="shared" si="1390"/>
        <v>2144787</v>
      </c>
      <c r="H279" s="61">
        <v>12159892</v>
      </c>
      <c r="I279" s="61">
        <f t="shared" si="1428"/>
        <v>235799</v>
      </c>
      <c r="J279" s="61">
        <f t="shared" ref="J279:L279" si="1484">J278*1936.27</f>
        <v>4128341</v>
      </c>
      <c r="K279" s="61">
        <f t="shared" si="1484"/>
        <v>49540088</v>
      </c>
      <c r="L279" s="61">
        <f t="shared" si="1484"/>
        <v>53668428</v>
      </c>
      <c r="M279" s="118"/>
      <c r="N279" s="123">
        <f t="shared" ref="N279:R279" si="1485">N278*1936.27</f>
        <v>49540088</v>
      </c>
      <c r="O279" s="123">
        <f t="shared" si="1485"/>
        <v>37380196</v>
      </c>
      <c r="P279" s="123">
        <f t="shared" si="1485"/>
        <v>1861143</v>
      </c>
      <c r="Q279" s="123">
        <f t="shared" si="1485"/>
        <v>60396870</v>
      </c>
      <c r="R279" s="123">
        <f t="shared" si="1485"/>
        <v>56268529</v>
      </c>
      <c r="S279" s="47"/>
    </row>
    <row r="285" spans="1:19" ht="27.75" customHeight="1" x14ac:dyDescent="0.2">
      <c r="B285" s="538" t="s">
        <v>117</v>
      </c>
      <c r="C285" s="539"/>
      <c r="D285" s="539"/>
      <c r="E285" s="539"/>
      <c r="F285" s="539"/>
      <c r="G285" s="539"/>
      <c r="H285" s="539"/>
      <c r="I285" s="539"/>
      <c r="J285" s="539"/>
      <c r="K285" s="539"/>
      <c r="L285" s="540"/>
      <c r="M285" s="112"/>
      <c r="N285" s="121"/>
      <c r="O285" s="121"/>
      <c r="P285" s="121"/>
      <c r="Q285" s="81"/>
      <c r="R285" s="122"/>
    </row>
    <row r="286" spans="1:19" ht="19.5" customHeight="1" x14ac:dyDescent="0.2">
      <c r="B286" s="82" t="s">
        <v>16</v>
      </c>
      <c r="C286" s="83"/>
      <c r="D286" s="84"/>
      <c r="E286" s="127">
        <v>36708</v>
      </c>
      <c r="F286" s="127">
        <v>36892</v>
      </c>
      <c r="G286" s="127">
        <v>37257</v>
      </c>
      <c r="H286" s="127">
        <v>37622</v>
      </c>
      <c r="I286" s="127">
        <v>38718</v>
      </c>
      <c r="J286" s="127">
        <v>43160</v>
      </c>
      <c r="K286" s="128">
        <v>44562</v>
      </c>
      <c r="L286" s="128"/>
      <c r="N286" s="122"/>
      <c r="O286" s="122"/>
      <c r="P286" s="122"/>
      <c r="R286" s="121"/>
      <c r="S286" s="47"/>
    </row>
    <row r="287" spans="1:19" x14ac:dyDescent="0.2">
      <c r="B287" s="85"/>
      <c r="C287" s="86"/>
      <c r="D287" s="87"/>
      <c r="E287" s="44">
        <v>501.96</v>
      </c>
      <c r="F287" s="44">
        <v>501.96</v>
      </c>
      <c r="G287" s="44">
        <v>537.96</v>
      </c>
      <c r="H287" s="44">
        <v>633.96</v>
      </c>
      <c r="I287" s="44">
        <v>774</v>
      </c>
      <c r="J287" s="44">
        <v>884.4</v>
      </c>
      <c r="K287" s="44">
        <f>J287+6.4*12</f>
        <v>961.2</v>
      </c>
      <c r="L287" s="44"/>
      <c r="N287" s="121"/>
      <c r="O287" s="121"/>
      <c r="P287" s="121"/>
      <c r="R287" s="122"/>
      <c r="S287" s="47"/>
    </row>
    <row r="288" spans="1:19" x14ac:dyDescent="0.2">
      <c r="B288" s="88"/>
      <c r="C288" s="59"/>
      <c r="D288" s="89"/>
      <c r="E288" s="90">
        <v>971930</v>
      </c>
      <c r="F288" s="90">
        <v>971930</v>
      </c>
      <c r="G288" s="90">
        <v>1041636</v>
      </c>
      <c r="H288" s="90">
        <v>1227518</v>
      </c>
      <c r="I288" s="90">
        <v>1498673</v>
      </c>
      <c r="J288" s="90">
        <v>1712437</v>
      </c>
      <c r="K288" s="90">
        <f t="shared" ref="K288" si="1486">K287*1936.27</f>
        <v>1861143</v>
      </c>
      <c r="L288" s="90"/>
      <c r="N288" s="122"/>
      <c r="O288" s="122"/>
      <c r="P288" s="122"/>
      <c r="R288" s="121"/>
      <c r="S288" s="47"/>
    </row>
    <row r="289" spans="2:17" x14ac:dyDescent="0.2">
      <c r="B289" s="47" t="s">
        <v>24</v>
      </c>
      <c r="N289" s="121"/>
      <c r="O289" s="121"/>
      <c r="P289" s="121"/>
      <c r="Q289" s="81"/>
    </row>
  </sheetData>
  <sheetProtection sheet="1" objects="1" scenarios="1" formatCells="0" formatColumns="0" formatRows="0"/>
  <mergeCells count="98">
    <mergeCell ref="B285:L285"/>
    <mergeCell ref="A220:A221"/>
    <mergeCell ref="B220:B221"/>
    <mergeCell ref="A222:A231"/>
    <mergeCell ref="B222:B231"/>
    <mergeCell ref="A258:A267"/>
    <mergeCell ref="B258:B267"/>
    <mergeCell ref="A268:A269"/>
    <mergeCell ref="B268:B269"/>
    <mergeCell ref="A270:A279"/>
    <mergeCell ref="B270:B279"/>
    <mergeCell ref="A208:A209"/>
    <mergeCell ref="B208:B209"/>
    <mergeCell ref="A210:A219"/>
    <mergeCell ref="B210:B219"/>
    <mergeCell ref="A256:A257"/>
    <mergeCell ref="B256:B257"/>
    <mergeCell ref="A246:A255"/>
    <mergeCell ref="B246:B255"/>
    <mergeCell ref="A232:A233"/>
    <mergeCell ref="B232:B233"/>
    <mergeCell ref="A234:A243"/>
    <mergeCell ref="B234:B243"/>
    <mergeCell ref="A244:A245"/>
    <mergeCell ref="B244:B245"/>
    <mergeCell ref="A186:A195"/>
    <mergeCell ref="B186:B195"/>
    <mergeCell ref="A196:A197"/>
    <mergeCell ref="B196:B197"/>
    <mergeCell ref="A198:A207"/>
    <mergeCell ref="B198:B207"/>
    <mergeCell ref="A172:A173"/>
    <mergeCell ref="B172:B173"/>
    <mergeCell ref="A174:A183"/>
    <mergeCell ref="B174:B183"/>
    <mergeCell ref="A184:A185"/>
    <mergeCell ref="B184:B185"/>
    <mergeCell ref="A148:A159"/>
    <mergeCell ref="B148:B159"/>
    <mergeCell ref="A160:A161"/>
    <mergeCell ref="B160:B161"/>
    <mergeCell ref="A162:A171"/>
    <mergeCell ref="B162:B171"/>
    <mergeCell ref="A132:A133"/>
    <mergeCell ref="B132:B133"/>
    <mergeCell ref="A134:A145"/>
    <mergeCell ref="B134:B145"/>
    <mergeCell ref="A146:A147"/>
    <mergeCell ref="B146:B147"/>
    <mergeCell ref="A106:A117"/>
    <mergeCell ref="B106:B117"/>
    <mergeCell ref="A118:A119"/>
    <mergeCell ref="B118:B119"/>
    <mergeCell ref="A120:A131"/>
    <mergeCell ref="B120:B131"/>
    <mergeCell ref="A90:A91"/>
    <mergeCell ref="B90:B91"/>
    <mergeCell ref="A92:A103"/>
    <mergeCell ref="B92:B103"/>
    <mergeCell ref="A104:A105"/>
    <mergeCell ref="B104:B105"/>
    <mergeCell ref="A36:A47"/>
    <mergeCell ref="B36:B47"/>
    <mergeCell ref="A76:A77"/>
    <mergeCell ref="B76:B77"/>
    <mergeCell ref="A78:A89"/>
    <mergeCell ref="B78:B89"/>
    <mergeCell ref="A48:A49"/>
    <mergeCell ref="B48:B49"/>
    <mergeCell ref="A50:A61"/>
    <mergeCell ref="B50:B61"/>
    <mergeCell ref="A62:A63"/>
    <mergeCell ref="B62:B63"/>
    <mergeCell ref="A64:A75"/>
    <mergeCell ref="B64:B75"/>
    <mergeCell ref="A1:B1"/>
    <mergeCell ref="C1:L2"/>
    <mergeCell ref="N1:P2"/>
    <mergeCell ref="A3:B3"/>
    <mergeCell ref="C3:D4"/>
    <mergeCell ref="E3:J3"/>
    <mergeCell ref="K3:K4"/>
    <mergeCell ref="L3:L4"/>
    <mergeCell ref="N3:N4"/>
    <mergeCell ref="O3:O4"/>
    <mergeCell ref="R3:R4"/>
    <mergeCell ref="C5:D5"/>
    <mergeCell ref="A6:A7"/>
    <mergeCell ref="B6:B7"/>
    <mergeCell ref="A8:A19"/>
    <mergeCell ref="B8:B19"/>
    <mergeCell ref="Q3:Q4"/>
    <mergeCell ref="A20:A21"/>
    <mergeCell ref="B20:B21"/>
    <mergeCell ref="A22:A33"/>
    <mergeCell ref="B22:B33"/>
    <mergeCell ref="A34:A35"/>
    <mergeCell ref="B34:B35"/>
  </mergeCells>
  <conditionalFormatting sqref="E6:F47 H6:I47 H76:I145 E76:F145">
    <cfRule type="cellIs" dxfId="3626" priority="361" stopIfTrue="1" operator="equal">
      <formula>0</formula>
    </cfRule>
  </conditionalFormatting>
  <conditionalFormatting sqref="H232:H243">
    <cfRule type="cellIs" dxfId="3625" priority="257" stopIfTrue="1" operator="equal">
      <formula>0</formula>
    </cfRule>
  </conditionalFormatting>
  <conditionalFormatting sqref="F172:F183 H172:H183">
    <cfRule type="cellIs" dxfId="3624" priority="295" stopIfTrue="1" operator="equal">
      <formula>0</formula>
    </cfRule>
  </conditionalFormatting>
  <conditionalFormatting sqref="F184:F195 H184:H195">
    <cfRule type="cellIs" dxfId="3623" priority="293" stopIfTrue="1" operator="equal">
      <formula>0</formula>
    </cfRule>
  </conditionalFormatting>
  <conditionalFormatting sqref="F196:F207 H196:I207">
    <cfRule type="cellIs" dxfId="3622" priority="291" stopIfTrue="1" operator="equal">
      <formula>0</formula>
    </cfRule>
  </conditionalFormatting>
  <conditionalFormatting sqref="I172:I195">
    <cfRule type="cellIs" dxfId="3621" priority="289" stopIfTrue="1" operator="equal">
      <formula>0</formula>
    </cfRule>
  </conditionalFormatting>
  <conditionalFormatting sqref="E172:E195">
    <cfRule type="cellIs" dxfId="3620" priority="287" stopIfTrue="1" operator="equal">
      <formula>0</formula>
    </cfRule>
  </conditionalFormatting>
  <conditionalFormatting sqref="E160:F171 E172:E195 H160:I171">
    <cfRule type="cellIs" dxfId="3619" priority="299" stopIfTrue="1" operator="equal">
      <formula>0</formula>
    </cfRule>
  </conditionalFormatting>
  <conditionalFormatting sqref="E146:F159 H146:I159">
    <cfRule type="cellIs" dxfId="3618" priority="297" stopIfTrue="1" operator="equal">
      <formula>0</formula>
    </cfRule>
  </conditionalFormatting>
  <conditionalFormatting sqref="E196:E207">
    <cfRule type="cellIs" dxfId="3617" priority="288" stopIfTrue="1" operator="equal">
      <formula>0</formula>
    </cfRule>
  </conditionalFormatting>
  <conditionalFormatting sqref="F232:F243">
    <cfRule type="cellIs" dxfId="3616" priority="262" stopIfTrue="1" operator="equal">
      <formula>0</formula>
    </cfRule>
  </conditionalFormatting>
  <conditionalFormatting sqref="E232:E243">
    <cfRule type="cellIs" dxfId="3615" priority="260" stopIfTrue="1" operator="equal">
      <formula>0</formula>
    </cfRule>
  </conditionalFormatting>
  <conditionalFormatting sqref="F244:F255">
    <cfRule type="cellIs" dxfId="3614" priority="241" stopIfTrue="1" operator="equal">
      <formula>0</formula>
    </cfRule>
  </conditionalFormatting>
  <conditionalFormatting sqref="E244:E255">
    <cfRule type="cellIs" dxfId="3613" priority="239" stopIfTrue="1" operator="equal">
      <formula>0</formula>
    </cfRule>
  </conditionalFormatting>
  <conditionalFormatting sqref="H244:H255">
    <cfRule type="cellIs" dxfId="3612" priority="236" stopIfTrue="1" operator="equal">
      <formula>0</formula>
    </cfRule>
  </conditionalFormatting>
  <conditionalFormatting sqref="G6:G7">
    <cfRule type="cellIs" dxfId="3611" priority="201" stopIfTrue="1" operator="equal">
      <formula>0</formula>
    </cfRule>
  </conditionalFormatting>
  <conditionalFormatting sqref="G8:G47 G76:G207 G232:G255">
    <cfRule type="cellIs" dxfId="3610" priority="200" stopIfTrue="1" operator="equal">
      <formula>0</formula>
    </cfRule>
  </conditionalFormatting>
  <conditionalFormatting sqref="L7:O7 N6:O6 J6:K7 Q6:R7">
    <cfRule type="cellIs" dxfId="3609" priority="198" stopIfTrue="1" operator="equal">
      <formula>0</formula>
    </cfRule>
  </conditionalFormatting>
  <conditionalFormatting sqref="Q6">
    <cfRule type="cellIs" dxfId="3608" priority="197" stopIfTrue="1" operator="equal">
      <formula>0</formula>
    </cfRule>
  </conditionalFormatting>
  <conditionalFormatting sqref="P7">
    <cfRule type="cellIs" dxfId="3607" priority="192" stopIfTrue="1" operator="equal">
      <formula>0</formula>
    </cfRule>
  </conditionalFormatting>
  <conditionalFormatting sqref="P6">
    <cfRule type="cellIs" dxfId="3606" priority="191" stopIfTrue="1" operator="equal">
      <formula>0</formula>
    </cfRule>
  </conditionalFormatting>
  <conditionalFormatting sqref="P7">
    <cfRule type="cellIs" dxfId="3605" priority="189" stopIfTrue="1" operator="equal">
      <formula>0</formula>
    </cfRule>
  </conditionalFormatting>
  <conditionalFormatting sqref="R6">
    <cfRule type="cellIs" dxfId="3604" priority="195" stopIfTrue="1" operator="equal">
      <formula>0</formula>
    </cfRule>
  </conditionalFormatting>
  <conditionalFormatting sqref="L6:O6 Q6">
    <cfRule type="cellIs" dxfId="3603" priority="199" stopIfTrue="1" operator="equal">
      <formula>0</formula>
    </cfRule>
  </conditionalFormatting>
  <conditionalFormatting sqref="R6">
    <cfRule type="cellIs" dxfId="3602" priority="196" stopIfTrue="1" operator="equal">
      <formula>0</formula>
    </cfRule>
  </conditionalFormatting>
  <conditionalFormatting sqref="P6:P7">
    <cfRule type="cellIs" dxfId="3601" priority="194" stopIfTrue="1" operator="equal">
      <formula>0</formula>
    </cfRule>
  </conditionalFormatting>
  <conditionalFormatting sqref="P6">
    <cfRule type="cellIs" dxfId="3600" priority="193" stopIfTrue="1" operator="equal">
      <formula>0</formula>
    </cfRule>
  </conditionalFormatting>
  <conditionalFormatting sqref="P6">
    <cfRule type="cellIs" dxfId="3599" priority="190" stopIfTrue="1" operator="equal">
      <formula>0</formula>
    </cfRule>
  </conditionalFormatting>
  <conditionalFormatting sqref="P6">
    <cfRule type="cellIs" dxfId="3598" priority="188" stopIfTrue="1" operator="equal">
      <formula>0</formula>
    </cfRule>
  </conditionalFormatting>
  <conditionalFormatting sqref="L9:O9 L11:O11 L13:O13 L15:O15 L17:O17 L19:O19 L21:O21 L23:O23 L25:O25 L27:O27 L29:O29 L31:O31 L33:O33 L35:O35 L37:O37 L39:O39 L41:O41 L43:O43 L45:O45 L47:O47 L77:O77 L79:O79 L81:O81 L83:O83 L85:O85 L87:O87 L89:O89 L91:O91 L93:O93 L95:O95 L97:O97 L99:O99 L101:O101 L103:O103 L105:O105 L107:O107 L109:O109 L111:O111 L113:O113 L115:O115 L117:O117 L119:O119 L121:O121 L123:O123 L125:O125 L127:O127 L129:O129 L131:O131 L133:O133 L135:O135 L137:O137 L139:O139 L141:O141 L143:O143 L145:O145 L147:O147 L149:O149 L151:O151 L153:O153 L155:O155 L157:O157 L159:O159 L161:O161 L163:O163 L165:O165 L167:O167 L169:O169 L171:O171 L173:O173 L175:O175 L177:O177 L179:O179 L181:O181 L183:O183 L185:O185 N8:O8 N10:O10 N12:O12 N14:O14 N16:O16 N18:O18 N20:O20 N22:O22 N24:O24 N26:O26 N28:O28 N30:O30 N32:O32 N34:O34 N36:O36 N38:O38 N40:O40 N42:O42 N44:O44 N46:O46 N76:O76 N78:O78 N80:O80 N82:O82 N84:O84 N86:O86 N88:O88 N90:O90 N92:O92 N94:O94 N96:O96 N98:O98 N100:O100 N102:O102 N104:O104 N106:O106 N108:O108 N110:O110 N112:O112 N114:O114 N116:O116 N118:O118 N120:O120 N122:O122 N124:O124 N126:O126 N128:O128 N130:O130 N132:O132 N134:O134 N136:O136 N138:O138 N140:O140 N142:O142 N144:O144 N146:O146 N148:O148 N150:O150 N152:O152 N154:O154 N156:O156 N158:O158 N160:O160 N162:O162 N164:O164 N166:O166 N168:O168 N170:O170 N172:O172 N174:O174 N176:O176 N178:O178 N180:O180 N182:O182 N184:O184 J8:K47 Q8:R47 Q76:R185 J76:K185">
    <cfRule type="cellIs" dxfId="3597" priority="186" stopIfTrue="1" operator="equal">
      <formula>0</formula>
    </cfRule>
  </conditionalFormatting>
  <conditionalFormatting sqref="Q8 Q10 Q12 Q14 Q16 Q18 Q20 Q22 Q24 Q26 Q28 Q30 Q32 Q34 Q36 Q38 Q40 Q42 Q44 Q46 Q76 Q78 Q80 Q82 Q84 Q86 Q88 Q90 Q92 Q94 Q96 Q98 Q100 Q102 Q104 Q106 Q108 Q110 Q112 Q114 Q116 Q118 Q120 Q122 Q124 Q126 Q128 Q130 Q132 Q134 Q136 Q138 Q140 Q142 Q144 Q146 Q148 Q150 Q152 Q154 Q156 Q158 Q160 Q162 Q164 Q166 Q168 Q170 Q172 Q174 Q176 Q178 Q180 Q182 Q184">
    <cfRule type="cellIs" dxfId="3596" priority="185" stopIfTrue="1" operator="equal">
      <formula>0</formula>
    </cfRule>
  </conditionalFormatting>
  <conditionalFormatting sqref="P9 P11 P13 P15 P17 P19 P21 P23 P25 P27 P29 P31 P33 P35 P37 P39 P41 P43 P45 P47 P77 P79 P81 P83 P85 P87 P89 P91 P93 P95 P97 P99 P101 P103 P105 P107 P109 P111 P113 P115 P117 P119 P121 P123 P125 P127 P129 P131 P133 P135 P137 P139 P141 P143 P145 P147 P149 P151 P153 P155 P157 P159 P161 P163 P165 P167 P169 P171 P173 P175 P177 P179 P181 P183">
    <cfRule type="cellIs" dxfId="3595" priority="180"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594" priority="179" stopIfTrue="1" operator="equal">
      <formula>0</formula>
    </cfRule>
  </conditionalFormatting>
  <conditionalFormatting sqref="P9 P11 P13 P15 P17 P19 P21 P23 P25 P27 P29 P31 P33 P35 P37 P39 P41 P43 P45 P47 P77 P79 P81 P83 P85 P87 P89 P91 P93 P95 P97 P99 P101 P103 P105 P107 P109 P111 P113 P115 P117 P119 P121 P123 P125 P127 P129 P131 P133 P135 P137 P139 P141 P143 P145 P147 P149 P151 P153 P155 P157 P159 P161 P163 P165 P167 P169 P171 P173 P175 P177 P179 P181 P183">
    <cfRule type="cellIs" dxfId="3593" priority="177" stopIfTrue="1" operator="equal">
      <formula>0</formula>
    </cfRule>
  </conditionalFormatting>
  <conditionalFormatting sqref="R8 R10 R12 R14 R16 R18 R20 R22 R24 R26 R28 R30 R32 R34 R36 R38 R40 R42 R44 R46 R76 R78 R80 R82 R84 R86 R88 R90 R92 R94 R96 R98 R100 R102 R104 R106 R108 R110 R112 R114 R116 R118 R120 R122 R124 R126 R128 R130 R132 R134 R136 R138 R140 R142 R144 R146 R148 R150 R152 R154 R156 R158 R160 R162 R164 R166 R168 R170 R172 R174 R176 R178 R180 R182 R184">
    <cfRule type="cellIs" dxfId="3592" priority="183" stopIfTrue="1" operator="equal">
      <formula>0</formula>
    </cfRule>
  </conditionalFormatting>
  <conditionalFormatting sqref="L8:O8 L10:O10 L12:O12 L14:O14 L16:O16 L18:O18 L20:O20 L22:O22 L24:O24 L26:O26 L28:O28 L30:O30 L32:O32 L34:O34 L36:O36 L38:O38 L40:O40 L42:O42 L44:O44 L46:O46 L76:O76 L78:O78 L80:O80 L82:O82 L84:O84 L86:O86 L88:O88 L90:O90 L92:O92 L94:O94 L96:O96 L98:O98 L100:O100 L102:O102 L104:O104 L106:O106 L108:O108 L110:O110 L112:O112 L114:O114 L116:O116 L118:O118 L120:O120 L122:O122 L124:O124 L126:O126 L128:O128 L130:O130 L132:O132 L134:O134 L136:O136 L138:O138 L140:O140 L142:O142 L144:O144 L146:O146 L148:O148 L150:O150 L152:O152 L154:O154 L156:O156 L158:O158 L160:O160 L162:O162 L164:O164 L166:O166 L168:O168 L170:O170 L172:O172 L174:O174 L176:O176 L178:O178 L180:O180 L182:O182 L184:O184 Q8 Q10 Q12 Q14 Q16 Q18 Q20 Q22 Q24 Q26 Q28 Q30 Q32 Q34 Q36 Q38 Q40 Q42 Q44 Q46 Q76 Q78 Q80 Q82 Q84 Q86 Q88 Q90 Q92 Q94 Q96 Q98 Q100 Q102 Q104 Q106 Q108 Q110 Q112 Q114 Q116 Q118 Q120 Q122 Q124 Q126 Q128 Q130 Q132 Q134 Q136 Q138 Q140 Q142 Q144 Q146 Q148 Q150 Q152 Q154 Q156 Q158 Q160 Q162 Q164 Q166 Q168 Q170 Q172 Q174 Q176 Q178 Q180 Q182 Q184">
    <cfRule type="cellIs" dxfId="3591" priority="187" stopIfTrue="1" operator="equal">
      <formula>0</formula>
    </cfRule>
  </conditionalFormatting>
  <conditionalFormatting sqref="R8 R10 R12 R14 R16 R18 R20 R22 R24 R26 R28 R30 R32 R34 R36 R38 R40 R42 R44 R46 R76 R78 R80 R82 R84 R86 R88 R90 R92 R94 R96 R98 R100 R102 R104 R106 R108 R110 R112 R114 R116 R118 R120 R122 R124 R126 R128 R130 R132 R134 R136 R138 R140 R142 R144 R146 R148 R150 R152 R154 R156 R158 R160 R162 R164 R166 R168 R170 R172 R174 R176 R178 R180 R182 R184">
    <cfRule type="cellIs" dxfId="3590" priority="184" stopIfTrue="1" operator="equal">
      <formula>0</formula>
    </cfRule>
  </conditionalFormatting>
  <conditionalFormatting sqref="P8:P47 P76:P183">
    <cfRule type="cellIs" dxfId="3589" priority="182"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588" priority="181"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587" priority="178"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586" priority="176" stopIfTrue="1" operator="equal">
      <formula>0</formula>
    </cfRule>
  </conditionalFormatting>
  <conditionalFormatting sqref="P184">
    <cfRule type="cellIs" dxfId="3585" priority="169" stopIfTrue="1" operator="equal">
      <formula>0</formula>
    </cfRule>
  </conditionalFormatting>
  <conditionalFormatting sqref="P184:P185">
    <cfRule type="cellIs" dxfId="3584" priority="170" stopIfTrue="1" operator="equal">
      <formula>0</formula>
    </cfRule>
  </conditionalFormatting>
  <conditionalFormatting sqref="P184">
    <cfRule type="cellIs" dxfId="3583" priority="171" stopIfTrue="1" operator="equal">
      <formula>0</formula>
    </cfRule>
  </conditionalFormatting>
  <conditionalFormatting sqref="P184">
    <cfRule type="cellIs" dxfId="3582" priority="174" stopIfTrue="1" operator="equal">
      <formula>0</formula>
    </cfRule>
  </conditionalFormatting>
  <conditionalFormatting sqref="P184:P185">
    <cfRule type="cellIs" dxfId="3581" priority="173" stopIfTrue="1" operator="equal">
      <formula>0</formula>
    </cfRule>
  </conditionalFormatting>
  <conditionalFormatting sqref="P184">
    <cfRule type="cellIs" dxfId="3580" priority="172" stopIfTrue="1" operator="equal">
      <formula>0</formula>
    </cfRule>
  </conditionalFormatting>
  <conditionalFormatting sqref="P184:P185">
    <cfRule type="cellIs" dxfId="3579" priority="175" stopIfTrue="1" operator="equal">
      <formula>0</formula>
    </cfRule>
  </conditionalFormatting>
  <conditionalFormatting sqref="L187:O187 L189:O189 L191:O191 L193:O193 L195:O195 L197:O197 L199:O199 L201:O201 L203:O203 L205:O205 L207:O207 N186:O186 N188:O188 N190:O190 N192:O192 N194:O194 N196:O196 N198:O198 N200:O200 N202:O202 N204:O204 N206:O206 J186:K207 Q186:R207">
    <cfRule type="cellIs" dxfId="3578" priority="167" stopIfTrue="1" operator="equal">
      <formula>0</formula>
    </cfRule>
  </conditionalFormatting>
  <conditionalFormatting sqref="Q186 Q188 Q190 Q192 Q194 Q196 Q198 Q200 Q202 Q204 Q206">
    <cfRule type="cellIs" dxfId="3577" priority="166" stopIfTrue="1" operator="equal">
      <formula>0</formula>
    </cfRule>
  </conditionalFormatting>
  <conditionalFormatting sqref="R186 R188 R190 R192 R194 R196 R198 R200 R202 R204 R206">
    <cfRule type="cellIs" dxfId="3576" priority="164" stopIfTrue="1" operator="equal">
      <formula>0</formula>
    </cfRule>
  </conditionalFormatting>
  <conditionalFormatting sqref="L186:O186 L188:O188 L190:O190 L192:O192 L194:O194 L196:O196 L198:O198 L200:O200 L202:O202 L204:O204 L206:O206 Q186 Q188 Q190 Q192 Q194 Q196 Q198 Q200 Q202 Q204 Q206">
    <cfRule type="cellIs" dxfId="3575" priority="168" stopIfTrue="1" operator="equal">
      <formula>0</formula>
    </cfRule>
  </conditionalFormatting>
  <conditionalFormatting sqref="R186 R188 R190 R192 R194 R196 R198 R200 R202 R204 R206">
    <cfRule type="cellIs" dxfId="3574" priority="165" stopIfTrue="1" operator="equal">
      <formula>0</formula>
    </cfRule>
  </conditionalFormatting>
  <conditionalFormatting sqref="P186 P188 P190 P192 P194 P196 P198 P200 P202 P204 P206">
    <cfRule type="cellIs" dxfId="3573" priority="157" stopIfTrue="1" operator="equal">
      <formula>0</formula>
    </cfRule>
  </conditionalFormatting>
  <conditionalFormatting sqref="P186:P207">
    <cfRule type="cellIs" dxfId="3572" priority="158" stopIfTrue="1" operator="equal">
      <formula>0</formula>
    </cfRule>
  </conditionalFormatting>
  <conditionalFormatting sqref="P186 P188 P190 P192 P194 P196 P198 P200 P202 P204 P206">
    <cfRule type="cellIs" dxfId="3571" priority="159" stopIfTrue="1" operator="equal">
      <formula>0</formula>
    </cfRule>
  </conditionalFormatting>
  <conditionalFormatting sqref="P186 P188 P190 P192 P194 P196 P198 P200 P202 P204 P206">
    <cfRule type="cellIs" dxfId="3570" priority="162" stopIfTrue="1" operator="equal">
      <formula>0</formula>
    </cfRule>
  </conditionalFormatting>
  <conditionalFormatting sqref="P186:P207">
    <cfRule type="cellIs" dxfId="3569" priority="161" stopIfTrue="1" operator="equal">
      <formula>0</formula>
    </cfRule>
  </conditionalFormatting>
  <conditionalFormatting sqref="P186 P188 P190 P192 P194 P196 P198 P200 P202 P204 P206">
    <cfRule type="cellIs" dxfId="3568" priority="160" stopIfTrue="1" operator="equal">
      <formula>0</formula>
    </cfRule>
  </conditionalFormatting>
  <conditionalFormatting sqref="P186:P207">
    <cfRule type="cellIs" dxfId="3567" priority="163" stopIfTrue="1" operator="equal">
      <formula>0</formula>
    </cfRule>
  </conditionalFormatting>
  <conditionalFormatting sqref="E48:F61 H48:I61">
    <cfRule type="cellIs" dxfId="3566" priority="156" stopIfTrue="1" operator="equal">
      <formula>0</formula>
    </cfRule>
  </conditionalFormatting>
  <conditionalFormatting sqref="G48:G61">
    <cfRule type="cellIs" dxfId="3565" priority="155" stopIfTrue="1" operator="equal">
      <formula>0</formula>
    </cfRule>
  </conditionalFormatting>
  <conditionalFormatting sqref="L49:O49 L51:O51 L53:O53 L55:O55 L57:O57 L59:O59 L61:O61 N48:O48 N50:O50 N52:O52 N54:O54 N56:O56 N58:O58 N60:O60 J48:K61 Q48:R61">
    <cfRule type="cellIs" dxfId="3564" priority="153" stopIfTrue="1" operator="equal">
      <formula>0</formula>
    </cfRule>
  </conditionalFormatting>
  <conditionalFormatting sqref="Q48 Q50 Q52 Q54 Q56 Q58 Q60">
    <cfRule type="cellIs" dxfId="3563" priority="152" stopIfTrue="1" operator="equal">
      <formula>0</formula>
    </cfRule>
  </conditionalFormatting>
  <conditionalFormatting sqref="P49 P51 P53 P55 P57 P59 P61">
    <cfRule type="cellIs" dxfId="3562" priority="147" stopIfTrue="1" operator="equal">
      <formula>0</formula>
    </cfRule>
  </conditionalFormatting>
  <conditionalFormatting sqref="P48 P50 P52 P54 P56 P58 P60">
    <cfRule type="cellIs" dxfId="3561" priority="146" stopIfTrue="1" operator="equal">
      <formula>0</formula>
    </cfRule>
  </conditionalFormatting>
  <conditionalFormatting sqref="P49 P51 P53 P55 P57 P59 P61">
    <cfRule type="cellIs" dxfId="3560" priority="144" stopIfTrue="1" operator="equal">
      <formula>0</formula>
    </cfRule>
  </conditionalFormatting>
  <conditionalFormatting sqref="R48 R50 R52 R54 R56 R58 R60">
    <cfRule type="cellIs" dxfId="3559" priority="150" stopIfTrue="1" operator="equal">
      <formula>0</formula>
    </cfRule>
  </conditionalFormatting>
  <conditionalFormatting sqref="L48:O48 L50:O50 L52:O52 L54:O54 L56:O56 L58:O58 L60:O60 Q48 Q50 Q52 Q54 Q56 Q58 Q60">
    <cfRule type="cellIs" dxfId="3558" priority="154" stopIfTrue="1" operator="equal">
      <formula>0</formula>
    </cfRule>
  </conditionalFormatting>
  <conditionalFormatting sqref="R48 R50 R52 R54 R56 R58 R60">
    <cfRule type="cellIs" dxfId="3557" priority="151" stopIfTrue="1" operator="equal">
      <formula>0</formula>
    </cfRule>
  </conditionalFormatting>
  <conditionalFormatting sqref="P48:P61">
    <cfRule type="cellIs" dxfId="3556" priority="149" stopIfTrue="1" operator="equal">
      <formula>0</formula>
    </cfRule>
  </conditionalFormatting>
  <conditionalFormatting sqref="P48 P50 P52 P54 P56 P58 P60">
    <cfRule type="cellIs" dxfId="3555" priority="148" stopIfTrue="1" operator="equal">
      <formula>0</formula>
    </cfRule>
  </conditionalFormatting>
  <conditionalFormatting sqref="P48 P50 P52 P54 P56 P58 P60">
    <cfRule type="cellIs" dxfId="3554" priority="145" stopIfTrue="1" operator="equal">
      <formula>0</formula>
    </cfRule>
  </conditionalFormatting>
  <conditionalFormatting sqref="P48 P50 P52 P54 P56 P58 P60">
    <cfRule type="cellIs" dxfId="3553" priority="143" stopIfTrue="1" operator="equal">
      <formula>0</formula>
    </cfRule>
  </conditionalFormatting>
  <conditionalFormatting sqref="E62:F75 H62:I75">
    <cfRule type="cellIs" dxfId="3552" priority="142" stopIfTrue="1" operator="equal">
      <formula>0</formula>
    </cfRule>
  </conditionalFormatting>
  <conditionalFormatting sqref="G62:G75">
    <cfRule type="cellIs" dxfId="3551" priority="141" stopIfTrue="1" operator="equal">
      <formula>0</formula>
    </cfRule>
  </conditionalFormatting>
  <conditionalFormatting sqref="L63:O63 L65:O65 L67:O67 L69:O69 L71:O71 L73:O73 L75:O75 N62:O62 N64:O64 N66:O66 N68:O68 N70:O70 N72:O72 N74:O74 J62:K75 Q62:R75">
    <cfRule type="cellIs" dxfId="3550" priority="139" stopIfTrue="1" operator="equal">
      <formula>0</formula>
    </cfRule>
  </conditionalFormatting>
  <conditionalFormatting sqref="Q62 Q64 Q66 Q68 Q70 Q72 Q74">
    <cfRule type="cellIs" dxfId="3549" priority="138" stopIfTrue="1" operator="equal">
      <formula>0</formula>
    </cfRule>
  </conditionalFormatting>
  <conditionalFormatting sqref="P63 P65 P67 P69 P71 P73 P75">
    <cfRule type="cellIs" dxfId="3548" priority="133" stopIfTrue="1" operator="equal">
      <formula>0</formula>
    </cfRule>
  </conditionalFormatting>
  <conditionalFormatting sqref="P62 P64 P66 P68 P70 P72 P74">
    <cfRule type="cellIs" dxfId="3547" priority="132" stopIfTrue="1" operator="equal">
      <formula>0</formula>
    </cfRule>
  </conditionalFormatting>
  <conditionalFormatting sqref="P63 P65 P67 P69 P71 P73 P75">
    <cfRule type="cellIs" dxfId="3546" priority="130" stopIfTrue="1" operator="equal">
      <formula>0</formula>
    </cfRule>
  </conditionalFormatting>
  <conditionalFormatting sqref="R62 R64 R66 R68 R70 R72 R74">
    <cfRule type="cellIs" dxfId="3545" priority="136" stopIfTrue="1" operator="equal">
      <formula>0</formula>
    </cfRule>
  </conditionalFormatting>
  <conditionalFormatting sqref="L62:O62 L64:O64 L66:O66 L68:O68 L70:O70 L72:O72 L74:O74 Q62 Q64 Q66 Q68 Q70 Q72 Q74">
    <cfRule type="cellIs" dxfId="3544" priority="140" stopIfTrue="1" operator="equal">
      <formula>0</formula>
    </cfRule>
  </conditionalFormatting>
  <conditionalFormatting sqref="R62 R64 R66 R68 R70 R72 R74">
    <cfRule type="cellIs" dxfId="3543" priority="137" stopIfTrue="1" operator="equal">
      <formula>0</formula>
    </cfRule>
  </conditionalFormatting>
  <conditionalFormatting sqref="P62:P75">
    <cfRule type="cellIs" dxfId="3542" priority="135" stopIfTrue="1" operator="equal">
      <formula>0</formula>
    </cfRule>
  </conditionalFormatting>
  <conditionalFormatting sqref="P62 P64 P66 P68 P70 P72 P74">
    <cfRule type="cellIs" dxfId="3541" priority="134" stopIfTrue="1" operator="equal">
      <formula>0</formula>
    </cfRule>
  </conditionalFormatting>
  <conditionalFormatting sqref="P62 P64 P66 P68 P70 P72 P74">
    <cfRule type="cellIs" dxfId="3540" priority="131" stopIfTrue="1" operator="equal">
      <formula>0</formula>
    </cfRule>
  </conditionalFormatting>
  <conditionalFormatting sqref="P62 P64 P66 P68 P70 P72 P74">
    <cfRule type="cellIs" dxfId="3539" priority="129" stopIfTrue="1" operator="equal">
      <formula>0</formula>
    </cfRule>
  </conditionalFormatting>
  <conditionalFormatting sqref="F256:F279">
    <cfRule type="cellIs" dxfId="3538" priority="94" stopIfTrue="1" operator="equal">
      <formula>0</formula>
    </cfRule>
  </conditionalFormatting>
  <conditionalFormatting sqref="E256:E279">
    <cfRule type="cellIs" dxfId="3537" priority="93" stopIfTrue="1" operator="equal">
      <formula>0</formula>
    </cfRule>
  </conditionalFormatting>
  <conditionalFormatting sqref="H256:H279">
    <cfRule type="cellIs" dxfId="3536" priority="92" stopIfTrue="1" operator="equal">
      <formula>0</formula>
    </cfRule>
  </conditionalFormatting>
  <conditionalFormatting sqref="G256:G279">
    <cfRule type="cellIs" dxfId="3535" priority="82" stopIfTrue="1" operator="equal">
      <formula>0</formula>
    </cfRule>
  </conditionalFormatting>
  <conditionalFormatting sqref="H220:H231">
    <cfRule type="cellIs" dxfId="3534" priority="79" stopIfTrue="1" operator="equal">
      <formula>0</formula>
    </cfRule>
  </conditionalFormatting>
  <conditionalFormatting sqref="F220:F231">
    <cfRule type="cellIs" dxfId="3533" priority="81" stopIfTrue="1" operator="equal">
      <formula>0</formula>
    </cfRule>
  </conditionalFormatting>
  <conditionalFormatting sqref="E220:E231">
    <cfRule type="cellIs" dxfId="3532" priority="80" stopIfTrue="1" operator="equal">
      <formula>0</formula>
    </cfRule>
  </conditionalFormatting>
  <conditionalFormatting sqref="G220:G231">
    <cfRule type="cellIs" dxfId="3531" priority="71" stopIfTrue="1" operator="equal">
      <formula>0</formula>
    </cfRule>
  </conditionalFormatting>
  <conditionalFormatting sqref="H208:H219">
    <cfRule type="cellIs" dxfId="3530" priority="56" stopIfTrue="1" operator="equal">
      <formula>0</formula>
    </cfRule>
  </conditionalFormatting>
  <conditionalFormatting sqref="F208:F219">
    <cfRule type="cellIs" dxfId="3529" priority="58" stopIfTrue="1" operator="equal">
      <formula>0</formula>
    </cfRule>
  </conditionalFormatting>
  <conditionalFormatting sqref="E208:E219">
    <cfRule type="cellIs" dxfId="3528" priority="57" stopIfTrue="1" operator="equal">
      <formula>0</formula>
    </cfRule>
  </conditionalFormatting>
  <conditionalFormatting sqref="G208:G219">
    <cfRule type="cellIs" dxfId="3527" priority="48" stopIfTrue="1" operator="equal">
      <formula>0</formula>
    </cfRule>
  </conditionalFormatting>
  <conditionalFormatting sqref="N286:Q286 N288:Q288">
    <cfRule type="cellIs" dxfId="3526" priority="35" stopIfTrue="1" operator="equal">
      <formula>0</formula>
    </cfRule>
  </conditionalFormatting>
  <conditionalFormatting sqref="N286:Q286 N288:Q288">
    <cfRule type="cellIs" dxfId="3525" priority="34" stopIfTrue="1" operator="equal">
      <formula>0</formula>
    </cfRule>
  </conditionalFormatting>
  <conditionalFormatting sqref="N286:Q286 N288:Q288">
    <cfRule type="cellIs" dxfId="3524" priority="33" stopIfTrue="1" operator="equal">
      <formula>0</formula>
    </cfRule>
  </conditionalFormatting>
  <conditionalFormatting sqref="N286:Q286 N288:Q288">
    <cfRule type="cellIs" dxfId="3523" priority="32" stopIfTrue="1" operator="equal">
      <formula>0</formula>
    </cfRule>
  </conditionalFormatting>
  <conditionalFormatting sqref="N286:Q286 N288:Q288">
    <cfRule type="cellIs" dxfId="3522" priority="31" stopIfTrue="1" operator="equal">
      <formula>0</formula>
    </cfRule>
  </conditionalFormatting>
  <conditionalFormatting sqref="N286:Q286 N288:Q288">
    <cfRule type="cellIs" dxfId="3521" priority="30" stopIfTrue="1" operator="equal">
      <formula>0</formula>
    </cfRule>
  </conditionalFormatting>
  <conditionalFormatting sqref="N286:Q286 N288:Q288">
    <cfRule type="cellIs" dxfId="3520" priority="29" stopIfTrue="1" operator="equal">
      <formula>0</formula>
    </cfRule>
  </conditionalFormatting>
  <conditionalFormatting sqref="N286:Q286 N288:Q288">
    <cfRule type="cellIs" dxfId="3519" priority="28" stopIfTrue="1" operator="equal">
      <formula>0</formula>
    </cfRule>
  </conditionalFormatting>
  <conditionalFormatting sqref="Q286 Q288">
    <cfRule type="cellIs" dxfId="3518" priority="27" stopIfTrue="1" operator="equal">
      <formula>0</formula>
    </cfRule>
  </conditionalFormatting>
  <conditionalFormatting sqref="Q286 Q288">
    <cfRule type="cellIs" dxfId="3517" priority="26" stopIfTrue="1" operator="equal">
      <formula>0</formula>
    </cfRule>
  </conditionalFormatting>
  <conditionalFormatting sqref="Q286 Q288">
    <cfRule type="cellIs" dxfId="3516" priority="25" stopIfTrue="1" operator="equal">
      <formula>0</formula>
    </cfRule>
  </conditionalFormatting>
  <conditionalFormatting sqref="Q286 Q288">
    <cfRule type="cellIs" dxfId="3515" priority="24" stopIfTrue="1" operator="equal">
      <formula>0</formula>
    </cfRule>
  </conditionalFormatting>
  <conditionalFormatting sqref="R285:R288">
    <cfRule type="cellIs" dxfId="3514" priority="22" stopIfTrue="1" operator="equal">
      <formula>0</formula>
    </cfRule>
  </conditionalFormatting>
  <conditionalFormatting sqref="R285 R287">
    <cfRule type="cellIs" dxfId="3513" priority="23" stopIfTrue="1" operator="equal">
      <formula>0</formula>
    </cfRule>
  </conditionalFormatting>
  <conditionalFormatting sqref="P208 P220 P232 P244 P210 P222 P234 P246 P212 P224 P236 P214 P226 P238 P216 P228 P240 P218 P230 P242 P248 P250 P252 P254 P256 P258 P260 P262 P264 P266 P268 P270 P272 P274 P276 P278">
    <cfRule type="cellIs" dxfId="3512" priority="13" stopIfTrue="1" operator="equal">
      <formula>0</formula>
    </cfRule>
  </conditionalFormatting>
  <conditionalFormatting sqref="I208:O255 Q208:Q279 J256:O279">
    <cfRule type="cellIs" dxfId="3511" priority="21" stopIfTrue="1" operator="equal">
      <formula>0</formula>
    </cfRule>
  </conditionalFormatting>
  <conditionalFormatting sqref="N208:O208 N220:O220 N232:O232 N244:O244 N256:O256 N268:O268 N210:O210 N222:O222 N234:O234 N246:O246 N258:O258 N270:O270 N212:O212 N224:O224 N236:O236 N248:O248 N260:O260 N272:O272 N214:O214 N226:O226 N238:O238 N250:O250 N262:O262 N274:O274 N216:O216 N228:O228 N240:O240 N252:O252 N264:O264 N276:O276 N218:O218 N230:O230 N242:O242 N254:O254 N266:O266 N278:O278 Q218 Q230 Q242 Q254 Q266 Q278 Q216 Q228 Q240 Q252 Q264 Q276 Q214 Q226 Q238 Q250 Q262 Q274 Q212 Q224 Q236 Q248 Q260 Q272 Q210 Q222 Q234 Q246 Q258 Q270 Q208 Q220 Q232 Q244 Q256 Q268">
    <cfRule type="cellIs" dxfId="3510" priority="20" stopIfTrue="1" operator="equal">
      <formula>0</formula>
    </cfRule>
  </conditionalFormatting>
  <conditionalFormatting sqref="P208:P279">
    <cfRule type="cellIs" dxfId="3509" priority="14" stopIfTrue="1" operator="equal">
      <formula>0</formula>
    </cfRule>
  </conditionalFormatting>
  <conditionalFormatting sqref="P208 P220 P232 P244 P210 P222 P234 P246 P212 P224 P236 P214 P226 P238 P216 P228 P240 P218 P230 P242 P248 P250 P252 P254 P256 P258 P260 P262 P264 P266 P268 P270 P272 P274 P276 P278">
    <cfRule type="cellIs" dxfId="3508" priority="15" stopIfTrue="1" operator="equal">
      <formula>0</formula>
    </cfRule>
  </conditionalFormatting>
  <conditionalFormatting sqref="P208 P220 P232 P244 P210 P222 P234 P246 P212 P224 P236 P214 P226 P238 P216 P228 P240 P218 P230 P242 P248 P250 P252 P254 P256 P258 P260 P262 P264 P266 P268 P270 P272 P274 P276 P278">
    <cfRule type="cellIs" dxfId="3507" priority="18" stopIfTrue="1" operator="equal">
      <formula>0</formula>
    </cfRule>
  </conditionalFormatting>
  <conditionalFormatting sqref="P208:P279">
    <cfRule type="cellIs" dxfId="3506" priority="17" stopIfTrue="1" operator="equal">
      <formula>0</formula>
    </cfRule>
  </conditionalFormatting>
  <conditionalFormatting sqref="P208 P220 P232 P244 P210 P222 P234 P246 P212 P224 P236 P214 P226 P238 P216 P228 P240 P218 P230 P242 P248 P250 P252 P254 P256 P258 P260 P262 P264 P266 P268 P270 P272 P274 P276 P278">
    <cfRule type="cellIs" dxfId="3505" priority="16" stopIfTrue="1" operator="equal">
      <formula>0</formula>
    </cfRule>
  </conditionalFormatting>
  <conditionalFormatting sqref="P208:P279">
    <cfRule type="cellIs" dxfId="3504" priority="19" stopIfTrue="1" operator="equal">
      <formula>0</formula>
    </cfRule>
  </conditionalFormatting>
  <conditionalFormatting sqref="R208:R279">
    <cfRule type="cellIs" dxfId="3503" priority="11" stopIfTrue="1" operator="equal">
      <formula>0</formula>
    </cfRule>
  </conditionalFormatting>
  <conditionalFormatting sqref="R208 R220 R232 R244 R256 R268 R210 R222 R234 R246 R258 R270 R212 R224 R236 R248 R260 R272 R214 R226 R238 R250 R262 R274 R216 R228 R240 R252 R264 R276 R218 R230 R242 R254 R266 R278">
    <cfRule type="cellIs" dxfId="3502" priority="12" stopIfTrue="1" operator="equal">
      <formula>0</formula>
    </cfRule>
  </conditionalFormatting>
  <conditionalFormatting sqref="R208:R279">
    <cfRule type="cellIs" dxfId="3501" priority="10" stopIfTrue="1" operator="equal">
      <formula>0</formula>
    </cfRule>
  </conditionalFormatting>
  <conditionalFormatting sqref="R208 R220 R232 R244 R256 R268 R210 R222 R234 R246 R258 R270 R212 R224 R236 R248 R260 R272 R214 R226 R238 R250 R262 R274 R216 R228 R240 R252 R264 R276 R218 R230 R242 R254 R266 R278">
    <cfRule type="cellIs" dxfId="3500" priority="9" stopIfTrue="1" operator="equal">
      <formula>0</formula>
    </cfRule>
  </conditionalFormatting>
  <conditionalFormatting sqref="R208:R279">
    <cfRule type="cellIs" dxfId="3499" priority="8" stopIfTrue="1" operator="equal">
      <formula>0</formula>
    </cfRule>
  </conditionalFormatting>
  <conditionalFormatting sqref="R218 R230 R242 R254 R266 R278 R216 R228 R240 R252 R264 R276 R214 R226 R238 R250 R262 R274 R212 R224 R236 R248 R260 R272 R210 R222 R234 R246 R258 R270 R208 R220 R232 R244 R256 R268">
    <cfRule type="cellIs" dxfId="3498" priority="7" stopIfTrue="1" operator="equal">
      <formula>0</formula>
    </cfRule>
  </conditionalFormatting>
  <conditionalFormatting sqref="I256">
    <cfRule type="cellIs" dxfId="3497" priority="6" stopIfTrue="1" operator="equal">
      <formula>0</formula>
    </cfRule>
  </conditionalFormatting>
  <conditionalFormatting sqref="I257">
    <cfRule type="cellIs" dxfId="3496" priority="5" stopIfTrue="1" operator="equal">
      <formula>0</formula>
    </cfRule>
  </conditionalFormatting>
  <conditionalFormatting sqref="I258 I260 I262 I264 I266 I268">
    <cfRule type="cellIs" dxfId="3495" priority="4" stopIfTrue="1" operator="equal">
      <formula>0</formula>
    </cfRule>
  </conditionalFormatting>
  <conditionalFormatting sqref="I259 I261 I263 I265 I267 I269">
    <cfRule type="cellIs" dxfId="3494" priority="3" stopIfTrue="1" operator="equal">
      <formula>0</formula>
    </cfRule>
  </conditionalFormatting>
  <conditionalFormatting sqref="I270 I272 I274 I276 I278">
    <cfRule type="cellIs" dxfId="3493" priority="2" stopIfTrue="1" operator="equal">
      <formula>0</formula>
    </cfRule>
  </conditionalFormatting>
  <conditionalFormatting sqref="I271 I273 I275 I277 I279">
    <cfRule type="cellIs" dxfId="3492"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ax="15" man="1"/>
    <brk id="145"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tabColor rgb="FF00B0F0"/>
    <pageSetUpPr fitToPage="1"/>
  </sheetPr>
  <dimension ref="A1:T289"/>
  <sheetViews>
    <sheetView showGridLines="0" zoomScaleNormal="100" workbookViewId="0">
      <pane ySplit="5" topLeftCell="A6" activePane="bottomLeft" state="frozenSplit"/>
      <selection activeCell="C1" sqref="C1:L2"/>
      <selection pane="bottomLeft" activeCell="C1" sqref="C1:L2"/>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8" width="11.7109375" style="47" customWidth="1"/>
    <col min="19" max="19" width="5.85546875" style="81" customWidth="1"/>
    <col min="20" max="20" width="9.5703125" style="47" bestFit="1" customWidth="1"/>
    <col min="21" max="16384" width="9.140625" style="47"/>
  </cols>
  <sheetData>
    <row r="1" spans="1:19" ht="16.5" customHeight="1" x14ac:dyDescent="0.2">
      <c r="A1" s="509" t="s">
        <v>25</v>
      </c>
      <c r="B1" s="510"/>
      <c r="C1" s="541" t="s">
        <v>212</v>
      </c>
      <c r="D1" s="553"/>
      <c r="E1" s="553"/>
      <c r="F1" s="553"/>
      <c r="G1" s="553"/>
      <c r="H1" s="553"/>
      <c r="I1" s="553"/>
      <c r="J1" s="553"/>
      <c r="K1" s="553"/>
      <c r="L1" s="554"/>
      <c r="M1" s="130"/>
      <c r="N1" s="503" t="s">
        <v>149</v>
      </c>
      <c r="O1" s="504"/>
      <c r="P1" s="505"/>
      <c r="Q1" s="137" t="s">
        <v>161</v>
      </c>
      <c r="R1" s="137" t="s">
        <v>182</v>
      </c>
      <c r="S1" s="64">
        <v>17</v>
      </c>
    </row>
    <row r="2" spans="1:19" ht="12" customHeight="1" x14ac:dyDescent="0.2">
      <c r="A2" s="65">
        <v>4</v>
      </c>
      <c r="B2" s="66"/>
      <c r="C2" s="555"/>
      <c r="D2" s="555"/>
      <c r="E2" s="555"/>
      <c r="F2" s="555"/>
      <c r="G2" s="555"/>
      <c r="H2" s="555"/>
      <c r="I2" s="555"/>
      <c r="J2" s="555"/>
      <c r="K2" s="555"/>
      <c r="L2" s="556"/>
      <c r="M2" s="113"/>
      <c r="N2" s="506"/>
      <c r="O2" s="507"/>
      <c r="P2" s="508"/>
      <c r="Q2" s="138" t="s">
        <v>162</v>
      </c>
      <c r="R2" s="138" t="s">
        <v>183</v>
      </c>
      <c r="S2" s="64"/>
    </row>
    <row r="3" spans="1:19"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47"/>
    </row>
    <row r="4" spans="1:19" ht="34.5" customHeight="1" x14ac:dyDescent="0.2">
      <c r="A4" s="67" t="s">
        <v>20</v>
      </c>
      <c r="B4" s="67" t="s">
        <v>21</v>
      </c>
      <c r="C4" s="521"/>
      <c r="D4" s="522"/>
      <c r="E4" s="193" t="s">
        <v>17</v>
      </c>
      <c r="F4" s="312" t="s">
        <v>154</v>
      </c>
      <c r="G4" s="296" t="s">
        <v>219</v>
      </c>
      <c r="H4" s="193" t="s">
        <v>1</v>
      </c>
      <c r="I4" s="193" t="s">
        <v>151</v>
      </c>
      <c r="J4" s="193" t="s">
        <v>158</v>
      </c>
      <c r="K4" s="518"/>
      <c r="L4" s="518"/>
      <c r="M4" s="115"/>
      <c r="N4" s="516"/>
      <c r="O4" s="516"/>
      <c r="P4" s="126" t="s">
        <v>148</v>
      </c>
      <c r="Q4" s="514" t="s">
        <v>164</v>
      </c>
      <c r="R4" s="514" t="s">
        <v>164</v>
      </c>
      <c r="S4" s="47"/>
    </row>
    <row r="5" spans="1:19" s="72" customFormat="1" ht="10.5" customHeight="1" x14ac:dyDescent="0.2">
      <c r="A5" s="69" t="s">
        <v>5</v>
      </c>
      <c r="B5" s="192" t="s">
        <v>6</v>
      </c>
      <c r="C5" s="523" t="s">
        <v>7</v>
      </c>
      <c r="D5" s="524"/>
      <c r="E5" s="69" t="s">
        <v>8</v>
      </c>
      <c r="F5" s="69" t="s">
        <v>9</v>
      </c>
      <c r="G5" s="69" t="s">
        <v>10</v>
      </c>
      <c r="H5" s="69" t="s">
        <v>11</v>
      </c>
      <c r="I5" s="69" t="s">
        <v>12</v>
      </c>
      <c r="J5" s="69" t="s">
        <v>13</v>
      </c>
      <c r="K5" s="69" t="s">
        <v>14</v>
      </c>
      <c r="L5" s="69" t="s">
        <v>19</v>
      </c>
      <c r="M5" s="116"/>
      <c r="N5" s="129" t="s">
        <v>159</v>
      </c>
      <c r="O5" s="129" t="s">
        <v>160</v>
      </c>
      <c r="P5" s="125"/>
      <c r="Q5" s="125"/>
      <c r="R5" s="125"/>
    </row>
    <row r="6" spans="1:19" ht="12.75" customHeight="1" x14ac:dyDescent="0.2">
      <c r="A6" s="492">
        <v>38718</v>
      </c>
      <c r="B6" s="492">
        <v>39082</v>
      </c>
      <c r="C6" s="42" t="s">
        <v>3</v>
      </c>
      <c r="D6" s="43">
        <v>0</v>
      </c>
      <c r="E6" s="44">
        <v>9092.49</v>
      </c>
      <c r="F6" s="44">
        <v>0</v>
      </c>
      <c r="G6" s="44">
        <f t="shared" ref="G6" si="0">1800/13*12</f>
        <v>1661.54</v>
      </c>
      <c r="H6" s="44">
        <v>6280.06</v>
      </c>
      <c r="I6" s="44">
        <v>0</v>
      </c>
      <c r="J6" s="44">
        <f>(E6+F6+G6+H6+I6)/12</f>
        <v>1419.51</v>
      </c>
      <c r="K6" s="45">
        <f>(E6+F6+G6+H6+I6)</f>
        <v>17034.09</v>
      </c>
      <c r="L6" s="46">
        <f>K6+J6</f>
        <v>18453.599999999999</v>
      </c>
      <c r="M6" s="117"/>
      <c r="N6" s="119">
        <f>K6</f>
        <v>17034.09</v>
      </c>
      <c r="O6" s="119">
        <f>E6+G6+F6+I6</f>
        <v>10754.03</v>
      </c>
      <c r="P6" s="119">
        <v>774</v>
      </c>
      <c r="Q6" s="119">
        <f>IF(P6&gt;(O6*0.18),P6,O6*0.18)+N6+J6</f>
        <v>20389.330000000002</v>
      </c>
      <c r="R6" s="119">
        <f>N6+O6*0.18</f>
        <v>18969.82</v>
      </c>
      <c r="S6" s="47"/>
    </row>
    <row r="7" spans="1:19" ht="9" customHeight="1" x14ac:dyDescent="0.2">
      <c r="A7" s="493"/>
      <c r="B7" s="493"/>
      <c r="C7" s="48" t="s">
        <v>4</v>
      </c>
      <c r="D7" s="49">
        <v>2</v>
      </c>
      <c r="E7" s="50">
        <v>17605516</v>
      </c>
      <c r="F7" s="50">
        <v>0</v>
      </c>
      <c r="G7" s="50">
        <f t="shared" ref="G7" si="1">G6*1936.27</f>
        <v>3217190</v>
      </c>
      <c r="H7" s="50">
        <v>12159892</v>
      </c>
      <c r="I7" s="50">
        <v>0</v>
      </c>
      <c r="J7" s="51">
        <f t="shared" ref="J7:L7" si="2">J6*1936.27</f>
        <v>2748555</v>
      </c>
      <c r="K7" s="50">
        <f t="shared" si="2"/>
        <v>32982597</v>
      </c>
      <c r="L7" s="52">
        <f t="shared" si="2"/>
        <v>35731152</v>
      </c>
      <c r="M7" s="118"/>
      <c r="N7" s="120">
        <f t="shared" ref="N7:R7" si="3">N6*1936.27</f>
        <v>32982597</v>
      </c>
      <c r="O7" s="120">
        <f t="shared" si="3"/>
        <v>20822706</v>
      </c>
      <c r="P7" s="120">
        <v>1498673</v>
      </c>
      <c r="Q7" s="120">
        <f t="shared" si="3"/>
        <v>39479248</v>
      </c>
      <c r="R7" s="120">
        <f t="shared" si="3"/>
        <v>36730693</v>
      </c>
      <c r="S7" s="47"/>
    </row>
    <row r="8" spans="1:19" ht="12.75" customHeight="1" x14ac:dyDescent="0.2">
      <c r="A8" s="511">
        <v>38718</v>
      </c>
      <c r="B8" s="511">
        <v>39082</v>
      </c>
      <c r="C8" s="53" t="s">
        <v>3</v>
      </c>
      <c r="D8" s="54">
        <v>3</v>
      </c>
      <c r="E8" s="44">
        <v>9438.0300000000007</v>
      </c>
      <c r="F8" s="44">
        <v>0</v>
      </c>
      <c r="G8" s="44">
        <f t="shared" ref="G8:G98" si="4">1800/13*12</f>
        <v>1661.54</v>
      </c>
      <c r="H8" s="44">
        <v>6280.06</v>
      </c>
      <c r="I8" s="44">
        <v>0</v>
      </c>
      <c r="J8" s="44">
        <f t="shared" ref="J8" si="5">(E8+F8+G8+H8+I8)/12</f>
        <v>1448.3</v>
      </c>
      <c r="K8" s="45">
        <f t="shared" ref="K8" si="6">(E8+F8+G8+H8+I8)</f>
        <v>17379.63</v>
      </c>
      <c r="L8" s="46">
        <f t="shared" ref="L8" si="7">K8+J8</f>
        <v>18827.93</v>
      </c>
      <c r="M8" s="117"/>
      <c r="N8" s="119">
        <f t="shared" ref="N8" si="8">K8</f>
        <v>17379.63</v>
      </c>
      <c r="O8" s="119">
        <f t="shared" ref="O8" si="9">E8+G8+F8+I8</f>
        <v>11099.57</v>
      </c>
      <c r="P8" s="119">
        <v>774</v>
      </c>
      <c r="Q8" s="119">
        <f t="shared" ref="Q8" si="10">IF(P8&gt;(O8*0.18),P8,O8*0.18)+N8+J8</f>
        <v>20825.849999999999</v>
      </c>
      <c r="R8" s="119">
        <f t="shared" ref="R8" si="11">N8+O8*0.18</f>
        <v>19377.55</v>
      </c>
      <c r="S8" s="47"/>
    </row>
    <row r="9" spans="1:19" ht="9" customHeight="1" x14ac:dyDescent="0.2">
      <c r="A9" s="511"/>
      <c r="B9" s="511"/>
      <c r="C9" s="48" t="s">
        <v>4</v>
      </c>
      <c r="D9" s="49">
        <v>8</v>
      </c>
      <c r="E9" s="50">
        <v>18274574</v>
      </c>
      <c r="F9" s="50">
        <v>0</v>
      </c>
      <c r="G9" s="50">
        <f t="shared" ref="G9:G99" si="12">G8*1936.27</f>
        <v>3217190</v>
      </c>
      <c r="H9" s="50">
        <v>12159892</v>
      </c>
      <c r="I9" s="50">
        <v>0</v>
      </c>
      <c r="J9" s="51">
        <f t="shared" ref="J9:L9" si="13">J8*1936.27</f>
        <v>2804300</v>
      </c>
      <c r="K9" s="50">
        <f t="shared" si="13"/>
        <v>33651656</v>
      </c>
      <c r="L9" s="52">
        <f t="shared" si="13"/>
        <v>36455956</v>
      </c>
      <c r="M9" s="118"/>
      <c r="N9" s="120">
        <f t="shared" ref="N9:O9" si="14">N8*1936.27</f>
        <v>33651656</v>
      </c>
      <c r="O9" s="120">
        <f t="shared" si="14"/>
        <v>21491764</v>
      </c>
      <c r="P9" s="120">
        <v>1498673</v>
      </c>
      <c r="Q9" s="120">
        <f t="shared" ref="Q9:R9" si="15">Q8*1936.27</f>
        <v>40324469</v>
      </c>
      <c r="R9" s="120">
        <f t="shared" si="15"/>
        <v>37520169</v>
      </c>
      <c r="S9" s="47"/>
    </row>
    <row r="10" spans="1:19" ht="12.75" customHeight="1" x14ac:dyDescent="0.2">
      <c r="A10" s="511"/>
      <c r="B10" s="511"/>
      <c r="C10" s="53" t="s">
        <v>3</v>
      </c>
      <c r="D10" s="54">
        <v>9</v>
      </c>
      <c r="E10" s="44">
        <v>10671.71</v>
      </c>
      <c r="F10" s="44">
        <v>0</v>
      </c>
      <c r="G10" s="44">
        <f t="shared" si="4"/>
        <v>1661.54</v>
      </c>
      <c r="H10" s="44">
        <v>6280.06</v>
      </c>
      <c r="I10" s="44">
        <v>0</v>
      </c>
      <c r="J10" s="44">
        <f t="shared" ref="J10" si="16">(E10+F10+G10+H10+I10)/12</f>
        <v>1551.11</v>
      </c>
      <c r="K10" s="45">
        <f t="shared" ref="K10" si="17">(E10+F10+G10+H10+I10)</f>
        <v>18613.310000000001</v>
      </c>
      <c r="L10" s="46">
        <f t="shared" ref="L10" si="18">K10+J10</f>
        <v>20164.419999999998</v>
      </c>
      <c r="M10" s="117"/>
      <c r="N10" s="119">
        <f t="shared" ref="N10" si="19">K10</f>
        <v>18613.310000000001</v>
      </c>
      <c r="O10" s="119">
        <f t="shared" ref="O10" si="20">E10+G10+F10+I10</f>
        <v>12333.25</v>
      </c>
      <c r="P10" s="119">
        <v>774</v>
      </c>
      <c r="Q10" s="119">
        <f t="shared" ref="Q10" si="21">IF(P10&gt;(O10*0.18),P10,O10*0.18)+N10+J10</f>
        <v>22384.41</v>
      </c>
      <c r="R10" s="119">
        <f t="shared" ref="R10" si="22">N10+O10*0.18</f>
        <v>20833.3</v>
      </c>
      <c r="S10" s="47"/>
    </row>
    <row r="11" spans="1:19" ht="9" customHeight="1" x14ac:dyDescent="0.2">
      <c r="A11" s="511"/>
      <c r="B11" s="511"/>
      <c r="C11" s="48" t="s">
        <v>4</v>
      </c>
      <c r="D11" s="49">
        <v>14</v>
      </c>
      <c r="E11" s="50">
        <v>20663312</v>
      </c>
      <c r="F11" s="50">
        <v>0</v>
      </c>
      <c r="G11" s="50">
        <f t="shared" si="12"/>
        <v>3217190</v>
      </c>
      <c r="H11" s="50">
        <v>12159892</v>
      </c>
      <c r="I11" s="50">
        <v>0</v>
      </c>
      <c r="J11" s="51">
        <f t="shared" ref="J11:L11" si="23">J10*1936.27</f>
        <v>3003368</v>
      </c>
      <c r="K11" s="50">
        <f t="shared" si="23"/>
        <v>36040394</v>
      </c>
      <c r="L11" s="52">
        <f t="shared" si="23"/>
        <v>39043762</v>
      </c>
      <c r="M11" s="118"/>
      <c r="N11" s="120">
        <f t="shared" ref="N11:O11" si="24">N10*1936.27</f>
        <v>36040394</v>
      </c>
      <c r="O11" s="120">
        <f t="shared" si="24"/>
        <v>23880502</v>
      </c>
      <c r="P11" s="120">
        <v>1498673</v>
      </c>
      <c r="Q11" s="120">
        <f t="shared" ref="Q11:R11" si="25">Q10*1936.27</f>
        <v>43342262</v>
      </c>
      <c r="R11" s="120">
        <f t="shared" si="25"/>
        <v>40338894</v>
      </c>
      <c r="S11" s="47"/>
    </row>
    <row r="12" spans="1:19" ht="12.75" customHeight="1" x14ac:dyDescent="0.2">
      <c r="A12" s="511"/>
      <c r="B12" s="511"/>
      <c r="C12" s="53" t="s">
        <v>3</v>
      </c>
      <c r="D12" s="54">
        <v>15</v>
      </c>
      <c r="E12" s="44">
        <v>11840.15</v>
      </c>
      <c r="F12" s="44">
        <v>0</v>
      </c>
      <c r="G12" s="44">
        <f t="shared" si="4"/>
        <v>1661.54</v>
      </c>
      <c r="H12" s="44">
        <v>6280.06</v>
      </c>
      <c r="I12" s="44">
        <v>0</v>
      </c>
      <c r="J12" s="44">
        <f t="shared" ref="J12" si="26">(E12+F12+G12+H12+I12)/12</f>
        <v>1648.48</v>
      </c>
      <c r="K12" s="45">
        <f t="shared" ref="K12" si="27">(E12+F12+G12+H12+I12)</f>
        <v>19781.75</v>
      </c>
      <c r="L12" s="46">
        <f t="shared" ref="L12" si="28">K12+J12</f>
        <v>21430.23</v>
      </c>
      <c r="M12" s="117"/>
      <c r="N12" s="119">
        <f t="shared" ref="N12" si="29">K12</f>
        <v>19781.75</v>
      </c>
      <c r="O12" s="119">
        <f t="shared" ref="O12" si="30">E12+G12+F12+I12</f>
        <v>13501.69</v>
      </c>
      <c r="P12" s="119">
        <v>774</v>
      </c>
      <c r="Q12" s="119">
        <f t="shared" ref="Q12" si="31">IF(P12&gt;(O12*0.18),P12,O12*0.18)+N12+J12</f>
        <v>23860.53</v>
      </c>
      <c r="R12" s="119">
        <f t="shared" ref="R12" si="32">N12+O12*0.18</f>
        <v>22212.05</v>
      </c>
      <c r="S12" s="47"/>
    </row>
    <row r="13" spans="1:19" ht="9" customHeight="1" x14ac:dyDescent="0.2">
      <c r="A13" s="511"/>
      <c r="B13" s="511"/>
      <c r="C13" s="48" t="s">
        <v>4</v>
      </c>
      <c r="D13" s="49">
        <v>20</v>
      </c>
      <c r="E13" s="50">
        <v>22925727</v>
      </c>
      <c r="F13" s="50">
        <v>0</v>
      </c>
      <c r="G13" s="50">
        <f t="shared" si="12"/>
        <v>3217190</v>
      </c>
      <c r="H13" s="50">
        <v>12159892</v>
      </c>
      <c r="I13" s="50">
        <v>0</v>
      </c>
      <c r="J13" s="51">
        <f t="shared" ref="J13:L13" si="33">J12*1936.27</f>
        <v>3191902</v>
      </c>
      <c r="K13" s="50">
        <f t="shared" si="33"/>
        <v>38302809</v>
      </c>
      <c r="L13" s="52">
        <f t="shared" si="33"/>
        <v>41494711</v>
      </c>
      <c r="M13" s="118"/>
      <c r="N13" s="120">
        <f t="shared" ref="N13:O13" si="34">N12*1936.27</f>
        <v>38302809</v>
      </c>
      <c r="O13" s="120">
        <f t="shared" si="34"/>
        <v>26142917</v>
      </c>
      <c r="P13" s="120">
        <v>1498673</v>
      </c>
      <c r="Q13" s="120">
        <f t="shared" ref="Q13:R13" si="35">Q12*1936.27</f>
        <v>46200428</v>
      </c>
      <c r="R13" s="120">
        <f t="shared" si="35"/>
        <v>43008526</v>
      </c>
      <c r="S13" s="47"/>
    </row>
    <row r="14" spans="1:19" ht="12.75" customHeight="1" x14ac:dyDescent="0.2">
      <c r="A14" s="511"/>
      <c r="B14" s="511"/>
      <c r="C14" s="53" t="s">
        <v>3</v>
      </c>
      <c r="D14" s="54">
        <v>21</v>
      </c>
      <c r="E14" s="44">
        <v>13015.5</v>
      </c>
      <c r="F14" s="44">
        <v>0</v>
      </c>
      <c r="G14" s="44">
        <f t="shared" si="4"/>
        <v>1661.54</v>
      </c>
      <c r="H14" s="44">
        <v>6280.06</v>
      </c>
      <c r="I14" s="44">
        <v>0</v>
      </c>
      <c r="J14" s="44">
        <f t="shared" ref="J14" si="36">(E14+F14+G14+H14+I14)/12</f>
        <v>1746.43</v>
      </c>
      <c r="K14" s="45">
        <f t="shared" ref="K14" si="37">(E14+F14+G14+H14+I14)</f>
        <v>20957.099999999999</v>
      </c>
      <c r="L14" s="46">
        <f t="shared" ref="L14" si="38">K14+J14</f>
        <v>22703.53</v>
      </c>
      <c r="M14" s="117"/>
      <c r="N14" s="119">
        <f t="shared" ref="N14" si="39">K14</f>
        <v>20957.099999999999</v>
      </c>
      <c r="O14" s="119">
        <f t="shared" ref="O14" si="40">E14+G14+F14+I14</f>
        <v>14677.04</v>
      </c>
      <c r="P14" s="119">
        <v>774</v>
      </c>
      <c r="Q14" s="119">
        <f t="shared" ref="Q14" si="41">IF(P14&gt;(O14*0.18),P14,O14*0.18)+N14+J14</f>
        <v>25345.4</v>
      </c>
      <c r="R14" s="119">
        <f t="shared" ref="R14" si="42">N14+O14*0.18</f>
        <v>23598.97</v>
      </c>
      <c r="S14" s="47"/>
    </row>
    <row r="15" spans="1:19" ht="9" customHeight="1" x14ac:dyDescent="0.2">
      <c r="A15" s="511"/>
      <c r="B15" s="511"/>
      <c r="C15" s="48" t="s">
        <v>4</v>
      </c>
      <c r="D15" s="49">
        <v>27</v>
      </c>
      <c r="E15" s="50">
        <v>25201522</v>
      </c>
      <c r="F15" s="50">
        <v>0</v>
      </c>
      <c r="G15" s="50">
        <f t="shared" si="12"/>
        <v>3217190</v>
      </c>
      <c r="H15" s="50">
        <v>12159892</v>
      </c>
      <c r="I15" s="50">
        <v>0</v>
      </c>
      <c r="J15" s="51">
        <f t="shared" ref="J15:L15" si="43">J14*1936.27</f>
        <v>3381560</v>
      </c>
      <c r="K15" s="50">
        <f t="shared" si="43"/>
        <v>40578604</v>
      </c>
      <c r="L15" s="52">
        <f t="shared" si="43"/>
        <v>43960164</v>
      </c>
      <c r="M15" s="118"/>
      <c r="N15" s="120">
        <f t="shared" ref="N15:O15" si="44">N14*1936.27</f>
        <v>40578604</v>
      </c>
      <c r="O15" s="120">
        <f t="shared" si="44"/>
        <v>28418712</v>
      </c>
      <c r="P15" s="120">
        <v>1498673</v>
      </c>
      <c r="Q15" s="120">
        <f t="shared" ref="Q15:R15" si="45">Q14*1936.27</f>
        <v>49075538</v>
      </c>
      <c r="R15" s="120">
        <f t="shared" si="45"/>
        <v>45693978</v>
      </c>
      <c r="S15" s="47"/>
    </row>
    <row r="16" spans="1:19" ht="12.75" customHeight="1" x14ac:dyDescent="0.2">
      <c r="A16" s="511"/>
      <c r="B16" s="511"/>
      <c r="C16" s="53" t="s">
        <v>3</v>
      </c>
      <c r="D16" s="54">
        <v>28</v>
      </c>
      <c r="E16" s="44">
        <v>13852.59</v>
      </c>
      <c r="F16" s="44">
        <v>0</v>
      </c>
      <c r="G16" s="44">
        <f t="shared" si="4"/>
        <v>1661.54</v>
      </c>
      <c r="H16" s="44">
        <v>6280.06</v>
      </c>
      <c r="I16" s="44">
        <v>0</v>
      </c>
      <c r="J16" s="44">
        <f t="shared" ref="J16" si="46">(E16+F16+G16+H16+I16)/12</f>
        <v>1816.18</v>
      </c>
      <c r="K16" s="45">
        <f t="shared" ref="K16" si="47">(E16+F16+G16+H16+I16)</f>
        <v>21794.19</v>
      </c>
      <c r="L16" s="46">
        <f t="shared" ref="L16" si="48">K16+J16</f>
        <v>23610.37</v>
      </c>
      <c r="M16" s="117"/>
      <c r="N16" s="119">
        <f t="shared" ref="N16" si="49">K16</f>
        <v>21794.19</v>
      </c>
      <c r="O16" s="119">
        <f t="shared" ref="O16" si="50">E16+G16+F16+I16</f>
        <v>15514.13</v>
      </c>
      <c r="P16" s="119">
        <v>774</v>
      </c>
      <c r="Q16" s="119">
        <f t="shared" ref="Q16" si="51">IF(P16&gt;(O16*0.18),P16,O16*0.18)+N16+J16</f>
        <v>26402.91</v>
      </c>
      <c r="R16" s="119">
        <f t="shared" ref="R16" si="52">N16+O16*0.18</f>
        <v>24586.73</v>
      </c>
      <c r="S16" s="47"/>
    </row>
    <row r="17" spans="1:19" ht="9" customHeight="1" x14ac:dyDescent="0.2">
      <c r="A17" s="511"/>
      <c r="B17" s="511"/>
      <c r="C17" s="48" t="s">
        <v>4</v>
      </c>
      <c r="D17" s="49">
        <v>34</v>
      </c>
      <c r="E17" s="50">
        <v>26822354</v>
      </c>
      <c r="F17" s="50">
        <v>0</v>
      </c>
      <c r="G17" s="50">
        <f t="shared" si="12"/>
        <v>3217190</v>
      </c>
      <c r="H17" s="50">
        <v>12159892</v>
      </c>
      <c r="I17" s="50">
        <v>0</v>
      </c>
      <c r="J17" s="51">
        <f t="shared" ref="J17:L17" si="53">J16*1936.27</f>
        <v>3516615</v>
      </c>
      <c r="K17" s="50">
        <f t="shared" si="53"/>
        <v>42199436</v>
      </c>
      <c r="L17" s="52">
        <f t="shared" si="53"/>
        <v>45716051</v>
      </c>
      <c r="M17" s="118"/>
      <c r="N17" s="120">
        <f t="shared" ref="N17:O17" si="54">N16*1936.27</f>
        <v>42199436</v>
      </c>
      <c r="O17" s="120">
        <f t="shared" si="54"/>
        <v>30039544</v>
      </c>
      <c r="P17" s="120">
        <v>1498673</v>
      </c>
      <c r="Q17" s="120">
        <f t="shared" ref="Q17:R17" si="55">Q16*1936.27</f>
        <v>51123163</v>
      </c>
      <c r="R17" s="120">
        <f t="shared" si="55"/>
        <v>47606548</v>
      </c>
      <c r="S17" s="47"/>
    </row>
    <row r="18" spans="1:19" ht="12.75" customHeight="1" x14ac:dyDescent="0.2">
      <c r="A18" s="511"/>
      <c r="B18" s="511"/>
      <c r="C18" s="53" t="s">
        <v>3</v>
      </c>
      <c r="D18" s="54">
        <v>35</v>
      </c>
      <c r="E18" s="44">
        <v>14494.22</v>
      </c>
      <c r="F18" s="44">
        <v>0</v>
      </c>
      <c r="G18" s="44">
        <f t="shared" si="4"/>
        <v>1661.54</v>
      </c>
      <c r="H18" s="44">
        <v>6280.06</v>
      </c>
      <c r="I18" s="44">
        <v>0</v>
      </c>
      <c r="J18" s="44">
        <f t="shared" ref="J18" si="56">(E18+F18+G18+H18+I18)/12</f>
        <v>1869.65</v>
      </c>
      <c r="K18" s="45">
        <f t="shared" ref="K18" si="57">(E18+F18+G18+H18+I18)</f>
        <v>22435.82</v>
      </c>
      <c r="L18" s="46">
        <f t="shared" ref="L18" si="58">K18+J18</f>
        <v>24305.47</v>
      </c>
      <c r="M18" s="117"/>
      <c r="N18" s="119">
        <f t="shared" ref="N18" si="59">K18</f>
        <v>22435.82</v>
      </c>
      <c r="O18" s="119">
        <f t="shared" ref="O18" si="60">E18+G18+F18+I18</f>
        <v>16155.76</v>
      </c>
      <c r="P18" s="119">
        <v>774</v>
      </c>
      <c r="Q18" s="119">
        <f t="shared" ref="Q18" si="61">IF(P18&gt;(O18*0.18),P18,O18*0.18)+N18+J18</f>
        <v>27213.51</v>
      </c>
      <c r="R18" s="119">
        <f t="shared" ref="R18" si="62">N18+O18*0.18</f>
        <v>25343.86</v>
      </c>
      <c r="S18" s="47"/>
    </row>
    <row r="19" spans="1:19" ht="9" customHeight="1" x14ac:dyDescent="0.2">
      <c r="A19" s="512"/>
      <c r="B19" s="512"/>
      <c r="C19" s="58" t="s">
        <v>4</v>
      </c>
      <c r="D19" s="59"/>
      <c r="E19" s="50">
        <v>28064723</v>
      </c>
      <c r="F19" s="50">
        <v>0</v>
      </c>
      <c r="G19" s="50">
        <f t="shared" si="12"/>
        <v>3217190</v>
      </c>
      <c r="H19" s="50">
        <v>12159892</v>
      </c>
      <c r="I19" s="50">
        <v>0</v>
      </c>
      <c r="J19" s="51">
        <f t="shared" ref="J19:L19" si="63">J18*1936.27</f>
        <v>3620147</v>
      </c>
      <c r="K19" s="50">
        <f t="shared" si="63"/>
        <v>43441805</v>
      </c>
      <c r="L19" s="52">
        <f t="shared" si="63"/>
        <v>47061952</v>
      </c>
      <c r="M19" s="118"/>
      <c r="N19" s="120">
        <f t="shared" ref="N19:O19" si="64">N18*1936.27</f>
        <v>43441805</v>
      </c>
      <c r="O19" s="120">
        <f t="shared" si="64"/>
        <v>31281913</v>
      </c>
      <c r="P19" s="120">
        <v>1498673</v>
      </c>
      <c r="Q19" s="120">
        <f t="shared" ref="Q19:R19" si="65">Q18*1936.27</f>
        <v>52692703</v>
      </c>
      <c r="R19" s="120">
        <f t="shared" si="65"/>
        <v>49072556</v>
      </c>
      <c r="S19" s="47"/>
    </row>
    <row r="20" spans="1:19" ht="12.75" customHeight="1" x14ac:dyDescent="0.2">
      <c r="A20" s="492">
        <v>39083</v>
      </c>
      <c r="B20" s="492">
        <v>39113</v>
      </c>
      <c r="C20" s="42" t="s">
        <v>3</v>
      </c>
      <c r="D20" s="43">
        <v>0</v>
      </c>
      <c r="E20" s="44">
        <v>9382.41</v>
      </c>
      <c r="F20" s="44">
        <v>0</v>
      </c>
      <c r="G20" s="44">
        <f t="shared" si="4"/>
        <v>1661.54</v>
      </c>
      <c r="H20" s="44">
        <v>6280.06</v>
      </c>
      <c r="I20" s="44">
        <v>0</v>
      </c>
      <c r="J20" s="44">
        <f t="shared" ref="J20" si="66">(E20+F20+G20+H20+I20)/12</f>
        <v>1443.67</v>
      </c>
      <c r="K20" s="45">
        <f t="shared" ref="K20" si="67">(E20+F20+G20+H20+I20)</f>
        <v>17324.009999999998</v>
      </c>
      <c r="L20" s="46">
        <f t="shared" ref="L20" si="68">K20+J20</f>
        <v>18767.68</v>
      </c>
      <c r="M20" s="117"/>
      <c r="N20" s="119">
        <f t="shared" ref="N20" si="69">K20</f>
        <v>17324.009999999998</v>
      </c>
      <c r="O20" s="119">
        <f t="shared" ref="O20" si="70">E20+G20+F20+I20</f>
        <v>11043.95</v>
      </c>
      <c r="P20" s="119">
        <v>774</v>
      </c>
      <c r="Q20" s="119">
        <f t="shared" ref="Q20" si="71">IF(P20&gt;(O20*0.18),P20,O20*0.18)+N20+J20</f>
        <v>20755.59</v>
      </c>
      <c r="R20" s="119">
        <f t="shared" ref="R20" si="72">N20+O20*0.18</f>
        <v>19311.919999999998</v>
      </c>
      <c r="S20" s="47"/>
    </row>
    <row r="21" spans="1:19" ht="9" customHeight="1" x14ac:dyDescent="0.2">
      <c r="A21" s="493"/>
      <c r="B21" s="493"/>
      <c r="C21" s="48" t="s">
        <v>4</v>
      </c>
      <c r="D21" s="49">
        <v>2</v>
      </c>
      <c r="E21" s="50">
        <v>18166879</v>
      </c>
      <c r="F21" s="50">
        <v>0</v>
      </c>
      <c r="G21" s="50">
        <f t="shared" si="12"/>
        <v>3217190</v>
      </c>
      <c r="H21" s="50">
        <v>12159892</v>
      </c>
      <c r="I21" s="50">
        <v>0</v>
      </c>
      <c r="J21" s="51">
        <f t="shared" ref="J21:L21" si="73">J20*1936.27</f>
        <v>2795335</v>
      </c>
      <c r="K21" s="50">
        <f t="shared" si="73"/>
        <v>33543961</v>
      </c>
      <c r="L21" s="52">
        <f t="shared" si="73"/>
        <v>36339296</v>
      </c>
      <c r="M21" s="118"/>
      <c r="N21" s="120">
        <f t="shared" ref="N21:O21" si="74">N20*1936.27</f>
        <v>33543961</v>
      </c>
      <c r="O21" s="120">
        <f t="shared" si="74"/>
        <v>21384069</v>
      </c>
      <c r="P21" s="120">
        <v>1498673</v>
      </c>
      <c r="Q21" s="120">
        <f t="shared" ref="Q21:R21" si="75">Q20*1936.27</f>
        <v>40188426</v>
      </c>
      <c r="R21" s="120">
        <f t="shared" si="75"/>
        <v>37393091</v>
      </c>
      <c r="S21" s="47"/>
    </row>
    <row r="22" spans="1:19" ht="12.75" customHeight="1" x14ac:dyDescent="0.2">
      <c r="A22" s="511">
        <v>39083</v>
      </c>
      <c r="B22" s="511">
        <v>39113</v>
      </c>
      <c r="C22" s="53" t="s">
        <v>3</v>
      </c>
      <c r="D22" s="54">
        <v>3</v>
      </c>
      <c r="E22" s="44">
        <v>9734.43</v>
      </c>
      <c r="F22" s="44">
        <v>0</v>
      </c>
      <c r="G22" s="44">
        <f t="shared" si="4"/>
        <v>1661.54</v>
      </c>
      <c r="H22" s="44">
        <v>6280.06</v>
      </c>
      <c r="I22" s="44">
        <v>0</v>
      </c>
      <c r="J22" s="44">
        <f t="shared" ref="J22" si="76">(E22+F22+G22+H22+I22)/12</f>
        <v>1473</v>
      </c>
      <c r="K22" s="45">
        <f t="shared" ref="K22" si="77">(E22+F22+G22+H22+I22)</f>
        <v>17676.03</v>
      </c>
      <c r="L22" s="46">
        <f t="shared" ref="L22" si="78">K22+J22</f>
        <v>19149.03</v>
      </c>
      <c r="M22" s="117"/>
      <c r="N22" s="119">
        <f t="shared" ref="N22" si="79">K22</f>
        <v>17676.03</v>
      </c>
      <c r="O22" s="119">
        <f t="shared" ref="O22" si="80">E22+G22+F22+I22</f>
        <v>11395.97</v>
      </c>
      <c r="P22" s="119">
        <v>774</v>
      </c>
      <c r="Q22" s="119">
        <f t="shared" ref="Q22" si="81">IF(P22&gt;(O22*0.18),P22,O22*0.18)+N22+J22</f>
        <v>21200.3</v>
      </c>
      <c r="R22" s="119">
        <f t="shared" ref="R22" si="82">N22+O22*0.18</f>
        <v>19727.3</v>
      </c>
      <c r="S22" s="47"/>
    </row>
    <row r="23" spans="1:19" ht="9" customHeight="1" x14ac:dyDescent="0.2">
      <c r="A23" s="511"/>
      <c r="B23" s="511"/>
      <c r="C23" s="48" t="s">
        <v>4</v>
      </c>
      <c r="D23" s="49">
        <v>8</v>
      </c>
      <c r="E23" s="50">
        <v>18848485</v>
      </c>
      <c r="F23" s="50">
        <v>0</v>
      </c>
      <c r="G23" s="50">
        <f t="shared" si="12"/>
        <v>3217190</v>
      </c>
      <c r="H23" s="50">
        <v>12159892</v>
      </c>
      <c r="I23" s="50">
        <v>0</v>
      </c>
      <c r="J23" s="51">
        <f t="shared" ref="J23:L23" si="83">J22*1936.27</f>
        <v>2852126</v>
      </c>
      <c r="K23" s="50">
        <f t="shared" si="83"/>
        <v>34225567</v>
      </c>
      <c r="L23" s="52">
        <f t="shared" si="83"/>
        <v>37077692</v>
      </c>
      <c r="M23" s="118"/>
      <c r="N23" s="120">
        <f t="shared" ref="N23:O23" si="84">N22*1936.27</f>
        <v>34225567</v>
      </c>
      <c r="O23" s="120">
        <f t="shared" si="84"/>
        <v>22065675</v>
      </c>
      <c r="P23" s="120">
        <v>1498673</v>
      </c>
      <c r="Q23" s="120">
        <f t="shared" ref="Q23:R23" si="85">Q22*1936.27</f>
        <v>41049505</v>
      </c>
      <c r="R23" s="120">
        <f t="shared" si="85"/>
        <v>38197379</v>
      </c>
      <c r="S23" s="47"/>
    </row>
    <row r="24" spans="1:19" ht="12.75" customHeight="1" x14ac:dyDescent="0.2">
      <c r="A24" s="511"/>
      <c r="B24" s="511"/>
      <c r="C24" s="53" t="s">
        <v>3</v>
      </c>
      <c r="D24" s="54">
        <v>9</v>
      </c>
      <c r="E24" s="44">
        <v>10991.39</v>
      </c>
      <c r="F24" s="44">
        <v>0</v>
      </c>
      <c r="G24" s="44">
        <f t="shared" si="4"/>
        <v>1661.54</v>
      </c>
      <c r="H24" s="44">
        <v>6280.06</v>
      </c>
      <c r="I24" s="44">
        <v>0</v>
      </c>
      <c r="J24" s="44">
        <f t="shared" ref="J24" si="86">(E24+F24+G24+H24+I24)/12</f>
        <v>1577.75</v>
      </c>
      <c r="K24" s="45">
        <f t="shared" ref="K24" si="87">(E24+F24+G24+H24+I24)</f>
        <v>18932.990000000002</v>
      </c>
      <c r="L24" s="46">
        <f t="shared" ref="L24" si="88">K24+J24</f>
        <v>20510.740000000002</v>
      </c>
      <c r="M24" s="117"/>
      <c r="N24" s="119">
        <f t="shared" ref="N24" si="89">K24</f>
        <v>18932.990000000002</v>
      </c>
      <c r="O24" s="119">
        <f t="shared" ref="O24" si="90">E24+G24+F24+I24</f>
        <v>12652.93</v>
      </c>
      <c r="P24" s="119">
        <v>774</v>
      </c>
      <c r="Q24" s="119">
        <f t="shared" ref="Q24" si="91">IF(P24&gt;(O24*0.18),P24,O24*0.18)+N24+J24</f>
        <v>22788.27</v>
      </c>
      <c r="R24" s="119">
        <f t="shared" ref="R24" si="92">N24+O24*0.18</f>
        <v>21210.52</v>
      </c>
      <c r="S24" s="47"/>
    </row>
    <row r="25" spans="1:19" ht="9" customHeight="1" x14ac:dyDescent="0.2">
      <c r="A25" s="511"/>
      <c r="B25" s="511"/>
      <c r="C25" s="48" t="s">
        <v>4</v>
      </c>
      <c r="D25" s="49">
        <v>14</v>
      </c>
      <c r="E25" s="50">
        <v>21282299</v>
      </c>
      <c r="F25" s="50">
        <v>0</v>
      </c>
      <c r="G25" s="50">
        <f t="shared" si="12"/>
        <v>3217190</v>
      </c>
      <c r="H25" s="50">
        <v>12159892</v>
      </c>
      <c r="I25" s="50">
        <v>0</v>
      </c>
      <c r="J25" s="51">
        <f t="shared" ref="J25:L25" si="93">J24*1936.27</f>
        <v>3054950</v>
      </c>
      <c r="K25" s="50">
        <f t="shared" si="93"/>
        <v>36659381</v>
      </c>
      <c r="L25" s="52">
        <f t="shared" si="93"/>
        <v>39714331</v>
      </c>
      <c r="M25" s="118"/>
      <c r="N25" s="120">
        <f t="shared" ref="N25:O25" si="94">N24*1936.27</f>
        <v>36659381</v>
      </c>
      <c r="O25" s="120">
        <f t="shared" si="94"/>
        <v>24499489</v>
      </c>
      <c r="P25" s="120">
        <v>1498673</v>
      </c>
      <c r="Q25" s="120">
        <f t="shared" ref="Q25:R25" si="95">Q24*1936.27</f>
        <v>44124244</v>
      </c>
      <c r="R25" s="120">
        <f t="shared" si="95"/>
        <v>41069294</v>
      </c>
      <c r="S25" s="47"/>
    </row>
    <row r="26" spans="1:19" ht="12.75" customHeight="1" x14ac:dyDescent="0.2">
      <c r="A26" s="511"/>
      <c r="B26" s="511"/>
      <c r="C26" s="53" t="s">
        <v>3</v>
      </c>
      <c r="D26" s="54">
        <v>15</v>
      </c>
      <c r="E26" s="44">
        <v>12181.79</v>
      </c>
      <c r="F26" s="44">
        <v>0</v>
      </c>
      <c r="G26" s="44">
        <f t="shared" si="4"/>
        <v>1661.54</v>
      </c>
      <c r="H26" s="44">
        <v>6280.06</v>
      </c>
      <c r="I26" s="44">
        <v>0</v>
      </c>
      <c r="J26" s="44">
        <f t="shared" ref="J26" si="96">(E26+F26+G26+H26+I26)/12</f>
        <v>1676.95</v>
      </c>
      <c r="K26" s="45">
        <f t="shared" ref="K26" si="97">(E26+F26+G26+H26+I26)</f>
        <v>20123.39</v>
      </c>
      <c r="L26" s="46">
        <f t="shared" ref="L26" si="98">K26+J26</f>
        <v>21800.34</v>
      </c>
      <c r="M26" s="117"/>
      <c r="N26" s="119">
        <f t="shared" ref="N26" si="99">K26</f>
        <v>20123.39</v>
      </c>
      <c r="O26" s="119">
        <f t="shared" ref="O26" si="100">E26+G26+F26+I26</f>
        <v>13843.33</v>
      </c>
      <c r="P26" s="119">
        <v>774</v>
      </c>
      <c r="Q26" s="119">
        <f t="shared" ref="Q26" si="101">IF(P26&gt;(O26*0.18),P26,O26*0.18)+N26+J26</f>
        <v>24292.14</v>
      </c>
      <c r="R26" s="119">
        <f t="shared" ref="R26" si="102">N26+O26*0.18</f>
        <v>22615.19</v>
      </c>
      <c r="S26" s="47"/>
    </row>
    <row r="27" spans="1:19" ht="9" customHeight="1" x14ac:dyDescent="0.2">
      <c r="A27" s="511"/>
      <c r="B27" s="511"/>
      <c r="C27" s="48" t="s">
        <v>4</v>
      </c>
      <c r="D27" s="49">
        <v>20</v>
      </c>
      <c r="E27" s="50">
        <v>23587235</v>
      </c>
      <c r="F27" s="50">
        <v>0</v>
      </c>
      <c r="G27" s="50">
        <f t="shared" si="12"/>
        <v>3217190</v>
      </c>
      <c r="H27" s="50">
        <v>12159892</v>
      </c>
      <c r="I27" s="50">
        <v>0</v>
      </c>
      <c r="J27" s="51">
        <f t="shared" ref="J27:L27" si="103">J26*1936.27</f>
        <v>3247028</v>
      </c>
      <c r="K27" s="50">
        <f t="shared" si="103"/>
        <v>38964316</v>
      </c>
      <c r="L27" s="52">
        <f t="shared" si="103"/>
        <v>42211344</v>
      </c>
      <c r="M27" s="118"/>
      <c r="N27" s="120">
        <f t="shared" ref="N27:O27" si="104">N26*1936.27</f>
        <v>38964316</v>
      </c>
      <c r="O27" s="120">
        <f t="shared" si="104"/>
        <v>26804425</v>
      </c>
      <c r="P27" s="120">
        <v>1498673</v>
      </c>
      <c r="Q27" s="120">
        <f t="shared" ref="Q27:R27" si="105">Q26*1936.27</f>
        <v>47036142</v>
      </c>
      <c r="R27" s="120">
        <f t="shared" si="105"/>
        <v>43789114</v>
      </c>
      <c r="S27" s="47"/>
    </row>
    <row r="28" spans="1:19" ht="12.75" customHeight="1" x14ac:dyDescent="0.2">
      <c r="A28" s="511"/>
      <c r="B28" s="511"/>
      <c r="C28" s="53" t="s">
        <v>3</v>
      </c>
      <c r="D28" s="54">
        <v>21</v>
      </c>
      <c r="E28" s="44">
        <v>13379.46</v>
      </c>
      <c r="F28" s="44">
        <v>0</v>
      </c>
      <c r="G28" s="44">
        <f t="shared" si="4"/>
        <v>1661.54</v>
      </c>
      <c r="H28" s="44">
        <v>6280.06</v>
      </c>
      <c r="I28" s="44">
        <v>0</v>
      </c>
      <c r="J28" s="44">
        <f t="shared" ref="J28" si="106">(E28+F28+G28+H28+I28)/12</f>
        <v>1776.76</v>
      </c>
      <c r="K28" s="45">
        <f t="shared" ref="K28" si="107">(E28+F28+G28+H28+I28)</f>
        <v>21321.06</v>
      </c>
      <c r="L28" s="46">
        <f t="shared" ref="L28" si="108">K28+J28</f>
        <v>23097.82</v>
      </c>
      <c r="M28" s="117"/>
      <c r="N28" s="119">
        <f t="shared" ref="N28" si="109">K28</f>
        <v>21321.06</v>
      </c>
      <c r="O28" s="119">
        <f t="shared" ref="O28" si="110">E28+G28+F28+I28</f>
        <v>15041</v>
      </c>
      <c r="P28" s="119">
        <v>774</v>
      </c>
      <c r="Q28" s="119">
        <f t="shared" ref="Q28" si="111">IF(P28&gt;(O28*0.18),P28,O28*0.18)+N28+J28</f>
        <v>25805.200000000001</v>
      </c>
      <c r="R28" s="119">
        <f t="shared" ref="R28" si="112">N28+O28*0.18</f>
        <v>24028.44</v>
      </c>
      <c r="S28" s="47"/>
    </row>
    <row r="29" spans="1:19" ht="9" customHeight="1" x14ac:dyDescent="0.2">
      <c r="A29" s="511"/>
      <c r="B29" s="511"/>
      <c r="C29" s="48" t="s">
        <v>4</v>
      </c>
      <c r="D29" s="49">
        <v>27</v>
      </c>
      <c r="E29" s="50">
        <v>25906247</v>
      </c>
      <c r="F29" s="50">
        <v>0</v>
      </c>
      <c r="G29" s="50">
        <f t="shared" si="12"/>
        <v>3217190</v>
      </c>
      <c r="H29" s="50">
        <v>12159892</v>
      </c>
      <c r="I29" s="50">
        <v>0</v>
      </c>
      <c r="J29" s="51">
        <f t="shared" ref="J29:L29" si="113">J28*1936.27</f>
        <v>3440287</v>
      </c>
      <c r="K29" s="50">
        <f t="shared" si="113"/>
        <v>41283329</v>
      </c>
      <c r="L29" s="52">
        <f t="shared" si="113"/>
        <v>44723616</v>
      </c>
      <c r="M29" s="118"/>
      <c r="N29" s="120">
        <f t="shared" ref="N29:O29" si="114">N28*1936.27</f>
        <v>41283329</v>
      </c>
      <c r="O29" s="120">
        <f t="shared" si="114"/>
        <v>29123437</v>
      </c>
      <c r="P29" s="120">
        <v>1498673</v>
      </c>
      <c r="Q29" s="120">
        <f t="shared" ref="Q29:R29" si="115">Q28*1936.27</f>
        <v>49965835</v>
      </c>
      <c r="R29" s="120">
        <f t="shared" si="115"/>
        <v>46525548</v>
      </c>
      <c r="S29" s="47"/>
    </row>
    <row r="30" spans="1:19" ht="12.75" customHeight="1" x14ac:dyDescent="0.2">
      <c r="A30" s="511"/>
      <c r="B30" s="511"/>
      <c r="C30" s="53" t="s">
        <v>3</v>
      </c>
      <c r="D30" s="54">
        <v>28</v>
      </c>
      <c r="E30" s="44">
        <v>14232.27</v>
      </c>
      <c r="F30" s="44">
        <v>0</v>
      </c>
      <c r="G30" s="44">
        <f t="shared" si="4"/>
        <v>1661.54</v>
      </c>
      <c r="H30" s="44">
        <v>6280.06</v>
      </c>
      <c r="I30" s="44">
        <v>0</v>
      </c>
      <c r="J30" s="44">
        <f t="shared" ref="J30" si="116">(E30+F30+G30+H30+I30)/12</f>
        <v>1847.82</v>
      </c>
      <c r="K30" s="45">
        <f t="shared" ref="K30" si="117">(E30+F30+G30+H30+I30)</f>
        <v>22173.87</v>
      </c>
      <c r="L30" s="46">
        <f t="shared" ref="L30" si="118">K30+J30</f>
        <v>24021.69</v>
      </c>
      <c r="M30" s="117"/>
      <c r="N30" s="119">
        <f t="shared" ref="N30" si="119">K30</f>
        <v>22173.87</v>
      </c>
      <c r="O30" s="119">
        <f t="shared" ref="O30" si="120">E30+G30+F30+I30</f>
        <v>15893.81</v>
      </c>
      <c r="P30" s="119">
        <v>774</v>
      </c>
      <c r="Q30" s="119">
        <f t="shared" ref="Q30" si="121">IF(P30&gt;(O30*0.18),P30,O30*0.18)+N30+J30</f>
        <v>26882.58</v>
      </c>
      <c r="R30" s="119">
        <f t="shared" ref="R30" si="122">N30+O30*0.18</f>
        <v>25034.76</v>
      </c>
      <c r="S30" s="47"/>
    </row>
    <row r="31" spans="1:19" ht="9" customHeight="1" x14ac:dyDescent="0.2">
      <c r="A31" s="511"/>
      <c r="B31" s="511"/>
      <c r="C31" s="48" t="s">
        <v>4</v>
      </c>
      <c r="D31" s="49">
        <v>34</v>
      </c>
      <c r="E31" s="50">
        <v>27557517</v>
      </c>
      <c r="F31" s="50">
        <v>0</v>
      </c>
      <c r="G31" s="50">
        <f t="shared" si="12"/>
        <v>3217190</v>
      </c>
      <c r="H31" s="50">
        <v>12159892</v>
      </c>
      <c r="I31" s="50">
        <v>0</v>
      </c>
      <c r="J31" s="51">
        <f t="shared" ref="J31:L31" si="123">J30*1936.27</f>
        <v>3577878</v>
      </c>
      <c r="K31" s="50">
        <f t="shared" si="123"/>
        <v>42934599</v>
      </c>
      <c r="L31" s="52">
        <f t="shared" si="123"/>
        <v>46512478</v>
      </c>
      <c r="M31" s="118"/>
      <c r="N31" s="120">
        <f t="shared" ref="N31:O31" si="124">N30*1936.27</f>
        <v>42934599</v>
      </c>
      <c r="O31" s="120">
        <f t="shared" si="124"/>
        <v>30774707</v>
      </c>
      <c r="P31" s="120">
        <v>1498673</v>
      </c>
      <c r="Q31" s="120">
        <f t="shared" ref="Q31:R31" si="125">Q30*1936.27</f>
        <v>52051933</v>
      </c>
      <c r="R31" s="120">
        <f t="shared" si="125"/>
        <v>48474055</v>
      </c>
      <c r="S31" s="47"/>
    </row>
    <row r="32" spans="1:19" ht="12.75" customHeight="1" x14ac:dyDescent="0.2">
      <c r="A32" s="511"/>
      <c r="B32" s="511"/>
      <c r="C32" s="53" t="s">
        <v>3</v>
      </c>
      <c r="D32" s="54">
        <v>35</v>
      </c>
      <c r="E32" s="44">
        <v>14885.9</v>
      </c>
      <c r="F32" s="44">
        <v>0</v>
      </c>
      <c r="G32" s="44">
        <f t="shared" si="4"/>
        <v>1661.54</v>
      </c>
      <c r="H32" s="44">
        <v>6280.06</v>
      </c>
      <c r="I32" s="44">
        <v>0</v>
      </c>
      <c r="J32" s="44">
        <f t="shared" ref="J32" si="126">(E32+F32+G32+H32+I32)/12</f>
        <v>1902.29</v>
      </c>
      <c r="K32" s="45">
        <f t="shared" ref="K32" si="127">(E32+F32+G32+H32+I32)</f>
        <v>22827.5</v>
      </c>
      <c r="L32" s="46">
        <f t="shared" ref="L32" si="128">K32+J32</f>
        <v>24729.79</v>
      </c>
      <c r="M32" s="117"/>
      <c r="N32" s="119">
        <f t="shared" ref="N32" si="129">K32</f>
        <v>22827.5</v>
      </c>
      <c r="O32" s="119">
        <f t="shared" ref="O32" si="130">E32+G32+F32+I32</f>
        <v>16547.439999999999</v>
      </c>
      <c r="P32" s="119">
        <v>774</v>
      </c>
      <c r="Q32" s="119">
        <f t="shared" ref="Q32" si="131">IF(P32&gt;(O32*0.18),P32,O32*0.18)+N32+J32</f>
        <v>27708.33</v>
      </c>
      <c r="R32" s="119">
        <f t="shared" ref="R32" si="132">N32+O32*0.18</f>
        <v>25806.04</v>
      </c>
      <c r="S32" s="47"/>
    </row>
    <row r="33" spans="1:19" ht="9" customHeight="1" x14ac:dyDescent="0.2">
      <c r="A33" s="512"/>
      <c r="B33" s="512"/>
      <c r="C33" s="58" t="s">
        <v>4</v>
      </c>
      <c r="D33" s="59"/>
      <c r="E33" s="50">
        <v>28823122</v>
      </c>
      <c r="F33" s="50">
        <v>0</v>
      </c>
      <c r="G33" s="50">
        <f t="shared" si="12"/>
        <v>3217190</v>
      </c>
      <c r="H33" s="50">
        <v>12159892</v>
      </c>
      <c r="I33" s="50">
        <v>0</v>
      </c>
      <c r="J33" s="51">
        <f t="shared" ref="J33:L33" si="133">J32*1936.27</f>
        <v>3683347</v>
      </c>
      <c r="K33" s="50">
        <f t="shared" si="133"/>
        <v>44200203</v>
      </c>
      <c r="L33" s="52">
        <f t="shared" si="133"/>
        <v>47883550</v>
      </c>
      <c r="M33" s="118"/>
      <c r="N33" s="120">
        <f t="shared" ref="N33:O33" si="134">N32*1936.27</f>
        <v>44200203</v>
      </c>
      <c r="O33" s="120">
        <f t="shared" si="134"/>
        <v>32040312</v>
      </c>
      <c r="P33" s="120">
        <v>1498673</v>
      </c>
      <c r="Q33" s="120">
        <f t="shared" ref="Q33:R33" si="135">Q32*1936.27</f>
        <v>53650808</v>
      </c>
      <c r="R33" s="120">
        <f t="shared" si="135"/>
        <v>49967461</v>
      </c>
      <c r="S33" s="47"/>
    </row>
    <row r="34" spans="1:19" ht="12.75" customHeight="1" x14ac:dyDescent="0.2">
      <c r="A34" s="492">
        <f>B22+1</f>
        <v>39114</v>
      </c>
      <c r="B34" s="492">
        <v>39446</v>
      </c>
      <c r="C34" s="42" t="s">
        <v>3</v>
      </c>
      <c r="D34" s="43">
        <v>0</v>
      </c>
      <c r="E34" s="44">
        <v>9805.5300000000007</v>
      </c>
      <c r="F34" s="44">
        <v>0</v>
      </c>
      <c r="G34" s="44">
        <f t="shared" si="4"/>
        <v>1661.54</v>
      </c>
      <c r="H34" s="44">
        <v>6280.06</v>
      </c>
      <c r="I34" s="44">
        <v>0</v>
      </c>
      <c r="J34" s="44">
        <f t="shared" ref="J34" si="136">(E34+F34+G34+H34+I34)/12</f>
        <v>1478.93</v>
      </c>
      <c r="K34" s="45">
        <f t="shared" ref="K34" si="137">(E34+F34+G34+H34+I34)</f>
        <v>17747.13</v>
      </c>
      <c r="L34" s="46">
        <f t="shared" ref="L34" si="138">K34+J34</f>
        <v>19226.060000000001</v>
      </c>
      <c r="M34" s="117"/>
      <c r="N34" s="119">
        <f t="shared" ref="N34" si="139">K34</f>
        <v>17747.13</v>
      </c>
      <c r="O34" s="119">
        <f t="shared" ref="O34" si="140">E34+G34+F34+I34</f>
        <v>11467.07</v>
      </c>
      <c r="P34" s="119">
        <v>774</v>
      </c>
      <c r="Q34" s="119">
        <f t="shared" ref="Q34" si="141">IF(P34&gt;(O34*0.18),P34,O34*0.18)+N34+J34</f>
        <v>21290.13</v>
      </c>
      <c r="R34" s="119">
        <f t="shared" ref="R34" si="142">N34+O34*0.18</f>
        <v>19811.2</v>
      </c>
      <c r="S34" s="47"/>
    </row>
    <row r="35" spans="1:19" ht="9" customHeight="1" x14ac:dyDescent="0.2">
      <c r="A35" s="493"/>
      <c r="B35" s="493"/>
      <c r="C35" s="48" t="s">
        <v>4</v>
      </c>
      <c r="D35" s="49">
        <v>2</v>
      </c>
      <c r="E35" s="50">
        <v>18986154</v>
      </c>
      <c r="F35" s="50">
        <v>0</v>
      </c>
      <c r="G35" s="50">
        <f t="shared" si="12"/>
        <v>3217190</v>
      </c>
      <c r="H35" s="50">
        <v>12159892</v>
      </c>
      <c r="I35" s="50">
        <v>0</v>
      </c>
      <c r="J35" s="51">
        <f t="shared" ref="J35:L35" si="143">J34*1936.27</f>
        <v>2863608</v>
      </c>
      <c r="K35" s="50">
        <f t="shared" si="143"/>
        <v>34363235</v>
      </c>
      <c r="L35" s="52">
        <f t="shared" si="143"/>
        <v>37226843</v>
      </c>
      <c r="M35" s="118"/>
      <c r="N35" s="120">
        <f t="shared" ref="N35:O35" si="144">N34*1936.27</f>
        <v>34363235</v>
      </c>
      <c r="O35" s="120">
        <f t="shared" si="144"/>
        <v>22203344</v>
      </c>
      <c r="P35" s="120">
        <v>1498673</v>
      </c>
      <c r="Q35" s="120">
        <f t="shared" ref="Q35:R35" si="145">Q34*1936.27</f>
        <v>41223440</v>
      </c>
      <c r="R35" s="120">
        <f t="shared" si="145"/>
        <v>38359832</v>
      </c>
      <c r="S35" s="47"/>
    </row>
    <row r="36" spans="1:19" ht="12.75" customHeight="1" x14ac:dyDescent="0.2">
      <c r="A36" s="511">
        <f>A34</f>
        <v>39114</v>
      </c>
      <c r="B36" s="511">
        <f>B34</f>
        <v>39446</v>
      </c>
      <c r="C36" s="53" t="s">
        <v>3</v>
      </c>
      <c r="D36" s="54">
        <v>3</v>
      </c>
      <c r="E36" s="44">
        <v>10167.15</v>
      </c>
      <c r="F36" s="44">
        <v>0</v>
      </c>
      <c r="G36" s="44">
        <f t="shared" si="4"/>
        <v>1661.54</v>
      </c>
      <c r="H36" s="44">
        <v>6280.06</v>
      </c>
      <c r="I36" s="44">
        <v>0</v>
      </c>
      <c r="J36" s="44">
        <f t="shared" ref="J36" si="146">(E36+F36+G36+H36+I36)/12</f>
        <v>1509.06</v>
      </c>
      <c r="K36" s="45">
        <f t="shared" ref="K36" si="147">(E36+F36+G36+H36+I36)</f>
        <v>18108.75</v>
      </c>
      <c r="L36" s="46">
        <f t="shared" ref="L36" si="148">K36+J36</f>
        <v>19617.810000000001</v>
      </c>
      <c r="M36" s="117"/>
      <c r="N36" s="119">
        <f t="shared" ref="N36" si="149">K36</f>
        <v>18108.75</v>
      </c>
      <c r="O36" s="119">
        <f t="shared" ref="O36" si="150">E36+G36+F36+I36</f>
        <v>11828.69</v>
      </c>
      <c r="P36" s="119">
        <v>774</v>
      </c>
      <c r="Q36" s="119">
        <f t="shared" ref="Q36" si="151">IF(P36&gt;(O36*0.18),P36,O36*0.18)+N36+J36</f>
        <v>21746.97</v>
      </c>
      <c r="R36" s="119">
        <f t="shared" ref="R36" si="152">N36+O36*0.18</f>
        <v>20237.91</v>
      </c>
      <c r="S36" s="47"/>
    </row>
    <row r="37" spans="1:19" ht="9" customHeight="1" x14ac:dyDescent="0.2">
      <c r="A37" s="511"/>
      <c r="B37" s="511"/>
      <c r="C37" s="48" t="s">
        <v>4</v>
      </c>
      <c r="D37" s="49">
        <v>8</v>
      </c>
      <c r="E37" s="50">
        <v>19686348</v>
      </c>
      <c r="F37" s="50">
        <v>0</v>
      </c>
      <c r="G37" s="50">
        <f t="shared" si="12"/>
        <v>3217190</v>
      </c>
      <c r="H37" s="50">
        <v>12159892</v>
      </c>
      <c r="I37" s="50">
        <v>0</v>
      </c>
      <c r="J37" s="51">
        <f t="shared" ref="J37:L37" si="153">J36*1936.27</f>
        <v>2921948</v>
      </c>
      <c r="K37" s="50">
        <f t="shared" si="153"/>
        <v>35063429</v>
      </c>
      <c r="L37" s="52">
        <f t="shared" si="153"/>
        <v>37985377</v>
      </c>
      <c r="M37" s="118"/>
      <c r="N37" s="120">
        <f t="shared" ref="N37:O37" si="154">N36*1936.27</f>
        <v>35063429</v>
      </c>
      <c r="O37" s="120">
        <f t="shared" si="154"/>
        <v>22903538</v>
      </c>
      <c r="P37" s="120">
        <v>1498673</v>
      </c>
      <c r="Q37" s="120">
        <f t="shared" ref="Q37:R37" si="155">Q36*1936.27</f>
        <v>42108006</v>
      </c>
      <c r="R37" s="120">
        <f t="shared" si="155"/>
        <v>39186058</v>
      </c>
      <c r="S37" s="47"/>
    </row>
    <row r="38" spans="1:19" ht="12.75" customHeight="1" x14ac:dyDescent="0.2">
      <c r="A38" s="511"/>
      <c r="B38" s="511"/>
      <c r="C38" s="53" t="s">
        <v>3</v>
      </c>
      <c r="D38" s="54">
        <v>9</v>
      </c>
      <c r="E38" s="44">
        <v>11457.95</v>
      </c>
      <c r="F38" s="44">
        <v>0</v>
      </c>
      <c r="G38" s="44">
        <f t="shared" si="4"/>
        <v>1661.54</v>
      </c>
      <c r="H38" s="44">
        <v>6280.06</v>
      </c>
      <c r="I38" s="44">
        <v>0</v>
      </c>
      <c r="J38" s="44">
        <f t="shared" ref="J38" si="156">(E38+F38+G38+H38+I38)/12</f>
        <v>1616.63</v>
      </c>
      <c r="K38" s="45">
        <f t="shared" ref="K38" si="157">(E38+F38+G38+H38+I38)</f>
        <v>19399.55</v>
      </c>
      <c r="L38" s="46">
        <f t="shared" ref="L38" si="158">K38+J38</f>
        <v>21016.18</v>
      </c>
      <c r="M38" s="117"/>
      <c r="N38" s="119">
        <f t="shared" ref="N38" si="159">K38</f>
        <v>19399.55</v>
      </c>
      <c r="O38" s="119">
        <f t="shared" ref="O38" si="160">E38+G38+F38+I38</f>
        <v>13119.49</v>
      </c>
      <c r="P38" s="119">
        <v>774</v>
      </c>
      <c r="Q38" s="119">
        <f t="shared" ref="Q38" si="161">IF(P38&gt;(O38*0.18),P38,O38*0.18)+N38+J38</f>
        <v>23377.69</v>
      </c>
      <c r="R38" s="119">
        <f t="shared" ref="R38" si="162">N38+O38*0.18</f>
        <v>21761.06</v>
      </c>
      <c r="S38" s="47"/>
    </row>
    <row r="39" spans="1:19" ht="9" customHeight="1" x14ac:dyDescent="0.2">
      <c r="A39" s="511"/>
      <c r="B39" s="511"/>
      <c r="C39" s="48" t="s">
        <v>4</v>
      </c>
      <c r="D39" s="49">
        <v>14</v>
      </c>
      <c r="E39" s="50">
        <v>22185685</v>
      </c>
      <c r="F39" s="50">
        <v>0</v>
      </c>
      <c r="G39" s="50">
        <f t="shared" si="12"/>
        <v>3217190</v>
      </c>
      <c r="H39" s="50">
        <v>12159892</v>
      </c>
      <c r="I39" s="50">
        <v>0</v>
      </c>
      <c r="J39" s="51">
        <f t="shared" ref="J39:L39" si="163">J38*1936.27</f>
        <v>3130232</v>
      </c>
      <c r="K39" s="50">
        <f t="shared" si="163"/>
        <v>37562767</v>
      </c>
      <c r="L39" s="52">
        <f t="shared" si="163"/>
        <v>40692999</v>
      </c>
      <c r="M39" s="118"/>
      <c r="N39" s="120">
        <f t="shared" ref="N39:O39" si="164">N38*1936.27</f>
        <v>37562767</v>
      </c>
      <c r="O39" s="120">
        <f t="shared" si="164"/>
        <v>25402875</v>
      </c>
      <c r="P39" s="120">
        <v>1498673</v>
      </c>
      <c r="Q39" s="120">
        <f t="shared" ref="Q39:R39" si="165">Q38*1936.27</f>
        <v>45265520</v>
      </c>
      <c r="R39" s="120">
        <f t="shared" si="165"/>
        <v>42135288</v>
      </c>
      <c r="S39" s="47"/>
    </row>
    <row r="40" spans="1:19" ht="12.75" customHeight="1" x14ac:dyDescent="0.2">
      <c r="A40" s="511"/>
      <c r="B40" s="511"/>
      <c r="C40" s="53" t="s">
        <v>3</v>
      </c>
      <c r="D40" s="54">
        <v>15</v>
      </c>
      <c r="E40" s="44">
        <v>12680.51</v>
      </c>
      <c r="F40" s="44">
        <v>0</v>
      </c>
      <c r="G40" s="44">
        <f t="shared" si="4"/>
        <v>1661.54</v>
      </c>
      <c r="H40" s="44">
        <v>6280.06</v>
      </c>
      <c r="I40" s="44">
        <v>0</v>
      </c>
      <c r="J40" s="44">
        <f t="shared" ref="J40" si="166">(E40+F40+G40+H40+I40)/12</f>
        <v>1718.51</v>
      </c>
      <c r="K40" s="45">
        <f t="shared" ref="K40" si="167">(E40+F40+G40+H40+I40)</f>
        <v>20622.11</v>
      </c>
      <c r="L40" s="46">
        <f t="shared" ref="L40" si="168">K40+J40</f>
        <v>22340.62</v>
      </c>
      <c r="M40" s="117"/>
      <c r="N40" s="119">
        <f t="shared" ref="N40" si="169">K40</f>
        <v>20622.11</v>
      </c>
      <c r="O40" s="119">
        <f t="shared" ref="O40" si="170">E40+G40+F40+I40</f>
        <v>14342.05</v>
      </c>
      <c r="P40" s="119">
        <v>774</v>
      </c>
      <c r="Q40" s="119">
        <f t="shared" ref="Q40" si="171">IF(P40&gt;(O40*0.18),P40,O40*0.18)+N40+J40</f>
        <v>24922.19</v>
      </c>
      <c r="R40" s="119">
        <f t="shared" ref="R40" si="172">N40+O40*0.18</f>
        <v>23203.68</v>
      </c>
      <c r="S40" s="47"/>
    </row>
    <row r="41" spans="1:19" ht="9" customHeight="1" x14ac:dyDescent="0.2">
      <c r="A41" s="511"/>
      <c r="B41" s="511"/>
      <c r="C41" s="48" t="s">
        <v>4</v>
      </c>
      <c r="D41" s="49">
        <v>20</v>
      </c>
      <c r="E41" s="50">
        <v>24552891</v>
      </c>
      <c r="F41" s="50">
        <v>0</v>
      </c>
      <c r="G41" s="50">
        <f t="shared" si="12"/>
        <v>3217190</v>
      </c>
      <c r="H41" s="50">
        <v>12159892</v>
      </c>
      <c r="I41" s="50">
        <v>0</v>
      </c>
      <c r="J41" s="51">
        <f t="shared" ref="J41:L41" si="173">J40*1936.27</f>
        <v>3327499</v>
      </c>
      <c r="K41" s="50">
        <f t="shared" si="173"/>
        <v>39929973</v>
      </c>
      <c r="L41" s="52">
        <f t="shared" si="173"/>
        <v>43257472</v>
      </c>
      <c r="M41" s="118"/>
      <c r="N41" s="120">
        <f t="shared" ref="N41:O41" si="174">N40*1936.27</f>
        <v>39929973</v>
      </c>
      <c r="O41" s="120">
        <f t="shared" si="174"/>
        <v>27770081</v>
      </c>
      <c r="P41" s="120">
        <v>1498673</v>
      </c>
      <c r="Q41" s="120">
        <f t="shared" ref="Q41:R41" si="175">Q40*1936.27</f>
        <v>48256089</v>
      </c>
      <c r="R41" s="120">
        <f t="shared" si="175"/>
        <v>44928589</v>
      </c>
      <c r="S41" s="47"/>
    </row>
    <row r="42" spans="1:19" ht="12.75" customHeight="1" x14ac:dyDescent="0.2">
      <c r="A42" s="511"/>
      <c r="B42" s="511"/>
      <c r="C42" s="53" t="s">
        <v>3</v>
      </c>
      <c r="D42" s="54">
        <v>21</v>
      </c>
      <c r="E42" s="44">
        <v>13910.46</v>
      </c>
      <c r="F42" s="44">
        <v>0</v>
      </c>
      <c r="G42" s="44">
        <f t="shared" si="4"/>
        <v>1661.54</v>
      </c>
      <c r="H42" s="44">
        <v>6280.06</v>
      </c>
      <c r="I42" s="44">
        <v>0</v>
      </c>
      <c r="J42" s="44">
        <f t="shared" ref="J42" si="176">(E42+F42+G42+H42+I42)/12</f>
        <v>1821.01</v>
      </c>
      <c r="K42" s="45">
        <f t="shared" ref="K42" si="177">(E42+F42+G42+H42+I42)</f>
        <v>21852.06</v>
      </c>
      <c r="L42" s="46">
        <f t="shared" ref="L42" si="178">K42+J42</f>
        <v>23673.07</v>
      </c>
      <c r="M42" s="117"/>
      <c r="N42" s="119">
        <f t="shared" ref="N42" si="179">K42</f>
        <v>21852.06</v>
      </c>
      <c r="O42" s="119">
        <f t="shared" ref="O42" si="180">E42+G42+F42+I42</f>
        <v>15572</v>
      </c>
      <c r="P42" s="119">
        <v>774</v>
      </c>
      <c r="Q42" s="119">
        <f t="shared" ref="Q42" si="181">IF(P42&gt;(O42*0.18),P42,O42*0.18)+N42+J42</f>
        <v>26476.03</v>
      </c>
      <c r="R42" s="119">
        <f t="shared" ref="R42" si="182">N42+O42*0.18</f>
        <v>24655.02</v>
      </c>
      <c r="S42" s="47"/>
    </row>
    <row r="43" spans="1:19" ht="9" customHeight="1" x14ac:dyDescent="0.2">
      <c r="A43" s="511"/>
      <c r="B43" s="511"/>
      <c r="C43" s="48" t="s">
        <v>4</v>
      </c>
      <c r="D43" s="49">
        <v>27</v>
      </c>
      <c r="E43" s="50">
        <v>26934406</v>
      </c>
      <c r="F43" s="50">
        <v>0</v>
      </c>
      <c r="G43" s="50">
        <f t="shared" si="12"/>
        <v>3217190</v>
      </c>
      <c r="H43" s="50">
        <v>12159892</v>
      </c>
      <c r="I43" s="50">
        <v>0</v>
      </c>
      <c r="J43" s="51">
        <f t="shared" ref="J43:L43" si="183">J42*1936.27</f>
        <v>3525967</v>
      </c>
      <c r="K43" s="50">
        <f t="shared" si="183"/>
        <v>42311488</v>
      </c>
      <c r="L43" s="52">
        <f t="shared" si="183"/>
        <v>45837455</v>
      </c>
      <c r="M43" s="118"/>
      <c r="N43" s="120">
        <f t="shared" ref="N43:O43" si="184">N42*1936.27</f>
        <v>42311488</v>
      </c>
      <c r="O43" s="120">
        <f t="shared" si="184"/>
        <v>30151596</v>
      </c>
      <c r="P43" s="120">
        <v>1498673</v>
      </c>
      <c r="Q43" s="120">
        <f t="shared" ref="Q43:R43" si="185">Q42*1936.27</f>
        <v>51264743</v>
      </c>
      <c r="R43" s="120">
        <f t="shared" si="185"/>
        <v>47738776</v>
      </c>
      <c r="S43" s="47"/>
    </row>
    <row r="44" spans="1:19" ht="12.75" customHeight="1" x14ac:dyDescent="0.2">
      <c r="A44" s="511"/>
      <c r="B44" s="511"/>
      <c r="C44" s="53" t="s">
        <v>3</v>
      </c>
      <c r="D44" s="54">
        <v>28</v>
      </c>
      <c r="E44" s="44">
        <v>14786.43</v>
      </c>
      <c r="F44" s="44">
        <v>0</v>
      </c>
      <c r="G44" s="44">
        <f t="shared" si="4"/>
        <v>1661.54</v>
      </c>
      <c r="H44" s="44">
        <v>6280.06</v>
      </c>
      <c r="I44" s="44">
        <v>0</v>
      </c>
      <c r="J44" s="44">
        <f t="shared" ref="J44" si="186">(E44+F44+G44+H44+I44)/12</f>
        <v>1894</v>
      </c>
      <c r="K44" s="45">
        <f t="shared" ref="K44" si="187">(E44+F44+G44+H44+I44)</f>
        <v>22728.03</v>
      </c>
      <c r="L44" s="46">
        <f t="shared" ref="L44" si="188">K44+J44</f>
        <v>24622.03</v>
      </c>
      <c r="M44" s="117"/>
      <c r="N44" s="119">
        <f t="shared" ref="N44" si="189">K44</f>
        <v>22728.03</v>
      </c>
      <c r="O44" s="119">
        <f t="shared" ref="O44" si="190">E44+G44+F44+I44</f>
        <v>16447.97</v>
      </c>
      <c r="P44" s="119">
        <v>774</v>
      </c>
      <c r="Q44" s="119">
        <f t="shared" ref="Q44" si="191">IF(P44&gt;(O44*0.18),P44,O44*0.18)+N44+J44</f>
        <v>27582.66</v>
      </c>
      <c r="R44" s="119">
        <f t="shared" ref="R44" si="192">N44+O44*0.18</f>
        <v>25688.66</v>
      </c>
      <c r="S44" s="47"/>
    </row>
    <row r="45" spans="1:19" ht="9" customHeight="1" x14ac:dyDescent="0.2">
      <c r="A45" s="511"/>
      <c r="B45" s="511"/>
      <c r="C45" s="48" t="s">
        <v>4</v>
      </c>
      <c r="D45" s="49">
        <v>34</v>
      </c>
      <c r="E45" s="50">
        <v>28630521</v>
      </c>
      <c r="F45" s="50">
        <v>0</v>
      </c>
      <c r="G45" s="50">
        <f t="shared" si="12"/>
        <v>3217190</v>
      </c>
      <c r="H45" s="50">
        <v>12159892</v>
      </c>
      <c r="I45" s="50">
        <v>0</v>
      </c>
      <c r="J45" s="51">
        <f t="shared" ref="J45:L45" si="193">J44*1936.27</f>
        <v>3667295</v>
      </c>
      <c r="K45" s="50">
        <f t="shared" si="193"/>
        <v>44007603</v>
      </c>
      <c r="L45" s="52">
        <f t="shared" si="193"/>
        <v>47674898</v>
      </c>
      <c r="M45" s="118"/>
      <c r="N45" s="120">
        <f t="shared" ref="N45:O45" si="194">N44*1936.27</f>
        <v>44007603</v>
      </c>
      <c r="O45" s="120">
        <f t="shared" si="194"/>
        <v>31847711</v>
      </c>
      <c r="P45" s="120">
        <v>1498673</v>
      </c>
      <c r="Q45" s="120">
        <f t="shared" ref="Q45:R45" si="195">Q44*1936.27</f>
        <v>53407477</v>
      </c>
      <c r="R45" s="120">
        <f t="shared" si="195"/>
        <v>49740182</v>
      </c>
      <c r="S45" s="47"/>
    </row>
    <row r="46" spans="1:19" ht="12.75" customHeight="1" x14ac:dyDescent="0.2">
      <c r="A46" s="511"/>
      <c r="B46" s="511"/>
      <c r="C46" s="53" t="s">
        <v>3</v>
      </c>
      <c r="D46" s="54">
        <v>35</v>
      </c>
      <c r="E46" s="44">
        <v>15457.7</v>
      </c>
      <c r="F46" s="44">
        <v>0</v>
      </c>
      <c r="G46" s="44">
        <f t="shared" si="4"/>
        <v>1661.54</v>
      </c>
      <c r="H46" s="44">
        <v>6280.06</v>
      </c>
      <c r="I46" s="44">
        <v>0</v>
      </c>
      <c r="J46" s="44">
        <f t="shared" ref="J46" si="196">(E46+F46+G46+H46+I46)/12</f>
        <v>1949.94</v>
      </c>
      <c r="K46" s="45">
        <f t="shared" ref="K46" si="197">(E46+F46+G46+H46+I46)</f>
        <v>23399.3</v>
      </c>
      <c r="L46" s="46">
        <f t="shared" ref="L46" si="198">K46+J46</f>
        <v>25349.24</v>
      </c>
      <c r="M46" s="117"/>
      <c r="N46" s="119">
        <f t="shared" ref="N46" si="199">K46</f>
        <v>23399.3</v>
      </c>
      <c r="O46" s="119">
        <f t="shared" ref="O46" si="200">E46+G46+F46+I46</f>
        <v>17119.240000000002</v>
      </c>
      <c r="P46" s="119">
        <v>774</v>
      </c>
      <c r="Q46" s="119">
        <f t="shared" ref="Q46" si="201">IF(P46&gt;(O46*0.18),P46,O46*0.18)+N46+J46</f>
        <v>28430.7</v>
      </c>
      <c r="R46" s="119">
        <f t="shared" ref="R46" si="202">N46+O46*0.18</f>
        <v>26480.76</v>
      </c>
      <c r="S46" s="47"/>
    </row>
    <row r="47" spans="1:19" ht="9" customHeight="1" x14ac:dyDescent="0.2">
      <c r="A47" s="512"/>
      <c r="B47" s="512"/>
      <c r="C47" s="58" t="s">
        <v>4</v>
      </c>
      <c r="D47" s="59"/>
      <c r="E47" s="61">
        <v>29930281</v>
      </c>
      <c r="F47" s="61">
        <v>0</v>
      </c>
      <c r="G47" s="50">
        <f t="shared" si="12"/>
        <v>3217190</v>
      </c>
      <c r="H47" s="61">
        <v>12159892</v>
      </c>
      <c r="I47" s="61">
        <v>0</v>
      </c>
      <c r="J47" s="51">
        <f t="shared" ref="J47:L47" si="203">J46*1936.27</f>
        <v>3775610</v>
      </c>
      <c r="K47" s="50">
        <f t="shared" si="203"/>
        <v>45307363</v>
      </c>
      <c r="L47" s="52">
        <f t="shared" si="203"/>
        <v>49082973</v>
      </c>
      <c r="M47" s="118"/>
      <c r="N47" s="120">
        <f t="shared" ref="N47:O47" si="204">N46*1936.27</f>
        <v>45307363</v>
      </c>
      <c r="O47" s="120">
        <f t="shared" si="204"/>
        <v>33147471</v>
      </c>
      <c r="P47" s="120">
        <v>1498673</v>
      </c>
      <c r="Q47" s="120">
        <f t="shared" ref="Q47:R47" si="205">Q46*1936.27</f>
        <v>55049511</v>
      </c>
      <c r="R47" s="120">
        <f t="shared" si="205"/>
        <v>51273901</v>
      </c>
      <c r="S47" s="47"/>
    </row>
    <row r="48" spans="1:19" ht="12.75" customHeight="1" x14ac:dyDescent="0.2">
      <c r="A48" s="492">
        <f>B36+1</f>
        <v>39447</v>
      </c>
      <c r="B48" s="492">
        <v>39447</v>
      </c>
      <c r="C48" s="42" t="s">
        <v>3</v>
      </c>
      <c r="D48" s="43">
        <v>0</v>
      </c>
      <c r="E48" s="44">
        <v>9805.5300000000007</v>
      </c>
      <c r="F48" s="44">
        <v>0</v>
      </c>
      <c r="G48" s="44">
        <f t="shared" si="4"/>
        <v>1661.54</v>
      </c>
      <c r="H48" s="44">
        <v>6280.06</v>
      </c>
      <c r="I48" s="44">
        <v>0</v>
      </c>
      <c r="J48" s="44">
        <f t="shared" ref="J48" si="206">(E48+F48+G48+H48+I48)/12</f>
        <v>1478.93</v>
      </c>
      <c r="K48" s="45">
        <f t="shared" ref="K48" si="207">(E48+F48+G48+H48+I48)</f>
        <v>17747.13</v>
      </c>
      <c r="L48" s="46">
        <f t="shared" ref="L48" si="208">K48+J48</f>
        <v>19226.060000000001</v>
      </c>
      <c r="M48" s="117"/>
      <c r="N48" s="119">
        <f t="shared" ref="N48" si="209">K48</f>
        <v>17747.13</v>
      </c>
      <c r="O48" s="119">
        <f t="shared" ref="O48" si="210">E48+G48+F48+I48</f>
        <v>11467.07</v>
      </c>
      <c r="P48" s="119">
        <v>774</v>
      </c>
      <c r="Q48" s="119">
        <f t="shared" ref="Q48" si="211">IF(P48&gt;(O48*0.18),P48,O48*0.18)+N48+J48</f>
        <v>21290.13</v>
      </c>
      <c r="R48" s="119">
        <f t="shared" ref="R48" si="212">N48+O48*0.18</f>
        <v>19811.2</v>
      </c>
      <c r="S48" s="47"/>
    </row>
    <row r="49" spans="1:19" ht="9" customHeight="1" x14ac:dyDescent="0.2">
      <c r="A49" s="493"/>
      <c r="B49" s="493"/>
      <c r="C49" s="48" t="s">
        <v>4</v>
      </c>
      <c r="D49" s="49">
        <v>2</v>
      </c>
      <c r="E49" s="50">
        <v>18986154</v>
      </c>
      <c r="F49" s="50">
        <v>0</v>
      </c>
      <c r="G49" s="50">
        <f t="shared" si="12"/>
        <v>3217190</v>
      </c>
      <c r="H49" s="50">
        <v>12159892</v>
      </c>
      <c r="I49" s="50">
        <v>0</v>
      </c>
      <c r="J49" s="51">
        <f t="shared" ref="J49:L49" si="213">J48*1936.27</f>
        <v>2863608</v>
      </c>
      <c r="K49" s="50">
        <f t="shared" si="213"/>
        <v>34363235</v>
      </c>
      <c r="L49" s="52">
        <f t="shared" si="213"/>
        <v>37226843</v>
      </c>
      <c r="M49" s="118"/>
      <c r="N49" s="120">
        <f t="shared" ref="N49:O49" si="214">N48*1936.27</f>
        <v>34363235</v>
      </c>
      <c r="O49" s="120">
        <f t="shared" si="214"/>
        <v>22203344</v>
      </c>
      <c r="P49" s="120">
        <v>1498673</v>
      </c>
      <c r="Q49" s="120">
        <f t="shared" ref="Q49:R49" si="215">Q48*1936.27</f>
        <v>41223440</v>
      </c>
      <c r="R49" s="120">
        <f t="shared" si="215"/>
        <v>38359832</v>
      </c>
      <c r="S49" s="47"/>
    </row>
    <row r="50" spans="1:19" ht="12.75" customHeight="1" x14ac:dyDescent="0.2">
      <c r="A50" s="511">
        <f>A48</f>
        <v>39447</v>
      </c>
      <c r="B50" s="511">
        <f>B48</f>
        <v>39447</v>
      </c>
      <c r="C50" s="53" t="s">
        <v>3</v>
      </c>
      <c r="D50" s="54">
        <v>3</v>
      </c>
      <c r="E50" s="44">
        <v>10167.15</v>
      </c>
      <c r="F50" s="44">
        <v>0</v>
      </c>
      <c r="G50" s="44">
        <f t="shared" si="4"/>
        <v>1661.54</v>
      </c>
      <c r="H50" s="44">
        <v>6280.06</v>
      </c>
      <c r="I50" s="44">
        <v>0</v>
      </c>
      <c r="J50" s="44">
        <f t="shared" ref="J50" si="216">(E50+F50+G50+H50+I50)/12</f>
        <v>1509.06</v>
      </c>
      <c r="K50" s="45">
        <f t="shared" ref="K50" si="217">(E50+F50+G50+H50+I50)</f>
        <v>18108.75</v>
      </c>
      <c r="L50" s="46">
        <f t="shared" ref="L50" si="218">K50+J50</f>
        <v>19617.810000000001</v>
      </c>
      <c r="M50" s="117"/>
      <c r="N50" s="119">
        <f t="shared" ref="N50" si="219">K50</f>
        <v>18108.75</v>
      </c>
      <c r="O50" s="119">
        <f t="shared" ref="O50" si="220">E50+G50+F50+I50</f>
        <v>11828.69</v>
      </c>
      <c r="P50" s="119">
        <v>774</v>
      </c>
      <c r="Q50" s="119">
        <f t="shared" ref="Q50" si="221">IF(P50&gt;(O50*0.18),P50,O50*0.18)+N50+J50</f>
        <v>21746.97</v>
      </c>
      <c r="R50" s="119">
        <f t="shared" ref="R50" si="222">N50+O50*0.18</f>
        <v>20237.91</v>
      </c>
      <c r="S50" s="47"/>
    </row>
    <row r="51" spans="1:19" ht="9" customHeight="1" x14ac:dyDescent="0.2">
      <c r="A51" s="511"/>
      <c r="B51" s="511"/>
      <c r="C51" s="48" t="s">
        <v>4</v>
      </c>
      <c r="D51" s="49">
        <v>8</v>
      </c>
      <c r="E51" s="50">
        <v>19686348</v>
      </c>
      <c r="F51" s="50">
        <v>0</v>
      </c>
      <c r="G51" s="50">
        <f t="shared" si="12"/>
        <v>3217190</v>
      </c>
      <c r="H51" s="50">
        <v>12159892</v>
      </c>
      <c r="I51" s="50">
        <v>0</v>
      </c>
      <c r="J51" s="51">
        <f t="shared" ref="J51:L51" si="223">J50*1936.27</f>
        <v>2921948</v>
      </c>
      <c r="K51" s="50">
        <f t="shared" si="223"/>
        <v>35063429</v>
      </c>
      <c r="L51" s="52">
        <f t="shared" si="223"/>
        <v>37985377</v>
      </c>
      <c r="M51" s="118"/>
      <c r="N51" s="120">
        <f t="shared" ref="N51:O51" si="224">N50*1936.27</f>
        <v>35063429</v>
      </c>
      <c r="O51" s="120">
        <f t="shared" si="224"/>
        <v>22903538</v>
      </c>
      <c r="P51" s="120">
        <v>1498673</v>
      </c>
      <c r="Q51" s="120">
        <f t="shared" ref="Q51:R51" si="225">Q50*1936.27</f>
        <v>42108006</v>
      </c>
      <c r="R51" s="120">
        <f t="shared" si="225"/>
        <v>39186058</v>
      </c>
      <c r="S51" s="47"/>
    </row>
    <row r="52" spans="1:19" ht="12.75" customHeight="1" x14ac:dyDescent="0.2">
      <c r="A52" s="511"/>
      <c r="B52" s="511"/>
      <c r="C52" s="53" t="s">
        <v>3</v>
      </c>
      <c r="D52" s="54">
        <v>9</v>
      </c>
      <c r="E52" s="44">
        <v>11457.95</v>
      </c>
      <c r="F52" s="44">
        <v>0</v>
      </c>
      <c r="G52" s="44">
        <f t="shared" si="4"/>
        <v>1661.54</v>
      </c>
      <c r="H52" s="44">
        <v>6280.06</v>
      </c>
      <c r="I52" s="44">
        <v>0</v>
      </c>
      <c r="J52" s="44">
        <f t="shared" ref="J52" si="226">(E52+F52+G52+H52+I52)/12</f>
        <v>1616.63</v>
      </c>
      <c r="K52" s="45">
        <f t="shared" ref="K52" si="227">(E52+F52+G52+H52+I52)</f>
        <v>19399.55</v>
      </c>
      <c r="L52" s="46">
        <f t="shared" ref="L52" si="228">K52+J52</f>
        <v>21016.18</v>
      </c>
      <c r="M52" s="117"/>
      <c r="N52" s="119">
        <f t="shared" ref="N52" si="229">K52</f>
        <v>19399.55</v>
      </c>
      <c r="O52" s="119">
        <f t="shared" ref="O52" si="230">E52+G52+F52+I52</f>
        <v>13119.49</v>
      </c>
      <c r="P52" s="119">
        <v>774</v>
      </c>
      <c r="Q52" s="119">
        <f t="shared" ref="Q52" si="231">IF(P52&gt;(O52*0.18),P52,O52*0.18)+N52+J52</f>
        <v>23377.69</v>
      </c>
      <c r="R52" s="119">
        <f t="shared" ref="R52" si="232">N52+O52*0.18</f>
        <v>21761.06</v>
      </c>
      <c r="S52" s="47"/>
    </row>
    <row r="53" spans="1:19" ht="9" customHeight="1" x14ac:dyDescent="0.2">
      <c r="A53" s="511"/>
      <c r="B53" s="511"/>
      <c r="C53" s="48" t="s">
        <v>4</v>
      </c>
      <c r="D53" s="49">
        <v>14</v>
      </c>
      <c r="E53" s="50">
        <v>22185685</v>
      </c>
      <c r="F53" s="50">
        <v>0</v>
      </c>
      <c r="G53" s="50">
        <f t="shared" si="12"/>
        <v>3217190</v>
      </c>
      <c r="H53" s="50">
        <v>12159892</v>
      </c>
      <c r="I53" s="50">
        <v>0</v>
      </c>
      <c r="J53" s="51">
        <f t="shared" ref="J53:L53" si="233">J52*1936.27</f>
        <v>3130232</v>
      </c>
      <c r="K53" s="50">
        <f t="shared" si="233"/>
        <v>37562767</v>
      </c>
      <c r="L53" s="52">
        <f t="shared" si="233"/>
        <v>40692999</v>
      </c>
      <c r="M53" s="118"/>
      <c r="N53" s="120">
        <f t="shared" ref="N53:O53" si="234">N52*1936.27</f>
        <v>37562767</v>
      </c>
      <c r="O53" s="120">
        <f t="shared" si="234"/>
        <v>25402875</v>
      </c>
      <c r="P53" s="120">
        <v>1498673</v>
      </c>
      <c r="Q53" s="120">
        <f t="shared" ref="Q53:R53" si="235">Q52*1936.27</f>
        <v>45265520</v>
      </c>
      <c r="R53" s="120">
        <f t="shared" si="235"/>
        <v>42135288</v>
      </c>
      <c r="S53" s="47"/>
    </row>
    <row r="54" spans="1:19" ht="12.75" customHeight="1" x14ac:dyDescent="0.2">
      <c r="A54" s="511"/>
      <c r="B54" s="511"/>
      <c r="C54" s="53" t="s">
        <v>3</v>
      </c>
      <c r="D54" s="54">
        <v>15</v>
      </c>
      <c r="E54" s="44">
        <v>12680.51</v>
      </c>
      <c r="F54" s="44">
        <v>0</v>
      </c>
      <c r="G54" s="44">
        <f t="shared" si="4"/>
        <v>1661.54</v>
      </c>
      <c r="H54" s="44">
        <v>6280.06</v>
      </c>
      <c r="I54" s="44">
        <v>0</v>
      </c>
      <c r="J54" s="44">
        <f t="shared" ref="J54" si="236">(E54+F54+G54+H54+I54)/12</f>
        <v>1718.51</v>
      </c>
      <c r="K54" s="45">
        <f t="shared" ref="K54" si="237">(E54+F54+G54+H54+I54)</f>
        <v>20622.11</v>
      </c>
      <c r="L54" s="46">
        <f t="shared" ref="L54" si="238">K54+J54</f>
        <v>22340.62</v>
      </c>
      <c r="M54" s="117"/>
      <c r="N54" s="119">
        <f t="shared" ref="N54" si="239">K54</f>
        <v>20622.11</v>
      </c>
      <c r="O54" s="119">
        <f t="shared" ref="O54" si="240">E54+G54+F54+I54</f>
        <v>14342.05</v>
      </c>
      <c r="P54" s="119">
        <v>774</v>
      </c>
      <c r="Q54" s="119">
        <f t="shared" ref="Q54" si="241">IF(P54&gt;(O54*0.18),P54,O54*0.18)+N54+J54</f>
        <v>24922.19</v>
      </c>
      <c r="R54" s="119">
        <f t="shared" ref="R54" si="242">N54+O54*0.18</f>
        <v>23203.68</v>
      </c>
      <c r="S54" s="47"/>
    </row>
    <row r="55" spans="1:19" ht="9" customHeight="1" x14ac:dyDescent="0.2">
      <c r="A55" s="511"/>
      <c r="B55" s="511"/>
      <c r="C55" s="48" t="s">
        <v>4</v>
      </c>
      <c r="D55" s="49">
        <v>20</v>
      </c>
      <c r="E55" s="50">
        <v>24552891</v>
      </c>
      <c r="F55" s="50">
        <v>0</v>
      </c>
      <c r="G55" s="50">
        <f t="shared" si="12"/>
        <v>3217190</v>
      </c>
      <c r="H55" s="50">
        <v>12159892</v>
      </c>
      <c r="I55" s="50">
        <v>0</v>
      </c>
      <c r="J55" s="51">
        <f t="shared" ref="J55:L55" si="243">J54*1936.27</f>
        <v>3327499</v>
      </c>
      <c r="K55" s="50">
        <f t="shared" si="243"/>
        <v>39929973</v>
      </c>
      <c r="L55" s="52">
        <f t="shared" si="243"/>
        <v>43257472</v>
      </c>
      <c r="M55" s="118"/>
      <c r="N55" s="120">
        <f t="shared" ref="N55:O55" si="244">N54*1936.27</f>
        <v>39929973</v>
      </c>
      <c r="O55" s="120">
        <f t="shared" si="244"/>
        <v>27770081</v>
      </c>
      <c r="P55" s="120">
        <v>1498673</v>
      </c>
      <c r="Q55" s="120">
        <f t="shared" ref="Q55:R55" si="245">Q54*1936.27</f>
        <v>48256089</v>
      </c>
      <c r="R55" s="120">
        <f t="shared" si="245"/>
        <v>44928589</v>
      </c>
      <c r="S55" s="47"/>
    </row>
    <row r="56" spans="1:19" ht="12.75" customHeight="1" x14ac:dyDescent="0.2">
      <c r="A56" s="511"/>
      <c r="B56" s="511"/>
      <c r="C56" s="53" t="s">
        <v>3</v>
      </c>
      <c r="D56" s="54">
        <v>21</v>
      </c>
      <c r="E56" s="44">
        <v>13910.46</v>
      </c>
      <c r="F56" s="44">
        <v>0</v>
      </c>
      <c r="G56" s="44">
        <f t="shared" si="4"/>
        <v>1661.54</v>
      </c>
      <c r="H56" s="44">
        <v>6280.06</v>
      </c>
      <c r="I56" s="44">
        <v>0</v>
      </c>
      <c r="J56" s="44">
        <f t="shared" ref="J56" si="246">(E56+F56+G56+H56+I56)/12</f>
        <v>1821.01</v>
      </c>
      <c r="K56" s="45">
        <f t="shared" ref="K56" si="247">(E56+F56+G56+H56+I56)</f>
        <v>21852.06</v>
      </c>
      <c r="L56" s="46">
        <f t="shared" ref="L56" si="248">K56+J56</f>
        <v>23673.07</v>
      </c>
      <c r="M56" s="117"/>
      <c r="N56" s="119">
        <f t="shared" ref="N56" si="249">K56</f>
        <v>21852.06</v>
      </c>
      <c r="O56" s="119">
        <f t="shared" ref="O56" si="250">E56+G56+F56+I56</f>
        <v>15572</v>
      </c>
      <c r="P56" s="119">
        <v>774</v>
      </c>
      <c r="Q56" s="119">
        <f t="shared" ref="Q56" si="251">IF(P56&gt;(O56*0.18),P56,O56*0.18)+N56+J56</f>
        <v>26476.03</v>
      </c>
      <c r="R56" s="119">
        <f t="shared" ref="R56" si="252">N56+O56*0.18</f>
        <v>24655.02</v>
      </c>
      <c r="S56" s="47"/>
    </row>
    <row r="57" spans="1:19" ht="9" customHeight="1" x14ac:dyDescent="0.2">
      <c r="A57" s="511"/>
      <c r="B57" s="511"/>
      <c r="C57" s="48" t="s">
        <v>4</v>
      </c>
      <c r="D57" s="49">
        <v>27</v>
      </c>
      <c r="E57" s="50">
        <v>26934406</v>
      </c>
      <c r="F57" s="50">
        <v>0</v>
      </c>
      <c r="G57" s="50">
        <f t="shared" si="12"/>
        <v>3217190</v>
      </c>
      <c r="H57" s="50">
        <v>12159892</v>
      </c>
      <c r="I57" s="50">
        <v>0</v>
      </c>
      <c r="J57" s="51">
        <f t="shared" ref="J57:L57" si="253">J56*1936.27</f>
        <v>3525967</v>
      </c>
      <c r="K57" s="50">
        <f t="shared" si="253"/>
        <v>42311488</v>
      </c>
      <c r="L57" s="52">
        <f t="shared" si="253"/>
        <v>45837455</v>
      </c>
      <c r="M57" s="118"/>
      <c r="N57" s="120">
        <f t="shared" ref="N57:O57" si="254">N56*1936.27</f>
        <v>42311488</v>
      </c>
      <c r="O57" s="120">
        <f t="shared" si="254"/>
        <v>30151596</v>
      </c>
      <c r="P57" s="120">
        <v>1498673</v>
      </c>
      <c r="Q57" s="120">
        <f t="shared" ref="Q57:R57" si="255">Q56*1936.27</f>
        <v>51264743</v>
      </c>
      <c r="R57" s="120">
        <f t="shared" si="255"/>
        <v>47738776</v>
      </c>
      <c r="S57" s="47"/>
    </row>
    <row r="58" spans="1:19" ht="12.75" customHeight="1" x14ac:dyDescent="0.2">
      <c r="A58" s="511"/>
      <c r="B58" s="511"/>
      <c r="C58" s="53" t="s">
        <v>3</v>
      </c>
      <c r="D58" s="54">
        <v>28</v>
      </c>
      <c r="E58" s="44">
        <v>14786.43</v>
      </c>
      <c r="F58" s="44">
        <v>0</v>
      </c>
      <c r="G58" s="44">
        <f t="shared" si="4"/>
        <v>1661.54</v>
      </c>
      <c r="H58" s="44">
        <v>6280.06</v>
      </c>
      <c r="I58" s="44">
        <v>0</v>
      </c>
      <c r="J58" s="44">
        <f t="shared" ref="J58" si="256">(E58+F58+G58+H58+I58)/12</f>
        <v>1894</v>
      </c>
      <c r="K58" s="45">
        <f t="shared" ref="K58" si="257">(E58+F58+G58+H58+I58)</f>
        <v>22728.03</v>
      </c>
      <c r="L58" s="46">
        <f t="shared" ref="L58" si="258">K58+J58</f>
        <v>24622.03</v>
      </c>
      <c r="M58" s="117"/>
      <c r="N58" s="119">
        <f t="shared" ref="N58" si="259">K58</f>
        <v>22728.03</v>
      </c>
      <c r="O58" s="119">
        <f t="shared" ref="O58" si="260">E58+G58+F58+I58</f>
        <v>16447.97</v>
      </c>
      <c r="P58" s="119">
        <v>774</v>
      </c>
      <c r="Q58" s="119">
        <f t="shared" ref="Q58" si="261">IF(P58&gt;(O58*0.18),P58,O58*0.18)+N58+J58</f>
        <v>27582.66</v>
      </c>
      <c r="R58" s="119">
        <f t="shared" ref="R58" si="262">N58+O58*0.18</f>
        <v>25688.66</v>
      </c>
      <c r="S58" s="47"/>
    </row>
    <row r="59" spans="1:19" ht="9" customHeight="1" x14ac:dyDescent="0.2">
      <c r="A59" s="511"/>
      <c r="B59" s="511"/>
      <c r="C59" s="48" t="s">
        <v>4</v>
      </c>
      <c r="D59" s="49">
        <v>34</v>
      </c>
      <c r="E59" s="50">
        <v>28630521</v>
      </c>
      <c r="F59" s="50">
        <v>0</v>
      </c>
      <c r="G59" s="50">
        <f t="shared" si="12"/>
        <v>3217190</v>
      </c>
      <c r="H59" s="50">
        <v>12159892</v>
      </c>
      <c r="I59" s="50">
        <v>0</v>
      </c>
      <c r="J59" s="51">
        <f t="shared" ref="J59:L59" si="263">J58*1936.27</f>
        <v>3667295</v>
      </c>
      <c r="K59" s="50">
        <f t="shared" si="263"/>
        <v>44007603</v>
      </c>
      <c r="L59" s="52">
        <f t="shared" si="263"/>
        <v>47674898</v>
      </c>
      <c r="M59" s="118"/>
      <c r="N59" s="120">
        <f t="shared" ref="N59:O59" si="264">N58*1936.27</f>
        <v>44007603</v>
      </c>
      <c r="O59" s="120">
        <f t="shared" si="264"/>
        <v>31847711</v>
      </c>
      <c r="P59" s="120">
        <v>1498673</v>
      </c>
      <c r="Q59" s="120">
        <f t="shared" ref="Q59:R59" si="265">Q58*1936.27</f>
        <v>53407477</v>
      </c>
      <c r="R59" s="120">
        <f t="shared" si="265"/>
        <v>49740182</v>
      </c>
      <c r="S59" s="47"/>
    </row>
    <row r="60" spans="1:19" ht="12.75" customHeight="1" x14ac:dyDescent="0.2">
      <c r="A60" s="511"/>
      <c r="B60" s="511"/>
      <c r="C60" s="53" t="s">
        <v>3</v>
      </c>
      <c r="D60" s="54">
        <v>35</v>
      </c>
      <c r="E60" s="44">
        <v>15457.7</v>
      </c>
      <c r="F60" s="44">
        <v>0</v>
      </c>
      <c r="G60" s="44">
        <f t="shared" si="4"/>
        <v>1661.54</v>
      </c>
      <c r="H60" s="44">
        <v>6280.06</v>
      </c>
      <c r="I60" s="44">
        <v>0</v>
      </c>
      <c r="J60" s="44">
        <f t="shared" ref="J60" si="266">(E60+F60+G60+H60+I60)/12</f>
        <v>1949.94</v>
      </c>
      <c r="K60" s="45">
        <f t="shared" ref="K60" si="267">(E60+F60+G60+H60+I60)</f>
        <v>23399.3</v>
      </c>
      <c r="L60" s="46">
        <f t="shared" ref="L60" si="268">K60+J60</f>
        <v>25349.24</v>
      </c>
      <c r="M60" s="117"/>
      <c r="N60" s="119">
        <f t="shared" ref="N60" si="269">K60</f>
        <v>23399.3</v>
      </c>
      <c r="O60" s="119">
        <f t="shared" ref="O60" si="270">E60+G60+F60+I60</f>
        <v>17119.240000000002</v>
      </c>
      <c r="P60" s="119">
        <v>774</v>
      </c>
      <c r="Q60" s="119">
        <f t="shared" ref="Q60" si="271">IF(P60&gt;(O60*0.18),P60,O60*0.18)+N60+J60</f>
        <v>28430.7</v>
      </c>
      <c r="R60" s="119">
        <f t="shared" ref="R60" si="272">N60+O60*0.18</f>
        <v>26480.76</v>
      </c>
      <c r="S60" s="47"/>
    </row>
    <row r="61" spans="1:19" ht="9" customHeight="1" x14ac:dyDescent="0.2">
      <c r="A61" s="512"/>
      <c r="B61" s="512"/>
      <c r="C61" s="58" t="s">
        <v>4</v>
      </c>
      <c r="D61" s="59"/>
      <c r="E61" s="61">
        <v>29930281</v>
      </c>
      <c r="F61" s="61">
        <v>0</v>
      </c>
      <c r="G61" s="50">
        <f t="shared" si="12"/>
        <v>3217190</v>
      </c>
      <c r="H61" s="61">
        <v>12159892</v>
      </c>
      <c r="I61" s="61">
        <v>0</v>
      </c>
      <c r="J61" s="51">
        <f t="shared" ref="J61:L61" si="273">J60*1936.27</f>
        <v>3775610</v>
      </c>
      <c r="K61" s="50">
        <f t="shared" si="273"/>
        <v>45307363</v>
      </c>
      <c r="L61" s="52">
        <f t="shared" si="273"/>
        <v>49082973</v>
      </c>
      <c r="M61" s="118"/>
      <c r="N61" s="120">
        <f t="shared" ref="N61:O61" si="274">N60*1936.27</f>
        <v>45307363</v>
      </c>
      <c r="O61" s="120">
        <f t="shared" si="274"/>
        <v>33147471</v>
      </c>
      <c r="P61" s="120">
        <v>1498673</v>
      </c>
      <c r="Q61" s="120">
        <f t="shared" ref="Q61:R61" si="275">Q60*1936.27</f>
        <v>55049511</v>
      </c>
      <c r="R61" s="120">
        <f t="shared" si="275"/>
        <v>51273901</v>
      </c>
      <c r="S61" s="47"/>
    </row>
    <row r="62" spans="1:19" ht="12.75" customHeight="1" x14ac:dyDescent="0.2">
      <c r="A62" s="492">
        <f>B50+1</f>
        <v>39448</v>
      </c>
      <c r="B62" s="492">
        <v>39538</v>
      </c>
      <c r="C62" s="42" t="s">
        <v>3</v>
      </c>
      <c r="D62" s="43">
        <v>0</v>
      </c>
      <c r="E62" s="44">
        <v>9805.5300000000007</v>
      </c>
      <c r="F62" s="44">
        <v>0</v>
      </c>
      <c r="G62" s="44">
        <f t="shared" si="4"/>
        <v>1661.54</v>
      </c>
      <c r="H62" s="44">
        <v>6280.06</v>
      </c>
      <c r="I62" s="44">
        <v>0</v>
      </c>
      <c r="J62" s="44">
        <f t="shared" ref="J62" si="276">(E62+F62+G62+H62+I62)/12</f>
        <v>1478.93</v>
      </c>
      <c r="K62" s="45">
        <f t="shared" ref="K62" si="277">(E62+F62+G62+H62+I62)</f>
        <v>17747.13</v>
      </c>
      <c r="L62" s="46">
        <f t="shared" ref="L62" si="278">K62+J62</f>
        <v>19226.060000000001</v>
      </c>
      <c r="M62" s="117"/>
      <c r="N62" s="119">
        <f t="shared" ref="N62" si="279">K62</f>
        <v>17747.13</v>
      </c>
      <c r="O62" s="119">
        <f t="shared" ref="O62" si="280">E62+G62+F62+I62</f>
        <v>11467.07</v>
      </c>
      <c r="P62" s="119">
        <v>774</v>
      </c>
      <c r="Q62" s="119">
        <f t="shared" ref="Q62" si="281">IF(P62&gt;(O62*0.18),P62,O62*0.18)+N62+J62</f>
        <v>21290.13</v>
      </c>
      <c r="R62" s="119">
        <f t="shared" ref="R62" si="282">N62+O62*0.18</f>
        <v>19811.2</v>
      </c>
      <c r="S62" s="47"/>
    </row>
    <row r="63" spans="1:19" ht="9" customHeight="1" x14ac:dyDescent="0.2">
      <c r="A63" s="493"/>
      <c r="B63" s="493"/>
      <c r="C63" s="48" t="s">
        <v>4</v>
      </c>
      <c r="D63" s="49">
        <v>2</v>
      </c>
      <c r="E63" s="50">
        <v>18986154</v>
      </c>
      <c r="F63" s="50">
        <v>0</v>
      </c>
      <c r="G63" s="50">
        <f t="shared" si="12"/>
        <v>3217190</v>
      </c>
      <c r="H63" s="50">
        <v>12159892</v>
      </c>
      <c r="I63" s="50">
        <v>0</v>
      </c>
      <c r="J63" s="51">
        <f t="shared" ref="J63:L63" si="283">J62*1936.27</f>
        <v>2863608</v>
      </c>
      <c r="K63" s="50">
        <f t="shared" si="283"/>
        <v>34363235</v>
      </c>
      <c r="L63" s="52">
        <f t="shared" si="283"/>
        <v>37226843</v>
      </c>
      <c r="M63" s="118"/>
      <c r="N63" s="120">
        <f t="shared" ref="N63:O63" si="284">N62*1936.27</f>
        <v>34363235</v>
      </c>
      <c r="O63" s="120">
        <f t="shared" si="284"/>
        <v>22203344</v>
      </c>
      <c r="P63" s="120">
        <v>1498673</v>
      </c>
      <c r="Q63" s="120">
        <f t="shared" ref="Q63:R63" si="285">Q62*1936.27</f>
        <v>41223440</v>
      </c>
      <c r="R63" s="120">
        <f t="shared" si="285"/>
        <v>38359832</v>
      </c>
      <c r="S63" s="47"/>
    </row>
    <row r="64" spans="1:19" ht="12.75" customHeight="1" x14ac:dyDescent="0.2">
      <c r="A64" s="511">
        <f>A62</f>
        <v>39448</v>
      </c>
      <c r="B64" s="511">
        <f>B62</f>
        <v>39538</v>
      </c>
      <c r="C64" s="53" t="s">
        <v>3</v>
      </c>
      <c r="D64" s="54">
        <v>3</v>
      </c>
      <c r="E64" s="44">
        <v>10167.15</v>
      </c>
      <c r="F64" s="44">
        <v>0</v>
      </c>
      <c r="G64" s="44">
        <f t="shared" si="4"/>
        <v>1661.54</v>
      </c>
      <c r="H64" s="44">
        <v>6280.06</v>
      </c>
      <c r="I64" s="44">
        <v>0</v>
      </c>
      <c r="J64" s="44">
        <f t="shared" ref="J64" si="286">(E64+F64+G64+H64+I64)/12</f>
        <v>1509.06</v>
      </c>
      <c r="K64" s="45">
        <f t="shared" ref="K64" si="287">(E64+F64+G64+H64+I64)</f>
        <v>18108.75</v>
      </c>
      <c r="L64" s="46">
        <f t="shared" ref="L64" si="288">K64+J64</f>
        <v>19617.810000000001</v>
      </c>
      <c r="M64" s="117"/>
      <c r="N64" s="119">
        <f t="shared" ref="N64" si="289">K64</f>
        <v>18108.75</v>
      </c>
      <c r="O64" s="119">
        <f t="shared" ref="O64" si="290">E64+G64+F64+I64</f>
        <v>11828.69</v>
      </c>
      <c r="P64" s="119">
        <v>774</v>
      </c>
      <c r="Q64" s="119">
        <f t="shared" ref="Q64" si="291">IF(P64&gt;(O64*0.18),P64,O64*0.18)+N64+J64</f>
        <v>21746.97</v>
      </c>
      <c r="R64" s="119">
        <f t="shared" ref="R64" si="292">N64+O64*0.18</f>
        <v>20237.91</v>
      </c>
      <c r="S64" s="47"/>
    </row>
    <row r="65" spans="1:19" ht="9" customHeight="1" x14ac:dyDescent="0.2">
      <c r="A65" s="511"/>
      <c r="B65" s="511"/>
      <c r="C65" s="48" t="s">
        <v>4</v>
      </c>
      <c r="D65" s="49">
        <v>8</v>
      </c>
      <c r="E65" s="50">
        <v>19686348</v>
      </c>
      <c r="F65" s="50">
        <v>0</v>
      </c>
      <c r="G65" s="50">
        <f t="shared" si="12"/>
        <v>3217190</v>
      </c>
      <c r="H65" s="50">
        <v>12159892</v>
      </c>
      <c r="I65" s="50">
        <v>0</v>
      </c>
      <c r="J65" s="51">
        <f t="shared" ref="J65:L65" si="293">J64*1936.27</f>
        <v>2921948</v>
      </c>
      <c r="K65" s="50">
        <f t="shared" si="293"/>
        <v>35063429</v>
      </c>
      <c r="L65" s="52">
        <f t="shared" si="293"/>
        <v>37985377</v>
      </c>
      <c r="M65" s="118"/>
      <c r="N65" s="120">
        <f t="shared" ref="N65:O65" si="294">N64*1936.27</f>
        <v>35063429</v>
      </c>
      <c r="O65" s="120">
        <f t="shared" si="294"/>
        <v>22903538</v>
      </c>
      <c r="P65" s="120">
        <v>1498673</v>
      </c>
      <c r="Q65" s="120">
        <f t="shared" ref="Q65:R65" si="295">Q64*1936.27</f>
        <v>42108006</v>
      </c>
      <c r="R65" s="120">
        <f t="shared" si="295"/>
        <v>39186058</v>
      </c>
      <c r="S65" s="47"/>
    </row>
    <row r="66" spans="1:19" ht="12.75" customHeight="1" x14ac:dyDescent="0.2">
      <c r="A66" s="511"/>
      <c r="B66" s="511"/>
      <c r="C66" s="53" t="s">
        <v>3</v>
      </c>
      <c r="D66" s="54">
        <v>9</v>
      </c>
      <c r="E66" s="44">
        <v>11457.95</v>
      </c>
      <c r="F66" s="44">
        <v>0</v>
      </c>
      <c r="G66" s="44">
        <f t="shared" si="4"/>
        <v>1661.54</v>
      </c>
      <c r="H66" s="44">
        <v>6280.06</v>
      </c>
      <c r="I66" s="44">
        <v>0</v>
      </c>
      <c r="J66" s="44">
        <f t="shared" ref="J66" si="296">(E66+F66+G66+H66+I66)/12</f>
        <v>1616.63</v>
      </c>
      <c r="K66" s="45">
        <f t="shared" ref="K66" si="297">(E66+F66+G66+H66+I66)</f>
        <v>19399.55</v>
      </c>
      <c r="L66" s="46">
        <f t="shared" ref="L66" si="298">K66+J66</f>
        <v>21016.18</v>
      </c>
      <c r="M66" s="117"/>
      <c r="N66" s="119">
        <f t="shared" ref="N66" si="299">K66</f>
        <v>19399.55</v>
      </c>
      <c r="O66" s="119">
        <f t="shared" ref="O66" si="300">E66+G66+F66+I66</f>
        <v>13119.49</v>
      </c>
      <c r="P66" s="119">
        <v>774</v>
      </c>
      <c r="Q66" s="119">
        <f t="shared" ref="Q66" si="301">IF(P66&gt;(O66*0.18),P66,O66*0.18)+N66+J66</f>
        <v>23377.69</v>
      </c>
      <c r="R66" s="119">
        <f t="shared" ref="R66" si="302">N66+O66*0.18</f>
        <v>21761.06</v>
      </c>
      <c r="S66" s="47"/>
    </row>
    <row r="67" spans="1:19" ht="9" customHeight="1" x14ac:dyDescent="0.2">
      <c r="A67" s="511"/>
      <c r="B67" s="511"/>
      <c r="C67" s="48" t="s">
        <v>4</v>
      </c>
      <c r="D67" s="49">
        <v>14</v>
      </c>
      <c r="E67" s="50">
        <v>22185685</v>
      </c>
      <c r="F67" s="50">
        <v>0</v>
      </c>
      <c r="G67" s="50">
        <f t="shared" si="12"/>
        <v>3217190</v>
      </c>
      <c r="H67" s="50">
        <v>12159892</v>
      </c>
      <c r="I67" s="50">
        <v>0</v>
      </c>
      <c r="J67" s="51">
        <f t="shared" ref="J67:L67" si="303">J66*1936.27</f>
        <v>3130232</v>
      </c>
      <c r="K67" s="50">
        <f t="shared" si="303"/>
        <v>37562767</v>
      </c>
      <c r="L67" s="52">
        <f t="shared" si="303"/>
        <v>40692999</v>
      </c>
      <c r="M67" s="118"/>
      <c r="N67" s="120">
        <f t="shared" ref="N67:O67" si="304">N66*1936.27</f>
        <v>37562767</v>
      </c>
      <c r="O67" s="120">
        <f t="shared" si="304"/>
        <v>25402875</v>
      </c>
      <c r="P67" s="120">
        <v>1498673</v>
      </c>
      <c r="Q67" s="120">
        <f t="shared" ref="Q67:R67" si="305">Q66*1936.27</f>
        <v>45265520</v>
      </c>
      <c r="R67" s="120">
        <f t="shared" si="305"/>
        <v>42135288</v>
      </c>
      <c r="S67" s="47"/>
    </row>
    <row r="68" spans="1:19" ht="12.75" customHeight="1" x14ac:dyDescent="0.2">
      <c r="A68" s="511"/>
      <c r="B68" s="511"/>
      <c r="C68" s="53" t="s">
        <v>3</v>
      </c>
      <c r="D68" s="54">
        <v>15</v>
      </c>
      <c r="E68" s="44">
        <v>12680.51</v>
      </c>
      <c r="F68" s="44">
        <v>0</v>
      </c>
      <c r="G68" s="44">
        <f t="shared" si="4"/>
        <v>1661.54</v>
      </c>
      <c r="H68" s="44">
        <v>6280.06</v>
      </c>
      <c r="I68" s="44">
        <v>0</v>
      </c>
      <c r="J68" s="44">
        <f t="shared" ref="J68" si="306">(E68+F68+G68+H68+I68)/12</f>
        <v>1718.51</v>
      </c>
      <c r="K68" s="45">
        <f t="shared" ref="K68" si="307">(E68+F68+G68+H68+I68)</f>
        <v>20622.11</v>
      </c>
      <c r="L68" s="46">
        <f t="shared" ref="L68" si="308">K68+J68</f>
        <v>22340.62</v>
      </c>
      <c r="M68" s="117"/>
      <c r="N68" s="119">
        <f t="shared" ref="N68" si="309">K68</f>
        <v>20622.11</v>
      </c>
      <c r="O68" s="119">
        <f t="shared" ref="O68" si="310">E68+G68+F68+I68</f>
        <v>14342.05</v>
      </c>
      <c r="P68" s="119">
        <v>774</v>
      </c>
      <c r="Q68" s="119">
        <f t="shared" ref="Q68" si="311">IF(P68&gt;(O68*0.18),P68,O68*0.18)+N68+J68</f>
        <v>24922.19</v>
      </c>
      <c r="R68" s="119">
        <f t="shared" ref="R68" si="312">N68+O68*0.18</f>
        <v>23203.68</v>
      </c>
      <c r="S68" s="47"/>
    </row>
    <row r="69" spans="1:19" ht="9" customHeight="1" x14ac:dyDescent="0.2">
      <c r="A69" s="511"/>
      <c r="B69" s="511"/>
      <c r="C69" s="48" t="s">
        <v>4</v>
      </c>
      <c r="D69" s="49">
        <v>20</v>
      </c>
      <c r="E69" s="50">
        <v>24552891</v>
      </c>
      <c r="F69" s="50">
        <v>0</v>
      </c>
      <c r="G69" s="50">
        <f t="shared" si="12"/>
        <v>3217190</v>
      </c>
      <c r="H69" s="50">
        <v>12159892</v>
      </c>
      <c r="I69" s="50">
        <v>0</v>
      </c>
      <c r="J69" s="51">
        <f t="shared" ref="J69:L69" si="313">J68*1936.27</f>
        <v>3327499</v>
      </c>
      <c r="K69" s="50">
        <f t="shared" si="313"/>
        <v>39929973</v>
      </c>
      <c r="L69" s="52">
        <f t="shared" si="313"/>
        <v>43257472</v>
      </c>
      <c r="M69" s="118"/>
      <c r="N69" s="120">
        <f t="shared" ref="N69:O69" si="314">N68*1936.27</f>
        <v>39929973</v>
      </c>
      <c r="O69" s="120">
        <f t="shared" si="314"/>
        <v>27770081</v>
      </c>
      <c r="P69" s="120">
        <v>1498673</v>
      </c>
      <c r="Q69" s="120">
        <f t="shared" ref="Q69:R69" si="315">Q68*1936.27</f>
        <v>48256089</v>
      </c>
      <c r="R69" s="120">
        <f t="shared" si="315"/>
        <v>44928589</v>
      </c>
      <c r="S69" s="47"/>
    </row>
    <row r="70" spans="1:19" ht="12.75" customHeight="1" x14ac:dyDescent="0.2">
      <c r="A70" s="511"/>
      <c r="B70" s="511"/>
      <c r="C70" s="53" t="s">
        <v>3</v>
      </c>
      <c r="D70" s="54">
        <v>21</v>
      </c>
      <c r="E70" s="44">
        <v>13910.46</v>
      </c>
      <c r="F70" s="44">
        <v>0</v>
      </c>
      <c r="G70" s="44">
        <f t="shared" si="4"/>
        <v>1661.54</v>
      </c>
      <c r="H70" s="44">
        <v>6280.06</v>
      </c>
      <c r="I70" s="44">
        <v>0</v>
      </c>
      <c r="J70" s="44">
        <f t="shared" ref="J70" si="316">(E70+F70+G70+H70+I70)/12</f>
        <v>1821.01</v>
      </c>
      <c r="K70" s="45">
        <f t="shared" ref="K70" si="317">(E70+F70+G70+H70+I70)</f>
        <v>21852.06</v>
      </c>
      <c r="L70" s="46">
        <f t="shared" ref="L70" si="318">K70+J70</f>
        <v>23673.07</v>
      </c>
      <c r="M70" s="117"/>
      <c r="N70" s="119">
        <f t="shared" ref="N70" si="319">K70</f>
        <v>21852.06</v>
      </c>
      <c r="O70" s="119">
        <f t="shared" ref="O70" si="320">E70+G70+F70+I70</f>
        <v>15572</v>
      </c>
      <c r="P70" s="119">
        <v>774</v>
      </c>
      <c r="Q70" s="119">
        <f t="shared" ref="Q70" si="321">IF(P70&gt;(O70*0.18),P70,O70*0.18)+N70+J70</f>
        <v>26476.03</v>
      </c>
      <c r="R70" s="119">
        <f t="shared" ref="R70" si="322">N70+O70*0.18</f>
        <v>24655.02</v>
      </c>
      <c r="S70" s="47"/>
    </row>
    <row r="71" spans="1:19" ht="9" customHeight="1" x14ac:dyDescent="0.2">
      <c r="A71" s="511"/>
      <c r="B71" s="511"/>
      <c r="C71" s="48" t="s">
        <v>4</v>
      </c>
      <c r="D71" s="49">
        <v>27</v>
      </c>
      <c r="E71" s="50">
        <v>26934406</v>
      </c>
      <c r="F71" s="50">
        <v>0</v>
      </c>
      <c r="G71" s="50">
        <f t="shared" si="12"/>
        <v>3217190</v>
      </c>
      <c r="H71" s="50">
        <v>12159892</v>
      </c>
      <c r="I71" s="50">
        <v>0</v>
      </c>
      <c r="J71" s="51">
        <f t="shared" ref="J71:L71" si="323">J70*1936.27</f>
        <v>3525967</v>
      </c>
      <c r="K71" s="50">
        <f t="shared" si="323"/>
        <v>42311488</v>
      </c>
      <c r="L71" s="52">
        <f t="shared" si="323"/>
        <v>45837455</v>
      </c>
      <c r="M71" s="118"/>
      <c r="N71" s="120">
        <f t="shared" ref="N71:O71" si="324">N70*1936.27</f>
        <v>42311488</v>
      </c>
      <c r="O71" s="120">
        <f t="shared" si="324"/>
        <v>30151596</v>
      </c>
      <c r="P71" s="120">
        <v>1498673</v>
      </c>
      <c r="Q71" s="120">
        <f t="shared" ref="Q71:R71" si="325">Q70*1936.27</f>
        <v>51264743</v>
      </c>
      <c r="R71" s="120">
        <f t="shared" si="325"/>
        <v>47738776</v>
      </c>
      <c r="S71" s="47"/>
    </row>
    <row r="72" spans="1:19" ht="12.75" customHeight="1" x14ac:dyDescent="0.2">
      <c r="A72" s="511"/>
      <c r="B72" s="511"/>
      <c r="C72" s="53" t="s">
        <v>3</v>
      </c>
      <c r="D72" s="54">
        <v>28</v>
      </c>
      <c r="E72" s="44">
        <v>14786.43</v>
      </c>
      <c r="F72" s="44">
        <v>0</v>
      </c>
      <c r="G72" s="44">
        <f t="shared" si="4"/>
        <v>1661.54</v>
      </c>
      <c r="H72" s="44">
        <v>6280.06</v>
      </c>
      <c r="I72" s="44">
        <v>0</v>
      </c>
      <c r="J72" s="44">
        <f t="shared" ref="J72" si="326">(E72+F72+G72+H72+I72)/12</f>
        <v>1894</v>
      </c>
      <c r="K72" s="45">
        <f t="shared" ref="K72" si="327">(E72+F72+G72+H72+I72)</f>
        <v>22728.03</v>
      </c>
      <c r="L72" s="46">
        <f t="shared" ref="L72" si="328">K72+J72</f>
        <v>24622.03</v>
      </c>
      <c r="M72" s="117"/>
      <c r="N72" s="119">
        <f t="shared" ref="N72" si="329">K72</f>
        <v>22728.03</v>
      </c>
      <c r="O72" s="119">
        <f t="shared" ref="O72" si="330">E72+G72+F72+I72</f>
        <v>16447.97</v>
      </c>
      <c r="P72" s="119">
        <v>774</v>
      </c>
      <c r="Q72" s="119">
        <f t="shared" ref="Q72" si="331">IF(P72&gt;(O72*0.18),P72,O72*0.18)+N72+J72</f>
        <v>27582.66</v>
      </c>
      <c r="R72" s="119">
        <f t="shared" ref="R72" si="332">N72+O72*0.18</f>
        <v>25688.66</v>
      </c>
      <c r="S72" s="47"/>
    </row>
    <row r="73" spans="1:19" ht="9" customHeight="1" x14ac:dyDescent="0.2">
      <c r="A73" s="511"/>
      <c r="B73" s="511"/>
      <c r="C73" s="48" t="s">
        <v>4</v>
      </c>
      <c r="D73" s="49">
        <v>34</v>
      </c>
      <c r="E73" s="50">
        <v>28630521</v>
      </c>
      <c r="F73" s="50">
        <v>0</v>
      </c>
      <c r="G73" s="50">
        <f t="shared" si="12"/>
        <v>3217190</v>
      </c>
      <c r="H73" s="50">
        <v>12159892</v>
      </c>
      <c r="I73" s="50">
        <v>0</v>
      </c>
      <c r="J73" s="51">
        <f t="shared" ref="J73:L73" si="333">J72*1936.27</f>
        <v>3667295</v>
      </c>
      <c r="K73" s="50">
        <f t="shared" si="333"/>
        <v>44007603</v>
      </c>
      <c r="L73" s="52">
        <f t="shared" si="333"/>
        <v>47674898</v>
      </c>
      <c r="M73" s="118"/>
      <c r="N73" s="120">
        <f t="shared" ref="N73:O73" si="334">N72*1936.27</f>
        <v>44007603</v>
      </c>
      <c r="O73" s="120">
        <f t="shared" si="334"/>
        <v>31847711</v>
      </c>
      <c r="P73" s="120">
        <v>1498673</v>
      </c>
      <c r="Q73" s="120">
        <f t="shared" ref="Q73:R73" si="335">Q72*1936.27</f>
        <v>53407477</v>
      </c>
      <c r="R73" s="120">
        <f t="shared" si="335"/>
        <v>49740182</v>
      </c>
      <c r="S73" s="47"/>
    </row>
    <row r="74" spans="1:19" ht="12.75" customHeight="1" x14ac:dyDescent="0.2">
      <c r="A74" s="511"/>
      <c r="B74" s="511"/>
      <c r="C74" s="53" t="s">
        <v>3</v>
      </c>
      <c r="D74" s="54">
        <v>35</v>
      </c>
      <c r="E74" s="44">
        <v>15457.7</v>
      </c>
      <c r="F74" s="44">
        <v>0</v>
      </c>
      <c r="G74" s="44">
        <f t="shared" si="4"/>
        <v>1661.54</v>
      </c>
      <c r="H74" s="44">
        <v>6280.06</v>
      </c>
      <c r="I74" s="44">
        <v>0</v>
      </c>
      <c r="J74" s="44">
        <f t="shared" ref="J74" si="336">(E74+F74+G74+H74+I74)/12</f>
        <v>1949.94</v>
      </c>
      <c r="K74" s="45">
        <f t="shared" ref="K74" si="337">(E74+F74+G74+H74+I74)</f>
        <v>23399.3</v>
      </c>
      <c r="L74" s="46">
        <f t="shared" ref="L74" si="338">K74+J74</f>
        <v>25349.24</v>
      </c>
      <c r="M74" s="117"/>
      <c r="N74" s="119">
        <f t="shared" ref="N74" si="339">K74</f>
        <v>23399.3</v>
      </c>
      <c r="O74" s="119">
        <f t="shared" ref="O74" si="340">E74+G74+F74+I74</f>
        <v>17119.240000000002</v>
      </c>
      <c r="P74" s="119">
        <v>774</v>
      </c>
      <c r="Q74" s="119">
        <f t="shared" ref="Q74" si="341">IF(P74&gt;(O74*0.18),P74,O74*0.18)+N74+J74</f>
        <v>28430.7</v>
      </c>
      <c r="R74" s="119">
        <f t="shared" ref="R74" si="342">N74+O74*0.18</f>
        <v>26480.76</v>
      </c>
      <c r="S74" s="47"/>
    </row>
    <row r="75" spans="1:19" ht="9" customHeight="1" x14ac:dyDescent="0.2">
      <c r="A75" s="512"/>
      <c r="B75" s="512"/>
      <c r="C75" s="58" t="s">
        <v>4</v>
      </c>
      <c r="D75" s="59"/>
      <c r="E75" s="61">
        <v>29930281</v>
      </c>
      <c r="F75" s="61">
        <v>0</v>
      </c>
      <c r="G75" s="50">
        <f t="shared" si="12"/>
        <v>3217190</v>
      </c>
      <c r="H75" s="61">
        <v>12159892</v>
      </c>
      <c r="I75" s="61">
        <v>0</v>
      </c>
      <c r="J75" s="51">
        <f t="shared" ref="J75:L75" si="343">J74*1936.27</f>
        <v>3775610</v>
      </c>
      <c r="K75" s="50">
        <f t="shared" si="343"/>
        <v>45307363</v>
      </c>
      <c r="L75" s="52">
        <f t="shared" si="343"/>
        <v>49082973</v>
      </c>
      <c r="M75" s="118"/>
      <c r="N75" s="120">
        <f t="shared" ref="N75:O75" si="344">N74*1936.27</f>
        <v>45307363</v>
      </c>
      <c r="O75" s="120">
        <f t="shared" si="344"/>
        <v>33147471</v>
      </c>
      <c r="P75" s="120">
        <v>1498673</v>
      </c>
      <c r="Q75" s="120">
        <f t="shared" ref="Q75:R75" si="345">Q74*1936.27</f>
        <v>55049511</v>
      </c>
      <c r="R75" s="120">
        <f t="shared" si="345"/>
        <v>51273901</v>
      </c>
      <c r="S75" s="47"/>
    </row>
    <row r="76" spans="1:19" ht="12.75" customHeight="1" x14ac:dyDescent="0.2">
      <c r="A76" s="492">
        <v>39539</v>
      </c>
      <c r="B76" s="492">
        <v>39629</v>
      </c>
      <c r="C76" s="42" t="s">
        <v>3</v>
      </c>
      <c r="D76" s="43">
        <v>0</v>
      </c>
      <c r="E76" s="44">
        <v>9887.61</v>
      </c>
      <c r="F76" s="44">
        <v>0</v>
      </c>
      <c r="G76" s="44">
        <f t="shared" si="4"/>
        <v>1661.54</v>
      </c>
      <c r="H76" s="44">
        <v>6280.06</v>
      </c>
      <c r="I76" s="44">
        <v>0</v>
      </c>
      <c r="J76" s="44">
        <f t="shared" ref="J76" si="346">(E76+F76+G76+H76+I76)/12</f>
        <v>1485.77</v>
      </c>
      <c r="K76" s="45">
        <f t="shared" ref="K76" si="347">(E76+F76+G76+H76+I76)</f>
        <v>17829.21</v>
      </c>
      <c r="L76" s="46">
        <f t="shared" ref="L76" si="348">K76+J76</f>
        <v>19314.98</v>
      </c>
      <c r="M76" s="117"/>
      <c r="N76" s="119">
        <f t="shared" ref="N76" si="349">K76</f>
        <v>17829.21</v>
      </c>
      <c r="O76" s="119">
        <f t="shared" ref="O76" si="350">E76+G76+F76+I76</f>
        <v>11549.15</v>
      </c>
      <c r="P76" s="119">
        <v>774</v>
      </c>
      <c r="Q76" s="119">
        <f t="shared" ref="Q76" si="351">IF(P76&gt;(O76*0.18),P76,O76*0.18)+N76+J76</f>
        <v>21393.83</v>
      </c>
      <c r="R76" s="119">
        <f t="shared" ref="R76" si="352">N76+O76*0.18</f>
        <v>19908.060000000001</v>
      </c>
      <c r="S76" s="47"/>
    </row>
    <row r="77" spans="1:19" ht="9" customHeight="1" x14ac:dyDescent="0.2">
      <c r="A77" s="493"/>
      <c r="B77" s="493"/>
      <c r="C77" s="48" t="s">
        <v>4</v>
      </c>
      <c r="D77" s="49">
        <v>2</v>
      </c>
      <c r="E77" s="50">
        <v>19145083</v>
      </c>
      <c r="F77" s="50">
        <v>0</v>
      </c>
      <c r="G77" s="50">
        <f t="shared" si="12"/>
        <v>3217190</v>
      </c>
      <c r="H77" s="50">
        <v>12159892</v>
      </c>
      <c r="I77" s="50">
        <v>0</v>
      </c>
      <c r="J77" s="51">
        <f t="shared" ref="J77:L77" si="353">J76*1936.27</f>
        <v>2876852</v>
      </c>
      <c r="K77" s="50">
        <f t="shared" si="353"/>
        <v>34522164</v>
      </c>
      <c r="L77" s="52">
        <f t="shared" si="353"/>
        <v>37399016</v>
      </c>
      <c r="M77" s="118"/>
      <c r="N77" s="120">
        <f t="shared" ref="N77:O77" si="354">N76*1936.27</f>
        <v>34522164</v>
      </c>
      <c r="O77" s="120">
        <f t="shared" si="354"/>
        <v>22362273</v>
      </c>
      <c r="P77" s="120">
        <v>1498673</v>
      </c>
      <c r="Q77" s="120">
        <f t="shared" ref="Q77:R77" si="355">Q76*1936.27</f>
        <v>41424231</v>
      </c>
      <c r="R77" s="120">
        <f t="shared" si="355"/>
        <v>38547379</v>
      </c>
      <c r="S77" s="47"/>
    </row>
    <row r="78" spans="1:19" ht="12.75" customHeight="1" x14ac:dyDescent="0.2">
      <c r="A78" s="511">
        <v>39539</v>
      </c>
      <c r="B78" s="511">
        <v>39629</v>
      </c>
      <c r="C78" s="53" t="s">
        <v>3</v>
      </c>
      <c r="D78" s="54">
        <v>3</v>
      </c>
      <c r="E78" s="44">
        <v>10249.23</v>
      </c>
      <c r="F78" s="44">
        <v>0</v>
      </c>
      <c r="G78" s="44">
        <f t="shared" si="4"/>
        <v>1661.54</v>
      </c>
      <c r="H78" s="44">
        <v>6280.06</v>
      </c>
      <c r="I78" s="44">
        <v>0</v>
      </c>
      <c r="J78" s="44">
        <f t="shared" ref="J78" si="356">(E78+F78+G78+H78+I78)/12</f>
        <v>1515.9</v>
      </c>
      <c r="K78" s="45">
        <f t="shared" ref="K78" si="357">(E78+F78+G78+H78+I78)</f>
        <v>18190.830000000002</v>
      </c>
      <c r="L78" s="46">
        <f t="shared" ref="L78" si="358">K78+J78</f>
        <v>19706.73</v>
      </c>
      <c r="M78" s="117"/>
      <c r="N78" s="119">
        <f t="shared" ref="N78" si="359">K78</f>
        <v>18190.830000000002</v>
      </c>
      <c r="O78" s="119">
        <f t="shared" ref="O78" si="360">E78+G78+F78+I78</f>
        <v>11910.77</v>
      </c>
      <c r="P78" s="119">
        <v>774</v>
      </c>
      <c r="Q78" s="119">
        <f t="shared" ref="Q78" si="361">IF(P78&gt;(O78*0.18),P78,O78*0.18)+N78+J78</f>
        <v>21850.67</v>
      </c>
      <c r="R78" s="119">
        <f t="shared" ref="R78" si="362">N78+O78*0.18</f>
        <v>20334.77</v>
      </c>
      <c r="S78" s="47"/>
    </row>
    <row r="79" spans="1:19" ht="9" customHeight="1" x14ac:dyDescent="0.2">
      <c r="A79" s="511"/>
      <c r="B79" s="511"/>
      <c r="C79" s="48" t="s">
        <v>4</v>
      </c>
      <c r="D79" s="49">
        <v>8</v>
      </c>
      <c r="E79" s="50">
        <v>19845277</v>
      </c>
      <c r="F79" s="50">
        <v>0</v>
      </c>
      <c r="G79" s="50">
        <f t="shared" si="12"/>
        <v>3217190</v>
      </c>
      <c r="H79" s="50">
        <v>12159892</v>
      </c>
      <c r="I79" s="50">
        <v>0</v>
      </c>
      <c r="J79" s="51">
        <f t="shared" ref="J79:L79" si="363">J78*1936.27</f>
        <v>2935192</v>
      </c>
      <c r="K79" s="50">
        <f t="shared" si="363"/>
        <v>35222358</v>
      </c>
      <c r="L79" s="52">
        <f t="shared" si="363"/>
        <v>38157550</v>
      </c>
      <c r="M79" s="118"/>
      <c r="N79" s="120">
        <f t="shared" ref="N79:O79" si="364">N78*1936.27</f>
        <v>35222358</v>
      </c>
      <c r="O79" s="120">
        <f t="shared" si="364"/>
        <v>23062467</v>
      </c>
      <c r="P79" s="120">
        <v>1498673</v>
      </c>
      <c r="Q79" s="120">
        <f t="shared" ref="Q79:R79" si="365">Q78*1936.27</f>
        <v>42308797</v>
      </c>
      <c r="R79" s="120">
        <f t="shared" si="365"/>
        <v>39373605</v>
      </c>
      <c r="S79" s="47"/>
    </row>
    <row r="80" spans="1:19" ht="12.75" customHeight="1" x14ac:dyDescent="0.2">
      <c r="A80" s="511"/>
      <c r="B80" s="511"/>
      <c r="C80" s="53" t="s">
        <v>3</v>
      </c>
      <c r="D80" s="54">
        <v>9</v>
      </c>
      <c r="E80" s="44">
        <v>11540.03</v>
      </c>
      <c r="F80" s="44">
        <v>0</v>
      </c>
      <c r="G80" s="44">
        <f t="shared" si="4"/>
        <v>1661.54</v>
      </c>
      <c r="H80" s="44">
        <v>6280.06</v>
      </c>
      <c r="I80" s="44">
        <v>0</v>
      </c>
      <c r="J80" s="44">
        <f t="shared" ref="J80" si="366">(E80+F80+G80+H80+I80)/12</f>
        <v>1623.47</v>
      </c>
      <c r="K80" s="45">
        <f t="shared" ref="K80" si="367">(E80+F80+G80+H80+I80)</f>
        <v>19481.63</v>
      </c>
      <c r="L80" s="46">
        <f t="shared" ref="L80" si="368">K80+J80</f>
        <v>21105.1</v>
      </c>
      <c r="M80" s="117"/>
      <c r="N80" s="119">
        <f t="shared" ref="N80" si="369">K80</f>
        <v>19481.63</v>
      </c>
      <c r="O80" s="119">
        <f t="shared" ref="O80" si="370">E80+G80+F80+I80</f>
        <v>13201.57</v>
      </c>
      <c r="P80" s="119">
        <v>774</v>
      </c>
      <c r="Q80" s="119">
        <f t="shared" ref="Q80" si="371">IF(P80&gt;(O80*0.18),P80,O80*0.18)+N80+J80</f>
        <v>23481.38</v>
      </c>
      <c r="R80" s="119">
        <f t="shared" ref="R80" si="372">N80+O80*0.18</f>
        <v>21857.91</v>
      </c>
      <c r="S80" s="47"/>
    </row>
    <row r="81" spans="1:19" ht="9" customHeight="1" x14ac:dyDescent="0.2">
      <c r="A81" s="511"/>
      <c r="B81" s="511"/>
      <c r="C81" s="48" t="s">
        <v>4</v>
      </c>
      <c r="D81" s="49">
        <v>14</v>
      </c>
      <c r="E81" s="50">
        <v>22344614</v>
      </c>
      <c r="F81" s="50">
        <v>0</v>
      </c>
      <c r="G81" s="50">
        <f t="shared" si="12"/>
        <v>3217190</v>
      </c>
      <c r="H81" s="50">
        <v>12159892</v>
      </c>
      <c r="I81" s="50">
        <v>0</v>
      </c>
      <c r="J81" s="51">
        <f t="shared" ref="J81:L81" si="373">J80*1936.27</f>
        <v>3143476</v>
      </c>
      <c r="K81" s="50">
        <f t="shared" si="373"/>
        <v>37721696</v>
      </c>
      <c r="L81" s="52">
        <f t="shared" si="373"/>
        <v>40865172</v>
      </c>
      <c r="M81" s="118"/>
      <c r="N81" s="120">
        <f t="shared" ref="N81:O81" si="374">N80*1936.27</f>
        <v>37721696</v>
      </c>
      <c r="O81" s="120">
        <f t="shared" si="374"/>
        <v>25561804</v>
      </c>
      <c r="P81" s="120">
        <v>1498673</v>
      </c>
      <c r="Q81" s="120">
        <f t="shared" ref="Q81:R81" si="375">Q80*1936.27</f>
        <v>45466292</v>
      </c>
      <c r="R81" s="120">
        <f t="shared" si="375"/>
        <v>42322815</v>
      </c>
      <c r="S81" s="47"/>
    </row>
    <row r="82" spans="1:19" ht="12.75" customHeight="1" x14ac:dyDescent="0.2">
      <c r="A82" s="511"/>
      <c r="B82" s="511"/>
      <c r="C82" s="53" t="s">
        <v>3</v>
      </c>
      <c r="D82" s="54">
        <v>15</v>
      </c>
      <c r="E82" s="44">
        <v>12762.59</v>
      </c>
      <c r="F82" s="44">
        <v>0</v>
      </c>
      <c r="G82" s="44">
        <f t="shared" si="4"/>
        <v>1661.54</v>
      </c>
      <c r="H82" s="44">
        <v>6280.06</v>
      </c>
      <c r="I82" s="44">
        <v>0</v>
      </c>
      <c r="J82" s="44">
        <f t="shared" ref="J82" si="376">(E82+F82+G82+H82+I82)/12</f>
        <v>1725.35</v>
      </c>
      <c r="K82" s="45">
        <f t="shared" ref="K82" si="377">(E82+F82+G82+H82+I82)</f>
        <v>20704.189999999999</v>
      </c>
      <c r="L82" s="46">
        <f t="shared" ref="L82" si="378">K82+J82</f>
        <v>22429.54</v>
      </c>
      <c r="M82" s="117"/>
      <c r="N82" s="119">
        <f t="shared" ref="N82" si="379">K82</f>
        <v>20704.189999999999</v>
      </c>
      <c r="O82" s="119">
        <f t="shared" ref="O82" si="380">E82+G82+F82+I82</f>
        <v>14424.13</v>
      </c>
      <c r="P82" s="119">
        <v>774</v>
      </c>
      <c r="Q82" s="119">
        <f t="shared" ref="Q82" si="381">IF(P82&gt;(O82*0.18),P82,O82*0.18)+N82+J82</f>
        <v>25025.88</v>
      </c>
      <c r="R82" s="119">
        <f t="shared" ref="R82" si="382">N82+O82*0.18</f>
        <v>23300.53</v>
      </c>
      <c r="S82" s="47"/>
    </row>
    <row r="83" spans="1:19" ht="9" customHeight="1" x14ac:dyDescent="0.2">
      <c r="A83" s="511"/>
      <c r="B83" s="511"/>
      <c r="C83" s="48" t="s">
        <v>4</v>
      </c>
      <c r="D83" s="49">
        <v>20</v>
      </c>
      <c r="E83" s="50">
        <v>24711820</v>
      </c>
      <c r="F83" s="50">
        <v>0</v>
      </c>
      <c r="G83" s="50">
        <f t="shared" si="12"/>
        <v>3217190</v>
      </c>
      <c r="H83" s="50">
        <v>12159892</v>
      </c>
      <c r="I83" s="50">
        <v>0</v>
      </c>
      <c r="J83" s="51">
        <f t="shared" ref="J83:L83" si="383">J82*1936.27</f>
        <v>3340743</v>
      </c>
      <c r="K83" s="50">
        <f t="shared" si="383"/>
        <v>40088902</v>
      </c>
      <c r="L83" s="52">
        <f t="shared" si="383"/>
        <v>43429645</v>
      </c>
      <c r="M83" s="118"/>
      <c r="N83" s="120">
        <f t="shared" ref="N83:O83" si="384">N82*1936.27</f>
        <v>40088902</v>
      </c>
      <c r="O83" s="120">
        <f t="shared" si="384"/>
        <v>27929010</v>
      </c>
      <c r="P83" s="120">
        <v>1498673</v>
      </c>
      <c r="Q83" s="120">
        <f t="shared" ref="Q83:R83" si="385">Q82*1936.27</f>
        <v>48456861</v>
      </c>
      <c r="R83" s="120">
        <f t="shared" si="385"/>
        <v>45116117</v>
      </c>
      <c r="S83" s="47"/>
    </row>
    <row r="84" spans="1:19" ht="12.75" customHeight="1" x14ac:dyDescent="0.2">
      <c r="A84" s="511"/>
      <c r="B84" s="511"/>
      <c r="C84" s="53" t="s">
        <v>3</v>
      </c>
      <c r="D84" s="54">
        <v>21</v>
      </c>
      <c r="E84" s="44">
        <v>13992.54</v>
      </c>
      <c r="F84" s="44">
        <v>0</v>
      </c>
      <c r="G84" s="44">
        <f t="shared" si="4"/>
        <v>1661.54</v>
      </c>
      <c r="H84" s="44">
        <v>6280.06</v>
      </c>
      <c r="I84" s="44">
        <v>0</v>
      </c>
      <c r="J84" s="44">
        <f t="shared" ref="J84" si="386">(E84+F84+G84+H84+I84)/12</f>
        <v>1827.85</v>
      </c>
      <c r="K84" s="45">
        <f t="shared" ref="K84" si="387">(E84+F84+G84+H84+I84)</f>
        <v>21934.14</v>
      </c>
      <c r="L84" s="46">
        <f t="shared" ref="L84" si="388">K84+J84</f>
        <v>23761.99</v>
      </c>
      <c r="M84" s="117"/>
      <c r="N84" s="119">
        <f t="shared" ref="N84" si="389">K84</f>
        <v>21934.14</v>
      </c>
      <c r="O84" s="119">
        <f t="shared" ref="O84" si="390">E84+G84+F84+I84</f>
        <v>15654.08</v>
      </c>
      <c r="P84" s="119">
        <v>774</v>
      </c>
      <c r="Q84" s="119">
        <f t="shared" ref="Q84" si="391">IF(P84&gt;(O84*0.18),P84,O84*0.18)+N84+J84</f>
        <v>26579.72</v>
      </c>
      <c r="R84" s="119">
        <f t="shared" ref="R84" si="392">N84+O84*0.18</f>
        <v>24751.87</v>
      </c>
      <c r="S84" s="47"/>
    </row>
    <row r="85" spans="1:19" ht="9" customHeight="1" x14ac:dyDescent="0.2">
      <c r="A85" s="511"/>
      <c r="B85" s="511"/>
      <c r="C85" s="48" t="s">
        <v>4</v>
      </c>
      <c r="D85" s="49">
        <v>27</v>
      </c>
      <c r="E85" s="50">
        <v>27093335</v>
      </c>
      <c r="F85" s="50">
        <v>0</v>
      </c>
      <c r="G85" s="50">
        <f t="shared" si="12"/>
        <v>3217190</v>
      </c>
      <c r="H85" s="50">
        <v>12159892</v>
      </c>
      <c r="I85" s="50">
        <v>0</v>
      </c>
      <c r="J85" s="51">
        <f t="shared" ref="J85:L85" si="393">J84*1936.27</f>
        <v>3539211</v>
      </c>
      <c r="K85" s="50">
        <f t="shared" si="393"/>
        <v>42470417</v>
      </c>
      <c r="L85" s="52">
        <f t="shared" si="393"/>
        <v>46009628</v>
      </c>
      <c r="M85" s="118"/>
      <c r="N85" s="120">
        <f t="shared" ref="N85:O85" si="394">N84*1936.27</f>
        <v>42470417</v>
      </c>
      <c r="O85" s="120">
        <f t="shared" si="394"/>
        <v>30310525</v>
      </c>
      <c r="P85" s="120">
        <v>1498673</v>
      </c>
      <c r="Q85" s="120">
        <f t="shared" ref="Q85:R85" si="395">Q84*1936.27</f>
        <v>51465514</v>
      </c>
      <c r="R85" s="120">
        <f t="shared" si="395"/>
        <v>47926303</v>
      </c>
      <c r="S85" s="47"/>
    </row>
    <row r="86" spans="1:19" ht="12.75" customHeight="1" x14ac:dyDescent="0.2">
      <c r="A86" s="511"/>
      <c r="B86" s="511"/>
      <c r="C86" s="53" t="s">
        <v>3</v>
      </c>
      <c r="D86" s="54">
        <v>28</v>
      </c>
      <c r="E86" s="44">
        <v>14868.51</v>
      </c>
      <c r="F86" s="44">
        <v>0</v>
      </c>
      <c r="G86" s="44">
        <f t="shared" si="4"/>
        <v>1661.54</v>
      </c>
      <c r="H86" s="44">
        <v>6280.06</v>
      </c>
      <c r="I86" s="44">
        <v>0</v>
      </c>
      <c r="J86" s="44">
        <f t="shared" ref="J86" si="396">(E86+F86+G86+H86+I86)/12</f>
        <v>1900.84</v>
      </c>
      <c r="K86" s="45">
        <f t="shared" ref="K86" si="397">(E86+F86+G86+H86+I86)</f>
        <v>22810.11</v>
      </c>
      <c r="L86" s="46">
        <f t="shared" ref="L86" si="398">K86+J86</f>
        <v>24710.95</v>
      </c>
      <c r="M86" s="117"/>
      <c r="N86" s="119">
        <f t="shared" ref="N86" si="399">K86</f>
        <v>22810.11</v>
      </c>
      <c r="O86" s="119">
        <f t="shared" ref="O86" si="400">E86+G86+F86+I86</f>
        <v>16530.05</v>
      </c>
      <c r="P86" s="119">
        <v>774</v>
      </c>
      <c r="Q86" s="119">
        <f t="shared" ref="Q86" si="401">IF(P86&gt;(O86*0.18),P86,O86*0.18)+N86+J86</f>
        <v>27686.36</v>
      </c>
      <c r="R86" s="119">
        <f t="shared" ref="R86" si="402">N86+O86*0.18</f>
        <v>25785.52</v>
      </c>
      <c r="S86" s="47"/>
    </row>
    <row r="87" spans="1:19" ht="9" customHeight="1" x14ac:dyDescent="0.2">
      <c r="A87" s="511"/>
      <c r="B87" s="511"/>
      <c r="C87" s="48" t="s">
        <v>4</v>
      </c>
      <c r="D87" s="49">
        <v>34</v>
      </c>
      <c r="E87" s="50">
        <v>28789450</v>
      </c>
      <c r="F87" s="50">
        <v>0</v>
      </c>
      <c r="G87" s="50">
        <f t="shared" si="12"/>
        <v>3217190</v>
      </c>
      <c r="H87" s="50">
        <v>12159892</v>
      </c>
      <c r="I87" s="50">
        <v>0</v>
      </c>
      <c r="J87" s="51">
        <f t="shared" ref="J87:L87" si="403">J86*1936.27</f>
        <v>3680539</v>
      </c>
      <c r="K87" s="50">
        <f t="shared" si="403"/>
        <v>44166532</v>
      </c>
      <c r="L87" s="52">
        <f t="shared" si="403"/>
        <v>47847071</v>
      </c>
      <c r="M87" s="118"/>
      <c r="N87" s="120">
        <f t="shared" ref="N87:O87" si="404">N86*1936.27</f>
        <v>44166532</v>
      </c>
      <c r="O87" s="120">
        <f t="shared" si="404"/>
        <v>32006640</v>
      </c>
      <c r="P87" s="120">
        <v>1498673</v>
      </c>
      <c r="Q87" s="120">
        <f t="shared" ref="Q87:R87" si="405">Q86*1936.27</f>
        <v>53608268</v>
      </c>
      <c r="R87" s="120">
        <f t="shared" si="405"/>
        <v>49927729</v>
      </c>
      <c r="S87" s="47"/>
    </row>
    <row r="88" spans="1:19" ht="12.75" customHeight="1" x14ac:dyDescent="0.2">
      <c r="A88" s="511"/>
      <c r="B88" s="511"/>
      <c r="C88" s="53" t="s">
        <v>3</v>
      </c>
      <c r="D88" s="54">
        <v>35</v>
      </c>
      <c r="E88" s="44">
        <v>15539.78</v>
      </c>
      <c r="F88" s="44">
        <v>0</v>
      </c>
      <c r="G88" s="44">
        <f t="shared" si="4"/>
        <v>1661.54</v>
      </c>
      <c r="H88" s="44">
        <v>6280.06</v>
      </c>
      <c r="I88" s="44">
        <v>0</v>
      </c>
      <c r="J88" s="44">
        <f t="shared" ref="J88" si="406">(E88+F88+G88+H88+I88)/12</f>
        <v>1956.78</v>
      </c>
      <c r="K88" s="45">
        <f t="shared" ref="K88" si="407">(E88+F88+G88+H88+I88)</f>
        <v>23481.38</v>
      </c>
      <c r="L88" s="46">
        <f t="shared" ref="L88" si="408">K88+J88</f>
        <v>25438.16</v>
      </c>
      <c r="M88" s="117"/>
      <c r="N88" s="119">
        <f t="shared" ref="N88" si="409">K88</f>
        <v>23481.38</v>
      </c>
      <c r="O88" s="119">
        <f t="shared" ref="O88" si="410">E88+G88+F88+I88</f>
        <v>17201.32</v>
      </c>
      <c r="P88" s="119">
        <v>774</v>
      </c>
      <c r="Q88" s="119">
        <f t="shared" ref="Q88" si="411">IF(P88&gt;(O88*0.18),P88,O88*0.18)+N88+J88</f>
        <v>28534.400000000001</v>
      </c>
      <c r="R88" s="119">
        <f t="shared" ref="R88" si="412">N88+O88*0.18</f>
        <v>26577.62</v>
      </c>
      <c r="S88" s="47"/>
    </row>
    <row r="89" spans="1:19" ht="9" customHeight="1" x14ac:dyDescent="0.2">
      <c r="A89" s="512"/>
      <c r="B89" s="512"/>
      <c r="C89" s="58" t="s">
        <v>4</v>
      </c>
      <c r="D89" s="59"/>
      <c r="E89" s="50">
        <v>30089210</v>
      </c>
      <c r="F89" s="50">
        <v>0</v>
      </c>
      <c r="G89" s="50">
        <f t="shared" si="12"/>
        <v>3217190</v>
      </c>
      <c r="H89" s="50">
        <v>12159892</v>
      </c>
      <c r="I89" s="50">
        <v>0</v>
      </c>
      <c r="J89" s="51">
        <f t="shared" ref="J89:L89" si="413">J88*1936.27</f>
        <v>3788854</v>
      </c>
      <c r="K89" s="50">
        <f t="shared" si="413"/>
        <v>45466292</v>
      </c>
      <c r="L89" s="52">
        <f t="shared" si="413"/>
        <v>49255146</v>
      </c>
      <c r="M89" s="118"/>
      <c r="N89" s="120">
        <f t="shared" ref="N89:O89" si="414">N88*1936.27</f>
        <v>45466292</v>
      </c>
      <c r="O89" s="120">
        <f t="shared" si="414"/>
        <v>33306400</v>
      </c>
      <c r="P89" s="120">
        <v>1498673</v>
      </c>
      <c r="Q89" s="120">
        <f t="shared" ref="Q89:R89" si="415">Q88*1936.27</f>
        <v>55250303</v>
      </c>
      <c r="R89" s="120">
        <f t="shared" si="415"/>
        <v>51461448</v>
      </c>
      <c r="S89" s="47"/>
    </row>
    <row r="90" spans="1:19" ht="12.75" customHeight="1" x14ac:dyDescent="0.2">
      <c r="A90" s="492">
        <v>39630</v>
      </c>
      <c r="B90" s="492">
        <v>39813</v>
      </c>
      <c r="C90" s="42" t="s">
        <v>3</v>
      </c>
      <c r="D90" s="43">
        <v>0</v>
      </c>
      <c r="E90" s="44">
        <v>9942.2099999999991</v>
      </c>
      <c r="F90" s="44">
        <v>0</v>
      </c>
      <c r="G90" s="44">
        <f t="shared" si="4"/>
        <v>1661.54</v>
      </c>
      <c r="H90" s="44">
        <v>6280.06</v>
      </c>
      <c r="I90" s="44">
        <v>0</v>
      </c>
      <c r="J90" s="44">
        <f t="shared" ref="J90" si="416">(E90+F90+G90+H90+I90)/12</f>
        <v>1490.32</v>
      </c>
      <c r="K90" s="45">
        <f t="shared" ref="K90" si="417">(E90+F90+G90+H90+I90)</f>
        <v>17883.810000000001</v>
      </c>
      <c r="L90" s="46">
        <f t="shared" ref="L90" si="418">K90+J90</f>
        <v>19374.13</v>
      </c>
      <c r="M90" s="117"/>
      <c r="N90" s="119">
        <f t="shared" ref="N90" si="419">K90</f>
        <v>17883.810000000001</v>
      </c>
      <c r="O90" s="119">
        <f t="shared" ref="O90" si="420">E90+G90+F90+I90</f>
        <v>11603.75</v>
      </c>
      <c r="P90" s="119">
        <v>774</v>
      </c>
      <c r="Q90" s="119">
        <f t="shared" ref="Q90" si="421">IF(P90&gt;(O90*0.18),P90,O90*0.18)+N90+J90</f>
        <v>21462.81</v>
      </c>
      <c r="R90" s="119">
        <f t="shared" ref="R90" si="422">N90+O90*0.18</f>
        <v>19972.490000000002</v>
      </c>
      <c r="S90" s="47"/>
    </row>
    <row r="91" spans="1:19" ht="9" customHeight="1" x14ac:dyDescent="0.2">
      <c r="A91" s="493"/>
      <c r="B91" s="493"/>
      <c r="C91" s="48" t="s">
        <v>4</v>
      </c>
      <c r="D91" s="49">
        <v>2</v>
      </c>
      <c r="E91" s="50">
        <v>19250803</v>
      </c>
      <c r="F91" s="50">
        <v>0</v>
      </c>
      <c r="G91" s="50">
        <f t="shared" si="12"/>
        <v>3217190</v>
      </c>
      <c r="H91" s="50">
        <v>12159892</v>
      </c>
      <c r="I91" s="50">
        <v>0</v>
      </c>
      <c r="J91" s="51">
        <f t="shared" ref="J91:L91" si="423">J90*1936.27</f>
        <v>2885662</v>
      </c>
      <c r="K91" s="50">
        <f t="shared" si="423"/>
        <v>34627885</v>
      </c>
      <c r="L91" s="52">
        <f t="shared" si="423"/>
        <v>37513547</v>
      </c>
      <c r="M91" s="118"/>
      <c r="N91" s="120">
        <f t="shared" ref="N91:O91" si="424">N90*1936.27</f>
        <v>34627885</v>
      </c>
      <c r="O91" s="120">
        <f t="shared" si="424"/>
        <v>22467993</v>
      </c>
      <c r="P91" s="120">
        <v>1498673</v>
      </c>
      <c r="Q91" s="120">
        <f t="shared" ref="Q91:R91" si="425">Q90*1936.27</f>
        <v>41557795</v>
      </c>
      <c r="R91" s="120">
        <f t="shared" si="425"/>
        <v>38672133</v>
      </c>
      <c r="S91" s="47"/>
    </row>
    <row r="92" spans="1:19" ht="12.75" customHeight="1" x14ac:dyDescent="0.2">
      <c r="A92" s="511">
        <v>39630</v>
      </c>
      <c r="B92" s="511">
        <v>39813</v>
      </c>
      <c r="C92" s="53" t="s">
        <v>3</v>
      </c>
      <c r="D92" s="54">
        <v>3</v>
      </c>
      <c r="E92" s="44">
        <v>10303.83</v>
      </c>
      <c r="F92" s="44">
        <v>0</v>
      </c>
      <c r="G92" s="44">
        <f t="shared" si="4"/>
        <v>1661.54</v>
      </c>
      <c r="H92" s="44">
        <v>6280.06</v>
      </c>
      <c r="I92" s="44">
        <v>0</v>
      </c>
      <c r="J92" s="44">
        <f t="shared" ref="J92" si="426">(E92+F92+G92+H92+I92)/12</f>
        <v>1520.45</v>
      </c>
      <c r="K92" s="45">
        <f t="shared" ref="K92" si="427">(E92+F92+G92+H92+I92)</f>
        <v>18245.43</v>
      </c>
      <c r="L92" s="46">
        <f t="shared" ref="L92" si="428">K92+J92</f>
        <v>19765.88</v>
      </c>
      <c r="M92" s="117"/>
      <c r="N92" s="119">
        <f t="shared" ref="N92" si="429">K92</f>
        <v>18245.43</v>
      </c>
      <c r="O92" s="119">
        <f t="shared" ref="O92" si="430">E92+G92+F92+I92</f>
        <v>11965.37</v>
      </c>
      <c r="P92" s="119">
        <v>774</v>
      </c>
      <c r="Q92" s="119">
        <f t="shared" ref="Q92" si="431">IF(P92&gt;(O92*0.18),P92,O92*0.18)+N92+J92</f>
        <v>21919.65</v>
      </c>
      <c r="R92" s="119">
        <f t="shared" ref="R92" si="432">N92+O92*0.18</f>
        <v>20399.2</v>
      </c>
      <c r="S92" s="47"/>
    </row>
    <row r="93" spans="1:19" ht="9" customHeight="1" x14ac:dyDescent="0.2">
      <c r="A93" s="511"/>
      <c r="B93" s="511"/>
      <c r="C93" s="48" t="s">
        <v>4</v>
      </c>
      <c r="D93" s="49">
        <v>8</v>
      </c>
      <c r="E93" s="50">
        <v>19950997</v>
      </c>
      <c r="F93" s="50">
        <v>0</v>
      </c>
      <c r="G93" s="50">
        <f t="shared" si="12"/>
        <v>3217190</v>
      </c>
      <c r="H93" s="50">
        <v>12159892</v>
      </c>
      <c r="I93" s="50">
        <v>0</v>
      </c>
      <c r="J93" s="51">
        <f t="shared" ref="J93:L93" si="433">J92*1936.27</f>
        <v>2944002</v>
      </c>
      <c r="K93" s="50">
        <f t="shared" si="433"/>
        <v>35328079</v>
      </c>
      <c r="L93" s="52">
        <f t="shared" si="433"/>
        <v>38272080</v>
      </c>
      <c r="M93" s="118"/>
      <c r="N93" s="120">
        <f t="shared" ref="N93:O93" si="434">N92*1936.27</f>
        <v>35328079</v>
      </c>
      <c r="O93" s="120">
        <f t="shared" si="434"/>
        <v>23168187</v>
      </c>
      <c r="P93" s="120">
        <v>1498673</v>
      </c>
      <c r="Q93" s="120">
        <f t="shared" ref="Q93:R93" si="435">Q92*1936.27</f>
        <v>42442361</v>
      </c>
      <c r="R93" s="120">
        <f t="shared" si="435"/>
        <v>39498359</v>
      </c>
      <c r="S93" s="47"/>
    </row>
    <row r="94" spans="1:19" ht="12.75" customHeight="1" x14ac:dyDescent="0.2">
      <c r="A94" s="511"/>
      <c r="B94" s="511"/>
      <c r="C94" s="53" t="s">
        <v>3</v>
      </c>
      <c r="D94" s="54">
        <v>9</v>
      </c>
      <c r="E94" s="44">
        <v>11594.63</v>
      </c>
      <c r="F94" s="44">
        <v>0</v>
      </c>
      <c r="G94" s="44">
        <f t="shared" si="4"/>
        <v>1661.54</v>
      </c>
      <c r="H94" s="44">
        <v>6280.06</v>
      </c>
      <c r="I94" s="44">
        <v>0</v>
      </c>
      <c r="J94" s="44">
        <f t="shared" ref="J94" si="436">(E94+F94+G94+H94+I94)/12</f>
        <v>1628.02</v>
      </c>
      <c r="K94" s="45">
        <f t="shared" ref="K94" si="437">(E94+F94+G94+H94+I94)</f>
        <v>19536.23</v>
      </c>
      <c r="L94" s="46">
        <f t="shared" ref="L94" si="438">K94+J94</f>
        <v>21164.25</v>
      </c>
      <c r="M94" s="117"/>
      <c r="N94" s="119">
        <f t="shared" ref="N94" si="439">K94</f>
        <v>19536.23</v>
      </c>
      <c r="O94" s="119">
        <f t="shared" ref="O94" si="440">E94+G94+F94+I94</f>
        <v>13256.17</v>
      </c>
      <c r="P94" s="119">
        <v>774</v>
      </c>
      <c r="Q94" s="119">
        <f t="shared" ref="Q94" si="441">IF(P94&gt;(O94*0.18),P94,O94*0.18)+N94+J94</f>
        <v>23550.36</v>
      </c>
      <c r="R94" s="119">
        <f t="shared" ref="R94" si="442">N94+O94*0.18</f>
        <v>21922.34</v>
      </c>
      <c r="S94" s="47"/>
    </row>
    <row r="95" spans="1:19" ht="9" customHeight="1" x14ac:dyDescent="0.2">
      <c r="A95" s="511"/>
      <c r="B95" s="511"/>
      <c r="C95" s="48" t="s">
        <v>4</v>
      </c>
      <c r="D95" s="49">
        <v>14</v>
      </c>
      <c r="E95" s="50">
        <v>22450334</v>
      </c>
      <c r="F95" s="50">
        <v>0</v>
      </c>
      <c r="G95" s="50">
        <f t="shared" si="12"/>
        <v>3217190</v>
      </c>
      <c r="H95" s="50">
        <v>12159892</v>
      </c>
      <c r="I95" s="50">
        <v>0</v>
      </c>
      <c r="J95" s="51">
        <f t="shared" ref="J95:L95" si="443">J94*1936.27</f>
        <v>3152286</v>
      </c>
      <c r="K95" s="50">
        <f t="shared" si="443"/>
        <v>37827416</v>
      </c>
      <c r="L95" s="52">
        <f t="shared" si="443"/>
        <v>40979702</v>
      </c>
      <c r="M95" s="118"/>
      <c r="N95" s="120">
        <f t="shared" ref="N95:O95" si="444">N94*1936.27</f>
        <v>37827416</v>
      </c>
      <c r="O95" s="120">
        <f t="shared" si="444"/>
        <v>25667524</v>
      </c>
      <c r="P95" s="120">
        <v>1498673</v>
      </c>
      <c r="Q95" s="120">
        <f t="shared" ref="Q95:R95" si="445">Q94*1936.27</f>
        <v>45599856</v>
      </c>
      <c r="R95" s="120">
        <f t="shared" si="445"/>
        <v>42447569</v>
      </c>
      <c r="S95" s="47"/>
    </row>
    <row r="96" spans="1:19" ht="12.75" customHeight="1" x14ac:dyDescent="0.2">
      <c r="A96" s="511"/>
      <c r="B96" s="511"/>
      <c r="C96" s="53" t="s">
        <v>3</v>
      </c>
      <c r="D96" s="54">
        <v>15</v>
      </c>
      <c r="E96" s="44">
        <v>12817.19</v>
      </c>
      <c r="F96" s="44">
        <v>0</v>
      </c>
      <c r="G96" s="44">
        <f t="shared" si="4"/>
        <v>1661.54</v>
      </c>
      <c r="H96" s="44">
        <v>6280.06</v>
      </c>
      <c r="I96" s="44">
        <v>0</v>
      </c>
      <c r="J96" s="44">
        <f t="shared" ref="J96" si="446">(E96+F96+G96+H96+I96)/12</f>
        <v>1729.9</v>
      </c>
      <c r="K96" s="45">
        <f t="shared" ref="K96" si="447">(E96+F96+G96+H96+I96)</f>
        <v>20758.79</v>
      </c>
      <c r="L96" s="46">
        <f t="shared" ref="L96" si="448">K96+J96</f>
        <v>22488.69</v>
      </c>
      <c r="M96" s="117"/>
      <c r="N96" s="119">
        <f t="shared" ref="N96" si="449">K96</f>
        <v>20758.79</v>
      </c>
      <c r="O96" s="119">
        <f t="shared" ref="O96" si="450">E96+G96+F96+I96</f>
        <v>14478.73</v>
      </c>
      <c r="P96" s="119">
        <v>774</v>
      </c>
      <c r="Q96" s="119">
        <f t="shared" ref="Q96" si="451">IF(P96&gt;(O96*0.18),P96,O96*0.18)+N96+J96</f>
        <v>25094.86</v>
      </c>
      <c r="R96" s="119">
        <f t="shared" ref="R96" si="452">N96+O96*0.18</f>
        <v>23364.959999999999</v>
      </c>
      <c r="S96" s="47"/>
    </row>
    <row r="97" spans="1:19" ht="9" customHeight="1" x14ac:dyDescent="0.2">
      <c r="A97" s="511"/>
      <c r="B97" s="511"/>
      <c r="C97" s="48" t="s">
        <v>4</v>
      </c>
      <c r="D97" s="49">
        <v>20</v>
      </c>
      <c r="E97" s="50">
        <v>24817540</v>
      </c>
      <c r="F97" s="50">
        <v>0</v>
      </c>
      <c r="G97" s="50">
        <f t="shared" si="12"/>
        <v>3217190</v>
      </c>
      <c r="H97" s="50">
        <v>12159892</v>
      </c>
      <c r="I97" s="50">
        <v>0</v>
      </c>
      <c r="J97" s="51">
        <f t="shared" ref="J97:L97" si="453">J96*1936.27</f>
        <v>3349553</v>
      </c>
      <c r="K97" s="50">
        <f t="shared" si="453"/>
        <v>40194622</v>
      </c>
      <c r="L97" s="52">
        <f t="shared" si="453"/>
        <v>43544176</v>
      </c>
      <c r="M97" s="118"/>
      <c r="N97" s="120">
        <f t="shared" ref="N97:O97" si="454">N96*1936.27</f>
        <v>40194622</v>
      </c>
      <c r="O97" s="120">
        <f t="shared" si="454"/>
        <v>28034731</v>
      </c>
      <c r="P97" s="120">
        <v>1498673</v>
      </c>
      <c r="Q97" s="120">
        <f t="shared" ref="Q97:R97" si="455">Q96*1936.27</f>
        <v>48590425</v>
      </c>
      <c r="R97" s="120">
        <f t="shared" si="455"/>
        <v>45240871</v>
      </c>
      <c r="S97" s="47"/>
    </row>
    <row r="98" spans="1:19" ht="12.75" customHeight="1" x14ac:dyDescent="0.2">
      <c r="A98" s="511"/>
      <c r="B98" s="511"/>
      <c r="C98" s="53" t="s">
        <v>3</v>
      </c>
      <c r="D98" s="54">
        <v>21</v>
      </c>
      <c r="E98" s="44">
        <v>14047.14</v>
      </c>
      <c r="F98" s="44">
        <v>0</v>
      </c>
      <c r="G98" s="44">
        <f t="shared" si="4"/>
        <v>1661.54</v>
      </c>
      <c r="H98" s="44">
        <v>6280.06</v>
      </c>
      <c r="I98" s="44">
        <v>0</v>
      </c>
      <c r="J98" s="44">
        <f t="shared" ref="J98" si="456">(E98+F98+G98+H98+I98)/12</f>
        <v>1832.4</v>
      </c>
      <c r="K98" s="45">
        <f t="shared" ref="K98" si="457">(E98+F98+G98+H98+I98)</f>
        <v>21988.74</v>
      </c>
      <c r="L98" s="46">
        <f t="shared" ref="L98" si="458">K98+J98</f>
        <v>23821.14</v>
      </c>
      <c r="M98" s="117"/>
      <c r="N98" s="119">
        <f t="shared" ref="N98" si="459">K98</f>
        <v>21988.74</v>
      </c>
      <c r="O98" s="119">
        <f t="shared" ref="O98" si="460">E98+G98+F98+I98</f>
        <v>15708.68</v>
      </c>
      <c r="P98" s="119">
        <v>774</v>
      </c>
      <c r="Q98" s="119">
        <f t="shared" ref="Q98" si="461">IF(P98&gt;(O98*0.18),P98,O98*0.18)+N98+J98</f>
        <v>26648.7</v>
      </c>
      <c r="R98" s="119">
        <f t="shared" ref="R98" si="462">N98+O98*0.18</f>
        <v>24816.3</v>
      </c>
      <c r="S98" s="47"/>
    </row>
    <row r="99" spans="1:19" ht="9" customHeight="1" x14ac:dyDescent="0.2">
      <c r="A99" s="511"/>
      <c r="B99" s="511"/>
      <c r="C99" s="48" t="s">
        <v>4</v>
      </c>
      <c r="D99" s="49">
        <v>27</v>
      </c>
      <c r="E99" s="50">
        <v>27199056</v>
      </c>
      <c r="F99" s="50">
        <v>0</v>
      </c>
      <c r="G99" s="50">
        <f t="shared" si="12"/>
        <v>3217190</v>
      </c>
      <c r="H99" s="50">
        <v>12159892</v>
      </c>
      <c r="I99" s="50">
        <v>0</v>
      </c>
      <c r="J99" s="51">
        <f t="shared" ref="J99:L99" si="463">J98*1936.27</f>
        <v>3548021</v>
      </c>
      <c r="K99" s="50">
        <f t="shared" si="463"/>
        <v>42576138</v>
      </c>
      <c r="L99" s="52">
        <f t="shared" si="463"/>
        <v>46124159</v>
      </c>
      <c r="M99" s="118"/>
      <c r="N99" s="120">
        <f t="shared" ref="N99:O99" si="464">N98*1936.27</f>
        <v>42576138</v>
      </c>
      <c r="O99" s="120">
        <f t="shared" si="464"/>
        <v>30416246</v>
      </c>
      <c r="P99" s="120">
        <v>1498673</v>
      </c>
      <c r="Q99" s="120">
        <f t="shared" ref="Q99:R99" si="465">Q98*1936.27</f>
        <v>51599078</v>
      </c>
      <c r="R99" s="120">
        <f t="shared" si="465"/>
        <v>48051057</v>
      </c>
      <c r="S99" s="47"/>
    </row>
    <row r="100" spans="1:19" ht="12.75" customHeight="1" x14ac:dyDescent="0.2">
      <c r="A100" s="511"/>
      <c r="B100" s="511"/>
      <c r="C100" s="53" t="s">
        <v>3</v>
      </c>
      <c r="D100" s="54">
        <v>28</v>
      </c>
      <c r="E100" s="44">
        <v>14923.11</v>
      </c>
      <c r="F100" s="44">
        <v>0</v>
      </c>
      <c r="G100" s="44">
        <f t="shared" ref="G100:G162" si="466">1800/13*12</f>
        <v>1661.54</v>
      </c>
      <c r="H100" s="44">
        <v>6280.06</v>
      </c>
      <c r="I100" s="44">
        <v>0</v>
      </c>
      <c r="J100" s="44">
        <f t="shared" ref="J100" si="467">(E100+F100+G100+H100+I100)/12</f>
        <v>1905.39</v>
      </c>
      <c r="K100" s="45">
        <f t="shared" ref="K100" si="468">(E100+F100+G100+H100+I100)</f>
        <v>22864.71</v>
      </c>
      <c r="L100" s="46">
        <f t="shared" ref="L100" si="469">K100+J100</f>
        <v>24770.1</v>
      </c>
      <c r="M100" s="117"/>
      <c r="N100" s="119">
        <f t="shared" ref="N100" si="470">K100</f>
        <v>22864.71</v>
      </c>
      <c r="O100" s="119">
        <f t="shared" ref="O100" si="471">E100+G100+F100+I100</f>
        <v>16584.650000000001</v>
      </c>
      <c r="P100" s="119">
        <v>774</v>
      </c>
      <c r="Q100" s="119">
        <f t="shared" ref="Q100" si="472">IF(P100&gt;(O100*0.18),P100,O100*0.18)+N100+J100</f>
        <v>27755.34</v>
      </c>
      <c r="R100" s="119">
        <f t="shared" ref="R100" si="473">N100+O100*0.18</f>
        <v>25849.95</v>
      </c>
      <c r="S100" s="47"/>
    </row>
    <row r="101" spans="1:19" ht="9" customHeight="1" x14ac:dyDescent="0.2">
      <c r="A101" s="511"/>
      <c r="B101" s="511"/>
      <c r="C101" s="48" t="s">
        <v>4</v>
      </c>
      <c r="D101" s="49">
        <v>34</v>
      </c>
      <c r="E101" s="50">
        <v>28895170</v>
      </c>
      <c r="F101" s="50">
        <v>0</v>
      </c>
      <c r="G101" s="50">
        <f t="shared" ref="G101:G163" si="474">G100*1936.27</f>
        <v>3217190</v>
      </c>
      <c r="H101" s="50">
        <v>12159892</v>
      </c>
      <c r="I101" s="50">
        <v>0</v>
      </c>
      <c r="J101" s="51">
        <f t="shared" ref="J101:L101" si="475">J100*1936.27</f>
        <v>3689349</v>
      </c>
      <c r="K101" s="50">
        <f t="shared" si="475"/>
        <v>44272252</v>
      </c>
      <c r="L101" s="52">
        <f t="shared" si="475"/>
        <v>47961602</v>
      </c>
      <c r="M101" s="118"/>
      <c r="N101" s="120">
        <f t="shared" ref="N101:O101" si="476">N100*1936.27</f>
        <v>44272252</v>
      </c>
      <c r="O101" s="120">
        <f t="shared" si="476"/>
        <v>32112360</v>
      </c>
      <c r="P101" s="120">
        <v>1498673</v>
      </c>
      <c r="Q101" s="120">
        <f t="shared" ref="Q101:R101" si="477">Q100*1936.27</f>
        <v>53741832</v>
      </c>
      <c r="R101" s="120">
        <f t="shared" si="477"/>
        <v>50052483</v>
      </c>
      <c r="S101" s="47"/>
    </row>
    <row r="102" spans="1:19" ht="12.75" customHeight="1" x14ac:dyDescent="0.2">
      <c r="A102" s="511"/>
      <c r="B102" s="511"/>
      <c r="C102" s="53" t="s">
        <v>3</v>
      </c>
      <c r="D102" s="54">
        <v>35</v>
      </c>
      <c r="E102" s="44">
        <v>15594.38</v>
      </c>
      <c r="F102" s="44">
        <v>0</v>
      </c>
      <c r="G102" s="44">
        <f t="shared" si="466"/>
        <v>1661.54</v>
      </c>
      <c r="H102" s="44">
        <v>6280.06</v>
      </c>
      <c r="I102" s="44">
        <v>0</v>
      </c>
      <c r="J102" s="44">
        <f t="shared" ref="J102" si="478">(E102+F102+G102+H102+I102)/12</f>
        <v>1961.33</v>
      </c>
      <c r="K102" s="45">
        <f t="shared" ref="K102" si="479">(E102+F102+G102+H102+I102)</f>
        <v>23535.98</v>
      </c>
      <c r="L102" s="46">
        <f t="shared" ref="L102" si="480">K102+J102</f>
        <v>25497.31</v>
      </c>
      <c r="M102" s="117"/>
      <c r="N102" s="119">
        <f t="shared" ref="N102" si="481">K102</f>
        <v>23535.98</v>
      </c>
      <c r="O102" s="119">
        <f t="shared" ref="O102" si="482">E102+G102+F102+I102</f>
        <v>17255.919999999998</v>
      </c>
      <c r="P102" s="119">
        <v>774</v>
      </c>
      <c r="Q102" s="119">
        <f t="shared" ref="Q102" si="483">IF(P102&gt;(O102*0.18),P102,O102*0.18)+N102+J102</f>
        <v>28603.38</v>
      </c>
      <c r="R102" s="119">
        <f t="shared" ref="R102" si="484">N102+O102*0.18</f>
        <v>26642.05</v>
      </c>
      <c r="S102" s="47"/>
    </row>
    <row r="103" spans="1:19" ht="9" customHeight="1" x14ac:dyDescent="0.2">
      <c r="A103" s="512"/>
      <c r="B103" s="512"/>
      <c r="C103" s="58" t="s">
        <v>4</v>
      </c>
      <c r="D103" s="59"/>
      <c r="E103" s="50">
        <v>30194930</v>
      </c>
      <c r="F103" s="50">
        <v>0</v>
      </c>
      <c r="G103" s="50">
        <f t="shared" si="474"/>
        <v>3217190</v>
      </c>
      <c r="H103" s="50">
        <v>12159892</v>
      </c>
      <c r="I103" s="50">
        <v>0</v>
      </c>
      <c r="J103" s="51">
        <f t="shared" ref="J103:L103" si="485">J102*1936.27</f>
        <v>3797664</v>
      </c>
      <c r="K103" s="50">
        <f t="shared" si="485"/>
        <v>45572012</v>
      </c>
      <c r="L103" s="52">
        <f t="shared" si="485"/>
        <v>49369676</v>
      </c>
      <c r="M103" s="118"/>
      <c r="N103" s="120">
        <f t="shared" ref="N103:O103" si="486">N102*1936.27</f>
        <v>45572012</v>
      </c>
      <c r="O103" s="120">
        <f t="shared" si="486"/>
        <v>33412120</v>
      </c>
      <c r="P103" s="120">
        <v>1498673</v>
      </c>
      <c r="Q103" s="120">
        <f t="shared" ref="Q103:R103" si="487">Q102*1936.27</f>
        <v>55383867</v>
      </c>
      <c r="R103" s="120">
        <f t="shared" si="487"/>
        <v>51586202</v>
      </c>
      <c r="S103" s="47"/>
    </row>
    <row r="104" spans="1:19" ht="12.75" customHeight="1" x14ac:dyDescent="0.2">
      <c r="A104" s="492">
        <v>39814</v>
      </c>
      <c r="B104" s="492">
        <v>40268</v>
      </c>
      <c r="C104" s="42" t="s">
        <v>3</v>
      </c>
      <c r="D104" s="43">
        <v>0</v>
      </c>
      <c r="E104" s="44">
        <v>10415.969999999999</v>
      </c>
      <c r="F104" s="44">
        <v>0</v>
      </c>
      <c r="G104" s="44">
        <f t="shared" si="466"/>
        <v>1661.54</v>
      </c>
      <c r="H104" s="44">
        <v>6280.06</v>
      </c>
      <c r="I104" s="44">
        <v>0</v>
      </c>
      <c r="J104" s="44">
        <f t="shared" ref="J104" si="488">(E104+F104+G104+H104+I104)/12</f>
        <v>1529.8</v>
      </c>
      <c r="K104" s="45">
        <f t="shared" ref="K104" si="489">(E104+F104+G104+H104+I104)</f>
        <v>18357.57</v>
      </c>
      <c r="L104" s="46">
        <f t="shared" ref="L104" si="490">K104+J104</f>
        <v>19887.37</v>
      </c>
      <c r="M104" s="117"/>
      <c r="N104" s="119">
        <f t="shared" ref="N104" si="491">K104</f>
        <v>18357.57</v>
      </c>
      <c r="O104" s="119">
        <f t="shared" ref="O104" si="492">E104+G104+F104+I104</f>
        <v>12077.51</v>
      </c>
      <c r="P104" s="119">
        <v>774</v>
      </c>
      <c r="Q104" s="119">
        <f t="shared" ref="Q104" si="493">IF(P104&gt;(O104*0.18),P104,O104*0.18)+N104+J104</f>
        <v>22061.32</v>
      </c>
      <c r="R104" s="119">
        <f t="shared" ref="R104" si="494">N104+O104*0.18</f>
        <v>20531.52</v>
      </c>
      <c r="S104" s="47"/>
    </row>
    <row r="105" spans="1:19" ht="9" customHeight="1" x14ac:dyDescent="0.2">
      <c r="A105" s="493"/>
      <c r="B105" s="493"/>
      <c r="C105" s="48" t="s">
        <v>4</v>
      </c>
      <c r="D105" s="49">
        <v>2</v>
      </c>
      <c r="E105" s="50">
        <v>20168130</v>
      </c>
      <c r="F105" s="50">
        <v>0</v>
      </c>
      <c r="G105" s="50">
        <f t="shared" si="474"/>
        <v>3217190</v>
      </c>
      <c r="H105" s="50">
        <v>12159892</v>
      </c>
      <c r="I105" s="50">
        <v>0</v>
      </c>
      <c r="J105" s="51">
        <f t="shared" ref="J105:L105" si="495">J104*1936.27</f>
        <v>2962106</v>
      </c>
      <c r="K105" s="50">
        <f t="shared" si="495"/>
        <v>35545212</v>
      </c>
      <c r="L105" s="52">
        <f t="shared" si="495"/>
        <v>38507318</v>
      </c>
      <c r="M105" s="118"/>
      <c r="N105" s="120">
        <f t="shared" ref="N105:O105" si="496">N104*1936.27</f>
        <v>35545212</v>
      </c>
      <c r="O105" s="120">
        <f t="shared" si="496"/>
        <v>23385320</v>
      </c>
      <c r="P105" s="120">
        <v>1498673</v>
      </c>
      <c r="Q105" s="120">
        <f t="shared" ref="Q105:R105" si="497">Q104*1936.27</f>
        <v>42716672</v>
      </c>
      <c r="R105" s="120">
        <f t="shared" si="497"/>
        <v>39754566</v>
      </c>
      <c r="S105" s="47"/>
    </row>
    <row r="106" spans="1:19" ht="12.75" customHeight="1" x14ac:dyDescent="0.2">
      <c r="A106" s="511">
        <v>39814</v>
      </c>
      <c r="B106" s="511">
        <v>40268</v>
      </c>
      <c r="C106" s="53" t="s">
        <v>3</v>
      </c>
      <c r="D106" s="54">
        <v>3</v>
      </c>
      <c r="E106" s="44">
        <v>10791.27</v>
      </c>
      <c r="F106" s="44">
        <v>0</v>
      </c>
      <c r="G106" s="44">
        <f t="shared" si="466"/>
        <v>1661.54</v>
      </c>
      <c r="H106" s="44">
        <v>6280.06</v>
      </c>
      <c r="I106" s="44">
        <v>0</v>
      </c>
      <c r="J106" s="44">
        <f t="shared" ref="J106" si="498">(E106+F106+G106+H106+I106)/12</f>
        <v>1561.07</v>
      </c>
      <c r="K106" s="45">
        <f t="shared" ref="K106" si="499">(E106+F106+G106+H106+I106)</f>
        <v>18732.87</v>
      </c>
      <c r="L106" s="46">
        <f t="shared" ref="L106" si="500">K106+J106</f>
        <v>20293.939999999999</v>
      </c>
      <c r="M106" s="117"/>
      <c r="N106" s="119">
        <f t="shared" ref="N106" si="501">K106</f>
        <v>18732.87</v>
      </c>
      <c r="O106" s="119">
        <f t="shared" ref="O106" si="502">E106+G106+F106+I106</f>
        <v>12452.81</v>
      </c>
      <c r="P106" s="119">
        <v>774</v>
      </c>
      <c r="Q106" s="119">
        <f t="shared" ref="Q106" si="503">IF(P106&gt;(O106*0.18),P106,O106*0.18)+N106+J106</f>
        <v>22535.45</v>
      </c>
      <c r="R106" s="119">
        <f t="shared" ref="R106" si="504">N106+O106*0.18</f>
        <v>20974.38</v>
      </c>
      <c r="S106" s="47"/>
    </row>
    <row r="107" spans="1:19" ht="9" customHeight="1" x14ac:dyDescent="0.2">
      <c r="A107" s="511"/>
      <c r="B107" s="511"/>
      <c r="C107" s="48" t="s">
        <v>4</v>
      </c>
      <c r="D107" s="49">
        <v>8</v>
      </c>
      <c r="E107" s="50">
        <v>20894812</v>
      </c>
      <c r="F107" s="50">
        <v>0</v>
      </c>
      <c r="G107" s="50">
        <f t="shared" si="474"/>
        <v>3217190</v>
      </c>
      <c r="H107" s="50">
        <v>12159892</v>
      </c>
      <c r="I107" s="50">
        <v>0</v>
      </c>
      <c r="J107" s="51">
        <f t="shared" ref="J107:L107" si="505">J106*1936.27</f>
        <v>3022653</v>
      </c>
      <c r="K107" s="50">
        <f t="shared" si="505"/>
        <v>36271894</v>
      </c>
      <c r="L107" s="52">
        <f t="shared" si="505"/>
        <v>39294547</v>
      </c>
      <c r="M107" s="118"/>
      <c r="N107" s="120">
        <f t="shared" ref="N107:O107" si="506">N106*1936.27</f>
        <v>36271894</v>
      </c>
      <c r="O107" s="120">
        <f t="shared" si="506"/>
        <v>24112002</v>
      </c>
      <c r="P107" s="120">
        <v>1498673</v>
      </c>
      <c r="Q107" s="120">
        <f t="shared" ref="Q107:R107" si="507">Q106*1936.27</f>
        <v>43634716</v>
      </c>
      <c r="R107" s="120">
        <f t="shared" si="507"/>
        <v>40612063</v>
      </c>
      <c r="S107" s="47"/>
    </row>
    <row r="108" spans="1:19" ht="12.75" customHeight="1" x14ac:dyDescent="0.2">
      <c r="A108" s="511"/>
      <c r="B108" s="511"/>
      <c r="C108" s="53" t="s">
        <v>3</v>
      </c>
      <c r="D108" s="54">
        <v>9</v>
      </c>
      <c r="E108" s="44">
        <v>12131.03</v>
      </c>
      <c r="F108" s="44">
        <v>0</v>
      </c>
      <c r="G108" s="44">
        <f t="shared" si="466"/>
        <v>1661.54</v>
      </c>
      <c r="H108" s="44">
        <v>6280.06</v>
      </c>
      <c r="I108" s="44">
        <v>0</v>
      </c>
      <c r="J108" s="44">
        <f t="shared" ref="J108" si="508">(E108+F108+G108+H108+I108)/12</f>
        <v>1672.72</v>
      </c>
      <c r="K108" s="45">
        <f t="shared" ref="K108" si="509">(E108+F108+G108+H108+I108)</f>
        <v>20072.63</v>
      </c>
      <c r="L108" s="46">
        <f t="shared" ref="L108" si="510">K108+J108</f>
        <v>21745.35</v>
      </c>
      <c r="M108" s="117"/>
      <c r="N108" s="119">
        <f t="shared" ref="N108" si="511">K108</f>
        <v>20072.63</v>
      </c>
      <c r="O108" s="119">
        <f t="shared" ref="O108" si="512">E108+G108+F108+I108</f>
        <v>13792.57</v>
      </c>
      <c r="P108" s="119">
        <v>774</v>
      </c>
      <c r="Q108" s="119">
        <f t="shared" ref="Q108" si="513">IF(P108&gt;(O108*0.18),P108,O108*0.18)+N108+J108</f>
        <v>24228.01</v>
      </c>
      <c r="R108" s="119">
        <f t="shared" ref="R108" si="514">N108+O108*0.18</f>
        <v>22555.29</v>
      </c>
      <c r="S108" s="47"/>
    </row>
    <row r="109" spans="1:19" ht="9" customHeight="1" x14ac:dyDescent="0.2">
      <c r="A109" s="511"/>
      <c r="B109" s="511"/>
      <c r="C109" s="48" t="s">
        <v>4</v>
      </c>
      <c r="D109" s="49">
        <v>14</v>
      </c>
      <c r="E109" s="50">
        <v>23488949</v>
      </c>
      <c r="F109" s="50">
        <v>0</v>
      </c>
      <c r="G109" s="50">
        <f t="shared" si="474"/>
        <v>3217190</v>
      </c>
      <c r="H109" s="50">
        <v>12159892</v>
      </c>
      <c r="I109" s="50">
        <v>0</v>
      </c>
      <c r="J109" s="51">
        <f t="shared" ref="J109:L109" si="515">J108*1936.27</f>
        <v>3238838</v>
      </c>
      <c r="K109" s="50">
        <f t="shared" si="515"/>
        <v>38866031</v>
      </c>
      <c r="L109" s="52">
        <f t="shared" si="515"/>
        <v>42104869</v>
      </c>
      <c r="M109" s="118"/>
      <c r="N109" s="120">
        <f t="shared" ref="N109:O109" si="516">N108*1936.27</f>
        <v>38866031</v>
      </c>
      <c r="O109" s="120">
        <f t="shared" si="516"/>
        <v>26706140</v>
      </c>
      <c r="P109" s="120">
        <v>1498673</v>
      </c>
      <c r="Q109" s="120">
        <f t="shared" ref="Q109:R109" si="517">Q108*1936.27</f>
        <v>46911969</v>
      </c>
      <c r="R109" s="120">
        <f t="shared" si="517"/>
        <v>43673131</v>
      </c>
      <c r="S109" s="47"/>
    </row>
    <row r="110" spans="1:19" ht="12.75" customHeight="1" x14ac:dyDescent="0.2">
      <c r="A110" s="511"/>
      <c r="B110" s="511"/>
      <c r="C110" s="53" t="s">
        <v>3</v>
      </c>
      <c r="D110" s="54">
        <v>15</v>
      </c>
      <c r="E110" s="44">
        <v>13400.03</v>
      </c>
      <c r="F110" s="44">
        <v>0</v>
      </c>
      <c r="G110" s="44">
        <f t="shared" si="466"/>
        <v>1661.54</v>
      </c>
      <c r="H110" s="44">
        <v>6280.06</v>
      </c>
      <c r="I110" s="44">
        <v>0</v>
      </c>
      <c r="J110" s="44">
        <f t="shared" ref="J110" si="518">(E110+F110+G110+H110+I110)/12</f>
        <v>1778.47</v>
      </c>
      <c r="K110" s="45">
        <f t="shared" ref="K110" si="519">(E110+F110+G110+H110+I110)</f>
        <v>21341.63</v>
      </c>
      <c r="L110" s="46">
        <f t="shared" ref="L110" si="520">K110+J110</f>
        <v>23120.1</v>
      </c>
      <c r="M110" s="117"/>
      <c r="N110" s="119">
        <f t="shared" ref="N110" si="521">K110</f>
        <v>21341.63</v>
      </c>
      <c r="O110" s="119">
        <f t="shared" ref="O110" si="522">E110+G110+F110+I110</f>
        <v>15061.57</v>
      </c>
      <c r="P110" s="119">
        <v>774</v>
      </c>
      <c r="Q110" s="119">
        <f t="shared" ref="Q110" si="523">IF(P110&gt;(O110*0.18),P110,O110*0.18)+N110+J110</f>
        <v>25831.18</v>
      </c>
      <c r="R110" s="119">
        <f t="shared" ref="R110" si="524">N110+O110*0.18</f>
        <v>24052.71</v>
      </c>
      <c r="S110" s="47"/>
    </row>
    <row r="111" spans="1:19" ht="9" customHeight="1" x14ac:dyDescent="0.2">
      <c r="A111" s="511"/>
      <c r="B111" s="511"/>
      <c r="C111" s="48" t="s">
        <v>4</v>
      </c>
      <c r="D111" s="49">
        <v>20</v>
      </c>
      <c r="E111" s="50">
        <v>25946076</v>
      </c>
      <c r="F111" s="50">
        <v>0</v>
      </c>
      <c r="G111" s="50">
        <f t="shared" si="474"/>
        <v>3217190</v>
      </c>
      <c r="H111" s="50">
        <v>12159892</v>
      </c>
      <c r="I111" s="50">
        <v>0</v>
      </c>
      <c r="J111" s="51">
        <f t="shared" ref="J111:L111" si="525">J110*1936.27</f>
        <v>3443598</v>
      </c>
      <c r="K111" s="50">
        <f t="shared" si="525"/>
        <v>41323158</v>
      </c>
      <c r="L111" s="52">
        <f t="shared" si="525"/>
        <v>44766756</v>
      </c>
      <c r="M111" s="118"/>
      <c r="N111" s="120">
        <f t="shared" ref="N111:O111" si="526">N110*1936.27</f>
        <v>41323158</v>
      </c>
      <c r="O111" s="120">
        <f t="shared" si="526"/>
        <v>29163266</v>
      </c>
      <c r="P111" s="120">
        <v>1498673</v>
      </c>
      <c r="Q111" s="120">
        <f t="shared" ref="Q111:R111" si="527">Q110*1936.27</f>
        <v>50016139</v>
      </c>
      <c r="R111" s="120">
        <f t="shared" si="527"/>
        <v>46572541</v>
      </c>
      <c r="S111" s="47"/>
    </row>
    <row r="112" spans="1:19" ht="12.75" customHeight="1" x14ac:dyDescent="0.2">
      <c r="A112" s="511"/>
      <c r="B112" s="511"/>
      <c r="C112" s="53" t="s">
        <v>3</v>
      </c>
      <c r="D112" s="54">
        <v>21</v>
      </c>
      <c r="E112" s="44">
        <v>14676.66</v>
      </c>
      <c r="F112" s="44">
        <v>0</v>
      </c>
      <c r="G112" s="44">
        <f t="shared" si="466"/>
        <v>1661.54</v>
      </c>
      <c r="H112" s="44">
        <v>6280.06</v>
      </c>
      <c r="I112" s="44">
        <v>0</v>
      </c>
      <c r="J112" s="44">
        <f t="shared" ref="J112" si="528">(E112+F112+G112+H112+I112)/12</f>
        <v>1884.86</v>
      </c>
      <c r="K112" s="45">
        <f t="shared" ref="K112" si="529">(E112+F112+G112+H112+I112)</f>
        <v>22618.26</v>
      </c>
      <c r="L112" s="46">
        <f t="shared" ref="L112" si="530">K112+J112</f>
        <v>24503.119999999999</v>
      </c>
      <c r="M112" s="117"/>
      <c r="N112" s="119">
        <f t="shared" ref="N112" si="531">K112</f>
        <v>22618.26</v>
      </c>
      <c r="O112" s="119">
        <f t="shared" ref="O112" si="532">E112+G112+F112+I112</f>
        <v>16338.2</v>
      </c>
      <c r="P112" s="119">
        <v>774</v>
      </c>
      <c r="Q112" s="119">
        <f t="shared" ref="Q112" si="533">IF(P112&gt;(O112*0.18),P112,O112*0.18)+N112+J112</f>
        <v>27444</v>
      </c>
      <c r="R112" s="119">
        <f t="shared" ref="R112" si="534">N112+O112*0.18</f>
        <v>25559.14</v>
      </c>
      <c r="S112" s="47"/>
    </row>
    <row r="113" spans="1:19" ht="9" customHeight="1" x14ac:dyDescent="0.2">
      <c r="A113" s="511"/>
      <c r="B113" s="511"/>
      <c r="C113" s="48" t="s">
        <v>4</v>
      </c>
      <c r="D113" s="49">
        <v>27</v>
      </c>
      <c r="E113" s="50">
        <v>28417976</v>
      </c>
      <c r="F113" s="50">
        <v>0</v>
      </c>
      <c r="G113" s="50">
        <f t="shared" si="474"/>
        <v>3217190</v>
      </c>
      <c r="H113" s="50">
        <v>12159892</v>
      </c>
      <c r="I113" s="50">
        <v>0</v>
      </c>
      <c r="J113" s="51">
        <f t="shared" ref="J113:L113" si="535">J112*1936.27</f>
        <v>3649598</v>
      </c>
      <c r="K113" s="50">
        <f t="shared" si="535"/>
        <v>43795058</v>
      </c>
      <c r="L113" s="52">
        <f t="shared" si="535"/>
        <v>47444656</v>
      </c>
      <c r="M113" s="118"/>
      <c r="N113" s="120">
        <f t="shared" ref="N113:O113" si="536">N112*1936.27</f>
        <v>43795058</v>
      </c>
      <c r="O113" s="120">
        <f t="shared" si="536"/>
        <v>31635167</v>
      </c>
      <c r="P113" s="120">
        <v>1498673</v>
      </c>
      <c r="Q113" s="120">
        <f t="shared" ref="Q113:R113" si="537">Q112*1936.27</f>
        <v>53138994</v>
      </c>
      <c r="R113" s="120">
        <f t="shared" si="537"/>
        <v>49489396</v>
      </c>
      <c r="S113" s="47"/>
    </row>
    <row r="114" spans="1:19" ht="12.75" customHeight="1" x14ac:dyDescent="0.2">
      <c r="A114" s="511"/>
      <c r="B114" s="511"/>
      <c r="C114" s="53" t="s">
        <v>3</v>
      </c>
      <c r="D114" s="54">
        <v>28</v>
      </c>
      <c r="E114" s="44">
        <v>15585.87</v>
      </c>
      <c r="F114" s="44">
        <v>0</v>
      </c>
      <c r="G114" s="44">
        <f t="shared" si="466"/>
        <v>1661.54</v>
      </c>
      <c r="H114" s="44">
        <v>6280.06</v>
      </c>
      <c r="I114" s="44">
        <v>0</v>
      </c>
      <c r="J114" s="44">
        <f t="shared" ref="J114" si="538">(E114+F114+G114+H114+I114)/12</f>
        <v>1960.62</v>
      </c>
      <c r="K114" s="45">
        <f t="shared" ref="K114" si="539">(E114+F114+G114+H114+I114)</f>
        <v>23527.47</v>
      </c>
      <c r="L114" s="46">
        <f t="shared" ref="L114" si="540">K114+J114</f>
        <v>25488.09</v>
      </c>
      <c r="M114" s="117"/>
      <c r="N114" s="119">
        <f t="shared" ref="N114" si="541">K114</f>
        <v>23527.47</v>
      </c>
      <c r="O114" s="119">
        <f t="shared" ref="O114" si="542">E114+G114+F114+I114</f>
        <v>17247.41</v>
      </c>
      <c r="P114" s="119">
        <v>774</v>
      </c>
      <c r="Q114" s="119">
        <f t="shared" ref="Q114" si="543">IF(P114&gt;(O114*0.18),P114,O114*0.18)+N114+J114</f>
        <v>28592.62</v>
      </c>
      <c r="R114" s="119">
        <f t="shared" ref="R114" si="544">N114+O114*0.18</f>
        <v>26632</v>
      </c>
      <c r="S114" s="47"/>
    </row>
    <row r="115" spans="1:19" ht="9" customHeight="1" x14ac:dyDescent="0.2">
      <c r="A115" s="511"/>
      <c r="B115" s="511"/>
      <c r="C115" s="48" t="s">
        <v>4</v>
      </c>
      <c r="D115" s="49">
        <v>34</v>
      </c>
      <c r="E115" s="50">
        <v>30178453</v>
      </c>
      <c r="F115" s="50">
        <v>0</v>
      </c>
      <c r="G115" s="50">
        <f t="shared" si="474"/>
        <v>3217190</v>
      </c>
      <c r="H115" s="50">
        <v>12159892</v>
      </c>
      <c r="I115" s="50">
        <v>0</v>
      </c>
      <c r="J115" s="51">
        <f t="shared" ref="J115:L115" si="545">J114*1936.27</f>
        <v>3796290</v>
      </c>
      <c r="K115" s="50">
        <f t="shared" si="545"/>
        <v>45555534</v>
      </c>
      <c r="L115" s="52">
        <f t="shared" si="545"/>
        <v>49351824</v>
      </c>
      <c r="M115" s="118"/>
      <c r="N115" s="120">
        <f t="shared" ref="N115:O115" si="546">N114*1936.27</f>
        <v>45555534</v>
      </c>
      <c r="O115" s="120">
        <f t="shared" si="546"/>
        <v>33395643</v>
      </c>
      <c r="P115" s="120">
        <v>1498673</v>
      </c>
      <c r="Q115" s="120">
        <f t="shared" ref="Q115:R115" si="547">Q114*1936.27</f>
        <v>55363032</v>
      </c>
      <c r="R115" s="120">
        <f t="shared" si="547"/>
        <v>51566743</v>
      </c>
      <c r="S115" s="47"/>
    </row>
    <row r="116" spans="1:19" ht="12.75" customHeight="1" x14ac:dyDescent="0.2">
      <c r="A116" s="511"/>
      <c r="B116" s="511"/>
      <c r="C116" s="53" t="s">
        <v>3</v>
      </c>
      <c r="D116" s="54">
        <v>35</v>
      </c>
      <c r="E116" s="44">
        <v>16282.58</v>
      </c>
      <c r="F116" s="44">
        <v>0</v>
      </c>
      <c r="G116" s="44">
        <f t="shared" si="466"/>
        <v>1661.54</v>
      </c>
      <c r="H116" s="44">
        <v>6280.06</v>
      </c>
      <c r="I116" s="44">
        <v>0</v>
      </c>
      <c r="J116" s="44">
        <f t="shared" ref="J116" si="548">(E116+F116+G116+H116+I116)/12</f>
        <v>2018.68</v>
      </c>
      <c r="K116" s="45">
        <f t="shared" ref="K116" si="549">(E116+F116+G116+H116+I116)</f>
        <v>24224.18</v>
      </c>
      <c r="L116" s="46">
        <f t="shared" ref="L116" si="550">K116+J116</f>
        <v>26242.86</v>
      </c>
      <c r="M116" s="117"/>
      <c r="N116" s="119">
        <f t="shared" ref="N116" si="551">K116</f>
        <v>24224.18</v>
      </c>
      <c r="O116" s="119">
        <f t="shared" ref="O116" si="552">E116+G116+F116+I116</f>
        <v>17944.12</v>
      </c>
      <c r="P116" s="119">
        <v>774</v>
      </c>
      <c r="Q116" s="119">
        <f t="shared" ref="Q116" si="553">IF(P116&gt;(O116*0.18),P116,O116*0.18)+N116+J116</f>
        <v>29472.799999999999</v>
      </c>
      <c r="R116" s="119">
        <f t="shared" ref="R116" si="554">N116+O116*0.18</f>
        <v>27454.12</v>
      </c>
      <c r="S116" s="47"/>
    </row>
    <row r="117" spans="1:19" ht="9" customHeight="1" x14ac:dyDescent="0.2">
      <c r="A117" s="512"/>
      <c r="B117" s="512"/>
      <c r="C117" s="58" t="s">
        <v>4</v>
      </c>
      <c r="D117" s="59"/>
      <c r="E117" s="50">
        <v>31527471</v>
      </c>
      <c r="F117" s="50">
        <v>0</v>
      </c>
      <c r="G117" s="50">
        <f t="shared" si="474"/>
        <v>3217190</v>
      </c>
      <c r="H117" s="50">
        <v>12159892</v>
      </c>
      <c r="I117" s="50">
        <v>0</v>
      </c>
      <c r="J117" s="51">
        <f t="shared" ref="J117:L117" si="555">J116*1936.27</f>
        <v>3908710</v>
      </c>
      <c r="K117" s="50">
        <f t="shared" si="555"/>
        <v>46904553</v>
      </c>
      <c r="L117" s="52">
        <f t="shared" si="555"/>
        <v>50813263</v>
      </c>
      <c r="M117" s="118"/>
      <c r="N117" s="120">
        <f t="shared" ref="N117:O117" si="556">N116*1936.27</f>
        <v>46904553</v>
      </c>
      <c r="O117" s="120">
        <f t="shared" si="556"/>
        <v>34744661</v>
      </c>
      <c r="P117" s="120">
        <v>1498673</v>
      </c>
      <c r="Q117" s="120">
        <f t="shared" ref="Q117:R117" si="557">Q116*1936.27</f>
        <v>57067298</v>
      </c>
      <c r="R117" s="120">
        <f t="shared" si="557"/>
        <v>53158589</v>
      </c>
      <c r="S117" s="47"/>
    </row>
    <row r="118" spans="1:19" ht="12.75" customHeight="1" x14ac:dyDescent="0.2">
      <c r="A118" s="492">
        <v>40269</v>
      </c>
      <c r="B118" s="492">
        <v>40359</v>
      </c>
      <c r="C118" s="42" t="s">
        <v>3</v>
      </c>
      <c r="D118" s="43">
        <v>0</v>
      </c>
      <c r="E118" s="44">
        <v>10415.969999999999</v>
      </c>
      <c r="F118" s="44">
        <v>0</v>
      </c>
      <c r="G118" s="44">
        <f t="shared" si="466"/>
        <v>1661.54</v>
      </c>
      <c r="H118" s="44">
        <v>6280.06</v>
      </c>
      <c r="I118" s="44">
        <v>75.13</v>
      </c>
      <c r="J118" s="44">
        <f t="shared" ref="J118" si="558">(E118+F118+G118+H118+I118)/12</f>
        <v>1536.06</v>
      </c>
      <c r="K118" s="45">
        <f t="shared" ref="K118" si="559">(E118+F118+G118+H118+I118)</f>
        <v>18432.7</v>
      </c>
      <c r="L118" s="46">
        <f t="shared" ref="L118" si="560">K118+J118</f>
        <v>19968.759999999998</v>
      </c>
      <c r="M118" s="117"/>
      <c r="N118" s="119">
        <f t="shared" ref="N118" si="561">K118</f>
        <v>18432.7</v>
      </c>
      <c r="O118" s="119">
        <f t="shared" ref="O118" si="562">E118+G118+F118+I118</f>
        <v>12152.64</v>
      </c>
      <c r="P118" s="119">
        <v>774</v>
      </c>
      <c r="Q118" s="119">
        <f t="shared" ref="Q118" si="563">IF(P118&gt;(O118*0.18),P118,O118*0.18)+N118+J118</f>
        <v>22156.240000000002</v>
      </c>
      <c r="R118" s="119">
        <f t="shared" ref="R118" si="564">N118+O118*0.18</f>
        <v>20620.18</v>
      </c>
      <c r="S118" s="47"/>
    </row>
    <row r="119" spans="1:19" ht="9" customHeight="1" x14ac:dyDescent="0.2">
      <c r="A119" s="493"/>
      <c r="B119" s="493"/>
      <c r="C119" s="48" t="s">
        <v>4</v>
      </c>
      <c r="D119" s="49">
        <v>2</v>
      </c>
      <c r="E119" s="50">
        <v>20168130</v>
      </c>
      <c r="F119" s="50">
        <v>0</v>
      </c>
      <c r="G119" s="50">
        <f t="shared" si="474"/>
        <v>3217190</v>
      </c>
      <c r="H119" s="50">
        <v>12159892</v>
      </c>
      <c r="I119" s="50">
        <v>145472</v>
      </c>
      <c r="J119" s="51">
        <f t="shared" ref="J119:L119" si="565">J118*1936.27</f>
        <v>2974227</v>
      </c>
      <c r="K119" s="50">
        <f t="shared" si="565"/>
        <v>35690684</v>
      </c>
      <c r="L119" s="52">
        <f t="shared" si="565"/>
        <v>38664911</v>
      </c>
      <c r="M119" s="118"/>
      <c r="N119" s="120">
        <f t="shared" ref="N119:O119" si="566">N118*1936.27</f>
        <v>35690684</v>
      </c>
      <c r="O119" s="120">
        <f t="shared" si="566"/>
        <v>23530792</v>
      </c>
      <c r="P119" s="120">
        <v>1498673</v>
      </c>
      <c r="Q119" s="120">
        <f t="shared" ref="Q119:R119" si="567">Q118*1936.27</f>
        <v>42900463</v>
      </c>
      <c r="R119" s="120">
        <f t="shared" si="567"/>
        <v>39926236</v>
      </c>
      <c r="S119" s="47"/>
    </row>
    <row r="120" spans="1:19" ht="12.75" customHeight="1" x14ac:dyDescent="0.2">
      <c r="A120" s="511">
        <v>40269</v>
      </c>
      <c r="B120" s="511">
        <v>40359</v>
      </c>
      <c r="C120" s="53" t="s">
        <v>3</v>
      </c>
      <c r="D120" s="54">
        <v>3</v>
      </c>
      <c r="E120" s="44">
        <v>10791.27</v>
      </c>
      <c r="F120" s="44">
        <v>0</v>
      </c>
      <c r="G120" s="44">
        <f t="shared" si="466"/>
        <v>1661.54</v>
      </c>
      <c r="H120" s="44">
        <v>6280.06</v>
      </c>
      <c r="I120" s="44">
        <v>75.13</v>
      </c>
      <c r="J120" s="44">
        <f t="shared" ref="J120" si="568">(E120+F120+G120+H120+I120)/12</f>
        <v>1567.33</v>
      </c>
      <c r="K120" s="45">
        <f t="shared" ref="K120" si="569">(E120+F120+G120+H120+I120)</f>
        <v>18808</v>
      </c>
      <c r="L120" s="46">
        <f t="shared" ref="L120" si="570">K120+J120</f>
        <v>20375.330000000002</v>
      </c>
      <c r="M120" s="117"/>
      <c r="N120" s="119">
        <f t="shared" ref="N120" si="571">K120</f>
        <v>18808</v>
      </c>
      <c r="O120" s="119">
        <f t="shared" ref="O120" si="572">E120+G120+F120+I120</f>
        <v>12527.94</v>
      </c>
      <c r="P120" s="119">
        <v>774</v>
      </c>
      <c r="Q120" s="119">
        <f t="shared" ref="Q120" si="573">IF(P120&gt;(O120*0.18),P120,O120*0.18)+N120+J120</f>
        <v>22630.36</v>
      </c>
      <c r="R120" s="119">
        <f t="shared" ref="R120" si="574">N120+O120*0.18</f>
        <v>21063.03</v>
      </c>
      <c r="S120" s="47"/>
    </row>
    <row r="121" spans="1:19" ht="9" customHeight="1" x14ac:dyDescent="0.2">
      <c r="A121" s="511"/>
      <c r="B121" s="511"/>
      <c r="C121" s="48" t="s">
        <v>4</v>
      </c>
      <c r="D121" s="49">
        <v>8</v>
      </c>
      <c r="E121" s="50">
        <v>20894812</v>
      </c>
      <c r="F121" s="50">
        <v>0</v>
      </c>
      <c r="G121" s="50">
        <f t="shared" si="474"/>
        <v>3217190</v>
      </c>
      <c r="H121" s="50">
        <v>12159892</v>
      </c>
      <c r="I121" s="50">
        <v>145472</v>
      </c>
      <c r="J121" s="51">
        <f t="shared" ref="J121:L121" si="575">J120*1936.27</f>
        <v>3034774</v>
      </c>
      <c r="K121" s="50">
        <f t="shared" si="575"/>
        <v>36417366</v>
      </c>
      <c r="L121" s="52">
        <f t="shared" si="575"/>
        <v>39452140</v>
      </c>
      <c r="M121" s="118"/>
      <c r="N121" s="120">
        <f t="shared" ref="N121:O121" si="576">N120*1936.27</f>
        <v>36417366</v>
      </c>
      <c r="O121" s="120">
        <f t="shared" si="576"/>
        <v>24257474</v>
      </c>
      <c r="P121" s="120">
        <v>1498673</v>
      </c>
      <c r="Q121" s="120">
        <f t="shared" ref="Q121:R121" si="577">Q120*1936.27</f>
        <v>43818487</v>
      </c>
      <c r="R121" s="120">
        <f t="shared" si="577"/>
        <v>40783713</v>
      </c>
      <c r="S121" s="47"/>
    </row>
    <row r="122" spans="1:19" ht="12.75" customHeight="1" x14ac:dyDescent="0.2">
      <c r="A122" s="511"/>
      <c r="B122" s="511"/>
      <c r="C122" s="53" t="s">
        <v>3</v>
      </c>
      <c r="D122" s="54">
        <v>9</v>
      </c>
      <c r="E122" s="44">
        <v>12131.03</v>
      </c>
      <c r="F122" s="44">
        <v>0</v>
      </c>
      <c r="G122" s="44">
        <f t="shared" si="466"/>
        <v>1661.54</v>
      </c>
      <c r="H122" s="44">
        <v>6280.06</v>
      </c>
      <c r="I122" s="44">
        <v>75.13</v>
      </c>
      <c r="J122" s="44">
        <f t="shared" ref="J122" si="578">(E122+F122+G122+H122+I122)/12</f>
        <v>1678.98</v>
      </c>
      <c r="K122" s="45">
        <f t="shared" ref="K122" si="579">(E122+F122+G122+H122+I122)</f>
        <v>20147.759999999998</v>
      </c>
      <c r="L122" s="46">
        <f t="shared" ref="L122" si="580">K122+J122</f>
        <v>21826.74</v>
      </c>
      <c r="M122" s="117"/>
      <c r="N122" s="119">
        <f t="shared" ref="N122" si="581">K122</f>
        <v>20147.759999999998</v>
      </c>
      <c r="O122" s="119">
        <f t="shared" ref="O122" si="582">E122+G122+F122+I122</f>
        <v>13867.7</v>
      </c>
      <c r="P122" s="119">
        <v>774</v>
      </c>
      <c r="Q122" s="119">
        <f t="shared" ref="Q122" si="583">IF(P122&gt;(O122*0.18),P122,O122*0.18)+N122+J122</f>
        <v>24322.93</v>
      </c>
      <c r="R122" s="119">
        <f t="shared" ref="R122" si="584">N122+O122*0.18</f>
        <v>22643.95</v>
      </c>
      <c r="S122" s="47"/>
    </row>
    <row r="123" spans="1:19" ht="9" customHeight="1" x14ac:dyDescent="0.2">
      <c r="A123" s="511"/>
      <c r="B123" s="511"/>
      <c r="C123" s="48" t="s">
        <v>4</v>
      </c>
      <c r="D123" s="49">
        <v>14</v>
      </c>
      <c r="E123" s="50">
        <v>23488949</v>
      </c>
      <c r="F123" s="50">
        <v>0</v>
      </c>
      <c r="G123" s="50">
        <f t="shared" si="474"/>
        <v>3217190</v>
      </c>
      <c r="H123" s="50">
        <v>12159892</v>
      </c>
      <c r="I123" s="50">
        <v>145472</v>
      </c>
      <c r="J123" s="51">
        <f t="shared" ref="J123:L123" si="585">J122*1936.27</f>
        <v>3250959</v>
      </c>
      <c r="K123" s="50">
        <f t="shared" si="585"/>
        <v>39011503</v>
      </c>
      <c r="L123" s="52">
        <f t="shared" si="585"/>
        <v>42262462</v>
      </c>
      <c r="M123" s="118"/>
      <c r="N123" s="120">
        <f t="shared" ref="N123:O123" si="586">N122*1936.27</f>
        <v>39011503</v>
      </c>
      <c r="O123" s="120">
        <f t="shared" si="586"/>
        <v>26851611</v>
      </c>
      <c r="P123" s="120">
        <v>1498673</v>
      </c>
      <c r="Q123" s="120">
        <f t="shared" ref="Q123:R123" si="587">Q122*1936.27</f>
        <v>47095760</v>
      </c>
      <c r="R123" s="120">
        <f t="shared" si="587"/>
        <v>43844801</v>
      </c>
      <c r="S123" s="47"/>
    </row>
    <row r="124" spans="1:19" ht="12.75" customHeight="1" x14ac:dyDescent="0.2">
      <c r="A124" s="511"/>
      <c r="B124" s="511"/>
      <c r="C124" s="53" t="s">
        <v>3</v>
      </c>
      <c r="D124" s="54">
        <v>15</v>
      </c>
      <c r="E124" s="44">
        <v>13400.03</v>
      </c>
      <c r="F124" s="44">
        <v>0</v>
      </c>
      <c r="G124" s="44">
        <f t="shared" si="466"/>
        <v>1661.54</v>
      </c>
      <c r="H124" s="44">
        <v>6280.06</v>
      </c>
      <c r="I124" s="44">
        <v>75.13</v>
      </c>
      <c r="J124" s="44">
        <f t="shared" ref="J124" si="588">(E124+F124+G124+H124+I124)/12</f>
        <v>1784.73</v>
      </c>
      <c r="K124" s="45">
        <f t="shared" ref="K124" si="589">(E124+F124+G124+H124+I124)</f>
        <v>21416.76</v>
      </c>
      <c r="L124" s="46">
        <f t="shared" ref="L124" si="590">K124+J124</f>
        <v>23201.49</v>
      </c>
      <c r="M124" s="117"/>
      <c r="N124" s="119">
        <f t="shared" ref="N124" si="591">K124</f>
        <v>21416.76</v>
      </c>
      <c r="O124" s="119">
        <f t="shared" ref="O124" si="592">E124+G124+F124+I124</f>
        <v>15136.7</v>
      </c>
      <c r="P124" s="119">
        <v>774</v>
      </c>
      <c r="Q124" s="119">
        <f t="shared" ref="Q124" si="593">IF(P124&gt;(O124*0.18),P124,O124*0.18)+N124+J124</f>
        <v>25926.1</v>
      </c>
      <c r="R124" s="119">
        <f t="shared" ref="R124" si="594">N124+O124*0.18</f>
        <v>24141.37</v>
      </c>
      <c r="S124" s="47"/>
    </row>
    <row r="125" spans="1:19" ht="9" customHeight="1" x14ac:dyDescent="0.2">
      <c r="A125" s="511"/>
      <c r="B125" s="511"/>
      <c r="C125" s="48" t="s">
        <v>4</v>
      </c>
      <c r="D125" s="49">
        <v>20</v>
      </c>
      <c r="E125" s="50">
        <v>25946076</v>
      </c>
      <c r="F125" s="50">
        <v>0</v>
      </c>
      <c r="G125" s="50">
        <f t="shared" si="474"/>
        <v>3217190</v>
      </c>
      <c r="H125" s="50">
        <v>12159892</v>
      </c>
      <c r="I125" s="50">
        <v>145472</v>
      </c>
      <c r="J125" s="51">
        <f t="shared" ref="J125:L125" si="595">J124*1936.27</f>
        <v>3455719</v>
      </c>
      <c r="K125" s="50">
        <f t="shared" si="595"/>
        <v>41468630</v>
      </c>
      <c r="L125" s="52">
        <f t="shared" si="595"/>
        <v>44924349</v>
      </c>
      <c r="M125" s="118"/>
      <c r="N125" s="120">
        <f t="shared" ref="N125:O125" si="596">N124*1936.27</f>
        <v>41468630</v>
      </c>
      <c r="O125" s="120">
        <f t="shared" si="596"/>
        <v>29308738</v>
      </c>
      <c r="P125" s="120">
        <v>1498673</v>
      </c>
      <c r="Q125" s="120">
        <f t="shared" ref="Q125:R125" si="597">Q124*1936.27</f>
        <v>50199930</v>
      </c>
      <c r="R125" s="120">
        <f t="shared" si="597"/>
        <v>46744210</v>
      </c>
      <c r="S125" s="47"/>
    </row>
    <row r="126" spans="1:19" ht="12.75" customHeight="1" x14ac:dyDescent="0.2">
      <c r="A126" s="511"/>
      <c r="B126" s="511"/>
      <c r="C126" s="53" t="s">
        <v>3</v>
      </c>
      <c r="D126" s="54">
        <v>21</v>
      </c>
      <c r="E126" s="44">
        <v>14676.66</v>
      </c>
      <c r="F126" s="44">
        <v>0</v>
      </c>
      <c r="G126" s="44">
        <f t="shared" si="466"/>
        <v>1661.54</v>
      </c>
      <c r="H126" s="44">
        <v>6280.06</v>
      </c>
      <c r="I126" s="44">
        <v>75.13</v>
      </c>
      <c r="J126" s="44">
        <f t="shared" ref="J126" si="598">(E126+F126+G126+H126+I126)/12</f>
        <v>1891.12</v>
      </c>
      <c r="K126" s="45">
        <f t="shared" ref="K126" si="599">(E126+F126+G126+H126+I126)</f>
        <v>22693.39</v>
      </c>
      <c r="L126" s="46">
        <f t="shared" ref="L126" si="600">K126+J126</f>
        <v>24584.51</v>
      </c>
      <c r="M126" s="117"/>
      <c r="N126" s="119">
        <f t="shared" ref="N126" si="601">K126</f>
        <v>22693.39</v>
      </c>
      <c r="O126" s="119">
        <f t="shared" ref="O126" si="602">E126+G126+F126+I126</f>
        <v>16413.330000000002</v>
      </c>
      <c r="P126" s="119">
        <v>774</v>
      </c>
      <c r="Q126" s="119">
        <f t="shared" ref="Q126" si="603">IF(P126&gt;(O126*0.18),P126,O126*0.18)+N126+J126</f>
        <v>27538.91</v>
      </c>
      <c r="R126" s="119">
        <f t="shared" ref="R126" si="604">N126+O126*0.18</f>
        <v>25647.79</v>
      </c>
      <c r="S126" s="47"/>
    </row>
    <row r="127" spans="1:19" ht="9" customHeight="1" x14ac:dyDescent="0.2">
      <c r="A127" s="511"/>
      <c r="B127" s="511"/>
      <c r="C127" s="48" t="s">
        <v>4</v>
      </c>
      <c r="D127" s="49">
        <v>27</v>
      </c>
      <c r="E127" s="50">
        <v>28417976</v>
      </c>
      <c r="F127" s="50">
        <v>0</v>
      </c>
      <c r="G127" s="50">
        <f t="shared" si="474"/>
        <v>3217190</v>
      </c>
      <c r="H127" s="50">
        <v>12159892</v>
      </c>
      <c r="I127" s="50">
        <v>145472</v>
      </c>
      <c r="J127" s="51">
        <f t="shared" ref="J127:L127" si="605">J126*1936.27</f>
        <v>3661719</v>
      </c>
      <c r="K127" s="50">
        <f t="shared" si="605"/>
        <v>43940530</v>
      </c>
      <c r="L127" s="52">
        <f t="shared" si="605"/>
        <v>47602249</v>
      </c>
      <c r="M127" s="118"/>
      <c r="N127" s="120">
        <f t="shared" ref="N127:O127" si="606">N126*1936.27</f>
        <v>43940530</v>
      </c>
      <c r="O127" s="120">
        <f t="shared" si="606"/>
        <v>31780638</v>
      </c>
      <c r="P127" s="120">
        <v>1498673</v>
      </c>
      <c r="Q127" s="120">
        <f t="shared" ref="Q127:R127" si="607">Q126*1936.27</f>
        <v>53322765</v>
      </c>
      <c r="R127" s="120">
        <f t="shared" si="607"/>
        <v>49661046</v>
      </c>
      <c r="S127" s="47"/>
    </row>
    <row r="128" spans="1:19" ht="12.75" customHeight="1" x14ac:dyDescent="0.2">
      <c r="A128" s="511"/>
      <c r="B128" s="511"/>
      <c r="C128" s="53" t="s">
        <v>3</v>
      </c>
      <c r="D128" s="54">
        <v>28</v>
      </c>
      <c r="E128" s="44">
        <v>15585.87</v>
      </c>
      <c r="F128" s="44">
        <v>0</v>
      </c>
      <c r="G128" s="44">
        <f t="shared" si="466"/>
        <v>1661.54</v>
      </c>
      <c r="H128" s="44">
        <v>6280.06</v>
      </c>
      <c r="I128" s="44">
        <v>75.13</v>
      </c>
      <c r="J128" s="44">
        <f t="shared" ref="J128" si="608">(E128+F128+G128+H128+I128)/12</f>
        <v>1966.88</v>
      </c>
      <c r="K128" s="45">
        <f t="shared" ref="K128" si="609">(E128+F128+G128+H128+I128)</f>
        <v>23602.6</v>
      </c>
      <c r="L128" s="46">
        <f t="shared" ref="L128" si="610">K128+J128</f>
        <v>25569.48</v>
      </c>
      <c r="M128" s="117"/>
      <c r="N128" s="119">
        <f t="shared" ref="N128" si="611">K128</f>
        <v>23602.6</v>
      </c>
      <c r="O128" s="119">
        <f t="shared" ref="O128" si="612">E128+G128+F128+I128</f>
        <v>17322.54</v>
      </c>
      <c r="P128" s="119">
        <v>774</v>
      </c>
      <c r="Q128" s="119">
        <f t="shared" ref="Q128" si="613">IF(P128&gt;(O128*0.18),P128,O128*0.18)+N128+J128</f>
        <v>28687.54</v>
      </c>
      <c r="R128" s="119">
        <f t="shared" ref="R128" si="614">N128+O128*0.18</f>
        <v>26720.66</v>
      </c>
      <c r="S128" s="47"/>
    </row>
    <row r="129" spans="1:19" ht="9" customHeight="1" x14ac:dyDescent="0.2">
      <c r="A129" s="511"/>
      <c r="B129" s="511"/>
      <c r="C129" s="48" t="s">
        <v>4</v>
      </c>
      <c r="D129" s="49">
        <v>34</v>
      </c>
      <c r="E129" s="50">
        <v>30178453</v>
      </c>
      <c r="F129" s="50">
        <v>0</v>
      </c>
      <c r="G129" s="50">
        <f t="shared" si="474"/>
        <v>3217190</v>
      </c>
      <c r="H129" s="50">
        <v>12159892</v>
      </c>
      <c r="I129" s="50">
        <v>145472</v>
      </c>
      <c r="J129" s="51">
        <f t="shared" ref="J129:L129" si="615">J128*1936.27</f>
        <v>3808411</v>
      </c>
      <c r="K129" s="50">
        <f t="shared" si="615"/>
        <v>45701006</v>
      </c>
      <c r="L129" s="52">
        <f t="shared" si="615"/>
        <v>49509417</v>
      </c>
      <c r="M129" s="118"/>
      <c r="N129" s="120">
        <f t="shared" ref="N129:O129" si="616">N128*1936.27</f>
        <v>45701006</v>
      </c>
      <c r="O129" s="120">
        <f t="shared" si="616"/>
        <v>33541115</v>
      </c>
      <c r="P129" s="120">
        <v>1498673</v>
      </c>
      <c r="Q129" s="120">
        <f t="shared" ref="Q129:R129" si="617">Q128*1936.27</f>
        <v>55546823</v>
      </c>
      <c r="R129" s="120">
        <f t="shared" si="617"/>
        <v>51738412</v>
      </c>
      <c r="S129" s="47"/>
    </row>
    <row r="130" spans="1:19" ht="12.75" customHeight="1" x14ac:dyDescent="0.2">
      <c r="A130" s="511"/>
      <c r="B130" s="511"/>
      <c r="C130" s="53" t="s">
        <v>3</v>
      </c>
      <c r="D130" s="54">
        <v>35</v>
      </c>
      <c r="E130" s="44">
        <v>16282.58</v>
      </c>
      <c r="F130" s="44">
        <v>0</v>
      </c>
      <c r="G130" s="44">
        <f t="shared" si="466"/>
        <v>1661.54</v>
      </c>
      <c r="H130" s="44">
        <v>6280.06</v>
      </c>
      <c r="I130" s="44">
        <v>75.13</v>
      </c>
      <c r="J130" s="44">
        <f t="shared" ref="J130" si="618">(E130+F130+G130+H130+I130)/12</f>
        <v>2024.94</v>
      </c>
      <c r="K130" s="45">
        <f t="shared" ref="K130" si="619">(E130+F130+G130+H130+I130)</f>
        <v>24299.31</v>
      </c>
      <c r="L130" s="46">
        <f t="shared" ref="L130" si="620">K130+J130</f>
        <v>26324.25</v>
      </c>
      <c r="M130" s="117"/>
      <c r="N130" s="119">
        <f t="shared" ref="N130" si="621">K130</f>
        <v>24299.31</v>
      </c>
      <c r="O130" s="119">
        <f t="shared" ref="O130" si="622">E130+G130+F130+I130</f>
        <v>18019.25</v>
      </c>
      <c r="P130" s="119">
        <v>774</v>
      </c>
      <c r="Q130" s="119">
        <f t="shared" ref="Q130" si="623">IF(P130&gt;(O130*0.18),P130,O130*0.18)+N130+J130</f>
        <v>29567.72</v>
      </c>
      <c r="R130" s="119">
        <f t="shared" ref="R130" si="624">N130+O130*0.18</f>
        <v>27542.78</v>
      </c>
      <c r="S130" s="47"/>
    </row>
    <row r="131" spans="1:19" ht="9" customHeight="1" x14ac:dyDescent="0.2">
      <c r="A131" s="512"/>
      <c r="B131" s="512"/>
      <c r="C131" s="58" t="s">
        <v>4</v>
      </c>
      <c r="D131" s="59"/>
      <c r="E131" s="50">
        <v>31527471</v>
      </c>
      <c r="F131" s="50">
        <v>0</v>
      </c>
      <c r="G131" s="50">
        <f t="shared" si="474"/>
        <v>3217190</v>
      </c>
      <c r="H131" s="50">
        <v>12159892</v>
      </c>
      <c r="I131" s="50">
        <v>145472</v>
      </c>
      <c r="J131" s="51">
        <f t="shared" ref="J131:L131" si="625">J130*1936.27</f>
        <v>3920831</v>
      </c>
      <c r="K131" s="50">
        <f t="shared" si="625"/>
        <v>47050025</v>
      </c>
      <c r="L131" s="52">
        <f t="shared" si="625"/>
        <v>50970856</v>
      </c>
      <c r="M131" s="118"/>
      <c r="N131" s="120">
        <f t="shared" ref="N131:O131" si="626">N130*1936.27</f>
        <v>47050025</v>
      </c>
      <c r="O131" s="120">
        <f t="shared" si="626"/>
        <v>34890133</v>
      </c>
      <c r="P131" s="120">
        <v>1498673</v>
      </c>
      <c r="Q131" s="120">
        <f t="shared" ref="Q131:R131" si="627">Q130*1936.27</f>
        <v>57251089</v>
      </c>
      <c r="R131" s="120">
        <f t="shared" si="627"/>
        <v>53330259</v>
      </c>
      <c r="S131" s="47"/>
    </row>
    <row r="132" spans="1:19" ht="12.75" customHeight="1" x14ac:dyDescent="0.2">
      <c r="A132" s="492">
        <v>40360</v>
      </c>
      <c r="B132" s="492">
        <v>40543</v>
      </c>
      <c r="C132" s="42" t="s">
        <v>3</v>
      </c>
      <c r="D132" s="43">
        <v>0</v>
      </c>
      <c r="E132" s="44">
        <v>10415.969999999999</v>
      </c>
      <c r="F132" s="44">
        <v>0</v>
      </c>
      <c r="G132" s="44">
        <f t="shared" si="466"/>
        <v>1661.54</v>
      </c>
      <c r="H132" s="44">
        <v>6280.06</v>
      </c>
      <c r="I132" s="44">
        <v>125.22</v>
      </c>
      <c r="J132" s="44">
        <f t="shared" ref="J132" si="628">(E132+F132+G132+H132+I132)/12</f>
        <v>1540.23</v>
      </c>
      <c r="K132" s="45">
        <f t="shared" ref="K132" si="629">(E132+F132+G132+H132+I132)</f>
        <v>18482.79</v>
      </c>
      <c r="L132" s="46">
        <f t="shared" ref="L132" si="630">K132+J132</f>
        <v>20023.02</v>
      </c>
      <c r="M132" s="117"/>
      <c r="N132" s="119">
        <f t="shared" ref="N132" si="631">K132</f>
        <v>18482.79</v>
      </c>
      <c r="O132" s="119">
        <f t="shared" ref="O132" si="632">E132+G132+F132+I132</f>
        <v>12202.73</v>
      </c>
      <c r="P132" s="119">
        <v>774</v>
      </c>
      <c r="Q132" s="119">
        <f t="shared" ref="Q132" si="633">IF(P132&gt;(O132*0.18),P132,O132*0.18)+N132+J132</f>
        <v>22219.51</v>
      </c>
      <c r="R132" s="119">
        <f t="shared" ref="R132" si="634">N132+O132*0.18</f>
        <v>20679.28</v>
      </c>
      <c r="S132" s="47"/>
    </row>
    <row r="133" spans="1:19" ht="9" customHeight="1" x14ac:dyDescent="0.2">
      <c r="A133" s="493"/>
      <c r="B133" s="493"/>
      <c r="C133" s="48" t="s">
        <v>4</v>
      </c>
      <c r="D133" s="49">
        <v>2</v>
      </c>
      <c r="E133" s="50">
        <v>20168130</v>
      </c>
      <c r="F133" s="50">
        <v>0</v>
      </c>
      <c r="G133" s="50">
        <f t="shared" si="474"/>
        <v>3217190</v>
      </c>
      <c r="H133" s="50">
        <v>12159892</v>
      </c>
      <c r="I133" s="50">
        <v>242460</v>
      </c>
      <c r="J133" s="51">
        <f t="shared" ref="J133:L133" si="635">J132*1936.27</f>
        <v>2982301</v>
      </c>
      <c r="K133" s="50">
        <f t="shared" si="635"/>
        <v>35787672</v>
      </c>
      <c r="L133" s="52">
        <f t="shared" si="635"/>
        <v>38769973</v>
      </c>
      <c r="M133" s="118"/>
      <c r="N133" s="120">
        <f t="shared" ref="N133:O133" si="636">N132*1936.27</f>
        <v>35787672</v>
      </c>
      <c r="O133" s="120">
        <f t="shared" si="636"/>
        <v>23627780</v>
      </c>
      <c r="P133" s="120">
        <v>1498673</v>
      </c>
      <c r="Q133" s="120">
        <f t="shared" ref="Q133:R133" si="637">Q132*1936.27</f>
        <v>43022971</v>
      </c>
      <c r="R133" s="120">
        <f t="shared" si="637"/>
        <v>40040669</v>
      </c>
      <c r="S133" s="47"/>
    </row>
    <row r="134" spans="1:19" ht="12.75" customHeight="1" x14ac:dyDescent="0.2">
      <c r="A134" s="511">
        <v>40360</v>
      </c>
      <c r="B134" s="511">
        <v>40543</v>
      </c>
      <c r="C134" s="53" t="s">
        <v>3</v>
      </c>
      <c r="D134" s="54">
        <v>3</v>
      </c>
      <c r="E134" s="44">
        <v>10791.27</v>
      </c>
      <c r="F134" s="44">
        <v>0</v>
      </c>
      <c r="G134" s="44">
        <f t="shared" si="466"/>
        <v>1661.54</v>
      </c>
      <c r="H134" s="44">
        <v>6280.06</v>
      </c>
      <c r="I134" s="44">
        <v>125.22</v>
      </c>
      <c r="J134" s="44">
        <f t="shared" ref="J134" si="638">(E134+F134+G134+H134+I134)/12</f>
        <v>1571.51</v>
      </c>
      <c r="K134" s="45">
        <f t="shared" ref="K134" si="639">(E134+F134+G134+H134+I134)</f>
        <v>18858.09</v>
      </c>
      <c r="L134" s="46">
        <f t="shared" ref="L134" si="640">K134+J134</f>
        <v>20429.599999999999</v>
      </c>
      <c r="M134" s="117"/>
      <c r="N134" s="119">
        <f t="shared" ref="N134" si="641">K134</f>
        <v>18858.09</v>
      </c>
      <c r="O134" s="119">
        <f t="shared" ref="O134" si="642">E134+G134+F134+I134</f>
        <v>12578.03</v>
      </c>
      <c r="P134" s="119">
        <v>774</v>
      </c>
      <c r="Q134" s="119">
        <f t="shared" ref="Q134" si="643">IF(P134&gt;(O134*0.18),P134,O134*0.18)+N134+J134</f>
        <v>22693.65</v>
      </c>
      <c r="R134" s="119">
        <f t="shared" ref="R134" si="644">N134+O134*0.18</f>
        <v>21122.14</v>
      </c>
      <c r="S134" s="47"/>
    </row>
    <row r="135" spans="1:19" ht="9" customHeight="1" x14ac:dyDescent="0.2">
      <c r="A135" s="511"/>
      <c r="B135" s="511"/>
      <c r="C135" s="48" t="s">
        <v>4</v>
      </c>
      <c r="D135" s="49">
        <v>8</v>
      </c>
      <c r="E135" s="50">
        <v>20894812</v>
      </c>
      <c r="F135" s="50">
        <v>0</v>
      </c>
      <c r="G135" s="50">
        <f t="shared" si="474"/>
        <v>3217190</v>
      </c>
      <c r="H135" s="50">
        <v>12159892</v>
      </c>
      <c r="I135" s="50">
        <v>242460</v>
      </c>
      <c r="J135" s="51">
        <f t="shared" ref="J135:L135" si="645">J134*1936.27</f>
        <v>3042868</v>
      </c>
      <c r="K135" s="50">
        <f t="shared" si="645"/>
        <v>36514354</v>
      </c>
      <c r="L135" s="52">
        <f t="shared" si="645"/>
        <v>39557222</v>
      </c>
      <c r="M135" s="118"/>
      <c r="N135" s="120">
        <f t="shared" ref="N135:O135" si="646">N134*1936.27</f>
        <v>36514354</v>
      </c>
      <c r="O135" s="120">
        <f t="shared" si="646"/>
        <v>24354462</v>
      </c>
      <c r="P135" s="120">
        <v>1498673</v>
      </c>
      <c r="Q135" s="120">
        <f t="shared" ref="Q135:R135" si="647">Q134*1936.27</f>
        <v>43941034</v>
      </c>
      <c r="R135" s="120">
        <f t="shared" si="647"/>
        <v>40898166</v>
      </c>
      <c r="S135" s="47"/>
    </row>
    <row r="136" spans="1:19" ht="12.75" customHeight="1" x14ac:dyDescent="0.2">
      <c r="A136" s="511"/>
      <c r="B136" s="511"/>
      <c r="C136" s="53" t="s">
        <v>3</v>
      </c>
      <c r="D136" s="54">
        <v>9</v>
      </c>
      <c r="E136" s="44">
        <v>12131.03</v>
      </c>
      <c r="F136" s="44">
        <v>0</v>
      </c>
      <c r="G136" s="44">
        <f t="shared" si="466"/>
        <v>1661.54</v>
      </c>
      <c r="H136" s="44">
        <v>6280.06</v>
      </c>
      <c r="I136" s="44">
        <v>125.22</v>
      </c>
      <c r="J136" s="44">
        <f t="shared" ref="J136" si="648">(E136+F136+G136+H136+I136)/12</f>
        <v>1683.15</v>
      </c>
      <c r="K136" s="45">
        <f t="shared" ref="K136" si="649">(E136+F136+G136+H136+I136)</f>
        <v>20197.849999999999</v>
      </c>
      <c r="L136" s="46">
        <f t="shared" ref="L136" si="650">K136+J136</f>
        <v>21881</v>
      </c>
      <c r="M136" s="117"/>
      <c r="N136" s="119">
        <f t="shared" ref="N136" si="651">K136</f>
        <v>20197.849999999999</v>
      </c>
      <c r="O136" s="119">
        <f t="shared" ref="O136" si="652">E136+G136+F136+I136</f>
        <v>13917.79</v>
      </c>
      <c r="P136" s="119">
        <v>774</v>
      </c>
      <c r="Q136" s="119">
        <f t="shared" ref="Q136" si="653">IF(P136&gt;(O136*0.18),P136,O136*0.18)+N136+J136</f>
        <v>24386.2</v>
      </c>
      <c r="R136" s="119">
        <f t="shared" ref="R136" si="654">N136+O136*0.18</f>
        <v>22703.05</v>
      </c>
      <c r="S136" s="47"/>
    </row>
    <row r="137" spans="1:19" ht="9" customHeight="1" x14ac:dyDescent="0.2">
      <c r="A137" s="511"/>
      <c r="B137" s="511"/>
      <c r="C137" s="48" t="s">
        <v>4</v>
      </c>
      <c r="D137" s="49">
        <v>14</v>
      </c>
      <c r="E137" s="50">
        <v>23488949</v>
      </c>
      <c r="F137" s="50">
        <v>0</v>
      </c>
      <c r="G137" s="50">
        <f t="shared" si="474"/>
        <v>3217190</v>
      </c>
      <c r="H137" s="50">
        <v>12159892</v>
      </c>
      <c r="I137" s="50">
        <v>242460</v>
      </c>
      <c r="J137" s="51">
        <f t="shared" ref="J137:L137" si="655">J136*1936.27</f>
        <v>3259033</v>
      </c>
      <c r="K137" s="50">
        <f t="shared" si="655"/>
        <v>39108491</v>
      </c>
      <c r="L137" s="52">
        <f t="shared" si="655"/>
        <v>42367524</v>
      </c>
      <c r="M137" s="118"/>
      <c r="N137" s="120">
        <f t="shared" ref="N137:O137" si="656">N136*1936.27</f>
        <v>39108491</v>
      </c>
      <c r="O137" s="120">
        <f t="shared" si="656"/>
        <v>26948599</v>
      </c>
      <c r="P137" s="120">
        <v>1498673</v>
      </c>
      <c r="Q137" s="120">
        <f t="shared" ref="Q137:R137" si="657">Q136*1936.27</f>
        <v>47218267</v>
      </c>
      <c r="R137" s="120">
        <f t="shared" si="657"/>
        <v>43959235</v>
      </c>
      <c r="S137" s="47"/>
    </row>
    <row r="138" spans="1:19" ht="12.75" customHeight="1" x14ac:dyDescent="0.2">
      <c r="A138" s="511"/>
      <c r="B138" s="511"/>
      <c r="C138" s="53" t="s">
        <v>3</v>
      </c>
      <c r="D138" s="54">
        <v>15</v>
      </c>
      <c r="E138" s="44">
        <v>13400.03</v>
      </c>
      <c r="F138" s="44">
        <v>0</v>
      </c>
      <c r="G138" s="44">
        <f t="shared" si="466"/>
        <v>1661.54</v>
      </c>
      <c r="H138" s="44">
        <v>6280.06</v>
      </c>
      <c r="I138" s="44">
        <v>125.22</v>
      </c>
      <c r="J138" s="44">
        <f t="shared" ref="J138" si="658">(E138+F138+G138+H138+I138)/12</f>
        <v>1788.9</v>
      </c>
      <c r="K138" s="45">
        <f t="shared" ref="K138" si="659">(E138+F138+G138+H138+I138)</f>
        <v>21466.85</v>
      </c>
      <c r="L138" s="46">
        <f t="shared" ref="L138" si="660">K138+J138</f>
        <v>23255.75</v>
      </c>
      <c r="M138" s="117"/>
      <c r="N138" s="119">
        <f t="shared" ref="N138" si="661">K138</f>
        <v>21466.85</v>
      </c>
      <c r="O138" s="119">
        <f t="shared" ref="O138" si="662">E138+G138+F138+I138</f>
        <v>15186.79</v>
      </c>
      <c r="P138" s="119">
        <v>774</v>
      </c>
      <c r="Q138" s="119">
        <f t="shared" ref="Q138" si="663">IF(P138&gt;(O138*0.18),P138,O138*0.18)+N138+J138</f>
        <v>25989.37</v>
      </c>
      <c r="R138" s="119">
        <f t="shared" ref="R138" si="664">N138+O138*0.18</f>
        <v>24200.47</v>
      </c>
      <c r="S138" s="47"/>
    </row>
    <row r="139" spans="1:19" ht="9" customHeight="1" x14ac:dyDescent="0.2">
      <c r="A139" s="511"/>
      <c r="B139" s="511"/>
      <c r="C139" s="48" t="s">
        <v>4</v>
      </c>
      <c r="D139" s="49">
        <v>20</v>
      </c>
      <c r="E139" s="50">
        <v>25946076</v>
      </c>
      <c r="F139" s="50">
        <v>0</v>
      </c>
      <c r="G139" s="50">
        <f t="shared" si="474"/>
        <v>3217190</v>
      </c>
      <c r="H139" s="50">
        <v>12159892</v>
      </c>
      <c r="I139" s="50">
        <v>242460</v>
      </c>
      <c r="J139" s="51">
        <f t="shared" ref="J139:L139" si="665">J138*1936.27</f>
        <v>3463793</v>
      </c>
      <c r="K139" s="50">
        <f t="shared" si="665"/>
        <v>41565618</v>
      </c>
      <c r="L139" s="52">
        <f t="shared" si="665"/>
        <v>45029411</v>
      </c>
      <c r="M139" s="118"/>
      <c r="N139" s="120">
        <f t="shared" ref="N139:O139" si="666">N138*1936.27</f>
        <v>41565618</v>
      </c>
      <c r="O139" s="120">
        <f t="shared" si="666"/>
        <v>29405726</v>
      </c>
      <c r="P139" s="120">
        <v>1498673</v>
      </c>
      <c r="Q139" s="120">
        <f t="shared" ref="Q139:R139" si="667">Q138*1936.27</f>
        <v>50322437</v>
      </c>
      <c r="R139" s="120">
        <f t="shared" si="667"/>
        <v>46858644</v>
      </c>
      <c r="S139" s="47"/>
    </row>
    <row r="140" spans="1:19" ht="12.75" customHeight="1" x14ac:dyDescent="0.2">
      <c r="A140" s="511"/>
      <c r="B140" s="511"/>
      <c r="C140" s="53" t="s">
        <v>3</v>
      </c>
      <c r="D140" s="54">
        <v>21</v>
      </c>
      <c r="E140" s="44">
        <v>14676.66</v>
      </c>
      <c r="F140" s="44">
        <v>0</v>
      </c>
      <c r="G140" s="44">
        <f t="shared" si="466"/>
        <v>1661.54</v>
      </c>
      <c r="H140" s="44">
        <v>6280.06</v>
      </c>
      <c r="I140" s="44">
        <v>125.22</v>
      </c>
      <c r="J140" s="44">
        <f t="shared" ref="J140" si="668">(E140+F140+G140+H140+I140)/12</f>
        <v>1895.29</v>
      </c>
      <c r="K140" s="45">
        <f t="shared" ref="K140" si="669">(E140+F140+G140+H140+I140)</f>
        <v>22743.48</v>
      </c>
      <c r="L140" s="46">
        <f t="shared" ref="L140" si="670">K140+J140</f>
        <v>24638.77</v>
      </c>
      <c r="M140" s="117"/>
      <c r="N140" s="119">
        <f t="shared" ref="N140" si="671">K140</f>
        <v>22743.48</v>
      </c>
      <c r="O140" s="119">
        <f t="shared" ref="O140" si="672">E140+G140+F140+I140</f>
        <v>16463.419999999998</v>
      </c>
      <c r="P140" s="119">
        <v>774</v>
      </c>
      <c r="Q140" s="119">
        <f t="shared" ref="Q140" si="673">IF(P140&gt;(O140*0.18),P140,O140*0.18)+N140+J140</f>
        <v>27602.19</v>
      </c>
      <c r="R140" s="119">
        <f t="shared" ref="R140" si="674">N140+O140*0.18</f>
        <v>25706.9</v>
      </c>
      <c r="S140" s="47"/>
    </row>
    <row r="141" spans="1:19" ht="9" customHeight="1" x14ac:dyDescent="0.2">
      <c r="A141" s="511"/>
      <c r="B141" s="511"/>
      <c r="C141" s="48" t="s">
        <v>4</v>
      </c>
      <c r="D141" s="49">
        <v>27</v>
      </c>
      <c r="E141" s="50">
        <v>28417976</v>
      </c>
      <c r="F141" s="50">
        <v>0</v>
      </c>
      <c r="G141" s="50">
        <f t="shared" si="474"/>
        <v>3217190</v>
      </c>
      <c r="H141" s="50">
        <v>12159892</v>
      </c>
      <c r="I141" s="50">
        <v>242460</v>
      </c>
      <c r="J141" s="51">
        <f t="shared" ref="J141:L141" si="675">J140*1936.27</f>
        <v>3669793</v>
      </c>
      <c r="K141" s="50">
        <f t="shared" si="675"/>
        <v>44037518</v>
      </c>
      <c r="L141" s="52">
        <f t="shared" si="675"/>
        <v>47707311</v>
      </c>
      <c r="M141" s="118"/>
      <c r="N141" s="120">
        <f t="shared" ref="N141:O141" si="676">N140*1936.27</f>
        <v>44037518</v>
      </c>
      <c r="O141" s="120">
        <f t="shared" si="676"/>
        <v>31877626</v>
      </c>
      <c r="P141" s="120">
        <v>1498673</v>
      </c>
      <c r="Q141" s="120">
        <f t="shared" ref="Q141:R141" si="677">Q140*1936.27</f>
        <v>53445292</v>
      </c>
      <c r="R141" s="120">
        <f t="shared" si="677"/>
        <v>49775499</v>
      </c>
      <c r="S141" s="47"/>
    </row>
    <row r="142" spans="1:19" ht="12.75" customHeight="1" x14ac:dyDescent="0.2">
      <c r="A142" s="511"/>
      <c r="B142" s="511"/>
      <c r="C142" s="53" t="s">
        <v>3</v>
      </c>
      <c r="D142" s="54">
        <v>28</v>
      </c>
      <c r="E142" s="44">
        <v>15585.87</v>
      </c>
      <c r="F142" s="44">
        <v>0</v>
      </c>
      <c r="G142" s="44">
        <f t="shared" si="466"/>
        <v>1661.54</v>
      </c>
      <c r="H142" s="44">
        <v>6280.06</v>
      </c>
      <c r="I142" s="44">
        <v>125.22</v>
      </c>
      <c r="J142" s="44">
        <f t="shared" ref="J142" si="678">(E142+F142+G142+H142+I142)/12</f>
        <v>1971.06</v>
      </c>
      <c r="K142" s="45">
        <f t="shared" ref="K142" si="679">(E142+F142+G142+H142+I142)</f>
        <v>23652.69</v>
      </c>
      <c r="L142" s="46">
        <f t="shared" ref="L142" si="680">K142+J142</f>
        <v>25623.75</v>
      </c>
      <c r="M142" s="117"/>
      <c r="N142" s="119">
        <f t="shared" ref="N142" si="681">K142</f>
        <v>23652.69</v>
      </c>
      <c r="O142" s="119">
        <f t="shared" ref="O142" si="682">E142+G142+F142+I142</f>
        <v>17372.63</v>
      </c>
      <c r="P142" s="119">
        <v>774</v>
      </c>
      <c r="Q142" s="119">
        <f t="shared" ref="Q142" si="683">IF(P142&gt;(O142*0.18),P142,O142*0.18)+N142+J142</f>
        <v>28750.82</v>
      </c>
      <c r="R142" s="119">
        <f t="shared" ref="R142" si="684">N142+O142*0.18</f>
        <v>26779.759999999998</v>
      </c>
      <c r="S142" s="47"/>
    </row>
    <row r="143" spans="1:19" ht="9" customHeight="1" x14ac:dyDescent="0.2">
      <c r="A143" s="511"/>
      <c r="B143" s="511"/>
      <c r="C143" s="48" t="s">
        <v>4</v>
      </c>
      <c r="D143" s="49">
        <v>34</v>
      </c>
      <c r="E143" s="50">
        <v>30178453</v>
      </c>
      <c r="F143" s="50">
        <v>0</v>
      </c>
      <c r="G143" s="50">
        <f t="shared" si="474"/>
        <v>3217190</v>
      </c>
      <c r="H143" s="50">
        <v>12159892</v>
      </c>
      <c r="I143" s="50">
        <v>242460</v>
      </c>
      <c r="J143" s="51">
        <f t="shared" ref="J143:L143" si="685">J142*1936.27</f>
        <v>3816504</v>
      </c>
      <c r="K143" s="50">
        <f t="shared" si="685"/>
        <v>45797994</v>
      </c>
      <c r="L143" s="52">
        <f t="shared" si="685"/>
        <v>49614498</v>
      </c>
      <c r="M143" s="118"/>
      <c r="N143" s="120">
        <f t="shared" ref="N143:O143" si="686">N142*1936.27</f>
        <v>45797994</v>
      </c>
      <c r="O143" s="120">
        <f t="shared" si="686"/>
        <v>33638102</v>
      </c>
      <c r="P143" s="120">
        <v>1498673</v>
      </c>
      <c r="Q143" s="120">
        <f t="shared" ref="Q143:R143" si="687">Q142*1936.27</f>
        <v>55669350</v>
      </c>
      <c r="R143" s="120">
        <f t="shared" si="687"/>
        <v>51852846</v>
      </c>
      <c r="S143" s="47"/>
    </row>
    <row r="144" spans="1:19" ht="12.75" customHeight="1" x14ac:dyDescent="0.2">
      <c r="A144" s="511"/>
      <c r="B144" s="511"/>
      <c r="C144" s="53" t="s">
        <v>3</v>
      </c>
      <c r="D144" s="54">
        <v>35</v>
      </c>
      <c r="E144" s="44">
        <v>16282.58</v>
      </c>
      <c r="F144" s="44">
        <v>0</v>
      </c>
      <c r="G144" s="44">
        <f t="shared" si="466"/>
        <v>1661.54</v>
      </c>
      <c r="H144" s="44">
        <v>6280.06</v>
      </c>
      <c r="I144" s="44">
        <v>125.22</v>
      </c>
      <c r="J144" s="44">
        <f t="shared" ref="J144" si="688">(E144+F144+G144+H144+I144)/12</f>
        <v>2029.12</v>
      </c>
      <c r="K144" s="45">
        <f t="shared" ref="K144" si="689">(E144+F144+G144+H144+I144)</f>
        <v>24349.4</v>
      </c>
      <c r="L144" s="46">
        <f t="shared" ref="L144" si="690">K144+J144</f>
        <v>26378.52</v>
      </c>
      <c r="M144" s="117"/>
      <c r="N144" s="119">
        <f t="shared" ref="N144" si="691">K144</f>
        <v>24349.4</v>
      </c>
      <c r="O144" s="119">
        <f t="shared" ref="O144" si="692">E144+G144+F144+I144</f>
        <v>18069.34</v>
      </c>
      <c r="P144" s="119">
        <v>774</v>
      </c>
      <c r="Q144" s="119">
        <f t="shared" ref="Q144" si="693">IF(P144&gt;(O144*0.18),P144,O144*0.18)+N144+J144</f>
        <v>29631</v>
      </c>
      <c r="R144" s="119">
        <f t="shared" ref="R144" si="694">N144+O144*0.18</f>
        <v>27601.88</v>
      </c>
      <c r="S144" s="47"/>
    </row>
    <row r="145" spans="1:19" ht="9" customHeight="1" x14ac:dyDescent="0.2">
      <c r="A145" s="512"/>
      <c r="B145" s="512"/>
      <c r="C145" s="58" t="s">
        <v>4</v>
      </c>
      <c r="D145" s="59"/>
      <c r="E145" s="61">
        <v>31527471</v>
      </c>
      <c r="F145" s="61">
        <v>0</v>
      </c>
      <c r="G145" s="50">
        <f t="shared" si="474"/>
        <v>3217190</v>
      </c>
      <c r="H145" s="61">
        <v>12159892</v>
      </c>
      <c r="I145" s="61">
        <v>242460</v>
      </c>
      <c r="J145" s="51">
        <f t="shared" ref="J145:L145" si="695">J144*1936.27</f>
        <v>3928924</v>
      </c>
      <c r="K145" s="50">
        <f t="shared" si="695"/>
        <v>47147013</v>
      </c>
      <c r="L145" s="52">
        <f t="shared" si="695"/>
        <v>51075937</v>
      </c>
      <c r="M145" s="118"/>
      <c r="N145" s="120">
        <f t="shared" ref="N145:O145" si="696">N144*1936.27</f>
        <v>47147013</v>
      </c>
      <c r="O145" s="120">
        <f t="shared" si="696"/>
        <v>34987121</v>
      </c>
      <c r="P145" s="120">
        <v>1498673</v>
      </c>
      <c r="Q145" s="120">
        <f t="shared" ref="Q145:R145" si="697">Q144*1936.27</f>
        <v>57373616</v>
      </c>
      <c r="R145" s="120">
        <f t="shared" si="697"/>
        <v>53444692</v>
      </c>
      <c r="S145" s="47"/>
    </row>
    <row r="146" spans="1:19" ht="12.75" customHeight="1" x14ac:dyDescent="0.2">
      <c r="A146" s="492">
        <v>40544</v>
      </c>
      <c r="B146" s="492">
        <v>42369</v>
      </c>
      <c r="C146" s="42" t="s">
        <v>3</v>
      </c>
      <c r="D146" s="43">
        <v>0</v>
      </c>
      <c r="E146" s="44">
        <v>10415.969999999999</v>
      </c>
      <c r="F146" s="44">
        <v>0</v>
      </c>
      <c r="G146" s="44">
        <f t="shared" si="466"/>
        <v>1661.54</v>
      </c>
      <c r="H146" s="44">
        <v>6280.06</v>
      </c>
      <c r="I146" s="44">
        <v>125.22</v>
      </c>
      <c r="J146" s="44">
        <f t="shared" ref="J146" si="698">(E146+F146+G146+H146+I146)/12</f>
        <v>1540.23</v>
      </c>
      <c r="K146" s="45">
        <f t="shared" ref="K146" si="699">(E146+F146+G146+H146+I146)</f>
        <v>18482.79</v>
      </c>
      <c r="L146" s="46">
        <f t="shared" ref="L146" si="700">K146+J146</f>
        <v>20023.02</v>
      </c>
      <c r="M146" s="117"/>
      <c r="N146" s="119">
        <f t="shared" ref="N146" si="701">K146</f>
        <v>18482.79</v>
      </c>
      <c r="O146" s="119">
        <f t="shared" ref="O146" si="702">E146+G146+F146+I146</f>
        <v>12202.73</v>
      </c>
      <c r="P146" s="119">
        <v>774</v>
      </c>
      <c r="Q146" s="119">
        <f t="shared" ref="Q146" si="703">IF(P146&gt;(O146*0.18),P146,O146*0.18)+N146+J146</f>
        <v>22219.51</v>
      </c>
      <c r="R146" s="119">
        <f t="shared" ref="R146" si="704">N146+O146*0.18</f>
        <v>20679.28</v>
      </c>
      <c r="S146" s="47"/>
    </row>
    <row r="147" spans="1:19" ht="9" customHeight="1" x14ac:dyDescent="0.2">
      <c r="A147" s="493"/>
      <c r="B147" s="493"/>
      <c r="C147" s="48" t="s">
        <v>4</v>
      </c>
      <c r="D147" s="49">
        <v>2</v>
      </c>
      <c r="E147" s="61">
        <v>20168130</v>
      </c>
      <c r="F147" s="50">
        <v>0</v>
      </c>
      <c r="G147" s="50">
        <f t="shared" si="474"/>
        <v>3217190</v>
      </c>
      <c r="H147" s="61">
        <v>12159892</v>
      </c>
      <c r="I147" s="61">
        <v>242460</v>
      </c>
      <c r="J147" s="51">
        <f t="shared" ref="J147:L147" si="705">J146*1936.27</f>
        <v>2982301</v>
      </c>
      <c r="K147" s="50">
        <f t="shared" si="705"/>
        <v>35787672</v>
      </c>
      <c r="L147" s="52">
        <f t="shared" si="705"/>
        <v>38769973</v>
      </c>
      <c r="M147" s="118"/>
      <c r="N147" s="120">
        <f t="shared" ref="N147:O147" si="706">N146*1936.27</f>
        <v>35787672</v>
      </c>
      <c r="O147" s="120">
        <f t="shared" si="706"/>
        <v>23627780</v>
      </c>
      <c r="P147" s="120">
        <v>1498673</v>
      </c>
      <c r="Q147" s="120">
        <f t="shared" ref="Q147:R147" si="707">Q146*1936.27</f>
        <v>43022971</v>
      </c>
      <c r="R147" s="120">
        <f t="shared" si="707"/>
        <v>40040669</v>
      </c>
      <c r="S147" s="47"/>
    </row>
    <row r="148" spans="1:19" ht="12.75" customHeight="1" x14ac:dyDescent="0.2">
      <c r="A148" s="511">
        <v>40544</v>
      </c>
      <c r="B148" s="511">
        <v>42369</v>
      </c>
      <c r="C148" s="53" t="s">
        <v>3</v>
      </c>
      <c r="D148" s="54">
        <v>3</v>
      </c>
      <c r="E148" s="44">
        <v>10791.27</v>
      </c>
      <c r="F148" s="44">
        <v>0</v>
      </c>
      <c r="G148" s="44">
        <f t="shared" si="466"/>
        <v>1661.54</v>
      </c>
      <c r="H148" s="44">
        <v>6280.06</v>
      </c>
      <c r="I148" s="44">
        <v>125.22</v>
      </c>
      <c r="J148" s="44">
        <f t="shared" ref="J148" si="708">(E148+F148+G148+H148+I148)/12</f>
        <v>1571.51</v>
      </c>
      <c r="K148" s="45">
        <f t="shared" ref="K148" si="709">(E148+F148+G148+H148+I148)</f>
        <v>18858.09</v>
      </c>
      <c r="L148" s="46">
        <f t="shared" ref="L148" si="710">K148+J148</f>
        <v>20429.599999999999</v>
      </c>
      <c r="M148" s="117"/>
      <c r="N148" s="119">
        <f t="shared" ref="N148" si="711">K148</f>
        <v>18858.09</v>
      </c>
      <c r="O148" s="119">
        <f t="shared" ref="O148" si="712">E148+G148+F148+I148</f>
        <v>12578.03</v>
      </c>
      <c r="P148" s="119">
        <v>774</v>
      </c>
      <c r="Q148" s="119">
        <f t="shared" ref="Q148" si="713">IF(P148&gt;(O148*0.18),P148,O148*0.18)+N148+J148</f>
        <v>22693.65</v>
      </c>
      <c r="R148" s="119">
        <f t="shared" ref="R148" si="714">N148+O148*0.18</f>
        <v>21122.14</v>
      </c>
      <c r="S148" s="47"/>
    </row>
    <row r="149" spans="1:19" ht="9" customHeight="1" x14ac:dyDescent="0.2">
      <c r="A149" s="511"/>
      <c r="B149" s="511"/>
      <c r="C149" s="48" t="s">
        <v>4</v>
      </c>
      <c r="D149" s="49">
        <v>8</v>
      </c>
      <c r="E149" s="61">
        <v>20894812</v>
      </c>
      <c r="F149" s="50">
        <v>0</v>
      </c>
      <c r="G149" s="50">
        <f t="shared" si="474"/>
        <v>3217190</v>
      </c>
      <c r="H149" s="61">
        <v>12159892</v>
      </c>
      <c r="I149" s="61">
        <v>242460</v>
      </c>
      <c r="J149" s="51">
        <f t="shared" ref="J149:L149" si="715">J148*1936.27</f>
        <v>3042868</v>
      </c>
      <c r="K149" s="50">
        <f t="shared" si="715"/>
        <v>36514354</v>
      </c>
      <c r="L149" s="52">
        <f t="shared" si="715"/>
        <v>39557222</v>
      </c>
      <c r="M149" s="118"/>
      <c r="N149" s="120">
        <f t="shared" ref="N149:O149" si="716">N148*1936.27</f>
        <v>36514354</v>
      </c>
      <c r="O149" s="120">
        <f t="shared" si="716"/>
        <v>24354462</v>
      </c>
      <c r="P149" s="120">
        <v>1498673</v>
      </c>
      <c r="Q149" s="120">
        <f t="shared" ref="Q149:R149" si="717">Q148*1936.27</f>
        <v>43941034</v>
      </c>
      <c r="R149" s="120">
        <f t="shared" si="717"/>
        <v>40898166</v>
      </c>
      <c r="S149" s="47"/>
    </row>
    <row r="150" spans="1:19" ht="12.75" customHeight="1" x14ac:dyDescent="0.2">
      <c r="A150" s="511"/>
      <c r="B150" s="511"/>
      <c r="C150" s="53" t="s">
        <v>3</v>
      </c>
      <c r="D150" s="54">
        <v>9</v>
      </c>
      <c r="E150" s="44">
        <v>12131.03</v>
      </c>
      <c r="F150" s="44">
        <v>0</v>
      </c>
      <c r="G150" s="44">
        <f t="shared" si="466"/>
        <v>1661.54</v>
      </c>
      <c r="H150" s="44">
        <v>6280.06</v>
      </c>
      <c r="I150" s="44">
        <v>125.22</v>
      </c>
      <c r="J150" s="44">
        <f t="shared" ref="J150" si="718">(E150+F150+G150+H150+I150)/12</f>
        <v>1683.15</v>
      </c>
      <c r="K150" s="45">
        <f t="shared" ref="K150" si="719">(E150+F150+G150+H150+I150)</f>
        <v>20197.849999999999</v>
      </c>
      <c r="L150" s="46">
        <f t="shared" ref="L150" si="720">K150+J150</f>
        <v>21881</v>
      </c>
      <c r="M150" s="117"/>
      <c r="N150" s="119">
        <f t="shared" ref="N150" si="721">K150</f>
        <v>20197.849999999999</v>
      </c>
      <c r="O150" s="119">
        <f t="shared" ref="O150" si="722">E150+G150+F150+I150</f>
        <v>13917.79</v>
      </c>
      <c r="P150" s="119">
        <v>774</v>
      </c>
      <c r="Q150" s="119">
        <f t="shared" ref="Q150" si="723">IF(P150&gt;(O150*0.18),P150,O150*0.18)+N150+J150</f>
        <v>24386.2</v>
      </c>
      <c r="R150" s="119">
        <f t="shared" ref="R150" si="724">N150+O150*0.18</f>
        <v>22703.05</v>
      </c>
      <c r="S150" s="47"/>
    </row>
    <row r="151" spans="1:19" ht="9" customHeight="1" x14ac:dyDescent="0.2">
      <c r="A151" s="511"/>
      <c r="B151" s="511"/>
      <c r="C151" s="48" t="s">
        <v>4</v>
      </c>
      <c r="D151" s="49">
        <v>14</v>
      </c>
      <c r="E151" s="61">
        <v>23488949</v>
      </c>
      <c r="F151" s="50">
        <v>0</v>
      </c>
      <c r="G151" s="50">
        <f t="shared" si="474"/>
        <v>3217190</v>
      </c>
      <c r="H151" s="61">
        <v>12159892</v>
      </c>
      <c r="I151" s="61">
        <v>242460</v>
      </c>
      <c r="J151" s="51">
        <f t="shared" ref="J151:L151" si="725">J150*1936.27</f>
        <v>3259033</v>
      </c>
      <c r="K151" s="50">
        <f t="shared" si="725"/>
        <v>39108491</v>
      </c>
      <c r="L151" s="52">
        <f t="shared" si="725"/>
        <v>42367524</v>
      </c>
      <c r="M151" s="118"/>
      <c r="N151" s="120">
        <f t="shared" ref="N151:O151" si="726">N150*1936.27</f>
        <v>39108491</v>
      </c>
      <c r="O151" s="120">
        <f t="shared" si="726"/>
        <v>26948599</v>
      </c>
      <c r="P151" s="120">
        <v>1498673</v>
      </c>
      <c r="Q151" s="120">
        <f t="shared" ref="Q151:R151" si="727">Q150*1936.27</f>
        <v>47218267</v>
      </c>
      <c r="R151" s="120">
        <f t="shared" si="727"/>
        <v>43959235</v>
      </c>
      <c r="S151" s="47"/>
    </row>
    <row r="152" spans="1:19" ht="12.75" customHeight="1" x14ac:dyDescent="0.2">
      <c r="A152" s="511"/>
      <c r="B152" s="511"/>
      <c r="C152" s="53" t="s">
        <v>3</v>
      </c>
      <c r="D152" s="54">
        <v>15</v>
      </c>
      <c r="E152" s="44">
        <v>13400.03</v>
      </c>
      <c r="F152" s="44">
        <v>0</v>
      </c>
      <c r="G152" s="44">
        <f t="shared" si="466"/>
        <v>1661.54</v>
      </c>
      <c r="H152" s="44">
        <v>6280.06</v>
      </c>
      <c r="I152" s="44">
        <v>125.22</v>
      </c>
      <c r="J152" s="44">
        <f t="shared" ref="J152" si="728">(E152+F152+G152+H152+I152)/12</f>
        <v>1788.9</v>
      </c>
      <c r="K152" s="45">
        <f t="shared" ref="K152" si="729">(E152+F152+G152+H152+I152)</f>
        <v>21466.85</v>
      </c>
      <c r="L152" s="46">
        <f t="shared" ref="L152" si="730">K152+J152</f>
        <v>23255.75</v>
      </c>
      <c r="M152" s="117"/>
      <c r="N152" s="119">
        <f t="shared" ref="N152" si="731">K152</f>
        <v>21466.85</v>
      </c>
      <c r="O152" s="119">
        <f t="shared" ref="O152" si="732">E152+G152+F152+I152</f>
        <v>15186.79</v>
      </c>
      <c r="P152" s="119">
        <v>774</v>
      </c>
      <c r="Q152" s="119">
        <f t="shared" ref="Q152" si="733">IF(P152&gt;(O152*0.18),P152,O152*0.18)+N152+J152</f>
        <v>25989.37</v>
      </c>
      <c r="R152" s="119">
        <f t="shared" ref="R152" si="734">N152+O152*0.18</f>
        <v>24200.47</v>
      </c>
      <c r="S152" s="47"/>
    </row>
    <row r="153" spans="1:19" ht="9" customHeight="1" x14ac:dyDescent="0.2">
      <c r="A153" s="511"/>
      <c r="B153" s="511"/>
      <c r="C153" s="48" t="s">
        <v>4</v>
      </c>
      <c r="D153" s="49">
        <v>20</v>
      </c>
      <c r="E153" s="61">
        <v>25946076</v>
      </c>
      <c r="F153" s="50">
        <v>0</v>
      </c>
      <c r="G153" s="50">
        <f t="shared" si="474"/>
        <v>3217190</v>
      </c>
      <c r="H153" s="61">
        <v>12159892</v>
      </c>
      <c r="I153" s="61">
        <v>242460</v>
      </c>
      <c r="J153" s="51">
        <f t="shared" ref="J153:L153" si="735">J152*1936.27</f>
        <v>3463793</v>
      </c>
      <c r="K153" s="50">
        <f t="shared" si="735"/>
        <v>41565618</v>
      </c>
      <c r="L153" s="52">
        <f t="shared" si="735"/>
        <v>45029411</v>
      </c>
      <c r="M153" s="118"/>
      <c r="N153" s="120">
        <f t="shared" ref="N153:O153" si="736">N152*1936.27</f>
        <v>41565618</v>
      </c>
      <c r="O153" s="120">
        <f t="shared" si="736"/>
        <v>29405726</v>
      </c>
      <c r="P153" s="120">
        <v>1498673</v>
      </c>
      <c r="Q153" s="120">
        <f t="shared" ref="Q153:R153" si="737">Q152*1936.27</f>
        <v>50322437</v>
      </c>
      <c r="R153" s="120">
        <f t="shared" si="737"/>
        <v>46858644</v>
      </c>
      <c r="S153" s="47"/>
    </row>
    <row r="154" spans="1:19" ht="12.75" customHeight="1" x14ac:dyDescent="0.2">
      <c r="A154" s="511"/>
      <c r="B154" s="511"/>
      <c r="C154" s="53" t="s">
        <v>3</v>
      </c>
      <c r="D154" s="54">
        <v>21</v>
      </c>
      <c r="E154" s="44">
        <v>14676.66</v>
      </c>
      <c r="F154" s="44">
        <v>0</v>
      </c>
      <c r="G154" s="44">
        <f t="shared" si="466"/>
        <v>1661.54</v>
      </c>
      <c r="H154" s="44">
        <v>6280.06</v>
      </c>
      <c r="I154" s="44">
        <v>125.22</v>
      </c>
      <c r="J154" s="44">
        <f t="shared" ref="J154" si="738">(E154+F154+G154+H154+I154)/12</f>
        <v>1895.29</v>
      </c>
      <c r="K154" s="45">
        <f t="shared" ref="K154" si="739">(E154+F154+G154+H154+I154)</f>
        <v>22743.48</v>
      </c>
      <c r="L154" s="46">
        <f t="shared" ref="L154" si="740">K154+J154</f>
        <v>24638.77</v>
      </c>
      <c r="M154" s="117"/>
      <c r="N154" s="119">
        <f t="shared" ref="N154" si="741">K154</f>
        <v>22743.48</v>
      </c>
      <c r="O154" s="119">
        <f t="shared" ref="O154" si="742">E154+G154+F154+I154</f>
        <v>16463.419999999998</v>
      </c>
      <c r="P154" s="119">
        <v>774</v>
      </c>
      <c r="Q154" s="119">
        <f t="shared" ref="Q154" si="743">IF(P154&gt;(O154*0.18),P154,O154*0.18)+N154+J154</f>
        <v>27602.19</v>
      </c>
      <c r="R154" s="119">
        <f t="shared" ref="R154" si="744">N154+O154*0.18</f>
        <v>25706.9</v>
      </c>
      <c r="S154" s="47"/>
    </row>
    <row r="155" spans="1:19" ht="9" customHeight="1" x14ac:dyDescent="0.2">
      <c r="A155" s="511"/>
      <c r="B155" s="511"/>
      <c r="C155" s="48" t="s">
        <v>4</v>
      </c>
      <c r="D155" s="49">
        <v>27</v>
      </c>
      <c r="E155" s="61">
        <v>28417976</v>
      </c>
      <c r="F155" s="50">
        <v>0</v>
      </c>
      <c r="G155" s="50">
        <f t="shared" si="474"/>
        <v>3217190</v>
      </c>
      <c r="H155" s="61">
        <v>12159892</v>
      </c>
      <c r="I155" s="61">
        <v>242460</v>
      </c>
      <c r="J155" s="51">
        <f t="shared" ref="J155:L155" si="745">J154*1936.27</f>
        <v>3669793</v>
      </c>
      <c r="K155" s="50">
        <f t="shared" si="745"/>
        <v>44037518</v>
      </c>
      <c r="L155" s="52">
        <f t="shared" si="745"/>
        <v>47707311</v>
      </c>
      <c r="M155" s="118"/>
      <c r="N155" s="120">
        <f t="shared" ref="N155:O155" si="746">N154*1936.27</f>
        <v>44037518</v>
      </c>
      <c r="O155" s="120">
        <f t="shared" si="746"/>
        <v>31877626</v>
      </c>
      <c r="P155" s="120">
        <v>1498673</v>
      </c>
      <c r="Q155" s="120">
        <f t="shared" ref="Q155:R155" si="747">Q154*1936.27</f>
        <v>53445292</v>
      </c>
      <c r="R155" s="120">
        <f t="shared" si="747"/>
        <v>49775499</v>
      </c>
      <c r="S155" s="47"/>
    </row>
    <row r="156" spans="1:19" ht="12.75" customHeight="1" x14ac:dyDescent="0.2">
      <c r="A156" s="511"/>
      <c r="B156" s="511"/>
      <c r="C156" s="53" t="s">
        <v>3</v>
      </c>
      <c r="D156" s="54">
        <v>28</v>
      </c>
      <c r="E156" s="44">
        <v>15585.87</v>
      </c>
      <c r="F156" s="44">
        <v>0</v>
      </c>
      <c r="G156" s="44">
        <f t="shared" si="466"/>
        <v>1661.54</v>
      </c>
      <c r="H156" s="44">
        <v>6280.06</v>
      </c>
      <c r="I156" s="44">
        <v>125.22</v>
      </c>
      <c r="J156" s="44">
        <f t="shared" ref="J156" si="748">(E156+F156+G156+H156+I156)/12</f>
        <v>1971.06</v>
      </c>
      <c r="K156" s="45">
        <f t="shared" ref="K156" si="749">(E156+F156+G156+H156+I156)</f>
        <v>23652.69</v>
      </c>
      <c r="L156" s="46">
        <f t="shared" ref="L156" si="750">K156+J156</f>
        <v>25623.75</v>
      </c>
      <c r="M156" s="117"/>
      <c r="N156" s="119">
        <f t="shared" ref="N156" si="751">K156</f>
        <v>23652.69</v>
      </c>
      <c r="O156" s="119">
        <f t="shared" ref="O156" si="752">E156+G156+F156+I156</f>
        <v>17372.63</v>
      </c>
      <c r="P156" s="119">
        <v>774</v>
      </c>
      <c r="Q156" s="119">
        <f t="shared" ref="Q156" si="753">IF(P156&gt;(O156*0.18),P156,O156*0.18)+N156+J156</f>
        <v>28750.82</v>
      </c>
      <c r="R156" s="119">
        <f t="shared" ref="R156" si="754">N156+O156*0.18</f>
        <v>26779.759999999998</v>
      </c>
      <c r="S156" s="47"/>
    </row>
    <row r="157" spans="1:19" ht="9" customHeight="1" x14ac:dyDescent="0.2">
      <c r="A157" s="511"/>
      <c r="B157" s="511"/>
      <c r="C157" s="48" t="s">
        <v>4</v>
      </c>
      <c r="D157" s="49">
        <v>34</v>
      </c>
      <c r="E157" s="61">
        <v>30178453</v>
      </c>
      <c r="F157" s="50">
        <v>0</v>
      </c>
      <c r="G157" s="50">
        <f t="shared" si="474"/>
        <v>3217190</v>
      </c>
      <c r="H157" s="61">
        <v>12159892</v>
      </c>
      <c r="I157" s="61">
        <v>242460</v>
      </c>
      <c r="J157" s="51">
        <f t="shared" ref="J157:L157" si="755">J156*1936.27</f>
        <v>3816504</v>
      </c>
      <c r="K157" s="50">
        <f t="shared" si="755"/>
        <v>45797994</v>
      </c>
      <c r="L157" s="52">
        <f t="shared" si="755"/>
        <v>49614498</v>
      </c>
      <c r="M157" s="118"/>
      <c r="N157" s="120">
        <f t="shared" ref="N157:O157" si="756">N156*1936.27</f>
        <v>45797994</v>
      </c>
      <c r="O157" s="120">
        <f t="shared" si="756"/>
        <v>33638102</v>
      </c>
      <c r="P157" s="120">
        <v>1498673</v>
      </c>
      <c r="Q157" s="120">
        <f t="shared" ref="Q157:R157" si="757">Q156*1936.27</f>
        <v>55669350</v>
      </c>
      <c r="R157" s="120">
        <f t="shared" si="757"/>
        <v>51852846</v>
      </c>
      <c r="S157" s="47"/>
    </row>
    <row r="158" spans="1:19" ht="12.75" customHeight="1" x14ac:dyDescent="0.2">
      <c r="A158" s="511"/>
      <c r="B158" s="511"/>
      <c r="C158" s="53" t="s">
        <v>3</v>
      </c>
      <c r="D158" s="54">
        <v>35</v>
      </c>
      <c r="E158" s="44">
        <v>16282.58</v>
      </c>
      <c r="F158" s="44">
        <v>0</v>
      </c>
      <c r="G158" s="44">
        <f t="shared" si="466"/>
        <v>1661.54</v>
      </c>
      <c r="H158" s="44">
        <v>6280.06</v>
      </c>
      <c r="I158" s="44">
        <v>125.22</v>
      </c>
      <c r="J158" s="44">
        <f t="shared" ref="J158" si="758">(E158+F158+G158+H158+I158)/12</f>
        <v>2029.12</v>
      </c>
      <c r="K158" s="45">
        <f t="shared" ref="K158" si="759">(E158+F158+G158+H158+I158)</f>
        <v>24349.4</v>
      </c>
      <c r="L158" s="46">
        <f t="shared" ref="L158" si="760">K158+J158</f>
        <v>26378.52</v>
      </c>
      <c r="M158" s="117"/>
      <c r="N158" s="119">
        <f t="shared" ref="N158" si="761">K158</f>
        <v>24349.4</v>
      </c>
      <c r="O158" s="119">
        <f t="shared" ref="O158" si="762">E158+G158+F158+I158</f>
        <v>18069.34</v>
      </c>
      <c r="P158" s="119">
        <v>774</v>
      </c>
      <c r="Q158" s="119">
        <f t="shared" ref="Q158" si="763">IF(P158&gt;(O158*0.18),P158,O158*0.18)+N158+J158</f>
        <v>29631</v>
      </c>
      <c r="R158" s="119">
        <f t="shared" ref="R158" si="764">N158+O158*0.18</f>
        <v>27601.88</v>
      </c>
      <c r="S158" s="47"/>
    </row>
    <row r="159" spans="1:19" ht="9" customHeight="1" x14ac:dyDescent="0.2">
      <c r="A159" s="512"/>
      <c r="B159" s="512"/>
      <c r="C159" s="58" t="s">
        <v>4</v>
      </c>
      <c r="D159" s="59"/>
      <c r="E159" s="61">
        <v>31527471</v>
      </c>
      <c r="F159" s="61">
        <v>0</v>
      </c>
      <c r="G159" s="50">
        <f t="shared" si="474"/>
        <v>3217190</v>
      </c>
      <c r="H159" s="61">
        <v>12159892</v>
      </c>
      <c r="I159" s="61">
        <v>242460</v>
      </c>
      <c r="J159" s="51">
        <f t="shared" ref="J159:L159" si="765">J158*1936.27</f>
        <v>3928924</v>
      </c>
      <c r="K159" s="50">
        <f t="shared" si="765"/>
        <v>47147013</v>
      </c>
      <c r="L159" s="52">
        <f t="shared" si="765"/>
        <v>51075937</v>
      </c>
      <c r="M159" s="118"/>
      <c r="N159" s="120">
        <f t="shared" ref="N159:O159" si="766">N158*1936.27</f>
        <v>47147013</v>
      </c>
      <c r="O159" s="120">
        <f t="shared" si="766"/>
        <v>34987121</v>
      </c>
      <c r="P159" s="120">
        <v>1498673</v>
      </c>
      <c r="Q159" s="120">
        <f t="shared" ref="Q159:R159" si="767">Q158*1936.27</f>
        <v>57373616</v>
      </c>
      <c r="R159" s="120">
        <f t="shared" si="767"/>
        <v>53444692</v>
      </c>
      <c r="S159" s="47"/>
    </row>
    <row r="160" spans="1:19" ht="12.75" customHeight="1" x14ac:dyDescent="0.2">
      <c r="A160" s="492">
        <v>42370</v>
      </c>
      <c r="B160" s="492">
        <v>42735</v>
      </c>
      <c r="C160" s="42" t="s">
        <v>3</v>
      </c>
      <c r="D160" s="43">
        <v>0</v>
      </c>
      <c r="E160" s="44">
        <v>10481.969999999999</v>
      </c>
      <c r="F160" s="44">
        <v>0</v>
      </c>
      <c r="G160" s="44">
        <f t="shared" si="466"/>
        <v>1661.54</v>
      </c>
      <c r="H160" s="44">
        <v>6280.06</v>
      </c>
      <c r="I160" s="44">
        <v>125.22</v>
      </c>
      <c r="J160" s="44">
        <f t="shared" ref="J160" si="768">(E160+F160+G160+H160+I160)/12</f>
        <v>1545.73</v>
      </c>
      <c r="K160" s="45">
        <f t="shared" ref="K160" si="769">(E160+F160+G160+H160+I160)</f>
        <v>18548.79</v>
      </c>
      <c r="L160" s="46">
        <f t="shared" ref="L160" si="770">K160+J160</f>
        <v>20094.52</v>
      </c>
      <c r="M160" s="117"/>
      <c r="N160" s="119">
        <f t="shared" ref="N160" si="771">K160</f>
        <v>18548.79</v>
      </c>
      <c r="O160" s="119">
        <f t="shared" ref="O160" si="772">E160+G160+F160+I160</f>
        <v>12268.73</v>
      </c>
      <c r="P160" s="119">
        <v>774</v>
      </c>
      <c r="Q160" s="119">
        <f t="shared" ref="Q160" si="773">IF(P160&gt;(O160*0.18),P160,O160*0.18)+N160+J160</f>
        <v>22302.89</v>
      </c>
      <c r="R160" s="119">
        <f t="shared" ref="R160" si="774">N160+O160*0.18</f>
        <v>20757.16</v>
      </c>
      <c r="S160" s="47"/>
    </row>
    <row r="161" spans="1:19" ht="9" customHeight="1" x14ac:dyDescent="0.2">
      <c r="A161" s="493"/>
      <c r="B161" s="493"/>
      <c r="C161" s="48" t="s">
        <v>4</v>
      </c>
      <c r="D161" s="49">
        <v>8</v>
      </c>
      <c r="E161" s="61">
        <v>20295924</v>
      </c>
      <c r="F161" s="50">
        <v>0</v>
      </c>
      <c r="G161" s="50">
        <f t="shared" si="474"/>
        <v>3217190</v>
      </c>
      <c r="H161" s="61">
        <v>12159892</v>
      </c>
      <c r="I161" s="61">
        <v>242460</v>
      </c>
      <c r="J161" s="51">
        <f t="shared" ref="J161:L161" si="775">J160*1936.27</f>
        <v>2992951</v>
      </c>
      <c r="K161" s="50">
        <f t="shared" si="775"/>
        <v>35915466</v>
      </c>
      <c r="L161" s="52">
        <f t="shared" si="775"/>
        <v>38908416</v>
      </c>
      <c r="M161" s="118"/>
      <c r="N161" s="120">
        <f t="shared" ref="N161:O161" si="776">N160*1936.27</f>
        <v>35915466</v>
      </c>
      <c r="O161" s="120">
        <f t="shared" si="776"/>
        <v>23755574</v>
      </c>
      <c r="P161" s="120">
        <v>1498673</v>
      </c>
      <c r="Q161" s="120">
        <f t="shared" ref="Q161:R161" si="777">Q160*1936.27</f>
        <v>43184417</v>
      </c>
      <c r="R161" s="120">
        <f t="shared" si="777"/>
        <v>40191466</v>
      </c>
      <c r="S161" s="47"/>
    </row>
    <row r="162" spans="1:19" ht="12.75" customHeight="1" x14ac:dyDescent="0.2">
      <c r="A162" s="494">
        <v>42370</v>
      </c>
      <c r="B162" s="494">
        <v>42735</v>
      </c>
      <c r="C162" s="53" t="s">
        <v>3</v>
      </c>
      <c r="D162" s="54">
        <v>9</v>
      </c>
      <c r="E162" s="44">
        <v>12203.03</v>
      </c>
      <c r="F162" s="44">
        <v>0</v>
      </c>
      <c r="G162" s="44">
        <f t="shared" si="466"/>
        <v>1661.54</v>
      </c>
      <c r="H162" s="44">
        <v>6280.06</v>
      </c>
      <c r="I162" s="44">
        <v>125.22</v>
      </c>
      <c r="J162" s="44">
        <f t="shared" ref="J162" si="778">(E162+F162+G162+H162+I162)/12</f>
        <v>1689.15</v>
      </c>
      <c r="K162" s="45">
        <f t="shared" ref="K162" si="779">(E162+F162+G162+H162+I162)</f>
        <v>20269.849999999999</v>
      </c>
      <c r="L162" s="46">
        <f t="shared" ref="L162" si="780">K162+J162</f>
        <v>21959</v>
      </c>
      <c r="M162" s="117"/>
      <c r="N162" s="119">
        <f t="shared" ref="N162" si="781">K162</f>
        <v>20269.849999999999</v>
      </c>
      <c r="O162" s="119">
        <f t="shared" ref="O162" si="782">E162+G162+F162+I162</f>
        <v>13989.79</v>
      </c>
      <c r="P162" s="119">
        <v>774</v>
      </c>
      <c r="Q162" s="119">
        <f t="shared" ref="Q162" si="783">IF(P162&gt;(O162*0.18),P162,O162*0.18)+N162+J162</f>
        <v>24477.16</v>
      </c>
      <c r="R162" s="119">
        <f t="shared" ref="R162" si="784">N162+O162*0.18</f>
        <v>22788.01</v>
      </c>
      <c r="S162" s="47"/>
    </row>
    <row r="163" spans="1:19" ht="9" customHeight="1" x14ac:dyDescent="0.2">
      <c r="A163" s="494"/>
      <c r="B163" s="494"/>
      <c r="C163" s="48" t="s">
        <v>4</v>
      </c>
      <c r="D163" s="49">
        <v>14</v>
      </c>
      <c r="E163" s="61">
        <v>23628361</v>
      </c>
      <c r="F163" s="50">
        <v>0</v>
      </c>
      <c r="G163" s="50">
        <f t="shared" si="474"/>
        <v>3217190</v>
      </c>
      <c r="H163" s="61">
        <v>12159892</v>
      </c>
      <c r="I163" s="61">
        <v>242460</v>
      </c>
      <c r="J163" s="51">
        <f t="shared" ref="J163:L163" si="785">J162*1936.27</f>
        <v>3270650</v>
      </c>
      <c r="K163" s="50">
        <f t="shared" si="785"/>
        <v>39247902</v>
      </c>
      <c r="L163" s="52">
        <f t="shared" si="785"/>
        <v>42518553</v>
      </c>
      <c r="M163" s="118"/>
      <c r="N163" s="120">
        <f t="shared" ref="N163:O163" si="786">N162*1936.27</f>
        <v>39247902</v>
      </c>
      <c r="O163" s="120">
        <f t="shared" si="786"/>
        <v>27088011</v>
      </c>
      <c r="P163" s="120">
        <v>1498673</v>
      </c>
      <c r="Q163" s="120">
        <f t="shared" ref="Q163:R163" si="787">Q162*1936.27</f>
        <v>47394391</v>
      </c>
      <c r="R163" s="120">
        <f t="shared" si="787"/>
        <v>44123740</v>
      </c>
      <c r="S163" s="47"/>
    </row>
    <row r="164" spans="1:19" ht="12.75" customHeight="1" x14ac:dyDescent="0.2">
      <c r="A164" s="494"/>
      <c r="B164" s="494"/>
      <c r="C164" s="53" t="s">
        <v>3</v>
      </c>
      <c r="D164" s="54">
        <v>15</v>
      </c>
      <c r="E164" s="44">
        <v>13478.03</v>
      </c>
      <c r="F164" s="44">
        <v>0</v>
      </c>
      <c r="G164" s="44">
        <f t="shared" ref="G164:G250" si="788">1800/13*12</f>
        <v>1661.54</v>
      </c>
      <c r="H164" s="44">
        <v>6280.06</v>
      </c>
      <c r="I164" s="44">
        <v>125.22</v>
      </c>
      <c r="J164" s="44">
        <f t="shared" ref="J164" si="789">(E164+F164+G164+H164+I164)/12</f>
        <v>1795.4</v>
      </c>
      <c r="K164" s="45">
        <f t="shared" ref="K164" si="790">(E164+F164+G164+H164+I164)</f>
        <v>21544.85</v>
      </c>
      <c r="L164" s="46">
        <f t="shared" ref="L164" si="791">K164+J164</f>
        <v>23340.25</v>
      </c>
      <c r="M164" s="117"/>
      <c r="N164" s="119">
        <f t="shared" ref="N164" si="792">K164</f>
        <v>21544.85</v>
      </c>
      <c r="O164" s="119">
        <f t="shared" ref="O164" si="793">E164+G164+F164+I164</f>
        <v>15264.79</v>
      </c>
      <c r="P164" s="119">
        <v>774</v>
      </c>
      <c r="Q164" s="119">
        <f t="shared" ref="Q164" si="794">IF(P164&gt;(O164*0.18),P164,O164*0.18)+N164+J164</f>
        <v>26087.91</v>
      </c>
      <c r="R164" s="119">
        <f t="shared" ref="R164" si="795">N164+O164*0.18</f>
        <v>24292.51</v>
      </c>
      <c r="S164" s="47"/>
    </row>
    <row r="165" spans="1:19" ht="9" customHeight="1" x14ac:dyDescent="0.2">
      <c r="A165" s="494"/>
      <c r="B165" s="494"/>
      <c r="C165" s="48" t="s">
        <v>4</v>
      </c>
      <c r="D165" s="49">
        <v>20</v>
      </c>
      <c r="E165" s="61">
        <v>26097105</v>
      </c>
      <c r="F165" s="50">
        <v>0</v>
      </c>
      <c r="G165" s="50">
        <f t="shared" ref="G165:G251" si="796">G164*1936.27</f>
        <v>3217190</v>
      </c>
      <c r="H165" s="61">
        <v>12159892</v>
      </c>
      <c r="I165" s="61">
        <v>242460</v>
      </c>
      <c r="J165" s="51">
        <f t="shared" ref="J165:L165" si="797">J164*1936.27</f>
        <v>3476379</v>
      </c>
      <c r="K165" s="50">
        <f t="shared" si="797"/>
        <v>41716647</v>
      </c>
      <c r="L165" s="52">
        <f t="shared" si="797"/>
        <v>45193026</v>
      </c>
      <c r="M165" s="118"/>
      <c r="N165" s="120">
        <f t="shared" ref="N165:O165" si="798">N164*1936.27</f>
        <v>41716647</v>
      </c>
      <c r="O165" s="120">
        <f t="shared" si="798"/>
        <v>29556755</v>
      </c>
      <c r="P165" s="120">
        <v>1498673</v>
      </c>
      <c r="Q165" s="120">
        <f t="shared" ref="Q165:R165" si="799">Q164*1936.27</f>
        <v>50513237</v>
      </c>
      <c r="R165" s="120">
        <f t="shared" si="799"/>
        <v>47036858</v>
      </c>
      <c r="S165" s="47"/>
    </row>
    <row r="166" spans="1:19" ht="12.75" customHeight="1" x14ac:dyDescent="0.2">
      <c r="A166" s="494"/>
      <c r="B166" s="494"/>
      <c r="C166" s="53" t="s">
        <v>3</v>
      </c>
      <c r="D166" s="54">
        <v>21</v>
      </c>
      <c r="E166" s="44">
        <v>14759.46</v>
      </c>
      <c r="F166" s="44">
        <v>0</v>
      </c>
      <c r="G166" s="44">
        <f t="shared" si="788"/>
        <v>1661.54</v>
      </c>
      <c r="H166" s="44">
        <v>6280.06</v>
      </c>
      <c r="I166" s="44">
        <v>125.22</v>
      </c>
      <c r="J166" s="44">
        <f t="shared" ref="J166" si="800">(E166+F166+G166+H166+I166)/12</f>
        <v>1902.19</v>
      </c>
      <c r="K166" s="45">
        <f t="shared" ref="K166" si="801">(E166+F166+G166+H166+I166)</f>
        <v>22826.28</v>
      </c>
      <c r="L166" s="46">
        <f t="shared" ref="L166" si="802">K166+J166</f>
        <v>24728.47</v>
      </c>
      <c r="M166" s="117"/>
      <c r="N166" s="119">
        <f t="shared" ref="N166" si="803">K166</f>
        <v>22826.28</v>
      </c>
      <c r="O166" s="119">
        <f t="shared" ref="O166" si="804">E166+G166+F166+I166</f>
        <v>16546.22</v>
      </c>
      <c r="P166" s="119">
        <v>774</v>
      </c>
      <c r="Q166" s="119">
        <f t="shared" ref="Q166" si="805">IF(P166&gt;(O166*0.18),P166,O166*0.18)+N166+J166</f>
        <v>27706.79</v>
      </c>
      <c r="R166" s="119">
        <f t="shared" ref="R166" si="806">N166+O166*0.18</f>
        <v>25804.6</v>
      </c>
      <c r="S166" s="47"/>
    </row>
    <row r="167" spans="1:19" ht="9" customHeight="1" x14ac:dyDescent="0.2">
      <c r="A167" s="494"/>
      <c r="B167" s="494"/>
      <c r="C167" s="48" t="s">
        <v>4</v>
      </c>
      <c r="D167" s="49">
        <v>27</v>
      </c>
      <c r="E167" s="61">
        <v>28578300</v>
      </c>
      <c r="F167" s="50">
        <v>0</v>
      </c>
      <c r="G167" s="50">
        <f t="shared" si="796"/>
        <v>3217190</v>
      </c>
      <c r="H167" s="61">
        <v>12159892</v>
      </c>
      <c r="I167" s="61">
        <v>242460</v>
      </c>
      <c r="J167" s="51">
        <f t="shared" ref="J167:L167" si="807">J166*1936.27</f>
        <v>3683153</v>
      </c>
      <c r="K167" s="50">
        <f t="shared" si="807"/>
        <v>44197841</v>
      </c>
      <c r="L167" s="52">
        <f t="shared" si="807"/>
        <v>47880995</v>
      </c>
      <c r="M167" s="118"/>
      <c r="N167" s="120">
        <f t="shared" ref="N167:O167" si="808">N166*1936.27</f>
        <v>44197841</v>
      </c>
      <c r="O167" s="120">
        <f t="shared" si="808"/>
        <v>32037949</v>
      </c>
      <c r="P167" s="120">
        <v>1498673</v>
      </c>
      <c r="Q167" s="120">
        <f t="shared" ref="Q167:R167" si="809">Q166*1936.27</f>
        <v>53647826</v>
      </c>
      <c r="R167" s="120">
        <f t="shared" si="809"/>
        <v>49964673</v>
      </c>
      <c r="S167" s="47"/>
    </row>
    <row r="168" spans="1:19" ht="12.75" customHeight="1" x14ac:dyDescent="0.2">
      <c r="A168" s="494"/>
      <c r="B168" s="494"/>
      <c r="C168" s="53" t="s">
        <v>3</v>
      </c>
      <c r="D168" s="54">
        <v>28</v>
      </c>
      <c r="E168" s="44">
        <v>15672.27</v>
      </c>
      <c r="F168" s="44">
        <v>0</v>
      </c>
      <c r="G168" s="44">
        <f t="shared" si="788"/>
        <v>1661.54</v>
      </c>
      <c r="H168" s="44">
        <v>6280.06</v>
      </c>
      <c r="I168" s="44">
        <v>125.22</v>
      </c>
      <c r="J168" s="44">
        <f t="shared" ref="J168" si="810">(E168+F168+G168+H168+I168)/12</f>
        <v>1978.26</v>
      </c>
      <c r="K168" s="45">
        <f t="shared" ref="K168" si="811">(E168+F168+G168+H168+I168)</f>
        <v>23739.09</v>
      </c>
      <c r="L168" s="46">
        <f t="shared" ref="L168" si="812">K168+J168</f>
        <v>25717.35</v>
      </c>
      <c r="M168" s="117"/>
      <c r="N168" s="119">
        <f t="shared" ref="N168" si="813">K168</f>
        <v>23739.09</v>
      </c>
      <c r="O168" s="119">
        <f t="shared" ref="O168" si="814">E168+G168+F168+I168</f>
        <v>17459.03</v>
      </c>
      <c r="P168" s="119">
        <v>774</v>
      </c>
      <c r="Q168" s="119">
        <f t="shared" ref="Q168" si="815">IF(P168&gt;(O168*0.18),P168,O168*0.18)+N168+J168</f>
        <v>28859.98</v>
      </c>
      <c r="R168" s="119">
        <f t="shared" ref="R168" si="816">N168+O168*0.18</f>
        <v>26881.72</v>
      </c>
      <c r="S168" s="47"/>
    </row>
    <row r="169" spans="1:19" ht="9" customHeight="1" x14ac:dyDescent="0.2">
      <c r="A169" s="494"/>
      <c r="B169" s="494"/>
      <c r="C169" s="48" t="s">
        <v>4</v>
      </c>
      <c r="D169" s="49">
        <v>34</v>
      </c>
      <c r="E169" s="61">
        <v>30345746</v>
      </c>
      <c r="F169" s="50">
        <v>0</v>
      </c>
      <c r="G169" s="50">
        <f t="shared" si="796"/>
        <v>3217190</v>
      </c>
      <c r="H169" s="61">
        <v>12159892</v>
      </c>
      <c r="I169" s="61">
        <v>242460</v>
      </c>
      <c r="J169" s="51">
        <f t="shared" ref="J169:L169" si="817">J168*1936.27</f>
        <v>3830445</v>
      </c>
      <c r="K169" s="50">
        <f t="shared" si="817"/>
        <v>45965288</v>
      </c>
      <c r="L169" s="52">
        <f t="shared" si="817"/>
        <v>49795733</v>
      </c>
      <c r="M169" s="118"/>
      <c r="N169" s="120">
        <f t="shared" ref="N169:O169" si="818">N168*1936.27</f>
        <v>45965288</v>
      </c>
      <c r="O169" s="120">
        <f t="shared" si="818"/>
        <v>33805396</v>
      </c>
      <c r="P169" s="120">
        <v>1498673</v>
      </c>
      <c r="Q169" s="120">
        <f t="shared" ref="Q169:R169" si="819">Q168*1936.27</f>
        <v>55880713</v>
      </c>
      <c r="R169" s="120">
        <f t="shared" si="819"/>
        <v>52050268</v>
      </c>
      <c r="S169" s="47"/>
    </row>
    <row r="170" spans="1:19" ht="12.75" customHeight="1" x14ac:dyDescent="0.2">
      <c r="A170" s="494"/>
      <c r="B170" s="494"/>
      <c r="C170" s="53" t="s">
        <v>3</v>
      </c>
      <c r="D170" s="54">
        <v>35</v>
      </c>
      <c r="E170" s="44">
        <v>16371.38</v>
      </c>
      <c r="F170" s="44">
        <v>0</v>
      </c>
      <c r="G170" s="44">
        <f t="shared" si="788"/>
        <v>1661.54</v>
      </c>
      <c r="H170" s="44">
        <v>6280.06</v>
      </c>
      <c r="I170" s="44">
        <v>125.22</v>
      </c>
      <c r="J170" s="44">
        <f t="shared" ref="J170" si="820">(E170+F170+G170+H170+I170)/12</f>
        <v>2036.52</v>
      </c>
      <c r="K170" s="45">
        <f t="shared" ref="K170" si="821">(E170+F170+G170+H170+I170)</f>
        <v>24438.2</v>
      </c>
      <c r="L170" s="46">
        <f t="shared" ref="L170" si="822">K170+J170</f>
        <v>26474.720000000001</v>
      </c>
      <c r="M170" s="117"/>
      <c r="N170" s="119">
        <f t="shared" ref="N170" si="823">K170</f>
        <v>24438.2</v>
      </c>
      <c r="O170" s="119">
        <f t="shared" ref="O170" si="824">E170+G170+F170+I170</f>
        <v>18158.14</v>
      </c>
      <c r="P170" s="119">
        <v>774</v>
      </c>
      <c r="Q170" s="119">
        <f t="shared" ref="Q170" si="825">IF(P170&gt;(O170*0.18),P170,O170*0.18)+N170+J170</f>
        <v>29743.19</v>
      </c>
      <c r="R170" s="119">
        <f t="shared" ref="R170" si="826">N170+O170*0.18</f>
        <v>27706.67</v>
      </c>
      <c r="S170" s="47"/>
    </row>
    <row r="171" spans="1:19" ht="9" customHeight="1" x14ac:dyDescent="0.2">
      <c r="A171" s="495"/>
      <c r="B171" s="495"/>
      <c r="C171" s="58" t="s">
        <v>4</v>
      </c>
      <c r="D171" s="59"/>
      <c r="E171" s="61">
        <v>31699412</v>
      </c>
      <c r="F171" s="50">
        <v>0</v>
      </c>
      <c r="G171" s="50">
        <f t="shared" si="796"/>
        <v>3217190</v>
      </c>
      <c r="H171" s="61">
        <v>12159892</v>
      </c>
      <c r="I171" s="61">
        <v>242460</v>
      </c>
      <c r="J171" s="51">
        <f t="shared" ref="J171:L171" si="827">J170*1936.27</f>
        <v>3943253</v>
      </c>
      <c r="K171" s="50">
        <f t="shared" si="827"/>
        <v>47318954</v>
      </c>
      <c r="L171" s="52">
        <f t="shared" si="827"/>
        <v>51262206</v>
      </c>
      <c r="M171" s="118"/>
      <c r="N171" s="120">
        <f t="shared" ref="N171:O171" si="828">N170*1936.27</f>
        <v>47318954</v>
      </c>
      <c r="O171" s="120">
        <f t="shared" si="828"/>
        <v>35159062</v>
      </c>
      <c r="P171" s="120">
        <v>1498673</v>
      </c>
      <c r="Q171" s="120">
        <f t="shared" ref="Q171:R171" si="829">Q170*1936.27</f>
        <v>57590847</v>
      </c>
      <c r="R171" s="120">
        <f t="shared" si="829"/>
        <v>53647594</v>
      </c>
      <c r="S171" s="47"/>
    </row>
    <row r="172" spans="1:19" ht="12.75" customHeight="1" x14ac:dyDescent="0.2">
      <c r="A172" s="492">
        <v>42736</v>
      </c>
      <c r="B172" s="492">
        <v>43159</v>
      </c>
      <c r="C172" s="42" t="s">
        <v>3</v>
      </c>
      <c r="D172" s="43">
        <v>0</v>
      </c>
      <c r="E172" s="44">
        <v>10615.17</v>
      </c>
      <c r="F172" s="44">
        <v>0</v>
      </c>
      <c r="G172" s="44">
        <f t="shared" si="788"/>
        <v>1661.54</v>
      </c>
      <c r="H172" s="44">
        <v>6280.06</v>
      </c>
      <c r="I172" s="44">
        <v>125.22</v>
      </c>
      <c r="J172" s="44">
        <f t="shared" ref="J172" si="830">(E172+F172+G172+H172+I172)/12</f>
        <v>1556.83</v>
      </c>
      <c r="K172" s="45">
        <f t="shared" ref="K172" si="831">(E172+F172+G172+H172+I172)</f>
        <v>18681.990000000002</v>
      </c>
      <c r="L172" s="46">
        <f t="shared" ref="L172" si="832">K172+J172</f>
        <v>20238.82</v>
      </c>
      <c r="M172" s="117"/>
      <c r="N172" s="119">
        <f t="shared" ref="N172" si="833">K172</f>
        <v>18681.990000000002</v>
      </c>
      <c r="O172" s="119">
        <f t="shared" ref="O172" si="834">E172+G172+F172+I172</f>
        <v>12401.93</v>
      </c>
      <c r="P172" s="119">
        <v>774</v>
      </c>
      <c r="Q172" s="119">
        <f t="shared" ref="Q172" si="835">IF(P172&gt;(O172*0.18),P172,O172*0.18)+N172+J172</f>
        <v>22471.17</v>
      </c>
      <c r="R172" s="119">
        <f t="shared" ref="R172" si="836">N172+O172*0.18</f>
        <v>20914.34</v>
      </c>
      <c r="S172" s="47"/>
    </row>
    <row r="173" spans="1:19" ht="9" customHeight="1" x14ac:dyDescent="0.2">
      <c r="A173" s="493"/>
      <c r="B173" s="493"/>
      <c r="C173" s="48" t="s">
        <v>4</v>
      </c>
      <c r="D173" s="49">
        <v>8</v>
      </c>
      <c r="E173" s="61">
        <v>20553835</v>
      </c>
      <c r="F173" s="50">
        <v>0</v>
      </c>
      <c r="G173" s="50">
        <f t="shared" si="796"/>
        <v>3217190</v>
      </c>
      <c r="H173" s="61">
        <v>12159892</v>
      </c>
      <c r="I173" s="61">
        <v>242460</v>
      </c>
      <c r="J173" s="51">
        <f t="shared" ref="J173:L173" si="837">J172*1936.27</f>
        <v>3014443</v>
      </c>
      <c r="K173" s="50">
        <f t="shared" si="837"/>
        <v>36173377</v>
      </c>
      <c r="L173" s="52">
        <f t="shared" si="837"/>
        <v>39187820</v>
      </c>
      <c r="M173" s="118"/>
      <c r="N173" s="120">
        <f t="shared" ref="N173:O173" si="838">N172*1936.27</f>
        <v>36173377</v>
      </c>
      <c r="O173" s="120">
        <f t="shared" si="838"/>
        <v>24013485</v>
      </c>
      <c r="P173" s="120">
        <v>1498673</v>
      </c>
      <c r="Q173" s="120">
        <f t="shared" ref="Q173:R173" si="839">Q172*1936.27</f>
        <v>43510252</v>
      </c>
      <c r="R173" s="120">
        <f t="shared" si="839"/>
        <v>40495809</v>
      </c>
      <c r="S173" s="47"/>
    </row>
    <row r="174" spans="1:19" ht="12.75" customHeight="1" x14ac:dyDescent="0.2">
      <c r="A174" s="530">
        <v>42736</v>
      </c>
      <c r="B174" s="530">
        <v>43159</v>
      </c>
      <c r="C174" s="53" t="s">
        <v>3</v>
      </c>
      <c r="D174" s="54">
        <v>9</v>
      </c>
      <c r="E174" s="44">
        <v>12350.63</v>
      </c>
      <c r="F174" s="44">
        <v>0</v>
      </c>
      <c r="G174" s="44">
        <f t="shared" si="788"/>
        <v>1661.54</v>
      </c>
      <c r="H174" s="44">
        <v>6280.06</v>
      </c>
      <c r="I174" s="44">
        <v>125.22</v>
      </c>
      <c r="J174" s="44">
        <f t="shared" ref="J174" si="840">(E174+F174+G174+H174+I174)/12</f>
        <v>1701.45</v>
      </c>
      <c r="K174" s="45">
        <f t="shared" ref="K174" si="841">(E174+F174+G174+H174+I174)</f>
        <v>20417.45</v>
      </c>
      <c r="L174" s="46">
        <f t="shared" ref="L174" si="842">K174+J174</f>
        <v>22118.9</v>
      </c>
      <c r="M174" s="117"/>
      <c r="N174" s="119">
        <f t="shared" ref="N174" si="843">K174</f>
        <v>20417.45</v>
      </c>
      <c r="O174" s="119">
        <f t="shared" ref="O174" si="844">E174+G174+F174+I174</f>
        <v>14137.39</v>
      </c>
      <c r="P174" s="119">
        <v>774</v>
      </c>
      <c r="Q174" s="119">
        <f t="shared" ref="Q174" si="845">IF(P174&gt;(O174*0.18),P174,O174*0.18)+N174+J174</f>
        <v>24663.63</v>
      </c>
      <c r="R174" s="119">
        <f t="shared" ref="R174" si="846">N174+O174*0.18</f>
        <v>22962.18</v>
      </c>
      <c r="S174" s="47"/>
    </row>
    <row r="175" spans="1:19" ht="9" customHeight="1" x14ac:dyDescent="0.2">
      <c r="A175" s="530"/>
      <c r="B175" s="530"/>
      <c r="C175" s="48" t="s">
        <v>4</v>
      </c>
      <c r="D175" s="49">
        <v>14</v>
      </c>
      <c r="E175" s="61">
        <v>23914154</v>
      </c>
      <c r="F175" s="50">
        <v>0</v>
      </c>
      <c r="G175" s="50">
        <f t="shared" si="796"/>
        <v>3217190</v>
      </c>
      <c r="H175" s="61">
        <v>12159892</v>
      </c>
      <c r="I175" s="61">
        <v>242460</v>
      </c>
      <c r="J175" s="51">
        <f t="shared" ref="J175:L175" si="847">J174*1936.27</f>
        <v>3294467</v>
      </c>
      <c r="K175" s="50">
        <f t="shared" si="847"/>
        <v>39533696</v>
      </c>
      <c r="L175" s="52">
        <f t="shared" si="847"/>
        <v>42828163</v>
      </c>
      <c r="M175" s="118"/>
      <c r="N175" s="120">
        <f t="shared" ref="N175:O175" si="848">N174*1936.27</f>
        <v>39533696</v>
      </c>
      <c r="O175" s="120">
        <f t="shared" si="848"/>
        <v>27373804</v>
      </c>
      <c r="P175" s="120">
        <v>1498673</v>
      </c>
      <c r="Q175" s="120">
        <f t="shared" ref="Q175:R175" si="849">Q174*1936.27</f>
        <v>47755447</v>
      </c>
      <c r="R175" s="120">
        <f t="shared" si="849"/>
        <v>44460980</v>
      </c>
      <c r="S175" s="47"/>
    </row>
    <row r="176" spans="1:19" ht="12.75" customHeight="1" x14ac:dyDescent="0.2">
      <c r="A176" s="530"/>
      <c r="B176" s="530"/>
      <c r="C176" s="53" t="s">
        <v>3</v>
      </c>
      <c r="D176" s="54">
        <v>15</v>
      </c>
      <c r="E176" s="44">
        <v>13634.03</v>
      </c>
      <c r="F176" s="44">
        <v>0</v>
      </c>
      <c r="G176" s="44">
        <f t="shared" si="788"/>
        <v>1661.54</v>
      </c>
      <c r="H176" s="44">
        <v>6280.06</v>
      </c>
      <c r="I176" s="44">
        <v>125.22</v>
      </c>
      <c r="J176" s="44">
        <f t="shared" ref="J176" si="850">(E176+F176+G176+H176+I176)/12</f>
        <v>1808.4</v>
      </c>
      <c r="K176" s="45">
        <f t="shared" ref="K176" si="851">(E176+F176+G176+H176+I176)</f>
        <v>21700.85</v>
      </c>
      <c r="L176" s="46">
        <f t="shared" ref="L176" si="852">K176+J176</f>
        <v>23509.25</v>
      </c>
      <c r="M176" s="117"/>
      <c r="N176" s="119">
        <f t="shared" ref="N176" si="853">K176</f>
        <v>21700.85</v>
      </c>
      <c r="O176" s="119">
        <f t="shared" ref="O176" si="854">E176+G176+F176+I176</f>
        <v>15420.79</v>
      </c>
      <c r="P176" s="119">
        <v>774</v>
      </c>
      <c r="Q176" s="119">
        <f t="shared" ref="Q176" si="855">IF(P176&gt;(O176*0.18),P176,O176*0.18)+N176+J176</f>
        <v>26284.99</v>
      </c>
      <c r="R176" s="119">
        <f t="shared" ref="R176" si="856">N176+O176*0.18</f>
        <v>24476.59</v>
      </c>
      <c r="S176" s="47"/>
    </row>
    <row r="177" spans="1:19" ht="9" customHeight="1" x14ac:dyDescent="0.2">
      <c r="A177" s="530"/>
      <c r="B177" s="530"/>
      <c r="C177" s="48" t="s">
        <v>4</v>
      </c>
      <c r="D177" s="49">
        <v>20</v>
      </c>
      <c r="E177" s="61">
        <v>26399163</v>
      </c>
      <c r="F177" s="50">
        <v>0</v>
      </c>
      <c r="G177" s="50">
        <f t="shared" si="796"/>
        <v>3217190</v>
      </c>
      <c r="H177" s="61">
        <v>12159892</v>
      </c>
      <c r="I177" s="61">
        <v>242460</v>
      </c>
      <c r="J177" s="51">
        <f t="shared" ref="J177:L177" si="857">J176*1936.27</f>
        <v>3501551</v>
      </c>
      <c r="K177" s="50">
        <f t="shared" si="857"/>
        <v>42018705</v>
      </c>
      <c r="L177" s="52">
        <f t="shared" si="857"/>
        <v>45520255</v>
      </c>
      <c r="M177" s="118"/>
      <c r="N177" s="120">
        <f t="shared" ref="N177:O177" si="858">N176*1936.27</f>
        <v>42018705</v>
      </c>
      <c r="O177" s="120">
        <f t="shared" si="858"/>
        <v>29858813</v>
      </c>
      <c r="P177" s="120">
        <v>1498673</v>
      </c>
      <c r="Q177" s="120">
        <f t="shared" ref="Q177:R177" si="859">Q176*1936.27</f>
        <v>50894838</v>
      </c>
      <c r="R177" s="120">
        <f t="shared" si="859"/>
        <v>47393287</v>
      </c>
      <c r="S177" s="47"/>
    </row>
    <row r="178" spans="1:19" ht="12.75" customHeight="1" x14ac:dyDescent="0.2">
      <c r="A178" s="530"/>
      <c r="B178" s="530"/>
      <c r="C178" s="53" t="s">
        <v>3</v>
      </c>
      <c r="D178" s="54">
        <v>21</v>
      </c>
      <c r="E178" s="44">
        <v>14926.26</v>
      </c>
      <c r="F178" s="44">
        <v>0</v>
      </c>
      <c r="G178" s="44">
        <f t="shared" si="788"/>
        <v>1661.54</v>
      </c>
      <c r="H178" s="44">
        <v>6280.06</v>
      </c>
      <c r="I178" s="44">
        <v>125.22</v>
      </c>
      <c r="J178" s="44">
        <f t="shared" ref="J178" si="860">(E178+F178+G178+H178+I178)/12</f>
        <v>1916.09</v>
      </c>
      <c r="K178" s="45">
        <f t="shared" ref="K178" si="861">(E178+F178+G178+H178+I178)</f>
        <v>22993.08</v>
      </c>
      <c r="L178" s="46">
        <f t="shared" ref="L178" si="862">K178+J178</f>
        <v>24909.17</v>
      </c>
      <c r="M178" s="117"/>
      <c r="N178" s="119">
        <f t="shared" ref="N178" si="863">K178</f>
        <v>22993.08</v>
      </c>
      <c r="O178" s="119">
        <f t="shared" ref="O178" si="864">E178+G178+F178+I178</f>
        <v>16713.02</v>
      </c>
      <c r="P178" s="119">
        <v>774</v>
      </c>
      <c r="Q178" s="119">
        <f t="shared" ref="Q178" si="865">IF(P178&gt;(O178*0.18),P178,O178*0.18)+N178+J178</f>
        <v>27917.51</v>
      </c>
      <c r="R178" s="119">
        <f t="shared" ref="R178" si="866">N178+O178*0.18</f>
        <v>26001.42</v>
      </c>
      <c r="S178" s="47"/>
    </row>
    <row r="179" spans="1:19" ht="9" customHeight="1" x14ac:dyDescent="0.2">
      <c r="A179" s="530"/>
      <c r="B179" s="530"/>
      <c r="C179" s="48" t="s">
        <v>4</v>
      </c>
      <c r="D179" s="49">
        <v>27</v>
      </c>
      <c r="E179" s="61">
        <v>28901269</v>
      </c>
      <c r="F179" s="50">
        <v>0</v>
      </c>
      <c r="G179" s="50">
        <f t="shared" si="796"/>
        <v>3217190</v>
      </c>
      <c r="H179" s="61">
        <v>12159892</v>
      </c>
      <c r="I179" s="61">
        <v>242460</v>
      </c>
      <c r="J179" s="51">
        <f t="shared" ref="J179:L179" si="867">J178*1936.27</f>
        <v>3710068</v>
      </c>
      <c r="K179" s="50">
        <f t="shared" si="867"/>
        <v>44520811</v>
      </c>
      <c r="L179" s="52">
        <f t="shared" si="867"/>
        <v>48230879</v>
      </c>
      <c r="M179" s="118"/>
      <c r="N179" s="120">
        <f t="shared" ref="N179:O179" si="868">N178*1936.27</f>
        <v>44520811</v>
      </c>
      <c r="O179" s="120">
        <f t="shared" si="868"/>
        <v>32360919</v>
      </c>
      <c r="P179" s="120">
        <v>1498673</v>
      </c>
      <c r="Q179" s="120">
        <f t="shared" ref="Q179:R179" si="869">Q178*1936.27</f>
        <v>54055837</v>
      </c>
      <c r="R179" s="120">
        <f t="shared" si="869"/>
        <v>50345770</v>
      </c>
      <c r="S179" s="47"/>
    </row>
    <row r="180" spans="1:19" ht="12.75" customHeight="1" x14ac:dyDescent="0.2">
      <c r="A180" s="530"/>
      <c r="B180" s="530"/>
      <c r="C180" s="53" t="s">
        <v>3</v>
      </c>
      <c r="D180" s="54">
        <v>28</v>
      </c>
      <c r="E180" s="44">
        <v>15846.27</v>
      </c>
      <c r="F180" s="44">
        <v>0</v>
      </c>
      <c r="G180" s="44">
        <f t="shared" si="788"/>
        <v>1661.54</v>
      </c>
      <c r="H180" s="44">
        <v>6280.06</v>
      </c>
      <c r="I180" s="44">
        <v>125.22</v>
      </c>
      <c r="J180" s="44">
        <f t="shared" ref="J180" si="870">(E180+F180+G180+H180+I180)/12</f>
        <v>1992.76</v>
      </c>
      <c r="K180" s="45">
        <f t="shared" ref="K180" si="871">(E180+F180+G180+H180+I180)</f>
        <v>23913.09</v>
      </c>
      <c r="L180" s="46">
        <f t="shared" ref="L180" si="872">K180+J180</f>
        <v>25905.85</v>
      </c>
      <c r="M180" s="117"/>
      <c r="N180" s="119">
        <f t="shared" ref="N180" si="873">K180</f>
        <v>23913.09</v>
      </c>
      <c r="O180" s="119">
        <f t="shared" ref="O180" si="874">E180+G180+F180+I180</f>
        <v>17633.03</v>
      </c>
      <c r="P180" s="119">
        <v>774</v>
      </c>
      <c r="Q180" s="119">
        <f t="shared" ref="Q180" si="875">IF(P180&gt;(O180*0.18),P180,O180*0.18)+N180+J180</f>
        <v>29079.8</v>
      </c>
      <c r="R180" s="119">
        <f t="shared" ref="R180" si="876">N180+O180*0.18</f>
        <v>27087.040000000001</v>
      </c>
      <c r="S180" s="47"/>
    </row>
    <row r="181" spans="1:19" ht="9" customHeight="1" x14ac:dyDescent="0.2">
      <c r="A181" s="530"/>
      <c r="B181" s="530"/>
      <c r="C181" s="48" t="s">
        <v>4</v>
      </c>
      <c r="D181" s="49">
        <v>34</v>
      </c>
      <c r="E181" s="61">
        <v>30682657</v>
      </c>
      <c r="F181" s="50">
        <v>0</v>
      </c>
      <c r="G181" s="50">
        <f t="shared" si="796"/>
        <v>3217190</v>
      </c>
      <c r="H181" s="61">
        <v>12159892</v>
      </c>
      <c r="I181" s="61">
        <v>242460</v>
      </c>
      <c r="J181" s="51">
        <f t="shared" ref="J181:L181" si="877">J180*1936.27</f>
        <v>3858521</v>
      </c>
      <c r="K181" s="50">
        <f t="shared" si="877"/>
        <v>46302199</v>
      </c>
      <c r="L181" s="52">
        <f t="shared" si="877"/>
        <v>50160720</v>
      </c>
      <c r="M181" s="118"/>
      <c r="N181" s="120">
        <f t="shared" ref="N181:O181" si="878">N180*1936.27</f>
        <v>46302199</v>
      </c>
      <c r="O181" s="120">
        <f t="shared" si="878"/>
        <v>34142307</v>
      </c>
      <c r="P181" s="120">
        <v>1498673</v>
      </c>
      <c r="Q181" s="120">
        <f t="shared" ref="Q181:R181" si="879">Q180*1936.27</f>
        <v>56306344</v>
      </c>
      <c r="R181" s="120">
        <f t="shared" si="879"/>
        <v>52447823</v>
      </c>
      <c r="S181" s="47"/>
    </row>
    <row r="182" spans="1:19" ht="12.75" customHeight="1" x14ac:dyDescent="0.2">
      <c r="A182" s="530"/>
      <c r="B182" s="530"/>
      <c r="C182" s="53" t="s">
        <v>3</v>
      </c>
      <c r="D182" s="54">
        <v>35</v>
      </c>
      <c r="E182" s="44">
        <v>16551.38</v>
      </c>
      <c r="F182" s="44">
        <v>0</v>
      </c>
      <c r="G182" s="44">
        <f t="shared" si="788"/>
        <v>1661.54</v>
      </c>
      <c r="H182" s="44">
        <v>6280.06</v>
      </c>
      <c r="I182" s="44">
        <v>125.22</v>
      </c>
      <c r="J182" s="44">
        <f t="shared" ref="J182" si="880">(E182+F182+G182+H182+I182)/12</f>
        <v>2051.52</v>
      </c>
      <c r="K182" s="45">
        <f t="shared" ref="K182" si="881">(E182+F182+G182+H182+I182)</f>
        <v>24618.2</v>
      </c>
      <c r="L182" s="46">
        <f t="shared" ref="L182" si="882">K182+J182</f>
        <v>26669.72</v>
      </c>
      <c r="M182" s="117"/>
      <c r="N182" s="119">
        <f t="shared" ref="N182" si="883">K182</f>
        <v>24618.2</v>
      </c>
      <c r="O182" s="119">
        <f t="shared" ref="O182" si="884">E182+G182+F182+I182</f>
        <v>18338.14</v>
      </c>
      <c r="P182" s="119">
        <v>774</v>
      </c>
      <c r="Q182" s="119">
        <f t="shared" ref="Q182" si="885">IF(P182&gt;(O182*0.18),P182,O182*0.18)+N182+J182</f>
        <v>29970.59</v>
      </c>
      <c r="R182" s="119">
        <f t="shared" ref="R182" si="886">N182+O182*0.18</f>
        <v>27919.07</v>
      </c>
      <c r="S182" s="47"/>
    </row>
    <row r="183" spans="1:19" ht="9" customHeight="1" x14ac:dyDescent="0.2">
      <c r="A183" s="531"/>
      <c r="B183" s="531"/>
      <c r="C183" s="58" t="s">
        <v>4</v>
      </c>
      <c r="D183" s="59"/>
      <c r="E183" s="61">
        <v>32047941</v>
      </c>
      <c r="F183" s="61">
        <v>0</v>
      </c>
      <c r="G183" s="50">
        <f t="shared" si="796"/>
        <v>3217190</v>
      </c>
      <c r="H183" s="61">
        <v>12159892</v>
      </c>
      <c r="I183" s="61">
        <v>242460</v>
      </c>
      <c r="J183" s="51">
        <f t="shared" ref="J183:L183" si="887">J182*1936.27</f>
        <v>3972297</v>
      </c>
      <c r="K183" s="50">
        <f t="shared" si="887"/>
        <v>47667482</v>
      </c>
      <c r="L183" s="52">
        <f t="shared" si="887"/>
        <v>51639779</v>
      </c>
      <c r="M183" s="118"/>
      <c r="N183" s="120">
        <f t="shared" ref="N183:O183" si="888">N182*1936.27</f>
        <v>47667482</v>
      </c>
      <c r="O183" s="120">
        <f t="shared" si="888"/>
        <v>35507590</v>
      </c>
      <c r="P183" s="120">
        <v>1498673</v>
      </c>
      <c r="Q183" s="120">
        <f t="shared" ref="Q183:R183" si="889">Q182*1936.27</f>
        <v>58031154</v>
      </c>
      <c r="R183" s="120">
        <f t="shared" si="889"/>
        <v>54058858</v>
      </c>
      <c r="S183" s="47"/>
    </row>
    <row r="184" spans="1:19" ht="12.75" customHeight="1" x14ac:dyDescent="0.2">
      <c r="A184" s="492">
        <v>43160</v>
      </c>
      <c r="B184" s="492">
        <v>43190</v>
      </c>
      <c r="C184" s="42" t="s">
        <v>3</v>
      </c>
      <c r="D184" s="43">
        <v>0</v>
      </c>
      <c r="E184" s="44">
        <v>10991.97</v>
      </c>
      <c r="F184" s="44">
        <v>0</v>
      </c>
      <c r="G184" s="44">
        <f t="shared" si="788"/>
        <v>1661.54</v>
      </c>
      <c r="H184" s="44">
        <v>6280.06</v>
      </c>
      <c r="I184" s="44">
        <v>125.22</v>
      </c>
      <c r="J184" s="44">
        <f t="shared" ref="J184" si="890">(E184+F184+G184+H184+I184)/12</f>
        <v>1588.23</v>
      </c>
      <c r="K184" s="45">
        <f t="shared" ref="K184" si="891">(E184+F184+G184+H184+I184)</f>
        <v>19058.79</v>
      </c>
      <c r="L184" s="46">
        <f t="shared" ref="L184" si="892">K184+J184</f>
        <v>20647.02</v>
      </c>
      <c r="M184" s="117"/>
      <c r="N184" s="119">
        <f t="shared" ref="N184" si="893">K184</f>
        <v>19058.79</v>
      </c>
      <c r="O184" s="119">
        <f t="shared" ref="O184" si="894">E184+G184+F184+I184</f>
        <v>12778.73</v>
      </c>
      <c r="P184" s="119">
        <v>884.4</v>
      </c>
      <c r="Q184" s="119">
        <f t="shared" ref="Q184" si="895">IF(P184&gt;(O184*0.18),P184,O184*0.18)+N184+J184</f>
        <v>22947.19</v>
      </c>
      <c r="R184" s="119">
        <f t="shared" ref="R184" si="896">N184+O184*0.18</f>
        <v>21358.959999999999</v>
      </c>
      <c r="S184" s="47"/>
    </row>
    <row r="185" spans="1:19" ht="9" customHeight="1" x14ac:dyDescent="0.2">
      <c r="A185" s="493"/>
      <c r="B185" s="493"/>
      <c r="C185" s="48" t="s">
        <v>4</v>
      </c>
      <c r="D185" s="49">
        <v>8</v>
      </c>
      <c r="E185" s="61">
        <v>21283422</v>
      </c>
      <c r="F185" s="50">
        <v>0</v>
      </c>
      <c r="G185" s="50">
        <f t="shared" si="796"/>
        <v>3217190</v>
      </c>
      <c r="H185" s="61">
        <v>12159892</v>
      </c>
      <c r="I185" s="61">
        <v>242460</v>
      </c>
      <c r="J185" s="51">
        <f t="shared" ref="J185:L185" si="897">J184*1936.27</f>
        <v>3075242</v>
      </c>
      <c r="K185" s="50">
        <f t="shared" si="897"/>
        <v>36902963</v>
      </c>
      <c r="L185" s="52">
        <f t="shared" si="897"/>
        <v>39978205</v>
      </c>
      <c r="M185" s="118"/>
      <c r="N185" s="120">
        <f t="shared" ref="N185:O185" si="898">N184*1936.27</f>
        <v>36902963</v>
      </c>
      <c r="O185" s="120">
        <f t="shared" si="898"/>
        <v>24743072</v>
      </c>
      <c r="P185" s="123">
        <v>1712437</v>
      </c>
      <c r="Q185" s="120">
        <f t="shared" ref="Q185:R185" si="899">Q184*1936.27</f>
        <v>44431956</v>
      </c>
      <c r="R185" s="120">
        <f t="shared" si="899"/>
        <v>41356713</v>
      </c>
      <c r="S185" s="47"/>
    </row>
    <row r="186" spans="1:19" ht="12.75" customHeight="1" x14ac:dyDescent="0.2">
      <c r="A186" s="494">
        <v>43160</v>
      </c>
      <c r="B186" s="494">
        <v>43190</v>
      </c>
      <c r="C186" s="53" t="s">
        <v>3</v>
      </c>
      <c r="D186" s="54">
        <v>9</v>
      </c>
      <c r="E186" s="44">
        <v>12767.03</v>
      </c>
      <c r="F186" s="44">
        <v>0</v>
      </c>
      <c r="G186" s="44">
        <f t="shared" si="788"/>
        <v>1661.54</v>
      </c>
      <c r="H186" s="44">
        <v>6280.06</v>
      </c>
      <c r="I186" s="44">
        <v>125.22</v>
      </c>
      <c r="J186" s="44">
        <f t="shared" ref="J186" si="900">(E186+F186+G186+H186+I186)/12</f>
        <v>1736.15</v>
      </c>
      <c r="K186" s="45">
        <f t="shared" ref="K186" si="901">(E186+F186+G186+H186+I186)</f>
        <v>20833.849999999999</v>
      </c>
      <c r="L186" s="46">
        <f t="shared" ref="L186" si="902">K186+J186</f>
        <v>22570</v>
      </c>
      <c r="M186" s="117"/>
      <c r="N186" s="119">
        <f t="shared" ref="N186" si="903">K186</f>
        <v>20833.849999999999</v>
      </c>
      <c r="O186" s="119">
        <f t="shared" ref="O186" si="904">E186+G186+F186+I186</f>
        <v>14553.79</v>
      </c>
      <c r="P186" s="119">
        <v>884.4</v>
      </c>
      <c r="Q186" s="119">
        <f t="shared" ref="Q186" si="905">IF(P186&gt;(O186*0.18),P186,O186*0.18)+N186+J186</f>
        <v>25189.68</v>
      </c>
      <c r="R186" s="119">
        <f t="shared" ref="R186" si="906">N186+O186*0.18</f>
        <v>23453.53</v>
      </c>
      <c r="S186" s="47"/>
    </row>
    <row r="187" spans="1:19" ht="9" customHeight="1" x14ac:dyDescent="0.2">
      <c r="A187" s="494"/>
      <c r="B187" s="494"/>
      <c r="C187" s="48" t="s">
        <v>4</v>
      </c>
      <c r="D187" s="49">
        <v>14</v>
      </c>
      <c r="E187" s="61">
        <v>24720417</v>
      </c>
      <c r="F187" s="50">
        <v>0</v>
      </c>
      <c r="G187" s="50">
        <f t="shared" si="796"/>
        <v>3217190</v>
      </c>
      <c r="H187" s="61">
        <v>12159892</v>
      </c>
      <c r="I187" s="61">
        <v>242460</v>
      </c>
      <c r="J187" s="51">
        <f t="shared" ref="J187:L187" si="907">J186*1936.27</f>
        <v>3361655</v>
      </c>
      <c r="K187" s="50">
        <f t="shared" si="907"/>
        <v>40339959</v>
      </c>
      <c r="L187" s="52">
        <f t="shared" si="907"/>
        <v>43701614</v>
      </c>
      <c r="M187" s="118"/>
      <c r="N187" s="120">
        <f t="shared" ref="N187:O187" si="908">N186*1936.27</f>
        <v>40339959</v>
      </c>
      <c r="O187" s="120">
        <f t="shared" si="908"/>
        <v>28180067</v>
      </c>
      <c r="P187" s="123">
        <v>1712437</v>
      </c>
      <c r="Q187" s="120">
        <f t="shared" ref="Q187:R187" si="909">Q186*1936.27</f>
        <v>48774022</v>
      </c>
      <c r="R187" s="120">
        <f t="shared" si="909"/>
        <v>45412367</v>
      </c>
      <c r="S187" s="47"/>
    </row>
    <row r="188" spans="1:19" ht="12.75" customHeight="1" x14ac:dyDescent="0.2">
      <c r="A188" s="494"/>
      <c r="B188" s="494"/>
      <c r="C188" s="53" t="s">
        <v>3</v>
      </c>
      <c r="D188" s="54">
        <v>15</v>
      </c>
      <c r="E188" s="44">
        <v>14084.03</v>
      </c>
      <c r="F188" s="44">
        <v>0</v>
      </c>
      <c r="G188" s="44">
        <f t="shared" si="788"/>
        <v>1661.54</v>
      </c>
      <c r="H188" s="44">
        <v>6280.06</v>
      </c>
      <c r="I188" s="44">
        <v>125.22</v>
      </c>
      <c r="J188" s="44">
        <f t="shared" ref="J188" si="910">(E188+F188+G188+H188+I188)/12</f>
        <v>1845.9</v>
      </c>
      <c r="K188" s="45">
        <f t="shared" ref="K188" si="911">(E188+F188+G188+H188+I188)</f>
        <v>22150.85</v>
      </c>
      <c r="L188" s="46">
        <f t="shared" ref="L188" si="912">K188+J188</f>
        <v>23996.75</v>
      </c>
      <c r="M188" s="117"/>
      <c r="N188" s="119">
        <f t="shared" ref="N188" si="913">K188</f>
        <v>22150.85</v>
      </c>
      <c r="O188" s="119">
        <f t="shared" ref="O188" si="914">E188+G188+F188+I188</f>
        <v>15870.79</v>
      </c>
      <c r="P188" s="119">
        <v>884.4</v>
      </c>
      <c r="Q188" s="119">
        <f t="shared" ref="Q188" si="915">IF(P188&gt;(O188*0.18),P188,O188*0.18)+N188+J188</f>
        <v>26853.49</v>
      </c>
      <c r="R188" s="119">
        <f t="shared" ref="R188" si="916">N188+O188*0.18</f>
        <v>25007.59</v>
      </c>
      <c r="S188" s="47"/>
    </row>
    <row r="189" spans="1:19" ht="9" customHeight="1" x14ac:dyDescent="0.2">
      <c r="A189" s="494"/>
      <c r="B189" s="494"/>
      <c r="C189" s="48" t="s">
        <v>4</v>
      </c>
      <c r="D189" s="49">
        <v>20</v>
      </c>
      <c r="E189" s="61">
        <v>27270485</v>
      </c>
      <c r="F189" s="50">
        <v>0</v>
      </c>
      <c r="G189" s="50">
        <f t="shared" si="796"/>
        <v>3217190</v>
      </c>
      <c r="H189" s="61">
        <v>12159892</v>
      </c>
      <c r="I189" s="61">
        <v>242460</v>
      </c>
      <c r="J189" s="51">
        <f t="shared" ref="J189:L189" si="917">J188*1936.27</f>
        <v>3574161</v>
      </c>
      <c r="K189" s="50">
        <f t="shared" si="917"/>
        <v>42890026</v>
      </c>
      <c r="L189" s="52">
        <f t="shared" si="917"/>
        <v>46464187</v>
      </c>
      <c r="M189" s="118"/>
      <c r="N189" s="120">
        <f t="shared" ref="N189:O189" si="918">N188*1936.27</f>
        <v>42890026</v>
      </c>
      <c r="O189" s="120">
        <f t="shared" si="918"/>
        <v>30730135</v>
      </c>
      <c r="P189" s="123">
        <v>1712437</v>
      </c>
      <c r="Q189" s="120">
        <f t="shared" ref="Q189:R189" si="919">Q188*1936.27</f>
        <v>51995607</v>
      </c>
      <c r="R189" s="120">
        <f t="shared" si="919"/>
        <v>48421446</v>
      </c>
      <c r="S189" s="47"/>
    </row>
    <row r="190" spans="1:19" ht="12.75" customHeight="1" x14ac:dyDescent="0.2">
      <c r="A190" s="494"/>
      <c r="B190" s="494"/>
      <c r="C190" s="53" t="s">
        <v>3</v>
      </c>
      <c r="D190" s="54">
        <v>21</v>
      </c>
      <c r="E190" s="44">
        <v>15396.66</v>
      </c>
      <c r="F190" s="44">
        <v>0</v>
      </c>
      <c r="G190" s="44">
        <f t="shared" si="788"/>
        <v>1661.54</v>
      </c>
      <c r="H190" s="44">
        <v>6280.06</v>
      </c>
      <c r="I190" s="44">
        <v>125.22</v>
      </c>
      <c r="J190" s="44">
        <f t="shared" ref="J190" si="920">(E190+F190+G190+H190+I190)/12</f>
        <v>1955.29</v>
      </c>
      <c r="K190" s="45">
        <f t="shared" ref="K190" si="921">(E190+F190+G190+H190+I190)</f>
        <v>23463.48</v>
      </c>
      <c r="L190" s="46">
        <f t="shared" ref="L190" si="922">K190+J190</f>
        <v>25418.77</v>
      </c>
      <c r="M190" s="117"/>
      <c r="N190" s="119">
        <f t="shared" ref="N190" si="923">K190</f>
        <v>23463.48</v>
      </c>
      <c r="O190" s="119">
        <f t="shared" ref="O190" si="924">E190+G190+F190+I190</f>
        <v>17183.419999999998</v>
      </c>
      <c r="P190" s="119">
        <v>884.4</v>
      </c>
      <c r="Q190" s="119">
        <f t="shared" ref="Q190" si="925">IF(P190&gt;(O190*0.18),P190,O190*0.18)+N190+J190</f>
        <v>28511.79</v>
      </c>
      <c r="R190" s="119">
        <f t="shared" ref="R190" si="926">N190+O190*0.18</f>
        <v>26556.5</v>
      </c>
      <c r="S190" s="47"/>
    </row>
    <row r="191" spans="1:19" ht="9" customHeight="1" x14ac:dyDescent="0.2">
      <c r="A191" s="494"/>
      <c r="B191" s="494"/>
      <c r="C191" s="48" t="s">
        <v>4</v>
      </c>
      <c r="D191" s="49">
        <v>27</v>
      </c>
      <c r="E191" s="61">
        <v>29812091</v>
      </c>
      <c r="F191" s="50">
        <v>0</v>
      </c>
      <c r="G191" s="50">
        <f t="shared" si="796"/>
        <v>3217190</v>
      </c>
      <c r="H191" s="61">
        <v>12159892</v>
      </c>
      <c r="I191" s="61">
        <v>242460</v>
      </c>
      <c r="J191" s="51">
        <f t="shared" ref="J191:L191" si="927">J190*1936.27</f>
        <v>3785969</v>
      </c>
      <c r="K191" s="50">
        <f t="shared" si="927"/>
        <v>45431632</v>
      </c>
      <c r="L191" s="52">
        <f t="shared" si="927"/>
        <v>49217602</v>
      </c>
      <c r="M191" s="118"/>
      <c r="N191" s="120">
        <f t="shared" ref="N191:O191" si="928">N190*1936.27</f>
        <v>45431632</v>
      </c>
      <c r="O191" s="120">
        <f t="shared" si="928"/>
        <v>33271741</v>
      </c>
      <c r="P191" s="123">
        <v>1712437</v>
      </c>
      <c r="Q191" s="120">
        <f t="shared" ref="Q191:R191" si="929">Q190*1936.27</f>
        <v>55206524</v>
      </c>
      <c r="R191" s="120">
        <f t="shared" si="929"/>
        <v>51420554</v>
      </c>
      <c r="S191" s="47"/>
    </row>
    <row r="192" spans="1:19" ht="12.75" customHeight="1" x14ac:dyDescent="0.2">
      <c r="A192" s="494"/>
      <c r="B192" s="494"/>
      <c r="C192" s="53" t="s">
        <v>3</v>
      </c>
      <c r="D192" s="54">
        <v>28</v>
      </c>
      <c r="E192" s="44">
        <v>16341.87</v>
      </c>
      <c r="F192" s="44">
        <v>0</v>
      </c>
      <c r="G192" s="44">
        <f t="shared" si="788"/>
        <v>1661.54</v>
      </c>
      <c r="H192" s="44">
        <v>6280.06</v>
      </c>
      <c r="I192" s="44">
        <v>125.22</v>
      </c>
      <c r="J192" s="44">
        <f t="shared" ref="J192" si="930">(E192+F192+G192+H192+I192)/12</f>
        <v>2034.06</v>
      </c>
      <c r="K192" s="45">
        <f t="shared" ref="K192" si="931">(E192+F192+G192+H192+I192)</f>
        <v>24408.69</v>
      </c>
      <c r="L192" s="46">
        <f t="shared" ref="L192" si="932">K192+J192</f>
        <v>26442.75</v>
      </c>
      <c r="M192" s="117"/>
      <c r="N192" s="119">
        <f t="shared" ref="N192" si="933">K192</f>
        <v>24408.69</v>
      </c>
      <c r="O192" s="119">
        <f t="shared" ref="O192" si="934">E192+G192+F192+I192</f>
        <v>18128.63</v>
      </c>
      <c r="P192" s="119">
        <v>884.4</v>
      </c>
      <c r="Q192" s="119">
        <f t="shared" ref="Q192" si="935">IF(P192&gt;(O192*0.18),P192,O192*0.18)+N192+J192</f>
        <v>29705.9</v>
      </c>
      <c r="R192" s="119">
        <f t="shared" ref="R192" si="936">N192+O192*0.18</f>
        <v>27671.84</v>
      </c>
      <c r="S192" s="47"/>
    </row>
    <row r="193" spans="1:19" ht="9" customHeight="1" x14ac:dyDescent="0.2">
      <c r="A193" s="494"/>
      <c r="B193" s="494"/>
      <c r="C193" s="48" t="s">
        <v>4</v>
      </c>
      <c r="D193" s="49">
        <v>34</v>
      </c>
      <c r="E193" s="61">
        <v>31642273</v>
      </c>
      <c r="F193" s="50">
        <v>0</v>
      </c>
      <c r="G193" s="50">
        <f t="shared" si="796"/>
        <v>3217190</v>
      </c>
      <c r="H193" s="61">
        <v>12159892</v>
      </c>
      <c r="I193" s="61">
        <v>242460</v>
      </c>
      <c r="J193" s="51">
        <f t="shared" ref="J193:L193" si="937">J192*1936.27</f>
        <v>3938489</v>
      </c>
      <c r="K193" s="50">
        <f t="shared" si="937"/>
        <v>47261814</v>
      </c>
      <c r="L193" s="52">
        <f t="shared" si="937"/>
        <v>51200304</v>
      </c>
      <c r="M193" s="118"/>
      <c r="N193" s="120">
        <f t="shared" ref="N193:O193" si="938">N192*1936.27</f>
        <v>47261814</v>
      </c>
      <c r="O193" s="120">
        <f t="shared" si="938"/>
        <v>35101922</v>
      </c>
      <c r="P193" s="123">
        <v>1712437</v>
      </c>
      <c r="Q193" s="120">
        <f t="shared" ref="Q193:R193" si="939">Q192*1936.27</f>
        <v>57518643</v>
      </c>
      <c r="R193" s="120">
        <f t="shared" si="939"/>
        <v>53580154</v>
      </c>
      <c r="S193" s="47"/>
    </row>
    <row r="194" spans="1:19" ht="12.75" customHeight="1" x14ac:dyDescent="0.2">
      <c r="A194" s="494"/>
      <c r="B194" s="494"/>
      <c r="C194" s="53" t="s">
        <v>3</v>
      </c>
      <c r="D194" s="54">
        <v>35</v>
      </c>
      <c r="E194" s="44">
        <v>17062.580000000002</v>
      </c>
      <c r="F194" s="44">
        <v>0</v>
      </c>
      <c r="G194" s="44">
        <f t="shared" si="788"/>
        <v>1661.54</v>
      </c>
      <c r="H194" s="44">
        <v>6280.06</v>
      </c>
      <c r="I194" s="44">
        <v>125.22</v>
      </c>
      <c r="J194" s="44">
        <f t="shared" ref="J194" si="940">(E194+F194+G194+H194+I194)/12</f>
        <v>2094.12</v>
      </c>
      <c r="K194" s="45">
        <f t="shared" ref="K194" si="941">(E194+F194+G194+H194+I194)</f>
        <v>25129.4</v>
      </c>
      <c r="L194" s="46">
        <f t="shared" ref="L194" si="942">K194+J194</f>
        <v>27223.52</v>
      </c>
      <c r="M194" s="117"/>
      <c r="N194" s="119">
        <f t="shared" ref="N194" si="943">K194</f>
        <v>25129.4</v>
      </c>
      <c r="O194" s="119">
        <f t="shared" ref="O194" si="944">E194+G194+F194+I194</f>
        <v>18849.34</v>
      </c>
      <c r="P194" s="119">
        <v>884.4</v>
      </c>
      <c r="Q194" s="119">
        <f t="shared" ref="Q194" si="945">IF(P194&gt;(O194*0.18),P194,O194*0.18)+N194+J194</f>
        <v>30616.400000000001</v>
      </c>
      <c r="R194" s="119">
        <f t="shared" ref="R194" si="946">N194+O194*0.18</f>
        <v>28522.28</v>
      </c>
      <c r="S194" s="47"/>
    </row>
    <row r="195" spans="1:19" ht="9" customHeight="1" x14ac:dyDescent="0.2">
      <c r="A195" s="495"/>
      <c r="B195" s="495"/>
      <c r="C195" s="58" t="s">
        <v>4</v>
      </c>
      <c r="D195" s="59"/>
      <c r="E195" s="61">
        <v>33037762</v>
      </c>
      <c r="F195" s="61">
        <v>0</v>
      </c>
      <c r="G195" s="50">
        <f t="shared" si="796"/>
        <v>3217190</v>
      </c>
      <c r="H195" s="61">
        <v>12159892</v>
      </c>
      <c r="I195" s="61">
        <v>242460</v>
      </c>
      <c r="J195" s="51">
        <f t="shared" ref="J195:L195" si="947">J194*1936.27</f>
        <v>4054782</v>
      </c>
      <c r="K195" s="50">
        <f t="shared" si="947"/>
        <v>48657303</v>
      </c>
      <c r="L195" s="52">
        <f t="shared" si="947"/>
        <v>52712085</v>
      </c>
      <c r="M195" s="118"/>
      <c r="N195" s="120">
        <f t="shared" ref="N195:O195" si="948">N194*1936.27</f>
        <v>48657303</v>
      </c>
      <c r="O195" s="120">
        <f t="shared" si="948"/>
        <v>36497412</v>
      </c>
      <c r="P195" s="123">
        <v>1712437</v>
      </c>
      <c r="Q195" s="120">
        <f t="shared" ref="Q195:R195" si="949">Q194*1936.27</f>
        <v>59281617</v>
      </c>
      <c r="R195" s="120">
        <f t="shared" si="949"/>
        <v>55226835</v>
      </c>
      <c r="S195" s="47"/>
    </row>
    <row r="196" spans="1:19" ht="12.75" customHeight="1" x14ac:dyDescent="0.2">
      <c r="A196" s="492">
        <v>43191</v>
      </c>
      <c r="B196" s="492">
        <v>43465</v>
      </c>
      <c r="C196" s="42" t="s">
        <v>3</v>
      </c>
      <c r="D196" s="43">
        <v>0</v>
      </c>
      <c r="E196" s="44">
        <v>11117.19</v>
      </c>
      <c r="F196" s="44">
        <v>0</v>
      </c>
      <c r="G196" s="44">
        <f t="shared" si="788"/>
        <v>1661.54</v>
      </c>
      <c r="H196" s="44">
        <v>6280.06</v>
      </c>
      <c r="I196" s="44"/>
      <c r="J196" s="44">
        <f t="shared" ref="J196" si="950">(E196+F196+G196+H196+I196)/12</f>
        <v>1588.23</v>
      </c>
      <c r="K196" s="45">
        <f t="shared" ref="K196" si="951">(E196+F196+G196+H196+I196)</f>
        <v>19058.79</v>
      </c>
      <c r="L196" s="46">
        <f t="shared" ref="L196" si="952">K196+J196</f>
        <v>20647.02</v>
      </c>
      <c r="M196" s="117"/>
      <c r="N196" s="119">
        <f t="shared" ref="N196" si="953">K196</f>
        <v>19058.79</v>
      </c>
      <c r="O196" s="119">
        <f t="shared" ref="O196" si="954">E196+G196+F196+I196</f>
        <v>12778.73</v>
      </c>
      <c r="P196" s="119">
        <v>884.4</v>
      </c>
      <c r="Q196" s="119">
        <f t="shared" ref="Q196" si="955">IF(P196&gt;(O196*0.18),P196,O196*0.18)+N196+J196</f>
        <v>22947.19</v>
      </c>
      <c r="R196" s="119">
        <f t="shared" ref="R196" si="956">N196+O196*0.18</f>
        <v>21358.959999999999</v>
      </c>
      <c r="S196" s="47"/>
    </row>
    <row r="197" spans="1:19" ht="9" customHeight="1" x14ac:dyDescent="0.2">
      <c r="A197" s="493"/>
      <c r="B197" s="493"/>
      <c r="C197" s="48" t="s">
        <v>4</v>
      </c>
      <c r="D197" s="49">
        <v>8</v>
      </c>
      <c r="E197" s="61">
        <v>21525881</v>
      </c>
      <c r="F197" s="50">
        <v>0</v>
      </c>
      <c r="G197" s="50">
        <f t="shared" si="796"/>
        <v>3217190</v>
      </c>
      <c r="H197" s="61">
        <v>12159892</v>
      </c>
      <c r="I197" s="61"/>
      <c r="J197" s="51">
        <f t="shared" ref="J197:L197" si="957">J196*1936.27</f>
        <v>3075242</v>
      </c>
      <c r="K197" s="50">
        <f t="shared" si="957"/>
        <v>36902963</v>
      </c>
      <c r="L197" s="52">
        <f t="shared" si="957"/>
        <v>39978205</v>
      </c>
      <c r="M197" s="118"/>
      <c r="N197" s="120">
        <f t="shared" ref="N197:O197" si="958">N196*1936.27</f>
        <v>36902963</v>
      </c>
      <c r="O197" s="120">
        <f t="shared" si="958"/>
        <v>24743072</v>
      </c>
      <c r="P197" s="123">
        <v>1712437</v>
      </c>
      <c r="Q197" s="120">
        <f t="shared" ref="Q197:R197" si="959">Q196*1936.27</f>
        <v>44431956</v>
      </c>
      <c r="R197" s="120">
        <f t="shared" si="959"/>
        <v>41356713</v>
      </c>
      <c r="S197" s="47"/>
    </row>
    <row r="198" spans="1:19" ht="12.75" customHeight="1" x14ac:dyDescent="0.2">
      <c r="A198" s="494">
        <v>43191</v>
      </c>
      <c r="B198" s="494">
        <f>B196</f>
        <v>43465</v>
      </c>
      <c r="C198" s="53" t="s">
        <v>3</v>
      </c>
      <c r="D198" s="54">
        <v>9</v>
      </c>
      <c r="E198" s="44">
        <v>12892.25</v>
      </c>
      <c r="F198" s="44">
        <v>0</v>
      </c>
      <c r="G198" s="44">
        <f t="shared" si="788"/>
        <v>1661.54</v>
      </c>
      <c r="H198" s="44">
        <v>6280.06</v>
      </c>
      <c r="I198" s="44"/>
      <c r="J198" s="44">
        <f t="shared" ref="J198" si="960">(E198+F198+G198+H198+I198)/12</f>
        <v>1736.15</v>
      </c>
      <c r="K198" s="45">
        <f t="shared" ref="K198" si="961">(E198+F198+G198+H198+I198)</f>
        <v>20833.849999999999</v>
      </c>
      <c r="L198" s="46">
        <f t="shared" ref="L198" si="962">K198+J198</f>
        <v>22570</v>
      </c>
      <c r="M198" s="117"/>
      <c r="N198" s="119">
        <f t="shared" ref="N198" si="963">K198</f>
        <v>20833.849999999999</v>
      </c>
      <c r="O198" s="119">
        <f t="shared" ref="O198" si="964">E198+G198+F198+I198</f>
        <v>14553.79</v>
      </c>
      <c r="P198" s="119">
        <v>884.4</v>
      </c>
      <c r="Q198" s="119">
        <f t="shared" ref="Q198" si="965">IF(P198&gt;(O198*0.18),P198,O198*0.18)+N198+J198</f>
        <v>25189.68</v>
      </c>
      <c r="R198" s="119">
        <f t="shared" ref="R198" si="966">N198+O198*0.18</f>
        <v>23453.53</v>
      </c>
      <c r="S198" s="47"/>
    </row>
    <row r="199" spans="1:19" ht="9" customHeight="1" x14ac:dyDescent="0.2">
      <c r="A199" s="494"/>
      <c r="B199" s="494"/>
      <c r="C199" s="48" t="s">
        <v>4</v>
      </c>
      <c r="D199" s="49">
        <v>14</v>
      </c>
      <c r="E199" s="61">
        <v>24962877</v>
      </c>
      <c r="F199" s="50">
        <v>0</v>
      </c>
      <c r="G199" s="50">
        <f t="shared" si="796"/>
        <v>3217190</v>
      </c>
      <c r="H199" s="61">
        <v>12159892</v>
      </c>
      <c r="I199" s="61"/>
      <c r="J199" s="51">
        <f t="shared" ref="J199:L199" si="967">J198*1936.27</f>
        <v>3361655</v>
      </c>
      <c r="K199" s="50">
        <f t="shared" si="967"/>
        <v>40339959</v>
      </c>
      <c r="L199" s="52">
        <f t="shared" si="967"/>
        <v>43701614</v>
      </c>
      <c r="M199" s="118"/>
      <c r="N199" s="120">
        <f t="shared" ref="N199:O199" si="968">N198*1936.27</f>
        <v>40339959</v>
      </c>
      <c r="O199" s="120">
        <f t="shared" si="968"/>
        <v>28180067</v>
      </c>
      <c r="P199" s="123">
        <v>1712437</v>
      </c>
      <c r="Q199" s="120">
        <f t="shared" ref="Q199:R199" si="969">Q198*1936.27</f>
        <v>48774022</v>
      </c>
      <c r="R199" s="120">
        <f t="shared" si="969"/>
        <v>45412367</v>
      </c>
      <c r="S199" s="47"/>
    </row>
    <row r="200" spans="1:19" ht="12.75" customHeight="1" x14ac:dyDescent="0.2">
      <c r="A200" s="494"/>
      <c r="B200" s="494"/>
      <c r="C200" s="53" t="s">
        <v>3</v>
      </c>
      <c r="D200" s="54">
        <v>15</v>
      </c>
      <c r="E200" s="44">
        <v>14209.25</v>
      </c>
      <c r="F200" s="44">
        <v>0</v>
      </c>
      <c r="G200" s="44">
        <f t="shared" si="788"/>
        <v>1661.54</v>
      </c>
      <c r="H200" s="44">
        <v>6280.06</v>
      </c>
      <c r="I200" s="44"/>
      <c r="J200" s="44">
        <f t="shared" ref="J200" si="970">(E200+F200+G200+H200+I200)/12</f>
        <v>1845.9</v>
      </c>
      <c r="K200" s="45">
        <f t="shared" ref="K200" si="971">(E200+F200+G200+H200+I200)</f>
        <v>22150.85</v>
      </c>
      <c r="L200" s="46">
        <f t="shared" ref="L200" si="972">K200+J200</f>
        <v>23996.75</v>
      </c>
      <c r="M200" s="117"/>
      <c r="N200" s="119">
        <f t="shared" ref="N200" si="973">K200</f>
        <v>22150.85</v>
      </c>
      <c r="O200" s="119">
        <f t="shared" ref="O200" si="974">E200+G200+F200+I200</f>
        <v>15870.79</v>
      </c>
      <c r="P200" s="119">
        <v>884.4</v>
      </c>
      <c r="Q200" s="119">
        <f t="shared" ref="Q200" si="975">IF(P200&gt;(O200*0.18),P200,O200*0.18)+N200+J200</f>
        <v>26853.49</v>
      </c>
      <c r="R200" s="119">
        <f t="shared" ref="R200" si="976">N200+O200*0.18</f>
        <v>25007.59</v>
      </c>
      <c r="S200" s="47"/>
    </row>
    <row r="201" spans="1:19" ht="9" customHeight="1" x14ac:dyDescent="0.2">
      <c r="A201" s="494"/>
      <c r="B201" s="494"/>
      <c r="C201" s="48" t="s">
        <v>4</v>
      </c>
      <c r="D201" s="49">
        <v>20</v>
      </c>
      <c r="E201" s="61">
        <v>27512944</v>
      </c>
      <c r="F201" s="50">
        <v>0</v>
      </c>
      <c r="G201" s="50">
        <f t="shared" si="796"/>
        <v>3217190</v>
      </c>
      <c r="H201" s="61">
        <v>12159892</v>
      </c>
      <c r="I201" s="61"/>
      <c r="J201" s="51">
        <f t="shared" ref="J201:L201" si="977">J200*1936.27</f>
        <v>3574161</v>
      </c>
      <c r="K201" s="50">
        <f t="shared" si="977"/>
        <v>42890026</v>
      </c>
      <c r="L201" s="52">
        <f t="shared" si="977"/>
        <v>46464187</v>
      </c>
      <c r="M201" s="118"/>
      <c r="N201" s="120">
        <f t="shared" ref="N201:O201" si="978">N200*1936.27</f>
        <v>42890026</v>
      </c>
      <c r="O201" s="120">
        <f t="shared" si="978"/>
        <v>30730135</v>
      </c>
      <c r="P201" s="123">
        <v>1712437</v>
      </c>
      <c r="Q201" s="120">
        <f t="shared" ref="Q201:R201" si="979">Q200*1936.27</f>
        <v>51995607</v>
      </c>
      <c r="R201" s="120">
        <f t="shared" si="979"/>
        <v>48421446</v>
      </c>
      <c r="S201" s="47"/>
    </row>
    <row r="202" spans="1:19" ht="12.75" customHeight="1" x14ac:dyDescent="0.2">
      <c r="A202" s="494"/>
      <c r="B202" s="494"/>
      <c r="C202" s="53" t="s">
        <v>3</v>
      </c>
      <c r="D202" s="54">
        <v>21</v>
      </c>
      <c r="E202" s="44">
        <v>15521.88</v>
      </c>
      <c r="F202" s="44">
        <v>0</v>
      </c>
      <c r="G202" s="44">
        <f t="shared" si="788"/>
        <v>1661.54</v>
      </c>
      <c r="H202" s="44">
        <v>6280.06</v>
      </c>
      <c r="I202" s="44"/>
      <c r="J202" s="44">
        <f t="shared" ref="J202" si="980">(E202+F202+G202+H202+I202)/12</f>
        <v>1955.29</v>
      </c>
      <c r="K202" s="45">
        <f t="shared" ref="K202" si="981">(E202+F202+G202+H202+I202)</f>
        <v>23463.48</v>
      </c>
      <c r="L202" s="46">
        <f t="shared" ref="L202" si="982">K202+J202</f>
        <v>25418.77</v>
      </c>
      <c r="M202" s="117"/>
      <c r="N202" s="119">
        <f t="shared" ref="N202" si="983">K202</f>
        <v>23463.48</v>
      </c>
      <c r="O202" s="119">
        <f t="shared" ref="O202" si="984">E202+G202+F202+I202</f>
        <v>17183.419999999998</v>
      </c>
      <c r="P202" s="119">
        <v>884.4</v>
      </c>
      <c r="Q202" s="119">
        <f t="shared" ref="Q202" si="985">IF(P202&gt;(O202*0.18),P202,O202*0.18)+N202+J202</f>
        <v>28511.79</v>
      </c>
      <c r="R202" s="119">
        <f t="shared" ref="R202" si="986">N202+O202*0.18</f>
        <v>26556.5</v>
      </c>
      <c r="S202" s="47"/>
    </row>
    <row r="203" spans="1:19" ht="9" customHeight="1" x14ac:dyDescent="0.2">
      <c r="A203" s="494"/>
      <c r="B203" s="494"/>
      <c r="C203" s="48" t="s">
        <v>4</v>
      </c>
      <c r="D203" s="49">
        <v>27</v>
      </c>
      <c r="E203" s="61">
        <v>30054551</v>
      </c>
      <c r="F203" s="50">
        <v>0</v>
      </c>
      <c r="G203" s="50">
        <f t="shared" si="796"/>
        <v>3217190</v>
      </c>
      <c r="H203" s="61">
        <v>12159892</v>
      </c>
      <c r="I203" s="61"/>
      <c r="J203" s="51">
        <f t="shared" ref="J203:L203" si="987">J202*1936.27</f>
        <v>3785969</v>
      </c>
      <c r="K203" s="50">
        <f t="shared" si="987"/>
        <v>45431632</v>
      </c>
      <c r="L203" s="52">
        <f t="shared" si="987"/>
        <v>49217602</v>
      </c>
      <c r="M203" s="118"/>
      <c r="N203" s="120">
        <f t="shared" ref="N203:O203" si="988">N202*1936.27</f>
        <v>45431632</v>
      </c>
      <c r="O203" s="120">
        <f t="shared" si="988"/>
        <v>33271741</v>
      </c>
      <c r="P203" s="123">
        <v>1712437</v>
      </c>
      <c r="Q203" s="120">
        <f t="shared" ref="Q203:R203" si="989">Q202*1936.27</f>
        <v>55206524</v>
      </c>
      <c r="R203" s="120">
        <f t="shared" si="989"/>
        <v>51420554</v>
      </c>
      <c r="S203" s="47"/>
    </row>
    <row r="204" spans="1:19" ht="12.75" customHeight="1" x14ac:dyDescent="0.2">
      <c r="A204" s="494"/>
      <c r="B204" s="494"/>
      <c r="C204" s="53" t="s">
        <v>3</v>
      </c>
      <c r="D204" s="54">
        <v>28</v>
      </c>
      <c r="E204" s="44">
        <v>16467.09</v>
      </c>
      <c r="F204" s="44">
        <v>0</v>
      </c>
      <c r="G204" s="44">
        <f t="shared" si="788"/>
        <v>1661.54</v>
      </c>
      <c r="H204" s="44">
        <v>6280.06</v>
      </c>
      <c r="I204" s="44"/>
      <c r="J204" s="44">
        <f t="shared" ref="J204" si="990">(E204+F204+G204+H204+I204)/12</f>
        <v>2034.06</v>
      </c>
      <c r="K204" s="45">
        <f t="shared" ref="K204" si="991">(E204+F204+G204+H204+I204)</f>
        <v>24408.69</v>
      </c>
      <c r="L204" s="46">
        <f t="shared" ref="L204" si="992">K204+J204</f>
        <v>26442.75</v>
      </c>
      <c r="M204" s="117"/>
      <c r="N204" s="119">
        <f t="shared" ref="N204" si="993">K204</f>
        <v>24408.69</v>
      </c>
      <c r="O204" s="119">
        <f t="shared" ref="O204" si="994">E204+G204+F204+I204</f>
        <v>18128.63</v>
      </c>
      <c r="P204" s="119">
        <v>884.4</v>
      </c>
      <c r="Q204" s="119">
        <f t="shared" ref="Q204" si="995">IF(P204&gt;(O204*0.18),P204,O204*0.18)+N204+J204</f>
        <v>29705.9</v>
      </c>
      <c r="R204" s="119">
        <f t="shared" ref="R204" si="996">N204+O204*0.18</f>
        <v>27671.84</v>
      </c>
      <c r="S204" s="47"/>
    </row>
    <row r="205" spans="1:19" ht="9" customHeight="1" x14ac:dyDescent="0.2">
      <c r="A205" s="494"/>
      <c r="B205" s="494"/>
      <c r="C205" s="48" t="s">
        <v>4</v>
      </c>
      <c r="D205" s="49">
        <v>34</v>
      </c>
      <c r="E205" s="61">
        <v>31884732</v>
      </c>
      <c r="F205" s="50">
        <v>0</v>
      </c>
      <c r="G205" s="50">
        <f t="shared" si="796"/>
        <v>3217190</v>
      </c>
      <c r="H205" s="61">
        <v>12159892</v>
      </c>
      <c r="I205" s="61"/>
      <c r="J205" s="51">
        <f t="shared" ref="J205:L205" si="997">J204*1936.27</f>
        <v>3938489</v>
      </c>
      <c r="K205" s="50">
        <f t="shared" si="997"/>
        <v>47261814</v>
      </c>
      <c r="L205" s="52">
        <f t="shared" si="997"/>
        <v>51200304</v>
      </c>
      <c r="M205" s="118"/>
      <c r="N205" s="120">
        <f t="shared" ref="N205:O205" si="998">N204*1936.27</f>
        <v>47261814</v>
      </c>
      <c r="O205" s="120">
        <f t="shared" si="998"/>
        <v>35101922</v>
      </c>
      <c r="P205" s="123">
        <v>1712437</v>
      </c>
      <c r="Q205" s="120">
        <f t="shared" ref="Q205:R205" si="999">Q204*1936.27</f>
        <v>57518643</v>
      </c>
      <c r="R205" s="120">
        <f t="shared" si="999"/>
        <v>53580154</v>
      </c>
      <c r="S205" s="47"/>
    </row>
    <row r="206" spans="1:19" ht="12.75" customHeight="1" x14ac:dyDescent="0.2">
      <c r="A206" s="494"/>
      <c r="B206" s="494"/>
      <c r="C206" s="53" t="s">
        <v>3</v>
      </c>
      <c r="D206" s="54">
        <v>35</v>
      </c>
      <c r="E206" s="44">
        <v>17187.8</v>
      </c>
      <c r="F206" s="44">
        <v>0</v>
      </c>
      <c r="G206" s="44">
        <f t="shared" si="788"/>
        <v>1661.54</v>
      </c>
      <c r="H206" s="44">
        <v>6280.06</v>
      </c>
      <c r="I206" s="44"/>
      <c r="J206" s="44">
        <f t="shared" ref="J206" si="1000">(E206+F206+G206+H206+I206)/12</f>
        <v>2094.12</v>
      </c>
      <c r="K206" s="45">
        <f t="shared" ref="K206" si="1001">(E206+F206+G206+H206+I206)</f>
        <v>25129.4</v>
      </c>
      <c r="L206" s="46">
        <f t="shared" ref="L206" si="1002">K206+J206</f>
        <v>27223.52</v>
      </c>
      <c r="M206" s="117"/>
      <c r="N206" s="119">
        <f t="shared" ref="N206" si="1003">K206</f>
        <v>25129.4</v>
      </c>
      <c r="O206" s="119">
        <f t="shared" ref="O206" si="1004">E206+G206+F206+I206</f>
        <v>18849.34</v>
      </c>
      <c r="P206" s="119">
        <v>884.4</v>
      </c>
      <c r="Q206" s="119">
        <f t="shared" ref="Q206" si="1005">IF(P206&gt;(O206*0.18),P206,O206*0.18)+N206+J206</f>
        <v>30616.400000000001</v>
      </c>
      <c r="R206" s="119">
        <f t="shared" ref="R206" si="1006">N206+O206*0.18</f>
        <v>28522.28</v>
      </c>
      <c r="S206" s="47"/>
    </row>
    <row r="207" spans="1:19" ht="9" customHeight="1" x14ac:dyDescent="0.2">
      <c r="A207" s="495"/>
      <c r="B207" s="495"/>
      <c r="C207" s="58" t="s">
        <v>4</v>
      </c>
      <c r="D207" s="59"/>
      <c r="E207" s="61">
        <v>33280222</v>
      </c>
      <c r="F207" s="61">
        <v>0</v>
      </c>
      <c r="G207" s="50">
        <f t="shared" si="796"/>
        <v>3217190</v>
      </c>
      <c r="H207" s="61">
        <v>12159892</v>
      </c>
      <c r="I207" s="61"/>
      <c r="J207" s="51">
        <f t="shared" ref="J207:L207" si="1007">J206*1936.27</f>
        <v>4054782</v>
      </c>
      <c r="K207" s="50">
        <f t="shared" si="1007"/>
        <v>48657303</v>
      </c>
      <c r="L207" s="52">
        <f t="shared" si="1007"/>
        <v>52712085</v>
      </c>
      <c r="M207" s="118"/>
      <c r="N207" s="120">
        <f t="shared" ref="N207:O207" si="1008">N206*1936.27</f>
        <v>48657303</v>
      </c>
      <c r="O207" s="120">
        <f t="shared" si="1008"/>
        <v>36497412</v>
      </c>
      <c r="P207" s="123">
        <v>1712437</v>
      </c>
      <c r="Q207" s="120">
        <f t="shared" ref="Q207:R207" si="1009">Q206*1936.27</f>
        <v>59281617</v>
      </c>
      <c r="R207" s="120">
        <f t="shared" si="1009"/>
        <v>55226835</v>
      </c>
      <c r="S207" s="47"/>
    </row>
    <row r="208" spans="1:19" ht="12.75" customHeight="1" x14ac:dyDescent="0.2">
      <c r="A208" s="492">
        <f>B196+1</f>
        <v>43466</v>
      </c>
      <c r="B208" s="492">
        <v>43830</v>
      </c>
      <c r="C208" s="42" t="s">
        <v>3</v>
      </c>
      <c r="D208" s="43">
        <v>0</v>
      </c>
      <c r="E208" s="44">
        <f>Assistenti_Amm.vo!E754</f>
        <v>11279.22</v>
      </c>
      <c r="F208" s="44">
        <v>0</v>
      </c>
      <c r="G208" s="44">
        <f t="shared" si="788"/>
        <v>1661.54</v>
      </c>
      <c r="H208" s="44">
        <v>6280.06</v>
      </c>
      <c r="I208" s="44"/>
      <c r="J208" s="44">
        <f>K208/12</f>
        <v>1601.74</v>
      </c>
      <c r="K208" s="44">
        <f>SUM(E208:I208)</f>
        <v>19220.82</v>
      </c>
      <c r="L208" s="46">
        <f>SUM(E208:J208)</f>
        <v>20822.560000000001</v>
      </c>
      <c r="M208" s="117"/>
      <c r="N208" s="119">
        <f>K208</f>
        <v>19220.82</v>
      </c>
      <c r="O208" s="119">
        <f>E208+F208+G208+I208</f>
        <v>12940.76</v>
      </c>
      <c r="P208" s="119">
        <v>884.4</v>
      </c>
      <c r="Q208" s="119">
        <f>L208+(IF(P208&gt;O208*0.18,P208,O208*0.18))</f>
        <v>23151.9</v>
      </c>
      <c r="R208" s="119">
        <f>N208+O208*0.18</f>
        <v>21550.16</v>
      </c>
      <c r="S208" s="47"/>
    </row>
    <row r="209" spans="1:19" ht="9" customHeight="1" x14ac:dyDescent="0.2">
      <c r="A209" s="493"/>
      <c r="B209" s="493"/>
      <c r="C209" s="48" t="s">
        <v>4</v>
      </c>
      <c r="D209" s="49">
        <v>8</v>
      </c>
      <c r="E209" s="61">
        <f>Assistenti_Amm.vo!E755</f>
        <v>21839615</v>
      </c>
      <c r="F209" s="50">
        <v>0</v>
      </c>
      <c r="G209" s="50">
        <f t="shared" si="796"/>
        <v>3217190</v>
      </c>
      <c r="H209" s="61">
        <v>12159892</v>
      </c>
      <c r="I209" s="61">
        <f t="shared" ref="I209:L221" si="1010">I208*1936.27</f>
        <v>0</v>
      </c>
      <c r="J209" s="51">
        <f t="shared" si="1010"/>
        <v>3101401</v>
      </c>
      <c r="K209" s="61">
        <f t="shared" si="1010"/>
        <v>37216697</v>
      </c>
      <c r="L209" s="61">
        <f t="shared" si="1010"/>
        <v>40318098</v>
      </c>
      <c r="M209" s="118"/>
      <c r="N209" s="120">
        <f t="shared" ref="N209:R223" si="1011">N208*1936.27</f>
        <v>37216697</v>
      </c>
      <c r="O209" s="120">
        <f t="shared" si="1011"/>
        <v>25056805</v>
      </c>
      <c r="P209" s="123">
        <f t="shared" si="1011"/>
        <v>1712437</v>
      </c>
      <c r="Q209" s="120">
        <f t="shared" si="1011"/>
        <v>44828329</v>
      </c>
      <c r="R209" s="120">
        <f t="shared" si="1011"/>
        <v>41726928</v>
      </c>
      <c r="S209" s="47"/>
    </row>
    <row r="210" spans="1:19" ht="12.75" customHeight="1" x14ac:dyDescent="0.2">
      <c r="A210" s="494">
        <f>A208</f>
        <v>43466</v>
      </c>
      <c r="B210" s="494">
        <f>B208</f>
        <v>43830</v>
      </c>
      <c r="C210" s="53" t="s">
        <v>3</v>
      </c>
      <c r="D210" s="54">
        <v>9</v>
      </c>
      <c r="E210" s="44">
        <f>Assistenti_Amm.vo!E756</f>
        <v>13069.86</v>
      </c>
      <c r="F210" s="44">
        <v>0</v>
      </c>
      <c r="G210" s="44">
        <f t="shared" si="788"/>
        <v>1661.54</v>
      </c>
      <c r="H210" s="44">
        <v>6280.06</v>
      </c>
      <c r="I210" s="44"/>
      <c r="J210" s="44">
        <f t="shared" ref="J210" si="1012">K210/12</f>
        <v>1750.96</v>
      </c>
      <c r="K210" s="44">
        <f t="shared" ref="K210" si="1013">SUM(E210:I210)</f>
        <v>21011.46</v>
      </c>
      <c r="L210" s="46">
        <f t="shared" ref="L210" si="1014">SUM(E210:J210)</f>
        <v>22762.42</v>
      </c>
      <c r="M210" s="117"/>
      <c r="N210" s="119">
        <f t="shared" ref="N210" si="1015">K210</f>
        <v>21011.46</v>
      </c>
      <c r="O210" s="119">
        <f t="shared" ref="O210" si="1016">E210+F210+G210+I210</f>
        <v>14731.4</v>
      </c>
      <c r="P210" s="119">
        <v>884.4</v>
      </c>
      <c r="Q210" s="119">
        <f t="shared" ref="Q210" si="1017">L210+(IF(P210&gt;O210*0.18,P210,O210*0.18))</f>
        <v>25414.07</v>
      </c>
      <c r="R210" s="119">
        <f t="shared" ref="R210" si="1018">N210+O210*0.18</f>
        <v>23663.11</v>
      </c>
      <c r="S210" s="47"/>
    </row>
    <row r="211" spans="1:19" ht="9" customHeight="1" x14ac:dyDescent="0.2">
      <c r="A211" s="494"/>
      <c r="B211" s="494"/>
      <c r="C211" s="48" t="s">
        <v>4</v>
      </c>
      <c r="D211" s="49">
        <v>14</v>
      </c>
      <c r="E211" s="61">
        <f>Assistenti_Amm.vo!E757</f>
        <v>25306778</v>
      </c>
      <c r="F211" s="50">
        <v>0</v>
      </c>
      <c r="G211" s="50">
        <f t="shared" si="796"/>
        <v>3217190</v>
      </c>
      <c r="H211" s="61">
        <v>12159892</v>
      </c>
      <c r="I211" s="61">
        <f t="shared" ref="I211:L211" si="1019">I210*1936.27</f>
        <v>0</v>
      </c>
      <c r="J211" s="51">
        <f t="shared" si="1019"/>
        <v>3390331</v>
      </c>
      <c r="K211" s="61">
        <f t="shared" si="1019"/>
        <v>40683860</v>
      </c>
      <c r="L211" s="61">
        <f t="shared" si="1019"/>
        <v>44074191</v>
      </c>
      <c r="M211" s="118"/>
      <c r="N211" s="120">
        <f t="shared" ref="N211:R211" si="1020">N210*1936.27</f>
        <v>40683860</v>
      </c>
      <c r="O211" s="120">
        <f t="shared" si="1020"/>
        <v>28523968</v>
      </c>
      <c r="P211" s="123">
        <f t="shared" si="1011"/>
        <v>1712437</v>
      </c>
      <c r="Q211" s="120">
        <f t="shared" si="1020"/>
        <v>49208501</v>
      </c>
      <c r="R211" s="120">
        <f t="shared" si="1020"/>
        <v>45818170</v>
      </c>
      <c r="S211" s="47"/>
    </row>
    <row r="212" spans="1:19" ht="12.75" customHeight="1" x14ac:dyDescent="0.2">
      <c r="A212" s="494"/>
      <c r="B212" s="494"/>
      <c r="C212" s="53" t="s">
        <v>3</v>
      </c>
      <c r="D212" s="54">
        <v>15</v>
      </c>
      <c r="E212" s="44">
        <f>Assistenti_Amm.vo!E758</f>
        <v>14400.11</v>
      </c>
      <c r="F212" s="44">
        <v>0</v>
      </c>
      <c r="G212" s="44">
        <f t="shared" si="788"/>
        <v>1661.54</v>
      </c>
      <c r="H212" s="44">
        <v>6280.06</v>
      </c>
      <c r="I212" s="44"/>
      <c r="J212" s="44">
        <f t="shared" ref="J212" si="1021">K212/12</f>
        <v>1861.81</v>
      </c>
      <c r="K212" s="44">
        <f t="shared" ref="K212" si="1022">SUM(E212:I212)</f>
        <v>22341.71</v>
      </c>
      <c r="L212" s="46">
        <f t="shared" ref="L212" si="1023">SUM(E212:J212)</f>
        <v>24203.52</v>
      </c>
      <c r="M212" s="117"/>
      <c r="N212" s="119">
        <f t="shared" ref="N212" si="1024">K212</f>
        <v>22341.71</v>
      </c>
      <c r="O212" s="119">
        <f t="shared" ref="O212" si="1025">E212+F212+G212+I212</f>
        <v>16061.65</v>
      </c>
      <c r="P212" s="119">
        <v>884.4</v>
      </c>
      <c r="Q212" s="119">
        <f t="shared" ref="Q212" si="1026">L212+(IF(P212&gt;O212*0.18,P212,O212*0.18))</f>
        <v>27094.62</v>
      </c>
      <c r="R212" s="119">
        <f t="shared" ref="R212" si="1027">N212+O212*0.18</f>
        <v>25232.81</v>
      </c>
      <c r="S212" s="47"/>
    </row>
    <row r="213" spans="1:19" ht="9" customHeight="1" x14ac:dyDescent="0.2">
      <c r="A213" s="494"/>
      <c r="B213" s="494"/>
      <c r="C213" s="48" t="s">
        <v>4</v>
      </c>
      <c r="D213" s="49">
        <v>20</v>
      </c>
      <c r="E213" s="61">
        <f>Assistenti_Amm.vo!E759</f>
        <v>27882501</v>
      </c>
      <c r="F213" s="50">
        <v>0</v>
      </c>
      <c r="G213" s="50">
        <f t="shared" si="796"/>
        <v>3217190</v>
      </c>
      <c r="H213" s="61">
        <v>12159892</v>
      </c>
      <c r="I213" s="61">
        <f t="shared" ref="I213:L213" si="1028">I212*1936.27</f>
        <v>0</v>
      </c>
      <c r="J213" s="51">
        <f t="shared" si="1028"/>
        <v>3604967</v>
      </c>
      <c r="K213" s="61">
        <f t="shared" si="1028"/>
        <v>43259583</v>
      </c>
      <c r="L213" s="61">
        <f t="shared" si="1028"/>
        <v>46864550</v>
      </c>
      <c r="M213" s="118"/>
      <c r="N213" s="120">
        <f t="shared" ref="N213:R213" si="1029">N212*1936.27</f>
        <v>43259583</v>
      </c>
      <c r="O213" s="120">
        <f t="shared" si="1029"/>
        <v>31099691</v>
      </c>
      <c r="P213" s="123">
        <f t="shared" si="1011"/>
        <v>1712437</v>
      </c>
      <c r="Q213" s="120">
        <f t="shared" si="1029"/>
        <v>52462500</v>
      </c>
      <c r="R213" s="120">
        <f t="shared" si="1029"/>
        <v>48857533</v>
      </c>
      <c r="S213" s="47"/>
    </row>
    <row r="214" spans="1:19" ht="12.75" customHeight="1" x14ac:dyDescent="0.2">
      <c r="A214" s="494"/>
      <c r="B214" s="494"/>
      <c r="C214" s="53" t="s">
        <v>3</v>
      </c>
      <c r="D214" s="54">
        <v>21</v>
      </c>
      <c r="E214" s="44">
        <f>Assistenti_Amm.vo!E760</f>
        <v>15724.76</v>
      </c>
      <c r="F214" s="44">
        <v>0</v>
      </c>
      <c r="G214" s="44">
        <f t="shared" si="788"/>
        <v>1661.54</v>
      </c>
      <c r="H214" s="44">
        <v>6280.06</v>
      </c>
      <c r="I214" s="44"/>
      <c r="J214" s="44">
        <f t="shared" ref="J214" si="1030">K214/12</f>
        <v>1972.2</v>
      </c>
      <c r="K214" s="44">
        <f t="shared" ref="K214" si="1031">SUM(E214:I214)</f>
        <v>23666.36</v>
      </c>
      <c r="L214" s="46">
        <f t="shared" ref="L214" si="1032">SUM(E214:J214)</f>
        <v>25638.560000000001</v>
      </c>
      <c r="M214" s="117"/>
      <c r="N214" s="119">
        <f t="shared" ref="N214" si="1033">K214</f>
        <v>23666.36</v>
      </c>
      <c r="O214" s="119">
        <f t="shared" ref="O214" si="1034">E214+F214+G214+I214</f>
        <v>17386.3</v>
      </c>
      <c r="P214" s="119">
        <v>884.4</v>
      </c>
      <c r="Q214" s="119">
        <f t="shared" ref="Q214" si="1035">L214+(IF(P214&gt;O214*0.18,P214,O214*0.18))</f>
        <v>28768.09</v>
      </c>
      <c r="R214" s="119">
        <f t="shared" ref="R214" si="1036">N214+O214*0.18</f>
        <v>26795.89</v>
      </c>
      <c r="S214" s="47"/>
    </row>
    <row r="215" spans="1:19" ht="9" customHeight="1" x14ac:dyDescent="0.2">
      <c r="A215" s="494"/>
      <c r="B215" s="494"/>
      <c r="C215" s="48" t="s">
        <v>4</v>
      </c>
      <c r="D215" s="49">
        <v>27</v>
      </c>
      <c r="E215" s="61">
        <f>Assistenti_Amm.vo!E761</f>
        <v>30447381</v>
      </c>
      <c r="F215" s="50">
        <v>0</v>
      </c>
      <c r="G215" s="50">
        <f t="shared" si="796"/>
        <v>3217190</v>
      </c>
      <c r="H215" s="61">
        <v>12159892</v>
      </c>
      <c r="I215" s="61">
        <f t="shared" ref="I215:L215" si="1037">I214*1936.27</f>
        <v>0</v>
      </c>
      <c r="J215" s="51">
        <f t="shared" si="1037"/>
        <v>3818712</v>
      </c>
      <c r="K215" s="61">
        <f t="shared" si="1037"/>
        <v>45824463</v>
      </c>
      <c r="L215" s="61">
        <f t="shared" si="1037"/>
        <v>49643175</v>
      </c>
      <c r="M215" s="118"/>
      <c r="N215" s="120">
        <f t="shared" ref="N215:R215" si="1038">N214*1936.27</f>
        <v>45824463</v>
      </c>
      <c r="O215" s="120">
        <f t="shared" si="1038"/>
        <v>33664571</v>
      </c>
      <c r="P215" s="123">
        <f t="shared" si="1011"/>
        <v>1712437</v>
      </c>
      <c r="Q215" s="120">
        <f t="shared" si="1038"/>
        <v>55702790</v>
      </c>
      <c r="R215" s="120">
        <f t="shared" si="1038"/>
        <v>51884078</v>
      </c>
      <c r="S215" s="47"/>
    </row>
    <row r="216" spans="1:19" ht="12.75" customHeight="1" x14ac:dyDescent="0.2">
      <c r="A216" s="494"/>
      <c r="B216" s="494"/>
      <c r="C216" s="53" t="s">
        <v>3</v>
      </c>
      <c r="D216" s="54">
        <v>28</v>
      </c>
      <c r="E216" s="44">
        <f>Assistenti_Amm.vo!E762</f>
        <v>16678.32</v>
      </c>
      <c r="F216" s="44">
        <v>0</v>
      </c>
      <c r="G216" s="44">
        <f t="shared" si="788"/>
        <v>1661.54</v>
      </c>
      <c r="H216" s="44">
        <v>6280.06</v>
      </c>
      <c r="I216" s="44"/>
      <c r="J216" s="44">
        <f t="shared" ref="J216" si="1039">K216/12</f>
        <v>2051.66</v>
      </c>
      <c r="K216" s="44">
        <f t="shared" ref="K216" si="1040">SUM(E216:I216)</f>
        <v>24619.919999999998</v>
      </c>
      <c r="L216" s="46">
        <f t="shared" ref="L216" si="1041">SUM(E216:J216)</f>
        <v>26671.58</v>
      </c>
      <c r="M216" s="117"/>
      <c r="N216" s="119">
        <f t="shared" ref="N216" si="1042">K216</f>
        <v>24619.919999999998</v>
      </c>
      <c r="O216" s="119">
        <f t="shared" ref="O216" si="1043">E216+F216+G216+I216</f>
        <v>18339.86</v>
      </c>
      <c r="P216" s="119">
        <v>884.4</v>
      </c>
      <c r="Q216" s="119">
        <f t="shared" ref="Q216" si="1044">L216+(IF(P216&gt;O216*0.18,P216,O216*0.18))</f>
        <v>29972.75</v>
      </c>
      <c r="R216" s="119">
        <f t="shared" ref="R216" si="1045">N216+O216*0.18</f>
        <v>27921.09</v>
      </c>
      <c r="S216" s="47"/>
    </row>
    <row r="217" spans="1:19" ht="9" customHeight="1" x14ac:dyDescent="0.2">
      <c r="A217" s="494"/>
      <c r="B217" s="494"/>
      <c r="C217" s="48" t="s">
        <v>4</v>
      </c>
      <c r="D217" s="49">
        <v>34</v>
      </c>
      <c r="E217" s="61">
        <f>Assistenti_Amm.vo!E763</f>
        <v>32293731</v>
      </c>
      <c r="F217" s="50">
        <v>0</v>
      </c>
      <c r="G217" s="50">
        <f t="shared" si="796"/>
        <v>3217190</v>
      </c>
      <c r="H217" s="61">
        <v>12159892</v>
      </c>
      <c r="I217" s="61">
        <f t="shared" ref="I217:L217" si="1046">I216*1936.27</f>
        <v>0</v>
      </c>
      <c r="J217" s="51">
        <f t="shared" si="1046"/>
        <v>3972568</v>
      </c>
      <c r="K217" s="61">
        <f t="shared" si="1046"/>
        <v>47670812</v>
      </c>
      <c r="L217" s="61">
        <f t="shared" si="1046"/>
        <v>51643380</v>
      </c>
      <c r="M217" s="118"/>
      <c r="N217" s="120">
        <f t="shared" ref="N217:R217" si="1047">N216*1936.27</f>
        <v>47670812</v>
      </c>
      <c r="O217" s="120">
        <f t="shared" si="1047"/>
        <v>35510921</v>
      </c>
      <c r="P217" s="123">
        <f t="shared" si="1011"/>
        <v>1712437</v>
      </c>
      <c r="Q217" s="120">
        <f t="shared" si="1047"/>
        <v>58035337</v>
      </c>
      <c r="R217" s="120">
        <f t="shared" si="1047"/>
        <v>54062769</v>
      </c>
      <c r="S217" s="47"/>
    </row>
    <row r="218" spans="1:19" ht="12.75" customHeight="1" x14ac:dyDescent="0.2">
      <c r="A218" s="494"/>
      <c r="B218" s="494"/>
      <c r="C218" s="53" t="s">
        <v>3</v>
      </c>
      <c r="D218" s="54">
        <v>35</v>
      </c>
      <c r="E218" s="44">
        <f>Assistenti_Amm.vo!E764</f>
        <v>17406.189999999999</v>
      </c>
      <c r="F218" s="44">
        <v>0</v>
      </c>
      <c r="G218" s="44">
        <f t="shared" si="788"/>
        <v>1661.54</v>
      </c>
      <c r="H218" s="44">
        <v>6280.06</v>
      </c>
      <c r="I218" s="44"/>
      <c r="J218" s="44">
        <f t="shared" ref="J218" si="1048">K218/12</f>
        <v>2112.3200000000002</v>
      </c>
      <c r="K218" s="44">
        <f t="shared" ref="K218" si="1049">SUM(E218:I218)</f>
        <v>25347.79</v>
      </c>
      <c r="L218" s="46">
        <f t="shared" ref="L218" si="1050">SUM(E218:J218)</f>
        <v>27460.11</v>
      </c>
      <c r="M218" s="117"/>
      <c r="N218" s="119">
        <f t="shared" ref="N218" si="1051">K218</f>
        <v>25347.79</v>
      </c>
      <c r="O218" s="119">
        <f t="shared" ref="O218" si="1052">E218+F218+G218+I218</f>
        <v>19067.73</v>
      </c>
      <c r="P218" s="119">
        <v>884.4</v>
      </c>
      <c r="Q218" s="119">
        <f t="shared" ref="Q218" si="1053">L218+(IF(P218&gt;O218*0.18,P218,O218*0.18))</f>
        <v>30892.3</v>
      </c>
      <c r="R218" s="119">
        <f t="shared" ref="R218" si="1054">N218+O218*0.18</f>
        <v>28779.98</v>
      </c>
      <c r="S218" s="47"/>
    </row>
    <row r="219" spans="1:19" ht="9" customHeight="1" x14ac:dyDescent="0.2">
      <c r="A219" s="495"/>
      <c r="B219" s="495"/>
      <c r="C219" s="58" t="s">
        <v>4</v>
      </c>
      <c r="D219" s="59"/>
      <c r="E219" s="61">
        <f>Assistenti_Amm.vo!E765</f>
        <v>33703084</v>
      </c>
      <c r="F219" s="61">
        <v>0</v>
      </c>
      <c r="G219" s="50">
        <f t="shared" si="796"/>
        <v>3217190</v>
      </c>
      <c r="H219" s="61">
        <v>12159892</v>
      </c>
      <c r="I219" s="61">
        <f t="shared" ref="I219:L219" si="1055">I218*1936.27</f>
        <v>0</v>
      </c>
      <c r="J219" s="61">
        <f t="shared" si="1055"/>
        <v>4090022</v>
      </c>
      <c r="K219" s="61">
        <f t="shared" si="1055"/>
        <v>49080165</v>
      </c>
      <c r="L219" s="61">
        <f t="shared" si="1055"/>
        <v>53170187</v>
      </c>
      <c r="M219" s="118"/>
      <c r="N219" s="123">
        <f t="shared" ref="N219:R219" si="1056">N218*1936.27</f>
        <v>49080165</v>
      </c>
      <c r="O219" s="123">
        <f t="shared" si="1056"/>
        <v>36920274</v>
      </c>
      <c r="P219" s="123">
        <f t="shared" si="1011"/>
        <v>1712437</v>
      </c>
      <c r="Q219" s="123">
        <f t="shared" si="1056"/>
        <v>59815834</v>
      </c>
      <c r="R219" s="120">
        <f t="shared" si="1056"/>
        <v>55725812</v>
      </c>
      <c r="S219" s="47"/>
    </row>
    <row r="220" spans="1:19" ht="12.75" customHeight="1" x14ac:dyDescent="0.2">
      <c r="A220" s="492">
        <f>B208+1</f>
        <v>43831</v>
      </c>
      <c r="B220" s="492">
        <v>44196</v>
      </c>
      <c r="C220" s="42" t="s">
        <v>3</v>
      </c>
      <c r="D220" s="43">
        <v>0</v>
      </c>
      <c r="E220" s="44">
        <f>Assistenti_Amm.vo!E766</f>
        <v>11414.82</v>
      </c>
      <c r="F220" s="44">
        <v>0</v>
      </c>
      <c r="G220" s="44">
        <f t="shared" si="788"/>
        <v>1661.54</v>
      </c>
      <c r="H220" s="44">
        <v>6280.06</v>
      </c>
      <c r="I220" s="44"/>
      <c r="J220" s="44">
        <f t="shared" ref="J220" si="1057">K220/12</f>
        <v>1613.04</v>
      </c>
      <c r="K220" s="44">
        <f t="shared" ref="K220" si="1058">SUM(E220:I220)</f>
        <v>19356.419999999998</v>
      </c>
      <c r="L220" s="46">
        <f t="shared" ref="L220" si="1059">SUM(E220:J220)</f>
        <v>20969.46</v>
      </c>
      <c r="M220" s="117"/>
      <c r="N220" s="119">
        <f t="shared" ref="N220" si="1060">K220</f>
        <v>19356.419999999998</v>
      </c>
      <c r="O220" s="119">
        <f t="shared" ref="O220" si="1061">E220+F220+G220+I220</f>
        <v>13076.36</v>
      </c>
      <c r="P220" s="119">
        <v>884.4</v>
      </c>
      <c r="Q220" s="119">
        <f t="shared" ref="Q220" si="1062">L220+(IF(P220&gt;O220*0.18,P220,O220*0.18))</f>
        <v>23323.200000000001</v>
      </c>
      <c r="R220" s="119">
        <f t="shared" ref="R220" si="1063">N220+O220*0.18</f>
        <v>21710.16</v>
      </c>
      <c r="S220" s="47"/>
    </row>
    <row r="221" spans="1:19" ht="9" customHeight="1" x14ac:dyDescent="0.2">
      <c r="A221" s="493"/>
      <c r="B221" s="493"/>
      <c r="C221" s="48" t="s">
        <v>4</v>
      </c>
      <c r="D221" s="49">
        <v>8</v>
      </c>
      <c r="E221" s="61">
        <f>Assistenti_Amm.vo!E767</f>
        <v>22102174</v>
      </c>
      <c r="F221" s="50">
        <v>0</v>
      </c>
      <c r="G221" s="50">
        <f t="shared" si="796"/>
        <v>3217190</v>
      </c>
      <c r="H221" s="61">
        <v>12159892</v>
      </c>
      <c r="I221" s="61">
        <f t="shared" si="1010"/>
        <v>0</v>
      </c>
      <c r="J221" s="51">
        <f t="shared" si="1010"/>
        <v>3123281</v>
      </c>
      <c r="K221" s="61">
        <f t="shared" si="1010"/>
        <v>37479255</v>
      </c>
      <c r="L221" s="61">
        <f t="shared" si="1010"/>
        <v>40602536</v>
      </c>
      <c r="M221" s="118"/>
      <c r="N221" s="120">
        <f t="shared" ref="N221:R221" si="1064">N220*1936.27</f>
        <v>37479255</v>
      </c>
      <c r="O221" s="120">
        <f t="shared" si="1064"/>
        <v>25319364</v>
      </c>
      <c r="P221" s="123">
        <f t="shared" si="1011"/>
        <v>1712437</v>
      </c>
      <c r="Q221" s="120">
        <f t="shared" si="1064"/>
        <v>45160012</v>
      </c>
      <c r="R221" s="120">
        <f t="shared" si="1064"/>
        <v>42036732</v>
      </c>
      <c r="S221" s="47"/>
    </row>
    <row r="222" spans="1:19" ht="12.75" customHeight="1" x14ac:dyDescent="0.2">
      <c r="A222" s="494">
        <f>A220</f>
        <v>43831</v>
      </c>
      <c r="B222" s="494">
        <f>B220</f>
        <v>44196</v>
      </c>
      <c r="C222" s="53" t="s">
        <v>3</v>
      </c>
      <c r="D222" s="54">
        <v>9</v>
      </c>
      <c r="E222" s="44">
        <f>Assistenti_Amm.vo!E768</f>
        <v>13219.86</v>
      </c>
      <c r="F222" s="44">
        <v>0</v>
      </c>
      <c r="G222" s="44">
        <f t="shared" si="788"/>
        <v>1661.54</v>
      </c>
      <c r="H222" s="44">
        <v>6280.06</v>
      </c>
      <c r="I222" s="44"/>
      <c r="J222" s="44">
        <f t="shared" ref="J222" si="1065">K222/12</f>
        <v>1763.46</v>
      </c>
      <c r="K222" s="44">
        <f t="shared" ref="K222" si="1066">SUM(E222:I222)</f>
        <v>21161.46</v>
      </c>
      <c r="L222" s="46">
        <f t="shared" ref="L222" si="1067">SUM(E222:J222)</f>
        <v>22924.92</v>
      </c>
      <c r="M222" s="117"/>
      <c r="N222" s="119">
        <f t="shared" ref="N222" si="1068">K222</f>
        <v>21161.46</v>
      </c>
      <c r="O222" s="119">
        <f t="shared" ref="O222" si="1069">E222+F222+G222+I222</f>
        <v>14881.4</v>
      </c>
      <c r="P222" s="119">
        <v>884.4</v>
      </c>
      <c r="Q222" s="119">
        <f t="shared" ref="Q222" si="1070">L222+(IF(P222&gt;O222*0.18,P222,O222*0.18))</f>
        <v>25603.57</v>
      </c>
      <c r="R222" s="119">
        <f t="shared" ref="R222" si="1071">N222+O222*0.18</f>
        <v>23840.11</v>
      </c>
      <c r="S222" s="47"/>
    </row>
    <row r="223" spans="1:19" ht="9" customHeight="1" x14ac:dyDescent="0.2">
      <c r="A223" s="494"/>
      <c r="B223" s="494"/>
      <c r="C223" s="48" t="s">
        <v>4</v>
      </c>
      <c r="D223" s="49">
        <v>14</v>
      </c>
      <c r="E223" s="61">
        <f>Assistenti_Amm.vo!E769</f>
        <v>25597218</v>
      </c>
      <c r="F223" s="50">
        <v>0</v>
      </c>
      <c r="G223" s="50">
        <f t="shared" si="796"/>
        <v>3217190</v>
      </c>
      <c r="H223" s="61">
        <v>12159892</v>
      </c>
      <c r="I223" s="61">
        <f t="shared" ref="I223:L223" si="1072">I222*1936.27</f>
        <v>0</v>
      </c>
      <c r="J223" s="51">
        <f t="shared" si="1072"/>
        <v>3414535</v>
      </c>
      <c r="K223" s="61">
        <f t="shared" si="1072"/>
        <v>40974300</v>
      </c>
      <c r="L223" s="61">
        <f t="shared" si="1072"/>
        <v>44388835</v>
      </c>
      <c r="M223" s="118"/>
      <c r="N223" s="120">
        <f t="shared" ref="N223:R223" si="1073">N222*1936.27</f>
        <v>40974300</v>
      </c>
      <c r="O223" s="120">
        <f t="shared" si="1073"/>
        <v>28814408</v>
      </c>
      <c r="P223" s="123">
        <f t="shared" si="1011"/>
        <v>1712437</v>
      </c>
      <c r="Q223" s="120">
        <f t="shared" si="1073"/>
        <v>49575424</v>
      </c>
      <c r="R223" s="120">
        <f t="shared" si="1073"/>
        <v>46160890</v>
      </c>
      <c r="S223" s="47"/>
    </row>
    <row r="224" spans="1:19" ht="12.75" customHeight="1" x14ac:dyDescent="0.2">
      <c r="A224" s="494"/>
      <c r="B224" s="494"/>
      <c r="C224" s="53" t="s">
        <v>3</v>
      </c>
      <c r="D224" s="54">
        <v>15</v>
      </c>
      <c r="E224" s="44">
        <f>Assistenti_Amm.vo!E770</f>
        <v>14559.71</v>
      </c>
      <c r="F224" s="44">
        <v>0</v>
      </c>
      <c r="G224" s="44">
        <f t="shared" si="788"/>
        <v>1661.54</v>
      </c>
      <c r="H224" s="44">
        <v>6280.06</v>
      </c>
      <c r="I224" s="44"/>
      <c r="J224" s="44">
        <f t="shared" ref="J224" si="1074">K224/12</f>
        <v>1875.11</v>
      </c>
      <c r="K224" s="44">
        <f t="shared" ref="K224" si="1075">SUM(E224:I224)</f>
        <v>22501.31</v>
      </c>
      <c r="L224" s="46">
        <f t="shared" ref="L224" si="1076">SUM(E224:J224)</f>
        <v>24376.42</v>
      </c>
      <c r="M224" s="117"/>
      <c r="N224" s="119">
        <f t="shared" ref="N224" si="1077">K224</f>
        <v>22501.31</v>
      </c>
      <c r="O224" s="119">
        <f t="shared" ref="O224" si="1078">E224+F224+G224+I224</f>
        <v>16221.25</v>
      </c>
      <c r="P224" s="119">
        <v>884.4</v>
      </c>
      <c r="Q224" s="119">
        <f t="shared" ref="Q224" si="1079">L224+(IF(P224&gt;O224*0.18,P224,O224*0.18))</f>
        <v>27296.25</v>
      </c>
      <c r="R224" s="119">
        <f t="shared" ref="R224" si="1080">N224+O224*0.18</f>
        <v>25421.14</v>
      </c>
      <c r="S224" s="47"/>
    </row>
    <row r="225" spans="1:19" ht="9" customHeight="1" x14ac:dyDescent="0.2">
      <c r="A225" s="494"/>
      <c r="B225" s="494"/>
      <c r="C225" s="48" t="s">
        <v>4</v>
      </c>
      <c r="D225" s="49">
        <v>20</v>
      </c>
      <c r="E225" s="61">
        <f>Assistenti_Amm.vo!E771</f>
        <v>28191530</v>
      </c>
      <c r="F225" s="50">
        <v>0</v>
      </c>
      <c r="G225" s="50">
        <f t="shared" si="796"/>
        <v>3217190</v>
      </c>
      <c r="H225" s="61">
        <v>12159892</v>
      </c>
      <c r="I225" s="61">
        <f t="shared" ref="I225:L225" si="1081">I224*1936.27</f>
        <v>0</v>
      </c>
      <c r="J225" s="51">
        <f t="shared" si="1081"/>
        <v>3630719</v>
      </c>
      <c r="K225" s="61">
        <f t="shared" si="1081"/>
        <v>43568612</v>
      </c>
      <c r="L225" s="61">
        <f t="shared" si="1081"/>
        <v>47199331</v>
      </c>
      <c r="M225" s="118"/>
      <c r="N225" s="120">
        <f t="shared" ref="N225:R239" si="1082">N224*1936.27</f>
        <v>43568612</v>
      </c>
      <c r="O225" s="120">
        <f t="shared" si="1082"/>
        <v>31408720</v>
      </c>
      <c r="P225" s="123">
        <f t="shared" si="1082"/>
        <v>1712437</v>
      </c>
      <c r="Q225" s="120">
        <f t="shared" si="1082"/>
        <v>52852910</v>
      </c>
      <c r="R225" s="120">
        <f t="shared" si="1082"/>
        <v>49222191</v>
      </c>
      <c r="S225" s="47"/>
    </row>
    <row r="226" spans="1:19" ht="12.75" customHeight="1" x14ac:dyDescent="0.2">
      <c r="A226" s="494"/>
      <c r="B226" s="494"/>
      <c r="C226" s="53" t="s">
        <v>3</v>
      </c>
      <c r="D226" s="54">
        <v>21</v>
      </c>
      <c r="E226" s="44">
        <f>Assistenti_Amm.vo!E772</f>
        <v>15895.16</v>
      </c>
      <c r="F226" s="44">
        <v>0</v>
      </c>
      <c r="G226" s="44">
        <f t="shared" si="788"/>
        <v>1661.54</v>
      </c>
      <c r="H226" s="44">
        <v>6280.06</v>
      </c>
      <c r="I226" s="44"/>
      <c r="J226" s="44">
        <f t="shared" ref="J226" si="1083">K226/12</f>
        <v>1986.4</v>
      </c>
      <c r="K226" s="44">
        <f t="shared" ref="K226" si="1084">SUM(E226:I226)</f>
        <v>23836.76</v>
      </c>
      <c r="L226" s="46">
        <f t="shared" ref="L226" si="1085">SUM(E226:J226)</f>
        <v>25823.16</v>
      </c>
      <c r="M226" s="117"/>
      <c r="N226" s="119">
        <f t="shared" ref="N226" si="1086">K226</f>
        <v>23836.76</v>
      </c>
      <c r="O226" s="119">
        <f t="shared" ref="O226" si="1087">E226+F226+G226+I226</f>
        <v>17556.7</v>
      </c>
      <c r="P226" s="119">
        <v>884.4</v>
      </c>
      <c r="Q226" s="119">
        <f t="shared" ref="Q226" si="1088">L226+(IF(P226&gt;O226*0.18,P226,O226*0.18))</f>
        <v>28983.37</v>
      </c>
      <c r="R226" s="119">
        <f t="shared" ref="R226" si="1089">N226+O226*0.18</f>
        <v>26996.97</v>
      </c>
      <c r="S226" s="47"/>
    </row>
    <row r="227" spans="1:19" ht="9" customHeight="1" x14ac:dyDescent="0.2">
      <c r="A227" s="494"/>
      <c r="B227" s="494"/>
      <c r="C227" s="48" t="s">
        <v>4</v>
      </c>
      <c r="D227" s="49">
        <v>27</v>
      </c>
      <c r="E227" s="61">
        <f>Assistenti_Amm.vo!E773</f>
        <v>30777321</v>
      </c>
      <c r="F227" s="50">
        <v>0</v>
      </c>
      <c r="G227" s="50">
        <f t="shared" si="796"/>
        <v>3217190</v>
      </c>
      <c r="H227" s="61">
        <v>12159892</v>
      </c>
      <c r="I227" s="61">
        <f t="shared" ref="I227:L227" si="1090">I226*1936.27</f>
        <v>0</v>
      </c>
      <c r="J227" s="51">
        <f t="shared" si="1090"/>
        <v>3846207</v>
      </c>
      <c r="K227" s="61">
        <f t="shared" si="1090"/>
        <v>46154403</v>
      </c>
      <c r="L227" s="61">
        <f t="shared" si="1090"/>
        <v>50000610</v>
      </c>
      <c r="M227" s="118"/>
      <c r="N227" s="120">
        <f t="shared" ref="N227:R227" si="1091">N226*1936.27</f>
        <v>46154403</v>
      </c>
      <c r="O227" s="120">
        <f t="shared" si="1091"/>
        <v>33994512</v>
      </c>
      <c r="P227" s="123">
        <f t="shared" si="1082"/>
        <v>1712437</v>
      </c>
      <c r="Q227" s="120">
        <f t="shared" si="1091"/>
        <v>56119630</v>
      </c>
      <c r="R227" s="120">
        <f t="shared" si="1091"/>
        <v>52273423</v>
      </c>
      <c r="S227" s="47"/>
    </row>
    <row r="228" spans="1:19" ht="12.75" customHeight="1" x14ac:dyDescent="0.2">
      <c r="A228" s="494"/>
      <c r="B228" s="494"/>
      <c r="C228" s="53" t="s">
        <v>3</v>
      </c>
      <c r="D228" s="54">
        <v>28</v>
      </c>
      <c r="E228" s="44">
        <f>Assistenti_Amm.vo!E774</f>
        <v>16855.919999999998</v>
      </c>
      <c r="F228" s="44">
        <v>0</v>
      </c>
      <c r="G228" s="44">
        <f t="shared" si="788"/>
        <v>1661.54</v>
      </c>
      <c r="H228" s="44">
        <v>6280.06</v>
      </c>
      <c r="I228" s="44"/>
      <c r="J228" s="44">
        <f t="shared" ref="J228" si="1092">K228/12</f>
        <v>2066.46</v>
      </c>
      <c r="K228" s="44">
        <f t="shared" ref="K228" si="1093">SUM(E228:I228)</f>
        <v>24797.52</v>
      </c>
      <c r="L228" s="46">
        <f t="shared" ref="L228" si="1094">SUM(E228:J228)</f>
        <v>26863.98</v>
      </c>
      <c r="M228" s="117"/>
      <c r="N228" s="119">
        <f t="shared" ref="N228" si="1095">K228</f>
        <v>24797.52</v>
      </c>
      <c r="O228" s="119">
        <f t="shared" ref="O228" si="1096">E228+F228+G228+I228</f>
        <v>18517.46</v>
      </c>
      <c r="P228" s="119">
        <v>884.4</v>
      </c>
      <c r="Q228" s="119">
        <f t="shared" ref="Q228" si="1097">L228+(IF(P228&gt;O228*0.18,P228,O228*0.18))</f>
        <v>30197.119999999999</v>
      </c>
      <c r="R228" s="119">
        <f t="shared" ref="R228" si="1098">N228+O228*0.18</f>
        <v>28130.66</v>
      </c>
      <c r="S228" s="47"/>
    </row>
    <row r="229" spans="1:19" ht="9" customHeight="1" x14ac:dyDescent="0.2">
      <c r="A229" s="494"/>
      <c r="B229" s="494"/>
      <c r="C229" s="48" t="s">
        <v>4</v>
      </c>
      <c r="D229" s="49">
        <v>34</v>
      </c>
      <c r="E229" s="61">
        <f>Assistenti_Amm.vo!E775</f>
        <v>32637612</v>
      </c>
      <c r="F229" s="50">
        <v>0</v>
      </c>
      <c r="G229" s="50">
        <f t="shared" si="796"/>
        <v>3217190</v>
      </c>
      <c r="H229" s="61">
        <v>12159892</v>
      </c>
      <c r="I229" s="61">
        <f t="shared" ref="I229:L229" si="1099">I228*1936.27</f>
        <v>0</v>
      </c>
      <c r="J229" s="51">
        <f t="shared" si="1099"/>
        <v>4001225</v>
      </c>
      <c r="K229" s="61">
        <f t="shared" si="1099"/>
        <v>48014694</v>
      </c>
      <c r="L229" s="61">
        <f t="shared" si="1099"/>
        <v>52015919</v>
      </c>
      <c r="M229" s="118"/>
      <c r="N229" s="120">
        <f t="shared" ref="N229:R229" si="1100">N228*1936.27</f>
        <v>48014694</v>
      </c>
      <c r="O229" s="120">
        <f t="shared" si="1100"/>
        <v>35854802</v>
      </c>
      <c r="P229" s="123">
        <f t="shared" si="1082"/>
        <v>1712437</v>
      </c>
      <c r="Q229" s="120">
        <f t="shared" si="1100"/>
        <v>58469778</v>
      </c>
      <c r="R229" s="120">
        <f t="shared" si="1100"/>
        <v>54468553</v>
      </c>
      <c r="S229" s="47"/>
    </row>
    <row r="230" spans="1:19" ht="12.75" customHeight="1" x14ac:dyDescent="0.2">
      <c r="A230" s="494"/>
      <c r="B230" s="494"/>
      <c r="C230" s="53" t="s">
        <v>3</v>
      </c>
      <c r="D230" s="54">
        <v>35</v>
      </c>
      <c r="E230" s="44">
        <f>Assistenti_Amm.vo!E776</f>
        <v>17589.79</v>
      </c>
      <c r="F230" s="44">
        <v>0</v>
      </c>
      <c r="G230" s="44">
        <f t="shared" si="788"/>
        <v>1661.54</v>
      </c>
      <c r="H230" s="44">
        <v>6280.06</v>
      </c>
      <c r="I230" s="44"/>
      <c r="J230" s="44">
        <f t="shared" ref="J230" si="1101">K230/12</f>
        <v>2127.62</v>
      </c>
      <c r="K230" s="44">
        <f t="shared" ref="K230" si="1102">SUM(E230:I230)</f>
        <v>25531.39</v>
      </c>
      <c r="L230" s="46">
        <f t="shared" ref="L230" si="1103">SUM(E230:J230)</f>
        <v>27659.01</v>
      </c>
      <c r="M230" s="117"/>
      <c r="N230" s="119">
        <f t="shared" ref="N230" si="1104">K230</f>
        <v>25531.39</v>
      </c>
      <c r="O230" s="119">
        <f t="shared" ref="O230" si="1105">E230+F230+G230+I230</f>
        <v>19251.330000000002</v>
      </c>
      <c r="P230" s="119">
        <v>884.4</v>
      </c>
      <c r="Q230" s="119">
        <f t="shared" ref="Q230" si="1106">L230+(IF(P230&gt;O230*0.18,P230,O230*0.18))</f>
        <v>31124.25</v>
      </c>
      <c r="R230" s="119">
        <f t="shared" ref="R230" si="1107">N230+O230*0.18</f>
        <v>28996.63</v>
      </c>
      <c r="S230" s="47"/>
    </row>
    <row r="231" spans="1:19" ht="9" customHeight="1" x14ac:dyDescent="0.2">
      <c r="A231" s="495"/>
      <c r="B231" s="495"/>
      <c r="C231" s="58" t="s">
        <v>4</v>
      </c>
      <c r="D231" s="59"/>
      <c r="E231" s="61">
        <f>Assistenti_Amm.vo!E777</f>
        <v>34058583</v>
      </c>
      <c r="F231" s="61">
        <v>0</v>
      </c>
      <c r="G231" s="50">
        <f t="shared" si="796"/>
        <v>3217190</v>
      </c>
      <c r="H231" s="61">
        <v>12159892</v>
      </c>
      <c r="I231" s="61">
        <f t="shared" ref="I231:L231" si="1108">I230*1936.27</f>
        <v>0</v>
      </c>
      <c r="J231" s="61">
        <f t="shared" si="1108"/>
        <v>4119647</v>
      </c>
      <c r="K231" s="61">
        <f t="shared" si="1108"/>
        <v>49435665</v>
      </c>
      <c r="L231" s="61">
        <f t="shared" si="1108"/>
        <v>53555311</v>
      </c>
      <c r="M231" s="118"/>
      <c r="N231" s="123">
        <f t="shared" ref="N231:R231" si="1109">N230*1936.27</f>
        <v>49435665</v>
      </c>
      <c r="O231" s="123">
        <f t="shared" si="1109"/>
        <v>37275773</v>
      </c>
      <c r="P231" s="123">
        <f t="shared" si="1082"/>
        <v>1712437</v>
      </c>
      <c r="Q231" s="123">
        <f t="shared" si="1109"/>
        <v>60264952</v>
      </c>
      <c r="R231" s="120">
        <f t="shared" si="1109"/>
        <v>56145305</v>
      </c>
      <c r="S231" s="47"/>
    </row>
    <row r="232" spans="1:19" ht="12.75" customHeight="1" x14ac:dyDescent="0.2">
      <c r="A232" s="492">
        <f>B220+1</f>
        <v>44197</v>
      </c>
      <c r="B232" s="492">
        <v>44561</v>
      </c>
      <c r="C232" s="42" t="s">
        <v>3</v>
      </c>
      <c r="D232" s="43">
        <v>0</v>
      </c>
      <c r="E232" s="44">
        <f>Assistenti_Amm.vo!E778</f>
        <v>11777.22</v>
      </c>
      <c r="F232" s="44">
        <v>0</v>
      </c>
      <c r="G232" s="44">
        <f t="shared" si="788"/>
        <v>1661.54</v>
      </c>
      <c r="H232" s="44">
        <v>6280.06</v>
      </c>
      <c r="I232" s="44"/>
      <c r="J232" s="44">
        <f t="shared" ref="J232" si="1110">K232/12</f>
        <v>1643.24</v>
      </c>
      <c r="K232" s="44">
        <f t="shared" ref="K232" si="1111">SUM(E232:I232)</f>
        <v>19718.82</v>
      </c>
      <c r="L232" s="46">
        <f t="shared" ref="L232" si="1112">SUM(E232:J232)</f>
        <v>21362.06</v>
      </c>
      <c r="M232" s="117"/>
      <c r="N232" s="119">
        <f t="shared" ref="N232" si="1113">K232</f>
        <v>19718.82</v>
      </c>
      <c r="O232" s="119">
        <f t="shared" ref="O232" si="1114">E232+F232+G232+I232</f>
        <v>13438.76</v>
      </c>
      <c r="P232" s="119">
        <v>884.4</v>
      </c>
      <c r="Q232" s="119">
        <f t="shared" ref="Q232" si="1115">L232+(IF(P232&gt;O232*0.18,P232,O232*0.18))</f>
        <v>23781.040000000001</v>
      </c>
      <c r="R232" s="119">
        <f t="shared" ref="R232" si="1116">N232+O232*0.18</f>
        <v>22137.8</v>
      </c>
      <c r="S232" s="47"/>
    </row>
    <row r="233" spans="1:19" ht="9" customHeight="1" x14ac:dyDescent="0.2">
      <c r="A233" s="493"/>
      <c r="B233" s="493"/>
      <c r="C233" s="48" t="s">
        <v>4</v>
      </c>
      <c r="D233" s="49">
        <v>8</v>
      </c>
      <c r="E233" s="61">
        <f>Assistenti_Amm.vo!E779</f>
        <v>22803878</v>
      </c>
      <c r="F233" s="50">
        <v>0</v>
      </c>
      <c r="G233" s="50">
        <f t="shared" si="796"/>
        <v>3217190</v>
      </c>
      <c r="H233" s="61">
        <v>12159892</v>
      </c>
      <c r="I233" s="61">
        <f t="shared" ref="I233:L233" si="1117">I232*1936.27</f>
        <v>0</v>
      </c>
      <c r="J233" s="51">
        <f t="shared" si="1117"/>
        <v>3181756</v>
      </c>
      <c r="K233" s="61">
        <f t="shared" si="1117"/>
        <v>38180960</v>
      </c>
      <c r="L233" s="61">
        <f t="shared" si="1117"/>
        <v>41362716</v>
      </c>
      <c r="M233" s="118"/>
      <c r="N233" s="120">
        <f t="shared" ref="N233:R233" si="1118">N232*1936.27</f>
        <v>38180960</v>
      </c>
      <c r="O233" s="120">
        <f t="shared" si="1118"/>
        <v>26021068</v>
      </c>
      <c r="P233" s="123">
        <f t="shared" si="1082"/>
        <v>1712437</v>
      </c>
      <c r="Q233" s="120">
        <f t="shared" si="1118"/>
        <v>46046514</v>
      </c>
      <c r="R233" s="120">
        <f t="shared" si="1118"/>
        <v>42864758</v>
      </c>
      <c r="S233" s="47"/>
    </row>
    <row r="234" spans="1:19" ht="12.75" customHeight="1" x14ac:dyDescent="0.2">
      <c r="A234" s="494">
        <f>A232</f>
        <v>44197</v>
      </c>
      <c r="B234" s="494">
        <f>B232</f>
        <v>44561</v>
      </c>
      <c r="C234" s="53" t="s">
        <v>3</v>
      </c>
      <c r="D234" s="54">
        <v>9</v>
      </c>
      <c r="E234" s="44">
        <f>Assistenti_Amm.vo!E780</f>
        <v>13612.26</v>
      </c>
      <c r="F234" s="44">
        <v>0</v>
      </c>
      <c r="G234" s="44">
        <f t="shared" si="788"/>
        <v>1661.54</v>
      </c>
      <c r="H234" s="44">
        <v>6280.06</v>
      </c>
      <c r="I234" s="44"/>
      <c r="J234" s="44">
        <f t="shared" ref="J234" si="1119">K234/12</f>
        <v>1796.16</v>
      </c>
      <c r="K234" s="44">
        <f t="shared" ref="K234" si="1120">SUM(E234:I234)</f>
        <v>21553.86</v>
      </c>
      <c r="L234" s="46">
        <f t="shared" ref="L234" si="1121">SUM(E234:J234)</f>
        <v>23350.02</v>
      </c>
      <c r="M234" s="117"/>
      <c r="N234" s="119">
        <f t="shared" ref="N234" si="1122">K234</f>
        <v>21553.86</v>
      </c>
      <c r="O234" s="119">
        <f t="shared" ref="O234" si="1123">E234+F234+G234+I234</f>
        <v>15273.8</v>
      </c>
      <c r="P234" s="119">
        <v>884.4</v>
      </c>
      <c r="Q234" s="119">
        <f t="shared" ref="Q234" si="1124">L234+(IF(P234&gt;O234*0.18,P234,O234*0.18))</f>
        <v>26099.3</v>
      </c>
      <c r="R234" s="119">
        <f t="shared" ref="R234" si="1125">N234+O234*0.18</f>
        <v>24303.14</v>
      </c>
      <c r="S234" s="47"/>
    </row>
    <row r="235" spans="1:19" ht="9" customHeight="1" x14ac:dyDescent="0.2">
      <c r="A235" s="494"/>
      <c r="B235" s="494"/>
      <c r="C235" s="48" t="s">
        <v>4</v>
      </c>
      <c r="D235" s="49">
        <v>14</v>
      </c>
      <c r="E235" s="61">
        <f>Assistenti_Amm.vo!E781</f>
        <v>26357011</v>
      </c>
      <c r="F235" s="50">
        <v>0</v>
      </c>
      <c r="G235" s="50">
        <f t="shared" si="796"/>
        <v>3217190</v>
      </c>
      <c r="H235" s="61">
        <v>12159892</v>
      </c>
      <c r="I235" s="61">
        <f t="shared" ref="I235:L235" si="1126">I234*1936.27</f>
        <v>0</v>
      </c>
      <c r="J235" s="51">
        <f t="shared" si="1126"/>
        <v>3477851</v>
      </c>
      <c r="K235" s="61">
        <f t="shared" si="1126"/>
        <v>41734093</v>
      </c>
      <c r="L235" s="61">
        <f t="shared" si="1126"/>
        <v>45211943</v>
      </c>
      <c r="M235" s="118"/>
      <c r="N235" s="120">
        <f t="shared" ref="N235:R235" si="1127">N234*1936.27</f>
        <v>41734093</v>
      </c>
      <c r="O235" s="120">
        <f t="shared" si="1127"/>
        <v>29574201</v>
      </c>
      <c r="P235" s="123">
        <f t="shared" si="1082"/>
        <v>1712437</v>
      </c>
      <c r="Q235" s="120">
        <f t="shared" si="1127"/>
        <v>50535292</v>
      </c>
      <c r="R235" s="120">
        <f t="shared" si="1127"/>
        <v>47057441</v>
      </c>
      <c r="S235" s="47"/>
    </row>
    <row r="236" spans="1:19" ht="12.75" customHeight="1" x14ac:dyDescent="0.2">
      <c r="A236" s="494"/>
      <c r="B236" s="494"/>
      <c r="C236" s="53" t="s">
        <v>3</v>
      </c>
      <c r="D236" s="54">
        <v>15</v>
      </c>
      <c r="E236" s="44">
        <f>Assistenti_Amm.vo!E782</f>
        <v>14989.31</v>
      </c>
      <c r="F236" s="44">
        <v>0</v>
      </c>
      <c r="G236" s="44">
        <f t="shared" si="788"/>
        <v>1661.54</v>
      </c>
      <c r="H236" s="44">
        <v>6280.06</v>
      </c>
      <c r="I236" s="44"/>
      <c r="J236" s="44">
        <f t="shared" ref="J236" si="1128">K236/12</f>
        <v>1910.91</v>
      </c>
      <c r="K236" s="44">
        <f t="shared" ref="K236" si="1129">SUM(E236:I236)</f>
        <v>22930.91</v>
      </c>
      <c r="L236" s="46">
        <f t="shared" ref="L236" si="1130">SUM(E236:J236)</f>
        <v>24841.82</v>
      </c>
      <c r="M236" s="117"/>
      <c r="N236" s="119">
        <f t="shared" ref="N236" si="1131">K236</f>
        <v>22930.91</v>
      </c>
      <c r="O236" s="119">
        <f t="shared" ref="O236" si="1132">E236+F236+G236+I236</f>
        <v>16650.849999999999</v>
      </c>
      <c r="P236" s="119">
        <v>884.4</v>
      </c>
      <c r="Q236" s="119">
        <f t="shared" ref="Q236" si="1133">L236+(IF(P236&gt;O236*0.18,P236,O236*0.18))</f>
        <v>27838.97</v>
      </c>
      <c r="R236" s="119">
        <f t="shared" ref="R236" si="1134">N236+O236*0.18</f>
        <v>25928.06</v>
      </c>
      <c r="S236" s="47"/>
    </row>
    <row r="237" spans="1:19" ht="9" customHeight="1" x14ac:dyDescent="0.2">
      <c r="A237" s="494"/>
      <c r="B237" s="494"/>
      <c r="C237" s="48" t="s">
        <v>4</v>
      </c>
      <c r="D237" s="49">
        <v>20</v>
      </c>
      <c r="E237" s="61">
        <f>Assistenti_Amm.vo!E783</f>
        <v>29023351</v>
      </c>
      <c r="F237" s="50">
        <v>0</v>
      </c>
      <c r="G237" s="50">
        <f t="shared" si="796"/>
        <v>3217190</v>
      </c>
      <c r="H237" s="61">
        <v>12159892</v>
      </c>
      <c r="I237" s="61">
        <f t="shared" ref="I237:L237" si="1135">I236*1936.27</f>
        <v>0</v>
      </c>
      <c r="J237" s="51">
        <f t="shared" si="1135"/>
        <v>3700038</v>
      </c>
      <c r="K237" s="61">
        <f t="shared" si="1135"/>
        <v>44400433</v>
      </c>
      <c r="L237" s="61">
        <f t="shared" si="1135"/>
        <v>48100471</v>
      </c>
      <c r="M237" s="118"/>
      <c r="N237" s="120">
        <f t="shared" ref="N237:R237" si="1136">N236*1936.27</f>
        <v>44400433</v>
      </c>
      <c r="O237" s="120">
        <f t="shared" si="1136"/>
        <v>32240541</v>
      </c>
      <c r="P237" s="123">
        <f t="shared" si="1082"/>
        <v>1712437</v>
      </c>
      <c r="Q237" s="120">
        <f t="shared" si="1136"/>
        <v>53903762</v>
      </c>
      <c r="R237" s="120">
        <f t="shared" si="1136"/>
        <v>50203725</v>
      </c>
      <c r="S237" s="47"/>
    </row>
    <row r="238" spans="1:19" ht="12.75" customHeight="1" x14ac:dyDescent="0.2">
      <c r="A238" s="494"/>
      <c r="B238" s="494"/>
      <c r="C238" s="53" t="s">
        <v>3</v>
      </c>
      <c r="D238" s="54">
        <v>21</v>
      </c>
      <c r="E238" s="44">
        <f>Assistenti_Amm.vo!E784</f>
        <v>16349.96</v>
      </c>
      <c r="F238" s="44">
        <v>0</v>
      </c>
      <c r="G238" s="44">
        <f t="shared" si="788"/>
        <v>1661.54</v>
      </c>
      <c r="H238" s="44">
        <v>6280.06</v>
      </c>
      <c r="I238" s="44"/>
      <c r="J238" s="44">
        <f t="shared" ref="J238" si="1137">K238/12</f>
        <v>2024.3</v>
      </c>
      <c r="K238" s="44">
        <f t="shared" ref="K238" si="1138">SUM(E238:I238)</f>
        <v>24291.56</v>
      </c>
      <c r="L238" s="46">
        <f t="shared" ref="L238" si="1139">SUM(E238:J238)</f>
        <v>26315.86</v>
      </c>
      <c r="M238" s="117"/>
      <c r="N238" s="119">
        <f t="shared" ref="N238" si="1140">K238</f>
        <v>24291.56</v>
      </c>
      <c r="O238" s="119">
        <f t="shared" ref="O238" si="1141">E238+F238+G238+I238</f>
        <v>18011.5</v>
      </c>
      <c r="P238" s="119">
        <v>884.4</v>
      </c>
      <c r="Q238" s="119">
        <f t="shared" ref="Q238" si="1142">L238+(IF(P238&gt;O238*0.18,P238,O238*0.18))</f>
        <v>29557.93</v>
      </c>
      <c r="R238" s="119">
        <f t="shared" ref="R238" si="1143">N238+O238*0.18</f>
        <v>27533.63</v>
      </c>
      <c r="S238" s="47"/>
    </row>
    <row r="239" spans="1:19" ht="9" customHeight="1" x14ac:dyDescent="0.2">
      <c r="A239" s="494"/>
      <c r="B239" s="494"/>
      <c r="C239" s="48" t="s">
        <v>4</v>
      </c>
      <c r="D239" s="49">
        <v>27</v>
      </c>
      <c r="E239" s="61">
        <f>Assistenti_Amm.vo!E785</f>
        <v>31657937</v>
      </c>
      <c r="F239" s="50">
        <v>0</v>
      </c>
      <c r="G239" s="50">
        <f t="shared" si="796"/>
        <v>3217190</v>
      </c>
      <c r="H239" s="61">
        <v>12159892</v>
      </c>
      <c r="I239" s="61">
        <f t="shared" ref="I239:L239" si="1144">I238*1936.27</f>
        <v>0</v>
      </c>
      <c r="J239" s="51">
        <f t="shared" si="1144"/>
        <v>3919591</v>
      </c>
      <c r="K239" s="61">
        <f t="shared" si="1144"/>
        <v>47035019</v>
      </c>
      <c r="L239" s="61">
        <f t="shared" si="1144"/>
        <v>50954610</v>
      </c>
      <c r="M239" s="118"/>
      <c r="N239" s="120">
        <f t="shared" ref="N239:R239" si="1145">N238*1936.27</f>
        <v>47035019</v>
      </c>
      <c r="O239" s="120">
        <f t="shared" si="1145"/>
        <v>34875127</v>
      </c>
      <c r="P239" s="123">
        <f t="shared" si="1082"/>
        <v>1712437</v>
      </c>
      <c r="Q239" s="120">
        <f t="shared" si="1145"/>
        <v>57232133</v>
      </c>
      <c r="R239" s="120">
        <f t="shared" si="1145"/>
        <v>53312542</v>
      </c>
      <c r="S239" s="47"/>
    </row>
    <row r="240" spans="1:19" ht="12.75" customHeight="1" x14ac:dyDescent="0.2">
      <c r="A240" s="494"/>
      <c r="B240" s="494"/>
      <c r="C240" s="53" t="s">
        <v>3</v>
      </c>
      <c r="D240" s="54">
        <v>28</v>
      </c>
      <c r="E240" s="44">
        <f>Assistenti_Amm.vo!E786</f>
        <v>17331.12</v>
      </c>
      <c r="F240" s="44">
        <v>0</v>
      </c>
      <c r="G240" s="44">
        <f t="shared" si="788"/>
        <v>1661.54</v>
      </c>
      <c r="H240" s="44">
        <v>6280.06</v>
      </c>
      <c r="I240" s="44"/>
      <c r="J240" s="44">
        <f t="shared" ref="J240" si="1146">K240/12</f>
        <v>2106.06</v>
      </c>
      <c r="K240" s="44">
        <f t="shared" ref="K240" si="1147">SUM(E240:I240)</f>
        <v>25272.720000000001</v>
      </c>
      <c r="L240" s="46">
        <f t="shared" ref="L240" si="1148">SUM(E240:J240)</f>
        <v>27378.78</v>
      </c>
      <c r="M240" s="117"/>
      <c r="N240" s="119">
        <f t="shared" ref="N240" si="1149">K240</f>
        <v>25272.720000000001</v>
      </c>
      <c r="O240" s="119">
        <f t="shared" ref="O240" si="1150">E240+F240+G240+I240</f>
        <v>18992.66</v>
      </c>
      <c r="P240" s="119">
        <v>884.4</v>
      </c>
      <c r="Q240" s="119">
        <f t="shared" ref="Q240" si="1151">L240+(IF(P240&gt;O240*0.18,P240,O240*0.18))</f>
        <v>30797.46</v>
      </c>
      <c r="R240" s="119">
        <f t="shared" ref="R240" si="1152">N240+O240*0.18</f>
        <v>28691.4</v>
      </c>
      <c r="S240" s="47"/>
    </row>
    <row r="241" spans="1:20" ht="9" customHeight="1" x14ac:dyDescent="0.2">
      <c r="A241" s="494"/>
      <c r="B241" s="494"/>
      <c r="C241" s="48" t="s">
        <v>4</v>
      </c>
      <c r="D241" s="49">
        <v>34</v>
      </c>
      <c r="E241" s="61">
        <f>Assistenti_Amm.vo!E787</f>
        <v>33557728</v>
      </c>
      <c r="F241" s="50">
        <v>0</v>
      </c>
      <c r="G241" s="50">
        <f t="shared" si="796"/>
        <v>3217190</v>
      </c>
      <c r="H241" s="61">
        <v>12159892</v>
      </c>
      <c r="I241" s="61">
        <f t="shared" ref="I241:L241" si="1153">I240*1936.27</f>
        <v>0</v>
      </c>
      <c r="J241" s="51">
        <f t="shared" si="1153"/>
        <v>4077901</v>
      </c>
      <c r="K241" s="61">
        <f t="shared" si="1153"/>
        <v>48934810</v>
      </c>
      <c r="L241" s="61">
        <f t="shared" si="1153"/>
        <v>53012710</v>
      </c>
      <c r="M241" s="118"/>
      <c r="N241" s="120">
        <f t="shared" ref="N241:R247" si="1154">N240*1936.27</f>
        <v>48934810</v>
      </c>
      <c r="O241" s="120">
        <f t="shared" si="1154"/>
        <v>36774918</v>
      </c>
      <c r="P241" s="123">
        <f t="shared" si="1154"/>
        <v>1712437</v>
      </c>
      <c r="Q241" s="120">
        <f t="shared" si="1154"/>
        <v>59632198</v>
      </c>
      <c r="R241" s="120">
        <f t="shared" si="1154"/>
        <v>55554297</v>
      </c>
      <c r="S241" s="47"/>
    </row>
    <row r="242" spans="1:20" ht="12.75" customHeight="1" x14ac:dyDescent="0.2">
      <c r="A242" s="494"/>
      <c r="B242" s="494"/>
      <c r="C242" s="53" t="s">
        <v>3</v>
      </c>
      <c r="D242" s="54">
        <v>35</v>
      </c>
      <c r="E242" s="44">
        <f>Assistenti_Amm.vo!E788</f>
        <v>18075.79</v>
      </c>
      <c r="F242" s="44">
        <v>0</v>
      </c>
      <c r="G242" s="44">
        <f t="shared" si="788"/>
        <v>1661.54</v>
      </c>
      <c r="H242" s="44">
        <v>6280.06</v>
      </c>
      <c r="I242" s="44"/>
      <c r="J242" s="44">
        <f t="shared" ref="J242" si="1155">K242/12</f>
        <v>2168.12</v>
      </c>
      <c r="K242" s="44">
        <f t="shared" ref="K242" si="1156">SUM(E242:I242)</f>
        <v>26017.39</v>
      </c>
      <c r="L242" s="46">
        <f t="shared" ref="L242" si="1157">SUM(E242:J242)</f>
        <v>28185.51</v>
      </c>
      <c r="M242" s="117"/>
      <c r="N242" s="119">
        <f t="shared" ref="N242" si="1158">K242</f>
        <v>26017.39</v>
      </c>
      <c r="O242" s="119">
        <f t="shared" ref="O242" si="1159">E242+F242+G242+I242</f>
        <v>19737.330000000002</v>
      </c>
      <c r="P242" s="119">
        <v>884.4</v>
      </c>
      <c r="Q242" s="119">
        <f t="shared" ref="Q242" si="1160">L242+(IF(P242&gt;O242*0.18,P242,O242*0.18))</f>
        <v>31738.23</v>
      </c>
      <c r="R242" s="119">
        <f t="shared" ref="R242" si="1161">N242+O242*0.18</f>
        <v>29570.11</v>
      </c>
      <c r="S242" s="47"/>
    </row>
    <row r="243" spans="1:20" ht="9" customHeight="1" x14ac:dyDescent="0.2">
      <c r="A243" s="495"/>
      <c r="B243" s="495"/>
      <c r="C243" s="58" t="s">
        <v>4</v>
      </c>
      <c r="D243" s="59"/>
      <c r="E243" s="61">
        <f>Assistenti_Amm.vo!E789</f>
        <v>34999610</v>
      </c>
      <c r="F243" s="61">
        <v>0</v>
      </c>
      <c r="G243" s="50">
        <f t="shared" si="796"/>
        <v>3217190</v>
      </c>
      <c r="H243" s="61">
        <v>12159892</v>
      </c>
      <c r="I243" s="61">
        <f t="shared" ref="I243:L243" si="1162">I242*1936.27</f>
        <v>0</v>
      </c>
      <c r="J243" s="61">
        <f t="shared" si="1162"/>
        <v>4198066</v>
      </c>
      <c r="K243" s="61">
        <f t="shared" si="1162"/>
        <v>50376692</v>
      </c>
      <c r="L243" s="61">
        <f t="shared" si="1162"/>
        <v>54574757</v>
      </c>
      <c r="M243" s="118"/>
      <c r="N243" s="123">
        <f t="shared" ref="N243:R243" si="1163">N242*1936.27</f>
        <v>50376692</v>
      </c>
      <c r="O243" s="123">
        <f t="shared" si="1163"/>
        <v>38216800</v>
      </c>
      <c r="P243" s="123">
        <f t="shared" si="1154"/>
        <v>1712437</v>
      </c>
      <c r="Q243" s="123">
        <f t="shared" si="1163"/>
        <v>61453783</v>
      </c>
      <c r="R243" s="120">
        <f t="shared" si="1163"/>
        <v>57255717</v>
      </c>
      <c r="S243" s="47"/>
    </row>
    <row r="244" spans="1:20" ht="12.75" customHeight="1" x14ac:dyDescent="0.2">
      <c r="A244" s="492">
        <f>B232+1</f>
        <v>44562</v>
      </c>
      <c r="B244" s="492">
        <v>44651</v>
      </c>
      <c r="C244" s="42" t="s">
        <v>3</v>
      </c>
      <c r="D244" s="43">
        <v>0</v>
      </c>
      <c r="E244" s="44">
        <f>Assistenti_Amm.vo!E790</f>
        <v>11777.22</v>
      </c>
      <c r="F244" s="44">
        <v>0</v>
      </c>
      <c r="G244" s="44">
        <f t="shared" si="788"/>
        <v>1661.54</v>
      </c>
      <c r="H244" s="44">
        <v>6280.06</v>
      </c>
      <c r="I244" s="44"/>
      <c r="J244" s="44">
        <f t="shared" ref="J244" si="1164">K244/12</f>
        <v>1643.24</v>
      </c>
      <c r="K244" s="44">
        <f t="shared" ref="K244" si="1165">SUM(E244:I244)</f>
        <v>19718.82</v>
      </c>
      <c r="L244" s="46">
        <f t="shared" ref="L244" si="1166">SUM(E244:J244)</f>
        <v>21362.06</v>
      </c>
      <c r="M244" s="117"/>
      <c r="N244" s="119">
        <f t="shared" ref="N244" si="1167">K244</f>
        <v>19718.82</v>
      </c>
      <c r="O244" s="119">
        <f t="shared" ref="O244" si="1168">E244+F244+G244+I244</f>
        <v>13438.76</v>
      </c>
      <c r="P244" s="119">
        <f>K287</f>
        <v>961.2</v>
      </c>
      <c r="Q244" s="119">
        <f t="shared" ref="Q244" si="1169">L244+(IF(P244&gt;O244*0.18,P244,O244*0.18))</f>
        <v>23781.040000000001</v>
      </c>
      <c r="R244" s="119">
        <f t="shared" ref="R244" si="1170">N244+O244*0.18</f>
        <v>22137.8</v>
      </c>
      <c r="S244" s="47"/>
    </row>
    <row r="245" spans="1:20" ht="9" customHeight="1" x14ac:dyDescent="0.2">
      <c r="A245" s="493"/>
      <c r="B245" s="493"/>
      <c r="C245" s="48" t="s">
        <v>4</v>
      </c>
      <c r="D245" s="49">
        <v>8</v>
      </c>
      <c r="E245" s="61">
        <f>Assistenti_Amm.vo!E791</f>
        <v>22803878</v>
      </c>
      <c r="F245" s="50">
        <v>0</v>
      </c>
      <c r="G245" s="50">
        <f t="shared" si="796"/>
        <v>3217190</v>
      </c>
      <c r="H245" s="61">
        <v>12159892</v>
      </c>
      <c r="I245" s="61">
        <f t="shared" ref="I245:L245" si="1171">I244*1936.27</f>
        <v>0</v>
      </c>
      <c r="J245" s="51">
        <f t="shared" si="1171"/>
        <v>3181756</v>
      </c>
      <c r="K245" s="61">
        <f t="shared" si="1171"/>
        <v>38180960</v>
      </c>
      <c r="L245" s="61">
        <f t="shared" si="1171"/>
        <v>41362716</v>
      </c>
      <c r="M245" s="118"/>
      <c r="N245" s="120">
        <f t="shared" ref="N245:R245" si="1172">N244*1936.27</f>
        <v>38180960</v>
      </c>
      <c r="O245" s="120">
        <f t="shared" si="1172"/>
        <v>26021068</v>
      </c>
      <c r="P245" s="123">
        <f t="shared" si="1154"/>
        <v>1861143</v>
      </c>
      <c r="Q245" s="120">
        <f t="shared" si="1172"/>
        <v>46046514</v>
      </c>
      <c r="R245" s="120">
        <f t="shared" si="1172"/>
        <v>42864758</v>
      </c>
      <c r="S245" s="47"/>
    </row>
    <row r="246" spans="1:20" ht="12.75" customHeight="1" x14ac:dyDescent="0.2">
      <c r="A246" s="494">
        <f>A244</f>
        <v>44562</v>
      </c>
      <c r="B246" s="494">
        <f>B244</f>
        <v>44651</v>
      </c>
      <c r="C246" s="53" t="s">
        <v>3</v>
      </c>
      <c r="D246" s="54">
        <v>9</v>
      </c>
      <c r="E246" s="44">
        <f>Assistenti_Amm.vo!E792</f>
        <v>13612.26</v>
      </c>
      <c r="F246" s="44">
        <v>0</v>
      </c>
      <c r="G246" s="44">
        <f t="shared" si="788"/>
        <v>1661.54</v>
      </c>
      <c r="H246" s="44">
        <v>6280.06</v>
      </c>
      <c r="I246" s="44"/>
      <c r="J246" s="44">
        <f t="shared" ref="J246" si="1173">K246/12</f>
        <v>1796.16</v>
      </c>
      <c r="K246" s="44">
        <f t="shared" ref="K246" si="1174">SUM(E246:I246)</f>
        <v>21553.86</v>
      </c>
      <c r="L246" s="46">
        <f t="shared" ref="L246" si="1175">SUM(E246:J246)</f>
        <v>23350.02</v>
      </c>
      <c r="M246" s="117"/>
      <c r="N246" s="119">
        <f t="shared" ref="N246" si="1176">K246</f>
        <v>21553.86</v>
      </c>
      <c r="O246" s="119">
        <f t="shared" ref="O246" si="1177">E246+F246+G246+I246</f>
        <v>15273.8</v>
      </c>
      <c r="P246" s="119">
        <f>P244</f>
        <v>961.2</v>
      </c>
      <c r="Q246" s="119">
        <f t="shared" ref="Q246" si="1178">L246+(IF(P246&gt;O246*0.18,P246,O246*0.18))</f>
        <v>26099.3</v>
      </c>
      <c r="R246" s="119">
        <f t="shared" ref="R246" si="1179">N246+O246*0.18</f>
        <v>24303.14</v>
      </c>
      <c r="S246" s="47"/>
    </row>
    <row r="247" spans="1:20" ht="9" customHeight="1" x14ac:dyDescent="0.2">
      <c r="A247" s="494"/>
      <c r="B247" s="494"/>
      <c r="C247" s="48" t="s">
        <v>4</v>
      </c>
      <c r="D247" s="49">
        <v>14</v>
      </c>
      <c r="E247" s="61">
        <f>Assistenti_Amm.vo!E793</f>
        <v>26357011</v>
      </c>
      <c r="F247" s="50">
        <v>0</v>
      </c>
      <c r="G247" s="50">
        <f t="shared" si="796"/>
        <v>3217190</v>
      </c>
      <c r="H247" s="61">
        <v>12159892</v>
      </c>
      <c r="I247" s="61">
        <f t="shared" ref="I247:L247" si="1180">I246*1936.27</f>
        <v>0</v>
      </c>
      <c r="J247" s="51">
        <f t="shared" si="1180"/>
        <v>3477851</v>
      </c>
      <c r="K247" s="61">
        <f t="shared" si="1180"/>
        <v>41734093</v>
      </c>
      <c r="L247" s="61">
        <f t="shared" si="1180"/>
        <v>45211943</v>
      </c>
      <c r="M247" s="118"/>
      <c r="N247" s="120">
        <f t="shared" ref="N247:R247" si="1181">N246*1936.27</f>
        <v>41734093</v>
      </c>
      <c r="O247" s="120">
        <f t="shared" si="1181"/>
        <v>29574201</v>
      </c>
      <c r="P247" s="123">
        <f t="shared" si="1154"/>
        <v>1861143</v>
      </c>
      <c r="Q247" s="120">
        <f t="shared" si="1181"/>
        <v>50535292</v>
      </c>
      <c r="R247" s="120">
        <f t="shared" si="1181"/>
        <v>47057441</v>
      </c>
      <c r="S247" s="47"/>
    </row>
    <row r="248" spans="1:20" ht="12.75" customHeight="1" x14ac:dyDescent="0.2">
      <c r="A248" s="494"/>
      <c r="B248" s="494"/>
      <c r="C248" s="53" t="s">
        <v>3</v>
      </c>
      <c r="D248" s="54">
        <v>15</v>
      </c>
      <c r="E248" s="44">
        <f>Assistenti_Amm.vo!E794</f>
        <v>14989.31</v>
      </c>
      <c r="F248" s="44">
        <v>0</v>
      </c>
      <c r="G248" s="44">
        <f t="shared" si="788"/>
        <v>1661.54</v>
      </c>
      <c r="H248" s="44">
        <v>6280.06</v>
      </c>
      <c r="I248" s="44"/>
      <c r="J248" s="44">
        <f t="shared" ref="J248" si="1182">K248/12</f>
        <v>1910.91</v>
      </c>
      <c r="K248" s="44">
        <f t="shared" ref="K248" si="1183">SUM(E248:I248)</f>
        <v>22930.91</v>
      </c>
      <c r="L248" s="46">
        <f t="shared" ref="L248" si="1184">SUM(E248:J248)</f>
        <v>24841.82</v>
      </c>
      <c r="M248" s="117"/>
      <c r="N248" s="119">
        <f t="shared" ref="N248" si="1185">K248</f>
        <v>22930.91</v>
      </c>
      <c r="O248" s="119">
        <f t="shared" ref="O248" si="1186">E248+F248+G248+I248</f>
        <v>16650.849999999999</v>
      </c>
      <c r="P248" s="119">
        <f t="shared" ref="P248" si="1187">P246</f>
        <v>961.2</v>
      </c>
      <c r="Q248" s="119">
        <f t="shared" ref="Q248" si="1188">L248+(IF(P248&gt;O248*0.18,P248,O248*0.18))</f>
        <v>27838.97</v>
      </c>
      <c r="R248" s="119">
        <f t="shared" ref="R248" si="1189">N248+O248*0.18</f>
        <v>25928.06</v>
      </c>
      <c r="S248" s="47"/>
    </row>
    <row r="249" spans="1:20" ht="9" customHeight="1" x14ac:dyDescent="0.2">
      <c r="A249" s="494"/>
      <c r="B249" s="494"/>
      <c r="C249" s="48" t="s">
        <v>4</v>
      </c>
      <c r="D249" s="49">
        <v>20</v>
      </c>
      <c r="E249" s="61">
        <f>Assistenti_Amm.vo!E795</f>
        <v>29023351</v>
      </c>
      <c r="F249" s="50">
        <v>0</v>
      </c>
      <c r="G249" s="50">
        <f t="shared" si="796"/>
        <v>3217190</v>
      </c>
      <c r="H249" s="61">
        <v>12159892</v>
      </c>
      <c r="I249" s="61">
        <f t="shared" ref="I249:L249" si="1190">I248*1936.27</f>
        <v>0</v>
      </c>
      <c r="J249" s="51">
        <f t="shared" si="1190"/>
        <v>3700038</v>
      </c>
      <c r="K249" s="61">
        <f t="shared" si="1190"/>
        <v>44400433</v>
      </c>
      <c r="L249" s="61">
        <f t="shared" si="1190"/>
        <v>48100471</v>
      </c>
      <c r="M249" s="118"/>
      <c r="N249" s="120">
        <f t="shared" ref="N249:R249" si="1191">N248*1936.27</f>
        <v>44400433</v>
      </c>
      <c r="O249" s="120">
        <f t="shared" si="1191"/>
        <v>32240541</v>
      </c>
      <c r="P249" s="123">
        <f t="shared" si="1191"/>
        <v>1861143</v>
      </c>
      <c r="Q249" s="120">
        <f t="shared" si="1191"/>
        <v>53903762</v>
      </c>
      <c r="R249" s="120">
        <f t="shared" si="1191"/>
        <v>50203725</v>
      </c>
      <c r="S249" s="47"/>
    </row>
    <row r="250" spans="1:20" ht="12.75" customHeight="1" x14ac:dyDescent="0.2">
      <c r="A250" s="494"/>
      <c r="B250" s="494"/>
      <c r="C250" s="53" t="s">
        <v>3</v>
      </c>
      <c r="D250" s="54">
        <v>21</v>
      </c>
      <c r="E250" s="44">
        <f>Assistenti_Amm.vo!E796</f>
        <v>16349.96</v>
      </c>
      <c r="F250" s="44">
        <v>0</v>
      </c>
      <c r="G250" s="44">
        <f t="shared" si="788"/>
        <v>1661.54</v>
      </c>
      <c r="H250" s="44">
        <v>6280.06</v>
      </c>
      <c r="I250" s="44"/>
      <c r="J250" s="44">
        <f t="shared" ref="J250" si="1192">K250/12</f>
        <v>2024.3</v>
      </c>
      <c r="K250" s="44">
        <f t="shared" ref="K250" si="1193">SUM(E250:I250)</f>
        <v>24291.56</v>
      </c>
      <c r="L250" s="46">
        <f t="shared" ref="L250" si="1194">SUM(E250:J250)</f>
        <v>26315.86</v>
      </c>
      <c r="M250" s="117"/>
      <c r="N250" s="119">
        <f t="shared" ref="N250" si="1195">K250</f>
        <v>24291.56</v>
      </c>
      <c r="O250" s="119">
        <f t="shared" ref="O250" si="1196">E250+F250+G250+I250</f>
        <v>18011.5</v>
      </c>
      <c r="P250" s="119">
        <f t="shared" ref="P250" si="1197">P248</f>
        <v>961.2</v>
      </c>
      <c r="Q250" s="119">
        <f t="shared" ref="Q250" si="1198">L250+(IF(P250&gt;O250*0.18,P250,O250*0.18))</f>
        <v>29557.93</v>
      </c>
      <c r="R250" s="119">
        <f t="shared" ref="R250" si="1199">N250+O250*0.18</f>
        <v>27533.63</v>
      </c>
      <c r="S250" s="47"/>
    </row>
    <row r="251" spans="1:20" ht="9" customHeight="1" x14ac:dyDescent="0.2">
      <c r="A251" s="494"/>
      <c r="B251" s="494"/>
      <c r="C251" s="48" t="s">
        <v>4</v>
      </c>
      <c r="D251" s="49">
        <v>27</v>
      </c>
      <c r="E251" s="61">
        <f>Assistenti_Amm.vo!E797</f>
        <v>31657937</v>
      </c>
      <c r="F251" s="50">
        <v>0</v>
      </c>
      <c r="G251" s="50">
        <f t="shared" si="796"/>
        <v>3217190</v>
      </c>
      <c r="H251" s="61">
        <v>12159892</v>
      </c>
      <c r="I251" s="61">
        <f t="shared" ref="I251:L251" si="1200">I250*1936.27</f>
        <v>0</v>
      </c>
      <c r="J251" s="51">
        <f t="shared" si="1200"/>
        <v>3919591</v>
      </c>
      <c r="K251" s="61">
        <f t="shared" si="1200"/>
        <v>47035019</v>
      </c>
      <c r="L251" s="61">
        <f t="shared" si="1200"/>
        <v>50954610</v>
      </c>
      <c r="M251" s="118"/>
      <c r="N251" s="120">
        <f t="shared" ref="N251:R251" si="1201">N250*1936.27</f>
        <v>47035019</v>
      </c>
      <c r="O251" s="120">
        <f t="shared" si="1201"/>
        <v>34875127</v>
      </c>
      <c r="P251" s="123">
        <f t="shared" si="1201"/>
        <v>1861143</v>
      </c>
      <c r="Q251" s="120">
        <f t="shared" si="1201"/>
        <v>57232133</v>
      </c>
      <c r="R251" s="120">
        <f t="shared" si="1201"/>
        <v>53312542</v>
      </c>
      <c r="S251" s="47"/>
    </row>
    <row r="252" spans="1:20" ht="12.75" customHeight="1" x14ac:dyDescent="0.2">
      <c r="A252" s="494"/>
      <c r="B252" s="494"/>
      <c r="C252" s="53" t="s">
        <v>3</v>
      </c>
      <c r="D252" s="54">
        <v>28</v>
      </c>
      <c r="E252" s="44">
        <f>Assistenti_Amm.vo!E798</f>
        <v>17331.12</v>
      </c>
      <c r="F252" s="44">
        <v>0</v>
      </c>
      <c r="G252" s="44">
        <f t="shared" ref="G252:G254" si="1202">1800/13*12</f>
        <v>1661.54</v>
      </c>
      <c r="H252" s="44">
        <v>6280.06</v>
      </c>
      <c r="I252" s="44"/>
      <c r="J252" s="44">
        <f t="shared" ref="J252" si="1203">K252/12</f>
        <v>2106.06</v>
      </c>
      <c r="K252" s="44">
        <f t="shared" ref="K252" si="1204">SUM(E252:I252)</f>
        <v>25272.720000000001</v>
      </c>
      <c r="L252" s="46">
        <f t="shared" ref="L252" si="1205">SUM(E252:J252)</f>
        <v>27378.78</v>
      </c>
      <c r="M252" s="117"/>
      <c r="N252" s="119">
        <f t="shared" ref="N252" si="1206">K252</f>
        <v>25272.720000000001</v>
      </c>
      <c r="O252" s="119">
        <f t="shared" ref="O252" si="1207">E252+F252+G252+I252</f>
        <v>18992.66</v>
      </c>
      <c r="P252" s="119">
        <f t="shared" ref="P252" si="1208">P250</f>
        <v>961.2</v>
      </c>
      <c r="Q252" s="119">
        <f t="shared" ref="Q252" si="1209">L252+(IF(P252&gt;O252*0.18,P252,O252*0.18))</f>
        <v>30797.46</v>
      </c>
      <c r="R252" s="119">
        <f t="shared" ref="R252" si="1210">N252+O252*0.18</f>
        <v>28691.4</v>
      </c>
      <c r="S252" s="47"/>
    </row>
    <row r="253" spans="1:20" ht="9" customHeight="1" x14ac:dyDescent="0.2">
      <c r="A253" s="494"/>
      <c r="B253" s="494"/>
      <c r="C253" s="48" t="s">
        <v>4</v>
      </c>
      <c r="D253" s="49">
        <v>34</v>
      </c>
      <c r="E253" s="61">
        <f>Assistenti_Amm.vo!E799</f>
        <v>33557728</v>
      </c>
      <c r="F253" s="50">
        <v>0</v>
      </c>
      <c r="G253" s="50">
        <f t="shared" ref="G253:G255" si="1211">G252*1936.27</f>
        <v>3217190</v>
      </c>
      <c r="H253" s="61">
        <v>12159892</v>
      </c>
      <c r="I253" s="61">
        <f t="shared" ref="I253:L253" si="1212">I252*1936.27</f>
        <v>0</v>
      </c>
      <c r="J253" s="51">
        <f t="shared" si="1212"/>
        <v>4077901</v>
      </c>
      <c r="K253" s="61">
        <f t="shared" si="1212"/>
        <v>48934810</v>
      </c>
      <c r="L253" s="61">
        <f t="shared" si="1212"/>
        <v>53012710</v>
      </c>
      <c r="M253" s="118"/>
      <c r="N253" s="120">
        <f t="shared" ref="N253:R253" si="1213">N252*1936.27</f>
        <v>48934810</v>
      </c>
      <c r="O253" s="120">
        <f t="shared" si="1213"/>
        <v>36774918</v>
      </c>
      <c r="P253" s="123">
        <f t="shared" si="1213"/>
        <v>1861143</v>
      </c>
      <c r="Q253" s="120">
        <f t="shared" si="1213"/>
        <v>59632198</v>
      </c>
      <c r="R253" s="120">
        <f t="shared" si="1213"/>
        <v>55554297</v>
      </c>
      <c r="S253" s="47"/>
    </row>
    <row r="254" spans="1:20" ht="12.75" customHeight="1" x14ac:dyDescent="0.2">
      <c r="A254" s="494"/>
      <c r="B254" s="494"/>
      <c r="C254" s="53" t="s">
        <v>3</v>
      </c>
      <c r="D254" s="54">
        <v>35</v>
      </c>
      <c r="E254" s="44">
        <f>Assistenti_Amm.vo!E800</f>
        <v>18075.79</v>
      </c>
      <c r="F254" s="44">
        <v>0</v>
      </c>
      <c r="G254" s="44">
        <f t="shared" si="1202"/>
        <v>1661.54</v>
      </c>
      <c r="H254" s="44">
        <v>6280.06</v>
      </c>
      <c r="I254" s="44"/>
      <c r="J254" s="44">
        <f t="shared" ref="J254" si="1214">K254/12</f>
        <v>2168.12</v>
      </c>
      <c r="K254" s="44">
        <f t="shared" ref="K254" si="1215">SUM(E254:I254)</f>
        <v>26017.39</v>
      </c>
      <c r="L254" s="46">
        <f t="shared" ref="L254" si="1216">SUM(E254:J254)</f>
        <v>28185.51</v>
      </c>
      <c r="M254" s="117"/>
      <c r="N254" s="119">
        <f t="shared" ref="N254" si="1217">K254</f>
        <v>26017.39</v>
      </c>
      <c r="O254" s="119">
        <f t="shared" ref="O254" si="1218">E254+F254+G254+I254</f>
        <v>19737.330000000002</v>
      </c>
      <c r="P254" s="119">
        <f t="shared" ref="P254" si="1219">P252</f>
        <v>961.2</v>
      </c>
      <c r="Q254" s="119">
        <f t="shared" ref="Q254" si="1220">L254+(IF(P254&gt;O254*0.18,P254,O254*0.18))</f>
        <v>31738.23</v>
      </c>
      <c r="R254" s="119">
        <f t="shared" ref="R254" si="1221">N254+O254*0.18</f>
        <v>29570.11</v>
      </c>
      <c r="S254" s="47"/>
    </row>
    <row r="255" spans="1:20" ht="9" customHeight="1" x14ac:dyDescent="0.2">
      <c r="A255" s="495"/>
      <c r="B255" s="495"/>
      <c r="C255" s="58" t="s">
        <v>4</v>
      </c>
      <c r="D255" s="59"/>
      <c r="E255" s="61">
        <f>Assistenti_Amm.vo!E801</f>
        <v>34999610</v>
      </c>
      <c r="F255" s="61">
        <v>0</v>
      </c>
      <c r="G255" s="61">
        <f t="shared" si="1211"/>
        <v>3217190</v>
      </c>
      <c r="H255" s="61">
        <v>12159892</v>
      </c>
      <c r="I255" s="61">
        <f t="shared" ref="I255:L255" si="1222">I254*1936.27</f>
        <v>0</v>
      </c>
      <c r="J255" s="61">
        <f t="shared" si="1222"/>
        <v>4198066</v>
      </c>
      <c r="K255" s="61">
        <f t="shared" si="1222"/>
        <v>50376692</v>
      </c>
      <c r="L255" s="61">
        <f t="shared" si="1222"/>
        <v>54574757</v>
      </c>
      <c r="M255" s="118"/>
      <c r="N255" s="123">
        <f t="shared" ref="N255:R255" si="1223">N254*1936.27</f>
        <v>50376692</v>
      </c>
      <c r="O255" s="123">
        <f t="shared" si="1223"/>
        <v>38216800</v>
      </c>
      <c r="P255" s="123">
        <f t="shared" si="1223"/>
        <v>1861143</v>
      </c>
      <c r="Q255" s="123">
        <f t="shared" si="1223"/>
        <v>61453783</v>
      </c>
      <c r="R255" s="120">
        <f t="shared" si="1223"/>
        <v>57255717</v>
      </c>
      <c r="S255" s="47"/>
    </row>
    <row r="256" spans="1:20" ht="12.75" customHeight="1" x14ac:dyDescent="0.2">
      <c r="A256" s="492">
        <f>B244+1</f>
        <v>44652</v>
      </c>
      <c r="B256" s="492">
        <v>44742</v>
      </c>
      <c r="C256" s="42" t="s">
        <v>3</v>
      </c>
      <c r="D256" s="43">
        <v>0</v>
      </c>
      <c r="E256" s="44">
        <f>Assistenti_Amm.vo!E802</f>
        <v>11777.22</v>
      </c>
      <c r="F256" s="44"/>
      <c r="G256" s="44">
        <f t="shared" ref="G256:G274" si="1224">1800/13*12</f>
        <v>1661.54</v>
      </c>
      <c r="H256" s="44">
        <v>6280.06</v>
      </c>
      <c r="I256" s="44">
        <f>(E256+H256)*0.3%</f>
        <v>54.17</v>
      </c>
      <c r="J256" s="44">
        <f t="shared" ref="J256" si="1225">K256/12</f>
        <v>1647.75</v>
      </c>
      <c r="K256" s="44">
        <f t="shared" ref="K256" si="1226">SUM(E256:I256)</f>
        <v>19772.990000000002</v>
      </c>
      <c r="L256" s="46">
        <f t="shared" ref="L256" si="1227">SUM(E256:J256)</f>
        <v>21420.74</v>
      </c>
      <c r="M256" s="117"/>
      <c r="N256" s="119">
        <f t="shared" ref="N256" si="1228">K256</f>
        <v>19772.990000000002</v>
      </c>
      <c r="O256" s="119">
        <f t="shared" ref="O256" si="1229">E256+F256+G256+I256</f>
        <v>13492.93</v>
      </c>
      <c r="P256" s="119">
        <f t="shared" ref="P256" si="1230">P254</f>
        <v>961.2</v>
      </c>
      <c r="Q256" s="119">
        <f t="shared" ref="Q256" si="1231">L256+(IF(P256&gt;O256*0.18,P256,O256*0.18))</f>
        <v>23849.47</v>
      </c>
      <c r="R256" s="119">
        <f t="shared" ref="R256" si="1232">N256+O256*0.18</f>
        <v>22201.72</v>
      </c>
      <c r="S256" s="47"/>
      <c r="T256" s="194"/>
    </row>
    <row r="257" spans="1:20" ht="9" customHeight="1" x14ac:dyDescent="0.2">
      <c r="A257" s="493"/>
      <c r="B257" s="493"/>
      <c r="C257" s="48" t="s">
        <v>4</v>
      </c>
      <c r="D257" s="49">
        <v>8</v>
      </c>
      <c r="E257" s="61">
        <f>Assistenti_Amm.vo!E803</f>
        <v>22803878</v>
      </c>
      <c r="F257" s="61"/>
      <c r="G257" s="50">
        <f t="shared" ref="G257:G275" si="1233">G256*1936.27</f>
        <v>3217190</v>
      </c>
      <c r="H257" s="61">
        <v>12159892</v>
      </c>
      <c r="I257" s="61">
        <f>I256*1936.27</f>
        <v>104888</v>
      </c>
      <c r="J257" s="51">
        <f t="shared" ref="J257:L257" si="1234">J256*1936.27</f>
        <v>3190489</v>
      </c>
      <c r="K257" s="61">
        <f t="shared" si="1234"/>
        <v>38285847</v>
      </c>
      <c r="L257" s="61">
        <f t="shared" si="1234"/>
        <v>41476336</v>
      </c>
      <c r="M257" s="118"/>
      <c r="N257" s="120">
        <f t="shared" ref="N257:R257" si="1235">N256*1936.27</f>
        <v>38285847</v>
      </c>
      <c r="O257" s="120">
        <f t="shared" si="1235"/>
        <v>26125956</v>
      </c>
      <c r="P257" s="123">
        <f t="shared" si="1235"/>
        <v>1861143</v>
      </c>
      <c r="Q257" s="120">
        <f t="shared" si="1235"/>
        <v>46179013</v>
      </c>
      <c r="R257" s="120">
        <f t="shared" si="1235"/>
        <v>42988524</v>
      </c>
      <c r="S257" s="47"/>
    </row>
    <row r="258" spans="1:20" ht="12.75" customHeight="1" x14ac:dyDescent="0.2">
      <c r="A258" s="494">
        <f>A256</f>
        <v>44652</v>
      </c>
      <c r="B258" s="494">
        <f>B256</f>
        <v>44742</v>
      </c>
      <c r="C258" s="53" t="s">
        <v>3</v>
      </c>
      <c r="D258" s="54">
        <v>9</v>
      </c>
      <c r="E258" s="44">
        <f>Assistenti_Amm.vo!E804</f>
        <v>13612.26</v>
      </c>
      <c r="F258" s="44"/>
      <c r="G258" s="44">
        <f t="shared" si="1224"/>
        <v>1661.54</v>
      </c>
      <c r="H258" s="44">
        <v>6280.06</v>
      </c>
      <c r="I258" s="44">
        <f t="shared" ref="I258" si="1236">(E258+H258)*0.3%</f>
        <v>59.68</v>
      </c>
      <c r="J258" s="44">
        <f t="shared" ref="J258" si="1237">K258/12</f>
        <v>1801.13</v>
      </c>
      <c r="K258" s="44">
        <f t="shared" ref="K258" si="1238">SUM(E258:I258)</f>
        <v>21613.54</v>
      </c>
      <c r="L258" s="46">
        <f t="shared" ref="L258" si="1239">SUM(E258:J258)</f>
        <v>23414.67</v>
      </c>
      <c r="M258" s="117"/>
      <c r="N258" s="119">
        <f t="shared" ref="N258" si="1240">K258</f>
        <v>21613.54</v>
      </c>
      <c r="O258" s="119">
        <f t="shared" ref="O258" si="1241">E258+F258+G258+I258</f>
        <v>15333.48</v>
      </c>
      <c r="P258" s="119">
        <f t="shared" ref="P258" si="1242">P256</f>
        <v>961.2</v>
      </c>
      <c r="Q258" s="119">
        <f t="shared" ref="Q258" si="1243">L258+(IF(P258&gt;O258*0.18,P258,O258*0.18))</f>
        <v>26174.7</v>
      </c>
      <c r="R258" s="119">
        <f t="shared" ref="R258" si="1244">N258+O258*0.18</f>
        <v>24373.57</v>
      </c>
      <c r="S258" s="47"/>
      <c r="T258" s="194"/>
    </row>
    <row r="259" spans="1:20" ht="9" customHeight="1" x14ac:dyDescent="0.2">
      <c r="A259" s="494"/>
      <c r="B259" s="494"/>
      <c r="C259" s="48" t="s">
        <v>4</v>
      </c>
      <c r="D259" s="49">
        <v>14</v>
      </c>
      <c r="E259" s="61">
        <f>Assistenti_Amm.vo!E805</f>
        <v>26357011</v>
      </c>
      <c r="F259" s="50"/>
      <c r="G259" s="50">
        <f t="shared" si="1233"/>
        <v>3217190</v>
      </c>
      <c r="H259" s="61">
        <v>12159892</v>
      </c>
      <c r="I259" s="61">
        <f t="shared" ref="I259" si="1245">I258*1936.27</f>
        <v>115557</v>
      </c>
      <c r="J259" s="51">
        <f t="shared" ref="J259:L259" si="1246">J258*1936.27</f>
        <v>3487474</v>
      </c>
      <c r="K259" s="61">
        <f t="shared" si="1246"/>
        <v>41849649</v>
      </c>
      <c r="L259" s="61">
        <f t="shared" si="1246"/>
        <v>45337123</v>
      </c>
      <c r="M259" s="118"/>
      <c r="N259" s="120">
        <f t="shared" ref="N259:R259" si="1247">N258*1936.27</f>
        <v>41849649</v>
      </c>
      <c r="O259" s="120">
        <f t="shared" si="1247"/>
        <v>29689757</v>
      </c>
      <c r="P259" s="123">
        <f t="shared" si="1247"/>
        <v>1861143</v>
      </c>
      <c r="Q259" s="120">
        <f t="shared" si="1247"/>
        <v>50681286</v>
      </c>
      <c r="R259" s="120">
        <f t="shared" si="1247"/>
        <v>47193812</v>
      </c>
      <c r="S259" s="47"/>
    </row>
    <row r="260" spans="1:20" ht="12.75" customHeight="1" x14ac:dyDescent="0.2">
      <c r="A260" s="494"/>
      <c r="B260" s="494"/>
      <c r="C260" s="53" t="s">
        <v>3</v>
      </c>
      <c r="D260" s="54">
        <v>15</v>
      </c>
      <c r="E260" s="44">
        <f>Assistenti_Amm.vo!E806</f>
        <v>14989.31</v>
      </c>
      <c r="F260" s="44"/>
      <c r="G260" s="44">
        <f t="shared" si="1224"/>
        <v>1661.54</v>
      </c>
      <c r="H260" s="44">
        <v>6280.06</v>
      </c>
      <c r="I260" s="44">
        <f t="shared" ref="I260" si="1248">(E260+H260)*0.3%</f>
        <v>63.81</v>
      </c>
      <c r="J260" s="44">
        <f t="shared" ref="J260" si="1249">K260/12</f>
        <v>1916.23</v>
      </c>
      <c r="K260" s="44">
        <f t="shared" ref="K260" si="1250">SUM(E260:I260)</f>
        <v>22994.720000000001</v>
      </c>
      <c r="L260" s="46">
        <f t="shared" ref="L260" si="1251">SUM(E260:J260)</f>
        <v>24910.95</v>
      </c>
      <c r="M260" s="117"/>
      <c r="N260" s="119">
        <f t="shared" ref="N260" si="1252">K260</f>
        <v>22994.720000000001</v>
      </c>
      <c r="O260" s="119">
        <f t="shared" ref="O260" si="1253">E260+F260+G260+I260</f>
        <v>16714.66</v>
      </c>
      <c r="P260" s="119">
        <f t="shared" ref="P260" si="1254">P258</f>
        <v>961.2</v>
      </c>
      <c r="Q260" s="119">
        <f t="shared" ref="Q260" si="1255">L260+(IF(P260&gt;O260*0.18,P260,O260*0.18))</f>
        <v>27919.59</v>
      </c>
      <c r="R260" s="119">
        <f t="shared" ref="R260" si="1256">N260+O260*0.18</f>
        <v>26003.360000000001</v>
      </c>
      <c r="S260" s="47"/>
    </row>
    <row r="261" spans="1:20" ht="9" customHeight="1" x14ac:dyDescent="0.2">
      <c r="A261" s="494"/>
      <c r="B261" s="494"/>
      <c r="C261" s="48" t="s">
        <v>4</v>
      </c>
      <c r="D261" s="49">
        <v>20</v>
      </c>
      <c r="E261" s="61">
        <f>Assistenti_Amm.vo!E807</f>
        <v>29023351</v>
      </c>
      <c r="F261" s="50"/>
      <c r="G261" s="50">
        <f t="shared" si="1233"/>
        <v>3217190</v>
      </c>
      <c r="H261" s="61">
        <v>12159892</v>
      </c>
      <c r="I261" s="61">
        <f t="shared" ref="I261" si="1257">I260*1936.27</f>
        <v>123553</v>
      </c>
      <c r="J261" s="51">
        <f t="shared" ref="J261:L261" si="1258">J260*1936.27</f>
        <v>3710339</v>
      </c>
      <c r="K261" s="61">
        <f t="shared" si="1258"/>
        <v>44523986</v>
      </c>
      <c r="L261" s="61">
        <f t="shared" si="1258"/>
        <v>48234325</v>
      </c>
      <c r="M261" s="118"/>
      <c r="N261" s="120">
        <f t="shared" ref="N261:R261" si="1259">N260*1936.27</f>
        <v>44523986</v>
      </c>
      <c r="O261" s="120">
        <f t="shared" si="1259"/>
        <v>32364095</v>
      </c>
      <c r="P261" s="123">
        <f t="shared" si="1259"/>
        <v>1861143</v>
      </c>
      <c r="Q261" s="120">
        <f t="shared" si="1259"/>
        <v>54059865</v>
      </c>
      <c r="R261" s="120">
        <f t="shared" si="1259"/>
        <v>50349526</v>
      </c>
      <c r="S261" s="47"/>
    </row>
    <row r="262" spans="1:20" ht="12.75" customHeight="1" x14ac:dyDescent="0.2">
      <c r="A262" s="494"/>
      <c r="B262" s="494"/>
      <c r="C262" s="53" t="s">
        <v>3</v>
      </c>
      <c r="D262" s="54">
        <v>21</v>
      </c>
      <c r="E262" s="44">
        <f>Assistenti_Amm.vo!E808</f>
        <v>16349.96</v>
      </c>
      <c r="F262" s="44"/>
      <c r="G262" s="44">
        <f t="shared" si="1224"/>
        <v>1661.54</v>
      </c>
      <c r="H262" s="44">
        <v>6280.06</v>
      </c>
      <c r="I262" s="44">
        <f t="shared" ref="I262" si="1260">(E262+H262)*0.3%</f>
        <v>67.89</v>
      </c>
      <c r="J262" s="44">
        <f t="shared" ref="J262" si="1261">K262/12</f>
        <v>2029.95</v>
      </c>
      <c r="K262" s="44">
        <f t="shared" ref="K262" si="1262">SUM(E262:I262)</f>
        <v>24359.45</v>
      </c>
      <c r="L262" s="46">
        <f t="shared" ref="L262" si="1263">SUM(E262:J262)</f>
        <v>26389.4</v>
      </c>
      <c r="M262" s="117"/>
      <c r="N262" s="119">
        <f t="shared" ref="N262" si="1264">K262</f>
        <v>24359.45</v>
      </c>
      <c r="O262" s="119">
        <f t="shared" ref="O262" si="1265">E262+F262+G262+I262</f>
        <v>18079.39</v>
      </c>
      <c r="P262" s="119">
        <f t="shared" ref="P262" si="1266">P260</f>
        <v>961.2</v>
      </c>
      <c r="Q262" s="119">
        <f t="shared" ref="Q262" si="1267">L262+(IF(P262&gt;O262*0.18,P262,O262*0.18))</f>
        <v>29643.69</v>
      </c>
      <c r="R262" s="119">
        <f t="shared" ref="R262" si="1268">N262+O262*0.18</f>
        <v>27613.74</v>
      </c>
      <c r="S262" s="47"/>
    </row>
    <row r="263" spans="1:20" ht="9" customHeight="1" x14ac:dyDescent="0.2">
      <c r="A263" s="494"/>
      <c r="B263" s="494"/>
      <c r="C263" s="48" t="s">
        <v>4</v>
      </c>
      <c r="D263" s="49">
        <v>27</v>
      </c>
      <c r="E263" s="61">
        <f>Assistenti_Amm.vo!E809</f>
        <v>31657937</v>
      </c>
      <c r="F263" s="50"/>
      <c r="G263" s="50">
        <f t="shared" si="1233"/>
        <v>3217190</v>
      </c>
      <c r="H263" s="61">
        <v>12159892</v>
      </c>
      <c r="I263" s="61">
        <f t="shared" ref="I263" si="1269">I262*1936.27</f>
        <v>131453</v>
      </c>
      <c r="J263" s="51">
        <f t="shared" ref="J263:L263" si="1270">J262*1936.27</f>
        <v>3930531</v>
      </c>
      <c r="K263" s="61">
        <f t="shared" si="1270"/>
        <v>47166472</v>
      </c>
      <c r="L263" s="61">
        <f t="shared" si="1270"/>
        <v>51097004</v>
      </c>
      <c r="M263" s="118"/>
      <c r="N263" s="120">
        <f t="shared" ref="N263:R263" si="1271">N262*1936.27</f>
        <v>47166472</v>
      </c>
      <c r="O263" s="120">
        <f t="shared" si="1271"/>
        <v>35006580</v>
      </c>
      <c r="P263" s="123">
        <f t="shared" si="1271"/>
        <v>1861143</v>
      </c>
      <c r="Q263" s="120">
        <f t="shared" si="1271"/>
        <v>57398188</v>
      </c>
      <c r="R263" s="120">
        <f t="shared" si="1271"/>
        <v>53467656</v>
      </c>
      <c r="S263" s="47"/>
    </row>
    <row r="264" spans="1:20" ht="12.75" customHeight="1" x14ac:dyDescent="0.2">
      <c r="A264" s="494"/>
      <c r="B264" s="494"/>
      <c r="C264" s="53" t="s">
        <v>3</v>
      </c>
      <c r="D264" s="54">
        <v>28</v>
      </c>
      <c r="E264" s="44">
        <f>Assistenti_Amm.vo!E810</f>
        <v>17331.12</v>
      </c>
      <c r="F264" s="44"/>
      <c r="G264" s="44">
        <f t="shared" ref="G264:G278" si="1272">1800/13*12</f>
        <v>1661.54</v>
      </c>
      <c r="H264" s="44">
        <v>6280.06</v>
      </c>
      <c r="I264" s="44">
        <f t="shared" ref="I264" si="1273">(E264+H264)*0.3%</f>
        <v>70.83</v>
      </c>
      <c r="J264" s="44">
        <f t="shared" ref="J264" si="1274">K264/12</f>
        <v>2111.96</v>
      </c>
      <c r="K264" s="44">
        <f t="shared" ref="K264" si="1275">SUM(E264:I264)</f>
        <v>25343.55</v>
      </c>
      <c r="L264" s="46">
        <f t="shared" ref="L264" si="1276">SUM(E264:J264)</f>
        <v>27455.51</v>
      </c>
      <c r="M264" s="117"/>
      <c r="N264" s="119">
        <f t="shared" ref="N264" si="1277">K264</f>
        <v>25343.55</v>
      </c>
      <c r="O264" s="119">
        <f t="shared" ref="O264" si="1278">E264+F264+G264+I264</f>
        <v>19063.490000000002</v>
      </c>
      <c r="P264" s="119">
        <f t="shared" ref="P264" si="1279">P262</f>
        <v>961.2</v>
      </c>
      <c r="Q264" s="119">
        <f t="shared" ref="Q264" si="1280">L264+(IF(P264&gt;O264*0.18,P264,O264*0.18))</f>
        <v>30886.94</v>
      </c>
      <c r="R264" s="119">
        <f t="shared" ref="R264" si="1281">N264+O264*0.18</f>
        <v>28774.98</v>
      </c>
      <c r="S264" s="47"/>
    </row>
    <row r="265" spans="1:20" ht="9" customHeight="1" x14ac:dyDescent="0.2">
      <c r="A265" s="494"/>
      <c r="B265" s="494"/>
      <c r="C265" s="48" t="s">
        <v>4</v>
      </c>
      <c r="D265" s="49">
        <v>34</v>
      </c>
      <c r="E265" s="61">
        <f>Assistenti_Amm.vo!E811</f>
        <v>33557728</v>
      </c>
      <c r="F265" s="50"/>
      <c r="G265" s="50">
        <f t="shared" ref="G265:G279" si="1282">G264*1936.27</f>
        <v>3217190</v>
      </c>
      <c r="H265" s="61">
        <v>12159892</v>
      </c>
      <c r="I265" s="61">
        <f t="shared" ref="I265" si="1283">I264*1936.27</f>
        <v>137146</v>
      </c>
      <c r="J265" s="51">
        <f t="shared" ref="J265:L265" si="1284">J264*1936.27</f>
        <v>4089325</v>
      </c>
      <c r="K265" s="61">
        <f t="shared" si="1284"/>
        <v>49071956</v>
      </c>
      <c r="L265" s="61">
        <f t="shared" si="1284"/>
        <v>53161280</v>
      </c>
      <c r="M265" s="118"/>
      <c r="N265" s="120">
        <f t="shared" ref="N265:R265" si="1285">N264*1936.27</f>
        <v>49071956</v>
      </c>
      <c r="O265" s="120">
        <f t="shared" si="1285"/>
        <v>36912064</v>
      </c>
      <c r="P265" s="123">
        <f t="shared" si="1285"/>
        <v>1861143</v>
      </c>
      <c r="Q265" s="120">
        <f t="shared" si="1285"/>
        <v>59805455</v>
      </c>
      <c r="R265" s="120">
        <f t="shared" si="1285"/>
        <v>55716131</v>
      </c>
      <c r="S265" s="47"/>
    </row>
    <row r="266" spans="1:20" ht="12.75" customHeight="1" x14ac:dyDescent="0.2">
      <c r="A266" s="494"/>
      <c r="B266" s="494"/>
      <c r="C266" s="53" t="s">
        <v>3</v>
      </c>
      <c r="D266" s="54">
        <v>35</v>
      </c>
      <c r="E266" s="44">
        <f>Assistenti_Amm.vo!E812</f>
        <v>18075.79</v>
      </c>
      <c r="F266" s="44"/>
      <c r="G266" s="44">
        <f t="shared" si="1272"/>
        <v>1661.54</v>
      </c>
      <c r="H266" s="44">
        <v>6280.06</v>
      </c>
      <c r="I266" s="44">
        <f t="shared" ref="I266" si="1286">(E266+H266)*0.3%</f>
        <v>73.069999999999993</v>
      </c>
      <c r="J266" s="44">
        <f t="shared" ref="J266" si="1287">K266/12</f>
        <v>2174.21</v>
      </c>
      <c r="K266" s="44">
        <f t="shared" ref="K266" si="1288">SUM(E266:I266)</f>
        <v>26090.46</v>
      </c>
      <c r="L266" s="46">
        <f t="shared" ref="L266" si="1289">SUM(E266:J266)</f>
        <v>28264.67</v>
      </c>
      <c r="M266" s="117"/>
      <c r="N266" s="119">
        <f t="shared" ref="N266" si="1290">K266</f>
        <v>26090.46</v>
      </c>
      <c r="O266" s="119">
        <f t="shared" ref="O266" si="1291">E266+F266+G266+I266</f>
        <v>19810.400000000001</v>
      </c>
      <c r="P266" s="119">
        <f t="shared" ref="P266" si="1292">P264</f>
        <v>961.2</v>
      </c>
      <c r="Q266" s="119">
        <f t="shared" ref="Q266" si="1293">L266+(IF(P266&gt;O266*0.18,P266,O266*0.18))</f>
        <v>31830.54</v>
      </c>
      <c r="R266" s="119">
        <f t="shared" ref="R266" si="1294">N266+O266*0.18</f>
        <v>29656.33</v>
      </c>
      <c r="S266" s="47"/>
    </row>
    <row r="267" spans="1:20" ht="9" customHeight="1" x14ac:dyDescent="0.2">
      <c r="A267" s="495"/>
      <c r="B267" s="495"/>
      <c r="C267" s="58" t="s">
        <v>4</v>
      </c>
      <c r="D267" s="59"/>
      <c r="E267" s="61">
        <f>Assistenti_Amm.vo!E813</f>
        <v>34999610</v>
      </c>
      <c r="F267" s="50"/>
      <c r="G267" s="61">
        <f t="shared" si="1282"/>
        <v>3217190</v>
      </c>
      <c r="H267" s="61">
        <v>12159892</v>
      </c>
      <c r="I267" s="61">
        <f t="shared" ref="I267" si="1295">I266*1936.27</f>
        <v>141483</v>
      </c>
      <c r="J267" s="61">
        <f t="shared" ref="J267:L267" si="1296">J266*1936.27</f>
        <v>4209858</v>
      </c>
      <c r="K267" s="61">
        <f t="shared" si="1296"/>
        <v>50518175</v>
      </c>
      <c r="L267" s="61">
        <f t="shared" si="1296"/>
        <v>54728033</v>
      </c>
      <c r="M267" s="118"/>
      <c r="N267" s="123">
        <f t="shared" ref="N267:R267" si="1297">N266*1936.27</f>
        <v>50518175</v>
      </c>
      <c r="O267" s="123">
        <f t="shared" si="1297"/>
        <v>38358283</v>
      </c>
      <c r="P267" s="123">
        <f t="shared" si="1297"/>
        <v>1861143</v>
      </c>
      <c r="Q267" s="123">
        <f t="shared" si="1297"/>
        <v>61632520</v>
      </c>
      <c r="R267" s="120">
        <f t="shared" si="1297"/>
        <v>57422662</v>
      </c>
      <c r="S267" s="47"/>
    </row>
    <row r="268" spans="1:20" ht="12.75" customHeight="1" x14ac:dyDescent="0.2">
      <c r="A268" s="492">
        <f>B258+1</f>
        <v>44743</v>
      </c>
      <c r="B268" s="492">
        <v>44926</v>
      </c>
      <c r="C268" s="42" t="s">
        <v>3</v>
      </c>
      <c r="D268" s="43">
        <v>0</v>
      </c>
      <c r="E268" s="44">
        <f>Assistenti_Amm.vo!E814</f>
        <v>11777.22</v>
      </c>
      <c r="F268" s="44"/>
      <c r="G268" s="44">
        <f t="shared" si="1224"/>
        <v>1661.54</v>
      </c>
      <c r="H268" s="44">
        <v>6280.06</v>
      </c>
      <c r="I268" s="44">
        <f>(E268+H268)*0.5%</f>
        <v>90.29</v>
      </c>
      <c r="J268" s="44">
        <f t="shared" ref="J268" si="1298">K268/12</f>
        <v>1650.76</v>
      </c>
      <c r="K268" s="44">
        <f t="shared" ref="K268" si="1299">SUM(E268:I268)</f>
        <v>19809.11</v>
      </c>
      <c r="L268" s="46">
        <f t="shared" ref="L268" si="1300">SUM(E268:J268)</f>
        <v>21459.87</v>
      </c>
      <c r="M268" s="117"/>
      <c r="N268" s="119">
        <f t="shared" ref="N268" si="1301">K268</f>
        <v>19809.11</v>
      </c>
      <c r="O268" s="119">
        <f t="shared" ref="O268" si="1302">E268+F268+G268+I268</f>
        <v>13529.05</v>
      </c>
      <c r="P268" s="119">
        <f t="shared" ref="P268" si="1303">P266</f>
        <v>961.2</v>
      </c>
      <c r="Q268" s="119">
        <f t="shared" ref="Q268" si="1304">L268+(IF(P268&gt;O268*0.18,P268,O268*0.18))</f>
        <v>23895.1</v>
      </c>
      <c r="R268" s="119">
        <f t="shared" ref="R268" si="1305">N268+O268*0.18</f>
        <v>22244.34</v>
      </c>
      <c r="S268" s="47"/>
    </row>
    <row r="269" spans="1:20" ht="9" customHeight="1" x14ac:dyDescent="0.2">
      <c r="A269" s="493"/>
      <c r="B269" s="493"/>
      <c r="C269" s="48" t="s">
        <v>4</v>
      </c>
      <c r="D269" s="49">
        <v>8</v>
      </c>
      <c r="E269" s="61">
        <f>Assistenti_Amm.vo!E815</f>
        <v>22803878</v>
      </c>
      <c r="F269" s="61"/>
      <c r="G269" s="50">
        <f t="shared" si="1233"/>
        <v>3217190</v>
      </c>
      <c r="H269" s="61">
        <v>12159892</v>
      </c>
      <c r="I269" s="61">
        <f t="shared" ref="I269:I279" si="1306">I268*1936.27</f>
        <v>174826</v>
      </c>
      <c r="J269" s="51">
        <f t="shared" ref="J269:L269" si="1307">J268*1936.27</f>
        <v>3196317</v>
      </c>
      <c r="K269" s="61">
        <f t="shared" si="1307"/>
        <v>38355785</v>
      </c>
      <c r="L269" s="61">
        <f t="shared" si="1307"/>
        <v>41552102</v>
      </c>
      <c r="M269" s="118"/>
      <c r="N269" s="120">
        <f t="shared" ref="N269:R269" si="1308">N268*1936.27</f>
        <v>38355785</v>
      </c>
      <c r="O269" s="120">
        <f t="shared" si="1308"/>
        <v>26195894</v>
      </c>
      <c r="P269" s="123">
        <f t="shared" si="1308"/>
        <v>1861143</v>
      </c>
      <c r="Q269" s="120">
        <f t="shared" si="1308"/>
        <v>46267365</v>
      </c>
      <c r="R269" s="120">
        <f t="shared" si="1308"/>
        <v>43071048</v>
      </c>
      <c r="S269" s="47"/>
    </row>
    <row r="270" spans="1:20" ht="12.75" customHeight="1" x14ac:dyDescent="0.2">
      <c r="A270" s="494">
        <f>A268</f>
        <v>44743</v>
      </c>
      <c r="B270" s="494">
        <f>B268</f>
        <v>44926</v>
      </c>
      <c r="C270" s="53" t="s">
        <v>3</v>
      </c>
      <c r="D270" s="54">
        <v>9</v>
      </c>
      <c r="E270" s="44">
        <f>Assistenti_Amm.vo!E816</f>
        <v>13612.26</v>
      </c>
      <c r="F270" s="44"/>
      <c r="G270" s="44">
        <f t="shared" si="1224"/>
        <v>1661.54</v>
      </c>
      <c r="H270" s="44">
        <v>6280.06</v>
      </c>
      <c r="I270" s="44">
        <f t="shared" ref="I270" si="1309">(E270+H270)*0.5%</f>
        <v>99.46</v>
      </c>
      <c r="J270" s="44">
        <f t="shared" ref="J270" si="1310">K270/12</f>
        <v>1804.44</v>
      </c>
      <c r="K270" s="44">
        <f t="shared" ref="K270" si="1311">SUM(E270:I270)</f>
        <v>21653.32</v>
      </c>
      <c r="L270" s="46">
        <f t="shared" ref="L270" si="1312">SUM(E270:J270)</f>
        <v>23457.759999999998</v>
      </c>
      <c r="M270" s="117"/>
      <c r="N270" s="119">
        <f t="shared" ref="N270" si="1313">K270</f>
        <v>21653.32</v>
      </c>
      <c r="O270" s="119">
        <f t="shared" ref="O270" si="1314">E270+F270+G270+I270</f>
        <v>15373.26</v>
      </c>
      <c r="P270" s="119">
        <f t="shared" ref="P270" si="1315">P268</f>
        <v>961.2</v>
      </c>
      <c r="Q270" s="119">
        <f t="shared" ref="Q270" si="1316">L270+(IF(P270&gt;O270*0.18,P270,O270*0.18))</f>
        <v>26224.95</v>
      </c>
      <c r="R270" s="119">
        <f t="shared" ref="R270" si="1317">N270+O270*0.18</f>
        <v>24420.51</v>
      </c>
      <c r="S270" s="47"/>
    </row>
    <row r="271" spans="1:20" ht="9" customHeight="1" x14ac:dyDescent="0.2">
      <c r="A271" s="494"/>
      <c r="B271" s="494"/>
      <c r="C271" s="48" t="s">
        <v>4</v>
      </c>
      <c r="D271" s="49">
        <v>14</v>
      </c>
      <c r="E271" s="61">
        <f>Assistenti_Amm.vo!E817</f>
        <v>26357011</v>
      </c>
      <c r="F271" s="50"/>
      <c r="G271" s="50">
        <f t="shared" si="1233"/>
        <v>3217190</v>
      </c>
      <c r="H271" s="61">
        <v>12159892</v>
      </c>
      <c r="I271" s="61">
        <f t="shared" si="1306"/>
        <v>192581</v>
      </c>
      <c r="J271" s="51">
        <f t="shared" ref="J271:L271" si="1318">J270*1936.27</f>
        <v>3493883</v>
      </c>
      <c r="K271" s="61">
        <f t="shared" si="1318"/>
        <v>41926674</v>
      </c>
      <c r="L271" s="61">
        <f t="shared" si="1318"/>
        <v>45420557</v>
      </c>
      <c r="M271" s="118"/>
      <c r="N271" s="120">
        <f t="shared" ref="N271:R271" si="1319">N270*1936.27</f>
        <v>41926674</v>
      </c>
      <c r="O271" s="120">
        <f t="shared" si="1319"/>
        <v>29766782</v>
      </c>
      <c r="P271" s="123">
        <f t="shared" si="1319"/>
        <v>1861143</v>
      </c>
      <c r="Q271" s="120">
        <f t="shared" si="1319"/>
        <v>50778584</v>
      </c>
      <c r="R271" s="120">
        <f t="shared" si="1319"/>
        <v>47284701</v>
      </c>
      <c r="S271" s="47"/>
    </row>
    <row r="272" spans="1:20" ht="12.75" customHeight="1" x14ac:dyDescent="0.2">
      <c r="A272" s="494"/>
      <c r="B272" s="494"/>
      <c r="C272" s="53" t="s">
        <v>3</v>
      </c>
      <c r="D272" s="54">
        <v>15</v>
      </c>
      <c r="E272" s="44">
        <f>Assistenti_Amm.vo!E818</f>
        <v>14989.31</v>
      </c>
      <c r="F272" s="44"/>
      <c r="G272" s="44">
        <f t="shared" si="1224"/>
        <v>1661.54</v>
      </c>
      <c r="H272" s="44">
        <v>6280.06</v>
      </c>
      <c r="I272" s="44">
        <f t="shared" ref="I272" si="1320">(E272+H272)*0.5%</f>
        <v>106.35</v>
      </c>
      <c r="J272" s="44">
        <f t="shared" ref="J272" si="1321">K272/12</f>
        <v>1919.77</v>
      </c>
      <c r="K272" s="44">
        <f t="shared" ref="K272" si="1322">SUM(E272:I272)</f>
        <v>23037.26</v>
      </c>
      <c r="L272" s="46">
        <f t="shared" ref="L272" si="1323">SUM(E272:J272)</f>
        <v>24957.03</v>
      </c>
      <c r="M272" s="117"/>
      <c r="N272" s="119">
        <f t="shared" ref="N272" si="1324">K272</f>
        <v>23037.26</v>
      </c>
      <c r="O272" s="119">
        <f t="shared" ref="O272" si="1325">E272+F272+G272+I272</f>
        <v>16757.2</v>
      </c>
      <c r="P272" s="119">
        <f t="shared" ref="P272" si="1326">P270</f>
        <v>961.2</v>
      </c>
      <c r="Q272" s="119">
        <f t="shared" ref="Q272" si="1327">L272+(IF(P272&gt;O272*0.18,P272,O272*0.18))</f>
        <v>27973.33</v>
      </c>
      <c r="R272" s="119">
        <f t="shared" ref="R272" si="1328">N272+O272*0.18</f>
        <v>26053.56</v>
      </c>
      <c r="S272" s="47"/>
    </row>
    <row r="273" spans="1:19" ht="9" customHeight="1" x14ac:dyDescent="0.2">
      <c r="A273" s="494"/>
      <c r="B273" s="494"/>
      <c r="C273" s="48" t="s">
        <v>4</v>
      </c>
      <c r="D273" s="49">
        <v>20</v>
      </c>
      <c r="E273" s="61">
        <f>Assistenti_Amm.vo!E819</f>
        <v>29023351</v>
      </c>
      <c r="F273" s="50"/>
      <c r="G273" s="50">
        <f t="shared" si="1233"/>
        <v>3217190</v>
      </c>
      <c r="H273" s="61">
        <v>12159892</v>
      </c>
      <c r="I273" s="61">
        <f t="shared" si="1306"/>
        <v>205922</v>
      </c>
      <c r="J273" s="51">
        <f t="shared" ref="J273:L273" si="1329">J272*1936.27</f>
        <v>3717193</v>
      </c>
      <c r="K273" s="61">
        <f t="shared" si="1329"/>
        <v>44606355</v>
      </c>
      <c r="L273" s="61">
        <f t="shared" si="1329"/>
        <v>48323548</v>
      </c>
      <c r="M273" s="118"/>
      <c r="N273" s="120">
        <f t="shared" ref="N273:R273" si="1330">N272*1936.27</f>
        <v>44606355</v>
      </c>
      <c r="O273" s="120">
        <f t="shared" si="1330"/>
        <v>32446464</v>
      </c>
      <c r="P273" s="123">
        <f t="shared" si="1330"/>
        <v>1861143</v>
      </c>
      <c r="Q273" s="120">
        <f t="shared" si="1330"/>
        <v>54163920</v>
      </c>
      <c r="R273" s="120">
        <f t="shared" si="1330"/>
        <v>50446727</v>
      </c>
      <c r="S273" s="47"/>
    </row>
    <row r="274" spans="1:19" ht="12.75" customHeight="1" x14ac:dyDescent="0.2">
      <c r="A274" s="494"/>
      <c r="B274" s="494"/>
      <c r="C274" s="53" t="s">
        <v>3</v>
      </c>
      <c r="D274" s="54">
        <v>21</v>
      </c>
      <c r="E274" s="44">
        <f>Assistenti_Amm.vo!E820</f>
        <v>16349.96</v>
      </c>
      <c r="F274" s="44"/>
      <c r="G274" s="44">
        <f t="shared" si="1224"/>
        <v>1661.54</v>
      </c>
      <c r="H274" s="44">
        <v>6280.06</v>
      </c>
      <c r="I274" s="44">
        <f t="shared" ref="I274" si="1331">(E274+H274)*0.5%</f>
        <v>113.15</v>
      </c>
      <c r="J274" s="44">
        <f t="shared" ref="J274" si="1332">K274/12</f>
        <v>2033.73</v>
      </c>
      <c r="K274" s="44">
        <f t="shared" ref="K274" si="1333">SUM(E274:I274)</f>
        <v>24404.71</v>
      </c>
      <c r="L274" s="46">
        <f t="shared" ref="L274" si="1334">SUM(E274:J274)</f>
        <v>26438.44</v>
      </c>
      <c r="M274" s="117"/>
      <c r="N274" s="119">
        <f t="shared" ref="N274" si="1335">K274</f>
        <v>24404.71</v>
      </c>
      <c r="O274" s="119">
        <f t="shared" ref="O274" si="1336">E274+F274+G274+I274</f>
        <v>18124.650000000001</v>
      </c>
      <c r="P274" s="119">
        <f t="shared" ref="P274" si="1337">P272</f>
        <v>961.2</v>
      </c>
      <c r="Q274" s="119">
        <f t="shared" ref="Q274" si="1338">L274+(IF(P274&gt;O274*0.18,P274,O274*0.18))</f>
        <v>29700.880000000001</v>
      </c>
      <c r="R274" s="119">
        <f t="shared" ref="R274" si="1339">N274+O274*0.18</f>
        <v>27667.15</v>
      </c>
      <c r="S274" s="47"/>
    </row>
    <row r="275" spans="1:19" ht="9" customHeight="1" x14ac:dyDescent="0.2">
      <c r="A275" s="494"/>
      <c r="B275" s="494"/>
      <c r="C275" s="48" t="s">
        <v>4</v>
      </c>
      <c r="D275" s="49">
        <v>27</v>
      </c>
      <c r="E275" s="61">
        <f>Assistenti_Amm.vo!E821</f>
        <v>31657937</v>
      </c>
      <c r="F275" s="50"/>
      <c r="G275" s="50">
        <f t="shared" si="1233"/>
        <v>3217190</v>
      </c>
      <c r="H275" s="61">
        <v>12159892</v>
      </c>
      <c r="I275" s="61">
        <f t="shared" si="1306"/>
        <v>219089</v>
      </c>
      <c r="J275" s="51">
        <f t="shared" ref="J275:L275" si="1340">J274*1936.27</f>
        <v>3937850</v>
      </c>
      <c r="K275" s="61">
        <f t="shared" si="1340"/>
        <v>47254108</v>
      </c>
      <c r="L275" s="61">
        <f t="shared" si="1340"/>
        <v>51191958</v>
      </c>
      <c r="M275" s="118"/>
      <c r="N275" s="120">
        <f t="shared" ref="N275:R275" si="1341">N274*1936.27</f>
        <v>47254108</v>
      </c>
      <c r="O275" s="120">
        <f t="shared" si="1341"/>
        <v>35094216</v>
      </c>
      <c r="P275" s="123">
        <f t="shared" si="1341"/>
        <v>1861143</v>
      </c>
      <c r="Q275" s="120">
        <f t="shared" si="1341"/>
        <v>57508923</v>
      </c>
      <c r="R275" s="120">
        <f t="shared" si="1341"/>
        <v>53571073</v>
      </c>
      <c r="S275" s="47"/>
    </row>
    <row r="276" spans="1:19" ht="12.75" customHeight="1" x14ac:dyDescent="0.2">
      <c r="A276" s="494"/>
      <c r="B276" s="494"/>
      <c r="C276" s="53" t="s">
        <v>3</v>
      </c>
      <c r="D276" s="54">
        <v>28</v>
      </c>
      <c r="E276" s="44">
        <f>Assistenti_Amm.vo!E822</f>
        <v>17331.12</v>
      </c>
      <c r="F276" s="44"/>
      <c r="G276" s="44">
        <f t="shared" si="1272"/>
        <v>1661.54</v>
      </c>
      <c r="H276" s="44">
        <v>6280.06</v>
      </c>
      <c r="I276" s="44">
        <f t="shared" ref="I276" si="1342">(E276+H276)*0.5%</f>
        <v>118.06</v>
      </c>
      <c r="J276" s="44">
        <f t="shared" ref="J276" si="1343">K276/12</f>
        <v>2115.9</v>
      </c>
      <c r="K276" s="44">
        <f t="shared" ref="K276" si="1344">SUM(E276:I276)</f>
        <v>25390.78</v>
      </c>
      <c r="L276" s="46">
        <f t="shared" ref="L276" si="1345">SUM(E276:J276)</f>
        <v>27506.68</v>
      </c>
      <c r="M276" s="117"/>
      <c r="N276" s="119">
        <f t="shared" ref="N276" si="1346">K276</f>
        <v>25390.78</v>
      </c>
      <c r="O276" s="119">
        <f t="shared" ref="O276" si="1347">E276+F276+G276+I276</f>
        <v>19110.72</v>
      </c>
      <c r="P276" s="119">
        <f t="shared" ref="P276" si="1348">P274</f>
        <v>961.2</v>
      </c>
      <c r="Q276" s="119">
        <f t="shared" ref="Q276" si="1349">L276+(IF(P276&gt;O276*0.18,P276,O276*0.18))</f>
        <v>30946.61</v>
      </c>
      <c r="R276" s="119">
        <f t="shared" ref="R276" si="1350">N276+O276*0.18</f>
        <v>28830.71</v>
      </c>
      <c r="S276" s="47"/>
    </row>
    <row r="277" spans="1:19" ht="9" customHeight="1" x14ac:dyDescent="0.2">
      <c r="A277" s="494"/>
      <c r="B277" s="494"/>
      <c r="C277" s="48" t="s">
        <v>4</v>
      </c>
      <c r="D277" s="49">
        <v>34</v>
      </c>
      <c r="E277" s="61">
        <f>Assistenti_Amm.vo!E823</f>
        <v>33557728</v>
      </c>
      <c r="F277" s="50"/>
      <c r="G277" s="50">
        <f t="shared" si="1282"/>
        <v>3217190</v>
      </c>
      <c r="H277" s="61">
        <v>12159892</v>
      </c>
      <c r="I277" s="61">
        <f t="shared" si="1306"/>
        <v>228596</v>
      </c>
      <c r="J277" s="51">
        <f t="shared" ref="J277:L277" si="1351">J276*1936.27</f>
        <v>4096954</v>
      </c>
      <c r="K277" s="61">
        <f t="shared" si="1351"/>
        <v>49163406</v>
      </c>
      <c r="L277" s="61">
        <f t="shared" si="1351"/>
        <v>53260359</v>
      </c>
      <c r="M277" s="118"/>
      <c r="N277" s="120">
        <f t="shared" ref="N277:R277" si="1352">N276*1936.27</f>
        <v>49163406</v>
      </c>
      <c r="O277" s="120">
        <f t="shared" si="1352"/>
        <v>37003514</v>
      </c>
      <c r="P277" s="123">
        <f t="shared" si="1352"/>
        <v>1861143</v>
      </c>
      <c r="Q277" s="120">
        <f t="shared" si="1352"/>
        <v>59920993</v>
      </c>
      <c r="R277" s="120">
        <f t="shared" si="1352"/>
        <v>55824039</v>
      </c>
      <c r="S277" s="47"/>
    </row>
    <row r="278" spans="1:19" ht="12.75" customHeight="1" x14ac:dyDescent="0.2">
      <c r="A278" s="494"/>
      <c r="B278" s="494"/>
      <c r="C278" s="53" t="s">
        <v>3</v>
      </c>
      <c r="D278" s="54">
        <v>35</v>
      </c>
      <c r="E278" s="44">
        <f>Assistenti_Amm.vo!E824</f>
        <v>18075.79</v>
      </c>
      <c r="F278" s="44"/>
      <c r="G278" s="44">
        <f t="shared" si="1272"/>
        <v>1661.54</v>
      </c>
      <c r="H278" s="44">
        <v>6280.06</v>
      </c>
      <c r="I278" s="44">
        <f t="shared" ref="I278" si="1353">(E278+H278)*0.5%</f>
        <v>121.78</v>
      </c>
      <c r="J278" s="44">
        <f t="shared" ref="J278" si="1354">K278/12</f>
        <v>2178.2600000000002</v>
      </c>
      <c r="K278" s="44">
        <f t="shared" ref="K278" si="1355">SUM(E278:I278)</f>
        <v>26139.17</v>
      </c>
      <c r="L278" s="46">
        <f t="shared" ref="L278" si="1356">SUM(E278:J278)</f>
        <v>28317.43</v>
      </c>
      <c r="M278" s="117"/>
      <c r="N278" s="119">
        <f t="shared" ref="N278" si="1357">K278</f>
        <v>26139.17</v>
      </c>
      <c r="O278" s="119">
        <f t="shared" ref="O278" si="1358">E278+F278+G278+I278</f>
        <v>19859.11</v>
      </c>
      <c r="P278" s="119">
        <f t="shared" ref="P278" si="1359">P276</f>
        <v>961.2</v>
      </c>
      <c r="Q278" s="119">
        <f t="shared" ref="Q278" si="1360">L278+(IF(P278&gt;O278*0.18,P278,O278*0.18))</f>
        <v>31892.07</v>
      </c>
      <c r="R278" s="119">
        <f t="shared" ref="R278" si="1361">N278+O278*0.18</f>
        <v>29713.81</v>
      </c>
      <c r="S278" s="47"/>
    </row>
    <row r="279" spans="1:19" ht="9" customHeight="1" x14ac:dyDescent="0.2">
      <c r="A279" s="495"/>
      <c r="B279" s="495"/>
      <c r="C279" s="58" t="s">
        <v>4</v>
      </c>
      <c r="D279" s="59"/>
      <c r="E279" s="61">
        <f>Assistenti_Amm.vo!E825</f>
        <v>34999610</v>
      </c>
      <c r="F279" s="61"/>
      <c r="G279" s="61">
        <f t="shared" si="1282"/>
        <v>3217190</v>
      </c>
      <c r="H279" s="61">
        <v>12159892</v>
      </c>
      <c r="I279" s="61">
        <f t="shared" si="1306"/>
        <v>235799</v>
      </c>
      <c r="J279" s="61">
        <f t="shared" ref="J279:L279" si="1362">J278*1936.27</f>
        <v>4217699</v>
      </c>
      <c r="K279" s="61">
        <f t="shared" si="1362"/>
        <v>50612491</v>
      </c>
      <c r="L279" s="61">
        <f t="shared" si="1362"/>
        <v>54830190</v>
      </c>
      <c r="M279" s="118"/>
      <c r="N279" s="123">
        <f t="shared" ref="N279:R279" si="1363">N278*1936.27</f>
        <v>50612491</v>
      </c>
      <c r="O279" s="123">
        <f t="shared" si="1363"/>
        <v>38452599</v>
      </c>
      <c r="P279" s="123">
        <f t="shared" si="1363"/>
        <v>1861143</v>
      </c>
      <c r="Q279" s="123">
        <f t="shared" si="1363"/>
        <v>61751658</v>
      </c>
      <c r="R279" s="123">
        <f t="shared" si="1363"/>
        <v>57533959</v>
      </c>
      <c r="S279" s="47"/>
    </row>
    <row r="280" spans="1:19" ht="9" customHeight="1" x14ac:dyDescent="0.2">
      <c r="A280" s="78"/>
      <c r="B280" s="78"/>
      <c r="C280" s="79"/>
      <c r="D280" s="79"/>
      <c r="E280" s="79"/>
      <c r="F280" s="79"/>
      <c r="G280" s="79"/>
      <c r="H280" s="79"/>
      <c r="I280" s="80"/>
      <c r="J280" s="80"/>
      <c r="K280" s="80"/>
      <c r="L280" s="80"/>
      <c r="M280" s="80"/>
      <c r="N280" s="122"/>
      <c r="O280" s="122"/>
      <c r="P280" s="122"/>
      <c r="R280" s="153"/>
      <c r="S280" s="47"/>
    </row>
    <row r="281" spans="1:19" ht="9" customHeight="1" x14ac:dyDescent="0.2">
      <c r="A281" s="78"/>
      <c r="B281" s="78"/>
      <c r="C281" s="79"/>
      <c r="D281" s="79"/>
      <c r="E281" s="79"/>
      <c r="F281" s="79"/>
      <c r="G281" s="79"/>
      <c r="H281" s="79"/>
      <c r="I281" s="80"/>
      <c r="J281" s="80"/>
      <c r="K281" s="80"/>
      <c r="L281" s="80"/>
      <c r="M281" s="80"/>
      <c r="N281" s="121"/>
      <c r="O281" s="121"/>
      <c r="P281" s="121"/>
      <c r="R281" s="155"/>
      <c r="S281" s="47"/>
    </row>
    <row r="282" spans="1:19" ht="9" customHeight="1" x14ac:dyDescent="0.2">
      <c r="A282" s="78"/>
      <c r="B282" s="78"/>
      <c r="C282" s="79"/>
      <c r="D282" s="79"/>
      <c r="E282" s="79"/>
      <c r="F282" s="79"/>
      <c r="G282" s="79"/>
      <c r="H282" s="79"/>
      <c r="I282" s="80"/>
      <c r="J282" s="80"/>
      <c r="K282" s="80"/>
      <c r="L282" s="80"/>
      <c r="M282" s="80"/>
      <c r="N282" s="122"/>
      <c r="O282" s="122"/>
      <c r="P282" s="122"/>
      <c r="R282" s="153"/>
      <c r="S282" s="47"/>
    </row>
    <row r="283" spans="1:19" ht="9" customHeight="1" x14ac:dyDescent="0.2">
      <c r="A283" s="78"/>
      <c r="B283" s="78"/>
      <c r="C283" s="79"/>
      <c r="D283" s="79"/>
      <c r="E283" s="79"/>
      <c r="F283" s="79"/>
      <c r="G283" s="79"/>
      <c r="H283" s="79"/>
      <c r="I283" s="80"/>
      <c r="J283" s="80"/>
      <c r="K283" s="80"/>
      <c r="L283" s="80"/>
      <c r="M283" s="80"/>
      <c r="N283" s="121"/>
      <c r="O283" s="121"/>
      <c r="P283" s="121"/>
      <c r="R283" s="122"/>
      <c r="S283" s="47"/>
    </row>
    <row r="284" spans="1:19" x14ac:dyDescent="0.2">
      <c r="N284" s="122"/>
      <c r="O284" s="122"/>
      <c r="P284" s="122"/>
      <c r="Q284" s="81"/>
      <c r="R284" s="121"/>
    </row>
    <row r="285" spans="1:19" ht="27.75" customHeight="1" x14ac:dyDescent="0.2">
      <c r="B285" s="538" t="s">
        <v>117</v>
      </c>
      <c r="C285" s="539"/>
      <c r="D285" s="539"/>
      <c r="E285" s="539"/>
      <c r="F285" s="539"/>
      <c r="G285" s="539"/>
      <c r="H285" s="539"/>
      <c r="I285" s="539"/>
      <c r="J285" s="539"/>
      <c r="K285" s="539"/>
      <c r="L285" s="540"/>
      <c r="M285" s="112"/>
      <c r="N285" s="121"/>
      <c r="O285" s="121"/>
      <c r="P285" s="121"/>
      <c r="Q285" s="81"/>
      <c r="R285" s="122"/>
    </row>
    <row r="286" spans="1:19" ht="19.5" customHeight="1" x14ac:dyDescent="0.2">
      <c r="B286" s="82" t="s">
        <v>16</v>
      </c>
      <c r="C286" s="83"/>
      <c r="D286" s="84"/>
      <c r="E286" s="127">
        <v>36708</v>
      </c>
      <c r="F286" s="127">
        <v>36892</v>
      </c>
      <c r="G286" s="127">
        <v>37257</v>
      </c>
      <c r="H286" s="127">
        <v>37622</v>
      </c>
      <c r="I286" s="127">
        <v>38718</v>
      </c>
      <c r="J286" s="127">
        <v>43160</v>
      </c>
      <c r="K286" s="128">
        <v>44562</v>
      </c>
      <c r="L286" s="128"/>
      <c r="N286" s="122"/>
      <c r="O286" s="122"/>
      <c r="P286" s="122"/>
      <c r="R286" s="121"/>
      <c r="S286" s="47"/>
    </row>
    <row r="287" spans="1:19" x14ac:dyDescent="0.2">
      <c r="B287" s="85"/>
      <c r="C287" s="86"/>
      <c r="D287" s="87"/>
      <c r="E287" s="44">
        <v>501.96</v>
      </c>
      <c r="F287" s="44">
        <v>501.96</v>
      </c>
      <c r="G287" s="44">
        <v>537.96</v>
      </c>
      <c r="H287" s="44">
        <v>633.96</v>
      </c>
      <c r="I287" s="44">
        <v>774</v>
      </c>
      <c r="J287" s="44">
        <v>884.4</v>
      </c>
      <c r="K287" s="44">
        <f>J287+6.4*12</f>
        <v>961.2</v>
      </c>
      <c r="L287" s="44"/>
      <c r="N287" s="121"/>
      <c r="O287" s="121"/>
      <c r="P287" s="121"/>
      <c r="R287" s="122"/>
      <c r="S287" s="47"/>
    </row>
    <row r="288" spans="1:19" x14ac:dyDescent="0.2">
      <c r="B288" s="88"/>
      <c r="C288" s="59"/>
      <c r="D288" s="89"/>
      <c r="E288" s="90">
        <v>971930</v>
      </c>
      <c r="F288" s="90">
        <v>971930</v>
      </c>
      <c r="G288" s="90">
        <v>1041636</v>
      </c>
      <c r="H288" s="90">
        <v>1227518</v>
      </c>
      <c r="I288" s="90">
        <v>1498673</v>
      </c>
      <c r="J288" s="90">
        <v>1712437</v>
      </c>
      <c r="K288" s="90">
        <f t="shared" ref="K288" si="1364">K287*1936.27</f>
        <v>1861143</v>
      </c>
      <c r="L288" s="90"/>
      <c r="N288" s="122"/>
      <c r="O288" s="122"/>
      <c r="P288" s="122"/>
      <c r="R288" s="121"/>
      <c r="S288" s="47"/>
    </row>
    <row r="289" spans="2:17" x14ac:dyDescent="0.2">
      <c r="B289" s="47" t="s">
        <v>24</v>
      </c>
      <c r="N289" s="121"/>
      <c r="O289" s="121"/>
      <c r="P289" s="121"/>
      <c r="Q289" s="81"/>
    </row>
  </sheetData>
  <sheetProtection sheet="1" objects="1" scenarios="1" formatCells="0" formatColumns="0" formatRows="0"/>
  <mergeCells count="98">
    <mergeCell ref="A220:A221"/>
    <mergeCell ref="B220:B221"/>
    <mergeCell ref="A222:A231"/>
    <mergeCell ref="B222:B231"/>
    <mergeCell ref="A208:A209"/>
    <mergeCell ref="B208:B209"/>
    <mergeCell ref="A210:A219"/>
    <mergeCell ref="B210:B219"/>
    <mergeCell ref="A246:A255"/>
    <mergeCell ref="B246:B255"/>
    <mergeCell ref="B285:L285"/>
    <mergeCell ref="A232:A233"/>
    <mergeCell ref="B232:B233"/>
    <mergeCell ref="A234:A243"/>
    <mergeCell ref="B234:B243"/>
    <mergeCell ref="A244:A245"/>
    <mergeCell ref="B244:B245"/>
    <mergeCell ref="A256:A257"/>
    <mergeCell ref="B256:B257"/>
    <mergeCell ref="A258:A267"/>
    <mergeCell ref="B258:B267"/>
    <mergeCell ref="A268:A269"/>
    <mergeCell ref="B268:B269"/>
    <mergeCell ref="A270:A279"/>
    <mergeCell ref="A186:A195"/>
    <mergeCell ref="B186:B195"/>
    <mergeCell ref="A196:A197"/>
    <mergeCell ref="B196:B197"/>
    <mergeCell ref="A198:A207"/>
    <mergeCell ref="B198:B207"/>
    <mergeCell ref="A172:A173"/>
    <mergeCell ref="B172:B173"/>
    <mergeCell ref="A174:A183"/>
    <mergeCell ref="B174:B183"/>
    <mergeCell ref="A184:A185"/>
    <mergeCell ref="B184:B185"/>
    <mergeCell ref="A148:A159"/>
    <mergeCell ref="B148:B159"/>
    <mergeCell ref="A160:A161"/>
    <mergeCell ref="B160:B161"/>
    <mergeCell ref="A162:A171"/>
    <mergeCell ref="B162:B171"/>
    <mergeCell ref="A132:A133"/>
    <mergeCell ref="B132:B133"/>
    <mergeCell ref="A134:A145"/>
    <mergeCell ref="B134:B145"/>
    <mergeCell ref="A146:A147"/>
    <mergeCell ref="B146:B147"/>
    <mergeCell ref="A106:A117"/>
    <mergeCell ref="B106:B117"/>
    <mergeCell ref="A118:A119"/>
    <mergeCell ref="B118:B119"/>
    <mergeCell ref="A120:A131"/>
    <mergeCell ref="B120:B131"/>
    <mergeCell ref="A90:A91"/>
    <mergeCell ref="B90:B91"/>
    <mergeCell ref="A92:A103"/>
    <mergeCell ref="B92:B103"/>
    <mergeCell ref="A104:A105"/>
    <mergeCell ref="B104:B105"/>
    <mergeCell ref="B78:B89"/>
    <mergeCell ref="A48:A49"/>
    <mergeCell ref="B48:B49"/>
    <mergeCell ref="A50:A61"/>
    <mergeCell ref="B50:B61"/>
    <mergeCell ref="A62:A63"/>
    <mergeCell ref="B62:B63"/>
    <mergeCell ref="A64:A75"/>
    <mergeCell ref="B64:B75"/>
    <mergeCell ref="Q3:Q4"/>
    <mergeCell ref="R3:R4"/>
    <mergeCell ref="C5:D5"/>
    <mergeCell ref="A6:A7"/>
    <mergeCell ref="B6:B7"/>
    <mergeCell ref="N1:P2"/>
    <mergeCell ref="A3:B3"/>
    <mergeCell ref="C3:D4"/>
    <mergeCell ref="E3:J3"/>
    <mergeCell ref="K3:K4"/>
    <mergeCell ref="L3:L4"/>
    <mergeCell ref="N3:N4"/>
    <mergeCell ref="O3:O4"/>
    <mergeCell ref="B270:B279"/>
    <mergeCell ref="A8:A19"/>
    <mergeCell ref="B8:B19"/>
    <mergeCell ref="A1:B1"/>
    <mergeCell ref="C1:L2"/>
    <mergeCell ref="A20:A21"/>
    <mergeCell ref="B20:B21"/>
    <mergeCell ref="A22:A33"/>
    <mergeCell ref="B22:B33"/>
    <mergeCell ref="A34:A35"/>
    <mergeCell ref="B34:B35"/>
    <mergeCell ref="A36:A47"/>
    <mergeCell ref="B36:B47"/>
    <mergeCell ref="A76:A77"/>
    <mergeCell ref="B76:B77"/>
    <mergeCell ref="A78:A89"/>
  </mergeCells>
  <conditionalFormatting sqref="E6:F47 H6:I47 H76:I145 E76:F145">
    <cfRule type="cellIs" dxfId="3491" priority="253" stopIfTrue="1" operator="equal">
      <formula>0</formula>
    </cfRule>
  </conditionalFormatting>
  <conditionalFormatting sqref="E280:Q283">
    <cfRule type="cellIs" dxfId="3490" priority="252" stopIfTrue="1" operator="equal">
      <formula>0</formula>
    </cfRule>
  </conditionalFormatting>
  <conditionalFormatting sqref="M280:Q283">
    <cfRule type="cellIs" dxfId="3489" priority="251" stopIfTrue="1" operator="equal">
      <formula>0</formula>
    </cfRule>
  </conditionalFormatting>
  <conditionalFormatting sqref="N280:Q280 N282:Q282 N284:Q284 N286:Q286 N288:Q288">
    <cfRule type="cellIs" dxfId="3488" priority="250" stopIfTrue="1" operator="equal">
      <formula>0</formula>
    </cfRule>
  </conditionalFormatting>
  <conditionalFormatting sqref="M280:Q283">
    <cfRule type="cellIs" dxfId="3487" priority="249" stopIfTrue="1" operator="equal">
      <formula>0</formula>
    </cfRule>
  </conditionalFormatting>
  <conditionalFormatting sqref="N280:Q280 N282:Q282 N284:Q284 N286:Q286 N288:Q288">
    <cfRule type="cellIs" dxfId="3486" priority="248" stopIfTrue="1" operator="equal">
      <formula>0</formula>
    </cfRule>
  </conditionalFormatting>
  <conditionalFormatting sqref="N280:Q280 N282:Q282 N284:Q284 N286:Q286 N288:Q288">
    <cfRule type="cellIs" dxfId="3485" priority="247" stopIfTrue="1" operator="equal">
      <formula>0</formula>
    </cfRule>
  </conditionalFormatting>
  <conditionalFormatting sqref="M280:Q283">
    <cfRule type="cellIs" dxfId="3484" priority="246" stopIfTrue="1" operator="equal">
      <formula>0</formula>
    </cfRule>
  </conditionalFormatting>
  <conditionalFormatting sqref="N280:Q280 N282:Q282 N284:Q284 N286:Q286 N288:Q288">
    <cfRule type="cellIs" dxfId="3483" priority="245" stopIfTrue="1" operator="equal">
      <formula>0</formula>
    </cfRule>
  </conditionalFormatting>
  <conditionalFormatting sqref="E280:Q283">
    <cfRule type="cellIs" dxfId="3482" priority="244" stopIfTrue="1" operator="equal">
      <formula>0</formula>
    </cfRule>
  </conditionalFormatting>
  <conditionalFormatting sqref="N280:Q280 N282:Q282 N284:Q284 N286:Q286 N288:Q288">
    <cfRule type="cellIs" dxfId="3481" priority="243" stopIfTrue="1" operator="equal">
      <formula>0</formula>
    </cfRule>
  </conditionalFormatting>
  <conditionalFormatting sqref="M280:Q283">
    <cfRule type="cellIs" dxfId="3480" priority="242" stopIfTrue="1" operator="equal">
      <formula>0</formula>
    </cfRule>
  </conditionalFormatting>
  <conditionalFormatting sqref="N280:Q280 N282:Q282 N284:Q284 N286:Q286 N288:Q288">
    <cfRule type="cellIs" dxfId="3479" priority="241" stopIfTrue="1" operator="equal">
      <formula>0</formula>
    </cfRule>
  </conditionalFormatting>
  <conditionalFormatting sqref="E280:K283">
    <cfRule type="cellIs" dxfId="3478" priority="240" stopIfTrue="1" operator="equal">
      <formula>0</formula>
    </cfRule>
  </conditionalFormatting>
  <conditionalFormatting sqref="N280:Q280 N282:Q282 N284:Q284 N286:Q286 N288:Q288">
    <cfRule type="cellIs" dxfId="3477" priority="239" stopIfTrue="1" operator="equal">
      <formula>0</formula>
    </cfRule>
  </conditionalFormatting>
  <conditionalFormatting sqref="I280:Q283">
    <cfRule type="cellIs" dxfId="3476" priority="238" stopIfTrue="1" operator="equal">
      <formula>0</formula>
    </cfRule>
  </conditionalFormatting>
  <conditionalFormatting sqref="N280:Q280 N282:Q282 N284:Q284 N286:Q286 N288:Q288">
    <cfRule type="cellIs" dxfId="3475" priority="237" stopIfTrue="1" operator="equal">
      <formula>0</formula>
    </cfRule>
  </conditionalFormatting>
  <conditionalFormatting sqref="Q280:Q283">
    <cfRule type="cellIs" dxfId="3474" priority="236" stopIfTrue="1" operator="equal">
      <formula>0</formula>
    </cfRule>
  </conditionalFormatting>
  <conditionalFormatting sqref="Q280 Q282 Q284 Q286 Q288">
    <cfRule type="cellIs" dxfId="3473" priority="235" stopIfTrue="1" operator="equal">
      <formula>0</formula>
    </cfRule>
  </conditionalFormatting>
  <conditionalFormatting sqref="Q280:Q283">
    <cfRule type="cellIs" dxfId="3472" priority="234" stopIfTrue="1" operator="equal">
      <formula>0</formula>
    </cfRule>
  </conditionalFormatting>
  <conditionalFormatting sqref="Q280 Q282 Q284 Q286 Q288">
    <cfRule type="cellIs" dxfId="3471" priority="233" stopIfTrue="1" operator="equal">
      <formula>0</formula>
    </cfRule>
  </conditionalFormatting>
  <conditionalFormatting sqref="Q280 Q282 Q284 Q286 Q288">
    <cfRule type="cellIs" dxfId="3470" priority="232" stopIfTrue="1" operator="equal">
      <formula>0</formula>
    </cfRule>
  </conditionalFormatting>
  <conditionalFormatting sqref="Q280:Q283">
    <cfRule type="cellIs" dxfId="3469" priority="231" stopIfTrue="1" operator="equal">
      <formula>0</formula>
    </cfRule>
  </conditionalFormatting>
  <conditionalFormatting sqref="Q280 Q282 Q284 Q286 Q288">
    <cfRule type="cellIs" dxfId="3468" priority="230" stopIfTrue="1" operator="equal">
      <formula>0</formula>
    </cfRule>
  </conditionalFormatting>
  <conditionalFormatting sqref="F172:F183 H172:H183">
    <cfRule type="cellIs" dxfId="3467" priority="227" stopIfTrue="1" operator="equal">
      <formula>0</formula>
    </cfRule>
  </conditionalFormatting>
  <conditionalFormatting sqref="F184:F195 H184:H195">
    <cfRule type="cellIs" dxfId="3466" priority="226" stopIfTrue="1" operator="equal">
      <formula>0</formula>
    </cfRule>
  </conditionalFormatting>
  <conditionalFormatting sqref="F196:F207 H196:I207">
    <cfRule type="cellIs" dxfId="3465" priority="225" stopIfTrue="1" operator="equal">
      <formula>0</formula>
    </cfRule>
  </conditionalFormatting>
  <conditionalFormatting sqref="I172:I195">
    <cfRule type="cellIs" dxfId="3464" priority="224" stopIfTrue="1" operator="equal">
      <formula>0</formula>
    </cfRule>
  </conditionalFormatting>
  <conditionalFormatting sqref="E172:E195">
    <cfRule type="cellIs" dxfId="3463" priority="222" stopIfTrue="1" operator="equal">
      <formula>0</formula>
    </cfRule>
  </conditionalFormatting>
  <conditionalFormatting sqref="E160:F171 E172:E195 H160:I171">
    <cfRule type="cellIs" dxfId="3462" priority="229" stopIfTrue="1" operator="equal">
      <formula>0</formula>
    </cfRule>
  </conditionalFormatting>
  <conditionalFormatting sqref="E146:F159 H146:I159">
    <cfRule type="cellIs" dxfId="3461" priority="228" stopIfTrue="1" operator="equal">
      <formula>0</formula>
    </cfRule>
  </conditionalFormatting>
  <conditionalFormatting sqref="E196:E207">
    <cfRule type="cellIs" dxfId="3460" priority="223" stopIfTrue="1" operator="equal">
      <formula>0</formula>
    </cfRule>
  </conditionalFormatting>
  <conditionalFormatting sqref="R283:R288">
    <cfRule type="cellIs" dxfId="3459" priority="220" stopIfTrue="1" operator="equal">
      <formula>0</formula>
    </cfRule>
  </conditionalFormatting>
  <conditionalFormatting sqref="R283 R285 R287">
    <cfRule type="cellIs" dxfId="3458" priority="221" stopIfTrue="1" operator="equal">
      <formula>0</formula>
    </cfRule>
  </conditionalFormatting>
  <conditionalFormatting sqref="R280:R282">
    <cfRule type="cellIs" dxfId="3457" priority="218" stopIfTrue="1" operator="equal">
      <formula>0</formula>
    </cfRule>
  </conditionalFormatting>
  <conditionalFormatting sqref="R280 R282">
    <cfRule type="cellIs" dxfId="3456" priority="219" stopIfTrue="1" operator="equal">
      <formula>0</formula>
    </cfRule>
  </conditionalFormatting>
  <conditionalFormatting sqref="F232:F243">
    <cfRule type="cellIs" dxfId="3455" priority="217" stopIfTrue="1" operator="equal">
      <formula>0</formula>
    </cfRule>
  </conditionalFormatting>
  <conditionalFormatting sqref="E232:E243">
    <cfRule type="cellIs" dxfId="3454" priority="216" stopIfTrue="1" operator="equal">
      <formula>0</formula>
    </cfRule>
  </conditionalFormatting>
  <conditionalFormatting sqref="H232:H243">
    <cfRule type="cellIs" dxfId="3453" priority="215" stopIfTrue="1" operator="equal">
      <formula>0</formula>
    </cfRule>
  </conditionalFormatting>
  <conditionalFormatting sqref="F244:F255">
    <cfRule type="cellIs" dxfId="3452" priority="207" stopIfTrue="1" operator="equal">
      <formula>0</formula>
    </cfRule>
  </conditionalFormatting>
  <conditionalFormatting sqref="E244:E255">
    <cfRule type="cellIs" dxfId="3451" priority="206" stopIfTrue="1" operator="equal">
      <formula>0</formula>
    </cfRule>
  </conditionalFormatting>
  <conditionalFormatting sqref="H244:H255">
    <cfRule type="cellIs" dxfId="3450" priority="205" stopIfTrue="1" operator="equal">
      <formula>0</formula>
    </cfRule>
  </conditionalFormatting>
  <conditionalFormatting sqref="L7:O7 N6:O6 J6:K7 Q6:R7">
    <cfRule type="cellIs" dxfId="3449" priority="194" stopIfTrue="1" operator="equal">
      <formula>0</formula>
    </cfRule>
  </conditionalFormatting>
  <conditionalFormatting sqref="Q6">
    <cfRule type="cellIs" dxfId="3448" priority="193" stopIfTrue="1" operator="equal">
      <formula>0</formula>
    </cfRule>
  </conditionalFormatting>
  <conditionalFormatting sqref="P7">
    <cfRule type="cellIs" dxfId="3447" priority="188" stopIfTrue="1" operator="equal">
      <formula>0</formula>
    </cfRule>
  </conditionalFormatting>
  <conditionalFormatting sqref="P6">
    <cfRule type="cellIs" dxfId="3446" priority="187" stopIfTrue="1" operator="equal">
      <formula>0</formula>
    </cfRule>
  </conditionalFormatting>
  <conditionalFormatting sqref="P7">
    <cfRule type="cellIs" dxfId="3445" priority="185" stopIfTrue="1" operator="equal">
      <formula>0</formula>
    </cfRule>
  </conditionalFormatting>
  <conditionalFormatting sqref="R6">
    <cfRule type="cellIs" dxfId="3444" priority="191" stopIfTrue="1" operator="equal">
      <formula>0</formula>
    </cfRule>
  </conditionalFormatting>
  <conditionalFormatting sqref="L6:O6 Q6">
    <cfRule type="cellIs" dxfId="3443" priority="195" stopIfTrue="1" operator="equal">
      <formula>0</formula>
    </cfRule>
  </conditionalFormatting>
  <conditionalFormatting sqref="R6">
    <cfRule type="cellIs" dxfId="3442" priority="192" stopIfTrue="1" operator="equal">
      <formula>0</formula>
    </cfRule>
  </conditionalFormatting>
  <conditionalFormatting sqref="P6:P7">
    <cfRule type="cellIs" dxfId="3441" priority="190" stopIfTrue="1" operator="equal">
      <formula>0</formula>
    </cfRule>
  </conditionalFormatting>
  <conditionalFormatting sqref="P6">
    <cfRule type="cellIs" dxfId="3440" priority="189" stopIfTrue="1" operator="equal">
      <formula>0</formula>
    </cfRule>
  </conditionalFormatting>
  <conditionalFormatting sqref="P6">
    <cfRule type="cellIs" dxfId="3439" priority="186" stopIfTrue="1" operator="equal">
      <formula>0</formula>
    </cfRule>
  </conditionalFormatting>
  <conditionalFormatting sqref="P6">
    <cfRule type="cellIs" dxfId="3438" priority="184" stopIfTrue="1" operator="equal">
      <formula>0</formula>
    </cfRule>
  </conditionalFormatting>
  <conditionalFormatting sqref="L9:O9 L11:O11 L13:O13 L15:O15 L17:O17 L19:O19 L21:O21 L23:O23 L25:O25 L27:O27 L29:O29 L31:O31 L33:O33 L35:O35 L37:O37 L39:O39 L41:O41 L43:O43 L45:O45 L47:O47 L77:O77 L79:O79 L81:O81 L83:O83 L85:O85 L87:O87 L89:O89 L91:O91 L93:O93 L95:O95 L97:O97 L99:O99 L101:O101 L103:O103 L105:O105 L107:O107 L109:O109 L111:O111 L113:O113 L115:O115 L117:O117 L119:O119 L121:O121 L123:O123 L125:O125 L127:O127 L129:O129 L131:O131 L133:O133 L135:O135 L137:O137 L139:O139 L141:O141 L143:O143 L145:O145 L147:O147 L149:O149 L151:O151 L153:O153 L155:O155 L157:O157 L159:O159 L161:O161 L163:O163 L165:O165 L167:O167 L169:O169 L171:O171 L173:O173 L175:O175 L177:O177 L179:O179 L181:O181 L183:O183 L185:O185 N8:O8 N10:O10 N12:O12 N14:O14 N16:O16 N18:O18 N20:O20 N22:O22 N24:O24 N26:O26 N28:O28 N30:O30 N32:O32 N34:O34 N36:O36 N38:O38 N40:O40 N42:O42 N44:O44 N46:O46 N76:O76 N78:O78 N80:O80 N82:O82 N84:O84 N86:O86 N88:O88 N90:O90 N92:O92 N94:O94 N96:O96 N98:O98 N100:O100 N102:O102 N104:O104 N106:O106 N108:O108 N110:O110 N112:O112 N114:O114 N116:O116 N118:O118 N120:O120 N122:O122 N124:O124 N126:O126 N128:O128 N130:O130 N132:O132 N134:O134 N136:O136 N138:O138 N140:O140 N142:O142 N144:O144 N146:O146 N148:O148 N150:O150 N152:O152 N154:O154 N156:O156 N158:O158 N160:O160 N162:O162 N164:O164 N166:O166 N168:O168 N170:O170 N172:O172 N174:O174 N176:O176 N178:O178 N180:O180 N182:O182 N184:O184 J8:K47 Q8:R47 Q76:R185 J76:K185">
    <cfRule type="cellIs" dxfId="3437" priority="182" stopIfTrue="1" operator="equal">
      <formula>0</formula>
    </cfRule>
  </conditionalFormatting>
  <conditionalFormatting sqref="Q8 Q10 Q12 Q14 Q16 Q18 Q20 Q22 Q24 Q26 Q28 Q30 Q32 Q34 Q36 Q38 Q40 Q42 Q44 Q46 Q76 Q78 Q80 Q82 Q84 Q86 Q88 Q90 Q92 Q94 Q96 Q98 Q100 Q102 Q104 Q106 Q108 Q110 Q112 Q114 Q116 Q118 Q120 Q122 Q124 Q126 Q128 Q130 Q132 Q134 Q136 Q138 Q140 Q142 Q144 Q146 Q148 Q150 Q152 Q154 Q156 Q158 Q160 Q162 Q164 Q166 Q168 Q170 Q172 Q174 Q176 Q178 Q180 Q182 Q184">
    <cfRule type="cellIs" dxfId="3436" priority="181" stopIfTrue="1" operator="equal">
      <formula>0</formula>
    </cfRule>
  </conditionalFormatting>
  <conditionalFormatting sqref="P9 P11 P13 P15 P17 P19 P21 P23 P25 P27 P29 P31 P33 P35 P37 P39 P41 P43 P45 P47 P77 P79 P81 P83 P85 P87 P89 P91 P93 P95 P97 P99 P101 P103 P105 P107 P109 P111 P113 P115 P117 P119 P121 P123 P125 P127 P129 P131 P133 P135 P137 P139 P141 P143 P145 P147 P149 P151 P153 P155 P157 P159 P161 P163 P165 P167 P169 P171 P173 P175 P177 P179 P181 P183">
    <cfRule type="cellIs" dxfId="3435" priority="176"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434" priority="175" stopIfTrue="1" operator="equal">
      <formula>0</formula>
    </cfRule>
  </conditionalFormatting>
  <conditionalFormatting sqref="P9 P11 P13 P15 P17 P19 P21 P23 P25 P27 P29 P31 P33 P35 P37 P39 P41 P43 P45 P47 P77 P79 P81 P83 P85 P87 P89 P91 P93 P95 P97 P99 P101 P103 P105 P107 P109 P111 P113 P115 P117 P119 P121 P123 P125 P127 P129 P131 P133 P135 P137 P139 P141 P143 P145 P147 P149 P151 P153 P155 P157 P159 P161 P163 P165 P167 P169 P171 P173 P175 P177 P179 P181 P183">
    <cfRule type="cellIs" dxfId="3433" priority="173" stopIfTrue="1" operator="equal">
      <formula>0</formula>
    </cfRule>
  </conditionalFormatting>
  <conditionalFormatting sqref="R8 R10 R12 R14 R16 R18 R20 R22 R24 R26 R28 R30 R32 R34 R36 R38 R40 R42 R44 R46 R76 R78 R80 R82 R84 R86 R88 R90 R92 R94 R96 R98 R100 R102 R104 R106 R108 R110 R112 R114 R116 R118 R120 R122 R124 R126 R128 R130 R132 R134 R136 R138 R140 R142 R144 R146 R148 R150 R152 R154 R156 R158 R160 R162 R164 R166 R168 R170 R172 R174 R176 R178 R180 R182 R184">
    <cfRule type="cellIs" dxfId="3432" priority="179" stopIfTrue="1" operator="equal">
      <formula>0</formula>
    </cfRule>
  </conditionalFormatting>
  <conditionalFormatting sqref="L8:O8 L10:O10 L12:O12 L14:O14 L16:O16 L18:O18 L20:O20 L22:O22 L24:O24 L26:O26 L28:O28 L30:O30 L32:O32 L34:O34 L36:O36 L38:O38 L40:O40 L42:O42 L44:O44 L46:O46 L76:O76 L78:O78 L80:O80 L82:O82 L84:O84 L86:O86 L88:O88 L90:O90 L92:O92 L94:O94 L96:O96 L98:O98 L100:O100 L102:O102 L104:O104 L106:O106 L108:O108 L110:O110 L112:O112 L114:O114 L116:O116 L118:O118 L120:O120 L122:O122 L124:O124 L126:O126 L128:O128 L130:O130 L132:O132 L134:O134 L136:O136 L138:O138 L140:O140 L142:O142 L144:O144 L146:O146 L148:O148 L150:O150 L152:O152 L154:O154 L156:O156 L158:O158 L160:O160 L162:O162 L164:O164 L166:O166 L168:O168 L170:O170 L172:O172 L174:O174 L176:O176 L178:O178 L180:O180 L182:O182 L184:O184 Q8 Q10 Q12 Q14 Q16 Q18 Q20 Q22 Q24 Q26 Q28 Q30 Q32 Q34 Q36 Q38 Q40 Q42 Q44 Q46 Q76 Q78 Q80 Q82 Q84 Q86 Q88 Q90 Q92 Q94 Q96 Q98 Q100 Q102 Q104 Q106 Q108 Q110 Q112 Q114 Q116 Q118 Q120 Q122 Q124 Q126 Q128 Q130 Q132 Q134 Q136 Q138 Q140 Q142 Q144 Q146 Q148 Q150 Q152 Q154 Q156 Q158 Q160 Q162 Q164 Q166 Q168 Q170 Q172 Q174 Q176 Q178 Q180 Q182 Q184">
    <cfRule type="cellIs" dxfId="3431" priority="183" stopIfTrue="1" operator="equal">
      <formula>0</formula>
    </cfRule>
  </conditionalFormatting>
  <conditionalFormatting sqref="R8 R10 R12 R14 R16 R18 R20 R22 R24 R26 R28 R30 R32 R34 R36 R38 R40 R42 R44 R46 R76 R78 R80 R82 R84 R86 R88 R90 R92 R94 R96 R98 R100 R102 R104 R106 R108 R110 R112 R114 R116 R118 R120 R122 R124 R126 R128 R130 R132 R134 R136 R138 R140 R142 R144 R146 R148 R150 R152 R154 R156 R158 R160 R162 R164 R166 R168 R170 R172 R174 R176 R178 R180 R182 R184">
    <cfRule type="cellIs" dxfId="3430" priority="180" stopIfTrue="1" operator="equal">
      <formula>0</formula>
    </cfRule>
  </conditionalFormatting>
  <conditionalFormatting sqref="P8:P47 P76:P183">
    <cfRule type="cellIs" dxfId="3429" priority="178"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428" priority="177"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427" priority="174"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426" priority="172" stopIfTrue="1" operator="equal">
      <formula>0</formula>
    </cfRule>
  </conditionalFormatting>
  <conditionalFormatting sqref="P184">
    <cfRule type="cellIs" dxfId="3425" priority="165" stopIfTrue="1" operator="equal">
      <formula>0</formula>
    </cfRule>
  </conditionalFormatting>
  <conditionalFormatting sqref="P184:P185">
    <cfRule type="cellIs" dxfId="3424" priority="166" stopIfTrue="1" operator="equal">
      <formula>0</formula>
    </cfRule>
  </conditionalFormatting>
  <conditionalFormatting sqref="P184">
    <cfRule type="cellIs" dxfId="3423" priority="167" stopIfTrue="1" operator="equal">
      <formula>0</formula>
    </cfRule>
  </conditionalFormatting>
  <conditionalFormatting sqref="P184">
    <cfRule type="cellIs" dxfId="3422" priority="170" stopIfTrue="1" operator="equal">
      <formula>0</formula>
    </cfRule>
  </conditionalFormatting>
  <conditionalFormatting sqref="P184:P185">
    <cfRule type="cellIs" dxfId="3421" priority="169" stopIfTrue="1" operator="equal">
      <formula>0</formula>
    </cfRule>
  </conditionalFormatting>
  <conditionalFormatting sqref="P184">
    <cfRule type="cellIs" dxfId="3420" priority="168" stopIfTrue="1" operator="equal">
      <formula>0</formula>
    </cfRule>
  </conditionalFormatting>
  <conditionalFormatting sqref="P184:P185">
    <cfRule type="cellIs" dxfId="3419" priority="171" stopIfTrue="1" operator="equal">
      <formula>0</formula>
    </cfRule>
  </conditionalFormatting>
  <conditionalFormatting sqref="L187:O187 L189:O189 L191:O191 L193:O193 L195:O195 L197:O197 L199:O199 L201:O201 L203:O203 L205:O205 L207:O207 N186:O186 N188:O188 N190:O190 N192:O192 N194:O194 N196:O196 N198:O198 N200:O200 N202:O202 N204:O204 N206:O206 J186:K207 Q186:R207">
    <cfRule type="cellIs" dxfId="3418" priority="163" stopIfTrue="1" operator="equal">
      <formula>0</formula>
    </cfRule>
  </conditionalFormatting>
  <conditionalFormatting sqref="Q186 Q188 Q190 Q192 Q194 Q196 Q198 Q200 Q202 Q204 Q206">
    <cfRule type="cellIs" dxfId="3417" priority="162" stopIfTrue="1" operator="equal">
      <formula>0</formula>
    </cfRule>
  </conditionalFormatting>
  <conditionalFormatting sqref="R186 R188 R190 R192 R194 R196 R198 R200 R202 R204 R206">
    <cfRule type="cellIs" dxfId="3416" priority="160" stopIfTrue="1" operator="equal">
      <formula>0</formula>
    </cfRule>
  </conditionalFormatting>
  <conditionalFormatting sqref="L186:O186 L188:O188 L190:O190 L192:O192 L194:O194 L196:O196 L198:O198 L200:O200 L202:O202 L204:O204 L206:O206 Q186 Q188 Q190 Q192 Q194 Q196 Q198 Q200 Q202 Q204 Q206">
    <cfRule type="cellIs" dxfId="3415" priority="164" stopIfTrue="1" operator="equal">
      <formula>0</formula>
    </cfRule>
  </conditionalFormatting>
  <conditionalFormatting sqref="R186 R188 R190 R192 R194 R196 R198 R200 R202 R204 R206">
    <cfRule type="cellIs" dxfId="3414" priority="161" stopIfTrue="1" operator="equal">
      <formula>0</formula>
    </cfRule>
  </conditionalFormatting>
  <conditionalFormatting sqref="P186 P188 P190 P192 P194 P196 P198 P200 P202 P204 P206">
    <cfRule type="cellIs" dxfId="3413" priority="153" stopIfTrue="1" operator="equal">
      <formula>0</formula>
    </cfRule>
  </conditionalFormatting>
  <conditionalFormatting sqref="P186:P207">
    <cfRule type="cellIs" dxfId="3412" priority="154" stopIfTrue="1" operator="equal">
      <formula>0</formula>
    </cfRule>
  </conditionalFormatting>
  <conditionalFormatting sqref="P186 P188 P190 P192 P194 P196 P198 P200 P202 P204 P206">
    <cfRule type="cellIs" dxfId="3411" priority="155" stopIfTrue="1" operator="equal">
      <formula>0</formula>
    </cfRule>
  </conditionalFormatting>
  <conditionalFormatting sqref="P186 P188 P190 P192 P194 P196 P198 P200 P202 P204 P206">
    <cfRule type="cellIs" dxfId="3410" priority="158" stopIfTrue="1" operator="equal">
      <formula>0</formula>
    </cfRule>
  </conditionalFormatting>
  <conditionalFormatting sqref="P186:P207">
    <cfRule type="cellIs" dxfId="3409" priority="157" stopIfTrue="1" operator="equal">
      <formula>0</formula>
    </cfRule>
  </conditionalFormatting>
  <conditionalFormatting sqref="P186 P188 P190 P192 P194 P196 P198 P200 P202 P204 P206">
    <cfRule type="cellIs" dxfId="3408" priority="156" stopIfTrue="1" operator="equal">
      <formula>0</formula>
    </cfRule>
  </conditionalFormatting>
  <conditionalFormatting sqref="P186:P207">
    <cfRule type="cellIs" dxfId="3407" priority="159" stopIfTrue="1" operator="equal">
      <formula>0</formula>
    </cfRule>
  </conditionalFormatting>
  <conditionalFormatting sqref="G6:G7">
    <cfRule type="cellIs" dxfId="3406" priority="152" stopIfTrue="1" operator="equal">
      <formula>0</formula>
    </cfRule>
  </conditionalFormatting>
  <conditionalFormatting sqref="G6:G7">
    <cfRule type="cellIs" dxfId="3405" priority="151" stopIfTrue="1" operator="equal">
      <formula>0</formula>
    </cfRule>
  </conditionalFormatting>
  <conditionalFormatting sqref="G8:G9">
    <cfRule type="cellIs" dxfId="3404" priority="150" stopIfTrue="1" operator="equal">
      <formula>0</formula>
    </cfRule>
  </conditionalFormatting>
  <conditionalFormatting sqref="G8:G9">
    <cfRule type="cellIs" dxfId="3403" priority="149" stopIfTrue="1" operator="equal">
      <formula>0</formula>
    </cfRule>
  </conditionalFormatting>
  <conditionalFormatting sqref="G10:G47 G76:G207 G232:G255">
    <cfRule type="cellIs" dxfId="3402" priority="148" stopIfTrue="1" operator="equal">
      <formula>0</formula>
    </cfRule>
  </conditionalFormatting>
  <conditionalFormatting sqref="G10:G47 G76:G207 G232:G255">
    <cfRule type="cellIs" dxfId="3401" priority="147" stopIfTrue="1" operator="equal">
      <formula>0</formula>
    </cfRule>
  </conditionalFormatting>
  <conditionalFormatting sqref="E48:F61 H48:I61">
    <cfRule type="cellIs" dxfId="3400" priority="146" stopIfTrue="1" operator="equal">
      <formula>0</formula>
    </cfRule>
  </conditionalFormatting>
  <conditionalFormatting sqref="L49:O49 L51:O51 L53:O53 L55:O55 L57:O57 L59:O59 L61:O61 N48:O48 N50:O50 N52:O52 N54:O54 N56:O56 N58:O58 N60:O60 J48:K61 Q48:R61">
    <cfRule type="cellIs" dxfId="3399" priority="144" stopIfTrue="1" operator="equal">
      <formula>0</formula>
    </cfRule>
  </conditionalFormatting>
  <conditionalFormatting sqref="Q48 Q50 Q52 Q54 Q56 Q58 Q60">
    <cfRule type="cellIs" dxfId="3398" priority="143" stopIfTrue="1" operator="equal">
      <formula>0</formula>
    </cfRule>
  </conditionalFormatting>
  <conditionalFormatting sqref="P49 P51 P53 P55 P57 P59 P61">
    <cfRule type="cellIs" dxfId="3397" priority="138" stopIfTrue="1" operator="equal">
      <formula>0</formula>
    </cfRule>
  </conditionalFormatting>
  <conditionalFormatting sqref="P48 P50 P52 P54 P56 P58 P60">
    <cfRule type="cellIs" dxfId="3396" priority="137" stopIfTrue="1" operator="equal">
      <formula>0</formula>
    </cfRule>
  </conditionalFormatting>
  <conditionalFormatting sqref="P49 P51 P53 P55 P57 P59 P61">
    <cfRule type="cellIs" dxfId="3395" priority="135" stopIfTrue="1" operator="equal">
      <formula>0</formula>
    </cfRule>
  </conditionalFormatting>
  <conditionalFormatting sqref="R48 R50 R52 R54 R56 R58 R60">
    <cfRule type="cellIs" dxfId="3394" priority="141" stopIfTrue="1" operator="equal">
      <formula>0</formula>
    </cfRule>
  </conditionalFormatting>
  <conditionalFormatting sqref="L48:O48 L50:O50 L52:O52 L54:O54 L56:O56 L58:O58 L60:O60 Q48 Q50 Q52 Q54 Q56 Q58 Q60">
    <cfRule type="cellIs" dxfId="3393" priority="145" stopIfTrue="1" operator="equal">
      <formula>0</formula>
    </cfRule>
  </conditionalFormatting>
  <conditionalFormatting sqref="R48 R50 R52 R54 R56 R58 R60">
    <cfRule type="cellIs" dxfId="3392" priority="142" stopIfTrue="1" operator="equal">
      <formula>0</formula>
    </cfRule>
  </conditionalFormatting>
  <conditionalFormatting sqref="P48:P61">
    <cfRule type="cellIs" dxfId="3391" priority="140" stopIfTrue="1" operator="equal">
      <formula>0</formula>
    </cfRule>
  </conditionalFormatting>
  <conditionalFormatting sqref="P48 P50 P52 P54 P56 P58 P60">
    <cfRule type="cellIs" dxfId="3390" priority="139" stopIfTrue="1" operator="equal">
      <formula>0</formula>
    </cfRule>
  </conditionalFormatting>
  <conditionalFormatting sqref="P48 P50 P52 P54 P56 P58 P60">
    <cfRule type="cellIs" dxfId="3389" priority="136" stopIfTrue="1" operator="equal">
      <formula>0</formula>
    </cfRule>
  </conditionalFormatting>
  <conditionalFormatting sqref="P48 P50 P52 P54 P56 P58 P60">
    <cfRule type="cellIs" dxfId="3388" priority="134" stopIfTrue="1" operator="equal">
      <formula>0</formula>
    </cfRule>
  </conditionalFormatting>
  <conditionalFormatting sqref="G48:G61">
    <cfRule type="cellIs" dxfId="3387" priority="133" stopIfTrue="1" operator="equal">
      <formula>0</formula>
    </cfRule>
  </conditionalFormatting>
  <conditionalFormatting sqref="G48:G61">
    <cfRule type="cellIs" dxfId="3386" priority="132" stopIfTrue="1" operator="equal">
      <formula>0</formula>
    </cfRule>
  </conditionalFormatting>
  <conditionalFormatting sqref="E62:F75 H62:I75">
    <cfRule type="cellIs" dxfId="3385" priority="131" stopIfTrue="1" operator="equal">
      <formula>0</formula>
    </cfRule>
  </conditionalFormatting>
  <conditionalFormatting sqref="L63:O63 L65:O65 L67:O67 L69:O69 L71:O71 L73:O73 L75:O75 N62:O62 N64:O64 N66:O66 N68:O68 N70:O70 N72:O72 N74:O74 J62:K75 Q62:R75">
    <cfRule type="cellIs" dxfId="3384" priority="129" stopIfTrue="1" operator="equal">
      <formula>0</formula>
    </cfRule>
  </conditionalFormatting>
  <conditionalFormatting sqref="Q62 Q64 Q66 Q68 Q70 Q72 Q74">
    <cfRule type="cellIs" dxfId="3383" priority="128" stopIfTrue="1" operator="equal">
      <formula>0</formula>
    </cfRule>
  </conditionalFormatting>
  <conditionalFormatting sqref="P63 P65 P67 P69 P71 P73 P75">
    <cfRule type="cellIs" dxfId="3382" priority="123" stopIfTrue="1" operator="equal">
      <formula>0</formula>
    </cfRule>
  </conditionalFormatting>
  <conditionalFormatting sqref="P62 P64 P66 P68 P70 P72 P74">
    <cfRule type="cellIs" dxfId="3381" priority="122" stopIfTrue="1" operator="equal">
      <formula>0</formula>
    </cfRule>
  </conditionalFormatting>
  <conditionalFormatting sqref="P63 P65 P67 P69 P71 P73 P75">
    <cfRule type="cellIs" dxfId="3380" priority="120" stopIfTrue="1" operator="equal">
      <formula>0</formula>
    </cfRule>
  </conditionalFormatting>
  <conditionalFormatting sqref="R62 R64 R66 R68 R70 R72 R74">
    <cfRule type="cellIs" dxfId="3379" priority="126" stopIfTrue="1" operator="equal">
      <formula>0</formula>
    </cfRule>
  </conditionalFormatting>
  <conditionalFormatting sqref="L62:O62 L64:O64 L66:O66 L68:O68 L70:O70 L72:O72 L74:O74 Q62 Q64 Q66 Q68 Q70 Q72 Q74">
    <cfRule type="cellIs" dxfId="3378" priority="130" stopIfTrue="1" operator="equal">
      <formula>0</formula>
    </cfRule>
  </conditionalFormatting>
  <conditionalFormatting sqref="R62 R64 R66 R68 R70 R72 R74">
    <cfRule type="cellIs" dxfId="3377" priority="127" stopIfTrue="1" operator="equal">
      <formula>0</formula>
    </cfRule>
  </conditionalFormatting>
  <conditionalFormatting sqref="P62:P75">
    <cfRule type="cellIs" dxfId="3376" priority="125" stopIfTrue="1" operator="equal">
      <formula>0</formula>
    </cfRule>
  </conditionalFormatting>
  <conditionalFormatting sqref="P62 P64 P66 P68 P70 P72 P74">
    <cfRule type="cellIs" dxfId="3375" priority="124" stopIfTrue="1" operator="equal">
      <formula>0</formula>
    </cfRule>
  </conditionalFormatting>
  <conditionalFormatting sqref="P62 P64 P66 P68 P70 P72 P74">
    <cfRule type="cellIs" dxfId="3374" priority="121" stopIfTrue="1" operator="equal">
      <formula>0</formula>
    </cfRule>
  </conditionalFormatting>
  <conditionalFormatting sqref="P62 P64 P66 P68 P70 P72 P74">
    <cfRule type="cellIs" dxfId="3373" priority="119" stopIfTrue="1" operator="equal">
      <formula>0</formula>
    </cfRule>
  </conditionalFormatting>
  <conditionalFormatting sqref="G62:G75">
    <cfRule type="cellIs" dxfId="3372" priority="118" stopIfTrue="1" operator="equal">
      <formula>0</formula>
    </cfRule>
  </conditionalFormatting>
  <conditionalFormatting sqref="G62:G75">
    <cfRule type="cellIs" dxfId="3371" priority="117" stopIfTrue="1" operator="equal">
      <formula>0</formula>
    </cfRule>
  </conditionalFormatting>
  <conditionalFormatting sqref="F256:F279">
    <cfRule type="cellIs" dxfId="3370" priority="82" stopIfTrue="1" operator="equal">
      <formula>0</formula>
    </cfRule>
  </conditionalFormatting>
  <conditionalFormatting sqref="E256:E279">
    <cfRule type="cellIs" dxfId="3369" priority="81" stopIfTrue="1" operator="equal">
      <formula>0</formula>
    </cfRule>
  </conditionalFormatting>
  <conditionalFormatting sqref="H256:H279">
    <cfRule type="cellIs" dxfId="3368" priority="80" stopIfTrue="1" operator="equal">
      <formula>0</formula>
    </cfRule>
  </conditionalFormatting>
  <conditionalFormatting sqref="G256:G279">
    <cfRule type="cellIs" dxfId="3367" priority="70" stopIfTrue="1" operator="equal">
      <formula>0</formula>
    </cfRule>
  </conditionalFormatting>
  <conditionalFormatting sqref="G256:G279">
    <cfRule type="cellIs" dxfId="3366" priority="71" stopIfTrue="1" operator="equal">
      <formula>0</formula>
    </cfRule>
  </conditionalFormatting>
  <conditionalFormatting sqref="F220:F231">
    <cfRule type="cellIs" dxfId="3365" priority="69" stopIfTrue="1" operator="equal">
      <formula>0</formula>
    </cfRule>
  </conditionalFormatting>
  <conditionalFormatting sqref="E220:E231">
    <cfRule type="cellIs" dxfId="3364" priority="68" stopIfTrue="1" operator="equal">
      <formula>0</formula>
    </cfRule>
  </conditionalFormatting>
  <conditionalFormatting sqref="H220:H231">
    <cfRule type="cellIs" dxfId="3363" priority="67" stopIfTrue="1" operator="equal">
      <formula>0</formula>
    </cfRule>
  </conditionalFormatting>
  <conditionalFormatting sqref="G220:G231">
    <cfRule type="cellIs" dxfId="3362" priority="47" stopIfTrue="1" operator="equal">
      <formula>0</formula>
    </cfRule>
  </conditionalFormatting>
  <conditionalFormatting sqref="G220:G231">
    <cfRule type="cellIs" dxfId="3361" priority="46" stopIfTrue="1" operator="equal">
      <formula>0</formula>
    </cfRule>
  </conditionalFormatting>
  <conditionalFormatting sqref="F208:F219">
    <cfRule type="cellIs" dxfId="3360" priority="45" stopIfTrue="1" operator="equal">
      <formula>0</formula>
    </cfRule>
  </conditionalFormatting>
  <conditionalFormatting sqref="E208:E219">
    <cfRule type="cellIs" dxfId="3359" priority="44" stopIfTrue="1" operator="equal">
      <formula>0</formula>
    </cfRule>
  </conditionalFormatting>
  <conditionalFormatting sqref="H208:H219">
    <cfRule type="cellIs" dxfId="3358" priority="43" stopIfTrue="1" operator="equal">
      <formula>0</formula>
    </cfRule>
  </conditionalFormatting>
  <conditionalFormatting sqref="G208:G219">
    <cfRule type="cellIs" dxfId="3357" priority="23" stopIfTrue="1" operator="equal">
      <formula>0</formula>
    </cfRule>
  </conditionalFormatting>
  <conditionalFormatting sqref="G208:G219">
    <cfRule type="cellIs" dxfId="3356" priority="22" stopIfTrue="1" operator="equal">
      <formula>0</formula>
    </cfRule>
  </conditionalFormatting>
  <conditionalFormatting sqref="P208 P220 P232 P244 P210 P222 P234 P246 P212 P224 P236 P214 P226 P238 P216 P228 P240 P218 P230 P242 P248 P250 P252 P254 P256 P258 P260 P262 P264 P266 P268 P270 P272 P274 P276 P278">
    <cfRule type="cellIs" dxfId="3355" priority="13" stopIfTrue="1" operator="equal">
      <formula>0</formula>
    </cfRule>
  </conditionalFormatting>
  <conditionalFormatting sqref="I208:O255 Q208:Q279 J256:O279">
    <cfRule type="cellIs" dxfId="3354" priority="21" stopIfTrue="1" operator="equal">
      <formula>0</formula>
    </cfRule>
  </conditionalFormatting>
  <conditionalFormatting sqref="N208:O208 N220:O220 N232:O232 N244:O244 N256:O256 N268:O268 N210:O210 N222:O222 N234:O234 N246:O246 N258:O258 N270:O270 N212:O212 N224:O224 N236:O236 N248:O248 N260:O260 N272:O272 N214:O214 N226:O226 N238:O238 N250:O250 N262:O262 N274:O274 N216:O216 N228:O228 N240:O240 N252:O252 N264:O264 N276:O276 N218:O218 N230:O230 N242:O242 N254:O254 N266:O266 N278:O278 Q218 Q230 Q242 Q254 Q266 Q278 Q216 Q228 Q240 Q252 Q264 Q276 Q214 Q226 Q238 Q250 Q262 Q274 Q212 Q224 Q236 Q248 Q260 Q272 Q210 Q222 Q234 Q246 Q258 Q270 Q208 Q220 Q232 Q244 Q256 Q268">
    <cfRule type="cellIs" dxfId="3353" priority="20" stopIfTrue="1" operator="equal">
      <formula>0</formula>
    </cfRule>
  </conditionalFormatting>
  <conditionalFormatting sqref="P208:P279">
    <cfRule type="cellIs" dxfId="3352" priority="14" stopIfTrue="1" operator="equal">
      <formula>0</formula>
    </cfRule>
  </conditionalFormatting>
  <conditionalFormatting sqref="P208 P220 P232 P244 P210 P222 P234 P246 P212 P224 P236 P214 P226 P238 P216 P228 P240 P218 P230 P242 P248 P250 P252 P254 P256 P258 P260 P262 P264 P266 P268 P270 P272 P274 P276 P278">
    <cfRule type="cellIs" dxfId="3351" priority="15" stopIfTrue="1" operator="equal">
      <formula>0</formula>
    </cfRule>
  </conditionalFormatting>
  <conditionalFormatting sqref="P208 P220 P232 P244 P210 P222 P234 P246 P212 P224 P236 P214 P226 P238 P216 P228 P240 P218 P230 P242 P248 P250 P252 P254 P256 P258 P260 P262 P264 P266 P268 P270 P272 P274 P276 P278">
    <cfRule type="cellIs" dxfId="3350" priority="18" stopIfTrue="1" operator="equal">
      <formula>0</formula>
    </cfRule>
  </conditionalFormatting>
  <conditionalFormatting sqref="P208:P279">
    <cfRule type="cellIs" dxfId="3349" priority="17" stopIfTrue="1" operator="equal">
      <formula>0</formula>
    </cfRule>
  </conditionalFormatting>
  <conditionalFormatting sqref="P208 P220 P232 P244 P210 P222 P234 P246 P212 P224 P236 P214 P226 P238 P216 P228 P240 P218 P230 P242 P248 P250 P252 P254 P256 P258 P260 P262 P264 P266 P268 P270 P272 P274 P276 P278">
    <cfRule type="cellIs" dxfId="3348" priority="16" stopIfTrue="1" operator="equal">
      <formula>0</formula>
    </cfRule>
  </conditionalFormatting>
  <conditionalFormatting sqref="P208:P279">
    <cfRule type="cellIs" dxfId="3347" priority="19" stopIfTrue="1" operator="equal">
      <formula>0</formula>
    </cfRule>
  </conditionalFormatting>
  <conditionalFormatting sqref="R208:R279">
    <cfRule type="cellIs" dxfId="3346" priority="11" stopIfTrue="1" operator="equal">
      <formula>0</formula>
    </cfRule>
  </conditionalFormatting>
  <conditionalFormatting sqref="R208 R220 R232 R244 R256 R268 R210 R222 R234 R246 R258 R270 R212 R224 R236 R248 R260 R272 R214 R226 R238 R250 R262 R274 R216 R228 R240 R252 R264 R276 R218 R230 R242 R254 R266 R278">
    <cfRule type="cellIs" dxfId="3345" priority="12" stopIfTrue="1" operator="equal">
      <formula>0</formula>
    </cfRule>
  </conditionalFormatting>
  <conditionalFormatting sqref="R208:R279">
    <cfRule type="cellIs" dxfId="3344" priority="10" stopIfTrue="1" operator="equal">
      <formula>0</formula>
    </cfRule>
  </conditionalFormatting>
  <conditionalFormatting sqref="R208 R220 R232 R244 R256 R268 R210 R222 R234 R246 R258 R270 R212 R224 R236 R248 R260 R272 R214 R226 R238 R250 R262 R274 R216 R228 R240 R252 R264 R276 R218 R230 R242 R254 R266 R278">
    <cfRule type="cellIs" dxfId="3343" priority="9" stopIfTrue="1" operator="equal">
      <formula>0</formula>
    </cfRule>
  </conditionalFormatting>
  <conditionalFormatting sqref="R208:R279">
    <cfRule type="cellIs" dxfId="3342" priority="8" stopIfTrue="1" operator="equal">
      <formula>0</formula>
    </cfRule>
  </conditionalFormatting>
  <conditionalFormatting sqref="R218 R230 R242 R254 R266 R278 R216 R228 R240 R252 R264 R276 R214 R226 R238 R250 R262 R274 R212 R224 R236 R248 R260 R272 R210 R222 R234 R246 R258 R270 R208 R220 R232 R244 R256 R268">
    <cfRule type="cellIs" dxfId="3341" priority="7" stopIfTrue="1" operator="equal">
      <formula>0</formula>
    </cfRule>
  </conditionalFormatting>
  <conditionalFormatting sqref="I256">
    <cfRule type="cellIs" dxfId="3340" priority="6" stopIfTrue="1" operator="equal">
      <formula>0</formula>
    </cfRule>
  </conditionalFormatting>
  <conditionalFormatting sqref="I257">
    <cfRule type="cellIs" dxfId="3339" priority="5" stopIfTrue="1" operator="equal">
      <formula>0</formula>
    </cfRule>
  </conditionalFormatting>
  <conditionalFormatting sqref="I258 I260 I262 I264 I266 I268">
    <cfRule type="cellIs" dxfId="3338" priority="4" stopIfTrue="1" operator="equal">
      <formula>0</formula>
    </cfRule>
  </conditionalFormatting>
  <conditionalFormatting sqref="I259 I261 I263 I265 I267 I269">
    <cfRule type="cellIs" dxfId="3337" priority="3" stopIfTrue="1" operator="equal">
      <formula>0</formula>
    </cfRule>
  </conditionalFormatting>
  <conditionalFormatting sqref="I270 I272 I274 I276 I278">
    <cfRule type="cellIs" dxfId="3336" priority="2" stopIfTrue="1" operator="equal">
      <formula>0</formula>
    </cfRule>
  </conditionalFormatting>
  <conditionalFormatting sqref="I271 I273 I275 I277 I279">
    <cfRule type="cellIs" dxfId="3335"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ax="15" man="1"/>
    <brk id="145"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rgb="FF7030A0"/>
    <pageSetUpPr fitToPage="1"/>
  </sheetPr>
  <dimension ref="A1:S835"/>
  <sheetViews>
    <sheetView showGridLines="0" zoomScaleNormal="100" workbookViewId="0">
      <pane ySplit="5" topLeftCell="A6" activePane="bottomLeft" state="frozenSplit"/>
      <selection pane="bottomLeft" activeCell="C1" sqref="C1:L2"/>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509" t="s">
        <v>25</v>
      </c>
      <c r="B1" s="510"/>
      <c r="C1" s="541" t="s">
        <v>223</v>
      </c>
      <c r="D1" s="553"/>
      <c r="E1" s="553"/>
      <c r="F1" s="553"/>
      <c r="G1" s="553"/>
      <c r="H1" s="553"/>
      <c r="I1" s="553"/>
      <c r="J1" s="553"/>
      <c r="K1" s="553"/>
      <c r="L1" s="554"/>
      <c r="M1" s="130"/>
      <c r="N1" s="503" t="s">
        <v>149</v>
      </c>
      <c r="O1" s="504"/>
      <c r="P1" s="505"/>
      <c r="Q1" s="137" t="s">
        <v>161</v>
      </c>
      <c r="R1" s="137" t="s">
        <v>182</v>
      </c>
      <c r="S1" s="64">
        <v>22</v>
      </c>
    </row>
    <row r="2" spans="1:19" ht="12" customHeight="1" x14ac:dyDescent="0.2">
      <c r="A2" s="65">
        <v>5</v>
      </c>
      <c r="B2" s="66"/>
      <c r="C2" s="555" t="s">
        <v>51</v>
      </c>
      <c r="D2" s="555"/>
      <c r="E2" s="555"/>
      <c r="F2" s="555"/>
      <c r="G2" s="555"/>
      <c r="H2" s="555"/>
      <c r="I2" s="555"/>
      <c r="J2" s="555"/>
      <c r="K2" s="555"/>
      <c r="L2" s="556"/>
      <c r="M2" s="113"/>
      <c r="N2" s="506"/>
      <c r="O2" s="507"/>
      <c r="P2" s="508"/>
      <c r="Q2" s="138" t="s">
        <v>162</v>
      </c>
      <c r="R2" s="138" t="s">
        <v>183</v>
      </c>
      <c r="S2" s="64"/>
    </row>
    <row r="3" spans="1:19"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47"/>
    </row>
    <row r="4" spans="1:19" ht="34.5" customHeight="1" x14ac:dyDescent="0.2">
      <c r="A4" s="67" t="s">
        <v>20</v>
      </c>
      <c r="B4" s="67" t="s">
        <v>21</v>
      </c>
      <c r="C4" s="521"/>
      <c r="D4" s="522"/>
      <c r="E4" s="68" t="s">
        <v>17</v>
      </c>
      <c r="F4" s="312" t="s">
        <v>154</v>
      </c>
      <c r="G4" s="68" t="s">
        <v>0</v>
      </c>
      <c r="H4" s="68" t="s">
        <v>1</v>
      </c>
      <c r="I4" s="68" t="s">
        <v>151</v>
      </c>
      <c r="J4" s="68" t="s">
        <v>158</v>
      </c>
      <c r="K4" s="518"/>
      <c r="L4" s="518"/>
      <c r="M4" s="115"/>
      <c r="N4" s="516"/>
      <c r="O4" s="516"/>
      <c r="P4" s="126" t="s">
        <v>148</v>
      </c>
      <c r="Q4" s="514" t="s">
        <v>164</v>
      </c>
      <c r="R4" s="514" t="s">
        <v>164</v>
      </c>
      <c r="S4" s="47"/>
    </row>
    <row r="5" spans="1:19" s="72" customFormat="1" ht="10.5" customHeight="1" x14ac:dyDescent="0.2">
      <c r="A5" s="69" t="s">
        <v>5</v>
      </c>
      <c r="B5" s="70" t="s">
        <v>6</v>
      </c>
      <c r="C5" s="523" t="s">
        <v>7</v>
      </c>
      <c r="D5" s="524"/>
      <c r="E5" s="69" t="s">
        <v>8</v>
      </c>
      <c r="F5" s="69" t="s">
        <v>9</v>
      </c>
      <c r="G5" s="69" t="s">
        <v>10</v>
      </c>
      <c r="H5" s="69" t="s">
        <v>11</v>
      </c>
      <c r="I5" s="69" t="s">
        <v>12</v>
      </c>
      <c r="J5" s="69" t="s">
        <v>13</v>
      </c>
      <c r="K5" s="69" t="s">
        <v>14</v>
      </c>
      <c r="L5" s="69" t="s">
        <v>19</v>
      </c>
      <c r="M5" s="116"/>
      <c r="N5" s="129" t="s">
        <v>159</v>
      </c>
      <c r="O5" s="129" t="s">
        <v>160</v>
      </c>
      <c r="P5" s="125"/>
      <c r="Q5" s="125"/>
      <c r="R5" s="125"/>
    </row>
    <row r="6" spans="1:19" ht="12.75" customHeight="1" x14ac:dyDescent="0.2">
      <c r="A6" s="492">
        <v>32994</v>
      </c>
      <c r="B6" s="492">
        <v>33177</v>
      </c>
      <c r="C6" s="42" t="s">
        <v>3</v>
      </c>
      <c r="D6" s="43">
        <v>0</v>
      </c>
      <c r="E6" s="44">
        <v>5751.26</v>
      </c>
      <c r="F6" s="44">
        <v>632.14</v>
      </c>
      <c r="G6" s="44">
        <v>0</v>
      </c>
      <c r="H6" s="44">
        <v>5649.17</v>
      </c>
      <c r="I6" s="44">
        <v>0</v>
      </c>
      <c r="J6" s="44">
        <v>1002.71</v>
      </c>
      <c r="K6" s="45">
        <v>12032.57</v>
      </c>
      <c r="L6" s="46">
        <v>13035.28</v>
      </c>
      <c r="M6" s="117"/>
      <c r="N6" s="119">
        <v>12032.57</v>
      </c>
      <c r="O6" s="119">
        <v>6383.4</v>
      </c>
      <c r="P6" s="119"/>
      <c r="Q6" s="119">
        <v>14184.29</v>
      </c>
      <c r="R6" s="119">
        <v>13181.58</v>
      </c>
      <c r="S6" s="47"/>
    </row>
    <row r="7" spans="1:19" ht="9" customHeight="1" x14ac:dyDescent="0.2">
      <c r="A7" s="525"/>
      <c r="B7" s="525"/>
      <c r="C7" s="48" t="s">
        <v>4</v>
      </c>
      <c r="D7" s="49">
        <v>2</v>
      </c>
      <c r="E7" s="50">
        <v>11135992</v>
      </c>
      <c r="F7" s="50">
        <v>1223994</v>
      </c>
      <c r="G7" s="50">
        <v>0</v>
      </c>
      <c r="H7" s="50">
        <v>10938318</v>
      </c>
      <c r="I7" s="50">
        <v>0</v>
      </c>
      <c r="J7" s="51">
        <v>1941517</v>
      </c>
      <c r="K7" s="50">
        <v>23298304</v>
      </c>
      <c r="L7" s="73">
        <v>25239822</v>
      </c>
      <c r="M7" s="118"/>
      <c r="N7" s="120">
        <v>23298304</v>
      </c>
      <c r="O7" s="120">
        <v>12359986</v>
      </c>
      <c r="P7" s="120">
        <v>0</v>
      </c>
      <c r="Q7" s="120">
        <v>27464615</v>
      </c>
      <c r="R7" s="120">
        <v>25523098</v>
      </c>
      <c r="S7" s="47"/>
    </row>
    <row r="8" spans="1:19" ht="12.75" customHeight="1" x14ac:dyDescent="0.2">
      <c r="A8" s="500">
        <v>32994</v>
      </c>
      <c r="B8" s="500">
        <v>33177</v>
      </c>
      <c r="C8" s="53" t="s">
        <v>3</v>
      </c>
      <c r="D8" s="54">
        <v>3</v>
      </c>
      <c r="E8" s="55">
        <v>6061.14</v>
      </c>
      <c r="F8" s="55">
        <v>663.13</v>
      </c>
      <c r="G8" s="55">
        <v>0</v>
      </c>
      <c r="H8" s="55">
        <v>5649.17</v>
      </c>
      <c r="I8" s="55">
        <v>0</v>
      </c>
      <c r="J8" s="55">
        <v>1031.1199999999999</v>
      </c>
      <c r="K8" s="56">
        <v>12373.44</v>
      </c>
      <c r="L8" s="46">
        <v>13404.56</v>
      </c>
      <c r="M8" s="117"/>
      <c r="N8" s="119">
        <v>12373.44</v>
      </c>
      <c r="O8" s="119">
        <v>6724.27</v>
      </c>
      <c r="P8" s="119"/>
      <c r="Q8" s="119">
        <v>14614.93</v>
      </c>
      <c r="R8" s="119">
        <v>13583.81</v>
      </c>
      <c r="S8" s="47"/>
    </row>
    <row r="9" spans="1:19" ht="9" customHeight="1" x14ac:dyDescent="0.2">
      <c r="A9" s="500"/>
      <c r="B9" s="500"/>
      <c r="C9" s="48" t="s">
        <v>4</v>
      </c>
      <c r="D9" s="49">
        <v>4</v>
      </c>
      <c r="E9" s="50">
        <v>11736004</v>
      </c>
      <c r="F9" s="50">
        <v>1283999</v>
      </c>
      <c r="G9" s="50">
        <v>0</v>
      </c>
      <c r="H9" s="50">
        <v>10938318</v>
      </c>
      <c r="I9" s="50">
        <v>0</v>
      </c>
      <c r="J9" s="51">
        <v>1996527</v>
      </c>
      <c r="K9" s="50">
        <v>23958321</v>
      </c>
      <c r="L9" s="73">
        <v>25954847</v>
      </c>
      <c r="M9" s="118"/>
      <c r="N9" s="120">
        <v>23958321</v>
      </c>
      <c r="O9" s="120">
        <v>13020002</v>
      </c>
      <c r="P9" s="120">
        <v>0</v>
      </c>
      <c r="Q9" s="120">
        <v>28298451</v>
      </c>
      <c r="R9" s="120">
        <v>26301924</v>
      </c>
      <c r="S9" s="47"/>
    </row>
    <row r="10" spans="1:19" ht="12.75" customHeight="1" x14ac:dyDescent="0.2">
      <c r="A10" s="501"/>
      <c r="B10" s="501"/>
      <c r="C10" s="53" t="s">
        <v>3</v>
      </c>
      <c r="D10" s="54">
        <v>5</v>
      </c>
      <c r="E10" s="55">
        <v>6371.01</v>
      </c>
      <c r="F10" s="55">
        <v>700.32</v>
      </c>
      <c r="G10" s="55">
        <v>0</v>
      </c>
      <c r="H10" s="55">
        <v>5649.17</v>
      </c>
      <c r="I10" s="55">
        <v>0</v>
      </c>
      <c r="J10" s="55">
        <v>1060.04</v>
      </c>
      <c r="K10" s="56">
        <v>12720.5</v>
      </c>
      <c r="L10" s="46">
        <v>13780.54</v>
      </c>
      <c r="M10" s="117"/>
      <c r="N10" s="119">
        <v>12720.5</v>
      </c>
      <c r="O10" s="119">
        <v>7071.33</v>
      </c>
      <c r="P10" s="119"/>
      <c r="Q10" s="119">
        <v>15053.38</v>
      </c>
      <c r="R10" s="119">
        <v>13993.34</v>
      </c>
      <c r="S10" s="47"/>
    </row>
    <row r="11" spans="1:19" ht="9" customHeight="1" x14ac:dyDescent="0.2">
      <c r="A11" s="501"/>
      <c r="B11" s="501"/>
      <c r="C11" s="48" t="s">
        <v>4</v>
      </c>
      <c r="D11" s="49">
        <v>6</v>
      </c>
      <c r="E11" s="50">
        <v>12335996</v>
      </c>
      <c r="F11" s="50">
        <v>1356009</v>
      </c>
      <c r="G11" s="50">
        <v>0</v>
      </c>
      <c r="H11" s="50">
        <v>10938318</v>
      </c>
      <c r="I11" s="50">
        <v>0</v>
      </c>
      <c r="J11" s="51">
        <v>2052524</v>
      </c>
      <c r="K11" s="50">
        <v>24630323</v>
      </c>
      <c r="L11" s="73">
        <v>26682846</v>
      </c>
      <c r="M11" s="118"/>
      <c r="N11" s="120">
        <v>24630323</v>
      </c>
      <c r="O11" s="120">
        <v>13692004</v>
      </c>
      <c r="P11" s="120">
        <v>0</v>
      </c>
      <c r="Q11" s="120">
        <v>29147408</v>
      </c>
      <c r="R11" s="120">
        <v>27094884</v>
      </c>
      <c r="S11" s="47"/>
    </row>
    <row r="12" spans="1:19" ht="12.75" customHeight="1" x14ac:dyDescent="0.2">
      <c r="A12" s="501"/>
      <c r="B12" s="501"/>
      <c r="C12" s="53" t="s">
        <v>3</v>
      </c>
      <c r="D12" s="54">
        <v>7</v>
      </c>
      <c r="E12" s="55">
        <v>6674.69</v>
      </c>
      <c r="F12" s="55">
        <v>731.3</v>
      </c>
      <c r="G12" s="55">
        <v>0</v>
      </c>
      <c r="H12" s="55">
        <v>5649.17</v>
      </c>
      <c r="I12" s="55">
        <v>0</v>
      </c>
      <c r="J12" s="55">
        <v>1087.93</v>
      </c>
      <c r="K12" s="56">
        <v>13055.16</v>
      </c>
      <c r="L12" s="46">
        <v>14143.09</v>
      </c>
      <c r="M12" s="117"/>
      <c r="N12" s="119">
        <v>13055.16</v>
      </c>
      <c r="O12" s="119">
        <v>7405.99</v>
      </c>
      <c r="P12" s="119"/>
      <c r="Q12" s="119">
        <v>15476.17</v>
      </c>
      <c r="R12" s="119">
        <v>14388.24</v>
      </c>
      <c r="S12" s="47"/>
    </row>
    <row r="13" spans="1:19" ht="9" customHeight="1" x14ac:dyDescent="0.2">
      <c r="A13" s="501"/>
      <c r="B13" s="501"/>
      <c r="C13" s="48" t="s">
        <v>4</v>
      </c>
      <c r="D13" s="49">
        <v>8</v>
      </c>
      <c r="E13" s="50">
        <v>12924002</v>
      </c>
      <c r="F13" s="50">
        <v>1415994</v>
      </c>
      <c r="G13" s="50">
        <v>0</v>
      </c>
      <c r="H13" s="50">
        <v>10938318</v>
      </c>
      <c r="I13" s="50">
        <v>0</v>
      </c>
      <c r="J13" s="51">
        <v>2106526</v>
      </c>
      <c r="K13" s="50">
        <v>25278315</v>
      </c>
      <c r="L13" s="73">
        <v>27384841</v>
      </c>
      <c r="M13" s="118"/>
      <c r="N13" s="120">
        <v>25278315</v>
      </c>
      <c r="O13" s="120">
        <v>14339996</v>
      </c>
      <c r="P13" s="120">
        <v>0</v>
      </c>
      <c r="Q13" s="120">
        <v>29966044</v>
      </c>
      <c r="R13" s="120">
        <v>27859517</v>
      </c>
      <c r="S13" s="47"/>
    </row>
    <row r="14" spans="1:19" ht="12.75" customHeight="1" x14ac:dyDescent="0.2">
      <c r="A14" s="501"/>
      <c r="B14" s="501"/>
      <c r="C14" s="53" t="s">
        <v>3</v>
      </c>
      <c r="D14" s="54">
        <v>9</v>
      </c>
      <c r="E14" s="55">
        <v>7027.95</v>
      </c>
      <c r="F14" s="55">
        <v>768.49</v>
      </c>
      <c r="G14" s="55">
        <v>0</v>
      </c>
      <c r="H14" s="55">
        <v>5649.17</v>
      </c>
      <c r="I14" s="55">
        <v>0</v>
      </c>
      <c r="J14" s="55">
        <v>1120.47</v>
      </c>
      <c r="K14" s="56">
        <v>13445.61</v>
      </c>
      <c r="L14" s="46">
        <v>14566.08</v>
      </c>
      <c r="M14" s="117"/>
      <c r="N14" s="119">
        <v>13445.61</v>
      </c>
      <c r="O14" s="119">
        <v>7796.44</v>
      </c>
      <c r="P14" s="119"/>
      <c r="Q14" s="119">
        <v>15969.44</v>
      </c>
      <c r="R14" s="119">
        <v>14848.97</v>
      </c>
      <c r="S14" s="47"/>
    </row>
    <row r="15" spans="1:19" ht="9" customHeight="1" x14ac:dyDescent="0.2">
      <c r="A15" s="501"/>
      <c r="B15" s="501"/>
      <c r="C15" s="48" t="s">
        <v>4</v>
      </c>
      <c r="D15" s="49">
        <v>10</v>
      </c>
      <c r="E15" s="50">
        <v>13608009</v>
      </c>
      <c r="F15" s="50">
        <v>1488004</v>
      </c>
      <c r="G15" s="50">
        <v>0</v>
      </c>
      <c r="H15" s="50">
        <v>10938318</v>
      </c>
      <c r="I15" s="50">
        <v>0</v>
      </c>
      <c r="J15" s="51">
        <v>2169532</v>
      </c>
      <c r="K15" s="50">
        <v>26034331</v>
      </c>
      <c r="L15" s="73">
        <v>28203864</v>
      </c>
      <c r="M15" s="118"/>
      <c r="N15" s="120">
        <v>26034331</v>
      </c>
      <c r="O15" s="120">
        <v>15096013</v>
      </c>
      <c r="P15" s="120">
        <v>0</v>
      </c>
      <c r="Q15" s="120">
        <v>30921148</v>
      </c>
      <c r="R15" s="120">
        <v>28751615</v>
      </c>
      <c r="S15" s="47"/>
    </row>
    <row r="16" spans="1:19" ht="12.75" customHeight="1" x14ac:dyDescent="0.2">
      <c r="A16" s="501"/>
      <c r="B16" s="501"/>
      <c r="C16" s="53" t="s">
        <v>3</v>
      </c>
      <c r="D16" s="54">
        <v>11</v>
      </c>
      <c r="E16" s="55">
        <v>7387.4</v>
      </c>
      <c r="F16" s="55">
        <v>811.87</v>
      </c>
      <c r="G16" s="55">
        <v>0</v>
      </c>
      <c r="H16" s="55">
        <v>5649.17</v>
      </c>
      <c r="I16" s="55">
        <v>0</v>
      </c>
      <c r="J16" s="55">
        <v>1154.04</v>
      </c>
      <c r="K16" s="56">
        <v>13848.44</v>
      </c>
      <c r="L16" s="46">
        <v>15002.48</v>
      </c>
      <c r="M16" s="117"/>
      <c r="N16" s="119">
        <v>13848.44</v>
      </c>
      <c r="O16" s="119">
        <v>8199.27</v>
      </c>
      <c r="P16" s="119"/>
      <c r="Q16" s="119">
        <v>16478.349999999999</v>
      </c>
      <c r="R16" s="119">
        <v>15324.31</v>
      </c>
      <c r="S16" s="47"/>
    </row>
    <row r="17" spans="1:19" ht="9" customHeight="1" x14ac:dyDescent="0.2">
      <c r="A17" s="501"/>
      <c r="B17" s="501"/>
      <c r="C17" s="48" t="s">
        <v>4</v>
      </c>
      <c r="D17" s="49">
        <v>12</v>
      </c>
      <c r="E17" s="50">
        <v>14304001</v>
      </c>
      <c r="F17" s="50">
        <v>1572000</v>
      </c>
      <c r="G17" s="50">
        <v>0</v>
      </c>
      <c r="H17" s="50">
        <v>10938318</v>
      </c>
      <c r="I17" s="50">
        <v>0</v>
      </c>
      <c r="J17" s="51">
        <v>2234533</v>
      </c>
      <c r="K17" s="50">
        <v>26814319</v>
      </c>
      <c r="L17" s="73">
        <v>29048852</v>
      </c>
      <c r="M17" s="118"/>
      <c r="N17" s="120">
        <v>26814319</v>
      </c>
      <c r="O17" s="120">
        <v>15876001</v>
      </c>
      <c r="P17" s="120">
        <v>0</v>
      </c>
      <c r="Q17" s="120">
        <v>31906535</v>
      </c>
      <c r="R17" s="120">
        <v>29672002</v>
      </c>
      <c r="S17" s="47"/>
    </row>
    <row r="18" spans="1:19" ht="12.75" customHeight="1" x14ac:dyDescent="0.2">
      <c r="A18" s="501"/>
      <c r="B18" s="501"/>
      <c r="C18" s="53" t="s">
        <v>3</v>
      </c>
      <c r="D18" s="54">
        <v>13</v>
      </c>
      <c r="E18" s="55">
        <v>7740.66</v>
      </c>
      <c r="F18" s="55">
        <v>849.06</v>
      </c>
      <c r="G18" s="55">
        <v>0</v>
      </c>
      <c r="H18" s="55">
        <v>5649.17</v>
      </c>
      <c r="I18" s="55">
        <v>0</v>
      </c>
      <c r="J18" s="55">
        <v>1186.57</v>
      </c>
      <c r="K18" s="56">
        <v>14238.89</v>
      </c>
      <c r="L18" s="46">
        <v>15425.46</v>
      </c>
      <c r="M18" s="117"/>
      <c r="N18" s="119">
        <v>14238.89</v>
      </c>
      <c r="O18" s="119">
        <v>8589.7199999999993</v>
      </c>
      <c r="P18" s="119"/>
      <c r="Q18" s="119">
        <v>16971.61</v>
      </c>
      <c r="R18" s="119">
        <v>15785.04</v>
      </c>
      <c r="S18" s="47"/>
    </row>
    <row r="19" spans="1:19" ht="9" customHeight="1" x14ac:dyDescent="0.2">
      <c r="A19" s="501"/>
      <c r="B19" s="501"/>
      <c r="C19" s="48" t="s">
        <v>4</v>
      </c>
      <c r="D19" s="49">
        <v>14</v>
      </c>
      <c r="E19" s="50">
        <v>14988008</v>
      </c>
      <c r="F19" s="50">
        <v>1644009</v>
      </c>
      <c r="G19" s="50">
        <v>0</v>
      </c>
      <c r="H19" s="50">
        <v>10938318</v>
      </c>
      <c r="I19" s="50">
        <v>0</v>
      </c>
      <c r="J19" s="51">
        <v>2297520</v>
      </c>
      <c r="K19" s="50">
        <v>27570336</v>
      </c>
      <c r="L19" s="73">
        <v>29867855</v>
      </c>
      <c r="M19" s="118"/>
      <c r="N19" s="120">
        <v>27570336</v>
      </c>
      <c r="O19" s="120">
        <v>16632017</v>
      </c>
      <c r="P19" s="120">
        <v>0</v>
      </c>
      <c r="Q19" s="120">
        <v>32861619</v>
      </c>
      <c r="R19" s="120">
        <v>30564099</v>
      </c>
      <c r="S19" s="47"/>
    </row>
    <row r="20" spans="1:19" ht="12.75" customHeight="1" x14ac:dyDescent="0.2">
      <c r="A20" s="501"/>
      <c r="B20" s="501"/>
      <c r="C20" s="53" t="s">
        <v>3</v>
      </c>
      <c r="D20" s="54">
        <v>15</v>
      </c>
      <c r="E20" s="55">
        <v>8155.89</v>
      </c>
      <c r="F20" s="55">
        <v>892.44</v>
      </c>
      <c r="G20" s="55">
        <v>0</v>
      </c>
      <c r="H20" s="55">
        <v>5649.17</v>
      </c>
      <c r="I20" s="55">
        <v>0</v>
      </c>
      <c r="J20" s="55">
        <v>1224.79</v>
      </c>
      <c r="K20" s="56">
        <v>14697.5</v>
      </c>
      <c r="L20" s="46">
        <v>15922.29</v>
      </c>
      <c r="M20" s="117"/>
      <c r="N20" s="119">
        <v>14697.5</v>
      </c>
      <c r="O20" s="119">
        <v>9048.33</v>
      </c>
      <c r="P20" s="119"/>
      <c r="Q20" s="119">
        <v>17550.990000000002</v>
      </c>
      <c r="R20" s="119">
        <v>16326.2</v>
      </c>
      <c r="S20" s="47"/>
    </row>
    <row r="21" spans="1:19" ht="9" customHeight="1" x14ac:dyDescent="0.2">
      <c r="A21" s="501"/>
      <c r="B21" s="501"/>
      <c r="C21" s="48" t="s">
        <v>4</v>
      </c>
      <c r="D21" s="49">
        <v>16</v>
      </c>
      <c r="E21" s="50">
        <v>15792005</v>
      </c>
      <c r="F21" s="50">
        <v>1728005</v>
      </c>
      <c r="G21" s="50">
        <v>0</v>
      </c>
      <c r="H21" s="50">
        <v>10938318</v>
      </c>
      <c r="I21" s="50">
        <v>0</v>
      </c>
      <c r="J21" s="51">
        <v>2371524</v>
      </c>
      <c r="K21" s="50">
        <v>28458328</v>
      </c>
      <c r="L21" s="73">
        <v>30829852</v>
      </c>
      <c r="M21" s="118"/>
      <c r="N21" s="120">
        <v>28458328</v>
      </c>
      <c r="O21" s="120">
        <v>17520010</v>
      </c>
      <c r="P21" s="120">
        <v>0</v>
      </c>
      <c r="Q21" s="120">
        <v>33983455</v>
      </c>
      <c r="R21" s="120">
        <v>31611931</v>
      </c>
      <c r="S21" s="47"/>
    </row>
    <row r="22" spans="1:19" ht="12.75" customHeight="1" x14ac:dyDescent="0.2">
      <c r="A22" s="501"/>
      <c r="B22" s="501"/>
      <c r="C22" s="53" t="s">
        <v>3</v>
      </c>
      <c r="D22" s="54">
        <v>17</v>
      </c>
      <c r="E22" s="55">
        <v>8571.1200000000008</v>
      </c>
      <c r="F22" s="55">
        <v>942.02</v>
      </c>
      <c r="G22" s="55">
        <v>0</v>
      </c>
      <c r="H22" s="55">
        <v>5649.17</v>
      </c>
      <c r="I22" s="55">
        <v>0</v>
      </c>
      <c r="J22" s="55">
        <v>1263.53</v>
      </c>
      <c r="K22" s="56">
        <v>15162.31</v>
      </c>
      <c r="L22" s="46">
        <v>16425.84</v>
      </c>
      <c r="M22" s="117"/>
      <c r="N22" s="119">
        <v>15162.31</v>
      </c>
      <c r="O22" s="119">
        <v>9513.14</v>
      </c>
      <c r="P22" s="119"/>
      <c r="Q22" s="119">
        <v>18138.21</v>
      </c>
      <c r="R22" s="119">
        <v>16874.68</v>
      </c>
      <c r="S22" s="47"/>
    </row>
    <row r="23" spans="1:19" ht="9" customHeight="1" x14ac:dyDescent="0.2">
      <c r="A23" s="501"/>
      <c r="B23" s="501"/>
      <c r="C23" s="48" t="s">
        <v>4</v>
      </c>
      <c r="D23" s="49">
        <v>18</v>
      </c>
      <c r="E23" s="50">
        <v>16596003</v>
      </c>
      <c r="F23" s="50">
        <v>1824005</v>
      </c>
      <c r="G23" s="50">
        <v>0</v>
      </c>
      <c r="H23" s="50">
        <v>10938318</v>
      </c>
      <c r="I23" s="50">
        <v>0</v>
      </c>
      <c r="J23" s="51">
        <v>2446535</v>
      </c>
      <c r="K23" s="50">
        <v>29358326</v>
      </c>
      <c r="L23" s="73">
        <v>31804861</v>
      </c>
      <c r="M23" s="118"/>
      <c r="N23" s="120">
        <v>29358326</v>
      </c>
      <c r="O23" s="120">
        <v>18420008</v>
      </c>
      <c r="P23" s="120">
        <v>0</v>
      </c>
      <c r="Q23" s="120">
        <v>35120472</v>
      </c>
      <c r="R23" s="120">
        <v>32673937</v>
      </c>
      <c r="S23" s="47"/>
    </row>
    <row r="24" spans="1:19" ht="12.75" customHeight="1" x14ac:dyDescent="0.2">
      <c r="A24" s="501"/>
      <c r="B24" s="501"/>
      <c r="C24" s="53" t="s">
        <v>3</v>
      </c>
      <c r="D24" s="54">
        <v>19</v>
      </c>
      <c r="E24" s="55">
        <v>8980.15</v>
      </c>
      <c r="F24" s="55">
        <v>985.4</v>
      </c>
      <c r="G24" s="55">
        <v>0</v>
      </c>
      <c r="H24" s="55">
        <v>5649.17</v>
      </c>
      <c r="I24" s="55">
        <v>0</v>
      </c>
      <c r="J24" s="55">
        <v>1301.23</v>
      </c>
      <c r="K24" s="56">
        <v>15614.72</v>
      </c>
      <c r="L24" s="46">
        <v>16915.95</v>
      </c>
      <c r="M24" s="117"/>
      <c r="N24" s="119">
        <v>15614.72</v>
      </c>
      <c r="O24" s="119">
        <v>9965.5499999999993</v>
      </c>
      <c r="P24" s="119"/>
      <c r="Q24" s="119">
        <v>18709.75</v>
      </c>
      <c r="R24" s="119">
        <v>17408.52</v>
      </c>
      <c r="S24" s="47"/>
    </row>
    <row r="25" spans="1:19" ht="9" customHeight="1" x14ac:dyDescent="0.2">
      <c r="A25" s="501"/>
      <c r="B25" s="501"/>
      <c r="C25" s="48" t="s">
        <v>4</v>
      </c>
      <c r="D25" s="49">
        <v>20</v>
      </c>
      <c r="E25" s="50">
        <v>17387995</v>
      </c>
      <c r="F25" s="50">
        <v>1908000</v>
      </c>
      <c r="G25" s="50">
        <v>0</v>
      </c>
      <c r="H25" s="50">
        <v>10938318</v>
      </c>
      <c r="I25" s="50">
        <v>0</v>
      </c>
      <c r="J25" s="51">
        <v>2519533</v>
      </c>
      <c r="K25" s="50">
        <v>30234314</v>
      </c>
      <c r="L25" s="73">
        <v>32753847</v>
      </c>
      <c r="M25" s="118"/>
      <c r="N25" s="120">
        <v>30234314</v>
      </c>
      <c r="O25" s="120">
        <v>19295995</v>
      </c>
      <c r="P25" s="120">
        <v>0</v>
      </c>
      <c r="Q25" s="120">
        <v>36227128</v>
      </c>
      <c r="R25" s="120">
        <v>33707595</v>
      </c>
      <c r="S25" s="47"/>
    </row>
    <row r="26" spans="1:19" ht="12.75" customHeight="1" x14ac:dyDescent="0.2">
      <c r="A26" s="501"/>
      <c r="B26" s="501"/>
      <c r="C26" s="53" t="s">
        <v>3</v>
      </c>
      <c r="D26" s="54">
        <v>21</v>
      </c>
      <c r="E26" s="55">
        <v>9252.84</v>
      </c>
      <c r="F26" s="55">
        <v>1016.39</v>
      </c>
      <c r="G26" s="55">
        <v>0</v>
      </c>
      <c r="H26" s="55">
        <v>5649.17</v>
      </c>
      <c r="I26" s="55">
        <v>0</v>
      </c>
      <c r="J26" s="55">
        <v>1326.53</v>
      </c>
      <c r="K26" s="56">
        <v>15918.4</v>
      </c>
      <c r="L26" s="46">
        <v>17244.93</v>
      </c>
      <c r="M26" s="117"/>
      <c r="N26" s="119">
        <v>15918.4</v>
      </c>
      <c r="O26" s="119">
        <v>10269.23</v>
      </c>
      <c r="P26" s="119"/>
      <c r="Q26" s="119">
        <v>19093.39</v>
      </c>
      <c r="R26" s="119">
        <v>17766.86</v>
      </c>
      <c r="S26" s="47"/>
    </row>
    <row r="27" spans="1:19" ht="9" customHeight="1" x14ac:dyDescent="0.2">
      <c r="A27" s="501"/>
      <c r="B27" s="501"/>
      <c r="C27" s="48" t="s">
        <v>4</v>
      </c>
      <c r="D27" s="49">
        <v>22</v>
      </c>
      <c r="E27" s="50">
        <v>17915997</v>
      </c>
      <c r="F27" s="50">
        <v>1968005</v>
      </c>
      <c r="G27" s="50">
        <v>0</v>
      </c>
      <c r="H27" s="50">
        <v>10938318</v>
      </c>
      <c r="I27" s="50">
        <v>0</v>
      </c>
      <c r="J27" s="51">
        <v>2568520</v>
      </c>
      <c r="K27" s="50">
        <v>30822320</v>
      </c>
      <c r="L27" s="73">
        <v>33390841</v>
      </c>
      <c r="M27" s="118"/>
      <c r="N27" s="120">
        <v>30822320</v>
      </c>
      <c r="O27" s="120">
        <v>19884002</v>
      </c>
      <c r="P27" s="120">
        <v>0</v>
      </c>
      <c r="Q27" s="120">
        <v>36969958</v>
      </c>
      <c r="R27" s="120">
        <v>34401438</v>
      </c>
      <c r="S27" s="47"/>
    </row>
    <row r="28" spans="1:19" ht="12.75" customHeight="1" x14ac:dyDescent="0.2">
      <c r="A28" s="501"/>
      <c r="B28" s="501"/>
      <c r="C28" s="53" t="s">
        <v>3</v>
      </c>
      <c r="D28" s="54">
        <v>23</v>
      </c>
      <c r="E28" s="55">
        <v>9519.33</v>
      </c>
      <c r="F28" s="55">
        <v>1047.3699999999999</v>
      </c>
      <c r="G28" s="55">
        <v>0</v>
      </c>
      <c r="H28" s="55">
        <v>5649.17</v>
      </c>
      <c r="I28" s="55">
        <v>0</v>
      </c>
      <c r="J28" s="55">
        <v>1351.32</v>
      </c>
      <c r="K28" s="56">
        <v>16215.87</v>
      </c>
      <c r="L28" s="46">
        <v>17567.189999999999</v>
      </c>
      <c r="M28" s="117"/>
      <c r="N28" s="119">
        <v>16215.87</v>
      </c>
      <c r="O28" s="119">
        <v>10566.7</v>
      </c>
      <c r="P28" s="119"/>
      <c r="Q28" s="119">
        <v>19469.2</v>
      </c>
      <c r="R28" s="119">
        <v>18117.88</v>
      </c>
      <c r="S28" s="47"/>
    </row>
    <row r="29" spans="1:19" ht="9" customHeight="1" x14ac:dyDescent="0.2">
      <c r="A29" s="501"/>
      <c r="B29" s="501"/>
      <c r="C29" s="48" t="s">
        <v>4</v>
      </c>
      <c r="D29" s="49">
        <v>23</v>
      </c>
      <c r="E29" s="50">
        <v>18431993</v>
      </c>
      <c r="F29" s="50">
        <v>2027991</v>
      </c>
      <c r="G29" s="50">
        <v>0</v>
      </c>
      <c r="H29" s="50">
        <v>10938318</v>
      </c>
      <c r="I29" s="50">
        <v>0</v>
      </c>
      <c r="J29" s="51">
        <v>2616520</v>
      </c>
      <c r="K29" s="50">
        <v>31398303</v>
      </c>
      <c r="L29" s="73">
        <v>34014823</v>
      </c>
      <c r="M29" s="118"/>
      <c r="N29" s="120">
        <v>31398303</v>
      </c>
      <c r="O29" s="120">
        <v>20459984</v>
      </c>
      <c r="P29" s="120">
        <v>0</v>
      </c>
      <c r="Q29" s="120">
        <v>37697628</v>
      </c>
      <c r="R29" s="120">
        <v>35081108</v>
      </c>
      <c r="S29" s="47"/>
    </row>
    <row r="30" spans="1:19" ht="12.75" customHeight="1" x14ac:dyDescent="0.2">
      <c r="A30" s="501"/>
      <c r="B30" s="501"/>
      <c r="C30" s="53" t="s">
        <v>3</v>
      </c>
      <c r="D30" s="54">
        <v>24</v>
      </c>
      <c r="E30" s="55">
        <v>9792.02</v>
      </c>
      <c r="F30" s="55">
        <v>1072.1600000000001</v>
      </c>
      <c r="G30" s="55">
        <v>0</v>
      </c>
      <c r="H30" s="55">
        <v>5649.17</v>
      </c>
      <c r="I30" s="55">
        <v>0</v>
      </c>
      <c r="J30" s="55">
        <v>1376.11</v>
      </c>
      <c r="K30" s="56">
        <v>16513.349999999999</v>
      </c>
      <c r="L30" s="46">
        <v>17889.46</v>
      </c>
      <c r="M30" s="117"/>
      <c r="N30" s="119">
        <v>16513.349999999999</v>
      </c>
      <c r="O30" s="119">
        <v>10864.18</v>
      </c>
      <c r="P30" s="119"/>
      <c r="Q30" s="119">
        <v>19845.009999999998</v>
      </c>
      <c r="R30" s="119">
        <v>18468.900000000001</v>
      </c>
      <c r="S30" s="47"/>
    </row>
    <row r="31" spans="1:19" ht="9" customHeight="1" x14ac:dyDescent="0.2">
      <c r="A31" s="501"/>
      <c r="B31" s="501"/>
      <c r="C31" s="48" t="s">
        <v>4</v>
      </c>
      <c r="D31" s="49">
        <v>25</v>
      </c>
      <c r="E31" s="50">
        <v>18959995</v>
      </c>
      <c r="F31" s="50">
        <v>2075991</v>
      </c>
      <c r="G31" s="50">
        <v>0</v>
      </c>
      <c r="H31" s="50">
        <v>10938318</v>
      </c>
      <c r="I31" s="50">
        <v>0</v>
      </c>
      <c r="J31" s="51">
        <v>2664521</v>
      </c>
      <c r="K31" s="50">
        <v>31974304</v>
      </c>
      <c r="L31" s="73">
        <v>34638825</v>
      </c>
      <c r="M31" s="118"/>
      <c r="N31" s="120">
        <v>31974304</v>
      </c>
      <c r="O31" s="120">
        <v>21035986</v>
      </c>
      <c r="P31" s="120">
        <v>0</v>
      </c>
      <c r="Q31" s="120">
        <v>38425298</v>
      </c>
      <c r="R31" s="120">
        <v>35760777</v>
      </c>
      <c r="S31" s="47"/>
    </row>
    <row r="32" spans="1:19" ht="12.75" customHeight="1" x14ac:dyDescent="0.2">
      <c r="A32" s="501"/>
      <c r="B32" s="501"/>
      <c r="C32" s="53" t="s">
        <v>3</v>
      </c>
      <c r="D32" s="54">
        <v>26</v>
      </c>
      <c r="E32" s="55">
        <v>10058.51</v>
      </c>
      <c r="F32" s="55">
        <v>1103.1500000000001</v>
      </c>
      <c r="G32" s="55">
        <v>0</v>
      </c>
      <c r="H32" s="55">
        <v>5649.17</v>
      </c>
      <c r="I32" s="55">
        <v>0</v>
      </c>
      <c r="J32" s="55">
        <v>1400.9</v>
      </c>
      <c r="K32" s="56">
        <v>16810.830000000002</v>
      </c>
      <c r="L32" s="46">
        <v>18211.73</v>
      </c>
      <c r="M32" s="117"/>
      <c r="N32" s="119">
        <v>16810.830000000002</v>
      </c>
      <c r="O32" s="119">
        <v>11161.66</v>
      </c>
      <c r="P32" s="119"/>
      <c r="Q32" s="119">
        <v>20220.830000000002</v>
      </c>
      <c r="R32" s="119">
        <v>18819.93</v>
      </c>
      <c r="S32" s="47"/>
    </row>
    <row r="33" spans="1:19" ht="9" customHeight="1" x14ac:dyDescent="0.2">
      <c r="A33" s="501"/>
      <c r="B33" s="501"/>
      <c r="C33" s="48" t="s">
        <v>4</v>
      </c>
      <c r="D33" s="49">
        <v>27</v>
      </c>
      <c r="E33" s="50">
        <v>19475991</v>
      </c>
      <c r="F33" s="50">
        <v>2135996</v>
      </c>
      <c r="G33" s="50">
        <v>0</v>
      </c>
      <c r="H33" s="50">
        <v>10938318</v>
      </c>
      <c r="I33" s="50">
        <v>0</v>
      </c>
      <c r="J33" s="51">
        <v>2712521</v>
      </c>
      <c r="K33" s="50">
        <v>32550306</v>
      </c>
      <c r="L33" s="73">
        <v>35262826</v>
      </c>
      <c r="M33" s="118"/>
      <c r="N33" s="120">
        <v>32550306</v>
      </c>
      <c r="O33" s="120">
        <v>21611987</v>
      </c>
      <c r="P33" s="120">
        <v>0</v>
      </c>
      <c r="Q33" s="120">
        <v>39152987</v>
      </c>
      <c r="R33" s="120">
        <v>36440466</v>
      </c>
      <c r="S33" s="47"/>
    </row>
    <row r="34" spans="1:19" ht="12.75" customHeight="1" x14ac:dyDescent="0.2">
      <c r="A34" s="501"/>
      <c r="B34" s="501"/>
      <c r="C34" s="53" t="s">
        <v>3</v>
      </c>
      <c r="D34" s="54">
        <v>28</v>
      </c>
      <c r="E34" s="55">
        <v>10331.200000000001</v>
      </c>
      <c r="F34" s="55">
        <v>1134.1400000000001</v>
      </c>
      <c r="G34" s="55">
        <v>0</v>
      </c>
      <c r="H34" s="55">
        <v>5649.17</v>
      </c>
      <c r="I34" s="55">
        <v>0</v>
      </c>
      <c r="J34" s="55">
        <v>1426.21</v>
      </c>
      <c r="K34" s="56">
        <v>17114.509999999998</v>
      </c>
      <c r="L34" s="46">
        <v>18540.72</v>
      </c>
      <c r="M34" s="117"/>
      <c r="N34" s="119">
        <v>17114.509999999998</v>
      </c>
      <c r="O34" s="119">
        <v>11465.34</v>
      </c>
      <c r="P34" s="119"/>
      <c r="Q34" s="119">
        <v>20604.48</v>
      </c>
      <c r="R34" s="119">
        <v>19178.27</v>
      </c>
      <c r="S34" s="47"/>
    </row>
    <row r="35" spans="1:19" ht="9" customHeight="1" x14ac:dyDescent="0.2">
      <c r="A35" s="501"/>
      <c r="B35" s="501"/>
      <c r="C35" s="48" t="s">
        <v>4</v>
      </c>
      <c r="D35" s="49">
        <v>29</v>
      </c>
      <c r="E35" s="50">
        <v>20003993</v>
      </c>
      <c r="F35" s="50">
        <v>2196001</v>
      </c>
      <c r="G35" s="50">
        <v>0</v>
      </c>
      <c r="H35" s="50">
        <v>10938318</v>
      </c>
      <c r="I35" s="50">
        <v>0</v>
      </c>
      <c r="J35" s="51">
        <v>2761528</v>
      </c>
      <c r="K35" s="50">
        <v>33138312</v>
      </c>
      <c r="L35" s="73">
        <v>35899840</v>
      </c>
      <c r="M35" s="118"/>
      <c r="N35" s="120">
        <v>33138312</v>
      </c>
      <c r="O35" s="120">
        <v>22199994</v>
      </c>
      <c r="P35" s="120">
        <v>0</v>
      </c>
      <c r="Q35" s="120">
        <v>39895836</v>
      </c>
      <c r="R35" s="120">
        <v>37134309</v>
      </c>
      <c r="S35" s="47"/>
    </row>
    <row r="36" spans="1:19" ht="12.75" customHeight="1" x14ac:dyDescent="0.2">
      <c r="A36" s="501"/>
      <c r="B36" s="501"/>
      <c r="C36" s="53" t="s">
        <v>3</v>
      </c>
      <c r="D36" s="54">
        <v>30</v>
      </c>
      <c r="E36" s="55">
        <v>10603.89</v>
      </c>
      <c r="F36" s="55">
        <v>1165.1300000000001</v>
      </c>
      <c r="G36" s="55">
        <v>0</v>
      </c>
      <c r="H36" s="55">
        <v>5649.17</v>
      </c>
      <c r="I36" s="55">
        <v>0</v>
      </c>
      <c r="J36" s="55">
        <v>1451.52</v>
      </c>
      <c r="K36" s="56">
        <v>17418.189999999999</v>
      </c>
      <c r="L36" s="46">
        <v>18869.71</v>
      </c>
      <c r="M36" s="117"/>
      <c r="N36" s="119">
        <v>17418.189999999999</v>
      </c>
      <c r="O36" s="119">
        <v>11769.02</v>
      </c>
      <c r="P36" s="119"/>
      <c r="Q36" s="119">
        <v>20988.13</v>
      </c>
      <c r="R36" s="119">
        <v>19536.61</v>
      </c>
      <c r="S36" s="47"/>
    </row>
    <row r="37" spans="1:19" ht="9" customHeight="1" x14ac:dyDescent="0.2">
      <c r="A37" s="501"/>
      <c r="B37" s="501"/>
      <c r="C37" s="48" t="s">
        <v>4</v>
      </c>
      <c r="D37" s="49">
        <v>31</v>
      </c>
      <c r="E37" s="50">
        <v>20531994</v>
      </c>
      <c r="F37" s="50">
        <v>2256006</v>
      </c>
      <c r="G37" s="50">
        <v>0</v>
      </c>
      <c r="H37" s="50">
        <v>10938318</v>
      </c>
      <c r="I37" s="50">
        <v>0</v>
      </c>
      <c r="J37" s="51">
        <v>2810535</v>
      </c>
      <c r="K37" s="50">
        <v>33726319</v>
      </c>
      <c r="L37" s="73">
        <v>36536853</v>
      </c>
      <c r="M37" s="118"/>
      <c r="N37" s="120">
        <v>33726319</v>
      </c>
      <c r="O37" s="120">
        <v>22788000</v>
      </c>
      <c r="P37" s="120">
        <v>0</v>
      </c>
      <c r="Q37" s="120">
        <v>40638686</v>
      </c>
      <c r="R37" s="120">
        <v>37828152</v>
      </c>
      <c r="S37" s="47"/>
    </row>
    <row r="38" spans="1:19" ht="12.75" customHeight="1" x14ac:dyDescent="0.2">
      <c r="A38" s="501"/>
      <c r="B38" s="501"/>
      <c r="C38" s="53" t="s">
        <v>3</v>
      </c>
      <c r="D38" s="54">
        <v>32</v>
      </c>
      <c r="E38" s="55">
        <v>10870.38</v>
      </c>
      <c r="F38" s="55">
        <v>1189.92</v>
      </c>
      <c r="G38" s="55">
        <v>0</v>
      </c>
      <c r="H38" s="55">
        <v>5649.17</v>
      </c>
      <c r="I38" s="55">
        <v>0</v>
      </c>
      <c r="J38" s="55">
        <v>1475.79</v>
      </c>
      <c r="K38" s="56">
        <v>17709.47</v>
      </c>
      <c r="L38" s="46">
        <v>19185.259999999998</v>
      </c>
      <c r="M38" s="117"/>
      <c r="N38" s="119">
        <v>17709.47</v>
      </c>
      <c r="O38" s="119">
        <v>12060.3</v>
      </c>
      <c r="P38" s="119"/>
      <c r="Q38" s="119">
        <v>21356.11</v>
      </c>
      <c r="R38" s="119">
        <v>19880.32</v>
      </c>
      <c r="S38" s="47"/>
    </row>
    <row r="39" spans="1:19" ht="9" customHeight="1" x14ac:dyDescent="0.2">
      <c r="A39" s="501"/>
      <c r="B39" s="501"/>
      <c r="C39" s="48" t="s">
        <v>4</v>
      </c>
      <c r="D39" s="49">
        <v>33</v>
      </c>
      <c r="E39" s="50">
        <v>21047991</v>
      </c>
      <c r="F39" s="50">
        <v>2304006</v>
      </c>
      <c r="G39" s="50">
        <v>0</v>
      </c>
      <c r="H39" s="50">
        <v>10938318</v>
      </c>
      <c r="I39" s="50">
        <v>0</v>
      </c>
      <c r="J39" s="51">
        <v>2857528</v>
      </c>
      <c r="K39" s="50">
        <v>34290315</v>
      </c>
      <c r="L39" s="73">
        <v>37147843</v>
      </c>
      <c r="M39" s="118"/>
      <c r="N39" s="120">
        <v>34290315</v>
      </c>
      <c r="O39" s="120">
        <v>23351997</v>
      </c>
      <c r="P39" s="120">
        <v>0</v>
      </c>
      <c r="Q39" s="120">
        <v>41351195</v>
      </c>
      <c r="R39" s="120">
        <v>38493667</v>
      </c>
      <c r="S39" s="47"/>
    </row>
    <row r="40" spans="1:19" ht="12.75" customHeight="1" x14ac:dyDescent="0.2">
      <c r="A40" s="501"/>
      <c r="B40" s="501"/>
      <c r="C40" s="53" t="s">
        <v>3</v>
      </c>
      <c r="D40" s="54">
        <v>34</v>
      </c>
      <c r="E40" s="55">
        <v>11136.88</v>
      </c>
      <c r="F40" s="55">
        <v>1220.9000000000001</v>
      </c>
      <c r="G40" s="55">
        <v>0</v>
      </c>
      <c r="H40" s="55">
        <v>5649.17</v>
      </c>
      <c r="I40" s="55">
        <v>0</v>
      </c>
      <c r="J40" s="55">
        <v>1500.58</v>
      </c>
      <c r="K40" s="56">
        <v>18006.95</v>
      </c>
      <c r="L40" s="46">
        <v>19507.53</v>
      </c>
      <c r="M40" s="117"/>
      <c r="N40" s="119">
        <v>18006.95</v>
      </c>
      <c r="O40" s="119">
        <v>12357.78</v>
      </c>
      <c r="P40" s="119"/>
      <c r="Q40" s="119">
        <v>21731.93</v>
      </c>
      <c r="R40" s="119">
        <v>20231.349999999999</v>
      </c>
      <c r="S40" s="47"/>
    </row>
    <row r="41" spans="1:19" ht="9" customHeight="1" x14ac:dyDescent="0.2">
      <c r="A41" s="501"/>
      <c r="B41" s="501"/>
      <c r="C41" s="48" t="s">
        <v>4</v>
      </c>
      <c r="D41" s="49">
        <v>35</v>
      </c>
      <c r="E41" s="50">
        <v>21564007</v>
      </c>
      <c r="F41" s="50">
        <v>2363992</v>
      </c>
      <c r="G41" s="50">
        <v>0</v>
      </c>
      <c r="H41" s="50">
        <v>10938318</v>
      </c>
      <c r="I41" s="50">
        <v>0</v>
      </c>
      <c r="J41" s="51">
        <v>2905528</v>
      </c>
      <c r="K41" s="50">
        <v>34866317</v>
      </c>
      <c r="L41" s="73">
        <v>37771845</v>
      </c>
      <c r="M41" s="118"/>
      <c r="N41" s="120">
        <v>34866317</v>
      </c>
      <c r="O41" s="120">
        <v>23927999</v>
      </c>
      <c r="P41" s="120">
        <v>0</v>
      </c>
      <c r="Q41" s="120">
        <v>42078884</v>
      </c>
      <c r="R41" s="120">
        <v>39173356</v>
      </c>
      <c r="S41" s="47"/>
    </row>
    <row r="42" spans="1:19" ht="12.75" customHeight="1" x14ac:dyDescent="0.2">
      <c r="A42" s="501"/>
      <c r="B42" s="501"/>
      <c r="C42" s="53" t="s">
        <v>3</v>
      </c>
      <c r="D42" s="54">
        <v>36</v>
      </c>
      <c r="E42" s="55">
        <v>11409.57</v>
      </c>
      <c r="F42" s="55">
        <v>1251.8900000000001</v>
      </c>
      <c r="G42" s="55">
        <v>0</v>
      </c>
      <c r="H42" s="55">
        <v>5649.17</v>
      </c>
      <c r="I42" s="55">
        <v>0</v>
      </c>
      <c r="J42" s="55">
        <v>1525.89</v>
      </c>
      <c r="K42" s="56">
        <v>18310.63</v>
      </c>
      <c r="L42" s="46">
        <v>19836.52</v>
      </c>
      <c r="M42" s="117"/>
      <c r="N42" s="119">
        <v>18310.63</v>
      </c>
      <c r="O42" s="119">
        <v>12661.46</v>
      </c>
      <c r="P42" s="119"/>
      <c r="Q42" s="119">
        <v>22115.58</v>
      </c>
      <c r="R42" s="119">
        <v>20589.689999999999</v>
      </c>
      <c r="S42" s="47"/>
    </row>
    <row r="43" spans="1:19" ht="9" customHeight="1" x14ac:dyDescent="0.2">
      <c r="A43" s="501"/>
      <c r="B43" s="501"/>
      <c r="C43" s="48" t="s">
        <v>4</v>
      </c>
      <c r="D43" s="49">
        <v>37</v>
      </c>
      <c r="E43" s="50">
        <v>22092008</v>
      </c>
      <c r="F43" s="50">
        <v>2423997</v>
      </c>
      <c r="G43" s="50">
        <v>0</v>
      </c>
      <c r="H43" s="50">
        <v>10938318</v>
      </c>
      <c r="I43" s="50">
        <v>0</v>
      </c>
      <c r="J43" s="51">
        <v>2954535</v>
      </c>
      <c r="K43" s="50">
        <v>35454324</v>
      </c>
      <c r="L43" s="73">
        <v>38408859</v>
      </c>
      <c r="M43" s="118"/>
      <c r="N43" s="120">
        <v>35454324</v>
      </c>
      <c r="O43" s="120">
        <v>24516005</v>
      </c>
      <c r="P43" s="120">
        <v>0</v>
      </c>
      <c r="Q43" s="120">
        <v>42821734</v>
      </c>
      <c r="R43" s="120">
        <v>39867199</v>
      </c>
      <c r="S43" s="47"/>
    </row>
    <row r="44" spans="1:19" ht="12.75" customHeight="1" x14ac:dyDescent="0.2">
      <c r="A44" s="501"/>
      <c r="B44" s="501"/>
      <c r="C44" s="53" t="s">
        <v>3</v>
      </c>
      <c r="D44" s="54">
        <v>38</v>
      </c>
      <c r="E44" s="55">
        <v>11676.06</v>
      </c>
      <c r="F44" s="55">
        <v>1282.8800000000001</v>
      </c>
      <c r="G44" s="55">
        <v>0</v>
      </c>
      <c r="H44" s="55">
        <v>5649.17</v>
      </c>
      <c r="I44" s="55">
        <v>0</v>
      </c>
      <c r="J44" s="55">
        <v>1550.68</v>
      </c>
      <c r="K44" s="56">
        <v>18608.11</v>
      </c>
      <c r="L44" s="46">
        <v>20158.79</v>
      </c>
      <c r="M44" s="117"/>
      <c r="N44" s="119">
        <v>18608.11</v>
      </c>
      <c r="O44" s="119">
        <v>12958.94</v>
      </c>
      <c r="P44" s="119"/>
      <c r="Q44" s="119">
        <v>22491.4</v>
      </c>
      <c r="R44" s="119">
        <v>20940.72</v>
      </c>
      <c r="S44" s="47"/>
    </row>
    <row r="45" spans="1:19" ht="9" customHeight="1" x14ac:dyDescent="0.2">
      <c r="A45" s="501"/>
      <c r="B45" s="501"/>
      <c r="C45" s="48" t="s">
        <v>4</v>
      </c>
      <c r="D45" s="49">
        <v>39</v>
      </c>
      <c r="E45" s="50">
        <v>22608005</v>
      </c>
      <c r="F45" s="50">
        <v>2484002</v>
      </c>
      <c r="G45" s="50">
        <v>0</v>
      </c>
      <c r="H45" s="50">
        <v>10938318</v>
      </c>
      <c r="I45" s="50">
        <v>0</v>
      </c>
      <c r="J45" s="51">
        <v>3002535</v>
      </c>
      <c r="K45" s="50">
        <v>36030325</v>
      </c>
      <c r="L45" s="73">
        <v>39032860</v>
      </c>
      <c r="M45" s="118"/>
      <c r="N45" s="120">
        <v>36030325</v>
      </c>
      <c r="O45" s="120">
        <v>25092007</v>
      </c>
      <c r="P45" s="120">
        <v>0</v>
      </c>
      <c r="Q45" s="120">
        <v>43549423</v>
      </c>
      <c r="R45" s="120">
        <v>40546888</v>
      </c>
      <c r="S45" s="47"/>
    </row>
    <row r="46" spans="1:19" ht="12.75" customHeight="1" x14ac:dyDescent="0.2">
      <c r="A46" s="501"/>
      <c r="B46" s="501"/>
      <c r="C46" s="53" t="s">
        <v>3</v>
      </c>
      <c r="D46" s="54">
        <v>40</v>
      </c>
      <c r="E46" s="55">
        <v>11948.75</v>
      </c>
      <c r="F46" s="55">
        <v>1313.87</v>
      </c>
      <c r="G46" s="55">
        <v>0</v>
      </c>
      <c r="H46" s="55">
        <v>5649.17</v>
      </c>
      <c r="I46" s="55">
        <v>0</v>
      </c>
      <c r="J46" s="55">
        <v>1575.98</v>
      </c>
      <c r="K46" s="56">
        <v>18911.79</v>
      </c>
      <c r="L46" s="46">
        <v>20487.77</v>
      </c>
      <c r="M46" s="117"/>
      <c r="N46" s="119">
        <v>18911.79</v>
      </c>
      <c r="O46" s="119">
        <v>13262.62</v>
      </c>
      <c r="P46" s="119"/>
      <c r="Q46" s="119">
        <v>22875.040000000001</v>
      </c>
      <c r="R46" s="119">
        <v>21299.06</v>
      </c>
      <c r="S46" s="47"/>
    </row>
    <row r="47" spans="1:19" ht="9" customHeight="1" x14ac:dyDescent="0.2">
      <c r="A47" s="502"/>
      <c r="B47" s="502"/>
      <c r="C47" s="58"/>
      <c r="D47" s="59"/>
      <c r="E47" s="61">
        <v>23136006</v>
      </c>
      <c r="F47" s="61">
        <v>2544007</v>
      </c>
      <c r="G47" s="61">
        <v>0</v>
      </c>
      <c r="H47" s="61">
        <v>10938318</v>
      </c>
      <c r="I47" s="61">
        <v>0</v>
      </c>
      <c r="J47" s="60">
        <v>3051523</v>
      </c>
      <c r="K47" s="61">
        <v>36618332</v>
      </c>
      <c r="L47" s="73">
        <v>39669854</v>
      </c>
      <c r="M47" s="118"/>
      <c r="N47" s="123">
        <v>36618332</v>
      </c>
      <c r="O47" s="123">
        <v>25680013</v>
      </c>
      <c r="P47" s="123">
        <v>0</v>
      </c>
      <c r="Q47" s="120">
        <v>44292254</v>
      </c>
      <c r="R47" s="120">
        <v>41240731</v>
      </c>
      <c r="S47" s="47"/>
    </row>
    <row r="48" spans="1:19" ht="12.75" customHeight="1" x14ac:dyDescent="0.2">
      <c r="A48" s="492">
        <v>33178</v>
      </c>
      <c r="B48" s="492">
        <v>33358</v>
      </c>
      <c r="C48" s="42" t="s">
        <v>3</v>
      </c>
      <c r="D48" s="43">
        <v>0</v>
      </c>
      <c r="E48" s="44">
        <v>5751.26</v>
      </c>
      <c r="F48" s="44">
        <v>632.14</v>
      </c>
      <c r="G48" s="44">
        <v>0</v>
      </c>
      <c r="H48" s="44">
        <v>5861.26</v>
      </c>
      <c r="I48" s="44">
        <v>0</v>
      </c>
      <c r="J48" s="44">
        <v>1020.39</v>
      </c>
      <c r="K48" s="45">
        <v>12244.66</v>
      </c>
      <c r="L48" s="46">
        <v>13265.05</v>
      </c>
      <c r="M48" s="117"/>
      <c r="N48" s="119">
        <v>12244.66</v>
      </c>
      <c r="O48" s="119">
        <v>6383.4</v>
      </c>
      <c r="P48" s="119"/>
      <c r="Q48" s="119">
        <v>14414.06</v>
      </c>
      <c r="R48" s="119">
        <v>13393.67</v>
      </c>
      <c r="S48" s="47"/>
    </row>
    <row r="49" spans="1:19" ht="9" customHeight="1" x14ac:dyDescent="0.2">
      <c r="A49" s="525"/>
      <c r="B49" s="525"/>
      <c r="C49" s="48" t="s">
        <v>4</v>
      </c>
      <c r="D49" s="49">
        <v>2</v>
      </c>
      <c r="E49" s="50">
        <v>11135992</v>
      </c>
      <c r="F49" s="50">
        <v>1223994</v>
      </c>
      <c r="G49" s="50">
        <v>0</v>
      </c>
      <c r="H49" s="50">
        <v>11348982</v>
      </c>
      <c r="I49" s="50">
        <v>0</v>
      </c>
      <c r="J49" s="51">
        <v>1975751</v>
      </c>
      <c r="K49" s="50">
        <v>23708968</v>
      </c>
      <c r="L49" s="73">
        <v>25684718</v>
      </c>
      <c r="M49" s="118"/>
      <c r="N49" s="120">
        <v>23708968</v>
      </c>
      <c r="O49" s="120">
        <v>12359986</v>
      </c>
      <c r="P49" s="120">
        <v>0</v>
      </c>
      <c r="Q49" s="120">
        <v>27909512</v>
      </c>
      <c r="R49" s="120">
        <v>25933761</v>
      </c>
      <c r="S49" s="47"/>
    </row>
    <row r="50" spans="1:19" ht="12.75" customHeight="1" x14ac:dyDescent="0.2">
      <c r="A50" s="500">
        <v>33178</v>
      </c>
      <c r="B50" s="500">
        <v>33358</v>
      </c>
      <c r="C50" s="53" t="s">
        <v>3</v>
      </c>
      <c r="D50" s="54">
        <v>3</v>
      </c>
      <c r="E50" s="55">
        <v>6061.14</v>
      </c>
      <c r="F50" s="55">
        <v>663.13</v>
      </c>
      <c r="G50" s="55">
        <v>0</v>
      </c>
      <c r="H50" s="55">
        <v>5861.26</v>
      </c>
      <c r="I50" s="55">
        <v>0</v>
      </c>
      <c r="J50" s="55">
        <v>1048.79</v>
      </c>
      <c r="K50" s="56">
        <v>12585.53</v>
      </c>
      <c r="L50" s="46">
        <v>13634.32</v>
      </c>
      <c r="M50" s="117"/>
      <c r="N50" s="119">
        <v>12585.53</v>
      </c>
      <c r="O50" s="119">
        <v>6724.27</v>
      </c>
      <c r="P50" s="119"/>
      <c r="Q50" s="119">
        <v>14844.69</v>
      </c>
      <c r="R50" s="119">
        <v>13795.9</v>
      </c>
      <c r="S50" s="47"/>
    </row>
    <row r="51" spans="1:19" ht="9" customHeight="1" x14ac:dyDescent="0.2">
      <c r="A51" s="500"/>
      <c r="B51" s="500"/>
      <c r="C51" s="48" t="s">
        <v>4</v>
      </c>
      <c r="D51" s="49">
        <v>4</v>
      </c>
      <c r="E51" s="50">
        <v>11736004</v>
      </c>
      <c r="F51" s="50">
        <v>1283999</v>
      </c>
      <c r="G51" s="50">
        <v>0</v>
      </c>
      <c r="H51" s="50">
        <v>11348982</v>
      </c>
      <c r="I51" s="50">
        <v>0</v>
      </c>
      <c r="J51" s="51">
        <v>2030741</v>
      </c>
      <c r="K51" s="50">
        <v>24368984</v>
      </c>
      <c r="L51" s="73">
        <v>26399725</v>
      </c>
      <c r="M51" s="118"/>
      <c r="N51" s="120">
        <v>24368984</v>
      </c>
      <c r="O51" s="120">
        <v>13020002</v>
      </c>
      <c r="P51" s="120">
        <v>0</v>
      </c>
      <c r="Q51" s="120">
        <v>28743328</v>
      </c>
      <c r="R51" s="120">
        <v>26712587</v>
      </c>
      <c r="S51" s="47"/>
    </row>
    <row r="52" spans="1:19" ht="12.75" customHeight="1" x14ac:dyDescent="0.2">
      <c r="A52" s="501"/>
      <c r="B52" s="501"/>
      <c r="C52" s="53" t="s">
        <v>3</v>
      </c>
      <c r="D52" s="54">
        <v>5</v>
      </c>
      <c r="E52" s="55">
        <v>6371.01</v>
      </c>
      <c r="F52" s="55">
        <v>700.32</v>
      </c>
      <c r="G52" s="55">
        <v>0</v>
      </c>
      <c r="H52" s="55">
        <v>5861.26</v>
      </c>
      <c r="I52" s="55">
        <v>0</v>
      </c>
      <c r="J52" s="55">
        <v>1077.72</v>
      </c>
      <c r="K52" s="56">
        <v>12932.59</v>
      </c>
      <c r="L52" s="46">
        <v>14010.31</v>
      </c>
      <c r="M52" s="117"/>
      <c r="N52" s="119">
        <v>12932.59</v>
      </c>
      <c r="O52" s="119">
        <v>7071.33</v>
      </c>
      <c r="P52" s="119"/>
      <c r="Q52" s="119">
        <v>15283.15</v>
      </c>
      <c r="R52" s="119">
        <v>14205.43</v>
      </c>
      <c r="S52" s="47"/>
    </row>
    <row r="53" spans="1:19" ht="9" customHeight="1" x14ac:dyDescent="0.2">
      <c r="A53" s="501"/>
      <c r="B53" s="501"/>
      <c r="C53" s="48" t="s">
        <v>4</v>
      </c>
      <c r="D53" s="49">
        <v>6</v>
      </c>
      <c r="E53" s="50">
        <v>12335996</v>
      </c>
      <c r="F53" s="50">
        <v>1356009</v>
      </c>
      <c r="G53" s="50">
        <v>0</v>
      </c>
      <c r="H53" s="50">
        <v>11348982</v>
      </c>
      <c r="I53" s="50">
        <v>0</v>
      </c>
      <c r="J53" s="51">
        <v>2086757</v>
      </c>
      <c r="K53" s="50">
        <v>25040986</v>
      </c>
      <c r="L53" s="73">
        <v>27127743</v>
      </c>
      <c r="M53" s="118"/>
      <c r="N53" s="120">
        <v>25040986</v>
      </c>
      <c r="O53" s="120">
        <v>13692004</v>
      </c>
      <c r="P53" s="120">
        <v>0</v>
      </c>
      <c r="Q53" s="120">
        <v>29592305</v>
      </c>
      <c r="R53" s="120">
        <v>27505548</v>
      </c>
      <c r="S53" s="47"/>
    </row>
    <row r="54" spans="1:19" ht="12.75" customHeight="1" x14ac:dyDescent="0.2">
      <c r="A54" s="501"/>
      <c r="B54" s="501"/>
      <c r="C54" s="53" t="s">
        <v>3</v>
      </c>
      <c r="D54" s="54">
        <v>7</v>
      </c>
      <c r="E54" s="55">
        <v>6674.69</v>
      </c>
      <c r="F54" s="55">
        <v>731.3</v>
      </c>
      <c r="G54" s="55">
        <v>0</v>
      </c>
      <c r="H54" s="55">
        <v>5861.26</v>
      </c>
      <c r="I54" s="55">
        <v>0</v>
      </c>
      <c r="J54" s="55">
        <v>1105.5999999999999</v>
      </c>
      <c r="K54" s="56">
        <v>13267.25</v>
      </c>
      <c r="L54" s="46">
        <v>14372.85</v>
      </c>
      <c r="M54" s="117"/>
      <c r="N54" s="119">
        <v>13267.25</v>
      </c>
      <c r="O54" s="119">
        <v>7405.99</v>
      </c>
      <c r="P54" s="119"/>
      <c r="Q54" s="119">
        <v>15705.93</v>
      </c>
      <c r="R54" s="119">
        <v>14600.33</v>
      </c>
      <c r="S54" s="47"/>
    </row>
    <row r="55" spans="1:19" ht="9" customHeight="1" x14ac:dyDescent="0.2">
      <c r="A55" s="501"/>
      <c r="B55" s="501"/>
      <c r="C55" s="48" t="s">
        <v>4</v>
      </c>
      <c r="D55" s="49">
        <v>8</v>
      </c>
      <c r="E55" s="50">
        <v>12924002</v>
      </c>
      <c r="F55" s="50">
        <v>1415994</v>
      </c>
      <c r="G55" s="50">
        <v>0</v>
      </c>
      <c r="H55" s="50">
        <v>11348982</v>
      </c>
      <c r="I55" s="50">
        <v>0</v>
      </c>
      <c r="J55" s="51">
        <v>2140740</v>
      </c>
      <c r="K55" s="50">
        <v>25688978</v>
      </c>
      <c r="L55" s="73">
        <v>27829718</v>
      </c>
      <c r="M55" s="118"/>
      <c r="N55" s="120">
        <v>25688978</v>
      </c>
      <c r="O55" s="120">
        <v>14339996</v>
      </c>
      <c r="P55" s="120">
        <v>0</v>
      </c>
      <c r="Q55" s="120">
        <v>30410921</v>
      </c>
      <c r="R55" s="120">
        <v>28270181</v>
      </c>
      <c r="S55" s="47"/>
    </row>
    <row r="56" spans="1:19" ht="12.75" customHeight="1" x14ac:dyDescent="0.2">
      <c r="A56" s="501"/>
      <c r="B56" s="501"/>
      <c r="C56" s="53" t="s">
        <v>3</v>
      </c>
      <c r="D56" s="54">
        <v>9</v>
      </c>
      <c r="E56" s="55">
        <v>7027.95</v>
      </c>
      <c r="F56" s="55">
        <v>768.49</v>
      </c>
      <c r="G56" s="55">
        <v>0</v>
      </c>
      <c r="H56" s="55">
        <v>5861.26</v>
      </c>
      <c r="I56" s="55">
        <v>0</v>
      </c>
      <c r="J56" s="55">
        <v>1138.1400000000001</v>
      </c>
      <c r="K56" s="56">
        <v>13657.7</v>
      </c>
      <c r="L56" s="46">
        <v>14795.84</v>
      </c>
      <c r="M56" s="117"/>
      <c r="N56" s="119">
        <v>13657.7</v>
      </c>
      <c r="O56" s="119">
        <v>7796.44</v>
      </c>
      <c r="P56" s="119"/>
      <c r="Q56" s="119">
        <v>16199.2</v>
      </c>
      <c r="R56" s="119">
        <v>15061.06</v>
      </c>
      <c r="S56" s="47"/>
    </row>
    <row r="57" spans="1:19" ht="9" customHeight="1" x14ac:dyDescent="0.2">
      <c r="A57" s="501"/>
      <c r="B57" s="501"/>
      <c r="C57" s="48" t="s">
        <v>4</v>
      </c>
      <c r="D57" s="49">
        <v>10</v>
      </c>
      <c r="E57" s="50">
        <v>13608009</v>
      </c>
      <c r="F57" s="50">
        <v>1488004</v>
      </c>
      <c r="G57" s="50">
        <v>0</v>
      </c>
      <c r="H57" s="50">
        <v>11348982</v>
      </c>
      <c r="I57" s="50">
        <v>0</v>
      </c>
      <c r="J57" s="51">
        <v>2203746</v>
      </c>
      <c r="K57" s="50">
        <v>26444995</v>
      </c>
      <c r="L57" s="73">
        <v>28648741</v>
      </c>
      <c r="M57" s="118"/>
      <c r="N57" s="120">
        <v>26444995</v>
      </c>
      <c r="O57" s="120">
        <v>15096013</v>
      </c>
      <c r="P57" s="120">
        <v>0</v>
      </c>
      <c r="Q57" s="120">
        <v>31366025</v>
      </c>
      <c r="R57" s="120">
        <v>29162279</v>
      </c>
      <c r="S57" s="47"/>
    </row>
    <row r="58" spans="1:19" ht="12.75" customHeight="1" x14ac:dyDescent="0.2">
      <c r="A58" s="501"/>
      <c r="B58" s="501"/>
      <c r="C58" s="53" t="s">
        <v>3</v>
      </c>
      <c r="D58" s="54">
        <v>11</v>
      </c>
      <c r="E58" s="55">
        <v>7387.4</v>
      </c>
      <c r="F58" s="55">
        <v>811.87</v>
      </c>
      <c r="G58" s="55">
        <v>0</v>
      </c>
      <c r="H58" s="55">
        <v>5861.26</v>
      </c>
      <c r="I58" s="55">
        <v>0</v>
      </c>
      <c r="J58" s="55">
        <v>1171.71</v>
      </c>
      <c r="K58" s="56">
        <v>14060.53</v>
      </c>
      <c r="L58" s="46">
        <v>15232.24</v>
      </c>
      <c r="M58" s="117"/>
      <c r="N58" s="119">
        <v>14060.53</v>
      </c>
      <c r="O58" s="119">
        <v>8199.27</v>
      </c>
      <c r="P58" s="119"/>
      <c r="Q58" s="119">
        <v>16708.11</v>
      </c>
      <c r="R58" s="119">
        <v>15536.4</v>
      </c>
      <c r="S58" s="47"/>
    </row>
    <row r="59" spans="1:19" ht="9" customHeight="1" x14ac:dyDescent="0.2">
      <c r="A59" s="501"/>
      <c r="B59" s="501"/>
      <c r="C59" s="48" t="s">
        <v>4</v>
      </c>
      <c r="D59" s="49">
        <v>12</v>
      </c>
      <c r="E59" s="50">
        <v>14304001</v>
      </c>
      <c r="F59" s="50">
        <v>1572000</v>
      </c>
      <c r="G59" s="50">
        <v>0</v>
      </c>
      <c r="H59" s="50">
        <v>11348982</v>
      </c>
      <c r="I59" s="50">
        <v>0</v>
      </c>
      <c r="J59" s="51">
        <v>2268747</v>
      </c>
      <c r="K59" s="50">
        <v>27224982</v>
      </c>
      <c r="L59" s="73">
        <v>29493729</v>
      </c>
      <c r="M59" s="118"/>
      <c r="N59" s="120">
        <v>27224982</v>
      </c>
      <c r="O59" s="120">
        <v>15876001</v>
      </c>
      <c r="P59" s="120">
        <v>0</v>
      </c>
      <c r="Q59" s="120">
        <v>32351412</v>
      </c>
      <c r="R59" s="120">
        <v>30082665</v>
      </c>
      <c r="S59" s="47"/>
    </row>
    <row r="60" spans="1:19" ht="12.75" customHeight="1" x14ac:dyDescent="0.2">
      <c r="A60" s="501"/>
      <c r="B60" s="501"/>
      <c r="C60" s="53" t="s">
        <v>3</v>
      </c>
      <c r="D60" s="54">
        <v>13</v>
      </c>
      <c r="E60" s="55">
        <v>7740.66</v>
      </c>
      <c r="F60" s="55">
        <v>849.06</v>
      </c>
      <c r="G60" s="55">
        <v>0</v>
      </c>
      <c r="H60" s="55">
        <v>5861.26</v>
      </c>
      <c r="I60" s="55">
        <v>0</v>
      </c>
      <c r="J60" s="55">
        <v>1204.25</v>
      </c>
      <c r="K60" s="56">
        <v>14450.98</v>
      </c>
      <c r="L60" s="46">
        <v>15655.23</v>
      </c>
      <c r="M60" s="117"/>
      <c r="N60" s="119">
        <v>14450.98</v>
      </c>
      <c r="O60" s="119">
        <v>8589.7199999999993</v>
      </c>
      <c r="P60" s="119"/>
      <c r="Q60" s="119">
        <v>17201.38</v>
      </c>
      <c r="R60" s="119">
        <v>15997.13</v>
      </c>
      <c r="S60" s="47"/>
    </row>
    <row r="61" spans="1:19" ht="9" customHeight="1" x14ac:dyDescent="0.2">
      <c r="A61" s="501"/>
      <c r="B61" s="501"/>
      <c r="C61" s="48" t="s">
        <v>4</v>
      </c>
      <c r="D61" s="49">
        <v>14</v>
      </c>
      <c r="E61" s="50">
        <v>14988008</v>
      </c>
      <c r="F61" s="50">
        <v>1644009</v>
      </c>
      <c r="G61" s="50">
        <v>0</v>
      </c>
      <c r="H61" s="50">
        <v>11348982</v>
      </c>
      <c r="I61" s="50">
        <v>0</v>
      </c>
      <c r="J61" s="51">
        <v>2331753</v>
      </c>
      <c r="K61" s="50">
        <v>27980999</v>
      </c>
      <c r="L61" s="73">
        <v>30312752</v>
      </c>
      <c r="M61" s="118"/>
      <c r="N61" s="120">
        <v>27980999</v>
      </c>
      <c r="O61" s="120">
        <v>16632017</v>
      </c>
      <c r="P61" s="120">
        <v>0</v>
      </c>
      <c r="Q61" s="120">
        <v>33306516</v>
      </c>
      <c r="R61" s="120">
        <v>30974763</v>
      </c>
      <c r="S61" s="47"/>
    </row>
    <row r="62" spans="1:19" ht="12.75" customHeight="1" x14ac:dyDescent="0.2">
      <c r="A62" s="501"/>
      <c r="B62" s="501"/>
      <c r="C62" s="53" t="s">
        <v>3</v>
      </c>
      <c r="D62" s="54">
        <v>15</v>
      </c>
      <c r="E62" s="55">
        <v>8155.89</v>
      </c>
      <c r="F62" s="55">
        <v>892.44</v>
      </c>
      <c r="G62" s="55">
        <v>0</v>
      </c>
      <c r="H62" s="55">
        <v>5861.26</v>
      </c>
      <c r="I62" s="55">
        <v>0</v>
      </c>
      <c r="J62" s="55">
        <v>1242.47</v>
      </c>
      <c r="K62" s="56">
        <v>14909.59</v>
      </c>
      <c r="L62" s="46">
        <v>16152.06</v>
      </c>
      <c r="M62" s="117"/>
      <c r="N62" s="119">
        <v>14909.59</v>
      </c>
      <c r="O62" s="119">
        <v>9048.33</v>
      </c>
      <c r="P62" s="119"/>
      <c r="Q62" s="119">
        <v>17780.759999999998</v>
      </c>
      <c r="R62" s="119">
        <v>16538.29</v>
      </c>
      <c r="S62" s="47"/>
    </row>
    <row r="63" spans="1:19" ht="9" customHeight="1" x14ac:dyDescent="0.2">
      <c r="A63" s="501"/>
      <c r="B63" s="501"/>
      <c r="C63" s="48" t="s">
        <v>4</v>
      </c>
      <c r="D63" s="49">
        <v>16</v>
      </c>
      <c r="E63" s="50">
        <v>15792005</v>
      </c>
      <c r="F63" s="50">
        <v>1728005</v>
      </c>
      <c r="G63" s="50">
        <v>0</v>
      </c>
      <c r="H63" s="50">
        <v>11348982</v>
      </c>
      <c r="I63" s="50">
        <v>0</v>
      </c>
      <c r="J63" s="51">
        <v>2405757</v>
      </c>
      <c r="K63" s="50">
        <v>28868992</v>
      </c>
      <c r="L63" s="73">
        <v>31274749</v>
      </c>
      <c r="M63" s="118"/>
      <c r="N63" s="120">
        <v>28868992</v>
      </c>
      <c r="O63" s="120">
        <v>17520010</v>
      </c>
      <c r="P63" s="120">
        <v>0</v>
      </c>
      <c r="Q63" s="120">
        <v>34428352</v>
      </c>
      <c r="R63" s="120">
        <v>32022595</v>
      </c>
      <c r="S63" s="47"/>
    </row>
    <row r="64" spans="1:19" ht="12.75" customHeight="1" x14ac:dyDescent="0.2">
      <c r="A64" s="501"/>
      <c r="B64" s="501"/>
      <c r="C64" s="53" t="s">
        <v>3</v>
      </c>
      <c r="D64" s="54">
        <v>17</v>
      </c>
      <c r="E64" s="55">
        <v>8571.1200000000008</v>
      </c>
      <c r="F64" s="55">
        <v>942.02</v>
      </c>
      <c r="G64" s="55">
        <v>0</v>
      </c>
      <c r="H64" s="55">
        <v>5861.26</v>
      </c>
      <c r="I64" s="55">
        <v>0</v>
      </c>
      <c r="J64" s="55">
        <v>1281.2</v>
      </c>
      <c r="K64" s="56">
        <v>15374.4</v>
      </c>
      <c r="L64" s="46">
        <v>16655.599999999999</v>
      </c>
      <c r="M64" s="117"/>
      <c r="N64" s="119">
        <v>15374.4</v>
      </c>
      <c r="O64" s="119">
        <v>9513.14</v>
      </c>
      <c r="P64" s="119"/>
      <c r="Q64" s="119">
        <v>18367.97</v>
      </c>
      <c r="R64" s="119">
        <v>17086.77</v>
      </c>
      <c r="S64" s="47"/>
    </row>
    <row r="65" spans="1:19" ht="9" customHeight="1" x14ac:dyDescent="0.2">
      <c r="A65" s="501"/>
      <c r="B65" s="501"/>
      <c r="C65" s="48" t="s">
        <v>4</v>
      </c>
      <c r="D65" s="49">
        <v>18</v>
      </c>
      <c r="E65" s="50">
        <v>16596003</v>
      </c>
      <c r="F65" s="50">
        <v>1824005</v>
      </c>
      <c r="G65" s="50">
        <v>0</v>
      </c>
      <c r="H65" s="50">
        <v>11348982</v>
      </c>
      <c r="I65" s="50">
        <v>0</v>
      </c>
      <c r="J65" s="51">
        <v>2480749</v>
      </c>
      <c r="K65" s="50">
        <v>29768989</v>
      </c>
      <c r="L65" s="73">
        <v>32249739</v>
      </c>
      <c r="M65" s="118"/>
      <c r="N65" s="120">
        <v>29768989</v>
      </c>
      <c r="O65" s="120">
        <v>18420008</v>
      </c>
      <c r="P65" s="120">
        <v>0</v>
      </c>
      <c r="Q65" s="120">
        <v>35565349</v>
      </c>
      <c r="R65" s="120">
        <v>33084600</v>
      </c>
      <c r="S65" s="47"/>
    </row>
    <row r="66" spans="1:19" ht="12.75" customHeight="1" x14ac:dyDescent="0.2">
      <c r="A66" s="501"/>
      <c r="B66" s="501"/>
      <c r="C66" s="53" t="s">
        <v>3</v>
      </c>
      <c r="D66" s="54">
        <v>19</v>
      </c>
      <c r="E66" s="55">
        <v>8980.15</v>
      </c>
      <c r="F66" s="55">
        <v>985.4</v>
      </c>
      <c r="G66" s="55">
        <v>0</v>
      </c>
      <c r="H66" s="55">
        <v>5861.26</v>
      </c>
      <c r="I66" s="55">
        <v>0</v>
      </c>
      <c r="J66" s="55">
        <v>1318.9</v>
      </c>
      <c r="K66" s="56">
        <v>15826.81</v>
      </c>
      <c r="L66" s="46">
        <v>17145.71</v>
      </c>
      <c r="M66" s="117"/>
      <c r="N66" s="119">
        <v>15826.81</v>
      </c>
      <c r="O66" s="119">
        <v>9965.5499999999993</v>
      </c>
      <c r="P66" s="119"/>
      <c r="Q66" s="119">
        <v>18939.509999999998</v>
      </c>
      <c r="R66" s="119">
        <v>17620.61</v>
      </c>
      <c r="S66" s="47"/>
    </row>
    <row r="67" spans="1:19" ht="9" customHeight="1" x14ac:dyDescent="0.2">
      <c r="A67" s="501"/>
      <c r="B67" s="501"/>
      <c r="C67" s="48" t="s">
        <v>4</v>
      </c>
      <c r="D67" s="49">
        <v>20</v>
      </c>
      <c r="E67" s="50">
        <v>17387995</v>
      </c>
      <c r="F67" s="50">
        <v>1908000</v>
      </c>
      <c r="G67" s="50">
        <v>0</v>
      </c>
      <c r="H67" s="50">
        <v>11348982</v>
      </c>
      <c r="I67" s="50">
        <v>0</v>
      </c>
      <c r="J67" s="51">
        <v>2553747</v>
      </c>
      <c r="K67" s="50">
        <v>30644977</v>
      </c>
      <c r="L67" s="73">
        <v>33198724</v>
      </c>
      <c r="M67" s="118"/>
      <c r="N67" s="120">
        <v>30644977</v>
      </c>
      <c r="O67" s="120">
        <v>19295995</v>
      </c>
      <c r="P67" s="120">
        <v>0</v>
      </c>
      <c r="Q67" s="120">
        <v>36672005</v>
      </c>
      <c r="R67" s="120">
        <v>34118259</v>
      </c>
      <c r="S67" s="47"/>
    </row>
    <row r="68" spans="1:19" ht="12.75" customHeight="1" x14ac:dyDescent="0.2">
      <c r="A68" s="501"/>
      <c r="B68" s="501"/>
      <c r="C68" s="53" t="s">
        <v>3</v>
      </c>
      <c r="D68" s="54">
        <v>21</v>
      </c>
      <c r="E68" s="55">
        <v>9252.84</v>
      </c>
      <c r="F68" s="55">
        <v>1016.39</v>
      </c>
      <c r="G68" s="55">
        <v>0</v>
      </c>
      <c r="H68" s="55">
        <v>5861.26</v>
      </c>
      <c r="I68" s="55">
        <v>0</v>
      </c>
      <c r="J68" s="55">
        <v>1344.21</v>
      </c>
      <c r="K68" s="56">
        <v>16130.49</v>
      </c>
      <c r="L68" s="46">
        <v>17474.7</v>
      </c>
      <c r="M68" s="117"/>
      <c r="N68" s="119">
        <v>16130.49</v>
      </c>
      <c r="O68" s="119">
        <v>10269.23</v>
      </c>
      <c r="P68" s="119"/>
      <c r="Q68" s="119">
        <v>19323.16</v>
      </c>
      <c r="R68" s="119">
        <v>17978.95</v>
      </c>
      <c r="S68" s="47"/>
    </row>
    <row r="69" spans="1:19" ht="9" customHeight="1" x14ac:dyDescent="0.2">
      <c r="A69" s="501"/>
      <c r="B69" s="501"/>
      <c r="C69" s="48" t="s">
        <v>4</v>
      </c>
      <c r="D69" s="49">
        <v>22</v>
      </c>
      <c r="E69" s="50">
        <v>17915997</v>
      </c>
      <c r="F69" s="50">
        <v>1968005</v>
      </c>
      <c r="G69" s="50">
        <v>0</v>
      </c>
      <c r="H69" s="50">
        <v>11348982</v>
      </c>
      <c r="I69" s="50">
        <v>0</v>
      </c>
      <c r="J69" s="51">
        <v>2602753</v>
      </c>
      <c r="K69" s="50">
        <v>31232984</v>
      </c>
      <c r="L69" s="73">
        <v>33835737</v>
      </c>
      <c r="M69" s="118"/>
      <c r="N69" s="120">
        <v>31232984</v>
      </c>
      <c r="O69" s="120">
        <v>19884002</v>
      </c>
      <c r="P69" s="120">
        <v>0</v>
      </c>
      <c r="Q69" s="120">
        <v>37414855</v>
      </c>
      <c r="R69" s="120">
        <v>34812102</v>
      </c>
      <c r="S69" s="47"/>
    </row>
    <row r="70" spans="1:19" ht="12.75" customHeight="1" x14ac:dyDescent="0.2">
      <c r="A70" s="501"/>
      <c r="B70" s="501"/>
      <c r="C70" s="53" t="s">
        <v>3</v>
      </c>
      <c r="D70" s="54">
        <v>23</v>
      </c>
      <c r="E70" s="55">
        <v>9519.33</v>
      </c>
      <c r="F70" s="55">
        <v>1047.3699999999999</v>
      </c>
      <c r="G70" s="55">
        <v>0</v>
      </c>
      <c r="H70" s="55">
        <v>5861.26</v>
      </c>
      <c r="I70" s="55">
        <v>0</v>
      </c>
      <c r="J70" s="55">
        <v>1369</v>
      </c>
      <c r="K70" s="56">
        <v>16427.96</v>
      </c>
      <c r="L70" s="46">
        <v>17796.96</v>
      </c>
      <c r="M70" s="117"/>
      <c r="N70" s="119">
        <v>16427.96</v>
      </c>
      <c r="O70" s="119">
        <v>10566.7</v>
      </c>
      <c r="P70" s="119"/>
      <c r="Q70" s="119">
        <v>19698.97</v>
      </c>
      <c r="R70" s="119">
        <v>18329.97</v>
      </c>
      <c r="S70" s="47"/>
    </row>
    <row r="71" spans="1:19" ht="9" customHeight="1" x14ac:dyDescent="0.2">
      <c r="A71" s="501"/>
      <c r="B71" s="501"/>
      <c r="C71" s="48" t="s">
        <v>4</v>
      </c>
      <c r="D71" s="49">
        <v>23</v>
      </c>
      <c r="E71" s="50">
        <v>18431993</v>
      </c>
      <c r="F71" s="50">
        <v>2027991</v>
      </c>
      <c r="G71" s="50">
        <v>0</v>
      </c>
      <c r="H71" s="50">
        <v>11348982</v>
      </c>
      <c r="I71" s="50">
        <v>0</v>
      </c>
      <c r="J71" s="51">
        <v>2650754</v>
      </c>
      <c r="K71" s="50">
        <v>31808966</v>
      </c>
      <c r="L71" s="73">
        <v>34459720</v>
      </c>
      <c r="M71" s="118"/>
      <c r="N71" s="120">
        <v>31808966</v>
      </c>
      <c r="O71" s="120">
        <v>20459984</v>
      </c>
      <c r="P71" s="120">
        <v>0</v>
      </c>
      <c r="Q71" s="120">
        <v>38142525</v>
      </c>
      <c r="R71" s="120">
        <v>35491771</v>
      </c>
      <c r="S71" s="47"/>
    </row>
    <row r="72" spans="1:19" ht="12.75" customHeight="1" x14ac:dyDescent="0.2">
      <c r="A72" s="501"/>
      <c r="B72" s="501"/>
      <c r="C72" s="53" t="s">
        <v>3</v>
      </c>
      <c r="D72" s="54">
        <v>24</v>
      </c>
      <c r="E72" s="55">
        <v>9792.02</v>
      </c>
      <c r="F72" s="55">
        <v>1072.1600000000001</v>
      </c>
      <c r="G72" s="55">
        <v>0</v>
      </c>
      <c r="H72" s="55">
        <v>5861.26</v>
      </c>
      <c r="I72" s="55">
        <v>0</v>
      </c>
      <c r="J72" s="55">
        <v>1393.79</v>
      </c>
      <c r="K72" s="56">
        <v>16725.439999999999</v>
      </c>
      <c r="L72" s="46">
        <v>18119.23</v>
      </c>
      <c r="M72" s="117"/>
      <c r="N72" s="119">
        <v>16725.439999999999</v>
      </c>
      <c r="O72" s="119">
        <v>10864.18</v>
      </c>
      <c r="P72" s="119"/>
      <c r="Q72" s="119">
        <v>20074.78</v>
      </c>
      <c r="R72" s="119">
        <v>18680.990000000002</v>
      </c>
      <c r="S72" s="47"/>
    </row>
    <row r="73" spans="1:19" ht="9" customHeight="1" x14ac:dyDescent="0.2">
      <c r="A73" s="501"/>
      <c r="B73" s="501"/>
      <c r="C73" s="48" t="s">
        <v>4</v>
      </c>
      <c r="D73" s="49">
        <v>25</v>
      </c>
      <c r="E73" s="50">
        <v>18959995</v>
      </c>
      <c r="F73" s="50">
        <v>2075991</v>
      </c>
      <c r="G73" s="50">
        <v>0</v>
      </c>
      <c r="H73" s="50">
        <v>11348982</v>
      </c>
      <c r="I73" s="50">
        <v>0</v>
      </c>
      <c r="J73" s="51">
        <v>2698754</v>
      </c>
      <c r="K73" s="50">
        <v>32384968</v>
      </c>
      <c r="L73" s="73">
        <v>35083721</v>
      </c>
      <c r="M73" s="118"/>
      <c r="N73" s="120">
        <v>32384968</v>
      </c>
      <c r="O73" s="120">
        <v>21035986</v>
      </c>
      <c r="P73" s="120">
        <v>0</v>
      </c>
      <c r="Q73" s="120">
        <v>38870194</v>
      </c>
      <c r="R73" s="120">
        <v>36171441</v>
      </c>
      <c r="S73" s="47"/>
    </row>
    <row r="74" spans="1:19" ht="12.75" customHeight="1" x14ac:dyDescent="0.2">
      <c r="A74" s="501"/>
      <c r="B74" s="501"/>
      <c r="C74" s="53" t="s">
        <v>3</v>
      </c>
      <c r="D74" s="54">
        <v>26</v>
      </c>
      <c r="E74" s="55">
        <v>10058.51</v>
      </c>
      <c r="F74" s="55">
        <v>1103.1500000000001</v>
      </c>
      <c r="G74" s="55">
        <v>0</v>
      </c>
      <c r="H74" s="55">
        <v>5861.26</v>
      </c>
      <c r="I74" s="55">
        <v>0</v>
      </c>
      <c r="J74" s="55">
        <v>1418.58</v>
      </c>
      <c r="K74" s="56">
        <v>17022.919999999998</v>
      </c>
      <c r="L74" s="46">
        <v>18441.5</v>
      </c>
      <c r="M74" s="117"/>
      <c r="N74" s="119">
        <v>17022.919999999998</v>
      </c>
      <c r="O74" s="119">
        <v>11161.66</v>
      </c>
      <c r="P74" s="119"/>
      <c r="Q74" s="119">
        <v>20450.599999999999</v>
      </c>
      <c r="R74" s="119">
        <v>19032.02</v>
      </c>
      <c r="S74" s="47"/>
    </row>
    <row r="75" spans="1:19" ht="9" customHeight="1" x14ac:dyDescent="0.2">
      <c r="A75" s="501"/>
      <c r="B75" s="501"/>
      <c r="C75" s="48" t="s">
        <v>4</v>
      </c>
      <c r="D75" s="49">
        <v>27</v>
      </c>
      <c r="E75" s="50">
        <v>19475991</v>
      </c>
      <c r="F75" s="50">
        <v>2135996</v>
      </c>
      <c r="G75" s="50">
        <v>0</v>
      </c>
      <c r="H75" s="50">
        <v>11348982</v>
      </c>
      <c r="I75" s="50">
        <v>0</v>
      </c>
      <c r="J75" s="51">
        <v>2746754</v>
      </c>
      <c r="K75" s="50">
        <v>32960969</v>
      </c>
      <c r="L75" s="73">
        <v>35707723</v>
      </c>
      <c r="M75" s="118"/>
      <c r="N75" s="120">
        <v>32960969</v>
      </c>
      <c r="O75" s="120">
        <v>21611987</v>
      </c>
      <c r="P75" s="120">
        <v>0</v>
      </c>
      <c r="Q75" s="120">
        <v>39597883</v>
      </c>
      <c r="R75" s="120">
        <v>36851129</v>
      </c>
      <c r="S75" s="47"/>
    </row>
    <row r="76" spans="1:19" ht="12.75" customHeight="1" x14ac:dyDescent="0.2">
      <c r="A76" s="501"/>
      <c r="B76" s="501"/>
      <c r="C76" s="53" t="s">
        <v>3</v>
      </c>
      <c r="D76" s="54">
        <v>28</v>
      </c>
      <c r="E76" s="55">
        <v>10331.200000000001</v>
      </c>
      <c r="F76" s="55">
        <v>1134.1400000000001</v>
      </c>
      <c r="G76" s="55">
        <v>0</v>
      </c>
      <c r="H76" s="55">
        <v>5861.26</v>
      </c>
      <c r="I76" s="55">
        <v>0</v>
      </c>
      <c r="J76" s="55">
        <v>1443.88</v>
      </c>
      <c r="K76" s="56">
        <v>17326.599999999999</v>
      </c>
      <c r="L76" s="46">
        <v>18770.48</v>
      </c>
      <c r="M76" s="117"/>
      <c r="N76" s="119">
        <v>17326.599999999999</v>
      </c>
      <c r="O76" s="119">
        <v>11465.34</v>
      </c>
      <c r="P76" s="119"/>
      <c r="Q76" s="119">
        <v>20834.240000000002</v>
      </c>
      <c r="R76" s="119">
        <v>19390.36</v>
      </c>
      <c r="S76" s="47"/>
    </row>
    <row r="77" spans="1:19" ht="9" customHeight="1" x14ac:dyDescent="0.2">
      <c r="A77" s="501"/>
      <c r="B77" s="501"/>
      <c r="C77" s="48" t="s">
        <v>4</v>
      </c>
      <c r="D77" s="49">
        <v>29</v>
      </c>
      <c r="E77" s="50">
        <v>20003993</v>
      </c>
      <c r="F77" s="50">
        <v>2196001</v>
      </c>
      <c r="G77" s="50">
        <v>0</v>
      </c>
      <c r="H77" s="50">
        <v>11348982</v>
      </c>
      <c r="I77" s="50">
        <v>0</v>
      </c>
      <c r="J77" s="51">
        <v>2795742</v>
      </c>
      <c r="K77" s="50">
        <v>33548976</v>
      </c>
      <c r="L77" s="73">
        <v>36344717</v>
      </c>
      <c r="M77" s="118"/>
      <c r="N77" s="120">
        <v>33548976</v>
      </c>
      <c r="O77" s="120">
        <v>22199994</v>
      </c>
      <c r="P77" s="120">
        <v>0</v>
      </c>
      <c r="Q77" s="120">
        <v>40340714</v>
      </c>
      <c r="R77" s="120">
        <v>37544972</v>
      </c>
      <c r="S77" s="47"/>
    </row>
    <row r="78" spans="1:19" ht="12.75" customHeight="1" x14ac:dyDescent="0.2">
      <c r="A78" s="501"/>
      <c r="B78" s="501"/>
      <c r="C78" s="53" t="s">
        <v>3</v>
      </c>
      <c r="D78" s="54">
        <v>30</v>
      </c>
      <c r="E78" s="55">
        <v>10603.89</v>
      </c>
      <c r="F78" s="55">
        <v>1165.1300000000001</v>
      </c>
      <c r="G78" s="55">
        <v>0</v>
      </c>
      <c r="H78" s="55">
        <v>5861.26</v>
      </c>
      <c r="I78" s="55">
        <v>0</v>
      </c>
      <c r="J78" s="55">
        <v>1469.19</v>
      </c>
      <c r="K78" s="56">
        <v>17630.28</v>
      </c>
      <c r="L78" s="46">
        <v>19099.47</v>
      </c>
      <c r="M78" s="117"/>
      <c r="N78" s="119">
        <v>17630.28</v>
      </c>
      <c r="O78" s="119">
        <v>11769.02</v>
      </c>
      <c r="P78" s="119"/>
      <c r="Q78" s="119">
        <v>21217.89</v>
      </c>
      <c r="R78" s="119">
        <v>19748.7</v>
      </c>
      <c r="S78" s="47"/>
    </row>
    <row r="79" spans="1:19" ht="9" customHeight="1" x14ac:dyDescent="0.2">
      <c r="A79" s="501"/>
      <c r="B79" s="501"/>
      <c r="C79" s="48" t="s">
        <v>4</v>
      </c>
      <c r="D79" s="49">
        <v>31</v>
      </c>
      <c r="E79" s="50">
        <v>20531994</v>
      </c>
      <c r="F79" s="50">
        <v>2256006</v>
      </c>
      <c r="G79" s="50">
        <v>0</v>
      </c>
      <c r="H79" s="50">
        <v>11348982</v>
      </c>
      <c r="I79" s="50">
        <v>0</v>
      </c>
      <c r="J79" s="51">
        <v>2844749</v>
      </c>
      <c r="K79" s="50">
        <v>34136982</v>
      </c>
      <c r="L79" s="73">
        <v>36981731</v>
      </c>
      <c r="M79" s="118"/>
      <c r="N79" s="120">
        <v>34136982</v>
      </c>
      <c r="O79" s="120">
        <v>22788000</v>
      </c>
      <c r="P79" s="120">
        <v>0</v>
      </c>
      <c r="Q79" s="120">
        <v>41083564</v>
      </c>
      <c r="R79" s="120">
        <v>38238815</v>
      </c>
      <c r="S79" s="47"/>
    </row>
    <row r="80" spans="1:19" ht="12.75" customHeight="1" x14ac:dyDescent="0.2">
      <c r="A80" s="501"/>
      <c r="B80" s="501"/>
      <c r="C80" s="53" t="s">
        <v>3</v>
      </c>
      <c r="D80" s="54">
        <v>32</v>
      </c>
      <c r="E80" s="55">
        <v>10870.38</v>
      </c>
      <c r="F80" s="55">
        <v>1189.92</v>
      </c>
      <c r="G80" s="55">
        <v>0</v>
      </c>
      <c r="H80" s="55">
        <v>5861.26</v>
      </c>
      <c r="I80" s="55">
        <v>0</v>
      </c>
      <c r="J80" s="55">
        <v>1493.46</v>
      </c>
      <c r="K80" s="56">
        <v>17921.560000000001</v>
      </c>
      <c r="L80" s="46">
        <v>19415.02</v>
      </c>
      <c r="M80" s="117"/>
      <c r="N80" s="119">
        <v>17921.560000000001</v>
      </c>
      <c r="O80" s="119">
        <v>12060.3</v>
      </c>
      <c r="P80" s="119"/>
      <c r="Q80" s="119">
        <v>21585.87</v>
      </c>
      <c r="R80" s="119">
        <v>20092.41</v>
      </c>
      <c r="S80" s="47"/>
    </row>
    <row r="81" spans="1:19" ht="9" customHeight="1" x14ac:dyDescent="0.2">
      <c r="A81" s="501"/>
      <c r="B81" s="501"/>
      <c r="C81" s="48" t="s">
        <v>4</v>
      </c>
      <c r="D81" s="49">
        <v>33</v>
      </c>
      <c r="E81" s="50">
        <v>21047991</v>
      </c>
      <c r="F81" s="50">
        <v>2304006</v>
      </c>
      <c r="G81" s="50">
        <v>0</v>
      </c>
      <c r="H81" s="50">
        <v>11348982</v>
      </c>
      <c r="I81" s="50">
        <v>0</v>
      </c>
      <c r="J81" s="51">
        <v>2891742</v>
      </c>
      <c r="K81" s="50">
        <v>34700979</v>
      </c>
      <c r="L81" s="73">
        <v>37592721</v>
      </c>
      <c r="M81" s="118"/>
      <c r="N81" s="120">
        <v>34700979</v>
      </c>
      <c r="O81" s="120">
        <v>23351997</v>
      </c>
      <c r="P81" s="120">
        <v>0</v>
      </c>
      <c r="Q81" s="120">
        <v>41796073</v>
      </c>
      <c r="R81" s="120">
        <v>38904331</v>
      </c>
      <c r="S81" s="47"/>
    </row>
    <row r="82" spans="1:19" ht="12.75" customHeight="1" x14ac:dyDescent="0.2">
      <c r="A82" s="501"/>
      <c r="B82" s="501"/>
      <c r="C82" s="53" t="s">
        <v>3</v>
      </c>
      <c r="D82" s="54">
        <v>34</v>
      </c>
      <c r="E82" s="55">
        <v>11136.88</v>
      </c>
      <c r="F82" s="55">
        <v>1220.9000000000001</v>
      </c>
      <c r="G82" s="55">
        <v>0</v>
      </c>
      <c r="H82" s="55">
        <v>5861.26</v>
      </c>
      <c r="I82" s="55">
        <v>0</v>
      </c>
      <c r="J82" s="55">
        <v>1518.25</v>
      </c>
      <c r="K82" s="56">
        <v>18219.04</v>
      </c>
      <c r="L82" s="46">
        <v>19737.29</v>
      </c>
      <c r="M82" s="117"/>
      <c r="N82" s="119">
        <v>18219.04</v>
      </c>
      <c r="O82" s="119">
        <v>12357.78</v>
      </c>
      <c r="P82" s="119"/>
      <c r="Q82" s="119">
        <v>21961.69</v>
      </c>
      <c r="R82" s="119">
        <v>20443.439999999999</v>
      </c>
      <c r="S82" s="47"/>
    </row>
    <row r="83" spans="1:19" ht="9" customHeight="1" x14ac:dyDescent="0.2">
      <c r="A83" s="501"/>
      <c r="B83" s="501"/>
      <c r="C83" s="48" t="s">
        <v>4</v>
      </c>
      <c r="D83" s="49">
        <v>35</v>
      </c>
      <c r="E83" s="50">
        <v>21564007</v>
      </c>
      <c r="F83" s="50">
        <v>2363992</v>
      </c>
      <c r="G83" s="50">
        <v>0</v>
      </c>
      <c r="H83" s="50">
        <v>11348982</v>
      </c>
      <c r="I83" s="50">
        <v>0</v>
      </c>
      <c r="J83" s="51">
        <v>2939742</v>
      </c>
      <c r="K83" s="50">
        <v>35276981</v>
      </c>
      <c r="L83" s="73">
        <v>38216723</v>
      </c>
      <c r="M83" s="118"/>
      <c r="N83" s="120">
        <v>35276981</v>
      </c>
      <c r="O83" s="120">
        <v>23927999</v>
      </c>
      <c r="P83" s="120">
        <v>0</v>
      </c>
      <c r="Q83" s="120">
        <v>42523761</v>
      </c>
      <c r="R83" s="120">
        <v>39584020</v>
      </c>
      <c r="S83" s="47"/>
    </row>
    <row r="84" spans="1:19" ht="12.75" customHeight="1" x14ac:dyDescent="0.2">
      <c r="A84" s="501"/>
      <c r="B84" s="501"/>
      <c r="C84" s="53" t="s">
        <v>3</v>
      </c>
      <c r="D84" s="54">
        <v>36</v>
      </c>
      <c r="E84" s="55">
        <v>11409.57</v>
      </c>
      <c r="F84" s="55">
        <v>1251.8900000000001</v>
      </c>
      <c r="G84" s="55">
        <v>0</v>
      </c>
      <c r="H84" s="55">
        <v>5861.26</v>
      </c>
      <c r="I84" s="55">
        <v>0</v>
      </c>
      <c r="J84" s="55">
        <v>1543.56</v>
      </c>
      <c r="K84" s="56">
        <v>18522.72</v>
      </c>
      <c r="L84" s="46">
        <v>20066.28</v>
      </c>
      <c r="M84" s="117"/>
      <c r="N84" s="119">
        <v>18522.72</v>
      </c>
      <c r="O84" s="119">
        <v>12661.46</v>
      </c>
      <c r="P84" s="119"/>
      <c r="Q84" s="119">
        <v>22345.34</v>
      </c>
      <c r="R84" s="119">
        <v>20801.78</v>
      </c>
      <c r="S84" s="47"/>
    </row>
    <row r="85" spans="1:19" ht="9" customHeight="1" x14ac:dyDescent="0.2">
      <c r="A85" s="501"/>
      <c r="B85" s="501"/>
      <c r="C85" s="48" t="s">
        <v>4</v>
      </c>
      <c r="D85" s="49">
        <v>37</v>
      </c>
      <c r="E85" s="50">
        <v>22092008</v>
      </c>
      <c r="F85" s="50">
        <v>2423997</v>
      </c>
      <c r="G85" s="50">
        <v>0</v>
      </c>
      <c r="H85" s="50">
        <v>11348982</v>
      </c>
      <c r="I85" s="50">
        <v>0</v>
      </c>
      <c r="J85" s="51">
        <v>2988749</v>
      </c>
      <c r="K85" s="50">
        <v>35864987</v>
      </c>
      <c r="L85" s="73">
        <v>38853736</v>
      </c>
      <c r="M85" s="118"/>
      <c r="N85" s="120">
        <v>35864987</v>
      </c>
      <c r="O85" s="120">
        <v>24516005</v>
      </c>
      <c r="P85" s="120">
        <v>0</v>
      </c>
      <c r="Q85" s="120">
        <v>43266611</v>
      </c>
      <c r="R85" s="120">
        <v>40277863</v>
      </c>
      <c r="S85" s="47"/>
    </row>
    <row r="86" spans="1:19" ht="12.75" customHeight="1" x14ac:dyDescent="0.2">
      <c r="A86" s="501"/>
      <c r="B86" s="501"/>
      <c r="C86" s="53" t="s">
        <v>3</v>
      </c>
      <c r="D86" s="54">
        <v>38</v>
      </c>
      <c r="E86" s="55">
        <v>11676.06</v>
      </c>
      <c r="F86" s="55">
        <v>1282.8800000000001</v>
      </c>
      <c r="G86" s="55">
        <v>0</v>
      </c>
      <c r="H86" s="55">
        <v>5861.26</v>
      </c>
      <c r="I86" s="55">
        <v>0</v>
      </c>
      <c r="J86" s="55">
        <v>1568.35</v>
      </c>
      <c r="K86" s="56">
        <v>18820.2</v>
      </c>
      <c r="L86" s="46">
        <v>20388.55</v>
      </c>
      <c r="M86" s="117"/>
      <c r="N86" s="119">
        <v>18820.2</v>
      </c>
      <c r="O86" s="119">
        <v>12958.94</v>
      </c>
      <c r="P86" s="119"/>
      <c r="Q86" s="119">
        <v>22721.16</v>
      </c>
      <c r="R86" s="119">
        <v>21152.81</v>
      </c>
      <c r="S86" s="47"/>
    </row>
    <row r="87" spans="1:19" ht="9" customHeight="1" x14ac:dyDescent="0.2">
      <c r="A87" s="501"/>
      <c r="B87" s="501"/>
      <c r="C87" s="48" t="s">
        <v>4</v>
      </c>
      <c r="D87" s="49">
        <v>39</v>
      </c>
      <c r="E87" s="50">
        <v>22608005</v>
      </c>
      <c r="F87" s="50">
        <v>2484002</v>
      </c>
      <c r="G87" s="50">
        <v>0</v>
      </c>
      <c r="H87" s="50">
        <v>11348982</v>
      </c>
      <c r="I87" s="50">
        <v>0</v>
      </c>
      <c r="J87" s="51">
        <v>3036749</v>
      </c>
      <c r="K87" s="50">
        <v>36440989</v>
      </c>
      <c r="L87" s="73">
        <v>39477738</v>
      </c>
      <c r="M87" s="118"/>
      <c r="N87" s="120">
        <v>36440989</v>
      </c>
      <c r="O87" s="120">
        <v>25092007</v>
      </c>
      <c r="P87" s="120">
        <v>0</v>
      </c>
      <c r="Q87" s="120">
        <v>43994300</v>
      </c>
      <c r="R87" s="120">
        <v>40957551</v>
      </c>
      <c r="S87" s="47"/>
    </row>
    <row r="88" spans="1:19" ht="12.75" customHeight="1" x14ac:dyDescent="0.2">
      <c r="A88" s="501"/>
      <c r="B88" s="501"/>
      <c r="C88" s="53" t="s">
        <v>3</v>
      </c>
      <c r="D88" s="54">
        <v>40</v>
      </c>
      <c r="E88" s="55">
        <v>11948.75</v>
      </c>
      <c r="F88" s="55">
        <v>1313.87</v>
      </c>
      <c r="G88" s="55">
        <v>0</v>
      </c>
      <c r="H88" s="55">
        <v>5861.26</v>
      </c>
      <c r="I88" s="55">
        <v>0</v>
      </c>
      <c r="J88" s="55">
        <v>1593.66</v>
      </c>
      <c r="K88" s="56">
        <v>19123.88</v>
      </c>
      <c r="L88" s="46">
        <v>20717.54</v>
      </c>
      <c r="M88" s="117"/>
      <c r="N88" s="119">
        <v>19123.88</v>
      </c>
      <c r="O88" s="119">
        <v>13262.62</v>
      </c>
      <c r="P88" s="119"/>
      <c r="Q88" s="119">
        <v>23104.81</v>
      </c>
      <c r="R88" s="119">
        <v>21511.15</v>
      </c>
      <c r="S88" s="47"/>
    </row>
    <row r="89" spans="1:19" ht="9" customHeight="1" x14ac:dyDescent="0.2">
      <c r="A89" s="502"/>
      <c r="B89" s="502"/>
      <c r="C89" s="58"/>
      <c r="D89" s="59"/>
      <c r="E89" s="61">
        <v>23136006</v>
      </c>
      <c r="F89" s="61">
        <v>2544007</v>
      </c>
      <c r="G89" s="61">
        <v>0</v>
      </c>
      <c r="H89" s="61">
        <v>11348982</v>
      </c>
      <c r="I89" s="61">
        <v>0</v>
      </c>
      <c r="J89" s="60">
        <v>3085756</v>
      </c>
      <c r="K89" s="61">
        <v>37028995</v>
      </c>
      <c r="L89" s="73">
        <v>40114751</v>
      </c>
      <c r="M89" s="118"/>
      <c r="N89" s="120">
        <v>37028995</v>
      </c>
      <c r="O89" s="120">
        <v>25680013</v>
      </c>
      <c r="P89" s="120">
        <v>0</v>
      </c>
      <c r="Q89" s="120">
        <v>44737150</v>
      </c>
      <c r="R89" s="120">
        <v>41651394</v>
      </c>
      <c r="S89" s="47"/>
    </row>
    <row r="90" spans="1:19" ht="12.75" customHeight="1" x14ac:dyDescent="0.2">
      <c r="A90" s="492">
        <v>33359</v>
      </c>
      <c r="B90" s="492">
        <v>33542</v>
      </c>
      <c r="C90" s="42" t="s">
        <v>3</v>
      </c>
      <c r="D90" s="43">
        <v>0</v>
      </c>
      <c r="E90" s="44">
        <v>5751.26</v>
      </c>
      <c r="F90" s="44">
        <v>632.14</v>
      </c>
      <c r="G90" s="44">
        <v>0</v>
      </c>
      <c r="H90" s="44">
        <v>6144.12</v>
      </c>
      <c r="I90" s="44">
        <v>0</v>
      </c>
      <c r="J90" s="44">
        <v>1043.96</v>
      </c>
      <c r="K90" s="45">
        <v>12527.52</v>
      </c>
      <c r="L90" s="46">
        <v>13571.48</v>
      </c>
      <c r="M90" s="117"/>
      <c r="N90" s="119">
        <v>12527.52</v>
      </c>
      <c r="O90" s="119">
        <v>6383.4</v>
      </c>
      <c r="P90" s="119"/>
      <c r="Q90" s="119">
        <v>14720.49</v>
      </c>
      <c r="R90" s="119">
        <v>13676.53</v>
      </c>
      <c r="S90" s="47"/>
    </row>
    <row r="91" spans="1:19" ht="9" customHeight="1" x14ac:dyDescent="0.2">
      <c r="A91" s="525"/>
      <c r="B91" s="525"/>
      <c r="C91" s="48" t="s">
        <v>4</v>
      </c>
      <c r="D91" s="49">
        <v>2</v>
      </c>
      <c r="E91" s="50">
        <v>11135992</v>
      </c>
      <c r="F91" s="50">
        <v>1223994</v>
      </c>
      <c r="G91" s="50">
        <v>0</v>
      </c>
      <c r="H91" s="50">
        <v>11896675</v>
      </c>
      <c r="I91" s="50">
        <v>0</v>
      </c>
      <c r="J91" s="51">
        <v>2021388</v>
      </c>
      <c r="K91" s="50">
        <v>24256661</v>
      </c>
      <c r="L91" s="73">
        <v>26278050</v>
      </c>
      <c r="M91" s="118"/>
      <c r="N91" s="120">
        <v>24256661</v>
      </c>
      <c r="O91" s="120">
        <v>12359986</v>
      </c>
      <c r="P91" s="120">
        <v>0</v>
      </c>
      <c r="Q91" s="120">
        <v>28502843</v>
      </c>
      <c r="R91" s="120">
        <v>26481455</v>
      </c>
      <c r="S91" s="47"/>
    </row>
    <row r="92" spans="1:19" ht="12.75" customHeight="1" x14ac:dyDescent="0.2">
      <c r="A92" s="500">
        <v>33359</v>
      </c>
      <c r="B92" s="500">
        <v>33542</v>
      </c>
      <c r="C92" s="53" t="s">
        <v>3</v>
      </c>
      <c r="D92" s="54">
        <v>3</v>
      </c>
      <c r="E92" s="55">
        <v>6061.14</v>
      </c>
      <c r="F92" s="55">
        <v>663.13</v>
      </c>
      <c r="G92" s="55">
        <v>0</v>
      </c>
      <c r="H92" s="55">
        <v>6144.12</v>
      </c>
      <c r="I92" s="55">
        <v>0</v>
      </c>
      <c r="J92" s="55">
        <v>1072.3699999999999</v>
      </c>
      <c r="K92" s="56">
        <v>12868.39</v>
      </c>
      <c r="L92" s="46">
        <v>13940.76</v>
      </c>
      <c r="M92" s="117"/>
      <c r="N92" s="119">
        <v>12868.39</v>
      </c>
      <c r="O92" s="119">
        <v>6724.27</v>
      </c>
      <c r="P92" s="119"/>
      <c r="Q92" s="119">
        <v>15151.13</v>
      </c>
      <c r="R92" s="119">
        <v>14078.76</v>
      </c>
      <c r="S92" s="47"/>
    </row>
    <row r="93" spans="1:19" ht="9" customHeight="1" x14ac:dyDescent="0.2">
      <c r="A93" s="500"/>
      <c r="B93" s="500"/>
      <c r="C93" s="48" t="s">
        <v>4</v>
      </c>
      <c r="D93" s="49">
        <v>4</v>
      </c>
      <c r="E93" s="50">
        <v>11736004</v>
      </c>
      <c r="F93" s="50">
        <v>1283999</v>
      </c>
      <c r="G93" s="50">
        <v>0</v>
      </c>
      <c r="H93" s="50">
        <v>11896675</v>
      </c>
      <c r="I93" s="50">
        <v>0</v>
      </c>
      <c r="J93" s="51">
        <v>2076398</v>
      </c>
      <c r="K93" s="50">
        <v>24916678</v>
      </c>
      <c r="L93" s="73">
        <v>26993075</v>
      </c>
      <c r="M93" s="118"/>
      <c r="N93" s="120">
        <v>24916678</v>
      </c>
      <c r="O93" s="120">
        <v>13020002</v>
      </c>
      <c r="P93" s="120">
        <v>0</v>
      </c>
      <c r="Q93" s="120">
        <v>29336678</v>
      </c>
      <c r="R93" s="120">
        <v>27260281</v>
      </c>
      <c r="S93" s="47"/>
    </row>
    <row r="94" spans="1:19" ht="12.75" customHeight="1" x14ac:dyDescent="0.2">
      <c r="A94" s="501"/>
      <c r="B94" s="501"/>
      <c r="C94" s="53" t="s">
        <v>3</v>
      </c>
      <c r="D94" s="54">
        <v>5</v>
      </c>
      <c r="E94" s="55">
        <v>6371.01</v>
      </c>
      <c r="F94" s="55">
        <v>700.32</v>
      </c>
      <c r="G94" s="55">
        <v>0</v>
      </c>
      <c r="H94" s="55">
        <v>6144.12</v>
      </c>
      <c r="I94" s="55">
        <v>0</v>
      </c>
      <c r="J94" s="55">
        <v>1101.29</v>
      </c>
      <c r="K94" s="56">
        <v>13215.45</v>
      </c>
      <c r="L94" s="46">
        <v>14316.74</v>
      </c>
      <c r="M94" s="117"/>
      <c r="N94" s="119">
        <v>13215.45</v>
      </c>
      <c r="O94" s="119">
        <v>7071.33</v>
      </c>
      <c r="P94" s="119"/>
      <c r="Q94" s="119">
        <v>15589.58</v>
      </c>
      <c r="R94" s="119">
        <v>14488.29</v>
      </c>
      <c r="S94" s="47"/>
    </row>
    <row r="95" spans="1:19" ht="9" customHeight="1" x14ac:dyDescent="0.2">
      <c r="A95" s="501"/>
      <c r="B95" s="501"/>
      <c r="C95" s="48" t="s">
        <v>4</v>
      </c>
      <c r="D95" s="49">
        <v>6</v>
      </c>
      <c r="E95" s="50">
        <v>12335996</v>
      </c>
      <c r="F95" s="50">
        <v>1356009</v>
      </c>
      <c r="G95" s="50">
        <v>0</v>
      </c>
      <c r="H95" s="50">
        <v>11896675</v>
      </c>
      <c r="I95" s="50">
        <v>0</v>
      </c>
      <c r="J95" s="51">
        <v>2132395</v>
      </c>
      <c r="K95" s="50">
        <v>25588679</v>
      </c>
      <c r="L95" s="73">
        <v>27721074</v>
      </c>
      <c r="M95" s="118"/>
      <c r="N95" s="120">
        <v>25588679</v>
      </c>
      <c r="O95" s="120">
        <v>13692004</v>
      </c>
      <c r="P95" s="120">
        <v>0</v>
      </c>
      <c r="Q95" s="120">
        <v>30185636</v>
      </c>
      <c r="R95" s="120">
        <v>28053241</v>
      </c>
      <c r="S95" s="47"/>
    </row>
    <row r="96" spans="1:19" ht="12.75" customHeight="1" x14ac:dyDescent="0.2">
      <c r="A96" s="501"/>
      <c r="B96" s="501"/>
      <c r="C96" s="53" t="s">
        <v>3</v>
      </c>
      <c r="D96" s="54">
        <v>7</v>
      </c>
      <c r="E96" s="55">
        <v>6674.69</v>
      </c>
      <c r="F96" s="55">
        <v>731.3</v>
      </c>
      <c r="G96" s="55">
        <v>0</v>
      </c>
      <c r="H96" s="55">
        <v>6144.12</v>
      </c>
      <c r="I96" s="55">
        <v>0</v>
      </c>
      <c r="J96" s="55">
        <v>1129.18</v>
      </c>
      <c r="K96" s="56">
        <v>13550.11</v>
      </c>
      <c r="L96" s="46">
        <v>14679.29</v>
      </c>
      <c r="M96" s="117"/>
      <c r="N96" s="119">
        <v>13550.11</v>
      </c>
      <c r="O96" s="119">
        <v>7405.99</v>
      </c>
      <c r="P96" s="119"/>
      <c r="Q96" s="119">
        <v>16012.37</v>
      </c>
      <c r="R96" s="119">
        <v>14883.19</v>
      </c>
      <c r="S96" s="47"/>
    </row>
    <row r="97" spans="1:19" ht="9" customHeight="1" x14ac:dyDescent="0.2">
      <c r="A97" s="501"/>
      <c r="B97" s="501"/>
      <c r="C97" s="48" t="s">
        <v>4</v>
      </c>
      <c r="D97" s="49">
        <v>8</v>
      </c>
      <c r="E97" s="50">
        <v>12924002</v>
      </c>
      <c r="F97" s="50">
        <v>1415994</v>
      </c>
      <c r="G97" s="50">
        <v>0</v>
      </c>
      <c r="H97" s="50">
        <v>11896675</v>
      </c>
      <c r="I97" s="50">
        <v>0</v>
      </c>
      <c r="J97" s="51">
        <v>2186397</v>
      </c>
      <c r="K97" s="50">
        <v>26236671</v>
      </c>
      <c r="L97" s="73">
        <v>28423069</v>
      </c>
      <c r="M97" s="118"/>
      <c r="N97" s="120">
        <v>26236671</v>
      </c>
      <c r="O97" s="120">
        <v>14339996</v>
      </c>
      <c r="P97" s="120">
        <v>0</v>
      </c>
      <c r="Q97" s="120">
        <v>31004272</v>
      </c>
      <c r="R97" s="120">
        <v>28817874</v>
      </c>
      <c r="S97" s="47"/>
    </row>
    <row r="98" spans="1:19" ht="12.75" customHeight="1" x14ac:dyDescent="0.2">
      <c r="A98" s="501"/>
      <c r="B98" s="501"/>
      <c r="C98" s="53" t="s">
        <v>3</v>
      </c>
      <c r="D98" s="54">
        <v>9</v>
      </c>
      <c r="E98" s="55">
        <v>7027.95</v>
      </c>
      <c r="F98" s="55">
        <v>768.49</v>
      </c>
      <c r="G98" s="55">
        <v>0</v>
      </c>
      <c r="H98" s="55">
        <v>6144.12</v>
      </c>
      <c r="I98" s="55">
        <v>0</v>
      </c>
      <c r="J98" s="55">
        <v>1161.71</v>
      </c>
      <c r="K98" s="56">
        <v>13940.56</v>
      </c>
      <c r="L98" s="46">
        <v>15102.27</v>
      </c>
      <c r="M98" s="117"/>
      <c r="N98" s="119">
        <v>13940.56</v>
      </c>
      <c r="O98" s="119">
        <v>7796.44</v>
      </c>
      <c r="P98" s="119"/>
      <c r="Q98" s="119">
        <v>16505.63</v>
      </c>
      <c r="R98" s="119">
        <v>15343.92</v>
      </c>
      <c r="S98" s="47"/>
    </row>
    <row r="99" spans="1:19" ht="9" customHeight="1" x14ac:dyDescent="0.2">
      <c r="A99" s="501"/>
      <c r="B99" s="501"/>
      <c r="C99" s="48" t="s">
        <v>4</v>
      </c>
      <c r="D99" s="49">
        <v>10</v>
      </c>
      <c r="E99" s="50">
        <v>13608009</v>
      </c>
      <c r="F99" s="50">
        <v>1488004</v>
      </c>
      <c r="G99" s="50">
        <v>0</v>
      </c>
      <c r="H99" s="50">
        <v>11896675</v>
      </c>
      <c r="I99" s="50">
        <v>0</v>
      </c>
      <c r="J99" s="51">
        <v>2249384</v>
      </c>
      <c r="K99" s="50">
        <v>26992688</v>
      </c>
      <c r="L99" s="73">
        <v>29242072</v>
      </c>
      <c r="M99" s="118"/>
      <c r="N99" s="120">
        <v>26992688</v>
      </c>
      <c r="O99" s="120">
        <v>15096013</v>
      </c>
      <c r="P99" s="120">
        <v>0</v>
      </c>
      <c r="Q99" s="120">
        <v>31959356</v>
      </c>
      <c r="R99" s="120">
        <v>29709972</v>
      </c>
      <c r="S99" s="47"/>
    </row>
    <row r="100" spans="1:19" ht="12.75" customHeight="1" x14ac:dyDescent="0.2">
      <c r="A100" s="501"/>
      <c r="B100" s="501"/>
      <c r="C100" s="53" t="s">
        <v>3</v>
      </c>
      <c r="D100" s="54">
        <v>11</v>
      </c>
      <c r="E100" s="55">
        <v>7387.4</v>
      </c>
      <c r="F100" s="55">
        <v>811.87</v>
      </c>
      <c r="G100" s="55">
        <v>0</v>
      </c>
      <c r="H100" s="55">
        <v>6144.12</v>
      </c>
      <c r="I100" s="55">
        <v>0</v>
      </c>
      <c r="J100" s="55">
        <v>1195.28</v>
      </c>
      <c r="K100" s="56">
        <v>14343.39</v>
      </c>
      <c r="L100" s="46">
        <v>15538.67</v>
      </c>
      <c r="M100" s="117"/>
      <c r="N100" s="119">
        <v>14343.39</v>
      </c>
      <c r="O100" s="119">
        <v>8199.27</v>
      </c>
      <c r="P100" s="119"/>
      <c r="Q100" s="119">
        <v>17014.54</v>
      </c>
      <c r="R100" s="119">
        <v>15819.26</v>
      </c>
      <c r="S100" s="47"/>
    </row>
    <row r="101" spans="1:19" ht="9" customHeight="1" x14ac:dyDescent="0.2">
      <c r="A101" s="501"/>
      <c r="B101" s="501"/>
      <c r="C101" s="48" t="s">
        <v>4</v>
      </c>
      <c r="D101" s="49">
        <v>12</v>
      </c>
      <c r="E101" s="50">
        <v>14304001</v>
      </c>
      <c r="F101" s="50">
        <v>1572000</v>
      </c>
      <c r="G101" s="50">
        <v>0</v>
      </c>
      <c r="H101" s="50">
        <v>11896675</v>
      </c>
      <c r="I101" s="50">
        <v>0</v>
      </c>
      <c r="J101" s="51">
        <v>2314385</v>
      </c>
      <c r="K101" s="50">
        <v>27772676</v>
      </c>
      <c r="L101" s="73">
        <v>30087061</v>
      </c>
      <c r="M101" s="118"/>
      <c r="N101" s="120">
        <v>27772676</v>
      </c>
      <c r="O101" s="120">
        <v>15876001</v>
      </c>
      <c r="P101" s="120">
        <v>0</v>
      </c>
      <c r="Q101" s="120">
        <v>32944743</v>
      </c>
      <c r="R101" s="120">
        <v>30630359</v>
      </c>
      <c r="S101" s="47"/>
    </row>
    <row r="102" spans="1:19" ht="12.75" customHeight="1" x14ac:dyDescent="0.2">
      <c r="A102" s="501"/>
      <c r="B102" s="501"/>
      <c r="C102" s="53" t="s">
        <v>3</v>
      </c>
      <c r="D102" s="54">
        <v>13</v>
      </c>
      <c r="E102" s="55">
        <v>7740.66</v>
      </c>
      <c r="F102" s="55">
        <v>849.06</v>
      </c>
      <c r="G102" s="55">
        <v>0</v>
      </c>
      <c r="H102" s="55">
        <v>6144.12</v>
      </c>
      <c r="I102" s="55">
        <v>0</v>
      </c>
      <c r="J102" s="55">
        <v>1227.82</v>
      </c>
      <c r="K102" s="56">
        <v>14733.84</v>
      </c>
      <c r="L102" s="46">
        <v>15961.66</v>
      </c>
      <c r="M102" s="117"/>
      <c r="N102" s="119">
        <v>14733.84</v>
      </c>
      <c r="O102" s="119">
        <v>8589.7199999999993</v>
      </c>
      <c r="P102" s="119"/>
      <c r="Q102" s="119">
        <v>17507.810000000001</v>
      </c>
      <c r="R102" s="119">
        <v>16279.99</v>
      </c>
      <c r="S102" s="47"/>
    </row>
    <row r="103" spans="1:19" ht="9" customHeight="1" x14ac:dyDescent="0.2">
      <c r="A103" s="501"/>
      <c r="B103" s="501"/>
      <c r="C103" s="48" t="s">
        <v>4</v>
      </c>
      <c r="D103" s="49">
        <v>14</v>
      </c>
      <c r="E103" s="50">
        <v>14988008</v>
      </c>
      <c r="F103" s="50">
        <v>1644009</v>
      </c>
      <c r="G103" s="50">
        <v>0</v>
      </c>
      <c r="H103" s="50">
        <v>11896675</v>
      </c>
      <c r="I103" s="50">
        <v>0</v>
      </c>
      <c r="J103" s="51">
        <v>2377391</v>
      </c>
      <c r="K103" s="50">
        <v>28528692</v>
      </c>
      <c r="L103" s="73">
        <v>30906083</v>
      </c>
      <c r="M103" s="118"/>
      <c r="N103" s="120">
        <v>28528692</v>
      </c>
      <c r="O103" s="120">
        <v>16632017</v>
      </c>
      <c r="P103" s="120">
        <v>0</v>
      </c>
      <c r="Q103" s="120">
        <v>33899847</v>
      </c>
      <c r="R103" s="120">
        <v>31522456</v>
      </c>
      <c r="S103" s="47"/>
    </row>
    <row r="104" spans="1:19" ht="12.75" customHeight="1" x14ac:dyDescent="0.2">
      <c r="A104" s="501"/>
      <c r="B104" s="501"/>
      <c r="C104" s="53" t="s">
        <v>3</v>
      </c>
      <c r="D104" s="54">
        <v>15</v>
      </c>
      <c r="E104" s="55">
        <v>8155.89</v>
      </c>
      <c r="F104" s="55">
        <v>892.44</v>
      </c>
      <c r="G104" s="55">
        <v>0</v>
      </c>
      <c r="H104" s="55">
        <v>6144.12</v>
      </c>
      <c r="I104" s="55">
        <v>0</v>
      </c>
      <c r="J104" s="55">
        <v>1266.04</v>
      </c>
      <c r="K104" s="56">
        <v>15192.45</v>
      </c>
      <c r="L104" s="46">
        <v>16458.490000000002</v>
      </c>
      <c r="M104" s="117"/>
      <c r="N104" s="119">
        <v>15192.45</v>
      </c>
      <c r="O104" s="119">
        <v>9048.33</v>
      </c>
      <c r="P104" s="119"/>
      <c r="Q104" s="119">
        <v>18087.189999999999</v>
      </c>
      <c r="R104" s="119">
        <v>16821.150000000001</v>
      </c>
      <c r="S104" s="47"/>
    </row>
    <row r="105" spans="1:19" ht="9" customHeight="1" x14ac:dyDescent="0.2">
      <c r="A105" s="501"/>
      <c r="B105" s="501"/>
      <c r="C105" s="48" t="s">
        <v>4</v>
      </c>
      <c r="D105" s="49">
        <v>16</v>
      </c>
      <c r="E105" s="50">
        <v>15792005</v>
      </c>
      <c r="F105" s="50">
        <v>1728005</v>
      </c>
      <c r="G105" s="50">
        <v>0</v>
      </c>
      <c r="H105" s="50">
        <v>11896675</v>
      </c>
      <c r="I105" s="50">
        <v>0</v>
      </c>
      <c r="J105" s="51">
        <v>2451395</v>
      </c>
      <c r="K105" s="50">
        <v>29416685</v>
      </c>
      <c r="L105" s="73">
        <v>31868080</v>
      </c>
      <c r="M105" s="118"/>
      <c r="N105" s="120">
        <v>29416685</v>
      </c>
      <c r="O105" s="120">
        <v>17520010</v>
      </c>
      <c r="P105" s="120">
        <v>0</v>
      </c>
      <c r="Q105" s="120">
        <v>35021683</v>
      </c>
      <c r="R105" s="120">
        <v>32570288</v>
      </c>
      <c r="S105" s="47"/>
    </row>
    <row r="106" spans="1:19" ht="12.75" customHeight="1" x14ac:dyDescent="0.2">
      <c r="A106" s="501"/>
      <c r="B106" s="501"/>
      <c r="C106" s="53" t="s">
        <v>3</v>
      </c>
      <c r="D106" s="54">
        <v>17</v>
      </c>
      <c r="E106" s="55">
        <v>8571.1200000000008</v>
      </c>
      <c r="F106" s="55">
        <v>942.02</v>
      </c>
      <c r="G106" s="55">
        <v>0</v>
      </c>
      <c r="H106" s="55">
        <v>6144.12</v>
      </c>
      <c r="I106" s="55">
        <v>0</v>
      </c>
      <c r="J106" s="55">
        <v>1304.77</v>
      </c>
      <c r="K106" s="56">
        <v>15657.26</v>
      </c>
      <c r="L106" s="46">
        <v>16962.03</v>
      </c>
      <c r="M106" s="117"/>
      <c r="N106" s="119">
        <v>15657.26</v>
      </c>
      <c r="O106" s="119">
        <v>9513.14</v>
      </c>
      <c r="P106" s="119"/>
      <c r="Q106" s="119">
        <v>18674.400000000001</v>
      </c>
      <c r="R106" s="119">
        <v>17369.63</v>
      </c>
      <c r="S106" s="47"/>
    </row>
    <row r="107" spans="1:19" ht="9" customHeight="1" x14ac:dyDescent="0.2">
      <c r="A107" s="501"/>
      <c r="B107" s="501"/>
      <c r="C107" s="48" t="s">
        <v>4</v>
      </c>
      <c r="D107" s="49">
        <v>18</v>
      </c>
      <c r="E107" s="50">
        <v>16596003</v>
      </c>
      <c r="F107" s="50">
        <v>1824005</v>
      </c>
      <c r="G107" s="50">
        <v>0</v>
      </c>
      <c r="H107" s="50">
        <v>11896675</v>
      </c>
      <c r="I107" s="50">
        <v>0</v>
      </c>
      <c r="J107" s="51">
        <v>2526387</v>
      </c>
      <c r="K107" s="50">
        <v>30316683</v>
      </c>
      <c r="L107" s="73">
        <v>32843070</v>
      </c>
      <c r="M107" s="118"/>
      <c r="N107" s="120">
        <v>30316683</v>
      </c>
      <c r="O107" s="120">
        <v>18420008</v>
      </c>
      <c r="P107" s="120">
        <v>0</v>
      </c>
      <c r="Q107" s="120">
        <v>36158680</v>
      </c>
      <c r="R107" s="120">
        <v>33632293</v>
      </c>
      <c r="S107" s="47"/>
    </row>
    <row r="108" spans="1:19" ht="12.75" customHeight="1" x14ac:dyDescent="0.2">
      <c r="A108" s="501"/>
      <c r="B108" s="501"/>
      <c r="C108" s="53" t="s">
        <v>3</v>
      </c>
      <c r="D108" s="54">
        <v>19</v>
      </c>
      <c r="E108" s="55">
        <v>8980.15</v>
      </c>
      <c r="F108" s="55">
        <v>985.4</v>
      </c>
      <c r="G108" s="55">
        <v>0</v>
      </c>
      <c r="H108" s="55">
        <v>6144.12</v>
      </c>
      <c r="I108" s="55">
        <v>0</v>
      </c>
      <c r="J108" s="55">
        <v>1342.47</v>
      </c>
      <c r="K108" s="56">
        <v>16109.67</v>
      </c>
      <c r="L108" s="46">
        <v>17452.14</v>
      </c>
      <c r="M108" s="117"/>
      <c r="N108" s="119">
        <v>16109.67</v>
      </c>
      <c r="O108" s="119">
        <v>9965.5499999999993</v>
      </c>
      <c r="P108" s="119"/>
      <c r="Q108" s="119">
        <v>19245.939999999999</v>
      </c>
      <c r="R108" s="119">
        <v>17903.47</v>
      </c>
      <c r="S108" s="47"/>
    </row>
    <row r="109" spans="1:19" ht="9" customHeight="1" x14ac:dyDescent="0.2">
      <c r="A109" s="501"/>
      <c r="B109" s="501"/>
      <c r="C109" s="48" t="s">
        <v>4</v>
      </c>
      <c r="D109" s="49">
        <v>20</v>
      </c>
      <c r="E109" s="50">
        <v>17387995</v>
      </c>
      <c r="F109" s="50">
        <v>1908000</v>
      </c>
      <c r="G109" s="50">
        <v>0</v>
      </c>
      <c r="H109" s="50">
        <v>11896675</v>
      </c>
      <c r="I109" s="50">
        <v>0</v>
      </c>
      <c r="J109" s="51">
        <v>2599384</v>
      </c>
      <c r="K109" s="50">
        <v>31192671</v>
      </c>
      <c r="L109" s="73">
        <v>33792055</v>
      </c>
      <c r="M109" s="118"/>
      <c r="N109" s="120">
        <v>31192671</v>
      </c>
      <c r="O109" s="120">
        <v>19295995</v>
      </c>
      <c r="P109" s="120">
        <v>0</v>
      </c>
      <c r="Q109" s="120">
        <v>37265336</v>
      </c>
      <c r="R109" s="120">
        <v>34665952</v>
      </c>
      <c r="S109" s="47"/>
    </row>
    <row r="110" spans="1:19" ht="12.75" customHeight="1" x14ac:dyDescent="0.2">
      <c r="A110" s="501"/>
      <c r="B110" s="501"/>
      <c r="C110" s="53" t="s">
        <v>3</v>
      </c>
      <c r="D110" s="54">
        <v>21</v>
      </c>
      <c r="E110" s="55">
        <v>9252.84</v>
      </c>
      <c r="F110" s="55">
        <v>1016.39</v>
      </c>
      <c r="G110" s="55">
        <v>0</v>
      </c>
      <c r="H110" s="55">
        <v>6144.12</v>
      </c>
      <c r="I110" s="55">
        <v>0</v>
      </c>
      <c r="J110" s="55">
        <v>1367.78</v>
      </c>
      <c r="K110" s="56">
        <v>16413.349999999999</v>
      </c>
      <c r="L110" s="46">
        <v>17781.13</v>
      </c>
      <c r="M110" s="117"/>
      <c r="N110" s="119">
        <v>16413.349999999999</v>
      </c>
      <c r="O110" s="119">
        <v>10269.23</v>
      </c>
      <c r="P110" s="119"/>
      <c r="Q110" s="119">
        <v>19629.59</v>
      </c>
      <c r="R110" s="119">
        <v>18261.810000000001</v>
      </c>
      <c r="S110" s="47"/>
    </row>
    <row r="111" spans="1:19" ht="9" customHeight="1" x14ac:dyDescent="0.2">
      <c r="A111" s="501"/>
      <c r="B111" s="501"/>
      <c r="C111" s="48" t="s">
        <v>4</v>
      </c>
      <c r="D111" s="49">
        <v>22</v>
      </c>
      <c r="E111" s="50">
        <v>17915997</v>
      </c>
      <c r="F111" s="50">
        <v>1968005</v>
      </c>
      <c r="G111" s="50">
        <v>0</v>
      </c>
      <c r="H111" s="50">
        <v>11896675</v>
      </c>
      <c r="I111" s="50">
        <v>0</v>
      </c>
      <c r="J111" s="51">
        <v>2648391</v>
      </c>
      <c r="K111" s="50">
        <v>31780677</v>
      </c>
      <c r="L111" s="73">
        <v>34429069</v>
      </c>
      <c r="M111" s="118"/>
      <c r="N111" s="120">
        <v>31780677</v>
      </c>
      <c r="O111" s="120">
        <v>19884002</v>
      </c>
      <c r="P111" s="120">
        <v>0</v>
      </c>
      <c r="Q111" s="120">
        <v>38008186</v>
      </c>
      <c r="R111" s="120">
        <v>35359795</v>
      </c>
      <c r="S111" s="47"/>
    </row>
    <row r="112" spans="1:19" ht="12.75" customHeight="1" x14ac:dyDescent="0.2">
      <c r="A112" s="501"/>
      <c r="B112" s="501"/>
      <c r="C112" s="53" t="s">
        <v>3</v>
      </c>
      <c r="D112" s="54">
        <v>23</v>
      </c>
      <c r="E112" s="55">
        <v>9519.33</v>
      </c>
      <c r="F112" s="55">
        <v>1047.3699999999999</v>
      </c>
      <c r="G112" s="55">
        <v>0</v>
      </c>
      <c r="H112" s="55">
        <v>6144.12</v>
      </c>
      <c r="I112" s="55">
        <v>0</v>
      </c>
      <c r="J112" s="55">
        <v>1392.57</v>
      </c>
      <c r="K112" s="56">
        <v>16710.82</v>
      </c>
      <c r="L112" s="46">
        <v>18103.39</v>
      </c>
      <c r="M112" s="117"/>
      <c r="N112" s="119">
        <v>16710.82</v>
      </c>
      <c r="O112" s="119">
        <v>10566.7</v>
      </c>
      <c r="P112" s="119"/>
      <c r="Q112" s="119">
        <v>20005.400000000001</v>
      </c>
      <c r="R112" s="119">
        <v>18612.830000000002</v>
      </c>
      <c r="S112" s="47"/>
    </row>
    <row r="113" spans="1:19" ht="9" customHeight="1" x14ac:dyDescent="0.2">
      <c r="A113" s="501"/>
      <c r="B113" s="501"/>
      <c r="C113" s="48" t="s">
        <v>4</v>
      </c>
      <c r="D113" s="49">
        <v>23</v>
      </c>
      <c r="E113" s="50">
        <v>18431993</v>
      </c>
      <c r="F113" s="50">
        <v>2027991</v>
      </c>
      <c r="G113" s="50">
        <v>0</v>
      </c>
      <c r="H113" s="50">
        <v>11896675</v>
      </c>
      <c r="I113" s="50">
        <v>0</v>
      </c>
      <c r="J113" s="51">
        <v>2696392</v>
      </c>
      <c r="K113" s="50">
        <v>32356659</v>
      </c>
      <c r="L113" s="73">
        <v>35053051</v>
      </c>
      <c r="M113" s="118"/>
      <c r="N113" s="120">
        <v>32356659</v>
      </c>
      <c r="O113" s="120">
        <v>20459984</v>
      </c>
      <c r="P113" s="120">
        <v>0</v>
      </c>
      <c r="Q113" s="120">
        <v>38735856</v>
      </c>
      <c r="R113" s="120">
        <v>36039464</v>
      </c>
      <c r="S113" s="47"/>
    </row>
    <row r="114" spans="1:19" ht="12.75" customHeight="1" x14ac:dyDescent="0.2">
      <c r="A114" s="501"/>
      <c r="B114" s="501"/>
      <c r="C114" s="53" t="s">
        <v>3</v>
      </c>
      <c r="D114" s="54">
        <v>24</v>
      </c>
      <c r="E114" s="55">
        <v>9792.02</v>
      </c>
      <c r="F114" s="55">
        <v>1072.1600000000001</v>
      </c>
      <c r="G114" s="55">
        <v>0</v>
      </c>
      <c r="H114" s="55">
        <v>6144.12</v>
      </c>
      <c r="I114" s="55">
        <v>0</v>
      </c>
      <c r="J114" s="55">
        <v>1417.36</v>
      </c>
      <c r="K114" s="56">
        <v>17008.3</v>
      </c>
      <c r="L114" s="46">
        <v>18425.66</v>
      </c>
      <c r="M114" s="117"/>
      <c r="N114" s="119">
        <v>17008.3</v>
      </c>
      <c r="O114" s="119">
        <v>10864.18</v>
      </c>
      <c r="P114" s="119"/>
      <c r="Q114" s="119">
        <v>20381.21</v>
      </c>
      <c r="R114" s="119">
        <v>18963.849999999999</v>
      </c>
      <c r="S114" s="47"/>
    </row>
    <row r="115" spans="1:19" ht="9" customHeight="1" x14ac:dyDescent="0.2">
      <c r="A115" s="501"/>
      <c r="B115" s="501"/>
      <c r="C115" s="48" t="s">
        <v>4</v>
      </c>
      <c r="D115" s="49">
        <v>25</v>
      </c>
      <c r="E115" s="50">
        <v>18959995</v>
      </c>
      <c r="F115" s="50">
        <v>2075991</v>
      </c>
      <c r="G115" s="50">
        <v>0</v>
      </c>
      <c r="H115" s="50">
        <v>11896675</v>
      </c>
      <c r="I115" s="50">
        <v>0</v>
      </c>
      <c r="J115" s="51">
        <v>2744392</v>
      </c>
      <c r="K115" s="50">
        <v>32932661</v>
      </c>
      <c r="L115" s="73">
        <v>35677053</v>
      </c>
      <c r="M115" s="118"/>
      <c r="N115" s="120">
        <v>32932661</v>
      </c>
      <c r="O115" s="120">
        <v>21035986</v>
      </c>
      <c r="P115" s="120">
        <v>0</v>
      </c>
      <c r="Q115" s="120">
        <v>39463525</v>
      </c>
      <c r="R115" s="120">
        <v>36719134</v>
      </c>
      <c r="S115" s="47"/>
    </row>
    <row r="116" spans="1:19" ht="12.75" customHeight="1" x14ac:dyDescent="0.2">
      <c r="A116" s="501"/>
      <c r="B116" s="501"/>
      <c r="C116" s="53" t="s">
        <v>3</v>
      </c>
      <c r="D116" s="54">
        <v>26</v>
      </c>
      <c r="E116" s="55">
        <v>10058.51</v>
      </c>
      <c r="F116" s="55">
        <v>1103.1500000000001</v>
      </c>
      <c r="G116" s="55">
        <v>0</v>
      </c>
      <c r="H116" s="55">
        <v>6144.12</v>
      </c>
      <c r="I116" s="55">
        <v>0</v>
      </c>
      <c r="J116" s="55">
        <v>1442.15</v>
      </c>
      <c r="K116" s="56">
        <v>17305.78</v>
      </c>
      <c r="L116" s="46">
        <v>18747.93</v>
      </c>
      <c r="M116" s="117"/>
      <c r="N116" s="119">
        <v>17305.78</v>
      </c>
      <c r="O116" s="119">
        <v>11161.66</v>
      </c>
      <c r="P116" s="119"/>
      <c r="Q116" s="119">
        <v>20757.03</v>
      </c>
      <c r="R116" s="119">
        <v>19314.88</v>
      </c>
      <c r="S116" s="47"/>
    </row>
    <row r="117" spans="1:19" ht="9" customHeight="1" x14ac:dyDescent="0.2">
      <c r="A117" s="501"/>
      <c r="B117" s="501"/>
      <c r="C117" s="48" t="s">
        <v>4</v>
      </c>
      <c r="D117" s="49">
        <v>27</v>
      </c>
      <c r="E117" s="50">
        <v>19475991</v>
      </c>
      <c r="F117" s="50">
        <v>2135996</v>
      </c>
      <c r="G117" s="50">
        <v>0</v>
      </c>
      <c r="H117" s="50">
        <v>11896675</v>
      </c>
      <c r="I117" s="50">
        <v>0</v>
      </c>
      <c r="J117" s="51">
        <v>2792392</v>
      </c>
      <c r="K117" s="50">
        <v>33508663</v>
      </c>
      <c r="L117" s="73">
        <v>36301054</v>
      </c>
      <c r="M117" s="118"/>
      <c r="N117" s="120">
        <v>33508663</v>
      </c>
      <c r="O117" s="120">
        <v>21611987</v>
      </c>
      <c r="P117" s="120">
        <v>0</v>
      </c>
      <c r="Q117" s="120">
        <v>40191214</v>
      </c>
      <c r="R117" s="120">
        <v>37398823</v>
      </c>
      <c r="S117" s="47"/>
    </row>
    <row r="118" spans="1:19" ht="12.75" customHeight="1" x14ac:dyDescent="0.2">
      <c r="A118" s="501"/>
      <c r="B118" s="501"/>
      <c r="C118" s="53" t="s">
        <v>3</v>
      </c>
      <c r="D118" s="54">
        <v>28</v>
      </c>
      <c r="E118" s="55">
        <v>10331.200000000001</v>
      </c>
      <c r="F118" s="55">
        <v>1134.1400000000001</v>
      </c>
      <c r="G118" s="55">
        <v>0</v>
      </c>
      <c r="H118" s="55">
        <v>6144.12</v>
      </c>
      <c r="I118" s="55">
        <v>0</v>
      </c>
      <c r="J118" s="55">
        <v>1467.46</v>
      </c>
      <c r="K118" s="56">
        <v>17609.46</v>
      </c>
      <c r="L118" s="46">
        <v>19076.919999999998</v>
      </c>
      <c r="M118" s="117"/>
      <c r="N118" s="119">
        <v>17609.46</v>
      </c>
      <c r="O118" s="119">
        <v>11465.34</v>
      </c>
      <c r="P118" s="119"/>
      <c r="Q118" s="119">
        <v>21140.68</v>
      </c>
      <c r="R118" s="119">
        <v>19673.22</v>
      </c>
      <c r="S118" s="47"/>
    </row>
    <row r="119" spans="1:19" ht="9" customHeight="1" x14ac:dyDescent="0.2">
      <c r="A119" s="501"/>
      <c r="B119" s="501"/>
      <c r="C119" s="48" t="s">
        <v>4</v>
      </c>
      <c r="D119" s="49">
        <v>29</v>
      </c>
      <c r="E119" s="50">
        <v>20003993</v>
      </c>
      <c r="F119" s="50">
        <v>2196001</v>
      </c>
      <c r="G119" s="50">
        <v>0</v>
      </c>
      <c r="H119" s="50">
        <v>11896675</v>
      </c>
      <c r="I119" s="50">
        <v>0</v>
      </c>
      <c r="J119" s="51">
        <v>2841399</v>
      </c>
      <c r="K119" s="50">
        <v>34096669</v>
      </c>
      <c r="L119" s="73">
        <v>36938068</v>
      </c>
      <c r="M119" s="118"/>
      <c r="N119" s="120">
        <v>34096669</v>
      </c>
      <c r="O119" s="120">
        <v>22199994</v>
      </c>
      <c r="P119" s="120">
        <v>0</v>
      </c>
      <c r="Q119" s="120">
        <v>40934064</v>
      </c>
      <c r="R119" s="120">
        <v>38092666</v>
      </c>
      <c r="S119" s="47"/>
    </row>
    <row r="120" spans="1:19" ht="12.75" customHeight="1" x14ac:dyDescent="0.2">
      <c r="A120" s="501"/>
      <c r="B120" s="501"/>
      <c r="C120" s="53" t="s">
        <v>3</v>
      </c>
      <c r="D120" s="54">
        <v>30</v>
      </c>
      <c r="E120" s="55">
        <v>10603.89</v>
      </c>
      <c r="F120" s="55">
        <v>1165.1300000000001</v>
      </c>
      <c r="G120" s="55">
        <v>0</v>
      </c>
      <c r="H120" s="55">
        <v>6144.12</v>
      </c>
      <c r="I120" s="55">
        <v>0</v>
      </c>
      <c r="J120" s="55">
        <v>1492.76</v>
      </c>
      <c r="K120" s="56">
        <v>17913.14</v>
      </c>
      <c r="L120" s="46">
        <v>19405.900000000001</v>
      </c>
      <c r="M120" s="117"/>
      <c r="N120" s="119">
        <v>17913.14</v>
      </c>
      <c r="O120" s="119">
        <v>11769.02</v>
      </c>
      <c r="P120" s="119"/>
      <c r="Q120" s="119">
        <v>21524.32</v>
      </c>
      <c r="R120" s="119">
        <v>20031.560000000001</v>
      </c>
      <c r="S120" s="47"/>
    </row>
    <row r="121" spans="1:19" ht="9" customHeight="1" x14ac:dyDescent="0.2">
      <c r="A121" s="501"/>
      <c r="B121" s="501"/>
      <c r="C121" s="48" t="s">
        <v>4</v>
      </c>
      <c r="D121" s="49">
        <v>31</v>
      </c>
      <c r="E121" s="50">
        <v>20531994</v>
      </c>
      <c r="F121" s="50">
        <v>2256006</v>
      </c>
      <c r="G121" s="50">
        <v>0</v>
      </c>
      <c r="H121" s="50">
        <v>11896675</v>
      </c>
      <c r="I121" s="50">
        <v>0</v>
      </c>
      <c r="J121" s="51">
        <v>2890386</v>
      </c>
      <c r="K121" s="50">
        <v>34684676</v>
      </c>
      <c r="L121" s="73">
        <v>37575062</v>
      </c>
      <c r="M121" s="118"/>
      <c r="N121" s="120">
        <v>34684676</v>
      </c>
      <c r="O121" s="120">
        <v>22788000</v>
      </c>
      <c r="P121" s="120">
        <v>0</v>
      </c>
      <c r="Q121" s="120">
        <v>41676895</v>
      </c>
      <c r="R121" s="120">
        <v>38786509</v>
      </c>
      <c r="S121" s="47"/>
    </row>
    <row r="122" spans="1:19" ht="12.75" customHeight="1" x14ac:dyDescent="0.2">
      <c r="A122" s="501"/>
      <c r="B122" s="501"/>
      <c r="C122" s="53" t="s">
        <v>3</v>
      </c>
      <c r="D122" s="54">
        <v>32</v>
      </c>
      <c r="E122" s="55">
        <v>10870.38</v>
      </c>
      <c r="F122" s="55">
        <v>1189.92</v>
      </c>
      <c r="G122" s="55">
        <v>0</v>
      </c>
      <c r="H122" s="55">
        <v>6144.12</v>
      </c>
      <c r="I122" s="55">
        <v>0</v>
      </c>
      <c r="J122" s="55">
        <v>1517.04</v>
      </c>
      <c r="K122" s="56">
        <v>18204.419999999998</v>
      </c>
      <c r="L122" s="46">
        <v>19721.46</v>
      </c>
      <c r="M122" s="117"/>
      <c r="N122" s="119">
        <v>18204.419999999998</v>
      </c>
      <c r="O122" s="119">
        <v>12060.3</v>
      </c>
      <c r="P122" s="119"/>
      <c r="Q122" s="119">
        <v>21892.31</v>
      </c>
      <c r="R122" s="119">
        <v>20375.27</v>
      </c>
      <c r="S122" s="47"/>
    </row>
    <row r="123" spans="1:19" ht="9" customHeight="1" x14ac:dyDescent="0.2">
      <c r="A123" s="501"/>
      <c r="B123" s="501"/>
      <c r="C123" s="48" t="s">
        <v>4</v>
      </c>
      <c r="D123" s="49">
        <v>33</v>
      </c>
      <c r="E123" s="50">
        <v>21047991</v>
      </c>
      <c r="F123" s="50">
        <v>2304006</v>
      </c>
      <c r="G123" s="50">
        <v>0</v>
      </c>
      <c r="H123" s="50">
        <v>11896675</v>
      </c>
      <c r="I123" s="50">
        <v>0</v>
      </c>
      <c r="J123" s="51">
        <v>2937399</v>
      </c>
      <c r="K123" s="50">
        <v>35248672</v>
      </c>
      <c r="L123" s="73">
        <v>38186071</v>
      </c>
      <c r="M123" s="118"/>
      <c r="N123" s="120">
        <v>35248672</v>
      </c>
      <c r="O123" s="120">
        <v>23351997</v>
      </c>
      <c r="P123" s="120">
        <v>0</v>
      </c>
      <c r="Q123" s="120">
        <v>42389423</v>
      </c>
      <c r="R123" s="120">
        <v>39452024</v>
      </c>
      <c r="S123" s="47"/>
    </row>
    <row r="124" spans="1:19" ht="12.75" customHeight="1" x14ac:dyDescent="0.2">
      <c r="A124" s="501"/>
      <c r="B124" s="501"/>
      <c r="C124" s="53" t="s">
        <v>3</v>
      </c>
      <c r="D124" s="54">
        <v>34</v>
      </c>
      <c r="E124" s="55">
        <v>11136.88</v>
      </c>
      <c r="F124" s="55">
        <v>1220.9000000000001</v>
      </c>
      <c r="G124" s="55">
        <v>0</v>
      </c>
      <c r="H124" s="55">
        <v>6144.12</v>
      </c>
      <c r="I124" s="55">
        <v>0</v>
      </c>
      <c r="J124" s="55">
        <v>1541.83</v>
      </c>
      <c r="K124" s="56">
        <v>18501.900000000001</v>
      </c>
      <c r="L124" s="46">
        <v>20043.73</v>
      </c>
      <c r="M124" s="117"/>
      <c r="N124" s="119">
        <v>18501.900000000001</v>
      </c>
      <c r="O124" s="119">
        <v>12357.78</v>
      </c>
      <c r="P124" s="119"/>
      <c r="Q124" s="119">
        <v>22268.13</v>
      </c>
      <c r="R124" s="119">
        <v>20726.3</v>
      </c>
      <c r="S124" s="47"/>
    </row>
    <row r="125" spans="1:19" ht="9" customHeight="1" x14ac:dyDescent="0.2">
      <c r="A125" s="501"/>
      <c r="B125" s="501"/>
      <c r="C125" s="48" t="s">
        <v>4</v>
      </c>
      <c r="D125" s="49">
        <v>35</v>
      </c>
      <c r="E125" s="50">
        <v>21564007</v>
      </c>
      <c r="F125" s="50">
        <v>2363992</v>
      </c>
      <c r="G125" s="50">
        <v>0</v>
      </c>
      <c r="H125" s="50">
        <v>11896675</v>
      </c>
      <c r="I125" s="50">
        <v>0</v>
      </c>
      <c r="J125" s="51">
        <v>2985399</v>
      </c>
      <c r="K125" s="50">
        <v>35824674</v>
      </c>
      <c r="L125" s="73">
        <v>38810073</v>
      </c>
      <c r="M125" s="118"/>
      <c r="N125" s="120">
        <v>35824674</v>
      </c>
      <c r="O125" s="120">
        <v>23927999</v>
      </c>
      <c r="P125" s="120">
        <v>0</v>
      </c>
      <c r="Q125" s="120">
        <v>43117112</v>
      </c>
      <c r="R125" s="120">
        <v>40131713</v>
      </c>
      <c r="S125" s="47"/>
    </row>
    <row r="126" spans="1:19" ht="12.75" customHeight="1" x14ac:dyDescent="0.2">
      <c r="A126" s="501"/>
      <c r="B126" s="501"/>
      <c r="C126" s="53" t="s">
        <v>3</v>
      </c>
      <c r="D126" s="54">
        <v>36</v>
      </c>
      <c r="E126" s="55">
        <v>11409.57</v>
      </c>
      <c r="F126" s="55">
        <v>1251.8900000000001</v>
      </c>
      <c r="G126" s="55">
        <v>0</v>
      </c>
      <c r="H126" s="55">
        <v>6144.12</v>
      </c>
      <c r="I126" s="55">
        <v>0</v>
      </c>
      <c r="J126" s="55">
        <v>1567.13</v>
      </c>
      <c r="K126" s="56">
        <v>18805.580000000002</v>
      </c>
      <c r="L126" s="46">
        <v>20372.71</v>
      </c>
      <c r="M126" s="117"/>
      <c r="N126" s="119">
        <v>18805.580000000002</v>
      </c>
      <c r="O126" s="119">
        <v>12661.46</v>
      </c>
      <c r="P126" s="119"/>
      <c r="Q126" s="119">
        <v>22651.77</v>
      </c>
      <c r="R126" s="119">
        <v>21084.639999999999</v>
      </c>
      <c r="S126" s="47"/>
    </row>
    <row r="127" spans="1:19" ht="9" customHeight="1" x14ac:dyDescent="0.2">
      <c r="A127" s="501"/>
      <c r="B127" s="501"/>
      <c r="C127" s="48" t="s">
        <v>4</v>
      </c>
      <c r="D127" s="49">
        <v>37</v>
      </c>
      <c r="E127" s="50">
        <v>22092008</v>
      </c>
      <c r="F127" s="50">
        <v>2423997</v>
      </c>
      <c r="G127" s="50">
        <v>0</v>
      </c>
      <c r="H127" s="50">
        <v>11896675</v>
      </c>
      <c r="I127" s="50">
        <v>0</v>
      </c>
      <c r="J127" s="51">
        <v>3034387</v>
      </c>
      <c r="K127" s="50">
        <v>36412680</v>
      </c>
      <c r="L127" s="73">
        <v>39447067</v>
      </c>
      <c r="M127" s="118"/>
      <c r="N127" s="120">
        <v>36412680</v>
      </c>
      <c r="O127" s="120">
        <v>24516005</v>
      </c>
      <c r="P127" s="120">
        <v>0</v>
      </c>
      <c r="Q127" s="120">
        <v>43859943</v>
      </c>
      <c r="R127" s="120">
        <v>40825556</v>
      </c>
      <c r="S127" s="47"/>
    </row>
    <row r="128" spans="1:19" ht="12.75" customHeight="1" x14ac:dyDescent="0.2">
      <c r="A128" s="501"/>
      <c r="B128" s="501"/>
      <c r="C128" s="53" t="s">
        <v>3</v>
      </c>
      <c r="D128" s="54">
        <v>38</v>
      </c>
      <c r="E128" s="55">
        <v>11676.06</v>
      </c>
      <c r="F128" s="55">
        <v>1282.8800000000001</v>
      </c>
      <c r="G128" s="55">
        <v>0</v>
      </c>
      <c r="H128" s="55">
        <v>6144.12</v>
      </c>
      <c r="I128" s="55">
        <v>0</v>
      </c>
      <c r="J128" s="55">
        <v>1591.92</v>
      </c>
      <c r="K128" s="56">
        <v>19103.060000000001</v>
      </c>
      <c r="L128" s="46">
        <v>20694.98</v>
      </c>
      <c r="M128" s="117"/>
      <c r="N128" s="119">
        <v>19103.060000000001</v>
      </c>
      <c r="O128" s="119">
        <v>12958.94</v>
      </c>
      <c r="P128" s="119"/>
      <c r="Q128" s="119">
        <v>23027.59</v>
      </c>
      <c r="R128" s="119">
        <v>21435.67</v>
      </c>
      <c r="S128" s="47"/>
    </row>
    <row r="129" spans="1:19" ht="9" customHeight="1" x14ac:dyDescent="0.2">
      <c r="A129" s="501"/>
      <c r="B129" s="501"/>
      <c r="C129" s="48" t="s">
        <v>4</v>
      </c>
      <c r="D129" s="49">
        <v>39</v>
      </c>
      <c r="E129" s="50">
        <v>22608005</v>
      </c>
      <c r="F129" s="50">
        <v>2484002</v>
      </c>
      <c r="G129" s="50">
        <v>0</v>
      </c>
      <c r="H129" s="50">
        <v>11896675</v>
      </c>
      <c r="I129" s="50">
        <v>0</v>
      </c>
      <c r="J129" s="51">
        <v>3082387</v>
      </c>
      <c r="K129" s="50">
        <v>36988682</v>
      </c>
      <c r="L129" s="73">
        <v>40071069</v>
      </c>
      <c r="M129" s="118"/>
      <c r="N129" s="120">
        <v>36988682</v>
      </c>
      <c r="O129" s="120">
        <v>25092007</v>
      </c>
      <c r="P129" s="120">
        <v>0</v>
      </c>
      <c r="Q129" s="120">
        <v>44587632</v>
      </c>
      <c r="R129" s="120">
        <v>41505245</v>
      </c>
      <c r="S129" s="47"/>
    </row>
    <row r="130" spans="1:19" ht="12.75" customHeight="1" x14ac:dyDescent="0.2">
      <c r="A130" s="501"/>
      <c r="B130" s="501"/>
      <c r="C130" s="53" t="s">
        <v>3</v>
      </c>
      <c r="D130" s="54">
        <v>40</v>
      </c>
      <c r="E130" s="55">
        <v>11948.75</v>
      </c>
      <c r="F130" s="55">
        <v>1313.87</v>
      </c>
      <c r="G130" s="55">
        <v>0</v>
      </c>
      <c r="H130" s="55">
        <v>6144.12</v>
      </c>
      <c r="I130" s="55">
        <v>0</v>
      </c>
      <c r="J130" s="55">
        <v>1617.23</v>
      </c>
      <c r="K130" s="56">
        <v>19406.740000000002</v>
      </c>
      <c r="L130" s="46">
        <v>21023.97</v>
      </c>
      <c r="M130" s="117"/>
      <c r="N130" s="119">
        <v>19406.740000000002</v>
      </c>
      <c r="O130" s="119">
        <v>13262.62</v>
      </c>
      <c r="P130" s="119"/>
      <c r="Q130" s="119">
        <v>23411.24</v>
      </c>
      <c r="R130" s="119">
        <v>21794.01</v>
      </c>
      <c r="S130" s="47"/>
    </row>
    <row r="131" spans="1:19" ht="9" customHeight="1" x14ac:dyDescent="0.2">
      <c r="A131" s="502"/>
      <c r="B131" s="502"/>
      <c r="C131" s="58"/>
      <c r="D131" s="59"/>
      <c r="E131" s="61">
        <v>23136006</v>
      </c>
      <c r="F131" s="61">
        <v>2544007</v>
      </c>
      <c r="G131" s="61">
        <v>0</v>
      </c>
      <c r="H131" s="61">
        <v>11896675</v>
      </c>
      <c r="I131" s="61">
        <v>0</v>
      </c>
      <c r="J131" s="60">
        <v>3131394</v>
      </c>
      <c r="K131" s="61">
        <v>37576688</v>
      </c>
      <c r="L131" s="73">
        <v>40708082</v>
      </c>
      <c r="M131" s="118"/>
      <c r="N131" s="120">
        <v>37576688</v>
      </c>
      <c r="O131" s="120">
        <v>25680013</v>
      </c>
      <c r="P131" s="120">
        <v>0</v>
      </c>
      <c r="Q131" s="120">
        <v>45330482</v>
      </c>
      <c r="R131" s="120">
        <v>42199088</v>
      </c>
      <c r="S131" s="47"/>
    </row>
    <row r="132" spans="1:19" ht="12.75" customHeight="1" x14ac:dyDescent="0.2">
      <c r="A132" s="492">
        <v>33543</v>
      </c>
      <c r="B132" s="492">
        <v>33969</v>
      </c>
      <c r="C132" s="42" t="s">
        <v>3</v>
      </c>
      <c r="D132" s="43">
        <v>0</v>
      </c>
      <c r="E132" s="44">
        <v>5751.26</v>
      </c>
      <c r="F132" s="44">
        <v>632.14</v>
      </c>
      <c r="G132" s="44">
        <v>0</v>
      </c>
      <c r="H132" s="44">
        <v>6371.71</v>
      </c>
      <c r="I132" s="44">
        <v>0</v>
      </c>
      <c r="J132" s="44">
        <v>1062.93</v>
      </c>
      <c r="K132" s="45">
        <v>12755.11</v>
      </c>
      <c r="L132" s="46">
        <v>13818.04</v>
      </c>
      <c r="M132" s="117"/>
      <c r="N132" s="119">
        <v>12755.11</v>
      </c>
      <c r="O132" s="119">
        <v>6383.4</v>
      </c>
      <c r="P132" s="119"/>
      <c r="Q132" s="119">
        <v>14967.05</v>
      </c>
      <c r="R132" s="119">
        <v>13904.12</v>
      </c>
      <c r="S132" s="47"/>
    </row>
    <row r="133" spans="1:19" ht="9" customHeight="1" x14ac:dyDescent="0.2">
      <c r="A133" s="525"/>
      <c r="B133" s="525"/>
      <c r="C133" s="48" t="s">
        <v>4</v>
      </c>
      <c r="D133" s="49">
        <v>2</v>
      </c>
      <c r="E133" s="50">
        <v>11135992</v>
      </c>
      <c r="F133" s="50">
        <v>1223994</v>
      </c>
      <c r="G133" s="50">
        <v>0</v>
      </c>
      <c r="H133" s="50">
        <v>12337351</v>
      </c>
      <c r="I133" s="50">
        <v>0</v>
      </c>
      <c r="J133" s="51">
        <v>2058119</v>
      </c>
      <c r="K133" s="50">
        <v>24697337</v>
      </c>
      <c r="L133" s="73">
        <v>26755456</v>
      </c>
      <c r="M133" s="118"/>
      <c r="N133" s="120">
        <v>24697337</v>
      </c>
      <c r="O133" s="120">
        <v>12359986</v>
      </c>
      <c r="P133" s="120">
        <v>0</v>
      </c>
      <c r="Q133" s="120">
        <v>28980250</v>
      </c>
      <c r="R133" s="120">
        <v>26922130</v>
      </c>
      <c r="S133" s="47"/>
    </row>
    <row r="134" spans="1:19" ht="12.75" customHeight="1" x14ac:dyDescent="0.2">
      <c r="A134" s="500">
        <v>33543</v>
      </c>
      <c r="B134" s="500">
        <v>33969</v>
      </c>
      <c r="C134" s="53" t="s">
        <v>3</v>
      </c>
      <c r="D134" s="54">
        <v>3</v>
      </c>
      <c r="E134" s="55">
        <v>6061.14</v>
      </c>
      <c r="F134" s="55">
        <v>663.13</v>
      </c>
      <c r="G134" s="55">
        <v>0</v>
      </c>
      <c r="H134" s="55">
        <v>6371.71</v>
      </c>
      <c r="I134" s="55">
        <v>0</v>
      </c>
      <c r="J134" s="55">
        <v>1091.33</v>
      </c>
      <c r="K134" s="56">
        <v>13095.98</v>
      </c>
      <c r="L134" s="46">
        <v>14187.31</v>
      </c>
      <c r="M134" s="117"/>
      <c r="N134" s="119">
        <v>13095.98</v>
      </c>
      <c r="O134" s="119">
        <v>6724.27</v>
      </c>
      <c r="P134" s="119"/>
      <c r="Q134" s="119">
        <v>15397.68</v>
      </c>
      <c r="R134" s="119">
        <v>14306.35</v>
      </c>
      <c r="S134" s="47"/>
    </row>
    <row r="135" spans="1:19" ht="9" customHeight="1" x14ac:dyDescent="0.2">
      <c r="A135" s="500"/>
      <c r="B135" s="500"/>
      <c r="C135" s="48" t="s">
        <v>4</v>
      </c>
      <c r="D135" s="49">
        <v>4</v>
      </c>
      <c r="E135" s="50">
        <v>11736004</v>
      </c>
      <c r="F135" s="50">
        <v>1283999</v>
      </c>
      <c r="G135" s="50">
        <v>0</v>
      </c>
      <c r="H135" s="50">
        <v>12337351</v>
      </c>
      <c r="I135" s="50">
        <v>0</v>
      </c>
      <c r="J135" s="51">
        <v>2113110</v>
      </c>
      <c r="K135" s="50">
        <v>25357353</v>
      </c>
      <c r="L135" s="73">
        <v>27470463</v>
      </c>
      <c r="M135" s="118"/>
      <c r="N135" s="120">
        <v>25357353</v>
      </c>
      <c r="O135" s="120">
        <v>13020002</v>
      </c>
      <c r="P135" s="120">
        <v>0</v>
      </c>
      <c r="Q135" s="120">
        <v>29814066</v>
      </c>
      <c r="R135" s="120">
        <v>27700956</v>
      </c>
      <c r="S135" s="47"/>
    </row>
    <row r="136" spans="1:19" ht="12.75" customHeight="1" x14ac:dyDescent="0.2">
      <c r="A136" s="501"/>
      <c r="B136" s="501"/>
      <c r="C136" s="53" t="s">
        <v>3</v>
      </c>
      <c r="D136" s="54">
        <v>5</v>
      </c>
      <c r="E136" s="55">
        <v>6371.01</v>
      </c>
      <c r="F136" s="55">
        <v>700.32</v>
      </c>
      <c r="G136" s="55">
        <v>0</v>
      </c>
      <c r="H136" s="55">
        <v>6371.71</v>
      </c>
      <c r="I136" s="55">
        <v>0</v>
      </c>
      <c r="J136" s="55">
        <v>1120.25</v>
      </c>
      <c r="K136" s="56">
        <v>13443.04</v>
      </c>
      <c r="L136" s="46">
        <v>14563.29</v>
      </c>
      <c r="M136" s="117"/>
      <c r="N136" s="119">
        <v>13443.04</v>
      </c>
      <c r="O136" s="119">
        <v>7071.33</v>
      </c>
      <c r="P136" s="119"/>
      <c r="Q136" s="119">
        <v>15836.13</v>
      </c>
      <c r="R136" s="119">
        <v>14715.88</v>
      </c>
      <c r="S136" s="47"/>
    </row>
    <row r="137" spans="1:19" ht="9" customHeight="1" x14ac:dyDescent="0.2">
      <c r="A137" s="501"/>
      <c r="B137" s="501"/>
      <c r="C137" s="48" t="s">
        <v>4</v>
      </c>
      <c r="D137" s="49">
        <v>6</v>
      </c>
      <c r="E137" s="50">
        <v>12335996</v>
      </c>
      <c r="F137" s="50">
        <v>1356009</v>
      </c>
      <c r="G137" s="50">
        <v>0</v>
      </c>
      <c r="H137" s="50">
        <v>12337351</v>
      </c>
      <c r="I137" s="50">
        <v>0</v>
      </c>
      <c r="J137" s="51">
        <v>2169106</v>
      </c>
      <c r="K137" s="50">
        <v>26029355</v>
      </c>
      <c r="L137" s="73">
        <v>28198462</v>
      </c>
      <c r="M137" s="118"/>
      <c r="N137" s="120">
        <v>26029355</v>
      </c>
      <c r="O137" s="120">
        <v>13692004</v>
      </c>
      <c r="P137" s="120">
        <v>0</v>
      </c>
      <c r="Q137" s="120">
        <v>30663023</v>
      </c>
      <c r="R137" s="120">
        <v>28493917</v>
      </c>
      <c r="S137" s="47"/>
    </row>
    <row r="138" spans="1:19" ht="12.75" customHeight="1" x14ac:dyDescent="0.2">
      <c r="A138" s="501"/>
      <c r="B138" s="501"/>
      <c r="C138" s="53" t="s">
        <v>3</v>
      </c>
      <c r="D138" s="54">
        <v>7</v>
      </c>
      <c r="E138" s="55">
        <v>6674.69</v>
      </c>
      <c r="F138" s="55">
        <v>731.3</v>
      </c>
      <c r="G138" s="55">
        <v>0</v>
      </c>
      <c r="H138" s="55">
        <v>6371.71</v>
      </c>
      <c r="I138" s="55">
        <v>0</v>
      </c>
      <c r="J138" s="55">
        <v>1148.1400000000001</v>
      </c>
      <c r="K138" s="56">
        <v>13777.7</v>
      </c>
      <c r="L138" s="46">
        <v>14925.84</v>
      </c>
      <c r="M138" s="117"/>
      <c r="N138" s="119">
        <v>13777.7</v>
      </c>
      <c r="O138" s="119">
        <v>7405.99</v>
      </c>
      <c r="P138" s="119"/>
      <c r="Q138" s="119">
        <v>16258.92</v>
      </c>
      <c r="R138" s="119">
        <v>15110.78</v>
      </c>
      <c r="S138" s="47"/>
    </row>
    <row r="139" spans="1:19" ht="9" customHeight="1" x14ac:dyDescent="0.2">
      <c r="A139" s="501"/>
      <c r="B139" s="501"/>
      <c r="C139" s="48" t="s">
        <v>4</v>
      </c>
      <c r="D139" s="49">
        <v>8</v>
      </c>
      <c r="E139" s="50">
        <v>12924002</v>
      </c>
      <c r="F139" s="50">
        <v>1415994</v>
      </c>
      <c r="G139" s="50">
        <v>0</v>
      </c>
      <c r="H139" s="50">
        <v>12337351</v>
      </c>
      <c r="I139" s="50">
        <v>0</v>
      </c>
      <c r="J139" s="51">
        <v>2223109</v>
      </c>
      <c r="K139" s="50">
        <v>26677347</v>
      </c>
      <c r="L139" s="73">
        <v>28900456</v>
      </c>
      <c r="M139" s="118"/>
      <c r="N139" s="120">
        <v>26677347</v>
      </c>
      <c r="O139" s="120">
        <v>14339996</v>
      </c>
      <c r="P139" s="120">
        <v>0</v>
      </c>
      <c r="Q139" s="120">
        <v>31481659</v>
      </c>
      <c r="R139" s="120">
        <v>29258550</v>
      </c>
      <c r="S139" s="47"/>
    </row>
    <row r="140" spans="1:19" ht="12.75" customHeight="1" x14ac:dyDescent="0.2">
      <c r="A140" s="501"/>
      <c r="B140" s="501"/>
      <c r="C140" s="53" t="s">
        <v>3</v>
      </c>
      <c r="D140" s="54">
        <v>9</v>
      </c>
      <c r="E140" s="55">
        <v>7027.95</v>
      </c>
      <c r="F140" s="55">
        <v>768.49</v>
      </c>
      <c r="G140" s="55">
        <v>0</v>
      </c>
      <c r="H140" s="55">
        <v>6371.71</v>
      </c>
      <c r="I140" s="55">
        <v>0</v>
      </c>
      <c r="J140" s="55">
        <v>1180.68</v>
      </c>
      <c r="K140" s="56">
        <v>14168.15</v>
      </c>
      <c r="L140" s="46">
        <v>15348.83</v>
      </c>
      <c r="M140" s="117"/>
      <c r="N140" s="119">
        <v>14168.15</v>
      </c>
      <c r="O140" s="119">
        <v>7796.44</v>
      </c>
      <c r="P140" s="119"/>
      <c r="Q140" s="119">
        <v>16752.189999999999</v>
      </c>
      <c r="R140" s="119">
        <v>15571.51</v>
      </c>
      <c r="S140" s="47"/>
    </row>
    <row r="141" spans="1:19" ht="9" customHeight="1" x14ac:dyDescent="0.2">
      <c r="A141" s="501"/>
      <c r="B141" s="501"/>
      <c r="C141" s="48" t="s">
        <v>4</v>
      </c>
      <c r="D141" s="49">
        <v>10</v>
      </c>
      <c r="E141" s="50">
        <v>13608009</v>
      </c>
      <c r="F141" s="50">
        <v>1488004</v>
      </c>
      <c r="G141" s="50">
        <v>0</v>
      </c>
      <c r="H141" s="50">
        <v>12337351</v>
      </c>
      <c r="I141" s="50">
        <v>0</v>
      </c>
      <c r="J141" s="51">
        <v>2286115</v>
      </c>
      <c r="K141" s="50">
        <v>27433364</v>
      </c>
      <c r="L141" s="73">
        <v>29719479</v>
      </c>
      <c r="M141" s="118"/>
      <c r="N141" s="120">
        <v>27433364</v>
      </c>
      <c r="O141" s="120">
        <v>15096013</v>
      </c>
      <c r="P141" s="120">
        <v>0</v>
      </c>
      <c r="Q141" s="120">
        <v>32436763</v>
      </c>
      <c r="R141" s="120">
        <v>30150648</v>
      </c>
      <c r="S141" s="47"/>
    </row>
    <row r="142" spans="1:19" ht="12.75" customHeight="1" x14ac:dyDescent="0.2">
      <c r="A142" s="501"/>
      <c r="B142" s="501"/>
      <c r="C142" s="53" t="s">
        <v>3</v>
      </c>
      <c r="D142" s="54">
        <v>11</v>
      </c>
      <c r="E142" s="55">
        <v>7387.4</v>
      </c>
      <c r="F142" s="55">
        <v>811.87</v>
      </c>
      <c r="G142" s="55">
        <v>0</v>
      </c>
      <c r="H142" s="55">
        <v>6371.71</v>
      </c>
      <c r="I142" s="55">
        <v>0</v>
      </c>
      <c r="J142" s="55">
        <v>1214.25</v>
      </c>
      <c r="K142" s="56">
        <v>14570.98</v>
      </c>
      <c r="L142" s="46">
        <v>15785.23</v>
      </c>
      <c r="M142" s="117"/>
      <c r="N142" s="119">
        <v>14570.98</v>
      </c>
      <c r="O142" s="119">
        <v>8199.27</v>
      </c>
      <c r="P142" s="119"/>
      <c r="Q142" s="119">
        <v>17261.099999999999</v>
      </c>
      <c r="R142" s="119">
        <v>16046.85</v>
      </c>
      <c r="S142" s="47"/>
    </row>
    <row r="143" spans="1:19" ht="9" customHeight="1" x14ac:dyDescent="0.2">
      <c r="A143" s="501"/>
      <c r="B143" s="501"/>
      <c r="C143" s="48" t="s">
        <v>4</v>
      </c>
      <c r="D143" s="49">
        <v>12</v>
      </c>
      <c r="E143" s="50">
        <v>14304001</v>
      </c>
      <c r="F143" s="50">
        <v>1572000</v>
      </c>
      <c r="G143" s="50">
        <v>0</v>
      </c>
      <c r="H143" s="50">
        <v>12337351</v>
      </c>
      <c r="I143" s="50">
        <v>0</v>
      </c>
      <c r="J143" s="51">
        <v>2351116</v>
      </c>
      <c r="K143" s="50">
        <v>28213351</v>
      </c>
      <c r="L143" s="73">
        <v>30564467</v>
      </c>
      <c r="M143" s="118"/>
      <c r="N143" s="120">
        <v>28213351</v>
      </c>
      <c r="O143" s="120">
        <v>15876001</v>
      </c>
      <c r="P143" s="120">
        <v>0</v>
      </c>
      <c r="Q143" s="120">
        <v>33422150</v>
      </c>
      <c r="R143" s="120">
        <v>31071034</v>
      </c>
      <c r="S143" s="47"/>
    </row>
    <row r="144" spans="1:19" ht="12.75" customHeight="1" x14ac:dyDescent="0.2">
      <c r="A144" s="501"/>
      <c r="B144" s="501"/>
      <c r="C144" s="53" t="s">
        <v>3</v>
      </c>
      <c r="D144" s="54">
        <v>13</v>
      </c>
      <c r="E144" s="55">
        <v>7740.66</v>
      </c>
      <c r="F144" s="55">
        <v>849.06</v>
      </c>
      <c r="G144" s="55">
        <v>0</v>
      </c>
      <c r="H144" s="55">
        <v>6371.71</v>
      </c>
      <c r="I144" s="55">
        <v>0</v>
      </c>
      <c r="J144" s="55">
        <v>1246.79</v>
      </c>
      <c r="K144" s="56">
        <v>14961.43</v>
      </c>
      <c r="L144" s="46">
        <v>16208.22</v>
      </c>
      <c r="M144" s="117"/>
      <c r="N144" s="119">
        <v>14961.43</v>
      </c>
      <c r="O144" s="119">
        <v>8589.7199999999993</v>
      </c>
      <c r="P144" s="119"/>
      <c r="Q144" s="119">
        <v>17754.37</v>
      </c>
      <c r="R144" s="119">
        <v>16507.580000000002</v>
      </c>
      <c r="S144" s="47"/>
    </row>
    <row r="145" spans="1:19" ht="9" customHeight="1" x14ac:dyDescent="0.2">
      <c r="A145" s="501"/>
      <c r="B145" s="501"/>
      <c r="C145" s="48" t="s">
        <v>4</v>
      </c>
      <c r="D145" s="49">
        <v>14</v>
      </c>
      <c r="E145" s="50">
        <v>14988008</v>
      </c>
      <c r="F145" s="50">
        <v>1644009</v>
      </c>
      <c r="G145" s="50">
        <v>0</v>
      </c>
      <c r="H145" s="50">
        <v>12337351</v>
      </c>
      <c r="I145" s="50">
        <v>0</v>
      </c>
      <c r="J145" s="51">
        <v>2414122</v>
      </c>
      <c r="K145" s="50">
        <v>28969368</v>
      </c>
      <c r="L145" s="73">
        <v>31383490</v>
      </c>
      <c r="M145" s="118"/>
      <c r="N145" s="120">
        <v>28969368</v>
      </c>
      <c r="O145" s="120">
        <v>16632017</v>
      </c>
      <c r="P145" s="120">
        <v>0</v>
      </c>
      <c r="Q145" s="120">
        <v>34377254</v>
      </c>
      <c r="R145" s="120">
        <v>31963132</v>
      </c>
      <c r="S145" s="47"/>
    </row>
    <row r="146" spans="1:19" ht="12.75" customHeight="1" x14ac:dyDescent="0.2">
      <c r="A146" s="501"/>
      <c r="B146" s="501"/>
      <c r="C146" s="53" t="s">
        <v>3</v>
      </c>
      <c r="D146" s="54">
        <v>15</v>
      </c>
      <c r="E146" s="55">
        <v>8155.89</v>
      </c>
      <c r="F146" s="55">
        <v>892.44</v>
      </c>
      <c r="G146" s="55">
        <v>0</v>
      </c>
      <c r="H146" s="55">
        <v>6371.71</v>
      </c>
      <c r="I146" s="55">
        <v>0</v>
      </c>
      <c r="J146" s="55">
        <v>1285</v>
      </c>
      <c r="K146" s="56">
        <v>15420.04</v>
      </c>
      <c r="L146" s="46">
        <v>16705.04</v>
      </c>
      <c r="M146" s="117"/>
      <c r="N146" s="119">
        <v>15420.04</v>
      </c>
      <c r="O146" s="119">
        <v>9048.33</v>
      </c>
      <c r="P146" s="119"/>
      <c r="Q146" s="119">
        <v>18333.740000000002</v>
      </c>
      <c r="R146" s="119">
        <v>17048.740000000002</v>
      </c>
      <c r="S146" s="47"/>
    </row>
    <row r="147" spans="1:19" ht="9" customHeight="1" x14ac:dyDescent="0.2">
      <c r="A147" s="501"/>
      <c r="B147" s="501"/>
      <c r="C147" s="48" t="s">
        <v>4</v>
      </c>
      <c r="D147" s="49">
        <v>16</v>
      </c>
      <c r="E147" s="50">
        <v>15792005</v>
      </c>
      <c r="F147" s="50">
        <v>1728005</v>
      </c>
      <c r="G147" s="50">
        <v>0</v>
      </c>
      <c r="H147" s="50">
        <v>12337351</v>
      </c>
      <c r="I147" s="50">
        <v>0</v>
      </c>
      <c r="J147" s="51">
        <v>2488107</v>
      </c>
      <c r="K147" s="50">
        <v>29857361</v>
      </c>
      <c r="L147" s="73">
        <v>32345468</v>
      </c>
      <c r="M147" s="118"/>
      <c r="N147" s="120">
        <v>29857361</v>
      </c>
      <c r="O147" s="120">
        <v>17520010</v>
      </c>
      <c r="P147" s="120">
        <v>0</v>
      </c>
      <c r="Q147" s="120">
        <v>35499071</v>
      </c>
      <c r="R147" s="120">
        <v>33010964</v>
      </c>
      <c r="S147" s="47"/>
    </row>
    <row r="148" spans="1:19" ht="12.75" customHeight="1" x14ac:dyDescent="0.2">
      <c r="A148" s="501"/>
      <c r="B148" s="501"/>
      <c r="C148" s="53" t="s">
        <v>3</v>
      </c>
      <c r="D148" s="54">
        <v>17</v>
      </c>
      <c r="E148" s="55">
        <v>8571.1200000000008</v>
      </c>
      <c r="F148" s="55">
        <v>942.02</v>
      </c>
      <c r="G148" s="55">
        <v>0</v>
      </c>
      <c r="H148" s="55">
        <v>6371.71</v>
      </c>
      <c r="I148" s="55">
        <v>0</v>
      </c>
      <c r="J148" s="55">
        <v>1323.74</v>
      </c>
      <c r="K148" s="56">
        <v>15884.85</v>
      </c>
      <c r="L148" s="46">
        <v>17208.59</v>
      </c>
      <c r="M148" s="117"/>
      <c r="N148" s="119">
        <v>15884.85</v>
      </c>
      <c r="O148" s="119">
        <v>9513.14</v>
      </c>
      <c r="P148" s="119"/>
      <c r="Q148" s="119">
        <v>18920.96</v>
      </c>
      <c r="R148" s="119">
        <v>17597.22</v>
      </c>
      <c r="S148" s="47"/>
    </row>
    <row r="149" spans="1:19" ht="9" customHeight="1" x14ac:dyDescent="0.2">
      <c r="A149" s="501"/>
      <c r="B149" s="501"/>
      <c r="C149" s="48" t="s">
        <v>4</v>
      </c>
      <c r="D149" s="49">
        <v>18</v>
      </c>
      <c r="E149" s="50">
        <v>16596003</v>
      </c>
      <c r="F149" s="50">
        <v>1824005</v>
      </c>
      <c r="G149" s="50">
        <v>0</v>
      </c>
      <c r="H149" s="50">
        <v>12337351</v>
      </c>
      <c r="I149" s="50">
        <v>0</v>
      </c>
      <c r="J149" s="51">
        <v>2563118</v>
      </c>
      <c r="K149" s="50">
        <v>30757359</v>
      </c>
      <c r="L149" s="73">
        <v>33320477</v>
      </c>
      <c r="M149" s="118"/>
      <c r="N149" s="120">
        <v>30757359</v>
      </c>
      <c r="O149" s="120">
        <v>18420008</v>
      </c>
      <c r="P149" s="120">
        <v>0</v>
      </c>
      <c r="Q149" s="120">
        <v>36636087</v>
      </c>
      <c r="R149" s="120">
        <v>34072969</v>
      </c>
      <c r="S149" s="47"/>
    </row>
    <row r="150" spans="1:19" ht="12.75" customHeight="1" x14ac:dyDescent="0.2">
      <c r="A150" s="501"/>
      <c r="B150" s="501"/>
      <c r="C150" s="53" t="s">
        <v>3</v>
      </c>
      <c r="D150" s="54">
        <v>19</v>
      </c>
      <c r="E150" s="55">
        <v>8980.15</v>
      </c>
      <c r="F150" s="55">
        <v>985.4</v>
      </c>
      <c r="G150" s="55">
        <v>0</v>
      </c>
      <c r="H150" s="55">
        <v>6371.71</v>
      </c>
      <c r="I150" s="55">
        <v>0</v>
      </c>
      <c r="J150" s="55">
        <v>1361.44</v>
      </c>
      <c r="K150" s="56">
        <v>16337.26</v>
      </c>
      <c r="L150" s="46">
        <v>17698.7</v>
      </c>
      <c r="M150" s="117"/>
      <c r="N150" s="119">
        <v>16337.26</v>
      </c>
      <c r="O150" s="119">
        <v>9965.5499999999993</v>
      </c>
      <c r="P150" s="119"/>
      <c r="Q150" s="119">
        <v>19492.5</v>
      </c>
      <c r="R150" s="119">
        <v>18131.060000000001</v>
      </c>
      <c r="S150" s="47"/>
    </row>
    <row r="151" spans="1:19" ht="9" customHeight="1" x14ac:dyDescent="0.2">
      <c r="A151" s="501"/>
      <c r="B151" s="501"/>
      <c r="C151" s="48" t="s">
        <v>4</v>
      </c>
      <c r="D151" s="49">
        <v>20</v>
      </c>
      <c r="E151" s="50">
        <v>17387995</v>
      </c>
      <c r="F151" s="50">
        <v>1908000</v>
      </c>
      <c r="G151" s="50">
        <v>0</v>
      </c>
      <c r="H151" s="50">
        <v>12337351</v>
      </c>
      <c r="I151" s="50">
        <v>0</v>
      </c>
      <c r="J151" s="51">
        <v>2636115</v>
      </c>
      <c r="K151" s="50">
        <v>31633346</v>
      </c>
      <c r="L151" s="73">
        <v>34269462</v>
      </c>
      <c r="M151" s="118"/>
      <c r="N151" s="120">
        <v>31633346</v>
      </c>
      <c r="O151" s="120">
        <v>19295995</v>
      </c>
      <c r="P151" s="120">
        <v>0</v>
      </c>
      <c r="Q151" s="120">
        <v>37742743</v>
      </c>
      <c r="R151" s="120">
        <v>35106628</v>
      </c>
      <c r="S151" s="47"/>
    </row>
    <row r="152" spans="1:19" ht="12.75" customHeight="1" x14ac:dyDescent="0.2">
      <c r="A152" s="501"/>
      <c r="B152" s="501"/>
      <c r="C152" s="53" t="s">
        <v>3</v>
      </c>
      <c r="D152" s="54">
        <v>21</v>
      </c>
      <c r="E152" s="55">
        <v>9252.84</v>
      </c>
      <c r="F152" s="55">
        <v>1016.39</v>
      </c>
      <c r="G152" s="55">
        <v>0</v>
      </c>
      <c r="H152" s="55">
        <v>6371.71</v>
      </c>
      <c r="I152" s="55">
        <v>0</v>
      </c>
      <c r="J152" s="55">
        <v>1386.75</v>
      </c>
      <c r="K152" s="56">
        <v>16640.939999999999</v>
      </c>
      <c r="L152" s="46">
        <v>18027.689999999999</v>
      </c>
      <c r="M152" s="117"/>
      <c r="N152" s="119">
        <v>16640.939999999999</v>
      </c>
      <c r="O152" s="119">
        <v>10269.23</v>
      </c>
      <c r="P152" s="119"/>
      <c r="Q152" s="119">
        <v>19876.150000000001</v>
      </c>
      <c r="R152" s="119">
        <v>18489.400000000001</v>
      </c>
      <c r="S152" s="47"/>
    </row>
    <row r="153" spans="1:19" ht="9" customHeight="1" x14ac:dyDescent="0.2">
      <c r="A153" s="501"/>
      <c r="B153" s="501"/>
      <c r="C153" s="48" t="s">
        <v>4</v>
      </c>
      <c r="D153" s="49">
        <v>22</v>
      </c>
      <c r="E153" s="50">
        <v>17915997</v>
      </c>
      <c r="F153" s="50">
        <v>1968005</v>
      </c>
      <c r="G153" s="50">
        <v>0</v>
      </c>
      <c r="H153" s="50">
        <v>12337351</v>
      </c>
      <c r="I153" s="50">
        <v>0</v>
      </c>
      <c r="J153" s="51">
        <v>2685122</v>
      </c>
      <c r="K153" s="50">
        <v>32221353</v>
      </c>
      <c r="L153" s="73">
        <v>34906475</v>
      </c>
      <c r="M153" s="118"/>
      <c r="N153" s="120">
        <v>32221353</v>
      </c>
      <c r="O153" s="120">
        <v>19884002</v>
      </c>
      <c r="P153" s="120">
        <v>0</v>
      </c>
      <c r="Q153" s="120">
        <v>38485593</v>
      </c>
      <c r="R153" s="120">
        <v>35800471</v>
      </c>
      <c r="S153" s="47"/>
    </row>
    <row r="154" spans="1:19" ht="12.75" customHeight="1" x14ac:dyDescent="0.2">
      <c r="A154" s="501"/>
      <c r="B154" s="501"/>
      <c r="C154" s="53" t="s">
        <v>3</v>
      </c>
      <c r="D154" s="54">
        <v>23</v>
      </c>
      <c r="E154" s="55">
        <v>9519.33</v>
      </c>
      <c r="F154" s="55">
        <v>1047.3699999999999</v>
      </c>
      <c r="G154" s="55">
        <v>0</v>
      </c>
      <c r="H154" s="55">
        <v>6371.71</v>
      </c>
      <c r="I154" s="55">
        <v>0</v>
      </c>
      <c r="J154" s="55">
        <v>1411.53</v>
      </c>
      <c r="K154" s="56">
        <v>16938.41</v>
      </c>
      <c r="L154" s="46">
        <v>18349.939999999999</v>
      </c>
      <c r="M154" s="117"/>
      <c r="N154" s="119">
        <v>16938.41</v>
      </c>
      <c r="O154" s="119">
        <v>10566.7</v>
      </c>
      <c r="P154" s="119"/>
      <c r="Q154" s="119">
        <v>20251.95</v>
      </c>
      <c r="R154" s="119">
        <v>18840.419999999998</v>
      </c>
      <c r="S154" s="47"/>
    </row>
    <row r="155" spans="1:19" ht="9" customHeight="1" x14ac:dyDescent="0.2">
      <c r="A155" s="501"/>
      <c r="B155" s="501"/>
      <c r="C155" s="48" t="s">
        <v>4</v>
      </c>
      <c r="D155" s="49">
        <v>23</v>
      </c>
      <c r="E155" s="50">
        <v>18431993</v>
      </c>
      <c r="F155" s="50">
        <v>2027991</v>
      </c>
      <c r="G155" s="50">
        <v>0</v>
      </c>
      <c r="H155" s="50">
        <v>12337351</v>
      </c>
      <c r="I155" s="50">
        <v>0</v>
      </c>
      <c r="J155" s="51">
        <v>2733103</v>
      </c>
      <c r="K155" s="50">
        <v>32797335</v>
      </c>
      <c r="L155" s="73">
        <v>35530438</v>
      </c>
      <c r="M155" s="118"/>
      <c r="N155" s="120">
        <v>32797335</v>
      </c>
      <c r="O155" s="120">
        <v>20459984</v>
      </c>
      <c r="P155" s="120">
        <v>0</v>
      </c>
      <c r="Q155" s="120">
        <v>39213243</v>
      </c>
      <c r="R155" s="120">
        <v>36480140</v>
      </c>
      <c r="S155" s="47"/>
    </row>
    <row r="156" spans="1:19" ht="12.75" customHeight="1" x14ac:dyDescent="0.2">
      <c r="A156" s="501"/>
      <c r="B156" s="501"/>
      <c r="C156" s="53" t="s">
        <v>3</v>
      </c>
      <c r="D156" s="54">
        <v>24</v>
      </c>
      <c r="E156" s="55">
        <v>9792.02</v>
      </c>
      <c r="F156" s="55">
        <v>1072.1600000000001</v>
      </c>
      <c r="G156" s="55">
        <v>0</v>
      </c>
      <c r="H156" s="55">
        <v>6371.71</v>
      </c>
      <c r="I156" s="55">
        <v>0</v>
      </c>
      <c r="J156" s="55">
        <v>1436.32</v>
      </c>
      <c r="K156" s="56">
        <v>17235.89</v>
      </c>
      <c r="L156" s="46">
        <v>18672.21</v>
      </c>
      <c r="M156" s="117"/>
      <c r="N156" s="119">
        <v>17235.89</v>
      </c>
      <c r="O156" s="119">
        <v>10864.18</v>
      </c>
      <c r="P156" s="119"/>
      <c r="Q156" s="119">
        <v>20627.759999999998</v>
      </c>
      <c r="R156" s="119">
        <v>19191.439999999999</v>
      </c>
      <c r="S156" s="47"/>
    </row>
    <row r="157" spans="1:19" ht="9" customHeight="1" x14ac:dyDescent="0.2">
      <c r="A157" s="501"/>
      <c r="B157" s="501"/>
      <c r="C157" s="48" t="s">
        <v>4</v>
      </c>
      <c r="D157" s="49">
        <v>25</v>
      </c>
      <c r="E157" s="50">
        <v>18959995</v>
      </c>
      <c r="F157" s="50">
        <v>2075991</v>
      </c>
      <c r="G157" s="50">
        <v>0</v>
      </c>
      <c r="H157" s="50">
        <v>12337351</v>
      </c>
      <c r="I157" s="50">
        <v>0</v>
      </c>
      <c r="J157" s="51">
        <v>2781103</v>
      </c>
      <c r="K157" s="50">
        <v>33373337</v>
      </c>
      <c r="L157" s="73">
        <v>36154440</v>
      </c>
      <c r="M157" s="118"/>
      <c r="N157" s="120">
        <v>33373337</v>
      </c>
      <c r="O157" s="120">
        <v>21035986</v>
      </c>
      <c r="P157" s="120">
        <v>0</v>
      </c>
      <c r="Q157" s="120">
        <v>39940913</v>
      </c>
      <c r="R157" s="120">
        <v>37159810</v>
      </c>
      <c r="S157" s="47"/>
    </row>
    <row r="158" spans="1:19" ht="12.75" customHeight="1" x14ac:dyDescent="0.2">
      <c r="A158" s="501"/>
      <c r="B158" s="501"/>
      <c r="C158" s="53" t="s">
        <v>3</v>
      </c>
      <c r="D158" s="54">
        <v>26</v>
      </c>
      <c r="E158" s="55">
        <v>10058.51</v>
      </c>
      <c r="F158" s="55">
        <v>1103.1500000000001</v>
      </c>
      <c r="G158" s="55">
        <v>0</v>
      </c>
      <c r="H158" s="55">
        <v>6371.71</v>
      </c>
      <c r="I158" s="55">
        <v>0</v>
      </c>
      <c r="J158" s="55">
        <v>1461.11</v>
      </c>
      <c r="K158" s="56">
        <v>17533.37</v>
      </c>
      <c r="L158" s="46">
        <v>18994.48</v>
      </c>
      <c r="M158" s="117"/>
      <c r="N158" s="119">
        <v>17533.37</v>
      </c>
      <c r="O158" s="119">
        <v>11161.66</v>
      </c>
      <c r="P158" s="119"/>
      <c r="Q158" s="119">
        <v>21003.58</v>
      </c>
      <c r="R158" s="119">
        <v>19542.47</v>
      </c>
      <c r="S158" s="47"/>
    </row>
    <row r="159" spans="1:19" ht="9" customHeight="1" x14ac:dyDescent="0.2">
      <c r="A159" s="501"/>
      <c r="B159" s="501"/>
      <c r="C159" s="48" t="s">
        <v>4</v>
      </c>
      <c r="D159" s="49">
        <v>27</v>
      </c>
      <c r="E159" s="50">
        <v>19475991</v>
      </c>
      <c r="F159" s="50">
        <v>2135996</v>
      </c>
      <c r="G159" s="50">
        <v>0</v>
      </c>
      <c r="H159" s="50">
        <v>12337351</v>
      </c>
      <c r="I159" s="50">
        <v>0</v>
      </c>
      <c r="J159" s="51">
        <v>2829103</v>
      </c>
      <c r="K159" s="50">
        <v>33949338</v>
      </c>
      <c r="L159" s="73">
        <v>36778442</v>
      </c>
      <c r="M159" s="118"/>
      <c r="N159" s="120">
        <v>33949338</v>
      </c>
      <c r="O159" s="120">
        <v>21611987</v>
      </c>
      <c r="P159" s="120">
        <v>0</v>
      </c>
      <c r="Q159" s="120">
        <v>40668602</v>
      </c>
      <c r="R159" s="120">
        <v>37839498</v>
      </c>
      <c r="S159" s="47"/>
    </row>
    <row r="160" spans="1:19" ht="12.75" customHeight="1" x14ac:dyDescent="0.2">
      <c r="A160" s="501"/>
      <c r="B160" s="501"/>
      <c r="C160" s="53" t="s">
        <v>3</v>
      </c>
      <c r="D160" s="54">
        <v>28</v>
      </c>
      <c r="E160" s="55">
        <v>10331.200000000001</v>
      </c>
      <c r="F160" s="55">
        <v>1134.1400000000001</v>
      </c>
      <c r="G160" s="55">
        <v>0</v>
      </c>
      <c r="H160" s="55">
        <v>6371.71</v>
      </c>
      <c r="I160" s="55">
        <v>0</v>
      </c>
      <c r="J160" s="55">
        <v>1486.42</v>
      </c>
      <c r="K160" s="56">
        <v>17837.05</v>
      </c>
      <c r="L160" s="46">
        <v>19323.47</v>
      </c>
      <c r="M160" s="117"/>
      <c r="N160" s="119">
        <v>17837.05</v>
      </c>
      <c r="O160" s="119">
        <v>11465.34</v>
      </c>
      <c r="P160" s="119"/>
      <c r="Q160" s="119">
        <v>21387.23</v>
      </c>
      <c r="R160" s="119">
        <v>19900.810000000001</v>
      </c>
      <c r="S160" s="47"/>
    </row>
    <row r="161" spans="1:19" ht="9" customHeight="1" x14ac:dyDescent="0.2">
      <c r="A161" s="501"/>
      <c r="B161" s="501"/>
      <c r="C161" s="48" t="s">
        <v>4</v>
      </c>
      <c r="D161" s="49">
        <v>29</v>
      </c>
      <c r="E161" s="50">
        <v>20003993</v>
      </c>
      <c r="F161" s="50">
        <v>2196001</v>
      </c>
      <c r="G161" s="50">
        <v>0</v>
      </c>
      <c r="H161" s="50">
        <v>12337351</v>
      </c>
      <c r="I161" s="50">
        <v>0</v>
      </c>
      <c r="J161" s="51">
        <v>2878110</v>
      </c>
      <c r="K161" s="50">
        <v>34537345</v>
      </c>
      <c r="L161" s="73">
        <v>37415455</v>
      </c>
      <c r="M161" s="118"/>
      <c r="N161" s="120">
        <v>34537345</v>
      </c>
      <c r="O161" s="120">
        <v>22199994</v>
      </c>
      <c r="P161" s="120">
        <v>0</v>
      </c>
      <c r="Q161" s="120">
        <v>41411452</v>
      </c>
      <c r="R161" s="120">
        <v>38533341</v>
      </c>
      <c r="S161" s="47"/>
    </row>
    <row r="162" spans="1:19" ht="12.75" customHeight="1" x14ac:dyDescent="0.2">
      <c r="A162" s="501"/>
      <c r="B162" s="501"/>
      <c r="C162" s="53" t="s">
        <v>3</v>
      </c>
      <c r="D162" s="54">
        <v>30</v>
      </c>
      <c r="E162" s="55">
        <v>10603.89</v>
      </c>
      <c r="F162" s="55">
        <v>1165.1300000000001</v>
      </c>
      <c r="G162" s="55">
        <v>0</v>
      </c>
      <c r="H162" s="55">
        <v>6371.71</v>
      </c>
      <c r="I162" s="55">
        <v>0</v>
      </c>
      <c r="J162" s="55">
        <v>1511.73</v>
      </c>
      <c r="K162" s="56">
        <v>18140.73</v>
      </c>
      <c r="L162" s="46">
        <v>19652.46</v>
      </c>
      <c r="M162" s="117"/>
      <c r="N162" s="119">
        <v>18140.73</v>
      </c>
      <c r="O162" s="119">
        <v>11769.02</v>
      </c>
      <c r="P162" s="119"/>
      <c r="Q162" s="119">
        <v>21770.880000000001</v>
      </c>
      <c r="R162" s="119">
        <v>20259.150000000001</v>
      </c>
      <c r="S162" s="47"/>
    </row>
    <row r="163" spans="1:19" ht="9" customHeight="1" x14ac:dyDescent="0.2">
      <c r="A163" s="501"/>
      <c r="B163" s="501"/>
      <c r="C163" s="48" t="s">
        <v>4</v>
      </c>
      <c r="D163" s="49">
        <v>31</v>
      </c>
      <c r="E163" s="50">
        <v>20531994</v>
      </c>
      <c r="F163" s="50">
        <v>2256006</v>
      </c>
      <c r="G163" s="50">
        <v>0</v>
      </c>
      <c r="H163" s="50">
        <v>12337351</v>
      </c>
      <c r="I163" s="50">
        <v>0</v>
      </c>
      <c r="J163" s="51">
        <v>2927117</v>
      </c>
      <c r="K163" s="50">
        <v>35125351</v>
      </c>
      <c r="L163" s="73">
        <v>38052469</v>
      </c>
      <c r="M163" s="118"/>
      <c r="N163" s="120">
        <v>35125351</v>
      </c>
      <c r="O163" s="120">
        <v>22788000</v>
      </c>
      <c r="P163" s="120">
        <v>0</v>
      </c>
      <c r="Q163" s="120">
        <v>42154302</v>
      </c>
      <c r="R163" s="120">
        <v>39227184</v>
      </c>
      <c r="S163" s="47"/>
    </row>
    <row r="164" spans="1:19" ht="12.75" customHeight="1" x14ac:dyDescent="0.2">
      <c r="A164" s="501"/>
      <c r="B164" s="501"/>
      <c r="C164" s="53" t="s">
        <v>3</v>
      </c>
      <c r="D164" s="54">
        <v>32</v>
      </c>
      <c r="E164" s="55">
        <v>10870.38</v>
      </c>
      <c r="F164" s="55">
        <v>1189.92</v>
      </c>
      <c r="G164" s="55">
        <v>0</v>
      </c>
      <c r="H164" s="55">
        <v>6371.71</v>
      </c>
      <c r="I164" s="55">
        <v>0</v>
      </c>
      <c r="J164" s="55">
        <v>1536</v>
      </c>
      <c r="K164" s="56">
        <v>18432.009999999998</v>
      </c>
      <c r="L164" s="46">
        <v>19968.009999999998</v>
      </c>
      <c r="M164" s="117"/>
      <c r="N164" s="119">
        <v>18432.009999999998</v>
      </c>
      <c r="O164" s="119">
        <v>12060.3</v>
      </c>
      <c r="P164" s="119"/>
      <c r="Q164" s="119">
        <v>22138.86</v>
      </c>
      <c r="R164" s="119">
        <v>20602.86</v>
      </c>
      <c r="S164" s="47"/>
    </row>
    <row r="165" spans="1:19" ht="9" customHeight="1" x14ac:dyDescent="0.2">
      <c r="A165" s="501"/>
      <c r="B165" s="501"/>
      <c r="C165" s="48" t="s">
        <v>4</v>
      </c>
      <c r="D165" s="49">
        <v>33</v>
      </c>
      <c r="E165" s="50">
        <v>21047991</v>
      </c>
      <c r="F165" s="50">
        <v>2304006</v>
      </c>
      <c r="G165" s="50">
        <v>0</v>
      </c>
      <c r="H165" s="50">
        <v>12337351</v>
      </c>
      <c r="I165" s="50">
        <v>0</v>
      </c>
      <c r="J165" s="51">
        <v>2974111</v>
      </c>
      <c r="K165" s="50">
        <v>35689348</v>
      </c>
      <c r="L165" s="73">
        <v>38663459</v>
      </c>
      <c r="M165" s="118"/>
      <c r="N165" s="120">
        <v>35689348</v>
      </c>
      <c r="O165" s="120">
        <v>23351997</v>
      </c>
      <c r="P165" s="120">
        <v>0</v>
      </c>
      <c r="Q165" s="120">
        <v>42866810</v>
      </c>
      <c r="R165" s="120">
        <v>39892700</v>
      </c>
      <c r="S165" s="47"/>
    </row>
    <row r="166" spans="1:19" ht="12.75" customHeight="1" x14ac:dyDescent="0.2">
      <c r="A166" s="501"/>
      <c r="B166" s="501"/>
      <c r="C166" s="53" t="s">
        <v>3</v>
      </c>
      <c r="D166" s="54">
        <v>34</v>
      </c>
      <c r="E166" s="55">
        <v>11136.88</v>
      </c>
      <c r="F166" s="55">
        <v>1220.9000000000001</v>
      </c>
      <c r="G166" s="55">
        <v>0</v>
      </c>
      <c r="H166" s="55">
        <v>6371.71</v>
      </c>
      <c r="I166" s="55">
        <v>0</v>
      </c>
      <c r="J166" s="55">
        <v>1560.79</v>
      </c>
      <c r="K166" s="56">
        <v>18729.490000000002</v>
      </c>
      <c r="L166" s="46">
        <v>20290.28</v>
      </c>
      <c r="M166" s="117"/>
      <c r="N166" s="119">
        <v>18729.490000000002</v>
      </c>
      <c r="O166" s="119">
        <v>12357.78</v>
      </c>
      <c r="P166" s="119"/>
      <c r="Q166" s="119">
        <v>22514.68</v>
      </c>
      <c r="R166" s="119">
        <v>20953.89</v>
      </c>
      <c r="S166" s="47"/>
    </row>
    <row r="167" spans="1:19" ht="9" customHeight="1" x14ac:dyDescent="0.2">
      <c r="A167" s="501"/>
      <c r="B167" s="501"/>
      <c r="C167" s="48" t="s">
        <v>4</v>
      </c>
      <c r="D167" s="49">
        <v>35</v>
      </c>
      <c r="E167" s="50">
        <v>21564007</v>
      </c>
      <c r="F167" s="50">
        <v>2363992</v>
      </c>
      <c r="G167" s="50">
        <v>0</v>
      </c>
      <c r="H167" s="50">
        <v>12337351</v>
      </c>
      <c r="I167" s="50">
        <v>0</v>
      </c>
      <c r="J167" s="51">
        <v>3022111</v>
      </c>
      <c r="K167" s="50">
        <v>36265350</v>
      </c>
      <c r="L167" s="73">
        <v>39287460</v>
      </c>
      <c r="M167" s="118"/>
      <c r="N167" s="120">
        <v>36265350</v>
      </c>
      <c r="O167" s="120">
        <v>23927999</v>
      </c>
      <c r="P167" s="120">
        <v>0</v>
      </c>
      <c r="Q167" s="120">
        <v>43594499</v>
      </c>
      <c r="R167" s="120">
        <v>40572389</v>
      </c>
      <c r="S167" s="47"/>
    </row>
    <row r="168" spans="1:19" ht="12.75" customHeight="1" x14ac:dyDescent="0.2">
      <c r="A168" s="501"/>
      <c r="B168" s="501"/>
      <c r="C168" s="53" t="s">
        <v>3</v>
      </c>
      <c r="D168" s="54">
        <v>36</v>
      </c>
      <c r="E168" s="55">
        <v>11409.57</v>
      </c>
      <c r="F168" s="55">
        <v>1251.8900000000001</v>
      </c>
      <c r="G168" s="55">
        <v>0</v>
      </c>
      <c r="H168" s="55">
        <v>6371.71</v>
      </c>
      <c r="I168" s="55">
        <v>0</v>
      </c>
      <c r="J168" s="55">
        <v>1586.1</v>
      </c>
      <c r="K168" s="56">
        <v>19033.169999999998</v>
      </c>
      <c r="L168" s="46">
        <v>20619.27</v>
      </c>
      <c r="M168" s="117"/>
      <c r="N168" s="119">
        <v>19033.169999999998</v>
      </c>
      <c r="O168" s="119">
        <v>12661.46</v>
      </c>
      <c r="P168" s="119"/>
      <c r="Q168" s="119">
        <v>22898.33</v>
      </c>
      <c r="R168" s="119">
        <v>21312.23</v>
      </c>
      <c r="S168" s="47"/>
    </row>
    <row r="169" spans="1:19" ht="9" customHeight="1" x14ac:dyDescent="0.2">
      <c r="A169" s="501"/>
      <c r="B169" s="501"/>
      <c r="C169" s="48" t="s">
        <v>4</v>
      </c>
      <c r="D169" s="49">
        <v>37</v>
      </c>
      <c r="E169" s="50">
        <v>22092008</v>
      </c>
      <c r="F169" s="50">
        <v>2423997</v>
      </c>
      <c r="G169" s="50">
        <v>0</v>
      </c>
      <c r="H169" s="50">
        <v>12337351</v>
      </c>
      <c r="I169" s="50">
        <v>0</v>
      </c>
      <c r="J169" s="51">
        <v>3071118</v>
      </c>
      <c r="K169" s="50">
        <v>36853356</v>
      </c>
      <c r="L169" s="73">
        <v>39924474</v>
      </c>
      <c r="M169" s="118"/>
      <c r="N169" s="120">
        <v>36853356</v>
      </c>
      <c r="O169" s="120">
        <v>24516005</v>
      </c>
      <c r="P169" s="120">
        <v>0</v>
      </c>
      <c r="Q169" s="120">
        <v>44337349</v>
      </c>
      <c r="R169" s="120">
        <v>41266232</v>
      </c>
      <c r="S169" s="47"/>
    </row>
    <row r="170" spans="1:19" ht="12.75" customHeight="1" x14ac:dyDescent="0.2">
      <c r="A170" s="501"/>
      <c r="B170" s="501"/>
      <c r="C170" s="53" t="s">
        <v>3</v>
      </c>
      <c r="D170" s="54">
        <v>38</v>
      </c>
      <c r="E170" s="55">
        <v>11676.06</v>
      </c>
      <c r="F170" s="55">
        <v>1282.8800000000001</v>
      </c>
      <c r="G170" s="55">
        <v>0</v>
      </c>
      <c r="H170" s="55">
        <v>6371.71</v>
      </c>
      <c r="I170" s="55">
        <v>0</v>
      </c>
      <c r="J170" s="55">
        <v>1610.89</v>
      </c>
      <c r="K170" s="56">
        <v>19330.650000000001</v>
      </c>
      <c r="L170" s="46">
        <v>20941.54</v>
      </c>
      <c r="M170" s="117"/>
      <c r="N170" s="119">
        <v>19330.650000000001</v>
      </c>
      <c r="O170" s="119">
        <v>12958.94</v>
      </c>
      <c r="P170" s="119"/>
      <c r="Q170" s="119">
        <v>23274.15</v>
      </c>
      <c r="R170" s="119">
        <v>21663.26</v>
      </c>
      <c r="S170" s="47"/>
    </row>
    <row r="171" spans="1:19" ht="9" customHeight="1" x14ac:dyDescent="0.2">
      <c r="A171" s="501"/>
      <c r="B171" s="501"/>
      <c r="C171" s="48" t="s">
        <v>4</v>
      </c>
      <c r="D171" s="49">
        <v>39</v>
      </c>
      <c r="E171" s="50">
        <v>22608005</v>
      </c>
      <c r="F171" s="50">
        <v>2484002</v>
      </c>
      <c r="G171" s="50">
        <v>0</v>
      </c>
      <c r="H171" s="50">
        <v>12337351</v>
      </c>
      <c r="I171" s="50">
        <v>0</v>
      </c>
      <c r="J171" s="51">
        <v>3119118</v>
      </c>
      <c r="K171" s="50">
        <v>37429358</v>
      </c>
      <c r="L171" s="73">
        <v>40548476</v>
      </c>
      <c r="M171" s="118"/>
      <c r="N171" s="120">
        <v>37429358</v>
      </c>
      <c r="O171" s="120">
        <v>25092007</v>
      </c>
      <c r="P171" s="120">
        <v>0</v>
      </c>
      <c r="Q171" s="120">
        <v>45065038</v>
      </c>
      <c r="R171" s="120">
        <v>41945920</v>
      </c>
      <c r="S171" s="47"/>
    </row>
    <row r="172" spans="1:19" ht="12.75" customHeight="1" x14ac:dyDescent="0.2">
      <c r="A172" s="501"/>
      <c r="B172" s="501"/>
      <c r="C172" s="53" t="s">
        <v>3</v>
      </c>
      <c r="D172" s="54">
        <v>40</v>
      </c>
      <c r="E172" s="55">
        <v>11948.75</v>
      </c>
      <c r="F172" s="55">
        <v>1313.87</v>
      </c>
      <c r="G172" s="55">
        <v>0</v>
      </c>
      <c r="H172" s="55">
        <v>6371.71</v>
      </c>
      <c r="I172" s="55">
        <v>0</v>
      </c>
      <c r="J172" s="55">
        <v>1636.19</v>
      </c>
      <c r="K172" s="56">
        <v>19634.330000000002</v>
      </c>
      <c r="L172" s="46">
        <v>21270.52</v>
      </c>
      <c r="M172" s="117"/>
      <c r="N172" s="119">
        <v>19634.330000000002</v>
      </c>
      <c r="O172" s="119">
        <v>13262.62</v>
      </c>
      <c r="P172" s="119"/>
      <c r="Q172" s="119">
        <v>23657.79</v>
      </c>
      <c r="R172" s="119">
        <v>22021.599999999999</v>
      </c>
      <c r="S172" s="47"/>
    </row>
    <row r="173" spans="1:19" ht="9" customHeight="1" x14ac:dyDescent="0.2">
      <c r="A173" s="502"/>
      <c r="B173" s="502"/>
      <c r="C173" s="58"/>
      <c r="D173" s="59"/>
      <c r="E173" s="61">
        <v>23136006</v>
      </c>
      <c r="F173" s="61">
        <v>2544007</v>
      </c>
      <c r="G173" s="61">
        <v>0</v>
      </c>
      <c r="H173" s="61">
        <v>12337351</v>
      </c>
      <c r="I173" s="61">
        <v>0</v>
      </c>
      <c r="J173" s="60">
        <v>3168106</v>
      </c>
      <c r="K173" s="61">
        <v>38017364</v>
      </c>
      <c r="L173" s="73">
        <v>41185470</v>
      </c>
      <c r="M173" s="118"/>
      <c r="N173" s="120">
        <v>38017364</v>
      </c>
      <c r="O173" s="120">
        <v>25680013</v>
      </c>
      <c r="P173" s="120">
        <v>0</v>
      </c>
      <c r="Q173" s="120">
        <v>45807869</v>
      </c>
      <c r="R173" s="120">
        <v>42639763</v>
      </c>
      <c r="S173" s="47"/>
    </row>
    <row r="174" spans="1:19" ht="12.75" customHeight="1" x14ac:dyDescent="0.2">
      <c r="A174" s="492">
        <v>33970</v>
      </c>
      <c r="B174" s="492">
        <v>34424</v>
      </c>
      <c r="C174" s="42" t="s">
        <v>3</v>
      </c>
      <c r="D174" s="43">
        <v>0</v>
      </c>
      <c r="E174" s="44">
        <v>5751.26</v>
      </c>
      <c r="F174" s="44">
        <v>632.14</v>
      </c>
      <c r="G174" s="44">
        <v>123.95</v>
      </c>
      <c r="H174" s="44">
        <v>6371.71</v>
      </c>
      <c r="I174" s="44">
        <v>0</v>
      </c>
      <c r="J174" s="44">
        <v>1073.26</v>
      </c>
      <c r="K174" s="45">
        <v>12879.06</v>
      </c>
      <c r="L174" s="46">
        <v>13952.32</v>
      </c>
      <c r="M174" s="117"/>
      <c r="N174" s="119">
        <v>12879.06</v>
      </c>
      <c r="O174" s="119">
        <v>6507.35</v>
      </c>
      <c r="P174" s="119"/>
      <c r="Q174" s="119">
        <v>15123.64</v>
      </c>
      <c r="R174" s="119">
        <v>14050.38</v>
      </c>
      <c r="S174" s="47"/>
    </row>
    <row r="175" spans="1:19" ht="9" customHeight="1" x14ac:dyDescent="0.2">
      <c r="A175" s="525"/>
      <c r="B175" s="525"/>
      <c r="C175" s="48" t="s">
        <v>4</v>
      </c>
      <c r="D175" s="49">
        <v>2</v>
      </c>
      <c r="E175" s="50">
        <v>11135992</v>
      </c>
      <c r="F175" s="50">
        <v>1223994</v>
      </c>
      <c r="G175" s="50">
        <v>240001</v>
      </c>
      <c r="H175" s="50">
        <v>12337351</v>
      </c>
      <c r="I175" s="50">
        <v>0</v>
      </c>
      <c r="J175" s="51">
        <v>2078121</v>
      </c>
      <c r="K175" s="50">
        <v>24937338</v>
      </c>
      <c r="L175" s="73">
        <v>27015459</v>
      </c>
      <c r="M175" s="118"/>
      <c r="N175" s="120">
        <v>24937338</v>
      </c>
      <c r="O175" s="120">
        <v>12599987</v>
      </c>
      <c r="P175" s="120">
        <v>0</v>
      </c>
      <c r="Q175" s="120">
        <v>29283450</v>
      </c>
      <c r="R175" s="120">
        <v>27205329</v>
      </c>
      <c r="S175" s="47"/>
    </row>
    <row r="176" spans="1:19" ht="12.75" customHeight="1" x14ac:dyDescent="0.2">
      <c r="A176" s="500">
        <v>33970</v>
      </c>
      <c r="B176" s="500">
        <v>34424</v>
      </c>
      <c r="C176" s="53" t="s">
        <v>3</v>
      </c>
      <c r="D176" s="54">
        <v>3</v>
      </c>
      <c r="E176" s="55">
        <v>6061.14</v>
      </c>
      <c r="F176" s="55">
        <v>663.13</v>
      </c>
      <c r="G176" s="55">
        <v>123.95</v>
      </c>
      <c r="H176" s="55">
        <v>6371.71</v>
      </c>
      <c r="I176" s="55">
        <v>0</v>
      </c>
      <c r="J176" s="55">
        <v>1101.6600000000001</v>
      </c>
      <c r="K176" s="56">
        <v>13219.93</v>
      </c>
      <c r="L176" s="46">
        <v>14321.59</v>
      </c>
      <c r="M176" s="117"/>
      <c r="N176" s="119">
        <v>13219.93</v>
      </c>
      <c r="O176" s="119">
        <v>6848.22</v>
      </c>
      <c r="P176" s="119"/>
      <c r="Q176" s="119">
        <v>15554.27</v>
      </c>
      <c r="R176" s="119">
        <v>14452.61</v>
      </c>
      <c r="S176" s="47"/>
    </row>
    <row r="177" spans="1:19" ht="9" customHeight="1" x14ac:dyDescent="0.2">
      <c r="A177" s="500"/>
      <c r="B177" s="500"/>
      <c r="C177" s="48" t="s">
        <v>4</v>
      </c>
      <c r="D177" s="49">
        <v>4</v>
      </c>
      <c r="E177" s="50">
        <v>11736004</v>
      </c>
      <c r="F177" s="50">
        <v>1283999</v>
      </c>
      <c r="G177" s="50">
        <v>240001</v>
      </c>
      <c r="H177" s="50">
        <v>12337351</v>
      </c>
      <c r="I177" s="50">
        <v>0</v>
      </c>
      <c r="J177" s="51">
        <v>2133111</v>
      </c>
      <c r="K177" s="50">
        <v>25597354</v>
      </c>
      <c r="L177" s="73">
        <v>27730465</v>
      </c>
      <c r="M177" s="118"/>
      <c r="N177" s="120">
        <v>25597354</v>
      </c>
      <c r="O177" s="120">
        <v>13260003</v>
      </c>
      <c r="P177" s="120">
        <v>0</v>
      </c>
      <c r="Q177" s="120">
        <v>30117266</v>
      </c>
      <c r="R177" s="120">
        <v>27984155</v>
      </c>
      <c r="S177" s="47"/>
    </row>
    <row r="178" spans="1:19" ht="12.75" customHeight="1" x14ac:dyDescent="0.2">
      <c r="A178" s="501"/>
      <c r="B178" s="501"/>
      <c r="C178" s="53" t="s">
        <v>3</v>
      </c>
      <c r="D178" s="54">
        <v>5</v>
      </c>
      <c r="E178" s="55">
        <v>6371.01</v>
      </c>
      <c r="F178" s="55">
        <v>700.32</v>
      </c>
      <c r="G178" s="55">
        <v>123.95</v>
      </c>
      <c r="H178" s="55">
        <v>6371.71</v>
      </c>
      <c r="I178" s="55">
        <v>0</v>
      </c>
      <c r="J178" s="55">
        <v>1130.58</v>
      </c>
      <c r="K178" s="56">
        <v>13566.99</v>
      </c>
      <c r="L178" s="46">
        <v>14697.57</v>
      </c>
      <c r="M178" s="117"/>
      <c r="N178" s="119">
        <v>13566.99</v>
      </c>
      <c r="O178" s="119">
        <v>7195.28</v>
      </c>
      <c r="P178" s="119"/>
      <c r="Q178" s="119">
        <v>15992.72</v>
      </c>
      <c r="R178" s="119">
        <v>14862.14</v>
      </c>
      <c r="S178" s="47"/>
    </row>
    <row r="179" spans="1:19" ht="9" customHeight="1" x14ac:dyDescent="0.2">
      <c r="A179" s="501"/>
      <c r="B179" s="501"/>
      <c r="C179" s="48" t="s">
        <v>4</v>
      </c>
      <c r="D179" s="49">
        <v>6</v>
      </c>
      <c r="E179" s="50">
        <v>12335996</v>
      </c>
      <c r="F179" s="50">
        <v>1356009</v>
      </c>
      <c r="G179" s="50">
        <v>240001</v>
      </c>
      <c r="H179" s="50">
        <v>12337351</v>
      </c>
      <c r="I179" s="50">
        <v>0</v>
      </c>
      <c r="J179" s="51">
        <v>2189108</v>
      </c>
      <c r="K179" s="50">
        <v>26269356</v>
      </c>
      <c r="L179" s="73">
        <v>28458464</v>
      </c>
      <c r="M179" s="118"/>
      <c r="N179" s="120">
        <v>26269356</v>
      </c>
      <c r="O179" s="120">
        <v>13932005</v>
      </c>
      <c r="P179" s="120">
        <v>0</v>
      </c>
      <c r="Q179" s="120">
        <v>30966224</v>
      </c>
      <c r="R179" s="120">
        <v>28777116</v>
      </c>
      <c r="S179" s="47"/>
    </row>
    <row r="180" spans="1:19" ht="12.75" customHeight="1" x14ac:dyDescent="0.2">
      <c r="A180" s="501"/>
      <c r="B180" s="501"/>
      <c r="C180" s="53" t="s">
        <v>3</v>
      </c>
      <c r="D180" s="54">
        <v>7</v>
      </c>
      <c r="E180" s="55">
        <v>6674.69</v>
      </c>
      <c r="F180" s="55">
        <v>731.3</v>
      </c>
      <c r="G180" s="55">
        <v>123.95</v>
      </c>
      <c r="H180" s="55">
        <v>6371.71</v>
      </c>
      <c r="I180" s="55">
        <v>0</v>
      </c>
      <c r="J180" s="55">
        <v>1158.47</v>
      </c>
      <c r="K180" s="56">
        <v>13901.65</v>
      </c>
      <c r="L180" s="46">
        <v>15060.12</v>
      </c>
      <c r="M180" s="117"/>
      <c r="N180" s="119">
        <v>13901.65</v>
      </c>
      <c r="O180" s="119">
        <v>7529.94</v>
      </c>
      <c r="P180" s="119"/>
      <c r="Q180" s="119">
        <v>16415.509999999998</v>
      </c>
      <c r="R180" s="119">
        <v>15257.04</v>
      </c>
      <c r="S180" s="47"/>
    </row>
    <row r="181" spans="1:19" ht="9" customHeight="1" x14ac:dyDescent="0.2">
      <c r="A181" s="501"/>
      <c r="B181" s="501"/>
      <c r="C181" s="48" t="s">
        <v>4</v>
      </c>
      <c r="D181" s="49">
        <v>8</v>
      </c>
      <c r="E181" s="50">
        <v>12924002</v>
      </c>
      <c r="F181" s="50">
        <v>1415994</v>
      </c>
      <c r="G181" s="50">
        <v>240001</v>
      </c>
      <c r="H181" s="50">
        <v>12337351</v>
      </c>
      <c r="I181" s="50">
        <v>0</v>
      </c>
      <c r="J181" s="51">
        <v>2243111</v>
      </c>
      <c r="K181" s="50">
        <v>26917348</v>
      </c>
      <c r="L181" s="73">
        <v>29160459</v>
      </c>
      <c r="M181" s="118"/>
      <c r="N181" s="120">
        <v>26917348</v>
      </c>
      <c r="O181" s="120">
        <v>14579997</v>
      </c>
      <c r="P181" s="120">
        <v>0</v>
      </c>
      <c r="Q181" s="120">
        <v>31784860</v>
      </c>
      <c r="R181" s="120">
        <v>29541749</v>
      </c>
      <c r="S181" s="47"/>
    </row>
    <row r="182" spans="1:19" ht="12.75" customHeight="1" x14ac:dyDescent="0.2">
      <c r="A182" s="501"/>
      <c r="B182" s="501"/>
      <c r="C182" s="53" t="s">
        <v>3</v>
      </c>
      <c r="D182" s="54">
        <v>9</v>
      </c>
      <c r="E182" s="55">
        <v>7027.95</v>
      </c>
      <c r="F182" s="55">
        <v>768.49</v>
      </c>
      <c r="G182" s="55">
        <v>123.95</v>
      </c>
      <c r="H182" s="55">
        <v>6371.71</v>
      </c>
      <c r="I182" s="55">
        <v>0</v>
      </c>
      <c r="J182" s="55">
        <v>1191.01</v>
      </c>
      <c r="K182" s="56">
        <v>14292.1</v>
      </c>
      <c r="L182" s="46">
        <v>15483.11</v>
      </c>
      <c r="M182" s="117"/>
      <c r="N182" s="119">
        <v>14292.1</v>
      </c>
      <c r="O182" s="119">
        <v>7920.39</v>
      </c>
      <c r="P182" s="119"/>
      <c r="Q182" s="119">
        <v>16908.78</v>
      </c>
      <c r="R182" s="119">
        <v>15717.77</v>
      </c>
      <c r="S182" s="47"/>
    </row>
    <row r="183" spans="1:19" ht="9" customHeight="1" x14ac:dyDescent="0.2">
      <c r="A183" s="501"/>
      <c r="B183" s="501"/>
      <c r="C183" s="48" t="s">
        <v>4</v>
      </c>
      <c r="D183" s="49">
        <v>10</v>
      </c>
      <c r="E183" s="50">
        <v>13608009</v>
      </c>
      <c r="F183" s="50">
        <v>1488004</v>
      </c>
      <c r="G183" s="50">
        <v>240001</v>
      </c>
      <c r="H183" s="50">
        <v>12337351</v>
      </c>
      <c r="I183" s="50">
        <v>0</v>
      </c>
      <c r="J183" s="51">
        <v>2306117</v>
      </c>
      <c r="K183" s="50">
        <v>27673364</v>
      </c>
      <c r="L183" s="73">
        <v>29979481</v>
      </c>
      <c r="M183" s="118"/>
      <c r="N183" s="120">
        <v>27673364</v>
      </c>
      <c r="O183" s="120">
        <v>15336014</v>
      </c>
      <c r="P183" s="120">
        <v>0</v>
      </c>
      <c r="Q183" s="120">
        <v>32739963</v>
      </c>
      <c r="R183" s="120">
        <v>30433847</v>
      </c>
      <c r="S183" s="47"/>
    </row>
    <row r="184" spans="1:19" ht="12.75" customHeight="1" x14ac:dyDescent="0.2">
      <c r="A184" s="501"/>
      <c r="B184" s="501"/>
      <c r="C184" s="53" t="s">
        <v>3</v>
      </c>
      <c r="D184" s="54">
        <v>11</v>
      </c>
      <c r="E184" s="55">
        <v>7387.4</v>
      </c>
      <c r="F184" s="55">
        <v>811.87</v>
      </c>
      <c r="G184" s="55">
        <v>123.95</v>
      </c>
      <c r="H184" s="55">
        <v>6371.71</v>
      </c>
      <c r="I184" s="55">
        <v>0</v>
      </c>
      <c r="J184" s="55">
        <v>1224.58</v>
      </c>
      <c r="K184" s="56">
        <v>14694.93</v>
      </c>
      <c r="L184" s="46">
        <v>15919.51</v>
      </c>
      <c r="M184" s="117"/>
      <c r="N184" s="119">
        <v>14694.93</v>
      </c>
      <c r="O184" s="119">
        <v>8323.2199999999993</v>
      </c>
      <c r="P184" s="119"/>
      <c r="Q184" s="119">
        <v>17417.689999999999</v>
      </c>
      <c r="R184" s="119">
        <v>16193.11</v>
      </c>
      <c r="S184" s="47"/>
    </row>
    <row r="185" spans="1:19" ht="9" customHeight="1" x14ac:dyDescent="0.2">
      <c r="A185" s="501"/>
      <c r="B185" s="501"/>
      <c r="C185" s="48" t="s">
        <v>4</v>
      </c>
      <c r="D185" s="49">
        <v>12</v>
      </c>
      <c r="E185" s="50">
        <v>14304001</v>
      </c>
      <c r="F185" s="50">
        <v>1572000</v>
      </c>
      <c r="G185" s="50">
        <v>240001</v>
      </c>
      <c r="H185" s="50">
        <v>12337351</v>
      </c>
      <c r="I185" s="50">
        <v>0</v>
      </c>
      <c r="J185" s="51">
        <v>2371118</v>
      </c>
      <c r="K185" s="50">
        <v>28453352</v>
      </c>
      <c r="L185" s="73">
        <v>30824470</v>
      </c>
      <c r="M185" s="118"/>
      <c r="N185" s="120">
        <v>28453352</v>
      </c>
      <c r="O185" s="120">
        <v>16116001</v>
      </c>
      <c r="P185" s="120">
        <v>0</v>
      </c>
      <c r="Q185" s="120">
        <v>33725351</v>
      </c>
      <c r="R185" s="120">
        <v>31354233</v>
      </c>
      <c r="S185" s="47"/>
    </row>
    <row r="186" spans="1:19" ht="12.75" customHeight="1" x14ac:dyDescent="0.2">
      <c r="A186" s="501"/>
      <c r="B186" s="501"/>
      <c r="C186" s="53" t="s">
        <v>3</v>
      </c>
      <c r="D186" s="54">
        <v>13</v>
      </c>
      <c r="E186" s="55">
        <v>7740.66</v>
      </c>
      <c r="F186" s="55">
        <v>849.06</v>
      </c>
      <c r="G186" s="55">
        <v>123.95</v>
      </c>
      <c r="H186" s="55">
        <v>6371.71</v>
      </c>
      <c r="I186" s="55">
        <v>0</v>
      </c>
      <c r="J186" s="55">
        <v>1257.1199999999999</v>
      </c>
      <c r="K186" s="56">
        <v>15085.38</v>
      </c>
      <c r="L186" s="46">
        <v>16342.5</v>
      </c>
      <c r="M186" s="117"/>
      <c r="N186" s="119">
        <v>15085.38</v>
      </c>
      <c r="O186" s="119">
        <v>8713.67</v>
      </c>
      <c r="P186" s="119"/>
      <c r="Q186" s="119">
        <v>17910.96</v>
      </c>
      <c r="R186" s="119">
        <v>16653.84</v>
      </c>
      <c r="S186" s="47"/>
    </row>
    <row r="187" spans="1:19" ht="9" customHeight="1" x14ac:dyDescent="0.2">
      <c r="A187" s="501"/>
      <c r="B187" s="501"/>
      <c r="C187" s="48" t="s">
        <v>4</v>
      </c>
      <c r="D187" s="49">
        <v>14</v>
      </c>
      <c r="E187" s="50">
        <v>14988008</v>
      </c>
      <c r="F187" s="50">
        <v>1644009</v>
      </c>
      <c r="G187" s="50">
        <v>240001</v>
      </c>
      <c r="H187" s="50">
        <v>12337351</v>
      </c>
      <c r="I187" s="50">
        <v>0</v>
      </c>
      <c r="J187" s="51">
        <v>2434124</v>
      </c>
      <c r="K187" s="50">
        <v>29209369</v>
      </c>
      <c r="L187" s="73">
        <v>31643492</v>
      </c>
      <c r="M187" s="118"/>
      <c r="N187" s="120">
        <v>29209369</v>
      </c>
      <c r="O187" s="120">
        <v>16872018</v>
      </c>
      <c r="P187" s="120">
        <v>0</v>
      </c>
      <c r="Q187" s="120">
        <v>34680455</v>
      </c>
      <c r="R187" s="120">
        <v>32246331</v>
      </c>
      <c r="S187" s="47"/>
    </row>
    <row r="188" spans="1:19" ht="12.75" customHeight="1" x14ac:dyDescent="0.2">
      <c r="A188" s="501"/>
      <c r="B188" s="501"/>
      <c r="C188" s="53" t="s">
        <v>3</v>
      </c>
      <c r="D188" s="54">
        <v>15</v>
      </c>
      <c r="E188" s="55">
        <v>8155.89</v>
      </c>
      <c r="F188" s="55">
        <v>892.44</v>
      </c>
      <c r="G188" s="55">
        <v>123.95</v>
      </c>
      <c r="H188" s="55">
        <v>6371.71</v>
      </c>
      <c r="I188" s="55">
        <v>0</v>
      </c>
      <c r="J188" s="55">
        <v>1295.33</v>
      </c>
      <c r="K188" s="56">
        <v>15543.99</v>
      </c>
      <c r="L188" s="46">
        <v>16839.32</v>
      </c>
      <c r="M188" s="117"/>
      <c r="N188" s="119">
        <v>15543.99</v>
      </c>
      <c r="O188" s="119">
        <v>9172.2800000000007</v>
      </c>
      <c r="P188" s="119"/>
      <c r="Q188" s="119">
        <v>18490.330000000002</v>
      </c>
      <c r="R188" s="119">
        <v>17195</v>
      </c>
      <c r="S188" s="47"/>
    </row>
    <row r="189" spans="1:19" ht="9" customHeight="1" x14ac:dyDescent="0.2">
      <c r="A189" s="501"/>
      <c r="B189" s="501"/>
      <c r="C189" s="48" t="s">
        <v>4</v>
      </c>
      <c r="D189" s="49">
        <v>16</v>
      </c>
      <c r="E189" s="50">
        <v>15792005</v>
      </c>
      <c r="F189" s="50">
        <v>1728005</v>
      </c>
      <c r="G189" s="50">
        <v>240001</v>
      </c>
      <c r="H189" s="50">
        <v>12337351</v>
      </c>
      <c r="I189" s="50">
        <v>0</v>
      </c>
      <c r="J189" s="51">
        <v>2508109</v>
      </c>
      <c r="K189" s="50">
        <v>30097362</v>
      </c>
      <c r="L189" s="73">
        <v>32605470</v>
      </c>
      <c r="M189" s="118"/>
      <c r="N189" s="120">
        <v>30097362</v>
      </c>
      <c r="O189" s="120">
        <v>17760011</v>
      </c>
      <c r="P189" s="120">
        <v>0</v>
      </c>
      <c r="Q189" s="120">
        <v>35802271</v>
      </c>
      <c r="R189" s="120">
        <v>33294163</v>
      </c>
      <c r="S189" s="47"/>
    </row>
    <row r="190" spans="1:19" ht="12.75" customHeight="1" x14ac:dyDescent="0.2">
      <c r="A190" s="501"/>
      <c r="B190" s="501"/>
      <c r="C190" s="53" t="s">
        <v>3</v>
      </c>
      <c r="D190" s="54">
        <v>17</v>
      </c>
      <c r="E190" s="55">
        <v>8571.1200000000008</v>
      </c>
      <c r="F190" s="55">
        <v>942.02</v>
      </c>
      <c r="G190" s="55">
        <v>123.95</v>
      </c>
      <c r="H190" s="55">
        <v>6371.71</v>
      </c>
      <c r="I190" s="55">
        <v>0</v>
      </c>
      <c r="J190" s="55">
        <v>1334.07</v>
      </c>
      <c r="K190" s="56">
        <v>16008.8</v>
      </c>
      <c r="L190" s="46">
        <v>17342.87</v>
      </c>
      <c r="M190" s="117"/>
      <c r="N190" s="119">
        <v>16008.8</v>
      </c>
      <c r="O190" s="119">
        <v>9637.09</v>
      </c>
      <c r="P190" s="119"/>
      <c r="Q190" s="119">
        <v>19077.55</v>
      </c>
      <c r="R190" s="119">
        <v>17743.48</v>
      </c>
      <c r="S190" s="47"/>
    </row>
    <row r="191" spans="1:19" ht="9" customHeight="1" x14ac:dyDescent="0.2">
      <c r="A191" s="501"/>
      <c r="B191" s="501"/>
      <c r="C191" s="48" t="s">
        <v>4</v>
      </c>
      <c r="D191" s="49">
        <v>18</v>
      </c>
      <c r="E191" s="50">
        <v>16596003</v>
      </c>
      <c r="F191" s="50">
        <v>1824005</v>
      </c>
      <c r="G191" s="50">
        <v>240001</v>
      </c>
      <c r="H191" s="50">
        <v>12337351</v>
      </c>
      <c r="I191" s="50">
        <v>0</v>
      </c>
      <c r="J191" s="51">
        <v>2583120</v>
      </c>
      <c r="K191" s="50">
        <v>30997359</v>
      </c>
      <c r="L191" s="73">
        <v>33580479</v>
      </c>
      <c r="M191" s="118"/>
      <c r="N191" s="120">
        <v>30997359</v>
      </c>
      <c r="O191" s="120">
        <v>18660008</v>
      </c>
      <c r="P191" s="120">
        <v>0</v>
      </c>
      <c r="Q191" s="120">
        <v>36939288</v>
      </c>
      <c r="R191" s="120">
        <v>34356168</v>
      </c>
      <c r="S191" s="47"/>
    </row>
    <row r="192" spans="1:19" ht="12.75" customHeight="1" x14ac:dyDescent="0.2">
      <c r="A192" s="501"/>
      <c r="B192" s="501"/>
      <c r="C192" s="53" t="s">
        <v>3</v>
      </c>
      <c r="D192" s="54">
        <v>19</v>
      </c>
      <c r="E192" s="55">
        <v>8980.15</v>
      </c>
      <c r="F192" s="55">
        <v>985.4</v>
      </c>
      <c r="G192" s="55">
        <v>123.95</v>
      </c>
      <c r="H192" s="55">
        <v>6371.71</v>
      </c>
      <c r="I192" s="55">
        <v>0</v>
      </c>
      <c r="J192" s="55">
        <v>1371.77</v>
      </c>
      <c r="K192" s="56">
        <v>16461.21</v>
      </c>
      <c r="L192" s="46">
        <v>17832.98</v>
      </c>
      <c r="M192" s="117"/>
      <c r="N192" s="119">
        <v>16461.21</v>
      </c>
      <c r="O192" s="119">
        <v>10089.5</v>
      </c>
      <c r="P192" s="119"/>
      <c r="Q192" s="119">
        <v>19649.09</v>
      </c>
      <c r="R192" s="119">
        <v>18277.32</v>
      </c>
      <c r="S192" s="47"/>
    </row>
    <row r="193" spans="1:19" ht="9" customHeight="1" x14ac:dyDescent="0.2">
      <c r="A193" s="501"/>
      <c r="B193" s="501"/>
      <c r="C193" s="48" t="s">
        <v>4</v>
      </c>
      <c r="D193" s="49">
        <v>20</v>
      </c>
      <c r="E193" s="50">
        <v>17387995</v>
      </c>
      <c r="F193" s="50">
        <v>1908000</v>
      </c>
      <c r="G193" s="50">
        <v>240001</v>
      </c>
      <c r="H193" s="50">
        <v>12337351</v>
      </c>
      <c r="I193" s="50">
        <v>0</v>
      </c>
      <c r="J193" s="51">
        <v>2656117</v>
      </c>
      <c r="K193" s="50">
        <v>31873347</v>
      </c>
      <c r="L193" s="73">
        <v>34529464</v>
      </c>
      <c r="M193" s="118"/>
      <c r="N193" s="120">
        <v>31873347</v>
      </c>
      <c r="O193" s="120">
        <v>19535996</v>
      </c>
      <c r="P193" s="120">
        <v>0</v>
      </c>
      <c r="Q193" s="120">
        <v>38045943</v>
      </c>
      <c r="R193" s="120">
        <v>35389826</v>
      </c>
      <c r="S193" s="47"/>
    </row>
    <row r="194" spans="1:19" ht="12.75" customHeight="1" x14ac:dyDescent="0.2">
      <c r="A194" s="501"/>
      <c r="B194" s="501"/>
      <c r="C194" s="53" t="s">
        <v>3</v>
      </c>
      <c r="D194" s="54">
        <v>21</v>
      </c>
      <c r="E194" s="55">
        <v>9252.84</v>
      </c>
      <c r="F194" s="55">
        <v>1016.39</v>
      </c>
      <c r="G194" s="55">
        <v>123.95</v>
      </c>
      <c r="H194" s="55">
        <v>6371.71</v>
      </c>
      <c r="I194" s="55">
        <v>0</v>
      </c>
      <c r="J194" s="55">
        <v>1397.07</v>
      </c>
      <c r="K194" s="56">
        <v>16764.89</v>
      </c>
      <c r="L194" s="46">
        <v>18161.96</v>
      </c>
      <c r="M194" s="117"/>
      <c r="N194" s="119">
        <v>16764.89</v>
      </c>
      <c r="O194" s="119">
        <v>10393.18</v>
      </c>
      <c r="P194" s="119"/>
      <c r="Q194" s="119">
        <v>20032.73</v>
      </c>
      <c r="R194" s="119">
        <v>18635.66</v>
      </c>
      <c r="S194" s="47"/>
    </row>
    <row r="195" spans="1:19" ht="9" customHeight="1" x14ac:dyDescent="0.2">
      <c r="A195" s="501"/>
      <c r="B195" s="501"/>
      <c r="C195" s="48" t="s">
        <v>4</v>
      </c>
      <c r="D195" s="49">
        <v>22</v>
      </c>
      <c r="E195" s="50">
        <v>17915997</v>
      </c>
      <c r="F195" s="50">
        <v>1968005</v>
      </c>
      <c r="G195" s="50">
        <v>240001</v>
      </c>
      <c r="H195" s="50">
        <v>12337351</v>
      </c>
      <c r="I195" s="50">
        <v>0</v>
      </c>
      <c r="J195" s="51">
        <v>2705105</v>
      </c>
      <c r="K195" s="50">
        <v>32461354</v>
      </c>
      <c r="L195" s="73">
        <v>35166458</v>
      </c>
      <c r="M195" s="118"/>
      <c r="N195" s="120">
        <v>32461354</v>
      </c>
      <c r="O195" s="120">
        <v>20124003</v>
      </c>
      <c r="P195" s="120">
        <v>0</v>
      </c>
      <c r="Q195" s="120">
        <v>38788774</v>
      </c>
      <c r="R195" s="120">
        <v>36083669</v>
      </c>
      <c r="S195" s="47"/>
    </row>
    <row r="196" spans="1:19" ht="12.75" customHeight="1" x14ac:dyDescent="0.2">
      <c r="A196" s="501"/>
      <c r="B196" s="501"/>
      <c r="C196" s="53" t="s">
        <v>3</v>
      </c>
      <c r="D196" s="54">
        <v>23</v>
      </c>
      <c r="E196" s="55">
        <v>9519.33</v>
      </c>
      <c r="F196" s="55">
        <v>1047.3699999999999</v>
      </c>
      <c r="G196" s="55">
        <v>123.95</v>
      </c>
      <c r="H196" s="55">
        <v>6371.71</v>
      </c>
      <c r="I196" s="55">
        <v>0</v>
      </c>
      <c r="J196" s="55">
        <v>1421.86</v>
      </c>
      <c r="K196" s="56">
        <v>17062.36</v>
      </c>
      <c r="L196" s="46">
        <v>18484.22</v>
      </c>
      <c r="M196" s="117"/>
      <c r="N196" s="119">
        <v>17062.36</v>
      </c>
      <c r="O196" s="119">
        <v>10690.65</v>
      </c>
      <c r="P196" s="119"/>
      <c r="Q196" s="119">
        <v>20408.54</v>
      </c>
      <c r="R196" s="119">
        <v>18986.68</v>
      </c>
      <c r="S196" s="47"/>
    </row>
    <row r="197" spans="1:19" ht="9" customHeight="1" x14ac:dyDescent="0.2">
      <c r="A197" s="501"/>
      <c r="B197" s="501"/>
      <c r="C197" s="48" t="s">
        <v>4</v>
      </c>
      <c r="D197" s="49">
        <v>23</v>
      </c>
      <c r="E197" s="50">
        <v>18431993</v>
      </c>
      <c r="F197" s="50">
        <v>2027991</v>
      </c>
      <c r="G197" s="50">
        <v>240001</v>
      </c>
      <c r="H197" s="50">
        <v>12337351</v>
      </c>
      <c r="I197" s="50">
        <v>0</v>
      </c>
      <c r="J197" s="51">
        <v>2753105</v>
      </c>
      <c r="K197" s="50">
        <v>33037336</v>
      </c>
      <c r="L197" s="73">
        <v>35790441</v>
      </c>
      <c r="M197" s="118"/>
      <c r="N197" s="120">
        <v>33037336</v>
      </c>
      <c r="O197" s="120">
        <v>20699985</v>
      </c>
      <c r="P197" s="120">
        <v>0</v>
      </c>
      <c r="Q197" s="120">
        <v>39516444</v>
      </c>
      <c r="R197" s="120">
        <v>36763339</v>
      </c>
      <c r="S197" s="47"/>
    </row>
    <row r="198" spans="1:19" ht="12.75" customHeight="1" x14ac:dyDescent="0.2">
      <c r="A198" s="501"/>
      <c r="B198" s="501"/>
      <c r="C198" s="53" t="s">
        <v>3</v>
      </c>
      <c r="D198" s="54">
        <v>24</v>
      </c>
      <c r="E198" s="55">
        <v>9792.02</v>
      </c>
      <c r="F198" s="55">
        <v>1072.1600000000001</v>
      </c>
      <c r="G198" s="55">
        <v>123.95</v>
      </c>
      <c r="H198" s="55">
        <v>6371.71</v>
      </c>
      <c r="I198" s="55">
        <v>0</v>
      </c>
      <c r="J198" s="55">
        <v>1446.65</v>
      </c>
      <c r="K198" s="56">
        <v>17359.84</v>
      </c>
      <c r="L198" s="46">
        <v>18806.490000000002</v>
      </c>
      <c r="M198" s="117"/>
      <c r="N198" s="119">
        <v>17359.84</v>
      </c>
      <c r="O198" s="119">
        <v>10988.13</v>
      </c>
      <c r="P198" s="119"/>
      <c r="Q198" s="119">
        <v>20784.349999999999</v>
      </c>
      <c r="R198" s="119">
        <v>19337.7</v>
      </c>
      <c r="S198" s="47"/>
    </row>
    <row r="199" spans="1:19" ht="9" customHeight="1" x14ac:dyDescent="0.2">
      <c r="A199" s="501"/>
      <c r="B199" s="501"/>
      <c r="C199" s="48" t="s">
        <v>4</v>
      </c>
      <c r="D199" s="49">
        <v>25</v>
      </c>
      <c r="E199" s="50">
        <v>18959995</v>
      </c>
      <c r="F199" s="50">
        <v>2075991</v>
      </c>
      <c r="G199" s="50">
        <v>240001</v>
      </c>
      <c r="H199" s="50">
        <v>12337351</v>
      </c>
      <c r="I199" s="50">
        <v>0</v>
      </c>
      <c r="J199" s="51">
        <v>2801105</v>
      </c>
      <c r="K199" s="50">
        <v>33613337</v>
      </c>
      <c r="L199" s="73">
        <v>36414442</v>
      </c>
      <c r="M199" s="118"/>
      <c r="N199" s="120">
        <v>33613337</v>
      </c>
      <c r="O199" s="120">
        <v>21275986</v>
      </c>
      <c r="P199" s="120">
        <v>0</v>
      </c>
      <c r="Q199" s="120">
        <v>40244113</v>
      </c>
      <c r="R199" s="120">
        <v>37443008</v>
      </c>
      <c r="S199" s="47"/>
    </row>
    <row r="200" spans="1:19" ht="12.75" customHeight="1" x14ac:dyDescent="0.2">
      <c r="A200" s="501"/>
      <c r="B200" s="501"/>
      <c r="C200" s="53" t="s">
        <v>3</v>
      </c>
      <c r="D200" s="54">
        <v>26</v>
      </c>
      <c r="E200" s="55">
        <v>10058.51</v>
      </c>
      <c r="F200" s="55">
        <v>1103.1500000000001</v>
      </c>
      <c r="G200" s="55">
        <v>123.95</v>
      </c>
      <c r="H200" s="55">
        <v>6371.71</v>
      </c>
      <c r="I200" s="55">
        <v>0</v>
      </c>
      <c r="J200" s="55">
        <v>1471.44</v>
      </c>
      <c r="K200" s="56">
        <v>17657.32</v>
      </c>
      <c r="L200" s="46">
        <v>19128.759999999998</v>
      </c>
      <c r="M200" s="117"/>
      <c r="N200" s="119">
        <v>17657.32</v>
      </c>
      <c r="O200" s="119">
        <v>11285.61</v>
      </c>
      <c r="P200" s="119"/>
      <c r="Q200" s="119">
        <v>21160.17</v>
      </c>
      <c r="R200" s="119">
        <v>19688.73</v>
      </c>
      <c r="S200" s="47"/>
    </row>
    <row r="201" spans="1:19" ht="9" customHeight="1" x14ac:dyDescent="0.2">
      <c r="A201" s="501"/>
      <c r="B201" s="501"/>
      <c r="C201" s="48" t="s">
        <v>4</v>
      </c>
      <c r="D201" s="49">
        <v>27</v>
      </c>
      <c r="E201" s="50">
        <v>19475991</v>
      </c>
      <c r="F201" s="50">
        <v>2135996</v>
      </c>
      <c r="G201" s="50">
        <v>240001</v>
      </c>
      <c r="H201" s="50">
        <v>12337351</v>
      </c>
      <c r="I201" s="50">
        <v>0</v>
      </c>
      <c r="J201" s="51">
        <v>2849105</v>
      </c>
      <c r="K201" s="50">
        <v>34189339</v>
      </c>
      <c r="L201" s="73">
        <v>37038444</v>
      </c>
      <c r="M201" s="118"/>
      <c r="N201" s="120">
        <v>34189339</v>
      </c>
      <c r="O201" s="120">
        <v>21851988</v>
      </c>
      <c r="P201" s="120">
        <v>0</v>
      </c>
      <c r="Q201" s="120">
        <v>40971802</v>
      </c>
      <c r="R201" s="120">
        <v>38122697</v>
      </c>
      <c r="S201" s="47"/>
    </row>
    <row r="202" spans="1:19" ht="12.75" customHeight="1" x14ac:dyDescent="0.2">
      <c r="A202" s="501"/>
      <c r="B202" s="501"/>
      <c r="C202" s="53" t="s">
        <v>3</v>
      </c>
      <c r="D202" s="54">
        <v>28</v>
      </c>
      <c r="E202" s="55">
        <v>10331.200000000001</v>
      </c>
      <c r="F202" s="55">
        <v>1134.1400000000001</v>
      </c>
      <c r="G202" s="55">
        <v>123.95</v>
      </c>
      <c r="H202" s="55">
        <v>6371.71</v>
      </c>
      <c r="I202" s="55">
        <v>0</v>
      </c>
      <c r="J202" s="55">
        <v>1496.75</v>
      </c>
      <c r="K202" s="56">
        <v>17961</v>
      </c>
      <c r="L202" s="46">
        <v>19457.75</v>
      </c>
      <c r="M202" s="117"/>
      <c r="N202" s="119">
        <v>17961</v>
      </c>
      <c r="O202" s="119">
        <v>11589.29</v>
      </c>
      <c r="P202" s="119"/>
      <c r="Q202" s="119">
        <v>21543.82</v>
      </c>
      <c r="R202" s="119">
        <v>20047.07</v>
      </c>
      <c r="S202" s="47"/>
    </row>
    <row r="203" spans="1:19" ht="9" customHeight="1" x14ac:dyDescent="0.2">
      <c r="A203" s="501"/>
      <c r="B203" s="501"/>
      <c r="C203" s="48" t="s">
        <v>4</v>
      </c>
      <c r="D203" s="49">
        <v>29</v>
      </c>
      <c r="E203" s="50">
        <v>20003993</v>
      </c>
      <c r="F203" s="50">
        <v>2196001</v>
      </c>
      <c r="G203" s="50">
        <v>240001</v>
      </c>
      <c r="H203" s="50">
        <v>12337351</v>
      </c>
      <c r="I203" s="50">
        <v>0</v>
      </c>
      <c r="J203" s="51">
        <v>2898112</v>
      </c>
      <c r="K203" s="50">
        <v>34777345</v>
      </c>
      <c r="L203" s="73">
        <v>37675458</v>
      </c>
      <c r="M203" s="118"/>
      <c r="N203" s="120">
        <v>34777345</v>
      </c>
      <c r="O203" s="120">
        <v>22439995</v>
      </c>
      <c r="P203" s="120">
        <v>0</v>
      </c>
      <c r="Q203" s="120">
        <v>41714652</v>
      </c>
      <c r="R203" s="120">
        <v>38816540</v>
      </c>
      <c r="S203" s="47"/>
    </row>
    <row r="204" spans="1:19" ht="12.75" customHeight="1" x14ac:dyDescent="0.2">
      <c r="A204" s="501"/>
      <c r="B204" s="501"/>
      <c r="C204" s="53" t="s">
        <v>3</v>
      </c>
      <c r="D204" s="54">
        <v>30</v>
      </c>
      <c r="E204" s="55">
        <v>10603.89</v>
      </c>
      <c r="F204" s="55">
        <v>1165.1300000000001</v>
      </c>
      <c r="G204" s="55">
        <v>123.95</v>
      </c>
      <c r="H204" s="55">
        <v>6371.71</v>
      </c>
      <c r="I204" s="55">
        <v>0</v>
      </c>
      <c r="J204" s="55">
        <v>1522.06</v>
      </c>
      <c r="K204" s="56">
        <v>18264.68</v>
      </c>
      <c r="L204" s="46">
        <v>19786.740000000002</v>
      </c>
      <c r="M204" s="117"/>
      <c r="N204" s="119">
        <v>18264.68</v>
      </c>
      <c r="O204" s="119">
        <v>11892.97</v>
      </c>
      <c r="P204" s="119"/>
      <c r="Q204" s="119">
        <v>21927.47</v>
      </c>
      <c r="R204" s="119">
        <v>20405.41</v>
      </c>
      <c r="S204" s="47"/>
    </row>
    <row r="205" spans="1:19" ht="9" customHeight="1" x14ac:dyDescent="0.2">
      <c r="A205" s="501"/>
      <c r="B205" s="501"/>
      <c r="C205" s="48" t="s">
        <v>4</v>
      </c>
      <c r="D205" s="49">
        <v>31</v>
      </c>
      <c r="E205" s="50">
        <v>20531994</v>
      </c>
      <c r="F205" s="50">
        <v>2256006</v>
      </c>
      <c r="G205" s="50">
        <v>240001</v>
      </c>
      <c r="H205" s="50">
        <v>12337351</v>
      </c>
      <c r="I205" s="50">
        <v>0</v>
      </c>
      <c r="J205" s="51">
        <v>2947119</v>
      </c>
      <c r="K205" s="50">
        <v>35365352</v>
      </c>
      <c r="L205" s="73">
        <v>38312471</v>
      </c>
      <c r="M205" s="118"/>
      <c r="N205" s="120">
        <v>35365352</v>
      </c>
      <c r="O205" s="120">
        <v>23028001</v>
      </c>
      <c r="P205" s="120">
        <v>0</v>
      </c>
      <c r="Q205" s="120">
        <v>42457502</v>
      </c>
      <c r="R205" s="120">
        <v>39510383</v>
      </c>
      <c r="S205" s="47"/>
    </row>
    <row r="206" spans="1:19" ht="12.75" customHeight="1" x14ac:dyDescent="0.2">
      <c r="A206" s="501"/>
      <c r="B206" s="501"/>
      <c r="C206" s="53" t="s">
        <v>3</v>
      </c>
      <c r="D206" s="54">
        <v>32</v>
      </c>
      <c r="E206" s="55">
        <v>10870.38</v>
      </c>
      <c r="F206" s="55">
        <v>1189.92</v>
      </c>
      <c r="G206" s="55">
        <v>123.95</v>
      </c>
      <c r="H206" s="55">
        <v>6371.71</v>
      </c>
      <c r="I206" s="55">
        <v>0</v>
      </c>
      <c r="J206" s="55">
        <v>1546.33</v>
      </c>
      <c r="K206" s="56">
        <v>18555.96</v>
      </c>
      <c r="L206" s="46">
        <v>20102.29</v>
      </c>
      <c r="M206" s="117"/>
      <c r="N206" s="119">
        <v>18555.96</v>
      </c>
      <c r="O206" s="119">
        <v>12184.25</v>
      </c>
      <c r="P206" s="119"/>
      <c r="Q206" s="119">
        <v>22295.46</v>
      </c>
      <c r="R206" s="119">
        <v>20749.13</v>
      </c>
      <c r="S206" s="47"/>
    </row>
    <row r="207" spans="1:19" ht="9" customHeight="1" x14ac:dyDescent="0.2">
      <c r="A207" s="501"/>
      <c r="B207" s="501"/>
      <c r="C207" s="48" t="s">
        <v>4</v>
      </c>
      <c r="D207" s="49">
        <v>33</v>
      </c>
      <c r="E207" s="50">
        <v>21047991</v>
      </c>
      <c r="F207" s="50">
        <v>2304006</v>
      </c>
      <c r="G207" s="50">
        <v>240001</v>
      </c>
      <c r="H207" s="50">
        <v>12337351</v>
      </c>
      <c r="I207" s="50">
        <v>0</v>
      </c>
      <c r="J207" s="51">
        <v>2994112</v>
      </c>
      <c r="K207" s="50">
        <v>35929349</v>
      </c>
      <c r="L207" s="73">
        <v>38923461</v>
      </c>
      <c r="M207" s="118"/>
      <c r="N207" s="120">
        <v>35929349</v>
      </c>
      <c r="O207" s="120">
        <v>23591998</v>
      </c>
      <c r="P207" s="120">
        <v>0</v>
      </c>
      <c r="Q207" s="120">
        <v>43170030</v>
      </c>
      <c r="R207" s="120">
        <v>40175918</v>
      </c>
      <c r="S207" s="47"/>
    </row>
    <row r="208" spans="1:19" ht="12.75" customHeight="1" x14ac:dyDescent="0.2">
      <c r="A208" s="501"/>
      <c r="B208" s="501"/>
      <c r="C208" s="53" t="s">
        <v>3</v>
      </c>
      <c r="D208" s="54">
        <v>34</v>
      </c>
      <c r="E208" s="55">
        <v>11136.88</v>
      </c>
      <c r="F208" s="55">
        <v>1220.9000000000001</v>
      </c>
      <c r="G208" s="55">
        <v>123.95</v>
      </c>
      <c r="H208" s="55">
        <v>6371.71</v>
      </c>
      <c r="I208" s="55">
        <v>0</v>
      </c>
      <c r="J208" s="55">
        <v>1571.12</v>
      </c>
      <c r="K208" s="56">
        <v>18853.439999999999</v>
      </c>
      <c r="L208" s="46">
        <v>20424.560000000001</v>
      </c>
      <c r="M208" s="117"/>
      <c r="N208" s="119">
        <v>18853.439999999999</v>
      </c>
      <c r="O208" s="119">
        <v>12481.73</v>
      </c>
      <c r="P208" s="119"/>
      <c r="Q208" s="119">
        <v>22671.27</v>
      </c>
      <c r="R208" s="119">
        <v>21100.15</v>
      </c>
      <c r="S208" s="47"/>
    </row>
    <row r="209" spans="1:19" ht="9" customHeight="1" x14ac:dyDescent="0.2">
      <c r="A209" s="501"/>
      <c r="B209" s="501"/>
      <c r="C209" s="48" t="s">
        <v>4</v>
      </c>
      <c r="D209" s="49">
        <v>35</v>
      </c>
      <c r="E209" s="50">
        <v>21564007</v>
      </c>
      <c r="F209" s="50">
        <v>2363992</v>
      </c>
      <c r="G209" s="50">
        <v>240001</v>
      </c>
      <c r="H209" s="50">
        <v>12337351</v>
      </c>
      <c r="I209" s="50">
        <v>0</v>
      </c>
      <c r="J209" s="51">
        <v>3042113</v>
      </c>
      <c r="K209" s="50">
        <v>36505350</v>
      </c>
      <c r="L209" s="73">
        <v>39547463</v>
      </c>
      <c r="M209" s="118"/>
      <c r="N209" s="120">
        <v>36505350</v>
      </c>
      <c r="O209" s="120">
        <v>24167999</v>
      </c>
      <c r="P209" s="120">
        <v>0</v>
      </c>
      <c r="Q209" s="120">
        <v>43897700</v>
      </c>
      <c r="R209" s="120">
        <v>40855587</v>
      </c>
      <c r="S209" s="47"/>
    </row>
    <row r="210" spans="1:19" ht="12.75" customHeight="1" x14ac:dyDescent="0.2">
      <c r="A210" s="501"/>
      <c r="B210" s="501"/>
      <c r="C210" s="53" t="s">
        <v>3</v>
      </c>
      <c r="D210" s="54">
        <v>36</v>
      </c>
      <c r="E210" s="55">
        <v>11409.57</v>
      </c>
      <c r="F210" s="55">
        <v>1251.8900000000001</v>
      </c>
      <c r="G210" s="55">
        <v>123.95</v>
      </c>
      <c r="H210" s="55">
        <v>6371.71</v>
      </c>
      <c r="I210" s="55">
        <v>0</v>
      </c>
      <c r="J210" s="55">
        <v>1596.43</v>
      </c>
      <c r="K210" s="56">
        <v>19157.12</v>
      </c>
      <c r="L210" s="46">
        <v>20753.55</v>
      </c>
      <c r="M210" s="117"/>
      <c r="N210" s="119">
        <v>19157.12</v>
      </c>
      <c r="O210" s="119">
        <v>12785.41</v>
      </c>
      <c r="P210" s="119"/>
      <c r="Q210" s="119">
        <v>23054.92</v>
      </c>
      <c r="R210" s="119">
        <v>21458.49</v>
      </c>
      <c r="S210" s="47"/>
    </row>
    <row r="211" spans="1:19" ht="9" customHeight="1" x14ac:dyDescent="0.2">
      <c r="A211" s="501"/>
      <c r="B211" s="501"/>
      <c r="C211" s="48" t="s">
        <v>4</v>
      </c>
      <c r="D211" s="49">
        <v>37</v>
      </c>
      <c r="E211" s="50">
        <v>22092008</v>
      </c>
      <c r="F211" s="50">
        <v>2423997</v>
      </c>
      <c r="G211" s="50">
        <v>240001</v>
      </c>
      <c r="H211" s="50">
        <v>12337351</v>
      </c>
      <c r="I211" s="50">
        <v>0</v>
      </c>
      <c r="J211" s="51">
        <v>3091120</v>
      </c>
      <c r="K211" s="50">
        <v>37093357</v>
      </c>
      <c r="L211" s="73">
        <v>40184476</v>
      </c>
      <c r="M211" s="118"/>
      <c r="N211" s="120">
        <v>37093357</v>
      </c>
      <c r="O211" s="120">
        <v>24756006</v>
      </c>
      <c r="P211" s="120">
        <v>0</v>
      </c>
      <c r="Q211" s="120">
        <v>44640550</v>
      </c>
      <c r="R211" s="120">
        <v>41549430</v>
      </c>
      <c r="S211" s="47"/>
    </row>
    <row r="212" spans="1:19" ht="12.75" customHeight="1" x14ac:dyDescent="0.2">
      <c r="A212" s="501"/>
      <c r="B212" s="501"/>
      <c r="C212" s="53" t="s">
        <v>3</v>
      </c>
      <c r="D212" s="54">
        <v>38</v>
      </c>
      <c r="E212" s="55">
        <v>11676.06</v>
      </c>
      <c r="F212" s="55">
        <v>1282.8800000000001</v>
      </c>
      <c r="G212" s="55">
        <v>123.95</v>
      </c>
      <c r="H212" s="55">
        <v>6371.71</v>
      </c>
      <c r="I212" s="55">
        <v>0</v>
      </c>
      <c r="J212" s="55">
        <v>1621.22</v>
      </c>
      <c r="K212" s="56">
        <v>19454.599999999999</v>
      </c>
      <c r="L212" s="46">
        <v>21075.82</v>
      </c>
      <c r="M212" s="117"/>
      <c r="N212" s="119">
        <v>19454.599999999999</v>
      </c>
      <c r="O212" s="119">
        <v>13082.89</v>
      </c>
      <c r="P212" s="119"/>
      <c r="Q212" s="119">
        <v>23430.74</v>
      </c>
      <c r="R212" s="119">
        <v>21809.52</v>
      </c>
      <c r="S212" s="47"/>
    </row>
    <row r="213" spans="1:19" ht="9" customHeight="1" x14ac:dyDescent="0.2">
      <c r="A213" s="501"/>
      <c r="B213" s="501"/>
      <c r="C213" s="48" t="s">
        <v>4</v>
      </c>
      <c r="D213" s="49">
        <v>39</v>
      </c>
      <c r="E213" s="50">
        <v>22608005</v>
      </c>
      <c r="F213" s="50">
        <v>2484002</v>
      </c>
      <c r="G213" s="50">
        <v>240001</v>
      </c>
      <c r="H213" s="50">
        <v>12337351</v>
      </c>
      <c r="I213" s="50">
        <v>0</v>
      </c>
      <c r="J213" s="51">
        <v>3139120</v>
      </c>
      <c r="K213" s="50">
        <v>37669358</v>
      </c>
      <c r="L213" s="73">
        <v>40808478</v>
      </c>
      <c r="M213" s="118"/>
      <c r="N213" s="120">
        <v>37669358</v>
      </c>
      <c r="O213" s="120">
        <v>25332007</v>
      </c>
      <c r="P213" s="120">
        <v>0</v>
      </c>
      <c r="Q213" s="120">
        <v>45368239</v>
      </c>
      <c r="R213" s="120">
        <v>42229119</v>
      </c>
      <c r="S213" s="47"/>
    </row>
    <row r="214" spans="1:19" ht="12.75" customHeight="1" x14ac:dyDescent="0.2">
      <c r="A214" s="501"/>
      <c r="B214" s="501"/>
      <c r="C214" s="53" t="s">
        <v>3</v>
      </c>
      <c r="D214" s="54">
        <v>40</v>
      </c>
      <c r="E214" s="55">
        <v>11948.75</v>
      </c>
      <c r="F214" s="55">
        <v>1313.87</v>
      </c>
      <c r="G214" s="55">
        <v>123.95</v>
      </c>
      <c r="H214" s="55">
        <v>6371.71</v>
      </c>
      <c r="I214" s="55">
        <v>0</v>
      </c>
      <c r="J214" s="55">
        <v>1646.52</v>
      </c>
      <c r="K214" s="56">
        <v>19758.28</v>
      </c>
      <c r="L214" s="46">
        <v>21404.799999999999</v>
      </c>
      <c r="M214" s="117"/>
      <c r="N214" s="119">
        <v>19758.28</v>
      </c>
      <c r="O214" s="119">
        <v>13386.57</v>
      </c>
      <c r="P214" s="119"/>
      <c r="Q214" s="119">
        <v>23814.38</v>
      </c>
      <c r="R214" s="119">
        <v>22167.86</v>
      </c>
      <c r="S214" s="47"/>
    </row>
    <row r="215" spans="1:19" ht="9" customHeight="1" x14ac:dyDescent="0.2">
      <c r="A215" s="502"/>
      <c r="B215" s="502"/>
      <c r="C215" s="58"/>
      <c r="D215" s="59"/>
      <c r="E215" s="61">
        <v>23136006</v>
      </c>
      <c r="F215" s="61">
        <v>2544007</v>
      </c>
      <c r="G215" s="61">
        <v>240001</v>
      </c>
      <c r="H215" s="61">
        <v>12337351</v>
      </c>
      <c r="I215" s="61">
        <v>0</v>
      </c>
      <c r="J215" s="60">
        <v>3188107</v>
      </c>
      <c r="K215" s="61">
        <v>38257365</v>
      </c>
      <c r="L215" s="73">
        <v>41445472</v>
      </c>
      <c r="M215" s="118"/>
      <c r="N215" s="120">
        <v>38257365</v>
      </c>
      <c r="O215" s="120">
        <v>25920014</v>
      </c>
      <c r="P215" s="120">
        <v>0</v>
      </c>
      <c r="Q215" s="120">
        <v>46111070</v>
      </c>
      <c r="R215" s="120">
        <v>42922962</v>
      </c>
      <c r="S215" s="47"/>
    </row>
    <row r="216" spans="1:19" ht="12.75" customHeight="1" x14ac:dyDescent="0.2">
      <c r="A216" s="492">
        <v>34425</v>
      </c>
      <c r="B216" s="492">
        <v>34515</v>
      </c>
      <c r="C216" s="42" t="s">
        <v>3</v>
      </c>
      <c r="D216" s="43">
        <v>0</v>
      </c>
      <c r="E216" s="44">
        <v>5751.26</v>
      </c>
      <c r="F216" s="44">
        <v>632.14</v>
      </c>
      <c r="G216" s="44">
        <v>123.95</v>
      </c>
      <c r="H216" s="44">
        <v>6371.71</v>
      </c>
      <c r="I216" s="44">
        <v>127.38</v>
      </c>
      <c r="J216" s="44">
        <v>1073.26</v>
      </c>
      <c r="K216" s="45">
        <v>13006.44</v>
      </c>
      <c r="L216" s="46">
        <v>14079.7</v>
      </c>
      <c r="M216" s="117"/>
      <c r="N216" s="119">
        <v>13006.44</v>
      </c>
      <c r="O216" s="119">
        <v>6634.73</v>
      </c>
      <c r="P216" s="119"/>
      <c r="Q216" s="119">
        <v>15273.95</v>
      </c>
      <c r="R216" s="119">
        <v>14200.69</v>
      </c>
      <c r="S216" s="47"/>
    </row>
    <row r="217" spans="1:19" ht="9" customHeight="1" x14ac:dyDescent="0.2">
      <c r="A217" s="525"/>
      <c r="B217" s="525"/>
      <c r="C217" s="48" t="s">
        <v>4</v>
      </c>
      <c r="D217" s="49">
        <v>2</v>
      </c>
      <c r="E217" s="50">
        <v>11135992</v>
      </c>
      <c r="F217" s="50">
        <v>1223994</v>
      </c>
      <c r="G217" s="50">
        <v>240001</v>
      </c>
      <c r="H217" s="50">
        <v>12337351</v>
      </c>
      <c r="I217" s="50">
        <v>246642</v>
      </c>
      <c r="J217" s="51">
        <v>2078121</v>
      </c>
      <c r="K217" s="50">
        <v>25183980</v>
      </c>
      <c r="L217" s="73">
        <v>27262101</v>
      </c>
      <c r="M217" s="118"/>
      <c r="N217" s="120">
        <v>25183980</v>
      </c>
      <c r="O217" s="120">
        <v>12846629</v>
      </c>
      <c r="P217" s="120">
        <v>0</v>
      </c>
      <c r="Q217" s="120">
        <v>29574491</v>
      </c>
      <c r="R217" s="120">
        <v>27496370</v>
      </c>
      <c r="S217" s="47"/>
    </row>
    <row r="218" spans="1:19" ht="12.75" customHeight="1" x14ac:dyDescent="0.2">
      <c r="A218" s="500">
        <v>34425</v>
      </c>
      <c r="B218" s="500">
        <v>34515</v>
      </c>
      <c r="C218" s="53" t="s">
        <v>3</v>
      </c>
      <c r="D218" s="54">
        <v>3</v>
      </c>
      <c r="E218" s="55">
        <v>6061.14</v>
      </c>
      <c r="F218" s="55">
        <v>663.13</v>
      </c>
      <c r="G218" s="55">
        <v>123.95</v>
      </c>
      <c r="H218" s="55">
        <v>6371.71</v>
      </c>
      <c r="I218" s="55">
        <v>127.38</v>
      </c>
      <c r="J218" s="55">
        <v>1101.6600000000001</v>
      </c>
      <c r="K218" s="56">
        <v>13347.31</v>
      </c>
      <c r="L218" s="46">
        <v>14448.97</v>
      </c>
      <c r="M218" s="117"/>
      <c r="N218" s="119">
        <v>13347.31</v>
      </c>
      <c r="O218" s="119">
        <v>6975.6</v>
      </c>
      <c r="P218" s="119"/>
      <c r="Q218" s="119">
        <v>15704.58</v>
      </c>
      <c r="R218" s="119">
        <v>14602.92</v>
      </c>
      <c r="S218" s="47"/>
    </row>
    <row r="219" spans="1:19" ht="9" customHeight="1" x14ac:dyDescent="0.2">
      <c r="A219" s="500"/>
      <c r="B219" s="500"/>
      <c r="C219" s="48" t="s">
        <v>4</v>
      </c>
      <c r="D219" s="49">
        <v>4</v>
      </c>
      <c r="E219" s="50">
        <v>11736004</v>
      </c>
      <c r="F219" s="50">
        <v>1283999</v>
      </c>
      <c r="G219" s="50">
        <v>240001</v>
      </c>
      <c r="H219" s="50">
        <v>12337351</v>
      </c>
      <c r="I219" s="50">
        <v>246642</v>
      </c>
      <c r="J219" s="51">
        <v>2133111</v>
      </c>
      <c r="K219" s="50">
        <v>25843996</v>
      </c>
      <c r="L219" s="73">
        <v>27977107</v>
      </c>
      <c r="M219" s="118"/>
      <c r="N219" s="120">
        <v>25843996</v>
      </c>
      <c r="O219" s="120">
        <v>13506645</v>
      </c>
      <c r="P219" s="120">
        <v>0</v>
      </c>
      <c r="Q219" s="120">
        <v>30408307</v>
      </c>
      <c r="R219" s="120">
        <v>28275196</v>
      </c>
      <c r="S219" s="47"/>
    </row>
    <row r="220" spans="1:19" ht="12.75" customHeight="1" x14ac:dyDescent="0.2">
      <c r="A220" s="501"/>
      <c r="B220" s="501"/>
      <c r="C220" s="53" t="s">
        <v>3</v>
      </c>
      <c r="D220" s="54">
        <v>5</v>
      </c>
      <c r="E220" s="55">
        <v>6371.01</v>
      </c>
      <c r="F220" s="55">
        <v>700.32</v>
      </c>
      <c r="G220" s="55">
        <v>123.95</v>
      </c>
      <c r="H220" s="55">
        <v>6371.71</v>
      </c>
      <c r="I220" s="55">
        <v>127.38</v>
      </c>
      <c r="J220" s="55">
        <v>1130.58</v>
      </c>
      <c r="K220" s="56">
        <v>13694.37</v>
      </c>
      <c r="L220" s="46">
        <v>14824.95</v>
      </c>
      <c r="M220" s="117"/>
      <c r="N220" s="119">
        <v>13694.37</v>
      </c>
      <c r="O220" s="119">
        <v>7322.66</v>
      </c>
      <c r="P220" s="119"/>
      <c r="Q220" s="119">
        <v>16143.03</v>
      </c>
      <c r="R220" s="119">
        <v>15012.45</v>
      </c>
      <c r="S220" s="47"/>
    </row>
    <row r="221" spans="1:19" ht="9" customHeight="1" x14ac:dyDescent="0.2">
      <c r="A221" s="501"/>
      <c r="B221" s="501"/>
      <c r="C221" s="48" t="s">
        <v>4</v>
      </c>
      <c r="D221" s="49">
        <v>6</v>
      </c>
      <c r="E221" s="50">
        <v>12335996</v>
      </c>
      <c r="F221" s="50">
        <v>1356009</v>
      </c>
      <c r="G221" s="50">
        <v>240001</v>
      </c>
      <c r="H221" s="50">
        <v>12337351</v>
      </c>
      <c r="I221" s="50">
        <v>246642</v>
      </c>
      <c r="J221" s="51">
        <v>2189108</v>
      </c>
      <c r="K221" s="50">
        <v>26515998</v>
      </c>
      <c r="L221" s="73">
        <v>28705106</v>
      </c>
      <c r="M221" s="118"/>
      <c r="N221" s="120">
        <v>26515998</v>
      </c>
      <c r="O221" s="120">
        <v>14178647</v>
      </c>
      <c r="P221" s="120">
        <v>0</v>
      </c>
      <c r="Q221" s="120">
        <v>31257265</v>
      </c>
      <c r="R221" s="120">
        <v>29068157</v>
      </c>
      <c r="S221" s="47"/>
    </row>
    <row r="222" spans="1:19" ht="12.75" customHeight="1" x14ac:dyDescent="0.2">
      <c r="A222" s="501"/>
      <c r="B222" s="501"/>
      <c r="C222" s="53" t="s">
        <v>3</v>
      </c>
      <c r="D222" s="54">
        <v>7</v>
      </c>
      <c r="E222" s="55">
        <v>6674.69</v>
      </c>
      <c r="F222" s="55">
        <v>731.3</v>
      </c>
      <c r="G222" s="55">
        <v>123.95</v>
      </c>
      <c r="H222" s="55">
        <v>6371.71</v>
      </c>
      <c r="I222" s="55">
        <v>127.38</v>
      </c>
      <c r="J222" s="55">
        <v>1158.47</v>
      </c>
      <c r="K222" s="56">
        <v>14029.03</v>
      </c>
      <c r="L222" s="46">
        <v>15187.5</v>
      </c>
      <c r="M222" s="117"/>
      <c r="N222" s="119">
        <v>14029.03</v>
      </c>
      <c r="O222" s="119">
        <v>7657.32</v>
      </c>
      <c r="P222" s="119"/>
      <c r="Q222" s="119">
        <v>16565.82</v>
      </c>
      <c r="R222" s="119">
        <v>15407.35</v>
      </c>
      <c r="S222" s="47"/>
    </row>
    <row r="223" spans="1:19" ht="9" customHeight="1" x14ac:dyDescent="0.2">
      <c r="A223" s="501"/>
      <c r="B223" s="501"/>
      <c r="C223" s="48" t="s">
        <v>4</v>
      </c>
      <c r="D223" s="49">
        <v>8</v>
      </c>
      <c r="E223" s="50">
        <v>12924002</v>
      </c>
      <c r="F223" s="50">
        <v>1415994</v>
      </c>
      <c r="G223" s="50">
        <v>240001</v>
      </c>
      <c r="H223" s="50">
        <v>12337351</v>
      </c>
      <c r="I223" s="50">
        <v>246642</v>
      </c>
      <c r="J223" s="51">
        <v>2243111</v>
      </c>
      <c r="K223" s="50">
        <v>27163990</v>
      </c>
      <c r="L223" s="73">
        <v>29407101</v>
      </c>
      <c r="M223" s="118"/>
      <c r="N223" s="120">
        <v>27163990</v>
      </c>
      <c r="O223" s="120">
        <v>14826639</v>
      </c>
      <c r="P223" s="120">
        <v>0</v>
      </c>
      <c r="Q223" s="120">
        <v>32075900</v>
      </c>
      <c r="R223" s="120">
        <v>29832790</v>
      </c>
      <c r="S223" s="47"/>
    </row>
    <row r="224" spans="1:19" ht="12.75" customHeight="1" x14ac:dyDescent="0.2">
      <c r="A224" s="501"/>
      <c r="B224" s="501"/>
      <c r="C224" s="53" t="s">
        <v>3</v>
      </c>
      <c r="D224" s="54">
        <v>9</v>
      </c>
      <c r="E224" s="55">
        <v>7027.95</v>
      </c>
      <c r="F224" s="55">
        <v>768.49</v>
      </c>
      <c r="G224" s="55">
        <v>123.95</v>
      </c>
      <c r="H224" s="55">
        <v>6371.71</v>
      </c>
      <c r="I224" s="55">
        <v>127.38</v>
      </c>
      <c r="J224" s="55">
        <v>1191.01</v>
      </c>
      <c r="K224" s="56">
        <v>14419.48</v>
      </c>
      <c r="L224" s="46">
        <v>15610.49</v>
      </c>
      <c r="M224" s="117"/>
      <c r="N224" s="119">
        <v>14419.48</v>
      </c>
      <c r="O224" s="119">
        <v>8047.77</v>
      </c>
      <c r="P224" s="119"/>
      <c r="Q224" s="119">
        <v>17059.09</v>
      </c>
      <c r="R224" s="119">
        <v>15868.08</v>
      </c>
      <c r="S224" s="47"/>
    </row>
    <row r="225" spans="1:19" ht="9" customHeight="1" x14ac:dyDescent="0.2">
      <c r="A225" s="501"/>
      <c r="B225" s="501"/>
      <c r="C225" s="48" t="s">
        <v>4</v>
      </c>
      <c r="D225" s="49">
        <v>10</v>
      </c>
      <c r="E225" s="50">
        <v>13608009</v>
      </c>
      <c r="F225" s="50">
        <v>1488004</v>
      </c>
      <c r="G225" s="50">
        <v>240001</v>
      </c>
      <c r="H225" s="50">
        <v>12337351</v>
      </c>
      <c r="I225" s="50">
        <v>246642</v>
      </c>
      <c r="J225" s="51">
        <v>2306117</v>
      </c>
      <c r="K225" s="50">
        <v>27920007</v>
      </c>
      <c r="L225" s="73">
        <v>30226123</v>
      </c>
      <c r="M225" s="118"/>
      <c r="N225" s="120">
        <v>27920007</v>
      </c>
      <c r="O225" s="120">
        <v>15582656</v>
      </c>
      <c r="P225" s="120">
        <v>0</v>
      </c>
      <c r="Q225" s="120">
        <v>33031004</v>
      </c>
      <c r="R225" s="120">
        <v>30724887</v>
      </c>
      <c r="S225" s="47"/>
    </row>
    <row r="226" spans="1:19" ht="12.75" customHeight="1" x14ac:dyDescent="0.2">
      <c r="A226" s="501"/>
      <c r="B226" s="501"/>
      <c r="C226" s="53" t="s">
        <v>3</v>
      </c>
      <c r="D226" s="54">
        <v>11</v>
      </c>
      <c r="E226" s="55">
        <v>7387.4</v>
      </c>
      <c r="F226" s="55">
        <v>811.87</v>
      </c>
      <c r="G226" s="55">
        <v>123.95</v>
      </c>
      <c r="H226" s="55">
        <v>6371.71</v>
      </c>
      <c r="I226" s="55">
        <v>127.38</v>
      </c>
      <c r="J226" s="55">
        <v>1224.58</v>
      </c>
      <c r="K226" s="56">
        <v>14822.31</v>
      </c>
      <c r="L226" s="46">
        <v>16046.89</v>
      </c>
      <c r="M226" s="117"/>
      <c r="N226" s="119">
        <v>14822.31</v>
      </c>
      <c r="O226" s="119">
        <v>8450.6</v>
      </c>
      <c r="P226" s="119"/>
      <c r="Q226" s="119">
        <v>17568</v>
      </c>
      <c r="R226" s="119">
        <v>16343.42</v>
      </c>
      <c r="S226" s="47"/>
    </row>
    <row r="227" spans="1:19" ht="9" customHeight="1" x14ac:dyDescent="0.2">
      <c r="A227" s="501"/>
      <c r="B227" s="501"/>
      <c r="C227" s="48" t="s">
        <v>4</v>
      </c>
      <c r="D227" s="49">
        <v>12</v>
      </c>
      <c r="E227" s="50">
        <v>14304001</v>
      </c>
      <c r="F227" s="50">
        <v>1572000</v>
      </c>
      <c r="G227" s="50">
        <v>240001</v>
      </c>
      <c r="H227" s="50">
        <v>12337351</v>
      </c>
      <c r="I227" s="50">
        <v>246642</v>
      </c>
      <c r="J227" s="51">
        <v>2371118</v>
      </c>
      <c r="K227" s="50">
        <v>28699994</v>
      </c>
      <c r="L227" s="73">
        <v>31071112</v>
      </c>
      <c r="M227" s="118"/>
      <c r="N227" s="120">
        <v>28699994</v>
      </c>
      <c r="O227" s="120">
        <v>16362643</v>
      </c>
      <c r="P227" s="120">
        <v>0</v>
      </c>
      <c r="Q227" s="120">
        <v>34016391</v>
      </c>
      <c r="R227" s="120">
        <v>31645274</v>
      </c>
      <c r="S227" s="47"/>
    </row>
    <row r="228" spans="1:19" ht="12.75" customHeight="1" x14ac:dyDescent="0.2">
      <c r="A228" s="501"/>
      <c r="B228" s="501"/>
      <c r="C228" s="53" t="s">
        <v>3</v>
      </c>
      <c r="D228" s="54">
        <v>13</v>
      </c>
      <c r="E228" s="55">
        <v>7740.66</v>
      </c>
      <c r="F228" s="55">
        <v>849.06</v>
      </c>
      <c r="G228" s="55">
        <v>123.95</v>
      </c>
      <c r="H228" s="55">
        <v>6371.71</v>
      </c>
      <c r="I228" s="55">
        <v>127.38</v>
      </c>
      <c r="J228" s="55">
        <v>1257.1199999999999</v>
      </c>
      <c r="K228" s="56">
        <v>15212.76</v>
      </c>
      <c r="L228" s="46">
        <v>16469.88</v>
      </c>
      <c r="M228" s="117"/>
      <c r="N228" s="119">
        <v>15212.76</v>
      </c>
      <c r="O228" s="119">
        <v>8841.0499999999993</v>
      </c>
      <c r="P228" s="119"/>
      <c r="Q228" s="119">
        <v>18061.27</v>
      </c>
      <c r="R228" s="119">
        <v>16804.150000000001</v>
      </c>
      <c r="S228" s="47"/>
    </row>
    <row r="229" spans="1:19" ht="9" customHeight="1" x14ac:dyDescent="0.2">
      <c r="A229" s="501"/>
      <c r="B229" s="501"/>
      <c r="C229" s="48" t="s">
        <v>4</v>
      </c>
      <c r="D229" s="49">
        <v>14</v>
      </c>
      <c r="E229" s="50">
        <v>14988008</v>
      </c>
      <c r="F229" s="50">
        <v>1644009</v>
      </c>
      <c r="G229" s="50">
        <v>240001</v>
      </c>
      <c r="H229" s="50">
        <v>12337351</v>
      </c>
      <c r="I229" s="50">
        <v>246642</v>
      </c>
      <c r="J229" s="51">
        <v>2434124</v>
      </c>
      <c r="K229" s="50">
        <v>29456011</v>
      </c>
      <c r="L229" s="73">
        <v>31890135</v>
      </c>
      <c r="M229" s="118"/>
      <c r="N229" s="120">
        <v>29456011</v>
      </c>
      <c r="O229" s="120">
        <v>17118660</v>
      </c>
      <c r="P229" s="120">
        <v>0</v>
      </c>
      <c r="Q229" s="120">
        <v>34971495</v>
      </c>
      <c r="R229" s="120">
        <v>32537372</v>
      </c>
      <c r="S229" s="47"/>
    </row>
    <row r="230" spans="1:19" ht="12.75" customHeight="1" x14ac:dyDescent="0.2">
      <c r="A230" s="501"/>
      <c r="B230" s="501"/>
      <c r="C230" s="53" t="s">
        <v>3</v>
      </c>
      <c r="D230" s="54">
        <v>15</v>
      </c>
      <c r="E230" s="55">
        <v>8155.89</v>
      </c>
      <c r="F230" s="55">
        <v>892.44</v>
      </c>
      <c r="G230" s="55">
        <v>123.95</v>
      </c>
      <c r="H230" s="55">
        <v>6371.71</v>
      </c>
      <c r="I230" s="55">
        <v>127.38</v>
      </c>
      <c r="J230" s="55">
        <v>1295.33</v>
      </c>
      <c r="K230" s="56">
        <v>15671.37</v>
      </c>
      <c r="L230" s="46">
        <v>16966.7</v>
      </c>
      <c r="M230" s="117"/>
      <c r="N230" s="119">
        <v>15671.37</v>
      </c>
      <c r="O230" s="119">
        <v>9299.66</v>
      </c>
      <c r="P230" s="119"/>
      <c r="Q230" s="119">
        <v>18640.64</v>
      </c>
      <c r="R230" s="119">
        <v>17345.310000000001</v>
      </c>
      <c r="S230" s="47"/>
    </row>
    <row r="231" spans="1:19" ht="9" customHeight="1" x14ac:dyDescent="0.2">
      <c r="A231" s="501"/>
      <c r="B231" s="501"/>
      <c r="C231" s="48" t="s">
        <v>4</v>
      </c>
      <c r="D231" s="49">
        <v>16</v>
      </c>
      <c r="E231" s="50">
        <v>15792005</v>
      </c>
      <c r="F231" s="50">
        <v>1728005</v>
      </c>
      <c r="G231" s="50">
        <v>240001</v>
      </c>
      <c r="H231" s="50">
        <v>12337351</v>
      </c>
      <c r="I231" s="50">
        <v>246642</v>
      </c>
      <c r="J231" s="51">
        <v>2508109</v>
      </c>
      <c r="K231" s="50">
        <v>30344004</v>
      </c>
      <c r="L231" s="73">
        <v>32852112</v>
      </c>
      <c r="M231" s="118"/>
      <c r="N231" s="120">
        <v>30344004</v>
      </c>
      <c r="O231" s="120">
        <v>18006653</v>
      </c>
      <c r="P231" s="120">
        <v>0</v>
      </c>
      <c r="Q231" s="120">
        <v>36093312</v>
      </c>
      <c r="R231" s="120">
        <v>33585203</v>
      </c>
      <c r="S231" s="47"/>
    </row>
    <row r="232" spans="1:19" ht="12.75" customHeight="1" x14ac:dyDescent="0.2">
      <c r="A232" s="501"/>
      <c r="B232" s="501"/>
      <c r="C232" s="53" t="s">
        <v>3</v>
      </c>
      <c r="D232" s="54">
        <v>17</v>
      </c>
      <c r="E232" s="55">
        <v>8571.1200000000008</v>
      </c>
      <c r="F232" s="55">
        <v>942.02</v>
      </c>
      <c r="G232" s="55">
        <v>123.95</v>
      </c>
      <c r="H232" s="55">
        <v>6371.71</v>
      </c>
      <c r="I232" s="55">
        <v>127.38</v>
      </c>
      <c r="J232" s="55">
        <v>1334.07</v>
      </c>
      <c r="K232" s="56">
        <v>16136.18</v>
      </c>
      <c r="L232" s="46">
        <v>17470.25</v>
      </c>
      <c r="M232" s="117"/>
      <c r="N232" s="119">
        <v>16136.18</v>
      </c>
      <c r="O232" s="119">
        <v>9764.4699999999993</v>
      </c>
      <c r="P232" s="119"/>
      <c r="Q232" s="119">
        <v>19227.849999999999</v>
      </c>
      <c r="R232" s="119">
        <v>17893.78</v>
      </c>
      <c r="S232" s="47"/>
    </row>
    <row r="233" spans="1:19" ht="9" customHeight="1" x14ac:dyDescent="0.2">
      <c r="A233" s="501"/>
      <c r="B233" s="501"/>
      <c r="C233" s="48" t="s">
        <v>4</v>
      </c>
      <c r="D233" s="49">
        <v>18</v>
      </c>
      <c r="E233" s="50">
        <v>16596003</v>
      </c>
      <c r="F233" s="50">
        <v>1824005</v>
      </c>
      <c r="G233" s="50">
        <v>240001</v>
      </c>
      <c r="H233" s="50">
        <v>12337351</v>
      </c>
      <c r="I233" s="50">
        <v>246642</v>
      </c>
      <c r="J233" s="51">
        <v>2583120</v>
      </c>
      <c r="K233" s="50">
        <v>31244001</v>
      </c>
      <c r="L233" s="73">
        <v>33827121</v>
      </c>
      <c r="M233" s="118"/>
      <c r="N233" s="120">
        <v>31244001</v>
      </c>
      <c r="O233" s="120">
        <v>18906650</v>
      </c>
      <c r="P233" s="120">
        <v>0</v>
      </c>
      <c r="Q233" s="120">
        <v>37230309</v>
      </c>
      <c r="R233" s="120">
        <v>34647189</v>
      </c>
      <c r="S233" s="47"/>
    </row>
    <row r="234" spans="1:19" ht="12.75" customHeight="1" x14ac:dyDescent="0.2">
      <c r="A234" s="501"/>
      <c r="B234" s="501"/>
      <c r="C234" s="53" t="s">
        <v>3</v>
      </c>
      <c r="D234" s="54">
        <v>19</v>
      </c>
      <c r="E234" s="55">
        <v>8980.15</v>
      </c>
      <c r="F234" s="55">
        <v>985.4</v>
      </c>
      <c r="G234" s="55">
        <v>123.95</v>
      </c>
      <c r="H234" s="55">
        <v>6371.71</v>
      </c>
      <c r="I234" s="55">
        <v>127.38</v>
      </c>
      <c r="J234" s="55">
        <v>1371.77</v>
      </c>
      <c r="K234" s="56">
        <v>16588.59</v>
      </c>
      <c r="L234" s="46">
        <v>17960.36</v>
      </c>
      <c r="M234" s="117"/>
      <c r="N234" s="119">
        <v>16588.59</v>
      </c>
      <c r="O234" s="119">
        <v>10216.879999999999</v>
      </c>
      <c r="P234" s="119"/>
      <c r="Q234" s="119">
        <v>19799.400000000001</v>
      </c>
      <c r="R234" s="119">
        <v>18427.63</v>
      </c>
      <c r="S234" s="47"/>
    </row>
    <row r="235" spans="1:19" ht="9" customHeight="1" x14ac:dyDescent="0.2">
      <c r="A235" s="501"/>
      <c r="B235" s="501"/>
      <c r="C235" s="48" t="s">
        <v>4</v>
      </c>
      <c r="D235" s="49">
        <v>20</v>
      </c>
      <c r="E235" s="50">
        <v>17387995</v>
      </c>
      <c r="F235" s="50">
        <v>1908000</v>
      </c>
      <c r="G235" s="50">
        <v>240001</v>
      </c>
      <c r="H235" s="50">
        <v>12337351</v>
      </c>
      <c r="I235" s="50">
        <v>246642</v>
      </c>
      <c r="J235" s="51">
        <v>2656117</v>
      </c>
      <c r="K235" s="50">
        <v>32119989</v>
      </c>
      <c r="L235" s="73">
        <v>34776106</v>
      </c>
      <c r="M235" s="118"/>
      <c r="N235" s="120">
        <v>32119989</v>
      </c>
      <c r="O235" s="120">
        <v>19782638</v>
      </c>
      <c r="P235" s="120">
        <v>0</v>
      </c>
      <c r="Q235" s="120">
        <v>38336984</v>
      </c>
      <c r="R235" s="120">
        <v>35680867</v>
      </c>
      <c r="S235" s="47"/>
    </row>
    <row r="236" spans="1:19" ht="12.75" customHeight="1" x14ac:dyDescent="0.2">
      <c r="A236" s="501"/>
      <c r="B236" s="501"/>
      <c r="C236" s="53" t="s">
        <v>3</v>
      </c>
      <c r="D236" s="54">
        <v>21</v>
      </c>
      <c r="E236" s="55">
        <v>9252.84</v>
      </c>
      <c r="F236" s="55">
        <v>1016.39</v>
      </c>
      <c r="G236" s="55">
        <v>123.95</v>
      </c>
      <c r="H236" s="55">
        <v>6371.71</v>
      </c>
      <c r="I236" s="55">
        <v>127.38</v>
      </c>
      <c r="J236" s="55">
        <v>1397.07</v>
      </c>
      <c r="K236" s="56">
        <v>16892.27</v>
      </c>
      <c r="L236" s="46">
        <v>18289.34</v>
      </c>
      <c r="M236" s="117"/>
      <c r="N236" s="119">
        <v>16892.27</v>
      </c>
      <c r="O236" s="119">
        <v>10520.56</v>
      </c>
      <c r="P236" s="119"/>
      <c r="Q236" s="119">
        <v>20183.04</v>
      </c>
      <c r="R236" s="119">
        <v>18785.97</v>
      </c>
      <c r="S236" s="47"/>
    </row>
    <row r="237" spans="1:19" ht="9" customHeight="1" x14ac:dyDescent="0.2">
      <c r="A237" s="501"/>
      <c r="B237" s="501"/>
      <c r="C237" s="48" t="s">
        <v>4</v>
      </c>
      <c r="D237" s="49">
        <v>22</v>
      </c>
      <c r="E237" s="50">
        <v>17915997</v>
      </c>
      <c r="F237" s="50">
        <v>1968005</v>
      </c>
      <c r="G237" s="50">
        <v>240001</v>
      </c>
      <c r="H237" s="50">
        <v>12337351</v>
      </c>
      <c r="I237" s="50">
        <v>246642</v>
      </c>
      <c r="J237" s="51">
        <v>2705105</v>
      </c>
      <c r="K237" s="50">
        <v>32707996</v>
      </c>
      <c r="L237" s="73">
        <v>35413100</v>
      </c>
      <c r="M237" s="118"/>
      <c r="N237" s="120">
        <v>32707996</v>
      </c>
      <c r="O237" s="120">
        <v>20370645</v>
      </c>
      <c r="P237" s="120">
        <v>0</v>
      </c>
      <c r="Q237" s="120">
        <v>39079815</v>
      </c>
      <c r="R237" s="120">
        <v>36374710</v>
      </c>
      <c r="S237" s="47"/>
    </row>
    <row r="238" spans="1:19" ht="12.75" customHeight="1" x14ac:dyDescent="0.2">
      <c r="A238" s="501"/>
      <c r="B238" s="501"/>
      <c r="C238" s="53" t="s">
        <v>3</v>
      </c>
      <c r="D238" s="54">
        <v>23</v>
      </c>
      <c r="E238" s="55">
        <v>9519.33</v>
      </c>
      <c r="F238" s="55">
        <v>1047.3699999999999</v>
      </c>
      <c r="G238" s="55">
        <v>123.95</v>
      </c>
      <c r="H238" s="55">
        <v>6371.71</v>
      </c>
      <c r="I238" s="55">
        <v>127.38</v>
      </c>
      <c r="J238" s="55">
        <v>1421.86</v>
      </c>
      <c r="K238" s="56">
        <v>17189.740000000002</v>
      </c>
      <c r="L238" s="46">
        <v>18611.599999999999</v>
      </c>
      <c r="M238" s="117"/>
      <c r="N238" s="119">
        <v>17189.740000000002</v>
      </c>
      <c r="O238" s="119">
        <v>10818.03</v>
      </c>
      <c r="P238" s="119"/>
      <c r="Q238" s="119">
        <v>20558.849999999999</v>
      </c>
      <c r="R238" s="119">
        <v>19136.990000000002</v>
      </c>
      <c r="S238" s="47"/>
    </row>
    <row r="239" spans="1:19" ht="9" customHeight="1" x14ac:dyDescent="0.2">
      <c r="A239" s="501"/>
      <c r="B239" s="501"/>
      <c r="C239" s="48" t="s">
        <v>4</v>
      </c>
      <c r="D239" s="49">
        <v>23</v>
      </c>
      <c r="E239" s="50">
        <v>18431993</v>
      </c>
      <c r="F239" s="50">
        <v>2027991</v>
      </c>
      <c r="G239" s="50">
        <v>240001</v>
      </c>
      <c r="H239" s="50">
        <v>12337351</v>
      </c>
      <c r="I239" s="50">
        <v>246642</v>
      </c>
      <c r="J239" s="51">
        <v>2753105</v>
      </c>
      <c r="K239" s="50">
        <v>33283978</v>
      </c>
      <c r="L239" s="73">
        <v>36037083</v>
      </c>
      <c r="M239" s="118"/>
      <c r="N239" s="120">
        <v>33283978</v>
      </c>
      <c r="O239" s="120">
        <v>20946627</v>
      </c>
      <c r="P239" s="120">
        <v>0</v>
      </c>
      <c r="Q239" s="120">
        <v>39807484</v>
      </c>
      <c r="R239" s="120">
        <v>37054380</v>
      </c>
      <c r="S239" s="47"/>
    </row>
    <row r="240" spans="1:19" ht="12.75" customHeight="1" x14ac:dyDescent="0.2">
      <c r="A240" s="501"/>
      <c r="B240" s="501"/>
      <c r="C240" s="53" t="s">
        <v>3</v>
      </c>
      <c r="D240" s="54">
        <v>24</v>
      </c>
      <c r="E240" s="55">
        <v>9792.02</v>
      </c>
      <c r="F240" s="55">
        <v>1072.1600000000001</v>
      </c>
      <c r="G240" s="55">
        <v>123.95</v>
      </c>
      <c r="H240" s="55">
        <v>6371.71</v>
      </c>
      <c r="I240" s="55">
        <v>127.38</v>
      </c>
      <c r="J240" s="55">
        <v>1446.65</v>
      </c>
      <c r="K240" s="56">
        <v>17487.22</v>
      </c>
      <c r="L240" s="46">
        <v>18933.87</v>
      </c>
      <c r="M240" s="117"/>
      <c r="N240" s="119">
        <v>17487.22</v>
      </c>
      <c r="O240" s="119">
        <v>11115.51</v>
      </c>
      <c r="P240" s="119"/>
      <c r="Q240" s="119">
        <v>20934.66</v>
      </c>
      <c r="R240" s="119">
        <v>19488.009999999998</v>
      </c>
      <c r="S240" s="47"/>
    </row>
    <row r="241" spans="1:19" ht="9" customHeight="1" x14ac:dyDescent="0.2">
      <c r="A241" s="501"/>
      <c r="B241" s="501"/>
      <c r="C241" s="48" t="s">
        <v>4</v>
      </c>
      <c r="D241" s="49">
        <v>25</v>
      </c>
      <c r="E241" s="50">
        <v>18959995</v>
      </c>
      <c r="F241" s="50">
        <v>2075991</v>
      </c>
      <c r="G241" s="50">
        <v>240001</v>
      </c>
      <c r="H241" s="50">
        <v>12337351</v>
      </c>
      <c r="I241" s="50">
        <v>246642</v>
      </c>
      <c r="J241" s="51">
        <v>2801105</v>
      </c>
      <c r="K241" s="50">
        <v>33859979</v>
      </c>
      <c r="L241" s="73">
        <v>36661084</v>
      </c>
      <c r="M241" s="118"/>
      <c r="N241" s="120">
        <v>33859979</v>
      </c>
      <c r="O241" s="120">
        <v>21522629</v>
      </c>
      <c r="P241" s="120">
        <v>0</v>
      </c>
      <c r="Q241" s="120">
        <v>40535154</v>
      </c>
      <c r="R241" s="120">
        <v>37734049</v>
      </c>
      <c r="S241" s="47"/>
    </row>
    <row r="242" spans="1:19" ht="12.75" customHeight="1" x14ac:dyDescent="0.2">
      <c r="A242" s="501"/>
      <c r="B242" s="501"/>
      <c r="C242" s="53" t="s">
        <v>3</v>
      </c>
      <c r="D242" s="54">
        <v>26</v>
      </c>
      <c r="E242" s="55">
        <v>10058.51</v>
      </c>
      <c r="F242" s="55">
        <v>1103.1500000000001</v>
      </c>
      <c r="G242" s="55">
        <v>123.95</v>
      </c>
      <c r="H242" s="55">
        <v>6371.71</v>
      </c>
      <c r="I242" s="55">
        <v>127.38</v>
      </c>
      <c r="J242" s="55">
        <v>1471.44</v>
      </c>
      <c r="K242" s="56">
        <v>17784.7</v>
      </c>
      <c r="L242" s="46">
        <v>19256.14</v>
      </c>
      <c r="M242" s="117"/>
      <c r="N242" s="119">
        <v>17784.7</v>
      </c>
      <c r="O242" s="119">
        <v>11412.99</v>
      </c>
      <c r="P242" s="119"/>
      <c r="Q242" s="119">
        <v>21310.48</v>
      </c>
      <c r="R242" s="119">
        <v>19839.04</v>
      </c>
      <c r="S242" s="47"/>
    </row>
    <row r="243" spans="1:19" ht="9" customHeight="1" x14ac:dyDescent="0.2">
      <c r="A243" s="501"/>
      <c r="B243" s="501"/>
      <c r="C243" s="48" t="s">
        <v>4</v>
      </c>
      <c r="D243" s="49">
        <v>27</v>
      </c>
      <c r="E243" s="50">
        <v>19475991</v>
      </c>
      <c r="F243" s="50">
        <v>2135996</v>
      </c>
      <c r="G243" s="50">
        <v>240001</v>
      </c>
      <c r="H243" s="50">
        <v>12337351</v>
      </c>
      <c r="I243" s="50">
        <v>246642</v>
      </c>
      <c r="J243" s="51">
        <v>2849105</v>
      </c>
      <c r="K243" s="50">
        <v>34435981</v>
      </c>
      <c r="L243" s="73">
        <v>37285086</v>
      </c>
      <c r="M243" s="118"/>
      <c r="N243" s="120">
        <v>34435981</v>
      </c>
      <c r="O243" s="120">
        <v>22098630</v>
      </c>
      <c r="P243" s="120">
        <v>0</v>
      </c>
      <c r="Q243" s="120">
        <v>41262843</v>
      </c>
      <c r="R243" s="120">
        <v>38413738</v>
      </c>
      <c r="S243" s="47"/>
    </row>
    <row r="244" spans="1:19" ht="12.75" customHeight="1" x14ac:dyDescent="0.2">
      <c r="A244" s="501"/>
      <c r="B244" s="501"/>
      <c r="C244" s="53" t="s">
        <v>3</v>
      </c>
      <c r="D244" s="54">
        <v>28</v>
      </c>
      <c r="E244" s="55">
        <v>10331.200000000001</v>
      </c>
      <c r="F244" s="55">
        <v>1134.1400000000001</v>
      </c>
      <c r="G244" s="55">
        <v>123.95</v>
      </c>
      <c r="H244" s="55">
        <v>6371.71</v>
      </c>
      <c r="I244" s="55">
        <v>127.38</v>
      </c>
      <c r="J244" s="55">
        <v>1496.75</v>
      </c>
      <c r="K244" s="56">
        <v>18088.38</v>
      </c>
      <c r="L244" s="46">
        <v>19585.13</v>
      </c>
      <c r="M244" s="117"/>
      <c r="N244" s="119">
        <v>18088.38</v>
      </c>
      <c r="O244" s="119">
        <v>11716.67</v>
      </c>
      <c r="P244" s="119"/>
      <c r="Q244" s="119">
        <v>21694.13</v>
      </c>
      <c r="R244" s="119">
        <v>20197.38</v>
      </c>
      <c r="S244" s="47"/>
    </row>
    <row r="245" spans="1:19" ht="9" customHeight="1" x14ac:dyDescent="0.2">
      <c r="A245" s="501"/>
      <c r="B245" s="501"/>
      <c r="C245" s="48" t="s">
        <v>4</v>
      </c>
      <c r="D245" s="49">
        <v>29</v>
      </c>
      <c r="E245" s="50">
        <v>20003993</v>
      </c>
      <c r="F245" s="50">
        <v>2196001</v>
      </c>
      <c r="G245" s="50">
        <v>240001</v>
      </c>
      <c r="H245" s="50">
        <v>12337351</v>
      </c>
      <c r="I245" s="50">
        <v>246642</v>
      </c>
      <c r="J245" s="51">
        <v>2898112</v>
      </c>
      <c r="K245" s="50">
        <v>35023988</v>
      </c>
      <c r="L245" s="73">
        <v>37922100</v>
      </c>
      <c r="M245" s="118"/>
      <c r="N245" s="120">
        <v>35023988</v>
      </c>
      <c r="O245" s="120">
        <v>22686637</v>
      </c>
      <c r="P245" s="120">
        <v>0</v>
      </c>
      <c r="Q245" s="120">
        <v>42005693</v>
      </c>
      <c r="R245" s="120">
        <v>39107581</v>
      </c>
      <c r="S245" s="47"/>
    </row>
    <row r="246" spans="1:19" ht="12.75" customHeight="1" x14ac:dyDescent="0.2">
      <c r="A246" s="501"/>
      <c r="B246" s="501"/>
      <c r="C246" s="53" t="s">
        <v>3</v>
      </c>
      <c r="D246" s="54">
        <v>30</v>
      </c>
      <c r="E246" s="55">
        <v>10603.89</v>
      </c>
      <c r="F246" s="55">
        <v>1165.1300000000001</v>
      </c>
      <c r="G246" s="55">
        <v>123.95</v>
      </c>
      <c r="H246" s="55">
        <v>6371.71</v>
      </c>
      <c r="I246" s="55">
        <v>127.38</v>
      </c>
      <c r="J246" s="55">
        <v>1522.06</v>
      </c>
      <c r="K246" s="56">
        <v>18392.060000000001</v>
      </c>
      <c r="L246" s="46">
        <v>19914.12</v>
      </c>
      <c r="M246" s="117"/>
      <c r="N246" s="119">
        <v>18392.060000000001</v>
      </c>
      <c r="O246" s="119">
        <v>12020.35</v>
      </c>
      <c r="P246" s="119"/>
      <c r="Q246" s="119">
        <v>22077.78</v>
      </c>
      <c r="R246" s="119">
        <v>20555.72</v>
      </c>
      <c r="S246" s="47"/>
    </row>
    <row r="247" spans="1:19" ht="9" customHeight="1" x14ac:dyDescent="0.2">
      <c r="A247" s="501"/>
      <c r="B247" s="501"/>
      <c r="C247" s="48" t="s">
        <v>4</v>
      </c>
      <c r="D247" s="49">
        <v>31</v>
      </c>
      <c r="E247" s="50">
        <v>20531994</v>
      </c>
      <c r="F247" s="50">
        <v>2256006</v>
      </c>
      <c r="G247" s="50">
        <v>240001</v>
      </c>
      <c r="H247" s="50">
        <v>12337351</v>
      </c>
      <c r="I247" s="50">
        <v>246642</v>
      </c>
      <c r="J247" s="51">
        <v>2947119</v>
      </c>
      <c r="K247" s="50">
        <v>35611994</v>
      </c>
      <c r="L247" s="73">
        <v>38559113</v>
      </c>
      <c r="M247" s="118"/>
      <c r="N247" s="120">
        <v>35611994</v>
      </c>
      <c r="O247" s="120">
        <v>23274643</v>
      </c>
      <c r="P247" s="120">
        <v>0</v>
      </c>
      <c r="Q247" s="120">
        <v>42748543</v>
      </c>
      <c r="R247" s="120">
        <v>39801424</v>
      </c>
      <c r="S247" s="47"/>
    </row>
    <row r="248" spans="1:19" ht="12.75" customHeight="1" x14ac:dyDescent="0.2">
      <c r="A248" s="501"/>
      <c r="B248" s="501"/>
      <c r="C248" s="53" t="s">
        <v>3</v>
      </c>
      <c r="D248" s="54">
        <v>32</v>
      </c>
      <c r="E248" s="55">
        <v>10870.38</v>
      </c>
      <c r="F248" s="55">
        <v>1189.92</v>
      </c>
      <c r="G248" s="55">
        <v>123.95</v>
      </c>
      <c r="H248" s="55">
        <v>6371.71</v>
      </c>
      <c r="I248" s="55">
        <v>127.38</v>
      </c>
      <c r="J248" s="55">
        <v>1546.33</v>
      </c>
      <c r="K248" s="56">
        <v>18683.34</v>
      </c>
      <c r="L248" s="46">
        <v>20229.669999999998</v>
      </c>
      <c r="M248" s="117"/>
      <c r="N248" s="119">
        <v>18683.34</v>
      </c>
      <c r="O248" s="119">
        <v>12311.63</v>
      </c>
      <c r="P248" s="119"/>
      <c r="Q248" s="119">
        <v>22445.759999999998</v>
      </c>
      <c r="R248" s="119">
        <v>20899.43</v>
      </c>
      <c r="S248" s="47"/>
    </row>
    <row r="249" spans="1:19" ht="9" customHeight="1" x14ac:dyDescent="0.2">
      <c r="A249" s="501"/>
      <c r="B249" s="501"/>
      <c r="C249" s="48" t="s">
        <v>4</v>
      </c>
      <c r="D249" s="49">
        <v>33</v>
      </c>
      <c r="E249" s="50">
        <v>21047991</v>
      </c>
      <c r="F249" s="50">
        <v>2304006</v>
      </c>
      <c r="G249" s="50">
        <v>240001</v>
      </c>
      <c r="H249" s="50">
        <v>12337351</v>
      </c>
      <c r="I249" s="50">
        <v>246642</v>
      </c>
      <c r="J249" s="51">
        <v>2994112</v>
      </c>
      <c r="K249" s="50">
        <v>36175991</v>
      </c>
      <c r="L249" s="73">
        <v>39170103</v>
      </c>
      <c r="M249" s="118"/>
      <c r="N249" s="120">
        <v>36175991</v>
      </c>
      <c r="O249" s="120">
        <v>23838640</v>
      </c>
      <c r="P249" s="120">
        <v>0</v>
      </c>
      <c r="Q249" s="120">
        <v>43461052</v>
      </c>
      <c r="R249" s="120">
        <v>40466939</v>
      </c>
      <c r="S249" s="47"/>
    </row>
    <row r="250" spans="1:19" ht="12.75" customHeight="1" x14ac:dyDescent="0.2">
      <c r="A250" s="501"/>
      <c r="B250" s="501"/>
      <c r="C250" s="53" t="s">
        <v>3</v>
      </c>
      <c r="D250" s="54">
        <v>34</v>
      </c>
      <c r="E250" s="55">
        <v>11136.88</v>
      </c>
      <c r="F250" s="55">
        <v>1220.9000000000001</v>
      </c>
      <c r="G250" s="55">
        <v>123.95</v>
      </c>
      <c r="H250" s="55">
        <v>6371.71</v>
      </c>
      <c r="I250" s="55">
        <v>127.38</v>
      </c>
      <c r="J250" s="55">
        <v>1571.12</v>
      </c>
      <c r="K250" s="56">
        <v>18980.82</v>
      </c>
      <c r="L250" s="46">
        <v>20551.939999999999</v>
      </c>
      <c r="M250" s="117"/>
      <c r="N250" s="119">
        <v>18980.82</v>
      </c>
      <c r="O250" s="119">
        <v>12609.11</v>
      </c>
      <c r="P250" s="119"/>
      <c r="Q250" s="119">
        <v>22821.58</v>
      </c>
      <c r="R250" s="119">
        <v>21250.46</v>
      </c>
      <c r="S250" s="47"/>
    </row>
    <row r="251" spans="1:19" ht="9" customHeight="1" x14ac:dyDescent="0.2">
      <c r="A251" s="501"/>
      <c r="B251" s="501"/>
      <c r="C251" s="48" t="s">
        <v>4</v>
      </c>
      <c r="D251" s="49">
        <v>35</v>
      </c>
      <c r="E251" s="50">
        <v>21564007</v>
      </c>
      <c r="F251" s="50">
        <v>2363992</v>
      </c>
      <c r="G251" s="50">
        <v>240001</v>
      </c>
      <c r="H251" s="50">
        <v>12337351</v>
      </c>
      <c r="I251" s="50">
        <v>246642</v>
      </c>
      <c r="J251" s="51">
        <v>3042113</v>
      </c>
      <c r="K251" s="50">
        <v>36751992</v>
      </c>
      <c r="L251" s="73">
        <v>39794105</v>
      </c>
      <c r="M251" s="118"/>
      <c r="N251" s="120">
        <v>36751992</v>
      </c>
      <c r="O251" s="120">
        <v>24414641</v>
      </c>
      <c r="P251" s="120">
        <v>0</v>
      </c>
      <c r="Q251" s="120">
        <v>44188741</v>
      </c>
      <c r="R251" s="120">
        <v>41146628</v>
      </c>
      <c r="S251" s="47"/>
    </row>
    <row r="252" spans="1:19" ht="12.75" customHeight="1" x14ac:dyDescent="0.2">
      <c r="A252" s="501"/>
      <c r="B252" s="501"/>
      <c r="C252" s="53" t="s">
        <v>3</v>
      </c>
      <c r="D252" s="54">
        <v>36</v>
      </c>
      <c r="E252" s="55">
        <v>11409.57</v>
      </c>
      <c r="F252" s="55">
        <v>1251.8900000000001</v>
      </c>
      <c r="G252" s="55">
        <v>123.95</v>
      </c>
      <c r="H252" s="55">
        <v>6371.71</v>
      </c>
      <c r="I252" s="55">
        <v>127.38</v>
      </c>
      <c r="J252" s="55">
        <v>1596.43</v>
      </c>
      <c r="K252" s="56">
        <v>19284.5</v>
      </c>
      <c r="L252" s="46">
        <v>20880.93</v>
      </c>
      <c r="M252" s="117"/>
      <c r="N252" s="119">
        <v>19284.5</v>
      </c>
      <c r="O252" s="119">
        <v>12912.79</v>
      </c>
      <c r="P252" s="119"/>
      <c r="Q252" s="119">
        <v>23205.23</v>
      </c>
      <c r="R252" s="119">
        <v>21608.799999999999</v>
      </c>
      <c r="S252" s="47"/>
    </row>
    <row r="253" spans="1:19" ht="9" customHeight="1" x14ac:dyDescent="0.2">
      <c r="A253" s="501"/>
      <c r="B253" s="501"/>
      <c r="C253" s="48" t="s">
        <v>4</v>
      </c>
      <c r="D253" s="49">
        <v>37</v>
      </c>
      <c r="E253" s="50">
        <v>22092008</v>
      </c>
      <c r="F253" s="50">
        <v>2423997</v>
      </c>
      <c r="G253" s="50">
        <v>240001</v>
      </c>
      <c r="H253" s="50">
        <v>12337351</v>
      </c>
      <c r="I253" s="50">
        <v>246642</v>
      </c>
      <c r="J253" s="51">
        <v>3091120</v>
      </c>
      <c r="K253" s="50">
        <v>37339999</v>
      </c>
      <c r="L253" s="73">
        <v>40431118</v>
      </c>
      <c r="M253" s="118"/>
      <c r="N253" s="120">
        <v>37339999</v>
      </c>
      <c r="O253" s="120">
        <v>25002648</v>
      </c>
      <c r="P253" s="120">
        <v>0</v>
      </c>
      <c r="Q253" s="120">
        <v>44931591</v>
      </c>
      <c r="R253" s="120">
        <v>41840471</v>
      </c>
      <c r="S253" s="47"/>
    </row>
    <row r="254" spans="1:19" ht="12.75" customHeight="1" x14ac:dyDescent="0.2">
      <c r="A254" s="501"/>
      <c r="B254" s="501"/>
      <c r="C254" s="53" t="s">
        <v>3</v>
      </c>
      <c r="D254" s="54">
        <v>38</v>
      </c>
      <c r="E254" s="55">
        <v>11676.06</v>
      </c>
      <c r="F254" s="55">
        <v>1282.8800000000001</v>
      </c>
      <c r="G254" s="55">
        <v>123.95</v>
      </c>
      <c r="H254" s="55">
        <v>6371.71</v>
      </c>
      <c r="I254" s="55">
        <v>127.38</v>
      </c>
      <c r="J254" s="55">
        <v>1621.22</v>
      </c>
      <c r="K254" s="56">
        <v>19581.98</v>
      </c>
      <c r="L254" s="46">
        <v>21203.200000000001</v>
      </c>
      <c r="M254" s="117"/>
      <c r="N254" s="119">
        <v>19581.98</v>
      </c>
      <c r="O254" s="119">
        <v>13210.27</v>
      </c>
      <c r="P254" s="119"/>
      <c r="Q254" s="119">
        <v>23581.05</v>
      </c>
      <c r="R254" s="119">
        <v>21959.83</v>
      </c>
      <c r="S254" s="47"/>
    </row>
    <row r="255" spans="1:19" ht="9" customHeight="1" x14ac:dyDescent="0.2">
      <c r="A255" s="501"/>
      <c r="B255" s="501"/>
      <c r="C255" s="48" t="s">
        <v>4</v>
      </c>
      <c r="D255" s="49">
        <v>39</v>
      </c>
      <c r="E255" s="50">
        <v>22608005</v>
      </c>
      <c r="F255" s="50">
        <v>2484002</v>
      </c>
      <c r="G255" s="50">
        <v>240001</v>
      </c>
      <c r="H255" s="50">
        <v>12337351</v>
      </c>
      <c r="I255" s="50">
        <v>246642</v>
      </c>
      <c r="J255" s="51">
        <v>3139120</v>
      </c>
      <c r="K255" s="50">
        <v>37916000</v>
      </c>
      <c r="L255" s="73">
        <v>41055120</v>
      </c>
      <c r="M255" s="118"/>
      <c r="N255" s="120">
        <v>37916000</v>
      </c>
      <c r="O255" s="120">
        <v>25578649</v>
      </c>
      <c r="P255" s="120">
        <v>0</v>
      </c>
      <c r="Q255" s="120">
        <v>45659280</v>
      </c>
      <c r="R255" s="120">
        <v>42520160</v>
      </c>
      <c r="S255" s="47"/>
    </row>
    <row r="256" spans="1:19" ht="12.75" customHeight="1" x14ac:dyDescent="0.2">
      <c r="A256" s="501"/>
      <c r="B256" s="501"/>
      <c r="C256" s="53" t="s">
        <v>3</v>
      </c>
      <c r="D256" s="54">
        <v>40</v>
      </c>
      <c r="E256" s="55">
        <v>11948.75</v>
      </c>
      <c r="F256" s="55">
        <v>1313.87</v>
      </c>
      <c r="G256" s="55">
        <v>123.95</v>
      </c>
      <c r="H256" s="55">
        <v>6371.71</v>
      </c>
      <c r="I256" s="55">
        <v>127.38</v>
      </c>
      <c r="J256" s="55">
        <v>1646.52</v>
      </c>
      <c r="K256" s="56">
        <v>19885.66</v>
      </c>
      <c r="L256" s="46">
        <v>21532.18</v>
      </c>
      <c r="M256" s="117"/>
      <c r="N256" s="119">
        <v>19885.66</v>
      </c>
      <c r="O256" s="119">
        <v>13513.95</v>
      </c>
      <c r="P256" s="119"/>
      <c r="Q256" s="119">
        <v>23964.69</v>
      </c>
      <c r="R256" s="119">
        <v>22318.17</v>
      </c>
      <c r="S256" s="47"/>
    </row>
    <row r="257" spans="1:19" ht="9" customHeight="1" x14ac:dyDescent="0.2">
      <c r="A257" s="502"/>
      <c r="B257" s="502"/>
      <c r="C257" s="58"/>
      <c r="D257" s="59"/>
      <c r="E257" s="61">
        <v>23136006</v>
      </c>
      <c r="F257" s="61">
        <v>2544007</v>
      </c>
      <c r="G257" s="61">
        <v>240001</v>
      </c>
      <c r="H257" s="61">
        <v>12337351</v>
      </c>
      <c r="I257" s="61">
        <v>246642</v>
      </c>
      <c r="J257" s="60">
        <v>3188107</v>
      </c>
      <c r="K257" s="61">
        <v>38504007</v>
      </c>
      <c r="L257" s="73">
        <v>41692114</v>
      </c>
      <c r="M257" s="118"/>
      <c r="N257" s="120">
        <v>38504007</v>
      </c>
      <c r="O257" s="120">
        <v>26166656</v>
      </c>
      <c r="P257" s="120">
        <v>0</v>
      </c>
      <c r="Q257" s="120">
        <v>46402110</v>
      </c>
      <c r="R257" s="120">
        <v>43214003</v>
      </c>
      <c r="S257" s="47"/>
    </row>
    <row r="258" spans="1:19" ht="12.75" customHeight="1" x14ac:dyDescent="0.2">
      <c r="A258" s="492">
        <v>34516</v>
      </c>
      <c r="B258" s="492">
        <v>34699</v>
      </c>
      <c r="C258" s="42" t="s">
        <v>3</v>
      </c>
      <c r="D258" s="43">
        <v>0</v>
      </c>
      <c r="E258" s="44">
        <v>5751.26</v>
      </c>
      <c r="F258" s="44">
        <v>632.14</v>
      </c>
      <c r="G258" s="44">
        <v>123.95</v>
      </c>
      <c r="H258" s="44">
        <v>6371.71</v>
      </c>
      <c r="I258" s="44">
        <v>212.31</v>
      </c>
      <c r="J258" s="44">
        <v>1073.26</v>
      </c>
      <c r="K258" s="45">
        <v>13091.37</v>
      </c>
      <c r="L258" s="46">
        <v>14164.63</v>
      </c>
      <c r="M258" s="117"/>
      <c r="N258" s="119">
        <v>13091.37</v>
      </c>
      <c r="O258" s="119">
        <v>6719.66</v>
      </c>
      <c r="P258" s="119"/>
      <c r="Q258" s="119">
        <v>15374.17</v>
      </c>
      <c r="R258" s="119">
        <v>14300.91</v>
      </c>
      <c r="S258" s="47"/>
    </row>
    <row r="259" spans="1:19" ht="9" customHeight="1" x14ac:dyDescent="0.2">
      <c r="A259" s="525"/>
      <c r="B259" s="525"/>
      <c r="C259" s="48" t="s">
        <v>4</v>
      </c>
      <c r="D259" s="49">
        <v>2</v>
      </c>
      <c r="E259" s="50">
        <v>11135992</v>
      </c>
      <c r="F259" s="50">
        <v>1223994</v>
      </c>
      <c r="G259" s="50">
        <v>240001</v>
      </c>
      <c r="H259" s="50">
        <v>12337351</v>
      </c>
      <c r="I259" s="50">
        <v>411089</v>
      </c>
      <c r="J259" s="51">
        <v>2078121</v>
      </c>
      <c r="K259" s="50">
        <v>25348427</v>
      </c>
      <c r="L259" s="73">
        <v>27426548</v>
      </c>
      <c r="M259" s="118"/>
      <c r="N259" s="120">
        <v>25348427</v>
      </c>
      <c r="O259" s="120">
        <v>13011076</v>
      </c>
      <c r="P259" s="120">
        <v>0</v>
      </c>
      <c r="Q259" s="120">
        <v>29768544</v>
      </c>
      <c r="R259" s="120">
        <v>27690423</v>
      </c>
      <c r="S259" s="47"/>
    </row>
    <row r="260" spans="1:19" ht="12.75" customHeight="1" x14ac:dyDescent="0.2">
      <c r="A260" s="500">
        <v>34516</v>
      </c>
      <c r="B260" s="500">
        <v>34699</v>
      </c>
      <c r="C260" s="53" t="s">
        <v>3</v>
      </c>
      <c r="D260" s="54">
        <v>3</v>
      </c>
      <c r="E260" s="55">
        <v>6061.14</v>
      </c>
      <c r="F260" s="55">
        <v>663.13</v>
      </c>
      <c r="G260" s="55">
        <v>123.95</v>
      </c>
      <c r="H260" s="55">
        <v>6371.71</v>
      </c>
      <c r="I260" s="55">
        <v>212.31</v>
      </c>
      <c r="J260" s="55">
        <v>1101.6600000000001</v>
      </c>
      <c r="K260" s="56">
        <v>13432.24</v>
      </c>
      <c r="L260" s="46">
        <v>14533.9</v>
      </c>
      <c r="M260" s="117"/>
      <c r="N260" s="119">
        <v>13432.24</v>
      </c>
      <c r="O260" s="119">
        <v>7060.53</v>
      </c>
      <c r="P260" s="119"/>
      <c r="Q260" s="119">
        <v>15804.8</v>
      </c>
      <c r="R260" s="119">
        <v>14703.14</v>
      </c>
      <c r="S260" s="47"/>
    </row>
    <row r="261" spans="1:19" ht="9" customHeight="1" x14ac:dyDescent="0.2">
      <c r="A261" s="500"/>
      <c r="B261" s="500"/>
      <c r="C261" s="48" t="s">
        <v>4</v>
      </c>
      <c r="D261" s="49">
        <v>4</v>
      </c>
      <c r="E261" s="50">
        <v>11736004</v>
      </c>
      <c r="F261" s="50">
        <v>1283999</v>
      </c>
      <c r="G261" s="50">
        <v>240001</v>
      </c>
      <c r="H261" s="50">
        <v>12337351</v>
      </c>
      <c r="I261" s="50">
        <v>411089</v>
      </c>
      <c r="J261" s="51">
        <v>2133111</v>
      </c>
      <c r="K261" s="50">
        <v>26008443</v>
      </c>
      <c r="L261" s="73">
        <v>28141555</v>
      </c>
      <c r="M261" s="118"/>
      <c r="N261" s="120">
        <v>26008443</v>
      </c>
      <c r="O261" s="120">
        <v>13671092</v>
      </c>
      <c r="P261" s="120">
        <v>0</v>
      </c>
      <c r="Q261" s="120">
        <v>30602360</v>
      </c>
      <c r="R261" s="120">
        <v>28469249</v>
      </c>
      <c r="S261" s="47"/>
    </row>
    <row r="262" spans="1:19" ht="12.75" customHeight="1" x14ac:dyDescent="0.2">
      <c r="A262" s="501"/>
      <c r="B262" s="501"/>
      <c r="C262" s="53" t="s">
        <v>3</v>
      </c>
      <c r="D262" s="54">
        <v>5</v>
      </c>
      <c r="E262" s="55">
        <v>6371.01</v>
      </c>
      <c r="F262" s="55">
        <v>700.32</v>
      </c>
      <c r="G262" s="55">
        <v>123.95</v>
      </c>
      <c r="H262" s="55">
        <v>6371.71</v>
      </c>
      <c r="I262" s="55">
        <v>212.31</v>
      </c>
      <c r="J262" s="55">
        <v>1130.58</v>
      </c>
      <c r="K262" s="56">
        <v>13779.3</v>
      </c>
      <c r="L262" s="46">
        <v>14909.88</v>
      </c>
      <c r="M262" s="117"/>
      <c r="N262" s="119">
        <v>13779.3</v>
      </c>
      <c r="O262" s="119">
        <v>7407.59</v>
      </c>
      <c r="P262" s="119"/>
      <c r="Q262" s="119">
        <v>16243.25</v>
      </c>
      <c r="R262" s="119">
        <v>15112.67</v>
      </c>
      <c r="S262" s="47"/>
    </row>
    <row r="263" spans="1:19" ht="9" customHeight="1" x14ac:dyDescent="0.2">
      <c r="A263" s="501"/>
      <c r="B263" s="501"/>
      <c r="C263" s="48" t="s">
        <v>4</v>
      </c>
      <c r="D263" s="49">
        <v>6</v>
      </c>
      <c r="E263" s="50">
        <v>12335996</v>
      </c>
      <c r="F263" s="50">
        <v>1356009</v>
      </c>
      <c r="G263" s="50">
        <v>240001</v>
      </c>
      <c r="H263" s="50">
        <v>12337351</v>
      </c>
      <c r="I263" s="50">
        <v>411089</v>
      </c>
      <c r="J263" s="51">
        <v>2189108</v>
      </c>
      <c r="K263" s="50">
        <v>26680445</v>
      </c>
      <c r="L263" s="73">
        <v>28869553</v>
      </c>
      <c r="M263" s="118"/>
      <c r="N263" s="120">
        <v>26680445</v>
      </c>
      <c r="O263" s="120">
        <v>14343094</v>
      </c>
      <c r="P263" s="120">
        <v>0</v>
      </c>
      <c r="Q263" s="120">
        <v>31451318</v>
      </c>
      <c r="R263" s="120">
        <v>29262210</v>
      </c>
      <c r="S263" s="47"/>
    </row>
    <row r="264" spans="1:19" ht="12.75" customHeight="1" x14ac:dyDescent="0.2">
      <c r="A264" s="501"/>
      <c r="B264" s="501"/>
      <c r="C264" s="53" t="s">
        <v>3</v>
      </c>
      <c r="D264" s="54">
        <v>7</v>
      </c>
      <c r="E264" s="55">
        <v>6674.69</v>
      </c>
      <c r="F264" s="55">
        <v>731.3</v>
      </c>
      <c r="G264" s="55">
        <v>123.95</v>
      </c>
      <c r="H264" s="55">
        <v>6371.71</v>
      </c>
      <c r="I264" s="55">
        <v>212.31</v>
      </c>
      <c r="J264" s="55">
        <v>1158.47</v>
      </c>
      <c r="K264" s="56">
        <v>14113.96</v>
      </c>
      <c r="L264" s="46">
        <v>15272.43</v>
      </c>
      <c r="M264" s="117"/>
      <c r="N264" s="119">
        <v>14113.96</v>
      </c>
      <c r="O264" s="119">
        <v>7742.25</v>
      </c>
      <c r="P264" s="119"/>
      <c r="Q264" s="119">
        <v>16666.04</v>
      </c>
      <c r="R264" s="119">
        <v>15507.57</v>
      </c>
      <c r="S264" s="47"/>
    </row>
    <row r="265" spans="1:19" ht="9" customHeight="1" x14ac:dyDescent="0.2">
      <c r="A265" s="501"/>
      <c r="B265" s="501"/>
      <c r="C265" s="48" t="s">
        <v>4</v>
      </c>
      <c r="D265" s="49">
        <v>8</v>
      </c>
      <c r="E265" s="50">
        <v>12924002</v>
      </c>
      <c r="F265" s="50">
        <v>1415994</v>
      </c>
      <c r="G265" s="50">
        <v>240001</v>
      </c>
      <c r="H265" s="50">
        <v>12337351</v>
      </c>
      <c r="I265" s="50">
        <v>411089</v>
      </c>
      <c r="J265" s="51">
        <v>2243111</v>
      </c>
      <c r="K265" s="50">
        <v>27328437</v>
      </c>
      <c r="L265" s="73">
        <v>29571548</v>
      </c>
      <c r="M265" s="118"/>
      <c r="N265" s="120">
        <v>27328437</v>
      </c>
      <c r="O265" s="120">
        <v>14991086</v>
      </c>
      <c r="P265" s="120">
        <v>0</v>
      </c>
      <c r="Q265" s="120">
        <v>32269953</v>
      </c>
      <c r="R265" s="120">
        <v>30026843</v>
      </c>
      <c r="S265" s="47"/>
    </row>
    <row r="266" spans="1:19" ht="12.75" customHeight="1" x14ac:dyDescent="0.2">
      <c r="A266" s="501"/>
      <c r="B266" s="501"/>
      <c r="C266" s="53" t="s">
        <v>3</v>
      </c>
      <c r="D266" s="54">
        <v>9</v>
      </c>
      <c r="E266" s="55">
        <v>7027.95</v>
      </c>
      <c r="F266" s="55">
        <v>768.49</v>
      </c>
      <c r="G266" s="55">
        <v>123.95</v>
      </c>
      <c r="H266" s="55">
        <v>6371.71</v>
      </c>
      <c r="I266" s="55">
        <v>212.31</v>
      </c>
      <c r="J266" s="55">
        <v>1191.01</v>
      </c>
      <c r="K266" s="56">
        <v>14504.41</v>
      </c>
      <c r="L266" s="46">
        <v>15695.42</v>
      </c>
      <c r="M266" s="117"/>
      <c r="N266" s="119">
        <v>14504.41</v>
      </c>
      <c r="O266" s="119">
        <v>8132.7</v>
      </c>
      <c r="P266" s="119"/>
      <c r="Q266" s="119">
        <v>17159.310000000001</v>
      </c>
      <c r="R266" s="119">
        <v>15968.3</v>
      </c>
      <c r="S266" s="47"/>
    </row>
    <row r="267" spans="1:19" ht="9" customHeight="1" x14ac:dyDescent="0.2">
      <c r="A267" s="501"/>
      <c r="B267" s="501"/>
      <c r="C267" s="48" t="s">
        <v>4</v>
      </c>
      <c r="D267" s="49">
        <v>10</v>
      </c>
      <c r="E267" s="50">
        <v>13608009</v>
      </c>
      <c r="F267" s="50">
        <v>1488004</v>
      </c>
      <c r="G267" s="50">
        <v>240001</v>
      </c>
      <c r="H267" s="50">
        <v>12337351</v>
      </c>
      <c r="I267" s="50">
        <v>411089</v>
      </c>
      <c r="J267" s="51">
        <v>2306117</v>
      </c>
      <c r="K267" s="50">
        <v>28084454</v>
      </c>
      <c r="L267" s="73">
        <v>30390571</v>
      </c>
      <c r="M267" s="118"/>
      <c r="N267" s="120">
        <v>28084454</v>
      </c>
      <c r="O267" s="120">
        <v>15747103</v>
      </c>
      <c r="P267" s="120">
        <v>0</v>
      </c>
      <c r="Q267" s="120">
        <v>33225057</v>
      </c>
      <c r="R267" s="120">
        <v>30918940</v>
      </c>
      <c r="S267" s="47"/>
    </row>
    <row r="268" spans="1:19" ht="12.75" customHeight="1" x14ac:dyDescent="0.2">
      <c r="A268" s="501"/>
      <c r="B268" s="501"/>
      <c r="C268" s="53" t="s">
        <v>3</v>
      </c>
      <c r="D268" s="54">
        <v>11</v>
      </c>
      <c r="E268" s="55">
        <v>7387.4</v>
      </c>
      <c r="F268" s="55">
        <v>811.87</v>
      </c>
      <c r="G268" s="55">
        <v>123.95</v>
      </c>
      <c r="H268" s="55">
        <v>6371.71</v>
      </c>
      <c r="I268" s="55">
        <v>212.31</v>
      </c>
      <c r="J268" s="55">
        <v>1224.58</v>
      </c>
      <c r="K268" s="56">
        <v>14907.24</v>
      </c>
      <c r="L268" s="46">
        <v>16131.82</v>
      </c>
      <c r="M268" s="117"/>
      <c r="N268" s="119">
        <v>14907.24</v>
      </c>
      <c r="O268" s="119">
        <v>8535.5300000000007</v>
      </c>
      <c r="P268" s="119"/>
      <c r="Q268" s="119">
        <v>17668.22</v>
      </c>
      <c r="R268" s="119">
        <v>16443.64</v>
      </c>
      <c r="S268" s="47"/>
    </row>
    <row r="269" spans="1:19" ht="9" customHeight="1" x14ac:dyDescent="0.2">
      <c r="A269" s="501"/>
      <c r="B269" s="501"/>
      <c r="C269" s="48" t="s">
        <v>4</v>
      </c>
      <c r="D269" s="49">
        <v>12</v>
      </c>
      <c r="E269" s="50">
        <v>14304001</v>
      </c>
      <c r="F269" s="50">
        <v>1572000</v>
      </c>
      <c r="G269" s="50">
        <v>240001</v>
      </c>
      <c r="H269" s="50">
        <v>12337351</v>
      </c>
      <c r="I269" s="50">
        <v>411089</v>
      </c>
      <c r="J269" s="51">
        <v>2371118</v>
      </c>
      <c r="K269" s="50">
        <v>28864442</v>
      </c>
      <c r="L269" s="73">
        <v>31235559</v>
      </c>
      <c r="M269" s="118"/>
      <c r="N269" s="120">
        <v>28864442</v>
      </c>
      <c r="O269" s="120">
        <v>16527091</v>
      </c>
      <c r="P269" s="120">
        <v>0</v>
      </c>
      <c r="Q269" s="120">
        <v>34210444</v>
      </c>
      <c r="R269" s="120">
        <v>31839327</v>
      </c>
      <c r="S269" s="47"/>
    </row>
    <row r="270" spans="1:19" ht="12.75" customHeight="1" x14ac:dyDescent="0.2">
      <c r="A270" s="501"/>
      <c r="B270" s="501"/>
      <c r="C270" s="53" t="s">
        <v>3</v>
      </c>
      <c r="D270" s="54">
        <v>13</v>
      </c>
      <c r="E270" s="55">
        <v>7740.66</v>
      </c>
      <c r="F270" s="55">
        <v>849.06</v>
      </c>
      <c r="G270" s="55">
        <v>123.95</v>
      </c>
      <c r="H270" s="55">
        <v>6371.71</v>
      </c>
      <c r="I270" s="55">
        <v>212.31</v>
      </c>
      <c r="J270" s="55">
        <v>1257.1199999999999</v>
      </c>
      <c r="K270" s="56">
        <v>15297.69</v>
      </c>
      <c r="L270" s="46">
        <v>16554.810000000001</v>
      </c>
      <c r="M270" s="117"/>
      <c r="N270" s="119">
        <v>15297.69</v>
      </c>
      <c r="O270" s="119">
        <v>8925.98</v>
      </c>
      <c r="P270" s="119"/>
      <c r="Q270" s="119">
        <v>18161.490000000002</v>
      </c>
      <c r="R270" s="119">
        <v>16904.37</v>
      </c>
      <c r="S270" s="47"/>
    </row>
    <row r="271" spans="1:19" ht="9" customHeight="1" x14ac:dyDescent="0.2">
      <c r="A271" s="501"/>
      <c r="B271" s="501"/>
      <c r="C271" s="48" t="s">
        <v>4</v>
      </c>
      <c r="D271" s="49">
        <v>14</v>
      </c>
      <c r="E271" s="50">
        <v>14988008</v>
      </c>
      <c r="F271" s="50">
        <v>1644009</v>
      </c>
      <c r="G271" s="50">
        <v>240001</v>
      </c>
      <c r="H271" s="50">
        <v>12337351</v>
      </c>
      <c r="I271" s="50">
        <v>411089</v>
      </c>
      <c r="J271" s="51">
        <v>2434124</v>
      </c>
      <c r="K271" s="50">
        <v>29620458</v>
      </c>
      <c r="L271" s="73">
        <v>32054582</v>
      </c>
      <c r="M271" s="118"/>
      <c r="N271" s="120">
        <v>29620458</v>
      </c>
      <c r="O271" s="120">
        <v>17283107</v>
      </c>
      <c r="P271" s="120">
        <v>0</v>
      </c>
      <c r="Q271" s="120">
        <v>35165548</v>
      </c>
      <c r="R271" s="120">
        <v>32731424</v>
      </c>
      <c r="S271" s="47"/>
    </row>
    <row r="272" spans="1:19" ht="12.75" customHeight="1" x14ac:dyDescent="0.2">
      <c r="A272" s="501"/>
      <c r="B272" s="501"/>
      <c r="C272" s="53" t="s">
        <v>3</v>
      </c>
      <c r="D272" s="54">
        <v>15</v>
      </c>
      <c r="E272" s="55">
        <v>8155.89</v>
      </c>
      <c r="F272" s="55">
        <v>892.44</v>
      </c>
      <c r="G272" s="55">
        <v>123.95</v>
      </c>
      <c r="H272" s="55">
        <v>6371.71</v>
      </c>
      <c r="I272" s="55">
        <v>212.31</v>
      </c>
      <c r="J272" s="55">
        <v>1295.33</v>
      </c>
      <c r="K272" s="56">
        <v>15756.3</v>
      </c>
      <c r="L272" s="46">
        <v>17051.63</v>
      </c>
      <c r="M272" s="117"/>
      <c r="N272" s="119">
        <v>15756.3</v>
      </c>
      <c r="O272" s="119">
        <v>9384.59</v>
      </c>
      <c r="P272" s="119"/>
      <c r="Q272" s="119">
        <v>18740.86</v>
      </c>
      <c r="R272" s="119">
        <v>17445.53</v>
      </c>
      <c r="S272" s="47"/>
    </row>
    <row r="273" spans="1:19" ht="9" customHeight="1" x14ac:dyDescent="0.2">
      <c r="A273" s="501"/>
      <c r="B273" s="501"/>
      <c r="C273" s="48" t="s">
        <v>4</v>
      </c>
      <c r="D273" s="49">
        <v>16</v>
      </c>
      <c r="E273" s="50">
        <v>15792005</v>
      </c>
      <c r="F273" s="50">
        <v>1728005</v>
      </c>
      <c r="G273" s="50">
        <v>240001</v>
      </c>
      <c r="H273" s="50">
        <v>12337351</v>
      </c>
      <c r="I273" s="50">
        <v>411089</v>
      </c>
      <c r="J273" s="51">
        <v>2508109</v>
      </c>
      <c r="K273" s="50">
        <v>30508451</v>
      </c>
      <c r="L273" s="73">
        <v>33016560</v>
      </c>
      <c r="M273" s="118"/>
      <c r="N273" s="120">
        <v>30508451</v>
      </c>
      <c r="O273" s="120">
        <v>18171100</v>
      </c>
      <c r="P273" s="120">
        <v>0</v>
      </c>
      <c r="Q273" s="120">
        <v>36287365</v>
      </c>
      <c r="R273" s="120">
        <v>33779256</v>
      </c>
      <c r="S273" s="47"/>
    </row>
    <row r="274" spans="1:19" ht="12.75" customHeight="1" x14ac:dyDescent="0.2">
      <c r="A274" s="501"/>
      <c r="B274" s="501"/>
      <c r="C274" s="53" t="s">
        <v>3</v>
      </c>
      <c r="D274" s="54">
        <v>17</v>
      </c>
      <c r="E274" s="55">
        <v>8571.1200000000008</v>
      </c>
      <c r="F274" s="55">
        <v>942.02</v>
      </c>
      <c r="G274" s="55">
        <v>123.95</v>
      </c>
      <c r="H274" s="55">
        <v>6371.71</v>
      </c>
      <c r="I274" s="55">
        <v>212.31</v>
      </c>
      <c r="J274" s="55">
        <v>1334.07</v>
      </c>
      <c r="K274" s="56">
        <v>16221.11</v>
      </c>
      <c r="L274" s="46">
        <v>17555.18</v>
      </c>
      <c r="M274" s="117"/>
      <c r="N274" s="119">
        <v>16221.11</v>
      </c>
      <c r="O274" s="119">
        <v>9849.4</v>
      </c>
      <c r="P274" s="119"/>
      <c r="Q274" s="119">
        <v>19328.07</v>
      </c>
      <c r="R274" s="119">
        <v>17994</v>
      </c>
      <c r="S274" s="47"/>
    </row>
    <row r="275" spans="1:19" ht="9" customHeight="1" x14ac:dyDescent="0.2">
      <c r="A275" s="501"/>
      <c r="B275" s="501"/>
      <c r="C275" s="48" t="s">
        <v>4</v>
      </c>
      <c r="D275" s="49">
        <v>18</v>
      </c>
      <c r="E275" s="50">
        <v>16596003</v>
      </c>
      <c r="F275" s="50">
        <v>1824005</v>
      </c>
      <c r="G275" s="50">
        <v>240001</v>
      </c>
      <c r="H275" s="50">
        <v>12337351</v>
      </c>
      <c r="I275" s="50">
        <v>411089</v>
      </c>
      <c r="J275" s="51">
        <v>2583120</v>
      </c>
      <c r="K275" s="50">
        <v>31408449</v>
      </c>
      <c r="L275" s="73">
        <v>33991568</v>
      </c>
      <c r="M275" s="118"/>
      <c r="N275" s="120">
        <v>31408449</v>
      </c>
      <c r="O275" s="120">
        <v>19071098</v>
      </c>
      <c r="P275" s="120">
        <v>0</v>
      </c>
      <c r="Q275" s="120">
        <v>37424362</v>
      </c>
      <c r="R275" s="120">
        <v>34841242</v>
      </c>
      <c r="S275" s="47"/>
    </row>
    <row r="276" spans="1:19" ht="12.75" customHeight="1" x14ac:dyDescent="0.2">
      <c r="A276" s="501"/>
      <c r="B276" s="501"/>
      <c r="C276" s="53" t="s">
        <v>3</v>
      </c>
      <c r="D276" s="54">
        <v>19</v>
      </c>
      <c r="E276" s="55">
        <v>8980.15</v>
      </c>
      <c r="F276" s="55">
        <v>985.4</v>
      </c>
      <c r="G276" s="55">
        <v>123.95</v>
      </c>
      <c r="H276" s="55">
        <v>6371.71</v>
      </c>
      <c r="I276" s="55">
        <v>212.31</v>
      </c>
      <c r="J276" s="55">
        <v>1371.77</v>
      </c>
      <c r="K276" s="56">
        <v>16673.52</v>
      </c>
      <c r="L276" s="46">
        <v>18045.29</v>
      </c>
      <c r="M276" s="117"/>
      <c r="N276" s="119">
        <v>16673.52</v>
      </c>
      <c r="O276" s="119">
        <v>10301.81</v>
      </c>
      <c r="P276" s="119"/>
      <c r="Q276" s="119">
        <v>19899.62</v>
      </c>
      <c r="R276" s="119">
        <v>18527.849999999999</v>
      </c>
      <c r="S276" s="47"/>
    </row>
    <row r="277" spans="1:19" ht="9" customHeight="1" x14ac:dyDescent="0.2">
      <c r="A277" s="501"/>
      <c r="B277" s="501"/>
      <c r="C277" s="48" t="s">
        <v>4</v>
      </c>
      <c r="D277" s="49">
        <v>20</v>
      </c>
      <c r="E277" s="50">
        <v>17387995</v>
      </c>
      <c r="F277" s="50">
        <v>1908000</v>
      </c>
      <c r="G277" s="50">
        <v>240001</v>
      </c>
      <c r="H277" s="50">
        <v>12337351</v>
      </c>
      <c r="I277" s="50">
        <v>411089</v>
      </c>
      <c r="J277" s="51">
        <v>2656117</v>
      </c>
      <c r="K277" s="50">
        <v>32284437</v>
      </c>
      <c r="L277" s="73">
        <v>34940554</v>
      </c>
      <c r="M277" s="118"/>
      <c r="N277" s="120">
        <v>32284437</v>
      </c>
      <c r="O277" s="120">
        <v>19947086</v>
      </c>
      <c r="P277" s="120">
        <v>0</v>
      </c>
      <c r="Q277" s="120">
        <v>38531037</v>
      </c>
      <c r="R277" s="120">
        <v>35874920</v>
      </c>
      <c r="S277" s="47"/>
    </row>
    <row r="278" spans="1:19" ht="12.75" customHeight="1" x14ac:dyDescent="0.2">
      <c r="A278" s="501"/>
      <c r="B278" s="501"/>
      <c r="C278" s="53" t="s">
        <v>3</v>
      </c>
      <c r="D278" s="54">
        <v>21</v>
      </c>
      <c r="E278" s="55">
        <v>9252.84</v>
      </c>
      <c r="F278" s="55">
        <v>1016.39</v>
      </c>
      <c r="G278" s="55">
        <v>123.95</v>
      </c>
      <c r="H278" s="55">
        <v>6371.71</v>
      </c>
      <c r="I278" s="55">
        <v>212.31</v>
      </c>
      <c r="J278" s="55">
        <v>1397.07</v>
      </c>
      <c r="K278" s="56">
        <v>16977.2</v>
      </c>
      <c r="L278" s="46">
        <v>18374.27</v>
      </c>
      <c r="M278" s="117"/>
      <c r="N278" s="119">
        <v>16977.2</v>
      </c>
      <c r="O278" s="119">
        <v>10605.49</v>
      </c>
      <c r="P278" s="119"/>
      <c r="Q278" s="119">
        <v>20283.259999999998</v>
      </c>
      <c r="R278" s="119">
        <v>18886.189999999999</v>
      </c>
      <c r="S278" s="47"/>
    </row>
    <row r="279" spans="1:19" ht="9" customHeight="1" x14ac:dyDescent="0.2">
      <c r="A279" s="501"/>
      <c r="B279" s="501"/>
      <c r="C279" s="48" t="s">
        <v>4</v>
      </c>
      <c r="D279" s="49">
        <v>22</v>
      </c>
      <c r="E279" s="50">
        <v>17915997</v>
      </c>
      <c r="F279" s="50">
        <v>1968005</v>
      </c>
      <c r="G279" s="50">
        <v>240001</v>
      </c>
      <c r="H279" s="50">
        <v>12337351</v>
      </c>
      <c r="I279" s="50">
        <v>411089</v>
      </c>
      <c r="J279" s="51">
        <v>2705105</v>
      </c>
      <c r="K279" s="50">
        <v>32872443</v>
      </c>
      <c r="L279" s="73">
        <v>35577548</v>
      </c>
      <c r="M279" s="118"/>
      <c r="N279" s="120">
        <v>32872443</v>
      </c>
      <c r="O279" s="120">
        <v>20535092</v>
      </c>
      <c r="P279" s="120">
        <v>0</v>
      </c>
      <c r="Q279" s="120">
        <v>39273868</v>
      </c>
      <c r="R279" s="120">
        <v>36568763</v>
      </c>
      <c r="S279" s="47"/>
    </row>
    <row r="280" spans="1:19" ht="12.75" customHeight="1" x14ac:dyDescent="0.2">
      <c r="A280" s="501"/>
      <c r="B280" s="501"/>
      <c r="C280" s="53" t="s">
        <v>3</v>
      </c>
      <c r="D280" s="54">
        <v>23</v>
      </c>
      <c r="E280" s="55">
        <v>9519.33</v>
      </c>
      <c r="F280" s="55">
        <v>1047.3699999999999</v>
      </c>
      <c r="G280" s="55">
        <v>123.95</v>
      </c>
      <c r="H280" s="55">
        <v>6371.71</v>
      </c>
      <c r="I280" s="55">
        <v>212.31</v>
      </c>
      <c r="J280" s="55">
        <v>1421.86</v>
      </c>
      <c r="K280" s="56">
        <v>17274.669999999998</v>
      </c>
      <c r="L280" s="46">
        <v>18696.53</v>
      </c>
      <c r="M280" s="117"/>
      <c r="N280" s="119">
        <v>17274.669999999998</v>
      </c>
      <c r="O280" s="119">
        <v>10902.96</v>
      </c>
      <c r="P280" s="119"/>
      <c r="Q280" s="119">
        <v>20659.060000000001</v>
      </c>
      <c r="R280" s="119">
        <v>19237.2</v>
      </c>
      <c r="S280" s="47"/>
    </row>
    <row r="281" spans="1:19" ht="9" customHeight="1" x14ac:dyDescent="0.2">
      <c r="A281" s="501"/>
      <c r="B281" s="501"/>
      <c r="C281" s="48" t="s">
        <v>4</v>
      </c>
      <c r="D281" s="49">
        <v>23</v>
      </c>
      <c r="E281" s="50">
        <v>18431993</v>
      </c>
      <c r="F281" s="50">
        <v>2027991</v>
      </c>
      <c r="G281" s="50">
        <v>240001</v>
      </c>
      <c r="H281" s="50">
        <v>12337351</v>
      </c>
      <c r="I281" s="50">
        <v>411089</v>
      </c>
      <c r="J281" s="51">
        <v>2753105</v>
      </c>
      <c r="K281" s="50">
        <v>33448425</v>
      </c>
      <c r="L281" s="73">
        <v>36201530</v>
      </c>
      <c r="M281" s="118"/>
      <c r="N281" s="120">
        <v>33448425</v>
      </c>
      <c r="O281" s="120">
        <v>21111074</v>
      </c>
      <c r="P281" s="120">
        <v>0</v>
      </c>
      <c r="Q281" s="120">
        <v>40001518</v>
      </c>
      <c r="R281" s="120">
        <v>37248413</v>
      </c>
      <c r="S281" s="47"/>
    </row>
    <row r="282" spans="1:19" ht="12.75" customHeight="1" x14ac:dyDescent="0.2">
      <c r="A282" s="501"/>
      <c r="B282" s="501"/>
      <c r="C282" s="53" t="s">
        <v>3</v>
      </c>
      <c r="D282" s="54">
        <v>24</v>
      </c>
      <c r="E282" s="55">
        <v>9792.02</v>
      </c>
      <c r="F282" s="55">
        <v>1072.1600000000001</v>
      </c>
      <c r="G282" s="55">
        <v>123.95</v>
      </c>
      <c r="H282" s="55">
        <v>6371.71</v>
      </c>
      <c r="I282" s="55">
        <v>212.31</v>
      </c>
      <c r="J282" s="55">
        <v>1446.65</v>
      </c>
      <c r="K282" s="56">
        <v>17572.150000000001</v>
      </c>
      <c r="L282" s="46">
        <v>19018.8</v>
      </c>
      <c r="M282" s="117"/>
      <c r="N282" s="119">
        <v>17572.150000000001</v>
      </c>
      <c r="O282" s="119">
        <v>11200.44</v>
      </c>
      <c r="P282" s="119"/>
      <c r="Q282" s="119">
        <v>21034.880000000001</v>
      </c>
      <c r="R282" s="119">
        <v>19588.23</v>
      </c>
      <c r="S282" s="47"/>
    </row>
    <row r="283" spans="1:19" ht="9" customHeight="1" x14ac:dyDescent="0.2">
      <c r="A283" s="501"/>
      <c r="B283" s="501"/>
      <c r="C283" s="48" t="s">
        <v>4</v>
      </c>
      <c r="D283" s="49">
        <v>25</v>
      </c>
      <c r="E283" s="50">
        <v>18959995</v>
      </c>
      <c r="F283" s="50">
        <v>2075991</v>
      </c>
      <c r="G283" s="50">
        <v>240001</v>
      </c>
      <c r="H283" s="50">
        <v>12337351</v>
      </c>
      <c r="I283" s="50">
        <v>411089</v>
      </c>
      <c r="J283" s="51">
        <v>2801105</v>
      </c>
      <c r="K283" s="50">
        <v>34024427</v>
      </c>
      <c r="L283" s="73">
        <v>36825532</v>
      </c>
      <c r="M283" s="118"/>
      <c r="N283" s="120">
        <v>34024427</v>
      </c>
      <c r="O283" s="120">
        <v>21687076</v>
      </c>
      <c r="P283" s="120">
        <v>0</v>
      </c>
      <c r="Q283" s="120">
        <v>40729207</v>
      </c>
      <c r="R283" s="120">
        <v>37928102</v>
      </c>
      <c r="S283" s="47"/>
    </row>
    <row r="284" spans="1:19" ht="12.75" customHeight="1" x14ac:dyDescent="0.2">
      <c r="A284" s="501"/>
      <c r="B284" s="501"/>
      <c r="C284" s="53" t="s">
        <v>3</v>
      </c>
      <c r="D284" s="54">
        <v>26</v>
      </c>
      <c r="E284" s="55">
        <v>10058.51</v>
      </c>
      <c r="F284" s="55">
        <v>1103.1500000000001</v>
      </c>
      <c r="G284" s="55">
        <v>123.95</v>
      </c>
      <c r="H284" s="55">
        <v>6371.71</v>
      </c>
      <c r="I284" s="55">
        <v>212.31</v>
      </c>
      <c r="J284" s="55">
        <v>1471.44</v>
      </c>
      <c r="K284" s="56">
        <v>17869.63</v>
      </c>
      <c r="L284" s="46">
        <v>19341.07</v>
      </c>
      <c r="M284" s="117"/>
      <c r="N284" s="119">
        <v>17869.63</v>
      </c>
      <c r="O284" s="119">
        <v>11497.92</v>
      </c>
      <c r="P284" s="119"/>
      <c r="Q284" s="119">
        <v>21410.7</v>
      </c>
      <c r="R284" s="119">
        <v>19939.259999999998</v>
      </c>
      <c r="S284" s="47"/>
    </row>
    <row r="285" spans="1:19" ht="9" customHeight="1" x14ac:dyDescent="0.2">
      <c r="A285" s="501"/>
      <c r="B285" s="501"/>
      <c r="C285" s="48" t="s">
        <v>4</v>
      </c>
      <c r="D285" s="49">
        <v>27</v>
      </c>
      <c r="E285" s="50">
        <v>19475991</v>
      </c>
      <c r="F285" s="50">
        <v>2135996</v>
      </c>
      <c r="G285" s="50">
        <v>240001</v>
      </c>
      <c r="H285" s="50">
        <v>12337351</v>
      </c>
      <c r="I285" s="50">
        <v>411089</v>
      </c>
      <c r="J285" s="51">
        <v>2849105</v>
      </c>
      <c r="K285" s="50">
        <v>34600428</v>
      </c>
      <c r="L285" s="73">
        <v>37449534</v>
      </c>
      <c r="M285" s="118"/>
      <c r="N285" s="120">
        <v>34600428</v>
      </c>
      <c r="O285" s="120">
        <v>22263078</v>
      </c>
      <c r="P285" s="120">
        <v>0</v>
      </c>
      <c r="Q285" s="120">
        <v>41456896</v>
      </c>
      <c r="R285" s="120">
        <v>38607791</v>
      </c>
      <c r="S285" s="47"/>
    </row>
    <row r="286" spans="1:19" ht="12.75" customHeight="1" x14ac:dyDescent="0.2">
      <c r="A286" s="501"/>
      <c r="B286" s="501"/>
      <c r="C286" s="53" t="s">
        <v>3</v>
      </c>
      <c r="D286" s="54">
        <v>28</v>
      </c>
      <c r="E286" s="55">
        <v>10331.200000000001</v>
      </c>
      <c r="F286" s="55">
        <v>1134.1400000000001</v>
      </c>
      <c r="G286" s="55">
        <v>123.95</v>
      </c>
      <c r="H286" s="55">
        <v>6371.71</v>
      </c>
      <c r="I286" s="55">
        <v>212.31</v>
      </c>
      <c r="J286" s="55">
        <v>1496.75</v>
      </c>
      <c r="K286" s="56">
        <v>18173.310000000001</v>
      </c>
      <c r="L286" s="46">
        <v>19670.060000000001</v>
      </c>
      <c r="M286" s="117"/>
      <c r="N286" s="119">
        <v>18173.310000000001</v>
      </c>
      <c r="O286" s="119">
        <v>11801.6</v>
      </c>
      <c r="P286" s="119"/>
      <c r="Q286" s="119">
        <v>21794.35</v>
      </c>
      <c r="R286" s="119">
        <v>20297.599999999999</v>
      </c>
      <c r="S286" s="47"/>
    </row>
    <row r="287" spans="1:19" ht="9" customHeight="1" x14ac:dyDescent="0.2">
      <c r="A287" s="501"/>
      <c r="B287" s="501"/>
      <c r="C287" s="48" t="s">
        <v>4</v>
      </c>
      <c r="D287" s="49">
        <v>29</v>
      </c>
      <c r="E287" s="50">
        <v>20003993</v>
      </c>
      <c r="F287" s="50">
        <v>2196001</v>
      </c>
      <c r="G287" s="50">
        <v>240001</v>
      </c>
      <c r="H287" s="50">
        <v>12337351</v>
      </c>
      <c r="I287" s="50">
        <v>411089</v>
      </c>
      <c r="J287" s="51">
        <v>2898112</v>
      </c>
      <c r="K287" s="50">
        <v>35188435</v>
      </c>
      <c r="L287" s="73">
        <v>38086547</v>
      </c>
      <c r="M287" s="118"/>
      <c r="N287" s="120">
        <v>35188435</v>
      </c>
      <c r="O287" s="120">
        <v>22851084</v>
      </c>
      <c r="P287" s="120">
        <v>0</v>
      </c>
      <c r="Q287" s="120">
        <v>42199746</v>
      </c>
      <c r="R287" s="120">
        <v>39301634</v>
      </c>
      <c r="S287" s="47"/>
    </row>
    <row r="288" spans="1:19" ht="12.75" customHeight="1" x14ac:dyDescent="0.2">
      <c r="A288" s="501"/>
      <c r="B288" s="501"/>
      <c r="C288" s="53" t="s">
        <v>3</v>
      </c>
      <c r="D288" s="54">
        <v>30</v>
      </c>
      <c r="E288" s="55">
        <v>10603.89</v>
      </c>
      <c r="F288" s="55">
        <v>1165.1300000000001</v>
      </c>
      <c r="G288" s="55">
        <v>123.95</v>
      </c>
      <c r="H288" s="55">
        <v>6371.71</v>
      </c>
      <c r="I288" s="55">
        <v>212.31</v>
      </c>
      <c r="J288" s="55">
        <v>1522.06</v>
      </c>
      <c r="K288" s="56">
        <v>18476.990000000002</v>
      </c>
      <c r="L288" s="46">
        <v>19999.05</v>
      </c>
      <c r="M288" s="117"/>
      <c r="N288" s="119">
        <v>18476.990000000002</v>
      </c>
      <c r="O288" s="119">
        <v>12105.28</v>
      </c>
      <c r="P288" s="119"/>
      <c r="Q288" s="119">
        <v>22178</v>
      </c>
      <c r="R288" s="119">
        <v>20655.939999999999</v>
      </c>
      <c r="S288" s="47"/>
    </row>
    <row r="289" spans="1:19" ht="9" customHeight="1" x14ac:dyDescent="0.2">
      <c r="A289" s="501"/>
      <c r="B289" s="501"/>
      <c r="C289" s="48" t="s">
        <v>4</v>
      </c>
      <c r="D289" s="49">
        <v>31</v>
      </c>
      <c r="E289" s="50">
        <v>20531994</v>
      </c>
      <c r="F289" s="50">
        <v>2256006</v>
      </c>
      <c r="G289" s="50">
        <v>240001</v>
      </c>
      <c r="H289" s="50">
        <v>12337351</v>
      </c>
      <c r="I289" s="50">
        <v>411089</v>
      </c>
      <c r="J289" s="51">
        <v>2947119</v>
      </c>
      <c r="K289" s="50">
        <v>35776441</v>
      </c>
      <c r="L289" s="73">
        <v>38723561</v>
      </c>
      <c r="M289" s="118"/>
      <c r="N289" s="120">
        <v>35776441</v>
      </c>
      <c r="O289" s="120">
        <v>23439091</v>
      </c>
      <c r="P289" s="120">
        <v>0</v>
      </c>
      <c r="Q289" s="120">
        <v>42942596</v>
      </c>
      <c r="R289" s="120">
        <v>39995477</v>
      </c>
      <c r="S289" s="47"/>
    </row>
    <row r="290" spans="1:19" ht="12.75" customHeight="1" x14ac:dyDescent="0.2">
      <c r="A290" s="501"/>
      <c r="B290" s="501"/>
      <c r="C290" s="53" t="s">
        <v>3</v>
      </c>
      <c r="D290" s="54">
        <v>32</v>
      </c>
      <c r="E290" s="55">
        <v>10870.38</v>
      </c>
      <c r="F290" s="55">
        <v>1189.92</v>
      </c>
      <c r="G290" s="55">
        <v>123.95</v>
      </c>
      <c r="H290" s="55">
        <v>6371.71</v>
      </c>
      <c r="I290" s="55">
        <v>212.31</v>
      </c>
      <c r="J290" s="55">
        <v>1546.33</v>
      </c>
      <c r="K290" s="56">
        <v>18768.27</v>
      </c>
      <c r="L290" s="46">
        <v>20314.599999999999</v>
      </c>
      <c r="M290" s="117"/>
      <c r="N290" s="119">
        <v>18768.27</v>
      </c>
      <c r="O290" s="119">
        <v>12396.56</v>
      </c>
      <c r="P290" s="119"/>
      <c r="Q290" s="119">
        <v>22545.98</v>
      </c>
      <c r="R290" s="119">
        <v>20999.65</v>
      </c>
      <c r="S290" s="47"/>
    </row>
    <row r="291" spans="1:19" ht="9" customHeight="1" x14ac:dyDescent="0.2">
      <c r="A291" s="501"/>
      <c r="B291" s="501"/>
      <c r="C291" s="48" t="s">
        <v>4</v>
      </c>
      <c r="D291" s="49">
        <v>33</v>
      </c>
      <c r="E291" s="50">
        <v>21047991</v>
      </c>
      <c r="F291" s="50">
        <v>2304006</v>
      </c>
      <c r="G291" s="50">
        <v>240001</v>
      </c>
      <c r="H291" s="50">
        <v>12337351</v>
      </c>
      <c r="I291" s="50">
        <v>411089</v>
      </c>
      <c r="J291" s="51">
        <v>2994112</v>
      </c>
      <c r="K291" s="50">
        <v>36340438</v>
      </c>
      <c r="L291" s="73">
        <v>39334551</v>
      </c>
      <c r="M291" s="118"/>
      <c r="N291" s="120">
        <v>36340438</v>
      </c>
      <c r="O291" s="120">
        <v>24003087</v>
      </c>
      <c r="P291" s="120">
        <v>0</v>
      </c>
      <c r="Q291" s="120">
        <v>43655105</v>
      </c>
      <c r="R291" s="120">
        <v>40660992</v>
      </c>
      <c r="S291" s="47"/>
    </row>
    <row r="292" spans="1:19" ht="12.75" customHeight="1" x14ac:dyDescent="0.2">
      <c r="A292" s="501"/>
      <c r="B292" s="501"/>
      <c r="C292" s="53" t="s">
        <v>3</v>
      </c>
      <c r="D292" s="54">
        <v>34</v>
      </c>
      <c r="E292" s="55">
        <v>11136.88</v>
      </c>
      <c r="F292" s="55">
        <v>1220.9000000000001</v>
      </c>
      <c r="G292" s="55">
        <v>123.95</v>
      </c>
      <c r="H292" s="55">
        <v>6371.71</v>
      </c>
      <c r="I292" s="55">
        <v>212.31</v>
      </c>
      <c r="J292" s="55">
        <v>1571.12</v>
      </c>
      <c r="K292" s="56">
        <v>19065.75</v>
      </c>
      <c r="L292" s="46">
        <v>20636.87</v>
      </c>
      <c r="M292" s="117"/>
      <c r="N292" s="119">
        <v>19065.75</v>
      </c>
      <c r="O292" s="119">
        <v>12694.04</v>
      </c>
      <c r="P292" s="119"/>
      <c r="Q292" s="119">
        <v>22921.8</v>
      </c>
      <c r="R292" s="119">
        <v>21350.68</v>
      </c>
      <c r="S292" s="47"/>
    </row>
    <row r="293" spans="1:19" ht="9" customHeight="1" x14ac:dyDescent="0.2">
      <c r="A293" s="501"/>
      <c r="B293" s="501"/>
      <c r="C293" s="48" t="s">
        <v>4</v>
      </c>
      <c r="D293" s="49">
        <v>35</v>
      </c>
      <c r="E293" s="50">
        <v>21564007</v>
      </c>
      <c r="F293" s="50">
        <v>2363992</v>
      </c>
      <c r="G293" s="50">
        <v>240001</v>
      </c>
      <c r="H293" s="50">
        <v>12337351</v>
      </c>
      <c r="I293" s="50">
        <v>411089</v>
      </c>
      <c r="J293" s="51">
        <v>3042113</v>
      </c>
      <c r="K293" s="50">
        <v>36916440</v>
      </c>
      <c r="L293" s="73">
        <v>39958552</v>
      </c>
      <c r="M293" s="118"/>
      <c r="N293" s="120">
        <v>36916440</v>
      </c>
      <c r="O293" s="120">
        <v>24579089</v>
      </c>
      <c r="P293" s="120">
        <v>0</v>
      </c>
      <c r="Q293" s="120">
        <v>44382794</v>
      </c>
      <c r="R293" s="120">
        <v>41340681</v>
      </c>
      <c r="S293" s="47"/>
    </row>
    <row r="294" spans="1:19" ht="12.75" customHeight="1" x14ac:dyDescent="0.2">
      <c r="A294" s="501"/>
      <c r="B294" s="501"/>
      <c r="C294" s="53" t="s">
        <v>3</v>
      </c>
      <c r="D294" s="54">
        <v>36</v>
      </c>
      <c r="E294" s="55">
        <v>11409.57</v>
      </c>
      <c r="F294" s="55">
        <v>1251.8900000000001</v>
      </c>
      <c r="G294" s="55">
        <v>123.95</v>
      </c>
      <c r="H294" s="55">
        <v>6371.71</v>
      </c>
      <c r="I294" s="55">
        <v>212.31</v>
      </c>
      <c r="J294" s="55">
        <v>1596.43</v>
      </c>
      <c r="K294" s="56">
        <v>19369.43</v>
      </c>
      <c r="L294" s="46">
        <v>20965.86</v>
      </c>
      <c r="M294" s="117"/>
      <c r="N294" s="119">
        <v>19369.43</v>
      </c>
      <c r="O294" s="119">
        <v>12997.72</v>
      </c>
      <c r="P294" s="119"/>
      <c r="Q294" s="119">
        <v>23305.45</v>
      </c>
      <c r="R294" s="119">
        <v>21709.02</v>
      </c>
      <c r="S294" s="47"/>
    </row>
    <row r="295" spans="1:19" ht="9" customHeight="1" x14ac:dyDescent="0.2">
      <c r="A295" s="501"/>
      <c r="B295" s="501"/>
      <c r="C295" s="48" t="s">
        <v>4</v>
      </c>
      <c r="D295" s="49">
        <v>37</v>
      </c>
      <c r="E295" s="50">
        <v>22092008</v>
      </c>
      <c r="F295" s="50">
        <v>2423997</v>
      </c>
      <c r="G295" s="50">
        <v>240001</v>
      </c>
      <c r="H295" s="50">
        <v>12337351</v>
      </c>
      <c r="I295" s="50">
        <v>411089</v>
      </c>
      <c r="J295" s="51">
        <v>3091120</v>
      </c>
      <c r="K295" s="50">
        <v>37504446</v>
      </c>
      <c r="L295" s="73">
        <v>40595566</v>
      </c>
      <c r="M295" s="118"/>
      <c r="N295" s="120">
        <v>37504446</v>
      </c>
      <c r="O295" s="120">
        <v>25167095</v>
      </c>
      <c r="P295" s="120">
        <v>0</v>
      </c>
      <c r="Q295" s="120">
        <v>45125644</v>
      </c>
      <c r="R295" s="120">
        <v>42034524</v>
      </c>
      <c r="S295" s="47"/>
    </row>
    <row r="296" spans="1:19" ht="12.75" customHeight="1" x14ac:dyDescent="0.2">
      <c r="A296" s="501"/>
      <c r="B296" s="501"/>
      <c r="C296" s="53" t="s">
        <v>3</v>
      </c>
      <c r="D296" s="54">
        <v>38</v>
      </c>
      <c r="E296" s="55">
        <v>11676.06</v>
      </c>
      <c r="F296" s="55">
        <v>1282.8800000000001</v>
      </c>
      <c r="G296" s="55">
        <v>123.95</v>
      </c>
      <c r="H296" s="55">
        <v>6371.71</v>
      </c>
      <c r="I296" s="55">
        <v>212.31</v>
      </c>
      <c r="J296" s="55">
        <v>1621.22</v>
      </c>
      <c r="K296" s="56">
        <v>19666.91</v>
      </c>
      <c r="L296" s="46">
        <v>21288.13</v>
      </c>
      <c r="M296" s="117"/>
      <c r="N296" s="119">
        <v>19666.91</v>
      </c>
      <c r="O296" s="119">
        <v>13295.2</v>
      </c>
      <c r="P296" s="119"/>
      <c r="Q296" s="119">
        <v>23681.27</v>
      </c>
      <c r="R296" s="119">
        <v>22060.05</v>
      </c>
      <c r="S296" s="47"/>
    </row>
    <row r="297" spans="1:19" ht="9" customHeight="1" x14ac:dyDescent="0.2">
      <c r="A297" s="501"/>
      <c r="B297" s="501"/>
      <c r="C297" s="48" t="s">
        <v>4</v>
      </c>
      <c r="D297" s="49">
        <v>39</v>
      </c>
      <c r="E297" s="50">
        <v>22608005</v>
      </c>
      <c r="F297" s="50">
        <v>2484002</v>
      </c>
      <c r="G297" s="50">
        <v>240001</v>
      </c>
      <c r="H297" s="50">
        <v>12337351</v>
      </c>
      <c r="I297" s="50">
        <v>411089</v>
      </c>
      <c r="J297" s="51">
        <v>3139120</v>
      </c>
      <c r="K297" s="50">
        <v>38080448</v>
      </c>
      <c r="L297" s="73">
        <v>41219567</v>
      </c>
      <c r="M297" s="118"/>
      <c r="N297" s="120">
        <v>38080448</v>
      </c>
      <c r="O297" s="120">
        <v>25743097</v>
      </c>
      <c r="P297" s="120">
        <v>0</v>
      </c>
      <c r="Q297" s="120">
        <v>45853333</v>
      </c>
      <c r="R297" s="120">
        <v>42714213</v>
      </c>
      <c r="S297" s="47"/>
    </row>
    <row r="298" spans="1:19" ht="12.75" customHeight="1" x14ac:dyDescent="0.2">
      <c r="A298" s="501"/>
      <c r="B298" s="501"/>
      <c r="C298" s="53" t="s">
        <v>3</v>
      </c>
      <c r="D298" s="54">
        <v>40</v>
      </c>
      <c r="E298" s="55">
        <v>11948.75</v>
      </c>
      <c r="F298" s="55">
        <v>1313.87</v>
      </c>
      <c r="G298" s="55">
        <v>123.95</v>
      </c>
      <c r="H298" s="55">
        <v>6371.71</v>
      </c>
      <c r="I298" s="55">
        <v>212.31</v>
      </c>
      <c r="J298" s="55">
        <v>1646.52</v>
      </c>
      <c r="K298" s="56">
        <v>19970.59</v>
      </c>
      <c r="L298" s="46">
        <v>21617.11</v>
      </c>
      <c r="M298" s="117"/>
      <c r="N298" s="119">
        <v>19970.59</v>
      </c>
      <c r="O298" s="119">
        <v>13598.88</v>
      </c>
      <c r="P298" s="119"/>
      <c r="Q298" s="119">
        <v>24064.91</v>
      </c>
      <c r="R298" s="119">
        <v>22418.39</v>
      </c>
      <c r="S298" s="47"/>
    </row>
    <row r="299" spans="1:19" ht="9" customHeight="1" x14ac:dyDescent="0.2">
      <c r="A299" s="502"/>
      <c r="B299" s="502"/>
      <c r="C299" s="58"/>
      <c r="D299" s="59"/>
      <c r="E299" s="61">
        <v>23136006</v>
      </c>
      <c r="F299" s="61">
        <v>2544007</v>
      </c>
      <c r="G299" s="61">
        <v>240001</v>
      </c>
      <c r="H299" s="61">
        <v>12337351</v>
      </c>
      <c r="I299" s="61">
        <v>411089</v>
      </c>
      <c r="J299" s="60">
        <v>3188107</v>
      </c>
      <c r="K299" s="61">
        <v>38668454</v>
      </c>
      <c r="L299" s="73">
        <v>41856562</v>
      </c>
      <c r="M299" s="118"/>
      <c r="N299" s="120">
        <v>38668454</v>
      </c>
      <c r="O299" s="120">
        <v>26331103</v>
      </c>
      <c r="P299" s="120">
        <v>0</v>
      </c>
      <c r="Q299" s="120">
        <v>46596163</v>
      </c>
      <c r="R299" s="120">
        <v>43408056</v>
      </c>
      <c r="S299" s="47"/>
    </row>
    <row r="300" spans="1:19" ht="12.75" customHeight="1" x14ac:dyDescent="0.2">
      <c r="A300" s="492">
        <v>34700</v>
      </c>
      <c r="B300" s="492">
        <v>35033</v>
      </c>
      <c r="C300" s="42" t="s">
        <v>3</v>
      </c>
      <c r="D300" s="43">
        <v>0</v>
      </c>
      <c r="E300" s="44">
        <v>6157.24</v>
      </c>
      <c r="F300" s="44">
        <v>632.14</v>
      </c>
      <c r="G300" s="44">
        <v>123.95</v>
      </c>
      <c r="H300" s="44">
        <v>6371.71</v>
      </c>
      <c r="I300" s="44">
        <v>0</v>
      </c>
      <c r="J300" s="44">
        <v>1107.0899999999999</v>
      </c>
      <c r="K300" s="45">
        <v>13285.04</v>
      </c>
      <c r="L300" s="74">
        <v>14392.13</v>
      </c>
      <c r="M300" s="117"/>
      <c r="N300" s="119">
        <v>13285.04</v>
      </c>
      <c r="O300" s="119">
        <v>6913.33</v>
      </c>
      <c r="P300" s="119"/>
      <c r="Q300" s="119">
        <v>15636.53</v>
      </c>
      <c r="R300" s="119">
        <v>14529.44</v>
      </c>
      <c r="S300" s="47"/>
    </row>
    <row r="301" spans="1:19" ht="9" customHeight="1" x14ac:dyDescent="0.2">
      <c r="A301" s="525"/>
      <c r="B301" s="525"/>
      <c r="C301" s="48" t="s">
        <v>4</v>
      </c>
      <c r="D301" s="49">
        <v>2</v>
      </c>
      <c r="E301" s="50">
        <v>11922079</v>
      </c>
      <c r="F301" s="50">
        <v>1223994</v>
      </c>
      <c r="G301" s="50">
        <v>240001</v>
      </c>
      <c r="H301" s="50">
        <v>12337351</v>
      </c>
      <c r="I301" s="50">
        <v>0</v>
      </c>
      <c r="J301" s="51">
        <v>2143625</v>
      </c>
      <c r="K301" s="50">
        <v>25723424</v>
      </c>
      <c r="L301" s="75">
        <v>27867050</v>
      </c>
      <c r="M301" s="118"/>
      <c r="N301" s="120">
        <v>25723424</v>
      </c>
      <c r="O301" s="120">
        <v>13386073</v>
      </c>
      <c r="P301" s="120">
        <v>0</v>
      </c>
      <c r="Q301" s="120">
        <v>30276544</v>
      </c>
      <c r="R301" s="120">
        <v>28132919</v>
      </c>
      <c r="S301" s="47"/>
    </row>
    <row r="302" spans="1:19" ht="12.75" customHeight="1" x14ac:dyDescent="0.2">
      <c r="A302" s="500">
        <v>34700</v>
      </c>
      <c r="B302" s="500">
        <v>35033</v>
      </c>
      <c r="C302" s="53" t="s">
        <v>3</v>
      </c>
      <c r="D302" s="54">
        <v>3</v>
      </c>
      <c r="E302" s="55">
        <v>6477.84</v>
      </c>
      <c r="F302" s="55">
        <v>663.13</v>
      </c>
      <c r="G302" s="55">
        <v>123.95</v>
      </c>
      <c r="H302" s="55">
        <v>6371.71</v>
      </c>
      <c r="I302" s="55">
        <v>0</v>
      </c>
      <c r="J302" s="55">
        <v>1136.3900000000001</v>
      </c>
      <c r="K302" s="56">
        <v>13636.63</v>
      </c>
      <c r="L302" s="76">
        <v>14773.02</v>
      </c>
      <c r="M302" s="117"/>
      <c r="N302" s="119">
        <v>13636.63</v>
      </c>
      <c r="O302" s="119">
        <v>7264.92</v>
      </c>
      <c r="P302" s="119"/>
      <c r="Q302" s="119">
        <v>16080.71</v>
      </c>
      <c r="R302" s="119">
        <v>14944.32</v>
      </c>
      <c r="S302" s="47"/>
    </row>
    <row r="303" spans="1:19" ht="9" customHeight="1" x14ac:dyDescent="0.2">
      <c r="A303" s="500"/>
      <c r="B303" s="500"/>
      <c r="C303" s="48" t="s">
        <v>4</v>
      </c>
      <c r="D303" s="49">
        <v>4</v>
      </c>
      <c r="E303" s="50">
        <v>12542847</v>
      </c>
      <c r="F303" s="50">
        <v>1283999</v>
      </c>
      <c r="G303" s="50">
        <v>240001</v>
      </c>
      <c r="H303" s="50">
        <v>12337351</v>
      </c>
      <c r="I303" s="50">
        <v>0</v>
      </c>
      <c r="J303" s="51">
        <v>2200358</v>
      </c>
      <c r="K303" s="50">
        <v>26404198</v>
      </c>
      <c r="L303" s="75">
        <v>28604555</v>
      </c>
      <c r="M303" s="118"/>
      <c r="N303" s="120">
        <v>26404198</v>
      </c>
      <c r="O303" s="120">
        <v>14066847</v>
      </c>
      <c r="P303" s="120">
        <v>0</v>
      </c>
      <c r="Q303" s="120">
        <v>31136596</v>
      </c>
      <c r="R303" s="120">
        <v>28936238</v>
      </c>
      <c r="S303" s="47"/>
    </row>
    <row r="304" spans="1:19" ht="12.75" customHeight="1" x14ac:dyDescent="0.2">
      <c r="A304" s="501"/>
      <c r="B304" s="501"/>
      <c r="C304" s="53" t="s">
        <v>3</v>
      </c>
      <c r="D304" s="54">
        <v>5</v>
      </c>
      <c r="E304" s="55">
        <v>6787.72</v>
      </c>
      <c r="F304" s="55">
        <v>700.32</v>
      </c>
      <c r="G304" s="55">
        <v>123.95</v>
      </c>
      <c r="H304" s="55">
        <v>6371.71</v>
      </c>
      <c r="I304" s="55">
        <v>0</v>
      </c>
      <c r="J304" s="55">
        <v>1165.31</v>
      </c>
      <c r="K304" s="56">
        <v>13983.7</v>
      </c>
      <c r="L304" s="76">
        <v>15149.01</v>
      </c>
      <c r="M304" s="117"/>
      <c r="N304" s="119">
        <v>13983.7</v>
      </c>
      <c r="O304" s="119">
        <v>7611.99</v>
      </c>
      <c r="P304" s="119"/>
      <c r="Q304" s="119">
        <v>16519.169999999998</v>
      </c>
      <c r="R304" s="119">
        <v>15353.86</v>
      </c>
      <c r="S304" s="47"/>
    </row>
    <row r="305" spans="1:19" ht="9" customHeight="1" x14ac:dyDescent="0.2">
      <c r="A305" s="501"/>
      <c r="B305" s="501"/>
      <c r="C305" s="48" t="s">
        <v>4</v>
      </c>
      <c r="D305" s="49">
        <v>6</v>
      </c>
      <c r="E305" s="50">
        <v>13142859</v>
      </c>
      <c r="F305" s="50">
        <v>1356009</v>
      </c>
      <c r="G305" s="50">
        <v>240001</v>
      </c>
      <c r="H305" s="50">
        <v>12337351</v>
      </c>
      <c r="I305" s="50">
        <v>0</v>
      </c>
      <c r="J305" s="51">
        <v>2256355</v>
      </c>
      <c r="K305" s="50">
        <v>27076219</v>
      </c>
      <c r="L305" s="75">
        <v>29332574</v>
      </c>
      <c r="M305" s="118"/>
      <c r="N305" s="120">
        <v>27076219</v>
      </c>
      <c r="O305" s="120">
        <v>14738868</v>
      </c>
      <c r="P305" s="120">
        <v>0</v>
      </c>
      <c r="Q305" s="120">
        <v>31985573</v>
      </c>
      <c r="R305" s="120">
        <v>29729219</v>
      </c>
      <c r="S305" s="47"/>
    </row>
    <row r="306" spans="1:19" ht="12.75" customHeight="1" x14ac:dyDescent="0.2">
      <c r="A306" s="501"/>
      <c r="B306" s="501"/>
      <c r="C306" s="53" t="s">
        <v>3</v>
      </c>
      <c r="D306" s="54">
        <v>7</v>
      </c>
      <c r="E306" s="55">
        <v>7091.4</v>
      </c>
      <c r="F306" s="55">
        <v>731.3</v>
      </c>
      <c r="G306" s="55">
        <v>123.95</v>
      </c>
      <c r="H306" s="55">
        <v>6371.71</v>
      </c>
      <c r="I306" s="55">
        <v>0</v>
      </c>
      <c r="J306" s="55">
        <v>1193.2</v>
      </c>
      <c r="K306" s="56">
        <v>14318.36</v>
      </c>
      <c r="L306" s="76">
        <v>15511.56</v>
      </c>
      <c r="M306" s="117"/>
      <c r="N306" s="119">
        <v>14318.36</v>
      </c>
      <c r="O306" s="119">
        <v>7946.65</v>
      </c>
      <c r="P306" s="119"/>
      <c r="Q306" s="119">
        <v>16941.96</v>
      </c>
      <c r="R306" s="119">
        <v>15748.76</v>
      </c>
      <c r="S306" s="47"/>
    </row>
    <row r="307" spans="1:19" ht="9" customHeight="1" x14ac:dyDescent="0.2">
      <c r="A307" s="501"/>
      <c r="B307" s="501"/>
      <c r="C307" s="48" t="s">
        <v>4</v>
      </c>
      <c r="D307" s="49">
        <v>8</v>
      </c>
      <c r="E307" s="50">
        <v>13730865</v>
      </c>
      <c r="F307" s="50">
        <v>1415994</v>
      </c>
      <c r="G307" s="50">
        <v>240001</v>
      </c>
      <c r="H307" s="50">
        <v>12337351</v>
      </c>
      <c r="I307" s="50">
        <v>0</v>
      </c>
      <c r="J307" s="51">
        <v>2310357</v>
      </c>
      <c r="K307" s="50">
        <v>27724211</v>
      </c>
      <c r="L307" s="75">
        <v>30034568</v>
      </c>
      <c r="M307" s="118"/>
      <c r="N307" s="120">
        <v>27724211</v>
      </c>
      <c r="O307" s="120">
        <v>15386860</v>
      </c>
      <c r="P307" s="120">
        <v>0</v>
      </c>
      <c r="Q307" s="120">
        <v>32804209</v>
      </c>
      <c r="R307" s="120">
        <v>30493852</v>
      </c>
      <c r="S307" s="47"/>
    </row>
    <row r="308" spans="1:19" ht="12.75" customHeight="1" x14ac:dyDescent="0.2">
      <c r="A308" s="501"/>
      <c r="B308" s="501"/>
      <c r="C308" s="53" t="s">
        <v>3</v>
      </c>
      <c r="D308" s="54">
        <v>9</v>
      </c>
      <c r="E308" s="55">
        <v>7478.43</v>
      </c>
      <c r="F308" s="55">
        <v>768.49</v>
      </c>
      <c r="G308" s="55">
        <v>123.95</v>
      </c>
      <c r="H308" s="55">
        <v>6371.71</v>
      </c>
      <c r="I308" s="55">
        <v>0</v>
      </c>
      <c r="J308" s="55">
        <v>1228.55</v>
      </c>
      <c r="K308" s="56">
        <v>14742.58</v>
      </c>
      <c r="L308" s="76">
        <v>15971.13</v>
      </c>
      <c r="M308" s="117"/>
      <c r="N308" s="119">
        <v>14742.58</v>
      </c>
      <c r="O308" s="119">
        <v>8370.8700000000008</v>
      </c>
      <c r="P308" s="119"/>
      <c r="Q308" s="119">
        <v>17477.89</v>
      </c>
      <c r="R308" s="119">
        <v>16249.34</v>
      </c>
      <c r="S308" s="47"/>
    </row>
    <row r="309" spans="1:19" ht="9" customHeight="1" x14ac:dyDescent="0.2">
      <c r="A309" s="501"/>
      <c r="B309" s="501"/>
      <c r="C309" s="48" t="s">
        <v>4</v>
      </c>
      <c r="D309" s="49">
        <v>10</v>
      </c>
      <c r="E309" s="50">
        <v>14480260</v>
      </c>
      <c r="F309" s="50">
        <v>1488004</v>
      </c>
      <c r="G309" s="50">
        <v>240001</v>
      </c>
      <c r="H309" s="50">
        <v>12337351</v>
      </c>
      <c r="I309" s="50">
        <v>0</v>
      </c>
      <c r="J309" s="51">
        <v>2378805</v>
      </c>
      <c r="K309" s="50">
        <v>28545615</v>
      </c>
      <c r="L309" s="75">
        <v>30924420</v>
      </c>
      <c r="M309" s="118"/>
      <c r="N309" s="120">
        <v>28545615</v>
      </c>
      <c r="O309" s="120">
        <v>16208264</v>
      </c>
      <c r="P309" s="120">
        <v>0</v>
      </c>
      <c r="Q309" s="120">
        <v>33841914</v>
      </c>
      <c r="R309" s="120">
        <v>31463110</v>
      </c>
      <c r="S309" s="47"/>
    </row>
    <row r="310" spans="1:19" ht="12.75" customHeight="1" x14ac:dyDescent="0.2">
      <c r="A310" s="501"/>
      <c r="B310" s="501"/>
      <c r="C310" s="53" t="s">
        <v>3</v>
      </c>
      <c r="D310" s="54">
        <v>11</v>
      </c>
      <c r="E310" s="55">
        <v>7837.88</v>
      </c>
      <c r="F310" s="55">
        <v>811.87</v>
      </c>
      <c r="G310" s="55">
        <v>123.95</v>
      </c>
      <c r="H310" s="55">
        <v>6371.71</v>
      </c>
      <c r="I310" s="55">
        <v>0</v>
      </c>
      <c r="J310" s="55">
        <v>1262.1199999999999</v>
      </c>
      <c r="K310" s="56">
        <v>15145.41</v>
      </c>
      <c r="L310" s="76">
        <v>16407.53</v>
      </c>
      <c r="M310" s="117"/>
      <c r="N310" s="119">
        <v>15145.41</v>
      </c>
      <c r="O310" s="119">
        <v>8773.7000000000007</v>
      </c>
      <c r="P310" s="119"/>
      <c r="Q310" s="119">
        <v>17986.8</v>
      </c>
      <c r="R310" s="119">
        <v>16724.68</v>
      </c>
      <c r="S310" s="47"/>
    </row>
    <row r="311" spans="1:19" ht="9" customHeight="1" x14ac:dyDescent="0.2">
      <c r="A311" s="501"/>
      <c r="B311" s="501"/>
      <c r="C311" s="48" t="s">
        <v>4</v>
      </c>
      <c r="D311" s="49">
        <v>12</v>
      </c>
      <c r="E311" s="50">
        <v>15176252</v>
      </c>
      <c r="F311" s="50">
        <v>1572000</v>
      </c>
      <c r="G311" s="50">
        <v>240001</v>
      </c>
      <c r="H311" s="50">
        <v>12337351</v>
      </c>
      <c r="I311" s="50">
        <v>0</v>
      </c>
      <c r="J311" s="51">
        <v>2443805</v>
      </c>
      <c r="K311" s="50">
        <v>29325603</v>
      </c>
      <c r="L311" s="75">
        <v>31769408</v>
      </c>
      <c r="M311" s="118"/>
      <c r="N311" s="120">
        <v>29325603</v>
      </c>
      <c r="O311" s="120">
        <v>16988252</v>
      </c>
      <c r="P311" s="120">
        <v>0</v>
      </c>
      <c r="Q311" s="120">
        <v>34827301</v>
      </c>
      <c r="R311" s="120">
        <v>32383496</v>
      </c>
      <c r="S311" s="47"/>
    </row>
    <row r="312" spans="1:19" ht="12.75" customHeight="1" x14ac:dyDescent="0.2">
      <c r="A312" s="501"/>
      <c r="B312" s="501"/>
      <c r="C312" s="53" t="s">
        <v>3</v>
      </c>
      <c r="D312" s="54">
        <v>13</v>
      </c>
      <c r="E312" s="55">
        <v>8191.14</v>
      </c>
      <c r="F312" s="55">
        <v>849.06</v>
      </c>
      <c r="G312" s="55">
        <v>123.95</v>
      </c>
      <c r="H312" s="55">
        <v>6371.71</v>
      </c>
      <c r="I312" s="55">
        <v>0</v>
      </c>
      <c r="J312" s="55">
        <v>1294.6600000000001</v>
      </c>
      <c r="K312" s="56">
        <v>15535.86</v>
      </c>
      <c r="L312" s="76">
        <v>16830.52</v>
      </c>
      <c r="M312" s="117"/>
      <c r="N312" s="119">
        <v>15535.86</v>
      </c>
      <c r="O312" s="119">
        <v>9164.15</v>
      </c>
      <c r="P312" s="119"/>
      <c r="Q312" s="119">
        <v>18480.07</v>
      </c>
      <c r="R312" s="119">
        <v>17185.41</v>
      </c>
      <c r="S312" s="47"/>
    </row>
    <row r="313" spans="1:19" ht="9" customHeight="1" x14ac:dyDescent="0.2">
      <c r="A313" s="501"/>
      <c r="B313" s="501"/>
      <c r="C313" s="48" t="s">
        <v>4</v>
      </c>
      <c r="D313" s="49">
        <v>14</v>
      </c>
      <c r="E313" s="50">
        <v>15860259</v>
      </c>
      <c r="F313" s="50">
        <v>1644009</v>
      </c>
      <c r="G313" s="50">
        <v>240001</v>
      </c>
      <c r="H313" s="50">
        <v>12337351</v>
      </c>
      <c r="I313" s="50">
        <v>0</v>
      </c>
      <c r="J313" s="51">
        <v>2506811</v>
      </c>
      <c r="K313" s="50">
        <v>30081620</v>
      </c>
      <c r="L313" s="75">
        <v>32588431</v>
      </c>
      <c r="M313" s="118"/>
      <c r="N313" s="120">
        <v>30081620</v>
      </c>
      <c r="O313" s="120">
        <v>17744269</v>
      </c>
      <c r="P313" s="120">
        <v>0</v>
      </c>
      <c r="Q313" s="120">
        <v>35782405</v>
      </c>
      <c r="R313" s="120">
        <v>33275594</v>
      </c>
      <c r="S313" s="47"/>
    </row>
    <row r="314" spans="1:19" ht="12.75" customHeight="1" x14ac:dyDescent="0.2">
      <c r="A314" s="501"/>
      <c r="B314" s="501"/>
      <c r="C314" s="53" t="s">
        <v>3</v>
      </c>
      <c r="D314" s="54">
        <v>15</v>
      </c>
      <c r="E314" s="55">
        <v>8645.7999999999993</v>
      </c>
      <c r="F314" s="55">
        <v>892.44</v>
      </c>
      <c r="G314" s="55">
        <v>123.95</v>
      </c>
      <c r="H314" s="55">
        <v>6371.71</v>
      </c>
      <c r="I314" s="55">
        <v>0</v>
      </c>
      <c r="J314" s="55">
        <v>1336.16</v>
      </c>
      <c r="K314" s="56">
        <v>16033.9</v>
      </c>
      <c r="L314" s="76">
        <v>17370.060000000001</v>
      </c>
      <c r="M314" s="117"/>
      <c r="N314" s="119">
        <v>16033.9</v>
      </c>
      <c r="O314" s="119">
        <v>9662.19</v>
      </c>
      <c r="P314" s="119"/>
      <c r="Q314" s="119">
        <v>19109.25</v>
      </c>
      <c r="R314" s="119">
        <v>17773.09</v>
      </c>
      <c r="S314" s="47"/>
    </row>
    <row r="315" spans="1:19" ht="9" customHeight="1" x14ac:dyDescent="0.2">
      <c r="A315" s="501"/>
      <c r="B315" s="501"/>
      <c r="C315" s="48" t="s">
        <v>4</v>
      </c>
      <c r="D315" s="49">
        <v>16</v>
      </c>
      <c r="E315" s="50">
        <v>16740603</v>
      </c>
      <c r="F315" s="50">
        <v>1728005</v>
      </c>
      <c r="G315" s="50">
        <v>240001</v>
      </c>
      <c r="H315" s="50">
        <v>12337351</v>
      </c>
      <c r="I315" s="50">
        <v>0</v>
      </c>
      <c r="J315" s="51">
        <v>2587167</v>
      </c>
      <c r="K315" s="50">
        <v>31045960</v>
      </c>
      <c r="L315" s="75">
        <v>33633126</v>
      </c>
      <c r="M315" s="118"/>
      <c r="N315" s="120">
        <v>31045960</v>
      </c>
      <c r="O315" s="120">
        <v>18708609</v>
      </c>
      <c r="P315" s="120">
        <v>0</v>
      </c>
      <c r="Q315" s="120">
        <v>37000667</v>
      </c>
      <c r="R315" s="120">
        <v>34413501</v>
      </c>
      <c r="S315" s="47"/>
    </row>
    <row r="316" spans="1:19" ht="12.75" customHeight="1" x14ac:dyDescent="0.2">
      <c r="A316" s="501"/>
      <c r="B316" s="501"/>
      <c r="C316" s="53" t="s">
        <v>3</v>
      </c>
      <c r="D316" s="54">
        <v>17</v>
      </c>
      <c r="E316" s="55">
        <v>9061.0400000000009</v>
      </c>
      <c r="F316" s="55">
        <v>942.02</v>
      </c>
      <c r="G316" s="55">
        <v>123.95</v>
      </c>
      <c r="H316" s="55">
        <v>6371.71</v>
      </c>
      <c r="I316" s="55">
        <v>0</v>
      </c>
      <c r="J316" s="55">
        <v>1374.89</v>
      </c>
      <c r="K316" s="56">
        <v>16498.72</v>
      </c>
      <c r="L316" s="76">
        <v>17873.61</v>
      </c>
      <c r="M316" s="117"/>
      <c r="N316" s="119">
        <v>16498.72</v>
      </c>
      <c r="O316" s="119">
        <v>10127.01</v>
      </c>
      <c r="P316" s="119"/>
      <c r="Q316" s="119">
        <v>19696.47</v>
      </c>
      <c r="R316" s="119">
        <v>18321.580000000002</v>
      </c>
      <c r="S316" s="47"/>
    </row>
    <row r="317" spans="1:19" ht="9" customHeight="1" x14ac:dyDescent="0.2">
      <c r="A317" s="501"/>
      <c r="B317" s="501"/>
      <c r="C317" s="48" t="s">
        <v>4</v>
      </c>
      <c r="D317" s="49">
        <v>18</v>
      </c>
      <c r="E317" s="50">
        <v>17544620</v>
      </c>
      <c r="F317" s="50">
        <v>1824005</v>
      </c>
      <c r="G317" s="50">
        <v>240001</v>
      </c>
      <c r="H317" s="50">
        <v>12337351</v>
      </c>
      <c r="I317" s="50">
        <v>0</v>
      </c>
      <c r="J317" s="51">
        <v>2662158</v>
      </c>
      <c r="K317" s="50">
        <v>31945977</v>
      </c>
      <c r="L317" s="75">
        <v>34608135</v>
      </c>
      <c r="M317" s="118"/>
      <c r="N317" s="120">
        <v>31945977</v>
      </c>
      <c r="O317" s="120">
        <v>19608626</v>
      </c>
      <c r="P317" s="120">
        <v>0</v>
      </c>
      <c r="Q317" s="120">
        <v>38137684</v>
      </c>
      <c r="R317" s="120">
        <v>35475526</v>
      </c>
      <c r="S317" s="47"/>
    </row>
    <row r="318" spans="1:19" ht="12.75" customHeight="1" x14ac:dyDescent="0.2">
      <c r="A318" s="501"/>
      <c r="B318" s="501"/>
      <c r="C318" s="53" t="s">
        <v>3</v>
      </c>
      <c r="D318" s="54">
        <v>19</v>
      </c>
      <c r="E318" s="55">
        <v>9470.07</v>
      </c>
      <c r="F318" s="55">
        <v>985.4</v>
      </c>
      <c r="G318" s="55">
        <v>123.95</v>
      </c>
      <c r="H318" s="55">
        <v>6371.71</v>
      </c>
      <c r="I318" s="55">
        <v>0</v>
      </c>
      <c r="J318" s="55">
        <v>1412.59</v>
      </c>
      <c r="K318" s="56">
        <v>16951.13</v>
      </c>
      <c r="L318" s="76">
        <v>18363.72</v>
      </c>
      <c r="M318" s="117"/>
      <c r="N318" s="119">
        <v>16951.13</v>
      </c>
      <c r="O318" s="119">
        <v>10579.42</v>
      </c>
      <c r="P318" s="119"/>
      <c r="Q318" s="119">
        <v>20268.02</v>
      </c>
      <c r="R318" s="119">
        <v>18855.43</v>
      </c>
      <c r="S318" s="47"/>
    </row>
    <row r="319" spans="1:19" ht="9" customHeight="1" x14ac:dyDescent="0.2">
      <c r="A319" s="501"/>
      <c r="B319" s="501"/>
      <c r="C319" s="48" t="s">
        <v>4</v>
      </c>
      <c r="D319" s="49">
        <v>20</v>
      </c>
      <c r="E319" s="50">
        <v>18336612</v>
      </c>
      <c r="F319" s="50">
        <v>1908000</v>
      </c>
      <c r="G319" s="50">
        <v>240001</v>
      </c>
      <c r="H319" s="50">
        <v>12337351</v>
      </c>
      <c r="I319" s="50">
        <v>0</v>
      </c>
      <c r="J319" s="51">
        <v>2735156</v>
      </c>
      <c r="K319" s="50">
        <v>32821964</v>
      </c>
      <c r="L319" s="75">
        <v>35557120</v>
      </c>
      <c r="M319" s="118"/>
      <c r="N319" s="120">
        <v>32821964</v>
      </c>
      <c r="O319" s="120">
        <v>20484614</v>
      </c>
      <c r="P319" s="120">
        <v>0</v>
      </c>
      <c r="Q319" s="120">
        <v>39244359</v>
      </c>
      <c r="R319" s="120">
        <v>36509203</v>
      </c>
      <c r="S319" s="47"/>
    </row>
    <row r="320" spans="1:19" ht="12.75" customHeight="1" x14ac:dyDescent="0.2">
      <c r="A320" s="501"/>
      <c r="B320" s="501"/>
      <c r="C320" s="53" t="s">
        <v>3</v>
      </c>
      <c r="D320" s="54">
        <v>21</v>
      </c>
      <c r="E320" s="55">
        <v>9762.6200000000008</v>
      </c>
      <c r="F320" s="55">
        <v>1016.39</v>
      </c>
      <c r="G320" s="55">
        <v>123.95</v>
      </c>
      <c r="H320" s="55">
        <v>6371.71</v>
      </c>
      <c r="I320" s="55">
        <v>0</v>
      </c>
      <c r="J320" s="55">
        <v>1439.56</v>
      </c>
      <c r="K320" s="56">
        <v>17274.669999999998</v>
      </c>
      <c r="L320" s="76">
        <v>18714.23</v>
      </c>
      <c r="M320" s="117"/>
      <c r="N320" s="119">
        <v>17274.669999999998</v>
      </c>
      <c r="O320" s="119">
        <v>10902.96</v>
      </c>
      <c r="P320" s="119"/>
      <c r="Q320" s="119">
        <v>20676.759999999998</v>
      </c>
      <c r="R320" s="119">
        <v>19237.2</v>
      </c>
      <c r="S320" s="47"/>
    </row>
    <row r="321" spans="1:19" ht="9" customHeight="1" x14ac:dyDescent="0.2">
      <c r="A321" s="501"/>
      <c r="B321" s="501"/>
      <c r="C321" s="48" t="s">
        <v>4</v>
      </c>
      <c r="D321" s="49">
        <v>22</v>
      </c>
      <c r="E321" s="50">
        <v>18903068</v>
      </c>
      <c r="F321" s="50">
        <v>1968005</v>
      </c>
      <c r="G321" s="50">
        <v>240001</v>
      </c>
      <c r="H321" s="50">
        <v>12337351</v>
      </c>
      <c r="I321" s="50">
        <v>0</v>
      </c>
      <c r="J321" s="51">
        <v>2787377</v>
      </c>
      <c r="K321" s="50">
        <v>33448425</v>
      </c>
      <c r="L321" s="75">
        <v>36235802</v>
      </c>
      <c r="M321" s="118"/>
      <c r="N321" s="120">
        <v>33448425</v>
      </c>
      <c r="O321" s="120">
        <v>21111074</v>
      </c>
      <c r="P321" s="120">
        <v>0</v>
      </c>
      <c r="Q321" s="120">
        <v>40035790</v>
      </c>
      <c r="R321" s="120">
        <v>37248413</v>
      </c>
      <c r="S321" s="47"/>
    </row>
    <row r="322" spans="1:19" ht="12.75" customHeight="1" x14ac:dyDescent="0.2">
      <c r="A322" s="501"/>
      <c r="B322" s="501"/>
      <c r="C322" s="53" t="s">
        <v>3</v>
      </c>
      <c r="D322" s="54">
        <v>23</v>
      </c>
      <c r="E322" s="55">
        <v>10029.11</v>
      </c>
      <c r="F322" s="55">
        <v>1047.3699999999999</v>
      </c>
      <c r="G322" s="55">
        <v>123.95</v>
      </c>
      <c r="H322" s="55">
        <v>6371.71</v>
      </c>
      <c r="I322" s="55">
        <v>0</v>
      </c>
      <c r="J322" s="55">
        <v>1464.35</v>
      </c>
      <c r="K322" s="56">
        <v>17572.14</v>
      </c>
      <c r="L322" s="76">
        <v>19036.490000000002</v>
      </c>
      <c r="M322" s="117"/>
      <c r="N322" s="119">
        <v>17572.14</v>
      </c>
      <c r="O322" s="119">
        <v>11200.43</v>
      </c>
      <c r="P322" s="119"/>
      <c r="Q322" s="119">
        <v>21052.57</v>
      </c>
      <c r="R322" s="119">
        <v>19588.22</v>
      </c>
      <c r="S322" s="47"/>
    </row>
    <row r="323" spans="1:19" ht="9" customHeight="1" x14ac:dyDescent="0.2">
      <c r="A323" s="501"/>
      <c r="B323" s="501"/>
      <c r="C323" s="48" t="s">
        <v>4</v>
      </c>
      <c r="D323" s="49">
        <v>23</v>
      </c>
      <c r="E323" s="50">
        <v>19419065</v>
      </c>
      <c r="F323" s="50">
        <v>2027991</v>
      </c>
      <c r="G323" s="50">
        <v>240001</v>
      </c>
      <c r="H323" s="50">
        <v>12337351</v>
      </c>
      <c r="I323" s="50">
        <v>0</v>
      </c>
      <c r="J323" s="51">
        <v>2835377</v>
      </c>
      <c r="K323" s="50">
        <v>34024408</v>
      </c>
      <c r="L323" s="75">
        <v>36859784</v>
      </c>
      <c r="M323" s="118"/>
      <c r="N323" s="120">
        <v>34024408</v>
      </c>
      <c r="O323" s="120">
        <v>21687057</v>
      </c>
      <c r="P323" s="120">
        <v>0</v>
      </c>
      <c r="Q323" s="120">
        <v>40763460</v>
      </c>
      <c r="R323" s="120">
        <v>37928083</v>
      </c>
      <c r="S323" s="47"/>
    </row>
    <row r="324" spans="1:19" ht="12.75" customHeight="1" x14ac:dyDescent="0.2">
      <c r="A324" s="501"/>
      <c r="B324" s="501"/>
      <c r="C324" s="53" t="s">
        <v>3</v>
      </c>
      <c r="D324" s="54">
        <v>24</v>
      </c>
      <c r="E324" s="55">
        <v>10301.799999999999</v>
      </c>
      <c r="F324" s="55">
        <v>1072.1600000000001</v>
      </c>
      <c r="G324" s="55">
        <v>123.95</v>
      </c>
      <c r="H324" s="55">
        <v>6371.71</v>
      </c>
      <c r="I324" s="55">
        <v>0</v>
      </c>
      <c r="J324" s="55">
        <v>1489.14</v>
      </c>
      <c r="K324" s="56">
        <v>17869.62</v>
      </c>
      <c r="L324" s="76">
        <v>19358.759999999998</v>
      </c>
      <c r="M324" s="117"/>
      <c r="N324" s="119">
        <v>17869.62</v>
      </c>
      <c r="O324" s="119">
        <v>11497.91</v>
      </c>
      <c r="P324" s="119"/>
      <c r="Q324" s="119">
        <v>21428.38</v>
      </c>
      <c r="R324" s="119">
        <v>19939.240000000002</v>
      </c>
      <c r="S324" s="47"/>
    </row>
    <row r="325" spans="1:19" ht="9" customHeight="1" x14ac:dyDescent="0.2">
      <c r="A325" s="501"/>
      <c r="B325" s="501"/>
      <c r="C325" s="48" t="s">
        <v>4</v>
      </c>
      <c r="D325" s="49">
        <v>25</v>
      </c>
      <c r="E325" s="50">
        <v>19947066</v>
      </c>
      <c r="F325" s="50">
        <v>2075991</v>
      </c>
      <c r="G325" s="50">
        <v>240001</v>
      </c>
      <c r="H325" s="50">
        <v>12337351</v>
      </c>
      <c r="I325" s="50">
        <v>0</v>
      </c>
      <c r="J325" s="51">
        <v>2883377</v>
      </c>
      <c r="K325" s="50">
        <v>34600409</v>
      </c>
      <c r="L325" s="75">
        <v>37483786</v>
      </c>
      <c r="M325" s="118"/>
      <c r="N325" s="120">
        <v>34600409</v>
      </c>
      <c r="O325" s="120">
        <v>22263058</v>
      </c>
      <c r="P325" s="120">
        <v>0</v>
      </c>
      <c r="Q325" s="120">
        <v>41491129</v>
      </c>
      <c r="R325" s="120">
        <v>38607752</v>
      </c>
      <c r="S325" s="47"/>
    </row>
    <row r="326" spans="1:19" ht="12.75" customHeight="1" x14ac:dyDescent="0.2">
      <c r="A326" s="501"/>
      <c r="B326" s="501"/>
      <c r="C326" s="53" t="s">
        <v>3</v>
      </c>
      <c r="D326" s="54">
        <v>26</v>
      </c>
      <c r="E326" s="55">
        <v>10568.29</v>
      </c>
      <c r="F326" s="55">
        <v>1103.1500000000001</v>
      </c>
      <c r="G326" s="55">
        <v>123.95</v>
      </c>
      <c r="H326" s="55">
        <v>6371.71</v>
      </c>
      <c r="I326" s="55">
        <v>0</v>
      </c>
      <c r="J326" s="55">
        <v>1513.93</v>
      </c>
      <c r="K326" s="56">
        <v>18167.099999999999</v>
      </c>
      <c r="L326" s="76">
        <v>19681.03</v>
      </c>
      <c r="M326" s="117"/>
      <c r="N326" s="119">
        <v>18167.099999999999</v>
      </c>
      <c r="O326" s="119">
        <v>11795.39</v>
      </c>
      <c r="P326" s="119"/>
      <c r="Q326" s="119">
        <v>21804.2</v>
      </c>
      <c r="R326" s="119">
        <v>20290.27</v>
      </c>
      <c r="S326" s="47"/>
    </row>
    <row r="327" spans="1:19" ht="9" customHeight="1" x14ac:dyDescent="0.2">
      <c r="A327" s="501"/>
      <c r="B327" s="501"/>
      <c r="C327" s="48" t="s">
        <v>4</v>
      </c>
      <c r="D327" s="49">
        <v>27</v>
      </c>
      <c r="E327" s="50">
        <v>20463063</v>
      </c>
      <c r="F327" s="50">
        <v>2135996</v>
      </c>
      <c r="G327" s="50">
        <v>240001</v>
      </c>
      <c r="H327" s="50">
        <v>12337351</v>
      </c>
      <c r="I327" s="50">
        <v>0</v>
      </c>
      <c r="J327" s="51">
        <v>2931377</v>
      </c>
      <c r="K327" s="50">
        <v>35176411</v>
      </c>
      <c r="L327" s="75">
        <v>38107788</v>
      </c>
      <c r="M327" s="118"/>
      <c r="N327" s="120">
        <v>35176411</v>
      </c>
      <c r="O327" s="120">
        <v>22839060</v>
      </c>
      <c r="P327" s="120">
        <v>0</v>
      </c>
      <c r="Q327" s="120">
        <v>42218818</v>
      </c>
      <c r="R327" s="120">
        <v>39287441</v>
      </c>
      <c r="S327" s="47"/>
    </row>
    <row r="328" spans="1:19" ht="12.75" customHeight="1" x14ac:dyDescent="0.2">
      <c r="A328" s="501"/>
      <c r="B328" s="501"/>
      <c r="C328" s="53" t="s">
        <v>3</v>
      </c>
      <c r="D328" s="54">
        <v>28</v>
      </c>
      <c r="E328" s="55">
        <v>10897.26</v>
      </c>
      <c r="F328" s="55">
        <v>1134.1400000000001</v>
      </c>
      <c r="G328" s="55">
        <v>123.95</v>
      </c>
      <c r="H328" s="55">
        <v>6371.71</v>
      </c>
      <c r="I328" s="55">
        <v>0</v>
      </c>
      <c r="J328" s="55">
        <v>1543.92</v>
      </c>
      <c r="K328" s="56">
        <v>18527.060000000001</v>
      </c>
      <c r="L328" s="76">
        <v>20070.98</v>
      </c>
      <c r="M328" s="117"/>
      <c r="N328" s="119">
        <v>18527.060000000001</v>
      </c>
      <c r="O328" s="119">
        <v>12155.35</v>
      </c>
      <c r="P328" s="119"/>
      <c r="Q328" s="119">
        <v>22258.94</v>
      </c>
      <c r="R328" s="119">
        <v>20715.02</v>
      </c>
      <c r="S328" s="47"/>
    </row>
    <row r="329" spans="1:19" ht="9" customHeight="1" x14ac:dyDescent="0.2">
      <c r="A329" s="501"/>
      <c r="B329" s="501"/>
      <c r="C329" s="48" t="s">
        <v>4</v>
      </c>
      <c r="D329" s="49">
        <v>29</v>
      </c>
      <c r="E329" s="50">
        <v>21100038</v>
      </c>
      <c r="F329" s="50">
        <v>2196001</v>
      </c>
      <c r="G329" s="50">
        <v>240001</v>
      </c>
      <c r="H329" s="50">
        <v>12337351</v>
      </c>
      <c r="I329" s="50">
        <v>0</v>
      </c>
      <c r="J329" s="51">
        <v>2989446</v>
      </c>
      <c r="K329" s="50">
        <v>35873390</v>
      </c>
      <c r="L329" s="75">
        <v>38862836</v>
      </c>
      <c r="M329" s="118"/>
      <c r="N329" s="120">
        <v>35873390</v>
      </c>
      <c r="O329" s="120">
        <v>23536040</v>
      </c>
      <c r="P329" s="120">
        <v>0</v>
      </c>
      <c r="Q329" s="120">
        <v>43099318</v>
      </c>
      <c r="R329" s="120">
        <v>40109872</v>
      </c>
      <c r="S329" s="47"/>
    </row>
    <row r="330" spans="1:19" ht="12.75" customHeight="1" x14ac:dyDescent="0.2">
      <c r="A330" s="501"/>
      <c r="B330" s="501"/>
      <c r="C330" s="53" t="s">
        <v>3</v>
      </c>
      <c r="D330" s="54">
        <v>30</v>
      </c>
      <c r="E330" s="55">
        <v>11169.95</v>
      </c>
      <c r="F330" s="55">
        <v>1165.1300000000001</v>
      </c>
      <c r="G330" s="55">
        <v>123.95</v>
      </c>
      <c r="H330" s="55">
        <v>6371.71</v>
      </c>
      <c r="I330" s="55">
        <v>0</v>
      </c>
      <c r="J330" s="55">
        <v>1569.23</v>
      </c>
      <c r="K330" s="56">
        <v>18830.740000000002</v>
      </c>
      <c r="L330" s="76">
        <v>20399.97</v>
      </c>
      <c r="M330" s="117"/>
      <c r="N330" s="119">
        <v>18830.740000000002</v>
      </c>
      <c r="O330" s="119">
        <v>12459.03</v>
      </c>
      <c r="P330" s="119"/>
      <c r="Q330" s="119">
        <v>22642.6</v>
      </c>
      <c r="R330" s="119">
        <v>21073.37</v>
      </c>
      <c r="S330" s="47"/>
    </row>
    <row r="331" spans="1:19" ht="9" customHeight="1" x14ac:dyDescent="0.2">
      <c r="A331" s="501"/>
      <c r="B331" s="501"/>
      <c r="C331" s="48" t="s">
        <v>4</v>
      </c>
      <c r="D331" s="49">
        <v>31</v>
      </c>
      <c r="E331" s="50">
        <v>21628039</v>
      </c>
      <c r="F331" s="50">
        <v>2256006</v>
      </c>
      <c r="G331" s="50">
        <v>240001</v>
      </c>
      <c r="H331" s="50">
        <v>12337351</v>
      </c>
      <c r="I331" s="50">
        <v>0</v>
      </c>
      <c r="J331" s="51">
        <v>3038453</v>
      </c>
      <c r="K331" s="50">
        <v>36461397</v>
      </c>
      <c r="L331" s="75">
        <v>39499850</v>
      </c>
      <c r="M331" s="118"/>
      <c r="N331" s="120">
        <v>36461397</v>
      </c>
      <c r="O331" s="120">
        <v>24124046</v>
      </c>
      <c r="P331" s="120">
        <v>0</v>
      </c>
      <c r="Q331" s="120">
        <v>43842187</v>
      </c>
      <c r="R331" s="120">
        <v>40803734</v>
      </c>
      <c r="S331" s="47"/>
    </row>
    <row r="332" spans="1:19" ht="12.75" customHeight="1" x14ac:dyDescent="0.2">
      <c r="A332" s="501"/>
      <c r="B332" s="501"/>
      <c r="C332" s="53" t="s">
        <v>3</v>
      </c>
      <c r="D332" s="54">
        <v>32</v>
      </c>
      <c r="E332" s="55">
        <v>11436.44</v>
      </c>
      <c r="F332" s="55">
        <v>1189.92</v>
      </c>
      <c r="G332" s="55">
        <v>123.95</v>
      </c>
      <c r="H332" s="55">
        <v>6371.71</v>
      </c>
      <c r="I332" s="55">
        <v>0</v>
      </c>
      <c r="J332" s="55">
        <v>1593.5</v>
      </c>
      <c r="K332" s="56">
        <v>19122.02</v>
      </c>
      <c r="L332" s="76">
        <v>20715.52</v>
      </c>
      <c r="M332" s="117"/>
      <c r="N332" s="119">
        <v>19122.02</v>
      </c>
      <c r="O332" s="119">
        <v>12750.31</v>
      </c>
      <c r="P332" s="119"/>
      <c r="Q332" s="119">
        <v>23010.58</v>
      </c>
      <c r="R332" s="119">
        <v>21417.08</v>
      </c>
      <c r="S332" s="47"/>
    </row>
    <row r="333" spans="1:19" ht="9" customHeight="1" x14ac:dyDescent="0.2">
      <c r="A333" s="501"/>
      <c r="B333" s="501"/>
      <c r="C333" s="48" t="s">
        <v>4</v>
      </c>
      <c r="D333" s="49">
        <v>33</v>
      </c>
      <c r="E333" s="50">
        <v>22144036</v>
      </c>
      <c r="F333" s="50">
        <v>2304006</v>
      </c>
      <c r="G333" s="50">
        <v>240001</v>
      </c>
      <c r="H333" s="50">
        <v>12337351</v>
      </c>
      <c r="I333" s="50">
        <v>0</v>
      </c>
      <c r="J333" s="51">
        <v>3085446</v>
      </c>
      <c r="K333" s="50">
        <v>37025394</v>
      </c>
      <c r="L333" s="75">
        <v>40110840</v>
      </c>
      <c r="M333" s="118"/>
      <c r="N333" s="120">
        <v>37025394</v>
      </c>
      <c r="O333" s="120">
        <v>24688043</v>
      </c>
      <c r="P333" s="120">
        <v>0</v>
      </c>
      <c r="Q333" s="120">
        <v>44554696</v>
      </c>
      <c r="R333" s="120">
        <v>41469249</v>
      </c>
      <c r="S333" s="47"/>
    </row>
    <row r="334" spans="1:19" ht="12.75" customHeight="1" x14ac:dyDescent="0.2">
      <c r="A334" s="501"/>
      <c r="B334" s="501"/>
      <c r="C334" s="53" t="s">
        <v>3</v>
      </c>
      <c r="D334" s="54">
        <v>34</v>
      </c>
      <c r="E334" s="55">
        <v>11702.93</v>
      </c>
      <c r="F334" s="55">
        <v>1220.9000000000001</v>
      </c>
      <c r="G334" s="55">
        <v>123.95</v>
      </c>
      <c r="H334" s="55">
        <v>6371.71</v>
      </c>
      <c r="I334" s="55">
        <v>0</v>
      </c>
      <c r="J334" s="55">
        <v>1618.29</v>
      </c>
      <c r="K334" s="56">
        <v>19419.490000000002</v>
      </c>
      <c r="L334" s="76">
        <v>21037.78</v>
      </c>
      <c r="M334" s="117"/>
      <c r="N334" s="119">
        <v>19419.490000000002</v>
      </c>
      <c r="O334" s="119">
        <v>13047.78</v>
      </c>
      <c r="P334" s="119"/>
      <c r="Q334" s="119">
        <v>23386.38</v>
      </c>
      <c r="R334" s="119">
        <v>21768.09</v>
      </c>
      <c r="S334" s="47"/>
    </row>
    <row r="335" spans="1:19" ht="9" customHeight="1" x14ac:dyDescent="0.2">
      <c r="A335" s="501"/>
      <c r="B335" s="501"/>
      <c r="C335" s="48" t="s">
        <v>4</v>
      </c>
      <c r="D335" s="49">
        <v>35</v>
      </c>
      <c r="E335" s="50">
        <v>22660032</v>
      </c>
      <c r="F335" s="50">
        <v>2363992</v>
      </c>
      <c r="G335" s="50">
        <v>240001</v>
      </c>
      <c r="H335" s="50">
        <v>12337351</v>
      </c>
      <c r="I335" s="50">
        <v>0</v>
      </c>
      <c r="J335" s="51">
        <v>3133446</v>
      </c>
      <c r="K335" s="50">
        <v>37601376</v>
      </c>
      <c r="L335" s="75">
        <v>40734822</v>
      </c>
      <c r="M335" s="118"/>
      <c r="N335" s="120">
        <v>37601376</v>
      </c>
      <c r="O335" s="120">
        <v>25264025</v>
      </c>
      <c r="P335" s="120">
        <v>0</v>
      </c>
      <c r="Q335" s="120">
        <v>45282346</v>
      </c>
      <c r="R335" s="120">
        <v>42148900</v>
      </c>
      <c r="S335" s="47"/>
    </row>
    <row r="336" spans="1:19" ht="12.75" customHeight="1" x14ac:dyDescent="0.2">
      <c r="A336" s="501"/>
      <c r="B336" s="501"/>
      <c r="C336" s="53" t="s">
        <v>3</v>
      </c>
      <c r="D336" s="54">
        <v>36</v>
      </c>
      <c r="E336" s="55">
        <v>12003.73</v>
      </c>
      <c r="F336" s="55">
        <v>1251.8900000000001</v>
      </c>
      <c r="G336" s="55">
        <v>123.95</v>
      </c>
      <c r="H336" s="55">
        <v>6371.71</v>
      </c>
      <c r="I336" s="55">
        <v>0</v>
      </c>
      <c r="J336" s="55">
        <v>1645.94</v>
      </c>
      <c r="K336" s="56">
        <v>19751.28</v>
      </c>
      <c r="L336" s="76">
        <v>21397.22</v>
      </c>
      <c r="M336" s="117"/>
      <c r="N336" s="119">
        <v>19751.28</v>
      </c>
      <c r="O336" s="119">
        <v>13379.57</v>
      </c>
      <c r="P336" s="119"/>
      <c r="Q336" s="119">
        <v>23805.54</v>
      </c>
      <c r="R336" s="119">
        <v>22159.599999999999</v>
      </c>
      <c r="S336" s="47"/>
    </row>
    <row r="337" spans="1:19" ht="9" customHeight="1" x14ac:dyDescent="0.2">
      <c r="A337" s="501"/>
      <c r="B337" s="501"/>
      <c r="C337" s="48" t="s">
        <v>4</v>
      </c>
      <c r="D337" s="49">
        <v>37</v>
      </c>
      <c r="E337" s="50">
        <v>23242462</v>
      </c>
      <c r="F337" s="50">
        <v>2423997</v>
      </c>
      <c r="G337" s="50">
        <v>240001</v>
      </c>
      <c r="H337" s="50">
        <v>12337351</v>
      </c>
      <c r="I337" s="50">
        <v>0</v>
      </c>
      <c r="J337" s="51">
        <v>3186984</v>
      </c>
      <c r="K337" s="50">
        <v>38243811</v>
      </c>
      <c r="L337" s="75">
        <v>41430795</v>
      </c>
      <c r="M337" s="118"/>
      <c r="N337" s="120">
        <v>38243811</v>
      </c>
      <c r="O337" s="120">
        <v>25906460</v>
      </c>
      <c r="P337" s="120">
        <v>0</v>
      </c>
      <c r="Q337" s="120">
        <v>46093953</v>
      </c>
      <c r="R337" s="120">
        <v>42906969</v>
      </c>
      <c r="S337" s="47"/>
    </row>
    <row r="338" spans="1:19" ht="12.75" customHeight="1" x14ac:dyDescent="0.2">
      <c r="A338" s="501"/>
      <c r="B338" s="501"/>
      <c r="C338" s="53" t="s">
        <v>3</v>
      </c>
      <c r="D338" s="54">
        <v>38</v>
      </c>
      <c r="E338" s="55">
        <v>12270.22</v>
      </c>
      <c r="F338" s="55">
        <v>1282.8800000000001</v>
      </c>
      <c r="G338" s="55">
        <v>123.95</v>
      </c>
      <c r="H338" s="55">
        <v>6371.71</v>
      </c>
      <c r="I338" s="55">
        <v>0</v>
      </c>
      <c r="J338" s="55">
        <v>1670.73</v>
      </c>
      <c r="K338" s="56">
        <v>20048.759999999998</v>
      </c>
      <c r="L338" s="76">
        <v>21719.49</v>
      </c>
      <c r="M338" s="117"/>
      <c r="N338" s="119">
        <v>20048.759999999998</v>
      </c>
      <c r="O338" s="119">
        <v>13677.05</v>
      </c>
      <c r="P338" s="119"/>
      <c r="Q338" s="119">
        <v>24181.360000000001</v>
      </c>
      <c r="R338" s="119">
        <v>22510.63</v>
      </c>
      <c r="S338" s="47"/>
    </row>
    <row r="339" spans="1:19" ht="9" customHeight="1" x14ac:dyDescent="0.2">
      <c r="A339" s="501"/>
      <c r="B339" s="501"/>
      <c r="C339" s="48" t="s">
        <v>4</v>
      </c>
      <c r="D339" s="49">
        <v>39</v>
      </c>
      <c r="E339" s="50">
        <v>23758459</v>
      </c>
      <c r="F339" s="50">
        <v>2484002</v>
      </c>
      <c r="G339" s="50">
        <v>240001</v>
      </c>
      <c r="H339" s="50">
        <v>12337351</v>
      </c>
      <c r="I339" s="50">
        <v>0</v>
      </c>
      <c r="J339" s="51">
        <v>3234984</v>
      </c>
      <c r="K339" s="50">
        <v>38819813</v>
      </c>
      <c r="L339" s="75">
        <v>42054797</v>
      </c>
      <c r="M339" s="118"/>
      <c r="N339" s="120">
        <v>38819813</v>
      </c>
      <c r="O339" s="120">
        <v>26482462</v>
      </c>
      <c r="P339" s="120">
        <v>0</v>
      </c>
      <c r="Q339" s="120">
        <v>46821642</v>
      </c>
      <c r="R339" s="120">
        <v>43586658</v>
      </c>
      <c r="S339" s="47"/>
    </row>
    <row r="340" spans="1:19" ht="12.75" customHeight="1" x14ac:dyDescent="0.2">
      <c r="A340" s="501"/>
      <c r="B340" s="501"/>
      <c r="C340" s="53" t="s">
        <v>3</v>
      </c>
      <c r="D340" s="54">
        <v>40</v>
      </c>
      <c r="E340" s="55">
        <v>12542.91</v>
      </c>
      <c r="F340" s="55">
        <v>1313.87</v>
      </c>
      <c r="G340" s="55">
        <v>123.95</v>
      </c>
      <c r="H340" s="55">
        <v>6371.71</v>
      </c>
      <c r="I340" s="55">
        <v>0</v>
      </c>
      <c r="J340" s="55">
        <v>1696.04</v>
      </c>
      <c r="K340" s="56">
        <v>20352.439999999999</v>
      </c>
      <c r="L340" s="76">
        <v>22048.48</v>
      </c>
      <c r="M340" s="117"/>
      <c r="N340" s="119">
        <v>20352.439999999999</v>
      </c>
      <c r="O340" s="119">
        <v>13980.73</v>
      </c>
      <c r="P340" s="119"/>
      <c r="Q340" s="119">
        <v>24565.01</v>
      </c>
      <c r="R340" s="119">
        <v>22868.97</v>
      </c>
      <c r="S340" s="47"/>
    </row>
    <row r="341" spans="1:19" ht="9" customHeight="1" x14ac:dyDescent="0.2">
      <c r="A341" s="502"/>
      <c r="B341" s="502"/>
      <c r="C341" s="58"/>
      <c r="D341" s="59"/>
      <c r="E341" s="61">
        <v>24286460</v>
      </c>
      <c r="F341" s="61">
        <v>2544007</v>
      </c>
      <c r="G341" s="61">
        <v>240001</v>
      </c>
      <c r="H341" s="61">
        <v>12337351</v>
      </c>
      <c r="I341" s="61">
        <v>0</v>
      </c>
      <c r="J341" s="60">
        <v>3283991</v>
      </c>
      <c r="K341" s="61">
        <v>39407819</v>
      </c>
      <c r="L341" s="77">
        <v>42691810</v>
      </c>
      <c r="M341" s="118"/>
      <c r="N341" s="120">
        <v>39407819</v>
      </c>
      <c r="O341" s="120">
        <v>27070468</v>
      </c>
      <c r="P341" s="120">
        <v>0</v>
      </c>
      <c r="Q341" s="120">
        <v>47564492</v>
      </c>
      <c r="R341" s="120">
        <v>44280501</v>
      </c>
      <c r="S341" s="47"/>
    </row>
    <row r="342" spans="1:19" ht="12.75" customHeight="1" x14ac:dyDescent="0.2">
      <c r="A342" s="492">
        <v>35034</v>
      </c>
      <c r="B342" s="492">
        <v>35064</v>
      </c>
      <c r="C342" s="42" t="s">
        <v>3</v>
      </c>
      <c r="D342" s="43">
        <v>0</v>
      </c>
      <c r="E342" s="44">
        <v>6648.49</v>
      </c>
      <c r="F342" s="44">
        <v>632.14</v>
      </c>
      <c r="G342" s="44">
        <v>0</v>
      </c>
      <c r="H342" s="44">
        <v>6371.71</v>
      </c>
      <c r="I342" s="44">
        <v>0</v>
      </c>
      <c r="J342" s="44">
        <v>1137.7</v>
      </c>
      <c r="K342" s="45">
        <v>13652.34</v>
      </c>
      <c r="L342" s="46">
        <v>14790.04</v>
      </c>
      <c r="M342" s="117"/>
      <c r="N342" s="119">
        <v>13652.34</v>
      </c>
      <c r="O342" s="119">
        <v>7280.63</v>
      </c>
      <c r="P342" s="119"/>
      <c r="Q342" s="119">
        <v>16100.55</v>
      </c>
      <c r="R342" s="119">
        <v>14962.85</v>
      </c>
      <c r="S342" s="47"/>
    </row>
    <row r="343" spans="1:19" ht="9" customHeight="1" x14ac:dyDescent="0.2">
      <c r="A343" s="525"/>
      <c r="B343" s="525"/>
      <c r="C343" s="48" t="s">
        <v>4</v>
      </c>
      <c r="D343" s="49">
        <v>2</v>
      </c>
      <c r="E343" s="50">
        <v>12873272</v>
      </c>
      <c r="F343" s="50">
        <v>1223994</v>
      </c>
      <c r="G343" s="50">
        <v>0</v>
      </c>
      <c r="H343" s="50">
        <v>12337351</v>
      </c>
      <c r="I343" s="50">
        <v>0</v>
      </c>
      <c r="J343" s="51">
        <v>2202894</v>
      </c>
      <c r="K343" s="50">
        <v>26434616</v>
      </c>
      <c r="L343" s="73">
        <v>28637511</v>
      </c>
      <c r="M343" s="118"/>
      <c r="N343" s="120">
        <v>26434616</v>
      </c>
      <c r="O343" s="120">
        <v>14097265</v>
      </c>
      <c r="P343" s="120">
        <v>0</v>
      </c>
      <c r="Q343" s="120">
        <v>31175012</v>
      </c>
      <c r="R343" s="120">
        <v>28972118</v>
      </c>
      <c r="S343" s="47"/>
    </row>
    <row r="344" spans="1:19" ht="12.75" customHeight="1" x14ac:dyDescent="0.2">
      <c r="A344" s="500">
        <v>35034</v>
      </c>
      <c r="B344" s="500">
        <v>35064</v>
      </c>
      <c r="C344" s="53" t="s">
        <v>3</v>
      </c>
      <c r="D344" s="54">
        <v>3</v>
      </c>
      <c r="E344" s="55">
        <v>6978.82</v>
      </c>
      <c r="F344" s="55">
        <v>663.13</v>
      </c>
      <c r="G344" s="55">
        <v>0</v>
      </c>
      <c r="H344" s="55">
        <v>6371.71</v>
      </c>
      <c r="I344" s="55">
        <v>0</v>
      </c>
      <c r="J344" s="55">
        <v>1167.81</v>
      </c>
      <c r="K344" s="56">
        <v>14013.66</v>
      </c>
      <c r="L344" s="46">
        <v>15181.47</v>
      </c>
      <c r="M344" s="117"/>
      <c r="N344" s="119">
        <v>14013.66</v>
      </c>
      <c r="O344" s="119">
        <v>7641.95</v>
      </c>
      <c r="P344" s="119"/>
      <c r="Q344" s="119">
        <v>16557.02</v>
      </c>
      <c r="R344" s="119">
        <v>15389.21</v>
      </c>
      <c r="S344" s="47"/>
    </row>
    <row r="345" spans="1:19" ht="9" customHeight="1" x14ac:dyDescent="0.2">
      <c r="A345" s="500"/>
      <c r="B345" s="500"/>
      <c r="C345" s="48" t="s">
        <v>4</v>
      </c>
      <c r="D345" s="49">
        <v>4</v>
      </c>
      <c r="E345" s="50">
        <v>13512880</v>
      </c>
      <c r="F345" s="50">
        <v>1283999</v>
      </c>
      <c r="G345" s="50">
        <v>0</v>
      </c>
      <c r="H345" s="50">
        <v>12337351</v>
      </c>
      <c r="I345" s="50">
        <v>0</v>
      </c>
      <c r="J345" s="51">
        <v>2261195</v>
      </c>
      <c r="K345" s="50">
        <v>27134229</v>
      </c>
      <c r="L345" s="73">
        <v>29395425</v>
      </c>
      <c r="M345" s="118"/>
      <c r="N345" s="120">
        <v>27134229</v>
      </c>
      <c r="O345" s="120">
        <v>14796879</v>
      </c>
      <c r="P345" s="120">
        <v>0</v>
      </c>
      <c r="Q345" s="120">
        <v>32058861</v>
      </c>
      <c r="R345" s="120">
        <v>29797666</v>
      </c>
      <c r="S345" s="47"/>
    </row>
    <row r="346" spans="1:19" ht="12.75" customHeight="1" x14ac:dyDescent="0.2">
      <c r="A346" s="501"/>
      <c r="B346" s="501"/>
      <c r="C346" s="53" t="s">
        <v>3</v>
      </c>
      <c r="D346" s="54">
        <v>5</v>
      </c>
      <c r="E346" s="55">
        <v>7288.69</v>
      </c>
      <c r="F346" s="55">
        <v>700.32</v>
      </c>
      <c r="G346" s="55">
        <v>0</v>
      </c>
      <c r="H346" s="55">
        <v>6371.71</v>
      </c>
      <c r="I346" s="55">
        <v>0</v>
      </c>
      <c r="J346" s="55">
        <v>1196.73</v>
      </c>
      <c r="K346" s="56">
        <v>14360.72</v>
      </c>
      <c r="L346" s="46">
        <v>15557.45</v>
      </c>
      <c r="M346" s="117"/>
      <c r="N346" s="119">
        <v>14360.72</v>
      </c>
      <c r="O346" s="119">
        <v>7989.01</v>
      </c>
      <c r="P346" s="119"/>
      <c r="Q346" s="119">
        <v>16995.47</v>
      </c>
      <c r="R346" s="119">
        <v>15798.74</v>
      </c>
      <c r="S346" s="47"/>
    </row>
    <row r="347" spans="1:19" ht="9" customHeight="1" x14ac:dyDescent="0.2">
      <c r="A347" s="501"/>
      <c r="B347" s="501"/>
      <c r="C347" s="48" t="s">
        <v>4</v>
      </c>
      <c r="D347" s="49">
        <v>6</v>
      </c>
      <c r="E347" s="50">
        <v>14112872</v>
      </c>
      <c r="F347" s="50">
        <v>1356009</v>
      </c>
      <c r="G347" s="50">
        <v>0</v>
      </c>
      <c r="H347" s="50">
        <v>12337351</v>
      </c>
      <c r="I347" s="50">
        <v>0</v>
      </c>
      <c r="J347" s="51">
        <v>2317192</v>
      </c>
      <c r="K347" s="50">
        <v>27806231</v>
      </c>
      <c r="L347" s="73">
        <v>30123424</v>
      </c>
      <c r="M347" s="118"/>
      <c r="N347" s="120">
        <v>27806231</v>
      </c>
      <c r="O347" s="120">
        <v>15468880</v>
      </c>
      <c r="P347" s="120">
        <v>0</v>
      </c>
      <c r="Q347" s="120">
        <v>32907819</v>
      </c>
      <c r="R347" s="120">
        <v>30590626</v>
      </c>
      <c r="S347" s="47"/>
    </row>
    <row r="348" spans="1:19" ht="12.75" customHeight="1" x14ac:dyDescent="0.2">
      <c r="A348" s="501"/>
      <c r="B348" s="501"/>
      <c r="C348" s="53" t="s">
        <v>3</v>
      </c>
      <c r="D348" s="54">
        <v>7</v>
      </c>
      <c r="E348" s="55">
        <v>7592.37</v>
      </c>
      <c r="F348" s="55">
        <v>731.3</v>
      </c>
      <c r="G348" s="55">
        <v>0</v>
      </c>
      <c r="H348" s="55">
        <v>6371.71</v>
      </c>
      <c r="I348" s="55">
        <v>0</v>
      </c>
      <c r="J348" s="55">
        <v>1224.6199999999999</v>
      </c>
      <c r="K348" s="56">
        <v>14695.38</v>
      </c>
      <c r="L348" s="46">
        <v>15920</v>
      </c>
      <c r="M348" s="117"/>
      <c r="N348" s="119">
        <v>14695.38</v>
      </c>
      <c r="O348" s="119">
        <v>8323.67</v>
      </c>
      <c r="P348" s="119"/>
      <c r="Q348" s="119">
        <v>17418.259999999998</v>
      </c>
      <c r="R348" s="119">
        <v>16193.64</v>
      </c>
      <c r="S348" s="47"/>
    </row>
    <row r="349" spans="1:19" ht="9" customHeight="1" x14ac:dyDescent="0.2">
      <c r="A349" s="501"/>
      <c r="B349" s="501"/>
      <c r="C349" s="48" t="s">
        <v>4</v>
      </c>
      <c r="D349" s="49">
        <v>8</v>
      </c>
      <c r="E349" s="50">
        <v>14700878</v>
      </c>
      <c r="F349" s="50">
        <v>1415994</v>
      </c>
      <c r="G349" s="50">
        <v>0</v>
      </c>
      <c r="H349" s="50">
        <v>12337351</v>
      </c>
      <c r="I349" s="50">
        <v>0</v>
      </c>
      <c r="J349" s="51">
        <v>2371195</v>
      </c>
      <c r="K349" s="50">
        <v>28454223</v>
      </c>
      <c r="L349" s="73">
        <v>30825418</v>
      </c>
      <c r="M349" s="118"/>
      <c r="N349" s="120">
        <v>28454223</v>
      </c>
      <c r="O349" s="120">
        <v>16116873</v>
      </c>
      <c r="P349" s="120">
        <v>0</v>
      </c>
      <c r="Q349" s="120">
        <v>33726454</v>
      </c>
      <c r="R349" s="120">
        <v>31355259</v>
      </c>
      <c r="S349" s="47"/>
    </row>
    <row r="350" spans="1:19" ht="12.75" customHeight="1" x14ac:dyDescent="0.2">
      <c r="A350" s="501"/>
      <c r="B350" s="501"/>
      <c r="C350" s="53" t="s">
        <v>3</v>
      </c>
      <c r="D350" s="54">
        <v>9</v>
      </c>
      <c r="E350" s="55">
        <v>8009.96</v>
      </c>
      <c r="F350" s="55">
        <v>768.49</v>
      </c>
      <c r="G350" s="55">
        <v>0</v>
      </c>
      <c r="H350" s="55">
        <v>6371.71</v>
      </c>
      <c r="I350" s="55">
        <v>0</v>
      </c>
      <c r="J350" s="55">
        <v>1262.51</v>
      </c>
      <c r="K350" s="56">
        <v>15150.16</v>
      </c>
      <c r="L350" s="46">
        <v>16412.669999999998</v>
      </c>
      <c r="M350" s="117"/>
      <c r="N350" s="119">
        <v>15150.16</v>
      </c>
      <c r="O350" s="119">
        <v>8778.4500000000007</v>
      </c>
      <c r="P350" s="119"/>
      <c r="Q350" s="119">
        <v>17992.79</v>
      </c>
      <c r="R350" s="119">
        <v>16730.28</v>
      </c>
      <c r="S350" s="47"/>
    </row>
    <row r="351" spans="1:19" ht="9" customHeight="1" x14ac:dyDescent="0.2">
      <c r="A351" s="501"/>
      <c r="B351" s="501"/>
      <c r="C351" s="48" t="s">
        <v>4</v>
      </c>
      <c r="D351" s="49">
        <v>10</v>
      </c>
      <c r="E351" s="50">
        <v>15509445</v>
      </c>
      <c r="F351" s="50">
        <v>1488004</v>
      </c>
      <c r="G351" s="50">
        <v>0</v>
      </c>
      <c r="H351" s="50">
        <v>12337351</v>
      </c>
      <c r="I351" s="50">
        <v>0</v>
      </c>
      <c r="J351" s="51">
        <v>2444560</v>
      </c>
      <c r="K351" s="50">
        <v>29334800</v>
      </c>
      <c r="L351" s="73">
        <v>31779361</v>
      </c>
      <c r="M351" s="118"/>
      <c r="N351" s="120">
        <v>29334800</v>
      </c>
      <c r="O351" s="120">
        <v>16997449</v>
      </c>
      <c r="P351" s="120">
        <v>0</v>
      </c>
      <c r="Q351" s="120">
        <v>34838899</v>
      </c>
      <c r="R351" s="120">
        <v>32394339</v>
      </c>
      <c r="S351" s="47"/>
    </row>
    <row r="352" spans="1:19" ht="12.75" customHeight="1" x14ac:dyDescent="0.2">
      <c r="A352" s="501"/>
      <c r="B352" s="501"/>
      <c r="C352" s="53" t="s">
        <v>3</v>
      </c>
      <c r="D352" s="54">
        <v>11</v>
      </c>
      <c r="E352" s="55">
        <v>8369.41</v>
      </c>
      <c r="F352" s="55">
        <v>811.87</v>
      </c>
      <c r="G352" s="55">
        <v>0</v>
      </c>
      <c r="H352" s="55">
        <v>6371.71</v>
      </c>
      <c r="I352" s="55">
        <v>0</v>
      </c>
      <c r="J352" s="55">
        <v>1296.08</v>
      </c>
      <c r="K352" s="56">
        <v>15552.99</v>
      </c>
      <c r="L352" s="46">
        <v>16849.07</v>
      </c>
      <c r="M352" s="117"/>
      <c r="N352" s="119">
        <v>15552.99</v>
      </c>
      <c r="O352" s="119">
        <v>9181.2800000000007</v>
      </c>
      <c r="P352" s="119"/>
      <c r="Q352" s="119">
        <v>18501.7</v>
      </c>
      <c r="R352" s="119">
        <v>17205.62</v>
      </c>
      <c r="S352" s="47"/>
    </row>
    <row r="353" spans="1:19" ht="9" customHeight="1" x14ac:dyDescent="0.2">
      <c r="A353" s="501"/>
      <c r="B353" s="501"/>
      <c r="C353" s="48" t="s">
        <v>4</v>
      </c>
      <c r="D353" s="49">
        <v>12</v>
      </c>
      <c r="E353" s="50">
        <v>16205438</v>
      </c>
      <c r="F353" s="50">
        <v>1572000</v>
      </c>
      <c r="G353" s="50">
        <v>0</v>
      </c>
      <c r="H353" s="50">
        <v>12337351</v>
      </c>
      <c r="I353" s="50">
        <v>0</v>
      </c>
      <c r="J353" s="51">
        <v>2509561</v>
      </c>
      <c r="K353" s="50">
        <v>30114788</v>
      </c>
      <c r="L353" s="73">
        <v>32624349</v>
      </c>
      <c r="M353" s="118"/>
      <c r="N353" s="120">
        <v>30114788</v>
      </c>
      <c r="O353" s="120">
        <v>17777437</v>
      </c>
      <c r="P353" s="120">
        <v>0</v>
      </c>
      <c r="Q353" s="120">
        <v>35824287</v>
      </c>
      <c r="R353" s="120">
        <v>33314726</v>
      </c>
      <c r="S353" s="47"/>
    </row>
    <row r="354" spans="1:19" ht="12.75" customHeight="1" x14ac:dyDescent="0.2">
      <c r="A354" s="501"/>
      <c r="B354" s="501"/>
      <c r="C354" s="53" t="s">
        <v>3</v>
      </c>
      <c r="D354" s="54">
        <v>13</v>
      </c>
      <c r="E354" s="55">
        <v>8722.67</v>
      </c>
      <c r="F354" s="55">
        <v>849.06</v>
      </c>
      <c r="G354" s="55">
        <v>0</v>
      </c>
      <c r="H354" s="55">
        <v>6371.71</v>
      </c>
      <c r="I354" s="55">
        <v>0</v>
      </c>
      <c r="J354" s="55">
        <v>1328.62</v>
      </c>
      <c r="K354" s="56">
        <v>15943.44</v>
      </c>
      <c r="L354" s="46">
        <v>17272.060000000001</v>
      </c>
      <c r="M354" s="117"/>
      <c r="N354" s="119">
        <v>15943.44</v>
      </c>
      <c r="O354" s="119">
        <v>9571.73</v>
      </c>
      <c r="P354" s="119"/>
      <c r="Q354" s="119">
        <v>18994.97</v>
      </c>
      <c r="R354" s="119">
        <v>17666.349999999999</v>
      </c>
      <c r="S354" s="47"/>
    </row>
    <row r="355" spans="1:19" ht="9" customHeight="1" x14ac:dyDescent="0.2">
      <c r="A355" s="501"/>
      <c r="B355" s="501"/>
      <c r="C355" s="48" t="s">
        <v>4</v>
      </c>
      <c r="D355" s="49">
        <v>14</v>
      </c>
      <c r="E355" s="50">
        <v>16889444</v>
      </c>
      <c r="F355" s="50">
        <v>1644009</v>
      </c>
      <c r="G355" s="50">
        <v>0</v>
      </c>
      <c r="H355" s="50">
        <v>12337351</v>
      </c>
      <c r="I355" s="50">
        <v>0</v>
      </c>
      <c r="J355" s="51">
        <v>2572567</v>
      </c>
      <c r="K355" s="50">
        <v>30870805</v>
      </c>
      <c r="L355" s="73">
        <v>33443372</v>
      </c>
      <c r="M355" s="118"/>
      <c r="N355" s="120">
        <v>30870805</v>
      </c>
      <c r="O355" s="120">
        <v>18533454</v>
      </c>
      <c r="P355" s="120">
        <v>0</v>
      </c>
      <c r="Q355" s="120">
        <v>36779391</v>
      </c>
      <c r="R355" s="120">
        <v>34206824</v>
      </c>
      <c r="S355" s="47"/>
    </row>
    <row r="356" spans="1:19" ht="12.75" customHeight="1" x14ac:dyDescent="0.2">
      <c r="A356" s="501"/>
      <c r="B356" s="501"/>
      <c r="C356" s="53" t="s">
        <v>3</v>
      </c>
      <c r="D356" s="54">
        <v>15</v>
      </c>
      <c r="E356" s="55">
        <v>9213.01</v>
      </c>
      <c r="F356" s="55">
        <v>892.44</v>
      </c>
      <c r="G356" s="55">
        <v>0</v>
      </c>
      <c r="H356" s="55">
        <v>6371.71</v>
      </c>
      <c r="I356" s="55">
        <v>0</v>
      </c>
      <c r="J356" s="55">
        <v>1373.1</v>
      </c>
      <c r="K356" s="56">
        <v>16477.16</v>
      </c>
      <c r="L356" s="46">
        <v>17850.259999999998</v>
      </c>
      <c r="M356" s="117"/>
      <c r="N356" s="119">
        <v>16477.16</v>
      </c>
      <c r="O356" s="119">
        <v>10105.450000000001</v>
      </c>
      <c r="P356" s="119"/>
      <c r="Q356" s="119">
        <v>19669.240000000002</v>
      </c>
      <c r="R356" s="119">
        <v>18296.14</v>
      </c>
      <c r="S356" s="47"/>
    </row>
    <row r="357" spans="1:19" ht="9" customHeight="1" x14ac:dyDescent="0.2">
      <c r="A357" s="501"/>
      <c r="B357" s="501"/>
      <c r="C357" s="48" t="s">
        <v>4</v>
      </c>
      <c r="D357" s="49">
        <v>16</v>
      </c>
      <c r="E357" s="50">
        <v>17838875</v>
      </c>
      <c r="F357" s="50">
        <v>1728005</v>
      </c>
      <c r="G357" s="50">
        <v>0</v>
      </c>
      <c r="H357" s="50">
        <v>12337351</v>
      </c>
      <c r="I357" s="50">
        <v>0</v>
      </c>
      <c r="J357" s="51">
        <v>2658692</v>
      </c>
      <c r="K357" s="50">
        <v>31904231</v>
      </c>
      <c r="L357" s="73">
        <v>34562923</v>
      </c>
      <c r="M357" s="118"/>
      <c r="N357" s="120">
        <v>31904231</v>
      </c>
      <c r="O357" s="120">
        <v>19566880</v>
      </c>
      <c r="P357" s="120">
        <v>0</v>
      </c>
      <c r="Q357" s="120">
        <v>38084959</v>
      </c>
      <c r="R357" s="120">
        <v>35426267</v>
      </c>
      <c r="S357" s="47"/>
    </row>
    <row r="358" spans="1:19" ht="12.75" customHeight="1" x14ac:dyDescent="0.2">
      <c r="A358" s="501"/>
      <c r="B358" s="501"/>
      <c r="C358" s="53" t="s">
        <v>3</v>
      </c>
      <c r="D358" s="54">
        <v>17</v>
      </c>
      <c r="E358" s="55">
        <v>9628.24</v>
      </c>
      <c r="F358" s="55">
        <v>942.02</v>
      </c>
      <c r="G358" s="55">
        <v>0</v>
      </c>
      <c r="H358" s="55">
        <v>6371.71</v>
      </c>
      <c r="I358" s="55">
        <v>0</v>
      </c>
      <c r="J358" s="55">
        <v>1411.83</v>
      </c>
      <c r="K358" s="56">
        <v>16941.97</v>
      </c>
      <c r="L358" s="46">
        <v>18353.8</v>
      </c>
      <c r="M358" s="117"/>
      <c r="N358" s="119">
        <v>16941.97</v>
      </c>
      <c r="O358" s="119">
        <v>10570.26</v>
      </c>
      <c r="P358" s="119"/>
      <c r="Q358" s="119">
        <v>20256.45</v>
      </c>
      <c r="R358" s="119">
        <v>18844.62</v>
      </c>
      <c r="S358" s="47"/>
    </row>
    <row r="359" spans="1:19" ht="9" customHeight="1" x14ac:dyDescent="0.2">
      <c r="A359" s="501"/>
      <c r="B359" s="501"/>
      <c r="C359" s="48" t="s">
        <v>4</v>
      </c>
      <c r="D359" s="49">
        <v>18</v>
      </c>
      <c r="E359" s="50">
        <v>18642872</v>
      </c>
      <c r="F359" s="50">
        <v>1824005</v>
      </c>
      <c r="G359" s="50">
        <v>0</v>
      </c>
      <c r="H359" s="50">
        <v>12337351</v>
      </c>
      <c r="I359" s="50">
        <v>0</v>
      </c>
      <c r="J359" s="51">
        <v>2733684</v>
      </c>
      <c r="K359" s="50">
        <v>32804228</v>
      </c>
      <c r="L359" s="73">
        <v>35537912</v>
      </c>
      <c r="M359" s="118"/>
      <c r="N359" s="120">
        <v>32804228</v>
      </c>
      <c r="O359" s="120">
        <v>20466877</v>
      </c>
      <c r="P359" s="120">
        <v>0</v>
      </c>
      <c r="Q359" s="120">
        <v>39221956</v>
      </c>
      <c r="R359" s="120">
        <v>36488272</v>
      </c>
      <c r="S359" s="47"/>
    </row>
    <row r="360" spans="1:19" ht="12.75" customHeight="1" x14ac:dyDescent="0.2">
      <c r="A360" s="501"/>
      <c r="B360" s="501"/>
      <c r="C360" s="53" t="s">
        <v>3</v>
      </c>
      <c r="D360" s="54">
        <v>19</v>
      </c>
      <c r="E360" s="55">
        <v>10037.280000000001</v>
      </c>
      <c r="F360" s="55">
        <v>985.4</v>
      </c>
      <c r="G360" s="55">
        <v>0</v>
      </c>
      <c r="H360" s="55">
        <v>6371.71</v>
      </c>
      <c r="I360" s="55">
        <v>0</v>
      </c>
      <c r="J360" s="55">
        <v>1449.53</v>
      </c>
      <c r="K360" s="56">
        <v>17394.39</v>
      </c>
      <c r="L360" s="46">
        <v>18843.919999999998</v>
      </c>
      <c r="M360" s="117"/>
      <c r="N360" s="119">
        <v>17394.39</v>
      </c>
      <c r="O360" s="119">
        <v>11022.68</v>
      </c>
      <c r="P360" s="119"/>
      <c r="Q360" s="119">
        <v>20828</v>
      </c>
      <c r="R360" s="119">
        <v>19378.47</v>
      </c>
      <c r="S360" s="47"/>
    </row>
    <row r="361" spans="1:19" ht="9" customHeight="1" x14ac:dyDescent="0.2">
      <c r="A361" s="501"/>
      <c r="B361" s="501"/>
      <c r="C361" s="48" t="s">
        <v>4</v>
      </c>
      <c r="D361" s="49">
        <v>20</v>
      </c>
      <c r="E361" s="50">
        <v>19434884</v>
      </c>
      <c r="F361" s="50">
        <v>1908000</v>
      </c>
      <c r="G361" s="50">
        <v>0</v>
      </c>
      <c r="H361" s="50">
        <v>12337351</v>
      </c>
      <c r="I361" s="50">
        <v>0</v>
      </c>
      <c r="J361" s="51">
        <v>2806681</v>
      </c>
      <c r="K361" s="50">
        <v>33680236</v>
      </c>
      <c r="L361" s="73">
        <v>36486917</v>
      </c>
      <c r="M361" s="118"/>
      <c r="N361" s="120">
        <v>33680236</v>
      </c>
      <c r="O361" s="120">
        <v>21342885</v>
      </c>
      <c r="P361" s="120">
        <v>0</v>
      </c>
      <c r="Q361" s="120">
        <v>40328632</v>
      </c>
      <c r="R361" s="120">
        <v>37521950</v>
      </c>
      <c r="S361" s="47"/>
    </row>
    <row r="362" spans="1:19" ht="12.75" customHeight="1" x14ac:dyDescent="0.2">
      <c r="A362" s="501"/>
      <c r="B362" s="501"/>
      <c r="C362" s="53" t="s">
        <v>3</v>
      </c>
      <c r="D362" s="54">
        <v>21</v>
      </c>
      <c r="E362" s="55">
        <v>10383.219999999999</v>
      </c>
      <c r="F362" s="55">
        <v>1016.39</v>
      </c>
      <c r="G362" s="55">
        <v>0</v>
      </c>
      <c r="H362" s="55">
        <v>6371.71</v>
      </c>
      <c r="I362" s="55">
        <v>0</v>
      </c>
      <c r="J362" s="55">
        <v>1480.94</v>
      </c>
      <c r="K362" s="56">
        <v>17771.32</v>
      </c>
      <c r="L362" s="46">
        <v>19252.259999999998</v>
      </c>
      <c r="M362" s="117"/>
      <c r="N362" s="119">
        <v>17771.32</v>
      </c>
      <c r="O362" s="119">
        <v>11399.61</v>
      </c>
      <c r="P362" s="119"/>
      <c r="Q362" s="119">
        <v>21304.19</v>
      </c>
      <c r="R362" s="119">
        <v>19823.25</v>
      </c>
      <c r="S362" s="47"/>
    </row>
    <row r="363" spans="1:19" ht="9" customHeight="1" x14ac:dyDescent="0.2">
      <c r="A363" s="501"/>
      <c r="B363" s="501"/>
      <c r="C363" s="48" t="s">
        <v>4</v>
      </c>
      <c r="D363" s="49">
        <v>22</v>
      </c>
      <c r="E363" s="50">
        <v>20104717</v>
      </c>
      <c r="F363" s="50">
        <v>1968005</v>
      </c>
      <c r="G363" s="50">
        <v>0</v>
      </c>
      <c r="H363" s="50">
        <v>12337351</v>
      </c>
      <c r="I363" s="50">
        <v>0</v>
      </c>
      <c r="J363" s="51">
        <v>2867500</v>
      </c>
      <c r="K363" s="50">
        <v>34410074</v>
      </c>
      <c r="L363" s="73">
        <v>37277573</v>
      </c>
      <c r="M363" s="118"/>
      <c r="N363" s="120">
        <v>34410074</v>
      </c>
      <c r="O363" s="120">
        <v>22072723</v>
      </c>
      <c r="P363" s="120">
        <v>0</v>
      </c>
      <c r="Q363" s="120">
        <v>41250664</v>
      </c>
      <c r="R363" s="120">
        <v>38383164</v>
      </c>
      <c r="S363" s="47"/>
    </row>
    <row r="364" spans="1:19" ht="12.75" customHeight="1" x14ac:dyDescent="0.2">
      <c r="A364" s="501"/>
      <c r="B364" s="501"/>
      <c r="C364" s="53" t="s">
        <v>3</v>
      </c>
      <c r="D364" s="54">
        <v>23</v>
      </c>
      <c r="E364" s="55">
        <v>10649.71</v>
      </c>
      <c r="F364" s="55">
        <v>1047.3699999999999</v>
      </c>
      <c r="G364" s="55">
        <v>0</v>
      </c>
      <c r="H364" s="55">
        <v>6371.71</v>
      </c>
      <c r="I364" s="55">
        <v>0</v>
      </c>
      <c r="J364" s="55">
        <v>1505.73</v>
      </c>
      <c r="K364" s="56">
        <v>18068.79</v>
      </c>
      <c r="L364" s="46">
        <v>19574.52</v>
      </c>
      <c r="M364" s="117"/>
      <c r="N364" s="119">
        <v>18068.79</v>
      </c>
      <c r="O364" s="119">
        <v>11697.08</v>
      </c>
      <c r="P364" s="119"/>
      <c r="Q364" s="119">
        <v>21679.99</v>
      </c>
      <c r="R364" s="119">
        <v>20174.259999999998</v>
      </c>
      <c r="S364" s="47"/>
    </row>
    <row r="365" spans="1:19" ht="9" customHeight="1" x14ac:dyDescent="0.2">
      <c r="A365" s="501"/>
      <c r="B365" s="501"/>
      <c r="C365" s="48" t="s">
        <v>4</v>
      </c>
      <c r="D365" s="49">
        <v>23</v>
      </c>
      <c r="E365" s="50">
        <v>20620714</v>
      </c>
      <c r="F365" s="50">
        <v>2027991</v>
      </c>
      <c r="G365" s="50">
        <v>0</v>
      </c>
      <c r="H365" s="50">
        <v>12337351</v>
      </c>
      <c r="I365" s="50">
        <v>0</v>
      </c>
      <c r="J365" s="51">
        <v>2915500</v>
      </c>
      <c r="K365" s="50">
        <v>34986056</v>
      </c>
      <c r="L365" s="73">
        <v>37901556</v>
      </c>
      <c r="M365" s="118"/>
      <c r="N365" s="120">
        <v>34986056</v>
      </c>
      <c r="O365" s="120">
        <v>22648705</v>
      </c>
      <c r="P365" s="120">
        <v>0</v>
      </c>
      <c r="Q365" s="120">
        <v>41978314</v>
      </c>
      <c r="R365" s="120">
        <v>39062814</v>
      </c>
      <c r="S365" s="47"/>
    </row>
    <row r="366" spans="1:19" ht="12.75" customHeight="1" x14ac:dyDescent="0.2">
      <c r="A366" s="501"/>
      <c r="B366" s="501"/>
      <c r="C366" s="53" t="s">
        <v>3</v>
      </c>
      <c r="D366" s="54">
        <v>24</v>
      </c>
      <c r="E366" s="55">
        <v>10922.4</v>
      </c>
      <c r="F366" s="55">
        <v>1072.1600000000001</v>
      </c>
      <c r="G366" s="55">
        <v>0</v>
      </c>
      <c r="H366" s="55">
        <v>6371.71</v>
      </c>
      <c r="I366" s="55">
        <v>0</v>
      </c>
      <c r="J366" s="55">
        <v>1530.52</v>
      </c>
      <c r="K366" s="56">
        <v>18366.27</v>
      </c>
      <c r="L366" s="46">
        <v>19896.79</v>
      </c>
      <c r="M366" s="117"/>
      <c r="N366" s="119">
        <v>18366.27</v>
      </c>
      <c r="O366" s="119">
        <v>11994.56</v>
      </c>
      <c r="P366" s="119"/>
      <c r="Q366" s="119">
        <v>22055.81</v>
      </c>
      <c r="R366" s="119">
        <v>20525.29</v>
      </c>
      <c r="S366" s="47"/>
    </row>
    <row r="367" spans="1:19" ht="9" customHeight="1" x14ac:dyDescent="0.2">
      <c r="A367" s="501"/>
      <c r="B367" s="501"/>
      <c r="C367" s="48" t="s">
        <v>4</v>
      </c>
      <c r="D367" s="49">
        <v>25</v>
      </c>
      <c r="E367" s="50">
        <v>21148715</v>
      </c>
      <c r="F367" s="50">
        <v>2075991</v>
      </c>
      <c r="G367" s="50">
        <v>0</v>
      </c>
      <c r="H367" s="50">
        <v>12337351</v>
      </c>
      <c r="I367" s="50">
        <v>0</v>
      </c>
      <c r="J367" s="51">
        <v>2963500</v>
      </c>
      <c r="K367" s="50">
        <v>35562058</v>
      </c>
      <c r="L367" s="73">
        <v>38525558</v>
      </c>
      <c r="M367" s="118"/>
      <c r="N367" s="120">
        <v>35562058</v>
      </c>
      <c r="O367" s="120">
        <v>23224707</v>
      </c>
      <c r="P367" s="120">
        <v>0</v>
      </c>
      <c r="Q367" s="120">
        <v>42706003</v>
      </c>
      <c r="R367" s="120">
        <v>39742503</v>
      </c>
      <c r="S367" s="47"/>
    </row>
    <row r="368" spans="1:19" ht="12.75" customHeight="1" x14ac:dyDescent="0.2">
      <c r="A368" s="501"/>
      <c r="B368" s="501"/>
      <c r="C368" s="53" t="s">
        <v>3</v>
      </c>
      <c r="D368" s="54">
        <v>26</v>
      </c>
      <c r="E368" s="55">
        <v>11188.89</v>
      </c>
      <c r="F368" s="55">
        <v>1103.1500000000001</v>
      </c>
      <c r="G368" s="55">
        <v>0</v>
      </c>
      <c r="H368" s="55">
        <v>6371.71</v>
      </c>
      <c r="I368" s="55">
        <v>0</v>
      </c>
      <c r="J368" s="55">
        <v>1555.31</v>
      </c>
      <c r="K368" s="56">
        <v>18663.75</v>
      </c>
      <c r="L368" s="46">
        <v>20219.060000000001</v>
      </c>
      <c r="M368" s="117"/>
      <c r="N368" s="119">
        <v>18663.75</v>
      </c>
      <c r="O368" s="119">
        <v>12292.04</v>
      </c>
      <c r="P368" s="119"/>
      <c r="Q368" s="119">
        <v>22431.63</v>
      </c>
      <c r="R368" s="119">
        <v>20876.32</v>
      </c>
      <c r="S368" s="47"/>
    </row>
    <row r="369" spans="1:19" ht="9" customHeight="1" x14ac:dyDescent="0.2">
      <c r="A369" s="501"/>
      <c r="B369" s="501"/>
      <c r="C369" s="48" t="s">
        <v>4</v>
      </c>
      <c r="D369" s="49">
        <v>27</v>
      </c>
      <c r="E369" s="50">
        <v>21664712</v>
      </c>
      <c r="F369" s="50">
        <v>2135996</v>
      </c>
      <c r="G369" s="50">
        <v>0</v>
      </c>
      <c r="H369" s="50">
        <v>12337351</v>
      </c>
      <c r="I369" s="50">
        <v>0</v>
      </c>
      <c r="J369" s="51">
        <v>3011500</v>
      </c>
      <c r="K369" s="50">
        <v>36138059</v>
      </c>
      <c r="L369" s="73">
        <v>39149559</v>
      </c>
      <c r="M369" s="118"/>
      <c r="N369" s="120">
        <v>36138059</v>
      </c>
      <c r="O369" s="120">
        <v>23800708</v>
      </c>
      <c r="P369" s="120">
        <v>0</v>
      </c>
      <c r="Q369" s="120">
        <v>43433692</v>
      </c>
      <c r="R369" s="120">
        <v>40422192</v>
      </c>
      <c r="S369" s="47"/>
    </row>
    <row r="370" spans="1:19" ht="12.75" customHeight="1" x14ac:dyDescent="0.2">
      <c r="A370" s="501"/>
      <c r="B370" s="501"/>
      <c r="C370" s="53" t="s">
        <v>3</v>
      </c>
      <c r="D370" s="54">
        <v>28</v>
      </c>
      <c r="E370" s="55">
        <v>11533.35</v>
      </c>
      <c r="F370" s="55">
        <v>1134.1400000000001</v>
      </c>
      <c r="G370" s="55">
        <v>0</v>
      </c>
      <c r="H370" s="55">
        <v>6371.71</v>
      </c>
      <c r="I370" s="55">
        <v>0</v>
      </c>
      <c r="J370" s="55">
        <v>1586.6</v>
      </c>
      <c r="K370" s="56">
        <v>19039.2</v>
      </c>
      <c r="L370" s="46">
        <v>20625.8</v>
      </c>
      <c r="M370" s="117"/>
      <c r="N370" s="119">
        <v>19039.2</v>
      </c>
      <c r="O370" s="119">
        <v>12667.49</v>
      </c>
      <c r="P370" s="119"/>
      <c r="Q370" s="119">
        <v>22905.95</v>
      </c>
      <c r="R370" s="119">
        <v>21319.35</v>
      </c>
      <c r="S370" s="47"/>
    </row>
    <row r="371" spans="1:19" ht="9" customHeight="1" x14ac:dyDescent="0.2">
      <c r="A371" s="501"/>
      <c r="B371" s="501"/>
      <c r="C371" s="48" t="s">
        <v>4</v>
      </c>
      <c r="D371" s="49">
        <v>29</v>
      </c>
      <c r="E371" s="50">
        <v>22331680</v>
      </c>
      <c r="F371" s="50">
        <v>2196001</v>
      </c>
      <c r="G371" s="50">
        <v>0</v>
      </c>
      <c r="H371" s="50">
        <v>12337351</v>
      </c>
      <c r="I371" s="50">
        <v>0</v>
      </c>
      <c r="J371" s="51">
        <v>3072086</v>
      </c>
      <c r="K371" s="50">
        <v>36865032</v>
      </c>
      <c r="L371" s="73">
        <v>39937118</v>
      </c>
      <c r="M371" s="118"/>
      <c r="N371" s="120">
        <v>36865032</v>
      </c>
      <c r="O371" s="120">
        <v>24527681</v>
      </c>
      <c r="P371" s="120">
        <v>0</v>
      </c>
      <c r="Q371" s="120">
        <v>44352104</v>
      </c>
      <c r="R371" s="120">
        <v>41280018</v>
      </c>
      <c r="S371" s="47"/>
    </row>
    <row r="372" spans="1:19" ht="12.75" customHeight="1" x14ac:dyDescent="0.2">
      <c r="A372" s="501"/>
      <c r="B372" s="501"/>
      <c r="C372" s="53" t="s">
        <v>3</v>
      </c>
      <c r="D372" s="54">
        <v>30</v>
      </c>
      <c r="E372" s="55">
        <v>11806.04</v>
      </c>
      <c r="F372" s="55">
        <v>1165.1300000000001</v>
      </c>
      <c r="G372" s="55">
        <v>0</v>
      </c>
      <c r="H372" s="55">
        <v>6371.71</v>
      </c>
      <c r="I372" s="55">
        <v>0</v>
      </c>
      <c r="J372" s="55">
        <v>1611.91</v>
      </c>
      <c r="K372" s="56">
        <v>19342.88</v>
      </c>
      <c r="L372" s="46">
        <v>20954.79</v>
      </c>
      <c r="M372" s="117"/>
      <c r="N372" s="119">
        <v>19342.88</v>
      </c>
      <c r="O372" s="119">
        <v>12971.17</v>
      </c>
      <c r="P372" s="119"/>
      <c r="Q372" s="119">
        <v>23289.599999999999</v>
      </c>
      <c r="R372" s="119">
        <v>21677.69</v>
      </c>
      <c r="S372" s="47"/>
    </row>
    <row r="373" spans="1:19" ht="9" customHeight="1" x14ac:dyDescent="0.2">
      <c r="A373" s="501"/>
      <c r="B373" s="501"/>
      <c r="C373" s="48" t="s">
        <v>4</v>
      </c>
      <c r="D373" s="49">
        <v>31</v>
      </c>
      <c r="E373" s="50">
        <v>22859681</v>
      </c>
      <c r="F373" s="50">
        <v>2256006</v>
      </c>
      <c r="G373" s="50">
        <v>0</v>
      </c>
      <c r="H373" s="50">
        <v>12337351</v>
      </c>
      <c r="I373" s="50">
        <v>0</v>
      </c>
      <c r="J373" s="51">
        <v>3121093</v>
      </c>
      <c r="K373" s="50">
        <v>37453038</v>
      </c>
      <c r="L373" s="73">
        <v>40574131</v>
      </c>
      <c r="M373" s="118"/>
      <c r="N373" s="120">
        <v>37453038</v>
      </c>
      <c r="O373" s="120">
        <v>25115687</v>
      </c>
      <c r="P373" s="120">
        <v>0</v>
      </c>
      <c r="Q373" s="120">
        <v>45094954</v>
      </c>
      <c r="R373" s="120">
        <v>41973861</v>
      </c>
      <c r="S373" s="47"/>
    </row>
    <row r="374" spans="1:19" ht="12.75" customHeight="1" x14ac:dyDescent="0.2">
      <c r="A374" s="501"/>
      <c r="B374" s="501"/>
      <c r="C374" s="53" t="s">
        <v>3</v>
      </c>
      <c r="D374" s="54">
        <v>32</v>
      </c>
      <c r="E374" s="55">
        <v>12072.53</v>
      </c>
      <c r="F374" s="55">
        <v>1189.92</v>
      </c>
      <c r="G374" s="55">
        <v>0</v>
      </c>
      <c r="H374" s="55">
        <v>6371.71</v>
      </c>
      <c r="I374" s="55">
        <v>0</v>
      </c>
      <c r="J374" s="55">
        <v>1636.18</v>
      </c>
      <c r="K374" s="56">
        <v>19634.16</v>
      </c>
      <c r="L374" s="46">
        <v>21270.34</v>
      </c>
      <c r="M374" s="117"/>
      <c r="N374" s="119">
        <v>19634.16</v>
      </c>
      <c r="O374" s="119">
        <v>13262.45</v>
      </c>
      <c r="P374" s="119"/>
      <c r="Q374" s="119">
        <v>23657.58</v>
      </c>
      <c r="R374" s="119">
        <v>22021.4</v>
      </c>
      <c r="S374" s="47"/>
    </row>
    <row r="375" spans="1:19" ht="9" customHeight="1" x14ac:dyDescent="0.2">
      <c r="A375" s="501"/>
      <c r="B375" s="501"/>
      <c r="C375" s="48" t="s">
        <v>4</v>
      </c>
      <c r="D375" s="49">
        <v>33</v>
      </c>
      <c r="E375" s="50">
        <v>23375678</v>
      </c>
      <c r="F375" s="50">
        <v>2304006</v>
      </c>
      <c r="G375" s="50">
        <v>0</v>
      </c>
      <c r="H375" s="50">
        <v>12337351</v>
      </c>
      <c r="I375" s="50">
        <v>0</v>
      </c>
      <c r="J375" s="51">
        <v>3168086</v>
      </c>
      <c r="K375" s="50">
        <v>38017035</v>
      </c>
      <c r="L375" s="73">
        <v>41185121</v>
      </c>
      <c r="M375" s="118"/>
      <c r="N375" s="120">
        <v>38017035</v>
      </c>
      <c r="O375" s="120">
        <v>25679684</v>
      </c>
      <c r="P375" s="120">
        <v>0</v>
      </c>
      <c r="Q375" s="120">
        <v>45807462</v>
      </c>
      <c r="R375" s="120">
        <v>42639376</v>
      </c>
      <c r="S375" s="47"/>
    </row>
    <row r="376" spans="1:19" ht="12.75" customHeight="1" x14ac:dyDescent="0.2">
      <c r="A376" s="501"/>
      <c r="B376" s="501"/>
      <c r="C376" s="53" t="s">
        <v>3</v>
      </c>
      <c r="D376" s="54">
        <v>34</v>
      </c>
      <c r="E376" s="55">
        <v>12339.02</v>
      </c>
      <c r="F376" s="55">
        <v>1220.9000000000001</v>
      </c>
      <c r="G376" s="55">
        <v>0</v>
      </c>
      <c r="H376" s="55">
        <v>6371.71</v>
      </c>
      <c r="I376" s="55">
        <v>0</v>
      </c>
      <c r="J376" s="55">
        <v>1660.97</v>
      </c>
      <c r="K376" s="56">
        <v>19931.63</v>
      </c>
      <c r="L376" s="46">
        <v>21592.6</v>
      </c>
      <c r="M376" s="117"/>
      <c r="N376" s="119">
        <v>19931.63</v>
      </c>
      <c r="O376" s="119">
        <v>13559.92</v>
      </c>
      <c r="P376" s="119"/>
      <c r="Q376" s="119">
        <v>24033.39</v>
      </c>
      <c r="R376" s="119">
        <v>22372.42</v>
      </c>
      <c r="S376" s="47"/>
    </row>
    <row r="377" spans="1:19" ht="9" customHeight="1" x14ac:dyDescent="0.2">
      <c r="A377" s="501"/>
      <c r="B377" s="501"/>
      <c r="C377" s="48" t="s">
        <v>4</v>
      </c>
      <c r="D377" s="49">
        <v>35</v>
      </c>
      <c r="E377" s="50">
        <v>23891674</v>
      </c>
      <c r="F377" s="50">
        <v>2363992</v>
      </c>
      <c r="G377" s="50">
        <v>0</v>
      </c>
      <c r="H377" s="50">
        <v>12337351</v>
      </c>
      <c r="I377" s="50">
        <v>0</v>
      </c>
      <c r="J377" s="51">
        <v>3216086</v>
      </c>
      <c r="K377" s="50">
        <v>38593017</v>
      </c>
      <c r="L377" s="73">
        <v>41809104</v>
      </c>
      <c r="M377" s="118"/>
      <c r="N377" s="120">
        <v>38593017</v>
      </c>
      <c r="O377" s="120">
        <v>26255666</v>
      </c>
      <c r="P377" s="120">
        <v>0</v>
      </c>
      <c r="Q377" s="120">
        <v>46535132</v>
      </c>
      <c r="R377" s="120">
        <v>43319046</v>
      </c>
      <c r="S377" s="47"/>
    </row>
    <row r="378" spans="1:19" ht="12.75" customHeight="1" x14ac:dyDescent="0.2">
      <c r="A378" s="501"/>
      <c r="B378" s="501"/>
      <c r="C378" s="53" t="s">
        <v>3</v>
      </c>
      <c r="D378" s="54">
        <v>36</v>
      </c>
      <c r="E378" s="55">
        <v>12665.26</v>
      </c>
      <c r="F378" s="55">
        <v>1251.8900000000001</v>
      </c>
      <c r="G378" s="55">
        <v>0</v>
      </c>
      <c r="H378" s="55">
        <v>6371.71</v>
      </c>
      <c r="I378" s="55">
        <v>0</v>
      </c>
      <c r="J378" s="55">
        <v>1690.74</v>
      </c>
      <c r="K378" s="56">
        <v>20288.86</v>
      </c>
      <c r="L378" s="46">
        <v>21979.599999999999</v>
      </c>
      <c r="M378" s="117"/>
      <c r="N378" s="119">
        <v>20288.86</v>
      </c>
      <c r="O378" s="119">
        <v>13917.15</v>
      </c>
      <c r="P378" s="119"/>
      <c r="Q378" s="119">
        <v>24484.69</v>
      </c>
      <c r="R378" s="119">
        <v>22793.95</v>
      </c>
      <c r="S378" s="47"/>
    </row>
    <row r="379" spans="1:19" ht="9" customHeight="1" x14ac:dyDescent="0.2">
      <c r="A379" s="501"/>
      <c r="B379" s="501"/>
      <c r="C379" s="48" t="s">
        <v>4</v>
      </c>
      <c r="D379" s="49">
        <v>37</v>
      </c>
      <c r="E379" s="50">
        <v>24523363</v>
      </c>
      <c r="F379" s="50">
        <v>2423997</v>
      </c>
      <c r="G379" s="50">
        <v>0</v>
      </c>
      <c r="H379" s="50">
        <v>12337351</v>
      </c>
      <c r="I379" s="50">
        <v>0</v>
      </c>
      <c r="J379" s="51">
        <v>3273729</v>
      </c>
      <c r="K379" s="50">
        <v>39284711</v>
      </c>
      <c r="L379" s="73">
        <v>42558440</v>
      </c>
      <c r="M379" s="118"/>
      <c r="N379" s="120">
        <v>39284711</v>
      </c>
      <c r="O379" s="120">
        <v>26947360</v>
      </c>
      <c r="P379" s="120">
        <v>0</v>
      </c>
      <c r="Q379" s="120">
        <v>47408971</v>
      </c>
      <c r="R379" s="120">
        <v>44135242</v>
      </c>
      <c r="S379" s="47"/>
    </row>
    <row r="380" spans="1:19" ht="12.75" customHeight="1" x14ac:dyDescent="0.2">
      <c r="A380" s="501"/>
      <c r="B380" s="501"/>
      <c r="C380" s="53" t="s">
        <v>3</v>
      </c>
      <c r="D380" s="54">
        <v>38</v>
      </c>
      <c r="E380" s="55">
        <v>12931.75</v>
      </c>
      <c r="F380" s="55">
        <v>1282.8800000000001</v>
      </c>
      <c r="G380" s="55">
        <v>0</v>
      </c>
      <c r="H380" s="55">
        <v>6371.71</v>
      </c>
      <c r="I380" s="55">
        <v>0</v>
      </c>
      <c r="J380" s="55">
        <v>1715.53</v>
      </c>
      <c r="K380" s="56">
        <v>20586.34</v>
      </c>
      <c r="L380" s="46">
        <v>22301.87</v>
      </c>
      <c r="M380" s="117"/>
      <c r="N380" s="119">
        <v>20586.34</v>
      </c>
      <c r="O380" s="119">
        <v>14214.63</v>
      </c>
      <c r="P380" s="119"/>
      <c r="Q380" s="119">
        <v>24860.5</v>
      </c>
      <c r="R380" s="119">
        <v>23144.97</v>
      </c>
      <c r="S380" s="47"/>
    </row>
    <row r="381" spans="1:19" ht="9" customHeight="1" x14ac:dyDescent="0.2">
      <c r="A381" s="501"/>
      <c r="B381" s="501"/>
      <c r="C381" s="48" t="s">
        <v>4</v>
      </c>
      <c r="D381" s="49">
        <v>39</v>
      </c>
      <c r="E381" s="50">
        <v>25039360</v>
      </c>
      <c r="F381" s="50">
        <v>2484002</v>
      </c>
      <c r="G381" s="50">
        <v>0</v>
      </c>
      <c r="H381" s="50">
        <v>12337351</v>
      </c>
      <c r="I381" s="50">
        <v>0</v>
      </c>
      <c r="J381" s="51">
        <v>3321729</v>
      </c>
      <c r="K381" s="50">
        <v>39860713</v>
      </c>
      <c r="L381" s="73">
        <v>43182442</v>
      </c>
      <c r="M381" s="118"/>
      <c r="N381" s="120">
        <v>39860713</v>
      </c>
      <c r="O381" s="120">
        <v>27523362</v>
      </c>
      <c r="P381" s="120">
        <v>0</v>
      </c>
      <c r="Q381" s="120">
        <v>48136640</v>
      </c>
      <c r="R381" s="120">
        <v>44814911</v>
      </c>
      <c r="S381" s="47"/>
    </row>
    <row r="382" spans="1:19" ht="12.75" customHeight="1" x14ac:dyDescent="0.2">
      <c r="A382" s="501"/>
      <c r="B382" s="501"/>
      <c r="C382" s="53" t="s">
        <v>3</v>
      </c>
      <c r="D382" s="54">
        <v>40</v>
      </c>
      <c r="E382" s="55">
        <v>13204.44</v>
      </c>
      <c r="F382" s="55">
        <v>1313.87</v>
      </c>
      <c r="G382" s="55">
        <v>0</v>
      </c>
      <c r="H382" s="55">
        <v>6371.71</v>
      </c>
      <c r="I382" s="55">
        <v>0</v>
      </c>
      <c r="J382" s="55">
        <v>1740.84</v>
      </c>
      <c r="K382" s="56">
        <v>20890.02</v>
      </c>
      <c r="L382" s="46">
        <v>22630.86</v>
      </c>
      <c r="M382" s="117"/>
      <c r="N382" s="119">
        <v>20890.02</v>
      </c>
      <c r="O382" s="119">
        <v>14518.31</v>
      </c>
      <c r="P382" s="119"/>
      <c r="Q382" s="119">
        <v>25244.16</v>
      </c>
      <c r="R382" s="119">
        <v>23503.32</v>
      </c>
      <c r="S382" s="47"/>
    </row>
    <row r="383" spans="1:19" ht="9" customHeight="1" x14ac:dyDescent="0.2">
      <c r="A383" s="502"/>
      <c r="B383" s="502"/>
      <c r="C383" s="58"/>
      <c r="D383" s="59"/>
      <c r="E383" s="61">
        <v>25567361</v>
      </c>
      <c r="F383" s="61">
        <v>2544007</v>
      </c>
      <c r="G383" s="61">
        <v>0</v>
      </c>
      <c r="H383" s="61">
        <v>12337351</v>
      </c>
      <c r="I383" s="61">
        <v>0</v>
      </c>
      <c r="J383" s="60">
        <v>3370736</v>
      </c>
      <c r="K383" s="61">
        <v>40448719</v>
      </c>
      <c r="L383" s="73">
        <v>43819455</v>
      </c>
      <c r="M383" s="118"/>
      <c r="N383" s="120">
        <v>40448719</v>
      </c>
      <c r="O383" s="120">
        <v>28111368</v>
      </c>
      <c r="P383" s="120">
        <v>0</v>
      </c>
      <c r="Q383" s="120">
        <v>48879510</v>
      </c>
      <c r="R383" s="120">
        <v>45508773</v>
      </c>
      <c r="S383" s="47"/>
    </row>
    <row r="384" spans="1:19" ht="12.75" customHeight="1" x14ac:dyDescent="0.2">
      <c r="A384" s="492">
        <v>35065</v>
      </c>
      <c r="B384" s="492">
        <v>35369</v>
      </c>
      <c r="C384" s="42" t="s">
        <v>3</v>
      </c>
      <c r="D384" s="43">
        <v>0</v>
      </c>
      <c r="E384" s="44">
        <v>7621.87</v>
      </c>
      <c r="F384" s="44">
        <v>0</v>
      </c>
      <c r="G384" s="44">
        <v>0</v>
      </c>
      <c r="H384" s="44">
        <v>6371.71</v>
      </c>
      <c r="I384" s="44">
        <v>0</v>
      </c>
      <c r="J384" s="44">
        <v>1166.1300000000001</v>
      </c>
      <c r="K384" s="45">
        <v>13993.58</v>
      </c>
      <c r="L384" s="46">
        <v>15159.71</v>
      </c>
      <c r="M384" s="117"/>
      <c r="N384" s="119">
        <v>13993.58</v>
      </c>
      <c r="O384" s="119">
        <v>7621.87</v>
      </c>
      <c r="P384" s="119"/>
      <c r="Q384" s="119">
        <v>16531.650000000001</v>
      </c>
      <c r="R384" s="119">
        <v>15365.52</v>
      </c>
      <c r="S384" s="47"/>
    </row>
    <row r="385" spans="1:19" ht="9" customHeight="1" x14ac:dyDescent="0.2">
      <c r="A385" s="493"/>
      <c r="B385" s="493"/>
      <c r="C385" s="48" t="s">
        <v>4</v>
      </c>
      <c r="D385" s="49">
        <v>2</v>
      </c>
      <c r="E385" s="50">
        <v>14757998</v>
      </c>
      <c r="F385" s="50">
        <v>0</v>
      </c>
      <c r="G385" s="50">
        <v>0</v>
      </c>
      <c r="H385" s="50">
        <v>12337351</v>
      </c>
      <c r="I385" s="50">
        <v>0</v>
      </c>
      <c r="J385" s="51">
        <v>2257943</v>
      </c>
      <c r="K385" s="50">
        <v>27095349</v>
      </c>
      <c r="L385" s="73">
        <v>29353292</v>
      </c>
      <c r="M385" s="118"/>
      <c r="N385" s="120">
        <v>27095349</v>
      </c>
      <c r="O385" s="120">
        <v>14757998</v>
      </c>
      <c r="P385" s="120">
        <v>0</v>
      </c>
      <c r="Q385" s="120">
        <v>32009738</v>
      </c>
      <c r="R385" s="120">
        <v>29751795</v>
      </c>
      <c r="S385" s="47"/>
    </row>
    <row r="386" spans="1:19" ht="12.75" customHeight="1" x14ac:dyDescent="0.2">
      <c r="A386" s="511">
        <v>35065</v>
      </c>
      <c r="B386" s="511">
        <v>35369</v>
      </c>
      <c r="C386" s="53" t="s">
        <v>3</v>
      </c>
      <c r="D386" s="54">
        <v>3</v>
      </c>
      <c r="E386" s="55">
        <v>7995.27</v>
      </c>
      <c r="F386" s="55">
        <v>0</v>
      </c>
      <c r="G386" s="55">
        <v>0</v>
      </c>
      <c r="H386" s="55">
        <v>6371.71</v>
      </c>
      <c r="I386" s="55">
        <v>0</v>
      </c>
      <c r="J386" s="55">
        <v>1197.25</v>
      </c>
      <c r="K386" s="56">
        <v>14366.98</v>
      </c>
      <c r="L386" s="46">
        <v>15564.23</v>
      </c>
      <c r="M386" s="117"/>
      <c r="N386" s="119">
        <v>14366.98</v>
      </c>
      <c r="O386" s="119">
        <v>7995.27</v>
      </c>
      <c r="P386" s="119"/>
      <c r="Q386" s="119">
        <v>17003.38</v>
      </c>
      <c r="R386" s="119">
        <v>15806.13</v>
      </c>
      <c r="S386" s="47"/>
    </row>
    <row r="387" spans="1:19" ht="9" customHeight="1" x14ac:dyDescent="0.2">
      <c r="A387" s="511"/>
      <c r="B387" s="511"/>
      <c r="C387" s="48" t="s">
        <v>4</v>
      </c>
      <c r="D387" s="49">
        <v>8</v>
      </c>
      <c r="E387" s="50">
        <v>15481001</v>
      </c>
      <c r="F387" s="50">
        <v>0</v>
      </c>
      <c r="G387" s="50">
        <v>0</v>
      </c>
      <c r="H387" s="50">
        <v>12337351</v>
      </c>
      <c r="I387" s="50">
        <v>0</v>
      </c>
      <c r="J387" s="51">
        <v>2318199</v>
      </c>
      <c r="K387" s="50">
        <v>27818352</v>
      </c>
      <c r="L387" s="73">
        <v>30136552</v>
      </c>
      <c r="M387" s="118"/>
      <c r="N387" s="120">
        <v>27818352</v>
      </c>
      <c r="O387" s="120">
        <v>15481001</v>
      </c>
      <c r="P387" s="120">
        <v>0</v>
      </c>
      <c r="Q387" s="120">
        <v>32923135</v>
      </c>
      <c r="R387" s="120">
        <v>30604935</v>
      </c>
      <c r="S387" s="47"/>
    </row>
    <row r="388" spans="1:19" ht="12.75" customHeight="1" x14ac:dyDescent="0.2">
      <c r="A388" s="511"/>
      <c r="B388" s="511"/>
      <c r="C388" s="53" t="s">
        <v>3</v>
      </c>
      <c r="D388" s="54">
        <v>9</v>
      </c>
      <c r="E388" s="55">
        <v>9156.26</v>
      </c>
      <c r="F388" s="55">
        <v>0</v>
      </c>
      <c r="G388" s="55">
        <v>0</v>
      </c>
      <c r="H388" s="55">
        <v>6371.71</v>
      </c>
      <c r="I388" s="55">
        <v>0</v>
      </c>
      <c r="J388" s="55">
        <v>1294</v>
      </c>
      <c r="K388" s="56">
        <v>15527.97</v>
      </c>
      <c r="L388" s="46">
        <v>16821.97</v>
      </c>
      <c r="M388" s="117"/>
      <c r="N388" s="119">
        <v>15527.97</v>
      </c>
      <c r="O388" s="119">
        <v>9156.26</v>
      </c>
      <c r="P388" s="119"/>
      <c r="Q388" s="119">
        <v>18470.099999999999</v>
      </c>
      <c r="R388" s="119">
        <v>17176.099999999999</v>
      </c>
      <c r="S388" s="47"/>
    </row>
    <row r="389" spans="1:19" ht="9" customHeight="1" x14ac:dyDescent="0.2">
      <c r="A389" s="511"/>
      <c r="B389" s="511"/>
      <c r="C389" s="48" t="s">
        <v>4</v>
      </c>
      <c r="D389" s="49">
        <v>14</v>
      </c>
      <c r="E389" s="50">
        <v>17728992</v>
      </c>
      <c r="F389" s="50">
        <v>0</v>
      </c>
      <c r="G389" s="50">
        <v>0</v>
      </c>
      <c r="H389" s="50">
        <v>12337351</v>
      </c>
      <c r="I389" s="50">
        <v>0</v>
      </c>
      <c r="J389" s="51">
        <v>2505533</v>
      </c>
      <c r="K389" s="50">
        <v>30066342</v>
      </c>
      <c r="L389" s="73">
        <v>32571876</v>
      </c>
      <c r="M389" s="118"/>
      <c r="N389" s="120">
        <v>30066342</v>
      </c>
      <c r="O389" s="120">
        <v>17728992</v>
      </c>
      <c r="P389" s="120">
        <v>0</v>
      </c>
      <c r="Q389" s="120">
        <v>35763101</v>
      </c>
      <c r="R389" s="120">
        <v>33257567</v>
      </c>
      <c r="S389" s="47"/>
    </row>
    <row r="390" spans="1:19" ht="12.75" customHeight="1" x14ac:dyDescent="0.2">
      <c r="A390" s="511"/>
      <c r="B390" s="511"/>
      <c r="C390" s="53" t="s">
        <v>3</v>
      </c>
      <c r="D390" s="54">
        <v>15</v>
      </c>
      <c r="E390" s="55">
        <v>10520.74</v>
      </c>
      <c r="F390" s="55">
        <v>0</v>
      </c>
      <c r="G390" s="55">
        <v>0</v>
      </c>
      <c r="H390" s="55">
        <v>6371.71</v>
      </c>
      <c r="I390" s="55">
        <v>0</v>
      </c>
      <c r="J390" s="55">
        <v>1407.7</v>
      </c>
      <c r="K390" s="56">
        <v>16892.45</v>
      </c>
      <c r="L390" s="46">
        <v>18300.150000000001</v>
      </c>
      <c r="M390" s="117"/>
      <c r="N390" s="119">
        <v>16892.45</v>
      </c>
      <c r="O390" s="119">
        <v>10520.74</v>
      </c>
      <c r="P390" s="119"/>
      <c r="Q390" s="119">
        <v>20193.88</v>
      </c>
      <c r="R390" s="119">
        <v>18786.18</v>
      </c>
      <c r="S390" s="47"/>
    </row>
    <row r="391" spans="1:19" ht="9" customHeight="1" x14ac:dyDescent="0.2">
      <c r="A391" s="511"/>
      <c r="B391" s="511"/>
      <c r="C391" s="48" t="s">
        <v>4</v>
      </c>
      <c r="D391" s="49">
        <v>20</v>
      </c>
      <c r="E391" s="50">
        <v>20370993</v>
      </c>
      <c r="F391" s="50">
        <v>0</v>
      </c>
      <c r="G391" s="50">
        <v>0</v>
      </c>
      <c r="H391" s="50">
        <v>12337351</v>
      </c>
      <c r="I391" s="50">
        <v>0</v>
      </c>
      <c r="J391" s="51">
        <v>2725687</v>
      </c>
      <c r="K391" s="50">
        <v>32708344</v>
      </c>
      <c r="L391" s="73">
        <v>35434031</v>
      </c>
      <c r="M391" s="118"/>
      <c r="N391" s="120">
        <v>32708344</v>
      </c>
      <c r="O391" s="120">
        <v>20370993</v>
      </c>
      <c r="P391" s="120">
        <v>0</v>
      </c>
      <c r="Q391" s="120">
        <v>39100804</v>
      </c>
      <c r="R391" s="120">
        <v>36375117</v>
      </c>
      <c r="S391" s="47"/>
    </row>
    <row r="392" spans="1:19" ht="12.75" customHeight="1" x14ac:dyDescent="0.2">
      <c r="A392" s="511"/>
      <c r="B392" s="511"/>
      <c r="C392" s="53" t="s">
        <v>3</v>
      </c>
      <c r="D392" s="54">
        <v>21</v>
      </c>
      <c r="E392" s="55">
        <v>11845.97</v>
      </c>
      <c r="F392" s="55">
        <v>0</v>
      </c>
      <c r="G392" s="55">
        <v>0</v>
      </c>
      <c r="H392" s="55">
        <v>6371.71</v>
      </c>
      <c r="I392" s="55">
        <v>0</v>
      </c>
      <c r="J392" s="55">
        <v>1518.14</v>
      </c>
      <c r="K392" s="56">
        <v>18217.68</v>
      </c>
      <c r="L392" s="46">
        <v>19735.82</v>
      </c>
      <c r="M392" s="117"/>
      <c r="N392" s="119">
        <v>18217.68</v>
      </c>
      <c r="O392" s="119">
        <v>11845.97</v>
      </c>
      <c r="P392" s="119"/>
      <c r="Q392" s="119">
        <v>21868.09</v>
      </c>
      <c r="R392" s="119">
        <v>20349.95</v>
      </c>
      <c r="S392" s="47"/>
    </row>
    <row r="393" spans="1:19" ht="9" customHeight="1" x14ac:dyDescent="0.2">
      <c r="A393" s="511"/>
      <c r="B393" s="511"/>
      <c r="C393" s="48" t="s">
        <v>4</v>
      </c>
      <c r="D393" s="49">
        <v>27</v>
      </c>
      <c r="E393" s="50">
        <v>22936996</v>
      </c>
      <c r="F393" s="50">
        <v>0</v>
      </c>
      <c r="G393" s="50">
        <v>0</v>
      </c>
      <c r="H393" s="50">
        <v>12337351</v>
      </c>
      <c r="I393" s="50">
        <v>0</v>
      </c>
      <c r="J393" s="51">
        <v>2939529</v>
      </c>
      <c r="K393" s="50">
        <v>35274347</v>
      </c>
      <c r="L393" s="73">
        <v>38213876</v>
      </c>
      <c r="M393" s="118"/>
      <c r="N393" s="120">
        <v>35274347</v>
      </c>
      <c r="O393" s="120">
        <v>22936996</v>
      </c>
      <c r="P393" s="120">
        <v>0</v>
      </c>
      <c r="Q393" s="120">
        <v>42342527</v>
      </c>
      <c r="R393" s="120">
        <v>39402998</v>
      </c>
      <c r="S393" s="47"/>
    </row>
    <row r="394" spans="1:19" ht="12.75" customHeight="1" x14ac:dyDescent="0.2">
      <c r="A394" s="511"/>
      <c r="B394" s="511"/>
      <c r="C394" s="53" t="s">
        <v>3</v>
      </c>
      <c r="D394" s="54">
        <v>28</v>
      </c>
      <c r="E394" s="55">
        <v>13144.86</v>
      </c>
      <c r="F394" s="55">
        <v>0</v>
      </c>
      <c r="G394" s="55">
        <v>0</v>
      </c>
      <c r="H394" s="55">
        <v>6371.71</v>
      </c>
      <c r="I394" s="55">
        <v>0</v>
      </c>
      <c r="J394" s="55">
        <v>1626.38</v>
      </c>
      <c r="K394" s="56">
        <v>19516.57</v>
      </c>
      <c r="L394" s="46">
        <v>21142.95</v>
      </c>
      <c r="M394" s="117"/>
      <c r="N394" s="119">
        <v>19516.57</v>
      </c>
      <c r="O394" s="119">
        <v>13144.86</v>
      </c>
      <c r="P394" s="119"/>
      <c r="Q394" s="119">
        <v>23509.02</v>
      </c>
      <c r="R394" s="119">
        <v>21882.639999999999</v>
      </c>
      <c r="S394" s="47"/>
    </row>
    <row r="395" spans="1:19" ht="9" customHeight="1" x14ac:dyDescent="0.2">
      <c r="A395" s="511"/>
      <c r="B395" s="511"/>
      <c r="C395" s="48" t="s">
        <v>4</v>
      </c>
      <c r="D395" s="49">
        <v>34</v>
      </c>
      <c r="E395" s="50">
        <v>25451998</v>
      </c>
      <c r="F395" s="50">
        <v>0</v>
      </c>
      <c r="G395" s="50">
        <v>0</v>
      </c>
      <c r="H395" s="50">
        <v>12337351</v>
      </c>
      <c r="I395" s="50">
        <v>0</v>
      </c>
      <c r="J395" s="51">
        <v>3149111</v>
      </c>
      <c r="K395" s="50">
        <v>37789349</v>
      </c>
      <c r="L395" s="73">
        <v>40938460</v>
      </c>
      <c r="M395" s="118"/>
      <c r="N395" s="120">
        <v>37789349</v>
      </c>
      <c r="O395" s="120">
        <v>25451998</v>
      </c>
      <c r="P395" s="120">
        <v>0</v>
      </c>
      <c r="Q395" s="120">
        <v>45519810</v>
      </c>
      <c r="R395" s="120">
        <v>42370699</v>
      </c>
      <c r="S395" s="47"/>
    </row>
    <row r="396" spans="1:19" ht="12.75" customHeight="1" x14ac:dyDescent="0.2">
      <c r="A396" s="511"/>
      <c r="B396" s="511"/>
      <c r="C396" s="53" t="s">
        <v>3</v>
      </c>
      <c r="D396" s="54">
        <v>35</v>
      </c>
      <c r="E396" s="55">
        <v>14115.8</v>
      </c>
      <c r="F396" s="55">
        <v>0</v>
      </c>
      <c r="G396" s="55">
        <v>0</v>
      </c>
      <c r="H396" s="55">
        <v>6371.71</v>
      </c>
      <c r="I396" s="55">
        <v>0</v>
      </c>
      <c r="J396" s="55">
        <v>1707.29</v>
      </c>
      <c r="K396" s="56">
        <v>20487.509999999998</v>
      </c>
      <c r="L396" s="46">
        <v>22194.799999999999</v>
      </c>
      <c r="M396" s="117"/>
      <c r="N396" s="119">
        <v>20487.509999999998</v>
      </c>
      <c r="O396" s="119">
        <v>14115.8</v>
      </c>
      <c r="P396" s="119"/>
      <c r="Q396" s="119">
        <v>24735.64</v>
      </c>
      <c r="R396" s="119">
        <v>23028.35</v>
      </c>
      <c r="S396" s="47"/>
    </row>
    <row r="397" spans="1:19" ht="9" customHeight="1" x14ac:dyDescent="0.2">
      <c r="A397" s="512"/>
      <c r="B397" s="512"/>
      <c r="C397" s="58" t="s">
        <v>4</v>
      </c>
      <c r="D397" s="59"/>
      <c r="E397" s="61">
        <v>27332000</v>
      </c>
      <c r="F397" s="61">
        <v>0</v>
      </c>
      <c r="G397" s="61">
        <v>0</v>
      </c>
      <c r="H397" s="61">
        <v>12337351</v>
      </c>
      <c r="I397" s="61">
        <v>0</v>
      </c>
      <c r="J397" s="60">
        <v>3305774</v>
      </c>
      <c r="K397" s="61">
        <v>39669351</v>
      </c>
      <c r="L397" s="73">
        <v>42975125</v>
      </c>
      <c r="M397" s="118"/>
      <c r="N397" s="120">
        <v>39669351</v>
      </c>
      <c r="O397" s="120">
        <v>27332000</v>
      </c>
      <c r="P397" s="120">
        <v>0</v>
      </c>
      <c r="Q397" s="120">
        <v>47894878</v>
      </c>
      <c r="R397" s="120">
        <v>44589103</v>
      </c>
      <c r="S397" s="47"/>
    </row>
    <row r="398" spans="1:19" ht="12.75" customHeight="1" x14ac:dyDescent="0.2">
      <c r="A398" s="492">
        <v>35370</v>
      </c>
      <c r="B398" s="492">
        <v>35611</v>
      </c>
      <c r="C398" s="42" t="s">
        <v>3</v>
      </c>
      <c r="D398" s="43">
        <v>0</v>
      </c>
      <c r="E398" s="44">
        <v>8099.08</v>
      </c>
      <c r="F398" s="44">
        <v>0</v>
      </c>
      <c r="G398" s="44">
        <v>0</v>
      </c>
      <c r="H398" s="44">
        <v>6371.71</v>
      </c>
      <c r="I398" s="44">
        <v>0</v>
      </c>
      <c r="J398" s="44">
        <v>1205.9000000000001</v>
      </c>
      <c r="K398" s="45">
        <v>14470.79</v>
      </c>
      <c r="L398" s="46">
        <v>15676.69</v>
      </c>
      <c r="M398" s="117"/>
      <c r="N398" s="119">
        <v>14470.79</v>
      </c>
      <c r="O398" s="119">
        <v>8099.08</v>
      </c>
      <c r="P398" s="119"/>
      <c r="Q398" s="119">
        <v>17134.52</v>
      </c>
      <c r="R398" s="119">
        <v>15928.62</v>
      </c>
      <c r="S398" s="47"/>
    </row>
    <row r="399" spans="1:19" ht="9" customHeight="1" x14ac:dyDescent="0.2">
      <c r="A399" s="493"/>
      <c r="B399" s="493"/>
      <c r="C399" s="48" t="s">
        <v>4</v>
      </c>
      <c r="D399" s="49">
        <v>2</v>
      </c>
      <c r="E399" s="50">
        <v>15682006</v>
      </c>
      <c r="F399" s="50">
        <v>0</v>
      </c>
      <c r="G399" s="50">
        <v>0</v>
      </c>
      <c r="H399" s="50">
        <v>12337351</v>
      </c>
      <c r="I399" s="50">
        <v>0</v>
      </c>
      <c r="J399" s="51">
        <v>2334948</v>
      </c>
      <c r="K399" s="50">
        <v>28019357</v>
      </c>
      <c r="L399" s="73">
        <v>30354305</v>
      </c>
      <c r="M399" s="118"/>
      <c r="N399" s="120">
        <v>28019357</v>
      </c>
      <c r="O399" s="120">
        <v>15682006</v>
      </c>
      <c r="P399" s="120">
        <v>0</v>
      </c>
      <c r="Q399" s="120">
        <v>33177057</v>
      </c>
      <c r="R399" s="120">
        <v>30842109</v>
      </c>
      <c r="S399" s="47"/>
    </row>
    <row r="400" spans="1:19" ht="12.75" customHeight="1" x14ac:dyDescent="0.2">
      <c r="A400" s="511">
        <v>35370</v>
      </c>
      <c r="B400" s="511">
        <v>35611</v>
      </c>
      <c r="C400" s="53" t="s">
        <v>3</v>
      </c>
      <c r="D400" s="54">
        <v>3</v>
      </c>
      <c r="E400" s="55">
        <v>8484.8700000000008</v>
      </c>
      <c r="F400" s="55">
        <v>0</v>
      </c>
      <c r="G400" s="55">
        <v>0</v>
      </c>
      <c r="H400" s="55">
        <v>6371.71</v>
      </c>
      <c r="I400" s="55">
        <v>0</v>
      </c>
      <c r="J400" s="55">
        <v>1238.05</v>
      </c>
      <c r="K400" s="56">
        <v>14856.58</v>
      </c>
      <c r="L400" s="46">
        <v>16094.63</v>
      </c>
      <c r="M400" s="117"/>
      <c r="N400" s="119">
        <v>14856.58</v>
      </c>
      <c r="O400" s="119">
        <v>8484.8700000000008</v>
      </c>
      <c r="P400" s="119"/>
      <c r="Q400" s="119">
        <v>17621.91</v>
      </c>
      <c r="R400" s="119">
        <v>16383.86</v>
      </c>
      <c r="S400" s="47"/>
    </row>
    <row r="401" spans="1:19" ht="9" customHeight="1" x14ac:dyDescent="0.2">
      <c r="A401" s="511"/>
      <c r="B401" s="511"/>
      <c r="C401" s="48" t="s">
        <v>4</v>
      </c>
      <c r="D401" s="49">
        <v>8</v>
      </c>
      <c r="E401" s="50">
        <v>16428999</v>
      </c>
      <c r="F401" s="50">
        <v>0</v>
      </c>
      <c r="G401" s="50">
        <v>0</v>
      </c>
      <c r="H401" s="50">
        <v>12337351</v>
      </c>
      <c r="I401" s="50">
        <v>0</v>
      </c>
      <c r="J401" s="51">
        <v>2397199</v>
      </c>
      <c r="K401" s="50">
        <v>28766350</v>
      </c>
      <c r="L401" s="73">
        <v>31163549</v>
      </c>
      <c r="M401" s="118"/>
      <c r="N401" s="120">
        <v>28766350</v>
      </c>
      <c r="O401" s="120">
        <v>16428999</v>
      </c>
      <c r="P401" s="120">
        <v>0</v>
      </c>
      <c r="Q401" s="120">
        <v>34120776</v>
      </c>
      <c r="R401" s="120">
        <v>31723577</v>
      </c>
      <c r="S401" s="47"/>
    </row>
    <row r="402" spans="1:19" ht="12.75" customHeight="1" x14ac:dyDescent="0.2">
      <c r="A402" s="511"/>
      <c r="B402" s="511"/>
      <c r="C402" s="53" t="s">
        <v>3</v>
      </c>
      <c r="D402" s="54">
        <v>9</v>
      </c>
      <c r="E402" s="55">
        <v>9689.25</v>
      </c>
      <c r="F402" s="55">
        <v>0</v>
      </c>
      <c r="G402" s="55">
        <v>0</v>
      </c>
      <c r="H402" s="55">
        <v>6371.71</v>
      </c>
      <c r="I402" s="55">
        <v>0</v>
      </c>
      <c r="J402" s="55">
        <v>1338.41</v>
      </c>
      <c r="K402" s="56">
        <v>16060.96</v>
      </c>
      <c r="L402" s="46">
        <v>17399.37</v>
      </c>
      <c r="M402" s="117"/>
      <c r="N402" s="119">
        <v>16060.96</v>
      </c>
      <c r="O402" s="119">
        <v>9689.25</v>
      </c>
      <c r="P402" s="119"/>
      <c r="Q402" s="119">
        <v>19143.439999999999</v>
      </c>
      <c r="R402" s="119">
        <v>17805.03</v>
      </c>
      <c r="S402" s="47"/>
    </row>
    <row r="403" spans="1:19" ht="9" customHeight="1" x14ac:dyDescent="0.2">
      <c r="A403" s="511"/>
      <c r="B403" s="511"/>
      <c r="C403" s="48" t="s">
        <v>4</v>
      </c>
      <c r="D403" s="49">
        <v>14</v>
      </c>
      <c r="E403" s="50">
        <v>18761004</v>
      </c>
      <c r="F403" s="50">
        <v>0</v>
      </c>
      <c r="G403" s="50">
        <v>0</v>
      </c>
      <c r="H403" s="50">
        <v>12337351</v>
      </c>
      <c r="I403" s="50">
        <v>0</v>
      </c>
      <c r="J403" s="51">
        <v>2591523</v>
      </c>
      <c r="K403" s="50">
        <v>31098355</v>
      </c>
      <c r="L403" s="73">
        <v>33689878</v>
      </c>
      <c r="M403" s="118"/>
      <c r="N403" s="120">
        <v>31098355</v>
      </c>
      <c r="O403" s="120">
        <v>18761004</v>
      </c>
      <c r="P403" s="120">
        <v>0</v>
      </c>
      <c r="Q403" s="120">
        <v>37066869</v>
      </c>
      <c r="R403" s="120">
        <v>34475345</v>
      </c>
      <c r="S403" s="47"/>
    </row>
    <row r="404" spans="1:19" ht="12.75" customHeight="1" x14ac:dyDescent="0.2">
      <c r="A404" s="511"/>
      <c r="B404" s="511"/>
      <c r="C404" s="53" t="s">
        <v>3</v>
      </c>
      <c r="D404" s="54">
        <v>15</v>
      </c>
      <c r="E404" s="55">
        <v>11097.11</v>
      </c>
      <c r="F404" s="55">
        <v>0</v>
      </c>
      <c r="G404" s="55">
        <v>0</v>
      </c>
      <c r="H404" s="55">
        <v>6371.71</v>
      </c>
      <c r="I404" s="55">
        <v>0</v>
      </c>
      <c r="J404" s="55">
        <v>1455.74</v>
      </c>
      <c r="K404" s="56">
        <v>17468.82</v>
      </c>
      <c r="L404" s="46">
        <v>18924.560000000001</v>
      </c>
      <c r="M404" s="117"/>
      <c r="N404" s="119">
        <v>17468.82</v>
      </c>
      <c r="O404" s="119">
        <v>11097.11</v>
      </c>
      <c r="P404" s="119"/>
      <c r="Q404" s="119">
        <v>20922.04</v>
      </c>
      <c r="R404" s="119">
        <v>19466.3</v>
      </c>
      <c r="S404" s="47"/>
    </row>
    <row r="405" spans="1:19" ht="9" customHeight="1" x14ac:dyDescent="0.2">
      <c r="A405" s="511"/>
      <c r="B405" s="511"/>
      <c r="C405" s="48" t="s">
        <v>4</v>
      </c>
      <c r="D405" s="49">
        <v>20</v>
      </c>
      <c r="E405" s="50">
        <v>21487001</v>
      </c>
      <c r="F405" s="50">
        <v>0</v>
      </c>
      <c r="G405" s="50">
        <v>0</v>
      </c>
      <c r="H405" s="50">
        <v>12337351</v>
      </c>
      <c r="I405" s="50">
        <v>0</v>
      </c>
      <c r="J405" s="51">
        <v>2818706</v>
      </c>
      <c r="K405" s="50">
        <v>33824352</v>
      </c>
      <c r="L405" s="73">
        <v>36643058</v>
      </c>
      <c r="M405" s="118"/>
      <c r="N405" s="120">
        <v>33824352</v>
      </c>
      <c r="O405" s="120">
        <v>21487001</v>
      </c>
      <c r="P405" s="120">
        <v>0</v>
      </c>
      <c r="Q405" s="120">
        <v>40510718</v>
      </c>
      <c r="R405" s="120">
        <v>37692013</v>
      </c>
      <c r="S405" s="47"/>
    </row>
    <row r="406" spans="1:19" ht="12.75" customHeight="1" x14ac:dyDescent="0.2">
      <c r="A406" s="511"/>
      <c r="B406" s="511"/>
      <c r="C406" s="53" t="s">
        <v>3</v>
      </c>
      <c r="D406" s="54">
        <v>21</v>
      </c>
      <c r="E406" s="55">
        <v>12465.72</v>
      </c>
      <c r="F406" s="55">
        <v>0</v>
      </c>
      <c r="G406" s="55">
        <v>0</v>
      </c>
      <c r="H406" s="55">
        <v>6371.71</v>
      </c>
      <c r="I406" s="55">
        <v>0</v>
      </c>
      <c r="J406" s="55">
        <v>1569.79</v>
      </c>
      <c r="K406" s="56">
        <v>18837.43</v>
      </c>
      <c r="L406" s="46">
        <v>20407.22</v>
      </c>
      <c r="M406" s="117"/>
      <c r="N406" s="119">
        <v>18837.43</v>
      </c>
      <c r="O406" s="119">
        <v>12465.72</v>
      </c>
      <c r="P406" s="119"/>
      <c r="Q406" s="119">
        <v>22651.05</v>
      </c>
      <c r="R406" s="119">
        <v>21081.26</v>
      </c>
      <c r="S406" s="47"/>
    </row>
    <row r="407" spans="1:19" ht="9" customHeight="1" x14ac:dyDescent="0.2">
      <c r="A407" s="511"/>
      <c r="B407" s="511"/>
      <c r="C407" s="48" t="s">
        <v>4</v>
      </c>
      <c r="D407" s="49">
        <v>27</v>
      </c>
      <c r="E407" s="50">
        <v>24137000</v>
      </c>
      <c r="F407" s="50">
        <v>0</v>
      </c>
      <c r="G407" s="50">
        <v>0</v>
      </c>
      <c r="H407" s="50">
        <v>12337351</v>
      </c>
      <c r="I407" s="50">
        <v>0</v>
      </c>
      <c r="J407" s="51">
        <v>3039537</v>
      </c>
      <c r="K407" s="50">
        <v>36474351</v>
      </c>
      <c r="L407" s="73">
        <v>39513888</v>
      </c>
      <c r="M407" s="118"/>
      <c r="N407" s="120">
        <v>36474351</v>
      </c>
      <c r="O407" s="120">
        <v>24137000</v>
      </c>
      <c r="P407" s="120">
        <v>0</v>
      </c>
      <c r="Q407" s="120">
        <v>43858549</v>
      </c>
      <c r="R407" s="120">
        <v>40819011</v>
      </c>
      <c r="S407" s="47"/>
    </row>
    <row r="408" spans="1:19" ht="12.75" customHeight="1" x14ac:dyDescent="0.2">
      <c r="A408" s="511"/>
      <c r="B408" s="511"/>
      <c r="C408" s="53" t="s">
        <v>3</v>
      </c>
      <c r="D408" s="54">
        <v>28</v>
      </c>
      <c r="E408" s="55">
        <v>13814.19</v>
      </c>
      <c r="F408" s="55">
        <v>0</v>
      </c>
      <c r="G408" s="55">
        <v>0</v>
      </c>
      <c r="H408" s="55">
        <v>6371.71</v>
      </c>
      <c r="I408" s="55">
        <v>0</v>
      </c>
      <c r="J408" s="55">
        <v>1682.16</v>
      </c>
      <c r="K408" s="56">
        <v>20185.900000000001</v>
      </c>
      <c r="L408" s="46">
        <v>21868.06</v>
      </c>
      <c r="M408" s="117"/>
      <c r="N408" s="119">
        <v>20185.900000000001</v>
      </c>
      <c r="O408" s="119">
        <v>13814.19</v>
      </c>
      <c r="P408" s="119"/>
      <c r="Q408" s="119">
        <v>24354.61</v>
      </c>
      <c r="R408" s="119">
        <v>22672.45</v>
      </c>
      <c r="S408" s="47"/>
    </row>
    <row r="409" spans="1:19" ht="9" customHeight="1" x14ac:dyDescent="0.2">
      <c r="A409" s="511"/>
      <c r="B409" s="511"/>
      <c r="C409" s="48" t="s">
        <v>4</v>
      </c>
      <c r="D409" s="49">
        <v>34</v>
      </c>
      <c r="E409" s="50">
        <v>26748002</v>
      </c>
      <c r="F409" s="50">
        <v>0</v>
      </c>
      <c r="G409" s="50">
        <v>0</v>
      </c>
      <c r="H409" s="50">
        <v>12337351</v>
      </c>
      <c r="I409" s="50">
        <v>0</v>
      </c>
      <c r="J409" s="51">
        <v>3257116</v>
      </c>
      <c r="K409" s="50">
        <v>39085353</v>
      </c>
      <c r="L409" s="73">
        <v>42342469</v>
      </c>
      <c r="M409" s="118"/>
      <c r="N409" s="120">
        <v>39085353</v>
      </c>
      <c r="O409" s="120">
        <v>26748002</v>
      </c>
      <c r="P409" s="120">
        <v>0</v>
      </c>
      <c r="Q409" s="120">
        <v>47157101</v>
      </c>
      <c r="R409" s="120">
        <v>43899985</v>
      </c>
      <c r="S409" s="47"/>
    </row>
    <row r="410" spans="1:19" ht="12.75" customHeight="1" x14ac:dyDescent="0.2">
      <c r="A410" s="511"/>
      <c r="B410" s="511"/>
      <c r="C410" s="53" t="s">
        <v>3</v>
      </c>
      <c r="D410" s="54">
        <v>35</v>
      </c>
      <c r="E410" s="55">
        <v>14816.12</v>
      </c>
      <c r="F410" s="55">
        <v>0</v>
      </c>
      <c r="G410" s="55">
        <v>0</v>
      </c>
      <c r="H410" s="55">
        <v>6371.71</v>
      </c>
      <c r="I410" s="55">
        <v>0</v>
      </c>
      <c r="J410" s="55">
        <v>1765.65</v>
      </c>
      <c r="K410" s="56">
        <v>21187.83</v>
      </c>
      <c r="L410" s="46">
        <v>22953.48</v>
      </c>
      <c r="M410" s="117"/>
      <c r="N410" s="119">
        <v>21187.83</v>
      </c>
      <c r="O410" s="119">
        <v>14816.12</v>
      </c>
      <c r="P410" s="119"/>
      <c r="Q410" s="119">
        <v>25620.38</v>
      </c>
      <c r="R410" s="119">
        <v>23854.73</v>
      </c>
      <c r="S410" s="47"/>
    </row>
    <row r="411" spans="1:19" ht="9" customHeight="1" x14ac:dyDescent="0.2">
      <c r="A411" s="512"/>
      <c r="B411" s="512"/>
      <c r="C411" s="58" t="s">
        <v>4</v>
      </c>
      <c r="D411" s="59"/>
      <c r="E411" s="61">
        <v>28688009</v>
      </c>
      <c r="F411" s="61">
        <v>0</v>
      </c>
      <c r="G411" s="61">
        <v>0</v>
      </c>
      <c r="H411" s="61">
        <v>12337351</v>
      </c>
      <c r="I411" s="61">
        <v>0</v>
      </c>
      <c r="J411" s="60">
        <v>3418775</v>
      </c>
      <c r="K411" s="61">
        <v>41025360</v>
      </c>
      <c r="L411" s="73">
        <v>44444135</v>
      </c>
      <c r="M411" s="118"/>
      <c r="N411" s="120">
        <v>41025360</v>
      </c>
      <c r="O411" s="120">
        <v>28688009</v>
      </c>
      <c r="P411" s="120">
        <v>0</v>
      </c>
      <c r="Q411" s="120">
        <v>49607973</v>
      </c>
      <c r="R411" s="120">
        <v>46189198</v>
      </c>
      <c r="S411" s="47"/>
    </row>
    <row r="412" spans="1:19" ht="12.75" customHeight="1" x14ac:dyDescent="0.2">
      <c r="A412" s="492">
        <v>35612</v>
      </c>
      <c r="B412" s="492">
        <v>36099</v>
      </c>
      <c r="C412" s="42" t="s">
        <v>3</v>
      </c>
      <c r="D412" s="43">
        <v>0</v>
      </c>
      <c r="E412" s="44">
        <v>8520.51</v>
      </c>
      <c r="F412" s="44">
        <v>0</v>
      </c>
      <c r="G412" s="44">
        <v>0</v>
      </c>
      <c r="H412" s="44">
        <v>6371.71</v>
      </c>
      <c r="I412" s="44">
        <v>0</v>
      </c>
      <c r="J412" s="44">
        <v>1241.02</v>
      </c>
      <c r="K412" s="45">
        <v>14892.22</v>
      </c>
      <c r="L412" s="46">
        <v>16133.24</v>
      </c>
      <c r="M412" s="117"/>
      <c r="N412" s="119">
        <v>14892.22</v>
      </c>
      <c r="O412" s="119">
        <v>8520.51</v>
      </c>
      <c r="P412" s="119"/>
      <c r="Q412" s="119">
        <v>17666.93</v>
      </c>
      <c r="R412" s="119">
        <v>16425.91</v>
      </c>
      <c r="S412" s="47"/>
    </row>
    <row r="413" spans="1:19" ht="9" customHeight="1" x14ac:dyDescent="0.2">
      <c r="A413" s="493"/>
      <c r="B413" s="493"/>
      <c r="C413" s="48" t="s">
        <v>4</v>
      </c>
      <c r="D413" s="49">
        <v>2</v>
      </c>
      <c r="E413" s="50">
        <v>16498008</v>
      </c>
      <c r="F413" s="50">
        <v>0</v>
      </c>
      <c r="G413" s="50">
        <v>0</v>
      </c>
      <c r="H413" s="50">
        <v>12337351</v>
      </c>
      <c r="I413" s="50">
        <v>0</v>
      </c>
      <c r="J413" s="51">
        <v>2402950</v>
      </c>
      <c r="K413" s="50">
        <v>28835359</v>
      </c>
      <c r="L413" s="73">
        <v>31238309</v>
      </c>
      <c r="M413" s="118"/>
      <c r="N413" s="120">
        <v>28835359</v>
      </c>
      <c r="O413" s="120">
        <v>16498008</v>
      </c>
      <c r="P413" s="120">
        <v>0</v>
      </c>
      <c r="Q413" s="120">
        <v>34207947</v>
      </c>
      <c r="R413" s="120">
        <v>31804997</v>
      </c>
      <c r="S413" s="47"/>
    </row>
    <row r="414" spans="1:19" ht="12.75" customHeight="1" x14ac:dyDescent="0.2">
      <c r="A414" s="511">
        <v>35612</v>
      </c>
      <c r="B414" s="511">
        <v>36099</v>
      </c>
      <c r="C414" s="53" t="s">
        <v>3</v>
      </c>
      <c r="D414" s="54">
        <v>3</v>
      </c>
      <c r="E414" s="55">
        <v>8918.69</v>
      </c>
      <c r="F414" s="55">
        <v>0</v>
      </c>
      <c r="G414" s="55">
        <v>0</v>
      </c>
      <c r="H414" s="55">
        <v>6371.71</v>
      </c>
      <c r="I414" s="55">
        <v>0</v>
      </c>
      <c r="J414" s="55">
        <v>1274.2</v>
      </c>
      <c r="K414" s="56">
        <v>15290.4</v>
      </c>
      <c r="L414" s="46">
        <v>16564.599999999999</v>
      </c>
      <c r="M414" s="117"/>
      <c r="N414" s="119">
        <v>15290.4</v>
      </c>
      <c r="O414" s="119">
        <v>8918.69</v>
      </c>
      <c r="P414" s="119"/>
      <c r="Q414" s="119">
        <v>18169.96</v>
      </c>
      <c r="R414" s="119">
        <v>16895.759999999998</v>
      </c>
      <c r="S414" s="47"/>
    </row>
    <row r="415" spans="1:19" ht="9" customHeight="1" x14ac:dyDescent="0.2">
      <c r="A415" s="511"/>
      <c r="B415" s="511"/>
      <c r="C415" s="48" t="s">
        <v>4</v>
      </c>
      <c r="D415" s="49">
        <v>8</v>
      </c>
      <c r="E415" s="50">
        <v>17268992</v>
      </c>
      <c r="F415" s="50">
        <v>0</v>
      </c>
      <c r="G415" s="50">
        <v>0</v>
      </c>
      <c r="H415" s="50">
        <v>12337351</v>
      </c>
      <c r="I415" s="50">
        <v>0</v>
      </c>
      <c r="J415" s="51">
        <v>2467195</v>
      </c>
      <c r="K415" s="50">
        <v>29606343</v>
      </c>
      <c r="L415" s="73">
        <v>32073538</v>
      </c>
      <c r="M415" s="118"/>
      <c r="N415" s="120">
        <v>29606343</v>
      </c>
      <c r="O415" s="120">
        <v>17268992</v>
      </c>
      <c r="P415" s="120">
        <v>0</v>
      </c>
      <c r="Q415" s="120">
        <v>35181948</v>
      </c>
      <c r="R415" s="120">
        <v>32714753</v>
      </c>
      <c r="S415" s="47"/>
    </row>
    <row r="416" spans="1:19" ht="12.75" customHeight="1" x14ac:dyDescent="0.2">
      <c r="A416" s="511"/>
      <c r="B416" s="511"/>
      <c r="C416" s="53" t="s">
        <v>3</v>
      </c>
      <c r="D416" s="54">
        <v>9</v>
      </c>
      <c r="E416" s="55">
        <v>10160.26</v>
      </c>
      <c r="F416" s="55">
        <v>0</v>
      </c>
      <c r="G416" s="55">
        <v>0</v>
      </c>
      <c r="H416" s="55">
        <v>6371.71</v>
      </c>
      <c r="I416" s="55">
        <v>0</v>
      </c>
      <c r="J416" s="55">
        <v>1377.66</v>
      </c>
      <c r="K416" s="56">
        <v>16531.97</v>
      </c>
      <c r="L416" s="46">
        <v>17909.63</v>
      </c>
      <c r="M416" s="117"/>
      <c r="N416" s="119">
        <v>16531.97</v>
      </c>
      <c r="O416" s="119">
        <v>10160.26</v>
      </c>
      <c r="P416" s="119"/>
      <c r="Q416" s="119">
        <v>19738.48</v>
      </c>
      <c r="R416" s="119">
        <v>18360.82</v>
      </c>
      <c r="S416" s="47"/>
    </row>
    <row r="417" spans="1:19" ht="9" customHeight="1" x14ac:dyDescent="0.2">
      <c r="A417" s="511"/>
      <c r="B417" s="511"/>
      <c r="C417" s="48" t="s">
        <v>4</v>
      </c>
      <c r="D417" s="49">
        <v>14</v>
      </c>
      <c r="E417" s="50">
        <v>19673007</v>
      </c>
      <c r="F417" s="50">
        <v>0</v>
      </c>
      <c r="G417" s="50">
        <v>0</v>
      </c>
      <c r="H417" s="50">
        <v>12337351</v>
      </c>
      <c r="I417" s="50">
        <v>0</v>
      </c>
      <c r="J417" s="51">
        <v>2667522</v>
      </c>
      <c r="K417" s="50">
        <v>32010358</v>
      </c>
      <c r="L417" s="73">
        <v>34677879</v>
      </c>
      <c r="M417" s="118"/>
      <c r="N417" s="120">
        <v>32010358</v>
      </c>
      <c r="O417" s="120">
        <v>19673007</v>
      </c>
      <c r="P417" s="120">
        <v>0</v>
      </c>
      <c r="Q417" s="120">
        <v>38219027</v>
      </c>
      <c r="R417" s="120">
        <v>35551505</v>
      </c>
      <c r="S417" s="47"/>
    </row>
    <row r="418" spans="1:19" ht="12.75" customHeight="1" x14ac:dyDescent="0.2">
      <c r="A418" s="511"/>
      <c r="B418" s="511"/>
      <c r="C418" s="53" t="s">
        <v>3</v>
      </c>
      <c r="D418" s="54">
        <v>15</v>
      </c>
      <c r="E418" s="55">
        <v>11605.3</v>
      </c>
      <c r="F418" s="55">
        <v>0</v>
      </c>
      <c r="G418" s="55">
        <v>0</v>
      </c>
      <c r="H418" s="55">
        <v>6371.71</v>
      </c>
      <c r="I418" s="55">
        <v>0</v>
      </c>
      <c r="J418" s="55">
        <v>1498.08</v>
      </c>
      <c r="K418" s="56">
        <v>17977.009999999998</v>
      </c>
      <c r="L418" s="46">
        <v>19475.09</v>
      </c>
      <c r="M418" s="117"/>
      <c r="N418" s="119">
        <v>17977.009999999998</v>
      </c>
      <c r="O418" s="119">
        <v>11605.3</v>
      </c>
      <c r="P418" s="119"/>
      <c r="Q418" s="119">
        <v>21564.04</v>
      </c>
      <c r="R418" s="119">
        <v>20065.96</v>
      </c>
      <c r="S418" s="47"/>
    </row>
    <row r="419" spans="1:19" ht="9" customHeight="1" x14ac:dyDescent="0.2">
      <c r="A419" s="511"/>
      <c r="B419" s="511"/>
      <c r="C419" s="48" t="s">
        <v>4</v>
      </c>
      <c r="D419" s="49">
        <v>20</v>
      </c>
      <c r="E419" s="50">
        <v>22470994</v>
      </c>
      <c r="F419" s="50">
        <v>0</v>
      </c>
      <c r="G419" s="50">
        <v>0</v>
      </c>
      <c r="H419" s="50">
        <v>12337351</v>
      </c>
      <c r="I419" s="50">
        <v>0</v>
      </c>
      <c r="J419" s="51">
        <v>2900687</v>
      </c>
      <c r="K419" s="50">
        <v>34808345</v>
      </c>
      <c r="L419" s="73">
        <v>37709033</v>
      </c>
      <c r="M419" s="118"/>
      <c r="N419" s="120">
        <v>34808345</v>
      </c>
      <c r="O419" s="120">
        <v>22470994</v>
      </c>
      <c r="P419" s="120">
        <v>0</v>
      </c>
      <c r="Q419" s="120">
        <v>41753804</v>
      </c>
      <c r="R419" s="120">
        <v>38853116</v>
      </c>
      <c r="S419" s="47"/>
    </row>
    <row r="420" spans="1:19" ht="12.75" customHeight="1" x14ac:dyDescent="0.2">
      <c r="A420" s="511"/>
      <c r="B420" s="511"/>
      <c r="C420" s="53" t="s">
        <v>3</v>
      </c>
      <c r="D420" s="54">
        <v>21</v>
      </c>
      <c r="E420" s="55">
        <v>13017.3</v>
      </c>
      <c r="F420" s="55">
        <v>0</v>
      </c>
      <c r="G420" s="55">
        <v>0</v>
      </c>
      <c r="H420" s="55">
        <v>6371.71</v>
      </c>
      <c r="I420" s="55">
        <v>0</v>
      </c>
      <c r="J420" s="55">
        <v>1615.75</v>
      </c>
      <c r="K420" s="56">
        <v>19389.009999999998</v>
      </c>
      <c r="L420" s="46">
        <v>21004.76</v>
      </c>
      <c r="M420" s="117"/>
      <c r="N420" s="119">
        <v>19389.009999999998</v>
      </c>
      <c r="O420" s="119">
        <v>13017.3</v>
      </c>
      <c r="P420" s="119"/>
      <c r="Q420" s="119">
        <v>23347.87</v>
      </c>
      <c r="R420" s="119">
        <v>21732.12</v>
      </c>
      <c r="S420" s="47"/>
    </row>
    <row r="421" spans="1:19" ht="9" customHeight="1" x14ac:dyDescent="0.2">
      <c r="A421" s="511"/>
      <c r="B421" s="511"/>
      <c r="C421" s="48" t="s">
        <v>4</v>
      </c>
      <c r="D421" s="49">
        <v>27</v>
      </c>
      <c r="E421" s="50">
        <v>25205007</v>
      </c>
      <c r="F421" s="50">
        <v>0</v>
      </c>
      <c r="G421" s="50">
        <v>0</v>
      </c>
      <c r="H421" s="50">
        <v>12337351</v>
      </c>
      <c r="I421" s="50">
        <v>0</v>
      </c>
      <c r="J421" s="51">
        <v>3128528</v>
      </c>
      <c r="K421" s="50">
        <v>37542358</v>
      </c>
      <c r="L421" s="73">
        <v>40670887</v>
      </c>
      <c r="M421" s="118"/>
      <c r="N421" s="120">
        <v>37542358</v>
      </c>
      <c r="O421" s="120">
        <v>25205007</v>
      </c>
      <c r="P421" s="120">
        <v>0</v>
      </c>
      <c r="Q421" s="120">
        <v>45207780</v>
      </c>
      <c r="R421" s="120">
        <v>42079252</v>
      </c>
      <c r="S421" s="47"/>
    </row>
    <row r="422" spans="1:19" ht="12.75" customHeight="1" x14ac:dyDescent="0.2">
      <c r="A422" s="511"/>
      <c r="B422" s="511"/>
      <c r="C422" s="53" t="s">
        <v>3</v>
      </c>
      <c r="D422" s="54">
        <v>28</v>
      </c>
      <c r="E422" s="55">
        <v>14402.95</v>
      </c>
      <c r="F422" s="55">
        <v>0</v>
      </c>
      <c r="G422" s="55">
        <v>0</v>
      </c>
      <c r="H422" s="55">
        <v>6371.71</v>
      </c>
      <c r="I422" s="55">
        <v>0</v>
      </c>
      <c r="J422" s="55">
        <v>1731.22</v>
      </c>
      <c r="K422" s="56">
        <v>20774.66</v>
      </c>
      <c r="L422" s="46">
        <v>22505.88</v>
      </c>
      <c r="M422" s="117"/>
      <c r="N422" s="119">
        <v>20774.66</v>
      </c>
      <c r="O422" s="119">
        <v>14402.95</v>
      </c>
      <c r="P422" s="119"/>
      <c r="Q422" s="119">
        <v>25098.41</v>
      </c>
      <c r="R422" s="119">
        <v>23367.19</v>
      </c>
      <c r="S422" s="47"/>
    </row>
    <row r="423" spans="1:19" ht="9" customHeight="1" x14ac:dyDescent="0.2">
      <c r="A423" s="511"/>
      <c r="B423" s="511"/>
      <c r="C423" s="48" t="s">
        <v>4</v>
      </c>
      <c r="D423" s="49">
        <v>34</v>
      </c>
      <c r="E423" s="50">
        <v>27888000</v>
      </c>
      <c r="F423" s="50">
        <v>0</v>
      </c>
      <c r="G423" s="50">
        <v>0</v>
      </c>
      <c r="H423" s="50">
        <v>12337351</v>
      </c>
      <c r="I423" s="50">
        <v>0</v>
      </c>
      <c r="J423" s="51">
        <v>3352109</v>
      </c>
      <c r="K423" s="50">
        <v>40225351</v>
      </c>
      <c r="L423" s="73">
        <v>43577460</v>
      </c>
      <c r="M423" s="118"/>
      <c r="N423" s="120">
        <v>40225351</v>
      </c>
      <c r="O423" s="120">
        <v>27888000</v>
      </c>
      <c r="P423" s="120">
        <v>0</v>
      </c>
      <c r="Q423" s="120">
        <v>48597298</v>
      </c>
      <c r="R423" s="120">
        <v>45245189</v>
      </c>
      <c r="S423" s="47"/>
    </row>
    <row r="424" spans="1:19" ht="12.75" customHeight="1" x14ac:dyDescent="0.2">
      <c r="A424" s="511"/>
      <c r="B424" s="511"/>
      <c r="C424" s="53" t="s">
        <v>3</v>
      </c>
      <c r="D424" s="54">
        <v>35</v>
      </c>
      <c r="E424" s="55">
        <v>15435.86</v>
      </c>
      <c r="F424" s="55">
        <v>0</v>
      </c>
      <c r="G424" s="55">
        <v>0</v>
      </c>
      <c r="H424" s="55">
        <v>6371.71</v>
      </c>
      <c r="I424" s="55">
        <v>0</v>
      </c>
      <c r="J424" s="55">
        <v>1817.3</v>
      </c>
      <c r="K424" s="56">
        <v>21807.57</v>
      </c>
      <c r="L424" s="46">
        <v>23624.87</v>
      </c>
      <c r="M424" s="117"/>
      <c r="N424" s="119">
        <v>21807.57</v>
      </c>
      <c r="O424" s="119">
        <v>15435.86</v>
      </c>
      <c r="P424" s="119"/>
      <c r="Q424" s="119">
        <v>26403.32</v>
      </c>
      <c r="R424" s="119">
        <v>24586.02</v>
      </c>
      <c r="S424" s="47"/>
    </row>
    <row r="425" spans="1:19" ht="9" customHeight="1" x14ac:dyDescent="0.2">
      <c r="A425" s="512"/>
      <c r="B425" s="512"/>
      <c r="C425" s="58" t="s">
        <v>4</v>
      </c>
      <c r="D425" s="59"/>
      <c r="E425" s="61">
        <v>29887993</v>
      </c>
      <c r="F425" s="61">
        <v>0</v>
      </c>
      <c r="G425" s="61">
        <v>0</v>
      </c>
      <c r="H425" s="61">
        <v>12337351</v>
      </c>
      <c r="I425" s="61">
        <v>0</v>
      </c>
      <c r="J425" s="60">
        <v>3518783</v>
      </c>
      <c r="K425" s="61">
        <v>42225344</v>
      </c>
      <c r="L425" s="73">
        <v>45744127</v>
      </c>
      <c r="M425" s="118"/>
      <c r="N425" s="120">
        <v>42225344</v>
      </c>
      <c r="O425" s="120">
        <v>29887993</v>
      </c>
      <c r="P425" s="120">
        <v>0</v>
      </c>
      <c r="Q425" s="120">
        <v>51123956</v>
      </c>
      <c r="R425" s="120">
        <v>47605173</v>
      </c>
      <c r="S425" s="47"/>
    </row>
    <row r="426" spans="1:19" ht="12.75" customHeight="1" x14ac:dyDescent="0.2">
      <c r="A426" s="492">
        <v>36100</v>
      </c>
      <c r="B426" s="492">
        <v>36311</v>
      </c>
      <c r="C426" s="42" t="s">
        <v>3</v>
      </c>
      <c r="D426" s="43">
        <v>0</v>
      </c>
      <c r="E426" s="44">
        <v>8787</v>
      </c>
      <c r="F426" s="44">
        <v>0</v>
      </c>
      <c r="G426" s="44">
        <v>0</v>
      </c>
      <c r="H426" s="44">
        <v>6371.71</v>
      </c>
      <c r="I426" s="44">
        <v>0</v>
      </c>
      <c r="J426" s="44">
        <v>1263.23</v>
      </c>
      <c r="K426" s="45">
        <v>15158.71</v>
      </c>
      <c r="L426" s="46">
        <v>16421.939999999999</v>
      </c>
      <c r="M426" s="117"/>
      <c r="N426" s="119">
        <v>15158.71</v>
      </c>
      <c r="O426" s="119">
        <v>8787</v>
      </c>
      <c r="P426" s="119"/>
      <c r="Q426" s="119">
        <v>18003.599999999999</v>
      </c>
      <c r="R426" s="119">
        <v>16740.37</v>
      </c>
      <c r="S426" s="47"/>
    </row>
    <row r="427" spans="1:19" ht="9" customHeight="1" x14ac:dyDescent="0.2">
      <c r="A427" s="493"/>
      <c r="B427" s="493"/>
      <c r="C427" s="48" t="s">
        <v>4</v>
      </c>
      <c r="D427" s="49">
        <v>2</v>
      </c>
      <c r="E427" s="50">
        <v>17014004</v>
      </c>
      <c r="F427" s="50">
        <v>0</v>
      </c>
      <c r="G427" s="50">
        <v>0</v>
      </c>
      <c r="H427" s="50">
        <v>12337351</v>
      </c>
      <c r="I427" s="50">
        <v>0</v>
      </c>
      <c r="J427" s="51">
        <v>2445954</v>
      </c>
      <c r="K427" s="50">
        <v>29351355</v>
      </c>
      <c r="L427" s="73">
        <v>31797310</v>
      </c>
      <c r="M427" s="118"/>
      <c r="N427" s="120">
        <v>29351355</v>
      </c>
      <c r="O427" s="120">
        <v>17014004</v>
      </c>
      <c r="P427" s="120">
        <v>0</v>
      </c>
      <c r="Q427" s="120">
        <v>34859831</v>
      </c>
      <c r="R427" s="120">
        <v>32413876</v>
      </c>
      <c r="S427" s="47"/>
    </row>
    <row r="428" spans="1:19" ht="12.75" customHeight="1" x14ac:dyDescent="0.2">
      <c r="A428" s="511">
        <v>36100</v>
      </c>
      <c r="B428" s="511">
        <v>36311</v>
      </c>
      <c r="C428" s="53" t="s">
        <v>3</v>
      </c>
      <c r="D428" s="54">
        <v>3</v>
      </c>
      <c r="E428" s="55">
        <v>9191.3799999999992</v>
      </c>
      <c r="F428" s="55">
        <v>0</v>
      </c>
      <c r="G428" s="55">
        <v>0</v>
      </c>
      <c r="H428" s="55">
        <v>6371.71</v>
      </c>
      <c r="I428" s="55">
        <v>0</v>
      </c>
      <c r="J428" s="55">
        <v>1296.92</v>
      </c>
      <c r="K428" s="56">
        <v>15563.09</v>
      </c>
      <c r="L428" s="46">
        <v>16860.009999999998</v>
      </c>
      <c r="M428" s="117"/>
      <c r="N428" s="119">
        <v>15563.09</v>
      </c>
      <c r="O428" s="119">
        <v>9191.3799999999992</v>
      </c>
      <c r="P428" s="119"/>
      <c r="Q428" s="119">
        <v>18514.46</v>
      </c>
      <c r="R428" s="119">
        <v>17217.54</v>
      </c>
      <c r="S428" s="47"/>
    </row>
    <row r="429" spans="1:19" ht="9" customHeight="1" x14ac:dyDescent="0.2">
      <c r="A429" s="511"/>
      <c r="B429" s="511"/>
      <c r="C429" s="48" t="s">
        <v>4</v>
      </c>
      <c r="D429" s="49">
        <v>8</v>
      </c>
      <c r="E429" s="50">
        <v>17796993</v>
      </c>
      <c r="F429" s="50">
        <v>0</v>
      </c>
      <c r="G429" s="50">
        <v>0</v>
      </c>
      <c r="H429" s="50">
        <v>12337351</v>
      </c>
      <c r="I429" s="50">
        <v>0</v>
      </c>
      <c r="J429" s="51">
        <v>2511187</v>
      </c>
      <c r="K429" s="50">
        <v>30134344</v>
      </c>
      <c r="L429" s="73">
        <v>32645532</v>
      </c>
      <c r="M429" s="118"/>
      <c r="N429" s="120">
        <v>30134344</v>
      </c>
      <c r="O429" s="120">
        <v>17796993</v>
      </c>
      <c r="P429" s="120">
        <v>0</v>
      </c>
      <c r="Q429" s="120">
        <v>35848993</v>
      </c>
      <c r="R429" s="120">
        <v>33337806</v>
      </c>
      <c r="S429" s="47"/>
    </row>
    <row r="430" spans="1:19" ht="12.75" customHeight="1" x14ac:dyDescent="0.2">
      <c r="A430" s="511"/>
      <c r="B430" s="511"/>
      <c r="C430" s="53" t="s">
        <v>3</v>
      </c>
      <c r="D430" s="54">
        <v>9</v>
      </c>
      <c r="E430" s="55">
        <v>10457.74</v>
      </c>
      <c r="F430" s="55">
        <v>0</v>
      </c>
      <c r="G430" s="55">
        <v>0</v>
      </c>
      <c r="H430" s="55">
        <v>6371.71</v>
      </c>
      <c r="I430" s="55">
        <v>0</v>
      </c>
      <c r="J430" s="55">
        <v>1402.45</v>
      </c>
      <c r="K430" s="56">
        <v>16829.45</v>
      </c>
      <c r="L430" s="46">
        <v>18231.900000000001</v>
      </c>
      <c r="M430" s="117"/>
      <c r="N430" s="119">
        <v>16829.45</v>
      </c>
      <c r="O430" s="119">
        <v>10457.74</v>
      </c>
      <c r="P430" s="119"/>
      <c r="Q430" s="119">
        <v>20114.29</v>
      </c>
      <c r="R430" s="119">
        <v>18711.84</v>
      </c>
      <c r="S430" s="47"/>
    </row>
    <row r="431" spans="1:19" ht="9" customHeight="1" x14ac:dyDescent="0.2">
      <c r="A431" s="511"/>
      <c r="B431" s="511"/>
      <c r="C431" s="48" t="s">
        <v>4</v>
      </c>
      <c r="D431" s="49">
        <v>14</v>
      </c>
      <c r="E431" s="50">
        <v>20249008</v>
      </c>
      <c r="F431" s="50">
        <v>0</v>
      </c>
      <c r="G431" s="50">
        <v>0</v>
      </c>
      <c r="H431" s="50">
        <v>12337351</v>
      </c>
      <c r="I431" s="50">
        <v>0</v>
      </c>
      <c r="J431" s="51">
        <v>2715522</v>
      </c>
      <c r="K431" s="50">
        <v>32586359</v>
      </c>
      <c r="L431" s="73">
        <v>35301881</v>
      </c>
      <c r="M431" s="118"/>
      <c r="N431" s="120">
        <v>32586359</v>
      </c>
      <c r="O431" s="120">
        <v>20249008</v>
      </c>
      <c r="P431" s="120">
        <v>0</v>
      </c>
      <c r="Q431" s="120">
        <v>38946696</v>
      </c>
      <c r="R431" s="120">
        <v>36231174</v>
      </c>
      <c r="S431" s="47"/>
    </row>
    <row r="432" spans="1:19" ht="12.75" customHeight="1" x14ac:dyDescent="0.2">
      <c r="A432" s="511"/>
      <c r="B432" s="511"/>
      <c r="C432" s="53" t="s">
        <v>3</v>
      </c>
      <c r="D432" s="54">
        <v>15</v>
      </c>
      <c r="E432" s="55">
        <v>11927.57</v>
      </c>
      <c r="F432" s="55">
        <v>0</v>
      </c>
      <c r="G432" s="55">
        <v>0</v>
      </c>
      <c r="H432" s="55">
        <v>6371.71</v>
      </c>
      <c r="I432" s="55">
        <v>0</v>
      </c>
      <c r="J432" s="55">
        <v>1524.94</v>
      </c>
      <c r="K432" s="56">
        <v>18299.28</v>
      </c>
      <c r="L432" s="46">
        <v>19824.22</v>
      </c>
      <c r="M432" s="117"/>
      <c r="N432" s="119">
        <v>18299.28</v>
      </c>
      <c r="O432" s="119">
        <v>11927.57</v>
      </c>
      <c r="P432" s="119"/>
      <c r="Q432" s="119">
        <v>21971.18</v>
      </c>
      <c r="R432" s="119">
        <v>20446.240000000002</v>
      </c>
      <c r="S432" s="47"/>
    </row>
    <row r="433" spans="1:19" ht="9" customHeight="1" x14ac:dyDescent="0.2">
      <c r="A433" s="511"/>
      <c r="B433" s="511"/>
      <c r="C433" s="48" t="s">
        <v>4</v>
      </c>
      <c r="D433" s="49">
        <v>20</v>
      </c>
      <c r="E433" s="50">
        <v>23094996</v>
      </c>
      <c r="F433" s="50">
        <v>0</v>
      </c>
      <c r="G433" s="50">
        <v>0</v>
      </c>
      <c r="H433" s="50">
        <v>12337351</v>
      </c>
      <c r="I433" s="50">
        <v>0</v>
      </c>
      <c r="J433" s="51">
        <v>2952696</v>
      </c>
      <c r="K433" s="50">
        <v>35432347</v>
      </c>
      <c r="L433" s="73">
        <v>38385042</v>
      </c>
      <c r="M433" s="118"/>
      <c r="N433" s="120">
        <v>35432347</v>
      </c>
      <c r="O433" s="120">
        <v>23094996</v>
      </c>
      <c r="P433" s="120">
        <v>0</v>
      </c>
      <c r="Q433" s="120">
        <v>42542137</v>
      </c>
      <c r="R433" s="120">
        <v>39589441</v>
      </c>
      <c r="S433" s="47"/>
    </row>
    <row r="434" spans="1:19" ht="12.75" customHeight="1" x14ac:dyDescent="0.2">
      <c r="A434" s="511"/>
      <c r="B434" s="511"/>
      <c r="C434" s="53" t="s">
        <v>3</v>
      </c>
      <c r="D434" s="54">
        <v>21</v>
      </c>
      <c r="E434" s="55">
        <v>13364.36</v>
      </c>
      <c r="F434" s="55">
        <v>0</v>
      </c>
      <c r="G434" s="55">
        <v>0</v>
      </c>
      <c r="H434" s="55">
        <v>6371.71</v>
      </c>
      <c r="I434" s="55">
        <v>0</v>
      </c>
      <c r="J434" s="55">
        <v>1644.67</v>
      </c>
      <c r="K434" s="56">
        <v>19736.07</v>
      </c>
      <c r="L434" s="46">
        <v>21380.74</v>
      </c>
      <c r="M434" s="117"/>
      <c r="N434" s="119">
        <v>19736.07</v>
      </c>
      <c r="O434" s="119">
        <v>13364.36</v>
      </c>
      <c r="P434" s="119"/>
      <c r="Q434" s="119">
        <v>23786.32</v>
      </c>
      <c r="R434" s="119">
        <v>22141.65</v>
      </c>
      <c r="S434" s="47"/>
    </row>
    <row r="435" spans="1:19" ht="9" customHeight="1" x14ac:dyDescent="0.2">
      <c r="A435" s="511"/>
      <c r="B435" s="511"/>
      <c r="C435" s="48" t="s">
        <v>4</v>
      </c>
      <c r="D435" s="49">
        <v>27</v>
      </c>
      <c r="E435" s="50">
        <v>25877009</v>
      </c>
      <c r="F435" s="50">
        <v>0</v>
      </c>
      <c r="G435" s="50">
        <v>0</v>
      </c>
      <c r="H435" s="50">
        <v>12337351</v>
      </c>
      <c r="I435" s="50">
        <v>0</v>
      </c>
      <c r="J435" s="51">
        <v>3184525</v>
      </c>
      <c r="K435" s="50">
        <v>38214360</v>
      </c>
      <c r="L435" s="73">
        <v>41398885</v>
      </c>
      <c r="M435" s="118"/>
      <c r="N435" s="120">
        <v>38214360</v>
      </c>
      <c r="O435" s="120">
        <v>25877009</v>
      </c>
      <c r="P435" s="120">
        <v>0</v>
      </c>
      <c r="Q435" s="120">
        <v>46056738</v>
      </c>
      <c r="R435" s="120">
        <v>42872213</v>
      </c>
      <c r="S435" s="47"/>
    </row>
    <row r="436" spans="1:19" ht="12.75" customHeight="1" x14ac:dyDescent="0.2">
      <c r="A436" s="511"/>
      <c r="B436" s="511"/>
      <c r="C436" s="53" t="s">
        <v>3</v>
      </c>
      <c r="D436" s="54">
        <v>28</v>
      </c>
      <c r="E436" s="55">
        <v>14774.8</v>
      </c>
      <c r="F436" s="55">
        <v>0</v>
      </c>
      <c r="G436" s="55">
        <v>0</v>
      </c>
      <c r="H436" s="55">
        <v>6371.71</v>
      </c>
      <c r="I436" s="55">
        <v>0</v>
      </c>
      <c r="J436" s="55">
        <v>1762.21</v>
      </c>
      <c r="K436" s="56">
        <v>21146.51</v>
      </c>
      <c r="L436" s="46">
        <v>22908.720000000001</v>
      </c>
      <c r="M436" s="117"/>
      <c r="N436" s="119">
        <v>21146.51</v>
      </c>
      <c r="O436" s="119">
        <v>14774.8</v>
      </c>
      <c r="P436" s="119"/>
      <c r="Q436" s="119">
        <v>25568.18</v>
      </c>
      <c r="R436" s="119">
        <v>23805.97</v>
      </c>
      <c r="S436" s="47"/>
    </row>
    <row r="437" spans="1:19" ht="9" customHeight="1" x14ac:dyDescent="0.2">
      <c r="A437" s="511"/>
      <c r="B437" s="511"/>
      <c r="C437" s="48" t="s">
        <v>4</v>
      </c>
      <c r="D437" s="49">
        <v>34</v>
      </c>
      <c r="E437" s="50">
        <v>28608002</v>
      </c>
      <c r="F437" s="50">
        <v>0</v>
      </c>
      <c r="G437" s="50">
        <v>0</v>
      </c>
      <c r="H437" s="50">
        <v>12337351</v>
      </c>
      <c r="I437" s="50">
        <v>0</v>
      </c>
      <c r="J437" s="51">
        <v>3412114</v>
      </c>
      <c r="K437" s="50">
        <v>40945353</v>
      </c>
      <c r="L437" s="73">
        <v>44357467</v>
      </c>
      <c r="M437" s="118"/>
      <c r="N437" s="120">
        <v>40945353</v>
      </c>
      <c r="O437" s="120">
        <v>28608002</v>
      </c>
      <c r="P437" s="120">
        <v>0</v>
      </c>
      <c r="Q437" s="120">
        <v>49506900</v>
      </c>
      <c r="R437" s="120">
        <v>46094786</v>
      </c>
      <c r="S437" s="47"/>
    </row>
    <row r="438" spans="1:19" ht="12.75" customHeight="1" x14ac:dyDescent="0.2">
      <c r="A438" s="511"/>
      <c r="B438" s="511"/>
      <c r="C438" s="53" t="s">
        <v>3</v>
      </c>
      <c r="D438" s="54">
        <v>35</v>
      </c>
      <c r="E438" s="55">
        <v>15826.31</v>
      </c>
      <c r="F438" s="55">
        <v>0</v>
      </c>
      <c r="G438" s="55">
        <v>0</v>
      </c>
      <c r="H438" s="55">
        <v>6371.71</v>
      </c>
      <c r="I438" s="55">
        <v>0</v>
      </c>
      <c r="J438" s="55">
        <v>1849.84</v>
      </c>
      <c r="K438" s="56">
        <v>22198.02</v>
      </c>
      <c r="L438" s="46">
        <v>24047.86</v>
      </c>
      <c r="M438" s="117"/>
      <c r="N438" s="119">
        <v>22198.02</v>
      </c>
      <c r="O438" s="119">
        <v>15826.31</v>
      </c>
      <c r="P438" s="119"/>
      <c r="Q438" s="119">
        <v>26896.6</v>
      </c>
      <c r="R438" s="119">
        <v>25046.76</v>
      </c>
      <c r="S438" s="47"/>
    </row>
    <row r="439" spans="1:19" ht="9" customHeight="1" x14ac:dyDescent="0.2">
      <c r="A439" s="512"/>
      <c r="B439" s="512"/>
      <c r="C439" s="58" t="s">
        <v>4</v>
      </c>
      <c r="D439" s="59"/>
      <c r="E439" s="61">
        <v>30644009</v>
      </c>
      <c r="F439" s="61">
        <v>0</v>
      </c>
      <c r="G439" s="61">
        <v>0</v>
      </c>
      <c r="H439" s="61">
        <v>12337351</v>
      </c>
      <c r="I439" s="61">
        <v>0</v>
      </c>
      <c r="J439" s="60">
        <v>3581790</v>
      </c>
      <c r="K439" s="61">
        <v>42981360</v>
      </c>
      <c r="L439" s="73">
        <v>46563150</v>
      </c>
      <c r="M439" s="118"/>
      <c r="N439" s="120">
        <v>42981360</v>
      </c>
      <c r="O439" s="120">
        <v>30644009</v>
      </c>
      <c r="P439" s="120">
        <v>0</v>
      </c>
      <c r="Q439" s="120">
        <v>52079080</v>
      </c>
      <c r="R439" s="120">
        <v>48497290</v>
      </c>
      <c r="S439" s="47"/>
    </row>
    <row r="440" spans="1:19" ht="12.75" customHeight="1" x14ac:dyDescent="0.2">
      <c r="A440" s="492">
        <v>36312</v>
      </c>
      <c r="B440" s="492">
        <v>36707</v>
      </c>
      <c r="C440" s="42" t="s">
        <v>3</v>
      </c>
      <c r="D440" s="43">
        <v>0</v>
      </c>
      <c r="E440" s="44">
        <v>9010.11</v>
      </c>
      <c r="F440" s="44">
        <v>0</v>
      </c>
      <c r="G440" s="44">
        <v>0</v>
      </c>
      <c r="H440" s="44">
        <v>6371.71</v>
      </c>
      <c r="I440" s="44">
        <v>0</v>
      </c>
      <c r="J440" s="44">
        <v>1281.82</v>
      </c>
      <c r="K440" s="45">
        <v>15381.82</v>
      </c>
      <c r="L440" s="46">
        <v>16663.64</v>
      </c>
      <c r="M440" s="117"/>
      <c r="N440" s="119">
        <v>15381.82</v>
      </c>
      <c r="O440" s="119">
        <v>9010.11</v>
      </c>
      <c r="P440" s="119"/>
      <c r="Q440" s="119">
        <v>18285.46</v>
      </c>
      <c r="R440" s="119">
        <v>17003.64</v>
      </c>
      <c r="S440" s="47"/>
    </row>
    <row r="441" spans="1:19" ht="9" customHeight="1" x14ac:dyDescent="0.2">
      <c r="A441" s="493"/>
      <c r="B441" s="493"/>
      <c r="C441" s="48" t="s">
        <v>4</v>
      </c>
      <c r="D441" s="49">
        <v>2</v>
      </c>
      <c r="E441" s="50">
        <v>17446006</v>
      </c>
      <c r="F441" s="50">
        <v>0</v>
      </c>
      <c r="G441" s="50">
        <v>0</v>
      </c>
      <c r="H441" s="50">
        <v>12337351</v>
      </c>
      <c r="I441" s="50">
        <v>0</v>
      </c>
      <c r="J441" s="51">
        <v>2481950</v>
      </c>
      <c r="K441" s="50">
        <v>29783357</v>
      </c>
      <c r="L441" s="73">
        <v>32265306</v>
      </c>
      <c r="M441" s="118"/>
      <c r="N441" s="120">
        <v>29783357</v>
      </c>
      <c r="O441" s="120">
        <v>17446006</v>
      </c>
      <c r="P441" s="120">
        <v>0</v>
      </c>
      <c r="Q441" s="120">
        <v>35405588</v>
      </c>
      <c r="R441" s="120">
        <v>32923638</v>
      </c>
      <c r="S441" s="47"/>
    </row>
    <row r="442" spans="1:19" ht="12.75" customHeight="1" x14ac:dyDescent="0.2">
      <c r="A442" s="511">
        <v>36312</v>
      </c>
      <c r="B442" s="511">
        <v>36707</v>
      </c>
      <c r="C442" s="53" t="s">
        <v>3</v>
      </c>
      <c r="D442" s="54">
        <v>3</v>
      </c>
      <c r="E442" s="55">
        <v>9420.69</v>
      </c>
      <c r="F442" s="55">
        <v>0</v>
      </c>
      <c r="G442" s="55">
        <v>0</v>
      </c>
      <c r="H442" s="55">
        <v>6371.71</v>
      </c>
      <c r="I442" s="55">
        <v>0</v>
      </c>
      <c r="J442" s="55">
        <v>1316.03</v>
      </c>
      <c r="K442" s="56">
        <v>15792.4</v>
      </c>
      <c r="L442" s="46">
        <v>17108.43</v>
      </c>
      <c r="M442" s="117"/>
      <c r="N442" s="119">
        <v>15792.4</v>
      </c>
      <c r="O442" s="119">
        <v>9420.69</v>
      </c>
      <c r="P442" s="119"/>
      <c r="Q442" s="119">
        <v>18804.150000000001</v>
      </c>
      <c r="R442" s="119">
        <v>17488.12</v>
      </c>
      <c r="S442" s="47"/>
    </row>
    <row r="443" spans="1:19" ht="9" customHeight="1" x14ac:dyDescent="0.2">
      <c r="A443" s="511"/>
      <c r="B443" s="511"/>
      <c r="C443" s="48" t="s">
        <v>4</v>
      </c>
      <c r="D443" s="49">
        <v>8</v>
      </c>
      <c r="E443" s="50">
        <v>18240999</v>
      </c>
      <c r="F443" s="50">
        <v>0</v>
      </c>
      <c r="G443" s="50">
        <v>0</v>
      </c>
      <c r="H443" s="50">
        <v>12337351</v>
      </c>
      <c r="I443" s="50">
        <v>0</v>
      </c>
      <c r="J443" s="51">
        <v>2548189</v>
      </c>
      <c r="K443" s="50">
        <v>30578350</v>
      </c>
      <c r="L443" s="73">
        <v>33126540</v>
      </c>
      <c r="M443" s="118"/>
      <c r="N443" s="120">
        <v>30578350</v>
      </c>
      <c r="O443" s="120">
        <v>18240999</v>
      </c>
      <c r="P443" s="120">
        <v>0</v>
      </c>
      <c r="Q443" s="120">
        <v>36409912</v>
      </c>
      <c r="R443" s="120">
        <v>33861722</v>
      </c>
      <c r="S443" s="47"/>
    </row>
    <row r="444" spans="1:19" ht="12.75" customHeight="1" x14ac:dyDescent="0.2">
      <c r="A444" s="511"/>
      <c r="B444" s="511"/>
      <c r="C444" s="53" t="s">
        <v>3</v>
      </c>
      <c r="D444" s="54">
        <v>9</v>
      </c>
      <c r="E444" s="55">
        <v>10705.64</v>
      </c>
      <c r="F444" s="55">
        <v>0</v>
      </c>
      <c r="G444" s="55">
        <v>0</v>
      </c>
      <c r="H444" s="55">
        <v>6371.71</v>
      </c>
      <c r="I444" s="55">
        <v>0</v>
      </c>
      <c r="J444" s="55">
        <v>1423.11</v>
      </c>
      <c r="K444" s="56">
        <v>17077.349999999999</v>
      </c>
      <c r="L444" s="46">
        <v>18500.46</v>
      </c>
      <c r="M444" s="117"/>
      <c r="N444" s="119">
        <v>17077.349999999999</v>
      </c>
      <c r="O444" s="119">
        <v>10705.64</v>
      </c>
      <c r="P444" s="119"/>
      <c r="Q444" s="119">
        <v>20427.48</v>
      </c>
      <c r="R444" s="119">
        <v>19004.37</v>
      </c>
      <c r="S444" s="47"/>
    </row>
    <row r="445" spans="1:19" ht="9" customHeight="1" x14ac:dyDescent="0.2">
      <c r="A445" s="511"/>
      <c r="B445" s="511"/>
      <c r="C445" s="48" t="s">
        <v>4</v>
      </c>
      <c r="D445" s="49">
        <v>14</v>
      </c>
      <c r="E445" s="50">
        <v>20729010</v>
      </c>
      <c r="F445" s="50">
        <v>0</v>
      </c>
      <c r="G445" s="50">
        <v>0</v>
      </c>
      <c r="H445" s="50">
        <v>12337351</v>
      </c>
      <c r="I445" s="50">
        <v>0</v>
      </c>
      <c r="J445" s="51">
        <v>2755525</v>
      </c>
      <c r="K445" s="50">
        <v>33066360</v>
      </c>
      <c r="L445" s="73">
        <v>35821886</v>
      </c>
      <c r="M445" s="118"/>
      <c r="N445" s="120">
        <v>33066360</v>
      </c>
      <c r="O445" s="120">
        <v>20729010</v>
      </c>
      <c r="P445" s="120">
        <v>0</v>
      </c>
      <c r="Q445" s="120">
        <v>39553117</v>
      </c>
      <c r="R445" s="120">
        <v>36797591</v>
      </c>
      <c r="S445" s="47"/>
    </row>
    <row r="446" spans="1:19" ht="12.75" customHeight="1" x14ac:dyDescent="0.2">
      <c r="A446" s="511"/>
      <c r="B446" s="511"/>
      <c r="C446" s="53" t="s">
        <v>3</v>
      </c>
      <c r="D446" s="54">
        <v>15</v>
      </c>
      <c r="E446" s="55">
        <v>12200.26</v>
      </c>
      <c r="F446" s="55">
        <v>0</v>
      </c>
      <c r="G446" s="55">
        <v>0</v>
      </c>
      <c r="H446" s="55">
        <v>6371.71</v>
      </c>
      <c r="I446" s="55">
        <v>0</v>
      </c>
      <c r="J446" s="55">
        <v>1547.66</v>
      </c>
      <c r="K446" s="56">
        <v>18571.97</v>
      </c>
      <c r="L446" s="46">
        <v>20119.63</v>
      </c>
      <c r="M446" s="117"/>
      <c r="N446" s="119">
        <v>18571.97</v>
      </c>
      <c r="O446" s="119">
        <v>12200.26</v>
      </c>
      <c r="P446" s="119"/>
      <c r="Q446" s="119">
        <v>22315.68</v>
      </c>
      <c r="R446" s="119">
        <v>20768.02</v>
      </c>
      <c r="S446" s="47"/>
    </row>
    <row r="447" spans="1:19" ht="9" customHeight="1" x14ac:dyDescent="0.2">
      <c r="A447" s="511"/>
      <c r="B447" s="511"/>
      <c r="C447" s="48" t="s">
        <v>4</v>
      </c>
      <c r="D447" s="49">
        <v>20</v>
      </c>
      <c r="E447" s="50">
        <v>23622997</v>
      </c>
      <c r="F447" s="50">
        <v>0</v>
      </c>
      <c r="G447" s="50">
        <v>0</v>
      </c>
      <c r="H447" s="50">
        <v>12337351</v>
      </c>
      <c r="I447" s="50">
        <v>0</v>
      </c>
      <c r="J447" s="51">
        <v>2996688</v>
      </c>
      <c r="K447" s="50">
        <v>35960348</v>
      </c>
      <c r="L447" s="73">
        <v>38957036</v>
      </c>
      <c r="M447" s="118"/>
      <c r="N447" s="120">
        <v>35960348</v>
      </c>
      <c r="O447" s="120">
        <v>23622997</v>
      </c>
      <c r="P447" s="120">
        <v>0</v>
      </c>
      <c r="Q447" s="120">
        <v>43209182</v>
      </c>
      <c r="R447" s="120">
        <v>40212494</v>
      </c>
      <c r="S447" s="47"/>
    </row>
    <row r="448" spans="1:19" ht="12.75" customHeight="1" x14ac:dyDescent="0.2">
      <c r="A448" s="511"/>
      <c r="B448" s="511"/>
      <c r="C448" s="53" t="s">
        <v>3</v>
      </c>
      <c r="D448" s="54">
        <v>21</v>
      </c>
      <c r="E448" s="55">
        <v>13655.64</v>
      </c>
      <c r="F448" s="55">
        <v>0</v>
      </c>
      <c r="G448" s="55">
        <v>0</v>
      </c>
      <c r="H448" s="55">
        <v>6371.71</v>
      </c>
      <c r="I448" s="55">
        <v>0</v>
      </c>
      <c r="J448" s="55">
        <v>1668.95</v>
      </c>
      <c r="K448" s="56">
        <v>20027.349999999999</v>
      </c>
      <c r="L448" s="46">
        <v>21696.3</v>
      </c>
      <c r="M448" s="117"/>
      <c r="N448" s="119">
        <v>20027.349999999999</v>
      </c>
      <c r="O448" s="119">
        <v>13655.64</v>
      </c>
      <c r="P448" s="119"/>
      <c r="Q448" s="119">
        <v>24154.32</v>
      </c>
      <c r="R448" s="119">
        <v>22485.37</v>
      </c>
      <c r="S448" s="47"/>
    </row>
    <row r="449" spans="1:19" ht="9" customHeight="1" x14ac:dyDescent="0.2">
      <c r="A449" s="511"/>
      <c r="B449" s="511"/>
      <c r="C449" s="48" t="s">
        <v>4</v>
      </c>
      <c r="D449" s="49">
        <v>27</v>
      </c>
      <c r="E449" s="50">
        <v>26441006</v>
      </c>
      <c r="F449" s="50">
        <v>0</v>
      </c>
      <c r="G449" s="50">
        <v>0</v>
      </c>
      <c r="H449" s="50">
        <v>12337351</v>
      </c>
      <c r="I449" s="50">
        <v>0</v>
      </c>
      <c r="J449" s="51">
        <v>3231538</v>
      </c>
      <c r="K449" s="50">
        <v>38778357</v>
      </c>
      <c r="L449" s="73">
        <v>42009895</v>
      </c>
      <c r="M449" s="118"/>
      <c r="N449" s="120">
        <v>38778357</v>
      </c>
      <c r="O449" s="120">
        <v>26441006</v>
      </c>
      <c r="P449" s="120">
        <v>0</v>
      </c>
      <c r="Q449" s="120">
        <v>46769285</v>
      </c>
      <c r="R449" s="120">
        <v>43537747</v>
      </c>
      <c r="S449" s="47"/>
    </row>
    <row r="450" spans="1:19" ht="12.75" customHeight="1" x14ac:dyDescent="0.2">
      <c r="A450" s="511"/>
      <c r="B450" s="511"/>
      <c r="C450" s="53" t="s">
        <v>3</v>
      </c>
      <c r="D450" s="54">
        <v>28</v>
      </c>
      <c r="E450" s="55">
        <v>15084.67</v>
      </c>
      <c r="F450" s="55">
        <v>0</v>
      </c>
      <c r="G450" s="55">
        <v>0</v>
      </c>
      <c r="H450" s="55">
        <v>6371.71</v>
      </c>
      <c r="I450" s="55">
        <v>0</v>
      </c>
      <c r="J450" s="55">
        <v>1788.03</v>
      </c>
      <c r="K450" s="56">
        <v>21456.38</v>
      </c>
      <c r="L450" s="46">
        <v>23244.41</v>
      </c>
      <c r="M450" s="117"/>
      <c r="N450" s="119">
        <v>21456.38</v>
      </c>
      <c r="O450" s="119">
        <v>15084.67</v>
      </c>
      <c r="P450" s="119"/>
      <c r="Q450" s="119">
        <v>25959.65</v>
      </c>
      <c r="R450" s="119">
        <v>24171.62</v>
      </c>
      <c r="S450" s="47"/>
    </row>
    <row r="451" spans="1:19" ht="9" customHeight="1" x14ac:dyDescent="0.2">
      <c r="A451" s="511"/>
      <c r="B451" s="511"/>
      <c r="C451" s="48" t="s">
        <v>4</v>
      </c>
      <c r="D451" s="49">
        <v>34</v>
      </c>
      <c r="E451" s="50">
        <v>29207994</v>
      </c>
      <c r="F451" s="50">
        <v>0</v>
      </c>
      <c r="G451" s="50">
        <v>0</v>
      </c>
      <c r="H451" s="50">
        <v>12337351</v>
      </c>
      <c r="I451" s="50">
        <v>0</v>
      </c>
      <c r="J451" s="51">
        <v>3462109</v>
      </c>
      <c r="K451" s="50">
        <v>41545345</v>
      </c>
      <c r="L451" s="73">
        <v>45007454</v>
      </c>
      <c r="M451" s="118"/>
      <c r="N451" s="120">
        <v>41545345</v>
      </c>
      <c r="O451" s="120">
        <v>29207994</v>
      </c>
      <c r="P451" s="120">
        <v>0</v>
      </c>
      <c r="Q451" s="120">
        <v>50264892</v>
      </c>
      <c r="R451" s="120">
        <v>46802783</v>
      </c>
      <c r="S451" s="47"/>
    </row>
    <row r="452" spans="1:19" ht="12.75" customHeight="1" x14ac:dyDescent="0.2">
      <c r="A452" s="511"/>
      <c r="B452" s="511"/>
      <c r="C452" s="53" t="s">
        <v>3</v>
      </c>
      <c r="D452" s="54">
        <v>35</v>
      </c>
      <c r="E452" s="55">
        <v>16154.77</v>
      </c>
      <c r="F452" s="55">
        <v>0</v>
      </c>
      <c r="G452" s="55">
        <v>0</v>
      </c>
      <c r="H452" s="55">
        <v>6371.71</v>
      </c>
      <c r="I452" s="55">
        <v>0</v>
      </c>
      <c r="J452" s="55">
        <v>1877.21</v>
      </c>
      <c r="K452" s="56">
        <v>22526.48</v>
      </c>
      <c r="L452" s="46">
        <v>24403.69</v>
      </c>
      <c r="M452" s="117"/>
      <c r="N452" s="119">
        <v>22526.48</v>
      </c>
      <c r="O452" s="119">
        <v>16154.77</v>
      </c>
      <c r="P452" s="119"/>
      <c r="Q452" s="119">
        <v>27311.55</v>
      </c>
      <c r="R452" s="119">
        <v>25434.34</v>
      </c>
      <c r="S452" s="47"/>
    </row>
    <row r="453" spans="1:19" ht="9" customHeight="1" x14ac:dyDescent="0.2">
      <c r="A453" s="512"/>
      <c r="B453" s="512"/>
      <c r="C453" s="58" t="s">
        <v>4</v>
      </c>
      <c r="D453" s="59"/>
      <c r="E453" s="61">
        <v>31279997</v>
      </c>
      <c r="F453" s="61">
        <v>0</v>
      </c>
      <c r="G453" s="61">
        <v>0</v>
      </c>
      <c r="H453" s="61">
        <v>12337351</v>
      </c>
      <c r="I453" s="61">
        <v>0</v>
      </c>
      <c r="J453" s="60">
        <v>3634785</v>
      </c>
      <c r="K453" s="61">
        <v>43617347</v>
      </c>
      <c r="L453" s="73">
        <v>47252133</v>
      </c>
      <c r="M453" s="118"/>
      <c r="N453" s="120">
        <v>43617347</v>
      </c>
      <c r="O453" s="120">
        <v>31279997</v>
      </c>
      <c r="P453" s="120">
        <v>0</v>
      </c>
      <c r="Q453" s="120">
        <v>52882535</v>
      </c>
      <c r="R453" s="120">
        <v>49247750</v>
      </c>
      <c r="S453" s="47"/>
    </row>
    <row r="454" spans="1:19" ht="12.75" customHeight="1" x14ac:dyDescent="0.2">
      <c r="A454" s="492">
        <v>36708</v>
      </c>
      <c r="B454" s="492">
        <v>36769</v>
      </c>
      <c r="C454" s="42" t="s">
        <v>3</v>
      </c>
      <c r="D454" s="43">
        <v>0</v>
      </c>
      <c r="E454" s="44">
        <v>9196.0300000000007</v>
      </c>
      <c r="F454" s="44">
        <v>0</v>
      </c>
      <c r="G454" s="44">
        <v>0</v>
      </c>
      <c r="H454" s="44">
        <v>6371.71</v>
      </c>
      <c r="I454" s="44">
        <v>0</v>
      </c>
      <c r="J454" s="44">
        <v>1297.31</v>
      </c>
      <c r="K454" s="45">
        <v>15567.74</v>
      </c>
      <c r="L454" s="46">
        <v>16865.05</v>
      </c>
      <c r="M454" s="117"/>
      <c r="N454" s="119">
        <v>15567.74</v>
      </c>
      <c r="O454" s="119">
        <v>9196.0300000000007</v>
      </c>
      <c r="P454" s="119"/>
      <c r="Q454" s="119">
        <v>18520.34</v>
      </c>
      <c r="R454" s="119">
        <v>17223.03</v>
      </c>
      <c r="S454" s="47"/>
    </row>
    <row r="455" spans="1:19" ht="9" customHeight="1" x14ac:dyDescent="0.2">
      <c r="A455" s="493"/>
      <c r="B455" s="493"/>
      <c r="C455" s="48" t="s">
        <v>4</v>
      </c>
      <c r="D455" s="49">
        <v>2</v>
      </c>
      <c r="E455" s="50">
        <v>17805997</v>
      </c>
      <c r="F455" s="50">
        <v>0</v>
      </c>
      <c r="G455" s="50">
        <v>0</v>
      </c>
      <c r="H455" s="50">
        <v>12337351</v>
      </c>
      <c r="I455" s="50">
        <v>0</v>
      </c>
      <c r="J455" s="51">
        <v>2511942</v>
      </c>
      <c r="K455" s="50">
        <v>30143348</v>
      </c>
      <c r="L455" s="73">
        <v>32655290</v>
      </c>
      <c r="M455" s="118"/>
      <c r="N455" s="120">
        <v>30143348</v>
      </c>
      <c r="O455" s="120">
        <v>17805997</v>
      </c>
      <c r="P455" s="120">
        <v>0</v>
      </c>
      <c r="Q455" s="120">
        <v>35860379</v>
      </c>
      <c r="R455" s="120">
        <v>33348436</v>
      </c>
      <c r="S455" s="47"/>
    </row>
    <row r="456" spans="1:19" ht="12.75" customHeight="1" x14ac:dyDescent="0.2">
      <c r="A456" s="511">
        <v>36708</v>
      </c>
      <c r="B456" s="511">
        <v>36769</v>
      </c>
      <c r="C456" s="53" t="s">
        <v>3</v>
      </c>
      <c r="D456" s="54">
        <v>3</v>
      </c>
      <c r="E456" s="55">
        <v>9612.81</v>
      </c>
      <c r="F456" s="55">
        <v>0</v>
      </c>
      <c r="G456" s="55">
        <v>0</v>
      </c>
      <c r="H456" s="55">
        <v>6371.71</v>
      </c>
      <c r="I456" s="55">
        <v>0</v>
      </c>
      <c r="J456" s="55">
        <v>1332.04</v>
      </c>
      <c r="K456" s="56">
        <v>15984.52</v>
      </c>
      <c r="L456" s="46">
        <v>17316.560000000001</v>
      </c>
      <c r="M456" s="117"/>
      <c r="N456" s="119">
        <v>15984.52</v>
      </c>
      <c r="O456" s="119">
        <v>9612.81</v>
      </c>
      <c r="P456" s="119"/>
      <c r="Q456" s="119">
        <v>19046.87</v>
      </c>
      <c r="R456" s="119">
        <v>17714.830000000002</v>
      </c>
      <c r="S456" s="47"/>
    </row>
    <row r="457" spans="1:19" ht="9" customHeight="1" x14ac:dyDescent="0.2">
      <c r="A457" s="511"/>
      <c r="B457" s="511"/>
      <c r="C457" s="48" t="s">
        <v>4</v>
      </c>
      <c r="D457" s="49">
        <v>8</v>
      </c>
      <c r="E457" s="50">
        <v>18612996</v>
      </c>
      <c r="F457" s="50">
        <v>0</v>
      </c>
      <c r="G457" s="50">
        <v>0</v>
      </c>
      <c r="H457" s="50">
        <v>12337351</v>
      </c>
      <c r="I457" s="50">
        <v>0</v>
      </c>
      <c r="J457" s="51">
        <v>2579189</v>
      </c>
      <c r="K457" s="50">
        <v>30950347</v>
      </c>
      <c r="L457" s="73">
        <v>33529536</v>
      </c>
      <c r="M457" s="118"/>
      <c r="N457" s="120">
        <v>30950347</v>
      </c>
      <c r="O457" s="120">
        <v>18612996</v>
      </c>
      <c r="P457" s="120">
        <v>0</v>
      </c>
      <c r="Q457" s="120">
        <v>36879883</v>
      </c>
      <c r="R457" s="120">
        <v>34300694</v>
      </c>
      <c r="S457" s="47"/>
    </row>
    <row r="458" spans="1:19" ht="12.75" customHeight="1" x14ac:dyDescent="0.2">
      <c r="A458" s="511"/>
      <c r="B458" s="511"/>
      <c r="C458" s="53" t="s">
        <v>3</v>
      </c>
      <c r="D458" s="54">
        <v>9</v>
      </c>
      <c r="E458" s="55">
        <v>10910.15</v>
      </c>
      <c r="F458" s="55">
        <v>0</v>
      </c>
      <c r="G458" s="55">
        <v>0</v>
      </c>
      <c r="H458" s="55">
        <v>6371.71</v>
      </c>
      <c r="I458" s="55">
        <v>0</v>
      </c>
      <c r="J458" s="55">
        <v>1440.16</v>
      </c>
      <c r="K458" s="56">
        <v>17281.86</v>
      </c>
      <c r="L458" s="46">
        <v>18722.02</v>
      </c>
      <c r="M458" s="117"/>
      <c r="N458" s="119">
        <v>17281.86</v>
      </c>
      <c r="O458" s="119">
        <v>10910.15</v>
      </c>
      <c r="P458" s="119"/>
      <c r="Q458" s="119">
        <v>20685.849999999999</v>
      </c>
      <c r="R458" s="119">
        <v>19245.689999999999</v>
      </c>
      <c r="S458" s="47"/>
    </row>
    <row r="459" spans="1:19" ht="9" customHeight="1" x14ac:dyDescent="0.2">
      <c r="A459" s="511"/>
      <c r="B459" s="511"/>
      <c r="C459" s="48" t="s">
        <v>4</v>
      </c>
      <c r="D459" s="49">
        <v>14</v>
      </c>
      <c r="E459" s="50">
        <v>21124996</v>
      </c>
      <c r="F459" s="50">
        <v>0</v>
      </c>
      <c r="G459" s="50">
        <v>0</v>
      </c>
      <c r="H459" s="50">
        <v>12337351</v>
      </c>
      <c r="I459" s="50">
        <v>0</v>
      </c>
      <c r="J459" s="51">
        <v>2788539</v>
      </c>
      <c r="K459" s="50">
        <v>33462347</v>
      </c>
      <c r="L459" s="73">
        <v>36250886</v>
      </c>
      <c r="M459" s="118"/>
      <c r="N459" s="120">
        <v>33462347</v>
      </c>
      <c r="O459" s="120">
        <v>21124996</v>
      </c>
      <c r="P459" s="120">
        <v>0</v>
      </c>
      <c r="Q459" s="120">
        <v>40053391</v>
      </c>
      <c r="R459" s="120">
        <v>37264852</v>
      </c>
      <c r="S459" s="47"/>
    </row>
    <row r="460" spans="1:19" ht="12.75" customHeight="1" x14ac:dyDescent="0.2">
      <c r="A460" s="511"/>
      <c r="B460" s="511"/>
      <c r="C460" s="53" t="s">
        <v>3</v>
      </c>
      <c r="D460" s="54">
        <v>15</v>
      </c>
      <c r="E460" s="55">
        <v>12423.37</v>
      </c>
      <c r="F460" s="55">
        <v>0</v>
      </c>
      <c r="G460" s="55">
        <v>0</v>
      </c>
      <c r="H460" s="55">
        <v>6371.71</v>
      </c>
      <c r="I460" s="55">
        <v>0</v>
      </c>
      <c r="J460" s="55">
        <v>1566.26</v>
      </c>
      <c r="K460" s="56">
        <v>18795.080000000002</v>
      </c>
      <c r="L460" s="46">
        <v>20361.34</v>
      </c>
      <c r="M460" s="117"/>
      <c r="N460" s="119">
        <v>18795.080000000002</v>
      </c>
      <c r="O460" s="119">
        <v>12423.37</v>
      </c>
      <c r="P460" s="119"/>
      <c r="Q460" s="119">
        <v>22597.55</v>
      </c>
      <c r="R460" s="119">
        <v>21031.29</v>
      </c>
      <c r="S460" s="47"/>
    </row>
    <row r="461" spans="1:19" ht="9" customHeight="1" x14ac:dyDescent="0.2">
      <c r="A461" s="511"/>
      <c r="B461" s="511"/>
      <c r="C461" s="48" t="s">
        <v>4</v>
      </c>
      <c r="D461" s="49">
        <v>20</v>
      </c>
      <c r="E461" s="50">
        <v>24054999</v>
      </c>
      <c r="F461" s="50">
        <v>0</v>
      </c>
      <c r="G461" s="50">
        <v>0</v>
      </c>
      <c r="H461" s="50">
        <v>12337351</v>
      </c>
      <c r="I461" s="50">
        <v>0</v>
      </c>
      <c r="J461" s="51">
        <v>3032702</v>
      </c>
      <c r="K461" s="50">
        <v>36392350</v>
      </c>
      <c r="L461" s="73">
        <v>39425052</v>
      </c>
      <c r="M461" s="118"/>
      <c r="N461" s="120">
        <v>36392350</v>
      </c>
      <c r="O461" s="120">
        <v>24054999</v>
      </c>
      <c r="P461" s="120">
        <v>0</v>
      </c>
      <c r="Q461" s="120">
        <v>43754958</v>
      </c>
      <c r="R461" s="120">
        <v>40722256</v>
      </c>
      <c r="S461" s="47"/>
    </row>
    <row r="462" spans="1:19" ht="12.75" customHeight="1" x14ac:dyDescent="0.2">
      <c r="A462" s="511"/>
      <c r="B462" s="511"/>
      <c r="C462" s="53" t="s">
        <v>3</v>
      </c>
      <c r="D462" s="54">
        <v>21</v>
      </c>
      <c r="E462" s="55">
        <v>13897.34</v>
      </c>
      <c r="F462" s="55">
        <v>0</v>
      </c>
      <c r="G462" s="55">
        <v>0</v>
      </c>
      <c r="H462" s="55">
        <v>6371.71</v>
      </c>
      <c r="I462" s="55">
        <v>0</v>
      </c>
      <c r="J462" s="55">
        <v>1689.09</v>
      </c>
      <c r="K462" s="56">
        <v>20269.05</v>
      </c>
      <c r="L462" s="46">
        <v>21958.14</v>
      </c>
      <c r="M462" s="117"/>
      <c r="N462" s="119">
        <v>20269.05</v>
      </c>
      <c r="O462" s="119">
        <v>13897.34</v>
      </c>
      <c r="P462" s="119"/>
      <c r="Q462" s="119">
        <v>24459.66</v>
      </c>
      <c r="R462" s="119">
        <v>22770.57</v>
      </c>
      <c r="S462" s="47"/>
    </row>
    <row r="463" spans="1:19" ht="9" customHeight="1" x14ac:dyDescent="0.2">
      <c r="A463" s="511"/>
      <c r="B463" s="511"/>
      <c r="C463" s="48" t="s">
        <v>4</v>
      </c>
      <c r="D463" s="49">
        <v>27</v>
      </c>
      <c r="E463" s="50">
        <v>26909003</v>
      </c>
      <c r="F463" s="50">
        <v>0</v>
      </c>
      <c r="G463" s="50">
        <v>0</v>
      </c>
      <c r="H463" s="50">
        <v>12337351</v>
      </c>
      <c r="I463" s="50">
        <v>0</v>
      </c>
      <c r="J463" s="51">
        <v>3270534</v>
      </c>
      <c r="K463" s="50">
        <v>39246353</v>
      </c>
      <c r="L463" s="73">
        <v>42516888</v>
      </c>
      <c r="M463" s="118"/>
      <c r="N463" s="120">
        <v>39246353</v>
      </c>
      <c r="O463" s="120">
        <v>26909003</v>
      </c>
      <c r="P463" s="120">
        <v>0</v>
      </c>
      <c r="Q463" s="120">
        <v>47360506</v>
      </c>
      <c r="R463" s="120">
        <v>44089972</v>
      </c>
      <c r="S463" s="47"/>
    </row>
    <row r="464" spans="1:19" ht="12.75" customHeight="1" x14ac:dyDescent="0.2">
      <c r="A464" s="511"/>
      <c r="B464" s="511"/>
      <c r="C464" s="53" t="s">
        <v>3</v>
      </c>
      <c r="D464" s="54">
        <v>28</v>
      </c>
      <c r="E464" s="55">
        <v>15344.97</v>
      </c>
      <c r="F464" s="55">
        <v>0</v>
      </c>
      <c r="G464" s="55">
        <v>0</v>
      </c>
      <c r="H464" s="55">
        <v>6371.71</v>
      </c>
      <c r="I464" s="55">
        <v>0</v>
      </c>
      <c r="J464" s="55">
        <v>1809.72</v>
      </c>
      <c r="K464" s="56">
        <v>21716.68</v>
      </c>
      <c r="L464" s="46">
        <v>23526.400000000001</v>
      </c>
      <c r="M464" s="117"/>
      <c r="N464" s="119">
        <v>21716.68</v>
      </c>
      <c r="O464" s="119">
        <v>15344.97</v>
      </c>
      <c r="P464" s="119"/>
      <c r="Q464" s="119">
        <v>26288.49</v>
      </c>
      <c r="R464" s="119">
        <v>24478.77</v>
      </c>
      <c r="S464" s="47"/>
    </row>
    <row r="465" spans="1:19" ht="9" customHeight="1" x14ac:dyDescent="0.2">
      <c r="A465" s="511"/>
      <c r="B465" s="511"/>
      <c r="C465" s="48" t="s">
        <v>4</v>
      </c>
      <c r="D465" s="49">
        <v>34</v>
      </c>
      <c r="E465" s="50">
        <v>29712005</v>
      </c>
      <c r="F465" s="50">
        <v>0</v>
      </c>
      <c r="G465" s="50">
        <v>0</v>
      </c>
      <c r="H465" s="50">
        <v>12337351</v>
      </c>
      <c r="I465" s="50">
        <v>0</v>
      </c>
      <c r="J465" s="51">
        <v>3504107</v>
      </c>
      <c r="K465" s="50">
        <v>42049356</v>
      </c>
      <c r="L465" s="73">
        <v>45553463</v>
      </c>
      <c r="M465" s="118"/>
      <c r="N465" s="120">
        <v>42049356</v>
      </c>
      <c r="O465" s="120">
        <v>29712005</v>
      </c>
      <c r="P465" s="120">
        <v>0</v>
      </c>
      <c r="Q465" s="120">
        <v>50901615</v>
      </c>
      <c r="R465" s="120">
        <v>47397508</v>
      </c>
      <c r="S465" s="47"/>
    </row>
    <row r="466" spans="1:19" ht="12.75" customHeight="1" x14ac:dyDescent="0.2">
      <c r="A466" s="511"/>
      <c r="B466" s="511"/>
      <c r="C466" s="53" t="s">
        <v>3</v>
      </c>
      <c r="D466" s="54">
        <v>35</v>
      </c>
      <c r="E466" s="55">
        <v>16427.46</v>
      </c>
      <c r="F466" s="55">
        <v>0</v>
      </c>
      <c r="G466" s="55">
        <v>0</v>
      </c>
      <c r="H466" s="55">
        <v>6371.71</v>
      </c>
      <c r="I466" s="55">
        <v>0</v>
      </c>
      <c r="J466" s="55">
        <v>1899.93</v>
      </c>
      <c r="K466" s="56">
        <v>22799.17</v>
      </c>
      <c r="L466" s="46">
        <v>24699.1</v>
      </c>
      <c r="M466" s="117"/>
      <c r="N466" s="119">
        <v>22799.17</v>
      </c>
      <c r="O466" s="119">
        <v>16427.46</v>
      </c>
      <c r="P466" s="119"/>
      <c r="Q466" s="119">
        <v>27656.04</v>
      </c>
      <c r="R466" s="119">
        <v>25756.11</v>
      </c>
      <c r="S466" s="47"/>
    </row>
    <row r="467" spans="1:19" ht="9" customHeight="1" x14ac:dyDescent="0.2">
      <c r="A467" s="512"/>
      <c r="B467" s="512"/>
      <c r="C467" s="58" t="s">
        <v>4</v>
      </c>
      <c r="D467" s="59"/>
      <c r="E467" s="61">
        <v>31807998</v>
      </c>
      <c r="F467" s="61">
        <v>0</v>
      </c>
      <c r="G467" s="61">
        <v>0</v>
      </c>
      <c r="H467" s="61">
        <v>12337351</v>
      </c>
      <c r="I467" s="61">
        <v>0</v>
      </c>
      <c r="J467" s="60">
        <v>3678777</v>
      </c>
      <c r="K467" s="61">
        <v>44145349</v>
      </c>
      <c r="L467" s="73">
        <v>47824126</v>
      </c>
      <c r="M467" s="118"/>
      <c r="N467" s="120">
        <v>44145349</v>
      </c>
      <c r="O467" s="120">
        <v>31807998</v>
      </c>
      <c r="P467" s="120">
        <v>0</v>
      </c>
      <c r="Q467" s="120">
        <v>53549561</v>
      </c>
      <c r="R467" s="120">
        <v>49870783</v>
      </c>
      <c r="S467" s="47"/>
    </row>
    <row r="468" spans="1:19" ht="12.75" customHeight="1" x14ac:dyDescent="0.2">
      <c r="A468" s="492">
        <v>36770</v>
      </c>
      <c r="B468" s="492">
        <v>36891</v>
      </c>
      <c r="C468" s="42" t="s">
        <v>3</v>
      </c>
      <c r="D468" s="43">
        <v>0</v>
      </c>
      <c r="E468" s="44">
        <v>9196.0300000000007</v>
      </c>
      <c r="F468" s="44">
        <v>0</v>
      </c>
      <c r="G468" s="44">
        <v>0</v>
      </c>
      <c r="H468" s="44">
        <v>6371.71</v>
      </c>
      <c r="I468" s="44">
        <v>0</v>
      </c>
      <c r="J468" s="44">
        <v>1297.31</v>
      </c>
      <c r="K468" s="45">
        <v>15567.74</v>
      </c>
      <c r="L468" s="46">
        <v>16865.05</v>
      </c>
      <c r="M468" s="117"/>
      <c r="N468" s="119">
        <v>15567.74</v>
      </c>
      <c r="O468" s="119">
        <v>9196.0300000000007</v>
      </c>
      <c r="P468" s="119"/>
      <c r="Q468" s="119">
        <v>18520.34</v>
      </c>
      <c r="R468" s="119">
        <v>17223.03</v>
      </c>
      <c r="S468" s="47"/>
    </row>
    <row r="469" spans="1:19" ht="9" customHeight="1" x14ac:dyDescent="0.2">
      <c r="A469" s="493"/>
      <c r="B469" s="493"/>
      <c r="C469" s="48" t="s">
        <v>4</v>
      </c>
      <c r="D469" s="49">
        <v>2</v>
      </c>
      <c r="E469" s="50">
        <v>17805997</v>
      </c>
      <c r="F469" s="50">
        <v>0</v>
      </c>
      <c r="G469" s="50">
        <v>0</v>
      </c>
      <c r="H469" s="50">
        <v>12337351</v>
      </c>
      <c r="I469" s="50">
        <v>0</v>
      </c>
      <c r="J469" s="51">
        <v>2511942</v>
      </c>
      <c r="K469" s="50">
        <v>30143348</v>
      </c>
      <c r="L469" s="73">
        <v>32655290</v>
      </c>
      <c r="M469" s="118"/>
      <c r="N469" s="120">
        <v>30143348</v>
      </c>
      <c r="O469" s="120">
        <v>17805997</v>
      </c>
      <c r="P469" s="120">
        <v>0</v>
      </c>
      <c r="Q469" s="120">
        <v>35860379</v>
      </c>
      <c r="R469" s="120">
        <v>33348436</v>
      </c>
      <c r="S469" s="47"/>
    </row>
    <row r="470" spans="1:19" ht="12.75" customHeight="1" x14ac:dyDescent="0.2">
      <c r="A470" s="511">
        <v>36770</v>
      </c>
      <c r="B470" s="511">
        <v>36891</v>
      </c>
      <c r="C470" s="53" t="s">
        <v>3</v>
      </c>
      <c r="D470" s="54">
        <v>3</v>
      </c>
      <c r="E470" s="55">
        <v>9612.81</v>
      </c>
      <c r="F470" s="55">
        <v>0</v>
      </c>
      <c r="G470" s="55">
        <v>0</v>
      </c>
      <c r="H470" s="55">
        <v>6371.71</v>
      </c>
      <c r="I470" s="55">
        <v>0</v>
      </c>
      <c r="J470" s="55">
        <v>1332.04</v>
      </c>
      <c r="K470" s="56">
        <v>15984.52</v>
      </c>
      <c r="L470" s="46">
        <v>17316.560000000001</v>
      </c>
      <c r="M470" s="117"/>
      <c r="N470" s="119">
        <v>15984.52</v>
      </c>
      <c r="O470" s="119">
        <v>9612.81</v>
      </c>
      <c r="P470" s="119"/>
      <c r="Q470" s="119">
        <v>19046.87</v>
      </c>
      <c r="R470" s="119">
        <v>17714.830000000002</v>
      </c>
      <c r="S470" s="47"/>
    </row>
    <row r="471" spans="1:19" ht="9" customHeight="1" x14ac:dyDescent="0.2">
      <c r="A471" s="511"/>
      <c r="B471" s="511"/>
      <c r="C471" s="48" t="s">
        <v>4</v>
      </c>
      <c r="D471" s="49">
        <v>8</v>
      </c>
      <c r="E471" s="50">
        <v>18612996</v>
      </c>
      <c r="F471" s="50">
        <v>0</v>
      </c>
      <c r="G471" s="50">
        <v>0</v>
      </c>
      <c r="H471" s="50">
        <v>12337351</v>
      </c>
      <c r="I471" s="50">
        <v>0</v>
      </c>
      <c r="J471" s="51">
        <v>2579189</v>
      </c>
      <c r="K471" s="50">
        <v>30950347</v>
      </c>
      <c r="L471" s="73">
        <v>33529536</v>
      </c>
      <c r="M471" s="118"/>
      <c r="N471" s="120">
        <v>30950347</v>
      </c>
      <c r="O471" s="120">
        <v>18612996</v>
      </c>
      <c r="P471" s="120">
        <v>0</v>
      </c>
      <c r="Q471" s="120">
        <v>36879883</v>
      </c>
      <c r="R471" s="120">
        <v>34300694</v>
      </c>
      <c r="S471" s="47"/>
    </row>
    <row r="472" spans="1:19" ht="12.75" customHeight="1" x14ac:dyDescent="0.2">
      <c r="A472" s="511"/>
      <c r="B472" s="511"/>
      <c r="C472" s="53" t="s">
        <v>3</v>
      </c>
      <c r="D472" s="54">
        <v>9</v>
      </c>
      <c r="E472" s="55">
        <v>10910.15</v>
      </c>
      <c r="F472" s="55">
        <v>0</v>
      </c>
      <c r="G472" s="55">
        <v>0</v>
      </c>
      <c r="H472" s="55">
        <v>6371.71</v>
      </c>
      <c r="I472" s="55">
        <v>0</v>
      </c>
      <c r="J472" s="55">
        <v>1440.16</v>
      </c>
      <c r="K472" s="56">
        <v>17281.86</v>
      </c>
      <c r="L472" s="46">
        <v>18722.02</v>
      </c>
      <c r="M472" s="117"/>
      <c r="N472" s="119">
        <v>17281.86</v>
      </c>
      <c r="O472" s="119">
        <v>10910.15</v>
      </c>
      <c r="P472" s="119"/>
      <c r="Q472" s="119">
        <v>20685.849999999999</v>
      </c>
      <c r="R472" s="119">
        <v>19245.689999999999</v>
      </c>
      <c r="S472" s="47"/>
    </row>
    <row r="473" spans="1:19" ht="9" customHeight="1" x14ac:dyDescent="0.2">
      <c r="A473" s="511"/>
      <c r="B473" s="511"/>
      <c r="C473" s="48" t="s">
        <v>4</v>
      </c>
      <c r="D473" s="49">
        <v>14</v>
      </c>
      <c r="E473" s="50">
        <v>21124996</v>
      </c>
      <c r="F473" s="50">
        <v>0</v>
      </c>
      <c r="G473" s="50">
        <v>0</v>
      </c>
      <c r="H473" s="50">
        <v>12337351</v>
      </c>
      <c r="I473" s="50">
        <v>0</v>
      </c>
      <c r="J473" s="51">
        <v>2788539</v>
      </c>
      <c r="K473" s="50">
        <v>33462347</v>
      </c>
      <c r="L473" s="73">
        <v>36250886</v>
      </c>
      <c r="M473" s="118"/>
      <c r="N473" s="120">
        <v>33462347</v>
      </c>
      <c r="O473" s="120">
        <v>21124996</v>
      </c>
      <c r="P473" s="120">
        <v>0</v>
      </c>
      <c r="Q473" s="120">
        <v>40053391</v>
      </c>
      <c r="R473" s="120">
        <v>37264852</v>
      </c>
      <c r="S473" s="47"/>
    </row>
    <row r="474" spans="1:19" ht="12.75" customHeight="1" x14ac:dyDescent="0.2">
      <c r="A474" s="511"/>
      <c r="B474" s="511"/>
      <c r="C474" s="53" t="s">
        <v>3</v>
      </c>
      <c r="D474" s="54">
        <v>15</v>
      </c>
      <c r="E474" s="55">
        <v>12423.37</v>
      </c>
      <c r="F474" s="55">
        <v>0</v>
      </c>
      <c r="G474" s="55">
        <v>0</v>
      </c>
      <c r="H474" s="55">
        <v>6371.71</v>
      </c>
      <c r="I474" s="55">
        <v>0</v>
      </c>
      <c r="J474" s="55">
        <v>1566.26</v>
      </c>
      <c r="K474" s="56">
        <v>18795.080000000002</v>
      </c>
      <c r="L474" s="46">
        <v>20361.34</v>
      </c>
      <c r="M474" s="117"/>
      <c r="N474" s="119">
        <v>18795.080000000002</v>
      </c>
      <c r="O474" s="119">
        <v>12423.37</v>
      </c>
      <c r="P474" s="119"/>
      <c r="Q474" s="119">
        <v>22597.55</v>
      </c>
      <c r="R474" s="119">
        <v>21031.29</v>
      </c>
      <c r="S474" s="47"/>
    </row>
    <row r="475" spans="1:19" ht="9" customHeight="1" x14ac:dyDescent="0.2">
      <c r="A475" s="511"/>
      <c r="B475" s="511"/>
      <c r="C475" s="48" t="s">
        <v>4</v>
      </c>
      <c r="D475" s="49">
        <v>20</v>
      </c>
      <c r="E475" s="50">
        <v>24054999</v>
      </c>
      <c r="F475" s="50">
        <v>0</v>
      </c>
      <c r="G475" s="50">
        <v>0</v>
      </c>
      <c r="H475" s="50">
        <v>12337351</v>
      </c>
      <c r="I475" s="50">
        <v>0</v>
      </c>
      <c r="J475" s="51">
        <v>3032702</v>
      </c>
      <c r="K475" s="50">
        <v>36392350</v>
      </c>
      <c r="L475" s="73">
        <v>39425052</v>
      </c>
      <c r="M475" s="118"/>
      <c r="N475" s="120">
        <v>36392350</v>
      </c>
      <c r="O475" s="120">
        <v>24054999</v>
      </c>
      <c r="P475" s="120">
        <v>0</v>
      </c>
      <c r="Q475" s="120">
        <v>43754958</v>
      </c>
      <c r="R475" s="120">
        <v>40722256</v>
      </c>
      <c r="S475" s="47"/>
    </row>
    <row r="476" spans="1:19" ht="12.75" customHeight="1" x14ac:dyDescent="0.2">
      <c r="A476" s="511"/>
      <c r="B476" s="511"/>
      <c r="C476" s="53" t="s">
        <v>3</v>
      </c>
      <c r="D476" s="54">
        <v>21</v>
      </c>
      <c r="E476" s="55">
        <v>13897.34</v>
      </c>
      <c r="F476" s="55">
        <v>0</v>
      </c>
      <c r="G476" s="55">
        <v>0</v>
      </c>
      <c r="H476" s="55">
        <v>6371.71</v>
      </c>
      <c r="I476" s="55">
        <v>0</v>
      </c>
      <c r="J476" s="55">
        <v>1689.09</v>
      </c>
      <c r="K476" s="56">
        <v>20269.05</v>
      </c>
      <c r="L476" s="46">
        <v>21958.14</v>
      </c>
      <c r="M476" s="117"/>
      <c r="N476" s="119">
        <v>20269.05</v>
      </c>
      <c r="O476" s="119">
        <v>13897.34</v>
      </c>
      <c r="P476" s="119"/>
      <c r="Q476" s="119">
        <v>24459.66</v>
      </c>
      <c r="R476" s="119">
        <v>22770.57</v>
      </c>
      <c r="S476" s="47"/>
    </row>
    <row r="477" spans="1:19" ht="9" customHeight="1" x14ac:dyDescent="0.2">
      <c r="A477" s="511"/>
      <c r="B477" s="511"/>
      <c r="C477" s="48" t="s">
        <v>4</v>
      </c>
      <c r="D477" s="49">
        <v>27</v>
      </c>
      <c r="E477" s="50">
        <v>26909003</v>
      </c>
      <c r="F477" s="50">
        <v>0</v>
      </c>
      <c r="G477" s="50">
        <v>0</v>
      </c>
      <c r="H477" s="50">
        <v>12337351</v>
      </c>
      <c r="I477" s="50">
        <v>0</v>
      </c>
      <c r="J477" s="51">
        <v>3270534</v>
      </c>
      <c r="K477" s="50">
        <v>39246353</v>
      </c>
      <c r="L477" s="73">
        <v>42516888</v>
      </c>
      <c r="M477" s="118"/>
      <c r="N477" s="120">
        <v>39246353</v>
      </c>
      <c r="O477" s="120">
        <v>26909003</v>
      </c>
      <c r="P477" s="120">
        <v>0</v>
      </c>
      <c r="Q477" s="120">
        <v>47360506</v>
      </c>
      <c r="R477" s="120">
        <v>44089972</v>
      </c>
      <c r="S477" s="47"/>
    </row>
    <row r="478" spans="1:19" ht="12.75" customHeight="1" x14ac:dyDescent="0.2">
      <c r="A478" s="511"/>
      <c r="B478" s="511"/>
      <c r="C478" s="53" t="s">
        <v>3</v>
      </c>
      <c r="D478" s="54">
        <v>28</v>
      </c>
      <c r="E478" s="55">
        <v>15344.97</v>
      </c>
      <c r="F478" s="55">
        <v>0</v>
      </c>
      <c r="G478" s="55">
        <v>0</v>
      </c>
      <c r="H478" s="55">
        <v>6371.71</v>
      </c>
      <c r="I478" s="55">
        <v>0</v>
      </c>
      <c r="J478" s="55">
        <v>1809.72</v>
      </c>
      <c r="K478" s="56">
        <v>21716.68</v>
      </c>
      <c r="L478" s="46">
        <v>23526.400000000001</v>
      </c>
      <c r="M478" s="117"/>
      <c r="N478" s="119">
        <v>21716.68</v>
      </c>
      <c r="O478" s="119">
        <v>15344.97</v>
      </c>
      <c r="P478" s="119"/>
      <c r="Q478" s="119">
        <v>26288.49</v>
      </c>
      <c r="R478" s="119">
        <v>24478.77</v>
      </c>
      <c r="S478" s="47"/>
    </row>
    <row r="479" spans="1:19" ht="9" customHeight="1" x14ac:dyDescent="0.2">
      <c r="A479" s="511"/>
      <c r="B479" s="511"/>
      <c r="C479" s="48" t="s">
        <v>4</v>
      </c>
      <c r="D479" s="49">
        <v>34</v>
      </c>
      <c r="E479" s="50">
        <v>29712005</v>
      </c>
      <c r="F479" s="50">
        <v>0</v>
      </c>
      <c r="G479" s="50">
        <v>0</v>
      </c>
      <c r="H479" s="50">
        <v>12337351</v>
      </c>
      <c r="I479" s="50">
        <v>0</v>
      </c>
      <c r="J479" s="51">
        <v>3504107</v>
      </c>
      <c r="K479" s="50">
        <v>42049356</v>
      </c>
      <c r="L479" s="73">
        <v>45553463</v>
      </c>
      <c r="M479" s="118"/>
      <c r="N479" s="120">
        <v>42049356</v>
      </c>
      <c r="O479" s="120">
        <v>29712005</v>
      </c>
      <c r="P479" s="120">
        <v>0</v>
      </c>
      <c r="Q479" s="120">
        <v>50901615</v>
      </c>
      <c r="R479" s="120">
        <v>47397508</v>
      </c>
      <c r="S479" s="47"/>
    </row>
    <row r="480" spans="1:19" ht="12.75" customHeight="1" x14ac:dyDescent="0.2">
      <c r="A480" s="511"/>
      <c r="B480" s="511"/>
      <c r="C480" s="53" t="s">
        <v>3</v>
      </c>
      <c r="D480" s="54">
        <v>35</v>
      </c>
      <c r="E480" s="55">
        <v>16427.46</v>
      </c>
      <c r="F480" s="55">
        <v>0</v>
      </c>
      <c r="G480" s="55">
        <v>0</v>
      </c>
      <c r="H480" s="55">
        <v>6371.71</v>
      </c>
      <c r="I480" s="55">
        <v>0</v>
      </c>
      <c r="J480" s="55">
        <v>1899.93</v>
      </c>
      <c r="K480" s="56">
        <v>22799.17</v>
      </c>
      <c r="L480" s="46">
        <v>24699.1</v>
      </c>
      <c r="M480" s="117"/>
      <c r="N480" s="119">
        <v>22799.17</v>
      </c>
      <c r="O480" s="119">
        <v>16427.46</v>
      </c>
      <c r="P480" s="119"/>
      <c r="Q480" s="119">
        <v>27656.04</v>
      </c>
      <c r="R480" s="119">
        <v>25756.11</v>
      </c>
      <c r="S480" s="47"/>
    </row>
    <row r="481" spans="1:19" ht="9" customHeight="1" x14ac:dyDescent="0.2">
      <c r="A481" s="512"/>
      <c r="B481" s="512"/>
      <c r="C481" s="58" t="s">
        <v>4</v>
      </c>
      <c r="D481" s="59"/>
      <c r="E481" s="61">
        <v>31807998</v>
      </c>
      <c r="F481" s="61">
        <v>0</v>
      </c>
      <c r="G481" s="61">
        <v>0</v>
      </c>
      <c r="H481" s="61">
        <v>12337351</v>
      </c>
      <c r="I481" s="61">
        <v>0</v>
      </c>
      <c r="J481" s="60">
        <v>3678777</v>
      </c>
      <c r="K481" s="61">
        <v>44145349</v>
      </c>
      <c r="L481" s="73">
        <v>47824126</v>
      </c>
      <c r="M481" s="118"/>
      <c r="N481" s="120">
        <v>44145349</v>
      </c>
      <c r="O481" s="120">
        <v>31807998</v>
      </c>
      <c r="P481" s="120">
        <v>0</v>
      </c>
      <c r="Q481" s="120">
        <v>53549561</v>
      </c>
      <c r="R481" s="120">
        <v>49870783</v>
      </c>
      <c r="S481" s="47"/>
    </row>
    <row r="482" spans="1:19" ht="12.75" customHeight="1" x14ac:dyDescent="0.2">
      <c r="A482" s="492">
        <v>36892</v>
      </c>
      <c r="B482" s="492">
        <v>37256</v>
      </c>
      <c r="C482" s="42" t="s">
        <v>3</v>
      </c>
      <c r="D482" s="43">
        <v>0</v>
      </c>
      <c r="E482" s="44">
        <v>9505.91</v>
      </c>
      <c r="F482" s="44">
        <v>0</v>
      </c>
      <c r="G482" s="44">
        <v>0</v>
      </c>
      <c r="H482" s="44">
        <v>6371.71</v>
      </c>
      <c r="I482" s="44">
        <v>0</v>
      </c>
      <c r="J482" s="44">
        <v>1323.14</v>
      </c>
      <c r="K482" s="45">
        <v>15877.62</v>
      </c>
      <c r="L482" s="46">
        <v>17200.759999999998</v>
      </c>
      <c r="M482" s="117"/>
      <c r="N482" s="119">
        <v>15877.62</v>
      </c>
      <c r="O482" s="119">
        <v>9505.91</v>
      </c>
      <c r="P482" s="119">
        <v>501.96</v>
      </c>
      <c r="Q482" s="119">
        <v>18911.82</v>
      </c>
      <c r="R482" s="119">
        <v>17588.68</v>
      </c>
      <c r="S482" s="47"/>
    </row>
    <row r="483" spans="1:19" ht="9" customHeight="1" x14ac:dyDescent="0.2">
      <c r="A483" s="493"/>
      <c r="B483" s="493"/>
      <c r="C483" s="48" t="s">
        <v>4</v>
      </c>
      <c r="D483" s="49">
        <v>2</v>
      </c>
      <c r="E483" s="50">
        <v>18406008</v>
      </c>
      <c r="F483" s="50">
        <v>0</v>
      </c>
      <c r="G483" s="50">
        <v>0</v>
      </c>
      <c r="H483" s="50">
        <v>12337351</v>
      </c>
      <c r="I483" s="50">
        <v>0</v>
      </c>
      <c r="J483" s="51">
        <v>2561956</v>
      </c>
      <c r="K483" s="50">
        <v>30743359</v>
      </c>
      <c r="L483" s="73">
        <v>33305316</v>
      </c>
      <c r="M483" s="118"/>
      <c r="N483" s="120">
        <v>30743359</v>
      </c>
      <c r="O483" s="120">
        <v>18406008</v>
      </c>
      <c r="P483" s="120">
        <v>971930</v>
      </c>
      <c r="Q483" s="120">
        <v>36618390</v>
      </c>
      <c r="R483" s="120">
        <v>34056433</v>
      </c>
      <c r="S483" s="47"/>
    </row>
    <row r="484" spans="1:19" ht="12.75" customHeight="1" x14ac:dyDescent="0.2">
      <c r="A484" s="511">
        <v>36892</v>
      </c>
      <c r="B484" s="511">
        <v>37256</v>
      </c>
      <c r="C484" s="53" t="s">
        <v>3</v>
      </c>
      <c r="D484" s="54">
        <v>3</v>
      </c>
      <c r="E484" s="55">
        <v>9935.08</v>
      </c>
      <c r="F484" s="55">
        <v>0</v>
      </c>
      <c r="G484" s="55">
        <v>0</v>
      </c>
      <c r="H484" s="55">
        <v>6371.71</v>
      </c>
      <c r="I484" s="55">
        <v>0</v>
      </c>
      <c r="J484" s="55">
        <v>1358.9</v>
      </c>
      <c r="K484" s="56">
        <v>16306.79</v>
      </c>
      <c r="L484" s="46">
        <v>17665.689999999999</v>
      </c>
      <c r="M484" s="117"/>
      <c r="N484" s="119">
        <v>16306.79</v>
      </c>
      <c r="O484" s="119">
        <v>9935.08</v>
      </c>
      <c r="P484" s="119">
        <v>501.96</v>
      </c>
      <c r="Q484" s="119">
        <v>19454</v>
      </c>
      <c r="R484" s="119">
        <v>18095.099999999999</v>
      </c>
      <c r="S484" s="47"/>
    </row>
    <row r="485" spans="1:19" ht="9" customHeight="1" x14ac:dyDescent="0.2">
      <c r="A485" s="511"/>
      <c r="B485" s="511"/>
      <c r="C485" s="48" t="s">
        <v>4</v>
      </c>
      <c r="D485" s="49">
        <v>8</v>
      </c>
      <c r="E485" s="50">
        <v>19236997</v>
      </c>
      <c r="F485" s="50">
        <v>0</v>
      </c>
      <c r="G485" s="50">
        <v>0</v>
      </c>
      <c r="H485" s="50">
        <v>12337351</v>
      </c>
      <c r="I485" s="50">
        <v>0</v>
      </c>
      <c r="J485" s="51">
        <v>2631197</v>
      </c>
      <c r="K485" s="50">
        <v>31574348</v>
      </c>
      <c r="L485" s="73">
        <v>34205546</v>
      </c>
      <c r="M485" s="118"/>
      <c r="N485" s="120">
        <v>31574348</v>
      </c>
      <c r="O485" s="120">
        <v>19236997</v>
      </c>
      <c r="P485" s="120">
        <v>971930</v>
      </c>
      <c r="Q485" s="120">
        <v>37668197</v>
      </c>
      <c r="R485" s="120">
        <v>35036999</v>
      </c>
      <c r="S485" s="47"/>
    </row>
    <row r="486" spans="1:19" ht="12.75" customHeight="1" x14ac:dyDescent="0.2">
      <c r="A486" s="511"/>
      <c r="B486" s="511"/>
      <c r="C486" s="53" t="s">
        <v>3</v>
      </c>
      <c r="D486" s="54">
        <v>9</v>
      </c>
      <c r="E486" s="55">
        <v>11257.21</v>
      </c>
      <c r="F486" s="55">
        <v>0</v>
      </c>
      <c r="G486" s="55">
        <v>0</v>
      </c>
      <c r="H486" s="55">
        <v>6371.71</v>
      </c>
      <c r="I486" s="55">
        <v>0</v>
      </c>
      <c r="J486" s="55">
        <v>1469.08</v>
      </c>
      <c r="K486" s="56">
        <v>17628.919999999998</v>
      </c>
      <c r="L486" s="46">
        <v>19098</v>
      </c>
      <c r="M486" s="117"/>
      <c r="N486" s="119">
        <v>17628.919999999998</v>
      </c>
      <c r="O486" s="119">
        <v>11257.21</v>
      </c>
      <c r="P486" s="119">
        <v>501.96</v>
      </c>
      <c r="Q486" s="119">
        <v>21124.3</v>
      </c>
      <c r="R486" s="119">
        <v>19655.22</v>
      </c>
      <c r="S486" s="47"/>
    </row>
    <row r="487" spans="1:19" ht="9" customHeight="1" x14ac:dyDescent="0.2">
      <c r="A487" s="511"/>
      <c r="B487" s="511"/>
      <c r="C487" s="48" t="s">
        <v>4</v>
      </c>
      <c r="D487" s="49">
        <v>14</v>
      </c>
      <c r="E487" s="50">
        <v>21796998</v>
      </c>
      <c r="F487" s="50">
        <v>0</v>
      </c>
      <c r="G487" s="50">
        <v>0</v>
      </c>
      <c r="H487" s="50">
        <v>12337351</v>
      </c>
      <c r="I487" s="50">
        <v>0</v>
      </c>
      <c r="J487" s="51">
        <v>2844536</v>
      </c>
      <c r="K487" s="50">
        <v>34134349</v>
      </c>
      <c r="L487" s="73">
        <v>36978884</v>
      </c>
      <c r="M487" s="118"/>
      <c r="N487" s="120">
        <v>34134349</v>
      </c>
      <c r="O487" s="120">
        <v>21796998</v>
      </c>
      <c r="P487" s="120">
        <v>971930</v>
      </c>
      <c r="Q487" s="120">
        <v>40902348</v>
      </c>
      <c r="R487" s="120">
        <v>38057813</v>
      </c>
      <c r="S487" s="47"/>
    </row>
    <row r="488" spans="1:19" ht="12.75" customHeight="1" x14ac:dyDescent="0.2">
      <c r="A488" s="511"/>
      <c r="B488" s="511"/>
      <c r="C488" s="53" t="s">
        <v>3</v>
      </c>
      <c r="D488" s="54">
        <v>15</v>
      </c>
      <c r="E488" s="55">
        <v>12801.42</v>
      </c>
      <c r="F488" s="55">
        <v>0</v>
      </c>
      <c r="G488" s="55">
        <v>0</v>
      </c>
      <c r="H488" s="55">
        <v>6371.71</v>
      </c>
      <c r="I488" s="55">
        <v>0</v>
      </c>
      <c r="J488" s="55">
        <v>1597.76</v>
      </c>
      <c r="K488" s="56">
        <v>19173.13</v>
      </c>
      <c r="L488" s="46">
        <v>20770.89</v>
      </c>
      <c r="M488" s="117"/>
      <c r="N488" s="119">
        <v>19173.13</v>
      </c>
      <c r="O488" s="119">
        <v>12801.42</v>
      </c>
      <c r="P488" s="119">
        <v>501.96</v>
      </c>
      <c r="Q488" s="119">
        <v>23075.15</v>
      </c>
      <c r="R488" s="119">
        <v>21477.39</v>
      </c>
      <c r="S488" s="47"/>
    </row>
    <row r="489" spans="1:19" ht="9" customHeight="1" x14ac:dyDescent="0.2">
      <c r="A489" s="511"/>
      <c r="B489" s="511"/>
      <c r="C489" s="48" t="s">
        <v>4</v>
      </c>
      <c r="D489" s="49">
        <v>20</v>
      </c>
      <c r="E489" s="50">
        <v>24787006</v>
      </c>
      <c r="F489" s="50">
        <v>0</v>
      </c>
      <c r="G489" s="50">
        <v>0</v>
      </c>
      <c r="H489" s="50">
        <v>12337351</v>
      </c>
      <c r="I489" s="50">
        <v>0</v>
      </c>
      <c r="J489" s="51">
        <v>3093695</v>
      </c>
      <c r="K489" s="50">
        <v>37124356</v>
      </c>
      <c r="L489" s="73">
        <v>40218051</v>
      </c>
      <c r="M489" s="118"/>
      <c r="N489" s="120">
        <v>37124356</v>
      </c>
      <c r="O489" s="120">
        <v>24787006</v>
      </c>
      <c r="P489" s="120">
        <v>971930</v>
      </c>
      <c r="Q489" s="120">
        <v>44679721</v>
      </c>
      <c r="R489" s="120">
        <v>41586026</v>
      </c>
      <c r="S489" s="47"/>
    </row>
    <row r="490" spans="1:19" ht="12.75" customHeight="1" x14ac:dyDescent="0.2">
      <c r="A490" s="511"/>
      <c r="B490" s="511"/>
      <c r="C490" s="53" t="s">
        <v>3</v>
      </c>
      <c r="D490" s="54">
        <v>21</v>
      </c>
      <c r="E490" s="55">
        <v>14300.18</v>
      </c>
      <c r="F490" s="55">
        <v>0</v>
      </c>
      <c r="G490" s="55">
        <v>0</v>
      </c>
      <c r="H490" s="55">
        <v>6371.71</v>
      </c>
      <c r="I490" s="55">
        <v>0</v>
      </c>
      <c r="J490" s="55">
        <v>1722.66</v>
      </c>
      <c r="K490" s="56">
        <v>20671.89</v>
      </c>
      <c r="L490" s="46">
        <v>22394.55</v>
      </c>
      <c r="M490" s="117"/>
      <c r="N490" s="119">
        <v>20671.89</v>
      </c>
      <c r="O490" s="119">
        <v>14300.18</v>
      </c>
      <c r="P490" s="119">
        <v>501.96</v>
      </c>
      <c r="Q490" s="119">
        <v>24968.58</v>
      </c>
      <c r="R490" s="119">
        <v>23245.919999999998</v>
      </c>
      <c r="S490" s="47"/>
    </row>
    <row r="491" spans="1:19" ht="9" customHeight="1" x14ac:dyDescent="0.2">
      <c r="A491" s="511"/>
      <c r="B491" s="511"/>
      <c r="C491" s="48" t="s">
        <v>4</v>
      </c>
      <c r="D491" s="49">
        <v>27</v>
      </c>
      <c r="E491" s="50">
        <v>27689010</v>
      </c>
      <c r="F491" s="50">
        <v>0</v>
      </c>
      <c r="G491" s="50">
        <v>0</v>
      </c>
      <c r="H491" s="50">
        <v>12337351</v>
      </c>
      <c r="I491" s="50">
        <v>0</v>
      </c>
      <c r="J491" s="51">
        <v>3335535</v>
      </c>
      <c r="K491" s="50">
        <v>40026360</v>
      </c>
      <c r="L491" s="73">
        <v>43361895</v>
      </c>
      <c r="M491" s="118"/>
      <c r="N491" s="120">
        <v>40026360</v>
      </c>
      <c r="O491" s="120">
        <v>27689010</v>
      </c>
      <c r="P491" s="120">
        <v>971930</v>
      </c>
      <c r="Q491" s="120">
        <v>48345912</v>
      </c>
      <c r="R491" s="120">
        <v>45010378</v>
      </c>
      <c r="S491" s="47"/>
    </row>
    <row r="492" spans="1:19" ht="12.75" customHeight="1" x14ac:dyDescent="0.2">
      <c r="A492" s="511"/>
      <c r="B492" s="511"/>
      <c r="C492" s="53" t="s">
        <v>3</v>
      </c>
      <c r="D492" s="54">
        <v>28</v>
      </c>
      <c r="E492" s="55">
        <v>15778.79</v>
      </c>
      <c r="F492" s="55">
        <v>0</v>
      </c>
      <c r="G492" s="55">
        <v>0</v>
      </c>
      <c r="H492" s="55">
        <v>6371.71</v>
      </c>
      <c r="I492" s="55">
        <v>0</v>
      </c>
      <c r="J492" s="55">
        <v>1845.88</v>
      </c>
      <c r="K492" s="56">
        <v>22150.5</v>
      </c>
      <c r="L492" s="46">
        <v>23996.38</v>
      </c>
      <c r="M492" s="117"/>
      <c r="N492" s="119">
        <v>22150.5</v>
      </c>
      <c r="O492" s="119">
        <v>15778.79</v>
      </c>
      <c r="P492" s="119">
        <v>501.96</v>
      </c>
      <c r="Q492" s="119">
        <v>26836.560000000001</v>
      </c>
      <c r="R492" s="119">
        <v>24990.68</v>
      </c>
      <c r="S492" s="47"/>
    </row>
    <row r="493" spans="1:19" ht="9" customHeight="1" x14ac:dyDescent="0.2">
      <c r="A493" s="511"/>
      <c r="B493" s="511"/>
      <c r="C493" s="48" t="s">
        <v>4</v>
      </c>
      <c r="D493" s="49">
        <v>34</v>
      </c>
      <c r="E493" s="50">
        <v>30551998</v>
      </c>
      <c r="F493" s="50">
        <v>0</v>
      </c>
      <c r="G493" s="50">
        <v>0</v>
      </c>
      <c r="H493" s="50">
        <v>12337351</v>
      </c>
      <c r="I493" s="50">
        <v>0</v>
      </c>
      <c r="J493" s="51">
        <v>3574122</v>
      </c>
      <c r="K493" s="50">
        <v>42889349</v>
      </c>
      <c r="L493" s="73">
        <v>46463471</v>
      </c>
      <c r="M493" s="118"/>
      <c r="N493" s="120">
        <v>42889349</v>
      </c>
      <c r="O493" s="120">
        <v>30551998</v>
      </c>
      <c r="P493" s="120">
        <v>971930</v>
      </c>
      <c r="Q493" s="120">
        <v>51962826</v>
      </c>
      <c r="R493" s="120">
        <v>48388704</v>
      </c>
      <c r="S493" s="47"/>
    </row>
    <row r="494" spans="1:19" ht="12.75" customHeight="1" x14ac:dyDescent="0.2">
      <c r="A494" s="511"/>
      <c r="B494" s="511"/>
      <c r="C494" s="53" t="s">
        <v>3</v>
      </c>
      <c r="D494" s="54">
        <v>35</v>
      </c>
      <c r="E494" s="55">
        <v>16879.88</v>
      </c>
      <c r="F494" s="55">
        <v>0</v>
      </c>
      <c r="G494" s="55">
        <v>0</v>
      </c>
      <c r="H494" s="55">
        <v>6371.71</v>
      </c>
      <c r="I494" s="55">
        <v>0</v>
      </c>
      <c r="J494" s="55">
        <v>1937.63</v>
      </c>
      <c r="K494" s="56">
        <v>23251.59</v>
      </c>
      <c r="L494" s="46">
        <v>25189.22</v>
      </c>
      <c r="M494" s="117"/>
      <c r="N494" s="119">
        <v>23251.59</v>
      </c>
      <c r="O494" s="119">
        <v>16879.88</v>
      </c>
      <c r="P494" s="119">
        <v>501.96</v>
      </c>
      <c r="Q494" s="119">
        <v>28227.599999999999</v>
      </c>
      <c r="R494" s="119">
        <v>26289.97</v>
      </c>
      <c r="S494" s="47"/>
    </row>
    <row r="495" spans="1:19" ht="9" customHeight="1" x14ac:dyDescent="0.2">
      <c r="A495" s="512"/>
      <c r="B495" s="512"/>
      <c r="C495" s="58" t="s">
        <v>4</v>
      </c>
      <c r="D495" s="59"/>
      <c r="E495" s="61">
        <v>32684005</v>
      </c>
      <c r="F495" s="61">
        <v>0</v>
      </c>
      <c r="G495" s="61">
        <v>0</v>
      </c>
      <c r="H495" s="61">
        <v>12337351</v>
      </c>
      <c r="I495" s="61">
        <v>0</v>
      </c>
      <c r="J495" s="60">
        <v>3751775</v>
      </c>
      <c r="K495" s="61">
        <v>45021356</v>
      </c>
      <c r="L495" s="73">
        <v>48773131</v>
      </c>
      <c r="M495" s="118"/>
      <c r="N495" s="120">
        <v>45021356</v>
      </c>
      <c r="O495" s="120">
        <v>32684005</v>
      </c>
      <c r="P495" s="120">
        <v>971930</v>
      </c>
      <c r="Q495" s="120">
        <v>54656255</v>
      </c>
      <c r="R495" s="120">
        <v>50904480</v>
      </c>
      <c r="S495" s="47"/>
    </row>
    <row r="496" spans="1:19" ht="12.75" customHeight="1" x14ac:dyDescent="0.2">
      <c r="A496" s="492">
        <v>37257</v>
      </c>
      <c r="B496" s="492">
        <v>37621</v>
      </c>
      <c r="C496" s="42" t="s">
        <v>3</v>
      </c>
      <c r="D496" s="43">
        <v>0</v>
      </c>
      <c r="E496" s="44">
        <v>9905.99</v>
      </c>
      <c r="F496" s="44">
        <v>0</v>
      </c>
      <c r="G496" s="44">
        <v>0</v>
      </c>
      <c r="H496" s="44">
        <v>6371.71</v>
      </c>
      <c r="I496" s="44">
        <v>0</v>
      </c>
      <c r="J496" s="44">
        <v>1356.48</v>
      </c>
      <c r="K496" s="45">
        <v>16277.7</v>
      </c>
      <c r="L496" s="46">
        <v>17634.18</v>
      </c>
      <c r="M496" s="117"/>
      <c r="N496" s="119">
        <v>16277.7</v>
      </c>
      <c r="O496" s="119">
        <v>9905.99</v>
      </c>
      <c r="P496" s="119">
        <v>537.96</v>
      </c>
      <c r="Q496" s="119">
        <v>19417.259999999998</v>
      </c>
      <c r="R496" s="119">
        <v>18060.78</v>
      </c>
      <c r="S496" s="47"/>
    </row>
    <row r="497" spans="1:19" ht="9" customHeight="1" x14ac:dyDescent="0.2">
      <c r="A497" s="493"/>
      <c r="B497" s="493"/>
      <c r="C497" s="48" t="s">
        <v>4</v>
      </c>
      <c r="D497" s="49">
        <v>2</v>
      </c>
      <c r="E497" s="50">
        <v>19180671</v>
      </c>
      <c r="F497" s="50">
        <v>0</v>
      </c>
      <c r="G497" s="50">
        <v>0</v>
      </c>
      <c r="H497" s="50">
        <v>12337351</v>
      </c>
      <c r="I497" s="50">
        <v>0</v>
      </c>
      <c r="J497" s="51">
        <v>2626512</v>
      </c>
      <c r="K497" s="50">
        <v>31518022</v>
      </c>
      <c r="L497" s="73">
        <v>34144534</v>
      </c>
      <c r="M497" s="118"/>
      <c r="N497" s="120">
        <v>31518022</v>
      </c>
      <c r="O497" s="120">
        <v>19180671</v>
      </c>
      <c r="P497" s="120">
        <v>1041636</v>
      </c>
      <c r="Q497" s="120">
        <v>37597058</v>
      </c>
      <c r="R497" s="120">
        <v>34970546</v>
      </c>
      <c r="S497" s="47"/>
    </row>
    <row r="498" spans="1:19" ht="12.75" customHeight="1" x14ac:dyDescent="0.2">
      <c r="A498" s="511">
        <v>37257</v>
      </c>
      <c r="B498" s="511">
        <v>37621</v>
      </c>
      <c r="C498" s="53" t="s">
        <v>3</v>
      </c>
      <c r="D498" s="54">
        <v>3</v>
      </c>
      <c r="E498" s="55">
        <v>10345.959999999999</v>
      </c>
      <c r="F498" s="55">
        <v>0</v>
      </c>
      <c r="G498" s="55">
        <v>0</v>
      </c>
      <c r="H498" s="55">
        <v>6371.71</v>
      </c>
      <c r="I498" s="55">
        <v>0</v>
      </c>
      <c r="J498" s="55">
        <v>1393.14</v>
      </c>
      <c r="K498" s="56">
        <v>16717.669999999998</v>
      </c>
      <c r="L498" s="46">
        <v>18110.810000000001</v>
      </c>
      <c r="M498" s="117"/>
      <c r="N498" s="119">
        <v>16717.669999999998</v>
      </c>
      <c r="O498" s="119">
        <v>10345.959999999999</v>
      </c>
      <c r="P498" s="119">
        <v>537.96</v>
      </c>
      <c r="Q498" s="119">
        <v>19973.080000000002</v>
      </c>
      <c r="R498" s="119">
        <v>18579.939999999999</v>
      </c>
      <c r="S498" s="47"/>
    </row>
    <row r="499" spans="1:19" ht="9" customHeight="1" x14ac:dyDescent="0.2">
      <c r="A499" s="511"/>
      <c r="B499" s="511"/>
      <c r="C499" s="48" t="s">
        <v>4</v>
      </c>
      <c r="D499" s="49">
        <v>8</v>
      </c>
      <c r="E499" s="50">
        <v>20032572</v>
      </c>
      <c r="F499" s="50">
        <v>0</v>
      </c>
      <c r="G499" s="50">
        <v>0</v>
      </c>
      <c r="H499" s="50">
        <v>12337351</v>
      </c>
      <c r="I499" s="50">
        <v>0</v>
      </c>
      <c r="J499" s="51">
        <v>2697495</v>
      </c>
      <c r="K499" s="50">
        <v>32369923</v>
      </c>
      <c r="L499" s="73">
        <v>35067418</v>
      </c>
      <c r="M499" s="118"/>
      <c r="N499" s="120">
        <v>32369923</v>
      </c>
      <c r="O499" s="120">
        <v>20032572</v>
      </c>
      <c r="P499" s="120">
        <v>1041636</v>
      </c>
      <c r="Q499" s="120">
        <v>38673276</v>
      </c>
      <c r="R499" s="120">
        <v>35975780</v>
      </c>
      <c r="S499" s="47"/>
    </row>
    <row r="500" spans="1:19" ht="12.75" customHeight="1" x14ac:dyDescent="0.2">
      <c r="A500" s="511"/>
      <c r="B500" s="511"/>
      <c r="C500" s="53" t="s">
        <v>3</v>
      </c>
      <c r="D500" s="54">
        <v>9</v>
      </c>
      <c r="E500" s="55">
        <v>11701.45</v>
      </c>
      <c r="F500" s="55">
        <v>0</v>
      </c>
      <c r="G500" s="55">
        <v>0</v>
      </c>
      <c r="H500" s="55">
        <v>6371.71</v>
      </c>
      <c r="I500" s="55">
        <v>0</v>
      </c>
      <c r="J500" s="55">
        <v>1506.1</v>
      </c>
      <c r="K500" s="56">
        <v>18073.16</v>
      </c>
      <c r="L500" s="46">
        <v>19579.259999999998</v>
      </c>
      <c r="M500" s="117"/>
      <c r="N500" s="119">
        <v>18073.16</v>
      </c>
      <c r="O500" s="119">
        <v>11701.45</v>
      </c>
      <c r="P500" s="119">
        <v>537.96</v>
      </c>
      <c r="Q500" s="119">
        <v>21685.52</v>
      </c>
      <c r="R500" s="119">
        <v>20179.419999999998</v>
      </c>
      <c r="S500" s="47"/>
    </row>
    <row r="501" spans="1:19" ht="9" customHeight="1" x14ac:dyDescent="0.2">
      <c r="A501" s="511"/>
      <c r="B501" s="511"/>
      <c r="C501" s="48" t="s">
        <v>4</v>
      </c>
      <c r="D501" s="49">
        <v>14</v>
      </c>
      <c r="E501" s="50">
        <v>22657167</v>
      </c>
      <c r="F501" s="50">
        <v>0</v>
      </c>
      <c r="G501" s="50">
        <v>0</v>
      </c>
      <c r="H501" s="50">
        <v>12337351</v>
      </c>
      <c r="I501" s="50">
        <v>0</v>
      </c>
      <c r="J501" s="51">
        <v>2916216</v>
      </c>
      <c r="K501" s="50">
        <v>34994518</v>
      </c>
      <c r="L501" s="73">
        <v>37910734</v>
      </c>
      <c r="M501" s="118"/>
      <c r="N501" s="120">
        <v>34994518</v>
      </c>
      <c r="O501" s="120">
        <v>22657167</v>
      </c>
      <c r="P501" s="120">
        <v>1041636</v>
      </c>
      <c r="Q501" s="120">
        <v>41989022</v>
      </c>
      <c r="R501" s="120">
        <v>39072806</v>
      </c>
      <c r="S501" s="47"/>
    </row>
    <row r="502" spans="1:19" ht="12.75" customHeight="1" x14ac:dyDescent="0.2">
      <c r="A502" s="511"/>
      <c r="B502" s="511"/>
      <c r="C502" s="53" t="s">
        <v>3</v>
      </c>
      <c r="D502" s="54">
        <v>15</v>
      </c>
      <c r="E502" s="55">
        <v>13284.54</v>
      </c>
      <c r="F502" s="55">
        <v>0</v>
      </c>
      <c r="G502" s="55">
        <v>0</v>
      </c>
      <c r="H502" s="55">
        <v>6371.71</v>
      </c>
      <c r="I502" s="55">
        <v>0</v>
      </c>
      <c r="J502" s="55">
        <v>1638.02</v>
      </c>
      <c r="K502" s="56">
        <v>19656.25</v>
      </c>
      <c r="L502" s="46">
        <v>21294.27</v>
      </c>
      <c r="M502" s="117"/>
      <c r="N502" s="119">
        <v>19656.25</v>
      </c>
      <c r="O502" s="119">
        <v>13284.54</v>
      </c>
      <c r="P502" s="119">
        <v>537.96</v>
      </c>
      <c r="Q502" s="119">
        <v>23685.49</v>
      </c>
      <c r="R502" s="119">
        <v>22047.47</v>
      </c>
      <c r="S502" s="47"/>
    </row>
    <row r="503" spans="1:19" ht="9" customHeight="1" x14ac:dyDescent="0.2">
      <c r="A503" s="511"/>
      <c r="B503" s="511"/>
      <c r="C503" s="48" t="s">
        <v>4</v>
      </c>
      <c r="D503" s="49">
        <v>20</v>
      </c>
      <c r="E503" s="50">
        <v>25722456</v>
      </c>
      <c r="F503" s="50">
        <v>0</v>
      </c>
      <c r="G503" s="50">
        <v>0</v>
      </c>
      <c r="H503" s="50">
        <v>12337351</v>
      </c>
      <c r="I503" s="50">
        <v>0</v>
      </c>
      <c r="J503" s="51">
        <v>3171649</v>
      </c>
      <c r="K503" s="50">
        <v>38059807</v>
      </c>
      <c r="L503" s="73">
        <v>41231456</v>
      </c>
      <c r="M503" s="118"/>
      <c r="N503" s="120">
        <v>38059807</v>
      </c>
      <c r="O503" s="120">
        <v>25722456</v>
      </c>
      <c r="P503" s="120">
        <v>1041636</v>
      </c>
      <c r="Q503" s="120">
        <v>45861504</v>
      </c>
      <c r="R503" s="120">
        <v>42689855</v>
      </c>
      <c r="S503" s="47"/>
    </row>
    <row r="504" spans="1:19" ht="12.75" customHeight="1" x14ac:dyDescent="0.2">
      <c r="A504" s="511"/>
      <c r="B504" s="511"/>
      <c r="C504" s="53" t="s">
        <v>3</v>
      </c>
      <c r="D504" s="54">
        <v>21</v>
      </c>
      <c r="E504" s="55">
        <v>14821.1</v>
      </c>
      <c r="F504" s="55">
        <v>0</v>
      </c>
      <c r="G504" s="55">
        <v>0</v>
      </c>
      <c r="H504" s="55">
        <v>6371.71</v>
      </c>
      <c r="I504" s="55">
        <v>0</v>
      </c>
      <c r="J504" s="55">
        <v>1766.07</v>
      </c>
      <c r="K504" s="56">
        <v>21192.81</v>
      </c>
      <c r="L504" s="46">
        <v>22958.880000000001</v>
      </c>
      <c r="M504" s="117"/>
      <c r="N504" s="119">
        <v>21192.81</v>
      </c>
      <c r="O504" s="119">
        <v>14821.1</v>
      </c>
      <c r="P504" s="119">
        <v>537.96</v>
      </c>
      <c r="Q504" s="119">
        <v>25626.68</v>
      </c>
      <c r="R504" s="119">
        <v>23860.61</v>
      </c>
      <c r="S504" s="47"/>
    </row>
    <row r="505" spans="1:19" ht="9" customHeight="1" x14ac:dyDescent="0.2">
      <c r="A505" s="511"/>
      <c r="B505" s="511"/>
      <c r="C505" s="48" t="s">
        <v>4</v>
      </c>
      <c r="D505" s="49">
        <v>27</v>
      </c>
      <c r="E505" s="50">
        <v>28697651</v>
      </c>
      <c r="F505" s="50">
        <v>0</v>
      </c>
      <c r="G505" s="50">
        <v>0</v>
      </c>
      <c r="H505" s="50">
        <v>12337351</v>
      </c>
      <c r="I505" s="50">
        <v>0</v>
      </c>
      <c r="J505" s="51">
        <v>3419588</v>
      </c>
      <c r="K505" s="50">
        <v>41035002</v>
      </c>
      <c r="L505" s="73">
        <v>44454591</v>
      </c>
      <c r="M505" s="118"/>
      <c r="N505" s="120">
        <v>41035002</v>
      </c>
      <c r="O505" s="120">
        <v>28697651</v>
      </c>
      <c r="P505" s="120">
        <v>1041636</v>
      </c>
      <c r="Q505" s="120">
        <v>49620172</v>
      </c>
      <c r="R505" s="120">
        <v>46200583</v>
      </c>
      <c r="S505" s="47"/>
    </row>
    <row r="506" spans="1:19" ht="12.75" customHeight="1" x14ac:dyDescent="0.2">
      <c r="A506" s="511"/>
      <c r="B506" s="511"/>
      <c r="C506" s="53" t="s">
        <v>3</v>
      </c>
      <c r="D506" s="54">
        <v>28</v>
      </c>
      <c r="E506" s="55">
        <v>16336.91</v>
      </c>
      <c r="F506" s="55">
        <v>0</v>
      </c>
      <c r="G506" s="55">
        <v>0</v>
      </c>
      <c r="H506" s="55">
        <v>6371.71</v>
      </c>
      <c r="I506" s="55">
        <v>0</v>
      </c>
      <c r="J506" s="55">
        <v>1892.39</v>
      </c>
      <c r="K506" s="56">
        <v>22708.62</v>
      </c>
      <c r="L506" s="46">
        <v>24601.01</v>
      </c>
      <c r="M506" s="117"/>
      <c r="N506" s="119">
        <v>22708.62</v>
      </c>
      <c r="O506" s="119">
        <v>16336.91</v>
      </c>
      <c r="P506" s="119">
        <v>537.96</v>
      </c>
      <c r="Q506" s="119">
        <v>27541.65</v>
      </c>
      <c r="R506" s="119">
        <v>25649.26</v>
      </c>
      <c r="S506" s="47"/>
    </row>
    <row r="507" spans="1:19" ht="9" customHeight="1" x14ac:dyDescent="0.2">
      <c r="A507" s="511"/>
      <c r="B507" s="511"/>
      <c r="C507" s="48" t="s">
        <v>4</v>
      </c>
      <c r="D507" s="49">
        <v>34</v>
      </c>
      <c r="E507" s="50">
        <v>31632669</v>
      </c>
      <c r="F507" s="50">
        <v>0</v>
      </c>
      <c r="G507" s="50">
        <v>0</v>
      </c>
      <c r="H507" s="50">
        <v>12337351</v>
      </c>
      <c r="I507" s="50">
        <v>0</v>
      </c>
      <c r="J507" s="51">
        <v>3664178</v>
      </c>
      <c r="K507" s="50">
        <v>43970020</v>
      </c>
      <c r="L507" s="73">
        <v>47634198</v>
      </c>
      <c r="M507" s="118"/>
      <c r="N507" s="120">
        <v>43970020</v>
      </c>
      <c r="O507" s="120">
        <v>31632669</v>
      </c>
      <c r="P507" s="120">
        <v>1041636</v>
      </c>
      <c r="Q507" s="120">
        <v>53328071</v>
      </c>
      <c r="R507" s="120">
        <v>49663893</v>
      </c>
      <c r="S507" s="47"/>
    </row>
    <row r="508" spans="1:19" ht="12.75" customHeight="1" x14ac:dyDescent="0.2">
      <c r="A508" s="511"/>
      <c r="B508" s="511"/>
      <c r="C508" s="53" t="s">
        <v>3</v>
      </c>
      <c r="D508" s="54">
        <v>35</v>
      </c>
      <c r="E508" s="55">
        <v>17465.84</v>
      </c>
      <c r="F508" s="55">
        <v>0</v>
      </c>
      <c r="G508" s="55">
        <v>0</v>
      </c>
      <c r="H508" s="55">
        <v>6371.71</v>
      </c>
      <c r="I508" s="55">
        <v>0</v>
      </c>
      <c r="J508" s="55">
        <v>1986.46</v>
      </c>
      <c r="K508" s="56">
        <v>23837.55</v>
      </c>
      <c r="L508" s="46">
        <v>25824.01</v>
      </c>
      <c r="M508" s="117"/>
      <c r="N508" s="119">
        <v>23837.55</v>
      </c>
      <c r="O508" s="119">
        <v>17465.84</v>
      </c>
      <c r="P508" s="119">
        <v>537.96</v>
      </c>
      <c r="Q508" s="119">
        <v>28967.86</v>
      </c>
      <c r="R508" s="119">
        <v>26981.4</v>
      </c>
      <c r="S508" s="47"/>
    </row>
    <row r="509" spans="1:19" ht="9" customHeight="1" x14ac:dyDescent="0.2">
      <c r="A509" s="512"/>
      <c r="B509" s="512"/>
      <c r="C509" s="58" t="s">
        <v>4</v>
      </c>
      <c r="D509" s="59"/>
      <c r="E509" s="61">
        <v>33818582</v>
      </c>
      <c r="F509" s="61">
        <v>0</v>
      </c>
      <c r="G509" s="61">
        <v>0</v>
      </c>
      <c r="H509" s="61">
        <v>12337351</v>
      </c>
      <c r="I509" s="61">
        <v>0</v>
      </c>
      <c r="J509" s="60">
        <v>3846323</v>
      </c>
      <c r="K509" s="61">
        <v>46155933</v>
      </c>
      <c r="L509" s="73">
        <v>50002256</v>
      </c>
      <c r="M509" s="118"/>
      <c r="N509" s="120">
        <v>46155933</v>
      </c>
      <c r="O509" s="120">
        <v>33818582</v>
      </c>
      <c r="P509" s="120">
        <v>1041636</v>
      </c>
      <c r="Q509" s="120">
        <v>56089598</v>
      </c>
      <c r="R509" s="120">
        <v>52243275</v>
      </c>
      <c r="S509" s="47"/>
    </row>
    <row r="510" spans="1:19" ht="12.75" customHeight="1" x14ac:dyDescent="0.2">
      <c r="A510" s="492">
        <v>37622</v>
      </c>
      <c r="B510" s="492">
        <v>37986</v>
      </c>
      <c r="C510" s="42" t="s">
        <v>3</v>
      </c>
      <c r="D510" s="43">
        <v>0</v>
      </c>
      <c r="E510" s="44">
        <v>10316.51</v>
      </c>
      <c r="F510" s="44">
        <v>0</v>
      </c>
      <c r="G510" s="44">
        <v>0</v>
      </c>
      <c r="H510" s="44">
        <v>6371.71</v>
      </c>
      <c r="I510" s="44">
        <v>0</v>
      </c>
      <c r="J510" s="44">
        <v>1390.69</v>
      </c>
      <c r="K510" s="45">
        <v>16688.22</v>
      </c>
      <c r="L510" s="46">
        <v>18078.91</v>
      </c>
      <c r="M510" s="117"/>
      <c r="N510" s="119">
        <v>16688.22</v>
      </c>
      <c r="O510" s="119">
        <v>10316.51</v>
      </c>
      <c r="P510" s="119">
        <v>633.96</v>
      </c>
      <c r="Q510" s="119">
        <v>19935.88</v>
      </c>
      <c r="R510" s="119">
        <v>18545.189999999999</v>
      </c>
      <c r="S510" s="47"/>
    </row>
    <row r="511" spans="1:19" ht="9" customHeight="1" x14ac:dyDescent="0.2">
      <c r="A511" s="493"/>
      <c r="B511" s="493"/>
      <c r="C511" s="48" t="s">
        <v>4</v>
      </c>
      <c r="D511" s="49">
        <v>2</v>
      </c>
      <c r="E511" s="50">
        <v>19975549</v>
      </c>
      <c r="F511" s="50">
        <v>0</v>
      </c>
      <c r="G511" s="50">
        <v>0</v>
      </c>
      <c r="H511" s="50">
        <v>12337351</v>
      </c>
      <c r="I511" s="50">
        <v>0</v>
      </c>
      <c r="J511" s="51">
        <v>2692751</v>
      </c>
      <c r="K511" s="50">
        <v>32312900</v>
      </c>
      <c r="L511" s="73">
        <v>35005651</v>
      </c>
      <c r="M511" s="118"/>
      <c r="N511" s="120">
        <v>32312900</v>
      </c>
      <c r="O511" s="120">
        <v>19975549</v>
      </c>
      <c r="P511" s="120">
        <v>1227518</v>
      </c>
      <c r="Q511" s="120">
        <v>38601246</v>
      </c>
      <c r="R511" s="120">
        <v>35908495</v>
      </c>
      <c r="S511" s="47"/>
    </row>
    <row r="512" spans="1:19" ht="12.75" customHeight="1" x14ac:dyDescent="0.2">
      <c r="A512" s="511">
        <v>37622</v>
      </c>
      <c r="B512" s="511">
        <v>37986</v>
      </c>
      <c r="C512" s="53" t="s">
        <v>3</v>
      </c>
      <c r="D512" s="54">
        <v>3</v>
      </c>
      <c r="E512" s="55">
        <v>10767.64</v>
      </c>
      <c r="F512" s="55">
        <v>0</v>
      </c>
      <c r="G512" s="55">
        <v>0</v>
      </c>
      <c r="H512" s="55">
        <v>6371.71</v>
      </c>
      <c r="I512" s="55">
        <v>0</v>
      </c>
      <c r="J512" s="55">
        <v>1428.28</v>
      </c>
      <c r="K512" s="56">
        <v>17139.349999999999</v>
      </c>
      <c r="L512" s="46">
        <v>18567.63</v>
      </c>
      <c r="M512" s="117"/>
      <c r="N512" s="119">
        <v>17139.349999999999</v>
      </c>
      <c r="O512" s="119">
        <v>10767.64</v>
      </c>
      <c r="P512" s="119">
        <v>633.96</v>
      </c>
      <c r="Q512" s="119">
        <v>20505.810000000001</v>
      </c>
      <c r="R512" s="119">
        <v>19077.53</v>
      </c>
      <c r="S512" s="47"/>
    </row>
    <row r="513" spans="1:19" ht="9" customHeight="1" x14ac:dyDescent="0.2">
      <c r="A513" s="511"/>
      <c r="B513" s="511"/>
      <c r="C513" s="48" t="s">
        <v>4</v>
      </c>
      <c r="D513" s="49">
        <v>8</v>
      </c>
      <c r="E513" s="50">
        <v>20849058</v>
      </c>
      <c r="F513" s="50">
        <v>0</v>
      </c>
      <c r="G513" s="50">
        <v>0</v>
      </c>
      <c r="H513" s="50">
        <v>12337351</v>
      </c>
      <c r="I513" s="50">
        <v>0</v>
      </c>
      <c r="J513" s="51">
        <v>2765536</v>
      </c>
      <c r="K513" s="50">
        <v>33186409</v>
      </c>
      <c r="L513" s="73">
        <v>35951945</v>
      </c>
      <c r="M513" s="118"/>
      <c r="N513" s="120">
        <v>33186409</v>
      </c>
      <c r="O513" s="120">
        <v>20849058</v>
      </c>
      <c r="P513" s="120">
        <v>1227518</v>
      </c>
      <c r="Q513" s="120">
        <v>39704785</v>
      </c>
      <c r="R513" s="120">
        <v>36939249</v>
      </c>
      <c r="S513" s="47"/>
    </row>
    <row r="514" spans="1:19" ht="12.75" customHeight="1" x14ac:dyDescent="0.2">
      <c r="A514" s="511"/>
      <c r="B514" s="511"/>
      <c r="C514" s="53" t="s">
        <v>3</v>
      </c>
      <c r="D514" s="54">
        <v>9</v>
      </c>
      <c r="E514" s="55">
        <v>12157.33</v>
      </c>
      <c r="F514" s="55">
        <v>0</v>
      </c>
      <c r="G514" s="55">
        <v>0</v>
      </c>
      <c r="H514" s="55">
        <v>6371.71</v>
      </c>
      <c r="I514" s="55">
        <v>0</v>
      </c>
      <c r="J514" s="55">
        <v>1544.09</v>
      </c>
      <c r="K514" s="56">
        <v>18529.04</v>
      </c>
      <c r="L514" s="46">
        <v>20073.13</v>
      </c>
      <c r="M514" s="117"/>
      <c r="N514" s="119">
        <v>18529.04</v>
      </c>
      <c r="O514" s="119">
        <v>12157.33</v>
      </c>
      <c r="P514" s="119">
        <v>633.96</v>
      </c>
      <c r="Q514" s="119">
        <v>22261.45</v>
      </c>
      <c r="R514" s="119">
        <v>20717.36</v>
      </c>
      <c r="S514" s="47"/>
    </row>
    <row r="515" spans="1:19" ht="9" customHeight="1" x14ac:dyDescent="0.2">
      <c r="A515" s="511"/>
      <c r="B515" s="511"/>
      <c r="C515" s="48" t="s">
        <v>4</v>
      </c>
      <c r="D515" s="49">
        <v>14</v>
      </c>
      <c r="E515" s="50">
        <v>23539873</v>
      </c>
      <c r="F515" s="50">
        <v>0</v>
      </c>
      <c r="G515" s="50">
        <v>0</v>
      </c>
      <c r="H515" s="50">
        <v>12337351</v>
      </c>
      <c r="I515" s="50">
        <v>0</v>
      </c>
      <c r="J515" s="51">
        <v>2989775</v>
      </c>
      <c r="K515" s="50">
        <v>35877224</v>
      </c>
      <c r="L515" s="73">
        <v>38866999</v>
      </c>
      <c r="M515" s="118"/>
      <c r="N515" s="120">
        <v>35877224</v>
      </c>
      <c r="O515" s="120">
        <v>23539873</v>
      </c>
      <c r="P515" s="120">
        <v>1227518</v>
      </c>
      <c r="Q515" s="120">
        <v>43104178</v>
      </c>
      <c r="R515" s="120">
        <v>40114403</v>
      </c>
      <c r="S515" s="47"/>
    </row>
    <row r="516" spans="1:19" ht="12.75" customHeight="1" x14ac:dyDescent="0.2">
      <c r="A516" s="511"/>
      <c r="B516" s="511"/>
      <c r="C516" s="53" t="s">
        <v>3</v>
      </c>
      <c r="D516" s="54">
        <v>15</v>
      </c>
      <c r="E516" s="55">
        <v>13780.26</v>
      </c>
      <c r="F516" s="55">
        <v>0</v>
      </c>
      <c r="G516" s="55">
        <v>0</v>
      </c>
      <c r="H516" s="55">
        <v>6371.71</v>
      </c>
      <c r="I516" s="55">
        <v>0</v>
      </c>
      <c r="J516" s="55">
        <v>1679.33</v>
      </c>
      <c r="K516" s="56">
        <v>20151.97</v>
      </c>
      <c r="L516" s="46">
        <v>21831.3</v>
      </c>
      <c r="M516" s="117"/>
      <c r="N516" s="119">
        <v>20151.97</v>
      </c>
      <c r="O516" s="119">
        <v>13780.26</v>
      </c>
      <c r="P516" s="119">
        <v>633.96</v>
      </c>
      <c r="Q516" s="119">
        <v>24311.75</v>
      </c>
      <c r="R516" s="119">
        <v>22632.42</v>
      </c>
      <c r="S516" s="47"/>
    </row>
    <row r="517" spans="1:19" ht="9" customHeight="1" x14ac:dyDescent="0.2">
      <c r="A517" s="511"/>
      <c r="B517" s="511"/>
      <c r="C517" s="48" t="s">
        <v>4</v>
      </c>
      <c r="D517" s="49">
        <v>20</v>
      </c>
      <c r="E517" s="50">
        <v>26682304</v>
      </c>
      <c r="F517" s="50">
        <v>0</v>
      </c>
      <c r="G517" s="50">
        <v>0</v>
      </c>
      <c r="H517" s="50">
        <v>12337351</v>
      </c>
      <c r="I517" s="50">
        <v>0</v>
      </c>
      <c r="J517" s="51">
        <v>3251636</v>
      </c>
      <c r="K517" s="50">
        <v>39019655</v>
      </c>
      <c r="L517" s="73">
        <v>42271291</v>
      </c>
      <c r="M517" s="118"/>
      <c r="N517" s="120">
        <v>39019655</v>
      </c>
      <c r="O517" s="120">
        <v>26682304</v>
      </c>
      <c r="P517" s="120">
        <v>1227518</v>
      </c>
      <c r="Q517" s="120">
        <v>47074112</v>
      </c>
      <c r="R517" s="120">
        <v>43822476</v>
      </c>
      <c r="S517" s="47"/>
    </row>
    <row r="518" spans="1:19" ht="12.75" customHeight="1" x14ac:dyDescent="0.2">
      <c r="A518" s="511"/>
      <c r="B518" s="511"/>
      <c r="C518" s="53" t="s">
        <v>3</v>
      </c>
      <c r="D518" s="54">
        <v>21</v>
      </c>
      <c r="E518" s="55">
        <v>15355.58</v>
      </c>
      <c r="F518" s="55">
        <v>0</v>
      </c>
      <c r="G518" s="55">
        <v>0</v>
      </c>
      <c r="H518" s="55">
        <v>6371.71</v>
      </c>
      <c r="I518" s="55">
        <v>0</v>
      </c>
      <c r="J518" s="55">
        <v>1810.61</v>
      </c>
      <c r="K518" s="56">
        <v>21727.29</v>
      </c>
      <c r="L518" s="46">
        <v>23537.9</v>
      </c>
      <c r="M518" s="117"/>
      <c r="N518" s="119">
        <v>21727.29</v>
      </c>
      <c r="O518" s="119">
        <v>15355.58</v>
      </c>
      <c r="P518" s="119">
        <v>633.96</v>
      </c>
      <c r="Q518" s="119">
        <v>26301.9</v>
      </c>
      <c r="R518" s="119">
        <v>24491.29</v>
      </c>
      <c r="S518" s="47"/>
    </row>
    <row r="519" spans="1:19" ht="9" customHeight="1" x14ac:dyDescent="0.2">
      <c r="A519" s="511"/>
      <c r="B519" s="511"/>
      <c r="C519" s="48" t="s">
        <v>4</v>
      </c>
      <c r="D519" s="49">
        <v>27</v>
      </c>
      <c r="E519" s="50">
        <v>29732549</v>
      </c>
      <c r="F519" s="50">
        <v>0</v>
      </c>
      <c r="G519" s="50">
        <v>0</v>
      </c>
      <c r="H519" s="50">
        <v>12337351</v>
      </c>
      <c r="I519" s="50">
        <v>0</v>
      </c>
      <c r="J519" s="51">
        <v>3505830</v>
      </c>
      <c r="K519" s="50">
        <v>42069900</v>
      </c>
      <c r="L519" s="73">
        <v>45575730</v>
      </c>
      <c r="M519" s="118"/>
      <c r="N519" s="120">
        <v>42069900</v>
      </c>
      <c r="O519" s="120">
        <v>29732549</v>
      </c>
      <c r="P519" s="120">
        <v>1227518</v>
      </c>
      <c r="Q519" s="120">
        <v>50927580</v>
      </c>
      <c r="R519" s="120">
        <v>47421750</v>
      </c>
      <c r="S519" s="47"/>
    </row>
    <row r="520" spans="1:19" ht="12.75" customHeight="1" x14ac:dyDescent="0.2">
      <c r="A520" s="511"/>
      <c r="B520" s="511"/>
      <c r="C520" s="53" t="s">
        <v>3</v>
      </c>
      <c r="D520" s="54">
        <v>28</v>
      </c>
      <c r="E520" s="55">
        <v>16909.669999999998</v>
      </c>
      <c r="F520" s="55">
        <v>0</v>
      </c>
      <c r="G520" s="55">
        <v>0</v>
      </c>
      <c r="H520" s="55">
        <v>6371.71</v>
      </c>
      <c r="I520" s="55">
        <v>0</v>
      </c>
      <c r="J520" s="55">
        <v>1940.12</v>
      </c>
      <c r="K520" s="56">
        <v>23281.38</v>
      </c>
      <c r="L520" s="46">
        <v>25221.5</v>
      </c>
      <c r="M520" s="117"/>
      <c r="N520" s="119">
        <v>23281.38</v>
      </c>
      <c r="O520" s="119">
        <v>16909.669999999998</v>
      </c>
      <c r="P520" s="119">
        <v>633.96</v>
      </c>
      <c r="Q520" s="119">
        <v>28265.24</v>
      </c>
      <c r="R520" s="119">
        <v>26325.119999999999</v>
      </c>
      <c r="S520" s="47"/>
    </row>
    <row r="521" spans="1:19" ht="9" customHeight="1" x14ac:dyDescent="0.2">
      <c r="A521" s="511"/>
      <c r="B521" s="511"/>
      <c r="C521" s="48" t="s">
        <v>4</v>
      </c>
      <c r="D521" s="49">
        <v>34</v>
      </c>
      <c r="E521" s="50">
        <v>32741687</v>
      </c>
      <c r="F521" s="50">
        <v>0</v>
      </c>
      <c r="G521" s="50">
        <v>0</v>
      </c>
      <c r="H521" s="50">
        <v>12337351</v>
      </c>
      <c r="I521" s="50">
        <v>0</v>
      </c>
      <c r="J521" s="51">
        <v>3756596</v>
      </c>
      <c r="K521" s="50">
        <v>45079038</v>
      </c>
      <c r="L521" s="73">
        <v>48835634</v>
      </c>
      <c r="M521" s="118"/>
      <c r="N521" s="120">
        <v>45079038</v>
      </c>
      <c r="O521" s="120">
        <v>32741687</v>
      </c>
      <c r="P521" s="120">
        <v>1227518</v>
      </c>
      <c r="Q521" s="120">
        <v>54729136</v>
      </c>
      <c r="R521" s="120">
        <v>50972540</v>
      </c>
      <c r="S521" s="47"/>
    </row>
    <row r="522" spans="1:19" ht="12.75" customHeight="1" x14ac:dyDescent="0.2">
      <c r="A522" s="511"/>
      <c r="B522" s="511"/>
      <c r="C522" s="53" t="s">
        <v>3</v>
      </c>
      <c r="D522" s="54">
        <v>35</v>
      </c>
      <c r="E522" s="55">
        <v>18067.04</v>
      </c>
      <c r="F522" s="55">
        <v>0</v>
      </c>
      <c r="G522" s="55">
        <v>0</v>
      </c>
      <c r="H522" s="55">
        <v>6371.71</v>
      </c>
      <c r="I522" s="55">
        <v>0</v>
      </c>
      <c r="J522" s="55">
        <v>2036.56</v>
      </c>
      <c r="K522" s="56">
        <v>24438.75</v>
      </c>
      <c r="L522" s="46">
        <v>26475.31</v>
      </c>
      <c r="M522" s="117"/>
      <c r="N522" s="119">
        <v>24438.75</v>
      </c>
      <c r="O522" s="119">
        <v>18067.04</v>
      </c>
      <c r="P522" s="119">
        <v>633.96</v>
      </c>
      <c r="Q522" s="119">
        <v>29727.38</v>
      </c>
      <c r="R522" s="119">
        <v>27690.82</v>
      </c>
      <c r="S522" s="47"/>
    </row>
    <row r="523" spans="1:19" ht="9" customHeight="1" x14ac:dyDescent="0.2">
      <c r="A523" s="512"/>
      <c r="B523" s="512"/>
      <c r="C523" s="58" t="s">
        <v>4</v>
      </c>
      <c r="D523" s="59"/>
      <c r="E523" s="61">
        <v>34982668</v>
      </c>
      <c r="F523" s="61">
        <v>0</v>
      </c>
      <c r="G523" s="61">
        <v>0</v>
      </c>
      <c r="H523" s="61">
        <v>12337351</v>
      </c>
      <c r="I523" s="61">
        <v>0</v>
      </c>
      <c r="J523" s="60">
        <v>3943330</v>
      </c>
      <c r="K523" s="61">
        <v>47320018</v>
      </c>
      <c r="L523" s="73">
        <v>51263348</v>
      </c>
      <c r="M523" s="118"/>
      <c r="N523" s="120">
        <v>47320018</v>
      </c>
      <c r="O523" s="120">
        <v>34982668</v>
      </c>
      <c r="P523" s="120">
        <v>1227518</v>
      </c>
      <c r="Q523" s="120">
        <v>57560234</v>
      </c>
      <c r="R523" s="120">
        <v>53616904</v>
      </c>
      <c r="S523" s="47"/>
    </row>
    <row r="524" spans="1:19" ht="12.75" customHeight="1" x14ac:dyDescent="0.2">
      <c r="A524" s="492">
        <v>37987</v>
      </c>
      <c r="B524" s="492">
        <v>38383</v>
      </c>
      <c r="C524" s="42" t="s">
        <v>3</v>
      </c>
      <c r="D524" s="43">
        <v>0</v>
      </c>
      <c r="E524" s="44">
        <v>10668.83</v>
      </c>
      <c r="F524" s="44">
        <v>0</v>
      </c>
      <c r="G524" s="44">
        <v>0</v>
      </c>
      <c r="H524" s="44">
        <v>6371.71</v>
      </c>
      <c r="I524" s="44">
        <v>0</v>
      </c>
      <c r="J524" s="44">
        <v>1420.05</v>
      </c>
      <c r="K524" s="45">
        <v>17040.54</v>
      </c>
      <c r="L524" s="46">
        <v>18460.59</v>
      </c>
      <c r="M524" s="117"/>
      <c r="N524" s="119">
        <v>17040.54</v>
      </c>
      <c r="O524" s="119">
        <v>10668.83</v>
      </c>
      <c r="P524" s="119">
        <v>633.96</v>
      </c>
      <c r="Q524" s="119">
        <v>20380.98</v>
      </c>
      <c r="R524" s="119">
        <v>18960.93</v>
      </c>
      <c r="S524" s="47"/>
    </row>
    <row r="525" spans="1:19" ht="9" customHeight="1" x14ac:dyDescent="0.2">
      <c r="A525" s="493"/>
      <c r="B525" s="493"/>
      <c r="C525" s="48" t="s">
        <v>4</v>
      </c>
      <c r="D525" s="49">
        <v>2</v>
      </c>
      <c r="E525" s="50">
        <v>20657735</v>
      </c>
      <c r="F525" s="50">
        <v>0</v>
      </c>
      <c r="G525" s="50">
        <v>0</v>
      </c>
      <c r="H525" s="50">
        <v>12337351</v>
      </c>
      <c r="I525" s="50">
        <v>0</v>
      </c>
      <c r="J525" s="51">
        <v>2749600</v>
      </c>
      <c r="K525" s="50">
        <v>32995086</v>
      </c>
      <c r="L525" s="73">
        <v>35744687</v>
      </c>
      <c r="M525" s="118"/>
      <c r="N525" s="120">
        <v>32995086</v>
      </c>
      <c r="O525" s="120">
        <v>20657735</v>
      </c>
      <c r="P525" s="120">
        <v>1227518</v>
      </c>
      <c r="Q525" s="120">
        <v>39463080</v>
      </c>
      <c r="R525" s="120">
        <v>36713480</v>
      </c>
      <c r="S525" s="47"/>
    </row>
    <row r="526" spans="1:19" ht="12.75" customHeight="1" x14ac:dyDescent="0.2">
      <c r="A526" s="511">
        <v>37987</v>
      </c>
      <c r="B526" s="511">
        <v>38383</v>
      </c>
      <c r="C526" s="53" t="s">
        <v>3</v>
      </c>
      <c r="D526" s="54">
        <v>3</v>
      </c>
      <c r="E526" s="55">
        <v>11129.56</v>
      </c>
      <c r="F526" s="55">
        <v>0</v>
      </c>
      <c r="G526" s="55">
        <v>0</v>
      </c>
      <c r="H526" s="55">
        <v>6371.71</v>
      </c>
      <c r="I526" s="55">
        <v>0</v>
      </c>
      <c r="J526" s="55">
        <v>1458.44</v>
      </c>
      <c r="K526" s="56">
        <v>17501.27</v>
      </c>
      <c r="L526" s="46">
        <v>18959.71</v>
      </c>
      <c r="M526" s="117"/>
      <c r="N526" s="119">
        <v>17501.27</v>
      </c>
      <c r="O526" s="119">
        <v>11129.56</v>
      </c>
      <c r="P526" s="119">
        <v>633.96</v>
      </c>
      <c r="Q526" s="119">
        <v>20963.03</v>
      </c>
      <c r="R526" s="119">
        <v>19504.59</v>
      </c>
      <c r="S526" s="47"/>
    </row>
    <row r="527" spans="1:19" ht="9" customHeight="1" x14ac:dyDescent="0.2">
      <c r="A527" s="511"/>
      <c r="B527" s="511"/>
      <c r="C527" s="48" t="s">
        <v>4</v>
      </c>
      <c r="D527" s="49">
        <v>8</v>
      </c>
      <c r="E527" s="50">
        <v>21549833</v>
      </c>
      <c r="F527" s="50">
        <v>0</v>
      </c>
      <c r="G527" s="50">
        <v>0</v>
      </c>
      <c r="H527" s="50">
        <v>12337351</v>
      </c>
      <c r="I527" s="50">
        <v>0</v>
      </c>
      <c r="J527" s="51">
        <v>2823934</v>
      </c>
      <c r="K527" s="50">
        <v>33887184</v>
      </c>
      <c r="L527" s="73">
        <v>36711118</v>
      </c>
      <c r="M527" s="118"/>
      <c r="N527" s="120">
        <v>33887184</v>
      </c>
      <c r="O527" s="120">
        <v>21549833</v>
      </c>
      <c r="P527" s="120">
        <v>1227518</v>
      </c>
      <c r="Q527" s="120">
        <v>40590086</v>
      </c>
      <c r="R527" s="120">
        <v>37766152</v>
      </c>
      <c r="S527" s="47"/>
    </row>
    <row r="528" spans="1:19" ht="12.75" customHeight="1" x14ac:dyDescent="0.2">
      <c r="A528" s="511"/>
      <c r="B528" s="511"/>
      <c r="C528" s="53" t="s">
        <v>3</v>
      </c>
      <c r="D528" s="54">
        <v>9</v>
      </c>
      <c r="E528" s="55">
        <v>12548.53</v>
      </c>
      <c r="F528" s="55">
        <v>0</v>
      </c>
      <c r="G528" s="55">
        <v>0</v>
      </c>
      <c r="H528" s="55">
        <v>6371.71</v>
      </c>
      <c r="I528" s="55">
        <v>0</v>
      </c>
      <c r="J528" s="55">
        <v>1576.69</v>
      </c>
      <c r="K528" s="56">
        <v>18920.240000000002</v>
      </c>
      <c r="L528" s="46">
        <v>20496.93</v>
      </c>
      <c r="M528" s="117"/>
      <c r="N528" s="119">
        <v>18920.240000000002</v>
      </c>
      <c r="O528" s="119">
        <v>12548.53</v>
      </c>
      <c r="P528" s="119">
        <v>633.96</v>
      </c>
      <c r="Q528" s="119">
        <v>22755.67</v>
      </c>
      <c r="R528" s="119">
        <v>21178.98</v>
      </c>
      <c r="S528" s="47"/>
    </row>
    <row r="529" spans="1:19" ht="9" customHeight="1" x14ac:dyDescent="0.2">
      <c r="A529" s="511"/>
      <c r="B529" s="511"/>
      <c r="C529" s="48" t="s">
        <v>4</v>
      </c>
      <c r="D529" s="49">
        <v>14</v>
      </c>
      <c r="E529" s="50">
        <v>24297342</v>
      </c>
      <c r="F529" s="50">
        <v>0</v>
      </c>
      <c r="G529" s="50">
        <v>0</v>
      </c>
      <c r="H529" s="50">
        <v>12337351</v>
      </c>
      <c r="I529" s="50">
        <v>0</v>
      </c>
      <c r="J529" s="51">
        <v>3052898</v>
      </c>
      <c r="K529" s="50">
        <v>36634693</v>
      </c>
      <c r="L529" s="73">
        <v>39687591</v>
      </c>
      <c r="M529" s="118"/>
      <c r="N529" s="120">
        <v>36634693</v>
      </c>
      <c r="O529" s="120">
        <v>24297342</v>
      </c>
      <c r="P529" s="120">
        <v>1227518</v>
      </c>
      <c r="Q529" s="120">
        <v>44061121</v>
      </c>
      <c r="R529" s="120">
        <v>41008224</v>
      </c>
      <c r="S529" s="47"/>
    </row>
    <row r="530" spans="1:19" ht="12.75" customHeight="1" x14ac:dyDescent="0.2">
      <c r="A530" s="511"/>
      <c r="B530" s="511"/>
      <c r="C530" s="53" t="s">
        <v>3</v>
      </c>
      <c r="D530" s="54">
        <v>15</v>
      </c>
      <c r="E530" s="55">
        <v>14205.78</v>
      </c>
      <c r="F530" s="55">
        <v>0</v>
      </c>
      <c r="G530" s="55">
        <v>0</v>
      </c>
      <c r="H530" s="55">
        <v>6371.71</v>
      </c>
      <c r="I530" s="55">
        <v>0</v>
      </c>
      <c r="J530" s="55">
        <v>1714.79</v>
      </c>
      <c r="K530" s="56">
        <v>20577.490000000002</v>
      </c>
      <c r="L530" s="46">
        <v>22292.28</v>
      </c>
      <c r="M530" s="117"/>
      <c r="N530" s="119">
        <v>20577.490000000002</v>
      </c>
      <c r="O530" s="119">
        <v>14205.78</v>
      </c>
      <c r="P530" s="119">
        <v>633.96</v>
      </c>
      <c r="Q530" s="119">
        <v>24849.32</v>
      </c>
      <c r="R530" s="119">
        <v>23134.53</v>
      </c>
      <c r="S530" s="47"/>
    </row>
    <row r="531" spans="1:19" ht="9" customHeight="1" x14ac:dyDescent="0.2">
      <c r="A531" s="511"/>
      <c r="B531" s="511"/>
      <c r="C531" s="48" t="s">
        <v>4</v>
      </c>
      <c r="D531" s="49">
        <v>20</v>
      </c>
      <c r="E531" s="50">
        <v>27506226</v>
      </c>
      <c r="F531" s="50">
        <v>0</v>
      </c>
      <c r="G531" s="50">
        <v>0</v>
      </c>
      <c r="H531" s="50">
        <v>12337351</v>
      </c>
      <c r="I531" s="50">
        <v>0</v>
      </c>
      <c r="J531" s="51">
        <v>3320296</v>
      </c>
      <c r="K531" s="50">
        <v>39843577</v>
      </c>
      <c r="L531" s="73">
        <v>43163873</v>
      </c>
      <c r="M531" s="118"/>
      <c r="N531" s="120">
        <v>39843577</v>
      </c>
      <c r="O531" s="120">
        <v>27506226</v>
      </c>
      <c r="P531" s="120">
        <v>1227518</v>
      </c>
      <c r="Q531" s="120">
        <v>48114993</v>
      </c>
      <c r="R531" s="120">
        <v>44794696</v>
      </c>
      <c r="S531" s="47"/>
    </row>
    <row r="532" spans="1:19" ht="12.75" customHeight="1" x14ac:dyDescent="0.2">
      <c r="A532" s="511"/>
      <c r="B532" s="511"/>
      <c r="C532" s="53" t="s">
        <v>3</v>
      </c>
      <c r="D532" s="54">
        <v>21</v>
      </c>
      <c r="E532" s="55">
        <v>15814.34</v>
      </c>
      <c r="F532" s="55">
        <v>0</v>
      </c>
      <c r="G532" s="55">
        <v>0</v>
      </c>
      <c r="H532" s="55">
        <v>6371.71</v>
      </c>
      <c r="I532" s="55">
        <v>0</v>
      </c>
      <c r="J532" s="55">
        <v>1848.84</v>
      </c>
      <c r="K532" s="56">
        <v>22186.05</v>
      </c>
      <c r="L532" s="46">
        <v>24034.89</v>
      </c>
      <c r="M532" s="117"/>
      <c r="N532" s="119">
        <v>22186.05</v>
      </c>
      <c r="O532" s="119">
        <v>15814.34</v>
      </c>
      <c r="P532" s="119">
        <v>633.96</v>
      </c>
      <c r="Q532" s="119">
        <v>26881.47</v>
      </c>
      <c r="R532" s="119">
        <v>25032.63</v>
      </c>
      <c r="S532" s="47"/>
    </row>
    <row r="533" spans="1:19" ht="9" customHeight="1" x14ac:dyDescent="0.2">
      <c r="A533" s="511"/>
      <c r="B533" s="511"/>
      <c r="C533" s="48" t="s">
        <v>4</v>
      </c>
      <c r="D533" s="49">
        <v>27</v>
      </c>
      <c r="E533" s="50">
        <v>30620832</v>
      </c>
      <c r="F533" s="50">
        <v>0</v>
      </c>
      <c r="G533" s="50">
        <v>0</v>
      </c>
      <c r="H533" s="50">
        <v>12337351</v>
      </c>
      <c r="I533" s="50">
        <v>0</v>
      </c>
      <c r="J533" s="51">
        <v>3579853</v>
      </c>
      <c r="K533" s="50">
        <v>42958183</v>
      </c>
      <c r="L533" s="73">
        <v>46538036</v>
      </c>
      <c r="M533" s="118"/>
      <c r="N533" s="120">
        <v>42958183</v>
      </c>
      <c r="O533" s="120">
        <v>30620832</v>
      </c>
      <c r="P533" s="120">
        <v>1227518</v>
      </c>
      <c r="Q533" s="120">
        <v>52049784</v>
      </c>
      <c r="R533" s="120">
        <v>48469930</v>
      </c>
      <c r="S533" s="47"/>
    </row>
    <row r="534" spans="1:19" ht="12.75" customHeight="1" x14ac:dyDescent="0.2">
      <c r="A534" s="511"/>
      <c r="B534" s="511"/>
      <c r="C534" s="53" t="s">
        <v>3</v>
      </c>
      <c r="D534" s="54">
        <v>28</v>
      </c>
      <c r="E534" s="55">
        <v>17401.189999999999</v>
      </c>
      <c r="F534" s="55">
        <v>0</v>
      </c>
      <c r="G534" s="55">
        <v>0</v>
      </c>
      <c r="H534" s="55">
        <v>6371.71</v>
      </c>
      <c r="I534" s="55">
        <v>0</v>
      </c>
      <c r="J534" s="55">
        <v>1981.08</v>
      </c>
      <c r="K534" s="56">
        <v>23772.9</v>
      </c>
      <c r="L534" s="46">
        <v>25753.98</v>
      </c>
      <c r="M534" s="117"/>
      <c r="N534" s="119">
        <v>23772.9</v>
      </c>
      <c r="O534" s="119">
        <v>17401.189999999999</v>
      </c>
      <c r="P534" s="119">
        <v>633.96</v>
      </c>
      <c r="Q534" s="119">
        <v>28886.19</v>
      </c>
      <c r="R534" s="119">
        <v>26905.11</v>
      </c>
      <c r="S534" s="47"/>
    </row>
    <row r="535" spans="1:19" ht="9" customHeight="1" x14ac:dyDescent="0.2">
      <c r="A535" s="511"/>
      <c r="B535" s="511"/>
      <c r="C535" s="48" t="s">
        <v>4</v>
      </c>
      <c r="D535" s="49">
        <v>34</v>
      </c>
      <c r="E535" s="50">
        <v>33693402</v>
      </c>
      <c r="F535" s="50">
        <v>0</v>
      </c>
      <c r="G535" s="50">
        <v>0</v>
      </c>
      <c r="H535" s="50">
        <v>12337351</v>
      </c>
      <c r="I535" s="50">
        <v>0</v>
      </c>
      <c r="J535" s="51">
        <v>3835906</v>
      </c>
      <c r="K535" s="50">
        <v>46030753</v>
      </c>
      <c r="L535" s="73">
        <v>49866659</v>
      </c>
      <c r="M535" s="118"/>
      <c r="N535" s="120">
        <v>46030753</v>
      </c>
      <c r="O535" s="120">
        <v>33693402</v>
      </c>
      <c r="P535" s="120">
        <v>1227518</v>
      </c>
      <c r="Q535" s="120">
        <v>55931463</v>
      </c>
      <c r="R535" s="120">
        <v>52095557</v>
      </c>
      <c r="S535" s="47"/>
    </row>
    <row r="536" spans="1:19" ht="12.75" customHeight="1" x14ac:dyDescent="0.2">
      <c r="A536" s="511"/>
      <c r="B536" s="511"/>
      <c r="C536" s="53" t="s">
        <v>3</v>
      </c>
      <c r="D536" s="54">
        <v>35</v>
      </c>
      <c r="E536" s="55">
        <v>18583.04</v>
      </c>
      <c r="F536" s="55">
        <v>0</v>
      </c>
      <c r="G536" s="55">
        <v>0</v>
      </c>
      <c r="H536" s="55">
        <v>6371.71</v>
      </c>
      <c r="I536" s="55">
        <v>0</v>
      </c>
      <c r="J536" s="55">
        <v>2079.56</v>
      </c>
      <c r="K536" s="56">
        <v>24954.75</v>
      </c>
      <c r="L536" s="46">
        <v>27034.31</v>
      </c>
      <c r="M536" s="117"/>
      <c r="N536" s="119">
        <v>24954.75</v>
      </c>
      <c r="O536" s="119">
        <v>18583.04</v>
      </c>
      <c r="P536" s="119">
        <v>633.96</v>
      </c>
      <c r="Q536" s="119">
        <v>30379.26</v>
      </c>
      <c r="R536" s="119">
        <v>28299.7</v>
      </c>
      <c r="S536" s="47"/>
    </row>
    <row r="537" spans="1:19" ht="9" customHeight="1" x14ac:dyDescent="0.2">
      <c r="A537" s="512"/>
      <c r="B537" s="512"/>
      <c r="C537" s="58" t="s">
        <v>4</v>
      </c>
      <c r="D537" s="59"/>
      <c r="E537" s="61">
        <v>35981783</v>
      </c>
      <c r="F537" s="61">
        <v>0</v>
      </c>
      <c r="G537" s="61">
        <v>0</v>
      </c>
      <c r="H537" s="61">
        <v>12337351</v>
      </c>
      <c r="I537" s="61">
        <v>0</v>
      </c>
      <c r="J537" s="60">
        <v>4026590</v>
      </c>
      <c r="K537" s="61">
        <v>48319134</v>
      </c>
      <c r="L537" s="73">
        <v>52345723</v>
      </c>
      <c r="M537" s="118"/>
      <c r="N537" s="120">
        <v>48319134</v>
      </c>
      <c r="O537" s="120">
        <v>35981783</v>
      </c>
      <c r="P537" s="120">
        <v>1227518</v>
      </c>
      <c r="Q537" s="120">
        <v>58822450</v>
      </c>
      <c r="R537" s="120">
        <v>54795860</v>
      </c>
      <c r="S537" s="47"/>
    </row>
    <row r="538" spans="1:19" ht="12.75" customHeight="1" x14ac:dyDescent="0.2">
      <c r="A538" s="492">
        <v>38384</v>
      </c>
      <c r="B538" s="492">
        <v>38717</v>
      </c>
      <c r="C538" s="42" t="s">
        <v>3</v>
      </c>
      <c r="D538" s="43">
        <v>0</v>
      </c>
      <c r="E538" s="44">
        <v>11124.23</v>
      </c>
      <c r="F538" s="44">
        <v>0</v>
      </c>
      <c r="G538" s="44">
        <v>0</v>
      </c>
      <c r="H538" s="44">
        <v>6371.71</v>
      </c>
      <c r="I538" s="44">
        <v>0</v>
      </c>
      <c r="J538" s="44">
        <v>1458</v>
      </c>
      <c r="K538" s="45">
        <v>17495.939999999999</v>
      </c>
      <c r="L538" s="46">
        <v>18953.939999999999</v>
      </c>
      <c r="M538" s="117"/>
      <c r="N538" s="119">
        <v>17495.939999999999</v>
      </c>
      <c r="O538" s="119">
        <v>11124.23</v>
      </c>
      <c r="P538" s="119">
        <v>633.96</v>
      </c>
      <c r="Q538" s="119">
        <v>20956.3</v>
      </c>
      <c r="R538" s="119">
        <v>19498.3</v>
      </c>
      <c r="S538" s="47"/>
    </row>
    <row r="539" spans="1:19" ht="9" customHeight="1" x14ac:dyDescent="0.2">
      <c r="A539" s="493"/>
      <c r="B539" s="493"/>
      <c r="C539" s="48" t="s">
        <v>4</v>
      </c>
      <c r="D539" s="49">
        <v>2</v>
      </c>
      <c r="E539" s="50">
        <v>21539513</v>
      </c>
      <c r="F539" s="50">
        <v>0</v>
      </c>
      <c r="G539" s="50">
        <v>0</v>
      </c>
      <c r="H539" s="50">
        <v>12337351</v>
      </c>
      <c r="I539" s="50">
        <v>0</v>
      </c>
      <c r="J539" s="51">
        <v>2823082</v>
      </c>
      <c r="K539" s="50">
        <v>33876864</v>
      </c>
      <c r="L539" s="73">
        <v>36699945</v>
      </c>
      <c r="M539" s="118"/>
      <c r="N539" s="120">
        <v>33876864</v>
      </c>
      <c r="O539" s="120">
        <v>21539513</v>
      </c>
      <c r="P539" s="120">
        <v>1227518</v>
      </c>
      <c r="Q539" s="120">
        <v>40577055</v>
      </c>
      <c r="R539" s="120">
        <v>37753973</v>
      </c>
      <c r="S539" s="47"/>
    </row>
    <row r="540" spans="1:19" ht="12.75" customHeight="1" x14ac:dyDescent="0.2">
      <c r="A540" s="511">
        <v>38384</v>
      </c>
      <c r="B540" s="511">
        <v>38717</v>
      </c>
      <c r="C540" s="53" t="s">
        <v>3</v>
      </c>
      <c r="D540" s="54">
        <v>3</v>
      </c>
      <c r="E540" s="55">
        <v>11597.32</v>
      </c>
      <c r="F540" s="55">
        <v>0</v>
      </c>
      <c r="G540" s="55">
        <v>0</v>
      </c>
      <c r="H540" s="55">
        <v>6371.71</v>
      </c>
      <c r="I540" s="55">
        <v>0</v>
      </c>
      <c r="J540" s="55">
        <v>1497.42</v>
      </c>
      <c r="K540" s="56">
        <v>17969.03</v>
      </c>
      <c r="L540" s="46">
        <v>19466.45</v>
      </c>
      <c r="M540" s="117"/>
      <c r="N540" s="119">
        <v>17969.03</v>
      </c>
      <c r="O540" s="119">
        <v>11597.32</v>
      </c>
      <c r="P540" s="119">
        <v>633.96</v>
      </c>
      <c r="Q540" s="119">
        <v>21553.97</v>
      </c>
      <c r="R540" s="119">
        <v>20056.55</v>
      </c>
      <c r="S540" s="47"/>
    </row>
    <row r="541" spans="1:19" ht="9" customHeight="1" x14ac:dyDescent="0.2">
      <c r="A541" s="511"/>
      <c r="B541" s="511"/>
      <c r="C541" s="48" t="s">
        <v>4</v>
      </c>
      <c r="D541" s="49">
        <v>8</v>
      </c>
      <c r="E541" s="50">
        <v>22455543</v>
      </c>
      <c r="F541" s="50">
        <v>0</v>
      </c>
      <c r="G541" s="50">
        <v>0</v>
      </c>
      <c r="H541" s="50">
        <v>12337351</v>
      </c>
      <c r="I541" s="50">
        <v>0</v>
      </c>
      <c r="J541" s="51">
        <v>2899409</v>
      </c>
      <c r="K541" s="50">
        <v>34792894</v>
      </c>
      <c r="L541" s="73">
        <v>37692303</v>
      </c>
      <c r="M541" s="118"/>
      <c r="N541" s="120">
        <v>34792894</v>
      </c>
      <c r="O541" s="120">
        <v>22455543</v>
      </c>
      <c r="P541" s="120">
        <v>1227518</v>
      </c>
      <c r="Q541" s="120">
        <v>41734305</v>
      </c>
      <c r="R541" s="120">
        <v>38834896</v>
      </c>
      <c r="S541" s="47"/>
    </row>
    <row r="542" spans="1:19" ht="12.75" customHeight="1" x14ac:dyDescent="0.2">
      <c r="A542" s="511"/>
      <c r="B542" s="511"/>
      <c r="C542" s="53" t="s">
        <v>3</v>
      </c>
      <c r="D542" s="54">
        <v>9</v>
      </c>
      <c r="E542" s="55">
        <v>13054.21</v>
      </c>
      <c r="F542" s="55">
        <v>0</v>
      </c>
      <c r="G542" s="55">
        <v>0</v>
      </c>
      <c r="H542" s="55">
        <v>6371.71</v>
      </c>
      <c r="I542" s="55">
        <v>0</v>
      </c>
      <c r="J542" s="55">
        <v>1618.83</v>
      </c>
      <c r="K542" s="56">
        <v>19425.919999999998</v>
      </c>
      <c r="L542" s="46">
        <v>21044.75</v>
      </c>
      <c r="M542" s="117"/>
      <c r="N542" s="119">
        <v>19425.919999999998</v>
      </c>
      <c r="O542" s="119">
        <v>13054.21</v>
      </c>
      <c r="P542" s="119">
        <v>633.96</v>
      </c>
      <c r="Q542" s="119">
        <v>23394.51</v>
      </c>
      <c r="R542" s="119">
        <v>21775.68</v>
      </c>
      <c r="S542" s="47"/>
    </row>
    <row r="543" spans="1:19" ht="9" customHeight="1" x14ac:dyDescent="0.2">
      <c r="A543" s="511"/>
      <c r="B543" s="511"/>
      <c r="C543" s="48" t="s">
        <v>4</v>
      </c>
      <c r="D543" s="49">
        <v>14</v>
      </c>
      <c r="E543" s="50">
        <v>25276475</v>
      </c>
      <c r="F543" s="50">
        <v>0</v>
      </c>
      <c r="G543" s="50">
        <v>0</v>
      </c>
      <c r="H543" s="50">
        <v>12337351</v>
      </c>
      <c r="I543" s="50">
        <v>0</v>
      </c>
      <c r="J543" s="51">
        <v>3134492</v>
      </c>
      <c r="K543" s="50">
        <v>37613826</v>
      </c>
      <c r="L543" s="73">
        <v>40748318</v>
      </c>
      <c r="M543" s="118"/>
      <c r="N543" s="120">
        <v>37613826</v>
      </c>
      <c r="O543" s="120">
        <v>25276475</v>
      </c>
      <c r="P543" s="120">
        <v>1227518</v>
      </c>
      <c r="Q543" s="120">
        <v>45298088</v>
      </c>
      <c r="R543" s="120">
        <v>42163596</v>
      </c>
      <c r="S543" s="47"/>
    </row>
    <row r="544" spans="1:19" ht="12.75" customHeight="1" x14ac:dyDescent="0.2">
      <c r="A544" s="511"/>
      <c r="B544" s="511"/>
      <c r="C544" s="53" t="s">
        <v>3</v>
      </c>
      <c r="D544" s="54">
        <v>15</v>
      </c>
      <c r="E544" s="55">
        <v>14755.74</v>
      </c>
      <c r="F544" s="55">
        <v>0</v>
      </c>
      <c r="G544" s="55">
        <v>0</v>
      </c>
      <c r="H544" s="55">
        <v>6371.71</v>
      </c>
      <c r="I544" s="55">
        <v>0</v>
      </c>
      <c r="J544" s="55">
        <v>1760.62</v>
      </c>
      <c r="K544" s="56">
        <v>21127.45</v>
      </c>
      <c r="L544" s="46">
        <v>22888.07</v>
      </c>
      <c r="M544" s="117"/>
      <c r="N544" s="119">
        <v>21127.45</v>
      </c>
      <c r="O544" s="119">
        <v>14755.74</v>
      </c>
      <c r="P544" s="119">
        <v>633.96</v>
      </c>
      <c r="Q544" s="119">
        <v>25544.1</v>
      </c>
      <c r="R544" s="119">
        <v>23783.48</v>
      </c>
      <c r="S544" s="47"/>
    </row>
    <row r="545" spans="1:19" ht="9" customHeight="1" x14ac:dyDescent="0.2">
      <c r="A545" s="511"/>
      <c r="B545" s="511"/>
      <c r="C545" s="48" t="s">
        <v>4</v>
      </c>
      <c r="D545" s="49">
        <v>20</v>
      </c>
      <c r="E545" s="50">
        <v>28571097</v>
      </c>
      <c r="F545" s="50">
        <v>0</v>
      </c>
      <c r="G545" s="50">
        <v>0</v>
      </c>
      <c r="H545" s="50">
        <v>12337351</v>
      </c>
      <c r="I545" s="50">
        <v>0</v>
      </c>
      <c r="J545" s="51">
        <v>3409036</v>
      </c>
      <c r="K545" s="50">
        <v>40908448</v>
      </c>
      <c r="L545" s="73">
        <v>44317483</v>
      </c>
      <c r="M545" s="118"/>
      <c r="N545" s="120">
        <v>40908448</v>
      </c>
      <c r="O545" s="120">
        <v>28571097</v>
      </c>
      <c r="P545" s="120">
        <v>1227518</v>
      </c>
      <c r="Q545" s="120">
        <v>49460275</v>
      </c>
      <c r="R545" s="120">
        <v>46051239</v>
      </c>
      <c r="S545" s="47"/>
    </row>
    <row r="546" spans="1:19" ht="12.75" customHeight="1" x14ac:dyDescent="0.2">
      <c r="A546" s="511"/>
      <c r="B546" s="511"/>
      <c r="C546" s="53" t="s">
        <v>3</v>
      </c>
      <c r="D546" s="54">
        <v>21</v>
      </c>
      <c r="E546" s="55">
        <v>16407.259999999998</v>
      </c>
      <c r="F546" s="55">
        <v>0</v>
      </c>
      <c r="G546" s="55">
        <v>0</v>
      </c>
      <c r="H546" s="55">
        <v>6371.71</v>
      </c>
      <c r="I546" s="55">
        <v>0</v>
      </c>
      <c r="J546" s="55">
        <v>1898.25</v>
      </c>
      <c r="K546" s="56">
        <v>22778.97</v>
      </c>
      <c r="L546" s="46">
        <v>24677.22</v>
      </c>
      <c r="M546" s="117"/>
      <c r="N546" s="119">
        <v>22778.97</v>
      </c>
      <c r="O546" s="119">
        <v>16407.259999999998</v>
      </c>
      <c r="P546" s="119">
        <v>633.96</v>
      </c>
      <c r="Q546" s="119">
        <v>27630.53</v>
      </c>
      <c r="R546" s="119">
        <v>25732.28</v>
      </c>
      <c r="S546" s="47"/>
    </row>
    <row r="547" spans="1:19" ht="9" customHeight="1" x14ac:dyDescent="0.2">
      <c r="A547" s="511"/>
      <c r="B547" s="511"/>
      <c r="C547" s="48" t="s">
        <v>4</v>
      </c>
      <c r="D547" s="49">
        <v>27</v>
      </c>
      <c r="E547" s="50">
        <v>31768885</v>
      </c>
      <c r="F547" s="50">
        <v>0</v>
      </c>
      <c r="G547" s="50">
        <v>0</v>
      </c>
      <c r="H547" s="50">
        <v>12337351</v>
      </c>
      <c r="I547" s="50">
        <v>0</v>
      </c>
      <c r="J547" s="51">
        <v>3675525</v>
      </c>
      <c r="K547" s="50">
        <v>44106236</v>
      </c>
      <c r="L547" s="73">
        <v>47781761</v>
      </c>
      <c r="M547" s="118"/>
      <c r="N547" s="120">
        <v>44106236</v>
      </c>
      <c r="O547" s="120">
        <v>31768885</v>
      </c>
      <c r="P547" s="120">
        <v>1227518</v>
      </c>
      <c r="Q547" s="120">
        <v>53500166</v>
      </c>
      <c r="R547" s="120">
        <v>49824642</v>
      </c>
      <c r="S547" s="47"/>
    </row>
    <row r="548" spans="1:19" ht="12.75" customHeight="1" x14ac:dyDescent="0.2">
      <c r="A548" s="511"/>
      <c r="B548" s="511"/>
      <c r="C548" s="53" t="s">
        <v>3</v>
      </c>
      <c r="D548" s="54">
        <v>28</v>
      </c>
      <c r="E548" s="55">
        <v>18036.47</v>
      </c>
      <c r="F548" s="55">
        <v>0</v>
      </c>
      <c r="G548" s="55">
        <v>0</v>
      </c>
      <c r="H548" s="55">
        <v>6371.71</v>
      </c>
      <c r="I548" s="55">
        <v>0</v>
      </c>
      <c r="J548" s="55">
        <v>2034.02</v>
      </c>
      <c r="K548" s="56">
        <v>24408.18</v>
      </c>
      <c r="L548" s="46">
        <v>26442.2</v>
      </c>
      <c r="M548" s="117"/>
      <c r="N548" s="119">
        <v>24408.18</v>
      </c>
      <c r="O548" s="119">
        <v>18036.47</v>
      </c>
      <c r="P548" s="119">
        <v>633.96</v>
      </c>
      <c r="Q548" s="119">
        <v>29688.76</v>
      </c>
      <c r="R548" s="119">
        <v>27654.74</v>
      </c>
      <c r="S548" s="47"/>
    </row>
    <row r="549" spans="1:19" ht="9" customHeight="1" x14ac:dyDescent="0.2">
      <c r="A549" s="511"/>
      <c r="B549" s="511"/>
      <c r="C549" s="48" t="s">
        <v>4</v>
      </c>
      <c r="D549" s="49">
        <v>34</v>
      </c>
      <c r="E549" s="50">
        <v>34923476</v>
      </c>
      <c r="F549" s="50">
        <v>0</v>
      </c>
      <c r="G549" s="50">
        <v>0</v>
      </c>
      <c r="H549" s="50">
        <v>12337351</v>
      </c>
      <c r="I549" s="50">
        <v>0</v>
      </c>
      <c r="J549" s="51">
        <v>3938412</v>
      </c>
      <c r="K549" s="50">
        <v>47260827</v>
      </c>
      <c r="L549" s="73">
        <v>51199239</v>
      </c>
      <c r="M549" s="118"/>
      <c r="N549" s="120">
        <v>47260827</v>
      </c>
      <c r="O549" s="120">
        <v>34923476</v>
      </c>
      <c r="P549" s="120">
        <v>1227518</v>
      </c>
      <c r="Q549" s="120">
        <v>57485455</v>
      </c>
      <c r="R549" s="120">
        <v>53547043</v>
      </c>
      <c r="S549" s="47"/>
    </row>
    <row r="550" spans="1:19" ht="12.75" customHeight="1" x14ac:dyDescent="0.2">
      <c r="A550" s="511"/>
      <c r="B550" s="511"/>
      <c r="C550" s="53" t="s">
        <v>3</v>
      </c>
      <c r="D550" s="54">
        <v>35</v>
      </c>
      <c r="E550" s="55">
        <v>19250</v>
      </c>
      <c r="F550" s="55">
        <v>0</v>
      </c>
      <c r="G550" s="55">
        <v>0</v>
      </c>
      <c r="H550" s="55">
        <v>6371.71</v>
      </c>
      <c r="I550" s="55">
        <v>0</v>
      </c>
      <c r="J550" s="55">
        <v>2135.14</v>
      </c>
      <c r="K550" s="56">
        <v>25621.71</v>
      </c>
      <c r="L550" s="46">
        <v>27756.85</v>
      </c>
      <c r="M550" s="117"/>
      <c r="N550" s="119">
        <v>25621.71</v>
      </c>
      <c r="O550" s="119">
        <v>19250</v>
      </c>
      <c r="P550" s="119">
        <v>633.96</v>
      </c>
      <c r="Q550" s="119">
        <v>31221.85</v>
      </c>
      <c r="R550" s="119">
        <v>29086.71</v>
      </c>
      <c r="S550" s="47"/>
    </row>
    <row r="551" spans="1:19" ht="9" customHeight="1" x14ac:dyDescent="0.2">
      <c r="A551" s="512"/>
      <c r="B551" s="512"/>
      <c r="C551" s="58" t="s">
        <v>4</v>
      </c>
      <c r="D551" s="59"/>
      <c r="E551" s="61">
        <v>37273198</v>
      </c>
      <c r="F551" s="61">
        <v>0</v>
      </c>
      <c r="G551" s="61">
        <v>0</v>
      </c>
      <c r="H551" s="61">
        <v>12337351</v>
      </c>
      <c r="I551" s="61">
        <v>0</v>
      </c>
      <c r="J551" s="60">
        <v>4134208</v>
      </c>
      <c r="K551" s="61">
        <v>49610548</v>
      </c>
      <c r="L551" s="73">
        <v>53744756</v>
      </c>
      <c r="M551" s="118"/>
      <c r="N551" s="120">
        <v>49610548</v>
      </c>
      <c r="O551" s="120">
        <v>37273198</v>
      </c>
      <c r="P551" s="120">
        <v>1227518</v>
      </c>
      <c r="Q551" s="120">
        <v>60453931</v>
      </c>
      <c r="R551" s="120">
        <v>56319724</v>
      </c>
      <c r="S551" s="47"/>
    </row>
    <row r="552" spans="1:19" ht="12.75" customHeight="1" x14ac:dyDescent="0.2">
      <c r="A552" s="492">
        <v>38718</v>
      </c>
      <c r="B552" s="492">
        <v>39082</v>
      </c>
      <c r="C552" s="42" t="s">
        <v>3</v>
      </c>
      <c r="D552" s="43">
        <v>0</v>
      </c>
      <c r="E552" s="44">
        <v>11204.51</v>
      </c>
      <c r="F552" s="44">
        <v>0</v>
      </c>
      <c r="G552" s="44">
        <v>0</v>
      </c>
      <c r="H552" s="44">
        <v>6371.71</v>
      </c>
      <c r="I552" s="44">
        <v>0</v>
      </c>
      <c r="J552" s="44">
        <v>1464.69</v>
      </c>
      <c r="K552" s="45">
        <v>17576.22</v>
      </c>
      <c r="L552" s="46">
        <v>19040.91</v>
      </c>
      <c r="M552" s="117"/>
      <c r="N552" s="119">
        <v>17576.22</v>
      </c>
      <c r="O552" s="119">
        <v>11204.51</v>
      </c>
      <c r="P552" s="119">
        <v>774</v>
      </c>
      <c r="Q552" s="119">
        <v>21057.72</v>
      </c>
      <c r="R552" s="119">
        <v>19593.03</v>
      </c>
      <c r="S552" s="47"/>
    </row>
    <row r="553" spans="1:19" ht="9" customHeight="1" x14ac:dyDescent="0.2">
      <c r="A553" s="493"/>
      <c r="B553" s="493"/>
      <c r="C553" s="48" t="s">
        <v>4</v>
      </c>
      <c r="D553" s="49">
        <v>2</v>
      </c>
      <c r="E553" s="50">
        <v>21694957</v>
      </c>
      <c r="F553" s="50">
        <v>0</v>
      </c>
      <c r="G553" s="50">
        <v>0</v>
      </c>
      <c r="H553" s="50">
        <v>12337351</v>
      </c>
      <c r="I553" s="50">
        <v>0</v>
      </c>
      <c r="J553" s="51">
        <v>2836035</v>
      </c>
      <c r="K553" s="50">
        <v>34032307</v>
      </c>
      <c r="L553" s="52">
        <v>36868343</v>
      </c>
      <c r="M553" s="118"/>
      <c r="N553" s="120">
        <v>34032307</v>
      </c>
      <c r="O553" s="120">
        <v>21694957</v>
      </c>
      <c r="P553" s="120">
        <v>1498673</v>
      </c>
      <c r="Q553" s="120">
        <v>40773432</v>
      </c>
      <c r="R553" s="120">
        <v>37937396</v>
      </c>
      <c r="S553" s="47"/>
    </row>
    <row r="554" spans="1:19" ht="12.75" customHeight="1" x14ac:dyDescent="0.2">
      <c r="A554" s="511">
        <v>38718</v>
      </c>
      <c r="B554" s="511">
        <v>39082</v>
      </c>
      <c r="C554" s="53" t="s">
        <v>3</v>
      </c>
      <c r="D554" s="54">
        <v>3</v>
      </c>
      <c r="E554" s="44">
        <v>11679.76</v>
      </c>
      <c r="F554" s="44">
        <v>0</v>
      </c>
      <c r="G554" s="44">
        <v>0</v>
      </c>
      <c r="H554" s="44">
        <v>6371.71</v>
      </c>
      <c r="I554" s="44">
        <v>0</v>
      </c>
      <c r="J554" s="55">
        <v>1504.29</v>
      </c>
      <c r="K554" s="56">
        <v>18051.47</v>
      </c>
      <c r="L554" s="57">
        <v>19555.759999999998</v>
      </c>
      <c r="M554" s="117"/>
      <c r="N554" s="119">
        <v>18051.47</v>
      </c>
      <c r="O554" s="119">
        <v>11679.76</v>
      </c>
      <c r="P554" s="119">
        <v>774</v>
      </c>
      <c r="Q554" s="119">
        <v>21658.12</v>
      </c>
      <c r="R554" s="119">
        <v>20153.830000000002</v>
      </c>
      <c r="S554" s="47"/>
    </row>
    <row r="555" spans="1:19" ht="9" customHeight="1" x14ac:dyDescent="0.2">
      <c r="A555" s="511"/>
      <c r="B555" s="511"/>
      <c r="C555" s="48" t="s">
        <v>4</v>
      </c>
      <c r="D555" s="49">
        <v>8</v>
      </c>
      <c r="E555" s="50">
        <v>22615169</v>
      </c>
      <c r="F555" s="50">
        <v>0</v>
      </c>
      <c r="G555" s="50">
        <v>0</v>
      </c>
      <c r="H555" s="50">
        <v>12337351</v>
      </c>
      <c r="I555" s="50">
        <v>0</v>
      </c>
      <c r="J555" s="51">
        <v>2912712</v>
      </c>
      <c r="K555" s="50">
        <v>34952520</v>
      </c>
      <c r="L555" s="52">
        <v>37865231</v>
      </c>
      <c r="M555" s="118"/>
      <c r="N555" s="120">
        <v>34952520</v>
      </c>
      <c r="O555" s="120">
        <v>22615169</v>
      </c>
      <c r="P555" s="120">
        <v>1498673</v>
      </c>
      <c r="Q555" s="120">
        <v>41935968</v>
      </c>
      <c r="R555" s="120">
        <v>39023256</v>
      </c>
      <c r="S555" s="47"/>
    </row>
    <row r="556" spans="1:19" ht="12.75" customHeight="1" x14ac:dyDescent="0.2">
      <c r="A556" s="511"/>
      <c r="B556" s="511"/>
      <c r="C556" s="53" t="s">
        <v>3</v>
      </c>
      <c r="D556" s="54">
        <v>9</v>
      </c>
      <c r="E556" s="44">
        <v>13143.37</v>
      </c>
      <c r="F556" s="44">
        <v>0</v>
      </c>
      <c r="G556" s="44">
        <v>0</v>
      </c>
      <c r="H556" s="44">
        <v>6371.71</v>
      </c>
      <c r="I556" s="44">
        <v>0</v>
      </c>
      <c r="J556" s="55">
        <v>1626.26</v>
      </c>
      <c r="K556" s="56">
        <v>19515.080000000002</v>
      </c>
      <c r="L556" s="57">
        <v>21141.34</v>
      </c>
      <c r="M556" s="117"/>
      <c r="N556" s="119">
        <v>19515.080000000002</v>
      </c>
      <c r="O556" s="119">
        <v>13143.37</v>
      </c>
      <c r="P556" s="119">
        <v>774</v>
      </c>
      <c r="Q556" s="119">
        <v>23507.15</v>
      </c>
      <c r="R556" s="119">
        <v>21880.89</v>
      </c>
      <c r="S556" s="47"/>
    </row>
    <row r="557" spans="1:19" ht="9" customHeight="1" x14ac:dyDescent="0.2">
      <c r="A557" s="511"/>
      <c r="B557" s="511"/>
      <c r="C557" s="48" t="s">
        <v>4</v>
      </c>
      <c r="D557" s="49">
        <v>14</v>
      </c>
      <c r="E557" s="50">
        <v>25449113</v>
      </c>
      <c r="F557" s="50">
        <v>0</v>
      </c>
      <c r="G557" s="50">
        <v>0</v>
      </c>
      <c r="H557" s="50">
        <v>12337351</v>
      </c>
      <c r="I557" s="50">
        <v>0</v>
      </c>
      <c r="J557" s="51">
        <v>3148878</v>
      </c>
      <c r="K557" s="50">
        <v>37786464</v>
      </c>
      <c r="L557" s="52">
        <v>40935342</v>
      </c>
      <c r="M557" s="118"/>
      <c r="N557" s="120">
        <v>37786464</v>
      </c>
      <c r="O557" s="120">
        <v>25449113</v>
      </c>
      <c r="P557" s="120">
        <v>1498673</v>
      </c>
      <c r="Q557" s="120">
        <v>45516189</v>
      </c>
      <c r="R557" s="120">
        <v>42367311</v>
      </c>
      <c r="S557" s="47"/>
    </row>
    <row r="558" spans="1:19" ht="12.75" customHeight="1" x14ac:dyDescent="0.2">
      <c r="A558" s="511"/>
      <c r="B558" s="511"/>
      <c r="C558" s="53" t="s">
        <v>3</v>
      </c>
      <c r="D558" s="54">
        <v>15</v>
      </c>
      <c r="E558" s="44">
        <v>14852.7</v>
      </c>
      <c r="F558" s="44">
        <v>0</v>
      </c>
      <c r="G558" s="44">
        <v>0</v>
      </c>
      <c r="H558" s="44">
        <v>6371.71</v>
      </c>
      <c r="I558" s="44">
        <v>0</v>
      </c>
      <c r="J558" s="55">
        <v>1768.7</v>
      </c>
      <c r="K558" s="56">
        <v>21224.41</v>
      </c>
      <c r="L558" s="57">
        <v>22993.11</v>
      </c>
      <c r="M558" s="117"/>
      <c r="N558" s="119">
        <v>21224.41</v>
      </c>
      <c r="O558" s="119">
        <v>14852.7</v>
      </c>
      <c r="P558" s="119">
        <v>774</v>
      </c>
      <c r="Q558" s="119">
        <v>25666.6</v>
      </c>
      <c r="R558" s="119">
        <v>23897.9</v>
      </c>
      <c r="S558" s="47"/>
    </row>
    <row r="559" spans="1:19" ht="9" customHeight="1" x14ac:dyDescent="0.2">
      <c r="A559" s="511"/>
      <c r="B559" s="511"/>
      <c r="C559" s="48" t="s">
        <v>4</v>
      </c>
      <c r="D559" s="49">
        <v>20</v>
      </c>
      <c r="E559" s="50">
        <v>28758837</v>
      </c>
      <c r="F559" s="50">
        <v>0</v>
      </c>
      <c r="G559" s="50">
        <v>0</v>
      </c>
      <c r="H559" s="50">
        <v>12337351</v>
      </c>
      <c r="I559" s="50">
        <v>0</v>
      </c>
      <c r="J559" s="51">
        <v>3424681</v>
      </c>
      <c r="K559" s="50">
        <v>41096188</v>
      </c>
      <c r="L559" s="52">
        <v>44520869</v>
      </c>
      <c r="M559" s="118"/>
      <c r="N559" s="120">
        <v>41096188</v>
      </c>
      <c r="O559" s="120">
        <v>28758837</v>
      </c>
      <c r="P559" s="120">
        <v>1498673</v>
      </c>
      <c r="Q559" s="120">
        <v>49697468</v>
      </c>
      <c r="R559" s="120">
        <v>46272787</v>
      </c>
      <c r="S559" s="47"/>
    </row>
    <row r="560" spans="1:19" ht="12.75" customHeight="1" x14ac:dyDescent="0.2">
      <c r="A560" s="511"/>
      <c r="B560" s="511"/>
      <c r="C560" s="53" t="s">
        <v>3</v>
      </c>
      <c r="D560" s="54">
        <v>21</v>
      </c>
      <c r="E560" s="44">
        <v>16511.78</v>
      </c>
      <c r="F560" s="44">
        <v>0</v>
      </c>
      <c r="G560" s="44">
        <v>0</v>
      </c>
      <c r="H560" s="44">
        <v>6371.71</v>
      </c>
      <c r="I560" s="44">
        <v>0</v>
      </c>
      <c r="J560" s="55">
        <v>1906.96</v>
      </c>
      <c r="K560" s="56">
        <v>22883.49</v>
      </c>
      <c r="L560" s="57">
        <v>24790.45</v>
      </c>
      <c r="M560" s="117"/>
      <c r="N560" s="119">
        <v>22883.49</v>
      </c>
      <c r="O560" s="119">
        <v>16511.78</v>
      </c>
      <c r="P560" s="119">
        <v>774</v>
      </c>
      <c r="Q560" s="119">
        <v>27762.57</v>
      </c>
      <c r="R560" s="119">
        <v>25855.61</v>
      </c>
      <c r="S560" s="47"/>
    </row>
    <row r="561" spans="1:19" ht="9" customHeight="1" x14ac:dyDescent="0.2">
      <c r="A561" s="511"/>
      <c r="B561" s="511"/>
      <c r="C561" s="48" t="s">
        <v>4</v>
      </c>
      <c r="D561" s="49">
        <v>27</v>
      </c>
      <c r="E561" s="50">
        <v>31971264</v>
      </c>
      <c r="F561" s="50">
        <v>0</v>
      </c>
      <c r="G561" s="50">
        <v>0</v>
      </c>
      <c r="H561" s="50">
        <v>12337351</v>
      </c>
      <c r="I561" s="50">
        <v>0</v>
      </c>
      <c r="J561" s="51">
        <v>3692389</v>
      </c>
      <c r="K561" s="50">
        <v>44308615</v>
      </c>
      <c r="L561" s="52">
        <v>48001005</v>
      </c>
      <c r="M561" s="118"/>
      <c r="N561" s="120">
        <v>44308615</v>
      </c>
      <c r="O561" s="120">
        <v>31971264</v>
      </c>
      <c r="P561" s="120">
        <v>1498673</v>
      </c>
      <c r="Q561" s="120">
        <v>53755831</v>
      </c>
      <c r="R561" s="120">
        <v>50063442</v>
      </c>
      <c r="S561" s="47"/>
    </row>
    <row r="562" spans="1:19" ht="12.75" customHeight="1" x14ac:dyDescent="0.2">
      <c r="A562" s="511"/>
      <c r="B562" s="511"/>
      <c r="C562" s="53" t="s">
        <v>3</v>
      </c>
      <c r="D562" s="54">
        <v>28</v>
      </c>
      <c r="E562" s="44">
        <v>18148.43</v>
      </c>
      <c r="F562" s="44">
        <v>0</v>
      </c>
      <c r="G562" s="44">
        <v>0</v>
      </c>
      <c r="H562" s="44">
        <v>6371.71</v>
      </c>
      <c r="I562" s="44">
        <v>0</v>
      </c>
      <c r="J562" s="55">
        <v>2043.35</v>
      </c>
      <c r="K562" s="56">
        <v>24520.14</v>
      </c>
      <c r="L562" s="57">
        <v>26563.49</v>
      </c>
      <c r="M562" s="117"/>
      <c r="N562" s="119">
        <v>24520.14</v>
      </c>
      <c r="O562" s="119">
        <v>18148.43</v>
      </c>
      <c r="P562" s="119">
        <v>774</v>
      </c>
      <c r="Q562" s="119">
        <v>29830.21</v>
      </c>
      <c r="R562" s="119">
        <v>27786.86</v>
      </c>
      <c r="S562" s="47"/>
    </row>
    <row r="563" spans="1:19" ht="9" customHeight="1" x14ac:dyDescent="0.2">
      <c r="A563" s="511"/>
      <c r="B563" s="511"/>
      <c r="C563" s="48" t="s">
        <v>4</v>
      </c>
      <c r="D563" s="49">
        <v>34</v>
      </c>
      <c r="E563" s="50">
        <v>35140261</v>
      </c>
      <c r="F563" s="50">
        <v>0</v>
      </c>
      <c r="G563" s="50">
        <v>0</v>
      </c>
      <c r="H563" s="50">
        <v>12337351</v>
      </c>
      <c r="I563" s="50">
        <v>0</v>
      </c>
      <c r="J563" s="51">
        <v>3956477</v>
      </c>
      <c r="K563" s="50">
        <v>47477611</v>
      </c>
      <c r="L563" s="52">
        <v>51434089</v>
      </c>
      <c r="M563" s="118"/>
      <c r="N563" s="120">
        <v>47477611</v>
      </c>
      <c r="O563" s="120">
        <v>35140261</v>
      </c>
      <c r="P563" s="120">
        <v>1498673</v>
      </c>
      <c r="Q563" s="120">
        <v>57759341</v>
      </c>
      <c r="R563" s="120">
        <v>53802863</v>
      </c>
      <c r="S563" s="47"/>
    </row>
    <row r="564" spans="1:19" ht="12.75" customHeight="1" x14ac:dyDescent="0.2">
      <c r="A564" s="511"/>
      <c r="B564" s="511"/>
      <c r="C564" s="53" t="s">
        <v>3</v>
      </c>
      <c r="D564" s="54">
        <v>35</v>
      </c>
      <c r="E564" s="44">
        <v>19367.599999999999</v>
      </c>
      <c r="F564" s="44">
        <v>0</v>
      </c>
      <c r="G564" s="44">
        <v>0</v>
      </c>
      <c r="H564" s="44">
        <v>6371.71</v>
      </c>
      <c r="I564" s="44">
        <v>0</v>
      </c>
      <c r="J564" s="55">
        <v>2144.94</v>
      </c>
      <c r="K564" s="56">
        <v>25739.31</v>
      </c>
      <c r="L564" s="57">
        <v>27884.25</v>
      </c>
      <c r="M564" s="117"/>
      <c r="N564" s="119">
        <v>25739.31</v>
      </c>
      <c r="O564" s="119">
        <v>19367.599999999999</v>
      </c>
      <c r="P564" s="119">
        <v>774</v>
      </c>
      <c r="Q564" s="119">
        <v>31370.42</v>
      </c>
      <c r="R564" s="119">
        <v>29225.48</v>
      </c>
      <c r="S564" s="47"/>
    </row>
    <row r="565" spans="1:19" ht="9" customHeight="1" x14ac:dyDescent="0.2">
      <c r="A565" s="512"/>
      <c r="B565" s="512"/>
      <c r="C565" s="58" t="s">
        <v>4</v>
      </c>
      <c r="D565" s="59"/>
      <c r="E565" s="50">
        <v>37500903</v>
      </c>
      <c r="F565" s="50">
        <v>0</v>
      </c>
      <c r="G565" s="50">
        <v>0</v>
      </c>
      <c r="H565" s="50">
        <v>12337351</v>
      </c>
      <c r="I565" s="50">
        <v>0</v>
      </c>
      <c r="J565" s="60">
        <v>4153183</v>
      </c>
      <c r="K565" s="61">
        <v>49838254</v>
      </c>
      <c r="L565" s="62">
        <v>53991437</v>
      </c>
      <c r="M565" s="118"/>
      <c r="N565" s="120">
        <v>49838254</v>
      </c>
      <c r="O565" s="120">
        <v>37500903</v>
      </c>
      <c r="P565" s="120">
        <v>1498673</v>
      </c>
      <c r="Q565" s="120">
        <v>60741603</v>
      </c>
      <c r="R565" s="120">
        <v>56588420</v>
      </c>
      <c r="S565" s="47"/>
    </row>
    <row r="566" spans="1:19" ht="12.75" customHeight="1" x14ac:dyDescent="0.2">
      <c r="A566" s="492">
        <v>39083</v>
      </c>
      <c r="B566" s="492">
        <v>39113</v>
      </c>
      <c r="C566" s="42" t="s">
        <v>3</v>
      </c>
      <c r="D566" s="43">
        <v>0</v>
      </c>
      <c r="E566" s="44">
        <v>11535.95</v>
      </c>
      <c r="F566" s="44">
        <v>0</v>
      </c>
      <c r="G566" s="44">
        <v>0</v>
      </c>
      <c r="H566" s="44">
        <v>6371.71</v>
      </c>
      <c r="I566" s="44">
        <v>0</v>
      </c>
      <c r="J566" s="44">
        <v>1492.31</v>
      </c>
      <c r="K566" s="45">
        <v>17907.66</v>
      </c>
      <c r="L566" s="46">
        <v>19399.97</v>
      </c>
      <c r="M566" s="117"/>
      <c r="N566" s="119">
        <v>17907.66</v>
      </c>
      <c r="O566" s="119">
        <v>11535.95</v>
      </c>
      <c r="P566" s="119">
        <v>774</v>
      </c>
      <c r="Q566" s="119">
        <v>21476.44</v>
      </c>
      <c r="R566" s="119">
        <v>19984.13</v>
      </c>
      <c r="S566" s="47"/>
    </row>
    <row r="567" spans="1:19" ht="9" customHeight="1" x14ac:dyDescent="0.2">
      <c r="A567" s="493"/>
      <c r="B567" s="493"/>
      <c r="C567" s="48" t="s">
        <v>4</v>
      </c>
      <c r="D567" s="49">
        <v>2</v>
      </c>
      <c r="E567" s="50">
        <v>22336714</v>
      </c>
      <c r="F567" s="50">
        <v>0</v>
      </c>
      <c r="G567" s="50">
        <v>0</v>
      </c>
      <c r="H567" s="50">
        <v>12337351</v>
      </c>
      <c r="I567" s="50">
        <v>0</v>
      </c>
      <c r="J567" s="51">
        <v>2889515</v>
      </c>
      <c r="K567" s="50">
        <v>34674065</v>
      </c>
      <c r="L567" s="52">
        <v>37563580</v>
      </c>
      <c r="M567" s="118"/>
      <c r="N567" s="120">
        <v>34674065</v>
      </c>
      <c r="O567" s="120">
        <v>22336714</v>
      </c>
      <c r="P567" s="120">
        <v>1498673</v>
      </c>
      <c r="Q567" s="120">
        <v>41584186</v>
      </c>
      <c r="R567" s="120">
        <v>38694671</v>
      </c>
      <c r="S567" s="47"/>
    </row>
    <row r="568" spans="1:19" ht="12.75" customHeight="1" x14ac:dyDescent="0.2">
      <c r="A568" s="511">
        <v>39083</v>
      </c>
      <c r="B568" s="511">
        <v>39113</v>
      </c>
      <c r="C568" s="53" t="s">
        <v>3</v>
      </c>
      <c r="D568" s="54">
        <v>3</v>
      </c>
      <c r="E568" s="44">
        <v>12020.2</v>
      </c>
      <c r="F568" s="44">
        <v>0</v>
      </c>
      <c r="G568" s="44">
        <v>0</v>
      </c>
      <c r="H568" s="44">
        <v>6371.71</v>
      </c>
      <c r="I568" s="44">
        <v>0</v>
      </c>
      <c r="J568" s="55">
        <v>1532.66</v>
      </c>
      <c r="K568" s="56">
        <v>18391.91</v>
      </c>
      <c r="L568" s="57">
        <v>19924.57</v>
      </c>
      <c r="M568" s="117"/>
      <c r="N568" s="119">
        <v>18391.91</v>
      </c>
      <c r="O568" s="119">
        <v>12020.2</v>
      </c>
      <c r="P568" s="119">
        <v>774</v>
      </c>
      <c r="Q568" s="119">
        <v>22088.21</v>
      </c>
      <c r="R568" s="119">
        <v>20555.55</v>
      </c>
      <c r="S568" s="47"/>
    </row>
    <row r="569" spans="1:19" ht="9" customHeight="1" x14ac:dyDescent="0.2">
      <c r="A569" s="511"/>
      <c r="B569" s="511"/>
      <c r="C569" s="48" t="s">
        <v>4</v>
      </c>
      <c r="D569" s="49">
        <v>8</v>
      </c>
      <c r="E569" s="50">
        <v>23274353</v>
      </c>
      <c r="F569" s="50">
        <v>0</v>
      </c>
      <c r="G569" s="50">
        <v>0</v>
      </c>
      <c r="H569" s="50">
        <v>12337351</v>
      </c>
      <c r="I569" s="50">
        <v>0</v>
      </c>
      <c r="J569" s="51">
        <v>2967644</v>
      </c>
      <c r="K569" s="50">
        <v>35611704</v>
      </c>
      <c r="L569" s="52">
        <v>38579347</v>
      </c>
      <c r="M569" s="118"/>
      <c r="N569" s="120">
        <v>35611704</v>
      </c>
      <c r="O569" s="120">
        <v>23274353</v>
      </c>
      <c r="P569" s="120">
        <v>1498673</v>
      </c>
      <c r="Q569" s="120">
        <v>42768738</v>
      </c>
      <c r="R569" s="120">
        <v>39801095</v>
      </c>
      <c r="S569" s="47"/>
    </row>
    <row r="570" spans="1:19" ht="12.75" customHeight="1" x14ac:dyDescent="0.2">
      <c r="A570" s="511"/>
      <c r="B570" s="511"/>
      <c r="C570" s="53" t="s">
        <v>3</v>
      </c>
      <c r="D570" s="54">
        <v>9</v>
      </c>
      <c r="E570" s="44">
        <v>13511.29</v>
      </c>
      <c r="F570" s="44">
        <v>0</v>
      </c>
      <c r="G570" s="44">
        <v>0</v>
      </c>
      <c r="H570" s="44">
        <v>6371.71</v>
      </c>
      <c r="I570" s="44">
        <v>0</v>
      </c>
      <c r="J570" s="55">
        <v>1656.92</v>
      </c>
      <c r="K570" s="56">
        <v>19883</v>
      </c>
      <c r="L570" s="57">
        <v>21539.919999999998</v>
      </c>
      <c r="M570" s="117"/>
      <c r="N570" s="119">
        <v>19883</v>
      </c>
      <c r="O570" s="119">
        <v>13511.29</v>
      </c>
      <c r="P570" s="119">
        <v>774</v>
      </c>
      <c r="Q570" s="119">
        <v>23971.95</v>
      </c>
      <c r="R570" s="119">
        <v>22315.03</v>
      </c>
      <c r="S570" s="47"/>
    </row>
    <row r="571" spans="1:19" ht="9" customHeight="1" x14ac:dyDescent="0.2">
      <c r="A571" s="511"/>
      <c r="B571" s="511"/>
      <c r="C571" s="48" t="s">
        <v>4</v>
      </c>
      <c r="D571" s="49">
        <v>14</v>
      </c>
      <c r="E571" s="50">
        <v>26161505</v>
      </c>
      <c r="F571" s="50">
        <v>0</v>
      </c>
      <c r="G571" s="50">
        <v>0</v>
      </c>
      <c r="H571" s="50">
        <v>12337351</v>
      </c>
      <c r="I571" s="50">
        <v>0</v>
      </c>
      <c r="J571" s="51">
        <v>3208244</v>
      </c>
      <c r="K571" s="50">
        <v>38498856</v>
      </c>
      <c r="L571" s="52">
        <v>41707101</v>
      </c>
      <c r="M571" s="118"/>
      <c r="N571" s="120">
        <v>38498856</v>
      </c>
      <c r="O571" s="120">
        <v>26161505</v>
      </c>
      <c r="P571" s="120">
        <v>1498673</v>
      </c>
      <c r="Q571" s="120">
        <v>46416168</v>
      </c>
      <c r="R571" s="120">
        <v>43207923</v>
      </c>
      <c r="S571" s="47"/>
    </row>
    <row r="572" spans="1:19" ht="12.75" customHeight="1" x14ac:dyDescent="0.2">
      <c r="A572" s="511"/>
      <c r="B572" s="511"/>
      <c r="C572" s="53" t="s">
        <v>3</v>
      </c>
      <c r="D572" s="54">
        <v>15</v>
      </c>
      <c r="E572" s="44">
        <v>15252.9</v>
      </c>
      <c r="F572" s="44">
        <v>0</v>
      </c>
      <c r="G572" s="44">
        <v>0</v>
      </c>
      <c r="H572" s="44">
        <v>6371.71</v>
      </c>
      <c r="I572" s="44">
        <v>0</v>
      </c>
      <c r="J572" s="55">
        <v>1802.05</v>
      </c>
      <c r="K572" s="56">
        <v>21624.61</v>
      </c>
      <c r="L572" s="57">
        <v>23426.66</v>
      </c>
      <c r="M572" s="117"/>
      <c r="N572" s="119">
        <v>21624.61</v>
      </c>
      <c r="O572" s="119">
        <v>15252.9</v>
      </c>
      <c r="P572" s="119">
        <v>774</v>
      </c>
      <c r="Q572" s="119">
        <v>26172.18</v>
      </c>
      <c r="R572" s="119">
        <v>24370.13</v>
      </c>
      <c r="S572" s="47"/>
    </row>
    <row r="573" spans="1:19" ht="9" customHeight="1" x14ac:dyDescent="0.2">
      <c r="A573" s="511"/>
      <c r="B573" s="511"/>
      <c r="C573" s="48" t="s">
        <v>4</v>
      </c>
      <c r="D573" s="49">
        <v>20</v>
      </c>
      <c r="E573" s="50">
        <v>29533733</v>
      </c>
      <c r="F573" s="50">
        <v>0</v>
      </c>
      <c r="G573" s="50">
        <v>0</v>
      </c>
      <c r="H573" s="50">
        <v>12337351</v>
      </c>
      <c r="I573" s="50">
        <v>0</v>
      </c>
      <c r="J573" s="51">
        <v>3489255</v>
      </c>
      <c r="K573" s="50">
        <v>41871084</v>
      </c>
      <c r="L573" s="52">
        <v>45360339</v>
      </c>
      <c r="M573" s="118"/>
      <c r="N573" s="120">
        <v>41871084</v>
      </c>
      <c r="O573" s="120">
        <v>29533733</v>
      </c>
      <c r="P573" s="120">
        <v>1498673</v>
      </c>
      <c r="Q573" s="120">
        <v>50676407</v>
      </c>
      <c r="R573" s="120">
        <v>47187152</v>
      </c>
      <c r="S573" s="47"/>
    </row>
    <row r="574" spans="1:19" ht="12.75" customHeight="1" x14ac:dyDescent="0.2">
      <c r="A574" s="511"/>
      <c r="B574" s="511"/>
      <c r="C574" s="53" t="s">
        <v>3</v>
      </c>
      <c r="D574" s="54">
        <v>21</v>
      </c>
      <c r="E574" s="44">
        <v>16943.3</v>
      </c>
      <c r="F574" s="44">
        <v>0</v>
      </c>
      <c r="G574" s="44">
        <v>0</v>
      </c>
      <c r="H574" s="44">
        <v>6371.71</v>
      </c>
      <c r="I574" s="44">
        <v>0</v>
      </c>
      <c r="J574" s="55">
        <v>1942.92</v>
      </c>
      <c r="K574" s="56">
        <v>23315.01</v>
      </c>
      <c r="L574" s="57">
        <v>25257.93</v>
      </c>
      <c r="M574" s="117"/>
      <c r="N574" s="119">
        <v>23315.01</v>
      </c>
      <c r="O574" s="119">
        <v>16943.3</v>
      </c>
      <c r="P574" s="119">
        <v>774</v>
      </c>
      <c r="Q574" s="119">
        <v>28307.72</v>
      </c>
      <c r="R574" s="119">
        <v>26364.799999999999</v>
      </c>
      <c r="S574" s="47"/>
    </row>
    <row r="575" spans="1:19" ht="9" customHeight="1" x14ac:dyDescent="0.2">
      <c r="A575" s="511"/>
      <c r="B575" s="511"/>
      <c r="C575" s="48" t="s">
        <v>4</v>
      </c>
      <c r="D575" s="49">
        <v>27</v>
      </c>
      <c r="E575" s="50">
        <v>32806803</v>
      </c>
      <c r="F575" s="50">
        <v>0</v>
      </c>
      <c r="G575" s="50">
        <v>0</v>
      </c>
      <c r="H575" s="50">
        <v>12337351</v>
      </c>
      <c r="I575" s="50">
        <v>0</v>
      </c>
      <c r="J575" s="51">
        <v>3762018</v>
      </c>
      <c r="K575" s="50">
        <v>45144154</v>
      </c>
      <c r="L575" s="52">
        <v>48906172</v>
      </c>
      <c r="M575" s="118"/>
      <c r="N575" s="120">
        <v>45144154</v>
      </c>
      <c r="O575" s="120">
        <v>32806803</v>
      </c>
      <c r="P575" s="120">
        <v>1498673</v>
      </c>
      <c r="Q575" s="120">
        <v>54811389</v>
      </c>
      <c r="R575" s="120">
        <v>51049371</v>
      </c>
      <c r="S575" s="47"/>
    </row>
    <row r="576" spans="1:19" ht="12.75" customHeight="1" x14ac:dyDescent="0.2">
      <c r="A576" s="511"/>
      <c r="B576" s="511"/>
      <c r="C576" s="53" t="s">
        <v>3</v>
      </c>
      <c r="D576" s="54">
        <v>28</v>
      </c>
      <c r="E576" s="44">
        <v>18610.91</v>
      </c>
      <c r="F576" s="44">
        <v>0</v>
      </c>
      <c r="G576" s="44">
        <v>0</v>
      </c>
      <c r="H576" s="44">
        <v>6371.71</v>
      </c>
      <c r="I576" s="44">
        <v>0</v>
      </c>
      <c r="J576" s="55">
        <v>2081.89</v>
      </c>
      <c r="K576" s="56">
        <v>24982.62</v>
      </c>
      <c r="L576" s="57">
        <v>27064.51</v>
      </c>
      <c r="M576" s="117"/>
      <c r="N576" s="119">
        <v>24982.62</v>
      </c>
      <c r="O576" s="119">
        <v>18610.91</v>
      </c>
      <c r="P576" s="119">
        <v>774</v>
      </c>
      <c r="Q576" s="119">
        <v>30414.47</v>
      </c>
      <c r="R576" s="119">
        <v>28332.58</v>
      </c>
      <c r="S576" s="47"/>
    </row>
    <row r="577" spans="1:19" ht="9" customHeight="1" x14ac:dyDescent="0.2">
      <c r="A577" s="511"/>
      <c r="B577" s="511"/>
      <c r="C577" s="48" t="s">
        <v>4</v>
      </c>
      <c r="D577" s="49">
        <v>34</v>
      </c>
      <c r="E577" s="50">
        <v>36035747</v>
      </c>
      <c r="F577" s="50">
        <v>0</v>
      </c>
      <c r="G577" s="50">
        <v>0</v>
      </c>
      <c r="H577" s="50">
        <v>12337351</v>
      </c>
      <c r="I577" s="50">
        <v>0</v>
      </c>
      <c r="J577" s="51">
        <v>4031101</v>
      </c>
      <c r="K577" s="50">
        <v>48373098</v>
      </c>
      <c r="L577" s="52">
        <v>52404199</v>
      </c>
      <c r="M577" s="118"/>
      <c r="N577" s="120">
        <v>48373098</v>
      </c>
      <c r="O577" s="120">
        <v>36035747</v>
      </c>
      <c r="P577" s="120">
        <v>1498673</v>
      </c>
      <c r="Q577" s="120">
        <v>58890626</v>
      </c>
      <c r="R577" s="120">
        <v>54859525</v>
      </c>
      <c r="S577" s="47"/>
    </row>
    <row r="578" spans="1:19" ht="12.75" customHeight="1" x14ac:dyDescent="0.2">
      <c r="A578" s="511"/>
      <c r="B578" s="511"/>
      <c r="C578" s="53" t="s">
        <v>3</v>
      </c>
      <c r="D578" s="54">
        <v>35</v>
      </c>
      <c r="E578" s="44">
        <v>19852.88</v>
      </c>
      <c r="F578" s="44">
        <v>0</v>
      </c>
      <c r="G578" s="44">
        <v>0</v>
      </c>
      <c r="H578" s="44">
        <v>6371.71</v>
      </c>
      <c r="I578" s="44">
        <v>0</v>
      </c>
      <c r="J578" s="55">
        <v>2185.38</v>
      </c>
      <c r="K578" s="56">
        <v>26224.59</v>
      </c>
      <c r="L578" s="57">
        <v>28409.97</v>
      </c>
      <c r="M578" s="117"/>
      <c r="N578" s="119">
        <v>26224.59</v>
      </c>
      <c r="O578" s="119">
        <v>19852.88</v>
      </c>
      <c r="P578" s="119">
        <v>774</v>
      </c>
      <c r="Q578" s="119">
        <v>31983.49</v>
      </c>
      <c r="R578" s="119">
        <v>29798.11</v>
      </c>
      <c r="S578" s="47"/>
    </row>
    <row r="579" spans="1:19" ht="9" customHeight="1" x14ac:dyDescent="0.2">
      <c r="A579" s="512"/>
      <c r="B579" s="512"/>
      <c r="C579" s="58" t="s">
        <v>4</v>
      </c>
      <c r="D579" s="59"/>
      <c r="E579" s="50">
        <v>38440536</v>
      </c>
      <c r="F579" s="50">
        <v>0</v>
      </c>
      <c r="G579" s="50">
        <v>0</v>
      </c>
      <c r="H579" s="50">
        <v>12337351</v>
      </c>
      <c r="I579" s="50">
        <v>0</v>
      </c>
      <c r="J579" s="60">
        <v>4231486</v>
      </c>
      <c r="K579" s="61">
        <v>50777887</v>
      </c>
      <c r="L579" s="62">
        <v>55009373</v>
      </c>
      <c r="M579" s="118"/>
      <c r="N579" s="120">
        <v>50777887</v>
      </c>
      <c r="O579" s="120">
        <v>38440536</v>
      </c>
      <c r="P579" s="120">
        <v>1498673</v>
      </c>
      <c r="Q579" s="120">
        <v>61928672</v>
      </c>
      <c r="R579" s="120">
        <v>57697186</v>
      </c>
      <c r="S579" s="47"/>
    </row>
    <row r="580" spans="1:19" ht="12.75" customHeight="1" x14ac:dyDescent="0.2">
      <c r="A580" s="492">
        <f>B568+1</f>
        <v>39114</v>
      </c>
      <c r="B580" s="492">
        <v>39446</v>
      </c>
      <c r="C580" s="42" t="s">
        <v>3</v>
      </c>
      <c r="D580" s="43">
        <v>0</v>
      </c>
      <c r="E580" s="44">
        <v>12019.67</v>
      </c>
      <c r="F580" s="44">
        <v>0</v>
      </c>
      <c r="G580" s="44">
        <v>0</v>
      </c>
      <c r="H580" s="44">
        <v>6371.71</v>
      </c>
      <c r="I580" s="44">
        <v>0</v>
      </c>
      <c r="J580" s="44">
        <v>1532.62</v>
      </c>
      <c r="K580" s="45">
        <v>18391.38</v>
      </c>
      <c r="L580" s="46">
        <v>19924</v>
      </c>
      <c r="M580" s="117"/>
      <c r="N580" s="119">
        <v>18391.38</v>
      </c>
      <c r="O580" s="119">
        <v>12019.67</v>
      </c>
      <c r="P580" s="119">
        <v>774</v>
      </c>
      <c r="Q580" s="119">
        <v>22087.54</v>
      </c>
      <c r="R580" s="119">
        <v>20554.919999999998</v>
      </c>
      <c r="S580" s="47"/>
    </row>
    <row r="581" spans="1:19" ht="9" customHeight="1" x14ac:dyDescent="0.2">
      <c r="A581" s="493"/>
      <c r="B581" s="493"/>
      <c r="C581" s="48" t="s">
        <v>4</v>
      </c>
      <c r="D581" s="49">
        <v>2</v>
      </c>
      <c r="E581" s="50">
        <v>23273326</v>
      </c>
      <c r="F581" s="50">
        <v>0</v>
      </c>
      <c r="G581" s="50">
        <v>0</v>
      </c>
      <c r="H581" s="50">
        <v>12337351</v>
      </c>
      <c r="I581" s="50">
        <v>0</v>
      </c>
      <c r="J581" s="51">
        <v>2967566</v>
      </c>
      <c r="K581" s="50">
        <v>35610677</v>
      </c>
      <c r="L581" s="52">
        <v>38578243</v>
      </c>
      <c r="M581" s="118"/>
      <c r="N581" s="120">
        <v>35610677</v>
      </c>
      <c r="O581" s="120">
        <v>23273326</v>
      </c>
      <c r="P581" s="120">
        <v>1498673</v>
      </c>
      <c r="Q581" s="120">
        <v>42767441</v>
      </c>
      <c r="R581" s="120">
        <v>39799875</v>
      </c>
      <c r="S581" s="47"/>
    </row>
    <row r="582" spans="1:19" ht="12.75" customHeight="1" x14ac:dyDescent="0.2">
      <c r="A582" s="511">
        <f>A580</f>
        <v>39114</v>
      </c>
      <c r="B582" s="511">
        <f>B580</f>
        <v>39446</v>
      </c>
      <c r="C582" s="53" t="s">
        <v>3</v>
      </c>
      <c r="D582" s="54">
        <v>3</v>
      </c>
      <c r="E582" s="44">
        <v>12517</v>
      </c>
      <c r="F582" s="44">
        <v>0</v>
      </c>
      <c r="G582" s="44">
        <v>0</v>
      </c>
      <c r="H582" s="44">
        <v>6371.71</v>
      </c>
      <c r="I582" s="44">
        <v>0</v>
      </c>
      <c r="J582" s="55">
        <v>1574.06</v>
      </c>
      <c r="K582" s="56">
        <v>18888.71</v>
      </c>
      <c r="L582" s="57">
        <v>20462.77</v>
      </c>
      <c r="M582" s="117"/>
      <c r="N582" s="119">
        <v>18888.71</v>
      </c>
      <c r="O582" s="119">
        <v>12517</v>
      </c>
      <c r="P582" s="119">
        <v>774</v>
      </c>
      <c r="Q582" s="119">
        <v>22715.83</v>
      </c>
      <c r="R582" s="119">
        <v>21141.77</v>
      </c>
      <c r="S582" s="47"/>
    </row>
    <row r="583" spans="1:19" ht="9" customHeight="1" x14ac:dyDescent="0.2">
      <c r="A583" s="511"/>
      <c r="B583" s="511"/>
      <c r="C583" s="48" t="s">
        <v>4</v>
      </c>
      <c r="D583" s="49">
        <v>8</v>
      </c>
      <c r="E583" s="50">
        <v>24236292</v>
      </c>
      <c r="F583" s="50">
        <v>0</v>
      </c>
      <c r="G583" s="50">
        <v>0</v>
      </c>
      <c r="H583" s="50">
        <v>12337351</v>
      </c>
      <c r="I583" s="50">
        <v>0</v>
      </c>
      <c r="J583" s="51">
        <v>3047805</v>
      </c>
      <c r="K583" s="50">
        <v>36573643</v>
      </c>
      <c r="L583" s="52">
        <v>39621448</v>
      </c>
      <c r="M583" s="118"/>
      <c r="N583" s="120">
        <v>36573643</v>
      </c>
      <c r="O583" s="120">
        <v>24236292</v>
      </c>
      <c r="P583" s="120">
        <v>1498673</v>
      </c>
      <c r="Q583" s="120">
        <v>43983980</v>
      </c>
      <c r="R583" s="120">
        <v>40936175</v>
      </c>
      <c r="S583" s="47"/>
    </row>
    <row r="584" spans="1:19" ht="12.75" customHeight="1" x14ac:dyDescent="0.2">
      <c r="A584" s="511"/>
      <c r="B584" s="511"/>
      <c r="C584" s="53" t="s">
        <v>3</v>
      </c>
      <c r="D584" s="54">
        <v>9</v>
      </c>
      <c r="E584" s="44">
        <v>14048.53</v>
      </c>
      <c r="F584" s="44">
        <v>0</v>
      </c>
      <c r="G584" s="44">
        <v>0</v>
      </c>
      <c r="H584" s="44">
        <v>6371.71</v>
      </c>
      <c r="I584" s="44">
        <v>0</v>
      </c>
      <c r="J584" s="55">
        <v>1701.69</v>
      </c>
      <c r="K584" s="56">
        <v>20420.240000000002</v>
      </c>
      <c r="L584" s="57">
        <v>22121.93</v>
      </c>
      <c r="M584" s="117"/>
      <c r="N584" s="119">
        <v>20420.240000000002</v>
      </c>
      <c r="O584" s="119">
        <v>14048.53</v>
      </c>
      <c r="P584" s="119">
        <v>774</v>
      </c>
      <c r="Q584" s="119">
        <v>24650.67</v>
      </c>
      <c r="R584" s="119">
        <v>22948.98</v>
      </c>
      <c r="S584" s="47"/>
    </row>
    <row r="585" spans="1:19" ht="9" customHeight="1" x14ac:dyDescent="0.2">
      <c r="A585" s="511"/>
      <c r="B585" s="511"/>
      <c r="C585" s="48" t="s">
        <v>4</v>
      </c>
      <c r="D585" s="49">
        <v>14</v>
      </c>
      <c r="E585" s="50">
        <v>27201747</v>
      </c>
      <c r="F585" s="50">
        <v>0</v>
      </c>
      <c r="G585" s="50">
        <v>0</v>
      </c>
      <c r="H585" s="50">
        <v>12337351</v>
      </c>
      <c r="I585" s="50">
        <v>0</v>
      </c>
      <c r="J585" s="51">
        <v>3294931</v>
      </c>
      <c r="K585" s="50">
        <v>39539098</v>
      </c>
      <c r="L585" s="52">
        <v>42834029</v>
      </c>
      <c r="M585" s="118"/>
      <c r="N585" s="120">
        <v>39539098</v>
      </c>
      <c r="O585" s="120">
        <v>27201747</v>
      </c>
      <c r="P585" s="120">
        <v>1498673</v>
      </c>
      <c r="Q585" s="120">
        <v>47730353</v>
      </c>
      <c r="R585" s="120">
        <v>44435422</v>
      </c>
      <c r="S585" s="47"/>
    </row>
    <row r="586" spans="1:19" ht="12.75" customHeight="1" x14ac:dyDescent="0.2">
      <c r="A586" s="511"/>
      <c r="B586" s="511"/>
      <c r="C586" s="53" t="s">
        <v>3</v>
      </c>
      <c r="D586" s="54">
        <v>15</v>
      </c>
      <c r="E586" s="44">
        <v>15837.06</v>
      </c>
      <c r="F586" s="44">
        <v>0</v>
      </c>
      <c r="G586" s="44">
        <v>0</v>
      </c>
      <c r="H586" s="44">
        <v>6371.71</v>
      </c>
      <c r="I586" s="44">
        <v>0</v>
      </c>
      <c r="J586" s="55">
        <v>1850.73</v>
      </c>
      <c r="K586" s="56">
        <v>22208.77</v>
      </c>
      <c r="L586" s="57">
        <v>24059.5</v>
      </c>
      <c r="M586" s="117"/>
      <c r="N586" s="119">
        <v>22208.77</v>
      </c>
      <c r="O586" s="119">
        <v>15837.06</v>
      </c>
      <c r="P586" s="119">
        <v>774</v>
      </c>
      <c r="Q586" s="119">
        <v>26910.17</v>
      </c>
      <c r="R586" s="119">
        <v>25059.439999999999</v>
      </c>
      <c r="S586" s="47"/>
    </row>
    <row r="587" spans="1:19" ht="9" customHeight="1" x14ac:dyDescent="0.2">
      <c r="A587" s="511"/>
      <c r="B587" s="511"/>
      <c r="C587" s="48" t="s">
        <v>4</v>
      </c>
      <c r="D587" s="49">
        <v>20</v>
      </c>
      <c r="E587" s="50">
        <v>30664824</v>
      </c>
      <c r="F587" s="50">
        <v>0</v>
      </c>
      <c r="G587" s="50">
        <v>0</v>
      </c>
      <c r="H587" s="50">
        <v>12337351</v>
      </c>
      <c r="I587" s="50">
        <v>0</v>
      </c>
      <c r="J587" s="51">
        <v>3583513</v>
      </c>
      <c r="K587" s="50">
        <v>43002175</v>
      </c>
      <c r="L587" s="52">
        <v>46585688</v>
      </c>
      <c r="M587" s="118"/>
      <c r="N587" s="120">
        <v>43002175</v>
      </c>
      <c r="O587" s="120">
        <v>30664824</v>
      </c>
      <c r="P587" s="120">
        <v>1498673</v>
      </c>
      <c r="Q587" s="120">
        <v>52105355</v>
      </c>
      <c r="R587" s="120">
        <v>48521842</v>
      </c>
      <c r="S587" s="47"/>
    </row>
    <row r="588" spans="1:19" ht="12.75" customHeight="1" x14ac:dyDescent="0.2">
      <c r="A588" s="511"/>
      <c r="B588" s="511"/>
      <c r="C588" s="53" t="s">
        <v>3</v>
      </c>
      <c r="D588" s="54">
        <v>21</v>
      </c>
      <c r="E588" s="44">
        <v>17573.18</v>
      </c>
      <c r="F588" s="44">
        <v>0</v>
      </c>
      <c r="G588" s="44">
        <v>0</v>
      </c>
      <c r="H588" s="44">
        <v>6371.71</v>
      </c>
      <c r="I588" s="44">
        <v>0</v>
      </c>
      <c r="J588" s="55">
        <v>1995.41</v>
      </c>
      <c r="K588" s="56">
        <v>23944.89</v>
      </c>
      <c r="L588" s="57">
        <v>25940.3</v>
      </c>
      <c r="M588" s="117"/>
      <c r="N588" s="119">
        <v>23944.89</v>
      </c>
      <c r="O588" s="119">
        <v>17573.18</v>
      </c>
      <c r="P588" s="119">
        <v>774</v>
      </c>
      <c r="Q588" s="119">
        <v>29103.47</v>
      </c>
      <c r="R588" s="119">
        <v>27108.06</v>
      </c>
      <c r="S588" s="47"/>
    </row>
    <row r="589" spans="1:19" ht="9" customHeight="1" x14ac:dyDescent="0.2">
      <c r="A589" s="511"/>
      <c r="B589" s="511"/>
      <c r="C589" s="48" t="s">
        <v>4</v>
      </c>
      <c r="D589" s="49">
        <v>27</v>
      </c>
      <c r="E589" s="50">
        <v>34026421</v>
      </c>
      <c r="F589" s="50">
        <v>0</v>
      </c>
      <c r="G589" s="50">
        <v>0</v>
      </c>
      <c r="H589" s="50">
        <v>12337351</v>
      </c>
      <c r="I589" s="50">
        <v>0</v>
      </c>
      <c r="J589" s="51">
        <v>3863653</v>
      </c>
      <c r="K589" s="50">
        <v>46363772</v>
      </c>
      <c r="L589" s="52">
        <v>50227425</v>
      </c>
      <c r="M589" s="118"/>
      <c r="N589" s="120">
        <v>46363772</v>
      </c>
      <c r="O589" s="120">
        <v>34026421</v>
      </c>
      <c r="P589" s="120">
        <v>1498673</v>
      </c>
      <c r="Q589" s="120">
        <v>56352176</v>
      </c>
      <c r="R589" s="120">
        <v>52488523</v>
      </c>
      <c r="S589" s="47"/>
    </row>
    <row r="590" spans="1:19" ht="12.75" customHeight="1" x14ac:dyDescent="0.2">
      <c r="A590" s="511"/>
      <c r="B590" s="511"/>
      <c r="C590" s="53" t="s">
        <v>3</v>
      </c>
      <c r="D590" s="54">
        <v>28</v>
      </c>
      <c r="E590" s="44">
        <v>19285.79</v>
      </c>
      <c r="F590" s="44">
        <v>0</v>
      </c>
      <c r="G590" s="44">
        <v>0</v>
      </c>
      <c r="H590" s="44">
        <v>6371.71</v>
      </c>
      <c r="I590" s="44">
        <v>0</v>
      </c>
      <c r="J590" s="55">
        <v>2138.13</v>
      </c>
      <c r="K590" s="56">
        <v>25657.5</v>
      </c>
      <c r="L590" s="57">
        <v>27795.63</v>
      </c>
      <c r="M590" s="117"/>
      <c r="N590" s="119">
        <v>25657.5</v>
      </c>
      <c r="O590" s="119">
        <v>19285.79</v>
      </c>
      <c r="P590" s="119">
        <v>774</v>
      </c>
      <c r="Q590" s="119">
        <v>31267.07</v>
      </c>
      <c r="R590" s="119">
        <v>29128.94</v>
      </c>
      <c r="S590" s="47"/>
    </row>
    <row r="591" spans="1:19" ht="9" customHeight="1" x14ac:dyDescent="0.2">
      <c r="A591" s="511"/>
      <c r="B591" s="511"/>
      <c r="C591" s="48" t="s">
        <v>4</v>
      </c>
      <c r="D591" s="49">
        <v>34</v>
      </c>
      <c r="E591" s="50">
        <v>37342497</v>
      </c>
      <c r="F591" s="50">
        <v>0</v>
      </c>
      <c r="G591" s="50">
        <v>0</v>
      </c>
      <c r="H591" s="50">
        <v>12337351</v>
      </c>
      <c r="I591" s="50">
        <v>0</v>
      </c>
      <c r="J591" s="51">
        <v>4139997</v>
      </c>
      <c r="K591" s="50">
        <v>49679848</v>
      </c>
      <c r="L591" s="52">
        <v>53819845</v>
      </c>
      <c r="M591" s="118"/>
      <c r="N591" s="120">
        <v>49679848</v>
      </c>
      <c r="O591" s="120">
        <v>37342497</v>
      </c>
      <c r="P591" s="120">
        <v>1498673</v>
      </c>
      <c r="Q591" s="120">
        <v>60541490</v>
      </c>
      <c r="R591" s="120">
        <v>56401493</v>
      </c>
      <c r="S591" s="47"/>
    </row>
    <row r="592" spans="1:19" ht="12.75" customHeight="1" x14ac:dyDescent="0.2">
      <c r="A592" s="511"/>
      <c r="B592" s="511"/>
      <c r="C592" s="53" t="s">
        <v>3</v>
      </c>
      <c r="D592" s="54">
        <v>35</v>
      </c>
      <c r="E592" s="44">
        <v>20561.36</v>
      </c>
      <c r="F592" s="44">
        <v>0</v>
      </c>
      <c r="G592" s="44">
        <v>0</v>
      </c>
      <c r="H592" s="44">
        <v>6371.71</v>
      </c>
      <c r="I592" s="44">
        <v>0</v>
      </c>
      <c r="J592" s="55">
        <v>2244.42</v>
      </c>
      <c r="K592" s="56">
        <v>26933.07</v>
      </c>
      <c r="L592" s="57">
        <v>29177.49</v>
      </c>
      <c r="M592" s="117"/>
      <c r="N592" s="119">
        <v>26933.07</v>
      </c>
      <c r="O592" s="119">
        <v>20561.36</v>
      </c>
      <c r="P592" s="119">
        <v>774</v>
      </c>
      <c r="Q592" s="119">
        <v>32878.53</v>
      </c>
      <c r="R592" s="119">
        <v>30634.11</v>
      </c>
      <c r="S592" s="47"/>
    </row>
    <row r="593" spans="1:19" ht="9" customHeight="1" x14ac:dyDescent="0.2">
      <c r="A593" s="512"/>
      <c r="B593" s="512"/>
      <c r="C593" s="58" t="s">
        <v>4</v>
      </c>
      <c r="D593" s="59"/>
      <c r="E593" s="61">
        <v>39812345</v>
      </c>
      <c r="F593" s="61">
        <v>0</v>
      </c>
      <c r="G593" s="61">
        <v>0</v>
      </c>
      <c r="H593" s="61">
        <v>12337351</v>
      </c>
      <c r="I593" s="61">
        <v>0</v>
      </c>
      <c r="J593" s="60">
        <v>4345803</v>
      </c>
      <c r="K593" s="61">
        <v>52149695</v>
      </c>
      <c r="L593" s="62">
        <v>56495499</v>
      </c>
      <c r="M593" s="118"/>
      <c r="N593" s="120">
        <v>52149695</v>
      </c>
      <c r="O593" s="120">
        <v>39812345</v>
      </c>
      <c r="P593" s="120">
        <v>1498673</v>
      </c>
      <c r="Q593" s="120">
        <v>63661711</v>
      </c>
      <c r="R593" s="120">
        <v>59315908</v>
      </c>
      <c r="S593" s="47"/>
    </row>
    <row r="594" spans="1:19" ht="12.75" customHeight="1" x14ac:dyDescent="0.2">
      <c r="A594" s="492">
        <f>B582+1</f>
        <v>39447</v>
      </c>
      <c r="B594" s="492">
        <v>39447</v>
      </c>
      <c r="C594" s="42" t="s">
        <v>3</v>
      </c>
      <c r="D594" s="43">
        <v>0</v>
      </c>
      <c r="E594" s="44">
        <v>12019.67</v>
      </c>
      <c r="F594" s="44">
        <v>0</v>
      </c>
      <c r="G594" s="44">
        <v>0</v>
      </c>
      <c r="H594" s="44">
        <v>6371.71</v>
      </c>
      <c r="I594" s="44">
        <v>0</v>
      </c>
      <c r="J594" s="44">
        <v>1532.62</v>
      </c>
      <c r="K594" s="45">
        <v>18391.38</v>
      </c>
      <c r="L594" s="46">
        <v>19924</v>
      </c>
      <c r="M594" s="117"/>
      <c r="N594" s="119">
        <v>18391.38</v>
      </c>
      <c r="O594" s="119">
        <v>12019.67</v>
      </c>
      <c r="P594" s="119">
        <v>774</v>
      </c>
      <c r="Q594" s="119">
        <v>22087.54</v>
      </c>
      <c r="R594" s="119">
        <v>20554.919999999998</v>
      </c>
      <c r="S594" s="47"/>
    </row>
    <row r="595" spans="1:19" ht="9" customHeight="1" x14ac:dyDescent="0.2">
      <c r="A595" s="493"/>
      <c r="B595" s="493"/>
      <c r="C595" s="48" t="s">
        <v>4</v>
      </c>
      <c r="D595" s="49">
        <v>2</v>
      </c>
      <c r="E595" s="50">
        <v>23273326</v>
      </c>
      <c r="F595" s="50">
        <v>0</v>
      </c>
      <c r="G595" s="50">
        <v>0</v>
      </c>
      <c r="H595" s="50">
        <v>12337351</v>
      </c>
      <c r="I595" s="50">
        <v>0</v>
      </c>
      <c r="J595" s="51">
        <v>2967566</v>
      </c>
      <c r="K595" s="50">
        <v>35610677</v>
      </c>
      <c r="L595" s="52">
        <v>38578243</v>
      </c>
      <c r="M595" s="118"/>
      <c r="N595" s="120">
        <v>35610677</v>
      </c>
      <c r="O595" s="120">
        <v>23273326</v>
      </c>
      <c r="P595" s="120">
        <v>1498673</v>
      </c>
      <c r="Q595" s="120">
        <v>42767441</v>
      </c>
      <c r="R595" s="120">
        <v>39799875</v>
      </c>
      <c r="S595" s="47"/>
    </row>
    <row r="596" spans="1:19" ht="12.75" customHeight="1" x14ac:dyDescent="0.2">
      <c r="A596" s="511">
        <f>A594</f>
        <v>39447</v>
      </c>
      <c r="B596" s="511">
        <f>B594</f>
        <v>39447</v>
      </c>
      <c r="C596" s="53" t="s">
        <v>3</v>
      </c>
      <c r="D596" s="54">
        <v>3</v>
      </c>
      <c r="E596" s="44">
        <v>12517</v>
      </c>
      <c r="F596" s="44">
        <v>0</v>
      </c>
      <c r="G596" s="44">
        <v>0</v>
      </c>
      <c r="H596" s="44">
        <v>6371.71</v>
      </c>
      <c r="I596" s="44">
        <v>0</v>
      </c>
      <c r="J596" s="55">
        <v>1574.06</v>
      </c>
      <c r="K596" s="56">
        <v>18888.71</v>
      </c>
      <c r="L596" s="57">
        <v>20462.77</v>
      </c>
      <c r="M596" s="117"/>
      <c r="N596" s="119">
        <v>18888.71</v>
      </c>
      <c r="O596" s="119">
        <v>12517</v>
      </c>
      <c r="P596" s="119">
        <v>774</v>
      </c>
      <c r="Q596" s="119">
        <v>22715.83</v>
      </c>
      <c r="R596" s="119">
        <v>21141.77</v>
      </c>
      <c r="S596" s="47"/>
    </row>
    <row r="597" spans="1:19" ht="9" customHeight="1" x14ac:dyDescent="0.2">
      <c r="A597" s="511"/>
      <c r="B597" s="511"/>
      <c r="C597" s="48" t="s">
        <v>4</v>
      </c>
      <c r="D597" s="49">
        <v>8</v>
      </c>
      <c r="E597" s="50">
        <v>24236292</v>
      </c>
      <c r="F597" s="50">
        <v>0</v>
      </c>
      <c r="G597" s="50">
        <v>0</v>
      </c>
      <c r="H597" s="50">
        <v>12337351</v>
      </c>
      <c r="I597" s="50">
        <v>0</v>
      </c>
      <c r="J597" s="51">
        <v>3047805</v>
      </c>
      <c r="K597" s="50">
        <v>36573643</v>
      </c>
      <c r="L597" s="52">
        <v>39621448</v>
      </c>
      <c r="M597" s="118"/>
      <c r="N597" s="120">
        <v>36573643</v>
      </c>
      <c r="O597" s="120">
        <v>24236292</v>
      </c>
      <c r="P597" s="120">
        <v>1498673</v>
      </c>
      <c r="Q597" s="120">
        <v>43983980</v>
      </c>
      <c r="R597" s="120">
        <v>40936175</v>
      </c>
      <c r="S597" s="47"/>
    </row>
    <row r="598" spans="1:19" ht="12.75" customHeight="1" x14ac:dyDescent="0.2">
      <c r="A598" s="511"/>
      <c r="B598" s="511"/>
      <c r="C598" s="53" t="s">
        <v>3</v>
      </c>
      <c r="D598" s="54">
        <v>9</v>
      </c>
      <c r="E598" s="44">
        <v>14048.53</v>
      </c>
      <c r="F598" s="44">
        <v>0</v>
      </c>
      <c r="G598" s="44">
        <v>0</v>
      </c>
      <c r="H598" s="44">
        <v>6371.71</v>
      </c>
      <c r="I598" s="44">
        <v>0</v>
      </c>
      <c r="J598" s="55">
        <v>1701.69</v>
      </c>
      <c r="K598" s="56">
        <v>20420.240000000002</v>
      </c>
      <c r="L598" s="57">
        <v>22121.93</v>
      </c>
      <c r="M598" s="117"/>
      <c r="N598" s="119">
        <v>20420.240000000002</v>
      </c>
      <c r="O598" s="119">
        <v>14048.53</v>
      </c>
      <c r="P598" s="119">
        <v>774</v>
      </c>
      <c r="Q598" s="119">
        <v>24650.67</v>
      </c>
      <c r="R598" s="119">
        <v>22948.98</v>
      </c>
      <c r="S598" s="47"/>
    </row>
    <row r="599" spans="1:19" ht="9" customHeight="1" x14ac:dyDescent="0.2">
      <c r="A599" s="511"/>
      <c r="B599" s="511"/>
      <c r="C599" s="48" t="s">
        <v>4</v>
      </c>
      <c r="D599" s="49">
        <v>14</v>
      </c>
      <c r="E599" s="50">
        <v>27201747</v>
      </c>
      <c r="F599" s="50">
        <v>0</v>
      </c>
      <c r="G599" s="50">
        <v>0</v>
      </c>
      <c r="H599" s="50">
        <v>12337351</v>
      </c>
      <c r="I599" s="50">
        <v>0</v>
      </c>
      <c r="J599" s="51">
        <v>3294931</v>
      </c>
      <c r="K599" s="50">
        <v>39539098</v>
      </c>
      <c r="L599" s="52">
        <v>42834029</v>
      </c>
      <c r="M599" s="118"/>
      <c r="N599" s="120">
        <v>39539098</v>
      </c>
      <c r="O599" s="120">
        <v>27201747</v>
      </c>
      <c r="P599" s="120">
        <v>1498673</v>
      </c>
      <c r="Q599" s="120">
        <v>47730353</v>
      </c>
      <c r="R599" s="120">
        <v>44435422</v>
      </c>
      <c r="S599" s="47"/>
    </row>
    <row r="600" spans="1:19" ht="12.75" customHeight="1" x14ac:dyDescent="0.2">
      <c r="A600" s="511"/>
      <c r="B600" s="511"/>
      <c r="C600" s="53" t="s">
        <v>3</v>
      </c>
      <c r="D600" s="54">
        <v>15</v>
      </c>
      <c r="E600" s="44">
        <v>15837.06</v>
      </c>
      <c r="F600" s="44">
        <v>0</v>
      </c>
      <c r="G600" s="44">
        <v>0</v>
      </c>
      <c r="H600" s="44">
        <v>6371.71</v>
      </c>
      <c r="I600" s="44">
        <v>0</v>
      </c>
      <c r="J600" s="55">
        <v>1850.73</v>
      </c>
      <c r="K600" s="56">
        <v>22208.77</v>
      </c>
      <c r="L600" s="57">
        <v>24059.5</v>
      </c>
      <c r="M600" s="117"/>
      <c r="N600" s="119">
        <v>22208.77</v>
      </c>
      <c r="O600" s="119">
        <v>15837.06</v>
      </c>
      <c r="P600" s="119">
        <v>774</v>
      </c>
      <c r="Q600" s="119">
        <v>26910.17</v>
      </c>
      <c r="R600" s="119">
        <v>25059.439999999999</v>
      </c>
      <c r="S600" s="47"/>
    </row>
    <row r="601" spans="1:19" ht="9" customHeight="1" x14ac:dyDescent="0.2">
      <c r="A601" s="511"/>
      <c r="B601" s="511"/>
      <c r="C601" s="48" t="s">
        <v>4</v>
      </c>
      <c r="D601" s="49">
        <v>20</v>
      </c>
      <c r="E601" s="50">
        <v>30664824</v>
      </c>
      <c r="F601" s="50">
        <v>0</v>
      </c>
      <c r="G601" s="50">
        <v>0</v>
      </c>
      <c r="H601" s="50">
        <v>12337351</v>
      </c>
      <c r="I601" s="50">
        <v>0</v>
      </c>
      <c r="J601" s="51">
        <v>3583513</v>
      </c>
      <c r="K601" s="50">
        <v>43002175</v>
      </c>
      <c r="L601" s="52">
        <v>46585688</v>
      </c>
      <c r="M601" s="118"/>
      <c r="N601" s="120">
        <v>43002175</v>
      </c>
      <c r="O601" s="120">
        <v>30664824</v>
      </c>
      <c r="P601" s="120">
        <v>1498673</v>
      </c>
      <c r="Q601" s="120">
        <v>52105355</v>
      </c>
      <c r="R601" s="120">
        <v>48521842</v>
      </c>
      <c r="S601" s="47"/>
    </row>
    <row r="602" spans="1:19" ht="12.75" customHeight="1" x14ac:dyDescent="0.2">
      <c r="A602" s="511"/>
      <c r="B602" s="511"/>
      <c r="C602" s="53" t="s">
        <v>3</v>
      </c>
      <c r="D602" s="54">
        <v>21</v>
      </c>
      <c r="E602" s="44">
        <v>17573.18</v>
      </c>
      <c r="F602" s="44">
        <v>0</v>
      </c>
      <c r="G602" s="44">
        <v>0</v>
      </c>
      <c r="H602" s="44">
        <v>6371.71</v>
      </c>
      <c r="I602" s="44">
        <v>0</v>
      </c>
      <c r="J602" s="55">
        <v>1995.41</v>
      </c>
      <c r="K602" s="56">
        <v>23944.89</v>
      </c>
      <c r="L602" s="57">
        <v>25940.3</v>
      </c>
      <c r="M602" s="117"/>
      <c r="N602" s="119">
        <v>23944.89</v>
      </c>
      <c r="O602" s="119">
        <v>17573.18</v>
      </c>
      <c r="P602" s="119">
        <v>774</v>
      </c>
      <c r="Q602" s="119">
        <v>29103.47</v>
      </c>
      <c r="R602" s="119">
        <v>27108.06</v>
      </c>
      <c r="S602" s="47"/>
    </row>
    <row r="603" spans="1:19" ht="9" customHeight="1" x14ac:dyDescent="0.2">
      <c r="A603" s="511"/>
      <c r="B603" s="511"/>
      <c r="C603" s="48" t="s">
        <v>4</v>
      </c>
      <c r="D603" s="49">
        <v>27</v>
      </c>
      <c r="E603" s="50">
        <v>34026421</v>
      </c>
      <c r="F603" s="50">
        <v>0</v>
      </c>
      <c r="G603" s="50">
        <v>0</v>
      </c>
      <c r="H603" s="50">
        <v>12337351</v>
      </c>
      <c r="I603" s="50">
        <v>0</v>
      </c>
      <c r="J603" s="51">
        <v>3863653</v>
      </c>
      <c r="K603" s="50">
        <v>46363772</v>
      </c>
      <c r="L603" s="52">
        <v>50227425</v>
      </c>
      <c r="M603" s="118"/>
      <c r="N603" s="120">
        <v>46363772</v>
      </c>
      <c r="O603" s="120">
        <v>34026421</v>
      </c>
      <c r="P603" s="120">
        <v>1498673</v>
      </c>
      <c r="Q603" s="120">
        <v>56352176</v>
      </c>
      <c r="R603" s="120">
        <v>52488523</v>
      </c>
      <c r="S603" s="47"/>
    </row>
    <row r="604" spans="1:19" ht="12.75" customHeight="1" x14ac:dyDescent="0.2">
      <c r="A604" s="511"/>
      <c r="B604" s="511"/>
      <c r="C604" s="53" t="s">
        <v>3</v>
      </c>
      <c r="D604" s="54">
        <v>28</v>
      </c>
      <c r="E604" s="44">
        <v>19285.79</v>
      </c>
      <c r="F604" s="44">
        <v>0</v>
      </c>
      <c r="G604" s="44">
        <v>0</v>
      </c>
      <c r="H604" s="44">
        <v>6371.71</v>
      </c>
      <c r="I604" s="44">
        <v>0</v>
      </c>
      <c r="J604" s="55">
        <v>2138.13</v>
      </c>
      <c r="K604" s="56">
        <v>25657.5</v>
      </c>
      <c r="L604" s="57">
        <v>27795.63</v>
      </c>
      <c r="M604" s="117"/>
      <c r="N604" s="119">
        <v>25657.5</v>
      </c>
      <c r="O604" s="119">
        <v>19285.79</v>
      </c>
      <c r="P604" s="119">
        <v>774</v>
      </c>
      <c r="Q604" s="119">
        <v>31267.07</v>
      </c>
      <c r="R604" s="119">
        <v>29128.94</v>
      </c>
      <c r="S604" s="47"/>
    </row>
    <row r="605" spans="1:19" ht="9" customHeight="1" x14ac:dyDescent="0.2">
      <c r="A605" s="511"/>
      <c r="B605" s="511"/>
      <c r="C605" s="48" t="s">
        <v>4</v>
      </c>
      <c r="D605" s="49">
        <v>34</v>
      </c>
      <c r="E605" s="50">
        <v>37342497</v>
      </c>
      <c r="F605" s="50">
        <v>0</v>
      </c>
      <c r="G605" s="50">
        <v>0</v>
      </c>
      <c r="H605" s="50">
        <v>12337351</v>
      </c>
      <c r="I605" s="50">
        <v>0</v>
      </c>
      <c r="J605" s="51">
        <v>4139997</v>
      </c>
      <c r="K605" s="50">
        <v>49679848</v>
      </c>
      <c r="L605" s="52">
        <v>53819845</v>
      </c>
      <c r="M605" s="118"/>
      <c r="N605" s="120">
        <v>49679848</v>
      </c>
      <c r="O605" s="120">
        <v>37342497</v>
      </c>
      <c r="P605" s="120">
        <v>1498673</v>
      </c>
      <c r="Q605" s="120">
        <v>60541490</v>
      </c>
      <c r="R605" s="120">
        <v>56401493</v>
      </c>
      <c r="S605" s="47"/>
    </row>
    <row r="606" spans="1:19" ht="12.75" customHeight="1" x14ac:dyDescent="0.2">
      <c r="A606" s="511"/>
      <c r="B606" s="511"/>
      <c r="C606" s="53" t="s">
        <v>3</v>
      </c>
      <c r="D606" s="54">
        <v>35</v>
      </c>
      <c r="E606" s="44">
        <v>20561.36</v>
      </c>
      <c r="F606" s="44">
        <v>0</v>
      </c>
      <c r="G606" s="44">
        <v>0</v>
      </c>
      <c r="H606" s="44">
        <v>6371.71</v>
      </c>
      <c r="I606" s="44">
        <v>0</v>
      </c>
      <c r="J606" s="55">
        <v>2244.42</v>
      </c>
      <c r="K606" s="56">
        <v>26933.07</v>
      </c>
      <c r="L606" s="57">
        <v>29177.49</v>
      </c>
      <c r="M606" s="117"/>
      <c r="N606" s="119">
        <v>26933.07</v>
      </c>
      <c r="O606" s="119">
        <v>20561.36</v>
      </c>
      <c r="P606" s="119">
        <v>774</v>
      </c>
      <c r="Q606" s="119">
        <v>32878.53</v>
      </c>
      <c r="R606" s="119">
        <v>30634.11</v>
      </c>
      <c r="S606" s="47"/>
    </row>
    <row r="607" spans="1:19" ht="9" customHeight="1" x14ac:dyDescent="0.2">
      <c r="A607" s="512"/>
      <c r="B607" s="512"/>
      <c r="C607" s="58" t="s">
        <v>4</v>
      </c>
      <c r="D607" s="59"/>
      <c r="E607" s="61">
        <v>39812345</v>
      </c>
      <c r="F607" s="61">
        <v>0</v>
      </c>
      <c r="G607" s="61">
        <v>0</v>
      </c>
      <c r="H607" s="61">
        <v>12337351</v>
      </c>
      <c r="I607" s="61">
        <v>0</v>
      </c>
      <c r="J607" s="60">
        <v>4345803</v>
      </c>
      <c r="K607" s="61">
        <v>52149695</v>
      </c>
      <c r="L607" s="62">
        <v>56495499</v>
      </c>
      <c r="M607" s="118"/>
      <c r="N607" s="120">
        <v>52149695</v>
      </c>
      <c r="O607" s="120">
        <v>39812345</v>
      </c>
      <c r="P607" s="120">
        <v>1498673</v>
      </c>
      <c r="Q607" s="120">
        <v>63661711</v>
      </c>
      <c r="R607" s="120">
        <v>59315908</v>
      </c>
      <c r="S607" s="47"/>
    </row>
    <row r="608" spans="1:19" ht="12.75" customHeight="1" x14ac:dyDescent="0.2">
      <c r="A608" s="492">
        <f>B596+1</f>
        <v>39448</v>
      </c>
      <c r="B608" s="492">
        <v>39538</v>
      </c>
      <c r="C608" s="42" t="s">
        <v>3</v>
      </c>
      <c r="D608" s="43">
        <v>0</v>
      </c>
      <c r="E608" s="44">
        <v>12019.67</v>
      </c>
      <c r="F608" s="44">
        <v>0</v>
      </c>
      <c r="G608" s="44">
        <v>0</v>
      </c>
      <c r="H608" s="44">
        <v>6371.71</v>
      </c>
      <c r="I608" s="44">
        <v>0</v>
      </c>
      <c r="J608" s="44">
        <v>1532.62</v>
      </c>
      <c r="K608" s="45">
        <v>18391.38</v>
      </c>
      <c r="L608" s="46">
        <v>19924</v>
      </c>
      <c r="M608" s="117"/>
      <c r="N608" s="119">
        <v>18391.38</v>
      </c>
      <c r="O608" s="119">
        <v>12019.67</v>
      </c>
      <c r="P608" s="119">
        <v>774</v>
      </c>
      <c r="Q608" s="119">
        <v>22087.54</v>
      </c>
      <c r="R608" s="119">
        <v>20554.919999999998</v>
      </c>
      <c r="S608" s="47"/>
    </row>
    <row r="609" spans="1:19" ht="9" customHeight="1" x14ac:dyDescent="0.2">
      <c r="A609" s="493"/>
      <c r="B609" s="493"/>
      <c r="C609" s="48" t="s">
        <v>4</v>
      </c>
      <c r="D609" s="49">
        <v>2</v>
      </c>
      <c r="E609" s="50">
        <v>23273326</v>
      </c>
      <c r="F609" s="50">
        <v>0</v>
      </c>
      <c r="G609" s="50">
        <v>0</v>
      </c>
      <c r="H609" s="50">
        <v>12337351</v>
      </c>
      <c r="I609" s="50">
        <v>0</v>
      </c>
      <c r="J609" s="51">
        <v>2967566</v>
      </c>
      <c r="K609" s="50">
        <v>35610677</v>
      </c>
      <c r="L609" s="52">
        <v>38578243</v>
      </c>
      <c r="M609" s="118"/>
      <c r="N609" s="120">
        <v>35610677</v>
      </c>
      <c r="O609" s="120">
        <v>23273326</v>
      </c>
      <c r="P609" s="120">
        <v>1498673</v>
      </c>
      <c r="Q609" s="120">
        <v>42767441</v>
      </c>
      <c r="R609" s="120">
        <v>39799875</v>
      </c>
      <c r="S609" s="47"/>
    </row>
    <row r="610" spans="1:19" ht="12.75" customHeight="1" x14ac:dyDescent="0.2">
      <c r="A610" s="511">
        <f>A608</f>
        <v>39448</v>
      </c>
      <c r="B610" s="511">
        <f>B608</f>
        <v>39538</v>
      </c>
      <c r="C610" s="53" t="s">
        <v>3</v>
      </c>
      <c r="D610" s="54">
        <v>3</v>
      </c>
      <c r="E610" s="44">
        <v>12517</v>
      </c>
      <c r="F610" s="44">
        <v>0</v>
      </c>
      <c r="G610" s="44">
        <v>0</v>
      </c>
      <c r="H610" s="44">
        <v>6371.71</v>
      </c>
      <c r="I610" s="44">
        <v>0</v>
      </c>
      <c r="J610" s="55">
        <v>1574.06</v>
      </c>
      <c r="K610" s="56">
        <v>18888.71</v>
      </c>
      <c r="L610" s="57">
        <v>20462.77</v>
      </c>
      <c r="M610" s="117"/>
      <c r="N610" s="119">
        <v>18888.71</v>
      </c>
      <c r="O610" s="119">
        <v>12517</v>
      </c>
      <c r="P610" s="119">
        <v>774</v>
      </c>
      <c r="Q610" s="119">
        <v>22715.83</v>
      </c>
      <c r="R610" s="119">
        <v>21141.77</v>
      </c>
      <c r="S610" s="47"/>
    </row>
    <row r="611" spans="1:19" ht="9" customHeight="1" x14ac:dyDescent="0.2">
      <c r="A611" s="511"/>
      <c r="B611" s="511"/>
      <c r="C611" s="48" t="s">
        <v>4</v>
      </c>
      <c r="D611" s="49">
        <v>8</v>
      </c>
      <c r="E611" s="50">
        <v>24236292</v>
      </c>
      <c r="F611" s="50">
        <v>0</v>
      </c>
      <c r="G611" s="50">
        <v>0</v>
      </c>
      <c r="H611" s="50">
        <v>12337351</v>
      </c>
      <c r="I611" s="50">
        <v>0</v>
      </c>
      <c r="J611" s="51">
        <v>3047805</v>
      </c>
      <c r="K611" s="50">
        <v>36573643</v>
      </c>
      <c r="L611" s="52">
        <v>39621448</v>
      </c>
      <c r="M611" s="118"/>
      <c r="N611" s="120">
        <v>36573643</v>
      </c>
      <c r="O611" s="120">
        <v>24236292</v>
      </c>
      <c r="P611" s="120">
        <v>1498673</v>
      </c>
      <c r="Q611" s="120">
        <v>43983980</v>
      </c>
      <c r="R611" s="120">
        <v>40936175</v>
      </c>
      <c r="S611" s="47"/>
    </row>
    <row r="612" spans="1:19" ht="12.75" customHeight="1" x14ac:dyDescent="0.2">
      <c r="A612" s="511"/>
      <c r="B612" s="511"/>
      <c r="C612" s="53" t="s">
        <v>3</v>
      </c>
      <c r="D612" s="54">
        <v>9</v>
      </c>
      <c r="E612" s="44">
        <v>14048.53</v>
      </c>
      <c r="F612" s="44">
        <v>0</v>
      </c>
      <c r="G612" s="44">
        <v>0</v>
      </c>
      <c r="H612" s="44">
        <v>6371.71</v>
      </c>
      <c r="I612" s="44">
        <v>0</v>
      </c>
      <c r="J612" s="55">
        <v>1701.69</v>
      </c>
      <c r="K612" s="56">
        <v>20420.240000000002</v>
      </c>
      <c r="L612" s="57">
        <v>22121.93</v>
      </c>
      <c r="M612" s="117"/>
      <c r="N612" s="119">
        <v>20420.240000000002</v>
      </c>
      <c r="O612" s="119">
        <v>14048.53</v>
      </c>
      <c r="P612" s="119">
        <v>774</v>
      </c>
      <c r="Q612" s="119">
        <v>24650.67</v>
      </c>
      <c r="R612" s="119">
        <v>22948.98</v>
      </c>
      <c r="S612" s="47"/>
    </row>
    <row r="613" spans="1:19" ht="9" customHeight="1" x14ac:dyDescent="0.2">
      <c r="A613" s="511"/>
      <c r="B613" s="511"/>
      <c r="C613" s="48" t="s">
        <v>4</v>
      </c>
      <c r="D613" s="49">
        <v>14</v>
      </c>
      <c r="E613" s="50">
        <v>27201747</v>
      </c>
      <c r="F613" s="50">
        <v>0</v>
      </c>
      <c r="G613" s="50">
        <v>0</v>
      </c>
      <c r="H613" s="50">
        <v>12337351</v>
      </c>
      <c r="I613" s="50">
        <v>0</v>
      </c>
      <c r="J613" s="51">
        <v>3294931</v>
      </c>
      <c r="K613" s="50">
        <v>39539098</v>
      </c>
      <c r="L613" s="52">
        <v>42834029</v>
      </c>
      <c r="M613" s="118"/>
      <c r="N613" s="120">
        <v>39539098</v>
      </c>
      <c r="O613" s="120">
        <v>27201747</v>
      </c>
      <c r="P613" s="120">
        <v>1498673</v>
      </c>
      <c r="Q613" s="120">
        <v>47730353</v>
      </c>
      <c r="R613" s="120">
        <v>44435422</v>
      </c>
      <c r="S613" s="47"/>
    </row>
    <row r="614" spans="1:19" ht="12.75" customHeight="1" x14ac:dyDescent="0.2">
      <c r="A614" s="511"/>
      <c r="B614" s="511"/>
      <c r="C614" s="53" t="s">
        <v>3</v>
      </c>
      <c r="D614" s="54">
        <v>15</v>
      </c>
      <c r="E614" s="44">
        <v>15837.06</v>
      </c>
      <c r="F614" s="44">
        <v>0</v>
      </c>
      <c r="G614" s="44">
        <v>0</v>
      </c>
      <c r="H614" s="44">
        <v>6371.71</v>
      </c>
      <c r="I614" s="44">
        <v>0</v>
      </c>
      <c r="J614" s="55">
        <v>1850.73</v>
      </c>
      <c r="K614" s="56">
        <v>22208.77</v>
      </c>
      <c r="L614" s="57">
        <v>24059.5</v>
      </c>
      <c r="M614" s="117"/>
      <c r="N614" s="119">
        <v>22208.77</v>
      </c>
      <c r="O614" s="119">
        <v>15837.06</v>
      </c>
      <c r="P614" s="119">
        <v>774</v>
      </c>
      <c r="Q614" s="119">
        <v>26910.17</v>
      </c>
      <c r="R614" s="119">
        <v>25059.439999999999</v>
      </c>
      <c r="S614" s="47"/>
    </row>
    <row r="615" spans="1:19" ht="9" customHeight="1" x14ac:dyDescent="0.2">
      <c r="A615" s="511"/>
      <c r="B615" s="511"/>
      <c r="C615" s="48" t="s">
        <v>4</v>
      </c>
      <c r="D615" s="49">
        <v>20</v>
      </c>
      <c r="E615" s="50">
        <v>30664824</v>
      </c>
      <c r="F615" s="50">
        <v>0</v>
      </c>
      <c r="G615" s="50">
        <v>0</v>
      </c>
      <c r="H615" s="50">
        <v>12337351</v>
      </c>
      <c r="I615" s="50">
        <v>0</v>
      </c>
      <c r="J615" s="51">
        <v>3583513</v>
      </c>
      <c r="K615" s="50">
        <v>43002175</v>
      </c>
      <c r="L615" s="52">
        <v>46585688</v>
      </c>
      <c r="M615" s="118"/>
      <c r="N615" s="120">
        <v>43002175</v>
      </c>
      <c r="O615" s="120">
        <v>30664824</v>
      </c>
      <c r="P615" s="120">
        <v>1498673</v>
      </c>
      <c r="Q615" s="120">
        <v>52105355</v>
      </c>
      <c r="R615" s="120">
        <v>48521842</v>
      </c>
      <c r="S615" s="47"/>
    </row>
    <row r="616" spans="1:19" ht="12.75" customHeight="1" x14ac:dyDescent="0.2">
      <c r="A616" s="511"/>
      <c r="B616" s="511"/>
      <c r="C616" s="53" t="s">
        <v>3</v>
      </c>
      <c r="D616" s="54">
        <v>21</v>
      </c>
      <c r="E616" s="44">
        <v>17573.18</v>
      </c>
      <c r="F616" s="44">
        <v>0</v>
      </c>
      <c r="G616" s="44">
        <v>0</v>
      </c>
      <c r="H616" s="44">
        <v>6371.71</v>
      </c>
      <c r="I616" s="44">
        <v>0</v>
      </c>
      <c r="J616" s="55">
        <v>1995.41</v>
      </c>
      <c r="K616" s="56">
        <v>23944.89</v>
      </c>
      <c r="L616" s="57">
        <v>25940.3</v>
      </c>
      <c r="M616" s="117"/>
      <c r="N616" s="119">
        <v>23944.89</v>
      </c>
      <c r="O616" s="119">
        <v>17573.18</v>
      </c>
      <c r="P616" s="119">
        <v>774</v>
      </c>
      <c r="Q616" s="119">
        <v>29103.47</v>
      </c>
      <c r="R616" s="119">
        <v>27108.06</v>
      </c>
      <c r="S616" s="47"/>
    </row>
    <row r="617" spans="1:19" ht="9" customHeight="1" x14ac:dyDescent="0.2">
      <c r="A617" s="511"/>
      <c r="B617" s="511"/>
      <c r="C617" s="48" t="s">
        <v>4</v>
      </c>
      <c r="D617" s="49">
        <v>27</v>
      </c>
      <c r="E617" s="50">
        <v>34026421</v>
      </c>
      <c r="F617" s="50">
        <v>0</v>
      </c>
      <c r="G617" s="50">
        <v>0</v>
      </c>
      <c r="H617" s="50">
        <v>12337351</v>
      </c>
      <c r="I617" s="50">
        <v>0</v>
      </c>
      <c r="J617" s="51">
        <v>3863653</v>
      </c>
      <c r="K617" s="50">
        <v>46363772</v>
      </c>
      <c r="L617" s="52">
        <v>50227425</v>
      </c>
      <c r="M617" s="118"/>
      <c r="N617" s="120">
        <v>46363772</v>
      </c>
      <c r="O617" s="120">
        <v>34026421</v>
      </c>
      <c r="P617" s="120">
        <v>1498673</v>
      </c>
      <c r="Q617" s="120">
        <v>56352176</v>
      </c>
      <c r="R617" s="120">
        <v>52488523</v>
      </c>
      <c r="S617" s="47"/>
    </row>
    <row r="618" spans="1:19" ht="12.75" customHeight="1" x14ac:dyDescent="0.2">
      <c r="A618" s="511"/>
      <c r="B618" s="511"/>
      <c r="C618" s="53" t="s">
        <v>3</v>
      </c>
      <c r="D618" s="54">
        <v>28</v>
      </c>
      <c r="E618" s="44">
        <v>19285.79</v>
      </c>
      <c r="F618" s="44">
        <v>0</v>
      </c>
      <c r="G618" s="44">
        <v>0</v>
      </c>
      <c r="H618" s="44">
        <v>6371.71</v>
      </c>
      <c r="I618" s="44">
        <v>0</v>
      </c>
      <c r="J618" s="55">
        <v>2138.13</v>
      </c>
      <c r="K618" s="56">
        <v>25657.5</v>
      </c>
      <c r="L618" s="57">
        <v>27795.63</v>
      </c>
      <c r="M618" s="117"/>
      <c r="N618" s="119">
        <v>25657.5</v>
      </c>
      <c r="O618" s="119">
        <v>19285.79</v>
      </c>
      <c r="P618" s="119">
        <v>774</v>
      </c>
      <c r="Q618" s="119">
        <v>31267.07</v>
      </c>
      <c r="R618" s="119">
        <v>29128.94</v>
      </c>
      <c r="S618" s="47"/>
    </row>
    <row r="619" spans="1:19" ht="9" customHeight="1" x14ac:dyDescent="0.2">
      <c r="A619" s="511"/>
      <c r="B619" s="511"/>
      <c r="C619" s="48" t="s">
        <v>4</v>
      </c>
      <c r="D619" s="49">
        <v>34</v>
      </c>
      <c r="E619" s="50">
        <v>37342497</v>
      </c>
      <c r="F619" s="50">
        <v>0</v>
      </c>
      <c r="G619" s="50">
        <v>0</v>
      </c>
      <c r="H619" s="50">
        <v>12337351</v>
      </c>
      <c r="I619" s="50">
        <v>0</v>
      </c>
      <c r="J619" s="51">
        <v>4139997</v>
      </c>
      <c r="K619" s="50">
        <v>49679848</v>
      </c>
      <c r="L619" s="52">
        <v>53819845</v>
      </c>
      <c r="M619" s="118"/>
      <c r="N619" s="120">
        <v>49679848</v>
      </c>
      <c r="O619" s="120">
        <v>37342497</v>
      </c>
      <c r="P619" s="120">
        <v>1498673</v>
      </c>
      <c r="Q619" s="120">
        <v>60541490</v>
      </c>
      <c r="R619" s="120">
        <v>56401493</v>
      </c>
      <c r="S619" s="47"/>
    </row>
    <row r="620" spans="1:19" ht="12.75" customHeight="1" x14ac:dyDescent="0.2">
      <c r="A620" s="511"/>
      <c r="B620" s="511"/>
      <c r="C620" s="53" t="s">
        <v>3</v>
      </c>
      <c r="D620" s="54">
        <v>35</v>
      </c>
      <c r="E620" s="44">
        <v>20561.36</v>
      </c>
      <c r="F620" s="44">
        <v>0</v>
      </c>
      <c r="G620" s="44">
        <v>0</v>
      </c>
      <c r="H620" s="44">
        <v>6371.71</v>
      </c>
      <c r="I620" s="44">
        <v>0</v>
      </c>
      <c r="J620" s="55">
        <v>2244.42</v>
      </c>
      <c r="K620" s="56">
        <v>26933.07</v>
      </c>
      <c r="L620" s="57">
        <v>29177.49</v>
      </c>
      <c r="M620" s="117"/>
      <c r="N620" s="119">
        <v>26933.07</v>
      </c>
      <c r="O620" s="119">
        <v>20561.36</v>
      </c>
      <c r="P620" s="119">
        <v>774</v>
      </c>
      <c r="Q620" s="119">
        <v>32878.53</v>
      </c>
      <c r="R620" s="119">
        <v>30634.11</v>
      </c>
      <c r="S620" s="47"/>
    </row>
    <row r="621" spans="1:19" ht="9" customHeight="1" x14ac:dyDescent="0.2">
      <c r="A621" s="512"/>
      <c r="B621" s="512"/>
      <c r="C621" s="58" t="s">
        <v>4</v>
      </c>
      <c r="D621" s="59"/>
      <c r="E621" s="61">
        <v>39812345</v>
      </c>
      <c r="F621" s="61">
        <v>0</v>
      </c>
      <c r="G621" s="61">
        <v>0</v>
      </c>
      <c r="H621" s="61">
        <v>12337351</v>
      </c>
      <c r="I621" s="61">
        <v>0</v>
      </c>
      <c r="J621" s="60">
        <v>4345803</v>
      </c>
      <c r="K621" s="61">
        <v>52149695</v>
      </c>
      <c r="L621" s="62">
        <v>56495499</v>
      </c>
      <c r="M621" s="118"/>
      <c r="N621" s="120">
        <v>52149695</v>
      </c>
      <c r="O621" s="120">
        <v>39812345</v>
      </c>
      <c r="P621" s="120">
        <v>1498673</v>
      </c>
      <c r="Q621" s="120">
        <v>63661711</v>
      </c>
      <c r="R621" s="120">
        <v>59315908</v>
      </c>
      <c r="S621" s="47"/>
    </row>
    <row r="622" spans="1:19" ht="12.75" customHeight="1" x14ac:dyDescent="0.2">
      <c r="A622" s="492">
        <v>39539</v>
      </c>
      <c r="B622" s="492">
        <v>39629</v>
      </c>
      <c r="C622" s="42" t="s">
        <v>3</v>
      </c>
      <c r="D622" s="43">
        <v>0</v>
      </c>
      <c r="E622" s="44">
        <v>12113.51</v>
      </c>
      <c r="F622" s="44">
        <v>0</v>
      </c>
      <c r="G622" s="44">
        <v>0</v>
      </c>
      <c r="H622" s="44">
        <v>6371.71</v>
      </c>
      <c r="I622" s="44">
        <v>0</v>
      </c>
      <c r="J622" s="44">
        <v>1540.44</v>
      </c>
      <c r="K622" s="45">
        <v>18485.22</v>
      </c>
      <c r="L622" s="46">
        <v>20025.66</v>
      </c>
      <c r="M622" s="117"/>
      <c r="N622" s="119">
        <v>18485.22</v>
      </c>
      <c r="O622" s="119">
        <v>12113.51</v>
      </c>
      <c r="P622" s="119">
        <v>774</v>
      </c>
      <c r="Q622" s="119">
        <v>22206.09</v>
      </c>
      <c r="R622" s="119">
        <v>20665.650000000001</v>
      </c>
      <c r="S622" s="47"/>
    </row>
    <row r="623" spans="1:19" ht="9" customHeight="1" x14ac:dyDescent="0.2">
      <c r="A623" s="493"/>
      <c r="B623" s="493"/>
      <c r="C623" s="48" t="s">
        <v>4</v>
      </c>
      <c r="D623" s="49">
        <v>2</v>
      </c>
      <c r="E623" s="50">
        <v>23455026</v>
      </c>
      <c r="F623" s="50">
        <v>0</v>
      </c>
      <c r="G623" s="50">
        <v>0</v>
      </c>
      <c r="H623" s="50">
        <v>12337351</v>
      </c>
      <c r="I623" s="50">
        <v>0</v>
      </c>
      <c r="J623" s="51">
        <v>2982708</v>
      </c>
      <c r="K623" s="50">
        <v>35792377</v>
      </c>
      <c r="L623" s="52">
        <v>38775085</v>
      </c>
      <c r="M623" s="118"/>
      <c r="N623" s="120">
        <v>35792377</v>
      </c>
      <c r="O623" s="120">
        <v>23455026</v>
      </c>
      <c r="P623" s="120">
        <v>1498673</v>
      </c>
      <c r="Q623" s="120">
        <v>42996986</v>
      </c>
      <c r="R623" s="120">
        <v>40014278</v>
      </c>
      <c r="S623" s="47"/>
    </row>
    <row r="624" spans="1:19" ht="12.75" customHeight="1" x14ac:dyDescent="0.2">
      <c r="A624" s="511">
        <v>39539</v>
      </c>
      <c r="B624" s="511">
        <v>39629</v>
      </c>
      <c r="C624" s="53" t="s">
        <v>3</v>
      </c>
      <c r="D624" s="54">
        <v>3</v>
      </c>
      <c r="E624" s="44">
        <v>12610.84</v>
      </c>
      <c r="F624" s="44">
        <v>0</v>
      </c>
      <c r="G624" s="44">
        <v>0</v>
      </c>
      <c r="H624" s="44">
        <v>6371.71</v>
      </c>
      <c r="I624" s="44">
        <v>0</v>
      </c>
      <c r="J624" s="55">
        <v>1581.88</v>
      </c>
      <c r="K624" s="56">
        <v>18982.55</v>
      </c>
      <c r="L624" s="57">
        <v>20564.43</v>
      </c>
      <c r="M624" s="117"/>
      <c r="N624" s="119">
        <v>18982.55</v>
      </c>
      <c r="O624" s="119">
        <v>12610.84</v>
      </c>
      <c r="P624" s="119">
        <v>774</v>
      </c>
      <c r="Q624" s="119">
        <v>22834.38</v>
      </c>
      <c r="R624" s="119">
        <v>21252.5</v>
      </c>
      <c r="S624" s="47"/>
    </row>
    <row r="625" spans="1:19" ht="9" customHeight="1" x14ac:dyDescent="0.2">
      <c r="A625" s="511"/>
      <c r="B625" s="511"/>
      <c r="C625" s="48" t="s">
        <v>4</v>
      </c>
      <c r="D625" s="49">
        <v>8</v>
      </c>
      <c r="E625" s="50">
        <v>24417991</v>
      </c>
      <c r="F625" s="50">
        <v>0</v>
      </c>
      <c r="G625" s="50">
        <v>0</v>
      </c>
      <c r="H625" s="50">
        <v>12337351</v>
      </c>
      <c r="I625" s="50">
        <v>0</v>
      </c>
      <c r="J625" s="51">
        <v>3062947</v>
      </c>
      <c r="K625" s="50">
        <v>36755342</v>
      </c>
      <c r="L625" s="52">
        <v>39818289</v>
      </c>
      <c r="M625" s="118"/>
      <c r="N625" s="120">
        <v>36755342</v>
      </c>
      <c r="O625" s="120">
        <v>24417991</v>
      </c>
      <c r="P625" s="120">
        <v>1498673</v>
      </c>
      <c r="Q625" s="120">
        <v>44213525</v>
      </c>
      <c r="R625" s="120">
        <v>41150578</v>
      </c>
      <c r="S625" s="47"/>
    </row>
    <row r="626" spans="1:19" ht="12.75" customHeight="1" x14ac:dyDescent="0.2">
      <c r="A626" s="511"/>
      <c r="B626" s="511"/>
      <c r="C626" s="53" t="s">
        <v>3</v>
      </c>
      <c r="D626" s="54">
        <v>9</v>
      </c>
      <c r="E626" s="44">
        <v>14142.37</v>
      </c>
      <c r="F626" s="44">
        <v>0</v>
      </c>
      <c r="G626" s="44">
        <v>0</v>
      </c>
      <c r="H626" s="44">
        <v>6371.71</v>
      </c>
      <c r="I626" s="44">
        <v>0</v>
      </c>
      <c r="J626" s="55">
        <v>1709.51</v>
      </c>
      <c r="K626" s="56">
        <v>20514.080000000002</v>
      </c>
      <c r="L626" s="57">
        <v>22223.59</v>
      </c>
      <c r="M626" s="117"/>
      <c r="N626" s="119">
        <v>20514.080000000002</v>
      </c>
      <c r="O626" s="119">
        <v>14142.37</v>
      </c>
      <c r="P626" s="119">
        <v>774</v>
      </c>
      <c r="Q626" s="119">
        <v>24769.22</v>
      </c>
      <c r="R626" s="119">
        <v>23059.71</v>
      </c>
      <c r="S626" s="47"/>
    </row>
    <row r="627" spans="1:19" ht="9" customHeight="1" x14ac:dyDescent="0.2">
      <c r="A627" s="511"/>
      <c r="B627" s="511"/>
      <c r="C627" s="48" t="s">
        <v>4</v>
      </c>
      <c r="D627" s="49">
        <v>14</v>
      </c>
      <c r="E627" s="50">
        <v>27383447</v>
      </c>
      <c r="F627" s="50">
        <v>0</v>
      </c>
      <c r="G627" s="50">
        <v>0</v>
      </c>
      <c r="H627" s="50">
        <v>12337351</v>
      </c>
      <c r="I627" s="50">
        <v>0</v>
      </c>
      <c r="J627" s="51">
        <v>3310073</v>
      </c>
      <c r="K627" s="50">
        <v>39720798</v>
      </c>
      <c r="L627" s="52">
        <v>43030871</v>
      </c>
      <c r="M627" s="118"/>
      <c r="N627" s="120">
        <v>39720798</v>
      </c>
      <c r="O627" s="120">
        <v>27383447</v>
      </c>
      <c r="P627" s="120">
        <v>1498673</v>
      </c>
      <c r="Q627" s="120">
        <v>47959898</v>
      </c>
      <c r="R627" s="120">
        <v>44649825</v>
      </c>
      <c r="S627" s="47"/>
    </row>
    <row r="628" spans="1:19" ht="12.75" customHeight="1" x14ac:dyDescent="0.2">
      <c r="A628" s="511"/>
      <c r="B628" s="511"/>
      <c r="C628" s="53" t="s">
        <v>3</v>
      </c>
      <c r="D628" s="54">
        <v>15</v>
      </c>
      <c r="E628" s="44">
        <v>15930.9</v>
      </c>
      <c r="F628" s="44">
        <v>0</v>
      </c>
      <c r="G628" s="44">
        <v>0</v>
      </c>
      <c r="H628" s="44">
        <v>6371.71</v>
      </c>
      <c r="I628" s="44">
        <v>0</v>
      </c>
      <c r="J628" s="55">
        <v>1858.55</v>
      </c>
      <c r="K628" s="56">
        <v>22302.61</v>
      </c>
      <c r="L628" s="57">
        <v>24161.16</v>
      </c>
      <c r="M628" s="117"/>
      <c r="N628" s="119">
        <v>22302.61</v>
      </c>
      <c r="O628" s="119">
        <v>15930.9</v>
      </c>
      <c r="P628" s="119">
        <v>774</v>
      </c>
      <c r="Q628" s="119">
        <v>27028.720000000001</v>
      </c>
      <c r="R628" s="119">
        <v>25170.17</v>
      </c>
      <c r="S628" s="47"/>
    </row>
    <row r="629" spans="1:19" ht="9" customHeight="1" x14ac:dyDescent="0.2">
      <c r="A629" s="511"/>
      <c r="B629" s="511"/>
      <c r="C629" s="48" t="s">
        <v>4</v>
      </c>
      <c r="D629" s="49">
        <v>20</v>
      </c>
      <c r="E629" s="50">
        <v>30846524</v>
      </c>
      <c r="F629" s="50">
        <v>0</v>
      </c>
      <c r="G629" s="50">
        <v>0</v>
      </c>
      <c r="H629" s="50">
        <v>12337351</v>
      </c>
      <c r="I629" s="50">
        <v>0</v>
      </c>
      <c r="J629" s="51">
        <v>3598655</v>
      </c>
      <c r="K629" s="50">
        <v>43183875</v>
      </c>
      <c r="L629" s="52">
        <v>46782529</v>
      </c>
      <c r="M629" s="118"/>
      <c r="N629" s="120">
        <v>43183875</v>
      </c>
      <c r="O629" s="120">
        <v>30846524</v>
      </c>
      <c r="P629" s="120">
        <v>1498673</v>
      </c>
      <c r="Q629" s="120">
        <v>52334900</v>
      </c>
      <c r="R629" s="120">
        <v>48736245</v>
      </c>
      <c r="S629" s="47"/>
    </row>
    <row r="630" spans="1:19" ht="12.75" customHeight="1" x14ac:dyDescent="0.2">
      <c r="A630" s="511"/>
      <c r="B630" s="511"/>
      <c r="C630" s="53" t="s">
        <v>3</v>
      </c>
      <c r="D630" s="54">
        <v>21</v>
      </c>
      <c r="E630" s="44">
        <v>17667.02</v>
      </c>
      <c r="F630" s="44">
        <v>0</v>
      </c>
      <c r="G630" s="44">
        <v>0</v>
      </c>
      <c r="H630" s="44">
        <v>6371.71</v>
      </c>
      <c r="I630" s="44">
        <v>0</v>
      </c>
      <c r="J630" s="55">
        <v>2003.23</v>
      </c>
      <c r="K630" s="56">
        <v>24038.73</v>
      </c>
      <c r="L630" s="57">
        <v>26041.96</v>
      </c>
      <c r="M630" s="117"/>
      <c r="N630" s="119">
        <v>24038.73</v>
      </c>
      <c r="O630" s="119">
        <v>17667.02</v>
      </c>
      <c r="P630" s="119">
        <v>774</v>
      </c>
      <c r="Q630" s="119">
        <v>29222.02</v>
      </c>
      <c r="R630" s="119">
        <v>27218.79</v>
      </c>
      <c r="S630" s="47"/>
    </row>
    <row r="631" spans="1:19" ht="9" customHeight="1" x14ac:dyDescent="0.2">
      <c r="A631" s="511"/>
      <c r="B631" s="511"/>
      <c r="C631" s="48" t="s">
        <v>4</v>
      </c>
      <c r="D631" s="49">
        <v>27</v>
      </c>
      <c r="E631" s="50">
        <v>34208121</v>
      </c>
      <c r="F631" s="50">
        <v>0</v>
      </c>
      <c r="G631" s="50">
        <v>0</v>
      </c>
      <c r="H631" s="50">
        <v>12337351</v>
      </c>
      <c r="I631" s="50">
        <v>0</v>
      </c>
      <c r="J631" s="51">
        <v>3878794</v>
      </c>
      <c r="K631" s="50">
        <v>46545472</v>
      </c>
      <c r="L631" s="52">
        <v>50424266</v>
      </c>
      <c r="M631" s="118"/>
      <c r="N631" s="120">
        <v>46545472</v>
      </c>
      <c r="O631" s="120">
        <v>34208121</v>
      </c>
      <c r="P631" s="120">
        <v>1498673</v>
      </c>
      <c r="Q631" s="120">
        <v>56581721</v>
      </c>
      <c r="R631" s="120">
        <v>52702927</v>
      </c>
      <c r="S631" s="47"/>
    </row>
    <row r="632" spans="1:19" ht="12.75" customHeight="1" x14ac:dyDescent="0.2">
      <c r="A632" s="511"/>
      <c r="B632" s="511"/>
      <c r="C632" s="53" t="s">
        <v>3</v>
      </c>
      <c r="D632" s="54">
        <v>28</v>
      </c>
      <c r="E632" s="44">
        <v>19379.63</v>
      </c>
      <c r="F632" s="44">
        <v>0</v>
      </c>
      <c r="G632" s="44">
        <v>0</v>
      </c>
      <c r="H632" s="44">
        <v>6371.71</v>
      </c>
      <c r="I632" s="44">
        <v>0</v>
      </c>
      <c r="J632" s="55">
        <v>2145.9499999999998</v>
      </c>
      <c r="K632" s="56">
        <v>25751.34</v>
      </c>
      <c r="L632" s="57">
        <v>27897.29</v>
      </c>
      <c r="M632" s="117"/>
      <c r="N632" s="119">
        <v>25751.34</v>
      </c>
      <c r="O632" s="119">
        <v>19379.63</v>
      </c>
      <c r="P632" s="119">
        <v>774</v>
      </c>
      <c r="Q632" s="119">
        <v>31385.62</v>
      </c>
      <c r="R632" s="119">
        <v>29239.67</v>
      </c>
      <c r="S632" s="47"/>
    </row>
    <row r="633" spans="1:19" ht="9" customHeight="1" x14ac:dyDescent="0.2">
      <c r="A633" s="511"/>
      <c r="B633" s="511"/>
      <c r="C633" s="48" t="s">
        <v>4</v>
      </c>
      <c r="D633" s="49">
        <v>34</v>
      </c>
      <c r="E633" s="50">
        <v>37524196</v>
      </c>
      <c r="F633" s="50">
        <v>0</v>
      </c>
      <c r="G633" s="50">
        <v>0</v>
      </c>
      <c r="H633" s="50">
        <v>12337351</v>
      </c>
      <c r="I633" s="50">
        <v>0</v>
      </c>
      <c r="J633" s="51">
        <v>4155139</v>
      </c>
      <c r="K633" s="50">
        <v>49861547</v>
      </c>
      <c r="L633" s="52">
        <v>54016686</v>
      </c>
      <c r="M633" s="118"/>
      <c r="N633" s="120">
        <v>49861547</v>
      </c>
      <c r="O633" s="120">
        <v>37524196</v>
      </c>
      <c r="P633" s="120">
        <v>1498673</v>
      </c>
      <c r="Q633" s="120">
        <v>60771034</v>
      </c>
      <c r="R633" s="120">
        <v>56615896</v>
      </c>
      <c r="S633" s="47"/>
    </row>
    <row r="634" spans="1:19" ht="12.75" customHeight="1" x14ac:dyDescent="0.2">
      <c r="A634" s="511"/>
      <c r="B634" s="511"/>
      <c r="C634" s="53" t="s">
        <v>3</v>
      </c>
      <c r="D634" s="54">
        <v>35</v>
      </c>
      <c r="E634" s="44">
        <v>20655.2</v>
      </c>
      <c r="F634" s="44">
        <v>0</v>
      </c>
      <c r="G634" s="44">
        <v>0</v>
      </c>
      <c r="H634" s="44">
        <v>6371.71</v>
      </c>
      <c r="I634" s="44">
        <v>0</v>
      </c>
      <c r="J634" s="55">
        <v>2252.2399999999998</v>
      </c>
      <c r="K634" s="56">
        <v>27026.91</v>
      </c>
      <c r="L634" s="57">
        <v>29279.15</v>
      </c>
      <c r="M634" s="117"/>
      <c r="N634" s="119">
        <v>27026.91</v>
      </c>
      <c r="O634" s="119">
        <v>20655.2</v>
      </c>
      <c r="P634" s="119">
        <v>774</v>
      </c>
      <c r="Q634" s="119">
        <v>32997.089999999997</v>
      </c>
      <c r="R634" s="119">
        <v>30744.85</v>
      </c>
      <c r="S634" s="47"/>
    </row>
    <row r="635" spans="1:19" ht="9" customHeight="1" x14ac:dyDescent="0.2">
      <c r="A635" s="512"/>
      <c r="B635" s="512"/>
      <c r="C635" s="58" t="s">
        <v>4</v>
      </c>
      <c r="D635" s="59"/>
      <c r="E635" s="50">
        <v>39994044</v>
      </c>
      <c r="F635" s="50">
        <v>0</v>
      </c>
      <c r="G635" s="50">
        <v>0</v>
      </c>
      <c r="H635" s="50">
        <v>12337351</v>
      </c>
      <c r="I635" s="50">
        <v>0</v>
      </c>
      <c r="J635" s="60">
        <v>4360945</v>
      </c>
      <c r="K635" s="61">
        <v>52331395</v>
      </c>
      <c r="L635" s="62">
        <v>56692340</v>
      </c>
      <c r="M635" s="118"/>
      <c r="N635" s="120">
        <v>52331395</v>
      </c>
      <c r="O635" s="120">
        <v>39994044</v>
      </c>
      <c r="P635" s="120">
        <v>1498673</v>
      </c>
      <c r="Q635" s="120">
        <v>63891275</v>
      </c>
      <c r="R635" s="120">
        <v>59530331</v>
      </c>
      <c r="S635" s="47"/>
    </row>
    <row r="636" spans="1:19" ht="12.75" customHeight="1" x14ac:dyDescent="0.2">
      <c r="A636" s="492">
        <v>39630</v>
      </c>
      <c r="B636" s="492">
        <v>39813</v>
      </c>
      <c r="C636" s="42" t="s">
        <v>3</v>
      </c>
      <c r="D636" s="43">
        <v>0</v>
      </c>
      <c r="E636" s="44">
        <v>12176.03</v>
      </c>
      <c r="F636" s="44">
        <v>0</v>
      </c>
      <c r="G636" s="44">
        <v>0</v>
      </c>
      <c r="H636" s="44">
        <v>6371.71</v>
      </c>
      <c r="I636" s="44">
        <v>0</v>
      </c>
      <c r="J636" s="44">
        <v>1545.65</v>
      </c>
      <c r="K636" s="45">
        <v>18547.740000000002</v>
      </c>
      <c r="L636" s="46">
        <v>20093.39</v>
      </c>
      <c r="M636" s="117"/>
      <c r="N636" s="119">
        <v>18547.740000000002</v>
      </c>
      <c r="O636" s="119">
        <v>12176.03</v>
      </c>
      <c r="P636" s="119">
        <v>774</v>
      </c>
      <c r="Q636" s="119">
        <v>22285.08</v>
      </c>
      <c r="R636" s="119">
        <v>20739.43</v>
      </c>
      <c r="S636" s="47"/>
    </row>
    <row r="637" spans="1:19" ht="9" customHeight="1" x14ac:dyDescent="0.2">
      <c r="A637" s="493"/>
      <c r="B637" s="493"/>
      <c r="C637" s="48" t="s">
        <v>4</v>
      </c>
      <c r="D637" s="49">
        <v>2</v>
      </c>
      <c r="E637" s="50">
        <v>23576082</v>
      </c>
      <c r="F637" s="50">
        <v>0</v>
      </c>
      <c r="G637" s="50">
        <v>0</v>
      </c>
      <c r="H637" s="50">
        <v>12337351</v>
      </c>
      <c r="I637" s="50">
        <v>0</v>
      </c>
      <c r="J637" s="51">
        <v>2992796</v>
      </c>
      <c r="K637" s="50">
        <v>35913433</v>
      </c>
      <c r="L637" s="52">
        <v>38906228</v>
      </c>
      <c r="M637" s="118"/>
      <c r="N637" s="120">
        <v>35913433</v>
      </c>
      <c r="O637" s="120">
        <v>23576082</v>
      </c>
      <c r="P637" s="120">
        <v>1498673</v>
      </c>
      <c r="Q637" s="120">
        <v>43149932</v>
      </c>
      <c r="R637" s="120">
        <v>40157136</v>
      </c>
      <c r="S637" s="47"/>
    </row>
    <row r="638" spans="1:19" ht="12.75" customHeight="1" x14ac:dyDescent="0.2">
      <c r="A638" s="511">
        <v>39630</v>
      </c>
      <c r="B638" s="511">
        <v>39813</v>
      </c>
      <c r="C638" s="53" t="s">
        <v>3</v>
      </c>
      <c r="D638" s="54">
        <v>3</v>
      </c>
      <c r="E638" s="44">
        <v>12673.36</v>
      </c>
      <c r="F638" s="44">
        <v>0</v>
      </c>
      <c r="G638" s="44">
        <v>0</v>
      </c>
      <c r="H638" s="44">
        <v>6371.71</v>
      </c>
      <c r="I638" s="44">
        <v>0</v>
      </c>
      <c r="J638" s="55">
        <v>1587.09</v>
      </c>
      <c r="K638" s="56">
        <v>19045.07</v>
      </c>
      <c r="L638" s="57">
        <v>20632.16</v>
      </c>
      <c r="M638" s="117"/>
      <c r="N638" s="119">
        <v>19045.07</v>
      </c>
      <c r="O638" s="119">
        <v>12673.36</v>
      </c>
      <c r="P638" s="119">
        <v>774</v>
      </c>
      <c r="Q638" s="119">
        <v>22913.360000000001</v>
      </c>
      <c r="R638" s="119">
        <v>21326.27</v>
      </c>
      <c r="S638" s="47"/>
    </row>
    <row r="639" spans="1:19" ht="9" customHeight="1" x14ac:dyDescent="0.2">
      <c r="A639" s="511"/>
      <c r="B639" s="511"/>
      <c r="C639" s="48" t="s">
        <v>4</v>
      </c>
      <c r="D639" s="49">
        <v>8</v>
      </c>
      <c r="E639" s="50">
        <v>24539047</v>
      </c>
      <c r="F639" s="50">
        <v>0</v>
      </c>
      <c r="G639" s="50">
        <v>0</v>
      </c>
      <c r="H639" s="50">
        <v>12337351</v>
      </c>
      <c r="I639" s="50">
        <v>0</v>
      </c>
      <c r="J639" s="51">
        <v>3073035</v>
      </c>
      <c r="K639" s="50">
        <v>36876398</v>
      </c>
      <c r="L639" s="52">
        <v>39949432</v>
      </c>
      <c r="M639" s="118"/>
      <c r="N639" s="120">
        <v>36876398</v>
      </c>
      <c r="O639" s="120">
        <v>24539047</v>
      </c>
      <c r="P639" s="120">
        <v>1498673</v>
      </c>
      <c r="Q639" s="120">
        <v>44366452</v>
      </c>
      <c r="R639" s="120">
        <v>41293417</v>
      </c>
      <c r="S639" s="47"/>
    </row>
    <row r="640" spans="1:19" ht="12.75" customHeight="1" x14ac:dyDescent="0.2">
      <c r="A640" s="511"/>
      <c r="B640" s="511"/>
      <c r="C640" s="53" t="s">
        <v>3</v>
      </c>
      <c r="D640" s="54">
        <v>9</v>
      </c>
      <c r="E640" s="44">
        <v>14204.89</v>
      </c>
      <c r="F640" s="44">
        <v>0</v>
      </c>
      <c r="G640" s="44">
        <v>0</v>
      </c>
      <c r="H640" s="44">
        <v>6371.71</v>
      </c>
      <c r="I640" s="44">
        <v>0</v>
      </c>
      <c r="J640" s="55">
        <v>1714.72</v>
      </c>
      <c r="K640" s="56">
        <v>20576.599999999999</v>
      </c>
      <c r="L640" s="57">
        <v>22291.32</v>
      </c>
      <c r="M640" s="117"/>
      <c r="N640" s="119">
        <v>20576.599999999999</v>
      </c>
      <c r="O640" s="119">
        <v>14204.89</v>
      </c>
      <c r="P640" s="119">
        <v>774</v>
      </c>
      <c r="Q640" s="119">
        <v>24848.2</v>
      </c>
      <c r="R640" s="119">
        <v>23133.48</v>
      </c>
      <c r="S640" s="47"/>
    </row>
    <row r="641" spans="1:19" ht="9" customHeight="1" x14ac:dyDescent="0.2">
      <c r="A641" s="511"/>
      <c r="B641" s="511"/>
      <c r="C641" s="48" t="s">
        <v>4</v>
      </c>
      <c r="D641" s="49">
        <v>14</v>
      </c>
      <c r="E641" s="50">
        <v>27504502</v>
      </c>
      <c r="F641" s="50">
        <v>0</v>
      </c>
      <c r="G641" s="50">
        <v>0</v>
      </c>
      <c r="H641" s="50">
        <v>12337351</v>
      </c>
      <c r="I641" s="50">
        <v>0</v>
      </c>
      <c r="J641" s="51">
        <v>3320161</v>
      </c>
      <c r="K641" s="50">
        <v>39841853</v>
      </c>
      <c r="L641" s="52">
        <v>43162014</v>
      </c>
      <c r="M641" s="118"/>
      <c r="N641" s="120">
        <v>39841853</v>
      </c>
      <c r="O641" s="120">
        <v>27504502</v>
      </c>
      <c r="P641" s="120">
        <v>1498673</v>
      </c>
      <c r="Q641" s="120">
        <v>48112824</v>
      </c>
      <c r="R641" s="120">
        <v>44792663</v>
      </c>
      <c r="S641" s="47"/>
    </row>
    <row r="642" spans="1:19" ht="12.75" customHeight="1" x14ac:dyDescent="0.2">
      <c r="A642" s="511"/>
      <c r="B642" s="511"/>
      <c r="C642" s="53" t="s">
        <v>3</v>
      </c>
      <c r="D642" s="54">
        <v>15</v>
      </c>
      <c r="E642" s="44">
        <v>15993.42</v>
      </c>
      <c r="F642" s="44">
        <v>0</v>
      </c>
      <c r="G642" s="44">
        <v>0</v>
      </c>
      <c r="H642" s="44">
        <v>6371.71</v>
      </c>
      <c r="I642" s="44">
        <v>0</v>
      </c>
      <c r="J642" s="55">
        <v>1863.76</v>
      </c>
      <c r="K642" s="56">
        <v>22365.13</v>
      </c>
      <c r="L642" s="57">
        <v>24228.89</v>
      </c>
      <c r="M642" s="117"/>
      <c r="N642" s="119">
        <v>22365.13</v>
      </c>
      <c r="O642" s="119">
        <v>15993.42</v>
      </c>
      <c r="P642" s="119">
        <v>774</v>
      </c>
      <c r="Q642" s="119">
        <v>27107.71</v>
      </c>
      <c r="R642" s="119">
        <v>25243.95</v>
      </c>
      <c r="S642" s="47"/>
    </row>
    <row r="643" spans="1:19" ht="9" customHeight="1" x14ac:dyDescent="0.2">
      <c r="A643" s="511"/>
      <c r="B643" s="511"/>
      <c r="C643" s="48" t="s">
        <v>4</v>
      </c>
      <c r="D643" s="49">
        <v>20</v>
      </c>
      <c r="E643" s="50">
        <v>30967579</v>
      </c>
      <c r="F643" s="50">
        <v>0</v>
      </c>
      <c r="G643" s="50">
        <v>0</v>
      </c>
      <c r="H643" s="50">
        <v>12337351</v>
      </c>
      <c r="I643" s="50">
        <v>0</v>
      </c>
      <c r="J643" s="51">
        <v>3608743</v>
      </c>
      <c r="K643" s="50">
        <v>43304930</v>
      </c>
      <c r="L643" s="52">
        <v>46913673</v>
      </c>
      <c r="M643" s="118"/>
      <c r="N643" s="120">
        <v>43304930</v>
      </c>
      <c r="O643" s="120">
        <v>30967579</v>
      </c>
      <c r="P643" s="120">
        <v>1498673</v>
      </c>
      <c r="Q643" s="120">
        <v>52487846</v>
      </c>
      <c r="R643" s="120">
        <v>48879103</v>
      </c>
      <c r="S643" s="47"/>
    </row>
    <row r="644" spans="1:19" ht="12.75" customHeight="1" x14ac:dyDescent="0.2">
      <c r="A644" s="511"/>
      <c r="B644" s="511"/>
      <c r="C644" s="53" t="s">
        <v>3</v>
      </c>
      <c r="D644" s="54">
        <v>21</v>
      </c>
      <c r="E644" s="44">
        <v>17729.54</v>
      </c>
      <c r="F644" s="44">
        <v>0</v>
      </c>
      <c r="G644" s="44">
        <v>0</v>
      </c>
      <c r="H644" s="44">
        <v>6371.71</v>
      </c>
      <c r="I644" s="44">
        <v>0</v>
      </c>
      <c r="J644" s="55">
        <v>2008.44</v>
      </c>
      <c r="K644" s="56">
        <v>24101.25</v>
      </c>
      <c r="L644" s="57">
        <v>26109.69</v>
      </c>
      <c r="M644" s="117"/>
      <c r="N644" s="119">
        <v>24101.25</v>
      </c>
      <c r="O644" s="119">
        <v>17729.54</v>
      </c>
      <c r="P644" s="119">
        <v>774</v>
      </c>
      <c r="Q644" s="119">
        <v>29301.01</v>
      </c>
      <c r="R644" s="119">
        <v>27292.57</v>
      </c>
      <c r="S644" s="47"/>
    </row>
    <row r="645" spans="1:19" ht="9" customHeight="1" x14ac:dyDescent="0.2">
      <c r="A645" s="511"/>
      <c r="B645" s="511"/>
      <c r="C645" s="48" t="s">
        <v>4</v>
      </c>
      <c r="D645" s="49">
        <v>27</v>
      </c>
      <c r="E645" s="50">
        <v>34329176</v>
      </c>
      <c r="F645" s="50">
        <v>0</v>
      </c>
      <c r="G645" s="50">
        <v>0</v>
      </c>
      <c r="H645" s="50">
        <v>12337351</v>
      </c>
      <c r="I645" s="50">
        <v>0</v>
      </c>
      <c r="J645" s="51">
        <v>3888882</v>
      </c>
      <c r="K645" s="50">
        <v>46666527</v>
      </c>
      <c r="L645" s="52">
        <v>50555409</v>
      </c>
      <c r="M645" s="118"/>
      <c r="N645" s="120">
        <v>46666527</v>
      </c>
      <c r="O645" s="120">
        <v>34329176</v>
      </c>
      <c r="P645" s="120">
        <v>1498673</v>
      </c>
      <c r="Q645" s="120">
        <v>56734667</v>
      </c>
      <c r="R645" s="120">
        <v>52845785</v>
      </c>
      <c r="S645" s="47"/>
    </row>
    <row r="646" spans="1:19" ht="12.75" customHeight="1" x14ac:dyDescent="0.2">
      <c r="A646" s="511"/>
      <c r="B646" s="511"/>
      <c r="C646" s="53" t="s">
        <v>3</v>
      </c>
      <c r="D646" s="54">
        <v>28</v>
      </c>
      <c r="E646" s="44">
        <v>19442.150000000001</v>
      </c>
      <c r="F646" s="44">
        <v>0</v>
      </c>
      <c r="G646" s="44">
        <v>0</v>
      </c>
      <c r="H646" s="44">
        <v>6371.71</v>
      </c>
      <c r="I646" s="44">
        <v>0</v>
      </c>
      <c r="J646" s="55">
        <v>2151.16</v>
      </c>
      <c r="K646" s="56">
        <v>25813.86</v>
      </c>
      <c r="L646" s="57">
        <v>27965.02</v>
      </c>
      <c r="M646" s="117"/>
      <c r="N646" s="119">
        <v>25813.86</v>
      </c>
      <c r="O646" s="119">
        <v>19442.150000000001</v>
      </c>
      <c r="P646" s="119">
        <v>774</v>
      </c>
      <c r="Q646" s="119">
        <v>31464.61</v>
      </c>
      <c r="R646" s="119">
        <v>29313.45</v>
      </c>
      <c r="S646" s="47"/>
    </row>
    <row r="647" spans="1:19" ht="9" customHeight="1" x14ac:dyDescent="0.2">
      <c r="A647" s="511"/>
      <c r="B647" s="511"/>
      <c r="C647" s="48" t="s">
        <v>4</v>
      </c>
      <c r="D647" s="49">
        <v>34</v>
      </c>
      <c r="E647" s="50">
        <v>37645252</v>
      </c>
      <c r="F647" s="50">
        <v>0</v>
      </c>
      <c r="G647" s="50">
        <v>0</v>
      </c>
      <c r="H647" s="50">
        <v>12337351</v>
      </c>
      <c r="I647" s="50">
        <v>0</v>
      </c>
      <c r="J647" s="51">
        <v>4165227</v>
      </c>
      <c r="K647" s="50">
        <v>49982603</v>
      </c>
      <c r="L647" s="52">
        <v>54147829</v>
      </c>
      <c r="M647" s="118"/>
      <c r="N647" s="120">
        <v>49982603</v>
      </c>
      <c r="O647" s="120">
        <v>37645252</v>
      </c>
      <c r="P647" s="120">
        <v>1498673</v>
      </c>
      <c r="Q647" s="120">
        <v>60923980</v>
      </c>
      <c r="R647" s="120">
        <v>56758754</v>
      </c>
      <c r="S647" s="47"/>
    </row>
    <row r="648" spans="1:19" ht="12.75" customHeight="1" x14ac:dyDescent="0.2">
      <c r="A648" s="511"/>
      <c r="B648" s="511"/>
      <c r="C648" s="53" t="s">
        <v>3</v>
      </c>
      <c r="D648" s="54">
        <v>35</v>
      </c>
      <c r="E648" s="44">
        <v>20717.72</v>
      </c>
      <c r="F648" s="44">
        <v>0</v>
      </c>
      <c r="G648" s="44">
        <v>0</v>
      </c>
      <c r="H648" s="44">
        <v>6371.71</v>
      </c>
      <c r="I648" s="44">
        <v>0</v>
      </c>
      <c r="J648" s="55">
        <v>2257.4499999999998</v>
      </c>
      <c r="K648" s="56">
        <v>27089.43</v>
      </c>
      <c r="L648" s="57">
        <v>29346.880000000001</v>
      </c>
      <c r="M648" s="117"/>
      <c r="N648" s="119">
        <v>27089.43</v>
      </c>
      <c r="O648" s="119">
        <v>20717.72</v>
      </c>
      <c r="P648" s="119">
        <v>774</v>
      </c>
      <c r="Q648" s="119">
        <v>33076.07</v>
      </c>
      <c r="R648" s="119">
        <v>30818.62</v>
      </c>
      <c r="S648" s="47"/>
    </row>
    <row r="649" spans="1:19" ht="9" customHeight="1" x14ac:dyDescent="0.2">
      <c r="A649" s="512"/>
      <c r="B649" s="512"/>
      <c r="C649" s="58" t="s">
        <v>4</v>
      </c>
      <c r="D649" s="59"/>
      <c r="E649" s="50">
        <v>40115100</v>
      </c>
      <c r="F649" s="50">
        <v>0</v>
      </c>
      <c r="G649" s="50">
        <v>0</v>
      </c>
      <c r="H649" s="50">
        <v>12337351</v>
      </c>
      <c r="I649" s="50">
        <v>0</v>
      </c>
      <c r="J649" s="60">
        <v>4371033</v>
      </c>
      <c r="K649" s="61">
        <v>52452451</v>
      </c>
      <c r="L649" s="62">
        <v>56823483</v>
      </c>
      <c r="M649" s="118"/>
      <c r="N649" s="120">
        <v>52452451</v>
      </c>
      <c r="O649" s="120">
        <v>40115100</v>
      </c>
      <c r="P649" s="120">
        <v>1498673</v>
      </c>
      <c r="Q649" s="120">
        <v>64044202</v>
      </c>
      <c r="R649" s="120">
        <v>59673169</v>
      </c>
      <c r="S649" s="47"/>
    </row>
    <row r="650" spans="1:19" ht="12.75" customHeight="1" x14ac:dyDescent="0.2">
      <c r="A650" s="492">
        <v>39814</v>
      </c>
      <c r="B650" s="492">
        <v>40268</v>
      </c>
      <c r="C650" s="42" t="s">
        <v>3</v>
      </c>
      <c r="D650" s="43">
        <v>0</v>
      </c>
      <c r="E650" s="44">
        <v>12717.59</v>
      </c>
      <c r="F650" s="44">
        <v>0</v>
      </c>
      <c r="G650" s="44">
        <v>0</v>
      </c>
      <c r="H650" s="44">
        <v>6371.71</v>
      </c>
      <c r="I650" s="44">
        <v>0</v>
      </c>
      <c r="J650" s="44">
        <v>1590.78</v>
      </c>
      <c r="K650" s="45">
        <v>19089.3</v>
      </c>
      <c r="L650" s="46">
        <v>20680.080000000002</v>
      </c>
      <c r="M650" s="117"/>
      <c r="N650" s="119">
        <v>19089.3</v>
      </c>
      <c r="O650" s="119">
        <v>12717.59</v>
      </c>
      <c r="P650" s="119">
        <v>774</v>
      </c>
      <c r="Q650" s="119">
        <v>22969.25</v>
      </c>
      <c r="R650" s="119">
        <v>21378.47</v>
      </c>
      <c r="S650" s="47"/>
    </row>
    <row r="651" spans="1:19" ht="9" customHeight="1" x14ac:dyDescent="0.2">
      <c r="A651" s="493"/>
      <c r="B651" s="493"/>
      <c r="C651" s="48" t="s">
        <v>4</v>
      </c>
      <c r="D651" s="49">
        <v>2</v>
      </c>
      <c r="E651" s="50">
        <v>24624688</v>
      </c>
      <c r="F651" s="50">
        <v>0</v>
      </c>
      <c r="G651" s="50">
        <v>0</v>
      </c>
      <c r="H651" s="50">
        <v>12337351</v>
      </c>
      <c r="I651" s="50">
        <v>0</v>
      </c>
      <c r="J651" s="51">
        <v>3080180</v>
      </c>
      <c r="K651" s="50">
        <v>36962039</v>
      </c>
      <c r="L651" s="52">
        <v>40042219</v>
      </c>
      <c r="M651" s="118"/>
      <c r="N651" s="120">
        <v>36962039</v>
      </c>
      <c r="O651" s="120">
        <v>24624688</v>
      </c>
      <c r="P651" s="120">
        <v>1498673</v>
      </c>
      <c r="Q651" s="120">
        <v>44474670</v>
      </c>
      <c r="R651" s="120">
        <v>41394490</v>
      </c>
      <c r="S651" s="47"/>
    </row>
    <row r="652" spans="1:19" ht="12.75" customHeight="1" x14ac:dyDescent="0.2">
      <c r="A652" s="511">
        <v>39814</v>
      </c>
      <c r="B652" s="511">
        <v>40268</v>
      </c>
      <c r="C652" s="53" t="s">
        <v>3</v>
      </c>
      <c r="D652" s="54">
        <v>3</v>
      </c>
      <c r="E652" s="44">
        <v>13233.76</v>
      </c>
      <c r="F652" s="44">
        <v>0</v>
      </c>
      <c r="G652" s="44">
        <v>0</v>
      </c>
      <c r="H652" s="44">
        <v>6371.71</v>
      </c>
      <c r="I652" s="44">
        <v>0</v>
      </c>
      <c r="J652" s="55">
        <v>1633.79</v>
      </c>
      <c r="K652" s="56">
        <v>19605.47</v>
      </c>
      <c r="L652" s="57">
        <v>21239.26</v>
      </c>
      <c r="M652" s="117"/>
      <c r="N652" s="119">
        <v>19605.47</v>
      </c>
      <c r="O652" s="119">
        <v>13233.76</v>
      </c>
      <c r="P652" s="119">
        <v>774</v>
      </c>
      <c r="Q652" s="119">
        <v>23621.34</v>
      </c>
      <c r="R652" s="119">
        <v>21987.55</v>
      </c>
      <c r="S652" s="47"/>
    </row>
    <row r="653" spans="1:19" ht="9" customHeight="1" x14ac:dyDescent="0.2">
      <c r="A653" s="511"/>
      <c r="B653" s="511"/>
      <c r="C653" s="48" t="s">
        <v>4</v>
      </c>
      <c r="D653" s="49">
        <v>8</v>
      </c>
      <c r="E653" s="50">
        <v>25624132</v>
      </c>
      <c r="F653" s="50">
        <v>0</v>
      </c>
      <c r="G653" s="50">
        <v>0</v>
      </c>
      <c r="H653" s="50">
        <v>12337351</v>
      </c>
      <c r="I653" s="50">
        <v>0</v>
      </c>
      <c r="J653" s="51">
        <v>3163459</v>
      </c>
      <c r="K653" s="50">
        <v>37961483</v>
      </c>
      <c r="L653" s="52">
        <v>41124942</v>
      </c>
      <c r="M653" s="118"/>
      <c r="N653" s="120">
        <v>37961483</v>
      </c>
      <c r="O653" s="120">
        <v>25624132</v>
      </c>
      <c r="P653" s="120">
        <v>1498673</v>
      </c>
      <c r="Q653" s="120">
        <v>45737292</v>
      </c>
      <c r="R653" s="120">
        <v>42573833</v>
      </c>
      <c r="S653" s="47"/>
    </row>
    <row r="654" spans="1:19" ht="12.75" customHeight="1" x14ac:dyDescent="0.2">
      <c r="A654" s="511"/>
      <c r="B654" s="511"/>
      <c r="C654" s="53" t="s">
        <v>3</v>
      </c>
      <c r="D654" s="54">
        <v>9</v>
      </c>
      <c r="E654" s="44">
        <v>14823.49</v>
      </c>
      <c r="F654" s="44">
        <v>0</v>
      </c>
      <c r="G654" s="44">
        <v>0</v>
      </c>
      <c r="H654" s="44">
        <v>6371.71</v>
      </c>
      <c r="I654" s="44">
        <v>0</v>
      </c>
      <c r="J654" s="55">
        <v>1766.27</v>
      </c>
      <c r="K654" s="56">
        <v>21195.200000000001</v>
      </c>
      <c r="L654" s="57">
        <v>22961.47</v>
      </c>
      <c r="M654" s="117"/>
      <c r="N654" s="119">
        <v>21195.200000000001</v>
      </c>
      <c r="O654" s="119">
        <v>14823.49</v>
      </c>
      <c r="P654" s="119">
        <v>774</v>
      </c>
      <c r="Q654" s="119">
        <v>25629.7</v>
      </c>
      <c r="R654" s="119">
        <v>23863.43</v>
      </c>
      <c r="S654" s="47"/>
    </row>
    <row r="655" spans="1:19" ht="9" customHeight="1" x14ac:dyDescent="0.2">
      <c r="A655" s="511"/>
      <c r="B655" s="511"/>
      <c r="C655" s="48" t="s">
        <v>4</v>
      </c>
      <c r="D655" s="49">
        <v>14</v>
      </c>
      <c r="E655" s="50">
        <v>28702279</v>
      </c>
      <c r="F655" s="50">
        <v>0</v>
      </c>
      <c r="G655" s="50">
        <v>0</v>
      </c>
      <c r="H655" s="50">
        <v>12337351</v>
      </c>
      <c r="I655" s="50">
        <v>0</v>
      </c>
      <c r="J655" s="51">
        <v>3419976</v>
      </c>
      <c r="K655" s="50">
        <v>41039630</v>
      </c>
      <c r="L655" s="52">
        <v>44459606</v>
      </c>
      <c r="M655" s="118"/>
      <c r="N655" s="120">
        <v>41039630</v>
      </c>
      <c r="O655" s="120">
        <v>28702279</v>
      </c>
      <c r="P655" s="120">
        <v>1498673</v>
      </c>
      <c r="Q655" s="120">
        <v>49626019</v>
      </c>
      <c r="R655" s="120">
        <v>46206044</v>
      </c>
      <c r="S655" s="47"/>
    </row>
    <row r="656" spans="1:19" ht="12.75" customHeight="1" x14ac:dyDescent="0.2">
      <c r="A656" s="511"/>
      <c r="B656" s="511"/>
      <c r="C656" s="53" t="s">
        <v>3</v>
      </c>
      <c r="D656" s="54">
        <v>15</v>
      </c>
      <c r="E656" s="44">
        <v>16679.82</v>
      </c>
      <c r="F656" s="44">
        <v>0</v>
      </c>
      <c r="G656" s="44">
        <v>0</v>
      </c>
      <c r="H656" s="44">
        <v>6371.71</v>
      </c>
      <c r="I656" s="44">
        <v>0</v>
      </c>
      <c r="J656" s="55">
        <v>1920.96</v>
      </c>
      <c r="K656" s="56">
        <v>23051.53</v>
      </c>
      <c r="L656" s="57">
        <v>24972.49</v>
      </c>
      <c r="M656" s="117"/>
      <c r="N656" s="119">
        <v>23051.53</v>
      </c>
      <c r="O656" s="119">
        <v>16679.82</v>
      </c>
      <c r="P656" s="119">
        <v>774</v>
      </c>
      <c r="Q656" s="119">
        <v>27974.86</v>
      </c>
      <c r="R656" s="119">
        <v>26053.9</v>
      </c>
      <c r="S656" s="47"/>
    </row>
    <row r="657" spans="1:19" ht="9" customHeight="1" x14ac:dyDescent="0.2">
      <c r="A657" s="511"/>
      <c r="B657" s="511"/>
      <c r="C657" s="48" t="s">
        <v>4</v>
      </c>
      <c r="D657" s="49">
        <v>20</v>
      </c>
      <c r="E657" s="50">
        <v>32296635</v>
      </c>
      <c r="F657" s="50">
        <v>0</v>
      </c>
      <c r="G657" s="50">
        <v>0</v>
      </c>
      <c r="H657" s="50">
        <v>12337351</v>
      </c>
      <c r="I657" s="50">
        <v>0</v>
      </c>
      <c r="J657" s="51">
        <v>3719497</v>
      </c>
      <c r="K657" s="50">
        <v>44633986</v>
      </c>
      <c r="L657" s="52">
        <v>48353483</v>
      </c>
      <c r="M657" s="118"/>
      <c r="N657" s="120">
        <v>44633986</v>
      </c>
      <c r="O657" s="120">
        <v>32296635</v>
      </c>
      <c r="P657" s="120">
        <v>1498673</v>
      </c>
      <c r="Q657" s="120">
        <v>54166882</v>
      </c>
      <c r="R657" s="120">
        <v>50447385</v>
      </c>
      <c r="S657" s="47"/>
    </row>
    <row r="658" spans="1:19" ht="12.75" customHeight="1" x14ac:dyDescent="0.2">
      <c r="A658" s="511"/>
      <c r="B658" s="511"/>
      <c r="C658" s="53" t="s">
        <v>3</v>
      </c>
      <c r="D658" s="54">
        <v>21</v>
      </c>
      <c r="E658" s="44">
        <v>18481.82</v>
      </c>
      <c r="F658" s="44">
        <v>0</v>
      </c>
      <c r="G658" s="44">
        <v>0</v>
      </c>
      <c r="H658" s="44">
        <v>6371.71</v>
      </c>
      <c r="I658" s="44">
        <v>0</v>
      </c>
      <c r="J658" s="55">
        <v>2071.13</v>
      </c>
      <c r="K658" s="56">
        <v>24853.53</v>
      </c>
      <c r="L658" s="57">
        <v>26924.66</v>
      </c>
      <c r="M658" s="117"/>
      <c r="N658" s="119">
        <v>24853.53</v>
      </c>
      <c r="O658" s="119">
        <v>18481.82</v>
      </c>
      <c r="P658" s="119">
        <v>774</v>
      </c>
      <c r="Q658" s="119">
        <v>30251.39</v>
      </c>
      <c r="R658" s="119">
        <v>28180.26</v>
      </c>
      <c r="S658" s="47"/>
    </row>
    <row r="659" spans="1:19" ht="9" customHeight="1" x14ac:dyDescent="0.2">
      <c r="A659" s="511"/>
      <c r="B659" s="511"/>
      <c r="C659" s="48" t="s">
        <v>4</v>
      </c>
      <c r="D659" s="49">
        <v>27</v>
      </c>
      <c r="E659" s="50">
        <v>35785794</v>
      </c>
      <c r="F659" s="50">
        <v>0</v>
      </c>
      <c r="G659" s="50">
        <v>0</v>
      </c>
      <c r="H659" s="50">
        <v>12337351</v>
      </c>
      <c r="I659" s="50">
        <v>0</v>
      </c>
      <c r="J659" s="51">
        <v>4010267</v>
      </c>
      <c r="K659" s="50">
        <v>48123145</v>
      </c>
      <c r="L659" s="52">
        <v>52133411</v>
      </c>
      <c r="M659" s="118"/>
      <c r="N659" s="120">
        <v>48123145</v>
      </c>
      <c r="O659" s="120">
        <v>35785794</v>
      </c>
      <c r="P659" s="120">
        <v>1498673</v>
      </c>
      <c r="Q659" s="120">
        <v>58574859</v>
      </c>
      <c r="R659" s="120">
        <v>54564592</v>
      </c>
      <c r="S659" s="47"/>
    </row>
    <row r="660" spans="1:19" ht="12.75" customHeight="1" x14ac:dyDescent="0.2">
      <c r="A660" s="511"/>
      <c r="B660" s="511"/>
      <c r="C660" s="53" t="s">
        <v>3</v>
      </c>
      <c r="D660" s="54">
        <v>28</v>
      </c>
      <c r="E660" s="44">
        <v>20259.47</v>
      </c>
      <c r="F660" s="44">
        <v>0</v>
      </c>
      <c r="G660" s="44">
        <v>0</v>
      </c>
      <c r="H660" s="44">
        <v>6371.71</v>
      </c>
      <c r="I660" s="44">
        <v>0</v>
      </c>
      <c r="J660" s="55">
        <v>2219.27</v>
      </c>
      <c r="K660" s="56">
        <v>26631.18</v>
      </c>
      <c r="L660" s="57">
        <v>28850.45</v>
      </c>
      <c r="M660" s="117"/>
      <c r="N660" s="119">
        <v>26631.18</v>
      </c>
      <c r="O660" s="119">
        <v>20259.47</v>
      </c>
      <c r="P660" s="119">
        <v>774</v>
      </c>
      <c r="Q660" s="119">
        <v>32497.15</v>
      </c>
      <c r="R660" s="119">
        <v>30277.88</v>
      </c>
      <c r="S660" s="47"/>
    </row>
    <row r="661" spans="1:19" ht="9" customHeight="1" x14ac:dyDescent="0.2">
      <c r="A661" s="511"/>
      <c r="B661" s="511"/>
      <c r="C661" s="48" t="s">
        <v>4</v>
      </c>
      <c r="D661" s="49">
        <v>34</v>
      </c>
      <c r="E661" s="50">
        <v>39227804</v>
      </c>
      <c r="F661" s="50">
        <v>0</v>
      </c>
      <c r="G661" s="50">
        <v>0</v>
      </c>
      <c r="H661" s="50">
        <v>12337351</v>
      </c>
      <c r="I661" s="50">
        <v>0</v>
      </c>
      <c r="J661" s="51">
        <v>4297106</v>
      </c>
      <c r="K661" s="50">
        <v>51565155</v>
      </c>
      <c r="L661" s="52">
        <v>55862261</v>
      </c>
      <c r="M661" s="118"/>
      <c r="N661" s="120">
        <v>51565155</v>
      </c>
      <c r="O661" s="120">
        <v>39227804</v>
      </c>
      <c r="P661" s="120">
        <v>1498673</v>
      </c>
      <c r="Q661" s="120">
        <v>62923257</v>
      </c>
      <c r="R661" s="120">
        <v>58626151</v>
      </c>
      <c r="S661" s="47"/>
    </row>
    <row r="662" spans="1:19" ht="12.75" customHeight="1" x14ac:dyDescent="0.2">
      <c r="A662" s="511"/>
      <c r="B662" s="511"/>
      <c r="C662" s="53" t="s">
        <v>3</v>
      </c>
      <c r="D662" s="54">
        <v>35</v>
      </c>
      <c r="E662" s="44">
        <v>21583.4</v>
      </c>
      <c r="F662" s="44">
        <v>0</v>
      </c>
      <c r="G662" s="44">
        <v>0</v>
      </c>
      <c r="H662" s="44">
        <v>6371.71</v>
      </c>
      <c r="I662" s="44">
        <v>0</v>
      </c>
      <c r="J662" s="55">
        <v>2329.59</v>
      </c>
      <c r="K662" s="56">
        <v>27955.11</v>
      </c>
      <c r="L662" s="57">
        <v>30284.7</v>
      </c>
      <c r="M662" s="117"/>
      <c r="N662" s="119">
        <v>27955.11</v>
      </c>
      <c r="O662" s="119">
        <v>21583.4</v>
      </c>
      <c r="P662" s="119">
        <v>774</v>
      </c>
      <c r="Q662" s="119">
        <v>34169.71</v>
      </c>
      <c r="R662" s="119">
        <v>31840.12</v>
      </c>
      <c r="S662" s="47"/>
    </row>
    <row r="663" spans="1:19" ht="9" customHeight="1" x14ac:dyDescent="0.2">
      <c r="A663" s="512"/>
      <c r="B663" s="512"/>
      <c r="C663" s="58" t="s">
        <v>4</v>
      </c>
      <c r="D663" s="59"/>
      <c r="E663" s="50">
        <v>41791290</v>
      </c>
      <c r="F663" s="50">
        <v>0</v>
      </c>
      <c r="G663" s="50">
        <v>0</v>
      </c>
      <c r="H663" s="50">
        <v>12337351</v>
      </c>
      <c r="I663" s="50">
        <v>0</v>
      </c>
      <c r="J663" s="60">
        <v>4510715</v>
      </c>
      <c r="K663" s="61">
        <v>54128641</v>
      </c>
      <c r="L663" s="62">
        <v>58639356</v>
      </c>
      <c r="M663" s="118"/>
      <c r="N663" s="120">
        <v>54128641</v>
      </c>
      <c r="O663" s="120">
        <v>41791290</v>
      </c>
      <c r="P663" s="120">
        <v>1498673</v>
      </c>
      <c r="Q663" s="120">
        <v>66161784</v>
      </c>
      <c r="R663" s="120">
        <v>61651069</v>
      </c>
      <c r="S663" s="47"/>
    </row>
    <row r="664" spans="1:19" ht="12.75" customHeight="1" x14ac:dyDescent="0.2">
      <c r="A664" s="492">
        <v>40269</v>
      </c>
      <c r="B664" s="492">
        <v>40359</v>
      </c>
      <c r="C664" s="42" t="s">
        <v>3</v>
      </c>
      <c r="D664" s="43">
        <v>0</v>
      </c>
      <c r="E664" s="44">
        <v>12717.59</v>
      </c>
      <c r="F664" s="44">
        <v>0</v>
      </c>
      <c r="G664" s="44">
        <v>0</v>
      </c>
      <c r="H664" s="44">
        <v>6371.71</v>
      </c>
      <c r="I664" s="44">
        <v>86</v>
      </c>
      <c r="J664" s="44">
        <v>1590.78</v>
      </c>
      <c r="K664" s="45">
        <v>19175.3</v>
      </c>
      <c r="L664" s="46">
        <v>20766.080000000002</v>
      </c>
      <c r="M664" s="117"/>
      <c r="N664" s="119">
        <v>19175.3</v>
      </c>
      <c r="O664" s="119">
        <v>12803.59</v>
      </c>
      <c r="P664" s="119">
        <v>774</v>
      </c>
      <c r="Q664" s="119">
        <v>23070.73</v>
      </c>
      <c r="R664" s="119">
        <v>21479.95</v>
      </c>
      <c r="S664" s="47"/>
    </row>
    <row r="665" spans="1:19" ht="9" customHeight="1" x14ac:dyDescent="0.2">
      <c r="A665" s="493"/>
      <c r="B665" s="493"/>
      <c r="C665" s="48" t="s">
        <v>4</v>
      </c>
      <c r="D665" s="49">
        <v>2</v>
      </c>
      <c r="E665" s="50">
        <v>24624688</v>
      </c>
      <c r="F665" s="50">
        <v>0</v>
      </c>
      <c r="G665" s="50">
        <v>0</v>
      </c>
      <c r="H665" s="50">
        <v>12337351</v>
      </c>
      <c r="I665" s="50">
        <v>166519</v>
      </c>
      <c r="J665" s="51">
        <v>3080180</v>
      </c>
      <c r="K665" s="50">
        <v>37128558</v>
      </c>
      <c r="L665" s="52">
        <v>40208738</v>
      </c>
      <c r="M665" s="118"/>
      <c r="N665" s="120">
        <v>37128558</v>
      </c>
      <c r="O665" s="120">
        <v>24791207</v>
      </c>
      <c r="P665" s="120">
        <v>1498673</v>
      </c>
      <c r="Q665" s="120">
        <v>44671162</v>
      </c>
      <c r="R665" s="120">
        <v>41590983</v>
      </c>
      <c r="S665" s="47"/>
    </row>
    <row r="666" spans="1:19" ht="12.75" customHeight="1" x14ac:dyDescent="0.2">
      <c r="A666" s="511">
        <v>40269</v>
      </c>
      <c r="B666" s="511">
        <v>40359</v>
      </c>
      <c r="C666" s="53" t="s">
        <v>3</v>
      </c>
      <c r="D666" s="54">
        <v>3</v>
      </c>
      <c r="E666" s="44">
        <v>13233.76</v>
      </c>
      <c r="F666" s="44">
        <v>0</v>
      </c>
      <c r="G666" s="44">
        <v>0</v>
      </c>
      <c r="H666" s="44">
        <v>6371.71</v>
      </c>
      <c r="I666" s="44">
        <v>86</v>
      </c>
      <c r="J666" s="55">
        <v>1633.79</v>
      </c>
      <c r="K666" s="56">
        <v>19691.47</v>
      </c>
      <c r="L666" s="57">
        <v>21325.26</v>
      </c>
      <c r="M666" s="117"/>
      <c r="N666" s="119">
        <v>19691.47</v>
      </c>
      <c r="O666" s="119">
        <v>13319.76</v>
      </c>
      <c r="P666" s="119">
        <v>774</v>
      </c>
      <c r="Q666" s="119">
        <v>23722.82</v>
      </c>
      <c r="R666" s="119">
        <v>22089.03</v>
      </c>
      <c r="S666" s="47"/>
    </row>
    <row r="667" spans="1:19" ht="9" customHeight="1" x14ac:dyDescent="0.2">
      <c r="A667" s="511"/>
      <c r="B667" s="511"/>
      <c r="C667" s="48" t="s">
        <v>4</v>
      </c>
      <c r="D667" s="49">
        <v>8</v>
      </c>
      <c r="E667" s="50">
        <v>25624132</v>
      </c>
      <c r="F667" s="50">
        <v>0</v>
      </c>
      <c r="G667" s="50">
        <v>0</v>
      </c>
      <c r="H667" s="50">
        <v>12337351</v>
      </c>
      <c r="I667" s="50">
        <v>166519</v>
      </c>
      <c r="J667" s="51">
        <v>3163459</v>
      </c>
      <c r="K667" s="50">
        <v>38128003</v>
      </c>
      <c r="L667" s="52">
        <v>41291461</v>
      </c>
      <c r="M667" s="118"/>
      <c r="N667" s="120">
        <v>38128003</v>
      </c>
      <c r="O667" s="120">
        <v>25790652</v>
      </c>
      <c r="P667" s="120">
        <v>1498673</v>
      </c>
      <c r="Q667" s="120">
        <v>45933785</v>
      </c>
      <c r="R667" s="120">
        <v>42770326</v>
      </c>
      <c r="S667" s="47"/>
    </row>
    <row r="668" spans="1:19" ht="12.75" customHeight="1" x14ac:dyDescent="0.2">
      <c r="A668" s="511"/>
      <c r="B668" s="511"/>
      <c r="C668" s="53" t="s">
        <v>3</v>
      </c>
      <c r="D668" s="54">
        <v>9</v>
      </c>
      <c r="E668" s="44">
        <v>14823.49</v>
      </c>
      <c r="F668" s="44">
        <v>0</v>
      </c>
      <c r="G668" s="44">
        <v>0</v>
      </c>
      <c r="H668" s="44">
        <v>6371.71</v>
      </c>
      <c r="I668" s="44">
        <v>86</v>
      </c>
      <c r="J668" s="55">
        <v>1766.27</v>
      </c>
      <c r="K668" s="56">
        <v>21281.200000000001</v>
      </c>
      <c r="L668" s="57">
        <v>23047.47</v>
      </c>
      <c r="M668" s="117"/>
      <c r="N668" s="119">
        <v>21281.200000000001</v>
      </c>
      <c r="O668" s="119">
        <v>14909.49</v>
      </c>
      <c r="P668" s="119">
        <v>774</v>
      </c>
      <c r="Q668" s="119">
        <v>25731.18</v>
      </c>
      <c r="R668" s="119">
        <v>23964.91</v>
      </c>
      <c r="S668" s="47"/>
    </row>
    <row r="669" spans="1:19" ht="9" customHeight="1" x14ac:dyDescent="0.2">
      <c r="A669" s="511"/>
      <c r="B669" s="511"/>
      <c r="C669" s="48" t="s">
        <v>4</v>
      </c>
      <c r="D669" s="49">
        <v>14</v>
      </c>
      <c r="E669" s="50">
        <v>28702279</v>
      </c>
      <c r="F669" s="50">
        <v>0</v>
      </c>
      <c r="G669" s="50">
        <v>0</v>
      </c>
      <c r="H669" s="50">
        <v>12337351</v>
      </c>
      <c r="I669" s="50">
        <v>166519</v>
      </c>
      <c r="J669" s="51">
        <v>3419976</v>
      </c>
      <c r="K669" s="50">
        <v>41206149</v>
      </c>
      <c r="L669" s="52">
        <v>44626125</v>
      </c>
      <c r="M669" s="118"/>
      <c r="N669" s="120">
        <v>41206149</v>
      </c>
      <c r="O669" s="120">
        <v>28868798</v>
      </c>
      <c r="P669" s="120">
        <v>1498673</v>
      </c>
      <c r="Q669" s="120">
        <v>49822512</v>
      </c>
      <c r="R669" s="120">
        <v>46402536</v>
      </c>
      <c r="S669" s="47"/>
    </row>
    <row r="670" spans="1:19" ht="12.75" customHeight="1" x14ac:dyDescent="0.2">
      <c r="A670" s="511"/>
      <c r="B670" s="511"/>
      <c r="C670" s="53" t="s">
        <v>3</v>
      </c>
      <c r="D670" s="54">
        <v>15</v>
      </c>
      <c r="E670" s="44">
        <v>16679.82</v>
      </c>
      <c r="F670" s="44">
        <v>0</v>
      </c>
      <c r="G670" s="44">
        <v>0</v>
      </c>
      <c r="H670" s="44">
        <v>6371.71</v>
      </c>
      <c r="I670" s="44">
        <v>86</v>
      </c>
      <c r="J670" s="55">
        <v>1920.96</v>
      </c>
      <c r="K670" s="56">
        <v>23137.53</v>
      </c>
      <c r="L670" s="57">
        <v>25058.49</v>
      </c>
      <c r="M670" s="117"/>
      <c r="N670" s="119">
        <v>23137.53</v>
      </c>
      <c r="O670" s="119">
        <v>16765.82</v>
      </c>
      <c r="P670" s="119">
        <v>774</v>
      </c>
      <c r="Q670" s="119">
        <v>28076.34</v>
      </c>
      <c r="R670" s="119">
        <v>26155.38</v>
      </c>
      <c r="S670" s="47"/>
    </row>
    <row r="671" spans="1:19" ht="9" customHeight="1" x14ac:dyDescent="0.2">
      <c r="A671" s="511"/>
      <c r="B671" s="511"/>
      <c r="C671" s="48" t="s">
        <v>4</v>
      </c>
      <c r="D671" s="49">
        <v>20</v>
      </c>
      <c r="E671" s="50">
        <v>32296635</v>
      </c>
      <c r="F671" s="50">
        <v>0</v>
      </c>
      <c r="G671" s="50">
        <v>0</v>
      </c>
      <c r="H671" s="50">
        <v>12337351</v>
      </c>
      <c r="I671" s="50">
        <v>166519</v>
      </c>
      <c r="J671" s="51">
        <v>3719497</v>
      </c>
      <c r="K671" s="50">
        <v>44800505</v>
      </c>
      <c r="L671" s="52">
        <v>48520002</v>
      </c>
      <c r="M671" s="118"/>
      <c r="N671" s="120">
        <v>44800505</v>
      </c>
      <c r="O671" s="120">
        <v>32463154</v>
      </c>
      <c r="P671" s="120">
        <v>1498673</v>
      </c>
      <c r="Q671" s="120">
        <v>54363375</v>
      </c>
      <c r="R671" s="120">
        <v>50643878</v>
      </c>
      <c r="S671" s="47"/>
    </row>
    <row r="672" spans="1:19" ht="12.75" customHeight="1" x14ac:dyDescent="0.2">
      <c r="A672" s="511"/>
      <c r="B672" s="511"/>
      <c r="C672" s="53" t="s">
        <v>3</v>
      </c>
      <c r="D672" s="54">
        <v>21</v>
      </c>
      <c r="E672" s="44">
        <v>18481.82</v>
      </c>
      <c r="F672" s="44">
        <v>0</v>
      </c>
      <c r="G672" s="44">
        <v>0</v>
      </c>
      <c r="H672" s="44">
        <v>6371.71</v>
      </c>
      <c r="I672" s="44">
        <v>86</v>
      </c>
      <c r="J672" s="55">
        <v>2071.13</v>
      </c>
      <c r="K672" s="56">
        <v>24939.53</v>
      </c>
      <c r="L672" s="57">
        <v>27010.66</v>
      </c>
      <c r="M672" s="117"/>
      <c r="N672" s="119">
        <v>24939.53</v>
      </c>
      <c r="O672" s="119">
        <v>18567.82</v>
      </c>
      <c r="P672" s="119">
        <v>774</v>
      </c>
      <c r="Q672" s="119">
        <v>30352.87</v>
      </c>
      <c r="R672" s="119">
        <v>28281.74</v>
      </c>
      <c r="S672" s="47"/>
    </row>
    <row r="673" spans="1:19" ht="9" customHeight="1" x14ac:dyDescent="0.2">
      <c r="A673" s="511"/>
      <c r="B673" s="511"/>
      <c r="C673" s="48" t="s">
        <v>4</v>
      </c>
      <c r="D673" s="49">
        <v>27</v>
      </c>
      <c r="E673" s="50">
        <v>35785794</v>
      </c>
      <c r="F673" s="50">
        <v>0</v>
      </c>
      <c r="G673" s="50">
        <v>0</v>
      </c>
      <c r="H673" s="50">
        <v>12337351</v>
      </c>
      <c r="I673" s="50">
        <v>166519</v>
      </c>
      <c r="J673" s="51">
        <v>4010267</v>
      </c>
      <c r="K673" s="50">
        <v>48289664</v>
      </c>
      <c r="L673" s="52">
        <v>52299931</v>
      </c>
      <c r="M673" s="118"/>
      <c r="N673" s="120">
        <v>48289664</v>
      </c>
      <c r="O673" s="120">
        <v>35952313</v>
      </c>
      <c r="P673" s="120">
        <v>1498673</v>
      </c>
      <c r="Q673" s="120">
        <v>58771352</v>
      </c>
      <c r="R673" s="120">
        <v>54761085</v>
      </c>
      <c r="S673" s="47"/>
    </row>
    <row r="674" spans="1:19" ht="12.75" customHeight="1" x14ac:dyDescent="0.2">
      <c r="A674" s="511"/>
      <c r="B674" s="511"/>
      <c r="C674" s="53" t="s">
        <v>3</v>
      </c>
      <c r="D674" s="54">
        <v>28</v>
      </c>
      <c r="E674" s="44">
        <v>20259.47</v>
      </c>
      <c r="F674" s="44">
        <v>0</v>
      </c>
      <c r="G674" s="44">
        <v>0</v>
      </c>
      <c r="H674" s="44">
        <v>6371.71</v>
      </c>
      <c r="I674" s="44">
        <v>86</v>
      </c>
      <c r="J674" s="55">
        <v>2219.27</v>
      </c>
      <c r="K674" s="56">
        <v>26717.18</v>
      </c>
      <c r="L674" s="57">
        <v>28936.45</v>
      </c>
      <c r="M674" s="117"/>
      <c r="N674" s="119">
        <v>26717.18</v>
      </c>
      <c r="O674" s="119">
        <v>20345.47</v>
      </c>
      <c r="P674" s="119">
        <v>774</v>
      </c>
      <c r="Q674" s="119">
        <v>32598.63</v>
      </c>
      <c r="R674" s="119">
        <v>30379.360000000001</v>
      </c>
      <c r="S674" s="47"/>
    </row>
    <row r="675" spans="1:19" ht="9" customHeight="1" x14ac:dyDescent="0.2">
      <c r="A675" s="511"/>
      <c r="B675" s="511"/>
      <c r="C675" s="48" t="s">
        <v>4</v>
      </c>
      <c r="D675" s="49">
        <v>34</v>
      </c>
      <c r="E675" s="50">
        <v>39227804</v>
      </c>
      <c r="F675" s="50">
        <v>0</v>
      </c>
      <c r="G675" s="50">
        <v>0</v>
      </c>
      <c r="H675" s="50">
        <v>12337351</v>
      </c>
      <c r="I675" s="50">
        <v>166519</v>
      </c>
      <c r="J675" s="51">
        <v>4297106</v>
      </c>
      <c r="K675" s="50">
        <v>51731674</v>
      </c>
      <c r="L675" s="52">
        <v>56028780</v>
      </c>
      <c r="M675" s="118"/>
      <c r="N675" s="120">
        <v>51731674</v>
      </c>
      <c r="O675" s="120">
        <v>39394323</v>
      </c>
      <c r="P675" s="120">
        <v>1498673</v>
      </c>
      <c r="Q675" s="120">
        <v>63119749</v>
      </c>
      <c r="R675" s="120">
        <v>58822643</v>
      </c>
      <c r="S675" s="47"/>
    </row>
    <row r="676" spans="1:19" ht="12.75" customHeight="1" x14ac:dyDescent="0.2">
      <c r="A676" s="511"/>
      <c r="B676" s="511"/>
      <c r="C676" s="53" t="s">
        <v>3</v>
      </c>
      <c r="D676" s="54">
        <v>35</v>
      </c>
      <c r="E676" s="44">
        <v>21583.4</v>
      </c>
      <c r="F676" s="44">
        <v>0</v>
      </c>
      <c r="G676" s="44">
        <v>0</v>
      </c>
      <c r="H676" s="44">
        <v>6371.71</v>
      </c>
      <c r="I676" s="44">
        <v>86</v>
      </c>
      <c r="J676" s="55">
        <v>2329.59</v>
      </c>
      <c r="K676" s="56">
        <v>28041.11</v>
      </c>
      <c r="L676" s="57">
        <v>30370.7</v>
      </c>
      <c r="M676" s="117"/>
      <c r="N676" s="119">
        <v>28041.11</v>
      </c>
      <c r="O676" s="119">
        <v>21669.4</v>
      </c>
      <c r="P676" s="119">
        <v>774</v>
      </c>
      <c r="Q676" s="119">
        <v>34271.19</v>
      </c>
      <c r="R676" s="119">
        <v>31941.599999999999</v>
      </c>
      <c r="S676" s="47"/>
    </row>
    <row r="677" spans="1:19" ht="9" customHeight="1" x14ac:dyDescent="0.2">
      <c r="A677" s="512"/>
      <c r="B677" s="512"/>
      <c r="C677" s="58" t="s">
        <v>4</v>
      </c>
      <c r="D677" s="59"/>
      <c r="E677" s="50">
        <v>41791290</v>
      </c>
      <c r="F677" s="50">
        <v>0</v>
      </c>
      <c r="G677" s="50">
        <v>0</v>
      </c>
      <c r="H677" s="50">
        <v>12337351</v>
      </c>
      <c r="I677" s="50">
        <v>166519</v>
      </c>
      <c r="J677" s="60">
        <v>4510715</v>
      </c>
      <c r="K677" s="61">
        <v>54295160</v>
      </c>
      <c r="L677" s="62">
        <v>58805875</v>
      </c>
      <c r="M677" s="118"/>
      <c r="N677" s="120">
        <v>54295160</v>
      </c>
      <c r="O677" s="120">
        <v>41957809</v>
      </c>
      <c r="P677" s="120">
        <v>1498673</v>
      </c>
      <c r="Q677" s="120">
        <v>66358277</v>
      </c>
      <c r="R677" s="120">
        <v>61847562</v>
      </c>
      <c r="S677" s="47"/>
    </row>
    <row r="678" spans="1:19" ht="12.75" customHeight="1" x14ac:dyDescent="0.2">
      <c r="A678" s="492">
        <v>40360</v>
      </c>
      <c r="B678" s="492">
        <v>40543</v>
      </c>
      <c r="C678" s="42" t="s">
        <v>3</v>
      </c>
      <c r="D678" s="43">
        <v>0</v>
      </c>
      <c r="E678" s="44">
        <v>12717.59</v>
      </c>
      <c r="F678" s="44">
        <v>0</v>
      </c>
      <c r="G678" s="44">
        <v>0</v>
      </c>
      <c r="H678" s="44">
        <v>6371.71</v>
      </c>
      <c r="I678" s="44">
        <v>143.16999999999999</v>
      </c>
      <c r="J678" s="44">
        <v>1590.78</v>
      </c>
      <c r="K678" s="45">
        <v>19232.47</v>
      </c>
      <c r="L678" s="46">
        <v>20823.25</v>
      </c>
      <c r="M678" s="117"/>
      <c r="N678" s="119">
        <v>19232.47</v>
      </c>
      <c r="O678" s="119">
        <v>12860.76</v>
      </c>
      <c r="P678" s="119">
        <v>774</v>
      </c>
      <c r="Q678" s="119">
        <v>23138.19</v>
      </c>
      <c r="R678" s="119">
        <v>21547.41</v>
      </c>
      <c r="S678" s="47"/>
    </row>
    <row r="679" spans="1:19" ht="9" customHeight="1" x14ac:dyDescent="0.2">
      <c r="A679" s="493"/>
      <c r="B679" s="493"/>
      <c r="C679" s="48" t="s">
        <v>4</v>
      </c>
      <c r="D679" s="49">
        <v>2</v>
      </c>
      <c r="E679" s="50">
        <v>24624688</v>
      </c>
      <c r="F679" s="50">
        <v>0</v>
      </c>
      <c r="G679" s="50">
        <v>0</v>
      </c>
      <c r="H679" s="50">
        <v>12337351</v>
      </c>
      <c r="I679" s="50">
        <v>277216</v>
      </c>
      <c r="J679" s="51">
        <v>3080180</v>
      </c>
      <c r="K679" s="50">
        <v>37239255</v>
      </c>
      <c r="L679" s="52">
        <v>40319434</v>
      </c>
      <c r="M679" s="118"/>
      <c r="N679" s="120">
        <v>37239255</v>
      </c>
      <c r="O679" s="120">
        <v>24901904</v>
      </c>
      <c r="P679" s="120">
        <v>1498673</v>
      </c>
      <c r="Q679" s="120">
        <v>44801783</v>
      </c>
      <c r="R679" s="120">
        <v>41721604</v>
      </c>
      <c r="S679" s="47"/>
    </row>
    <row r="680" spans="1:19" ht="12.75" customHeight="1" x14ac:dyDescent="0.2">
      <c r="A680" s="511">
        <v>40360</v>
      </c>
      <c r="B680" s="511">
        <v>40543</v>
      </c>
      <c r="C680" s="53" t="s">
        <v>3</v>
      </c>
      <c r="D680" s="54">
        <v>3</v>
      </c>
      <c r="E680" s="44">
        <v>13233.76</v>
      </c>
      <c r="F680" s="44">
        <v>0</v>
      </c>
      <c r="G680" s="44">
        <v>0</v>
      </c>
      <c r="H680" s="44">
        <v>6371.71</v>
      </c>
      <c r="I680" s="44">
        <v>143.16999999999999</v>
      </c>
      <c r="J680" s="55">
        <v>1633.79</v>
      </c>
      <c r="K680" s="56">
        <v>19748.64</v>
      </c>
      <c r="L680" s="57">
        <v>21382.43</v>
      </c>
      <c r="M680" s="117"/>
      <c r="N680" s="119">
        <v>19748.64</v>
      </c>
      <c r="O680" s="119">
        <v>13376.93</v>
      </c>
      <c r="P680" s="119">
        <v>774</v>
      </c>
      <c r="Q680" s="119">
        <v>23790.28</v>
      </c>
      <c r="R680" s="119">
        <v>22156.49</v>
      </c>
      <c r="S680" s="47"/>
    </row>
    <row r="681" spans="1:19" ht="9" customHeight="1" x14ac:dyDescent="0.2">
      <c r="A681" s="511"/>
      <c r="B681" s="511"/>
      <c r="C681" s="48" t="s">
        <v>4</v>
      </c>
      <c r="D681" s="49">
        <v>8</v>
      </c>
      <c r="E681" s="50">
        <v>25624132</v>
      </c>
      <c r="F681" s="50">
        <v>0</v>
      </c>
      <c r="G681" s="50">
        <v>0</v>
      </c>
      <c r="H681" s="50">
        <v>12337351</v>
      </c>
      <c r="I681" s="50">
        <v>277216</v>
      </c>
      <c r="J681" s="51">
        <v>3163459</v>
      </c>
      <c r="K681" s="50">
        <v>38238699</v>
      </c>
      <c r="L681" s="52">
        <v>41402158</v>
      </c>
      <c r="M681" s="118"/>
      <c r="N681" s="120">
        <v>38238699</v>
      </c>
      <c r="O681" s="120">
        <v>25901348</v>
      </c>
      <c r="P681" s="120">
        <v>1498673</v>
      </c>
      <c r="Q681" s="120">
        <v>46064405</v>
      </c>
      <c r="R681" s="120">
        <v>42900947</v>
      </c>
      <c r="S681" s="47"/>
    </row>
    <row r="682" spans="1:19" ht="12.75" customHeight="1" x14ac:dyDescent="0.2">
      <c r="A682" s="511"/>
      <c r="B682" s="511"/>
      <c r="C682" s="53" t="s">
        <v>3</v>
      </c>
      <c r="D682" s="54">
        <v>9</v>
      </c>
      <c r="E682" s="44">
        <v>14823.49</v>
      </c>
      <c r="F682" s="44">
        <v>0</v>
      </c>
      <c r="G682" s="44">
        <v>0</v>
      </c>
      <c r="H682" s="44">
        <v>6371.71</v>
      </c>
      <c r="I682" s="44">
        <v>143.16999999999999</v>
      </c>
      <c r="J682" s="55">
        <v>1766.27</v>
      </c>
      <c r="K682" s="56">
        <v>21338.37</v>
      </c>
      <c r="L682" s="57">
        <v>23104.639999999999</v>
      </c>
      <c r="M682" s="117"/>
      <c r="N682" s="119">
        <v>21338.37</v>
      </c>
      <c r="O682" s="119">
        <v>14966.66</v>
      </c>
      <c r="P682" s="119">
        <v>774</v>
      </c>
      <c r="Q682" s="119">
        <v>25798.639999999999</v>
      </c>
      <c r="R682" s="119">
        <v>24032.37</v>
      </c>
      <c r="S682" s="47"/>
    </row>
    <row r="683" spans="1:19" ht="9" customHeight="1" x14ac:dyDescent="0.2">
      <c r="A683" s="511"/>
      <c r="B683" s="511"/>
      <c r="C683" s="48" t="s">
        <v>4</v>
      </c>
      <c r="D683" s="49">
        <v>14</v>
      </c>
      <c r="E683" s="50">
        <v>28702279</v>
      </c>
      <c r="F683" s="50">
        <v>0</v>
      </c>
      <c r="G683" s="50">
        <v>0</v>
      </c>
      <c r="H683" s="50">
        <v>12337351</v>
      </c>
      <c r="I683" s="50">
        <v>277216</v>
      </c>
      <c r="J683" s="51">
        <v>3419976</v>
      </c>
      <c r="K683" s="50">
        <v>41316846</v>
      </c>
      <c r="L683" s="52">
        <v>44736821</v>
      </c>
      <c r="M683" s="118"/>
      <c r="N683" s="120">
        <v>41316846</v>
      </c>
      <c r="O683" s="120">
        <v>28979495</v>
      </c>
      <c r="P683" s="120">
        <v>1498673</v>
      </c>
      <c r="Q683" s="120">
        <v>49953133</v>
      </c>
      <c r="R683" s="120">
        <v>46533157</v>
      </c>
      <c r="S683" s="47"/>
    </row>
    <row r="684" spans="1:19" ht="12.75" customHeight="1" x14ac:dyDescent="0.2">
      <c r="A684" s="511"/>
      <c r="B684" s="511"/>
      <c r="C684" s="53" t="s">
        <v>3</v>
      </c>
      <c r="D684" s="54">
        <v>15</v>
      </c>
      <c r="E684" s="44">
        <v>16679.82</v>
      </c>
      <c r="F684" s="44">
        <v>0</v>
      </c>
      <c r="G684" s="44">
        <v>0</v>
      </c>
      <c r="H684" s="44">
        <v>6371.71</v>
      </c>
      <c r="I684" s="44">
        <v>143.16999999999999</v>
      </c>
      <c r="J684" s="55">
        <v>1920.96</v>
      </c>
      <c r="K684" s="56">
        <v>23194.7</v>
      </c>
      <c r="L684" s="57">
        <v>25115.66</v>
      </c>
      <c r="M684" s="117"/>
      <c r="N684" s="119">
        <v>23194.7</v>
      </c>
      <c r="O684" s="119">
        <v>16822.990000000002</v>
      </c>
      <c r="P684" s="119">
        <v>774</v>
      </c>
      <c r="Q684" s="119">
        <v>28143.8</v>
      </c>
      <c r="R684" s="119">
        <v>26222.84</v>
      </c>
      <c r="S684" s="47"/>
    </row>
    <row r="685" spans="1:19" ht="9" customHeight="1" x14ac:dyDescent="0.2">
      <c r="A685" s="511"/>
      <c r="B685" s="511"/>
      <c r="C685" s="48" t="s">
        <v>4</v>
      </c>
      <c r="D685" s="49">
        <v>20</v>
      </c>
      <c r="E685" s="50">
        <v>32296635</v>
      </c>
      <c r="F685" s="50">
        <v>0</v>
      </c>
      <c r="G685" s="50">
        <v>0</v>
      </c>
      <c r="H685" s="50">
        <v>12337351</v>
      </c>
      <c r="I685" s="50">
        <v>277216</v>
      </c>
      <c r="J685" s="51">
        <v>3719497</v>
      </c>
      <c r="K685" s="50">
        <v>44911202</v>
      </c>
      <c r="L685" s="52">
        <v>48630699</v>
      </c>
      <c r="M685" s="118"/>
      <c r="N685" s="120">
        <v>44911202</v>
      </c>
      <c r="O685" s="120">
        <v>32573851</v>
      </c>
      <c r="P685" s="120">
        <v>1498673</v>
      </c>
      <c r="Q685" s="120">
        <v>54493996</v>
      </c>
      <c r="R685" s="120">
        <v>50774498</v>
      </c>
      <c r="S685" s="47"/>
    </row>
    <row r="686" spans="1:19" ht="12.75" customHeight="1" x14ac:dyDescent="0.2">
      <c r="A686" s="511"/>
      <c r="B686" s="511"/>
      <c r="C686" s="53" t="s">
        <v>3</v>
      </c>
      <c r="D686" s="54">
        <v>21</v>
      </c>
      <c r="E686" s="44">
        <v>18481.82</v>
      </c>
      <c r="F686" s="44">
        <v>0</v>
      </c>
      <c r="G686" s="44">
        <v>0</v>
      </c>
      <c r="H686" s="44">
        <v>6371.71</v>
      </c>
      <c r="I686" s="44">
        <v>143.16999999999999</v>
      </c>
      <c r="J686" s="55">
        <v>2071.13</v>
      </c>
      <c r="K686" s="56">
        <v>24996.7</v>
      </c>
      <c r="L686" s="57">
        <v>27067.83</v>
      </c>
      <c r="M686" s="117"/>
      <c r="N686" s="119">
        <v>24996.7</v>
      </c>
      <c r="O686" s="119">
        <v>18624.990000000002</v>
      </c>
      <c r="P686" s="119">
        <v>774</v>
      </c>
      <c r="Q686" s="119">
        <v>30420.33</v>
      </c>
      <c r="R686" s="119">
        <v>28349.200000000001</v>
      </c>
      <c r="S686" s="47"/>
    </row>
    <row r="687" spans="1:19" ht="9" customHeight="1" x14ac:dyDescent="0.2">
      <c r="A687" s="511"/>
      <c r="B687" s="511"/>
      <c r="C687" s="48" t="s">
        <v>4</v>
      </c>
      <c r="D687" s="49">
        <v>27</v>
      </c>
      <c r="E687" s="50">
        <v>35785794</v>
      </c>
      <c r="F687" s="50">
        <v>0</v>
      </c>
      <c r="G687" s="50">
        <v>0</v>
      </c>
      <c r="H687" s="50">
        <v>12337351</v>
      </c>
      <c r="I687" s="50">
        <v>277216</v>
      </c>
      <c r="J687" s="51">
        <v>4010267</v>
      </c>
      <c r="K687" s="50">
        <v>48400360</v>
      </c>
      <c r="L687" s="52">
        <v>52410627</v>
      </c>
      <c r="M687" s="118"/>
      <c r="N687" s="120">
        <v>48400360</v>
      </c>
      <c r="O687" s="120">
        <v>36063009</v>
      </c>
      <c r="P687" s="120">
        <v>1498673</v>
      </c>
      <c r="Q687" s="120">
        <v>58901972</v>
      </c>
      <c r="R687" s="120">
        <v>54891705</v>
      </c>
      <c r="S687" s="47"/>
    </row>
    <row r="688" spans="1:19" ht="12.75" customHeight="1" x14ac:dyDescent="0.2">
      <c r="A688" s="511"/>
      <c r="B688" s="511"/>
      <c r="C688" s="53" t="s">
        <v>3</v>
      </c>
      <c r="D688" s="54">
        <v>28</v>
      </c>
      <c r="E688" s="44">
        <v>20259.47</v>
      </c>
      <c r="F688" s="44">
        <v>0</v>
      </c>
      <c r="G688" s="44">
        <v>0</v>
      </c>
      <c r="H688" s="44">
        <v>6371.71</v>
      </c>
      <c r="I688" s="44">
        <v>143.16999999999999</v>
      </c>
      <c r="J688" s="55">
        <v>2219.27</v>
      </c>
      <c r="K688" s="56">
        <v>26774.35</v>
      </c>
      <c r="L688" s="57">
        <v>28993.62</v>
      </c>
      <c r="M688" s="117"/>
      <c r="N688" s="119">
        <v>26774.35</v>
      </c>
      <c r="O688" s="119">
        <v>20402.64</v>
      </c>
      <c r="P688" s="119">
        <v>774</v>
      </c>
      <c r="Q688" s="119">
        <v>32666.1</v>
      </c>
      <c r="R688" s="119">
        <v>30446.83</v>
      </c>
      <c r="S688" s="47"/>
    </row>
    <row r="689" spans="1:19" ht="9" customHeight="1" x14ac:dyDescent="0.2">
      <c r="A689" s="511"/>
      <c r="B689" s="511"/>
      <c r="C689" s="48" t="s">
        <v>4</v>
      </c>
      <c r="D689" s="49">
        <v>34</v>
      </c>
      <c r="E689" s="50">
        <v>39227804</v>
      </c>
      <c r="F689" s="50">
        <v>0</v>
      </c>
      <c r="G689" s="50">
        <v>0</v>
      </c>
      <c r="H689" s="50">
        <v>12337351</v>
      </c>
      <c r="I689" s="50">
        <v>277216</v>
      </c>
      <c r="J689" s="51">
        <v>4297106</v>
      </c>
      <c r="K689" s="50">
        <v>51842371</v>
      </c>
      <c r="L689" s="52">
        <v>56139477</v>
      </c>
      <c r="M689" s="118"/>
      <c r="N689" s="120">
        <v>51842371</v>
      </c>
      <c r="O689" s="120">
        <v>39505020</v>
      </c>
      <c r="P689" s="120">
        <v>1498673</v>
      </c>
      <c r="Q689" s="120">
        <v>63250389</v>
      </c>
      <c r="R689" s="120">
        <v>58953284</v>
      </c>
      <c r="S689" s="47"/>
    </row>
    <row r="690" spans="1:19" ht="12.75" customHeight="1" x14ac:dyDescent="0.2">
      <c r="A690" s="511"/>
      <c r="B690" s="511"/>
      <c r="C690" s="53" t="s">
        <v>3</v>
      </c>
      <c r="D690" s="54">
        <v>35</v>
      </c>
      <c r="E690" s="44">
        <v>21583.4</v>
      </c>
      <c r="F690" s="44">
        <v>0</v>
      </c>
      <c r="G690" s="44">
        <v>0</v>
      </c>
      <c r="H690" s="44">
        <v>6371.71</v>
      </c>
      <c r="I690" s="44">
        <v>143.16999999999999</v>
      </c>
      <c r="J690" s="55">
        <v>2329.59</v>
      </c>
      <c r="K690" s="56">
        <v>28098.28</v>
      </c>
      <c r="L690" s="57">
        <v>30427.87</v>
      </c>
      <c r="M690" s="117"/>
      <c r="N690" s="119">
        <v>28098.28</v>
      </c>
      <c r="O690" s="119">
        <v>21726.57</v>
      </c>
      <c r="P690" s="119">
        <v>774</v>
      </c>
      <c r="Q690" s="119">
        <v>34338.65</v>
      </c>
      <c r="R690" s="119">
        <v>32009.06</v>
      </c>
      <c r="S690" s="47"/>
    </row>
    <row r="691" spans="1:19" ht="9" customHeight="1" x14ac:dyDescent="0.2">
      <c r="A691" s="512"/>
      <c r="B691" s="512"/>
      <c r="C691" s="58" t="s">
        <v>4</v>
      </c>
      <c r="D691" s="59"/>
      <c r="E691" s="61">
        <v>41791290</v>
      </c>
      <c r="F691" s="61">
        <v>0</v>
      </c>
      <c r="G691" s="61">
        <v>0</v>
      </c>
      <c r="H691" s="61">
        <v>12337351</v>
      </c>
      <c r="I691" s="61">
        <v>277216</v>
      </c>
      <c r="J691" s="60">
        <v>4510715</v>
      </c>
      <c r="K691" s="61">
        <v>54405857</v>
      </c>
      <c r="L691" s="62">
        <v>58916572</v>
      </c>
      <c r="M691" s="118"/>
      <c r="N691" s="123">
        <v>54405857</v>
      </c>
      <c r="O691" s="123">
        <v>42068506</v>
      </c>
      <c r="P691" s="123">
        <v>1498673</v>
      </c>
      <c r="Q691" s="123">
        <v>66488898</v>
      </c>
      <c r="R691" s="120">
        <v>61978183</v>
      </c>
      <c r="S691" s="47"/>
    </row>
    <row r="692" spans="1:19" ht="12.75" customHeight="1" x14ac:dyDescent="0.2">
      <c r="A692" s="492">
        <v>40544</v>
      </c>
      <c r="B692" s="492">
        <v>42369</v>
      </c>
      <c r="C692" s="42" t="s">
        <v>3</v>
      </c>
      <c r="D692" s="43">
        <v>0</v>
      </c>
      <c r="E692" s="44">
        <v>12717.59</v>
      </c>
      <c r="F692" s="44">
        <v>0</v>
      </c>
      <c r="G692" s="44"/>
      <c r="H692" s="44">
        <v>6371.71</v>
      </c>
      <c r="I692" s="44">
        <v>143.16999999999999</v>
      </c>
      <c r="J692" s="44">
        <v>1602.71</v>
      </c>
      <c r="K692" s="44">
        <v>19232.47</v>
      </c>
      <c r="L692" s="46">
        <v>20835.18</v>
      </c>
      <c r="M692" s="117"/>
      <c r="N692" s="119">
        <v>19232.47</v>
      </c>
      <c r="O692" s="119">
        <v>12860.76</v>
      </c>
      <c r="P692" s="119">
        <v>774</v>
      </c>
      <c r="Q692" s="119">
        <v>23150.12</v>
      </c>
      <c r="R692" s="119">
        <v>21547.41</v>
      </c>
      <c r="S692" s="47"/>
    </row>
    <row r="693" spans="1:19" ht="9" customHeight="1" x14ac:dyDescent="0.2">
      <c r="A693" s="493"/>
      <c r="B693" s="493"/>
      <c r="C693" s="48" t="s">
        <v>4</v>
      </c>
      <c r="D693" s="49">
        <v>2</v>
      </c>
      <c r="E693" s="61">
        <v>24624688</v>
      </c>
      <c r="F693" s="50">
        <v>0</v>
      </c>
      <c r="G693" s="50">
        <v>0</v>
      </c>
      <c r="H693" s="61">
        <v>12337351</v>
      </c>
      <c r="I693" s="61">
        <v>277216</v>
      </c>
      <c r="J693" s="51">
        <v>3103279</v>
      </c>
      <c r="K693" s="61">
        <v>37239255</v>
      </c>
      <c r="L693" s="61">
        <v>40342534</v>
      </c>
      <c r="M693" s="118"/>
      <c r="N693" s="120">
        <v>37239255</v>
      </c>
      <c r="O693" s="120">
        <v>24901904</v>
      </c>
      <c r="P693" s="123">
        <v>1498673</v>
      </c>
      <c r="Q693" s="120">
        <v>44824883</v>
      </c>
      <c r="R693" s="120">
        <v>41721604</v>
      </c>
      <c r="S693" s="47"/>
    </row>
    <row r="694" spans="1:19" ht="12.75" customHeight="1" x14ac:dyDescent="0.2">
      <c r="A694" s="511">
        <v>40544</v>
      </c>
      <c r="B694" s="511">
        <v>42369</v>
      </c>
      <c r="C694" s="53" t="s">
        <v>3</v>
      </c>
      <c r="D694" s="54">
        <v>3</v>
      </c>
      <c r="E694" s="44">
        <v>13233.76</v>
      </c>
      <c r="F694" s="44">
        <v>0</v>
      </c>
      <c r="G694" s="44">
        <v>0</v>
      </c>
      <c r="H694" s="44">
        <v>6371.71</v>
      </c>
      <c r="I694" s="44">
        <v>143.16999999999999</v>
      </c>
      <c r="J694" s="44">
        <v>1645.72</v>
      </c>
      <c r="K694" s="44">
        <v>19748.64</v>
      </c>
      <c r="L694" s="46">
        <v>21394.36</v>
      </c>
      <c r="M694" s="117"/>
      <c r="N694" s="119">
        <v>19748.64</v>
      </c>
      <c r="O694" s="119">
        <v>13376.93</v>
      </c>
      <c r="P694" s="119">
        <v>774</v>
      </c>
      <c r="Q694" s="119">
        <v>23802.21</v>
      </c>
      <c r="R694" s="119">
        <v>22156.49</v>
      </c>
      <c r="S694" s="47"/>
    </row>
    <row r="695" spans="1:19" ht="9" customHeight="1" x14ac:dyDescent="0.2">
      <c r="A695" s="511"/>
      <c r="B695" s="511"/>
      <c r="C695" s="48" t="s">
        <v>4</v>
      </c>
      <c r="D695" s="49">
        <v>8</v>
      </c>
      <c r="E695" s="61">
        <v>25624132</v>
      </c>
      <c r="F695" s="50">
        <v>0</v>
      </c>
      <c r="G695" s="50">
        <v>0</v>
      </c>
      <c r="H695" s="61">
        <v>12337351</v>
      </c>
      <c r="I695" s="61">
        <v>277216</v>
      </c>
      <c r="J695" s="51">
        <v>3186558</v>
      </c>
      <c r="K695" s="61">
        <v>38238699</v>
      </c>
      <c r="L695" s="61">
        <v>41425257</v>
      </c>
      <c r="M695" s="118"/>
      <c r="N695" s="120">
        <v>38238699</v>
      </c>
      <c r="O695" s="120">
        <v>25901348</v>
      </c>
      <c r="P695" s="123">
        <v>1498673</v>
      </c>
      <c r="Q695" s="120">
        <v>46087505</v>
      </c>
      <c r="R695" s="120">
        <v>42900947</v>
      </c>
      <c r="S695" s="47"/>
    </row>
    <row r="696" spans="1:19" ht="12.75" customHeight="1" x14ac:dyDescent="0.2">
      <c r="A696" s="511"/>
      <c r="B696" s="511"/>
      <c r="C696" s="53" t="s">
        <v>3</v>
      </c>
      <c r="D696" s="54">
        <v>9</v>
      </c>
      <c r="E696" s="44">
        <v>14823.49</v>
      </c>
      <c r="F696" s="44">
        <v>0</v>
      </c>
      <c r="G696" s="44">
        <v>0</v>
      </c>
      <c r="H696" s="44">
        <v>6371.71</v>
      </c>
      <c r="I696" s="44">
        <v>143.16999999999999</v>
      </c>
      <c r="J696" s="44">
        <v>1778.2</v>
      </c>
      <c r="K696" s="44">
        <v>21338.37</v>
      </c>
      <c r="L696" s="46">
        <v>23116.57</v>
      </c>
      <c r="M696" s="117"/>
      <c r="N696" s="119">
        <v>21338.37</v>
      </c>
      <c r="O696" s="119">
        <v>14966.66</v>
      </c>
      <c r="P696" s="119">
        <v>774</v>
      </c>
      <c r="Q696" s="119">
        <v>25810.57</v>
      </c>
      <c r="R696" s="119">
        <v>24032.37</v>
      </c>
      <c r="S696" s="47"/>
    </row>
    <row r="697" spans="1:19" ht="9" customHeight="1" x14ac:dyDescent="0.2">
      <c r="A697" s="511"/>
      <c r="B697" s="511"/>
      <c r="C697" s="48" t="s">
        <v>4</v>
      </c>
      <c r="D697" s="49">
        <v>14</v>
      </c>
      <c r="E697" s="61">
        <v>28702279</v>
      </c>
      <c r="F697" s="50">
        <v>0</v>
      </c>
      <c r="G697" s="50">
        <v>0</v>
      </c>
      <c r="H697" s="61">
        <v>12337351</v>
      </c>
      <c r="I697" s="61">
        <v>277216</v>
      </c>
      <c r="J697" s="51">
        <v>3443075</v>
      </c>
      <c r="K697" s="61">
        <v>41316846</v>
      </c>
      <c r="L697" s="61">
        <v>44759921</v>
      </c>
      <c r="M697" s="118"/>
      <c r="N697" s="120">
        <v>41316846</v>
      </c>
      <c r="O697" s="120">
        <v>28979495</v>
      </c>
      <c r="P697" s="123">
        <v>1498673</v>
      </c>
      <c r="Q697" s="120">
        <v>49976232</v>
      </c>
      <c r="R697" s="120">
        <v>46533157</v>
      </c>
      <c r="S697" s="47"/>
    </row>
    <row r="698" spans="1:19" ht="12.75" customHeight="1" x14ac:dyDescent="0.2">
      <c r="A698" s="511"/>
      <c r="B698" s="511"/>
      <c r="C698" s="53" t="s">
        <v>3</v>
      </c>
      <c r="D698" s="54">
        <v>15</v>
      </c>
      <c r="E698" s="44">
        <v>16679.82</v>
      </c>
      <c r="F698" s="44">
        <v>0</v>
      </c>
      <c r="G698" s="44">
        <v>0</v>
      </c>
      <c r="H698" s="44">
        <v>6371.71</v>
      </c>
      <c r="I698" s="44">
        <v>143.16999999999999</v>
      </c>
      <c r="J698" s="44">
        <v>1932.89</v>
      </c>
      <c r="K698" s="44">
        <v>23194.7</v>
      </c>
      <c r="L698" s="46">
        <v>25127.59</v>
      </c>
      <c r="M698" s="117"/>
      <c r="N698" s="119">
        <v>23194.7</v>
      </c>
      <c r="O698" s="119">
        <v>16822.990000000002</v>
      </c>
      <c r="P698" s="119">
        <v>774</v>
      </c>
      <c r="Q698" s="119">
        <v>28155.73</v>
      </c>
      <c r="R698" s="119">
        <v>26222.84</v>
      </c>
      <c r="S698" s="47"/>
    </row>
    <row r="699" spans="1:19" ht="9" customHeight="1" x14ac:dyDescent="0.2">
      <c r="A699" s="511"/>
      <c r="B699" s="511"/>
      <c r="C699" s="48" t="s">
        <v>4</v>
      </c>
      <c r="D699" s="49">
        <v>20</v>
      </c>
      <c r="E699" s="61">
        <v>32296635</v>
      </c>
      <c r="F699" s="50">
        <v>0</v>
      </c>
      <c r="G699" s="50">
        <v>0</v>
      </c>
      <c r="H699" s="61">
        <v>12337351</v>
      </c>
      <c r="I699" s="61">
        <v>277216</v>
      </c>
      <c r="J699" s="51">
        <v>3742597</v>
      </c>
      <c r="K699" s="61">
        <v>44911202</v>
      </c>
      <c r="L699" s="61">
        <v>48653799</v>
      </c>
      <c r="M699" s="118"/>
      <c r="N699" s="120">
        <v>44911202</v>
      </c>
      <c r="O699" s="120">
        <v>32573851</v>
      </c>
      <c r="P699" s="123">
        <v>1498673</v>
      </c>
      <c r="Q699" s="120">
        <v>54517095</v>
      </c>
      <c r="R699" s="120">
        <v>50774498</v>
      </c>
      <c r="S699" s="47"/>
    </row>
    <row r="700" spans="1:19" ht="12.75" customHeight="1" x14ac:dyDescent="0.2">
      <c r="A700" s="511"/>
      <c r="B700" s="511"/>
      <c r="C700" s="53" t="s">
        <v>3</v>
      </c>
      <c r="D700" s="54">
        <v>21</v>
      </c>
      <c r="E700" s="44">
        <v>18481.82</v>
      </c>
      <c r="F700" s="44">
        <v>0</v>
      </c>
      <c r="G700" s="44">
        <v>0</v>
      </c>
      <c r="H700" s="44">
        <v>6371.71</v>
      </c>
      <c r="I700" s="44">
        <v>143.16999999999999</v>
      </c>
      <c r="J700" s="44">
        <v>2083.06</v>
      </c>
      <c r="K700" s="44">
        <v>24996.7</v>
      </c>
      <c r="L700" s="46">
        <v>27079.759999999998</v>
      </c>
      <c r="M700" s="117"/>
      <c r="N700" s="119">
        <v>24996.7</v>
      </c>
      <c r="O700" s="119">
        <v>18624.990000000002</v>
      </c>
      <c r="P700" s="119">
        <v>774</v>
      </c>
      <c r="Q700" s="119">
        <v>30432.26</v>
      </c>
      <c r="R700" s="119">
        <v>28349.200000000001</v>
      </c>
      <c r="S700" s="47"/>
    </row>
    <row r="701" spans="1:19" ht="9" customHeight="1" x14ac:dyDescent="0.2">
      <c r="A701" s="511"/>
      <c r="B701" s="511"/>
      <c r="C701" s="48" t="s">
        <v>4</v>
      </c>
      <c r="D701" s="49">
        <v>27</v>
      </c>
      <c r="E701" s="61">
        <v>35785794</v>
      </c>
      <c r="F701" s="50">
        <v>0</v>
      </c>
      <c r="G701" s="50">
        <v>0</v>
      </c>
      <c r="H701" s="61">
        <v>12337351</v>
      </c>
      <c r="I701" s="61">
        <v>277216</v>
      </c>
      <c r="J701" s="51">
        <v>4033367</v>
      </c>
      <c r="K701" s="61">
        <v>48400360</v>
      </c>
      <c r="L701" s="61">
        <v>52433727</v>
      </c>
      <c r="M701" s="118"/>
      <c r="N701" s="120">
        <v>48400360</v>
      </c>
      <c r="O701" s="120">
        <v>36063009</v>
      </c>
      <c r="P701" s="123">
        <v>1498673</v>
      </c>
      <c r="Q701" s="120">
        <v>58925072</v>
      </c>
      <c r="R701" s="120">
        <v>54891705</v>
      </c>
      <c r="S701" s="47"/>
    </row>
    <row r="702" spans="1:19" ht="12.75" customHeight="1" x14ac:dyDescent="0.2">
      <c r="A702" s="511"/>
      <c r="B702" s="511"/>
      <c r="C702" s="53" t="s">
        <v>3</v>
      </c>
      <c r="D702" s="54">
        <v>28</v>
      </c>
      <c r="E702" s="44">
        <v>20259.47</v>
      </c>
      <c r="F702" s="44">
        <v>0</v>
      </c>
      <c r="G702" s="44">
        <v>0</v>
      </c>
      <c r="H702" s="44">
        <v>6371.71</v>
      </c>
      <c r="I702" s="44">
        <v>143.16999999999999</v>
      </c>
      <c r="J702" s="44">
        <v>2231.1999999999998</v>
      </c>
      <c r="K702" s="44">
        <v>26774.35</v>
      </c>
      <c r="L702" s="46">
        <v>29005.55</v>
      </c>
      <c r="M702" s="117"/>
      <c r="N702" s="119">
        <v>26774.35</v>
      </c>
      <c r="O702" s="119">
        <v>20402.64</v>
      </c>
      <c r="P702" s="119">
        <v>774</v>
      </c>
      <c r="Q702" s="119">
        <v>32678.03</v>
      </c>
      <c r="R702" s="119">
        <v>30446.83</v>
      </c>
      <c r="S702" s="47"/>
    </row>
    <row r="703" spans="1:19" ht="9" customHeight="1" x14ac:dyDescent="0.2">
      <c r="A703" s="511"/>
      <c r="B703" s="511"/>
      <c r="C703" s="48" t="s">
        <v>4</v>
      </c>
      <c r="D703" s="49">
        <v>34</v>
      </c>
      <c r="E703" s="61">
        <v>39227804</v>
      </c>
      <c r="F703" s="50">
        <v>0</v>
      </c>
      <c r="G703" s="50">
        <v>0</v>
      </c>
      <c r="H703" s="61">
        <v>12337351</v>
      </c>
      <c r="I703" s="61">
        <v>277216</v>
      </c>
      <c r="J703" s="51">
        <v>4320206</v>
      </c>
      <c r="K703" s="61">
        <v>51842371</v>
      </c>
      <c r="L703" s="61">
        <v>56162576</v>
      </c>
      <c r="M703" s="118"/>
      <c r="N703" s="120">
        <v>51842371</v>
      </c>
      <c r="O703" s="120">
        <v>39505020</v>
      </c>
      <c r="P703" s="123">
        <v>1498673</v>
      </c>
      <c r="Q703" s="120">
        <v>63273489</v>
      </c>
      <c r="R703" s="120">
        <v>58953284</v>
      </c>
      <c r="S703" s="47"/>
    </row>
    <row r="704" spans="1:19" ht="12.75" customHeight="1" x14ac:dyDescent="0.2">
      <c r="A704" s="511"/>
      <c r="B704" s="511"/>
      <c r="C704" s="53" t="s">
        <v>3</v>
      </c>
      <c r="D704" s="54">
        <v>35</v>
      </c>
      <c r="E704" s="44">
        <v>21583.4</v>
      </c>
      <c r="F704" s="44">
        <v>0</v>
      </c>
      <c r="G704" s="44">
        <v>0</v>
      </c>
      <c r="H704" s="44">
        <v>6371.71</v>
      </c>
      <c r="I704" s="44">
        <v>143.16999999999999</v>
      </c>
      <c r="J704" s="44">
        <v>2341.52</v>
      </c>
      <c r="K704" s="44">
        <v>28098.28</v>
      </c>
      <c r="L704" s="46">
        <v>30439.8</v>
      </c>
      <c r="M704" s="117"/>
      <c r="N704" s="119">
        <v>28098.28</v>
      </c>
      <c r="O704" s="119">
        <v>21726.57</v>
      </c>
      <c r="P704" s="119">
        <v>774</v>
      </c>
      <c r="Q704" s="119">
        <v>34350.58</v>
      </c>
      <c r="R704" s="119">
        <v>32009.06</v>
      </c>
      <c r="S704" s="47"/>
    </row>
    <row r="705" spans="1:19" ht="9" customHeight="1" x14ac:dyDescent="0.2">
      <c r="A705" s="512"/>
      <c r="B705" s="512"/>
      <c r="C705" s="58" t="s">
        <v>4</v>
      </c>
      <c r="D705" s="59"/>
      <c r="E705" s="61">
        <v>41791290</v>
      </c>
      <c r="F705" s="61">
        <v>0</v>
      </c>
      <c r="G705" s="61">
        <v>0</v>
      </c>
      <c r="H705" s="61">
        <v>12337351</v>
      </c>
      <c r="I705" s="61">
        <v>277216</v>
      </c>
      <c r="J705" s="61">
        <v>4533815</v>
      </c>
      <c r="K705" s="61">
        <v>54405857</v>
      </c>
      <c r="L705" s="61">
        <v>58939672</v>
      </c>
      <c r="M705" s="118"/>
      <c r="N705" s="123">
        <v>54405857</v>
      </c>
      <c r="O705" s="123">
        <v>42068506</v>
      </c>
      <c r="P705" s="123">
        <v>1498673</v>
      </c>
      <c r="Q705" s="123">
        <v>66511998</v>
      </c>
      <c r="R705" s="120">
        <v>61978183</v>
      </c>
      <c r="S705" s="47"/>
    </row>
    <row r="706" spans="1:19" ht="12.75" customHeight="1" x14ac:dyDescent="0.2">
      <c r="A706" s="492">
        <v>42370</v>
      </c>
      <c r="B706" s="492">
        <v>42735</v>
      </c>
      <c r="C706" s="42" t="s">
        <v>3</v>
      </c>
      <c r="D706" s="43">
        <v>0</v>
      </c>
      <c r="E706" s="44">
        <v>12793.19</v>
      </c>
      <c r="F706" s="44">
        <v>0</v>
      </c>
      <c r="G706" s="44"/>
      <c r="H706" s="44">
        <v>6371.71</v>
      </c>
      <c r="I706" s="44">
        <v>143.16999999999999</v>
      </c>
      <c r="J706" s="44">
        <v>1609.01</v>
      </c>
      <c r="K706" s="44">
        <v>19308.07</v>
      </c>
      <c r="L706" s="46">
        <v>20917.080000000002</v>
      </c>
      <c r="M706" s="117"/>
      <c r="N706" s="119">
        <v>19308.07</v>
      </c>
      <c r="O706" s="119">
        <v>12936.36</v>
      </c>
      <c r="P706" s="119">
        <v>774</v>
      </c>
      <c r="Q706" s="119">
        <v>23245.62</v>
      </c>
      <c r="R706" s="119">
        <v>21636.61</v>
      </c>
      <c r="S706" s="47"/>
    </row>
    <row r="707" spans="1:19" ht="9" customHeight="1" x14ac:dyDescent="0.2">
      <c r="A707" s="493"/>
      <c r="B707" s="493"/>
      <c r="C707" s="48" t="s">
        <v>4</v>
      </c>
      <c r="D707" s="49">
        <v>8</v>
      </c>
      <c r="E707" s="61">
        <v>24771070</v>
      </c>
      <c r="F707" s="50">
        <v>0</v>
      </c>
      <c r="G707" s="50">
        <v>0</v>
      </c>
      <c r="H707" s="61">
        <v>12337351</v>
      </c>
      <c r="I707" s="61">
        <v>277216</v>
      </c>
      <c r="J707" s="51">
        <v>3115478</v>
      </c>
      <c r="K707" s="61">
        <v>37385637</v>
      </c>
      <c r="L707" s="61">
        <v>40501114</v>
      </c>
      <c r="M707" s="118"/>
      <c r="N707" s="120">
        <v>37385637</v>
      </c>
      <c r="O707" s="120">
        <v>25048286</v>
      </c>
      <c r="P707" s="123">
        <v>1498673</v>
      </c>
      <c r="Q707" s="120">
        <v>45009797</v>
      </c>
      <c r="R707" s="120">
        <v>41894319</v>
      </c>
      <c r="S707" s="47"/>
    </row>
    <row r="708" spans="1:19" ht="12.75" customHeight="1" x14ac:dyDescent="0.2">
      <c r="A708" s="494">
        <v>42370</v>
      </c>
      <c r="B708" s="494">
        <v>42735</v>
      </c>
      <c r="C708" s="53" t="s">
        <v>3</v>
      </c>
      <c r="D708" s="54">
        <v>9</v>
      </c>
      <c r="E708" s="44">
        <v>14907.49</v>
      </c>
      <c r="F708" s="44">
        <v>0</v>
      </c>
      <c r="G708" s="44">
        <v>0</v>
      </c>
      <c r="H708" s="44">
        <v>6371.71</v>
      </c>
      <c r="I708" s="44">
        <v>143.16999999999999</v>
      </c>
      <c r="J708" s="44">
        <v>1785.2</v>
      </c>
      <c r="K708" s="44">
        <v>21422.37</v>
      </c>
      <c r="L708" s="46">
        <v>23207.57</v>
      </c>
      <c r="M708" s="117"/>
      <c r="N708" s="119">
        <v>21422.37</v>
      </c>
      <c r="O708" s="119">
        <v>15050.66</v>
      </c>
      <c r="P708" s="119">
        <v>774</v>
      </c>
      <c r="Q708" s="119">
        <v>25916.69</v>
      </c>
      <c r="R708" s="119">
        <v>24131.49</v>
      </c>
      <c r="S708" s="47"/>
    </row>
    <row r="709" spans="1:19" ht="9" customHeight="1" x14ac:dyDescent="0.2">
      <c r="A709" s="494"/>
      <c r="B709" s="494"/>
      <c r="C709" s="48" t="s">
        <v>4</v>
      </c>
      <c r="D709" s="49">
        <v>14</v>
      </c>
      <c r="E709" s="61">
        <v>28864926</v>
      </c>
      <c r="F709" s="50">
        <v>0</v>
      </c>
      <c r="G709" s="50">
        <v>0</v>
      </c>
      <c r="H709" s="61">
        <v>12337351</v>
      </c>
      <c r="I709" s="61">
        <v>277216</v>
      </c>
      <c r="J709" s="51">
        <v>3456629</v>
      </c>
      <c r="K709" s="61">
        <v>41479492</v>
      </c>
      <c r="L709" s="61">
        <v>44936122</v>
      </c>
      <c r="M709" s="118"/>
      <c r="N709" s="120">
        <v>41479492</v>
      </c>
      <c r="O709" s="120">
        <v>29142141</v>
      </c>
      <c r="P709" s="123">
        <v>1498673</v>
      </c>
      <c r="Q709" s="120">
        <v>50181709</v>
      </c>
      <c r="R709" s="120">
        <v>46725080</v>
      </c>
      <c r="S709" s="47"/>
    </row>
    <row r="710" spans="1:19" ht="12.75" customHeight="1" x14ac:dyDescent="0.2">
      <c r="A710" s="494"/>
      <c r="B710" s="494"/>
      <c r="C710" s="53" t="s">
        <v>3</v>
      </c>
      <c r="D710" s="54">
        <v>15</v>
      </c>
      <c r="E710" s="44">
        <v>16771.02</v>
      </c>
      <c r="F710" s="44">
        <v>0</v>
      </c>
      <c r="G710" s="44">
        <v>0</v>
      </c>
      <c r="H710" s="44">
        <v>6371.71</v>
      </c>
      <c r="I710" s="44">
        <v>143.16999999999999</v>
      </c>
      <c r="J710" s="44">
        <v>1940.49</v>
      </c>
      <c r="K710" s="44">
        <v>23285.9</v>
      </c>
      <c r="L710" s="46">
        <v>25226.39</v>
      </c>
      <c r="M710" s="117"/>
      <c r="N710" s="119">
        <v>23285.9</v>
      </c>
      <c r="O710" s="119">
        <v>16914.189999999999</v>
      </c>
      <c r="P710" s="119">
        <v>774</v>
      </c>
      <c r="Q710" s="119">
        <v>28270.94</v>
      </c>
      <c r="R710" s="119">
        <v>26330.45</v>
      </c>
      <c r="S710" s="47"/>
    </row>
    <row r="711" spans="1:19" ht="9" customHeight="1" x14ac:dyDescent="0.2">
      <c r="A711" s="494"/>
      <c r="B711" s="494"/>
      <c r="C711" s="48" t="s">
        <v>4</v>
      </c>
      <c r="D711" s="49">
        <v>20</v>
      </c>
      <c r="E711" s="61">
        <v>32473223</v>
      </c>
      <c r="F711" s="50">
        <v>0</v>
      </c>
      <c r="G711" s="50">
        <v>0</v>
      </c>
      <c r="H711" s="61">
        <v>12337351</v>
      </c>
      <c r="I711" s="61">
        <v>277216</v>
      </c>
      <c r="J711" s="51">
        <v>3757313</v>
      </c>
      <c r="K711" s="61">
        <v>45087790</v>
      </c>
      <c r="L711" s="61">
        <v>48845102</v>
      </c>
      <c r="M711" s="118"/>
      <c r="N711" s="120">
        <v>45087790</v>
      </c>
      <c r="O711" s="120">
        <v>32750439</v>
      </c>
      <c r="P711" s="123">
        <v>1498673</v>
      </c>
      <c r="Q711" s="120">
        <v>54740173</v>
      </c>
      <c r="R711" s="120">
        <v>50982860</v>
      </c>
      <c r="S711" s="47"/>
    </row>
    <row r="712" spans="1:19" ht="12.75" customHeight="1" x14ac:dyDescent="0.2">
      <c r="A712" s="494"/>
      <c r="B712" s="494"/>
      <c r="C712" s="53" t="s">
        <v>3</v>
      </c>
      <c r="D712" s="54">
        <v>21</v>
      </c>
      <c r="E712" s="44">
        <v>18580.22</v>
      </c>
      <c r="F712" s="44">
        <v>0</v>
      </c>
      <c r="G712" s="44">
        <v>0</v>
      </c>
      <c r="H712" s="44">
        <v>6371.71</v>
      </c>
      <c r="I712" s="44">
        <v>143.16999999999999</v>
      </c>
      <c r="J712" s="44">
        <v>2091.2600000000002</v>
      </c>
      <c r="K712" s="44">
        <v>25095.1</v>
      </c>
      <c r="L712" s="46">
        <v>27186.36</v>
      </c>
      <c r="M712" s="117"/>
      <c r="N712" s="119">
        <v>25095.1</v>
      </c>
      <c r="O712" s="119">
        <v>18723.39</v>
      </c>
      <c r="P712" s="119">
        <v>774</v>
      </c>
      <c r="Q712" s="119">
        <v>30556.57</v>
      </c>
      <c r="R712" s="119">
        <v>28465.31</v>
      </c>
      <c r="S712" s="47"/>
    </row>
    <row r="713" spans="1:19" ht="9" customHeight="1" x14ac:dyDescent="0.2">
      <c r="A713" s="494"/>
      <c r="B713" s="494"/>
      <c r="C713" s="48" t="s">
        <v>4</v>
      </c>
      <c r="D713" s="49">
        <v>27</v>
      </c>
      <c r="E713" s="61">
        <v>35976323</v>
      </c>
      <c r="F713" s="50">
        <v>0</v>
      </c>
      <c r="G713" s="50">
        <v>0</v>
      </c>
      <c r="H713" s="61">
        <v>12337351</v>
      </c>
      <c r="I713" s="61">
        <v>277216</v>
      </c>
      <c r="J713" s="51">
        <v>4049244</v>
      </c>
      <c r="K713" s="61">
        <v>48590889</v>
      </c>
      <c r="L713" s="61">
        <v>52640133</v>
      </c>
      <c r="M713" s="118"/>
      <c r="N713" s="120">
        <v>48590889</v>
      </c>
      <c r="O713" s="120">
        <v>36253538</v>
      </c>
      <c r="P713" s="123">
        <v>1498673</v>
      </c>
      <c r="Q713" s="120">
        <v>59165770</v>
      </c>
      <c r="R713" s="120">
        <v>55116526</v>
      </c>
      <c r="S713" s="47"/>
    </row>
    <row r="714" spans="1:19" ht="12.75" customHeight="1" x14ac:dyDescent="0.2">
      <c r="A714" s="494"/>
      <c r="B714" s="494"/>
      <c r="C714" s="53" t="s">
        <v>3</v>
      </c>
      <c r="D714" s="54">
        <v>28</v>
      </c>
      <c r="E714" s="44">
        <v>20363.87</v>
      </c>
      <c r="F714" s="44">
        <v>0</v>
      </c>
      <c r="G714" s="44">
        <v>0</v>
      </c>
      <c r="H714" s="44">
        <v>6371.71</v>
      </c>
      <c r="I714" s="44">
        <v>143.16999999999999</v>
      </c>
      <c r="J714" s="44">
        <v>2239.9</v>
      </c>
      <c r="K714" s="44">
        <v>26878.75</v>
      </c>
      <c r="L714" s="46">
        <v>29118.65</v>
      </c>
      <c r="M714" s="117"/>
      <c r="N714" s="119">
        <v>26878.75</v>
      </c>
      <c r="O714" s="119">
        <v>20507.04</v>
      </c>
      <c r="P714" s="119">
        <v>774</v>
      </c>
      <c r="Q714" s="119">
        <v>32809.919999999998</v>
      </c>
      <c r="R714" s="119">
        <v>30570.02</v>
      </c>
      <c r="S714" s="47"/>
    </row>
    <row r="715" spans="1:19" ht="9" customHeight="1" x14ac:dyDescent="0.2">
      <c r="A715" s="494"/>
      <c r="B715" s="494"/>
      <c r="C715" s="48" t="s">
        <v>4</v>
      </c>
      <c r="D715" s="49">
        <v>34</v>
      </c>
      <c r="E715" s="61">
        <v>39429951</v>
      </c>
      <c r="F715" s="50">
        <v>0</v>
      </c>
      <c r="G715" s="50">
        <v>0</v>
      </c>
      <c r="H715" s="61">
        <v>12337351</v>
      </c>
      <c r="I715" s="61">
        <v>277216</v>
      </c>
      <c r="J715" s="51">
        <v>4337051</v>
      </c>
      <c r="K715" s="61">
        <v>52044517</v>
      </c>
      <c r="L715" s="61">
        <v>56381568</v>
      </c>
      <c r="M715" s="118"/>
      <c r="N715" s="120">
        <v>52044517</v>
      </c>
      <c r="O715" s="120">
        <v>39707166</v>
      </c>
      <c r="P715" s="123">
        <v>1498673</v>
      </c>
      <c r="Q715" s="120">
        <v>63528864</v>
      </c>
      <c r="R715" s="120">
        <v>59191813</v>
      </c>
      <c r="S715" s="47"/>
    </row>
    <row r="716" spans="1:19" ht="12.75" customHeight="1" x14ac:dyDescent="0.2">
      <c r="A716" s="494"/>
      <c r="B716" s="494"/>
      <c r="C716" s="53" t="s">
        <v>3</v>
      </c>
      <c r="D716" s="54">
        <v>35</v>
      </c>
      <c r="E716" s="44">
        <v>21693.8</v>
      </c>
      <c r="F716" s="44">
        <v>0</v>
      </c>
      <c r="G716" s="44">
        <v>0</v>
      </c>
      <c r="H716" s="44">
        <v>6371.71</v>
      </c>
      <c r="I716" s="44">
        <v>143.16999999999999</v>
      </c>
      <c r="J716" s="44">
        <v>2350.7199999999998</v>
      </c>
      <c r="K716" s="44">
        <v>28208.68</v>
      </c>
      <c r="L716" s="46">
        <v>30559.4</v>
      </c>
      <c r="M716" s="117"/>
      <c r="N716" s="119">
        <v>28208.68</v>
      </c>
      <c r="O716" s="119">
        <v>21836.97</v>
      </c>
      <c r="P716" s="119">
        <v>774</v>
      </c>
      <c r="Q716" s="119">
        <v>34490.050000000003</v>
      </c>
      <c r="R716" s="119">
        <v>32139.33</v>
      </c>
      <c r="S716" s="47"/>
    </row>
    <row r="717" spans="1:19" ht="9" customHeight="1" x14ac:dyDescent="0.2">
      <c r="A717" s="495"/>
      <c r="B717" s="495"/>
      <c r="C717" s="58" t="s">
        <v>4</v>
      </c>
      <c r="D717" s="59"/>
      <c r="E717" s="61">
        <v>42005054</v>
      </c>
      <c r="F717" s="50">
        <v>0</v>
      </c>
      <c r="G717" s="50">
        <v>0</v>
      </c>
      <c r="H717" s="61">
        <v>12337351</v>
      </c>
      <c r="I717" s="61">
        <v>277216</v>
      </c>
      <c r="J717" s="61">
        <v>4551629</v>
      </c>
      <c r="K717" s="61">
        <v>54619621</v>
      </c>
      <c r="L717" s="61">
        <v>59171249</v>
      </c>
      <c r="M717" s="118"/>
      <c r="N717" s="123">
        <v>54619621</v>
      </c>
      <c r="O717" s="123">
        <v>42282270</v>
      </c>
      <c r="P717" s="123">
        <v>1498673</v>
      </c>
      <c r="Q717" s="123">
        <v>66782049</v>
      </c>
      <c r="R717" s="120">
        <v>62230420</v>
      </c>
      <c r="S717" s="47"/>
    </row>
    <row r="718" spans="1:19" ht="12.75" customHeight="1" x14ac:dyDescent="0.2">
      <c r="A718" s="492">
        <v>42736</v>
      </c>
      <c r="B718" s="492">
        <v>43159</v>
      </c>
      <c r="C718" s="42" t="s">
        <v>3</v>
      </c>
      <c r="D718" s="43">
        <v>0</v>
      </c>
      <c r="E718" s="44">
        <v>12944.39</v>
      </c>
      <c r="F718" s="44">
        <v>0</v>
      </c>
      <c r="G718" s="44"/>
      <c r="H718" s="44">
        <v>6371.71</v>
      </c>
      <c r="I718" s="44">
        <v>143.16999999999999</v>
      </c>
      <c r="J718" s="44">
        <v>1621.61</v>
      </c>
      <c r="K718" s="44">
        <v>19459.27</v>
      </c>
      <c r="L718" s="46">
        <v>21080.880000000001</v>
      </c>
      <c r="M718" s="117"/>
      <c r="N718" s="119">
        <v>19459.27</v>
      </c>
      <c r="O718" s="119">
        <v>13087.56</v>
      </c>
      <c r="P718" s="119">
        <v>774</v>
      </c>
      <c r="Q718" s="119">
        <v>23436.639999999999</v>
      </c>
      <c r="R718" s="119">
        <v>21815.03</v>
      </c>
      <c r="S718" s="47"/>
    </row>
    <row r="719" spans="1:19" ht="9" customHeight="1" x14ac:dyDescent="0.2">
      <c r="A719" s="493"/>
      <c r="B719" s="493"/>
      <c r="C719" s="48" t="s">
        <v>4</v>
      </c>
      <c r="D719" s="49">
        <v>8</v>
      </c>
      <c r="E719" s="61">
        <v>25063834</v>
      </c>
      <c r="F719" s="50">
        <v>0</v>
      </c>
      <c r="G719" s="50">
        <v>0</v>
      </c>
      <c r="H719" s="61">
        <v>12337351</v>
      </c>
      <c r="I719" s="61">
        <v>277216</v>
      </c>
      <c r="J719" s="51">
        <v>3139875</v>
      </c>
      <c r="K719" s="61">
        <v>37678401</v>
      </c>
      <c r="L719" s="61">
        <v>40818276</v>
      </c>
      <c r="M719" s="118"/>
      <c r="N719" s="120">
        <v>37678401</v>
      </c>
      <c r="O719" s="120">
        <v>25341050</v>
      </c>
      <c r="P719" s="123">
        <v>1498673</v>
      </c>
      <c r="Q719" s="120">
        <v>45379663</v>
      </c>
      <c r="R719" s="120">
        <v>42239788</v>
      </c>
      <c r="S719" s="47"/>
    </row>
    <row r="720" spans="1:19" ht="12.75" customHeight="1" x14ac:dyDescent="0.2">
      <c r="A720" s="530">
        <v>42736</v>
      </c>
      <c r="B720" s="530">
        <v>43159</v>
      </c>
      <c r="C720" s="53" t="s">
        <v>3</v>
      </c>
      <c r="D720" s="54">
        <v>9</v>
      </c>
      <c r="E720" s="44">
        <v>15075.49</v>
      </c>
      <c r="F720" s="44">
        <v>0</v>
      </c>
      <c r="G720" s="44">
        <v>0</v>
      </c>
      <c r="H720" s="44">
        <v>6371.71</v>
      </c>
      <c r="I720" s="44">
        <v>143.16999999999999</v>
      </c>
      <c r="J720" s="44">
        <v>1799.2</v>
      </c>
      <c r="K720" s="44">
        <v>21590.37</v>
      </c>
      <c r="L720" s="46">
        <v>23389.57</v>
      </c>
      <c r="M720" s="117"/>
      <c r="N720" s="119">
        <v>21590.37</v>
      </c>
      <c r="O720" s="119">
        <v>15218.66</v>
      </c>
      <c r="P720" s="119">
        <v>774</v>
      </c>
      <c r="Q720" s="119">
        <v>26128.93</v>
      </c>
      <c r="R720" s="119">
        <v>24329.73</v>
      </c>
      <c r="S720" s="47"/>
    </row>
    <row r="721" spans="1:19" ht="9" customHeight="1" x14ac:dyDescent="0.2">
      <c r="A721" s="530"/>
      <c r="B721" s="530"/>
      <c r="C721" s="48" t="s">
        <v>4</v>
      </c>
      <c r="D721" s="49">
        <v>14</v>
      </c>
      <c r="E721" s="61">
        <v>29190219</v>
      </c>
      <c r="F721" s="50">
        <v>0</v>
      </c>
      <c r="G721" s="50">
        <v>0</v>
      </c>
      <c r="H721" s="61">
        <v>12337351</v>
      </c>
      <c r="I721" s="61">
        <v>277216</v>
      </c>
      <c r="J721" s="51">
        <v>3483737</v>
      </c>
      <c r="K721" s="61">
        <v>41804786</v>
      </c>
      <c r="L721" s="61">
        <v>45288523</v>
      </c>
      <c r="M721" s="118"/>
      <c r="N721" s="120">
        <v>41804786</v>
      </c>
      <c r="O721" s="120">
        <v>29467435</v>
      </c>
      <c r="P721" s="123">
        <v>1498673</v>
      </c>
      <c r="Q721" s="120">
        <v>50592663</v>
      </c>
      <c r="R721" s="120">
        <v>47108926</v>
      </c>
      <c r="S721" s="47"/>
    </row>
    <row r="722" spans="1:19" ht="12.75" customHeight="1" x14ac:dyDescent="0.2">
      <c r="A722" s="530"/>
      <c r="B722" s="530"/>
      <c r="C722" s="53" t="s">
        <v>3</v>
      </c>
      <c r="D722" s="54">
        <v>15</v>
      </c>
      <c r="E722" s="44">
        <v>16954.62</v>
      </c>
      <c r="F722" s="44">
        <v>0</v>
      </c>
      <c r="G722" s="44">
        <v>0</v>
      </c>
      <c r="H722" s="44">
        <v>6371.71</v>
      </c>
      <c r="I722" s="44">
        <v>143.16999999999999</v>
      </c>
      <c r="J722" s="44">
        <v>1955.79</v>
      </c>
      <c r="K722" s="44">
        <v>23469.5</v>
      </c>
      <c r="L722" s="46">
        <v>25425.29</v>
      </c>
      <c r="M722" s="117"/>
      <c r="N722" s="119">
        <v>23469.5</v>
      </c>
      <c r="O722" s="119">
        <v>17097.79</v>
      </c>
      <c r="P722" s="119">
        <v>774</v>
      </c>
      <c r="Q722" s="119">
        <v>28502.89</v>
      </c>
      <c r="R722" s="119">
        <v>26547.1</v>
      </c>
      <c r="S722" s="47"/>
    </row>
    <row r="723" spans="1:19" ht="9" customHeight="1" x14ac:dyDescent="0.2">
      <c r="A723" s="530"/>
      <c r="B723" s="530"/>
      <c r="C723" s="48" t="s">
        <v>4</v>
      </c>
      <c r="D723" s="49">
        <v>20</v>
      </c>
      <c r="E723" s="61">
        <v>32828722</v>
      </c>
      <c r="F723" s="50">
        <v>0</v>
      </c>
      <c r="G723" s="50">
        <v>0</v>
      </c>
      <c r="H723" s="61">
        <v>12337351</v>
      </c>
      <c r="I723" s="61">
        <v>277216</v>
      </c>
      <c r="J723" s="51">
        <v>3786938</v>
      </c>
      <c r="K723" s="61">
        <v>45443289</v>
      </c>
      <c r="L723" s="61">
        <v>49230226</v>
      </c>
      <c r="M723" s="118"/>
      <c r="N723" s="120">
        <v>45443289</v>
      </c>
      <c r="O723" s="120">
        <v>33105938</v>
      </c>
      <c r="P723" s="123">
        <v>1498673</v>
      </c>
      <c r="Q723" s="120">
        <v>55189291</v>
      </c>
      <c r="R723" s="120">
        <v>51402353</v>
      </c>
      <c r="S723" s="47"/>
    </row>
    <row r="724" spans="1:19" ht="12.75" customHeight="1" x14ac:dyDescent="0.2">
      <c r="A724" s="530"/>
      <c r="B724" s="530"/>
      <c r="C724" s="53" t="s">
        <v>3</v>
      </c>
      <c r="D724" s="54">
        <v>21</v>
      </c>
      <c r="E724" s="44">
        <v>18778.22</v>
      </c>
      <c r="F724" s="44">
        <v>0</v>
      </c>
      <c r="G724" s="44">
        <v>0</v>
      </c>
      <c r="H724" s="44">
        <v>6371.71</v>
      </c>
      <c r="I724" s="44">
        <v>143.16999999999999</v>
      </c>
      <c r="J724" s="44">
        <v>2107.7600000000002</v>
      </c>
      <c r="K724" s="44">
        <v>25293.1</v>
      </c>
      <c r="L724" s="46">
        <v>27400.86</v>
      </c>
      <c r="M724" s="117"/>
      <c r="N724" s="119">
        <v>25293.1</v>
      </c>
      <c r="O724" s="119">
        <v>18921.39</v>
      </c>
      <c r="P724" s="119">
        <v>774</v>
      </c>
      <c r="Q724" s="119">
        <v>30806.71</v>
      </c>
      <c r="R724" s="119">
        <v>28698.95</v>
      </c>
      <c r="S724" s="47"/>
    </row>
    <row r="725" spans="1:19" ht="9" customHeight="1" x14ac:dyDescent="0.2">
      <c r="A725" s="530"/>
      <c r="B725" s="530"/>
      <c r="C725" s="48" t="s">
        <v>4</v>
      </c>
      <c r="D725" s="49">
        <v>27</v>
      </c>
      <c r="E725" s="61">
        <v>36359704</v>
      </c>
      <c r="F725" s="50">
        <v>0</v>
      </c>
      <c r="G725" s="50">
        <v>0</v>
      </c>
      <c r="H725" s="61">
        <v>12337351</v>
      </c>
      <c r="I725" s="61">
        <v>277216</v>
      </c>
      <c r="J725" s="51">
        <v>4081192</v>
      </c>
      <c r="K725" s="61">
        <v>48974271</v>
      </c>
      <c r="L725" s="61">
        <v>53055463</v>
      </c>
      <c r="M725" s="118"/>
      <c r="N725" s="120">
        <v>48974271</v>
      </c>
      <c r="O725" s="120">
        <v>36636920</v>
      </c>
      <c r="P725" s="123">
        <v>1498673</v>
      </c>
      <c r="Q725" s="120">
        <v>59650108</v>
      </c>
      <c r="R725" s="120">
        <v>55568916</v>
      </c>
      <c r="S725" s="47"/>
    </row>
    <row r="726" spans="1:19" ht="12.75" customHeight="1" x14ac:dyDescent="0.2">
      <c r="A726" s="530"/>
      <c r="B726" s="530"/>
      <c r="C726" s="53" t="s">
        <v>3</v>
      </c>
      <c r="D726" s="54">
        <v>28</v>
      </c>
      <c r="E726" s="44">
        <v>20576.27</v>
      </c>
      <c r="F726" s="44">
        <v>0</v>
      </c>
      <c r="G726" s="44">
        <v>0</v>
      </c>
      <c r="H726" s="44">
        <v>6371.71</v>
      </c>
      <c r="I726" s="44">
        <v>143.16999999999999</v>
      </c>
      <c r="J726" s="44">
        <v>2257.6</v>
      </c>
      <c r="K726" s="44">
        <v>27091.15</v>
      </c>
      <c r="L726" s="46">
        <v>29348.75</v>
      </c>
      <c r="M726" s="117"/>
      <c r="N726" s="119">
        <v>27091.15</v>
      </c>
      <c r="O726" s="119">
        <v>20719.439999999999</v>
      </c>
      <c r="P726" s="119">
        <v>774</v>
      </c>
      <c r="Q726" s="119">
        <v>33078.25</v>
      </c>
      <c r="R726" s="119">
        <v>30820.65</v>
      </c>
      <c r="S726" s="47"/>
    </row>
    <row r="727" spans="1:19" ht="9" customHeight="1" x14ac:dyDescent="0.2">
      <c r="A727" s="530"/>
      <c r="B727" s="530"/>
      <c r="C727" s="48" t="s">
        <v>4</v>
      </c>
      <c r="D727" s="49">
        <v>34</v>
      </c>
      <c r="E727" s="61">
        <v>39841214</v>
      </c>
      <c r="F727" s="50">
        <v>0</v>
      </c>
      <c r="G727" s="50">
        <v>0</v>
      </c>
      <c r="H727" s="61">
        <v>12337351</v>
      </c>
      <c r="I727" s="61">
        <v>277216</v>
      </c>
      <c r="J727" s="51">
        <v>4371323</v>
      </c>
      <c r="K727" s="61">
        <v>52455781</v>
      </c>
      <c r="L727" s="61">
        <v>56827104</v>
      </c>
      <c r="M727" s="118"/>
      <c r="N727" s="120">
        <v>52455781</v>
      </c>
      <c r="O727" s="120">
        <v>40118430</v>
      </c>
      <c r="P727" s="123">
        <v>1498673</v>
      </c>
      <c r="Q727" s="120">
        <v>64048423</v>
      </c>
      <c r="R727" s="120">
        <v>59677100</v>
      </c>
      <c r="S727" s="47"/>
    </row>
    <row r="728" spans="1:19" ht="12.75" customHeight="1" x14ac:dyDescent="0.2">
      <c r="A728" s="530"/>
      <c r="B728" s="530"/>
      <c r="C728" s="53" t="s">
        <v>3</v>
      </c>
      <c r="D728" s="54">
        <v>35</v>
      </c>
      <c r="E728" s="44">
        <v>21915.8</v>
      </c>
      <c r="F728" s="44">
        <v>0</v>
      </c>
      <c r="G728" s="44">
        <v>0</v>
      </c>
      <c r="H728" s="44">
        <v>6371.71</v>
      </c>
      <c r="I728" s="44">
        <v>143.16999999999999</v>
      </c>
      <c r="J728" s="44">
        <v>2369.2199999999998</v>
      </c>
      <c r="K728" s="44">
        <v>28430.68</v>
      </c>
      <c r="L728" s="46">
        <v>30799.9</v>
      </c>
      <c r="M728" s="117"/>
      <c r="N728" s="119">
        <v>28430.68</v>
      </c>
      <c r="O728" s="119">
        <v>22058.97</v>
      </c>
      <c r="P728" s="119">
        <v>774</v>
      </c>
      <c r="Q728" s="119">
        <v>34770.51</v>
      </c>
      <c r="R728" s="119">
        <v>32401.29</v>
      </c>
      <c r="S728" s="47"/>
    </row>
    <row r="729" spans="1:19" ht="9" customHeight="1" x14ac:dyDescent="0.2">
      <c r="A729" s="531"/>
      <c r="B729" s="531"/>
      <c r="C729" s="58" t="s">
        <v>4</v>
      </c>
      <c r="D729" s="59"/>
      <c r="E729" s="61">
        <v>42434906</v>
      </c>
      <c r="F729" s="61">
        <v>0</v>
      </c>
      <c r="G729" s="61">
        <v>0</v>
      </c>
      <c r="H729" s="61">
        <v>12337351</v>
      </c>
      <c r="I729" s="61">
        <v>277216</v>
      </c>
      <c r="J729" s="61">
        <v>4587450</v>
      </c>
      <c r="K729" s="61">
        <v>55049473</v>
      </c>
      <c r="L729" s="61">
        <v>59636922</v>
      </c>
      <c r="M729" s="118"/>
      <c r="N729" s="123">
        <v>55049473</v>
      </c>
      <c r="O729" s="123">
        <v>42712122</v>
      </c>
      <c r="P729" s="123">
        <v>1498673</v>
      </c>
      <c r="Q729" s="123">
        <v>67325095</v>
      </c>
      <c r="R729" s="120">
        <v>62737646</v>
      </c>
      <c r="S729" s="47"/>
    </row>
    <row r="730" spans="1:19" ht="12.75" customHeight="1" x14ac:dyDescent="0.2">
      <c r="A730" s="492">
        <v>43160</v>
      </c>
      <c r="B730" s="492">
        <v>43190</v>
      </c>
      <c r="C730" s="42" t="s">
        <v>3</v>
      </c>
      <c r="D730" s="43">
        <v>0</v>
      </c>
      <c r="E730" s="44">
        <v>13377.59</v>
      </c>
      <c r="F730" s="44">
        <v>0</v>
      </c>
      <c r="G730" s="44"/>
      <c r="H730" s="44">
        <v>6371.71</v>
      </c>
      <c r="I730" s="44">
        <v>143.16999999999999</v>
      </c>
      <c r="J730" s="44">
        <v>1657.71</v>
      </c>
      <c r="K730" s="44">
        <v>19892.47</v>
      </c>
      <c r="L730" s="46">
        <v>21550.18</v>
      </c>
      <c r="M730" s="117"/>
      <c r="N730" s="119">
        <v>19892.47</v>
      </c>
      <c r="O730" s="119">
        <v>13520.76</v>
      </c>
      <c r="P730" s="119">
        <v>884.4</v>
      </c>
      <c r="Q730" s="119">
        <v>23983.919999999998</v>
      </c>
      <c r="R730" s="119">
        <v>22326.21</v>
      </c>
      <c r="S730" s="47"/>
    </row>
    <row r="731" spans="1:19" ht="9" customHeight="1" x14ac:dyDescent="0.2">
      <c r="A731" s="493"/>
      <c r="B731" s="493"/>
      <c r="C731" s="48" t="s">
        <v>4</v>
      </c>
      <c r="D731" s="49">
        <v>8</v>
      </c>
      <c r="E731" s="61">
        <v>25902626</v>
      </c>
      <c r="F731" s="50">
        <v>0</v>
      </c>
      <c r="G731" s="50">
        <v>0</v>
      </c>
      <c r="H731" s="61">
        <v>12337351</v>
      </c>
      <c r="I731" s="61">
        <v>277216</v>
      </c>
      <c r="J731" s="51">
        <v>3209774</v>
      </c>
      <c r="K731" s="61">
        <v>38517193</v>
      </c>
      <c r="L731" s="61">
        <v>41726967</v>
      </c>
      <c r="M731" s="118"/>
      <c r="N731" s="120">
        <v>38517193</v>
      </c>
      <c r="O731" s="120">
        <v>26179842</v>
      </c>
      <c r="P731" s="123">
        <v>1712437</v>
      </c>
      <c r="Q731" s="120">
        <v>46439345</v>
      </c>
      <c r="R731" s="120">
        <v>43229571</v>
      </c>
      <c r="S731" s="47"/>
    </row>
    <row r="732" spans="1:19" ht="12.75" customHeight="1" x14ac:dyDescent="0.2">
      <c r="A732" s="530">
        <v>43160</v>
      </c>
      <c r="B732" s="530">
        <v>43190</v>
      </c>
      <c r="C732" s="53" t="s">
        <v>3</v>
      </c>
      <c r="D732" s="54">
        <v>9</v>
      </c>
      <c r="E732" s="44">
        <v>15555.49</v>
      </c>
      <c r="F732" s="44">
        <v>0</v>
      </c>
      <c r="G732" s="44">
        <v>0</v>
      </c>
      <c r="H732" s="44">
        <v>6371.71</v>
      </c>
      <c r="I732" s="44">
        <v>143.16999999999999</v>
      </c>
      <c r="J732" s="44">
        <v>1839.2</v>
      </c>
      <c r="K732" s="44">
        <v>22070.37</v>
      </c>
      <c r="L732" s="46">
        <v>23909.57</v>
      </c>
      <c r="M732" s="117"/>
      <c r="N732" s="119">
        <v>22070.37</v>
      </c>
      <c r="O732" s="119">
        <v>15698.66</v>
      </c>
      <c r="P732" s="119">
        <v>884.4</v>
      </c>
      <c r="Q732" s="119">
        <v>26735.33</v>
      </c>
      <c r="R732" s="119">
        <v>24896.13</v>
      </c>
      <c r="S732" s="47"/>
    </row>
    <row r="733" spans="1:19" ht="9" customHeight="1" x14ac:dyDescent="0.2">
      <c r="A733" s="530"/>
      <c r="B733" s="530"/>
      <c r="C733" s="48" t="s">
        <v>4</v>
      </c>
      <c r="D733" s="49">
        <v>14</v>
      </c>
      <c r="E733" s="61">
        <v>30119629</v>
      </c>
      <c r="F733" s="50">
        <v>0</v>
      </c>
      <c r="G733" s="50">
        <v>0</v>
      </c>
      <c r="H733" s="61">
        <v>12337351</v>
      </c>
      <c r="I733" s="61">
        <v>277216</v>
      </c>
      <c r="J733" s="51">
        <v>3561188</v>
      </c>
      <c r="K733" s="61">
        <v>42734195</v>
      </c>
      <c r="L733" s="61">
        <v>46295383</v>
      </c>
      <c r="M733" s="118"/>
      <c r="N733" s="120">
        <v>42734195</v>
      </c>
      <c r="O733" s="120">
        <v>30396844</v>
      </c>
      <c r="P733" s="123">
        <v>1712437</v>
      </c>
      <c r="Q733" s="120">
        <v>51766817</v>
      </c>
      <c r="R733" s="120">
        <v>48205630</v>
      </c>
      <c r="S733" s="47"/>
    </row>
    <row r="734" spans="1:19" ht="12.75" customHeight="1" x14ac:dyDescent="0.2">
      <c r="A734" s="530"/>
      <c r="B734" s="530"/>
      <c r="C734" s="53" t="s">
        <v>3</v>
      </c>
      <c r="D734" s="54">
        <v>15</v>
      </c>
      <c r="E734" s="44">
        <v>17483.82</v>
      </c>
      <c r="F734" s="44">
        <v>0</v>
      </c>
      <c r="G734" s="44">
        <v>0</v>
      </c>
      <c r="H734" s="44">
        <v>6371.71</v>
      </c>
      <c r="I734" s="44">
        <v>143.16999999999999</v>
      </c>
      <c r="J734" s="44">
        <v>1999.89</v>
      </c>
      <c r="K734" s="44">
        <v>23998.7</v>
      </c>
      <c r="L734" s="46">
        <v>25998.59</v>
      </c>
      <c r="M734" s="117"/>
      <c r="N734" s="119">
        <v>23998.7</v>
      </c>
      <c r="O734" s="119">
        <v>17626.990000000002</v>
      </c>
      <c r="P734" s="119">
        <v>884.4</v>
      </c>
      <c r="Q734" s="119">
        <v>29171.45</v>
      </c>
      <c r="R734" s="119">
        <v>27171.56</v>
      </c>
      <c r="S734" s="47"/>
    </row>
    <row r="735" spans="1:19" ht="9" customHeight="1" x14ac:dyDescent="0.2">
      <c r="A735" s="530"/>
      <c r="B735" s="530"/>
      <c r="C735" s="48" t="s">
        <v>4</v>
      </c>
      <c r="D735" s="49">
        <v>20</v>
      </c>
      <c r="E735" s="61">
        <v>33853396</v>
      </c>
      <c r="F735" s="50">
        <v>0</v>
      </c>
      <c r="G735" s="50">
        <v>0</v>
      </c>
      <c r="H735" s="61">
        <v>12337351</v>
      </c>
      <c r="I735" s="61">
        <v>277216</v>
      </c>
      <c r="J735" s="51">
        <v>3872327</v>
      </c>
      <c r="K735" s="61">
        <v>46467963</v>
      </c>
      <c r="L735" s="61">
        <v>50340290</v>
      </c>
      <c r="M735" s="118"/>
      <c r="N735" s="120">
        <v>46467963</v>
      </c>
      <c r="O735" s="120">
        <v>34130612</v>
      </c>
      <c r="P735" s="123">
        <v>1712437</v>
      </c>
      <c r="Q735" s="120">
        <v>56483803</v>
      </c>
      <c r="R735" s="120">
        <v>52611476</v>
      </c>
      <c r="S735" s="47"/>
    </row>
    <row r="736" spans="1:19" ht="12.75" customHeight="1" x14ac:dyDescent="0.2">
      <c r="A736" s="530"/>
      <c r="B736" s="530"/>
      <c r="C736" s="53" t="s">
        <v>3</v>
      </c>
      <c r="D736" s="54">
        <v>21</v>
      </c>
      <c r="E736" s="44">
        <v>19345.82</v>
      </c>
      <c r="F736" s="44">
        <v>0</v>
      </c>
      <c r="G736" s="44">
        <v>0</v>
      </c>
      <c r="H736" s="44">
        <v>6371.71</v>
      </c>
      <c r="I736" s="44">
        <v>143.16999999999999</v>
      </c>
      <c r="J736" s="44">
        <v>2155.06</v>
      </c>
      <c r="K736" s="44">
        <v>25860.7</v>
      </c>
      <c r="L736" s="46">
        <v>28015.759999999998</v>
      </c>
      <c r="M736" s="117"/>
      <c r="N736" s="119">
        <v>25860.7</v>
      </c>
      <c r="O736" s="119">
        <v>19488.990000000002</v>
      </c>
      <c r="P736" s="119">
        <v>884.4</v>
      </c>
      <c r="Q736" s="119">
        <v>31523.78</v>
      </c>
      <c r="R736" s="119">
        <v>29368.720000000001</v>
      </c>
      <c r="S736" s="47"/>
    </row>
    <row r="737" spans="1:19" ht="9" customHeight="1" x14ac:dyDescent="0.2">
      <c r="A737" s="530"/>
      <c r="B737" s="530"/>
      <c r="C737" s="48" t="s">
        <v>4</v>
      </c>
      <c r="D737" s="49">
        <v>27</v>
      </c>
      <c r="E737" s="61">
        <v>37458731</v>
      </c>
      <c r="F737" s="50">
        <v>0</v>
      </c>
      <c r="G737" s="50">
        <v>0</v>
      </c>
      <c r="H737" s="61">
        <v>12337351</v>
      </c>
      <c r="I737" s="61">
        <v>277216</v>
      </c>
      <c r="J737" s="51">
        <v>4172778</v>
      </c>
      <c r="K737" s="61">
        <v>50073298</v>
      </c>
      <c r="L737" s="61">
        <v>54246076</v>
      </c>
      <c r="M737" s="118"/>
      <c r="N737" s="120">
        <v>50073298</v>
      </c>
      <c r="O737" s="120">
        <v>37735947</v>
      </c>
      <c r="P737" s="123">
        <v>1712437</v>
      </c>
      <c r="Q737" s="120">
        <v>61038550</v>
      </c>
      <c r="R737" s="120">
        <v>56865771</v>
      </c>
      <c r="S737" s="47"/>
    </row>
    <row r="738" spans="1:19" ht="12.75" customHeight="1" x14ac:dyDescent="0.2">
      <c r="A738" s="530"/>
      <c r="B738" s="530"/>
      <c r="C738" s="53" t="s">
        <v>3</v>
      </c>
      <c r="D738" s="54">
        <v>28</v>
      </c>
      <c r="E738" s="44">
        <v>21183.47</v>
      </c>
      <c r="F738" s="44">
        <v>0</v>
      </c>
      <c r="G738" s="44">
        <v>0</v>
      </c>
      <c r="H738" s="44">
        <v>6371.71</v>
      </c>
      <c r="I738" s="44">
        <v>143.16999999999999</v>
      </c>
      <c r="J738" s="44">
        <v>2308.1999999999998</v>
      </c>
      <c r="K738" s="44">
        <v>27698.35</v>
      </c>
      <c r="L738" s="46">
        <v>30006.55</v>
      </c>
      <c r="M738" s="117"/>
      <c r="N738" s="119">
        <v>27698.35</v>
      </c>
      <c r="O738" s="119">
        <v>21326.639999999999</v>
      </c>
      <c r="P738" s="119">
        <v>884.4</v>
      </c>
      <c r="Q738" s="119">
        <v>33845.35</v>
      </c>
      <c r="R738" s="119">
        <v>31537.15</v>
      </c>
      <c r="S738" s="47"/>
    </row>
    <row r="739" spans="1:19" ht="9" customHeight="1" x14ac:dyDescent="0.2">
      <c r="A739" s="530"/>
      <c r="B739" s="530"/>
      <c r="C739" s="48" t="s">
        <v>4</v>
      </c>
      <c r="D739" s="49">
        <v>34</v>
      </c>
      <c r="E739" s="61">
        <v>41016917</v>
      </c>
      <c r="F739" s="50">
        <v>0</v>
      </c>
      <c r="G739" s="50">
        <v>0</v>
      </c>
      <c r="H739" s="61">
        <v>12337351</v>
      </c>
      <c r="I739" s="61">
        <v>277216</v>
      </c>
      <c r="J739" s="51">
        <v>4469298</v>
      </c>
      <c r="K739" s="61">
        <v>53631484</v>
      </c>
      <c r="L739" s="61">
        <v>58100783</v>
      </c>
      <c r="M739" s="118"/>
      <c r="N739" s="120">
        <v>53631484</v>
      </c>
      <c r="O739" s="120">
        <v>41294133</v>
      </c>
      <c r="P739" s="123">
        <v>1712437</v>
      </c>
      <c r="Q739" s="120">
        <v>65533736</v>
      </c>
      <c r="R739" s="120">
        <v>61064437</v>
      </c>
      <c r="S739" s="47"/>
    </row>
    <row r="740" spans="1:19" ht="12.75" customHeight="1" x14ac:dyDescent="0.2">
      <c r="A740" s="530"/>
      <c r="B740" s="530"/>
      <c r="C740" s="53" t="s">
        <v>3</v>
      </c>
      <c r="D740" s="54">
        <v>35</v>
      </c>
      <c r="E740" s="44">
        <v>22555.4</v>
      </c>
      <c r="F740" s="44">
        <v>0</v>
      </c>
      <c r="G740" s="44">
        <v>0</v>
      </c>
      <c r="H740" s="44">
        <v>6371.71</v>
      </c>
      <c r="I740" s="44">
        <v>143.16999999999999</v>
      </c>
      <c r="J740" s="44">
        <v>2422.52</v>
      </c>
      <c r="K740" s="44">
        <v>29070.28</v>
      </c>
      <c r="L740" s="46">
        <v>31492.799999999999</v>
      </c>
      <c r="M740" s="117"/>
      <c r="N740" s="119">
        <v>29070.28</v>
      </c>
      <c r="O740" s="119">
        <v>22698.57</v>
      </c>
      <c r="P740" s="119">
        <v>884.4</v>
      </c>
      <c r="Q740" s="119">
        <v>35578.54</v>
      </c>
      <c r="R740" s="119">
        <v>33156.019999999997</v>
      </c>
      <c r="S740" s="47"/>
    </row>
    <row r="741" spans="1:19" ht="9" customHeight="1" x14ac:dyDescent="0.2">
      <c r="A741" s="531"/>
      <c r="B741" s="531"/>
      <c r="C741" s="58" t="s">
        <v>4</v>
      </c>
      <c r="D741" s="59"/>
      <c r="E741" s="61">
        <v>43673344</v>
      </c>
      <c r="F741" s="61">
        <v>0</v>
      </c>
      <c r="G741" s="61">
        <v>0</v>
      </c>
      <c r="H741" s="61">
        <v>12337351</v>
      </c>
      <c r="I741" s="61">
        <v>277216</v>
      </c>
      <c r="J741" s="61">
        <v>4690653</v>
      </c>
      <c r="K741" s="61">
        <v>56287911</v>
      </c>
      <c r="L741" s="61">
        <v>60978564</v>
      </c>
      <c r="M741" s="118"/>
      <c r="N741" s="123">
        <v>56287911</v>
      </c>
      <c r="O741" s="123">
        <v>43950560</v>
      </c>
      <c r="P741" s="123">
        <v>1712437</v>
      </c>
      <c r="Q741" s="123">
        <v>68889660</v>
      </c>
      <c r="R741" s="120">
        <v>64199007</v>
      </c>
      <c r="S741" s="47"/>
    </row>
    <row r="742" spans="1:19" ht="12.75" customHeight="1" x14ac:dyDescent="0.2">
      <c r="A742" s="492">
        <v>43191</v>
      </c>
      <c r="B742" s="492">
        <v>43465</v>
      </c>
      <c r="C742" s="42" t="s">
        <v>3</v>
      </c>
      <c r="D742" s="43">
        <v>0</v>
      </c>
      <c r="E742" s="44">
        <v>13520.76</v>
      </c>
      <c r="F742" s="44">
        <v>0</v>
      </c>
      <c r="G742" s="44"/>
      <c r="H742" s="44">
        <v>6371.71</v>
      </c>
      <c r="I742" s="44"/>
      <c r="J742" s="44">
        <v>1657.71</v>
      </c>
      <c r="K742" s="44">
        <v>19892.47</v>
      </c>
      <c r="L742" s="46">
        <v>21550.18</v>
      </c>
      <c r="M742" s="117"/>
      <c r="N742" s="119">
        <v>19892.47</v>
      </c>
      <c r="O742" s="119">
        <v>13520.76</v>
      </c>
      <c r="P742" s="119">
        <v>884.4</v>
      </c>
      <c r="Q742" s="119">
        <v>23983.919999999998</v>
      </c>
      <c r="R742" s="119">
        <v>22326.21</v>
      </c>
      <c r="S742" s="47"/>
    </row>
    <row r="743" spans="1:19" ht="9" customHeight="1" x14ac:dyDescent="0.2">
      <c r="A743" s="493"/>
      <c r="B743" s="493"/>
      <c r="C743" s="48" t="s">
        <v>4</v>
      </c>
      <c r="D743" s="49">
        <v>8</v>
      </c>
      <c r="E743" s="61">
        <v>26179842</v>
      </c>
      <c r="F743" s="50">
        <v>0</v>
      </c>
      <c r="G743" s="50">
        <v>0</v>
      </c>
      <c r="H743" s="61">
        <v>12337351</v>
      </c>
      <c r="I743" s="61"/>
      <c r="J743" s="51">
        <v>3209774</v>
      </c>
      <c r="K743" s="61">
        <v>38517193</v>
      </c>
      <c r="L743" s="61">
        <v>41726967</v>
      </c>
      <c r="M743" s="118"/>
      <c r="N743" s="120">
        <v>38517193</v>
      </c>
      <c r="O743" s="120">
        <v>26179842</v>
      </c>
      <c r="P743" s="123">
        <v>1712437</v>
      </c>
      <c r="Q743" s="120">
        <v>46439345</v>
      </c>
      <c r="R743" s="120">
        <v>43229571</v>
      </c>
      <c r="S743" s="47"/>
    </row>
    <row r="744" spans="1:19" ht="12.75" customHeight="1" x14ac:dyDescent="0.2">
      <c r="A744" s="530">
        <v>43191</v>
      </c>
      <c r="B744" s="530">
        <f>B742</f>
        <v>43465</v>
      </c>
      <c r="C744" s="53" t="s">
        <v>3</v>
      </c>
      <c r="D744" s="54">
        <v>9</v>
      </c>
      <c r="E744" s="44">
        <v>15698.66</v>
      </c>
      <c r="F744" s="44">
        <v>0</v>
      </c>
      <c r="G744" s="44">
        <v>0</v>
      </c>
      <c r="H744" s="44">
        <v>6371.71</v>
      </c>
      <c r="I744" s="44"/>
      <c r="J744" s="44">
        <v>1839.2</v>
      </c>
      <c r="K744" s="44">
        <v>22070.37</v>
      </c>
      <c r="L744" s="46">
        <v>23909.57</v>
      </c>
      <c r="M744" s="117"/>
      <c r="N744" s="119">
        <v>22070.37</v>
      </c>
      <c r="O744" s="119">
        <v>15698.66</v>
      </c>
      <c r="P744" s="119">
        <v>884.4</v>
      </c>
      <c r="Q744" s="119">
        <v>26735.33</v>
      </c>
      <c r="R744" s="119">
        <v>24896.13</v>
      </c>
      <c r="S744" s="47"/>
    </row>
    <row r="745" spans="1:19" ht="9" customHeight="1" x14ac:dyDescent="0.2">
      <c r="A745" s="530"/>
      <c r="B745" s="530"/>
      <c r="C745" s="48" t="s">
        <v>4</v>
      </c>
      <c r="D745" s="49">
        <v>14</v>
      </c>
      <c r="E745" s="61">
        <v>30396844</v>
      </c>
      <c r="F745" s="50">
        <v>0</v>
      </c>
      <c r="G745" s="50">
        <v>0</v>
      </c>
      <c r="H745" s="61">
        <v>12337351</v>
      </c>
      <c r="I745" s="61"/>
      <c r="J745" s="51">
        <v>3561188</v>
      </c>
      <c r="K745" s="61">
        <v>42734195</v>
      </c>
      <c r="L745" s="61">
        <v>46295383</v>
      </c>
      <c r="M745" s="118"/>
      <c r="N745" s="120">
        <v>42734195</v>
      </c>
      <c r="O745" s="120">
        <v>30396844</v>
      </c>
      <c r="P745" s="123">
        <v>1712437</v>
      </c>
      <c r="Q745" s="120">
        <v>51766817</v>
      </c>
      <c r="R745" s="120">
        <v>48205630</v>
      </c>
      <c r="S745" s="47"/>
    </row>
    <row r="746" spans="1:19" ht="12.75" customHeight="1" x14ac:dyDescent="0.2">
      <c r="A746" s="530"/>
      <c r="B746" s="530"/>
      <c r="C746" s="53" t="s">
        <v>3</v>
      </c>
      <c r="D746" s="54">
        <v>15</v>
      </c>
      <c r="E746" s="44">
        <v>17626.990000000002</v>
      </c>
      <c r="F746" s="44">
        <v>0</v>
      </c>
      <c r="G746" s="44">
        <v>0</v>
      </c>
      <c r="H746" s="44">
        <v>6371.71</v>
      </c>
      <c r="I746" s="44"/>
      <c r="J746" s="44">
        <v>1999.89</v>
      </c>
      <c r="K746" s="44">
        <v>23998.7</v>
      </c>
      <c r="L746" s="46">
        <v>25998.59</v>
      </c>
      <c r="M746" s="117"/>
      <c r="N746" s="119">
        <v>23998.7</v>
      </c>
      <c r="O746" s="119">
        <v>17626.990000000002</v>
      </c>
      <c r="P746" s="119">
        <v>884.4</v>
      </c>
      <c r="Q746" s="119">
        <v>29171.45</v>
      </c>
      <c r="R746" s="119">
        <v>27171.56</v>
      </c>
      <c r="S746" s="47"/>
    </row>
    <row r="747" spans="1:19" ht="9" customHeight="1" x14ac:dyDescent="0.2">
      <c r="A747" s="530"/>
      <c r="B747" s="530"/>
      <c r="C747" s="48" t="s">
        <v>4</v>
      </c>
      <c r="D747" s="49">
        <v>20</v>
      </c>
      <c r="E747" s="61">
        <v>34130612</v>
      </c>
      <c r="F747" s="50">
        <v>0</v>
      </c>
      <c r="G747" s="50">
        <v>0</v>
      </c>
      <c r="H747" s="61">
        <v>12337351</v>
      </c>
      <c r="I747" s="61"/>
      <c r="J747" s="51">
        <v>3872327</v>
      </c>
      <c r="K747" s="61">
        <v>46467963</v>
      </c>
      <c r="L747" s="61">
        <v>50340290</v>
      </c>
      <c r="M747" s="118"/>
      <c r="N747" s="120">
        <v>46467963</v>
      </c>
      <c r="O747" s="120">
        <v>34130612</v>
      </c>
      <c r="P747" s="123">
        <v>1712437</v>
      </c>
      <c r="Q747" s="120">
        <v>56483803</v>
      </c>
      <c r="R747" s="120">
        <v>52611476</v>
      </c>
      <c r="S747" s="47"/>
    </row>
    <row r="748" spans="1:19" ht="12.75" customHeight="1" x14ac:dyDescent="0.2">
      <c r="A748" s="530"/>
      <c r="B748" s="530"/>
      <c r="C748" s="53" t="s">
        <v>3</v>
      </c>
      <c r="D748" s="54">
        <v>21</v>
      </c>
      <c r="E748" s="44">
        <v>19488.990000000002</v>
      </c>
      <c r="F748" s="44">
        <v>0</v>
      </c>
      <c r="G748" s="44">
        <v>0</v>
      </c>
      <c r="H748" s="44">
        <v>6371.71</v>
      </c>
      <c r="I748" s="44"/>
      <c r="J748" s="44">
        <v>2155.06</v>
      </c>
      <c r="K748" s="44">
        <v>25860.7</v>
      </c>
      <c r="L748" s="46">
        <v>28015.759999999998</v>
      </c>
      <c r="M748" s="117"/>
      <c r="N748" s="119">
        <v>25860.7</v>
      </c>
      <c r="O748" s="119">
        <v>19488.990000000002</v>
      </c>
      <c r="P748" s="119">
        <v>884.4</v>
      </c>
      <c r="Q748" s="119">
        <v>31523.78</v>
      </c>
      <c r="R748" s="119">
        <v>29368.720000000001</v>
      </c>
      <c r="S748" s="47"/>
    </row>
    <row r="749" spans="1:19" ht="9" customHeight="1" x14ac:dyDescent="0.2">
      <c r="A749" s="530"/>
      <c r="B749" s="530"/>
      <c r="C749" s="48" t="s">
        <v>4</v>
      </c>
      <c r="D749" s="49">
        <v>27</v>
      </c>
      <c r="E749" s="61">
        <v>37735947</v>
      </c>
      <c r="F749" s="50">
        <v>0</v>
      </c>
      <c r="G749" s="50">
        <v>0</v>
      </c>
      <c r="H749" s="61">
        <v>12337351</v>
      </c>
      <c r="I749" s="61"/>
      <c r="J749" s="51">
        <v>4172778</v>
      </c>
      <c r="K749" s="61">
        <v>50073298</v>
      </c>
      <c r="L749" s="61">
        <v>54246076</v>
      </c>
      <c r="M749" s="118"/>
      <c r="N749" s="120">
        <v>50073298</v>
      </c>
      <c r="O749" s="120">
        <v>37735947</v>
      </c>
      <c r="P749" s="123">
        <v>1712437</v>
      </c>
      <c r="Q749" s="120">
        <v>61038550</v>
      </c>
      <c r="R749" s="120">
        <v>56865771</v>
      </c>
      <c r="S749" s="47"/>
    </row>
    <row r="750" spans="1:19" ht="12.75" customHeight="1" x14ac:dyDescent="0.2">
      <c r="A750" s="530"/>
      <c r="B750" s="530"/>
      <c r="C750" s="53" t="s">
        <v>3</v>
      </c>
      <c r="D750" s="54">
        <v>28</v>
      </c>
      <c r="E750" s="44">
        <v>21326.639999999999</v>
      </c>
      <c r="F750" s="44">
        <v>0</v>
      </c>
      <c r="G750" s="44">
        <v>0</v>
      </c>
      <c r="H750" s="44">
        <v>6371.71</v>
      </c>
      <c r="I750" s="44"/>
      <c r="J750" s="44">
        <v>2308.1999999999998</v>
      </c>
      <c r="K750" s="44">
        <v>27698.35</v>
      </c>
      <c r="L750" s="46">
        <v>30006.55</v>
      </c>
      <c r="M750" s="117"/>
      <c r="N750" s="119">
        <v>27698.35</v>
      </c>
      <c r="O750" s="119">
        <v>21326.639999999999</v>
      </c>
      <c r="P750" s="119">
        <v>884.4</v>
      </c>
      <c r="Q750" s="119">
        <v>33845.35</v>
      </c>
      <c r="R750" s="119">
        <v>31537.15</v>
      </c>
      <c r="S750" s="47"/>
    </row>
    <row r="751" spans="1:19" ht="9" customHeight="1" x14ac:dyDescent="0.2">
      <c r="A751" s="530"/>
      <c r="B751" s="530"/>
      <c r="C751" s="48" t="s">
        <v>4</v>
      </c>
      <c r="D751" s="49">
        <v>34</v>
      </c>
      <c r="E751" s="61">
        <v>41294133</v>
      </c>
      <c r="F751" s="50">
        <v>0</v>
      </c>
      <c r="G751" s="50">
        <v>0</v>
      </c>
      <c r="H751" s="61">
        <v>12337351</v>
      </c>
      <c r="I751" s="61"/>
      <c r="J751" s="51">
        <v>4469298</v>
      </c>
      <c r="K751" s="61">
        <v>53631484</v>
      </c>
      <c r="L751" s="61">
        <v>58100783</v>
      </c>
      <c r="M751" s="118"/>
      <c r="N751" s="120">
        <v>53631484</v>
      </c>
      <c r="O751" s="120">
        <v>41294133</v>
      </c>
      <c r="P751" s="123">
        <v>1712437</v>
      </c>
      <c r="Q751" s="120">
        <v>65533736</v>
      </c>
      <c r="R751" s="120">
        <v>61064437</v>
      </c>
      <c r="S751" s="47"/>
    </row>
    <row r="752" spans="1:19" ht="12.75" customHeight="1" x14ac:dyDescent="0.2">
      <c r="A752" s="530"/>
      <c r="B752" s="530"/>
      <c r="C752" s="53" t="s">
        <v>3</v>
      </c>
      <c r="D752" s="54">
        <v>35</v>
      </c>
      <c r="E752" s="44">
        <v>22698.57</v>
      </c>
      <c r="F752" s="44">
        <v>0</v>
      </c>
      <c r="G752" s="44">
        <v>0</v>
      </c>
      <c r="H752" s="44">
        <v>6371.71</v>
      </c>
      <c r="I752" s="44"/>
      <c r="J752" s="44">
        <v>2422.52</v>
      </c>
      <c r="K752" s="44">
        <v>29070.28</v>
      </c>
      <c r="L752" s="46">
        <v>31492.799999999999</v>
      </c>
      <c r="M752" s="117"/>
      <c r="N752" s="119">
        <v>29070.28</v>
      </c>
      <c r="O752" s="119">
        <v>22698.57</v>
      </c>
      <c r="P752" s="119">
        <v>884.4</v>
      </c>
      <c r="Q752" s="119">
        <v>35578.54</v>
      </c>
      <c r="R752" s="119">
        <v>33156.019999999997</v>
      </c>
      <c r="S752" s="47"/>
    </row>
    <row r="753" spans="1:19" ht="9" customHeight="1" x14ac:dyDescent="0.2">
      <c r="A753" s="531"/>
      <c r="B753" s="531"/>
      <c r="C753" s="58" t="s">
        <v>4</v>
      </c>
      <c r="D753" s="59"/>
      <c r="E753" s="61">
        <v>43950560</v>
      </c>
      <c r="F753" s="61">
        <v>0</v>
      </c>
      <c r="G753" s="61">
        <v>0</v>
      </c>
      <c r="H753" s="61">
        <v>12337351</v>
      </c>
      <c r="I753" s="61"/>
      <c r="J753" s="61">
        <v>4690653</v>
      </c>
      <c r="K753" s="61">
        <v>56287911</v>
      </c>
      <c r="L753" s="61">
        <v>60978564</v>
      </c>
      <c r="M753" s="118"/>
      <c r="N753" s="123">
        <v>56287911</v>
      </c>
      <c r="O753" s="123">
        <v>43950560</v>
      </c>
      <c r="P753" s="123">
        <v>1712437</v>
      </c>
      <c r="Q753" s="123">
        <v>68889660</v>
      </c>
      <c r="R753" s="120">
        <v>64199007</v>
      </c>
      <c r="S753" s="47"/>
    </row>
    <row r="754" spans="1:19" ht="12.75" customHeight="1" x14ac:dyDescent="0.2">
      <c r="A754" s="492">
        <f>B742+1</f>
        <v>43466</v>
      </c>
      <c r="B754" s="492">
        <v>43830</v>
      </c>
      <c r="C754" s="42" t="s">
        <v>3</v>
      </c>
      <c r="D754" s="43">
        <v>0</v>
      </c>
      <c r="E754" s="44">
        <v>13705.58</v>
      </c>
      <c r="F754" s="44">
        <v>0</v>
      </c>
      <c r="G754" s="44"/>
      <c r="H754" s="44">
        <v>6371.71</v>
      </c>
      <c r="I754" s="44"/>
      <c r="J754" s="44">
        <f>K754/12</f>
        <v>1673.11</v>
      </c>
      <c r="K754" s="44">
        <f>SUM(E754:I754)</f>
        <v>20077.29</v>
      </c>
      <c r="L754" s="46">
        <f>SUM(E754:J754)</f>
        <v>21750.400000000001</v>
      </c>
      <c r="M754" s="117"/>
      <c r="N754" s="119">
        <f>K754</f>
        <v>20077.29</v>
      </c>
      <c r="O754" s="119">
        <f>E754+F754+G754+I754</f>
        <v>13705.58</v>
      </c>
      <c r="P754" s="119">
        <v>884.4</v>
      </c>
      <c r="Q754" s="119">
        <f>L754+(IF(P754&gt;O754*0.18,P754,O754*0.18))</f>
        <v>24217.4</v>
      </c>
      <c r="R754" s="119">
        <f>N754+O754*0.18</f>
        <v>22544.29</v>
      </c>
      <c r="S754" s="47"/>
    </row>
    <row r="755" spans="1:19" ht="9" customHeight="1" x14ac:dyDescent="0.2">
      <c r="A755" s="493"/>
      <c r="B755" s="493"/>
      <c r="C755" s="48" t="s">
        <v>4</v>
      </c>
      <c r="D755" s="49">
        <v>8</v>
      </c>
      <c r="E755" s="61">
        <f t="shared" ref="E755:L755" si="0">E754*1936.27</f>
        <v>26537703</v>
      </c>
      <c r="F755" s="50">
        <f t="shared" si="0"/>
        <v>0</v>
      </c>
      <c r="G755" s="50">
        <f t="shared" si="0"/>
        <v>0</v>
      </c>
      <c r="H755" s="61">
        <f t="shared" si="0"/>
        <v>12337351</v>
      </c>
      <c r="I755" s="61">
        <f t="shared" si="0"/>
        <v>0</v>
      </c>
      <c r="J755" s="51">
        <f t="shared" si="0"/>
        <v>3239593</v>
      </c>
      <c r="K755" s="61">
        <f t="shared" si="0"/>
        <v>38875054</v>
      </c>
      <c r="L755" s="61">
        <f t="shared" si="0"/>
        <v>42114647</v>
      </c>
      <c r="M755" s="118"/>
      <c r="N755" s="120">
        <f t="shared" ref="N755:R755" si="1">N754*1936.27</f>
        <v>38875054</v>
      </c>
      <c r="O755" s="120">
        <f t="shared" si="1"/>
        <v>26537703</v>
      </c>
      <c r="P755" s="123">
        <f t="shared" si="1"/>
        <v>1712437</v>
      </c>
      <c r="Q755" s="120">
        <f t="shared" si="1"/>
        <v>46891425</v>
      </c>
      <c r="R755" s="120">
        <f t="shared" si="1"/>
        <v>43651832</v>
      </c>
      <c r="S755" s="47"/>
    </row>
    <row r="756" spans="1:19" ht="12.75" customHeight="1" x14ac:dyDescent="0.2">
      <c r="A756" s="530">
        <f>A754</f>
        <v>43466</v>
      </c>
      <c r="B756" s="530">
        <f>B754</f>
        <v>43830</v>
      </c>
      <c r="C756" s="53" t="s">
        <v>3</v>
      </c>
      <c r="D756" s="54">
        <v>9</v>
      </c>
      <c r="E756" s="44">
        <v>15903.82</v>
      </c>
      <c r="F756" s="44">
        <v>0</v>
      </c>
      <c r="G756" s="44"/>
      <c r="H756" s="44">
        <v>6371.71</v>
      </c>
      <c r="I756" s="44"/>
      <c r="J756" s="44">
        <f t="shared" ref="J756" si="2">K756/12</f>
        <v>1856.29</v>
      </c>
      <c r="K756" s="44">
        <f t="shared" ref="K756" si="3">SUM(E756:I756)</f>
        <v>22275.53</v>
      </c>
      <c r="L756" s="46">
        <f t="shared" ref="L756" si="4">SUM(E756:J756)</f>
        <v>24131.82</v>
      </c>
      <c r="M756" s="117"/>
      <c r="N756" s="119">
        <f t="shared" ref="N756" si="5">K756</f>
        <v>22275.53</v>
      </c>
      <c r="O756" s="119">
        <f t="shared" ref="O756" si="6">E756+F756+G756+I756</f>
        <v>15903.82</v>
      </c>
      <c r="P756" s="119">
        <v>884.4</v>
      </c>
      <c r="Q756" s="119">
        <f t="shared" ref="Q756" si="7">L756+(IF(P756&gt;O756*0.18,P756,O756*0.18))</f>
        <v>26994.51</v>
      </c>
      <c r="R756" s="119">
        <f t="shared" ref="R756" si="8">N756+O756*0.18</f>
        <v>25138.22</v>
      </c>
      <c r="S756" s="47"/>
    </row>
    <row r="757" spans="1:19" ht="9" customHeight="1" x14ac:dyDescent="0.2">
      <c r="A757" s="530"/>
      <c r="B757" s="530"/>
      <c r="C757" s="48" t="s">
        <v>4</v>
      </c>
      <c r="D757" s="49">
        <v>14</v>
      </c>
      <c r="E757" s="61">
        <f t="shared" ref="E757" si="9">E756*1936.27</f>
        <v>30794090</v>
      </c>
      <c r="F757" s="50">
        <f t="shared" ref="F757" si="10">F756*1936.27</f>
        <v>0</v>
      </c>
      <c r="G757" s="50">
        <f t="shared" ref="G757" si="11">G756*1936.27</f>
        <v>0</v>
      </c>
      <c r="H757" s="61">
        <f t="shared" ref="H757" si="12">H756*1936.27</f>
        <v>12337351</v>
      </c>
      <c r="I757" s="61">
        <f t="shared" ref="I757" si="13">I756*1936.27</f>
        <v>0</v>
      </c>
      <c r="J757" s="51">
        <f t="shared" ref="J757" si="14">J756*1936.27</f>
        <v>3594279</v>
      </c>
      <c r="K757" s="61">
        <f t="shared" ref="K757" si="15">K756*1936.27</f>
        <v>43131440</v>
      </c>
      <c r="L757" s="61">
        <f t="shared" ref="L757" si="16">L756*1936.27</f>
        <v>46725719</v>
      </c>
      <c r="M757" s="118"/>
      <c r="N757" s="120">
        <f t="shared" ref="N757" si="17">N756*1936.27</f>
        <v>43131440</v>
      </c>
      <c r="O757" s="120">
        <f t="shared" ref="O757" si="18">O756*1936.27</f>
        <v>30794090</v>
      </c>
      <c r="P757" s="123">
        <f t="shared" ref="P757" si="19">P756*1936.27</f>
        <v>1712437</v>
      </c>
      <c r="Q757" s="120">
        <f t="shared" ref="Q757" si="20">Q756*1936.27</f>
        <v>52268660</v>
      </c>
      <c r="R757" s="120">
        <f t="shared" ref="R757" si="21">R756*1936.27</f>
        <v>48674381</v>
      </c>
      <c r="S757" s="47"/>
    </row>
    <row r="758" spans="1:19" ht="12.75" customHeight="1" x14ac:dyDescent="0.2">
      <c r="A758" s="530"/>
      <c r="B758" s="530"/>
      <c r="C758" s="53" t="s">
        <v>3</v>
      </c>
      <c r="D758" s="54">
        <v>15</v>
      </c>
      <c r="E758" s="44">
        <v>17850.11</v>
      </c>
      <c r="F758" s="44">
        <v>0</v>
      </c>
      <c r="G758" s="44"/>
      <c r="H758" s="44">
        <v>6371.71</v>
      </c>
      <c r="I758" s="44"/>
      <c r="J758" s="44">
        <f t="shared" ref="J758" si="22">K758/12</f>
        <v>2018.49</v>
      </c>
      <c r="K758" s="44">
        <f t="shared" ref="K758" si="23">SUM(E758:I758)</f>
        <v>24221.82</v>
      </c>
      <c r="L758" s="46">
        <f t="shared" ref="L758" si="24">SUM(E758:J758)</f>
        <v>26240.31</v>
      </c>
      <c r="M758" s="117"/>
      <c r="N758" s="119">
        <f t="shared" ref="N758" si="25">K758</f>
        <v>24221.82</v>
      </c>
      <c r="O758" s="119">
        <f t="shared" ref="O758" si="26">E758+F758+G758+I758</f>
        <v>17850.11</v>
      </c>
      <c r="P758" s="119">
        <v>884.4</v>
      </c>
      <c r="Q758" s="119">
        <f t="shared" ref="Q758" si="27">L758+(IF(P758&gt;O758*0.18,P758,O758*0.18))</f>
        <v>29453.33</v>
      </c>
      <c r="R758" s="119">
        <f t="shared" ref="R758" si="28">N758+O758*0.18</f>
        <v>27434.84</v>
      </c>
      <c r="S758" s="47"/>
    </row>
    <row r="759" spans="1:19" ht="9" customHeight="1" x14ac:dyDescent="0.2">
      <c r="A759" s="530"/>
      <c r="B759" s="530"/>
      <c r="C759" s="48" t="s">
        <v>4</v>
      </c>
      <c r="D759" s="49">
        <v>20</v>
      </c>
      <c r="E759" s="61">
        <f t="shared" ref="E759" si="29">E758*1936.27</f>
        <v>34562632</v>
      </c>
      <c r="F759" s="50">
        <f t="shared" ref="F759" si="30">F758*1936.27</f>
        <v>0</v>
      </c>
      <c r="G759" s="50">
        <f t="shared" ref="G759" si="31">G758*1936.27</f>
        <v>0</v>
      </c>
      <c r="H759" s="61">
        <f t="shared" ref="H759" si="32">H758*1936.27</f>
        <v>12337351</v>
      </c>
      <c r="I759" s="61">
        <f t="shared" ref="I759" si="33">I758*1936.27</f>
        <v>0</v>
      </c>
      <c r="J759" s="51">
        <f t="shared" ref="J759" si="34">J758*1936.27</f>
        <v>3908342</v>
      </c>
      <c r="K759" s="61">
        <f t="shared" ref="K759" si="35">K758*1936.27</f>
        <v>46899983</v>
      </c>
      <c r="L759" s="61">
        <f t="shared" ref="L759" si="36">L758*1936.27</f>
        <v>50808325</v>
      </c>
      <c r="M759" s="118"/>
      <c r="N759" s="120">
        <f t="shared" ref="N759" si="37">N758*1936.27</f>
        <v>46899983</v>
      </c>
      <c r="O759" s="120">
        <f t="shared" ref="O759" si="38">O758*1936.27</f>
        <v>34562632</v>
      </c>
      <c r="P759" s="123">
        <f t="shared" ref="P759" si="39">P758*1936.27</f>
        <v>1712437</v>
      </c>
      <c r="Q759" s="120">
        <f t="shared" ref="Q759" si="40">Q758*1936.27</f>
        <v>57029599</v>
      </c>
      <c r="R759" s="120">
        <f t="shared" ref="R759" si="41">R758*1936.27</f>
        <v>53121258</v>
      </c>
      <c r="S759" s="47"/>
    </row>
    <row r="760" spans="1:19" ht="12.75" customHeight="1" x14ac:dyDescent="0.2">
      <c r="A760" s="530"/>
      <c r="B760" s="530"/>
      <c r="C760" s="53" t="s">
        <v>3</v>
      </c>
      <c r="D760" s="54">
        <v>21</v>
      </c>
      <c r="E760" s="44">
        <v>19728.95</v>
      </c>
      <c r="F760" s="44">
        <v>0</v>
      </c>
      <c r="G760" s="44"/>
      <c r="H760" s="44">
        <v>6371.71</v>
      </c>
      <c r="I760" s="44"/>
      <c r="J760" s="44">
        <f t="shared" ref="J760" si="42">K760/12</f>
        <v>2175.06</v>
      </c>
      <c r="K760" s="44">
        <f t="shared" ref="K760" si="43">SUM(E760:I760)</f>
        <v>26100.66</v>
      </c>
      <c r="L760" s="46">
        <f t="shared" ref="L760" si="44">SUM(E760:J760)</f>
        <v>28275.72</v>
      </c>
      <c r="M760" s="117"/>
      <c r="N760" s="119">
        <f t="shared" ref="N760" si="45">K760</f>
        <v>26100.66</v>
      </c>
      <c r="O760" s="119">
        <f t="shared" ref="O760" si="46">E760+F760+G760+I760</f>
        <v>19728.95</v>
      </c>
      <c r="P760" s="119">
        <v>884.4</v>
      </c>
      <c r="Q760" s="119">
        <f t="shared" ref="Q760" si="47">L760+(IF(P760&gt;O760*0.18,P760,O760*0.18))</f>
        <v>31826.93</v>
      </c>
      <c r="R760" s="119">
        <f t="shared" ref="R760" si="48">N760+O760*0.18</f>
        <v>29651.87</v>
      </c>
      <c r="S760" s="47"/>
    </row>
    <row r="761" spans="1:19" ht="9" customHeight="1" x14ac:dyDescent="0.2">
      <c r="A761" s="530"/>
      <c r="B761" s="530"/>
      <c r="C761" s="48" t="s">
        <v>4</v>
      </c>
      <c r="D761" s="49">
        <v>27</v>
      </c>
      <c r="E761" s="61">
        <f t="shared" ref="E761" si="49">E760*1936.27</f>
        <v>38200574</v>
      </c>
      <c r="F761" s="50">
        <f t="shared" ref="F761" si="50">F760*1936.27</f>
        <v>0</v>
      </c>
      <c r="G761" s="50">
        <f t="shared" ref="G761" si="51">G760*1936.27</f>
        <v>0</v>
      </c>
      <c r="H761" s="61">
        <f t="shared" ref="H761" si="52">H760*1936.27</f>
        <v>12337351</v>
      </c>
      <c r="I761" s="61">
        <f t="shared" ref="I761" si="53">I760*1936.27</f>
        <v>0</v>
      </c>
      <c r="J761" s="51">
        <f t="shared" ref="J761" si="54">J760*1936.27</f>
        <v>4211503</v>
      </c>
      <c r="K761" s="61">
        <f t="shared" ref="K761" si="55">K760*1936.27</f>
        <v>50537925</v>
      </c>
      <c r="L761" s="61">
        <f t="shared" ref="L761" si="56">L760*1936.27</f>
        <v>54749428</v>
      </c>
      <c r="M761" s="118"/>
      <c r="N761" s="120">
        <f t="shared" ref="N761" si="57">N760*1936.27</f>
        <v>50537925</v>
      </c>
      <c r="O761" s="120">
        <f t="shared" ref="O761" si="58">O760*1936.27</f>
        <v>38200574</v>
      </c>
      <c r="P761" s="123">
        <f t="shared" ref="P761" si="59">P760*1936.27</f>
        <v>1712437</v>
      </c>
      <c r="Q761" s="120">
        <f t="shared" ref="Q761" si="60">Q760*1936.27</f>
        <v>61625530</v>
      </c>
      <c r="R761" s="120">
        <f t="shared" ref="R761" si="61">R760*1936.27</f>
        <v>57414026</v>
      </c>
      <c r="S761" s="47"/>
    </row>
    <row r="762" spans="1:19" ht="12.75" customHeight="1" x14ac:dyDescent="0.2">
      <c r="A762" s="530"/>
      <c r="B762" s="530"/>
      <c r="C762" s="53" t="s">
        <v>3</v>
      </c>
      <c r="D762" s="54">
        <v>28</v>
      </c>
      <c r="E762" s="44">
        <v>21583.5</v>
      </c>
      <c r="F762" s="44">
        <v>0</v>
      </c>
      <c r="G762" s="44"/>
      <c r="H762" s="44">
        <v>6371.71</v>
      </c>
      <c r="I762" s="44"/>
      <c r="J762" s="44">
        <f t="shared" ref="J762" si="62">K762/12</f>
        <v>2329.6</v>
      </c>
      <c r="K762" s="44">
        <f t="shared" ref="K762" si="63">SUM(E762:I762)</f>
        <v>27955.21</v>
      </c>
      <c r="L762" s="46">
        <f t="shared" ref="L762" si="64">SUM(E762:J762)</f>
        <v>30284.81</v>
      </c>
      <c r="M762" s="117"/>
      <c r="N762" s="119">
        <f t="shared" ref="N762" si="65">K762</f>
        <v>27955.21</v>
      </c>
      <c r="O762" s="119">
        <f t="shared" ref="O762" si="66">E762+F762+G762+I762</f>
        <v>21583.5</v>
      </c>
      <c r="P762" s="119">
        <v>884.4</v>
      </c>
      <c r="Q762" s="119">
        <f t="shared" ref="Q762" si="67">L762+(IF(P762&gt;O762*0.18,P762,O762*0.18))</f>
        <v>34169.839999999997</v>
      </c>
      <c r="R762" s="119">
        <f t="shared" ref="R762" si="68">N762+O762*0.18</f>
        <v>31840.240000000002</v>
      </c>
      <c r="S762" s="47"/>
    </row>
    <row r="763" spans="1:19" ht="9" customHeight="1" x14ac:dyDescent="0.2">
      <c r="A763" s="530"/>
      <c r="B763" s="530"/>
      <c r="C763" s="48" t="s">
        <v>4</v>
      </c>
      <c r="D763" s="49">
        <v>34</v>
      </c>
      <c r="E763" s="61">
        <f t="shared" ref="E763" si="69">E762*1936.27</f>
        <v>41791484</v>
      </c>
      <c r="F763" s="50">
        <f t="shared" ref="F763" si="70">F762*1936.27</f>
        <v>0</v>
      </c>
      <c r="G763" s="50">
        <f t="shared" ref="G763" si="71">G762*1936.27</f>
        <v>0</v>
      </c>
      <c r="H763" s="61">
        <f t="shared" ref="H763" si="72">H762*1936.27</f>
        <v>12337351</v>
      </c>
      <c r="I763" s="61">
        <f t="shared" ref="I763" si="73">I762*1936.27</f>
        <v>0</v>
      </c>
      <c r="J763" s="51">
        <f t="shared" ref="J763" si="74">J762*1936.27</f>
        <v>4510735</v>
      </c>
      <c r="K763" s="61">
        <f t="shared" ref="K763" si="75">K762*1936.27</f>
        <v>54128834</v>
      </c>
      <c r="L763" s="61">
        <f t="shared" ref="L763" si="76">L762*1936.27</f>
        <v>58639569</v>
      </c>
      <c r="M763" s="118"/>
      <c r="N763" s="120">
        <f t="shared" ref="N763" si="77">N762*1936.27</f>
        <v>54128834</v>
      </c>
      <c r="O763" s="120">
        <f t="shared" ref="O763" si="78">O762*1936.27</f>
        <v>41791484</v>
      </c>
      <c r="P763" s="123">
        <f t="shared" ref="P763" si="79">P762*1936.27</f>
        <v>1712437</v>
      </c>
      <c r="Q763" s="120">
        <f t="shared" ref="Q763" si="80">Q762*1936.27</f>
        <v>66162036</v>
      </c>
      <c r="R763" s="120">
        <f t="shared" ref="R763" si="81">R762*1936.27</f>
        <v>61651302</v>
      </c>
      <c r="S763" s="47"/>
    </row>
    <row r="764" spans="1:19" ht="12.75" customHeight="1" x14ac:dyDescent="0.2">
      <c r="A764" s="530"/>
      <c r="B764" s="530"/>
      <c r="C764" s="53" t="s">
        <v>3</v>
      </c>
      <c r="D764" s="54">
        <v>35</v>
      </c>
      <c r="E764" s="44">
        <v>22968.49</v>
      </c>
      <c r="F764" s="44">
        <v>0</v>
      </c>
      <c r="G764" s="44"/>
      <c r="H764" s="44">
        <v>6371.71</v>
      </c>
      <c r="I764" s="44"/>
      <c r="J764" s="44">
        <f t="shared" ref="J764" si="82">K764/12</f>
        <v>2445.02</v>
      </c>
      <c r="K764" s="44">
        <f t="shared" ref="K764" si="83">SUM(E764:I764)</f>
        <v>29340.2</v>
      </c>
      <c r="L764" s="46">
        <f t="shared" ref="L764" si="84">SUM(E764:J764)</f>
        <v>31785.22</v>
      </c>
      <c r="M764" s="117"/>
      <c r="N764" s="119">
        <f t="shared" ref="N764" si="85">K764</f>
        <v>29340.2</v>
      </c>
      <c r="O764" s="119">
        <f t="shared" ref="O764" si="86">E764+F764+G764+I764</f>
        <v>22968.49</v>
      </c>
      <c r="P764" s="119">
        <v>884.4</v>
      </c>
      <c r="Q764" s="119">
        <f t="shared" ref="Q764" si="87">L764+(IF(P764&gt;O764*0.18,P764,O764*0.18))</f>
        <v>35919.550000000003</v>
      </c>
      <c r="R764" s="119">
        <f t="shared" ref="R764" si="88">N764+O764*0.18</f>
        <v>33474.53</v>
      </c>
      <c r="S764" s="47"/>
    </row>
    <row r="765" spans="1:19" ht="9" customHeight="1" x14ac:dyDescent="0.2">
      <c r="A765" s="531"/>
      <c r="B765" s="531"/>
      <c r="C765" s="58" t="s">
        <v>4</v>
      </c>
      <c r="D765" s="59"/>
      <c r="E765" s="61">
        <f t="shared" ref="E765" si="89">E764*1936.27</f>
        <v>44473198</v>
      </c>
      <c r="F765" s="50">
        <f t="shared" ref="F765" si="90">F764*1936.27</f>
        <v>0</v>
      </c>
      <c r="G765" s="50">
        <f t="shared" ref="G765" si="91">G764*1936.27</f>
        <v>0</v>
      </c>
      <c r="H765" s="61">
        <f t="shared" ref="H765" si="92">H764*1936.27</f>
        <v>12337351</v>
      </c>
      <c r="I765" s="61">
        <f t="shared" ref="I765" si="93">I764*1936.27</f>
        <v>0</v>
      </c>
      <c r="J765" s="51">
        <f t="shared" ref="J765" si="94">J764*1936.27</f>
        <v>4734219</v>
      </c>
      <c r="K765" s="61">
        <f t="shared" ref="K765" si="95">K764*1936.27</f>
        <v>56810549</v>
      </c>
      <c r="L765" s="61">
        <f t="shared" ref="L765" si="96">L764*1936.27</f>
        <v>61544768</v>
      </c>
      <c r="M765" s="118"/>
      <c r="N765" s="120">
        <f t="shared" ref="N765" si="97">N764*1936.27</f>
        <v>56810549</v>
      </c>
      <c r="O765" s="120">
        <f t="shared" ref="O765" si="98">O764*1936.27</f>
        <v>44473198</v>
      </c>
      <c r="P765" s="123">
        <f t="shared" ref="P765" si="99">P764*1936.27</f>
        <v>1712437</v>
      </c>
      <c r="Q765" s="120">
        <f t="shared" ref="Q765" si="100">Q764*1936.27</f>
        <v>69549947</v>
      </c>
      <c r="R765" s="120">
        <f t="shared" ref="R765" si="101">R764*1936.27</f>
        <v>64815728</v>
      </c>
      <c r="S765" s="47"/>
    </row>
    <row r="766" spans="1:19" ht="12.75" customHeight="1" x14ac:dyDescent="0.2">
      <c r="A766" s="492">
        <f>B754+1</f>
        <v>43831</v>
      </c>
      <c r="B766" s="492">
        <v>44196</v>
      </c>
      <c r="C766" s="42" t="s">
        <v>3</v>
      </c>
      <c r="D766" s="43">
        <v>0</v>
      </c>
      <c r="E766" s="44">
        <v>13861.58</v>
      </c>
      <c r="F766" s="44">
        <v>0</v>
      </c>
      <c r="G766" s="44"/>
      <c r="H766" s="44">
        <v>6371.71</v>
      </c>
      <c r="I766" s="44"/>
      <c r="J766" s="44">
        <f t="shared" ref="J766" si="102">K766/12</f>
        <v>1686.11</v>
      </c>
      <c r="K766" s="44">
        <f t="shared" ref="K766" si="103">SUM(E766:I766)</f>
        <v>20233.29</v>
      </c>
      <c r="L766" s="46">
        <f t="shared" ref="L766" si="104">SUM(E766:J766)</f>
        <v>21919.4</v>
      </c>
      <c r="M766" s="117"/>
      <c r="N766" s="119">
        <f t="shared" ref="N766" si="105">K766</f>
        <v>20233.29</v>
      </c>
      <c r="O766" s="119">
        <f t="shared" ref="O766" si="106">E766+F766+G766+I766</f>
        <v>13861.58</v>
      </c>
      <c r="P766" s="119">
        <v>884.4</v>
      </c>
      <c r="Q766" s="119">
        <f t="shared" ref="Q766" si="107">L766+(IF(P766&gt;O766*0.18,P766,O766*0.18))</f>
        <v>24414.48</v>
      </c>
      <c r="R766" s="119">
        <f t="shared" ref="R766" si="108">N766+O766*0.18</f>
        <v>22728.37</v>
      </c>
      <c r="S766" s="47"/>
    </row>
    <row r="767" spans="1:19" ht="9" customHeight="1" x14ac:dyDescent="0.2">
      <c r="A767" s="493"/>
      <c r="B767" s="493"/>
      <c r="C767" s="48" t="s">
        <v>4</v>
      </c>
      <c r="D767" s="49">
        <v>8</v>
      </c>
      <c r="E767" s="61">
        <f t="shared" ref="E767:E777" si="109">E766*1936.27</f>
        <v>26839762</v>
      </c>
      <c r="F767" s="50">
        <f t="shared" ref="F767" si="110">F766*1936.27</f>
        <v>0</v>
      </c>
      <c r="G767" s="50">
        <f t="shared" ref="G767" si="111">G766*1936.27</f>
        <v>0</v>
      </c>
      <c r="H767" s="61">
        <f t="shared" ref="H767" si="112">H766*1936.27</f>
        <v>12337351</v>
      </c>
      <c r="I767" s="61">
        <f t="shared" ref="I767" si="113">I766*1936.27</f>
        <v>0</v>
      </c>
      <c r="J767" s="51">
        <f t="shared" ref="J767" si="114">J766*1936.27</f>
        <v>3264764</v>
      </c>
      <c r="K767" s="61">
        <f t="shared" ref="K767" si="115">K766*1936.27</f>
        <v>39177112</v>
      </c>
      <c r="L767" s="61">
        <f t="shared" ref="L767" si="116">L766*1936.27</f>
        <v>42441877</v>
      </c>
      <c r="M767" s="118"/>
      <c r="N767" s="120">
        <f t="shared" ref="N767" si="117">N766*1936.27</f>
        <v>39177112</v>
      </c>
      <c r="O767" s="120">
        <f t="shared" ref="O767" si="118">O766*1936.27</f>
        <v>26839762</v>
      </c>
      <c r="P767" s="123">
        <f t="shared" ref="P767" si="119">P766*1936.27</f>
        <v>1712437</v>
      </c>
      <c r="Q767" s="120">
        <f t="shared" ref="Q767" si="120">Q766*1936.27</f>
        <v>47273025</v>
      </c>
      <c r="R767" s="120">
        <f t="shared" ref="R767" si="121">R766*1936.27</f>
        <v>44008261</v>
      </c>
      <c r="S767" s="47"/>
    </row>
    <row r="768" spans="1:19" ht="12.75" customHeight="1" x14ac:dyDescent="0.2">
      <c r="A768" s="530">
        <f>A766</f>
        <v>43831</v>
      </c>
      <c r="B768" s="530">
        <f>B766</f>
        <v>44196</v>
      </c>
      <c r="C768" s="53" t="s">
        <v>3</v>
      </c>
      <c r="D768" s="54">
        <v>9</v>
      </c>
      <c r="E768" s="44">
        <v>16076.62</v>
      </c>
      <c r="F768" s="44">
        <v>0</v>
      </c>
      <c r="G768" s="44"/>
      <c r="H768" s="44">
        <v>6371.71</v>
      </c>
      <c r="I768" s="44"/>
      <c r="J768" s="44">
        <f t="shared" ref="J768" si="122">K768/12</f>
        <v>1870.69</v>
      </c>
      <c r="K768" s="44">
        <f t="shared" ref="K768" si="123">SUM(E768:I768)</f>
        <v>22448.33</v>
      </c>
      <c r="L768" s="46">
        <f t="shared" ref="L768" si="124">SUM(E768:J768)</f>
        <v>24319.02</v>
      </c>
      <c r="M768" s="117"/>
      <c r="N768" s="119">
        <f t="shared" ref="N768" si="125">K768</f>
        <v>22448.33</v>
      </c>
      <c r="O768" s="119">
        <f t="shared" ref="O768" si="126">E768+F768+G768+I768</f>
        <v>16076.62</v>
      </c>
      <c r="P768" s="119">
        <v>884.4</v>
      </c>
      <c r="Q768" s="119">
        <f t="shared" ref="Q768" si="127">L768+(IF(P768&gt;O768*0.18,P768,O768*0.18))</f>
        <v>27212.81</v>
      </c>
      <c r="R768" s="119">
        <f t="shared" ref="R768" si="128">N768+O768*0.18</f>
        <v>25342.12</v>
      </c>
      <c r="S768" s="47"/>
    </row>
    <row r="769" spans="1:19" ht="9" customHeight="1" x14ac:dyDescent="0.2">
      <c r="A769" s="530"/>
      <c r="B769" s="530"/>
      <c r="C769" s="48" t="s">
        <v>4</v>
      </c>
      <c r="D769" s="49">
        <v>14</v>
      </c>
      <c r="E769" s="61">
        <f t="shared" si="109"/>
        <v>31128677</v>
      </c>
      <c r="F769" s="50">
        <f t="shared" ref="F769" si="129">F768*1936.27</f>
        <v>0</v>
      </c>
      <c r="G769" s="50">
        <f t="shared" ref="G769" si="130">G768*1936.27</f>
        <v>0</v>
      </c>
      <c r="H769" s="61">
        <f t="shared" ref="H769" si="131">H768*1936.27</f>
        <v>12337351</v>
      </c>
      <c r="I769" s="61">
        <f t="shared" ref="I769" si="132">I768*1936.27</f>
        <v>0</v>
      </c>
      <c r="J769" s="51">
        <f t="shared" ref="J769" si="133">J768*1936.27</f>
        <v>3622161</v>
      </c>
      <c r="K769" s="61">
        <f t="shared" ref="K769" si="134">K768*1936.27</f>
        <v>43466028</v>
      </c>
      <c r="L769" s="61">
        <f t="shared" ref="L769" si="135">L768*1936.27</f>
        <v>47088189</v>
      </c>
      <c r="M769" s="118"/>
      <c r="N769" s="120">
        <f t="shared" ref="N769" si="136">N768*1936.27</f>
        <v>43466028</v>
      </c>
      <c r="O769" s="120">
        <f t="shared" ref="O769" si="137">O768*1936.27</f>
        <v>31128677</v>
      </c>
      <c r="P769" s="123">
        <f t="shared" ref="P769" si="138">P768*1936.27</f>
        <v>1712437</v>
      </c>
      <c r="Q769" s="120">
        <f t="shared" ref="Q769" si="139">Q768*1936.27</f>
        <v>52691348</v>
      </c>
      <c r="R769" s="120">
        <f t="shared" ref="R769" si="140">R768*1936.27</f>
        <v>49069187</v>
      </c>
      <c r="S769" s="47"/>
    </row>
    <row r="770" spans="1:19" ht="12.75" customHeight="1" x14ac:dyDescent="0.2">
      <c r="A770" s="530"/>
      <c r="B770" s="530"/>
      <c r="C770" s="53" t="s">
        <v>3</v>
      </c>
      <c r="D770" s="54">
        <v>15</v>
      </c>
      <c r="E770" s="44">
        <v>18037.310000000001</v>
      </c>
      <c r="F770" s="44">
        <v>0</v>
      </c>
      <c r="G770" s="44"/>
      <c r="H770" s="44">
        <v>6371.71</v>
      </c>
      <c r="I770" s="44"/>
      <c r="J770" s="44">
        <f t="shared" ref="J770" si="141">K770/12</f>
        <v>2034.09</v>
      </c>
      <c r="K770" s="44">
        <f t="shared" ref="K770" si="142">SUM(E770:I770)</f>
        <v>24409.02</v>
      </c>
      <c r="L770" s="46">
        <f t="shared" ref="L770" si="143">SUM(E770:J770)</f>
        <v>26443.11</v>
      </c>
      <c r="M770" s="117"/>
      <c r="N770" s="119">
        <f t="shared" ref="N770" si="144">K770</f>
        <v>24409.02</v>
      </c>
      <c r="O770" s="119">
        <f t="shared" ref="O770" si="145">E770+F770+G770+I770</f>
        <v>18037.310000000001</v>
      </c>
      <c r="P770" s="119">
        <v>884.4</v>
      </c>
      <c r="Q770" s="119">
        <f t="shared" ref="Q770" si="146">L770+(IF(P770&gt;O770*0.18,P770,O770*0.18))</f>
        <v>29689.83</v>
      </c>
      <c r="R770" s="119">
        <f t="shared" ref="R770" si="147">N770+O770*0.18</f>
        <v>27655.74</v>
      </c>
      <c r="S770" s="47"/>
    </row>
    <row r="771" spans="1:19" ht="9" customHeight="1" x14ac:dyDescent="0.2">
      <c r="A771" s="530"/>
      <c r="B771" s="530"/>
      <c r="C771" s="48" t="s">
        <v>4</v>
      </c>
      <c r="D771" s="49">
        <v>20</v>
      </c>
      <c r="E771" s="61">
        <f t="shared" si="109"/>
        <v>34925102</v>
      </c>
      <c r="F771" s="50">
        <f t="shared" ref="F771" si="148">F770*1936.27</f>
        <v>0</v>
      </c>
      <c r="G771" s="50">
        <f t="shared" ref="G771" si="149">G770*1936.27</f>
        <v>0</v>
      </c>
      <c r="H771" s="61">
        <f t="shared" ref="H771" si="150">H770*1936.27</f>
        <v>12337351</v>
      </c>
      <c r="I771" s="61">
        <f t="shared" ref="I771" si="151">I770*1936.27</f>
        <v>0</v>
      </c>
      <c r="J771" s="51">
        <f t="shared" ref="J771" si="152">J770*1936.27</f>
        <v>3938547</v>
      </c>
      <c r="K771" s="61">
        <f t="shared" ref="K771" si="153">K770*1936.27</f>
        <v>47262453</v>
      </c>
      <c r="L771" s="61">
        <f t="shared" ref="L771" si="154">L770*1936.27</f>
        <v>51201001</v>
      </c>
      <c r="M771" s="118"/>
      <c r="N771" s="120">
        <f t="shared" ref="N771" si="155">N770*1936.27</f>
        <v>47262453</v>
      </c>
      <c r="O771" s="120">
        <f t="shared" ref="O771" si="156">O770*1936.27</f>
        <v>34925102</v>
      </c>
      <c r="P771" s="123">
        <f t="shared" ref="P771" si="157">P770*1936.27</f>
        <v>1712437</v>
      </c>
      <c r="Q771" s="120">
        <f t="shared" ref="Q771" si="158">Q770*1936.27</f>
        <v>57487527</v>
      </c>
      <c r="R771" s="120">
        <f t="shared" ref="R771" si="159">R770*1936.27</f>
        <v>53548980</v>
      </c>
      <c r="S771" s="47"/>
    </row>
    <row r="772" spans="1:19" ht="12.75" customHeight="1" x14ac:dyDescent="0.2">
      <c r="A772" s="530"/>
      <c r="B772" s="530"/>
      <c r="C772" s="53" t="s">
        <v>3</v>
      </c>
      <c r="D772" s="54">
        <v>21</v>
      </c>
      <c r="E772" s="44">
        <v>19931.75</v>
      </c>
      <c r="F772" s="44">
        <v>0</v>
      </c>
      <c r="G772" s="44"/>
      <c r="H772" s="44">
        <v>6371.71</v>
      </c>
      <c r="I772" s="44"/>
      <c r="J772" s="44">
        <f t="shared" ref="J772" si="160">K772/12</f>
        <v>2191.96</v>
      </c>
      <c r="K772" s="44">
        <f t="shared" ref="K772" si="161">SUM(E772:I772)</f>
        <v>26303.46</v>
      </c>
      <c r="L772" s="46">
        <f t="shared" ref="L772" si="162">SUM(E772:J772)</f>
        <v>28495.42</v>
      </c>
      <c r="M772" s="117"/>
      <c r="N772" s="119">
        <f t="shared" ref="N772" si="163">K772</f>
        <v>26303.46</v>
      </c>
      <c r="O772" s="119">
        <f t="shared" ref="O772" si="164">E772+F772+G772+I772</f>
        <v>19931.75</v>
      </c>
      <c r="P772" s="119">
        <v>884.4</v>
      </c>
      <c r="Q772" s="119">
        <f t="shared" ref="Q772" si="165">L772+(IF(P772&gt;O772*0.18,P772,O772*0.18))</f>
        <v>32083.14</v>
      </c>
      <c r="R772" s="119">
        <f t="shared" ref="R772" si="166">N772+O772*0.18</f>
        <v>29891.18</v>
      </c>
      <c r="S772" s="47"/>
    </row>
    <row r="773" spans="1:19" ht="9" customHeight="1" x14ac:dyDescent="0.2">
      <c r="A773" s="530"/>
      <c r="B773" s="530"/>
      <c r="C773" s="48" t="s">
        <v>4</v>
      </c>
      <c r="D773" s="49">
        <v>27</v>
      </c>
      <c r="E773" s="61">
        <f t="shared" si="109"/>
        <v>38593250</v>
      </c>
      <c r="F773" s="50">
        <f t="shared" ref="F773" si="167">F772*1936.27</f>
        <v>0</v>
      </c>
      <c r="G773" s="50">
        <f t="shared" ref="G773" si="168">G772*1936.27</f>
        <v>0</v>
      </c>
      <c r="H773" s="61">
        <f t="shared" ref="H773" si="169">H772*1936.27</f>
        <v>12337351</v>
      </c>
      <c r="I773" s="61">
        <f t="shared" ref="I773" si="170">I772*1936.27</f>
        <v>0</v>
      </c>
      <c r="J773" s="51">
        <f t="shared" ref="J773" si="171">J772*1936.27</f>
        <v>4244226</v>
      </c>
      <c r="K773" s="61">
        <f t="shared" ref="K773" si="172">K772*1936.27</f>
        <v>50930600</v>
      </c>
      <c r="L773" s="61">
        <f t="shared" ref="L773" si="173">L772*1936.27</f>
        <v>55174827</v>
      </c>
      <c r="M773" s="118"/>
      <c r="N773" s="120">
        <f t="shared" ref="N773" si="174">N772*1936.27</f>
        <v>50930600</v>
      </c>
      <c r="O773" s="120">
        <f t="shared" ref="O773" si="175">O772*1936.27</f>
        <v>38593250</v>
      </c>
      <c r="P773" s="123">
        <f t="shared" ref="P773" si="176">P772*1936.27</f>
        <v>1712437</v>
      </c>
      <c r="Q773" s="120">
        <f t="shared" ref="Q773" si="177">Q772*1936.27</f>
        <v>62121621</v>
      </c>
      <c r="R773" s="120">
        <f t="shared" ref="R773" si="178">R772*1936.27</f>
        <v>57877395</v>
      </c>
      <c r="S773" s="47"/>
    </row>
    <row r="774" spans="1:19" ht="12.75" customHeight="1" x14ac:dyDescent="0.2">
      <c r="A774" s="530"/>
      <c r="B774" s="530"/>
      <c r="C774" s="53" t="s">
        <v>3</v>
      </c>
      <c r="D774" s="54">
        <v>28</v>
      </c>
      <c r="E774" s="44">
        <v>21800.7</v>
      </c>
      <c r="F774" s="44">
        <v>0</v>
      </c>
      <c r="G774" s="44"/>
      <c r="H774" s="44">
        <v>6371.71</v>
      </c>
      <c r="I774" s="44"/>
      <c r="J774" s="44">
        <f t="shared" ref="J774" si="179">K774/12</f>
        <v>2347.6999999999998</v>
      </c>
      <c r="K774" s="44">
        <f t="shared" ref="K774" si="180">SUM(E774:I774)</f>
        <v>28172.41</v>
      </c>
      <c r="L774" s="46">
        <f t="shared" ref="L774" si="181">SUM(E774:J774)</f>
        <v>30520.11</v>
      </c>
      <c r="M774" s="117"/>
      <c r="N774" s="119">
        <f t="shared" ref="N774" si="182">K774</f>
        <v>28172.41</v>
      </c>
      <c r="O774" s="119">
        <f t="shared" ref="O774" si="183">E774+F774+G774+I774</f>
        <v>21800.7</v>
      </c>
      <c r="P774" s="119">
        <v>884.4</v>
      </c>
      <c r="Q774" s="119">
        <f t="shared" ref="Q774" si="184">L774+(IF(P774&gt;O774*0.18,P774,O774*0.18))</f>
        <v>34444.239999999998</v>
      </c>
      <c r="R774" s="119">
        <f t="shared" ref="R774" si="185">N774+O774*0.18</f>
        <v>32096.54</v>
      </c>
      <c r="S774" s="47"/>
    </row>
    <row r="775" spans="1:19" ht="9" customHeight="1" x14ac:dyDescent="0.2">
      <c r="A775" s="530"/>
      <c r="B775" s="530"/>
      <c r="C775" s="48" t="s">
        <v>4</v>
      </c>
      <c r="D775" s="49">
        <v>34</v>
      </c>
      <c r="E775" s="61">
        <f t="shared" si="109"/>
        <v>42212041</v>
      </c>
      <c r="F775" s="50">
        <f t="shared" ref="F775" si="186">F774*1936.27</f>
        <v>0</v>
      </c>
      <c r="G775" s="50">
        <f t="shared" ref="G775" si="187">G774*1936.27</f>
        <v>0</v>
      </c>
      <c r="H775" s="61">
        <f t="shared" ref="H775" si="188">H774*1936.27</f>
        <v>12337351</v>
      </c>
      <c r="I775" s="61">
        <f t="shared" ref="I775" si="189">I774*1936.27</f>
        <v>0</v>
      </c>
      <c r="J775" s="51">
        <f t="shared" ref="J775" si="190">J774*1936.27</f>
        <v>4545781</v>
      </c>
      <c r="K775" s="61">
        <f t="shared" ref="K775" si="191">K774*1936.27</f>
        <v>54549392</v>
      </c>
      <c r="L775" s="61">
        <f t="shared" ref="L775" si="192">L774*1936.27</f>
        <v>59095173</v>
      </c>
      <c r="M775" s="118"/>
      <c r="N775" s="120">
        <f t="shared" ref="N775" si="193">N774*1936.27</f>
        <v>54549392</v>
      </c>
      <c r="O775" s="120">
        <f t="shared" ref="O775" si="194">O774*1936.27</f>
        <v>42212041</v>
      </c>
      <c r="P775" s="123">
        <f t="shared" ref="P775" si="195">P774*1936.27</f>
        <v>1712437</v>
      </c>
      <c r="Q775" s="120">
        <f t="shared" ref="Q775" si="196">Q774*1936.27</f>
        <v>66693349</v>
      </c>
      <c r="R775" s="120">
        <f t="shared" ref="R775" si="197">R774*1936.27</f>
        <v>62147568</v>
      </c>
      <c r="S775" s="47"/>
    </row>
    <row r="776" spans="1:19" ht="12.75" customHeight="1" x14ac:dyDescent="0.2">
      <c r="A776" s="530"/>
      <c r="B776" s="530"/>
      <c r="C776" s="53" t="s">
        <v>3</v>
      </c>
      <c r="D776" s="54">
        <v>35</v>
      </c>
      <c r="E776" s="44">
        <v>23195.29</v>
      </c>
      <c r="F776" s="44">
        <v>0</v>
      </c>
      <c r="G776" s="44"/>
      <c r="H776" s="44">
        <v>6371.71</v>
      </c>
      <c r="I776" s="44"/>
      <c r="J776" s="44">
        <f t="shared" ref="J776" si="198">K776/12</f>
        <v>2463.92</v>
      </c>
      <c r="K776" s="44">
        <f t="shared" ref="K776" si="199">SUM(E776:I776)</f>
        <v>29567</v>
      </c>
      <c r="L776" s="46">
        <f t="shared" ref="L776" si="200">SUM(E776:J776)</f>
        <v>32030.92</v>
      </c>
      <c r="M776" s="117"/>
      <c r="N776" s="119">
        <f t="shared" ref="N776" si="201">K776</f>
        <v>29567</v>
      </c>
      <c r="O776" s="119">
        <f t="shared" ref="O776" si="202">E776+F776+G776+I776</f>
        <v>23195.29</v>
      </c>
      <c r="P776" s="119">
        <v>884.4</v>
      </c>
      <c r="Q776" s="119">
        <f t="shared" ref="Q776" si="203">L776+(IF(P776&gt;O776*0.18,P776,O776*0.18))</f>
        <v>36206.07</v>
      </c>
      <c r="R776" s="119">
        <f t="shared" ref="R776" si="204">N776+O776*0.18</f>
        <v>33742.15</v>
      </c>
      <c r="S776" s="47"/>
    </row>
    <row r="777" spans="1:19" ht="9" customHeight="1" x14ac:dyDescent="0.2">
      <c r="A777" s="531"/>
      <c r="B777" s="531"/>
      <c r="C777" s="58" t="s">
        <v>4</v>
      </c>
      <c r="D777" s="59"/>
      <c r="E777" s="61">
        <f t="shared" si="109"/>
        <v>44912344</v>
      </c>
      <c r="F777" s="50">
        <f t="shared" ref="F777" si="205">F776*1936.27</f>
        <v>0</v>
      </c>
      <c r="G777" s="50">
        <f t="shared" ref="G777" si="206">G776*1936.27</f>
        <v>0</v>
      </c>
      <c r="H777" s="61">
        <f t="shared" ref="H777" si="207">H776*1936.27</f>
        <v>12337351</v>
      </c>
      <c r="I777" s="61">
        <f t="shared" ref="I777" si="208">I776*1936.27</f>
        <v>0</v>
      </c>
      <c r="J777" s="51">
        <f t="shared" ref="J777" si="209">J776*1936.27</f>
        <v>4770814</v>
      </c>
      <c r="K777" s="61">
        <f t="shared" ref="K777" si="210">K776*1936.27</f>
        <v>57249695</v>
      </c>
      <c r="L777" s="61">
        <f t="shared" ref="L777" si="211">L776*1936.27</f>
        <v>62020509</v>
      </c>
      <c r="M777" s="118"/>
      <c r="N777" s="120">
        <f t="shared" ref="N777" si="212">N776*1936.27</f>
        <v>57249695</v>
      </c>
      <c r="O777" s="120">
        <f t="shared" ref="O777" si="213">O776*1936.27</f>
        <v>44912344</v>
      </c>
      <c r="P777" s="123">
        <f t="shared" ref="P777" si="214">P776*1936.27</f>
        <v>1712437</v>
      </c>
      <c r="Q777" s="120">
        <f t="shared" ref="Q777" si="215">Q776*1936.27</f>
        <v>70104727</v>
      </c>
      <c r="R777" s="120">
        <f t="shared" ref="R777" si="216">R776*1936.27</f>
        <v>65333913</v>
      </c>
      <c r="S777" s="47"/>
    </row>
    <row r="778" spans="1:19" ht="12.75" customHeight="1" x14ac:dyDescent="0.2">
      <c r="A778" s="492">
        <f>B766+1</f>
        <v>44197</v>
      </c>
      <c r="B778" s="492">
        <v>44561</v>
      </c>
      <c r="C778" s="42" t="s">
        <v>3</v>
      </c>
      <c r="D778" s="43">
        <v>0</v>
      </c>
      <c r="E778" s="44">
        <v>14276.78</v>
      </c>
      <c r="F778" s="44">
        <v>0</v>
      </c>
      <c r="G778" s="44"/>
      <c r="H778" s="44">
        <v>6371.71</v>
      </c>
      <c r="I778" s="44"/>
      <c r="J778" s="44">
        <f t="shared" ref="J778" si="217">K778/12</f>
        <v>1720.71</v>
      </c>
      <c r="K778" s="44">
        <f t="shared" ref="K778" si="218">SUM(E778:I778)</f>
        <v>20648.490000000002</v>
      </c>
      <c r="L778" s="46">
        <f t="shared" ref="L778" si="219">SUM(E778:J778)</f>
        <v>22369.200000000001</v>
      </c>
      <c r="M778" s="117"/>
      <c r="N778" s="119">
        <f t="shared" ref="N778" si="220">K778</f>
        <v>20648.490000000002</v>
      </c>
      <c r="O778" s="119">
        <f t="shared" ref="O778" si="221">E778+F778+G778+I778</f>
        <v>14276.78</v>
      </c>
      <c r="P778" s="119">
        <v>884.4</v>
      </c>
      <c r="Q778" s="119">
        <f t="shared" ref="Q778" si="222">L778+(IF(P778&gt;O778*0.18,P778,O778*0.18))</f>
        <v>24939.02</v>
      </c>
      <c r="R778" s="119">
        <f t="shared" ref="R778" si="223">N778+O778*0.18</f>
        <v>23218.31</v>
      </c>
      <c r="S778" s="47"/>
    </row>
    <row r="779" spans="1:19" ht="9" customHeight="1" x14ac:dyDescent="0.2">
      <c r="A779" s="493"/>
      <c r="B779" s="493"/>
      <c r="C779" s="48" t="s">
        <v>4</v>
      </c>
      <c r="D779" s="49">
        <v>8</v>
      </c>
      <c r="E779" s="61">
        <f t="shared" ref="E779:E789" si="224">E778*1936.27</f>
        <v>27643701</v>
      </c>
      <c r="F779" s="50">
        <f t="shared" ref="F779" si="225">F778*1936.27</f>
        <v>0</v>
      </c>
      <c r="G779" s="50">
        <f t="shared" ref="G779" si="226">G778*1936.27</f>
        <v>0</v>
      </c>
      <c r="H779" s="61">
        <f t="shared" ref="H779" si="227">H778*1936.27</f>
        <v>12337351</v>
      </c>
      <c r="I779" s="61">
        <f t="shared" ref="I779" si="228">I778*1936.27</f>
        <v>0</v>
      </c>
      <c r="J779" s="51">
        <f t="shared" ref="J779" si="229">J778*1936.27</f>
        <v>3331759</v>
      </c>
      <c r="K779" s="61">
        <f t="shared" ref="K779" si="230">K778*1936.27</f>
        <v>39981052</v>
      </c>
      <c r="L779" s="61">
        <f t="shared" ref="L779" si="231">L778*1936.27</f>
        <v>43312811</v>
      </c>
      <c r="M779" s="118"/>
      <c r="N779" s="120">
        <f t="shared" ref="N779" si="232">N778*1936.27</f>
        <v>39981052</v>
      </c>
      <c r="O779" s="120">
        <f t="shared" ref="O779" si="233">O778*1936.27</f>
        <v>27643701</v>
      </c>
      <c r="P779" s="123">
        <f t="shared" ref="P779" si="234">P778*1936.27</f>
        <v>1712437</v>
      </c>
      <c r="Q779" s="120">
        <f t="shared" ref="Q779" si="235">Q778*1936.27</f>
        <v>48288676</v>
      </c>
      <c r="R779" s="120">
        <f t="shared" ref="R779" si="236">R778*1936.27</f>
        <v>44956917</v>
      </c>
      <c r="S779" s="47"/>
    </row>
    <row r="780" spans="1:19" ht="12.75" customHeight="1" x14ac:dyDescent="0.2">
      <c r="A780" s="530">
        <f>A778</f>
        <v>44197</v>
      </c>
      <c r="B780" s="530">
        <f>B778</f>
        <v>44561</v>
      </c>
      <c r="C780" s="53" t="s">
        <v>3</v>
      </c>
      <c r="D780" s="54">
        <v>9</v>
      </c>
      <c r="E780" s="44">
        <v>16538.62</v>
      </c>
      <c r="F780" s="44">
        <v>0</v>
      </c>
      <c r="G780" s="44"/>
      <c r="H780" s="44">
        <v>6371.71</v>
      </c>
      <c r="I780" s="44"/>
      <c r="J780" s="44">
        <f t="shared" ref="J780" si="237">K780/12</f>
        <v>1909.19</v>
      </c>
      <c r="K780" s="44">
        <f t="shared" ref="K780" si="238">SUM(E780:I780)</f>
        <v>22910.33</v>
      </c>
      <c r="L780" s="46">
        <f t="shared" ref="L780" si="239">SUM(E780:J780)</f>
        <v>24819.52</v>
      </c>
      <c r="M780" s="117"/>
      <c r="N780" s="119">
        <f t="shared" ref="N780" si="240">K780</f>
        <v>22910.33</v>
      </c>
      <c r="O780" s="119">
        <f t="shared" ref="O780" si="241">E780+F780+G780+I780</f>
        <v>16538.62</v>
      </c>
      <c r="P780" s="119">
        <v>884.4</v>
      </c>
      <c r="Q780" s="119">
        <f t="shared" ref="Q780" si="242">L780+(IF(P780&gt;O780*0.18,P780,O780*0.18))</f>
        <v>27796.47</v>
      </c>
      <c r="R780" s="119">
        <f t="shared" ref="R780" si="243">N780+O780*0.18</f>
        <v>25887.279999999999</v>
      </c>
      <c r="S780" s="47"/>
    </row>
    <row r="781" spans="1:19" ht="9" customHeight="1" x14ac:dyDescent="0.2">
      <c r="A781" s="530"/>
      <c r="B781" s="530"/>
      <c r="C781" s="48" t="s">
        <v>4</v>
      </c>
      <c r="D781" s="49">
        <v>14</v>
      </c>
      <c r="E781" s="61">
        <f t="shared" si="224"/>
        <v>32023234</v>
      </c>
      <c r="F781" s="50">
        <f t="shared" ref="F781" si="244">F780*1936.27</f>
        <v>0</v>
      </c>
      <c r="G781" s="50">
        <f t="shared" ref="G781" si="245">G780*1936.27</f>
        <v>0</v>
      </c>
      <c r="H781" s="61">
        <f t="shared" ref="H781" si="246">H780*1936.27</f>
        <v>12337351</v>
      </c>
      <c r="I781" s="61">
        <f t="shared" ref="I781" si="247">I780*1936.27</f>
        <v>0</v>
      </c>
      <c r="J781" s="51">
        <f t="shared" ref="J781" si="248">J780*1936.27</f>
        <v>3696707</v>
      </c>
      <c r="K781" s="61">
        <f t="shared" ref="K781" si="249">K780*1936.27</f>
        <v>44360585</v>
      </c>
      <c r="L781" s="61">
        <f t="shared" ref="L781" si="250">L780*1936.27</f>
        <v>48057292</v>
      </c>
      <c r="M781" s="118"/>
      <c r="N781" s="120">
        <f t="shared" ref="N781" si="251">N780*1936.27</f>
        <v>44360585</v>
      </c>
      <c r="O781" s="120">
        <f t="shared" ref="O781" si="252">O780*1936.27</f>
        <v>32023234</v>
      </c>
      <c r="P781" s="123">
        <f t="shared" ref="P781" si="253">P780*1936.27</f>
        <v>1712437</v>
      </c>
      <c r="Q781" s="120">
        <f t="shared" ref="Q781" si="254">Q780*1936.27</f>
        <v>53821471</v>
      </c>
      <c r="R781" s="120">
        <f t="shared" ref="R781" si="255">R780*1936.27</f>
        <v>50124764</v>
      </c>
      <c r="S781" s="47"/>
    </row>
    <row r="782" spans="1:19" ht="12.75" customHeight="1" x14ac:dyDescent="0.2">
      <c r="A782" s="530"/>
      <c r="B782" s="530"/>
      <c r="C782" s="53" t="s">
        <v>3</v>
      </c>
      <c r="D782" s="54">
        <v>15</v>
      </c>
      <c r="E782" s="44">
        <v>18538.91</v>
      </c>
      <c r="F782" s="44">
        <v>0</v>
      </c>
      <c r="G782" s="44"/>
      <c r="H782" s="44">
        <v>6371.71</v>
      </c>
      <c r="I782" s="44"/>
      <c r="J782" s="44">
        <f t="shared" ref="J782" si="256">K782/12</f>
        <v>2075.89</v>
      </c>
      <c r="K782" s="44">
        <f t="shared" ref="K782" si="257">SUM(E782:I782)</f>
        <v>24910.62</v>
      </c>
      <c r="L782" s="46">
        <f t="shared" ref="L782" si="258">SUM(E782:J782)</f>
        <v>26986.51</v>
      </c>
      <c r="M782" s="117"/>
      <c r="N782" s="119">
        <f t="shared" ref="N782" si="259">K782</f>
        <v>24910.62</v>
      </c>
      <c r="O782" s="119">
        <f t="shared" ref="O782" si="260">E782+F782+G782+I782</f>
        <v>18538.91</v>
      </c>
      <c r="P782" s="119">
        <v>884.4</v>
      </c>
      <c r="Q782" s="119">
        <f t="shared" ref="Q782" si="261">L782+(IF(P782&gt;O782*0.18,P782,O782*0.18))</f>
        <v>30323.51</v>
      </c>
      <c r="R782" s="119">
        <f t="shared" ref="R782" si="262">N782+O782*0.18</f>
        <v>28247.62</v>
      </c>
      <c r="S782" s="47"/>
    </row>
    <row r="783" spans="1:19" ht="9" customHeight="1" x14ac:dyDescent="0.2">
      <c r="A783" s="530"/>
      <c r="B783" s="530"/>
      <c r="C783" s="48" t="s">
        <v>4</v>
      </c>
      <c r="D783" s="49">
        <v>20</v>
      </c>
      <c r="E783" s="61">
        <f t="shared" si="224"/>
        <v>35896335</v>
      </c>
      <c r="F783" s="50">
        <f t="shared" ref="F783" si="263">F782*1936.27</f>
        <v>0</v>
      </c>
      <c r="G783" s="50">
        <f t="shared" ref="G783" si="264">G782*1936.27</f>
        <v>0</v>
      </c>
      <c r="H783" s="61">
        <f t="shared" ref="H783" si="265">H782*1936.27</f>
        <v>12337351</v>
      </c>
      <c r="I783" s="61">
        <f t="shared" ref="I783" si="266">I782*1936.27</f>
        <v>0</v>
      </c>
      <c r="J783" s="51">
        <f t="shared" ref="J783" si="267">J782*1936.27</f>
        <v>4019484</v>
      </c>
      <c r="K783" s="61">
        <f t="shared" ref="K783" si="268">K782*1936.27</f>
        <v>48233686</v>
      </c>
      <c r="L783" s="61">
        <f t="shared" ref="L783" si="269">L782*1936.27</f>
        <v>52253170</v>
      </c>
      <c r="M783" s="118"/>
      <c r="N783" s="120">
        <f t="shared" ref="N783" si="270">N782*1936.27</f>
        <v>48233686</v>
      </c>
      <c r="O783" s="120">
        <f t="shared" ref="O783" si="271">O782*1936.27</f>
        <v>35896335</v>
      </c>
      <c r="P783" s="123">
        <f t="shared" ref="P783" si="272">P782*1936.27</f>
        <v>1712437</v>
      </c>
      <c r="Q783" s="120">
        <f t="shared" ref="Q783" si="273">Q782*1936.27</f>
        <v>58714503</v>
      </c>
      <c r="R783" s="120">
        <f t="shared" ref="R783" si="274">R782*1936.27</f>
        <v>54695019</v>
      </c>
      <c r="S783" s="47"/>
    </row>
    <row r="784" spans="1:19" ht="12.75" customHeight="1" x14ac:dyDescent="0.2">
      <c r="A784" s="530"/>
      <c r="B784" s="530"/>
      <c r="C784" s="53" t="s">
        <v>3</v>
      </c>
      <c r="D784" s="54">
        <v>21</v>
      </c>
      <c r="E784" s="44">
        <v>20472.95</v>
      </c>
      <c r="F784" s="44">
        <v>0</v>
      </c>
      <c r="G784" s="44"/>
      <c r="H784" s="44">
        <v>6371.71</v>
      </c>
      <c r="I784" s="44"/>
      <c r="J784" s="44">
        <f t="shared" ref="J784" si="275">K784/12</f>
        <v>2237.06</v>
      </c>
      <c r="K784" s="44">
        <f t="shared" ref="K784" si="276">SUM(E784:I784)</f>
        <v>26844.66</v>
      </c>
      <c r="L784" s="46">
        <f t="shared" ref="L784" si="277">SUM(E784:J784)</f>
        <v>29081.72</v>
      </c>
      <c r="M784" s="117"/>
      <c r="N784" s="119">
        <f t="shared" ref="N784" si="278">K784</f>
        <v>26844.66</v>
      </c>
      <c r="O784" s="119">
        <f t="shared" ref="O784" si="279">E784+F784+G784+I784</f>
        <v>20472.95</v>
      </c>
      <c r="P784" s="119">
        <v>884.4</v>
      </c>
      <c r="Q784" s="119">
        <f t="shared" ref="Q784" si="280">L784+(IF(P784&gt;O784*0.18,P784,O784*0.18))</f>
        <v>32766.85</v>
      </c>
      <c r="R784" s="119">
        <f t="shared" ref="R784" si="281">N784+O784*0.18</f>
        <v>30529.79</v>
      </c>
      <c r="S784" s="47"/>
    </row>
    <row r="785" spans="1:19" ht="9" customHeight="1" x14ac:dyDescent="0.2">
      <c r="A785" s="530"/>
      <c r="B785" s="530"/>
      <c r="C785" s="48" t="s">
        <v>4</v>
      </c>
      <c r="D785" s="49">
        <v>27</v>
      </c>
      <c r="E785" s="61">
        <f t="shared" si="224"/>
        <v>39641159</v>
      </c>
      <c r="F785" s="50">
        <f t="shared" ref="F785" si="282">F784*1936.27</f>
        <v>0</v>
      </c>
      <c r="G785" s="50">
        <f t="shared" ref="G785" si="283">G784*1936.27</f>
        <v>0</v>
      </c>
      <c r="H785" s="61">
        <f t="shared" ref="H785" si="284">H784*1936.27</f>
        <v>12337351</v>
      </c>
      <c r="I785" s="61">
        <f t="shared" ref="I785" si="285">I784*1936.27</f>
        <v>0</v>
      </c>
      <c r="J785" s="51">
        <f t="shared" ref="J785" si="286">J784*1936.27</f>
        <v>4331552</v>
      </c>
      <c r="K785" s="61">
        <f t="shared" ref="K785" si="287">K784*1936.27</f>
        <v>51978510</v>
      </c>
      <c r="L785" s="61">
        <f t="shared" ref="L785" si="288">L784*1936.27</f>
        <v>56310062</v>
      </c>
      <c r="M785" s="118"/>
      <c r="N785" s="120">
        <f t="shared" ref="N785" si="289">N784*1936.27</f>
        <v>51978510</v>
      </c>
      <c r="O785" s="120">
        <f t="shared" ref="O785" si="290">O784*1936.27</f>
        <v>39641159</v>
      </c>
      <c r="P785" s="123">
        <f t="shared" ref="P785" si="291">P784*1936.27</f>
        <v>1712437</v>
      </c>
      <c r="Q785" s="120">
        <f t="shared" ref="Q785" si="292">Q784*1936.27</f>
        <v>63445469</v>
      </c>
      <c r="R785" s="120">
        <f t="shared" ref="R785" si="293">R784*1936.27</f>
        <v>59113916</v>
      </c>
      <c r="S785" s="47"/>
    </row>
    <row r="786" spans="1:19" ht="12.75" customHeight="1" x14ac:dyDescent="0.2">
      <c r="A786" s="530"/>
      <c r="B786" s="530"/>
      <c r="C786" s="53" t="s">
        <v>3</v>
      </c>
      <c r="D786" s="54">
        <v>28</v>
      </c>
      <c r="E786" s="44">
        <v>22370.7</v>
      </c>
      <c r="F786" s="44">
        <v>0</v>
      </c>
      <c r="G786" s="44"/>
      <c r="H786" s="44">
        <v>6371.71</v>
      </c>
      <c r="I786" s="44"/>
      <c r="J786" s="44">
        <f t="shared" ref="J786" si="294">K786/12</f>
        <v>2395.1999999999998</v>
      </c>
      <c r="K786" s="44">
        <f t="shared" ref="K786" si="295">SUM(E786:I786)</f>
        <v>28742.41</v>
      </c>
      <c r="L786" s="46">
        <f t="shared" ref="L786" si="296">SUM(E786:J786)</f>
        <v>31137.61</v>
      </c>
      <c r="M786" s="117"/>
      <c r="N786" s="119">
        <f t="shared" ref="N786" si="297">K786</f>
        <v>28742.41</v>
      </c>
      <c r="O786" s="119">
        <f t="shared" ref="O786" si="298">E786+F786+G786+I786</f>
        <v>22370.7</v>
      </c>
      <c r="P786" s="119">
        <v>884.4</v>
      </c>
      <c r="Q786" s="119">
        <f t="shared" ref="Q786" si="299">L786+(IF(P786&gt;O786*0.18,P786,O786*0.18))</f>
        <v>35164.339999999997</v>
      </c>
      <c r="R786" s="119">
        <f t="shared" ref="R786" si="300">N786+O786*0.18</f>
        <v>32769.14</v>
      </c>
      <c r="S786" s="47"/>
    </row>
    <row r="787" spans="1:19" ht="9" customHeight="1" x14ac:dyDescent="0.2">
      <c r="A787" s="530"/>
      <c r="B787" s="530"/>
      <c r="C787" s="48" t="s">
        <v>4</v>
      </c>
      <c r="D787" s="49">
        <v>34</v>
      </c>
      <c r="E787" s="61">
        <f t="shared" si="224"/>
        <v>43315715</v>
      </c>
      <c r="F787" s="50">
        <f t="shared" ref="F787" si="301">F786*1936.27</f>
        <v>0</v>
      </c>
      <c r="G787" s="50">
        <f t="shared" ref="G787" si="302">G786*1936.27</f>
        <v>0</v>
      </c>
      <c r="H787" s="61">
        <f t="shared" ref="H787" si="303">H786*1936.27</f>
        <v>12337351</v>
      </c>
      <c r="I787" s="61">
        <f t="shared" ref="I787" si="304">I786*1936.27</f>
        <v>0</v>
      </c>
      <c r="J787" s="51">
        <f t="shared" ref="J787" si="305">J786*1936.27</f>
        <v>4637754</v>
      </c>
      <c r="K787" s="61">
        <f t="shared" ref="K787" si="306">K786*1936.27</f>
        <v>55653066</v>
      </c>
      <c r="L787" s="61">
        <f t="shared" ref="L787" si="307">L786*1936.27</f>
        <v>60290820</v>
      </c>
      <c r="M787" s="118"/>
      <c r="N787" s="120">
        <f t="shared" ref="N787" si="308">N786*1936.27</f>
        <v>55653066</v>
      </c>
      <c r="O787" s="120">
        <f t="shared" ref="O787" si="309">O786*1936.27</f>
        <v>43315715</v>
      </c>
      <c r="P787" s="123">
        <f t="shared" ref="P787" si="310">P786*1936.27</f>
        <v>1712437</v>
      </c>
      <c r="Q787" s="120">
        <f t="shared" ref="Q787" si="311">Q786*1936.27</f>
        <v>68087657</v>
      </c>
      <c r="R787" s="120">
        <f t="shared" ref="R787" si="312">R786*1936.27</f>
        <v>63449903</v>
      </c>
      <c r="S787" s="47"/>
    </row>
    <row r="788" spans="1:19" ht="12.75" customHeight="1" x14ac:dyDescent="0.2">
      <c r="A788" s="530"/>
      <c r="B788" s="530"/>
      <c r="C788" s="53" t="s">
        <v>3</v>
      </c>
      <c r="D788" s="54">
        <v>35</v>
      </c>
      <c r="E788" s="44">
        <v>23802.49</v>
      </c>
      <c r="F788" s="44">
        <v>0</v>
      </c>
      <c r="G788" s="44"/>
      <c r="H788" s="44">
        <v>6371.71</v>
      </c>
      <c r="I788" s="44"/>
      <c r="J788" s="44">
        <f t="shared" ref="J788" si="313">K788/12</f>
        <v>2514.52</v>
      </c>
      <c r="K788" s="44">
        <f t="shared" ref="K788" si="314">SUM(E788:I788)</f>
        <v>30174.2</v>
      </c>
      <c r="L788" s="46">
        <f t="shared" ref="L788" si="315">SUM(E788:J788)</f>
        <v>32688.720000000001</v>
      </c>
      <c r="M788" s="117"/>
      <c r="N788" s="119">
        <f t="shared" ref="N788" si="316">K788</f>
        <v>30174.2</v>
      </c>
      <c r="O788" s="119">
        <f t="shared" ref="O788" si="317">E788+F788+G788+I788</f>
        <v>23802.49</v>
      </c>
      <c r="P788" s="119">
        <v>884.4</v>
      </c>
      <c r="Q788" s="119">
        <f t="shared" ref="Q788" si="318">L788+(IF(P788&gt;O788*0.18,P788,O788*0.18))</f>
        <v>36973.17</v>
      </c>
      <c r="R788" s="119">
        <f t="shared" ref="R788" si="319">N788+O788*0.18</f>
        <v>34458.65</v>
      </c>
      <c r="S788" s="47"/>
    </row>
    <row r="789" spans="1:19" ht="9" customHeight="1" x14ac:dyDescent="0.2">
      <c r="A789" s="531"/>
      <c r="B789" s="531"/>
      <c r="C789" s="58" t="s">
        <v>4</v>
      </c>
      <c r="D789" s="59"/>
      <c r="E789" s="61">
        <f t="shared" si="224"/>
        <v>46088047</v>
      </c>
      <c r="F789" s="50">
        <f t="shared" ref="F789" si="320">F788*1936.27</f>
        <v>0</v>
      </c>
      <c r="G789" s="50">
        <f t="shared" ref="G789" si="321">G788*1936.27</f>
        <v>0</v>
      </c>
      <c r="H789" s="61">
        <f t="shared" ref="H789" si="322">H788*1936.27</f>
        <v>12337351</v>
      </c>
      <c r="I789" s="61">
        <f t="shared" ref="I789" si="323">I788*1936.27</f>
        <v>0</v>
      </c>
      <c r="J789" s="51">
        <f t="shared" ref="J789" si="324">J788*1936.27</f>
        <v>4868790</v>
      </c>
      <c r="K789" s="61">
        <f t="shared" ref="K789" si="325">K788*1936.27</f>
        <v>58425398</v>
      </c>
      <c r="L789" s="61">
        <f t="shared" ref="L789" si="326">L788*1936.27</f>
        <v>63294188</v>
      </c>
      <c r="M789" s="118"/>
      <c r="N789" s="120">
        <f t="shared" ref="N789" si="327">N788*1936.27</f>
        <v>58425398</v>
      </c>
      <c r="O789" s="120">
        <f t="shared" ref="O789" si="328">O788*1936.27</f>
        <v>46088047</v>
      </c>
      <c r="P789" s="123">
        <f t="shared" ref="P789" si="329">P788*1936.27</f>
        <v>1712437</v>
      </c>
      <c r="Q789" s="120">
        <f t="shared" ref="Q789" si="330">Q788*1936.27</f>
        <v>71590040</v>
      </c>
      <c r="R789" s="120">
        <f t="shared" ref="R789" si="331">R788*1936.27</f>
        <v>66721250</v>
      </c>
      <c r="S789" s="47"/>
    </row>
    <row r="790" spans="1:19" ht="12.75" customHeight="1" x14ac:dyDescent="0.2">
      <c r="A790" s="492">
        <f>B778+1</f>
        <v>44562</v>
      </c>
      <c r="B790" s="492">
        <v>44651</v>
      </c>
      <c r="C790" s="42" t="s">
        <v>3</v>
      </c>
      <c r="D790" s="43">
        <v>0</v>
      </c>
      <c r="E790" s="44">
        <f>E778</f>
        <v>14276.78</v>
      </c>
      <c r="F790" s="44">
        <v>0</v>
      </c>
      <c r="G790" s="44"/>
      <c r="H790" s="44">
        <v>6371.71</v>
      </c>
      <c r="I790" s="44"/>
      <c r="J790" s="44">
        <f t="shared" ref="J790" si="332">K790/12</f>
        <v>1720.71</v>
      </c>
      <c r="K790" s="44">
        <f t="shared" ref="K790" si="333">SUM(E790:I790)</f>
        <v>20648.490000000002</v>
      </c>
      <c r="L790" s="46">
        <f t="shared" ref="L790" si="334">SUM(E790:J790)</f>
        <v>22369.200000000001</v>
      </c>
      <c r="M790" s="117"/>
      <c r="N790" s="119">
        <f t="shared" ref="N790" si="335">K790</f>
        <v>20648.490000000002</v>
      </c>
      <c r="O790" s="119">
        <f t="shared" ref="O790" si="336">E790+F790+G790+I790</f>
        <v>14276.78</v>
      </c>
      <c r="P790" s="119">
        <f>K833</f>
        <v>961.2</v>
      </c>
      <c r="Q790" s="119">
        <f t="shared" ref="Q790" si="337">L790+(IF(P790&gt;O790*0.18,P790,O790*0.18))</f>
        <v>24939.02</v>
      </c>
      <c r="R790" s="119">
        <f t="shared" ref="R790" si="338">N790+O790*0.18</f>
        <v>23218.31</v>
      </c>
      <c r="S790" s="47"/>
    </row>
    <row r="791" spans="1:19" ht="9" customHeight="1" x14ac:dyDescent="0.2">
      <c r="A791" s="493"/>
      <c r="B791" s="493"/>
      <c r="C791" s="48" t="s">
        <v>4</v>
      </c>
      <c r="D791" s="49">
        <v>8</v>
      </c>
      <c r="E791" s="61">
        <f t="shared" ref="E791:E825" si="339">E790*1936.27</f>
        <v>27643701</v>
      </c>
      <c r="F791" s="50">
        <f t="shared" ref="F791" si="340">F790*1936.27</f>
        <v>0</v>
      </c>
      <c r="G791" s="50">
        <f t="shared" ref="G791" si="341">G790*1936.27</f>
        <v>0</v>
      </c>
      <c r="H791" s="61">
        <f t="shared" ref="H791" si="342">H790*1936.27</f>
        <v>12337351</v>
      </c>
      <c r="I791" s="61">
        <f t="shared" ref="I791" si="343">I790*1936.27</f>
        <v>0</v>
      </c>
      <c r="J791" s="51">
        <f t="shared" ref="J791" si="344">J790*1936.27</f>
        <v>3331759</v>
      </c>
      <c r="K791" s="61">
        <f t="shared" ref="K791" si="345">K790*1936.27</f>
        <v>39981052</v>
      </c>
      <c r="L791" s="61">
        <f t="shared" ref="L791" si="346">L790*1936.27</f>
        <v>43312811</v>
      </c>
      <c r="M791" s="118"/>
      <c r="N791" s="120">
        <f t="shared" ref="N791" si="347">N790*1936.27</f>
        <v>39981052</v>
      </c>
      <c r="O791" s="120">
        <f t="shared" ref="O791:P793" si="348">O790*1936.27</f>
        <v>27643701</v>
      </c>
      <c r="P791" s="123">
        <f t="shared" si="348"/>
        <v>1861143</v>
      </c>
      <c r="Q791" s="120">
        <f t="shared" ref="Q791" si="349">Q790*1936.27</f>
        <v>48288676</v>
      </c>
      <c r="R791" s="120">
        <f t="shared" ref="R791" si="350">R790*1936.27</f>
        <v>44956917</v>
      </c>
      <c r="S791" s="47"/>
    </row>
    <row r="792" spans="1:19" ht="12.75" customHeight="1" x14ac:dyDescent="0.2">
      <c r="A792" s="530">
        <f>A790</f>
        <v>44562</v>
      </c>
      <c r="B792" s="530">
        <f>B790</f>
        <v>44651</v>
      </c>
      <c r="C792" s="53" t="s">
        <v>3</v>
      </c>
      <c r="D792" s="54">
        <v>9</v>
      </c>
      <c r="E792" s="44">
        <f t="shared" ref="E792" si="351">E780</f>
        <v>16538.62</v>
      </c>
      <c r="F792" s="44">
        <v>0</v>
      </c>
      <c r="G792" s="44"/>
      <c r="H792" s="44">
        <v>6371.71</v>
      </c>
      <c r="I792" s="44"/>
      <c r="J792" s="44">
        <f t="shared" ref="J792" si="352">K792/12</f>
        <v>1909.19</v>
      </c>
      <c r="K792" s="44">
        <f t="shared" ref="K792" si="353">SUM(E792:I792)</f>
        <v>22910.33</v>
      </c>
      <c r="L792" s="46">
        <f t="shared" ref="L792" si="354">SUM(E792:J792)</f>
        <v>24819.52</v>
      </c>
      <c r="M792" s="117"/>
      <c r="N792" s="119">
        <f t="shared" ref="N792" si="355">K792</f>
        <v>22910.33</v>
      </c>
      <c r="O792" s="119">
        <f t="shared" ref="O792" si="356">E792+F792+G792+I792</f>
        <v>16538.62</v>
      </c>
      <c r="P792" s="119">
        <f>P790</f>
        <v>961.2</v>
      </c>
      <c r="Q792" s="119">
        <f t="shared" ref="Q792" si="357">L792+(IF(P792&gt;O792*0.18,P792,O792*0.18))</f>
        <v>27796.47</v>
      </c>
      <c r="R792" s="119">
        <f t="shared" ref="R792" si="358">N792+O792*0.18</f>
        <v>25887.279999999999</v>
      </c>
      <c r="S792" s="47"/>
    </row>
    <row r="793" spans="1:19" ht="9" customHeight="1" x14ac:dyDescent="0.2">
      <c r="A793" s="530"/>
      <c r="B793" s="530"/>
      <c r="C793" s="48" t="s">
        <v>4</v>
      </c>
      <c r="D793" s="49">
        <v>14</v>
      </c>
      <c r="E793" s="61">
        <f t="shared" si="339"/>
        <v>32023234</v>
      </c>
      <c r="F793" s="50">
        <f t="shared" ref="F793" si="359">F792*1936.27</f>
        <v>0</v>
      </c>
      <c r="G793" s="50">
        <f t="shared" ref="G793" si="360">G792*1936.27</f>
        <v>0</v>
      </c>
      <c r="H793" s="61">
        <f t="shared" ref="H793" si="361">H792*1936.27</f>
        <v>12337351</v>
      </c>
      <c r="I793" s="61">
        <f t="shared" ref="I793" si="362">I792*1936.27</f>
        <v>0</v>
      </c>
      <c r="J793" s="51">
        <f t="shared" ref="J793" si="363">J792*1936.27</f>
        <v>3696707</v>
      </c>
      <c r="K793" s="61">
        <f t="shared" ref="K793" si="364">K792*1936.27</f>
        <v>44360585</v>
      </c>
      <c r="L793" s="61">
        <f t="shared" ref="L793" si="365">L792*1936.27</f>
        <v>48057292</v>
      </c>
      <c r="M793" s="118"/>
      <c r="N793" s="120">
        <f t="shared" ref="N793" si="366">N792*1936.27</f>
        <v>44360585</v>
      </c>
      <c r="O793" s="120">
        <f t="shared" ref="O793" si="367">O792*1936.27</f>
        <v>32023234</v>
      </c>
      <c r="P793" s="123">
        <f t="shared" si="348"/>
        <v>1861143</v>
      </c>
      <c r="Q793" s="120">
        <f t="shared" ref="Q793" si="368">Q792*1936.27</f>
        <v>53821471</v>
      </c>
      <c r="R793" s="120">
        <f t="shared" ref="R793" si="369">R792*1936.27</f>
        <v>50124764</v>
      </c>
      <c r="S793" s="47"/>
    </row>
    <row r="794" spans="1:19" ht="12.75" customHeight="1" x14ac:dyDescent="0.2">
      <c r="A794" s="530"/>
      <c r="B794" s="530"/>
      <c r="C794" s="53" t="s">
        <v>3</v>
      </c>
      <c r="D794" s="54">
        <v>15</v>
      </c>
      <c r="E794" s="44">
        <f t="shared" ref="E794" si="370">E782</f>
        <v>18538.91</v>
      </c>
      <c r="F794" s="44">
        <v>0</v>
      </c>
      <c r="G794" s="44"/>
      <c r="H794" s="44">
        <v>6371.71</v>
      </c>
      <c r="I794" s="44"/>
      <c r="J794" s="44">
        <f t="shared" ref="J794" si="371">K794/12</f>
        <v>2075.89</v>
      </c>
      <c r="K794" s="44">
        <f t="shared" ref="K794" si="372">SUM(E794:I794)</f>
        <v>24910.62</v>
      </c>
      <c r="L794" s="46">
        <f t="shared" ref="L794" si="373">SUM(E794:J794)</f>
        <v>26986.51</v>
      </c>
      <c r="M794" s="117"/>
      <c r="N794" s="119">
        <f t="shared" ref="N794" si="374">K794</f>
        <v>24910.62</v>
      </c>
      <c r="O794" s="119">
        <f t="shared" ref="O794" si="375">E794+F794+G794+I794</f>
        <v>18538.91</v>
      </c>
      <c r="P794" s="119">
        <f t="shared" ref="P794" si="376">P792</f>
        <v>961.2</v>
      </c>
      <c r="Q794" s="119">
        <f t="shared" ref="Q794" si="377">L794+(IF(P794&gt;O794*0.18,P794,O794*0.18))</f>
        <v>30323.51</v>
      </c>
      <c r="R794" s="119">
        <f t="shared" ref="R794" si="378">N794+O794*0.18</f>
        <v>28247.62</v>
      </c>
      <c r="S794" s="47"/>
    </row>
    <row r="795" spans="1:19" ht="9" customHeight="1" x14ac:dyDescent="0.2">
      <c r="A795" s="530"/>
      <c r="B795" s="530"/>
      <c r="C795" s="48" t="s">
        <v>4</v>
      </c>
      <c r="D795" s="49">
        <v>20</v>
      </c>
      <c r="E795" s="61">
        <f t="shared" si="339"/>
        <v>35896335</v>
      </c>
      <c r="F795" s="50">
        <f t="shared" ref="F795" si="379">F794*1936.27</f>
        <v>0</v>
      </c>
      <c r="G795" s="50">
        <f t="shared" ref="G795" si="380">G794*1936.27</f>
        <v>0</v>
      </c>
      <c r="H795" s="61">
        <f t="shared" ref="H795" si="381">H794*1936.27</f>
        <v>12337351</v>
      </c>
      <c r="I795" s="61">
        <f t="shared" ref="I795" si="382">I794*1936.27</f>
        <v>0</v>
      </c>
      <c r="J795" s="51">
        <f t="shared" ref="J795" si="383">J794*1936.27</f>
        <v>4019484</v>
      </c>
      <c r="K795" s="61">
        <f t="shared" ref="K795" si="384">K794*1936.27</f>
        <v>48233686</v>
      </c>
      <c r="L795" s="61">
        <f t="shared" ref="L795" si="385">L794*1936.27</f>
        <v>52253170</v>
      </c>
      <c r="M795" s="118"/>
      <c r="N795" s="120">
        <f t="shared" ref="N795" si="386">N794*1936.27</f>
        <v>48233686</v>
      </c>
      <c r="O795" s="120">
        <f t="shared" ref="O795:P795" si="387">O794*1936.27</f>
        <v>35896335</v>
      </c>
      <c r="P795" s="123">
        <f t="shared" si="387"/>
        <v>1861143</v>
      </c>
      <c r="Q795" s="120">
        <f t="shared" ref="Q795" si="388">Q794*1936.27</f>
        <v>58714503</v>
      </c>
      <c r="R795" s="120">
        <f t="shared" ref="R795" si="389">R794*1936.27</f>
        <v>54695019</v>
      </c>
      <c r="S795" s="47"/>
    </row>
    <row r="796" spans="1:19" ht="12.75" customHeight="1" x14ac:dyDescent="0.2">
      <c r="A796" s="530"/>
      <c r="B796" s="530"/>
      <c r="C796" s="53" t="s">
        <v>3</v>
      </c>
      <c r="D796" s="54">
        <v>21</v>
      </c>
      <c r="E796" s="44">
        <f t="shared" ref="E796" si="390">E784</f>
        <v>20472.95</v>
      </c>
      <c r="F796" s="44">
        <v>0</v>
      </c>
      <c r="G796" s="44"/>
      <c r="H796" s="44">
        <v>6371.71</v>
      </c>
      <c r="I796" s="44"/>
      <c r="J796" s="44">
        <f t="shared" ref="J796" si="391">K796/12</f>
        <v>2237.06</v>
      </c>
      <c r="K796" s="44">
        <f t="shared" ref="K796" si="392">SUM(E796:I796)</f>
        <v>26844.66</v>
      </c>
      <c r="L796" s="46">
        <f t="shared" ref="L796" si="393">SUM(E796:J796)</f>
        <v>29081.72</v>
      </c>
      <c r="M796" s="117"/>
      <c r="N796" s="119">
        <f t="shared" ref="N796" si="394">K796</f>
        <v>26844.66</v>
      </c>
      <c r="O796" s="119">
        <f t="shared" ref="O796" si="395">E796+F796+G796+I796</f>
        <v>20472.95</v>
      </c>
      <c r="P796" s="119">
        <f t="shared" ref="P796" si="396">P794</f>
        <v>961.2</v>
      </c>
      <c r="Q796" s="119">
        <f t="shared" ref="Q796" si="397">L796+(IF(P796&gt;O796*0.18,P796,O796*0.18))</f>
        <v>32766.85</v>
      </c>
      <c r="R796" s="119">
        <f t="shared" ref="R796" si="398">N796+O796*0.18</f>
        <v>30529.79</v>
      </c>
      <c r="S796" s="47"/>
    </row>
    <row r="797" spans="1:19" ht="9" customHeight="1" x14ac:dyDescent="0.2">
      <c r="A797" s="530"/>
      <c r="B797" s="530"/>
      <c r="C797" s="48" t="s">
        <v>4</v>
      </c>
      <c r="D797" s="49">
        <v>27</v>
      </c>
      <c r="E797" s="61">
        <f t="shared" si="339"/>
        <v>39641159</v>
      </c>
      <c r="F797" s="50">
        <f t="shared" ref="F797" si="399">F796*1936.27</f>
        <v>0</v>
      </c>
      <c r="G797" s="50">
        <f t="shared" ref="G797" si="400">G796*1936.27</f>
        <v>0</v>
      </c>
      <c r="H797" s="61">
        <f t="shared" ref="H797" si="401">H796*1936.27</f>
        <v>12337351</v>
      </c>
      <c r="I797" s="61">
        <f t="shared" ref="I797" si="402">I796*1936.27</f>
        <v>0</v>
      </c>
      <c r="J797" s="51">
        <f t="shared" ref="J797" si="403">J796*1936.27</f>
        <v>4331552</v>
      </c>
      <c r="K797" s="61">
        <f t="shared" ref="K797" si="404">K796*1936.27</f>
        <v>51978510</v>
      </c>
      <c r="L797" s="61">
        <f t="shared" ref="L797" si="405">L796*1936.27</f>
        <v>56310062</v>
      </c>
      <c r="M797" s="118"/>
      <c r="N797" s="120">
        <f t="shared" ref="N797" si="406">N796*1936.27</f>
        <v>51978510</v>
      </c>
      <c r="O797" s="120">
        <f t="shared" ref="O797:P797" si="407">O796*1936.27</f>
        <v>39641159</v>
      </c>
      <c r="P797" s="123">
        <f t="shared" si="407"/>
        <v>1861143</v>
      </c>
      <c r="Q797" s="120">
        <f t="shared" ref="Q797" si="408">Q796*1936.27</f>
        <v>63445469</v>
      </c>
      <c r="R797" s="120">
        <f t="shared" ref="R797" si="409">R796*1936.27</f>
        <v>59113916</v>
      </c>
      <c r="S797" s="47"/>
    </row>
    <row r="798" spans="1:19" ht="12.75" customHeight="1" x14ac:dyDescent="0.2">
      <c r="A798" s="530"/>
      <c r="B798" s="530"/>
      <c r="C798" s="53" t="s">
        <v>3</v>
      </c>
      <c r="D798" s="54">
        <v>28</v>
      </c>
      <c r="E798" s="44">
        <f t="shared" ref="E798" si="410">E786</f>
        <v>22370.7</v>
      </c>
      <c r="F798" s="44">
        <v>0</v>
      </c>
      <c r="G798" s="44"/>
      <c r="H798" s="44">
        <v>6371.71</v>
      </c>
      <c r="I798" s="44"/>
      <c r="J798" s="44">
        <f t="shared" ref="J798" si="411">K798/12</f>
        <v>2395.1999999999998</v>
      </c>
      <c r="K798" s="44">
        <f t="shared" ref="K798" si="412">SUM(E798:I798)</f>
        <v>28742.41</v>
      </c>
      <c r="L798" s="46">
        <f t="shared" ref="L798" si="413">SUM(E798:J798)</f>
        <v>31137.61</v>
      </c>
      <c r="M798" s="117"/>
      <c r="N798" s="119">
        <f t="shared" ref="N798" si="414">K798</f>
        <v>28742.41</v>
      </c>
      <c r="O798" s="119">
        <f t="shared" ref="O798" si="415">E798+F798+G798+I798</f>
        <v>22370.7</v>
      </c>
      <c r="P798" s="119">
        <f t="shared" ref="P798" si="416">P796</f>
        <v>961.2</v>
      </c>
      <c r="Q798" s="119">
        <f t="shared" ref="Q798" si="417">L798+(IF(P798&gt;O798*0.18,P798,O798*0.18))</f>
        <v>35164.339999999997</v>
      </c>
      <c r="R798" s="119">
        <f t="shared" ref="R798" si="418">N798+O798*0.18</f>
        <v>32769.14</v>
      </c>
      <c r="S798" s="47"/>
    </row>
    <row r="799" spans="1:19" ht="9" customHeight="1" x14ac:dyDescent="0.2">
      <c r="A799" s="530"/>
      <c r="B799" s="530"/>
      <c r="C799" s="48" t="s">
        <v>4</v>
      </c>
      <c r="D799" s="49">
        <v>34</v>
      </c>
      <c r="E799" s="61">
        <f t="shared" si="339"/>
        <v>43315715</v>
      </c>
      <c r="F799" s="50">
        <f t="shared" ref="F799" si="419">F798*1936.27</f>
        <v>0</v>
      </c>
      <c r="G799" s="50">
        <f t="shared" ref="G799" si="420">G798*1936.27</f>
        <v>0</v>
      </c>
      <c r="H799" s="61">
        <f t="shared" ref="H799" si="421">H798*1936.27</f>
        <v>12337351</v>
      </c>
      <c r="I799" s="61">
        <f t="shared" ref="I799" si="422">I798*1936.27</f>
        <v>0</v>
      </c>
      <c r="J799" s="51">
        <f t="shared" ref="J799" si="423">J798*1936.27</f>
        <v>4637754</v>
      </c>
      <c r="K799" s="61">
        <f t="shared" ref="K799" si="424">K798*1936.27</f>
        <v>55653066</v>
      </c>
      <c r="L799" s="61">
        <f t="shared" ref="L799" si="425">L798*1936.27</f>
        <v>60290820</v>
      </c>
      <c r="M799" s="118"/>
      <c r="N799" s="120">
        <f t="shared" ref="N799" si="426">N798*1936.27</f>
        <v>55653066</v>
      </c>
      <c r="O799" s="120">
        <f t="shared" ref="O799:P799" si="427">O798*1936.27</f>
        <v>43315715</v>
      </c>
      <c r="P799" s="123">
        <f t="shared" si="427"/>
        <v>1861143</v>
      </c>
      <c r="Q799" s="120">
        <f t="shared" ref="Q799" si="428">Q798*1936.27</f>
        <v>68087657</v>
      </c>
      <c r="R799" s="120">
        <f t="shared" ref="R799" si="429">R798*1936.27</f>
        <v>63449903</v>
      </c>
      <c r="S799" s="47"/>
    </row>
    <row r="800" spans="1:19" ht="12.75" customHeight="1" x14ac:dyDescent="0.2">
      <c r="A800" s="530"/>
      <c r="B800" s="530"/>
      <c r="C800" s="53" t="s">
        <v>3</v>
      </c>
      <c r="D800" s="54">
        <v>35</v>
      </c>
      <c r="E800" s="44">
        <f t="shared" ref="E800" si="430">E788</f>
        <v>23802.49</v>
      </c>
      <c r="F800" s="44">
        <v>0</v>
      </c>
      <c r="G800" s="44"/>
      <c r="H800" s="44">
        <v>6371.71</v>
      </c>
      <c r="I800" s="44"/>
      <c r="J800" s="44">
        <f t="shared" ref="J800" si="431">K800/12</f>
        <v>2514.52</v>
      </c>
      <c r="K800" s="44">
        <f t="shared" ref="K800" si="432">SUM(E800:I800)</f>
        <v>30174.2</v>
      </c>
      <c r="L800" s="46">
        <f t="shared" ref="L800" si="433">SUM(E800:J800)</f>
        <v>32688.720000000001</v>
      </c>
      <c r="M800" s="117"/>
      <c r="N800" s="119">
        <f t="shared" ref="N800" si="434">K800</f>
        <v>30174.2</v>
      </c>
      <c r="O800" s="119">
        <f t="shared" ref="O800" si="435">E800+F800+G800+I800</f>
        <v>23802.49</v>
      </c>
      <c r="P800" s="119">
        <f t="shared" ref="P800" si="436">P798</f>
        <v>961.2</v>
      </c>
      <c r="Q800" s="119">
        <f t="shared" ref="Q800" si="437">L800+(IF(P800&gt;O800*0.18,P800,O800*0.18))</f>
        <v>36973.17</v>
      </c>
      <c r="R800" s="119">
        <f t="shared" ref="R800" si="438">N800+O800*0.18</f>
        <v>34458.65</v>
      </c>
      <c r="S800" s="47"/>
    </row>
    <row r="801" spans="1:19" ht="9" customHeight="1" x14ac:dyDescent="0.2">
      <c r="A801" s="531"/>
      <c r="B801" s="531"/>
      <c r="C801" s="58" t="s">
        <v>4</v>
      </c>
      <c r="D801" s="59"/>
      <c r="E801" s="61">
        <f t="shared" si="339"/>
        <v>46088047</v>
      </c>
      <c r="F801" s="50">
        <f t="shared" ref="F801" si="439">F800*1936.27</f>
        <v>0</v>
      </c>
      <c r="G801" s="50">
        <f t="shared" ref="G801" si="440">G800*1936.27</f>
        <v>0</v>
      </c>
      <c r="H801" s="61">
        <f t="shared" ref="H801" si="441">H800*1936.27</f>
        <v>12337351</v>
      </c>
      <c r="I801" s="61">
        <f t="shared" ref="I801" si="442">I800*1936.27</f>
        <v>0</v>
      </c>
      <c r="J801" s="51">
        <f t="shared" ref="J801" si="443">J800*1936.27</f>
        <v>4868790</v>
      </c>
      <c r="K801" s="61">
        <f t="shared" ref="K801" si="444">K800*1936.27</f>
        <v>58425398</v>
      </c>
      <c r="L801" s="61">
        <f t="shared" ref="L801" si="445">L800*1936.27</f>
        <v>63294188</v>
      </c>
      <c r="M801" s="118"/>
      <c r="N801" s="120">
        <f t="shared" ref="N801" si="446">N800*1936.27</f>
        <v>58425398</v>
      </c>
      <c r="O801" s="120">
        <f t="shared" ref="O801:P801" si="447">O800*1936.27</f>
        <v>46088047</v>
      </c>
      <c r="P801" s="123">
        <f t="shared" si="447"/>
        <v>1861143</v>
      </c>
      <c r="Q801" s="120">
        <f t="shared" ref="Q801" si="448">Q800*1936.27</f>
        <v>71590040</v>
      </c>
      <c r="R801" s="120">
        <f t="shared" ref="R801" si="449">R800*1936.27</f>
        <v>66721250</v>
      </c>
      <c r="S801" s="47"/>
    </row>
    <row r="802" spans="1:19" ht="12.75" customHeight="1" x14ac:dyDescent="0.2">
      <c r="A802" s="492">
        <f>B790+1</f>
        <v>44652</v>
      </c>
      <c r="B802" s="492">
        <v>44742</v>
      </c>
      <c r="C802" s="42" t="s">
        <v>3</v>
      </c>
      <c r="D802" s="43">
        <v>0</v>
      </c>
      <c r="E802" s="44">
        <f t="shared" ref="E802" si="450">E790</f>
        <v>14276.78</v>
      </c>
      <c r="F802" s="44"/>
      <c r="G802" s="44"/>
      <c r="H802" s="44">
        <v>6371.71</v>
      </c>
      <c r="I802" s="44">
        <f>(E802+H802)*0.3%</f>
        <v>61.95</v>
      </c>
      <c r="J802" s="44">
        <f>(E802+F802+G802+H802+I802)/12</f>
        <v>1725.87</v>
      </c>
      <c r="K802" s="44">
        <f>SUM(E802:I802)</f>
        <v>20710.439999999999</v>
      </c>
      <c r="L802" s="46">
        <f>SUM(E802:J802)</f>
        <v>22436.31</v>
      </c>
      <c r="M802" s="117"/>
      <c r="N802" s="119">
        <f t="shared" ref="N802" si="451">K802</f>
        <v>20710.439999999999</v>
      </c>
      <c r="O802" s="119">
        <f t="shared" ref="O802" si="452">E802+F802+G802+I802</f>
        <v>14338.73</v>
      </c>
      <c r="P802" s="119">
        <f t="shared" ref="P802" si="453">P800</f>
        <v>961.2</v>
      </c>
      <c r="Q802" s="119">
        <f t="shared" ref="Q802" si="454">L802+(IF(P802&gt;O802*0.18,P802,O802*0.18))</f>
        <v>25017.279999999999</v>
      </c>
      <c r="R802" s="119">
        <f t="shared" ref="R802" si="455">N802+O802*0.18</f>
        <v>23291.41</v>
      </c>
      <c r="S802" s="47"/>
    </row>
    <row r="803" spans="1:19" ht="9" customHeight="1" x14ac:dyDescent="0.2">
      <c r="A803" s="493"/>
      <c r="B803" s="493"/>
      <c r="C803" s="48" t="s">
        <v>4</v>
      </c>
      <c r="D803" s="49">
        <v>8</v>
      </c>
      <c r="E803" s="61">
        <f t="shared" si="339"/>
        <v>27643701</v>
      </c>
      <c r="F803" s="50"/>
      <c r="G803" s="50">
        <v>0</v>
      </c>
      <c r="H803" s="61">
        <v>12337351</v>
      </c>
      <c r="I803" s="61">
        <f>I802*1936.27</f>
        <v>119952</v>
      </c>
      <c r="J803" s="51">
        <f t="shared" ref="J803" si="456">J802*1936.27</f>
        <v>3341750</v>
      </c>
      <c r="K803" s="61">
        <f>K802*1936.27</f>
        <v>40101004</v>
      </c>
      <c r="L803" s="61">
        <f t="shared" ref="L803" si="457">L802*1936.27</f>
        <v>43442754</v>
      </c>
      <c r="M803" s="118"/>
      <c r="N803" s="120">
        <f t="shared" ref="N803" si="458">N802*1936.27</f>
        <v>40101004</v>
      </c>
      <c r="O803" s="120">
        <f t="shared" ref="O803:P803" si="459">O802*1936.27</f>
        <v>27763653</v>
      </c>
      <c r="P803" s="123">
        <f t="shared" si="459"/>
        <v>1861143</v>
      </c>
      <c r="Q803" s="120">
        <f t="shared" ref="Q803" si="460">Q802*1936.27</f>
        <v>48440209</v>
      </c>
      <c r="R803" s="120">
        <f t="shared" ref="R803" si="461">R802*1936.27</f>
        <v>45098458</v>
      </c>
      <c r="S803" s="47"/>
    </row>
    <row r="804" spans="1:19" ht="12.75" customHeight="1" x14ac:dyDescent="0.2">
      <c r="A804" s="530">
        <f>A802</f>
        <v>44652</v>
      </c>
      <c r="B804" s="530">
        <f>B802</f>
        <v>44742</v>
      </c>
      <c r="C804" s="53" t="s">
        <v>3</v>
      </c>
      <c r="D804" s="54">
        <v>9</v>
      </c>
      <c r="E804" s="44">
        <f t="shared" ref="E804:E816" si="462">E792</f>
        <v>16538.62</v>
      </c>
      <c r="F804" s="44"/>
      <c r="G804" s="44">
        <v>0</v>
      </c>
      <c r="H804" s="44">
        <v>6371.71</v>
      </c>
      <c r="I804" s="44">
        <f t="shared" ref="I804" si="463">(E804+H804)*0.3%</f>
        <v>68.73</v>
      </c>
      <c r="J804" s="44">
        <f t="shared" ref="J804" si="464">(E804+F804+G804+H804+I804)/12</f>
        <v>1914.92</v>
      </c>
      <c r="K804" s="44">
        <f t="shared" ref="K804" si="465">SUM(E804:I804)</f>
        <v>22979.06</v>
      </c>
      <c r="L804" s="46">
        <f t="shared" ref="L804" si="466">SUM(E804:J804)</f>
        <v>24893.98</v>
      </c>
      <c r="M804" s="117"/>
      <c r="N804" s="119">
        <f t="shared" ref="N804" si="467">K804</f>
        <v>22979.06</v>
      </c>
      <c r="O804" s="119">
        <f t="shared" ref="O804" si="468">E804+F804+G804+I804</f>
        <v>16607.349999999999</v>
      </c>
      <c r="P804" s="119">
        <f t="shared" ref="P804" si="469">P802</f>
        <v>961.2</v>
      </c>
      <c r="Q804" s="119">
        <f t="shared" ref="Q804" si="470">L804+(IF(P804&gt;O804*0.18,P804,O804*0.18))</f>
        <v>27883.3</v>
      </c>
      <c r="R804" s="119">
        <f t="shared" ref="R804" si="471">N804+O804*0.18</f>
        <v>25968.38</v>
      </c>
      <c r="S804" s="47"/>
    </row>
    <row r="805" spans="1:19" ht="9" customHeight="1" x14ac:dyDescent="0.2">
      <c r="A805" s="530"/>
      <c r="B805" s="530"/>
      <c r="C805" s="48" t="s">
        <v>4</v>
      </c>
      <c r="D805" s="49">
        <v>14</v>
      </c>
      <c r="E805" s="61">
        <f t="shared" si="339"/>
        <v>32023234</v>
      </c>
      <c r="F805" s="50"/>
      <c r="G805" s="50">
        <v>0</v>
      </c>
      <c r="H805" s="61">
        <v>12337351</v>
      </c>
      <c r="I805" s="61">
        <f t="shared" ref="I805" si="472">I804*1936.27</f>
        <v>133080</v>
      </c>
      <c r="J805" s="51">
        <f t="shared" ref="J805:L805" si="473">J804*1936.27</f>
        <v>3707802</v>
      </c>
      <c r="K805" s="61">
        <f t="shared" si="473"/>
        <v>44493665</v>
      </c>
      <c r="L805" s="61">
        <f t="shared" si="473"/>
        <v>48201467</v>
      </c>
      <c r="M805" s="118"/>
      <c r="N805" s="120">
        <f t="shared" ref="N805" si="474">N804*1936.27</f>
        <v>44493665</v>
      </c>
      <c r="O805" s="120">
        <f t="shared" ref="O805:P805" si="475">O804*1936.27</f>
        <v>32156314</v>
      </c>
      <c r="P805" s="123">
        <f t="shared" si="475"/>
        <v>1861143</v>
      </c>
      <c r="Q805" s="120">
        <f t="shared" ref="Q805" si="476">Q804*1936.27</f>
        <v>53989597</v>
      </c>
      <c r="R805" s="120">
        <f t="shared" ref="R805" si="477">R804*1936.27</f>
        <v>50281795</v>
      </c>
      <c r="S805" s="47"/>
    </row>
    <row r="806" spans="1:19" ht="12.75" customHeight="1" x14ac:dyDescent="0.2">
      <c r="A806" s="530"/>
      <c r="B806" s="530"/>
      <c r="C806" s="53" t="s">
        <v>3</v>
      </c>
      <c r="D806" s="54">
        <v>15</v>
      </c>
      <c r="E806" s="44">
        <f t="shared" ref="E806:E818" si="478">E794</f>
        <v>18538.91</v>
      </c>
      <c r="F806" s="44"/>
      <c r="G806" s="44">
        <v>0</v>
      </c>
      <c r="H806" s="44">
        <v>6371.71</v>
      </c>
      <c r="I806" s="44">
        <f t="shared" ref="I806" si="479">(E806+H806)*0.3%</f>
        <v>74.73</v>
      </c>
      <c r="J806" s="44">
        <f t="shared" ref="J806" si="480">(E806+F806+G806+H806+I806)/12</f>
        <v>2082.11</v>
      </c>
      <c r="K806" s="44">
        <f t="shared" ref="K806" si="481">SUM(E806:I806)</f>
        <v>24985.35</v>
      </c>
      <c r="L806" s="46">
        <f t="shared" ref="L806" si="482">SUM(E806:J806)</f>
        <v>27067.46</v>
      </c>
      <c r="M806" s="117"/>
      <c r="N806" s="119">
        <f t="shared" ref="N806" si="483">K806</f>
        <v>24985.35</v>
      </c>
      <c r="O806" s="119">
        <f t="shared" ref="O806" si="484">E806+F806+G806+I806</f>
        <v>18613.64</v>
      </c>
      <c r="P806" s="119">
        <f t="shared" ref="P806" si="485">P804</f>
        <v>961.2</v>
      </c>
      <c r="Q806" s="119">
        <f t="shared" ref="Q806" si="486">L806+(IF(P806&gt;O806*0.18,P806,O806*0.18))</f>
        <v>30417.919999999998</v>
      </c>
      <c r="R806" s="119">
        <f t="shared" ref="R806" si="487">N806+O806*0.18</f>
        <v>28335.81</v>
      </c>
      <c r="S806" s="47"/>
    </row>
    <row r="807" spans="1:19" ht="9" customHeight="1" x14ac:dyDescent="0.2">
      <c r="A807" s="530"/>
      <c r="B807" s="530"/>
      <c r="C807" s="48" t="s">
        <v>4</v>
      </c>
      <c r="D807" s="49">
        <v>20</v>
      </c>
      <c r="E807" s="61">
        <f t="shared" si="339"/>
        <v>35896335</v>
      </c>
      <c r="F807" s="50"/>
      <c r="G807" s="50">
        <v>0</v>
      </c>
      <c r="H807" s="61">
        <v>12337351</v>
      </c>
      <c r="I807" s="61">
        <f t="shared" ref="I807" si="488">I806*1936.27</f>
        <v>144697</v>
      </c>
      <c r="J807" s="51">
        <f t="shared" ref="J807:L807" si="489">J806*1936.27</f>
        <v>4031527</v>
      </c>
      <c r="K807" s="61">
        <f t="shared" si="489"/>
        <v>48378384</v>
      </c>
      <c r="L807" s="61">
        <f t="shared" si="489"/>
        <v>52409911</v>
      </c>
      <c r="M807" s="118"/>
      <c r="N807" s="120">
        <f t="shared" ref="N807" si="490">N806*1936.27</f>
        <v>48378384</v>
      </c>
      <c r="O807" s="120">
        <f t="shared" ref="O807:P807" si="491">O806*1936.27</f>
        <v>36041033</v>
      </c>
      <c r="P807" s="123">
        <f t="shared" si="491"/>
        <v>1861143</v>
      </c>
      <c r="Q807" s="120">
        <f t="shared" ref="Q807" si="492">Q806*1936.27</f>
        <v>58897306</v>
      </c>
      <c r="R807" s="120">
        <f t="shared" ref="R807" si="493">R806*1936.27</f>
        <v>54865779</v>
      </c>
      <c r="S807" s="47"/>
    </row>
    <row r="808" spans="1:19" ht="12.75" customHeight="1" x14ac:dyDescent="0.2">
      <c r="A808" s="530"/>
      <c r="B808" s="530"/>
      <c r="C808" s="53" t="s">
        <v>3</v>
      </c>
      <c r="D808" s="54">
        <v>21</v>
      </c>
      <c r="E808" s="44">
        <f t="shared" ref="E808:E820" si="494">E796</f>
        <v>20472.95</v>
      </c>
      <c r="F808" s="44"/>
      <c r="G808" s="44">
        <v>0</v>
      </c>
      <c r="H808" s="44">
        <v>6371.71</v>
      </c>
      <c r="I808" s="44">
        <f t="shared" ref="I808" si="495">(E808+H808)*0.3%</f>
        <v>80.53</v>
      </c>
      <c r="J808" s="44">
        <f t="shared" ref="J808" si="496">(E808+F808+G808+H808+I808)/12</f>
        <v>2243.77</v>
      </c>
      <c r="K808" s="44">
        <f t="shared" ref="K808" si="497">SUM(E808:I808)</f>
        <v>26925.19</v>
      </c>
      <c r="L808" s="46">
        <f t="shared" ref="L808" si="498">SUM(E808:J808)</f>
        <v>29168.959999999999</v>
      </c>
      <c r="M808" s="117"/>
      <c r="N808" s="119">
        <f t="shared" ref="N808" si="499">K808</f>
        <v>26925.19</v>
      </c>
      <c r="O808" s="119">
        <f t="shared" ref="O808" si="500">E808+F808+G808+I808</f>
        <v>20553.48</v>
      </c>
      <c r="P808" s="119">
        <f t="shared" ref="P808" si="501">P806</f>
        <v>961.2</v>
      </c>
      <c r="Q808" s="119">
        <f t="shared" ref="Q808" si="502">L808+(IF(P808&gt;O808*0.18,P808,O808*0.18))</f>
        <v>32868.589999999997</v>
      </c>
      <c r="R808" s="119">
        <f t="shared" ref="R808" si="503">N808+O808*0.18</f>
        <v>30624.82</v>
      </c>
      <c r="S808" s="47"/>
    </row>
    <row r="809" spans="1:19" ht="9" customHeight="1" x14ac:dyDescent="0.2">
      <c r="A809" s="530"/>
      <c r="B809" s="530"/>
      <c r="C809" s="48" t="s">
        <v>4</v>
      </c>
      <c r="D809" s="49">
        <v>27</v>
      </c>
      <c r="E809" s="61">
        <f t="shared" si="339"/>
        <v>39641159</v>
      </c>
      <c r="F809" s="50"/>
      <c r="G809" s="50">
        <v>0</v>
      </c>
      <c r="H809" s="61">
        <v>12337351</v>
      </c>
      <c r="I809" s="61">
        <f t="shared" ref="I809" si="504">I808*1936.27</f>
        <v>155928</v>
      </c>
      <c r="J809" s="51">
        <f t="shared" ref="J809:L809" si="505">J808*1936.27</f>
        <v>4344545</v>
      </c>
      <c r="K809" s="61">
        <f t="shared" si="505"/>
        <v>52134438</v>
      </c>
      <c r="L809" s="61">
        <f t="shared" si="505"/>
        <v>56478982</v>
      </c>
      <c r="M809" s="118"/>
      <c r="N809" s="120">
        <f t="shared" ref="N809" si="506">N808*1936.27</f>
        <v>52134438</v>
      </c>
      <c r="O809" s="120">
        <f t="shared" ref="O809:P809" si="507">O808*1936.27</f>
        <v>39797087</v>
      </c>
      <c r="P809" s="123">
        <f t="shared" si="507"/>
        <v>1861143</v>
      </c>
      <c r="Q809" s="120">
        <f t="shared" ref="Q809" si="508">Q808*1936.27</f>
        <v>63642465</v>
      </c>
      <c r="R809" s="120">
        <f t="shared" ref="R809" si="509">R808*1936.27</f>
        <v>59297920</v>
      </c>
      <c r="S809" s="47"/>
    </row>
    <row r="810" spans="1:19" ht="12.75" customHeight="1" x14ac:dyDescent="0.2">
      <c r="A810" s="530"/>
      <c r="B810" s="530"/>
      <c r="C810" s="53" t="s">
        <v>3</v>
      </c>
      <c r="D810" s="54">
        <v>28</v>
      </c>
      <c r="E810" s="44">
        <f t="shared" ref="E810:E822" si="510">E798</f>
        <v>22370.7</v>
      </c>
      <c r="F810" s="44"/>
      <c r="G810" s="44">
        <v>0</v>
      </c>
      <c r="H810" s="44">
        <v>6371.71</v>
      </c>
      <c r="I810" s="44">
        <f t="shared" ref="I810" si="511">(E810+H810)*0.3%</f>
        <v>86.23</v>
      </c>
      <c r="J810" s="44">
        <f t="shared" ref="J810" si="512">(E810+F810+G810+H810+I810)/12</f>
        <v>2402.39</v>
      </c>
      <c r="K810" s="44">
        <f t="shared" ref="K810" si="513">SUM(E810:I810)</f>
        <v>28828.639999999999</v>
      </c>
      <c r="L810" s="46">
        <f t="shared" ref="L810" si="514">SUM(E810:J810)</f>
        <v>31231.03</v>
      </c>
      <c r="M810" s="117"/>
      <c r="N810" s="119">
        <f t="shared" ref="N810" si="515">K810</f>
        <v>28828.639999999999</v>
      </c>
      <c r="O810" s="119">
        <f t="shared" ref="O810" si="516">E810+F810+G810+I810</f>
        <v>22456.93</v>
      </c>
      <c r="P810" s="119">
        <f t="shared" ref="P810" si="517">P808</f>
        <v>961.2</v>
      </c>
      <c r="Q810" s="119">
        <f t="shared" ref="Q810" si="518">L810+(IF(P810&gt;O810*0.18,P810,O810*0.18))</f>
        <v>35273.279999999999</v>
      </c>
      <c r="R810" s="119">
        <f t="shared" ref="R810" si="519">N810+O810*0.18</f>
        <v>32870.89</v>
      </c>
      <c r="S810" s="47"/>
    </row>
    <row r="811" spans="1:19" ht="9" customHeight="1" x14ac:dyDescent="0.2">
      <c r="A811" s="530"/>
      <c r="B811" s="530"/>
      <c r="C811" s="48" t="s">
        <v>4</v>
      </c>
      <c r="D811" s="49">
        <v>34</v>
      </c>
      <c r="E811" s="61">
        <f t="shared" si="339"/>
        <v>43315715</v>
      </c>
      <c r="F811" s="50"/>
      <c r="G811" s="50">
        <v>0</v>
      </c>
      <c r="H811" s="61">
        <v>12337351</v>
      </c>
      <c r="I811" s="61">
        <f t="shared" ref="I811" si="520">I810*1936.27</f>
        <v>166965</v>
      </c>
      <c r="J811" s="51">
        <f t="shared" ref="J811:L811" si="521">J810*1936.27</f>
        <v>4651676</v>
      </c>
      <c r="K811" s="61">
        <f t="shared" si="521"/>
        <v>55820031</v>
      </c>
      <c r="L811" s="61">
        <f t="shared" si="521"/>
        <v>60471706</v>
      </c>
      <c r="M811" s="118"/>
      <c r="N811" s="120">
        <f t="shared" ref="N811" si="522">N810*1936.27</f>
        <v>55820031</v>
      </c>
      <c r="O811" s="120">
        <f t="shared" ref="O811:P811" si="523">O810*1936.27</f>
        <v>43482680</v>
      </c>
      <c r="P811" s="123">
        <f t="shared" si="523"/>
        <v>1861143</v>
      </c>
      <c r="Q811" s="120">
        <f t="shared" ref="Q811" si="524">Q810*1936.27</f>
        <v>68298594</v>
      </c>
      <c r="R811" s="120">
        <f t="shared" ref="R811" si="525">R810*1936.27</f>
        <v>63646918</v>
      </c>
      <c r="S811" s="47"/>
    </row>
    <row r="812" spans="1:19" ht="12.75" customHeight="1" x14ac:dyDescent="0.2">
      <c r="A812" s="530"/>
      <c r="B812" s="530"/>
      <c r="C812" s="53" t="s">
        <v>3</v>
      </c>
      <c r="D812" s="54">
        <v>35</v>
      </c>
      <c r="E812" s="44">
        <f t="shared" ref="E812:E824" si="526">E800</f>
        <v>23802.49</v>
      </c>
      <c r="F812" s="44"/>
      <c r="G812" s="44">
        <v>0</v>
      </c>
      <c r="H812" s="44">
        <v>6371.71</v>
      </c>
      <c r="I812" s="44">
        <f t="shared" ref="I812" si="527">(E812+H812)*0.3%</f>
        <v>90.52</v>
      </c>
      <c r="J812" s="44">
        <f t="shared" ref="J812" si="528">(E812+F812+G812+H812+I812)/12</f>
        <v>2522.06</v>
      </c>
      <c r="K812" s="44">
        <f t="shared" ref="K812" si="529">SUM(E812:I812)</f>
        <v>30264.720000000001</v>
      </c>
      <c r="L812" s="46">
        <f t="shared" ref="L812" si="530">SUM(E812:J812)</f>
        <v>32786.78</v>
      </c>
      <c r="M812" s="117"/>
      <c r="N812" s="119">
        <f t="shared" ref="N812" si="531">K812</f>
        <v>30264.720000000001</v>
      </c>
      <c r="O812" s="119">
        <f t="shared" ref="O812" si="532">E812+F812+G812+I812</f>
        <v>23893.01</v>
      </c>
      <c r="P812" s="119">
        <f t="shared" ref="P812" si="533">P810</f>
        <v>961.2</v>
      </c>
      <c r="Q812" s="119">
        <f t="shared" ref="Q812" si="534">L812+(IF(P812&gt;O812*0.18,P812,O812*0.18))</f>
        <v>37087.519999999997</v>
      </c>
      <c r="R812" s="119">
        <f t="shared" ref="R812" si="535">N812+O812*0.18</f>
        <v>34565.46</v>
      </c>
      <c r="S812" s="47"/>
    </row>
    <row r="813" spans="1:19" ht="9" customHeight="1" x14ac:dyDescent="0.2">
      <c r="A813" s="531"/>
      <c r="B813" s="531"/>
      <c r="C813" s="58" t="s">
        <v>4</v>
      </c>
      <c r="D813" s="59"/>
      <c r="E813" s="61">
        <f t="shared" si="339"/>
        <v>46088047</v>
      </c>
      <c r="F813" s="61"/>
      <c r="G813" s="61">
        <v>0</v>
      </c>
      <c r="H813" s="61">
        <v>12337351</v>
      </c>
      <c r="I813" s="61">
        <f t="shared" ref="I813" si="536">I812*1936.27</f>
        <v>175271</v>
      </c>
      <c r="J813" s="61">
        <f t="shared" ref="J813:L813" si="537">J812*1936.27</f>
        <v>4883389</v>
      </c>
      <c r="K813" s="61">
        <f t="shared" si="537"/>
        <v>58600669</v>
      </c>
      <c r="L813" s="61">
        <f t="shared" si="537"/>
        <v>63484059</v>
      </c>
      <c r="M813" s="118"/>
      <c r="N813" s="120">
        <f t="shared" ref="N813" si="538">N812*1936.27</f>
        <v>58600669</v>
      </c>
      <c r="O813" s="120">
        <f t="shared" ref="O813:P813" si="539">O812*1936.27</f>
        <v>46263318</v>
      </c>
      <c r="P813" s="123">
        <f t="shared" si="539"/>
        <v>1861143</v>
      </c>
      <c r="Q813" s="120">
        <f t="shared" ref="Q813" si="540">Q812*1936.27</f>
        <v>71811452</v>
      </c>
      <c r="R813" s="120">
        <f t="shared" ref="R813" si="541">R812*1936.27</f>
        <v>66928063</v>
      </c>
      <c r="S813" s="47"/>
    </row>
    <row r="814" spans="1:19" ht="12.75" customHeight="1" x14ac:dyDescent="0.2">
      <c r="A814" s="492">
        <f>B804+1</f>
        <v>44743</v>
      </c>
      <c r="B814" s="492">
        <v>44926</v>
      </c>
      <c r="C814" s="42" t="s">
        <v>3</v>
      </c>
      <c r="D814" s="43">
        <v>0</v>
      </c>
      <c r="E814" s="44">
        <f t="shared" ref="E814" si="542">E802</f>
        <v>14276.78</v>
      </c>
      <c r="F814" s="44"/>
      <c r="G814" s="44"/>
      <c r="H814" s="44">
        <v>6371.71</v>
      </c>
      <c r="I814" s="44">
        <f>(E814+H814)*0.5%</f>
        <v>103.24</v>
      </c>
      <c r="J814" s="44">
        <f t="shared" ref="J814" si="543">(E814+F814+G814+H814+I814)/12</f>
        <v>1729.31</v>
      </c>
      <c r="K814" s="44">
        <f t="shared" ref="K814" si="544">SUM(E814:I814)</f>
        <v>20751.73</v>
      </c>
      <c r="L814" s="46">
        <f t="shared" ref="L814" si="545">SUM(E814:J814)</f>
        <v>22481.040000000001</v>
      </c>
      <c r="M814" s="117"/>
      <c r="N814" s="119">
        <f t="shared" ref="N814" si="546">K814</f>
        <v>20751.73</v>
      </c>
      <c r="O814" s="119">
        <f t="shared" ref="O814" si="547">E814+F814+G814+I814</f>
        <v>14380.02</v>
      </c>
      <c r="P814" s="119">
        <f t="shared" ref="P814" si="548">P812</f>
        <v>961.2</v>
      </c>
      <c r="Q814" s="119">
        <f t="shared" ref="Q814" si="549">L814+(IF(P814&gt;O814*0.18,P814,O814*0.18))</f>
        <v>25069.439999999999</v>
      </c>
      <c r="R814" s="119">
        <f t="shared" ref="R814" si="550">N814+O814*0.18</f>
        <v>23340.13</v>
      </c>
      <c r="S814" s="47"/>
    </row>
    <row r="815" spans="1:19" ht="9" customHeight="1" x14ac:dyDescent="0.2">
      <c r="A815" s="493"/>
      <c r="B815" s="493"/>
      <c r="C815" s="48" t="s">
        <v>4</v>
      </c>
      <c r="D815" s="49">
        <v>8</v>
      </c>
      <c r="E815" s="61">
        <f t="shared" si="339"/>
        <v>27643701</v>
      </c>
      <c r="F815" s="50"/>
      <c r="G815" s="50">
        <v>0</v>
      </c>
      <c r="H815" s="61">
        <v>12337351</v>
      </c>
      <c r="I815" s="61">
        <f t="shared" ref="I815:I825" si="551">I814*1936.27</f>
        <v>199901</v>
      </c>
      <c r="J815" s="51">
        <f t="shared" ref="J815:L815" si="552">J814*1936.27</f>
        <v>3348411</v>
      </c>
      <c r="K815" s="61">
        <f t="shared" si="552"/>
        <v>40180952</v>
      </c>
      <c r="L815" s="61">
        <f t="shared" si="552"/>
        <v>43529363</v>
      </c>
      <c r="M815" s="118"/>
      <c r="N815" s="120">
        <f t="shared" ref="N815" si="553">N814*1936.27</f>
        <v>40180952</v>
      </c>
      <c r="O815" s="120">
        <f t="shared" ref="O815:P815" si="554">O814*1936.27</f>
        <v>27843601</v>
      </c>
      <c r="P815" s="123">
        <f t="shared" si="554"/>
        <v>1861143</v>
      </c>
      <c r="Q815" s="120">
        <f t="shared" ref="Q815" si="555">Q814*1936.27</f>
        <v>48541205</v>
      </c>
      <c r="R815" s="120">
        <f t="shared" ref="R815" si="556">R814*1936.27</f>
        <v>45192794</v>
      </c>
      <c r="S815" s="47"/>
    </row>
    <row r="816" spans="1:19" ht="12.75" customHeight="1" x14ac:dyDescent="0.2">
      <c r="A816" s="530">
        <f>A814</f>
        <v>44743</v>
      </c>
      <c r="B816" s="530">
        <f>B814</f>
        <v>44926</v>
      </c>
      <c r="C816" s="53" t="s">
        <v>3</v>
      </c>
      <c r="D816" s="54">
        <v>9</v>
      </c>
      <c r="E816" s="44">
        <f t="shared" si="462"/>
        <v>16538.62</v>
      </c>
      <c r="F816" s="44"/>
      <c r="G816" s="44">
        <v>0</v>
      </c>
      <c r="H816" s="44">
        <v>6371.71</v>
      </c>
      <c r="I816" s="44">
        <f t="shared" ref="I816" si="557">(E816+H816)*0.5%</f>
        <v>114.55</v>
      </c>
      <c r="J816" s="44">
        <f t="shared" ref="J816" si="558">(E816+F816+G816+H816+I816)/12</f>
        <v>1918.74</v>
      </c>
      <c r="K816" s="44">
        <f t="shared" ref="K816" si="559">SUM(E816:I816)</f>
        <v>23024.880000000001</v>
      </c>
      <c r="L816" s="46">
        <f t="shared" ref="L816" si="560">SUM(E816:J816)</f>
        <v>24943.62</v>
      </c>
      <c r="M816" s="117"/>
      <c r="N816" s="119">
        <f t="shared" ref="N816" si="561">K816</f>
        <v>23024.880000000001</v>
      </c>
      <c r="O816" s="119">
        <f t="shared" ref="O816" si="562">E816+F816+G816+I816</f>
        <v>16653.169999999998</v>
      </c>
      <c r="P816" s="119">
        <f t="shared" ref="P816" si="563">P814</f>
        <v>961.2</v>
      </c>
      <c r="Q816" s="119">
        <f t="shared" ref="Q816" si="564">L816+(IF(P816&gt;O816*0.18,P816,O816*0.18))</f>
        <v>27941.19</v>
      </c>
      <c r="R816" s="119">
        <f t="shared" ref="R816" si="565">N816+O816*0.18</f>
        <v>26022.45</v>
      </c>
      <c r="S816" s="47"/>
    </row>
    <row r="817" spans="1:19" ht="9" customHeight="1" x14ac:dyDescent="0.2">
      <c r="A817" s="530"/>
      <c r="B817" s="530"/>
      <c r="C817" s="48" t="s">
        <v>4</v>
      </c>
      <c r="D817" s="49">
        <v>14</v>
      </c>
      <c r="E817" s="61">
        <f t="shared" si="339"/>
        <v>32023234</v>
      </c>
      <c r="F817" s="50"/>
      <c r="G817" s="50">
        <v>0</v>
      </c>
      <c r="H817" s="61">
        <v>12337351</v>
      </c>
      <c r="I817" s="61">
        <f t="shared" si="551"/>
        <v>221800</v>
      </c>
      <c r="J817" s="51">
        <f t="shared" ref="J817:L817" si="566">J816*1936.27</f>
        <v>3715199</v>
      </c>
      <c r="K817" s="61">
        <f t="shared" si="566"/>
        <v>44582384</v>
      </c>
      <c r="L817" s="61">
        <f t="shared" si="566"/>
        <v>48297583</v>
      </c>
      <c r="M817" s="118"/>
      <c r="N817" s="120">
        <f t="shared" ref="N817" si="567">N816*1936.27</f>
        <v>44582384</v>
      </c>
      <c r="O817" s="120">
        <f t="shared" ref="O817:P817" si="568">O816*1936.27</f>
        <v>32245033</v>
      </c>
      <c r="P817" s="123">
        <f t="shared" si="568"/>
        <v>1861143</v>
      </c>
      <c r="Q817" s="120">
        <f t="shared" ref="Q817" si="569">Q816*1936.27</f>
        <v>54101688</v>
      </c>
      <c r="R817" s="120">
        <f t="shared" ref="R817" si="570">R816*1936.27</f>
        <v>50386489</v>
      </c>
      <c r="S817" s="47"/>
    </row>
    <row r="818" spans="1:19" ht="12.75" customHeight="1" x14ac:dyDescent="0.2">
      <c r="A818" s="530"/>
      <c r="B818" s="530"/>
      <c r="C818" s="53" t="s">
        <v>3</v>
      </c>
      <c r="D818" s="54">
        <v>15</v>
      </c>
      <c r="E818" s="44">
        <f t="shared" si="478"/>
        <v>18538.91</v>
      </c>
      <c r="F818" s="44"/>
      <c r="G818" s="44">
        <v>0</v>
      </c>
      <c r="H818" s="44">
        <v>6371.71</v>
      </c>
      <c r="I818" s="44">
        <f t="shared" ref="I818" si="571">(E818+H818)*0.5%</f>
        <v>124.55</v>
      </c>
      <c r="J818" s="44">
        <f t="shared" ref="J818" si="572">(E818+F818+G818+H818+I818)/12</f>
        <v>2086.2600000000002</v>
      </c>
      <c r="K818" s="44">
        <f t="shared" ref="K818" si="573">SUM(E818:I818)</f>
        <v>25035.17</v>
      </c>
      <c r="L818" s="46">
        <f t="shared" ref="L818" si="574">SUM(E818:J818)</f>
        <v>27121.43</v>
      </c>
      <c r="M818" s="117"/>
      <c r="N818" s="119">
        <f t="shared" ref="N818" si="575">K818</f>
        <v>25035.17</v>
      </c>
      <c r="O818" s="119">
        <f t="shared" ref="O818" si="576">E818+F818+G818+I818</f>
        <v>18663.46</v>
      </c>
      <c r="P818" s="119">
        <f t="shared" ref="P818" si="577">P816</f>
        <v>961.2</v>
      </c>
      <c r="Q818" s="119">
        <f t="shared" ref="Q818" si="578">L818+(IF(P818&gt;O818*0.18,P818,O818*0.18))</f>
        <v>30480.85</v>
      </c>
      <c r="R818" s="119">
        <f t="shared" ref="R818" si="579">N818+O818*0.18</f>
        <v>28394.59</v>
      </c>
      <c r="S818" s="47"/>
    </row>
    <row r="819" spans="1:19" ht="9" customHeight="1" x14ac:dyDescent="0.2">
      <c r="A819" s="530"/>
      <c r="B819" s="530"/>
      <c r="C819" s="48" t="s">
        <v>4</v>
      </c>
      <c r="D819" s="49">
        <v>20</v>
      </c>
      <c r="E819" s="61">
        <f t="shared" si="339"/>
        <v>35896335</v>
      </c>
      <c r="F819" s="50"/>
      <c r="G819" s="50">
        <v>0</v>
      </c>
      <c r="H819" s="61">
        <v>12337351</v>
      </c>
      <c r="I819" s="61">
        <f t="shared" si="551"/>
        <v>241162</v>
      </c>
      <c r="J819" s="51">
        <f t="shared" ref="J819:L819" si="580">J818*1936.27</f>
        <v>4039563</v>
      </c>
      <c r="K819" s="61">
        <f t="shared" si="580"/>
        <v>48474849</v>
      </c>
      <c r="L819" s="61">
        <f t="shared" si="580"/>
        <v>52514411</v>
      </c>
      <c r="M819" s="118"/>
      <c r="N819" s="120">
        <f t="shared" ref="N819" si="581">N818*1936.27</f>
        <v>48474849</v>
      </c>
      <c r="O819" s="120">
        <f t="shared" ref="O819:P819" si="582">O818*1936.27</f>
        <v>36137498</v>
      </c>
      <c r="P819" s="123">
        <f t="shared" si="582"/>
        <v>1861143</v>
      </c>
      <c r="Q819" s="120">
        <f t="shared" ref="Q819" si="583">Q818*1936.27</f>
        <v>59019155</v>
      </c>
      <c r="R819" s="120">
        <f t="shared" ref="R819" si="584">R818*1936.27</f>
        <v>54979593</v>
      </c>
      <c r="S819" s="47"/>
    </row>
    <row r="820" spans="1:19" ht="12.75" customHeight="1" x14ac:dyDescent="0.2">
      <c r="A820" s="530"/>
      <c r="B820" s="530"/>
      <c r="C820" s="53" t="s">
        <v>3</v>
      </c>
      <c r="D820" s="54">
        <v>21</v>
      </c>
      <c r="E820" s="44">
        <f t="shared" si="494"/>
        <v>20472.95</v>
      </c>
      <c r="F820" s="44"/>
      <c r="G820" s="44">
        <v>0</v>
      </c>
      <c r="H820" s="44">
        <v>6371.71</v>
      </c>
      <c r="I820" s="44">
        <f t="shared" ref="I820" si="585">(E820+H820)*0.5%</f>
        <v>134.22</v>
      </c>
      <c r="J820" s="44">
        <f t="shared" ref="J820" si="586">(E820+F820+G820+H820+I820)/12</f>
        <v>2248.2399999999998</v>
      </c>
      <c r="K820" s="44">
        <f t="shared" ref="K820" si="587">SUM(E820:I820)</f>
        <v>26978.880000000001</v>
      </c>
      <c r="L820" s="46">
        <f t="shared" ref="L820" si="588">SUM(E820:J820)</f>
        <v>29227.119999999999</v>
      </c>
      <c r="M820" s="117"/>
      <c r="N820" s="119">
        <f t="shared" ref="N820" si="589">K820</f>
        <v>26978.880000000001</v>
      </c>
      <c r="O820" s="119">
        <f t="shared" ref="O820" si="590">E820+F820+G820+I820</f>
        <v>20607.169999999998</v>
      </c>
      <c r="P820" s="119">
        <f t="shared" ref="P820" si="591">P818</f>
        <v>961.2</v>
      </c>
      <c r="Q820" s="119">
        <f t="shared" ref="Q820" si="592">L820+(IF(P820&gt;O820*0.18,P820,O820*0.18))</f>
        <v>32936.410000000003</v>
      </c>
      <c r="R820" s="119">
        <f t="shared" ref="R820" si="593">N820+O820*0.18</f>
        <v>30688.17</v>
      </c>
      <c r="S820" s="47"/>
    </row>
    <row r="821" spans="1:19" ht="9" customHeight="1" x14ac:dyDescent="0.2">
      <c r="A821" s="530"/>
      <c r="B821" s="530"/>
      <c r="C821" s="48" t="s">
        <v>4</v>
      </c>
      <c r="D821" s="49">
        <v>27</v>
      </c>
      <c r="E821" s="61">
        <f t="shared" si="339"/>
        <v>39641159</v>
      </c>
      <c r="F821" s="50"/>
      <c r="G821" s="50">
        <v>0</v>
      </c>
      <c r="H821" s="61">
        <v>12337351</v>
      </c>
      <c r="I821" s="61">
        <f t="shared" si="551"/>
        <v>259886</v>
      </c>
      <c r="J821" s="51">
        <f t="shared" ref="J821:L821" si="594">J820*1936.27</f>
        <v>4353200</v>
      </c>
      <c r="K821" s="61">
        <f t="shared" si="594"/>
        <v>52238396</v>
      </c>
      <c r="L821" s="61">
        <f t="shared" si="594"/>
        <v>56591596</v>
      </c>
      <c r="M821" s="118"/>
      <c r="N821" s="120">
        <f t="shared" ref="N821" si="595">N820*1936.27</f>
        <v>52238396</v>
      </c>
      <c r="O821" s="120">
        <f t="shared" ref="O821:P821" si="596">O820*1936.27</f>
        <v>39901045</v>
      </c>
      <c r="P821" s="123">
        <f t="shared" si="596"/>
        <v>1861143</v>
      </c>
      <c r="Q821" s="120">
        <f t="shared" ref="Q821" si="597">Q820*1936.27</f>
        <v>63773783</v>
      </c>
      <c r="R821" s="120">
        <f t="shared" ref="R821" si="598">R820*1936.27</f>
        <v>59420583</v>
      </c>
      <c r="S821" s="47"/>
    </row>
    <row r="822" spans="1:19" ht="12.75" customHeight="1" x14ac:dyDescent="0.2">
      <c r="A822" s="530"/>
      <c r="B822" s="530"/>
      <c r="C822" s="53" t="s">
        <v>3</v>
      </c>
      <c r="D822" s="54">
        <v>28</v>
      </c>
      <c r="E822" s="44">
        <f t="shared" si="510"/>
        <v>22370.7</v>
      </c>
      <c r="F822" s="44"/>
      <c r="G822" s="44">
        <v>0</v>
      </c>
      <c r="H822" s="44">
        <v>6371.71</v>
      </c>
      <c r="I822" s="44">
        <f t="shared" ref="I822" si="599">(E822+H822)*0.5%</f>
        <v>143.71</v>
      </c>
      <c r="J822" s="44">
        <f t="shared" ref="J822" si="600">(E822+F822+G822+H822+I822)/12</f>
        <v>2407.1799999999998</v>
      </c>
      <c r="K822" s="44">
        <f t="shared" ref="K822" si="601">SUM(E822:I822)</f>
        <v>28886.12</v>
      </c>
      <c r="L822" s="46">
        <f t="shared" ref="L822" si="602">SUM(E822:J822)</f>
        <v>31293.3</v>
      </c>
      <c r="M822" s="117"/>
      <c r="N822" s="119">
        <f t="shared" ref="N822" si="603">K822</f>
        <v>28886.12</v>
      </c>
      <c r="O822" s="119">
        <f t="shared" ref="O822" si="604">E822+F822+G822+I822</f>
        <v>22514.41</v>
      </c>
      <c r="P822" s="119">
        <f t="shared" ref="P822" si="605">P820</f>
        <v>961.2</v>
      </c>
      <c r="Q822" s="119">
        <f t="shared" ref="Q822" si="606">L822+(IF(P822&gt;O822*0.18,P822,O822*0.18))</f>
        <v>35345.89</v>
      </c>
      <c r="R822" s="119">
        <f t="shared" ref="R822" si="607">N822+O822*0.18</f>
        <v>32938.71</v>
      </c>
      <c r="S822" s="47"/>
    </row>
    <row r="823" spans="1:19" ht="9" customHeight="1" x14ac:dyDescent="0.2">
      <c r="A823" s="530"/>
      <c r="B823" s="530"/>
      <c r="C823" s="48" t="s">
        <v>4</v>
      </c>
      <c r="D823" s="49">
        <v>34</v>
      </c>
      <c r="E823" s="61">
        <f t="shared" si="339"/>
        <v>43315715</v>
      </c>
      <c r="F823" s="50"/>
      <c r="G823" s="50">
        <v>0</v>
      </c>
      <c r="H823" s="61">
        <v>12337351</v>
      </c>
      <c r="I823" s="61">
        <f t="shared" si="551"/>
        <v>278261</v>
      </c>
      <c r="J823" s="51">
        <f t="shared" ref="J823:L823" si="608">J822*1936.27</f>
        <v>4660950</v>
      </c>
      <c r="K823" s="61">
        <f t="shared" si="608"/>
        <v>55931328</v>
      </c>
      <c r="L823" s="61">
        <f t="shared" si="608"/>
        <v>60592278</v>
      </c>
      <c r="M823" s="118"/>
      <c r="N823" s="120">
        <f t="shared" ref="N823" si="609">N822*1936.27</f>
        <v>55931328</v>
      </c>
      <c r="O823" s="120">
        <f t="shared" ref="O823:P823" si="610">O822*1936.27</f>
        <v>43593977</v>
      </c>
      <c r="P823" s="123">
        <f t="shared" si="610"/>
        <v>1861143</v>
      </c>
      <c r="Q823" s="120">
        <f t="shared" ref="Q823" si="611">Q822*1936.27</f>
        <v>68439186</v>
      </c>
      <c r="R823" s="120">
        <f t="shared" ref="R823" si="612">R822*1936.27</f>
        <v>63778236</v>
      </c>
      <c r="S823" s="47"/>
    </row>
    <row r="824" spans="1:19" ht="12.75" customHeight="1" x14ac:dyDescent="0.2">
      <c r="A824" s="530"/>
      <c r="B824" s="530"/>
      <c r="C824" s="53" t="s">
        <v>3</v>
      </c>
      <c r="D824" s="54">
        <v>35</v>
      </c>
      <c r="E824" s="44">
        <f t="shared" si="526"/>
        <v>23802.49</v>
      </c>
      <c r="F824" s="44"/>
      <c r="G824" s="44">
        <v>0</v>
      </c>
      <c r="H824" s="44">
        <v>6371.71</v>
      </c>
      <c r="I824" s="44">
        <f t="shared" ref="I824" si="613">(E824+H824)*0.5%</f>
        <v>150.87</v>
      </c>
      <c r="J824" s="44">
        <f t="shared" ref="J824" si="614">(E824+F824+G824+H824+I824)/12</f>
        <v>2527.09</v>
      </c>
      <c r="K824" s="44">
        <f t="shared" ref="K824" si="615">SUM(E824:I824)</f>
        <v>30325.07</v>
      </c>
      <c r="L824" s="46">
        <f t="shared" ref="L824" si="616">SUM(E824:J824)</f>
        <v>32852.160000000003</v>
      </c>
      <c r="M824" s="117"/>
      <c r="N824" s="119">
        <f t="shared" ref="N824" si="617">K824</f>
        <v>30325.07</v>
      </c>
      <c r="O824" s="119">
        <f t="shared" ref="O824" si="618">E824+F824+G824+I824</f>
        <v>23953.360000000001</v>
      </c>
      <c r="P824" s="119">
        <f t="shared" ref="P824" si="619">P822</f>
        <v>961.2</v>
      </c>
      <c r="Q824" s="119">
        <f t="shared" ref="Q824" si="620">L824+(IF(P824&gt;O824*0.18,P824,O824*0.18))</f>
        <v>37163.760000000002</v>
      </c>
      <c r="R824" s="119">
        <f t="shared" ref="R824" si="621">N824+O824*0.18</f>
        <v>34636.67</v>
      </c>
      <c r="S824" s="47"/>
    </row>
    <row r="825" spans="1:19" ht="9" customHeight="1" x14ac:dyDescent="0.2">
      <c r="A825" s="531"/>
      <c r="B825" s="531"/>
      <c r="C825" s="58" t="s">
        <v>4</v>
      </c>
      <c r="D825" s="59"/>
      <c r="E825" s="61">
        <f t="shared" si="339"/>
        <v>46088047</v>
      </c>
      <c r="F825" s="61"/>
      <c r="G825" s="61">
        <v>0</v>
      </c>
      <c r="H825" s="61">
        <v>12337351</v>
      </c>
      <c r="I825" s="61">
        <f t="shared" si="551"/>
        <v>292125</v>
      </c>
      <c r="J825" s="61">
        <f t="shared" ref="J825:L825" si="622">J824*1936.27</f>
        <v>4893129</v>
      </c>
      <c r="K825" s="61">
        <f t="shared" si="622"/>
        <v>58717523</v>
      </c>
      <c r="L825" s="61">
        <f t="shared" si="622"/>
        <v>63610652</v>
      </c>
      <c r="M825" s="118"/>
      <c r="N825" s="123">
        <f t="shared" ref="N825" si="623">N824*1936.27</f>
        <v>58717523</v>
      </c>
      <c r="O825" s="123">
        <f t="shared" ref="O825:P825" si="624">O824*1936.27</f>
        <v>46380172</v>
      </c>
      <c r="P825" s="123">
        <f t="shared" si="624"/>
        <v>1861143</v>
      </c>
      <c r="Q825" s="123">
        <f t="shared" ref="Q825" si="625">Q824*1936.27</f>
        <v>71959074</v>
      </c>
      <c r="R825" s="123">
        <f t="shared" ref="R825" si="626">R824*1936.27</f>
        <v>67065945</v>
      </c>
      <c r="S825" s="47"/>
    </row>
    <row r="826" spans="1:19" ht="9" customHeight="1" x14ac:dyDescent="0.2">
      <c r="A826" s="78"/>
      <c r="B826" s="78"/>
      <c r="C826" s="79"/>
      <c r="D826" s="79"/>
      <c r="E826" s="79"/>
      <c r="F826" s="79"/>
      <c r="G826" s="79"/>
      <c r="H826" s="79"/>
      <c r="I826" s="80"/>
      <c r="J826" s="80"/>
      <c r="K826" s="80"/>
      <c r="L826" s="80"/>
      <c r="M826" s="80"/>
      <c r="N826" s="122"/>
      <c r="O826" s="122"/>
      <c r="P826" s="122"/>
      <c r="R826" s="153"/>
      <c r="S826" s="47"/>
    </row>
    <row r="827" spans="1:19" ht="9" customHeight="1" x14ac:dyDescent="0.2">
      <c r="A827" s="78"/>
      <c r="B827" s="78"/>
      <c r="C827" s="79"/>
      <c r="D827" s="79"/>
      <c r="E827" s="79"/>
      <c r="F827" s="79"/>
      <c r="G827" s="79"/>
      <c r="H827" s="79"/>
      <c r="I827" s="80"/>
      <c r="J827" s="80"/>
      <c r="K827" s="80"/>
      <c r="L827" s="80"/>
      <c r="M827" s="80"/>
      <c r="N827" s="121"/>
      <c r="O827" s="121"/>
      <c r="P827" s="121"/>
      <c r="R827" s="155"/>
      <c r="S827" s="47"/>
    </row>
    <row r="828" spans="1:19" ht="9" customHeight="1" x14ac:dyDescent="0.2">
      <c r="A828" s="78"/>
      <c r="B828" s="78"/>
      <c r="C828" s="79"/>
      <c r="D828" s="79"/>
      <c r="E828" s="79"/>
      <c r="F828" s="79"/>
      <c r="G828" s="79"/>
      <c r="H828" s="79"/>
      <c r="I828" s="80"/>
      <c r="J828" s="80"/>
      <c r="K828" s="80"/>
      <c r="L828" s="80"/>
      <c r="M828" s="80"/>
      <c r="N828" s="122"/>
      <c r="O828" s="122"/>
      <c r="P828" s="122"/>
      <c r="R828" s="153"/>
      <c r="S828" s="47"/>
    </row>
    <row r="829" spans="1:19" ht="9" customHeight="1" x14ac:dyDescent="0.2">
      <c r="A829" s="78"/>
      <c r="B829" s="78"/>
      <c r="C829" s="79"/>
      <c r="D829" s="79"/>
      <c r="E829" s="79"/>
      <c r="F829" s="79"/>
      <c r="G829" s="79"/>
      <c r="H829" s="79"/>
      <c r="I829" s="80"/>
      <c r="J829" s="80"/>
      <c r="K829" s="80"/>
      <c r="L829" s="80"/>
      <c r="M829" s="80"/>
      <c r="N829" s="121"/>
      <c r="O829" s="121"/>
      <c r="P829" s="121"/>
      <c r="R829" s="122"/>
      <c r="S829" s="47"/>
    </row>
    <row r="830" spans="1:19" x14ac:dyDescent="0.2">
      <c r="N830" s="122"/>
      <c r="O830" s="122"/>
      <c r="P830" s="122"/>
      <c r="Q830" s="81"/>
      <c r="R830" s="121"/>
    </row>
    <row r="831" spans="1:19" ht="27.75" customHeight="1" x14ac:dyDescent="0.2">
      <c r="B831" s="538" t="s">
        <v>117</v>
      </c>
      <c r="C831" s="551"/>
      <c r="D831" s="551"/>
      <c r="E831" s="551"/>
      <c r="F831" s="551"/>
      <c r="G831" s="551"/>
      <c r="H831" s="551"/>
      <c r="I831" s="551"/>
      <c r="J831" s="551"/>
      <c r="K831" s="551"/>
      <c r="L831" s="552"/>
      <c r="M831" s="112"/>
      <c r="N831" s="121"/>
      <c r="O831" s="121"/>
      <c r="P831" s="121"/>
      <c r="Q831" s="81"/>
      <c r="R831" s="122"/>
    </row>
    <row r="832" spans="1:19" ht="19.5" customHeight="1" x14ac:dyDescent="0.2">
      <c r="B832" s="82" t="s">
        <v>16</v>
      </c>
      <c r="C832" s="83"/>
      <c r="D832" s="84"/>
      <c r="E832" s="127">
        <v>36708</v>
      </c>
      <c r="F832" s="127">
        <v>36892</v>
      </c>
      <c r="G832" s="127">
        <v>37257</v>
      </c>
      <c r="H832" s="127">
        <v>37622</v>
      </c>
      <c r="I832" s="127">
        <v>38718</v>
      </c>
      <c r="J832" s="127">
        <v>43160</v>
      </c>
      <c r="K832" s="128">
        <v>44562</v>
      </c>
      <c r="L832" s="128"/>
      <c r="N832" s="122"/>
      <c r="O832" s="122"/>
      <c r="P832" s="122"/>
      <c r="R832" s="121"/>
      <c r="S832" s="47"/>
    </row>
    <row r="833" spans="2:19" x14ac:dyDescent="0.2">
      <c r="B833" s="85"/>
      <c r="C833" s="86"/>
      <c r="D833" s="87"/>
      <c r="E833" s="44">
        <v>501.96</v>
      </c>
      <c r="F833" s="44">
        <v>501.96</v>
      </c>
      <c r="G833" s="44">
        <v>537.96</v>
      </c>
      <c r="H833" s="44">
        <v>633.96</v>
      </c>
      <c r="I833" s="44">
        <v>774</v>
      </c>
      <c r="J833" s="44">
        <v>884.4</v>
      </c>
      <c r="K833" s="44">
        <f>J833+6.4*12</f>
        <v>961.2</v>
      </c>
      <c r="L833" s="44"/>
      <c r="N833" s="121"/>
      <c r="O833" s="121"/>
      <c r="P833" s="121"/>
      <c r="R833" s="122"/>
      <c r="S833" s="47"/>
    </row>
    <row r="834" spans="2:19" x14ac:dyDescent="0.2">
      <c r="B834" s="88"/>
      <c r="C834" s="59"/>
      <c r="D834" s="89"/>
      <c r="E834" s="90">
        <v>971930</v>
      </c>
      <c r="F834" s="90">
        <v>971930</v>
      </c>
      <c r="G834" s="90">
        <v>1041636</v>
      </c>
      <c r="H834" s="90">
        <v>1227518</v>
      </c>
      <c r="I834" s="90">
        <v>1498673</v>
      </c>
      <c r="J834" s="90">
        <v>1712437</v>
      </c>
      <c r="K834" s="90">
        <f t="shared" ref="K834" si="627">K833*1936.27</f>
        <v>1861143</v>
      </c>
      <c r="L834" s="90"/>
      <c r="N834" s="122"/>
      <c r="O834" s="122"/>
      <c r="P834" s="122"/>
      <c r="R834" s="121"/>
      <c r="S834" s="47"/>
    </row>
    <row r="835" spans="2:19" x14ac:dyDescent="0.2">
      <c r="B835" s="47" t="s">
        <v>24</v>
      </c>
      <c r="N835" s="121"/>
      <c r="O835" s="121"/>
      <c r="P835" s="121"/>
      <c r="Q835" s="81"/>
    </row>
  </sheetData>
  <mergeCells count="182">
    <mergeCell ref="A608:A609"/>
    <mergeCell ref="B608:B609"/>
    <mergeCell ref="A610:A621"/>
    <mergeCell ref="B610:B621"/>
    <mergeCell ref="R3:R4"/>
    <mergeCell ref="Q3:Q4"/>
    <mergeCell ref="N1:P2"/>
    <mergeCell ref="N3:N4"/>
    <mergeCell ref="O3:O4"/>
    <mergeCell ref="A1:B1"/>
    <mergeCell ref="C1:L2"/>
    <mergeCell ref="K3:K4"/>
    <mergeCell ref="L3:L4"/>
    <mergeCell ref="A3:B3"/>
    <mergeCell ref="C3:D4"/>
    <mergeCell ref="E3:J3"/>
    <mergeCell ref="C5:D5"/>
    <mergeCell ref="A50:A89"/>
    <mergeCell ref="B50:B89"/>
    <mergeCell ref="A90:A91"/>
    <mergeCell ref="A134:A173"/>
    <mergeCell ref="B134:B173"/>
    <mergeCell ref="A174:A175"/>
    <mergeCell ref="B174:B175"/>
    <mergeCell ref="A176:A215"/>
    <mergeCell ref="B176:B215"/>
    <mergeCell ref="B90:B91"/>
    <mergeCell ref="A92:A131"/>
    <mergeCell ref="B92:B131"/>
    <mergeCell ref="A132:A133"/>
    <mergeCell ref="B132:B133"/>
    <mergeCell ref="A6:A7"/>
    <mergeCell ref="B6:B7"/>
    <mergeCell ref="A8:A47"/>
    <mergeCell ref="B8:B47"/>
    <mergeCell ref="A48:A49"/>
    <mergeCell ref="B48:B49"/>
    <mergeCell ref="A384:A385"/>
    <mergeCell ref="B384:B385"/>
    <mergeCell ref="A218:A257"/>
    <mergeCell ref="B218:B257"/>
    <mergeCell ref="A258:A259"/>
    <mergeCell ref="B258:B259"/>
    <mergeCell ref="A260:A299"/>
    <mergeCell ref="B260:B299"/>
    <mergeCell ref="A300:A301"/>
    <mergeCell ref="B300:B301"/>
    <mergeCell ref="A216:A217"/>
    <mergeCell ref="B216:B217"/>
    <mergeCell ref="A426:A427"/>
    <mergeCell ref="B426:B427"/>
    <mergeCell ref="A428:A439"/>
    <mergeCell ref="B428:B439"/>
    <mergeCell ref="A440:A441"/>
    <mergeCell ref="B440:B441"/>
    <mergeCell ref="A386:A397"/>
    <mergeCell ref="B386:B397"/>
    <mergeCell ref="A398:A399"/>
    <mergeCell ref="B398:B399"/>
    <mergeCell ref="A412:A413"/>
    <mergeCell ref="B412:B413"/>
    <mergeCell ref="A414:A425"/>
    <mergeCell ref="B414:B425"/>
    <mergeCell ref="A400:A411"/>
    <mergeCell ref="B400:B411"/>
    <mergeCell ref="A344:A383"/>
    <mergeCell ref="B344:B383"/>
    <mergeCell ref="A302:A341"/>
    <mergeCell ref="B302:B341"/>
    <mergeCell ref="A342:A343"/>
    <mergeCell ref="B342:B343"/>
    <mergeCell ref="A442:A453"/>
    <mergeCell ref="B442:B453"/>
    <mergeCell ref="A454:A455"/>
    <mergeCell ref="B454:B455"/>
    <mergeCell ref="A512:A523"/>
    <mergeCell ref="B512:B523"/>
    <mergeCell ref="A468:A469"/>
    <mergeCell ref="B468:B469"/>
    <mergeCell ref="A470:A481"/>
    <mergeCell ref="B470:B481"/>
    <mergeCell ref="A456:A467"/>
    <mergeCell ref="B456:B467"/>
    <mergeCell ref="A482:A483"/>
    <mergeCell ref="B482:B483"/>
    <mergeCell ref="A484:A495"/>
    <mergeCell ref="B484:B495"/>
    <mergeCell ref="B526:B537"/>
    <mergeCell ref="A538:A539"/>
    <mergeCell ref="B538:B539"/>
    <mergeCell ref="A496:A497"/>
    <mergeCell ref="B496:B497"/>
    <mergeCell ref="A498:A509"/>
    <mergeCell ref="B498:B509"/>
    <mergeCell ref="A510:A511"/>
    <mergeCell ref="B510:B511"/>
    <mergeCell ref="A524:A525"/>
    <mergeCell ref="B524:B525"/>
    <mergeCell ref="A526:A537"/>
    <mergeCell ref="A580:A581"/>
    <mergeCell ref="B580:B581"/>
    <mergeCell ref="A624:A635"/>
    <mergeCell ref="B624:B635"/>
    <mergeCell ref="A636:A637"/>
    <mergeCell ref="B636:B637"/>
    <mergeCell ref="A540:A551"/>
    <mergeCell ref="B540:B551"/>
    <mergeCell ref="A552:A553"/>
    <mergeCell ref="A622:A623"/>
    <mergeCell ref="B622:B623"/>
    <mergeCell ref="A582:A593"/>
    <mergeCell ref="B582:B593"/>
    <mergeCell ref="B566:B567"/>
    <mergeCell ref="A568:A579"/>
    <mergeCell ref="B568:B579"/>
    <mergeCell ref="A566:A567"/>
    <mergeCell ref="B552:B553"/>
    <mergeCell ref="A554:A565"/>
    <mergeCell ref="B554:B565"/>
    <mergeCell ref="A594:A595"/>
    <mergeCell ref="B594:B595"/>
    <mergeCell ref="A596:A607"/>
    <mergeCell ref="B596:B607"/>
    <mergeCell ref="A680:A691"/>
    <mergeCell ref="B680:B691"/>
    <mergeCell ref="A664:A665"/>
    <mergeCell ref="B664:B665"/>
    <mergeCell ref="A666:A677"/>
    <mergeCell ref="B666:B677"/>
    <mergeCell ref="A678:A679"/>
    <mergeCell ref="B678:B679"/>
    <mergeCell ref="A638:A649"/>
    <mergeCell ref="B638:B649"/>
    <mergeCell ref="A650:A651"/>
    <mergeCell ref="B650:B651"/>
    <mergeCell ref="A652:A663"/>
    <mergeCell ref="B652:B663"/>
    <mergeCell ref="B804:B813"/>
    <mergeCell ref="A814:A815"/>
    <mergeCell ref="A692:A693"/>
    <mergeCell ref="B692:B693"/>
    <mergeCell ref="A694:A705"/>
    <mergeCell ref="B694:B705"/>
    <mergeCell ref="A706:A707"/>
    <mergeCell ref="B706:B707"/>
    <mergeCell ref="A708:A717"/>
    <mergeCell ref="B708:B717"/>
    <mergeCell ref="A718:A719"/>
    <mergeCell ref="B718:B719"/>
    <mergeCell ref="B814:B815"/>
    <mergeCell ref="A754:A755"/>
    <mergeCell ref="B754:B755"/>
    <mergeCell ref="A756:A765"/>
    <mergeCell ref="B756:B765"/>
    <mergeCell ref="A766:A767"/>
    <mergeCell ref="B766:B767"/>
    <mergeCell ref="A768:A777"/>
    <mergeCell ref="B768:B777"/>
    <mergeCell ref="A816:A825"/>
    <mergeCell ref="B816:B825"/>
    <mergeCell ref="B831:L831"/>
    <mergeCell ref="A720:A729"/>
    <mergeCell ref="B720:B729"/>
    <mergeCell ref="A730:A731"/>
    <mergeCell ref="B730:B731"/>
    <mergeCell ref="A732:A741"/>
    <mergeCell ref="B732:B741"/>
    <mergeCell ref="A742:A743"/>
    <mergeCell ref="B742:B743"/>
    <mergeCell ref="A744:A753"/>
    <mergeCell ref="B744:B753"/>
    <mergeCell ref="A778:A779"/>
    <mergeCell ref="B778:B779"/>
    <mergeCell ref="A780:A789"/>
    <mergeCell ref="B780:B789"/>
    <mergeCell ref="A790:A791"/>
    <mergeCell ref="B790:B791"/>
    <mergeCell ref="A792:A801"/>
    <mergeCell ref="B792:B801"/>
    <mergeCell ref="A802:A803"/>
    <mergeCell ref="B802:B803"/>
    <mergeCell ref="A804:A813"/>
  </mergeCells>
  <phoneticPr fontId="4" type="noConversion"/>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K593 E622:Q691">
    <cfRule type="cellIs" dxfId="3334" priority="617"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3333" priority="61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3332" priority="61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3331" priority="61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3330" priority="61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3329" priority="61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328" priority="61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327" priority="61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326" priority="61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325" priority="60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324" priority="60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323" priority="60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322" priority="60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321" priority="60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3320" priority="60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3319" priority="60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318" priority="60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317" priority="60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316" priority="60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315" priority="59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314" priority="59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313" priority="59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312" priority="59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311" priority="595"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K593 E622:Q691">
    <cfRule type="cellIs" dxfId="3310" priority="594"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3309" priority="59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3308" priority="59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3307" priority="59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306" priority="59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305" priority="58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304" priority="58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303" priority="58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302" priority="58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301" priority="58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300" priority="58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99" priority="583"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K593 E622:Q691">
    <cfRule type="cellIs" dxfId="3298" priority="582"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3297" priority="58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296" priority="58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95" priority="57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294" priority="57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93" priority="577"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E6:K593 E622:K691">
    <cfRule type="cellIs" dxfId="3292" priority="576"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91" priority="575"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51 L553:Q553 L555:Q555 L557:Q557 L559:Q559 L561:Q561 L563:Q563 L565:Q565 L567:Q567 L569:Q569 L571:Q571 L573:Q573 L575:Q575 L577:Q577 L579:Q579 L581:Q581 L583:Q583 L585:Q585 L587:Q587 L589:Q589 L591:Q591 L593:Q593 E6:K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E622:Q691">
    <cfRule type="cellIs" dxfId="3290" priority="574"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L552:Q552 L554:Q554 L556:Q556 L558:Q558 L560:Q560 L562:Q562 L564:Q564 L566:Q566 L568:Q568 L570:Q570 L572:Q572 L574:Q574 L576:Q576 L578:Q578 L580:Q580 L582:Q582 L584:Q584 L586:Q586 L588:Q588 L590:Q590 L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89" priority="57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3288" priority="5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287" priority="57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3286" priority="5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285" priority="56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84" priority="5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83" priority="56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82" priority="5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81" priority="56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80" priority="5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79" priority="56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78" priority="5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77" priority="56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3276" priority="5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275" priority="55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74" priority="5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73" priority="55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72" priority="5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71" priority="55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70" priority="5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69" priority="55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68" priority="5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67" priority="55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3266" priority="5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265" priority="54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64" priority="5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63" priority="54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62" priority="5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61" priority="54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60" priority="5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59" priority="54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58" priority="5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57" priority="54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56" priority="5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55" priority="53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54" priority="5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53" priority="537" stopIfTrue="1" operator="equal">
      <formula>0</formula>
    </cfRule>
  </conditionalFormatting>
  <conditionalFormatting sqref="Q6:Q593 Q622:Q691">
    <cfRule type="cellIs" dxfId="3252" priority="5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51" priority="535" stopIfTrue="1" operator="equal">
      <formula>0</formula>
    </cfRule>
  </conditionalFormatting>
  <conditionalFormatting sqref="Q6:Q593 Q622:Q691">
    <cfRule type="cellIs" dxfId="3250" priority="534"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49" priority="533" stopIfTrue="1" operator="equal">
      <formula>0</formula>
    </cfRule>
  </conditionalFormatting>
  <conditionalFormatting sqref="E826:Q829">
    <cfRule type="cellIs" dxfId="3248" priority="531" stopIfTrue="1" operator="equal">
      <formula>0</formula>
    </cfRule>
  </conditionalFormatting>
  <conditionalFormatting sqref="M826:Q829">
    <cfRule type="cellIs" dxfId="3247" priority="530" stopIfTrue="1" operator="equal">
      <formula>0</formula>
    </cfRule>
  </conditionalFormatting>
  <conditionalFormatting sqref="M826:Q829">
    <cfRule type="cellIs" dxfId="3246" priority="529" stopIfTrue="1" operator="equal">
      <formula>0</formula>
    </cfRule>
  </conditionalFormatting>
  <conditionalFormatting sqref="N826:Q826 N828:Q828 N830:Q830 N832:Q832 N834:Q834">
    <cfRule type="cellIs" dxfId="3245" priority="528" stopIfTrue="1" operator="equal">
      <formula>0</formula>
    </cfRule>
  </conditionalFormatting>
  <conditionalFormatting sqref="M826:Q829">
    <cfRule type="cellIs" dxfId="3244" priority="527" stopIfTrue="1" operator="equal">
      <formula>0</formula>
    </cfRule>
  </conditionalFormatting>
  <conditionalFormatting sqref="N826:Q826 N828:Q828 N830:Q830 N832:Q832 N834:Q834">
    <cfRule type="cellIs" dxfId="3243" priority="526" stopIfTrue="1" operator="equal">
      <formula>0</formula>
    </cfRule>
  </conditionalFormatting>
  <conditionalFormatting sqref="N826:Q826 N828:Q828 N830:Q830 N832:Q832 N834:Q834">
    <cfRule type="cellIs" dxfId="3242" priority="525" stopIfTrue="1" operator="equal">
      <formula>0</formula>
    </cfRule>
  </conditionalFormatting>
  <conditionalFormatting sqref="M826:Q829">
    <cfRule type="cellIs" dxfId="3241" priority="524" stopIfTrue="1" operator="equal">
      <formula>0</formula>
    </cfRule>
  </conditionalFormatting>
  <conditionalFormatting sqref="N826:Q826 N828:Q828 N830:Q830 N832:Q832 N834:Q834">
    <cfRule type="cellIs" dxfId="3240" priority="523" stopIfTrue="1" operator="equal">
      <formula>0</formula>
    </cfRule>
  </conditionalFormatting>
  <conditionalFormatting sqref="M826:Q829">
    <cfRule type="cellIs" dxfId="3239" priority="522" stopIfTrue="1" operator="equal">
      <formula>0</formula>
    </cfRule>
  </conditionalFormatting>
  <conditionalFormatting sqref="N826:Q826 N828:Q828 N830:Q830 N832:Q832 N834:Q834">
    <cfRule type="cellIs" dxfId="3238" priority="521" stopIfTrue="1" operator="equal">
      <formula>0</formula>
    </cfRule>
  </conditionalFormatting>
  <conditionalFormatting sqref="M826:Q829">
    <cfRule type="cellIs" dxfId="3237" priority="520" stopIfTrue="1" operator="equal">
      <formula>0</formula>
    </cfRule>
  </conditionalFormatting>
  <conditionalFormatting sqref="N826:Q826 N828:Q828 N830:Q830 N832:Q832 N834:Q834">
    <cfRule type="cellIs" dxfId="3236" priority="519" stopIfTrue="1" operator="equal">
      <formula>0</formula>
    </cfRule>
  </conditionalFormatting>
  <conditionalFormatting sqref="N826:Q826 N828:Q828 N830:Q830 N832:Q832 N834:Q834">
    <cfRule type="cellIs" dxfId="3235" priority="518" stopIfTrue="1" operator="equal">
      <formula>0</formula>
    </cfRule>
  </conditionalFormatting>
  <conditionalFormatting sqref="M826:Q829">
    <cfRule type="cellIs" dxfId="3234" priority="517" stopIfTrue="1" operator="equal">
      <formula>0</formula>
    </cfRule>
  </conditionalFormatting>
  <conditionalFormatting sqref="N826:Q826 N828:Q828 N830:Q830 N832:Q832 N834:Q834">
    <cfRule type="cellIs" dxfId="3233" priority="516" stopIfTrue="1" operator="equal">
      <formula>0</formula>
    </cfRule>
  </conditionalFormatting>
  <conditionalFormatting sqref="E826:Q829">
    <cfRule type="cellIs" dxfId="3232" priority="515" stopIfTrue="1" operator="equal">
      <formula>0</formula>
    </cfRule>
  </conditionalFormatting>
  <conditionalFormatting sqref="M826:Q829">
    <cfRule type="cellIs" dxfId="3231" priority="514" stopIfTrue="1" operator="equal">
      <formula>0</formula>
    </cfRule>
  </conditionalFormatting>
  <conditionalFormatting sqref="N826:Q826 N828:Q828 N830:Q830 N832:Q832 N834:Q834">
    <cfRule type="cellIs" dxfId="3230" priority="513" stopIfTrue="1" operator="equal">
      <formula>0</formula>
    </cfRule>
  </conditionalFormatting>
  <conditionalFormatting sqref="M826:Q829">
    <cfRule type="cellIs" dxfId="3229" priority="512" stopIfTrue="1" operator="equal">
      <formula>0</formula>
    </cfRule>
  </conditionalFormatting>
  <conditionalFormatting sqref="N826:Q826 N828:Q828 N830:Q830 N832:Q832 N834:Q834">
    <cfRule type="cellIs" dxfId="3228" priority="511" stopIfTrue="1" operator="equal">
      <formula>0</formula>
    </cfRule>
  </conditionalFormatting>
  <conditionalFormatting sqref="N826:Q826 N828:Q828 N830:Q830 N832:Q832 N834:Q834">
    <cfRule type="cellIs" dxfId="3227" priority="510" stopIfTrue="1" operator="equal">
      <formula>0</formula>
    </cfRule>
  </conditionalFormatting>
  <conditionalFormatting sqref="M826:Q829">
    <cfRule type="cellIs" dxfId="3226" priority="509" stopIfTrue="1" operator="equal">
      <formula>0</formula>
    </cfRule>
  </conditionalFormatting>
  <conditionalFormatting sqref="N826:Q826 N828:Q828 N830:Q830 N832:Q832 N834:Q834">
    <cfRule type="cellIs" dxfId="3225" priority="508" stopIfTrue="1" operator="equal">
      <formula>0</formula>
    </cfRule>
  </conditionalFormatting>
  <conditionalFormatting sqref="E826:Q829">
    <cfRule type="cellIs" dxfId="3224" priority="507" stopIfTrue="1" operator="equal">
      <formula>0</formula>
    </cfRule>
  </conditionalFormatting>
  <conditionalFormatting sqref="N826:Q826 N828:Q828 N830:Q830 N832:Q832 N834:Q834">
    <cfRule type="cellIs" dxfId="3223" priority="506" stopIfTrue="1" operator="equal">
      <formula>0</formula>
    </cfRule>
  </conditionalFormatting>
  <conditionalFormatting sqref="M826:Q829">
    <cfRule type="cellIs" dxfId="3222" priority="505" stopIfTrue="1" operator="equal">
      <formula>0</formula>
    </cfRule>
  </conditionalFormatting>
  <conditionalFormatting sqref="N826:Q826 N828:Q828 N830:Q830 N832:Q832 N834:Q834">
    <cfRule type="cellIs" dxfId="3221" priority="504" stopIfTrue="1" operator="equal">
      <formula>0</formula>
    </cfRule>
  </conditionalFormatting>
  <conditionalFormatting sqref="E826:K829">
    <cfRule type="cellIs" dxfId="3220" priority="503" stopIfTrue="1" operator="equal">
      <formula>0</formula>
    </cfRule>
  </conditionalFormatting>
  <conditionalFormatting sqref="N826:Q826 N828:Q828 N830:Q830 N832:Q832 N834:Q834">
    <cfRule type="cellIs" dxfId="3219" priority="502" stopIfTrue="1" operator="equal">
      <formula>0</formula>
    </cfRule>
  </conditionalFormatting>
  <conditionalFormatting sqref="I826:Q829">
    <cfRule type="cellIs" dxfId="3218" priority="501" stopIfTrue="1" operator="equal">
      <formula>0</formula>
    </cfRule>
  </conditionalFormatting>
  <conditionalFormatting sqref="N826:Q826 N828:Q828 N830:Q830 N832:Q832 N834:Q834">
    <cfRule type="cellIs" dxfId="3217" priority="500" stopIfTrue="1" operator="equal">
      <formula>0</formula>
    </cfRule>
  </conditionalFormatting>
  <conditionalFormatting sqref="Q826:Q829">
    <cfRule type="cellIs" dxfId="3216" priority="499" stopIfTrue="1" operator="equal">
      <formula>0</formula>
    </cfRule>
  </conditionalFormatting>
  <conditionalFormatting sqref="Q826:Q829">
    <cfRule type="cellIs" dxfId="3215" priority="498" stopIfTrue="1" operator="equal">
      <formula>0</formula>
    </cfRule>
  </conditionalFormatting>
  <conditionalFormatting sqref="Q826 Q828 Q830 Q832 Q834">
    <cfRule type="cellIs" dxfId="3214" priority="497" stopIfTrue="1" operator="equal">
      <formula>0</formula>
    </cfRule>
  </conditionalFormatting>
  <conditionalFormatting sqref="Q826:Q829">
    <cfRule type="cellIs" dxfId="3213" priority="496" stopIfTrue="1" operator="equal">
      <formula>0</formula>
    </cfRule>
  </conditionalFormatting>
  <conditionalFormatting sqref="Q826 Q828 Q830 Q832 Q834">
    <cfRule type="cellIs" dxfId="3212" priority="495" stopIfTrue="1" operator="equal">
      <formula>0</formula>
    </cfRule>
  </conditionalFormatting>
  <conditionalFormatting sqref="Q826 Q828 Q830 Q832 Q834">
    <cfRule type="cellIs" dxfId="3211" priority="494" stopIfTrue="1" operator="equal">
      <formula>0</formula>
    </cfRule>
  </conditionalFormatting>
  <conditionalFormatting sqref="Q826:Q829">
    <cfRule type="cellIs" dxfId="3210" priority="493" stopIfTrue="1" operator="equal">
      <formula>0</formula>
    </cfRule>
  </conditionalFormatting>
  <conditionalFormatting sqref="Q826 Q828 Q830 Q832 Q834">
    <cfRule type="cellIs" dxfId="3209" priority="492" stopIfTrue="1" operator="equal">
      <formula>0</formula>
    </cfRule>
  </conditionalFormatting>
  <conditionalFormatting sqref="Q826:Q829">
    <cfRule type="cellIs" dxfId="3208" priority="491" stopIfTrue="1" operator="equal">
      <formula>0</formula>
    </cfRule>
  </conditionalFormatting>
  <conditionalFormatting sqref="Q826 Q828 Q830 Q832 Q834">
    <cfRule type="cellIs" dxfId="3207" priority="490" stopIfTrue="1" operator="equal">
      <formula>0</formula>
    </cfRule>
  </conditionalFormatting>
  <conditionalFormatting sqref="Q826:Q829">
    <cfRule type="cellIs" dxfId="3206" priority="489" stopIfTrue="1" operator="equal">
      <formula>0</formula>
    </cfRule>
  </conditionalFormatting>
  <conditionalFormatting sqref="Q826 Q828 Q830 Q832 Q834">
    <cfRule type="cellIs" dxfId="3205" priority="488" stopIfTrue="1" operator="equal">
      <formula>0</formula>
    </cfRule>
  </conditionalFormatting>
  <conditionalFormatting sqref="Q826 Q828 Q830 Q832 Q834">
    <cfRule type="cellIs" dxfId="3204" priority="487" stopIfTrue="1" operator="equal">
      <formula>0</formula>
    </cfRule>
  </conditionalFormatting>
  <conditionalFormatting sqref="Q826:Q829">
    <cfRule type="cellIs" dxfId="3203" priority="486" stopIfTrue="1" operator="equal">
      <formula>0</formula>
    </cfRule>
  </conditionalFormatting>
  <conditionalFormatting sqref="Q826 Q828 Q830 Q832 Q834">
    <cfRule type="cellIs" dxfId="3202" priority="485" stopIfTrue="1" operator="equal">
      <formula>0</formula>
    </cfRule>
  </conditionalFormatting>
  <conditionalFormatting sqref="Q826:Q829">
    <cfRule type="cellIs" dxfId="3201" priority="484" stopIfTrue="1" operator="equal">
      <formula>0</formula>
    </cfRule>
  </conditionalFormatting>
  <conditionalFormatting sqref="Q826 Q828 Q830 Q832 Q834">
    <cfRule type="cellIs" dxfId="3200" priority="483" stopIfTrue="1" operator="equal">
      <formula>0</formula>
    </cfRule>
  </conditionalFormatting>
  <conditionalFormatting sqref="Q826:Q829">
    <cfRule type="cellIs" dxfId="3199" priority="482" stopIfTrue="1" operator="equal">
      <formula>0</formula>
    </cfRule>
  </conditionalFormatting>
  <conditionalFormatting sqref="Q826 Q828 Q830 Q832 Q834">
    <cfRule type="cellIs" dxfId="3198" priority="481" stopIfTrue="1" operator="equal">
      <formula>0</formula>
    </cfRule>
  </conditionalFormatting>
  <conditionalFormatting sqref="Q826 Q828 Q830 Q832 Q834">
    <cfRule type="cellIs" dxfId="3197" priority="480" stopIfTrue="1" operator="equal">
      <formula>0</formula>
    </cfRule>
  </conditionalFormatting>
  <conditionalFormatting sqref="Q826:Q829">
    <cfRule type="cellIs" dxfId="3196" priority="479" stopIfTrue="1" operator="equal">
      <formula>0</formula>
    </cfRule>
  </conditionalFormatting>
  <conditionalFormatting sqref="Q826 Q828 Q830 Q832 Q834">
    <cfRule type="cellIs" dxfId="3195" priority="478" stopIfTrue="1" operator="equal">
      <formula>0</formula>
    </cfRule>
  </conditionalFormatting>
  <conditionalFormatting sqref="P692 P694 P696 P698 P700 P702 P704 P706 P708 P710 P712 P714 P716 P718 P720 P722 P724 P726 P728">
    <cfRule type="cellIs" dxfId="3194" priority="459" stopIfTrue="1" operator="equal">
      <formula>0</formula>
    </cfRule>
  </conditionalFormatting>
  <conditionalFormatting sqref="F718:H729 J718:O729 Q718:Q729">
    <cfRule type="cellIs" dxfId="3193" priority="473" stopIfTrue="1" operator="equal">
      <formula>0</formula>
    </cfRule>
  </conditionalFormatting>
  <conditionalFormatting sqref="N718:O718 N720:O720 N722:O722 N724:O724 N726:O726 N728:O728 Q728 Q726 Q724 Q722 Q720 Q718">
    <cfRule type="cellIs" dxfId="3192" priority="472" stopIfTrue="1" operator="equal">
      <formula>0</formula>
    </cfRule>
  </conditionalFormatting>
  <conditionalFormatting sqref="I718:I729">
    <cfRule type="cellIs" dxfId="3191" priority="467" stopIfTrue="1" operator="equal">
      <formula>0</formula>
    </cfRule>
  </conditionalFormatting>
  <conditionalFormatting sqref="P692:P729">
    <cfRule type="cellIs" dxfId="3190" priority="460" stopIfTrue="1" operator="equal">
      <formula>0</formula>
    </cfRule>
  </conditionalFormatting>
  <conditionalFormatting sqref="P692 P694 P696 P698 P700 P702 P704 P706 P708 P710 P712 P714 P716 P718 P720 P722 P724 P726 P728">
    <cfRule type="cellIs" dxfId="3189" priority="461" stopIfTrue="1" operator="equal">
      <formula>0</formula>
    </cfRule>
  </conditionalFormatting>
  <conditionalFormatting sqref="E706:O709 Q706:Q717 F710:O717">
    <cfRule type="cellIs" dxfId="3188" priority="477" stopIfTrue="1" operator="equal">
      <formula>0</formula>
    </cfRule>
  </conditionalFormatting>
  <conditionalFormatting sqref="E692:O705 Q692:Q705">
    <cfRule type="cellIs" dxfId="3187" priority="475" stopIfTrue="1" operator="equal">
      <formula>0</formula>
    </cfRule>
  </conditionalFormatting>
  <conditionalFormatting sqref="N692:O692 N694:O694 N696:O696 N698:O698 N700:O700 N702:O702 N704:O704 Q704 Q702 Q700 Q698 Q696 Q694 Q692">
    <cfRule type="cellIs" dxfId="3186" priority="476" stopIfTrue="1" operator="equal">
      <formula>0</formula>
    </cfRule>
  </conditionalFormatting>
  <conditionalFormatting sqref="N706:O706 N708:O708 N710:O710 N712:O712 N714:O714 N716:O716 Q716 Q714 Q712 Q710 Q708 Q706">
    <cfRule type="cellIs" dxfId="3185" priority="474" stopIfTrue="1" operator="equal">
      <formula>0</formula>
    </cfRule>
  </conditionalFormatting>
  <conditionalFormatting sqref="P692 P694 P696 P698 P700 P702 P704 P706 P708 P710 P712 P714 P716 P718 P720 P722 P724 P726 P728">
    <cfRule type="cellIs" dxfId="3184" priority="464" stopIfTrue="1" operator="equal">
      <formula>0</formula>
    </cfRule>
  </conditionalFormatting>
  <conditionalFormatting sqref="P692:P729">
    <cfRule type="cellIs" dxfId="3183" priority="463" stopIfTrue="1" operator="equal">
      <formula>0</formula>
    </cfRule>
  </conditionalFormatting>
  <conditionalFormatting sqref="P692 P694 P696 P698 P700 P702 P704 P706 P708 P710 P712 P714 P716 P718 P720 P722 P724 P726 P728">
    <cfRule type="cellIs" dxfId="3182" priority="462" stopIfTrue="1" operator="equal">
      <formula>0</formula>
    </cfRule>
  </conditionalFormatting>
  <conditionalFormatting sqref="P692:P729">
    <cfRule type="cellIs" dxfId="3181" priority="465" stopIfTrue="1" operator="equal">
      <formula>0</formula>
    </cfRule>
  </conditionalFormatting>
  <conditionalFormatting sqref="E710:E729">
    <cfRule type="cellIs" dxfId="3180" priority="458" stopIfTrue="1" operator="equal">
      <formula>0</formula>
    </cfRule>
  </conditionalFormatting>
  <conditionalFormatting sqref="R6:R593 R622:R729">
    <cfRule type="cellIs" dxfId="3179" priority="412"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cfRule type="cellIs" dxfId="3178" priority="413" stopIfTrue="1" operator="equal">
      <formula>0</formula>
    </cfRule>
  </conditionalFormatting>
  <conditionalFormatting sqref="R6:R593 R622:R729">
    <cfRule type="cellIs" dxfId="3177" priority="411"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cfRule type="cellIs" dxfId="3176" priority="410" stopIfTrue="1" operator="equal">
      <formula>0</formula>
    </cfRule>
  </conditionalFormatting>
  <conditionalFormatting sqref="R706:R717 R829:R834">
    <cfRule type="cellIs" dxfId="3175" priority="408" stopIfTrue="1" operator="equal">
      <formula>0</formula>
    </cfRule>
  </conditionalFormatting>
  <conditionalFormatting sqref="R829 R831 R833">
    <cfRule type="cellIs" dxfId="3174" priority="409" stopIfTrue="1" operator="equal">
      <formula>0</formula>
    </cfRule>
  </conditionalFormatting>
  <conditionalFormatting sqref="R692:R705">
    <cfRule type="cellIs" dxfId="3173" priority="406" stopIfTrue="1" operator="equal">
      <formula>0</formula>
    </cfRule>
  </conditionalFormatting>
  <conditionalFormatting sqref="R692 R694 R696 R698 R700 R702 R704">
    <cfRule type="cellIs" dxfId="3172" priority="407" stopIfTrue="1" operator="equal">
      <formula>0</formula>
    </cfRule>
  </conditionalFormatting>
  <conditionalFormatting sqref="R826:R828">
    <cfRule type="cellIs" dxfId="3171" priority="403" stopIfTrue="1" operator="equal">
      <formula>0</formula>
    </cfRule>
  </conditionalFormatting>
  <conditionalFormatting sqref="R706 R708 R710 R712 R714 R716">
    <cfRule type="cellIs" dxfId="3170" priority="405" stopIfTrue="1" operator="equal">
      <formula>0</formula>
    </cfRule>
  </conditionalFormatting>
  <conditionalFormatting sqref="R826 R828">
    <cfRule type="cellIs" dxfId="3169" priority="404" stopIfTrue="1" operator="equal">
      <formula>0</formula>
    </cfRule>
  </conditionalFormatting>
  <conditionalFormatting sqref="R718:R729">
    <cfRule type="cellIs" dxfId="3168" priority="402" stopIfTrue="1" operator="equal">
      <formula>0</formula>
    </cfRule>
  </conditionalFormatting>
  <conditionalFormatting sqref="R718 R720 R722 R724 R726 R728">
    <cfRule type="cellIs" dxfId="3167" priority="401" stopIfTrue="1" operator="equal">
      <formula>0</formula>
    </cfRule>
  </conditionalFormatting>
  <conditionalFormatting sqref="E594:Q607">
    <cfRule type="cellIs" dxfId="3166" priority="323" stopIfTrue="1" operator="equal">
      <formula>0</formula>
    </cfRule>
  </conditionalFormatting>
  <conditionalFormatting sqref="M594:Q607">
    <cfRule type="cellIs" dxfId="3165" priority="322" stopIfTrue="1" operator="equal">
      <formula>0</formula>
    </cfRule>
  </conditionalFormatting>
  <conditionalFormatting sqref="M594:Q607">
    <cfRule type="cellIs" dxfId="3164" priority="321" stopIfTrue="1" operator="equal">
      <formula>0</formula>
    </cfRule>
  </conditionalFormatting>
  <conditionalFormatting sqref="M594:Q594 M596:Q596 M598:Q598 M600:Q600 M602:Q602 M604:Q604 M606:Q606">
    <cfRule type="cellIs" dxfId="3163" priority="320" stopIfTrue="1" operator="equal">
      <formula>0</formula>
    </cfRule>
  </conditionalFormatting>
  <conditionalFormatting sqref="M595:Q595 M597:Q597 M599:Q599 M601:Q601 M603:Q603 M605:Q605 M607:Q607">
    <cfRule type="cellIs" dxfId="3162" priority="319" stopIfTrue="1" operator="equal">
      <formula>0</formula>
    </cfRule>
  </conditionalFormatting>
  <conditionalFormatting sqref="M594:Q594 M596:Q596 M598:Q598 M600:Q600 M602:Q602 M604:Q604 M606:Q606">
    <cfRule type="cellIs" dxfId="3161" priority="318" stopIfTrue="1" operator="equal">
      <formula>0</formula>
    </cfRule>
  </conditionalFormatting>
  <conditionalFormatting sqref="M594:Q594 M596:Q596 M598:Q598 M600:Q600 M602:Q602 M604:Q604 M606:Q606">
    <cfRule type="cellIs" dxfId="3160" priority="317" stopIfTrue="1" operator="equal">
      <formula>0</formula>
    </cfRule>
  </conditionalFormatting>
  <conditionalFormatting sqref="M595:Q595 M597:Q597 M599:Q599 M601:Q601 M603:Q603 M605:Q605 M607:Q607">
    <cfRule type="cellIs" dxfId="3159" priority="316" stopIfTrue="1" operator="equal">
      <formula>0</formula>
    </cfRule>
  </conditionalFormatting>
  <conditionalFormatting sqref="M594:Q594 M596:Q596 M598:Q598 M600:Q600 M602:Q602 M604:Q604 M606:Q606">
    <cfRule type="cellIs" dxfId="3158" priority="315" stopIfTrue="1" operator="equal">
      <formula>0</formula>
    </cfRule>
  </conditionalFormatting>
  <conditionalFormatting sqref="M594:Q607">
    <cfRule type="cellIs" dxfId="3157" priority="314" stopIfTrue="1" operator="equal">
      <formula>0</formula>
    </cfRule>
  </conditionalFormatting>
  <conditionalFormatting sqref="M594:Q594 M596:Q596 M598:Q598 M600:Q600 M602:Q602 M604:Q604 M606:Q606">
    <cfRule type="cellIs" dxfId="3156" priority="313" stopIfTrue="1" operator="equal">
      <formula>0</formula>
    </cfRule>
  </conditionalFormatting>
  <conditionalFormatting sqref="M595:Q595 M597:Q597 M599:Q599 M601:Q601 M603:Q603 M605:Q605 M607:Q607">
    <cfRule type="cellIs" dxfId="3155" priority="312" stopIfTrue="1" operator="equal">
      <formula>0</formula>
    </cfRule>
  </conditionalFormatting>
  <conditionalFormatting sqref="M594:Q594 M596:Q596 M598:Q598 M600:Q600 M602:Q602 M604:Q604 M606:Q606">
    <cfRule type="cellIs" dxfId="3154" priority="311" stopIfTrue="1" operator="equal">
      <formula>0</formula>
    </cfRule>
  </conditionalFormatting>
  <conditionalFormatting sqref="M594:Q594 M596:Q596 M598:Q598 M600:Q600 M602:Q602 M604:Q604 M606:Q606">
    <cfRule type="cellIs" dxfId="3153" priority="310" stopIfTrue="1" operator="equal">
      <formula>0</formula>
    </cfRule>
  </conditionalFormatting>
  <conditionalFormatting sqref="M595:Q595 M597:Q597 M599:Q599 M601:Q601 M603:Q603 M605:Q605 M607:Q607">
    <cfRule type="cellIs" dxfId="3152" priority="309" stopIfTrue="1" operator="equal">
      <formula>0</formula>
    </cfRule>
  </conditionalFormatting>
  <conditionalFormatting sqref="M594:Q594 M596:Q596 M598:Q598 M600:Q600 M602:Q602 M604:Q604 M606:Q606">
    <cfRule type="cellIs" dxfId="3151" priority="308" stopIfTrue="1" operator="equal">
      <formula>0</formula>
    </cfRule>
  </conditionalFormatting>
  <conditionalFormatting sqref="E594:Q607">
    <cfRule type="cellIs" dxfId="3150" priority="307" stopIfTrue="1" operator="equal">
      <formula>0</formula>
    </cfRule>
  </conditionalFormatting>
  <conditionalFormatting sqref="M594:Q607">
    <cfRule type="cellIs" dxfId="3149" priority="306" stopIfTrue="1" operator="equal">
      <formula>0</formula>
    </cfRule>
  </conditionalFormatting>
  <conditionalFormatting sqref="M594:Q594 M596:Q596 M598:Q598 M600:Q600 M602:Q602 M604:Q604 M606:Q606">
    <cfRule type="cellIs" dxfId="3148" priority="305" stopIfTrue="1" operator="equal">
      <formula>0</formula>
    </cfRule>
  </conditionalFormatting>
  <conditionalFormatting sqref="M595:Q595 M597:Q597 M599:Q599 M601:Q601 M603:Q603 M605:Q605 M607:Q607">
    <cfRule type="cellIs" dxfId="3147" priority="304" stopIfTrue="1" operator="equal">
      <formula>0</formula>
    </cfRule>
  </conditionalFormatting>
  <conditionalFormatting sqref="M594:Q594 M596:Q596 M598:Q598 M600:Q600 M602:Q602 M604:Q604 M606:Q606">
    <cfRule type="cellIs" dxfId="3146" priority="303" stopIfTrue="1" operator="equal">
      <formula>0</formula>
    </cfRule>
  </conditionalFormatting>
  <conditionalFormatting sqref="M594:Q594 M596:Q596 M598:Q598 M600:Q600 M602:Q602 M604:Q604 M606:Q606">
    <cfRule type="cellIs" dxfId="3145" priority="302" stopIfTrue="1" operator="equal">
      <formula>0</formula>
    </cfRule>
  </conditionalFormatting>
  <conditionalFormatting sqref="M595:Q595 M597:Q597 M599:Q599 M601:Q601 M603:Q603 M605:Q605 M607:Q607">
    <cfRule type="cellIs" dxfId="3144" priority="301" stopIfTrue="1" operator="equal">
      <formula>0</formula>
    </cfRule>
  </conditionalFormatting>
  <conditionalFormatting sqref="M594:Q594 M596:Q596 M598:Q598 M600:Q600 M602:Q602 M604:Q604 M606:Q606">
    <cfRule type="cellIs" dxfId="3143" priority="300" stopIfTrue="1" operator="equal">
      <formula>0</formula>
    </cfRule>
  </conditionalFormatting>
  <conditionalFormatting sqref="E594:Q607">
    <cfRule type="cellIs" dxfId="3142" priority="299" stopIfTrue="1" operator="equal">
      <formula>0</formula>
    </cfRule>
  </conditionalFormatting>
  <conditionalFormatting sqref="M594:Q594 M596:Q596 M598:Q598 M600:Q600 M602:Q602 M604:Q604 M606:Q606">
    <cfRule type="cellIs" dxfId="3141" priority="298" stopIfTrue="1" operator="equal">
      <formula>0</formula>
    </cfRule>
  </conditionalFormatting>
  <conditionalFormatting sqref="M595:Q595 M597:Q597 M599:Q599 M601:Q601 M603:Q603 M605:Q605 M607:Q607">
    <cfRule type="cellIs" dxfId="3140" priority="297" stopIfTrue="1" operator="equal">
      <formula>0</formula>
    </cfRule>
  </conditionalFormatting>
  <conditionalFormatting sqref="M594:Q594 M596:Q596 M598:Q598 M600:Q600 M602:Q602 M604:Q604 M606:Q606">
    <cfRule type="cellIs" dxfId="3139" priority="296" stopIfTrue="1" operator="equal">
      <formula>0</formula>
    </cfRule>
  </conditionalFormatting>
  <conditionalFormatting sqref="E594:K607">
    <cfRule type="cellIs" dxfId="3138" priority="295" stopIfTrue="1" operator="equal">
      <formula>0</formula>
    </cfRule>
  </conditionalFormatting>
  <conditionalFormatting sqref="M594:Q594 M596:Q596 M598:Q598 M600:Q600 M602:Q602 M604:Q604 M606:Q606">
    <cfRule type="cellIs" dxfId="3137" priority="294" stopIfTrue="1" operator="equal">
      <formula>0</formula>
    </cfRule>
  </conditionalFormatting>
  <conditionalFormatting sqref="L595:Q595 L597:Q597 L599:Q599 L601:Q601 L603:Q603 L605:Q605 L607:Q607 E594:K607">
    <cfRule type="cellIs" dxfId="3136" priority="293" stopIfTrue="1" operator="equal">
      <formula>0</formula>
    </cfRule>
  </conditionalFormatting>
  <conditionalFormatting sqref="L594:Q594 L596:Q596 L598:Q598 L600:Q600 L602:Q602 L604:Q604 L606:Q606">
    <cfRule type="cellIs" dxfId="3135" priority="292" stopIfTrue="1" operator="equal">
      <formula>0</formula>
    </cfRule>
  </conditionalFormatting>
  <conditionalFormatting sqref="Q594:Q607">
    <cfRule type="cellIs" dxfId="3134" priority="291" stopIfTrue="1" operator="equal">
      <formula>0</formula>
    </cfRule>
  </conditionalFormatting>
  <conditionalFormatting sqref="Q594:Q607">
    <cfRule type="cellIs" dxfId="3133" priority="290" stopIfTrue="1" operator="equal">
      <formula>0</formula>
    </cfRule>
  </conditionalFormatting>
  <conditionalFormatting sqref="Q594 Q596 Q598 Q600 Q602 Q604 Q606">
    <cfRule type="cellIs" dxfId="3132" priority="289" stopIfTrue="1" operator="equal">
      <formula>0</formula>
    </cfRule>
  </conditionalFormatting>
  <conditionalFormatting sqref="Q595 Q597 Q599 Q601 Q603 Q605 Q607">
    <cfRule type="cellIs" dxfId="3131" priority="288" stopIfTrue="1" operator="equal">
      <formula>0</formula>
    </cfRule>
  </conditionalFormatting>
  <conditionalFormatting sqref="Q594 Q596 Q598 Q600 Q602 Q604 Q606">
    <cfRule type="cellIs" dxfId="3130" priority="287" stopIfTrue="1" operator="equal">
      <formula>0</formula>
    </cfRule>
  </conditionalFormatting>
  <conditionalFormatting sqref="Q594 Q596 Q598 Q600 Q602 Q604 Q606">
    <cfRule type="cellIs" dxfId="3129" priority="286" stopIfTrue="1" operator="equal">
      <formula>0</formula>
    </cfRule>
  </conditionalFormatting>
  <conditionalFormatting sqref="Q595 Q597 Q599 Q601 Q603 Q605 Q607">
    <cfRule type="cellIs" dxfId="3128" priority="285" stopIfTrue="1" operator="equal">
      <formula>0</formula>
    </cfRule>
  </conditionalFormatting>
  <conditionalFormatting sqref="Q594 Q596 Q598 Q600 Q602 Q604 Q606">
    <cfRule type="cellIs" dxfId="3127" priority="284" stopIfTrue="1" operator="equal">
      <formula>0</formula>
    </cfRule>
  </conditionalFormatting>
  <conditionalFormatting sqref="Q594:Q607">
    <cfRule type="cellIs" dxfId="3126" priority="283" stopIfTrue="1" operator="equal">
      <formula>0</formula>
    </cfRule>
  </conditionalFormatting>
  <conditionalFormatting sqref="Q594 Q596 Q598 Q600 Q602 Q604 Q606">
    <cfRule type="cellIs" dxfId="3125" priority="282" stopIfTrue="1" operator="equal">
      <formula>0</formula>
    </cfRule>
  </conditionalFormatting>
  <conditionalFormatting sqref="Q595 Q597 Q599 Q601 Q603 Q605 Q607">
    <cfRule type="cellIs" dxfId="3124" priority="281" stopIfTrue="1" operator="equal">
      <formula>0</formula>
    </cfRule>
  </conditionalFormatting>
  <conditionalFormatting sqref="Q594 Q596 Q598 Q600 Q602 Q604 Q606">
    <cfRule type="cellIs" dxfId="3123" priority="280" stopIfTrue="1" operator="equal">
      <formula>0</formula>
    </cfRule>
  </conditionalFormatting>
  <conditionalFormatting sqref="Q594 Q596 Q598 Q600 Q602 Q604 Q606">
    <cfRule type="cellIs" dxfId="3122" priority="279" stopIfTrue="1" operator="equal">
      <formula>0</formula>
    </cfRule>
  </conditionalFormatting>
  <conditionalFormatting sqref="Q595 Q597 Q599 Q601 Q603 Q605 Q607">
    <cfRule type="cellIs" dxfId="3121" priority="278" stopIfTrue="1" operator="equal">
      <formula>0</formula>
    </cfRule>
  </conditionalFormatting>
  <conditionalFormatting sqref="Q594 Q596 Q598 Q600 Q602 Q604 Q606">
    <cfRule type="cellIs" dxfId="3120" priority="277" stopIfTrue="1" operator="equal">
      <formula>0</formula>
    </cfRule>
  </conditionalFormatting>
  <conditionalFormatting sqref="Q594:Q607">
    <cfRule type="cellIs" dxfId="3119" priority="276" stopIfTrue="1" operator="equal">
      <formula>0</formula>
    </cfRule>
  </conditionalFormatting>
  <conditionalFormatting sqref="Q594 Q596 Q598 Q600 Q602 Q604 Q606">
    <cfRule type="cellIs" dxfId="3118" priority="275" stopIfTrue="1" operator="equal">
      <formula>0</formula>
    </cfRule>
  </conditionalFormatting>
  <conditionalFormatting sqref="Q595 Q597 Q599 Q601 Q603 Q605 Q607">
    <cfRule type="cellIs" dxfId="3117" priority="274" stopIfTrue="1" operator="equal">
      <formula>0</formula>
    </cfRule>
  </conditionalFormatting>
  <conditionalFormatting sqref="Q594 Q596 Q598 Q600 Q602 Q604 Q606">
    <cfRule type="cellIs" dxfId="3116" priority="273" stopIfTrue="1" operator="equal">
      <formula>0</formula>
    </cfRule>
  </conditionalFormatting>
  <conditionalFormatting sqref="Q594 Q596 Q598 Q600 Q602 Q604 Q606">
    <cfRule type="cellIs" dxfId="3115" priority="272" stopIfTrue="1" operator="equal">
      <formula>0</formula>
    </cfRule>
  </conditionalFormatting>
  <conditionalFormatting sqref="Q595 Q597 Q599 Q601 Q603 Q605 Q607">
    <cfRule type="cellIs" dxfId="3114" priority="271" stopIfTrue="1" operator="equal">
      <formula>0</formula>
    </cfRule>
  </conditionalFormatting>
  <conditionalFormatting sqref="Q594 Q596 Q598 Q600 Q602 Q604 Q606">
    <cfRule type="cellIs" dxfId="3113" priority="270" stopIfTrue="1" operator="equal">
      <formula>0</formula>
    </cfRule>
  </conditionalFormatting>
  <conditionalFormatting sqref="Q594 Q596 Q598 Q600 Q602 Q604 Q606">
    <cfRule type="cellIs" dxfId="3112" priority="269" stopIfTrue="1" operator="equal">
      <formula>0</formula>
    </cfRule>
  </conditionalFormatting>
  <conditionalFormatting sqref="Q595 Q597 Q599 Q601 Q603 Q605 Q607">
    <cfRule type="cellIs" dxfId="3111" priority="268" stopIfTrue="1" operator="equal">
      <formula>0</formula>
    </cfRule>
  </conditionalFormatting>
  <conditionalFormatting sqref="Q594 Q596 Q598 Q600 Q602 Q604 Q606">
    <cfRule type="cellIs" dxfId="3110" priority="267" stopIfTrue="1" operator="equal">
      <formula>0</formula>
    </cfRule>
  </conditionalFormatting>
  <conditionalFormatting sqref="Q594:Q607">
    <cfRule type="cellIs" dxfId="3109" priority="266" stopIfTrue="1" operator="equal">
      <formula>0</formula>
    </cfRule>
  </conditionalFormatting>
  <conditionalFormatting sqref="Q594 Q596 Q598 Q600 Q602 Q604 Q606">
    <cfRule type="cellIs" dxfId="3108" priority="265" stopIfTrue="1" operator="equal">
      <formula>0</formula>
    </cfRule>
  </conditionalFormatting>
  <conditionalFormatting sqref="Q594:Q607">
    <cfRule type="cellIs" dxfId="3107" priority="264" stopIfTrue="1" operator="equal">
      <formula>0</formula>
    </cfRule>
  </conditionalFormatting>
  <conditionalFormatting sqref="Q594 Q596 Q598 Q600 Q602 Q604 Q606">
    <cfRule type="cellIs" dxfId="3106" priority="263" stopIfTrue="1" operator="equal">
      <formula>0</formula>
    </cfRule>
  </conditionalFormatting>
  <conditionalFormatting sqref="R594:R607">
    <cfRule type="cellIs" dxfId="3105" priority="261" stopIfTrue="1" operator="equal">
      <formula>0</formula>
    </cfRule>
  </conditionalFormatting>
  <conditionalFormatting sqref="R594 R596 R598 R600 R602 R604 R606">
    <cfRule type="cellIs" dxfId="3104" priority="262" stopIfTrue="1" operator="equal">
      <formula>0</formula>
    </cfRule>
  </conditionalFormatting>
  <conditionalFormatting sqref="R594:R607">
    <cfRule type="cellIs" dxfId="3103" priority="260" stopIfTrue="1" operator="equal">
      <formula>0</formula>
    </cfRule>
  </conditionalFormatting>
  <conditionalFormatting sqref="R594 R596 R598 R600 R602 R604 R606">
    <cfRule type="cellIs" dxfId="3102" priority="259" stopIfTrue="1" operator="equal">
      <formula>0</formula>
    </cfRule>
  </conditionalFormatting>
  <conditionalFormatting sqref="E608:Q621">
    <cfRule type="cellIs" dxfId="3101" priority="258" stopIfTrue="1" operator="equal">
      <formula>0</formula>
    </cfRule>
  </conditionalFormatting>
  <conditionalFormatting sqref="M608:Q621">
    <cfRule type="cellIs" dxfId="3100" priority="257" stopIfTrue="1" operator="equal">
      <formula>0</formula>
    </cfRule>
  </conditionalFormatting>
  <conditionalFormatting sqref="M608:Q621">
    <cfRule type="cellIs" dxfId="3099" priority="256" stopIfTrue="1" operator="equal">
      <formula>0</formula>
    </cfRule>
  </conditionalFormatting>
  <conditionalFormatting sqref="M608:Q608 M610:Q610 M612:Q612 M614:Q614 M616:Q616 M618:Q618 M620:Q620">
    <cfRule type="cellIs" dxfId="3098" priority="255" stopIfTrue="1" operator="equal">
      <formula>0</formula>
    </cfRule>
  </conditionalFormatting>
  <conditionalFormatting sqref="M609:Q609 M611:Q611 M613:Q613 M615:Q615 M617:Q617 M619:Q619 M621:Q621">
    <cfRule type="cellIs" dxfId="3097" priority="254" stopIfTrue="1" operator="equal">
      <formula>0</formula>
    </cfRule>
  </conditionalFormatting>
  <conditionalFormatting sqref="M608:Q608 M610:Q610 M612:Q612 M614:Q614 M616:Q616 M618:Q618 M620:Q620">
    <cfRule type="cellIs" dxfId="3096" priority="253" stopIfTrue="1" operator="equal">
      <formula>0</formula>
    </cfRule>
  </conditionalFormatting>
  <conditionalFormatting sqref="M608:Q608 M610:Q610 M612:Q612 M614:Q614 M616:Q616 M618:Q618 M620:Q620">
    <cfRule type="cellIs" dxfId="3095" priority="252" stopIfTrue="1" operator="equal">
      <formula>0</formula>
    </cfRule>
  </conditionalFormatting>
  <conditionalFormatting sqref="M609:Q609 M611:Q611 M613:Q613 M615:Q615 M617:Q617 M619:Q619 M621:Q621">
    <cfRule type="cellIs" dxfId="3094" priority="251" stopIfTrue="1" operator="equal">
      <formula>0</formula>
    </cfRule>
  </conditionalFormatting>
  <conditionalFormatting sqref="M608:Q608 M610:Q610 M612:Q612 M614:Q614 M616:Q616 M618:Q618 M620:Q620">
    <cfRule type="cellIs" dxfId="3093" priority="250" stopIfTrue="1" operator="equal">
      <formula>0</formula>
    </cfRule>
  </conditionalFormatting>
  <conditionalFormatting sqref="M608:Q621">
    <cfRule type="cellIs" dxfId="3092" priority="249" stopIfTrue="1" operator="equal">
      <formula>0</formula>
    </cfRule>
  </conditionalFormatting>
  <conditionalFormatting sqref="M608:Q608 M610:Q610 M612:Q612 M614:Q614 M616:Q616 M618:Q618 M620:Q620">
    <cfRule type="cellIs" dxfId="3091" priority="248" stopIfTrue="1" operator="equal">
      <formula>0</formula>
    </cfRule>
  </conditionalFormatting>
  <conditionalFormatting sqref="M609:Q609 M611:Q611 M613:Q613 M615:Q615 M617:Q617 M619:Q619 M621:Q621">
    <cfRule type="cellIs" dxfId="3090" priority="247" stopIfTrue="1" operator="equal">
      <formula>0</formula>
    </cfRule>
  </conditionalFormatting>
  <conditionalFormatting sqref="M608:Q608 M610:Q610 M612:Q612 M614:Q614 M616:Q616 M618:Q618 M620:Q620">
    <cfRule type="cellIs" dxfId="3089" priority="246" stopIfTrue="1" operator="equal">
      <formula>0</formula>
    </cfRule>
  </conditionalFormatting>
  <conditionalFormatting sqref="M608:Q608 M610:Q610 M612:Q612 M614:Q614 M616:Q616 M618:Q618 M620:Q620">
    <cfRule type="cellIs" dxfId="3088" priority="245" stopIfTrue="1" operator="equal">
      <formula>0</formula>
    </cfRule>
  </conditionalFormatting>
  <conditionalFormatting sqref="M609:Q609 M611:Q611 M613:Q613 M615:Q615 M617:Q617 M619:Q619 M621:Q621">
    <cfRule type="cellIs" dxfId="3087" priority="244" stopIfTrue="1" operator="equal">
      <formula>0</formula>
    </cfRule>
  </conditionalFormatting>
  <conditionalFormatting sqref="M608:Q608 M610:Q610 M612:Q612 M614:Q614 M616:Q616 M618:Q618 M620:Q620">
    <cfRule type="cellIs" dxfId="3086" priority="243" stopIfTrue="1" operator="equal">
      <formula>0</formula>
    </cfRule>
  </conditionalFormatting>
  <conditionalFormatting sqref="E608:Q621">
    <cfRule type="cellIs" dxfId="3085" priority="242" stopIfTrue="1" operator="equal">
      <formula>0</formula>
    </cfRule>
  </conditionalFormatting>
  <conditionalFormatting sqref="M608:Q621">
    <cfRule type="cellIs" dxfId="3084" priority="241" stopIfTrue="1" operator="equal">
      <formula>0</formula>
    </cfRule>
  </conditionalFormatting>
  <conditionalFormatting sqref="M608:Q608 M610:Q610 M612:Q612 M614:Q614 M616:Q616 M618:Q618 M620:Q620">
    <cfRule type="cellIs" dxfId="3083" priority="240" stopIfTrue="1" operator="equal">
      <formula>0</formula>
    </cfRule>
  </conditionalFormatting>
  <conditionalFormatting sqref="M609:Q609 M611:Q611 M613:Q613 M615:Q615 M617:Q617 M619:Q619 M621:Q621">
    <cfRule type="cellIs" dxfId="3082" priority="239" stopIfTrue="1" operator="equal">
      <formula>0</formula>
    </cfRule>
  </conditionalFormatting>
  <conditionalFormatting sqref="M608:Q608 M610:Q610 M612:Q612 M614:Q614 M616:Q616 M618:Q618 M620:Q620">
    <cfRule type="cellIs" dxfId="3081" priority="238" stopIfTrue="1" operator="equal">
      <formula>0</formula>
    </cfRule>
  </conditionalFormatting>
  <conditionalFormatting sqref="M608:Q608 M610:Q610 M612:Q612 M614:Q614 M616:Q616 M618:Q618 M620:Q620">
    <cfRule type="cellIs" dxfId="3080" priority="237" stopIfTrue="1" operator="equal">
      <formula>0</formula>
    </cfRule>
  </conditionalFormatting>
  <conditionalFormatting sqref="M609:Q609 M611:Q611 M613:Q613 M615:Q615 M617:Q617 M619:Q619 M621:Q621">
    <cfRule type="cellIs" dxfId="3079" priority="236" stopIfTrue="1" operator="equal">
      <formula>0</formula>
    </cfRule>
  </conditionalFormatting>
  <conditionalFormatting sqref="M608:Q608 M610:Q610 M612:Q612 M614:Q614 M616:Q616 M618:Q618 M620:Q620">
    <cfRule type="cellIs" dxfId="3078" priority="235" stopIfTrue="1" operator="equal">
      <formula>0</formula>
    </cfRule>
  </conditionalFormatting>
  <conditionalFormatting sqref="E608:Q621">
    <cfRule type="cellIs" dxfId="3077" priority="234" stopIfTrue="1" operator="equal">
      <formula>0</formula>
    </cfRule>
  </conditionalFormatting>
  <conditionalFormatting sqref="M608:Q608 M610:Q610 M612:Q612 M614:Q614 M616:Q616 M618:Q618 M620:Q620">
    <cfRule type="cellIs" dxfId="3076" priority="233" stopIfTrue="1" operator="equal">
      <formula>0</formula>
    </cfRule>
  </conditionalFormatting>
  <conditionalFormatting sqref="M609:Q609 M611:Q611 M613:Q613 M615:Q615 M617:Q617 M619:Q619 M621:Q621">
    <cfRule type="cellIs" dxfId="3075" priority="232" stopIfTrue="1" operator="equal">
      <formula>0</formula>
    </cfRule>
  </conditionalFormatting>
  <conditionalFormatting sqref="M608:Q608 M610:Q610 M612:Q612 M614:Q614 M616:Q616 M618:Q618 M620:Q620">
    <cfRule type="cellIs" dxfId="3074" priority="231" stopIfTrue="1" operator="equal">
      <formula>0</formula>
    </cfRule>
  </conditionalFormatting>
  <conditionalFormatting sqref="E608:K621">
    <cfRule type="cellIs" dxfId="3073" priority="230" stopIfTrue="1" operator="equal">
      <formula>0</formula>
    </cfRule>
  </conditionalFormatting>
  <conditionalFormatting sqref="M608:Q608 M610:Q610 M612:Q612 M614:Q614 M616:Q616 M618:Q618 M620:Q620">
    <cfRule type="cellIs" dxfId="3072" priority="229" stopIfTrue="1" operator="equal">
      <formula>0</formula>
    </cfRule>
  </conditionalFormatting>
  <conditionalFormatting sqref="L609:Q609 L611:Q611 L613:Q613 L615:Q615 L617:Q617 L619:Q619 L621:Q621 E608:K621">
    <cfRule type="cellIs" dxfId="3071" priority="228" stopIfTrue="1" operator="equal">
      <formula>0</formula>
    </cfRule>
  </conditionalFormatting>
  <conditionalFormatting sqref="L608:Q608 L610:Q610 L612:Q612 L614:Q614 L616:Q616 L618:Q618 L620:Q620">
    <cfRule type="cellIs" dxfId="3070" priority="227" stopIfTrue="1" operator="equal">
      <formula>0</formula>
    </cfRule>
  </conditionalFormatting>
  <conditionalFormatting sqref="Q608:Q621">
    <cfRule type="cellIs" dxfId="3069" priority="226" stopIfTrue="1" operator="equal">
      <formula>0</formula>
    </cfRule>
  </conditionalFormatting>
  <conditionalFormatting sqref="Q608:Q621">
    <cfRule type="cellIs" dxfId="3068" priority="225" stopIfTrue="1" operator="equal">
      <formula>0</formula>
    </cfRule>
  </conditionalFormatting>
  <conditionalFormatting sqref="Q608 Q610 Q612 Q614 Q616 Q618 Q620">
    <cfRule type="cellIs" dxfId="3067" priority="224" stopIfTrue="1" operator="equal">
      <formula>0</formula>
    </cfRule>
  </conditionalFormatting>
  <conditionalFormatting sqref="Q609 Q611 Q613 Q615 Q617 Q619 Q621">
    <cfRule type="cellIs" dxfId="3066" priority="223" stopIfTrue="1" operator="equal">
      <formula>0</formula>
    </cfRule>
  </conditionalFormatting>
  <conditionalFormatting sqref="Q608 Q610 Q612 Q614 Q616 Q618 Q620">
    <cfRule type="cellIs" dxfId="3065" priority="222" stopIfTrue="1" operator="equal">
      <formula>0</formula>
    </cfRule>
  </conditionalFormatting>
  <conditionalFormatting sqref="Q608 Q610 Q612 Q614 Q616 Q618 Q620">
    <cfRule type="cellIs" dxfId="3064" priority="221" stopIfTrue="1" operator="equal">
      <formula>0</formula>
    </cfRule>
  </conditionalFormatting>
  <conditionalFormatting sqref="Q609 Q611 Q613 Q615 Q617 Q619 Q621">
    <cfRule type="cellIs" dxfId="3063" priority="220" stopIfTrue="1" operator="equal">
      <formula>0</formula>
    </cfRule>
  </conditionalFormatting>
  <conditionalFormatting sqref="Q608 Q610 Q612 Q614 Q616 Q618 Q620">
    <cfRule type="cellIs" dxfId="3062" priority="219" stopIfTrue="1" operator="equal">
      <formula>0</formula>
    </cfRule>
  </conditionalFormatting>
  <conditionalFormatting sqref="Q608:Q621">
    <cfRule type="cellIs" dxfId="3061" priority="218" stopIfTrue="1" operator="equal">
      <formula>0</formula>
    </cfRule>
  </conditionalFormatting>
  <conditionalFormatting sqref="Q608 Q610 Q612 Q614 Q616 Q618 Q620">
    <cfRule type="cellIs" dxfId="3060" priority="217" stopIfTrue="1" operator="equal">
      <formula>0</formula>
    </cfRule>
  </conditionalFormatting>
  <conditionalFormatting sqref="Q609 Q611 Q613 Q615 Q617 Q619 Q621">
    <cfRule type="cellIs" dxfId="3059" priority="216" stopIfTrue="1" operator="equal">
      <formula>0</formula>
    </cfRule>
  </conditionalFormatting>
  <conditionalFormatting sqref="Q608 Q610 Q612 Q614 Q616 Q618 Q620">
    <cfRule type="cellIs" dxfId="3058" priority="215" stopIfTrue="1" operator="equal">
      <formula>0</formula>
    </cfRule>
  </conditionalFormatting>
  <conditionalFormatting sqref="Q608 Q610 Q612 Q614 Q616 Q618 Q620">
    <cfRule type="cellIs" dxfId="3057" priority="214" stopIfTrue="1" operator="equal">
      <formula>0</formula>
    </cfRule>
  </conditionalFormatting>
  <conditionalFormatting sqref="Q609 Q611 Q613 Q615 Q617 Q619 Q621">
    <cfRule type="cellIs" dxfId="3056" priority="213" stopIfTrue="1" operator="equal">
      <formula>0</formula>
    </cfRule>
  </conditionalFormatting>
  <conditionalFormatting sqref="Q608 Q610 Q612 Q614 Q616 Q618 Q620">
    <cfRule type="cellIs" dxfId="3055" priority="212" stopIfTrue="1" operator="equal">
      <formula>0</formula>
    </cfRule>
  </conditionalFormatting>
  <conditionalFormatting sqref="Q608:Q621">
    <cfRule type="cellIs" dxfId="3054" priority="211" stopIfTrue="1" operator="equal">
      <formula>0</formula>
    </cfRule>
  </conditionalFormatting>
  <conditionalFormatting sqref="Q608 Q610 Q612 Q614 Q616 Q618 Q620">
    <cfRule type="cellIs" dxfId="3053" priority="210" stopIfTrue="1" operator="equal">
      <formula>0</formula>
    </cfRule>
  </conditionalFormatting>
  <conditionalFormatting sqref="Q609 Q611 Q613 Q615 Q617 Q619 Q621">
    <cfRule type="cellIs" dxfId="3052" priority="209" stopIfTrue="1" operator="equal">
      <formula>0</formula>
    </cfRule>
  </conditionalFormatting>
  <conditionalFormatting sqref="Q608 Q610 Q612 Q614 Q616 Q618 Q620">
    <cfRule type="cellIs" dxfId="3051" priority="208" stopIfTrue="1" operator="equal">
      <formula>0</formula>
    </cfRule>
  </conditionalFormatting>
  <conditionalFormatting sqref="Q608 Q610 Q612 Q614 Q616 Q618 Q620">
    <cfRule type="cellIs" dxfId="3050" priority="207" stopIfTrue="1" operator="equal">
      <formula>0</formula>
    </cfRule>
  </conditionalFormatting>
  <conditionalFormatting sqref="Q609 Q611 Q613 Q615 Q617 Q619 Q621">
    <cfRule type="cellIs" dxfId="3049" priority="206" stopIfTrue="1" operator="equal">
      <formula>0</formula>
    </cfRule>
  </conditionalFormatting>
  <conditionalFormatting sqref="Q608 Q610 Q612 Q614 Q616 Q618 Q620">
    <cfRule type="cellIs" dxfId="3048" priority="205" stopIfTrue="1" operator="equal">
      <formula>0</formula>
    </cfRule>
  </conditionalFormatting>
  <conditionalFormatting sqref="Q608 Q610 Q612 Q614 Q616 Q618 Q620">
    <cfRule type="cellIs" dxfId="3047" priority="204" stopIfTrue="1" operator="equal">
      <formula>0</formula>
    </cfRule>
  </conditionalFormatting>
  <conditionalFormatting sqref="Q609 Q611 Q613 Q615 Q617 Q619 Q621">
    <cfRule type="cellIs" dxfId="3046" priority="203" stopIfTrue="1" operator="equal">
      <formula>0</formula>
    </cfRule>
  </conditionalFormatting>
  <conditionalFormatting sqref="Q608 Q610 Q612 Q614 Q616 Q618 Q620">
    <cfRule type="cellIs" dxfId="3045" priority="202" stopIfTrue="1" operator="equal">
      <formula>0</formula>
    </cfRule>
  </conditionalFormatting>
  <conditionalFormatting sqref="Q608:Q621">
    <cfRule type="cellIs" dxfId="3044" priority="201" stopIfTrue="1" operator="equal">
      <formula>0</formula>
    </cfRule>
  </conditionalFormatting>
  <conditionalFormatting sqref="Q608 Q610 Q612 Q614 Q616 Q618 Q620">
    <cfRule type="cellIs" dxfId="3043" priority="200" stopIfTrue="1" operator="equal">
      <formula>0</formula>
    </cfRule>
  </conditionalFormatting>
  <conditionalFormatting sqref="Q608:Q621">
    <cfRule type="cellIs" dxfId="3042" priority="199" stopIfTrue="1" operator="equal">
      <formula>0</formula>
    </cfRule>
  </conditionalFormatting>
  <conditionalFormatting sqref="Q608 Q610 Q612 Q614 Q616 Q618 Q620">
    <cfRule type="cellIs" dxfId="3041" priority="198" stopIfTrue="1" operator="equal">
      <formula>0</formula>
    </cfRule>
  </conditionalFormatting>
  <conditionalFormatting sqref="R608:R621">
    <cfRule type="cellIs" dxfId="3040" priority="196" stopIfTrue="1" operator="equal">
      <formula>0</formula>
    </cfRule>
  </conditionalFormatting>
  <conditionalFormatting sqref="R608 R610 R612 R614 R616 R618 R620">
    <cfRule type="cellIs" dxfId="3039" priority="197" stopIfTrue="1" operator="equal">
      <formula>0</formula>
    </cfRule>
  </conditionalFormatting>
  <conditionalFormatting sqref="R608:R621">
    <cfRule type="cellIs" dxfId="3038" priority="195" stopIfTrue="1" operator="equal">
      <formula>0</formula>
    </cfRule>
  </conditionalFormatting>
  <conditionalFormatting sqref="R608 R610 R612 R614 R616 R618 R620">
    <cfRule type="cellIs" dxfId="3037" priority="194" stopIfTrue="1" operator="equal">
      <formula>0</formula>
    </cfRule>
  </conditionalFormatting>
  <conditionalFormatting sqref="P730 P742 P732 P744 P734 P746 P736 P748 P738 P750 P740 P752">
    <cfRule type="cellIs" dxfId="3036" priority="95" stopIfTrue="1" operator="equal">
      <formula>0</formula>
    </cfRule>
  </conditionalFormatting>
  <conditionalFormatting sqref="F730:H753 J730:O753 Q730:Q753 J802:M825 F802:H825">
    <cfRule type="cellIs" dxfId="3035" priority="104" stopIfTrue="1" operator="equal">
      <formula>0</formula>
    </cfRule>
  </conditionalFormatting>
  <conditionalFormatting sqref="N730:O730 N742:O742 N732:O732 N744:O744 N734:O734 N746:O746 N736:O736 N748:O748 N738:O738 N750:O750 N740:O740 N752:O752 Q740 Q752 Q738 Q750 Q736 Q748 Q734 Q746 Q732 Q744 Q730 Q742">
    <cfRule type="cellIs" dxfId="3034" priority="103" stopIfTrue="1" operator="equal">
      <formula>0</formula>
    </cfRule>
  </conditionalFormatting>
  <conditionalFormatting sqref="I730:I753">
    <cfRule type="cellIs" dxfId="3033" priority="102" stopIfTrue="1" operator="equal">
      <formula>0</formula>
    </cfRule>
  </conditionalFormatting>
  <conditionalFormatting sqref="P730:P753">
    <cfRule type="cellIs" dxfId="3032" priority="96" stopIfTrue="1" operator="equal">
      <formula>0</formula>
    </cfRule>
  </conditionalFormatting>
  <conditionalFormatting sqref="P730 P742 P732 P744 P734 P746 P736 P748 P738 P750 P740 P752">
    <cfRule type="cellIs" dxfId="3031" priority="97" stopIfTrue="1" operator="equal">
      <formula>0</formula>
    </cfRule>
  </conditionalFormatting>
  <conditionalFormatting sqref="P730 P742 P732 P744 P734 P746 P736 P748 P738 P750 P740 P752">
    <cfRule type="cellIs" dxfId="3030" priority="100" stopIfTrue="1" operator="equal">
      <formula>0</formula>
    </cfRule>
  </conditionalFormatting>
  <conditionalFormatting sqref="P730:P753">
    <cfRule type="cellIs" dxfId="3029" priority="99" stopIfTrue="1" operator="equal">
      <formula>0</formula>
    </cfRule>
  </conditionalFormatting>
  <conditionalFormatting sqref="P730 P742 P732 P744 P734 P746 P736 P748 P738 P750 P740 P752">
    <cfRule type="cellIs" dxfId="3028" priority="98" stopIfTrue="1" operator="equal">
      <formula>0</formula>
    </cfRule>
  </conditionalFormatting>
  <conditionalFormatting sqref="P730:P753">
    <cfRule type="cellIs" dxfId="3027" priority="101" stopIfTrue="1" operator="equal">
      <formula>0</formula>
    </cfRule>
  </conditionalFormatting>
  <conditionalFormatting sqref="E730:E753">
    <cfRule type="cellIs" dxfId="3026" priority="94" stopIfTrue="1" operator="equal">
      <formula>0</formula>
    </cfRule>
  </conditionalFormatting>
  <conditionalFormatting sqref="R730:R753">
    <cfRule type="cellIs" dxfId="3025" priority="92" stopIfTrue="1" operator="equal">
      <formula>0</formula>
    </cfRule>
  </conditionalFormatting>
  <conditionalFormatting sqref="R730 R742 R732 R744 R734 R746 R736 R748 R738 R750 R740 R752">
    <cfRule type="cellIs" dxfId="3024" priority="93" stopIfTrue="1" operator="equal">
      <formula>0</formula>
    </cfRule>
  </conditionalFormatting>
  <conditionalFormatting sqref="R730:R753">
    <cfRule type="cellIs" dxfId="3023" priority="91" stopIfTrue="1" operator="equal">
      <formula>0</formula>
    </cfRule>
  </conditionalFormatting>
  <conditionalFormatting sqref="R730 R742 R732 R744 R734 R746 R736 R748 R738 R750 R740 R752">
    <cfRule type="cellIs" dxfId="3022" priority="90" stopIfTrue="1" operator="equal">
      <formula>0</formula>
    </cfRule>
  </conditionalFormatting>
  <conditionalFormatting sqref="R730:R753">
    <cfRule type="cellIs" dxfId="3021" priority="89" stopIfTrue="1" operator="equal">
      <formula>0</formula>
    </cfRule>
  </conditionalFormatting>
  <conditionalFormatting sqref="R730 R742 R732 R744 R734 R746 R736 R748 R738 R750 R740 R752">
    <cfRule type="cellIs" dxfId="3020" priority="88" stopIfTrue="1" operator="equal">
      <formula>0</formula>
    </cfRule>
  </conditionalFormatting>
  <conditionalFormatting sqref="P754">
    <cfRule type="cellIs" dxfId="3019" priority="78" stopIfTrue="1" operator="equal">
      <formula>0</formula>
    </cfRule>
  </conditionalFormatting>
  <conditionalFormatting sqref="F755:O755 Q754:Q755 F754:G754 I754:O754">
    <cfRule type="cellIs" dxfId="3018" priority="87" stopIfTrue="1" operator="equal">
      <formula>0</formula>
    </cfRule>
  </conditionalFormatting>
  <conditionalFormatting sqref="N754:O754 Q754">
    <cfRule type="cellIs" dxfId="3017" priority="86" stopIfTrue="1" operator="equal">
      <formula>0</formula>
    </cfRule>
  </conditionalFormatting>
  <conditionalFormatting sqref="P754:P755">
    <cfRule type="cellIs" dxfId="3016" priority="79" stopIfTrue="1" operator="equal">
      <formula>0</formula>
    </cfRule>
  </conditionalFormatting>
  <conditionalFormatting sqref="P754">
    <cfRule type="cellIs" dxfId="3015" priority="80" stopIfTrue="1" operator="equal">
      <formula>0</formula>
    </cfRule>
  </conditionalFormatting>
  <conditionalFormatting sqref="E754:E755">
    <cfRule type="cellIs" dxfId="3014" priority="85" stopIfTrue="1" operator="equal">
      <formula>0</formula>
    </cfRule>
  </conditionalFormatting>
  <conditionalFormatting sqref="P754">
    <cfRule type="cellIs" dxfId="3013" priority="83" stopIfTrue="1" operator="equal">
      <formula>0</formula>
    </cfRule>
  </conditionalFormatting>
  <conditionalFormatting sqref="P754:P755">
    <cfRule type="cellIs" dxfId="3012" priority="82" stopIfTrue="1" operator="equal">
      <formula>0</formula>
    </cfRule>
  </conditionalFormatting>
  <conditionalFormatting sqref="P754">
    <cfRule type="cellIs" dxfId="3011" priority="81" stopIfTrue="1" operator="equal">
      <formula>0</formula>
    </cfRule>
  </conditionalFormatting>
  <conditionalFormatting sqref="P754:P755">
    <cfRule type="cellIs" dxfId="3010" priority="84" stopIfTrue="1" operator="equal">
      <formula>0</formula>
    </cfRule>
  </conditionalFormatting>
  <conditionalFormatting sqref="R754:R755">
    <cfRule type="cellIs" dxfId="3009" priority="76" stopIfTrue="1" operator="equal">
      <formula>0</formula>
    </cfRule>
  </conditionalFormatting>
  <conditionalFormatting sqref="R754">
    <cfRule type="cellIs" dxfId="3008" priority="77" stopIfTrue="1" operator="equal">
      <formula>0</formula>
    </cfRule>
  </conditionalFormatting>
  <conditionalFormatting sqref="R754:R755">
    <cfRule type="cellIs" dxfId="3007" priority="75" stopIfTrue="1" operator="equal">
      <formula>0</formula>
    </cfRule>
  </conditionalFormatting>
  <conditionalFormatting sqref="R754">
    <cfRule type="cellIs" dxfId="3006" priority="74" stopIfTrue="1" operator="equal">
      <formula>0</formula>
    </cfRule>
  </conditionalFormatting>
  <conditionalFormatting sqref="R754:R755">
    <cfRule type="cellIs" dxfId="3005" priority="73" stopIfTrue="1" operator="equal">
      <formula>0</formula>
    </cfRule>
  </conditionalFormatting>
  <conditionalFormatting sqref="R754">
    <cfRule type="cellIs" dxfId="3004" priority="72" stopIfTrue="1" operator="equal">
      <formula>0</formula>
    </cfRule>
  </conditionalFormatting>
  <conditionalFormatting sqref="H754">
    <cfRule type="cellIs" dxfId="3003" priority="71" stopIfTrue="1" operator="equal">
      <formula>0</formula>
    </cfRule>
  </conditionalFormatting>
  <conditionalFormatting sqref="P756 P758 P760 P762 P764 P766 P768 P770">
    <cfRule type="cellIs" dxfId="3002" priority="61" stopIfTrue="1" operator="equal">
      <formula>0</formula>
    </cfRule>
  </conditionalFormatting>
  <conditionalFormatting sqref="F757:O757 F759:O759 F761:O761 F763:O763 F765:O765 F767:O767 F769:O769 F771:O771 F773:M773 F775:M775 F777:M777 F779:M779 F781:M781 F783:M783 F785:M785 F787:M787 F789:M789 Q756:Q771 F756:G756 F758:G758 F760:G760 F762:G762 F764:G764 F766:G766 F768:G768 F770:G770 F772:G772 F774:G774 F776:G776 F778:G778 F780:G780 F782:G782 F784:G784 F786:G786 F788:G788 I756:O756 I758:O758 I760:O760 I762:O762 I764:O764 I766:O766 I768:O768 I770:O770 I772:M772 I774:M774 I776:M776 I778:M778 I780:M780 I782:M782 I784:M784 I786:M786 I788:M788">
    <cfRule type="cellIs" dxfId="3001" priority="70" stopIfTrue="1" operator="equal">
      <formula>0</formula>
    </cfRule>
  </conditionalFormatting>
  <conditionalFormatting sqref="N756:O756 N758:O758 N760:O760 N762:O762 N764:O764 N766:O766 N768:O768 N770:O770 Q756 Q758 Q760 Q762 Q764 Q766 Q768 Q770">
    <cfRule type="cellIs" dxfId="3000" priority="69" stopIfTrue="1" operator="equal">
      <formula>0</formula>
    </cfRule>
  </conditionalFormatting>
  <conditionalFormatting sqref="P756:P771">
    <cfRule type="cellIs" dxfId="2999" priority="62" stopIfTrue="1" operator="equal">
      <formula>0</formula>
    </cfRule>
  </conditionalFormatting>
  <conditionalFormatting sqref="P756 P758 P760 P762 P764 P766 P768 P770">
    <cfRule type="cellIs" dxfId="2998" priority="63" stopIfTrue="1" operator="equal">
      <formula>0</formula>
    </cfRule>
  </conditionalFormatting>
  <conditionalFormatting sqref="E756:E789">
    <cfRule type="cellIs" dxfId="2997" priority="68" stopIfTrue="1" operator="equal">
      <formula>0</formula>
    </cfRule>
  </conditionalFormatting>
  <conditionalFormatting sqref="P756 P758 P760 P762 P764 P766 P768 P770">
    <cfRule type="cellIs" dxfId="2996" priority="66" stopIfTrue="1" operator="equal">
      <formula>0</formula>
    </cfRule>
  </conditionalFormatting>
  <conditionalFormatting sqref="P756:P771">
    <cfRule type="cellIs" dxfId="2995" priority="65" stopIfTrue="1" operator="equal">
      <formula>0</formula>
    </cfRule>
  </conditionalFormatting>
  <conditionalFormatting sqref="P756 P758 P760 P762 P764 P766 P768 P770">
    <cfRule type="cellIs" dxfId="2994" priority="64" stopIfTrue="1" operator="equal">
      <formula>0</formula>
    </cfRule>
  </conditionalFormatting>
  <conditionalFormatting sqref="P756:P771">
    <cfRule type="cellIs" dxfId="2993" priority="67" stopIfTrue="1" operator="equal">
      <formula>0</formula>
    </cfRule>
  </conditionalFormatting>
  <conditionalFormatting sqref="R756:R771">
    <cfRule type="cellIs" dxfId="2992" priority="59" stopIfTrue="1" operator="equal">
      <formula>0</formula>
    </cfRule>
  </conditionalFormatting>
  <conditionalFormatting sqref="R756 R758 R760 R762 R764 R766 R768 R770">
    <cfRule type="cellIs" dxfId="2991" priority="60" stopIfTrue="1" operator="equal">
      <formula>0</formula>
    </cfRule>
  </conditionalFormatting>
  <conditionalFormatting sqref="R756:R771">
    <cfRule type="cellIs" dxfId="2990" priority="58" stopIfTrue="1" operator="equal">
      <formula>0</formula>
    </cfRule>
  </conditionalFormatting>
  <conditionalFormatting sqref="R756 R758 R760 R762 R764 R766 R768 R770">
    <cfRule type="cellIs" dxfId="2989" priority="57" stopIfTrue="1" operator="equal">
      <formula>0</formula>
    </cfRule>
  </conditionalFormatting>
  <conditionalFormatting sqref="R756:R771">
    <cfRule type="cellIs" dxfId="2988" priority="56" stopIfTrue="1" operator="equal">
      <formula>0</formula>
    </cfRule>
  </conditionalFormatting>
  <conditionalFormatting sqref="R756 R758 R760 R762 R764 R766 R768 R770">
    <cfRule type="cellIs" dxfId="2987" priority="55" stopIfTrue="1" operator="equal">
      <formula>0</formula>
    </cfRule>
  </conditionalFormatting>
  <conditionalFormatting sqref="H756 H758 H760 H762 H764 H766 H768 H770 H772 H774 H776 H778 H780 H782 H784 H786 H788">
    <cfRule type="cellIs" dxfId="2986" priority="54" stopIfTrue="1" operator="equal">
      <formula>0</formula>
    </cfRule>
  </conditionalFormatting>
  <conditionalFormatting sqref="F791:M791 F793:M793 F795:M795 F797:M797 F799:M799 F801:M801 F790:G790 F792:G792 F794:G794 F796:G796 F798:G798 F800:G800 I790:M790 I792:M792 I794:M794 I796:M796 I798:M798 I800:M800">
    <cfRule type="cellIs" dxfId="2985" priority="53" stopIfTrue="1" operator="equal">
      <formula>0</formula>
    </cfRule>
  </conditionalFormatting>
  <conditionalFormatting sqref="E790:E801">
    <cfRule type="cellIs" dxfId="2984" priority="51" stopIfTrue="1" operator="equal">
      <formula>0</formula>
    </cfRule>
  </conditionalFormatting>
  <conditionalFormatting sqref="H790 H792 H794 H796 H798 H800">
    <cfRule type="cellIs" dxfId="2983" priority="37" stopIfTrue="1" operator="equal">
      <formula>0</formula>
    </cfRule>
  </conditionalFormatting>
  <conditionalFormatting sqref="E802:E825">
    <cfRule type="cellIs" dxfId="2982" priority="36" stopIfTrue="1" operator="equal">
      <formula>0</formula>
    </cfRule>
  </conditionalFormatting>
  <conditionalFormatting sqref="P772 P774 P776 P778 P780 P782 P784 P786 P788">
    <cfRule type="cellIs" dxfId="2981" priority="20" stopIfTrue="1" operator="equal">
      <formula>0</formula>
    </cfRule>
  </conditionalFormatting>
  <conditionalFormatting sqref="Q772:Q825 N772:O825">
    <cfRule type="cellIs" dxfId="2980" priority="28" stopIfTrue="1" operator="equal">
      <formula>0</formula>
    </cfRule>
  </conditionalFormatting>
  <conditionalFormatting sqref="N772:O772 N774:O774 N776:O776 N778:O778 N780:O780 N782:O782 N784:O784 N786:O786 N788:O788 N790:O790 N792:O792 N794:O794 N796:O796 N798:O798 N800:O800 N802:O802 N804:O804 N806:O806 N808:O808 N810:O810 N812:O812 N814:O814 N816:O816 N818:O818 N820:O820 N822:O822 N824:O824 Q772 Q774 Q776 Q778 Q780 Q782 Q784 Q786 Q788 Q790 Q792 Q794 Q796 Q798 Q800 Q802 Q804 Q806 Q808 Q810 Q812 Q814 Q816 Q818 Q820 Q822 Q824">
    <cfRule type="cellIs" dxfId="2979" priority="27" stopIfTrue="1" operator="equal">
      <formula>0</formula>
    </cfRule>
  </conditionalFormatting>
  <conditionalFormatting sqref="P772:P789">
    <cfRule type="cellIs" dxfId="2978" priority="21" stopIfTrue="1" operator="equal">
      <formula>0</formula>
    </cfRule>
  </conditionalFormatting>
  <conditionalFormatting sqref="P772 P774 P776 P778 P780 P782 P784 P786 P788">
    <cfRule type="cellIs" dxfId="2977" priority="22" stopIfTrue="1" operator="equal">
      <formula>0</formula>
    </cfRule>
  </conditionalFormatting>
  <conditionalFormatting sqref="P772 P774 P776 P778 P780 P782 P784 P786 P788">
    <cfRule type="cellIs" dxfId="2976" priority="25" stopIfTrue="1" operator="equal">
      <formula>0</formula>
    </cfRule>
  </conditionalFormatting>
  <conditionalFormatting sqref="P772:P789">
    <cfRule type="cellIs" dxfId="2975" priority="24" stopIfTrue="1" operator="equal">
      <formula>0</formula>
    </cfRule>
  </conditionalFormatting>
  <conditionalFormatting sqref="P772 P774 P776 P778 P780 P782 P784 P786 P788">
    <cfRule type="cellIs" dxfId="2974" priority="23" stopIfTrue="1" operator="equal">
      <formula>0</formula>
    </cfRule>
  </conditionalFormatting>
  <conditionalFormatting sqref="P772:P789">
    <cfRule type="cellIs" dxfId="2973" priority="26" stopIfTrue="1" operator="equal">
      <formula>0</formula>
    </cfRule>
  </conditionalFormatting>
  <conditionalFormatting sqref="R772:R825">
    <cfRule type="cellIs" dxfId="2972" priority="18" stopIfTrue="1" operator="equal">
      <formula>0</formula>
    </cfRule>
  </conditionalFormatting>
  <conditionalFormatting sqref="R772 R774 R776 R778 R780 R782 R784 R786 R788 R790 R792 R794 R796 R798 R800 R802 R804 R806 R808 R810 R812 R814 R816 R818 R820 R822 R824">
    <cfRule type="cellIs" dxfId="2971" priority="19" stopIfTrue="1" operator="equal">
      <formula>0</formula>
    </cfRule>
  </conditionalFormatting>
  <conditionalFormatting sqref="R772:R825">
    <cfRule type="cellIs" dxfId="2970" priority="17" stopIfTrue="1" operator="equal">
      <formula>0</formula>
    </cfRule>
  </conditionalFormatting>
  <conditionalFormatting sqref="R772 R774 R776 R778 R780 R782 R784 R786 R788 R790 R792 R794 R796 R798 R800 R802 R804 R806 R808 R810 R812 R814 R816 R818 R820 R822 R824">
    <cfRule type="cellIs" dxfId="2969" priority="16" stopIfTrue="1" operator="equal">
      <formula>0</formula>
    </cfRule>
  </conditionalFormatting>
  <conditionalFormatting sqref="R772:R825">
    <cfRule type="cellIs" dxfId="2968" priority="15" stopIfTrue="1" operator="equal">
      <formula>0</formula>
    </cfRule>
  </conditionalFormatting>
  <conditionalFormatting sqref="R772 R774 R776 R778 R780 R782 R784 R786 R788 R790 R792 R794 R796 R798 R800 R802 R804 R806 R808 R810 R812 R814 R816 R818 R820 R822 R824">
    <cfRule type="cellIs" dxfId="2967" priority="14" stopIfTrue="1" operator="equal">
      <formula>0</formula>
    </cfRule>
  </conditionalFormatting>
  <conditionalFormatting sqref="P790 P792 P794 P796 P798 P800 P802 P804 P806 P808 P810 P812 P814 P816 P818 P820 P822 P824">
    <cfRule type="cellIs" dxfId="2966" priority="7" stopIfTrue="1" operator="equal">
      <formula>0</formula>
    </cfRule>
  </conditionalFormatting>
  <conditionalFormatting sqref="P790:P825">
    <cfRule type="cellIs" dxfId="2965" priority="8" stopIfTrue="1" operator="equal">
      <formula>0</formula>
    </cfRule>
  </conditionalFormatting>
  <conditionalFormatting sqref="P790 P792 P794 P796 P798 P800 P802 P804 P806 P808 P810 P812 P814 P816 P818 P820 P822 P824">
    <cfRule type="cellIs" dxfId="2964" priority="9" stopIfTrue="1" operator="equal">
      <formula>0</formula>
    </cfRule>
  </conditionalFormatting>
  <conditionalFormatting sqref="P790 P792 P794 P796 P798 P800 P802 P804 P806 P808 P810 P812 P814 P816 P818 P820 P822 P824">
    <cfRule type="cellIs" dxfId="2963" priority="12" stopIfTrue="1" operator="equal">
      <formula>0</formula>
    </cfRule>
  </conditionalFormatting>
  <conditionalFormatting sqref="P790:P825">
    <cfRule type="cellIs" dxfId="2962" priority="11" stopIfTrue="1" operator="equal">
      <formula>0</formula>
    </cfRule>
  </conditionalFormatting>
  <conditionalFormatting sqref="P790 P792 P794 P796 P798 P800 P802 P804 P806 P808 P810 P812 P814 P816 P818 P820 P822 P824">
    <cfRule type="cellIs" dxfId="2961" priority="10" stopIfTrue="1" operator="equal">
      <formula>0</formula>
    </cfRule>
  </conditionalFormatting>
  <conditionalFormatting sqref="P790:P825">
    <cfRule type="cellIs" dxfId="2960" priority="13" stopIfTrue="1" operator="equal">
      <formula>0</formula>
    </cfRule>
  </conditionalFormatting>
  <conditionalFormatting sqref="I802">
    <cfRule type="cellIs" dxfId="2959" priority="6" stopIfTrue="1" operator="equal">
      <formula>0</formula>
    </cfRule>
  </conditionalFormatting>
  <conditionalFormatting sqref="I803">
    <cfRule type="cellIs" dxfId="2958" priority="5" stopIfTrue="1" operator="equal">
      <formula>0</formula>
    </cfRule>
  </conditionalFormatting>
  <conditionalFormatting sqref="I804 I806 I808 I810 I812 I814">
    <cfRule type="cellIs" dxfId="2957" priority="4" stopIfTrue="1" operator="equal">
      <formula>0</formula>
    </cfRule>
  </conditionalFormatting>
  <conditionalFormatting sqref="I805 I807 I809 I811 I813 I815">
    <cfRule type="cellIs" dxfId="2956" priority="3" stopIfTrue="1" operator="equal">
      <formula>0</formula>
    </cfRule>
  </conditionalFormatting>
  <conditionalFormatting sqref="I816 I818 I820 I822 I824">
    <cfRule type="cellIs" dxfId="2955" priority="2" stopIfTrue="1" operator="equal">
      <formula>0</formula>
    </cfRule>
  </conditionalFormatting>
  <conditionalFormatting sqref="I817 I819 I821 I823 I825">
    <cfRule type="cellIs" dxfId="2954"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5" man="1"/>
    <brk id="89" max="15" man="1"/>
    <brk id="131" max="15" man="1"/>
    <brk id="173" max="15" man="1"/>
    <brk id="215" max="15" man="1"/>
    <brk id="257" max="15" man="1"/>
    <brk id="299" max="15" man="1"/>
    <brk id="341" max="16" man="1"/>
    <brk id="383" max="15" man="1"/>
    <brk id="425" max="15" man="1"/>
    <brk id="467" max="15" man="1"/>
    <brk id="509" max="15" man="1"/>
    <brk id="551" max="15" man="1"/>
    <brk id="691" max="1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rgb="FFFFFF00"/>
    <pageSetUpPr fitToPage="1"/>
  </sheetPr>
  <dimension ref="A1:U848"/>
  <sheetViews>
    <sheetView showGridLines="0" zoomScaleNormal="100" workbookViewId="0">
      <pane ySplit="5" topLeftCell="A466" activePane="bottomLeft" state="frozenSplit"/>
      <selection pane="bottomLeft" activeCell="C1" sqref="C1:L2"/>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509" t="s">
        <v>25</v>
      </c>
      <c r="B1" s="510"/>
      <c r="C1" s="541" t="s">
        <v>22</v>
      </c>
      <c r="D1" s="553"/>
      <c r="E1" s="553"/>
      <c r="F1" s="553"/>
      <c r="G1" s="553"/>
      <c r="H1" s="553"/>
      <c r="I1" s="553"/>
      <c r="J1" s="553"/>
      <c r="K1" s="553"/>
      <c r="L1" s="554"/>
      <c r="M1" s="130"/>
      <c r="N1" s="503" t="s">
        <v>149</v>
      </c>
      <c r="O1" s="504"/>
      <c r="P1" s="505"/>
      <c r="Q1" s="137" t="s">
        <v>161</v>
      </c>
      <c r="R1" s="137" t="s">
        <v>182</v>
      </c>
      <c r="S1" s="64">
        <v>67</v>
      </c>
    </row>
    <row r="2" spans="1:19" ht="12" customHeight="1" x14ac:dyDescent="0.2">
      <c r="A2" s="65">
        <v>6</v>
      </c>
      <c r="B2" s="66"/>
      <c r="C2" s="555"/>
      <c r="D2" s="555"/>
      <c r="E2" s="555"/>
      <c r="F2" s="555"/>
      <c r="G2" s="555"/>
      <c r="H2" s="555"/>
      <c r="I2" s="555"/>
      <c r="J2" s="555"/>
      <c r="K2" s="555"/>
      <c r="L2" s="556"/>
      <c r="M2" s="113"/>
      <c r="N2" s="506"/>
      <c r="O2" s="507"/>
      <c r="P2" s="508"/>
      <c r="Q2" s="138" t="s">
        <v>162</v>
      </c>
      <c r="R2" s="138" t="s">
        <v>183</v>
      </c>
      <c r="S2" s="64"/>
    </row>
    <row r="3" spans="1:19"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47"/>
    </row>
    <row r="4" spans="1:19" ht="34.5" customHeight="1" x14ac:dyDescent="0.2">
      <c r="A4" s="67" t="s">
        <v>20</v>
      </c>
      <c r="B4" s="67" t="s">
        <v>21</v>
      </c>
      <c r="C4" s="521"/>
      <c r="D4" s="522"/>
      <c r="E4" s="68" t="s">
        <v>17</v>
      </c>
      <c r="F4" s="312" t="s">
        <v>154</v>
      </c>
      <c r="G4" s="68" t="s">
        <v>0</v>
      </c>
      <c r="H4" s="68" t="s">
        <v>1</v>
      </c>
      <c r="I4" s="68" t="s">
        <v>151</v>
      </c>
      <c r="J4" s="68" t="s">
        <v>158</v>
      </c>
      <c r="K4" s="518"/>
      <c r="L4" s="518"/>
      <c r="M4" s="115"/>
      <c r="N4" s="516"/>
      <c r="O4" s="516"/>
      <c r="P4" s="126" t="s">
        <v>155</v>
      </c>
      <c r="Q4" s="514" t="s">
        <v>164</v>
      </c>
      <c r="R4" s="514" t="s">
        <v>164</v>
      </c>
      <c r="S4" s="47"/>
    </row>
    <row r="5" spans="1:19" s="72" customFormat="1" ht="10.5" customHeight="1" x14ac:dyDescent="0.2">
      <c r="A5" s="69" t="s">
        <v>5</v>
      </c>
      <c r="B5" s="70" t="s">
        <v>6</v>
      </c>
      <c r="C5" s="523" t="s">
        <v>7</v>
      </c>
      <c r="D5" s="524"/>
      <c r="E5" s="69" t="s">
        <v>8</v>
      </c>
      <c r="F5" s="69" t="s">
        <v>9</v>
      </c>
      <c r="G5" s="69" t="s">
        <v>10</v>
      </c>
      <c r="H5" s="69" t="s">
        <v>11</v>
      </c>
      <c r="I5" s="69" t="s">
        <v>12</v>
      </c>
      <c r="J5" s="69" t="s">
        <v>13</v>
      </c>
      <c r="K5" s="69" t="s">
        <v>14</v>
      </c>
      <c r="L5" s="69" t="s">
        <v>19</v>
      </c>
      <c r="M5" s="116"/>
      <c r="N5" s="129" t="s">
        <v>159</v>
      </c>
      <c r="O5" s="129" t="s">
        <v>160</v>
      </c>
      <c r="P5" s="125"/>
      <c r="Q5" s="125"/>
      <c r="R5" s="125"/>
    </row>
    <row r="6" spans="1:19" ht="12.75" customHeight="1" x14ac:dyDescent="0.2">
      <c r="A6" s="492">
        <v>32994</v>
      </c>
      <c r="B6" s="492">
        <v>33177</v>
      </c>
      <c r="C6" s="42" t="s">
        <v>3</v>
      </c>
      <c r="D6" s="43">
        <v>0</v>
      </c>
      <c r="E6" s="44">
        <v>0</v>
      </c>
      <c r="F6" s="44">
        <v>0</v>
      </c>
      <c r="G6" s="44">
        <v>0</v>
      </c>
      <c r="H6" s="44">
        <v>0</v>
      </c>
      <c r="I6" s="44">
        <v>0</v>
      </c>
      <c r="J6" s="44">
        <v>0</v>
      </c>
      <c r="K6" s="45">
        <v>0</v>
      </c>
      <c r="L6" s="46">
        <v>0</v>
      </c>
      <c r="M6" s="117"/>
      <c r="N6" s="119">
        <v>0</v>
      </c>
      <c r="O6" s="119">
        <v>0</v>
      </c>
      <c r="P6" s="119"/>
      <c r="Q6" s="119">
        <v>0</v>
      </c>
      <c r="R6" s="119">
        <v>0</v>
      </c>
      <c r="S6" s="47"/>
    </row>
    <row r="7" spans="1:19" ht="9" customHeight="1" x14ac:dyDescent="0.2">
      <c r="A7" s="525"/>
      <c r="B7" s="525"/>
      <c r="C7" s="48" t="s">
        <v>4</v>
      </c>
      <c r="D7" s="49">
        <v>0</v>
      </c>
      <c r="E7" s="50">
        <v>0</v>
      </c>
      <c r="F7" s="50">
        <v>0</v>
      </c>
      <c r="G7" s="50">
        <v>0</v>
      </c>
      <c r="H7" s="50">
        <v>0</v>
      </c>
      <c r="I7" s="50">
        <v>0</v>
      </c>
      <c r="J7" s="51">
        <v>0</v>
      </c>
      <c r="K7" s="50">
        <v>0</v>
      </c>
      <c r="L7" s="73">
        <v>0</v>
      </c>
      <c r="M7" s="118"/>
      <c r="N7" s="120">
        <v>0</v>
      </c>
      <c r="O7" s="120">
        <v>0</v>
      </c>
      <c r="P7" s="120">
        <v>0</v>
      </c>
      <c r="Q7" s="120">
        <v>0</v>
      </c>
      <c r="R7" s="120">
        <v>0</v>
      </c>
      <c r="S7" s="47"/>
    </row>
    <row r="8" spans="1:19" ht="12.75" customHeight="1" x14ac:dyDescent="0.2">
      <c r="A8" s="500">
        <v>32994</v>
      </c>
      <c r="B8" s="500">
        <v>33177</v>
      </c>
      <c r="C8" s="53" t="s">
        <v>3</v>
      </c>
      <c r="D8" s="54">
        <v>1</v>
      </c>
      <c r="E8" s="55">
        <v>0</v>
      </c>
      <c r="F8" s="55">
        <v>0</v>
      </c>
      <c r="G8" s="55">
        <v>0</v>
      </c>
      <c r="H8" s="55">
        <v>0</v>
      </c>
      <c r="I8" s="55">
        <v>0</v>
      </c>
      <c r="J8" s="55">
        <v>0</v>
      </c>
      <c r="K8" s="56">
        <v>0</v>
      </c>
      <c r="L8" s="46">
        <v>0</v>
      </c>
      <c r="M8" s="117"/>
      <c r="N8" s="119">
        <v>0</v>
      </c>
      <c r="O8" s="119">
        <v>0</v>
      </c>
      <c r="P8" s="119"/>
      <c r="Q8" s="119">
        <v>0</v>
      </c>
      <c r="R8" s="119">
        <v>0</v>
      </c>
      <c r="S8" s="47"/>
    </row>
    <row r="9" spans="1:19" ht="9" customHeight="1" x14ac:dyDescent="0.2">
      <c r="A9" s="500"/>
      <c r="B9" s="500"/>
      <c r="C9" s="48" t="s">
        <v>4</v>
      </c>
      <c r="D9" s="49">
        <v>2</v>
      </c>
      <c r="E9" s="50">
        <v>0</v>
      </c>
      <c r="F9" s="50">
        <v>0</v>
      </c>
      <c r="G9" s="50">
        <v>0</v>
      </c>
      <c r="H9" s="50">
        <v>0</v>
      </c>
      <c r="I9" s="50">
        <v>0</v>
      </c>
      <c r="J9" s="51">
        <v>0</v>
      </c>
      <c r="K9" s="50">
        <v>0</v>
      </c>
      <c r="L9" s="73">
        <v>0</v>
      </c>
      <c r="M9" s="118"/>
      <c r="N9" s="120">
        <v>0</v>
      </c>
      <c r="O9" s="120">
        <v>0</v>
      </c>
      <c r="P9" s="120">
        <v>0</v>
      </c>
      <c r="Q9" s="120">
        <v>0</v>
      </c>
      <c r="R9" s="120">
        <v>0</v>
      </c>
      <c r="S9" s="47"/>
    </row>
    <row r="10" spans="1:19" ht="12.75" customHeight="1" x14ac:dyDescent="0.2">
      <c r="A10" s="501"/>
      <c r="B10" s="501"/>
      <c r="C10" s="53" t="s">
        <v>3</v>
      </c>
      <c r="D10" s="54">
        <v>3</v>
      </c>
      <c r="E10" s="55">
        <v>0</v>
      </c>
      <c r="F10" s="55">
        <v>0</v>
      </c>
      <c r="G10" s="55">
        <v>0</v>
      </c>
      <c r="H10" s="55">
        <v>0</v>
      </c>
      <c r="I10" s="55">
        <v>0</v>
      </c>
      <c r="J10" s="55">
        <v>0</v>
      </c>
      <c r="K10" s="56">
        <v>0</v>
      </c>
      <c r="L10" s="46">
        <v>0</v>
      </c>
      <c r="M10" s="117"/>
      <c r="N10" s="119">
        <v>0</v>
      </c>
      <c r="O10" s="119">
        <v>0</v>
      </c>
      <c r="P10" s="119"/>
      <c r="Q10" s="119">
        <v>0</v>
      </c>
      <c r="R10" s="119">
        <v>0</v>
      </c>
      <c r="S10" s="47"/>
    </row>
    <row r="11" spans="1:19" ht="9" customHeight="1" x14ac:dyDescent="0.2">
      <c r="A11" s="501"/>
      <c r="B11" s="501"/>
      <c r="C11" s="48" t="s">
        <v>4</v>
      </c>
      <c r="D11" s="49">
        <v>4</v>
      </c>
      <c r="E11" s="50">
        <v>0</v>
      </c>
      <c r="F11" s="50">
        <v>0</v>
      </c>
      <c r="G11" s="50">
        <v>0</v>
      </c>
      <c r="H11" s="50">
        <v>0</v>
      </c>
      <c r="I11" s="50">
        <v>0</v>
      </c>
      <c r="J11" s="51">
        <v>0</v>
      </c>
      <c r="K11" s="50">
        <v>0</v>
      </c>
      <c r="L11" s="73">
        <v>0</v>
      </c>
      <c r="M11" s="118"/>
      <c r="N11" s="120">
        <v>0</v>
      </c>
      <c r="O11" s="120">
        <v>0</v>
      </c>
      <c r="P11" s="120">
        <v>0</v>
      </c>
      <c r="Q11" s="120">
        <v>0</v>
      </c>
      <c r="R11" s="120">
        <v>0</v>
      </c>
      <c r="S11" s="47"/>
    </row>
    <row r="12" spans="1:19" ht="12.75" customHeight="1" x14ac:dyDescent="0.2">
      <c r="A12" s="501"/>
      <c r="B12" s="501"/>
      <c r="C12" s="53" t="s">
        <v>3</v>
      </c>
      <c r="D12" s="54">
        <v>5</v>
      </c>
      <c r="E12" s="55">
        <v>0</v>
      </c>
      <c r="F12" s="55">
        <v>0</v>
      </c>
      <c r="G12" s="55">
        <v>0</v>
      </c>
      <c r="H12" s="55">
        <v>0</v>
      </c>
      <c r="I12" s="55">
        <v>0</v>
      </c>
      <c r="J12" s="55">
        <v>0</v>
      </c>
      <c r="K12" s="56">
        <v>0</v>
      </c>
      <c r="L12" s="46">
        <v>0</v>
      </c>
      <c r="M12" s="117"/>
      <c r="N12" s="119">
        <v>0</v>
      </c>
      <c r="O12" s="119">
        <v>0</v>
      </c>
      <c r="P12" s="119"/>
      <c r="Q12" s="119">
        <v>0</v>
      </c>
      <c r="R12" s="119">
        <v>0</v>
      </c>
      <c r="S12" s="47"/>
    </row>
    <row r="13" spans="1:19" ht="9" customHeight="1" x14ac:dyDescent="0.2">
      <c r="A13" s="501"/>
      <c r="B13" s="501"/>
      <c r="C13" s="48" t="s">
        <v>4</v>
      </c>
      <c r="D13" s="49">
        <v>6</v>
      </c>
      <c r="E13" s="50">
        <v>0</v>
      </c>
      <c r="F13" s="50">
        <v>0</v>
      </c>
      <c r="G13" s="50">
        <v>0</v>
      </c>
      <c r="H13" s="50">
        <v>0</v>
      </c>
      <c r="I13" s="50">
        <v>0</v>
      </c>
      <c r="J13" s="51">
        <v>0</v>
      </c>
      <c r="K13" s="50">
        <v>0</v>
      </c>
      <c r="L13" s="73">
        <v>0</v>
      </c>
      <c r="M13" s="118"/>
      <c r="N13" s="120">
        <v>0</v>
      </c>
      <c r="O13" s="120">
        <v>0</v>
      </c>
      <c r="P13" s="120">
        <v>0</v>
      </c>
      <c r="Q13" s="120">
        <v>0</v>
      </c>
      <c r="R13" s="120">
        <v>0</v>
      </c>
      <c r="S13" s="47"/>
    </row>
    <row r="14" spans="1:19" ht="12.75" customHeight="1" x14ac:dyDescent="0.2">
      <c r="A14" s="501"/>
      <c r="B14" s="501"/>
      <c r="C14" s="53" t="s">
        <v>3</v>
      </c>
      <c r="D14" s="54">
        <v>7</v>
      </c>
      <c r="E14" s="55">
        <v>0</v>
      </c>
      <c r="F14" s="55">
        <v>0</v>
      </c>
      <c r="G14" s="55">
        <v>0</v>
      </c>
      <c r="H14" s="55">
        <v>0</v>
      </c>
      <c r="I14" s="55">
        <v>0</v>
      </c>
      <c r="J14" s="55">
        <v>0</v>
      </c>
      <c r="K14" s="56">
        <v>0</v>
      </c>
      <c r="L14" s="46">
        <v>0</v>
      </c>
      <c r="M14" s="117"/>
      <c r="N14" s="119">
        <v>0</v>
      </c>
      <c r="O14" s="119">
        <v>0</v>
      </c>
      <c r="P14" s="119"/>
      <c r="Q14" s="119">
        <v>0</v>
      </c>
      <c r="R14" s="119">
        <v>0</v>
      </c>
      <c r="S14" s="47"/>
    </row>
    <row r="15" spans="1:19" ht="9" customHeight="1" x14ac:dyDescent="0.2">
      <c r="A15" s="501"/>
      <c r="B15" s="501"/>
      <c r="C15" s="48" t="s">
        <v>4</v>
      </c>
      <c r="D15" s="49">
        <v>8</v>
      </c>
      <c r="E15" s="50">
        <v>0</v>
      </c>
      <c r="F15" s="50">
        <v>0</v>
      </c>
      <c r="G15" s="50">
        <v>0</v>
      </c>
      <c r="H15" s="50">
        <v>0</v>
      </c>
      <c r="I15" s="50">
        <v>0</v>
      </c>
      <c r="J15" s="51">
        <v>0</v>
      </c>
      <c r="K15" s="50">
        <v>0</v>
      </c>
      <c r="L15" s="73">
        <v>0</v>
      </c>
      <c r="M15" s="118"/>
      <c r="N15" s="120">
        <v>0</v>
      </c>
      <c r="O15" s="120">
        <v>0</v>
      </c>
      <c r="P15" s="120">
        <v>0</v>
      </c>
      <c r="Q15" s="120">
        <v>0</v>
      </c>
      <c r="R15" s="120">
        <v>0</v>
      </c>
      <c r="S15" s="47"/>
    </row>
    <row r="16" spans="1:19" ht="12.75" customHeight="1" x14ac:dyDescent="0.2">
      <c r="A16" s="501"/>
      <c r="B16" s="501"/>
      <c r="C16" s="53" t="s">
        <v>3</v>
      </c>
      <c r="D16" s="54">
        <v>9</v>
      </c>
      <c r="E16" s="55">
        <v>0</v>
      </c>
      <c r="F16" s="55">
        <v>0</v>
      </c>
      <c r="G16" s="55">
        <v>0</v>
      </c>
      <c r="H16" s="55">
        <v>0</v>
      </c>
      <c r="I16" s="55">
        <v>0</v>
      </c>
      <c r="J16" s="55">
        <v>0</v>
      </c>
      <c r="K16" s="56">
        <v>0</v>
      </c>
      <c r="L16" s="46">
        <v>0</v>
      </c>
      <c r="M16" s="117"/>
      <c r="N16" s="119">
        <v>0</v>
      </c>
      <c r="O16" s="119">
        <v>0</v>
      </c>
      <c r="P16" s="119"/>
      <c r="Q16" s="119">
        <v>0</v>
      </c>
      <c r="R16" s="119">
        <v>0</v>
      </c>
      <c r="S16" s="47"/>
    </row>
    <row r="17" spans="1:19" ht="9" customHeight="1" x14ac:dyDescent="0.2">
      <c r="A17" s="501"/>
      <c r="B17" s="501"/>
      <c r="C17" s="48" t="s">
        <v>4</v>
      </c>
      <c r="D17" s="49">
        <v>10</v>
      </c>
      <c r="E17" s="50">
        <v>0</v>
      </c>
      <c r="F17" s="50">
        <v>0</v>
      </c>
      <c r="G17" s="50">
        <v>0</v>
      </c>
      <c r="H17" s="50">
        <v>0</v>
      </c>
      <c r="I17" s="50">
        <v>0</v>
      </c>
      <c r="J17" s="51">
        <v>0</v>
      </c>
      <c r="K17" s="50">
        <v>0</v>
      </c>
      <c r="L17" s="73">
        <v>0</v>
      </c>
      <c r="M17" s="118"/>
      <c r="N17" s="120">
        <v>0</v>
      </c>
      <c r="O17" s="120">
        <v>0</v>
      </c>
      <c r="P17" s="120">
        <v>0</v>
      </c>
      <c r="Q17" s="120">
        <v>0</v>
      </c>
      <c r="R17" s="120">
        <v>0</v>
      </c>
      <c r="S17" s="47"/>
    </row>
    <row r="18" spans="1:19" ht="12.75" customHeight="1" x14ac:dyDescent="0.2">
      <c r="A18" s="501"/>
      <c r="B18" s="501"/>
      <c r="C18" s="53" t="s">
        <v>3</v>
      </c>
      <c r="D18" s="54">
        <v>11</v>
      </c>
      <c r="E18" s="55">
        <v>0</v>
      </c>
      <c r="F18" s="55">
        <v>0</v>
      </c>
      <c r="G18" s="55">
        <v>0</v>
      </c>
      <c r="H18" s="55">
        <v>0</v>
      </c>
      <c r="I18" s="55">
        <v>0</v>
      </c>
      <c r="J18" s="55">
        <v>0</v>
      </c>
      <c r="K18" s="56">
        <v>0</v>
      </c>
      <c r="L18" s="46">
        <v>0</v>
      </c>
      <c r="M18" s="117"/>
      <c r="N18" s="119">
        <v>0</v>
      </c>
      <c r="O18" s="119">
        <v>0</v>
      </c>
      <c r="P18" s="119"/>
      <c r="Q18" s="119">
        <v>0</v>
      </c>
      <c r="R18" s="119">
        <v>0</v>
      </c>
      <c r="S18" s="47"/>
    </row>
    <row r="19" spans="1:19" ht="9" customHeight="1" x14ac:dyDescent="0.2">
      <c r="A19" s="501"/>
      <c r="B19" s="501"/>
      <c r="C19" s="48" t="s">
        <v>4</v>
      </c>
      <c r="D19" s="49">
        <v>12</v>
      </c>
      <c r="E19" s="50">
        <v>0</v>
      </c>
      <c r="F19" s="50">
        <v>0</v>
      </c>
      <c r="G19" s="50">
        <v>0</v>
      </c>
      <c r="H19" s="50">
        <v>0</v>
      </c>
      <c r="I19" s="50">
        <v>0</v>
      </c>
      <c r="J19" s="51">
        <v>0</v>
      </c>
      <c r="K19" s="50">
        <v>0</v>
      </c>
      <c r="L19" s="73">
        <v>0</v>
      </c>
      <c r="M19" s="118"/>
      <c r="N19" s="120">
        <v>0</v>
      </c>
      <c r="O19" s="120">
        <v>0</v>
      </c>
      <c r="P19" s="120">
        <v>0</v>
      </c>
      <c r="Q19" s="120">
        <v>0</v>
      </c>
      <c r="R19" s="120">
        <v>0</v>
      </c>
      <c r="S19" s="47"/>
    </row>
    <row r="20" spans="1:19" ht="12.75" customHeight="1" x14ac:dyDescent="0.2">
      <c r="A20" s="501"/>
      <c r="B20" s="501"/>
      <c r="C20" s="53" t="s">
        <v>3</v>
      </c>
      <c r="D20" s="54">
        <v>13</v>
      </c>
      <c r="E20" s="55">
        <v>0</v>
      </c>
      <c r="F20" s="55">
        <v>0</v>
      </c>
      <c r="G20" s="55">
        <v>0</v>
      </c>
      <c r="H20" s="55">
        <v>0</v>
      </c>
      <c r="I20" s="55">
        <v>0</v>
      </c>
      <c r="J20" s="55">
        <v>0</v>
      </c>
      <c r="K20" s="56">
        <v>0</v>
      </c>
      <c r="L20" s="46">
        <v>0</v>
      </c>
      <c r="M20" s="117"/>
      <c r="N20" s="119">
        <v>0</v>
      </c>
      <c r="O20" s="119">
        <v>0</v>
      </c>
      <c r="P20" s="119"/>
      <c r="Q20" s="119">
        <v>0</v>
      </c>
      <c r="R20" s="119">
        <v>0</v>
      </c>
      <c r="S20" s="47"/>
    </row>
    <row r="21" spans="1:19" ht="9" customHeight="1" x14ac:dyDescent="0.2">
      <c r="A21" s="501"/>
      <c r="B21" s="501"/>
      <c r="C21" s="48" t="s">
        <v>4</v>
      </c>
      <c r="D21" s="49">
        <v>14</v>
      </c>
      <c r="E21" s="50">
        <v>0</v>
      </c>
      <c r="F21" s="50">
        <v>0</v>
      </c>
      <c r="G21" s="50">
        <v>0</v>
      </c>
      <c r="H21" s="50">
        <v>0</v>
      </c>
      <c r="I21" s="50">
        <v>0</v>
      </c>
      <c r="J21" s="51">
        <v>0</v>
      </c>
      <c r="K21" s="50">
        <v>0</v>
      </c>
      <c r="L21" s="73">
        <v>0</v>
      </c>
      <c r="M21" s="118"/>
      <c r="N21" s="120">
        <v>0</v>
      </c>
      <c r="O21" s="120">
        <v>0</v>
      </c>
      <c r="P21" s="120">
        <v>0</v>
      </c>
      <c r="Q21" s="120">
        <v>0</v>
      </c>
      <c r="R21" s="120">
        <v>0</v>
      </c>
      <c r="S21" s="47"/>
    </row>
    <row r="22" spans="1:19" ht="12.75" customHeight="1" x14ac:dyDescent="0.2">
      <c r="A22" s="501"/>
      <c r="B22" s="501"/>
      <c r="C22" s="53" t="s">
        <v>3</v>
      </c>
      <c r="D22" s="54">
        <v>15</v>
      </c>
      <c r="E22" s="55">
        <v>0</v>
      </c>
      <c r="F22" s="55">
        <v>0</v>
      </c>
      <c r="G22" s="55">
        <v>0</v>
      </c>
      <c r="H22" s="55">
        <v>0</v>
      </c>
      <c r="I22" s="55">
        <v>0</v>
      </c>
      <c r="J22" s="55">
        <v>0</v>
      </c>
      <c r="K22" s="56">
        <v>0</v>
      </c>
      <c r="L22" s="46">
        <v>0</v>
      </c>
      <c r="M22" s="117"/>
      <c r="N22" s="119">
        <v>0</v>
      </c>
      <c r="O22" s="119">
        <v>0</v>
      </c>
      <c r="P22" s="119"/>
      <c r="Q22" s="119">
        <v>0</v>
      </c>
      <c r="R22" s="119">
        <v>0</v>
      </c>
      <c r="S22" s="47"/>
    </row>
    <row r="23" spans="1:19" ht="9" customHeight="1" x14ac:dyDescent="0.2">
      <c r="A23" s="501"/>
      <c r="B23" s="501"/>
      <c r="C23" s="48" t="s">
        <v>4</v>
      </c>
      <c r="D23" s="49">
        <v>16</v>
      </c>
      <c r="E23" s="50">
        <v>0</v>
      </c>
      <c r="F23" s="50">
        <v>0</v>
      </c>
      <c r="G23" s="50">
        <v>0</v>
      </c>
      <c r="H23" s="50">
        <v>0</v>
      </c>
      <c r="I23" s="50">
        <v>0</v>
      </c>
      <c r="J23" s="51">
        <v>0</v>
      </c>
      <c r="K23" s="50">
        <v>0</v>
      </c>
      <c r="L23" s="73">
        <v>0</v>
      </c>
      <c r="M23" s="118"/>
      <c r="N23" s="120">
        <v>0</v>
      </c>
      <c r="O23" s="120">
        <v>0</v>
      </c>
      <c r="P23" s="120">
        <v>0</v>
      </c>
      <c r="Q23" s="120">
        <v>0</v>
      </c>
      <c r="R23" s="120">
        <v>0</v>
      </c>
      <c r="S23" s="47"/>
    </row>
    <row r="24" spans="1:19" ht="12.75" customHeight="1" x14ac:dyDescent="0.2">
      <c r="A24" s="501"/>
      <c r="B24" s="501"/>
      <c r="C24" s="53" t="s">
        <v>3</v>
      </c>
      <c r="D24" s="54">
        <v>17</v>
      </c>
      <c r="E24" s="55">
        <v>0</v>
      </c>
      <c r="F24" s="55">
        <v>0</v>
      </c>
      <c r="G24" s="55">
        <v>0</v>
      </c>
      <c r="H24" s="55">
        <v>0</v>
      </c>
      <c r="I24" s="55">
        <v>0</v>
      </c>
      <c r="J24" s="55">
        <v>0</v>
      </c>
      <c r="K24" s="56">
        <v>0</v>
      </c>
      <c r="L24" s="46">
        <v>0</v>
      </c>
      <c r="M24" s="117"/>
      <c r="N24" s="119">
        <v>0</v>
      </c>
      <c r="O24" s="119">
        <v>0</v>
      </c>
      <c r="P24" s="119"/>
      <c r="Q24" s="119">
        <v>0</v>
      </c>
      <c r="R24" s="119">
        <v>0</v>
      </c>
      <c r="S24" s="47"/>
    </row>
    <row r="25" spans="1:19" ht="9" customHeight="1" x14ac:dyDescent="0.2">
      <c r="A25" s="501"/>
      <c r="B25" s="501"/>
      <c r="C25" s="48" t="s">
        <v>4</v>
      </c>
      <c r="D25" s="49">
        <v>17</v>
      </c>
      <c r="E25" s="50">
        <v>0</v>
      </c>
      <c r="F25" s="50">
        <v>0</v>
      </c>
      <c r="G25" s="50">
        <v>0</v>
      </c>
      <c r="H25" s="50">
        <v>0</v>
      </c>
      <c r="I25" s="50">
        <v>0</v>
      </c>
      <c r="J25" s="51">
        <v>0</v>
      </c>
      <c r="K25" s="50">
        <v>0</v>
      </c>
      <c r="L25" s="73">
        <v>0</v>
      </c>
      <c r="M25" s="118"/>
      <c r="N25" s="120">
        <v>0</v>
      </c>
      <c r="O25" s="120">
        <v>0</v>
      </c>
      <c r="P25" s="120">
        <v>0</v>
      </c>
      <c r="Q25" s="120">
        <v>0</v>
      </c>
      <c r="R25" s="120">
        <v>0</v>
      </c>
      <c r="S25" s="47"/>
    </row>
    <row r="26" spans="1:19" ht="12.75" customHeight="1" x14ac:dyDescent="0.2">
      <c r="A26" s="501"/>
      <c r="B26" s="501"/>
      <c r="C26" s="53" t="s">
        <v>3</v>
      </c>
      <c r="D26" s="54">
        <v>18</v>
      </c>
      <c r="E26" s="55">
        <v>0</v>
      </c>
      <c r="F26" s="55">
        <v>0</v>
      </c>
      <c r="G26" s="55">
        <v>0</v>
      </c>
      <c r="H26" s="55">
        <v>0</v>
      </c>
      <c r="I26" s="55">
        <v>0</v>
      </c>
      <c r="J26" s="55">
        <v>0</v>
      </c>
      <c r="K26" s="56">
        <v>0</v>
      </c>
      <c r="L26" s="46">
        <v>0</v>
      </c>
      <c r="M26" s="117"/>
      <c r="N26" s="119">
        <v>0</v>
      </c>
      <c r="O26" s="119">
        <v>0</v>
      </c>
      <c r="P26" s="119"/>
      <c r="Q26" s="119">
        <v>0</v>
      </c>
      <c r="R26" s="119">
        <v>0</v>
      </c>
      <c r="S26" s="47"/>
    </row>
    <row r="27" spans="1:19" ht="9" customHeight="1" x14ac:dyDescent="0.2">
      <c r="A27" s="501"/>
      <c r="B27" s="501"/>
      <c r="C27" s="48" t="s">
        <v>4</v>
      </c>
      <c r="D27" s="49">
        <v>19</v>
      </c>
      <c r="E27" s="50">
        <v>0</v>
      </c>
      <c r="F27" s="50">
        <v>0</v>
      </c>
      <c r="G27" s="50">
        <v>0</v>
      </c>
      <c r="H27" s="50">
        <v>0</v>
      </c>
      <c r="I27" s="50">
        <v>0</v>
      </c>
      <c r="J27" s="51">
        <v>0</v>
      </c>
      <c r="K27" s="50">
        <v>0</v>
      </c>
      <c r="L27" s="73">
        <v>0</v>
      </c>
      <c r="M27" s="118"/>
      <c r="N27" s="120">
        <v>0</v>
      </c>
      <c r="O27" s="120">
        <v>0</v>
      </c>
      <c r="P27" s="120">
        <v>0</v>
      </c>
      <c r="Q27" s="120">
        <v>0</v>
      </c>
      <c r="R27" s="120">
        <v>0</v>
      </c>
      <c r="S27" s="47"/>
    </row>
    <row r="28" spans="1:19" ht="12.75" customHeight="1" x14ac:dyDescent="0.2">
      <c r="A28" s="501"/>
      <c r="B28" s="501"/>
      <c r="C28" s="53" t="s">
        <v>3</v>
      </c>
      <c r="D28" s="54">
        <v>20</v>
      </c>
      <c r="E28" s="55">
        <v>0</v>
      </c>
      <c r="F28" s="55">
        <v>0</v>
      </c>
      <c r="G28" s="55">
        <v>0</v>
      </c>
      <c r="H28" s="55">
        <v>0</v>
      </c>
      <c r="I28" s="55">
        <v>0</v>
      </c>
      <c r="J28" s="55">
        <v>0</v>
      </c>
      <c r="K28" s="56">
        <v>0</v>
      </c>
      <c r="L28" s="46">
        <v>0</v>
      </c>
      <c r="M28" s="117"/>
      <c r="N28" s="119">
        <v>0</v>
      </c>
      <c r="O28" s="119">
        <v>0</v>
      </c>
      <c r="P28" s="119"/>
      <c r="Q28" s="119">
        <v>0</v>
      </c>
      <c r="R28" s="119">
        <v>0</v>
      </c>
      <c r="S28" s="47"/>
    </row>
    <row r="29" spans="1:19" ht="9" customHeight="1" x14ac:dyDescent="0.2">
      <c r="A29" s="501"/>
      <c r="B29" s="501"/>
      <c r="C29" s="48" t="s">
        <v>4</v>
      </c>
      <c r="D29" s="49">
        <v>21</v>
      </c>
      <c r="E29" s="50">
        <v>0</v>
      </c>
      <c r="F29" s="50">
        <v>0</v>
      </c>
      <c r="G29" s="50">
        <v>0</v>
      </c>
      <c r="H29" s="50">
        <v>0</v>
      </c>
      <c r="I29" s="50">
        <v>0</v>
      </c>
      <c r="J29" s="51">
        <v>0</v>
      </c>
      <c r="K29" s="50">
        <v>0</v>
      </c>
      <c r="L29" s="73">
        <v>0</v>
      </c>
      <c r="M29" s="118"/>
      <c r="N29" s="120">
        <v>0</v>
      </c>
      <c r="O29" s="120">
        <v>0</v>
      </c>
      <c r="P29" s="120">
        <v>0</v>
      </c>
      <c r="Q29" s="120">
        <v>0</v>
      </c>
      <c r="R29" s="120">
        <v>0</v>
      </c>
      <c r="S29" s="47"/>
    </row>
    <row r="30" spans="1:19" ht="12.75" customHeight="1" x14ac:dyDescent="0.2">
      <c r="A30" s="501"/>
      <c r="B30" s="501"/>
      <c r="C30" s="53" t="s">
        <v>3</v>
      </c>
      <c r="D30" s="54">
        <v>22</v>
      </c>
      <c r="E30" s="55">
        <v>0</v>
      </c>
      <c r="F30" s="55">
        <v>0</v>
      </c>
      <c r="G30" s="55">
        <v>0</v>
      </c>
      <c r="H30" s="55">
        <v>0</v>
      </c>
      <c r="I30" s="55">
        <v>0</v>
      </c>
      <c r="J30" s="55">
        <v>0</v>
      </c>
      <c r="K30" s="56">
        <v>0</v>
      </c>
      <c r="L30" s="46">
        <v>0</v>
      </c>
      <c r="M30" s="117"/>
      <c r="N30" s="119">
        <v>0</v>
      </c>
      <c r="O30" s="119">
        <v>0</v>
      </c>
      <c r="P30" s="119"/>
      <c r="Q30" s="119">
        <v>0</v>
      </c>
      <c r="R30" s="119">
        <v>0</v>
      </c>
      <c r="S30" s="47"/>
    </row>
    <row r="31" spans="1:19" ht="9" customHeight="1" x14ac:dyDescent="0.2">
      <c r="A31" s="501"/>
      <c r="B31" s="501"/>
      <c r="C31" s="48" t="s">
        <v>4</v>
      </c>
      <c r="D31" s="49">
        <v>23</v>
      </c>
      <c r="E31" s="50">
        <v>0</v>
      </c>
      <c r="F31" s="50">
        <v>0</v>
      </c>
      <c r="G31" s="50">
        <v>0</v>
      </c>
      <c r="H31" s="50">
        <v>0</v>
      </c>
      <c r="I31" s="50">
        <v>0</v>
      </c>
      <c r="J31" s="51">
        <v>0</v>
      </c>
      <c r="K31" s="50">
        <v>0</v>
      </c>
      <c r="L31" s="73">
        <v>0</v>
      </c>
      <c r="M31" s="118"/>
      <c r="N31" s="120">
        <v>0</v>
      </c>
      <c r="O31" s="120">
        <v>0</v>
      </c>
      <c r="P31" s="120">
        <v>0</v>
      </c>
      <c r="Q31" s="120">
        <v>0</v>
      </c>
      <c r="R31" s="120">
        <v>0</v>
      </c>
      <c r="S31" s="47"/>
    </row>
    <row r="32" spans="1:19" ht="12.75" customHeight="1" x14ac:dyDescent="0.2">
      <c r="A32" s="501"/>
      <c r="B32" s="501"/>
      <c r="C32" s="53" t="s">
        <v>3</v>
      </c>
      <c r="D32" s="54">
        <v>24</v>
      </c>
      <c r="E32" s="55">
        <v>0</v>
      </c>
      <c r="F32" s="55">
        <v>0</v>
      </c>
      <c r="G32" s="55">
        <v>0</v>
      </c>
      <c r="H32" s="55">
        <v>0</v>
      </c>
      <c r="I32" s="55">
        <v>0</v>
      </c>
      <c r="J32" s="55">
        <v>0</v>
      </c>
      <c r="K32" s="56">
        <v>0</v>
      </c>
      <c r="L32" s="46">
        <v>0</v>
      </c>
      <c r="M32" s="117"/>
      <c r="N32" s="119">
        <v>0</v>
      </c>
      <c r="O32" s="119">
        <v>0</v>
      </c>
      <c r="P32" s="119"/>
      <c r="Q32" s="119">
        <v>0</v>
      </c>
      <c r="R32" s="119">
        <v>0</v>
      </c>
      <c r="S32" s="47"/>
    </row>
    <row r="33" spans="1:19" ht="9" customHeight="1" x14ac:dyDescent="0.2">
      <c r="A33" s="501"/>
      <c r="B33" s="501"/>
      <c r="C33" s="48" t="s">
        <v>4</v>
      </c>
      <c r="D33" s="49">
        <v>25</v>
      </c>
      <c r="E33" s="50">
        <v>0</v>
      </c>
      <c r="F33" s="50">
        <v>0</v>
      </c>
      <c r="G33" s="50">
        <v>0</v>
      </c>
      <c r="H33" s="50">
        <v>0</v>
      </c>
      <c r="I33" s="50">
        <v>0</v>
      </c>
      <c r="J33" s="51">
        <v>0</v>
      </c>
      <c r="K33" s="50">
        <v>0</v>
      </c>
      <c r="L33" s="73">
        <v>0</v>
      </c>
      <c r="M33" s="118"/>
      <c r="N33" s="120">
        <v>0</v>
      </c>
      <c r="O33" s="120">
        <v>0</v>
      </c>
      <c r="P33" s="120">
        <v>0</v>
      </c>
      <c r="Q33" s="120">
        <v>0</v>
      </c>
      <c r="R33" s="120">
        <v>0</v>
      </c>
      <c r="S33" s="47"/>
    </row>
    <row r="34" spans="1:19" ht="12.75" customHeight="1" x14ac:dyDescent="0.2">
      <c r="A34" s="501"/>
      <c r="B34" s="501"/>
      <c r="C34" s="53" t="s">
        <v>3</v>
      </c>
      <c r="D34" s="54">
        <v>26</v>
      </c>
      <c r="E34" s="55">
        <v>0</v>
      </c>
      <c r="F34" s="55">
        <v>0</v>
      </c>
      <c r="G34" s="55">
        <v>0</v>
      </c>
      <c r="H34" s="55">
        <v>0</v>
      </c>
      <c r="I34" s="55">
        <v>0</v>
      </c>
      <c r="J34" s="55">
        <v>0</v>
      </c>
      <c r="K34" s="56">
        <v>0</v>
      </c>
      <c r="L34" s="46">
        <v>0</v>
      </c>
      <c r="M34" s="117"/>
      <c r="N34" s="119">
        <v>0</v>
      </c>
      <c r="O34" s="119">
        <v>0</v>
      </c>
      <c r="P34" s="119"/>
      <c r="Q34" s="119">
        <v>0</v>
      </c>
      <c r="R34" s="119">
        <v>0</v>
      </c>
      <c r="S34" s="47"/>
    </row>
    <row r="35" spans="1:19" ht="9" customHeight="1" x14ac:dyDescent="0.2">
      <c r="A35" s="501"/>
      <c r="B35" s="501"/>
      <c r="C35" s="48" t="s">
        <v>4</v>
      </c>
      <c r="D35" s="49">
        <v>27</v>
      </c>
      <c r="E35" s="50">
        <v>0</v>
      </c>
      <c r="F35" s="50">
        <v>0</v>
      </c>
      <c r="G35" s="50">
        <v>0</v>
      </c>
      <c r="H35" s="50">
        <v>0</v>
      </c>
      <c r="I35" s="50">
        <v>0</v>
      </c>
      <c r="J35" s="51">
        <v>0</v>
      </c>
      <c r="K35" s="50">
        <v>0</v>
      </c>
      <c r="L35" s="73">
        <v>0</v>
      </c>
      <c r="M35" s="118"/>
      <c r="N35" s="120">
        <v>0</v>
      </c>
      <c r="O35" s="120">
        <v>0</v>
      </c>
      <c r="P35" s="120">
        <v>0</v>
      </c>
      <c r="Q35" s="120">
        <v>0</v>
      </c>
      <c r="R35" s="120">
        <v>0</v>
      </c>
      <c r="S35" s="47"/>
    </row>
    <row r="36" spans="1:19" ht="12.75" customHeight="1" x14ac:dyDescent="0.2">
      <c r="A36" s="501"/>
      <c r="B36" s="501"/>
      <c r="C36" s="53" t="s">
        <v>3</v>
      </c>
      <c r="D36" s="54">
        <v>28</v>
      </c>
      <c r="E36" s="55">
        <v>0</v>
      </c>
      <c r="F36" s="55">
        <v>0</v>
      </c>
      <c r="G36" s="55">
        <v>0</v>
      </c>
      <c r="H36" s="55">
        <v>0</v>
      </c>
      <c r="I36" s="55">
        <v>0</v>
      </c>
      <c r="J36" s="55">
        <v>0</v>
      </c>
      <c r="K36" s="56">
        <v>0</v>
      </c>
      <c r="L36" s="46">
        <v>0</v>
      </c>
      <c r="M36" s="117"/>
      <c r="N36" s="119">
        <v>0</v>
      </c>
      <c r="O36" s="119">
        <v>0</v>
      </c>
      <c r="P36" s="119"/>
      <c r="Q36" s="119">
        <v>0</v>
      </c>
      <c r="R36" s="119">
        <v>0</v>
      </c>
      <c r="S36" s="47"/>
    </row>
    <row r="37" spans="1:19" ht="9" customHeight="1" x14ac:dyDescent="0.2">
      <c r="A37" s="501"/>
      <c r="B37" s="501"/>
      <c r="C37" s="48" t="s">
        <v>4</v>
      </c>
      <c r="D37" s="49">
        <v>29</v>
      </c>
      <c r="E37" s="50">
        <v>0</v>
      </c>
      <c r="F37" s="50">
        <v>0</v>
      </c>
      <c r="G37" s="50">
        <v>0</v>
      </c>
      <c r="H37" s="50">
        <v>0</v>
      </c>
      <c r="I37" s="50">
        <v>0</v>
      </c>
      <c r="J37" s="51">
        <v>0</v>
      </c>
      <c r="K37" s="50">
        <v>0</v>
      </c>
      <c r="L37" s="73">
        <v>0</v>
      </c>
      <c r="M37" s="118"/>
      <c r="N37" s="120">
        <v>0</v>
      </c>
      <c r="O37" s="120">
        <v>0</v>
      </c>
      <c r="P37" s="120">
        <v>0</v>
      </c>
      <c r="Q37" s="120">
        <v>0</v>
      </c>
      <c r="R37" s="120">
        <v>0</v>
      </c>
      <c r="S37" s="47"/>
    </row>
    <row r="38" spans="1:19" ht="12.75" customHeight="1" x14ac:dyDescent="0.2">
      <c r="A38" s="501"/>
      <c r="B38" s="501"/>
      <c r="C38" s="53" t="s">
        <v>3</v>
      </c>
      <c r="D38" s="54">
        <v>30</v>
      </c>
      <c r="E38" s="55">
        <v>0</v>
      </c>
      <c r="F38" s="55">
        <v>0</v>
      </c>
      <c r="G38" s="55">
        <v>0</v>
      </c>
      <c r="H38" s="55">
        <v>0</v>
      </c>
      <c r="I38" s="55">
        <v>0</v>
      </c>
      <c r="J38" s="55">
        <v>0</v>
      </c>
      <c r="K38" s="56">
        <v>0</v>
      </c>
      <c r="L38" s="46">
        <v>0</v>
      </c>
      <c r="M38" s="117"/>
      <c r="N38" s="119">
        <v>0</v>
      </c>
      <c r="O38" s="119">
        <v>0</v>
      </c>
      <c r="P38" s="119"/>
      <c r="Q38" s="119">
        <v>0</v>
      </c>
      <c r="R38" s="119">
        <v>0</v>
      </c>
      <c r="S38" s="47"/>
    </row>
    <row r="39" spans="1:19" ht="9" customHeight="1" x14ac:dyDescent="0.2">
      <c r="A39" s="501"/>
      <c r="B39" s="501"/>
      <c r="C39" s="48" t="s">
        <v>4</v>
      </c>
      <c r="D39" s="49">
        <v>33</v>
      </c>
      <c r="E39" s="50">
        <v>0</v>
      </c>
      <c r="F39" s="50">
        <v>0</v>
      </c>
      <c r="G39" s="50">
        <v>0</v>
      </c>
      <c r="H39" s="50">
        <v>0</v>
      </c>
      <c r="I39" s="50">
        <v>0</v>
      </c>
      <c r="J39" s="51">
        <v>0</v>
      </c>
      <c r="K39" s="50">
        <v>0</v>
      </c>
      <c r="L39" s="73">
        <v>0</v>
      </c>
      <c r="M39" s="118"/>
      <c r="N39" s="120">
        <v>0</v>
      </c>
      <c r="O39" s="120">
        <v>0</v>
      </c>
      <c r="P39" s="120">
        <v>0</v>
      </c>
      <c r="Q39" s="120">
        <v>0</v>
      </c>
      <c r="R39" s="120">
        <v>0</v>
      </c>
      <c r="S39" s="47"/>
    </row>
    <row r="40" spans="1:19" ht="12.75" customHeight="1" x14ac:dyDescent="0.2">
      <c r="A40" s="501"/>
      <c r="B40" s="501"/>
      <c r="C40" s="53" t="s">
        <v>3</v>
      </c>
      <c r="D40" s="54">
        <v>34</v>
      </c>
      <c r="E40" s="55">
        <v>0</v>
      </c>
      <c r="F40" s="55">
        <v>0</v>
      </c>
      <c r="G40" s="55">
        <v>0</v>
      </c>
      <c r="H40" s="55">
        <v>0</v>
      </c>
      <c r="I40" s="55">
        <v>0</v>
      </c>
      <c r="J40" s="55">
        <v>0</v>
      </c>
      <c r="K40" s="56">
        <v>0</v>
      </c>
      <c r="L40" s="46">
        <v>0</v>
      </c>
      <c r="M40" s="117"/>
      <c r="N40" s="119">
        <v>0</v>
      </c>
      <c r="O40" s="119">
        <v>0</v>
      </c>
      <c r="P40" s="119"/>
      <c r="Q40" s="119">
        <v>0</v>
      </c>
      <c r="R40" s="119">
        <v>0</v>
      </c>
      <c r="S40" s="47"/>
    </row>
    <row r="41" spans="1:19" ht="9" customHeight="1" x14ac:dyDescent="0.2">
      <c r="A41" s="501"/>
      <c r="B41" s="501"/>
      <c r="C41" s="48" t="s">
        <v>4</v>
      </c>
      <c r="D41" s="49">
        <v>35</v>
      </c>
      <c r="E41" s="50">
        <v>0</v>
      </c>
      <c r="F41" s="50">
        <v>0</v>
      </c>
      <c r="G41" s="50">
        <v>0</v>
      </c>
      <c r="H41" s="50">
        <v>0</v>
      </c>
      <c r="I41" s="50">
        <v>0</v>
      </c>
      <c r="J41" s="51">
        <v>0</v>
      </c>
      <c r="K41" s="50">
        <v>0</v>
      </c>
      <c r="L41" s="73">
        <v>0</v>
      </c>
      <c r="M41" s="118"/>
      <c r="N41" s="120">
        <v>0</v>
      </c>
      <c r="O41" s="120">
        <v>0</v>
      </c>
      <c r="P41" s="120">
        <v>0</v>
      </c>
      <c r="Q41" s="120">
        <v>0</v>
      </c>
      <c r="R41" s="120">
        <v>0</v>
      </c>
      <c r="S41" s="47"/>
    </row>
    <row r="42" spans="1:19" ht="12.75" customHeight="1" x14ac:dyDescent="0.2">
      <c r="A42" s="501"/>
      <c r="B42" s="501"/>
      <c r="C42" s="53" t="s">
        <v>3</v>
      </c>
      <c r="D42" s="54">
        <v>36</v>
      </c>
      <c r="E42" s="55">
        <v>0</v>
      </c>
      <c r="F42" s="55">
        <v>0</v>
      </c>
      <c r="G42" s="55">
        <v>0</v>
      </c>
      <c r="H42" s="55">
        <v>0</v>
      </c>
      <c r="I42" s="55">
        <v>0</v>
      </c>
      <c r="J42" s="55">
        <v>0</v>
      </c>
      <c r="K42" s="56">
        <v>0</v>
      </c>
      <c r="L42" s="46">
        <v>0</v>
      </c>
      <c r="M42" s="117"/>
      <c r="N42" s="119">
        <v>0</v>
      </c>
      <c r="O42" s="119">
        <v>0</v>
      </c>
      <c r="P42" s="119"/>
      <c r="Q42" s="119">
        <v>0</v>
      </c>
      <c r="R42" s="119">
        <v>0</v>
      </c>
      <c r="S42" s="47"/>
    </row>
    <row r="43" spans="1:19" ht="9" customHeight="1" x14ac:dyDescent="0.2">
      <c r="A43" s="501"/>
      <c r="B43" s="501"/>
      <c r="C43" s="48" t="s">
        <v>4</v>
      </c>
      <c r="D43" s="49">
        <v>37</v>
      </c>
      <c r="E43" s="50">
        <v>0</v>
      </c>
      <c r="F43" s="50">
        <v>0</v>
      </c>
      <c r="G43" s="50">
        <v>0</v>
      </c>
      <c r="H43" s="50">
        <v>0</v>
      </c>
      <c r="I43" s="50">
        <v>0</v>
      </c>
      <c r="J43" s="51">
        <v>0</v>
      </c>
      <c r="K43" s="50">
        <v>0</v>
      </c>
      <c r="L43" s="73">
        <v>0</v>
      </c>
      <c r="M43" s="118"/>
      <c r="N43" s="120">
        <v>0</v>
      </c>
      <c r="O43" s="120">
        <v>0</v>
      </c>
      <c r="P43" s="120">
        <v>0</v>
      </c>
      <c r="Q43" s="120">
        <v>0</v>
      </c>
      <c r="R43" s="120">
        <v>0</v>
      </c>
      <c r="S43" s="47"/>
    </row>
    <row r="44" spans="1:19" ht="12.75" customHeight="1" x14ac:dyDescent="0.2">
      <c r="A44" s="501"/>
      <c r="B44" s="501"/>
      <c r="C44" s="53" t="s">
        <v>3</v>
      </c>
      <c r="D44" s="54">
        <v>38</v>
      </c>
      <c r="E44" s="55">
        <v>0</v>
      </c>
      <c r="F44" s="55">
        <v>0</v>
      </c>
      <c r="G44" s="55">
        <v>0</v>
      </c>
      <c r="H44" s="55">
        <v>0</v>
      </c>
      <c r="I44" s="55">
        <v>0</v>
      </c>
      <c r="J44" s="55">
        <v>0</v>
      </c>
      <c r="K44" s="56">
        <v>0</v>
      </c>
      <c r="L44" s="46">
        <v>0</v>
      </c>
      <c r="M44" s="117"/>
      <c r="N44" s="119">
        <v>0</v>
      </c>
      <c r="O44" s="119">
        <v>0</v>
      </c>
      <c r="P44" s="119"/>
      <c r="Q44" s="119">
        <v>0</v>
      </c>
      <c r="R44" s="119">
        <v>0</v>
      </c>
      <c r="S44" s="47"/>
    </row>
    <row r="45" spans="1:19" ht="9" customHeight="1" x14ac:dyDescent="0.2">
      <c r="A45" s="501"/>
      <c r="B45" s="501"/>
      <c r="C45" s="48" t="s">
        <v>4</v>
      </c>
      <c r="D45" s="49">
        <v>39</v>
      </c>
      <c r="E45" s="50">
        <v>0</v>
      </c>
      <c r="F45" s="50">
        <v>0</v>
      </c>
      <c r="G45" s="50">
        <v>0</v>
      </c>
      <c r="H45" s="50">
        <v>0</v>
      </c>
      <c r="I45" s="50">
        <v>0</v>
      </c>
      <c r="J45" s="51">
        <v>0</v>
      </c>
      <c r="K45" s="50">
        <v>0</v>
      </c>
      <c r="L45" s="73">
        <v>0</v>
      </c>
      <c r="M45" s="118"/>
      <c r="N45" s="120">
        <v>0</v>
      </c>
      <c r="O45" s="120">
        <v>0</v>
      </c>
      <c r="P45" s="120">
        <v>0</v>
      </c>
      <c r="Q45" s="120">
        <v>0</v>
      </c>
      <c r="R45" s="120">
        <v>0</v>
      </c>
      <c r="S45" s="47"/>
    </row>
    <row r="46" spans="1:19" ht="12.75" customHeight="1" x14ac:dyDescent="0.2">
      <c r="A46" s="501"/>
      <c r="B46" s="501"/>
      <c r="C46" s="53" t="s">
        <v>3</v>
      </c>
      <c r="D46" s="54">
        <v>40</v>
      </c>
      <c r="E46" s="55">
        <v>0</v>
      </c>
      <c r="F46" s="55">
        <v>0</v>
      </c>
      <c r="G46" s="55">
        <v>0</v>
      </c>
      <c r="H46" s="55">
        <v>0</v>
      </c>
      <c r="I46" s="55">
        <v>0</v>
      </c>
      <c r="J46" s="55">
        <v>0</v>
      </c>
      <c r="K46" s="56">
        <v>0</v>
      </c>
      <c r="L46" s="46">
        <v>0</v>
      </c>
      <c r="M46" s="117"/>
      <c r="N46" s="119">
        <v>0</v>
      </c>
      <c r="O46" s="119">
        <v>0</v>
      </c>
      <c r="P46" s="119"/>
      <c r="Q46" s="119">
        <v>0</v>
      </c>
      <c r="R46" s="119">
        <v>0</v>
      </c>
      <c r="S46" s="47"/>
    </row>
    <row r="47" spans="1:19" ht="9" customHeight="1" x14ac:dyDescent="0.2">
      <c r="A47" s="502"/>
      <c r="B47" s="502"/>
      <c r="C47" s="58"/>
      <c r="D47" s="59"/>
      <c r="E47" s="61">
        <v>0</v>
      </c>
      <c r="F47" s="61">
        <v>0</v>
      </c>
      <c r="G47" s="61">
        <v>0</v>
      </c>
      <c r="H47" s="61">
        <v>0</v>
      </c>
      <c r="I47" s="61">
        <v>0</v>
      </c>
      <c r="J47" s="60">
        <v>0</v>
      </c>
      <c r="K47" s="61">
        <v>0</v>
      </c>
      <c r="L47" s="73">
        <v>0</v>
      </c>
      <c r="M47" s="118"/>
      <c r="N47" s="123">
        <v>0</v>
      </c>
      <c r="O47" s="123">
        <v>0</v>
      </c>
      <c r="P47" s="123">
        <v>0</v>
      </c>
      <c r="Q47" s="120">
        <v>0</v>
      </c>
      <c r="R47" s="120">
        <v>0</v>
      </c>
      <c r="S47" s="47"/>
    </row>
    <row r="48" spans="1:19" ht="12.75" customHeight="1" x14ac:dyDescent="0.2">
      <c r="A48" s="492">
        <v>33178</v>
      </c>
      <c r="B48" s="492">
        <v>33358</v>
      </c>
      <c r="C48" s="42" t="s">
        <v>3</v>
      </c>
      <c r="D48" s="43">
        <v>0</v>
      </c>
      <c r="E48" s="44">
        <v>0</v>
      </c>
      <c r="F48" s="44">
        <v>0</v>
      </c>
      <c r="G48" s="44">
        <v>0</v>
      </c>
      <c r="H48" s="44">
        <v>0</v>
      </c>
      <c r="I48" s="44">
        <v>0</v>
      </c>
      <c r="J48" s="44">
        <v>0</v>
      </c>
      <c r="K48" s="45">
        <v>0</v>
      </c>
      <c r="L48" s="46">
        <v>0</v>
      </c>
      <c r="M48" s="117"/>
      <c r="N48" s="119">
        <v>0</v>
      </c>
      <c r="O48" s="119">
        <v>0</v>
      </c>
      <c r="P48" s="119"/>
      <c r="Q48" s="119">
        <v>0</v>
      </c>
      <c r="R48" s="119">
        <v>0</v>
      </c>
      <c r="S48" s="47"/>
    </row>
    <row r="49" spans="1:19" ht="9" customHeight="1" x14ac:dyDescent="0.2">
      <c r="A49" s="525"/>
      <c r="B49" s="525"/>
      <c r="C49" s="48" t="s">
        <v>4</v>
      </c>
      <c r="D49" s="49">
        <v>0</v>
      </c>
      <c r="E49" s="50">
        <v>0</v>
      </c>
      <c r="F49" s="50">
        <v>0</v>
      </c>
      <c r="G49" s="50">
        <v>0</v>
      </c>
      <c r="H49" s="50">
        <v>0</v>
      </c>
      <c r="I49" s="50">
        <v>0</v>
      </c>
      <c r="J49" s="51">
        <v>0</v>
      </c>
      <c r="K49" s="50">
        <v>0</v>
      </c>
      <c r="L49" s="73">
        <v>0</v>
      </c>
      <c r="M49" s="118"/>
      <c r="N49" s="120">
        <v>0</v>
      </c>
      <c r="O49" s="120">
        <v>0</v>
      </c>
      <c r="P49" s="120">
        <v>0</v>
      </c>
      <c r="Q49" s="120">
        <v>0</v>
      </c>
      <c r="R49" s="120">
        <v>0</v>
      </c>
      <c r="S49" s="47"/>
    </row>
    <row r="50" spans="1:19" ht="12.75" customHeight="1" x14ac:dyDescent="0.2">
      <c r="A50" s="500">
        <v>33178</v>
      </c>
      <c r="B50" s="500">
        <v>33358</v>
      </c>
      <c r="C50" s="53" t="s">
        <v>3</v>
      </c>
      <c r="D50" s="54">
        <v>1</v>
      </c>
      <c r="E50" s="55">
        <v>0</v>
      </c>
      <c r="F50" s="55">
        <v>0</v>
      </c>
      <c r="G50" s="55">
        <v>0</v>
      </c>
      <c r="H50" s="55">
        <v>0</v>
      </c>
      <c r="I50" s="55">
        <v>0</v>
      </c>
      <c r="J50" s="55">
        <v>0</v>
      </c>
      <c r="K50" s="56">
        <v>0</v>
      </c>
      <c r="L50" s="46">
        <v>0</v>
      </c>
      <c r="M50" s="117"/>
      <c r="N50" s="119">
        <v>0</v>
      </c>
      <c r="O50" s="119">
        <v>0</v>
      </c>
      <c r="P50" s="119"/>
      <c r="Q50" s="119">
        <v>0</v>
      </c>
      <c r="R50" s="119">
        <v>0</v>
      </c>
      <c r="S50" s="47"/>
    </row>
    <row r="51" spans="1:19" ht="9" customHeight="1" x14ac:dyDescent="0.2">
      <c r="A51" s="500"/>
      <c r="B51" s="500"/>
      <c r="C51" s="48" t="s">
        <v>4</v>
      </c>
      <c r="D51" s="49">
        <v>2</v>
      </c>
      <c r="E51" s="50">
        <v>0</v>
      </c>
      <c r="F51" s="50">
        <v>0</v>
      </c>
      <c r="G51" s="50">
        <v>0</v>
      </c>
      <c r="H51" s="50">
        <v>0</v>
      </c>
      <c r="I51" s="50">
        <v>0</v>
      </c>
      <c r="J51" s="51">
        <v>0</v>
      </c>
      <c r="K51" s="50">
        <v>0</v>
      </c>
      <c r="L51" s="73">
        <v>0</v>
      </c>
      <c r="M51" s="118"/>
      <c r="N51" s="120">
        <v>0</v>
      </c>
      <c r="O51" s="120">
        <v>0</v>
      </c>
      <c r="P51" s="120">
        <v>0</v>
      </c>
      <c r="Q51" s="120">
        <v>0</v>
      </c>
      <c r="R51" s="120">
        <v>0</v>
      </c>
      <c r="S51" s="47"/>
    </row>
    <row r="52" spans="1:19" ht="12.75" customHeight="1" x14ac:dyDescent="0.2">
      <c r="A52" s="501"/>
      <c r="B52" s="501"/>
      <c r="C52" s="53" t="s">
        <v>3</v>
      </c>
      <c r="D52" s="54">
        <v>3</v>
      </c>
      <c r="E52" s="55">
        <v>0</v>
      </c>
      <c r="F52" s="55">
        <v>0</v>
      </c>
      <c r="G52" s="55">
        <v>0</v>
      </c>
      <c r="H52" s="55">
        <v>0</v>
      </c>
      <c r="I52" s="55">
        <v>0</v>
      </c>
      <c r="J52" s="55">
        <v>0</v>
      </c>
      <c r="K52" s="56">
        <v>0</v>
      </c>
      <c r="L52" s="46">
        <v>0</v>
      </c>
      <c r="M52" s="117"/>
      <c r="N52" s="119">
        <v>0</v>
      </c>
      <c r="O52" s="119">
        <v>0</v>
      </c>
      <c r="P52" s="119"/>
      <c r="Q52" s="119">
        <v>0</v>
      </c>
      <c r="R52" s="119">
        <v>0</v>
      </c>
      <c r="S52" s="47"/>
    </row>
    <row r="53" spans="1:19" ht="9" customHeight="1" x14ac:dyDescent="0.2">
      <c r="A53" s="501"/>
      <c r="B53" s="501"/>
      <c r="C53" s="48" t="s">
        <v>4</v>
      </c>
      <c r="D53" s="49">
        <v>4</v>
      </c>
      <c r="E53" s="50">
        <v>0</v>
      </c>
      <c r="F53" s="50">
        <v>0</v>
      </c>
      <c r="G53" s="50">
        <v>0</v>
      </c>
      <c r="H53" s="50">
        <v>0</v>
      </c>
      <c r="I53" s="50">
        <v>0</v>
      </c>
      <c r="J53" s="51">
        <v>0</v>
      </c>
      <c r="K53" s="50">
        <v>0</v>
      </c>
      <c r="L53" s="73">
        <v>0</v>
      </c>
      <c r="M53" s="118"/>
      <c r="N53" s="120">
        <v>0</v>
      </c>
      <c r="O53" s="120">
        <v>0</v>
      </c>
      <c r="P53" s="120">
        <v>0</v>
      </c>
      <c r="Q53" s="120">
        <v>0</v>
      </c>
      <c r="R53" s="120">
        <v>0</v>
      </c>
      <c r="S53" s="47"/>
    </row>
    <row r="54" spans="1:19" ht="12.75" customHeight="1" x14ac:dyDescent="0.2">
      <c r="A54" s="501"/>
      <c r="B54" s="501"/>
      <c r="C54" s="53" t="s">
        <v>3</v>
      </c>
      <c r="D54" s="54">
        <v>5</v>
      </c>
      <c r="E54" s="55">
        <v>0</v>
      </c>
      <c r="F54" s="55">
        <v>0</v>
      </c>
      <c r="G54" s="55">
        <v>0</v>
      </c>
      <c r="H54" s="55">
        <v>0</v>
      </c>
      <c r="I54" s="55">
        <v>0</v>
      </c>
      <c r="J54" s="55">
        <v>0</v>
      </c>
      <c r="K54" s="56">
        <v>0</v>
      </c>
      <c r="L54" s="46">
        <v>0</v>
      </c>
      <c r="M54" s="117"/>
      <c r="N54" s="119">
        <v>0</v>
      </c>
      <c r="O54" s="119">
        <v>0</v>
      </c>
      <c r="P54" s="119"/>
      <c r="Q54" s="119">
        <v>0</v>
      </c>
      <c r="R54" s="119">
        <v>0</v>
      </c>
      <c r="S54" s="47"/>
    </row>
    <row r="55" spans="1:19" ht="9" customHeight="1" x14ac:dyDescent="0.2">
      <c r="A55" s="501"/>
      <c r="B55" s="501"/>
      <c r="C55" s="48" t="s">
        <v>4</v>
      </c>
      <c r="D55" s="49">
        <v>6</v>
      </c>
      <c r="E55" s="50">
        <v>0</v>
      </c>
      <c r="F55" s="50">
        <v>0</v>
      </c>
      <c r="G55" s="50">
        <v>0</v>
      </c>
      <c r="H55" s="50">
        <v>0</v>
      </c>
      <c r="I55" s="50">
        <v>0</v>
      </c>
      <c r="J55" s="51">
        <v>0</v>
      </c>
      <c r="K55" s="50">
        <v>0</v>
      </c>
      <c r="L55" s="73">
        <v>0</v>
      </c>
      <c r="M55" s="118"/>
      <c r="N55" s="120">
        <v>0</v>
      </c>
      <c r="O55" s="120">
        <v>0</v>
      </c>
      <c r="P55" s="120">
        <v>0</v>
      </c>
      <c r="Q55" s="120">
        <v>0</v>
      </c>
      <c r="R55" s="120">
        <v>0</v>
      </c>
      <c r="S55" s="47"/>
    </row>
    <row r="56" spans="1:19" ht="12.75" customHeight="1" x14ac:dyDescent="0.2">
      <c r="A56" s="501"/>
      <c r="B56" s="501"/>
      <c r="C56" s="53" t="s">
        <v>3</v>
      </c>
      <c r="D56" s="54">
        <v>7</v>
      </c>
      <c r="E56" s="55">
        <v>0</v>
      </c>
      <c r="F56" s="55">
        <v>0</v>
      </c>
      <c r="G56" s="55">
        <v>0</v>
      </c>
      <c r="H56" s="55">
        <v>0</v>
      </c>
      <c r="I56" s="55">
        <v>0</v>
      </c>
      <c r="J56" s="55">
        <v>0</v>
      </c>
      <c r="K56" s="56">
        <v>0</v>
      </c>
      <c r="L56" s="46">
        <v>0</v>
      </c>
      <c r="M56" s="117"/>
      <c r="N56" s="119">
        <v>0</v>
      </c>
      <c r="O56" s="119">
        <v>0</v>
      </c>
      <c r="P56" s="119"/>
      <c r="Q56" s="119">
        <v>0</v>
      </c>
      <c r="R56" s="119">
        <v>0</v>
      </c>
      <c r="S56" s="47"/>
    </row>
    <row r="57" spans="1:19" ht="9" customHeight="1" x14ac:dyDescent="0.2">
      <c r="A57" s="501"/>
      <c r="B57" s="501"/>
      <c r="C57" s="48" t="s">
        <v>4</v>
      </c>
      <c r="D57" s="49">
        <v>8</v>
      </c>
      <c r="E57" s="50">
        <v>0</v>
      </c>
      <c r="F57" s="50">
        <v>0</v>
      </c>
      <c r="G57" s="50">
        <v>0</v>
      </c>
      <c r="H57" s="50">
        <v>0</v>
      </c>
      <c r="I57" s="50">
        <v>0</v>
      </c>
      <c r="J57" s="51">
        <v>0</v>
      </c>
      <c r="K57" s="50">
        <v>0</v>
      </c>
      <c r="L57" s="73">
        <v>0</v>
      </c>
      <c r="M57" s="118"/>
      <c r="N57" s="120">
        <v>0</v>
      </c>
      <c r="O57" s="120">
        <v>0</v>
      </c>
      <c r="P57" s="120">
        <v>0</v>
      </c>
      <c r="Q57" s="120">
        <v>0</v>
      </c>
      <c r="R57" s="120">
        <v>0</v>
      </c>
      <c r="S57" s="47"/>
    </row>
    <row r="58" spans="1:19" ht="12.75" customHeight="1" x14ac:dyDescent="0.2">
      <c r="A58" s="501"/>
      <c r="B58" s="501"/>
      <c r="C58" s="53" t="s">
        <v>3</v>
      </c>
      <c r="D58" s="54">
        <v>9</v>
      </c>
      <c r="E58" s="55">
        <v>0</v>
      </c>
      <c r="F58" s="55">
        <v>0</v>
      </c>
      <c r="G58" s="55">
        <v>0</v>
      </c>
      <c r="H58" s="55">
        <v>0</v>
      </c>
      <c r="I58" s="55">
        <v>0</v>
      </c>
      <c r="J58" s="55">
        <v>0</v>
      </c>
      <c r="K58" s="56">
        <v>0</v>
      </c>
      <c r="L58" s="46">
        <v>0</v>
      </c>
      <c r="M58" s="117"/>
      <c r="N58" s="119">
        <v>0</v>
      </c>
      <c r="O58" s="119">
        <v>0</v>
      </c>
      <c r="P58" s="119"/>
      <c r="Q58" s="119">
        <v>0</v>
      </c>
      <c r="R58" s="119">
        <v>0</v>
      </c>
      <c r="S58" s="47"/>
    </row>
    <row r="59" spans="1:19" ht="9" customHeight="1" x14ac:dyDescent="0.2">
      <c r="A59" s="501"/>
      <c r="B59" s="501"/>
      <c r="C59" s="48" t="s">
        <v>4</v>
      </c>
      <c r="D59" s="49">
        <v>10</v>
      </c>
      <c r="E59" s="50">
        <v>0</v>
      </c>
      <c r="F59" s="50">
        <v>0</v>
      </c>
      <c r="G59" s="50">
        <v>0</v>
      </c>
      <c r="H59" s="50">
        <v>0</v>
      </c>
      <c r="I59" s="50">
        <v>0</v>
      </c>
      <c r="J59" s="51">
        <v>0</v>
      </c>
      <c r="K59" s="50">
        <v>0</v>
      </c>
      <c r="L59" s="73">
        <v>0</v>
      </c>
      <c r="M59" s="118"/>
      <c r="N59" s="120">
        <v>0</v>
      </c>
      <c r="O59" s="120">
        <v>0</v>
      </c>
      <c r="P59" s="120">
        <v>0</v>
      </c>
      <c r="Q59" s="120">
        <v>0</v>
      </c>
      <c r="R59" s="120">
        <v>0</v>
      </c>
      <c r="S59" s="47"/>
    </row>
    <row r="60" spans="1:19" ht="12.75" customHeight="1" x14ac:dyDescent="0.2">
      <c r="A60" s="501"/>
      <c r="B60" s="501"/>
      <c r="C60" s="53" t="s">
        <v>3</v>
      </c>
      <c r="D60" s="54">
        <v>11</v>
      </c>
      <c r="E60" s="55">
        <v>0</v>
      </c>
      <c r="F60" s="55">
        <v>0</v>
      </c>
      <c r="G60" s="55">
        <v>0</v>
      </c>
      <c r="H60" s="55">
        <v>0</v>
      </c>
      <c r="I60" s="55">
        <v>0</v>
      </c>
      <c r="J60" s="55">
        <v>0</v>
      </c>
      <c r="K60" s="56">
        <v>0</v>
      </c>
      <c r="L60" s="46">
        <v>0</v>
      </c>
      <c r="M60" s="117"/>
      <c r="N60" s="119">
        <v>0</v>
      </c>
      <c r="O60" s="119">
        <v>0</v>
      </c>
      <c r="P60" s="119"/>
      <c r="Q60" s="119">
        <v>0</v>
      </c>
      <c r="R60" s="119">
        <v>0</v>
      </c>
      <c r="S60" s="47"/>
    </row>
    <row r="61" spans="1:19" ht="9" customHeight="1" x14ac:dyDescent="0.2">
      <c r="A61" s="501"/>
      <c r="B61" s="501"/>
      <c r="C61" s="48" t="s">
        <v>4</v>
      </c>
      <c r="D61" s="49">
        <v>12</v>
      </c>
      <c r="E61" s="50">
        <v>0</v>
      </c>
      <c r="F61" s="50">
        <v>0</v>
      </c>
      <c r="G61" s="50">
        <v>0</v>
      </c>
      <c r="H61" s="50">
        <v>0</v>
      </c>
      <c r="I61" s="50">
        <v>0</v>
      </c>
      <c r="J61" s="51">
        <v>0</v>
      </c>
      <c r="K61" s="50">
        <v>0</v>
      </c>
      <c r="L61" s="73">
        <v>0</v>
      </c>
      <c r="M61" s="118"/>
      <c r="N61" s="120">
        <v>0</v>
      </c>
      <c r="O61" s="120">
        <v>0</v>
      </c>
      <c r="P61" s="120">
        <v>0</v>
      </c>
      <c r="Q61" s="120">
        <v>0</v>
      </c>
      <c r="R61" s="120">
        <v>0</v>
      </c>
      <c r="S61" s="47"/>
    </row>
    <row r="62" spans="1:19" ht="12.75" customHeight="1" x14ac:dyDescent="0.2">
      <c r="A62" s="501"/>
      <c r="B62" s="501"/>
      <c r="C62" s="53" t="s">
        <v>3</v>
      </c>
      <c r="D62" s="54">
        <v>13</v>
      </c>
      <c r="E62" s="55">
        <v>0</v>
      </c>
      <c r="F62" s="55">
        <v>0</v>
      </c>
      <c r="G62" s="55">
        <v>0</v>
      </c>
      <c r="H62" s="55">
        <v>0</v>
      </c>
      <c r="I62" s="55">
        <v>0</v>
      </c>
      <c r="J62" s="55">
        <v>0</v>
      </c>
      <c r="K62" s="56">
        <v>0</v>
      </c>
      <c r="L62" s="46">
        <v>0</v>
      </c>
      <c r="M62" s="117"/>
      <c r="N62" s="119">
        <v>0</v>
      </c>
      <c r="O62" s="119">
        <v>0</v>
      </c>
      <c r="P62" s="119"/>
      <c r="Q62" s="119">
        <v>0</v>
      </c>
      <c r="R62" s="119">
        <v>0</v>
      </c>
      <c r="S62" s="47"/>
    </row>
    <row r="63" spans="1:19" ht="9" customHeight="1" x14ac:dyDescent="0.2">
      <c r="A63" s="501"/>
      <c r="B63" s="501"/>
      <c r="C63" s="48" t="s">
        <v>4</v>
      </c>
      <c r="D63" s="49">
        <v>14</v>
      </c>
      <c r="E63" s="50">
        <v>0</v>
      </c>
      <c r="F63" s="50">
        <v>0</v>
      </c>
      <c r="G63" s="50">
        <v>0</v>
      </c>
      <c r="H63" s="50">
        <v>0</v>
      </c>
      <c r="I63" s="50">
        <v>0</v>
      </c>
      <c r="J63" s="51">
        <v>0</v>
      </c>
      <c r="K63" s="50">
        <v>0</v>
      </c>
      <c r="L63" s="73">
        <v>0</v>
      </c>
      <c r="M63" s="118"/>
      <c r="N63" s="120">
        <v>0</v>
      </c>
      <c r="O63" s="120">
        <v>0</v>
      </c>
      <c r="P63" s="120">
        <v>0</v>
      </c>
      <c r="Q63" s="120">
        <v>0</v>
      </c>
      <c r="R63" s="120">
        <v>0</v>
      </c>
      <c r="S63" s="47"/>
    </row>
    <row r="64" spans="1:19" ht="12.75" customHeight="1" x14ac:dyDescent="0.2">
      <c r="A64" s="501"/>
      <c r="B64" s="501"/>
      <c r="C64" s="53" t="s">
        <v>3</v>
      </c>
      <c r="D64" s="54">
        <v>15</v>
      </c>
      <c r="E64" s="55">
        <v>0</v>
      </c>
      <c r="F64" s="55">
        <v>0</v>
      </c>
      <c r="G64" s="55">
        <v>0</v>
      </c>
      <c r="H64" s="55">
        <v>0</v>
      </c>
      <c r="I64" s="55">
        <v>0</v>
      </c>
      <c r="J64" s="55">
        <v>0</v>
      </c>
      <c r="K64" s="56">
        <v>0</v>
      </c>
      <c r="L64" s="46">
        <v>0</v>
      </c>
      <c r="M64" s="117"/>
      <c r="N64" s="119">
        <v>0</v>
      </c>
      <c r="O64" s="119">
        <v>0</v>
      </c>
      <c r="P64" s="119"/>
      <c r="Q64" s="119">
        <v>0</v>
      </c>
      <c r="R64" s="119">
        <v>0</v>
      </c>
      <c r="S64" s="47"/>
    </row>
    <row r="65" spans="1:19" ht="9" customHeight="1" x14ac:dyDescent="0.2">
      <c r="A65" s="501"/>
      <c r="B65" s="501"/>
      <c r="C65" s="48" t="s">
        <v>4</v>
      </c>
      <c r="D65" s="49">
        <v>16</v>
      </c>
      <c r="E65" s="50">
        <v>0</v>
      </c>
      <c r="F65" s="50">
        <v>0</v>
      </c>
      <c r="G65" s="50">
        <v>0</v>
      </c>
      <c r="H65" s="50">
        <v>0</v>
      </c>
      <c r="I65" s="50">
        <v>0</v>
      </c>
      <c r="J65" s="51">
        <v>0</v>
      </c>
      <c r="K65" s="50">
        <v>0</v>
      </c>
      <c r="L65" s="73">
        <v>0</v>
      </c>
      <c r="M65" s="118"/>
      <c r="N65" s="120">
        <v>0</v>
      </c>
      <c r="O65" s="120">
        <v>0</v>
      </c>
      <c r="P65" s="120">
        <v>0</v>
      </c>
      <c r="Q65" s="120">
        <v>0</v>
      </c>
      <c r="R65" s="120">
        <v>0</v>
      </c>
      <c r="S65" s="47"/>
    </row>
    <row r="66" spans="1:19" ht="12.75" customHeight="1" x14ac:dyDescent="0.2">
      <c r="A66" s="501"/>
      <c r="B66" s="501"/>
      <c r="C66" s="53" t="s">
        <v>3</v>
      </c>
      <c r="D66" s="54">
        <v>17</v>
      </c>
      <c r="E66" s="55">
        <v>0</v>
      </c>
      <c r="F66" s="55">
        <v>0</v>
      </c>
      <c r="G66" s="55">
        <v>0</v>
      </c>
      <c r="H66" s="55">
        <v>0</v>
      </c>
      <c r="I66" s="55">
        <v>0</v>
      </c>
      <c r="J66" s="55">
        <v>0</v>
      </c>
      <c r="K66" s="56">
        <v>0</v>
      </c>
      <c r="L66" s="46">
        <v>0</v>
      </c>
      <c r="M66" s="117"/>
      <c r="N66" s="119">
        <v>0</v>
      </c>
      <c r="O66" s="119">
        <v>0</v>
      </c>
      <c r="P66" s="119"/>
      <c r="Q66" s="119">
        <v>0</v>
      </c>
      <c r="R66" s="119">
        <v>0</v>
      </c>
      <c r="S66" s="47"/>
    </row>
    <row r="67" spans="1:19" ht="9" customHeight="1" x14ac:dyDescent="0.2">
      <c r="A67" s="501"/>
      <c r="B67" s="501"/>
      <c r="C67" s="48" t="s">
        <v>4</v>
      </c>
      <c r="D67" s="49">
        <v>17</v>
      </c>
      <c r="E67" s="50">
        <v>0</v>
      </c>
      <c r="F67" s="50">
        <v>0</v>
      </c>
      <c r="G67" s="50">
        <v>0</v>
      </c>
      <c r="H67" s="50">
        <v>0</v>
      </c>
      <c r="I67" s="50">
        <v>0</v>
      </c>
      <c r="J67" s="51">
        <v>0</v>
      </c>
      <c r="K67" s="50">
        <v>0</v>
      </c>
      <c r="L67" s="73">
        <v>0</v>
      </c>
      <c r="M67" s="118"/>
      <c r="N67" s="120">
        <v>0</v>
      </c>
      <c r="O67" s="120">
        <v>0</v>
      </c>
      <c r="P67" s="120">
        <v>0</v>
      </c>
      <c r="Q67" s="120">
        <v>0</v>
      </c>
      <c r="R67" s="120">
        <v>0</v>
      </c>
      <c r="S67" s="47"/>
    </row>
    <row r="68" spans="1:19" ht="12.75" customHeight="1" x14ac:dyDescent="0.2">
      <c r="A68" s="501"/>
      <c r="B68" s="501"/>
      <c r="C68" s="53" t="s">
        <v>3</v>
      </c>
      <c r="D68" s="54">
        <v>18</v>
      </c>
      <c r="E68" s="55">
        <v>0</v>
      </c>
      <c r="F68" s="55">
        <v>0</v>
      </c>
      <c r="G68" s="55">
        <v>0</v>
      </c>
      <c r="H68" s="55">
        <v>0</v>
      </c>
      <c r="I68" s="55">
        <v>0</v>
      </c>
      <c r="J68" s="55">
        <v>0</v>
      </c>
      <c r="K68" s="56">
        <v>0</v>
      </c>
      <c r="L68" s="46">
        <v>0</v>
      </c>
      <c r="M68" s="117"/>
      <c r="N68" s="119">
        <v>0</v>
      </c>
      <c r="O68" s="119">
        <v>0</v>
      </c>
      <c r="P68" s="119"/>
      <c r="Q68" s="119">
        <v>0</v>
      </c>
      <c r="R68" s="119">
        <v>0</v>
      </c>
      <c r="S68" s="47"/>
    </row>
    <row r="69" spans="1:19" ht="9" customHeight="1" x14ac:dyDescent="0.2">
      <c r="A69" s="501"/>
      <c r="B69" s="501"/>
      <c r="C69" s="48" t="s">
        <v>4</v>
      </c>
      <c r="D69" s="49">
        <v>19</v>
      </c>
      <c r="E69" s="50">
        <v>0</v>
      </c>
      <c r="F69" s="50">
        <v>0</v>
      </c>
      <c r="G69" s="50">
        <v>0</v>
      </c>
      <c r="H69" s="50">
        <v>0</v>
      </c>
      <c r="I69" s="50">
        <v>0</v>
      </c>
      <c r="J69" s="51">
        <v>0</v>
      </c>
      <c r="K69" s="50">
        <v>0</v>
      </c>
      <c r="L69" s="73">
        <v>0</v>
      </c>
      <c r="M69" s="118"/>
      <c r="N69" s="120">
        <v>0</v>
      </c>
      <c r="O69" s="120">
        <v>0</v>
      </c>
      <c r="P69" s="120">
        <v>0</v>
      </c>
      <c r="Q69" s="120">
        <v>0</v>
      </c>
      <c r="R69" s="120">
        <v>0</v>
      </c>
      <c r="S69" s="47"/>
    </row>
    <row r="70" spans="1:19" ht="12.75" customHeight="1" x14ac:dyDescent="0.2">
      <c r="A70" s="501"/>
      <c r="B70" s="501"/>
      <c r="C70" s="53" t="s">
        <v>3</v>
      </c>
      <c r="D70" s="54">
        <v>20</v>
      </c>
      <c r="E70" s="55">
        <v>0</v>
      </c>
      <c r="F70" s="55">
        <v>0</v>
      </c>
      <c r="G70" s="55">
        <v>0</v>
      </c>
      <c r="H70" s="55">
        <v>0</v>
      </c>
      <c r="I70" s="55">
        <v>0</v>
      </c>
      <c r="J70" s="55">
        <v>0</v>
      </c>
      <c r="K70" s="56">
        <v>0</v>
      </c>
      <c r="L70" s="46">
        <v>0</v>
      </c>
      <c r="M70" s="117"/>
      <c r="N70" s="119">
        <v>0</v>
      </c>
      <c r="O70" s="119">
        <v>0</v>
      </c>
      <c r="P70" s="119"/>
      <c r="Q70" s="119">
        <v>0</v>
      </c>
      <c r="R70" s="119">
        <v>0</v>
      </c>
      <c r="S70" s="47"/>
    </row>
    <row r="71" spans="1:19" ht="9" customHeight="1" x14ac:dyDescent="0.2">
      <c r="A71" s="501"/>
      <c r="B71" s="501"/>
      <c r="C71" s="48" t="s">
        <v>4</v>
      </c>
      <c r="D71" s="49">
        <v>21</v>
      </c>
      <c r="E71" s="50">
        <v>0</v>
      </c>
      <c r="F71" s="50">
        <v>0</v>
      </c>
      <c r="G71" s="50">
        <v>0</v>
      </c>
      <c r="H71" s="50">
        <v>0</v>
      </c>
      <c r="I71" s="50">
        <v>0</v>
      </c>
      <c r="J71" s="51">
        <v>0</v>
      </c>
      <c r="K71" s="50">
        <v>0</v>
      </c>
      <c r="L71" s="73">
        <v>0</v>
      </c>
      <c r="M71" s="118"/>
      <c r="N71" s="120">
        <v>0</v>
      </c>
      <c r="O71" s="120">
        <v>0</v>
      </c>
      <c r="P71" s="120">
        <v>0</v>
      </c>
      <c r="Q71" s="120">
        <v>0</v>
      </c>
      <c r="R71" s="120">
        <v>0</v>
      </c>
      <c r="S71" s="47"/>
    </row>
    <row r="72" spans="1:19" ht="12.75" customHeight="1" x14ac:dyDescent="0.2">
      <c r="A72" s="501"/>
      <c r="B72" s="501"/>
      <c r="C72" s="53" t="s">
        <v>3</v>
      </c>
      <c r="D72" s="54">
        <v>22</v>
      </c>
      <c r="E72" s="55">
        <v>0</v>
      </c>
      <c r="F72" s="55">
        <v>0</v>
      </c>
      <c r="G72" s="55">
        <v>0</v>
      </c>
      <c r="H72" s="55">
        <v>0</v>
      </c>
      <c r="I72" s="55">
        <v>0</v>
      </c>
      <c r="J72" s="55">
        <v>0</v>
      </c>
      <c r="K72" s="56">
        <v>0</v>
      </c>
      <c r="L72" s="46">
        <v>0</v>
      </c>
      <c r="M72" s="117"/>
      <c r="N72" s="119">
        <v>0</v>
      </c>
      <c r="O72" s="119">
        <v>0</v>
      </c>
      <c r="P72" s="119"/>
      <c r="Q72" s="119">
        <v>0</v>
      </c>
      <c r="R72" s="119">
        <v>0</v>
      </c>
      <c r="S72" s="47"/>
    </row>
    <row r="73" spans="1:19" ht="9" customHeight="1" x14ac:dyDescent="0.2">
      <c r="A73" s="501"/>
      <c r="B73" s="501"/>
      <c r="C73" s="48" t="s">
        <v>4</v>
      </c>
      <c r="D73" s="49">
        <v>23</v>
      </c>
      <c r="E73" s="50">
        <v>0</v>
      </c>
      <c r="F73" s="50">
        <v>0</v>
      </c>
      <c r="G73" s="50">
        <v>0</v>
      </c>
      <c r="H73" s="50">
        <v>0</v>
      </c>
      <c r="I73" s="50">
        <v>0</v>
      </c>
      <c r="J73" s="51">
        <v>0</v>
      </c>
      <c r="K73" s="50">
        <v>0</v>
      </c>
      <c r="L73" s="73">
        <v>0</v>
      </c>
      <c r="M73" s="118"/>
      <c r="N73" s="120">
        <v>0</v>
      </c>
      <c r="O73" s="120">
        <v>0</v>
      </c>
      <c r="P73" s="120">
        <v>0</v>
      </c>
      <c r="Q73" s="120">
        <v>0</v>
      </c>
      <c r="R73" s="120">
        <v>0</v>
      </c>
      <c r="S73" s="47"/>
    </row>
    <row r="74" spans="1:19" ht="12.75" customHeight="1" x14ac:dyDescent="0.2">
      <c r="A74" s="501"/>
      <c r="B74" s="501"/>
      <c r="C74" s="53" t="s">
        <v>3</v>
      </c>
      <c r="D74" s="54">
        <v>24</v>
      </c>
      <c r="E74" s="55">
        <v>0</v>
      </c>
      <c r="F74" s="55">
        <v>0</v>
      </c>
      <c r="G74" s="55">
        <v>0</v>
      </c>
      <c r="H74" s="55">
        <v>0</v>
      </c>
      <c r="I74" s="55">
        <v>0</v>
      </c>
      <c r="J74" s="55">
        <v>0</v>
      </c>
      <c r="K74" s="56">
        <v>0</v>
      </c>
      <c r="L74" s="46">
        <v>0</v>
      </c>
      <c r="M74" s="117"/>
      <c r="N74" s="119">
        <v>0</v>
      </c>
      <c r="O74" s="119">
        <v>0</v>
      </c>
      <c r="P74" s="119"/>
      <c r="Q74" s="119">
        <v>0</v>
      </c>
      <c r="R74" s="119">
        <v>0</v>
      </c>
      <c r="S74" s="47"/>
    </row>
    <row r="75" spans="1:19" ht="9" customHeight="1" x14ac:dyDescent="0.2">
      <c r="A75" s="501"/>
      <c r="B75" s="501"/>
      <c r="C75" s="48" t="s">
        <v>4</v>
      </c>
      <c r="D75" s="49">
        <v>25</v>
      </c>
      <c r="E75" s="50">
        <v>0</v>
      </c>
      <c r="F75" s="50">
        <v>0</v>
      </c>
      <c r="G75" s="50">
        <v>0</v>
      </c>
      <c r="H75" s="50">
        <v>0</v>
      </c>
      <c r="I75" s="50">
        <v>0</v>
      </c>
      <c r="J75" s="51">
        <v>0</v>
      </c>
      <c r="K75" s="50">
        <v>0</v>
      </c>
      <c r="L75" s="73">
        <v>0</v>
      </c>
      <c r="M75" s="118"/>
      <c r="N75" s="120">
        <v>0</v>
      </c>
      <c r="O75" s="120">
        <v>0</v>
      </c>
      <c r="P75" s="120">
        <v>0</v>
      </c>
      <c r="Q75" s="120">
        <v>0</v>
      </c>
      <c r="R75" s="120">
        <v>0</v>
      </c>
      <c r="S75" s="47"/>
    </row>
    <row r="76" spans="1:19" ht="12.75" customHeight="1" x14ac:dyDescent="0.2">
      <c r="A76" s="501"/>
      <c r="B76" s="501"/>
      <c r="C76" s="53" t="s">
        <v>3</v>
      </c>
      <c r="D76" s="54">
        <v>26</v>
      </c>
      <c r="E76" s="55">
        <v>0</v>
      </c>
      <c r="F76" s="55">
        <v>0</v>
      </c>
      <c r="G76" s="55">
        <v>0</v>
      </c>
      <c r="H76" s="55">
        <v>0</v>
      </c>
      <c r="I76" s="55">
        <v>0</v>
      </c>
      <c r="J76" s="55">
        <v>0</v>
      </c>
      <c r="K76" s="56">
        <v>0</v>
      </c>
      <c r="L76" s="46">
        <v>0</v>
      </c>
      <c r="M76" s="117"/>
      <c r="N76" s="119">
        <v>0</v>
      </c>
      <c r="O76" s="119">
        <v>0</v>
      </c>
      <c r="P76" s="119"/>
      <c r="Q76" s="119">
        <v>0</v>
      </c>
      <c r="R76" s="119">
        <v>0</v>
      </c>
      <c r="S76" s="47"/>
    </row>
    <row r="77" spans="1:19" ht="9" customHeight="1" x14ac:dyDescent="0.2">
      <c r="A77" s="501"/>
      <c r="B77" s="501"/>
      <c r="C77" s="48" t="s">
        <v>4</v>
      </c>
      <c r="D77" s="49">
        <v>27</v>
      </c>
      <c r="E77" s="50">
        <v>0</v>
      </c>
      <c r="F77" s="50">
        <v>0</v>
      </c>
      <c r="G77" s="50">
        <v>0</v>
      </c>
      <c r="H77" s="50">
        <v>0</v>
      </c>
      <c r="I77" s="50">
        <v>0</v>
      </c>
      <c r="J77" s="51">
        <v>0</v>
      </c>
      <c r="K77" s="50">
        <v>0</v>
      </c>
      <c r="L77" s="73">
        <v>0</v>
      </c>
      <c r="M77" s="118"/>
      <c r="N77" s="120">
        <v>0</v>
      </c>
      <c r="O77" s="120">
        <v>0</v>
      </c>
      <c r="P77" s="120">
        <v>0</v>
      </c>
      <c r="Q77" s="120">
        <v>0</v>
      </c>
      <c r="R77" s="120">
        <v>0</v>
      </c>
      <c r="S77" s="47"/>
    </row>
    <row r="78" spans="1:19" ht="12.75" customHeight="1" x14ac:dyDescent="0.2">
      <c r="A78" s="501"/>
      <c r="B78" s="501"/>
      <c r="C78" s="53" t="s">
        <v>3</v>
      </c>
      <c r="D78" s="54">
        <v>28</v>
      </c>
      <c r="E78" s="55">
        <v>0</v>
      </c>
      <c r="F78" s="55">
        <v>0</v>
      </c>
      <c r="G78" s="55">
        <v>0</v>
      </c>
      <c r="H78" s="55">
        <v>0</v>
      </c>
      <c r="I78" s="55">
        <v>0</v>
      </c>
      <c r="J78" s="55">
        <v>0</v>
      </c>
      <c r="K78" s="56">
        <v>0</v>
      </c>
      <c r="L78" s="46">
        <v>0</v>
      </c>
      <c r="M78" s="117"/>
      <c r="N78" s="119">
        <v>0</v>
      </c>
      <c r="O78" s="119">
        <v>0</v>
      </c>
      <c r="P78" s="119"/>
      <c r="Q78" s="119">
        <v>0</v>
      </c>
      <c r="R78" s="119">
        <v>0</v>
      </c>
      <c r="S78" s="47"/>
    </row>
    <row r="79" spans="1:19" ht="9" customHeight="1" x14ac:dyDescent="0.2">
      <c r="A79" s="501"/>
      <c r="B79" s="501"/>
      <c r="C79" s="48" t="s">
        <v>4</v>
      </c>
      <c r="D79" s="49">
        <v>29</v>
      </c>
      <c r="E79" s="50">
        <v>0</v>
      </c>
      <c r="F79" s="50">
        <v>0</v>
      </c>
      <c r="G79" s="50">
        <v>0</v>
      </c>
      <c r="H79" s="50">
        <v>0</v>
      </c>
      <c r="I79" s="50">
        <v>0</v>
      </c>
      <c r="J79" s="51">
        <v>0</v>
      </c>
      <c r="K79" s="50">
        <v>0</v>
      </c>
      <c r="L79" s="73">
        <v>0</v>
      </c>
      <c r="M79" s="118"/>
      <c r="N79" s="120">
        <v>0</v>
      </c>
      <c r="O79" s="120">
        <v>0</v>
      </c>
      <c r="P79" s="120">
        <v>0</v>
      </c>
      <c r="Q79" s="120">
        <v>0</v>
      </c>
      <c r="R79" s="120">
        <v>0</v>
      </c>
      <c r="S79" s="47"/>
    </row>
    <row r="80" spans="1:19" ht="12.75" customHeight="1" x14ac:dyDescent="0.2">
      <c r="A80" s="501"/>
      <c r="B80" s="501"/>
      <c r="C80" s="53" t="s">
        <v>3</v>
      </c>
      <c r="D80" s="54">
        <v>30</v>
      </c>
      <c r="E80" s="55">
        <v>0</v>
      </c>
      <c r="F80" s="55">
        <v>0</v>
      </c>
      <c r="G80" s="55">
        <v>0</v>
      </c>
      <c r="H80" s="55">
        <v>0</v>
      </c>
      <c r="I80" s="55">
        <v>0</v>
      </c>
      <c r="J80" s="55">
        <v>0</v>
      </c>
      <c r="K80" s="56">
        <v>0</v>
      </c>
      <c r="L80" s="46">
        <v>0</v>
      </c>
      <c r="M80" s="117"/>
      <c r="N80" s="119">
        <v>0</v>
      </c>
      <c r="O80" s="119">
        <v>0</v>
      </c>
      <c r="P80" s="119"/>
      <c r="Q80" s="119">
        <v>0</v>
      </c>
      <c r="R80" s="119">
        <v>0</v>
      </c>
      <c r="S80" s="47"/>
    </row>
    <row r="81" spans="1:19" ht="9" customHeight="1" x14ac:dyDescent="0.2">
      <c r="A81" s="501"/>
      <c r="B81" s="501"/>
      <c r="C81" s="48" t="s">
        <v>4</v>
      </c>
      <c r="D81" s="49">
        <v>33</v>
      </c>
      <c r="E81" s="50">
        <v>0</v>
      </c>
      <c r="F81" s="50">
        <v>0</v>
      </c>
      <c r="G81" s="50">
        <v>0</v>
      </c>
      <c r="H81" s="50">
        <v>0</v>
      </c>
      <c r="I81" s="50">
        <v>0</v>
      </c>
      <c r="J81" s="51">
        <v>0</v>
      </c>
      <c r="K81" s="50">
        <v>0</v>
      </c>
      <c r="L81" s="73">
        <v>0</v>
      </c>
      <c r="M81" s="118"/>
      <c r="N81" s="120">
        <v>0</v>
      </c>
      <c r="O81" s="120">
        <v>0</v>
      </c>
      <c r="P81" s="120">
        <v>0</v>
      </c>
      <c r="Q81" s="120">
        <v>0</v>
      </c>
      <c r="R81" s="120">
        <v>0</v>
      </c>
      <c r="S81" s="47"/>
    </row>
    <row r="82" spans="1:19" ht="12.75" customHeight="1" x14ac:dyDescent="0.2">
      <c r="A82" s="501"/>
      <c r="B82" s="501"/>
      <c r="C82" s="53" t="s">
        <v>3</v>
      </c>
      <c r="D82" s="54">
        <v>34</v>
      </c>
      <c r="E82" s="55">
        <v>0</v>
      </c>
      <c r="F82" s="55">
        <v>0</v>
      </c>
      <c r="G82" s="55">
        <v>0</v>
      </c>
      <c r="H82" s="55">
        <v>0</v>
      </c>
      <c r="I82" s="55">
        <v>0</v>
      </c>
      <c r="J82" s="55">
        <v>0</v>
      </c>
      <c r="K82" s="56">
        <v>0</v>
      </c>
      <c r="L82" s="46">
        <v>0</v>
      </c>
      <c r="M82" s="117"/>
      <c r="N82" s="119">
        <v>0</v>
      </c>
      <c r="O82" s="119">
        <v>0</v>
      </c>
      <c r="P82" s="119"/>
      <c r="Q82" s="119">
        <v>0</v>
      </c>
      <c r="R82" s="119">
        <v>0</v>
      </c>
      <c r="S82" s="47"/>
    </row>
    <row r="83" spans="1:19" ht="9" customHeight="1" x14ac:dyDescent="0.2">
      <c r="A83" s="501"/>
      <c r="B83" s="501"/>
      <c r="C83" s="48" t="s">
        <v>4</v>
      </c>
      <c r="D83" s="49">
        <v>35</v>
      </c>
      <c r="E83" s="50">
        <v>0</v>
      </c>
      <c r="F83" s="50">
        <v>0</v>
      </c>
      <c r="G83" s="50">
        <v>0</v>
      </c>
      <c r="H83" s="50">
        <v>0</v>
      </c>
      <c r="I83" s="50">
        <v>0</v>
      </c>
      <c r="J83" s="51">
        <v>0</v>
      </c>
      <c r="K83" s="50">
        <v>0</v>
      </c>
      <c r="L83" s="73">
        <v>0</v>
      </c>
      <c r="M83" s="118"/>
      <c r="N83" s="120">
        <v>0</v>
      </c>
      <c r="O83" s="120">
        <v>0</v>
      </c>
      <c r="P83" s="120">
        <v>0</v>
      </c>
      <c r="Q83" s="120">
        <v>0</v>
      </c>
      <c r="R83" s="120">
        <v>0</v>
      </c>
      <c r="S83" s="47"/>
    </row>
    <row r="84" spans="1:19" ht="12.75" customHeight="1" x14ac:dyDescent="0.2">
      <c r="A84" s="501"/>
      <c r="B84" s="501"/>
      <c r="C84" s="53" t="s">
        <v>3</v>
      </c>
      <c r="D84" s="54">
        <v>36</v>
      </c>
      <c r="E84" s="55">
        <v>0</v>
      </c>
      <c r="F84" s="55">
        <v>0</v>
      </c>
      <c r="G84" s="55">
        <v>0</v>
      </c>
      <c r="H84" s="55">
        <v>0</v>
      </c>
      <c r="I84" s="55">
        <v>0</v>
      </c>
      <c r="J84" s="55">
        <v>0</v>
      </c>
      <c r="K84" s="56">
        <v>0</v>
      </c>
      <c r="L84" s="46">
        <v>0</v>
      </c>
      <c r="M84" s="117"/>
      <c r="N84" s="119">
        <v>0</v>
      </c>
      <c r="O84" s="119">
        <v>0</v>
      </c>
      <c r="P84" s="119"/>
      <c r="Q84" s="119">
        <v>0</v>
      </c>
      <c r="R84" s="119">
        <v>0</v>
      </c>
      <c r="S84" s="47"/>
    </row>
    <row r="85" spans="1:19" ht="9" customHeight="1" x14ac:dyDescent="0.2">
      <c r="A85" s="501"/>
      <c r="B85" s="501"/>
      <c r="C85" s="48" t="s">
        <v>4</v>
      </c>
      <c r="D85" s="49">
        <v>37</v>
      </c>
      <c r="E85" s="50">
        <v>0</v>
      </c>
      <c r="F85" s="50">
        <v>0</v>
      </c>
      <c r="G85" s="50">
        <v>0</v>
      </c>
      <c r="H85" s="50">
        <v>0</v>
      </c>
      <c r="I85" s="50">
        <v>0</v>
      </c>
      <c r="J85" s="51">
        <v>0</v>
      </c>
      <c r="K85" s="50">
        <v>0</v>
      </c>
      <c r="L85" s="73">
        <v>0</v>
      </c>
      <c r="M85" s="118"/>
      <c r="N85" s="120">
        <v>0</v>
      </c>
      <c r="O85" s="120">
        <v>0</v>
      </c>
      <c r="P85" s="120">
        <v>0</v>
      </c>
      <c r="Q85" s="120">
        <v>0</v>
      </c>
      <c r="R85" s="120">
        <v>0</v>
      </c>
      <c r="S85" s="47"/>
    </row>
    <row r="86" spans="1:19" ht="12.75" customHeight="1" x14ac:dyDescent="0.2">
      <c r="A86" s="501"/>
      <c r="B86" s="501"/>
      <c r="C86" s="53" t="s">
        <v>3</v>
      </c>
      <c r="D86" s="54">
        <v>38</v>
      </c>
      <c r="E86" s="55">
        <v>0</v>
      </c>
      <c r="F86" s="55">
        <v>0</v>
      </c>
      <c r="G86" s="55">
        <v>0</v>
      </c>
      <c r="H86" s="55">
        <v>0</v>
      </c>
      <c r="I86" s="55">
        <v>0</v>
      </c>
      <c r="J86" s="55">
        <v>0</v>
      </c>
      <c r="K86" s="56">
        <v>0</v>
      </c>
      <c r="L86" s="46">
        <v>0</v>
      </c>
      <c r="M86" s="117"/>
      <c r="N86" s="119">
        <v>0</v>
      </c>
      <c r="O86" s="119">
        <v>0</v>
      </c>
      <c r="P86" s="119"/>
      <c r="Q86" s="119">
        <v>0</v>
      </c>
      <c r="R86" s="119">
        <v>0</v>
      </c>
      <c r="S86" s="47"/>
    </row>
    <row r="87" spans="1:19" ht="9" customHeight="1" x14ac:dyDescent="0.2">
      <c r="A87" s="501"/>
      <c r="B87" s="501"/>
      <c r="C87" s="48" t="s">
        <v>4</v>
      </c>
      <c r="D87" s="49">
        <v>39</v>
      </c>
      <c r="E87" s="50">
        <v>0</v>
      </c>
      <c r="F87" s="50">
        <v>0</v>
      </c>
      <c r="G87" s="50">
        <v>0</v>
      </c>
      <c r="H87" s="50">
        <v>0</v>
      </c>
      <c r="I87" s="50">
        <v>0</v>
      </c>
      <c r="J87" s="51">
        <v>0</v>
      </c>
      <c r="K87" s="50">
        <v>0</v>
      </c>
      <c r="L87" s="73">
        <v>0</v>
      </c>
      <c r="M87" s="118"/>
      <c r="N87" s="120">
        <v>0</v>
      </c>
      <c r="O87" s="120">
        <v>0</v>
      </c>
      <c r="P87" s="120">
        <v>0</v>
      </c>
      <c r="Q87" s="120">
        <v>0</v>
      </c>
      <c r="R87" s="120">
        <v>0</v>
      </c>
      <c r="S87" s="47"/>
    </row>
    <row r="88" spans="1:19" ht="12.75" customHeight="1" x14ac:dyDescent="0.2">
      <c r="A88" s="501"/>
      <c r="B88" s="501"/>
      <c r="C88" s="53" t="s">
        <v>3</v>
      </c>
      <c r="D88" s="54">
        <v>40</v>
      </c>
      <c r="E88" s="55">
        <v>0</v>
      </c>
      <c r="F88" s="55">
        <v>0</v>
      </c>
      <c r="G88" s="55">
        <v>0</v>
      </c>
      <c r="H88" s="55">
        <v>0</v>
      </c>
      <c r="I88" s="55">
        <v>0</v>
      </c>
      <c r="J88" s="55">
        <v>0</v>
      </c>
      <c r="K88" s="56">
        <v>0</v>
      </c>
      <c r="L88" s="46">
        <v>0</v>
      </c>
      <c r="M88" s="117"/>
      <c r="N88" s="119">
        <v>0</v>
      </c>
      <c r="O88" s="119">
        <v>0</v>
      </c>
      <c r="P88" s="119"/>
      <c r="Q88" s="119">
        <v>0</v>
      </c>
      <c r="R88" s="119">
        <v>0</v>
      </c>
      <c r="S88" s="47"/>
    </row>
    <row r="89" spans="1:19" ht="9" customHeight="1" x14ac:dyDescent="0.2">
      <c r="A89" s="502"/>
      <c r="B89" s="502"/>
      <c r="C89" s="58"/>
      <c r="D89" s="59"/>
      <c r="E89" s="61">
        <v>0</v>
      </c>
      <c r="F89" s="61">
        <v>0</v>
      </c>
      <c r="G89" s="61">
        <v>0</v>
      </c>
      <c r="H89" s="61">
        <v>0</v>
      </c>
      <c r="I89" s="61">
        <v>0</v>
      </c>
      <c r="J89" s="60">
        <v>0</v>
      </c>
      <c r="K89" s="61">
        <v>0</v>
      </c>
      <c r="L89" s="73">
        <v>0</v>
      </c>
      <c r="M89" s="118"/>
      <c r="N89" s="120">
        <v>0</v>
      </c>
      <c r="O89" s="120">
        <v>0</v>
      </c>
      <c r="P89" s="120">
        <v>0</v>
      </c>
      <c r="Q89" s="120">
        <v>0</v>
      </c>
      <c r="R89" s="120">
        <v>0</v>
      </c>
      <c r="S89" s="47"/>
    </row>
    <row r="90" spans="1:19" ht="12.75" customHeight="1" x14ac:dyDescent="0.2">
      <c r="A90" s="492">
        <v>33359</v>
      </c>
      <c r="B90" s="492">
        <v>33542</v>
      </c>
      <c r="C90" s="42" t="s">
        <v>3</v>
      </c>
      <c r="D90" s="43">
        <v>0</v>
      </c>
      <c r="E90" s="44">
        <v>0</v>
      </c>
      <c r="F90" s="44">
        <v>0</v>
      </c>
      <c r="G90" s="44">
        <v>0</v>
      </c>
      <c r="H90" s="44">
        <v>0</v>
      </c>
      <c r="I90" s="44">
        <v>0</v>
      </c>
      <c r="J90" s="44">
        <v>0</v>
      </c>
      <c r="K90" s="45">
        <v>0</v>
      </c>
      <c r="L90" s="46">
        <v>0</v>
      </c>
      <c r="M90" s="117"/>
      <c r="N90" s="119">
        <v>0</v>
      </c>
      <c r="O90" s="119">
        <v>0</v>
      </c>
      <c r="P90" s="119"/>
      <c r="Q90" s="119">
        <v>0</v>
      </c>
      <c r="R90" s="119">
        <v>0</v>
      </c>
      <c r="S90" s="47"/>
    </row>
    <row r="91" spans="1:19" ht="9" customHeight="1" x14ac:dyDescent="0.2">
      <c r="A91" s="525"/>
      <c r="B91" s="525"/>
      <c r="C91" s="48" t="s">
        <v>4</v>
      </c>
      <c r="D91" s="49">
        <v>0</v>
      </c>
      <c r="E91" s="50">
        <v>0</v>
      </c>
      <c r="F91" s="50">
        <v>0</v>
      </c>
      <c r="G91" s="50">
        <v>0</v>
      </c>
      <c r="H91" s="50">
        <v>0</v>
      </c>
      <c r="I91" s="50">
        <v>0</v>
      </c>
      <c r="J91" s="51">
        <v>0</v>
      </c>
      <c r="K91" s="50">
        <v>0</v>
      </c>
      <c r="L91" s="73">
        <v>0</v>
      </c>
      <c r="M91" s="118"/>
      <c r="N91" s="120">
        <v>0</v>
      </c>
      <c r="O91" s="120">
        <v>0</v>
      </c>
      <c r="P91" s="120">
        <v>0</v>
      </c>
      <c r="Q91" s="120">
        <v>0</v>
      </c>
      <c r="R91" s="120">
        <v>0</v>
      </c>
      <c r="S91" s="47"/>
    </row>
    <row r="92" spans="1:19" ht="12.75" customHeight="1" x14ac:dyDescent="0.2">
      <c r="A92" s="500">
        <v>33359</v>
      </c>
      <c r="B92" s="500">
        <v>33542</v>
      </c>
      <c r="C92" s="53" t="s">
        <v>3</v>
      </c>
      <c r="D92" s="54">
        <v>1</v>
      </c>
      <c r="E92" s="55">
        <v>0</v>
      </c>
      <c r="F92" s="55">
        <v>0</v>
      </c>
      <c r="G92" s="55">
        <v>0</v>
      </c>
      <c r="H92" s="55">
        <v>0</v>
      </c>
      <c r="I92" s="55">
        <v>0</v>
      </c>
      <c r="J92" s="55">
        <v>0</v>
      </c>
      <c r="K92" s="56">
        <v>0</v>
      </c>
      <c r="L92" s="46">
        <v>0</v>
      </c>
      <c r="M92" s="117"/>
      <c r="N92" s="119">
        <v>0</v>
      </c>
      <c r="O92" s="119">
        <v>0</v>
      </c>
      <c r="P92" s="119"/>
      <c r="Q92" s="119">
        <v>0</v>
      </c>
      <c r="R92" s="119">
        <v>0</v>
      </c>
      <c r="S92" s="47"/>
    </row>
    <row r="93" spans="1:19" ht="9" customHeight="1" x14ac:dyDescent="0.2">
      <c r="A93" s="500"/>
      <c r="B93" s="500"/>
      <c r="C93" s="48" t="s">
        <v>4</v>
      </c>
      <c r="D93" s="49">
        <v>2</v>
      </c>
      <c r="E93" s="50">
        <v>0</v>
      </c>
      <c r="F93" s="50">
        <v>0</v>
      </c>
      <c r="G93" s="50">
        <v>0</v>
      </c>
      <c r="H93" s="50">
        <v>0</v>
      </c>
      <c r="I93" s="50">
        <v>0</v>
      </c>
      <c r="J93" s="51">
        <v>0</v>
      </c>
      <c r="K93" s="50">
        <v>0</v>
      </c>
      <c r="L93" s="73">
        <v>0</v>
      </c>
      <c r="M93" s="118"/>
      <c r="N93" s="120">
        <v>0</v>
      </c>
      <c r="O93" s="120">
        <v>0</v>
      </c>
      <c r="P93" s="120">
        <v>0</v>
      </c>
      <c r="Q93" s="120">
        <v>0</v>
      </c>
      <c r="R93" s="120">
        <v>0</v>
      </c>
      <c r="S93" s="47"/>
    </row>
    <row r="94" spans="1:19" ht="12.75" customHeight="1" x14ac:dyDescent="0.2">
      <c r="A94" s="501"/>
      <c r="B94" s="501"/>
      <c r="C94" s="53" t="s">
        <v>3</v>
      </c>
      <c r="D94" s="54">
        <v>3</v>
      </c>
      <c r="E94" s="55">
        <v>0</v>
      </c>
      <c r="F94" s="55">
        <v>0</v>
      </c>
      <c r="G94" s="55">
        <v>0</v>
      </c>
      <c r="H94" s="55">
        <v>0</v>
      </c>
      <c r="I94" s="55">
        <v>0</v>
      </c>
      <c r="J94" s="55">
        <v>0</v>
      </c>
      <c r="K94" s="56">
        <v>0</v>
      </c>
      <c r="L94" s="46">
        <v>0</v>
      </c>
      <c r="M94" s="117"/>
      <c r="N94" s="119">
        <v>0</v>
      </c>
      <c r="O94" s="119">
        <v>0</v>
      </c>
      <c r="P94" s="119"/>
      <c r="Q94" s="119">
        <v>0</v>
      </c>
      <c r="R94" s="119">
        <v>0</v>
      </c>
      <c r="S94" s="47"/>
    </row>
    <row r="95" spans="1:19" ht="9" customHeight="1" x14ac:dyDescent="0.2">
      <c r="A95" s="501"/>
      <c r="B95" s="501"/>
      <c r="C95" s="48" t="s">
        <v>4</v>
      </c>
      <c r="D95" s="49">
        <v>4</v>
      </c>
      <c r="E95" s="50">
        <v>0</v>
      </c>
      <c r="F95" s="50">
        <v>0</v>
      </c>
      <c r="G95" s="50">
        <v>0</v>
      </c>
      <c r="H95" s="50">
        <v>0</v>
      </c>
      <c r="I95" s="50">
        <v>0</v>
      </c>
      <c r="J95" s="51">
        <v>0</v>
      </c>
      <c r="K95" s="50">
        <v>0</v>
      </c>
      <c r="L95" s="73">
        <v>0</v>
      </c>
      <c r="M95" s="118"/>
      <c r="N95" s="120">
        <v>0</v>
      </c>
      <c r="O95" s="120">
        <v>0</v>
      </c>
      <c r="P95" s="120">
        <v>0</v>
      </c>
      <c r="Q95" s="120">
        <v>0</v>
      </c>
      <c r="R95" s="120">
        <v>0</v>
      </c>
      <c r="S95" s="47"/>
    </row>
    <row r="96" spans="1:19" ht="12.75" customHeight="1" x14ac:dyDescent="0.2">
      <c r="A96" s="501"/>
      <c r="B96" s="501"/>
      <c r="C96" s="53" t="s">
        <v>3</v>
      </c>
      <c r="D96" s="54">
        <v>5</v>
      </c>
      <c r="E96" s="55">
        <v>0</v>
      </c>
      <c r="F96" s="55">
        <v>0</v>
      </c>
      <c r="G96" s="55">
        <v>0</v>
      </c>
      <c r="H96" s="55">
        <v>0</v>
      </c>
      <c r="I96" s="55">
        <v>0</v>
      </c>
      <c r="J96" s="55">
        <v>0</v>
      </c>
      <c r="K96" s="56">
        <v>0</v>
      </c>
      <c r="L96" s="46">
        <v>0</v>
      </c>
      <c r="M96" s="117"/>
      <c r="N96" s="119">
        <v>0</v>
      </c>
      <c r="O96" s="119">
        <v>0</v>
      </c>
      <c r="P96" s="119"/>
      <c r="Q96" s="119">
        <v>0</v>
      </c>
      <c r="R96" s="119">
        <v>0</v>
      </c>
      <c r="S96" s="47"/>
    </row>
    <row r="97" spans="1:19" ht="9" customHeight="1" x14ac:dyDescent="0.2">
      <c r="A97" s="501"/>
      <c r="B97" s="501"/>
      <c r="C97" s="48" t="s">
        <v>4</v>
      </c>
      <c r="D97" s="49">
        <v>6</v>
      </c>
      <c r="E97" s="50">
        <v>0</v>
      </c>
      <c r="F97" s="50">
        <v>0</v>
      </c>
      <c r="G97" s="50">
        <v>0</v>
      </c>
      <c r="H97" s="50">
        <v>0</v>
      </c>
      <c r="I97" s="50">
        <v>0</v>
      </c>
      <c r="J97" s="51">
        <v>0</v>
      </c>
      <c r="K97" s="50">
        <v>0</v>
      </c>
      <c r="L97" s="73">
        <v>0</v>
      </c>
      <c r="M97" s="118"/>
      <c r="N97" s="120">
        <v>0</v>
      </c>
      <c r="O97" s="120">
        <v>0</v>
      </c>
      <c r="P97" s="120">
        <v>0</v>
      </c>
      <c r="Q97" s="120">
        <v>0</v>
      </c>
      <c r="R97" s="120">
        <v>0</v>
      </c>
      <c r="S97" s="47"/>
    </row>
    <row r="98" spans="1:19" ht="12.75" customHeight="1" x14ac:dyDescent="0.2">
      <c r="A98" s="501"/>
      <c r="B98" s="501"/>
      <c r="C98" s="53" t="s">
        <v>3</v>
      </c>
      <c r="D98" s="54">
        <v>7</v>
      </c>
      <c r="E98" s="55">
        <v>0</v>
      </c>
      <c r="F98" s="55">
        <v>0</v>
      </c>
      <c r="G98" s="55">
        <v>0</v>
      </c>
      <c r="H98" s="55">
        <v>0</v>
      </c>
      <c r="I98" s="55">
        <v>0</v>
      </c>
      <c r="J98" s="55">
        <v>0</v>
      </c>
      <c r="K98" s="56">
        <v>0</v>
      </c>
      <c r="L98" s="46">
        <v>0</v>
      </c>
      <c r="M98" s="117"/>
      <c r="N98" s="119">
        <v>0</v>
      </c>
      <c r="O98" s="119">
        <v>0</v>
      </c>
      <c r="P98" s="119"/>
      <c r="Q98" s="119">
        <v>0</v>
      </c>
      <c r="R98" s="119">
        <v>0</v>
      </c>
      <c r="S98" s="47"/>
    </row>
    <row r="99" spans="1:19" ht="9" customHeight="1" x14ac:dyDescent="0.2">
      <c r="A99" s="501"/>
      <c r="B99" s="501"/>
      <c r="C99" s="48" t="s">
        <v>4</v>
      </c>
      <c r="D99" s="49">
        <v>8</v>
      </c>
      <c r="E99" s="50">
        <v>0</v>
      </c>
      <c r="F99" s="50">
        <v>0</v>
      </c>
      <c r="G99" s="50">
        <v>0</v>
      </c>
      <c r="H99" s="50">
        <v>0</v>
      </c>
      <c r="I99" s="50">
        <v>0</v>
      </c>
      <c r="J99" s="51">
        <v>0</v>
      </c>
      <c r="K99" s="50">
        <v>0</v>
      </c>
      <c r="L99" s="73">
        <v>0</v>
      </c>
      <c r="M99" s="118"/>
      <c r="N99" s="120">
        <v>0</v>
      </c>
      <c r="O99" s="120">
        <v>0</v>
      </c>
      <c r="P99" s="120">
        <v>0</v>
      </c>
      <c r="Q99" s="120">
        <v>0</v>
      </c>
      <c r="R99" s="120">
        <v>0</v>
      </c>
      <c r="S99" s="47"/>
    </row>
    <row r="100" spans="1:19" ht="12.75" customHeight="1" x14ac:dyDescent="0.2">
      <c r="A100" s="501"/>
      <c r="B100" s="501"/>
      <c r="C100" s="53" t="s">
        <v>3</v>
      </c>
      <c r="D100" s="54">
        <v>9</v>
      </c>
      <c r="E100" s="55">
        <v>0</v>
      </c>
      <c r="F100" s="55">
        <v>0</v>
      </c>
      <c r="G100" s="55">
        <v>0</v>
      </c>
      <c r="H100" s="55">
        <v>0</v>
      </c>
      <c r="I100" s="55">
        <v>0</v>
      </c>
      <c r="J100" s="55">
        <v>0</v>
      </c>
      <c r="K100" s="56">
        <v>0</v>
      </c>
      <c r="L100" s="46">
        <v>0</v>
      </c>
      <c r="M100" s="117"/>
      <c r="N100" s="119">
        <v>0</v>
      </c>
      <c r="O100" s="119">
        <v>0</v>
      </c>
      <c r="P100" s="119"/>
      <c r="Q100" s="119">
        <v>0</v>
      </c>
      <c r="R100" s="119">
        <v>0</v>
      </c>
      <c r="S100" s="47"/>
    </row>
    <row r="101" spans="1:19" ht="9" customHeight="1" x14ac:dyDescent="0.2">
      <c r="A101" s="501"/>
      <c r="B101" s="501"/>
      <c r="C101" s="48" t="s">
        <v>4</v>
      </c>
      <c r="D101" s="49">
        <v>10</v>
      </c>
      <c r="E101" s="50">
        <v>0</v>
      </c>
      <c r="F101" s="50">
        <v>0</v>
      </c>
      <c r="G101" s="50">
        <v>0</v>
      </c>
      <c r="H101" s="50">
        <v>0</v>
      </c>
      <c r="I101" s="50">
        <v>0</v>
      </c>
      <c r="J101" s="51">
        <v>0</v>
      </c>
      <c r="K101" s="50">
        <v>0</v>
      </c>
      <c r="L101" s="73">
        <v>0</v>
      </c>
      <c r="M101" s="118"/>
      <c r="N101" s="120">
        <v>0</v>
      </c>
      <c r="O101" s="120">
        <v>0</v>
      </c>
      <c r="P101" s="120">
        <v>0</v>
      </c>
      <c r="Q101" s="120">
        <v>0</v>
      </c>
      <c r="R101" s="120">
        <v>0</v>
      </c>
      <c r="S101" s="47"/>
    </row>
    <row r="102" spans="1:19" ht="12.75" customHeight="1" x14ac:dyDescent="0.2">
      <c r="A102" s="501"/>
      <c r="B102" s="501"/>
      <c r="C102" s="53" t="s">
        <v>3</v>
      </c>
      <c r="D102" s="54">
        <v>11</v>
      </c>
      <c r="E102" s="55">
        <v>0</v>
      </c>
      <c r="F102" s="55">
        <v>0</v>
      </c>
      <c r="G102" s="55">
        <v>0</v>
      </c>
      <c r="H102" s="55">
        <v>0</v>
      </c>
      <c r="I102" s="55">
        <v>0</v>
      </c>
      <c r="J102" s="55">
        <v>0</v>
      </c>
      <c r="K102" s="56">
        <v>0</v>
      </c>
      <c r="L102" s="46">
        <v>0</v>
      </c>
      <c r="M102" s="117"/>
      <c r="N102" s="119">
        <v>0</v>
      </c>
      <c r="O102" s="119">
        <v>0</v>
      </c>
      <c r="P102" s="119"/>
      <c r="Q102" s="119">
        <v>0</v>
      </c>
      <c r="R102" s="119">
        <v>0</v>
      </c>
      <c r="S102" s="47"/>
    </row>
    <row r="103" spans="1:19" ht="9" customHeight="1" x14ac:dyDescent="0.2">
      <c r="A103" s="501"/>
      <c r="B103" s="501"/>
      <c r="C103" s="48" t="s">
        <v>4</v>
      </c>
      <c r="D103" s="49">
        <v>12</v>
      </c>
      <c r="E103" s="50">
        <v>0</v>
      </c>
      <c r="F103" s="50">
        <v>0</v>
      </c>
      <c r="G103" s="50">
        <v>0</v>
      </c>
      <c r="H103" s="50">
        <v>0</v>
      </c>
      <c r="I103" s="50">
        <v>0</v>
      </c>
      <c r="J103" s="51">
        <v>0</v>
      </c>
      <c r="K103" s="50">
        <v>0</v>
      </c>
      <c r="L103" s="73">
        <v>0</v>
      </c>
      <c r="M103" s="118"/>
      <c r="N103" s="120">
        <v>0</v>
      </c>
      <c r="O103" s="120">
        <v>0</v>
      </c>
      <c r="P103" s="120">
        <v>0</v>
      </c>
      <c r="Q103" s="120">
        <v>0</v>
      </c>
      <c r="R103" s="120">
        <v>0</v>
      </c>
      <c r="S103" s="47"/>
    </row>
    <row r="104" spans="1:19" ht="12.75" customHeight="1" x14ac:dyDescent="0.2">
      <c r="A104" s="501"/>
      <c r="B104" s="501"/>
      <c r="C104" s="53" t="s">
        <v>3</v>
      </c>
      <c r="D104" s="54">
        <v>13</v>
      </c>
      <c r="E104" s="55">
        <v>0</v>
      </c>
      <c r="F104" s="55">
        <v>0</v>
      </c>
      <c r="G104" s="55">
        <v>0</v>
      </c>
      <c r="H104" s="55">
        <v>0</v>
      </c>
      <c r="I104" s="55">
        <v>0</v>
      </c>
      <c r="J104" s="55">
        <v>0</v>
      </c>
      <c r="K104" s="56">
        <v>0</v>
      </c>
      <c r="L104" s="46">
        <v>0</v>
      </c>
      <c r="M104" s="117"/>
      <c r="N104" s="119">
        <v>0</v>
      </c>
      <c r="O104" s="119">
        <v>0</v>
      </c>
      <c r="P104" s="119"/>
      <c r="Q104" s="119">
        <v>0</v>
      </c>
      <c r="R104" s="119">
        <v>0</v>
      </c>
      <c r="S104" s="47"/>
    </row>
    <row r="105" spans="1:19" ht="9" customHeight="1" x14ac:dyDescent="0.2">
      <c r="A105" s="501"/>
      <c r="B105" s="501"/>
      <c r="C105" s="48" t="s">
        <v>4</v>
      </c>
      <c r="D105" s="49">
        <v>14</v>
      </c>
      <c r="E105" s="50">
        <v>0</v>
      </c>
      <c r="F105" s="50">
        <v>0</v>
      </c>
      <c r="G105" s="50">
        <v>0</v>
      </c>
      <c r="H105" s="50">
        <v>0</v>
      </c>
      <c r="I105" s="50">
        <v>0</v>
      </c>
      <c r="J105" s="51">
        <v>0</v>
      </c>
      <c r="K105" s="50">
        <v>0</v>
      </c>
      <c r="L105" s="73">
        <v>0</v>
      </c>
      <c r="M105" s="118"/>
      <c r="N105" s="120">
        <v>0</v>
      </c>
      <c r="O105" s="120">
        <v>0</v>
      </c>
      <c r="P105" s="120">
        <v>0</v>
      </c>
      <c r="Q105" s="120">
        <v>0</v>
      </c>
      <c r="R105" s="120">
        <v>0</v>
      </c>
      <c r="S105" s="47"/>
    </row>
    <row r="106" spans="1:19" ht="12.75" customHeight="1" x14ac:dyDescent="0.2">
      <c r="A106" s="501"/>
      <c r="B106" s="501"/>
      <c r="C106" s="53" t="s">
        <v>3</v>
      </c>
      <c r="D106" s="54">
        <v>15</v>
      </c>
      <c r="E106" s="55">
        <v>0</v>
      </c>
      <c r="F106" s="55">
        <v>0</v>
      </c>
      <c r="G106" s="55">
        <v>0</v>
      </c>
      <c r="H106" s="55">
        <v>0</v>
      </c>
      <c r="I106" s="55">
        <v>0</v>
      </c>
      <c r="J106" s="55">
        <v>0</v>
      </c>
      <c r="K106" s="56">
        <v>0</v>
      </c>
      <c r="L106" s="46">
        <v>0</v>
      </c>
      <c r="M106" s="117"/>
      <c r="N106" s="119">
        <v>0</v>
      </c>
      <c r="O106" s="119">
        <v>0</v>
      </c>
      <c r="P106" s="119"/>
      <c r="Q106" s="119">
        <v>0</v>
      </c>
      <c r="R106" s="119">
        <v>0</v>
      </c>
      <c r="S106" s="47"/>
    </row>
    <row r="107" spans="1:19" ht="9" customHeight="1" x14ac:dyDescent="0.2">
      <c r="A107" s="501"/>
      <c r="B107" s="501"/>
      <c r="C107" s="48" t="s">
        <v>4</v>
      </c>
      <c r="D107" s="49">
        <v>16</v>
      </c>
      <c r="E107" s="50">
        <v>0</v>
      </c>
      <c r="F107" s="50">
        <v>0</v>
      </c>
      <c r="G107" s="50">
        <v>0</v>
      </c>
      <c r="H107" s="50">
        <v>0</v>
      </c>
      <c r="I107" s="50">
        <v>0</v>
      </c>
      <c r="J107" s="51">
        <v>0</v>
      </c>
      <c r="K107" s="50">
        <v>0</v>
      </c>
      <c r="L107" s="73">
        <v>0</v>
      </c>
      <c r="M107" s="118"/>
      <c r="N107" s="120">
        <v>0</v>
      </c>
      <c r="O107" s="120">
        <v>0</v>
      </c>
      <c r="P107" s="120">
        <v>0</v>
      </c>
      <c r="Q107" s="120">
        <v>0</v>
      </c>
      <c r="R107" s="120">
        <v>0</v>
      </c>
      <c r="S107" s="47"/>
    </row>
    <row r="108" spans="1:19" ht="12.75" customHeight="1" x14ac:dyDescent="0.2">
      <c r="A108" s="501"/>
      <c r="B108" s="501"/>
      <c r="C108" s="53" t="s">
        <v>3</v>
      </c>
      <c r="D108" s="54">
        <v>17</v>
      </c>
      <c r="E108" s="55">
        <v>0</v>
      </c>
      <c r="F108" s="55">
        <v>0</v>
      </c>
      <c r="G108" s="55">
        <v>0</v>
      </c>
      <c r="H108" s="55">
        <v>0</v>
      </c>
      <c r="I108" s="55">
        <v>0</v>
      </c>
      <c r="J108" s="55">
        <v>0</v>
      </c>
      <c r="K108" s="56">
        <v>0</v>
      </c>
      <c r="L108" s="46">
        <v>0</v>
      </c>
      <c r="M108" s="117"/>
      <c r="N108" s="119">
        <v>0</v>
      </c>
      <c r="O108" s="119">
        <v>0</v>
      </c>
      <c r="P108" s="119"/>
      <c r="Q108" s="119">
        <v>0</v>
      </c>
      <c r="R108" s="119">
        <v>0</v>
      </c>
      <c r="S108" s="47"/>
    </row>
    <row r="109" spans="1:19" ht="9" customHeight="1" x14ac:dyDescent="0.2">
      <c r="A109" s="501"/>
      <c r="B109" s="501"/>
      <c r="C109" s="48" t="s">
        <v>4</v>
      </c>
      <c r="D109" s="49">
        <v>17</v>
      </c>
      <c r="E109" s="50">
        <v>0</v>
      </c>
      <c r="F109" s="50">
        <v>0</v>
      </c>
      <c r="G109" s="50">
        <v>0</v>
      </c>
      <c r="H109" s="50">
        <v>0</v>
      </c>
      <c r="I109" s="50">
        <v>0</v>
      </c>
      <c r="J109" s="51">
        <v>0</v>
      </c>
      <c r="K109" s="50">
        <v>0</v>
      </c>
      <c r="L109" s="73">
        <v>0</v>
      </c>
      <c r="M109" s="118"/>
      <c r="N109" s="120">
        <v>0</v>
      </c>
      <c r="O109" s="120">
        <v>0</v>
      </c>
      <c r="P109" s="120">
        <v>0</v>
      </c>
      <c r="Q109" s="120">
        <v>0</v>
      </c>
      <c r="R109" s="120">
        <v>0</v>
      </c>
      <c r="S109" s="47"/>
    </row>
    <row r="110" spans="1:19" ht="12.75" customHeight="1" x14ac:dyDescent="0.2">
      <c r="A110" s="501"/>
      <c r="B110" s="501"/>
      <c r="C110" s="53" t="s">
        <v>3</v>
      </c>
      <c r="D110" s="54">
        <v>18</v>
      </c>
      <c r="E110" s="55">
        <v>0</v>
      </c>
      <c r="F110" s="55">
        <v>0</v>
      </c>
      <c r="G110" s="55">
        <v>0</v>
      </c>
      <c r="H110" s="55">
        <v>0</v>
      </c>
      <c r="I110" s="55">
        <v>0</v>
      </c>
      <c r="J110" s="55">
        <v>0</v>
      </c>
      <c r="K110" s="56">
        <v>0</v>
      </c>
      <c r="L110" s="46">
        <v>0</v>
      </c>
      <c r="M110" s="117"/>
      <c r="N110" s="119">
        <v>0</v>
      </c>
      <c r="O110" s="119">
        <v>0</v>
      </c>
      <c r="P110" s="119"/>
      <c r="Q110" s="119">
        <v>0</v>
      </c>
      <c r="R110" s="119">
        <v>0</v>
      </c>
      <c r="S110" s="47"/>
    </row>
    <row r="111" spans="1:19" ht="9" customHeight="1" x14ac:dyDescent="0.2">
      <c r="A111" s="501"/>
      <c r="B111" s="501"/>
      <c r="C111" s="48" t="s">
        <v>4</v>
      </c>
      <c r="D111" s="49">
        <v>19</v>
      </c>
      <c r="E111" s="50">
        <v>0</v>
      </c>
      <c r="F111" s="50">
        <v>0</v>
      </c>
      <c r="G111" s="50">
        <v>0</v>
      </c>
      <c r="H111" s="50">
        <v>0</v>
      </c>
      <c r="I111" s="50">
        <v>0</v>
      </c>
      <c r="J111" s="51">
        <v>0</v>
      </c>
      <c r="K111" s="50">
        <v>0</v>
      </c>
      <c r="L111" s="73">
        <v>0</v>
      </c>
      <c r="M111" s="118"/>
      <c r="N111" s="120">
        <v>0</v>
      </c>
      <c r="O111" s="120">
        <v>0</v>
      </c>
      <c r="P111" s="120">
        <v>0</v>
      </c>
      <c r="Q111" s="120">
        <v>0</v>
      </c>
      <c r="R111" s="120">
        <v>0</v>
      </c>
      <c r="S111" s="47"/>
    </row>
    <row r="112" spans="1:19" ht="12.75" customHeight="1" x14ac:dyDescent="0.2">
      <c r="A112" s="501"/>
      <c r="B112" s="501"/>
      <c r="C112" s="53" t="s">
        <v>3</v>
      </c>
      <c r="D112" s="54">
        <v>20</v>
      </c>
      <c r="E112" s="55">
        <v>0</v>
      </c>
      <c r="F112" s="55">
        <v>0</v>
      </c>
      <c r="G112" s="55">
        <v>0</v>
      </c>
      <c r="H112" s="55">
        <v>0</v>
      </c>
      <c r="I112" s="55">
        <v>0</v>
      </c>
      <c r="J112" s="55">
        <v>0</v>
      </c>
      <c r="K112" s="56">
        <v>0</v>
      </c>
      <c r="L112" s="46">
        <v>0</v>
      </c>
      <c r="M112" s="117"/>
      <c r="N112" s="119">
        <v>0</v>
      </c>
      <c r="O112" s="119">
        <v>0</v>
      </c>
      <c r="P112" s="119"/>
      <c r="Q112" s="119">
        <v>0</v>
      </c>
      <c r="R112" s="119">
        <v>0</v>
      </c>
      <c r="S112" s="47"/>
    </row>
    <row r="113" spans="1:19" ht="9" customHeight="1" x14ac:dyDescent="0.2">
      <c r="A113" s="501"/>
      <c r="B113" s="501"/>
      <c r="C113" s="48" t="s">
        <v>4</v>
      </c>
      <c r="D113" s="49">
        <v>21</v>
      </c>
      <c r="E113" s="50">
        <v>0</v>
      </c>
      <c r="F113" s="50">
        <v>0</v>
      </c>
      <c r="G113" s="50">
        <v>0</v>
      </c>
      <c r="H113" s="50">
        <v>0</v>
      </c>
      <c r="I113" s="50">
        <v>0</v>
      </c>
      <c r="J113" s="51">
        <v>0</v>
      </c>
      <c r="K113" s="50">
        <v>0</v>
      </c>
      <c r="L113" s="73">
        <v>0</v>
      </c>
      <c r="M113" s="118"/>
      <c r="N113" s="120">
        <v>0</v>
      </c>
      <c r="O113" s="120">
        <v>0</v>
      </c>
      <c r="P113" s="120">
        <v>0</v>
      </c>
      <c r="Q113" s="120">
        <v>0</v>
      </c>
      <c r="R113" s="120">
        <v>0</v>
      </c>
      <c r="S113" s="47"/>
    </row>
    <row r="114" spans="1:19" ht="12.75" customHeight="1" x14ac:dyDescent="0.2">
      <c r="A114" s="501"/>
      <c r="B114" s="501"/>
      <c r="C114" s="53" t="s">
        <v>3</v>
      </c>
      <c r="D114" s="54">
        <v>22</v>
      </c>
      <c r="E114" s="55">
        <v>0</v>
      </c>
      <c r="F114" s="55">
        <v>0</v>
      </c>
      <c r="G114" s="55">
        <v>0</v>
      </c>
      <c r="H114" s="55">
        <v>0</v>
      </c>
      <c r="I114" s="55">
        <v>0</v>
      </c>
      <c r="J114" s="55">
        <v>0</v>
      </c>
      <c r="K114" s="56">
        <v>0</v>
      </c>
      <c r="L114" s="46">
        <v>0</v>
      </c>
      <c r="M114" s="117"/>
      <c r="N114" s="119">
        <v>0</v>
      </c>
      <c r="O114" s="119">
        <v>0</v>
      </c>
      <c r="P114" s="119"/>
      <c r="Q114" s="119">
        <v>0</v>
      </c>
      <c r="R114" s="119">
        <v>0</v>
      </c>
      <c r="S114" s="47"/>
    </row>
    <row r="115" spans="1:19" ht="9" customHeight="1" x14ac:dyDescent="0.2">
      <c r="A115" s="501"/>
      <c r="B115" s="501"/>
      <c r="C115" s="48" t="s">
        <v>4</v>
      </c>
      <c r="D115" s="49">
        <v>23</v>
      </c>
      <c r="E115" s="50">
        <v>0</v>
      </c>
      <c r="F115" s="50">
        <v>0</v>
      </c>
      <c r="G115" s="50">
        <v>0</v>
      </c>
      <c r="H115" s="50">
        <v>0</v>
      </c>
      <c r="I115" s="50">
        <v>0</v>
      </c>
      <c r="J115" s="51">
        <v>0</v>
      </c>
      <c r="K115" s="50">
        <v>0</v>
      </c>
      <c r="L115" s="73">
        <v>0</v>
      </c>
      <c r="M115" s="118"/>
      <c r="N115" s="120">
        <v>0</v>
      </c>
      <c r="O115" s="120">
        <v>0</v>
      </c>
      <c r="P115" s="120">
        <v>0</v>
      </c>
      <c r="Q115" s="120">
        <v>0</v>
      </c>
      <c r="R115" s="120">
        <v>0</v>
      </c>
      <c r="S115" s="47"/>
    </row>
    <row r="116" spans="1:19" ht="12.75" customHeight="1" x14ac:dyDescent="0.2">
      <c r="A116" s="501"/>
      <c r="B116" s="501"/>
      <c r="C116" s="53" t="s">
        <v>3</v>
      </c>
      <c r="D116" s="54">
        <v>24</v>
      </c>
      <c r="E116" s="55">
        <v>0</v>
      </c>
      <c r="F116" s="55">
        <v>0</v>
      </c>
      <c r="G116" s="55">
        <v>0</v>
      </c>
      <c r="H116" s="55">
        <v>0</v>
      </c>
      <c r="I116" s="55">
        <v>0</v>
      </c>
      <c r="J116" s="55">
        <v>0</v>
      </c>
      <c r="K116" s="56">
        <v>0</v>
      </c>
      <c r="L116" s="46">
        <v>0</v>
      </c>
      <c r="M116" s="117"/>
      <c r="N116" s="119">
        <v>0</v>
      </c>
      <c r="O116" s="119">
        <v>0</v>
      </c>
      <c r="P116" s="119"/>
      <c r="Q116" s="119">
        <v>0</v>
      </c>
      <c r="R116" s="119">
        <v>0</v>
      </c>
      <c r="S116" s="47"/>
    </row>
    <row r="117" spans="1:19" ht="9" customHeight="1" x14ac:dyDescent="0.2">
      <c r="A117" s="501"/>
      <c r="B117" s="501"/>
      <c r="C117" s="48" t="s">
        <v>4</v>
      </c>
      <c r="D117" s="49">
        <v>25</v>
      </c>
      <c r="E117" s="50">
        <v>0</v>
      </c>
      <c r="F117" s="50">
        <v>0</v>
      </c>
      <c r="G117" s="50">
        <v>0</v>
      </c>
      <c r="H117" s="50">
        <v>0</v>
      </c>
      <c r="I117" s="50">
        <v>0</v>
      </c>
      <c r="J117" s="51">
        <v>0</v>
      </c>
      <c r="K117" s="50">
        <v>0</v>
      </c>
      <c r="L117" s="73">
        <v>0</v>
      </c>
      <c r="M117" s="118"/>
      <c r="N117" s="120">
        <v>0</v>
      </c>
      <c r="O117" s="120">
        <v>0</v>
      </c>
      <c r="P117" s="120">
        <v>0</v>
      </c>
      <c r="Q117" s="120">
        <v>0</v>
      </c>
      <c r="R117" s="120">
        <v>0</v>
      </c>
      <c r="S117" s="47"/>
    </row>
    <row r="118" spans="1:19" ht="12.75" customHeight="1" x14ac:dyDescent="0.2">
      <c r="A118" s="501"/>
      <c r="B118" s="501"/>
      <c r="C118" s="53" t="s">
        <v>3</v>
      </c>
      <c r="D118" s="54">
        <v>26</v>
      </c>
      <c r="E118" s="55">
        <v>0</v>
      </c>
      <c r="F118" s="55">
        <v>0</v>
      </c>
      <c r="G118" s="55">
        <v>0</v>
      </c>
      <c r="H118" s="55">
        <v>0</v>
      </c>
      <c r="I118" s="55">
        <v>0</v>
      </c>
      <c r="J118" s="55">
        <v>0</v>
      </c>
      <c r="K118" s="56">
        <v>0</v>
      </c>
      <c r="L118" s="46">
        <v>0</v>
      </c>
      <c r="M118" s="117"/>
      <c r="N118" s="119">
        <v>0</v>
      </c>
      <c r="O118" s="119">
        <v>0</v>
      </c>
      <c r="P118" s="119"/>
      <c r="Q118" s="119">
        <v>0</v>
      </c>
      <c r="R118" s="119">
        <v>0</v>
      </c>
      <c r="S118" s="47"/>
    </row>
    <row r="119" spans="1:19" ht="9" customHeight="1" x14ac:dyDescent="0.2">
      <c r="A119" s="501"/>
      <c r="B119" s="501"/>
      <c r="C119" s="48" t="s">
        <v>4</v>
      </c>
      <c r="D119" s="49">
        <v>27</v>
      </c>
      <c r="E119" s="50">
        <v>0</v>
      </c>
      <c r="F119" s="50">
        <v>0</v>
      </c>
      <c r="G119" s="50">
        <v>0</v>
      </c>
      <c r="H119" s="50">
        <v>0</v>
      </c>
      <c r="I119" s="50">
        <v>0</v>
      </c>
      <c r="J119" s="51">
        <v>0</v>
      </c>
      <c r="K119" s="50">
        <v>0</v>
      </c>
      <c r="L119" s="73">
        <v>0</v>
      </c>
      <c r="M119" s="118"/>
      <c r="N119" s="120">
        <v>0</v>
      </c>
      <c r="O119" s="120">
        <v>0</v>
      </c>
      <c r="P119" s="120">
        <v>0</v>
      </c>
      <c r="Q119" s="120">
        <v>0</v>
      </c>
      <c r="R119" s="120">
        <v>0</v>
      </c>
      <c r="S119" s="47"/>
    </row>
    <row r="120" spans="1:19" ht="12.75" customHeight="1" x14ac:dyDescent="0.2">
      <c r="A120" s="501"/>
      <c r="B120" s="501"/>
      <c r="C120" s="53" t="s">
        <v>3</v>
      </c>
      <c r="D120" s="54">
        <v>28</v>
      </c>
      <c r="E120" s="55">
        <v>0</v>
      </c>
      <c r="F120" s="55">
        <v>0</v>
      </c>
      <c r="G120" s="55">
        <v>0</v>
      </c>
      <c r="H120" s="55">
        <v>0</v>
      </c>
      <c r="I120" s="55">
        <v>0</v>
      </c>
      <c r="J120" s="55">
        <v>0</v>
      </c>
      <c r="K120" s="56">
        <v>0</v>
      </c>
      <c r="L120" s="46">
        <v>0</v>
      </c>
      <c r="M120" s="117"/>
      <c r="N120" s="119">
        <v>0</v>
      </c>
      <c r="O120" s="119">
        <v>0</v>
      </c>
      <c r="P120" s="119"/>
      <c r="Q120" s="119">
        <v>0</v>
      </c>
      <c r="R120" s="119">
        <v>0</v>
      </c>
      <c r="S120" s="47"/>
    </row>
    <row r="121" spans="1:19" ht="9" customHeight="1" x14ac:dyDescent="0.2">
      <c r="A121" s="501"/>
      <c r="B121" s="501"/>
      <c r="C121" s="48" t="s">
        <v>4</v>
      </c>
      <c r="D121" s="49">
        <v>29</v>
      </c>
      <c r="E121" s="50">
        <v>0</v>
      </c>
      <c r="F121" s="50">
        <v>0</v>
      </c>
      <c r="G121" s="50">
        <v>0</v>
      </c>
      <c r="H121" s="50">
        <v>0</v>
      </c>
      <c r="I121" s="50">
        <v>0</v>
      </c>
      <c r="J121" s="51">
        <v>0</v>
      </c>
      <c r="K121" s="50">
        <v>0</v>
      </c>
      <c r="L121" s="73">
        <v>0</v>
      </c>
      <c r="M121" s="118"/>
      <c r="N121" s="120">
        <v>0</v>
      </c>
      <c r="O121" s="120">
        <v>0</v>
      </c>
      <c r="P121" s="120">
        <v>0</v>
      </c>
      <c r="Q121" s="120">
        <v>0</v>
      </c>
      <c r="R121" s="120">
        <v>0</v>
      </c>
      <c r="S121" s="47"/>
    </row>
    <row r="122" spans="1:19" ht="12.75" customHeight="1" x14ac:dyDescent="0.2">
      <c r="A122" s="501"/>
      <c r="B122" s="501"/>
      <c r="C122" s="53" t="s">
        <v>3</v>
      </c>
      <c r="D122" s="54">
        <v>30</v>
      </c>
      <c r="E122" s="55">
        <v>0</v>
      </c>
      <c r="F122" s="55">
        <v>0</v>
      </c>
      <c r="G122" s="55">
        <v>0</v>
      </c>
      <c r="H122" s="55">
        <v>0</v>
      </c>
      <c r="I122" s="55">
        <v>0</v>
      </c>
      <c r="J122" s="55">
        <v>0</v>
      </c>
      <c r="K122" s="56">
        <v>0</v>
      </c>
      <c r="L122" s="46">
        <v>0</v>
      </c>
      <c r="M122" s="117"/>
      <c r="N122" s="119">
        <v>0</v>
      </c>
      <c r="O122" s="119">
        <v>0</v>
      </c>
      <c r="P122" s="119"/>
      <c r="Q122" s="119">
        <v>0</v>
      </c>
      <c r="R122" s="119">
        <v>0</v>
      </c>
      <c r="S122" s="47"/>
    </row>
    <row r="123" spans="1:19" ht="9" customHeight="1" x14ac:dyDescent="0.2">
      <c r="A123" s="501"/>
      <c r="B123" s="501"/>
      <c r="C123" s="48" t="s">
        <v>4</v>
      </c>
      <c r="D123" s="49">
        <v>33</v>
      </c>
      <c r="E123" s="50">
        <v>0</v>
      </c>
      <c r="F123" s="50">
        <v>0</v>
      </c>
      <c r="G123" s="50">
        <v>0</v>
      </c>
      <c r="H123" s="50">
        <v>0</v>
      </c>
      <c r="I123" s="50">
        <v>0</v>
      </c>
      <c r="J123" s="51">
        <v>0</v>
      </c>
      <c r="K123" s="50">
        <v>0</v>
      </c>
      <c r="L123" s="73">
        <v>0</v>
      </c>
      <c r="M123" s="118"/>
      <c r="N123" s="120">
        <v>0</v>
      </c>
      <c r="O123" s="120">
        <v>0</v>
      </c>
      <c r="P123" s="120">
        <v>0</v>
      </c>
      <c r="Q123" s="120">
        <v>0</v>
      </c>
      <c r="R123" s="120">
        <v>0</v>
      </c>
      <c r="S123" s="47"/>
    </row>
    <row r="124" spans="1:19" ht="12.75" customHeight="1" x14ac:dyDescent="0.2">
      <c r="A124" s="501"/>
      <c r="B124" s="501"/>
      <c r="C124" s="53" t="s">
        <v>3</v>
      </c>
      <c r="D124" s="54">
        <v>34</v>
      </c>
      <c r="E124" s="55">
        <v>0</v>
      </c>
      <c r="F124" s="55">
        <v>0</v>
      </c>
      <c r="G124" s="55">
        <v>0</v>
      </c>
      <c r="H124" s="55">
        <v>0</v>
      </c>
      <c r="I124" s="55">
        <v>0</v>
      </c>
      <c r="J124" s="55">
        <v>0</v>
      </c>
      <c r="K124" s="56">
        <v>0</v>
      </c>
      <c r="L124" s="46">
        <v>0</v>
      </c>
      <c r="M124" s="117"/>
      <c r="N124" s="119">
        <v>0</v>
      </c>
      <c r="O124" s="119">
        <v>0</v>
      </c>
      <c r="P124" s="119"/>
      <c r="Q124" s="119">
        <v>0</v>
      </c>
      <c r="R124" s="119">
        <v>0</v>
      </c>
      <c r="S124" s="47"/>
    </row>
    <row r="125" spans="1:19" ht="9" customHeight="1" x14ac:dyDescent="0.2">
      <c r="A125" s="501"/>
      <c r="B125" s="501"/>
      <c r="C125" s="48" t="s">
        <v>4</v>
      </c>
      <c r="D125" s="49">
        <v>35</v>
      </c>
      <c r="E125" s="50">
        <v>0</v>
      </c>
      <c r="F125" s="50">
        <v>0</v>
      </c>
      <c r="G125" s="50">
        <v>0</v>
      </c>
      <c r="H125" s="50">
        <v>0</v>
      </c>
      <c r="I125" s="50">
        <v>0</v>
      </c>
      <c r="J125" s="51">
        <v>0</v>
      </c>
      <c r="K125" s="50">
        <v>0</v>
      </c>
      <c r="L125" s="73">
        <v>0</v>
      </c>
      <c r="M125" s="118"/>
      <c r="N125" s="120">
        <v>0</v>
      </c>
      <c r="O125" s="120">
        <v>0</v>
      </c>
      <c r="P125" s="120">
        <v>0</v>
      </c>
      <c r="Q125" s="120">
        <v>0</v>
      </c>
      <c r="R125" s="120">
        <v>0</v>
      </c>
      <c r="S125" s="47"/>
    </row>
    <row r="126" spans="1:19" ht="12.75" customHeight="1" x14ac:dyDescent="0.2">
      <c r="A126" s="501"/>
      <c r="B126" s="501"/>
      <c r="C126" s="53" t="s">
        <v>3</v>
      </c>
      <c r="D126" s="54">
        <v>36</v>
      </c>
      <c r="E126" s="55">
        <v>0</v>
      </c>
      <c r="F126" s="55">
        <v>0</v>
      </c>
      <c r="G126" s="55">
        <v>0</v>
      </c>
      <c r="H126" s="55">
        <v>0</v>
      </c>
      <c r="I126" s="55">
        <v>0</v>
      </c>
      <c r="J126" s="55">
        <v>0</v>
      </c>
      <c r="K126" s="56">
        <v>0</v>
      </c>
      <c r="L126" s="46">
        <v>0</v>
      </c>
      <c r="M126" s="117"/>
      <c r="N126" s="119">
        <v>0</v>
      </c>
      <c r="O126" s="119">
        <v>0</v>
      </c>
      <c r="P126" s="119"/>
      <c r="Q126" s="119">
        <v>0</v>
      </c>
      <c r="R126" s="119">
        <v>0</v>
      </c>
      <c r="S126" s="47"/>
    </row>
    <row r="127" spans="1:19" ht="9" customHeight="1" x14ac:dyDescent="0.2">
      <c r="A127" s="501"/>
      <c r="B127" s="501"/>
      <c r="C127" s="48" t="s">
        <v>4</v>
      </c>
      <c r="D127" s="49">
        <v>37</v>
      </c>
      <c r="E127" s="50">
        <v>0</v>
      </c>
      <c r="F127" s="50">
        <v>0</v>
      </c>
      <c r="G127" s="50">
        <v>0</v>
      </c>
      <c r="H127" s="50">
        <v>0</v>
      </c>
      <c r="I127" s="50">
        <v>0</v>
      </c>
      <c r="J127" s="51">
        <v>0</v>
      </c>
      <c r="K127" s="50">
        <v>0</v>
      </c>
      <c r="L127" s="73">
        <v>0</v>
      </c>
      <c r="M127" s="118"/>
      <c r="N127" s="120">
        <v>0</v>
      </c>
      <c r="O127" s="120">
        <v>0</v>
      </c>
      <c r="P127" s="120">
        <v>0</v>
      </c>
      <c r="Q127" s="120">
        <v>0</v>
      </c>
      <c r="R127" s="120">
        <v>0</v>
      </c>
      <c r="S127" s="47"/>
    </row>
    <row r="128" spans="1:19" ht="12.75" customHeight="1" x14ac:dyDescent="0.2">
      <c r="A128" s="501"/>
      <c r="B128" s="501"/>
      <c r="C128" s="53" t="s">
        <v>3</v>
      </c>
      <c r="D128" s="54">
        <v>38</v>
      </c>
      <c r="E128" s="55">
        <v>0</v>
      </c>
      <c r="F128" s="55">
        <v>0</v>
      </c>
      <c r="G128" s="55">
        <v>0</v>
      </c>
      <c r="H128" s="55">
        <v>0</v>
      </c>
      <c r="I128" s="55">
        <v>0</v>
      </c>
      <c r="J128" s="55">
        <v>0</v>
      </c>
      <c r="K128" s="56">
        <v>0</v>
      </c>
      <c r="L128" s="46">
        <v>0</v>
      </c>
      <c r="M128" s="117"/>
      <c r="N128" s="119">
        <v>0</v>
      </c>
      <c r="O128" s="119">
        <v>0</v>
      </c>
      <c r="P128" s="119"/>
      <c r="Q128" s="119">
        <v>0</v>
      </c>
      <c r="R128" s="119">
        <v>0</v>
      </c>
      <c r="S128" s="47"/>
    </row>
    <row r="129" spans="1:19" ht="9" customHeight="1" x14ac:dyDescent="0.2">
      <c r="A129" s="501"/>
      <c r="B129" s="501"/>
      <c r="C129" s="48" t="s">
        <v>4</v>
      </c>
      <c r="D129" s="49">
        <v>39</v>
      </c>
      <c r="E129" s="50">
        <v>0</v>
      </c>
      <c r="F129" s="50">
        <v>0</v>
      </c>
      <c r="G129" s="50">
        <v>0</v>
      </c>
      <c r="H129" s="50">
        <v>0</v>
      </c>
      <c r="I129" s="50">
        <v>0</v>
      </c>
      <c r="J129" s="51">
        <v>0</v>
      </c>
      <c r="K129" s="50">
        <v>0</v>
      </c>
      <c r="L129" s="73">
        <v>0</v>
      </c>
      <c r="M129" s="118"/>
      <c r="N129" s="120">
        <v>0</v>
      </c>
      <c r="O129" s="120">
        <v>0</v>
      </c>
      <c r="P129" s="120">
        <v>0</v>
      </c>
      <c r="Q129" s="120">
        <v>0</v>
      </c>
      <c r="R129" s="120">
        <v>0</v>
      </c>
      <c r="S129" s="47"/>
    </row>
    <row r="130" spans="1:19" ht="12.75" customHeight="1" x14ac:dyDescent="0.2">
      <c r="A130" s="501"/>
      <c r="B130" s="501"/>
      <c r="C130" s="53" t="s">
        <v>3</v>
      </c>
      <c r="D130" s="54">
        <v>40</v>
      </c>
      <c r="E130" s="55">
        <v>0</v>
      </c>
      <c r="F130" s="55">
        <v>0</v>
      </c>
      <c r="G130" s="55">
        <v>0</v>
      </c>
      <c r="H130" s="55">
        <v>0</v>
      </c>
      <c r="I130" s="55">
        <v>0</v>
      </c>
      <c r="J130" s="55">
        <v>0</v>
      </c>
      <c r="K130" s="56">
        <v>0</v>
      </c>
      <c r="L130" s="46">
        <v>0</v>
      </c>
      <c r="M130" s="117"/>
      <c r="N130" s="119">
        <v>0</v>
      </c>
      <c r="O130" s="119">
        <v>0</v>
      </c>
      <c r="P130" s="119"/>
      <c r="Q130" s="119">
        <v>0</v>
      </c>
      <c r="R130" s="119">
        <v>0</v>
      </c>
      <c r="S130" s="47"/>
    </row>
    <row r="131" spans="1:19" ht="9" customHeight="1" x14ac:dyDescent="0.2">
      <c r="A131" s="502"/>
      <c r="B131" s="502"/>
      <c r="C131" s="58"/>
      <c r="D131" s="59"/>
      <c r="E131" s="61">
        <v>0</v>
      </c>
      <c r="F131" s="61">
        <v>0</v>
      </c>
      <c r="G131" s="61">
        <v>0</v>
      </c>
      <c r="H131" s="61">
        <v>0</v>
      </c>
      <c r="I131" s="61">
        <v>0</v>
      </c>
      <c r="J131" s="60">
        <v>0</v>
      </c>
      <c r="K131" s="61">
        <v>0</v>
      </c>
      <c r="L131" s="73">
        <v>0</v>
      </c>
      <c r="M131" s="118"/>
      <c r="N131" s="120">
        <v>0</v>
      </c>
      <c r="O131" s="120">
        <v>0</v>
      </c>
      <c r="P131" s="120">
        <v>0</v>
      </c>
      <c r="Q131" s="120">
        <v>0</v>
      </c>
      <c r="R131" s="120">
        <v>0</v>
      </c>
      <c r="S131" s="47"/>
    </row>
    <row r="132" spans="1:19" ht="12.75" customHeight="1" x14ac:dyDescent="0.2">
      <c r="A132" s="492">
        <v>33543</v>
      </c>
      <c r="B132" s="492">
        <v>33969</v>
      </c>
      <c r="C132" s="42" t="s">
        <v>3</v>
      </c>
      <c r="D132" s="43">
        <v>0</v>
      </c>
      <c r="E132" s="44">
        <v>0</v>
      </c>
      <c r="F132" s="44">
        <v>0</v>
      </c>
      <c r="G132" s="44">
        <v>0</v>
      </c>
      <c r="H132" s="44">
        <v>0</v>
      </c>
      <c r="I132" s="44">
        <v>0</v>
      </c>
      <c r="J132" s="44">
        <v>0</v>
      </c>
      <c r="K132" s="45">
        <v>0</v>
      </c>
      <c r="L132" s="46">
        <v>0</v>
      </c>
      <c r="M132" s="117"/>
      <c r="N132" s="119">
        <v>0</v>
      </c>
      <c r="O132" s="119">
        <v>0</v>
      </c>
      <c r="P132" s="119"/>
      <c r="Q132" s="119">
        <v>0</v>
      </c>
      <c r="R132" s="119">
        <v>0</v>
      </c>
      <c r="S132" s="47"/>
    </row>
    <row r="133" spans="1:19" ht="9" customHeight="1" x14ac:dyDescent="0.2">
      <c r="A133" s="525"/>
      <c r="B133" s="525"/>
      <c r="C133" s="48" t="s">
        <v>4</v>
      </c>
      <c r="D133" s="49">
        <v>0</v>
      </c>
      <c r="E133" s="50">
        <v>0</v>
      </c>
      <c r="F133" s="50">
        <v>0</v>
      </c>
      <c r="G133" s="50">
        <v>0</v>
      </c>
      <c r="H133" s="50">
        <v>0</v>
      </c>
      <c r="I133" s="50">
        <v>0</v>
      </c>
      <c r="J133" s="51">
        <v>0</v>
      </c>
      <c r="K133" s="50">
        <v>0</v>
      </c>
      <c r="L133" s="73">
        <v>0</v>
      </c>
      <c r="M133" s="118"/>
      <c r="N133" s="120">
        <v>0</v>
      </c>
      <c r="O133" s="120">
        <v>0</v>
      </c>
      <c r="P133" s="120">
        <v>0</v>
      </c>
      <c r="Q133" s="120">
        <v>0</v>
      </c>
      <c r="R133" s="120">
        <v>0</v>
      </c>
      <c r="S133" s="47"/>
    </row>
    <row r="134" spans="1:19" ht="12.75" customHeight="1" x14ac:dyDescent="0.2">
      <c r="A134" s="500">
        <v>33543</v>
      </c>
      <c r="B134" s="500">
        <v>33969</v>
      </c>
      <c r="C134" s="53" t="s">
        <v>3</v>
      </c>
      <c r="D134" s="54">
        <v>1</v>
      </c>
      <c r="E134" s="55">
        <v>0</v>
      </c>
      <c r="F134" s="55">
        <v>0</v>
      </c>
      <c r="G134" s="55">
        <v>0</v>
      </c>
      <c r="H134" s="55">
        <v>0</v>
      </c>
      <c r="I134" s="55">
        <v>0</v>
      </c>
      <c r="J134" s="55">
        <v>0</v>
      </c>
      <c r="K134" s="56">
        <v>0</v>
      </c>
      <c r="L134" s="46">
        <v>0</v>
      </c>
      <c r="M134" s="117"/>
      <c r="N134" s="119">
        <v>0</v>
      </c>
      <c r="O134" s="119">
        <v>0</v>
      </c>
      <c r="P134" s="119"/>
      <c r="Q134" s="119">
        <v>0</v>
      </c>
      <c r="R134" s="119">
        <v>0</v>
      </c>
      <c r="S134" s="47"/>
    </row>
    <row r="135" spans="1:19" ht="9" customHeight="1" x14ac:dyDescent="0.2">
      <c r="A135" s="500"/>
      <c r="B135" s="500"/>
      <c r="C135" s="48" t="s">
        <v>4</v>
      </c>
      <c r="D135" s="49">
        <v>2</v>
      </c>
      <c r="E135" s="50">
        <v>0</v>
      </c>
      <c r="F135" s="50">
        <v>0</v>
      </c>
      <c r="G135" s="50">
        <v>0</v>
      </c>
      <c r="H135" s="50">
        <v>0</v>
      </c>
      <c r="I135" s="50">
        <v>0</v>
      </c>
      <c r="J135" s="51">
        <v>0</v>
      </c>
      <c r="K135" s="50">
        <v>0</v>
      </c>
      <c r="L135" s="73">
        <v>0</v>
      </c>
      <c r="M135" s="118"/>
      <c r="N135" s="120">
        <v>0</v>
      </c>
      <c r="O135" s="120">
        <v>0</v>
      </c>
      <c r="P135" s="120">
        <v>0</v>
      </c>
      <c r="Q135" s="120">
        <v>0</v>
      </c>
      <c r="R135" s="120">
        <v>0</v>
      </c>
      <c r="S135" s="47"/>
    </row>
    <row r="136" spans="1:19" ht="12.75" customHeight="1" x14ac:dyDescent="0.2">
      <c r="A136" s="501"/>
      <c r="B136" s="501"/>
      <c r="C136" s="53" t="s">
        <v>3</v>
      </c>
      <c r="D136" s="54">
        <v>3</v>
      </c>
      <c r="E136" s="55">
        <v>0</v>
      </c>
      <c r="F136" s="55">
        <v>0</v>
      </c>
      <c r="G136" s="55">
        <v>0</v>
      </c>
      <c r="H136" s="55">
        <v>0</v>
      </c>
      <c r="I136" s="55">
        <v>0</v>
      </c>
      <c r="J136" s="55">
        <v>0</v>
      </c>
      <c r="K136" s="56">
        <v>0</v>
      </c>
      <c r="L136" s="46">
        <v>0</v>
      </c>
      <c r="M136" s="117"/>
      <c r="N136" s="119">
        <v>0</v>
      </c>
      <c r="O136" s="119">
        <v>0</v>
      </c>
      <c r="P136" s="119"/>
      <c r="Q136" s="119">
        <v>0</v>
      </c>
      <c r="R136" s="119">
        <v>0</v>
      </c>
      <c r="S136" s="47"/>
    </row>
    <row r="137" spans="1:19" ht="9" customHeight="1" x14ac:dyDescent="0.2">
      <c r="A137" s="501"/>
      <c r="B137" s="501"/>
      <c r="C137" s="48" t="s">
        <v>4</v>
      </c>
      <c r="D137" s="49">
        <v>4</v>
      </c>
      <c r="E137" s="50">
        <v>0</v>
      </c>
      <c r="F137" s="50">
        <v>0</v>
      </c>
      <c r="G137" s="50">
        <v>0</v>
      </c>
      <c r="H137" s="50">
        <v>0</v>
      </c>
      <c r="I137" s="50">
        <v>0</v>
      </c>
      <c r="J137" s="51">
        <v>0</v>
      </c>
      <c r="K137" s="50">
        <v>0</v>
      </c>
      <c r="L137" s="73">
        <v>0</v>
      </c>
      <c r="M137" s="118"/>
      <c r="N137" s="120">
        <v>0</v>
      </c>
      <c r="O137" s="120">
        <v>0</v>
      </c>
      <c r="P137" s="120">
        <v>0</v>
      </c>
      <c r="Q137" s="120">
        <v>0</v>
      </c>
      <c r="R137" s="120">
        <v>0</v>
      </c>
      <c r="S137" s="47"/>
    </row>
    <row r="138" spans="1:19" ht="12.75" customHeight="1" x14ac:dyDescent="0.2">
      <c r="A138" s="501"/>
      <c r="B138" s="501"/>
      <c r="C138" s="53" t="s">
        <v>3</v>
      </c>
      <c r="D138" s="54">
        <v>5</v>
      </c>
      <c r="E138" s="55">
        <v>0</v>
      </c>
      <c r="F138" s="55">
        <v>0</v>
      </c>
      <c r="G138" s="55">
        <v>0</v>
      </c>
      <c r="H138" s="55">
        <v>0</v>
      </c>
      <c r="I138" s="55">
        <v>0</v>
      </c>
      <c r="J138" s="55">
        <v>0</v>
      </c>
      <c r="K138" s="56">
        <v>0</v>
      </c>
      <c r="L138" s="46">
        <v>0</v>
      </c>
      <c r="M138" s="117"/>
      <c r="N138" s="119">
        <v>0</v>
      </c>
      <c r="O138" s="119">
        <v>0</v>
      </c>
      <c r="P138" s="119"/>
      <c r="Q138" s="119">
        <v>0</v>
      </c>
      <c r="R138" s="119">
        <v>0</v>
      </c>
      <c r="S138" s="47"/>
    </row>
    <row r="139" spans="1:19" ht="9" customHeight="1" x14ac:dyDescent="0.2">
      <c r="A139" s="501"/>
      <c r="B139" s="501"/>
      <c r="C139" s="48" t="s">
        <v>4</v>
      </c>
      <c r="D139" s="49">
        <v>6</v>
      </c>
      <c r="E139" s="50">
        <v>0</v>
      </c>
      <c r="F139" s="50">
        <v>0</v>
      </c>
      <c r="G139" s="50">
        <v>0</v>
      </c>
      <c r="H139" s="50">
        <v>0</v>
      </c>
      <c r="I139" s="50">
        <v>0</v>
      </c>
      <c r="J139" s="51">
        <v>0</v>
      </c>
      <c r="K139" s="50">
        <v>0</v>
      </c>
      <c r="L139" s="73">
        <v>0</v>
      </c>
      <c r="M139" s="118"/>
      <c r="N139" s="120">
        <v>0</v>
      </c>
      <c r="O139" s="120">
        <v>0</v>
      </c>
      <c r="P139" s="120">
        <v>0</v>
      </c>
      <c r="Q139" s="120">
        <v>0</v>
      </c>
      <c r="R139" s="120">
        <v>0</v>
      </c>
      <c r="S139" s="47"/>
    </row>
    <row r="140" spans="1:19" ht="12.75" customHeight="1" x14ac:dyDescent="0.2">
      <c r="A140" s="501"/>
      <c r="B140" s="501"/>
      <c r="C140" s="53" t="s">
        <v>3</v>
      </c>
      <c r="D140" s="54">
        <v>7</v>
      </c>
      <c r="E140" s="55">
        <v>0</v>
      </c>
      <c r="F140" s="55">
        <v>0</v>
      </c>
      <c r="G140" s="55">
        <v>0</v>
      </c>
      <c r="H140" s="55">
        <v>0</v>
      </c>
      <c r="I140" s="55">
        <v>0</v>
      </c>
      <c r="J140" s="55">
        <v>0</v>
      </c>
      <c r="K140" s="56">
        <v>0</v>
      </c>
      <c r="L140" s="46">
        <v>0</v>
      </c>
      <c r="M140" s="117"/>
      <c r="N140" s="119">
        <v>0</v>
      </c>
      <c r="O140" s="119">
        <v>0</v>
      </c>
      <c r="P140" s="119"/>
      <c r="Q140" s="119">
        <v>0</v>
      </c>
      <c r="R140" s="119">
        <v>0</v>
      </c>
      <c r="S140" s="47"/>
    </row>
    <row r="141" spans="1:19" ht="9" customHeight="1" x14ac:dyDescent="0.2">
      <c r="A141" s="501"/>
      <c r="B141" s="501"/>
      <c r="C141" s="48" t="s">
        <v>4</v>
      </c>
      <c r="D141" s="49">
        <v>8</v>
      </c>
      <c r="E141" s="50">
        <v>0</v>
      </c>
      <c r="F141" s="50">
        <v>0</v>
      </c>
      <c r="G141" s="50">
        <v>0</v>
      </c>
      <c r="H141" s="50">
        <v>0</v>
      </c>
      <c r="I141" s="50">
        <v>0</v>
      </c>
      <c r="J141" s="51">
        <v>0</v>
      </c>
      <c r="K141" s="50">
        <v>0</v>
      </c>
      <c r="L141" s="73">
        <v>0</v>
      </c>
      <c r="M141" s="118"/>
      <c r="N141" s="120">
        <v>0</v>
      </c>
      <c r="O141" s="120">
        <v>0</v>
      </c>
      <c r="P141" s="120">
        <v>0</v>
      </c>
      <c r="Q141" s="120">
        <v>0</v>
      </c>
      <c r="R141" s="120">
        <v>0</v>
      </c>
      <c r="S141" s="47"/>
    </row>
    <row r="142" spans="1:19" ht="12.75" customHeight="1" x14ac:dyDescent="0.2">
      <c r="A142" s="501"/>
      <c r="B142" s="501"/>
      <c r="C142" s="53" t="s">
        <v>3</v>
      </c>
      <c r="D142" s="54">
        <v>9</v>
      </c>
      <c r="E142" s="55">
        <v>0</v>
      </c>
      <c r="F142" s="55">
        <v>0</v>
      </c>
      <c r="G142" s="55">
        <v>0</v>
      </c>
      <c r="H142" s="55">
        <v>0</v>
      </c>
      <c r="I142" s="55">
        <v>0</v>
      </c>
      <c r="J142" s="55">
        <v>0</v>
      </c>
      <c r="K142" s="56">
        <v>0</v>
      </c>
      <c r="L142" s="46">
        <v>0</v>
      </c>
      <c r="M142" s="117"/>
      <c r="N142" s="119">
        <v>0</v>
      </c>
      <c r="O142" s="119">
        <v>0</v>
      </c>
      <c r="P142" s="119"/>
      <c r="Q142" s="119">
        <v>0</v>
      </c>
      <c r="R142" s="119">
        <v>0</v>
      </c>
      <c r="S142" s="47"/>
    </row>
    <row r="143" spans="1:19" ht="9" customHeight="1" x14ac:dyDescent="0.2">
      <c r="A143" s="501"/>
      <c r="B143" s="501"/>
      <c r="C143" s="48" t="s">
        <v>4</v>
      </c>
      <c r="D143" s="49">
        <v>10</v>
      </c>
      <c r="E143" s="50">
        <v>0</v>
      </c>
      <c r="F143" s="50">
        <v>0</v>
      </c>
      <c r="G143" s="50">
        <v>0</v>
      </c>
      <c r="H143" s="50">
        <v>0</v>
      </c>
      <c r="I143" s="50">
        <v>0</v>
      </c>
      <c r="J143" s="51">
        <v>0</v>
      </c>
      <c r="K143" s="50">
        <v>0</v>
      </c>
      <c r="L143" s="73">
        <v>0</v>
      </c>
      <c r="M143" s="118"/>
      <c r="N143" s="120">
        <v>0</v>
      </c>
      <c r="O143" s="120">
        <v>0</v>
      </c>
      <c r="P143" s="120">
        <v>0</v>
      </c>
      <c r="Q143" s="120">
        <v>0</v>
      </c>
      <c r="R143" s="120">
        <v>0</v>
      </c>
      <c r="S143" s="47"/>
    </row>
    <row r="144" spans="1:19" ht="12.75" customHeight="1" x14ac:dyDescent="0.2">
      <c r="A144" s="501"/>
      <c r="B144" s="501"/>
      <c r="C144" s="53" t="s">
        <v>3</v>
      </c>
      <c r="D144" s="54">
        <v>11</v>
      </c>
      <c r="E144" s="55">
        <v>0</v>
      </c>
      <c r="F144" s="55">
        <v>0</v>
      </c>
      <c r="G144" s="55">
        <v>0</v>
      </c>
      <c r="H144" s="55">
        <v>0</v>
      </c>
      <c r="I144" s="55">
        <v>0</v>
      </c>
      <c r="J144" s="55">
        <v>0</v>
      </c>
      <c r="K144" s="56">
        <v>0</v>
      </c>
      <c r="L144" s="46">
        <v>0</v>
      </c>
      <c r="M144" s="117"/>
      <c r="N144" s="119">
        <v>0</v>
      </c>
      <c r="O144" s="119">
        <v>0</v>
      </c>
      <c r="P144" s="119"/>
      <c r="Q144" s="119">
        <v>0</v>
      </c>
      <c r="R144" s="119">
        <v>0</v>
      </c>
      <c r="S144" s="47"/>
    </row>
    <row r="145" spans="1:19" ht="9" customHeight="1" x14ac:dyDescent="0.2">
      <c r="A145" s="501"/>
      <c r="B145" s="501"/>
      <c r="C145" s="48" t="s">
        <v>4</v>
      </c>
      <c r="D145" s="49">
        <v>12</v>
      </c>
      <c r="E145" s="50">
        <v>0</v>
      </c>
      <c r="F145" s="50">
        <v>0</v>
      </c>
      <c r="G145" s="50">
        <v>0</v>
      </c>
      <c r="H145" s="50">
        <v>0</v>
      </c>
      <c r="I145" s="50">
        <v>0</v>
      </c>
      <c r="J145" s="51">
        <v>0</v>
      </c>
      <c r="K145" s="50">
        <v>0</v>
      </c>
      <c r="L145" s="73">
        <v>0</v>
      </c>
      <c r="M145" s="118"/>
      <c r="N145" s="120">
        <v>0</v>
      </c>
      <c r="O145" s="120">
        <v>0</v>
      </c>
      <c r="P145" s="120">
        <v>0</v>
      </c>
      <c r="Q145" s="120">
        <v>0</v>
      </c>
      <c r="R145" s="120">
        <v>0</v>
      </c>
      <c r="S145" s="47"/>
    </row>
    <row r="146" spans="1:19" ht="12.75" customHeight="1" x14ac:dyDescent="0.2">
      <c r="A146" s="501"/>
      <c r="B146" s="501"/>
      <c r="C146" s="53" t="s">
        <v>3</v>
      </c>
      <c r="D146" s="54">
        <v>13</v>
      </c>
      <c r="E146" s="55">
        <v>0</v>
      </c>
      <c r="F146" s="55">
        <v>0</v>
      </c>
      <c r="G146" s="55">
        <v>0</v>
      </c>
      <c r="H146" s="55">
        <v>0</v>
      </c>
      <c r="I146" s="55">
        <v>0</v>
      </c>
      <c r="J146" s="55">
        <v>0</v>
      </c>
      <c r="K146" s="56">
        <v>0</v>
      </c>
      <c r="L146" s="46">
        <v>0</v>
      </c>
      <c r="M146" s="117"/>
      <c r="N146" s="119">
        <v>0</v>
      </c>
      <c r="O146" s="119">
        <v>0</v>
      </c>
      <c r="P146" s="119"/>
      <c r="Q146" s="119">
        <v>0</v>
      </c>
      <c r="R146" s="119">
        <v>0</v>
      </c>
      <c r="S146" s="47"/>
    </row>
    <row r="147" spans="1:19" ht="9" customHeight="1" x14ac:dyDescent="0.2">
      <c r="A147" s="501"/>
      <c r="B147" s="501"/>
      <c r="C147" s="48" t="s">
        <v>4</v>
      </c>
      <c r="D147" s="49">
        <v>14</v>
      </c>
      <c r="E147" s="50">
        <v>0</v>
      </c>
      <c r="F147" s="50">
        <v>0</v>
      </c>
      <c r="G147" s="50">
        <v>0</v>
      </c>
      <c r="H147" s="50">
        <v>0</v>
      </c>
      <c r="I147" s="50">
        <v>0</v>
      </c>
      <c r="J147" s="51">
        <v>0</v>
      </c>
      <c r="K147" s="50">
        <v>0</v>
      </c>
      <c r="L147" s="73">
        <v>0</v>
      </c>
      <c r="M147" s="118"/>
      <c r="N147" s="120">
        <v>0</v>
      </c>
      <c r="O147" s="120">
        <v>0</v>
      </c>
      <c r="P147" s="120">
        <v>0</v>
      </c>
      <c r="Q147" s="120">
        <v>0</v>
      </c>
      <c r="R147" s="120">
        <v>0</v>
      </c>
      <c r="S147" s="47"/>
    </row>
    <row r="148" spans="1:19" ht="12.75" customHeight="1" x14ac:dyDescent="0.2">
      <c r="A148" s="501"/>
      <c r="B148" s="501"/>
      <c r="C148" s="53" t="s">
        <v>3</v>
      </c>
      <c r="D148" s="54">
        <v>15</v>
      </c>
      <c r="E148" s="55">
        <v>0</v>
      </c>
      <c r="F148" s="55">
        <v>0</v>
      </c>
      <c r="G148" s="55">
        <v>0</v>
      </c>
      <c r="H148" s="55">
        <v>0</v>
      </c>
      <c r="I148" s="55">
        <v>0</v>
      </c>
      <c r="J148" s="55">
        <v>0</v>
      </c>
      <c r="K148" s="56">
        <v>0</v>
      </c>
      <c r="L148" s="46">
        <v>0</v>
      </c>
      <c r="M148" s="117"/>
      <c r="N148" s="119">
        <v>0</v>
      </c>
      <c r="O148" s="119">
        <v>0</v>
      </c>
      <c r="P148" s="119"/>
      <c r="Q148" s="119">
        <v>0</v>
      </c>
      <c r="R148" s="119">
        <v>0</v>
      </c>
      <c r="S148" s="47"/>
    </row>
    <row r="149" spans="1:19" ht="9" customHeight="1" x14ac:dyDescent="0.2">
      <c r="A149" s="501"/>
      <c r="B149" s="501"/>
      <c r="C149" s="48" t="s">
        <v>4</v>
      </c>
      <c r="D149" s="49">
        <v>16</v>
      </c>
      <c r="E149" s="50">
        <v>0</v>
      </c>
      <c r="F149" s="50">
        <v>0</v>
      </c>
      <c r="G149" s="50">
        <v>0</v>
      </c>
      <c r="H149" s="50">
        <v>0</v>
      </c>
      <c r="I149" s="50">
        <v>0</v>
      </c>
      <c r="J149" s="51">
        <v>0</v>
      </c>
      <c r="K149" s="50">
        <v>0</v>
      </c>
      <c r="L149" s="73">
        <v>0</v>
      </c>
      <c r="M149" s="118"/>
      <c r="N149" s="120">
        <v>0</v>
      </c>
      <c r="O149" s="120">
        <v>0</v>
      </c>
      <c r="P149" s="120">
        <v>0</v>
      </c>
      <c r="Q149" s="120">
        <v>0</v>
      </c>
      <c r="R149" s="120">
        <v>0</v>
      </c>
      <c r="S149" s="47"/>
    </row>
    <row r="150" spans="1:19" ht="12.75" customHeight="1" x14ac:dyDescent="0.2">
      <c r="A150" s="501"/>
      <c r="B150" s="501"/>
      <c r="C150" s="53" t="s">
        <v>3</v>
      </c>
      <c r="D150" s="54">
        <v>17</v>
      </c>
      <c r="E150" s="55">
        <v>0</v>
      </c>
      <c r="F150" s="55">
        <v>0</v>
      </c>
      <c r="G150" s="55">
        <v>0</v>
      </c>
      <c r="H150" s="55">
        <v>0</v>
      </c>
      <c r="I150" s="55">
        <v>0</v>
      </c>
      <c r="J150" s="55">
        <v>0</v>
      </c>
      <c r="K150" s="56">
        <v>0</v>
      </c>
      <c r="L150" s="46">
        <v>0</v>
      </c>
      <c r="M150" s="117"/>
      <c r="N150" s="119">
        <v>0</v>
      </c>
      <c r="O150" s="119">
        <v>0</v>
      </c>
      <c r="P150" s="119"/>
      <c r="Q150" s="119">
        <v>0</v>
      </c>
      <c r="R150" s="119">
        <v>0</v>
      </c>
      <c r="S150" s="47"/>
    </row>
    <row r="151" spans="1:19" ht="9" customHeight="1" x14ac:dyDescent="0.2">
      <c r="A151" s="501"/>
      <c r="B151" s="501"/>
      <c r="C151" s="48" t="s">
        <v>4</v>
      </c>
      <c r="D151" s="49">
        <v>17</v>
      </c>
      <c r="E151" s="50">
        <v>0</v>
      </c>
      <c r="F151" s="50">
        <v>0</v>
      </c>
      <c r="G151" s="50">
        <v>0</v>
      </c>
      <c r="H151" s="50">
        <v>0</v>
      </c>
      <c r="I151" s="50">
        <v>0</v>
      </c>
      <c r="J151" s="51">
        <v>0</v>
      </c>
      <c r="K151" s="50">
        <v>0</v>
      </c>
      <c r="L151" s="73">
        <v>0</v>
      </c>
      <c r="M151" s="118"/>
      <c r="N151" s="120">
        <v>0</v>
      </c>
      <c r="O151" s="120">
        <v>0</v>
      </c>
      <c r="P151" s="120">
        <v>0</v>
      </c>
      <c r="Q151" s="120">
        <v>0</v>
      </c>
      <c r="R151" s="120">
        <v>0</v>
      </c>
      <c r="S151" s="47"/>
    </row>
    <row r="152" spans="1:19" ht="12.75" customHeight="1" x14ac:dyDescent="0.2">
      <c r="A152" s="501"/>
      <c r="B152" s="501"/>
      <c r="C152" s="53" t="s">
        <v>3</v>
      </c>
      <c r="D152" s="54">
        <v>18</v>
      </c>
      <c r="E152" s="55">
        <v>0</v>
      </c>
      <c r="F152" s="55">
        <v>0</v>
      </c>
      <c r="G152" s="55">
        <v>0</v>
      </c>
      <c r="H152" s="55">
        <v>0</v>
      </c>
      <c r="I152" s="55">
        <v>0</v>
      </c>
      <c r="J152" s="55">
        <v>0</v>
      </c>
      <c r="K152" s="56">
        <v>0</v>
      </c>
      <c r="L152" s="46">
        <v>0</v>
      </c>
      <c r="M152" s="117"/>
      <c r="N152" s="119">
        <v>0</v>
      </c>
      <c r="O152" s="119">
        <v>0</v>
      </c>
      <c r="P152" s="119"/>
      <c r="Q152" s="119">
        <v>0</v>
      </c>
      <c r="R152" s="119">
        <v>0</v>
      </c>
      <c r="S152" s="47"/>
    </row>
    <row r="153" spans="1:19" ht="9" customHeight="1" x14ac:dyDescent="0.2">
      <c r="A153" s="501"/>
      <c r="B153" s="501"/>
      <c r="C153" s="48" t="s">
        <v>4</v>
      </c>
      <c r="D153" s="49">
        <v>19</v>
      </c>
      <c r="E153" s="50">
        <v>0</v>
      </c>
      <c r="F153" s="50">
        <v>0</v>
      </c>
      <c r="G153" s="50">
        <v>0</v>
      </c>
      <c r="H153" s="50">
        <v>0</v>
      </c>
      <c r="I153" s="50">
        <v>0</v>
      </c>
      <c r="J153" s="51">
        <v>0</v>
      </c>
      <c r="K153" s="50">
        <v>0</v>
      </c>
      <c r="L153" s="73">
        <v>0</v>
      </c>
      <c r="M153" s="118"/>
      <c r="N153" s="120">
        <v>0</v>
      </c>
      <c r="O153" s="120">
        <v>0</v>
      </c>
      <c r="P153" s="120">
        <v>0</v>
      </c>
      <c r="Q153" s="120">
        <v>0</v>
      </c>
      <c r="R153" s="120">
        <v>0</v>
      </c>
      <c r="S153" s="47"/>
    </row>
    <row r="154" spans="1:19" ht="12.75" customHeight="1" x14ac:dyDescent="0.2">
      <c r="A154" s="501"/>
      <c r="B154" s="501"/>
      <c r="C154" s="53" t="s">
        <v>3</v>
      </c>
      <c r="D154" s="54">
        <v>20</v>
      </c>
      <c r="E154" s="55">
        <v>0</v>
      </c>
      <c r="F154" s="55">
        <v>0</v>
      </c>
      <c r="G154" s="55">
        <v>0</v>
      </c>
      <c r="H154" s="55">
        <v>0</v>
      </c>
      <c r="I154" s="55">
        <v>0</v>
      </c>
      <c r="J154" s="55">
        <v>0</v>
      </c>
      <c r="K154" s="56">
        <v>0</v>
      </c>
      <c r="L154" s="46">
        <v>0</v>
      </c>
      <c r="M154" s="117"/>
      <c r="N154" s="119">
        <v>0</v>
      </c>
      <c r="O154" s="119">
        <v>0</v>
      </c>
      <c r="P154" s="119"/>
      <c r="Q154" s="119">
        <v>0</v>
      </c>
      <c r="R154" s="119">
        <v>0</v>
      </c>
      <c r="S154" s="47"/>
    </row>
    <row r="155" spans="1:19" ht="9" customHeight="1" x14ac:dyDescent="0.2">
      <c r="A155" s="501"/>
      <c r="B155" s="501"/>
      <c r="C155" s="48" t="s">
        <v>4</v>
      </c>
      <c r="D155" s="49">
        <v>21</v>
      </c>
      <c r="E155" s="50">
        <v>0</v>
      </c>
      <c r="F155" s="50">
        <v>0</v>
      </c>
      <c r="G155" s="50">
        <v>0</v>
      </c>
      <c r="H155" s="50">
        <v>0</v>
      </c>
      <c r="I155" s="50">
        <v>0</v>
      </c>
      <c r="J155" s="51">
        <v>0</v>
      </c>
      <c r="K155" s="50">
        <v>0</v>
      </c>
      <c r="L155" s="73">
        <v>0</v>
      </c>
      <c r="M155" s="118"/>
      <c r="N155" s="120">
        <v>0</v>
      </c>
      <c r="O155" s="120">
        <v>0</v>
      </c>
      <c r="P155" s="120">
        <v>0</v>
      </c>
      <c r="Q155" s="120">
        <v>0</v>
      </c>
      <c r="R155" s="120">
        <v>0</v>
      </c>
      <c r="S155" s="47"/>
    </row>
    <row r="156" spans="1:19" ht="12.75" customHeight="1" x14ac:dyDescent="0.2">
      <c r="A156" s="501"/>
      <c r="B156" s="501"/>
      <c r="C156" s="53" t="s">
        <v>3</v>
      </c>
      <c r="D156" s="54">
        <v>22</v>
      </c>
      <c r="E156" s="55">
        <v>0</v>
      </c>
      <c r="F156" s="55">
        <v>0</v>
      </c>
      <c r="G156" s="55">
        <v>0</v>
      </c>
      <c r="H156" s="55">
        <v>0</v>
      </c>
      <c r="I156" s="55">
        <v>0</v>
      </c>
      <c r="J156" s="55">
        <v>0</v>
      </c>
      <c r="K156" s="56">
        <v>0</v>
      </c>
      <c r="L156" s="46">
        <v>0</v>
      </c>
      <c r="M156" s="117"/>
      <c r="N156" s="119">
        <v>0</v>
      </c>
      <c r="O156" s="119">
        <v>0</v>
      </c>
      <c r="P156" s="119"/>
      <c r="Q156" s="119">
        <v>0</v>
      </c>
      <c r="R156" s="119">
        <v>0</v>
      </c>
      <c r="S156" s="47"/>
    </row>
    <row r="157" spans="1:19" ht="9" customHeight="1" x14ac:dyDescent="0.2">
      <c r="A157" s="501"/>
      <c r="B157" s="501"/>
      <c r="C157" s="48" t="s">
        <v>4</v>
      </c>
      <c r="D157" s="49">
        <v>23</v>
      </c>
      <c r="E157" s="50">
        <v>0</v>
      </c>
      <c r="F157" s="50">
        <v>0</v>
      </c>
      <c r="G157" s="50">
        <v>0</v>
      </c>
      <c r="H157" s="50">
        <v>0</v>
      </c>
      <c r="I157" s="50">
        <v>0</v>
      </c>
      <c r="J157" s="51">
        <v>0</v>
      </c>
      <c r="K157" s="50">
        <v>0</v>
      </c>
      <c r="L157" s="73">
        <v>0</v>
      </c>
      <c r="M157" s="118"/>
      <c r="N157" s="120">
        <v>0</v>
      </c>
      <c r="O157" s="120">
        <v>0</v>
      </c>
      <c r="P157" s="120">
        <v>0</v>
      </c>
      <c r="Q157" s="120">
        <v>0</v>
      </c>
      <c r="R157" s="120">
        <v>0</v>
      </c>
      <c r="S157" s="47"/>
    </row>
    <row r="158" spans="1:19" ht="12.75" customHeight="1" x14ac:dyDescent="0.2">
      <c r="A158" s="501"/>
      <c r="B158" s="501"/>
      <c r="C158" s="53" t="s">
        <v>3</v>
      </c>
      <c r="D158" s="54">
        <v>24</v>
      </c>
      <c r="E158" s="55">
        <v>0</v>
      </c>
      <c r="F158" s="55">
        <v>0</v>
      </c>
      <c r="G158" s="55">
        <v>0</v>
      </c>
      <c r="H158" s="55">
        <v>0</v>
      </c>
      <c r="I158" s="55">
        <v>0</v>
      </c>
      <c r="J158" s="55">
        <v>0</v>
      </c>
      <c r="K158" s="56">
        <v>0</v>
      </c>
      <c r="L158" s="46">
        <v>0</v>
      </c>
      <c r="M158" s="117"/>
      <c r="N158" s="119">
        <v>0</v>
      </c>
      <c r="O158" s="119">
        <v>0</v>
      </c>
      <c r="P158" s="119"/>
      <c r="Q158" s="119">
        <v>0</v>
      </c>
      <c r="R158" s="119">
        <v>0</v>
      </c>
      <c r="S158" s="47"/>
    </row>
    <row r="159" spans="1:19" ht="9" customHeight="1" x14ac:dyDescent="0.2">
      <c r="A159" s="501"/>
      <c r="B159" s="501"/>
      <c r="C159" s="48" t="s">
        <v>4</v>
      </c>
      <c r="D159" s="49">
        <v>25</v>
      </c>
      <c r="E159" s="50">
        <v>0</v>
      </c>
      <c r="F159" s="50">
        <v>0</v>
      </c>
      <c r="G159" s="50">
        <v>0</v>
      </c>
      <c r="H159" s="50">
        <v>0</v>
      </c>
      <c r="I159" s="50">
        <v>0</v>
      </c>
      <c r="J159" s="51">
        <v>0</v>
      </c>
      <c r="K159" s="50">
        <v>0</v>
      </c>
      <c r="L159" s="73">
        <v>0</v>
      </c>
      <c r="M159" s="118"/>
      <c r="N159" s="120">
        <v>0</v>
      </c>
      <c r="O159" s="120">
        <v>0</v>
      </c>
      <c r="P159" s="120">
        <v>0</v>
      </c>
      <c r="Q159" s="120">
        <v>0</v>
      </c>
      <c r="R159" s="120">
        <v>0</v>
      </c>
      <c r="S159" s="47"/>
    </row>
    <row r="160" spans="1:19" ht="12.75" customHeight="1" x14ac:dyDescent="0.2">
      <c r="A160" s="501"/>
      <c r="B160" s="501"/>
      <c r="C160" s="53" t="s">
        <v>3</v>
      </c>
      <c r="D160" s="54">
        <v>26</v>
      </c>
      <c r="E160" s="55">
        <v>0</v>
      </c>
      <c r="F160" s="55">
        <v>0</v>
      </c>
      <c r="G160" s="55">
        <v>0</v>
      </c>
      <c r="H160" s="55">
        <v>0</v>
      </c>
      <c r="I160" s="55">
        <v>0</v>
      </c>
      <c r="J160" s="55">
        <v>0</v>
      </c>
      <c r="K160" s="56">
        <v>0</v>
      </c>
      <c r="L160" s="46">
        <v>0</v>
      </c>
      <c r="M160" s="117"/>
      <c r="N160" s="119">
        <v>0</v>
      </c>
      <c r="O160" s="119">
        <v>0</v>
      </c>
      <c r="P160" s="119"/>
      <c r="Q160" s="119">
        <v>0</v>
      </c>
      <c r="R160" s="119">
        <v>0</v>
      </c>
      <c r="S160" s="47"/>
    </row>
    <row r="161" spans="1:19" ht="9" customHeight="1" x14ac:dyDescent="0.2">
      <c r="A161" s="501"/>
      <c r="B161" s="501"/>
      <c r="C161" s="48" t="s">
        <v>4</v>
      </c>
      <c r="D161" s="49">
        <v>27</v>
      </c>
      <c r="E161" s="50">
        <v>0</v>
      </c>
      <c r="F161" s="50">
        <v>0</v>
      </c>
      <c r="G161" s="50">
        <v>0</v>
      </c>
      <c r="H161" s="50">
        <v>0</v>
      </c>
      <c r="I161" s="50">
        <v>0</v>
      </c>
      <c r="J161" s="51">
        <v>0</v>
      </c>
      <c r="K161" s="50">
        <v>0</v>
      </c>
      <c r="L161" s="73">
        <v>0</v>
      </c>
      <c r="M161" s="118"/>
      <c r="N161" s="120">
        <v>0</v>
      </c>
      <c r="O161" s="120">
        <v>0</v>
      </c>
      <c r="P161" s="120">
        <v>0</v>
      </c>
      <c r="Q161" s="120">
        <v>0</v>
      </c>
      <c r="R161" s="120">
        <v>0</v>
      </c>
      <c r="S161" s="47"/>
    </row>
    <row r="162" spans="1:19" ht="12.75" customHeight="1" x14ac:dyDescent="0.2">
      <c r="A162" s="501"/>
      <c r="B162" s="501"/>
      <c r="C162" s="53" t="s">
        <v>3</v>
      </c>
      <c r="D162" s="54">
        <v>28</v>
      </c>
      <c r="E162" s="55">
        <v>0</v>
      </c>
      <c r="F162" s="55">
        <v>0</v>
      </c>
      <c r="G162" s="55">
        <v>0</v>
      </c>
      <c r="H162" s="55">
        <v>0</v>
      </c>
      <c r="I162" s="55">
        <v>0</v>
      </c>
      <c r="J162" s="55">
        <v>0</v>
      </c>
      <c r="K162" s="56">
        <v>0</v>
      </c>
      <c r="L162" s="46">
        <v>0</v>
      </c>
      <c r="M162" s="117"/>
      <c r="N162" s="119">
        <v>0</v>
      </c>
      <c r="O162" s="119">
        <v>0</v>
      </c>
      <c r="P162" s="119"/>
      <c r="Q162" s="119">
        <v>0</v>
      </c>
      <c r="R162" s="119">
        <v>0</v>
      </c>
      <c r="S162" s="47"/>
    </row>
    <row r="163" spans="1:19" ht="9" customHeight="1" x14ac:dyDescent="0.2">
      <c r="A163" s="501"/>
      <c r="B163" s="501"/>
      <c r="C163" s="48" t="s">
        <v>4</v>
      </c>
      <c r="D163" s="49">
        <v>29</v>
      </c>
      <c r="E163" s="50">
        <v>0</v>
      </c>
      <c r="F163" s="50">
        <v>0</v>
      </c>
      <c r="G163" s="50">
        <v>0</v>
      </c>
      <c r="H163" s="50">
        <v>0</v>
      </c>
      <c r="I163" s="50">
        <v>0</v>
      </c>
      <c r="J163" s="51">
        <v>0</v>
      </c>
      <c r="K163" s="50">
        <v>0</v>
      </c>
      <c r="L163" s="73">
        <v>0</v>
      </c>
      <c r="M163" s="118"/>
      <c r="N163" s="120">
        <v>0</v>
      </c>
      <c r="O163" s="120">
        <v>0</v>
      </c>
      <c r="P163" s="120">
        <v>0</v>
      </c>
      <c r="Q163" s="120">
        <v>0</v>
      </c>
      <c r="R163" s="120">
        <v>0</v>
      </c>
      <c r="S163" s="47"/>
    </row>
    <row r="164" spans="1:19" ht="12.75" customHeight="1" x14ac:dyDescent="0.2">
      <c r="A164" s="501"/>
      <c r="B164" s="501"/>
      <c r="C164" s="53" t="s">
        <v>3</v>
      </c>
      <c r="D164" s="54">
        <v>30</v>
      </c>
      <c r="E164" s="55">
        <v>0</v>
      </c>
      <c r="F164" s="55">
        <v>0</v>
      </c>
      <c r="G164" s="55">
        <v>0</v>
      </c>
      <c r="H164" s="55">
        <v>0</v>
      </c>
      <c r="I164" s="55">
        <v>0</v>
      </c>
      <c r="J164" s="55">
        <v>0</v>
      </c>
      <c r="K164" s="56">
        <v>0</v>
      </c>
      <c r="L164" s="46">
        <v>0</v>
      </c>
      <c r="M164" s="117"/>
      <c r="N164" s="119">
        <v>0</v>
      </c>
      <c r="O164" s="119">
        <v>0</v>
      </c>
      <c r="P164" s="119"/>
      <c r="Q164" s="119">
        <v>0</v>
      </c>
      <c r="R164" s="119">
        <v>0</v>
      </c>
      <c r="S164" s="47"/>
    </row>
    <row r="165" spans="1:19" ht="9" customHeight="1" x14ac:dyDescent="0.2">
      <c r="A165" s="501"/>
      <c r="B165" s="501"/>
      <c r="C165" s="48" t="s">
        <v>4</v>
      </c>
      <c r="D165" s="49">
        <v>33</v>
      </c>
      <c r="E165" s="50">
        <v>0</v>
      </c>
      <c r="F165" s="50">
        <v>0</v>
      </c>
      <c r="G165" s="50">
        <v>0</v>
      </c>
      <c r="H165" s="50">
        <v>0</v>
      </c>
      <c r="I165" s="50">
        <v>0</v>
      </c>
      <c r="J165" s="51">
        <v>0</v>
      </c>
      <c r="K165" s="50">
        <v>0</v>
      </c>
      <c r="L165" s="73">
        <v>0</v>
      </c>
      <c r="M165" s="118"/>
      <c r="N165" s="120">
        <v>0</v>
      </c>
      <c r="O165" s="120">
        <v>0</v>
      </c>
      <c r="P165" s="120">
        <v>0</v>
      </c>
      <c r="Q165" s="120">
        <v>0</v>
      </c>
      <c r="R165" s="120">
        <v>0</v>
      </c>
      <c r="S165" s="47"/>
    </row>
    <row r="166" spans="1:19" ht="12.75" customHeight="1" x14ac:dyDescent="0.2">
      <c r="A166" s="501"/>
      <c r="B166" s="501"/>
      <c r="C166" s="53" t="s">
        <v>3</v>
      </c>
      <c r="D166" s="54">
        <v>34</v>
      </c>
      <c r="E166" s="55">
        <v>0</v>
      </c>
      <c r="F166" s="55">
        <v>0</v>
      </c>
      <c r="G166" s="55">
        <v>0</v>
      </c>
      <c r="H166" s="55">
        <v>0</v>
      </c>
      <c r="I166" s="55">
        <v>0</v>
      </c>
      <c r="J166" s="55">
        <v>0</v>
      </c>
      <c r="K166" s="56">
        <v>0</v>
      </c>
      <c r="L166" s="46">
        <v>0</v>
      </c>
      <c r="M166" s="117"/>
      <c r="N166" s="119">
        <v>0</v>
      </c>
      <c r="O166" s="119">
        <v>0</v>
      </c>
      <c r="P166" s="119"/>
      <c r="Q166" s="119">
        <v>0</v>
      </c>
      <c r="R166" s="119">
        <v>0</v>
      </c>
      <c r="S166" s="47"/>
    </row>
    <row r="167" spans="1:19" ht="9" customHeight="1" x14ac:dyDescent="0.2">
      <c r="A167" s="501"/>
      <c r="B167" s="501"/>
      <c r="C167" s="48" t="s">
        <v>4</v>
      </c>
      <c r="D167" s="49">
        <v>35</v>
      </c>
      <c r="E167" s="50">
        <v>0</v>
      </c>
      <c r="F167" s="50">
        <v>0</v>
      </c>
      <c r="G167" s="50">
        <v>0</v>
      </c>
      <c r="H167" s="50">
        <v>0</v>
      </c>
      <c r="I167" s="50">
        <v>0</v>
      </c>
      <c r="J167" s="51">
        <v>0</v>
      </c>
      <c r="K167" s="50">
        <v>0</v>
      </c>
      <c r="L167" s="73">
        <v>0</v>
      </c>
      <c r="M167" s="118"/>
      <c r="N167" s="120">
        <v>0</v>
      </c>
      <c r="O167" s="120">
        <v>0</v>
      </c>
      <c r="P167" s="120">
        <v>0</v>
      </c>
      <c r="Q167" s="120">
        <v>0</v>
      </c>
      <c r="R167" s="120">
        <v>0</v>
      </c>
      <c r="S167" s="47"/>
    </row>
    <row r="168" spans="1:19" ht="12.75" customHeight="1" x14ac:dyDescent="0.2">
      <c r="A168" s="501"/>
      <c r="B168" s="501"/>
      <c r="C168" s="53" t="s">
        <v>3</v>
      </c>
      <c r="D168" s="54">
        <v>36</v>
      </c>
      <c r="E168" s="55">
        <v>0</v>
      </c>
      <c r="F168" s="55">
        <v>0</v>
      </c>
      <c r="G168" s="55">
        <v>0</v>
      </c>
      <c r="H168" s="55">
        <v>0</v>
      </c>
      <c r="I168" s="55">
        <v>0</v>
      </c>
      <c r="J168" s="55">
        <v>0</v>
      </c>
      <c r="K168" s="56">
        <v>0</v>
      </c>
      <c r="L168" s="46">
        <v>0</v>
      </c>
      <c r="M168" s="117"/>
      <c r="N168" s="119">
        <v>0</v>
      </c>
      <c r="O168" s="119">
        <v>0</v>
      </c>
      <c r="P168" s="119"/>
      <c r="Q168" s="119">
        <v>0</v>
      </c>
      <c r="R168" s="119">
        <v>0</v>
      </c>
      <c r="S168" s="47"/>
    </row>
    <row r="169" spans="1:19" ht="9" customHeight="1" x14ac:dyDescent="0.2">
      <c r="A169" s="501"/>
      <c r="B169" s="501"/>
      <c r="C169" s="48" t="s">
        <v>4</v>
      </c>
      <c r="D169" s="49">
        <v>37</v>
      </c>
      <c r="E169" s="50">
        <v>0</v>
      </c>
      <c r="F169" s="50">
        <v>0</v>
      </c>
      <c r="G169" s="50">
        <v>0</v>
      </c>
      <c r="H169" s="50">
        <v>0</v>
      </c>
      <c r="I169" s="50">
        <v>0</v>
      </c>
      <c r="J169" s="51">
        <v>0</v>
      </c>
      <c r="K169" s="50">
        <v>0</v>
      </c>
      <c r="L169" s="73">
        <v>0</v>
      </c>
      <c r="M169" s="118"/>
      <c r="N169" s="120">
        <v>0</v>
      </c>
      <c r="O169" s="120">
        <v>0</v>
      </c>
      <c r="P169" s="120">
        <v>0</v>
      </c>
      <c r="Q169" s="120">
        <v>0</v>
      </c>
      <c r="R169" s="120">
        <v>0</v>
      </c>
      <c r="S169" s="47"/>
    </row>
    <row r="170" spans="1:19" ht="12.75" customHeight="1" x14ac:dyDescent="0.2">
      <c r="A170" s="501"/>
      <c r="B170" s="501"/>
      <c r="C170" s="53" t="s">
        <v>3</v>
      </c>
      <c r="D170" s="54">
        <v>38</v>
      </c>
      <c r="E170" s="55">
        <v>0</v>
      </c>
      <c r="F170" s="55">
        <v>0</v>
      </c>
      <c r="G170" s="55">
        <v>0</v>
      </c>
      <c r="H170" s="55">
        <v>0</v>
      </c>
      <c r="I170" s="55">
        <v>0</v>
      </c>
      <c r="J170" s="55">
        <v>0</v>
      </c>
      <c r="K170" s="56">
        <v>0</v>
      </c>
      <c r="L170" s="46">
        <v>0</v>
      </c>
      <c r="M170" s="117"/>
      <c r="N170" s="119">
        <v>0</v>
      </c>
      <c r="O170" s="119">
        <v>0</v>
      </c>
      <c r="P170" s="119"/>
      <c r="Q170" s="119">
        <v>0</v>
      </c>
      <c r="R170" s="119">
        <v>0</v>
      </c>
      <c r="S170" s="47"/>
    </row>
    <row r="171" spans="1:19" ht="9" customHeight="1" x14ac:dyDescent="0.2">
      <c r="A171" s="501"/>
      <c r="B171" s="501"/>
      <c r="C171" s="48" t="s">
        <v>4</v>
      </c>
      <c r="D171" s="49">
        <v>39</v>
      </c>
      <c r="E171" s="50">
        <v>0</v>
      </c>
      <c r="F171" s="50">
        <v>0</v>
      </c>
      <c r="G171" s="50">
        <v>0</v>
      </c>
      <c r="H171" s="50">
        <v>0</v>
      </c>
      <c r="I171" s="50">
        <v>0</v>
      </c>
      <c r="J171" s="51">
        <v>0</v>
      </c>
      <c r="K171" s="50">
        <v>0</v>
      </c>
      <c r="L171" s="73">
        <v>0</v>
      </c>
      <c r="M171" s="118"/>
      <c r="N171" s="120">
        <v>0</v>
      </c>
      <c r="O171" s="120">
        <v>0</v>
      </c>
      <c r="P171" s="120">
        <v>0</v>
      </c>
      <c r="Q171" s="120">
        <v>0</v>
      </c>
      <c r="R171" s="120">
        <v>0</v>
      </c>
      <c r="S171" s="47"/>
    </row>
    <row r="172" spans="1:19" ht="12.75" customHeight="1" x14ac:dyDescent="0.2">
      <c r="A172" s="501"/>
      <c r="B172" s="501"/>
      <c r="C172" s="53" t="s">
        <v>3</v>
      </c>
      <c r="D172" s="54">
        <v>40</v>
      </c>
      <c r="E172" s="55">
        <v>0</v>
      </c>
      <c r="F172" s="55">
        <v>0</v>
      </c>
      <c r="G172" s="55">
        <v>0</v>
      </c>
      <c r="H172" s="55">
        <v>0</v>
      </c>
      <c r="I172" s="55">
        <v>0</v>
      </c>
      <c r="J172" s="55">
        <v>0</v>
      </c>
      <c r="K172" s="56">
        <v>0</v>
      </c>
      <c r="L172" s="46">
        <v>0</v>
      </c>
      <c r="M172" s="117"/>
      <c r="N172" s="119">
        <v>0</v>
      </c>
      <c r="O172" s="119">
        <v>0</v>
      </c>
      <c r="P172" s="119"/>
      <c r="Q172" s="119">
        <v>0</v>
      </c>
      <c r="R172" s="119">
        <v>0</v>
      </c>
      <c r="S172" s="47"/>
    </row>
    <row r="173" spans="1:19" ht="9" customHeight="1" x14ac:dyDescent="0.2">
      <c r="A173" s="502"/>
      <c r="B173" s="502"/>
      <c r="C173" s="58"/>
      <c r="D173" s="59"/>
      <c r="E173" s="61">
        <v>0</v>
      </c>
      <c r="F173" s="61">
        <v>0</v>
      </c>
      <c r="G173" s="61">
        <v>0</v>
      </c>
      <c r="H173" s="61">
        <v>0</v>
      </c>
      <c r="I173" s="61">
        <v>0</v>
      </c>
      <c r="J173" s="60">
        <v>0</v>
      </c>
      <c r="K173" s="61">
        <v>0</v>
      </c>
      <c r="L173" s="73">
        <v>0</v>
      </c>
      <c r="M173" s="118"/>
      <c r="N173" s="120">
        <v>0</v>
      </c>
      <c r="O173" s="120">
        <v>0</v>
      </c>
      <c r="P173" s="120">
        <v>0</v>
      </c>
      <c r="Q173" s="120">
        <v>0</v>
      </c>
      <c r="R173" s="120">
        <v>0</v>
      </c>
      <c r="S173" s="47"/>
    </row>
    <row r="174" spans="1:19" ht="12.75" customHeight="1" x14ac:dyDescent="0.2">
      <c r="A174" s="492">
        <v>33970</v>
      </c>
      <c r="B174" s="492">
        <v>34424</v>
      </c>
      <c r="C174" s="42" t="s">
        <v>3</v>
      </c>
      <c r="D174" s="43">
        <v>0</v>
      </c>
      <c r="E174" s="44">
        <v>0</v>
      </c>
      <c r="F174" s="44">
        <v>0</v>
      </c>
      <c r="G174" s="44">
        <v>0</v>
      </c>
      <c r="H174" s="44">
        <v>0</v>
      </c>
      <c r="I174" s="44">
        <v>0</v>
      </c>
      <c r="J174" s="44">
        <v>0</v>
      </c>
      <c r="K174" s="45">
        <v>0</v>
      </c>
      <c r="L174" s="46">
        <v>0</v>
      </c>
      <c r="M174" s="117"/>
      <c r="N174" s="119">
        <v>0</v>
      </c>
      <c r="O174" s="119">
        <v>0</v>
      </c>
      <c r="P174" s="119"/>
      <c r="Q174" s="119">
        <v>0</v>
      </c>
      <c r="R174" s="119">
        <v>0</v>
      </c>
      <c r="S174" s="47"/>
    </row>
    <row r="175" spans="1:19" ht="9" customHeight="1" x14ac:dyDescent="0.2">
      <c r="A175" s="525"/>
      <c r="B175" s="525"/>
      <c r="C175" s="48" t="s">
        <v>4</v>
      </c>
      <c r="D175" s="49">
        <v>0</v>
      </c>
      <c r="E175" s="50">
        <v>0</v>
      </c>
      <c r="F175" s="50">
        <v>0</v>
      </c>
      <c r="G175" s="50">
        <v>0</v>
      </c>
      <c r="H175" s="50">
        <v>0</v>
      </c>
      <c r="I175" s="50">
        <v>0</v>
      </c>
      <c r="J175" s="51">
        <v>0</v>
      </c>
      <c r="K175" s="50">
        <v>0</v>
      </c>
      <c r="L175" s="73">
        <v>0</v>
      </c>
      <c r="M175" s="118"/>
      <c r="N175" s="120">
        <v>0</v>
      </c>
      <c r="O175" s="120">
        <v>0</v>
      </c>
      <c r="P175" s="120">
        <v>0</v>
      </c>
      <c r="Q175" s="120">
        <v>0</v>
      </c>
      <c r="R175" s="120">
        <v>0</v>
      </c>
      <c r="S175" s="47"/>
    </row>
    <row r="176" spans="1:19" ht="12.75" customHeight="1" x14ac:dyDescent="0.2">
      <c r="A176" s="500">
        <v>33970</v>
      </c>
      <c r="B176" s="500">
        <v>34424</v>
      </c>
      <c r="C176" s="53" t="s">
        <v>3</v>
      </c>
      <c r="D176" s="54">
        <v>1</v>
      </c>
      <c r="E176" s="55">
        <v>0</v>
      </c>
      <c r="F176" s="55">
        <v>0</v>
      </c>
      <c r="G176" s="55">
        <v>0</v>
      </c>
      <c r="H176" s="55">
        <v>0</v>
      </c>
      <c r="I176" s="55">
        <v>0</v>
      </c>
      <c r="J176" s="55">
        <v>0</v>
      </c>
      <c r="K176" s="56">
        <v>0</v>
      </c>
      <c r="L176" s="46">
        <v>0</v>
      </c>
      <c r="M176" s="117"/>
      <c r="N176" s="119">
        <v>0</v>
      </c>
      <c r="O176" s="119">
        <v>0</v>
      </c>
      <c r="P176" s="119"/>
      <c r="Q176" s="119">
        <v>0</v>
      </c>
      <c r="R176" s="119">
        <v>0</v>
      </c>
      <c r="S176" s="47"/>
    </row>
    <row r="177" spans="1:19" ht="9" customHeight="1" x14ac:dyDescent="0.2">
      <c r="A177" s="500"/>
      <c r="B177" s="500"/>
      <c r="C177" s="48" t="s">
        <v>4</v>
      </c>
      <c r="D177" s="49">
        <v>2</v>
      </c>
      <c r="E177" s="50">
        <v>0</v>
      </c>
      <c r="F177" s="50">
        <v>0</v>
      </c>
      <c r="G177" s="50">
        <v>0</v>
      </c>
      <c r="H177" s="50">
        <v>0</v>
      </c>
      <c r="I177" s="50">
        <v>0</v>
      </c>
      <c r="J177" s="51">
        <v>0</v>
      </c>
      <c r="K177" s="50">
        <v>0</v>
      </c>
      <c r="L177" s="73">
        <v>0</v>
      </c>
      <c r="M177" s="118"/>
      <c r="N177" s="120">
        <v>0</v>
      </c>
      <c r="O177" s="120">
        <v>0</v>
      </c>
      <c r="P177" s="120">
        <v>0</v>
      </c>
      <c r="Q177" s="120">
        <v>0</v>
      </c>
      <c r="R177" s="120">
        <v>0</v>
      </c>
      <c r="S177" s="47"/>
    </row>
    <row r="178" spans="1:19" ht="12.75" customHeight="1" x14ac:dyDescent="0.2">
      <c r="A178" s="501"/>
      <c r="B178" s="501"/>
      <c r="C178" s="53" t="s">
        <v>3</v>
      </c>
      <c r="D178" s="54">
        <v>3</v>
      </c>
      <c r="E178" s="55">
        <v>0</v>
      </c>
      <c r="F178" s="55">
        <v>0</v>
      </c>
      <c r="G178" s="55">
        <v>0</v>
      </c>
      <c r="H178" s="55">
        <v>0</v>
      </c>
      <c r="I178" s="55">
        <v>0</v>
      </c>
      <c r="J178" s="55">
        <v>0</v>
      </c>
      <c r="K178" s="56">
        <v>0</v>
      </c>
      <c r="L178" s="46">
        <v>0</v>
      </c>
      <c r="M178" s="117"/>
      <c r="N178" s="119">
        <v>0</v>
      </c>
      <c r="O178" s="119">
        <v>0</v>
      </c>
      <c r="P178" s="119"/>
      <c r="Q178" s="119">
        <v>0</v>
      </c>
      <c r="R178" s="119">
        <v>0</v>
      </c>
      <c r="S178" s="47"/>
    </row>
    <row r="179" spans="1:19" ht="9" customHeight="1" x14ac:dyDescent="0.2">
      <c r="A179" s="501"/>
      <c r="B179" s="501"/>
      <c r="C179" s="48" t="s">
        <v>4</v>
      </c>
      <c r="D179" s="49">
        <v>4</v>
      </c>
      <c r="E179" s="50">
        <v>0</v>
      </c>
      <c r="F179" s="50">
        <v>0</v>
      </c>
      <c r="G179" s="50">
        <v>0</v>
      </c>
      <c r="H179" s="50">
        <v>0</v>
      </c>
      <c r="I179" s="50">
        <v>0</v>
      </c>
      <c r="J179" s="51">
        <v>0</v>
      </c>
      <c r="K179" s="50">
        <v>0</v>
      </c>
      <c r="L179" s="73">
        <v>0</v>
      </c>
      <c r="M179" s="118"/>
      <c r="N179" s="120">
        <v>0</v>
      </c>
      <c r="O179" s="120">
        <v>0</v>
      </c>
      <c r="P179" s="120">
        <v>0</v>
      </c>
      <c r="Q179" s="120">
        <v>0</v>
      </c>
      <c r="R179" s="120">
        <v>0</v>
      </c>
      <c r="S179" s="47"/>
    </row>
    <row r="180" spans="1:19" ht="12.75" customHeight="1" x14ac:dyDescent="0.2">
      <c r="A180" s="501"/>
      <c r="B180" s="501"/>
      <c r="C180" s="53" t="s">
        <v>3</v>
      </c>
      <c r="D180" s="54">
        <v>5</v>
      </c>
      <c r="E180" s="55">
        <v>0</v>
      </c>
      <c r="F180" s="55">
        <v>0</v>
      </c>
      <c r="G180" s="55">
        <v>0</v>
      </c>
      <c r="H180" s="55">
        <v>0</v>
      </c>
      <c r="I180" s="55">
        <v>0</v>
      </c>
      <c r="J180" s="55">
        <v>0</v>
      </c>
      <c r="K180" s="56">
        <v>0</v>
      </c>
      <c r="L180" s="46">
        <v>0</v>
      </c>
      <c r="M180" s="117"/>
      <c r="N180" s="119">
        <v>0</v>
      </c>
      <c r="O180" s="119">
        <v>0</v>
      </c>
      <c r="P180" s="119"/>
      <c r="Q180" s="119">
        <v>0</v>
      </c>
      <c r="R180" s="119">
        <v>0</v>
      </c>
      <c r="S180" s="47"/>
    </row>
    <row r="181" spans="1:19" ht="9" customHeight="1" x14ac:dyDescent="0.2">
      <c r="A181" s="501"/>
      <c r="B181" s="501"/>
      <c r="C181" s="48" t="s">
        <v>4</v>
      </c>
      <c r="D181" s="49">
        <v>6</v>
      </c>
      <c r="E181" s="50">
        <v>0</v>
      </c>
      <c r="F181" s="50">
        <v>0</v>
      </c>
      <c r="G181" s="50">
        <v>0</v>
      </c>
      <c r="H181" s="50">
        <v>0</v>
      </c>
      <c r="I181" s="50">
        <v>0</v>
      </c>
      <c r="J181" s="51">
        <v>0</v>
      </c>
      <c r="K181" s="50">
        <v>0</v>
      </c>
      <c r="L181" s="73">
        <v>0</v>
      </c>
      <c r="M181" s="118"/>
      <c r="N181" s="120">
        <v>0</v>
      </c>
      <c r="O181" s="120">
        <v>0</v>
      </c>
      <c r="P181" s="120">
        <v>0</v>
      </c>
      <c r="Q181" s="120">
        <v>0</v>
      </c>
      <c r="R181" s="120">
        <v>0</v>
      </c>
      <c r="S181" s="47"/>
    </row>
    <row r="182" spans="1:19" ht="12.75" customHeight="1" x14ac:dyDescent="0.2">
      <c r="A182" s="501"/>
      <c r="B182" s="501"/>
      <c r="C182" s="53" t="s">
        <v>3</v>
      </c>
      <c r="D182" s="54">
        <v>7</v>
      </c>
      <c r="E182" s="55">
        <v>0</v>
      </c>
      <c r="F182" s="55">
        <v>0</v>
      </c>
      <c r="G182" s="55">
        <v>0</v>
      </c>
      <c r="H182" s="55">
        <v>0</v>
      </c>
      <c r="I182" s="55">
        <v>0</v>
      </c>
      <c r="J182" s="55">
        <v>0</v>
      </c>
      <c r="K182" s="56">
        <v>0</v>
      </c>
      <c r="L182" s="46">
        <v>0</v>
      </c>
      <c r="M182" s="117"/>
      <c r="N182" s="119">
        <v>0</v>
      </c>
      <c r="O182" s="119">
        <v>0</v>
      </c>
      <c r="P182" s="119"/>
      <c r="Q182" s="119">
        <v>0</v>
      </c>
      <c r="R182" s="119">
        <v>0</v>
      </c>
      <c r="S182" s="47"/>
    </row>
    <row r="183" spans="1:19" ht="9" customHeight="1" x14ac:dyDescent="0.2">
      <c r="A183" s="501"/>
      <c r="B183" s="501"/>
      <c r="C183" s="48" t="s">
        <v>4</v>
      </c>
      <c r="D183" s="49">
        <v>8</v>
      </c>
      <c r="E183" s="50">
        <v>0</v>
      </c>
      <c r="F183" s="50">
        <v>0</v>
      </c>
      <c r="G183" s="50">
        <v>0</v>
      </c>
      <c r="H183" s="50">
        <v>0</v>
      </c>
      <c r="I183" s="50">
        <v>0</v>
      </c>
      <c r="J183" s="51">
        <v>0</v>
      </c>
      <c r="K183" s="50">
        <v>0</v>
      </c>
      <c r="L183" s="73">
        <v>0</v>
      </c>
      <c r="M183" s="118"/>
      <c r="N183" s="120">
        <v>0</v>
      </c>
      <c r="O183" s="120">
        <v>0</v>
      </c>
      <c r="P183" s="120">
        <v>0</v>
      </c>
      <c r="Q183" s="120">
        <v>0</v>
      </c>
      <c r="R183" s="120">
        <v>0</v>
      </c>
      <c r="S183" s="47"/>
    </row>
    <row r="184" spans="1:19" ht="12.75" customHeight="1" x14ac:dyDescent="0.2">
      <c r="A184" s="501"/>
      <c r="B184" s="501"/>
      <c r="C184" s="53" t="s">
        <v>3</v>
      </c>
      <c r="D184" s="54">
        <v>9</v>
      </c>
      <c r="E184" s="55">
        <v>0</v>
      </c>
      <c r="F184" s="55">
        <v>0</v>
      </c>
      <c r="G184" s="55">
        <v>0</v>
      </c>
      <c r="H184" s="55">
        <v>0</v>
      </c>
      <c r="I184" s="55">
        <v>0</v>
      </c>
      <c r="J184" s="55">
        <v>0</v>
      </c>
      <c r="K184" s="56">
        <v>0</v>
      </c>
      <c r="L184" s="46">
        <v>0</v>
      </c>
      <c r="M184" s="117"/>
      <c r="N184" s="119">
        <v>0</v>
      </c>
      <c r="O184" s="119">
        <v>0</v>
      </c>
      <c r="P184" s="119"/>
      <c r="Q184" s="119">
        <v>0</v>
      </c>
      <c r="R184" s="119">
        <v>0</v>
      </c>
      <c r="S184" s="47"/>
    </row>
    <row r="185" spans="1:19" ht="9" customHeight="1" x14ac:dyDescent="0.2">
      <c r="A185" s="501"/>
      <c r="B185" s="501"/>
      <c r="C185" s="48" t="s">
        <v>4</v>
      </c>
      <c r="D185" s="49">
        <v>10</v>
      </c>
      <c r="E185" s="50">
        <v>0</v>
      </c>
      <c r="F185" s="50">
        <v>0</v>
      </c>
      <c r="G185" s="50">
        <v>0</v>
      </c>
      <c r="H185" s="50">
        <v>0</v>
      </c>
      <c r="I185" s="50">
        <v>0</v>
      </c>
      <c r="J185" s="51">
        <v>0</v>
      </c>
      <c r="K185" s="50">
        <v>0</v>
      </c>
      <c r="L185" s="73">
        <v>0</v>
      </c>
      <c r="M185" s="118"/>
      <c r="N185" s="120">
        <v>0</v>
      </c>
      <c r="O185" s="120">
        <v>0</v>
      </c>
      <c r="P185" s="120">
        <v>0</v>
      </c>
      <c r="Q185" s="120">
        <v>0</v>
      </c>
      <c r="R185" s="120">
        <v>0</v>
      </c>
      <c r="S185" s="47"/>
    </row>
    <row r="186" spans="1:19" ht="12.75" customHeight="1" x14ac:dyDescent="0.2">
      <c r="A186" s="501"/>
      <c r="B186" s="501"/>
      <c r="C186" s="53" t="s">
        <v>3</v>
      </c>
      <c r="D186" s="54">
        <v>11</v>
      </c>
      <c r="E186" s="55">
        <v>0</v>
      </c>
      <c r="F186" s="55">
        <v>0</v>
      </c>
      <c r="G186" s="55">
        <v>0</v>
      </c>
      <c r="H186" s="55">
        <v>0</v>
      </c>
      <c r="I186" s="55">
        <v>0</v>
      </c>
      <c r="J186" s="55">
        <v>0</v>
      </c>
      <c r="K186" s="56">
        <v>0</v>
      </c>
      <c r="L186" s="46">
        <v>0</v>
      </c>
      <c r="M186" s="117"/>
      <c r="N186" s="119">
        <v>0</v>
      </c>
      <c r="O186" s="119">
        <v>0</v>
      </c>
      <c r="P186" s="119"/>
      <c r="Q186" s="119">
        <v>0</v>
      </c>
      <c r="R186" s="119">
        <v>0</v>
      </c>
      <c r="S186" s="47"/>
    </row>
    <row r="187" spans="1:19" ht="9" customHeight="1" x14ac:dyDescent="0.2">
      <c r="A187" s="501"/>
      <c r="B187" s="501"/>
      <c r="C187" s="48" t="s">
        <v>4</v>
      </c>
      <c r="D187" s="49">
        <v>12</v>
      </c>
      <c r="E187" s="50">
        <v>0</v>
      </c>
      <c r="F187" s="50">
        <v>0</v>
      </c>
      <c r="G187" s="50">
        <v>0</v>
      </c>
      <c r="H187" s="50">
        <v>0</v>
      </c>
      <c r="I187" s="50">
        <v>0</v>
      </c>
      <c r="J187" s="51">
        <v>0</v>
      </c>
      <c r="K187" s="50">
        <v>0</v>
      </c>
      <c r="L187" s="73">
        <v>0</v>
      </c>
      <c r="M187" s="118"/>
      <c r="N187" s="120">
        <v>0</v>
      </c>
      <c r="O187" s="120">
        <v>0</v>
      </c>
      <c r="P187" s="120">
        <v>0</v>
      </c>
      <c r="Q187" s="120">
        <v>0</v>
      </c>
      <c r="R187" s="120">
        <v>0</v>
      </c>
      <c r="S187" s="47"/>
    </row>
    <row r="188" spans="1:19" ht="12.75" customHeight="1" x14ac:dyDescent="0.2">
      <c r="A188" s="501"/>
      <c r="B188" s="501"/>
      <c r="C188" s="53" t="s">
        <v>3</v>
      </c>
      <c r="D188" s="54">
        <v>13</v>
      </c>
      <c r="E188" s="55">
        <v>0</v>
      </c>
      <c r="F188" s="55">
        <v>0</v>
      </c>
      <c r="G188" s="55">
        <v>0</v>
      </c>
      <c r="H188" s="55">
        <v>0</v>
      </c>
      <c r="I188" s="55">
        <v>0</v>
      </c>
      <c r="J188" s="55">
        <v>0</v>
      </c>
      <c r="K188" s="56">
        <v>0</v>
      </c>
      <c r="L188" s="46">
        <v>0</v>
      </c>
      <c r="M188" s="117"/>
      <c r="N188" s="119">
        <v>0</v>
      </c>
      <c r="O188" s="119">
        <v>0</v>
      </c>
      <c r="P188" s="119"/>
      <c r="Q188" s="119">
        <v>0</v>
      </c>
      <c r="R188" s="119">
        <v>0</v>
      </c>
      <c r="S188" s="47"/>
    </row>
    <row r="189" spans="1:19" ht="9" customHeight="1" x14ac:dyDescent="0.2">
      <c r="A189" s="501"/>
      <c r="B189" s="501"/>
      <c r="C189" s="48" t="s">
        <v>4</v>
      </c>
      <c r="D189" s="49">
        <v>14</v>
      </c>
      <c r="E189" s="50">
        <v>0</v>
      </c>
      <c r="F189" s="50">
        <v>0</v>
      </c>
      <c r="G189" s="50">
        <v>0</v>
      </c>
      <c r="H189" s="50">
        <v>0</v>
      </c>
      <c r="I189" s="50">
        <v>0</v>
      </c>
      <c r="J189" s="51">
        <v>0</v>
      </c>
      <c r="K189" s="50">
        <v>0</v>
      </c>
      <c r="L189" s="73">
        <v>0</v>
      </c>
      <c r="M189" s="118"/>
      <c r="N189" s="120">
        <v>0</v>
      </c>
      <c r="O189" s="120">
        <v>0</v>
      </c>
      <c r="P189" s="120">
        <v>0</v>
      </c>
      <c r="Q189" s="120">
        <v>0</v>
      </c>
      <c r="R189" s="120">
        <v>0</v>
      </c>
      <c r="S189" s="47"/>
    </row>
    <row r="190" spans="1:19" ht="12.75" customHeight="1" x14ac:dyDescent="0.2">
      <c r="A190" s="501"/>
      <c r="B190" s="501"/>
      <c r="C190" s="53" t="s">
        <v>3</v>
      </c>
      <c r="D190" s="54">
        <v>15</v>
      </c>
      <c r="E190" s="55">
        <v>0</v>
      </c>
      <c r="F190" s="55">
        <v>0</v>
      </c>
      <c r="G190" s="55">
        <v>0</v>
      </c>
      <c r="H190" s="55">
        <v>0</v>
      </c>
      <c r="I190" s="55">
        <v>0</v>
      </c>
      <c r="J190" s="55">
        <v>0</v>
      </c>
      <c r="K190" s="56">
        <v>0</v>
      </c>
      <c r="L190" s="46">
        <v>0</v>
      </c>
      <c r="M190" s="117"/>
      <c r="N190" s="119">
        <v>0</v>
      </c>
      <c r="O190" s="119">
        <v>0</v>
      </c>
      <c r="P190" s="119"/>
      <c r="Q190" s="119">
        <v>0</v>
      </c>
      <c r="R190" s="119">
        <v>0</v>
      </c>
      <c r="S190" s="47"/>
    </row>
    <row r="191" spans="1:19" ht="9" customHeight="1" x14ac:dyDescent="0.2">
      <c r="A191" s="501"/>
      <c r="B191" s="501"/>
      <c r="C191" s="48" t="s">
        <v>4</v>
      </c>
      <c r="D191" s="49">
        <v>16</v>
      </c>
      <c r="E191" s="50">
        <v>0</v>
      </c>
      <c r="F191" s="50">
        <v>0</v>
      </c>
      <c r="G191" s="50">
        <v>0</v>
      </c>
      <c r="H191" s="50">
        <v>0</v>
      </c>
      <c r="I191" s="50">
        <v>0</v>
      </c>
      <c r="J191" s="51">
        <v>0</v>
      </c>
      <c r="K191" s="50">
        <v>0</v>
      </c>
      <c r="L191" s="73">
        <v>0</v>
      </c>
      <c r="M191" s="118"/>
      <c r="N191" s="120">
        <v>0</v>
      </c>
      <c r="O191" s="120">
        <v>0</v>
      </c>
      <c r="P191" s="120">
        <v>0</v>
      </c>
      <c r="Q191" s="120">
        <v>0</v>
      </c>
      <c r="R191" s="120">
        <v>0</v>
      </c>
      <c r="S191" s="47"/>
    </row>
    <row r="192" spans="1:19" ht="12.75" customHeight="1" x14ac:dyDescent="0.2">
      <c r="A192" s="501"/>
      <c r="B192" s="501"/>
      <c r="C192" s="53" t="s">
        <v>3</v>
      </c>
      <c r="D192" s="54">
        <v>17</v>
      </c>
      <c r="E192" s="55">
        <v>0</v>
      </c>
      <c r="F192" s="55">
        <v>0</v>
      </c>
      <c r="G192" s="55">
        <v>0</v>
      </c>
      <c r="H192" s="55">
        <v>0</v>
      </c>
      <c r="I192" s="55">
        <v>0</v>
      </c>
      <c r="J192" s="55">
        <v>0</v>
      </c>
      <c r="K192" s="56">
        <v>0</v>
      </c>
      <c r="L192" s="46">
        <v>0</v>
      </c>
      <c r="M192" s="117"/>
      <c r="N192" s="119">
        <v>0</v>
      </c>
      <c r="O192" s="119">
        <v>0</v>
      </c>
      <c r="P192" s="119"/>
      <c r="Q192" s="119">
        <v>0</v>
      </c>
      <c r="R192" s="119">
        <v>0</v>
      </c>
      <c r="S192" s="47"/>
    </row>
    <row r="193" spans="1:19" ht="9" customHeight="1" x14ac:dyDescent="0.2">
      <c r="A193" s="501"/>
      <c r="B193" s="501"/>
      <c r="C193" s="48" t="s">
        <v>4</v>
      </c>
      <c r="D193" s="49">
        <v>17</v>
      </c>
      <c r="E193" s="50">
        <v>0</v>
      </c>
      <c r="F193" s="50">
        <v>0</v>
      </c>
      <c r="G193" s="50">
        <v>0</v>
      </c>
      <c r="H193" s="50">
        <v>0</v>
      </c>
      <c r="I193" s="50">
        <v>0</v>
      </c>
      <c r="J193" s="51">
        <v>0</v>
      </c>
      <c r="K193" s="50">
        <v>0</v>
      </c>
      <c r="L193" s="73">
        <v>0</v>
      </c>
      <c r="M193" s="118"/>
      <c r="N193" s="120">
        <v>0</v>
      </c>
      <c r="O193" s="120">
        <v>0</v>
      </c>
      <c r="P193" s="120">
        <v>0</v>
      </c>
      <c r="Q193" s="120">
        <v>0</v>
      </c>
      <c r="R193" s="120">
        <v>0</v>
      </c>
      <c r="S193" s="47"/>
    </row>
    <row r="194" spans="1:19" ht="12.75" customHeight="1" x14ac:dyDescent="0.2">
      <c r="A194" s="501"/>
      <c r="B194" s="501"/>
      <c r="C194" s="53" t="s">
        <v>3</v>
      </c>
      <c r="D194" s="54">
        <v>18</v>
      </c>
      <c r="E194" s="55">
        <v>0</v>
      </c>
      <c r="F194" s="55">
        <v>0</v>
      </c>
      <c r="G194" s="55">
        <v>0</v>
      </c>
      <c r="H194" s="55">
        <v>0</v>
      </c>
      <c r="I194" s="55">
        <v>0</v>
      </c>
      <c r="J194" s="55">
        <v>0</v>
      </c>
      <c r="K194" s="56">
        <v>0</v>
      </c>
      <c r="L194" s="46">
        <v>0</v>
      </c>
      <c r="M194" s="117"/>
      <c r="N194" s="119">
        <v>0</v>
      </c>
      <c r="O194" s="119">
        <v>0</v>
      </c>
      <c r="P194" s="119"/>
      <c r="Q194" s="119">
        <v>0</v>
      </c>
      <c r="R194" s="119">
        <v>0</v>
      </c>
      <c r="S194" s="47"/>
    </row>
    <row r="195" spans="1:19" ht="9" customHeight="1" x14ac:dyDescent="0.2">
      <c r="A195" s="501"/>
      <c r="B195" s="501"/>
      <c r="C195" s="48" t="s">
        <v>4</v>
      </c>
      <c r="D195" s="49">
        <v>19</v>
      </c>
      <c r="E195" s="50">
        <v>0</v>
      </c>
      <c r="F195" s="50">
        <v>0</v>
      </c>
      <c r="G195" s="50">
        <v>0</v>
      </c>
      <c r="H195" s="50">
        <v>0</v>
      </c>
      <c r="I195" s="50">
        <v>0</v>
      </c>
      <c r="J195" s="51">
        <v>0</v>
      </c>
      <c r="K195" s="50">
        <v>0</v>
      </c>
      <c r="L195" s="73">
        <v>0</v>
      </c>
      <c r="M195" s="118"/>
      <c r="N195" s="120">
        <v>0</v>
      </c>
      <c r="O195" s="120">
        <v>0</v>
      </c>
      <c r="P195" s="120">
        <v>0</v>
      </c>
      <c r="Q195" s="120">
        <v>0</v>
      </c>
      <c r="R195" s="120">
        <v>0</v>
      </c>
      <c r="S195" s="47"/>
    </row>
    <row r="196" spans="1:19" ht="12.75" customHeight="1" x14ac:dyDescent="0.2">
      <c r="A196" s="501"/>
      <c r="B196" s="501"/>
      <c r="C196" s="53" t="s">
        <v>3</v>
      </c>
      <c r="D196" s="54">
        <v>20</v>
      </c>
      <c r="E196" s="55">
        <v>0</v>
      </c>
      <c r="F196" s="55">
        <v>0</v>
      </c>
      <c r="G196" s="55">
        <v>0</v>
      </c>
      <c r="H196" s="55">
        <v>0</v>
      </c>
      <c r="I196" s="55">
        <v>0</v>
      </c>
      <c r="J196" s="55">
        <v>0</v>
      </c>
      <c r="K196" s="56">
        <v>0</v>
      </c>
      <c r="L196" s="46">
        <v>0</v>
      </c>
      <c r="M196" s="117"/>
      <c r="N196" s="119">
        <v>0</v>
      </c>
      <c r="O196" s="119">
        <v>0</v>
      </c>
      <c r="P196" s="119"/>
      <c r="Q196" s="119">
        <v>0</v>
      </c>
      <c r="R196" s="119">
        <v>0</v>
      </c>
      <c r="S196" s="47"/>
    </row>
    <row r="197" spans="1:19" ht="9" customHeight="1" x14ac:dyDescent="0.2">
      <c r="A197" s="501"/>
      <c r="B197" s="501"/>
      <c r="C197" s="48" t="s">
        <v>4</v>
      </c>
      <c r="D197" s="49">
        <v>21</v>
      </c>
      <c r="E197" s="50">
        <v>0</v>
      </c>
      <c r="F197" s="50">
        <v>0</v>
      </c>
      <c r="G197" s="50">
        <v>0</v>
      </c>
      <c r="H197" s="50">
        <v>0</v>
      </c>
      <c r="I197" s="50">
        <v>0</v>
      </c>
      <c r="J197" s="51">
        <v>0</v>
      </c>
      <c r="K197" s="50">
        <v>0</v>
      </c>
      <c r="L197" s="73">
        <v>0</v>
      </c>
      <c r="M197" s="118"/>
      <c r="N197" s="120">
        <v>0</v>
      </c>
      <c r="O197" s="120">
        <v>0</v>
      </c>
      <c r="P197" s="120">
        <v>0</v>
      </c>
      <c r="Q197" s="120">
        <v>0</v>
      </c>
      <c r="R197" s="120">
        <v>0</v>
      </c>
      <c r="S197" s="47"/>
    </row>
    <row r="198" spans="1:19" ht="12.75" customHeight="1" x14ac:dyDescent="0.2">
      <c r="A198" s="501"/>
      <c r="B198" s="501"/>
      <c r="C198" s="53" t="s">
        <v>3</v>
      </c>
      <c r="D198" s="54">
        <v>22</v>
      </c>
      <c r="E198" s="55">
        <v>0</v>
      </c>
      <c r="F198" s="55">
        <v>0</v>
      </c>
      <c r="G198" s="55">
        <v>0</v>
      </c>
      <c r="H198" s="55">
        <v>0</v>
      </c>
      <c r="I198" s="55">
        <v>0</v>
      </c>
      <c r="J198" s="55">
        <v>0</v>
      </c>
      <c r="K198" s="56">
        <v>0</v>
      </c>
      <c r="L198" s="46">
        <v>0</v>
      </c>
      <c r="M198" s="117"/>
      <c r="N198" s="119">
        <v>0</v>
      </c>
      <c r="O198" s="119">
        <v>0</v>
      </c>
      <c r="P198" s="119"/>
      <c r="Q198" s="119">
        <v>0</v>
      </c>
      <c r="R198" s="119">
        <v>0</v>
      </c>
      <c r="S198" s="47"/>
    </row>
    <row r="199" spans="1:19" ht="9" customHeight="1" x14ac:dyDescent="0.2">
      <c r="A199" s="501"/>
      <c r="B199" s="501"/>
      <c r="C199" s="48" t="s">
        <v>4</v>
      </c>
      <c r="D199" s="49">
        <v>23</v>
      </c>
      <c r="E199" s="50">
        <v>0</v>
      </c>
      <c r="F199" s="50">
        <v>0</v>
      </c>
      <c r="G199" s="50">
        <v>0</v>
      </c>
      <c r="H199" s="50">
        <v>0</v>
      </c>
      <c r="I199" s="50">
        <v>0</v>
      </c>
      <c r="J199" s="51">
        <v>0</v>
      </c>
      <c r="K199" s="50">
        <v>0</v>
      </c>
      <c r="L199" s="73">
        <v>0</v>
      </c>
      <c r="M199" s="118"/>
      <c r="N199" s="120">
        <v>0</v>
      </c>
      <c r="O199" s="120">
        <v>0</v>
      </c>
      <c r="P199" s="120">
        <v>0</v>
      </c>
      <c r="Q199" s="120">
        <v>0</v>
      </c>
      <c r="R199" s="120">
        <v>0</v>
      </c>
      <c r="S199" s="47"/>
    </row>
    <row r="200" spans="1:19" ht="12.75" customHeight="1" x14ac:dyDescent="0.2">
      <c r="A200" s="501"/>
      <c r="B200" s="501"/>
      <c r="C200" s="53" t="s">
        <v>3</v>
      </c>
      <c r="D200" s="54">
        <v>24</v>
      </c>
      <c r="E200" s="55">
        <v>0</v>
      </c>
      <c r="F200" s="55">
        <v>0</v>
      </c>
      <c r="G200" s="55">
        <v>0</v>
      </c>
      <c r="H200" s="55">
        <v>0</v>
      </c>
      <c r="I200" s="55">
        <v>0</v>
      </c>
      <c r="J200" s="55">
        <v>0</v>
      </c>
      <c r="K200" s="56">
        <v>0</v>
      </c>
      <c r="L200" s="46">
        <v>0</v>
      </c>
      <c r="M200" s="117"/>
      <c r="N200" s="119">
        <v>0</v>
      </c>
      <c r="O200" s="119">
        <v>0</v>
      </c>
      <c r="P200" s="119"/>
      <c r="Q200" s="119">
        <v>0</v>
      </c>
      <c r="R200" s="119">
        <v>0</v>
      </c>
      <c r="S200" s="47"/>
    </row>
    <row r="201" spans="1:19" ht="9" customHeight="1" x14ac:dyDescent="0.2">
      <c r="A201" s="501"/>
      <c r="B201" s="501"/>
      <c r="C201" s="48" t="s">
        <v>4</v>
      </c>
      <c r="D201" s="49">
        <v>25</v>
      </c>
      <c r="E201" s="50">
        <v>0</v>
      </c>
      <c r="F201" s="50">
        <v>0</v>
      </c>
      <c r="G201" s="50">
        <v>0</v>
      </c>
      <c r="H201" s="50">
        <v>0</v>
      </c>
      <c r="I201" s="50">
        <v>0</v>
      </c>
      <c r="J201" s="51">
        <v>0</v>
      </c>
      <c r="K201" s="50">
        <v>0</v>
      </c>
      <c r="L201" s="73">
        <v>0</v>
      </c>
      <c r="M201" s="118"/>
      <c r="N201" s="120">
        <v>0</v>
      </c>
      <c r="O201" s="120">
        <v>0</v>
      </c>
      <c r="P201" s="120">
        <v>0</v>
      </c>
      <c r="Q201" s="120">
        <v>0</v>
      </c>
      <c r="R201" s="120">
        <v>0</v>
      </c>
      <c r="S201" s="47"/>
    </row>
    <row r="202" spans="1:19" ht="12.75" customHeight="1" x14ac:dyDescent="0.2">
      <c r="A202" s="501"/>
      <c r="B202" s="501"/>
      <c r="C202" s="53" t="s">
        <v>3</v>
      </c>
      <c r="D202" s="54">
        <v>26</v>
      </c>
      <c r="E202" s="55">
        <v>0</v>
      </c>
      <c r="F202" s="55">
        <v>0</v>
      </c>
      <c r="G202" s="55">
        <v>0</v>
      </c>
      <c r="H202" s="55">
        <v>0</v>
      </c>
      <c r="I202" s="55">
        <v>0</v>
      </c>
      <c r="J202" s="55">
        <v>0</v>
      </c>
      <c r="K202" s="56">
        <v>0</v>
      </c>
      <c r="L202" s="46">
        <v>0</v>
      </c>
      <c r="M202" s="117"/>
      <c r="N202" s="119">
        <v>0</v>
      </c>
      <c r="O202" s="119">
        <v>0</v>
      </c>
      <c r="P202" s="119"/>
      <c r="Q202" s="119">
        <v>0</v>
      </c>
      <c r="R202" s="119">
        <v>0</v>
      </c>
      <c r="S202" s="47"/>
    </row>
    <row r="203" spans="1:19" ht="9" customHeight="1" x14ac:dyDescent="0.2">
      <c r="A203" s="501"/>
      <c r="B203" s="501"/>
      <c r="C203" s="48" t="s">
        <v>4</v>
      </c>
      <c r="D203" s="49">
        <v>27</v>
      </c>
      <c r="E203" s="50">
        <v>0</v>
      </c>
      <c r="F203" s="50">
        <v>0</v>
      </c>
      <c r="G203" s="50">
        <v>0</v>
      </c>
      <c r="H203" s="50">
        <v>0</v>
      </c>
      <c r="I203" s="50">
        <v>0</v>
      </c>
      <c r="J203" s="51">
        <v>0</v>
      </c>
      <c r="K203" s="50">
        <v>0</v>
      </c>
      <c r="L203" s="73">
        <v>0</v>
      </c>
      <c r="M203" s="118"/>
      <c r="N203" s="120">
        <v>0</v>
      </c>
      <c r="O203" s="120">
        <v>0</v>
      </c>
      <c r="P203" s="120">
        <v>0</v>
      </c>
      <c r="Q203" s="120">
        <v>0</v>
      </c>
      <c r="R203" s="120">
        <v>0</v>
      </c>
      <c r="S203" s="47"/>
    </row>
    <row r="204" spans="1:19" ht="12.75" customHeight="1" x14ac:dyDescent="0.2">
      <c r="A204" s="501"/>
      <c r="B204" s="501"/>
      <c r="C204" s="53" t="s">
        <v>3</v>
      </c>
      <c r="D204" s="54">
        <v>28</v>
      </c>
      <c r="E204" s="55">
        <v>0</v>
      </c>
      <c r="F204" s="55">
        <v>0</v>
      </c>
      <c r="G204" s="55">
        <v>0</v>
      </c>
      <c r="H204" s="55">
        <v>0</v>
      </c>
      <c r="I204" s="55">
        <v>0</v>
      </c>
      <c r="J204" s="55">
        <v>0</v>
      </c>
      <c r="K204" s="56">
        <v>0</v>
      </c>
      <c r="L204" s="46">
        <v>0</v>
      </c>
      <c r="M204" s="117"/>
      <c r="N204" s="119">
        <v>0</v>
      </c>
      <c r="O204" s="119">
        <v>0</v>
      </c>
      <c r="P204" s="119"/>
      <c r="Q204" s="119">
        <v>0</v>
      </c>
      <c r="R204" s="119">
        <v>0</v>
      </c>
      <c r="S204" s="47"/>
    </row>
    <row r="205" spans="1:19" ht="9" customHeight="1" x14ac:dyDescent="0.2">
      <c r="A205" s="501"/>
      <c r="B205" s="501"/>
      <c r="C205" s="48" t="s">
        <v>4</v>
      </c>
      <c r="D205" s="49">
        <v>29</v>
      </c>
      <c r="E205" s="50">
        <v>0</v>
      </c>
      <c r="F205" s="50">
        <v>0</v>
      </c>
      <c r="G205" s="50">
        <v>0</v>
      </c>
      <c r="H205" s="50">
        <v>0</v>
      </c>
      <c r="I205" s="50">
        <v>0</v>
      </c>
      <c r="J205" s="51">
        <v>0</v>
      </c>
      <c r="K205" s="50">
        <v>0</v>
      </c>
      <c r="L205" s="73">
        <v>0</v>
      </c>
      <c r="M205" s="118"/>
      <c r="N205" s="120">
        <v>0</v>
      </c>
      <c r="O205" s="120">
        <v>0</v>
      </c>
      <c r="P205" s="120">
        <v>0</v>
      </c>
      <c r="Q205" s="120">
        <v>0</v>
      </c>
      <c r="R205" s="120">
        <v>0</v>
      </c>
      <c r="S205" s="47"/>
    </row>
    <row r="206" spans="1:19" ht="12.75" customHeight="1" x14ac:dyDescent="0.2">
      <c r="A206" s="501"/>
      <c r="B206" s="501"/>
      <c r="C206" s="53" t="s">
        <v>3</v>
      </c>
      <c r="D206" s="54">
        <v>30</v>
      </c>
      <c r="E206" s="55">
        <v>0</v>
      </c>
      <c r="F206" s="55">
        <v>0</v>
      </c>
      <c r="G206" s="55">
        <v>0</v>
      </c>
      <c r="H206" s="55">
        <v>0</v>
      </c>
      <c r="I206" s="55">
        <v>0</v>
      </c>
      <c r="J206" s="55">
        <v>0</v>
      </c>
      <c r="K206" s="56">
        <v>0</v>
      </c>
      <c r="L206" s="46">
        <v>0</v>
      </c>
      <c r="M206" s="117"/>
      <c r="N206" s="119">
        <v>0</v>
      </c>
      <c r="O206" s="119">
        <v>0</v>
      </c>
      <c r="P206" s="119"/>
      <c r="Q206" s="119">
        <v>0</v>
      </c>
      <c r="R206" s="119">
        <v>0</v>
      </c>
      <c r="S206" s="47"/>
    </row>
    <row r="207" spans="1:19" ht="9" customHeight="1" x14ac:dyDescent="0.2">
      <c r="A207" s="501"/>
      <c r="B207" s="501"/>
      <c r="C207" s="48" t="s">
        <v>4</v>
      </c>
      <c r="D207" s="49">
        <v>33</v>
      </c>
      <c r="E207" s="50">
        <v>0</v>
      </c>
      <c r="F207" s="50">
        <v>0</v>
      </c>
      <c r="G207" s="50">
        <v>0</v>
      </c>
      <c r="H207" s="50">
        <v>0</v>
      </c>
      <c r="I207" s="50">
        <v>0</v>
      </c>
      <c r="J207" s="51">
        <v>0</v>
      </c>
      <c r="K207" s="50">
        <v>0</v>
      </c>
      <c r="L207" s="73">
        <v>0</v>
      </c>
      <c r="M207" s="118"/>
      <c r="N207" s="120">
        <v>0</v>
      </c>
      <c r="O207" s="120">
        <v>0</v>
      </c>
      <c r="P207" s="120">
        <v>0</v>
      </c>
      <c r="Q207" s="120">
        <v>0</v>
      </c>
      <c r="R207" s="120">
        <v>0</v>
      </c>
      <c r="S207" s="47"/>
    </row>
    <row r="208" spans="1:19" ht="12.75" customHeight="1" x14ac:dyDescent="0.2">
      <c r="A208" s="501"/>
      <c r="B208" s="501"/>
      <c r="C208" s="53" t="s">
        <v>3</v>
      </c>
      <c r="D208" s="54">
        <v>34</v>
      </c>
      <c r="E208" s="55">
        <v>0</v>
      </c>
      <c r="F208" s="55">
        <v>0</v>
      </c>
      <c r="G208" s="55">
        <v>0</v>
      </c>
      <c r="H208" s="55">
        <v>0</v>
      </c>
      <c r="I208" s="55">
        <v>0</v>
      </c>
      <c r="J208" s="55">
        <v>0</v>
      </c>
      <c r="K208" s="56">
        <v>0</v>
      </c>
      <c r="L208" s="46">
        <v>0</v>
      </c>
      <c r="M208" s="117"/>
      <c r="N208" s="119">
        <v>0</v>
      </c>
      <c r="O208" s="119">
        <v>0</v>
      </c>
      <c r="P208" s="119"/>
      <c r="Q208" s="119">
        <v>0</v>
      </c>
      <c r="R208" s="119">
        <v>0</v>
      </c>
      <c r="S208" s="47"/>
    </row>
    <row r="209" spans="1:19" ht="9" customHeight="1" x14ac:dyDescent="0.2">
      <c r="A209" s="501"/>
      <c r="B209" s="501"/>
      <c r="C209" s="48" t="s">
        <v>4</v>
      </c>
      <c r="D209" s="49">
        <v>35</v>
      </c>
      <c r="E209" s="50">
        <v>0</v>
      </c>
      <c r="F209" s="50">
        <v>0</v>
      </c>
      <c r="G209" s="50">
        <v>0</v>
      </c>
      <c r="H209" s="50">
        <v>0</v>
      </c>
      <c r="I209" s="50">
        <v>0</v>
      </c>
      <c r="J209" s="51">
        <v>0</v>
      </c>
      <c r="K209" s="50">
        <v>0</v>
      </c>
      <c r="L209" s="73">
        <v>0</v>
      </c>
      <c r="M209" s="118"/>
      <c r="N209" s="120">
        <v>0</v>
      </c>
      <c r="O209" s="120">
        <v>0</v>
      </c>
      <c r="P209" s="120">
        <v>0</v>
      </c>
      <c r="Q209" s="120">
        <v>0</v>
      </c>
      <c r="R209" s="120">
        <v>0</v>
      </c>
      <c r="S209" s="47"/>
    </row>
    <row r="210" spans="1:19" ht="12.75" customHeight="1" x14ac:dyDescent="0.2">
      <c r="A210" s="501"/>
      <c r="B210" s="501"/>
      <c r="C210" s="53" t="s">
        <v>3</v>
      </c>
      <c r="D210" s="54">
        <v>36</v>
      </c>
      <c r="E210" s="55">
        <v>0</v>
      </c>
      <c r="F210" s="55">
        <v>0</v>
      </c>
      <c r="G210" s="55">
        <v>0</v>
      </c>
      <c r="H210" s="55">
        <v>0</v>
      </c>
      <c r="I210" s="55">
        <v>0</v>
      </c>
      <c r="J210" s="55">
        <v>0</v>
      </c>
      <c r="K210" s="56">
        <v>0</v>
      </c>
      <c r="L210" s="46">
        <v>0</v>
      </c>
      <c r="M210" s="117"/>
      <c r="N210" s="119">
        <v>0</v>
      </c>
      <c r="O210" s="119">
        <v>0</v>
      </c>
      <c r="P210" s="119"/>
      <c r="Q210" s="119">
        <v>0</v>
      </c>
      <c r="R210" s="119">
        <v>0</v>
      </c>
      <c r="S210" s="47"/>
    </row>
    <row r="211" spans="1:19" ht="9" customHeight="1" x14ac:dyDescent="0.2">
      <c r="A211" s="501"/>
      <c r="B211" s="501"/>
      <c r="C211" s="48" t="s">
        <v>4</v>
      </c>
      <c r="D211" s="49">
        <v>37</v>
      </c>
      <c r="E211" s="50">
        <v>0</v>
      </c>
      <c r="F211" s="50">
        <v>0</v>
      </c>
      <c r="G211" s="50">
        <v>0</v>
      </c>
      <c r="H211" s="50">
        <v>0</v>
      </c>
      <c r="I211" s="50">
        <v>0</v>
      </c>
      <c r="J211" s="51">
        <v>0</v>
      </c>
      <c r="K211" s="50">
        <v>0</v>
      </c>
      <c r="L211" s="73">
        <v>0</v>
      </c>
      <c r="M211" s="118"/>
      <c r="N211" s="120">
        <v>0</v>
      </c>
      <c r="O211" s="120">
        <v>0</v>
      </c>
      <c r="P211" s="120">
        <v>0</v>
      </c>
      <c r="Q211" s="120">
        <v>0</v>
      </c>
      <c r="R211" s="120">
        <v>0</v>
      </c>
      <c r="S211" s="47"/>
    </row>
    <row r="212" spans="1:19" ht="12.75" customHeight="1" x14ac:dyDescent="0.2">
      <c r="A212" s="501"/>
      <c r="B212" s="501"/>
      <c r="C212" s="53" t="s">
        <v>3</v>
      </c>
      <c r="D212" s="54">
        <v>38</v>
      </c>
      <c r="E212" s="55">
        <v>0</v>
      </c>
      <c r="F212" s="55">
        <v>0</v>
      </c>
      <c r="G212" s="55">
        <v>0</v>
      </c>
      <c r="H212" s="55">
        <v>0</v>
      </c>
      <c r="I212" s="55">
        <v>0</v>
      </c>
      <c r="J212" s="55">
        <v>0</v>
      </c>
      <c r="K212" s="56">
        <v>0</v>
      </c>
      <c r="L212" s="46">
        <v>0</v>
      </c>
      <c r="M212" s="117"/>
      <c r="N212" s="119">
        <v>0</v>
      </c>
      <c r="O212" s="119">
        <v>0</v>
      </c>
      <c r="P212" s="119"/>
      <c r="Q212" s="119">
        <v>0</v>
      </c>
      <c r="R212" s="119">
        <v>0</v>
      </c>
      <c r="S212" s="47"/>
    </row>
    <row r="213" spans="1:19" ht="9" customHeight="1" x14ac:dyDescent="0.2">
      <c r="A213" s="501"/>
      <c r="B213" s="501"/>
      <c r="C213" s="48" t="s">
        <v>4</v>
      </c>
      <c r="D213" s="49">
        <v>39</v>
      </c>
      <c r="E213" s="50">
        <v>0</v>
      </c>
      <c r="F213" s="50">
        <v>0</v>
      </c>
      <c r="G213" s="50">
        <v>0</v>
      </c>
      <c r="H213" s="50">
        <v>0</v>
      </c>
      <c r="I213" s="50">
        <v>0</v>
      </c>
      <c r="J213" s="51">
        <v>0</v>
      </c>
      <c r="K213" s="50">
        <v>0</v>
      </c>
      <c r="L213" s="73">
        <v>0</v>
      </c>
      <c r="M213" s="118"/>
      <c r="N213" s="120">
        <v>0</v>
      </c>
      <c r="O213" s="120">
        <v>0</v>
      </c>
      <c r="P213" s="120">
        <v>0</v>
      </c>
      <c r="Q213" s="120">
        <v>0</v>
      </c>
      <c r="R213" s="120">
        <v>0</v>
      </c>
      <c r="S213" s="47"/>
    </row>
    <row r="214" spans="1:19" ht="12.75" customHeight="1" x14ac:dyDescent="0.2">
      <c r="A214" s="501"/>
      <c r="B214" s="501"/>
      <c r="C214" s="53" t="s">
        <v>3</v>
      </c>
      <c r="D214" s="54">
        <v>40</v>
      </c>
      <c r="E214" s="55">
        <v>0</v>
      </c>
      <c r="F214" s="55">
        <v>0</v>
      </c>
      <c r="G214" s="55">
        <v>0</v>
      </c>
      <c r="H214" s="55">
        <v>0</v>
      </c>
      <c r="I214" s="55">
        <v>0</v>
      </c>
      <c r="J214" s="55">
        <v>0</v>
      </c>
      <c r="K214" s="56">
        <v>0</v>
      </c>
      <c r="L214" s="46">
        <v>0</v>
      </c>
      <c r="M214" s="117"/>
      <c r="N214" s="119">
        <v>0</v>
      </c>
      <c r="O214" s="119">
        <v>0</v>
      </c>
      <c r="P214" s="119"/>
      <c r="Q214" s="119">
        <v>0</v>
      </c>
      <c r="R214" s="119">
        <v>0</v>
      </c>
      <c r="S214" s="47"/>
    </row>
    <row r="215" spans="1:19" ht="9" customHeight="1" x14ac:dyDescent="0.2">
      <c r="A215" s="502"/>
      <c r="B215" s="502"/>
      <c r="C215" s="58"/>
      <c r="D215" s="59"/>
      <c r="E215" s="61">
        <v>0</v>
      </c>
      <c r="F215" s="61">
        <v>0</v>
      </c>
      <c r="G215" s="61">
        <v>0</v>
      </c>
      <c r="H215" s="61">
        <v>0</v>
      </c>
      <c r="I215" s="61">
        <v>0</v>
      </c>
      <c r="J215" s="60">
        <v>0</v>
      </c>
      <c r="K215" s="61">
        <v>0</v>
      </c>
      <c r="L215" s="73">
        <v>0</v>
      </c>
      <c r="M215" s="118"/>
      <c r="N215" s="120">
        <v>0</v>
      </c>
      <c r="O215" s="120">
        <v>0</v>
      </c>
      <c r="P215" s="120">
        <v>0</v>
      </c>
      <c r="Q215" s="120">
        <v>0</v>
      </c>
      <c r="R215" s="120">
        <v>0</v>
      </c>
      <c r="S215" s="47"/>
    </row>
    <row r="216" spans="1:19" ht="12.75" customHeight="1" x14ac:dyDescent="0.2">
      <c r="A216" s="492">
        <v>34425</v>
      </c>
      <c r="B216" s="492">
        <v>34515</v>
      </c>
      <c r="C216" s="42" t="s">
        <v>3</v>
      </c>
      <c r="D216" s="43">
        <v>0</v>
      </c>
      <c r="E216" s="44">
        <v>0</v>
      </c>
      <c r="F216" s="44">
        <v>0</v>
      </c>
      <c r="G216" s="44">
        <v>0</v>
      </c>
      <c r="H216" s="44">
        <v>0</v>
      </c>
      <c r="I216" s="44">
        <v>0</v>
      </c>
      <c r="J216" s="44">
        <v>0</v>
      </c>
      <c r="K216" s="45">
        <v>0</v>
      </c>
      <c r="L216" s="46">
        <v>0</v>
      </c>
      <c r="M216" s="117"/>
      <c r="N216" s="119">
        <v>0</v>
      </c>
      <c r="O216" s="119">
        <v>0</v>
      </c>
      <c r="P216" s="119"/>
      <c r="Q216" s="119">
        <v>0</v>
      </c>
      <c r="R216" s="119">
        <v>0</v>
      </c>
      <c r="S216" s="47"/>
    </row>
    <row r="217" spans="1:19" ht="9" customHeight="1" x14ac:dyDescent="0.2">
      <c r="A217" s="525"/>
      <c r="B217" s="525"/>
      <c r="C217" s="48" t="s">
        <v>4</v>
      </c>
      <c r="D217" s="49">
        <v>0</v>
      </c>
      <c r="E217" s="50">
        <v>0</v>
      </c>
      <c r="F217" s="50">
        <v>0</v>
      </c>
      <c r="G217" s="50">
        <v>0</v>
      </c>
      <c r="H217" s="50">
        <v>0</v>
      </c>
      <c r="I217" s="50">
        <v>0</v>
      </c>
      <c r="J217" s="51">
        <v>0</v>
      </c>
      <c r="K217" s="50">
        <v>0</v>
      </c>
      <c r="L217" s="73">
        <v>0</v>
      </c>
      <c r="M217" s="118"/>
      <c r="N217" s="120">
        <v>0</v>
      </c>
      <c r="O217" s="120">
        <v>0</v>
      </c>
      <c r="P217" s="120">
        <v>0</v>
      </c>
      <c r="Q217" s="120">
        <v>0</v>
      </c>
      <c r="R217" s="120">
        <v>0</v>
      </c>
      <c r="S217" s="47"/>
    </row>
    <row r="218" spans="1:19" ht="12.75" customHeight="1" x14ac:dyDescent="0.2">
      <c r="A218" s="500">
        <v>34425</v>
      </c>
      <c r="B218" s="500">
        <v>34515</v>
      </c>
      <c r="C218" s="53" t="s">
        <v>3</v>
      </c>
      <c r="D218" s="54">
        <v>1</v>
      </c>
      <c r="E218" s="55">
        <v>0</v>
      </c>
      <c r="F218" s="55">
        <v>0</v>
      </c>
      <c r="G218" s="55">
        <v>0</v>
      </c>
      <c r="H218" s="55">
        <v>0</v>
      </c>
      <c r="I218" s="55">
        <v>0</v>
      </c>
      <c r="J218" s="55">
        <v>0</v>
      </c>
      <c r="K218" s="56">
        <v>0</v>
      </c>
      <c r="L218" s="46">
        <v>0</v>
      </c>
      <c r="M218" s="117"/>
      <c r="N218" s="119">
        <v>0</v>
      </c>
      <c r="O218" s="119">
        <v>0</v>
      </c>
      <c r="P218" s="119"/>
      <c r="Q218" s="119">
        <v>0</v>
      </c>
      <c r="R218" s="119">
        <v>0</v>
      </c>
      <c r="S218" s="47"/>
    </row>
    <row r="219" spans="1:19" ht="9" customHeight="1" x14ac:dyDescent="0.2">
      <c r="A219" s="500"/>
      <c r="B219" s="500"/>
      <c r="C219" s="48" t="s">
        <v>4</v>
      </c>
      <c r="D219" s="49">
        <v>2</v>
      </c>
      <c r="E219" s="50">
        <v>0</v>
      </c>
      <c r="F219" s="50">
        <v>0</v>
      </c>
      <c r="G219" s="50">
        <v>0</v>
      </c>
      <c r="H219" s="50">
        <v>0</v>
      </c>
      <c r="I219" s="50">
        <v>0</v>
      </c>
      <c r="J219" s="51">
        <v>0</v>
      </c>
      <c r="K219" s="50">
        <v>0</v>
      </c>
      <c r="L219" s="73">
        <v>0</v>
      </c>
      <c r="M219" s="118"/>
      <c r="N219" s="120">
        <v>0</v>
      </c>
      <c r="O219" s="120">
        <v>0</v>
      </c>
      <c r="P219" s="120">
        <v>0</v>
      </c>
      <c r="Q219" s="120">
        <v>0</v>
      </c>
      <c r="R219" s="120">
        <v>0</v>
      </c>
      <c r="S219" s="47"/>
    </row>
    <row r="220" spans="1:19" ht="12.75" customHeight="1" x14ac:dyDescent="0.2">
      <c r="A220" s="501"/>
      <c r="B220" s="501"/>
      <c r="C220" s="53" t="s">
        <v>3</v>
      </c>
      <c r="D220" s="54">
        <v>3</v>
      </c>
      <c r="E220" s="55">
        <v>0</v>
      </c>
      <c r="F220" s="55">
        <v>0</v>
      </c>
      <c r="G220" s="55">
        <v>0</v>
      </c>
      <c r="H220" s="55">
        <v>0</v>
      </c>
      <c r="I220" s="55">
        <v>0</v>
      </c>
      <c r="J220" s="55">
        <v>0</v>
      </c>
      <c r="K220" s="56">
        <v>0</v>
      </c>
      <c r="L220" s="46">
        <v>0</v>
      </c>
      <c r="M220" s="117"/>
      <c r="N220" s="119">
        <v>0</v>
      </c>
      <c r="O220" s="119">
        <v>0</v>
      </c>
      <c r="P220" s="119"/>
      <c r="Q220" s="119">
        <v>0</v>
      </c>
      <c r="R220" s="119">
        <v>0</v>
      </c>
      <c r="S220" s="47"/>
    </row>
    <row r="221" spans="1:19" ht="9" customHeight="1" x14ac:dyDescent="0.2">
      <c r="A221" s="501"/>
      <c r="B221" s="501"/>
      <c r="C221" s="48" t="s">
        <v>4</v>
      </c>
      <c r="D221" s="49">
        <v>4</v>
      </c>
      <c r="E221" s="50">
        <v>0</v>
      </c>
      <c r="F221" s="50">
        <v>0</v>
      </c>
      <c r="G221" s="50">
        <v>0</v>
      </c>
      <c r="H221" s="50">
        <v>0</v>
      </c>
      <c r="I221" s="50">
        <v>0</v>
      </c>
      <c r="J221" s="51">
        <v>0</v>
      </c>
      <c r="K221" s="50">
        <v>0</v>
      </c>
      <c r="L221" s="73">
        <v>0</v>
      </c>
      <c r="M221" s="118"/>
      <c r="N221" s="120">
        <v>0</v>
      </c>
      <c r="O221" s="120">
        <v>0</v>
      </c>
      <c r="P221" s="120">
        <v>0</v>
      </c>
      <c r="Q221" s="120">
        <v>0</v>
      </c>
      <c r="R221" s="120">
        <v>0</v>
      </c>
      <c r="S221" s="47"/>
    </row>
    <row r="222" spans="1:19" ht="12.75" customHeight="1" x14ac:dyDescent="0.2">
      <c r="A222" s="501"/>
      <c r="B222" s="501"/>
      <c r="C222" s="53" t="s">
        <v>3</v>
      </c>
      <c r="D222" s="54">
        <v>5</v>
      </c>
      <c r="E222" s="55">
        <v>0</v>
      </c>
      <c r="F222" s="55">
        <v>0</v>
      </c>
      <c r="G222" s="55">
        <v>0</v>
      </c>
      <c r="H222" s="55">
        <v>0</v>
      </c>
      <c r="I222" s="55">
        <v>0</v>
      </c>
      <c r="J222" s="55">
        <v>0</v>
      </c>
      <c r="K222" s="56">
        <v>0</v>
      </c>
      <c r="L222" s="46">
        <v>0</v>
      </c>
      <c r="M222" s="117"/>
      <c r="N222" s="119">
        <v>0</v>
      </c>
      <c r="O222" s="119">
        <v>0</v>
      </c>
      <c r="P222" s="119"/>
      <c r="Q222" s="119">
        <v>0</v>
      </c>
      <c r="R222" s="119">
        <v>0</v>
      </c>
      <c r="S222" s="47"/>
    </row>
    <row r="223" spans="1:19" ht="9" customHeight="1" x14ac:dyDescent="0.2">
      <c r="A223" s="501"/>
      <c r="B223" s="501"/>
      <c r="C223" s="48" t="s">
        <v>4</v>
      </c>
      <c r="D223" s="49">
        <v>6</v>
      </c>
      <c r="E223" s="50">
        <v>0</v>
      </c>
      <c r="F223" s="50">
        <v>0</v>
      </c>
      <c r="G223" s="50">
        <v>0</v>
      </c>
      <c r="H223" s="50">
        <v>0</v>
      </c>
      <c r="I223" s="50">
        <v>0</v>
      </c>
      <c r="J223" s="51">
        <v>0</v>
      </c>
      <c r="K223" s="50">
        <v>0</v>
      </c>
      <c r="L223" s="73">
        <v>0</v>
      </c>
      <c r="M223" s="118"/>
      <c r="N223" s="120">
        <v>0</v>
      </c>
      <c r="O223" s="120">
        <v>0</v>
      </c>
      <c r="P223" s="120">
        <v>0</v>
      </c>
      <c r="Q223" s="120">
        <v>0</v>
      </c>
      <c r="R223" s="120">
        <v>0</v>
      </c>
      <c r="S223" s="47"/>
    </row>
    <row r="224" spans="1:19" ht="12.75" customHeight="1" x14ac:dyDescent="0.2">
      <c r="A224" s="501"/>
      <c r="B224" s="501"/>
      <c r="C224" s="53" t="s">
        <v>3</v>
      </c>
      <c r="D224" s="54">
        <v>7</v>
      </c>
      <c r="E224" s="55">
        <v>0</v>
      </c>
      <c r="F224" s="55">
        <v>0</v>
      </c>
      <c r="G224" s="55">
        <v>0</v>
      </c>
      <c r="H224" s="55">
        <v>0</v>
      </c>
      <c r="I224" s="55">
        <v>0</v>
      </c>
      <c r="J224" s="55">
        <v>0</v>
      </c>
      <c r="K224" s="56">
        <v>0</v>
      </c>
      <c r="L224" s="46">
        <v>0</v>
      </c>
      <c r="M224" s="117"/>
      <c r="N224" s="119">
        <v>0</v>
      </c>
      <c r="O224" s="119">
        <v>0</v>
      </c>
      <c r="P224" s="119"/>
      <c r="Q224" s="119">
        <v>0</v>
      </c>
      <c r="R224" s="119">
        <v>0</v>
      </c>
      <c r="S224" s="47"/>
    </row>
    <row r="225" spans="1:19" ht="9" customHeight="1" x14ac:dyDescent="0.2">
      <c r="A225" s="501"/>
      <c r="B225" s="501"/>
      <c r="C225" s="48" t="s">
        <v>4</v>
      </c>
      <c r="D225" s="49">
        <v>8</v>
      </c>
      <c r="E225" s="50">
        <v>0</v>
      </c>
      <c r="F225" s="50">
        <v>0</v>
      </c>
      <c r="G225" s="50">
        <v>0</v>
      </c>
      <c r="H225" s="50">
        <v>0</v>
      </c>
      <c r="I225" s="50">
        <v>0</v>
      </c>
      <c r="J225" s="51">
        <v>0</v>
      </c>
      <c r="K225" s="50">
        <v>0</v>
      </c>
      <c r="L225" s="73">
        <v>0</v>
      </c>
      <c r="M225" s="118"/>
      <c r="N225" s="120">
        <v>0</v>
      </c>
      <c r="O225" s="120">
        <v>0</v>
      </c>
      <c r="P225" s="120">
        <v>0</v>
      </c>
      <c r="Q225" s="120">
        <v>0</v>
      </c>
      <c r="R225" s="120">
        <v>0</v>
      </c>
      <c r="S225" s="47"/>
    </row>
    <row r="226" spans="1:19" ht="12.75" customHeight="1" x14ac:dyDescent="0.2">
      <c r="A226" s="501"/>
      <c r="B226" s="501"/>
      <c r="C226" s="53" t="s">
        <v>3</v>
      </c>
      <c r="D226" s="54">
        <v>9</v>
      </c>
      <c r="E226" s="55">
        <v>0</v>
      </c>
      <c r="F226" s="55">
        <v>0</v>
      </c>
      <c r="G226" s="55">
        <v>0</v>
      </c>
      <c r="H226" s="55">
        <v>0</v>
      </c>
      <c r="I226" s="55">
        <v>0</v>
      </c>
      <c r="J226" s="55">
        <v>0</v>
      </c>
      <c r="K226" s="56">
        <v>0</v>
      </c>
      <c r="L226" s="46">
        <v>0</v>
      </c>
      <c r="M226" s="117"/>
      <c r="N226" s="119">
        <v>0</v>
      </c>
      <c r="O226" s="119">
        <v>0</v>
      </c>
      <c r="P226" s="119"/>
      <c r="Q226" s="119">
        <v>0</v>
      </c>
      <c r="R226" s="119">
        <v>0</v>
      </c>
      <c r="S226" s="47"/>
    </row>
    <row r="227" spans="1:19" ht="9" customHeight="1" x14ac:dyDescent="0.2">
      <c r="A227" s="501"/>
      <c r="B227" s="501"/>
      <c r="C227" s="48" t="s">
        <v>4</v>
      </c>
      <c r="D227" s="49">
        <v>10</v>
      </c>
      <c r="E227" s="50">
        <v>0</v>
      </c>
      <c r="F227" s="50">
        <v>0</v>
      </c>
      <c r="G227" s="50">
        <v>0</v>
      </c>
      <c r="H227" s="50">
        <v>0</v>
      </c>
      <c r="I227" s="50">
        <v>0</v>
      </c>
      <c r="J227" s="51">
        <v>0</v>
      </c>
      <c r="K227" s="50">
        <v>0</v>
      </c>
      <c r="L227" s="73">
        <v>0</v>
      </c>
      <c r="M227" s="118"/>
      <c r="N227" s="120">
        <v>0</v>
      </c>
      <c r="O227" s="120">
        <v>0</v>
      </c>
      <c r="P227" s="120">
        <v>0</v>
      </c>
      <c r="Q227" s="120">
        <v>0</v>
      </c>
      <c r="R227" s="120">
        <v>0</v>
      </c>
      <c r="S227" s="47"/>
    </row>
    <row r="228" spans="1:19" ht="12.75" customHeight="1" x14ac:dyDescent="0.2">
      <c r="A228" s="501"/>
      <c r="B228" s="501"/>
      <c r="C228" s="53" t="s">
        <v>3</v>
      </c>
      <c r="D228" s="54">
        <v>11</v>
      </c>
      <c r="E228" s="55">
        <v>0</v>
      </c>
      <c r="F228" s="55">
        <v>0</v>
      </c>
      <c r="G228" s="55">
        <v>0</v>
      </c>
      <c r="H228" s="55">
        <v>0</v>
      </c>
      <c r="I228" s="55">
        <v>0</v>
      </c>
      <c r="J228" s="55">
        <v>0</v>
      </c>
      <c r="K228" s="56">
        <v>0</v>
      </c>
      <c r="L228" s="46">
        <v>0</v>
      </c>
      <c r="M228" s="117"/>
      <c r="N228" s="119">
        <v>0</v>
      </c>
      <c r="O228" s="119">
        <v>0</v>
      </c>
      <c r="P228" s="119"/>
      <c r="Q228" s="119">
        <v>0</v>
      </c>
      <c r="R228" s="119">
        <v>0</v>
      </c>
      <c r="S228" s="47"/>
    </row>
    <row r="229" spans="1:19" ht="9" customHeight="1" x14ac:dyDescent="0.2">
      <c r="A229" s="501"/>
      <c r="B229" s="501"/>
      <c r="C229" s="48" t="s">
        <v>4</v>
      </c>
      <c r="D229" s="49">
        <v>12</v>
      </c>
      <c r="E229" s="50">
        <v>0</v>
      </c>
      <c r="F229" s="50">
        <v>0</v>
      </c>
      <c r="G229" s="50">
        <v>0</v>
      </c>
      <c r="H229" s="50">
        <v>0</v>
      </c>
      <c r="I229" s="50">
        <v>0</v>
      </c>
      <c r="J229" s="51">
        <v>0</v>
      </c>
      <c r="K229" s="50">
        <v>0</v>
      </c>
      <c r="L229" s="73">
        <v>0</v>
      </c>
      <c r="M229" s="118"/>
      <c r="N229" s="120">
        <v>0</v>
      </c>
      <c r="O229" s="120">
        <v>0</v>
      </c>
      <c r="P229" s="120">
        <v>0</v>
      </c>
      <c r="Q229" s="120">
        <v>0</v>
      </c>
      <c r="R229" s="120">
        <v>0</v>
      </c>
      <c r="S229" s="47"/>
    </row>
    <row r="230" spans="1:19" ht="12.75" customHeight="1" x14ac:dyDescent="0.2">
      <c r="A230" s="501"/>
      <c r="B230" s="501"/>
      <c r="C230" s="53" t="s">
        <v>3</v>
      </c>
      <c r="D230" s="54">
        <v>13</v>
      </c>
      <c r="E230" s="55">
        <v>0</v>
      </c>
      <c r="F230" s="55">
        <v>0</v>
      </c>
      <c r="G230" s="55">
        <v>0</v>
      </c>
      <c r="H230" s="55">
        <v>0</v>
      </c>
      <c r="I230" s="55">
        <v>0</v>
      </c>
      <c r="J230" s="55">
        <v>0</v>
      </c>
      <c r="K230" s="56">
        <v>0</v>
      </c>
      <c r="L230" s="46">
        <v>0</v>
      </c>
      <c r="M230" s="117"/>
      <c r="N230" s="119">
        <v>0</v>
      </c>
      <c r="O230" s="119">
        <v>0</v>
      </c>
      <c r="P230" s="119"/>
      <c r="Q230" s="119">
        <v>0</v>
      </c>
      <c r="R230" s="119">
        <v>0</v>
      </c>
      <c r="S230" s="47"/>
    </row>
    <row r="231" spans="1:19" ht="9" customHeight="1" x14ac:dyDescent="0.2">
      <c r="A231" s="501"/>
      <c r="B231" s="501"/>
      <c r="C231" s="48" t="s">
        <v>4</v>
      </c>
      <c r="D231" s="49">
        <v>14</v>
      </c>
      <c r="E231" s="50">
        <v>0</v>
      </c>
      <c r="F231" s="50">
        <v>0</v>
      </c>
      <c r="G231" s="50">
        <v>0</v>
      </c>
      <c r="H231" s="50">
        <v>0</v>
      </c>
      <c r="I231" s="50">
        <v>0</v>
      </c>
      <c r="J231" s="51">
        <v>0</v>
      </c>
      <c r="K231" s="50">
        <v>0</v>
      </c>
      <c r="L231" s="73">
        <v>0</v>
      </c>
      <c r="M231" s="118"/>
      <c r="N231" s="120">
        <v>0</v>
      </c>
      <c r="O231" s="120">
        <v>0</v>
      </c>
      <c r="P231" s="120">
        <v>0</v>
      </c>
      <c r="Q231" s="120">
        <v>0</v>
      </c>
      <c r="R231" s="120">
        <v>0</v>
      </c>
      <c r="S231" s="47"/>
    </row>
    <row r="232" spans="1:19" ht="12.75" customHeight="1" x14ac:dyDescent="0.2">
      <c r="A232" s="501"/>
      <c r="B232" s="501"/>
      <c r="C232" s="53" t="s">
        <v>3</v>
      </c>
      <c r="D232" s="54">
        <v>15</v>
      </c>
      <c r="E232" s="55">
        <v>0</v>
      </c>
      <c r="F232" s="55">
        <v>0</v>
      </c>
      <c r="G232" s="55">
        <v>0</v>
      </c>
      <c r="H232" s="55">
        <v>0</v>
      </c>
      <c r="I232" s="55">
        <v>0</v>
      </c>
      <c r="J232" s="55">
        <v>0</v>
      </c>
      <c r="K232" s="56">
        <v>0</v>
      </c>
      <c r="L232" s="46">
        <v>0</v>
      </c>
      <c r="M232" s="117"/>
      <c r="N232" s="119">
        <v>0</v>
      </c>
      <c r="O232" s="119">
        <v>0</v>
      </c>
      <c r="P232" s="119"/>
      <c r="Q232" s="119">
        <v>0</v>
      </c>
      <c r="R232" s="119">
        <v>0</v>
      </c>
      <c r="S232" s="47"/>
    </row>
    <row r="233" spans="1:19" ht="9" customHeight="1" x14ac:dyDescent="0.2">
      <c r="A233" s="501"/>
      <c r="B233" s="501"/>
      <c r="C233" s="48" t="s">
        <v>4</v>
      </c>
      <c r="D233" s="49">
        <v>16</v>
      </c>
      <c r="E233" s="50">
        <v>0</v>
      </c>
      <c r="F233" s="50">
        <v>0</v>
      </c>
      <c r="G233" s="50">
        <v>0</v>
      </c>
      <c r="H233" s="50">
        <v>0</v>
      </c>
      <c r="I233" s="50">
        <v>0</v>
      </c>
      <c r="J233" s="51">
        <v>0</v>
      </c>
      <c r="K233" s="50">
        <v>0</v>
      </c>
      <c r="L233" s="73">
        <v>0</v>
      </c>
      <c r="M233" s="118"/>
      <c r="N233" s="120">
        <v>0</v>
      </c>
      <c r="O233" s="120">
        <v>0</v>
      </c>
      <c r="P233" s="120">
        <v>0</v>
      </c>
      <c r="Q233" s="120">
        <v>0</v>
      </c>
      <c r="R233" s="120">
        <v>0</v>
      </c>
      <c r="S233" s="47"/>
    </row>
    <row r="234" spans="1:19" ht="12.75" customHeight="1" x14ac:dyDescent="0.2">
      <c r="A234" s="501"/>
      <c r="B234" s="501"/>
      <c r="C234" s="53" t="s">
        <v>3</v>
      </c>
      <c r="D234" s="54">
        <v>17</v>
      </c>
      <c r="E234" s="55">
        <v>0</v>
      </c>
      <c r="F234" s="55">
        <v>0</v>
      </c>
      <c r="G234" s="55">
        <v>0</v>
      </c>
      <c r="H234" s="55">
        <v>0</v>
      </c>
      <c r="I234" s="55">
        <v>0</v>
      </c>
      <c r="J234" s="55">
        <v>0</v>
      </c>
      <c r="K234" s="56">
        <v>0</v>
      </c>
      <c r="L234" s="46">
        <v>0</v>
      </c>
      <c r="M234" s="117"/>
      <c r="N234" s="119">
        <v>0</v>
      </c>
      <c r="O234" s="119">
        <v>0</v>
      </c>
      <c r="P234" s="119"/>
      <c r="Q234" s="119">
        <v>0</v>
      </c>
      <c r="R234" s="119">
        <v>0</v>
      </c>
      <c r="S234" s="47"/>
    </row>
    <row r="235" spans="1:19" ht="9" customHeight="1" x14ac:dyDescent="0.2">
      <c r="A235" s="501"/>
      <c r="B235" s="501"/>
      <c r="C235" s="48" t="s">
        <v>4</v>
      </c>
      <c r="D235" s="49">
        <v>17</v>
      </c>
      <c r="E235" s="50">
        <v>0</v>
      </c>
      <c r="F235" s="50">
        <v>0</v>
      </c>
      <c r="G235" s="50">
        <v>0</v>
      </c>
      <c r="H235" s="50">
        <v>0</v>
      </c>
      <c r="I235" s="50">
        <v>0</v>
      </c>
      <c r="J235" s="51">
        <v>0</v>
      </c>
      <c r="K235" s="50">
        <v>0</v>
      </c>
      <c r="L235" s="73">
        <v>0</v>
      </c>
      <c r="M235" s="118"/>
      <c r="N235" s="120">
        <v>0</v>
      </c>
      <c r="O235" s="120">
        <v>0</v>
      </c>
      <c r="P235" s="120">
        <v>0</v>
      </c>
      <c r="Q235" s="120">
        <v>0</v>
      </c>
      <c r="R235" s="120">
        <v>0</v>
      </c>
      <c r="S235" s="47"/>
    </row>
    <row r="236" spans="1:19" ht="12.75" customHeight="1" x14ac:dyDescent="0.2">
      <c r="A236" s="501"/>
      <c r="B236" s="501"/>
      <c r="C236" s="53" t="s">
        <v>3</v>
      </c>
      <c r="D236" s="54">
        <v>18</v>
      </c>
      <c r="E236" s="55">
        <v>0</v>
      </c>
      <c r="F236" s="55">
        <v>0</v>
      </c>
      <c r="G236" s="55">
        <v>0</v>
      </c>
      <c r="H236" s="55">
        <v>0</v>
      </c>
      <c r="I236" s="55">
        <v>0</v>
      </c>
      <c r="J236" s="55">
        <v>0</v>
      </c>
      <c r="K236" s="56">
        <v>0</v>
      </c>
      <c r="L236" s="46">
        <v>0</v>
      </c>
      <c r="M236" s="117"/>
      <c r="N236" s="119">
        <v>0</v>
      </c>
      <c r="O236" s="119">
        <v>0</v>
      </c>
      <c r="P236" s="119"/>
      <c r="Q236" s="119">
        <v>0</v>
      </c>
      <c r="R236" s="119">
        <v>0</v>
      </c>
      <c r="S236" s="47"/>
    </row>
    <row r="237" spans="1:19" ht="9" customHeight="1" x14ac:dyDescent="0.2">
      <c r="A237" s="501"/>
      <c r="B237" s="501"/>
      <c r="C237" s="48" t="s">
        <v>4</v>
      </c>
      <c r="D237" s="49">
        <v>19</v>
      </c>
      <c r="E237" s="50">
        <v>0</v>
      </c>
      <c r="F237" s="50">
        <v>0</v>
      </c>
      <c r="G237" s="50">
        <v>0</v>
      </c>
      <c r="H237" s="50">
        <v>0</v>
      </c>
      <c r="I237" s="50">
        <v>0</v>
      </c>
      <c r="J237" s="51">
        <v>0</v>
      </c>
      <c r="K237" s="50">
        <v>0</v>
      </c>
      <c r="L237" s="73">
        <v>0</v>
      </c>
      <c r="M237" s="118"/>
      <c r="N237" s="120">
        <v>0</v>
      </c>
      <c r="O237" s="120">
        <v>0</v>
      </c>
      <c r="P237" s="120">
        <v>0</v>
      </c>
      <c r="Q237" s="120">
        <v>0</v>
      </c>
      <c r="R237" s="120">
        <v>0</v>
      </c>
      <c r="S237" s="47"/>
    </row>
    <row r="238" spans="1:19" ht="12.75" customHeight="1" x14ac:dyDescent="0.2">
      <c r="A238" s="501"/>
      <c r="B238" s="501"/>
      <c r="C238" s="53" t="s">
        <v>3</v>
      </c>
      <c r="D238" s="54">
        <v>20</v>
      </c>
      <c r="E238" s="55">
        <v>0</v>
      </c>
      <c r="F238" s="55">
        <v>0</v>
      </c>
      <c r="G238" s="55">
        <v>0</v>
      </c>
      <c r="H238" s="55">
        <v>0</v>
      </c>
      <c r="I238" s="55">
        <v>0</v>
      </c>
      <c r="J238" s="55">
        <v>0</v>
      </c>
      <c r="K238" s="56">
        <v>0</v>
      </c>
      <c r="L238" s="46">
        <v>0</v>
      </c>
      <c r="M238" s="117"/>
      <c r="N238" s="119">
        <v>0</v>
      </c>
      <c r="O238" s="119">
        <v>0</v>
      </c>
      <c r="P238" s="119"/>
      <c r="Q238" s="119">
        <v>0</v>
      </c>
      <c r="R238" s="119">
        <v>0</v>
      </c>
      <c r="S238" s="47"/>
    </row>
    <row r="239" spans="1:19" ht="9" customHeight="1" x14ac:dyDescent="0.2">
      <c r="A239" s="501"/>
      <c r="B239" s="501"/>
      <c r="C239" s="48" t="s">
        <v>4</v>
      </c>
      <c r="D239" s="49">
        <v>21</v>
      </c>
      <c r="E239" s="50">
        <v>0</v>
      </c>
      <c r="F239" s="50">
        <v>0</v>
      </c>
      <c r="G239" s="50">
        <v>0</v>
      </c>
      <c r="H239" s="50">
        <v>0</v>
      </c>
      <c r="I239" s="50">
        <v>0</v>
      </c>
      <c r="J239" s="51">
        <v>0</v>
      </c>
      <c r="K239" s="50">
        <v>0</v>
      </c>
      <c r="L239" s="73">
        <v>0</v>
      </c>
      <c r="M239" s="118"/>
      <c r="N239" s="120">
        <v>0</v>
      </c>
      <c r="O239" s="120">
        <v>0</v>
      </c>
      <c r="P239" s="120">
        <v>0</v>
      </c>
      <c r="Q239" s="120">
        <v>0</v>
      </c>
      <c r="R239" s="120">
        <v>0</v>
      </c>
      <c r="S239" s="47"/>
    </row>
    <row r="240" spans="1:19" ht="12.75" customHeight="1" x14ac:dyDescent="0.2">
      <c r="A240" s="501"/>
      <c r="B240" s="501"/>
      <c r="C240" s="53" t="s">
        <v>3</v>
      </c>
      <c r="D240" s="54">
        <v>22</v>
      </c>
      <c r="E240" s="55">
        <v>0</v>
      </c>
      <c r="F240" s="55">
        <v>0</v>
      </c>
      <c r="G240" s="55">
        <v>0</v>
      </c>
      <c r="H240" s="55">
        <v>0</v>
      </c>
      <c r="I240" s="55">
        <v>0</v>
      </c>
      <c r="J240" s="55">
        <v>0</v>
      </c>
      <c r="K240" s="56">
        <v>0</v>
      </c>
      <c r="L240" s="46">
        <v>0</v>
      </c>
      <c r="M240" s="117"/>
      <c r="N240" s="119">
        <v>0</v>
      </c>
      <c r="O240" s="119">
        <v>0</v>
      </c>
      <c r="P240" s="119"/>
      <c r="Q240" s="119">
        <v>0</v>
      </c>
      <c r="R240" s="119">
        <v>0</v>
      </c>
      <c r="S240" s="47"/>
    </row>
    <row r="241" spans="1:19" ht="9" customHeight="1" x14ac:dyDescent="0.2">
      <c r="A241" s="501"/>
      <c r="B241" s="501"/>
      <c r="C241" s="48" t="s">
        <v>4</v>
      </c>
      <c r="D241" s="49">
        <v>23</v>
      </c>
      <c r="E241" s="50">
        <v>0</v>
      </c>
      <c r="F241" s="50">
        <v>0</v>
      </c>
      <c r="G241" s="50">
        <v>0</v>
      </c>
      <c r="H241" s="50">
        <v>0</v>
      </c>
      <c r="I241" s="50">
        <v>0</v>
      </c>
      <c r="J241" s="51">
        <v>0</v>
      </c>
      <c r="K241" s="50">
        <v>0</v>
      </c>
      <c r="L241" s="73">
        <v>0</v>
      </c>
      <c r="M241" s="118"/>
      <c r="N241" s="120">
        <v>0</v>
      </c>
      <c r="O241" s="120">
        <v>0</v>
      </c>
      <c r="P241" s="120">
        <v>0</v>
      </c>
      <c r="Q241" s="120">
        <v>0</v>
      </c>
      <c r="R241" s="120">
        <v>0</v>
      </c>
      <c r="S241" s="47"/>
    </row>
    <row r="242" spans="1:19" ht="12.75" customHeight="1" x14ac:dyDescent="0.2">
      <c r="A242" s="501"/>
      <c r="B242" s="501"/>
      <c r="C242" s="53" t="s">
        <v>3</v>
      </c>
      <c r="D242" s="54">
        <v>24</v>
      </c>
      <c r="E242" s="55">
        <v>0</v>
      </c>
      <c r="F242" s="55">
        <v>0</v>
      </c>
      <c r="G242" s="55">
        <v>0</v>
      </c>
      <c r="H242" s="55">
        <v>0</v>
      </c>
      <c r="I242" s="55">
        <v>0</v>
      </c>
      <c r="J242" s="55">
        <v>0</v>
      </c>
      <c r="K242" s="56">
        <v>0</v>
      </c>
      <c r="L242" s="46">
        <v>0</v>
      </c>
      <c r="M242" s="117"/>
      <c r="N242" s="119">
        <v>0</v>
      </c>
      <c r="O242" s="119">
        <v>0</v>
      </c>
      <c r="P242" s="119"/>
      <c r="Q242" s="119">
        <v>0</v>
      </c>
      <c r="R242" s="119">
        <v>0</v>
      </c>
      <c r="S242" s="47"/>
    </row>
    <row r="243" spans="1:19" ht="9" customHeight="1" x14ac:dyDescent="0.2">
      <c r="A243" s="501"/>
      <c r="B243" s="501"/>
      <c r="C243" s="48" t="s">
        <v>4</v>
      </c>
      <c r="D243" s="49">
        <v>25</v>
      </c>
      <c r="E243" s="50">
        <v>0</v>
      </c>
      <c r="F243" s="50">
        <v>0</v>
      </c>
      <c r="G243" s="50">
        <v>0</v>
      </c>
      <c r="H243" s="50">
        <v>0</v>
      </c>
      <c r="I243" s="50">
        <v>0</v>
      </c>
      <c r="J243" s="51">
        <v>0</v>
      </c>
      <c r="K243" s="50">
        <v>0</v>
      </c>
      <c r="L243" s="73">
        <v>0</v>
      </c>
      <c r="M243" s="118"/>
      <c r="N243" s="120">
        <v>0</v>
      </c>
      <c r="O243" s="120">
        <v>0</v>
      </c>
      <c r="P243" s="120">
        <v>0</v>
      </c>
      <c r="Q243" s="120">
        <v>0</v>
      </c>
      <c r="R243" s="120">
        <v>0</v>
      </c>
      <c r="S243" s="47"/>
    </row>
    <row r="244" spans="1:19" ht="12.75" customHeight="1" x14ac:dyDescent="0.2">
      <c r="A244" s="501"/>
      <c r="B244" s="501"/>
      <c r="C244" s="53" t="s">
        <v>3</v>
      </c>
      <c r="D244" s="54">
        <v>26</v>
      </c>
      <c r="E244" s="55">
        <v>0</v>
      </c>
      <c r="F244" s="55">
        <v>0</v>
      </c>
      <c r="G244" s="55">
        <v>0</v>
      </c>
      <c r="H244" s="55">
        <v>0</v>
      </c>
      <c r="I244" s="55">
        <v>0</v>
      </c>
      <c r="J244" s="55">
        <v>0</v>
      </c>
      <c r="K244" s="56">
        <v>0</v>
      </c>
      <c r="L244" s="46">
        <v>0</v>
      </c>
      <c r="M244" s="117"/>
      <c r="N244" s="119">
        <v>0</v>
      </c>
      <c r="O244" s="119">
        <v>0</v>
      </c>
      <c r="P244" s="119"/>
      <c r="Q244" s="119">
        <v>0</v>
      </c>
      <c r="R244" s="119">
        <v>0</v>
      </c>
      <c r="S244" s="47"/>
    </row>
    <row r="245" spans="1:19" ht="9" customHeight="1" x14ac:dyDescent="0.2">
      <c r="A245" s="501"/>
      <c r="B245" s="501"/>
      <c r="C245" s="48" t="s">
        <v>4</v>
      </c>
      <c r="D245" s="49">
        <v>27</v>
      </c>
      <c r="E245" s="50">
        <v>0</v>
      </c>
      <c r="F245" s="50">
        <v>0</v>
      </c>
      <c r="G245" s="50">
        <v>0</v>
      </c>
      <c r="H245" s="50">
        <v>0</v>
      </c>
      <c r="I245" s="50">
        <v>0</v>
      </c>
      <c r="J245" s="51">
        <v>0</v>
      </c>
      <c r="K245" s="50">
        <v>0</v>
      </c>
      <c r="L245" s="73">
        <v>0</v>
      </c>
      <c r="M245" s="118"/>
      <c r="N245" s="120">
        <v>0</v>
      </c>
      <c r="O245" s="120">
        <v>0</v>
      </c>
      <c r="P245" s="120">
        <v>0</v>
      </c>
      <c r="Q245" s="120">
        <v>0</v>
      </c>
      <c r="R245" s="120">
        <v>0</v>
      </c>
      <c r="S245" s="47"/>
    </row>
    <row r="246" spans="1:19" ht="12.75" customHeight="1" x14ac:dyDescent="0.2">
      <c r="A246" s="501"/>
      <c r="B246" s="501"/>
      <c r="C246" s="53" t="s">
        <v>3</v>
      </c>
      <c r="D246" s="54">
        <v>28</v>
      </c>
      <c r="E246" s="55">
        <v>0</v>
      </c>
      <c r="F246" s="55">
        <v>0</v>
      </c>
      <c r="G246" s="55">
        <v>0</v>
      </c>
      <c r="H246" s="55">
        <v>0</v>
      </c>
      <c r="I246" s="55">
        <v>0</v>
      </c>
      <c r="J246" s="55">
        <v>0</v>
      </c>
      <c r="K246" s="56">
        <v>0</v>
      </c>
      <c r="L246" s="46">
        <v>0</v>
      </c>
      <c r="M246" s="117"/>
      <c r="N246" s="119">
        <v>0</v>
      </c>
      <c r="O246" s="119">
        <v>0</v>
      </c>
      <c r="P246" s="119"/>
      <c r="Q246" s="119">
        <v>0</v>
      </c>
      <c r="R246" s="119">
        <v>0</v>
      </c>
      <c r="S246" s="47"/>
    </row>
    <row r="247" spans="1:19" ht="9" customHeight="1" x14ac:dyDescent="0.2">
      <c r="A247" s="501"/>
      <c r="B247" s="501"/>
      <c r="C247" s="48" t="s">
        <v>4</v>
      </c>
      <c r="D247" s="49">
        <v>29</v>
      </c>
      <c r="E247" s="50">
        <v>0</v>
      </c>
      <c r="F247" s="50">
        <v>0</v>
      </c>
      <c r="G247" s="50">
        <v>0</v>
      </c>
      <c r="H247" s="50">
        <v>0</v>
      </c>
      <c r="I247" s="50">
        <v>0</v>
      </c>
      <c r="J247" s="51">
        <v>0</v>
      </c>
      <c r="K247" s="50">
        <v>0</v>
      </c>
      <c r="L247" s="73">
        <v>0</v>
      </c>
      <c r="M247" s="118"/>
      <c r="N247" s="120">
        <v>0</v>
      </c>
      <c r="O247" s="120">
        <v>0</v>
      </c>
      <c r="P247" s="120">
        <v>0</v>
      </c>
      <c r="Q247" s="120">
        <v>0</v>
      </c>
      <c r="R247" s="120">
        <v>0</v>
      </c>
      <c r="S247" s="47"/>
    </row>
    <row r="248" spans="1:19" ht="12.75" customHeight="1" x14ac:dyDescent="0.2">
      <c r="A248" s="501"/>
      <c r="B248" s="501"/>
      <c r="C248" s="53" t="s">
        <v>3</v>
      </c>
      <c r="D248" s="54">
        <v>30</v>
      </c>
      <c r="E248" s="55">
        <v>0</v>
      </c>
      <c r="F248" s="55">
        <v>0</v>
      </c>
      <c r="G248" s="55">
        <v>0</v>
      </c>
      <c r="H248" s="55">
        <v>0</v>
      </c>
      <c r="I248" s="55">
        <v>0</v>
      </c>
      <c r="J248" s="55">
        <v>0</v>
      </c>
      <c r="K248" s="56">
        <v>0</v>
      </c>
      <c r="L248" s="46">
        <v>0</v>
      </c>
      <c r="M248" s="117"/>
      <c r="N248" s="119">
        <v>0</v>
      </c>
      <c r="O248" s="119">
        <v>0</v>
      </c>
      <c r="P248" s="119"/>
      <c r="Q248" s="119">
        <v>0</v>
      </c>
      <c r="R248" s="119">
        <v>0</v>
      </c>
      <c r="S248" s="47"/>
    </row>
    <row r="249" spans="1:19" ht="9" customHeight="1" x14ac:dyDescent="0.2">
      <c r="A249" s="501"/>
      <c r="B249" s="501"/>
      <c r="C249" s="48" t="s">
        <v>4</v>
      </c>
      <c r="D249" s="49">
        <v>33</v>
      </c>
      <c r="E249" s="50">
        <v>0</v>
      </c>
      <c r="F249" s="50">
        <v>0</v>
      </c>
      <c r="G249" s="50">
        <v>0</v>
      </c>
      <c r="H249" s="50">
        <v>0</v>
      </c>
      <c r="I249" s="50">
        <v>0</v>
      </c>
      <c r="J249" s="51">
        <v>0</v>
      </c>
      <c r="K249" s="50">
        <v>0</v>
      </c>
      <c r="L249" s="73">
        <v>0</v>
      </c>
      <c r="M249" s="118"/>
      <c r="N249" s="120">
        <v>0</v>
      </c>
      <c r="O249" s="120">
        <v>0</v>
      </c>
      <c r="P249" s="120">
        <v>0</v>
      </c>
      <c r="Q249" s="120">
        <v>0</v>
      </c>
      <c r="R249" s="120">
        <v>0</v>
      </c>
      <c r="S249" s="47"/>
    </row>
    <row r="250" spans="1:19" ht="12.75" customHeight="1" x14ac:dyDescent="0.2">
      <c r="A250" s="501"/>
      <c r="B250" s="501"/>
      <c r="C250" s="53" t="s">
        <v>3</v>
      </c>
      <c r="D250" s="54">
        <v>34</v>
      </c>
      <c r="E250" s="55">
        <v>0</v>
      </c>
      <c r="F250" s="55">
        <v>0</v>
      </c>
      <c r="G250" s="55">
        <v>0</v>
      </c>
      <c r="H250" s="55">
        <v>0</v>
      </c>
      <c r="I250" s="55">
        <v>0</v>
      </c>
      <c r="J250" s="55">
        <v>0</v>
      </c>
      <c r="K250" s="56">
        <v>0</v>
      </c>
      <c r="L250" s="46">
        <v>0</v>
      </c>
      <c r="M250" s="117"/>
      <c r="N250" s="119">
        <v>0</v>
      </c>
      <c r="O250" s="119">
        <v>0</v>
      </c>
      <c r="P250" s="119"/>
      <c r="Q250" s="119">
        <v>0</v>
      </c>
      <c r="R250" s="119">
        <v>0</v>
      </c>
      <c r="S250" s="47"/>
    </row>
    <row r="251" spans="1:19" ht="9" customHeight="1" x14ac:dyDescent="0.2">
      <c r="A251" s="501"/>
      <c r="B251" s="501"/>
      <c r="C251" s="48" t="s">
        <v>4</v>
      </c>
      <c r="D251" s="49">
        <v>35</v>
      </c>
      <c r="E251" s="50">
        <v>0</v>
      </c>
      <c r="F251" s="50">
        <v>0</v>
      </c>
      <c r="G251" s="50">
        <v>0</v>
      </c>
      <c r="H251" s="50">
        <v>0</v>
      </c>
      <c r="I251" s="50">
        <v>0</v>
      </c>
      <c r="J251" s="51">
        <v>0</v>
      </c>
      <c r="K251" s="50">
        <v>0</v>
      </c>
      <c r="L251" s="73">
        <v>0</v>
      </c>
      <c r="M251" s="118"/>
      <c r="N251" s="120">
        <v>0</v>
      </c>
      <c r="O251" s="120">
        <v>0</v>
      </c>
      <c r="P251" s="120">
        <v>0</v>
      </c>
      <c r="Q251" s="120">
        <v>0</v>
      </c>
      <c r="R251" s="120">
        <v>0</v>
      </c>
      <c r="S251" s="47"/>
    </row>
    <row r="252" spans="1:19" ht="12.75" customHeight="1" x14ac:dyDescent="0.2">
      <c r="A252" s="501"/>
      <c r="B252" s="501"/>
      <c r="C252" s="53" t="s">
        <v>3</v>
      </c>
      <c r="D252" s="54">
        <v>36</v>
      </c>
      <c r="E252" s="55">
        <v>0</v>
      </c>
      <c r="F252" s="55">
        <v>0</v>
      </c>
      <c r="G252" s="55">
        <v>0</v>
      </c>
      <c r="H252" s="55">
        <v>0</v>
      </c>
      <c r="I252" s="55">
        <v>0</v>
      </c>
      <c r="J252" s="55">
        <v>0</v>
      </c>
      <c r="K252" s="56">
        <v>0</v>
      </c>
      <c r="L252" s="46">
        <v>0</v>
      </c>
      <c r="M252" s="117"/>
      <c r="N252" s="119">
        <v>0</v>
      </c>
      <c r="O252" s="119">
        <v>0</v>
      </c>
      <c r="P252" s="119"/>
      <c r="Q252" s="119">
        <v>0</v>
      </c>
      <c r="R252" s="119">
        <v>0</v>
      </c>
      <c r="S252" s="47"/>
    </row>
    <row r="253" spans="1:19" ht="9" customHeight="1" x14ac:dyDescent="0.2">
      <c r="A253" s="501"/>
      <c r="B253" s="501"/>
      <c r="C253" s="48" t="s">
        <v>4</v>
      </c>
      <c r="D253" s="49">
        <v>37</v>
      </c>
      <c r="E253" s="50">
        <v>0</v>
      </c>
      <c r="F253" s="50">
        <v>0</v>
      </c>
      <c r="G253" s="50">
        <v>0</v>
      </c>
      <c r="H253" s="50">
        <v>0</v>
      </c>
      <c r="I253" s="50">
        <v>0</v>
      </c>
      <c r="J253" s="51">
        <v>0</v>
      </c>
      <c r="K253" s="50">
        <v>0</v>
      </c>
      <c r="L253" s="73">
        <v>0</v>
      </c>
      <c r="M253" s="118"/>
      <c r="N253" s="120">
        <v>0</v>
      </c>
      <c r="O253" s="120">
        <v>0</v>
      </c>
      <c r="P253" s="120">
        <v>0</v>
      </c>
      <c r="Q253" s="120">
        <v>0</v>
      </c>
      <c r="R253" s="120">
        <v>0</v>
      </c>
      <c r="S253" s="47"/>
    </row>
    <row r="254" spans="1:19" ht="12.75" customHeight="1" x14ac:dyDescent="0.2">
      <c r="A254" s="501"/>
      <c r="B254" s="501"/>
      <c r="C254" s="53" t="s">
        <v>3</v>
      </c>
      <c r="D254" s="54">
        <v>38</v>
      </c>
      <c r="E254" s="55">
        <v>0</v>
      </c>
      <c r="F254" s="55">
        <v>0</v>
      </c>
      <c r="G254" s="55">
        <v>0</v>
      </c>
      <c r="H254" s="55">
        <v>0</v>
      </c>
      <c r="I254" s="55">
        <v>0</v>
      </c>
      <c r="J254" s="55">
        <v>0</v>
      </c>
      <c r="K254" s="56">
        <v>0</v>
      </c>
      <c r="L254" s="46">
        <v>0</v>
      </c>
      <c r="M254" s="117"/>
      <c r="N254" s="119">
        <v>0</v>
      </c>
      <c r="O254" s="119">
        <v>0</v>
      </c>
      <c r="P254" s="119"/>
      <c r="Q254" s="119">
        <v>0</v>
      </c>
      <c r="R254" s="119">
        <v>0</v>
      </c>
      <c r="S254" s="47"/>
    </row>
    <row r="255" spans="1:19" ht="9" customHeight="1" x14ac:dyDescent="0.2">
      <c r="A255" s="501"/>
      <c r="B255" s="501"/>
      <c r="C255" s="48" t="s">
        <v>4</v>
      </c>
      <c r="D255" s="49">
        <v>39</v>
      </c>
      <c r="E255" s="50">
        <v>0</v>
      </c>
      <c r="F255" s="50">
        <v>0</v>
      </c>
      <c r="G255" s="50">
        <v>0</v>
      </c>
      <c r="H255" s="50">
        <v>0</v>
      </c>
      <c r="I255" s="50">
        <v>0</v>
      </c>
      <c r="J255" s="51">
        <v>0</v>
      </c>
      <c r="K255" s="50">
        <v>0</v>
      </c>
      <c r="L255" s="73">
        <v>0</v>
      </c>
      <c r="M255" s="118"/>
      <c r="N255" s="120">
        <v>0</v>
      </c>
      <c r="O255" s="120">
        <v>0</v>
      </c>
      <c r="P255" s="120">
        <v>0</v>
      </c>
      <c r="Q255" s="120">
        <v>0</v>
      </c>
      <c r="R255" s="120">
        <v>0</v>
      </c>
      <c r="S255" s="47"/>
    </row>
    <row r="256" spans="1:19" ht="12.75" customHeight="1" x14ac:dyDescent="0.2">
      <c r="A256" s="501"/>
      <c r="B256" s="501"/>
      <c r="C256" s="53" t="s">
        <v>3</v>
      </c>
      <c r="D256" s="54">
        <v>40</v>
      </c>
      <c r="E256" s="55">
        <v>0</v>
      </c>
      <c r="F256" s="55">
        <v>0</v>
      </c>
      <c r="G256" s="55">
        <v>0</v>
      </c>
      <c r="H256" s="55">
        <v>0</v>
      </c>
      <c r="I256" s="55">
        <v>0</v>
      </c>
      <c r="J256" s="55">
        <v>0</v>
      </c>
      <c r="K256" s="56">
        <v>0</v>
      </c>
      <c r="L256" s="46">
        <v>0</v>
      </c>
      <c r="M256" s="117"/>
      <c r="N256" s="119">
        <v>0</v>
      </c>
      <c r="O256" s="119">
        <v>0</v>
      </c>
      <c r="P256" s="119"/>
      <c r="Q256" s="119">
        <v>0</v>
      </c>
      <c r="R256" s="119">
        <v>0</v>
      </c>
      <c r="S256" s="47"/>
    </row>
    <row r="257" spans="1:19" ht="9" customHeight="1" x14ac:dyDescent="0.2">
      <c r="A257" s="502"/>
      <c r="B257" s="502"/>
      <c r="C257" s="58"/>
      <c r="D257" s="59"/>
      <c r="E257" s="61">
        <v>0</v>
      </c>
      <c r="F257" s="61">
        <v>0</v>
      </c>
      <c r="G257" s="61">
        <v>0</v>
      </c>
      <c r="H257" s="61">
        <v>0</v>
      </c>
      <c r="I257" s="61">
        <v>0</v>
      </c>
      <c r="J257" s="60">
        <v>0</v>
      </c>
      <c r="K257" s="61">
        <v>0</v>
      </c>
      <c r="L257" s="73">
        <v>0</v>
      </c>
      <c r="M257" s="118"/>
      <c r="N257" s="120">
        <v>0</v>
      </c>
      <c r="O257" s="120">
        <v>0</v>
      </c>
      <c r="P257" s="120">
        <v>0</v>
      </c>
      <c r="Q257" s="120">
        <v>0</v>
      </c>
      <c r="R257" s="120">
        <v>0</v>
      </c>
      <c r="S257" s="47"/>
    </row>
    <row r="258" spans="1:19" ht="12.75" customHeight="1" x14ac:dyDescent="0.2">
      <c r="A258" s="492">
        <v>34516</v>
      </c>
      <c r="B258" s="492">
        <v>34699</v>
      </c>
      <c r="C258" s="42" t="s">
        <v>3</v>
      </c>
      <c r="D258" s="43">
        <v>0</v>
      </c>
      <c r="E258" s="44">
        <v>0</v>
      </c>
      <c r="F258" s="44">
        <v>0</v>
      </c>
      <c r="G258" s="44">
        <v>0</v>
      </c>
      <c r="H258" s="44">
        <v>0</v>
      </c>
      <c r="I258" s="44">
        <v>0</v>
      </c>
      <c r="J258" s="44">
        <v>0</v>
      </c>
      <c r="K258" s="45">
        <v>0</v>
      </c>
      <c r="L258" s="46">
        <v>0</v>
      </c>
      <c r="M258" s="117"/>
      <c r="N258" s="119">
        <v>0</v>
      </c>
      <c r="O258" s="119">
        <v>0</v>
      </c>
      <c r="P258" s="119"/>
      <c r="Q258" s="119">
        <v>0</v>
      </c>
      <c r="R258" s="119">
        <v>0</v>
      </c>
      <c r="S258" s="47"/>
    </row>
    <row r="259" spans="1:19" ht="9" customHeight="1" x14ac:dyDescent="0.2">
      <c r="A259" s="525"/>
      <c r="B259" s="525"/>
      <c r="C259" s="48" t="s">
        <v>4</v>
      </c>
      <c r="D259" s="49">
        <v>0</v>
      </c>
      <c r="E259" s="50">
        <v>0</v>
      </c>
      <c r="F259" s="50">
        <v>0</v>
      </c>
      <c r="G259" s="50">
        <v>0</v>
      </c>
      <c r="H259" s="50">
        <v>0</v>
      </c>
      <c r="I259" s="50">
        <v>0</v>
      </c>
      <c r="J259" s="51">
        <v>0</v>
      </c>
      <c r="K259" s="50">
        <v>0</v>
      </c>
      <c r="L259" s="73">
        <v>0</v>
      </c>
      <c r="M259" s="118"/>
      <c r="N259" s="120">
        <v>0</v>
      </c>
      <c r="O259" s="120">
        <v>0</v>
      </c>
      <c r="P259" s="120">
        <v>0</v>
      </c>
      <c r="Q259" s="120">
        <v>0</v>
      </c>
      <c r="R259" s="120">
        <v>0</v>
      </c>
      <c r="S259" s="47"/>
    </row>
    <row r="260" spans="1:19" ht="12.75" customHeight="1" x14ac:dyDescent="0.2">
      <c r="A260" s="500">
        <v>34516</v>
      </c>
      <c r="B260" s="500">
        <v>34699</v>
      </c>
      <c r="C260" s="53" t="s">
        <v>3</v>
      </c>
      <c r="D260" s="54">
        <v>1</v>
      </c>
      <c r="E260" s="55">
        <v>0</v>
      </c>
      <c r="F260" s="55">
        <v>0</v>
      </c>
      <c r="G260" s="55">
        <v>0</v>
      </c>
      <c r="H260" s="55">
        <v>0</v>
      </c>
      <c r="I260" s="55">
        <v>0</v>
      </c>
      <c r="J260" s="55">
        <v>0</v>
      </c>
      <c r="K260" s="56">
        <v>0</v>
      </c>
      <c r="L260" s="46">
        <v>0</v>
      </c>
      <c r="M260" s="117"/>
      <c r="N260" s="119">
        <v>0</v>
      </c>
      <c r="O260" s="119">
        <v>0</v>
      </c>
      <c r="P260" s="119"/>
      <c r="Q260" s="119">
        <v>0</v>
      </c>
      <c r="R260" s="119">
        <v>0</v>
      </c>
      <c r="S260" s="47"/>
    </row>
    <row r="261" spans="1:19" ht="9" customHeight="1" x14ac:dyDescent="0.2">
      <c r="A261" s="500"/>
      <c r="B261" s="500"/>
      <c r="C261" s="48" t="s">
        <v>4</v>
      </c>
      <c r="D261" s="49">
        <v>2</v>
      </c>
      <c r="E261" s="50">
        <v>0</v>
      </c>
      <c r="F261" s="50">
        <v>0</v>
      </c>
      <c r="G261" s="50">
        <v>0</v>
      </c>
      <c r="H261" s="50">
        <v>0</v>
      </c>
      <c r="I261" s="50">
        <v>0</v>
      </c>
      <c r="J261" s="51">
        <v>0</v>
      </c>
      <c r="K261" s="50">
        <v>0</v>
      </c>
      <c r="L261" s="73">
        <v>0</v>
      </c>
      <c r="M261" s="118"/>
      <c r="N261" s="120">
        <v>0</v>
      </c>
      <c r="O261" s="120">
        <v>0</v>
      </c>
      <c r="P261" s="120">
        <v>0</v>
      </c>
      <c r="Q261" s="120">
        <v>0</v>
      </c>
      <c r="R261" s="120">
        <v>0</v>
      </c>
      <c r="S261" s="47"/>
    </row>
    <row r="262" spans="1:19" ht="12.75" customHeight="1" x14ac:dyDescent="0.2">
      <c r="A262" s="501"/>
      <c r="B262" s="501"/>
      <c r="C262" s="53" t="s">
        <v>3</v>
      </c>
      <c r="D262" s="54">
        <v>3</v>
      </c>
      <c r="E262" s="55">
        <v>0</v>
      </c>
      <c r="F262" s="55">
        <v>0</v>
      </c>
      <c r="G262" s="55">
        <v>0</v>
      </c>
      <c r="H262" s="55">
        <v>0</v>
      </c>
      <c r="I262" s="55">
        <v>0</v>
      </c>
      <c r="J262" s="55">
        <v>0</v>
      </c>
      <c r="K262" s="56">
        <v>0</v>
      </c>
      <c r="L262" s="46">
        <v>0</v>
      </c>
      <c r="M262" s="117"/>
      <c r="N262" s="119">
        <v>0</v>
      </c>
      <c r="O262" s="119">
        <v>0</v>
      </c>
      <c r="P262" s="119"/>
      <c r="Q262" s="119">
        <v>0</v>
      </c>
      <c r="R262" s="119">
        <v>0</v>
      </c>
      <c r="S262" s="47"/>
    </row>
    <row r="263" spans="1:19" ht="9" customHeight="1" x14ac:dyDescent="0.2">
      <c r="A263" s="501"/>
      <c r="B263" s="501"/>
      <c r="C263" s="48" t="s">
        <v>4</v>
      </c>
      <c r="D263" s="49">
        <v>4</v>
      </c>
      <c r="E263" s="50">
        <v>0</v>
      </c>
      <c r="F263" s="50">
        <v>0</v>
      </c>
      <c r="G263" s="50">
        <v>0</v>
      </c>
      <c r="H263" s="50">
        <v>0</v>
      </c>
      <c r="I263" s="50">
        <v>0</v>
      </c>
      <c r="J263" s="51">
        <v>0</v>
      </c>
      <c r="K263" s="50">
        <v>0</v>
      </c>
      <c r="L263" s="73">
        <v>0</v>
      </c>
      <c r="M263" s="118"/>
      <c r="N263" s="120">
        <v>0</v>
      </c>
      <c r="O263" s="120">
        <v>0</v>
      </c>
      <c r="P263" s="120">
        <v>0</v>
      </c>
      <c r="Q263" s="120">
        <v>0</v>
      </c>
      <c r="R263" s="120">
        <v>0</v>
      </c>
      <c r="S263" s="47"/>
    </row>
    <row r="264" spans="1:19" ht="12.75" customHeight="1" x14ac:dyDescent="0.2">
      <c r="A264" s="501"/>
      <c r="B264" s="501"/>
      <c r="C264" s="53" t="s">
        <v>3</v>
      </c>
      <c r="D264" s="54">
        <v>5</v>
      </c>
      <c r="E264" s="55">
        <v>0</v>
      </c>
      <c r="F264" s="55">
        <v>0</v>
      </c>
      <c r="G264" s="55">
        <v>0</v>
      </c>
      <c r="H264" s="55">
        <v>0</v>
      </c>
      <c r="I264" s="55">
        <v>0</v>
      </c>
      <c r="J264" s="55">
        <v>0</v>
      </c>
      <c r="K264" s="56">
        <v>0</v>
      </c>
      <c r="L264" s="46">
        <v>0</v>
      </c>
      <c r="M264" s="117"/>
      <c r="N264" s="119">
        <v>0</v>
      </c>
      <c r="O264" s="119">
        <v>0</v>
      </c>
      <c r="P264" s="119"/>
      <c r="Q264" s="119">
        <v>0</v>
      </c>
      <c r="R264" s="119">
        <v>0</v>
      </c>
      <c r="S264" s="47"/>
    </row>
    <row r="265" spans="1:19" ht="9" customHeight="1" x14ac:dyDescent="0.2">
      <c r="A265" s="501"/>
      <c r="B265" s="501"/>
      <c r="C265" s="48" t="s">
        <v>4</v>
      </c>
      <c r="D265" s="49">
        <v>6</v>
      </c>
      <c r="E265" s="50">
        <v>0</v>
      </c>
      <c r="F265" s="50">
        <v>0</v>
      </c>
      <c r="G265" s="50">
        <v>0</v>
      </c>
      <c r="H265" s="50">
        <v>0</v>
      </c>
      <c r="I265" s="50">
        <v>0</v>
      </c>
      <c r="J265" s="51">
        <v>0</v>
      </c>
      <c r="K265" s="50">
        <v>0</v>
      </c>
      <c r="L265" s="73">
        <v>0</v>
      </c>
      <c r="M265" s="118"/>
      <c r="N265" s="120">
        <v>0</v>
      </c>
      <c r="O265" s="120">
        <v>0</v>
      </c>
      <c r="P265" s="120">
        <v>0</v>
      </c>
      <c r="Q265" s="120">
        <v>0</v>
      </c>
      <c r="R265" s="120">
        <v>0</v>
      </c>
      <c r="S265" s="47"/>
    </row>
    <row r="266" spans="1:19" ht="12.75" customHeight="1" x14ac:dyDescent="0.2">
      <c r="A266" s="501"/>
      <c r="B266" s="501"/>
      <c r="C266" s="53" t="s">
        <v>3</v>
      </c>
      <c r="D266" s="54">
        <v>7</v>
      </c>
      <c r="E266" s="55">
        <v>0</v>
      </c>
      <c r="F266" s="55">
        <v>0</v>
      </c>
      <c r="G266" s="55">
        <v>0</v>
      </c>
      <c r="H266" s="55">
        <v>0</v>
      </c>
      <c r="I266" s="55">
        <v>0</v>
      </c>
      <c r="J266" s="55">
        <v>0</v>
      </c>
      <c r="K266" s="56">
        <v>0</v>
      </c>
      <c r="L266" s="46">
        <v>0</v>
      </c>
      <c r="M266" s="117"/>
      <c r="N266" s="119">
        <v>0</v>
      </c>
      <c r="O266" s="119">
        <v>0</v>
      </c>
      <c r="P266" s="119"/>
      <c r="Q266" s="119">
        <v>0</v>
      </c>
      <c r="R266" s="119">
        <v>0</v>
      </c>
      <c r="S266" s="47"/>
    </row>
    <row r="267" spans="1:19" ht="9" customHeight="1" x14ac:dyDescent="0.2">
      <c r="A267" s="501"/>
      <c r="B267" s="501"/>
      <c r="C267" s="48" t="s">
        <v>4</v>
      </c>
      <c r="D267" s="49">
        <v>8</v>
      </c>
      <c r="E267" s="50">
        <v>0</v>
      </c>
      <c r="F267" s="50">
        <v>0</v>
      </c>
      <c r="G267" s="50">
        <v>0</v>
      </c>
      <c r="H267" s="50">
        <v>0</v>
      </c>
      <c r="I267" s="50">
        <v>0</v>
      </c>
      <c r="J267" s="51">
        <v>0</v>
      </c>
      <c r="K267" s="50">
        <v>0</v>
      </c>
      <c r="L267" s="73">
        <v>0</v>
      </c>
      <c r="M267" s="118"/>
      <c r="N267" s="120">
        <v>0</v>
      </c>
      <c r="O267" s="120">
        <v>0</v>
      </c>
      <c r="P267" s="120">
        <v>0</v>
      </c>
      <c r="Q267" s="120">
        <v>0</v>
      </c>
      <c r="R267" s="120">
        <v>0</v>
      </c>
      <c r="S267" s="47"/>
    </row>
    <row r="268" spans="1:19" ht="12.75" customHeight="1" x14ac:dyDescent="0.2">
      <c r="A268" s="501"/>
      <c r="B268" s="501"/>
      <c r="C268" s="53" t="s">
        <v>3</v>
      </c>
      <c r="D268" s="54">
        <v>9</v>
      </c>
      <c r="E268" s="55">
        <v>0</v>
      </c>
      <c r="F268" s="55">
        <v>0</v>
      </c>
      <c r="G268" s="55">
        <v>0</v>
      </c>
      <c r="H268" s="55">
        <v>0</v>
      </c>
      <c r="I268" s="55">
        <v>0</v>
      </c>
      <c r="J268" s="55">
        <v>0</v>
      </c>
      <c r="K268" s="56">
        <v>0</v>
      </c>
      <c r="L268" s="46">
        <v>0</v>
      </c>
      <c r="M268" s="117"/>
      <c r="N268" s="119">
        <v>0</v>
      </c>
      <c r="O268" s="119">
        <v>0</v>
      </c>
      <c r="P268" s="119"/>
      <c r="Q268" s="119">
        <v>0</v>
      </c>
      <c r="R268" s="119">
        <v>0</v>
      </c>
      <c r="S268" s="47"/>
    </row>
    <row r="269" spans="1:19" ht="9" customHeight="1" x14ac:dyDescent="0.2">
      <c r="A269" s="501"/>
      <c r="B269" s="501"/>
      <c r="C269" s="48" t="s">
        <v>4</v>
      </c>
      <c r="D269" s="49">
        <v>10</v>
      </c>
      <c r="E269" s="50">
        <v>0</v>
      </c>
      <c r="F269" s="50">
        <v>0</v>
      </c>
      <c r="G269" s="50">
        <v>0</v>
      </c>
      <c r="H269" s="50">
        <v>0</v>
      </c>
      <c r="I269" s="50">
        <v>0</v>
      </c>
      <c r="J269" s="51">
        <v>0</v>
      </c>
      <c r="K269" s="50">
        <v>0</v>
      </c>
      <c r="L269" s="73">
        <v>0</v>
      </c>
      <c r="M269" s="118"/>
      <c r="N269" s="120">
        <v>0</v>
      </c>
      <c r="O269" s="120">
        <v>0</v>
      </c>
      <c r="P269" s="120">
        <v>0</v>
      </c>
      <c r="Q269" s="120">
        <v>0</v>
      </c>
      <c r="R269" s="120">
        <v>0</v>
      </c>
      <c r="S269" s="47"/>
    </row>
    <row r="270" spans="1:19" ht="12.75" customHeight="1" x14ac:dyDescent="0.2">
      <c r="A270" s="501"/>
      <c r="B270" s="501"/>
      <c r="C270" s="53" t="s">
        <v>3</v>
      </c>
      <c r="D270" s="54">
        <v>11</v>
      </c>
      <c r="E270" s="55">
        <v>0</v>
      </c>
      <c r="F270" s="55">
        <v>0</v>
      </c>
      <c r="G270" s="55">
        <v>0</v>
      </c>
      <c r="H270" s="55">
        <v>0</v>
      </c>
      <c r="I270" s="55">
        <v>0</v>
      </c>
      <c r="J270" s="55">
        <v>0</v>
      </c>
      <c r="K270" s="56">
        <v>0</v>
      </c>
      <c r="L270" s="46">
        <v>0</v>
      </c>
      <c r="M270" s="117"/>
      <c r="N270" s="119">
        <v>0</v>
      </c>
      <c r="O270" s="119">
        <v>0</v>
      </c>
      <c r="P270" s="119"/>
      <c r="Q270" s="119">
        <v>0</v>
      </c>
      <c r="R270" s="119">
        <v>0</v>
      </c>
      <c r="S270" s="47"/>
    </row>
    <row r="271" spans="1:19" ht="9" customHeight="1" x14ac:dyDescent="0.2">
      <c r="A271" s="501"/>
      <c r="B271" s="501"/>
      <c r="C271" s="48" t="s">
        <v>4</v>
      </c>
      <c r="D271" s="49">
        <v>12</v>
      </c>
      <c r="E271" s="50">
        <v>0</v>
      </c>
      <c r="F271" s="50">
        <v>0</v>
      </c>
      <c r="G271" s="50">
        <v>0</v>
      </c>
      <c r="H271" s="50">
        <v>0</v>
      </c>
      <c r="I271" s="50">
        <v>0</v>
      </c>
      <c r="J271" s="51">
        <v>0</v>
      </c>
      <c r="K271" s="50">
        <v>0</v>
      </c>
      <c r="L271" s="73">
        <v>0</v>
      </c>
      <c r="M271" s="118"/>
      <c r="N271" s="120">
        <v>0</v>
      </c>
      <c r="O271" s="120">
        <v>0</v>
      </c>
      <c r="P271" s="120">
        <v>0</v>
      </c>
      <c r="Q271" s="120">
        <v>0</v>
      </c>
      <c r="R271" s="120">
        <v>0</v>
      </c>
      <c r="S271" s="47"/>
    </row>
    <row r="272" spans="1:19" ht="12.75" customHeight="1" x14ac:dyDescent="0.2">
      <c r="A272" s="501"/>
      <c r="B272" s="501"/>
      <c r="C272" s="53" t="s">
        <v>3</v>
      </c>
      <c r="D272" s="54">
        <v>13</v>
      </c>
      <c r="E272" s="55">
        <v>0</v>
      </c>
      <c r="F272" s="55">
        <v>0</v>
      </c>
      <c r="G272" s="55">
        <v>0</v>
      </c>
      <c r="H272" s="55">
        <v>0</v>
      </c>
      <c r="I272" s="55">
        <v>0</v>
      </c>
      <c r="J272" s="55">
        <v>0</v>
      </c>
      <c r="K272" s="56">
        <v>0</v>
      </c>
      <c r="L272" s="46">
        <v>0</v>
      </c>
      <c r="M272" s="117"/>
      <c r="N272" s="119">
        <v>0</v>
      </c>
      <c r="O272" s="119">
        <v>0</v>
      </c>
      <c r="P272" s="119"/>
      <c r="Q272" s="119">
        <v>0</v>
      </c>
      <c r="R272" s="119">
        <v>0</v>
      </c>
      <c r="S272" s="47"/>
    </row>
    <row r="273" spans="1:19" ht="9" customHeight="1" x14ac:dyDescent="0.2">
      <c r="A273" s="501"/>
      <c r="B273" s="501"/>
      <c r="C273" s="48" t="s">
        <v>4</v>
      </c>
      <c r="D273" s="49">
        <v>14</v>
      </c>
      <c r="E273" s="50">
        <v>0</v>
      </c>
      <c r="F273" s="50">
        <v>0</v>
      </c>
      <c r="G273" s="50">
        <v>0</v>
      </c>
      <c r="H273" s="50">
        <v>0</v>
      </c>
      <c r="I273" s="50">
        <v>0</v>
      </c>
      <c r="J273" s="51">
        <v>0</v>
      </c>
      <c r="K273" s="50">
        <v>0</v>
      </c>
      <c r="L273" s="73">
        <v>0</v>
      </c>
      <c r="M273" s="118"/>
      <c r="N273" s="120">
        <v>0</v>
      </c>
      <c r="O273" s="120">
        <v>0</v>
      </c>
      <c r="P273" s="120">
        <v>0</v>
      </c>
      <c r="Q273" s="120">
        <v>0</v>
      </c>
      <c r="R273" s="120">
        <v>0</v>
      </c>
      <c r="S273" s="47"/>
    </row>
    <row r="274" spans="1:19" ht="12.75" customHeight="1" x14ac:dyDescent="0.2">
      <c r="A274" s="501"/>
      <c r="B274" s="501"/>
      <c r="C274" s="53" t="s">
        <v>3</v>
      </c>
      <c r="D274" s="54">
        <v>15</v>
      </c>
      <c r="E274" s="55">
        <v>0</v>
      </c>
      <c r="F274" s="55">
        <v>0</v>
      </c>
      <c r="G274" s="55">
        <v>0</v>
      </c>
      <c r="H274" s="55">
        <v>0</v>
      </c>
      <c r="I274" s="55">
        <v>0</v>
      </c>
      <c r="J274" s="55">
        <v>0</v>
      </c>
      <c r="K274" s="56">
        <v>0</v>
      </c>
      <c r="L274" s="46">
        <v>0</v>
      </c>
      <c r="M274" s="117"/>
      <c r="N274" s="119">
        <v>0</v>
      </c>
      <c r="O274" s="119">
        <v>0</v>
      </c>
      <c r="P274" s="119"/>
      <c r="Q274" s="119">
        <v>0</v>
      </c>
      <c r="R274" s="119">
        <v>0</v>
      </c>
      <c r="S274" s="47"/>
    </row>
    <row r="275" spans="1:19" ht="9" customHeight="1" x14ac:dyDescent="0.2">
      <c r="A275" s="501"/>
      <c r="B275" s="501"/>
      <c r="C275" s="48" t="s">
        <v>4</v>
      </c>
      <c r="D275" s="49">
        <v>16</v>
      </c>
      <c r="E275" s="50">
        <v>0</v>
      </c>
      <c r="F275" s="50">
        <v>0</v>
      </c>
      <c r="G275" s="50">
        <v>0</v>
      </c>
      <c r="H275" s="50">
        <v>0</v>
      </c>
      <c r="I275" s="50">
        <v>0</v>
      </c>
      <c r="J275" s="51">
        <v>0</v>
      </c>
      <c r="K275" s="50">
        <v>0</v>
      </c>
      <c r="L275" s="73">
        <v>0</v>
      </c>
      <c r="M275" s="118"/>
      <c r="N275" s="120">
        <v>0</v>
      </c>
      <c r="O275" s="120">
        <v>0</v>
      </c>
      <c r="P275" s="120">
        <v>0</v>
      </c>
      <c r="Q275" s="120">
        <v>0</v>
      </c>
      <c r="R275" s="120">
        <v>0</v>
      </c>
      <c r="S275" s="47"/>
    </row>
    <row r="276" spans="1:19" ht="12.75" customHeight="1" x14ac:dyDescent="0.2">
      <c r="A276" s="501"/>
      <c r="B276" s="501"/>
      <c r="C276" s="53" t="s">
        <v>3</v>
      </c>
      <c r="D276" s="54">
        <v>17</v>
      </c>
      <c r="E276" s="55">
        <v>0</v>
      </c>
      <c r="F276" s="55">
        <v>0</v>
      </c>
      <c r="G276" s="55">
        <v>0</v>
      </c>
      <c r="H276" s="55">
        <v>0</v>
      </c>
      <c r="I276" s="55">
        <v>0</v>
      </c>
      <c r="J276" s="55">
        <v>0</v>
      </c>
      <c r="K276" s="56">
        <v>0</v>
      </c>
      <c r="L276" s="46">
        <v>0</v>
      </c>
      <c r="M276" s="117"/>
      <c r="N276" s="119">
        <v>0</v>
      </c>
      <c r="O276" s="119">
        <v>0</v>
      </c>
      <c r="P276" s="119"/>
      <c r="Q276" s="119">
        <v>0</v>
      </c>
      <c r="R276" s="119">
        <v>0</v>
      </c>
      <c r="S276" s="47"/>
    </row>
    <row r="277" spans="1:19" ht="9" customHeight="1" x14ac:dyDescent="0.2">
      <c r="A277" s="501"/>
      <c r="B277" s="501"/>
      <c r="C277" s="48" t="s">
        <v>4</v>
      </c>
      <c r="D277" s="49">
        <v>17</v>
      </c>
      <c r="E277" s="50">
        <v>0</v>
      </c>
      <c r="F277" s="50">
        <v>0</v>
      </c>
      <c r="G277" s="50">
        <v>0</v>
      </c>
      <c r="H277" s="50">
        <v>0</v>
      </c>
      <c r="I277" s="50">
        <v>0</v>
      </c>
      <c r="J277" s="51">
        <v>0</v>
      </c>
      <c r="K277" s="50">
        <v>0</v>
      </c>
      <c r="L277" s="73">
        <v>0</v>
      </c>
      <c r="M277" s="118"/>
      <c r="N277" s="120">
        <v>0</v>
      </c>
      <c r="O277" s="120">
        <v>0</v>
      </c>
      <c r="P277" s="120">
        <v>0</v>
      </c>
      <c r="Q277" s="120">
        <v>0</v>
      </c>
      <c r="R277" s="120">
        <v>0</v>
      </c>
      <c r="S277" s="47"/>
    </row>
    <row r="278" spans="1:19" ht="12.75" customHeight="1" x14ac:dyDescent="0.2">
      <c r="A278" s="501"/>
      <c r="B278" s="501"/>
      <c r="C278" s="53" t="s">
        <v>3</v>
      </c>
      <c r="D278" s="54">
        <v>18</v>
      </c>
      <c r="E278" s="55">
        <v>0</v>
      </c>
      <c r="F278" s="55">
        <v>0</v>
      </c>
      <c r="G278" s="55">
        <v>0</v>
      </c>
      <c r="H278" s="55">
        <v>0</v>
      </c>
      <c r="I278" s="55">
        <v>0</v>
      </c>
      <c r="J278" s="55">
        <v>0</v>
      </c>
      <c r="K278" s="56">
        <v>0</v>
      </c>
      <c r="L278" s="46">
        <v>0</v>
      </c>
      <c r="M278" s="117"/>
      <c r="N278" s="119">
        <v>0</v>
      </c>
      <c r="O278" s="119">
        <v>0</v>
      </c>
      <c r="P278" s="119"/>
      <c r="Q278" s="119">
        <v>0</v>
      </c>
      <c r="R278" s="119">
        <v>0</v>
      </c>
      <c r="S278" s="47"/>
    </row>
    <row r="279" spans="1:19" ht="9" customHeight="1" x14ac:dyDescent="0.2">
      <c r="A279" s="501"/>
      <c r="B279" s="501"/>
      <c r="C279" s="48" t="s">
        <v>4</v>
      </c>
      <c r="D279" s="49">
        <v>19</v>
      </c>
      <c r="E279" s="50">
        <v>0</v>
      </c>
      <c r="F279" s="50">
        <v>0</v>
      </c>
      <c r="G279" s="50">
        <v>0</v>
      </c>
      <c r="H279" s="50">
        <v>0</v>
      </c>
      <c r="I279" s="50">
        <v>0</v>
      </c>
      <c r="J279" s="51">
        <v>0</v>
      </c>
      <c r="K279" s="50">
        <v>0</v>
      </c>
      <c r="L279" s="73">
        <v>0</v>
      </c>
      <c r="M279" s="118"/>
      <c r="N279" s="120">
        <v>0</v>
      </c>
      <c r="O279" s="120">
        <v>0</v>
      </c>
      <c r="P279" s="120">
        <v>0</v>
      </c>
      <c r="Q279" s="120">
        <v>0</v>
      </c>
      <c r="R279" s="120">
        <v>0</v>
      </c>
      <c r="S279" s="47"/>
    </row>
    <row r="280" spans="1:19" ht="12.75" customHeight="1" x14ac:dyDescent="0.2">
      <c r="A280" s="501"/>
      <c r="B280" s="501"/>
      <c r="C280" s="53" t="s">
        <v>3</v>
      </c>
      <c r="D280" s="54">
        <v>20</v>
      </c>
      <c r="E280" s="55">
        <v>0</v>
      </c>
      <c r="F280" s="55">
        <v>0</v>
      </c>
      <c r="G280" s="55">
        <v>0</v>
      </c>
      <c r="H280" s="55">
        <v>0</v>
      </c>
      <c r="I280" s="55">
        <v>0</v>
      </c>
      <c r="J280" s="55">
        <v>0</v>
      </c>
      <c r="K280" s="56">
        <v>0</v>
      </c>
      <c r="L280" s="46">
        <v>0</v>
      </c>
      <c r="M280" s="117"/>
      <c r="N280" s="119">
        <v>0</v>
      </c>
      <c r="O280" s="119">
        <v>0</v>
      </c>
      <c r="P280" s="119"/>
      <c r="Q280" s="119">
        <v>0</v>
      </c>
      <c r="R280" s="119">
        <v>0</v>
      </c>
      <c r="S280" s="47"/>
    </row>
    <row r="281" spans="1:19" ht="9" customHeight="1" x14ac:dyDescent="0.2">
      <c r="A281" s="501"/>
      <c r="B281" s="501"/>
      <c r="C281" s="48" t="s">
        <v>4</v>
      </c>
      <c r="D281" s="49">
        <v>21</v>
      </c>
      <c r="E281" s="50">
        <v>0</v>
      </c>
      <c r="F281" s="50">
        <v>0</v>
      </c>
      <c r="G281" s="50">
        <v>0</v>
      </c>
      <c r="H281" s="50">
        <v>0</v>
      </c>
      <c r="I281" s="50">
        <v>0</v>
      </c>
      <c r="J281" s="51">
        <v>0</v>
      </c>
      <c r="K281" s="50">
        <v>0</v>
      </c>
      <c r="L281" s="73">
        <v>0</v>
      </c>
      <c r="M281" s="118"/>
      <c r="N281" s="120">
        <v>0</v>
      </c>
      <c r="O281" s="120">
        <v>0</v>
      </c>
      <c r="P281" s="120">
        <v>0</v>
      </c>
      <c r="Q281" s="120">
        <v>0</v>
      </c>
      <c r="R281" s="120">
        <v>0</v>
      </c>
      <c r="S281" s="47"/>
    </row>
    <row r="282" spans="1:19" ht="12.75" customHeight="1" x14ac:dyDescent="0.2">
      <c r="A282" s="501"/>
      <c r="B282" s="501"/>
      <c r="C282" s="53" t="s">
        <v>3</v>
      </c>
      <c r="D282" s="54">
        <v>22</v>
      </c>
      <c r="E282" s="55">
        <v>0</v>
      </c>
      <c r="F282" s="55">
        <v>0</v>
      </c>
      <c r="G282" s="55">
        <v>0</v>
      </c>
      <c r="H282" s="55">
        <v>0</v>
      </c>
      <c r="I282" s="55">
        <v>0</v>
      </c>
      <c r="J282" s="55">
        <v>0</v>
      </c>
      <c r="K282" s="56">
        <v>0</v>
      </c>
      <c r="L282" s="46">
        <v>0</v>
      </c>
      <c r="M282" s="117"/>
      <c r="N282" s="119">
        <v>0</v>
      </c>
      <c r="O282" s="119">
        <v>0</v>
      </c>
      <c r="P282" s="119"/>
      <c r="Q282" s="119">
        <v>0</v>
      </c>
      <c r="R282" s="119">
        <v>0</v>
      </c>
      <c r="S282" s="47"/>
    </row>
    <row r="283" spans="1:19" ht="9" customHeight="1" x14ac:dyDescent="0.2">
      <c r="A283" s="501"/>
      <c r="B283" s="501"/>
      <c r="C283" s="48" t="s">
        <v>4</v>
      </c>
      <c r="D283" s="49">
        <v>23</v>
      </c>
      <c r="E283" s="50">
        <v>0</v>
      </c>
      <c r="F283" s="50">
        <v>0</v>
      </c>
      <c r="G283" s="50">
        <v>0</v>
      </c>
      <c r="H283" s="50">
        <v>0</v>
      </c>
      <c r="I283" s="50">
        <v>0</v>
      </c>
      <c r="J283" s="51">
        <v>0</v>
      </c>
      <c r="K283" s="50">
        <v>0</v>
      </c>
      <c r="L283" s="73">
        <v>0</v>
      </c>
      <c r="M283" s="118"/>
      <c r="N283" s="120">
        <v>0</v>
      </c>
      <c r="O283" s="120">
        <v>0</v>
      </c>
      <c r="P283" s="120">
        <v>0</v>
      </c>
      <c r="Q283" s="120">
        <v>0</v>
      </c>
      <c r="R283" s="120">
        <v>0</v>
      </c>
      <c r="S283" s="47"/>
    </row>
    <row r="284" spans="1:19" ht="12.75" customHeight="1" x14ac:dyDescent="0.2">
      <c r="A284" s="501"/>
      <c r="B284" s="501"/>
      <c r="C284" s="53" t="s">
        <v>3</v>
      </c>
      <c r="D284" s="54">
        <v>24</v>
      </c>
      <c r="E284" s="55">
        <v>0</v>
      </c>
      <c r="F284" s="55">
        <v>0</v>
      </c>
      <c r="G284" s="55">
        <v>0</v>
      </c>
      <c r="H284" s="55">
        <v>0</v>
      </c>
      <c r="I284" s="55">
        <v>0</v>
      </c>
      <c r="J284" s="55">
        <v>0</v>
      </c>
      <c r="K284" s="56">
        <v>0</v>
      </c>
      <c r="L284" s="46">
        <v>0</v>
      </c>
      <c r="M284" s="117"/>
      <c r="N284" s="119">
        <v>0</v>
      </c>
      <c r="O284" s="119">
        <v>0</v>
      </c>
      <c r="P284" s="119"/>
      <c r="Q284" s="119">
        <v>0</v>
      </c>
      <c r="R284" s="119">
        <v>0</v>
      </c>
      <c r="S284" s="47"/>
    </row>
    <row r="285" spans="1:19" ht="9" customHeight="1" x14ac:dyDescent="0.2">
      <c r="A285" s="501"/>
      <c r="B285" s="501"/>
      <c r="C285" s="48" t="s">
        <v>4</v>
      </c>
      <c r="D285" s="49">
        <v>25</v>
      </c>
      <c r="E285" s="50">
        <v>0</v>
      </c>
      <c r="F285" s="50">
        <v>0</v>
      </c>
      <c r="G285" s="50">
        <v>0</v>
      </c>
      <c r="H285" s="50">
        <v>0</v>
      </c>
      <c r="I285" s="50">
        <v>0</v>
      </c>
      <c r="J285" s="51">
        <v>0</v>
      </c>
      <c r="K285" s="50">
        <v>0</v>
      </c>
      <c r="L285" s="73">
        <v>0</v>
      </c>
      <c r="M285" s="118"/>
      <c r="N285" s="120">
        <v>0</v>
      </c>
      <c r="O285" s="120">
        <v>0</v>
      </c>
      <c r="P285" s="120">
        <v>0</v>
      </c>
      <c r="Q285" s="120">
        <v>0</v>
      </c>
      <c r="R285" s="120">
        <v>0</v>
      </c>
      <c r="S285" s="47"/>
    </row>
    <row r="286" spans="1:19" ht="12.75" customHeight="1" x14ac:dyDescent="0.2">
      <c r="A286" s="501"/>
      <c r="B286" s="501"/>
      <c r="C286" s="53" t="s">
        <v>3</v>
      </c>
      <c r="D286" s="54">
        <v>26</v>
      </c>
      <c r="E286" s="55">
        <v>0</v>
      </c>
      <c r="F286" s="55">
        <v>0</v>
      </c>
      <c r="G286" s="55">
        <v>0</v>
      </c>
      <c r="H286" s="55">
        <v>0</v>
      </c>
      <c r="I286" s="55">
        <v>0</v>
      </c>
      <c r="J286" s="55">
        <v>0</v>
      </c>
      <c r="K286" s="56">
        <v>0</v>
      </c>
      <c r="L286" s="46">
        <v>0</v>
      </c>
      <c r="M286" s="117"/>
      <c r="N286" s="119">
        <v>0</v>
      </c>
      <c r="O286" s="119">
        <v>0</v>
      </c>
      <c r="P286" s="119"/>
      <c r="Q286" s="119">
        <v>0</v>
      </c>
      <c r="R286" s="119">
        <v>0</v>
      </c>
      <c r="S286" s="47"/>
    </row>
    <row r="287" spans="1:19" ht="9" customHeight="1" x14ac:dyDescent="0.2">
      <c r="A287" s="501"/>
      <c r="B287" s="501"/>
      <c r="C287" s="48" t="s">
        <v>4</v>
      </c>
      <c r="D287" s="49">
        <v>27</v>
      </c>
      <c r="E287" s="50">
        <v>0</v>
      </c>
      <c r="F287" s="50">
        <v>0</v>
      </c>
      <c r="G287" s="50">
        <v>0</v>
      </c>
      <c r="H287" s="50">
        <v>0</v>
      </c>
      <c r="I287" s="50">
        <v>0</v>
      </c>
      <c r="J287" s="51">
        <v>0</v>
      </c>
      <c r="K287" s="50">
        <v>0</v>
      </c>
      <c r="L287" s="73">
        <v>0</v>
      </c>
      <c r="M287" s="118"/>
      <c r="N287" s="120">
        <v>0</v>
      </c>
      <c r="O287" s="120">
        <v>0</v>
      </c>
      <c r="P287" s="120">
        <v>0</v>
      </c>
      <c r="Q287" s="120">
        <v>0</v>
      </c>
      <c r="R287" s="120">
        <v>0</v>
      </c>
      <c r="S287" s="47"/>
    </row>
    <row r="288" spans="1:19" ht="12.75" customHeight="1" x14ac:dyDescent="0.2">
      <c r="A288" s="501"/>
      <c r="B288" s="501"/>
      <c r="C288" s="53" t="s">
        <v>3</v>
      </c>
      <c r="D288" s="54">
        <v>28</v>
      </c>
      <c r="E288" s="55">
        <v>0</v>
      </c>
      <c r="F288" s="55">
        <v>0</v>
      </c>
      <c r="G288" s="55">
        <v>0</v>
      </c>
      <c r="H288" s="55">
        <v>0</v>
      </c>
      <c r="I288" s="55">
        <v>0</v>
      </c>
      <c r="J288" s="55">
        <v>0</v>
      </c>
      <c r="K288" s="56">
        <v>0</v>
      </c>
      <c r="L288" s="46">
        <v>0</v>
      </c>
      <c r="M288" s="117"/>
      <c r="N288" s="119">
        <v>0</v>
      </c>
      <c r="O288" s="119">
        <v>0</v>
      </c>
      <c r="P288" s="119"/>
      <c r="Q288" s="119">
        <v>0</v>
      </c>
      <c r="R288" s="119">
        <v>0</v>
      </c>
      <c r="S288" s="47"/>
    </row>
    <row r="289" spans="1:19" ht="9" customHeight="1" x14ac:dyDescent="0.2">
      <c r="A289" s="501"/>
      <c r="B289" s="501"/>
      <c r="C289" s="48" t="s">
        <v>4</v>
      </c>
      <c r="D289" s="49">
        <v>29</v>
      </c>
      <c r="E289" s="50">
        <v>0</v>
      </c>
      <c r="F289" s="50">
        <v>0</v>
      </c>
      <c r="G289" s="50">
        <v>0</v>
      </c>
      <c r="H289" s="50">
        <v>0</v>
      </c>
      <c r="I289" s="50">
        <v>0</v>
      </c>
      <c r="J289" s="51">
        <v>0</v>
      </c>
      <c r="K289" s="50">
        <v>0</v>
      </c>
      <c r="L289" s="73">
        <v>0</v>
      </c>
      <c r="M289" s="118"/>
      <c r="N289" s="120">
        <v>0</v>
      </c>
      <c r="O289" s="120">
        <v>0</v>
      </c>
      <c r="P289" s="120">
        <v>0</v>
      </c>
      <c r="Q289" s="120">
        <v>0</v>
      </c>
      <c r="R289" s="120">
        <v>0</v>
      </c>
      <c r="S289" s="47"/>
    </row>
    <row r="290" spans="1:19" ht="12.75" customHeight="1" x14ac:dyDescent="0.2">
      <c r="A290" s="501"/>
      <c r="B290" s="501"/>
      <c r="C290" s="53" t="s">
        <v>3</v>
      </c>
      <c r="D290" s="54">
        <v>30</v>
      </c>
      <c r="E290" s="55">
        <v>0</v>
      </c>
      <c r="F290" s="55">
        <v>0</v>
      </c>
      <c r="G290" s="55">
        <v>0</v>
      </c>
      <c r="H290" s="55">
        <v>0</v>
      </c>
      <c r="I290" s="55">
        <v>0</v>
      </c>
      <c r="J290" s="55">
        <v>0</v>
      </c>
      <c r="K290" s="56">
        <v>0</v>
      </c>
      <c r="L290" s="46">
        <v>0</v>
      </c>
      <c r="M290" s="117"/>
      <c r="N290" s="119">
        <v>0</v>
      </c>
      <c r="O290" s="119">
        <v>0</v>
      </c>
      <c r="P290" s="119"/>
      <c r="Q290" s="119">
        <v>0</v>
      </c>
      <c r="R290" s="119">
        <v>0</v>
      </c>
      <c r="S290" s="47"/>
    </row>
    <row r="291" spans="1:19" ht="9" customHeight="1" x14ac:dyDescent="0.2">
      <c r="A291" s="501"/>
      <c r="B291" s="501"/>
      <c r="C291" s="48" t="s">
        <v>4</v>
      </c>
      <c r="D291" s="49">
        <v>33</v>
      </c>
      <c r="E291" s="50">
        <v>0</v>
      </c>
      <c r="F291" s="50">
        <v>0</v>
      </c>
      <c r="G291" s="50">
        <v>0</v>
      </c>
      <c r="H291" s="50">
        <v>0</v>
      </c>
      <c r="I291" s="50">
        <v>0</v>
      </c>
      <c r="J291" s="51">
        <v>0</v>
      </c>
      <c r="K291" s="50">
        <v>0</v>
      </c>
      <c r="L291" s="73">
        <v>0</v>
      </c>
      <c r="M291" s="118"/>
      <c r="N291" s="120">
        <v>0</v>
      </c>
      <c r="O291" s="120">
        <v>0</v>
      </c>
      <c r="P291" s="120">
        <v>0</v>
      </c>
      <c r="Q291" s="120">
        <v>0</v>
      </c>
      <c r="R291" s="120">
        <v>0</v>
      </c>
      <c r="S291" s="47"/>
    </row>
    <row r="292" spans="1:19" ht="12.75" customHeight="1" x14ac:dyDescent="0.2">
      <c r="A292" s="501"/>
      <c r="B292" s="501"/>
      <c r="C292" s="53" t="s">
        <v>3</v>
      </c>
      <c r="D292" s="54">
        <v>34</v>
      </c>
      <c r="E292" s="55">
        <v>0</v>
      </c>
      <c r="F292" s="55">
        <v>0</v>
      </c>
      <c r="G292" s="55">
        <v>0</v>
      </c>
      <c r="H292" s="55">
        <v>0</v>
      </c>
      <c r="I292" s="55">
        <v>0</v>
      </c>
      <c r="J292" s="55">
        <v>0</v>
      </c>
      <c r="K292" s="56">
        <v>0</v>
      </c>
      <c r="L292" s="46">
        <v>0</v>
      </c>
      <c r="M292" s="117"/>
      <c r="N292" s="119">
        <v>0</v>
      </c>
      <c r="O292" s="119">
        <v>0</v>
      </c>
      <c r="P292" s="119"/>
      <c r="Q292" s="119">
        <v>0</v>
      </c>
      <c r="R292" s="119">
        <v>0</v>
      </c>
      <c r="S292" s="47"/>
    </row>
    <row r="293" spans="1:19" ht="9" customHeight="1" x14ac:dyDescent="0.2">
      <c r="A293" s="501"/>
      <c r="B293" s="501"/>
      <c r="C293" s="48" t="s">
        <v>4</v>
      </c>
      <c r="D293" s="49">
        <v>35</v>
      </c>
      <c r="E293" s="50">
        <v>0</v>
      </c>
      <c r="F293" s="50">
        <v>0</v>
      </c>
      <c r="G293" s="50">
        <v>0</v>
      </c>
      <c r="H293" s="50">
        <v>0</v>
      </c>
      <c r="I293" s="50">
        <v>0</v>
      </c>
      <c r="J293" s="51">
        <v>0</v>
      </c>
      <c r="K293" s="50">
        <v>0</v>
      </c>
      <c r="L293" s="73">
        <v>0</v>
      </c>
      <c r="M293" s="118"/>
      <c r="N293" s="120">
        <v>0</v>
      </c>
      <c r="O293" s="120">
        <v>0</v>
      </c>
      <c r="P293" s="120">
        <v>0</v>
      </c>
      <c r="Q293" s="120">
        <v>0</v>
      </c>
      <c r="R293" s="120">
        <v>0</v>
      </c>
      <c r="S293" s="47"/>
    </row>
    <row r="294" spans="1:19" ht="12.75" customHeight="1" x14ac:dyDescent="0.2">
      <c r="A294" s="501"/>
      <c r="B294" s="501"/>
      <c r="C294" s="53" t="s">
        <v>3</v>
      </c>
      <c r="D294" s="54">
        <v>36</v>
      </c>
      <c r="E294" s="55">
        <v>0</v>
      </c>
      <c r="F294" s="55">
        <v>0</v>
      </c>
      <c r="G294" s="55">
        <v>0</v>
      </c>
      <c r="H294" s="55">
        <v>0</v>
      </c>
      <c r="I294" s="55">
        <v>0</v>
      </c>
      <c r="J294" s="55">
        <v>0</v>
      </c>
      <c r="K294" s="56">
        <v>0</v>
      </c>
      <c r="L294" s="46">
        <v>0</v>
      </c>
      <c r="M294" s="117"/>
      <c r="N294" s="119">
        <v>0</v>
      </c>
      <c r="O294" s="119">
        <v>0</v>
      </c>
      <c r="P294" s="119"/>
      <c r="Q294" s="119">
        <v>0</v>
      </c>
      <c r="R294" s="119">
        <v>0</v>
      </c>
      <c r="S294" s="47"/>
    </row>
    <row r="295" spans="1:19" ht="9" customHeight="1" x14ac:dyDescent="0.2">
      <c r="A295" s="501"/>
      <c r="B295" s="501"/>
      <c r="C295" s="48" t="s">
        <v>4</v>
      </c>
      <c r="D295" s="49">
        <v>37</v>
      </c>
      <c r="E295" s="50">
        <v>0</v>
      </c>
      <c r="F295" s="50">
        <v>0</v>
      </c>
      <c r="G295" s="50">
        <v>0</v>
      </c>
      <c r="H295" s="50">
        <v>0</v>
      </c>
      <c r="I295" s="50">
        <v>0</v>
      </c>
      <c r="J295" s="51">
        <v>0</v>
      </c>
      <c r="K295" s="50">
        <v>0</v>
      </c>
      <c r="L295" s="73">
        <v>0</v>
      </c>
      <c r="M295" s="118"/>
      <c r="N295" s="120">
        <v>0</v>
      </c>
      <c r="O295" s="120">
        <v>0</v>
      </c>
      <c r="P295" s="120">
        <v>0</v>
      </c>
      <c r="Q295" s="120">
        <v>0</v>
      </c>
      <c r="R295" s="120">
        <v>0</v>
      </c>
      <c r="S295" s="47"/>
    </row>
    <row r="296" spans="1:19" ht="12.75" customHeight="1" x14ac:dyDescent="0.2">
      <c r="A296" s="501"/>
      <c r="B296" s="501"/>
      <c r="C296" s="53" t="s">
        <v>3</v>
      </c>
      <c r="D296" s="54">
        <v>38</v>
      </c>
      <c r="E296" s="55">
        <v>0</v>
      </c>
      <c r="F296" s="55">
        <v>0</v>
      </c>
      <c r="G296" s="55">
        <v>0</v>
      </c>
      <c r="H296" s="55">
        <v>0</v>
      </c>
      <c r="I296" s="55">
        <v>0</v>
      </c>
      <c r="J296" s="55">
        <v>0</v>
      </c>
      <c r="K296" s="56">
        <v>0</v>
      </c>
      <c r="L296" s="46">
        <v>0</v>
      </c>
      <c r="M296" s="117"/>
      <c r="N296" s="119">
        <v>0</v>
      </c>
      <c r="O296" s="119">
        <v>0</v>
      </c>
      <c r="P296" s="119"/>
      <c r="Q296" s="119">
        <v>0</v>
      </c>
      <c r="R296" s="119">
        <v>0</v>
      </c>
      <c r="S296" s="47"/>
    </row>
    <row r="297" spans="1:19" ht="9" customHeight="1" x14ac:dyDescent="0.2">
      <c r="A297" s="501"/>
      <c r="B297" s="501"/>
      <c r="C297" s="48" t="s">
        <v>4</v>
      </c>
      <c r="D297" s="49">
        <v>39</v>
      </c>
      <c r="E297" s="50">
        <v>0</v>
      </c>
      <c r="F297" s="50">
        <v>0</v>
      </c>
      <c r="G297" s="50">
        <v>0</v>
      </c>
      <c r="H297" s="50">
        <v>0</v>
      </c>
      <c r="I297" s="50">
        <v>0</v>
      </c>
      <c r="J297" s="51">
        <v>0</v>
      </c>
      <c r="K297" s="50">
        <v>0</v>
      </c>
      <c r="L297" s="73">
        <v>0</v>
      </c>
      <c r="M297" s="118"/>
      <c r="N297" s="120">
        <v>0</v>
      </c>
      <c r="O297" s="120">
        <v>0</v>
      </c>
      <c r="P297" s="120">
        <v>0</v>
      </c>
      <c r="Q297" s="120">
        <v>0</v>
      </c>
      <c r="R297" s="120">
        <v>0</v>
      </c>
      <c r="S297" s="47"/>
    </row>
    <row r="298" spans="1:19" ht="12.75" customHeight="1" x14ac:dyDescent="0.2">
      <c r="A298" s="501"/>
      <c r="B298" s="501"/>
      <c r="C298" s="53" t="s">
        <v>3</v>
      </c>
      <c r="D298" s="54">
        <v>40</v>
      </c>
      <c r="E298" s="55">
        <v>0</v>
      </c>
      <c r="F298" s="55">
        <v>0</v>
      </c>
      <c r="G298" s="55">
        <v>0</v>
      </c>
      <c r="H298" s="55">
        <v>0</v>
      </c>
      <c r="I298" s="55">
        <v>0</v>
      </c>
      <c r="J298" s="55">
        <v>0</v>
      </c>
      <c r="K298" s="56">
        <v>0</v>
      </c>
      <c r="L298" s="46">
        <v>0</v>
      </c>
      <c r="M298" s="117"/>
      <c r="N298" s="119">
        <v>0</v>
      </c>
      <c r="O298" s="119">
        <v>0</v>
      </c>
      <c r="P298" s="119"/>
      <c r="Q298" s="119">
        <v>0</v>
      </c>
      <c r="R298" s="119">
        <v>0</v>
      </c>
      <c r="S298" s="47"/>
    </row>
    <row r="299" spans="1:19" ht="9" customHeight="1" x14ac:dyDescent="0.2">
      <c r="A299" s="502"/>
      <c r="B299" s="502"/>
      <c r="C299" s="58"/>
      <c r="D299" s="59"/>
      <c r="E299" s="61">
        <v>0</v>
      </c>
      <c r="F299" s="61">
        <v>0</v>
      </c>
      <c r="G299" s="61">
        <v>0</v>
      </c>
      <c r="H299" s="61">
        <v>0</v>
      </c>
      <c r="I299" s="61">
        <v>0</v>
      </c>
      <c r="J299" s="60">
        <v>0</v>
      </c>
      <c r="K299" s="61">
        <v>0</v>
      </c>
      <c r="L299" s="73">
        <v>0</v>
      </c>
      <c r="M299" s="118"/>
      <c r="N299" s="120">
        <v>0</v>
      </c>
      <c r="O299" s="120">
        <v>0</v>
      </c>
      <c r="P299" s="120">
        <v>0</v>
      </c>
      <c r="Q299" s="120">
        <v>0</v>
      </c>
      <c r="R299" s="120">
        <v>0</v>
      </c>
      <c r="S299" s="47"/>
    </row>
    <row r="300" spans="1:19" ht="12.75" customHeight="1" x14ac:dyDescent="0.2">
      <c r="A300" s="492">
        <v>34700</v>
      </c>
      <c r="B300" s="492">
        <v>35033</v>
      </c>
      <c r="C300" s="42" t="s">
        <v>3</v>
      </c>
      <c r="D300" s="43">
        <v>0</v>
      </c>
      <c r="E300" s="44">
        <v>0</v>
      </c>
      <c r="F300" s="44">
        <v>0</v>
      </c>
      <c r="G300" s="44">
        <v>0</v>
      </c>
      <c r="H300" s="44">
        <v>0</v>
      </c>
      <c r="I300" s="44">
        <v>0</v>
      </c>
      <c r="J300" s="44">
        <v>0</v>
      </c>
      <c r="K300" s="45">
        <v>0</v>
      </c>
      <c r="L300" s="74">
        <v>0</v>
      </c>
      <c r="M300" s="117"/>
      <c r="N300" s="119">
        <v>0</v>
      </c>
      <c r="O300" s="119">
        <v>0</v>
      </c>
      <c r="P300" s="119"/>
      <c r="Q300" s="119">
        <v>0</v>
      </c>
      <c r="R300" s="119">
        <v>0</v>
      </c>
      <c r="S300" s="47"/>
    </row>
    <row r="301" spans="1:19" ht="9" customHeight="1" x14ac:dyDescent="0.2">
      <c r="A301" s="525"/>
      <c r="B301" s="525"/>
      <c r="C301" s="48" t="s">
        <v>4</v>
      </c>
      <c r="D301" s="49">
        <v>0</v>
      </c>
      <c r="E301" s="50">
        <v>0</v>
      </c>
      <c r="F301" s="50">
        <v>0</v>
      </c>
      <c r="G301" s="50">
        <v>0</v>
      </c>
      <c r="H301" s="50">
        <v>0</v>
      </c>
      <c r="I301" s="50">
        <v>0</v>
      </c>
      <c r="J301" s="51">
        <v>0</v>
      </c>
      <c r="K301" s="50">
        <v>0</v>
      </c>
      <c r="L301" s="75">
        <v>0</v>
      </c>
      <c r="M301" s="118"/>
      <c r="N301" s="120">
        <v>0</v>
      </c>
      <c r="O301" s="120">
        <v>0</v>
      </c>
      <c r="P301" s="120">
        <v>0</v>
      </c>
      <c r="Q301" s="120">
        <v>0</v>
      </c>
      <c r="R301" s="120">
        <v>0</v>
      </c>
      <c r="S301" s="47"/>
    </row>
    <row r="302" spans="1:19" ht="12.75" customHeight="1" x14ac:dyDescent="0.2">
      <c r="A302" s="500">
        <v>34700</v>
      </c>
      <c r="B302" s="500">
        <v>35033</v>
      </c>
      <c r="C302" s="53" t="s">
        <v>3</v>
      </c>
      <c r="D302" s="54">
        <v>1</v>
      </c>
      <c r="E302" s="55">
        <v>0</v>
      </c>
      <c r="F302" s="55">
        <v>0</v>
      </c>
      <c r="G302" s="55">
        <v>0</v>
      </c>
      <c r="H302" s="55">
        <v>0</v>
      </c>
      <c r="I302" s="55">
        <v>0</v>
      </c>
      <c r="J302" s="55">
        <v>0</v>
      </c>
      <c r="K302" s="56">
        <v>0</v>
      </c>
      <c r="L302" s="76">
        <v>0</v>
      </c>
      <c r="M302" s="117"/>
      <c r="N302" s="119">
        <v>0</v>
      </c>
      <c r="O302" s="119">
        <v>0</v>
      </c>
      <c r="P302" s="119"/>
      <c r="Q302" s="119">
        <v>0</v>
      </c>
      <c r="R302" s="119">
        <v>0</v>
      </c>
      <c r="S302" s="47"/>
    </row>
    <row r="303" spans="1:19" ht="9" customHeight="1" x14ac:dyDescent="0.2">
      <c r="A303" s="500"/>
      <c r="B303" s="500"/>
      <c r="C303" s="48" t="s">
        <v>4</v>
      </c>
      <c r="D303" s="49">
        <v>2</v>
      </c>
      <c r="E303" s="50">
        <v>0</v>
      </c>
      <c r="F303" s="50">
        <v>0</v>
      </c>
      <c r="G303" s="50">
        <v>0</v>
      </c>
      <c r="H303" s="50">
        <v>0</v>
      </c>
      <c r="I303" s="50">
        <v>0</v>
      </c>
      <c r="J303" s="51">
        <v>0</v>
      </c>
      <c r="K303" s="50">
        <v>0</v>
      </c>
      <c r="L303" s="75">
        <v>0</v>
      </c>
      <c r="M303" s="118"/>
      <c r="N303" s="120">
        <v>0</v>
      </c>
      <c r="O303" s="120">
        <v>0</v>
      </c>
      <c r="P303" s="120">
        <v>0</v>
      </c>
      <c r="Q303" s="120">
        <v>0</v>
      </c>
      <c r="R303" s="120">
        <v>0</v>
      </c>
      <c r="S303" s="47"/>
    </row>
    <row r="304" spans="1:19" ht="12.75" customHeight="1" x14ac:dyDescent="0.2">
      <c r="A304" s="501"/>
      <c r="B304" s="501"/>
      <c r="C304" s="53" t="s">
        <v>3</v>
      </c>
      <c r="D304" s="54">
        <v>3</v>
      </c>
      <c r="E304" s="55">
        <v>0</v>
      </c>
      <c r="F304" s="55">
        <v>0</v>
      </c>
      <c r="G304" s="55">
        <v>0</v>
      </c>
      <c r="H304" s="55">
        <v>0</v>
      </c>
      <c r="I304" s="55">
        <v>0</v>
      </c>
      <c r="J304" s="55">
        <v>0</v>
      </c>
      <c r="K304" s="56">
        <v>0</v>
      </c>
      <c r="L304" s="76">
        <v>0</v>
      </c>
      <c r="M304" s="117"/>
      <c r="N304" s="119">
        <v>0</v>
      </c>
      <c r="O304" s="119">
        <v>0</v>
      </c>
      <c r="P304" s="119"/>
      <c r="Q304" s="119">
        <v>0</v>
      </c>
      <c r="R304" s="119">
        <v>0</v>
      </c>
      <c r="S304" s="47"/>
    </row>
    <row r="305" spans="1:19" ht="9" customHeight="1" x14ac:dyDescent="0.2">
      <c r="A305" s="501"/>
      <c r="B305" s="501"/>
      <c r="C305" s="48" t="s">
        <v>4</v>
      </c>
      <c r="D305" s="49">
        <v>4</v>
      </c>
      <c r="E305" s="50">
        <v>0</v>
      </c>
      <c r="F305" s="50">
        <v>0</v>
      </c>
      <c r="G305" s="50">
        <v>0</v>
      </c>
      <c r="H305" s="50">
        <v>0</v>
      </c>
      <c r="I305" s="50">
        <v>0</v>
      </c>
      <c r="J305" s="51">
        <v>0</v>
      </c>
      <c r="K305" s="50">
        <v>0</v>
      </c>
      <c r="L305" s="75">
        <v>0</v>
      </c>
      <c r="M305" s="118"/>
      <c r="N305" s="120">
        <v>0</v>
      </c>
      <c r="O305" s="120">
        <v>0</v>
      </c>
      <c r="P305" s="120">
        <v>0</v>
      </c>
      <c r="Q305" s="120">
        <v>0</v>
      </c>
      <c r="R305" s="120">
        <v>0</v>
      </c>
      <c r="S305" s="47"/>
    </row>
    <row r="306" spans="1:19" ht="12.75" customHeight="1" x14ac:dyDescent="0.2">
      <c r="A306" s="501"/>
      <c r="B306" s="501"/>
      <c r="C306" s="53" t="s">
        <v>3</v>
      </c>
      <c r="D306" s="54">
        <v>5</v>
      </c>
      <c r="E306" s="55">
        <v>0</v>
      </c>
      <c r="F306" s="55">
        <v>0</v>
      </c>
      <c r="G306" s="55">
        <v>0</v>
      </c>
      <c r="H306" s="55">
        <v>0</v>
      </c>
      <c r="I306" s="55">
        <v>0</v>
      </c>
      <c r="J306" s="55">
        <v>0</v>
      </c>
      <c r="K306" s="56">
        <v>0</v>
      </c>
      <c r="L306" s="76">
        <v>0</v>
      </c>
      <c r="M306" s="117"/>
      <c r="N306" s="119">
        <v>0</v>
      </c>
      <c r="O306" s="119">
        <v>0</v>
      </c>
      <c r="P306" s="119"/>
      <c r="Q306" s="119">
        <v>0</v>
      </c>
      <c r="R306" s="119">
        <v>0</v>
      </c>
      <c r="S306" s="47"/>
    </row>
    <row r="307" spans="1:19" ht="9" customHeight="1" x14ac:dyDescent="0.2">
      <c r="A307" s="501"/>
      <c r="B307" s="501"/>
      <c r="C307" s="48" t="s">
        <v>4</v>
      </c>
      <c r="D307" s="49">
        <v>6</v>
      </c>
      <c r="E307" s="50">
        <v>0</v>
      </c>
      <c r="F307" s="50">
        <v>0</v>
      </c>
      <c r="G307" s="50">
        <v>0</v>
      </c>
      <c r="H307" s="50">
        <v>0</v>
      </c>
      <c r="I307" s="50">
        <v>0</v>
      </c>
      <c r="J307" s="51">
        <v>0</v>
      </c>
      <c r="K307" s="50">
        <v>0</v>
      </c>
      <c r="L307" s="75">
        <v>0</v>
      </c>
      <c r="M307" s="118"/>
      <c r="N307" s="120">
        <v>0</v>
      </c>
      <c r="O307" s="120">
        <v>0</v>
      </c>
      <c r="P307" s="120">
        <v>0</v>
      </c>
      <c r="Q307" s="120">
        <v>0</v>
      </c>
      <c r="R307" s="120">
        <v>0</v>
      </c>
      <c r="S307" s="47"/>
    </row>
    <row r="308" spans="1:19" ht="12.75" customHeight="1" x14ac:dyDescent="0.2">
      <c r="A308" s="501"/>
      <c r="B308" s="501"/>
      <c r="C308" s="53" t="s">
        <v>3</v>
      </c>
      <c r="D308" s="54">
        <v>7</v>
      </c>
      <c r="E308" s="55">
        <v>0</v>
      </c>
      <c r="F308" s="55">
        <v>0</v>
      </c>
      <c r="G308" s="55">
        <v>0</v>
      </c>
      <c r="H308" s="55">
        <v>0</v>
      </c>
      <c r="I308" s="55">
        <v>0</v>
      </c>
      <c r="J308" s="55">
        <v>0</v>
      </c>
      <c r="K308" s="56">
        <v>0</v>
      </c>
      <c r="L308" s="76">
        <v>0</v>
      </c>
      <c r="M308" s="117"/>
      <c r="N308" s="119">
        <v>0</v>
      </c>
      <c r="O308" s="119">
        <v>0</v>
      </c>
      <c r="P308" s="119"/>
      <c r="Q308" s="119">
        <v>0</v>
      </c>
      <c r="R308" s="119">
        <v>0</v>
      </c>
      <c r="S308" s="47"/>
    </row>
    <row r="309" spans="1:19" ht="9" customHeight="1" x14ac:dyDescent="0.2">
      <c r="A309" s="501"/>
      <c r="B309" s="501"/>
      <c r="C309" s="48" t="s">
        <v>4</v>
      </c>
      <c r="D309" s="49">
        <v>8</v>
      </c>
      <c r="E309" s="50">
        <v>0</v>
      </c>
      <c r="F309" s="50">
        <v>0</v>
      </c>
      <c r="G309" s="50">
        <v>0</v>
      </c>
      <c r="H309" s="50">
        <v>0</v>
      </c>
      <c r="I309" s="50">
        <v>0</v>
      </c>
      <c r="J309" s="51">
        <v>0</v>
      </c>
      <c r="K309" s="50">
        <v>0</v>
      </c>
      <c r="L309" s="75">
        <v>0</v>
      </c>
      <c r="M309" s="118"/>
      <c r="N309" s="120">
        <v>0</v>
      </c>
      <c r="O309" s="120">
        <v>0</v>
      </c>
      <c r="P309" s="120">
        <v>0</v>
      </c>
      <c r="Q309" s="120">
        <v>0</v>
      </c>
      <c r="R309" s="120">
        <v>0</v>
      </c>
      <c r="S309" s="47"/>
    </row>
    <row r="310" spans="1:19" ht="12.75" customHeight="1" x14ac:dyDescent="0.2">
      <c r="A310" s="501"/>
      <c r="B310" s="501"/>
      <c r="C310" s="53" t="s">
        <v>3</v>
      </c>
      <c r="D310" s="54">
        <v>9</v>
      </c>
      <c r="E310" s="55">
        <v>0</v>
      </c>
      <c r="F310" s="55">
        <v>0</v>
      </c>
      <c r="G310" s="55">
        <v>0</v>
      </c>
      <c r="H310" s="55">
        <v>0</v>
      </c>
      <c r="I310" s="55">
        <v>0</v>
      </c>
      <c r="J310" s="55">
        <v>0</v>
      </c>
      <c r="K310" s="56">
        <v>0</v>
      </c>
      <c r="L310" s="76">
        <v>0</v>
      </c>
      <c r="M310" s="117"/>
      <c r="N310" s="119">
        <v>0</v>
      </c>
      <c r="O310" s="119">
        <v>0</v>
      </c>
      <c r="P310" s="119"/>
      <c r="Q310" s="119">
        <v>0</v>
      </c>
      <c r="R310" s="119">
        <v>0</v>
      </c>
      <c r="S310" s="47"/>
    </row>
    <row r="311" spans="1:19" ht="9" customHeight="1" x14ac:dyDescent="0.2">
      <c r="A311" s="501"/>
      <c r="B311" s="501"/>
      <c r="C311" s="48" t="s">
        <v>4</v>
      </c>
      <c r="D311" s="49">
        <v>10</v>
      </c>
      <c r="E311" s="50">
        <v>0</v>
      </c>
      <c r="F311" s="50">
        <v>0</v>
      </c>
      <c r="G311" s="50">
        <v>0</v>
      </c>
      <c r="H311" s="50">
        <v>0</v>
      </c>
      <c r="I311" s="50">
        <v>0</v>
      </c>
      <c r="J311" s="51">
        <v>0</v>
      </c>
      <c r="K311" s="50">
        <v>0</v>
      </c>
      <c r="L311" s="75">
        <v>0</v>
      </c>
      <c r="M311" s="118"/>
      <c r="N311" s="120">
        <v>0</v>
      </c>
      <c r="O311" s="120">
        <v>0</v>
      </c>
      <c r="P311" s="120">
        <v>0</v>
      </c>
      <c r="Q311" s="120">
        <v>0</v>
      </c>
      <c r="R311" s="120">
        <v>0</v>
      </c>
      <c r="S311" s="47"/>
    </row>
    <row r="312" spans="1:19" ht="12.75" customHeight="1" x14ac:dyDescent="0.2">
      <c r="A312" s="501"/>
      <c r="B312" s="501"/>
      <c r="C312" s="53" t="s">
        <v>3</v>
      </c>
      <c r="D312" s="54">
        <v>11</v>
      </c>
      <c r="E312" s="55">
        <v>0</v>
      </c>
      <c r="F312" s="55">
        <v>0</v>
      </c>
      <c r="G312" s="55">
        <v>0</v>
      </c>
      <c r="H312" s="55">
        <v>0</v>
      </c>
      <c r="I312" s="55">
        <v>0</v>
      </c>
      <c r="J312" s="55">
        <v>0</v>
      </c>
      <c r="K312" s="56">
        <v>0</v>
      </c>
      <c r="L312" s="76">
        <v>0</v>
      </c>
      <c r="M312" s="117"/>
      <c r="N312" s="119">
        <v>0</v>
      </c>
      <c r="O312" s="119">
        <v>0</v>
      </c>
      <c r="P312" s="119"/>
      <c r="Q312" s="119">
        <v>0</v>
      </c>
      <c r="R312" s="119">
        <v>0</v>
      </c>
      <c r="S312" s="47"/>
    </row>
    <row r="313" spans="1:19" ht="9" customHeight="1" x14ac:dyDescent="0.2">
      <c r="A313" s="501"/>
      <c r="B313" s="501"/>
      <c r="C313" s="48" t="s">
        <v>4</v>
      </c>
      <c r="D313" s="49">
        <v>12</v>
      </c>
      <c r="E313" s="50">
        <v>0</v>
      </c>
      <c r="F313" s="50">
        <v>0</v>
      </c>
      <c r="G313" s="50">
        <v>0</v>
      </c>
      <c r="H313" s="50">
        <v>0</v>
      </c>
      <c r="I313" s="50">
        <v>0</v>
      </c>
      <c r="J313" s="51">
        <v>0</v>
      </c>
      <c r="K313" s="50">
        <v>0</v>
      </c>
      <c r="L313" s="75">
        <v>0</v>
      </c>
      <c r="M313" s="118"/>
      <c r="N313" s="120">
        <v>0</v>
      </c>
      <c r="O313" s="120">
        <v>0</v>
      </c>
      <c r="P313" s="120">
        <v>0</v>
      </c>
      <c r="Q313" s="120">
        <v>0</v>
      </c>
      <c r="R313" s="120">
        <v>0</v>
      </c>
      <c r="S313" s="47"/>
    </row>
    <row r="314" spans="1:19" ht="12.75" customHeight="1" x14ac:dyDescent="0.2">
      <c r="A314" s="501"/>
      <c r="B314" s="501"/>
      <c r="C314" s="53" t="s">
        <v>3</v>
      </c>
      <c r="D314" s="54">
        <v>13</v>
      </c>
      <c r="E314" s="55">
        <v>0</v>
      </c>
      <c r="F314" s="55">
        <v>0</v>
      </c>
      <c r="G314" s="55">
        <v>0</v>
      </c>
      <c r="H314" s="55">
        <v>0</v>
      </c>
      <c r="I314" s="55">
        <v>0</v>
      </c>
      <c r="J314" s="55">
        <v>0</v>
      </c>
      <c r="K314" s="56">
        <v>0</v>
      </c>
      <c r="L314" s="76">
        <v>0</v>
      </c>
      <c r="M314" s="117"/>
      <c r="N314" s="119">
        <v>0</v>
      </c>
      <c r="O314" s="119">
        <v>0</v>
      </c>
      <c r="P314" s="119"/>
      <c r="Q314" s="119">
        <v>0</v>
      </c>
      <c r="R314" s="119">
        <v>0</v>
      </c>
      <c r="S314" s="47"/>
    </row>
    <row r="315" spans="1:19" ht="9" customHeight="1" x14ac:dyDescent="0.2">
      <c r="A315" s="501"/>
      <c r="B315" s="501"/>
      <c r="C315" s="48" t="s">
        <v>4</v>
      </c>
      <c r="D315" s="49">
        <v>14</v>
      </c>
      <c r="E315" s="50">
        <v>0</v>
      </c>
      <c r="F315" s="50">
        <v>0</v>
      </c>
      <c r="G315" s="50">
        <v>0</v>
      </c>
      <c r="H315" s="50">
        <v>0</v>
      </c>
      <c r="I315" s="50">
        <v>0</v>
      </c>
      <c r="J315" s="51">
        <v>0</v>
      </c>
      <c r="K315" s="50">
        <v>0</v>
      </c>
      <c r="L315" s="75">
        <v>0</v>
      </c>
      <c r="M315" s="118"/>
      <c r="N315" s="120">
        <v>0</v>
      </c>
      <c r="O315" s="120">
        <v>0</v>
      </c>
      <c r="P315" s="120">
        <v>0</v>
      </c>
      <c r="Q315" s="120">
        <v>0</v>
      </c>
      <c r="R315" s="120">
        <v>0</v>
      </c>
      <c r="S315" s="47"/>
    </row>
    <row r="316" spans="1:19" ht="12.75" customHeight="1" x14ac:dyDescent="0.2">
      <c r="A316" s="501"/>
      <c r="B316" s="501"/>
      <c r="C316" s="53" t="s">
        <v>3</v>
      </c>
      <c r="D316" s="54">
        <v>15</v>
      </c>
      <c r="E316" s="55">
        <v>0</v>
      </c>
      <c r="F316" s="55">
        <v>0</v>
      </c>
      <c r="G316" s="55">
        <v>0</v>
      </c>
      <c r="H316" s="55">
        <v>0</v>
      </c>
      <c r="I316" s="55">
        <v>0</v>
      </c>
      <c r="J316" s="55">
        <v>0</v>
      </c>
      <c r="K316" s="56">
        <v>0</v>
      </c>
      <c r="L316" s="76">
        <v>0</v>
      </c>
      <c r="M316" s="117"/>
      <c r="N316" s="119">
        <v>0</v>
      </c>
      <c r="O316" s="119">
        <v>0</v>
      </c>
      <c r="P316" s="119"/>
      <c r="Q316" s="119">
        <v>0</v>
      </c>
      <c r="R316" s="119">
        <v>0</v>
      </c>
      <c r="S316" s="47"/>
    </row>
    <row r="317" spans="1:19" ht="9" customHeight="1" x14ac:dyDescent="0.2">
      <c r="A317" s="501"/>
      <c r="B317" s="501"/>
      <c r="C317" s="48" t="s">
        <v>4</v>
      </c>
      <c r="D317" s="49">
        <v>16</v>
      </c>
      <c r="E317" s="50">
        <v>0</v>
      </c>
      <c r="F317" s="50">
        <v>0</v>
      </c>
      <c r="G317" s="50">
        <v>0</v>
      </c>
      <c r="H317" s="50">
        <v>0</v>
      </c>
      <c r="I317" s="50">
        <v>0</v>
      </c>
      <c r="J317" s="51">
        <v>0</v>
      </c>
      <c r="K317" s="50">
        <v>0</v>
      </c>
      <c r="L317" s="75">
        <v>0</v>
      </c>
      <c r="M317" s="118"/>
      <c r="N317" s="120">
        <v>0</v>
      </c>
      <c r="O317" s="120">
        <v>0</v>
      </c>
      <c r="P317" s="120">
        <v>0</v>
      </c>
      <c r="Q317" s="120">
        <v>0</v>
      </c>
      <c r="R317" s="120">
        <v>0</v>
      </c>
      <c r="S317" s="47"/>
    </row>
    <row r="318" spans="1:19" ht="12.75" customHeight="1" x14ac:dyDescent="0.2">
      <c r="A318" s="501"/>
      <c r="B318" s="501"/>
      <c r="C318" s="53" t="s">
        <v>3</v>
      </c>
      <c r="D318" s="54">
        <v>17</v>
      </c>
      <c r="E318" s="55">
        <v>0</v>
      </c>
      <c r="F318" s="55">
        <v>0</v>
      </c>
      <c r="G318" s="55">
        <v>0</v>
      </c>
      <c r="H318" s="55">
        <v>0</v>
      </c>
      <c r="I318" s="55">
        <v>0</v>
      </c>
      <c r="J318" s="55">
        <v>0</v>
      </c>
      <c r="K318" s="56">
        <v>0</v>
      </c>
      <c r="L318" s="76">
        <v>0</v>
      </c>
      <c r="M318" s="117"/>
      <c r="N318" s="119">
        <v>0</v>
      </c>
      <c r="O318" s="119">
        <v>0</v>
      </c>
      <c r="P318" s="119"/>
      <c r="Q318" s="119">
        <v>0</v>
      </c>
      <c r="R318" s="119">
        <v>0</v>
      </c>
      <c r="S318" s="47"/>
    </row>
    <row r="319" spans="1:19" ht="9" customHeight="1" x14ac:dyDescent="0.2">
      <c r="A319" s="501"/>
      <c r="B319" s="501"/>
      <c r="C319" s="48" t="s">
        <v>4</v>
      </c>
      <c r="D319" s="49">
        <v>17</v>
      </c>
      <c r="E319" s="50">
        <v>0</v>
      </c>
      <c r="F319" s="50">
        <v>0</v>
      </c>
      <c r="G319" s="50">
        <v>0</v>
      </c>
      <c r="H319" s="50">
        <v>0</v>
      </c>
      <c r="I319" s="50">
        <v>0</v>
      </c>
      <c r="J319" s="51">
        <v>0</v>
      </c>
      <c r="K319" s="50">
        <v>0</v>
      </c>
      <c r="L319" s="75">
        <v>0</v>
      </c>
      <c r="M319" s="118"/>
      <c r="N319" s="120">
        <v>0</v>
      </c>
      <c r="O319" s="120">
        <v>0</v>
      </c>
      <c r="P319" s="120">
        <v>0</v>
      </c>
      <c r="Q319" s="120">
        <v>0</v>
      </c>
      <c r="R319" s="120">
        <v>0</v>
      </c>
      <c r="S319" s="47"/>
    </row>
    <row r="320" spans="1:19" ht="12.75" customHeight="1" x14ac:dyDescent="0.2">
      <c r="A320" s="501"/>
      <c r="B320" s="501"/>
      <c r="C320" s="53" t="s">
        <v>3</v>
      </c>
      <c r="D320" s="54">
        <v>18</v>
      </c>
      <c r="E320" s="55">
        <v>0</v>
      </c>
      <c r="F320" s="55">
        <v>0</v>
      </c>
      <c r="G320" s="55">
        <v>0</v>
      </c>
      <c r="H320" s="55">
        <v>0</v>
      </c>
      <c r="I320" s="55">
        <v>0</v>
      </c>
      <c r="J320" s="55">
        <v>0</v>
      </c>
      <c r="K320" s="56">
        <v>0</v>
      </c>
      <c r="L320" s="76">
        <v>0</v>
      </c>
      <c r="M320" s="117"/>
      <c r="N320" s="119">
        <v>0</v>
      </c>
      <c r="O320" s="119">
        <v>0</v>
      </c>
      <c r="P320" s="119"/>
      <c r="Q320" s="119">
        <v>0</v>
      </c>
      <c r="R320" s="119">
        <v>0</v>
      </c>
      <c r="S320" s="47"/>
    </row>
    <row r="321" spans="1:19" ht="9" customHeight="1" x14ac:dyDescent="0.2">
      <c r="A321" s="501"/>
      <c r="B321" s="501"/>
      <c r="C321" s="48" t="s">
        <v>4</v>
      </c>
      <c r="D321" s="49">
        <v>19</v>
      </c>
      <c r="E321" s="50">
        <v>0</v>
      </c>
      <c r="F321" s="50">
        <v>0</v>
      </c>
      <c r="G321" s="50">
        <v>0</v>
      </c>
      <c r="H321" s="50">
        <v>0</v>
      </c>
      <c r="I321" s="50">
        <v>0</v>
      </c>
      <c r="J321" s="51">
        <v>0</v>
      </c>
      <c r="K321" s="50">
        <v>0</v>
      </c>
      <c r="L321" s="75">
        <v>0</v>
      </c>
      <c r="M321" s="118"/>
      <c r="N321" s="120">
        <v>0</v>
      </c>
      <c r="O321" s="120">
        <v>0</v>
      </c>
      <c r="P321" s="120">
        <v>0</v>
      </c>
      <c r="Q321" s="120">
        <v>0</v>
      </c>
      <c r="R321" s="120">
        <v>0</v>
      </c>
      <c r="S321" s="47"/>
    </row>
    <row r="322" spans="1:19" ht="12.75" customHeight="1" x14ac:dyDescent="0.2">
      <c r="A322" s="501"/>
      <c r="B322" s="501"/>
      <c r="C322" s="53" t="s">
        <v>3</v>
      </c>
      <c r="D322" s="54">
        <v>20</v>
      </c>
      <c r="E322" s="55">
        <v>0</v>
      </c>
      <c r="F322" s="55">
        <v>0</v>
      </c>
      <c r="G322" s="55">
        <v>0</v>
      </c>
      <c r="H322" s="55">
        <v>0</v>
      </c>
      <c r="I322" s="55">
        <v>0</v>
      </c>
      <c r="J322" s="55">
        <v>0</v>
      </c>
      <c r="K322" s="56">
        <v>0</v>
      </c>
      <c r="L322" s="76">
        <v>0</v>
      </c>
      <c r="M322" s="117"/>
      <c r="N322" s="119">
        <v>0</v>
      </c>
      <c r="O322" s="119">
        <v>0</v>
      </c>
      <c r="P322" s="119"/>
      <c r="Q322" s="119">
        <v>0</v>
      </c>
      <c r="R322" s="119">
        <v>0</v>
      </c>
      <c r="S322" s="47"/>
    </row>
    <row r="323" spans="1:19" ht="9" customHeight="1" x14ac:dyDescent="0.2">
      <c r="A323" s="501"/>
      <c r="B323" s="501"/>
      <c r="C323" s="48" t="s">
        <v>4</v>
      </c>
      <c r="D323" s="49">
        <v>21</v>
      </c>
      <c r="E323" s="50">
        <v>0</v>
      </c>
      <c r="F323" s="50">
        <v>0</v>
      </c>
      <c r="G323" s="50">
        <v>0</v>
      </c>
      <c r="H323" s="50">
        <v>0</v>
      </c>
      <c r="I323" s="50">
        <v>0</v>
      </c>
      <c r="J323" s="51">
        <v>0</v>
      </c>
      <c r="K323" s="50">
        <v>0</v>
      </c>
      <c r="L323" s="75">
        <v>0</v>
      </c>
      <c r="M323" s="118"/>
      <c r="N323" s="120">
        <v>0</v>
      </c>
      <c r="O323" s="120">
        <v>0</v>
      </c>
      <c r="P323" s="120">
        <v>0</v>
      </c>
      <c r="Q323" s="120">
        <v>0</v>
      </c>
      <c r="R323" s="120">
        <v>0</v>
      </c>
      <c r="S323" s="47"/>
    </row>
    <row r="324" spans="1:19" ht="12.75" customHeight="1" x14ac:dyDescent="0.2">
      <c r="A324" s="501"/>
      <c r="B324" s="501"/>
      <c r="C324" s="53" t="s">
        <v>3</v>
      </c>
      <c r="D324" s="54">
        <v>22</v>
      </c>
      <c r="E324" s="55">
        <v>0</v>
      </c>
      <c r="F324" s="55">
        <v>0</v>
      </c>
      <c r="G324" s="55">
        <v>0</v>
      </c>
      <c r="H324" s="55">
        <v>0</v>
      </c>
      <c r="I324" s="55">
        <v>0</v>
      </c>
      <c r="J324" s="55">
        <v>0</v>
      </c>
      <c r="K324" s="56">
        <v>0</v>
      </c>
      <c r="L324" s="76">
        <v>0</v>
      </c>
      <c r="M324" s="117"/>
      <c r="N324" s="119">
        <v>0</v>
      </c>
      <c r="O324" s="119">
        <v>0</v>
      </c>
      <c r="P324" s="119"/>
      <c r="Q324" s="119">
        <v>0</v>
      </c>
      <c r="R324" s="119">
        <v>0</v>
      </c>
      <c r="S324" s="47"/>
    </row>
    <row r="325" spans="1:19" ht="9" customHeight="1" x14ac:dyDescent="0.2">
      <c r="A325" s="501"/>
      <c r="B325" s="501"/>
      <c r="C325" s="48" t="s">
        <v>4</v>
      </c>
      <c r="D325" s="49">
        <v>23</v>
      </c>
      <c r="E325" s="50">
        <v>0</v>
      </c>
      <c r="F325" s="50">
        <v>0</v>
      </c>
      <c r="G325" s="50">
        <v>0</v>
      </c>
      <c r="H325" s="50">
        <v>0</v>
      </c>
      <c r="I325" s="50">
        <v>0</v>
      </c>
      <c r="J325" s="51">
        <v>0</v>
      </c>
      <c r="K325" s="50">
        <v>0</v>
      </c>
      <c r="L325" s="75">
        <v>0</v>
      </c>
      <c r="M325" s="118"/>
      <c r="N325" s="120">
        <v>0</v>
      </c>
      <c r="O325" s="120">
        <v>0</v>
      </c>
      <c r="P325" s="120">
        <v>0</v>
      </c>
      <c r="Q325" s="120">
        <v>0</v>
      </c>
      <c r="R325" s="120">
        <v>0</v>
      </c>
      <c r="S325" s="47"/>
    </row>
    <row r="326" spans="1:19" ht="12.75" customHeight="1" x14ac:dyDescent="0.2">
      <c r="A326" s="501"/>
      <c r="B326" s="501"/>
      <c r="C326" s="53" t="s">
        <v>3</v>
      </c>
      <c r="D326" s="54">
        <v>24</v>
      </c>
      <c r="E326" s="55">
        <v>0</v>
      </c>
      <c r="F326" s="55">
        <v>0</v>
      </c>
      <c r="G326" s="55">
        <v>0</v>
      </c>
      <c r="H326" s="55">
        <v>0</v>
      </c>
      <c r="I326" s="55">
        <v>0</v>
      </c>
      <c r="J326" s="55">
        <v>0</v>
      </c>
      <c r="K326" s="56">
        <v>0</v>
      </c>
      <c r="L326" s="76">
        <v>0</v>
      </c>
      <c r="M326" s="117"/>
      <c r="N326" s="119">
        <v>0</v>
      </c>
      <c r="O326" s="119">
        <v>0</v>
      </c>
      <c r="P326" s="119"/>
      <c r="Q326" s="119">
        <v>0</v>
      </c>
      <c r="R326" s="119">
        <v>0</v>
      </c>
      <c r="S326" s="47"/>
    </row>
    <row r="327" spans="1:19" ht="9" customHeight="1" x14ac:dyDescent="0.2">
      <c r="A327" s="501"/>
      <c r="B327" s="501"/>
      <c r="C327" s="48" t="s">
        <v>4</v>
      </c>
      <c r="D327" s="49">
        <v>25</v>
      </c>
      <c r="E327" s="50">
        <v>0</v>
      </c>
      <c r="F327" s="50">
        <v>0</v>
      </c>
      <c r="G327" s="50">
        <v>0</v>
      </c>
      <c r="H327" s="50">
        <v>0</v>
      </c>
      <c r="I327" s="50">
        <v>0</v>
      </c>
      <c r="J327" s="51">
        <v>0</v>
      </c>
      <c r="K327" s="50">
        <v>0</v>
      </c>
      <c r="L327" s="75">
        <v>0</v>
      </c>
      <c r="M327" s="118"/>
      <c r="N327" s="120">
        <v>0</v>
      </c>
      <c r="O327" s="120">
        <v>0</v>
      </c>
      <c r="P327" s="120">
        <v>0</v>
      </c>
      <c r="Q327" s="120">
        <v>0</v>
      </c>
      <c r="R327" s="120">
        <v>0</v>
      </c>
      <c r="S327" s="47"/>
    </row>
    <row r="328" spans="1:19" ht="12.75" customHeight="1" x14ac:dyDescent="0.2">
      <c r="A328" s="501"/>
      <c r="B328" s="501"/>
      <c r="C328" s="53" t="s">
        <v>3</v>
      </c>
      <c r="D328" s="54">
        <v>26</v>
      </c>
      <c r="E328" s="55">
        <v>0</v>
      </c>
      <c r="F328" s="55">
        <v>0</v>
      </c>
      <c r="G328" s="55">
        <v>0</v>
      </c>
      <c r="H328" s="55">
        <v>0</v>
      </c>
      <c r="I328" s="55">
        <v>0</v>
      </c>
      <c r="J328" s="55">
        <v>0</v>
      </c>
      <c r="K328" s="56">
        <v>0</v>
      </c>
      <c r="L328" s="76">
        <v>0</v>
      </c>
      <c r="M328" s="117"/>
      <c r="N328" s="119">
        <v>0</v>
      </c>
      <c r="O328" s="119">
        <v>0</v>
      </c>
      <c r="P328" s="119"/>
      <c r="Q328" s="119">
        <v>0</v>
      </c>
      <c r="R328" s="119">
        <v>0</v>
      </c>
      <c r="S328" s="47"/>
    </row>
    <row r="329" spans="1:19" ht="9" customHeight="1" x14ac:dyDescent="0.2">
      <c r="A329" s="501"/>
      <c r="B329" s="501"/>
      <c r="C329" s="48" t="s">
        <v>4</v>
      </c>
      <c r="D329" s="49">
        <v>27</v>
      </c>
      <c r="E329" s="50">
        <v>0</v>
      </c>
      <c r="F329" s="50">
        <v>0</v>
      </c>
      <c r="G329" s="50">
        <v>0</v>
      </c>
      <c r="H329" s="50">
        <v>0</v>
      </c>
      <c r="I329" s="50">
        <v>0</v>
      </c>
      <c r="J329" s="51">
        <v>0</v>
      </c>
      <c r="K329" s="50">
        <v>0</v>
      </c>
      <c r="L329" s="75">
        <v>0</v>
      </c>
      <c r="M329" s="118"/>
      <c r="N329" s="120">
        <v>0</v>
      </c>
      <c r="O329" s="120">
        <v>0</v>
      </c>
      <c r="P329" s="120">
        <v>0</v>
      </c>
      <c r="Q329" s="120">
        <v>0</v>
      </c>
      <c r="R329" s="120">
        <v>0</v>
      </c>
      <c r="S329" s="47"/>
    </row>
    <row r="330" spans="1:19" ht="12.75" customHeight="1" x14ac:dyDescent="0.2">
      <c r="A330" s="501"/>
      <c r="B330" s="501"/>
      <c r="C330" s="53" t="s">
        <v>3</v>
      </c>
      <c r="D330" s="54">
        <v>28</v>
      </c>
      <c r="E330" s="55">
        <v>0</v>
      </c>
      <c r="F330" s="55">
        <v>0</v>
      </c>
      <c r="G330" s="55">
        <v>0</v>
      </c>
      <c r="H330" s="55">
        <v>0</v>
      </c>
      <c r="I330" s="55">
        <v>0</v>
      </c>
      <c r="J330" s="55">
        <v>0</v>
      </c>
      <c r="K330" s="56">
        <v>0</v>
      </c>
      <c r="L330" s="76">
        <v>0</v>
      </c>
      <c r="M330" s="117"/>
      <c r="N330" s="119">
        <v>0</v>
      </c>
      <c r="O330" s="119">
        <v>0</v>
      </c>
      <c r="P330" s="119"/>
      <c r="Q330" s="119">
        <v>0</v>
      </c>
      <c r="R330" s="119">
        <v>0</v>
      </c>
      <c r="S330" s="47"/>
    </row>
    <row r="331" spans="1:19" ht="9" customHeight="1" x14ac:dyDescent="0.2">
      <c r="A331" s="501"/>
      <c r="B331" s="501"/>
      <c r="C331" s="48" t="s">
        <v>4</v>
      </c>
      <c r="D331" s="49">
        <v>29</v>
      </c>
      <c r="E331" s="50">
        <v>0</v>
      </c>
      <c r="F331" s="50">
        <v>0</v>
      </c>
      <c r="G331" s="50">
        <v>0</v>
      </c>
      <c r="H331" s="50">
        <v>0</v>
      </c>
      <c r="I331" s="50">
        <v>0</v>
      </c>
      <c r="J331" s="51">
        <v>0</v>
      </c>
      <c r="K331" s="50">
        <v>0</v>
      </c>
      <c r="L331" s="75">
        <v>0</v>
      </c>
      <c r="M331" s="118"/>
      <c r="N331" s="120">
        <v>0</v>
      </c>
      <c r="O331" s="120">
        <v>0</v>
      </c>
      <c r="P331" s="120">
        <v>0</v>
      </c>
      <c r="Q331" s="120">
        <v>0</v>
      </c>
      <c r="R331" s="120">
        <v>0</v>
      </c>
      <c r="S331" s="47"/>
    </row>
    <row r="332" spans="1:19" ht="12.75" customHeight="1" x14ac:dyDescent="0.2">
      <c r="A332" s="501"/>
      <c r="B332" s="501"/>
      <c r="C332" s="53" t="s">
        <v>3</v>
      </c>
      <c r="D332" s="54">
        <v>30</v>
      </c>
      <c r="E332" s="55">
        <v>0</v>
      </c>
      <c r="F332" s="55">
        <v>0</v>
      </c>
      <c r="G332" s="55">
        <v>0</v>
      </c>
      <c r="H332" s="55">
        <v>0</v>
      </c>
      <c r="I332" s="55">
        <v>0</v>
      </c>
      <c r="J332" s="55">
        <v>0</v>
      </c>
      <c r="K332" s="56">
        <v>0</v>
      </c>
      <c r="L332" s="76">
        <v>0</v>
      </c>
      <c r="M332" s="117"/>
      <c r="N332" s="119">
        <v>0</v>
      </c>
      <c r="O332" s="119">
        <v>0</v>
      </c>
      <c r="P332" s="119"/>
      <c r="Q332" s="119">
        <v>0</v>
      </c>
      <c r="R332" s="119">
        <v>0</v>
      </c>
      <c r="S332" s="47"/>
    </row>
    <row r="333" spans="1:19" ht="9" customHeight="1" x14ac:dyDescent="0.2">
      <c r="A333" s="501"/>
      <c r="B333" s="501"/>
      <c r="C333" s="48" t="s">
        <v>4</v>
      </c>
      <c r="D333" s="49">
        <v>33</v>
      </c>
      <c r="E333" s="50">
        <v>0</v>
      </c>
      <c r="F333" s="50">
        <v>0</v>
      </c>
      <c r="G333" s="50">
        <v>0</v>
      </c>
      <c r="H333" s="50">
        <v>0</v>
      </c>
      <c r="I333" s="50">
        <v>0</v>
      </c>
      <c r="J333" s="51">
        <v>0</v>
      </c>
      <c r="K333" s="50">
        <v>0</v>
      </c>
      <c r="L333" s="75">
        <v>0</v>
      </c>
      <c r="M333" s="118"/>
      <c r="N333" s="120">
        <v>0</v>
      </c>
      <c r="O333" s="120">
        <v>0</v>
      </c>
      <c r="P333" s="120">
        <v>0</v>
      </c>
      <c r="Q333" s="120">
        <v>0</v>
      </c>
      <c r="R333" s="120">
        <v>0</v>
      </c>
      <c r="S333" s="47"/>
    </row>
    <row r="334" spans="1:19" ht="12.75" customHeight="1" x14ac:dyDescent="0.2">
      <c r="A334" s="501"/>
      <c r="B334" s="501"/>
      <c r="C334" s="53" t="s">
        <v>3</v>
      </c>
      <c r="D334" s="54">
        <v>34</v>
      </c>
      <c r="E334" s="55">
        <v>0</v>
      </c>
      <c r="F334" s="55">
        <v>0</v>
      </c>
      <c r="G334" s="55">
        <v>0</v>
      </c>
      <c r="H334" s="55">
        <v>0</v>
      </c>
      <c r="I334" s="55">
        <v>0</v>
      </c>
      <c r="J334" s="55">
        <v>0</v>
      </c>
      <c r="K334" s="56">
        <v>0</v>
      </c>
      <c r="L334" s="76">
        <v>0</v>
      </c>
      <c r="M334" s="117"/>
      <c r="N334" s="119">
        <v>0</v>
      </c>
      <c r="O334" s="119">
        <v>0</v>
      </c>
      <c r="P334" s="119"/>
      <c r="Q334" s="119">
        <v>0</v>
      </c>
      <c r="R334" s="119">
        <v>0</v>
      </c>
      <c r="S334" s="47"/>
    </row>
    <row r="335" spans="1:19" ht="9" customHeight="1" x14ac:dyDescent="0.2">
      <c r="A335" s="501"/>
      <c r="B335" s="501"/>
      <c r="C335" s="48" t="s">
        <v>4</v>
      </c>
      <c r="D335" s="49">
        <v>35</v>
      </c>
      <c r="E335" s="50">
        <v>0</v>
      </c>
      <c r="F335" s="50">
        <v>0</v>
      </c>
      <c r="G335" s="50">
        <v>0</v>
      </c>
      <c r="H335" s="50">
        <v>0</v>
      </c>
      <c r="I335" s="50">
        <v>0</v>
      </c>
      <c r="J335" s="51">
        <v>0</v>
      </c>
      <c r="K335" s="50">
        <v>0</v>
      </c>
      <c r="L335" s="75">
        <v>0</v>
      </c>
      <c r="M335" s="118"/>
      <c r="N335" s="120">
        <v>0</v>
      </c>
      <c r="O335" s="120">
        <v>0</v>
      </c>
      <c r="P335" s="120">
        <v>0</v>
      </c>
      <c r="Q335" s="120">
        <v>0</v>
      </c>
      <c r="R335" s="120">
        <v>0</v>
      </c>
      <c r="S335" s="47"/>
    </row>
    <row r="336" spans="1:19" ht="12.75" customHeight="1" x14ac:dyDescent="0.2">
      <c r="A336" s="501"/>
      <c r="B336" s="501"/>
      <c r="C336" s="53" t="s">
        <v>3</v>
      </c>
      <c r="D336" s="54">
        <v>36</v>
      </c>
      <c r="E336" s="55">
        <v>0</v>
      </c>
      <c r="F336" s="55">
        <v>0</v>
      </c>
      <c r="G336" s="55">
        <v>0</v>
      </c>
      <c r="H336" s="55">
        <v>0</v>
      </c>
      <c r="I336" s="55">
        <v>0</v>
      </c>
      <c r="J336" s="55">
        <v>0</v>
      </c>
      <c r="K336" s="56">
        <v>0</v>
      </c>
      <c r="L336" s="76">
        <v>0</v>
      </c>
      <c r="M336" s="117"/>
      <c r="N336" s="119">
        <v>0</v>
      </c>
      <c r="O336" s="119">
        <v>0</v>
      </c>
      <c r="P336" s="119"/>
      <c r="Q336" s="119">
        <v>0</v>
      </c>
      <c r="R336" s="119">
        <v>0</v>
      </c>
      <c r="S336" s="47"/>
    </row>
    <row r="337" spans="1:19" ht="9" customHeight="1" x14ac:dyDescent="0.2">
      <c r="A337" s="501"/>
      <c r="B337" s="501"/>
      <c r="C337" s="48" t="s">
        <v>4</v>
      </c>
      <c r="D337" s="49">
        <v>37</v>
      </c>
      <c r="E337" s="50">
        <v>0</v>
      </c>
      <c r="F337" s="50">
        <v>0</v>
      </c>
      <c r="G337" s="50">
        <v>0</v>
      </c>
      <c r="H337" s="50">
        <v>0</v>
      </c>
      <c r="I337" s="50">
        <v>0</v>
      </c>
      <c r="J337" s="51">
        <v>0</v>
      </c>
      <c r="K337" s="50">
        <v>0</v>
      </c>
      <c r="L337" s="75">
        <v>0</v>
      </c>
      <c r="M337" s="118"/>
      <c r="N337" s="120">
        <v>0</v>
      </c>
      <c r="O337" s="120">
        <v>0</v>
      </c>
      <c r="P337" s="120">
        <v>0</v>
      </c>
      <c r="Q337" s="120">
        <v>0</v>
      </c>
      <c r="R337" s="120">
        <v>0</v>
      </c>
      <c r="S337" s="47"/>
    </row>
    <row r="338" spans="1:19" ht="12.75" customHeight="1" x14ac:dyDescent="0.2">
      <c r="A338" s="501"/>
      <c r="B338" s="501"/>
      <c r="C338" s="53" t="s">
        <v>3</v>
      </c>
      <c r="D338" s="54">
        <v>38</v>
      </c>
      <c r="E338" s="55">
        <v>0</v>
      </c>
      <c r="F338" s="55">
        <v>0</v>
      </c>
      <c r="G338" s="55">
        <v>0</v>
      </c>
      <c r="H338" s="55">
        <v>0</v>
      </c>
      <c r="I338" s="55">
        <v>0</v>
      </c>
      <c r="J338" s="55">
        <v>0</v>
      </c>
      <c r="K338" s="56">
        <v>0</v>
      </c>
      <c r="L338" s="76">
        <v>0</v>
      </c>
      <c r="M338" s="117"/>
      <c r="N338" s="119">
        <v>0</v>
      </c>
      <c r="O338" s="119">
        <v>0</v>
      </c>
      <c r="P338" s="119"/>
      <c r="Q338" s="119">
        <v>0</v>
      </c>
      <c r="R338" s="119">
        <v>0</v>
      </c>
      <c r="S338" s="47"/>
    </row>
    <row r="339" spans="1:19" ht="9" customHeight="1" x14ac:dyDescent="0.2">
      <c r="A339" s="501"/>
      <c r="B339" s="501"/>
      <c r="C339" s="48" t="s">
        <v>4</v>
      </c>
      <c r="D339" s="49">
        <v>39</v>
      </c>
      <c r="E339" s="50">
        <v>0</v>
      </c>
      <c r="F339" s="50">
        <v>0</v>
      </c>
      <c r="G339" s="50">
        <v>0</v>
      </c>
      <c r="H339" s="50">
        <v>0</v>
      </c>
      <c r="I339" s="50">
        <v>0</v>
      </c>
      <c r="J339" s="51">
        <v>0</v>
      </c>
      <c r="K339" s="50">
        <v>0</v>
      </c>
      <c r="L339" s="75">
        <v>0</v>
      </c>
      <c r="M339" s="118"/>
      <c r="N339" s="120">
        <v>0</v>
      </c>
      <c r="O339" s="120">
        <v>0</v>
      </c>
      <c r="P339" s="120">
        <v>0</v>
      </c>
      <c r="Q339" s="120">
        <v>0</v>
      </c>
      <c r="R339" s="120">
        <v>0</v>
      </c>
      <c r="S339" s="47"/>
    </row>
    <row r="340" spans="1:19" ht="12.75" customHeight="1" x14ac:dyDescent="0.2">
      <c r="A340" s="501"/>
      <c r="B340" s="501"/>
      <c r="C340" s="53" t="s">
        <v>3</v>
      </c>
      <c r="D340" s="54">
        <v>40</v>
      </c>
      <c r="E340" s="55">
        <v>0</v>
      </c>
      <c r="F340" s="55">
        <v>0</v>
      </c>
      <c r="G340" s="55">
        <v>0</v>
      </c>
      <c r="H340" s="55">
        <v>0</v>
      </c>
      <c r="I340" s="55">
        <v>0</v>
      </c>
      <c r="J340" s="55">
        <v>0</v>
      </c>
      <c r="K340" s="56">
        <v>0</v>
      </c>
      <c r="L340" s="76">
        <v>0</v>
      </c>
      <c r="M340" s="117"/>
      <c r="N340" s="119">
        <v>0</v>
      </c>
      <c r="O340" s="119">
        <v>0</v>
      </c>
      <c r="P340" s="119"/>
      <c r="Q340" s="119">
        <v>0</v>
      </c>
      <c r="R340" s="119">
        <v>0</v>
      </c>
      <c r="S340" s="47"/>
    </row>
    <row r="341" spans="1:19" ht="9" customHeight="1" x14ac:dyDescent="0.2">
      <c r="A341" s="502"/>
      <c r="B341" s="502"/>
      <c r="C341" s="58"/>
      <c r="D341" s="59"/>
      <c r="E341" s="61">
        <v>0</v>
      </c>
      <c r="F341" s="61">
        <v>0</v>
      </c>
      <c r="G341" s="61">
        <v>0</v>
      </c>
      <c r="H341" s="61">
        <v>0</v>
      </c>
      <c r="I341" s="61">
        <v>0</v>
      </c>
      <c r="J341" s="60">
        <v>0</v>
      </c>
      <c r="K341" s="61">
        <v>0</v>
      </c>
      <c r="L341" s="77">
        <v>0</v>
      </c>
      <c r="M341" s="118"/>
      <c r="N341" s="120">
        <v>0</v>
      </c>
      <c r="O341" s="120">
        <v>0</v>
      </c>
      <c r="P341" s="120">
        <v>0</v>
      </c>
      <c r="Q341" s="120">
        <v>0</v>
      </c>
      <c r="R341" s="120">
        <v>0</v>
      </c>
      <c r="S341" s="47"/>
    </row>
    <row r="342" spans="1:19" ht="12.75" customHeight="1" x14ac:dyDescent="0.2">
      <c r="A342" s="492">
        <v>35034</v>
      </c>
      <c r="B342" s="492">
        <v>35064</v>
      </c>
      <c r="C342" s="42" t="s">
        <v>3</v>
      </c>
      <c r="D342" s="43">
        <v>0</v>
      </c>
      <c r="E342" s="44">
        <v>0</v>
      </c>
      <c r="F342" s="44">
        <v>0</v>
      </c>
      <c r="G342" s="44">
        <v>0</v>
      </c>
      <c r="H342" s="44">
        <v>0</v>
      </c>
      <c r="I342" s="44">
        <v>0</v>
      </c>
      <c r="J342" s="44">
        <v>0</v>
      </c>
      <c r="K342" s="45">
        <v>0</v>
      </c>
      <c r="L342" s="46">
        <v>0</v>
      </c>
      <c r="M342" s="117"/>
      <c r="N342" s="119">
        <v>0</v>
      </c>
      <c r="O342" s="119">
        <v>0</v>
      </c>
      <c r="P342" s="119"/>
      <c r="Q342" s="119">
        <v>0</v>
      </c>
      <c r="R342" s="119">
        <v>0</v>
      </c>
      <c r="S342" s="47"/>
    </row>
    <row r="343" spans="1:19" ht="9" customHeight="1" x14ac:dyDescent="0.2">
      <c r="A343" s="525"/>
      <c r="B343" s="525"/>
      <c r="C343" s="48" t="s">
        <v>4</v>
      </c>
      <c r="D343" s="49">
        <v>0</v>
      </c>
      <c r="E343" s="50">
        <v>0</v>
      </c>
      <c r="F343" s="50">
        <v>0</v>
      </c>
      <c r="G343" s="50">
        <v>0</v>
      </c>
      <c r="H343" s="50">
        <v>0</v>
      </c>
      <c r="I343" s="50">
        <v>0</v>
      </c>
      <c r="J343" s="51">
        <v>0</v>
      </c>
      <c r="K343" s="50">
        <v>0</v>
      </c>
      <c r="L343" s="73">
        <v>0</v>
      </c>
      <c r="M343" s="118"/>
      <c r="N343" s="120">
        <v>0</v>
      </c>
      <c r="O343" s="120">
        <v>0</v>
      </c>
      <c r="P343" s="120">
        <v>0</v>
      </c>
      <c r="Q343" s="120">
        <v>0</v>
      </c>
      <c r="R343" s="120">
        <v>0</v>
      </c>
      <c r="S343" s="47"/>
    </row>
    <row r="344" spans="1:19" ht="12.75" customHeight="1" x14ac:dyDescent="0.2">
      <c r="A344" s="500">
        <v>35034</v>
      </c>
      <c r="B344" s="500">
        <v>35064</v>
      </c>
      <c r="C344" s="53" t="s">
        <v>3</v>
      </c>
      <c r="D344" s="54">
        <v>1</v>
      </c>
      <c r="E344" s="55">
        <v>0</v>
      </c>
      <c r="F344" s="55">
        <v>0</v>
      </c>
      <c r="G344" s="55">
        <v>0</v>
      </c>
      <c r="H344" s="55">
        <v>0</v>
      </c>
      <c r="I344" s="55">
        <v>0</v>
      </c>
      <c r="J344" s="55">
        <v>0</v>
      </c>
      <c r="K344" s="56">
        <v>0</v>
      </c>
      <c r="L344" s="46">
        <v>0</v>
      </c>
      <c r="M344" s="117"/>
      <c r="N344" s="119">
        <v>0</v>
      </c>
      <c r="O344" s="119">
        <v>0</v>
      </c>
      <c r="P344" s="119"/>
      <c r="Q344" s="119">
        <v>0</v>
      </c>
      <c r="R344" s="119">
        <v>0</v>
      </c>
      <c r="S344" s="47"/>
    </row>
    <row r="345" spans="1:19" ht="9" customHeight="1" x14ac:dyDescent="0.2">
      <c r="A345" s="500"/>
      <c r="B345" s="500"/>
      <c r="C345" s="48" t="s">
        <v>4</v>
      </c>
      <c r="D345" s="49">
        <v>2</v>
      </c>
      <c r="E345" s="50">
        <v>0</v>
      </c>
      <c r="F345" s="50">
        <v>0</v>
      </c>
      <c r="G345" s="50">
        <v>0</v>
      </c>
      <c r="H345" s="50">
        <v>0</v>
      </c>
      <c r="I345" s="50">
        <v>0</v>
      </c>
      <c r="J345" s="51">
        <v>0</v>
      </c>
      <c r="K345" s="50">
        <v>0</v>
      </c>
      <c r="L345" s="73">
        <v>0</v>
      </c>
      <c r="M345" s="118"/>
      <c r="N345" s="120">
        <v>0</v>
      </c>
      <c r="O345" s="120">
        <v>0</v>
      </c>
      <c r="P345" s="120">
        <v>0</v>
      </c>
      <c r="Q345" s="120">
        <v>0</v>
      </c>
      <c r="R345" s="120">
        <v>0</v>
      </c>
      <c r="S345" s="47"/>
    </row>
    <row r="346" spans="1:19" ht="12.75" customHeight="1" x14ac:dyDescent="0.2">
      <c r="A346" s="501"/>
      <c r="B346" s="501"/>
      <c r="C346" s="53" t="s">
        <v>3</v>
      </c>
      <c r="D346" s="54">
        <v>3</v>
      </c>
      <c r="E346" s="55">
        <v>0</v>
      </c>
      <c r="F346" s="55">
        <v>0</v>
      </c>
      <c r="G346" s="55">
        <v>0</v>
      </c>
      <c r="H346" s="55">
        <v>0</v>
      </c>
      <c r="I346" s="55">
        <v>0</v>
      </c>
      <c r="J346" s="55">
        <v>0</v>
      </c>
      <c r="K346" s="56">
        <v>0</v>
      </c>
      <c r="L346" s="46">
        <v>0</v>
      </c>
      <c r="M346" s="117"/>
      <c r="N346" s="119">
        <v>0</v>
      </c>
      <c r="O346" s="119">
        <v>0</v>
      </c>
      <c r="P346" s="119"/>
      <c r="Q346" s="119">
        <v>0</v>
      </c>
      <c r="R346" s="119">
        <v>0</v>
      </c>
      <c r="S346" s="47"/>
    </row>
    <row r="347" spans="1:19" ht="9" customHeight="1" x14ac:dyDescent="0.2">
      <c r="A347" s="501"/>
      <c r="B347" s="501"/>
      <c r="C347" s="48" t="s">
        <v>4</v>
      </c>
      <c r="D347" s="49">
        <v>4</v>
      </c>
      <c r="E347" s="50">
        <v>0</v>
      </c>
      <c r="F347" s="50">
        <v>0</v>
      </c>
      <c r="G347" s="50">
        <v>0</v>
      </c>
      <c r="H347" s="50">
        <v>0</v>
      </c>
      <c r="I347" s="50">
        <v>0</v>
      </c>
      <c r="J347" s="51">
        <v>0</v>
      </c>
      <c r="K347" s="50">
        <v>0</v>
      </c>
      <c r="L347" s="73">
        <v>0</v>
      </c>
      <c r="M347" s="118"/>
      <c r="N347" s="120">
        <v>0</v>
      </c>
      <c r="O347" s="120">
        <v>0</v>
      </c>
      <c r="P347" s="120">
        <v>0</v>
      </c>
      <c r="Q347" s="120">
        <v>0</v>
      </c>
      <c r="R347" s="120">
        <v>0</v>
      </c>
      <c r="S347" s="47"/>
    </row>
    <row r="348" spans="1:19" ht="12.75" customHeight="1" x14ac:dyDescent="0.2">
      <c r="A348" s="501"/>
      <c r="B348" s="501"/>
      <c r="C348" s="53" t="s">
        <v>3</v>
      </c>
      <c r="D348" s="54">
        <v>5</v>
      </c>
      <c r="E348" s="55">
        <v>0</v>
      </c>
      <c r="F348" s="55">
        <v>0</v>
      </c>
      <c r="G348" s="55">
        <v>0</v>
      </c>
      <c r="H348" s="55">
        <v>0</v>
      </c>
      <c r="I348" s="55">
        <v>0</v>
      </c>
      <c r="J348" s="55">
        <v>0</v>
      </c>
      <c r="K348" s="56">
        <v>0</v>
      </c>
      <c r="L348" s="46">
        <v>0</v>
      </c>
      <c r="M348" s="117"/>
      <c r="N348" s="119">
        <v>0</v>
      </c>
      <c r="O348" s="119">
        <v>0</v>
      </c>
      <c r="P348" s="119"/>
      <c r="Q348" s="119">
        <v>0</v>
      </c>
      <c r="R348" s="119">
        <v>0</v>
      </c>
      <c r="S348" s="47"/>
    </row>
    <row r="349" spans="1:19" ht="9" customHeight="1" x14ac:dyDescent="0.2">
      <c r="A349" s="501"/>
      <c r="B349" s="501"/>
      <c r="C349" s="48" t="s">
        <v>4</v>
      </c>
      <c r="D349" s="49">
        <v>6</v>
      </c>
      <c r="E349" s="50">
        <v>0</v>
      </c>
      <c r="F349" s="50">
        <v>0</v>
      </c>
      <c r="G349" s="50">
        <v>0</v>
      </c>
      <c r="H349" s="50">
        <v>0</v>
      </c>
      <c r="I349" s="50">
        <v>0</v>
      </c>
      <c r="J349" s="51">
        <v>0</v>
      </c>
      <c r="K349" s="50">
        <v>0</v>
      </c>
      <c r="L349" s="73">
        <v>0</v>
      </c>
      <c r="M349" s="118"/>
      <c r="N349" s="120">
        <v>0</v>
      </c>
      <c r="O349" s="120">
        <v>0</v>
      </c>
      <c r="P349" s="120">
        <v>0</v>
      </c>
      <c r="Q349" s="120">
        <v>0</v>
      </c>
      <c r="R349" s="120">
        <v>0</v>
      </c>
      <c r="S349" s="47"/>
    </row>
    <row r="350" spans="1:19" ht="12.75" customHeight="1" x14ac:dyDescent="0.2">
      <c r="A350" s="501"/>
      <c r="B350" s="501"/>
      <c r="C350" s="53" t="s">
        <v>3</v>
      </c>
      <c r="D350" s="54">
        <v>7</v>
      </c>
      <c r="E350" s="55">
        <v>0</v>
      </c>
      <c r="F350" s="55">
        <v>0</v>
      </c>
      <c r="G350" s="55">
        <v>0</v>
      </c>
      <c r="H350" s="55">
        <v>0</v>
      </c>
      <c r="I350" s="55">
        <v>0</v>
      </c>
      <c r="J350" s="55">
        <v>0</v>
      </c>
      <c r="K350" s="56">
        <v>0</v>
      </c>
      <c r="L350" s="46">
        <v>0</v>
      </c>
      <c r="M350" s="117"/>
      <c r="N350" s="119">
        <v>0</v>
      </c>
      <c r="O350" s="119">
        <v>0</v>
      </c>
      <c r="P350" s="119"/>
      <c r="Q350" s="119">
        <v>0</v>
      </c>
      <c r="R350" s="119">
        <v>0</v>
      </c>
      <c r="S350" s="47"/>
    </row>
    <row r="351" spans="1:19" ht="9" customHeight="1" x14ac:dyDescent="0.2">
      <c r="A351" s="501"/>
      <c r="B351" s="501"/>
      <c r="C351" s="48" t="s">
        <v>4</v>
      </c>
      <c r="D351" s="49">
        <v>8</v>
      </c>
      <c r="E351" s="50">
        <v>0</v>
      </c>
      <c r="F351" s="50">
        <v>0</v>
      </c>
      <c r="G351" s="50">
        <v>0</v>
      </c>
      <c r="H351" s="50">
        <v>0</v>
      </c>
      <c r="I351" s="50">
        <v>0</v>
      </c>
      <c r="J351" s="51">
        <v>0</v>
      </c>
      <c r="K351" s="50">
        <v>0</v>
      </c>
      <c r="L351" s="73">
        <v>0</v>
      </c>
      <c r="M351" s="118"/>
      <c r="N351" s="120">
        <v>0</v>
      </c>
      <c r="O351" s="120">
        <v>0</v>
      </c>
      <c r="P351" s="120">
        <v>0</v>
      </c>
      <c r="Q351" s="120">
        <v>0</v>
      </c>
      <c r="R351" s="120">
        <v>0</v>
      </c>
      <c r="S351" s="47"/>
    </row>
    <row r="352" spans="1:19" ht="12.75" customHeight="1" x14ac:dyDescent="0.2">
      <c r="A352" s="501"/>
      <c r="B352" s="501"/>
      <c r="C352" s="53" t="s">
        <v>3</v>
      </c>
      <c r="D352" s="54">
        <v>9</v>
      </c>
      <c r="E352" s="55">
        <v>0</v>
      </c>
      <c r="F352" s="55">
        <v>0</v>
      </c>
      <c r="G352" s="55">
        <v>0</v>
      </c>
      <c r="H352" s="55">
        <v>0</v>
      </c>
      <c r="I352" s="55">
        <v>0</v>
      </c>
      <c r="J352" s="55">
        <v>0</v>
      </c>
      <c r="K352" s="56">
        <v>0</v>
      </c>
      <c r="L352" s="46">
        <v>0</v>
      </c>
      <c r="M352" s="117"/>
      <c r="N352" s="119">
        <v>0</v>
      </c>
      <c r="O352" s="119">
        <v>0</v>
      </c>
      <c r="P352" s="119"/>
      <c r="Q352" s="119">
        <v>0</v>
      </c>
      <c r="R352" s="119">
        <v>0</v>
      </c>
      <c r="S352" s="47"/>
    </row>
    <row r="353" spans="1:19" ht="9" customHeight="1" x14ac:dyDescent="0.2">
      <c r="A353" s="501"/>
      <c r="B353" s="501"/>
      <c r="C353" s="48" t="s">
        <v>4</v>
      </c>
      <c r="D353" s="49">
        <v>10</v>
      </c>
      <c r="E353" s="50">
        <v>0</v>
      </c>
      <c r="F353" s="50">
        <v>0</v>
      </c>
      <c r="G353" s="50">
        <v>0</v>
      </c>
      <c r="H353" s="50">
        <v>0</v>
      </c>
      <c r="I353" s="50">
        <v>0</v>
      </c>
      <c r="J353" s="51">
        <v>0</v>
      </c>
      <c r="K353" s="50">
        <v>0</v>
      </c>
      <c r="L353" s="73">
        <v>0</v>
      </c>
      <c r="M353" s="118"/>
      <c r="N353" s="120">
        <v>0</v>
      </c>
      <c r="O353" s="120">
        <v>0</v>
      </c>
      <c r="P353" s="120">
        <v>0</v>
      </c>
      <c r="Q353" s="120">
        <v>0</v>
      </c>
      <c r="R353" s="120">
        <v>0</v>
      </c>
      <c r="S353" s="47"/>
    </row>
    <row r="354" spans="1:19" ht="12.75" customHeight="1" x14ac:dyDescent="0.2">
      <c r="A354" s="501"/>
      <c r="B354" s="501"/>
      <c r="C354" s="53" t="s">
        <v>3</v>
      </c>
      <c r="D354" s="54">
        <v>11</v>
      </c>
      <c r="E354" s="55">
        <v>0</v>
      </c>
      <c r="F354" s="55">
        <v>0</v>
      </c>
      <c r="G354" s="55">
        <v>0</v>
      </c>
      <c r="H354" s="55">
        <v>0</v>
      </c>
      <c r="I354" s="55">
        <v>0</v>
      </c>
      <c r="J354" s="55">
        <v>0</v>
      </c>
      <c r="K354" s="56">
        <v>0</v>
      </c>
      <c r="L354" s="46">
        <v>0</v>
      </c>
      <c r="M354" s="117"/>
      <c r="N354" s="119">
        <v>0</v>
      </c>
      <c r="O354" s="119">
        <v>0</v>
      </c>
      <c r="P354" s="119"/>
      <c r="Q354" s="119">
        <v>0</v>
      </c>
      <c r="R354" s="119">
        <v>0</v>
      </c>
      <c r="S354" s="47"/>
    </row>
    <row r="355" spans="1:19" ht="9" customHeight="1" x14ac:dyDescent="0.2">
      <c r="A355" s="501"/>
      <c r="B355" s="501"/>
      <c r="C355" s="48" t="s">
        <v>4</v>
      </c>
      <c r="D355" s="49">
        <v>12</v>
      </c>
      <c r="E355" s="50">
        <v>0</v>
      </c>
      <c r="F355" s="50">
        <v>0</v>
      </c>
      <c r="G355" s="50">
        <v>0</v>
      </c>
      <c r="H355" s="50">
        <v>0</v>
      </c>
      <c r="I355" s="50">
        <v>0</v>
      </c>
      <c r="J355" s="51">
        <v>0</v>
      </c>
      <c r="K355" s="50">
        <v>0</v>
      </c>
      <c r="L355" s="73">
        <v>0</v>
      </c>
      <c r="M355" s="118"/>
      <c r="N355" s="120">
        <v>0</v>
      </c>
      <c r="O355" s="120">
        <v>0</v>
      </c>
      <c r="P355" s="120">
        <v>0</v>
      </c>
      <c r="Q355" s="120">
        <v>0</v>
      </c>
      <c r="R355" s="120">
        <v>0</v>
      </c>
      <c r="S355" s="47"/>
    </row>
    <row r="356" spans="1:19" ht="12.75" customHeight="1" x14ac:dyDescent="0.2">
      <c r="A356" s="501"/>
      <c r="B356" s="501"/>
      <c r="C356" s="53" t="s">
        <v>3</v>
      </c>
      <c r="D356" s="54">
        <v>13</v>
      </c>
      <c r="E356" s="55">
        <v>0</v>
      </c>
      <c r="F356" s="55">
        <v>0</v>
      </c>
      <c r="G356" s="55">
        <v>0</v>
      </c>
      <c r="H356" s="55">
        <v>0</v>
      </c>
      <c r="I356" s="55">
        <v>0</v>
      </c>
      <c r="J356" s="55">
        <v>0</v>
      </c>
      <c r="K356" s="56">
        <v>0</v>
      </c>
      <c r="L356" s="46">
        <v>0</v>
      </c>
      <c r="M356" s="117"/>
      <c r="N356" s="119">
        <v>0</v>
      </c>
      <c r="O356" s="119">
        <v>0</v>
      </c>
      <c r="P356" s="119"/>
      <c r="Q356" s="119">
        <v>0</v>
      </c>
      <c r="R356" s="119">
        <v>0</v>
      </c>
      <c r="S356" s="47"/>
    </row>
    <row r="357" spans="1:19" ht="9" customHeight="1" x14ac:dyDescent="0.2">
      <c r="A357" s="501"/>
      <c r="B357" s="501"/>
      <c r="C357" s="48" t="s">
        <v>4</v>
      </c>
      <c r="D357" s="49">
        <v>14</v>
      </c>
      <c r="E357" s="50">
        <v>0</v>
      </c>
      <c r="F357" s="50">
        <v>0</v>
      </c>
      <c r="G357" s="50">
        <v>0</v>
      </c>
      <c r="H357" s="50">
        <v>0</v>
      </c>
      <c r="I357" s="50">
        <v>0</v>
      </c>
      <c r="J357" s="51">
        <v>0</v>
      </c>
      <c r="K357" s="50">
        <v>0</v>
      </c>
      <c r="L357" s="73">
        <v>0</v>
      </c>
      <c r="M357" s="118"/>
      <c r="N357" s="120">
        <v>0</v>
      </c>
      <c r="O357" s="120">
        <v>0</v>
      </c>
      <c r="P357" s="120">
        <v>0</v>
      </c>
      <c r="Q357" s="120">
        <v>0</v>
      </c>
      <c r="R357" s="120">
        <v>0</v>
      </c>
      <c r="S357" s="47"/>
    </row>
    <row r="358" spans="1:19" ht="12.75" customHeight="1" x14ac:dyDescent="0.2">
      <c r="A358" s="501"/>
      <c r="B358" s="501"/>
      <c r="C358" s="53" t="s">
        <v>3</v>
      </c>
      <c r="D358" s="54">
        <v>15</v>
      </c>
      <c r="E358" s="55">
        <v>0</v>
      </c>
      <c r="F358" s="55">
        <v>0</v>
      </c>
      <c r="G358" s="55">
        <v>0</v>
      </c>
      <c r="H358" s="55">
        <v>0</v>
      </c>
      <c r="I358" s="55">
        <v>0</v>
      </c>
      <c r="J358" s="55">
        <v>0</v>
      </c>
      <c r="K358" s="56">
        <v>0</v>
      </c>
      <c r="L358" s="46">
        <v>0</v>
      </c>
      <c r="M358" s="117"/>
      <c r="N358" s="119">
        <v>0</v>
      </c>
      <c r="O358" s="119">
        <v>0</v>
      </c>
      <c r="P358" s="119"/>
      <c r="Q358" s="119">
        <v>0</v>
      </c>
      <c r="R358" s="119">
        <v>0</v>
      </c>
      <c r="S358" s="47"/>
    </row>
    <row r="359" spans="1:19" ht="9" customHeight="1" x14ac:dyDescent="0.2">
      <c r="A359" s="501"/>
      <c r="B359" s="501"/>
      <c r="C359" s="48" t="s">
        <v>4</v>
      </c>
      <c r="D359" s="49">
        <v>16</v>
      </c>
      <c r="E359" s="50">
        <v>0</v>
      </c>
      <c r="F359" s="50">
        <v>0</v>
      </c>
      <c r="G359" s="50">
        <v>0</v>
      </c>
      <c r="H359" s="50">
        <v>0</v>
      </c>
      <c r="I359" s="50">
        <v>0</v>
      </c>
      <c r="J359" s="51">
        <v>0</v>
      </c>
      <c r="K359" s="50">
        <v>0</v>
      </c>
      <c r="L359" s="73">
        <v>0</v>
      </c>
      <c r="M359" s="118"/>
      <c r="N359" s="120">
        <v>0</v>
      </c>
      <c r="O359" s="120">
        <v>0</v>
      </c>
      <c r="P359" s="120">
        <v>0</v>
      </c>
      <c r="Q359" s="120">
        <v>0</v>
      </c>
      <c r="R359" s="120">
        <v>0</v>
      </c>
      <c r="S359" s="47"/>
    </row>
    <row r="360" spans="1:19" ht="12.75" customHeight="1" x14ac:dyDescent="0.2">
      <c r="A360" s="501"/>
      <c r="B360" s="501"/>
      <c r="C360" s="53" t="s">
        <v>3</v>
      </c>
      <c r="D360" s="54">
        <v>17</v>
      </c>
      <c r="E360" s="55">
        <v>0</v>
      </c>
      <c r="F360" s="55">
        <v>0</v>
      </c>
      <c r="G360" s="55">
        <v>0</v>
      </c>
      <c r="H360" s="55">
        <v>0</v>
      </c>
      <c r="I360" s="55">
        <v>0</v>
      </c>
      <c r="J360" s="55">
        <v>0</v>
      </c>
      <c r="K360" s="56">
        <v>0</v>
      </c>
      <c r="L360" s="46">
        <v>0</v>
      </c>
      <c r="M360" s="117"/>
      <c r="N360" s="119">
        <v>0</v>
      </c>
      <c r="O360" s="119">
        <v>0</v>
      </c>
      <c r="P360" s="119"/>
      <c r="Q360" s="119">
        <v>0</v>
      </c>
      <c r="R360" s="119">
        <v>0</v>
      </c>
      <c r="S360" s="47"/>
    </row>
    <row r="361" spans="1:19" ht="9" customHeight="1" x14ac:dyDescent="0.2">
      <c r="A361" s="501"/>
      <c r="B361" s="501"/>
      <c r="C361" s="48" t="s">
        <v>4</v>
      </c>
      <c r="D361" s="49">
        <v>17</v>
      </c>
      <c r="E361" s="50">
        <v>0</v>
      </c>
      <c r="F361" s="50">
        <v>0</v>
      </c>
      <c r="G361" s="50">
        <v>0</v>
      </c>
      <c r="H361" s="50">
        <v>0</v>
      </c>
      <c r="I361" s="50">
        <v>0</v>
      </c>
      <c r="J361" s="51">
        <v>0</v>
      </c>
      <c r="K361" s="50">
        <v>0</v>
      </c>
      <c r="L361" s="73">
        <v>0</v>
      </c>
      <c r="M361" s="118"/>
      <c r="N361" s="120">
        <v>0</v>
      </c>
      <c r="O361" s="120">
        <v>0</v>
      </c>
      <c r="P361" s="120">
        <v>0</v>
      </c>
      <c r="Q361" s="120">
        <v>0</v>
      </c>
      <c r="R361" s="120">
        <v>0</v>
      </c>
      <c r="S361" s="47"/>
    </row>
    <row r="362" spans="1:19" ht="12.75" customHeight="1" x14ac:dyDescent="0.2">
      <c r="A362" s="501"/>
      <c r="B362" s="501"/>
      <c r="C362" s="53" t="s">
        <v>3</v>
      </c>
      <c r="D362" s="54">
        <v>18</v>
      </c>
      <c r="E362" s="55">
        <v>0</v>
      </c>
      <c r="F362" s="55">
        <v>0</v>
      </c>
      <c r="G362" s="55">
        <v>0</v>
      </c>
      <c r="H362" s="55">
        <v>0</v>
      </c>
      <c r="I362" s="55">
        <v>0</v>
      </c>
      <c r="J362" s="55">
        <v>0</v>
      </c>
      <c r="K362" s="56">
        <v>0</v>
      </c>
      <c r="L362" s="46">
        <v>0</v>
      </c>
      <c r="M362" s="117"/>
      <c r="N362" s="119">
        <v>0</v>
      </c>
      <c r="O362" s="119">
        <v>0</v>
      </c>
      <c r="P362" s="119"/>
      <c r="Q362" s="119">
        <v>0</v>
      </c>
      <c r="R362" s="119">
        <v>0</v>
      </c>
      <c r="S362" s="47"/>
    </row>
    <row r="363" spans="1:19" ht="9" customHeight="1" x14ac:dyDescent="0.2">
      <c r="A363" s="501"/>
      <c r="B363" s="501"/>
      <c r="C363" s="48" t="s">
        <v>4</v>
      </c>
      <c r="D363" s="49">
        <v>19</v>
      </c>
      <c r="E363" s="50">
        <v>0</v>
      </c>
      <c r="F363" s="50">
        <v>0</v>
      </c>
      <c r="G363" s="50">
        <v>0</v>
      </c>
      <c r="H363" s="50">
        <v>0</v>
      </c>
      <c r="I363" s="50">
        <v>0</v>
      </c>
      <c r="J363" s="51">
        <v>0</v>
      </c>
      <c r="K363" s="50">
        <v>0</v>
      </c>
      <c r="L363" s="73">
        <v>0</v>
      </c>
      <c r="M363" s="118"/>
      <c r="N363" s="120">
        <v>0</v>
      </c>
      <c r="O363" s="120">
        <v>0</v>
      </c>
      <c r="P363" s="120">
        <v>0</v>
      </c>
      <c r="Q363" s="120">
        <v>0</v>
      </c>
      <c r="R363" s="120">
        <v>0</v>
      </c>
      <c r="S363" s="47"/>
    </row>
    <row r="364" spans="1:19" ht="12.75" customHeight="1" x14ac:dyDescent="0.2">
      <c r="A364" s="501"/>
      <c r="B364" s="501"/>
      <c r="C364" s="53" t="s">
        <v>3</v>
      </c>
      <c r="D364" s="54">
        <v>20</v>
      </c>
      <c r="E364" s="55">
        <v>0</v>
      </c>
      <c r="F364" s="55">
        <v>0</v>
      </c>
      <c r="G364" s="55">
        <v>0</v>
      </c>
      <c r="H364" s="55">
        <v>0</v>
      </c>
      <c r="I364" s="55">
        <v>0</v>
      </c>
      <c r="J364" s="55">
        <v>0</v>
      </c>
      <c r="K364" s="56">
        <v>0</v>
      </c>
      <c r="L364" s="46">
        <v>0</v>
      </c>
      <c r="M364" s="117"/>
      <c r="N364" s="119">
        <v>0</v>
      </c>
      <c r="O364" s="119">
        <v>0</v>
      </c>
      <c r="P364" s="119"/>
      <c r="Q364" s="119">
        <v>0</v>
      </c>
      <c r="R364" s="119">
        <v>0</v>
      </c>
      <c r="S364" s="47"/>
    </row>
    <row r="365" spans="1:19" ht="9" customHeight="1" x14ac:dyDescent="0.2">
      <c r="A365" s="501"/>
      <c r="B365" s="501"/>
      <c r="C365" s="48" t="s">
        <v>4</v>
      </c>
      <c r="D365" s="49">
        <v>21</v>
      </c>
      <c r="E365" s="50">
        <v>0</v>
      </c>
      <c r="F365" s="50">
        <v>0</v>
      </c>
      <c r="G365" s="50">
        <v>0</v>
      </c>
      <c r="H365" s="50">
        <v>0</v>
      </c>
      <c r="I365" s="50">
        <v>0</v>
      </c>
      <c r="J365" s="51">
        <v>0</v>
      </c>
      <c r="K365" s="50">
        <v>0</v>
      </c>
      <c r="L365" s="73">
        <v>0</v>
      </c>
      <c r="M365" s="118"/>
      <c r="N365" s="120">
        <v>0</v>
      </c>
      <c r="O365" s="120">
        <v>0</v>
      </c>
      <c r="P365" s="120">
        <v>0</v>
      </c>
      <c r="Q365" s="120">
        <v>0</v>
      </c>
      <c r="R365" s="120">
        <v>0</v>
      </c>
      <c r="S365" s="47"/>
    </row>
    <row r="366" spans="1:19" ht="12.75" customHeight="1" x14ac:dyDescent="0.2">
      <c r="A366" s="501"/>
      <c r="B366" s="501"/>
      <c r="C366" s="53" t="s">
        <v>3</v>
      </c>
      <c r="D366" s="54">
        <v>22</v>
      </c>
      <c r="E366" s="55">
        <v>0</v>
      </c>
      <c r="F366" s="55">
        <v>0</v>
      </c>
      <c r="G366" s="55">
        <v>0</v>
      </c>
      <c r="H366" s="55">
        <v>0</v>
      </c>
      <c r="I366" s="55">
        <v>0</v>
      </c>
      <c r="J366" s="55">
        <v>0</v>
      </c>
      <c r="K366" s="56">
        <v>0</v>
      </c>
      <c r="L366" s="46">
        <v>0</v>
      </c>
      <c r="M366" s="117"/>
      <c r="N366" s="119">
        <v>0</v>
      </c>
      <c r="O366" s="119">
        <v>0</v>
      </c>
      <c r="P366" s="119"/>
      <c r="Q366" s="119">
        <v>0</v>
      </c>
      <c r="R366" s="119">
        <v>0</v>
      </c>
      <c r="S366" s="47"/>
    </row>
    <row r="367" spans="1:19" ht="9" customHeight="1" x14ac:dyDescent="0.2">
      <c r="A367" s="501"/>
      <c r="B367" s="501"/>
      <c r="C367" s="48" t="s">
        <v>4</v>
      </c>
      <c r="D367" s="49">
        <v>23</v>
      </c>
      <c r="E367" s="50">
        <v>0</v>
      </c>
      <c r="F367" s="50">
        <v>0</v>
      </c>
      <c r="G367" s="50">
        <v>0</v>
      </c>
      <c r="H367" s="50">
        <v>0</v>
      </c>
      <c r="I367" s="50">
        <v>0</v>
      </c>
      <c r="J367" s="51">
        <v>0</v>
      </c>
      <c r="K367" s="50">
        <v>0</v>
      </c>
      <c r="L367" s="73">
        <v>0</v>
      </c>
      <c r="M367" s="118"/>
      <c r="N367" s="120">
        <v>0</v>
      </c>
      <c r="O367" s="120">
        <v>0</v>
      </c>
      <c r="P367" s="120">
        <v>0</v>
      </c>
      <c r="Q367" s="120">
        <v>0</v>
      </c>
      <c r="R367" s="120">
        <v>0</v>
      </c>
      <c r="S367" s="47"/>
    </row>
    <row r="368" spans="1:19" ht="12.75" customHeight="1" x14ac:dyDescent="0.2">
      <c r="A368" s="501"/>
      <c r="B368" s="501"/>
      <c r="C368" s="53" t="s">
        <v>3</v>
      </c>
      <c r="D368" s="54">
        <v>24</v>
      </c>
      <c r="E368" s="55">
        <v>0</v>
      </c>
      <c r="F368" s="55">
        <v>0</v>
      </c>
      <c r="G368" s="55">
        <v>0</v>
      </c>
      <c r="H368" s="55">
        <v>0</v>
      </c>
      <c r="I368" s="55">
        <v>0</v>
      </c>
      <c r="J368" s="55">
        <v>0</v>
      </c>
      <c r="K368" s="56">
        <v>0</v>
      </c>
      <c r="L368" s="46">
        <v>0</v>
      </c>
      <c r="M368" s="117"/>
      <c r="N368" s="119">
        <v>0</v>
      </c>
      <c r="O368" s="119">
        <v>0</v>
      </c>
      <c r="P368" s="119"/>
      <c r="Q368" s="119">
        <v>0</v>
      </c>
      <c r="R368" s="119">
        <v>0</v>
      </c>
      <c r="S368" s="47"/>
    </row>
    <row r="369" spans="1:19" ht="9" customHeight="1" x14ac:dyDescent="0.2">
      <c r="A369" s="501"/>
      <c r="B369" s="501"/>
      <c r="C369" s="48" t="s">
        <v>4</v>
      </c>
      <c r="D369" s="49">
        <v>25</v>
      </c>
      <c r="E369" s="50">
        <v>0</v>
      </c>
      <c r="F369" s="50">
        <v>0</v>
      </c>
      <c r="G369" s="50">
        <v>0</v>
      </c>
      <c r="H369" s="50">
        <v>0</v>
      </c>
      <c r="I369" s="50">
        <v>0</v>
      </c>
      <c r="J369" s="51">
        <v>0</v>
      </c>
      <c r="K369" s="50">
        <v>0</v>
      </c>
      <c r="L369" s="73">
        <v>0</v>
      </c>
      <c r="M369" s="118"/>
      <c r="N369" s="120">
        <v>0</v>
      </c>
      <c r="O369" s="120">
        <v>0</v>
      </c>
      <c r="P369" s="120">
        <v>0</v>
      </c>
      <c r="Q369" s="120">
        <v>0</v>
      </c>
      <c r="R369" s="120">
        <v>0</v>
      </c>
      <c r="S369" s="47"/>
    </row>
    <row r="370" spans="1:19" ht="12.75" customHeight="1" x14ac:dyDescent="0.2">
      <c r="A370" s="501"/>
      <c r="B370" s="501"/>
      <c r="C370" s="53" t="s">
        <v>3</v>
      </c>
      <c r="D370" s="54">
        <v>26</v>
      </c>
      <c r="E370" s="55">
        <v>0</v>
      </c>
      <c r="F370" s="55">
        <v>0</v>
      </c>
      <c r="G370" s="55">
        <v>0</v>
      </c>
      <c r="H370" s="55">
        <v>0</v>
      </c>
      <c r="I370" s="55">
        <v>0</v>
      </c>
      <c r="J370" s="55">
        <v>0</v>
      </c>
      <c r="K370" s="56">
        <v>0</v>
      </c>
      <c r="L370" s="46">
        <v>0</v>
      </c>
      <c r="M370" s="117"/>
      <c r="N370" s="119">
        <v>0</v>
      </c>
      <c r="O370" s="119">
        <v>0</v>
      </c>
      <c r="P370" s="119"/>
      <c r="Q370" s="119">
        <v>0</v>
      </c>
      <c r="R370" s="119">
        <v>0</v>
      </c>
      <c r="S370" s="47"/>
    </row>
    <row r="371" spans="1:19" ht="9" customHeight="1" x14ac:dyDescent="0.2">
      <c r="A371" s="501"/>
      <c r="B371" s="501"/>
      <c r="C371" s="48" t="s">
        <v>4</v>
      </c>
      <c r="D371" s="49">
        <v>27</v>
      </c>
      <c r="E371" s="50">
        <v>0</v>
      </c>
      <c r="F371" s="50">
        <v>0</v>
      </c>
      <c r="G371" s="50">
        <v>0</v>
      </c>
      <c r="H371" s="50">
        <v>0</v>
      </c>
      <c r="I371" s="50">
        <v>0</v>
      </c>
      <c r="J371" s="51">
        <v>0</v>
      </c>
      <c r="K371" s="50">
        <v>0</v>
      </c>
      <c r="L371" s="73">
        <v>0</v>
      </c>
      <c r="M371" s="118"/>
      <c r="N371" s="120">
        <v>0</v>
      </c>
      <c r="O371" s="120">
        <v>0</v>
      </c>
      <c r="P371" s="120">
        <v>0</v>
      </c>
      <c r="Q371" s="120">
        <v>0</v>
      </c>
      <c r="R371" s="120">
        <v>0</v>
      </c>
      <c r="S371" s="47"/>
    </row>
    <row r="372" spans="1:19" ht="12.75" customHeight="1" x14ac:dyDescent="0.2">
      <c r="A372" s="501"/>
      <c r="B372" s="501"/>
      <c r="C372" s="53" t="s">
        <v>3</v>
      </c>
      <c r="D372" s="54">
        <v>28</v>
      </c>
      <c r="E372" s="55">
        <v>0</v>
      </c>
      <c r="F372" s="55">
        <v>0</v>
      </c>
      <c r="G372" s="55">
        <v>0</v>
      </c>
      <c r="H372" s="55">
        <v>0</v>
      </c>
      <c r="I372" s="55">
        <v>0</v>
      </c>
      <c r="J372" s="55">
        <v>0</v>
      </c>
      <c r="K372" s="56">
        <v>0</v>
      </c>
      <c r="L372" s="46">
        <v>0</v>
      </c>
      <c r="M372" s="117"/>
      <c r="N372" s="119">
        <v>0</v>
      </c>
      <c r="O372" s="119">
        <v>0</v>
      </c>
      <c r="P372" s="119"/>
      <c r="Q372" s="119">
        <v>0</v>
      </c>
      <c r="R372" s="119">
        <v>0</v>
      </c>
      <c r="S372" s="47"/>
    </row>
    <row r="373" spans="1:19" ht="9" customHeight="1" x14ac:dyDescent="0.2">
      <c r="A373" s="501"/>
      <c r="B373" s="501"/>
      <c r="C373" s="48" t="s">
        <v>4</v>
      </c>
      <c r="D373" s="49">
        <v>29</v>
      </c>
      <c r="E373" s="50">
        <v>0</v>
      </c>
      <c r="F373" s="50">
        <v>0</v>
      </c>
      <c r="G373" s="50">
        <v>0</v>
      </c>
      <c r="H373" s="50">
        <v>0</v>
      </c>
      <c r="I373" s="50">
        <v>0</v>
      </c>
      <c r="J373" s="51">
        <v>0</v>
      </c>
      <c r="K373" s="50">
        <v>0</v>
      </c>
      <c r="L373" s="73">
        <v>0</v>
      </c>
      <c r="M373" s="118"/>
      <c r="N373" s="120">
        <v>0</v>
      </c>
      <c r="O373" s="120">
        <v>0</v>
      </c>
      <c r="P373" s="120">
        <v>0</v>
      </c>
      <c r="Q373" s="120">
        <v>0</v>
      </c>
      <c r="R373" s="120">
        <v>0</v>
      </c>
      <c r="S373" s="47"/>
    </row>
    <row r="374" spans="1:19" ht="12.75" customHeight="1" x14ac:dyDescent="0.2">
      <c r="A374" s="501"/>
      <c r="B374" s="501"/>
      <c r="C374" s="53" t="s">
        <v>3</v>
      </c>
      <c r="D374" s="54">
        <v>30</v>
      </c>
      <c r="E374" s="55">
        <v>0</v>
      </c>
      <c r="F374" s="55">
        <v>0</v>
      </c>
      <c r="G374" s="55">
        <v>0</v>
      </c>
      <c r="H374" s="55">
        <v>0</v>
      </c>
      <c r="I374" s="55">
        <v>0</v>
      </c>
      <c r="J374" s="55">
        <v>0</v>
      </c>
      <c r="K374" s="56">
        <v>0</v>
      </c>
      <c r="L374" s="46">
        <v>0</v>
      </c>
      <c r="M374" s="117"/>
      <c r="N374" s="119">
        <v>0</v>
      </c>
      <c r="O374" s="119">
        <v>0</v>
      </c>
      <c r="P374" s="119"/>
      <c r="Q374" s="119">
        <v>0</v>
      </c>
      <c r="R374" s="119">
        <v>0</v>
      </c>
      <c r="S374" s="47"/>
    </row>
    <row r="375" spans="1:19" ht="9" customHeight="1" x14ac:dyDescent="0.2">
      <c r="A375" s="501"/>
      <c r="B375" s="501"/>
      <c r="C375" s="48" t="s">
        <v>4</v>
      </c>
      <c r="D375" s="49">
        <v>33</v>
      </c>
      <c r="E375" s="50">
        <v>0</v>
      </c>
      <c r="F375" s="50">
        <v>0</v>
      </c>
      <c r="G375" s="50">
        <v>0</v>
      </c>
      <c r="H375" s="50">
        <v>0</v>
      </c>
      <c r="I375" s="50">
        <v>0</v>
      </c>
      <c r="J375" s="51">
        <v>0</v>
      </c>
      <c r="K375" s="50">
        <v>0</v>
      </c>
      <c r="L375" s="73">
        <v>0</v>
      </c>
      <c r="M375" s="118"/>
      <c r="N375" s="120">
        <v>0</v>
      </c>
      <c r="O375" s="120">
        <v>0</v>
      </c>
      <c r="P375" s="120">
        <v>0</v>
      </c>
      <c r="Q375" s="120">
        <v>0</v>
      </c>
      <c r="R375" s="120">
        <v>0</v>
      </c>
      <c r="S375" s="47"/>
    </row>
    <row r="376" spans="1:19" ht="12.75" customHeight="1" x14ac:dyDescent="0.2">
      <c r="A376" s="501"/>
      <c r="B376" s="501"/>
      <c r="C376" s="53" t="s">
        <v>3</v>
      </c>
      <c r="D376" s="54">
        <v>34</v>
      </c>
      <c r="E376" s="55">
        <v>0</v>
      </c>
      <c r="F376" s="55">
        <v>0</v>
      </c>
      <c r="G376" s="55">
        <v>0</v>
      </c>
      <c r="H376" s="55">
        <v>0</v>
      </c>
      <c r="I376" s="55">
        <v>0</v>
      </c>
      <c r="J376" s="55">
        <v>0</v>
      </c>
      <c r="K376" s="56">
        <v>0</v>
      </c>
      <c r="L376" s="46">
        <v>0</v>
      </c>
      <c r="M376" s="117"/>
      <c r="N376" s="119">
        <v>0</v>
      </c>
      <c r="O376" s="119">
        <v>0</v>
      </c>
      <c r="P376" s="119"/>
      <c r="Q376" s="119">
        <v>0</v>
      </c>
      <c r="R376" s="119">
        <v>0</v>
      </c>
      <c r="S376" s="47"/>
    </row>
    <row r="377" spans="1:19" ht="9" customHeight="1" x14ac:dyDescent="0.2">
      <c r="A377" s="501"/>
      <c r="B377" s="501"/>
      <c r="C377" s="48" t="s">
        <v>4</v>
      </c>
      <c r="D377" s="49">
        <v>35</v>
      </c>
      <c r="E377" s="50">
        <v>0</v>
      </c>
      <c r="F377" s="50">
        <v>0</v>
      </c>
      <c r="G377" s="50">
        <v>0</v>
      </c>
      <c r="H377" s="50">
        <v>0</v>
      </c>
      <c r="I377" s="50">
        <v>0</v>
      </c>
      <c r="J377" s="51">
        <v>0</v>
      </c>
      <c r="K377" s="50">
        <v>0</v>
      </c>
      <c r="L377" s="73">
        <v>0</v>
      </c>
      <c r="M377" s="118"/>
      <c r="N377" s="120">
        <v>0</v>
      </c>
      <c r="O377" s="120">
        <v>0</v>
      </c>
      <c r="P377" s="120">
        <v>0</v>
      </c>
      <c r="Q377" s="120">
        <v>0</v>
      </c>
      <c r="R377" s="120">
        <v>0</v>
      </c>
      <c r="S377" s="47"/>
    </row>
    <row r="378" spans="1:19" ht="12.75" customHeight="1" x14ac:dyDescent="0.2">
      <c r="A378" s="501"/>
      <c r="B378" s="501"/>
      <c r="C378" s="53" t="s">
        <v>3</v>
      </c>
      <c r="D378" s="54">
        <v>36</v>
      </c>
      <c r="E378" s="55">
        <v>0</v>
      </c>
      <c r="F378" s="55">
        <v>0</v>
      </c>
      <c r="G378" s="55">
        <v>0</v>
      </c>
      <c r="H378" s="55">
        <v>0</v>
      </c>
      <c r="I378" s="55">
        <v>0</v>
      </c>
      <c r="J378" s="55">
        <v>0</v>
      </c>
      <c r="K378" s="56">
        <v>0</v>
      </c>
      <c r="L378" s="46">
        <v>0</v>
      </c>
      <c r="M378" s="117"/>
      <c r="N378" s="119">
        <v>0</v>
      </c>
      <c r="O378" s="119">
        <v>0</v>
      </c>
      <c r="P378" s="119"/>
      <c r="Q378" s="119">
        <v>0</v>
      </c>
      <c r="R378" s="119">
        <v>0</v>
      </c>
      <c r="S378" s="47"/>
    </row>
    <row r="379" spans="1:19" ht="9" customHeight="1" x14ac:dyDescent="0.2">
      <c r="A379" s="501"/>
      <c r="B379" s="501"/>
      <c r="C379" s="48" t="s">
        <v>4</v>
      </c>
      <c r="D379" s="49">
        <v>37</v>
      </c>
      <c r="E379" s="50">
        <v>0</v>
      </c>
      <c r="F379" s="50">
        <v>0</v>
      </c>
      <c r="G379" s="50">
        <v>0</v>
      </c>
      <c r="H379" s="50">
        <v>0</v>
      </c>
      <c r="I379" s="50">
        <v>0</v>
      </c>
      <c r="J379" s="51">
        <v>0</v>
      </c>
      <c r="K379" s="50">
        <v>0</v>
      </c>
      <c r="L379" s="73">
        <v>0</v>
      </c>
      <c r="M379" s="118"/>
      <c r="N379" s="120">
        <v>0</v>
      </c>
      <c r="O379" s="120">
        <v>0</v>
      </c>
      <c r="P379" s="120">
        <v>0</v>
      </c>
      <c r="Q379" s="120">
        <v>0</v>
      </c>
      <c r="R379" s="120">
        <v>0</v>
      </c>
      <c r="S379" s="47"/>
    </row>
    <row r="380" spans="1:19" ht="12.75" customHeight="1" x14ac:dyDescent="0.2">
      <c r="A380" s="501"/>
      <c r="B380" s="501"/>
      <c r="C380" s="53" t="s">
        <v>3</v>
      </c>
      <c r="D380" s="54">
        <v>38</v>
      </c>
      <c r="E380" s="55">
        <v>0</v>
      </c>
      <c r="F380" s="55">
        <v>0</v>
      </c>
      <c r="G380" s="55">
        <v>0</v>
      </c>
      <c r="H380" s="55">
        <v>0</v>
      </c>
      <c r="I380" s="55">
        <v>0</v>
      </c>
      <c r="J380" s="55">
        <v>0</v>
      </c>
      <c r="K380" s="56">
        <v>0</v>
      </c>
      <c r="L380" s="46">
        <v>0</v>
      </c>
      <c r="M380" s="117"/>
      <c r="N380" s="119">
        <v>0</v>
      </c>
      <c r="O380" s="119">
        <v>0</v>
      </c>
      <c r="P380" s="119"/>
      <c r="Q380" s="119">
        <v>0</v>
      </c>
      <c r="R380" s="119">
        <v>0</v>
      </c>
      <c r="S380" s="47"/>
    </row>
    <row r="381" spans="1:19" ht="9" customHeight="1" x14ac:dyDescent="0.2">
      <c r="A381" s="501"/>
      <c r="B381" s="501"/>
      <c r="C381" s="48" t="s">
        <v>4</v>
      </c>
      <c r="D381" s="49">
        <v>39</v>
      </c>
      <c r="E381" s="50">
        <v>0</v>
      </c>
      <c r="F381" s="50">
        <v>0</v>
      </c>
      <c r="G381" s="50">
        <v>0</v>
      </c>
      <c r="H381" s="50">
        <v>0</v>
      </c>
      <c r="I381" s="50">
        <v>0</v>
      </c>
      <c r="J381" s="51">
        <v>0</v>
      </c>
      <c r="K381" s="50">
        <v>0</v>
      </c>
      <c r="L381" s="73">
        <v>0</v>
      </c>
      <c r="M381" s="118"/>
      <c r="N381" s="120">
        <v>0</v>
      </c>
      <c r="O381" s="120">
        <v>0</v>
      </c>
      <c r="P381" s="120">
        <v>0</v>
      </c>
      <c r="Q381" s="120">
        <v>0</v>
      </c>
      <c r="R381" s="120">
        <v>0</v>
      </c>
      <c r="S381" s="47"/>
    </row>
    <row r="382" spans="1:19" ht="12.75" customHeight="1" x14ac:dyDescent="0.2">
      <c r="A382" s="501"/>
      <c r="B382" s="501"/>
      <c r="C382" s="53" t="s">
        <v>3</v>
      </c>
      <c r="D382" s="54">
        <v>40</v>
      </c>
      <c r="E382" s="55">
        <v>0</v>
      </c>
      <c r="F382" s="55">
        <v>0</v>
      </c>
      <c r="G382" s="55">
        <v>0</v>
      </c>
      <c r="H382" s="55">
        <v>0</v>
      </c>
      <c r="I382" s="55">
        <v>0</v>
      </c>
      <c r="J382" s="55">
        <v>0</v>
      </c>
      <c r="K382" s="56">
        <v>0</v>
      </c>
      <c r="L382" s="46">
        <v>0</v>
      </c>
      <c r="M382" s="117"/>
      <c r="N382" s="119">
        <v>0</v>
      </c>
      <c r="O382" s="119">
        <v>0</v>
      </c>
      <c r="P382" s="119"/>
      <c r="Q382" s="119">
        <v>0</v>
      </c>
      <c r="R382" s="119">
        <v>0</v>
      </c>
      <c r="S382" s="47"/>
    </row>
    <row r="383" spans="1:19" ht="9" customHeight="1" x14ac:dyDescent="0.2">
      <c r="A383" s="502"/>
      <c r="B383" s="502"/>
      <c r="C383" s="58"/>
      <c r="D383" s="59"/>
      <c r="E383" s="61">
        <v>0</v>
      </c>
      <c r="F383" s="61">
        <v>0</v>
      </c>
      <c r="G383" s="61">
        <v>0</v>
      </c>
      <c r="H383" s="61">
        <v>0</v>
      </c>
      <c r="I383" s="61">
        <v>0</v>
      </c>
      <c r="J383" s="60">
        <v>0</v>
      </c>
      <c r="K383" s="61">
        <v>0</v>
      </c>
      <c r="L383" s="73">
        <v>0</v>
      </c>
      <c r="M383" s="118"/>
      <c r="N383" s="120">
        <v>0</v>
      </c>
      <c r="O383" s="120">
        <v>0</v>
      </c>
      <c r="P383" s="120">
        <v>0</v>
      </c>
      <c r="Q383" s="120">
        <v>0</v>
      </c>
      <c r="R383" s="120">
        <v>0</v>
      </c>
      <c r="S383" s="47"/>
    </row>
    <row r="384" spans="1:19" ht="12.75" customHeight="1" x14ac:dyDescent="0.2">
      <c r="A384" s="492">
        <v>35065</v>
      </c>
      <c r="B384" s="492">
        <v>35369</v>
      </c>
      <c r="C384" s="42" t="s">
        <v>3</v>
      </c>
      <c r="D384" s="43">
        <v>0</v>
      </c>
      <c r="E384" s="44">
        <v>0</v>
      </c>
      <c r="F384" s="44">
        <v>0</v>
      </c>
      <c r="G384" s="44">
        <v>0</v>
      </c>
      <c r="H384" s="44">
        <v>0</v>
      </c>
      <c r="I384" s="44">
        <v>0</v>
      </c>
      <c r="J384" s="44">
        <v>0</v>
      </c>
      <c r="K384" s="45">
        <v>0</v>
      </c>
      <c r="L384" s="46">
        <v>0</v>
      </c>
      <c r="M384" s="117"/>
      <c r="N384" s="119">
        <v>0</v>
      </c>
      <c r="O384" s="119">
        <v>0</v>
      </c>
      <c r="P384" s="119"/>
      <c r="Q384" s="119">
        <v>0</v>
      </c>
      <c r="R384" s="119">
        <v>0</v>
      </c>
      <c r="S384" s="47"/>
    </row>
    <row r="385" spans="1:19" ht="9" customHeight="1" x14ac:dyDescent="0.2">
      <c r="A385" s="493"/>
      <c r="B385" s="493"/>
      <c r="C385" s="48" t="s">
        <v>4</v>
      </c>
      <c r="D385" s="49">
        <v>2</v>
      </c>
      <c r="E385" s="50">
        <v>0</v>
      </c>
      <c r="F385" s="50">
        <v>0</v>
      </c>
      <c r="G385" s="50">
        <v>0</v>
      </c>
      <c r="H385" s="50">
        <v>0</v>
      </c>
      <c r="I385" s="50">
        <v>0</v>
      </c>
      <c r="J385" s="51">
        <v>0</v>
      </c>
      <c r="K385" s="50">
        <v>0</v>
      </c>
      <c r="L385" s="73">
        <v>0</v>
      </c>
      <c r="M385" s="118"/>
      <c r="N385" s="120">
        <v>0</v>
      </c>
      <c r="O385" s="120">
        <v>0</v>
      </c>
      <c r="P385" s="120">
        <v>0</v>
      </c>
      <c r="Q385" s="120">
        <v>0</v>
      </c>
      <c r="R385" s="120">
        <v>0</v>
      </c>
      <c r="S385" s="47"/>
    </row>
    <row r="386" spans="1:19" ht="12.75" customHeight="1" x14ac:dyDescent="0.2">
      <c r="A386" s="511">
        <v>35065</v>
      </c>
      <c r="B386" s="511">
        <v>35369</v>
      </c>
      <c r="C386" s="53" t="s">
        <v>3</v>
      </c>
      <c r="D386" s="54">
        <v>3</v>
      </c>
      <c r="E386" s="55">
        <v>0</v>
      </c>
      <c r="F386" s="55">
        <v>0</v>
      </c>
      <c r="G386" s="55">
        <v>0</v>
      </c>
      <c r="H386" s="55">
        <v>0</v>
      </c>
      <c r="I386" s="55">
        <v>0</v>
      </c>
      <c r="J386" s="55">
        <v>0</v>
      </c>
      <c r="K386" s="56">
        <v>0</v>
      </c>
      <c r="L386" s="46">
        <v>0</v>
      </c>
      <c r="M386" s="117"/>
      <c r="N386" s="119">
        <v>0</v>
      </c>
      <c r="O386" s="119">
        <v>0</v>
      </c>
      <c r="P386" s="119"/>
      <c r="Q386" s="119">
        <v>0</v>
      </c>
      <c r="R386" s="119">
        <v>0</v>
      </c>
      <c r="S386" s="47"/>
    </row>
    <row r="387" spans="1:19" ht="9" customHeight="1" x14ac:dyDescent="0.2">
      <c r="A387" s="511"/>
      <c r="B387" s="511"/>
      <c r="C387" s="48" t="s">
        <v>4</v>
      </c>
      <c r="D387" s="49">
        <v>8</v>
      </c>
      <c r="E387" s="50">
        <v>0</v>
      </c>
      <c r="F387" s="50">
        <v>0</v>
      </c>
      <c r="G387" s="50">
        <v>0</v>
      </c>
      <c r="H387" s="50">
        <v>0</v>
      </c>
      <c r="I387" s="50">
        <v>0</v>
      </c>
      <c r="J387" s="51">
        <v>0</v>
      </c>
      <c r="K387" s="50">
        <v>0</v>
      </c>
      <c r="L387" s="73">
        <v>0</v>
      </c>
      <c r="M387" s="118"/>
      <c r="N387" s="120">
        <v>0</v>
      </c>
      <c r="O387" s="120">
        <v>0</v>
      </c>
      <c r="P387" s="120">
        <v>0</v>
      </c>
      <c r="Q387" s="120">
        <v>0</v>
      </c>
      <c r="R387" s="120">
        <v>0</v>
      </c>
      <c r="S387" s="47"/>
    </row>
    <row r="388" spans="1:19" ht="12.75" customHeight="1" x14ac:dyDescent="0.2">
      <c r="A388" s="511"/>
      <c r="B388" s="511"/>
      <c r="C388" s="53" t="s">
        <v>3</v>
      </c>
      <c r="D388" s="54">
        <v>9</v>
      </c>
      <c r="E388" s="55">
        <v>0</v>
      </c>
      <c r="F388" s="55">
        <v>0</v>
      </c>
      <c r="G388" s="55">
        <v>0</v>
      </c>
      <c r="H388" s="55">
        <v>0</v>
      </c>
      <c r="I388" s="55">
        <v>0</v>
      </c>
      <c r="J388" s="55">
        <v>0</v>
      </c>
      <c r="K388" s="56">
        <v>0</v>
      </c>
      <c r="L388" s="46">
        <v>0</v>
      </c>
      <c r="M388" s="117"/>
      <c r="N388" s="119">
        <v>0</v>
      </c>
      <c r="O388" s="119">
        <v>0</v>
      </c>
      <c r="P388" s="119"/>
      <c r="Q388" s="119">
        <v>0</v>
      </c>
      <c r="R388" s="119">
        <v>0</v>
      </c>
      <c r="S388" s="47"/>
    </row>
    <row r="389" spans="1:19" ht="9" customHeight="1" x14ac:dyDescent="0.2">
      <c r="A389" s="511"/>
      <c r="B389" s="511"/>
      <c r="C389" s="48" t="s">
        <v>4</v>
      </c>
      <c r="D389" s="49">
        <v>14</v>
      </c>
      <c r="E389" s="50">
        <v>0</v>
      </c>
      <c r="F389" s="50">
        <v>0</v>
      </c>
      <c r="G389" s="50">
        <v>0</v>
      </c>
      <c r="H389" s="50">
        <v>0</v>
      </c>
      <c r="I389" s="50">
        <v>0</v>
      </c>
      <c r="J389" s="51">
        <v>0</v>
      </c>
      <c r="K389" s="50">
        <v>0</v>
      </c>
      <c r="L389" s="73">
        <v>0</v>
      </c>
      <c r="M389" s="118"/>
      <c r="N389" s="120">
        <v>0</v>
      </c>
      <c r="O389" s="120">
        <v>0</v>
      </c>
      <c r="P389" s="120">
        <v>0</v>
      </c>
      <c r="Q389" s="120">
        <v>0</v>
      </c>
      <c r="R389" s="120">
        <v>0</v>
      </c>
      <c r="S389" s="47"/>
    </row>
    <row r="390" spans="1:19" ht="12.75" customHeight="1" x14ac:dyDescent="0.2">
      <c r="A390" s="511"/>
      <c r="B390" s="511"/>
      <c r="C390" s="53" t="s">
        <v>3</v>
      </c>
      <c r="D390" s="54">
        <v>15</v>
      </c>
      <c r="E390" s="55">
        <v>0</v>
      </c>
      <c r="F390" s="55">
        <v>0</v>
      </c>
      <c r="G390" s="55">
        <v>0</v>
      </c>
      <c r="H390" s="55">
        <v>0</v>
      </c>
      <c r="I390" s="55">
        <v>0</v>
      </c>
      <c r="J390" s="55">
        <v>0</v>
      </c>
      <c r="K390" s="56">
        <v>0</v>
      </c>
      <c r="L390" s="46">
        <v>0</v>
      </c>
      <c r="M390" s="117"/>
      <c r="N390" s="119">
        <v>0</v>
      </c>
      <c r="O390" s="119">
        <v>0</v>
      </c>
      <c r="P390" s="119"/>
      <c r="Q390" s="119">
        <v>0</v>
      </c>
      <c r="R390" s="119">
        <v>0</v>
      </c>
      <c r="S390" s="47"/>
    </row>
    <row r="391" spans="1:19" ht="9" customHeight="1" x14ac:dyDescent="0.2">
      <c r="A391" s="511"/>
      <c r="B391" s="511"/>
      <c r="C391" s="48" t="s">
        <v>4</v>
      </c>
      <c r="D391" s="49">
        <v>20</v>
      </c>
      <c r="E391" s="50">
        <v>0</v>
      </c>
      <c r="F391" s="50">
        <v>0</v>
      </c>
      <c r="G391" s="50">
        <v>0</v>
      </c>
      <c r="H391" s="50">
        <v>0</v>
      </c>
      <c r="I391" s="50">
        <v>0</v>
      </c>
      <c r="J391" s="51">
        <v>0</v>
      </c>
      <c r="K391" s="50">
        <v>0</v>
      </c>
      <c r="L391" s="73">
        <v>0</v>
      </c>
      <c r="M391" s="118"/>
      <c r="N391" s="120">
        <v>0</v>
      </c>
      <c r="O391" s="120">
        <v>0</v>
      </c>
      <c r="P391" s="120">
        <v>0</v>
      </c>
      <c r="Q391" s="120">
        <v>0</v>
      </c>
      <c r="R391" s="120">
        <v>0</v>
      </c>
      <c r="S391" s="47"/>
    </row>
    <row r="392" spans="1:19" ht="12.75" customHeight="1" x14ac:dyDescent="0.2">
      <c r="A392" s="511"/>
      <c r="B392" s="511"/>
      <c r="C392" s="53" t="s">
        <v>3</v>
      </c>
      <c r="D392" s="54">
        <v>21</v>
      </c>
      <c r="E392" s="55">
        <v>0</v>
      </c>
      <c r="F392" s="55">
        <v>0</v>
      </c>
      <c r="G392" s="55">
        <v>0</v>
      </c>
      <c r="H392" s="55">
        <v>0</v>
      </c>
      <c r="I392" s="55">
        <v>0</v>
      </c>
      <c r="J392" s="55">
        <v>0</v>
      </c>
      <c r="K392" s="56">
        <v>0</v>
      </c>
      <c r="L392" s="46">
        <v>0</v>
      </c>
      <c r="M392" s="117"/>
      <c r="N392" s="119">
        <v>0</v>
      </c>
      <c r="O392" s="119">
        <v>0</v>
      </c>
      <c r="P392" s="119"/>
      <c r="Q392" s="119">
        <v>0</v>
      </c>
      <c r="R392" s="119">
        <v>0</v>
      </c>
      <c r="S392" s="47"/>
    </row>
    <row r="393" spans="1:19" ht="9" customHeight="1" x14ac:dyDescent="0.2">
      <c r="A393" s="511"/>
      <c r="B393" s="511"/>
      <c r="C393" s="48" t="s">
        <v>4</v>
      </c>
      <c r="D393" s="49">
        <v>27</v>
      </c>
      <c r="E393" s="50">
        <v>0</v>
      </c>
      <c r="F393" s="50">
        <v>0</v>
      </c>
      <c r="G393" s="50">
        <v>0</v>
      </c>
      <c r="H393" s="50">
        <v>0</v>
      </c>
      <c r="I393" s="50">
        <v>0</v>
      </c>
      <c r="J393" s="51">
        <v>0</v>
      </c>
      <c r="K393" s="50">
        <v>0</v>
      </c>
      <c r="L393" s="73">
        <v>0</v>
      </c>
      <c r="M393" s="118"/>
      <c r="N393" s="120">
        <v>0</v>
      </c>
      <c r="O393" s="120">
        <v>0</v>
      </c>
      <c r="P393" s="120">
        <v>0</v>
      </c>
      <c r="Q393" s="120">
        <v>0</v>
      </c>
      <c r="R393" s="120">
        <v>0</v>
      </c>
      <c r="S393" s="47"/>
    </row>
    <row r="394" spans="1:19" ht="12.75" customHeight="1" x14ac:dyDescent="0.2">
      <c r="A394" s="511"/>
      <c r="B394" s="511"/>
      <c r="C394" s="53" t="s">
        <v>3</v>
      </c>
      <c r="D394" s="54">
        <v>28</v>
      </c>
      <c r="E394" s="55">
        <v>0</v>
      </c>
      <c r="F394" s="55">
        <v>0</v>
      </c>
      <c r="G394" s="55">
        <v>0</v>
      </c>
      <c r="H394" s="55">
        <v>0</v>
      </c>
      <c r="I394" s="55">
        <v>0</v>
      </c>
      <c r="J394" s="55">
        <v>0</v>
      </c>
      <c r="K394" s="56">
        <v>0</v>
      </c>
      <c r="L394" s="46">
        <v>0</v>
      </c>
      <c r="M394" s="117"/>
      <c r="N394" s="119">
        <v>0</v>
      </c>
      <c r="O394" s="119">
        <v>0</v>
      </c>
      <c r="P394" s="119"/>
      <c r="Q394" s="119">
        <v>0</v>
      </c>
      <c r="R394" s="119">
        <v>0</v>
      </c>
      <c r="S394" s="47"/>
    </row>
    <row r="395" spans="1:19" ht="9" customHeight="1" x14ac:dyDescent="0.2">
      <c r="A395" s="511"/>
      <c r="B395" s="511"/>
      <c r="C395" s="48" t="s">
        <v>4</v>
      </c>
      <c r="D395" s="49">
        <v>34</v>
      </c>
      <c r="E395" s="50">
        <v>0</v>
      </c>
      <c r="F395" s="50">
        <v>0</v>
      </c>
      <c r="G395" s="50">
        <v>0</v>
      </c>
      <c r="H395" s="50">
        <v>0</v>
      </c>
      <c r="I395" s="50">
        <v>0</v>
      </c>
      <c r="J395" s="51">
        <v>0</v>
      </c>
      <c r="K395" s="50">
        <v>0</v>
      </c>
      <c r="L395" s="73">
        <v>0</v>
      </c>
      <c r="M395" s="118"/>
      <c r="N395" s="120">
        <v>0</v>
      </c>
      <c r="O395" s="120">
        <v>0</v>
      </c>
      <c r="P395" s="120">
        <v>0</v>
      </c>
      <c r="Q395" s="120">
        <v>0</v>
      </c>
      <c r="R395" s="120">
        <v>0</v>
      </c>
      <c r="S395" s="47"/>
    </row>
    <row r="396" spans="1:19" ht="12.75" customHeight="1" x14ac:dyDescent="0.2">
      <c r="A396" s="511"/>
      <c r="B396" s="511"/>
      <c r="C396" s="53" t="s">
        <v>3</v>
      </c>
      <c r="D396" s="54">
        <v>35</v>
      </c>
      <c r="E396" s="55">
        <v>0</v>
      </c>
      <c r="F396" s="55">
        <v>0</v>
      </c>
      <c r="G396" s="55">
        <v>0</v>
      </c>
      <c r="H396" s="55">
        <v>0</v>
      </c>
      <c r="I396" s="55">
        <v>0</v>
      </c>
      <c r="J396" s="55">
        <v>0</v>
      </c>
      <c r="K396" s="56">
        <v>0</v>
      </c>
      <c r="L396" s="46">
        <v>0</v>
      </c>
      <c r="M396" s="117"/>
      <c r="N396" s="119">
        <v>0</v>
      </c>
      <c r="O396" s="119">
        <v>0</v>
      </c>
      <c r="P396" s="119"/>
      <c r="Q396" s="119">
        <v>0</v>
      </c>
      <c r="R396" s="119">
        <v>0</v>
      </c>
      <c r="S396" s="47"/>
    </row>
    <row r="397" spans="1:19" ht="9" customHeight="1" x14ac:dyDescent="0.2">
      <c r="A397" s="512"/>
      <c r="B397" s="512"/>
      <c r="C397" s="58" t="s">
        <v>4</v>
      </c>
      <c r="D397" s="59"/>
      <c r="E397" s="61">
        <v>0</v>
      </c>
      <c r="F397" s="61">
        <v>0</v>
      </c>
      <c r="G397" s="61">
        <v>0</v>
      </c>
      <c r="H397" s="61">
        <v>0</v>
      </c>
      <c r="I397" s="61">
        <v>0</v>
      </c>
      <c r="J397" s="60">
        <v>0</v>
      </c>
      <c r="K397" s="61">
        <v>0</v>
      </c>
      <c r="L397" s="73">
        <v>0</v>
      </c>
      <c r="M397" s="118"/>
      <c r="N397" s="120">
        <v>0</v>
      </c>
      <c r="O397" s="120">
        <v>0</v>
      </c>
      <c r="P397" s="120">
        <v>0</v>
      </c>
      <c r="Q397" s="120">
        <v>0</v>
      </c>
      <c r="R397" s="120">
        <v>0</v>
      </c>
      <c r="S397" s="47"/>
    </row>
    <row r="398" spans="1:19" ht="12.75" customHeight="1" x14ac:dyDescent="0.2">
      <c r="A398" s="492">
        <v>35370</v>
      </c>
      <c r="B398" s="492">
        <v>35611</v>
      </c>
      <c r="C398" s="42" t="s">
        <v>3</v>
      </c>
      <c r="D398" s="43">
        <v>0</v>
      </c>
      <c r="E398" s="44">
        <v>0</v>
      </c>
      <c r="F398" s="44">
        <v>0</v>
      </c>
      <c r="G398" s="44">
        <v>0</v>
      </c>
      <c r="H398" s="44">
        <v>0</v>
      </c>
      <c r="I398" s="44">
        <v>0</v>
      </c>
      <c r="J398" s="44">
        <v>0</v>
      </c>
      <c r="K398" s="45">
        <v>0</v>
      </c>
      <c r="L398" s="46">
        <v>0</v>
      </c>
      <c r="M398" s="117"/>
      <c r="N398" s="119">
        <v>0</v>
      </c>
      <c r="O398" s="119">
        <v>0</v>
      </c>
      <c r="P398" s="119"/>
      <c r="Q398" s="119">
        <v>0</v>
      </c>
      <c r="R398" s="119">
        <v>0</v>
      </c>
      <c r="S398" s="47"/>
    </row>
    <row r="399" spans="1:19" ht="9" customHeight="1" x14ac:dyDescent="0.2">
      <c r="A399" s="493"/>
      <c r="B399" s="493"/>
      <c r="C399" s="48" t="s">
        <v>4</v>
      </c>
      <c r="D399" s="49">
        <v>2</v>
      </c>
      <c r="E399" s="50">
        <v>0</v>
      </c>
      <c r="F399" s="50">
        <v>0</v>
      </c>
      <c r="G399" s="50">
        <v>0</v>
      </c>
      <c r="H399" s="50">
        <v>0</v>
      </c>
      <c r="I399" s="50">
        <v>0</v>
      </c>
      <c r="J399" s="51">
        <v>0</v>
      </c>
      <c r="K399" s="50">
        <v>0</v>
      </c>
      <c r="L399" s="73">
        <v>0</v>
      </c>
      <c r="M399" s="118"/>
      <c r="N399" s="120">
        <v>0</v>
      </c>
      <c r="O399" s="120">
        <v>0</v>
      </c>
      <c r="P399" s="120">
        <v>0</v>
      </c>
      <c r="Q399" s="120">
        <v>0</v>
      </c>
      <c r="R399" s="120">
        <v>0</v>
      </c>
      <c r="S399" s="47"/>
    </row>
    <row r="400" spans="1:19" ht="12.75" customHeight="1" x14ac:dyDescent="0.2">
      <c r="A400" s="511">
        <v>35370</v>
      </c>
      <c r="B400" s="511">
        <v>35611</v>
      </c>
      <c r="C400" s="53" t="s">
        <v>3</v>
      </c>
      <c r="D400" s="54">
        <v>3</v>
      </c>
      <c r="E400" s="55">
        <v>0</v>
      </c>
      <c r="F400" s="55">
        <v>0</v>
      </c>
      <c r="G400" s="55">
        <v>0</v>
      </c>
      <c r="H400" s="55">
        <v>0</v>
      </c>
      <c r="I400" s="55">
        <v>0</v>
      </c>
      <c r="J400" s="55">
        <v>0</v>
      </c>
      <c r="K400" s="56">
        <v>0</v>
      </c>
      <c r="L400" s="46">
        <v>0</v>
      </c>
      <c r="M400" s="117"/>
      <c r="N400" s="119">
        <v>0</v>
      </c>
      <c r="O400" s="119">
        <v>0</v>
      </c>
      <c r="P400" s="119"/>
      <c r="Q400" s="119">
        <v>0</v>
      </c>
      <c r="R400" s="119">
        <v>0</v>
      </c>
      <c r="S400" s="47"/>
    </row>
    <row r="401" spans="1:19" ht="9" customHeight="1" x14ac:dyDescent="0.2">
      <c r="A401" s="511"/>
      <c r="B401" s="511"/>
      <c r="C401" s="48" t="s">
        <v>4</v>
      </c>
      <c r="D401" s="49">
        <v>8</v>
      </c>
      <c r="E401" s="50">
        <v>0</v>
      </c>
      <c r="F401" s="50">
        <v>0</v>
      </c>
      <c r="G401" s="50">
        <v>0</v>
      </c>
      <c r="H401" s="50">
        <v>0</v>
      </c>
      <c r="I401" s="50">
        <v>0</v>
      </c>
      <c r="J401" s="51">
        <v>0</v>
      </c>
      <c r="K401" s="50">
        <v>0</v>
      </c>
      <c r="L401" s="73">
        <v>0</v>
      </c>
      <c r="M401" s="118"/>
      <c r="N401" s="120">
        <v>0</v>
      </c>
      <c r="O401" s="120">
        <v>0</v>
      </c>
      <c r="P401" s="120">
        <v>0</v>
      </c>
      <c r="Q401" s="120">
        <v>0</v>
      </c>
      <c r="R401" s="120">
        <v>0</v>
      </c>
      <c r="S401" s="47"/>
    </row>
    <row r="402" spans="1:19" ht="12.75" customHeight="1" x14ac:dyDescent="0.2">
      <c r="A402" s="511"/>
      <c r="B402" s="511"/>
      <c r="C402" s="53" t="s">
        <v>3</v>
      </c>
      <c r="D402" s="54">
        <v>9</v>
      </c>
      <c r="E402" s="55">
        <v>0</v>
      </c>
      <c r="F402" s="55">
        <v>0</v>
      </c>
      <c r="G402" s="55">
        <v>0</v>
      </c>
      <c r="H402" s="55">
        <v>0</v>
      </c>
      <c r="I402" s="55">
        <v>0</v>
      </c>
      <c r="J402" s="55">
        <v>0</v>
      </c>
      <c r="K402" s="56">
        <v>0</v>
      </c>
      <c r="L402" s="46">
        <v>0</v>
      </c>
      <c r="M402" s="117"/>
      <c r="N402" s="119">
        <v>0</v>
      </c>
      <c r="O402" s="119">
        <v>0</v>
      </c>
      <c r="P402" s="119"/>
      <c r="Q402" s="119">
        <v>0</v>
      </c>
      <c r="R402" s="119">
        <v>0</v>
      </c>
      <c r="S402" s="47"/>
    </row>
    <row r="403" spans="1:19" ht="9" customHeight="1" x14ac:dyDescent="0.2">
      <c r="A403" s="511"/>
      <c r="B403" s="511"/>
      <c r="C403" s="48" t="s">
        <v>4</v>
      </c>
      <c r="D403" s="49">
        <v>14</v>
      </c>
      <c r="E403" s="50">
        <v>0</v>
      </c>
      <c r="F403" s="50">
        <v>0</v>
      </c>
      <c r="G403" s="50">
        <v>0</v>
      </c>
      <c r="H403" s="50">
        <v>0</v>
      </c>
      <c r="I403" s="50">
        <v>0</v>
      </c>
      <c r="J403" s="51">
        <v>0</v>
      </c>
      <c r="K403" s="50">
        <v>0</v>
      </c>
      <c r="L403" s="73">
        <v>0</v>
      </c>
      <c r="M403" s="118"/>
      <c r="N403" s="120">
        <v>0</v>
      </c>
      <c r="O403" s="120">
        <v>0</v>
      </c>
      <c r="P403" s="120">
        <v>0</v>
      </c>
      <c r="Q403" s="120">
        <v>0</v>
      </c>
      <c r="R403" s="120">
        <v>0</v>
      </c>
      <c r="S403" s="47"/>
    </row>
    <row r="404" spans="1:19" ht="12.75" customHeight="1" x14ac:dyDescent="0.2">
      <c r="A404" s="511"/>
      <c r="B404" s="511"/>
      <c r="C404" s="53" t="s">
        <v>3</v>
      </c>
      <c r="D404" s="54">
        <v>15</v>
      </c>
      <c r="E404" s="55">
        <v>0</v>
      </c>
      <c r="F404" s="55">
        <v>0</v>
      </c>
      <c r="G404" s="55">
        <v>0</v>
      </c>
      <c r="H404" s="55">
        <v>0</v>
      </c>
      <c r="I404" s="55">
        <v>0</v>
      </c>
      <c r="J404" s="55">
        <v>0</v>
      </c>
      <c r="K404" s="56">
        <v>0</v>
      </c>
      <c r="L404" s="46">
        <v>0</v>
      </c>
      <c r="M404" s="117"/>
      <c r="N404" s="119">
        <v>0</v>
      </c>
      <c r="O404" s="119">
        <v>0</v>
      </c>
      <c r="P404" s="119"/>
      <c r="Q404" s="119">
        <v>0</v>
      </c>
      <c r="R404" s="119">
        <v>0</v>
      </c>
      <c r="S404" s="47"/>
    </row>
    <row r="405" spans="1:19" ht="9" customHeight="1" x14ac:dyDescent="0.2">
      <c r="A405" s="511"/>
      <c r="B405" s="511"/>
      <c r="C405" s="48" t="s">
        <v>4</v>
      </c>
      <c r="D405" s="49">
        <v>20</v>
      </c>
      <c r="E405" s="50">
        <v>0</v>
      </c>
      <c r="F405" s="50">
        <v>0</v>
      </c>
      <c r="G405" s="50">
        <v>0</v>
      </c>
      <c r="H405" s="50">
        <v>0</v>
      </c>
      <c r="I405" s="50">
        <v>0</v>
      </c>
      <c r="J405" s="51">
        <v>0</v>
      </c>
      <c r="K405" s="50">
        <v>0</v>
      </c>
      <c r="L405" s="73">
        <v>0</v>
      </c>
      <c r="M405" s="118"/>
      <c r="N405" s="120">
        <v>0</v>
      </c>
      <c r="O405" s="120">
        <v>0</v>
      </c>
      <c r="P405" s="120">
        <v>0</v>
      </c>
      <c r="Q405" s="120">
        <v>0</v>
      </c>
      <c r="R405" s="120">
        <v>0</v>
      </c>
      <c r="S405" s="47"/>
    </row>
    <row r="406" spans="1:19" ht="12.75" customHeight="1" x14ac:dyDescent="0.2">
      <c r="A406" s="511"/>
      <c r="B406" s="511"/>
      <c r="C406" s="53" t="s">
        <v>3</v>
      </c>
      <c r="D406" s="54">
        <v>21</v>
      </c>
      <c r="E406" s="55">
        <v>0</v>
      </c>
      <c r="F406" s="55">
        <v>0</v>
      </c>
      <c r="G406" s="55">
        <v>0</v>
      </c>
      <c r="H406" s="55">
        <v>0</v>
      </c>
      <c r="I406" s="55">
        <v>0</v>
      </c>
      <c r="J406" s="55">
        <v>0</v>
      </c>
      <c r="K406" s="56">
        <v>0</v>
      </c>
      <c r="L406" s="46">
        <v>0</v>
      </c>
      <c r="M406" s="117"/>
      <c r="N406" s="119">
        <v>0</v>
      </c>
      <c r="O406" s="119">
        <v>0</v>
      </c>
      <c r="P406" s="119"/>
      <c r="Q406" s="119">
        <v>0</v>
      </c>
      <c r="R406" s="119">
        <v>0</v>
      </c>
      <c r="S406" s="47"/>
    </row>
    <row r="407" spans="1:19" ht="9" customHeight="1" x14ac:dyDescent="0.2">
      <c r="A407" s="511"/>
      <c r="B407" s="511"/>
      <c r="C407" s="48" t="s">
        <v>4</v>
      </c>
      <c r="D407" s="49">
        <v>27</v>
      </c>
      <c r="E407" s="50">
        <v>0</v>
      </c>
      <c r="F407" s="50">
        <v>0</v>
      </c>
      <c r="G407" s="50">
        <v>0</v>
      </c>
      <c r="H407" s="50">
        <v>0</v>
      </c>
      <c r="I407" s="50">
        <v>0</v>
      </c>
      <c r="J407" s="51">
        <v>0</v>
      </c>
      <c r="K407" s="50">
        <v>0</v>
      </c>
      <c r="L407" s="73">
        <v>0</v>
      </c>
      <c r="M407" s="118"/>
      <c r="N407" s="120">
        <v>0</v>
      </c>
      <c r="O407" s="120">
        <v>0</v>
      </c>
      <c r="P407" s="120">
        <v>0</v>
      </c>
      <c r="Q407" s="120">
        <v>0</v>
      </c>
      <c r="R407" s="120">
        <v>0</v>
      </c>
      <c r="S407" s="47"/>
    </row>
    <row r="408" spans="1:19" ht="12.75" customHeight="1" x14ac:dyDescent="0.2">
      <c r="A408" s="511"/>
      <c r="B408" s="511"/>
      <c r="C408" s="53" t="s">
        <v>3</v>
      </c>
      <c r="D408" s="54">
        <v>28</v>
      </c>
      <c r="E408" s="55">
        <v>0</v>
      </c>
      <c r="F408" s="55">
        <v>0</v>
      </c>
      <c r="G408" s="55">
        <v>0</v>
      </c>
      <c r="H408" s="55">
        <v>0</v>
      </c>
      <c r="I408" s="55">
        <v>0</v>
      </c>
      <c r="J408" s="55">
        <v>0</v>
      </c>
      <c r="K408" s="56">
        <v>0</v>
      </c>
      <c r="L408" s="46">
        <v>0</v>
      </c>
      <c r="M408" s="117"/>
      <c r="N408" s="119">
        <v>0</v>
      </c>
      <c r="O408" s="119">
        <v>0</v>
      </c>
      <c r="P408" s="119"/>
      <c r="Q408" s="119">
        <v>0</v>
      </c>
      <c r="R408" s="119">
        <v>0</v>
      </c>
      <c r="S408" s="47"/>
    </row>
    <row r="409" spans="1:19" ht="9" customHeight="1" x14ac:dyDescent="0.2">
      <c r="A409" s="511"/>
      <c r="B409" s="511"/>
      <c r="C409" s="48" t="s">
        <v>4</v>
      </c>
      <c r="D409" s="49">
        <v>34</v>
      </c>
      <c r="E409" s="50">
        <v>0</v>
      </c>
      <c r="F409" s="50">
        <v>0</v>
      </c>
      <c r="G409" s="50">
        <v>0</v>
      </c>
      <c r="H409" s="50">
        <v>0</v>
      </c>
      <c r="I409" s="50">
        <v>0</v>
      </c>
      <c r="J409" s="51">
        <v>0</v>
      </c>
      <c r="K409" s="50">
        <v>0</v>
      </c>
      <c r="L409" s="73">
        <v>0</v>
      </c>
      <c r="M409" s="118"/>
      <c r="N409" s="120">
        <v>0</v>
      </c>
      <c r="O409" s="120">
        <v>0</v>
      </c>
      <c r="P409" s="120">
        <v>0</v>
      </c>
      <c r="Q409" s="120">
        <v>0</v>
      </c>
      <c r="R409" s="120">
        <v>0</v>
      </c>
      <c r="S409" s="47"/>
    </row>
    <row r="410" spans="1:19" ht="12.75" customHeight="1" x14ac:dyDescent="0.2">
      <c r="A410" s="511"/>
      <c r="B410" s="511"/>
      <c r="C410" s="53" t="s">
        <v>3</v>
      </c>
      <c r="D410" s="54">
        <v>35</v>
      </c>
      <c r="E410" s="55">
        <v>0</v>
      </c>
      <c r="F410" s="55">
        <v>0</v>
      </c>
      <c r="G410" s="55">
        <v>0</v>
      </c>
      <c r="H410" s="55">
        <v>0</v>
      </c>
      <c r="I410" s="55">
        <v>0</v>
      </c>
      <c r="J410" s="55">
        <v>0</v>
      </c>
      <c r="K410" s="56">
        <v>0</v>
      </c>
      <c r="L410" s="46">
        <v>0</v>
      </c>
      <c r="M410" s="117"/>
      <c r="N410" s="119">
        <v>0</v>
      </c>
      <c r="O410" s="119">
        <v>0</v>
      </c>
      <c r="P410" s="119"/>
      <c r="Q410" s="119">
        <v>0</v>
      </c>
      <c r="R410" s="119">
        <v>0</v>
      </c>
      <c r="S410" s="47"/>
    </row>
    <row r="411" spans="1:19" ht="9" customHeight="1" x14ac:dyDescent="0.2">
      <c r="A411" s="512"/>
      <c r="B411" s="512"/>
      <c r="C411" s="58" t="s">
        <v>4</v>
      </c>
      <c r="D411" s="59"/>
      <c r="E411" s="61">
        <v>0</v>
      </c>
      <c r="F411" s="61">
        <v>0</v>
      </c>
      <c r="G411" s="61">
        <v>0</v>
      </c>
      <c r="H411" s="61">
        <v>0</v>
      </c>
      <c r="I411" s="61">
        <v>0</v>
      </c>
      <c r="J411" s="60">
        <v>0</v>
      </c>
      <c r="K411" s="61">
        <v>0</v>
      </c>
      <c r="L411" s="73">
        <v>0</v>
      </c>
      <c r="M411" s="118"/>
      <c r="N411" s="120">
        <v>0</v>
      </c>
      <c r="O411" s="120">
        <v>0</v>
      </c>
      <c r="P411" s="120">
        <v>0</v>
      </c>
      <c r="Q411" s="120">
        <v>0</v>
      </c>
      <c r="R411" s="120">
        <v>0</v>
      </c>
      <c r="S411" s="47"/>
    </row>
    <row r="412" spans="1:19" ht="12.75" customHeight="1" x14ac:dyDescent="0.2">
      <c r="A412" s="492">
        <v>35612</v>
      </c>
      <c r="B412" s="492">
        <v>36099</v>
      </c>
      <c r="C412" s="42" t="s">
        <v>3</v>
      </c>
      <c r="D412" s="43">
        <v>0</v>
      </c>
      <c r="E412" s="44">
        <v>0</v>
      </c>
      <c r="F412" s="44">
        <v>0</v>
      </c>
      <c r="G412" s="44">
        <v>0</v>
      </c>
      <c r="H412" s="44">
        <v>0</v>
      </c>
      <c r="I412" s="44">
        <v>0</v>
      </c>
      <c r="J412" s="44">
        <v>0</v>
      </c>
      <c r="K412" s="45">
        <v>0</v>
      </c>
      <c r="L412" s="46">
        <v>0</v>
      </c>
      <c r="M412" s="117"/>
      <c r="N412" s="119">
        <v>0</v>
      </c>
      <c r="O412" s="119">
        <v>0</v>
      </c>
      <c r="P412" s="119"/>
      <c r="Q412" s="119">
        <v>0</v>
      </c>
      <c r="R412" s="119">
        <v>0</v>
      </c>
      <c r="S412" s="47"/>
    </row>
    <row r="413" spans="1:19" ht="9" customHeight="1" x14ac:dyDescent="0.2">
      <c r="A413" s="493"/>
      <c r="B413" s="493"/>
      <c r="C413" s="48" t="s">
        <v>4</v>
      </c>
      <c r="D413" s="49">
        <v>2</v>
      </c>
      <c r="E413" s="50">
        <v>0</v>
      </c>
      <c r="F413" s="50">
        <v>0</v>
      </c>
      <c r="G413" s="50">
        <v>0</v>
      </c>
      <c r="H413" s="50">
        <v>0</v>
      </c>
      <c r="I413" s="50">
        <v>0</v>
      </c>
      <c r="J413" s="51">
        <v>0</v>
      </c>
      <c r="K413" s="50">
        <v>0</v>
      </c>
      <c r="L413" s="73">
        <v>0</v>
      </c>
      <c r="M413" s="118"/>
      <c r="N413" s="120">
        <v>0</v>
      </c>
      <c r="O413" s="120">
        <v>0</v>
      </c>
      <c r="P413" s="120">
        <v>0</v>
      </c>
      <c r="Q413" s="120">
        <v>0</v>
      </c>
      <c r="R413" s="120">
        <v>0</v>
      </c>
      <c r="S413" s="47"/>
    </row>
    <row r="414" spans="1:19" ht="12.75" customHeight="1" x14ac:dyDescent="0.2">
      <c r="A414" s="511">
        <v>35612</v>
      </c>
      <c r="B414" s="511">
        <v>36099</v>
      </c>
      <c r="C414" s="53" t="s">
        <v>3</v>
      </c>
      <c r="D414" s="54">
        <v>3</v>
      </c>
      <c r="E414" s="55">
        <v>0</v>
      </c>
      <c r="F414" s="55">
        <v>0</v>
      </c>
      <c r="G414" s="55">
        <v>0</v>
      </c>
      <c r="H414" s="55">
        <v>0</v>
      </c>
      <c r="I414" s="55">
        <v>0</v>
      </c>
      <c r="J414" s="55">
        <v>0</v>
      </c>
      <c r="K414" s="56">
        <v>0</v>
      </c>
      <c r="L414" s="46">
        <v>0</v>
      </c>
      <c r="M414" s="117"/>
      <c r="N414" s="119">
        <v>0</v>
      </c>
      <c r="O414" s="119">
        <v>0</v>
      </c>
      <c r="P414" s="119"/>
      <c r="Q414" s="119">
        <v>0</v>
      </c>
      <c r="R414" s="119">
        <v>0</v>
      </c>
      <c r="S414" s="47"/>
    </row>
    <row r="415" spans="1:19" ht="9" customHeight="1" x14ac:dyDescent="0.2">
      <c r="A415" s="511"/>
      <c r="B415" s="511"/>
      <c r="C415" s="48" t="s">
        <v>4</v>
      </c>
      <c r="D415" s="49">
        <v>8</v>
      </c>
      <c r="E415" s="50">
        <v>0</v>
      </c>
      <c r="F415" s="50">
        <v>0</v>
      </c>
      <c r="G415" s="50">
        <v>0</v>
      </c>
      <c r="H415" s="50">
        <v>0</v>
      </c>
      <c r="I415" s="50">
        <v>0</v>
      </c>
      <c r="J415" s="51">
        <v>0</v>
      </c>
      <c r="K415" s="50">
        <v>0</v>
      </c>
      <c r="L415" s="73">
        <v>0</v>
      </c>
      <c r="M415" s="118"/>
      <c r="N415" s="120">
        <v>0</v>
      </c>
      <c r="O415" s="120">
        <v>0</v>
      </c>
      <c r="P415" s="120">
        <v>0</v>
      </c>
      <c r="Q415" s="120">
        <v>0</v>
      </c>
      <c r="R415" s="120">
        <v>0</v>
      </c>
      <c r="S415" s="47"/>
    </row>
    <row r="416" spans="1:19" ht="12.75" customHeight="1" x14ac:dyDescent="0.2">
      <c r="A416" s="511"/>
      <c r="B416" s="511"/>
      <c r="C416" s="53" t="s">
        <v>3</v>
      </c>
      <c r="D416" s="54">
        <v>9</v>
      </c>
      <c r="E416" s="55">
        <v>0</v>
      </c>
      <c r="F416" s="55">
        <v>0</v>
      </c>
      <c r="G416" s="55">
        <v>0</v>
      </c>
      <c r="H416" s="55">
        <v>0</v>
      </c>
      <c r="I416" s="55">
        <v>0</v>
      </c>
      <c r="J416" s="55">
        <v>0</v>
      </c>
      <c r="K416" s="56">
        <v>0</v>
      </c>
      <c r="L416" s="46">
        <v>0</v>
      </c>
      <c r="M416" s="117"/>
      <c r="N416" s="119">
        <v>0</v>
      </c>
      <c r="O416" s="119">
        <v>0</v>
      </c>
      <c r="P416" s="119"/>
      <c r="Q416" s="119">
        <v>0</v>
      </c>
      <c r="R416" s="119">
        <v>0</v>
      </c>
      <c r="S416" s="47"/>
    </row>
    <row r="417" spans="1:19" ht="9" customHeight="1" x14ac:dyDescent="0.2">
      <c r="A417" s="511"/>
      <c r="B417" s="511"/>
      <c r="C417" s="48" t="s">
        <v>4</v>
      </c>
      <c r="D417" s="49">
        <v>14</v>
      </c>
      <c r="E417" s="50">
        <v>0</v>
      </c>
      <c r="F417" s="50">
        <v>0</v>
      </c>
      <c r="G417" s="50">
        <v>0</v>
      </c>
      <c r="H417" s="50">
        <v>0</v>
      </c>
      <c r="I417" s="50">
        <v>0</v>
      </c>
      <c r="J417" s="51">
        <v>0</v>
      </c>
      <c r="K417" s="50">
        <v>0</v>
      </c>
      <c r="L417" s="73">
        <v>0</v>
      </c>
      <c r="M417" s="118"/>
      <c r="N417" s="120">
        <v>0</v>
      </c>
      <c r="O417" s="120">
        <v>0</v>
      </c>
      <c r="P417" s="120">
        <v>0</v>
      </c>
      <c r="Q417" s="120">
        <v>0</v>
      </c>
      <c r="R417" s="120">
        <v>0</v>
      </c>
      <c r="S417" s="47"/>
    </row>
    <row r="418" spans="1:19" ht="12.75" customHeight="1" x14ac:dyDescent="0.2">
      <c r="A418" s="511"/>
      <c r="B418" s="511"/>
      <c r="C418" s="53" t="s">
        <v>3</v>
      </c>
      <c r="D418" s="54">
        <v>15</v>
      </c>
      <c r="E418" s="55">
        <v>0</v>
      </c>
      <c r="F418" s="55">
        <v>0</v>
      </c>
      <c r="G418" s="55">
        <v>0</v>
      </c>
      <c r="H418" s="55">
        <v>0</v>
      </c>
      <c r="I418" s="55">
        <v>0</v>
      </c>
      <c r="J418" s="55">
        <v>0</v>
      </c>
      <c r="K418" s="56">
        <v>0</v>
      </c>
      <c r="L418" s="46">
        <v>0</v>
      </c>
      <c r="M418" s="117"/>
      <c r="N418" s="119">
        <v>0</v>
      </c>
      <c r="O418" s="119">
        <v>0</v>
      </c>
      <c r="P418" s="119"/>
      <c r="Q418" s="119">
        <v>0</v>
      </c>
      <c r="R418" s="119">
        <v>0</v>
      </c>
      <c r="S418" s="47"/>
    </row>
    <row r="419" spans="1:19" ht="9" customHeight="1" x14ac:dyDescent="0.2">
      <c r="A419" s="511"/>
      <c r="B419" s="511"/>
      <c r="C419" s="48" t="s">
        <v>4</v>
      </c>
      <c r="D419" s="49">
        <v>20</v>
      </c>
      <c r="E419" s="50">
        <v>0</v>
      </c>
      <c r="F419" s="50">
        <v>0</v>
      </c>
      <c r="G419" s="50">
        <v>0</v>
      </c>
      <c r="H419" s="50">
        <v>0</v>
      </c>
      <c r="I419" s="50">
        <v>0</v>
      </c>
      <c r="J419" s="51">
        <v>0</v>
      </c>
      <c r="K419" s="50">
        <v>0</v>
      </c>
      <c r="L419" s="73">
        <v>0</v>
      </c>
      <c r="M419" s="118"/>
      <c r="N419" s="120">
        <v>0</v>
      </c>
      <c r="O419" s="120">
        <v>0</v>
      </c>
      <c r="P419" s="120">
        <v>0</v>
      </c>
      <c r="Q419" s="120">
        <v>0</v>
      </c>
      <c r="R419" s="120">
        <v>0</v>
      </c>
      <c r="S419" s="47"/>
    </row>
    <row r="420" spans="1:19" ht="12.75" customHeight="1" x14ac:dyDescent="0.2">
      <c r="A420" s="511"/>
      <c r="B420" s="511"/>
      <c r="C420" s="53" t="s">
        <v>3</v>
      </c>
      <c r="D420" s="54">
        <v>21</v>
      </c>
      <c r="E420" s="55">
        <v>0</v>
      </c>
      <c r="F420" s="55">
        <v>0</v>
      </c>
      <c r="G420" s="55">
        <v>0</v>
      </c>
      <c r="H420" s="55">
        <v>0</v>
      </c>
      <c r="I420" s="55">
        <v>0</v>
      </c>
      <c r="J420" s="55">
        <v>0</v>
      </c>
      <c r="K420" s="56">
        <v>0</v>
      </c>
      <c r="L420" s="46">
        <v>0</v>
      </c>
      <c r="M420" s="117"/>
      <c r="N420" s="119">
        <v>0</v>
      </c>
      <c r="O420" s="119">
        <v>0</v>
      </c>
      <c r="P420" s="119"/>
      <c r="Q420" s="119">
        <v>0</v>
      </c>
      <c r="R420" s="119">
        <v>0</v>
      </c>
      <c r="S420" s="47"/>
    </row>
    <row r="421" spans="1:19" ht="9" customHeight="1" x14ac:dyDescent="0.2">
      <c r="A421" s="511"/>
      <c r="B421" s="511"/>
      <c r="C421" s="48" t="s">
        <v>4</v>
      </c>
      <c r="D421" s="49">
        <v>27</v>
      </c>
      <c r="E421" s="50">
        <v>0</v>
      </c>
      <c r="F421" s="50">
        <v>0</v>
      </c>
      <c r="G421" s="50">
        <v>0</v>
      </c>
      <c r="H421" s="50">
        <v>0</v>
      </c>
      <c r="I421" s="50">
        <v>0</v>
      </c>
      <c r="J421" s="51">
        <v>0</v>
      </c>
      <c r="K421" s="50">
        <v>0</v>
      </c>
      <c r="L421" s="73">
        <v>0</v>
      </c>
      <c r="M421" s="118"/>
      <c r="N421" s="120">
        <v>0</v>
      </c>
      <c r="O421" s="120">
        <v>0</v>
      </c>
      <c r="P421" s="120">
        <v>0</v>
      </c>
      <c r="Q421" s="120">
        <v>0</v>
      </c>
      <c r="R421" s="120">
        <v>0</v>
      </c>
      <c r="S421" s="47"/>
    </row>
    <row r="422" spans="1:19" ht="12.75" customHeight="1" x14ac:dyDescent="0.2">
      <c r="A422" s="511"/>
      <c r="B422" s="511"/>
      <c r="C422" s="53" t="s">
        <v>3</v>
      </c>
      <c r="D422" s="54">
        <v>28</v>
      </c>
      <c r="E422" s="55">
        <v>0</v>
      </c>
      <c r="F422" s="55">
        <v>0</v>
      </c>
      <c r="G422" s="55">
        <v>0</v>
      </c>
      <c r="H422" s="55">
        <v>0</v>
      </c>
      <c r="I422" s="55">
        <v>0</v>
      </c>
      <c r="J422" s="55">
        <v>0</v>
      </c>
      <c r="K422" s="56">
        <v>0</v>
      </c>
      <c r="L422" s="46">
        <v>0</v>
      </c>
      <c r="M422" s="117"/>
      <c r="N422" s="119">
        <v>0</v>
      </c>
      <c r="O422" s="119">
        <v>0</v>
      </c>
      <c r="P422" s="119"/>
      <c r="Q422" s="119">
        <v>0</v>
      </c>
      <c r="R422" s="119">
        <v>0</v>
      </c>
      <c r="S422" s="47"/>
    </row>
    <row r="423" spans="1:19" ht="9" customHeight="1" x14ac:dyDescent="0.2">
      <c r="A423" s="511"/>
      <c r="B423" s="511"/>
      <c r="C423" s="48" t="s">
        <v>4</v>
      </c>
      <c r="D423" s="49">
        <v>34</v>
      </c>
      <c r="E423" s="50">
        <v>0</v>
      </c>
      <c r="F423" s="50">
        <v>0</v>
      </c>
      <c r="G423" s="50">
        <v>0</v>
      </c>
      <c r="H423" s="50">
        <v>0</v>
      </c>
      <c r="I423" s="50">
        <v>0</v>
      </c>
      <c r="J423" s="51">
        <v>0</v>
      </c>
      <c r="K423" s="50">
        <v>0</v>
      </c>
      <c r="L423" s="73">
        <v>0</v>
      </c>
      <c r="M423" s="118"/>
      <c r="N423" s="120">
        <v>0</v>
      </c>
      <c r="O423" s="120">
        <v>0</v>
      </c>
      <c r="P423" s="120">
        <v>0</v>
      </c>
      <c r="Q423" s="120">
        <v>0</v>
      </c>
      <c r="R423" s="120">
        <v>0</v>
      </c>
      <c r="S423" s="47"/>
    </row>
    <row r="424" spans="1:19" ht="12.75" customHeight="1" x14ac:dyDescent="0.2">
      <c r="A424" s="511"/>
      <c r="B424" s="511"/>
      <c r="C424" s="53" t="s">
        <v>3</v>
      </c>
      <c r="D424" s="54">
        <v>35</v>
      </c>
      <c r="E424" s="55">
        <v>0</v>
      </c>
      <c r="F424" s="55">
        <v>0</v>
      </c>
      <c r="G424" s="55">
        <v>0</v>
      </c>
      <c r="H424" s="55">
        <v>0</v>
      </c>
      <c r="I424" s="55">
        <v>0</v>
      </c>
      <c r="J424" s="55">
        <v>0</v>
      </c>
      <c r="K424" s="56">
        <v>0</v>
      </c>
      <c r="L424" s="46">
        <v>0</v>
      </c>
      <c r="M424" s="117"/>
      <c r="N424" s="119">
        <v>0</v>
      </c>
      <c r="O424" s="119">
        <v>0</v>
      </c>
      <c r="P424" s="119"/>
      <c r="Q424" s="119">
        <v>0</v>
      </c>
      <c r="R424" s="119">
        <v>0</v>
      </c>
      <c r="S424" s="47"/>
    </row>
    <row r="425" spans="1:19" ht="9" customHeight="1" x14ac:dyDescent="0.2">
      <c r="A425" s="512"/>
      <c r="B425" s="512"/>
      <c r="C425" s="58" t="s">
        <v>4</v>
      </c>
      <c r="D425" s="59"/>
      <c r="E425" s="61">
        <v>0</v>
      </c>
      <c r="F425" s="61">
        <v>0</v>
      </c>
      <c r="G425" s="61">
        <v>0</v>
      </c>
      <c r="H425" s="61">
        <v>0</v>
      </c>
      <c r="I425" s="61">
        <v>0</v>
      </c>
      <c r="J425" s="60">
        <v>0</v>
      </c>
      <c r="K425" s="61">
        <v>0</v>
      </c>
      <c r="L425" s="73">
        <v>0</v>
      </c>
      <c r="M425" s="118"/>
      <c r="N425" s="120">
        <v>0</v>
      </c>
      <c r="O425" s="120">
        <v>0</v>
      </c>
      <c r="P425" s="120">
        <v>0</v>
      </c>
      <c r="Q425" s="120">
        <v>0</v>
      </c>
      <c r="R425" s="120">
        <v>0</v>
      </c>
      <c r="S425" s="47"/>
    </row>
    <row r="426" spans="1:19" ht="12.75" customHeight="1" x14ac:dyDescent="0.2">
      <c r="A426" s="492">
        <v>36100</v>
      </c>
      <c r="B426" s="492">
        <v>36311</v>
      </c>
      <c r="C426" s="42" t="s">
        <v>3</v>
      </c>
      <c r="D426" s="43">
        <v>0</v>
      </c>
      <c r="E426" s="44">
        <v>0</v>
      </c>
      <c r="F426" s="44">
        <v>0</v>
      </c>
      <c r="G426" s="44">
        <v>0</v>
      </c>
      <c r="H426" s="44">
        <v>0</v>
      </c>
      <c r="I426" s="44">
        <v>0</v>
      </c>
      <c r="J426" s="44">
        <v>0</v>
      </c>
      <c r="K426" s="45">
        <v>0</v>
      </c>
      <c r="L426" s="46">
        <v>0</v>
      </c>
      <c r="M426" s="117"/>
      <c r="N426" s="119">
        <v>0</v>
      </c>
      <c r="O426" s="119">
        <v>0</v>
      </c>
      <c r="P426" s="119"/>
      <c r="Q426" s="119">
        <v>0</v>
      </c>
      <c r="R426" s="119">
        <v>0</v>
      </c>
      <c r="S426" s="47"/>
    </row>
    <row r="427" spans="1:19" ht="9" customHeight="1" x14ac:dyDescent="0.2">
      <c r="A427" s="493"/>
      <c r="B427" s="493"/>
      <c r="C427" s="48" t="s">
        <v>4</v>
      </c>
      <c r="D427" s="49">
        <v>2</v>
      </c>
      <c r="E427" s="50">
        <v>0</v>
      </c>
      <c r="F427" s="50">
        <v>0</v>
      </c>
      <c r="G427" s="50">
        <v>0</v>
      </c>
      <c r="H427" s="50">
        <v>0</v>
      </c>
      <c r="I427" s="50">
        <v>0</v>
      </c>
      <c r="J427" s="51">
        <v>0</v>
      </c>
      <c r="K427" s="50">
        <v>0</v>
      </c>
      <c r="L427" s="73">
        <v>0</v>
      </c>
      <c r="M427" s="118"/>
      <c r="N427" s="120">
        <v>0</v>
      </c>
      <c r="O427" s="120">
        <v>0</v>
      </c>
      <c r="P427" s="120">
        <v>0</v>
      </c>
      <c r="Q427" s="120">
        <v>0</v>
      </c>
      <c r="R427" s="120">
        <v>0</v>
      </c>
      <c r="S427" s="47"/>
    </row>
    <row r="428" spans="1:19" ht="12.75" customHeight="1" x14ac:dyDescent="0.2">
      <c r="A428" s="511">
        <v>36100</v>
      </c>
      <c r="B428" s="511">
        <v>36311</v>
      </c>
      <c r="C428" s="53" t="s">
        <v>3</v>
      </c>
      <c r="D428" s="54">
        <v>3</v>
      </c>
      <c r="E428" s="55">
        <v>0</v>
      </c>
      <c r="F428" s="55">
        <v>0</v>
      </c>
      <c r="G428" s="55">
        <v>0</v>
      </c>
      <c r="H428" s="55">
        <v>0</v>
      </c>
      <c r="I428" s="55">
        <v>0</v>
      </c>
      <c r="J428" s="55">
        <v>0</v>
      </c>
      <c r="K428" s="56">
        <v>0</v>
      </c>
      <c r="L428" s="46">
        <v>0</v>
      </c>
      <c r="M428" s="117"/>
      <c r="N428" s="119">
        <v>0</v>
      </c>
      <c r="O428" s="119">
        <v>0</v>
      </c>
      <c r="P428" s="119"/>
      <c r="Q428" s="119">
        <v>0</v>
      </c>
      <c r="R428" s="119">
        <v>0</v>
      </c>
      <c r="S428" s="47"/>
    </row>
    <row r="429" spans="1:19" ht="9" customHeight="1" x14ac:dyDescent="0.2">
      <c r="A429" s="511"/>
      <c r="B429" s="511"/>
      <c r="C429" s="48" t="s">
        <v>4</v>
      </c>
      <c r="D429" s="49">
        <v>8</v>
      </c>
      <c r="E429" s="50">
        <v>0</v>
      </c>
      <c r="F429" s="50">
        <v>0</v>
      </c>
      <c r="G429" s="50">
        <v>0</v>
      </c>
      <c r="H429" s="50">
        <v>0</v>
      </c>
      <c r="I429" s="50">
        <v>0</v>
      </c>
      <c r="J429" s="51">
        <v>0</v>
      </c>
      <c r="K429" s="50">
        <v>0</v>
      </c>
      <c r="L429" s="73">
        <v>0</v>
      </c>
      <c r="M429" s="118"/>
      <c r="N429" s="120">
        <v>0</v>
      </c>
      <c r="O429" s="120">
        <v>0</v>
      </c>
      <c r="P429" s="120">
        <v>0</v>
      </c>
      <c r="Q429" s="120">
        <v>0</v>
      </c>
      <c r="R429" s="120">
        <v>0</v>
      </c>
      <c r="S429" s="47"/>
    </row>
    <row r="430" spans="1:19" ht="12.75" customHeight="1" x14ac:dyDescent="0.2">
      <c r="A430" s="511"/>
      <c r="B430" s="511"/>
      <c r="C430" s="53" t="s">
        <v>3</v>
      </c>
      <c r="D430" s="54">
        <v>9</v>
      </c>
      <c r="E430" s="55">
        <v>0</v>
      </c>
      <c r="F430" s="55">
        <v>0</v>
      </c>
      <c r="G430" s="55">
        <v>0</v>
      </c>
      <c r="H430" s="55">
        <v>0</v>
      </c>
      <c r="I430" s="55">
        <v>0</v>
      </c>
      <c r="J430" s="55">
        <v>0</v>
      </c>
      <c r="K430" s="56">
        <v>0</v>
      </c>
      <c r="L430" s="46">
        <v>0</v>
      </c>
      <c r="M430" s="117"/>
      <c r="N430" s="119">
        <v>0</v>
      </c>
      <c r="O430" s="119">
        <v>0</v>
      </c>
      <c r="P430" s="119"/>
      <c r="Q430" s="119">
        <v>0</v>
      </c>
      <c r="R430" s="119">
        <v>0</v>
      </c>
      <c r="S430" s="47"/>
    </row>
    <row r="431" spans="1:19" ht="9" customHeight="1" x14ac:dyDescent="0.2">
      <c r="A431" s="511"/>
      <c r="B431" s="511"/>
      <c r="C431" s="48" t="s">
        <v>4</v>
      </c>
      <c r="D431" s="49">
        <v>14</v>
      </c>
      <c r="E431" s="50">
        <v>0</v>
      </c>
      <c r="F431" s="50">
        <v>0</v>
      </c>
      <c r="G431" s="50">
        <v>0</v>
      </c>
      <c r="H431" s="50">
        <v>0</v>
      </c>
      <c r="I431" s="50">
        <v>0</v>
      </c>
      <c r="J431" s="51">
        <v>0</v>
      </c>
      <c r="K431" s="50">
        <v>0</v>
      </c>
      <c r="L431" s="73">
        <v>0</v>
      </c>
      <c r="M431" s="118"/>
      <c r="N431" s="120">
        <v>0</v>
      </c>
      <c r="O431" s="120">
        <v>0</v>
      </c>
      <c r="P431" s="120">
        <v>0</v>
      </c>
      <c r="Q431" s="120">
        <v>0</v>
      </c>
      <c r="R431" s="120">
        <v>0</v>
      </c>
      <c r="S431" s="47"/>
    </row>
    <row r="432" spans="1:19" ht="12.75" customHeight="1" x14ac:dyDescent="0.2">
      <c r="A432" s="511"/>
      <c r="B432" s="511"/>
      <c r="C432" s="53" t="s">
        <v>3</v>
      </c>
      <c r="D432" s="54">
        <v>15</v>
      </c>
      <c r="E432" s="55">
        <v>0</v>
      </c>
      <c r="F432" s="55">
        <v>0</v>
      </c>
      <c r="G432" s="55">
        <v>0</v>
      </c>
      <c r="H432" s="55">
        <v>0</v>
      </c>
      <c r="I432" s="55">
        <v>0</v>
      </c>
      <c r="J432" s="55">
        <v>0</v>
      </c>
      <c r="K432" s="56">
        <v>0</v>
      </c>
      <c r="L432" s="46">
        <v>0</v>
      </c>
      <c r="M432" s="117"/>
      <c r="N432" s="119">
        <v>0</v>
      </c>
      <c r="O432" s="119">
        <v>0</v>
      </c>
      <c r="P432" s="119"/>
      <c r="Q432" s="119">
        <v>0</v>
      </c>
      <c r="R432" s="119">
        <v>0</v>
      </c>
      <c r="S432" s="47"/>
    </row>
    <row r="433" spans="1:19" ht="9" customHeight="1" x14ac:dyDescent="0.2">
      <c r="A433" s="511"/>
      <c r="B433" s="511"/>
      <c r="C433" s="48" t="s">
        <v>4</v>
      </c>
      <c r="D433" s="49">
        <v>20</v>
      </c>
      <c r="E433" s="50">
        <v>0</v>
      </c>
      <c r="F433" s="50">
        <v>0</v>
      </c>
      <c r="G433" s="50">
        <v>0</v>
      </c>
      <c r="H433" s="50">
        <v>0</v>
      </c>
      <c r="I433" s="50">
        <v>0</v>
      </c>
      <c r="J433" s="51">
        <v>0</v>
      </c>
      <c r="K433" s="50">
        <v>0</v>
      </c>
      <c r="L433" s="73">
        <v>0</v>
      </c>
      <c r="M433" s="118"/>
      <c r="N433" s="120">
        <v>0</v>
      </c>
      <c r="O433" s="120">
        <v>0</v>
      </c>
      <c r="P433" s="120">
        <v>0</v>
      </c>
      <c r="Q433" s="120">
        <v>0</v>
      </c>
      <c r="R433" s="120">
        <v>0</v>
      </c>
      <c r="S433" s="47"/>
    </row>
    <row r="434" spans="1:19" ht="12.75" customHeight="1" x14ac:dyDescent="0.2">
      <c r="A434" s="511"/>
      <c r="B434" s="511"/>
      <c r="C434" s="53" t="s">
        <v>3</v>
      </c>
      <c r="D434" s="54">
        <v>21</v>
      </c>
      <c r="E434" s="55">
        <v>0</v>
      </c>
      <c r="F434" s="55">
        <v>0</v>
      </c>
      <c r="G434" s="55">
        <v>0</v>
      </c>
      <c r="H434" s="55">
        <v>0</v>
      </c>
      <c r="I434" s="55">
        <v>0</v>
      </c>
      <c r="J434" s="55">
        <v>0</v>
      </c>
      <c r="K434" s="56">
        <v>0</v>
      </c>
      <c r="L434" s="46">
        <v>0</v>
      </c>
      <c r="M434" s="117"/>
      <c r="N434" s="119">
        <v>0</v>
      </c>
      <c r="O434" s="119">
        <v>0</v>
      </c>
      <c r="P434" s="119"/>
      <c r="Q434" s="119">
        <v>0</v>
      </c>
      <c r="R434" s="119">
        <v>0</v>
      </c>
      <c r="S434" s="47"/>
    </row>
    <row r="435" spans="1:19" ht="9" customHeight="1" x14ac:dyDescent="0.2">
      <c r="A435" s="511"/>
      <c r="B435" s="511"/>
      <c r="C435" s="48" t="s">
        <v>4</v>
      </c>
      <c r="D435" s="49">
        <v>27</v>
      </c>
      <c r="E435" s="50">
        <v>0</v>
      </c>
      <c r="F435" s="50">
        <v>0</v>
      </c>
      <c r="G435" s="50">
        <v>0</v>
      </c>
      <c r="H435" s="50">
        <v>0</v>
      </c>
      <c r="I435" s="50">
        <v>0</v>
      </c>
      <c r="J435" s="51">
        <v>0</v>
      </c>
      <c r="K435" s="50">
        <v>0</v>
      </c>
      <c r="L435" s="73">
        <v>0</v>
      </c>
      <c r="M435" s="118"/>
      <c r="N435" s="120">
        <v>0</v>
      </c>
      <c r="O435" s="120">
        <v>0</v>
      </c>
      <c r="P435" s="120">
        <v>0</v>
      </c>
      <c r="Q435" s="120">
        <v>0</v>
      </c>
      <c r="R435" s="120">
        <v>0</v>
      </c>
      <c r="S435" s="47"/>
    </row>
    <row r="436" spans="1:19" ht="12.75" customHeight="1" x14ac:dyDescent="0.2">
      <c r="A436" s="511"/>
      <c r="B436" s="511"/>
      <c r="C436" s="53" t="s">
        <v>3</v>
      </c>
      <c r="D436" s="54">
        <v>28</v>
      </c>
      <c r="E436" s="55">
        <v>0</v>
      </c>
      <c r="F436" s="55">
        <v>0</v>
      </c>
      <c r="G436" s="55">
        <v>0</v>
      </c>
      <c r="H436" s="55">
        <v>0</v>
      </c>
      <c r="I436" s="55">
        <v>0</v>
      </c>
      <c r="J436" s="55">
        <v>0</v>
      </c>
      <c r="K436" s="56">
        <v>0</v>
      </c>
      <c r="L436" s="46">
        <v>0</v>
      </c>
      <c r="M436" s="117"/>
      <c r="N436" s="119">
        <v>0</v>
      </c>
      <c r="O436" s="119">
        <v>0</v>
      </c>
      <c r="P436" s="119"/>
      <c r="Q436" s="119">
        <v>0</v>
      </c>
      <c r="R436" s="119">
        <v>0</v>
      </c>
      <c r="S436" s="47"/>
    </row>
    <row r="437" spans="1:19" ht="9" customHeight="1" x14ac:dyDescent="0.2">
      <c r="A437" s="511"/>
      <c r="B437" s="511"/>
      <c r="C437" s="48" t="s">
        <v>4</v>
      </c>
      <c r="D437" s="49">
        <v>34</v>
      </c>
      <c r="E437" s="50">
        <v>0</v>
      </c>
      <c r="F437" s="50">
        <v>0</v>
      </c>
      <c r="G437" s="50">
        <v>0</v>
      </c>
      <c r="H437" s="50">
        <v>0</v>
      </c>
      <c r="I437" s="50">
        <v>0</v>
      </c>
      <c r="J437" s="51">
        <v>0</v>
      </c>
      <c r="K437" s="50">
        <v>0</v>
      </c>
      <c r="L437" s="73">
        <v>0</v>
      </c>
      <c r="M437" s="118"/>
      <c r="N437" s="120">
        <v>0</v>
      </c>
      <c r="O437" s="120">
        <v>0</v>
      </c>
      <c r="P437" s="120">
        <v>0</v>
      </c>
      <c r="Q437" s="120">
        <v>0</v>
      </c>
      <c r="R437" s="120">
        <v>0</v>
      </c>
      <c r="S437" s="47"/>
    </row>
    <row r="438" spans="1:19" ht="12.75" customHeight="1" x14ac:dyDescent="0.2">
      <c r="A438" s="511"/>
      <c r="B438" s="511"/>
      <c r="C438" s="53" t="s">
        <v>3</v>
      </c>
      <c r="D438" s="54">
        <v>35</v>
      </c>
      <c r="E438" s="55">
        <v>0</v>
      </c>
      <c r="F438" s="55">
        <v>0</v>
      </c>
      <c r="G438" s="55">
        <v>0</v>
      </c>
      <c r="H438" s="55">
        <v>0</v>
      </c>
      <c r="I438" s="55">
        <v>0</v>
      </c>
      <c r="J438" s="55">
        <v>0</v>
      </c>
      <c r="K438" s="56">
        <v>0</v>
      </c>
      <c r="L438" s="46">
        <v>0</v>
      </c>
      <c r="M438" s="117"/>
      <c r="N438" s="119">
        <v>0</v>
      </c>
      <c r="O438" s="119">
        <v>0</v>
      </c>
      <c r="P438" s="119"/>
      <c r="Q438" s="119">
        <v>0</v>
      </c>
      <c r="R438" s="119">
        <v>0</v>
      </c>
      <c r="S438" s="47"/>
    </row>
    <row r="439" spans="1:19" ht="9" customHeight="1" x14ac:dyDescent="0.2">
      <c r="A439" s="512"/>
      <c r="B439" s="512"/>
      <c r="C439" s="58" t="s">
        <v>4</v>
      </c>
      <c r="D439" s="59"/>
      <c r="E439" s="61">
        <v>0</v>
      </c>
      <c r="F439" s="61">
        <v>0</v>
      </c>
      <c r="G439" s="61">
        <v>0</v>
      </c>
      <c r="H439" s="61">
        <v>0</v>
      </c>
      <c r="I439" s="61">
        <v>0</v>
      </c>
      <c r="J439" s="60">
        <v>0</v>
      </c>
      <c r="K439" s="61">
        <v>0</v>
      </c>
      <c r="L439" s="73">
        <v>0</v>
      </c>
      <c r="M439" s="118"/>
      <c r="N439" s="120">
        <v>0</v>
      </c>
      <c r="O439" s="120">
        <v>0</v>
      </c>
      <c r="P439" s="120">
        <v>0</v>
      </c>
      <c r="Q439" s="120">
        <v>0</v>
      </c>
      <c r="R439" s="120">
        <v>0</v>
      </c>
      <c r="S439" s="47"/>
    </row>
    <row r="440" spans="1:19" ht="12.75" customHeight="1" x14ac:dyDescent="0.2">
      <c r="A440" s="492">
        <v>36312</v>
      </c>
      <c r="B440" s="492">
        <v>36707</v>
      </c>
      <c r="C440" s="42" t="s">
        <v>3</v>
      </c>
      <c r="D440" s="43">
        <v>0</v>
      </c>
      <c r="E440" s="44">
        <v>0</v>
      </c>
      <c r="F440" s="44">
        <v>0</v>
      </c>
      <c r="G440" s="44">
        <v>0</v>
      </c>
      <c r="H440" s="44">
        <v>0</v>
      </c>
      <c r="I440" s="44">
        <v>0</v>
      </c>
      <c r="J440" s="44">
        <v>0</v>
      </c>
      <c r="K440" s="45">
        <v>0</v>
      </c>
      <c r="L440" s="46">
        <v>0</v>
      </c>
      <c r="M440" s="117"/>
      <c r="N440" s="119">
        <v>0</v>
      </c>
      <c r="O440" s="119">
        <v>0</v>
      </c>
      <c r="P440" s="119"/>
      <c r="Q440" s="119">
        <v>0</v>
      </c>
      <c r="R440" s="119">
        <v>0</v>
      </c>
      <c r="S440" s="47"/>
    </row>
    <row r="441" spans="1:19" ht="9" customHeight="1" x14ac:dyDescent="0.2">
      <c r="A441" s="493"/>
      <c r="B441" s="493"/>
      <c r="C441" s="48" t="s">
        <v>4</v>
      </c>
      <c r="D441" s="49">
        <v>2</v>
      </c>
      <c r="E441" s="50">
        <v>0</v>
      </c>
      <c r="F441" s="50">
        <v>0</v>
      </c>
      <c r="G441" s="50">
        <v>0</v>
      </c>
      <c r="H441" s="50">
        <v>0</v>
      </c>
      <c r="I441" s="50">
        <v>0</v>
      </c>
      <c r="J441" s="51">
        <v>0</v>
      </c>
      <c r="K441" s="50">
        <v>0</v>
      </c>
      <c r="L441" s="73">
        <v>0</v>
      </c>
      <c r="M441" s="118"/>
      <c r="N441" s="120">
        <v>0</v>
      </c>
      <c r="O441" s="120">
        <v>0</v>
      </c>
      <c r="P441" s="120">
        <v>0</v>
      </c>
      <c r="Q441" s="120">
        <v>0</v>
      </c>
      <c r="R441" s="120">
        <v>0</v>
      </c>
      <c r="S441" s="47"/>
    </row>
    <row r="442" spans="1:19" ht="12.75" customHeight="1" x14ac:dyDescent="0.2">
      <c r="A442" s="511">
        <v>36312</v>
      </c>
      <c r="B442" s="511">
        <v>36707</v>
      </c>
      <c r="C442" s="53" t="s">
        <v>3</v>
      </c>
      <c r="D442" s="54">
        <v>3</v>
      </c>
      <c r="E442" s="55">
        <v>0</v>
      </c>
      <c r="F442" s="55">
        <v>0</v>
      </c>
      <c r="G442" s="55">
        <v>0</v>
      </c>
      <c r="H442" s="55">
        <v>0</v>
      </c>
      <c r="I442" s="55">
        <v>0</v>
      </c>
      <c r="J442" s="55">
        <v>0</v>
      </c>
      <c r="K442" s="56">
        <v>0</v>
      </c>
      <c r="L442" s="46">
        <v>0</v>
      </c>
      <c r="M442" s="117"/>
      <c r="N442" s="119">
        <v>0</v>
      </c>
      <c r="O442" s="119">
        <v>0</v>
      </c>
      <c r="P442" s="119"/>
      <c r="Q442" s="119">
        <v>0</v>
      </c>
      <c r="R442" s="119">
        <v>0</v>
      </c>
      <c r="S442" s="47"/>
    </row>
    <row r="443" spans="1:19" ht="9" customHeight="1" x14ac:dyDescent="0.2">
      <c r="A443" s="511"/>
      <c r="B443" s="511"/>
      <c r="C443" s="48" t="s">
        <v>4</v>
      </c>
      <c r="D443" s="49">
        <v>8</v>
      </c>
      <c r="E443" s="50">
        <v>0</v>
      </c>
      <c r="F443" s="50">
        <v>0</v>
      </c>
      <c r="G443" s="50">
        <v>0</v>
      </c>
      <c r="H443" s="50">
        <v>0</v>
      </c>
      <c r="I443" s="50">
        <v>0</v>
      </c>
      <c r="J443" s="51">
        <v>0</v>
      </c>
      <c r="K443" s="50">
        <v>0</v>
      </c>
      <c r="L443" s="73">
        <v>0</v>
      </c>
      <c r="M443" s="118"/>
      <c r="N443" s="120">
        <v>0</v>
      </c>
      <c r="O443" s="120">
        <v>0</v>
      </c>
      <c r="P443" s="120">
        <v>0</v>
      </c>
      <c r="Q443" s="120">
        <v>0</v>
      </c>
      <c r="R443" s="120">
        <v>0</v>
      </c>
      <c r="S443" s="47"/>
    </row>
    <row r="444" spans="1:19" ht="12.75" customHeight="1" x14ac:dyDescent="0.2">
      <c r="A444" s="511"/>
      <c r="B444" s="511"/>
      <c r="C444" s="53" t="s">
        <v>3</v>
      </c>
      <c r="D444" s="54">
        <v>9</v>
      </c>
      <c r="E444" s="55">
        <v>0</v>
      </c>
      <c r="F444" s="55">
        <v>0</v>
      </c>
      <c r="G444" s="55">
        <v>0</v>
      </c>
      <c r="H444" s="55">
        <v>0</v>
      </c>
      <c r="I444" s="55">
        <v>0</v>
      </c>
      <c r="J444" s="55">
        <v>0</v>
      </c>
      <c r="K444" s="56">
        <v>0</v>
      </c>
      <c r="L444" s="46">
        <v>0</v>
      </c>
      <c r="M444" s="117"/>
      <c r="N444" s="119">
        <v>0</v>
      </c>
      <c r="O444" s="119">
        <v>0</v>
      </c>
      <c r="P444" s="119"/>
      <c r="Q444" s="119">
        <v>0</v>
      </c>
      <c r="R444" s="119">
        <v>0</v>
      </c>
      <c r="S444" s="47"/>
    </row>
    <row r="445" spans="1:19" ht="9" customHeight="1" x14ac:dyDescent="0.2">
      <c r="A445" s="511"/>
      <c r="B445" s="511"/>
      <c r="C445" s="48" t="s">
        <v>4</v>
      </c>
      <c r="D445" s="49">
        <v>14</v>
      </c>
      <c r="E445" s="50">
        <v>0</v>
      </c>
      <c r="F445" s="50">
        <v>0</v>
      </c>
      <c r="G445" s="50">
        <v>0</v>
      </c>
      <c r="H445" s="50">
        <v>0</v>
      </c>
      <c r="I445" s="50">
        <v>0</v>
      </c>
      <c r="J445" s="51">
        <v>0</v>
      </c>
      <c r="K445" s="50">
        <v>0</v>
      </c>
      <c r="L445" s="73">
        <v>0</v>
      </c>
      <c r="M445" s="118"/>
      <c r="N445" s="120">
        <v>0</v>
      </c>
      <c r="O445" s="120">
        <v>0</v>
      </c>
      <c r="P445" s="120">
        <v>0</v>
      </c>
      <c r="Q445" s="120">
        <v>0</v>
      </c>
      <c r="R445" s="120">
        <v>0</v>
      </c>
      <c r="S445" s="47"/>
    </row>
    <row r="446" spans="1:19" ht="12.75" customHeight="1" x14ac:dyDescent="0.2">
      <c r="A446" s="511"/>
      <c r="B446" s="511"/>
      <c r="C446" s="53" t="s">
        <v>3</v>
      </c>
      <c r="D446" s="54">
        <v>15</v>
      </c>
      <c r="E446" s="55">
        <v>0</v>
      </c>
      <c r="F446" s="55">
        <v>0</v>
      </c>
      <c r="G446" s="55">
        <v>0</v>
      </c>
      <c r="H446" s="55">
        <v>0</v>
      </c>
      <c r="I446" s="55">
        <v>0</v>
      </c>
      <c r="J446" s="55">
        <v>0</v>
      </c>
      <c r="K446" s="56">
        <v>0</v>
      </c>
      <c r="L446" s="46">
        <v>0</v>
      </c>
      <c r="M446" s="117"/>
      <c r="N446" s="119">
        <v>0</v>
      </c>
      <c r="O446" s="119">
        <v>0</v>
      </c>
      <c r="P446" s="119"/>
      <c r="Q446" s="119">
        <v>0</v>
      </c>
      <c r="R446" s="119">
        <v>0</v>
      </c>
      <c r="S446" s="47"/>
    </row>
    <row r="447" spans="1:19" ht="9" customHeight="1" x14ac:dyDescent="0.2">
      <c r="A447" s="511"/>
      <c r="B447" s="511"/>
      <c r="C447" s="48" t="s">
        <v>4</v>
      </c>
      <c r="D447" s="49">
        <v>20</v>
      </c>
      <c r="E447" s="50">
        <v>0</v>
      </c>
      <c r="F447" s="50">
        <v>0</v>
      </c>
      <c r="G447" s="50">
        <v>0</v>
      </c>
      <c r="H447" s="50">
        <v>0</v>
      </c>
      <c r="I447" s="50">
        <v>0</v>
      </c>
      <c r="J447" s="51">
        <v>0</v>
      </c>
      <c r="K447" s="50">
        <v>0</v>
      </c>
      <c r="L447" s="73">
        <v>0</v>
      </c>
      <c r="M447" s="118"/>
      <c r="N447" s="120">
        <v>0</v>
      </c>
      <c r="O447" s="120">
        <v>0</v>
      </c>
      <c r="P447" s="120">
        <v>0</v>
      </c>
      <c r="Q447" s="120">
        <v>0</v>
      </c>
      <c r="R447" s="120">
        <v>0</v>
      </c>
      <c r="S447" s="47"/>
    </row>
    <row r="448" spans="1:19" ht="12.75" customHeight="1" x14ac:dyDescent="0.2">
      <c r="A448" s="511"/>
      <c r="B448" s="511"/>
      <c r="C448" s="53" t="s">
        <v>3</v>
      </c>
      <c r="D448" s="54">
        <v>21</v>
      </c>
      <c r="E448" s="55">
        <v>0</v>
      </c>
      <c r="F448" s="55">
        <v>0</v>
      </c>
      <c r="G448" s="55">
        <v>0</v>
      </c>
      <c r="H448" s="55">
        <v>0</v>
      </c>
      <c r="I448" s="55">
        <v>0</v>
      </c>
      <c r="J448" s="55">
        <v>0</v>
      </c>
      <c r="K448" s="56">
        <v>0</v>
      </c>
      <c r="L448" s="46">
        <v>0</v>
      </c>
      <c r="M448" s="117"/>
      <c r="N448" s="119">
        <v>0</v>
      </c>
      <c r="O448" s="119">
        <v>0</v>
      </c>
      <c r="P448" s="119"/>
      <c r="Q448" s="119">
        <v>0</v>
      </c>
      <c r="R448" s="119">
        <v>0</v>
      </c>
      <c r="S448" s="47"/>
    </row>
    <row r="449" spans="1:19" ht="9" customHeight="1" x14ac:dyDescent="0.2">
      <c r="A449" s="511"/>
      <c r="B449" s="511"/>
      <c r="C449" s="48" t="s">
        <v>4</v>
      </c>
      <c r="D449" s="49">
        <v>27</v>
      </c>
      <c r="E449" s="50">
        <v>0</v>
      </c>
      <c r="F449" s="50">
        <v>0</v>
      </c>
      <c r="G449" s="50">
        <v>0</v>
      </c>
      <c r="H449" s="50">
        <v>0</v>
      </c>
      <c r="I449" s="50">
        <v>0</v>
      </c>
      <c r="J449" s="51">
        <v>0</v>
      </c>
      <c r="K449" s="50">
        <v>0</v>
      </c>
      <c r="L449" s="73">
        <v>0</v>
      </c>
      <c r="M449" s="118"/>
      <c r="N449" s="120">
        <v>0</v>
      </c>
      <c r="O449" s="120">
        <v>0</v>
      </c>
      <c r="P449" s="120">
        <v>0</v>
      </c>
      <c r="Q449" s="120">
        <v>0</v>
      </c>
      <c r="R449" s="120">
        <v>0</v>
      </c>
      <c r="S449" s="47"/>
    </row>
    <row r="450" spans="1:19" ht="12.75" customHeight="1" x14ac:dyDescent="0.2">
      <c r="A450" s="511"/>
      <c r="B450" s="511"/>
      <c r="C450" s="53" t="s">
        <v>3</v>
      </c>
      <c r="D450" s="54">
        <v>28</v>
      </c>
      <c r="E450" s="55">
        <v>0</v>
      </c>
      <c r="F450" s="55">
        <v>0</v>
      </c>
      <c r="G450" s="55">
        <v>0</v>
      </c>
      <c r="H450" s="55">
        <v>0</v>
      </c>
      <c r="I450" s="55">
        <v>0</v>
      </c>
      <c r="J450" s="55">
        <v>0</v>
      </c>
      <c r="K450" s="56">
        <v>0</v>
      </c>
      <c r="L450" s="46">
        <v>0</v>
      </c>
      <c r="M450" s="117"/>
      <c r="N450" s="119">
        <v>0</v>
      </c>
      <c r="O450" s="119">
        <v>0</v>
      </c>
      <c r="P450" s="119"/>
      <c r="Q450" s="119">
        <v>0</v>
      </c>
      <c r="R450" s="119">
        <v>0</v>
      </c>
      <c r="S450" s="47"/>
    </row>
    <row r="451" spans="1:19" ht="9" customHeight="1" x14ac:dyDescent="0.2">
      <c r="A451" s="511"/>
      <c r="B451" s="511"/>
      <c r="C451" s="48" t="s">
        <v>4</v>
      </c>
      <c r="D451" s="49">
        <v>34</v>
      </c>
      <c r="E451" s="50">
        <v>0</v>
      </c>
      <c r="F451" s="50">
        <v>0</v>
      </c>
      <c r="G451" s="50">
        <v>0</v>
      </c>
      <c r="H451" s="50">
        <v>0</v>
      </c>
      <c r="I451" s="50">
        <v>0</v>
      </c>
      <c r="J451" s="51">
        <v>0</v>
      </c>
      <c r="K451" s="50">
        <v>0</v>
      </c>
      <c r="L451" s="73">
        <v>0</v>
      </c>
      <c r="M451" s="118"/>
      <c r="N451" s="120">
        <v>0</v>
      </c>
      <c r="O451" s="120">
        <v>0</v>
      </c>
      <c r="P451" s="120">
        <v>0</v>
      </c>
      <c r="Q451" s="120">
        <v>0</v>
      </c>
      <c r="R451" s="120">
        <v>0</v>
      </c>
      <c r="S451" s="47"/>
    </row>
    <row r="452" spans="1:19" ht="12.75" customHeight="1" x14ac:dyDescent="0.2">
      <c r="A452" s="511"/>
      <c r="B452" s="511"/>
      <c r="C452" s="53" t="s">
        <v>3</v>
      </c>
      <c r="D452" s="54">
        <v>35</v>
      </c>
      <c r="E452" s="55">
        <v>0</v>
      </c>
      <c r="F452" s="55">
        <v>0</v>
      </c>
      <c r="G452" s="55">
        <v>0</v>
      </c>
      <c r="H452" s="55">
        <v>0</v>
      </c>
      <c r="I452" s="55">
        <v>0</v>
      </c>
      <c r="J452" s="55">
        <v>0</v>
      </c>
      <c r="K452" s="56">
        <v>0</v>
      </c>
      <c r="L452" s="46">
        <v>0</v>
      </c>
      <c r="M452" s="117"/>
      <c r="N452" s="119">
        <v>0</v>
      </c>
      <c r="O452" s="119">
        <v>0</v>
      </c>
      <c r="P452" s="119"/>
      <c r="Q452" s="119">
        <v>0</v>
      </c>
      <c r="R452" s="119">
        <v>0</v>
      </c>
      <c r="S452" s="47"/>
    </row>
    <row r="453" spans="1:19" ht="9" customHeight="1" x14ac:dyDescent="0.2">
      <c r="A453" s="512"/>
      <c r="B453" s="512"/>
      <c r="C453" s="58" t="s">
        <v>4</v>
      </c>
      <c r="D453" s="59"/>
      <c r="E453" s="61">
        <v>0</v>
      </c>
      <c r="F453" s="61">
        <v>0</v>
      </c>
      <c r="G453" s="61">
        <v>0</v>
      </c>
      <c r="H453" s="61">
        <v>0</v>
      </c>
      <c r="I453" s="61">
        <v>0</v>
      </c>
      <c r="J453" s="60">
        <v>0</v>
      </c>
      <c r="K453" s="61">
        <v>0</v>
      </c>
      <c r="L453" s="73">
        <v>0</v>
      </c>
      <c r="M453" s="118"/>
      <c r="N453" s="120">
        <v>0</v>
      </c>
      <c r="O453" s="120">
        <v>0</v>
      </c>
      <c r="P453" s="120">
        <v>0</v>
      </c>
      <c r="Q453" s="120">
        <v>0</v>
      </c>
      <c r="R453" s="120">
        <v>0</v>
      </c>
      <c r="S453" s="47"/>
    </row>
    <row r="454" spans="1:19" ht="12.75" customHeight="1" x14ac:dyDescent="0.2">
      <c r="A454" s="492">
        <v>36708</v>
      </c>
      <c r="B454" s="492">
        <v>36769</v>
      </c>
      <c r="C454" s="42" t="s">
        <v>3</v>
      </c>
      <c r="D454" s="43">
        <v>0</v>
      </c>
      <c r="E454" s="44">
        <v>0</v>
      </c>
      <c r="F454" s="44">
        <v>0</v>
      </c>
      <c r="G454" s="44">
        <v>0</v>
      </c>
      <c r="H454" s="44">
        <v>0</v>
      </c>
      <c r="I454" s="44">
        <v>0</v>
      </c>
      <c r="J454" s="44">
        <v>0</v>
      </c>
      <c r="K454" s="45">
        <v>0</v>
      </c>
      <c r="L454" s="46">
        <v>0</v>
      </c>
      <c r="M454" s="117"/>
      <c r="N454" s="119">
        <v>0</v>
      </c>
      <c r="O454" s="119">
        <v>0</v>
      </c>
      <c r="P454" s="119"/>
      <c r="Q454" s="119">
        <v>0</v>
      </c>
      <c r="R454" s="119">
        <v>0</v>
      </c>
      <c r="S454" s="47"/>
    </row>
    <row r="455" spans="1:19" ht="9" customHeight="1" x14ac:dyDescent="0.2">
      <c r="A455" s="493"/>
      <c r="B455" s="493"/>
      <c r="C455" s="48" t="s">
        <v>4</v>
      </c>
      <c r="D455" s="49">
        <v>2</v>
      </c>
      <c r="E455" s="50">
        <v>0</v>
      </c>
      <c r="F455" s="50">
        <v>0</v>
      </c>
      <c r="G455" s="50">
        <v>0</v>
      </c>
      <c r="H455" s="50">
        <v>0</v>
      </c>
      <c r="I455" s="50">
        <v>0</v>
      </c>
      <c r="J455" s="51">
        <v>0</v>
      </c>
      <c r="K455" s="50">
        <v>0</v>
      </c>
      <c r="L455" s="73">
        <v>0</v>
      </c>
      <c r="M455" s="118"/>
      <c r="N455" s="120">
        <v>0</v>
      </c>
      <c r="O455" s="120">
        <v>0</v>
      </c>
      <c r="P455" s="120">
        <v>0</v>
      </c>
      <c r="Q455" s="120">
        <v>0</v>
      </c>
      <c r="R455" s="120">
        <v>0</v>
      </c>
      <c r="S455" s="47"/>
    </row>
    <row r="456" spans="1:19" ht="12.75" customHeight="1" x14ac:dyDescent="0.2">
      <c r="A456" s="511">
        <v>36708</v>
      </c>
      <c r="B456" s="511">
        <v>36769</v>
      </c>
      <c r="C456" s="53" t="s">
        <v>3</v>
      </c>
      <c r="D456" s="54">
        <v>3</v>
      </c>
      <c r="E456" s="55">
        <v>0</v>
      </c>
      <c r="F456" s="55">
        <v>0</v>
      </c>
      <c r="G456" s="55">
        <v>0</v>
      </c>
      <c r="H456" s="55">
        <v>0</v>
      </c>
      <c r="I456" s="55">
        <v>0</v>
      </c>
      <c r="J456" s="55">
        <v>0</v>
      </c>
      <c r="K456" s="56">
        <v>0</v>
      </c>
      <c r="L456" s="46">
        <v>0</v>
      </c>
      <c r="M456" s="117"/>
      <c r="N456" s="119">
        <v>0</v>
      </c>
      <c r="O456" s="119">
        <v>0</v>
      </c>
      <c r="P456" s="119"/>
      <c r="Q456" s="119">
        <v>0</v>
      </c>
      <c r="R456" s="119">
        <v>0</v>
      </c>
      <c r="S456" s="47"/>
    </row>
    <row r="457" spans="1:19" ht="9" customHeight="1" x14ac:dyDescent="0.2">
      <c r="A457" s="511"/>
      <c r="B457" s="511"/>
      <c r="C457" s="48" t="s">
        <v>4</v>
      </c>
      <c r="D457" s="49">
        <v>8</v>
      </c>
      <c r="E457" s="50">
        <v>0</v>
      </c>
      <c r="F457" s="50">
        <v>0</v>
      </c>
      <c r="G457" s="50">
        <v>0</v>
      </c>
      <c r="H457" s="50">
        <v>0</v>
      </c>
      <c r="I457" s="50">
        <v>0</v>
      </c>
      <c r="J457" s="51">
        <v>0</v>
      </c>
      <c r="K457" s="50">
        <v>0</v>
      </c>
      <c r="L457" s="73">
        <v>0</v>
      </c>
      <c r="M457" s="118"/>
      <c r="N457" s="120">
        <v>0</v>
      </c>
      <c r="O457" s="120">
        <v>0</v>
      </c>
      <c r="P457" s="120">
        <v>0</v>
      </c>
      <c r="Q457" s="120">
        <v>0</v>
      </c>
      <c r="R457" s="120">
        <v>0</v>
      </c>
      <c r="S457" s="47"/>
    </row>
    <row r="458" spans="1:19" ht="12.75" customHeight="1" x14ac:dyDescent="0.2">
      <c r="A458" s="511"/>
      <c r="B458" s="511"/>
      <c r="C458" s="53" t="s">
        <v>3</v>
      </c>
      <c r="D458" s="54">
        <v>9</v>
      </c>
      <c r="E458" s="55">
        <v>0</v>
      </c>
      <c r="F458" s="55">
        <v>0</v>
      </c>
      <c r="G458" s="55">
        <v>0</v>
      </c>
      <c r="H458" s="55">
        <v>0</v>
      </c>
      <c r="I458" s="55">
        <v>0</v>
      </c>
      <c r="J458" s="55">
        <v>0</v>
      </c>
      <c r="K458" s="56">
        <v>0</v>
      </c>
      <c r="L458" s="46">
        <v>0</v>
      </c>
      <c r="M458" s="117"/>
      <c r="N458" s="119">
        <v>0</v>
      </c>
      <c r="O458" s="119">
        <v>0</v>
      </c>
      <c r="P458" s="119"/>
      <c r="Q458" s="119">
        <v>0</v>
      </c>
      <c r="R458" s="119">
        <v>0</v>
      </c>
      <c r="S458" s="47"/>
    </row>
    <row r="459" spans="1:19" ht="9" customHeight="1" x14ac:dyDescent="0.2">
      <c r="A459" s="511"/>
      <c r="B459" s="511"/>
      <c r="C459" s="48" t="s">
        <v>4</v>
      </c>
      <c r="D459" s="49">
        <v>14</v>
      </c>
      <c r="E459" s="50">
        <v>0</v>
      </c>
      <c r="F459" s="50">
        <v>0</v>
      </c>
      <c r="G459" s="50">
        <v>0</v>
      </c>
      <c r="H459" s="50">
        <v>0</v>
      </c>
      <c r="I459" s="50">
        <v>0</v>
      </c>
      <c r="J459" s="51">
        <v>0</v>
      </c>
      <c r="K459" s="50">
        <v>0</v>
      </c>
      <c r="L459" s="73">
        <v>0</v>
      </c>
      <c r="M459" s="118"/>
      <c r="N459" s="120">
        <v>0</v>
      </c>
      <c r="O459" s="120">
        <v>0</v>
      </c>
      <c r="P459" s="120">
        <v>0</v>
      </c>
      <c r="Q459" s="120">
        <v>0</v>
      </c>
      <c r="R459" s="120">
        <v>0</v>
      </c>
      <c r="S459" s="47"/>
    </row>
    <row r="460" spans="1:19" ht="12.75" customHeight="1" x14ac:dyDescent="0.2">
      <c r="A460" s="511"/>
      <c r="B460" s="511"/>
      <c r="C460" s="53" t="s">
        <v>3</v>
      </c>
      <c r="D460" s="54">
        <v>15</v>
      </c>
      <c r="E460" s="55">
        <v>0</v>
      </c>
      <c r="F460" s="55">
        <v>0</v>
      </c>
      <c r="G460" s="55">
        <v>0</v>
      </c>
      <c r="H460" s="55">
        <v>0</v>
      </c>
      <c r="I460" s="55">
        <v>0</v>
      </c>
      <c r="J460" s="55">
        <v>0</v>
      </c>
      <c r="K460" s="56">
        <v>0</v>
      </c>
      <c r="L460" s="46">
        <v>0</v>
      </c>
      <c r="M460" s="117"/>
      <c r="N460" s="119">
        <v>0</v>
      </c>
      <c r="O460" s="119">
        <v>0</v>
      </c>
      <c r="P460" s="119"/>
      <c r="Q460" s="119">
        <v>0</v>
      </c>
      <c r="R460" s="119">
        <v>0</v>
      </c>
      <c r="S460" s="47"/>
    </row>
    <row r="461" spans="1:19" ht="9" customHeight="1" x14ac:dyDescent="0.2">
      <c r="A461" s="511"/>
      <c r="B461" s="511"/>
      <c r="C461" s="48" t="s">
        <v>4</v>
      </c>
      <c r="D461" s="49">
        <v>20</v>
      </c>
      <c r="E461" s="50">
        <v>0</v>
      </c>
      <c r="F461" s="50">
        <v>0</v>
      </c>
      <c r="G461" s="50">
        <v>0</v>
      </c>
      <c r="H461" s="50">
        <v>0</v>
      </c>
      <c r="I461" s="50">
        <v>0</v>
      </c>
      <c r="J461" s="51">
        <v>0</v>
      </c>
      <c r="K461" s="50">
        <v>0</v>
      </c>
      <c r="L461" s="73">
        <v>0</v>
      </c>
      <c r="M461" s="118"/>
      <c r="N461" s="120">
        <v>0</v>
      </c>
      <c r="O461" s="120">
        <v>0</v>
      </c>
      <c r="P461" s="120">
        <v>0</v>
      </c>
      <c r="Q461" s="120">
        <v>0</v>
      </c>
      <c r="R461" s="120">
        <v>0</v>
      </c>
      <c r="S461" s="47"/>
    </row>
    <row r="462" spans="1:19" ht="12.75" customHeight="1" x14ac:dyDescent="0.2">
      <c r="A462" s="511"/>
      <c r="B462" s="511"/>
      <c r="C462" s="53" t="s">
        <v>3</v>
      </c>
      <c r="D462" s="54">
        <v>21</v>
      </c>
      <c r="E462" s="55">
        <v>0</v>
      </c>
      <c r="F462" s="55">
        <v>0</v>
      </c>
      <c r="G462" s="55">
        <v>0</v>
      </c>
      <c r="H462" s="55">
        <v>0</v>
      </c>
      <c r="I462" s="55">
        <v>0</v>
      </c>
      <c r="J462" s="55">
        <v>0</v>
      </c>
      <c r="K462" s="56">
        <v>0</v>
      </c>
      <c r="L462" s="46">
        <v>0</v>
      </c>
      <c r="M462" s="117"/>
      <c r="N462" s="119">
        <v>0</v>
      </c>
      <c r="O462" s="119">
        <v>0</v>
      </c>
      <c r="P462" s="119"/>
      <c r="Q462" s="119">
        <v>0</v>
      </c>
      <c r="R462" s="119">
        <v>0</v>
      </c>
      <c r="S462" s="47"/>
    </row>
    <row r="463" spans="1:19" ht="9" customHeight="1" x14ac:dyDescent="0.2">
      <c r="A463" s="511"/>
      <c r="B463" s="511"/>
      <c r="C463" s="48" t="s">
        <v>4</v>
      </c>
      <c r="D463" s="49">
        <v>27</v>
      </c>
      <c r="E463" s="50">
        <v>0</v>
      </c>
      <c r="F463" s="50">
        <v>0</v>
      </c>
      <c r="G463" s="50">
        <v>0</v>
      </c>
      <c r="H463" s="50">
        <v>0</v>
      </c>
      <c r="I463" s="50">
        <v>0</v>
      </c>
      <c r="J463" s="51">
        <v>0</v>
      </c>
      <c r="K463" s="50">
        <v>0</v>
      </c>
      <c r="L463" s="73">
        <v>0</v>
      </c>
      <c r="M463" s="118"/>
      <c r="N463" s="120">
        <v>0</v>
      </c>
      <c r="O463" s="120">
        <v>0</v>
      </c>
      <c r="P463" s="120">
        <v>0</v>
      </c>
      <c r="Q463" s="120">
        <v>0</v>
      </c>
      <c r="R463" s="120">
        <v>0</v>
      </c>
      <c r="S463" s="47"/>
    </row>
    <row r="464" spans="1:19" ht="12.75" customHeight="1" x14ac:dyDescent="0.2">
      <c r="A464" s="511"/>
      <c r="B464" s="511"/>
      <c r="C464" s="53" t="s">
        <v>3</v>
      </c>
      <c r="D464" s="54">
        <v>28</v>
      </c>
      <c r="E464" s="55">
        <v>0</v>
      </c>
      <c r="F464" s="55">
        <v>0</v>
      </c>
      <c r="G464" s="55">
        <v>0</v>
      </c>
      <c r="H464" s="55">
        <v>0</v>
      </c>
      <c r="I464" s="55">
        <v>0</v>
      </c>
      <c r="J464" s="55">
        <v>0</v>
      </c>
      <c r="K464" s="56">
        <v>0</v>
      </c>
      <c r="L464" s="46">
        <v>0</v>
      </c>
      <c r="M464" s="117"/>
      <c r="N464" s="119">
        <v>0</v>
      </c>
      <c r="O464" s="119">
        <v>0</v>
      </c>
      <c r="P464" s="119"/>
      <c r="Q464" s="119">
        <v>0</v>
      </c>
      <c r="R464" s="119">
        <v>0</v>
      </c>
      <c r="S464" s="47"/>
    </row>
    <row r="465" spans="1:19" ht="9" customHeight="1" x14ac:dyDescent="0.2">
      <c r="A465" s="511"/>
      <c r="B465" s="511"/>
      <c r="C465" s="48" t="s">
        <v>4</v>
      </c>
      <c r="D465" s="49">
        <v>34</v>
      </c>
      <c r="E465" s="50">
        <v>0</v>
      </c>
      <c r="F465" s="50">
        <v>0</v>
      </c>
      <c r="G465" s="50">
        <v>0</v>
      </c>
      <c r="H465" s="50">
        <v>0</v>
      </c>
      <c r="I465" s="50">
        <v>0</v>
      </c>
      <c r="J465" s="51">
        <v>0</v>
      </c>
      <c r="K465" s="50">
        <v>0</v>
      </c>
      <c r="L465" s="73">
        <v>0</v>
      </c>
      <c r="M465" s="118"/>
      <c r="N465" s="120">
        <v>0</v>
      </c>
      <c r="O465" s="120">
        <v>0</v>
      </c>
      <c r="P465" s="120">
        <v>0</v>
      </c>
      <c r="Q465" s="120">
        <v>0</v>
      </c>
      <c r="R465" s="120">
        <v>0</v>
      </c>
      <c r="S465" s="47"/>
    </row>
    <row r="466" spans="1:19" ht="12.75" customHeight="1" x14ac:dyDescent="0.2">
      <c r="A466" s="511"/>
      <c r="B466" s="511"/>
      <c r="C466" s="53" t="s">
        <v>3</v>
      </c>
      <c r="D466" s="54">
        <v>35</v>
      </c>
      <c r="E466" s="55">
        <v>0</v>
      </c>
      <c r="F466" s="55">
        <v>0</v>
      </c>
      <c r="G466" s="55">
        <v>0</v>
      </c>
      <c r="H466" s="55">
        <v>0</v>
      </c>
      <c r="I466" s="55">
        <v>0</v>
      </c>
      <c r="J466" s="55">
        <v>0</v>
      </c>
      <c r="K466" s="56">
        <v>0</v>
      </c>
      <c r="L466" s="46">
        <v>0</v>
      </c>
      <c r="M466" s="117"/>
      <c r="N466" s="119">
        <v>0</v>
      </c>
      <c r="O466" s="119">
        <v>0</v>
      </c>
      <c r="P466" s="119"/>
      <c r="Q466" s="119">
        <v>0</v>
      </c>
      <c r="R466" s="119">
        <v>0</v>
      </c>
      <c r="S466" s="47"/>
    </row>
    <row r="467" spans="1:19" ht="9" customHeight="1" x14ac:dyDescent="0.2">
      <c r="A467" s="512"/>
      <c r="B467" s="512"/>
      <c r="C467" s="58" t="s">
        <v>4</v>
      </c>
      <c r="D467" s="59"/>
      <c r="E467" s="61">
        <v>0</v>
      </c>
      <c r="F467" s="61">
        <v>0</v>
      </c>
      <c r="G467" s="61">
        <v>0</v>
      </c>
      <c r="H467" s="61">
        <v>0</v>
      </c>
      <c r="I467" s="61">
        <v>0</v>
      </c>
      <c r="J467" s="60">
        <v>0</v>
      </c>
      <c r="K467" s="61">
        <v>0</v>
      </c>
      <c r="L467" s="73">
        <v>0</v>
      </c>
      <c r="M467" s="118"/>
      <c r="N467" s="120">
        <v>0</v>
      </c>
      <c r="O467" s="120">
        <v>0</v>
      </c>
      <c r="P467" s="120">
        <v>0</v>
      </c>
      <c r="Q467" s="120">
        <v>0</v>
      </c>
      <c r="R467" s="120">
        <v>0</v>
      </c>
      <c r="S467" s="47"/>
    </row>
    <row r="468" spans="1:19" ht="12.75" customHeight="1" x14ac:dyDescent="0.2">
      <c r="A468" s="492">
        <v>36770</v>
      </c>
      <c r="B468" s="492">
        <v>36891</v>
      </c>
      <c r="C468" s="42" t="s">
        <v>3</v>
      </c>
      <c r="D468" s="43">
        <v>0</v>
      </c>
      <c r="E468" s="44">
        <v>11355.34</v>
      </c>
      <c r="F468" s="44">
        <v>0</v>
      </c>
      <c r="G468" s="44">
        <v>0</v>
      </c>
      <c r="H468" s="44">
        <v>6641.4</v>
      </c>
      <c r="I468" s="44">
        <v>0</v>
      </c>
      <c r="J468" s="44">
        <v>1499.73</v>
      </c>
      <c r="K468" s="45">
        <v>17996.740000000002</v>
      </c>
      <c r="L468" s="46">
        <v>19496.47</v>
      </c>
      <c r="M468" s="117"/>
      <c r="N468" s="119">
        <v>17996.740000000002</v>
      </c>
      <c r="O468" s="119">
        <v>11355.34</v>
      </c>
      <c r="P468" s="119"/>
      <c r="Q468" s="119">
        <v>21540.43</v>
      </c>
      <c r="R468" s="119">
        <v>20040.7</v>
      </c>
      <c r="S468" s="47"/>
    </row>
    <row r="469" spans="1:19" ht="9" customHeight="1" x14ac:dyDescent="0.2">
      <c r="A469" s="493"/>
      <c r="B469" s="493"/>
      <c r="C469" s="48" t="s">
        <v>4</v>
      </c>
      <c r="D469" s="49">
        <v>2</v>
      </c>
      <c r="E469" s="50">
        <v>21987004</v>
      </c>
      <c r="F469" s="50">
        <v>0</v>
      </c>
      <c r="G469" s="50">
        <v>0</v>
      </c>
      <c r="H469" s="50">
        <v>12859544</v>
      </c>
      <c r="I469" s="50">
        <v>0</v>
      </c>
      <c r="J469" s="51">
        <v>2903882</v>
      </c>
      <c r="K469" s="50">
        <v>34846548</v>
      </c>
      <c r="L469" s="73">
        <v>37750430</v>
      </c>
      <c r="M469" s="118"/>
      <c r="N469" s="120">
        <v>34846548</v>
      </c>
      <c r="O469" s="120">
        <v>21987004</v>
      </c>
      <c r="P469" s="120">
        <v>0</v>
      </c>
      <c r="Q469" s="120">
        <v>41708088</v>
      </c>
      <c r="R469" s="120">
        <v>38804206</v>
      </c>
      <c r="S469" s="47"/>
    </row>
    <row r="470" spans="1:19" ht="12.75" customHeight="1" x14ac:dyDescent="0.2">
      <c r="A470" s="511">
        <v>36770</v>
      </c>
      <c r="B470" s="511">
        <v>36891</v>
      </c>
      <c r="C470" s="53" t="s">
        <v>3</v>
      </c>
      <c r="D470" s="54">
        <v>3</v>
      </c>
      <c r="E470" s="55">
        <v>11877.47</v>
      </c>
      <c r="F470" s="55">
        <v>0</v>
      </c>
      <c r="G470" s="55">
        <v>0</v>
      </c>
      <c r="H470" s="55">
        <v>6641.4</v>
      </c>
      <c r="I470" s="55">
        <v>0</v>
      </c>
      <c r="J470" s="55">
        <v>1543.24</v>
      </c>
      <c r="K470" s="56">
        <v>18518.87</v>
      </c>
      <c r="L470" s="46">
        <v>20062.11</v>
      </c>
      <c r="M470" s="117"/>
      <c r="N470" s="119">
        <v>18518.87</v>
      </c>
      <c r="O470" s="119">
        <v>11877.47</v>
      </c>
      <c r="P470" s="119"/>
      <c r="Q470" s="119">
        <v>22200.05</v>
      </c>
      <c r="R470" s="119">
        <v>20656.810000000001</v>
      </c>
      <c r="S470" s="47"/>
    </row>
    <row r="471" spans="1:19" ht="9" customHeight="1" x14ac:dyDescent="0.2">
      <c r="A471" s="511"/>
      <c r="B471" s="511"/>
      <c r="C471" s="48" t="s">
        <v>4</v>
      </c>
      <c r="D471" s="49">
        <v>8</v>
      </c>
      <c r="E471" s="50">
        <v>22997989</v>
      </c>
      <c r="F471" s="50">
        <v>0</v>
      </c>
      <c r="G471" s="50">
        <v>0</v>
      </c>
      <c r="H471" s="50">
        <v>12859544</v>
      </c>
      <c r="I471" s="50">
        <v>0</v>
      </c>
      <c r="J471" s="51">
        <v>2988129</v>
      </c>
      <c r="K471" s="50">
        <v>35857532</v>
      </c>
      <c r="L471" s="73">
        <v>38845662</v>
      </c>
      <c r="M471" s="118"/>
      <c r="N471" s="120">
        <v>35857532</v>
      </c>
      <c r="O471" s="120">
        <v>22997989</v>
      </c>
      <c r="P471" s="120">
        <v>0</v>
      </c>
      <c r="Q471" s="120">
        <v>42985291</v>
      </c>
      <c r="R471" s="120">
        <v>39997161</v>
      </c>
      <c r="S471" s="47"/>
    </row>
    <row r="472" spans="1:19" ht="12.75" customHeight="1" x14ac:dyDescent="0.2">
      <c r="A472" s="511"/>
      <c r="B472" s="511"/>
      <c r="C472" s="53" t="s">
        <v>3</v>
      </c>
      <c r="D472" s="54">
        <v>9</v>
      </c>
      <c r="E472" s="55">
        <v>13502.76</v>
      </c>
      <c r="F472" s="55">
        <v>0</v>
      </c>
      <c r="G472" s="55">
        <v>0</v>
      </c>
      <c r="H472" s="55">
        <v>6641.4</v>
      </c>
      <c r="I472" s="55">
        <v>0</v>
      </c>
      <c r="J472" s="55">
        <v>1678.68</v>
      </c>
      <c r="K472" s="56">
        <v>20144.16</v>
      </c>
      <c r="L472" s="46">
        <v>21822.84</v>
      </c>
      <c r="M472" s="117"/>
      <c r="N472" s="119">
        <v>20144.16</v>
      </c>
      <c r="O472" s="119">
        <v>13502.76</v>
      </c>
      <c r="P472" s="119"/>
      <c r="Q472" s="119">
        <v>24253.34</v>
      </c>
      <c r="R472" s="119">
        <v>22574.66</v>
      </c>
      <c r="S472" s="47"/>
    </row>
    <row r="473" spans="1:19" ht="9" customHeight="1" x14ac:dyDescent="0.2">
      <c r="A473" s="511"/>
      <c r="B473" s="511"/>
      <c r="C473" s="48" t="s">
        <v>4</v>
      </c>
      <c r="D473" s="49">
        <v>14</v>
      </c>
      <c r="E473" s="50">
        <v>26144989</v>
      </c>
      <c r="F473" s="50">
        <v>0</v>
      </c>
      <c r="G473" s="50">
        <v>0</v>
      </c>
      <c r="H473" s="50">
        <v>12859544</v>
      </c>
      <c r="I473" s="50">
        <v>0</v>
      </c>
      <c r="J473" s="51">
        <v>3250378</v>
      </c>
      <c r="K473" s="50">
        <v>39004533</v>
      </c>
      <c r="L473" s="73">
        <v>42254910</v>
      </c>
      <c r="M473" s="118"/>
      <c r="N473" s="120">
        <v>39004533</v>
      </c>
      <c r="O473" s="120">
        <v>26144989</v>
      </c>
      <c r="P473" s="120">
        <v>0</v>
      </c>
      <c r="Q473" s="120">
        <v>46961015</v>
      </c>
      <c r="R473" s="120">
        <v>43710637</v>
      </c>
      <c r="S473" s="47"/>
    </row>
    <row r="474" spans="1:19" ht="12.75" customHeight="1" x14ac:dyDescent="0.2">
      <c r="A474" s="511"/>
      <c r="B474" s="511"/>
      <c r="C474" s="53" t="s">
        <v>3</v>
      </c>
      <c r="D474" s="54">
        <v>15</v>
      </c>
      <c r="E474" s="55">
        <v>15398.68</v>
      </c>
      <c r="F474" s="55">
        <v>0</v>
      </c>
      <c r="G474" s="55">
        <v>0</v>
      </c>
      <c r="H474" s="55">
        <v>6641.4</v>
      </c>
      <c r="I474" s="55">
        <v>0</v>
      </c>
      <c r="J474" s="55">
        <v>1836.67</v>
      </c>
      <c r="K474" s="56">
        <v>22040.080000000002</v>
      </c>
      <c r="L474" s="46">
        <v>23876.75</v>
      </c>
      <c r="M474" s="117"/>
      <c r="N474" s="119">
        <v>22040.080000000002</v>
      </c>
      <c r="O474" s="119">
        <v>15398.68</v>
      </c>
      <c r="P474" s="119"/>
      <c r="Q474" s="119">
        <v>26648.51</v>
      </c>
      <c r="R474" s="119">
        <v>24811.84</v>
      </c>
      <c r="S474" s="47"/>
    </row>
    <row r="475" spans="1:19" ht="9" customHeight="1" x14ac:dyDescent="0.2">
      <c r="A475" s="511"/>
      <c r="B475" s="511"/>
      <c r="C475" s="48" t="s">
        <v>4</v>
      </c>
      <c r="D475" s="49">
        <v>20</v>
      </c>
      <c r="E475" s="50">
        <v>29816002</v>
      </c>
      <c r="F475" s="50">
        <v>0</v>
      </c>
      <c r="G475" s="50">
        <v>0</v>
      </c>
      <c r="H475" s="50">
        <v>12859544</v>
      </c>
      <c r="I475" s="50">
        <v>0</v>
      </c>
      <c r="J475" s="51">
        <v>3556289</v>
      </c>
      <c r="K475" s="50">
        <v>42675546</v>
      </c>
      <c r="L475" s="73">
        <v>46231835</v>
      </c>
      <c r="M475" s="118"/>
      <c r="N475" s="120">
        <v>42675546</v>
      </c>
      <c r="O475" s="120">
        <v>29816002</v>
      </c>
      <c r="P475" s="120">
        <v>0</v>
      </c>
      <c r="Q475" s="120">
        <v>51598710</v>
      </c>
      <c r="R475" s="120">
        <v>48042421</v>
      </c>
      <c r="S475" s="47"/>
    </row>
    <row r="476" spans="1:19" ht="12.75" customHeight="1" x14ac:dyDescent="0.2">
      <c r="A476" s="511"/>
      <c r="B476" s="511"/>
      <c r="C476" s="53" t="s">
        <v>3</v>
      </c>
      <c r="D476" s="54">
        <v>21</v>
      </c>
      <c r="E476" s="55">
        <v>17423.189999999999</v>
      </c>
      <c r="F476" s="55">
        <v>0</v>
      </c>
      <c r="G476" s="55">
        <v>0</v>
      </c>
      <c r="H476" s="55">
        <v>6641.4</v>
      </c>
      <c r="I476" s="55">
        <v>0</v>
      </c>
      <c r="J476" s="55">
        <v>2005.38</v>
      </c>
      <c r="K476" s="56">
        <v>24064.59</v>
      </c>
      <c r="L476" s="46">
        <v>26069.97</v>
      </c>
      <c r="M476" s="117"/>
      <c r="N476" s="119">
        <v>24064.59</v>
      </c>
      <c r="O476" s="119">
        <v>17423.189999999999</v>
      </c>
      <c r="P476" s="119"/>
      <c r="Q476" s="119">
        <v>29206.14</v>
      </c>
      <c r="R476" s="119">
        <v>27200.76</v>
      </c>
      <c r="S476" s="47"/>
    </row>
    <row r="477" spans="1:19" ht="9" customHeight="1" x14ac:dyDescent="0.2">
      <c r="A477" s="511"/>
      <c r="B477" s="511"/>
      <c r="C477" s="48" t="s">
        <v>4</v>
      </c>
      <c r="D477" s="49">
        <v>27</v>
      </c>
      <c r="E477" s="50">
        <v>33736000</v>
      </c>
      <c r="F477" s="50">
        <v>0</v>
      </c>
      <c r="G477" s="50">
        <v>0</v>
      </c>
      <c r="H477" s="50">
        <v>12859544</v>
      </c>
      <c r="I477" s="50">
        <v>0</v>
      </c>
      <c r="J477" s="51">
        <v>3882957</v>
      </c>
      <c r="K477" s="50">
        <v>46595544</v>
      </c>
      <c r="L477" s="73">
        <v>50478501</v>
      </c>
      <c r="M477" s="118"/>
      <c r="N477" s="120">
        <v>46595544</v>
      </c>
      <c r="O477" s="120">
        <v>33736000</v>
      </c>
      <c r="P477" s="120">
        <v>0</v>
      </c>
      <c r="Q477" s="120">
        <v>56550973</v>
      </c>
      <c r="R477" s="120">
        <v>52668016</v>
      </c>
      <c r="S477" s="47"/>
    </row>
    <row r="478" spans="1:19" ht="12.75" customHeight="1" x14ac:dyDescent="0.2">
      <c r="A478" s="511"/>
      <c r="B478" s="511"/>
      <c r="C478" s="53" t="s">
        <v>3</v>
      </c>
      <c r="D478" s="54">
        <v>28</v>
      </c>
      <c r="E478" s="55">
        <v>19510.71</v>
      </c>
      <c r="F478" s="55">
        <v>0</v>
      </c>
      <c r="G478" s="55">
        <v>0</v>
      </c>
      <c r="H478" s="55">
        <v>6641.4</v>
      </c>
      <c r="I478" s="55">
        <v>0</v>
      </c>
      <c r="J478" s="55">
        <v>2179.34</v>
      </c>
      <c r="K478" s="56">
        <v>26152.11</v>
      </c>
      <c r="L478" s="46">
        <v>28331.45</v>
      </c>
      <c r="M478" s="117"/>
      <c r="N478" s="119">
        <v>26152.11</v>
      </c>
      <c r="O478" s="119">
        <v>19510.71</v>
      </c>
      <c r="P478" s="119"/>
      <c r="Q478" s="119">
        <v>31843.38</v>
      </c>
      <c r="R478" s="119">
        <v>29664.04</v>
      </c>
      <c r="S478" s="47"/>
    </row>
    <row r="479" spans="1:19" ht="9" customHeight="1" x14ac:dyDescent="0.2">
      <c r="A479" s="511"/>
      <c r="B479" s="511"/>
      <c r="C479" s="48" t="s">
        <v>4</v>
      </c>
      <c r="D479" s="49">
        <v>34</v>
      </c>
      <c r="E479" s="50">
        <v>37778002</v>
      </c>
      <c r="F479" s="50">
        <v>0</v>
      </c>
      <c r="G479" s="50">
        <v>0</v>
      </c>
      <c r="H479" s="50">
        <v>12859544</v>
      </c>
      <c r="I479" s="50">
        <v>0</v>
      </c>
      <c r="J479" s="51">
        <v>4219791</v>
      </c>
      <c r="K479" s="50">
        <v>50637546</v>
      </c>
      <c r="L479" s="73">
        <v>54857337</v>
      </c>
      <c r="M479" s="118"/>
      <c r="N479" s="120">
        <v>50637546</v>
      </c>
      <c r="O479" s="120">
        <v>37778002</v>
      </c>
      <c r="P479" s="120">
        <v>0</v>
      </c>
      <c r="Q479" s="120">
        <v>61657381</v>
      </c>
      <c r="R479" s="120">
        <v>57437591</v>
      </c>
      <c r="S479" s="47"/>
    </row>
    <row r="480" spans="1:19" ht="12.75" customHeight="1" x14ac:dyDescent="0.2">
      <c r="A480" s="511"/>
      <c r="B480" s="511"/>
      <c r="C480" s="53" t="s">
        <v>3</v>
      </c>
      <c r="D480" s="54">
        <v>35</v>
      </c>
      <c r="E480" s="55">
        <v>21534.19</v>
      </c>
      <c r="F480" s="55">
        <v>0</v>
      </c>
      <c r="G480" s="55">
        <v>0</v>
      </c>
      <c r="H480" s="55">
        <v>6641.4</v>
      </c>
      <c r="I480" s="55">
        <v>0</v>
      </c>
      <c r="J480" s="55">
        <v>2347.9699999999998</v>
      </c>
      <c r="K480" s="56">
        <v>28175.59</v>
      </c>
      <c r="L480" s="46">
        <v>30523.56</v>
      </c>
      <c r="M480" s="117"/>
      <c r="N480" s="119">
        <v>28175.59</v>
      </c>
      <c r="O480" s="119">
        <v>21534.19</v>
      </c>
      <c r="P480" s="119"/>
      <c r="Q480" s="119">
        <v>34399.71</v>
      </c>
      <c r="R480" s="119">
        <v>32051.74</v>
      </c>
      <c r="S480" s="47"/>
    </row>
    <row r="481" spans="1:19" ht="9" customHeight="1" x14ac:dyDescent="0.2">
      <c r="A481" s="512"/>
      <c r="B481" s="512"/>
      <c r="C481" s="58" t="s">
        <v>4</v>
      </c>
      <c r="D481" s="59"/>
      <c r="E481" s="61">
        <v>41696006</v>
      </c>
      <c r="F481" s="61">
        <v>0</v>
      </c>
      <c r="G481" s="61">
        <v>0</v>
      </c>
      <c r="H481" s="61">
        <v>12859544</v>
      </c>
      <c r="I481" s="61">
        <v>0</v>
      </c>
      <c r="J481" s="60">
        <v>4546304</v>
      </c>
      <c r="K481" s="61">
        <v>54555550</v>
      </c>
      <c r="L481" s="73">
        <v>59101854</v>
      </c>
      <c r="M481" s="118"/>
      <c r="N481" s="120">
        <v>54555550</v>
      </c>
      <c r="O481" s="120">
        <v>41696006</v>
      </c>
      <c r="P481" s="120">
        <v>0</v>
      </c>
      <c r="Q481" s="120">
        <v>66607126</v>
      </c>
      <c r="R481" s="120">
        <v>62060823</v>
      </c>
      <c r="S481" s="47"/>
    </row>
    <row r="482" spans="1:19" ht="12.75" customHeight="1" x14ac:dyDescent="0.2">
      <c r="A482" s="492">
        <v>36892</v>
      </c>
      <c r="B482" s="492">
        <v>37256</v>
      </c>
      <c r="C482" s="42" t="s">
        <v>3</v>
      </c>
      <c r="D482" s="43">
        <v>0</v>
      </c>
      <c r="E482" s="44">
        <v>11714.79</v>
      </c>
      <c r="F482" s="44">
        <v>0</v>
      </c>
      <c r="G482" s="44">
        <v>0</v>
      </c>
      <c r="H482" s="44">
        <v>6641.4</v>
      </c>
      <c r="I482" s="44">
        <v>0</v>
      </c>
      <c r="J482" s="44">
        <v>1529.68</v>
      </c>
      <c r="K482" s="45">
        <v>18356.189999999999</v>
      </c>
      <c r="L482" s="46">
        <v>19885.87</v>
      </c>
      <c r="M482" s="117"/>
      <c r="N482" s="119">
        <v>18356.189999999999</v>
      </c>
      <c r="O482" s="119">
        <v>11714.79</v>
      </c>
      <c r="P482" s="131"/>
      <c r="Q482" s="119">
        <v>21994.53</v>
      </c>
      <c r="R482" s="119">
        <v>20464.849999999999</v>
      </c>
      <c r="S482" s="47"/>
    </row>
    <row r="483" spans="1:19" ht="9" customHeight="1" x14ac:dyDescent="0.2">
      <c r="A483" s="493"/>
      <c r="B483" s="493"/>
      <c r="C483" s="48" t="s">
        <v>4</v>
      </c>
      <c r="D483" s="49">
        <v>2</v>
      </c>
      <c r="E483" s="50">
        <v>22682996</v>
      </c>
      <c r="F483" s="50">
        <v>0</v>
      </c>
      <c r="G483" s="50">
        <v>0</v>
      </c>
      <c r="H483" s="50">
        <v>12859544</v>
      </c>
      <c r="I483" s="50">
        <v>0</v>
      </c>
      <c r="J483" s="51">
        <v>2961873</v>
      </c>
      <c r="K483" s="50">
        <v>35542540</v>
      </c>
      <c r="L483" s="73">
        <v>38504414</v>
      </c>
      <c r="M483" s="118"/>
      <c r="N483" s="120">
        <v>35542540</v>
      </c>
      <c r="O483" s="120">
        <v>22682996</v>
      </c>
      <c r="P483" s="132"/>
      <c r="Q483" s="120">
        <v>42587349</v>
      </c>
      <c r="R483" s="120">
        <v>39625475</v>
      </c>
      <c r="S483" s="47"/>
    </row>
    <row r="484" spans="1:19" ht="12.75" customHeight="1" x14ac:dyDescent="0.2">
      <c r="A484" s="511">
        <v>36892</v>
      </c>
      <c r="B484" s="511">
        <v>37256</v>
      </c>
      <c r="C484" s="53" t="s">
        <v>3</v>
      </c>
      <c r="D484" s="54">
        <v>3</v>
      </c>
      <c r="E484" s="55">
        <v>12249.32</v>
      </c>
      <c r="F484" s="55">
        <v>0</v>
      </c>
      <c r="G484" s="55">
        <v>0</v>
      </c>
      <c r="H484" s="55">
        <v>6641.4</v>
      </c>
      <c r="I484" s="55">
        <v>0</v>
      </c>
      <c r="J484" s="55">
        <v>1574.23</v>
      </c>
      <c r="K484" s="56">
        <v>18890.72</v>
      </c>
      <c r="L484" s="46">
        <v>20464.95</v>
      </c>
      <c r="M484" s="117"/>
      <c r="N484" s="119">
        <v>18890.72</v>
      </c>
      <c r="O484" s="119">
        <v>12249.32</v>
      </c>
      <c r="P484" s="131"/>
      <c r="Q484" s="119">
        <v>22669.83</v>
      </c>
      <c r="R484" s="119">
        <v>21095.599999999999</v>
      </c>
      <c r="S484" s="47"/>
    </row>
    <row r="485" spans="1:19" ht="9" customHeight="1" x14ac:dyDescent="0.2">
      <c r="A485" s="511"/>
      <c r="B485" s="511"/>
      <c r="C485" s="48" t="s">
        <v>4</v>
      </c>
      <c r="D485" s="49">
        <v>8</v>
      </c>
      <c r="E485" s="50">
        <v>23717991</v>
      </c>
      <c r="F485" s="50">
        <v>0</v>
      </c>
      <c r="G485" s="50">
        <v>0</v>
      </c>
      <c r="H485" s="50">
        <v>12859544</v>
      </c>
      <c r="I485" s="50">
        <v>0</v>
      </c>
      <c r="J485" s="51">
        <v>3048134</v>
      </c>
      <c r="K485" s="50">
        <v>36577534</v>
      </c>
      <c r="L485" s="73">
        <v>39625669</v>
      </c>
      <c r="M485" s="118"/>
      <c r="N485" s="120">
        <v>36577534</v>
      </c>
      <c r="O485" s="120">
        <v>23717991</v>
      </c>
      <c r="P485" s="132"/>
      <c r="Q485" s="120">
        <v>43894912</v>
      </c>
      <c r="R485" s="120">
        <v>40846777</v>
      </c>
      <c r="S485" s="47"/>
    </row>
    <row r="486" spans="1:19" ht="12.75" customHeight="1" x14ac:dyDescent="0.2">
      <c r="A486" s="511"/>
      <c r="B486" s="511"/>
      <c r="C486" s="53" t="s">
        <v>3</v>
      </c>
      <c r="D486" s="54">
        <v>9</v>
      </c>
      <c r="E486" s="55">
        <v>13905.6</v>
      </c>
      <c r="F486" s="55">
        <v>0</v>
      </c>
      <c r="G486" s="55">
        <v>0</v>
      </c>
      <c r="H486" s="55">
        <v>6641.4</v>
      </c>
      <c r="I486" s="55">
        <v>0</v>
      </c>
      <c r="J486" s="55">
        <v>1712.25</v>
      </c>
      <c r="K486" s="56">
        <v>20547</v>
      </c>
      <c r="L486" s="46">
        <v>22259.25</v>
      </c>
      <c r="M486" s="117"/>
      <c r="N486" s="119">
        <v>20547</v>
      </c>
      <c r="O486" s="119">
        <v>13905.6</v>
      </c>
      <c r="P486" s="131"/>
      <c r="Q486" s="119">
        <v>24762.26</v>
      </c>
      <c r="R486" s="119">
        <v>23050.01</v>
      </c>
      <c r="S486" s="47"/>
    </row>
    <row r="487" spans="1:19" ht="9" customHeight="1" x14ac:dyDescent="0.2">
      <c r="A487" s="511"/>
      <c r="B487" s="511"/>
      <c r="C487" s="48" t="s">
        <v>4</v>
      </c>
      <c r="D487" s="49">
        <v>14</v>
      </c>
      <c r="E487" s="50">
        <v>26924996</v>
      </c>
      <c r="F487" s="50">
        <v>0</v>
      </c>
      <c r="G487" s="50">
        <v>0</v>
      </c>
      <c r="H487" s="50">
        <v>12859544</v>
      </c>
      <c r="I487" s="50">
        <v>0</v>
      </c>
      <c r="J487" s="51">
        <v>3315378</v>
      </c>
      <c r="K487" s="50">
        <v>39784540</v>
      </c>
      <c r="L487" s="73">
        <v>43099918</v>
      </c>
      <c r="M487" s="118"/>
      <c r="N487" s="120">
        <v>39784540</v>
      </c>
      <c r="O487" s="120">
        <v>26924996</v>
      </c>
      <c r="P487" s="132"/>
      <c r="Q487" s="120">
        <v>47946421</v>
      </c>
      <c r="R487" s="120">
        <v>44631043</v>
      </c>
      <c r="S487" s="47"/>
    </row>
    <row r="488" spans="1:19" ht="12.75" customHeight="1" x14ac:dyDescent="0.2">
      <c r="A488" s="511"/>
      <c r="B488" s="511"/>
      <c r="C488" s="53" t="s">
        <v>3</v>
      </c>
      <c r="D488" s="54">
        <v>15</v>
      </c>
      <c r="E488" s="55">
        <v>15838.7</v>
      </c>
      <c r="F488" s="55">
        <v>0</v>
      </c>
      <c r="G488" s="55">
        <v>0</v>
      </c>
      <c r="H488" s="55">
        <v>6641.4</v>
      </c>
      <c r="I488" s="55">
        <v>0</v>
      </c>
      <c r="J488" s="55">
        <v>1873.34</v>
      </c>
      <c r="K488" s="56">
        <v>22480.1</v>
      </c>
      <c r="L488" s="46">
        <v>24353.439999999999</v>
      </c>
      <c r="M488" s="117"/>
      <c r="N488" s="119">
        <v>22480.1</v>
      </c>
      <c r="O488" s="119">
        <v>15838.7</v>
      </c>
      <c r="P488" s="131"/>
      <c r="Q488" s="119">
        <v>27204.41</v>
      </c>
      <c r="R488" s="119">
        <v>25331.07</v>
      </c>
      <c r="S488" s="47"/>
    </row>
    <row r="489" spans="1:19" ht="9" customHeight="1" x14ac:dyDescent="0.2">
      <c r="A489" s="511"/>
      <c r="B489" s="511"/>
      <c r="C489" s="48" t="s">
        <v>4</v>
      </c>
      <c r="D489" s="49">
        <v>20</v>
      </c>
      <c r="E489" s="50">
        <v>30668000</v>
      </c>
      <c r="F489" s="50">
        <v>0</v>
      </c>
      <c r="G489" s="50">
        <v>0</v>
      </c>
      <c r="H489" s="50">
        <v>12859544</v>
      </c>
      <c r="I489" s="50">
        <v>0</v>
      </c>
      <c r="J489" s="51">
        <v>3627292</v>
      </c>
      <c r="K489" s="50">
        <v>43527543</v>
      </c>
      <c r="L489" s="73">
        <v>47154835</v>
      </c>
      <c r="M489" s="118"/>
      <c r="N489" s="120">
        <v>43527543</v>
      </c>
      <c r="O489" s="120">
        <v>30668000</v>
      </c>
      <c r="P489" s="132"/>
      <c r="Q489" s="120">
        <v>52675083</v>
      </c>
      <c r="R489" s="120">
        <v>49047791</v>
      </c>
      <c r="S489" s="47"/>
    </row>
    <row r="490" spans="1:19" ht="12.75" customHeight="1" x14ac:dyDescent="0.2">
      <c r="A490" s="511"/>
      <c r="B490" s="511"/>
      <c r="C490" s="53" t="s">
        <v>3</v>
      </c>
      <c r="D490" s="54">
        <v>21</v>
      </c>
      <c r="E490" s="55">
        <v>17906.59</v>
      </c>
      <c r="F490" s="55">
        <v>0</v>
      </c>
      <c r="G490" s="55">
        <v>0</v>
      </c>
      <c r="H490" s="55">
        <v>6641.4</v>
      </c>
      <c r="I490" s="55">
        <v>0</v>
      </c>
      <c r="J490" s="55">
        <v>2045.67</v>
      </c>
      <c r="K490" s="56">
        <v>24547.99</v>
      </c>
      <c r="L490" s="46">
        <v>26593.66</v>
      </c>
      <c r="M490" s="117"/>
      <c r="N490" s="119">
        <v>24547.99</v>
      </c>
      <c r="O490" s="119">
        <v>17906.59</v>
      </c>
      <c r="P490" s="131"/>
      <c r="Q490" s="119">
        <v>29816.85</v>
      </c>
      <c r="R490" s="119">
        <v>27771.18</v>
      </c>
      <c r="S490" s="47"/>
    </row>
    <row r="491" spans="1:19" ht="9" customHeight="1" x14ac:dyDescent="0.2">
      <c r="A491" s="511"/>
      <c r="B491" s="511"/>
      <c r="C491" s="48" t="s">
        <v>4</v>
      </c>
      <c r="D491" s="49">
        <v>27</v>
      </c>
      <c r="E491" s="50">
        <v>34671993</v>
      </c>
      <c r="F491" s="50">
        <v>0</v>
      </c>
      <c r="G491" s="50">
        <v>0</v>
      </c>
      <c r="H491" s="50">
        <v>12859544</v>
      </c>
      <c r="I491" s="50">
        <v>0</v>
      </c>
      <c r="J491" s="51">
        <v>3960969</v>
      </c>
      <c r="K491" s="50">
        <v>47531537</v>
      </c>
      <c r="L491" s="73">
        <v>51492506</v>
      </c>
      <c r="M491" s="118"/>
      <c r="N491" s="120">
        <v>47531537</v>
      </c>
      <c r="O491" s="120">
        <v>34671993</v>
      </c>
      <c r="P491" s="132"/>
      <c r="Q491" s="120">
        <v>57733472</v>
      </c>
      <c r="R491" s="120">
        <v>53772503</v>
      </c>
      <c r="S491" s="47"/>
    </row>
    <row r="492" spans="1:19" ht="12.75" customHeight="1" x14ac:dyDescent="0.2">
      <c r="A492" s="511"/>
      <c r="B492" s="511"/>
      <c r="C492" s="53" t="s">
        <v>3</v>
      </c>
      <c r="D492" s="54">
        <v>28</v>
      </c>
      <c r="E492" s="55">
        <v>20031.3</v>
      </c>
      <c r="F492" s="55">
        <v>0</v>
      </c>
      <c r="G492" s="55">
        <v>0</v>
      </c>
      <c r="H492" s="55">
        <v>6641.4</v>
      </c>
      <c r="I492" s="55">
        <v>0</v>
      </c>
      <c r="J492" s="55">
        <v>2222.73</v>
      </c>
      <c r="K492" s="56">
        <v>26672.7</v>
      </c>
      <c r="L492" s="46">
        <v>28895.43</v>
      </c>
      <c r="M492" s="117"/>
      <c r="N492" s="119">
        <v>26672.7</v>
      </c>
      <c r="O492" s="119">
        <v>20031.3</v>
      </c>
      <c r="P492" s="131"/>
      <c r="Q492" s="119">
        <v>32501.06</v>
      </c>
      <c r="R492" s="119">
        <v>30278.33</v>
      </c>
      <c r="S492" s="47"/>
    </row>
    <row r="493" spans="1:19" ht="9" customHeight="1" x14ac:dyDescent="0.2">
      <c r="A493" s="511"/>
      <c r="B493" s="511"/>
      <c r="C493" s="48" t="s">
        <v>4</v>
      </c>
      <c r="D493" s="49">
        <v>34</v>
      </c>
      <c r="E493" s="50">
        <v>38786005</v>
      </c>
      <c r="F493" s="50">
        <v>0</v>
      </c>
      <c r="G493" s="50">
        <v>0</v>
      </c>
      <c r="H493" s="50">
        <v>12859544</v>
      </c>
      <c r="I493" s="50">
        <v>0</v>
      </c>
      <c r="J493" s="51">
        <v>4303805</v>
      </c>
      <c r="K493" s="50">
        <v>51645549</v>
      </c>
      <c r="L493" s="73">
        <v>55949354</v>
      </c>
      <c r="M493" s="118"/>
      <c r="N493" s="120">
        <v>51645549</v>
      </c>
      <c r="O493" s="120">
        <v>38786005</v>
      </c>
      <c r="P493" s="132"/>
      <c r="Q493" s="120">
        <v>62930827</v>
      </c>
      <c r="R493" s="120">
        <v>58627022</v>
      </c>
      <c r="S493" s="47"/>
    </row>
    <row r="494" spans="1:19" ht="12.75" customHeight="1" x14ac:dyDescent="0.2">
      <c r="A494" s="511"/>
      <c r="B494" s="511"/>
      <c r="C494" s="53" t="s">
        <v>3</v>
      </c>
      <c r="D494" s="54">
        <v>35</v>
      </c>
      <c r="E494" s="55">
        <v>22098.16</v>
      </c>
      <c r="F494" s="55">
        <v>0</v>
      </c>
      <c r="G494" s="55">
        <v>0</v>
      </c>
      <c r="H494" s="55">
        <v>6641.4</v>
      </c>
      <c r="I494" s="55">
        <v>0</v>
      </c>
      <c r="J494" s="55">
        <v>2394.96</v>
      </c>
      <c r="K494" s="56">
        <v>28739.56</v>
      </c>
      <c r="L494" s="46">
        <v>31134.52</v>
      </c>
      <c r="M494" s="117"/>
      <c r="N494" s="119">
        <v>28739.56</v>
      </c>
      <c r="O494" s="119">
        <v>22098.16</v>
      </c>
      <c r="P494" s="131"/>
      <c r="Q494" s="119">
        <v>35112.19</v>
      </c>
      <c r="R494" s="119">
        <v>32717.23</v>
      </c>
      <c r="S494" s="47"/>
    </row>
    <row r="495" spans="1:19" ht="9" customHeight="1" x14ac:dyDescent="0.2">
      <c r="A495" s="512"/>
      <c r="B495" s="512"/>
      <c r="C495" s="58" t="s">
        <v>4</v>
      </c>
      <c r="D495" s="59"/>
      <c r="E495" s="61">
        <v>42788004</v>
      </c>
      <c r="F495" s="61">
        <v>0</v>
      </c>
      <c r="G495" s="61">
        <v>0</v>
      </c>
      <c r="H495" s="61">
        <v>12859544</v>
      </c>
      <c r="I495" s="61">
        <v>0</v>
      </c>
      <c r="J495" s="60">
        <v>4637289</v>
      </c>
      <c r="K495" s="61">
        <v>55647548</v>
      </c>
      <c r="L495" s="73">
        <v>60284837</v>
      </c>
      <c r="M495" s="118"/>
      <c r="N495" s="120">
        <v>55647548</v>
      </c>
      <c r="O495" s="120">
        <v>42788004</v>
      </c>
      <c r="P495" s="132"/>
      <c r="Q495" s="120">
        <v>67986680</v>
      </c>
      <c r="R495" s="120">
        <v>63349391</v>
      </c>
      <c r="S495" s="47"/>
    </row>
    <row r="496" spans="1:19" ht="12.75" customHeight="1" x14ac:dyDescent="0.2">
      <c r="A496" s="492">
        <v>37257</v>
      </c>
      <c r="B496" s="492">
        <v>37621</v>
      </c>
      <c r="C496" s="42" t="s">
        <v>3</v>
      </c>
      <c r="D496" s="43">
        <v>0</v>
      </c>
      <c r="E496" s="44">
        <v>12178.95</v>
      </c>
      <c r="F496" s="44">
        <v>0</v>
      </c>
      <c r="G496" s="44">
        <v>0</v>
      </c>
      <c r="H496" s="44">
        <v>6641.4</v>
      </c>
      <c r="I496" s="44">
        <v>0</v>
      </c>
      <c r="J496" s="44">
        <v>1568.36</v>
      </c>
      <c r="K496" s="45">
        <v>18820.349999999999</v>
      </c>
      <c r="L496" s="46">
        <v>20388.71</v>
      </c>
      <c r="M496" s="117"/>
      <c r="N496" s="119">
        <v>18820.349999999999</v>
      </c>
      <c r="O496" s="119">
        <v>12178.95</v>
      </c>
      <c r="P496" s="131"/>
      <c r="Q496" s="119">
        <v>22580.92</v>
      </c>
      <c r="R496" s="119">
        <v>21012.560000000001</v>
      </c>
      <c r="S496" s="47"/>
    </row>
    <row r="497" spans="1:19" ht="9" customHeight="1" x14ac:dyDescent="0.2">
      <c r="A497" s="493"/>
      <c r="B497" s="493"/>
      <c r="C497" s="48" t="s">
        <v>4</v>
      </c>
      <c r="D497" s="49">
        <v>2</v>
      </c>
      <c r="E497" s="50">
        <v>23581736</v>
      </c>
      <c r="F497" s="50">
        <v>0</v>
      </c>
      <c r="G497" s="50">
        <v>0</v>
      </c>
      <c r="H497" s="50">
        <v>12859544</v>
      </c>
      <c r="I497" s="50">
        <v>0</v>
      </c>
      <c r="J497" s="51">
        <v>3036768</v>
      </c>
      <c r="K497" s="50">
        <v>36441279</v>
      </c>
      <c r="L497" s="73">
        <v>39478048</v>
      </c>
      <c r="M497" s="118"/>
      <c r="N497" s="120">
        <v>36441279</v>
      </c>
      <c r="O497" s="120">
        <v>23581736</v>
      </c>
      <c r="P497" s="132"/>
      <c r="Q497" s="120">
        <v>43722758</v>
      </c>
      <c r="R497" s="120">
        <v>40685990</v>
      </c>
      <c r="S497" s="47"/>
    </row>
    <row r="498" spans="1:19" ht="12.75" customHeight="1" x14ac:dyDescent="0.2">
      <c r="A498" s="511">
        <v>37257</v>
      </c>
      <c r="B498" s="511">
        <v>37621</v>
      </c>
      <c r="C498" s="53" t="s">
        <v>3</v>
      </c>
      <c r="D498" s="54">
        <v>3</v>
      </c>
      <c r="E498" s="55">
        <v>12726.92</v>
      </c>
      <c r="F498" s="55">
        <v>0</v>
      </c>
      <c r="G498" s="55">
        <v>0</v>
      </c>
      <c r="H498" s="55">
        <v>6641.4</v>
      </c>
      <c r="I498" s="55">
        <v>0</v>
      </c>
      <c r="J498" s="55">
        <v>1614.03</v>
      </c>
      <c r="K498" s="56">
        <v>19368.32</v>
      </c>
      <c r="L498" s="46">
        <v>20982.35</v>
      </c>
      <c r="M498" s="117"/>
      <c r="N498" s="119">
        <v>19368.32</v>
      </c>
      <c r="O498" s="119">
        <v>12726.92</v>
      </c>
      <c r="P498" s="131"/>
      <c r="Q498" s="119">
        <v>23273.200000000001</v>
      </c>
      <c r="R498" s="119">
        <v>21659.17</v>
      </c>
      <c r="S498" s="47"/>
    </row>
    <row r="499" spans="1:19" ht="9" customHeight="1" x14ac:dyDescent="0.2">
      <c r="A499" s="511"/>
      <c r="B499" s="511"/>
      <c r="C499" s="48" t="s">
        <v>4</v>
      </c>
      <c r="D499" s="49">
        <v>8</v>
      </c>
      <c r="E499" s="50">
        <v>24642753</v>
      </c>
      <c r="F499" s="50">
        <v>0</v>
      </c>
      <c r="G499" s="50">
        <v>0</v>
      </c>
      <c r="H499" s="50">
        <v>12859544</v>
      </c>
      <c r="I499" s="50">
        <v>0</v>
      </c>
      <c r="J499" s="51">
        <v>3125198</v>
      </c>
      <c r="K499" s="50">
        <v>37502297</v>
      </c>
      <c r="L499" s="73">
        <v>40627495</v>
      </c>
      <c r="M499" s="118"/>
      <c r="N499" s="120">
        <v>37502297</v>
      </c>
      <c r="O499" s="120">
        <v>24642753</v>
      </c>
      <c r="P499" s="132"/>
      <c r="Q499" s="120">
        <v>45063199</v>
      </c>
      <c r="R499" s="120">
        <v>41938001</v>
      </c>
      <c r="S499" s="47"/>
    </row>
    <row r="500" spans="1:19" ht="12.75" customHeight="1" x14ac:dyDescent="0.2">
      <c r="A500" s="511"/>
      <c r="B500" s="511"/>
      <c r="C500" s="53" t="s">
        <v>3</v>
      </c>
      <c r="D500" s="54">
        <v>9</v>
      </c>
      <c r="E500" s="55">
        <v>14424.96</v>
      </c>
      <c r="F500" s="55">
        <v>0</v>
      </c>
      <c r="G500" s="55">
        <v>0</v>
      </c>
      <c r="H500" s="55">
        <v>6641.4</v>
      </c>
      <c r="I500" s="55">
        <v>0</v>
      </c>
      <c r="J500" s="55">
        <v>1755.53</v>
      </c>
      <c r="K500" s="56">
        <v>21066.36</v>
      </c>
      <c r="L500" s="46">
        <v>22821.89</v>
      </c>
      <c r="M500" s="117"/>
      <c r="N500" s="119">
        <v>21066.36</v>
      </c>
      <c r="O500" s="119">
        <v>14424.96</v>
      </c>
      <c r="P500" s="131"/>
      <c r="Q500" s="119">
        <v>25418.38</v>
      </c>
      <c r="R500" s="119">
        <v>23662.85</v>
      </c>
      <c r="S500" s="47"/>
    </row>
    <row r="501" spans="1:19" ht="9" customHeight="1" x14ac:dyDescent="0.2">
      <c r="A501" s="511"/>
      <c r="B501" s="511"/>
      <c r="C501" s="48" t="s">
        <v>4</v>
      </c>
      <c r="D501" s="49">
        <v>14</v>
      </c>
      <c r="E501" s="50">
        <v>27930617</v>
      </c>
      <c r="F501" s="50">
        <v>0</v>
      </c>
      <c r="G501" s="50">
        <v>0</v>
      </c>
      <c r="H501" s="50">
        <v>12859544</v>
      </c>
      <c r="I501" s="50">
        <v>0</v>
      </c>
      <c r="J501" s="51">
        <v>3399180</v>
      </c>
      <c r="K501" s="50">
        <v>40790161</v>
      </c>
      <c r="L501" s="73">
        <v>44189341</v>
      </c>
      <c r="M501" s="118"/>
      <c r="N501" s="120">
        <v>40790161</v>
      </c>
      <c r="O501" s="120">
        <v>27930617</v>
      </c>
      <c r="P501" s="132"/>
      <c r="Q501" s="120">
        <v>49216847</v>
      </c>
      <c r="R501" s="120">
        <v>45817667</v>
      </c>
      <c r="S501" s="47"/>
    </row>
    <row r="502" spans="1:19" ht="12.75" customHeight="1" x14ac:dyDescent="0.2">
      <c r="A502" s="511"/>
      <c r="B502" s="511"/>
      <c r="C502" s="53" t="s">
        <v>3</v>
      </c>
      <c r="D502" s="54">
        <v>15</v>
      </c>
      <c r="E502" s="55">
        <v>16406.78</v>
      </c>
      <c r="F502" s="55">
        <v>0</v>
      </c>
      <c r="G502" s="55">
        <v>0</v>
      </c>
      <c r="H502" s="55">
        <v>6641.4</v>
      </c>
      <c r="I502" s="55">
        <v>0</v>
      </c>
      <c r="J502" s="55">
        <v>1920.68</v>
      </c>
      <c r="K502" s="56">
        <v>23048.18</v>
      </c>
      <c r="L502" s="46">
        <v>24968.86</v>
      </c>
      <c r="M502" s="117"/>
      <c r="N502" s="119">
        <v>23048.18</v>
      </c>
      <c r="O502" s="119">
        <v>16406.78</v>
      </c>
      <c r="P502" s="131"/>
      <c r="Q502" s="119">
        <v>27922.080000000002</v>
      </c>
      <c r="R502" s="119">
        <v>26001.4</v>
      </c>
      <c r="S502" s="47"/>
    </row>
    <row r="503" spans="1:19" ht="9" customHeight="1" x14ac:dyDescent="0.2">
      <c r="A503" s="511"/>
      <c r="B503" s="511"/>
      <c r="C503" s="48" t="s">
        <v>4</v>
      </c>
      <c r="D503" s="49">
        <v>20</v>
      </c>
      <c r="E503" s="50">
        <v>31767956</v>
      </c>
      <c r="F503" s="50">
        <v>0</v>
      </c>
      <c r="G503" s="50">
        <v>0</v>
      </c>
      <c r="H503" s="50">
        <v>12859544</v>
      </c>
      <c r="I503" s="50">
        <v>0</v>
      </c>
      <c r="J503" s="51">
        <v>3718955</v>
      </c>
      <c r="K503" s="50">
        <v>44627499</v>
      </c>
      <c r="L503" s="73">
        <v>48346455</v>
      </c>
      <c r="M503" s="118"/>
      <c r="N503" s="120">
        <v>44627499</v>
      </c>
      <c r="O503" s="120">
        <v>31767956</v>
      </c>
      <c r="P503" s="132"/>
      <c r="Q503" s="120">
        <v>54064686</v>
      </c>
      <c r="R503" s="120">
        <v>50345731</v>
      </c>
      <c r="S503" s="47"/>
    </row>
    <row r="504" spans="1:19" ht="12.75" customHeight="1" x14ac:dyDescent="0.2">
      <c r="A504" s="511"/>
      <c r="B504" s="511"/>
      <c r="C504" s="53" t="s">
        <v>3</v>
      </c>
      <c r="D504" s="54">
        <v>21</v>
      </c>
      <c r="E504" s="55">
        <v>18526.75</v>
      </c>
      <c r="F504" s="55">
        <v>0</v>
      </c>
      <c r="G504" s="55">
        <v>0</v>
      </c>
      <c r="H504" s="55">
        <v>6641.4</v>
      </c>
      <c r="I504" s="55">
        <v>0</v>
      </c>
      <c r="J504" s="55">
        <v>2097.35</v>
      </c>
      <c r="K504" s="56">
        <v>25168.15</v>
      </c>
      <c r="L504" s="46">
        <v>27265.5</v>
      </c>
      <c r="M504" s="117"/>
      <c r="N504" s="119">
        <v>25168.15</v>
      </c>
      <c r="O504" s="119">
        <v>18526.75</v>
      </c>
      <c r="P504" s="131"/>
      <c r="Q504" s="119">
        <v>30600.32</v>
      </c>
      <c r="R504" s="119">
        <v>28502.97</v>
      </c>
      <c r="S504" s="47"/>
    </row>
    <row r="505" spans="1:19" ht="9" customHeight="1" x14ac:dyDescent="0.2">
      <c r="A505" s="511"/>
      <c r="B505" s="511"/>
      <c r="C505" s="48" t="s">
        <v>4</v>
      </c>
      <c r="D505" s="49">
        <v>27</v>
      </c>
      <c r="E505" s="50">
        <v>35872790</v>
      </c>
      <c r="F505" s="50">
        <v>0</v>
      </c>
      <c r="G505" s="50">
        <v>0</v>
      </c>
      <c r="H505" s="50">
        <v>12859544</v>
      </c>
      <c r="I505" s="50">
        <v>0</v>
      </c>
      <c r="J505" s="51">
        <v>4061036</v>
      </c>
      <c r="K505" s="50">
        <v>48732334</v>
      </c>
      <c r="L505" s="73">
        <v>52793370</v>
      </c>
      <c r="M505" s="118"/>
      <c r="N505" s="120">
        <v>48732334</v>
      </c>
      <c r="O505" s="120">
        <v>35872790</v>
      </c>
      <c r="P505" s="132"/>
      <c r="Q505" s="120">
        <v>59250482</v>
      </c>
      <c r="R505" s="120">
        <v>55189446</v>
      </c>
      <c r="S505" s="47"/>
    </row>
    <row r="506" spans="1:19" ht="12.75" customHeight="1" x14ac:dyDescent="0.2">
      <c r="A506" s="511"/>
      <c r="B506" s="511"/>
      <c r="C506" s="53" t="s">
        <v>3</v>
      </c>
      <c r="D506" s="54">
        <v>28</v>
      </c>
      <c r="E506" s="55">
        <v>20704.98</v>
      </c>
      <c r="F506" s="55">
        <v>0</v>
      </c>
      <c r="G506" s="55">
        <v>0</v>
      </c>
      <c r="H506" s="55">
        <v>6641.4</v>
      </c>
      <c r="I506" s="55">
        <v>0</v>
      </c>
      <c r="J506" s="55">
        <v>2278.87</v>
      </c>
      <c r="K506" s="56">
        <v>27346.38</v>
      </c>
      <c r="L506" s="46">
        <v>29625.25</v>
      </c>
      <c r="M506" s="117"/>
      <c r="N506" s="119">
        <v>27346.38</v>
      </c>
      <c r="O506" s="119">
        <v>20704.98</v>
      </c>
      <c r="P506" s="131"/>
      <c r="Q506" s="119">
        <v>33352.15</v>
      </c>
      <c r="R506" s="119">
        <v>31073.279999999999</v>
      </c>
      <c r="S506" s="47"/>
    </row>
    <row r="507" spans="1:19" ht="9" customHeight="1" x14ac:dyDescent="0.2">
      <c r="A507" s="511"/>
      <c r="B507" s="511"/>
      <c r="C507" s="48" t="s">
        <v>4</v>
      </c>
      <c r="D507" s="49">
        <v>34</v>
      </c>
      <c r="E507" s="50">
        <v>40090432</v>
      </c>
      <c r="F507" s="50">
        <v>0</v>
      </c>
      <c r="G507" s="50">
        <v>0</v>
      </c>
      <c r="H507" s="50">
        <v>12859544</v>
      </c>
      <c r="I507" s="50">
        <v>0</v>
      </c>
      <c r="J507" s="51">
        <v>4412508</v>
      </c>
      <c r="K507" s="50">
        <v>52949975</v>
      </c>
      <c r="L507" s="73">
        <v>57362483</v>
      </c>
      <c r="M507" s="118"/>
      <c r="N507" s="120">
        <v>52949975</v>
      </c>
      <c r="O507" s="120">
        <v>40090432</v>
      </c>
      <c r="P507" s="132"/>
      <c r="Q507" s="120">
        <v>64578767</v>
      </c>
      <c r="R507" s="120">
        <v>60166260</v>
      </c>
      <c r="S507" s="47"/>
    </row>
    <row r="508" spans="1:19" ht="12.75" customHeight="1" x14ac:dyDescent="0.2">
      <c r="A508" s="511"/>
      <c r="B508" s="511"/>
      <c r="C508" s="53" t="s">
        <v>3</v>
      </c>
      <c r="D508" s="54">
        <v>35</v>
      </c>
      <c r="E508" s="55">
        <v>22823.919999999998</v>
      </c>
      <c r="F508" s="55">
        <v>0</v>
      </c>
      <c r="G508" s="55">
        <v>0</v>
      </c>
      <c r="H508" s="55">
        <v>6641.4</v>
      </c>
      <c r="I508" s="55">
        <v>0</v>
      </c>
      <c r="J508" s="55">
        <v>2455.44</v>
      </c>
      <c r="K508" s="56">
        <v>29465.32</v>
      </c>
      <c r="L508" s="46">
        <v>31920.76</v>
      </c>
      <c r="M508" s="117"/>
      <c r="N508" s="119">
        <v>29465.32</v>
      </c>
      <c r="O508" s="119">
        <v>22823.919999999998</v>
      </c>
      <c r="P508" s="131"/>
      <c r="Q508" s="119">
        <v>36029.07</v>
      </c>
      <c r="R508" s="119">
        <v>33573.629999999997</v>
      </c>
      <c r="S508" s="47"/>
    </row>
    <row r="509" spans="1:19" ht="9" customHeight="1" x14ac:dyDescent="0.2">
      <c r="A509" s="512"/>
      <c r="B509" s="512"/>
      <c r="C509" s="58" t="s">
        <v>4</v>
      </c>
      <c r="D509" s="59"/>
      <c r="E509" s="61">
        <v>44193272</v>
      </c>
      <c r="F509" s="61">
        <v>0</v>
      </c>
      <c r="G509" s="61">
        <v>0</v>
      </c>
      <c r="H509" s="61">
        <v>12859544</v>
      </c>
      <c r="I509" s="61">
        <v>0</v>
      </c>
      <c r="J509" s="60">
        <v>4754395</v>
      </c>
      <c r="K509" s="61">
        <v>57052815</v>
      </c>
      <c r="L509" s="73">
        <v>61807210</v>
      </c>
      <c r="M509" s="118"/>
      <c r="N509" s="120">
        <v>57052815</v>
      </c>
      <c r="O509" s="120">
        <v>44193272</v>
      </c>
      <c r="P509" s="132"/>
      <c r="Q509" s="120">
        <v>69762007</v>
      </c>
      <c r="R509" s="120">
        <v>65007613</v>
      </c>
      <c r="S509" s="47"/>
    </row>
    <row r="510" spans="1:19" ht="12.75" customHeight="1" x14ac:dyDescent="0.2">
      <c r="A510" s="492">
        <v>37622</v>
      </c>
      <c r="B510" s="492">
        <v>37986</v>
      </c>
      <c r="C510" s="42" t="s">
        <v>3</v>
      </c>
      <c r="D510" s="43">
        <v>0</v>
      </c>
      <c r="E510" s="44">
        <v>12655.23</v>
      </c>
      <c r="F510" s="44">
        <v>0</v>
      </c>
      <c r="G510" s="44">
        <v>0</v>
      </c>
      <c r="H510" s="44">
        <v>6641.4</v>
      </c>
      <c r="I510" s="44">
        <v>0</v>
      </c>
      <c r="J510" s="44">
        <v>1608.05</v>
      </c>
      <c r="K510" s="45">
        <v>19296.63</v>
      </c>
      <c r="L510" s="46">
        <v>20904.68</v>
      </c>
      <c r="M510" s="117"/>
      <c r="N510" s="119">
        <v>19296.63</v>
      </c>
      <c r="O510" s="119">
        <v>12655.23</v>
      </c>
      <c r="P510" s="131"/>
      <c r="Q510" s="119">
        <v>23182.62</v>
      </c>
      <c r="R510" s="119">
        <v>21574.57</v>
      </c>
      <c r="S510" s="47"/>
    </row>
    <row r="511" spans="1:19" ht="9" customHeight="1" x14ac:dyDescent="0.2">
      <c r="A511" s="493"/>
      <c r="B511" s="493"/>
      <c r="C511" s="48" t="s">
        <v>4</v>
      </c>
      <c r="D511" s="49">
        <v>2</v>
      </c>
      <c r="E511" s="50">
        <v>24503942</v>
      </c>
      <c r="F511" s="50">
        <v>0</v>
      </c>
      <c r="G511" s="50">
        <v>0</v>
      </c>
      <c r="H511" s="50">
        <v>12859544</v>
      </c>
      <c r="I511" s="50">
        <v>0</v>
      </c>
      <c r="J511" s="51">
        <v>3113619</v>
      </c>
      <c r="K511" s="50">
        <v>37363486</v>
      </c>
      <c r="L511" s="73">
        <v>40477105</v>
      </c>
      <c r="M511" s="118"/>
      <c r="N511" s="120">
        <v>37363486</v>
      </c>
      <c r="O511" s="120">
        <v>24503942</v>
      </c>
      <c r="P511" s="132"/>
      <c r="Q511" s="120">
        <v>44887812</v>
      </c>
      <c r="R511" s="120">
        <v>41774193</v>
      </c>
      <c r="S511" s="47"/>
    </row>
    <row r="512" spans="1:19" ht="12.75" customHeight="1" x14ac:dyDescent="0.2">
      <c r="A512" s="511">
        <v>37622</v>
      </c>
      <c r="B512" s="511">
        <v>37986</v>
      </c>
      <c r="C512" s="53" t="s">
        <v>3</v>
      </c>
      <c r="D512" s="54">
        <v>3</v>
      </c>
      <c r="E512" s="55">
        <v>13217</v>
      </c>
      <c r="F512" s="55">
        <v>0</v>
      </c>
      <c r="G512" s="55">
        <v>0</v>
      </c>
      <c r="H512" s="55">
        <v>6641.4</v>
      </c>
      <c r="I512" s="55">
        <v>0</v>
      </c>
      <c r="J512" s="55">
        <v>1654.87</v>
      </c>
      <c r="K512" s="56">
        <v>19858.400000000001</v>
      </c>
      <c r="L512" s="46">
        <v>21513.27</v>
      </c>
      <c r="M512" s="117"/>
      <c r="N512" s="119">
        <v>19858.400000000001</v>
      </c>
      <c r="O512" s="119">
        <v>13217</v>
      </c>
      <c r="P512" s="131"/>
      <c r="Q512" s="119">
        <v>23892.33</v>
      </c>
      <c r="R512" s="119">
        <v>22237.46</v>
      </c>
      <c r="S512" s="47"/>
    </row>
    <row r="513" spans="1:19" ht="9" customHeight="1" x14ac:dyDescent="0.2">
      <c r="A513" s="511"/>
      <c r="B513" s="511"/>
      <c r="C513" s="48" t="s">
        <v>4</v>
      </c>
      <c r="D513" s="49">
        <v>8</v>
      </c>
      <c r="E513" s="50">
        <v>25591681</v>
      </c>
      <c r="F513" s="50">
        <v>0</v>
      </c>
      <c r="G513" s="50">
        <v>0</v>
      </c>
      <c r="H513" s="50">
        <v>12859544</v>
      </c>
      <c r="I513" s="50">
        <v>0</v>
      </c>
      <c r="J513" s="51">
        <v>3204275</v>
      </c>
      <c r="K513" s="50">
        <v>38451224</v>
      </c>
      <c r="L513" s="73">
        <v>41655499</v>
      </c>
      <c r="M513" s="118"/>
      <c r="N513" s="120">
        <v>38451224</v>
      </c>
      <c r="O513" s="120">
        <v>25591681</v>
      </c>
      <c r="P513" s="132"/>
      <c r="Q513" s="120">
        <v>46262002</v>
      </c>
      <c r="R513" s="120">
        <v>43057727</v>
      </c>
      <c r="S513" s="47"/>
    </row>
    <row r="514" spans="1:19" ht="12.75" customHeight="1" x14ac:dyDescent="0.2">
      <c r="A514" s="511"/>
      <c r="B514" s="511"/>
      <c r="C514" s="53" t="s">
        <v>3</v>
      </c>
      <c r="D514" s="54">
        <v>9</v>
      </c>
      <c r="E514" s="55">
        <v>14957.88</v>
      </c>
      <c r="F514" s="55">
        <v>0</v>
      </c>
      <c r="G514" s="55">
        <v>0</v>
      </c>
      <c r="H514" s="55">
        <v>6641.4</v>
      </c>
      <c r="I514" s="55">
        <v>0</v>
      </c>
      <c r="J514" s="55">
        <v>1799.94</v>
      </c>
      <c r="K514" s="56">
        <v>21599.279999999999</v>
      </c>
      <c r="L514" s="46">
        <v>23399.22</v>
      </c>
      <c r="M514" s="117"/>
      <c r="N514" s="119">
        <v>21599.279999999999</v>
      </c>
      <c r="O514" s="119">
        <v>14957.88</v>
      </c>
      <c r="P514" s="131"/>
      <c r="Q514" s="119">
        <v>26091.64</v>
      </c>
      <c r="R514" s="119">
        <v>24291.7</v>
      </c>
      <c r="S514" s="47"/>
    </row>
    <row r="515" spans="1:19" ht="9" customHeight="1" x14ac:dyDescent="0.2">
      <c r="A515" s="511"/>
      <c r="B515" s="511"/>
      <c r="C515" s="48" t="s">
        <v>4</v>
      </c>
      <c r="D515" s="49">
        <v>14</v>
      </c>
      <c r="E515" s="50">
        <v>28962494</v>
      </c>
      <c r="F515" s="50">
        <v>0</v>
      </c>
      <c r="G515" s="50">
        <v>0</v>
      </c>
      <c r="H515" s="50">
        <v>12859544</v>
      </c>
      <c r="I515" s="50">
        <v>0</v>
      </c>
      <c r="J515" s="51">
        <v>3485170</v>
      </c>
      <c r="K515" s="50">
        <v>41822038</v>
      </c>
      <c r="L515" s="73">
        <v>45307208</v>
      </c>
      <c r="M515" s="118"/>
      <c r="N515" s="120">
        <v>41822038</v>
      </c>
      <c r="O515" s="120">
        <v>28962494</v>
      </c>
      <c r="P515" s="132"/>
      <c r="Q515" s="120">
        <v>50520460</v>
      </c>
      <c r="R515" s="120">
        <v>47035290</v>
      </c>
      <c r="S515" s="47"/>
    </row>
    <row r="516" spans="1:19" ht="12.75" customHeight="1" x14ac:dyDescent="0.2">
      <c r="A516" s="511"/>
      <c r="B516" s="511"/>
      <c r="C516" s="53" t="s">
        <v>3</v>
      </c>
      <c r="D516" s="54">
        <v>15</v>
      </c>
      <c r="E516" s="55">
        <v>16989.62</v>
      </c>
      <c r="F516" s="55">
        <v>0</v>
      </c>
      <c r="G516" s="55">
        <v>0</v>
      </c>
      <c r="H516" s="55">
        <v>6641.4</v>
      </c>
      <c r="I516" s="55">
        <v>0</v>
      </c>
      <c r="J516" s="55">
        <v>1969.25</v>
      </c>
      <c r="K516" s="56">
        <v>23631.02</v>
      </c>
      <c r="L516" s="46">
        <v>25600.27</v>
      </c>
      <c r="M516" s="117"/>
      <c r="N516" s="119">
        <v>23631.02</v>
      </c>
      <c r="O516" s="119">
        <v>16989.62</v>
      </c>
      <c r="P516" s="131"/>
      <c r="Q516" s="119">
        <v>28658.400000000001</v>
      </c>
      <c r="R516" s="119">
        <v>26689.15</v>
      </c>
      <c r="S516" s="47"/>
    </row>
    <row r="517" spans="1:19" ht="9" customHeight="1" x14ac:dyDescent="0.2">
      <c r="A517" s="511"/>
      <c r="B517" s="511"/>
      <c r="C517" s="48" t="s">
        <v>4</v>
      </c>
      <c r="D517" s="49">
        <v>20</v>
      </c>
      <c r="E517" s="50">
        <v>32896492</v>
      </c>
      <c r="F517" s="50">
        <v>0</v>
      </c>
      <c r="G517" s="50">
        <v>0</v>
      </c>
      <c r="H517" s="50">
        <v>12859544</v>
      </c>
      <c r="I517" s="50">
        <v>0</v>
      </c>
      <c r="J517" s="51">
        <v>3813000</v>
      </c>
      <c r="K517" s="50">
        <v>45756035</v>
      </c>
      <c r="L517" s="73">
        <v>49569035</v>
      </c>
      <c r="M517" s="118"/>
      <c r="N517" s="120">
        <v>45756035</v>
      </c>
      <c r="O517" s="120">
        <v>32896492</v>
      </c>
      <c r="P517" s="132"/>
      <c r="Q517" s="120">
        <v>55490400</v>
      </c>
      <c r="R517" s="120">
        <v>51677400</v>
      </c>
      <c r="S517" s="47"/>
    </row>
    <row r="518" spans="1:19" ht="12.75" customHeight="1" x14ac:dyDescent="0.2">
      <c r="A518" s="511"/>
      <c r="B518" s="511"/>
      <c r="C518" s="53" t="s">
        <v>3</v>
      </c>
      <c r="D518" s="54">
        <v>21</v>
      </c>
      <c r="E518" s="55">
        <v>19163.11</v>
      </c>
      <c r="F518" s="55">
        <v>0</v>
      </c>
      <c r="G518" s="55">
        <v>0</v>
      </c>
      <c r="H518" s="55">
        <v>6641.4</v>
      </c>
      <c r="I518" s="55">
        <v>0</v>
      </c>
      <c r="J518" s="55">
        <v>2150.38</v>
      </c>
      <c r="K518" s="56">
        <v>25804.51</v>
      </c>
      <c r="L518" s="46">
        <v>27954.89</v>
      </c>
      <c r="M518" s="117"/>
      <c r="N518" s="119">
        <v>25804.51</v>
      </c>
      <c r="O518" s="119">
        <v>19163.11</v>
      </c>
      <c r="P518" s="131"/>
      <c r="Q518" s="119">
        <v>31404.25</v>
      </c>
      <c r="R518" s="119">
        <v>29253.87</v>
      </c>
      <c r="S518" s="47"/>
    </row>
    <row r="519" spans="1:19" ht="9" customHeight="1" x14ac:dyDescent="0.2">
      <c r="A519" s="511"/>
      <c r="B519" s="511"/>
      <c r="C519" s="48" t="s">
        <v>4</v>
      </c>
      <c r="D519" s="49">
        <v>27</v>
      </c>
      <c r="E519" s="50">
        <v>37104955</v>
      </c>
      <c r="F519" s="50">
        <v>0</v>
      </c>
      <c r="G519" s="50">
        <v>0</v>
      </c>
      <c r="H519" s="50">
        <v>12859544</v>
      </c>
      <c r="I519" s="50">
        <v>0</v>
      </c>
      <c r="J519" s="51">
        <v>4163716</v>
      </c>
      <c r="K519" s="50">
        <v>49964499</v>
      </c>
      <c r="L519" s="73">
        <v>54128215</v>
      </c>
      <c r="M519" s="118"/>
      <c r="N519" s="120">
        <v>49964499</v>
      </c>
      <c r="O519" s="120">
        <v>37104955</v>
      </c>
      <c r="P519" s="132"/>
      <c r="Q519" s="120">
        <v>60807107</v>
      </c>
      <c r="R519" s="120">
        <v>56643391</v>
      </c>
      <c r="S519" s="47"/>
    </row>
    <row r="520" spans="1:19" ht="12.75" customHeight="1" x14ac:dyDescent="0.2">
      <c r="A520" s="511"/>
      <c r="B520" s="511"/>
      <c r="C520" s="53" t="s">
        <v>3</v>
      </c>
      <c r="D520" s="54">
        <v>28</v>
      </c>
      <c r="E520" s="55">
        <v>21396.3</v>
      </c>
      <c r="F520" s="55">
        <v>0</v>
      </c>
      <c r="G520" s="55">
        <v>0</v>
      </c>
      <c r="H520" s="55">
        <v>6641.4</v>
      </c>
      <c r="I520" s="55">
        <v>0</v>
      </c>
      <c r="J520" s="55">
        <v>2336.48</v>
      </c>
      <c r="K520" s="56">
        <v>28037.7</v>
      </c>
      <c r="L520" s="46">
        <v>30374.18</v>
      </c>
      <c r="M520" s="117"/>
      <c r="N520" s="119">
        <v>28037.7</v>
      </c>
      <c r="O520" s="119">
        <v>21396.3</v>
      </c>
      <c r="P520" s="131"/>
      <c r="Q520" s="119">
        <v>34225.51</v>
      </c>
      <c r="R520" s="119">
        <v>31889.03</v>
      </c>
      <c r="S520" s="47"/>
    </row>
    <row r="521" spans="1:19" ht="9" customHeight="1" x14ac:dyDescent="0.2">
      <c r="A521" s="511"/>
      <c r="B521" s="511"/>
      <c r="C521" s="48" t="s">
        <v>4</v>
      </c>
      <c r="D521" s="49">
        <v>34</v>
      </c>
      <c r="E521" s="50">
        <v>41429014</v>
      </c>
      <c r="F521" s="50">
        <v>0</v>
      </c>
      <c r="G521" s="50">
        <v>0</v>
      </c>
      <c r="H521" s="50">
        <v>12859544</v>
      </c>
      <c r="I521" s="50">
        <v>0</v>
      </c>
      <c r="J521" s="51">
        <v>4524056</v>
      </c>
      <c r="K521" s="50">
        <v>54288557</v>
      </c>
      <c r="L521" s="73">
        <v>58812614</v>
      </c>
      <c r="M521" s="118"/>
      <c r="N521" s="120">
        <v>54288557</v>
      </c>
      <c r="O521" s="120">
        <v>41429014</v>
      </c>
      <c r="P521" s="132"/>
      <c r="Q521" s="120">
        <v>66269828</v>
      </c>
      <c r="R521" s="120">
        <v>61745772</v>
      </c>
      <c r="S521" s="47"/>
    </row>
    <row r="522" spans="1:19" ht="12.75" customHeight="1" x14ac:dyDescent="0.2">
      <c r="A522" s="511"/>
      <c r="B522" s="511"/>
      <c r="C522" s="53" t="s">
        <v>3</v>
      </c>
      <c r="D522" s="54">
        <v>35</v>
      </c>
      <c r="E522" s="55">
        <v>23568.639999999999</v>
      </c>
      <c r="F522" s="55">
        <v>0</v>
      </c>
      <c r="G522" s="55">
        <v>0</v>
      </c>
      <c r="H522" s="55">
        <v>6641.4</v>
      </c>
      <c r="I522" s="55">
        <v>0</v>
      </c>
      <c r="J522" s="55">
        <v>2517.5</v>
      </c>
      <c r="K522" s="56">
        <v>30210.04</v>
      </c>
      <c r="L522" s="46">
        <v>32727.54</v>
      </c>
      <c r="M522" s="117"/>
      <c r="N522" s="119">
        <v>30210.04</v>
      </c>
      <c r="O522" s="119">
        <v>23568.639999999999</v>
      </c>
      <c r="P522" s="131"/>
      <c r="Q522" s="119">
        <v>36969.9</v>
      </c>
      <c r="R522" s="119">
        <v>34452.400000000001</v>
      </c>
      <c r="S522" s="47"/>
    </row>
    <row r="523" spans="1:19" ht="9" customHeight="1" x14ac:dyDescent="0.2">
      <c r="A523" s="512"/>
      <c r="B523" s="512"/>
      <c r="C523" s="58" t="s">
        <v>4</v>
      </c>
      <c r="D523" s="59"/>
      <c r="E523" s="61">
        <v>45635251</v>
      </c>
      <c r="F523" s="61">
        <v>0</v>
      </c>
      <c r="G523" s="61">
        <v>0</v>
      </c>
      <c r="H523" s="61">
        <v>12859544</v>
      </c>
      <c r="I523" s="61">
        <v>0</v>
      </c>
      <c r="J523" s="60">
        <v>4874560</v>
      </c>
      <c r="K523" s="61">
        <v>58494794</v>
      </c>
      <c r="L523" s="73">
        <v>63369354</v>
      </c>
      <c r="M523" s="118"/>
      <c r="N523" s="120">
        <v>58494794</v>
      </c>
      <c r="O523" s="120">
        <v>45635251</v>
      </c>
      <c r="P523" s="132"/>
      <c r="Q523" s="120">
        <v>71583708</v>
      </c>
      <c r="R523" s="120">
        <v>66709149</v>
      </c>
      <c r="S523" s="47"/>
    </row>
    <row r="524" spans="1:19" ht="12.75" customHeight="1" x14ac:dyDescent="0.2">
      <c r="A524" s="492">
        <v>37987</v>
      </c>
      <c r="B524" s="492">
        <v>38383</v>
      </c>
      <c r="C524" s="42" t="s">
        <v>3</v>
      </c>
      <c r="D524" s="43">
        <v>0</v>
      </c>
      <c r="E524" s="44">
        <v>13062.63</v>
      </c>
      <c r="F524" s="44">
        <v>0</v>
      </c>
      <c r="G524" s="44">
        <v>0</v>
      </c>
      <c r="H524" s="44">
        <v>6641.4</v>
      </c>
      <c r="I524" s="44">
        <v>0</v>
      </c>
      <c r="J524" s="44">
        <v>1642</v>
      </c>
      <c r="K524" s="45">
        <v>19704.03</v>
      </c>
      <c r="L524" s="46">
        <v>21346.03</v>
      </c>
      <c r="M524" s="117"/>
      <c r="N524" s="119">
        <v>19704.03</v>
      </c>
      <c r="O524" s="119">
        <v>13062.63</v>
      </c>
      <c r="P524" s="131"/>
      <c r="Q524" s="119">
        <v>23697.3</v>
      </c>
      <c r="R524" s="119">
        <v>22055.3</v>
      </c>
      <c r="S524" s="47"/>
    </row>
    <row r="525" spans="1:19" ht="9" customHeight="1" x14ac:dyDescent="0.2">
      <c r="A525" s="493"/>
      <c r="B525" s="493"/>
      <c r="C525" s="48" t="s">
        <v>4</v>
      </c>
      <c r="D525" s="49">
        <v>2</v>
      </c>
      <c r="E525" s="50">
        <v>25292779</v>
      </c>
      <c r="F525" s="50">
        <v>0</v>
      </c>
      <c r="G525" s="50">
        <v>0</v>
      </c>
      <c r="H525" s="50">
        <v>12859544</v>
      </c>
      <c r="I525" s="50">
        <v>0</v>
      </c>
      <c r="J525" s="51">
        <v>3179355</v>
      </c>
      <c r="K525" s="50">
        <v>38152322</v>
      </c>
      <c r="L525" s="73">
        <v>41331678</v>
      </c>
      <c r="M525" s="118"/>
      <c r="N525" s="120">
        <v>38152322</v>
      </c>
      <c r="O525" s="120">
        <v>25292779</v>
      </c>
      <c r="P525" s="132"/>
      <c r="Q525" s="120">
        <v>45884371</v>
      </c>
      <c r="R525" s="120">
        <v>42705016</v>
      </c>
      <c r="S525" s="47"/>
    </row>
    <row r="526" spans="1:19" ht="12.75" customHeight="1" x14ac:dyDescent="0.2">
      <c r="A526" s="511">
        <v>37987</v>
      </c>
      <c r="B526" s="511">
        <v>38383</v>
      </c>
      <c r="C526" s="53" t="s">
        <v>3</v>
      </c>
      <c r="D526" s="54">
        <v>3</v>
      </c>
      <c r="E526" s="55">
        <v>13636.28</v>
      </c>
      <c r="F526" s="55">
        <v>0</v>
      </c>
      <c r="G526" s="55">
        <v>0</v>
      </c>
      <c r="H526" s="55">
        <v>6641.4</v>
      </c>
      <c r="I526" s="55">
        <v>0</v>
      </c>
      <c r="J526" s="55">
        <v>1689.81</v>
      </c>
      <c r="K526" s="56">
        <v>20277.68</v>
      </c>
      <c r="L526" s="46">
        <v>21967.49</v>
      </c>
      <c r="M526" s="117"/>
      <c r="N526" s="119">
        <v>20277.68</v>
      </c>
      <c r="O526" s="119">
        <v>13636.28</v>
      </c>
      <c r="P526" s="131"/>
      <c r="Q526" s="119">
        <v>24422.02</v>
      </c>
      <c r="R526" s="119">
        <v>22732.21</v>
      </c>
      <c r="S526" s="47"/>
    </row>
    <row r="527" spans="1:19" ht="9" customHeight="1" x14ac:dyDescent="0.2">
      <c r="A527" s="511"/>
      <c r="B527" s="511"/>
      <c r="C527" s="48" t="s">
        <v>4</v>
      </c>
      <c r="D527" s="49">
        <v>8</v>
      </c>
      <c r="E527" s="50">
        <v>26403520</v>
      </c>
      <c r="F527" s="50">
        <v>0</v>
      </c>
      <c r="G527" s="50">
        <v>0</v>
      </c>
      <c r="H527" s="50">
        <v>12859544</v>
      </c>
      <c r="I527" s="50">
        <v>0</v>
      </c>
      <c r="J527" s="51">
        <v>3271928</v>
      </c>
      <c r="K527" s="50">
        <v>39263063</v>
      </c>
      <c r="L527" s="73">
        <v>42534992</v>
      </c>
      <c r="M527" s="118"/>
      <c r="N527" s="120">
        <v>39263063</v>
      </c>
      <c r="O527" s="120">
        <v>26403520</v>
      </c>
      <c r="P527" s="132"/>
      <c r="Q527" s="120">
        <v>47287625</v>
      </c>
      <c r="R527" s="120">
        <v>44015696</v>
      </c>
      <c r="S527" s="47"/>
    </row>
    <row r="528" spans="1:19" ht="12.75" customHeight="1" x14ac:dyDescent="0.2">
      <c r="A528" s="511"/>
      <c r="B528" s="511"/>
      <c r="C528" s="53" t="s">
        <v>3</v>
      </c>
      <c r="D528" s="54">
        <v>9</v>
      </c>
      <c r="E528" s="55">
        <v>15413.88</v>
      </c>
      <c r="F528" s="55">
        <v>0</v>
      </c>
      <c r="G528" s="55">
        <v>0</v>
      </c>
      <c r="H528" s="55">
        <v>6641.4</v>
      </c>
      <c r="I528" s="55">
        <v>0</v>
      </c>
      <c r="J528" s="55">
        <v>1837.94</v>
      </c>
      <c r="K528" s="56">
        <v>22055.279999999999</v>
      </c>
      <c r="L528" s="46">
        <v>23893.22</v>
      </c>
      <c r="M528" s="117"/>
      <c r="N528" s="119">
        <v>22055.279999999999</v>
      </c>
      <c r="O528" s="119">
        <v>15413.88</v>
      </c>
      <c r="P528" s="131"/>
      <c r="Q528" s="119">
        <v>26667.72</v>
      </c>
      <c r="R528" s="119">
        <v>24829.78</v>
      </c>
      <c r="S528" s="47"/>
    </row>
    <row r="529" spans="1:19" ht="9" customHeight="1" x14ac:dyDescent="0.2">
      <c r="A529" s="511"/>
      <c r="B529" s="511"/>
      <c r="C529" s="48" t="s">
        <v>4</v>
      </c>
      <c r="D529" s="49">
        <v>14</v>
      </c>
      <c r="E529" s="50">
        <v>29845433</v>
      </c>
      <c r="F529" s="50">
        <v>0</v>
      </c>
      <c r="G529" s="50">
        <v>0</v>
      </c>
      <c r="H529" s="50">
        <v>12859544</v>
      </c>
      <c r="I529" s="50">
        <v>0</v>
      </c>
      <c r="J529" s="51">
        <v>3558748</v>
      </c>
      <c r="K529" s="50">
        <v>42704977</v>
      </c>
      <c r="L529" s="73">
        <v>46263725</v>
      </c>
      <c r="M529" s="118"/>
      <c r="N529" s="120">
        <v>42704977</v>
      </c>
      <c r="O529" s="120">
        <v>29845433</v>
      </c>
      <c r="P529" s="132"/>
      <c r="Q529" s="120">
        <v>51635906</v>
      </c>
      <c r="R529" s="120">
        <v>48077158</v>
      </c>
      <c r="S529" s="47"/>
    </row>
    <row r="530" spans="1:19" ht="12.75" customHeight="1" x14ac:dyDescent="0.2">
      <c r="A530" s="511"/>
      <c r="B530" s="511"/>
      <c r="C530" s="53" t="s">
        <v>3</v>
      </c>
      <c r="D530" s="54">
        <v>15</v>
      </c>
      <c r="E530" s="55">
        <v>17488.580000000002</v>
      </c>
      <c r="F530" s="55">
        <v>0</v>
      </c>
      <c r="G530" s="55">
        <v>0</v>
      </c>
      <c r="H530" s="55">
        <v>6641.4</v>
      </c>
      <c r="I530" s="55">
        <v>0</v>
      </c>
      <c r="J530" s="55">
        <v>2010.83</v>
      </c>
      <c r="K530" s="56">
        <v>24129.98</v>
      </c>
      <c r="L530" s="46">
        <v>26140.81</v>
      </c>
      <c r="M530" s="117"/>
      <c r="N530" s="119">
        <v>24129.98</v>
      </c>
      <c r="O530" s="119">
        <v>17488.580000000002</v>
      </c>
      <c r="P530" s="131"/>
      <c r="Q530" s="119">
        <v>29288.75</v>
      </c>
      <c r="R530" s="119">
        <v>27277.919999999998</v>
      </c>
      <c r="S530" s="47"/>
    </row>
    <row r="531" spans="1:19" ht="9" customHeight="1" x14ac:dyDescent="0.2">
      <c r="A531" s="511"/>
      <c r="B531" s="511"/>
      <c r="C531" s="48" t="s">
        <v>4</v>
      </c>
      <c r="D531" s="49">
        <v>20</v>
      </c>
      <c r="E531" s="50">
        <v>33862613</v>
      </c>
      <c r="F531" s="50">
        <v>0</v>
      </c>
      <c r="G531" s="50">
        <v>0</v>
      </c>
      <c r="H531" s="50">
        <v>12859544</v>
      </c>
      <c r="I531" s="50">
        <v>0</v>
      </c>
      <c r="J531" s="51">
        <v>3893510</v>
      </c>
      <c r="K531" s="50">
        <v>46722156</v>
      </c>
      <c r="L531" s="73">
        <v>50615666</v>
      </c>
      <c r="M531" s="118"/>
      <c r="N531" s="120">
        <v>46722156</v>
      </c>
      <c r="O531" s="120">
        <v>33862613</v>
      </c>
      <c r="P531" s="132"/>
      <c r="Q531" s="120">
        <v>56710928</v>
      </c>
      <c r="R531" s="120">
        <v>52817418</v>
      </c>
      <c r="S531" s="47"/>
    </row>
    <row r="532" spans="1:19" ht="12.75" customHeight="1" x14ac:dyDescent="0.2">
      <c r="A532" s="511"/>
      <c r="B532" s="511"/>
      <c r="C532" s="53" t="s">
        <v>3</v>
      </c>
      <c r="D532" s="54">
        <v>21</v>
      </c>
      <c r="E532" s="55">
        <v>19707.91</v>
      </c>
      <c r="F532" s="55">
        <v>0</v>
      </c>
      <c r="G532" s="55">
        <v>0</v>
      </c>
      <c r="H532" s="55">
        <v>6641.4</v>
      </c>
      <c r="I532" s="55">
        <v>0</v>
      </c>
      <c r="J532" s="55">
        <v>2195.7800000000002</v>
      </c>
      <c r="K532" s="56">
        <v>26349.31</v>
      </c>
      <c r="L532" s="46">
        <v>28545.09</v>
      </c>
      <c r="M532" s="117"/>
      <c r="N532" s="119">
        <v>26349.31</v>
      </c>
      <c r="O532" s="119">
        <v>19707.91</v>
      </c>
      <c r="P532" s="131"/>
      <c r="Q532" s="119">
        <v>32092.51</v>
      </c>
      <c r="R532" s="119">
        <v>29896.73</v>
      </c>
      <c r="S532" s="47"/>
    </row>
    <row r="533" spans="1:19" ht="9" customHeight="1" x14ac:dyDescent="0.2">
      <c r="A533" s="511"/>
      <c r="B533" s="511"/>
      <c r="C533" s="48" t="s">
        <v>4</v>
      </c>
      <c r="D533" s="49">
        <v>27</v>
      </c>
      <c r="E533" s="50">
        <v>38159835</v>
      </c>
      <c r="F533" s="50">
        <v>0</v>
      </c>
      <c r="G533" s="50">
        <v>0</v>
      </c>
      <c r="H533" s="50">
        <v>12859544</v>
      </c>
      <c r="I533" s="50">
        <v>0</v>
      </c>
      <c r="J533" s="51">
        <v>4251623</v>
      </c>
      <c r="K533" s="50">
        <v>51019378</v>
      </c>
      <c r="L533" s="73">
        <v>55271001</v>
      </c>
      <c r="M533" s="118"/>
      <c r="N533" s="120">
        <v>51019378</v>
      </c>
      <c r="O533" s="120">
        <v>38159835</v>
      </c>
      <c r="P533" s="132"/>
      <c r="Q533" s="120">
        <v>62139764</v>
      </c>
      <c r="R533" s="120">
        <v>57888141</v>
      </c>
      <c r="S533" s="47"/>
    </row>
    <row r="534" spans="1:19" ht="12.75" customHeight="1" x14ac:dyDescent="0.2">
      <c r="A534" s="511"/>
      <c r="B534" s="511"/>
      <c r="C534" s="53" t="s">
        <v>3</v>
      </c>
      <c r="D534" s="54">
        <v>28</v>
      </c>
      <c r="E534" s="55">
        <v>21988.26</v>
      </c>
      <c r="F534" s="55">
        <v>0</v>
      </c>
      <c r="G534" s="55">
        <v>0</v>
      </c>
      <c r="H534" s="55">
        <v>6641.4</v>
      </c>
      <c r="I534" s="55">
        <v>0</v>
      </c>
      <c r="J534" s="55">
        <v>2385.81</v>
      </c>
      <c r="K534" s="56">
        <v>28629.66</v>
      </c>
      <c r="L534" s="46">
        <v>31015.47</v>
      </c>
      <c r="M534" s="117"/>
      <c r="N534" s="119">
        <v>28629.66</v>
      </c>
      <c r="O534" s="119">
        <v>21988.26</v>
      </c>
      <c r="P534" s="131"/>
      <c r="Q534" s="119">
        <v>34973.360000000001</v>
      </c>
      <c r="R534" s="119">
        <v>32587.55</v>
      </c>
      <c r="S534" s="47"/>
    </row>
    <row r="535" spans="1:19" ht="9" customHeight="1" x14ac:dyDescent="0.2">
      <c r="A535" s="511"/>
      <c r="B535" s="511"/>
      <c r="C535" s="48" t="s">
        <v>4</v>
      </c>
      <c r="D535" s="49">
        <v>34</v>
      </c>
      <c r="E535" s="50">
        <v>42575208</v>
      </c>
      <c r="F535" s="50">
        <v>0</v>
      </c>
      <c r="G535" s="50">
        <v>0</v>
      </c>
      <c r="H535" s="50">
        <v>12859544</v>
      </c>
      <c r="I535" s="50">
        <v>0</v>
      </c>
      <c r="J535" s="51">
        <v>4619572</v>
      </c>
      <c r="K535" s="50">
        <v>55434752</v>
      </c>
      <c r="L535" s="73">
        <v>60054324</v>
      </c>
      <c r="M535" s="118"/>
      <c r="N535" s="120">
        <v>55434752</v>
      </c>
      <c r="O535" s="120">
        <v>42575208</v>
      </c>
      <c r="P535" s="132"/>
      <c r="Q535" s="120">
        <v>67717868</v>
      </c>
      <c r="R535" s="120">
        <v>63098295</v>
      </c>
      <c r="S535" s="47"/>
    </row>
    <row r="536" spans="1:19" ht="12.75" customHeight="1" x14ac:dyDescent="0.2">
      <c r="A536" s="511"/>
      <c r="B536" s="511"/>
      <c r="C536" s="53" t="s">
        <v>3</v>
      </c>
      <c r="D536" s="54">
        <v>35</v>
      </c>
      <c r="E536" s="55">
        <v>24206.44</v>
      </c>
      <c r="F536" s="55">
        <v>0</v>
      </c>
      <c r="G536" s="55">
        <v>0</v>
      </c>
      <c r="H536" s="55">
        <v>6641.4</v>
      </c>
      <c r="I536" s="55">
        <v>0</v>
      </c>
      <c r="J536" s="55">
        <v>2570.65</v>
      </c>
      <c r="K536" s="56">
        <v>30847.84</v>
      </c>
      <c r="L536" s="46">
        <v>33418.49</v>
      </c>
      <c r="M536" s="117"/>
      <c r="N536" s="119">
        <v>30847.84</v>
      </c>
      <c r="O536" s="119">
        <v>24206.44</v>
      </c>
      <c r="P536" s="131"/>
      <c r="Q536" s="119">
        <v>37775.65</v>
      </c>
      <c r="R536" s="119">
        <v>35205</v>
      </c>
      <c r="S536" s="47"/>
    </row>
    <row r="537" spans="1:19" ht="9" customHeight="1" x14ac:dyDescent="0.2">
      <c r="A537" s="512"/>
      <c r="B537" s="512"/>
      <c r="C537" s="58" t="s">
        <v>4</v>
      </c>
      <c r="D537" s="59"/>
      <c r="E537" s="61">
        <v>46870204</v>
      </c>
      <c r="F537" s="61">
        <v>0</v>
      </c>
      <c r="G537" s="61">
        <v>0</v>
      </c>
      <c r="H537" s="61">
        <v>12859544</v>
      </c>
      <c r="I537" s="61">
        <v>0</v>
      </c>
      <c r="J537" s="60">
        <v>4977472</v>
      </c>
      <c r="K537" s="61">
        <v>59729747</v>
      </c>
      <c r="L537" s="73">
        <v>64707220</v>
      </c>
      <c r="M537" s="118"/>
      <c r="N537" s="120">
        <v>59729747</v>
      </c>
      <c r="O537" s="120">
        <v>46870204</v>
      </c>
      <c r="P537" s="132"/>
      <c r="Q537" s="120">
        <v>73143858</v>
      </c>
      <c r="R537" s="120">
        <v>68166385</v>
      </c>
      <c r="S537" s="47"/>
    </row>
    <row r="538" spans="1:19" ht="12.75" customHeight="1" x14ac:dyDescent="0.2">
      <c r="A538" s="492">
        <v>38384</v>
      </c>
      <c r="B538" s="492">
        <v>38717</v>
      </c>
      <c r="C538" s="42" t="s">
        <v>3</v>
      </c>
      <c r="D538" s="43">
        <v>0</v>
      </c>
      <c r="E538" s="44">
        <v>13589.19</v>
      </c>
      <c r="F538" s="44">
        <v>0</v>
      </c>
      <c r="G538" s="44">
        <v>0</v>
      </c>
      <c r="H538" s="44">
        <v>6641.4</v>
      </c>
      <c r="I538" s="44">
        <v>0</v>
      </c>
      <c r="J538" s="44">
        <v>1685.88</v>
      </c>
      <c r="K538" s="45">
        <v>20230.59</v>
      </c>
      <c r="L538" s="46">
        <v>21916.47</v>
      </c>
      <c r="M538" s="117"/>
      <c r="N538" s="119">
        <v>20230.59</v>
      </c>
      <c r="O538" s="119">
        <v>13589.19</v>
      </c>
      <c r="P538" s="131"/>
      <c r="Q538" s="119">
        <v>24362.52</v>
      </c>
      <c r="R538" s="119">
        <v>22676.639999999999</v>
      </c>
      <c r="S538" s="47"/>
    </row>
    <row r="539" spans="1:19" ht="9" customHeight="1" x14ac:dyDescent="0.2">
      <c r="A539" s="493"/>
      <c r="B539" s="493"/>
      <c r="C539" s="48" t="s">
        <v>4</v>
      </c>
      <c r="D539" s="49">
        <v>2</v>
      </c>
      <c r="E539" s="50">
        <v>26312341</v>
      </c>
      <c r="F539" s="50">
        <v>0</v>
      </c>
      <c r="G539" s="50">
        <v>0</v>
      </c>
      <c r="H539" s="50">
        <v>12859544</v>
      </c>
      <c r="I539" s="50">
        <v>0</v>
      </c>
      <c r="J539" s="51">
        <v>3264319</v>
      </c>
      <c r="K539" s="50">
        <v>39171884</v>
      </c>
      <c r="L539" s="73">
        <v>42436203</v>
      </c>
      <c r="M539" s="118"/>
      <c r="N539" s="120">
        <v>39171884</v>
      </c>
      <c r="O539" s="120">
        <v>26312341</v>
      </c>
      <c r="P539" s="132"/>
      <c r="Q539" s="120">
        <v>47172417</v>
      </c>
      <c r="R539" s="120">
        <v>43908098</v>
      </c>
      <c r="S539" s="47"/>
    </row>
    <row r="540" spans="1:19" ht="12.75" customHeight="1" x14ac:dyDescent="0.2">
      <c r="A540" s="511">
        <v>38384</v>
      </c>
      <c r="B540" s="511">
        <v>38717</v>
      </c>
      <c r="C540" s="53" t="s">
        <v>3</v>
      </c>
      <c r="D540" s="54">
        <v>3</v>
      </c>
      <c r="E540" s="55">
        <v>14178.2</v>
      </c>
      <c r="F540" s="55">
        <v>0</v>
      </c>
      <c r="G540" s="55">
        <v>0</v>
      </c>
      <c r="H540" s="55">
        <v>6641.4</v>
      </c>
      <c r="I540" s="55">
        <v>0</v>
      </c>
      <c r="J540" s="55">
        <v>1734.97</v>
      </c>
      <c r="K540" s="56">
        <v>20819.599999999999</v>
      </c>
      <c r="L540" s="46">
        <v>22554.57</v>
      </c>
      <c r="M540" s="117"/>
      <c r="N540" s="119">
        <v>20819.599999999999</v>
      </c>
      <c r="O540" s="119">
        <v>14178.2</v>
      </c>
      <c r="P540" s="131"/>
      <c r="Q540" s="119">
        <v>25106.65</v>
      </c>
      <c r="R540" s="119">
        <v>23371.68</v>
      </c>
      <c r="S540" s="47"/>
    </row>
    <row r="541" spans="1:19" ht="9" customHeight="1" x14ac:dyDescent="0.2">
      <c r="A541" s="511"/>
      <c r="B541" s="511"/>
      <c r="C541" s="48" t="s">
        <v>4</v>
      </c>
      <c r="D541" s="49">
        <v>8</v>
      </c>
      <c r="E541" s="50">
        <v>27452823</v>
      </c>
      <c r="F541" s="50">
        <v>0</v>
      </c>
      <c r="G541" s="50">
        <v>0</v>
      </c>
      <c r="H541" s="50">
        <v>12859544</v>
      </c>
      <c r="I541" s="50">
        <v>0</v>
      </c>
      <c r="J541" s="51">
        <v>3359370</v>
      </c>
      <c r="K541" s="50">
        <v>40312367</v>
      </c>
      <c r="L541" s="73">
        <v>43671737</v>
      </c>
      <c r="M541" s="118"/>
      <c r="N541" s="120">
        <v>40312367</v>
      </c>
      <c r="O541" s="120">
        <v>27452823</v>
      </c>
      <c r="P541" s="132"/>
      <c r="Q541" s="120">
        <v>48613253</v>
      </c>
      <c r="R541" s="120">
        <v>45253883</v>
      </c>
      <c r="S541" s="47"/>
    </row>
    <row r="542" spans="1:19" ht="12.75" customHeight="1" x14ac:dyDescent="0.2">
      <c r="A542" s="511"/>
      <c r="B542" s="511"/>
      <c r="C542" s="53" t="s">
        <v>3</v>
      </c>
      <c r="D542" s="54">
        <v>9</v>
      </c>
      <c r="E542" s="55">
        <v>16003.32</v>
      </c>
      <c r="F542" s="55">
        <v>0</v>
      </c>
      <c r="G542" s="55">
        <v>0</v>
      </c>
      <c r="H542" s="55">
        <v>6641.4</v>
      </c>
      <c r="I542" s="55">
        <v>0</v>
      </c>
      <c r="J542" s="55">
        <v>1887.06</v>
      </c>
      <c r="K542" s="56">
        <v>22644.720000000001</v>
      </c>
      <c r="L542" s="46">
        <v>24531.78</v>
      </c>
      <c r="M542" s="117"/>
      <c r="N542" s="119">
        <v>22644.720000000001</v>
      </c>
      <c r="O542" s="119">
        <v>16003.32</v>
      </c>
      <c r="P542" s="131"/>
      <c r="Q542" s="119">
        <v>27412.38</v>
      </c>
      <c r="R542" s="119">
        <v>25525.32</v>
      </c>
      <c r="S542" s="47"/>
    </row>
    <row r="543" spans="1:19" ht="9" customHeight="1" x14ac:dyDescent="0.2">
      <c r="A543" s="511"/>
      <c r="B543" s="511"/>
      <c r="C543" s="48" t="s">
        <v>4</v>
      </c>
      <c r="D543" s="49">
        <v>14</v>
      </c>
      <c r="E543" s="50">
        <v>30986748</v>
      </c>
      <c r="F543" s="50">
        <v>0</v>
      </c>
      <c r="G543" s="50">
        <v>0</v>
      </c>
      <c r="H543" s="50">
        <v>12859544</v>
      </c>
      <c r="I543" s="50">
        <v>0</v>
      </c>
      <c r="J543" s="51">
        <v>3653858</v>
      </c>
      <c r="K543" s="50">
        <v>43846292</v>
      </c>
      <c r="L543" s="73">
        <v>47500150</v>
      </c>
      <c r="M543" s="118"/>
      <c r="N543" s="120">
        <v>43846292</v>
      </c>
      <c r="O543" s="120">
        <v>30986748</v>
      </c>
      <c r="P543" s="132"/>
      <c r="Q543" s="120">
        <v>53077769</v>
      </c>
      <c r="R543" s="120">
        <v>49423911</v>
      </c>
      <c r="S543" s="47"/>
    </row>
    <row r="544" spans="1:19" ht="12.75" customHeight="1" x14ac:dyDescent="0.2">
      <c r="A544" s="511"/>
      <c r="B544" s="511"/>
      <c r="C544" s="53" t="s">
        <v>3</v>
      </c>
      <c r="D544" s="54">
        <v>15</v>
      </c>
      <c r="E544" s="55">
        <v>18133.46</v>
      </c>
      <c r="F544" s="55">
        <v>0</v>
      </c>
      <c r="G544" s="55">
        <v>0</v>
      </c>
      <c r="H544" s="55">
        <v>6641.4</v>
      </c>
      <c r="I544" s="55">
        <v>0</v>
      </c>
      <c r="J544" s="55">
        <v>2064.5700000000002</v>
      </c>
      <c r="K544" s="56">
        <v>24774.86</v>
      </c>
      <c r="L544" s="46">
        <v>26839.43</v>
      </c>
      <c r="M544" s="117"/>
      <c r="N544" s="119">
        <v>24774.86</v>
      </c>
      <c r="O544" s="119">
        <v>18133.46</v>
      </c>
      <c r="P544" s="131"/>
      <c r="Q544" s="119">
        <v>30103.45</v>
      </c>
      <c r="R544" s="119">
        <v>28038.880000000001</v>
      </c>
      <c r="S544" s="47"/>
    </row>
    <row r="545" spans="1:19" ht="9" customHeight="1" x14ac:dyDescent="0.2">
      <c r="A545" s="511"/>
      <c r="B545" s="511"/>
      <c r="C545" s="48" t="s">
        <v>4</v>
      </c>
      <c r="D545" s="49">
        <v>20</v>
      </c>
      <c r="E545" s="50">
        <v>35111275</v>
      </c>
      <c r="F545" s="50">
        <v>0</v>
      </c>
      <c r="G545" s="50">
        <v>0</v>
      </c>
      <c r="H545" s="50">
        <v>12859544</v>
      </c>
      <c r="I545" s="50">
        <v>0</v>
      </c>
      <c r="J545" s="51">
        <v>3997565</v>
      </c>
      <c r="K545" s="50">
        <v>47970818</v>
      </c>
      <c r="L545" s="73">
        <v>51968383</v>
      </c>
      <c r="M545" s="118"/>
      <c r="N545" s="120">
        <v>47970818</v>
      </c>
      <c r="O545" s="120">
        <v>35111275</v>
      </c>
      <c r="P545" s="132"/>
      <c r="Q545" s="120">
        <v>58288407</v>
      </c>
      <c r="R545" s="120">
        <v>54290842</v>
      </c>
      <c r="S545" s="47"/>
    </row>
    <row r="546" spans="1:19" ht="12.75" customHeight="1" x14ac:dyDescent="0.2">
      <c r="A546" s="511"/>
      <c r="B546" s="511"/>
      <c r="C546" s="53" t="s">
        <v>3</v>
      </c>
      <c r="D546" s="54">
        <v>21</v>
      </c>
      <c r="E546" s="55">
        <v>20412.07</v>
      </c>
      <c r="F546" s="55">
        <v>0</v>
      </c>
      <c r="G546" s="55">
        <v>0</v>
      </c>
      <c r="H546" s="55">
        <v>6641.4</v>
      </c>
      <c r="I546" s="55">
        <v>0</v>
      </c>
      <c r="J546" s="55">
        <v>2254.46</v>
      </c>
      <c r="K546" s="56">
        <v>27053.47</v>
      </c>
      <c r="L546" s="46">
        <v>29307.93</v>
      </c>
      <c r="M546" s="117"/>
      <c r="N546" s="119">
        <v>27053.47</v>
      </c>
      <c r="O546" s="119">
        <v>20412.07</v>
      </c>
      <c r="P546" s="131"/>
      <c r="Q546" s="119">
        <v>32982.1</v>
      </c>
      <c r="R546" s="119">
        <v>30727.64</v>
      </c>
      <c r="S546" s="47"/>
    </row>
    <row r="547" spans="1:19" ht="9" customHeight="1" x14ac:dyDescent="0.2">
      <c r="A547" s="511"/>
      <c r="B547" s="511"/>
      <c r="C547" s="48" t="s">
        <v>4</v>
      </c>
      <c r="D547" s="49">
        <v>27</v>
      </c>
      <c r="E547" s="50">
        <v>39523279</v>
      </c>
      <c r="F547" s="50">
        <v>0</v>
      </c>
      <c r="G547" s="50">
        <v>0</v>
      </c>
      <c r="H547" s="50">
        <v>12859544</v>
      </c>
      <c r="I547" s="50">
        <v>0</v>
      </c>
      <c r="J547" s="51">
        <v>4365243</v>
      </c>
      <c r="K547" s="50">
        <v>52382822</v>
      </c>
      <c r="L547" s="73">
        <v>56748066</v>
      </c>
      <c r="M547" s="118"/>
      <c r="N547" s="120">
        <v>52382822</v>
      </c>
      <c r="O547" s="120">
        <v>39523279</v>
      </c>
      <c r="P547" s="132"/>
      <c r="Q547" s="120">
        <v>63862251</v>
      </c>
      <c r="R547" s="120">
        <v>59497008</v>
      </c>
      <c r="S547" s="47"/>
    </row>
    <row r="548" spans="1:19" ht="12.75" customHeight="1" x14ac:dyDescent="0.2">
      <c r="A548" s="511"/>
      <c r="B548" s="511"/>
      <c r="C548" s="53" t="s">
        <v>3</v>
      </c>
      <c r="D548" s="54">
        <v>28</v>
      </c>
      <c r="E548" s="55">
        <v>22753.38</v>
      </c>
      <c r="F548" s="55">
        <v>0</v>
      </c>
      <c r="G548" s="55">
        <v>0</v>
      </c>
      <c r="H548" s="55">
        <v>6641.4</v>
      </c>
      <c r="I548" s="55">
        <v>0</v>
      </c>
      <c r="J548" s="55">
        <v>2449.5700000000002</v>
      </c>
      <c r="K548" s="56">
        <v>29394.78</v>
      </c>
      <c r="L548" s="46">
        <v>31844.35</v>
      </c>
      <c r="M548" s="117"/>
      <c r="N548" s="119">
        <v>29394.78</v>
      </c>
      <c r="O548" s="119">
        <v>22753.38</v>
      </c>
      <c r="P548" s="131"/>
      <c r="Q548" s="119">
        <v>35939.96</v>
      </c>
      <c r="R548" s="119">
        <v>33490.39</v>
      </c>
      <c r="S548" s="47"/>
    </row>
    <row r="549" spans="1:19" ht="9" customHeight="1" x14ac:dyDescent="0.2">
      <c r="A549" s="511"/>
      <c r="B549" s="511"/>
      <c r="C549" s="48" t="s">
        <v>4</v>
      </c>
      <c r="D549" s="49">
        <v>34</v>
      </c>
      <c r="E549" s="50">
        <v>44056687</v>
      </c>
      <c r="F549" s="50">
        <v>0</v>
      </c>
      <c r="G549" s="50">
        <v>0</v>
      </c>
      <c r="H549" s="50">
        <v>12859544</v>
      </c>
      <c r="I549" s="50">
        <v>0</v>
      </c>
      <c r="J549" s="51">
        <v>4743029</v>
      </c>
      <c r="K549" s="50">
        <v>56916231</v>
      </c>
      <c r="L549" s="73">
        <v>61659260</v>
      </c>
      <c r="M549" s="118"/>
      <c r="N549" s="120">
        <v>56916231</v>
      </c>
      <c r="O549" s="120">
        <v>44056687</v>
      </c>
      <c r="P549" s="132"/>
      <c r="Q549" s="120">
        <v>69589466</v>
      </c>
      <c r="R549" s="120">
        <v>64846437</v>
      </c>
      <c r="S549" s="47"/>
    </row>
    <row r="550" spans="1:19" ht="12.75" customHeight="1" x14ac:dyDescent="0.2">
      <c r="A550" s="511"/>
      <c r="B550" s="511"/>
      <c r="C550" s="53" t="s">
        <v>3</v>
      </c>
      <c r="D550" s="54">
        <v>35</v>
      </c>
      <c r="E550" s="55">
        <v>25030.84</v>
      </c>
      <c r="F550" s="55">
        <v>0</v>
      </c>
      <c r="G550" s="55">
        <v>0</v>
      </c>
      <c r="H550" s="55">
        <v>6641.4</v>
      </c>
      <c r="I550" s="55">
        <v>0</v>
      </c>
      <c r="J550" s="55">
        <v>2639.35</v>
      </c>
      <c r="K550" s="56">
        <v>31672.240000000002</v>
      </c>
      <c r="L550" s="46">
        <v>34311.589999999997</v>
      </c>
      <c r="M550" s="117"/>
      <c r="N550" s="119">
        <v>31672.240000000002</v>
      </c>
      <c r="O550" s="119">
        <v>25030.84</v>
      </c>
      <c r="P550" s="131"/>
      <c r="Q550" s="119">
        <v>38817.14</v>
      </c>
      <c r="R550" s="119">
        <v>36177.79</v>
      </c>
      <c r="S550" s="47"/>
    </row>
    <row r="551" spans="1:19" ht="9" customHeight="1" x14ac:dyDescent="0.2">
      <c r="A551" s="512"/>
      <c r="B551" s="512"/>
      <c r="C551" s="58" t="s">
        <v>4</v>
      </c>
      <c r="D551" s="59"/>
      <c r="E551" s="61">
        <v>48466465</v>
      </c>
      <c r="F551" s="61">
        <v>0</v>
      </c>
      <c r="G551" s="61">
        <v>0</v>
      </c>
      <c r="H551" s="61">
        <v>12859544</v>
      </c>
      <c r="I551" s="61">
        <v>0</v>
      </c>
      <c r="J551" s="60">
        <v>5110494</v>
      </c>
      <c r="K551" s="61">
        <v>61326008</v>
      </c>
      <c r="L551" s="73">
        <v>66436502</v>
      </c>
      <c r="M551" s="118"/>
      <c r="N551" s="120">
        <v>61326008</v>
      </c>
      <c r="O551" s="120">
        <v>48466465</v>
      </c>
      <c r="P551" s="132"/>
      <c r="Q551" s="120">
        <v>75160464</v>
      </c>
      <c r="R551" s="120">
        <v>70049969</v>
      </c>
      <c r="S551" s="47"/>
    </row>
    <row r="552" spans="1:19" ht="12.75" customHeight="1" x14ac:dyDescent="0.2">
      <c r="A552" s="492">
        <v>38718</v>
      </c>
      <c r="B552" s="492">
        <v>39082</v>
      </c>
      <c r="C552" s="42" t="s">
        <v>3</v>
      </c>
      <c r="D552" s="43">
        <v>0</v>
      </c>
      <c r="E552" s="44">
        <v>13682.07</v>
      </c>
      <c r="F552" s="44">
        <v>0</v>
      </c>
      <c r="G552" s="44">
        <v>0</v>
      </c>
      <c r="H552" s="44">
        <v>6641.4</v>
      </c>
      <c r="I552" s="44">
        <v>0</v>
      </c>
      <c r="J552" s="44">
        <v>1693.62</v>
      </c>
      <c r="K552" s="45">
        <v>20323.47</v>
      </c>
      <c r="L552" s="46">
        <v>22017.09</v>
      </c>
      <c r="M552" s="117"/>
      <c r="N552" s="119">
        <v>20323.47</v>
      </c>
      <c r="O552" s="119">
        <v>13682.07</v>
      </c>
      <c r="P552" s="131"/>
      <c r="Q552" s="119">
        <v>24479.86</v>
      </c>
      <c r="R552" s="119">
        <v>22786.240000000002</v>
      </c>
      <c r="S552" s="47"/>
    </row>
    <row r="553" spans="1:19" ht="9" customHeight="1" x14ac:dyDescent="0.2">
      <c r="A553" s="493"/>
      <c r="B553" s="493"/>
      <c r="C553" s="48" t="s">
        <v>4</v>
      </c>
      <c r="D553" s="49">
        <v>2</v>
      </c>
      <c r="E553" s="50">
        <v>26492182</v>
      </c>
      <c r="F553" s="50">
        <v>0</v>
      </c>
      <c r="G553" s="50">
        <v>0</v>
      </c>
      <c r="H553" s="50">
        <v>12859544</v>
      </c>
      <c r="I553" s="50">
        <v>0</v>
      </c>
      <c r="J553" s="51">
        <v>3279306</v>
      </c>
      <c r="K553" s="50">
        <v>39351725</v>
      </c>
      <c r="L553" s="52">
        <v>42631031</v>
      </c>
      <c r="M553" s="118"/>
      <c r="N553" s="120">
        <v>39351725</v>
      </c>
      <c r="O553" s="120">
        <v>26492182</v>
      </c>
      <c r="P553" s="132"/>
      <c r="Q553" s="120">
        <v>47399619</v>
      </c>
      <c r="R553" s="120">
        <v>44120313</v>
      </c>
      <c r="S553" s="47"/>
    </row>
    <row r="554" spans="1:19" ht="12.75" customHeight="1" x14ac:dyDescent="0.2">
      <c r="A554" s="511">
        <v>38718</v>
      </c>
      <c r="B554" s="511">
        <v>39082</v>
      </c>
      <c r="C554" s="53" t="s">
        <v>3</v>
      </c>
      <c r="D554" s="54">
        <v>3</v>
      </c>
      <c r="E554" s="44">
        <v>14273.72</v>
      </c>
      <c r="F554" s="44">
        <v>0</v>
      </c>
      <c r="G554" s="44">
        <v>0</v>
      </c>
      <c r="H554" s="44">
        <v>6641.4</v>
      </c>
      <c r="I554" s="44">
        <v>0</v>
      </c>
      <c r="J554" s="55">
        <v>1742.93</v>
      </c>
      <c r="K554" s="56">
        <v>20915.12</v>
      </c>
      <c r="L554" s="57">
        <v>22658.05</v>
      </c>
      <c r="M554" s="117"/>
      <c r="N554" s="119">
        <v>20915.12</v>
      </c>
      <c r="O554" s="119">
        <v>14273.72</v>
      </c>
      <c r="P554" s="131"/>
      <c r="Q554" s="119">
        <v>25227.32</v>
      </c>
      <c r="R554" s="119">
        <v>23484.39</v>
      </c>
      <c r="S554" s="47"/>
    </row>
    <row r="555" spans="1:19" ht="9" customHeight="1" x14ac:dyDescent="0.2">
      <c r="A555" s="511"/>
      <c r="B555" s="511"/>
      <c r="C555" s="48" t="s">
        <v>4</v>
      </c>
      <c r="D555" s="49">
        <v>8</v>
      </c>
      <c r="E555" s="50">
        <v>27637776</v>
      </c>
      <c r="F555" s="50">
        <v>0</v>
      </c>
      <c r="G555" s="50">
        <v>0</v>
      </c>
      <c r="H555" s="50">
        <v>12859544</v>
      </c>
      <c r="I555" s="50">
        <v>0</v>
      </c>
      <c r="J555" s="51">
        <v>3374783</v>
      </c>
      <c r="K555" s="50">
        <v>40497319</v>
      </c>
      <c r="L555" s="52">
        <v>43872102</v>
      </c>
      <c r="M555" s="118"/>
      <c r="N555" s="120">
        <v>40497319</v>
      </c>
      <c r="O555" s="120">
        <v>27637776</v>
      </c>
      <c r="P555" s="132"/>
      <c r="Q555" s="120">
        <v>48846903</v>
      </c>
      <c r="R555" s="120">
        <v>45472120</v>
      </c>
      <c r="S555" s="47"/>
    </row>
    <row r="556" spans="1:19" ht="12.75" customHeight="1" x14ac:dyDescent="0.2">
      <c r="A556" s="511"/>
      <c r="B556" s="511"/>
      <c r="C556" s="53" t="s">
        <v>3</v>
      </c>
      <c r="D556" s="54">
        <v>9</v>
      </c>
      <c r="E556" s="44">
        <v>16107.24</v>
      </c>
      <c r="F556" s="44">
        <v>0</v>
      </c>
      <c r="G556" s="44">
        <v>0</v>
      </c>
      <c r="H556" s="44">
        <v>6641.4</v>
      </c>
      <c r="I556" s="44">
        <v>0</v>
      </c>
      <c r="J556" s="55">
        <v>1895.72</v>
      </c>
      <c r="K556" s="56">
        <v>22748.639999999999</v>
      </c>
      <c r="L556" s="57">
        <v>24644.36</v>
      </c>
      <c r="M556" s="117"/>
      <c r="N556" s="119">
        <v>22748.639999999999</v>
      </c>
      <c r="O556" s="119">
        <v>16107.24</v>
      </c>
      <c r="P556" s="131"/>
      <c r="Q556" s="119">
        <v>27543.66</v>
      </c>
      <c r="R556" s="119">
        <v>25647.94</v>
      </c>
      <c r="S556" s="47"/>
    </row>
    <row r="557" spans="1:19" ht="9" customHeight="1" x14ac:dyDescent="0.2">
      <c r="A557" s="511"/>
      <c r="B557" s="511"/>
      <c r="C557" s="48" t="s">
        <v>4</v>
      </c>
      <c r="D557" s="49">
        <v>14</v>
      </c>
      <c r="E557" s="50">
        <v>31187966</v>
      </c>
      <c r="F557" s="50">
        <v>0</v>
      </c>
      <c r="G557" s="50">
        <v>0</v>
      </c>
      <c r="H557" s="50">
        <v>12859544</v>
      </c>
      <c r="I557" s="50">
        <v>0</v>
      </c>
      <c r="J557" s="51">
        <v>3670626</v>
      </c>
      <c r="K557" s="50">
        <v>44047509</v>
      </c>
      <c r="L557" s="52">
        <v>47718135</v>
      </c>
      <c r="M557" s="118"/>
      <c r="N557" s="120">
        <v>44047509</v>
      </c>
      <c r="O557" s="120">
        <v>31187966</v>
      </c>
      <c r="P557" s="132"/>
      <c r="Q557" s="120">
        <v>53331963</v>
      </c>
      <c r="R557" s="120">
        <v>49661337</v>
      </c>
      <c r="S557" s="47"/>
    </row>
    <row r="558" spans="1:19" ht="12.75" customHeight="1" x14ac:dyDescent="0.2">
      <c r="A558" s="511"/>
      <c r="B558" s="511"/>
      <c r="C558" s="53" t="s">
        <v>3</v>
      </c>
      <c r="D558" s="54">
        <v>15</v>
      </c>
      <c r="E558" s="44">
        <v>18247.099999999999</v>
      </c>
      <c r="F558" s="44">
        <v>0</v>
      </c>
      <c r="G558" s="44">
        <v>0</v>
      </c>
      <c r="H558" s="44">
        <v>6641.4</v>
      </c>
      <c r="I558" s="44">
        <v>0</v>
      </c>
      <c r="J558" s="55">
        <v>2074.04</v>
      </c>
      <c r="K558" s="56">
        <v>24888.5</v>
      </c>
      <c r="L558" s="57">
        <v>26962.54</v>
      </c>
      <c r="M558" s="117"/>
      <c r="N558" s="119">
        <v>24888.5</v>
      </c>
      <c r="O558" s="119">
        <v>18247.099999999999</v>
      </c>
      <c r="P558" s="131"/>
      <c r="Q558" s="119">
        <v>30247.02</v>
      </c>
      <c r="R558" s="119">
        <v>28172.98</v>
      </c>
      <c r="S558" s="47"/>
    </row>
    <row r="559" spans="1:19" ht="9" customHeight="1" x14ac:dyDescent="0.2">
      <c r="A559" s="511"/>
      <c r="B559" s="511"/>
      <c r="C559" s="48" t="s">
        <v>4</v>
      </c>
      <c r="D559" s="49">
        <v>20</v>
      </c>
      <c r="E559" s="50">
        <v>35331312</v>
      </c>
      <c r="F559" s="50">
        <v>0</v>
      </c>
      <c r="G559" s="50">
        <v>0</v>
      </c>
      <c r="H559" s="50">
        <v>12859544</v>
      </c>
      <c r="I559" s="50">
        <v>0</v>
      </c>
      <c r="J559" s="51">
        <v>4015901</v>
      </c>
      <c r="K559" s="50">
        <v>48190856</v>
      </c>
      <c r="L559" s="52">
        <v>52206757</v>
      </c>
      <c r="M559" s="118"/>
      <c r="N559" s="120">
        <v>48190856</v>
      </c>
      <c r="O559" s="120">
        <v>35331312</v>
      </c>
      <c r="P559" s="132"/>
      <c r="Q559" s="120">
        <v>58566397</v>
      </c>
      <c r="R559" s="120">
        <v>54550496</v>
      </c>
      <c r="S559" s="47"/>
    </row>
    <row r="560" spans="1:19" ht="12.75" customHeight="1" x14ac:dyDescent="0.2">
      <c r="A560" s="511"/>
      <c r="B560" s="511"/>
      <c r="C560" s="53" t="s">
        <v>3</v>
      </c>
      <c r="D560" s="54">
        <v>21</v>
      </c>
      <c r="E560" s="44">
        <v>20536.27</v>
      </c>
      <c r="F560" s="44">
        <v>0</v>
      </c>
      <c r="G560" s="44">
        <v>0</v>
      </c>
      <c r="H560" s="44">
        <v>6641.4</v>
      </c>
      <c r="I560" s="44">
        <v>0</v>
      </c>
      <c r="J560" s="55">
        <v>2264.81</v>
      </c>
      <c r="K560" s="56">
        <v>27177.67</v>
      </c>
      <c r="L560" s="57">
        <v>29442.48</v>
      </c>
      <c r="M560" s="117"/>
      <c r="N560" s="119">
        <v>27177.67</v>
      </c>
      <c r="O560" s="119">
        <v>20536.27</v>
      </c>
      <c r="P560" s="131"/>
      <c r="Q560" s="119">
        <v>33139.01</v>
      </c>
      <c r="R560" s="119">
        <v>30874.2</v>
      </c>
      <c r="S560" s="47"/>
    </row>
    <row r="561" spans="1:19" ht="9" customHeight="1" x14ac:dyDescent="0.2">
      <c r="A561" s="511"/>
      <c r="B561" s="511"/>
      <c r="C561" s="48" t="s">
        <v>4</v>
      </c>
      <c r="D561" s="49">
        <v>27</v>
      </c>
      <c r="E561" s="50">
        <v>39763764</v>
      </c>
      <c r="F561" s="50">
        <v>0</v>
      </c>
      <c r="G561" s="50">
        <v>0</v>
      </c>
      <c r="H561" s="50">
        <v>12859544</v>
      </c>
      <c r="I561" s="50">
        <v>0</v>
      </c>
      <c r="J561" s="51">
        <v>4385284</v>
      </c>
      <c r="K561" s="50">
        <v>52623307</v>
      </c>
      <c r="L561" s="52">
        <v>57008591</v>
      </c>
      <c r="M561" s="118"/>
      <c r="N561" s="120">
        <v>52623307</v>
      </c>
      <c r="O561" s="120">
        <v>39763764</v>
      </c>
      <c r="P561" s="132"/>
      <c r="Q561" s="120">
        <v>64166071</v>
      </c>
      <c r="R561" s="120">
        <v>59780787</v>
      </c>
      <c r="S561" s="47"/>
    </row>
    <row r="562" spans="1:19" ht="12.75" customHeight="1" x14ac:dyDescent="0.2">
      <c r="A562" s="511"/>
      <c r="B562" s="511"/>
      <c r="C562" s="53" t="s">
        <v>3</v>
      </c>
      <c r="D562" s="54">
        <v>28</v>
      </c>
      <c r="E562" s="44">
        <v>22888.26</v>
      </c>
      <c r="F562" s="44">
        <v>0</v>
      </c>
      <c r="G562" s="44">
        <v>0</v>
      </c>
      <c r="H562" s="44">
        <v>6641.4</v>
      </c>
      <c r="I562" s="44">
        <v>0</v>
      </c>
      <c r="J562" s="55">
        <v>2460.81</v>
      </c>
      <c r="K562" s="56">
        <v>29529.66</v>
      </c>
      <c r="L562" s="57">
        <v>31990.47</v>
      </c>
      <c r="M562" s="117"/>
      <c r="N562" s="119">
        <v>29529.66</v>
      </c>
      <c r="O562" s="119">
        <v>22888.26</v>
      </c>
      <c r="P562" s="131"/>
      <c r="Q562" s="119">
        <v>36110.36</v>
      </c>
      <c r="R562" s="119">
        <v>33649.550000000003</v>
      </c>
      <c r="S562" s="47"/>
    </row>
    <row r="563" spans="1:19" ht="9" customHeight="1" x14ac:dyDescent="0.2">
      <c r="A563" s="511"/>
      <c r="B563" s="511"/>
      <c r="C563" s="48" t="s">
        <v>4</v>
      </c>
      <c r="D563" s="49">
        <v>34</v>
      </c>
      <c r="E563" s="50">
        <v>44317851</v>
      </c>
      <c r="F563" s="50">
        <v>0</v>
      </c>
      <c r="G563" s="50">
        <v>0</v>
      </c>
      <c r="H563" s="50">
        <v>12859544</v>
      </c>
      <c r="I563" s="50">
        <v>0</v>
      </c>
      <c r="J563" s="51">
        <v>4764793</v>
      </c>
      <c r="K563" s="50">
        <v>57177395</v>
      </c>
      <c r="L563" s="52">
        <v>61942187</v>
      </c>
      <c r="M563" s="118"/>
      <c r="N563" s="120">
        <v>57177395</v>
      </c>
      <c r="O563" s="120">
        <v>44317851</v>
      </c>
      <c r="P563" s="132"/>
      <c r="Q563" s="120">
        <v>69919407</v>
      </c>
      <c r="R563" s="120">
        <v>65154614</v>
      </c>
      <c r="S563" s="47"/>
    </row>
    <row r="564" spans="1:19" ht="12.75" customHeight="1" x14ac:dyDescent="0.2">
      <c r="A564" s="511"/>
      <c r="B564" s="511"/>
      <c r="C564" s="53" t="s">
        <v>3</v>
      </c>
      <c r="D564" s="54">
        <v>35</v>
      </c>
      <c r="E564" s="44">
        <v>25176.16</v>
      </c>
      <c r="F564" s="44">
        <v>0</v>
      </c>
      <c r="G564" s="44">
        <v>0</v>
      </c>
      <c r="H564" s="44">
        <v>6641.4</v>
      </c>
      <c r="I564" s="44">
        <v>0</v>
      </c>
      <c r="J564" s="55">
        <v>2651.46</v>
      </c>
      <c r="K564" s="56">
        <v>31817.56</v>
      </c>
      <c r="L564" s="57">
        <v>34469.019999999997</v>
      </c>
      <c r="M564" s="117"/>
      <c r="N564" s="119">
        <v>31817.56</v>
      </c>
      <c r="O564" s="119">
        <v>25176.16</v>
      </c>
      <c r="P564" s="131"/>
      <c r="Q564" s="119">
        <v>39000.730000000003</v>
      </c>
      <c r="R564" s="119">
        <v>36349.269999999997</v>
      </c>
      <c r="S564" s="47"/>
    </row>
    <row r="565" spans="1:19" ht="9" customHeight="1" x14ac:dyDescent="0.2">
      <c r="A565" s="512"/>
      <c r="B565" s="512"/>
      <c r="C565" s="58" t="s">
        <v>4</v>
      </c>
      <c r="D565" s="59"/>
      <c r="E565" s="50">
        <v>48747843</v>
      </c>
      <c r="F565" s="50">
        <v>0</v>
      </c>
      <c r="G565" s="50">
        <v>0</v>
      </c>
      <c r="H565" s="50">
        <v>12859544</v>
      </c>
      <c r="I565" s="50">
        <v>0</v>
      </c>
      <c r="J565" s="60">
        <v>5133942</v>
      </c>
      <c r="K565" s="61">
        <v>61607387</v>
      </c>
      <c r="L565" s="62">
        <v>66741329</v>
      </c>
      <c r="M565" s="118"/>
      <c r="N565" s="120">
        <v>61607387</v>
      </c>
      <c r="O565" s="120">
        <v>48747843</v>
      </c>
      <c r="P565" s="132"/>
      <c r="Q565" s="120">
        <v>75515943</v>
      </c>
      <c r="R565" s="120">
        <v>70382001</v>
      </c>
      <c r="S565" s="47"/>
    </row>
    <row r="566" spans="1:19" ht="12.75" customHeight="1" x14ac:dyDescent="0.2">
      <c r="A566" s="492">
        <v>39083</v>
      </c>
      <c r="B566" s="492">
        <v>39113</v>
      </c>
      <c r="C566" s="42" t="s">
        <v>3</v>
      </c>
      <c r="D566" s="43">
        <v>0</v>
      </c>
      <c r="E566" s="44">
        <v>14065.23</v>
      </c>
      <c r="F566" s="44">
        <v>0</v>
      </c>
      <c r="G566" s="44">
        <v>0</v>
      </c>
      <c r="H566" s="44">
        <v>6641.4</v>
      </c>
      <c r="I566" s="44">
        <v>0</v>
      </c>
      <c r="J566" s="44">
        <v>1725.55</v>
      </c>
      <c r="K566" s="45">
        <v>20706.63</v>
      </c>
      <c r="L566" s="46">
        <v>22432.18</v>
      </c>
      <c r="M566" s="117"/>
      <c r="N566" s="119">
        <v>20706.63</v>
      </c>
      <c r="O566" s="119">
        <v>14065.23</v>
      </c>
      <c r="P566" s="131"/>
      <c r="Q566" s="119">
        <v>24963.919999999998</v>
      </c>
      <c r="R566" s="119">
        <v>23238.37</v>
      </c>
      <c r="S566" s="47"/>
    </row>
    <row r="567" spans="1:19" ht="9" customHeight="1" x14ac:dyDescent="0.2">
      <c r="A567" s="493"/>
      <c r="B567" s="493"/>
      <c r="C567" s="48" t="s">
        <v>4</v>
      </c>
      <c r="D567" s="49">
        <v>2</v>
      </c>
      <c r="E567" s="50">
        <v>27234083</v>
      </c>
      <c r="F567" s="50">
        <v>0</v>
      </c>
      <c r="G567" s="50">
        <v>0</v>
      </c>
      <c r="H567" s="50">
        <v>12859544</v>
      </c>
      <c r="I567" s="50">
        <v>0</v>
      </c>
      <c r="J567" s="51">
        <v>3341131</v>
      </c>
      <c r="K567" s="50">
        <v>40093626</v>
      </c>
      <c r="L567" s="52">
        <v>43434757</v>
      </c>
      <c r="M567" s="118"/>
      <c r="N567" s="120">
        <v>40093626</v>
      </c>
      <c r="O567" s="120">
        <v>27234083</v>
      </c>
      <c r="P567" s="132"/>
      <c r="Q567" s="120">
        <v>48336889</v>
      </c>
      <c r="R567" s="120">
        <v>44995759</v>
      </c>
      <c r="S567" s="47"/>
    </row>
    <row r="568" spans="1:19" ht="12.75" customHeight="1" x14ac:dyDescent="0.2">
      <c r="A568" s="511">
        <v>39083</v>
      </c>
      <c r="B568" s="511">
        <v>39113</v>
      </c>
      <c r="C568" s="53" t="s">
        <v>3</v>
      </c>
      <c r="D568" s="54">
        <v>3</v>
      </c>
      <c r="E568" s="44">
        <v>14668.16</v>
      </c>
      <c r="F568" s="44">
        <v>0</v>
      </c>
      <c r="G568" s="44">
        <v>0</v>
      </c>
      <c r="H568" s="44">
        <v>6641.4</v>
      </c>
      <c r="I568" s="44">
        <v>0</v>
      </c>
      <c r="J568" s="55">
        <v>1775.8</v>
      </c>
      <c r="K568" s="56">
        <v>21309.56</v>
      </c>
      <c r="L568" s="57">
        <v>23085.360000000001</v>
      </c>
      <c r="M568" s="117"/>
      <c r="N568" s="119">
        <v>21309.56</v>
      </c>
      <c r="O568" s="119">
        <v>14668.16</v>
      </c>
      <c r="P568" s="131"/>
      <c r="Q568" s="119">
        <v>25725.63</v>
      </c>
      <c r="R568" s="119">
        <v>23949.83</v>
      </c>
      <c r="S568" s="47"/>
    </row>
    <row r="569" spans="1:19" ht="9" customHeight="1" x14ac:dyDescent="0.2">
      <c r="A569" s="511"/>
      <c r="B569" s="511"/>
      <c r="C569" s="48" t="s">
        <v>4</v>
      </c>
      <c r="D569" s="49">
        <v>8</v>
      </c>
      <c r="E569" s="50">
        <v>28401518</v>
      </c>
      <c r="F569" s="50">
        <v>0</v>
      </c>
      <c r="G569" s="50">
        <v>0</v>
      </c>
      <c r="H569" s="50">
        <v>12859544</v>
      </c>
      <c r="I569" s="50">
        <v>0</v>
      </c>
      <c r="J569" s="51">
        <v>3438428</v>
      </c>
      <c r="K569" s="50">
        <v>41261062</v>
      </c>
      <c r="L569" s="52">
        <v>44699490</v>
      </c>
      <c r="M569" s="118"/>
      <c r="N569" s="120">
        <v>41261062</v>
      </c>
      <c r="O569" s="120">
        <v>28401518</v>
      </c>
      <c r="P569" s="132"/>
      <c r="Q569" s="120">
        <v>49811766</v>
      </c>
      <c r="R569" s="120">
        <v>46373337</v>
      </c>
      <c r="S569" s="47"/>
    </row>
    <row r="570" spans="1:19" ht="12.75" customHeight="1" x14ac:dyDescent="0.2">
      <c r="A570" s="511"/>
      <c r="B570" s="511"/>
      <c r="C570" s="53" t="s">
        <v>3</v>
      </c>
      <c r="D570" s="54">
        <v>9</v>
      </c>
      <c r="E570" s="44">
        <v>16536.240000000002</v>
      </c>
      <c r="F570" s="44">
        <v>0</v>
      </c>
      <c r="G570" s="44">
        <v>0</v>
      </c>
      <c r="H570" s="44">
        <v>6641.4</v>
      </c>
      <c r="I570" s="44">
        <v>0</v>
      </c>
      <c r="J570" s="55">
        <v>1931.47</v>
      </c>
      <c r="K570" s="56">
        <v>23177.64</v>
      </c>
      <c r="L570" s="57">
        <v>25109.11</v>
      </c>
      <c r="M570" s="117"/>
      <c r="N570" s="119">
        <v>23177.64</v>
      </c>
      <c r="O570" s="119">
        <v>16536.240000000002</v>
      </c>
      <c r="P570" s="131"/>
      <c r="Q570" s="119">
        <v>28085.63</v>
      </c>
      <c r="R570" s="119">
        <v>26154.16</v>
      </c>
      <c r="S570" s="47"/>
    </row>
    <row r="571" spans="1:19" ht="9" customHeight="1" x14ac:dyDescent="0.2">
      <c r="A571" s="511"/>
      <c r="B571" s="511"/>
      <c r="C571" s="48" t="s">
        <v>4</v>
      </c>
      <c r="D571" s="49">
        <v>14</v>
      </c>
      <c r="E571" s="50">
        <v>32018625</v>
      </c>
      <c r="F571" s="50">
        <v>0</v>
      </c>
      <c r="G571" s="50">
        <v>0</v>
      </c>
      <c r="H571" s="50">
        <v>12859544</v>
      </c>
      <c r="I571" s="50">
        <v>0</v>
      </c>
      <c r="J571" s="51">
        <v>3739847</v>
      </c>
      <c r="K571" s="50">
        <v>44878169</v>
      </c>
      <c r="L571" s="52">
        <v>48618016</v>
      </c>
      <c r="M571" s="118"/>
      <c r="N571" s="120">
        <v>44878169</v>
      </c>
      <c r="O571" s="120">
        <v>32018625</v>
      </c>
      <c r="P571" s="132"/>
      <c r="Q571" s="120">
        <v>54381363</v>
      </c>
      <c r="R571" s="120">
        <v>50641515</v>
      </c>
      <c r="S571" s="47"/>
    </row>
    <row r="572" spans="1:19" ht="12.75" customHeight="1" x14ac:dyDescent="0.2">
      <c r="A572" s="511"/>
      <c r="B572" s="511"/>
      <c r="C572" s="53" t="s">
        <v>3</v>
      </c>
      <c r="D572" s="54">
        <v>15</v>
      </c>
      <c r="E572" s="44">
        <v>18716.419999999998</v>
      </c>
      <c r="F572" s="44">
        <v>0</v>
      </c>
      <c r="G572" s="44">
        <v>0</v>
      </c>
      <c r="H572" s="44">
        <v>6641.4</v>
      </c>
      <c r="I572" s="44">
        <v>0</v>
      </c>
      <c r="J572" s="55">
        <v>2113.15</v>
      </c>
      <c r="K572" s="56">
        <v>25357.82</v>
      </c>
      <c r="L572" s="57">
        <v>27470.97</v>
      </c>
      <c r="M572" s="117"/>
      <c r="N572" s="119">
        <v>25357.82</v>
      </c>
      <c r="O572" s="119">
        <v>18716.419999999998</v>
      </c>
      <c r="P572" s="131"/>
      <c r="Q572" s="119">
        <v>30839.93</v>
      </c>
      <c r="R572" s="119">
        <v>28726.78</v>
      </c>
      <c r="S572" s="47"/>
    </row>
    <row r="573" spans="1:19" ht="9" customHeight="1" x14ac:dyDescent="0.2">
      <c r="A573" s="511"/>
      <c r="B573" s="511"/>
      <c r="C573" s="48" t="s">
        <v>4</v>
      </c>
      <c r="D573" s="49">
        <v>20</v>
      </c>
      <c r="E573" s="50">
        <v>36240043</v>
      </c>
      <c r="F573" s="50">
        <v>0</v>
      </c>
      <c r="G573" s="50">
        <v>0</v>
      </c>
      <c r="H573" s="50">
        <v>12859544</v>
      </c>
      <c r="I573" s="50">
        <v>0</v>
      </c>
      <c r="J573" s="51">
        <v>4091629</v>
      </c>
      <c r="K573" s="50">
        <v>49099586</v>
      </c>
      <c r="L573" s="52">
        <v>53191215</v>
      </c>
      <c r="M573" s="118"/>
      <c r="N573" s="120">
        <v>49099586</v>
      </c>
      <c r="O573" s="120">
        <v>36240043</v>
      </c>
      <c r="P573" s="132"/>
      <c r="Q573" s="120">
        <v>59714431</v>
      </c>
      <c r="R573" s="120">
        <v>55622802</v>
      </c>
      <c r="S573" s="47"/>
    </row>
    <row r="574" spans="1:19" ht="12.75" customHeight="1" x14ac:dyDescent="0.2">
      <c r="A574" s="511"/>
      <c r="B574" s="511"/>
      <c r="C574" s="53" t="s">
        <v>3</v>
      </c>
      <c r="D574" s="54">
        <v>21</v>
      </c>
      <c r="E574" s="44">
        <v>21048.67</v>
      </c>
      <c r="F574" s="44">
        <v>0</v>
      </c>
      <c r="G574" s="44">
        <v>0</v>
      </c>
      <c r="H574" s="44">
        <v>6641.4</v>
      </c>
      <c r="I574" s="44">
        <v>0</v>
      </c>
      <c r="J574" s="55">
        <v>2307.5100000000002</v>
      </c>
      <c r="K574" s="56">
        <v>27690.07</v>
      </c>
      <c r="L574" s="57">
        <v>29997.58</v>
      </c>
      <c r="M574" s="117"/>
      <c r="N574" s="119">
        <v>27690.07</v>
      </c>
      <c r="O574" s="119">
        <v>21048.67</v>
      </c>
      <c r="P574" s="131"/>
      <c r="Q574" s="119">
        <v>33786.339999999997</v>
      </c>
      <c r="R574" s="119">
        <v>31478.83</v>
      </c>
      <c r="S574" s="47"/>
    </row>
    <row r="575" spans="1:19" ht="9" customHeight="1" x14ac:dyDescent="0.2">
      <c r="A575" s="511"/>
      <c r="B575" s="511"/>
      <c r="C575" s="48" t="s">
        <v>4</v>
      </c>
      <c r="D575" s="49">
        <v>27</v>
      </c>
      <c r="E575" s="50">
        <v>40755908</v>
      </c>
      <c r="F575" s="50">
        <v>0</v>
      </c>
      <c r="G575" s="50">
        <v>0</v>
      </c>
      <c r="H575" s="50">
        <v>12859544</v>
      </c>
      <c r="I575" s="50">
        <v>0</v>
      </c>
      <c r="J575" s="51">
        <v>4467962</v>
      </c>
      <c r="K575" s="50">
        <v>53615452</v>
      </c>
      <c r="L575" s="52">
        <v>58083414</v>
      </c>
      <c r="M575" s="118"/>
      <c r="N575" s="120">
        <v>53615452</v>
      </c>
      <c r="O575" s="120">
        <v>40755908</v>
      </c>
      <c r="P575" s="132"/>
      <c r="Q575" s="120">
        <v>65419477</v>
      </c>
      <c r="R575" s="120">
        <v>60951514</v>
      </c>
      <c r="S575" s="47"/>
    </row>
    <row r="576" spans="1:19" ht="12.75" customHeight="1" x14ac:dyDescent="0.2">
      <c r="A576" s="511"/>
      <c r="B576" s="511"/>
      <c r="C576" s="53" t="s">
        <v>3</v>
      </c>
      <c r="D576" s="54">
        <v>28</v>
      </c>
      <c r="E576" s="44">
        <v>23445.06</v>
      </c>
      <c r="F576" s="44">
        <v>0</v>
      </c>
      <c r="G576" s="44">
        <v>0</v>
      </c>
      <c r="H576" s="44">
        <v>6641.4</v>
      </c>
      <c r="I576" s="44">
        <v>0</v>
      </c>
      <c r="J576" s="55">
        <v>2507.21</v>
      </c>
      <c r="K576" s="56">
        <v>30086.46</v>
      </c>
      <c r="L576" s="57">
        <v>32593.67</v>
      </c>
      <c r="M576" s="117"/>
      <c r="N576" s="119">
        <v>30086.46</v>
      </c>
      <c r="O576" s="119">
        <v>23445.06</v>
      </c>
      <c r="P576" s="131"/>
      <c r="Q576" s="119">
        <v>36813.78</v>
      </c>
      <c r="R576" s="119">
        <v>34306.57</v>
      </c>
      <c r="S576" s="47"/>
    </row>
    <row r="577" spans="1:19" ht="9" customHeight="1" x14ac:dyDescent="0.2">
      <c r="A577" s="511"/>
      <c r="B577" s="511"/>
      <c r="C577" s="48" t="s">
        <v>4</v>
      </c>
      <c r="D577" s="49">
        <v>34</v>
      </c>
      <c r="E577" s="50">
        <v>45395966</v>
      </c>
      <c r="F577" s="50">
        <v>0</v>
      </c>
      <c r="G577" s="50">
        <v>0</v>
      </c>
      <c r="H577" s="50">
        <v>12859544</v>
      </c>
      <c r="I577" s="50">
        <v>0</v>
      </c>
      <c r="J577" s="51">
        <v>4854636</v>
      </c>
      <c r="K577" s="50">
        <v>58255510</v>
      </c>
      <c r="L577" s="52">
        <v>63110145</v>
      </c>
      <c r="M577" s="118"/>
      <c r="N577" s="120">
        <v>58255510</v>
      </c>
      <c r="O577" s="120">
        <v>45395966</v>
      </c>
      <c r="P577" s="132"/>
      <c r="Q577" s="120">
        <v>71281418</v>
      </c>
      <c r="R577" s="120">
        <v>66426782</v>
      </c>
      <c r="S577" s="47"/>
    </row>
    <row r="578" spans="1:19" ht="12.75" customHeight="1" x14ac:dyDescent="0.2">
      <c r="A578" s="511"/>
      <c r="B578" s="511"/>
      <c r="C578" s="53" t="s">
        <v>3</v>
      </c>
      <c r="D578" s="54">
        <v>35</v>
      </c>
      <c r="E578" s="44">
        <v>25776.16</v>
      </c>
      <c r="F578" s="44">
        <v>0</v>
      </c>
      <c r="G578" s="44">
        <v>0</v>
      </c>
      <c r="H578" s="44">
        <v>6641.4</v>
      </c>
      <c r="I578" s="44">
        <v>0</v>
      </c>
      <c r="J578" s="55">
        <v>2701.46</v>
      </c>
      <c r="K578" s="56">
        <v>32417.56</v>
      </c>
      <c r="L578" s="57">
        <v>35119.019999999997</v>
      </c>
      <c r="M578" s="117"/>
      <c r="N578" s="119">
        <v>32417.56</v>
      </c>
      <c r="O578" s="119">
        <v>25776.16</v>
      </c>
      <c r="P578" s="131"/>
      <c r="Q578" s="119">
        <v>39758.730000000003</v>
      </c>
      <c r="R578" s="119">
        <v>37057.269999999997</v>
      </c>
      <c r="S578" s="47"/>
    </row>
    <row r="579" spans="1:19" ht="9" customHeight="1" x14ac:dyDescent="0.2">
      <c r="A579" s="512"/>
      <c r="B579" s="512"/>
      <c r="C579" s="58" t="s">
        <v>4</v>
      </c>
      <c r="D579" s="59"/>
      <c r="E579" s="50">
        <v>49909605</v>
      </c>
      <c r="F579" s="50">
        <v>0</v>
      </c>
      <c r="G579" s="50">
        <v>0</v>
      </c>
      <c r="H579" s="50">
        <v>12859544</v>
      </c>
      <c r="I579" s="50">
        <v>0</v>
      </c>
      <c r="J579" s="60">
        <v>5230756</v>
      </c>
      <c r="K579" s="61">
        <v>62769149</v>
      </c>
      <c r="L579" s="62">
        <v>67999905</v>
      </c>
      <c r="M579" s="118"/>
      <c r="N579" s="120">
        <v>62769149</v>
      </c>
      <c r="O579" s="120">
        <v>49909605</v>
      </c>
      <c r="P579" s="132"/>
      <c r="Q579" s="120">
        <v>76983636</v>
      </c>
      <c r="R579" s="120">
        <v>71752880</v>
      </c>
      <c r="S579" s="47"/>
    </row>
    <row r="580" spans="1:19" ht="12.75" customHeight="1" x14ac:dyDescent="0.2">
      <c r="A580" s="492">
        <f>B568+1</f>
        <v>39114</v>
      </c>
      <c r="B580" s="492">
        <v>39446</v>
      </c>
      <c r="C580" s="42" t="s">
        <v>3</v>
      </c>
      <c r="D580" s="43">
        <v>0</v>
      </c>
      <c r="E580" s="44">
        <v>14624.67</v>
      </c>
      <c r="F580" s="44">
        <v>0</v>
      </c>
      <c r="G580" s="44">
        <v>0</v>
      </c>
      <c r="H580" s="44">
        <v>6641.4</v>
      </c>
      <c r="I580" s="44">
        <v>0</v>
      </c>
      <c r="J580" s="44">
        <v>1772.17</v>
      </c>
      <c r="K580" s="45">
        <v>21266.07</v>
      </c>
      <c r="L580" s="46">
        <v>23038.240000000002</v>
      </c>
      <c r="M580" s="117"/>
      <c r="N580" s="119">
        <v>21266.07</v>
      </c>
      <c r="O580" s="119">
        <v>14624.67</v>
      </c>
      <c r="P580" s="131"/>
      <c r="Q580" s="119">
        <v>25670.68</v>
      </c>
      <c r="R580" s="119">
        <v>23898.51</v>
      </c>
      <c r="S580" s="47"/>
    </row>
    <row r="581" spans="1:19" ht="9" customHeight="1" x14ac:dyDescent="0.2">
      <c r="A581" s="493"/>
      <c r="B581" s="493"/>
      <c r="C581" s="48" t="s">
        <v>4</v>
      </c>
      <c r="D581" s="49">
        <v>2</v>
      </c>
      <c r="E581" s="50">
        <v>28317310</v>
      </c>
      <c r="F581" s="50">
        <v>0</v>
      </c>
      <c r="G581" s="50">
        <v>0</v>
      </c>
      <c r="H581" s="50">
        <v>12859544</v>
      </c>
      <c r="I581" s="50">
        <v>0</v>
      </c>
      <c r="J581" s="51">
        <v>3431400</v>
      </c>
      <c r="K581" s="50">
        <v>41176853</v>
      </c>
      <c r="L581" s="52">
        <v>44608253</v>
      </c>
      <c r="M581" s="118"/>
      <c r="N581" s="120">
        <v>41176853</v>
      </c>
      <c r="O581" s="120">
        <v>28317310</v>
      </c>
      <c r="P581" s="132"/>
      <c r="Q581" s="120">
        <v>49705368</v>
      </c>
      <c r="R581" s="120">
        <v>46273968</v>
      </c>
      <c r="S581" s="47"/>
    </row>
    <row r="582" spans="1:19" ht="12.75" customHeight="1" x14ac:dyDescent="0.2">
      <c r="A582" s="511">
        <f>A580</f>
        <v>39114</v>
      </c>
      <c r="B582" s="511">
        <f>B580</f>
        <v>39446</v>
      </c>
      <c r="C582" s="53" t="s">
        <v>3</v>
      </c>
      <c r="D582" s="54">
        <v>3</v>
      </c>
      <c r="E582" s="44">
        <v>15243.8</v>
      </c>
      <c r="F582" s="44">
        <v>0</v>
      </c>
      <c r="G582" s="44">
        <v>0</v>
      </c>
      <c r="H582" s="44">
        <v>6641.4</v>
      </c>
      <c r="I582" s="44">
        <v>0</v>
      </c>
      <c r="J582" s="55">
        <v>1823.77</v>
      </c>
      <c r="K582" s="56">
        <v>21885.200000000001</v>
      </c>
      <c r="L582" s="57">
        <v>23708.97</v>
      </c>
      <c r="M582" s="117"/>
      <c r="N582" s="119">
        <v>21885.200000000001</v>
      </c>
      <c r="O582" s="119">
        <v>15243.8</v>
      </c>
      <c r="P582" s="131"/>
      <c r="Q582" s="119">
        <v>26452.85</v>
      </c>
      <c r="R582" s="119">
        <v>24629.08</v>
      </c>
      <c r="S582" s="47"/>
    </row>
    <row r="583" spans="1:19" ht="9" customHeight="1" x14ac:dyDescent="0.2">
      <c r="A583" s="511"/>
      <c r="B583" s="511"/>
      <c r="C583" s="48" t="s">
        <v>4</v>
      </c>
      <c r="D583" s="49">
        <v>8</v>
      </c>
      <c r="E583" s="50">
        <v>29516113</v>
      </c>
      <c r="F583" s="50">
        <v>0</v>
      </c>
      <c r="G583" s="50">
        <v>0</v>
      </c>
      <c r="H583" s="50">
        <v>12859544</v>
      </c>
      <c r="I583" s="50">
        <v>0</v>
      </c>
      <c r="J583" s="51">
        <v>3531311</v>
      </c>
      <c r="K583" s="50">
        <v>42375656</v>
      </c>
      <c r="L583" s="52">
        <v>45906967</v>
      </c>
      <c r="M583" s="118"/>
      <c r="N583" s="120">
        <v>42375656</v>
      </c>
      <c r="O583" s="120">
        <v>29516113</v>
      </c>
      <c r="P583" s="132"/>
      <c r="Q583" s="120">
        <v>51219860</v>
      </c>
      <c r="R583" s="120">
        <v>47688549</v>
      </c>
      <c r="S583" s="47"/>
    </row>
    <row r="584" spans="1:19" ht="12.75" customHeight="1" x14ac:dyDescent="0.2">
      <c r="A584" s="511"/>
      <c r="B584" s="511"/>
      <c r="C584" s="53" t="s">
        <v>3</v>
      </c>
      <c r="D584" s="54">
        <v>9</v>
      </c>
      <c r="E584" s="44">
        <v>17162.400000000001</v>
      </c>
      <c r="F584" s="44">
        <v>0</v>
      </c>
      <c r="G584" s="44">
        <v>0</v>
      </c>
      <c r="H584" s="44">
        <v>6641.4</v>
      </c>
      <c r="I584" s="44">
        <v>0</v>
      </c>
      <c r="J584" s="55">
        <v>1983.65</v>
      </c>
      <c r="K584" s="56">
        <v>23803.8</v>
      </c>
      <c r="L584" s="57">
        <v>25787.45</v>
      </c>
      <c r="M584" s="117"/>
      <c r="N584" s="119">
        <v>23803.8</v>
      </c>
      <c r="O584" s="119">
        <v>17162.400000000001</v>
      </c>
      <c r="P584" s="131"/>
      <c r="Q584" s="119">
        <v>28876.68</v>
      </c>
      <c r="R584" s="119">
        <v>26893.03</v>
      </c>
      <c r="S584" s="47"/>
    </row>
    <row r="585" spans="1:19" ht="9" customHeight="1" x14ac:dyDescent="0.2">
      <c r="A585" s="511"/>
      <c r="B585" s="511"/>
      <c r="C585" s="48" t="s">
        <v>4</v>
      </c>
      <c r="D585" s="49">
        <v>14</v>
      </c>
      <c r="E585" s="50">
        <v>33231040</v>
      </c>
      <c r="F585" s="50">
        <v>0</v>
      </c>
      <c r="G585" s="50">
        <v>0</v>
      </c>
      <c r="H585" s="50">
        <v>12859544</v>
      </c>
      <c r="I585" s="50">
        <v>0</v>
      </c>
      <c r="J585" s="51">
        <v>3840882</v>
      </c>
      <c r="K585" s="50">
        <v>46090584</v>
      </c>
      <c r="L585" s="52">
        <v>49931466</v>
      </c>
      <c r="M585" s="118"/>
      <c r="N585" s="120">
        <v>46090584</v>
      </c>
      <c r="O585" s="120">
        <v>33231040</v>
      </c>
      <c r="P585" s="132"/>
      <c r="Q585" s="120">
        <v>55913049</v>
      </c>
      <c r="R585" s="120">
        <v>52072167</v>
      </c>
      <c r="S585" s="47"/>
    </row>
    <row r="586" spans="1:19" ht="12.75" customHeight="1" x14ac:dyDescent="0.2">
      <c r="A586" s="511"/>
      <c r="B586" s="511"/>
      <c r="C586" s="53" t="s">
        <v>3</v>
      </c>
      <c r="D586" s="54">
        <v>15</v>
      </c>
      <c r="E586" s="44">
        <v>19401.5</v>
      </c>
      <c r="F586" s="44">
        <v>0</v>
      </c>
      <c r="G586" s="44">
        <v>0</v>
      </c>
      <c r="H586" s="44">
        <v>6641.4</v>
      </c>
      <c r="I586" s="44">
        <v>0</v>
      </c>
      <c r="J586" s="55">
        <v>2170.2399999999998</v>
      </c>
      <c r="K586" s="56">
        <v>26042.9</v>
      </c>
      <c r="L586" s="57">
        <v>28213.14</v>
      </c>
      <c r="M586" s="117"/>
      <c r="N586" s="119">
        <v>26042.9</v>
      </c>
      <c r="O586" s="119">
        <v>19401.5</v>
      </c>
      <c r="P586" s="131"/>
      <c r="Q586" s="119">
        <v>31705.41</v>
      </c>
      <c r="R586" s="119">
        <v>29535.17</v>
      </c>
      <c r="S586" s="47"/>
    </row>
    <row r="587" spans="1:19" ht="9" customHeight="1" x14ac:dyDescent="0.2">
      <c r="A587" s="511"/>
      <c r="B587" s="511"/>
      <c r="C587" s="48" t="s">
        <v>4</v>
      </c>
      <c r="D587" s="49">
        <v>20</v>
      </c>
      <c r="E587" s="50">
        <v>37566542</v>
      </c>
      <c r="F587" s="50">
        <v>0</v>
      </c>
      <c r="G587" s="50">
        <v>0</v>
      </c>
      <c r="H587" s="50">
        <v>12859544</v>
      </c>
      <c r="I587" s="50">
        <v>0</v>
      </c>
      <c r="J587" s="51">
        <v>4202171</v>
      </c>
      <c r="K587" s="50">
        <v>50426086</v>
      </c>
      <c r="L587" s="52">
        <v>54628257</v>
      </c>
      <c r="M587" s="118"/>
      <c r="N587" s="120">
        <v>50426086</v>
      </c>
      <c r="O587" s="120">
        <v>37566542</v>
      </c>
      <c r="P587" s="132"/>
      <c r="Q587" s="120">
        <v>61390234</v>
      </c>
      <c r="R587" s="120">
        <v>57188064</v>
      </c>
      <c r="S587" s="47"/>
    </row>
    <row r="588" spans="1:19" ht="12.75" customHeight="1" x14ac:dyDescent="0.2">
      <c r="A588" s="511"/>
      <c r="B588" s="511"/>
      <c r="C588" s="53" t="s">
        <v>3</v>
      </c>
      <c r="D588" s="54">
        <v>21</v>
      </c>
      <c r="E588" s="44">
        <v>21796.75</v>
      </c>
      <c r="F588" s="44">
        <v>0</v>
      </c>
      <c r="G588" s="44">
        <v>0</v>
      </c>
      <c r="H588" s="44">
        <v>6641.4</v>
      </c>
      <c r="I588" s="44">
        <v>0</v>
      </c>
      <c r="J588" s="55">
        <v>2369.85</v>
      </c>
      <c r="K588" s="56">
        <v>28438.15</v>
      </c>
      <c r="L588" s="57">
        <v>30808</v>
      </c>
      <c r="M588" s="117"/>
      <c r="N588" s="119">
        <v>28438.15</v>
      </c>
      <c r="O588" s="119">
        <v>21796.75</v>
      </c>
      <c r="P588" s="131"/>
      <c r="Q588" s="119">
        <v>34731.42</v>
      </c>
      <c r="R588" s="119">
        <v>32361.57</v>
      </c>
      <c r="S588" s="47"/>
    </row>
    <row r="589" spans="1:19" ht="9" customHeight="1" x14ac:dyDescent="0.2">
      <c r="A589" s="511"/>
      <c r="B589" s="511"/>
      <c r="C589" s="48" t="s">
        <v>4</v>
      </c>
      <c r="D589" s="49">
        <v>27</v>
      </c>
      <c r="E589" s="50">
        <v>42204393</v>
      </c>
      <c r="F589" s="50">
        <v>0</v>
      </c>
      <c r="G589" s="50">
        <v>0</v>
      </c>
      <c r="H589" s="50">
        <v>12859544</v>
      </c>
      <c r="I589" s="50">
        <v>0</v>
      </c>
      <c r="J589" s="51">
        <v>4588669</v>
      </c>
      <c r="K589" s="50">
        <v>55063937</v>
      </c>
      <c r="L589" s="52">
        <v>59652606</v>
      </c>
      <c r="M589" s="118"/>
      <c r="N589" s="120">
        <v>55063937</v>
      </c>
      <c r="O589" s="120">
        <v>42204393</v>
      </c>
      <c r="P589" s="132"/>
      <c r="Q589" s="120">
        <v>67249407</v>
      </c>
      <c r="R589" s="120">
        <v>62660737</v>
      </c>
      <c r="S589" s="47"/>
    </row>
    <row r="590" spans="1:19" ht="12.75" customHeight="1" x14ac:dyDescent="0.2">
      <c r="A590" s="511"/>
      <c r="B590" s="511"/>
      <c r="C590" s="53" t="s">
        <v>3</v>
      </c>
      <c r="D590" s="54">
        <v>28</v>
      </c>
      <c r="E590" s="44">
        <v>24257.94</v>
      </c>
      <c r="F590" s="44">
        <v>0</v>
      </c>
      <c r="G590" s="44">
        <v>0</v>
      </c>
      <c r="H590" s="44">
        <v>6641.4</v>
      </c>
      <c r="I590" s="44">
        <v>0</v>
      </c>
      <c r="J590" s="55">
        <v>2574.9499999999998</v>
      </c>
      <c r="K590" s="56">
        <v>30899.34</v>
      </c>
      <c r="L590" s="57">
        <v>33474.29</v>
      </c>
      <c r="M590" s="117"/>
      <c r="N590" s="119">
        <v>30899.34</v>
      </c>
      <c r="O590" s="119">
        <v>24257.94</v>
      </c>
      <c r="P590" s="131"/>
      <c r="Q590" s="119">
        <v>37840.720000000001</v>
      </c>
      <c r="R590" s="119">
        <v>35265.769999999997</v>
      </c>
      <c r="S590" s="47"/>
    </row>
    <row r="591" spans="1:19" ht="9" customHeight="1" x14ac:dyDescent="0.2">
      <c r="A591" s="511"/>
      <c r="B591" s="511"/>
      <c r="C591" s="48" t="s">
        <v>4</v>
      </c>
      <c r="D591" s="49">
        <v>34</v>
      </c>
      <c r="E591" s="50">
        <v>46969921</v>
      </c>
      <c r="F591" s="50">
        <v>0</v>
      </c>
      <c r="G591" s="50">
        <v>0</v>
      </c>
      <c r="H591" s="50">
        <v>12859544</v>
      </c>
      <c r="I591" s="50">
        <v>0</v>
      </c>
      <c r="J591" s="51">
        <v>4985798</v>
      </c>
      <c r="K591" s="50">
        <v>59829465</v>
      </c>
      <c r="L591" s="52">
        <v>64815263</v>
      </c>
      <c r="M591" s="118"/>
      <c r="N591" s="120">
        <v>59829465</v>
      </c>
      <c r="O591" s="120">
        <v>46969921</v>
      </c>
      <c r="P591" s="132"/>
      <c r="Q591" s="120">
        <v>73269851</v>
      </c>
      <c r="R591" s="120">
        <v>68284052</v>
      </c>
      <c r="S591" s="47"/>
    </row>
    <row r="592" spans="1:19" ht="12.75" customHeight="1" x14ac:dyDescent="0.2">
      <c r="A592" s="511"/>
      <c r="B592" s="511"/>
      <c r="C592" s="53" t="s">
        <v>3</v>
      </c>
      <c r="D592" s="54">
        <v>35</v>
      </c>
      <c r="E592" s="44">
        <v>26651.919999999998</v>
      </c>
      <c r="F592" s="44">
        <v>0</v>
      </c>
      <c r="G592" s="44">
        <v>0</v>
      </c>
      <c r="H592" s="44">
        <v>6641.4</v>
      </c>
      <c r="I592" s="44">
        <v>0</v>
      </c>
      <c r="J592" s="55">
        <v>2774.44</v>
      </c>
      <c r="K592" s="56">
        <v>33293.32</v>
      </c>
      <c r="L592" s="57">
        <v>36067.760000000002</v>
      </c>
      <c r="M592" s="117"/>
      <c r="N592" s="119">
        <v>33293.32</v>
      </c>
      <c r="O592" s="119">
        <v>26651.919999999998</v>
      </c>
      <c r="P592" s="131"/>
      <c r="Q592" s="119">
        <v>40865.11</v>
      </c>
      <c r="R592" s="119">
        <v>38090.67</v>
      </c>
      <c r="S592" s="47"/>
    </row>
    <row r="593" spans="1:19" ht="9" customHeight="1" x14ac:dyDescent="0.2">
      <c r="A593" s="512"/>
      <c r="B593" s="512"/>
      <c r="C593" s="58" t="s">
        <v>4</v>
      </c>
      <c r="D593" s="59"/>
      <c r="E593" s="61">
        <v>51605313</v>
      </c>
      <c r="F593" s="61">
        <v>0</v>
      </c>
      <c r="G593" s="61">
        <v>0</v>
      </c>
      <c r="H593" s="61">
        <v>12859544</v>
      </c>
      <c r="I593" s="61">
        <v>0</v>
      </c>
      <c r="J593" s="60">
        <v>5372065</v>
      </c>
      <c r="K593" s="61">
        <v>64464857</v>
      </c>
      <c r="L593" s="62">
        <v>69836922</v>
      </c>
      <c r="M593" s="118"/>
      <c r="N593" s="120">
        <v>64464857</v>
      </c>
      <c r="O593" s="120">
        <v>51605313</v>
      </c>
      <c r="P593" s="132"/>
      <c r="Q593" s="120">
        <v>79125887</v>
      </c>
      <c r="R593" s="120">
        <v>73753822</v>
      </c>
      <c r="S593" s="47"/>
    </row>
    <row r="594" spans="1:19" ht="12.75" customHeight="1" x14ac:dyDescent="0.2">
      <c r="A594" s="492">
        <f>B582+1</f>
        <v>39447</v>
      </c>
      <c r="B594" s="492">
        <v>39447</v>
      </c>
      <c r="C594" s="42" t="s">
        <v>3</v>
      </c>
      <c r="D594" s="43">
        <v>0</v>
      </c>
      <c r="E594" s="44">
        <v>14624.67</v>
      </c>
      <c r="F594" s="44">
        <v>0</v>
      </c>
      <c r="G594" s="44">
        <v>0</v>
      </c>
      <c r="H594" s="44">
        <v>6641.4</v>
      </c>
      <c r="I594" s="44">
        <v>0</v>
      </c>
      <c r="J594" s="44">
        <v>1772.17</v>
      </c>
      <c r="K594" s="45">
        <v>21266.07</v>
      </c>
      <c r="L594" s="46">
        <v>23038.240000000002</v>
      </c>
      <c r="M594" s="117"/>
      <c r="N594" s="119">
        <v>21266.07</v>
      </c>
      <c r="O594" s="119">
        <v>14624.67</v>
      </c>
      <c r="P594" s="131"/>
      <c r="Q594" s="119">
        <v>25670.68</v>
      </c>
      <c r="R594" s="119">
        <v>23898.51</v>
      </c>
      <c r="S594" s="47"/>
    </row>
    <row r="595" spans="1:19" ht="9" customHeight="1" x14ac:dyDescent="0.2">
      <c r="A595" s="493"/>
      <c r="B595" s="493"/>
      <c r="C595" s="48" t="s">
        <v>4</v>
      </c>
      <c r="D595" s="49">
        <v>2</v>
      </c>
      <c r="E595" s="50">
        <v>28317310</v>
      </c>
      <c r="F595" s="50">
        <v>0</v>
      </c>
      <c r="G595" s="50">
        <v>0</v>
      </c>
      <c r="H595" s="50">
        <v>12859544</v>
      </c>
      <c r="I595" s="50">
        <v>0</v>
      </c>
      <c r="J595" s="51">
        <v>3431400</v>
      </c>
      <c r="K595" s="50">
        <v>41176853</v>
      </c>
      <c r="L595" s="52">
        <v>44608253</v>
      </c>
      <c r="M595" s="118"/>
      <c r="N595" s="120">
        <v>41176853</v>
      </c>
      <c r="O595" s="120">
        <v>28317310</v>
      </c>
      <c r="P595" s="132"/>
      <c r="Q595" s="120">
        <v>49705368</v>
      </c>
      <c r="R595" s="120">
        <v>46273968</v>
      </c>
      <c r="S595" s="47"/>
    </row>
    <row r="596" spans="1:19" ht="12.75" customHeight="1" x14ac:dyDescent="0.2">
      <c r="A596" s="511">
        <f>A594</f>
        <v>39447</v>
      </c>
      <c r="B596" s="511">
        <f>B594</f>
        <v>39447</v>
      </c>
      <c r="C596" s="53" t="s">
        <v>3</v>
      </c>
      <c r="D596" s="54">
        <v>3</v>
      </c>
      <c r="E596" s="44">
        <v>15243.8</v>
      </c>
      <c r="F596" s="44">
        <v>0</v>
      </c>
      <c r="G596" s="44">
        <v>0</v>
      </c>
      <c r="H596" s="44">
        <v>6641.4</v>
      </c>
      <c r="I596" s="44">
        <v>0</v>
      </c>
      <c r="J596" s="55">
        <v>1823.77</v>
      </c>
      <c r="K596" s="56">
        <v>21885.200000000001</v>
      </c>
      <c r="L596" s="57">
        <v>23708.97</v>
      </c>
      <c r="M596" s="117"/>
      <c r="N596" s="119">
        <v>21885.200000000001</v>
      </c>
      <c r="O596" s="119">
        <v>15243.8</v>
      </c>
      <c r="P596" s="131"/>
      <c r="Q596" s="119">
        <v>26452.85</v>
      </c>
      <c r="R596" s="119">
        <v>24629.08</v>
      </c>
      <c r="S596" s="47"/>
    </row>
    <row r="597" spans="1:19" ht="9" customHeight="1" x14ac:dyDescent="0.2">
      <c r="A597" s="511"/>
      <c r="B597" s="511"/>
      <c r="C597" s="48" t="s">
        <v>4</v>
      </c>
      <c r="D597" s="49">
        <v>8</v>
      </c>
      <c r="E597" s="50">
        <v>29516113</v>
      </c>
      <c r="F597" s="50">
        <v>0</v>
      </c>
      <c r="G597" s="50">
        <v>0</v>
      </c>
      <c r="H597" s="50">
        <v>12859544</v>
      </c>
      <c r="I597" s="50">
        <v>0</v>
      </c>
      <c r="J597" s="51">
        <v>3531311</v>
      </c>
      <c r="K597" s="50">
        <v>42375656</v>
      </c>
      <c r="L597" s="52">
        <v>45906967</v>
      </c>
      <c r="M597" s="118"/>
      <c r="N597" s="120">
        <v>42375656</v>
      </c>
      <c r="O597" s="120">
        <v>29516113</v>
      </c>
      <c r="P597" s="132"/>
      <c r="Q597" s="120">
        <v>51219860</v>
      </c>
      <c r="R597" s="120">
        <v>47688549</v>
      </c>
      <c r="S597" s="47"/>
    </row>
    <row r="598" spans="1:19" ht="12.75" customHeight="1" x14ac:dyDescent="0.2">
      <c r="A598" s="511"/>
      <c r="B598" s="511"/>
      <c r="C598" s="53" t="s">
        <v>3</v>
      </c>
      <c r="D598" s="54">
        <v>9</v>
      </c>
      <c r="E598" s="44">
        <v>17162.400000000001</v>
      </c>
      <c r="F598" s="44">
        <v>0</v>
      </c>
      <c r="G598" s="44">
        <v>0</v>
      </c>
      <c r="H598" s="44">
        <v>6641.4</v>
      </c>
      <c r="I598" s="44">
        <v>0</v>
      </c>
      <c r="J598" s="55">
        <v>1983.65</v>
      </c>
      <c r="K598" s="56">
        <v>23803.8</v>
      </c>
      <c r="L598" s="57">
        <v>25787.45</v>
      </c>
      <c r="M598" s="117"/>
      <c r="N598" s="119">
        <v>23803.8</v>
      </c>
      <c r="O598" s="119">
        <v>17162.400000000001</v>
      </c>
      <c r="P598" s="131"/>
      <c r="Q598" s="119">
        <v>28876.68</v>
      </c>
      <c r="R598" s="119">
        <v>26893.03</v>
      </c>
      <c r="S598" s="47"/>
    </row>
    <row r="599" spans="1:19" ht="9" customHeight="1" x14ac:dyDescent="0.2">
      <c r="A599" s="511"/>
      <c r="B599" s="511"/>
      <c r="C599" s="48" t="s">
        <v>4</v>
      </c>
      <c r="D599" s="49">
        <v>14</v>
      </c>
      <c r="E599" s="50">
        <v>33231040</v>
      </c>
      <c r="F599" s="50">
        <v>0</v>
      </c>
      <c r="G599" s="50">
        <v>0</v>
      </c>
      <c r="H599" s="50">
        <v>12859544</v>
      </c>
      <c r="I599" s="50">
        <v>0</v>
      </c>
      <c r="J599" s="51">
        <v>3840882</v>
      </c>
      <c r="K599" s="50">
        <v>46090584</v>
      </c>
      <c r="L599" s="52">
        <v>49931466</v>
      </c>
      <c r="M599" s="118"/>
      <c r="N599" s="120">
        <v>46090584</v>
      </c>
      <c r="O599" s="120">
        <v>33231040</v>
      </c>
      <c r="P599" s="132"/>
      <c r="Q599" s="120">
        <v>55913049</v>
      </c>
      <c r="R599" s="120">
        <v>52072167</v>
      </c>
      <c r="S599" s="47"/>
    </row>
    <row r="600" spans="1:19" ht="12.75" customHeight="1" x14ac:dyDescent="0.2">
      <c r="A600" s="511"/>
      <c r="B600" s="511"/>
      <c r="C600" s="53" t="s">
        <v>3</v>
      </c>
      <c r="D600" s="54">
        <v>15</v>
      </c>
      <c r="E600" s="44">
        <v>19401.5</v>
      </c>
      <c r="F600" s="44">
        <v>0</v>
      </c>
      <c r="G600" s="44">
        <v>0</v>
      </c>
      <c r="H600" s="44">
        <v>6641.4</v>
      </c>
      <c r="I600" s="44">
        <v>0</v>
      </c>
      <c r="J600" s="55">
        <v>2170.2399999999998</v>
      </c>
      <c r="K600" s="56">
        <v>26042.9</v>
      </c>
      <c r="L600" s="57">
        <v>28213.14</v>
      </c>
      <c r="M600" s="117"/>
      <c r="N600" s="119">
        <v>26042.9</v>
      </c>
      <c r="O600" s="119">
        <v>19401.5</v>
      </c>
      <c r="P600" s="131"/>
      <c r="Q600" s="119">
        <v>31705.41</v>
      </c>
      <c r="R600" s="119">
        <v>29535.17</v>
      </c>
      <c r="S600" s="47"/>
    </row>
    <row r="601" spans="1:19" ht="9" customHeight="1" x14ac:dyDescent="0.2">
      <c r="A601" s="511"/>
      <c r="B601" s="511"/>
      <c r="C601" s="48" t="s">
        <v>4</v>
      </c>
      <c r="D601" s="49">
        <v>20</v>
      </c>
      <c r="E601" s="50">
        <v>37566542</v>
      </c>
      <c r="F601" s="50">
        <v>0</v>
      </c>
      <c r="G601" s="50">
        <v>0</v>
      </c>
      <c r="H601" s="50">
        <v>12859544</v>
      </c>
      <c r="I601" s="50">
        <v>0</v>
      </c>
      <c r="J601" s="51">
        <v>4202171</v>
      </c>
      <c r="K601" s="50">
        <v>50426086</v>
      </c>
      <c r="L601" s="52">
        <v>54628257</v>
      </c>
      <c r="M601" s="118"/>
      <c r="N601" s="120">
        <v>50426086</v>
      </c>
      <c r="O601" s="120">
        <v>37566542</v>
      </c>
      <c r="P601" s="132"/>
      <c r="Q601" s="120">
        <v>61390234</v>
      </c>
      <c r="R601" s="120">
        <v>57188064</v>
      </c>
      <c r="S601" s="47"/>
    </row>
    <row r="602" spans="1:19" ht="12.75" customHeight="1" x14ac:dyDescent="0.2">
      <c r="A602" s="511"/>
      <c r="B602" s="511"/>
      <c r="C602" s="53" t="s">
        <v>3</v>
      </c>
      <c r="D602" s="54">
        <v>21</v>
      </c>
      <c r="E602" s="44">
        <v>21796.75</v>
      </c>
      <c r="F602" s="44">
        <v>0</v>
      </c>
      <c r="G602" s="44">
        <v>0</v>
      </c>
      <c r="H602" s="44">
        <v>6641.4</v>
      </c>
      <c r="I602" s="44">
        <v>0</v>
      </c>
      <c r="J602" s="55">
        <v>2369.85</v>
      </c>
      <c r="K602" s="56">
        <v>28438.15</v>
      </c>
      <c r="L602" s="57">
        <v>30808</v>
      </c>
      <c r="M602" s="117"/>
      <c r="N602" s="119">
        <v>28438.15</v>
      </c>
      <c r="O602" s="119">
        <v>21796.75</v>
      </c>
      <c r="P602" s="131"/>
      <c r="Q602" s="119">
        <v>34731.42</v>
      </c>
      <c r="R602" s="119">
        <v>32361.57</v>
      </c>
      <c r="S602" s="47"/>
    </row>
    <row r="603" spans="1:19" ht="9" customHeight="1" x14ac:dyDescent="0.2">
      <c r="A603" s="511"/>
      <c r="B603" s="511"/>
      <c r="C603" s="48" t="s">
        <v>4</v>
      </c>
      <c r="D603" s="49">
        <v>27</v>
      </c>
      <c r="E603" s="50">
        <v>42204393</v>
      </c>
      <c r="F603" s="50">
        <v>0</v>
      </c>
      <c r="G603" s="50">
        <v>0</v>
      </c>
      <c r="H603" s="50">
        <v>12859544</v>
      </c>
      <c r="I603" s="50">
        <v>0</v>
      </c>
      <c r="J603" s="51">
        <v>4588669</v>
      </c>
      <c r="K603" s="50">
        <v>55063937</v>
      </c>
      <c r="L603" s="52">
        <v>59652606</v>
      </c>
      <c r="M603" s="118"/>
      <c r="N603" s="120">
        <v>55063937</v>
      </c>
      <c r="O603" s="120">
        <v>42204393</v>
      </c>
      <c r="P603" s="132"/>
      <c r="Q603" s="120">
        <v>67249407</v>
      </c>
      <c r="R603" s="120">
        <v>62660737</v>
      </c>
      <c r="S603" s="47"/>
    </row>
    <row r="604" spans="1:19" ht="12.75" customHeight="1" x14ac:dyDescent="0.2">
      <c r="A604" s="511"/>
      <c r="B604" s="511"/>
      <c r="C604" s="53" t="s">
        <v>3</v>
      </c>
      <c r="D604" s="54">
        <v>28</v>
      </c>
      <c r="E604" s="44">
        <v>24257.94</v>
      </c>
      <c r="F604" s="44">
        <v>0</v>
      </c>
      <c r="G604" s="44">
        <v>0</v>
      </c>
      <c r="H604" s="44">
        <v>6641.4</v>
      </c>
      <c r="I604" s="44">
        <v>0</v>
      </c>
      <c r="J604" s="55">
        <v>2574.9499999999998</v>
      </c>
      <c r="K604" s="56">
        <v>30899.34</v>
      </c>
      <c r="L604" s="57">
        <v>33474.29</v>
      </c>
      <c r="M604" s="117"/>
      <c r="N604" s="119">
        <v>30899.34</v>
      </c>
      <c r="O604" s="119">
        <v>24257.94</v>
      </c>
      <c r="P604" s="131"/>
      <c r="Q604" s="119">
        <v>37840.720000000001</v>
      </c>
      <c r="R604" s="119">
        <v>35265.769999999997</v>
      </c>
      <c r="S604" s="47"/>
    </row>
    <row r="605" spans="1:19" ht="9" customHeight="1" x14ac:dyDescent="0.2">
      <c r="A605" s="511"/>
      <c r="B605" s="511"/>
      <c r="C605" s="48" t="s">
        <v>4</v>
      </c>
      <c r="D605" s="49">
        <v>34</v>
      </c>
      <c r="E605" s="50">
        <v>46969921</v>
      </c>
      <c r="F605" s="50">
        <v>0</v>
      </c>
      <c r="G605" s="50">
        <v>0</v>
      </c>
      <c r="H605" s="50">
        <v>12859544</v>
      </c>
      <c r="I605" s="50">
        <v>0</v>
      </c>
      <c r="J605" s="51">
        <v>4985798</v>
      </c>
      <c r="K605" s="50">
        <v>59829465</v>
      </c>
      <c r="L605" s="52">
        <v>64815263</v>
      </c>
      <c r="M605" s="118"/>
      <c r="N605" s="120">
        <v>59829465</v>
      </c>
      <c r="O605" s="120">
        <v>46969921</v>
      </c>
      <c r="P605" s="132"/>
      <c r="Q605" s="120">
        <v>73269851</v>
      </c>
      <c r="R605" s="120">
        <v>68284052</v>
      </c>
      <c r="S605" s="47"/>
    </row>
    <row r="606" spans="1:19" ht="12.75" customHeight="1" x14ac:dyDescent="0.2">
      <c r="A606" s="511"/>
      <c r="B606" s="511"/>
      <c r="C606" s="53" t="s">
        <v>3</v>
      </c>
      <c r="D606" s="54">
        <v>35</v>
      </c>
      <c r="E606" s="44">
        <v>26651.919999999998</v>
      </c>
      <c r="F606" s="44">
        <v>0</v>
      </c>
      <c r="G606" s="44">
        <v>0</v>
      </c>
      <c r="H606" s="44">
        <v>6641.4</v>
      </c>
      <c r="I606" s="44">
        <v>0</v>
      </c>
      <c r="J606" s="55">
        <v>2774.44</v>
      </c>
      <c r="K606" s="56">
        <v>33293.32</v>
      </c>
      <c r="L606" s="57">
        <v>36067.760000000002</v>
      </c>
      <c r="M606" s="117"/>
      <c r="N606" s="119">
        <v>33293.32</v>
      </c>
      <c r="O606" s="119">
        <v>26651.919999999998</v>
      </c>
      <c r="P606" s="131"/>
      <c r="Q606" s="119">
        <v>40865.11</v>
      </c>
      <c r="R606" s="119">
        <v>38090.67</v>
      </c>
      <c r="S606" s="47"/>
    </row>
    <row r="607" spans="1:19" ht="9" customHeight="1" x14ac:dyDescent="0.2">
      <c r="A607" s="512"/>
      <c r="B607" s="512"/>
      <c r="C607" s="58" t="s">
        <v>4</v>
      </c>
      <c r="D607" s="59"/>
      <c r="E607" s="61">
        <v>51605313</v>
      </c>
      <c r="F607" s="61">
        <v>0</v>
      </c>
      <c r="G607" s="61">
        <v>0</v>
      </c>
      <c r="H607" s="61">
        <v>12859544</v>
      </c>
      <c r="I607" s="61">
        <v>0</v>
      </c>
      <c r="J607" s="60">
        <v>5372065</v>
      </c>
      <c r="K607" s="61">
        <v>64464857</v>
      </c>
      <c r="L607" s="62">
        <v>69836922</v>
      </c>
      <c r="M607" s="118"/>
      <c r="N607" s="120">
        <v>64464857</v>
      </c>
      <c r="O607" s="120">
        <v>51605313</v>
      </c>
      <c r="P607" s="132"/>
      <c r="Q607" s="120">
        <v>79125887</v>
      </c>
      <c r="R607" s="120">
        <v>73753822</v>
      </c>
      <c r="S607" s="47"/>
    </row>
    <row r="608" spans="1:19" ht="12.75" customHeight="1" x14ac:dyDescent="0.2">
      <c r="A608" s="492">
        <f>B596+1</f>
        <v>39448</v>
      </c>
      <c r="B608" s="492">
        <v>39538</v>
      </c>
      <c r="C608" s="42" t="s">
        <v>3</v>
      </c>
      <c r="D608" s="43">
        <v>0</v>
      </c>
      <c r="E608" s="44">
        <v>14624.67</v>
      </c>
      <c r="F608" s="44">
        <v>0</v>
      </c>
      <c r="G608" s="44">
        <v>0</v>
      </c>
      <c r="H608" s="44">
        <v>6641.4</v>
      </c>
      <c r="I608" s="44">
        <v>0</v>
      </c>
      <c r="J608" s="44">
        <v>1772.17</v>
      </c>
      <c r="K608" s="45">
        <v>21266.07</v>
      </c>
      <c r="L608" s="46">
        <v>23038.240000000002</v>
      </c>
      <c r="M608" s="117"/>
      <c r="N608" s="119">
        <v>21266.07</v>
      </c>
      <c r="O608" s="119">
        <v>14624.67</v>
      </c>
      <c r="P608" s="131"/>
      <c r="Q608" s="119">
        <v>25670.68</v>
      </c>
      <c r="R608" s="119">
        <v>23898.51</v>
      </c>
      <c r="S608" s="47"/>
    </row>
    <row r="609" spans="1:19" ht="9" customHeight="1" x14ac:dyDescent="0.2">
      <c r="A609" s="493"/>
      <c r="B609" s="493"/>
      <c r="C609" s="48" t="s">
        <v>4</v>
      </c>
      <c r="D609" s="49">
        <v>2</v>
      </c>
      <c r="E609" s="50">
        <v>28317310</v>
      </c>
      <c r="F609" s="50">
        <v>0</v>
      </c>
      <c r="G609" s="50">
        <v>0</v>
      </c>
      <c r="H609" s="50">
        <v>12859544</v>
      </c>
      <c r="I609" s="50">
        <v>0</v>
      </c>
      <c r="J609" s="51">
        <v>3431400</v>
      </c>
      <c r="K609" s="50">
        <v>41176853</v>
      </c>
      <c r="L609" s="52">
        <v>44608253</v>
      </c>
      <c r="M609" s="118"/>
      <c r="N609" s="120">
        <v>41176853</v>
      </c>
      <c r="O609" s="120">
        <v>28317310</v>
      </c>
      <c r="P609" s="132"/>
      <c r="Q609" s="120">
        <v>49705368</v>
      </c>
      <c r="R609" s="120">
        <v>46273968</v>
      </c>
      <c r="S609" s="47"/>
    </row>
    <row r="610" spans="1:19" ht="12.75" customHeight="1" x14ac:dyDescent="0.2">
      <c r="A610" s="511">
        <f>A608</f>
        <v>39448</v>
      </c>
      <c r="B610" s="511">
        <f>B608</f>
        <v>39538</v>
      </c>
      <c r="C610" s="53" t="s">
        <v>3</v>
      </c>
      <c r="D610" s="54">
        <v>3</v>
      </c>
      <c r="E610" s="44">
        <v>15243.8</v>
      </c>
      <c r="F610" s="44">
        <v>0</v>
      </c>
      <c r="G610" s="44">
        <v>0</v>
      </c>
      <c r="H610" s="44">
        <v>6641.4</v>
      </c>
      <c r="I610" s="44">
        <v>0</v>
      </c>
      <c r="J610" s="55">
        <v>1823.77</v>
      </c>
      <c r="K610" s="56">
        <v>21885.200000000001</v>
      </c>
      <c r="L610" s="57">
        <v>23708.97</v>
      </c>
      <c r="M610" s="117"/>
      <c r="N610" s="119">
        <v>21885.200000000001</v>
      </c>
      <c r="O610" s="119">
        <v>15243.8</v>
      </c>
      <c r="P610" s="131"/>
      <c r="Q610" s="119">
        <v>26452.85</v>
      </c>
      <c r="R610" s="119">
        <v>24629.08</v>
      </c>
      <c r="S610" s="47"/>
    </row>
    <row r="611" spans="1:19" ht="9" customHeight="1" x14ac:dyDescent="0.2">
      <c r="A611" s="511"/>
      <c r="B611" s="511"/>
      <c r="C611" s="48" t="s">
        <v>4</v>
      </c>
      <c r="D611" s="49">
        <v>8</v>
      </c>
      <c r="E611" s="50">
        <v>29516113</v>
      </c>
      <c r="F611" s="50">
        <v>0</v>
      </c>
      <c r="G611" s="50">
        <v>0</v>
      </c>
      <c r="H611" s="50">
        <v>12859544</v>
      </c>
      <c r="I611" s="50">
        <v>0</v>
      </c>
      <c r="J611" s="51">
        <v>3531311</v>
      </c>
      <c r="K611" s="50">
        <v>42375656</v>
      </c>
      <c r="L611" s="52">
        <v>45906967</v>
      </c>
      <c r="M611" s="118"/>
      <c r="N611" s="120">
        <v>42375656</v>
      </c>
      <c r="O611" s="120">
        <v>29516113</v>
      </c>
      <c r="P611" s="132"/>
      <c r="Q611" s="120">
        <v>51219860</v>
      </c>
      <c r="R611" s="120">
        <v>47688549</v>
      </c>
      <c r="S611" s="47"/>
    </row>
    <row r="612" spans="1:19" ht="12.75" customHeight="1" x14ac:dyDescent="0.2">
      <c r="A612" s="511"/>
      <c r="B612" s="511"/>
      <c r="C612" s="53" t="s">
        <v>3</v>
      </c>
      <c r="D612" s="54">
        <v>9</v>
      </c>
      <c r="E612" s="44">
        <v>17162.400000000001</v>
      </c>
      <c r="F612" s="44">
        <v>0</v>
      </c>
      <c r="G612" s="44">
        <v>0</v>
      </c>
      <c r="H612" s="44">
        <v>6641.4</v>
      </c>
      <c r="I612" s="44">
        <v>0</v>
      </c>
      <c r="J612" s="55">
        <v>1983.65</v>
      </c>
      <c r="K612" s="56">
        <v>23803.8</v>
      </c>
      <c r="L612" s="57">
        <v>25787.45</v>
      </c>
      <c r="M612" s="117"/>
      <c r="N612" s="119">
        <v>23803.8</v>
      </c>
      <c r="O612" s="119">
        <v>17162.400000000001</v>
      </c>
      <c r="P612" s="131"/>
      <c r="Q612" s="119">
        <v>28876.68</v>
      </c>
      <c r="R612" s="119">
        <v>26893.03</v>
      </c>
      <c r="S612" s="47"/>
    </row>
    <row r="613" spans="1:19" ht="9" customHeight="1" x14ac:dyDescent="0.2">
      <c r="A613" s="511"/>
      <c r="B613" s="511"/>
      <c r="C613" s="48" t="s">
        <v>4</v>
      </c>
      <c r="D613" s="49">
        <v>14</v>
      </c>
      <c r="E613" s="50">
        <v>33231040</v>
      </c>
      <c r="F613" s="50">
        <v>0</v>
      </c>
      <c r="G613" s="50">
        <v>0</v>
      </c>
      <c r="H613" s="50">
        <v>12859544</v>
      </c>
      <c r="I613" s="50">
        <v>0</v>
      </c>
      <c r="J613" s="51">
        <v>3840882</v>
      </c>
      <c r="K613" s="50">
        <v>46090584</v>
      </c>
      <c r="L613" s="52">
        <v>49931466</v>
      </c>
      <c r="M613" s="118"/>
      <c r="N613" s="120">
        <v>46090584</v>
      </c>
      <c r="O613" s="120">
        <v>33231040</v>
      </c>
      <c r="P613" s="132"/>
      <c r="Q613" s="120">
        <v>55913049</v>
      </c>
      <c r="R613" s="120">
        <v>52072167</v>
      </c>
      <c r="S613" s="47"/>
    </row>
    <row r="614" spans="1:19" ht="12.75" customHeight="1" x14ac:dyDescent="0.2">
      <c r="A614" s="511"/>
      <c r="B614" s="511"/>
      <c r="C614" s="53" t="s">
        <v>3</v>
      </c>
      <c r="D614" s="54">
        <v>15</v>
      </c>
      <c r="E614" s="44">
        <v>19401.5</v>
      </c>
      <c r="F614" s="44">
        <v>0</v>
      </c>
      <c r="G614" s="44">
        <v>0</v>
      </c>
      <c r="H614" s="44">
        <v>6641.4</v>
      </c>
      <c r="I614" s="44">
        <v>0</v>
      </c>
      <c r="J614" s="55">
        <v>2170.2399999999998</v>
      </c>
      <c r="K614" s="56">
        <v>26042.9</v>
      </c>
      <c r="L614" s="57">
        <v>28213.14</v>
      </c>
      <c r="M614" s="117"/>
      <c r="N614" s="119">
        <v>26042.9</v>
      </c>
      <c r="O614" s="119">
        <v>19401.5</v>
      </c>
      <c r="P614" s="131"/>
      <c r="Q614" s="119">
        <v>31705.41</v>
      </c>
      <c r="R614" s="119">
        <v>29535.17</v>
      </c>
      <c r="S614" s="47"/>
    </row>
    <row r="615" spans="1:19" ht="9" customHeight="1" x14ac:dyDescent="0.2">
      <c r="A615" s="511"/>
      <c r="B615" s="511"/>
      <c r="C615" s="48" t="s">
        <v>4</v>
      </c>
      <c r="D615" s="49">
        <v>20</v>
      </c>
      <c r="E615" s="50">
        <v>37566542</v>
      </c>
      <c r="F615" s="50">
        <v>0</v>
      </c>
      <c r="G615" s="50">
        <v>0</v>
      </c>
      <c r="H615" s="50">
        <v>12859544</v>
      </c>
      <c r="I615" s="50">
        <v>0</v>
      </c>
      <c r="J615" s="51">
        <v>4202171</v>
      </c>
      <c r="K615" s="50">
        <v>50426086</v>
      </c>
      <c r="L615" s="52">
        <v>54628257</v>
      </c>
      <c r="M615" s="118"/>
      <c r="N615" s="120">
        <v>50426086</v>
      </c>
      <c r="O615" s="120">
        <v>37566542</v>
      </c>
      <c r="P615" s="132"/>
      <c r="Q615" s="120">
        <v>61390234</v>
      </c>
      <c r="R615" s="120">
        <v>57188064</v>
      </c>
      <c r="S615" s="47"/>
    </row>
    <row r="616" spans="1:19" ht="12.75" customHeight="1" x14ac:dyDescent="0.2">
      <c r="A616" s="511"/>
      <c r="B616" s="511"/>
      <c r="C616" s="53" t="s">
        <v>3</v>
      </c>
      <c r="D616" s="54">
        <v>21</v>
      </c>
      <c r="E616" s="44">
        <v>21796.75</v>
      </c>
      <c r="F616" s="44">
        <v>0</v>
      </c>
      <c r="G616" s="44">
        <v>0</v>
      </c>
      <c r="H616" s="44">
        <v>6641.4</v>
      </c>
      <c r="I616" s="44">
        <v>0</v>
      </c>
      <c r="J616" s="55">
        <v>2369.85</v>
      </c>
      <c r="K616" s="56">
        <v>28438.15</v>
      </c>
      <c r="L616" s="57">
        <v>30808</v>
      </c>
      <c r="M616" s="117"/>
      <c r="N616" s="119">
        <v>28438.15</v>
      </c>
      <c r="O616" s="119">
        <v>21796.75</v>
      </c>
      <c r="P616" s="131"/>
      <c r="Q616" s="119">
        <v>34731.42</v>
      </c>
      <c r="R616" s="119">
        <v>32361.57</v>
      </c>
      <c r="S616" s="47"/>
    </row>
    <row r="617" spans="1:19" ht="9" customHeight="1" x14ac:dyDescent="0.2">
      <c r="A617" s="511"/>
      <c r="B617" s="511"/>
      <c r="C617" s="48" t="s">
        <v>4</v>
      </c>
      <c r="D617" s="49">
        <v>27</v>
      </c>
      <c r="E617" s="50">
        <v>42204393</v>
      </c>
      <c r="F617" s="50">
        <v>0</v>
      </c>
      <c r="G617" s="50">
        <v>0</v>
      </c>
      <c r="H617" s="50">
        <v>12859544</v>
      </c>
      <c r="I617" s="50">
        <v>0</v>
      </c>
      <c r="J617" s="51">
        <v>4588669</v>
      </c>
      <c r="K617" s="50">
        <v>55063937</v>
      </c>
      <c r="L617" s="52">
        <v>59652606</v>
      </c>
      <c r="M617" s="118"/>
      <c r="N617" s="120">
        <v>55063937</v>
      </c>
      <c r="O617" s="120">
        <v>42204393</v>
      </c>
      <c r="P617" s="132"/>
      <c r="Q617" s="120">
        <v>67249407</v>
      </c>
      <c r="R617" s="120">
        <v>62660737</v>
      </c>
      <c r="S617" s="47"/>
    </row>
    <row r="618" spans="1:19" ht="12.75" customHeight="1" x14ac:dyDescent="0.2">
      <c r="A618" s="511"/>
      <c r="B618" s="511"/>
      <c r="C618" s="53" t="s">
        <v>3</v>
      </c>
      <c r="D618" s="54">
        <v>28</v>
      </c>
      <c r="E618" s="44">
        <v>24257.94</v>
      </c>
      <c r="F618" s="44">
        <v>0</v>
      </c>
      <c r="G618" s="44">
        <v>0</v>
      </c>
      <c r="H618" s="44">
        <v>6641.4</v>
      </c>
      <c r="I618" s="44">
        <v>0</v>
      </c>
      <c r="J618" s="55">
        <v>2574.9499999999998</v>
      </c>
      <c r="K618" s="56">
        <v>30899.34</v>
      </c>
      <c r="L618" s="57">
        <v>33474.29</v>
      </c>
      <c r="M618" s="117"/>
      <c r="N618" s="119">
        <v>30899.34</v>
      </c>
      <c r="O618" s="119">
        <v>24257.94</v>
      </c>
      <c r="P618" s="131"/>
      <c r="Q618" s="119">
        <v>37840.720000000001</v>
      </c>
      <c r="R618" s="119">
        <v>35265.769999999997</v>
      </c>
      <c r="S618" s="47"/>
    </row>
    <row r="619" spans="1:19" ht="9" customHeight="1" x14ac:dyDescent="0.2">
      <c r="A619" s="511"/>
      <c r="B619" s="511"/>
      <c r="C619" s="48" t="s">
        <v>4</v>
      </c>
      <c r="D619" s="49">
        <v>34</v>
      </c>
      <c r="E619" s="50">
        <v>46969921</v>
      </c>
      <c r="F619" s="50">
        <v>0</v>
      </c>
      <c r="G619" s="50">
        <v>0</v>
      </c>
      <c r="H619" s="50">
        <v>12859544</v>
      </c>
      <c r="I619" s="50">
        <v>0</v>
      </c>
      <c r="J619" s="51">
        <v>4985798</v>
      </c>
      <c r="K619" s="50">
        <v>59829465</v>
      </c>
      <c r="L619" s="52">
        <v>64815263</v>
      </c>
      <c r="M619" s="118"/>
      <c r="N619" s="120">
        <v>59829465</v>
      </c>
      <c r="O619" s="120">
        <v>46969921</v>
      </c>
      <c r="P619" s="132"/>
      <c r="Q619" s="120">
        <v>73269851</v>
      </c>
      <c r="R619" s="120">
        <v>68284052</v>
      </c>
      <c r="S619" s="47"/>
    </row>
    <row r="620" spans="1:19" ht="12.75" customHeight="1" x14ac:dyDescent="0.2">
      <c r="A620" s="511"/>
      <c r="B620" s="511"/>
      <c r="C620" s="53" t="s">
        <v>3</v>
      </c>
      <c r="D620" s="54">
        <v>35</v>
      </c>
      <c r="E620" s="44">
        <v>26651.919999999998</v>
      </c>
      <c r="F620" s="44">
        <v>0</v>
      </c>
      <c r="G620" s="44">
        <v>0</v>
      </c>
      <c r="H620" s="44">
        <v>6641.4</v>
      </c>
      <c r="I620" s="44">
        <v>0</v>
      </c>
      <c r="J620" s="55">
        <v>2774.44</v>
      </c>
      <c r="K620" s="56">
        <v>33293.32</v>
      </c>
      <c r="L620" s="57">
        <v>36067.760000000002</v>
      </c>
      <c r="M620" s="117"/>
      <c r="N620" s="119">
        <v>33293.32</v>
      </c>
      <c r="O620" s="119">
        <v>26651.919999999998</v>
      </c>
      <c r="P620" s="131"/>
      <c r="Q620" s="119">
        <v>40865.11</v>
      </c>
      <c r="R620" s="119">
        <v>38090.67</v>
      </c>
      <c r="S620" s="47"/>
    </row>
    <row r="621" spans="1:19" ht="9" customHeight="1" x14ac:dyDescent="0.2">
      <c r="A621" s="512"/>
      <c r="B621" s="512"/>
      <c r="C621" s="58" t="s">
        <v>4</v>
      </c>
      <c r="D621" s="59"/>
      <c r="E621" s="61">
        <v>51605313</v>
      </c>
      <c r="F621" s="61">
        <v>0</v>
      </c>
      <c r="G621" s="61">
        <v>0</v>
      </c>
      <c r="H621" s="61">
        <v>12859544</v>
      </c>
      <c r="I621" s="61">
        <v>0</v>
      </c>
      <c r="J621" s="60">
        <v>5372065</v>
      </c>
      <c r="K621" s="61">
        <v>64464857</v>
      </c>
      <c r="L621" s="62">
        <v>69836922</v>
      </c>
      <c r="M621" s="118"/>
      <c r="N621" s="120">
        <v>64464857</v>
      </c>
      <c r="O621" s="120">
        <v>51605313</v>
      </c>
      <c r="P621" s="132"/>
      <c r="Q621" s="120">
        <v>79125887</v>
      </c>
      <c r="R621" s="120">
        <v>73753822</v>
      </c>
      <c r="S621" s="47"/>
    </row>
    <row r="622" spans="1:19" ht="12.75" customHeight="1" x14ac:dyDescent="0.2">
      <c r="A622" s="492">
        <v>39539</v>
      </c>
      <c r="B622" s="492">
        <v>39629</v>
      </c>
      <c r="C622" s="42" t="s">
        <v>3</v>
      </c>
      <c r="D622" s="43">
        <v>0</v>
      </c>
      <c r="E622" s="44">
        <v>14733.15</v>
      </c>
      <c r="F622" s="44">
        <v>0</v>
      </c>
      <c r="G622" s="44">
        <v>0</v>
      </c>
      <c r="H622" s="44">
        <v>6641.4</v>
      </c>
      <c r="I622" s="44">
        <v>0</v>
      </c>
      <c r="J622" s="44">
        <v>1781.21</v>
      </c>
      <c r="K622" s="45">
        <v>21374.55</v>
      </c>
      <c r="L622" s="46">
        <v>23155.759999999998</v>
      </c>
      <c r="M622" s="117"/>
      <c r="N622" s="119">
        <v>21374.55</v>
      </c>
      <c r="O622" s="119">
        <v>14733.15</v>
      </c>
      <c r="P622" s="131"/>
      <c r="Q622" s="119">
        <v>25807.73</v>
      </c>
      <c r="R622" s="119">
        <v>24026.52</v>
      </c>
      <c r="S622" s="47"/>
    </row>
    <row r="623" spans="1:19" ht="9" customHeight="1" x14ac:dyDescent="0.2">
      <c r="A623" s="493"/>
      <c r="B623" s="493"/>
      <c r="C623" s="48" t="s">
        <v>4</v>
      </c>
      <c r="D623" s="49">
        <v>2</v>
      </c>
      <c r="E623" s="50">
        <v>28527356</v>
      </c>
      <c r="F623" s="50">
        <v>0</v>
      </c>
      <c r="G623" s="50">
        <v>0</v>
      </c>
      <c r="H623" s="50">
        <v>12859544</v>
      </c>
      <c r="I623" s="50">
        <v>0</v>
      </c>
      <c r="J623" s="51">
        <v>3448903</v>
      </c>
      <c r="K623" s="50">
        <v>41386900</v>
      </c>
      <c r="L623" s="52">
        <v>44835803</v>
      </c>
      <c r="M623" s="118"/>
      <c r="N623" s="120">
        <v>41386900</v>
      </c>
      <c r="O623" s="120">
        <v>28527356</v>
      </c>
      <c r="P623" s="132"/>
      <c r="Q623" s="120">
        <v>49970733</v>
      </c>
      <c r="R623" s="120">
        <v>46521830</v>
      </c>
      <c r="S623" s="47"/>
    </row>
    <row r="624" spans="1:19" ht="12.75" customHeight="1" x14ac:dyDescent="0.2">
      <c r="A624" s="511">
        <v>39539</v>
      </c>
      <c r="B624" s="511">
        <v>39629</v>
      </c>
      <c r="C624" s="53" t="s">
        <v>3</v>
      </c>
      <c r="D624" s="54">
        <v>3</v>
      </c>
      <c r="E624" s="44">
        <v>15352.28</v>
      </c>
      <c r="F624" s="44">
        <v>0</v>
      </c>
      <c r="G624" s="44">
        <v>0</v>
      </c>
      <c r="H624" s="44">
        <v>6641.4</v>
      </c>
      <c r="I624" s="44">
        <v>0</v>
      </c>
      <c r="J624" s="55">
        <v>1832.81</v>
      </c>
      <c r="K624" s="56">
        <v>21993.68</v>
      </c>
      <c r="L624" s="57">
        <v>23826.49</v>
      </c>
      <c r="M624" s="117"/>
      <c r="N624" s="119">
        <v>21993.68</v>
      </c>
      <c r="O624" s="119">
        <v>15352.28</v>
      </c>
      <c r="P624" s="131"/>
      <c r="Q624" s="119">
        <v>26589.9</v>
      </c>
      <c r="R624" s="119">
        <v>24757.09</v>
      </c>
      <c r="S624" s="47"/>
    </row>
    <row r="625" spans="1:19" ht="9" customHeight="1" x14ac:dyDescent="0.2">
      <c r="A625" s="511"/>
      <c r="B625" s="511"/>
      <c r="C625" s="48" t="s">
        <v>4</v>
      </c>
      <c r="D625" s="49">
        <v>8</v>
      </c>
      <c r="E625" s="50">
        <v>29726159</v>
      </c>
      <c r="F625" s="50">
        <v>0</v>
      </c>
      <c r="G625" s="50">
        <v>0</v>
      </c>
      <c r="H625" s="50">
        <v>12859544</v>
      </c>
      <c r="I625" s="50">
        <v>0</v>
      </c>
      <c r="J625" s="51">
        <v>3548815</v>
      </c>
      <c r="K625" s="50">
        <v>42585703</v>
      </c>
      <c r="L625" s="52">
        <v>46134518</v>
      </c>
      <c r="M625" s="118"/>
      <c r="N625" s="120">
        <v>42585703</v>
      </c>
      <c r="O625" s="120">
        <v>29726159</v>
      </c>
      <c r="P625" s="132"/>
      <c r="Q625" s="120">
        <v>51485226</v>
      </c>
      <c r="R625" s="120">
        <v>47936411</v>
      </c>
      <c r="S625" s="47"/>
    </row>
    <row r="626" spans="1:19" ht="12.75" customHeight="1" x14ac:dyDescent="0.2">
      <c r="A626" s="511"/>
      <c r="B626" s="511"/>
      <c r="C626" s="53" t="s">
        <v>3</v>
      </c>
      <c r="D626" s="54">
        <v>9</v>
      </c>
      <c r="E626" s="44">
        <v>17270.88</v>
      </c>
      <c r="F626" s="44">
        <v>0</v>
      </c>
      <c r="G626" s="44">
        <v>0</v>
      </c>
      <c r="H626" s="44">
        <v>6641.4</v>
      </c>
      <c r="I626" s="44">
        <v>0</v>
      </c>
      <c r="J626" s="55">
        <v>1992.69</v>
      </c>
      <c r="K626" s="56">
        <v>23912.28</v>
      </c>
      <c r="L626" s="57">
        <v>25904.97</v>
      </c>
      <c r="M626" s="117"/>
      <c r="N626" s="119">
        <v>23912.28</v>
      </c>
      <c r="O626" s="119">
        <v>17270.88</v>
      </c>
      <c r="P626" s="131"/>
      <c r="Q626" s="119">
        <v>29013.73</v>
      </c>
      <c r="R626" s="119">
        <v>27021.040000000001</v>
      </c>
      <c r="S626" s="47"/>
    </row>
    <row r="627" spans="1:19" ht="9" customHeight="1" x14ac:dyDescent="0.2">
      <c r="A627" s="511"/>
      <c r="B627" s="511"/>
      <c r="C627" s="48" t="s">
        <v>4</v>
      </c>
      <c r="D627" s="49">
        <v>14</v>
      </c>
      <c r="E627" s="50">
        <v>33441087</v>
      </c>
      <c r="F627" s="50">
        <v>0</v>
      </c>
      <c r="G627" s="50">
        <v>0</v>
      </c>
      <c r="H627" s="50">
        <v>12859544</v>
      </c>
      <c r="I627" s="50">
        <v>0</v>
      </c>
      <c r="J627" s="51">
        <v>3858386</v>
      </c>
      <c r="K627" s="50">
        <v>46300630</v>
      </c>
      <c r="L627" s="52">
        <v>50159016</v>
      </c>
      <c r="M627" s="118"/>
      <c r="N627" s="120">
        <v>46300630</v>
      </c>
      <c r="O627" s="120">
        <v>33441087</v>
      </c>
      <c r="P627" s="132"/>
      <c r="Q627" s="120">
        <v>56178415</v>
      </c>
      <c r="R627" s="120">
        <v>52320029</v>
      </c>
      <c r="S627" s="47"/>
    </row>
    <row r="628" spans="1:19" ht="12.75" customHeight="1" x14ac:dyDescent="0.2">
      <c r="A628" s="511"/>
      <c r="B628" s="511"/>
      <c r="C628" s="53" t="s">
        <v>3</v>
      </c>
      <c r="D628" s="54">
        <v>15</v>
      </c>
      <c r="E628" s="44">
        <v>19509.98</v>
      </c>
      <c r="F628" s="44">
        <v>0</v>
      </c>
      <c r="G628" s="44">
        <v>0</v>
      </c>
      <c r="H628" s="44">
        <v>6641.4</v>
      </c>
      <c r="I628" s="44">
        <v>0</v>
      </c>
      <c r="J628" s="55">
        <v>2179.2800000000002</v>
      </c>
      <c r="K628" s="56">
        <v>26151.38</v>
      </c>
      <c r="L628" s="57">
        <v>28330.66</v>
      </c>
      <c r="M628" s="117"/>
      <c r="N628" s="119">
        <v>26151.38</v>
      </c>
      <c r="O628" s="119">
        <v>19509.98</v>
      </c>
      <c r="P628" s="131"/>
      <c r="Q628" s="119">
        <v>31842.46</v>
      </c>
      <c r="R628" s="119">
        <v>29663.18</v>
      </c>
      <c r="S628" s="47"/>
    </row>
    <row r="629" spans="1:19" ht="9" customHeight="1" x14ac:dyDescent="0.2">
      <c r="A629" s="511"/>
      <c r="B629" s="511"/>
      <c r="C629" s="48" t="s">
        <v>4</v>
      </c>
      <c r="D629" s="49">
        <v>20</v>
      </c>
      <c r="E629" s="50">
        <v>37776589</v>
      </c>
      <c r="F629" s="50">
        <v>0</v>
      </c>
      <c r="G629" s="50">
        <v>0</v>
      </c>
      <c r="H629" s="50">
        <v>12859544</v>
      </c>
      <c r="I629" s="50">
        <v>0</v>
      </c>
      <c r="J629" s="51">
        <v>4219674</v>
      </c>
      <c r="K629" s="50">
        <v>50636133</v>
      </c>
      <c r="L629" s="52">
        <v>54855807</v>
      </c>
      <c r="M629" s="118"/>
      <c r="N629" s="120">
        <v>50636133</v>
      </c>
      <c r="O629" s="120">
        <v>37776589</v>
      </c>
      <c r="P629" s="132"/>
      <c r="Q629" s="120">
        <v>61655600</v>
      </c>
      <c r="R629" s="120">
        <v>57435926</v>
      </c>
      <c r="S629" s="47"/>
    </row>
    <row r="630" spans="1:19" ht="12.75" customHeight="1" x14ac:dyDescent="0.2">
      <c r="A630" s="511"/>
      <c r="B630" s="511"/>
      <c r="C630" s="53" t="s">
        <v>3</v>
      </c>
      <c r="D630" s="54">
        <v>21</v>
      </c>
      <c r="E630" s="44">
        <v>21905.23</v>
      </c>
      <c r="F630" s="44">
        <v>0</v>
      </c>
      <c r="G630" s="44">
        <v>0</v>
      </c>
      <c r="H630" s="44">
        <v>6641.4</v>
      </c>
      <c r="I630" s="44">
        <v>0</v>
      </c>
      <c r="J630" s="55">
        <v>2378.89</v>
      </c>
      <c r="K630" s="56">
        <v>28546.63</v>
      </c>
      <c r="L630" s="57">
        <v>30925.52</v>
      </c>
      <c r="M630" s="117"/>
      <c r="N630" s="119">
        <v>28546.63</v>
      </c>
      <c r="O630" s="119">
        <v>21905.23</v>
      </c>
      <c r="P630" s="131"/>
      <c r="Q630" s="119">
        <v>34868.46</v>
      </c>
      <c r="R630" s="119">
        <v>32489.57</v>
      </c>
      <c r="S630" s="47"/>
    </row>
    <row r="631" spans="1:19" ht="9" customHeight="1" x14ac:dyDescent="0.2">
      <c r="A631" s="511"/>
      <c r="B631" s="511"/>
      <c r="C631" s="48" t="s">
        <v>4</v>
      </c>
      <c r="D631" s="49">
        <v>27</v>
      </c>
      <c r="E631" s="50">
        <v>42414440</v>
      </c>
      <c r="F631" s="50">
        <v>0</v>
      </c>
      <c r="G631" s="50">
        <v>0</v>
      </c>
      <c r="H631" s="50">
        <v>12859544</v>
      </c>
      <c r="I631" s="50">
        <v>0</v>
      </c>
      <c r="J631" s="51">
        <v>4606173</v>
      </c>
      <c r="K631" s="50">
        <v>55273983</v>
      </c>
      <c r="L631" s="52">
        <v>59880157</v>
      </c>
      <c r="M631" s="118"/>
      <c r="N631" s="120">
        <v>55273983</v>
      </c>
      <c r="O631" s="120">
        <v>42414440</v>
      </c>
      <c r="P631" s="132"/>
      <c r="Q631" s="120">
        <v>67514753</v>
      </c>
      <c r="R631" s="120">
        <v>62908580</v>
      </c>
      <c r="S631" s="47"/>
    </row>
    <row r="632" spans="1:19" ht="12.75" customHeight="1" x14ac:dyDescent="0.2">
      <c r="A632" s="511"/>
      <c r="B632" s="511"/>
      <c r="C632" s="53" t="s">
        <v>3</v>
      </c>
      <c r="D632" s="54">
        <v>28</v>
      </c>
      <c r="E632" s="44">
        <v>24366.42</v>
      </c>
      <c r="F632" s="44">
        <v>0</v>
      </c>
      <c r="G632" s="44">
        <v>0</v>
      </c>
      <c r="H632" s="44">
        <v>6641.4</v>
      </c>
      <c r="I632" s="44">
        <v>0</v>
      </c>
      <c r="J632" s="55">
        <v>2583.9899999999998</v>
      </c>
      <c r="K632" s="56">
        <v>31007.82</v>
      </c>
      <c r="L632" s="57">
        <v>33591.81</v>
      </c>
      <c r="M632" s="117"/>
      <c r="N632" s="119">
        <v>31007.82</v>
      </c>
      <c r="O632" s="119">
        <v>24366.42</v>
      </c>
      <c r="P632" s="131"/>
      <c r="Q632" s="119">
        <v>37977.769999999997</v>
      </c>
      <c r="R632" s="119">
        <v>35393.78</v>
      </c>
      <c r="S632" s="47"/>
    </row>
    <row r="633" spans="1:19" ht="9" customHeight="1" x14ac:dyDescent="0.2">
      <c r="A633" s="511"/>
      <c r="B633" s="511"/>
      <c r="C633" s="48" t="s">
        <v>4</v>
      </c>
      <c r="D633" s="49">
        <v>34</v>
      </c>
      <c r="E633" s="50">
        <v>47179968</v>
      </c>
      <c r="F633" s="50">
        <v>0</v>
      </c>
      <c r="G633" s="50">
        <v>0</v>
      </c>
      <c r="H633" s="50">
        <v>12859544</v>
      </c>
      <c r="I633" s="50">
        <v>0</v>
      </c>
      <c r="J633" s="51">
        <v>5003302</v>
      </c>
      <c r="K633" s="50">
        <v>60039512</v>
      </c>
      <c r="L633" s="52">
        <v>65042814</v>
      </c>
      <c r="M633" s="118"/>
      <c r="N633" s="120">
        <v>60039512</v>
      </c>
      <c r="O633" s="120">
        <v>47179968</v>
      </c>
      <c r="P633" s="132"/>
      <c r="Q633" s="120">
        <v>73535217</v>
      </c>
      <c r="R633" s="120">
        <v>68531914</v>
      </c>
      <c r="S633" s="47"/>
    </row>
    <row r="634" spans="1:19" ht="12.75" customHeight="1" x14ac:dyDescent="0.2">
      <c r="A634" s="511"/>
      <c r="B634" s="511"/>
      <c r="C634" s="53" t="s">
        <v>3</v>
      </c>
      <c r="D634" s="54">
        <v>35</v>
      </c>
      <c r="E634" s="44">
        <v>26760.400000000001</v>
      </c>
      <c r="F634" s="44">
        <v>0</v>
      </c>
      <c r="G634" s="44">
        <v>0</v>
      </c>
      <c r="H634" s="44">
        <v>6641.4</v>
      </c>
      <c r="I634" s="44">
        <v>0</v>
      </c>
      <c r="J634" s="55">
        <v>2783.48</v>
      </c>
      <c r="K634" s="56">
        <v>33401.800000000003</v>
      </c>
      <c r="L634" s="57">
        <v>36185.279999999999</v>
      </c>
      <c r="M634" s="117"/>
      <c r="N634" s="119">
        <v>33401.800000000003</v>
      </c>
      <c r="O634" s="119">
        <v>26760.400000000001</v>
      </c>
      <c r="P634" s="131"/>
      <c r="Q634" s="119">
        <v>41002.15</v>
      </c>
      <c r="R634" s="119">
        <v>38218.67</v>
      </c>
      <c r="S634" s="47"/>
    </row>
    <row r="635" spans="1:19" ht="9" customHeight="1" x14ac:dyDescent="0.2">
      <c r="A635" s="512"/>
      <c r="B635" s="512"/>
      <c r="C635" s="58" t="s">
        <v>4</v>
      </c>
      <c r="D635" s="59"/>
      <c r="E635" s="50">
        <v>51815360</v>
      </c>
      <c r="F635" s="50">
        <v>0</v>
      </c>
      <c r="G635" s="50">
        <v>0</v>
      </c>
      <c r="H635" s="50">
        <v>12859544</v>
      </c>
      <c r="I635" s="50">
        <v>0</v>
      </c>
      <c r="J635" s="60">
        <v>5389569</v>
      </c>
      <c r="K635" s="61">
        <v>64674903</v>
      </c>
      <c r="L635" s="62">
        <v>70064472</v>
      </c>
      <c r="M635" s="118"/>
      <c r="N635" s="120">
        <v>64674903</v>
      </c>
      <c r="O635" s="120">
        <v>51815360</v>
      </c>
      <c r="P635" s="132"/>
      <c r="Q635" s="120">
        <v>79391233</v>
      </c>
      <c r="R635" s="120">
        <v>74001664</v>
      </c>
      <c r="S635" s="47"/>
    </row>
    <row r="636" spans="1:19" ht="12.75" customHeight="1" x14ac:dyDescent="0.2">
      <c r="A636" s="492">
        <v>39630</v>
      </c>
      <c r="B636" s="492">
        <v>39813</v>
      </c>
      <c r="C636" s="42" t="s">
        <v>3</v>
      </c>
      <c r="D636" s="43">
        <v>0</v>
      </c>
      <c r="E636" s="44">
        <v>14805.39</v>
      </c>
      <c r="F636" s="44">
        <v>0</v>
      </c>
      <c r="G636" s="44">
        <v>0</v>
      </c>
      <c r="H636" s="44">
        <v>6641.4</v>
      </c>
      <c r="I636" s="44">
        <v>0</v>
      </c>
      <c r="J636" s="44">
        <v>1787.23</v>
      </c>
      <c r="K636" s="45">
        <v>21446.79</v>
      </c>
      <c r="L636" s="46">
        <v>23234.02</v>
      </c>
      <c r="M636" s="117"/>
      <c r="N636" s="119">
        <v>21446.79</v>
      </c>
      <c r="O636" s="119">
        <v>14805.39</v>
      </c>
      <c r="P636" s="131"/>
      <c r="Q636" s="119">
        <v>25898.99</v>
      </c>
      <c r="R636" s="119">
        <v>24111.759999999998</v>
      </c>
      <c r="S636" s="47"/>
    </row>
    <row r="637" spans="1:19" ht="9" customHeight="1" x14ac:dyDescent="0.2">
      <c r="A637" s="493"/>
      <c r="B637" s="493"/>
      <c r="C637" s="48" t="s">
        <v>4</v>
      </c>
      <c r="D637" s="49">
        <v>2</v>
      </c>
      <c r="E637" s="50">
        <v>28667232</v>
      </c>
      <c r="F637" s="50">
        <v>0</v>
      </c>
      <c r="G637" s="50">
        <v>0</v>
      </c>
      <c r="H637" s="50">
        <v>12859544</v>
      </c>
      <c r="I637" s="50">
        <v>0</v>
      </c>
      <c r="J637" s="51">
        <v>3460560</v>
      </c>
      <c r="K637" s="50">
        <v>41526776</v>
      </c>
      <c r="L637" s="52">
        <v>44987336</v>
      </c>
      <c r="M637" s="118"/>
      <c r="N637" s="120">
        <v>41526776</v>
      </c>
      <c r="O637" s="120">
        <v>28667232</v>
      </c>
      <c r="P637" s="132"/>
      <c r="Q637" s="120">
        <v>50147437</v>
      </c>
      <c r="R637" s="120">
        <v>46686878</v>
      </c>
      <c r="S637" s="47"/>
    </row>
    <row r="638" spans="1:19" ht="12.75" customHeight="1" x14ac:dyDescent="0.2">
      <c r="A638" s="511">
        <v>39630</v>
      </c>
      <c r="B638" s="511">
        <v>39813</v>
      </c>
      <c r="C638" s="53" t="s">
        <v>3</v>
      </c>
      <c r="D638" s="54">
        <v>3</v>
      </c>
      <c r="E638" s="44">
        <v>15424.52</v>
      </c>
      <c r="F638" s="44">
        <v>0</v>
      </c>
      <c r="G638" s="44">
        <v>0</v>
      </c>
      <c r="H638" s="44">
        <v>6641.4</v>
      </c>
      <c r="I638" s="44">
        <v>0</v>
      </c>
      <c r="J638" s="55">
        <v>1838.83</v>
      </c>
      <c r="K638" s="56">
        <v>22065.919999999998</v>
      </c>
      <c r="L638" s="57">
        <v>23904.75</v>
      </c>
      <c r="M638" s="117"/>
      <c r="N638" s="119">
        <v>22065.919999999998</v>
      </c>
      <c r="O638" s="119">
        <v>15424.52</v>
      </c>
      <c r="P638" s="131"/>
      <c r="Q638" s="119">
        <v>26681.16</v>
      </c>
      <c r="R638" s="119">
        <v>24842.33</v>
      </c>
      <c r="S638" s="47"/>
    </row>
    <row r="639" spans="1:19" ht="9" customHeight="1" x14ac:dyDescent="0.2">
      <c r="A639" s="511"/>
      <c r="B639" s="511"/>
      <c r="C639" s="48" t="s">
        <v>4</v>
      </c>
      <c r="D639" s="49">
        <v>8</v>
      </c>
      <c r="E639" s="50">
        <v>29866035</v>
      </c>
      <c r="F639" s="50">
        <v>0</v>
      </c>
      <c r="G639" s="50">
        <v>0</v>
      </c>
      <c r="H639" s="50">
        <v>12859544</v>
      </c>
      <c r="I639" s="50">
        <v>0</v>
      </c>
      <c r="J639" s="51">
        <v>3560471</v>
      </c>
      <c r="K639" s="50">
        <v>42725579</v>
      </c>
      <c r="L639" s="52">
        <v>46286050</v>
      </c>
      <c r="M639" s="118"/>
      <c r="N639" s="120">
        <v>42725579</v>
      </c>
      <c r="O639" s="120">
        <v>29866035</v>
      </c>
      <c r="P639" s="132"/>
      <c r="Q639" s="120">
        <v>51661930</v>
      </c>
      <c r="R639" s="120">
        <v>48101458</v>
      </c>
      <c r="S639" s="47"/>
    </row>
    <row r="640" spans="1:19" ht="12.75" customHeight="1" x14ac:dyDescent="0.2">
      <c r="A640" s="511"/>
      <c r="B640" s="511"/>
      <c r="C640" s="53" t="s">
        <v>3</v>
      </c>
      <c r="D640" s="54">
        <v>9</v>
      </c>
      <c r="E640" s="44">
        <v>17343.12</v>
      </c>
      <c r="F640" s="44">
        <v>0</v>
      </c>
      <c r="G640" s="44">
        <v>0</v>
      </c>
      <c r="H640" s="44">
        <v>6641.4</v>
      </c>
      <c r="I640" s="44">
        <v>0</v>
      </c>
      <c r="J640" s="55">
        <v>1998.71</v>
      </c>
      <c r="K640" s="56">
        <v>23984.52</v>
      </c>
      <c r="L640" s="57">
        <v>25983.23</v>
      </c>
      <c r="M640" s="117"/>
      <c r="N640" s="119">
        <v>23984.52</v>
      </c>
      <c r="O640" s="119">
        <v>17343.12</v>
      </c>
      <c r="P640" s="131"/>
      <c r="Q640" s="119">
        <v>29104.99</v>
      </c>
      <c r="R640" s="119">
        <v>27106.28</v>
      </c>
      <c r="S640" s="47"/>
    </row>
    <row r="641" spans="1:19" ht="9" customHeight="1" x14ac:dyDescent="0.2">
      <c r="A641" s="511"/>
      <c r="B641" s="511"/>
      <c r="C641" s="48" t="s">
        <v>4</v>
      </c>
      <c r="D641" s="49">
        <v>14</v>
      </c>
      <c r="E641" s="50">
        <v>33580963</v>
      </c>
      <c r="F641" s="50">
        <v>0</v>
      </c>
      <c r="G641" s="50">
        <v>0</v>
      </c>
      <c r="H641" s="50">
        <v>12859544</v>
      </c>
      <c r="I641" s="50">
        <v>0</v>
      </c>
      <c r="J641" s="51">
        <v>3870042</v>
      </c>
      <c r="K641" s="50">
        <v>46440507</v>
      </c>
      <c r="L641" s="52">
        <v>50310549</v>
      </c>
      <c r="M641" s="118"/>
      <c r="N641" s="120">
        <v>46440507</v>
      </c>
      <c r="O641" s="120">
        <v>33580963</v>
      </c>
      <c r="P641" s="132"/>
      <c r="Q641" s="120">
        <v>56355119</v>
      </c>
      <c r="R641" s="120">
        <v>52485077</v>
      </c>
      <c r="S641" s="47"/>
    </row>
    <row r="642" spans="1:19" ht="12.75" customHeight="1" x14ac:dyDescent="0.2">
      <c r="A642" s="511"/>
      <c r="B642" s="511"/>
      <c r="C642" s="53" t="s">
        <v>3</v>
      </c>
      <c r="D642" s="54">
        <v>15</v>
      </c>
      <c r="E642" s="44">
        <v>19582.22</v>
      </c>
      <c r="F642" s="44">
        <v>0</v>
      </c>
      <c r="G642" s="44">
        <v>0</v>
      </c>
      <c r="H642" s="44">
        <v>6641.4</v>
      </c>
      <c r="I642" s="44">
        <v>0</v>
      </c>
      <c r="J642" s="55">
        <v>2185.3000000000002</v>
      </c>
      <c r="K642" s="56">
        <v>26223.62</v>
      </c>
      <c r="L642" s="57">
        <v>28408.92</v>
      </c>
      <c r="M642" s="117"/>
      <c r="N642" s="119">
        <v>26223.62</v>
      </c>
      <c r="O642" s="119">
        <v>19582.22</v>
      </c>
      <c r="P642" s="131"/>
      <c r="Q642" s="119">
        <v>31933.72</v>
      </c>
      <c r="R642" s="119">
        <v>29748.42</v>
      </c>
      <c r="S642" s="47"/>
    </row>
    <row r="643" spans="1:19" ht="9" customHeight="1" x14ac:dyDescent="0.2">
      <c r="A643" s="511"/>
      <c r="B643" s="511"/>
      <c r="C643" s="48" t="s">
        <v>4</v>
      </c>
      <c r="D643" s="49">
        <v>20</v>
      </c>
      <c r="E643" s="50">
        <v>37916465</v>
      </c>
      <c r="F643" s="50">
        <v>0</v>
      </c>
      <c r="G643" s="50">
        <v>0</v>
      </c>
      <c r="H643" s="50">
        <v>12859544</v>
      </c>
      <c r="I643" s="50">
        <v>0</v>
      </c>
      <c r="J643" s="51">
        <v>4231331</v>
      </c>
      <c r="K643" s="50">
        <v>50776009</v>
      </c>
      <c r="L643" s="52">
        <v>55007340</v>
      </c>
      <c r="M643" s="118"/>
      <c r="N643" s="120">
        <v>50776009</v>
      </c>
      <c r="O643" s="120">
        <v>37916465</v>
      </c>
      <c r="P643" s="132"/>
      <c r="Q643" s="120">
        <v>61832304</v>
      </c>
      <c r="R643" s="120">
        <v>57600973</v>
      </c>
      <c r="S643" s="47"/>
    </row>
    <row r="644" spans="1:19" ht="12.75" customHeight="1" x14ac:dyDescent="0.2">
      <c r="A644" s="511"/>
      <c r="B644" s="511"/>
      <c r="C644" s="53" t="s">
        <v>3</v>
      </c>
      <c r="D644" s="54">
        <v>21</v>
      </c>
      <c r="E644" s="44">
        <v>21977.47</v>
      </c>
      <c r="F644" s="44">
        <v>0</v>
      </c>
      <c r="G644" s="44">
        <v>0</v>
      </c>
      <c r="H644" s="44">
        <v>6641.4</v>
      </c>
      <c r="I644" s="44">
        <v>0</v>
      </c>
      <c r="J644" s="55">
        <v>2384.91</v>
      </c>
      <c r="K644" s="56">
        <v>28618.87</v>
      </c>
      <c r="L644" s="57">
        <v>31003.78</v>
      </c>
      <c r="M644" s="117"/>
      <c r="N644" s="119">
        <v>28618.87</v>
      </c>
      <c r="O644" s="119">
        <v>21977.47</v>
      </c>
      <c r="P644" s="131"/>
      <c r="Q644" s="119">
        <v>34959.72</v>
      </c>
      <c r="R644" s="119">
        <v>32574.81</v>
      </c>
      <c r="S644" s="47"/>
    </row>
    <row r="645" spans="1:19" ht="9" customHeight="1" x14ac:dyDescent="0.2">
      <c r="A645" s="511"/>
      <c r="B645" s="511"/>
      <c r="C645" s="48" t="s">
        <v>4</v>
      </c>
      <c r="D645" s="49">
        <v>27</v>
      </c>
      <c r="E645" s="50">
        <v>42554316</v>
      </c>
      <c r="F645" s="50">
        <v>0</v>
      </c>
      <c r="G645" s="50">
        <v>0</v>
      </c>
      <c r="H645" s="50">
        <v>12859544</v>
      </c>
      <c r="I645" s="50">
        <v>0</v>
      </c>
      <c r="J645" s="51">
        <v>4617830</v>
      </c>
      <c r="K645" s="50">
        <v>55413859</v>
      </c>
      <c r="L645" s="52">
        <v>60031689</v>
      </c>
      <c r="M645" s="118"/>
      <c r="N645" s="120">
        <v>55413859</v>
      </c>
      <c r="O645" s="120">
        <v>42554316</v>
      </c>
      <c r="P645" s="132"/>
      <c r="Q645" s="120">
        <v>67691457</v>
      </c>
      <c r="R645" s="120">
        <v>63073627</v>
      </c>
      <c r="S645" s="47"/>
    </row>
    <row r="646" spans="1:19" ht="12.75" customHeight="1" x14ac:dyDescent="0.2">
      <c r="A646" s="511"/>
      <c r="B646" s="511"/>
      <c r="C646" s="53" t="s">
        <v>3</v>
      </c>
      <c r="D646" s="54">
        <v>28</v>
      </c>
      <c r="E646" s="44">
        <v>24438.66</v>
      </c>
      <c r="F646" s="44">
        <v>0</v>
      </c>
      <c r="G646" s="44">
        <v>0</v>
      </c>
      <c r="H646" s="44">
        <v>6641.4</v>
      </c>
      <c r="I646" s="44">
        <v>0</v>
      </c>
      <c r="J646" s="55">
        <v>2590.0100000000002</v>
      </c>
      <c r="K646" s="56">
        <v>31080.06</v>
      </c>
      <c r="L646" s="57">
        <v>33670.07</v>
      </c>
      <c r="M646" s="117"/>
      <c r="N646" s="119">
        <v>31080.06</v>
      </c>
      <c r="O646" s="119">
        <v>24438.66</v>
      </c>
      <c r="P646" s="131"/>
      <c r="Q646" s="119">
        <v>38069.03</v>
      </c>
      <c r="R646" s="119">
        <v>35479.019999999997</v>
      </c>
      <c r="S646" s="47"/>
    </row>
    <row r="647" spans="1:19" ht="9" customHeight="1" x14ac:dyDescent="0.2">
      <c r="A647" s="511"/>
      <c r="B647" s="511"/>
      <c r="C647" s="48" t="s">
        <v>4</v>
      </c>
      <c r="D647" s="49">
        <v>34</v>
      </c>
      <c r="E647" s="50">
        <v>47319844</v>
      </c>
      <c r="F647" s="50">
        <v>0</v>
      </c>
      <c r="G647" s="50">
        <v>0</v>
      </c>
      <c r="H647" s="50">
        <v>12859544</v>
      </c>
      <c r="I647" s="50">
        <v>0</v>
      </c>
      <c r="J647" s="51">
        <v>5014959</v>
      </c>
      <c r="K647" s="50">
        <v>60179388</v>
      </c>
      <c r="L647" s="52">
        <v>65194346</v>
      </c>
      <c r="M647" s="118"/>
      <c r="N647" s="120">
        <v>60179388</v>
      </c>
      <c r="O647" s="120">
        <v>47319844</v>
      </c>
      <c r="P647" s="132"/>
      <c r="Q647" s="120">
        <v>73711921</v>
      </c>
      <c r="R647" s="120">
        <v>68696962</v>
      </c>
      <c r="S647" s="47"/>
    </row>
    <row r="648" spans="1:19" ht="12.75" customHeight="1" x14ac:dyDescent="0.2">
      <c r="A648" s="511"/>
      <c r="B648" s="511"/>
      <c r="C648" s="53" t="s">
        <v>3</v>
      </c>
      <c r="D648" s="54">
        <v>35</v>
      </c>
      <c r="E648" s="44">
        <v>26832.639999999999</v>
      </c>
      <c r="F648" s="44">
        <v>0</v>
      </c>
      <c r="G648" s="44">
        <v>0</v>
      </c>
      <c r="H648" s="44">
        <v>6641.4</v>
      </c>
      <c r="I648" s="44">
        <v>0</v>
      </c>
      <c r="J648" s="55">
        <v>2789.5</v>
      </c>
      <c r="K648" s="56">
        <v>33474.04</v>
      </c>
      <c r="L648" s="57">
        <v>36263.54</v>
      </c>
      <c r="M648" s="117"/>
      <c r="N648" s="119">
        <v>33474.04</v>
      </c>
      <c r="O648" s="119">
        <v>26832.639999999999</v>
      </c>
      <c r="P648" s="131"/>
      <c r="Q648" s="119">
        <v>41093.42</v>
      </c>
      <c r="R648" s="119">
        <v>38303.919999999998</v>
      </c>
      <c r="S648" s="47"/>
    </row>
    <row r="649" spans="1:19" ht="9" customHeight="1" x14ac:dyDescent="0.2">
      <c r="A649" s="512"/>
      <c r="B649" s="512"/>
      <c r="C649" s="58" t="s">
        <v>4</v>
      </c>
      <c r="D649" s="59"/>
      <c r="E649" s="50">
        <v>51955236</v>
      </c>
      <c r="F649" s="50">
        <v>0</v>
      </c>
      <c r="G649" s="50">
        <v>0</v>
      </c>
      <c r="H649" s="50">
        <v>12859544</v>
      </c>
      <c r="I649" s="50">
        <v>0</v>
      </c>
      <c r="J649" s="60">
        <v>5401225</v>
      </c>
      <c r="K649" s="61">
        <v>64814779</v>
      </c>
      <c r="L649" s="62">
        <v>70216005</v>
      </c>
      <c r="M649" s="118"/>
      <c r="N649" s="120">
        <v>64814779</v>
      </c>
      <c r="O649" s="120">
        <v>51955236</v>
      </c>
      <c r="P649" s="132"/>
      <c r="Q649" s="120">
        <v>79567956</v>
      </c>
      <c r="R649" s="120">
        <v>74166731</v>
      </c>
      <c r="S649" s="47"/>
    </row>
    <row r="650" spans="1:19" ht="12.75" customHeight="1" x14ac:dyDescent="0.2">
      <c r="A650" s="492">
        <v>39814</v>
      </c>
      <c r="B650" s="492">
        <v>40268</v>
      </c>
      <c r="C650" s="42" t="s">
        <v>3</v>
      </c>
      <c r="D650" s="43">
        <v>0</v>
      </c>
      <c r="E650" s="44">
        <v>15431.67</v>
      </c>
      <c r="F650" s="44">
        <v>0</v>
      </c>
      <c r="G650" s="44">
        <v>0</v>
      </c>
      <c r="H650" s="44">
        <v>6641.4</v>
      </c>
      <c r="I650" s="44">
        <v>0</v>
      </c>
      <c r="J650" s="44">
        <v>1839.42</v>
      </c>
      <c r="K650" s="45">
        <v>22073.07</v>
      </c>
      <c r="L650" s="46">
        <v>23912.49</v>
      </c>
      <c r="M650" s="117"/>
      <c r="N650" s="119">
        <v>22073.07</v>
      </c>
      <c r="O650" s="119">
        <v>15431.67</v>
      </c>
      <c r="P650" s="131"/>
      <c r="Q650" s="119">
        <v>26690.19</v>
      </c>
      <c r="R650" s="119">
        <v>24850.77</v>
      </c>
      <c r="S650" s="47"/>
    </row>
    <row r="651" spans="1:19" ht="9" customHeight="1" x14ac:dyDescent="0.2">
      <c r="A651" s="493"/>
      <c r="B651" s="493"/>
      <c r="C651" s="48" t="s">
        <v>4</v>
      </c>
      <c r="D651" s="49">
        <v>2</v>
      </c>
      <c r="E651" s="50">
        <v>29879880</v>
      </c>
      <c r="F651" s="50">
        <v>0</v>
      </c>
      <c r="G651" s="50">
        <v>0</v>
      </c>
      <c r="H651" s="50">
        <v>12859544</v>
      </c>
      <c r="I651" s="50">
        <v>0</v>
      </c>
      <c r="J651" s="51">
        <v>3561614</v>
      </c>
      <c r="K651" s="50">
        <v>42739423</v>
      </c>
      <c r="L651" s="52">
        <v>46301037</v>
      </c>
      <c r="M651" s="118"/>
      <c r="N651" s="120">
        <v>42739423</v>
      </c>
      <c r="O651" s="120">
        <v>29879880</v>
      </c>
      <c r="P651" s="132"/>
      <c r="Q651" s="120">
        <v>51679414</v>
      </c>
      <c r="R651" s="120">
        <v>48117800</v>
      </c>
      <c r="S651" s="47"/>
    </row>
    <row r="652" spans="1:19" ht="12.75" customHeight="1" x14ac:dyDescent="0.2">
      <c r="A652" s="511">
        <v>39814</v>
      </c>
      <c r="B652" s="511">
        <v>40268</v>
      </c>
      <c r="C652" s="53" t="s">
        <v>3</v>
      </c>
      <c r="D652" s="54">
        <v>3</v>
      </c>
      <c r="E652" s="44">
        <v>16074.32</v>
      </c>
      <c r="F652" s="44">
        <v>0</v>
      </c>
      <c r="G652" s="44">
        <v>0</v>
      </c>
      <c r="H652" s="44">
        <v>6641.4</v>
      </c>
      <c r="I652" s="44">
        <v>0</v>
      </c>
      <c r="J652" s="55">
        <v>1892.98</v>
      </c>
      <c r="K652" s="56">
        <v>22715.72</v>
      </c>
      <c r="L652" s="57">
        <v>24608.7</v>
      </c>
      <c r="M652" s="117"/>
      <c r="N652" s="119">
        <v>22715.72</v>
      </c>
      <c r="O652" s="119">
        <v>16074.32</v>
      </c>
      <c r="P652" s="131"/>
      <c r="Q652" s="119">
        <v>27502.080000000002</v>
      </c>
      <c r="R652" s="119">
        <v>25609.1</v>
      </c>
      <c r="S652" s="47"/>
    </row>
    <row r="653" spans="1:19" ht="9" customHeight="1" x14ac:dyDescent="0.2">
      <c r="A653" s="511"/>
      <c r="B653" s="511"/>
      <c r="C653" s="48" t="s">
        <v>4</v>
      </c>
      <c r="D653" s="49">
        <v>8</v>
      </c>
      <c r="E653" s="50">
        <v>31124224</v>
      </c>
      <c r="F653" s="50">
        <v>0</v>
      </c>
      <c r="G653" s="50">
        <v>0</v>
      </c>
      <c r="H653" s="50">
        <v>12859544</v>
      </c>
      <c r="I653" s="50">
        <v>0</v>
      </c>
      <c r="J653" s="51">
        <v>3665320</v>
      </c>
      <c r="K653" s="50">
        <v>43983767</v>
      </c>
      <c r="L653" s="52">
        <v>47649088</v>
      </c>
      <c r="M653" s="118"/>
      <c r="N653" s="120">
        <v>43983767</v>
      </c>
      <c r="O653" s="120">
        <v>31124224</v>
      </c>
      <c r="P653" s="132"/>
      <c r="Q653" s="120">
        <v>53251452</v>
      </c>
      <c r="R653" s="120">
        <v>49586132</v>
      </c>
      <c r="S653" s="47"/>
    </row>
    <row r="654" spans="1:19" ht="12.75" customHeight="1" x14ac:dyDescent="0.2">
      <c r="A654" s="511"/>
      <c r="B654" s="511"/>
      <c r="C654" s="53" t="s">
        <v>3</v>
      </c>
      <c r="D654" s="54">
        <v>9</v>
      </c>
      <c r="E654" s="44">
        <v>18065.759999999998</v>
      </c>
      <c r="F654" s="44">
        <v>0</v>
      </c>
      <c r="G654" s="44">
        <v>0</v>
      </c>
      <c r="H654" s="44">
        <v>6641.4</v>
      </c>
      <c r="I654" s="44">
        <v>0</v>
      </c>
      <c r="J654" s="55">
        <v>2058.9299999999998</v>
      </c>
      <c r="K654" s="56">
        <v>24707.16</v>
      </c>
      <c r="L654" s="57">
        <v>26766.09</v>
      </c>
      <c r="M654" s="117"/>
      <c r="N654" s="119">
        <v>24707.16</v>
      </c>
      <c r="O654" s="119">
        <v>18065.759999999998</v>
      </c>
      <c r="P654" s="131"/>
      <c r="Q654" s="119">
        <v>30017.93</v>
      </c>
      <c r="R654" s="119">
        <v>27959</v>
      </c>
      <c r="S654" s="47"/>
    </row>
    <row r="655" spans="1:19" ht="9" customHeight="1" x14ac:dyDescent="0.2">
      <c r="A655" s="511"/>
      <c r="B655" s="511"/>
      <c r="C655" s="48" t="s">
        <v>4</v>
      </c>
      <c r="D655" s="49">
        <v>14</v>
      </c>
      <c r="E655" s="50">
        <v>34980189</v>
      </c>
      <c r="F655" s="50">
        <v>0</v>
      </c>
      <c r="G655" s="50">
        <v>0</v>
      </c>
      <c r="H655" s="50">
        <v>12859544</v>
      </c>
      <c r="I655" s="50">
        <v>0</v>
      </c>
      <c r="J655" s="51">
        <v>3986644</v>
      </c>
      <c r="K655" s="50">
        <v>47839733</v>
      </c>
      <c r="L655" s="52">
        <v>51826377</v>
      </c>
      <c r="M655" s="118"/>
      <c r="N655" s="120">
        <v>47839733</v>
      </c>
      <c r="O655" s="120">
        <v>34980189</v>
      </c>
      <c r="P655" s="132"/>
      <c r="Q655" s="120">
        <v>58122817</v>
      </c>
      <c r="R655" s="120">
        <v>54136173</v>
      </c>
      <c r="S655" s="47"/>
    </row>
    <row r="656" spans="1:19" ht="12.75" customHeight="1" x14ac:dyDescent="0.2">
      <c r="A656" s="511"/>
      <c r="B656" s="511"/>
      <c r="C656" s="53" t="s">
        <v>3</v>
      </c>
      <c r="D656" s="54">
        <v>15</v>
      </c>
      <c r="E656" s="44">
        <v>20389.82</v>
      </c>
      <c r="F656" s="44">
        <v>0</v>
      </c>
      <c r="G656" s="44">
        <v>0</v>
      </c>
      <c r="H656" s="44">
        <v>6641.4</v>
      </c>
      <c r="I656" s="44">
        <v>0</v>
      </c>
      <c r="J656" s="55">
        <v>2252.6</v>
      </c>
      <c r="K656" s="56">
        <v>27031.22</v>
      </c>
      <c r="L656" s="57">
        <v>29283.82</v>
      </c>
      <c r="M656" s="117"/>
      <c r="N656" s="119">
        <v>27031.22</v>
      </c>
      <c r="O656" s="119">
        <v>20389.82</v>
      </c>
      <c r="P656" s="131"/>
      <c r="Q656" s="119">
        <v>32953.99</v>
      </c>
      <c r="R656" s="119">
        <v>30701.39</v>
      </c>
      <c r="S656" s="47"/>
    </row>
    <row r="657" spans="1:19" ht="9" customHeight="1" x14ac:dyDescent="0.2">
      <c r="A657" s="511"/>
      <c r="B657" s="511"/>
      <c r="C657" s="48" t="s">
        <v>4</v>
      </c>
      <c r="D657" s="49">
        <v>20</v>
      </c>
      <c r="E657" s="50">
        <v>39480197</v>
      </c>
      <c r="F657" s="50">
        <v>0</v>
      </c>
      <c r="G657" s="50">
        <v>0</v>
      </c>
      <c r="H657" s="50">
        <v>12859544</v>
      </c>
      <c r="I657" s="50">
        <v>0</v>
      </c>
      <c r="J657" s="51">
        <v>4361642</v>
      </c>
      <c r="K657" s="50">
        <v>52339740</v>
      </c>
      <c r="L657" s="52">
        <v>56701382</v>
      </c>
      <c r="M657" s="118"/>
      <c r="N657" s="120">
        <v>52339740</v>
      </c>
      <c r="O657" s="120">
        <v>39480197</v>
      </c>
      <c r="P657" s="132"/>
      <c r="Q657" s="120">
        <v>63807822</v>
      </c>
      <c r="R657" s="120">
        <v>59446180</v>
      </c>
      <c r="S657" s="47"/>
    </row>
    <row r="658" spans="1:19" ht="12.75" customHeight="1" x14ac:dyDescent="0.2">
      <c r="A658" s="511"/>
      <c r="B658" s="511"/>
      <c r="C658" s="53" t="s">
        <v>3</v>
      </c>
      <c r="D658" s="54">
        <v>21</v>
      </c>
      <c r="E658" s="44">
        <v>22875.91</v>
      </c>
      <c r="F658" s="44">
        <v>0</v>
      </c>
      <c r="G658" s="44">
        <v>0</v>
      </c>
      <c r="H658" s="44">
        <v>6641.4</v>
      </c>
      <c r="I658" s="44">
        <v>0</v>
      </c>
      <c r="J658" s="55">
        <v>2459.7800000000002</v>
      </c>
      <c r="K658" s="56">
        <v>29517.31</v>
      </c>
      <c r="L658" s="57">
        <v>31977.09</v>
      </c>
      <c r="M658" s="117"/>
      <c r="N658" s="119">
        <v>29517.31</v>
      </c>
      <c r="O658" s="119">
        <v>22875.91</v>
      </c>
      <c r="P658" s="131"/>
      <c r="Q658" s="119">
        <v>36094.75</v>
      </c>
      <c r="R658" s="119">
        <v>33634.97</v>
      </c>
      <c r="S658" s="47"/>
    </row>
    <row r="659" spans="1:19" ht="9" customHeight="1" x14ac:dyDescent="0.2">
      <c r="A659" s="511"/>
      <c r="B659" s="511"/>
      <c r="C659" s="48" t="s">
        <v>4</v>
      </c>
      <c r="D659" s="49">
        <v>27</v>
      </c>
      <c r="E659" s="50">
        <v>44293938</v>
      </c>
      <c r="F659" s="50">
        <v>0</v>
      </c>
      <c r="G659" s="50">
        <v>0</v>
      </c>
      <c r="H659" s="50">
        <v>12859544</v>
      </c>
      <c r="I659" s="50">
        <v>0</v>
      </c>
      <c r="J659" s="51">
        <v>4762798</v>
      </c>
      <c r="K659" s="50">
        <v>57153482</v>
      </c>
      <c r="L659" s="52">
        <v>61916280</v>
      </c>
      <c r="M659" s="118"/>
      <c r="N659" s="120">
        <v>57153482</v>
      </c>
      <c r="O659" s="120">
        <v>44293938</v>
      </c>
      <c r="P659" s="132"/>
      <c r="Q659" s="120">
        <v>69889182</v>
      </c>
      <c r="R659" s="120">
        <v>65126383</v>
      </c>
      <c r="S659" s="47"/>
    </row>
    <row r="660" spans="1:19" ht="12.75" customHeight="1" x14ac:dyDescent="0.2">
      <c r="A660" s="511"/>
      <c r="B660" s="511"/>
      <c r="C660" s="53" t="s">
        <v>3</v>
      </c>
      <c r="D660" s="54">
        <v>28</v>
      </c>
      <c r="E660" s="44">
        <v>25430.58</v>
      </c>
      <c r="F660" s="44">
        <v>0</v>
      </c>
      <c r="G660" s="44">
        <v>0</v>
      </c>
      <c r="H660" s="44">
        <v>6641.4</v>
      </c>
      <c r="I660" s="44">
        <v>0</v>
      </c>
      <c r="J660" s="55">
        <v>2672.67</v>
      </c>
      <c r="K660" s="56">
        <v>32071.98</v>
      </c>
      <c r="L660" s="57">
        <v>34744.65</v>
      </c>
      <c r="M660" s="117"/>
      <c r="N660" s="119">
        <v>32071.98</v>
      </c>
      <c r="O660" s="119">
        <v>25430.58</v>
      </c>
      <c r="P660" s="131"/>
      <c r="Q660" s="119">
        <v>39322.15</v>
      </c>
      <c r="R660" s="119">
        <v>36649.480000000003</v>
      </c>
      <c r="S660" s="47"/>
    </row>
    <row r="661" spans="1:19" ht="9" customHeight="1" x14ac:dyDescent="0.2">
      <c r="A661" s="511"/>
      <c r="B661" s="511"/>
      <c r="C661" s="48" t="s">
        <v>4</v>
      </c>
      <c r="D661" s="49">
        <v>34</v>
      </c>
      <c r="E661" s="50">
        <v>49240469</v>
      </c>
      <c r="F661" s="50">
        <v>0</v>
      </c>
      <c r="G661" s="50">
        <v>0</v>
      </c>
      <c r="H661" s="50">
        <v>12859544</v>
      </c>
      <c r="I661" s="50">
        <v>0</v>
      </c>
      <c r="J661" s="51">
        <v>5175011</v>
      </c>
      <c r="K661" s="50">
        <v>62100013</v>
      </c>
      <c r="L661" s="52">
        <v>67275023</v>
      </c>
      <c r="M661" s="118"/>
      <c r="N661" s="120">
        <v>62100013</v>
      </c>
      <c r="O661" s="120">
        <v>49240469</v>
      </c>
      <c r="P661" s="132"/>
      <c r="Q661" s="120">
        <v>76138299</v>
      </c>
      <c r="R661" s="120">
        <v>70963289</v>
      </c>
      <c r="S661" s="47"/>
    </row>
    <row r="662" spans="1:19" ht="12.75" customHeight="1" x14ac:dyDescent="0.2">
      <c r="A662" s="511"/>
      <c r="B662" s="511"/>
      <c r="C662" s="53" t="s">
        <v>3</v>
      </c>
      <c r="D662" s="54">
        <v>35</v>
      </c>
      <c r="E662" s="44">
        <v>27915.4</v>
      </c>
      <c r="F662" s="44">
        <v>0</v>
      </c>
      <c r="G662" s="44">
        <v>0</v>
      </c>
      <c r="H662" s="44">
        <v>6641.4</v>
      </c>
      <c r="I662" s="44">
        <v>0</v>
      </c>
      <c r="J662" s="55">
        <v>2879.73</v>
      </c>
      <c r="K662" s="56">
        <v>34556.800000000003</v>
      </c>
      <c r="L662" s="57">
        <v>37436.53</v>
      </c>
      <c r="M662" s="117"/>
      <c r="N662" s="119">
        <v>34556.800000000003</v>
      </c>
      <c r="O662" s="119">
        <v>27915.4</v>
      </c>
      <c r="P662" s="131"/>
      <c r="Q662" s="119">
        <v>42461.3</v>
      </c>
      <c r="R662" s="119">
        <v>39581.57</v>
      </c>
      <c r="S662" s="47"/>
    </row>
    <row r="663" spans="1:19" ht="9" customHeight="1" x14ac:dyDescent="0.2">
      <c r="A663" s="512"/>
      <c r="B663" s="512"/>
      <c r="C663" s="58" t="s">
        <v>4</v>
      </c>
      <c r="D663" s="59"/>
      <c r="E663" s="50">
        <v>54051752</v>
      </c>
      <c r="F663" s="50">
        <v>0</v>
      </c>
      <c r="G663" s="50">
        <v>0</v>
      </c>
      <c r="H663" s="50">
        <v>12859544</v>
      </c>
      <c r="I663" s="50">
        <v>0</v>
      </c>
      <c r="J663" s="60">
        <v>5575935</v>
      </c>
      <c r="K663" s="61">
        <v>66911295</v>
      </c>
      <c r="L663" s="62">
        <v>72487230</v>
      </c>
      <c r="M663" s="118"/>
      <c r="N663" s="120">
        <v>66911295</v>
      </c>
      <c r="O663" s="120">
        <v>54051752</v>
      </c>
      <c r="P663" s="132"/>
      <c r="Q663" s="120">
        <v>82216541</v>
      </c>
      <c r="R663" s="120">
        <v>76640607</v>
      </c>
      <c r="S663" s="47"/>
    </row>
    <row r="664" spans="1:19" ht="12.75" customHeight="1" x14ac:dyDescent="0.2">
      <c r="A664" s="492">
        <v>40269</v>
      </c>
      <c r="B664" s="492">
        <v>40359</v>
      </c>
      <c r="C664" s="42" t="s">
        <v>3</v>
      </c>
      <c r="D664" s="43">
        <v>0</v>
      </c>
      <c r="E664" s="44">
        <v>15431.67</v>
      </c>
      <c r="F664" s="44">
        <v>0</v>
      </c>
      <c r="G664" s="44">
        <v>0</v>
      </c>
      <c r="H664" s="44">
        <v>6641.4</v>
      </c>
      <c r="I664" s="44">
        <v>99.33</v>
      </c>
      <c r="J664" s="44">
        <v>1839.42</v>
      </c>
      <c r="K664" s="45">
        <v>22172.400000000001</v>
      </c>
      <c r="L664" s="46">
        <v>24011.82</v>
      </c>
      <c r="M664" s="117"/>
      <c r="N664" s="119">
        <v>22172.400000000001</v>
      </c>
      <c r="O664" s="119">
        <v>15531</v>
      </c>
      <c r="P664" s="131"/>
      <c r="Q664" s="119">
        <v>26807.4</v>
      </c>
      <c r="R664" s="119">
        <v>24967.98</v>
      </c>
      <c r="S664" s="47"/>
    </row>
    <row r="665" spans="1:19" ht="9" customHeight="1" x14ac:dyDescent="0.2">
      <c r="A665" s="493"/>
      <c r="B665" s="493"/>
      <c r="C665" s="48" t="s">
        <v>4</v>
      </c>
      <c r="D665" s="49">
        <v>2</v>
      </c>
      <c r="E665" s="50">
        <v>29879880</v>
      </c>
      <c r="F665" s="50">
        <v>0</v>
      </c>
      <c r="G665" s="50">
        <v>0</v>
      </c>
      <c r="H665" s="50">
        <v>12859544</v>
      </c>
      <c r="I665" s="50">
        <v>192330</v>
      </c>
      <c r="J665" s="51">
        <v>3561614</v>
      </c>
      <c r="K665" s="50">
        <v>42931753</v>
      </c>
      <c r="L665" s="52">
        <v>46493367</v>
      </c>
      <c r="M665" s="118"/>
      <c r="N665" s="120">
        <v>42931753</v>
      </c>
      <c r="O665" s="120">
        <v>30072209</v>
      </c>
      <c r="P665" s="132"/>
      <c r="Q665" s="120">
        <v>51906364</v>
      </c>
      <c r="R665" s="120">
        <v>48344751</v>
      </c>
      <c r="S665" s="47"/>
    </row>
    <row r="666" spans="1:19" ht="12.75" customHeight="1" x14ac:dyDescent="0.2">
      <c r="A666" s="511">
        <v>40269</v>
      </c>
      <c r="B666" s="511">
        <v>40359</v>
      </c>
      <c r="C666" s="53" t="s">
        <v>3</v>
      </c>
      <c r="D666" s="54">
        <v>3</v>
      </c>
      <c r="E666" s="44">
        <v>16074.32</v>
      </c>
      <c r="F666" s="44">
        <v>0</v>
      </c>
      <c r="G666" s="44">
        <v>0</v>
      </c>
      <c r="H666" s="44">
        <v>6641.4</v>
      </c>
      <c r="I666" s="44">
        <v>99.33</v>
      </c>
      <c r="J666" s="55">
        <v>1892.98</v>
      </c>
      <c r="K666" s="56">
        <v>22815.05</v>
      </c>
      <c r="L666" s="57">
        <v>24708.03</v>
      </c>
      <c r="M666" s="117"/>
      <c r="N666" s="119">
        <v>22815.05</v>
      </c>
      <c r="O666" s="119">
        <v>16173.65</v>
      </c>
      <c r="P666" s="131"/>
      <c r="Q666" s="119">
        <v>27619.29</v>
      </c>
      <c r="R666" s="119">
        <v>25726.31</v>
      </c>
      <c r="S666" s="47"/>
    </row>
    <row r="667" spans="1:19" ht="9" customHeight="1" x14ac:dyDescent="0.2">
      <c r="A667" s="511"/>
      <c r="B667" s="511"/>
      <c r="C667" s="48" t="s">
        <v>4</v>
      </c>
      <c r="D667" s="49">
        <v>8</v>
      </c>
      <c r="E667" s="50">
        <v>31124224</v>
      </c>
      <c r="F667" s="50">
        <v>0</v>
      </c>
      <c r="G667" s="50">
        <v>0</v>
      </c>
      <c r="H667" s="50">
        <v>12859544</v>
      </c>
      <c r="I667" s="50">
        <v>192330</v>
      </c>
      <c r="J667" s="51">
        <v>3665320</v>
      </c>
      <c r="K667" s="50">
        <v>44176097</v>
      </c>
      <c r="L667" s="52">
        <v>47841417</v>
      </c>
      <c r="M667" s="118"/>
      <c r="N667" s="120">
        <v>44176097</v>
      </c>
      <c r="O667" s="120">
        <v>31316553</v>
      </c>
      <c r="P667" s="132"/>
      <c r="Q667" s="120">
        <v>53478403</v>
      </c>
      <c r="R667" s="120">
        <v>49813082</v>
      </c>
      <c r="S667" s="47"/>
    </row>
    <row r="668" spans="1:19" ht="12.75" customHeight="1" x14ac:dyDescent="0.2">
      <c r="A668" s="511"/>
      <c r="B668" s="511"/>
      <c r="C668" s="53" t="s">
        <v>3</v>
      </c>
      <c r="D668" s="54">
        <v>9</v>
      </c>
      <c r="E668" s="44">
        <v>18065.759999999998</v>
      </c>
      <c r="F668" s="44">
        <v>0</v>
      </c>
      <c r="G668" s="44">
        <v>0</v>
      </c>
      <c r="H668" s="44">
        <v>6641.4</v>
      </c>
      <c r="I668" s="44">
        <v>99.33</v>
      </c>
      <c r="J668" s="55">
        <v>2058.9299999999998</v>
      </c>
      <c r="K668" s="56">
        <v>24806.49</v>
      </c>
      <c r="L668" s="57">
        <v>26865.42</v>
      </c>
      <c r="M668" s="117"/>
      <c r="N668" s="119">
        <v>24806.49</v>
      </c>
      <c r="O668" s="119">
        <v>18165.09</v>
      </c>
      <c r="P668" s="131"/>
      <c r="Q668" s="119">
        <v>30135.14</v>
      </c>
      <c r="R668" s="119">
        <v>28076.21</v>
      </c>
      <c r="S668" s="47"/>
    </row>
    <row r="669" spans="1:19" ht="9" customHeight="1" x14ac:dyDescent="0.2">
      <c r="A669" s="511"/>
      <c r="B669" s="511"/>
      <c r="C669" s="48" t="s">
        <v>4</v>
      </c>
      <c r="D669" s="49">
        <v>14</v>
      </c>
      <c r="E669" s="50">
        <v>34980189</v>
      </c>
      <c r="F669" s="50">
        <v>0</v>
      </c>
      <c r="G669" s="50">
        <v>0</v>
      </c>
      <c r="H669" s="50">
        <v>12859544</v>
      </c>
      <c r="I669" s="50">
        <v>192330</v>
      </c>
      <c r="J669" s="51">
        <v>3986644</v>
      </c>
      <c r="K669" s="50">
        <v>48032062</v>
      </c>
      <c r="L669" s="52">
        <v>52018707</v>
      </c>
      <c r="M669" s="118"/>
      <c r="N669" s="120">
        <v>48032062</v>
      </c>
      <c r="O669" s="120">
        <v>35172519</v>
      </c>
      <c r="P669" s="132"/>
      <c r="Q669" s="120">
        <v>58349768</v>
      </c>
      <c r="R669" s="120">
        <v>54363123</v>
      </c>
      <c r="S669" s="47"/>
    </row>
    <row r="670" spans="1:19" ht="12.75" customHeight="1" x14ac:dyDescent="0.2">
      <c r="A670" s="511"/>
      <c r="B670" s="511"/>
      <c r="C670" s="53" t="s">
        <v>3</v>
      </c>
      <c r="D670" s="54">
        <v>15</v>
      </c>
      <c r="E670" s="44">
        <v>20389.82</v>
      </c>
      <c r="F670" s="44">
        <v>0</v>
      </c>
      <c r="G670" s="44">
        <v>0</v>
      </c>
      <c r="H670" s="44">
        <v>6641.4</v>
      </c>
      <c r="I670" s="44">
        <v>99.33</v>
      </c>
      <c r="J670" s="55">
        <v>2252.6</v>
      </c>
      <c r="K670" s="56">
        <v>27130.55</v>
      </c>
      <c r="L670" s="57">
        <v>29383.15</v>
      </c>
      <c r="M670" s="117"/>
      <c r="N670" s="119">
        <v>27130.55</v>
      </c>
      <c r="O670" s="119">
        <v>20489.150000000001</v>
      </c>
      <c r="P670" s="131"/>
      <c r="Q670" s="119">
        <v>33071.199999999997</v>
      </c>
      <c r="R670" s="119">
        <v>30818.6</v>
      </c>
      <c r="S670" s="47"/>
    </row>
    <row r="671" spans="1:19" ht="9" customHeight="1" x14ac:dyDescent="0.2">
      <c r="A671" s="511"/>
      <c r="B671" s="511"/>
      <c r="C671" s="48" t="s">
        <v>4</v>
      </c>
      <c r="D671" s="49">
        <v>20</v>
      </c>
      <c r="E671" s="50">
        <v>39480197</v>
      </c>
      <c r="F671" s="50">
        <v>0</v>
      </c>
      <c r="G671" s="50">
        <v>0</v>
      </c>
      <c r="H671" s="50">
        <v>12859544</v>
      </c>
      <c r="I671" s="50">
        <v>192330</v>
      </c>
      <c r="J671" s="51">
        <v>4361642</v>
      </c>
      <c r="K671" s="50">
        <v>52532070</v>
      </c>
      <c r="L671" s="52">
        <v>56893712</v>
      </c>
      <c r="M671" s="118"/>
      <c r="N671" s="120">
        <v>52532070</v>
      </c>
      <c r="O671" s="120">
        <v>39672526</v>
      </c>
      <c r="P671" s="132"/>
      <c r="Q671" s="120">
        <v>64034772</v>
      </c>
      <c r="R671" s="120">
        <v>59673131</v>
      </c>
      <c r="S671" s="47"/>
    </row>
    <row r="672" spans="1:19" ht="12.75" customHeight="1" x14ac:dyDescent="0.2">
      <c r="A672" s="511"/>
      <c r="B672" s="511"/>
      <c r="C672" s="53" t="s">
        <v>3</v>
      </c>
      <c r="D672" s="54">
        <v>21</v>
      </c>
      <c r="E672" s="44">
        <v>22875.91</v>
      </c>
      <c r="F672" s="44">
        <v>0</v>
      </c>
      <c r="G672" s="44">
        <v>0</v>
      </c>
      <c r="H672" s="44">
        <v>6641.4</v>
      </c>
      <c r="I672" s="44">
        <v>99.33</v>
      </c>
      <c r="J672" s="55">
        <v>2459.7800000000002</v>
      </c>
      <c r="K672" s="56">
        <v>29616.639999999999</v>
      </c>
      <c r="L672" s="57">
        <v>32076.42</v>
      </c>
      <c r="M672" s="117"/>
      <c r="N672" s="119">
        <v>29616.639999999999</v>
      </c>
      <c r="O672" s="119">
        <v>22975.24</v>
      </c>
      <c r="P672" s="131"/>
      <c r="Q672" s="119">
        <v>36211.96</v>
      </c>
      <c r="R672" s="119">
        <v>33752.18</v>
      </c>
      <c r="S672" s="47"/>
    </row>
    <row r="673" spans="1:19" ht="9" customHeight="1" x14ac:dyDescent="0.2">
      <c r="A673" s="511"/>
      <c r="B673" s="511"/>
      <c r="C673" s="48" t="s">
        <v>4</v>
      </c>
      <c r="D673" s="49">
        <v>27</v>
      </c>
      <c r="E673" s="50">
        <v>44293938</v>
      </c>
      <c r="F673" s="50">
        <v>0</v>
      </c>
      <c r="G673" s="50">
        <v>0</v>
      </c>
      <c r="H673" s="50">
        <v>12859544</v>
      </c>
      <c r="I673" s="50">
        <v>192330</v>
      </c>
      <c r="J673" s="51">
        <v>4762798</v>
      </c>
      <c r="K673" s="50">
        <v>57345812</v>
      </c>
      <c r="L673" s="52">
        <v>62108610</v>
      </c>
      <c r="M673" s="118"/>
      <c r="N673" s="120">
        <v>57345812</v>
      </c>
      <c r="O673" s="120">
        <v>44486268</v>
      </c>
      <c r="P673" s="132"/>
      <c r="Q673" s="120">
        <v>70116132</v>
      </c>
      <c r="R673" s="120">
        <v>65353334</v>
      </c>
      <c r="S673" s="47"/>
    </row>
    <row r="674" spans="1:19" ht="12.75" customHeight="1" x14ac:dyDescent="0.2">
      <c r="A674" s="511"/>
      <c r="B674" s="511"/>
      <c r="C674" s="53" t="s">
        <v>3</v>
      </c>
      <c r="D674" s="54">
        <v>28</v>
      </c>
      <c r="E674" s="44">
        <v>25430.58</v>
      </c>
      <c r="F674" s="44">
        <v>0</v>
      </c>
      <c r="G674" s="44">
        <v>0</v>
      </c>
      <c r="H674" s="44">
        <v>6641.4</v>
      </c>
      <c r="I674" s="44">
        <v>99.33</v>
      </c>
      <c r="J674" s="55">
        <v>2672.67</v>
      </c>
      <c r="K674" s="56">
        <v>32171.31</v>
      </c>
      <c r="L674" s="57">
        <v>34843.980000000003</v>
      </c>
      <c r="M674" s="117"/>
      <c r="N674" s="119">
        <v>32171.31</v>
      </c>
      <c r="O674" s="119">
        <v>25529.91</v>
      </c>
      <c r="P674" s="131"/>
      <c r="Q674" s="119">
        <v>39439.360000000001</v>
      </c>
      <c r="R674" s="119">
        <v>36766.69</v>
      </c>
      <c r="S674" s="47"/>
    </row>
    <row r="675" spans="1:19" ht="9" customHeight="1" x14ac:dyDescent="0.2">
      <c r="A675" s="511"/>
      <c r="B675" s="511"/>
      <c r="C675" s="48" t="s">
        <v>4</v>
      </c>
      <c r="D675" s="49">
        <v>34</v>
      </c>
      <c r="E675" s="50">
        <v>49240469</v>
      </c>
      <c r="F675" s="50">
        <v>0</v>
      </c>
      <c r="G675" s="50">
        <v>0</v>
      </c>
      <c r="H675" s="50">
        <v>12859544</v>
      </c>
      <c r="I675" s="50">
        <v>192330</v>
      </c>
      <c r="J675" s="51">
        <v>5175011</v>
      </c>
      <c r="K675" s="50">
        <v>62292342</v>
      </c>
      <c r="L675" s="52">
        <v>67467353</v>
      </c>
      <c r="M675" s="118"/>
      <c r="N675" s="120">
        <v>62292342</v>
      </c>
      <c r="O675" s="120">
        <v>49432799</v>
      </c>
      <c r="P675" s="132"/>
      <c r="Q675" s="120">
        <v>76365250</v>
      </c>
      <c r="R675" s="120">
        <v>71190239</v>
      </c>
      <c r="S675" s="47"/>
    </row>
    <row r="676" spans="1:19" ht="12.75" customHeight="1" x14ac:dyDescent="0.2">
      <c r="A676" s="511"/>
      <c r="B676" s="511"/>
      <c r="C676" s="53" t="s">
        <v>3</v>
      </c>
      <c r="D676" s="54">
        <v>35</v>
      </c>
      <c r="E676" s="44">
        <v>27915.4</v>
      </c>
      <c r="F676" s="44">
        <v>0</v>
      </c>
      <c r="G676" s="44">
        <v>0</v>
      </c>
      <c r="H676" s="44">
        <v>6641.4</v>
      </c>
      <c r="I676" s="44">
        <v>99.33</v>
      </c>
      <c r="J676" s="55">
        <v>2879.73</v>
      </c>
      <c r="K676" s="56">
        <v>34656.129999999997</v>
      </c>
      <c r="L676" s="57">
        <v>37535.86</v>
      </c>
      <c r="M676" s="117"/>
      <c r="N676" s="119">
        <v>34656.129999999997</v>
      </c>
      <c r="O676" s="119">
        <v>28014.73</v>
      </c>
      <c r="P676" s="131"/>
      <c r="Q676" s="119">
        <v>42578.51</v>
      </c>
      <c r="R676" s="119">
        <v>39698.78</v>
      </c>
      <c r="S676" s="47"/>
    </row>
    <row r="677" spans="1:19" ht="9" customHeight="1" x14ac:dyDescent="0.2">
      <c r="A677" s="512"/>
      <c r="B677" s="512"/>
      <c r="C677" s="58" t="s">
        <v>4</v>
      </c>
      <c r="D677" s="59"/>
      <c r="E677" s="50">
        <v>54051752</v>
      </c>
      <c r="F677" s="50">
        <v>0</v>
      </c>
      <c r="G677" s="50">
        <v>0</v>
      </c>
      <c r="H677" s="50">
        <v>12859544</v>
      </c>
      <c r="I677" s="50">
        <v>192330</v>
      </c>
      <c r="J677" s="60">
        <v>5575935</v>
      </c>
      <c r="K677" s="61">
        <v>67103625</v>
      </c>
      <c r="L677" s="62">
        <v>72679560</v>
      </c>
      <c r="M677" s="118"/>
      <c r="N677" s="120">
        <v>67103625</v>
      </c>
      <c r="O677" s="120">
        <v>54244081</v>
      </c>
      <c r="P677" s="132"/>
      <c r="Q677" s="120">
        <v>82443492</v>
      </c>
      <c r="R677" s="120">
        <v>76867557</v>
      </c>
      <c r="S677" s="47"/>
    </row>
    <row r="678" spans="1:19" ht="12.75" customHeight="1" x14ac:dyDescent="0.2">
      <c r="A678" s="492">
        <v>40360</v>
      </c>
      <c r="B678" s="492">
        <v>40543</v>
      </c>
      <c r="C678" s="42" t="s">
        <v>3</v>
      </c>
      <c r="D678" s="43">
        <v>0</v>
      </c>
      <c r="E678" s="44">
        <v>15431.67</v>
      </c>
      <c r="F678" s="44">
        <v>0</v>
      </c>
      <c r="G678" s="44">
        <v>0</v>
      </c>
      <c r="H678" s="44">
        <v>6641.4</v>
      </c>
      <c r="I678" s="44">
        <v>165.55</v>
      </c>
      <c r="J678" s="44">
        <v>1839.42</v>
      </c>
      <c r="K678" s="45">
        <v>22238.62</v>
      </c>
      <c r="L678" s="46">
        <v>24078.04</v>
      </c>
      <c r="M678" s="117"/>
      <c r="N678" s="119">
        <v>22238.62</v>
      </c>
      <c r="O678" s="119">
        <v>15597.22</v>
      </c>
      <c r="P678" s="131"/>
      <c r="Q678" s="119">
        <v>26885.54</v>
      </c>
      <c r="R678" s="119">
        <v>25046.12</v>
      </c>
      <c r="S678" s="47"/>
    </row>
    <row r="679" spans="1:19" ht="9" customHeight="1" x14ac:dyDescent="0.2">
      <c r="A679" s="493"/>
      <c r="B679" s="493"/>
      <c r="C679" s="48" t="s">
        <v>4</v>
      </c>
      <c r="D679" s="49">
        <v>2</v>
      </c>
      <c r="E679" s="50">
        <v>29879880</v>
      </c>
      <c r="F679" s="50">
        <v>0</v>
      </c>
      <c r="G679" s="50">
        <v>0</v>
      </c>
      <c r="H679" s="50">
        <v>12859544</v>
      </c>
      <c r="I679" s="50">
        <v>320549</v>
      </c>
      <c r="J679" s="51">
        <v>3561614</v>
      </c>
      <c r="K679" s="50">
        <v>43059973</v>
      </c>
      <c r="L679" s="52">
        <v>46621587</v>
      </c>
      <c r="M679" s="118"/>
      <c r="N679" s="120">
        <v>43059973</v>
      </c>
      <c r="O679" s="120">
        <v>30200429</v>
      </c>
      <c r="P679" s="132"/>
      <c r="Q679" s="120">
        <v>52057665</v>
      </c>
      <c r="R679" s="120">
        <v>48496051</v>
      </c>
      <c r="S679" s="47"/>
    </row>
    <row r="680" spans="1:19" ht="12.75" customHeight="1" x14ac:dyDescent="0.2">
      <c r="A680" s="511">
        <v>40360</v>
      </c>
      <c r="B680" s="511">
        <v>40543</v>
      </c>
      <c r="C680" s="53" t="s">
        <v>3</v>
      </c>
      <c r="D680" s="54">
        <v>3</v>
      </c>
      <c r="E680" s="44">
        <v>16074.32</v>
      </c>
      <c r="F680" s="44">
        <v>0</v>
      </c>
      <c r="G680" s="44">
        <v>0</v>
      </c>
      <c r="H680" s="44">
        <v>6641.4</v>
      </c>
      <c r="I680" s="44">
        <v>165.55</v>
      </c>
      <c r="J680" s="55">
        <v>1892.98</v>
      </c>
      <c r="K680" s="56">
        <v>22881.27</v>
      </c>
      <c r="L680" s="57">
        <v>24774.25</v>
      </c>
      <c r="M680" s="117"/>
      <c r="N680" s="119">
        <v>22881.27</v>
      </c>
      <c r="O680" s="119">
        <v>16239.87</v>
      </c>
      <c r="P680" s="131"/>
      <c r="Q680" s="119">
        <v>27697.43</v>
      </c>
      <c r="R680" s="119">
        <v>25804.45</v>
      </c>
      <c r="S680" s="47"/>
    </row>
    <row r="681" spans="1:19" ht="9" customHeight="1" x14ac:dyDescent="0.2">
      <c r="A681" s="511"/>
      <c r="B681" s="511"/>
      <c r="C681" s="48" t="s">
        <v>4</v>
      </c>
      <c r="D681" s="49">
        <v>8</v>
      </c>
      <c r="E681" s="50">
        <v>31124224</v>
      </c>
      <c r="F681" s="50">
        <v>0</v>
      </c>
      <c r="G681" s="50">
        <v>0</v>
      </c>
      <c r="H681" s="50">
        <v>12859544</v>
      </c>
      <c r="I681" s="50">
        <v>320549</v>
      </c>
      <c r="J681" s="51">
        <v>3665320</v>
      </c>
      <c r="K681" s="50">
        <v>44304317</v>
      </c>
      <c r="L681" s="52">
        <v>47969637</v>
      </c>
      <c r="M681" s="118"/>
      <c r="N681" s="120">
        <v>44304317</v>
      </c>
      <c r="O681" s="120">
        <v>31444773</v>
      </c>
      <c r="P681" s="132"/>
      <c r="Q681" s="120">
        <v>53629703</v>
      </c>
      <c r="R681" s="120">
        <v>49964382</v>
      </c>
      <c r="S681" s="47"/>
    </row>
    <row r="682" spans="1:19" ht="12.75" customHeight="1" x14ac:dyDescent="0.2">
      <c r="A682" s="511"/>
      <c r="B682" s="511"/>
      <c r="C682" s="53" t="s">
        <v>3</v>
      </c>
      <c r="D682" s="54">
        <v>9</v>
      </c>
      <c r="E682" s="44">
        <v>18065.759999999998</v>
      </c>
      <c r="F682" s="44">
        <v>0</v>
      </c>
      <c r="G682" s="44">
        <v>0</v>
      </c>
      <c r="H682" s="44">
        <v>6641.4</v>
      </c>
      <c r="I682" s="44">
        <v>165.55</v>
      </c>
      <c r="J682" s="55">
        <v>2058.9299999999998</v>
      </c>
      <c r="K682" s="56">
        <v>24872.71</v>
      </c>
      <c r="L682" s="57">
        <v>26931.64</v>
      </c>
      <c r="M682" s="117"/>
      <c r="N682" s="119">
        <v>24872.71</v>
      </c>
      <c r="O682" s="119">
        <v>18231.310000000001</v>
      </c>
      <c r="P682" s="131"/>
      <c r="Q682" s="119">
        <v>30213.279999999999</v>
      </c>
      <c r="R682" s="119">
        <v>28154.35</v>
      </c>
      <c r="S682" s="47"/>
    </row>
    <row r="683" spans="1:19" ht="9" customHeight="1" x14ac:dyDescent="0.2">
      <c r="A683" s="511"/>
      <c r="B683" s="511"/>
      <c r="C683" s="48" t="s">
        <v>4</v>
      </c>
      <c r="D683" s="49">
        <v>14</v>
      </c>
      <c r="E683" s="50">
        <v>34980189</v>
      </c>
      <c r="F683" s="50">
        <v>0</v>
      </c>
      <c r="G683" s="50">
        <v>0</v>
      </c>
      <c r="H683" s="50">
        <v>12859544</v>
      </c>
      <c r="I683" s="50">
        <v>320549</v>
      </c>
      <c r="J683" s="51">
        <v>3986644</v>
      </c>
      <c r="K683" s="50">
        <v>48160282</v>
      </c>
      <c r="L683" s="52">
        <v>52146927</v>
      </c>
      <c r="M683" s="118"/>
      <c r="N683" s="120">
        <v>48160282</v>
      </c>
      <c r="O683" s="120">
        <v>35300739</v>
      </c>
      <c r="P683" s="132"/>
      <c r="Q683" s="120">
        <v>58501068</v>
      </c>
      <c r="R683" s="120">
        <v>54514423</v>
      </c>
      <c r="S683" s="47"/>
    </row>
    <row r="684" spans="1:19" ht="12.75" customHeight="1" x14ac:dyDescent="0.2">
      <c r="A684" s="511"/>
      <c r="B684" s="511"/>
      <c r="C684" s="53" t="s">
        <v>3</v>
      </c>
      <c r="D684" s="54">
        <v>15</v>
      </c>
      <c r="E684" s="44">
        <v>20389.82</v>
      </c>
      <c r="F684" s="44">
        <v>0</v>
      </c>
      <c r="G684" s="44">
        <v>0</v>
      </c>
      <c r="H684" s="44">
        <v>6641.4</v>
      </c>
      <c r="I684" s="44">
        <v>165.55</v>
      </c>
      <c r="J684" s="55">
        <v>2252.6</v>
      </c>
      <c r="K684" s="56">
        <v>27196.77</v>
      </c>
      <c r="L684" s="57">
        <v>29449.37</v>
      </c>
      <c r="M684" s="117"/>
      <c r="N684" s="119">
        <v>27196.77</v>
      </c>
      <c r="O684" s="119">
        <v>20555.37</v>
      </c>
      <c r="P684" s="131"/>
      <c r="Q684" s="119">
        <v>33149.339999999997</v>
      </c>
      <c r="R684" s="119">
        <v>30896.74</v>
      </c>
      <c r="S684" s="47"/>
    </row>
    <row r="685" spans="1:19" ht="9" customHeight="1" x14ac:dyDescent="0.2">
      <c r="A685" s="511"/>
      <c r="B685" s="511"/>
      <c r="C685" s="48" t="s">
        <v>4</v>
      </c>
      <c r="D685" s="49">
        <v>20</v>
      </c>
      <c r="E685" s="50">
        <v>39480197</v>
      </c>
      <c r="F685" s="50">
        <v>0</v>
      </c>
      <c r="G685" s="50">
        <v>0</v>
      </c>
      <c r="H685" s="50">
        <v>12859544</v>
      </c>
      <c r="I685" s="50">
        <v>320549</v>
      </c>
      <c r="J685" s="51">
        <v>4361642</v>
      </c>
      <c r="K685" s="50">
        <v>52660290</v>
      </c>
      <c r="L685" s="52">
        <v>57021932</v>
      </c>
      <c r="M685" s="118"/>
      <c r="N685" s="120">
        <v>52660290</v>
      </c>
      <c r="O685" s="120">
        <v>39800746</v>
      </c>
      <c r="P685" s="132"/>
      <c r="Q685" s="120">
        <v>64186073</v>
      </c>
      <c r="R685" s="120">
        <v>59824431</v>
      </c>
      <c r="S685" s="47"/>
    </row>
    <row r="686" spans="1:19" ht="12.75" customHeight="1" x14ac:dyDescent="0.2">
      <c r="A686" s="511"/>
      <c r="B686" s="511"/>
      <c r="C686" s="53" t="s">
        <v>3</v>
      </c>
      <c r="D686" s="54">
        <v>21</v>
      </c>
      <c r="E686" s="44">
        <v>22875.91</v>
      </c>
      <c r="F686" s="44">
        <v>0</v>
      </c>
      <c r="G686" s="44">
        <v>0</v>
      </c>
      <c r="H686" s="44">
        <v>6641.4</v>
      </c>
      <c r="I686" s="44">
        <v>165.55</v>
      </c>
      <c r="J686" s="55">
        <v>2459.7800000000002</v>
      </c>
      <c r="K686" s="56">
        <v>29682.86</v>
      </c>
      <c r="L686" s="57">
        <v>32142.639999999999</v>
      </c>
      <c r="M686" s="117"/>
      <c r="N686" s="119">
        <v>29682.86</v>
      </c>
      <c r="O686" s="119">
        <v>23041.46</v>
      </c>
      <c r="P686" s="131"/>
      <c r="Q686" s="119">
        <v>36290.1</v>
      </c>
      <c r="R686" s="119">
        <v>33830.32</v>
      </c>
      <c r="S686" s="47"/>
    </row>
    <row r="687" spans="1:19" ht="9" customHeight="1" x14ac:dyDescent="0.2">
      <c r="A687" s="511"/>
      <c r="B687" s="511"/>
      <c r="C687" s="48" t="s">
        <v>4</v>
      </c>
      <c r="D687" s="49">
        <v>27</v>
      </c>
      <c r="E687" s="50">
        <v>44293938</v>
      </c>
      <c r="F687" s="50">
        <v>0</v>
      </c>
      <c r="G687" s="50">
        <v>0</v>
      </c>
      <c r="H687" s="50">
        <v>12859544</v>
      </c>
      <c r="I687" s="50">
        <v>320549</v>
      </c>
      <c r="J687" s="51">
        <v>4762798</v>
      </c>
      <c r="K687" s="50">
        <v>57474031</v>
      </c>
      <c r="L687" s="52">
        <v>62236830</v>
      </c>
      <c r="M687" s="118"/>
      <c r="N687" s="120">
        <v>57474031</v>
      </c>
      <c r="O687" s="120">
        <v>44614488</v>
      </c>
      <c r="P687" s="132"/>
      <c r="Q687" s="120">
        <v>70267432</v>
      </c>
      <c r="R687" s="120">
        <v>65504634</v>
      </c>
      <c r="S687" s="47"/>
    </row>
    <row r="688" spans="1:19" ht="12.75" customHeight="1" x14ac:dyDescent="0.2">
      <c r="A688" s="511"/>
      <c r="B688" s="511"/>
      <c r="C688" s="53" t="s">
        <v>3</v>
      </c>
      <c r="D688" s="54">
        <v>28</v>
      </c>
      <c r="E688" s="44">
        <v>25430.58</v>
      </c>
      <c r="F688" s="44">
        <v>0</v>
      </c>
      <c r="G688" s="44">
        <v>0</v>
      </c>
      <c r="H688" s="44">
        <v>6641.4</v>
      </c>
      <c r="I688" s="44">
        <v>165.55</v>
      </c>
      <c r="J688" s="55">
        <v>2672.67</v>
      </c>
      <c r="K688" s="56">
        <v>32237.53</v>
      </c>
      <c r="L688" s="57">
        <v>34910.199999999997</v>
      </c>
      <c r="M688" s="117"/>
      <c r="N688" s="119">
        <v>32237.53</v>
      </c>
      <c r="O688" s="119">
        <v>25596.13</v>
      </c>
      <c r="P688" s="131"/>
      <c r="Q688" s="119">
        <v>39517.5</v>
      </c>
      <c r="R688" s="119">
        <v>36844.83</v>
      </c>
      <c r="S688" s="47"/>
    </row>
    <row r="689" spans="1:19" ht="9" customHeight="1" x14ac:dyDescent="0.2">
      <c r="A689" s="511"/>
      <c r="B689" s="511"/>
      <c r="C689" s="48" t="s">
        <v>4</v>
      </c>
      <c r="D689" s="49">
        <v>34</v>
      </c>
      <c r="E689" s="50">
        <v>49240469</v>
      </c>
      <c r="F689" s="50">
        <v>0</v>
      </c>
      <c r="G689" s="50">
        <v>0</v>
      </c>
      <c r="H689" s="50">
        <v>12859544</v>
      </c>
      <c r="I689" s="50">
        <v>320549</v>
      </c>
      <c r="J689" s="51">
        <v>5175011</v>
      </c>
      <c r="K689" s="50">
        <v>62420562</v>
      </c>
      <c r="L689" s="52">
        <v>67595573</v>
      </c>
      <c r="M689" s="118"/>
      <c r="N689" s="120">
        <v>62420562</v>
      </c>
      <c r="O689" s="120">
        <v>49561019</v>
      </c>
      <c r="P689" s="132"/>
      <c r="Q689" s="120">
        <v>76516550</v>
      </c>
      <c r="R689" s="120">
        <v>71341539</v>
      </c>
      <c r="S689" s="47"/>
    </row>
    <row r="690" spans="1:19" ht="12.75" customHeight="1" x14ac:dyDescent="0.2">
      <c r="A690" s="511"/>
      <c r="B690" s="511"/>
      <c r="C690" s="53" t="s">
        <v>3</v>
      </c>
      <c r="D690" s="54">
        <v>35</v>
      </c>
      <c r="E690" s="44">
        <v>27915.4</v>
      </c>
      <c r="F690" s="44">
        <v>0</v>
      </c>
      <c r="G690" s="44">
        <v>0</v>
      </c>
      <c r="H690" s="44">
        <v>6641.4</v>
      </c>
      <c r="I690" s="44">
        <v>165.55</v>
      </c>
      <c r="J690" s="55">
        <v>2879.73</v>
      </c>
      <c r="K690" s="56">
        <v>34722.35</v>
      </c>
      <c r="L690" s="57">
        <v>37602.080000000002</v>
      </c>
      <c r="M690" s="117"/>
      <c r="N690" s="119">
        <v>34722.35</v>
      </c>
      <c r="O690" s="119">
        <v>28080.95</v>
      </c>
      <c r="P690" s="131"/>
      <c r="Q690" s="119">
        <v>42656.65</v>
      </c>
      <c r="R690" s="119">
        <v>39776.92</v>
      </c>
      <c r="S690" s="47"/>
    </row>
    <row r="691" spans="1:19" ht="9" customHeight="1" x14ac:dyDescent="0.2">
      <c r="A691" s="512"/>
      <c r="B691" s="512"/>
      <c r="C691" s="58" t="s">
        <v>4</v>
      </c>
      <c r="D691" s="59"/>
      <c r="E691" s="61">
        <v>54051752</v>
      </c>
      <c r="F691" s="61">
        <v>0</v>
      </c>
      <c r="G691" s="61">
        <v>0</v>
      </c>
      <c r="H691" s="61">
        <v>12859544</v>
      </c>
      <c r="I691" s="61">
        <v>320549</v>
      </c>
      <c r="J691" s="60">
        <v>5575935</v>
      </c>
      <c r="K691" s="61">
        <v>67231845</v>
      </c>
      <c r="L691" s="62">
        <v>72807779</v>
      </c>
      <c r="M691" s="118"/>
      <c r="N691" s="123">
        <v>67231845</v>
      </c>
      <c r="O691" s="123">
        <v>54372301</v>
      </c>
      <c r="P691" s="132"/>
      <c r="Q691" s="123">
        <v>82594792</v>
      </c>
      <c r="R691" s="120">
        <v>77018857</v>
      </c>
      <c r="S691" s="47"/>
    </row>
    <row r="692" spans="1:19" ht="12.75" customHeight="1" x14ac:dyDescent="0.2">
      <c r="A692" s="492">
        <v>40544</v>
      </c>
      <c r="B692" s="492">
        <v>42369</v>
      </c>
      <c r="C692" s="42" t="s">
        <v>3</v>
      </c>
      <c r="D692" s="43">
        <v>0</v>
      </c>
      <c r="E692" s="44">
        <v>15431.67</v>
      </c>
      <c r="F692" s="44">
        <v>0</v>
      </c>
      <c r="G692" s="44"/>
      <c r="H692" s="44">
        <v>6641.4</v>
      </c>
      <c r="I692" s="44">
        <v>165.55</v>
      </c>
      <c r="J692" s="44">
        <v>1853.22</v>
      </c>
      <c r="K692" s="44">
        <v>22238.62</v>
      </c>
      <c r="L692" s="46">
        <v>24091.84</v>
      </c>
      <c r="M692" s="117"/>
      <c r="N692" s="119">
        <v>22238.62</v>
      </c>
      <c r="O692" s="119">
        <v>15597.22</v>
      </c>
      <c r="P692" s="119"/>
      <c r="Q692" s="119">
        <v>26899.34</v>
      </c>
      <c r="R692" s="119">
        <v>25046.12</v>
      </c>
      <c r="S692" s="47"/>
    </row>
    <row r="693" spans="1:19" ht="9" customHeight="1" x14ac:dyDescent="0.2">
      <c r="A693" s="493"/>
      <c r="B693" s="493"/>
      <c r="C693" s="48" t="s">
        <v>4</v>
      </c>
      <c r="D693" s="49">
        <v>2</v>
      </c>
      <c r="E693" s="61">
        <v>29879880</v>
      </c>
      <c r="F693" s="50">
        <v>0</v>
      </c>
      <c r="G693" s="50">
        <v>0</v>
      </c>
      <c r="H693" s="61">
        <v>12859544</v>
      </c>
      <c r="I693" s="61">
        <v>320549</v>
      </c>
      <c r="J693" s="51">
        <v>3588334</v>
      </c>
      <c r="K693" s="61">
        <v>43059973</v>
      </c>
      <c r="L693" s="61">
        <v>46648307</v>
      </c>
      <c r="M693" s="118"/>
      <c r="N693" s="120">
        <v>43059973</v>
      </c>
      <c r="O693" s="120">
        <v>30200429</v>
      </c>
      <c r="P693" s="123"/>
      <c r="Q693" s="120">
        <v>52084385</v>
      </c>
      <c r="R693" s="120">
        <v>48496051</v>
      </c>
      <c r="S693" s="47"/>
    </row>
    <row r="694" spans="1:19" ht="12.75" customHeight="1" x14ac:dyDescent="0.2">
      <c r="A694" s="511">
        <v>40544</v>
      </c>
      <c r="B694" s="511">
        <v>42369</v>
      </c>
      <c r="C694" s="53" t="s">
        <v>3</v>
      </c>
      <c r="D694" s="54">
        <v>3</v>
      </c>
      <c r="E694" s="44">
        <v>16074.32</v>
      </c>
      <c r="F694" s="44">
        <v>0</v>
      </c>
      <c r="G694" s="44">
        <v>0</v>
      </c>
      <c r="H694" s="44">
        <v>6641.4</v>
      </c>
      <c r="I694" s="44">
        <v>165.55</v>
      </c>
      <c r="J694" s="44">
        <v>1906.77</v>
      </c>
      <c r="K694" s="44">
        <v>22881.27</v>
      </c>
      <c r="L694" s="46">
        <v>24788.04</v>
      </c>
      <c r="M694" s="117"/>
      <c r="N694" s="119">
        <v>22881.27</v>
      </c>
      <c r="O694" s="119">
        <v>16239.87</v>
      </c>
      <c r="P694" s="119"/>
      <c r="Q694" s="119">
        <v>27711.22</v>
      </c>
      <c r="R694" s="119">
        <v>25804.45</v>
      </c>
      <c r="S694" s="47"/>
    </row>
    <row r="695" spans="1:19" ht="9" customHeight="1" x14ac:dyDescent="0.2">
      <c r="A695" s="511"/>
      <c r="B695" s="511"/>
      <c r="C695" s="48" t="s">
        <v>4</v>
      </c>
      <c r="D695" s="49">
        <v>8</v>
      </c>
      <c r="E695" s="61">
        <v>31124224</v>
      </c>
      <c r="F695" s="50">
        <v>0</v>
      </c>
      <c r="G695" s="50">
        <v>0</v>
      </c>
      <c r="H695" s="61">
        <v>12859544</v>
      </c>
      <c r="I695" s="61">
        <v>320549</v>
      </c>
      <c r="J695" s="51">
        <v>3692022</v>
      </c>
      <c r="K695" s="61">
        <v>44304317</v>
      </c>
      <c r="L695" s="61">
        <v>47996338</v>
      </c>
      <c r="M695" s="118"/>
      <c r="N695" s="120">
        <v>44304317</v>
      </c>
      <c r="O695" s="120">
        <v>31444773</v>
      </c>
      <c r="P695" s="123"/>
      <c r="Q695" s="120">
        <v>53656404</v>
      </c>
      <c r="R695" s="120">
        <v>49964382</v>
      </c>
      <c r="S695" s="47"/>
    </row>
    <row r="696" spans="1:19" ht="12.75" customHeight="1" x14ac:dyDescent="0.2">
      <c r="A696" s="511"/>
      <c r="B696" s="511"/>
      <c r="C696" s="53" t="s">
        <v>3</v>
      </c>
      <c r="D696" s="54">
        <v>9</v>
      </c>
      <c r="E696" s="44">
        <v>18065.759999999998</v>
      </c>
      <c r="F696" s="44">
        <v>0</v>
      </c>
      <c r="G696" s="44">
        <v>0</v>
      </c>
      <c r="H696" s="44">
        <v>6641.4</v>
      </c>
      <c r="I696" s="44">
        <v>165.55</v>
      </c>
      <c r="J696" s="44">
        <v>2072.73</v>
      </c>
      <c r="K696" s="44">
        <v>24872.71</v>
      </c>
      <c r="L696" s="46">
        <v>26945.439999999999</v>
      </c>
      <c r="M696" s="117"/>
      <c r="N696" s="119">
        <v>24872.71</v>
      </c>
      <c r="O696" s="119">
        <v>18231.310000000001</v>
      </c>
      <c r="P696" s="119"/>
      <c r="Q696" s="119">
        <v>30227.08</v>
      </c>
      <c r="R696" s="119">
        <v>28154.35</v>
      </c>
      <c r="S696" s="47"/>
    </row>
    <row r="697" spans="1:19" ht="9" customHeight="1" x14ac:dyDescent="0.2">
      <c r="A697" s="511"/>
      <c r="B697" s="511"/>
      <c r="C697" s="48" t="s">
        <v>4</v>
      </c>
      <c r="D697" s="49">
        <v>14</v>
      </c>
      <c r="E697" s="61">
        <v>34980189</v>
      </c>
      <c r="F697" s="50">
        <v>0</v>
      </c>
      <c r="G697" s="50">
        <v>0</v>
      </c>
      <c r="H697" s="61">
        <v>12859544</v>
      </c>
      <c r="I697" s="61">
        <v>320549</v>
      </c>
      <c r="J697" s="51">
        <v>4013365</v>
      </c>
      <c r="K697" s="61">
        <v>48160282</v>
      </c>
      <c r="L697" s="61">
        <v>52173647</v>
      </c>
      <c r="M697" s="118"/>
      <c r="N697" s="120">
        <v>48160282</v>
      </c>
      <c r="O697" s="120">
        <v>35300739</v>
      </c>
      <c r="P697" s="123"/>
      <c r="Q697" s="120">
        <v>58527788</v>
      </c>
      <c r="R697" s="120">
        <v>54514423</v>
      </c>
      <c r="S697" s="47"/>
    </row>
    <row r="698" spans="1:19" ht="12.75" customHeight="1" x14ac:dyDescent="0.2">
      <c r="A698" s="511"/>
      <c r="B698" s="511"/>
      <c r="C698" s="53" t="s">
        <v>3</v>
      </c>
      <c r="D698" s="54">
        <v>15</v>
      </c>
      <c r="E698" s="44">
        <v>20389.82</v>
      </c>
      <c r="F698" s="44">
        <v>0</v>
      </c>
      <c r="G698" s="44">
        <v>0</v>
      </c>
      <c r="H698" s="44">
        <v>6641.4</v>
      </c>
      <c r="I698" s="44">
        <v>165.55</v>
      </c>
      <c r="J698" s="44">
        <v>2266.4</v>
      </c>
      <c r="K698" s="44">
        <v>27196.77</v>
      </c>
      <c r="L698" s="46">
        <v>29463.17</v>
      </c>
      <c r="M698" s="117"/>
      <c r="N698" s="119">
        <v>27196.77</v>
      </c>
      <c r="O698" s="119">
        <v>20555.37</v>
      </c>
      <c r="P698" s="119"/>
      <c r="Q698" s="119">
        <v>33163.14</v>
      </c>
      <c r="R698" s="119">
        <v>30896.74</v>
      </c>
      <c r="S698" s="47"/>
    </row>
    <row r="699" spans="1:19" ht="9" customHeight="1" x14ac:dyDescent="0.2">
      <c r="A699" s="511"/>
      <c r="B699" s="511"/>
      <c r="C699" s="48" t="s">
        <v>4</v>
      </c>
      <c r="D699" s="49">
        <v>20</v>
      </c>
      <c r="E699" s="61">
        <v>39480197</v>
      </c>
      <c r="F699" s="50">
        <v>0</v>
      </c>
      <c r="G699" s="50">
        <v>0</v>
      </c>
      <c r="H699" s="61">
        <v>12859544</v>
      </c>
      <c r="I699" s="61">
        <v>320549</v>
      </c>
      <c r="J699" s="51">
        <v>4388362</v>
      </c>
      <c r="K699" s="61">
        <v>52660290</v>
      </c>
      <c r="L699" s="61">
        <v>57048652</v>
      </c>
      <c r="M699" s="118"/>
      <c r="N699" s="120">
        <v>52660290</v>
      </c>
      <c r="O699" s="120">
        <v>39800746</v>
      </c>
      <c r="P699" s="123"/>
      <c r="Q699" s="120">
        <v>64212793</v>
      </c>
      <c r="R699" s="120">
        <v>59824431</v>
      </c>
      <c r="S699" s="47"/>
    </row>
    <row r="700" spans="1:19" ht="12.75" customHeight="1" x14ac:dyDescent="0.2">
      <c r="A700" s="511"/>
      <c r="B700" s="511"/>
      <c r="C700" s="53" t="s">
        <v>3</v>
      </c>
      <c r="D700" s="54">
        <v>21</v>
      </c>
      <c r="E700" s="44">
        <v>22875.91</v>
      </c>
      <c r="F700" s="44">
        <v>0</v>
      </c>
      <c r="G700" s="44">
        <v>0</v>
      </c>
      <c r="H700" s="44">
        <v>6641.4</v>
      </c>
      <c r="I700" s="44">
        <v>165.55</v>
      </c>
      <c r="J700" s="44">
        <v>2473.5700000000002</v>
      </c>
      <c r="K700" s="44">
        <v>29682.86</v>
      </c>
      <c r="L700" s="46">
        <v>32156.43</v>
      </c>
      <c r="M700" s="117"/>
      <c r="N700" s="119">
        <v>29682.86</v>
      </c>
      <c r="O700" s="119">
        <v>23041.46</v>
      </c>
      <c r="P700" s="119"/>
      <c r="Q700" s="119">
        <v>36303.89</v>
      </c>
      <c r="R700" s="119">
        <v>33830.32</v>
      </c>
      <c r="S700" s="47"/>
    </row>
    <row r="701" spans="1:19" ht="9" customHeight="1" x14ac:dyDescent="0.2">
      <c r="A701" s="511"/>
      <c r="B701" s="511"/>
      <c r="C701" s="48" t="s">
        <v>4</v>
      </c>
      <c r="D701" s="49">
        <v>27</v>
      </c>
      <c r="E701" s="61">
        <v>44293938</v>
      </c>
      <c r="F701" s="50">
        <v>0</v>
      </c>
      <c r="G701" s="50">
        <v>0</v>
      </c>
      <c r="H701" s="61">
        <v>12859544</v>
      </c>
      <c r="I701" s="61">
        <v>320549</v>
      </c>
      <c r="J701" s="51">
        <v>4789499</v>
      </c>
      <c r="K701" s="61">
        <v>57474031</v>
      </c>
      <c r="L701" s="61">
        <v>62263531</v>
      </c>
      <c r="M701" s="118"/>
      <c r="N701" s="120">
        <v>57474031</v>
      </c>
      <c r="O701" s="120">
        <v>44614488</v>
      </c>
      <c r="P701" s="123"/>
      <c r="Q701" s="120">
        <v>70294133</v>
      </c>
      <c r="R701" s="120">
        <v>65504634</v>
      </c>
      <c r="S701" s="47"/>
    </row>
    <row r="702" spans="1:19" ht="12.75" customHeight="1" x14ac:dyDescent="0.2">
      <c r="A702" s="511"/>
      <c r="B702" s="511"/>
      <c r="C702" s="53" t="s">
        <v>3</v>
      </c>
      <c r="D702" s="54">
        <v>28</v>
      </c>
      <c r="E702" s="44">
        <v>25430.58</v>
      </c>
      <c r="F702" s="44">
        <v>0</v>
      </c>
      <c r="G702" s="44">
        <v>0</v>
      </c>
      <c r="H702" s="44">
        <v>6641.4</v>
      </c>
      <c r="I702" s="44">
        <v>165.55</v>
      </c>
      <c r="J702" s="44">
        <v>2686.46</v>
      </c>
      <c r="K702" s="44">
        <v>32237.53</v>
      </c>
      <c r="L702" s="46">
        <v>34923.99</v>
      </c>
      <c r="M702" s="117"/>
      <c r="N702" s="119">
        <v>32237.53</v>
      </c>
      <c r="O702" s="119">
        <v>25596.13</v>
      </c>
      <c r="P702" s="119"/>
      <c r="Q702" s="119">
        <v>39531.29</v>
      </c>
      <c r="R702" s="119">
        <v>36844.83</v>
      </c>
      <c r="S702" s="47"/>
    </row>
    <row r="703" spans="1:19" ht="9" customHeight="1" x14ac:dyDescent="0.2">
      <c r="A703" s="511"/>
      <c r="B703" s="511"/>
      <c r="C703" s="48" t="s">
        <v>4</v>
      </c>
      <c r="D703" s="49">
        <v>34</v>
      </c>
      <c r="E703" s="61">
        <v>49240469</v>
      </c>
      <c r="F703" s="50">
        <v>0</v>
      </c>
      <c r="G703" s="50">
        <v>0</v>
      </c>
      <c r="H703" s="61">
        <v>12859544</v>
      </c>
      <c r="I703" s="61">
        <v>320549</v>
      </c>
      <c r="J703" s="51">
        <v>5201712</v>
      </c>
      <c r="K703" s="61">
        <v>62420562</v>
      </c>
      <c r="L703" s="61">
        <v>67622274</v>
      </c>
      <c r="M703" s="118"/>
      <c r="N703" s="120">
        <v>62420562</v>
      </c>
      <c r="O703" s="120">
        <v>49561019</v>
      </c>
      <c r="P703" s="123"/>
      <c r="Q703" s="120">
        <v>76543251</v>
      </c>
      <c r="R703" s="120">
        <v>71341539</v>
      </c>
      <c r="S703" s="47"/>
    </row>
    <row r="704" spans="1:19" ht="12.75" customHeight="1" x14ac:dyDescent="0.2">
      <c r="A704" s="511"/>
      <c r="B704" s="511"/>
      <c r="C704" s="53" t="s">
        <v>3</v>
      </c>
      <c r="D704" s="54">
        <v>35</v>
      </c>
      <c r="E704" s="44">
        <v>27915.4</v>
      </c>
      <c r="F704" s="44">
        <v>0</v>
      </c>
      <c r="G704" s="44">
        <v>0</v>
      </c>
      <c r="H704" s="44">
        <v>6641.4</v>
      </c>
      <c r="I704" s="44">
        <v>165.55</v>
      </c>
      <c r="J704" s="44">
        <v>2893.53</v>
      </c>
      <c r="K704" s="44">
        <v>34722.35</v>
      </c>
      <c r="L704" s="46">
        <v>37615.879999999997</v>
      </c>
      <c r="M704" s="117"/>
      <c r="N704" s="119">
        <v>34722.35</v>
      </c>
      <c r="O704" s="119">
        <v>28080.95</v>
      </c>
      <c r="P704" s="119"/>
      <c r="Q704" s="119">
        <v>42670.45</v>
      </c>
      <c r="R704" s="119">
        <v>39776.92</v>
      </c>
      <c r="S704" s="47"/>
    </row>
    <row r="705" spans="1:19" ht="9" customHeight="1" x14ac:dyDescent="0.2">
      <c r="A705" s="512"/>
      <c r="B705" s="512"/>
      <c r="C705" s="58" t="s">
        <v>4</v>
      </c>
      <c r="D705" s="59"/>
      <c r="E705" s="61">
        <v>54051752</v>
      </c>
      <c r="F705" s="61">
        <v>0</v>
      </c>
      <c r="G705" s="61">
        <v>0</v>
      </c>
      <c r="H705" s="61">
        <v>12859544</v>
      </c>
      <c r="I705" s="61">
        <v>320549</v>
      </c>
      <c r="J705" s="61">
        <v>5602655</v>
      </c>
      <c r="K705" s="61">
        <v>67231845</v>
      </c>
      <c r="L705" s="61">
        <v>72834500</v>
      </c>
      <c r="M705" s="118"/>
      <c r="N705" s="123">
        <v>67231845</v>
      </c>
      <c r="O705" s="123">
        <v>54372301</v>
      </c>
      <c r="P705" s="123"/>
      <c r="Q705" s="123">
        <v>82621512</v>
      </c>
      <c r="R705" s="120">
        <v>77018857</v>
      </c>
      <c r="S705" s="47"/>
    </row>
    <row r="706" spans="1:19" ht="12.75" customHeight="1" x14ac:dyDescent="0.2">
      <c r="A706" s="492">
        <v>42370</v>
      </c>
      <c r="B706" s="492">
        <v>42735</v>
      </c>
      <c r="C706" s="42" t="s">
        <v>3</v>
      </c>
      <c r="D706" s="43">
        <v>0</v>
      </c>
      <c r="E706" s="44">
        <v>15518.07</v>
      </c>
      <c r="F706" s="44">
        <v>0</v>
      </c>
      <c r="G706" s="44"/>
      <c r="H706" s="44">
        <v>6641.4</v>
      </c>
      <c r="I706" s="44">
        <v>165.55</v>
      </c>
      <c r="J706" s="44">
        <v>1860.42</v>
      </c>
      <c r="K706" s="44">
        <v>22325.02</v>
      </c>
      <c r="L706" s="46">
        <v>24185.439999999999</v>
      </c>
      <c r="M706" s="117"/>
      <c r="N706" s="119">
        <v>22325.02</v>
      </c>
      <c r="O706" s="119">
        <v>15683.62</v>
      </c>
      <c r="P706" s="119"/>
      <c r="Q706" s="119">
        <v>27008.49</v>
      </c>
      <c r="R706" s="119">
        <v>25148.07</v>
      </c>
      <c r="S706" s="47"/>
    </row>
    <row r="707" spans="1:19" ht="9" customHeight="1" x14ac:dyDescent="0.2">
      <c r="A707" s="493"/>
      <c r="B707" s="493"/>
      <c r="C707" s="48" t="s">
        <v>4</v>
      </c>
      <c r="D707" s="49">
        <v>8</v>
      </c>
      <c r="E707" s="61">
        <v>30047173</v>
      </c>
      <c r="F707" s="50">
        <v>0</v>
      </c>
      <c r="G707" s="50">
        <v>0</v>
      </c>
      <c r="H707" s="61">
        <v>12859544</v>
      </c>
      <c r="I707" s="61">
        <v>320549</v>
      </c>
      <c r="J707" s="51">
        <v>3602275</v>
      </c>
      <c r="K707" s="61">
        <v>43227266</v>
      </c>
      <c r="L707" s="61">
        <v>46829542</v>
      </c>
      <c r="M707" s="118"/>
      <c r="N707" s="120">
        <v>43227266</v>
      </c>
      <c r="O707" s="120">
        <v>30367723</v>
      </c>
      <c r="P707" s="123"/>
      <c r="Q707" s="120">
        <v>52295729</v>
      </c>
      <c r="R707" s="120">
        <v>48693453</v>
      </c>
      <c r="S707" s="47"/>
    </row>
    <row r="708" spans="1:19" ht="12.75" customHeight="1" x14ac:dyDescent="0.2">
      <c r="A708" s="494">
        <v>42370</v>
      </c>
      <c r="B708" s="494">
        <v>42735</v>
      </c>
      <c r="C708" s="53" t="s">
        <v>3</v>
      </c>
      <c r="D708" s="54">
        <v>9</v>
      </c>
      <c r="E708" s="44">
        <v>18162.96</v>
      </c>
      <c r="F708" s="44">
        <v>0</v>
      </c>
      <c r="G708" s="44">
        <v>0</v>
      </c>
      <c r="H708" s="44">
        <v>6641.4</v>
      </c>
      <c r="I708" s="44">
        <v>165.55</v>
      </c>
      <c r="J708" s="44">
        <v>2080.83</v>
      </c>
      <c r="K708" s="44">
        <v>24969.91</v>
      </c>
      <c r="L708" s="46">
        <v>27050.74</v>
      </c>
      <c r="M708" s="117"/>
      <c r="N708" s="119">
        <v>24969.91</v>
      </c>
      <c r="O708" s="119">
        <v>18328.509999999998</v>
      </c>
      <c r="P708" s="119"/>
      <c r="Q708" s="119">
        <v>30349.87</v>
      </c>
      <c r="R708" s="119">
        <v>28269.040000000001</v>
      </c>
      <c r="S708" s="47"/>
    </row>
    <row r="709" spans="1:19" ht="9" customHeight="1" x14ac:dyDescent="0.2">
      <c r="A709" s="494"/>
      <c r="B709" s="494"/>
      <c r="C709" s="48" t="s">
        <v>4</v>
      </c>
      <c r="D709" s="49">
        <v>14</v>
      </c>
      <c r="E709" s="61">
        <v>35168395</v>
      </c>
      <c r="F709" s="50">
        <v>0</v>
      </c>
      <c r="G709" s="50">
        <v>0</v>
      </c>
      <c r="H709" s="61">
        <v>12859544</v>
      </c>
      <c r="I709" s="61">
        <v>320549</v>
      </c>
      <c r="J709" s="51">
        <v>4029049</v>
      </c>
      <c r="K709" s="61">
        <v>48348488</v>
      </c>
      <c r="L709" s="61">
        <v>52377536</v>
      </c>
      <c r="M709" s="118"/>
      <c r="N709" s="120">
        <v>48348488</v>
      </c>
      <c r="O709" s="120">
        <v>35488944</v>
      </c>
      <c r="P709" s="123"/>
      <c r="Q709" s="120">
        <v>58765543</v>
      </c>
      <c r="R709" s="120">
        <v>54736494</v>
      </c>
      <c r="S709" s="47"/>
    </row>
    <row r="710" spans="1:19" ht="12.75" customHeight="1" x14ac:dyDescent="0.2">
      <c r="A710" s="494"/>
      <c r="B710" s="494"/>
      <c r="C710" s="53" t="s">
        <v>3</v>
      </c>
      <c r="D710" s="54">
        <v>15</v>
      </c>
      <c r="E710" s="44">
        <v>20496.62</v>
      </c>
      <c r="F710" s="44">
        <v>0</v>
      </c>
      <c r="G710" s="44">
        <v>0</v>
      </c>
      <c r="H710" s="44">
        <v>6641.4</v>
      </c>
      <c r="I710" s="44">
        <v>165.55</v>
      </c>
      <c r="J710" s="44">
        <v>2275.3000000000002</v>
      </c>
      <c r="K710" s="44">
        <v>27303.57</v>
      </c>
      <c r="L710" s="46">
        <v>29578.87</v>
      </c>
      <c r="M710" s="117"/>
      <c r="N710" s="119">
        <v>27303.57</v>
      </c>
      <c r="O710" s="119">
        <v>20662.169999999998</v>
      </c>
      <c r="P710" s="119"/>
      <c r="Q710" s="119">
        <v>33298.06</v>
      </c>
      <c r="R710" s="119">
        <v>31022.76</v>
      </c>
      <c r="S710" s="47"/>
    </row>
    <row r="711" spans="1:19" ht="9" customHeight="1" x14ac:dyDescent="0.2">
      <c r="A711" s="494"/>
      <c r="B711" s="494"/>
      <c r="C711" s="48" t="s">
        <v>4</v>
      </c>
      <c r="D711" s="49">
        <v>20</v>
      </c>
      <c r="E711" s="61">
        <v>39686990</v>
      </c>
      <c r="F711" s="50">
        <v>0</v>
      </c>
      <c r="G711" s="50">
        <v>0</v>
      </c>
      <c r="H711" s="61">
        <v>12859544</v>
      </c>
      <c r="I711" s="61">
        <v>320549</v>
      </c>
      <c r="J711" s="51">
        <v>4405595</v>
      </c>
      <c r="K711" s="61">
        <v>52867083</v>
      </c>
      <c r="L711" s="61">
        <v>57272679</v>
      </c>
      <c r="M711" s="118"/>
      <c r="N711" s="120">
        <v>52867083</v>
      </c>
      <c r="O711" s="120">
        <v>40007540</v>
      </c>
      <c r="P711" s="123"/>
      <c r="Q711" s="120">
        <v>64474035</v>
      </c>
      <c r="R711" s="120">
        <v>60068440</v>
      </c>
      <c r="S711" s="47"/>
    </row>
    <row r="712" spans="1:19" ht="12.75" customHeight="1" x14ac:dyDescent="0.2">
      <c r="A712" s="494"/>
      <c r="B712" s="494"/>
      <c r="C712" s="53" t="s">
        <v>3</v>
      </c>
      <c r="D712" s="54">
        <v>21</v>
      </c>
      <c r="E712" s="44">
        <v>22992.31</v>
      </c>
      <c r="F712" s="44">
        <v>0</v>
      </c>
      <c r="G712" s="44">
        <v>0</v>
      </c>
      <c r="H712" s="44">
        <v>6641.4</v>
      </c>
      <c r="I712" s="44">
        <v>165.55</v>
      </c>
      <c r="J712" s="44">
        <v>2483.27</v>
      </c>
      <c r="K712" s="44">
        <v>29799.26</v>
      </c>
      <c r="L712" s="46">
        <v>32282.53</v>
      </c>
      <c r="M712" s="117"/>
      <c r="N712" s="119">
        <v>29799.26</v>
      </c>
      <c r="O712" s="119">
        <v>23157.86</v>
      </c>
      <c r="P712" s="119"/>
      <c r="Q712" s="119">
        <v>36450.94</v>
      </c>
      <c r="R712" s="119">
        <v>33967.67</v>
      </c>
      <c r="S712" s="47"/>
    </row>
    <row r="713" spans="1:19" ht="9" customHeight="1" x14ac:dyDescent="0.2">
      <c r="A713" s="494"/>
      <c r="B713" s="494"/>
      <c r="C713" s="48" t="s">
        <v>4</v>
      </c>
      <c r="D713" s="49">
        <v>27</v>
      </c>
      <c r="E713" s="61">
        <v>44519320</v>
      </c>
      <c r="F713" s="50">
        <v>0</v>
      </c>
      <c r="G713" s="50">
        <v>0</v>
      </c>
      <c r="H713" s="61">
        <v>12859544</v>
      </c>
      <c r="I713" s="61">
        <v>320549</v>
      </c>
      <c r="J713" s="51">
        <v>4808281</v>
      </c>
      <c r="K713" s="61">
        <v>57699413</v>
      </c>
      <c r="L713" s="61">
        <v>62507694</v>
      </c>
      <c r="M713" s="118"/>
      <c r="N713" s="120">
        <v>57699413</v>
      </c>
      <c r="O713" s="120">
        <v>44839870</v>
      </c>
      <c r="P713" s="123"/>
      <c r="Q713" s="120">
        <v>70578862</v>
      </c>
      <c r="R713" s="120">
        <v>65770580</v>
      </c>
      <c r="S713" s="47"/>
    </row>
    <row r="714" spans="1:19" ht="12.75" customHeight="1" x14ac:dyDescent="0.2">
      <c r="A714" s="494"/>
      <c r="B714" s="494"/>
      <c r="C714" s="53" t="s">
        <v>3</v>
      </c>
      <c r="D714" s="54">
        <v>28</v>
      </c>
      <c r="E714" s="44">
        <v>25556.58</v>
      </c>
      <c r="F714" s="44">
        <v>0</v>
      </c>
      <c r="G714" s="44">
        <v>0</v>
      </c>
      <c r="H714" s="44">
        <v>6641.4</v>
      </c>
      <c r="I714" s="44">
        <v>165.55</v>
      </c>
      <c r="J714" s="44">
        <v>2696.96</v>
      </c>
      <c r="K714" s="44">
        <v>32363.53</v>
      </c>
      <c r="L714" s="46">
        <v>35060.49</v>
      </c>
      <c r="M714" s="117"/>
      <c r="N714" s="119">
        <v>32363.53</v>
      </c>
      <c r="O714" s="119">
        <v>25722.13</v>
      </c>
      <c r="P714" s="119"/>
      <c r="Q714" s="119">
        <v>39690.47</v>
      </c>
      <c r="R714" s="119">
        <v>36993.51</v>
      </c>
      <c r="S714" s="47"/>
    </row>
    <row r="715" spans="1:19" ht="9" customHeight="1" x14ac:dyDescent="0.2">
      <c r="A715" s="494"/>
      <c r="B715" s="494"/>
      <c r="C715" s="48" t="s">
        <v>4</v>
      </c>
      <c r="D715" s="49">
        <v>34</v>
      </c>
      <c r="E715" s="61">
        <v>49484439</v>
      </c>
      <c r="F715" s="50">
        <v>0</v>
      </c>
      <c r="G715" s="50">
        <v>0</v>
      </c>
      <c r="H715" s="61">
        <v>12859544</v>
      </c>
      <c r="I715" s="61">
        <v>320549</v>
      </c>
      <c r="J715" s="51">
        <v>5222043</v>
      </c>
      <c r="K715" s="61">
        <v>62664532</v>
      </c>
      <c r="L715" s="61">
        <v>67886575</v>
      </c>
      <c r="M715" s="118"/>
      <c r="N715" s="120">
        <v>62664532</v>
      </c>
      <c r="O715" s="120">
        <v>49804989</v>
      </c>
      <c r="P715" s="123"/>
      <c r="Q715" s="120">
        <v>76851466</v>
      </c>
      <c r="R715" s="120">
        <v>71629424</v>
      </c>
      <c r="S715" s="47"/>
    </row>
    <row r="716" spans="1:19" ht="12.75" customHeight="1" x14ac:dyDescent="0.2">
      <c r="A716" s="494"/>
      <c r="B716" s="494"/>
      <c r="C716" s="53" t="s">
        <v>3</v>
      </c>
      <c r="D716" s="54">
        <v>35</v>
      </c>
      <c r="E716" s="44">
        <v>28051</v>
      </c>
      <c r="F716" s="44">
        <v>0</v>
      </c>
      <c r="G716" s="44">
        <v>0</v>
      </c>
      <c r="H716" s="44">
        <v>6641.4</v>
      </c>
      <c r="I716" s="44">
        <v>165.55</v>
      </c>
      <c r="J716" s="44">
        <v>2904.83</v>
      </c>
      <c r="K716" s="44">
        <v>34857.949999999997</v>
      </c>
      <c r="L716" s="46">
        <v>37762.78</v>
      </c>
      <c r="M716" s="117"/>
      <c r="N716" s="119">
        <v>34857.949999999997</v>
      </c>
      <c r="O716" s="119">
        <v>28216.55</v>
      </c>
      <c r="P716" s="119"/>
      <c r="Q716" s="119">
        <v>42841.760000000002</v>
      </c>
      <c r="R716" s="119">
        <v>39936.93</v>
      </c>
      <c r="S716" s="47"/>
    </row>
    <row r="717" spans="1:19" ht="9" customHeight="1" x14ac:dyDescent="0.2">
      <c r="A717" s="495"/>
      <c r="B717" s="495"/>
      <c r="C717" s="58" t="s">
        <v>4</v>
      </c>
      <c r="D717" s="59"/>
      <c r="E717" s="61">
        <v>54314310</v>
      </c>
      <c r="F717" s="50">
        <v>0</v>
      </c>
      <c r="G717" s="50">
        <v>0</v>
      </c>
      <c r="H717" s="61">
        <v>12859544</v>
      </c>
      <c r="I717" s="61">
        <v>320549</v>
      </c>
      <c r="J717" s="61">
        <v>5624535</v>
      </c>
      <c r="K717" s="61">
        <v>67494403</v>
      </c>
      <c r="L717" s="61">
        <v>73118938</v>
      </c>
      <c r="M717" s="118"/>
      <c r="N717" s="123">
        <v>67494403</v>
      </c>
      <c r="O717" s="123">
        <v>54634859</v>
      </c>
      <c r="P717" s="123"/>
      <c r="Q717" s="123">
        <v>82953215</v>
      </c>
      <c r="R717" s="120">
        <v>77328679</v>
      </c>
      <c r="S717" s="47"/>
    </row>
    <row r="718" spans="1:19" ht="12.75" customHeight="1" x14ac:dyDescent="0.2">
      <c r="A718" s="492">
        <v>42736</v>
      </c>
      <c r="B718" s="492">
        <v>43159</v>
      </c>
      <c r="C718" s="42" t="s">
        <v>3</v>
      </c>
      <c r="D718" s="43">
        <v>0</v>
      </c>
      <c r="E718" s="44">
        <v>15694.47</v>
      </c>
      <c r="F718" s="44">
        <v>0</v>
      </c>
      <c r="G718" s="44"/>
      <c r="H718" s="44">
        <v>6641.4</v>
      </c>
      <c r="I718" s="44">
        <v>165.55</v>
      </c>
      <c r="J718" s="44">
        <v>1875.12</v>
      </c>
      <c r="K718" s="44">
        <v>22501.42</v>
      </c>
      <c r="L718" s="46">
        <v>24376.54</v>
      </c>
      <c r="M718" s="117"/>
      <c r="N718" s="119">
        <v>22501.42</v>
      </c>
      <c r="O718" s="119">
        <v>15860.02</v>
      </c>
      <c r="P718" s="119"/>
      <c r="Q718" s="119">
        <v>27231.34</v>
      </c>
      <c r="R718" s="119">
        <v>25356.22</v>
      </c>
      <c r="S718" s="47"/>
    </row>
    <row r="719" spans="1:19" ht="9" customHeight="1" x14ac:dyDescent="0.2">
      <c r="A719" s="493"/>
      <c r="B719" s="493"/>
      <c r="C719" s="48" t="s">
        <v>4</v>
      </c>
      <c r="D719" s="49">
        <v>8</v>
      </c>
      <c r="E719" s="61">
        <v>30388731</v>
      </c>
      <c r="F719" s="50">
        <v>0</v>
      </c>
      <c r="G719" s="50">
        <v>0</v>
      </c>
      <c r="H719" s="61">
        <v>12859544</v>
      </c>
      <c r="I719" s="61">
        <v>320549</v>
      </c>
      <c r="J719" s="51">
        <v>3630739</v>
      </c>
      <c r="K719" s="61">
        <v>43568825</v>
      </c>
      <c r="L719" s="61">
        <v>47199563</v>
      </c>
      <c r="M719" s="118"/>
      <c r="N719" s="120">
        <v>43568825</v>
      </c>
      <c r="O719" s="120">
        <v>30709281</v>
      </c>
      <c r="P719" s="123"/>
      <c r="Q719" s="120">
        <v>52727227</v>
      </c>
      <c r="R719" s="120">
        <v>49096488</v>
      </c>
      <c r="S719" s="47"/>
    </row>
    <row r="720" spans="1:19" ht="12.75" customHeight="1" x14ac:dyDescent="0.2">
      <c r="A720" s="530">
        <v>42736</v>
      </c>
      <c r="B720" s="530">
        <v>43159</v>
      </c>
      <c r="C720" s="53" t="s">
        <v>3</v>
      </c>
      <c r="D720" s="54">
        <v>9</v>
      </c>
      <c r="E720" s="44">
        <v>18359.759999999998</v>
      </c>
      <c r="F720" s="44">
        <v>0</v>
      </c>
      <c r="G720" s="44">
        <v>0</v>
      </c>
      <c r="H720" s="44">
        <v>6641.4</v>
      </c>
      <c r="I720" s="44">
        <v>165.55</v>
      </c>
      <c r="J720" s="44">
        <v>2097.23</v>
      </c>
      <c r="K720" s="44">
        <v>25166.71</v>
      </c>
      <c r="L720" s="46">
        <v>27263.94</v>
      </c>
      <c r="M720" s="117"/>
      <c r="N720" s="119">
        <v>25166.71</v>
      </c>
      <c r="O720" s="119">
        <v>18525.310000000001</v>
      </c>
      <c r="P720" s="119"/>
      <c r="Q720" s="119">
        <v>30598.5</v>
      </c>
      <c r="R720" s="119">
        <v>28501.27</v>
      </c>
      <c r="S720" s="47"/>
    </row>
    <row r="721" spans="1:19" ht="9" customHeight="1" x14ac:dyDescent="0.2">
      <c r="A721" s="530"/>
      <c r="B721" s="530"/>
      <c r="C721" s="48" t="s">
        <v>4</v>
      </c>
      <c r="D721" s="49">
        <v>14</v>
      </c>
      <c r="E721" s="61">
        <v>35549452</v>
      </c>
      <c r="F721" s="50">
        <v>0</v>
      </c>
      <c r="G721" s="50">
        <v>0</v>
      </c>
      <c r="H721" s="61">
        <v>12859544</v>
      </c>
      <c r="I721" s="61">
        <v>320549</v>
      </c>
      <c r="J721" s="51">
        <v>4060804</v>
      </c>
      <c r="K721" s="61">
        <v>48729546</v>
      </c>
      <c r="L721" s="61">
        <v>52790349</v>
      </c>
      <c r="M721" s="118"/>
      <c r="N721" s="120">
        <v>48729546</v>
      </c>
      <c r="O721" s="120">
        <v>35870002</v>
      </c>
      <c r="P721" s="123"/>
      <c r="Q721" s="120">
        <v>59246958</v>
      </c>
      <c r="R721" s="120">
        <v>55186154</v>
      </c>
      <c r="S721" s="47"/>
    </row>
    <row r="722" spans="1:19" ht="12.75" customHeight="1" x14ac:dyDescent="0.2">
      <c r="A722" s="530"/>
      <c r="B722" s="530"/>
      <c r="C722" s="53" t="s">
        <v>3</v>
      </c>
      <c r="D722" s="54">
        <v>15</v>
      </c>
      <c r="E722" s="44">
        <v>20711.419999999998</v>
      </c>
      <c r="F722" s="44">
        <v>0</v>
      </c>
      <c r="G722" s="44">
        <v>0</v>
      </c>
      <c r="H722" s="44">
        <v>6641.4</v>
      </c>
      <c r="I722" s="44">
        <v>165.55</v>
      </c>
      <c r="J722" s="44">
        <v>2293.1999999999998</v>
      </c>
      <c r="K722" s="44">
        <v>27518.37</v>
      </c>
      <c r="L722" s="46">
        <v>29811.57</v>
      </c>
      <c r="M722" s="117"/>
      <c r="N722" s="119">
        <v>27518.37</v>
      </c>
      <c r="O722" s="119">
        <v>20876.97</v>
      </c>
      <c r="P722" s="119"/>
      <c r="Q722" s="119">
        <v>33569.42</v>
      </c>
      <c r="R722" s="119">
        <v>31276.22</v>
      </c>
      <c r="S722" s="47"/>
    </row>
    <row r="723" spans="1:19" ht="9" customHeight="1" x14ac:dyDescent="0.2">
      <c r="A723" s="530"/>
      <c r="B723" s="530"/>
      <c r="C723" s="48" t="s">
        <v>4</v>
      </c>
      <c r="D723" s="49">
        <v>20</v>
      </c>
      <c r="E723" s="61">
        <v>40102901</v>
      </c>
      <c r="F723" s="50">
        <v>0</v>
      </c>
      <c r="G723" s="50">
        <v>0</v>
      </c>
      <c r="H723" s="61">
        <v>12859544</v>
      </c>
      <c r="I723" s="61">
        <v>320549</v>
      </c>
      <c r="J723" s="51">
        <v>4440254</v>
      </c>
      <c r="K723" s="61">
        <v>53282994</v>
      </c>
      <c r="L723" s="61">
        <v>57723249</v>
      </c>
      <c r="M723" s="118"/>
      <c r="N723" s="120">
        <v>53282994</v>
      </c>
      <c r="O723" s="120">
        <v>40423451</v>
      </c>
      <c r="P723" s="123"/>
      <c r="Q723" s="120">
        <v>64999461</v>
      </c>
      <c r="R723" s="120">
        <v>60559206</v>
      </c>
      <c r="S723" s="47"/>
    </row>
    <row r="724" spans="1:19" ht="12.75" customHeight="1" x14ac:dyDescent="0.2">
      <c r="A724" s="530"/>
      <c r="B724" s="530"/>
      <c r="C724" s="53" t="s">
        <v>3</v>
      </c>
      <c r="D724" s="54">
        <v>21</v>
      </c>
      <c r="E724" s="44">
        <v>23227.51</v>
      </c>
      <c r="F724" s="44">
        <v>0</v>
      </c>
      <c r="G724" s="44">
        <v>0</v>
      </c>
      <c r="H724" s="44">
        <v>6641.4</v>
      </c>
      <c r="I724" s="44">
        <v>165.55</v>
      </c>
      <c r="J724" s="44">
        <v>2502.87</v>
      </c>
      <c r="K724" s="44">
        <v>30034.46</v>
      </c>
      <c r="L724" s="46">
        <v>32537.33</v>
      </c>
      <c r="M724" s="117"/>
      <c r="N724" s="119">
        <v>30034.46</v>
      </c>
      <c r="O724" s="119">
        <v>23393.06</v>
      </c>
      <c r="P724" s="119"/>
      <c r="Q724" s="119">
        <v>36748.080000000002</v>
      </c>
      <c r="R724" s="119">
        <v>34245.21</v>
      </c>
      <c r="S724" s="47"/>
    </row>
    <row r="725" spans="1:19" ht="9" customHeight="1" x14ac:dyDescent="0.2">
      <c r="A725" s="530"/>
      <c r="B725" s="530"/>
      <c r="C725" s="48" t="s">
        <v>4</v>
      </c>
      <c r="D725" s="49">
        <v>27</v>
      </c>
      <c r="E725" s="61">
        <v>44974731</v>
      </c>
      <c r="F725" s="50">
        <v>0</v>
      </c>
      <c r="G725" s="50">
        <v>0</v>
      </c>
      <c r="H725" s="61">
        <v>12859544</v>
      </c>
      <c r="I725" s="61">
        <v>320549</v>
      </c>
      <c r="J725" s="51">
        <v>4846232</v>
      </c>
      <c r="K725" s="61">
        <v>58154824</v>
      </c>
      <c r="L725" s="61">
        <v>63001056</v>
      </c>
      <c r="M725" s="118"/>
      <c r="N725" s="120">
        <v>58154824</v>
      </c>
      <c r="O725" s="120">
        <v>45295280</v>
      </c>
      <c r="P725" s="123"/>
      <c r="Q725" s="120">
        <v>71154205</v>
      </c>
      <c r="R725" s="120">
        <v>66307973</v>
      </c>
      <c r="S725" s="47"/>
    </row>
    <row r="726" spans="1:19" ht="12.75" customHeight="1" x14ac:dyDescent="0.2">
      <c r="A726" s="530"/>
      <c r="B726" s="530"/>
      <c r="C726" s="53" t="s">
        <v>3</v>
      </c>
      <c r="D726" s="54">
        <v>28</v>
      </c>
      <c r="E726" s="44">
        <v>25812.18</v>
      </c>
      <c r="F726" s="44">
        <v>0</v>
      </c>
      <c r="G726" s="44">
        <v>0</v>
      </c>
      <c r="H726" s="44">
        <v>6641.4</v>
      </c>
      <c r="I726" s="44">
        <v>165.55</v>
      </c>
      <c r="J726" s="44">
        <v>2718.26</v>
      </c>
      <c r="K726" s="44">
        <v>32619.13</v>
      </c>
      <c r="L726" s="46">
        <v>35337.39</v>
      </c>
      <c r="M726" s="117"/>
      <c r="N726" s="119">
        <v>32619.13</v>
      </c>
      <c r="O726" s="119">
        <v>25977.73</v>
      </c>
      <c r="P726" s="119"/>
      <c r="Q726" s="119">
        <v>40013.379999999997</v>
      </c>
      <c r="R726" s="119">
        <v>37295.120000000003</v>
      </c>
      <c r="S726" s="47"/>
    </row>
    <row r="727" spans="1:19" ht="9" customHeight="1" x14ac:dyDescent="0.2">
      <c r="A727" s="530"/>
      <c r="B727" s="530"/>
      <c r="C727" s="48" t="s">
        <v>4</v>
      </c>
      <c r="D727" s="49">
        <v>34</v>
      </c>
      <c r="E727" s="61">
        <v>49979350</v>
      </c>
      <c r="F727" s="50">
        <v>0</v>
      </c>
      <c r="G727" s="50">
        <v>0</v>
      </c>
      <c r="H727" s="61">
        <v>12859544</v>
      </c>
      <c r="I727" s="61">
        <v>320549</v>
      </c>
      <c r="J727" s="51">
        <v>5263285</v>
      </c>
      <c r="K727" s="61">
        <v>63159443</v>
      </c>
      <c r="L727" s="61">
        <v>68422728</v>
      </c>
      <c r="M727" s="118"/>
      <c r="N727" s="120">
        <v>63159443</v>
      </c>
      <c r="O727" s="120">
        <v>50299899</v>
      </c>
      <c r="P727" s="123"/>
      <c r="Q727" s="120">
        <v>77476707</v>
      </c>
      <c r="R727" s="120">
        <v>72213422</v>
      </c>
      <c r="S727" s="47"/>
    </row>
    <row r="728" spans="1:19" ht="12.75" customHeight="1" x14ac:dyDescent="0.2">
      <c r="A728" s="530"/>
      <c r="B728" s="530"/>
      <c r="C728" s="53" t="s">
        <v>3</v>
      </c>
      <c r="D728" s="54">
        <v>35</v>
      </c>
      <c r="E728" s="44">
        <v>28327</v>
      </c>
      <c r="F728" s="44">
        <v>0</v>
      </c>
      <c r="G728" s="44">
        <v>0</v>
      </c>
      <c r="H728" s="44">
        <v>6641.4</v>
      </c>
      <c r="I728" s="44">
        <v>165.55</v>
      </c>
      <c r="J728" s="44">
        <v>2927.83</v>
      </c>
      <c r="K728" s="44">
        <v>35133.949999999997</v>
      </c>
      <c r="L728" s="46">
        <v>38061.78</v>
      </c>
      <c r="M728" s="117"/>
      <c r="N728" s="119">
        <v>35133.949999999997</v>
      </c>
      <c r="O728" s="119">
        <v>28492.55</v>
      </c>
      <c r="P728" s="119"/>
      <c r="Q728" s="119">
        <v>43190.44</v>
      </c>
      <c r="R728" s="119">
        <v>40262.61</v>
      </c>
      <c r="S728" s="47"/>
    </row>
    <row r="729" spans="1:19" ht="9" customHeight="1" x14ac:dyDescent="0.2">
      <c r="A729" s="531"/>
      <c r="B729" s="531"/>
      <c r="C729" s="58" t="s">
        <v>4</v>
      </c>
      <c r="D729" s="59"/>
      <c r="E729" s="61">
        <v>54848720</v>
      </c>
      <c r="F729" s="61">
        <v>0</v>
      </c>
      <c r="G729" s="61">
        <v>0</v>
      </c>
      <c r="H729" s="61">
        <v>12859544</v>
      </c>
      <c r="I729" s="61">
        <v>320549</v>
      </c>
      <c r="J729" s="61">
        <v>5669069</v>
      </c>
      <c r="K729" s="61">
        <v>68028813</v>
      </c>
      <c r="L729" s="61">
        <v>73697883</v>
      </c>
      <c r="M729" s="118"/>
      <c r="N729" s="123">
        <v>68028813</v>
      </c>
      <c r="O729" s="123">
        <v>55169270</v>
      </c>
      <c r="P729" s="123"/>
      <c r="Q729" s="123">
        <v>83628353</v>
      </c>
      <c r="R729" s="120">
        <v>77959284</v>
      </c>
      <c r="S729" s="47"/>
    </row>
    <row r="730" spans="1:19" ht="12.75" customHeight="1" x14ac:dyDescent="0.2">
      <c r="A730" s="492">
        <v>43160</v>
      </c>
      <c r="B730" s="492">
        <v>43190</v>
      </c>
      <c r="C730" s="42" t="s">
        <v>3</v>
      </c>
      <c r="D730" s="43">
        <v>0</v>
      </c>
      <c r="E730" s="44">
        <v>16187.67</v>
      </c>
      <c r="F730" s="44">
        <v>0</v>
      </c>
      <c r="G730" s="44"/>
      <c r="H730" s="44">
        <v>6641.4</v>
      </c>
      <c r="I730" s="44">
        <v>165.55</v>
      </c>
      <c r="J730" s="44">
        <v>1916.22</v>
      </c>
      <c r="K730" s="44">
        <v>22994.62</v>
      </c>
      <c r="L730" s="46">
        <v>24910.84</v>
      </c>
      <c r="M730" s="117"/>
      <c r="N730" s="119">
        <v>22994.62</v>
      </c>
      <c r="O730" s="119">
        <v>16353.22</v>
      </c>
      <c r="P730" s="119"/>
      <c r="Q730" s="119">
        <v>27854.42</v>
      </c>
      <c r="R730" s="119">
        <v>25938.2</v>
      </c>
      <c r="S730" s="47"/>
    </row>
    <row r="731" spans="1:19" ht="9" customHeight="1" x14ac:dyDescent="0.2">
      <c r="A731" s="493"/>
      <c r="B731" s="493"/>
      <c r="C731" s="48" t="s">
        <v>4</v>
      </c>
      <c r="D731" s="49">
        <v>8</v>
      </c>
      <c r="E731" s="61">
        <v>31343700</v>
      </c>
      <c r="F731" s="50">
        <v>0</v>
      </c>
      <c r="G731" s="50">
        <v>0</v>
      </c>
      <c r="H731" s="61">
        <v>12859544</v>
      </c>
      <c r="I731" s="61">
        <v>320549</v>
      </c>
      <c r="J731" s="51">
        <v>3710319</v>
      </c>
      <c r="K731" s="61">
        <v>44523793</v>
      </c>
      <c r="L731" s="61">
        <v>48234112</v>
      </c>
      <c r="M731" s="118"/>
      <c r="N731" s="120">
        <v>44523793</v>
      </c>
      <c r="O731" s="120">
        <v>31664249</v>
      </c>
      <c r="P731" s="123"/>
      <c r="Q731" s="120">
        <v>53933678</v>
      </c>
      <c r="R731" s="120">
        <v>50223359</v>
      </c>
      <c r="S731" s="47"/>
    </row>
    <row r="732" spans="1:19" ht="12.75" customHeight="1" x14ac:dyDescent="0.2">
      <c r="A732" s="494">
        <v>43160</v>
      </c>
      <c r="B732" s="494">
        <v>43190</v>
      </c>
      <c r="C732" s="53" t="s">
        <v>3</v>
      </c>
      <c r="D732" s="54">
        <v>9</v>
      </c>
      <c r="E732" s="44">
        <v>18905.759999999998</v>
      </c>
      <c r="F732" s="44">
        <v>0</v>
      </c>
      <c r="G732" s="44">
        <v>0</v>
      </c>
      <c r="H732" s="44">
        <v>6641.4</v>
      </c>
      <c r="I732" s="44">
        <v>165.55</v>
      </c>
      <c r="J732" s="44">
        <v>2142.73</v>
      </c>
      <c r="K732" s="44">
        <v>25712.71</v>
      </c>
      <c r="L732" s="46">
        <v>27855.439999999999</v>
      </c>
      <c r="M732" s="117"/>
      <c r="N732" s="119">
        <v>25712.71</v>
      </c>
      <c r="O732" s="119">
        <v>19071.310000000001</v>
      </c>
      <c r="P732" s="119"/>
      <c r="Q732" s="119">
        <v>31288.28</v>
      </c>
      <c r="R732" s="119">
        <v>29145.55</v>
      </c>
      <c r="S732" s="47"/>
    </row>
    <row r="733" spans="1:19" ht="9" customHeight="1" x14ac:dyDescent="0.2">
      <c r="A733" s="494"/>
      <c r="B733" s="494"/>
      <c r="C733" s="48" t="s">
        <v>4</v>
      </c>
      <c r="D733" s="49">
        <v>14</v>
      </c>
      <c r="E733" s="61">
        <v>36606656</v>
      </c>
      <c r="F733" s="50">
        <v>0</v>
      </c>
      <c r="G733" s="50">
        <v>0</v>
      </c>
      <c r="H733" s="61">
        <v>12859544</v>
      </c>
      <c r="I733" s="61">
        <v>320549</v>
      </c>
      <c r="J733" s="51">
        <v>4148904</v>
      </c>
      <c r="K733" s="61">
        <v>49786749</v>
      </c>
      <c r="L733" s="61">
        <v>53935653</v>
      </c>
      <c r="M733" s="118"/>
      <c r="N733" s="120">
        <v>49786749</v>
      </c>
      <c r="O733" s="120">
        <v>36927205</v>
      </c>
      <c r="P733" s="123"/>
      <c r="Q733" s="120">
        <v>60582558</v>
      </c>
      <c r="R733" s="120">
        <v>56433654</v>
      </c>
      <c r="S733" s="47"/>
    </row>
    <row r="734" spans="1:19" ht="12.75" customHeight="1" x14ac:dyDescent="0.2">
      <c r="A734" s="494"/>
      <c r="B734" s="494"/>
      <c r="C734" s="53" t="s">
        <v>3</v>
      </c>
      <c r="D734" s="54">
        <v>15</v>
      </c>
      <c r="E734" s="44">
        <v>21313.82</v>
      </c>
      <c r="F734" s="44">
        <v>0</v>
      </c>
      <c r="G734" s="44">
        <v>0</v>
      </c>
      <c r="H734" s="44">
        <v>6641.4</v>
      </c>
      <c r="I734" s="44">
        <v>165.55</v>
      </c>
      <c r="J734" s="44">
        <v>2343.4</v>
      </c>
      <c r="K734" s="44">
        <v>28120.77</v>
      </c>
      <c r="L734" s="46">
        <v>30464.17</v>
      </c>
      <c r="M734" s="117"/>
      <c r="N734" s="119">
        <v>28120.77</v>
      </c>
      <c r="O734" s="119">
        <v>21479.37</v>
      </c>
      <c r="P734" s="119"/>
      <c r="Q734" s="119">
        <v>34330.46</v>
      </c>
      <c r="R734" s="119">
        <v>31987.06</v>
      </c>
      <c r="S734" s="47"/>
    </row>
    <row r="735" spans="1:19" ht="9" customHeight="1" x14ac:dyDescent="0.2">
      <c r="A735" s="494"/>
      <c r="B735" s="494"/>
      <c r="C735" s="48" t="s">
        <v>4</v>
      </c>
      <c r="D735" s="49">
        <v>20</v>
      </c>
      <c r="E735" s="61">
        <v>41269310</v>
      </c>
      <c r="F735" s="50">
        <v>0</v>
      </c>
      <c r="G735" s="50">
        <v>0</v>
      </c>
      <c r="H735" s="61">
        <v>12859544</v>
      </c>
      <c r="I735" s="61">
        <v>320549</v>
      </c>
      <c r="J735" s="51">
        <v>4537455</v>
      </c>
      <c r="K735" s="61">
        <v>54449403</v>
      </c>
      <c r="L735" s="61">
        <v>58986858</v>
      </c>
      <c r="M735" s="118"/>
      <c r="N735" s="120">
        <v>54449403</v>
      </c>
      <c r="O735" s="120">
        <v>41589860</v>
      </c>
      <c r="P735" s="123"/>
      <c r="Q735" s="120">
        <v>66473040</v>
      </c>
      <c r="R735" s="120">
        <v>61935585</v>
      </c>
      <c r="S735" s="47"/>
    </row>
    <row r="736" spans="1:19" ht="12.75" customHeight="1" x14ac:dyDescent="0.2">
      <c r="A736" s="494"/>
      <c r="B736" s="494"/>
      <c r="C736" s="53" t="s">
        <v>3</v>
      </c>
      <c r="D736" s="54">
        <v>21</v>
      </c>
      <c r="E736" s="44">
        <v>23883.91</v>
      </c>
      <c r="F736" s="44">
        <v>0</v>
      </c>
      <c r="G736" s="44">
        <v>0</v>
      </c>
      <c r="H736" s="44">
        <v>6641.4</v>
      </c>
      <c r="I736" s="44">
        <v>165.55</v>
      </c>
      <c r="J736" s="44">
        <v>2557.5700000000002</v>
      </c>
      <c r="K736" s="44">
        <v>30690.86</v>
      </c>
      <c r="L736" s="46">
        <v>33248.43</v>
      </c>
      <c r="M736" s="117"/>
      <c r="N736" s="119">
        <v>30690.86</v>
      </c>
      <c r="O736" s="119">
        <v>24049.46</v>
      </c>
      <c r="P736" s="119"/>
      <c r="Q736" s="119">
        <v>37577.33</v>
      </c>
      <c r="R736" s="119">
        <v>35019.760000000002</v>
      </c>
      <c r="S736" s="47"/>
    </row>
    <row r="737" spans="1:19" ht="9" customHeight="1" x14ac:dyDescent="0.2">
      <c r="A737" s="494"/>
      <c r="B737" s="494"/>
      <c r="C737" s="48" t="s">
        <v>4</v>
      </c>
      <c r="D737" s="49">
        <v>27</v>
      </c>
      <c r="E737" s="61">
        <v>46245698</v>
      </c>
      <c r="F737" s="50">
        <v>0</v>
      </c>
      <c r="G737" s="50">
        <v>0</v>
      </c>
      <c r="H737" s="61">
        <v>12859544</v>
      </c>
      <c r="I737" s="61">
        <v>320549</v>
      </c>
      <c r="J737" s="51">
        <v>4952146</v>
      </c>
      <c r="K737" s="61">
        <v>59425791</v>
      </c>
      <c r="L737" s="61">
        <v>64377938</v>
      </c>
      <c r="M737" s="118"/>
      <c r="N737" s="120">
        <v>59425791</v>
      </c>
      <c r="O737" s="120">
        <v>46566248</v>
      </c>
      <c r="P737" s="123"/>
      <c r="Q737" s="120">
        <v>72759857</v>
      </c>
      <c r="R737" s="120">
        <v>67807711</v>
      </c>
      <c r="S737" s="47"/>
    </row>
    <row r="738" spans="1:19" ht="12.75" customHeight="1" x14ac:dyDescent="0.2">
      <c r="A738" s="494"/>
      <c r="B738" s="494"/>
      <c r="C738" s="53" t="s">
        <v>3</v>
      </c>
      <c r="D738" s="54">
        <v>28</v>
      </c>
      <c r="E738" s="44">
        <v>26534.58</v>
      </c>
      <c r="F738" s="44">
        <v>0</v>
      </c>
      <c r="G738" s="44">
        <v>0</v>
      </c>
      <c r="H738" s="44">
        <v>6641.4</v>
      </c>
      <c r="I738" s="44">
        <v>165.55</v>
      </c>
      <c r="J738" s="44">
        <v>2778.46</v>
      </c>
      <c r="K738" s="44">
        <v>33341.53</v>
      </c>
      <c r="L738" s="46">
        <v>36119.99</v>
      </c>
      <c r="M738" s="117"/>
      <c r="N738" s="119">
        <v>33341.53</v>
      </c>
      <c r="O738" s="119">
        <v>26700.13</v>
      </c>
      <c r="P738" s="119"/>
      <c r="Q738" s="119">
        <v>40926.01</v>
      </c>
      <c r="R738" s="119">
        <v>38147.550000000003</v>
      </c>
      <c r="S738" s="47"/>
    </row>
    <row r="739" spans="1:19" ht="9" customHeight="1" x14ac:dyDescent="0.2">
      <c r="A739" s="494"/>
      <c r="B739" s="494"/>
      <c r="C739" s="48" t="s">
        <v>4</v>
      </c>
      <c r="D739" s="49">
        <v>34</v>
      </c>
      <c r="E739" s="61">
        <v>51378111</v>
      </c>
      <c r="F739" s="50">
        <v>0</v>
      </c>
      <c r="G739" s="50">
        <v>0</v>
      </c>
      <c r="H739" s="61">
        <v>12859544</v>
      </c>
      <c r="I739" s="61">
        <v>320549</v>
      </c>
      <c r="J739" s="51">
        <v>5379849</v>
      </c>
      <c r="K739" s="61">
        <v>64558204</v>
      </c>
      <c r="L739" s="61">
        <v>69938053</v>
      </c>
      <c r="M739" s="118"/>
      <c r="N739" s="120">
        <v>64558204</v>
      </c>
      <c r="O739" s="120">
        <v>51698661</v>
      </c>
      <c r="P739" s="123"/>
      <c r="Q739" s="120">
        <v>79243805</v>
      </c>
      <c r="R739" s="120">
        <v>73863957</v>
      </c>
      <c r="S739" s="47"/>
    </row>
    <row r="740" spans="1:19" ht="12.75" customHeight="1" x14ac:dyDescent="0.2">
      <c r="A740" s="494"/>
      <c r="B740" s="494"/>
      <c r="C740" s="53" t="s">
        <v>3</v>
      </c>
      <c r="D740" s="54">
        <v>35</v>
      </c>
      <c r="E740" s="44">
        <v>29103.4</v>
      </c>
      <c r="F740" s="44">
        <v>0</v>
      </c>
      <c r="G740" s="44">
        <v>0</v>
      </c>
      <c r="H740" s="44">
        <v>6641.4</v>
      </c>
      <c r="I740" s="44">
        <v>165.55</v>
      </c>
      <c r="J740" s="44">
        <v>2992.53</v>
      </c>
      <c r="K740" s="44">
        <v>35910.35</v>
      </c>
      <c r="L740" s="46">
        <v>38902.879999999997</v>
      </c>
      <c r="M740" s="117"/>
      <c r="N740" s="119">
        <v>35910.35</v>
      </c>
      <c r="O740" s="119">
        <v>29268.95</v>
      </c>
      <c r="P740" s="119"/>
      <c r="Q740" s="119">
        <v>44171.29</v>
      </c>
      <c r="R740" s="119">
        <v>41178.76</v>
      </c>
      <c r="S740" s="47"/>
    </row>
    <row r="741" spans="1:19" ht="9" customHeight="1" x14ac:dyDescent="0.2">
      <c r="A741" s="495"/>
      <c r="B741" s="495"/>
      <c r="C741" s="58" t="s">
        <v>4</v>
      </c>
      <c r="D741" s="59"/>
      <c r="E741" s="61">
        <v>56352040</v>
      </c>
      <c r="F741" s="61">
        <v>0</v>
      </c>
      <c r="G741" s="61">
        <v>0</v>
      </c>
      <c r="H741" s="61">
        <v>12859544</v>
      </c>
      <c r="I741" s="61">
        <v>320549</v>
      </c>
      <c r="J741" s="61">
        <v>5794346</v>
      </c>
      <c r="K741" s="61">
        <v>69532133</v>
      </c>
      <c r="L741" s="61">
        <v>75326479</v>
      </c>
      <c r="M741" s="118"/>
      <c r="N741" s="123">
        <v>69532133</v>
      </c>
      <c r="O741" s="123">
        <v>56672590</v>
      </c>
      <c r="P741" s="123"/>
      <c r="Q741" s="123">
        <v>85527544</v>
      </c>
      <c r="R741" s="120">
        <v>79733198</v>
      </c>
      <c r="S741" s="47"/>
    </row>
    <row r="742" spans="1:19" ht="12.75" customHeight="1" x14ac:dyDescent="0.2">
      <c r="A742" s="492">
        <v>43191</v>
      </c>
      <c r="B742" s="492">
        <v>43465</v>
      </c>
      <c r="C742" s="42" t="s">
        <v>3</v>
      </c>
      <c r="D742" s="43">
        <v>0</v>
      </c>
      <c r="E742" s="44">
        <v>16353.22</v>
      </c>
      <c r="F742" s="44">
        <v>0</v>
      </c>
      <c r="G742" s="44"/>
      <c r="H742" s="44">
        <v>6641.4</v>
      </c>
      <c r="I742" s="44"/>
      <c r="J742" s="44">
        <v>1916.22</v>
      </c>
      <c r="K742" s="44">
        <v>22994.62</v>
      </c>
      <c r="L742" s="46">
        <v>24910.84</v>
      </c>
      <c r="M742" s="117"/>
      <c r="N742" s="119">
        <v>22994.62</v>
      </c>
      <c r="O742" s="119">
        <v>16353.22</v>
      </c>
      <c r="P742" s="119"/>
      <c r="Q742" s="119">
        <v>27854.42</v>
      </c>
      <c r="R742" s="119">
        <v>25938.2</v>
      </c>
      <c r="S742" s="47"/>
    </row>
    <row r="743" spans="1:19" ht="9" customHeight="1" x14ac:dyDescent="0.2">
      <c r="A743" s="493"/>
      <c r="B743" s="493"/>
      <c r="C743" s="48" t="s">
        <v>4</v>
      </c>
      <c r="D743" s="49">
        <v>8</v>
      </c>
      <c r="E743" s="61">
        <v>31664249</v>
      </c>
      <c r="F743" s="50">
        <v>0</v>
      </c>
      <c r="G743" s="50">
        <v>0</v>
      </c>
      <c r="H743" s="61">
        <v>12859544</v>
      </c>
      <c r="I743" s="61"/>
      <c r="J743" s="51">
        <v>3710319</v>
      </c>
      <c r="K743" s="61">
        <v>44523793</v>
      </c>
      <c r="L743" s="61">
        <v>48234112</v>
      </c>
      <c r="M743" s="118"/>
      <c r="N743" s="120">
        <v>44523793</v>
      </c>
      <c r="O743" s="120">
        <v>31664249</v>
      </c>
      <c r="P743" s="123"/>
      <c r="Q743" s="120">
        <v>53933678</v>
      </c>
      <c r="R743" s="120">
        <v>50223359</v>
      </c>
      <c r="S743" s="47"/>
    </row>
    <row r="744" spans="1:19" ht="12.75" customHeight="1" x14ac:dyDescent="0.2">
      <c r="A744" s="494">
        <v>43191</v>
      </c>
      <c r="B744" s="494">
        <f>B742</f>
        <v>43465</v>
      </c>
      <c r="C744" s="53" t="s">
        <v>3</v>
      </c>
      <c r="D744" s="54">
        <v>9</v>
      </c>
      <c r="E744" s="44">
        <v>19071.310000000001</v>
      </c>
      <c r="F744" s="44">
        <v>0</v>
      </c>
      <c r="G744" s="44">
        <v>0</v>
      </c>
      <c r="H744" s="44">
        <v>6641.4</v>
      </c>
      <c r="I744" s="44"/>
      <c r="J744" s="44">
        <v>2142.73</v>
      </c>
      <c r="K744" s="44">
        <v>25712.71</v>
      </c>
      <c r="L744" s="46">
        <v>27855.439999999999</v>
      </c>
      <c r="M744" s="117"/>
      <c r="N744" s="119">
        <v>25712.71</v>
      </c>
      <c r="O744" s="119">
        <v>19071.310000000001</v>
      </c>
      <c r="P744" s="119"/>
      <c r="Q744" s="119">
        <v>31288.28</v>
      </c>
      <c r="R744" s="119">
        <v>29145.55</v>
      </c>
      <c r="S744" s="47"/>
    </row>
    <row r="745" spans="1:19" ht="9" customHeight="1" x14ac:dyDescent="0.2">
      <c r="A745" s="494"/>
      <c r="B745" s="494"/>
      <c r="C745" s="48" t="s">
        <v>4</v>
      </c>
      <c r="D745" s="49">
        <v>14</v>
      </c>
      <c r="E745" s="61">
        <v>36927205</v>
      </c>
      <c r="F745" s="50">
        <v>0</v>
      </c>
      <c r="G745" s="50">
        <v>0</v>
      </c>
      <c r="H745" s="61">
        <v>12859544</v>
      </c>
      <c r="I745" s="61"/>
      <c r="J745" s="51">
        <v>4148904</v>
      </c>
      <c r="K745" s="61">
        <v>49786749</v>
      </c>
      <c r="L745" s="61">
        <v>53935653</v>
      </c>
      <c r="M745" s="118"/>
      <c r="N745" s="120">
        <v>49786749</v>
      </c>
      <c r="O745" s="120">
        <v>36927205</v>
      </c>
      <c r="P745" s="123"/>
      <c r="Q745" s="120">
        <v>60582558</v>
      </c>
      <c r="R745" s="120">
        <v>56433654</v>
      </c>
      <c r="S745" s="47"/>
    </row>
    <row r="746" spans="1:19" ht="12.75" customHeight="1" x14ac:dyDescent="0.2">
      <c r="A746" s="494"/>
      <c r="B746" s="494"/>
      <c r="C746" s="53" t="s">
        <v>3</v>
      </c>
      <c r="D746" s="54">
        <v>15</v>
      </c>
      <c r="E746" s="44">
        <v>21479.37</v>
      </c>
      <c r="F746" s="44">
        <v>0</v>
      </c>
      <c r="G746" s="44">
        <v>0</v>
      </c>
      <c r="H746" s="44">
        <v>6641.4</v>
      </c>
      <c r="I746" s="44"/>
      <c r="J746" s="44">
        <v>2343.4</v>
      </c>
      <c r="K746" s="44">
        <v>28120.77</v>
      </c>
      <c r="L746" s="46">
        <v>30464.17</v>
      </c>
      <c r="M746" s="117"/>
      <c r="N746" s="119">
        <v>28120.77</v>
      </c>
      <c r="O746" s="119">
        <v>21479.37</v>
      </c>
      <c r="P746" s="119"/>
      <c r="Q746" s="119">
        <v>34330.46</v>
      </c>
      <c r="R746" s="119">
        <v>31987.06</v>
      </c>
      <c r="S746" s="47"/>
    </row>
    <row r="747" spans="1:19" ht="9" customHeight="1" x14ac:dyDescent="0.2">
      <c r="A747" s="494"/>
      <c r="B747" s="494"/>
      <c r="C747" s="48" t="s">
        <v>4</v>
      </c>
      <c r="D747" s="49">
        <v>20</v>
      </c>
      <c r="E747" s="61">
        <v>41589860</v>
      </c>
      <c r="F747" s="50">
        <v>0</v>
      </c>
      <c r="G747" s="50">
        <v>0</v>
      </c>
      <c r="H747" s="61">
        <v>12859544</v>
      </c>
      <c r="I747" s="61"/>
      <c r="J747" s="51">
        <v>4537455</v>
      </c>
      <c r="K747" s="61">
        <v>54449403</v>
      </c>
      <c r="L747" s="61">
        <v>58986858</v>
      </c>
      <c r="M747" s="118"/>
      <c r="N747" s="120">
        <v>54449403</v>
      </c>
      <c r="O747" s="120">
        <v>41589860</v>
      </c>
      <c r="P747" s="123"/>
      <c r="Q747" s="120">
        <v>66473040</v>
      </c>
      <c r="R747" s="120">
        <v>61935585</v>
      </c>
      <c r="S747" s="47"/>
    </row>
    <row r="748" spans="1:19" ht="12.75" customHeight="1" x14ac:dyDescent="0.2">
      <c r="A748" s="494"/>
      <c r="B748" s="494"/>
      <c r="C748" s="53" t="s">
        <v>3</v>
      </c>
      <c r="D748" s="54">
        <v>21</v>
      </c>
      <c r="E748" s="44">
        <v>24049.46</v>
      </c>
      <c r="F748" s="44">
        <v>0</v>
      </c>
      <c r="G748" s="44">
        <v>0</v>
      </c>
      <c r="H748" s="44">
        <v>6641.4</v>
      </c>
      <c r="I748" s="44"/>
      <c r="J748" s="44">
        <v>2557.5700000000002</v>
      </c>
      <c r="K748" s="44">
        <v>30690.86</v>
      </c>
      <c r="L748" s="46">
        <v>33248.43</v>
      </c>
      <c r="M748" s="117"/>
      <c r="N748" s="119">
        <v>30690.86</v>
      </c>
      <c r="O748" s="119">
        <v>24049.46</v>
      </c>
      <c r="P748" s="119"/>
      <c r="Q748" s="119">
        <v>37577.33</v>
      </c>
      <c r="R748" s="119">
        <v>35019.760000000002</v>
      </c>
      <c r="S748" s="47"/>
    </row>
    <row r="749" spans="1:19" ht="9" customHeight="1" x14ac:dyDescent="0.2">
      <c r="A749" s="494"/>
      <c r="B749" s="494"/>
      <c r="C749" s="48" t="s">
        <v>4</v>
      </c>
      <c r="D749" s="49">
        <v>27</v>
      </c>
      <c r="E749" s="61">
        <v>46566248</v>
      </c>
      <c r="F749" s="50">
        <v>0</v>
      </c>
      <c r="G749" s="50">
        <v>0</v>
      </c>
      <c r="H749" s="61">
        <v>12859544</v>
      </c>
      <c r="I749" s="61"/>
      <c r="J749" s="51">
        <v>4952146</v>
      </c>
      <c r="K749" s="61">
        <v>59425791</v>
      </c>
      <c r="L749" s="61">
        <v>64377938</v>
      </c>
      <c r="M749" s="118"/>
      <c r="N749" s="120">
        <v>59425791</v>
      </c>
      <c r="O749" s="120">
        <v>46566248</v>
      </c>
      <c r="P749" s="123"/>
      <c r="Q749" s="120">
        <v>72759857</v>
      </c>
      <c r="R749" s="120">
        <v>67807711</v>
      </c>
      <c r="S749" s="47"/>
    </row>
    <row r="750" spans="1:19" ht="12.75" customHeight="1" x14ac:dyDescent="0.2">
      <c r="A750" s="494"/>
      <c r="B750" s="494"/>
      <c r="C750" s="53" t="s">
        <v>3</v>
      </c>
      <c r="D750" s="54">
        <v>28</v>
      </c>
      <c r="E750" s="44">
        <v>26700.13</v>
      </c>
      <c r="F750" s="44">
        <v>0</v>
      </c>
      <c r="G750" s="44">
        <v>0</v>
      </c>
      <c r="H750" s="44">
        <v>6641.4</v>
      </c>
      <c r="I750" s="44"/>
      <c r="J750" s="44">
        <v>2778.46</v>
      </c>
      <c r="K750" s="44">
        <v>33341.53</v>
      </c>
      <c r="L750" s="46">
        <v>36119.99</v>
      </c>
      <c r="M750" s="117"/>
      <c r="N750" s="119">
        <v>33341.53</v>
      </c>
      <c r="O750" s="119">
        <v>26700.13</v>
      </c>
      <c r="P750" s="119"/>
      <c r="Q750" s="119">
        <v>40926.01</v>
      </c>
      <c r="R750" s="119">
        <v>38147.550000000003</v>
      </c>
      <c r="S750" s="47"/>
    </row>
    <row r="751" spans="1:19" ht="9" customHeight="1" x14ac:dyDescent="0.2">
      <c r="A751" s="494"/>
      <c r="B751" s="494"/>
      <c r="C751" s="48" t="s">
        <v>4</v>
      </c>
      <c r="D751" s="49">
        <v>34</v>
      </c>
      <c r="E751" s="61">
        <v>51698661</v>
      </c>
      <c r="F751" s="50">
        <v>0</v>
      </c>
      <c r="G751" s="50">
        <v>0</v>
      </c>
      <c r="H751" s="61">
        <v>12859544</v>
      </c>
      <c r="I751" s="61"/>
      <c r="J751" s="51">
        <v>5379849</v>
      </c>
      <c r="K751" s="61">
        <v>64558204</v>
      </c>
      <c r="L751" s="61">
        <v>69938053</v>
      </c>
      <c r="M751" s="118"/>
      <c r="N751" s="120">
        <v>64558204</v>
      </c>
      <c r="O751" s="120">
        <v>51698661</v>
      </c>
      <c r="P751" s="123"/>
      <c r="Q751" s="120">
        <v>79243805</v>
      </c>
      <c r="R751" s="120">
        <v>73863957</v>
      </c>
      <c r="S751" s="47"/>
    </row>
    <row r="752" spans="1:19" ht="12.75" customHeight="1" x14ac:dyDescent="0.2">
      <c r="A752" s="494"/>
      <c r="B752" s="494"/>
      <c r="C752" s="53" t="s">
        <v>3</v>
      </c>
      <c r="D752" s="54">
        <v>35</v>
      </c>
      <c r="E752" s="44">
        <v>29268.95</v>
      </c>
      <c r="F752" s="44">
        <v>0</v>
      </c>
      <c r="G752" s="44">
        <v>0</v>
      </c>
      <c r="H752" s="44">
        <v>6641.4</v>
      </c>
      <c r="I752" s="44"/>
      <c r="J752" s="44">
        <v>2992.53</v>
      </c>
      <c r="K752" s="44">
        <v>35910.35</v>
      </c>
      <c r="L752" s="46">
        <v>38902.879999999997</v>
      </c>
      <c r="M752" s="117"/>
      <c r="N752" s="119">
        <v>35910.35</v>
      </c>
      <c r="O752" s="119">
        <v>29268.95</v>
      </c>
      <c r="P752" s="119"/>
      <c r="Q752" s="119">
        <v>44171.29</v>
      </c>
      <c r="R752" s="119">
        <v>41178.76</v>
      </c>
      <c r="S752" s="47"/>
    </row>
    <row r="753" spans="1:19" ht="9" customHeight="1" x14ac:dyDescent="0.2">
      <c r="A753" s="495"/>
      <c r="B753" s="495"/>
      <c r="C753" s="58" t="s">
        <v>4</v>
      </c>
      <c r="D753" s="59"/>
      <c r="E753" s="61">
        <v>56672590</v>
      </c>
      <c r="F753" s="61">
        <v>0</v>
      </c>
      <c r="G753" s="61">
        <v>0</v>
      </c>
      <c r="H753" s="61">
        <v>12859544</v>
      </c>
      <c r="I753" s="61"/>
      <c r="J753" s="61">
        <v>5794346</v>
      </c>
      <c r="K753" s="61">
        <v>69532133</v>
      </c>
      <c r="L753" s="61">
        <v>75326479</v>
      </c>
      <c r="M753" s="118"/>
      <c r="N753" s="123">
        <v>69532133</v>
      </c>
      <c r="O753" s="123">
        <v>56672590</v>
      </c>
      <c r="P753" s="123"/>
      <c r="Q753" s="123">
        <v>85527544</v>
      </c>
      <c r="R753" s="120">
        <v>79733198</v>
      </c>
      <c r="S753" s="47"/>
    </row>
    <row r="754" spans="1:19" ht="12.75" customHeight="1" x14ac:dyDescent="0.2">
      <c r="A754" s="492">
        <f>B742+1</f>
        <v>43466</v>
      </c>
      <c r="B754" s="492">
        <v>43830</v>
      </c>
      <c r="C754" s="42" t="s">
        <v>3</v>
      </c>
      <c r="D754" s="43">
        <v>0</v>
      </c>
      <c r="E754" s="44">
        <v>16566.849999999999</v>
      </c>
      <c r="F754" s="44">
        <v>0</v>
      </c>
      <c r="G754" s="44"/>
      <c r="H754" s="44">
        <v>6641.4</v>
      </c>
      <c r="I754" s="44"/>
      <c r="J754" s="44">
        <f>K754/12</f>
        <v>1934.02</v>
      </c>
      <c r="K754" s="44">
        <f>SUM(E754:I754)</f>
        <v>23208.25</v>
      </c>
      <c r="L754" s="46">
        <f>SUM(E754:J754)</f>
        <v>25142.27</v>
      </c>
      <c r="M754" s="117"/>
      <c r="N754" s="119">
        <f>K754</f>
        <v>23208.25</v>
      </c>
      <c r="O754" s="119">
        <f>E754+F754+G754+I754</f>
        <v>16566.849999999999</v>
      </c>
      <c r="P754" s="119"/>
      <c r="Q754" s="119">
        <f>L754+(IF(P754&gt;O754*0.18,P754,O754*0.18))</f>
        <v>28124.3</v>
      </c>
      <c r="R754" s="119">
        <f>N754+O754*0.18</f>
        <v>26190.28</v>
      </c>
      <c r="S754" s="47"/>
    </row>
    <row r="755" spans="1:19" ht="9" customHeight="1" x14ac:dyDescent="0.2">
      <c r="A755" s="493"/>
      <c r="B755" s="493"/>
      <c r="C755" s="48" t="s">
        <v>4</v>
      </c>
      <c r="D755" s="49">
        <v>8</v>
      </c>
      <c r="E755" s="61">
        <f t="shared" ref="E755:L765" si="0">E754*1936.27</f>
        <v>32077895</v>
      </c>
      <c r="F755" s="50">
        <f t="shared" si="0"/>
        <v>0</v>
      </c>
      <c r="G755" s="50">
        <f t="shared" si="0"/>
        <v>0</v>
      </c>
      <c r="H755" s="61">
        <f t="shared" si="0"/>
        <v>12859544</v>
      </c>
      <c r="I755" s="61">
        <f t="shared" si="0"/>
        <v>0</v>
      </c>
      <c r="J755" s="51">
        <f t="shared" si="0"/>
        <v>3744785</v>
      </c>
      <c r="K755" s="61">
        <f t="shared" si="0"/>
        <v>44937438</v>
      </c>
      <c r="L755" s="61">
        <f t="shared" si="0"/>
        <v>48682223</v>
      </c>
      <c r="M755" s="118"/>
      <c r="N755" s="120">
        <f t="shared" ref="N755:R755" si="1">N754*1936.27</f>
        <v>44937438</v>
      </c>
      <c r="O755" s="120">
        <f t="shared" si="1"/>
        <v>32077895</v>
      </c>
      <c r="P755" s="123">
        <f t="shared" si="1"/>
        <v>0</v>
      </c>
      <c r="Q755" s="120">
        <f t="shared" si="1"/>
        <v>54456238</v>
      </c>
      <c r="R755" s="120">
        <f t="shared" si="1"/>
        <v>50711453</v>
      </c>
      <c r="S755" s="47"/>
    </row>
    <row r="756" spans="1:19" ht="12.75" customHeight="1" x14ac:dyDescent="0.2">
      <c r="A756" s="530">
        <f>A754</f>
        <v>43466</v>
      </c>
      <c r="B756" s="530">
        <f>B754</f>
        <v>43830</v>
      </c>
      <c r="C756" s="53" t="s">
        <v>3</v>
      </c>
      <c r="D756" s="54">
        <v>9</v>
      </c>
      <c r="E756" s="44">
        <v>19310.12</v>
      </c>
      <c r="F756" s="44">
        <v>0</v>
      </c>
      <c r="G756" s="44"/>
      <c r="H756" s="44">
        <v>6641.4</v>
      </c>
      <c r="I756" s="44"/>
      <c r="J756" s="44">
        <f t="shared" ref="J756" si="2">K756/12</f>
        <v>2162.63</v>
      </c>
      <c r="K756" s="44">
        <f t="shared" ref="K756" si="3">SUM(E756:I756)</f>
        <v>25951.52</v>
      </c>
      <c r="L756" s="46">
        <f t="shared" ref="L756" si="4">SUM(E756:J756)</f>
        <v>28114.15</v>
      </c>
      <c r="M756" s="117"/>
      <c r="N756" s="119">
        <f t="shared" ref="N756" si="5">K756</f>
        <v>25951.52</v>
      </c>
      <c r="O756" s="119">
        <f t="shared" ref="O756" si="6">E756+F756+G756+I756</f>
        <v>19310.12</v>
      </c>
      <c r="P756" s="119"/>
      <c r="Q756" s="119">
        <f t="shared" ref="Q756" si="7">L756+(IF(P756&gt;O756*0.18,P756,O756*0.18))</f>
        <v>31589.97</v>
      </c>
      <c r="R756" s="119">
        <f t="shared" ref="R756" si="8">N756+O756*0.18</f>
        <v>29427.34</v>
      </c>
      <c r="S756" s="47"/>
    </row>
    <row r="757" spans="1:19" ht="9" customHeight="1" x14ac:dyDescent="0.2">
      <c r="A757" s="530"/>
      <c r="B757" s="530"/>
      <c r="C757" s="48" t="s">
        <v>4</v>
      </c>
      <c r="D757" s="49">
        <v>14</v>
      </c>
      <c r="E757" s="61">
        <f t="shared" si="0"/>
        <v>37389606</v>
      </c>
      <c r="F757" s="50">
        <f t="shared" ref="F757:L757" si="9">F756*1936.27</f>
        <v>0</v>
      </c>
      <c r="G757" s="50">
        <f t="shared" si="9"/>
        <v>0</v>
      </c>
      <c r="H757" s="61">
        <f t="shared" si="0"/>
        <v>12859544</v>
      </c>
      <c r="I757" s="61">
        <f t="shared" si="9"/>
        <v>0</v>
      </c>
      <c r="J757" s="51">
        <f t="shared" si="9"/>
        <v>4187436</v>
      </c>
      <c r="K757" s="61">
        <f t="shared" si="9"/>
        <v>50249150</v>
      </c>
      <c r="L757" s="61">
        <f t="shared" si="9"/>
        <v>54436585</v>
      </c>
      <c r="M757" s="118"/>
      <c r="N757" s="120">
        <f t="shared" ref="N757:R757" si="10">N756*1936.27</f>
        <v>50249150</v>
      </c>
      <c r="O757" s="120">
        <f t="shared" si="10"/>
        <v>37389606</v>
      </c>
      <c r="P757" s="123">
        <f t="shared" si="10"/>
        <v>0</v>
      </c>
      <c r="Q757" s="120">
        <f t="shared" si="10"/>
        <v>61166711</v>
      </c>
      <c r="R757" s="120">
        <f t="shared" si="10"/>
        <v>56979276</v>
      </c>
      <c r="S757" s="47"/>
    </row>
    <row r="758" spans="1:19" ht="12.75" customHeight="1" x14ac:dyDescent="0.2">
      <c r="A758" s="530"/>
      <c r="B758" s="530"/>
      <c r="C758" s="53" t="s">
        <v>3</v>
      </c>
      <c r="D758" s="54">
        <v>15</v>
      </c>
      <c r="E758" s="44">
        <v>21740.92</v>
      </c>
      <c r="F758" s="44">
        <v>0</v>
      </c>
      <c r="G758" s="44"/>
      <c r="H758" s="44">
        <v>6641.4</v>
      </c>
      <c r="I758" s="44"/>
      <c r="J758" s="44">
        <f t="shared" ref="J758" si="11">K758/12</f>
        <v>2365.19</v>
      </c>
      <c r="K758" s="44">
        <f t="shared" ref="K758" si="12">SUM(E758:I758)</f>
        <v>28382.32</v>
      </c>
      <c r="L758" s="46">
        <f t="shared" ref="L758" si="13">SUM(E758:J758)</f>
        <v>30747.51</v>
      </c>
      <c r="M758" s="117"/>
      <c r="N758" s="119">
        <f t="shared" ref="N758" si="14">K758</f>
        <v>28382.32</v>
      </c>
      <c r="O758" s="119">
        <f t="shared" ref="O758" si="15">E758+F758+G758+I758</f>
        <v>21740.92</v>
      </c>
      <c r="P758" s="119"/>
      <c r="Q758" s="119">
        <f t="shared" ref="Q758" si="16">L758+(IF(P758&gt;O758*0.18,P758,O758*0.18))</f>
        <v>34660.879999999997</v>
      </c>
      <c r="R758" s="119">
        <f t="shared" ref="R758" si="17">N758+O758*0.18</f>
        <v>32295.69</v>
      </c>
      <c r="S758" s="47"/>
    </row>
    <row r="759" spans="1:19" ht="9" customHeight="1" x14ac:dyDescent="0.2">
      <c r="A759" s="530"/>
      <c r="B759" s="530"/>
      <c r="C759" s="48" t="s">
        <v>4</v>
      </c>
      <c r="D759" s="49">
        <v>20</v>
      </c>
      <c r="E759" s="61">
        <f t="shared" si="0"/>
        <v>42096291</v>
      </c>
      <c r="F759" s="50">
        <f t="shared" ref="F759:L759" si="18">F758*1936.27</f>
        <v>0</v>
      </c>
      <c r="G759" s="50">
        <f t="shared" si="18"/>
        <v>0</v>
      </c>
      <c r="H759" s="61">
        <f t="shared" si="0"/>
        <v>12859544</v>
      </c>
      <c r="I759" s="61">
        <f t="shared" si="18"/>
        <v>0</v>
      </c>
      <c r="J759" s="51">
        <f t="shared" si="18"/>
        <v>4579646</v>
      </c>
      <c r="K759" s="61">
        <f t="shared" si="18"/>
        <v>54955835</v>
      </c>
      <c r="L759" s="61">
        <f t="shared" si="18"/>
        <v>59535481</v>
      </c>
      <c r="M759" s="118"/>
      <c r="N759" s="120">
        <f t="shared" ref="N759:R759" si="19">N758*1936.27</f>
        <v>54955835</v>
      </c>
      <c r="O759" s="120">
        <f t="shared" si="19"/>
        <v>42096291</v>
      </c>
      <c r="P759" s="123">
        <f t="shared" si="19"/>
        <v>0</v>
      </c>
      <c r="Q759" s="120">
        <f t="shared" si="19"/>
        <v>67112822</v>
      </c>
      <c r="R759" s="120">
        <f t="shared" si="19"/>
        <v>62533176</v>
      </c>
      <c r="S759" s="47"/>
    </row>
    <row r="760" spans="1:19" ht="12.75" customHeight="1" x14ac:dyDescent="0.2">
      <c r="A760" s="530"/>
      <c r="B760" s="530"/>
      <c r="C760" s="53" t="s">
        <v>3</v>
      </c>
      <c r="D760" s="54">
        <v>21</v>
      </c>
      <c r="E760" s="44">
        <v>24335.09</v>
      </c>
      <c r="F760" s="44">
        <v>0</v>
      </c>
      <c r="G760" s="44"/>
      <c r="H760" s="44">
        <v>6641.4</v>
      </c>
      <c r="I760" s="44"/>
      <c r="J760" s="44">
        <f t="shared" ref="J760" si="20">K760/12</f>
        <v>2581.37</v>
      </c>
      <c r="K760" s="44">
        <f t="shared" ref="K760" si="21">SUM(E760:I760)</f>
        <v>30976.49</v>
      </c>
      <c r="L760" s="46">
        <f t="shared" ref="L760" si="22">SUM(E760:J760)</f>
        <v>33557.86</v>
      </c>
      <c r="M760" s="117"/>
      <c r="N760" s="119">
        <f t="shared" ref="N760" si="23">K760</f>
        <v>30976.49</v>
      </c>
      <c r="O760" s="119">
        <f t="shared" ref="O760" si="24">E760+F760+G760+I760</f>
        <v>24335.09</v>
      </c>
      <c r="P760" s="119"/>
      <c r="Q760" s="119">
        <f t="shared" ref="Q760" si="25">L760+(IF(P760&gt;O760*0.18,P760,O760*0.18))</f>
        <v>37938.18</v>
      </c>
      <c r="R760" s="119">
        <f t="shared" ref="R760" si="26">N760+O760*0.18</f>
        <v>35356.81</v>
      </c>
      <c r="S760" s="47"/>
    </row>
    <row r="761" spans="1:19" ht="9" customHeight="1" x14ac:dyDescent="0.2">
      <c r="A761" s="530"/>
      <c r="B761" s="530"/>
      <c r="C761" s="48" t="s">
        <v>4</v>
      </c>
      <c r="D761" s="49">
        <v>27</v>
      </c>
      <c r="E761" s="61">
        <f t="shared" si="0"/>
        <v>47119305</v>
      </c>
      <c r="F761" s="50">
        <f t="shared" ref="F761:L761" si="27">F760*1936.27</f>
        <v>0</v>
      </c>
      <c r="G761" s="50">
        <f t="shared" si="27"/>
        <v>0</v>
      </c>
      <c r="H761" s="61">
        <f t="shared" si="0"/>
        <v>12859544</v>
      </c>
      <c r="I761" s="61">
        <f t="shared" si="27"/>
        <v>0</v>
      </c>
      <c r="J761" s="51">
        <f t="shared" si="27"/>
        <v>4998229</v>
      </c>
      <c r="K761" s="61">
        <f t="shared" si="27"/>
        <v>59978848</v>
      </c>
      <c r="L761" s="61">
        <f t="shared" si="27"/>
        <v>64977078</v>
      </c>
      <c r="M761" s="118"/>
      <c r="N761" s="120">
        <f t="shared" ref="N761:R761" si="28">N760*1936.27</f>
        <v>59978848</v>
      </c>
      <c r="O761" s="120">
        <f t="shared" si="28"/>
        <v>47119305</v>
      </c>
      <c r="P761" s="123">
        <f t="shared" si="28"/>
        <v>0</v>
      </c>
      <c r="Q761" s="120">
        <f t="shared" si="28"/>
        <v>73458560</v>
      </c>
      <c r="R761" s="120">
        <f t="shared" si="28"/>
        <v>68460330</v>
      </c>
      <c r="S761" s="47"/>
    </row>
    <row r="762" spans="1:19" ht="12.75" customHeight="1" x14ac:dyDescent="0.2">
      <c r="A762" s="530"/>
      <c r="B762" s="530"/>
      <c r="C762" s="53" t="s">
        <v>3</v>
      </c>
      <c r="D762" s="54">
        <v>28</v>
      </c>
      <c r="E762" s="44">
        <v>27009.73</v>
      </c>
      <c r="F762" s="44">
        <v>0</v>
      </c>
      <c r="G762" s="44"/>
      <c r="H762" s="44">
        <v>6641.4</v>
      </c>
      <c r="I762" s="44"/>
      <c r="J762" s="44">
        <f t="shared" ref="J762" si="29">K762/12</f>
        <v>2804.26</v>
      </c>
      <c r="K762" s="44">
        <f t="shared" ref="K762" si="30">SUM(E762:I762)</f>
        <v>33651.129999999997</v>
      </c>
      <c r="L762" s="46">
        <f t="shared" ref="L762" si="31">SUM(E762:J762)</f>
        <v>36455.39</v>
      </c>
      <c r="M762" s="117"/>
      <c r="N762" s="119">
        <f t="shared" ref="N762" si="32">K762</f>
        <v>33651.129999999997</v>
      </c>
      <c r="O762" s="119">
        <f t="shared" ref="O762" si="33">E762+F762+G762+I762</f>
        <v>27009.73</v>
      </c>
      <c r="P762" s="119"/>
      <c r="Q762" s="119">
        <f t="shared" ref="Q762" si="34">L762+(IF(P762&gt;O762*0.18,P762,O762*0.18))</f>
        <v>41317.14</v>
      </c>
      <c r="R762" s="119">
        <f t="shared" ref="R762" si="35">N762+O762*0.18</f>
        <v>38512.879999999997</v>
      </c>
      <c r="S762" s="47"/>
    </row>
    <row r="763" spans="1:19" ht="9" customHeight="1" x14ac:dyDescent="0.2">
      <c r="A763" s="530"/>
      <c r="B763" s="530"/>
      <c r="C763" s="48" t="s">
        <v>4</v>
      </c>
      <c r="D763" s="49">
        <v>34</v>
      </c>
      <c r="E763" s="61">
        <f t="shared" si="0"/>
        <v>52298130</v>
      </c>
      <c r="F763" s="50">
        <f t="shared" ref="F763:L763" si="36">F762*1936.27</f>
        <v>0</v>
      </c>
      <c r="G763" s="50">
        <f t="shared" si="36"/>
        <v>0</v>
      </c>
      <c r="H763" s="61">
        <f t="shared" si="0"/>
        <v>12859544</v>
      </c>
      <c r="I763" s="61">
        <f t="shared" si="36"/>
        <v>0</v>
      </c>
      <c r="J763" s="51">
        <f t="shared" si="36"/>
        <v>5429805</v>
      </c>
      <c r="K763" s="61">
        <f t="shared" si="36"/>
        <v>65157673</v>
      </c>
      <c r="L763" s="61">
        <f t="shared" si="36"/>
        <v>70587478</v>
      </c>
      <c r="M763" s="118"/>
      <c r="N763" s="120">
        <f t="shared" ref="N763:R763" si="37">N762*1936.27</f>
        <v>65157673</v>
      </c>
      <c r="O763" s="120">
        <f t="shared" si="37"/>
        <v>52298130</v>
      </c>
      <c r="P763" s="123">
        <f t="shared" si="37"/>
        <v>0</v>
      </c>
      <c r="Q763" s="120">
        <f t="shared" si="37"/>
        <v>80001139</v>
      </c>
      <c r="R763" s="120">
        <f t="shared" si="37"/>
        <v>74571334</v>
      </c>
      <c r="S763" s="47"/>
    </row>
    <row r="764" spans="1:19" ht="12.75" customHeight="1" x14ac:dyDescent="0.2">
      <c r="A764" s="530"/>
      <c r="B764" s="530"/>
      <c r="C764" s="53" t="s">
        <v>3</v>
      </c>
      <c r="D764" s="54">
        <v>35</v>
      </c>
      <c r="E764" s="44">
        <v>29602.58</v>
      </c>
      <c r="F764" s="44">
        <v>0</v>
      </c>
      <c r="G764" s="44"/>
      <c r="H764" s="44">
        <v>6641.4</v>
      </c>
      <c r="I764" s="44"/>
      <c r="J764" s="44">
        <f t="shared" ref="J764" si="38">K764/12</f>
        <v>3020.33</v>
      </c>
      <c r="K764" s="44">
        <f t="shared" ref="K764" si="39">SUM(E764:I764)</f>
        <v>36243.980000000003</v>
      </c>
      <c r="L764" s="46">
        <f t="shared" ref="L764" si="40">SUM(E764:J764)</f>
        <v>39264.31</v>
      </c>
      <c r="M764" s="117"/>
      <c r="N764" s="119">
        <f t="shared" ref="N764" si="41">K764</f>
        <v>36243.980000000003</v>
      </c>
      <c r="O764" s="119">
        <f t="shared" ref="O764" si="42">E764+F764+G764+I764</f>
        <v>29602.58</v>
      </c>
      <c r="P764" s="119"/>
      <c r="Q764" s="119">
        <f t="shared" ref="Q764" si="43">L764+(IF(P764&gt;O764*0.18,P764,O764*0.18))</f>
        <v>44592.77</v>
      </c>
      <c r="R764" s="119">
        <f t="shared" ref="R764" si="44">N764+O764*0.18</f>
        <v>41572.44</v>
      </c>
      <c r="S764" s="47"/>
    </row>
    <row r="765" spans="1:19" ht="9" customHeight="1" x14ac:dyDescent="0.2">
      <c r="A765" s="531"/>
      <c r="B765" s="531"/>
      <c r="C765" s="58" t="s">
        <v>4</v>
      </c>
      <c r="D765" s="59"/>
      <c r="E765" s="61">
        <f t="shared" si="0"/>
        <v>57318588</v>
      </c>
      <c r="F765" s="50">
        <f t="shared" ref="F765:L765" si="45">F764*1936.27</f>
        <v>0</v>
      </c>
      <c r="G765" s="50">
        <f t="shared" si="45"/>
        <v>0</v>
      </c>
      <c r="H765" s="61">
        <f t="shared" si="0"/>
        <v>12859544</v>
      </c>
      <c r="I765" s="61">
        <f t="shared" si="45"/>
        <v>0</v>
      </c>
      <c r="J765" s="51">
        <f t="shared" si="45"/>
        <v>5848174</v>
      </c>
      <c r="K765" s="61">
        <f t="shared" si="45"/>
        <v>70178131</v>
      </c>
      <c r="L765" s="61">
        <f t="shared" si="45"/>
        <v>76026306</v>
      </c>
      <c r="M765" s="118"/>
      <c r="N765" s="120">
        <f t="shared" ref="N765:R765" si="46">N764*1936.27</f>
        <v>70178131</v>
      </c>
      <c r="O765" s="120">
        <f t="shared" si="46"/>
        <v>57318588</v>
      </c>
      <c r="P765" s="123">
        <f t="shared" si="46"/>
        <v>0</v>
      </c>
      <c r="Q765" s="120">
        <f t="shared" si="46"/>
        <v>86343643</v>
      </c>
      <c r="R765" s="120">
        <f t="shared" si="46"/>
        <v>80495468</v>
      </c>
      <c r="S765" s="47"/>
    </row>
    <row r="766" spans="1:19" ht="12.75" customHeight="1" x14ac:dyDescent="0.2">
      <c r="A766" s="492">
        <f>B754+1</f>
        <v>43831</v>
      </c>
      <c r="B766" s="492">
        <v>44196</v>
      </c>
      <c r="C766" s="42" t="s">
        <v>3</v>
      </c>
      <c r="D766" s="43">
        <v>0</v>
      </c>
      <c r="E766" s="44">
        <v>16746.849999999999</v>
      </c>
      <c r="F766" s="44">
        <v>0</v>
      </c>
      <c r="G766" s="44"/>
      <c r="H766" s="44">
        <v>6641.4</v>
      </c>
      <c r="I766" s="44"/>
      <c r="J766" s="44">
        <f t="shared" ref="J766" si="47">K766/12</f>
        <v>1949.02</v>
      </c>
      <c r="K766" s="44">
        <f t="shared" ref="K766" si="48">SUM(E766:I766)</f>
        <v>23388.25</v>
      </c>
      <c r="L766" s="46">
        <f t="shared" ref="L766" si="49">SUM(E766:J766)</f>
        <v>25337.27</v>
      </c>
      <c r="M766" s="117"/>
      <c r="N766" s="119">
        <f t="shared" ref="N766" si="50">K766</f>
        <v>23388.25</v>
      </c>
      <c r="O766" s="119">
        <f t="shared" ref="O766" si="51">E766+F766+G766+I766</f>
        <v>16746.849999999999</v>
      </c>
      <c r="P766" s="119"/>
      <c r="Q766" s="119">
        <f t="shared" ref="Q766" si="52">L766+(IF(P766&gt;O766*0.18,P766,O766*0.18))</f>
        <v>28351.7</v>
      </c>
      <c r="R766" s="119">
        <f t="shared" ref="R766" si="53">N766+O766*0.18</f>
        <v>26402.68</v>
      </c>
      <c r="S766" s="47"/>
    </row>
    <row r="767" spans="1:19" ht="9" customHeight="1" x14ac:dyDescent="0.2">
      <c r="A767" s="493"/>
      <c r="B767" s="493"/>
      <c r="C767" s="48" t="s">
        <v>4</v>
      </c>
      <c r="D767" s="49">
        <v>8</v>
      </c>
      <c r="E767" s="61">
        <f t="shared" ref="E767:E777" si="54">E766*1936.27</f>
        <v>32426423</v>
      </c>
      <c r="F767" s="50">
        <f t="shared" ref="F767" si="55">F766*1936.27</f>
        <v>0</v>
      </c>
      <c r="G767" s="50">
        <f t="shared" ref="G767" si="56">G766*1936.27</f>
        <v>0</v>
      </c>
      <c r="H767" s="61">
        <f t="shared" ref="H767" si="57">H766*1936.27</f>
        <v>12859544</v>
      </c>
      <c r="I767" s="61">
        <f t="shared" ref="I767" si="58">I766*1936.27</f>
        <v>0</v>
      </c>
      <c r="J767" s="51">
        <f t="shared" ref="J767" si="59">J766*1936.27</f>
        <v>3773829</v>
      </c>
      <c r="K767" s="61">
        <f t="shared" ref="K767" si="60">K766*1936.27</f>
        <v>45285967</v>
      </c>
      <c r="L767" s="61">
        <f t="shared" ref="L767" si="61">L766*1936.27</f>
        <v>49059796</v>
      </c>
      <c r="M767" s="118"/>
      <c r="N767" s="120">
        <f t="shared" ref="N767" si="62">N766*1936.27</f>
        <v>45285967</v>
      </c>
      <c r="O767" s="120">
        <f t="shared" ref="O767" si="63">O766*1936.27</f>
        <v>32426423</v>
      </c>
      <c r="P767" s="123">
        <f t="shared" ref="P767" si="64">P766*1936.27</f>
        <v>0</v>
      </c>
      <c r="Q767" s="120">
        <f t="shared" ref="Q767" si="65">Q766*1936.27</f>
        <v>54896546</v>
      </c>
      <c r="R767" s="120">
        <f t="shared" ref="R767" si="66">R766*1936.27</f>
        <v>51122717</v>
      </c>
      <c r="S767" s="47"/>
    </row>
    <row r="768" spans="1:19" ht="12.75" customHeight="1" x14ac:dyDescent="0.2">
      <c r="A768" s="530">
        <f>A766</f>
        <v>43831</v>
      </c>
      <c r="B768" s="530">
        <f>B766</f>
        <v>44196</v>
      </c>
      <c r="C768" s="53" t="s">
        <v>3</v>
      </c>
      <c r="D768" s="54">
        <v>9</v>
      </c>
      <c r="E768" s="44">
        <v>19511.72</v>
      </c>
      <c r="F768" s="44">
        <v>0</v>
      </c>
      <c r="G768" s="44"/>
      <c r="H768" s="44">
        <v>6641.4</v>
      </c>
      <c r="I768" s="44"/>
      <c r="J768" s="44">
        <f t="shared" ref="J768:J780" si="67">K768/12</f>
        <v>2179.4299999999998</v>
      </c>
      <c r="K768" s="44">
        <f t="shared" ref="K768" si="68">SUM(E768:I768)</f>
        <v>26153.119999999999</v>
      </c>
      <c r="L768" s="46">
        <f t="shared" ref="L768" si="69">SUM(E768:J768)</f>
        <v>28332.55</v>
      </c>
      <c r="M768" s="117"/>
      <c r="N768" s="119">
        <f t="shared" ref="N768" si="70">K768</f>
        <v>26153.119999999999</v>
      </c>
      <c r="O768" s="119">
        <f t="shared" ref="O768" si="71">E768+F768+G768+I768</f>
        <v>19511.72</v>
      </c>
      <c r="P768" s="119"/>
      <c r="Q768" s="119">
        <f t="shared" ref="Q768" si="72">L768+(IF(P768&gt;O768*0.18,P768,O768*0.18))</f>
        <v>31844.66</v>
      </c>
      <c r="R768" s="119">
        <f t="shared" ref="R768" si="73">N768+O768*0.18</f>
        <v>29665.23</v>
      </c>
      <c r="S768" s="47"/>
    </row>
    <row r="769" spans="1:19" ht="9" customHeight="1" x14ac:dyDescent="0.2">
      <c r="A769" s="530"/>
      <c r="B769" s="530"/>
      <c r="C769" s="48" t="s">
        <v>4</v>
      </c>
      <c r="D769" s="49">
        <v>14</v>
      </c>
      <c r="E769" s="61">
        <f t="shared" si="54"/>
        <v>37779958</v>
      </c>
      <c r="F769" s="50">
        <f t="shared" ref="F769" si="74">F768*1936.27</f>
        <v>0</v>
      </c>
      <c r="G769" s="50">
        <f t="shared" ref="G769" si="75">G768*1936.27</f>
        <v>0</v>
      </c>
      <c r="H769" s="61">
        <f t="shared" ref="H769" si="76">H768*1936.27</f>
        <v>12859544</v>
      </c>
      <c r="I769" s="61">
        <f t="shared" ref="I769" si="77">I768*1936.27</f>
        <v>0</v>
      </c>
      <c r="J769" s="51">
        <f t="shared" ref="J769" si="78">J768*1936.27</f>
        <v>4219965</v>
      </c>
      <c r="K769" s="61">
        <f t="shared" ref="K769" si="79">K768*1936.27</f>
        <v>50639502</v>
      </c>
      <c r="L769" s="61">
        <f t="shared" ref="L769" si="80">L768*1936.27</f>
        <v>54859467</v>
      </c>
      <c r="M769" s="118"/>
      <c r="N769" s="120">
        <f t="shared" ref="N769" si="81">N768*1936.27</f>
        <v>50639502</v>
      </c>
      <c r="O769" s="120">
        <f t="shared" ref="O769" si="82">O768*1936.27</f>
        <v>37779958</v>
      </c>
      <c r="P769" s="123">
        <f t="shared" ref="P769" si="83">P768*1936.27</f>
        <v>0</v>
      </c>
      <c r="Q769" s="120">
        <f t="shared" ref="Q769" si="84">Q768*1936.27</f>
        <v>61659860</v>
      </c>
      <c r="R769" s="120">
        <f t="shared" ref="R769" si="85">R768*1936.27</f>
        <v>57439895</v>
      </c>
      <c r="S769" s="47"/>
    </row>
    <row r="770" spans="1:19" ht="12.75" customHeight="1" x14ac:dyDescent="0.2">
      <c r="A770" s="530"/>
      <c r="B770" s="530"/>
      <c r="C770" s="53" t="s">
        <v>3</v>
      </c>
      <c r="D770" s="54">
        <v>15</v>
      </c>
      <c r="E770" s="44">
        <v>21960.52</v>
      </c>
      <c r="F770" s="44">
        <v>0</v>
      </c>
      <c r="G770" s="44"/>
      <c r="H770" s="44">
        <v>6641.4</v>
      </c>
      <c r="I770" s="44"/>
      <c r="J770" s="44">
        <f t="shared" ref="J770:J782" si="86">K770/12</f>
        <v>2383.4899999999998</v>
      </c>
      <c r="K770" s="44">
        <f t="shared" ref="K770" si="87">SUM(E770:I770)</f>
        <v>28601.919999999998</v>
      </c>
      <c r="L770" s="46">
        <f t="shared" ref="L770" si="88">SUM(E770:J770)</f>
        <v>30985.41</v>
      </c>
      <c r="M770" s="117"/>
      <c r="N770" s="119">
        <f t="shared" ref="N770" si="89">K770</f>
        <v>28601.919999999998</v>
      </c>
      <c r="O770" s="119">
        <f t="shared" ref="O770" si="90">E770+F770+G770+I770</f>
        <v>21960.52</v>
      </c>
      <c r="P770" s="119"/>
      <c r="Q770" s="119">
        <f t="shared" ref="Q770" si="91">L770+(IF(P770&gt;O770*0.18,P770,O770*0.18))</f>
        <v>34938.300000000003</v>
      </c>
      <c r="R770" s="119">
        <f t="shared" ref="R770" si="92">N770+O770*0.18</f>
        <v>32554.81</v>
      </c>
      <c r="S770" s="47"/>
    </row>
    <row r="771" spans="1:19" ht="9" customHeight="1" x14ac:dyDescent="0.2">
      <c r="A771" s="530"/>
      <c r="B771" s="530"/>
      <c r="C771" s="48" t="s">
        <v>4</v>
      </c>
      <c r="D771" s="49">
        <v>20</v>
      </c>
      <c r="E771" s="61">
        <f t="shared" si="54"/>
        <v>42521496</v>
      </c>
      <c r="F771" s="50">
        <f t="shared" ref="F771" si="93">F770*1936.27</f>
        <v>0</v>
      </c>
      <c r="G771" s="50">
        <f t="shared" ref="G771" si="94">G770*1936.27</f>
        <v>0</v>
      </c>
      <c r="H771" s="61">
        <f t="shared" ref="H771" si="95">H770*1936.27</f>
        <v>12859544</v>
      </c>
      <c r="I771" s="61">
        <f t="shared" ref="I771" si="96">I770*1936.27</f>
        <v>0</v>
      </c>
      <c r="J771" s="51">
        <f t="shared" ref="J771" si="97">J770*1936.27</f>
        <v>4615080</v>
      </c>
      <c r="K771" s="61">
        <f t="shared" ref="K771" si="98">K770*1936.27</f>
        <v>55381040</v>
      </c>
      <c r="L771" s="61">
        <f t="shared" ref="L771" si="99">L770*1936.27</f>
        <v>59996120</v>
      </c>
      <c r="M771" s="118"/>
      <c r="N771" s="120">
        <f t="shared" ref="N771" si="100">N770*1936.27</f>
        <v>55381040</v>
      </c>
      <c r="O771" s="120">
        <f t="shared" ref="O771" si="101">O770*1936.27</f>
        <v>42521496</v>
      </c>
      <c r="P771" s="123">
        <f t="shared" ref="P771" si="102">P770*1936.27</f>
        <v>0</v>
      </c>
      <c r="Q771" s="120">
        <f t="shared" ref="Q771" si="103">Q770*1936.27</f>
        <v>67649982</v>
      </c>
      <c r="R771" s="120">
        <f t="shared" ref="R771" si="104">R770*1936.27</f>
        <v>63034902</v>
      </c>
      <c r="S771" s="47"/>
    </row>
    <row r="772" spans="1:19" ht="12.75" customHeight="1" x14ac:dyDescent="0.2">
      <c r="A772" s="530"/>
      <c r="B772" s="530"/>
      <c r="C772" s="53" t="s">
        <v>3</v>
      </c>
      <c r="D772" s="54">
        <v>21</v>
      </c>
      <c r="E772" s="44">
        <v>24575.09</v>
      </c>
      <c r="F772" s="44">
        <v>0</v>
      </c>
      <c r="G772" s="44"/>
      <c r="H772" s="44">
        <v>6641.4</v>
      </c>
      <c r="I772" s="44"/>
      <c r="J772" s="44">
        <f t="shared" ref="J772:J784" si="105">K772/12</f>
        <v>2601.37</v>
      </c>
      <c r="K772" s="44">
        <f t="shared" ref="K772" si="106">SUM(E772:I772)</f>
        <v>31216.49</v>
      </c>
      <c r="L772" s="46">
        <f t="shared" ref="L772" si="107">SUM(E772:J772)</f>
        <v>33817.86</v>
      </c>
      <c r="M772" s="117"/>
      <c r="N772" s="119">
        <f t="shared" ref="N772" si="108">K772</f>
        <v>31216.49</v>
      </c>
      <c r="O772" s="119">
        <f t="shared" ref="O772" si="109">E772+F772+G772+I772</f>
        <v>24575.09</v>
      </c>
      <c r="P772" s="119"/>
      <c r="Q772" s="119">
        <f t="shared" ref="Q772" si="110">L772+(IF(P772&gt;O772*0.18,P772,O772*0.18))</f>
        <v>38241.379999999997</v>
      </c>
      <c r="R772" s="119">
        <f t="shared" ref="R772" si="111">N772+O772*0.18</f>
        <v>35640.01</v>
      </c>
      <c r="S772" s="47"/>
    </row>
    <row r="773" spans="1:19" ht="9" customHeight="1" x14ac:dyDescent="0.2">
      <c r="A773" s="530"/>
      <c r="B773" s="530"/>
      <c r="C773" s="48" t="s">
        <v>4</v>
      </c>
      <c r="D773" s="49">
        <v>27</v>
      </c>
      <c r="E773" s="61">
        <f t="shared" si="54"/>
        <v>47584010</v>
      </c>
      <c r="F773" s="50">
        <f t="shared" ref="F773" si="112">F772*1936.27</f>
        <v>0</v>
      </c>
      <c r="G773" s="50">
        <f t="shared" ref="G773" si="113">G772*1936.27</f>
        <v>0</v>
      </c>
      <c r="H773" s="61">
        <f t="shared" ref="H773" si="114">H772*1936.27</f>
        <v>12859544</v>
      </c>
      <c r="I773" s="61">
        <f t="shared" ref="I773" si="115">I772*1936.27</f>
        <v>0</v>
      </c>
      <c r="J773" s="51">
        <f t="shared" ref="J773" si="116">J772*1936.27</f>
        <v>5036955</v>
      </c>
      <c r="K773" s="61">
        <f t="shared" ref="K773" si="117">K772*1936.27</f>
        <v>60443553</v>
      </c>
      <c r="L773" s="61">
        <f t="shared" ref="L773" si="118">L772*1936.27</f>
        <v>65480508</v>
      </c>
      <c r="M773" s="118"/>
      <c r="N773" s="120">
        <f t="shared" ref="N773" si="119">N772*1936.27</f>
        <v>60443553</v>
      </c>
      <c r="O773" s="120">
        <f t="shared" ref="O773" si="120">O772*1936.27</f>
        <v>47584010</v>
      </c>
      <c r="P773" s="123">
        <f t="shared" ref="P773" si="121">P772*1936.27</f>
        <v>0</v>
      </c>
      <c r="Q773" s="120">
        <f t="shared" ref="Q773" si="122">Q772*1936.27</f>
        <v>74045637</v>
      </c>
      <c r="R773" s="120">
        <f t="shared" ref="R773" si="123">R772*1936.27</f>
        <v>69008682</v>
      </c>
      <c r="S773" s="47"/>
    </row>
    <row r="774" spans="1:19" ht="12.75" customHeight="1" x14ac:dyDescent="0.2">
      <c r="A774" s="530"/>
      <c r="B774" s="530"/>
      <c r="C774" s="53" t="s">
        <v>3</v>
      </c>
      <c r="D774" s="54">
        <v>28</v>
      </c>
      <c r="E774" s="44">
        <v>27270.13</v>
      </c>
      <c r="F774" s="44">
        <v>0</v>
      </c>
      <c r="G774" s="44"/>
      <c r="H774" s="44">
        <v>6641.4</v>
      </c>
      <c r="I774" s="44"/>
      <c r="J774" s="44">
        <f t="shared" ref="J774:J786" si="124">K774/12</f>
        <v>2825.96</v>
      </c>
      <c r="K774" s="44">
        <f t="shared" ref="K774" si="125">SUM(E774:I774)</f>
        <v>33911.53</v>
      </c>
      <c r="L774" s="46">
        <f t="shared" ref="L774" si="126">SUM(E774:J774)</f>
        <v>36737.49</v>
      </c>
      <c r="M774" s="117"/>
      <c r="N774" s="119">
        <f t="shared" ref="N774" si="127">K774</f>
        <v>33911.53</v>
      </c>
      <c r="O774" s="119">
        <f t="shared" ref="O774" si="128">E774+F774+G774+I774</f>
        <v>27270.13</v>
      </c>
      <c r="P774" s="119"/>
      <c r="Q774" s="119">
        <f t="shared" ref="Q774" si="129">L774+(IF(P774&gt;O774*0.18,P774,O774*0.18))</f>
        <v>41646.11</v>
      </c>
      <c r="R774" s="119">
        <f t="shared" ref="R774" si="130">N774+O774*0.18</f>
        <v>38820.15</v>
      </c>
      <c r="S774" s="47"/>
    </row>
    <row r="775" spans="1:19" ht="9" customHeight="1" x14ac:dyDescent="0.2">
      <c r="A775" s="530"/>
      <c r="B775" s="530"/>
      <c r="C775" s="48" t="s">
        <v>4</v>
      </c>
      <c r="D775" s="49">
        <v>34</v>
      </c>
      <c r="E775" s="61">
        <f t="shared" si="54"/>
        <v>52802335</v>
      </c>
      <c r="F775" s="50">
        <f t="shared" ref="F775" si="131">F774*1936.27</f>
        <v>0</v>
      </c>
      <c r="G775" s="50">
        <f t="shared" ref="G775" si="132">G774*1936.27</f>
        <v>0</v>
      </c>
      <c r="H775" s="61">
        <f t="shared" ref="H775" si="133">H774*1936.27</f>
        <v>12859544</v>
      </c>
      <c r="I775" s="61">
        <f t="shared" ref="I775" si="134">I774*1936.27</f>
        <v>0</v>
      </c>
      <c r="J775" s="51">
        <f t="shared" ref="J775" si="135">J774*1936.27</f>
        <v>5471822</v>
      </c>
      <c r="K775" s="61">
        <f t="shared" ref="K775" si="136">K774*1936.27</f>
        <v>65661878</v>
      </c>
      <c r="L775" s="61">
        <f t="shared" ref="L775" si="137">L774*1936.27</f>
        <v>71133700</v>
      </c>
      <c r="M775" s="118"/>
      <c r="N775" s="120">
        <f t="shared" ref="N775" si="138">N774*1936.27</f>
        <v>65661878</v>
      </c>
      <c r="O775" s="120">
        <f t="shared" ref="O775" si="139">O774*1936.27</f>
        <v>52802335</v>
      </c>
      <c r="P775" s="123">
        <f t="shared" ref="P775" si="140">P774*1936.27</f>
        <v>0</v>
      </c>
      <c r="Q775" s="120">
        <f t="shared" ref="Q775" si="141">Q774*1936.27</f>
        <v>80638113</v>
      </c>
      <c r="R775" s="120">
        <f t="shared" ref="R775" si="142">R774*1936.27</f>
        <v>75166292</v>
      </c>
      <c r="S775" s="47"/>
    </row>
    <row r="776" spans="1:19" ht="12.75" customHeight="1" x14ac:dyDescent="0.2">
      <c r="A776" s="530"/>
      <c r="B776" s="530"/>
      <c r="C776" s="53" t="s">
        <v>3</v>
      </c>
      <c r="D776" s="54">
        <v>35</v>
      </c>
      <c r="E776" s="44">
        <v>29883.38</v>
      </c>
      <c r="F776" s="44">
        <v>0</v>
      </c>
      <c r="G776" s="44"/>
      <c r="H776" s="44">
        <v>6641.4</v>
      </c>
      <c r="I776" s="44"/>
      <c r="J776" s="44">
        <f t="shared" ref="J776:J824" si="143">K776/12</f>
        <v>3043.73</v>
      </c>
      <c r="K776" s="44">
        <f t="shared" ref="K776" si="144">SUM(E776:I776)</f>
        <v>36524.78</v>
      </c>
      <c r="L776" s="46">
        <f t="shared" ref="L776" si="145">SUM(E776:J776)</f>
        <v>39568.51</v>
      </c>
      <c r="M776" s="117"/>
      <c r="N776" s="119">
        <f t="shared" ref="N776" si="146">K776</f>
        <v>36524.78</v>
      </c>
      <c r="O776" s="119">
        <f t="shared" ref="O776" si="147">E776+F776+G776+I776</f>
        <v>29883.38</v>
      </c>
      <c r="P776" s="119"/>
      <c r="Q776" s="119">
        <f t="shared" ref="Q776" si="148">L776+(IF(P776&gt;O776*0.18,P776,O776*0.18))</f>
        <v>44947.519999999997</v>
      </c>
      <c r="R776" s="119">
        <f t="shared" ref="R776" si="149">N776+O776*0.18</f>
        <v>41903.79</v>
      </c>
      <c r="S776" s="47"/>
    </row>
    <row r="777" spans="1:19" ht="9" customHeight="1" x14ac:dyDescent="0.2">
      <c r="A777" s="531"/>
      <c r="B777" s="531"/>
      <c r="C777" s="58" t="s">
        <v>4</v>
      </c>
      <c r="D777" s="59"/>
      <c r="E777" s="61">
        <f t="shared" si="54"/>
        <v>57862292</v>
      </c>
      <c r="F777" s="50">
        <f t="shared" ref="F777" si="150">F776*1936.27</f>
        <v>0</v>
      </c>
      <c r="G777" s="50">
        <f t="shared" ref="G777" si="151">G776*1936.27</f>
        <v>0</v>
      </c>
      <c r="H777" s="61">
        <f t="shared" ref="H777" si="152">H776*1936.27</f>
        <v>12859544</v>
      </c>
      <c r="I777" s="61">
        <f t="shared" ref="I777" si="153">I776*1936.27</f>
        <v>0</v>
      </c>
      <c r="J777" s="51">
        <f t="shared" ref="J777" si="154">J776*1936.27</f>
        <v>5893483</v>
      </c>
      <c r="K777" s="61">
        <f t="shared" ref="K777" si="155">K776*1936.27</f>
        <v>70721836</v>
      </c>
      <c r="L777" s="61">
        <f t="shared" ref="L777" si="156">L776*1936.27</f>
        <v>76615319</v>
      </c>
      <c r="M777" s="118"/>
      <c r="N777" s="120">
        <f t="shared" ref="N777" si="157">N776*1936.27</f>
        <v>70721836</v>
      </c>
      <c r="O777" s="120">
        <f t="shared" ref="O777" si="158">O776*1936.27</f>
        <v>57862292</v>
      </c>
      <c r="P777" s="123">
        <f t="shared" ref="P777" si="159">P776*1936.27</f>
        <v>0</v>
      </c>
      <c r="Q777" s="120">
        <f t="shared" ref="Q777" si="160">Q776*1936.27</f>
        <v>87030535</v>
      </c>
      <c r="R777" s="120">
        <f t="shared" ref="R777" si="161">R776*1936.27</f>
        <v>81137051</v>
      </c>
      <c r="S777" s="47"/>
    </row>
    <row r="778" spans="1:19" ht="12.75" customHeight="1" x14ac:dyDescent="0.2">
      <c r="A778" s="492">
        <f>B766+1</f>
        <v>44197</v>
      </c>
      <c r="B778" s="492">
        <v>44561</v>
      </c>
      <c r="C778" s="42" t="s">
        <v>3</v>
      </c>
      <c r="D778" s="43">
        <v>0</v>
      </c>
      <c r="E778" s="44">
        <v>17217.25</v>
      </c>
      <c r="F778" s="44">
        <v>0</v>
      </c>
      <c r="G778" s="44"/>
      <c r="H778" s="44">
        <v>6641.4</v>
      </c>
      <c r="I778" s="44"/>
      <c r="J778" s="44">
        <f t="shared" ref="J778" si="162">K778/12</f>
        <v>1988.22</v>
      </c>
      <c r="K778" s="44">
        <f t="shared" ref="K778" si="163">SUM(E778:I778)</f>
        <v>23858.65</v>
      </c>
      <c r="L778" s="46">
        <f t="shared" ref="L778" si="164">SUM(E778:J778)</f>
        <v>25846.87</v>
      </c>
      <c r="M778" s="117"/>
      <c r="N778" s="119">
        <f t="shared" ref="N778" si="165">K778</f>
        <v>23858.65</v>
      </c>
      <c r="O778" s="119">
        <f t="shared" ref="O778" si="166">E778+F778+G778+I778</f>
        <v>17217.25</v>
      </c>
      <c r="P778" s="119"/>
      <c r="Q778" s="119">
        <f t="shared" ref="Q778" si="167">L778+(IF(P778&gt;O778*0.18,P778,O778*0.18))</f>
        <v>28945.98</v>
      </c>
      <c r="R778" s="119">
        <f t="shared" ref="R778" si="168">N778+O778*0.18</f>
        <v>26957.759999999998</v>
      </c>
      <c r="S778" s="47"/>
    </row>
    <row r="779" spans="1:19" ht="9" customHeight="1" x14ac:dyDescent="0.2">
      <c r="A779" s="493"/>
      <c r="B779" s="493"/>
      <c r="C779" s="48" t="s">
        <v>4</v>
      </c>
      <c r="D779" s="49">
        <v>8</v>
      </c>
      <c r="E779" s="61">
        <f t="shared" ref="E779:E825" si="169">E778*1936.27</f>
        <v>33337245</v>
      </c>
      <c r="F779" s="50">
        <f t="shared" ref="F779" si="170">F778*1936.27</f>
        <v>0</v>
      </c>
      <c r="G779" s="50">
        <f t="shared" ref="G779" si="171">G778*1936.27</f>
        <v>0</v>
      </c>
      <c r="H779" s="61">
        <f t="shared" ref="H779" si="172">H778*1936.27</f>
        <v>12859544</v>
      </c>
      <c r="I779" s="61">
        <f t="shared" ref="I779" si="173">I778*1936.27</f>
        <v>0</v>
      </c>
      <c r="J779" s="51">
        <f t="shared" ref="J779" si="174">J778*1936.27</f>
        <v>3849731</v>
      </c>
      <c r="K779" s="61">
        <f t="shared" ref="K779" si="175">K778*1936.27</f>
        <v>46196788</v>
      </c>
      <c r="L779" s="61">
        <f t="shared" ref="L779" si="176">L778*1936.27</f>
        <v>50046519</v>
      </c>
      <c r="M779" s="118"/>
      <c r="N779" s="120">
        <f t="shared" ref="N779" si="177">N778*1936.27</f>
        <v>46196788</v>
      </c>
      <c r="O779" s="120">
        <f t="shared" ref="O779" si="178">O778*1936.27</f>
        <v>33337245</v>
      </c>
      <c r="P779" s="123">
        <f t="shared" ref="P779" si="179">P778*1936.27</f>
        <v>0</v>
      </c>
      <c r="Q779" s="120">
        <f t="shared" ref="Q779" si="180">Q778*1936.27</f>
        <v>56047233</v>
      </c>
      <c r="R779" s="120">
        <f t="shared" ref="R779" si="181">R778*1936.27</f>
        <v>52197502</v>
      </c>
      <c r="S779" s="47"/>
    </row>
    <row r="780" spans="1:19" ht="12.75" customHeight="1" x14ac:dyDescent="0.2">
      <c r="A780" s="530">
        <f>A778</f>
        <v>44197</v>
      </c>
      <c r="B780" s="530">
        <f>B778</f>
        <v>44561</v>
      </c>
      <c r="C780" s="53" t="s">
        <v>3</v>
      </c>
      <c r="D780" s="54">
        <v>9</v>
      </c>
      <c r="E780" s="44">
        <v>20031.32</v>
      </c>
      <c r="F780" s="44">
        <v>0</v>
      </c>
      <c r="G780" s="44"/>
      <c r="H780" s="44">
        <v>6641.4</v>
      </c>
      <c r="I780" s="44"/>
      <c r="J780" s="44">
        <f t="shared" si="67"/>
        <v>2222.73</v>
      </c>
      <c r="K780" s="44">
        <f t="shared" ref="K780" si="182">SUM(E780:I780)</f>
        <v>26672.720000000001</v>
      </c>
      <c r="L780" s="46">
        <f t="shared" ref="L780" si="183">SUM(E780:J780)</f>
        <v>28895.45</v>
      </c>
      <c r="M780" s="117"/>
      <c r="N780" s="119">
        <f t="shared" ref="N780" si="184">K780</f>
        <v>26672.720000000001</v>
      </c>
      <c r="O780" s="119">
        <f t="shared" ref="O780" si="185">E780+F780+G780+I780</f>
        <v>20031.32</v>
      </c>
      <c r="P780" s="119"/>
      <c r="Q780" s="119">
        <f t="shared" ref="Q780" si="186">L780+(IF(P780&gt;O780*0.18,P780,O780*0.18))</f>
        <v>32501.09</v>
      </c>
      <c r="R780" s="119">
        <f t="shared" ref="R780" si="187">N780+O780*0.18</f>
        <v>30278.36</v>
      </c>
      <c r="S780" s="47"/>
    </row>
    <row r="781" spans="1:19" ht="9" customHeight="1" x14ac:dyDescent="0.2">
      <c r="A781" s="530"/>
      <c r="B781" s="530"/>
      <c r="C781" s="48" t="s">
        <v>4</v>
      </c>
      <c r="D781" s="49">
        <v>14</v>
      </c>
      <c r="E781" s="61">
        <f t="shared" si="169"/>
        <v>38786044</v>
      </c>
      <c r="F781" s="50">
        <f t="shared" ref="F781" si="188">F780*1936.27</f>
        <v>0</v>
      </c>
      <c r="G781" s="50">
        <f t="shared" ref="G781" si="189">G780*1936.27</f>
        <v>0</v>
      </c>
      <c r="H781" s="61">
        <f t="shared" ref="H781" si="190">H780*1936.27</f>
        <v>12859544</v>
      </c>
      <c r="I781" s="61">
        <f t="shared" ref="I781" si="191">I780*1936.27</f>
        <v>0</v>
      </c>
      <c r="J781" s="51">
        <f t="shared" ref="J781" si="192">J780*1936.27</f>
        <v>4303805</v>
      </c>
      <c r="K781" s="61">
        <f t="shared" ref="K781" si="193">K780*1936.27</f>
        <v>51645588</v>
      </c>
      <c r="L781" s="61">
        <f t="shared" ref="L781" si="194">L780*1936.27</f>
        <v>55949393</v>
      </c>
      <c r="M781" s="118"/>
      <c r="N781" s="120">
        <f t="shared" ref="N781" si="195">N780*1936.27</f>
        <v>51645588</v>
      </c>
      <c r="O781" s="120">
        <f t="shared" ref="O781" si="196">O780*1936.27</f>
        <v>38786044</v>
      </c>
      <c r="P781" s="123">
        <f t="shared" ref="P781" si="197">P780*1936.27</f>
        <v>0</v>
      </c>
      <c r="Q781" s="120">
        <f t="shared" ref="Q781" si="198">Q780*1936.27</f>
        <v>62930886</v>
      </c>
      <c r="R781" s="120">
        <f t="shared" ref="R781" si="199">R780*1936.27</f>
        <v>58627080</v>
      </c>
      <c r="S781" s="47"/>
    </row>
    <row r="782" spans="1:19" ht="12.75" customHeight="1" x14ac:dyDescent="0.2">
      <c r="A782" s="530"/>
      <c r="B782" s="530"/>
      <c r="C782" s="53" t="s">
        <v>3</v>
      </c>
      <c r="D782" s="54">
        <v>15</v>
      </c>
      <c r="E782" s="44">
        <v>22535.32</v>
      </c>
      <c r="F782" s="44">
        <v>0</v>
      </c>
      <c r="G782" s="44"/>
      <c r="H782" s="44">
        <v>6641.4</v>
      </c>
      <c r="I782" s="44"/>
      <c r="J782" s="44">
        <f t="shared" si="86"/>
        <v>2431.39</v>
      </c>
      <c r="K782" s="44">
        <f t="shared" ref="K782" si="200">SUM(E782:I782)</f>
        <v>29176.720000000001</v>
      </c>
      <c r="L782" s="46">
        <f t="shared" ref="L782" si="201">SUM(E782:J782)</f>
        <v>31608.11</v>
      </c>
      <c r="M782" s="117"/>
      <c r="N782" s="119">
        <f t="shared" ref="N782" si="202">K782</f>
        <v>29176.720000000001</v>
      </c>
      <c r="O782" s="119">
        <f t="shared" ref="O782" si="203">E782+F782+G782+I782</f>
        <v>22535.32</v>
      </c>
      <c r="P782" s="119"/>
      <c r="Q782" s="119">
        <f t="shared" ref="Q782" si="204">L782+(IF(P782&gt;O782*0.18,P782,O782*0.18))</f>
        <v>35664.47</v>
      </c>
      <c r="R782" s="119">
        <f t="shared" ref="R782" si="205">N782+O782*0.18</f>
        <v>33233.08</v>
      </c>
      <c r="S782" s="47"/>
    </row>
    <row r="783" spans="1:19" ht="9" customHeight="1" x14ac:dyDescent="0.2">
      <c r="A783" s="530"/>
      <c r="B783" s="530"/>
      <c r="C783" s="48" t="s">
        <v>4</v>
      </c>
      <c r="D783" s="49">
        <v>20</v>
      </c>
      <c r="E783" s="61">
        <f t="shared" si="169"/>
        <v>43634464</v>
      </c>
      <c r="F783" s="50">
        <f t="shared" ref="F783" si="206">F782*1936.27</f>
        <v>0</v>
      </c>
      <c r="G783" s="50">
        <f t="shared" ref="G783" si="207">G782*1936.27</f>
        <v>0</v>
      </c>
      <c r="H783" s="61">
        <f t="shared" ref="H783" si="208">H782*1936.27</f>
        <v>12859544</v>
      </c>
      <c r="I783" s="61">
        <f t="shared" ref="I783" si="209">I782*1936.27</f>
        <v>0</v>
      </c>
      <c r="J783" s="51">
        <f t="shared" ref="J783" si="210">J782*1936.27</f>
        <v>4707828</v>
      </c>
      <c r="K783" s="61">
        <f t="shared" ref="K783" si="211">K782*1936.27</f>
        <v>56494008</v>
      </c>
      <c r="L783" s="61">
        <f t="shared" ref="L783" si="212">L782*1936.27</f>
        <v>61201835</v>
      </c>
      <c r="M783" s="118"/>
      <c r="N783" s="120">
        <f t="shared" ref="N783" si="213">N782*1936.27</f>
        <v>56494008</v>
      </c>
      <c r="O783" s="120">
        <f t="shared" ref="O783" si="214">O782*1936.27</f>
        <v>43634464</v>
      </c>
      <c r="P783" s="123">
        <f t="shared" ref="P783" si="215">P782*1936.27</f>
        <v>0</v>
      </c>
      <c r="Q783" s="120">
        <f t="shared" ref="Q783" si="216">Q782*1936.27</f>
        <v>69056043</v>
      </c>
      <c r="R783" s="120">
        <f t="shared" ref="R783" si="217">R782*1936.27</f>
        <v>64348216</v>
      </c>
      <c r="S783" s="47"/>
    </row>
    <row r="784" spans="1:19" ht="12.75" customHeight="1" x14ac:dyDescent="0.2">
      <c r="A784" s="530"/>
      <c r="B784" s="530"/>
      <c r="C784" s="53" t="s">
        <v>3</v>
      </c>
      <c r="D784" s="54">
        <v>21</v>
      </c>
      <c r="E784" s="44">
        <v>25201.49</v>
      </c>
      <c r="F784" s="44">
        <v>0</v>
      </c>
      <c r="G784" s="44"/>
      <c r="H784" s="44">
        <v>6641.4</v>
      </c>
      <c r="I784" s="44"/>
      <c r="J784" s="44">
        <f t="shared" si="105"/>
        <v>2653.57</v>
      </c>
      <c r="K784" s="44">
        <f t="shared" ref="K784" si="218">SUM(E784:I784)</f>
        <v>31842.89</v>
      </c>
      <c r="L784" s="46">
        <f t="shared" ref="L784" si="219">SUM(E784:J784)</f>
        <v>34496.46</v>
      </c>
      <c r="M784" s="117"/>
      <c r="N784" s="119">
        <f t="shared" ref="N784" si="220">K784</f>
        <v>31842.89</v>
      </c>
      <c r="O784" s="119">
        <f t="shared" ref="O784" si="221">E784+F784+G784+I784</f>
        <v>25201.49</v>
      </c>
      <c r="P784" s="119"/>
      <c r="Q784" s="119">
        <f t="shared" ref="Q784" si="222">L784+(IF(P784&gt;O784*0.18,P784,O784*0.18))</f>
        <v>39032.730000000003</v>
      </c>
      <c r="R784" s="119">
        <f t="shared" ref="R784" si="223">N784+O784*0.18</f>
        <v>36379.160000000003</v>
      </c>
      <c r="S784" s="47"/>
    </row>
    <row r="785" spans="1:19" ht="9" customHeight="1" x14ac:dyDescent="0.2">
      <c r="A785" s="530"/>
      <c r="B785" s="530"/>
      <c r="C785" s="48" t="s">
        <v>4</v>
      </c>
      <c r="D785" s="49">
        <v>27</v>
      </c>
      <c r="E785" s="61">
        <f t="shared" si="169"/>
        <v>48796889</v>
      </c>
      <c r="F785" s="50">
        <f t="shared" ref="F785" si="224">F784*1936.27</f>
        <v>0</v>
      </c>
      <c r="G785" s="50">
        <f t="shared" ref="G785" si="225">G784*1936.27</f>
        <v>0</v>
      </c>
      <c r="H785" s="61">
        <f t="shared" ref="H785" si="226">H784*1936.27</f>
        <v>12859544</v>
      </c>
      <c r="I785" s="61">
        <f t="shared" ref="I785" si="227">I784*1936.27</f>
        <v>0</v>
      </c>
      <c r="J785" s="51">
        <f t="shared" ref="J785" si="228">J784*1936.27</f>
        <v>5138028</v>
      </c>
      <c r="K785" s="61">
        <f t="shared" ref="K785" si="229">K784*1936.27</f>
        <v>61656433</v>
      </c>
      <c r="L785" s="61">
        <f t="shared" ref="L785" si="230">L784*1936.27</f>
        <v>66794461</v>
      </c>
      <c r="M785" s="118"/>
      <c r="N785" s="120">
        <f t="shared" ref="N785" si="231">N784*1936.27</f>
        <v>61656433</v>
      </c>
      <c r="O785" s="120">
        <f t="shared" ref="O785" si="232">O784*1936.27</f>
        <v>48796889</v>
      </c>
      <c r="P785" s="123">
        <f t="shared" ref="P785" si="233">P784*1936.27</f>
        <v>0</v>
      </c>
      <c r="Q785" s="120">
        <f t="shared" ref="Q785" si="234">Q784*1936.27</f>
        <v>75577904</v>
      </c>
      <c r="R785" s="120">
        <f t="shared" ref="R785" si="235">R784*1936.27</f>
        <v>70439876</v>
      </c>
      <c r="S785" s="47"/>
    </row>
    <row r="786" spans="1:19" ht="12.75" customHeight="1" x14ac:dyDescent="0.2">
      <c r="A786" s="530"/>
      <c r="B786" s="530"/>
      <c r="C786" s="53" t="s">
        <v>3</v>
      </c>
      <c r="D786" s="54">
        <v>28</v>
      </c>
      <c r="E786" s="44">
        <v>27948.13</v>
      </c>
      <c r="F786" s="44">
        <v>0</v>
      </c>
      <c r="G786" s="44"/>
      <c r="H786" s="44">
        <v>6641.4</v>
      </c>
      <c r="I786" s="44"/>
      <c r="J786" s="44">
        <f t="shared" si="124"/>
        <v>2882.46</v>
      </c>
      <c r="K786" s="44">
        <f t="shared" ref="K786" si="236">SUM(E786:I786)</f>
        <v>34589.53</v>
      </c>
      <c r="L786" s="46">
        <f t="shared" ref="L786" si="237">SUM(E786:J786)</f>
        <v>37471.99</v>
      </c>
      <c r="M786" s="117"/>
      <c r="N786" s="119">
        <f t="shared" ref="N786" si="238">K786</f>
        <v>34589.53</v>
      </c>
      <c r="O786" s="119">
        <f t="shared" ref="O786" si="239">E786+F786+G786+I786</f>
        <v>27948.13</v>
      </c>
      <c r="P786" s="119"/>
      <c r="Q786" s="119">
        <f t="shared" ref="Q786" si="240">L786+(IF(P786&gt;O786*0.18,P786,O786*0.18))</f>
        <v>42502.65</v>
      </c>
      <c r="R786" s="119">
        <f t="shared" ref="R786" si="241">N786+O786*0.18</f>
        <v>39620.19</v>
      </c>
      <c r="S786" s="47"/>
    </row>
    <row r="787" spans="1:19" ht="9" customHeight="1" x14ac:dyDescent="0.2">
      <c r="A787" s="530"/>
      <c r="B787" s="530"/>
      <c r="C787" s="48" t="s">
        <v>4</v>
      </c>
      <c r="D787" s="49">
        <v>34</v>
      </c>
      <c r="E787" s="61">
        <f t="shared" si="169"/>
        <v>54115126</v>
      </c>
      <c r="F787" s="50">
        <f t="shared" ref="F787" si="242">F786*1936.27</f>
        <v>0</v>
      </c>
      <c r="G787" s="50">
        <f t="shared" ref="G787" si="243">G786*1936.27</f>
        <v>0</v>
      </c>
      <c r="H787" s="61">
        <f t="shared" ref="H787" si="244">H786*1936.27</f>
        <v>12859544</v>
      </c>
      <c r="I787" s="61">
        <f t="shared" ref="I787" si="245">I786*1936.27</f>
        <v>0</v>
      </c>
      <c r="J787" s="51">
        <f t="shared" ref="J787" si="246">J786*1936.27</f>
        <v>5581221</v>
      </c>
      <c r="K787" s="61">
        <f t="shared" ref="K787" si="247">K786*1936.27</f>
        <v>66974669</v>
      </c>
      <c r="L787" s="61">
        <f t="shared" ref="L787" si="248">L786*1936.27</f>
        <v>72555890</v>
      </c>
      <c r="M787" s="118"/>
      <c r="N787" s="120">
        <f t="shared" ref="N787" si="249">N786*1936.27</f>
        <v>66974669</v>
      </c>
      <c r="O787" s="120">
        <f t="shared" ref="O787" si="250">O786*1936.27</f>
        <v>54115126</v>
      </c>
      <c r="P787" s="123">
        <f t="shared" ref="P787" si="251">P786*1936.27</f>
        <v>0</v>
      </c>
      <c r="Q787" s="120">
        <f t="shared" ref="Q787" si="252">Q786*1936.27</f>
        <v>82296606</v>
      </c>
      <c r="R787" s="120">
        <f t="shared" ref="R787" si="253">R786*1936.27</f>
        <v>76715385</v>
      </c>
      <c r="S787" s="47"/>
    </row>
    <row r="788" spans="1:19" ht="12.75" customHeight="1" x14ac:dyDescent="0.2">
      <c r="A788" s="530"/>
      <c r="B788" s="530"/>
      <c r="C788" s="53" t="s">
        <v>3</v>
      </c>
      <c r="D788" s="54">
        <v>35</v>
      </c>
      <c r="E788" s="44">
        <v>30624.98</v>
      </c>
      <c r="F788" s="44">
        <v>0</v>
      </c>
      <c r="G788" s="44"/>
      <c r="H788" s="44">
        <v>6641.4</v>
      </c>
      <c r="I788" s="44"/>
      <c r="J788" s="44">
        <f t="shared" si="143"/>
        <v>3105.53</v>
      </c>
      <c r="K788" s="44">
        <f t="shared" ref="K788" si="254">SUM(E788:I788)</f>
        <v>37266.379999999997</v>
      </c>
      <c r="L788" s="46">
        <f t="shared" ref="L788" si="255">SUM(E788:J788)</f>
        <v>40371.910000000003</v>
      </c>
      <c r="M788" s="117"/>
      <c r="N788" s="119">
        <f t="shared" ref="N788" si="256">K788</f>
        <v>37266.379999999997</v>
      </c>
      <c r="O788" s="119">
        <f t="shared" ref="O788" si="257">E788+F788+G788+I788</f>
        <v>30624.98</v>
      </c>
      <c r="P788" s="119"/>
      <c r="Q788" s="119">
        <f t="shared" ref="Q788" si="258">L788+(IF(P788&gt;O788*0.18,P788,O788*0.18))</f>
        <v>45884.41</v>
      </c>
      <c r="R788" s="119">
        <f t="shared" ref="R788" si="259">N788+O788*0.18</f>
        <v>42778.879999999997</v>
      </c>
      <c r="S788" s="47"/>
    </row>
    <row r="789" spans="1:19" ht="9" customHeight="1" x14ac:dyDescent="0.2">
      <c r="A789" s="531"/>
      <c r="B789" s="531"/>
      <c r="C789" s="58" t="s">
        <v>4</v>
      </c>
      <c r="D789" s="59"/>
      <c r="E789" s="61">
        <f t="shared" si="169"/>
        <v>59298230</v>
      </c>
      <c r="F789" s="50">
        <f t="shared" ref="F789" si="260">F788*1936.27</f>
        <v>0</v>
      </c>
      <c r="G789" s="50">
        <f t="shared" ref="G789" si="261">G788*1936.27</f>
        <v>0</v>
      </c>
      <c r="H789" s="61">
        <f t="shared" ref="H789" si="262">H788*1936.27</f>
        <v>12859544</v>
      </c>
      <c r="I789" s="61">
        <f t="shared" ref="I789" si="263">I788*1936.27</f>
        <v>0</v>
      </c>
      <c r="J789" s="51">
        <f t="shared" ref="J789" si="264">J788*1936.27</f>
        <v>6013145</v>
      </c>
      <c r="K789" s="61">
        <f t="shared" ref="K789" si="265">K788*1936.27</f>
        <v>72157774</v>
      </c>
      <c r="L789" s="61">
        <f t="shared" ref="L789" si="266">L788*1936.27</f>
        <v>78170918</v>
      </c>
      <c r="M789" s="118"/>
      <c r="N789" s="120">
        <f t="shared" ref="N789" si="267">N788*1936.27</f>
        <v>72157774</v>
      </c>
      <c r="O789" s="120">
        <f t="shared" ref="O789" si="268">O788*1936.27</f>
        <v>59298230</v>
      </c>
      <c r="P789" s="123">
        <f t="shared" ref="P789" si="269">P788*1936.27</f>
        <v>0</v>
      </c>
      <c r="Q789" s="120">
        <f t="shared" ref="Q789" si="270">Q788*1936.27</f>
        <v>88844607</v>
      </c>
      <c r="R789" s="120">
        <f t="shared" ref="R789" si="271">R788*1936.27</f>
        <v>82831462</v>
      </c>
      <c r="S789" s="47"/>
    </row>
    <row r="790" spans="1:19" ht="12.75" customHeight="1" x14ac:dyDescent="0.2">
      <c r="A790" s="492">
        <f>B778+1</f>
        <v>44562</v>
      </c>
      <c r="B790" s="492">
        <v>44651</v>
      </c>
      <c r="C790" s="42" t="s">
        <v>3</v>
      </c>
      <c r="D790" s="43">
        <v>0</v>
      </c>
      <c r="E790" s="44">
        <f>E778</f>
        <v>17217.25</v>
      </c>
      <c r="F790" s="44">
        <v>0</v>
      </c>
      <c r="G790" s="44"/>
      <c r="H790" s="44">
        <v>6641.4</v>
      </c>
      <c r="I790" s="44"/>
      <c r="J790" s="44">
        <f t="shared" si="143"/>
        <v>1988.22</v>
      </c>
      <c r="K790" s="44">
        <f t="shared" ref="K790" si="272">SUM(E790:I790)</f>
        <v>23858.65</v>
      </c>
      <c r="L790" s="46">
        <f t="shared" ref="L790" si="273">SUM(E790:J790)</f>
        <v>25846.87</v>
      </c>
      <c r="M790" s="117"/>
      <c r="N790" s="119">
        <f t="shared" ref="N790" si="274">K790</f>
        <v>23858.65</v>
      </c>
      <c r="O790" s="119">
        <f t="shared" ref="O790" si="275">E790+F790+G790+I790</f>
        <v>17217.25</v>
      </c>
      <c r="P790" s="119"/>
      <c r="Q790" s="119">
        <f t="shared" ref="Q790" si="276">L790+(IF(P790&gt;O790*0.18,P790,O790*0.18))</f>
        <v>28945.98</v>
      </c>
      <c r="R790" s="119">
        <f t="shared" ref="R790" si="277">N790+O790*0.18</f>
        <v>26957.759999999998</v>
      </c>
      <c r="S790" s="47"/>
    </row>
    <row r="791" spans="1:19" ht="9" customHeight="1" x14ac:dyDescent="0.2">
      <c r="A791" s="493"/>
      <c r="B791" s="493"/>
      <c r="C791" s="48" t="s">
        <v>4</v>
      </c>
      <c r="D791" s="49">
        <v>8</v>
      </c>
      <c r="E791" s="61">
        <f t="shared" si="169"/>
        <v>33337245</v>
      </c>
      <c r="F791" s="50">
        <f t="shared" ref="F791" si="278">F790*1936.27</f>
        <v>0</v>
      </c>
      <c r="G791" s="50">
        <f t="shared" ref="G791" si="279">G790*1936.27</f>
        <v>0</v>
      </c>
      <c r="H791" s="61">
        <f t="shared" ref="H791" si="280">H790*1936.27</f>
        <v>12859544</v>
      </c>
      <c r="I791" s="61">
        <f t="shared" ref="I791" si="281">I790*1936.27</f>
        <v>0</v>
      </c>
      <c r="J791" s="51">
        <f t="shared" ref="J791" si="282">J790*1936.27</f>
        <v>3849731</v>
      </c>
      <c r="K791" s="61">
        <f t="shared" ref="K791" si="283">K790*1936.27</f>
        <v>46196788</v>
      </c>
      <c r="L791" s="61">
        <f t="shared" ref="L791" si="284">L790*1936.27</f>
        <v>50046519</v>
      </c>
      <c r="M791" s="118"/>
      <c r="N791" s="120">
        <f t="shared" ref="N791" si="285">N790*1936.27</f>
        <v>46196788</v>
      </c>
      <c r="O791" s="120">
        <f t="shared" ref="O791" si="286">O790*1936.27</f>
        <v>33337245</v>
      </c>
      <c r="P791" s="123">
        <f t="shared" ref="P791" si="287">P790*1936.27</f>
        <v>0</v>
      </c>
      <c r="Q791" s="120">
        <f t="shared" ref="Q791" si="288">Q790*1936.27</f>
        <v>56047233</v>
      </c>
      <c r="R791" s="120">
        <f t="shared" ref="R791" si="289">R790*1936.27</f>
        <v>52197502</v>
      </c>
      <c r="S791" s="47"/>
    </row>
    <row r="792" spans="1:19" ht="12.75" customHeight="1" x14ac:dyDescent="0.2">
      <c r="A792" s="530">
        <f>A790</f>
        <v>44562</v>
      </c>
      <c r="B792" s="530">
        <f>B790</f>
        <v>44651</v>
      </c>
      <c r="C792" s="53" t="s">
        <v>3</v>
      </c>
      <c r="D792" s="54">
        <v>9</v>
      </c>
      <c r="E792" s="44">
        <f t="shared" ref="E792" si="290">E780</f>
        <v>20031.32</v>
      </c>
      <c r="F792" s="44">
        <v>0</v>
      </c>
      <c r="G792" s="44"/>
      <c r="H792" s="44">
        <v>6641.4</v>
      </c>
      <c r="I792" s="44"/>
      <c r="J792" s="44">
        <f t="shared" si="143"/>
        <v>2222.73</v>
      </c>
      <c r="K792" s="44">
        <f t="shared" ref="K792" si="291">SUM(E792:I792)</f>
        <v>26672.720000000001</v>
      </c>
      <c r="L792" s="46">
        <f t="shared" ref="L792" si="292">SUM(E792:J792)</f>
        <v>28895.45</v>
      </c>
      <c r="M792" s="117"/>
      <c r="N792" s="119">
        <f t="shared" ref="N792" si="293">K792</f>
        <v>26672.720000000001</v>
      </c>
      <c r="O792" s="119">
        <f t="shared" ref="O792" si="294">E792+F792+G792+I792</f>
        <v>20031.32</v>
      </c>
      <c r="P792" s="119"/>
      <c r="Q792" s="119">
        <f t="shared" ref="Q792" si="295">L792+(IF(P792&gt;O792*0.18,P792,O792*0.18))</f>
        <v>32501.09</v>
      </c>
      <c r="R792" s="119">
        <f t="shared" ref="R792" si="296">N792+O792*0.18</f>
        <v>30278.36</v>
      </c>
      <c r="S792" s="47"/>
    </row>
    <row r="793" spans="1:19" ht="9" customHeight="1" x14ac:dyDescent="0.2">
      <c r="A793" s="530"/>
      <c r="B793" s="530"/>
      <c r="C793" s="48" t="s">
        <v>4</v>
      </c>
      <c r="D793" s="49">
        <v>14</v>
      </c>
      <c r="E793" s="61">
        <f t="shared" si="169"/>
        <v>38786044</v>
      </c>
      <c r="F793" s="50">
        <f t="shared" ref="F793" si="297">F792*1936.27</f>
        <v>0</v>
      </c>
      <c r="G793" s="50">
        <f t="shared" ref="G793" si="298">G792*1936.27</f>
        <v>0</v>
      </c>
      <c r="H793" s="61">
        <f t="shared" ref="H793" si="299">H792*1936.27</f>
        <v>12859544</v>
      </c>
      <c r="I793" s="61">
        <f t="shared" ref="I793" si="300">I792*1936.27</f>
        <v>0</v>
      </c>
      <c r="J793" s="51">
        <f t="shared" ref="J793" si="301">J792*1936.27</f>
        <v>4303805</v>
      </c>
      <c r="K793" s="61">
        <f t="shared" ref="K793" si="302">K792*1936.27</f>
        <v>51645588</v>
      </c>
      <c r="L793" s="61">
        <f t="shared" ref="L793" si="303">L792*1936.27</f>
        <v>55949393</v>
      </c>
      <c r="M793" s="118"/>
      <c r="N793" s="120">
        <f t="shared" ref="N793" si="304">N792*1936.27</f>
        <v>51645588</v>
      </c>
      <c r="O793" s="120">
        <f t="shared" ref="O793" si="305">O792*1936.27</f>
        <v>38786044</v>
      </c>
      <c r="P793" s="123">
        <f t="shared" ref="P793" si="306">P792*1936.27</f>
        <v>0</v>
      </c>
      <c r="Q793" s="120">
        <f t="shared" ref="Q793" si="307">Q792*1936.27</f>
        <v>62930886</v>
      </c>
      <c r="R793" s="120">
        <f t="shared" ref="R793" si="308">R792*1936.27</f>
        <v>58627080</v>
      </c>
      <c r="S793" s="47"/>
    </row>
    <row r="794" spans="1:19" ht="12.75" customHeight="1" x14ac:dyDescent="0.2">
      <c r="A794" s="530"/>
      <c r="B794" s="530"/>
      <c r="C794" s="53" t="s">
        <v>3</v>
      </c>
      <c r="D794" s="54">
        <v>15</v>
      </c>
      <c r="E794" s="44">
        <f t="shared" ref="E794" si="309">E782</f>
        <v>22535.32</v>
      </c>
      <c r="F794" s="44">
        <v>0</v>
      </c>
      <c r="G794" s="44"/>
      <c r="H794" s="44">
        <v>6641.4</v>
      </c>
      <c r="I794" s="44"/>
      <c r="J794" s="44">
        <f t="shared" si="143"/>
        <v>2431.39</v>
      </c>
      <c r="K794" s="44">
        <f t="shared" ref="K794" si="310">SUM(E794:I794)</f>
        <v>29176.720000000001</v>
      </c>
      <c r="L794" s="46">
        <f t="shared" ref="L794" si="311">SUM(E794:J794)</f>
        <v>31608.11</v>
      </c>
      <c r="M794" s="117"/>
      <c r="N794" s="119">
        <f t="shared" ref="N794" si="312">K794</f>
        <v>29176.720000000001</v>
      </c>
      <c r="O794" s="119">
        <f t="shared" ref="O794" si="313">E794+F794+G794+I794</f>
        <v>22535.32</v>
      </c>
      <c r="P794" s="119"/>
      <c r="Q794" s="119">
        <f t="shared" ref="Q794" si="314">L794+(IF(P794&gt;O794*0.18,P794,O794*0.18))</f>
        <v>35664.47</v>
      </c>
      <c r="R794" s="119">
        <f t="shared" ref="R794" si="315">N794+O794*0.18</f>
        <v>33233.08</v>
      </c>
      <c r="S794" s="47"/>
    </row>
    <row r="795" spans="1:19" ht="9" customHeight="1" x14ac:dyDescent="0.2">
      <c r="A795" s="530"/>
      <c r="B795" s="530"/>
      <c r="C795" s="48" t="s">
        <v>4</v>
      </c>
      <c r="D795" s="49">
        <v>20</v>
      </c>
      <c r="E795" s="61">
        <f t="shared" si="169"/>
        <v>43634464</v>
      </c>
      <c r="F795" s="50">
        <f t="shared" ref="F795" si="316">F794*1936.27</f>
        <v>0</v>
      </c>
      <c r="G795" s="50">
        <f t="shared" ref="G795" si="317">G794*1936.27</f>
        <v>0</v>
      </c>
      <c r="H795" s="61">
        <f t="shared" ref="H795" si="318">H794*1936.27</f>
        <v>12859544</v>
      </c>
      <c r="I795" s="61">
        <f t="shared" ref="I795" si="319">I794*1936.27</f>
        <v>0</v>
      </c>
      <c r="J795" s="51">
        <f t="shared" ref="J795" si="320">J794*1936.27</f>
        <v>4707828</v>
      </c>
      <c r="K795" s="61">
        <f t="shared" ref="K795" si="321">K794*1936.27</f>
        <v>56494008</v>
      </c>
      <c r="L795" s="61">
        <f t="shared" ref="L795" si="322">L794*1936.27</f>
        <v>61201835</v>
      </c>
      <c r="M795" s="118"/>
      <c r="N795" s="120">
        <f t="shared" ref="N795" si="323">N794*1936.27</f>
        <v>56494008</v>
      </c>
      <c r="O795" s="120">
        <f t="shared" ref="O795" si="324">O794*1936.27</f>
        <v>43634464</v>
      </c>
      <c r="P795" s="123">
        <f t="shared" ref="P795" si="325">P794*1936.27</f>
        <v>0</v>
      </c>
      <c r="Q795" s="120">
        <f t="shared" ref="Q795" si="326">Q794*1936.27</f>
        <v>69056043</v>
      </c>
      <c r="R795" s="120">
        <f t="shared" ref="R795" si="327">R794*1936.27</f>
        <v>64348216</v>
      </c>
      <c r="S795" s="47"/>
    </row>
    <row r="796" spans="1:19" ht="12.75" customHeight="1" x14ac:dyDescent="0.2">
      <c r="A796" s="530"/>
      <c r="B796" s="530"/>
      <c r="C796" s="53" t="s">
        <v>3</v>
      </c>
      <c r="D796" s="54">
        <v>21</v>
      </c>
      <c r="E796" s="44">
        <f t="shared" ref="E796" si="328">E784</f>
        <v>25201.49</v>
      </c>
      <c r="F796" s="44">
        <v>0</v>
      </c>
      <c r="G796" s="44"/>
      <c r="H796" s="44">
        <v>6641.4</v>
      </c>
      <c r="I796" s="44"/>
      <c r="J796" s="44">
        <f t="shared" si="143"/>
        <v>2653.57</v>
      </c>
      <c r="K796" s="44">
        <f t="shared" ref="K796" si="329">SUM(E796:I796)</f>
        <v>31842.89</v>
      </c>
      <c r="L796" s="46">
        <f t="shared" ref="L796" si="330">SUM(E796:J796)</f>
        <v>34496.46</v>
      </c>
      <c r="M796" s="117"/>
      <c r="N796" s="119">
        <f t="shared" ref="N796" si="331">K796</f>
        <v>31842.89</v>
      </c>
      <c r="O796" s="119">
        <f t="shared" ref="O796" si="332">E796+F796+G796+I796</f>
        <v>25201.49</v>
      </c>
      <c r="P796" s="119"/>
      <c r="Q796" s="119">
        <f t="shared" ref="Q796" si="333">L796+(IF(P796&gt;O796*0.18,P796,O796*0.18))</f>
        <v>39032.730000000003</v>
      </c>
      <c r="R796" s="119">
        <f t="shared" ref="R796" si="334">N796+O796*0.18</f>
        <v>36379.160000000003</v>
      </c>
      <c r="S796" s="47"/>
    </row>
    <row r="797" spans="1:19" ht="9" customHeight="1" x14ac:dyDescent="0.2">
      <c r="A797" s="530"/>
      <c r="B797" s="530"/>
      <c r="C797" s="48" t="s">
        <v>4</v>
      </c>
      <c r="D797" s="49">
        <v>27</v>
      </c>
      <c r="E797" s="61">
        <f t="shared" si="169"/>
        <v>48796889</v>
      </c>
      <c r="F797" s="50">
        <f t="shared" ref="F797" si="335">F796*1936.27</f>
        <v>0</v>
      </c>
      <c r="G797" s="50">
        <f t="shared" ref="G797" si="336">G796*1936.27</f>
        <v>0</v>
      </c>
      <c r="H797" s="61">
        <f t="shared" ref="H797" si="337">H796*1936.27</f>
        <v>12859544</v>
      </c>
      <c r="I797" s="61">
        <f t="shared" ref="I797" si="338">I796*1936.27</f>
        <v>0</v>
      </c>
      <c r="J797" s="51">
        <f t="shared" ref="J797" si="339">J796*1936.27</f>
        <v>5138028</v>
      </c>
      <c r="K797" s="61">
        <f t="shared" ref="K797" si="340">K796*1936.27</f>
        <v>61656433</v>
      </c>
      <c r="L797" s="61">
        <f t="shared" ref="L797" si="341">L796*1936.27</f>
        <v>66794461</v>
      </c>
      <c r="M797" s="118"/>
      <c r="N797" s="120">
        <f t="shared" ref="N797" si="342">N796*1936.27</f>
        <v>61656433</v>
      </c>
      <c r="O797" s="120">
        <f t="shared" ref="O797" si="343">O796*1936.27</f>
        <v>48796889</v>
      </c>
      <c r="P797" s="123">
        <f t="shared" ref="P797" si="344">P796*1936.27</f>
        <v>0</v>
      </c>
      <c r="Q797" s="120">
        <f t="shared" ref="Q797" si="345">Q796*1936.27</f>
        <v>75577904</v>
      </c>
      <c r="R797" s="120">
        <f t="shared" ref="R797" si="346">R796*1936.27</f>
        <v>70439876</v>
      </c>
      <c r="S797" s="47"/>
    </row>
    <row r="798" spans="1:19" ht="12.75" customHeight="1" x14ac:dyDescent="0.2">
      <c r="A798" s="530"/>
      <c r="B798" s="530"/>
      <c r="C798" s="53" t="s">
        <v>3</v>
      </c>
      <c r="D798" s="54">
        <v>28</v>
      </c>
      <c r="E798" s="44">
        <f t="shared" ref="E798" si="347">E786</f>
        <v>27948.13</v>
      </c>
      <c r="F798" s="44">
        <v>0</v>
      </c>
      <c r="G798" s="44"/>
      <c r="H798" s="44">
        <v>6641.4</v>
      </c>
      <c r="I798" s="44"/>
      <c r="J798" s="44">
        <f t="shared" si="143"/>
        <v>2882.46</v>
      </c>
      <c r="K798" s="44">
        <f t="shared" ref="K798" si="348">SUM(E798:I798)</f>
        <v>34589.53</v>
      </c>
      <c r="L798" s="46">
        <f t="shared" ref="L798" si="349">SUM(E798:J798)</f>
        <v>37471.99</v>
      </c>
      <c r="M798" s="117"/>
      <c r="N798" s="119">
        <f t="shared" ref="N798" si="350">K798</f>
        <v>34589.53</v>
      </c>
      <c r="O798" s="119">
        <f t="shared" ref="O798" si="351">E798+F798+G798+I798</f>
        <v>27948.13</v>
      </c>
      <c r="P798" s="119"/>
      <c r="Q798" s="119">
        <f t="shared" ref="Q798" si="352">L798+(IF(P798&gt;O798*0.18,P798,O798*0.18))</f>
        <v>42502.65</v>
      </c>
      <c r="R798" s="119">
        <f t="shared" ref="R798" si="353">N798+O798*0.18</f>
        <v>39620.19</v>
      </c>
      <c r="S798" s="47"/>
    </row>
    <row r="799" spans="1:19" ht="9" customHeight="1" x14ac:dyDescent="0.2">
      <c r="A799" s="530"/>
      <c r="B799" s="530"/>
      <c r="C799" s="48" t="s">
        <v>4</v>
      </c>
      <c r="D799" s="49">
        <v>34</v>
      </c>
      <c r="E799" s="61">
        <f t="shared" si="169"/>
        <v>54115126</v>
      </c>
      <c r="F799" s="50">
        <f t="shared" ref="F799" si="354">F798*1936.27</f>
        <v>0</v>
      </c>
      <c r="G799" s="50">
        <f t="shared" ref="G799" si="355">G798*1936.27</f>
        <v>0</v>
      </c>
      <c r="H799" s="61">
        <f t="shared" ref="H799" si="356">H798*1936.27</f>
        <v>12859544</v>
      </c>
      <c r="I799" s="61">
        <f t="shared" ref="I799" si="357">I798*1936.27</f>
        <v>0</v>
      </c>
      <c r="J799" s="51">
        <f t="shared" ref="J799" si="358">J798*1936.27</f>
        <v>5581221</v>
      </c>
      <c r="K799" s="61">
        <f t="shared" ref="K799" si="359">K798*1936.27</f>
        <v>66974669</v>
      </c>
      <c r="L799" s="61">
        <f t="shared" ref="L799" si="360">L798*1936.27</f>
        <v>72555890</v>
      </c>
      <c r="M799" s="118"/>
      <c r="N799" s="120">
        <f t="shared" ref="N799" si="361">N798*1936.27</f>
        <v>66974669</v>
      </c>
      <c r="O799" s="120">
        <f t="shared" ref="O799" si="362">O798*1936.27</f>
        <v>54115126</v>
      </c>
      <c r="P799" s="123">
        <f t="shared" ref="P799" si="363">P798*1936.27</f>
        <v>0</v>
      </c>
      <c r="Q799" s="120">
        <f t="shared" ref="Q799" si="364">Q798*1936.27</f>
        <v>82296606</v>
      </c>
      <c r="R799" s="120">
        <f t="shared" ref="R799" si="365">R798*1936.27</f>
        <v>76715385</v>
      </c>
      <c r="S799" s="47"/>
    </row>
    <row r="800" spans="1:19" ht="12.75" customHeight="1" x14ac:dyDescent="0.2">
      <c r="A800" s="530"/>
      <c r="B800" s="530"/>
      <c r="C800" s="53" t="s">
        <v>3</v>
      </c>
      <c r="D800" s="54">
        <v>35</v>
      </c>
      <c r="E800" s="44">
        <f t="shared" ref="E800" si="366">E788</f>
        <v>30624.98</v>
      </c>
      <c r="F800" s="44">
        <v>0</v>
      </c>
      <c r="G800" s="44"/>
      <c r="H800" s="44">
        <v>6641.4</v>
      </c>
      <c r="I800" s="44"/>
      <c r="J800" s="44">
        <f t="shared" si="143"/>
        <v>3105.53</v>
      </c>
      <c r="K800" s="44">
        <f t="shared" ref="K800" si="367">SUM(E800:I800)</f>
        <v>37266.379999999997</v>
      </c>
      <c r="L800" s="46">
        <f t="shared" ref="L800" si="368">SUM(E800:J800)</f>
        <v>40371.910000000003</v>
      </c>
      <c r="M800" s="117"/>
      <c r="N800" s="119">
        <f t="shared" ref="N800" si="369">K800</f>
        <v>37266.379999999997</v>
      </c>
      <c r="O800" s="119">
        <f t="shared" ref="O800" si="370">E800+F800+G800+I800</f>
        <v>30624.98</v>
      </c>
      <c r="P800" s="119"/>
      <c r="Q800" s="119">
        <f t="shared" ref="Q800" si="371">L800+(IF(P800&gt;O800*0.18,P800,O800*0.18))</f>
        <v>45884.41</v>
      </c>
      <c r="R800" s="119">
        <f t="shared" ref="R800" si="372">N800+O800*0.18</f>
        <v>42778.879999999997</v>
      </c>
      <c r="S800" s="47"/>
    </row>
    <row r="801" spans="1:20" ht="9" customHeight="1" x14ac:dyDescent="0.2">
      <c r="A801" s="531"/>
      <c r="B801" s="531"/>
      <c r="C801" s="58" t="s">
        <v>4</v>
      </c>
      <c r="D801" s="59"/>
      <c r="E801" s="61">
        <f t="shared" si="169"/>
        <v>59298230</v>
      </c>
      <c r="F801" s="50">
        <f t="shared" ref="F801" si="373">F800*1936.27</f>
        <v>0</v>
      </c>
      <c r="G801" s="50">
        <f t="shared" ref="G801" si="374">G800*1936.27</f>
        <v>0</v>
      </c>
      <c r="H801" s="61">
        <f t="shared" ref="H801" si="375">H800*1936.27</f>
        <v>12859544</v>
      </c>
      <c r="I801" s="61">
        <f t="shared" ref="I801" si="376">I800*1936.27</f>
        <v>0</v>
      </c>
      <c r="J801" s="51">
        <f t="shared" ref="J801" si="377">J800*1936.27</f>
        <v>6013145</v>
      </c>
      <c r="K801" s="61">
        <f t="shared" ref="K801" si="378">K800*1936.27</f>
        <v>72157774</v>
      </c>
      <c r="L801" s="61">
        <f t="shared" ref="L801" si="379">L800*1936.27</f>
        <v>78170918</v>
      </c>
      <c r="M801" s="118"/>
      <c r="N801" s="120">
        <f t="shared" ref="N801" si="380">N800*1936.27</f>
        <v>72157774</v>
      </c>
      <c r="O801" s="120">
        <f t="shared" ref="O801" si="381">O800*1936.27</f>
        <v>59298230</v>
      </c>
      <c r="P801" s="123">
        <f t="shared" ref="P801" si="382">P800*1936.27</f>
        <v>0</v>
      </c>
      <c r="Q801" s="120">
        <f t="shared" ref="Q801" si="383">Q800*1936.27</f>
        <v>88844607</v>
      </c>
      <c r="R801" s="120">
        <f t="shared" ref="R801" si="384">R800*1936.27</f>
        <v>82831462</v>
      </c>
      <c r="S801" s="47"/>
    </row>
    <row r="802" spans="1:20" ht="12.75" customHeight="1" x14ac:dyDescent="0.2">
      <c r="A802" s="492">
        <f>B790+1</f>
        <v>44652</v>
      </c>
      <c r="B802" s="492">
        <v>44742</v>
      </c>
      <c r="C802" s="42" t="s">
        <v>3</v>
      </c>
      <c r="D802" s="43">
        <v>0</v>
      </c>
      <c r="E802" s="44">
        <f t="shared" ref="E802" si="385">E790</f>
        <v>17217.25</v>
      </c>
      <c r="F802" s="44"/>
      <c r="G802" s="44"/>
      <c r="H802" s="44">
        <v>6641.4</v>
      </c>
      <c r="I802" s="44">
        <f>(E802+H802)*0.3%</f>
        <v>71.58</v>
      </c>
      <c r="J802" s="44">
        <f t="shared" si="143"/>
        <v>1994.19</v>
      </c>
      <c r="K802" s="44">
        <f t="shared" ref="K802" si="386">SUM(E802:I802)</f>
        <v>23930.23</v>
      </c>
      <c r="L802" s="46">
        <f t="shared" ref="L802" si="387">SUM(E802:J802)</f>
        <v>25924.42</v>
      </c>
      <c r="M802" s="117"/>
      <c r="N802" s="119">
        <f t="shared" ref="N802" si="388">K802</f>
        <v>23930.23</v>
      </c>
      <c r="O802" s="119">
        <f t="shared" ref="O802" si="389">E802+F802+G802+I802</f>
        <v>17288.830000000002</v>
      </c>
      <c r="P802" s="119"/>
      <c r="Q802" s="119">
        <f t="shared" ref="Q802" si="390">L802+(IF(P802&gt;O802*0.18,P802,O802*0.18))</f>
        <v>29036.41</v>
      </c>
      <c r="R802" s="119">
        <f t="shared" ref="R802" si="391">N802+O802*0.18</f>
        <v>27042.22</v>
      </c>
      <c r="S802" s="47"/>
      <c r="T802" s="194"/>
    </row>
    <row r="803" spans="1:20" ht="9" customHeight="1" x14ac:dyDescent="0.2">
      <c r="A803" s="493"/>
      <c r="B803" s="493"/>
      <c r="C803" s="48" t="s">
        <v>4</v>
      </c>
      <c r="D803" s="49">
        <v>8</v>
      </c>
      <c r="E803" s="61">
        <f t="shared" si="169"/>
        <v>33337245</v>
      </c>
      <c r="F803" s="61"/>
      <c r="G803" s="50">
        <f t="shared" ref="G803" si="392">G802*1936.27</f>
        <v>0</v>
      </c>
      <c r="H803" s="61">
        <f t="shared" ref="H803" si="393">H802*1936.27</f>
        <v>12859544</v>
      </c>
      <c r="I803" s="61">
        <f>I802*1936.27</f>
        <v>138598</v>
      </c>
      <c r="J803" s="51">
        <f t="shared" ref="J803" si="394">J802*1936.27</f>
        <v>3861290</v>
      </c>
      <c r="K803" s="61">
        <f t="shared" ref="K803" si="395">K802*1936.27</f>
        <v>46335386</v>
      </c>
      <c r="L803" s="61">
        <f t="shared" ref="L803" si="396">L802*1936.27</f>
        <v>50196677</v>
      </c>
      <c r="M803" s="118"/>
      <c r="N803" s="120">
        <f t="shared" ref="N803" si="397">N802*1936.27</f>
        <v>46335386</v>
      </c>
      <c r="O803" s="120">
        <f t="shared" ref="O803" si="398">O802*1936.27</f>
        <v>33475843</v>
      </c>
      <c r="P803" s="123">
        <f t="shared" ref="P803" si="399">P802*1936.27</f>
        <v>0</v>
      </c>
      <c r="Q803" s="120">
        <f t="shared" ref="Q803" si="400">Q802*1936.27</f>
        <v>56222330</v>
      </c>
      <c r="R803" s="120">
        <f t="shared" ref="R803" si="401">R802*1936.27</f>
        <v>52361039</v>
      </c>
      <c r="S803" s="47"/>
    </row>
    <row r="804" spans="1:20" ht="12.75" customHeight="1" x14ac:dyDescent="0.2">
      <c r="A804" s="530">
        <f>A802</f>
        <v>44652</v>
      </c>
      <c r="B804" s="530">
        <f>B802</f>
        <v>44742</v>
      </c>
      <c r="C804" s="53" t="s">
        <v>3</v>
      </c>
      <c r="D804" s="54">
        <v>9</v>
      </c>
      <c r="E804" s="44">
        <f t="shared" ref="E804" si="402">E792</f>
        <v>20031.32</v>
      </c>
      <c r="F804" s="44"/>
      <c r="G804" s="44"/>
      <c r="H804" s="44">
        <v>6641.4</v>
      </c>
      <c r="I804" s="44">
        <f t="shared" ref="I804" si="403">(E804+H804)*0.3%</f>
        <v>80.02</v>
      </c>
      <c r="J804" s="44">
        <f t="shared" si="143"/>
        <v>2229.4</v>
      </c>
      <c r="K804" s="44">
        <f t="shared" ref="K804" si="404">SUM(E804:I804)</f>
        <v>26752.74</v>
      </c>
      <c r="L804" s="46">
        <f t="shared" ref="L804" si="405">SUM(E804:J804)</f>
        <v>28982.14</v>
      </c>
      <c r="M804" s="117"/>
      <c r="N804" s="119">
        <f t="shared" ref="N804" si="406">K804</f>
        <v>26752.74</v>
      </c>
      <c r="O804" s="119">
        <f t="shared" ref="O804" si="407">E804+F804+G804+I804</f>
        <v>20111.34</v>
      </c>
      <c r="P804" s="119"/>
      <c r="Q804" s="119">
        <f t="shared" ref="Q804" si="408">L804+(IF(P804&gt;O804*0.18,P804,O804*0.18))</f>
        <v>32602.18</v>
      </c>
      <c r="R804" s="119">
        <f t="shared" ref="R804" si="409">N804+O804*0.18</f>
        <v>30372.78</v>
      </c>
      <c r="S804" s="47"/>
      <c r="T804" s="194"/>
    </row>
    <row r="805" spans="1:20" ht="9" customHeight="1" x14ac:dyDescent="0.2">
      <c r="A805" s="530"/>
      <c r="B805" s="530"/>
      <c r="C805" s="48" t="s">
        <v>4</v>
      </c>
      <c r="D805" s="49">
        <v>14</v>
      </c>
      <c r="E805" s="61">
        <f t="shared" si="169"/>
        <v>38786044</v>
      </c>
      <c r="F805" s="50"/>
      <c r="G805" s="50">
        <f t="shared" ref="G805" si="410">G804*1936.27</f>
        <v>0</v>
      </c>
      <c r="H805" s="61">
        <f t="shared" ref="H805:I805" si="411">H804*1936.27</f>
        <v>12859544</v>
      </c>
      <c r="I805" s="61">
        <f t="shared" si="411"/>
        <v>154940</v>
      </c>
      <c r="J805" s="51">
        <f t="shared" ref="J805" si="412">J804*1936.27</f>
        <v>4316720</v>
      </c>
      <c r="K805" s="61">
        <f t="shared" ref="K805" si="413">K804*1936.27</f>
        <v>51800528</v>
      </c>
      <c r="L805" s="61">
        <f t="shared" ref="L805" si="414">L804*1936.27</f>
        <v>56117248</v>
      </c>
      <c r="M805" s="118"/>
      <c r="N805" s="120">
        <f t="shared" ref="N805" si="415">N804*1936.27</f>
        <v>51800528</v>
      </c>
      <c r="O805" s="120">
        <f t="shared" ref="O805" si="416">O804*1936.27</f>
        <v>38940984</v>
      </c>
      <c r="P805" s="123">
        <f t="shared" ref="P805" si="417">P804*1936.27</f>
        <v>0</v>
      </c>
      <c r="Q805" s="120">
        <f t="shared" ref="Q805" si="418">Q804*1936.27</f>
        <v>63126623</v>
      </c>
      <c r="R805" s="120">
        <f t="shared" ref="R805" si="419">R804*1936.27</f>
        <v>58809903</v>
      </c>
      <c r="S805" s="47"/>
    </row>
    <row r="806" spans="1:20" ht="12.75" customHeight="1" x14ac:dyDescent="0.2">
      <c r="A806" s="530"/>
      <c r="B806" s="530"/>
      <c r="C806" s="53" t="s">
        <v>3</v>
      </c>
      <c r="D806" s="54">
        <v>15</v>
      </c>
      <c r="E806" s="44">
        <f t="shared" ref="E806" si="420">E794</f>
        <v>22535.32</v>
      </c>
      <c r="F806" s="44"/>
      <c r="G806" s="44"/>
      <c r="H806" s="44">
        <v>6641.4</v>
      </c>
      <c r="I806" s="44">
        <f t="shared" ref="I806" si="421">(E806+H806)*0.3%</f>
        <v>87.53</v>
      </c>
      <c r="J806" s="44">
        <f t="shared" si="143"/>
        <v>2438.69</v>
      </c>
      <c r="K806" s="44">
        <f t="shared" ref="K806" si="422">SUM(E806:I806)</f>
        <v>29264.25</v>
      </c>
      <c r="L806" s="46">
        <f t="shared" ref="L806" si="423">SUM(E806:J806)</f>
        <v>31702.94</v>
      </c>
      <c r="M806" s="117"/>
      <c r="N806" s="119">
        <f t="shared" ref="N806" si="424">K806</f>
        <v>29264.25</v>
      </c>
      <c r="O806" s="119">
        <f t="shared" ref="O806" si="425">E806+F806+G806+I806</f>
        <v>22622.85</v>
      </c>
      <c r="P806" s="119"/>
      <c r="Q806" s="119">
        <f t="shared" ref="Q806" si="426">L806+(IF(P806&gt;O806*0.18,P806,O806*0.18))</f>
        <v>35775.050000000003</v>
      </c>
      <c r="R806" s="119">
        <f t="shared" ref="R806" si="427">N806+O806*0.18</f>
        <v>33336.36</v>
      </c>
      <c r="S806" s="47"/>
    </row>
    <row r="807" spans="1:20" ht="9" customHeight="1" x14ac:dyDescent="0.2">
      <c r="A807" s="530"/>
      <c r="B807" s="530"/>
      <c r="C807" s="48" t="s">
        <v>4</v>
      </c>
      <c r="D807" s="49">
        <v>20</v>
      </c>
      <c r="E807" s="61">
        <f t="shared" si="169"/>
        <v>43634464</v>
      </c>
      <c r="F807" s="50"/>
      <c r="G807" s="50">
        <f t="shared" ref="G807" si="428">G806*1936.27</f>
        <v>0</v>
      </c>
      <c r="H807" s="61">
        <f t="shared" ref="H807:I807" si="429">H806*1936.27</f>
        <v>12859544</v>
      </c>
      <c r="I807" s="61">
        <f t="shared" si="429"/>
        <v>169482</v>
      </c>
      <c r="J807" s="51">
        <f t="shared" ref="J807" si="430">J806*1936.27</f>
        <v>4721962</v>
      </c>
      <c r="K807" s="61">
        <f t="shared" ref="K807" si="431">K806*1936.27</f>
        <v>56663489</v>
      </c>
      <c r="L807" s="61">
        <f t="shared" ref="L807" si="432">L806*1936.27</f>
        <v>61385452</v>
      </c>
      <c r="M807" s="118"/>
      <c r="N807" s="120">
        <f t="shared" ref="N807" si="433">N806*1936.27</f>
        <v>56663489</v>
      </c>
      <c r="O807" s="120">
        <f t="shared" ref="O807" si="434">O806*1936.27</f>
        <v>43803946</v>
      </c>
      <c r="P807" s="123">
        <f t="shared" ref="P807" si="435">P806*1936.27</f>
        <v>0</v>
      </c>
      <c r="Q807" s="120">
        <f t="shared" ref="Q807" si="436">Q806*1936.27</f>
        <v>69270156</v>
      </c>
      <c r="R807" s="120">
        <f t="shared" ref="R807" si="437">R806*1936.27</f>
        <v>64548194</v>
      </c>
      <c r="S807" s="47"/>
    </row>
    <row r="808" spans="1:20" ht="12.75" customHeight="1" x14ac:dyDescent="0.2">
      <c r="A808" s="530"/>
      <c r="B808" s="530"/>
      <c r="C808" s="53" t="s">
        <v>3</v>
      </c>
      <c r="D808" s="54">
        <v>21</v>
      </c>
      <c r="E808" s="44">
        <f t="shared" ref="E808" si="438">E796</f>
        <v>25201.49</v>
      </c>
      <c r="F808" s="44"/>
      <c r="G808" s="44"/>
      <c r="H808" s="44">
        <v>6641.4</v>
      </c>
      <c r="I808" s="44">
        <f t="shared" ref="I808" si="439">(E808+H808)*0.3%</f>
        <v>95.53</v>
      </c>
      <c r="J808" s="44">
        <f t="shared" si="143"/>
        <v>2661.54</v>
      </c>
      <c r="K808" s="44">
        <f t="shared" ref="K808" si="440">SUM(E808:I808)</f>
        <v>31938.42</v>
      </c>
      <c r="L808" s="46">
        <f t="shared" ref="L808" si="441">SUM(E808:J808)</f>
        <v>34599.96</v>
      </c>
      <c r="M808" s="117"/>
      <c r="N808" s="119">
        <f t="shared" ref="N808" si="442">K808</f>
        <v>31938.42</v>
      </c>
      <c r="O808" s="119">
        <f t="shared" ref="O808" si="443">E808+F808+G808+I808</f>
        <v>25297.02</v>
      </c>
      <c r="P808" s="119"/>
      <c r="Q808" s="119">
        <f t="shared" ref="Q808" si="444">L808+(IF(P808&gt;O808*0.18,P808,O808*0.18))</f>
        <v>39153.42</v>
      </c>
      <c r="R808" s="119">
        <f t="shared" ref="R808" si="445">N808+O808*0.18</f>
        <v>36491.879999999997</v>
      </c>
      <c r="S808" s="47"/>
    </row>
    <row r="809" spans="1:20" ht="9" customHeight="1" x14ac:dyDescent="0.2">
      <c r="A809" s="530"/>
      <c r="B809" s="530"/>
      <c r="C809" s="48" t="s">
        <v>4</v>
      </c>
      <c r="D809" s="49">
        <v>27</v>
      </c>
      <c r="E809" s="61">
        <f t="shared" si="169"/>
        <v>48796889</v>
      </c>
      <c r="F809" s="50"/>
      <c r="G809" s="50">
        <f t="shared" ref="G809" si="446">G808*1936.27</f>
        <v>0</v>
      </c>
      <c r="H809" s="61">
        <f t="shared" ref="H809:I809" si="447">H808*1936.27</f>
        <v>12859544</v>
      </c>
      <c r="I809" s="61">
        <f t="shared" si="447"/>
        <v>184972</v>
      </c>
      <c r="J809" s="51">
        <f t="shared" ref="J809" si="448">J808*1936.27</f>
        <v>5153460</v>
      </c>
      <c r="K809" s="61">
        <f t="shared" ref="K809" si="449">K808*1936.27</f>
        <v>61841404</v>
      </c>
      <c r="L809" s="61">
        <f t="shared" ref="L809" si="450">L808*1936.27</f>
        <v>66994865</v>
      </c>
      <c r="M809" s="118"/>
      <c r="N809" s="120">
        <f t="shared" ref="N809" si="451">N808*1936.27</f>
        <v>61841404</v>
      </c>
      <c r="O809" s="120">
        <f t="shared" ref="O809" si="452">O808*1936.27</f>
        <v>48981861</v>
      </c>
      <c r="P809" s="123">
        <f t="shared" ref="P809" si="453">P808*1936.27</f>
        <v>0</v>
      </c>
      <c r="Q809" s="120">
        <f t="shared" ref="Q809" si="454">Q808*1936.27</f>
        <v>75811593</v>
      </c>
      <c r="R809" s="120">
        <f t="shared" ref="R809" si="455">R808*1936.27</f>
        <v>70658132</v>
      </c>
      <c r="S809" s="47"/>
    </row>
    <row r="810" spans="1:20" ht="12.75" customHeight="1" x14ac:dyDescent="0.2">
      <c r="A810" s="530"/>
      <c r="B810" s="530"/>
      <c r="C810" s="53" t="s">
        <v>3</v>
      </c>
      <c r="D810" s="54">
        <v>28</v>
      </c>
      <c r="E810" s="44">
        <f t="shared" ref="E810" si="456">E798</f>
        <v>27948.13</v>
      </c>
      <c r="F810" s="44"/>
      <c r="G810" s="44"/>
      <c r="H810" s="44">
        <v>6641.4</v>
      </c>
      <c r="I810" s="44">
        <f t="shared" ref="I810" si="457">(E810+H810)*0.3%</f>
        <v>103.77</v>
      </c>
      <c r="J810" s="44">
        <f t="shared" si="143"/>
        <v>2891.11</v>
      </c>
      <c r="K810" s="44">
        <f t="shared" ref="K810" si="458">SUM(E810:I810)</f>
        <v>34693.300000000003</v>
      </c>
      <c r="L810" s="46">
        <f t="shared" ref="L810" si="459">SUM(E810:J810)</f>
        <v>37584.410000000003</v>
      </c>
      <c r="M810" s="117"/>
      <c r="N810" s="119">
        <f t="shared" ref="N810" si="460">K810</f>
        <v>34693.300000000003</v>
      </c>
      <c r="O810" s="119">
        <f t="shared" ref="O810" si="461">E810+F810+G810+I810</f>
        <v>28051.9</v>
      </c>
      <c r="P810" s="119"/>
      <c r="Q810" s="119">
        <f t="shared" ref="Q810" si="462">L810+(IF(P810&gt;O810*0.18,P810,O810*0.18))</f>
        <v>42633.75</v>
      </c>
      <c r="R810" s="119">
        <f t="shared" ref="R810" si="463">N810+O810*0.18</f>
        <v>39742.639999999999</v>
      </c>
      <c r="S810" s="47"/>
    </row>
    <row r="811" spans="1:20" ht="9" customHeight="1" x14ac:dyDescent="0.2">
      <c r="A811" s="530"/>
      <c r="B811" s="530"/>
      <c r="C811" s="48" t="s">
        <v>4</v>
      </c>
      <c r="D811" s="49">
        <v>34</v>
      </c>
      <c r="E811" s="61">
        <f t="shared" si="169"/>
        <v>54115126</v>
      </c>
      <c r="F811" s="50"/>
      <c r="G811" s="50">
        <f t="shared" ref="G811" si="464">G810*1936.27</f>
        <v>0</v>
      </c>
      <c r="H811" s="61">
        <f t="shared" ref="H811:I811" si="465">H810*1936.27</f>
        <v>12859544</v>
      </c>
      <c r="I811" s="61">
        <f t="shared" si="465"/>
        <v>200927</v>
      </c>
      <c r="J811" s="51">
        <f t="shared" ref="J811" si="466">J810*1936.27</f>
        <v>5597970</v>
      </c>
      <c r="K811" s="61">
        <f t="shared" ref="K811" si="467">K810*1936.27</f>
        <v>67175596</v>
      </c>
      <c r="L811" s="61">
        <f t="shared" ref="L811" si="468">L810*1936.27</f>
        <v>72773566</v>
      </c>
      <c r="M811" s="118"/>
      <c r="N811" s="120">
        <f t="shared" ref="N811" si="469">N810*1936.27</f>
        <v>67175596</v>
      </c>
      <c r="O811" s="120">
        <f t="shared" ref="O811" si="470">O810*1936.27</f>
        <v>54316052</v>
      </c>
      <c r="P811" s="123">
        <f t="shared" ref="P811" si="471">P810*1936.27</f>
        <v>0</v>
      </c>
      <c r="Q811" s="120">
        <f t="shared" ref="Q811" si="472">Q810*1936.27</f>
        <v>82550451</v>
      </c>
      <c r="R811" s="120">
        <f t="shared" ref="R811" si="473">R810*1936.27</f>
        <v>76952482</v>
      </c>
      <c r="S811" s="47"/>
    </row>
    <row r="812" spans="1:20" ht="12.75" customHeight="1" x14ac:dyDescent="0.2">
      <c r="A812" s="530"/>
      <c r="B812" s="530"/>
      <c r="C812" s="53" t="s">
        <v>3</v>
      </c>
      <c r="D812" s="54">
        <v>35</v>
      </c>
      <c r="E812" s="44">
        <f t="shared" ref="E812" si="474">E800</f>
        <v>30624.98</v>
      </c>
      <c r="F812" s="44"/>
      <c r="G812" s="44"/>
      <c r="H812" s="44">
        <v>6641.4</v>
      </c>
      <c r="I812" s="44">
        <f t="shared" ref="I812" si="475">(E812+H812)*0.3%</f>
        <v>111.8</v>
      </c>
      <c r="J812" s="44">
        <f t="shared" si="143"/>
        <v>3114.85</v>
      </c>
      <c r="K812" s="44">
        <f t="shared" ref="K812" si="476">SUM(E812:I812)</f>
        <v>37378.18</v>
      </c>
      <c r="L812" s="46">
        <f t="shared" ref="L812" si="477">SUM(E812:J812)</f>
        <v>40493.03</v>
      </c>
      <c r="M812" s="117"/>
      <c r="N812" s="119">
        <f t="shared" ref="N812" si="478">K812</f>
        <v>37378.18</v>
      </c>
      <c r="O812" s="119">
        <f t="shared" ref="O812" si="479">E812+F812+G812+I812</f>
        <v>30736.78</v>
      </c>
      <c r="P812" s="119"/>
      <c r="Q812" s="119">
        <f t="shared" ref="Q812" si="480">L812+(IF(P812&gt;O812*0.18,P812,O812*0.18))</f>
        <v>46025.65</v>
      </c>
      <c r="R812" s="119">
        <f t="shared" ref="R812" si="481">N812+O812*0.18</f>
        <v>42910.8</v>
      </c>
      <c r="S812" s="47"/>
    </row>
    <row r="813" spans="1:20" ht="9" customHeight="1" x14ac:dyDescent="0.2">
      <c r="A813" s="531"/>
      <c r="B813" s="531"/>
      <c r="C813" s="58" t="s">
        <v>4</v>
      </c>
      <c r="D813" s="59"/>
      <c r="E813" s="61">
        <f t="shared" si="169"/>
        <v>59298230</v>
      </c>
      <c r="F813" s="50"/>
      <c r="G813" s="50">
        <f t="shared" ref="G813" si="482">G812*1936.27</f>
        <v>0</v>
      </c>
      <c r="H813" s="61">
        <f t="shared" ref="H813:I813" si="483">H812*1936.27</f>
        <v>12859544</v>
      </c>
      <c r="I813" s="61">
        <f t="shared" si="483"/>
        <v>216475</v>
      </c>
      <c r="J813" s="51">
        <f t="shared" ref="J813" si="484">J812*1936.27</f>
        <v>6031191</v>
      </c>
      <c r="K813" s="61">
        <f t="shared" ref="K813" si="485">K812*1936.27</f>
        <v>72374249</v>
      </c>
      <c r="L813" s="61">
        <f t="shared" ref="L813" si="486">L812*1936.27</f>
        <v>78405439</v>
      </c>
      <c r="M813" s="118"/>
      <c r="N813" s="120">
        <f t="shared" ref="N813" si="487">N812*1936.27</f>
        <v>72374249</v>
      </c>
      <c r="O813" s="120">
        <f t="shared" ref="O813" si="488">O812*1936.27</f>
        <v>59514705</v>
      </c>
      <c r="P813" s="123">
        <f t="shared" ref="P813" si="489">P812*1936.27</f>
        <v>0</v>
      </c>
      <c r="Q813" s="120">
        <f t="shared" ref="Q813" si="490">Q812*1936.27</f>
        <v>89118085</v>
      </c>
      <c r="R813" s="120">
        <f t="shared" ref="R813" si="491">R812*1936.27</f>
        <v>83086895</v>
      </c>
      <c r="S813" s="47"/>
    </row>
    <row r="814" spans="1:20" ht="12.75" customHeight="1" x14ac:dyDescent="0.2">
      <c r="A814" s="492">
        <f>B804+1</f>
        <v>44743</v>
      </c>
      <c r="B814" s="492">
        <v>44926</v>
      </c>
      <c r="C814" s="42" t="s">
        <v>3</v>
      </c>
      <c r="D814" s="43">
        <v>0</v>
      </c>
      <c r="E814" s="44">
        <f t="shared" ref="E814" si="492">E802</f>
        <v>17217.25</v>
      </c>
      <c r="F814" s="44"/>
      <c r="G814" s="44"/>
      <c r="H814" s="44">
        <v>6641.4</v>
      </c>
      <c r="I814" s="44">
        <f>(E814+H814)*0.5%</f>
        <v>119.29</v>
      </c>
      <c r="J814" s="44">
        <f t="shared" si="143"/>
        <v>1998.16</v>
      </c>
      <c r="K814" s="44">
        <f t="shared" ref="K814" si="493">SUM(E814:I814)</f>
        <v>23977.94</v>
      </c>
      <c r="L814" s="46">
        <f t="shared" ref="L814" si="494">SUM(E814:J814)</f>
        <v>25976.1</v>
      </c>
      <c r="M814" s="117"/>
      <c r="N814" s="119">
        <f t="shared" ref="N814" si="495">K814</f>
        <v>23977.94</v>
      </c>
      <c r="O814" s="119">
        <f t="shared" ref="O814" si="496">E814+F814+G814+I814</f>
        <v>17336.54</v>
      </c>
      <c r="P814" s="119"/>
      <c r="Q814" s="119">
        <f t="shared" ref="Q814" si="497">L814+(IF(P814&gt;O814*0.18,P814,O814*0.18))</f>
        <v>29096.68</v>
      </c>
      <c r="R814" s="119">
        <f t="shared" ref="R814" si="498">N814+O814*0.18</f>
        <v>27098.52</v>
      </c>
      <c r="S814" s="47"/>
    </row>
    <row r="815" spans="1:20" ht="9" customHeight="1" x14ac:dyDescent="0.2">
      <c r="A815" s="493"/>
      <c r="B815" s="493"/>
      <c r="C815" s="48" t="s">
        <v>4</v>
      </c>
      <c r="D815" s="49">
        <v>8</v>
      </c>
      <c r="E815" s="61">
        <f t="shared" si="169"/>
        <v>33337245</v>
      </c>
      <c r="F815" s="61"/>
      <c r="G815" s="50">
        <f t="shared" ref="G815" si="499">G814*1936.27</f>
        <v>0</v>
      </c>
      <c r="H815" s="61">
        <f t="shared" ref="H815:I825" si="500">H814*1936.27</f>
        <v>12859544</v>
      </c>
      <c r="I815" s="61">
        <f t="shared" si="500"/>
        <v>230978</v>
      </c>
      <c r="J815" s="51">
        <f t="shared" ref="J815" si="501">J814*1936.27</f>
        <v>3868977</v>
      </c>
      <c r="K815" s="61">
        <f t="shared" ref="K815" si="502">K814*1936.27</f>
        <v>46427766</v>
      </c>
      <c r="L815" s="61">
        <f t="shared" ref="L815" si="503">L814*1936.27</f>
        <v>50296743</v>
      </c>
      <c r="M815" s="118"/>
      <c r="N815" s="120">
        <f t="shared" ref="N815" si="504">N814*1936.27</f>
        <v>46427766</v>
      </c>
      <c r="O815" s="120">
        <f t="shared" ref="O815" si="505">O814*1936.27</f>
        <v>33568222</v>
      </c>
      <c r="P815" s="123">
        <f t="shared" ref="P815" si="506">P814*1936.27</f>
        <v>0</v>
      </c>
      <c r="Q815" s="120">
        <f t="shared" ref="Q815" si="507">Q814*1936.27</f>
        <v>56339029</v>
      </c>
      <c r="R815" s="120">
        <f t="shared" ref="R815" si="508">R814*1936.27</f>
        <v>52470051</v>
      </c>
      <c r="S815" s="47"/>
    </row>
    <row r="816" spans="1:20" ht="12.75" customHeight="1" x14ac:dyDescent="0.2">
      <c r="A816" s="530">
        <f>A814</f>
        <v>44743</v>
      </c>
      <c r="B816" s="530">
        <f>B814</f>
        <v>44926</v>
      </c>
      <c r="C816" s="53" t="s">
        <v>3</v>
      </c>
      <c r="D816" s="54">
        <v>9</v>
      </c>
      <c r="E816" s="44">
        <f t="shared" ref="E816" si="509">E804</f>
        <v>20031.32</v>
      </c>
      <c r="F816" s="44"/>
      <c r="G816" s="44"/>
      <c r="H816" s="44">
        <v>6641.4</v>
      </c>
      <c r="I816" s="44">
        <f t="shared" ref="I816" si="510">(E816+H816)*0.5%</f>
        <v>133.36000000000001</v>
      </c>
      <c r="J816" s="44">
        <f t="shared" si="143"/>
        <v>2233.84</v>
      </c>
      <c r="K816" s="44">
        <f t="shared" ref="K816" si="511">SUM(E816:I816)</f>
        <v>26806.080000000002</v>
      </c>
      <c r="L816" s="46">
        <f t="shared" ref="L816" si="512">SUM(E816:J816)</f>
        <v>29039.919999999998</v>
      </c>
      <c r="M816" s="117"/>
      <c r="N816" s="119">
        <f t="shared" ref="N816" si="513">K816</f>
        <v>26806.080000000002</v>
      </c>
      <c r="O816" s="119">
        <f t="shared" ref="O816" si="514">E816+F816+G816+I816</f>
        <v>20164.68</v>
      </c>
      <c r="P816" s="119"/>
      <c r="Q816" s="119">
        <f t="shared" ref="Q816" si="515">L816+(IF(P816&gt;O816*0.18,P816,O816*0.18))</f>
        <v>32669.56</v>
      </c>
      <c r="R816" s="119">
        <f t="shared" ref="R816" si="516">N816+O816*0.18</f>
        <v>30435.72</v>
      </c>
      <c r="S816" s="47"/>
    </row>
    <row r="817" spans="1:21" ht="9" customHeight="1" x14ac:dyDescent="0.2">
      <c r="A817" s="530"/>
      <c r="B817" s="530"/>
      <c r="C817" s="48" t="s">
        <v>4</v>
      </c>
      <c r="D817" s="49">
        <v>14</v>
      </c>
      <c r="E817" s="61">
        <f t="shared" si="169"/>
        <v>38786044</v>
      </c>
      <c r="F817" s="50"/>
      <c r="G817" s="50">
        <f t="shared" ref="G817" si="517">G816*1936.27</f>
        <v>0</v>
      </c>
      <c r="H817" s="61">
        <f t="shared" ref="H817" si="518">H816*1936.27</f>
        <v>12859544</v>
      </c>
      <c r="I817" s="61">
        <f t="shared" si="500"/>
        <v>258221</v>
      </c>
      <c r="J817" s="51">
        <f t="shared" ref="J817" si="519">J816*1936.27</f>
        <v>4325317</v>
      </c>
      <c r="K817" s="61">
        <f t="shared" ref="K817" si="520">K816*1936.27</f>
        <v>51903809</v>
      </c>
      <c r="L817" s="61">
        <f t="shared" ref="L817" si="521">L816*1936.27</f>
        <v>56229126</v>
      </c>
      <c r="M817" s="118"/>
      <c r="N817" s="120">
        <f t="shared" ref="N817" si="522">N816*1936.27</f>
        <v>51903809</v>
      </c>
      <c r="O817" s="120">
        <f t="shared" ref="O817" si="523">O816*1936.27</f>
        <v>39044265</v>
      </c>
      <c r="P817" s="123">
        <f t="shared" ref="P817" si="524">P816*1936.27</f>
        <v>0</v>
      </c>
      <c r="Q817" s="120">
        <f t="shared" ref="Q817" si="525">Q816*1936.27</f>
        <v>63257089</v>
      </c>
      <c r="R817" s="120">
        <f t="shared" ref="R817" si="526">R816*1936.27</f>
        <v>58931772</v>
      </c>
      <c r="S817" s="47"/>
    </row>
    <row r="818" spans="1:21" ht="12.75" customHeight="1" x14ac:dyDescent="0.2">
      <c r="A818" s="530"/>
      <c r="B818" s="530"/>
      <c r="C818" s="53" t="s">
        <v>3</v>
      </c>
      <c r="D818" s="54">
        <v>15</v>
      </c>
      <c r="E818" s="44">
        <f t="shared" ref="E818" si="527">E806</f>
        <v>22535.32</v>
      </c>
      <c r="F818" s="44"/>
      <c r="G818" s="44"/>
      <c r="H818" s="44">
        <v>6641.4</v>
      </c>
      <c r="I818" s="44">
        <f t="shared" ref="I818" si="528">(E818+H818)*0.5%</f>
        <v>145.88</v>
      </c>
      <c r="J818" s="44">
        <f t="shared" si="143"/>
        <v>2443.5500000000002</v>
      </c>
      <c r="K818" s="44">
        <f t="shared" ref="K818" si="529">SUM(E818:I818)</f>
        <v>29322.6</v>
      </c>
      <c r="L818" s="46">
        <f t="shared" ref="L818" si="530">SUM(E818:J818)</f>
        <v>31766.15</v>
      </c>
      <c r="M818" s="117"/>
      <c r="N818" s="119">
        <f t="shared" ref="N818" si="531">K818</f>
        <v>29322.6</v>
      </c>
      <c r="O818" s="119">
        <f t="shared" ref="O818" si="532">E818+F818+G818+I818</f>
        <v>22681.200000000001</v>
      </c>
      <c r="P818" s="119"/>
      <c r="Q818" s="119">
        <f t="shared" ref="Q818" si="533">L818+(IF(P818&gt;O818*0.18,P818,O818*0.18))</f>
        <v>35848.769999999997</v>
      </c>
      <c r="R818" s="119">
        <f t="shared" ref="R818" si="534">N818+O818*0.18</f>
        <v>33405.22</v>
      </c>
      <c r="S818" s="47"/>
    </row>
    <row r="819" spans="1:21" ht="9" customHeight="1" x14ac:dyDescent="0.2">
      <c r="A819" s="530"/>
      <c r="B819" s="530"/>
      <c r="C819" s="48" t="s">
        <v>4</v>
      </c>
      <c r="D819" s="49">
        <v>20</v>
      </c>
      <c r="E819" s="61">
        <f t="shared" si="169"/>
        <v>43634464</v>
      </c>
      <c r="F819" s="50"/>
      <c r="G819" s="50">
        <f t="shared" ref="G819" si="535">G818*1936.27</f>
        <v>0</v>
      </c>
      <c r="H819" s="61">
        <f t="shared" ref="H819" si="536">H818*1936.27</f>
        <v>12859544</v>
      </c>
      <c r="I819" s="61">
        <f t="shared" si="500"/>
        <v>282463</v>
      </c>
      <c r="J819" s="51">
        <f t="shared" ref="J819" si="537">J818*1936.27</f>
        <v>4731373</v>
      </c>
      <c r="K819" s="61">
        <f t="shared" ref="K819" si="538">K818*1936.27</f>
        <v>56776471</v>
      </c>
      <c r="L819" s="61">
        <f t="shared" ref="L819" si="539">L818*1936.27</f>
        <v>61507843</v>
      </c>
      <c r="M819" s="118"/>
      <c r="N819" s="120">
        <f t="shared" ref="N819" si="540">N818*1936.27</f>
        <v>56776471</v>
      </c>
      <c r="O819" s="120">
        <f t="shared" ref="O819" si="541">O818*1936.27</f>
        <v>43916927</v>
      </c>
      <c r="P819" s="123">
        <f t="shared" ref="P819" si="542">P818*1936.27</f>
        <v>0</v>
      </c>
      <c r="Q819" s="120">
        <f t="shared" ref="Q819" si="543">Q818*1936.27</f>
        <v>69412898</v>
      </c>
      <c r="R819" s="120">
        <f t="shared" ref="R819" si="544">R818*1936.27</f>
        <v>64681525</v>
      </c>
      <c r="S819" s="47"/>
    </row>
    <row r="820" spans="1:21" ht="12.75" customHeight="1" x14ac:dyDescent="0.2">
      <c r="A820" s="530"/>
      <c r="B820" s="530"/>
      <c r="C820" s="53" t="s">
        <v>3</v>
      </c>
      <c r="D820" s="54">
        <v>21</v>
      </c>
      <c r="E820" s="44">
        <f t="shared" ref="E820" si="545">E808</f>
        <v>25201.49</v>
      </c>
      <c r="F820" s="44"/>
      <c r="G820" s="44"/>
      <c r="H820" s="44">
        <v>6641.4</v>
      </c>
      <c r="I820" s="44">
        <f t="shared" ref="I820" si="546">(E820+H820)*0.5%</f>
        <v>159.21</v>
      </c>
      <c r="J820" s="44">
        <f t="shared" si="143"/>
        <v>2666.84</v>
      </c>
      <c r="K820" s="44">
        <f t="shared" ref="K820" si="547">SUM(E820:I820)</f>
        <v>32002.1</v>
      </c>
      <c r="L820" s="46">
        <f t="shared" ref="L820" si="548">SUM(E820:J820)</f>
        <v>34668.94</v>
      </c>
      <c r="M820" s="117"/>
      <c r="N820" s="119">
        <f t="shared" ref="N820" si="549">K820</f>
        <v>32002.1</v>
      </c>
      <c r="O820" s="119">
        <f t="shared" ref="O820" si="550">E820+F820+G820+I820</f>
        <v>25360.7</v>
      </c>
      <c r="P820" s="119"/>
      <c r="Q820" s="119">
        <f t="shared" ref="Q820" si="551">L820+(IF(P820&gt;O820*0.18,P820,O820*0.18))</f>
        <v>39233.870000000003</v>
      </c>
      <c r="R820" s="119">
        <f t="shared" ref="R820" si="552">N820+O820*0.18</f>
        <v>36567.03</v>
      </c>
      <c r="S820" s="47"/>
    </row>
    <row r="821" spans="1:21" ht="9" customHeight="1" x14ac:dyDescent="0.2">
      <c r="A821" s="530"/>
      <c r="B821" s="530"/>
      <c r="C821" s="48" t="s">
        <v>4</v>
      </c>
      <c r="D821" s="49">
        <v>27</v>
      </c>
      <c r="E821" s="61">
        <f t="shared" si="169"/>
        <v>48796889</v>
      </c>
      <c r="F821" s="50"/>
      <c r="G821" s="50">
        <f t="shared" ref="G821" si="553">G820*1936.27</f>
        <v>0</v>
      </c>
      <c r="H821" s="61">
        <f t="shared" ref="H821" si="554">H820*1936.27</f>
        <v>12859544</v>
      </c>
      <c r="I821" s="61">
        <f t="shared" si="500"/>
        <v>308274</v>
      </c>
      <c r="J821" s="51">
        <f t="shared" ref="J821" si="555">J820*1936.27</f>
        <v>5163722</v>
      </c>
      <c r="K821" s="61">
        <f t="shared" ref="K821" si="556">K820*1936.27</f>
        <v>61964706</v>
      </c>
      <c r="L821" s="61">
        <f t="shared" ref="L821" si="557">L820*1936.27</f>
        <v>67128428</v>
      </c>
      <c r="M821" s="118"/>
      <c r="N821" s="120">
        <f t="shared" ref="N821" si="558">N820*1936.27</f>
        <v>61964706</v>
      </c>
      <c r="O821" s="120">
        <f t="shared" ref="O821" si="559">O820*1936.27</f>
        <v>49105163</v>
      </c>
      <c r="P821" s="123">
        <f t="shared" ref="P821" si="560">P820*1936.27</f>
        <v>0</v>
      </c>
      <c r="Q821" s="120">
        <f t="shared" ref="Q821" si="561">Q820*1936.27</f>
        <v>75967365</v>
      </c>
      <c r="R821" s="120">
        <f t="shared" ref="R821" si="562">R820*1936.27</f>
        <v>70803643</v>
      </c>
      <c r="S821" s="47"/>
    </row>
    <row r="822" spans="1:21" ht="12.75" customHeight="1" x14ac:dyDescent="0.2">
      <c r="A822" s="530"/>
      <c r="B822" s="530"/>
      <c r="C822" s="53" t="s">
        <v>3</v>
      </c>
      <c r="D822" s="54">
        <v>28</v>
      </c>
      <c r="E822" s="44">
        <f t="shared" ref="E822" si="563">E810</f>
        <v>27948.13</v>
      </c>
      <c r="F822" s="44"/>
      <c r="G822" s="44"/>
      <c r="H822" s="44">
        <v>6641.4</v>
      </c>
      <c r="I822" s="44">
        <f t="shared" ref="I822" si="564">(E822+H822)*0.5%</f>
        <v>172.95</v>
      </c>
      <c r="J822" s="44">
        <f t="shared" si="143"/>
        <v>2896.87</v>
      </c>
      <c r="K822" s="44">
        <f t="shared" ref="K822" si="565">SUM(E822:I822)</f>
        <v>34762.480000000003</v>
      </c>
      <c r="L822" s="46">
        <f t="shared" ref="L822" si="566">SUM(E822:J822)</f>
        <v>37659.35</v>
      </c>
      <c r="M822" s="117"/>
      <c r="N822" s="119">
        <f t="shared" ref="N822" si="567">K822</f>
        <v>34762.480000000003</v>
      </c>
      <c r="O822" s="119">
        <f t="shared" ref="O822" si="568">E822+F822+G822+I822</f>
        <v>28121.08</v>
      </c>
      <c r="P822" s="119"/>
      <c r="Q822" s="119">
        <f t="shared" ref="Q822" si="569">L822+(IF(P822&gt;O822*0.18,P822,O822*0.18))</f>
        <v>42721.14</v>
      </c>
      <c r="R822" s="119">
        <f t="shared" ref="R822" si="570">N822+O822*0.18</f>
        <v>39824.269999999997</v>
      </c>
      <c r="S822" s="47"/>
    </row>
    <row r="823" spans="1:21" ht="9" customHeight="1" x14ac:dyDescent="0.2">
      <c r="A823" s="530"/>
      <c r="B823" s="530"/>
      <c r="C823" s="48" t="s">
        <v>4</v>
      </c>
      <c r="D823" s="49">
        <v>34</v>
      </c>
      <c r="E823" s="61">
        <f t="shared" si="169"/>
        <v>54115126</v>
      </c>
      <c r="F823" s="50"/>
      <c r="G823" s="50">
        <f t="shared" ref="G823" si="571">G822*1936.27</f>
        <v>0</v>
      </c>
      <c r="H823" s="61">
        <f t="shared" ref="H823" si="572">H822*1936.27</f>
        <v>12859544</v>
      </c>
      <c r="I823" s="61">
        <f t="shared" si="500"/>
        <v>334878</v>
      </c>
      <c r="J823" s="51">
        <f t="shared" ref="J823" si="573">J822*1936.27</f>
        <v>5609122</v>
      </c>
      <c r="K823" s="61">
        <f t="shared" ref="K823" si="574">K822*1936.27</f>
        <v>67309547</v>
      </c>
      <c r="L823" s="61">
        <f t="shared" ref="L823" si="575">L822*1936.27</f>
        <v>72918670</v>
      </c>
      <c r="M823" s="118"/>
      <c r="N823" s="120">
        <f t="shared" ref="N823" si="576">N822*1936.27</f>
        <v>67309547</v>
      </c>
      <c r="O823" s="120">
        <f t="shared" ref="O823" si="577">O822*1936.27</f>
        <v>54450004</v>
      </c>
      <c r="P823" s="123">
        <f t="shared" ref="P823" si="578">P822*1936.27</f>
        <v>0</v>
      </c>
      <c r="Q823" s="120">
        <f t="shared" ref="Q823" si="579">Q822*1936.27</f>
        <v>82719662</v>
      </c>
      <c r="R823" s="120">
        <f t="shared" ref="R823" si="580">R822*1936.27</f>
        <v>77110539</v>
      </c>
      <c r="S823" s="47"/>
    </row>
    <row r="824" spans="1:21" ht="12.75" customHeight="1" x14ac:dyDescent="0.2">
      <c r="A824" s="530"/>
      <c r="B824" s="530"/>
      <c r="C824" s="53" t="s">
        <v>3</v>
      </c>
      <c r="D824" s="54">
        <v>35</v>
      </c>
      <c r="E824" s="44">
        <f t="shared" ref="E824" si="581">E812</f>
        <v>30624.98</v>
      </c>
      <c r="F824" s="44"/>
      <c r="G824" s="44"/>
      <c r="H824" s="44">
        <v>6641.4</v>
      </c>
      <c r="I824" s="44">
        <f t="shared" ref="I824" si="582">(E824+H824)*0.5%</f>
        <v>186.33</v>
      </c>
      <c r="J824" s="44">
        <f t="shared" si="143"/>
        <v>3121.06</v>
      </c>
      <c r="K824" s="44">
        <f t="shared" ref="K824" si="583">SUM(E824:I824)</f>
        <v>37452.71</v>
      </c>
      <c r="L824" s="46">
        <f t="shared" ref="L824" si="584">SUM(E824:J824)</f>
        <v>40573.769999999997</v>
      </c>
      <c r="M824" s="117"/>
      <c r="N824" s="119">
        <f t="shared" ref="N824" si="585">K824</f>
        <v>37452.71</v>
      </c>
      <c r="O824" s="119">
        <f t="shared" ref="O824" si="586">E824+F824+G824+I824</f>
        <v>30811.31</v>
      </c>
      <c r="P824" s="119"/>
      <c r="Q824" s="119">
        <f t="shared" ref="Q824" si="587">L824+(IF(P824&gt;O824*0.18,P824,O824*0.18))</f>
        <v>46119.81</v>
      </c>
      <c r="R824" s="119">
        <f t="shared" ref="R824" si="588">N824+O824*0.18</f>
        <v>42998.75</v>
      </c>
      <c r="S824" s="47"/>
    </row>
    <row r="825" spans="1:21" ht="9" customHeight="1" x14ac:dyDescent="0.2">
      <c r="A825" s="531"/>
      <c r="B825" s="531"/>
      <c r="C825" s="58" t="s">
        <v>4</v>
      </c>
      <c r="D825" s="59"/>
      <c r="E825" s="61">
        <f t="shared" si="169"/>
        <v>59298230</v>
      </c>
      <c r="F825" s="61"/>
      <c r="G825" s="61">
        <f t="shared" ref="G825" si="589">G824*1936.27</f>
        <v>0</v>
      </c>
      <c r="H825" s="61">
        <f t="shared" ref="H825" si="590">H824*1936.27</f>
        <v>12859544</v>
      </c>
      <c r="I825" s="61">
        <f t="shared" si="500"/>
        <v>360785</v>
      </c>
      <c r="J825" s="62">
        <f t="shared" ref="J825" si="591">J824*1936.27</f>
        <v>6043215</v>
      </c>
      <c r="K825" s="61">
        <f t="shared" ref="K825" si="592">K824*1936.27</f>
        <v>72518559</v>
      </c>
      <c r="L825" s="61">
        <f t="shared" ref="L825" si="593">L824*1936.27</f>
        <v>78561774</v>
      </c>
      <c r="M825" s="118"/>
      <c r="N825" s="123">
        <f t="shared" ref="N825" si="594">N824*1936.27</f>
        <v>72518559</v>
      </c>
      <c r="O825" s="123">
        <f t="shared" ref="O825" si="595">O824*1936.27</f>
        <v>59659015</v>
      </c>
      <c r="P825" s="123">
        <f t="shared" ref="P825" si="596">P824*1936.27</f>
        <v>0</v>
      </c>
      <c r="Q825" s="123">
        <f t="shared" ref="Q825" si="597">Q824*1936.27</f>
        <v>89300405</v>
      </c>
      <c r="R825" s="123">
        <f t="shared" ref="R825" si="598">R824*1936.27</f>
        <v>83257190</v>
      </c>
      <c r="S825" s="47"/>
    </row>
    <row r="826" spans="1:21" ht="9" customHeight="1" x14ac:dyDescent="0.2">
      <c r="A826" s="78"/>
      <c r="B826" s="78"/>
      <c r="C826" s="79"/>
      <c r="D826" s="79"/>
      <c r="E826" s="79"/>
      <c r="F826" s="79"/>
      <c r="G826" s="79"/>
      <c r="H826" s="79"/>
      <c r="I826" s="80"/>
      <c r="J826" s="80"/>
      <c r="K826" s="80"/>
      <c r="L826" s="80"/>
      <c r="M826" s="80"/>
      <c r="N826" s="122"/>
      <c r="O826" s="122"/>
      <c r="P826" s="122"/>
      <c r="R826" s="153"/>
      <c r="S826" s="47"/>
    </row>
    <row r="827" spans="1:21" ht="9" customHeight="1" x14ac:dyDescent="0.2">
      <c r="A827" s="78"/>
      <c r="B827" s="78"/>
      <c r="C827" s="79"/>
      <c r="D827" s="79"/>
      <c r="E827" s="79"/>
      <c r="F827" s="79"/>
      <c r="G827" s="79"/>
      <c r="H827" s="79"/>
      <c r="I827" s="80"/>
      <c r="J827" s="80"/>
      <c r="K827" s="80"/>
      <c r="L827" s="80"/>
      <c r="M827" s="80"/>
      <c r="N827" s="121"/>
      <c r="O827" s="121"/>
      <c r="P827" s="121"/>
      <c r="R827" s="155"/>
      <c r="S827" s="47"/>
    </row>
    <row r="828" spans="1:21" ht="9" customHeight="1" x14ac:dyDescent="0.2">
      <c r="A828" s="78"/>
      <c r="B828" s="78"/>
      <c r="C828" s="79"/>
      <c r="D828" s="79"/>
      <c r="E828" s="79"/>
      <c r="F828" s="79"/>
      <c r="G828" s="79"/>
      <c r="H828" s="79"/>
      <c r="I828" s="80"/>
      <c r="J828" s="80"/>
      <c r="K828" s="80"/>
      <c r="L828" s="80"/>
      <c r="M828" s="80"/>
      <c r="N828" s="122"/>
      <c r="O828" s="122"/>
      <c r="P828" s="122"/>
      <c r="R828" s="153"/>
      <c r="S828" s="47"/>
    </row>
    <row r="829" spans="1:21" ht="9" customHeight="1" x14ac:dyDescent="0.2">
      <c r="A829" s="78"/>
      <c r="B829" s="78"/>
      <c r="C829" s="79"/>
      <c r="D829" s="79"/>
      <c r="E829" s="79"/>
      <c r="F829" s="79"/>
      <c r="G829" s="79"/>
      <c r="H829" s="79"/>
      <c r="I829" s="80"/>
      <c r="J829" s="80"/>
      <c r="K829" s="80"/>
      <c r="L829" s="80"/>
      <c r="M829" s="80"/>
      <c r="N829" s="121"/>
      <c r="O829" s="121"/>
      <c r="P829" s="121"/>
      <c r="R829" s="122"/>
      <c r="S829" s="47"/>
    </row>
    <row r="830" spans="1:21" ht="28.5" customHeight="1" x14ac:dyDescent="0.2">
      <c r="B830" s="538" t="s">
        <v>224</v>
      </c>
      <c r="C830" s="539"/>
      <c r="D830" s="539"/>
      <c r="E830" s="539"/>
      <c r="F830" s="539"/>
      <c r="G830" s="539"/>
      <c r="H830" s="539"/>
      <c r="I830" s="539"/>
      <c r="J830" s="539"/>
      <c r="K830" s="565"/>
      <c r="L830" s="566"/>
      <c r="M830" s="81"/>
      <c r="Q830" s="81"/>
      <c r="R830" s="121"/>
      <c r="S830" s="47"/>
    </row>
    <row r="831" spans="1:21" ht="30.75" customHeight="1" x14ac:dyDescent="0.2">
      <c r="B831" s="567" t="s">
        <v>118</v>
      </c>
      <c r="C831" s="568"/>
      <c r="D831" s="569"/>
      <c r="E831" s="133">
        <v>36770</v>
      </c>
      <c r="F831" s="133">
        <v>36892</v>
      </c>
      <c r="G831" s="133">
        <v>37257</v>
      </c>
      <c r="H831" s="133">
        <v>37622</v>
      </c>
      <c r="I831" s="134">
        <v>38718</v>
      </c>
      <c r="J831" s="134">
        <v>39692</v>
      </c>
      <c r="K831" s="134">
        <v>43160</v>
      </c>
      <c r="L831" s="135">
        <v>44562</v>
      </c>
      <c r="M831" s="135"/>
      <c r="N831" s="91" t="s">
        <v>119</v>
      </c>
      <c r="P831" s="81"/>
      <c r="S831" s="47"/>
      <c r="T831" s="122"/>
      <c r="U831" s="81"/>
    </row>
    <row r="832" spans="1:21" x14ac:dyDescent="0.2">
      <c r="B832" s="557" t="s">
        <v>120</v>
      </c>
      <c r="C832" s="570"/>
      <c r="D832" s="571"/>
      <c r="E832" s="44">
        <v>1586.56</v>
      </c>
      <c r="F832" s="44">
        <v>1586.56</v>
      </c>
      <c r="G832" s="44">
        <v>1586.56</v>
      </c>
      <c r="H832" s="44">
        <v>1586.56</v>
      </c>
      <c r="I832" s="44">
        <v>1750</v>
      </c>
      <c r="J832" s="44">
        <v>1750</v>
      </c>
      <c r="K832" s="44">
        <v>1828</v>
      </c>
      <c r="L832" s="44">
        <f>K832+156.2</f>
        <v>1984.2</v>
      </c>
      <c r="M832" s="44"/>
      <c r="N832" s="574" t="s">
        <v>121</v>
      </c>
      <c r="O832" s="194"/>
      <c r="P832" s="81"/>
      <c r="S832" s="47"/>
      <c r="T832" s="121"/>
    </row>
    <row r="833" spans="2:21" x14ac:dyDescent="0.2">
      <c r="B833" s="572"/>
      <c r="C833" s="573"/>
      <c r="D833" s="569"/>
      <c r="E833" s="90">
        <v>3072009</v>
      </c>
      <c r="F833" s="90">
        <v>3072009</v>
      </c>
      <c r="G833" s="90">
        <v>3072009</v>
      </c>
      <c r="H833" s="90">
        <v>3072009</v>
      </c>
      <c r="I833" s="90">
        <v>3388473</v>
      </c>
      <c r="J833" s="90">
        <f t="shared" ref="J833:K833" si="599">J832*1936.27</f>
        <v>3388473</v>
      </c>
      <c r="K833" s="90">
        <f t="shared" si="599"/>
        <v>3539502</v>
      </c>
      <c r="L833" s="90">
        <f>L832*1936.27</f>
        <v>3841947</v>
      </c>
      <c r="M833" s="90"/>
      <c r="N833" s="575"/>
      <c r="P833" s="81"/>
      <c r="S833" s="47"/>
      <c r="T833" s="122"/>
    </row>
    <row r="834" spans="2:21" x14ac:dyDescent="0.2">
      <c r="B834" s="92" t="s">
        <v>122</v>
      </c>
      <c r="C834" s="93"/>
      <c r="D834" s="93"/>
      <c r="E834" s="94"/>
      <c r="F834" s="95"/>
      <c r="G834" s="95"/>
      <c r="H834" s="95"/>
      <c r="I834" s="95"/>
      <c r="J834" s="95"/>
      <c r="K834" s="95"/>
      <c r="L834" s="95"/>
      <c r="M834" s="95"/>
      <c r="N834" s="576"/>
      <c r="P834" s="81"/>
      <c r="S834" s="47"/>
      <c r="T834" s="121"/>
    </row>
    <row r="835" spans="2:21" ht="4.5" customHeight="1" x14ac:dyDescent="0.2">
      <c r="B835" s="96"/>
      <c r="C835" s="97"/>
      <c r="D835" s="97"/>
      <c r="E835" s="59"/>
      <c r="F835" s="98"/>
      <c r="G835" s="98"/>
      <c r="H835" s="98"/>
      <c r="I835" s="98"/>
      <c r="J835" s="98"/>
      <c r="K835" s="98"/>
      <c r="L835" s="98"/>
      <c r="M835" s="98"/>
      <c r="N835" s="577"/>
      <c r="P835" s="81"/>
      <c r="S835" s="47"/>
      <c r="U835" s="81"/>
    </row>
    <row r="836" spans="2:21" ht="32.25" customHeight="1" x14ac:dyDescent="0.2">
      <c r="B836" s="557" t="s">
        <v>123</v>
      </c>
      <c r="C836" s="558"/>
      <c r="D836" s="559"/>
      <c r="E836" s="44">
        <v>1107.8</v>
      </c>
      <c r="F836" s="44">
        <v>1107.8</v>
      </c>
      <c r="G836" s="44">
        <v>1107.8</v>
      </c>
      <c r="H836" s="44">
        <v>1107.8</v>
      </c>
      <c r="I836" s="44">
        <v>1107.8</v>
      </c>
      <c r="J836" s="44">
        <v>1220</v>
      </c>
      <c r="K836" s="44"/>
      <c r="L836" s="44"/>
      <c r="M836" s="44"/>
      <c r="N836" s="563" t="s">
        <v>124</v>
      </c>
      <c r="O836" s="194"/>
      <c r="P836" s="81"/>
      <c r="S836" s="47"/>
      <c r="U836" s="81"/>
    </row>
    <row r="837" spans="2:21" ht="32.25" customHeight="1" x14ac:dyDescent="0.2">
      <c r="B837" s="560"/>
      <c r="C837" s="561"/>
      <c r="D837" s="562"/>
      <c r="E837" s="90">
        <v>2145000</v>
      </c>
      <c r="F837" s="90">
        <v>2145000</v>
      </c>
      <c r="G837" s="90">
        <v>2145000</v>
      </c>
      <c r="H837" s="90">
        <v>2145000</v>
      </c>
      <c r="I837" s="90">
        <v>2145000</v>
      </c>
      <c r="J837" s="90">
        <v>2296029</v>
      </c>
      <c r="K837" s="90"/>
      <c r="L837" s="90"/>
      <c r="M837" s="90"/>
      <c r="N837" s="564"/>
      <c r="P837" s="81"/>
      <c r="S837" s="47"/>
      <c r="U837" s="81"/>
    </row>
    <row r="838" spans="2:21" ht="46.5" customHeight="1" x14ac:dyDescent="0.2">
      <c r="B838" s="557" t="s">
        <v>125</v>
      </c>
      <c r="C838" s="558"/>
      <c r="D838" s="559"/>
      <c r="E838" s="44">
        <v>553.9</v>
      </c>
      <c r="F838" s="44">
        <v>553.9</v>
      </c>
      <c r="G838" s="44">
        <v>553.9</v>
      </c>
      <c r="H838" s="44">
        <v>553.9</v>
      </c>
      <c r="I838" s="44">
        <v>553.9</v>
      </c>
      <c r="J838" s="44">
        <v>650</v>
      </c>
      <c r="K838" s="44"/>
      <c r="L838" s="44"/>
      <c r="M838" s="44"/>
      <c r="N838" s="563" t="s">
        <v>126</v>
      </c>
      <c r="O838" s="194"/>
      <c r="P838" s="81"/>
      <c r="S838" s="47"/>
      <c r="U838" s="81"/>
    </row>
    <row r="839" spans="2:21" ht="46.5" customHeight="1" x14ac:dyDescent="0.2">
      <c r="B839" s="560"/>
      <c r="C839" s="561"/>
      <c r="D839" s="562"/>
      <c r="E839" s="90">
        <v>1072500</v>
      </c>
      <c r="F839" s="90">
        <v>1072500</v>
      </c>
      <c r="G839" s="90">
        <v>1072500</v>
      </c>
      <c r="H839" s="90">
        <v>1072500</v>
      </c>
      <c r="I839" s="90">
        <v>1072500</v>
      </c>
      <c r="J839" s="90">
        <v>1223529</v>
      </c>
      <c r="K839" s="90"/>
      <c r="L839" s="90"/>
      <c r="M839" s="90"/>
      <c r="N839" s="564"/>
      <c r="P839" s="81"/>
      <c r="S839" s="47"/>
      <c r="U839" s="81"/>
    </row>
    <row r="840" spans="2:21" ht="27" customHeight="1" x14ac:dyDescent="0.2">
      <c r="B840" s="557" t="s">
        <v>127</v>
      </c>
      <c r="C840" s="558"/>
      <c r="D840" s="559"/>
      <c r="E840" s="44">
        <v>738.53</v>
      </c>
      <c r="F840" s="44">
        <v>738.53</v>
      </c>
      <c r="G840" s="44">
        <v>738.53</v>
      </c>
      <c r="H840" s="44">
        <v>738.53</v>
      </c>
      <c r="I840" s="44">
        <v>738.53</v>
      </c>
      <c r="J840" s="44">
        <v>820</v>
      </c>
      <c r="K840" s="44"/>
      <c r="L840" s="44"/>
      <c r="M840" s="44"/>
      <c r="N840" s="563" t="s">
        <v>128</v>
      </c>
      <c r="P840" s="81"/>
      <c r="S840" s="47"/>
      <c r="U840" s="81"/>
    </row>
    <row r="841" spans="2:21" ht="27" customHeight="1" x14ac:dyDescent="0.2">
      <c r="B841" s="560"/>
      <c r="C841" s="561"/>
      <c r="D841" s="562"/>
      <c r="E841" s="90">
        <v>1429993</v>
      </c>
      <c r="F841" s="90">
        <v>1429993</v>
      </c>
      <c r="G841" s="90">
        <v>1429993</v>
      </c>
      <c r="H841" s="90">
        <v>1429993</v>
      </c>
      <c r="I841" s="90">
        <v>1429993</v>
      </c>
      <c r="J841" s="90">
        <v>1581023</v>
      </c>
      <c r="K841" s="90"/>
      <c r="L841" s="90"/>
      <c r="M841" s="90"/>
      <c r="N841" s="564"/>
      <c r="P841" s="81"/>
      <c r="S841" s="47"/>
      <c r="U841" s="81"/>
    </row>
    <row r="842" spans="2:21" ht="15" customHeight="1" x14ac:dyDescent="0.2">
      <c r="B842" s="557" t="s">
        <v>129</v>
      </c>
      <c r="C842" s="558"/>
      <c r="D842" s="559"/>
      <c r="E842" s="44">
        <v>553.9</v>
      </c>
      <c r="F842" s="44">
        <v>553.9</v>
      </c>
      <c r="G842" s="44">
        <v>553.9</v>
      </c>
      <c r="H842" s="44">
        <v>553.9</v>
      </c>
      <c r="I842" s="44">
        <v>553.9</v>
      </c>
      <c r="J842" s="44">
        <v>750</v>
      </c>
      <c r="K842" s="44"/>
      <c r="L842" s="44"/>
      <c r="M842" s="44"/>
      <c r="N842" s="563" t="s">
        <v>130</v>
      </c>
      <c r="P842" s="81"/>
      <c r="S842" s="47"/>
      <c r="U842" s="81"/>
    </row>
    <row r="843" spans="2:21" x14ac:dyDescent="0.2">
      <c r="B843" s="560"/>
      <c r="C843" s="561"/>
      <c r="D843" s="562"/>
      <c r="E843" s="90">
        <v>1072500</v>
      </c>
      <c r="F843" s="90">
        <v>1072500</v>
      </c>
      <c r="G843" s="90">
        <v>1072500</v>
      </c>
      <c r="H843" s="90">
        <v>1072500</v>
      </c>
      <c r="I843" s="90">
        <v>1072500</v>
      </c>
      <c r="J843" s="90">
        <v>1223529</v>
      </c>
      <c r="K843" s="90"/>
      <c r="L843" s="90"/>
      <c r="M843" s="90"/>
      <c r="N843" s="564"/>
      <c r="P843" s="81"/>
      <c r="S843" s="47"/>
      <c r="U843" s="81"/>
    </row>
    <row r="844" spans="2:21" ht="39" customHeight="1" x14ac:dyDescent="0.2">
      <c r="B844" s="557" t="s">
        <v>131</v>
      </c>
      <c r="C844" s="558"/>
      <c r="D844" s="559"/>
      <c r="E844" s="44">
        <v>12.5</v>
      </c>
      <c r="F844" s="44">
        <v>12.5</v>
      </c>
      <c r="G844" s="44">
        <v>12.5</v>
      </c>
      <c r="H844" s="44">
        <v>12.5</v>
      </c>
      <c r="I844" s="44">
        <v>30</v>
      </c>
      <c r="J844" s="44">
        <v>30</v>
      </c>
      <c r="K844" s="44"/>
      <c r="L844" s="44"/>
      <c r="M844" s="44"/>
      <c r="N844" s="563" t="s">
        <v>132</v>
      </c>
      <c r="P844" s="81"/>
      <c r="S844" s="47"/>
      <c r="U844" s="81"/>
    </row>
    <row r="845" spans="2:21" ht="44.25" customHeight="1" x14ac:dyDescent="0.2">
      <c r="B845" s="560"/>
      <c r="C845" s="561"/>
      <c r="D845" s="562"/>
      <c r="E845" s="90">
        <v>24203</v>
      </c>
      <c r="F845" s="90">
        <v>24203</v>
      </c>
      <c r="G845" s="90">
        <v>24203</v>
      </c>
      <c r="H845" s="90">
        <v>24203</v>
      </c>
      <c r="I845" s="90">
        <f>I844*1936.27</f>
        <v>58088</v>
      </c>
      <c r="J845" s="90">
        <f>J844*1936.27</f>
        <v>58088</v>
      </c>
      <c r="K845" s="90"/>
      <c r="L845" s="90"/>
      <c r="M845" s="90"/>
      <c r="N845" s="564"/>
      <c r="P845" s="81"/>
      <c r="S845" s="47"/>
      <c r="U845" s="81"/>
    </row>
    <row r="846" spans="2:21" x14ac:dyDescent="0.2">
      <c r="Q846" s="81"/>
    </row>
    <row r="847" spans="2:21" x14ac:dyDescent="0.2">
      <c r="Q847" s="81"/>
    </row>
    <row r="848" spans="2:21" x14ac:dyDescent="0.2">
      <c r="Q848" s="81"/>
    </row>
  </sheetData>
  <sheetProtection sheet="1" objects="1" scenarios="1" formatCells="0" formatColumns="0" formatRows="0"/>
  <mergeCells count="196">
    <mergeCell ref="A766:A767"/>
    <mergeCell ref="B766:B767"/>
    <mergeCell ref="A768:A777"/>
    <mergeCell ref="B768:B777"/>
    <mergeCell ref="A754:A755"/>
    <mergeCell ref="B754:B755"/>
    <mergeCell ref="A756:A765"/>
    <mergeCell ref="B756:B765"/>
    <mergeCell ref="A594:A595"/>
    <mergeCell ref="B594:B595"/>
    <mergeCell ref="A596:A607"/>
    <mergeCell ref="B596:B607"/>
    <mergeCell ref="A608:A609"/>
    <mergeCell ref="B608:B609"/>
    <mergeCell ref="A610:A621"/>
    <mergeCell ref="B610:B621"/>
    <mergeCell ref="A678:A679"/>
    <mergeCell ref="B678:B679"/>
    <mergeCell ref="A680:A691"/>
    <mergeCell ref="B680:B691"/>
    <mergeCell ref="A650:A651"/>
    <mergeCell ref="B650:B651"/>
    <mergeCell ref="A666:A677"/>
    <mergeCell ref="B666:B677"/>
    <mergeCell ref="R3:R4"/>
    <mergeCell ref="A540:A551"/>
    <mergeCell ref="B540:B551"/>
    <mergeCell ref="A510:A511"/>
    <mergeCell ref="B510:B511"/>
    <mergeCell ref="A512:A523"/>
    <mergeCell ref="B512:B523"/>
    <mergeCell ref="Q3:Q4"/>
    <mergeCell ref="A524:A525"/>
    <mergeCell ref="B524:B525"/>
    <mergeCell ref="A526:A537"/>
    <mergeCell ref="B526:B537"/>
    <mergeCell ref="A538:A539"/>
    <mergeCell ref="B538:B539"/>
    <mergeCell ref="A484:A495"/>
    <mergeCell ref="B484:B495"/>
    <mergeCell ref="A496:A497"/>
    <mergeCell ref="A498:A509"/>
    <mergeCell ref="B498:B509"/>
    <mergeCell ref="A468:A469"/>
    <mergeCell ref="B468:B469"/>
    <mergeCell ref="A470:A481"/>
    <mergeCell ref="B470:B481"/>
    <mergeCell ref="A482:A483"/>
    <mergeCell ref="B482:B483"/>
    <mergeCell ref="B496:B497"/>
    <mergeCell ref="A456:A467"/>
    <mergeCell ref="B456:B467"/>
    <mergeCell ref="A426:A427"/>
    <mergeCell ref="B426:B427"/>
    <mergeCell ref="A428:A439"/>
    <mergeCell ref="B428:B439"/>
    <mergeCell ref="A440:A441"/>
    <mergeCell ref="B440:B441"/>
    <mergeCell ref="A442:A453"/>
    <mergeCell ref="B442:B453"/>
    <mergeCell ref="A454:A455"/>
    <mergeCell ref="B454:B455"/>
    <mergeCell ref="A414:A425"/>
    <mergeCell ref="B414:B425"/>
    <mergeCell ref="A384:A385"/>
    <mergeCell ref="B384:B385"/>
    <mergeCell ref="A386:A397"/>
    <mergeCell ref="B386:B397"/>
    <mergeCell ref="A398:A399"/>
    <mergeCell ref="B398:B399"/>
    <mergeCell ref="A400:A411"/>
    <mergeCell ref="B400:B411"/>
    <mergeCell ref="A412:A413"/>
    <mergeCell ref="B412:B413"/>
    <mergeCell ref="B174:B175"/>
    <mergeCell ref="A176:A215"/>
    <mergeCell ref="B176:B215"/>
    <mergeCell ref="A216:A217"/>
    <mergeCell ref="B216:B217"/>
    <mergeCell ref="A218:A257"/>
    <mergeCell ref="B218:B257"/>
    <mergeCell ref="A344:A383"/>
    <mergeCell ref="B344:B383"/>
    <mergeCell ref="A302:A341"/>
    <mergeCell ref="B302:B341"/>
    <mergeCell ref="A342:A343"/>
    <mergeCell ref="B342:B343"/>
    <mergeCell ref="A260:A299"/>
    <mergeCell ref="B260:B299"/>
    <mergeCell ref="A300:A301"/>
    <mergeCell ref="B300:B301"/>
    <mergeCell ref="L3:L4"/>
    <mergeCell ref="C5:D5"/>
    <mergeCell ref="A6:A7"/>
    <mergeCell ref="B6:B7"/>
    <mergeCell ref="A3:B3"/>
    <mergeCell ref="C3:D4"/>
    <mergeCell ref="E3:J3"/>
    <mergeCell ref="K3:K4"/>
    <mergeCell ref="A132:A133"/>
    <mergeCell ref="B132:B133"/>
    <mergeCell ref="A8:A47"/>
    <mergeCell ref="B8:B47"/>
    <mergeCell ref="A48:A49"/>
    <mergeCell ref="B48:B49"/>
    <mergeCell ref="A50:A89"/>
    <mergeCell ref="B50:B89"/>
    <mergeCell ref="A90:A91"/>
    <mergeCell ref="B90:B91"/>
    <mergeCell ref="N1:P2"/>
    <mergeCell ref="N3:N4"/>
    <mergeCell ref="O3:O4"/>
    <mergeCell ref="A1:B1"/>
    <mergeCell ref="C1:L2"/>
    <mergeCell ref="A580:A581"/>
    <mergeCell ref="B580:B581"/>
    <mergeCell ref="A582:A593"/>
    <mergeCell ref="B582:B593"/>
    <mergeCell ref="A566:A567"/>
    <mergeCell ref="B566:B567"/>
    <mergeCell ref="A568:A579"/>
    <mergeCell ref="B568:B579"/>
    <mergeCell ref="A552:A553"/>
    <mergeCell ref="B552:B553"/>
    <mergeCell ref="A554:A565"/>
    <mergeCell ref="B554:B565"/>
    <mergeCell ref="A92:A131"/>
    <mergeCell ref="B92:B131"/>
    <mergeCell ref="A258:A259"/>
    <mergeCell ref="B258:B259"/>
    <mergeCell ref="A134:A173"/>
    <mergeCell ref="B134:B173"/>
    <mergeCell ref="A174:A175"/>
    <mergeCell ref="A624:A635"/>
    <mergeCell ref="B624:B635"/>
    <mergeCell ref="A636:A637"/>
    <mergeCell ref="B636:B637"/>
    <mergeCell ref="A638:A649"/>
    <mergeCell ref="B638:B649"/>
    <mergeCell ref="A622:A623"/>
    <mergeCell ref="B622:B623"/>
    <mergeCell ref="A652:A663"/>
    <mergeCell ref="B652:B663"/>
    <mergeCell ref="A664:A665"/>
    <mergeCell ref="B664:B665"/>
    <mergeCell ref="A692:A693"/>
    <mergeCell ref="B692:B693"/>
    <mergeCell ref="A694:A705"/>
    <mergeCell ref="B694:B705"/>
    <mergeCell ref="A706:A707"/>
    <mergeCell ref="B706:B707"/>
    <mergeCell ref="A708:A717"/>
    <mergeCell ref="B708:B717"/>
    <mergeCell ref="A718:A719"/>
    <mergeCell ref="B718:B719"/>
    <mergeCell ref="A720:A729"/>
    <mergeCell ref="B720:B729"/>
    <mergeCell ref="A730:A731"/>
    <mergeCell ref="B730:B731"/>
    <mergeCell ref="A732:A741"/>
    <mergeCell ref="B732:B741"/>
    <mergeCell ref="A742:A743"/>
    <mergeCell ref="B742:B743"/>
    <mergeCell ref="A744:A753"/>
    <mergeCell ref="B744:B753"/>
    <mergeCell ref="N840:N841"/>
    <mergeCell ref="B842:D843"/>
    <mergeCell ref="N842:N843"/>
    <mergeCell ref="B844:D845"/>
    <mergeCell ref="N844:N845"/>
    <mergeCell ref="B830:L830"/>
    <mergeCell ref="B831:D831"/>
    <mergeCell ref="B832:D833"/>
    <mergeCell ref="N832:N833"/>
    <mergeCell ref="N834:N835"/>
    <mergeCell ref="B836:D837"/>
    <mergeCell ref="N836:N837"/>
    <mergeCell ref="B838:D839"/>
    <mergeCell ref="N838:N839"/>
    <mergeCell ref="A778:A779"/>
    <mergeCell ref="B778:B779"/>
    <mergeCell ref="A780:A789"/>
    <mergeCell ref="B780:B789"/>
    <mergeCell ref="A790:A791"/>
    <mergeCell ref="B790:B791"/>
    <mergeCell ref="A792:A801"/>
    <mergeCell ref="B792:B801"/>
    <mergeCell ref="B840:D841"/>
    <mergeCell ref="A802:A803"/>
    <mergeCell ref="B802:B803"/>
    <mergeCell ref="A804:A813"/>
    <mergeCell ref="B804:B813"/>
    <mergeCell ref="A814:A815"/>
    <mergeCell ref="B814:B815"/>
    <mergeCell ref="A816:A825"/>
    <mergeCell ref="B816:B825"/>
  </mergeCells>
  <phoneticPr fontId="4" type="noConversion"/>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R829:R830 T831:T834">
    <cfRule type="cellIs" dxfId="2953" priority="944"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2952" priority="94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951" priority="943"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950" priority="942"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949" priority="941"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948" priority="940"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947" priority="93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946" priority="93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945" priority="937"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44" priority="936"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943" priority="935"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42" priority="934"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941" priority="933"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40" priority="932"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939" priority="931"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38" priority="930"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937" priority="92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936" priority="92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935" priority="927"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34" priority="926"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933" priority="925"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32" priority="924"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931" priority="923"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30" priority="922"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929" priority="921"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28" priority="920"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927" priority="91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926" priority="91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925" priority="917"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924" priority="916"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923" priority="915"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22" priority="914"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921" priority="913"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20" priority="912"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919" priority="911"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18" priority="910"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917" priority="90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16" priority="90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915" priority="907"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914" priority="906"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913" priority="905"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12" priority="904"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911" priority="903"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10" priority="902"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909" priority="901"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08" priority="900"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907" priority="89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906" priority="898"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2905" priority="897"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2904" priority="896"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903" priority="895"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902" priority="894"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901" priority="893"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900" priority="892"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99" priority="891"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98" priority="890"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97" priority="88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96" priority="88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95" priority="887"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94" priority="886"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93" priority="885"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92" priority="884"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91" priority="883"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890" priority="882"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89" priority="881"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88" priority="880"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87" priority="87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86" priority="87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85" priority="877"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84" priority="876"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83" priority="875"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82" priority="874"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2881" priority="873"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2880" priority="872"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79" priority="871"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878" priority="870"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77" priority="86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76" priority="86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75" priority="867"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74" priority="866"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73" priority="865"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72" priority="864"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71" priority="863"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70" priority="862"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2869" priority="861"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2868" priority="860"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67" priority="85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66" priority="85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65" priority="857"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64" priority="856"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E622:K691">
    <cfRule type="cellIs" dxfId="2863" priority="855"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62" priority="854"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51 L553:Q553 L555:Q555 L557:Q557 L559:Q559 L561:Q561 L563:Q563 L565:Q565 L567:Q567 L569:Q569 L571:Q571 L573:Q573 L575:Q575 L577:Q577 L579:Q579 L581:Q581 L583:Q583 L585:Q585 L587:Q587 L589:Q589 L591:Q591 L593:Q593 E6:K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E622:Q691">
    <cfRule type="cellIs" dxfId="2861" priority="853"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L552:Q552 L554:Q554 L556:Q556 L558:Q558 L560:Q560 L562:Q562 L564:Q564 L566:Q566 L568:Q568 L570:Q570 L572:Q572 L574:Q574 L576:Q576 L578:Q578 L580:Q580 L582:Q582 L584:Q584 L586:Q586 L588:Q588 L590:Q590 L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60" priority="852"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859" priority="85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858" priority="850"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857" priority="84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856" priority="848"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855" priority="84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854" priority="846"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853" priority="84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52" priority="844"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851" priority="84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50" priority="842"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849" priority="84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48" priority="840"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847" priority="83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46" priority="838"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845" priority="83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844" priority="836"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843" priority="83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42" priority="834"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841" priority="83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40" priority="832"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839" priority="83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38" priority="830"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837" priority="82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36" priority="828"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835" priority="82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834" priority="826"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833" priority="82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832" priority="82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831" priority="82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30" priority="82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829" priority="82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28" priority="820"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827" priority="81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26" priority="818"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825" priority="81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24" priority="816"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823" priority="81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822" priority="81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821" priority="81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20" priority="81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819" priority="81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18" priority="810"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817" priority="80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16" priority="808"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815" priority="80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14" priority="806"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813" priority="80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812" priority="804"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811" priority="80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810" priority="802"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809" priority="80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08" priority="800"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807" priority="79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06" priority="798"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805" priority="79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04" priority="796"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803" priority="79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802" priority="794"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801" priority="79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800" priority="792"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99" priority="79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98" priority="790"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97" priority="78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96" priority="788"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95" priority="78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94" priority="786"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93" priority="78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92" priority="784"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791" priority="78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790" priority="782"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89" priority="78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88" priority="780"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87" priority="77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86" priority="778"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85" priority="77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84" priority="776"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83" priority="77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82" priority="77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81" priority="77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80" priority="77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79" priority="77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78" priority="770" stopIfTrue="1" operator="equal">
      <formula>0</formula>
    </cfRule>
  </conditionalFormatting>
  <conditionalFormatting sqref="Q6:Q593 Q622:Q691">
    <cfRule type="cellIs" dxfId="2777" priority="76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76" priority="768" stopIfTrue="1" operator="equal">
      <formula>0</formula>
    </cfRule>
  </conditionalFormatting>
  <conditionalFormatting sqref="Q6:Q593 Q622:Q691">
    <cfRule type="cellIs" dxfId="2775" priority="767"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74" priority="766" stopIfTrue="1" operator="equal">
      <formula>0</formula>
    </cfRule>
  </conditionalFormatting>
  <conditionalFormatting sqref="E826:Q828">
    <cfRule type="cellIs" dxfId="2773" priority="765" stopIfTrue="1" operator="equal">
      <formula>0</formula>
    </cfRule>
  </conditionalFormatting>
  <conditionalFormatting sqref="M826:Q829">
    <cfRule type="cellIs" dxfId="2772" priority="764" stopIfTrue="1" operator="equal">
      <formula>0</formula>
    </cfRule>
  </conditionalFormatting>
  <conditionalFormatting sqref="M826:Q829">
    <cfRule type="cellIs" dxfId="2771" priority="763" stopIfTrue="1" operator="equal">
      <formula>0</formula>
    </cfRule>
  </conditionalFormatting>
  <conditionalFormatting sqref="M826:Q829">
    <cfRule type="cellIs" dxfId="2770" priority="762" stopIfTrue="1" operator="equal">
      <formula>0</formula>
    </cfRule>
  </conditionalFormatting>
  <conditionalFormatting sqref="N826:Q826 N828:Q828">
    <cfRule type="cellIs" dxfId="2769" priority="761" stopIfTrue="1" operator="equal">
      <formula>0</formula>
    </cfRule>
  </conditionalFormatting>
  <conditionalFormatting sqref="M826:Q829">
    <cfRule type="cellIs" dxfId="2768" priority="760" stopIfTrue="1" operator="equal">
      <formula>0</formula>
    </cfRule>
  </conditionalFormatting>
  <conditionalFormatting sqref="N826:Q826 N828:Q828">
    <cfRule type="cellIs" dxfId="2767" priority="759" stopIfTrue="1" operator="equal">
      <formula>0</formula>
    </cfRule>
  </conditionalFormatting>
  <conditionalFormatting sqref="N826:Q826 N828:Q828">
    <cfRule type="cellIs" dxfId="2766" priority="758" stopIfTrue="1" operator="equal">
      <formula>0</formula>
    </cfRule>
  </conditionalFormatting>
  <conditionalFormatting sqref="M826:Q829">
    <cfRule type="cellIs" dxfId="2765" priority="757" stopIfTrue="1" operator="equal">
      <formula>0</formula>
    </cfRule>
  </conditionalFormatting>
  <conditionalFormatting sqref="N826:Q826 N828:Q828">
    <cfRule type="cellIs" dxfId="2764" priority="756" stopIfTrue="1" operator="equal">
      <formula>0</formula>
    </cfRule>
  </conditionalFormatting>
  <conditionalFormatting sqref="M826:Q829">
    <cfRule type="cellIs" dxfId="2763" priority="755" stopIfTrue="1" operator="equal">
      <formula>0</formula>
    </cfRule>
  </conditionalFormatting>
  <conditionalFormatting sqref="N826:Q826 N828:Q828">
    <cfRule type="cellIs" dxfId="2762" priority="754" stopIfTrue="1" operator="equal">
      <formula>0</formula>
    </cfRule>
  </conditionalFormatting>
  <conditionalFormatting sqref="M826:Q829">
    <cfRule type="cellIs" dxfId="2761" priority="753" stopIfTrue="1" operator="equal">
      <formula>0</formula>
    </cfRule>
  </conditionalFormatting>
  <conditionalFormatting sqref="N826:Q826 N828:Q828">
    <cfRule type="cellIs" dxfId="2760" priority="752" stopIfTrue="1" operator="equal">
      <formula>0</formula>
    </cfRule>
  </conditionalFormatting>
  <conditionalFormatting sqref="N826:Q826 N828:Q828">
    <cfRule type="cellIs" dxfId="2759" priority="751" stopIfTrue="1" operator="equal">
      <formula>0</formula>
    </cfRule>
  </conditionalFormatting>
  <conditionalFormatting sqref="M826:Q829">
    <cfRule type="cellIs" dxfId="2758" priority="750" stopIfTrue="1" operator="equal">
      <formula>0</formula>
    </cfRule>
  </conditionalFormatting>
  <conditionalFormatting sqref="N826:Q826 N828:Q828">
    <cfRule type="cellIs" dxfId="2757" priority="749" stopIfTrue="1" operator="equal">
      <formula>0</formula>
    </cfRule>
  </conditionalFormatting>
  <conditionalFormatting sqref="M826:Q829">
    <cfRule type="cellIs" dxfId="2756" priority="748" stopIfTrue="1" operator="equal">
      <formula>0</formula>
    </cfRule>
  </conditionalFormatting>
  <conditionalFormatting sqref="M826:Q829">
    <cfRule type="cellIs" dxfId="2755" priority="747" stopIfTrue="1" operator="equal">
      <formula>0</formula>
    </cfRule>
  </conditionalFormatting>
  <conditionalFormatting sqref="N826:Q826 N828:Q828">
    <cfRule type="cellIs" dxfId="2754" priority="746" stopIfTrue="1" operator="equal">
      <formula>0</formula>
    </cfRule>
  </conditionalFormatting>
  <conditionalFormatting sqref="M826:Q829">
    <cfRule type="cellIs" dxfId="2753" priority="745" stopIfTrue="1" operator="equal">
      <formula>0</formula>
    </cfRule>
  </conditionalFormatting>
  <conditionalFormatting sqref="N826:Q826 N828:Q828">
    <cfRule type="cellIs" dxfId="2752" priority="744" stopIfTrue="1" operator="equal">
      <formula>0</formula>
    </cfRule>
  </conditionalFormatting>
  <conditionalFormatting sqref="N826:Q826 N828:Q828">
    <cfRule type="cellIs" dxfId="2751" priority="743" stopIfTrue="1" operator="equal">
      <formula>0</formula>
    </cfRule>
  </conditionalFormatting>
  <conditionalFormatting sqref="M826:Q829">
    <cfRule type="cellIs" dxfId="2750" priority="742" stopIfTrue="1" operator="equal">
      <formula>0</formula>
    </cfRule>
  </conditionalFormatting>
  <conditionalFormatting sqref="N826:Q826 N828:Q828">
    <cfRule type="cellIs" dxfId="2749" priority="741" stopIfTrue="1" operator="equal">
      <formula>0</formula>
    </cfRule>
  </conditionalFormatting>
  <conditionalFormatting sqref="M826:Q829">
    <cfRule type="cellIs" dxfId="2748" priority="740" stopIfTrue="1" operator="equal">
      <formula>0</formula>
    </cfRule>
  </conditionalFormatting>
  <conditionalFormatting sqref="N826:Q826 N828:Q828">
    <cfRule type="cellIs" dxfId="2747" priority="739" stopIfTrue="1" operator="equal">
      <formula>0</formula>
    </cfRule>
  </conditionalFormatting>
  <conditionalFormatting sqref="M826:Q829">
    <cfRule type="cellIs" dxfId="2746" priority="738" stopIfTrue="1" operator="equal">
      <formula>0</formula>
    </cfRule>
  </conditionalFormatting>
  <conditionalFormatting sqref="N826:Q826 N828:Q828">
    <cfRule type="cellIs" dxfId="2745" priority="737" stopIfTrue="1" operator="equal">
      <formula>0</formula>
    </cfRule>
  </conditionalFormatting>
  <conditionalFormatting sqref="N826:Q826 N828:Q828">
    <cfRule type="cellIs" dxfId="2744" priority="736" stopIfTrue="1" operator="equal">
      <formula>0</formula>
    </cfRule>
  </conditionalFormatting>
  <conditionalFormatting sqref="M826:Q829">
    <cfRule type="cellIs" dxfId="2743" priority="735" stopIfTrue="1" operator="equal">
      <formula>0</formula>
    </cfRule>
  </conditionalFormatting>
  <conditionalFormatting sqref="N826:Q826 N828:Q828">
    <cfRule type="cellIs" dxfId="2742" priority="734" stopIfTrue="1" operator="equal">
      <formula>0</formula>
    </cfRule>
  </conditionalFormatting>
  <conditionalFormatting sqref="E826:Q829">
    <cfRule type="cellIs" dxfId="2741" priority="733" stopIfTrue="1" operator="equal">
      <formula>0</formula>
    </cfRule>
  </conditionalFormatting>
  <conditionalFormatting sqref="M826:Q829">
    <cfRule type="cellIs" dxfId="2740" priority="732" stopIfTrue="1" operator="equal">
      <formula>0</formula>
    </cfRule>
  </conditionalFormatting>
  <conditionalFormatting sqref="M826:Q829">
    <cfRule type="cellIs" dxfId="2739" priority="731" stopIfTrue="1" operator="equal">
      <formula>0</formula>
    </cfRule>
  </conditionalFormatting>
  <conditionalFormatting sqref="N826:Q826 N828:Q828">
    <cfRule type="cellIs" dxfId="2738" priority="730" stopIfTrue="1" operator="equal">
      <formula>0</formula>
    </cfRule>
  </conditionalFormatting>
  <conditionalFormatting sqref="M826:Q829">
    <cfRule type="cellIs" dxfId="2737" priority="729" stopIfTrue="1" operator="equal">
      <formula>0</formula>
    </cfRule>
  </conditionalFormatting>
  <conditionalFormatting sqref="N826:Q826 N828:Q828">
    <cfRule type="cellIs" dxfId="2736" priority="728" stopIfTrue="1" operator="equal">
      <formula>0</formula>
    </cfRule>
  </conditionalFormatting>
  <conditionalFormatting sqref="N826:Q826 N828:Q828">
    <cfRule type="cellIs" dxfId="2735" priority="727" stopIfTrue="1" operator="equal">
      <formula>0</formula>
    </cfRule>
  </conditionalFormatting>
  <conditionalFormatting sqref="M826:Q829">
    <cfRule type="cellIs" dxfId="2734" priority="726" stopIfTrue="1" operator="equal">
      <formula>0</formula>
    </cfRule>
  </conditionalFormatting>
  <conditionalFormatting sqref="N826:Q826 N828:Q828">
    <cfRule type="cellIs" dxfId="2733" priority="725" stopIfTrue="1" operator="equal">
      <formula>0</formula>
    </cfRule>
  </conditionalFormatting>
  <conditionalFormatting sqref="M826:Q829">
    <cfRule type="cellIs" dxfId="2732" priority="724" stopIfTrue="1" operator="equal">
      <formula>0</formula>
    </cfRule>
  </conditionalFormatting>
  <conditionalFormatting sqref="N826:Q826 N828:Q828">
    <cfRule type="cellIs" dxfId="2731" priority="723" stopIfTrue="1" operator="equal">
      <formula>0</formula>
    </cfRule>
  </conditionalFormatting>
  <conditionalFormatting sqref="M826:Q829">
    <cfRule type="cellIs" dxfId="2730" priority="722" stopIfTrue="1" operator="equal">
      <formula>0</formula>
    </cfRule>
  </conditionalFormatting>
  <conditionalFormatting sqref="N826:Q826 N828:Q828">
    <cfRule type="cellIs" dxfId="2729" priority="721" stopIfTrue="1" operator="equal">
      <formula>0</formula>
    </cfRule>
  </conditionalFormatting>
  <conditionalFormatting sqref="N826:Q826 N828:Q828">
    <cfRule type="cellIs" dxfId="2728" priority="720" stopIfTrue="1" operator="equal">
      <formula>0</formula>
    </cfRule>
  </conditionalFormatting>
  <conditionalFormatting sqref="M826:Q829">
    <cfRule type="cellIs" dxfId="2727" priority="719" stopIfTrue="1" operator="equal">
      <formula>0</formula>
    </cfRule>
  </conditionalFormatting>
  <conditionalFormatting sqref="N826:Q826 N828:Q828">
    <cfRule type="cellIs" dxfId="2726" priority="718" stopIfTrue="1" operator="equal">
      <formula>0</formula>
    </cfRule>
  </conditionalFormatting>
  <conditionalFormatting sqref="E826:Q829">
    <cfRule type="cellIs" dxfId="2725" priority="717" stopIfTrue="1" operator="equal">
      <formula>0</formula>
    </cfRule>
  </conditionalFormatting>
  <conditionalFormatting sqref="M826:Q829">
    <cfRule type="cellIs" dxfId="2724" priority="716" stopIfTrue="1" operator="equal">
      <formula>0</formula>
    </cfRule>
  </conditionalFormatting>
  <conditionalFormatting sqref="N826:Q826 N828:Q828">
    <cfRule type="cellIs" dxfId="2723" priority="715" stopIfTrue="1" operator="equal">
      <formula>0</formula>
    </cfRule>
  </conditionalFormatting>
  <conditionalFormatting sqref="M826:Q829">
    <cfRule type="cellIs" dxfId="2722" priority="714" stopIfTrue="1" operator="equal">
      <formula>0</formula>
    </cfRule>
  </conditionalFormatting>
  <conditionalFormatting sqref="N826:Q826 N828:Q828">
    <cfRule type="cellIs" dxfId="2721" priority="713" stopIfTrue="1" operator="equal">
      <formula>0</formula>
    </cfRule>
  </conditionalFormatting>
  <conditionalFormatting sqref="N826:Q826 N828:Q828">
    <cfRule type="cellIs" dxfId="2720" priority="712" stopIfTrue="1" operator="equal">
      <formula>0</formula>
    </cfRule>
  </conditionalFormatting>
  <conditionalFormatting sqref="M826:Q829">
    <cfRule type="cellIs" dxfId="2719" priority="711" stopIfTrue="1" operator="equal">
      <formula>0</formula>
    </cfRule>
  </conditionalFormatting>
  <conditionalFormatting sqref="N826:Q826 N828:Q828">
    <cfRule type="cellIs" dxfId="2718" priority="710" stopIfTrue="1" operator="equal">
      <formula>0</formula>
    </cfRule>
  </conditionalFormatting>
  <conditionalFormatting sqref="E826:Q829">
    <cfRule type="cellIs" dxfId="2717" priority="709" stopIfTrue="1" operator="equal">
      <formula>0</formula>
    </cfRule>
  </conditionalFormatting>
  <conditionalFormatting sqref="N826:Q826 N828:Q828">
    <cfRule type="cellIs" dxfId="2716" priority="708" stopIfTrue="1" operator="equal">
      <formula>0</formula>
    </cfRule>
  </conditionalFormatting>
  <conditionalFormatting sqref="M826:Q829">
    <cfRule type="cellIs" dxfId="2715" priority="707" stopIfTrue="1" operator="equal">
      <formula>0</formula>
    </cfRule>
  </conditionalFormatting>
  <conditionalFormatting sqref="N826:Q826 N828:Q828">
    <cfRule type="cellIs" dxfId="2714" priority="706" stopIfTrue="1" operator="equal">
      <formula>0</formula>
    </cfRule>
  </conditionalFormatting>
  <conditionalFormatting sqref="E826:K829">
    <cfRule type="cellIs" dxfId="2713" priority="705" stopIfTrue="1" operator="equal">
      <formula>0</formula>
    </cfRule>
  </conditionalFormatting>
  <conditionalFormatting sqref="N826:Q826 N828:Q828">
    <cfRule type="cellIs" dxfId="2712" priority="704" stopIfTrue="1" operator="equal">
      <formula>0</formula>
    </cfRule>
  </conditionalFormatting>
  <conditionalFormatting sqref="I826:Q829">
    <cfRule type="cellIs" dxfId="2711" priority="703" stopIfTrue="1" operator="equal">
      <formula>0</formula>
    </cfRule>
  </conditionalFormatting>
  <conditionalFormatting sqref="N826:Q826 N828:Q828">
    <cfRule type="cellIs" dxfId="2710" priority="702" stopIfTrue="1" operator="equal">
      <formula>0</formula>
    </cfRule>
  </conditionalFormatting>
  <conditionalFormatting sqref="Q826:Q829">
    <cfRule type="cellIs" dxfId="2709" priority="701" stopIfTrue="1" operator="equal">
      <formula>0</formula>
    </cfRule>
  </conditionalFormatting>
  <conditionalFormatting sqref="Q826:Q829">
    <cfRule type="cellIs" dxfId="2708" priority="700" stopIfTrue="1" operator="equal">
      <formula>0</formula>
    </cfRule>
  </conditionalFormatting>
  <conditionalFormatting sqref="Q826:Q829">
    <cfRule type="cellIs" dxfId="2707" priority="699" stopIfTrue="1" operator="equal">
      <formula>0</formula>
    </cfRule>
  </conditionalFormatting>
  <conditionalFormatting sqref="Q826 Q828 Q830 U832 U834 U836 U838">
    <cfRule type="cellIs" dxfId="2706" priority="698" stopIfTrue="1" operator="equal">
      <formula>0</formula>
    </cfRule>
  </conditionalFormatting>
  <conditionalFormatting sqref="Q826:Q829">
    <cfRule type="cellIs" dxfId="2705" priority="697" stopIfTrue="1" operator="equal">
      <formula>0</formula>
    </cfRule>
  </conditionalFormatting>
  <conditionalFormatting sqref="Q826 Q828 Q830 U832 U834 U836 U838">
    <cfRule type="cellIs" dxfId="2704" priority="696" stopIfTrue="1" operator="equal">
      <formula>0</formula>
    </cfRule>
  </conditionalFormatting>
  <conditionalFormatting sqref="Q826 Q828 Q830 U832 U834 U836 U838">
    <cfRule type="cellIs" dxfId="2703" priority="695" stopIfTrue="1" operator="equal">
      <formula>0</formula>
    </cfRule>
  </conditionalFormatting>
  <conditionalFormatting sqref="Q826:Q829">
    <cfRule type="cellIs" dxfId="2702" priority="694" stopIfTrue="1" operator="equal">
      <formula>0</formula>
    </cfRule>
  </conditionalFormatting>
  <conditionalFormatting sqref="Q826 Q828 Q830 U832 U834 U836 U838">
    <cfRule type="cellIs" dxfId="2701" priority="693" stopIfTrue="1" operator="equal">
      <formula>0</formula>
    </cfRule>
  </conditionalFormatting>
  <conditionalFormatting sqref="Q826:Q829">
    <cfRule type="cellIs" dxfId="2700" priority="692" stopIfTrue="1" operator="equal">
      <formula>0</formula>
    </cfRule>
  </conditionalFormatting>
  <conditionalFormatting sqref="Q826 Q828 Q830 U832 U834 U836 U838">
    <cfRule type="cellIs" dxfId="2699" priority="691" stopIfTrue="1" operator="equal">
      <formula>0</formula>
    </cfRule>
  </conditionalFormatting>
  <conditionalFormatting sqref="Q826:Q829">
    <cfRule type="cellIs" dxfId="2698" priority="690" stopIfTrue="1" operator="equal">
      <formula>0</formula>
    </cfRule>
  </conditionalFormatting>
  <conditionalFormatting sqref="Q826 Q828 Q830 U832 U834 U836 U838">
    <cfRule type="cellIs" dxfId="2697" priority="689" stopIfTrue="1" operator="equal">
      <formula>0</formula>
    </cfRule>
  </conditionalFormatting>
  <conditionalFormatting sqref="Q826 Q828 Q830 U832 U834 U836 U838">
    <cfRule type="cellIs" dxfId="2696" priority="688" stopIfTrue="1" operator="equal">
      <formula>0</formula>
    </cfRule>
  </conditionalFormatting>
  <conditionalFormatting sqref="Q826:Q829">
    <cfRule type="cellIs" dxfId="2695" priority="687" stopIfTrue="1" operator="equal">
      <formula>0</formula>
    </cfRule>
  </conditionalFormatting>
  <conditionalFormatting sqref="Q826 Q828 Q830 U832 U834 U836 U838">
    <cfRule type="cellIs" dxfId="2694" priority="686" stopIfTrue="1" operator="equal">
      <formula>0</formula>
    </cfRule>
  </conditionalFormatting>
  <conditionalFormatting sqref="Q826:Q829">
    <cfRule type="cellIs" dxfId="2693" priority="685" stopIfTrue="1" operator="equal">
      <formula>0</formula>
    </cfRule>
  </conditionalFormatting>
  <conditionalFormatting sqref="Q826:Q829">
    <cfRule type="cellIs" dxfId="2692" priority="684" stopIfTrue="1" operator="equal">
      <formula>0</formula>
    </cfRule>
  </conditionalFormatting>
  <conditionalFormatting sqref="Q826 Q828 Q830 U832 U834 U836 U838">
    <cfRule type="cellIs" dxfId="2691" priority="683" stopIfTrue="1" operator="equal">
      <formula>0</formula>
    </cfRule>
  </conditionalFormatting>
  <conditionalFormatting sqref="Q826:Q829">
    <cfRule type="cellIs" dxfId="2690" priority="682" stopIfTrue="1" operator="equal">
      <formula>0</formula>
    </cfRule>
  </conditionalFormatting>
  <conditionalFormatting sqref="Q826 Q828 Q830 U832 U834 U836 U838">
    <cfRule type="cellIs" dxfId="2689" priority="681" stopIfTrue="1" operator="equal">
      <formula>0</formula>
    </cfRule>
  </conditionalFormatting>
  <conditionalFormatting sqref="Q826 Q828 Q830 U832 U834 U836 U838">
    <cfRule type="cellIs" dxfId="2688" priority="680" stopIfTrue="1" operator="equal">
      <formula>0</formula>
    </cfRule>
  </conditionalFormatting>
  <conditionalFormatting sqref="Q826:Q829">
    <cfRule type="cellIs" dxfId="2687" priority="679" stopIfTrue="1" operator="equal">
      <formula>0</formula>
    </cfRule>
  </conditionalFormatting>
  <conditionalFormatting sqref="Q826 Q828 Q830 U832 U834 U836 U838">
    <cfRule type="cellIs" dxfId="2686" priority="678" stopIfTrue="1" operator="equal">
      <formula>0</formula>
    </cfRule>
  </conditionalFormatting>
  <conditionalFormatting sqref="Q826:Q829">
    <cfRule type="cellIs" dxfId="2685" priority="677" stopIfTrue="1" operator="equal">
      <formula>0</formula>
    </cfRule>
  </conditionalFormatting>
  <conditionalFormatting sqref="Q826 Q828 Q830 U832 U834 U836 U838">
    <cfRule type="cellIs" dxfId="2684" priority="676" stopIfTrue="1" operator="equal">
      <formula>0</formula>
    </cfRule>
  </conditionalFormatting>
  <conditionalFormatting sqref="Q826:Q829">
    <cfRule type="cellIs" dxfId="2683" priority="675" stopIfTrue="1" operator="equal">
      <formula>0</formula>
    </cfRule>
  </conditionalFormatting>
  <conditionalFormatting sqref="Q826 Q828 Q830 U832 U834 U836 U838">
    <cfRule type="cellIs" dxfId="2682" priority="674" stopIfTrue="1" operator="equal">
      <formula>0</formula>
    </cfRule>
  </conditionalFormatting>
  <conditionalFormatting sqref="Q826 Q828 Q830 U832 U834 U836 U838">
    <cfRule type="cellIs" dxfId="2681" priority="673" stopIfTrue="1" operator="equal">
      <formula>0</formula>
    </cfRule>
  </conditionalFormatting>
  <conditionalFormatting sqref="Q826:Q829">
    <cfRule type="cellIs" dxfId="2680" priority="672" stopIfTrue="1" operator="equal">
      <formula>0</formula>
    </cfRule>
  </conditionalFormatting>
  <conditionalFormatting sqref="Q826 Q828 Q830 U832 U834 U836 U838">
    <cfRule type="cellIs" dxfId="2679" priority="671" stopIfTrue="1" operator="equal">
      <formula>0</formula>
    </cfRule>
  </conditionalFormatting>
  <conditionalFormatting sqref="Q826:Q829">
    <cfRule type="cellIs" dxfId="2678" priority="670" stopIfTrue="1" operator="equal">
      <formula>0</formula>
    </cfRule>
  </conditionalFormatting>
  <conditionalFormatting sqref="Q826:Q829">
    <cfRule type="cellIs" dxfId="2677" priority="669" stopIfTrue="1" operator="equal">
      <formula>0</formula>
    </cfRule>
  </conditionalFormatting>
  <conditionalFormatting sqref="Q826 Q828 Q830 U832 U834 U836 U838">
    <cfRule type="cellIs" dxfId="2676" priority="668" stopIfTrue="1" operator="equal">
      <formula>0</formula>
    </cfRule>
  </conditionalFormatting>
  <conditionalFormatting sqref="Q826:Q829">
    <cfRule type="cellIs" dxfId="2675" priority="667" stopIfTrue="1" operator="equal">
      <formula>0</formula>
    </cfRule>
  </conditionalFormatting>
  <conditionalFormatting sqref="Q826 Q828 Q830 U832 U834 U836 U838">
    <cfRule type="cellIs" dxfId="2674" priority="666" stopIfTrue="1" operator="equal">
      <formula>0</formula>
    </cfRule>
  </conditionalFormatting>
  <conditionalFormatting sqref="Q826 Q828 Q830 U832 U834 U836 U838">
    <cfRule type="cellIs" dxfId="2673" priority="665" stopIfTrue="1" operator="equal">
      <formula>0</formula>
    </cfRule>
  </conditionalFormatting>
  <conditionalFormatting sqref="Q826:Q829">
    <cfRule type="cellIs" dxfId="2672" priority="664" stopIfTrue="1" operator="equal">
      <formula>0</formula>
    </cfRule>
  </conditionalFormatting>
  <conditionalFormatting sqref="Q826 Q828 Q830 U832 U834 U836 U838">
    <cfRule type="cellIs" dxfId="2671" priority="663" stopIfTrue="1" operator="equal">
      <formula>0</formula>
    </cfRule>
  </conditionalFormatting>
  <conditionalFormatting sqref="Q826:Q829">
    <cfRule type="cellIs" dxfId="2670" priority="662" stopIfTrue="1" operator="equal">
      <formula>0</formula>
    </cfRule>
  </conditionalFormatting>
  <conditionalFormatting sqref="Q826 Q828 Q830 U832 U834 U836 U838">
    <cfRule type="cellIs" dxfId="2669" priority="661" stopIfTrue="1" operator="equal">
      <formula>0</formula>
    </cfRule>
  </conditionalFormatting>
  <conditionalFormatting sqref="Q826:Q829">
    <cfRule type="cellIs" dxfId="2668" priority="660" stopIfTrue="1" operator="equal">
      <formula>0</formula>
    </cfRule>
  </conditionalFormatting>
  <conditionalFormatting sqref="Q826 Q828 Q830 U832 U834 U836 U838">
    <cfRule type="cellIs" dxfId="2667" priority="659" stopIfTrue="1" operator="equal">
      <formula>0</formula>
    </cfRule>
  </conditionalFormatting>
  <conditionalFormatting sqref="Q826 Q828 Q830 U832 U834 U836 U838">
    <cfRule type="cellIs" dxfId="2666" priority="658" stopIfTrue="1" operator="equal">
      <formula>0</formula>
    </cfRule>
  </conditionalFormatting>
  <conditionalFormatting sqref="Q826:Q829">
    <cfRule type="cellIs" dxfId="2665" priority="657" stopIfTrue="1" operator="equal">
      <formula>0</formula>
    </cfRule>
  </conditionalFormatting>
  <conditionalFormatting sqref="Q826 Q828 Q830 U832 U834 U836 U838">
    <cfRule type="cellIs" dxfId="2664" priority="656" stopIfTrue="1" operator="equal">
      <formula>0</formula>
    </cfRule>
  </conditionalFormatting>
  <conditionalFormatting sqref="Q826:Q829">
    <cfRule type="cellIs" dxfId="2663" priority="655" stopIfTrue="1" operator="equal">
      <formula>0</formula>
    </cfRule>
  </conditionalFormatting>
  <conditionalFormatting sqref="Q826 Q828 Q830 U832 U834 U836 U838">
    <cfRule type="cellIs" dxfId="2662" priority="654" stopIfTrue="1" operator="equal">
      <formula>0</formula>
    </cfRule>
  </conditionalFormatting>
  <conditionalFormatting sqref="Q826:Q829">
    <cfRule type="cellIs" dxfId="2661" priority="653" stopIfTrue="1" operator="equal">
      <formula>0</formula>
    </cfRule>
  </conditionalFormatting>
  <conditionalFormatting sqref="Q826 Q828 Q830 U832 U834 U836 U838">
    <cfRule type="cellIs" dxfId="2660" priority="652" stopIfTrue="1" operator="equal">
      <formula>0</formula>
    </cfRule>
  </conditionalFormatting>
  <conditionalFormatting sqref="Q826 Q828 Q830 U832 U834 U836 U838">
    <cfRule type="cellIs" dxfId="2659" priority="651" stopIfTrue="1" operator="equal">
      <formula>0</formula>
    </cfRule>
  </conditionalFormatting>
  <conditionalFormatting sqref="Q826:Q829">
    <cfRule type="cellIs" dxfId="2658" priority="650" stopIfTrue="1" operator="equal">
      <formula>0</formula>
    </cfRule>
  </conditionalFormatting>
  <conditionalFormatting sqref="Q826 Q828 Q830 U832 U834 U836 U838">
    <cfRule type="cellIs" dxfId="2657" priority="649" stopIfTrue="1" operator="equal">
      <formula>0</formula>
    </cfRule>
  </conditionalFormatting>
  <conditionalFormatting sqref="P692 P694 P696 P698 P700 P702 P704 P706 P708 P710 P712 P714 P716 P718 P720 P722 P724 P726 P728 P730 P732 P734 P736 P738 P740 P742 P744 P746 P748 P750 P752">
    <cfRule type="cellIs" dxfId="2656" priority="630" stopIfTrue="1" operator="equal">
      <formula>0</formula>
    </cfRule>
  </conditionalFormatting>
  <conditionalFormatting sqref="F718:H729 J718:O729 Q718:Q729">
    <cfRule type="cellIs" dxfId="2655" priority="644" stopIfTrue="1" operator="equal">
      <formula>0</formula>
    </cfRule>
  </conditionalFormatting>
  <conditionalFormatting sqref="F730:H741 J730:O741 Q730:Q741">
    <cfRule type="cellIs" dxfId="2654" priority="642" stopIfTrue="1" operator="equal">
      <formula>0</formula>
    </cfRule>
  </conditionalFormatting>
  <conditionalFormatting sqref="N718:O718 N720:O720 N722:O722 N724:O724 N726:O726 N728:O728 Q728 Q726 Q724 Q722 Q720 Q718">
    <cfRule type="cellIs" dxfId="2653" priority="643" stopIfTrue="1" operator="equal">
      <formula>0</formula>
    </cfRule>
  </conditionalFormatting>
  <conditionalFormatting sqref="N730:O730 N732:O732 N734:O734 N736:O736 N738:O738 N740:O740 Q740 Q738 Q736 Q734 Q732 Q730">
    <cfRule type="cellIs" dxfId="2652" priority="641" stopIfTrue="1" operator="equal">
      <formula>0</formula>
    </cfRule>
  </conditionalFormatting>
  <conditionalFormatting sqref="F742:O753 Q742:Q753">
    <cfRule type="cellIs" dxfId="2651" priority="640" stopIfTrue="1" operator="equal">
      <formula>0</formula>
    </cfRule>
  </conditionalFormatting>
  <conditionalFormatting sqref="N742:O742 N744:O744 N746:O746 N748:O748 N750:O750 N752:O752 Q752 Q750 Q748 Q746 Q744 Q742">
    <cfRule type="cellIs" dxfId="2650" priority="639" stopIfTrue="1" operator="equal">
      <formula>0</formula>
    </cfRule>
  </conditionalFormatting>
  <conditionalFormatting sqref="I718:I741">
    <cfRule type="cellIs" dxfId="2649" priority="638" stopIfTrue="1" operator="equal">
      <formula>0</formula>
    </cfRule>
  </conditionalFormatting>
  <conditionalFormatting sqref="P692:P753">
    <cfRule type="cellIs" dxfId="2648" priority="631" stopIfTrue="1" operator="equal">
      <formula>0</formula>
    </cfRule>
  </conditionalFormatting>
  <conditionalFormatting sqref="P692 P694 P696 P698 P700 P702 P704 P706 P708 P710 P712 P714 P716 P718 P720 P722 P724 P726 P728 P730 P732 P734 P736 P738 P740 P742 P744 P746 P748 P750 P752">
    <cfRule type="cellIs" dxfId="2647" priority="632" stopIfTrue="1" operator="equal">
      <formula>0</formula>
    </cfRule>
  </conditionalFormatting>
  <conditionalFormatting sqref="E706:O709 Q706:Q717 F710:O717">
    <cfRule type="cellIs" dxfId="2646" priority="648" stopIfTrue="1" operator="equal">
      <formula>0</formula>
    </cfRule>
  </conditionalFormatting>
  <conditionalFormatting sqref="E692:O705 Q692:Q705">
    <cfRule type="cellIs" dxfId="2645" priority="646" stopIfTrue="1" operator="equal">
      <formula>0</formula>
    </cfRule>
  </conditionalFormatting>
  <conditionalFormatting sqref="N692:O692 N694:O694 N696:O696 N698:O698 N700:O700 N702:O702 N704:O704 Q704 Q702 Q700 Q698 Q696 Q694 Q692">
    <cfRule type="cellIs" dxfId="2644" priority="647" stopIfTrue="1" operator="equal">
      <formula>0</formula>
    </cfRule>
  </conditionalFormatting>
  <conditionalFormatting sqref="N706:O706 N708:O708 N710:O710 N712:O712 N714:O714 N716:O716 Q716 Q714 Q712 Q710 Q708 Q706">
    <cfRule type="cellIs" dxfId="2643" priority="645" stopIfTrue="1" operator="equal">
      <formula>0</formula>
    </cfRule>
  </conditionalFormatting>
  <conditionalFormatting sqref="E742:E753">
    <cfRule type="cellIs" dxfId="2642" priority="637" stopIfTrue="1" operator="equal">
      <formula>0</formula>
    </cfRule>
  </conditionalFormatting>
  <conditionalFormatting sqref="P692 P694 P696 P698 P700 P702 P704 P706 P708 P710 P712 P714 P716 P718 P720 P722 P724 P726 P728 P730 P732 P734 P736 P738 P740 P742 P744 P746 P748 P750 P752">
    <cfRule type="cellIs" dxfId="2641" priority="635" stopIfTrue="1" operator="equal">
      <formula>0</formula>
    </cfRule>
  </conditionalFormatting>
  <conditionalFormatting sqref="P692:P753">
    <cfRule type="cellIs" dxfId="2640" priority="634" stopIfTrue="1" operator="equal">
      <formula>0</formula>
    </cfRule>
  </conditionalFormatting>
  <conditionalFormatting sqref="P692 P694 P696 P698 P700 P702 P704 P706 P708 P710 P712 P714 P716 P718 P720 P722 P724 P726 P728 P730 P732 P734 P736 P738 P740 P742 P744 P746 P748 P750 P752">
    <cfRule type="cellIs" dxfId="2639" priority="633" stopIfTrue="1" operator="equal">
      <formula>0</formula>
    </cfRule>
  </conditionalFormatting>
  <conditionalFormatting sqref="P692:P753">
    <cfRule type="cellIs" dxfId="2638" priority="636" stopIfTrue="1" operator="equal">
      <formula>0</formula>
    </cfRule>
  </conditionalFormatting>
  <conditionalFormatting sqref="E710:E741">
    <cfRule type="cellIs" dxfId="2637" priority="629" stopIfTrue="1" operator="equal">
      <formula>0</formula>
    </cfRule>
  </conditionalFormatting>
  <conditionalFormatting sqref="R6:R593 R622:R753">
    <cfRule type="cellIs" dxfId="2636" priority="583"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2635" priority="584" stopIfTrue="1" operator="equal">
      <formula>0</formula>
    </cfRule>
  </conditionalFormatting>
  <conditionalFormatting sqref="R6:R593 R622:R753">
    <cfRule type="cellIs" dxfId="2634" priority="582"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2633" priority="581" stopIfTrue="1" operator="equal">
      <formula>0</formula>
    </cfRule>
  </conditionalFormatting>
  <conditionalFormatting sqref="R706:R717">
    <cfRule type="cellIs" dxfId="2632" priority="579" stopIfTrue="1" operator="equal">
      <formula>0</formula>
    </cfRule>
  </conditionalFormatting>
  <conditionalFormatting sqref="R829 T831 T833">
    <cfRule type="cellIs" dxfId="2631" priority="580" stopIfTrue="1" operator="equal">
      <formula>0</formula>
    </cfRule>
  </conditionalFormatting>
  <conditionalFormatting sqref="R692:R705">
    <cfRule type="cellIs" dxfId="2630" priority="577" stopIfTrue="1" operator="equal">
      <formula>0</formula>
    </cfRule>
  </conditionalFormatting>
  <conditionalFormatting sqref="R692 R694 R696 R698 R700 R702 R704">
    <cfRule type="cellIs" dxfId="2629" priority="578" stopIfTrue="1" operator="equal">
      <formula>0</formula>
    </cfRule>
  </conditionalFormatting>
  <conditionalFormatting sqref="R826:R828">
    <cfRule type="cellIs" dxfId="2628" priority="574" stopIfTrue="1" operator="equal">
      <formula>0</formula>
    </cfRule>
  </conditionalFormatting>
  <conditionalFormatting sqref="R706 R708 R710 R712 R714 R716">
    <cfRule type="cellIs" dxfId="2627" priority="576" stopIfTrue="1" operator="equal">
      <formula>0</formula>
    </cfRule>
  </conditionalFormatting>
  <conditionalFormatting sqref="R826 R828">
    <cfRule type="cellIs" dxfId="2626" priority="575" stopIfTrue="1" operator="equal">
      <formula>0</formula>
    </cfRule>
  </conditionalFormatting>
  <conditionalFormatting sqref="R718:R729">
    <cfRule type="cellIs" dxfId="2625" priority="573" stopIfTrue="1" operator="equal">
      <formula>0</formula>
    </cfRule>
  </conditionalFormatting>
  <conditionalFormatting sqref="R718 R720 R722 R724 R726 R728">
    <cfRule type="cellIs" dxfId="2624" priority="572" stopIfTrue="1" operator="equal">
      <formula>0</formula>
    </cfRule>
  </conditionalFormatting>
  <conditionalFormatting sqref="R730:R741">
    <cfRule type="cellIs" dxfId="2623" priority="571" stopIfTrue="1" operator="equal">
      <formula>0</formula>
    </cfRule>
  </conditionalFormatting>
  <conditionalFormatting sqref="R730 R740 R738 R736 R734 R732">
    <cfRule type="cellIs" dxfId="2622" priority="570" stopIfTrue="1" operator="equal">
      <formula>0</formula>
    </cfRule>
  </conditionalFormatting>
  <conditionalFormatting sqref="R742:R753">
    <cfRule type="cellIs" dxfId="2621" priority="569" stopIfTrue="1" operator="equal">
      <formula>0</formula>
    </cfRule>
  </conditionalFormatting>
  <conditionalFormatting sqref="R752 R750 R748 R746 R744 R742">
    <cfRule type="cellIs" dxfId="2620" priority="568" stopIfTrue="1" operator="equal">
      <formula>0</formula>
    </cfRule>
  </conditionalFormatting>
  <conditionalFormatting sqref="E790 E792:E802 E804 E806 E808 E810 E812 E814 E816 E818 E820 E822 E824">
    <cfRule type="cellIs" dxfId="2619" priority="532" stopIfTrue="1" operator="equal">
      <formula>0</formula>
    </cfRule>
  </conditionalFormatting>
  <conditionalFormatting sqref="E594:Q607">
    <cfRule type="cellIs" dxfId="2618" priority="494" stopIfTrue="1" operator="equal">
      <formula>0</formula>
    </cfRule>
  </conditionalFormatting>
  <conditionalFormatting sqref="M594:Q607">
    <cfRule type="cellIs" dxfId="2617" priority="493" stopIfTrue="1" operator="equal">
      <formula>0</formula>
    </cfRule>
  </conditionalFormatting>
  <conditionalFormatting sqref="M594:Q607">
    <cfRule type="cellIs" dxfId="2616" priority="492" stopIfTrue="1" operator="equal">
      <formula>0</formula>
    </cfRule>
  </conditionalFormatting>
  <conditionalFormatting sqref="M594:Q607">
    <cfRule type="cellIs" dxfId="2615" priority="491" stopIfTrue="1" operator="equal">
      <formula>0</formula>
    </cfRule>
  </conditionalFormatting>
  <conditionalFormatting sqref="M594:Q594 M596:Q596 M598:Q598 M600:Q600 M602:Q602 M604:Q604 M606:Q606">
    <cfRule type="cellIs" dxfId="2614" priority="490" stopIfTrue="1" operator="equal">
      <formula>0</formula>
    </cfRule>
  </conditionalFormatting>
  <conditionalFormatting sqref="M595:Q595 M597:Q597 M599:Q599 M601:Q601 M603:Q603 M605:Q605 M607:Q607">
    <cfRule type="cellIs" dxfId="2613" priority="489" stopIfTrue="1" operator="equal">
      <formula>0</formula>
    </cfRule>
  </conditionalFormatting>
  <conditionalFormatting sqref="M594:Q594 M596:Q596 M598:Q598 M600:Q600 M602:Q602 M604:Q604 M606:Q606">
    <cfRule type="cellIs" dxfId="2612" priority="488" stopIfTrue="1" operator="equal">
      <formula>0</formula>
    </cfRule>
  </conditionalFormatting>
  <conditionalFormatting sqref="M594:Q594 M596:Q596 M598:Q598 M600:Q600 M602:Q602 M604:Q604 M606:Q606">
    <cfRule type="cellIs" dxfId="2611" priority="487" stopIfTrue="1" operator="equal">
      <formula>0</formula>
    </cfRule>
  </conditionalFormatting>
  <conditionalFormatting sqref="M595:Q595 M597:Q597 M599:Q599 M601:Q601 M603:Q603 M605:Q605 M607:Q607">
    <cfRule type="cellIs" dxfId="2610" priority="486" stopIfTrue="1" operator="equal">
      <formula>0</formula>
    </cfRule>
  </conditionalFormatting>
  <conditionalFormatting sqref="M594:Q594 M596:Q596 M598:Q598 M600:Q600 M602:Q602 M604:Q604 M606:Q606">
    <cfRule type="cellIs" dxfId="2609" priority="485" stopIfTrue="1" operator="equal">
      <formula>0</formula>
    </cfRule>
  </conditionalFormatting>
  <conditionalFormatting sqref="M594:Q607">
    <cfRule type="cellIs" dxfId="2608" priority="484" stopIfTrue="1" operator="equal">
      <formula>0</formula>
    </cfRule>
  </conditionalFormatting>
  <conditionalFormatting sqref="M594:Q594 M596:Q596 M598:Q598 M600:Q600 M602:Q602 M604:Q604 M606:Q606">
    <cfRule type="cellIs" dxfId="2607" priority="483" stopIfTrue="1" operator="equal">
      <formula>0</formula>
    </cfRule>
  </conditionalFormatting>
  <conditionalFormatting sqref="M595:Q595 M597:Q597 M599:Q599 M601:Q601 M603:Q603 M605:Q605 M607:Q607">
    <cfRule type="cellIs" dxfId="2606" priority="482" stopIfTrue="1" operator="equal">
      <formula>0</formula>
    </cfRule>
  </conditionalFormatting>
  <conditionalFormatting sqref="M594:Q594 M596:Q596 M598:Q598 M600:Q600 M602:Q602 M604:Q604 M606:Q606">
    <cfRule type="cellIs" dxfId="2605" priority="481" stopIfTrue="1" operator="equal">
      <formula>0</formula>
    </cfRule>
  </conditionalFormatting>
  <conditionalFormatting sqref="M594:Q594 M596:Q596 M598:Q598 M600:Q600 M602:Q602 M604:Q604 M606:Q606">
    <cfRule type="cellIs" dxfId="2604" priority="480" stopIfTrue="1" operator="equal">
      <formula>0</formula>
    </cfRule>
  </conditionalFormatting>
  <conditionalFormatting sqref="M595:Q595 M597:Q597 M599:Q599 M601:Q601 M603:Q603 M605:Q605 M607:Q607">
    <cfRule type="cellIs" dxfId="2603" priority="479" stopIfTrue="1" operator="equal">
      <formula>0</formula>
    </cfRule>
  </conditionalFormatting>
  <conditionalFormatting sqref="M594:Q594 M596:Q596 M598:Q598 M600:Q600 M602:Q602 M604:Q604 M606:Q606">
    <cfRule type="cellIs" dxfId="2602" priority="478" stopIfTrue="1" operator="equal">
      <formula>0</formula>
    </cfRule>
  </conditionalFormatting>
  <conditionalFormatting sqref="M594:Q607">
    <cfRule type="cellIs" dxfId="2601" priority="477" stopIfTrue="1" operator="equal">
      <formula>0</formula>
    </cfRule>
  </conditionalFormatting>
  <conditionalFormatting sqref="M594:Q607">
    <cfRule type="cellIs" dxfId="2600" priority="476" stopIfTrue="1" operator="equal">
      <formula>0</formula>
    </cfRule>
  </conditionalFormatting>
  <conditionalFormatting sqref="M594:Q594 M596:Q596 M598:Q598 M600:Q600 M602:Q602 M604:Q604 M606:Q606">
    <cfRule type="cellIs" dxfId="2599" priority="475" stopIfTrue="1" operator="equal">
      <formula>0</formula>
    </cfRule>
  </conditionalFormatting>
  <conditionalFormatting sqref="M595:Q595 M597:Q597 M599:Q599 M601:Q601 M603:Q603 M605:Q605 M607:Q607">
    <cfRule type="cellIs" dxfId="2598" priority="474" stopIfTrue="1" operator="equal">
      <formula>0</formula>
    </cfRule>
  </conditionalFormatting>
  <conditionalFormatting sqref="M594:Q594 M596:Q596 M598:Q598 M600:Q600 M602:Q602 M604:Q604 M606:Q606">
    <cfRule type="cellIs" dxfId="2597" priority="473" stopIfTrue="1" operator="equal">
      <formula>0</formula>
    </cfRule>
  </conditionalFormatting>
  <conditionalFormatting sqref="M594:Q594 M596:Q596 M598:Q598 M600:Q600 M602:Q602 M604:Q604 M606:Q606">
    <cfRule type="cellIs" dxfId="2596" priority="472" stopIfTrue="1" operator="equal">
      <formula>0</formula>
    </cfRule>
  </conditionalFormatting>
  <conditionalFormatting sqref="M595:Q595 M597:Q597 M599:Q599 M601:Q601 M603:Q603 M605:Q605 M607:Q607">
    <cfRule type="cellIs" dxfId="2595" priority="471" stopIfTrue="1" operator="equal">
      <formula>0</formula>
    </cfRule>
  </conditionalFormatting>
  <conditionalFormatting sqref="M594:Q594 M596:Q596 M598:Q598 M600:Q600 M602:Q602 M604:Q604 M606:Q606">
    <cfRule type="cellIs" dxfId="2594" priority="470" stopIfTrue="1" operator="equal">
      <formula>0</formula>
    </cfRule>
  </conditionalFormatting>
  <conditionalFormatting sqref="M594:Q607">
    <cfRule type="cellIs" dxfId="2593" priority="469" stopIfTrue="1" operator="equal">
      <formula>0</formula>
    </cfRule>
  </conditionalFormatting>
  <conditionalFormatting sqref="M594:Q594 M596:Q596 M598:Q598 M600:Q600 M602:Q602 M604:Q604 M606:Q606">
    <cfRule type="cellIs" dxfId="2592" priority="468" stopIfTrue="1" operator="equal">
      <formula>0</formula>
    </cfRule>
  </conditionalFormatting>
  <conditionalFormatting sqref="M595:Q595 M597:Q597 M599:Q599 M601:Q601 M603:Q603 M605:Q605 M607:Q607">
    <cfRule type="cellIs" dxfId="2591" priority="467" stopIfTrue="1" operator="equal">
      <formula>0</formula>
    </cfRule>
  </conditionalFormatting>
  <conditionalFormatting sqref="M594:Q594 M596:Q596 M598:Q598 M600:Q600 M602:Q602 M604:Q604 M606:Q606">
    <cfRule type="cellIs" dxfId="2590" priority="466" stopIfTrue="1" operator="equal">
      <formula>0</formula>
    </cfRule>
  </conditionalFormatting>
  <conditionalFormatting sqref="M594:Q594 M596:Q596 M598:Q598 M600:Q600 M602:Q602 M604:Q604 M606:Q606">
    <cfRule type="cellIs" dxfId="2589" priority="465" stopIfTrue="1" operator="equal">
      <formula>0</formula>
    </cfRule>
  </conditionalFormatting>
  <conditionalFormatting sqref="M595:Q595 M597:Q597 M599:Q599 M601:Q601 M603:Q603 M605:Q605 M607:Q607">
    <cfRule type="cellIs" dxfId="2588" priority="464" stopIfTrue="1" operator="equal">
      <formula>0</formula>
    </cfRule>
  </conditionalFormatting>
  <conditionalFormatting sqref="M594:Q594 M596:Q596 M598:Q598 M600:Q600 M602:Q602 M604:Q604 M606:Q606">
    <cfRule type="cellIs" dxfId="2587" priority="463" stopIfTrue="1" operator="equal">
      <formula>0</formula>
    </cfRule>
  </conditionalFormatting>
  <conditionalFormatting sqref="E594:Q607">
    <cfRule type="cellIs" dxfId="2586" priority="462" stopIfTrue="1" operator="equal">
      <formula>0</formula>
    </cfRule>
  </conditionalFormatting>
  <conditionalFormatting sqref="M594:Q607">
    <cfRule type="cellIs" dxfId="2585" priority="461" stopIfTrue="1" operator="equal">
      <formula>0</formula>
    </cfRule>
  </conditionalFormatting>
  <conditionalFormatting sqref="M594:Q607">
    <cfRule type="cellIs" dxfId="2584" priority="460" stopIfTrue="1" operator="equal">
      <formula>0</formula>
    </cfRule>
  </conditionalFormatting>
  <conditionalFormatting sqref="M594:Q594 M596:Q596 M598:Q598 M600:Q600 M602:Q602 M604:Q604 M606:Q606">
    <cfRule type="cellIs" dxfId="2583" priority="459" stopIfTrue="1" operator="equal">
      <formula>0</formula>
    </cfRule>
  </conditionalFormatting>
  <conditionalFormatting sqref="M595:Q595 M597:Q597 M599:Q599 M601:Q601 M603:Q603 M605:Q605 M607:Q607">
    <cfRule type="cellIs" dxfId="2582" priority="458" stopIfTrue="1" operator="equal">
      <formula>0</formula>
    </cfRule>
  </conditionalFormatting>
  <conditionalFormatting sqref="M594:Q594 M596:Q596 M598:Q598 M600:Q600 M602:Q602 M604:Q604 M606:Q606">
    <cfRule type="cellIs" dxfId="2581" priority="457" stopIfTrue="1" operator="equal">
      <formula>0</formula>
    </cfRule>
  </conditionalFormatting>
  <conditionalFormatting sqref="M594:Q594 M596:Q596 M598:Q598 M600:Q600 M602:Q602 M604:Q604 M606:Q606">
    <cfRule type="cellIs" dxfId="2580" priority="456" stopIfTrue="1" operator="equal">
      <formula>0</formula>
    </cfRule>
  </conditionalFormatting>
  <conditionalFormatting sqref="M595:Q595 M597:Q597 M599:Q599 M601:Q601 M603:Q603 M605:Q605 M607:Q607">
    <cfRule type="cellIs" dxfId="2579" priority="455" stopIfTrue="1" operator="equal">
      <formula>0</formula>
    </cfRule>
  </conditionalFormatting>
  <conditionalFormatting sqref="M594:Q594 M596:Q596 M598:Q598 M600:Q600 M602:Q602 M604:Q604 M606:Q606">
    <cfRule type="cellIs" dxfId="2578" priority="454" stopIfTrue="1" operator="equal">
      <formula>0</formula>
    </cfRule>
  </conditionalFormatting>
  <conditionalFormatting sqref="M594:Q607">
    <cfRule type="cellIs" dxfId="2577" priority="453" stopIfTrue="1" operator="equal">
      <formula>0</formula>
    </cfRule>
  </conditionalFormatting>
  <conditionalFormatting sqref="M594:Q594 M596:Q596 M598:Q598 M600:Q600 M602:Q602 M604:Q604 M606:Q606">
    <cfRule type="cellIs" dxfId="2576" priority="452" stopIfTrue="1" operator="equal">
      <formula>0</formula>
    </cfRule>
  </conditionalFormatting>
  <conditionalFormatting sqref="M595:Q595 M597:Q597 M599:Q599 M601:Q601 M603:Q603 M605:Q605 M607:Q607">
    <cfRule type="cellIs" dxfId="2575" priority="451" stopIfTrue="1" operator="equal">
      <formula>0</formula>
    </cfRule>
  </conditionalFormatting>
  <conditionalFormatting sqref="M594:Q594 M596:Q596 M598:Q598 M600:Q600 M602:Q602 M604:Q604 M606:Q606">
    <cfRule type="cellIs" dxfId="2574" priority="450" stopIfTrue="1" operator="equal">
      <formula>0</formula>
    </cfRule>
  </conditionalFormatting>
  <conditionalFormatting sqref="M594:Q594 M596:Q596 M598:Q598 M600:Q600 M602:Q602 M604:Q604 M606:Q606">
    <cfRule type="cellIs" dxfId="2573" priority="449" stopIfTrue="1" operator="equal">
      <formula>0</formula>
    </cfRule>
  </conditionalFormatting>
  <conditionalFormatting sqref="M595:Q595 M597:Q597 M599:Q599 M601:Q601 M603:Q603 M605:Q605 M607:Q607">
    <cfRule type="cellIs" dxfId="2572" priority="448" stopIfTrue="1" operator="equal">
      <formula>0</formula>
    </cfRule>
  </conditionalFormatting>
  <conditionalFormatting sqref="M594:Q594 M596:Q596 M598:Q598 M600:Q600 M602:Q602 M604:Q604 M606:Q606">
    <cfRule type="cellIs" dxfId="2571" priority="447" stopIfTrue="1" operator="equal">
      <formula>0</formula>
    </cfRule>
  </conditionalFormatting>
  <conditionalFormatting sqref="E594:Q607">
    <cfRule type="cellIs" dxfId="2570" priority="446" stopIfTrue="1" operator="equal">
      <formula>0</formula>
    </cfRule>
  </conditionalFormatting>
  <conditionalFormatting sqref="M594:Q607">
    <cfRule type="cellIs" dxfId="2569" priority="445" stopIfTrue="1" operator="equal">
      <formula>0</formula>
    </cfRule>
  </conditionalFormatting>
  <conditionalFormatting sqref="M594:Q594 M596:Q596 M598:Q598 M600:Q600 M602:Q602 M604:Q604 M606:Q606">
    <cfRule type="cellIs" dxfId="2568" priority="444" stopIfTrue="1" operator="equal">
      <formula>0</formula>
    </cfRule>
  </conditionalFormatting>
  <conditionalFormatting sqref="M595:Q595 M597:Q597 M599:Q599 M601:Q601 M603:Q603 M605:Q605 M607:Q607">
    <cfRule type="cellIs" dxfId="2567" priority="443" stopIfTrue="1" operator="equal">
      <formula>0</formula>
    </cfRule>
  </conditionalFormatting>
  <conditionalFormatting sqref="M594:Q594 M596:Q596 M598:Q598 M600:Q600 M602:Q602 M604:Q604 M606:Q606">
    <cfRule type="cellIs" dxfId="2566" priority="442" stopIfTrue="1" operator="equal">
      <formula>0</formula>
    </cfRule>
  </conditionalFormatting>
  <conditionalFormatting sqref="M594:Q594 M596:Q596 M598:Q598 M600:Q600 M602:Q602 M604:Q604 M606:Q606">
    <cfRule type="cellIs" dxfId="2565" priority="441" stopIfTrue="1" operator="equal">
      <formula>0</formula>
    </cfRule>
  </conditionalFormatting>
  <conditionalFormatting sqref="M595:Q595 M597:Q597 M599:Q599 M601:Q601 M603:Q603 M605:Q605 M607:Q607">
    <cfRule type="cellIs" dxfId="2564" priority="440" stopIfTrue="1" operator="equal">
      <formula>0</formula>
    </cfRule>
  </conditionalFormatting>
  <conditionalFormatting sqref="M594:Q594 M596:Q596 M598:Q598 M600:Q600 M602:Q602 M604:Q604 M606:Q606">
    <cfRule type="cellIs" dxfId="2563" priority="439" stopIfTrue="1" operator="equal">
      <formula>0</formula>
    </cfRule>
  </conditionalFormatting>
  <conditionalFormatting sqref="E594:Q607">
    <cfRule type="cellIs" dxfId="2562" priority="438" stopIfTrue="1" operator="equal">
      <formula>0</formula>
    </cfRule>
  </conditionalFormatting>
  <conditionalFormatting sqref="M594:Q594 M596:Q596 M598:Q598 M600:Q600 M602:Q602 M604:Q604 M606:Q606">
    <cfRule type="cellIs" dxfId="2561" priority="437" stopIfTrue="1" operator="equal">
      <formula>0</formula>
    </cfRule>
  </conditionalFormatting>
  <conditionalFormatting sqref="M595:Q595 M597:Q597 M599:Q599 M601:Q601 M603:Q603 M605:Q605 M607:Q607">
    <cfRule type="cellIs" dxfId="2560" priority="436" stopIfTrue="1" operator="equal">
      <formula>0</formula>
    </cfRule>
  </conditionalFormatting>
  <conditionalFormatting sqref="M594:Q594 M596:Q596 M598:Q598 M600:Q600 M602:Q602 M604:Q604 M606:Q606">
    <cfRule type="cellIs" dxfId="2559" priority="435" stopIfTrue="1" operator="equal">
      <formula>0</formula>
    </cfRule>
  </conditionalFormatting>
  <conditionalFormatting sqref="E594:K607">
    <cfRule type="cellIs" dxfId="2558" priority="434" stopIfTrue="1" operator="equal">
      <formula>0</formula>
    </cfRule>
  </conditionalFormatting>
  <conditionalFormatting sqref="M594:Q594 M596:Q596 M598:Q598 M600:Q600 M602:Q602 M604:Q604 M606:Q606">
    <cfRule type="cellIs" dxfId="2557" priority="433" stopIfTrue="1" operator="equal">
      <formula>0</formula>
    </cfRule>
  </conditionalFormatting>
  <conditionalFormatting sqref="L595:Q595 L597:Q597 L599:Q599 L601:Q601 L603:Q603 L605:Q605 L607:Q607 E594:K607">
    <cfRule type="cellIs" dxfId="2556" priority="432" stopIfTrue="1" operator="equal">
      <formula>0</formula>
    </cfRule>
  </conditionalFormatting>
  <conditionalFormatting sqref="L594:Q594 L596:Q596 L598:Q598 L600:Q600 L602:Q602 L604:Q604 L606:Q606">
    <cfRule type="cellIs" dxfId="2555" priority="431" stopIfTrue="1" operator="equal">
      <formula>0</formula>
    </cfRule>
  </conditionalFormatting>
  <conditionalFormatting sqref="Q594:Q607">
    <cfRule type="cellIs" dxfId="2554" priority="430" stopIfTrue="1" operator="equal">
      <formula>0</formula>
    </cfRule>
  </conditionalFormatting>
  <conditionalFormatting sqref="Q594:Q607">
    <cfRule type="cellIs" dxfId="2553" priority="429" stopIfTrue="1" operator="equal">
      <formula>0</formula>
    </cfRule>
  </conditionalFormatting>
  <conditionalFormatting sqref="Q594:Q607">
    <cfRule type="cellIs" dxfId="2552" priority="428" stopIfTrue="1" operator="equal">
      <formula>0</formula>
    </cfRule>
  </conditionalFormatting>
  <conditionalFormatting sqref="Q594 Q596 Q598 Q600 Q602 Q604 Q606">
    <cfRule type="cellIs" dxfId="2551" priority="427" stopIfTrue="1" operator="equal">
      <formula>0</formula>
    </cfRule>
  </conditionalFormatting>
  <conditionalFormatting sqref="Q595 Q597 Q599 Q601 Q603 Q605 Q607">
    <cfRule type="cellIs" dxfId="2550" priority="426" stopIfTrue="1" operator="equal">
      <formula>0</formula>
    </cfRule>
  </conditionalFormatting>
  <conditionalFormatting sqref="Q594 Q596 Q598 Q600 Q602 Q604 Q606">
    <cfRule type="cellIs" dxfId="2549" priority="425" stopIfTrue="1" operator="equal">
      <formula>0</formula>
    </cfRule>
  </conditionalFormatting>
  <conditionalFormatting sqref="Q594 Q596 Q598 Q600 Q602 Q604 Q606">
    <cfRule type="cellIs" dxfId="2548" priority="424" stopIfTrue="1" operator="equal">
      <formula>0</formula>
    </cfRule>
  </conditionalFormatting>
  <conditionalFormatting sqref="Q595 Q597 Q599 Q601 Q603 Q605 Q607">
    <cfRule type="cellIs" dxfId="2547" priority="423" stopIfTrue="1" operator="equal">
      <formula>0</formula>
    </cfRule>
  </conditionalFormatting>
  <conditionalFormatting sqref="Q594 Q596 Q598 Q600 Q602 Q604 Q606">
    <cfRule type="cellIs" dxfId="2546" priority="422" stopIfTrue="1" operator="equal">
      <formula>0</formula>
    </cfRule>
  </conditionalFormatting>
  <conditionalFormatting sqref="Q594:Q607">
    <cfRule type="cellIs" dxfId="2545" priority="421" stopIfTrue="1" operator="equal">
      <formula>0</formula>
    </cfRule>
  </conditionalFormatting>
  <conditionalFormatting sqref="Q594 Q596 Q598 Q600 Q602 Q604 Q606">
    <cfRule type="cellIs" dxfId="2544" priority="420" stopIfTrue="1" operator="equal">
      <formula>0</formula>
    </cfRule>
  </conditionalFormatting>
  <conditionalFormatting sqref="Q595 Q597 Q599 Q601 Q603 Q605 Q607">
    <cfRule type="cellIs" dxfId="2543" priority="419" stopIfTrue="1" operator="equal">
      <formula>0</formula>
    </cfRule>
  </conditionalFormatting>
  <conditionalFormatting sqref="Q594 Q596 Q598 Q600 Q602 Q604 Q606">
    <cfRule type="cellIs" dxfId="2542" priority="418" stopIfTrue="1" operator="equal">
      <formula>0</formula>
    </cfRule>
  </conditionalFormatting>
  <conditionalFormatting sqref="Q594 Q596 Q598 Q600 Q602 Q604 Q606">
    <cfRule type="cellIs" dxfId="2541" priority="417" stopIfTrue="1" operator="equal">
      <formula>0</formula>
    </cfRule>
  </conditionalFormatting>
  <conditionalFormatting sqref="Q595 Q597 Q599 Q601 Q603 Q605 Q607">
    <cfRule type="cellIs" dxfId="2540" priority="416" stopIfTrue="1" operator="equal">
      <formula>0</formula>
    </cfRule>
  </conditionalFormatting>
  <conditionalFormatting sqref="Q594 Q596 Q598 Q600 Q602 Q604 Q606">
    <cfRule type="cellIs" dxfId="2539" priority="415" stopIfTrue="1" operator="equal">
      <formula>0</formula>
    </cfRule>
  </conditionalFormatting>
  <conditionalFormatting sqref="Q594:Q607">
    <cfRule type="cellIs" dxfId="2538" priority="414" stopIfTrue="1" operator="equal">
      <formula>0</formula>
    </cfRule>
  </conditionalFormatting>
  <conditionalFormatting sqref="Q594:Q607">
    <cfRule type="cellIs" dxfId="2537" priority="413" stopIfTrue="1" operator="equal">
      <formula>0</formula>
    </cfRule>
  </conditionalFormatting>
  <conditionalFormatting sqref="Q594 Q596 Q598 Q600 Q602 Q604 Q606">
    <cfRule type="cellIs" dxfId="2536" priority="412" stopIfTrue="1" operator="equal">
      <formula>0</formula>
    </cfRule>
  </conditionalFormatting>
  <conditionalFormatting sqref="Q595 Q597 Q599 Q601 Q603 Q605 Q607">
    <cfRule type="cellIs" dxfId="2535" priority="411" stopIfTrue="1" operator="equal">
      <formula>0</formula>
    </cfRule>
  </conditionalFormatting>
  <conditionalFormatting sqref="Q594 Q596 Q598 Q600 Q602 Q604 Q606">
    <cfRule type="cellIs" dxfId="2534" priority="410" stopIfTrue="1" operator="equal">
      <formula>0</formula>
    </cfRule>
  </conditionalFormatting>
  <conditionalFormatting sqref="Q594 Q596 Q598 Q600 Q602 Q604 Q606">
    <cfRule type="cellIs" dxfId="2533" priority="409" stopIfTrue="1" operator="equal">
      <formula>0</formula>
    </cfRule>
  </conditionalFormatting>
  <conditionalFormatting sqref="Q595 Q597 Q599 Q601 Q603 Q605 Q607">
    <cfRule type="cellIs" dxfId="2532" priority="408" stopIfTrue="1" operator="equal">
      <formula>0</formula>
    </cfRule>
  </conditionalFormatting>
  <conditionalFormatting sqref="Q594 Q596 Q598 Q600 Q602 Q604 Q606">
    <cfRule type="cellIs" dxfId="2531" priority="407" stopIfTrue="1" operator="equal">
      <formula>0</formula>
    </cfRule>
  </conditionalFormatting>
  <conditionalFormatting sqref="Q594:Q607">
    <cfRule type="cellIs" dxfId="2530" priority="406" stopIfTrue="1" operator="equal">
      <formula>0</formula>
    </cfRule>
  </conditionalFormatting>
  <conditionalFormatting sqref="Q594 Q596 Q598 Q600 Q602 Q604 Q606">
    <cfRule type="cellIs" dxfId="2529" priority="405" stopIfTrue="1" operator="equal">
      <formula>0</formula>
    </cfRule>
  </conditionalFormatting>
  <conditionalFormatting sqref="Q595 Q597 Q599 Q601 Q603 Q605 Q607">
    <cfRule type="cellIs" dxfId="2528" priority="404" stopIfTrue="1" operator="equal">
      <formula>0</formula>
    </cfRule>
  </conditionalFormatting>
  <conditionalFormatting sqref="Q594 Q596 Q598 Q600 Q602 Q604 Q606">
    <cfRule type="cellIs" dxfId="2527" priority="403" stopIfTrue="1" operator="equal">
      <formula>0</formula>
    </cfRule>
  </conditionalFormatting>
  <conditionalFormatting sqref="Q594 Q596 Q598 Q600 Q602 Q604 Q606">
    <cfRule type="cellIs" dxfId="2526" priority="402" stopIfTrue="1" operator="equal">
      <formula>0</formula>
    </cfRule>
  </conditionalFormatting>
  <conditionalFormatting sqref="Q595 Q597 Q599 Q601 Q603 Q605 Q607">
    <cfRule type="cellIs" dxfId="2525" priority="401" stopIfTrue="1" operator="equal">
      <formula>0</formula>
    </cfRule>
  </conditionalFormatting>
  <conditionalFormatting sqref="Q594 Q596 Q598 Q600 Q602 Q604 Q606">
    <cfRule type="cellIs" dxfId="2524" priority="400" stopIfTrue="1" operator="equal">
      <formula>0</formula>
    </cfRule>
  </conditionalFormatting>
  <conditionalFormatting sqref="Q594:Q607">
    <cfRule type="cellIs" dxfId="2523" priority="399" stopIfTrue="1" operator="equal">
      <formula>0</formula>
    </cfRule>
  </conditionalFormatting>
  <conditionalFormatting sqref="Q594:Q607">
    <cfRule type="cellIs" dxfId="2522" priority="398" stopIfTrue="1" operator="equal">
      <formula>0</formula>
    </cfRule>
  </conditionalFormatting>
  <conditionalFormatting sqref="Q594 Q596 Q598 Q600 Q602 Q604 Q606">
    <cfRule type="cellIs" dxfId="2521" priority="397" stopIfTrue="1" operator="equal">
      <formula>0</formula>
    </cfRule>
  </conditionalFormatting>
  <conditionalFormatting sqref="Q595 Q597 Q599 Q601 Q603 Q605 Q607">
    <cfRule type="cellIs" dxfId="2520" priority="396" stopIfTrue="1" operator="equal">
      <formula>0</formula>
    </cfRule>
  </conditionalFormatting>
  <conditionalFormatting sqref="Q594 Q596 Q598 Q600 Q602 Q604 Q606">
    <cfRule type="cellIs" dxfId="2519" priority="395" stopIfTrue="1" operator="equal">
      <formula>0</formula>
    </cfRule>
  </conditionalFormatting>
  <conditionalFormatting sqref="Q594 Q596 Q598 Q600 Q602 Q604 Q606">
    <cfRule type="cellIs" dxfId="2518" priority="394" stopIfTrue="1" operator="equal">
      <formula>0</formula>
    </cfRule>
  </conditionalFormatting>
  <conditionalFormatting sqref="Q595 Q597 Q599 Q601 Q603 Q605 Q607">
    <cfRule type="cellIs" dxfId="2517" priority="393" stopIfTrue="1" operator="equal">
      <formula>0</formula>
    </cfRule>
  </conditionalFormatting>
  <conditionalFormatting sqref="Q594 Q596 Q598 Q600 Q602 Q604 Q606">
    <cfRule type="cellIs" dxfId="2516" priority="392" stopIfTrue="1" operator="equal">
      <formula>0</formula>
    </cfRule>
  </conditionalFormatting>
  <conditionalFormatting sqref="Q594:Q607">
    <cfRule type="cellIs" dxfId="2515" priority="391" stopIfTrue="1" operator="equal">
      <formula>0</formula>
    </cfRule>
  </conditionalFormatting>
  <conditionalFormatting sqref="Q594 Q596 Q598 Q600 Q602 Q604 Q606">
    <cfRule type="cellIs" dxfId="2514" priority="390" stopIfTrue="1" operator="equal">
      <formula>0</formula>
    </cfRule>
  </conditionalFormatting>
  <conditionalFormatting sqref="Q595 Q597 Q599 Q601 Q603 Q605 Q607">
    <cfRule type="cellIs" dxfId="2513" priority="389" stopIfTrue="1" operator="equal">
      <formula>0</formula>
    </cfRule>
  </conditionalFormatting>
  <conditionalFormatting sqref="Q594 Q596 Q598 Q600 Q602 Q604 Q606">
    <cfRule type="cellIs" dxfId="2512" priority="388" stopIfTrue="1" operator="equal">
      <formula>0</formula>
    </cfRule>
  </conditionalFormatting>
  <conditionalFormatting sqref="Q594 Q596 Q598 Q600 Q602 Q604 Q606">
    <cfRule type="cellIs" dxfId="2511" priority="387" stopIfTrue="1" operator="equal">
      <formula>0</formula>
    </cfRule>
  </conditionalFormatting>
  <conditionalFormatting sqref="Q595 Q597 Q599 Q601 Q603 Q605 Q607">
    <cfRule type="cellIs" dxfId="2510" priority="386" stopIfTrue="1" operator="equal">
      <formula>0</formula>
    </cfRule>
  </conditionalFormatting>
  <conditionalFormatting sqref="Q594 Q596 Q598 Q600 Q602 Q604 Q606">
    <cfRule type="cellIs" dxfId="2509" priority="385" stopIfTrue="1" operator="equal">
      <formula>0</formula>
    </cfRule>
  </conditionalFormatting>
  <conditionalFormatting sqref="Q594:Q607">
    <cfRule type="cellIs" dxfId="2508" priority="384" stopIfTrue="1" operator="equal">
      <formula>0</formula>
    </cfRule>
  </conditionalFormatting>
  <conditionalFormatting sqref="Q594 Q596 Q598 Q600 Q602 Q604 Q606">
    <cfRule type="cellIs" dxfId="2507" priority="383" stopIfTrue="1" operator="equal">
      <formula>0</formula>
    </cfRule>
  </conditionalFormatting>
  <conditionalFormatting sqref="Q595 Q597 Q599 Q601 Q603 Q605 Q607">
    <cfRule type="cellIs" dxfId="2506" priority="382" stopIfTrue="1" operator="equal">
      <formula>0</formula>
    </cfRule>
  </conditionalFormatting>
  <conditionalFormatting sqref="Q594 Q596 Q598 Q600 Q602 Q604 Q606">
    <cfRule type="cellIs" dxfId="2505" priority="381" stopIfTrue="1" operator="equal">
      <formula>0</formula>
    </cfRule>
  </conditionalFormatting>
  <conditionalFormatting sqref="Q594 Q596 Q598 Q600 Q602 Q604 Q606">
    <cfRule type="cellIs" dxfId="2504" priority="380" stopIfTrue="1" operator="equal">
      <formula>0</formula>
    </cfRule>
  </conditionalFormatting>
  <conditionalFormatting sqref="Q595 Q597 Q599 Q601 Q603 Q605 Q607">
    <cfRule type="cellIs" dxfId="2503" priority="379" stopIfTrue="1" operator="equal">
      <formula>0</formula>
    </cfRule>
  </conditionalFormatting>
  <conditionalFormatting sqref="Q594 Q596 Q598 Q600 Q602 Q604 Q606">
    <cfRule type="cellIs" dxfId="2502" priority="378" stopIfTrue="1" operator="equal">
      <formula>0</formula>
    </cfRule>
  </conditionalFormatting>
  <conditionalFormatting sqref="Q594 Q596 Q598 Q600 Q602 Q604 Q606">
    <cfRule type="cellIs" dxfId="2501" priority="377" stopIfTrue="1" operator="equal">
      <formula>0</formula>
    </cfRule>
  </conditionalFormatting>
  <conditionalFormatting sqref="Q595 Q597 Q599 Q601 Q603 Q605 Q607">
    <cfRule type="cellIs" dxfId="2500" priority="376" stopIfTrue="1" operator="equal">
      <formula>0</formula>
    </cfRule>
  </conditionalFormatting>
  <conditionalFormatting sqref="Q594 Q596 Q598 Q600 Q602 Q604 Q606">
    <cfRule type="cellIs" dxfId="2499" priority="375" stopIfTrue="1" operator="equal">
      <formula>0</formula>
    </cfRule>
  </conditionalFormatting>
  <conditionalFormatting sqref="Q594:Q607">
    <cfRule type="cellIs" dxfId="2498" priority="374" stopIfTrue="1" operator="equal">
      <formula>0</formula>
    </cfRule>
  </conditionalFormatting>
  <conditionalFormatting sqref="Q594 Q596 Q598 Q600 Q602 Q604 Q606">
    <cfRule type="cellIs" dxfId="2497" priority="373" stopIfTrue="1" operator="equal">
      <formula>0</formula>
    </cfRule>
  </conditionalFormatting>
  <conditionalFormatting sqref="Q594:Q607">
    <cfRule type="cellIs" dxfId="2496" priority="372" stopIfTrue="1" operator="equal">
      <formula>0</formula>
    </cfRule>
  </conditionalFormatting>
  <conditionalFormatting sqref="Q594 Q596 Q598 Q600 Q602 Q604 Q606">
    <cfRule type="cellIs" dxfId="2495" priority="371" stopIfTrue="1" operator="equal">
      <formula>0</formula>
    </cfRule>
  </conditionalFormatting>
  <conditionalFormatting sqref="R594:R607">
    <cfRule type="cellIs" dxfId="2494" priority="369" stopIfTrue="1" operator="equal">
      <formula>0</formula>
    </cfRule>
  </conditionalFormatting>
  <conditionalFormatting sqref="R594 R596 R598 R600 R602 R604 R606">
    <cfRule type="cellIs" dxfId="2493" priority="370" stopIfTrue="1" operator="equal">
      <formula>0</formula>
    </cfRule>
  </conditionalFormatting>
  <conditionalFormatting sqref="R594:R607">
    <cfRule type="cellIs" dxfId="2492" priority="368" stopIfTrue="1" operator="equal">
      <formula>0</formula>
    </cfRule>
  </conditionalFormatting>
  <conditionalFormatting sqref="R594 R596 R598 R600 R602 R604 R606">
    <cfRule type="cellIs" dxfId="2491" priority="367" stopIfTrue="1" operator="equal">
      <formula>0</formula>
    </cfRule>
  </conditionalFormatting>
  <conditionalFormatting sqref="E608:Q621">
    <cfRule type="cellIs" dxfId="2490" priority="366" stopIfTrue="1" operator="equal">
      <formula>0</formula>
    </cfRule>
  </conditionalFormatting>
  <conditionalFormatting sqref="M608:Q621">
    <cfRule type="cellIs" dxfId="2489" priority="365" stopIfTrue="1" operator="equal">
      <formula>0</formula>
    </cfRule>
  </conditionalFormatting>
  <conditionalFormatting sqref="M608:Q621">
    <cfRule type="cellIs" dxfId="2488" priority="364" stopIfTrue="1" operator="equal">
      <formula>0</formula>
    </cfRule>
  </conditionalFormatting>
  <conditionalFormatting sqref="M608:Q621">
    <cfRule type="cellIs" dxfId="2487" priority="363" stopIfTrue="1" operator="equal">
      <formula>0</formula>
    </cfRule>
  </conditionalFormatting>
  <conditionalFormatting sqref="M608:Q608 M610:Q610 M612:Q612 M614:Q614 M616:Q616 M618:Q618 M620:Q620">
    <cfRule type="cellIs" dxfId="2486" priority="362" stopIfTrue="1" operator="equal">
      <formula>0</formula>
    </cfRule>
  </conditionalFormatting>
  <conditionalFormatting sqref="M609:Q609 M611:Q611 M613:Q613 M615:Q615 M617:Q617 M619:Q619 M621:Q621">
    <cfRule type="cellIs" dxfId="2485" priority="361" stopIfTrue="1" operator="equal">
      <formula>0</formula>
    </cfRule>
  </conditionalFormatting>
  <conditionalFormatting sqref="M608:Q608 M610:Q610 M612:Q612 M614:Q614 M616:Q616 M618:Q618 M620:Q620">
    <cfRule type="cellIs" dxfId="2484" priority="360" stopIfTrue="1" operator="equal">
      <formula>0</formula>
    </cfRule>
  </conditionalFormatting>
  <conditionalFormatting sqref="M608:Q608 M610:Q610 M612:Q612 M614:Q614 M616:Q616 M618:Q618 M620:Q620">
    <cfRule type="cellIs" dxfId="2483" priority="359" stopIfTrue="1" operator="equal">
      <formula>0</formula>
    </cfRule>
  </conditionalFormatting>
  <conditionalFormatting sqref="M609:Q609 M611:Q611 M613:Q613 M615:Q615 M617:Q617 M619:Q619 M621:Q621">
    <cfRule type="cellIs" dxfId="2482" priority="358" stopIfTrue="1" operator="equal">
      <formula>0</formula>
    </cfRule>
  </conditionalFormatting>
  <conditionalFormatting sqref="M608:Q608 M610:Q610 M612:Q612 M614:Q614 M616:Q616 M618:Q618 M620:Q620">
    <cfRule type="cellIs" dxfId="2481" priority="357" stopIfTrue="1" operator="equal">
      <formula>0</formula>
    </cfRule>
  </conditionalFormatting>
  <conditionalFormatting sqref="M608:Q621">
    <cfRule type="cellIs" dxfId="2480" priority="356" stopIfTrue="1" operator="equal">
      <formula>0</formula>
    </cfRule>
  </conditionalFormatting>
  <conditionalFormatting sqref="M608:Q608 M610:Q610 M612:Q612 M614:Q614 M616:Q616 M618:Q618 M620:Q620">
    <cfRule type="cellIs" dxfId="2479" priority="355" stopIfTrue="1" operator="equal">
      <formula>0</formula>
    </cfRule>
  </conditionalFormatting>
  <conditionalFormatting sqref="M609:Q609 M611:Q611 M613:Q613 M615:Q615 M617:Q617 M619:Q619 M621:Q621">
    <cfRule type="cellIs" dxfId="2478" priority="354" stopIfTrue="1" operator="equal">
      <formula>0</formula>
    </cfRule>
  </conditionalFormatting>
  <conditionalFormatting sqref="M608:Q608 M610:Q610 M612:Q612 M614:Q614 M616:Q616 M618:Q618 M620:Q620">
    <cfRule type="cellIs" dxfId="2477" priority="353" stopIfTrue="1" operator="equal">
      <formula>0</formula>
    </cfRule>
  </conditionalFormatting>
  <conditionalFormatting sqref="M608:Q608 M610:Q610 M612:Q612 M614:Q614 M616:Q616 M618:Q618 M620:Q620">
    <cfRule type="cellIs" dxfId="2476" priority="352" stopIfTrue="1" operator="equal">
      <formula>0</formula>
    </cfRule>
  </conditionalFormatting>
  <conditionalFormatting sqref="M609:Q609 M611:Q611 M613:Q613 M615:Q615 M617:Q617 M619:Q619 M621:Q621">
    <cfRule type="cellIs" dxfId="2475" priority="351" stopIfTrue="1" operator="equal">
      <formula>0</formula>
    </cfRule>
  </conditionalFormatting>
  <conditionalFormatting sqref="M608:Q608 M610:Q610 M612:Q612 M614:Q614 M616:Q616 M618:Q618 M620:Q620">
    <cfRule type="cellIs" dxfId="2474" priority="350" stopIfTrue="1" operator="equal">
      <formula>0</formula>
    </cfRule>
  </conditionalFormatting>
  <conditionalFormatting sqref="M608:Q621">
    <cfRule type="cellIs" dxfId="2473" priority="349" stopIfTrue="1" operator="equal">
      <formula>0</formula>
    </cfRule>
  </conditionalFormatting>
  <conditionalFormatting sqref="M608:Q621">
    <cfRule type="cellIs" dxfId="2472" priority="348" stopIfTrue="1" operator="equal">
      <formula>0</formula>
    </cfRule>
  </conditionalFormatting>
  <conditionalFormatting sqref="M608:Q608 M610:Q610 M612:Q612 M614:Q614 M616:Q616 M618:Q618 M620:Q620">
    <cfRule type="cellIs" dxfId="2471" priority="347" stopIfTrue="1" operator="equal">
      <formula>0</formula>
    </cfRule>
  </conditionalFormatting>
  <conditionalFormatting sqref="M609:Q609 M611:Q611 M613:Q613 M615:Q615 M617:Q617 M619:Q619 M621:Q621">
    <cfRule type="cellIs" dxfId="2470" priority="346" stopIfTrue="1" operator="equal">
      <formula>0</formula>
    </cfRule>
  </conditionalFormatting>
  <conditionalFormatting sqref="M608:Q608 M610:Q610 M612:Q612 M614:Q614 M616:Q616 M618:Q618 M620:Q620">
    <cfRule type="cellIs" dxfId="2469" priority="345" stopIfTrue="1" operator="equal">
      <formula>0</formula>
    </cfRule>
  </conditionalFormatting>
  <conditionalFormatting sqref="M608:Q608 M610:Q610 M612:Q612 M614:Q614 M616:Q616 M618:Q618 M620:Q620">
    <cfRule type="cellIs" dxfId="2468" priority="344" stopIfTrue="1" operator="equal">
      <formula>0</formula>
    </cfRule>
  </conditionalFormatting>
  <conditionalFormatting sqref="M609:Q609 M611:Q611 M613:Q613 M615:Q615 M617:Q617 M619:Q619 M621:Q621">
    <cfRule type="cellIs" dxfId="2467" priority="343" stopIfTrue="1" operator="equal">
      <formula>0</formula>
    </cfRule>
  </conditionalFormatting>
  <conditionalFormatting sqref="M608:Q608 M610:Q610 M612:Q612 M614:Q614 M616:Q616 M618:Q618 M620:Q620">
    <cfRule type="cellIs" dxfId="2466" priority="342" stopIfTrue="1" operator="equal">
      <formula>0</formula>
    </cfRule>
  </conditionalFormatting>
  <conditionalFormatting sqref="M608:Q621">
    <cfRule type="cellIs" dxfId="2465" priority="341" stopIfTrue="1" operator="equal">
      <formula>0</formula>
    </cfRule>
  </conditionalFormatting>
  <conditionalFormatting sqref="M608:Q608 M610:Q610 M612:Q612 M614:Q614 M616:Q616 M618:Q618 M620:Q620">
    <cfRule type="cellIs" dxfId="2464" priority="340" stopIfTrue="1" operator="equal">
      <formula>0</formula>
    </cfRule>
  </conditionalFormatting>
  <conditionalFormatting sqref="M609:Q609 M611:Q611 M613:Q613 M615:Q615 M617:Q617 M619:Q619 M621:Q621">
    <cfRule type="cellIs" dxfId="2463" priority="339" stopIfTrue="1" operator="equal">
      <formula>0</formula>
    </cfRule>
  </conditionalFormatting>
  <conditionalFormatting sqref="M608:Q608 M610:Q610 M612:Q612 M614:Q614 M616:Q616 M618:Q618 M620:Q620">
    <cfRule type="cellIs" dxfId="2462" priority="338" stopIfTrue="1" operator="equal">
      <formula>0</formula>
    </cfRule>
  </conditionalFormatting>
  <conditionalFormatting sqref="M608:Q608 M610:Q610 M612:Q612 M614:Q614 M616:Q616 M618:Q618 M620:Q620">
    <cfRule type="cellIs" dxfId="2461" priority="337" stopIfTrue="1" operator="equal">
      <formula>0</formula>
    </cfRule>
  </conditionalFormatting>
  <conditionalFormatting sqref="M609:Q609 M611:Q611 M613:Q613 M615:Q615 M617:Q617 M619:Q619 M621:Q621">
    <cfRule type="cellIs" dxfId="2460" priority="336" stopIfTrue="1" operator="equal">
      <formula>0</formula>
    </cfRule>
  </conditionalFormatting>
  <conditionalFormatting sqref="M608:Q608 M610:Q610 M612:Q612 M614:Q614 M616:Q616 M618:Q618 M620:Q620">
    <cfRule type="cellIs" dxfId="2459" priority="335" stopIfTrue="1" operator="equal">
      <formula>0</formula>
    </cfRule>
  </conditionalFormatting>
  <conditionalFormatting sqref="E608:Q621">
    <cfRule type="cellIs" dxfId="2458" priority="334" stopIfTrue="1" operator="equal">
      <formula>0</formula>
    </cfRule>
  </conditionalFormatting>
  <conditionalFormatting sqref="M608:Q621">
    <cfRule type="cellIs" dxfId="2457" priority="333" stopIfTrue="1" operator="equal">
      <formula>0</formula>
    </cfRule>
  </conditionalFormatting>
  <conditionalFormatting sqref="M608:Q621">
    <cfRule type="cellIs" dxfId="2456" priority="332" stopIfTrue="1" operator="equal">
      <formula>0</formula>
    </cfRule>
  </conditionalFormatting>
  <conditionalFormatting sqref="M608:Q608 M610:Q610 M612:Q612 M614:Q614 M616:Q616 M618:Q618 M620:Q620">
    <cfRule type="cellIs" dxfId="2455" priority="331" stopIfTrue="1" operator="equal">
      <formula>0</formula>
    </cfRule>
  </conditionalFormatting>
  <conditionalFormatting sqref="M609:Q609 M611:Q611 M613:Q613 M615:Q615 M617:Q617 M619:Q619 M621:Q621">
    <cfRule type="cellIs" dxfId="2454" priority="330" stopIfTrue="1" operator="equal">
      <formula>0</formula>
    </cfRule>
  </conditionalFormatting>
  <conditionalFormatting sqref="M608:Q608 M610:Q610 M612:Q612 M614:Q614 M616:Q616 M618:Q618 M620:Q620">
    <cfRule type="cellIs" dxfId="2453" priority="329" stopIfTrue="1" operator="equal">
      <formula>0</formula>
    </cfRule>
  </conditionalFormatting>
  <conditionalFormatting sqref="M608:Q608 M610:Q610 M612:Q612 M614:Q614 M616:Q616 M618:Q618 M620:Q620">
    <cfRule type="cellIs" dxfId="2452" priority="328" stopIfTrue="1" operator="equal">
      <formula>0</formula>
    </cfRule>
  </conditionalFormatting>
  <conditionalFormatting sqref="M609:Q609 M611:Q611 M613:Q613 M615:Q615 M617:Q617 M619:Q619 M621:Q621">
    <cfRule type="cellIs" dxfId="2451" priority="327" stopIfTrue="1" operator="equal">
      <formula>0</formula>
    </cfRule>
  </conditionalFormatting>
  <conditionalFormatting sqref="M608:Q608 M610:Q610 M612:Q612 M614:Q614 M616:Q616 M618:Q618 M620:Q620">
    <cfRule type="cellIs" dxfId="2450" priority="326" stopIfTrue="1" operator="equal">
      <formula>0</formula>
    </cfRule>
  </conditionalFormatting>
  <conditionalFormatting sqref="M608:Q621">
    <cfRule type="cellIs" dxfId="2449" priority="325" stopIfTrue="1" operator="equal">
      <formula>0</formula>
    </cfRule>
  </conditionalFormatting>
  <conditionalFormatting sqref="M608:Q608 M610:Q610 M612:Q612 M614:Q614 M616:Q616 M618:Q618 M620:Q620">
    <cfRule type="cellIs" dxfId="2448" priority="324" stopIfTrue="1" operator="equal">
      <formula>0</formula>
    </cfRule>
  </conditionalFormatting>
  <conditionalFormatting sqref="M609:Q609 M611:Q611 M613:Q613 M615:Q615 M617:Q617 M619:Q619 M621:Q621">
    <cfRule type="cellIs" dxfId="2447" priority="323" stopIfTrue="1" operator="equal">
      <formula>0</formula>
    </cfRule>
  </conditionalFormatting>
  <conditionalFormatting sqref="M608:Q608 M610:Q610 M612:Q612 M614:Q614 M616:Q616 M618:Q618 M620:Q620">
    <cfRule type="cellIs" dxfId="2446" priority="322" stopIfTrue="1" operator="equal">
      <formula>0</formula>
    </cfRule>
  </conditionalFormatting>
  <conditionalFormatting sqref="M608:Q608 M610:Q610 M612:Q612 M614:Q614 M616:Q616 M618:Q618 M620:Q620">
    <cfRule type="cellIs" dxfId="2445" priority="321" stopIfTrue="1" operator="equal">
      <formula>0</formula>
    </cfRule>
  </conditionalFormatting>
  <conditionalFormatting sqref="M609:Q609 M611:Q611 M613:Q613 M615:Q615 M617:Q617 M619:Q619 M621:Q621">
    <cfRule type="cellIs" dxfId="2444" priority="320" stopIfTrue="1" operator="equal">
      <formula>0</formula>
    </cfRule>
  </conditionalFormatting>
  <conditionalFormatting sqref="M608:Q608 M610:Q610 M612:Q612 M614:Q614 M616:Q616 M618:Q618 M620:Q620">
    <cfRule type="cellIs" dxfId="2443" priority="319" stopIfTrue="1" operator="equal">
      <formula>0</formula>
    </cfRule>
  </conditionalFormatting>
  <conditionalFormatting sqref="E608:Q621">
    <cfRule type="cellIs" dxfId="2442" priority="318" stopIfTrue="1" operator="equal">
      <formula>0</formula>
    </cfRule>
  </conditionalFormatting>
  <conditionalFormatting sqref="M608:Q621">
    <cfRule type="cellIs" dxfId="2441" priority="317" stopIfTrue="1" operator="equal">
      <formula>0</formula>
    </cfRule>
  </conditionalFormatting>
  <conditionalFormatting sqref="M608:Q608 M610:Q610 M612:Q612 M614:Q614 M616:Q616 M618:Q618 M620:Q620">
    <cfRule type="cellIs" dxfId="2440" priority="316" stopIfTrue="1" operator="equal">
      <formula>0</formula>
    </cfRule>
  </conditionalFormatting>
  <conditionalFormatting sqref="M609:Q609 M611:Q611 M613:Q613 M615:Q615 M617:Q617 M619:Q619 M621:Q621">
    <cfRule type="cellIs" dxfId="2439" priority="315" stopIfTrue="1" operator="equal">
      <formula>0</formula>
    </cfRule>
  </conditionalFormatting>
  <conditionalFormatting sqref="M608:Q608 M610:Q610 M612:Q612 M614:Q614 M616:Q616 M618:Q618 M620:Q620">
    <cfRule type="cellIs" dxfId="2438" priority="314" stopIfTrue="1" operator="equal">
      <formula>0</formula>
    </cfRule>
  </conditionalFormatting>
  <conditionalFormatting sqref="M608:Q608 M610:Q610 M612:Q612 M614:Q614 M616:Q616 M618:Q618 M620:Q620">
    <cfRule type="cellIs" dxfId="2437" priority="313" stopIfTrue="1" operator="equal">
      <formula>0</formula>
    </cfRule>
  </conditionalFormatting>
  <conditionalFormatting sqref="M609:Q609 M611:Q611 M613:Q613 M615:Q615 M617:Q617 M619:Q619 M621:Q621">
    <cfRule type="cellIs" dxfId="2436" priority="312" stopIfTrue="1" operator="equal">
      <formula>0</formula>
    </cfRule>
  </conditionalFormatting>
  <conditionalFormatting sqref="M608:Q608 M610:Q610 M612:Q612 M614:Q614 M616:Q616 M618:Q618 M620:Q620">
    <cfRule type="cellIs" dxfId="2435" priority="311" stopIfTrue="1" operator="equal">
      <formula>0</formula>
    </cfRule>
  </conditionalFormatting>
  <conditionalFormatting sqref="E608:Q621">
    <cfRule type="cellIs" dxfId="2434" priority="310" stopIfTrue="1" operator="equal">
      <formula>0</formula>
    </cfRule>
  </conditionalFormatting>
  <conditionalFormatting sqref="M608:Q608 M610:Q610 M612:Q612 M614:Q614 M616:Q616 M618:Q618 M620:Q620">
    <cfRule type="cellIs" dxfId="2433" priority="309" stopIfTrue="1" operator="equal">
      <formula>0</formula>
    </cfRule>
  </conditionalFormatting>
  <conditionalFormatting sqref="M609:Q609 M611:Q611 M613:Q613 M615:Q615 M617:Q617 M619:Q619 M621:Q621">
    <cfRule type="cellIs" dxfId="2432" priority="308" stopIfTrue="1" operator="equal">
      <formula>0</formula>
    </cfRule>
  </conditionalFormatting>
  <conditionalFormatting sqref="M608:Q608 M610:Q610 M612:Q612 M614:Q614 M616:Q616 M618:Q618 M620:Q620">
    <cfRule type="cellIs" dxfId="2431" priority="307" stopIfTrue="1" operator="equal">
      <formula>0</formula>
    </cfRule>
  </conditionalFormatting>
  <conditionalFormatting sqref="E608:K621">
    <cfRule type="cellIs" dxfId="2430" priority="306" stopIfTrue="1" operator="equal">
      <formula>0</formula>
    </cfRule>
  </conditionalFormatting>
  <conditionalFormatting sqref="M608:Q608 M610:Q610 M612:Q612 M614:Q614 M616:Q616 M618:Q618 M620:Q620">
    <cfRule type="cellIs" dxfId="2429" priority="305" stopIfTrue="1" operator="equal">
      <formula>0</formula>
    </cfRule>
  </conditionalFormatting>
  <conditionalFormatting sqref="L609:Q609 L611:Q611 L613:Q613 L615:Q615 L617:Q617 L619:Q619 L621:Q621 E608:K621">
    <cfRule type="cellIs" dxfId="2428" priority="304" stopIfTrue="1" operator="equal">
      <formula>0</formula>
    </cfRule>
  </conditionalFormatting>
  <conditionalFormatting sqref="L608:Q608 L610:Q610 L612:Q612 L614:Q614 L616:Q616 L618:Q618 L620:Q620">
    <cfRule type="cellIs" dxfId="2427" priority="303" stopIfTrue="1" operator="equal">
      <formula>0</formula>
    </cfRule>
  </conditionalFormatting>
  <conditionalFormatting sqref="Q608:Q621">
    <cfRule type="cellIs" dxfId="2426" priority="302" stopIfTrue="1" operator="equal">
      <formula>0</formula>
    </cfRule>
  </conditionalFormatting>
  <conditionalFormatting sqref="Q608:Q621">
    <cfRule type="cellIs" dxfId="2425" priority="301" stopIfTrue="1" operator="equal">
      <formula>0</formula>
    </cfRule>
  </conditionalFormatting>
  <conditionalFormatting sqref="Q608:Q621">
    <cfRule type="cellIs" dxfId="2424" priority="300" stopIfTrue="1" operator="equal">
      <formula>0</formula>
    </cfRule>
  </conditionalFormatting>
  <conditionalFormatting sqref="Q608 Q610 Q612 Q614 Q616 Q618 Q620">
    <cfRule type="cellIs" dxfId="2423" priority="299" stopIfTrue="1" operator="equal">
      <formula>0</formula>
    </cfRule>
  </conditionalFormatting>
  <conditionalFormatting sqref="Q609 Q611 Q613 Q615 Q617 Q619 Q621">
    <cfRule type="cellIs" dxfId="2422" priority="298" stopIfTrue="1" operator="equal">
      <formula>0</formula>
    </cfRule>
  </conditionalFormatting>
  <conditionalFormatting sqref="Q608 Q610 Q612 Q614 Q616 Q618 Q620">
    <cfRule type="cellIs" dxfId="2421" priority="297" stopIfTrue="1" operator="equal">
      <formula>0</formula>
    </cfRule>
  </conditionalFormatting>
  <conditionalFormatting sqref="Q608 Q610 Q612 Q614 Q616 Q618 Q620">
    <cfRule type="cellIs" dxfId="2420" priority="296" stopIfTrue="1" operator="equal">
      <formula>0</formula>
    </cfRule>
  </conditionalFormatting>
  <conditionalFormatting sqref="Q609 Q611 Q613 Q615 Q617 Q619 Q621">
    <cfRule type="cellIs" dxfId="2419" priority="295" stopIfTrue="1" operator="equal">
      <formula>0</formula>
    </cfRule>
  </conditionalFormatting>
  <conditionalFormatting sqref="Q608 Q610 Q612 Q614 Q616 Q618 Q620">
    <cfRule type="cellIs" dxfId="2418" priority="294" stopIfTrue="1" operator="equal">
      <formula>0</formula>
    </cfRule>
  </conditionalFormatting>
  <conditionalFormatting sqref="Q608:Q621">
    <cfRule type="cellIs" dxfId="2417" priority="293" stopIfTrue="1" operator="equal">
      <formula>0</formula>
    </cfRule>
  </conditionalFormatting>
  <conditionalFormatting sqref="Q608 Q610 Q612 Q614 Q616 Q618 Q620">
    <cfRule type="cellIs" dxfId="2416" priority="292" stopIfTrue="1" operator="equal">
      <formula>0</formula>
    </cfRule>
  </conditionalFormatting>
  <conditionalFormatting sqref="Q609 Q611 Q613 Q615 Q617 Q619 Q621">
    <cfRule type="cellIs" dxfId="2415" priority="291" stopIfTrue="1" operator="equal">
      <formula>0</formula>
    </cfRule>
  </conditionalFormatting>
  <conditionalFormatting sqref="Q608 Q610 Q612 Q614 Q616 Q618 Q620">
    <cfRule type="cellIs" dxfId="2414" priority="290" stopIfTrue="1" operator="equal">
      <formula>0</formula>
    </cfRule>
  </conditionalFormatting>
  <conditionalFormatting sqref="Q608 Q610 Q612 Q614 Q616 Q618 Q620">
    <cfRule type="cellIs" dxfId="2413" priority="289" stopIfTrue="1" operator="equal">
      <formula>0</formula>
    </cfRule>
  </conditionalFormatting>
  <conditionalFormatting sqref="Q609 Q611 Q613 Q615 Q617 Q619 Q621">
    <cfRule type="cellIs" dxfId="2412" priority="288" stopIfTrue="1" operator="equal">
      <formula>0</formula>
    </cfRule>
  </conditionalFormatting>
  <conditionalFormatting sqref="Q608 Q610 Q612 Q614 Q616 Q618 Q620">
    <cfRule type="cellIs" dxfId="2411" priority="287" stopIfTrue="1" operator="equal">
      <formula>0</formula>
    </cfRule>
  </conditionalFormatting>
  <conditionalFormatting sqref="Q608:Q621">
    <cfRule type="cellIs" dxfId="2410" priority="286" stopIfTrue="1" operator="equal">
      <formula>0</formula>
    </cfRule>
  </conditionalFormatting>
  <conditionalFormatting sqref="Q608:Q621">
    <cfRule type="cellIs" dxfId="2409" priority="285" stopIfTrue="1" operator="equal">
      <formula>0</formula>
    </cfRule>
  </conditionalFormatting>
  <conditionalFormatting sqref="Q608 Q610 Q612 Q614 Q616 Q618 Q620">
    <cfRule type="cellIs" dxfId="2408" priority="284" stopIfTrue="1" operator="equal">
      <formula>0</formula>
    </cfRule>
  </conditionalFormatting>
  <conditionalFormatting sqref="Q609 Q611 Q613 Q615 Q617 Q619 Q621">
    <cfRule type="cellIs" dxfId="2407" priority="283" stopIfTrue="1" operator="equal">
      <formula>0</formula>
    </cfRule>
  </conditionalFormatting>
  <conditionalFormatting sqref="Q608 Q610 Q612 Q614 Q616 Q618 Q620">
    <cfRule type="cellIs" dxfId="2406" priority="282" stopIfTrue="1" operator="equal">
      <formula>0</formula>
    </cfRule>
  </conditionalFormatting>
  <conditionalFormatting sqref="Q608 Q610 Q612 Q614 Q616 Q618 Q620">
    <cfRule type="cellIs" dxfId="2405" priority="281" stopIfTrue="1" operator="equal">
      <formula>0</formula>
    </cfRule>
  </conditionalFormatting>
  <conditionalFormatting sqref="Q609 Q611 Q613 Q615 Q617 Q619 Q621">
    <cfRule type="cellIs" dxfId="2404" priority="280" stopIfTrue="1" operator="equal">
      <formula>0</formula>
    </cfRule>
  </conditionalFormatting>
  <conditionalFormatting sqref="Q608 Q610 Q612 Q614 Q616 Q618 Q620">
    <cfRule type="cellIs" dxfId="2403" priority="279" stopIfTrue="1" operator="equal">
      <formula>0</formula>
    </cfRule>
  </conditionalFormatting>
  <conditionalFormatting sqref="Q608:Q621">
    <cfRule type="cellIs" dxfId="2402" priority="278" stopIfTrue="1" operator="equal">
      <formula>0</formula>
    </cfRule>
  </conditionalFormatting>
  <conditionalFormatting sqref="Q608 Q610 Q612 Q614 Q616 Q618 Q620">
    <cfRule type="cellIs" dxfId="2401" priority="277" stopIfTrue="1" operator="equal">
      <formula>0</formula>
    </cfRule>
  </conditionalFormatting>
  <conditionalFormatting sqref="Q609 Q611 Q613 Q615 Q617 Q619 Q621">
    <cfRule type="cellIs" dxfId="2400" priority="276" stopIfTrue="1" operator="equal">
      <formula>0</formula>
    </cfRule>
  </conditionalFormatting>
  <conditionalFormatting sqref="Q608 Q610 Q612 Q614 Q616 Q618 Q620">
    <cfRule type="cellIs" dxfId="2399" priority="275" stopIfTrue="1" operator="equal">
      <formula>0</formula>
    </cfRule>
  </conditionalFormatting>
  <conditionalFormatting sqref="Q608 Q610 Q612 Q614 Q616 Q618 Q620">
    <cfRule type="cellIs" dxfId="2398" priority="274" stopIfTrue="1" operator="equal">
      <formula>0</formula>
    </cfRule>
  </conditionalFormatting>
  <conditionalFormatting sqref="Q609 Q611 Q613 Q615 Q617 Q619 Q621">
    <cfRule type="cellIs" dxfId="2397" priority="273" stopIfTrue="1" operator="equal">
      <formula>0</formula>
    </cfRule>
  </conditionalFormatting>
  <conditionalFormatting sqref="Q608 Q610 Q612 Q614 Q616 Q618 Q620">
    <cfRule type="cellIs" dxfId="2396" priority="272" stopIfTrue="1" operator="equal">
      <formula>0</formula>
    </cfRule>
  </conditionalFormatting>
  <conditionalFormatting sqref="Q608:Q621">
    <cfRule type="cellIs" dxfId="2395" priority="271" stopIfTrue="1" operator="equal">
      <formula>0</formula>
    </cfRule>
  </conditionalFormatting>
  <conditionalFormatting sqref="Q608:Q621">
    <cfRule type="cellIs" dxfId="2394" priority="270" stopIfTrue="1" operator="equal">
      <formula>0</formula>
    </cfRule>
  </conditionalFormatting>
  <conditionalFormatting sqref="Q608 Q610 Q612 Q614 Q616 Q618 Q620">
    <cfRule type="cellIs" dxfId="2393" priority="269" stopIfTrue="1" operator="equal">
      <formula>0</formula>
    </cfRule>
  </conditionalFormatting>
  <conditionalFormatting sqref="Q609 Q611 Q613 Q615 Q617 Q619 Q621">
    <cfRule type="cellIs" dxfId="2392" priority="268" stopIfTrue="1" operator="equal">
      <formula>0</formula>
    </cfRule>
  </conditionalFormatting>
  <conditionalFormatting sqref="Q608 Q610 Q612 Q614 Q616 Q618 Q620">
    <cfRule type="cellIs" dxfId="2391" priority="267" stopIfTrue="1" operator="equal">
      <formula>0</formula>
    </cfRule>
  </conditionalFormatting>
  <conditionalFormatting sqref="Q608 Q610 Q612 Q614 Q616 Q618 Q620">
    <cfRule type="cellIs" dxfId="2390" priority="266" stopIfTrue="1" operator="equal">
      <formula>0</formula>
    </cfRule>
  </conditionalFormatting>
  <conditionalFormatting sqref="Q609 Q611 Q613 Q615 Q617 Q619 Q621">
    <cfRule type="cellIs" dxfId="2389" priority="265" stopIfTrue="1" operator="equal">
      <formula>0</formula>
    </cfRule>
  </conditionalFormatting>
  <conditionalFormatting sqref="Q608 Q610 Q612 Q614 Q616 Q618 Q620">
    <cfRule type="cellIs" dxfId="2388" priority="264" stopIfTrue="1" operator="equal">
      <formula>0</formula>
    </cfRule>
  </conditionalFormatting>
  <conditionalFormatting sqref="Q608:Q621">
    <cfRule type="cellIs" dxfId="2387" priority="263" stopIfTrue="1" operator="equal">
      <formula>0</formula>
    </cfRule>
  </conditionalFormatting>
  <conditionalFormatting sqref="Q608 Q610 Q612 Q614 Q616 Q618 Q620">
    <cfRule type="cellIs" dxfId="2386" priority="262" stopIfTrue="1" operator="equal">
      <formula>0</formula>
    </cfRule>
  </conditionalFormatting>
  <conditionalFormatting sqref="Q609 Q611 Q613 Q615 Q617 Q619 Q621">
    <cfRule type="cellIs" dxfId="2385" priority="261" stopIfTrue="1" operator="equal">
      <formula>0</formula>
    </cfRule>
  </conditionalFormatting>
  <conditionalFormatting sqref="Q608 Q610 Q612 Q614 Q616 Q618 Q620">
    <cfRule type="cellIs" dxfId="2384" priority="260" stopIfTrue="1" operator="equal">
      <formula>0</formula>
    </cfRule>
  </conditionalFormatting>
  <conditionalFormatting sqref="Q608 Q610 Q612 Q614 Q616 Q618 Q620">
    <cfRule type="cellIs" dxfId="2383" priority="259" stopIfTrue="1" operator="equal">
      <formula>0</formula>
    </cfRule>
  </conditionalFormatting>
  <conditionalFormatting sqref="Q609 Q611 Q613 Q615 Q617 Q619 Q621">
    <cfRule type="cellIs" dxfId="2382" priority="258" stopIfTrue="1" operator="equal">
      <formula>0</formula>
    </cfRule>
  </conditionalFormatting>
  <conditionalFormatting sqref="Q608 Q610 Q612 Q614 Q616 Q618 Q620">
    <cfRule type="cellIs" dxfId="2381" priority="257" stopIfTrue="1" operator="equal">
      <formula>0</formula>
    </cfRule>
  </conditionalFormatting>
  <conditionalFormatting sqref="Q608:Q621">
    <cfRule type="cellIs" dxfId="2380" priority="256" stopIfTrue="1" operator="equal">
      <formula>0</formula>
    </cfRule>
  </conditionalFormatting>
  <conditionalFormatting sqref="Q608 Q610 Q612 Q614 Q616 Q618 Q620">
    <cfRule type="cellIs" dxfId="2379" priority="255" stopIfTrue="1" operator="equal">
      <formula>0</formula>
    </cfRule>
  </conditionalFormatting>
  <conditionalFormatting sqref="Q609 Q611 Q613 Q615 Q617 Q619 Q621">
    <cfRule type="cellIs" dxfId="2378" priority="254" stopIfTrue="1" operator="equal">
      <formula>0</formula>
    </cfRule>
  </conditionalFormatting>
  <conditionalFormatting sqref="Q608 Q610 Q612 Q614 Q616 Q618 Q620">
    <cfRule type="cellIs" dxfId="2377" priority="253" stopIfTrue="1" operator="equal">
      <formula>0</formula>
    </cfRule>
  </conditionalFormatting>
  <conditionalFormatting sqref="Q608 Q610 Q612 Q614 Q616 Q618 Q620">
    <cfRule type="cellIs" dxfId="2376" priority="252" stopIfTrue="1" operator="equal">
      <formula>0</formula>
    </cfRule>
  </conditionalFormatting>
  <conditionalFormatting sqref="Q609 Q611 Q613 Q615 Q617 Q619 Q621">
    <cfRule type="cellIs" dxfId="2375" priority="251" stopIfTrue="1" operator="equal">
      <formula>0</formula>
    </cfRule>
  </conditionalFormatting>
  <conditionalFormatting sqref="Q608 Q610 Q612 Q614 Q616 Q618 Q620">
    <cfRule type="cellIs" dxfId="2374" priority="250" stopIfTrue="1" operator="equal">
      <formula>0</formula>
    </cfRule>
  </conditionalFormatting>
  <conditionalFormatting sqref="Q608 Q610 Q612 Q614 Q616 Q618 Q620">
    <cfRule type="cellIs" dxfId="2373" priority="249" stopIfTrue="1" operator="equal">
      <formula>0</formula>
    </cfRule>
  </conditionalFormatting>
  <conditionalFormatting sqref="Q609 Q611 Q613 Q615 Q617 Q619 Q621">
    <cfRule type="cellIs" dxfId="2372" priority="248" stopIfTrue="1" operator="equal">
      <formula>0</formula>
    </cfRule>
  </conditionalFormatting>
  <conditionalFormatting sqref="Q608 Q610 Q612 Q614 Q616 Q618 Q620">
    <cfRule type="cellIs" dxfId="2371" priority="247" stopIfTrue="1" operator="equal">
      <formula>0</formula>
    </cfRule>
  </conditionalFormatting>
  <conditionalFormatting sqref="Q608:Q621">
    <cfRule type="cellIs" dxfId="2370" priority="246" stopIfTrue="1" operator="equal">
      <formula>0</formula>
    </cfRule>
  </conditionalFormatting>
  <conditionalFormatting sqref="Q608 Q610 Q612 Q614 Q616 Q618 Q620">
    <cfRule type="cellIs" dxfId="2369" priority="245" stopIfTrue="1" operator="equal">
      <formula>0</formula>
    </cfRule>
  </conditionalFormatting>
  <conditionalFormatting sqref="Q608:Q621">
    <cfRule type="cellIs" dxfId="2368" priority="244" stopIfTrue="1" operator="equal">
      <formula>0</formula>
    </cfRule>
  </conditionalFormatting>
  <conditionalFormatting sqref="Q608 Q610 Q612 Q614 Q616 Q618 Q620">
    <cfRule type="cellIs" dxfId="2367" priority="243" stopIfTrue="1" operator="equal">
      <formula>0</formula>
    </cfRule>
  </conditionalFormatting>
  <conditionalFormatting sqref="R608:R621">
    <cfRule type="cellIs" dxfId="2366" priority="241" stopIfTrue="1" operator="equal">
      <formula>0</formula>
    </cfRule>
  </conditionalFormatting>
  <conditionalFormatting sqref="R608 R610 R612 R614 R616 R618 R620">
    <cfRule type="cellIs" dxfId="2365" priority="242" stopIfTrue="1" operator="equal">
      <formula>0</formula>
    </cfRule>
  </conditionalFormatting>
  <conditionalFormatting sqref="R608:R621">
    <cfRule type="cellIs" dxfId="2364" priority="240" stopIfTrue="1" operator="equal">
      <formula>0</formula>
    </cfRule>
  </conditionalFormatting>
  <conditionalFormatting sqref="R608 R610 R612 R614 R616 R618 R620">
    <cfRule type="cellIs" dxfId="2363" priority="239" stopIfTrue="1" operator="equal">
      <formula>0</formula>
    </cfRule>
  </conditionalFormatting>
  <conditionalFormatting sqref="E802:E825">
    <cfRule type="cellIs" dxfId="2362" priority="193" stopIfTrue="1" operator="equal">
      <formula>0</formula>
    </cfRule>
  </conditionalFormatting>
  <conditionalFormatting sqref="F802:F825">
    <cfRule type="cellIs" dxfId="2361" priority="194" stopIfTrue="1" operator="equal">
      <formula>0</formula>
    </cfRule>
  </conditionalFormatting>
  <conditionalFormatting sqref="P754">
    <cfRule type="cellIs" dxfId="2360" priority="106" stopIfTrue="1" operator="equal">
      <formula>0</formula>
    </cfRule>
  </conditionalFormatting>
  <conditionalFormatting sqref="F755:O755 Q754:Q755 F754:G754 I754:O754">
    <cfRule type="cellIs" dxfId="2359" priority="115" stopIfTrue="1" operator="equal">
      <formula>0</formula>
    </cfRule>
  </conditionalFormatting>
  <conditionalFormatting sqref="N754:O754 Q754">
    <cfRule type="cellIs" dxfId="2358" priority="114" stopIfTrue="1" operator="equal">
      <formula>0</formula>
    </cfRule>
  </conditionalFormatting>
  <conditionalFormatting sqref="P754:P755">
    <cfRule type="cellIs" dxfId="2357" priority="107" stopIfTrue="1" operator="equal">
      <formula>0</formula>
    </cfRule>
  </conditionalFormatting>
  <conditionalFormatting sqref="P754">
    <cfRule type="cellIs" dxfId="2356" priority="108" stopIfTrue="1" operator="equal">
      <formula>0</formula>
    </cfRule>
  </conditionalFormatting>
  <conditionalFormatting sqref="E754:E755">
    <cfRule type="cellIs" dxfId="2355" priority="113" stopIfTrue="1" operator="equal">
      <formula>0</formula>
    </cfRule>
  </conditionalFormatting>
  <conditionalFormatting sqref="P754">
    <cfRule type="cellIs" dxfId="2354" priority="111" stopIfTrue="1" operator="equal">
      <formula>0</formula>
    </cfRule>
  </conditionalFormatting>
  <conditionalFormatting sqref="P754:P755">
    <cfRule type="cellIs" dxfId="2353" priority="110" stopIfTrue="1" operator="equal">
      <formula>0</formula>
    </cfRule>
  </conditionalFormatting>
  <conditionalFormatting sqref="P754">
    <cfRule type="cellIs" dxfId="2352" priority="109" stopIfTrue="1" operator="equal">
      <formula>0</formula>
    </cfRule>
  </conditionalFormatting>
  <conditionalFormatting sqref="P754:P755">
    <cfRule type="cellIs" dxfId="2351" priority="112" stopIfTrue="1" operator="equal">
      <formula>0</formula>
    </cfRule>
  </conditionalFormatting>
  <conditionalFormatting sqref="R754:R755">
    <cfRule type="cellIs" dxfId="2350" priority="104" stopIfTrue="1" operator="equal">
      <formula>0</formula>
    </cfRule>
  </conditionalFormatting>
  <conditionalFormatting sqref="R754">
    <cfRule type="cellIs" dxfId="2349" priority="105" stopIfTrue="1" operator="equal">
      <formula>0</formula>
    </cfRule>
  </conditionalFormatting>
  <conditionalFormatting sqref="R754:R755">
    <cfRule type="cellIs" dxfId="2348" priority="103" stopIfTrue="1" operator="equal">
      <formula>0</formula>
    </cfRule>
  </conditionalFormatting>
  <conditionalFormatting sqref="R754">
    <cfRule type="cellIs" dxfId="2347" priority="102" stopIfTrue="1" operator="equal">
      <formula>0</formula>
    </cfRule>
  </conditionalFormatting>
  <conditionalFormatting sqref="R754:R755">
    <cfRule type="cellIs" dxfId="2346" priority="101" stopIfTrue="1" operator="equal">
      <formula>0</formula>
    </cfRule>
  </conditionalFormatting>
  <conditionalFormatting sqref="R754">
    <cfRule type="cellIs" dxfId="2345" priority="100" stopIfTrue="1" operator="equal">
      <formula>0</formula>
    </cfRule>
  </conditionalFormatting>
  <conditionalFormatting sqref="H754">
    <cfRule type="cellIs" dxfId="2344" priority="99" stopIfTrue="1" operator="equal">
      <formula>0</formula>
    </cfRule>
  </conditionalFormatting>
  <conditionalFormatting sqref="P756 P758 P760 P762 P764">
    <cfRule type="cellIs" dxfId="2343" priority="89" stopIfTrue="1" operator="equal">
      <formula>0</formula>
    </cfRule>
  </conditionalFormatting>
  <conditionalFormatting sqref="Q756:Q765 F756:G765 I756:O765">
    <cfRule type="cellIs" dxfId="2342" priority="98" stopIfTrue="1" operator="equal">
      <formula>0</formula>
    </cfRule>
  </conditionalFormatting>
  <conditionalFormatting sqref="N756:O756 N758:O758 N760:O760 N762:O762 N764:O764 Q756 Q758 Q760 Q762 Q764">
    <cfRule type="cellIs" dxfId="2341" priority="97" stopIfTrue="1" operator="equal">
      <formula>0</formula>
    </cfRule>
  </conditionalFormatting>
  <conditionalFormatting sqref="P756:P765">
    <cfRule type="cellIs" dxfId="2340" priority="90" stopIfTrue="1" operator="equal">
      <formula>0</formula>
    </cfRule>
  </conditionalFormatting>
  <conditionalFormatting sqref="P756 P758 P760 P762 P764">
    <cfRule type="cellIs" dxfId="2339" priority="91" stopIfTrue="1" operator="equal">
      <formula>0</formula>
    </cfRule>
  </conditionalFormatting>
  <conditionalFormatting sqref="P756 P758 P760 P762 P764">
    <cfRule type="cellIs" dxfId="2338" priority="94" stopIfTrue="1" operator="equal">
      <formula>0</formula>
    </cfRule>
  </conditionalFormatting>
  <conditionalFormatting sqref="P756:P765">
    <cfRule type="cellIs" dxfId="2337" priority="93" stopIfTrue="1" operator="equal">
      <formula>0</formula>
    </cfRule>
  </conditionalFormatting>
  <conditionalFormatting sqref="P756 P758 P760 P762 P764">
    <cfRule type="cellIs" dxfId="2336" priority="92" stopIfTrue="1" operator="equal">
      <formula>0</formula>
    </cfRule>
  </conditionalFormatting>
  <conditionalFormatting sqref="P756:P765">
    <cfRule type="cellIs" dxfId="2335" priority="95" stopIfTrue="1" operator="equal">
      <formula>0</formula>
    </cfRule>
  </conditionalFormatting>
  <conditionalFormatting sqref="R756:R765">
    <cfRule type="cellIs" dxfId="2334" priority="87" stopIfTrue="1" operator="equal">
      <formula>0</formula>
    </cfRule>
  </conditionalFormatting>
  <conditionalFormatting sqref="R756 R758 R760 R762 R764">
    <cfRule type="cellIs" dxfId="2333" priority="88" stopIfTrue="1" operator="equal">
      <formula>0</formula>
    </cfRule>
  </conditionalFormatting>
  <conditionalFormatting sqref="R756:R765">
    <cfRule type="cellIs" dxfId="2332" priority="86" stopIfTrue="1" operator="equal">
      <formula>0</formula>
    </cfRule>
  </conditionalFormatting>
  <conditionalFormatting sqref="R756 R758 R760 R762 R764">
    <cfRule type="cellIs" dxfId="2331" priority="85" stopIfTrue="1" operator="equal">
      <formula>0</formula>
    </cfRule>
  </conditionalFormatting>
  <conditionalFormatting sqref="R756:R765">
    <cfRule type="cellIs" dxfId="2330" priority="84" stopIfTrue="1" operator="equal">
      <formula>0</formula>
    </cfRule>
  </conditionalFormatting>
  <conditionalFormatting sqref="R756 R758 R760 R762 R764">
    <cfRule type="cellIs" dxfId="2329" priority="83" stopIfTrue="1" operator="equal">
      <formula>0</formula>
    </cfRule>
  </conditionalFormatting>
  <conditionalFormatting sqref="H757 H759 H761 H763 H765">
    <cfRule type="cellIs" dxfId="2328" priority="81" stopIfTrue="1" operator="equal">
      <formula>0</formula>
    </cfRule>
  </conditionalFormatting>
  <conditionalFormatting sqref="H756 H758 H760 H762 H764">
    <cfRule type="cellIs" dxfId="2327" priority="80" stopIfTrue="1" operator="equal">
      <formula>0</formula>
    </cfRule>
  </conditionalFormatting>
  <conditionalFormatting sqref="E756:E765">
    <cfRule type="cellIs" dxfId="2326" priority="79" stopIfTrue="1" operator="equal">
      <formula>0</formula>
    </cfRule>
  </conditionalFormatting>
  <conditionalFormatting sqref="P766 P778">
    <cfRule type="cellIs" dxfId="2325" priority="69" stopIfTrue="1" operator="equal">
      <formula>0</formula>
    </cfRule>
  </conditionalFormatting>
  <conditionalFormatting sqref="F767:O767 F779:O779 Q766:Q767 Q778:Q779 F766:G766 F778:G778 I766:O766 I778:O778">
    <cfRule type="cellIs" dxfId="2324" priority="78" stopIfTrue="1" operator="equal">
      <formula>0</formula>
    </cfRule>
  </conditionalFormatting>
  <conditionalFormatting sqref="N766:O766 N778:O778 Q766 Q778">
    <cfRule type="cellIs" dxfId="2323" priority="77" stopIfTrue="1" operator="equal">
      <formula>0</formula>
    </cfRule>
  </conditionalFormatting>
  <conditionalFormatting sqref="P766:P767 P778:P779">
    <cfRule type="cellIs" dxfId="2322" priority="70" stopIfTrue="1" operator="equal">
      <formula>0</formula>
    </cfRule>
  </conditionalFormatting>
  <conditionalFormatting sqref="P766 P778">
    <cfRule type="cellIs" dxfId="2321" priority="71" stopIfTrue="1" operator="equal">
      <formula>0</formula>
    </cfRule>
  </conditionalFormatting>
  <conditionalFormatting sqref="E766:E767 E778:E779">
    <cfRule type="cellIs" dxfId="2320" priority="76" stopIfTrue="1" operator="equal">
      <formula>0</formula>
    </cfRule>
  </conditionalFormatting>
  <conditionalFormatting sqref="P766 P778">
    <cfRule type="cellIs" dxfId="2319" priority="74" stopIfTrue="1" operator="equal">
      <formula>0</formula>
    </cfRule>
  </conditionalFormatting>
  <conditionalFormatting sqref="P766:P767 P778:P779">
    <cfRule type="cellIs" dxfId="2318" priority="73" stopIfTrue="1" operator="equal">
      <formula>0</formula>
    </cfRule>
  </conditionalFormatting>
  <conditionalFormatting sqref="P766 P778">
    <cfRule type="cellIs" dxfId="2317" priority="72" stopIfTrue="1" operator="equal">
      <formula>0</formula>
    </cfRule>
  </conditionalFormatting>
  <conditionalFormatting sqref="P766:P767 P778:P779">
    <cfRule type="cellIs" dxfId="2316" priority="75" stopIfTrue="1" operator="equal">
      <formula>0</formula>
    </cfRule>
  </conditionalFormatting>
  <conditionalFormatting sqref="R766:R767 R778:R779">
    <cfRule type="cellIs" dxfId="2315" priority="67" stopIfTrue="1" operator="equal">
      <formula>0</formula>
    </cfRule>
  </conditionalFormatting>
  <conditionalFormatting sqref="R766 R778">
    <cfRule type="cellIs" dxfId="2314" priority="68" stopIfTrue="1" operator="equal">
      <formula>0</formula>
    </cfRule>
  </conditionalFormatting>
  <conditionalFormatting sqref="R766:R767 R778:R779">
    <cfRule type="cellIs" dxfId="2313" priority="66" stopIfTrue="1" operator="equal">
      <formula>0</formula>
    </cfRule>
  </conditionalFormatting>
  <conditionalFormatting sqref="R766 R778">
    <cfRule type="cellIs" dxfId="2312" priority="65" stopIfTrue="1" operator="equal">
      <formula>0</formula>
    </cfRule>
  </conditionalFormatting>
  <conditionalFormatting sqref="R766:R767 R778:R779">
    <cfRule type="cellIs" dxfId="2311" priority="64" stopIfTrue="1" operator="equal">
      <formula>0</formula>
    </cfRule>
  </conditionalFormatting>
  <conditionalFormatting sqref="R766 R778">
    <cfRule type="cellIs" dxfId="2310" priority="63" stopIfTrue="1" operator="equal">
      <formula>0</formula>
    </cfRule>
  </conditionalFormatting>
  <conditionalFormatting sqref="H766 H778">
    <cfRule type="cellIs" dxfId="2309" priority="62" stopIfTrue="1" operator="equal">
      <formula>0</formula>
    </cfRule>
  </conditionalFormatting>
  <conditionalFormatting sqref="P768 P780 P770 P782 P772 P784 P774 P786 P776 P788">
    <cfRule type="cellIs" dxfId="2308" priority="53" stopIfTrue="1" operator="equal">
      <formula>0</formula>
    </cfRule>
  </conditionalFormatting>
  <conditionalFormatting sqref="Q768:Q777 Q780:Q789 F768:G777 F780:G789 I768:O777 I780:O789">
    <cfRule type="cellIs" dxfId="2307" priority="61" stopIfTrue="1" operator="equal">
      <formula>0</formula>
    </cfRule>
  </conditionalFormatting>
  <conditionalFormatting sqref="N768:O768 N780:O780 N770:O770 N782:O782 N772:O772 N784:O784 N774:O774 N786:O786 N776:O776 N788:O788 Q768 Q780 Q770 Q782 Q772 Q784 Q774 Q786 Q776 Q788">
    <cfRule type="cellIs" dxfId="2306" priority="60" stopIfTrue="1" operator="equal">
      <formula>0</formula>
    </cfRule>
  </conditionalFormatting>
  <conditionalFormatting sqref="P768:P777 P780:P789">
    <cfRule type="cellIs" dxfId="2305" priority="54" stopIfTrue="1" operator="equal">
      <formula>0</formula>
    </cfRule>
  </conditionalFormatting>
  <conditionalFormatting sqref="P768 P780 P770 P782 P772 P784 P774 P786 P776 P788">
    <cfRule type="cellIs" dxfId="2304" priority="55" stopIfTrue="1" operator="equal">
      <formula>0</formula>
    </cfRule>
  </conditionalFormatting>
  <conditionalFormatting sqref="P768 P780 P770 P782 P772 P784 P774 P786 P776 P788">
    <cfRule type="cellIs" dxfId="2303" priority="58" stopIfTrue="1" operator="equal">
      <formula>0</formula>
    </cfRule>
  </conditionalFormatting>
  <conditionalFormatting sqref="P768:P777 P780:P789">
    <cfRule type="cellIs" dxfId="2302" priority="57" stopIfTrue="1" operator="equal">
      <formula>0</formula>
    </cfRule>
  </conditionalFormatting>
  <conditionalFormatting sqref="P768 P780 P770 P782 P772 P784 P774 P786 P776 P788">
    <cfRule type="cellIs" dxfId="2301" priority="56" stopIfTrue="1" operator="equal">
      <formula>0</formula>
    </cfRule>
  </conditionalFormatting>
  <conditionalFormatting sqref="P768:P777 P780:P789">
    <cfRule type="cellIs" dxfId="2300" priority="59" stopIfTrue="1" operator="equal">
      <formula>0</formula>
    </cfRule>
  </conditionalFormatting>
  <conditionalFormatting sqref="R768:R777 R780:R789">
    <cfRule type="cellIs" dxfId="2299" priority="51" stopIfTrue="1" operator="equal">
      <formula>0</formula>
    </cfRule>
  </conditionalFormatting>
  <conditionalFormatting sqref="R768 R780 R770 R782 R772 R784 R774 R786 R776 R788">
    <cfRule type="cellIs" dxfId="2298" priority="52" stopIfTrue="1" operator="equal">
      <formula>0</formula>
    </cfRule>
  </conditionalFormatting>
  <conditionalFormatting sqref="R768:R777 R780:R789">
    <cfRule type="cellIs" dxfId="2297" priority="50" stopIfTrue="1" operator="equal">
      <formula>0</formula>
    </cfRule>
  </conditionalFormatting>
  <conditionalFormatting sqref="R768 R780 R770 R782 R772 R784 R774 R786 R776 R788">
    <cfRule type="cellIs" dxfId="2296" priority="49" stopIfTrue="1" operator="equal">
      <formula>0</formula>
    </cfRule>
  </conditionalFormatting>
  <conditionalFormatting sqref="R768:R777 R780:R789">
    <cfRule type="cellIs" dxfId="2295" priority="48" stopIfTrue="1" operator="equal">
      <formula>0</formula>
    </cfRule>
  </conditionalFormatting>
  <conditionalFormatting sqref="R768 R780 R770 R782 R772 R784 R774 R786 R776 R788">
    <cfRule type="cellIs" dxfId="2294" priority="47" stopIfTrue="1" operator="equal">
      <formula>0</formula>
    </cfRule>
  </conditionalFormatting>
  <conditionalFormatting sqref="H769 H781 H771 H783 H773 H785 H775 H787 H777 H789">
    <cfRule type="cellIs" dxfId="2293" priority="46" stopIfTrue="1" operator="equal">
      <formula>0</formula>
    </cfRule>
  </conditionalFormatting>
  <conditionalFormatting sqref="H768 H780 H770 H782 H772 H784 H774 H786 H776 H788">
    <cfRule type="cellIs" dxfId="2292" priority="45" stopIfTrue="1" operator="equal">
      <formula>0</formula>
    </cfRule>
  </conditionalFormatting>
  <conditionalFormatting sqref="E768:E777">
    <cfRule type="cellIs" dxfId="2291" priority="43" stopIfTrue="1" operator="equal">
      <formula>0</formula>
    </cfRule>
  </conditionalFormatting>
  <conditionalFormatting sqref="E780:E789">
    <cfRule type="cellIs" dxfId="2290" priority="42" stopIfTrue="1" operator="equal">
      <formula>0</formula>
    </cfRule>
  </conditionalFormatting>
  <conditionalFormatting sqref="E791 E793 E795 E797 E799 E801 E803 E805 E807 E809 E811 E813 E815 E817 E819 E821 E823 E825">
    <cfRule type="cellIs" dxfId="2289" priority="41" stopIfTrue="1" operator="equal">
      <formula>0</formula>
    </cfRule>
  </conditionalFormatting>
  <conditionalFormatting sqref="P790 P792 P794 P796 P798 P800">
    <cfRule type="cellIs" dxfId="2288" priority="32" stopIfTrue="1" operator="equal">
      <formula>0</formula>
    </cfRule>
  </conditionalFormatting>
  <conditionalFormatting sqref="Q790:Q801 F790:G801 I790:O801">
    <cfRule type="cellIs" dxfId="2287" priority="40" stopIfTrue="1" operator="equal">
      <formula>0</formula>
    </cfRule>
  </conditionalFormatting>
  <conditionalFormatting sqref="N790:O790 N792:O792 N794:O794 N796:O796 N798:O798 N800:O800 Q790 Q792 Q794 Q796 Q798 Q800">
    <cfRule type="cellIs" dxfId="2286" priority="39" stopIfTrue="1" operator="equal">
      <formula>0</formula>
    </cfRule>
  </conditionalFormatting>
  <conditionalFormatting sqref="P790:P801">
    <cfRule type="cellIs" dxfId="2285" priority="33" stopIfTrue="1" operator="equal">
      <formula>0</formula>
    </cfRule>
  </conditionalFormatting>
  <conditionalFormatting sqref="P790 P792 P794 P796 P798 P800">
    <cfRule type="cellIs" dxfId="2284" priority="34" stopIfTrue="1" operator="equal">
      <formula>0</formula>
    </cfRule>
  </conditionalFormatting>
  <conditionalFormatting sqref="P790 P792 P794 P796 P798 P800">
    <cfRule type="cellIs" dxfId="2283" priority="37" stopIfTrue="1" operator="equal">
      <formula>0</formula>
    </cfRule>
  </conditionalFormatting>
  <conditionalFormatting sqref="P790:P801">
    <cfRule type="cellIs" dxfId="2282" priority="36" stopIfTrue="1" operator="equal">
      <formula>0</formula>
    </cfRule>
  </conditionalFormatting>
  <conditionalFormatting sqref="P790 P792 P794 P796 P798 P800">
    <cfRule type="cellIs" dxfId="2281" priority="35" stopIfTrue="1" operator="equal">
      <formula>0</formula>
    </cfRule>
  </conditionalFormatting>
  <conditionalFormatting sqref="P790:P801">
    <cfRule type="cellIs" dxfId="2280" priority="38" stopIfTrue="1" operator="equal">
      <formula>0</formula>
    </cfRule>
  </conditionalFormatting>
  <conditionalFormatting sqref="R790:R801">
    <cfRule type="cellIs" dxfId="2279" priority="30" stopIfTrue="1" operator="equal">
      <formula>0</formula>
    </cfRule>
  </conditionalFormatting>
  <conditionalFormatting sqref="R790 R792 R794 R796 R798 R800">
    <cfRule type="cellIs" dxfId="2278" priority="31" stopIfTrue="1" operator="equal">
      <formula>0</formula>
    </cfRule>
  </conditionalFormatting>
  <conditionalFormatting sqref="R790:R801">
    <cfRule type="cellIs" dxfId="2277" priority="29" stopIfTrue="1" operator="equal">
      <formula>0</formula>
    </cfRule>
  </conditionalFormatting>
  <conditionalFormatting sqref="R790 R792 R794 R796 R798 R800">
    <cfRule type="cellIs" dxfId="2276" priority="28" stopIfTrue="1" operator="equal">
      <formula>0</formula>
    </cfRule>
  </conditionalFormatting>
  <conditionalFormatting sqref="R790:R801">
    <cfRule type="cellIs" dxfId="2275" priority="27" stopIfTrue="1" operator="equal">
      <formula>0</formula>
    </cfRule>
  </conditionalFormatting>
  <conditionalFormatting sqref="R790 R792 R794 R796 R798 R800">
    <cfRule type="cellIs" dxfId="2274" priority="26" stopIfTrue="1" operator="equal">
      <formula>0</formula>
    </cfRule>
  </conditionalFormatting>
  <conditionalFormatting sqref="H791 H793 H795 H797 H799 H801">
    <cfRule type="cellIs" dxfId="2273" priority="25" stopIfTrue="1" operator="equal">
      <formula>0</formula>
    </cfRule>
  </conditionalFormatting>
  <conditionalFormatting sqref="H790 H792 H794 H796 H798 H800">
    <cfRule type="cellIs" dxfId="2272" priority="24" stopIfTrue="1" operator="equal">
      <formula>0</formula>
    </cfRule>
  </conditionalFormatting>
  <conditionalFormatting sqref="P802 P814 P804 P816 P806 P818 P808 P820 P810 P822 P812 P824">
    <cfRule type="cellIs" dxfId="2271" priority="15" stopIfTrue="1" operator="equal">
      <formula>0</formula>
    </cfRule>
  </conditionalFormatting>
  <conditionalFormatting sqref="Q802:Q825 G802:G825 J802:O825">
    <cfRule type="cellIs" dxfId="2270" priority="23" stopIfTrue="1" operator="equal">
      <formula>0</formula>
    </cfRule>
  </conditionalFormatting>
  <conditionalFormatting sqref="N802:O802 N814:O814 N804:O804 N816:O816 N806:O806 N818:O818 N808:O808 N820:O820 N810:O810 N822:O822 N812:O812 N824:O824 Q802 Q814 Q804 Q816 Q806 Q818 Q808 Q820 Q810 Q822 Q812 Q824">
    <cfRule type="cellIs" dxfId="2269" priority="22" stopIfTrue="1" operator="equal">
      <formula>0</formula>
    </cfRule>
  </conditionalFormatting>
  <conditionalFormatting sqref="P802:P825">
    <cfRule type="cellIs" dxfId="2268" priority="16" stopIfTrue="1" operator="equal">
      <formula>0</formula>
    </cfRule>
  </conditionalFormatting>
  <conditionalFormatting sqref="P802 P814 P804 P816 P806 P818 P808 P820 P810 P822 P812 P824">
    <cfRule type="cellIs" dxfId="2267" priority="17" stopIfTrue="1" operator="equal">
      <formula>0</formula>
    </cfRule>
  </conditionalFormatting>
  <conditionalFormatting sqref="P802 P814 P804 P816 P806 P818 P808 P820 P810 P822 P812 P824">
    <cfRule type="cellIs" dxfId="2266" priority="20" stopIfTrue="1" operator="equal">
      <formula>0</formula>
    </cfRule>
  </conditionalFormatting>
  <conditionalFormatting sqref="P802:P825">
    <cfRule type="cellIs" dxfId="2265" priority="19" stopIfTrue="1" operator="equal">
      <formula>0</formula>
    </cfRule>
  </conditionalFormatting>
  <conditionalFormatting sqref="P802 P814 P804 P816 P806 P818 P808 P820 P810 P822 P812 P824">
    <cfRule type="cellIs" dxfId="2264" priority="18" stopIfTrue="1" operator="equal">
      <formula>0</formula>
    </cfRule>
  </conditionalFormatting>
  <conditionalFormatting sqref="P802:P825">
    <cfRule type="cellIs" dxfId="2263" priority="21" stopIfTrue="1" operator="equal">
      <formula>0</formula>
    </cfRule>
  </conditionalFormatting>
  <conditionalFormatting sqref="R802:R825">
    <cfRule type="cellIs" dxfId="2262" priority="13" stopIfTrue="1" operator="equal">
      <formula>0</formula>
    </cfRule>
  </conditionalFormatting>
  <conditionalFormatting sqref="R802 R814 R804 R816 R806 R818 R808 R820 R810 R822 R812 R824">
    <cfRule type="cellIs" dxfId="2261" priority="14" stopIfTrue="1" operator="equal">
      <formula>0</formula>
    </cfRule>
  </conditionalFormatting>
  <conditionalFormatting sqref="R802:R825">
    <cfRule type="cellIs" dxfId="2260" priority="12" stopIfTrue="1" operator="equal">
      <formula>0</formula>
    </cfRule>
  </conditionalFormatting>
  <conditionalFormatting sqref="R802 R814 R804 R816 R806 R818 R808 R820 R810 R822 R812 R824">
    <cfRule type="cellIs" dxfId="2259" priority="11" stopIfTrue="1" operator="equal">
      <formula>0</formula>
    </cfRule>
  </conditionalFormatting>
  <conditionalFormatting sqref="R802:R825">
    <cfRule type="cellIs" dxfId="2258" priority="10" stopIfTrue="1" operator="equal">
      <formula>0</formula>
    </cfRule>
  </conditionalFormatting>
  <conditionalFormatting sqref="R802 R814 R804 R816 R806 R818 R808 R820 R810 R822 R812 R824">
    <cfRule type="cellIs" dxfId="2257" priority="9" stopIfTrue="1" operator="equal">
      <formula>0</formula>
    </cfRule>
  </conditionalFormatting>
  <conditionalFormatting sqref="H803 H815 H805 H817 H807 H819 H809 H821 H811 H823 H813 H825">
    <cfRule type="cellIs" dxfId="2256" priority="8" stopIfTrue="1" operator="equal">
      <formula>0</formula>
    </cfRule>
  </conditionalFormatting>
  <conditionalFormatting sqref="H802 H814 H804 H816 H806 H818 H808 H820 H810 H822 H812 H824">
    <cfRule type="cellIs" dxfId="2255" priority="7" stopIfTrue="1" operator="equal">
      <formula>0</formula>
    </cfRule>
  </conditionalFormatting>
  <conditionalFormatting sqref="I802">
    <cfRule type="cellIs" dxfId="2254" priority="6" stopIfTrue="1" operator="equal">
      <formula>0</formula>
    </cfRule>
  </conditionalFormatting>
  <conditionalFormatting sqref="I803">
    <cfRule type="cellIs" dxfId="2253" priority="5" stopIfTrue="1" operator="equal">
      <formula>0</formula>
    </cfRule>
  </conditionalFormatting>
  <conditionalFormatting sqref="I804 I806 I808 I810 I812 I814">
    <cfRule type="cellIs" dxfId="2252" priority="4" stopIfTrue="1" operator="equal">
      <formula>0</formula>
    </cfRule>
  </conditionalFormatting>
  <conditionalFormatting sqref="I805 I807 I809 I811 I813 I815">
    <cfRule type="cellIs" dxfId="2251" priority="3" stopIfTrue="1" operator="equal">
      <formula>0</formula>
    </cfRule>
  </conditionalFormatting>
  <conditionalFormatting sqref="I816 I818 I820 I822 I824">
    <cfRule type="cellIs" dxfId="2250" priority="2" stopIfTrue="1" operator="equal">
      <formula>0</formula>
    </cfRule>
  </conditionalFormatting>
  <conditionalFormatting sqref="I817 I819 I821 I823 I825">
    <cfRule type="cellIs" dxfId="2249" priority="1" stopIfTrue="1" operator="equal">
      <formula>0</formula>
    </cfRule>
  </conditionalFormatting>
  <printOptions horizontalCentered="1"/>
  <pageMargins left="0.39370078740157483" right="0.39370078740157483" top="0.39370078740157483" bottom="0.39370078740157483" header="0.31496062992125984" footer="0.31496062992125984"/>
  <pageSetup paperSize="9" scale="89" fitToHeight="20" orientation="landscape" r:id="rId1"/>
  <headerFooter alignWithMargins="0">
    <oddFooter>&amp;L&amp;8Preparato da gstanizzi &amp;D&amp;R&amp;8Pagina &amp;P di &amp;N</oddFooter>
  </headerFooter>
  <rowBreaks count="13" manualBreakCount="13">
    <brk id="47" max="11" man="1"/>
    <brk id="89" max="11" man="1"/>
    <brk id="131" max="11" man="1"/>
    <brk id="173" max="11" man="1"/>
    <brk id="215" max="11" man="1"/>
    <brk id="257" max="11" man="1"/>
    <brk id="299" max="11" man="1"/>
    <brk id="341" max="11" man="1"/>
    <brk id="383" max="11" man="1"/>
    <brk id="425" max="11" man="1"/>
    <brk id="467" max="11" man="1"/>
    <brk id="509" max="11" man="1"/>
    <brk id="551"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pageSetUpPr fitToPage="1"/>
  </sheetPr>
  <dimension ref="A1:T838"/>
  <sheetViews>
    <sheetView showGridLines="0" zoomScaleNormal="100" workbookViewId="0">
      <pane ySplit="5" topLeftCell="A6" activePane="bottomLeft" state="frozenSplit"/>
      <selection pane="bottomLeft" activeCell="C1" sqref="C1:L2"/>
    </sheetView>
  </sheetViews>
  <sheetFormatPr defaultColWidth="9.140625" defaultRowHeight="12.75" x14ac:dyDescent="0.2"/>
  <cols>
    <col min="1" max="1" width="6" style="47" customWidth="1"/>
    <col min="2"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20" ht="16.5" customHeight="1" x14ac:dyDescent="0.2">
      <c r="A1" s="509" t="s">
        <v>30</v>
      </c>
      <c r="B1" s="510"/>
      <c r="C1" s="541" t="s">
        <v>157</v>
      </c>
      <c r="D1" s="542"/>
      <c r="E1" s="542"/>
      <c r="F1" s="542"/>
      <c r="G1" s="542"/>
      <c r="H1" s="542"/>
      <c r="I1" s="542"/>
      <c r="J1" s="542"/>
      <c r="K1" s="542"/>
      <c r="L1" s="543"/>
      <c r="M1" s="130"/>
      <c r="N1" s="503" t="s">
        <v>149</v>
      </c>
      <c r="O1" s="504"/>
      <c r="P1" s="505"/>
      <c r="Q1" s="137" t="s">
        <v>161</v>
      </c>
      <c r="R1" s="137" t="s">
        <v>182</v>
      </c>
      <c r="S1" s="64">
        <v>27</v>
      </c>
    </row>
    <row r="2" spans="1:20" ht="12" customHeight="1" x14ac:dyDescent="0.2">
      <c r="A2" s="65">
        <v>7</v>
      </c>
      <c r="B2" s="66"/>
      <c r="C2" s="544"/>
      <c r="D2" s="544"/>
      <c r="E2" s="544"/>
      <c r="F2" s="544"/>
      <c r="G2" s="544"/>
      <c r="H2" s="544"/>
      <c r="I2" s="544"/>
      <c r="J2" s="544"/>
      <c r="K2" s="544"/>
      <c r="L2" s="545"/>
      <c r="M2" s="113"/>
      <c r="N2" s="506"/>
      <c r="O2" s="507"/>
      <c r="P2" s="508"/>
      <c r="Q2" s="138" t="s">
        <v>162</v>
      </c>
      <c r="R2" s="138" t="s">
        <v>183</v>
      </c>
      <c r="S2" s="64"/>
    </row>
    <row r="3" spans="1:20"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63"/>
      <c r="T3" s="63"/>
    </row>
    <row r="4" spans="1:20" ht="34.5" customHeight="1" x14ac:dyDescent="0.2">
      <c r="A4" s="67" t="s">
        <v>20</v>
      </c>
      <c r="B4" s="67" t="s">
        <v>21</v>
      </c>
      <c r="C4" s="521"/>
      <c r="D4" s="522"/>
      <c r="E4" s="68" t="s">
        <v>17</v>
      </c>
      <c r="F4" s="312" t="s">
        <v>154</v>
      </c>
      <c r="G4" s="68" t="s">
        <v>0</v>
      </c>
      <c r="H4" s="68" t="s">
        <v>1</v>
      </c>
      <c r="I4" s="68" t="s">
        <v>151</v>
      </c>
      <c r="J4" s="68" t="s">
        <v>158</v>
      </c>
      <c r="K4" s="518"/>
      <c r="L4" s="518"/>
      <c r="M4" s="115"/>
      <c r="N4" s="516"/>
      <c r="O4" s="516"/>
      <c r="P4" s="126" t="s">
        <v>156</v>
      </c>
      <c r="Q4" s="514" t="s">
        <v>164</v>
      </c>
      <c r="R4" s="514" t="s">
        <v>164</v>
      </c>
      <c r="S4" s="47"/>
    </row>
    <row r="5" spans="1:20" s="72" customFormat="1" ht="10.5" customHeight="1" x14ac:dyDescent="0.2">
      <c r="A5" s="69" t="s">
        <v>5</v>
      </c>
      <c r="B5" s="70" t="s">
        <v>6</v>
      </c>
      <c r="C5" s="523" t="s">
        <v>7</v>
      </c>
      <c r="D5" s="524"/>
      <c r="E5" s="69" t="s">
        <v>8</v>
      </c>
      <c r="F5" s="69" t="s">
        <v>9</v>
      </c>
      <c r="G5" s="69" t="s">
        <v>10</v>
      </c>
      <c r="H5" s="69" t="s">
        <v>11</v>
      </c>
      <c r="I5" s="69" t="s">
        <v>12</v>
      </c>
      <c r="J5" s="69" t="s">
        <v>13</v>
      </c>
      <c r="K5" s="69" t="s">
        <v>14</v>
      </c>
      <c r="L5" s="100" t="s">
        <v>19</v>
      </c>
      <c r="M5" s="116"/>
      <c r="N5" s="129" t="s">
        <v>159</v>
      </c>
      <c r="O5" s="129" t="s">
        <v>160</v>
      </c>
      <c r="P5" s="125"/>
      <c r="Q5" s="125"/>
      <c r="R5" s="125"/>
      <c r="S5" s="71"/>
    </row>
    <row r="6" spans="1:20" ht="12.75" customHeight="1" x14ac:dyDescent="0.2">
      <c r="A6" s="492">
        <v>32994</v>
      </c>
      <c r="B6" s="492">
        <v>33177</v>
      </c>
      <c r="C6" s="42" t="s">
        <v>3</v>
      </c>
      <c r="D6" s="43">
        <v>0</v>
      </c>
      <c r="E6" s="44">
        <v>5751.26</v>
      </c>
      <c r="F6" s="44">
        <v>632.14</v>
      </c>
      <c r="G6" s="44">
        <v>0</v>
      </c>
      <c r="H6" s="44">
        <v>5652.58</v>
      </c>
      <c r="I6" s="44">
        <v>0</v>
      </c>
      <c r="J6" s="44">
        <v>1003</v>
      </c>
      <c r="K6" s="45">
        <v>12035.98</v>
      </c>
      <c r="L6" s="46">
        <v>13038.98</v>
      </c>
      <c r="M6" s="117"/>
      <c r="N6" s="119">
        <v>12035.98</v>
      </c>
      <c r="O6" s="119">
        <v>6383.4</v>
      </c>
      <c r="P6" s="119"/>
      <c r="Q6" s="119">
        <v>14187.99</v>
      </c>
      <c r="R6" s="119">
        <v>13184.99</v>
      </c>
      <c r="S6" s="47"/>
    </row>
    <row r="7" spans="1:20" ht="9" customHeight="1" x14ac:dyDescent="0.2">
      <c r="A7" s="525"/>
      <c r="B7" s="525"/>
      <c r="C7" s="48" t="s">
        <v>4</v>
      </c>
      <c r="D7" s="49">
        <v>2</v>
      </c>
      <c r="E7" s="50">
        <v>11135992</v>
      </c>
      <c r="F7" s="50">
        <v>1223994</v>
      </c>
      <c r="G7" s="50">
        <v>0</v>
      </c>
      <c r="H7" s="50">
        <v>10944921</v>
      </c>
      <c r="I7" s="50">
        <v>0</v>
      </c>
      <c r="J7" s="51">
        <v>1942079</v>
      </c>
      <c r="K7" s="50">
        <v>23304907</v>
      </c>
      <c r="L7" s="73">
        <v>25246986</v>
      </c>
      <c r="M7" s="118"/>
      <c r="N7" s="120">
        <v>23304907</v>
      </c>
      <c r="O7" s="120">
        <v>12359986</v>
      </c>
      <c r="P7" s="120">
        <v>0</v>
      </c>
      <c r="Q7" s="120">
        <v>27471779</v>
      </c>
      <c r="R7" s="120">
        <v>25529701</v>
      </c>
      <c r="S7" s="47"/>
    </row>
    <row r="8" spans="1:20" ht="12.75" customHeight="1" x14ac:dyDescent="0.2">
      <c r="A8" s="500">
        <v>32994</v>
      </c>
      <c r="B8" s="500">
        <v>33177</v>
      </c>
      <c r="C8" s="53" t="s">
        <v>3</v>
      </c>
      <c r="D8" s="54">
        <v>3</v>
      </c>
      <c r="E8" s="55">
        <v>6061.14</v>
      </c>
      <c r="F8" s="55">
        <v>663.13</v>
      </c>
      <c r="G8" s="55">
        <v>0</v>
      </c>
      <c r="H8" s="55">
        <v>5652.58</v>
      </c>
      <c r="I8" s="55">
        <v>0</v>
      </c>
      <c r="J8" s="55">
        <v>1031.4000000000001</v>
      </c>
      <c r="K8" s="56">
        <v>12376.85</v>
      </c>
      <c r="L8" s="46">
        <v>13408.25</v>
      </c>
      <c r="M8" s="117"/>
      <c r="N8" s="119">
        <v>12376.85</v>
      </c>
      <c r="O8" s="119">
        <v>6724.27</v>
      </c>
      <c r="P8" s="119"/>
      <c r="Q8" s="119">
        <v>14618.62</v>
      </c>
      <c r="R8" s="119">
        <v>13587.22</v>
      </c>
      <c r="S8" s="47"/>
    </row>
    <row r="9" spans="1:20" ht="9" customHeight="1" x14ac:dyDescent="0.2">
      <c r="A9" s="500"/>
      <c r="B9" s="500"/>
      <c r="C9" s="48" t="s">
        <v>4</v>
      </c>
      <c r="D9" s="49">
        <v>4</v>
      </c>
      <c r="E9" s="50">
        <v>11736004</v>
      </c>
      <c r="F9" s="50">
        <v>1283999</v>
      </c>
      <c r="G9" s="50">
        <v>0</v>
      </c>
      <c r="H9" s="50">
        <v>10944921</v>
      </c>
      <c r="I9" s="50">
        <v>0</v>
      </c>
      <c r="J9" s="51">
        <v>1997069</v>
      </c>
      <c r="K9" s="50">
        <v>23964923</v>
      </c>
      <c r="L9" s="73">
        <v>25961992</v>
      </c>
      <c r="M9" s="118"/>
      <c r="N9" s="120">
        <v>23964923</v>
      </c>
      <c r="O9" s="120">
        <v>13020002</v>
      </c>
      <c r="P9" s="120">
        <v>0</v>
      </c>
      <c r="Q9" s="120">
        <v>28305595</v>
      </c>
      <c r="R9" s="120">
        <v>26308526</v>
      </c>
      <c r="S9" s="47"/>
    </row>
    <row r="10" spans="1:20" ht="12.75" customHeight="1" x14ac:dyDescent="0.2">
      <c r="A10" s="501"/>
      <c r="B10" s="501"/>
      <c r="C10" s="53" t="s">
        <v>3</v>
      </c>
      <c r="D10" s="54">
        <v>5</v>
      </c>
      <c r="E10" s="55">
        <v>6371.01</v>
      </c>
      <c r="F10" s="55">
        <v>700.32</v>
      </c>
      <c r="G10" s="55">
        <v>0</v>
      </c>
      <c r="H10" s="55">
        <v>5652.58</v>
      </c>
      <c r="I10" s="55">
        <v>0</v>
      </c>
      <c r="J10" s="55">
        <v>1060.33</v>
      </c>
      <c r="K10" s="56">
        <v>12723.91</v>
      </c>
      <c r="L10" s="46">
        <v>13784.24</v>
      </c>
      <c r="M10" s="117"/>
      <c r="N10" s="119">
        <v>12723.91</v>
      </c>
      <c r="O10" s="119">
        <v>7071.33</v>
      </c>
      <c r="P10" s="119"/>
      <c r="Q10" s="119">
        <v>15057.08</v>
      </c>
      <c r="R10" s="119">
        <v>13996.75</v>
      </c>
      <c r="S10" s="47"/>
    </row>
    <row r="11" spans="1:20" ht="9" customHeight="1" x14ac:dyDescent="0.2">
      <c r="A11" s="501"/>
      <c r="B11" s="501"/>
      <c r="C11" s="48" t="s">
        <v>4</v>
      </c>
      <c r="D11" s="49">
        <v>6</v>
      </c>
      <c r="E11" s="50">
        <v>12335996</v>
      </c>
      <c r="F11" s="50">
        <v>1356009</v>
      </c>
      <c r="G11" s="50">
        <v>0</v>
      </c>
      <c r="H11" s="50">
        <v>10944921</v>
      </c>
      <c r="I11" s="50">
        <v>0</v>
      </c>
      <c r="J11" s="51">
        <v>2053085</v>
      </c>
      <c r="K11" s="50">
        <v>24636925</v>
      </c>
      <c r="L11" s="73">
        <v>26690010</v>
      </c>
      <c r="M11" s="118"/>
      <c r="N11" s="120">
        <v>24636925</v>
      </c>
      <c r="O11" s="120">
        <v>13692004</v>
      </c>
      <c r="P11" s="120">
        <v>0</v>
      </c>
      <c r="Q11" s="120">
        <v>29154572</v>
      </c>
      <c r="R11" s="120">
        <v>27101487</v>
      </c>
      <c r="S11" s="47"/>
    </row>
    <row r="12" spans="1:20" ht="12.75" customHeight="1" x14ac:dyDescent="0.2">
      <c r="A12" s="501"/>
      <c r="B12" s="501"/>
      <c r="C12" s="53" t="s">
        <v>3</v>
      </c>
      <c r="D12" s="54">
        <v>7</v>
      </c>
      <c r="E12" s="55">
        <v>6674.69</v>
      </c>
      <c r="F12" s="55">
        <v>731.3</v>
      </c>
      <c r="G12" s="55">
        <v>0</v>
      </c>
      <c r="H12" s="55">
        <v>5652.58</v>
      </c>
      <c r="I12" s="55">
        <v>0</v>
      </c>
      <c r="J12" s="55">
        <v>1088.21</v>
      </c>
      <c r="K12" s="56">
        <v>13058.57</v>
      </c>
      <c r="L12" s="46">
        <v>14146.78</v>
      </c>
      <c r="M12" s="117"/>
      <c r="N12" s="119">
        <v>13058.57</v>
      </c>
      <c r="O12" s="119">
        <v>7405.99</v>
      </c>
      <c r="P12" s="119"/>
      <c r="Q12" s="119">
        <v>15479.86</v>
      </c>
      <c r="R12" s="119">
        <v>14391.65</v>
      </c>
      <c r="S12" s="47"/>
    </row>
    <row r="13" spans="1:20" ht="9" customHeight="1" x14ac:dyDescent="0.2">
      <c r="A13" s="501"/>
      <c r="B13" s="501"/>
      <c r="C13" s="48" t="s">
        <v>4</v>
      </c>
      <c r="D13" s="49">
        <v>8</v>
      </c>
      <c r="E13" s="50">
        <v>12924002</v>
      </c>
      <c r="F13" s="50">
        <v>1415994</v>
      </c>
      <c r="G13" s="50">
        <v>0</v>
      </c>
      <c r="H13" s="50">
        <v>10944921</v>
      </c>
      <c r="I13" s="50">
        <v>0</v>
      </c>
      <c r="J13" s="51">
        <v>2107068</v>
      </c>
      <c r="K13" s="50">
        <v>25284917</v>
      </c>
      <c r="L13" s="73">
        <v>27391986</v>
      </c>
      <c r="M13" s="118"/>
      <c r="N13" s="120">
        <v>25284917</v>
      </c>
      <c r="O13" s="120">
        <v>14339996</v>
      </c>
      <c r="P13" s="120">
        <v>0</v>
      </c>
      <c r="Q13" s="120">
        <v>29973189</v>
      </c>
      <c r="R13" s="120">
        <v>27866120</v>
      </c>
      <c r="S13" s="47"/>
    </row>
    <row r="14" spans="1:20" ht="12.75" customHeight="1" x14ac:dyDescent="0.2">
      <c r="A14" s="501"/>
      <c r="B14" s="501"/>
      <c r="C14" s="53" t="s">
        <v>3</v>
      </c>
      <c r="D14" s="54">
        <v>9</v>
      </c>
      <c r="E14" s="55">
        <v>7027.95</v>
      </c>
      <c r="F14" s="55">
        <v>768.49</v>
      </c>
      <c r="G14" s="55">
        <v>0</v>
      </c>
      <c r="H14" s="55">
        <v>5652.58</v>
      </c>
      <c r="I14" s="55">
        <v>0</v>
      </c>
      <c r="J14" s="55">
        <v>1120.75</v>
      </c>
      <c r="K14" s="56">
        <v>13449.02</v>
      </c>
      <c r="L14" s="46">
        <v>14569.77</v>
      </c>
      <c r="M14" s="117"/>
      <c r="N14" s="119">
        <v>13449.02</v>
      </c>
      <c r="O14" s="119">
        <v>7796.44</v>
      </c>
      <c r="P14" s="119"/>
      <c r="Q14" s="119">
        <v>15973.13</v>
      </c>
      <c r="R14" s="119">
        <v>14852.38</v>
      </c>
      <c r="S14" s="47"/>
    </row>
    <row r="15" spans="1:20" ht="9" customHeight="1" x14ac:dyDescent="0.2">
      <c r="A15" s="501"/>
      <c r="B15" s="501"/>
      <c r="C15" s="48" t="s">
        <v>4</v>
      </c>
      <c r="D15" s="49">
        <v>10</v>
      </c>
      <c r="E15" s="50">
        <v>13608009</v>
      </c>
      <c r="F15" s="50">
        <v>1488004</v>
      </c>
      <c r="G15" s="50">
        <v>0</v>
      </c>
      <c r="H15" s="50">
        <v>10944921</v>
      </c>
      <c r="I15" s="50">
        <v>0</v>
      </c>
      <c r="J15" s="51">
        <v>2170075</v>
      </c>
      <c r="K15" s="50">
        <v>26040934</v>
      </c>
      <c r="L15" s="73">
        <v>28211009</v>
      </c>
      <c r="M15" s="118"/>
      <c r="N15" s="120">
        <v>26040934</v>
      </c>
      <c r="O15" s="120">
        <v>15096013</v>
      </c>
      <c r="P15" s="120">
        <v>0</v>
      </c>
      <c r="Q15" s="120">
        <v>30928292</v>
      </c>
      <c r="R15" s="120">
        <v>28758218</v>
      </c>
      <c r="S15" s="47"/>
    </row>
    <row r="16" spans="1:20" ht="12.75" customHeight="1" x14ac:dyDescent="0.2">
      <c r="A16" s="501"/>
      <c r="B16" s="501"/>
      <c r="C16" s="53" t="s">
        <v>3</v>
      </c>
      <c r="D16" s="54">
        <v>11</v>
      </c>
      <c r="E16" s="55">
        <v>7387.4</v>
      </c>
      <c r="F16" s="55">
        <v>811.87</v>
      </c>
      <c r="G16" s="55">
        <v>0</v>
      </c>
      <c r="H16" s="55">
        <v>5652.58</v>
      </c>
      <c r="I16" s="55">
        <v>0</v>
      </c>
      <c r="J16" s="55">
        <v>1154.32</v>
      </c>
      <c r="K16" s="56">
        <v>13851.85</v>
      </c>
      <c r="L16" s="46">
        <v>15006.17</v>
      </c>
      <c r="M16" s="117"/>
      <c r="N16" s="119">
        <v>13851.85</v>
      </c>
      <c r="O16" s="119">
        <v>8199.27</v>
      </c>
      <c r="P16" s="119"/>
      <c r="Q16" s="119">
        <v>16482.04</v>
      </c>
      <c r="R16" s="119">
        <v>15327.72</v>
      </c>
      <c r="S16" s="47"/>
    </row>
    <row r="17" spans="1:19" ht="9" customHeight="1" x14ac:dyDescent="0.2">
      <c r="A17" s="501"/>
      <c r="B17" s="501"/>
      <c r="C17" s="48" t="s">
        <v>4</v>
      </c>
      <c r="D17" s="49">
        <v>12</v>
      </c>
      <c r="E17" s="50">
        <v>14304001</v>
      </c>
      <c r="F17" s="50">
        <v>1572000</v>
      </c>
      <c r="G17" s="50">
        <v>0</v>
      </c>
      <c r="H17" s="50">
        <v>10944921</v>
      </c>
      <c r="I17" s="50">
        <v>0</v>
      </c>
      <c r="J17" s="51">
        <v>2235075</v>
      </c>
      <c r="K17" s="50">
        <v>26820922</v>
      </c>
      <c r="L17" s="73">
        <v>29055997</v>
      </c>
      <c r="M17" s="118"/>
      <c r="N17" s="120">
        <v>26820922</v>
      </c>
      <c r="O17" s="120">
        <v>15876001</v>
      </c>
      <c r="P17" s="120">
        <v>0</v>
      </c>
      <c r="Q17" s="120">
        <v>31913680</v>
      </c>
      <c r="R17" s="120">
        <v>29678604</v>
      </c>
      <c r="S17" s="47"/>
    </row>
    <row r="18" spans="1:19" ht="12.75" customHeight="1" x14ac:dyDescent="0.2">
      <c r="A18" s="501"/>
      <c r="B18" s="501"/>
      <c r="C18" s="53" t="s">
        <v>3</v>
      </c>
      <c r="D18" s="54">
        <v>13</v>
      </c>
      <c r="E18" s="55">
        <v>7740.66</v>
      </c>
      <c r="F18" s="55">
        <v>849.06</v>
      </c>
      <c r="G18" s="55">
        <v>0</v>
      </c>
      <c r="H18" s="55">
        <v>5652.58</v>
      </c>
      <c r="I18" s="55">
        <v>0</v>
      </c>
      <c r="J18" s="55">
        <v>1186.8599999999999</v>
      </c>
      <c r="K18" s="56">
        <v>14242.3</v>
      </c>
      <c r="L18" s="46">
        <v>15429.16</v>
      </c>
      <c r="M18" s="117"/>
      <c r="N18" s="119">
        <v>14242.3</v>
      </c>
      <c r="O18" s="119">
        <v>8589.7199999999993</v>
      </c>
      <c r="P18" s="119"/>
      <c r="Q18" s="119">
        <v>16975.310000000001</v>
      </c>
      <c r="R18" s="119">
        <v>15788.45</v>
      </c>
      <c r="S18" s="47"/>
    </row>
    <row r="19" spans="1:19" ht="9" customHeight="1" x14ac:dyDescent="0.2">
      <c r="A19" s="501"/>
      <c r="B19" s="501"/>
      <c r="C19" s="48" t="s">
        <v>4</v>
      </c>
      <c r="D19" s="49">
        <v>14</v>
      </c>
      <c r="E19" s="50">
        <v>14988008</v>
      </c>
      <c r="F19" s="50">
        <v>1644009</v>
      </c>
      <c r="G19" s="50">
        <v>0</v>
      </c>
      <c r="H19" s="50">
        <v>10944921</v>
      </c>
      <c r="I19" s="50">
        <v>0</v>
      </c>
      <c r="J19" s="51">
        <v>2298081</v>
      </c>
      <c r="K19" s="50">
        <v>27576938</v>
      </c>
      <c r="L19" s="73">
        <v>29875020</v>
      </c>
      <c r="M19" s="118"/>
      <c r="N19" s="120">
        <v>27576938</v>
      </c>
      <c r="O19" s="120">
        <v>16632017</v>
      </c>
      <c r="P19" s="120">
        <v>0</v>
      </c>
      <c r="Q19" s="120">
        <v>32868783</v>
      </c>
      <c r="R19" s="120">
        <v>30570702</v>
      </c>
      <c r="S19" s="47"/>
    </row>
    <row r="20" spans="1:19" ht="12.75" customHeight="1" x14ac:dyDescent="0.2">
      <c r="A20" s="501"/>
      <c r="B20" s="501"/>
      <c r="C20" s="53" t="s">
        <v>3</v>
      </c>
      <c r="D20" s="54">
        <v>15</v>
      </c>
      <c r="E20" s="55">
        <v>8155.89</v>
      </c>
      <c r="F20" s="55">
        <v>892.44</v>
      </c>
      <c r="G20" s="55">
        <v>0</v>
      </c>
      <c r="H20" s="55">
        <v>5652.58</v>
      </c>
      <c r="I20" s="55">
        <v>0</v>
      </c>
      <c r="J20" s="55">
        <v>1225.08</v>
      </c>
      <c r="K20" s="56">
        <v>14700.91</v>
      </c>
      <c r="L20" s="46">
        <v>15925.99</v>
      </c>
      <c r="M20" s="117"/>
      <c r="N20" s="119">
        <v>14700.91</v>
      </c>
      <c r="O20" s="119">
        <v>9048.33</v>
      </c>
      <c r="P20" s="119"/>
      <c r="Q20" s="119">
        <v>17554.689999999999</v>
      </c>
      <c r="R20" s="119">
        <v>16329.61</v>
      </c>
      <c r="S20" s="47"/>
    </row>
    <row r="21" spans="1:19" ht="9" customHeight="1" x14ac:dyDescent="0.2">
      <c r="A21" s="501"/>
      <c r="B21" s="501"/>
      <c r="C21" s="48" t="s">
        <v>4</v>
      </c>
      <c r="D21" s="49">
        <v>16</v>
      </c>
      <c r="E21" s="50">
        <v>15792005</v>
      </c>
      <c r="F21" s="50">
        <v>1728005</v>
      </c>
      <c r="G21" s="50">
        <v>0</v>
      </c>
      <c r="H21" s="50">
        <v>10944921</v>
      </c>
      <c r="I21" s="50">
        <v>0</v>
      </c>
      <c r="J21" s="51">
        <v>2372086</v>
      </c>
      <c r="K21" s="50">
        <v>28464931</v>
      </c>
      <c r="L21" s="73">
        <v>30837017</v>
      </c>
      <c r="M21" s="118"/>
      <c r="N21" s="120">
        <v>28464931</v>
      </c>
      <c r="O21" s="120">
        <v>17520010</v>
      </c>
      <c r="P21" s="120">
        <v>0</v>
      </c>
      <c r="Q21" s="120">
        <v>33990620</v>
      </c>
      <c r="R21" s="120">
        <v>31618534</v>
      </c>
      <c r="S21" s="47"/>
    </row>
    <row r="22" spans="1:19" ht="12.75" customHeight="1" x14ac:dyDescent="0.2">
      <c r="A22" s="501"/>
      <c r="B22" s="501"/>
      <c r="C22" s="53" t="s">
        <v>3</v>
      </c>
      <c r="D22" s="54">
        <v>17</v>
      </c>
      <c r="E22" s="55">
        <v>8571.1200000000008</v>
      </c>
      <c r="F22" s="55">
        <v>942.02</v>
      </c>
      <c r="G22" s="55">
        <v>0</v>
      </c>
      <c r="H22" s="55">
        <v>5652.58</v>
      </c>
      <c r="I22" s="55">
        <v>0</v>
      </c>
      <c r="J22" s="55">
        <v>1263.81</v>
      </c>
      <c r="K22" s="56">
        <v>15165.72</v>
      </c>
      <c r="L22" s="46">
        <v>16429.53</v>
      </c>
      <c r="M22" s="117"/>
      <c r="N22" s="119">
        <v>15165.72</v>
      </c>
      <c r="O22" s="119">
        <v>9513.14</v>
      </c>
      <c r="P22" s="119"/>
      <c r="Q22" s="119">
        <v>18141.900000000001</v>
      </c>
      <c r="R22" s="119">
        <v>16878.09</v>
      </c>
      <c r="S22" s="47"/>
    </row>
    <row r="23" spans="1:19" ht="9" customHeight="1" x14ac:dyDescent="0.2">
      <c r="A23" s="501"/>
      <c r="B23" s="501"/>
      <c r="C23" s="48" t="s">
        <v>4</v>
      </c>
      <c r="D23" s="49">
        <v>18</v>
      </c>
      <c r="E23" s="50">
        <v>16596003</v>
      </c>
      <c r="F23" s="50">
        <v>1824005</v>
      </c>
      <c r="G23" s="50">
        <v>0</v>
      </c>
      <c r="H23" s="50">
        <v>10944921</v>
      </c>
      <c r="I23" s="50">
        <v>0</v>
      </c>
      <c r="J23" s="51">
        <v>2447077</v>
      </c>
      <c r="K23" s="50">
        <v>29364929</v>
      </c>
      <c r="L23" s="73">
        <v>31812006</v>
      </c>
      <c r="M23" s="118"/>
      <c r="N23" s="120">
        <v>29364929</v>
      </c>
      <c r="O23" s="120">
        <v>18420008</v>
      </c>
      <c r="P23" s="120">
        <v>0</v>
      </c>
      <c r="Q23" s="120">
        <v>35127617</v>
      </c>
      <c r="R23" s="120">
        <v>32680539</v>
      </c>
      <c r="S23" s="47"/>
    </row>
    <row r="24" spans="1:19" ht="12.75" customHeight="1" x14ac:dyDescent="0.2">
      <c r="A24" s="501"/>
      <c r="B24" s="501"/>
      <c r="C24" s="53" t="s">
        <v>3</v>
      </c>
      <c r="D24" s="54">
        <v>19</v>
      </c>
      <c r="E24" s="55">
        <v>8980.15</v>
      </c>
      <c r="F24" s="55">
        <v>985.4</v>
      </c>
      <c r="G24" s="55">
        <v>0</v>
      </c>
      <c r="H24" s="55">
        <v>5652.58</v>
      </c>
      <c r="I24" s="55">
        <v>0</v>
      </c>
      <c r="J24" s="55">
        <v>1301.51</v>
      </c>
      <c r="K24" s="56">
        <v>15618.13</v>
      </c>
      <c r="L24" s="46">
        <v>16919.64</v>
      </c>
      <c r="M24" s="117"/>
      <c r="N24" s="119">
        <v>15618.13</v>
      </c>
      <c r="O24" s="119">
        <v>9965.5499999999993</v>
      </c>
      <c r="P24" s="119"/>
      <c r="Q24" s="119">
        <v>18713.439999999999</v>
      </c>
      <c r="R24" s="119">
        <v>17411.93</v>
      </c>
      <c r="S24" s="47"/>
    </row>
    <row r="25" spans="1:19" ht="9" customHeight="1" x14ac:dyDescent="0.2">
      <c r="A25" s="501"/>
      <c r="B25" s="501"/>
      <c r="C25" s="48" t="s">
        <v>4</v>
      </c>
      <c r="D25" s="49">
        <v>20</v>
      </c>
      <c r="E25" s="50">
        <v>17387995</v>
      </c>
      <c r="F25" s="50">
        <v>1908000</v>
      </c>
      <c r="G25" s="50">
        <v>0</v>
      </c>
      <c r="H25" s="50">
        <v>10944921</v>
      </c>
      <c r="I25" s="50">
        <v>0</v>
      </c>
      <c r="J25" s="51">
        <v>2520075</v>
      </c>
      <c r="K25" s="50">
        <v>30240917</v>
      </c>
      <c r="L25" s="73">
        <v>32760991</v>
      </c>
      <c r="M25" s="118"/>
      <c r="N25" s="120">
        <v>30240917</v>
      </c>
      <c r="O25" s="120">
        <v>19295995</v>
      </c>
      <c r="P25" s="120">
        <v>0</v>
      </c>
      <c r="Q25" s="120">
        <v>36234272</v>
      </c>
      <c r="R25" s="120">
        <v>33714198</v>
      </c>
      <c r="S25" s="47"/>
    </row>
    <row r="26" spans="1:19" ht="12.75" customHeight="1" x14ac:dyDescent="0.2">
      <c r="A26" s="501"/>
      <c r="B26" s="501"/>
      <c r="C26" s="53" t="s">
        <v>3</v>
      </c>
      <c r="D26" s="54">
        <v>21</v>
      </c>
      <c r="E26" s="55">
        <v>9252.84</v>
      </c>
      <c r="F26" s="55">
        <v>1016.39</v>
      </c>
      <c r="G26" s="55">
        <v>0</v>
      </c>
      <c r="H26" s="55">
        <v>5652.58</v>
      </c>
      <c r="I26" s="55">
        <v>0</v>
      </c>
      <c r="J26" s="55">
        <v>1326.82</v>
      </c>
      <c r="K26" s="56">
        <v>15921.81</v>
      </c>
      <c r="L26" s="46">
        <v>17248.63</v>
      </c>
      <c r="M26" s="117"/>
      <c r="N26" s="119">
        <v>15921.81</v>
      </c>
      <c r="O26" s="119">
        <v>10269.23</v>
      </c>
      <c r="P26" s="119"/>
      <c r="Q26" s="119">
        <v>19097.09</v>
      </c>
      <c r="R26" s="119">
        <v>17770.27</v>
      </c>
      <c r="S26" s="47"/>
    </row>
    <row r="27" spans="1:19" ht="9" customHeight="1" x14ac:dyDescent="0.2">
      <c r="A27" s="501"/>
      <c r="B27" s="501"/>
      <c r="C27" s="48" t="s">
        <v>4</v>
      </c>
      <c r="D27" s="49">
        <v>22</v>
      </c>
      <c r="E27" s="50">
        <v>17915997</v>
      </c>
      <c r="F27" s="50">
        <v>1968005</v>
      </c>
      <c r="G27" s="50">
        <v>0</v>
      </c>
      <c r="H27" s="50">
        <v>10944921</v>
      </c>
      <c r="I27" s="50">
        <v>0</v>
      </c>
      <c r="J27" s="51">
        <v>2569082</v>
      </c>
      <c r="K27" s="50">
        <v>30828923</v>
      </c>
      <c r="L27" s="73">
        <v>33398005</v>
      </c>
      <c r="M27" s="118"/>
      <c r="N27" s="120">
        <v>30828923</v>
      </c>
      <c r="O27" s="120">
        <v>19884002</v>
      </c>
      <c r="P27" s="120">
        <v>0</v>
      </c>
      <c r="Q27" s="120">
        <v>36977122</v>
      </c>
      <c r="R27" s="120">
        <v>34408041</v>
      </c>
      <c r="S27" s="47"/>
    </row>
    <row r="28" spans="1:19" ht="12.75" customHeight="1" x14ac:dyDescent="0.2">
      <c r="A28" s="501"/>
      <c r="B28" s="501"/>
      <c r="C28" s="53" t="s">
        <v>3</v>
      </c>
      <c r="D28" s="54">
        <v>23</v>
      </c>
      <c r="E28" s="55">
        <v>9519.33</v>
      </c>
      <c r="F28" s="55">
        <v>1047.3699999999999</v>
      </c>
      <c r="G28" s="55">
        <v>0</v>
      </c>
      <c r="H28" s="55">
        <v>5652.58</v>
      </c>
      <c r="I28" s="55">
        <v>0</v>
      </c>
      <c r="J28" s="55">
        <v>1351.61</v>
      </c>
      <c r="K28" s="56">
        <v>16219.28</v>
      </c>
      <c r="L28" s="46">
        <v>17570.89</v>
      </c>
      <c r="M28" s="117"/>
      <c r="N28" s="119">
        <v>16219.28</v>
      </c>
      <c r="O28" s="119">
        <v>10566.7</v>
      </c>
      <c r="P28" s="119"/>
      <c r="Q28" s="119">
        <v>19472.900000000001</v>
      </c>
      <c r="R28" s="119">
        <v>18121.29</v>
      </c>
      <c r="S28" s="47"/>
    </row>
    <row r="29" spans="1:19" ht="9" customHeight="1" x14ac:dyDescent="0.2">
      <c r="A29" s="501"/>
      <c r="B29" s="501"/>
      <c r="C29" s="48" t="s">
        <v>4</v>
      </c>
      <c r="D29" s="49">
        <v>23</v>
      </c>
      <c r="E29" s="50">
        <v>18431993</v>
      </c>
      <c r="F29" s="50">
        <v>2027991</v>
      </c>
      <c r="G29" s="50">
        <v>0</v>
      </c>
      <c r="H29" s="50">
        <v>10944921</v>
      </c>
      <c r="I29" s="50">
        <v>0</v>
      </c>
      <c r="J29" s="51">
        <v>2617082</v>
      </c>
      <c r="K29" s="50">
        <v>31404905</v>
      </c>
      <c r="L29" s="73">
        <v>34021987</v>
      </c>
      <c r="M29" s="118"/>
      <c r="N29" s="120">
        <v>31404905</v>
      </c>
      <c r="O29" s="120">
        <v>20459984</v>
      </c>
      <c r="P29" s="120">
        <v>0</v>
      </c>
      <c r="Q29" s="120">
        <v>37704792</v>
      </c>
      <c r="R29" s="120">
        <v>35087710</v>
      </c>
      <c r="S29" s="47"/>
    </row>
    <row r="30" spans="1:19" ht="12.75" customHeight="1" x14ac:dyDescent="0.2">
      <c r="A30" s="501"/>
      <c r="B30" s="501"/>
      <c r="C30" s="53" t="s">
        <v>3</v>
      </c>
      <c r="D30" s="54">
        <v>24</v>
      </c>
      <c r="E30" s="55">
        <v>9792.02</v>
      </c>
      <c r="F30" s="55">
        <v>1072.1600000000001</v>
      </c>
      <c r="G30" s="55">
        <v>0</v>
      </c>
      <c r="H30" s="55">
        <v>5652.58</v>
      </c>
      <c r="I30" s="55">
        <v>0</v>
      </c>
      <c r="J30" s="55">
        <v>1376.4</v>
      </c>
      <c r="K30" s="56">
        <v>16516.759999999998</v>
      </c>
      <c r="L30" s="46">
        <v>17893.16</v>
      </c>
      <c r="M30" s="117"/>
      <c r="N30" s="119">
        <v>16516.759999999998</v>
      </c>
      <c r="O30" s="119">
        <v>10864.18</v>
      </c>
      <c r="P30" s="119"/>
      <c r="Q30" s="119">
        <v>19848.71</v>
      </c>
      <c r="R30" s="119">
        <v>18472.310000000001</v>
      </c>
      <c r="S30" s="47"/>
    </row>
    <row r="31" spans="1:19" ht="9" customHeight="1" x14ac:dyDescent="0.2">
      <c r="A31" s="501"/>
      <c r="B31" s="501"/>
      <c r="C31" s="48" t="s">
        <v>4</v>
      </c>
      <c r="D31" s="49">
        <v>25</v>
      </c>
      <c r="E31" s="50">
        <v>18959995</v>
      </c>
      <c r="F31" s="50">
        <v>2075991</v>
      </c>
      <c r="G31" s="50">
        <v>0</v>
      </c>
      <c r="H31" s="50">
        <v>10944921</v>
      </c>
      <c r="I31" s="50">
        <v>0</v>
      </c>
      <c r="J31" s="51">
        <v>2665082</v>
      </c>
      <c r="K31" s="50">
        <v>31980907</v>
      </c>
      <c r="L31" s="73">
        <v>34645989</v>
      </c>
      <c r="M31" s="118"/>
      <c r="N31" s="120">
        <v>31980907</v>
      </c>
      <c r="O31" s="120">
        <v>21035986</v>
      </c>
      <c r="P31" s="120">
        <v>0</v>
      </c>
      <c r="Q31" s="120">
        <v>38432462</v>
      </c>
      <c r="R31" s="120">
        <v>35767380</v>
      </c>
      <c r="S31" s="47"/>
    </row>
    <row r="32" spans="1:19" ht="12.75" customHeight="1" x14ac:dyDescent="0.2">
      <c r="A32" s="501"/>
      <c r="B32" s="501"/>
      <c r="C32" s="53" t="s">
        <v>3</v>
      </c>
      <c r="D32" s="54">
        <v>26</v>
      </c>
      <c r="E32" s="55">
        <v>10058.51</v>
      </c>
      <c r="F32" s="55">
        <v>1103.1500000000001</v>
      </c>
      <c r="G32" s="55">
        <v>0</v>
      </c>
      <c r="H32" s="55">
        <v>5652.58</v>
      </c>
      <c r="I32" s="55">
        <v>0</v>
      </c>
      <c r="J32" s="55">
        <v>1401.19</v>
      </c>
      <c r="K32" s="56">
        <v>16814.240000000002</v>
      </c>
      <c r="L32" s="46">
        <v>18215.43</v>
      </c>
      <c r="M32" s="117"/>
      <c r="N32" s="119">
        <v>16814.240000000002</v>
      </c>
      <c r="O32" s="119">
        <v>11161.66</v>
      </c>
      <c r="P32" s="119"/>
      <c r="Q32" s="119">
        <v>20224.53</v>
      </c>
      <c r="R32" s="119">
        <v>18823.34</v>
      </c>
      <c r="S32" s="47"/>
    </row>
    <row r="33" spans="1:19" ht="9" customHeight="1" x14ac:dyDescent="0.2">
      <c r="A33" s="501"/>
      <c r="B33" s="501"/>
      <c r="C33" s="48" t="s">
        <v>4</v>
      </c>
      <c r="D33" s="49">
        <v>27</v>
      </c>
      <c r="E33" s="50">
        <v>19475991</v>
      </c>
      <c r="F33" s="50">
        <v>2135996</v>
      </c>
      <c r="G33" s="50">
        <v>0</v>
      </c>
      <c r="H33" s="50">
        <v>10944921</v>
      </c>
      <c r="I33" s="50">
        <v>0</v>
      </c>
      <c r="J33" s="51">
        <v>2713082</v>
      </c>
      <c r="K33" s="50">
        <v>32556908</v>
      </c>
      <c r="L33" s="73">
        <v>35269991</v>
      </c>
      <c r="M33" s="118"/>
      <c r="N33" s="120">
        <v>32556908</v>
      </c>
      <c r="O33" s="120">
        <v>21611987</v>
      </c>
      <c r="P33" s="120">
        <v>0</v>
      </c>
      <c r="Q33" s="120">
        <v>39160151</v>
      </c>
      <c r="R33" s="120">
        <v>36447069</v>
      </c>
      <c r="S33" s="47"/>
    </row>
    <row r="34" spans="1:19" ht="12.75" customHeight="1" x14ac:dyDescent="0.2">
      <c r="A34" s="501"/>
      <c r="B34" s="501"/>
      <c r="C34" s="53" t="s">
        <v>3</v>
      </c>
      <c r="D34" s="54">
        <v>28</v>
      </c>
      <c r="E34" s="55">
        <v>10331.200000000001</v>
      </c>
      <c r="F34" s="55">
        <v>1134.1400000000001</v>
      </c>
      <c r="G34" s="55">
        <v>0</v>
      </c>
      <c r="H34" s="55">
        <v>5652.58</v>
      </c>
      <c r="I34" s="55">
        <v>0</v>
      </c>
      <c r="J34" s="55">
        <v>1426.49</v>
      </c>
      <c r="K34" s="56">
        <v>17117.919999999998</v>
      </c>
      <c r="L34" s="46">
        <v>18544.41</v>
      </c>
      <c r="M34" s="117"/>
      <c r="N34" s="119">
        <v>17117.919999999998</v>
      </c>
      <c r="O34" s="119">
        <v>11465.34</v>
      </c>
      <c r="P34" s="119"/>
      <c r="Q34" s="119">
        <v>20608.169999999998</v>
      </c>
      <c r="R34" s="119">
        <v>19181.68</v>
      </c>
      <c r="S34" s="47"/>
    </row>
    <row r="35" spans="1:19" ht="9" customHeight="1" x14ac:dyDescent="0.2">
      <c r="A35" s="501"/>
      <c r="B35" s="501"/>
      <c r="C35" s="48" t="s">
        <v>4</v>
      </c>
      <c r="D35" s="49">
        <v>29</v>
      </c>
      <c r="E35" s="50">
        <v>20003993</v>
      </c>
      <c r="F35" s="50">
        <v>2196001</v>
      </c>
      <c r="G35" s="50">
        <v>0</v>
      </c>
      <c r="H35" s="50">
        <v>10944921</v>
      </c>
      <c r="I35" s="50">
        <v>0</v>
      </c>
      <c r="J35" s="51">
        <v>2762070</v>
      </c>
      <c r="K35" s="50">
        <v>33144915</v>
      </c>
      <c r="L35" s="73">
        <v>35906985</v>
      </c>
      <c r="M35" s="118"/>
      <c r="N35" s="120">
        <v>33144915</v>
      </c>
      <c r="O35" s="120">
        <v>22199994</v>
      </c>
      <c r="P35" s="120">
        <v>0</v>
      </c>
      <c r="Q35" s="120">
        <v>39902981</v>
      </c>
      <c r="R35" s="120">
        <v>37140912</v>
      </c>
      <c r="S35" s="47"/>
    </row>
    <row r="36" spans="1:19" ht="12.75" customHeight="1" x14ac:dyDescent="0.2">
      <c r="A36" s="501"/>
      <c r="B36" s="501"/>
      <c r="C36" s="53" t="s">
        <v>3</v>
      </c>
      <c r="D36" s="54">
        <v>30</v>
      </c>
      <c r="E36" s="55">
        <v>10603.89</v>
      </c>
      <c r="F36" s="55">
        <v>1165.1300000000001</v>
      </c>
      <c r="G36" s="55">
        <v>0</v>
      </c>
      <c r="H36" s="55">
        <v>5652.58</v>
      </c>
      <c r="I36" s="55">
        <v>0</v>
      </c>
      <c r="J36" s="55">
        <v>1451.8</v>
      </c>
      <c r="K36" s="56">
        <v>17421.599999999999</v>
      </c>
      <c r="L36" s="46">
        <v>18873.400000000001</v>
      </c>
      <c r="M36" s="117"/>
      <c r="N36" s="119">
        <v>17421.599999999999</v>
      </c>
      <c r="O36" s="119">
        <v>11769.02</v>
      </c>
      <c r="P36" s="119"/>
      <c r="Q36" s="119">
        <v>20991.82</v>
      </c>
      <c r="R36" s="119">
        <v>19540.02</v>
      </c>
      <c r="S36" s="47"/>
    </row>
    <row r="37" spans="1:19" ht="9" customHeight="1" x14ac:dyDescent="0.2">
      <c r="A37" s="501"/>
      <c r="B37" s="501"/>
      <c r="C37" s="48" t="s">
        <v>4</v>
      </c>
      <c r="D37" s="49">
        <v>31</v>
      </c>
      <c r="E37" s="50">
        <v>20531994</v>
      </c>
      <c r="F37" s="50">
        <v>2256006</v>
      </c>
      <c r="G37" s="50">
        <v>0</v>
      </c>
      <c r="H37" s="50">
        <v>10944921</v>
      </c>
      <c r="I37" s="50">
        <v>0</v>
      </c>
      <c r="J37" s="51">
        <v>2811077</v>
      </c>
      <c r="K37" s="50">
        <v>33732921</v>
      </c>
      <c r="L37" s="73">
        <v>36543998</v>
      </c>
      <c r="M37" s="118"/>
      <c r="N37" s="120">
        <v>33732921</v>
      </c>
      <c r="O37" s="120">
        <v>22788000</v>
      </c>
      <c r="P37" s="120">
        <v>0</v>
      </c>
      <c r="Q37" s="120">
        <v>40645831</v>
      </c>
      <c r="R37" s="120">
        <v>37834755</v>
      </c>
      <c r="S37" s="47"/>
    </row>
    <row r="38" spans="1:19" ht="12.75" customHeight="1" x14ac:dyDescent="0.2">
      <c r="A38" s="501"/>
      <c r="B38" s="501"/>
      <c r="C38" s="53" t="s">
        <v>3</v>
      </c>
      <c r="D38" s="54">
        <v>32</v>
      </c>
      <c r="E38" s="55">
        <v>10870.38</v>
      </c>
      <c r="F38" s="55">
        <v>1189.92</v>
      </c>
      <c r="G38" s="55">
        <v>0</v>
      </c>
      <c r="H38" s="55">
        <v>5652.58</v>
      </c>
      <c r="I38" s="55">
        <v>0</v>
      </c>
      <c r="J38" s="55">
        <v>1476.07</v>
      </c>
      <c r="K38" s="56">
        <v>17712.88</v>
      </c>
      <c r="L38" s="46">
        <v>19188.95</v>
      </c>
      <c r="M38" s="117"/>
      <c r="N38" s="119">
        <v>17712.88</v>
      </c>
      <c r="O38" s="119">
        <v>12060.3</v>
      </c>
      <c r="P38" s="119"/>
      <c r="Q38" s="119">
        <v>21359.8</v>
      </c>
      <c r="R38" s="119">
        <v>19883.73</v>
      </c>
      <c r="S38" s="47"/>
    </row>
    <row r="39" spans="1:19" ht="9" customHeight="1" x14ac:dyDescent="0.2">
      <c r="A39" s="501"/>
      <c r="B39" s="501"/>
      <c r="C39" s="48" t="s">
        <v>4</v>
      </c>
      <c r="D39" s="49">
        <v>33</v>
      </c>
      <c r="E39" s="50">
        <v>21047991</v>
      </c>
      <c r="F39" s="50">
        <v>2304006</v>
      </c>
      <c r="G39" s="50">
        <v>0</v>
      </c>
      <c r="H39" s="50">
        <v>10944921</v>
      </c>
      <c r="I39" s="50">
        <v>0</v>
      </c>
      <c r="J39" s="51">
        <v>2858070</v>
      </c>
      <c r="K39" s="50">
        <v>34296918</v>
      </c>
      <c r="L39" s="73">
        <v>37154988</v>
      </c>
      <c r="M39" s="118"/>
      <c r="N39" s="120">
        <v>34296918</v>
      </c>
      <c r="O39" s="120">
        <v>23351997</v>
      </c>
      <c r="P39" s="120">
        <v>0</v>
      </c>
      <c r="Q39" s="120">
        <v>41358340</v>
      </c>
      <c r="R39" s="120">
        <v>38500270</v>
      </c>
      <c r="S39" s="47"/>
    </row>
    <row r="40" spans="1:19" ht="12.75" customHeight="1" x14ac:dyDescent="0.2">
      <c r="A40" s="501"/>
      <c r="B40" s="501"/>
      <c r="C40" s="53" t="s">
        <v>3</v>
      </c>
      <c r="D40" s="54">
        <v>34</v>
      </c>
      <c r="E40" s="55">
        <v>11136.88</v>
      </c>
      <c r="F40" s="55">
        <v>1220.9000000000001</v>
      </c>
      <c r="G40" s="55">
        <v>0</v>
      </c>
      <c r="H40" s="55">
        <v>5652.58</v>
      </c>
      <c r="I40" s="55">
        <v>0</v>
      </c>
      <c r="J40" s="55">
        <v>1500.86</v>
      </c>
      <c r="K40" s="56">
        <v>18010.36</v>
      </c>
      <c r="L40" s="46">
        <v>19511.22</v>
      </c>
      <c r="M40" s="117"/>
      <c r="N40" s="119">
        <v>18010.36</v>
      </c>
      <c r="O40" s="119">
        <v>12357.78</v>
      </c>
      <c r="P40" s="119"/>
      <c r="Q40" s="119">
        <v>21735.62</v>
      </c>
      <c r="R40" s="119">
        <v>20234.759999999998</v>
      </c>
      <c r="S40" s="47"/>
    </row>
    <row r="41" spans="1:19" ht="9" customHeight="1" x14ac:dyDescent="0.2">
      <c r="A41" s="501"/>
      <c r="B41" s="501"/>
      <c r="C41" s="48" t="s">
        <v>4</v>
      </c>
      <c r="D41" s="49">
        <v>35</v>
      </c>
      <c r="E41" s="50">
        <v>21564007</v>
      </c>
      <c r="F41" s="50">
        <v>2363992</v>
      </c>
      <c r="G41" s="50">
        <v>0</v>
      </c>
      <c r="H41" s="50">
        <v>10944921</v>
      </c>
      <c r="I41" s="50">
        <v>0</v>
      </c>
      <c r="J41" s="51">
        <v>2906070</v>
      </c>
      <c r="K41" s="50">
        <v>34872920</v>
      </c>
      <c r="L41" s="73">
        <v>37778990</v>
      </c>
      <c r="M41" s="118"/>
      <c r="N41" s="120">
        <v>34872920</v>
      </c>
      <c r="O41" s="120">
        <v>23927999</v>
      </c>
      <c r="P41" s="120">
        <v>0</v>
      </c>
      <c r="Q41" s="120">
        <v>42086029</v>
      </c>
      <c r="R41" s="120">
        <v>39179959</v>
      </c>
      <c r="S41" s="47"/>
    </row>
    <row r="42" spans="1:19" ht="12.75" customHeight="1" x14ac:dyDescent="0.2">
      <c r="A42" s="501"/>
      <c r="B42" s="501"/>
      <c r="C42" s="53" t="s">
        <v>3</v>
      </c>
      <c r="D42" s="54">
        <v>36</v>
      </c>
      <c r="E42" s="55">
        <v>11409.57</v>
      </c>
      <c r="F42" s="55">
        <v>1251.8900000000001</v>
      </c>
      <c r="G42" s="55">
        <v>0</v>
      </c>
      <c r="H42" s="55">
        <v>5652.58</v>
      </c>
      <c r="I42" s="55">
        <v>0</v>
      </c>
      <c r="J42" s="55">
        <v>1526.17</v>
      </c>
      <c r="K42" s="56">
        <v>18314.04</v>
      </c>
      <c r="L42" s="46">
        <v>19840.21</v>
      </c>
      <c r="M42" s="117"/>
      <c r="N42" s="119">
        <v>18314.04</v>
      </c>
      <c r="O42" s="119">
        <v>12661.46</v>
      </c>
      <c r="P42" s="119"/>
      <c r="Q42" s="119">
        <v>22119.27</v>
      </c>
      <c r="R42" s="119">
        <v>20593.099999999999</v>
      </c>
      <c r="S42" s="47"/>
    </row>
    <row r="43" spans="1:19" ht="9" customHeight="1" x14ac:dyDescent="0.2">
      <c r="A43" s="501"/>
      <c r="B43" s="501"/>
      <c r="C43" s="48" t="s">
        <v>4</v>
      </c>
      <c r="D43" s="49">
        <v>37</v>
      </c>
      <c r="E43" s="50">
        <v>22092008</v>
      </c>
      <c r="F43" s="50">
        <v>2423997</v>
      </c>
      <c r="G43" s="50">
        <v>0</v>
      </c>
      <c r="H43" s="50">
        <v>10944921</v>
      </c>
      <c r="I43" s="50">
        <v>0</v>
      </c>
      <c r="J43" s="51">
        <v>2955077</v>
      </c>
      <c r="K43" s="50">
        <v>35460926</v>
      </c>
      <c r="L43" s="73">
        <v>38416003</v>
      </c>
      <c r="M43" s="118"/>
      <c r="N43" s="120">
        <v>35460926</v>
      </c>
      <c r="O43" s="120">
        <v>24516005</v>
      </c>
      <c r="P43" s="120">
        <v>0</v>
      </c>
      <c r="Q43" s="120">
        <v>42828879</v>
      </c>
      <c r="R43" s="120">
        <v>39873802</v>
      </c>
      <c r="S43" s="47"/>
    </row>
    <row r="44" spans="1:19" ht="12.75" customHeight="1" x14ac:dyDescent="0.2">
      <c r="A44" s="501"/>
      <c r="B44" s="501"/>
      <c r="C44" s="53" t="s">
        <v>3</v>
      </c>
      <c r="D44" s="54">
        <v>38</v>
      </c>
      <c r="E44" s="55">
        <v>11676.06</v>
      </c>
      <c r="F44" s="55">
        <v>1282.8800000000001</v>
      </c>
      <c r="G44" s="55">
        <v>0</v>
      </c>
      <c r="H44" s="55">
        <v>5652.58</v>
      </c>
      <c r="I44" s="55">
        <v>0</v>
      </c>
      <c r="J44" s="55">
        <v>1550.96</v>
      </c>
      <c r="K44" s="56">
        <v>18611.52</v>
      </c>
      <c r="L44" s="46">
        <v>20162.48</v>
      </c>
      <c r="M44" s="117"/>
      <c r="N44" s="119">
        <v>18611.52</v>
      </c>
      <c r="O44" s="119">
        <v>12958.94</v>
      </c>
      <c r="P44" s="119"/>
      <c r="Q44" s="119">
        <v>22495.09</v>
      </c>
      <c r="R44" s="119">
        <v>20944.13</v>
      </c>
      <c r="S44" s="47"/>
    </row>
    <row r="45" spans="1:19" ht="9" customHeight="1" x14ac:dyDescent="0.2">
      <c r="A45" s="501"/>
      <c r="B45" s="501"/>
      <c r="C45" s="48" t="s">
        <v>4</v>
      </c>
      <c r="D45" s="49">
        <v>39</v>
      </c>
      <c r="E45" s="50">
        <v>22608005</v>
      </c>
      <c r="F45" s="50">
        <v>2484002</v>
      </c>
      <c r="G45" s="50">
        <v>0</v>
      </c>
      <c r="H45" s="50">
        <v>10944921</v>
      </c>
      <c r="I45" s="50">
        <v>0</v>
      </c>
      <c r="J45" s="51">
        <v>3003077</v>
      </c>
      <c r="K45" s="50">
        <v>36036928</v>
      </c>
      <c r="L45" s="73">
        <v>39040005</v>
      </c>
      <c r="M45" s="118"/>
      <c r="N45" s="120">
        <v>36036928</v>
      </c>
      <c r="O45" s="120">
        <v>25092007</v>
      </c>
      <c r="P45" s="120">
        <v>0</v>
      </c>
      <c r="Q45" s="120">
        <v>43556568</v>
      </c>
      <c r="R45" s="120">
        <v>40553491</v>
      </c>
      <c r="S45" s="47"/>
    </row>
    <row r="46" spans="1:19" ht="12.75" customHeight="1" x14ac:dyDescent="0.2">
      <c r="A46" s="501"/>
      <c r="B46" s="501"/>
      <c r="C46" s="53" t="s">
        <v>3</v>
      </c>
      <c r="D46" s="54">
        <v>40</v>
      </c>
      <c r="E46" s="55">
        <v>11948.75</v>
      </c>
      <c r="F46" s="55">
        <v>1313.87</v>
      </c>
      <c r="G46" s="55">
        <v>0</v>
      </c>
      <c r="H46" s="55">
        <v>5652.58</v>
      </c>
      <c r="I46" s="55">
        <v>0</v>
      </c>
      <c r="J46" s="55">
        <v>1576.27</v>
      </c>
      <c r="K46" s="56">
        <v>18915.2</v>
      </c>
      <c r="L46" s="46">
        <v>20491.47</v>
      </c>
      <c r="M46" s="117"/>
      <c r="N46" s="119">
        <v>18915.2</v>
      </c>
      <c r="O46" s="119">
        <v>13262.62</v>
      </c>
      <c r="P46" s="119"/>
      <c r="Q46" s="119">
        <v>22878.74</v>
      </c>
      <c r="R46" s="119">
        <v>21302.47</v>
      </c>
      <c r="S46" s="47"/>
    </row>
    <row r="47" spans="1:19" ht="9" customHeight="1" x14ac:dyDescent="0.2">
      <c r="A47" s="502"/>
      <c r="B47" s="502"/>
      <c r="C47" s="58"/>
      <c r="D47" s="59"/>
      <c r="E47" s="61">
        <v>23136006</v>
      </c>
      <c r="F47" s="61">
        <v>2544007</v>
      </c>
      <c r="G47" s="61">
        <v>0</v>
      </c>
      <c r="H47" s="61">
        <v>10944921</v>
      </c>
      <c r="I47" s="61">
        <v>0</v>
      </c>
      <c r="J47" s="60">
        <v>3052084</v>
      </c>
      <c r="K47" s="61">
        <v>36624934</v>
      </c>
      <c r="L47" s="73">
        <v>39677019</v>
      </c>
      <c r="M47" s="118"/>
      <c r="N47" s="123">
        <v>36624934</v>
      </c>
      <c r="O47" s="123">
        <v>25680013</v>
      </c>
      <c r="P47" s="123">
        <v>0</v>
      </c>
      <c r="Q47" s="120">
        <v>44299418</v>
      </c>
      <c r="R47" s="120">
        <v>41247334</v>
      </c>
      <c r="S47" s="47"/>
    </row>
    <row r="48" spans="1:19" ht="12.75" customHeight="1" x14ac:dyDescent="0.2">
      <c r="A48" s="492">
        <v>33178</v>
      </c>
      <c r="B48" s="492">
        <v>33358</v>
      </c>
      <c r="C48" s="42" t="s">
        <v>3</v>
      </c>
      <c r="D48" s="43">
        <v>0</v>
      </c>
      <c r="E48" s="44">
        <v>5751.26</v>
      </c>
      <c r="F48" s="44">
        <v>632.14</v>
      </c>
      <c r="G48" s="44">
        <v>0</v>
      </c>
      <c r="H48" s="44">
        <v>5865</v>
      </c>
      <c r="I48" s="44">
        <v>0</v>
      </c>
      <c r="J48" s="44">
        <v>1020.7</v>
      </c>
      <c r="K48" s="45">
        <v>12248.4</v>
      </c>
      <c r="L48" s="46">
        <v>13269.1</v>
      </c>
      <c r="M48" s="117"/>
      <c r="N48" s="119">
        <v>12248.4</v>
      </c>
      <c r="O48" s="119">
        <v>6383.4</v>
      </c>
      <c r="P48" s="119"/>
      <c r="Q48" s="119">
        <v>14418.11</v>
      </c>
      <c r="R48" s="119">
        <v>13397.41</v>
      </c>
      <c r="S48" s="47"/>
    </row>
    <row r="49" spans="1:19" ht="9" customHeight="1" x14ac:dyDescent="0.2">
      <c r="A49" s="525"/>
      <c r="B49" s="525"/>
      <c r="C49" s="48" t="s">
        <v>4</v>
      </c>
      <c r="D49" s="49">
        <v>2</v>
      </c>
      <c r="E49" s="50">
        <v>11135992</v>
      </c>
      <c r="F49" s="50">
        <v>1223994</v>
      </c>
      <c r="G49" s="50">
        <v>0</v>
      </c>
      <c r="H49" s="50">
        <v>11356224</v>
      </c>
      <c r="I49" s="50">
        <v>0</v>
      </c>
      <c r="J49" s="51">
        <v>1976351</v>
      </c>
      <c r="K49" s="50">
        <v>23716209</v>
      </c>
      <c r="L49" s="73">
        <v>25692560</v>
      </c>
      <c r="M49" s="118"/>
      <c r="N49" s="120">
        <v>23716209</v>
      </c>
      <c r="O49" s="120">
        <v>12359986</v>
      </c>
      <c r="P49" s="120">
        <v>0</v>
      </c>
      <c r="Q49" s="120">
        <v>27917354</v>
      </c>
      <c r="R49" s="120">
        <v>25941003</v>
      </c>
      <c r="S49" s="47"/>
    </row>
    <row r="50" spans="1:19" ht="12.75" customHeight="1" x14ac:dyDescent="0.2">
      <c r="A50" s="500">
        <v>33178</v>
      </c>
      <c r="B50" s="500">
        <v>33358</v>
      </c>
      <c r="C50" s="53" t="s">
        <v>3</v>
      </c>
      <c r="D50" s="54">
        <v>3</v>
      </c>
      <c r="E50" s="55">
        <v>6061.14</v>
      </c>
      <c r="F50" s="55">
        <v>663.13</v>
      </c>
      <c r="G50" s="55">
        <v>0</v>
      </c>
      <c r="H50" s="55">
        <v>5865</v>
      </c>
      <c r="I50" s="55">
        <v>0</v>
      </c>
      <c r="J50" s="55">
        <v>1049.1099999999999</v>
      </c>
      <c r="K50" s="56">
        <v>12589.27</v>
      </c>
      <c r="L50" s="46">
        <v>13638.38</v>
      </c>
      <c r="M50" s="117"/>
      <c r="N50" s="119">
        <v>12589.27</v>
      </c>
      <c r="O50" s="119">
        <v>6724.27</v>
      </c>
      <c r="P50" s="119"/>
      <c r="Q50" s="119">
        <v>14848.75</v>
      </c>
      <c r="R50" s="119">
        <v>13799.64</v>
      </c>
      <c r="S50" s="47"/>
    </row>
    <row r="51" spans="1:19" ht="9" customHeight="1" x14ac:dyDescent="0.2">
      <c r="A51" s="500"/>
      <c r="B51" s="500"/>
      <c r="C51" s="48" t="s">
        <v>4</v>
      </c>
      <c r="D51" s="49">
        <v>4</v>
      </c>
      <c r="E51" s="50">
        <v>11736004</v>
      </c>
      <c r="F51" s="50">
        <v>1283999</v>
      </c>
      <c r="G51" s="50">
        <v>0</v>
      </c>
      <c r="H51" s="50">
        <v>11356224</v>
      </c>
      <c r="I51" s="50">
        <v>0</v>
      </c>
      <c r="J51" s="51">
        <v>2031360</v>
      </c>
      <c r="K51" s="50">
        <v>24376226</v>
      </c>
      <c r="L51" s="73">
        <v>26407586</v>
      </c>
      <c r="M51" s="118"/>
      <c r="N51" s="120">
        <v>24376226</v>
      </c>
      <c r="O51" s="120">
        <v>13020002</v>
      </c>
      <c r="P51" s="120">
        <v>0</v>
      </c>
      <c r="Q51" s="120">
        <v>28751189</v>
      </c>
      <c r="R51" s="120">
        <v>26719829</v>
      </c>
      <c r="S51" s="47"/>
    </row>
    <row r="52" spans="1:19" ht="12.75" customHeight="1" x14ac:dyDescent="0.2">
      <c r="A52" s="501"/>
      <c r="B52" s="501"/>
      <c r="C52" s="53" t="s">
        <v>3</v>
      </c>
      <c r="D52" s="54">
        <v>5</v>
      </c>
      <c r="E52" s="55">
        <v>6371.01</v>
      </c>
      <c r="F52" s="55">
        <v>700.32</v>
      </c>
      <c r="G52" s="55">
        <v>0</v>
      </c>
      <c r="H52" s="55">
        <v>5865</v>
      </c>
      <c r="I52" s="55">
        <v>0</v>
      </c>
      <c r="J52" s="55">
        <v>1078.03</v>
      </c>
      <c r="K52" s="56">
        <v>12936.33</v>
      </c>
      <c r="L52" s="46">
        <v>14014.36</v>
      </c>
      <c r="M52" s="117"/>
      <c r="N52" s="119">
        <v>12936.33</v>
      </c>
      <c r="O52" s="119">
        <v>7071.33</v>
      </c>
      <c r="P52" s="119"/>
      <c r="Q52" s="119">
        <v>15287.2</v>
      </c>
      <c r="R52" s="119">
        <v>14209.17</v>
      </c>
      <c r="S52" s="47"/>
    </row>
    <row r="53" spans="1:19" ht="9" customHeight="1" x14ac:dyDescent="0.2">
      <c r="A53" s="501"/>
      <c r="B53" s="501"/>
      <c r="C53" s="48" t="s">
        <v>4</v>
      </c>
      <c r="D53" s="49">
        <v>6</v>
      </c>
      <c r="E53" s="50">
        <v>12335996</v>
      </c>
      <c r="F53" s="50">
        <v>1356009</v>
      </c>
      <c r="G53" s="50">
        <v>0</v>
      </c>
      <c r="H53" s="50">
        <v>11356224</v>
      </c>
      <c r="I53" s="50">
        <v>0</v>
      </c>
      <c r="J53" s="51">
        <v>2087357</v>
      </c>
      <c r="K53" s="50">
        <v>25048228</v>
      </c>
      <c r="L53" s="73">
        <v>27135585</v>
      </c>
      <c r="M53" s="118"/>
      <c r="N53" s="120">
        <v>25048228</v>
      </c>
      <c r="O53" s="120">
        <v>13692004</v>
      </c>
      <c r="P53" s="120">
        <v>0</v>
      </c>
      <c r="Q53" s="120">
        <v>29600147</v>
      </c>
      <c r="R53" s="120">
        <v>27512790</v>
      </c>
      <c r="S53" s="47"/>
    </row>
    <row r="54" spans="1:19" ht="12.75" customHeight="1" x14ac:dyDescent="0.2">
      <c r="A54" s="501"/>
      <c r="B54" s="501"/>
      <c r="C54" s="53" t="s">
        <v>3</v>
      </c>
      <c r="D54" s="54">
        <v>7</v>
      </c>
      <c r="E54" s="55">
        <v>6674.69</v>
      </c>
      <c r="F54" s="55">
        <v>731.3</v>
      </c>
      <c r="G54" s="55">
        <v>0</v>
      </c>
      <c r="H54" s="55">
        <v>5865</v>
      </c>
      <c r="I54" s="55">
        <v>0</v>
      </c>
      <c r="J54" s="55">
        <v>1105.92</v>
      </c>
      <c r="K54" s="56">
        <v>13270.99</v>
      </c>
      <c r="L54" s="46">
        <v>14376.91</v>
      </c>
      <c r="M54" s="117"/>
      <c r="N54" s="119">
        <v>13270.99</v>
      </c>
      <c r="O54" s="119">
        <v>7405.99</v>
      </c>
      <c r="P54" s="119"/>
      <c r="Q54" s="119">
        <v>15709.99</v>
      </c>
      <c r="R54" s="119">
        <v>14604.07</v>
      </c>
      <c r="S54" s="47"/>
    </row>
    <row r="55" spans="1:19" ht="9" customHeight="1" x14ac:dyDescent="0.2">
      <c r="A55" s="501"/>
      <c r="B55" s="501"/>
      <c r="C55" s="48" t="s">
        <v>4</v>
      </c>
      <c r="D55" s="49">
        <v>8</v>
      </c>
      <c r="E55" s="50">
        <v>12924002</v>
      </c>
      <c r="F55" s="50">
        <v>1415994</v>
      </c>
      <c r="G55" s="50">
        <v>0</v>
      </c>
      <c r="H55" s="50">
        <v>11356224</v>
      </c>
      <c r="I55" s="50">
        <v>0</v>
      </c>
      <c r="J55" s="51">
        <v>2141360</v>
      </c>
      <c r="K55" s="50">
        <v>25696220</v>
      </c>
      <c r="L55" s="73">
        <v>27837580</v>
      </c>
      <c r="M55" s="118"/>
      <c r="N55" s="120">
        <v>25696220</v>
      </c>
      <c r="O55" s="120">
        <v>14339996</v>
      </c>
      <c r="P55" s="120">
        <v>0</v>
      </c>
      <c r="Q55" s="120">
        <v>30418782</v>
      </c>
      <c r="R55" s="120">
        <v>28277423</v>
      </c>
      <c r="S55" s="47"/>
    </row>
    <row r="56" spans="1:19" ht="12.75" customHeight="1" x14ac:dyDescent="0.2">
      <c r="A56" s="501"/>
      <c r="B56" s="501"/>
      <c r="C56" s="53" t="s">
        <v>3</v>
      </c>
      <c r="D56" s="54">
        <v>9</v>
      </c>
      <c r="E56" s="55">
        <v>7027.95</v>
      </c>
      <c r="F56" s="55">
        <v>768.49</v>
      </c>
      <c r="G56" s="55">
        <v>0</v>
      </c>
      <c r="H56" s="55">
        <v>5865</v>
      </c>
      <c r="I56" s="55">
        <v>0</v>
      </c>
      <c r="J56" s="55">
        <v>1138.45</v>
      </c>
      <c r="K56" s="56">
        <v>13661.44</v>
      </c>
      <c r="L56" s="46">
        <v>14799.89</v>
      </c>
      <c r="M56" s="117"/>
      <c r="N56" s="119">
        <v>13661.44</v>
      </c>
      <c r="O56" s="119">
        <v>7796.44</v>
      </c>
      <c r="P56" s="119"/>
      <c r="Q56" s="119">
        <v>16203.25</v>
      </c>
      <c r="R56" s="119">
        <v>15064.8</v>
      </c>
      <c r="S56" s="47"/>
    </row>
    <row r="57" spans="1:19" ht="9" customHeight="1" x14ac:dyDescent="0.2">
      <c r="A57" s="501"/>
      <c r="B57" s="501"/>
      <c r="C57" s="48" t="s">
        <v>4</v>
      </c>
      <c r="D57" s="49">
        <v>10</v>
      </c>
      <c r="E57" s="50">
        <v>13608009</v>
      </c>
      <c r="F57" s="50">
        <v>1488004</v>
      </c>
      <c r="G57" s="50">
        <v>0</v>
      </c>
      <c r="H57" s="50">
        <v>11356224</v>
      </c>
      <c r="I57" s="50">
        <v>0</v>
      </c>
      <c r="J57" s="51">
        <v>2204347</v>
      </c>
      <c r="K57" s="50">
        <v>26452236</v>
      </c>
      <c r="L57" s="73">
        <v>28656583</v>
      </c>
      <c r="M57" s="118"/>
      <c r="N57" s="120">
        <v>26452236</v>
      </c>
      <c r="O57" s="120">
        <v>15096013</v>
      </c>
      <c r="P57" s="120">
        <v>0</v>
      </c>
      <c r="Q57" s="120">
        <v>31373867</v>
      </c>
      <c r="R57" s="120">
        <v>29169520</v>
      </c>
      <c r="S57" s="47"/>
    </row>
    <row r="58" spans="1:19" ht="12.75" customHeight="1" x14ac:dyDescent="0.2">
      <c r="A58" s="501"/>
      <c r="B58" s="501"/>
      <c r="C58" s="53" t="s">
        <v>3</v>
      </c>
      <c r="D58" s="54">
        <v>11</v>
      </c>
      <c r="E58" s="55">
        <v>7387.4</v>
      </c>
      <c r="F58" s="55">
        <v>811.87</v>
      </c>
      <c r="G58" s="55">
        <v>0</v>
      </c>
      <c r="H58" s="55">
        <v>5865</v>
      </c>
      <c r="I58" s="55">
        <v>0</v>
      </c>
      <c r="J58" s="55">
        <v>1172.02</v>
      </c>
      <c r="K58" s="56">
        <v>14064.27</v>
      </c>
      <c r="L58" s="46">
        <v>15236.29</v>
      </c>
      <c r="M58" s="117"/>
      <c r="N58" s="119">
        <v>14064.27</v>
      </c>
      <c r="O58" s="119">
        <v>8199.27</v>
      </c>
      <c r="P58" s="119"/>
      <c r="Q58" s="119">
        <v>16712.16</v>
      </c>
      <c r="R58" s="119">
        <v>15540.14</v>
      </c>
      <c r="S58" s="47"/>
    </row>
    <row r="59" spans="1:19" ht="9" customHeight="1" x14ac:dyDescent="0.2">
      <c r="A59" s="501"/>
      <c r="B59" s="501"/>
      <c r="C59" s="48" t="s">
        <v>4</v>
      </c>
      <c r="D59" s="49">
        <v>12</v>
      </c>
      <c r="E59" s="50">
        <v>14304001</v>
      </c>
      <c r="F59" s="50">
        <v>1572000</v>
      </c>
      <c r="G59" s="50">
        <v>0</v>
      </c>
      <c r="H59" s="50">
        <v>11356224</v>
      </c>
      <c r="I59" s="50">
        <v>0</v>
      </c>
      <c r="J59" s="51">
        <v>2269347</v>
      </c>
      <c r="K59" s="50">
        <v>27232224</v>
      </c>
      <c r="L59" s="73">
        <v>29501571</v>
      </c>
      <c r="M59" s="118"/>
      <c r="N59" s="120">
        <v>27232224</v>
      </c>
      <c r="O59" s="120">
        <v>15876001</v>
      </c>
      <c r="P59" s="120">
        <v>0</v>
      </c>
      <c r="Q59" s="120">
        <v>32359254</v>
      </c>
      <c r="R59" s="120">
        <v>30089907</v>
      </c>
      <c r="S59" s="47"/>
    </row>
    <row r="60" spans="1:19" ht="12.75" customHeight="1" x14ac:dyDescent="0.2">
      <c r="A60" s="501"/>
      <c r="B60" s="501"/>
      <c r="C60" s="53" t="s">
        <v>3</v>
      </c>
      <c r="D60" s="54">
        <v>13</v>
      </c>
      <c r="E60" s="55">
        <v>7740.66</v>
      </c>
      <c r="F60" s="55">
        <v>849.06</v>
      </c>
      <c r="G60" s="55">
        <v>0</v>
      </c>
      <c r="H60" s="55">
        <v>5865</v>
      </c>
      <c r="I60" s="55">
        <v>0</v>
      </c>
      <c r="J60" s="55">
        <v>1204.56</v>
      </c>
      <c r="K60" s="56">
        <v>14454.72</v>
      </c>
      <c r="L60" s="46">
        <v>15659.28</v>
      </c>
      <c r="M60" s="117"/>
      <c r="N60" s="119">
        <v>14454.72</v>
      </c>
      <c r="O60" s="119">
        <v>8589.7199999999993</v>
      </c>
      <c r="P60" s="119"/>
      <c r="Q60" s="119">
        <v>17205.43</v>
      </c>
      <c r="R60" s="119">
        <v>16000.87</v>
      </c>
      <c r="S60" s="47"/>
    </row>
    <row r="61" spans="1:19" ht="9" customHeight="1" x14ac:dyDescent="0.2">
      <c r="A61" s="501"/>
      <c r="B61" s="501"/>
      <c r="C61" s="48" t="s">
        <v>4</v>
      </c>
      <c r="D61" s="49">
        <v>14</v>
      </c>
      <c r="E61" s="50">
        <v>14988008</v>
      </c>
      <c r="F61" s="50">
        <v>1644009</v>
      </c>
      <c r="G61" s="50">
        <v>0</v>
      </c>
      <c r="H61" s="50">
        <v>11356224</v>
      </c>
      <c r="I61" s="50">
        <v>0</v>
      </c>
      <c r="J61" s="51">
        <v>2332353</v>
      </c>
      <c r="K61" s="50">
        <v>27988241</v>
      </c>
      <c r="L61" s="73">
        <v>30320594</v>
      </c>
      <c r="M61" s="118"/>
      <c r="N61" s="120">
        <v>27988241</v>
      </c>
      <c r="O61" s="120">
        <v>16632017</v>
      </c>
      <c r="P61" s="120">
        <v>0</v>
      </c>
      <c r="Q61" s="120">
        <v>33314358</v>
      </c>
      <c r="R61" s="120">
        <v>30982005</v>
      </c>
      <c r="S61" s="47"/>
    </row>
    <row r="62" spans="1:19" ht="12.75" customHeight="1" x14ac:dyDescent="0.2">
      <c r="A62" s="501"/>
      <c r="B62" s="501"/>
      <c r="C62" s="53" t="s">
        <v>3</v>
      </c>
      <c r="D62" s="54">
        <v>15</v>
      </c>
      <c r="E62" s="55">
        <v>8155.89</v>
      </c>
      <c r="F62" s="55">
        <v>892.44</v>
      </c>
      <c r="G62" s="55">
        <v>0</v>
      </c>
      <c r="H62" s="55">
        <v>5865</v>
      </c>
      <c r="I62" s="55">
        <v>0</v>
      </c>
      <c r="J62" s="55">
        <v>1242.78</v>
      </c>
      <c r="K62" s="56">
        <v>14913.33</v>
      </c>
      <c r="L62" s="46">
        <v>16156.11</v>
      </c>
      <c r="M62" s="117"/>
      <c r="N62" s="119">
        <v>14913.33</v>
      </c>
      <c r="O62" s="119">
        <v>9048.33</v>
      </c>
      <c r="P62" s="119"/>
      <c r="Q62" s="119">
        <v>17784.810000000001</v>
      </c>
      <c r="R62" s="119">
        <v>16542.03</v>
      </c>
      <c r="S62" s="47"/>
    </row>
    <row r="63" spans="1:19" ht="9" customHeight="1" x14ac:dyDescent="0.2">
      <c r="A63" s="501"/>
      <c r="B63" s="501"/>
      <c r="C63" s="48" t="s">
        <v>4</v>
      </c>
      <c r="D63" s="49">
        <v>16</v>
      </c>
      <c r="E63" s="50">
        <v>15792005</v>
      </c>
      <c r="F63" s="50">
        <v>1728005</v>
      </c>
      <c r="G63" s="50">
        <v>0</v>
      </c>
      <c r="H63" s="50">
        <v>11356224</v>
      </c>
      <c r="I63" s="50">
        <v>0</v>
      </c>
      <c r="J63" s="51">
        <v>2406358</v>
      </c>
      <c r="K63" s="50">
        <v>28876233</v>
      </c>
      <c r="L63" s="73">
        <v>31282591</v>
      </c>
      <c r="M63" s="118"/>
      <c r="N63" s="120">
        <v>28876233</v>
      </c>
      <c r="O63" s="120">
        <v>17520010</v>
      </c>
      <c r="P63" s="120">
        <v>0</v>
      </c>
      <c r="Q63" s="120">
        <v>34436194</v>
      </c>
      <c r="R63" s="120">
        <v>32029836</v>
      </c>
      <c r="S63" s="47"/>
    </row>
    <row r="64" spans="1:19" ht="12.75" customHeight="1" x14ac:dyDescent="0.2">
      <c r="A64" s="501"/>
      <c r="B64" s="501"/>
      <c r="C64" s="53" t="s">
        <v>3</v>
      </c>
      <c r="D64" s="54">
        <v>17</v>
      </c>
      <c r="E64" s="55">
        <v>8571.1200000000008</v>
      </c>
      <c r="F64" s="55">
        <v>942.02</v>
      </c>
      <c r="G64" s="55">
        <v>0</v>
      </c>
      <c r="H64" s="55">
        <v>5865</v>
      </c>
      <c r="I64" s="55">
        <v>0</v>
      </c>
      <c r="J64" s="55">
        <v>1281.51</v>
      </c>
      <c r="K64" s="56">
        <v>15378.14</v>
      </c>
      <c r="L64" s="46">
        <v>16659.650000000001</v>
      </c>
      <c r="M64" s="117"/>
      <c r="N64" s="119">
        <v>15378.14</v>
      </c>
      <c r="O64" s="119">
        <v>9513.14</v>
      </c>
      <c r="P64" s="119"/>
      <c r="Q64" s="119">
        <v>18372.02</v>
      </c>
      <c r="R64" s="119">
        <v>17090.509999999998</v>
      </c>
      <c r="S64" s="47"/>
    </row>
    <row r="65" spans="1:19" ht="9" customHeight="1" x14ac:dyDescent="0.2">
      <c r="A65" s="501"/>
      <c r="B65" s="501"/>
      <c r="C65" s="48" t="s">
        <v>4</v>
      </c>
      <c r="D65" s="49">
        <v>18</v>
      </c>
      <c r="E65" s="50">
        <v>16596003</v>
      </c>
      <c r="F65" s="50">
        <v>1824005</v>
      </c>
      <c r="G65" s="50">
        <v>0</v>
      </c>
      <c r="H65" s="50">
        <v>11356224</v>
      </c>
      <c r="I65" s="50">
        <v>0</v>
      </c>
      <c r="J65" s="51">
        <v>2481349</v>
      </c>
      <c r="K65" s="50">
        <v>29776231</v>
      </c>
      <c r="L65" s="73">
        <v>32257581</v>
      </c>
      <c r="M65" s="118"/>
      <c r="N65" s="120">
        <v>29776231</v>
      </c>
      <c r="O65" s="120">
        <v>18420008</v>
      </c>
      <c r="P65" s="120">
        <v>0</v>
      </c>
      <c r="Q65" s="120">
        <v>35573191</v>
      </c>
      <c r="R65" s="120">
        <v>33091842</v>
      </c>
      <c r="S65" s="47"/>
    </row>
    <row r="66" spans="1:19" ht="12.75" customHeight="1" x14ac:dyDescent="0.2">
      <c r="A66" s="501"/>
      <c r="B66" s="501"/>
      <c r="C66" s="53" t="s">
        <v>3</v>
      </c>
      <c r="D66" s="54">
        <v>19</v>
      </c>
      <c r="E66" s="55">
        <v>8980.15</v>
      </c>
      <c r="F66" s="55">
        <v>985.4</v>
      </c>
      <c r="G66" s="55">
        <v>0</v>
      </c>
      <c r="H66" s="55">
        <v>5865</v>
      </c>
      <c r="I66" s="55">
        <v>0</v>
      </c>
      <c r="J66" s="55">
        <v>1319.21</v>
      </c>
      <c r="K66" s="56">
        <v>15830.55</v>
      </c>
      <c r="L66" s="46">
        <v>17149.759999999998</v>
      </c>
      <c r="M66" s="117"/>
      <c r="N66" s="119">
        <v>15830.55</v>
      </c>
      <c r="O66" s="119">
        <v>9965.5499999999993</v>
      </c>
      <c r="P66" s="119"/>
      <c r="Q66" s="119">
        <v>18943.560000000001</v>
      </c>
      <c r="R66" s="119">
        <v>17624.349999999999</v>
      </c>
      <c r="S66" s="47"/>
    </row>
    <row r="67" spans="1:19" ht="9" customHeight="1" x14ac:dyDescent="0.2">
      <c r="A67" s="501"/>
      <c r="B67" s="501"/>
      <c r="C67" s="48" t="s">
        <v>4</v>
      </c>
      <c r="D67" s="49">
        <v>20</v>
      </c>
      <c r="E67" s="50">
        <v>17387995</v>
      </c>
      <c r="F67" s="50">
        <v>1908000</v>
      </c>
      <c r="G67" s="50">
        <v>0</v>
      </c>
      <c r="H67" s="50">
        <v>11356224</v>
      </c>
      <c r="I67" s="50">
        <v>0</v>
      </c>
      <c r="J67" s="51">
        <v>2554347</v>
      </c>
      <c r="K67" s="50">
        <v>30652219</v>
      </c>
      <c r="L67" s="73">
        <v>33206566</v>
      </c>
      <c r="M67" s="118"/>
      <c r="N67" s="120">
        <v>30652219</v>
      </c>
      <c r="O67" s="120">
        <v>19295995</v>
      </c>
      <c r="P67" s="120">
        <v>0</v>
      </c>
      <c r="Q67" s="120">
        <v>36679847</v>
      </c>
      <c r="R67" s="120">
        <v>34125500</v>
      </c>
      <c r="S67" s="47"/>
    </row>
    <row r="68" spans="1:19" ht="12.75" customHeight="1" x14ac:dyDescent="0.2">
      <c r="A68" s="501"/>
      <c r="B68" s="501"/>
      <c r="C68" s="53" t="s">
        <v>3</v>
      </c>
      <c r="D68" s="54">
        <v>21</v>
      </c>
      <c r="E68" s="55">
        <v>9252.84</v>
      </c>
      <c r="F68" s="55">
        <v>1016.39</v>
      </c>
      <c r="G68" s="55">
        <v>0</v>
      </c>
      <c r="H68" s="55">
        <v>5865</v>
      </c>
      <c r="I68" s="55">
        <v>0</v>
      </c>
      <c r="J68" s="55">
        <v>1344.52</v>
      </c>
      <c r="K68" s="56">
        <v>16134.23</v>
      </c>
      <c r="L68" s="46">
        <v>17478.75</v>
      </c>
      <c r="M68" s="117"/>
      <c r="N68" s="119">
        <v>16134.23</v>
      </c>
      <c r="O68" s="119">
        <v>10269.23</v>
      </c>
      <c r="P68" s="119"/>
      <c r="Q68" s="119">
        <v>19327.21</v>
      </c>
      <c r="R68" s="119">
        <v>17982.689999999999</v>
      </c>
      <c r="S68" s="47"/>
    </row>
    <row r="69" spans="1:19" ht="9" customHeight="1" x14ac:dyDescent="0.2">
      <c r="A69" s="501"/>
      <c r="B69" s="501"/>
      <c r="C69" s="48" t="s">
        <v>4</v>
      </c>
      <c r="D69" s="49">
        <v>22</v>
      </c>
      <c r="E69" s="50">
        <v>17915997</v>
      </c>
      <c r="F69" s="50">
        <v>1968005</v>
      </c>
      <c r="G69" s="50">
        <v>0</v>
      </c>
      <c r="H69" s="50">
        <v>11356224</v>
      </c>
      <c r="I69" s="50">
        <v>0</v>
      </c>
      <c r="J69" s="51">
        <v>2603354</v>
      </c>
      <c r="K69" s="50">
        <v>31240226</v>
      </c>
      <c r="L69" s="73">
        <v>33843579</v>
      </c>
      <c r="M69" s="118"/>
      <c r="N69" s="120">
        <v>31240226</v>
      </c>
      <c r="O69" s="120">
        <v>19884002</v>
      </c>
      <c r="P69" s="120">
        <v>0</v>
      </c>
      <c r="Q69" s="120">
        <v>37422697</v>
      </c>
      <c r="R69" s="120">
        <v>34819343</v>
      </c>
      <c r="S69" s="47"/>
    </row>
    <row r="70" spans="1:19" ht="12.75" customHeight="1" x14ac:dyDescent="0.2">
      <c r="A70" s="501"/>
      <c r="B70" s="501"/>
      <c r="C70" s="53" t="s">
        <v>3</v>
      </c>
      <c r="D70" s="54">
        <v>23</v>
      </c>
      <c r="E70" s="55">
        <v>9519.33</v>
      </c>
      <c r="F70" s="55">
        <v>1047.3699999999999</v>
      </c>
      <c r="G70" s="55">
        <v>0</v>
      </c>
      <c r="H70" s="55">
        <v>5865</v>
      </c>
      <c r="I70" s="55">
        <v>0</v>
      </c>
      <c r="J70" s="55">
        <v>1369.31</v>
      </c>
      <c r="K70" s="56">
        <v>16431.7</v>
      </c>
      <c r="L70" s="46">
        <v>17801.009999999998</v>
      </c>
      <c r="M70" s="117"/>
      <c r="N70" s="119">
        <v>16431.7</v>
      </c>
      <c r="O70" s="119">
        <v>10566.7</v>
      </c>
      <c r="P70" s="119"/>
      <c r="Q70" s="119">
        <v>19703.02</v>
      </c>
      <c r="R70" s="119">
        <v>18333.71</v>
      </c>
      <c r="S70" s="47"/>
    </row>
    <row r="71" spans="1:19" ht="9" customHeight="1" x14ac:dyDescent="0.2">
      <c r="A71" s="501"/>
      <c r="B71" s="501"/>
      <c r="C71" s="48" t="s">
        <v>4</v>
      </c>
      <c r="D71" s="49">
        <v>23</v>
      </c>
      <c r="E71" s="50">
        <v>18431993</v>
      </c>
      <c r="F71" s="50">
        <v>2027991</v>
      </c>
      <c r="G71" s="50">
        <v>0</v>
      </c>
      <c r="H71" s="50">
        <v>11356224</v>
      </c>
      <c r="I71" s="50">
        <v>0</v>
      </c>
      <c r="J71" s="51">
        <v>2651354</v>
      </c>
      <c r="K71" s="50">
        <v>31816208</v>
      </c>
      <c r="L71" s="73">
        <v>34467562</v>
      </c>
      <c r="M71" s="118"/>
      <c r="N71" s="120">
        <v>31816208</v>
      </c>
      <c r="O71" s="120">
        <v>20459984</v>
      </c>
      <c r="P71" s="120">
        <v>0</v>
      </c>
      <c r="Q71" s="120">
        <v>38150367</v>
      </c>
      <c r="R71" s="120">
        <v>35499013</v>
      </c>
      <c r="S71" s="47"/>
    </row>
    <row r="72" spans="1:19" ht="12.75" customHeight="1" x14ac:dyDescent="0.2">
      <c r="A72" s="501"/>
      <c r="B72" s="501"/>
      <c r="C72" s="53" t="s">
        <v>3</v>
      </c>
      <c r="D72" s="54">
        <v>24</v>
      </c>
      <c r="E72" s="55">
        <v>9792.02</v>
      </c>
      <c r="F72" s="55">
        <v>1072.1600000000001</v>
      </c>
      <c r="G72" s="55">
        <v>0</v>
      </c>
      <c r="H72" s="55">
        <v>5865</v>
      </c>
      <c r="I72" s="55">
        <v>0</v>
      </c>
      <c r="J72" s="55">
        <v>1394.1</v>
      </c>
      <c r="K72" s="56">
        <v>16729.18</v>
      </c>
      <c r="L72" s="46">
        <v>18123.28</v>
      </c>
      <c r="M72" s="117"/>
      <c r="N72" s="119">
        <v>16729.18</v>
      </c>
      <c r="O72" s="119">
        <v>10864.18</v>
      </c>
      <c r="P72" s="119"/>
      <c r="Q72" s="119">
        <v>20078.830000000002</v>
      </c>
      <c r="R72" s="119">
        <v>18684.73</v>
      </c>
      <c r="S72" s="47"/>
    </row>
    <row r="73" spans="1:19" ht="9" customHeight="1" x14ac:dyDescent="0.2">
      <c r="A73" s="501"/>
      <c r="B73" s="501"/>
      <c r="C73" s="48" t="s">
        <v>4</v>
      </c>
      <c r="D73" s="49">
        <v>25</v>
      </c>
      <c r="E73" s="50">
        <v>18959995</v>
      </c>
      <c r="F73" s="50">
        <v>2075991</v>
      </c>
      <c r="G73" s="50">
        <v>0</v>
      </c>
      <c r="H73" s="50">
        <v>11356224</v>
      </c>
      <c r="I73" s="50">
        <v>0</v>
      </c>
      <c r="J73" s="51">
        <v>2699354</v>
      </c>
      <c r="K73" s="50">
        <v>32392209</v>
      </c>
      <c r="L73" s="73">
        <v>35091563</v>
      </c>
      <c r="M73" s="118"/>
      <c r="N73" s="120">
        <v>32392209</v>
      </c>
      <c r="O73" s="120">
        <v>21035986</v>
      </c>
      <c r="P73" s="120">
        <v>0</v>
      </c>
      <c r="Q73" s="120">
        <v>38878036</v>
      </c>
      <c r="R73" s="120">
        <v>36178682</v>
      </c>
      <c r="S73" s="47"/>
    </row>
    <row r="74" spans="1:19" ht="12.75" customHeight="1" x14ac:dyDescent="0.2">
      <c r="A74" s="501"/>
      <c r="B74" s="501"/>
      <c r="C74" s="53" t="s">
        <v>3</v>
      </c>
      <c r="D74" s="54">
        <v>26</v>
      </c>
      <c r="E74" s="55">
        <v>10058.51</v>
      </c>
      <c r="F74" s="55">
        <v>1103.1500000000001</v>
      </c>
      <c r="G74" s="55">
        <v>0</v>
      </c>
      <c r="H74" s="55">
        <v>5865</v>
      </c>
      <c r="I74" s="55">
        <v>0</v>
      </c>
      <c r="J74" s="55">
        <v>1418.89</v>
      </c>
      <c r="K74" s="56">
        <v>17026.66</v>
      </c>
      <c r="L74" s="46">
        <v>18445.55</v>
      </c>
      <c r="M74" s="117"/>
      <c r="N74" s="119">
        <v>17026.66</v>
      </c>
      <c r="O74" s="119">
        <v>11161.66</v>
      </c>
      <c r="P74" s="119"/>
      <c r="Q74" s="119">
        <v>20454.650000000001</v>
      </c>
      <c r="R74" s="119">
        <v>19035.759999999998</v>
      </c>
      <c r="S74" s="47"/>
    </row>
    <row r="75" spans="1:19" ht="9" customHeight="1" x14ac:dyDescent="0.2">
      <c r="A75" s="501"/>
      <c r="B75" s="501"/>
      <c r="C75" s="48" t="s">
        <v>4</v>
      </c>
      <c r="D75" s="49">
        <v>27</v>
      </c>
      <c r="E75" s="50">
        <v>19475991</v>
      </c>
      <c r="F75" s="50">
        <v>2135996</v>
      </c>
      <c r="G75" s="50">
        <v>0</v>
      </c>
      <c r="H75" s="50">
        <v>11356224</v>
      </c>
      <c r="I75" s="50">
        <v>0</v>
      </c>
      <c r="J75" s="51">
        <v>2747354</v>
      </c>
      <c r="K75" s="50">
        <v>32968211</v>
      </c>
      <c r="L75" s="73">
        <v>35715565</v>
      </c>
      <c r="M75" s="118"/>
      <c r="N75" s="120">
        <v>32968211</v>
      </c>
      <c r="O75" s="120">
        <v>21611987</v>
      </c>
      <c r="P75" s="120">
        <v>0</v>
      </c>
      <c r="Q75" s="120">
        <v>39605725</v>
      </c>
      <c r="R75" s="120">
        <v>36858371</v>
      </c>
      <c r="S75" s="47"/>
    </row>
    <row r="76" spans="1:19" ht="12.75" customHeight="1" x14ac:dyDescent="0.2">
      <c r="A76" s="501"/>
      <c r="B76" s="501"/>
      <c r="C76" s="53" t="s">
        <v>3</v>
      </c>
      <c r="D76" s="54">
        <v>28</v>
      </c>
      <c r="E76" s="55">
        <v>10331.200000000001</v>
      </c>
      <c r="F76" s="55">
        <v>1134.1400000000001</v>
      </c>
      <c r="G76" s="55">
        <v>0</v>
      </c>
      <c r="H76" s="55">
        <v>5865</v>
      </c>
      <c r="I76" s="55">
        <v>0</v>
      </c>
      <c r="J76" s="55">
        <v>1444.2</v>
      </c>
      <c r="K76" s="56">
        <v>17330.34</v>
      </c>
      <c r="L76" s="46">
        <v>18774.54</v>
      </c>
      <c r="M76" s="117"/>
      <c r="N76" s="119">
        <v>17330.34</v>
      </c>
      <c r="O76" s="119">
        <v>11465.34</v>
      </c>
      <c r="P76" s="119"/>
      <c r="Q76" s="119">
        <v>20838.3</v>
      </c>
      <c r="R76" s="119">
        <v>19394.099999999999</v>
      </c>
      <c r="S76" s="47"/>
    </row>
    <row r="77" spans="1:19" ht="9" customHeight="1" x14ac:dyDescent="0.2">
      <c r="A77" s="501"/>
      <c r="B77" s="501"/>
      <c r="C77" s="48" t="s">
        <v>4</v>
      </c>
      <c r="D77" s="49">
        <v>29</v>
      </c>
      <c r="E77" s="50">
        <v>20003993</v>
      </c>
      <c r="F77" s="50">
        <v>2196001</v>
      </c>
      <c r="G77" s="50">
        <v>0</v>
      </c>
      <c r="H77" s="50">
        <v>11356224</v>
      </c>
      <c r="I77" s="50">
        <v>0</v>
      </c>
      <c r="J77" s="51">
        <v>2796361</v>
      </c>
      <c r="K77" s="50">
        <v>33556217</v>
      </c>
      <c r="L77" s="73">
        <v>36352579</v>
      </c>
      <c r="M77" s="118"/>
      <c r="N77" s="120">
        <v>33556217</v>
      </c>
      <c r="O77" s="120">
        <v>22199994</v>
      </c>
      <c r="P77" s="120">
        <v>0</v>
      </c>
      <c r="Q77" s="120">
        <v>40348575</v>
      </c>
      <c r="R77" s="120">
        <v>37552214</v>
      </c>
      <c r="S77" s="47"/>
    </row>
    <row r="78" spans="1:19" ht="12.75" customHeight="1" x14ac:dyDescent="0.2">
      <c r="A78" s="501"/>
      <c r="B78" s="501"/>
      <c r="C78" s="53" t="s">
        <v>3</v>
      </c>
      <c r="D78" s="54">
        <v>30</v>
      </c>
      <c r="E78" s="55">
        <v>10603.89</v>
      </c>
      <c r="F78" s="55">
        <v>1165.1300000000001</v>
      </c>
      <c r="G78" s="55">
        <v>0</v>
      </c>
      <c r="H78" s="55">
        <v>5865</v>
      </c>
      <c r="I78" s="55">
        <v>0</v>
      </c>
      <c r="J78" s="55">
        <v>1469.5</v>
      </c>
      <c r="K78" s="56">
        <v>17634.02</v>
      </c>
      <c r="L78" s="46">
        <v>19103.52</v>
      </c>
      <c r="M78" s="117"/>
      <c r="N78" s="119">
        <v>17634.02</v>
      </c>
      <c r="O78" s="119">
        <v>11769.02</v>
      </c>
      <c r="P78" s="119"/>
      <c r="Q78" s="119">
        <v>21221.94</v>
      </c>
      <c r="R78" s="119">
        <v>19752.439999999999</v>
      </c>
      <c r="S78" s="47"/>
    </row>
    <row r="79" spans="1:19" ht="9" customHeight="1" x14ac:dyDescent="0.2">
      <c r="A79" s="501"/>
      <c r="B79" s="501"/>
      <c r="C79" s="48" t="s">
        <v>4</v>
      </c>
      <c r="D79" s="49">
        <v>31</v>
      </c>
      <c r="E79" s="50">
        <v>20531994</v>
      </c>
      <c r="F79" s="50">
        <v>2256006</v>
      </c>
      <c r="G79" s="50">
        <v>0</v>
      </c>
      <c r="H79" s="50">
        <v>11356224</v>
      </c>
      <c r="I79" s="50">
        <v>0</v>
      </c>
      <c r="J79" s="51">
        <v>2845349</v>
      </c>
      <c r="K79" s="50">
        <v>34144224</v>
      </c>
      <c r="L79" s="73">
        <v>36989573</v>
      </c>
      <c r="M79" s="118"/>
      <c r="N79" s="120">
        <v>34144224</v>
      </c>
      <c r="O79" s="120">
        <v>22788000</v>
      </c>
      <c r="P79" s="120">
        <v>0</v>
      </c>
      <c r="Q79" s="120">
        <v>41091406</v>
      </c>
      <c r="R79" s="120">
        <v>38246057</v>
      </c>
      <c r="S79" s="47"/>
    </row>
    <row r="80" spans="1:19" ht="12.75" customHeight="1" x14ac:dyDescent="0.2">
      <c r="A80" s="501"/>
      <c r="B80" s="501"/>
      <c r="C80" s="53" t="s">
        <v>3</v>
      </c>
      <c r="D80" s="54">
        <v>32</v>
      </c>
      <c r="E80" s="55">
        <v>10870.38</v>
      </c>
      <c r="F80" s="55">
        <v>1189.92</v>
      </c>
      <c r="G80" s="55">
        <v>0</v>
      </c>
      <c r="H80" s="55">
        <v>5865</v>
      </c>
      <c r="I80" s="55">
        <v>0</v>
      </c>
      <c r="J80" s="55">
        <v>1493.78</v>
      </c>
      <c r="K80" s="56">
        <v>17925.3</v>
      </c>
      <c r="L80" s="46">
        <v>19419.080000000002</v>
      </c>
      <c r="M80" s="117"/>
      <c r="N80" s="119">
        <v>17925.3</v>
      </c>
      <c r="O80" s="119">
        <v>12060.3</v>
      </c>
      <c r="P80" s="119"/>
      <c r="Q80" s="119">
        <v>21589.93</v>
      </c>
      <c r="R80" s="119">
        <v>20096.150000000001</v>
      </c>
      <c r="S80" s="47"/>
    </row>
    <row r="81" spans="1:19" ht="9" customHeight="1" x14ac:dyDescent="0.2">
      <c r="A81" s="501"/>
      <c r="B81" s="501"/>
      <c r="C81" s="48" t="s">
        <v>4</v>
      </c>
      <c r="D81" s="49">
        <v>33</v>
      </c>
      <c r="E81" s="50">
        <v>21047991</v>
      </c>
      <c r="F81" s="50">
        <v>2304006</v>
      </c>
      <c r="G81" s="50">
        <v>0</v>
      </c>
      <c r="H81" s="50">
        <v>11356224</v>
      </c>
      <c r="I81" s="50">
        <v>0</v>
      </c>
      <c r="J81" s="51">
        <v>2892361</v>
      </c>
      <c r="K81" s="50">
        <v>34708221</v>
      </c>
      <c r="L81" s="73">
        <v>37600582</v>
      </c>
      <c r="M81" s="118"/>
      <c r="N81" s="120">
        <v>34708221</v>
      </c>
      <c r="O81" s="120">
        <v>23351997</v>
      </c>
      <c r="P81" s="120">
        <v>0</v>
      </c>
      <c r="Q81" s="120">
        <v>41803934</v>
      </c>
      <c r="R81" s="120">
        <v>38911572</v>
      </c>
      <c r="S81" s="47"/>
    </row>
    <row r="82" spans="1:19" ht="12.75" customHeight="1" x14ac:dyDescent="0.2">
      <c r="A82" s="501"/>
      <c r="B82" s="501"/>
      <c r="C82" s="53" t="s">
        <v>3</v>
      </c>
      <c r="D82" s="54">
        <v>34</v>
      </c>
      <c r="E82" s="55">
        <v>11136.88</v>
      </c>
      <c r="F82" s="55">
        <v>1220.9000000000001</v>
      </c>
      <c r="G82" s="55">
        <v>0</v>
      </c>
      <c r="H82" s="55">
        <v>5865</v>
      </c>
      <c r="I82" s="55">
        <v>0</v>
      </c>
      <c r="J82" s="55">
        <v>1518.57</v>
      </c>
      <c r="K82" s="56">
        <v>18222.78</v>
      </c>
      <c r="L82" s="46">
        <v>19741.349999999999</v>
      </c>
      <c r="M82" s="117"/>
      <c r="N82" s="119">
        <v>18222.78</v>
      </c>
      <c r="O82" s="119">
        <v>12357.78</v>
      </c>
      <c r="P82" s="119"/>
      <c r="Q82" s="119">
        <v>21965.75</v>
      </c>
      <c r="R82" s="119">
        <v>20447.18</v>
      </c>
      <c r="S82" s="47"/>
    </row>
    <row r="83" spans="1:19" ht="9" customHeight="1" x14ac:dyDescent="0.2">
      <c r="A83" s="501"/>
      <c r="B83" s="501"/>
      <c r="C83" s="48" t="s">
        <v>4</v>
      </c>
      <c r="D83" s="49">
        <v>35</v>
      </c>
      <c r="E83" s="50">
        <v>21564007</v>
      </c>
      <c r="F83" s="50">
        <v>2363992</v>
      </c>
      <c r="G83" s="50">
        <v>0</v>
      </c>
      <c r="H83" s="50">
        <v>11356224</v>
      </c>
      <c r="I83" s="50">
        <v>0</v>
      </c>
      <c r="J83" s="51">
        <v>2940362</v>
      </c>
      <c r="K83" s="50">
        <v>35284222</v>
      </c>
      <c r="L83" s="73">
        <v>38224584</v>
      </c>
      <c r="M83" s="118"/>
      <c r="N83" s="120">
        <v>35284222</v>
      </c>
      <c r="O83" s="120">
        <v>23927999</v>
      </c>
      <c r="P83" s="120">
        <v>0</v>
      </c>
      <c r="Q83" s="120">
        <v>42531623</v>
      </c>
      <c r="R83" s="120">
        <v>39591261</v>
      </c>
      <c r="S83" s="47"/>
    </row>
    <row r="84" spans="1:19" ht="12.75" customHeight="1" x14ac:dyDescent="0.2">
      <c r="A84" s="501"/>
      <c r="B84" s="501"/>
      <c r="C84" s="53" t="s">
        <v>3</v>
      </c>
      <c r="D84" s="54">
        <v>36</v>
      </c>
      <c r="E84" s="55">
        <v>11409.57</v>
      </c>
      <c r="F84" s="55">
        <v>1251.8900000000001</v>
      </c>
      <c r="G84" s="55">
        <v>0</v>
      </c>
      <c r="H84" s="55">
        <v>5865</v>
      </c>
      <c r="I84" s="55">
        <v>0</v>
      </c>
      <c r="J84" s="55">
        <v>1543.87</v>
      </c>
      <c r="K84" s="56">
        <v>18526.46</v>
      </c>
      <c r="L84" s="46">
        <v>20070.330000000002</v>
      </c>
      <c r="M84" s="117"/>
      <c r="N84" s="119">
        <v>18526.46</v>
      </c>
      <c r="O84" s="119">
        <v>12661.46</v>
      </c>
      <c r="P84" s="119"/>
      <c r="Q84" s="119">
        <v>22349.39</v>
      </c>
      <c r="R84" s="119">
        <v>20805.52</v>
      </c>
      <c r="S84" s="47"/>
    </row>
    <row r="85" spans="1:19" ht="9" customHeight="1" x14ac:dyDescent="0.2">
      <c r="A85" s="501"/>
      <c r="B85" s="501"/>
      <c r="C85" s="48" t="s">
        <v>4</v>
      </c>
      <c r="D85" s="49">
        <v>37</v>
      </c>
      <c r="E85" s="50">
        <v>22092008</v>
      </c>
      <c r="F85" s="50">
        <v>2423997</v>
      </c>
      <c r="G85" s="50">
        <v>0</v>
      </c>
      <c r="H85" s="50">
        <v>11356224</v>
      </c>
      <c r="I85" s="50">
        <v>0</v>
      </c>
      <c r="J85" s="51">
        <v>2989349</v>
      </c>
      <c r="K85" s="50">
        <v>35872229</v>
      </c>
      <c r="L85" s="73">
        <v>38861578</v>
      </c>
      <c r="M85" s="118"/>
      <c r="N85" s="120">
        <v>35872229</v>
      </c>
      <c r="O85" s="120">
        <v>24516005</v>
      </c>
      <c r="P85" s="120">
        <v>0</v>
      </c>
      <c r="Q85" s="120">
        <v>43274453</v>
      </c>
      <c r="R85" s="120">
        <v>40285104</v>
      </c>
      <c r="S85" s="47"/>
    </row>
    <row r="86" spans="1:19" ht="12.75" customHeight="1" x14ac:dyDescent="0.2">
      <c r="A86" s="501"/>
      <c r="B86" s="501"/>
      <c r="C86" s="53" t="s">
        <v>3</v>
      </c>
      <c r="D86" s="54">
        <v>38</v>
      </c>
      <c r="E86" s="55">
        <v>11676.06</v>
      </c>
      <c r="F86" s="55">
        <v>1282.8800000000001</v>
      </c>
      <c r="G86" s="55">
        <v>0</v>
      </c>
      <c r="H86" s="55">
        <v>5865</v>
      </c>
      <c r="I86" s="55">
        <v>0</v>
      </c>
      <c r="J86" s="55">
        <v>1568.66</v>
      </c>
      <c r="K86" s="56">
        <v>18823.939999999999</v>
      </c>
      <c r="L86" s="46">
        <v>20392.599999999999</v>
      </c>
      <c r="M86" s="117"/>
      <c r="N86" s="119">
        <v>18823.939999999999</v>
      </c>
      <c r="O86" s="119">
        <v>12958.94</v>
      </c>
      <c r="P86" s="119"/>
      <c r="Q86" s="119">
        <v>22725.21</v>
      </c>
      <c r="R86" s="119">
        <v>21156.55</v>
      </c>
      <c r="S86" s="47"/>
    </row>
    <row r="87" spans="1:19" ht="9" customHeight="1" x14ac:dyDescent="0.2">
      <c r="A87" s="501"/>
      <c r="B87" s="501"/>
      <c r="C87" s="48" t="s">
        <v>4</v>
      </c>
      <c r="D87" s="49">
        <v>39</v>
      </c>
      <c r="E87" s="50">
        <v>22608005</v>
      </c>
      <c r="F87" s="50">
        <v>2484002</v>
      </c>
      <c r="G87" s="50">
        <v>0</v>
      </c>
      <c r="H87" s="50">
        <v>11356224</v>
      </c>
      <c r="I87" s="50">
        <v>0</v>
      </c>
      <c r="J87" s="51">
        <v>3037349</v>
      </c>
      <c r="K87" s="50">
        <v>36448230</v>
      </c>
      <c r="L87" s="73">
        <v>39485580</v>
      </c>
      <c r="M87" s="118"/>
      <c r="N87" s="120">
        <v>36448230</v>
      </c>
      <c r="O87" s="120">
        <v>25092007</v>
      </c>
      <c r="P87" s="120">
        <v>0</v>
      </c>
      <c r="Q87" s="120">
        <v>44002142</v>
      </c>
      <c r="R87" s="120">
        <v>40964793</v>
      </c>
      <c r="S87" s="47"/>
    </row>
    <row r="88" spans="1:19" ht="12.75" customHeight="1" x14ac:dyDescent="0.2">
      <c r="A88" s="501"/>
      <c r="B88" s="501"/>
      <c r="C88" s="53" t="s">
        <v>3</v>
      </c>
      <c r="D88" s="54">
        <v>40</v>
      </c>
      <c r="E88" s="55">
        <v>11948.75</v>
      </c>
      <c r="F88" s="55">
        <v>1313.87</v>
      </c>
      <c r="G88" s="55">
        <v>0</v>
      </c>
      <c r="H88" s="55">
        <v>5865</v>
      </c>
      <c r="I88" s="55">
        <v>0</v>
      </c>
      <c r="J88" s="55">
        <v>1593.97</v>
      </c>
      <c r="K88" s="56">
        <v>19127.62</v>
      </c>
      <c r="L88" s="46">
        <v>20721.59</v>
      </c>
      <c r="M88" s="117"/>
      <c r="N88" s="119">
        <v>19127.62</v>
      </c>
      <c r="O88" s="119">
        <v>13262.62</v>
      </c>
      <c r="P88" s="119"/>
      <c r="Q88" s="119">
        <v>23108.86</v>
      </c>
      <c r="R88" s="119">
        <v>21514.89</v>
      </c>
      <c r="S88" s="47"/>
    </row>
    <row r="89" spans="1:19" ht="9" customHeight="1" x14ac:dyDescent="0.2">
      <c r="A89" s="502"/>
      <c r="B89" s="502"/>
      <c r="C89" s="58"/>
      <c r="D89" s="59"/>
      <c r="E89" s="61">
        <v>23136006</v>
      </c>
      <c r="F89" s="61">
        <v>2544007</v>
      </c>
      <c r="G89" s="61">
        <v>0</v>
      </c>
      <c r="H89" s="61">
        <v>11356224</v>
      </c>
      <c r="I89" s="61">
        <v>0</v>
      </c>
      <c r="J89" s="60">
        <v>3086356</v>
      </c>
      <c r="K89" s="61">
        <v>37036237</v>
      </c>
      <c r="L89" s="73">
        <v>40122593</v>
      </c>
      <c r="M89" s="118"/>
      <c r="N89" s="120">
        <v>37036237</v>
      </c>
      <c r="O89" s="120">
        <v>25680013</v>
      </c>
      <c r="P89" s="120">
        <v>0</v>
      </c>
      <c r="Q89" s="120">
        <v>44744992</v>
      </c>
      <c r="R89" s="120">
        <v>41658636</v>
      </c>
      <c r="S89" s="47"/>
    </row>
    <row r="90" spans="1:19" ht="12.75" customHeight="1" x14ac:dyDescent="0.2">
      <c r="A90" s="492">
        <v>33359</v>
      </c>
      <c r="B90" s="492">
        <v>33542</v>
      </c>
      <c r="C90" s="42" t="s">
        <v>3</v>
      </c>
      <c r="D90" s="43">
        <v>0</v>
      </c>
      <c r="E90" s="44">
        <v>5751.26</v>
      </c>
      <c r="F90" s="44">
        <v>632.14</v>
      </c>
      <c r="G90" s="44">
        <v>0</v>
      </c>
      <c r="H90" s="44">
        <v>6147.58</v>
      </c>
      <c r="I90" s="44">
        <v>0</v>
      </c>
      <c r="J90" s="44">
        <v>1044.25</v>
      </c>
      <c r="K90" s="45">
        <v>12530.98</v>
      </c>
      <c r="L90" s="46">
        <v>13575.23</v>
      </c>
      <c r="M90" s="117"/>
      <c r="N90" s="119">
        <v>12530.98</v>
      </c>
      <c r="O90" s="119">
        <v>6383.4</v>
      </c>
      <c r="P90" s="119"/>
      <c r="Q90" s="119">
        <v>14724.24</v>
      </c>
      <c r="R90" s="119">
        <v>13679.99</v>
      </c>
      <c r="S90" s="47"/>
    </row>
    <row r="91" spans="1:19" ht="9" customHeight="1" x14ac:dyDescent="0.2">
      <c r="A91" s="525"/>
      <c r="B91" s="525"/>
      <c r="C91" s="48" t="s">
        <v>4</v>
      </c>
      <c r="D91" s="49">
        <v>2</v>
      </c>
      <c r="E91" s="50">
        <v>11135992</v>
      </c>
      <c r="F91" s="50">
        <v>1223994</v>
      </c>
      <c r="G91" s="50">
        <v>0</v>
      </c>
      <c r="H91" s="50">
        <v>11903375</v>
      </c>
      <c r="I91" s="50">
        <v>0</v>
      </c>
      <c r="J91" s="51">
        <v>2021950</v>
      </c>
      <c r="K91" s="50">
        <v>24263361</v>
      </c>
      <c r="L91" s="73">
        <v>26285311</v>
      </c>
      <c r="M91" s="118"/>
      <c r="N91" s="120">
        <v>24263361</v>
      </c>
      <c r="O91" s="120">
        <v>12359986</v>
      </c>
      <c r="P91" s="120">
        <v>0</v>
      </c>
      <c r="Q91" s="120">
        <v>28510104</v>
      </c>
      <c r="R91" s="120">
        <v>26488154</v>
      </c>
      <c r="S91" s="47"/>
    </row>
    <row r="92" spans="1:19" ht="12.75" customHeight="1" x14ac:dyDescent="0.2">
      <c r="A92" s="500">
        <v>33359</v>
      </c>
      <c r="B92" s="500">
        <v>33542</v>
      </c>
      <c r="C92" s="53" t="s">
        <v>3</v>
      </c>
      <c r="D92" s="54">
        <v>3</v>
      </c>
      <c r="E92" s="55">
        <v>6061.14</v>
      </c>
      <c r="F92" s="55">
        <v>663.13</v>
      </c>
      <c r="G92" s="55">
        <v>0</v>
      </c>
      <c r="H92" s="55">
        <v>6147.58</v>
      </c>
      <c r="I92" s="55">
        <v>0</v>
      </c>
      <c r="J92" s="55">
        <v>1072.6500000000001</v>
      </c>
      <c r="K92" s="56">
        <v>12871.85</v>
      </c>
      <c r="L92" s="46">
        <v>13944.5</v>
      </c>
      <c r="M92" s="117"/>
      <c r="N92" s="119">
        <v>12871.85</v>
      </c>
      <c r="O92" s="119">
        <v>6724.27</v>
      </c>
      <c r="P92" s="119"/>
      <c r="Q92" s="119">
        <v>15154.87</v>
      </c>
      <c r="R92" s="119">
        <v>14082.22</v>
      </c>
      <c r="S92" s="47"/>
    </row>
    <row r="93" spans="1:19" ht="9" customHeight="1" x14ac:dyDescent="0.2">
      <c r="A93" s="500"/>
      <c r="B93" s="500"/>
      <c r="C93" s="48" t="s">
        <v>4</v>
      </c>
      <c r="D93" s="49">
        <v>4</v>
      </c>
      <c r="E93" s="50">
        <v>11736004</v>
      </c>
      <c r="F93" s="50">
        <v>1283999</v>
      </c>
      <c r="G93" s="50">
        <v>0</v>
      </c>
      <c r="H93" s="50">
        <v>11903375</v>
      </c>
      <c r="I93" s="50">
        <v>0</v>
      </c>
      <c r="J93" s="51">
        <v>2076940</v>
      </c>
      <c r="K93" s="50">
        <v>24923377</v>
      </c>
      <c r="L93" s="73">
        <v>27000317</v>
      </c>
      <c r="M93" s="118"/>
      <c r="N93" s="120">
        <v>24923377</v>
      </c>
      <c r="O93" s="120">
        <v>13020002</v>
      </c>
      <c r="P93" s="120">
        <v>0</v>
      </c>
      <c r="Q93" s="120">
        <v>29343920</v>
      </c>
      <c r="R93" s="120">
        <v>27266980</v>
      </c>
      <c r="S93" s="47"/>
    </row>
    <row r="94" spans="1:19" ht="12.75" customHeight="1" x14ac:dyDescent="0.2">
      <c r="A94" s="501"/>
      <c r="B94" s="501"/>
      <c r="C94" s="53" t="s">
        <v>3</v>
      </c>
      <c r="D94" s="54">
        <v>5</v>
      </c>
      <c r="E94" s="55">
        <v>6371.01</v>
      </c>
      <c r="F94" s="55">
        <v>700.32</v>
      </c>
      <c r="G94" s="55">
        <v>0</v>
      </c>
      <c r="H94" s="55">
        <v>6147.58</v>
      </c>
      <c r="I94" s="55">
        <v>0</v>
      </c>
      <c r="J94" s="55">
        <v>1101.58</v>
      </c>
      <c r="K94" s="56">
        <v>13218.91</v>
      </c>
      <c r="L94" s="46">
        <v>14320.49</v>
      </c>
      <c r="M94" s="117"/>
      <c r="N94" s="119">
        <v>13218.91</v>
      </c>
      <c r="O94" s="119">
        <v>7071.33</v>
      </c>
      <c r="P94" s="119"/>
      <c r="Q94" s="119">
        <v>15593.33</v>
      </c>
      <c r="R94" s="119">
        <v>14491.75</v>
      </c>
      <c r="S94" s="47"/>
    </row>
    <row r="95" spans="1:19" ht="9" customHeight="1" x14ac:dyDescent="0.2">
      <c r="A95" s="501"/>
      <c r="B95" s="501"/>
      <c r="C95" s="48" t="s">
        <v>4</v>
      </c>
      <c r="D95" s="49">
        <v>6</v>
      </c>
      <c r="E95" s="50">
        <v>12335996</v>
      </c>
      <c r="F95" s="50">
        <v>1356009</v>
      </c>
      <c r="G95" s="50">
        <v>0</v>
      </c>
      <c r="H95" s="50">
        <v>11903375</v>
      </c>
      <c r="I95" s="50">
        <v>0</v>
      </c>
      <c r="J95" s="51">
        <v>2132956</v>
      </c>
      <c r="K95" s="50">
        <v>25595379</v>
      </c>
      <c r="L95" s="73">
        <v>27728335</v>
      </c>
      <c r="M95" s="118"/>
      <c r="N95" s="120">
        <v>25595379</v>
      </c>
      <c r="O95" s="120">
        <v>13692004</v>
      </c>
      <c r="P95" s="120">
        <v>0</v>
      </c>
      <c r="Q95" s="120">
        <v>30192897</v>
      </c>
      <c r="R95" s="120">
        <v>28059941</v>
      </c>
      <c r="S95" s="47"/>
    </row>
    <row r="96" spans="1:19" ht="12.75" customHeight="1" x14ac:dyDescent="0.2">
      <c r="A96" s="501"/>
      <c r="B96" s="501"/>
      <c r="C96" s="53" t="s">
        <v>3</v>
      </c>
      <c r="D96" s="54">
        <v>7</v>
      </c>
      <c r="E96" s="55">
        <v>6674.69</v>
      </c>
      <c r="F96" s="55">
        <v>731.3</v>
      </c>
      <c r="G96" s="55">
        <v>0</v>
      </c>
      <c r="H96" s="55">
        <v>6147.58</v>
      </c>
      <c r="I96" s="55">
        <v>0</v>
      </c>
      <c r="J96" s="55">
        <v>1129.46</v>
      </c>
      <c r="K96" s="56">
        <v>13553.57</v>
      </c>
      <c r="L96" s="46">
        <v>14683.03</v>
      </c>
      <c r="M96" s="117"/>
      <c r="N96" s="119">
        <v>13553.57</v>
      </c>
      <c r="O96" s="119">
        <v>7405.99</v>
      </c>
      <c r="P96" s="119"/>
      <c r="Q96" s="119">
        <v>16016.11</v>
      </c>
      <c r="R96" s="119">
        <v>14886.65</v>
      </c>
      <c r="S96" s="47"/>
    </row>
    <row r="97" spans="1:19" ht="9" customHeight="1" x14ac:dyDescent="0.2">
      <c r="A97" s="501"/>
      <c r="B97" s="501"/>
      <c r="C97" s="48" t="s">
        <v>4</v>
      </c>
      <c r="D97" s="49">
        <v>8</v>
      </c>
      <c r="E97" s="50">
        <v>12924002</v>
      </c>
      <c r="F97" s="50">
        <v>1415994</v>
      </c>
      <c r="G97" s="50">
        <v>0</v>
      </c>
      <c r="H97" s="50">
        <v>11903375</v>
      </c>
      <c r="I97" s="50">
        <v>0</v>
      </c>
      <c r="J97" s="51">
        <v>2186940</v>
      </c>
      <c r="K97" s="50">
        <v>26243371</v>
      </c>
      <c r="L97" s="73">
        <v>28430310</v>
      </c>
      <c r="M97" s="118"/>
      <c r="N97" s="120">
        <v>26243371</v>
      </c>
      <c r="O97" s="120">
        <v>14339996</v>
      </c>
      <c r="P97" s="120">
        <v>0</v>
      </c>
      <c r="Q97" s="120">
        <v>31011513</v>
      </c>
      <c r="R97" s="120">
        <v>28824574</v>
      </c>
      <c r="S97" s="47"/>
    </row>
    <row r="98" spans="1:19" ht="12.75" customHeight="1" x14ac:dyDescent="0.2">
      <c r="A98" s="501"/>
      <c r="B98" s="501"/>
      <c r="C98" s="53" t="s">
        <v>3</v>
      </c>
      <c r="D98" s="54">
        <v>9</v>
      </c>
      <c r="E98" s="55">
        <v>7027.95</v>
      </c>
      <c r="F98" s="55">
        <v>768.49</v>
      </c>
      <c r="G98" s="55">
        <v>0</v>
      </c>
      <c r="H98" s="55">
        <v>6147.58</v>
      </c>
      <c r="I98" s="55">
        <v>0</v>
      </c>
      <c r="J98" s="55">
        <v>1162</v>
      </c>
      <c r="K98" s="56">
        <v>13944.02</v>
      </c>
      <c r="L98" s="46">
        <v>15106.02</v>
      </c>
      <c r="M98" s="117"/>
      <c r="N98" s="119">
        <v>13944.02</v>
      </c>
      <c r="O98" s="119">
        <v>7796.44</v>
      </c>
      <c r="P98" s="119"/>
      <c r="Q98" s="119">
        <v>16509.38</v>
      </c>
      <c r="R98" s="119">
        <v>15347.38</v>
      </c>
      <c r="S98" s="47"/>
    </row>
    <row r="99" spans="1:19" ht="9" customHeight="1" x14ac:dyDescent="0.2">
      <c r="A99" s="501"/>
      <c r="B99" s="501"/>
      <c r="C99" s="48" t="s">
        <v>4</v>
      </c>
      <c r="D99" s="49">
        <v>10</v>
      </c>
      <c r="E99" s="50">
        <v>13608009</v>
      </c>
      <c r="F99" s="50">
        <v>1488004</v>
      </c>
      <c r="G99" s="50">
        <v>0</v>
      </c>
      <c r="H99" s="50">
        <v>11903375</v>
      </c>
      <c r="I99" s="50">
        <v>0</v>
      </c>
      <c r="J99" s="51">
        <v>2249946</v>
      </c>
      <c r="K99" s="50">
        <v>26999388</v>
      </c>
      <c r="L99" s="73">
        <v>29249333</v>
      </c>
      <c r="M99" s="118"/>
      <c r="N99" s="120">
        <v>26999388</v>
      </c>
      <c r="O99" s="120">
        <v>15096013</v>
      </c>
      <c r="P99" s="120">
        <v>0</v>
      </c>
      <c r="Q99" s="120">
        <v>31966617</v>
      </c>
      <c r="R99" s="120">
        <v>29716671</v>
      </c>
      <c r="S99" s="47"/>
    </row>
    <row r="100" spans="1:19" ht="12.75" customHeight="1" x14ac:dyDescent="0.2">
      <c r="A100" s="501"/>
      <c r="B100" s="501"/>
      <c r="C100" s="53" t="s">
        <v>3</v>
      </c>
      <c r="D100" s="54">
        <v>11</v>
      </c>
      <c r="E100" s="55">
        <v>7387.4</v>
      </c>
      <c r="F100" s="55">
        <v>811.87</v>
      </c>
      <c r="G100" s="55">
        <v>0</v>
      </c>
      <c r="H100" s="55">
        <v>6147.58</v>
      </c>
      <c r="I100" s="55">
        <v>0</v>
      </c>
      <c r="J100" s="55">
        <v>1195.57</v>
      </c>
      <c r="K100" s="56">
        <v>14346.85</v>
      </c>
      <c r="L100" s="46">
        <v>15542.42</v>
      </c>
      <c r="M100" s="117"/>
      <c r="N100" s="119">
        <v>14346.85</v>
      </c>
      <c r="O100" s="119">
        <v>8199.27</v>
      </c>
      <c r="P100" s="119"/>
      <c r="Q100" s="119">
        <v>17018.29</v>
      </c>
      <c r="R100" s="119">
        <v>15822.72</v>
      </c>
      <c r="S100" s="47"/>
    </row>
    <row r="101" spans="1:19" ht="9" customHeight="1" x14ac:dyDescent="0.2">
      <c r="A101" s="501"/>
      <c r="B101" s="501"/>
      <c r="C101" s="48" t="s">
        <v>4</v>
      </c>
      <c r="D101" s="49">
        <v>12</v>
      </c>
      <c r="E101" s="50">
        <v>14304001</v>
      </c>
      <c r="F101" s="50">
        <v>1572000</v>
      </c>
      <c r="G101" s="50">
        <v>0</v>
      </c>
      <c r="H101" s="50">
        <v>11903375</v>
      </c>
      <c r="I101" s="50">
        <v>0</v>
      </c>
      <c r="J101" s="51">
        <v>2314946</v>
      </c>
      <c r="K101" s="50">
        <v>27779375</v>
      </c>
      <c r="L101" s="73">
        <v>30094322</v>
      </c>
      <c r="M101" s="118"/>
      <c r="N101" s="120">
        <v>27779375</v>
      </c>
      <c r="O101" s="120">
        <v>15876001</v>
      </c>
      <c r="P101" s="120">
        <v>0</v>
      </c>
      <c r="Q101" s="120">
        <v>32952004</v>
      </c>
      <c r="R101" s="120">
        <v>30637058</v>
      </c>
      <c r="S101" s="47"/>
    </row>
    <row r="102" spans="1:19" ht="12.75" customHeight="1" x14ac:dyDescent="0.2">
      <c r="A102" s="501"/>
      <c r="B102" s="501"/>
      <c r="C102" s="53" t="s">
        <v>3</v>
      </c>
      <c r="D102" s="54">
        <v>13</v>
      </c>
      <c r="E102" s="55">
        <v>7740.66</v>
      </c>
      <c r="F102" s="55">
        <v>849.06</v>
      </c>
      <c r="G102" s="55">
        <v>0</v>
      </c>
      <c r="H102" s="55">
        <v>6147.58</v>
      </c>
      <c r="I102" s="55">
        <v>0</v>
      </c>
      <c r="J102" s="55">
        <v>1228.1099999999999</v>
      </c>
      <c r="K102" s="56">
        <v>14737.3</v>
      </c>
      <c r="L102" s="46">
        <v>15965.41</v>
      </c>
      <c r="M102" s="117"/>
      <c r="N102" s="119">
        <v>14737.3</v>
      </c>
      <c r="O102" s="119">
        <v>8589.7199999999993</v>
      </c>
      <c r="P102" s="119"/>
      <c r="Q102" s="119">
        <v>17511.560000000001</v>
      </c>
      <c r="R102" s="119">
        <v>16283.45</v>
      </c>
      <c r="S102" s="47"/>
    </row>
    <row r="103" spans="1:19" ht="9" customHeight="1" x14ac:dyDescent="0.2">
      <c r="A103" s="501"/>
      <c r="B103" s="501"/>
      <c r="C103" s="48" t="s">
        <v>4</v>
      </c>
      <c r="D103" s="49">
        <v>14</v>
      </c>
      <c r="E103" s="50">
        <v>14988008</v>
      </c>
      <c r="F103" s="50">
        <v>1644009</v>
      </c>
      <c r="G103" s="50">
        <v>0</v>
      </c>
      <c r="H103" s="50">
        <v>11903375</v>
      </c>
      <c r="I103" s="50">
        <v>0</v>
      </c>
      <c r="J103" s="51">
        <v>2377953</v>
      </c>
      <c r="K103" s="50">
        <v>28535392</v>
      </c>
      <c r="L103" s="73">
        <v>30913344</v>
      </c>
      <c r="M103" s="118"/>
      <c r="N103" s="120">
        <v>28535392</v>
      </c>
      <c r="O103" s="120">
        <v>16632017</v>
      </c>
      <c r="P103" s="120">
        <v>0</v>
      </c>
      <c r="Q103" s="120">
        <v>33907108</v>
      </c>
      <c r="R103" s="120">
        <v>31529156</v>
      </c>
      <c r="S103" s="47"/>
    </row>
    <row r="104" spans="1:19" ht="12.75" customHeight="1" x14ac:dyDescent="0.2">
      <c r="A104" s="501"/>
      <c r="B104" s="501"/>
      <c r="C104" s="53" t="s">
        <v>3</v>
      </c>
      <c r="D104" s="54">
        <v>15</v>
      </c>
      <c r="E104" s="55">
        <v>8155.89</v>
      </c>
      <c r="F104" s="55">
        <v>892.44</v>
      </c>
      <c r="G104" s="55">
        <v>0</v>
      </c>
      <c r="H104" s="55">
        <v>6147.58</v>
      </c>
      <c r="I104" s="55">
        <v>0</v>
      </c>
      <c r="J104" s="55">
        <v>1266.33</v>
      </c>
      <c r="K104" s="56">
        <v>15195.91</v>
      </c>
      <c r="L104" s="46">
        <v>16462.240000000002</v>
      </c>
      <c r="M104" s="117"/>
      <c r="N104" s="119">
        <v>15195.91</v>
      </c>
      <c r="O104" s="119">
        <v>9048.33</v>
      </c>
      <c r="P104" s="119"/>
      <c r="Q104" s="119">
        <v>18090.939999999999</v>
      </c>
      <c r="R104" s="119">
        <v>16824.61</v>
      </c>
      <c r="S104" s="47"/>
    </row>
    <row r="105" spans="1:19" ht="9" customHeight="1" x14ac:dyDescent="0.2">
      <c r="A105" s="501"/>
      <c r="B105" s="501"/>
      <c r="C105" s="48" t="s">
        <v>4</v>
      </c>
      <c r="D105" s="49">
        <v>16</v>
      </c>
      <c r="E105" s="50">
        <v>15792005</v>
      </c>
      <c r="F105" s="50">
        <v>1728005</v>
      </c>
      <c r="G105" s="50">
        <v>0</v>
      </c>
      <c r="H105" s="50">
        <v>11903375</v>
      </c>
      <c r="I105" s="50">
        <v>0</v>
      </c>
      <c r="J105" s="51">
        <v>2451957</v>
      </c>
      <c r="K105" s="50">
        <v>29423385</v>
      </c>
      <c r="L105" s="73">
        <v>31875341</v>
      </c>
      <c r="M105" s="118"/>
      <c r="N105" s="120">
        <v>29423385</v>
      </c>
      <c r="O105" s="120">
        <v>17520010</v>
      </c>
      <c r="P105" s="120">
        <v>0</v>
      </c>
      <c r="Q105" s="120">
        <v>35028944</v>
      </c>
      <c r="R105" s="120">
        <v>32576988</v>
      </c>
      <c r="S105" s="47"/>
    </row>
    <row r="106" spans="1:19" ht="12.75" customHeight="1" x14ac:dyDescent="0.2">
      <c r="A106" s="501"/>
      <c r="B106" s="501"/>
      <c r="C106" s="53" t="s">
        <v>3</v>
      </c>
      <c r="D106" s="54">
        <v>17</v>
      </c>
      <c r="E106" s="55">
        <v>8571.1200000000008</v>
      </c>
      <c r="F106" s="55">
        <v>942.02</v>
      </c>
      <c r="G106" s="55">
        <v>0</v>
      </c>
      <c r="H106" s="55">
        <v>6147.58</v>
      </c>
      <c r="I106" s="55">
        <v>0</v>
      </c>
      <c r="J106" s="55">
        <v>1305.06</v>
      </c>
      <c r="K106" s="56">
        <v>15660.72</v>
      </c>
      <c r="L106" s="46">
        <v>16965.78</v>
      </c>
      <c r="M106" s="117"/>
      <c r="N106" s="119">
        <v>15660.72</v>
      </c>
      <c r="O106" s="119">
        <v>9513.14</v>
      </c>
      <c r="P106" s="119"/>
      <c r="Q106" s="119">
        <v>18678.150000000001</v>
      </c>
      <c r="R106" s="119">
        <v>17373.09</v>
      </c>
      <c r="S106" s="47"/>
    </row>
    <row r="107" spans="1:19" ht="9" customHeight="1" x14ac:dyDescent="0.2">
      <c r="A107" s="501"/>
      <c r="B107" s="501"/>
      <c r="C107" s="48" t="s">
        <v>4</v>
      </c>
      <c r="D107" s="49">
        <v>18</v>
      </c>
      <c r="E107" s="50">
        <v>16596003</v>
      </c>
      <c r="F107" s="50">
        <v>1824005</v>
      </c>
      <c r="G107" s="50">
        <v>0</v>
      </c>
      <c r="H107" s="50">
        <v>11903375</v>
      </c>
      <c r="I107" s="50">
        <v>0</v>
      </c>
      <c r="J107" s="51">
        <v>2526949</v>
      </c>
      <c r="K107" s="50">
        <v>30323382</v>
      </c>
      <c r="L107" s="73">
        <v>32850331</v>
      </c>
      <c r="M107" s="118"/>
      <c r="N107" s="120">
        <v>30323382</v>
      </c>
      <c r="O107" s="120">
        <v>18420008</v>
      </c>
      <c r="P107" s="120">
        <v>0</v>
      </c>
      <c r="Q107" s="120">
        <v>36165942</v>
      </c>
      <c r="R107" s="120">
        <v>33638993</v>
      </c>
      <c r="S107" s="47"/>
    </row>
    <row r="108" spans="1:19" ht="12.75" customHeight="1" x14ac:dyDescent="0.2">
      <c r="A108" s="501"/>
      <c r="B108" s="501"/>
      <c r="C108" s="53" t="s">
        <v>3</v>
      </c>
      <c r="D108" s="54">
        <v>19</v>
      </c>
      <c r="E108" s="55">
        <v>8980.15</v>
      </c>
      <c r="F108" s="55">
        <v>985.4</v>
      </c>
      <c r="G108" s="55">
        <v>0</v>
      </c>
      <c r="H108" s="55">
        <v>6147.58</v>
      </c>
      <c r="I108" s="55">
        <v>0</v>
      </c>
      <c r="J108" s="55">
        <v>1342.76</v>
      </c>
      <c r="K108" s="56">
        <v>16113.13</v>
      </c>
      <c r="L108" s="46">
        <v>17455.89</v>
      </c>
      <c r="M108" s="117"/>
      <c r="N108" s="119">
        <v>16113.13</v>
      </c>
      <c r="O108" s="119">
        <v>9965.5499999999993</v>
      </c>
      <c r="P108" s="119"/>
      <c r="Q108" s="119">
        <v>19249.689999999999</v>
      </c>
      <c r="R108" s="119">
        <v>17906.93</v>
      </c>
      <c r="S108" s="47"/>
    </row>
    <row r="109" spans="1:19" ht="9" customHeight="1" x14ac:dyDescent="0.2">
      <c r="A109" s="501"/>
      <c r="B109" s="501"/>
      <c r="C109" s="48" t="s">
        <v>4</v>
      </c>
      <c r="D109" s="49">
        <v>20</v>
      </c>
      <c r="E109" s="50">
        <v>17387995</v>
      </c>
      <c r="F109" s="50">
        <v>1908000</v>
      </c>
      <c r="G109" s="50">
        <v>0</v>
      </c>
      <c r="H109" s="50">
        <v>11903375</v>
      </c>
      <c r="I109" s="50">
        <v>0</v>
      </c>
      <c r="J109" s="51">
        <v>2599946</v>
      </c>
      <c r="K109" s="50">
        <v>31199370</v>
      </c>
      <c r="L109" s="73">
        <v>33799316</v>
      </c>
      <c r="M109" s="118"/>
      <c r="N109" s="120">
        <v>31199370</v>
      </c>
      <c r="O109" s="120">
        <v>19295995</v>
      </c>
      <c r="P109" s="120">
        <v>0</v>
      </c>
      <c r="Q109" s="120">
        <v>37272597</v>
      </c>
      <c r="R109" s="120">
        <v>34672651</v>
      </c>
      <c r="S109" s="47"/>
    </row>
    <row r="110" spans="1:19" ht="12.75" customHeight="1" x14ac:dyDescent="0.2">
      <c r="A110" s="501"/>
      <c r="B110" s="501"/>
      <c r="C110" s="53" t="s">
        <v>3</v>
      </c>
      <c r="D110" s="54">
        <v>21</v>
      </c>
      <c r="E110" s="55">
        <v>9252.84</v>
      </c>
      <c r="F110" s="55">
        <v>1016.39</v>
      </c>
      <c r="G110" s="55">
        <v>0</v>
      </c>
      <c r="H110" s="55">
        <v>6147.58</v>
      </c>
      <c r="I110" s="55">
        <v>0</v>
      </c>
      <c r="J110" s="55">
        <v>1368.07</v>
      </c>
      <c r="K110" s="56">
        <v>16416.810000000001</v>
      </c>
      <c r="L110" s="46">
        <v>17784.88</v>
      </c>
      <c r="M110" s="117"/>
      <c r="N110" s="119">
        <v>16416.810000000001</v>
      </c>
      <c r="O110" s="119">
        <v>10269.23</v>
      </c>
      <c r="P110" s="119"/>
      <c r="Q110" s="119">
        <v>19633.34</v>
      </c>
      <c r="R110" s="119">
        <v>18265.27</v>
      </c>
      <c r="S110" s="47"/>
    </row>
    <row r="111" spans="1:19" ht="9" customHeight="1" x14ac:dyDescent="0.2">
      <c r="A111" s="501"/>
      <c r="B111" s="501"/>
      <c r="C111" s="48" t="s">
        <v>4</v>
      </c>
      <c r="D111" s="49">
        <v>22</v>
      </c>
      <c r="E111" s="50">
        <v>17915997</v>
      </c>
      <c r="F111" s="50">
        <v>1968005</v>
      </c>
      <c r="G111" s="50">
        <v>0</v>
      </c>
      <c r="H111" s="50">
        <v>11903375</v>
      </c>
      <c r="I111" s="50">
        <v>0</v>
      </c>
      <c r="J111" s="51">
        <v>2648953</v>
      </c>
      <c r="K111" s="50">
        <v>31787377</v>
      </c>
      <c r="L111" s="73">
        <v>34436330</v>
      </c>
      <c r="M111" s="118"/>
      <c r="N111" s="120">
        <v>31787377</v>
      </c>
      <c r="O111" s="120">
        <v>19884002</v>
      </c>
      <c r="P111" s="120">
        <v>0</v>
      </c>
      <c r="Q111" s="120">
        <v>38015447</v>
      </c>
      <c r="R111" s="120">
        <v>35366494</v>
      </c>
      <c r="S111" s="47"/>
    </row>
    <row r="112" spans="1:19" ht="12.75" customHeight="1" x14ac:dyDescent="0.2">
      <c r="A112" s="501"/>
      <c r="B112" s="501"/>
      <c r="C112" s="53" t="s">
        <v>3</v>
      </c>
      <c r="D112" s="54">
        <v>23</v>
      </c>
      <c r="E112" s="55">
        <v>9519.33</v>
      </c>
      <c r="F112" s="55">
        <v>1047.3699999999999</v>
      </c>
      <c r="G112" s="55">
        <v>0</v>
      </c>
      <c r="H112" s="55">
        <v>6147.58</v>
      </c>
      <c r="I112" s="55">
        <v>0</v>
      </c>
      <c r="J112" s="55">
        <v>1392.86</v>
      </c>
      <c r="K112" s="56">
        <v>16714.28</v>
      </c>
      <c r="L112" s="46">
        <v>18107.14</v>
      </c>
      <c r="M112" s="117"/>
      <c r="N112" s="119">
        <v>16714.28</v>
      </c>
      <c r="O112" s="119">
        <v>10566.7</v>
      </c>
      <c r="P112" s="119"/>
      <c r="Q112" s="119">
        <v>20009.150000000001</v>
      </c>
      <c r="R112" s="119">
        <v>18616.29</v>
      </c>
      <c r="S112" s="47"/>
    </row>
    <row r="113" spans="1:19" ht="9" customHeight="1" x14ac:dyDescent="0.2">
      <c r="A113" s="501"/>
      <c r="B113" s="501"/>
      <c r="C113" s="48" t="s">
        <v>4</v>
      </c>
      <c r="D113" s="49">
        <v>23</v>
      </c>
      <c r="E113" s="50">
        <v>18431993</v>
      </c>
      <c r="F113" s="50">
        <v>2027991</v>
      </c>
      <c r="G113" s="50">
        <v>0</v>
      </c>
      <c r="H113" s="50">
        <v>11903375</v>
      </c>
      <c r="I113" s="50">
        <v>0</v>
      </c>
      <c r="J113" s="51">
        <v>2696953</v>
      </c>
      <c r="K113" s="50">
        <v>32363359</v>
      </c>
      <c r="L113" s="73">
        <v>35060312</v>
      </c>
      <c r="M113" s="118"/>
      <c r="N113" s="120">
        <v>32363359</v>
      </c>
      <c r="O113" s="120">
        <v>20459984</v>
      </c>
      <c r="P113" s="120">
        <v>0</v>
      </c>
      <c r="Q113" s="120">
        <v>38743117</v>
      </c>
      <c r="R113" s="120">
        <v>36046164</v>
      </c>
      <c r="S113" s="47"/>
    </row>
    <row r="114" spans="1:19" ht="12.75" customHeight="1" x14ac:dyDescent="0.2">
      <c r="A114" s="501"/>
      <c r="B114" s="501"/>
      <c r="C114" s="53" t="s">
        <v>3</v>
      </c>
      <c r="D114" s="54">
        <v>24</v>
      </c>
      <c r="E114" s="55">
        <v>9792.02</v>
      </c>
      <c r="F114" s="55">
        <v>1072.1600000000001</v>
      </c>
      <c r="G114" s="55">
        <v>0</v>
      </c>
      <c r="H114" s="55">
        <v>6147.58</v>
      </c>
      <c r="I114" s="55">
        <v>0</v>
      </c>
      <c r="J114" s="55">
        <v>1417.65</v>
      </c>
      <c r="K114" s="56">
        <v>17011.759999999998</v>
      </c>
      <c r="L114" s="46">
        <v>18429.41</v>
      </c>
      <c r="M114" s="117"/>
      <c r="N114" s="119">
        <v>17011.759999999998</v>
      </c>
      <c r="O114" s="119">
        <v>10864.18</v>
      </c>
      <c r="P114" s="119"/>
      <c r="Q114" s="119">
        <v>20384.96</v>
      </c>
      <c r="R114" s="119">
        <v>18967.310000000001</v>
      </c>
      <c r="S114" s="47"/>
    </row>
    <row r="115" spans="1:19" ht="9" customHeight="1" x14ac:dyDescent="0.2">
      <c r="A115" s="501"/>
      <c r="B115" s="501"/>
      <c r="C115" s="48" t="s">
        <v>4</v>
      </c>
      <c r="D115" s="49">
        <v>25</v>
      </c>
      <c r="E115" s="50">
        <v>18959995</v>
      </c>
      <c r="F115" s="50">
        <v>2075991</v>
      </c>
      <c r="G115" s="50">
        <v>0</v>
      </c>
      <c r="H115" s="50">
        <v>11903375</v>
      </c>
      <c r="I115" s="50">
        <v>0</v>
      </c>
      <c r="J115" s="51">
        <v>2744953</v>
      </c>
      <c r="K115" s="50">
        <v>32939361</v>
      </c>
      <c r="L115" s="73">
        <v>35684314</v>
      </c>
      <c r="M115" s="118"/>
      <c r="N115" s="120">
        <v>32939361</v>
      </c>
      <c r="O115" s="120">
        <v>21035986</v>
      </c>
      <c r="P115" s="120">
        <v>0</v>
      </c>
      <c r="Q115" s="120">
        <v>39470786</v>
      </c>
      <c r="R115" s="120">
        <v>36725833</v>
      </c>
      <c r="S115" s="47"/>
    </row>
    <row r="116" spans="1:19" ht="12.75" customHeight="1" x14ac:dyDescent="0.2">
      <c r="A116" s="501"/>
      <c r="B116" s="501"/>
      <c r="C116" s="53" t="s">
        <v>3</v>
      </c>
      <c r="D116" s="54">
        <v>26</v>
      </c>
      <c r="E116" s="55">
        <v>10058.51</v>
      </c>
      <c r="F116" s="55">
        <v>1103.1500000000001</v>
      </c>
      <c r="G116" s="55">
        <v>0</v>
      </c>
      <c r="H116" s="55">
        <v>6147.58</v>
      </c>
      <c r="I116" s="55">
        <v>0</v>
      </c>
      <c r="J116" s="55">
        <v>1442.44</v>
      </c>
      <c r="K116" s="56">
        <v>17309.240000000002</v>
      </c>
      <c r="L116" s="46">
        <v>18751.68</v>
      </c>
      <c r="M116" s="117"/>
      <c r="N116" s="119">
        <v>17309.240000000002</v>
      </c>
      <c r="O116" s="119">
        <v>11161.66</v>
      </c>
      <c r="P116" s="119"/>
      <c r="Q116" s="119">
        <v>20760.78</v>
      </c>
      <c r="R116" s="119">
        <v>19318.34</v>
      </c>
      <c r="S116" s="47"/>
    </row>
    <row r="117" spans="1:19" ht="9" customHeight="1" x14ac:dyDescent="0.2">
      <c r="A117" s="501"/>
      <c r="B117" s="501"/>
      <c r="C117" s="48" t="s">
        <v>4</v>
      </c>
      <c r="D117" s="49">
        <v>27</v>
      </c>
      <c r="E117" s="50">
        <v>19475991</v>
      </c>
      <c r="F117" s="50">
        <v>2135996</v>
      </c>
      <c r="G117" s="50">
        <v>0</v>
      </c>
      <c r="H117" s="50">
        <v>11903375</v>
      </c>
      <c r="I117" s="50">
        <v>0</v>
      </c>
      <c r="J117" s="51">
        <v>2792953</v>
      </c>
      <c r="K117" s="50">
        <v>33515362</v>
      </c>
      <c r="L117" s="73">
        <v>36308315</v>
      </c>
      <c r="M117" s="118"/>
      <c r="N117" s="120">
        <v>33515362</v>
      </c>
      <c r="O117" s="120">
        <v>21611987</v>
      </c>
      <c r="P117" s="120">
        <v>0</v>
      </c>
      <c r="Q117" s="120">
        <v>40198475</v>
      </c>
      <c r="R117" s="120">
        <v>37405522</v>
      </c>
      <c r="S117" s="47"/>
    </row>
    <row r="118" spans="1:19" ht="12.75" customHeight="1" x14ac:dyDescent="0.2">
      <c r="A118" s="501"/>
      <c r="B118" s="501"/>
      <c r="C118" s="53" t="s">
        <v>3</v>
      </c>
      <c r="D118" s="54">
        <v>28</v>
      </c>
      <c r="E118" s="55">
        <v>10331.200000000001</v>
      </c>
      <c r="F118" s="55">
        <v>1134.1400000000001</v>
      </c>
      <c r="G118" s="55">
        <v>0</v>
      </c>
      <c r="H118" s="55">
        <v>6147.58</v>
      </c>
      <c r="I118" s="55">
        <v>0</v>
      </c>
      <c r="J118" s="55">
        <v>1467.74</v>
      </c>
      <c r="K118" s="56">
        <v>17612.919999999998</v>
      </c>
      <c r="L118" s="46">
        <v>19080.66</v>
      </c>
      <c r="M118" s="117"/>
      <c r="N118" s="119">
        <v>17612.919999999998</v>
      </c>
      <c r="O118" s="119">
        <v>11465.34</v>
      </c>
      <c r="P118" s="119"/>
      <c r="Q118" s="119">
        <v>21144.42</v>
      </c>
      <c r="R118" s="119">
        <v>19676.68</v>
      </c>
      <c r="S118" s="47"/>
    </row>
    <row r="119" spans="1:19" ht="9" customHeight="1" x14ac:dyDescent="0.2">
      <c r="A119" s="501"/>
      <c r="B119" s="501"/>
      <c r="C119" s="48" t="s">
        <v>4</v>
      </c>
      <c r="D119" s="49">
        <v>29</v>
      </c>
      <c r="E119" s="50">
        <v>20003993</v>
      </c>
      <c r="F119" s="50">
        <v>2196001</v>
      </c>
      <c r="G119" s="50">
        <v>0</v>
      </c>
      <c r="H119" s="50">
        <v>11903375</v>
      </c>
      <c r="I119" s="50">
        <v>0</v>
      </c>
      <c r="J119" s="51">
        <v>2841941</v>
      </c>
      <c r="K119" s="50">
        <v>34103369</v>
      </c>
      <c r="L119" s="73">
        <v>36945310</v>
      </c>
      <c r="M119" s="118"/>
      <c r="N119" s="120">
        <v>34103369</v>
      </c>
      <c r="O119" s="120">
        <v>22199994</v>
      </c>
      <c r="P119" s="120">
        <v>0</v>
      </c>
      <c r="Q119" s="120">
        <v>40941306</v>
      </c>
      <c r="R119" s="120">
        <v>38099365</v>
      </c>
      <c r="S119" s="47"/>
    </row>
    <row r="120" spans="1:19" ht="12.75" customHeight="1" x14ac:dyDescent="0.2">
      <c r="A120" s="501"/>
      <c r="B120" s="501"/>
      <c r="C120" s="53" t="s">
        <v>3</v>
      </c>
      <c r="D120" s="54">
        <v>30</v>
      </c>
      <c r="E120" s="55">
        <v>10603.89</v>
      </c>
      <c r="F120" s="55">
        <v>1165.1300000000001</v>
      </c>
      <c r="G120" s="55">
        <v>0</v>
      </c>
      <c r="H120" s="55">
        <v>6147.58</v>
      </c>
      <c r="I120" s="55">
        <v>0</v>
      </c>
      <c r="J120" s="55">
        <v>1493.05</v>
      </c>
      <c r="K120" s="56">
        <v>17916.599999999999</v>
      </c>
      <c r="L120" s="46">
        <v>19409.650000000001</v>
      </c>
      <c r="M120" s="117"/>
      <c r="N120" s="119">
        <v>17916.599999999999</v>
      </c>
      <c r="O120" s="119">
        <v>11769.02</v>
      </c>
      <c r="P120" s="119"/>
      <c r="Q120" s="119">
        <v>21528.07</v>
      </c>
      <c r="R120" s="119">
        <v>20035.02</v>
      </c>
      <c r="S120" s="47"/>
    </row>
    <row r="121" spans="1:19" ht="9" customHeight="1" x14ac:dyDescent="0.2">
      <c r="A121" s="501"/>
      <c r="B121" s="501"/>
      <c r="C121" s="48" t="s">
        <v>4</v>
      </c>
      <c r="D121" s="49">
        <v>31</v>
      </c>
      <c r="E121" s="50">
        <v>20531994</v>
      </c>
      <c r="F121" s="50">
        <v>2256006</v>
      </c>
      <c r="G121" s="50">
        <v>0</v>
      </c>
      <c r="H121" s="50">
        <v>11903375</v>
      </c>
      <c r="I121" s="50">
        <v>0</v>
      </c>
      <c r="J121" s="51">
        <v>2890948</v>
      </c>
      <c r="K121" s="50">
        <v>34691375</v>
      </c>
      <c r="L121" s="73">
        <v>37582323</v>
      </c>
      <c r="M121" s="118"/>
      <c r="N121" s="120">
        <v>34691375</v>
      </c>
      <c r="O121" s="120">
        <v>22788000</v>
      </c>
      <c r="P121" s="120">
        <v>0</v>
      </c>
      <c r="Q121" s="120">
        <v>41684156</v>
      </c>
      <c r="R121" s="120">
        <v>38793208</v>
      </c>
      <c r="S121" s="47"/>
    </row>
    <row r="122" spans="1:19" ht="12.75" customHeight="1" x14ac:dyDescent="0.2">
      <c r="A122" s="501"/>
      <c r="B122" s="501"/>
      <c r="C122" s="53" t="s">
        <v>3</v>
      </c>
      <c r="D122" s="54">
        <v>32</v>
      </c>
      <c r="E122" s="55">
        <v>10870.38</v>
      </c>
      <c r="F122" s="55">
        <v>1189.92</v>
      </c>
      <c r="G122" s="55">
        <v>0</v>
      </c>
      <c r="H122" s="55">
        <v>6147.58</v>
      </c>
      <c r="I122" s="55">
        <v>0</v>
      </c>
      <c r="J122" s="55">
        <v>1517.32</v>
      </c>
      <c r="K122" s="56">
        <v>18207.88</v>
      </c>
      <c r="L122" s="46">
        <v>19725.2</v>
      </c>
      <c r="M122" s="117"/>
      <c r="N122" s="119">
        <v>18207.88</v>
      </c>
      <c r="O122" s="119">
        <v>12060.3</v>
      </c>
      <c r="P122" s="119"/>
      <c r="Q122" s="119">
        <v>21896.05</v>
      </c>
      <c r="R122" s="119">
        <v>20378.73</v>
      </c>
      <c r="S122" s="47"/>
    </row>
    <row r="123" spans="1:19" ht="9" customHeight="1" x14ac:dyDescent="0.2">
      <c r="A123" s="501"/>
      <c r="B123" s="501"/>
      <c r="C123" s="48" t="s">
        <v>4</v>
      </c>
      <c r="D123" s="49">
        <v>33</v>
      </c>
      <c r="E123" s="50">
        <v>21047991</v>
      </c>
      <c r="F123" s="50">
        <v>2304006</v>
      </c>
      <c r="G123" s="50">
        <v>0</v>
      </c>
      <c r="H123" s="50">
        <v>11903375</v>
      </c>
      <c r="I123" s="50">
        <v>0</v>
      </c>
      <c r="J123" s="51">
        <v>2937941</v>
      </c>
      <c r="K123" s="50">
        <v>35255372</v>
      </c>
      <c r="L123" s="73">
        <v>38193313</v>
      </c>
      <c r="M123" s="118"/>
      <c r="N123" s="120">
        <v>35255372</v>
      </c>
      <c r="O123" s="120">
        <v>23351997</v>
      </c>
      <c r="P123" s="120">
        <v>0</v>
      </c>
      <c r="Q123" s="120">
        <v>42396665</v>
      </c>
      <c r="R123" s="120">
        <v>39458724</v>
      </c>
      <c r="S123" s="47"/>
    </row>
    <row r="124" spans="1:19" ht="12.75" customHeight="1" x14ac:dyDescent="0.2">
      <c r="A124" s="501"/>
      <c r="B124" s="501"/>
      <c r="C124" s="53" t="s">
        <v>3</v>
      </c>
      <c r="D124" s="54">
        <v>34</v>
      </c>
      <c r="E124" s="55">
        <v>11136.88</v>
      </c>
      <c r="F124" s="55">
        <v>1220.9000000000001</v>
      </c>
      <c r="G124" s="55">
        <v>0</v>
      </c>
      <c r="H124" s="55">
        <v>6147.58</v>
      </c>
      <c r="I124" s="55">
        <v>0</v>
      </c>
      <c r="J124" s="55">
        <v>1542.11</v>
      </c>
      <c r="K124" s="56">
        <v>18505.36</v>
      </c>
      <c r="L124" s="46">
        <v>20047.47</v>
      </c>
      <c r="M124" s="117"/>
      <c r="N124" s="119">
        <v>18505.36</v>
      </c>
      <c r="O124" s="119">
        <v>12357.78</v>
      </c>
      <c r="P124" s="119"/>
      <c r="Q124" s="119">
        <v>22271.87</v>
      </c>
      <c r="R124" s="119">
        <v>20729.759999999998</v>
      </c>
      <c r="S124" s="47"/>
    </row>
    <row r="125" spans="1:19" ht="9" customHeight="1" x14ac:dyDescent="0.2">
      <c r="A125" s="501"/>
      <c r="B125" s="501"/>
      <c r="C125" s="48" t="s">
        <v>4</v>
      </c>
      <c r="D125" s="49">
        <v>35</v>
      </c>
      <c r="E125" s="50">
        <v>21564007</v>
      </c>
      <c r="F125" s="50">
        <v>2363992</v>
      </c>
      <c r="G125" s="50">
        <v>0</v>
      </c>
      <c r="H125" s="50">
        <v>11903375</v>
      </c>
      <c r="I125" s="50">
        <v>0</v>
      </c>
      <c r="J125" s="51">
        <v>2985941</v>
      </c>
      <c r="K125" s="50">
        <v>35831373</v>
      </c>
      <c r="L125" s="73">
        <v>38817315</v>
      </c>
      <c r="M125" s="118"/>
      <c r="N125" s="120">
        <v>35831373</v>
      </c>
      <c r="O125" s="120">
        <v>23927999</v>
      </c>
      <c r="P125" s="120">
        <v>0</v>
      </c>
      <c r="Q125" s="120">
        <v>43124354</v>
      </c>
      <c r="R125" s="120">
        <v>40138412</v>
      </c>
      <c r="S125" s="47"/>
    </row>
    <row r="126" spans="1:19" ht="12.75" customHeight="1" x14ac:dyDescent="0.2">
      <c r="A126" s="501"/>
      <c r="B126" s="501"/>
      <c r="C126" s="53" t="s">
        <v>3</v>
      </c>
      <c r="D126" s="54">
        <v>36</v>
      </c>
      <c r="E126" s="55">
        <v>11409.57</v>
      </c>
      <c r="F126" s="55">
        <v>1251.8900000000001</v>
      </c>
      <c r="G126" s="55">
        <v>0</v>
      </c>
      <c r="H126" s="55">
        <v>6147.58</v>
      </c>
      <c r="I126" s="55">
        <v>0</v>
      </c>
      <c r="J126" s="55">
        <v>1567.42</v>
      </c>
      <c r="K126" s="56">
        <v>18809.04</v>
      </c>
      <c r="L126" s="46">
        <v>20376.46</v>
      </c>
      <c r="M126" s="117"/>
      <c r="N126" s="119">
        <v>18809.04</v>
      </c>
      <c r="O126" s="119">
        <v>12661.46</v>
      </c>
      <c r="P126" s="119"/>
      <c r="Q126" s="119">
        <v>22655.52</v>
      </c>
      <c r="R126" s="119">
        <v>21088.1</v>
      </c>
      <c r="S126" s="47"/>
    </row>
    <row r="127" spans="1:19" ht="9" customHeight="1" x14ac:dyDescent="0.2">
      <c r="A127" s="501"/>
      <c r="B127" s="501"/>
      <c r="C127" s="48" t="s">
        <v>4</v>
      </c>
      <c r="D127" s="49">
        <v>37</v>
      </c>
      <c r="E127" s="50">
        <v>22092008</v>
      </c>
      <c r="F127" s="50">
        <v>2423997</v>
      </c>
      <c r="G127" s="50">
        <v>0</v>
      </c>
      <c r="H127" s="50">
        <v>11903375</v>
      </c>
      <c r="I127" s="50">
        <v>0</v>
      </c>
      <c r="J127" s="51">
        <v>3034948</v>
      </c>
      <c r="K127" s="50">
        <v>36419380</v>
      </c>
      <c r="L127" s="73">
        <v>39454328</v>
      </c>
      <c r="M127" s="118"/>
      <c r="N127" s="120">
        <v>36419380</v>
      </c>
      <c r="O127" s="120">
        <v>24516005</v>
      </c>
      <c r="P127" s="120">
        <v>0</v>
      </c>
      <c r="Q127" s="120">
        <v>43867204</v>
      </c>
      <c r="R127" s="120">
        <v>40832255</v>
      </c>
      <c r="S127" s="47"/>
    </row>
    <row r="128" spans="1:19" ht="12.75" customHeight="1" x14ac:dyDescent="0.2">
      <c r="A128" s="501"/>
      <c r="B128" s="501"/>
      <c r="C128" s="53" t="s">
        <v>3</v>
      </c>
      <c r="D128" s="54">
        <v>38</v>
      </c>
      <c r="E128" s="55">
        <v>11676.06</v>
      </c>
      <c r="F128" s="55">
        <v>1282.8800000000001</v>
      </c>
      <c r="G128" s="55">
        <v>0</v>
      </c>
      <c r="H128" s="55">
        <v>6147.58</v>
      </c>
      <c r="I128" s="55">
        <v>0</v>
      </c>
      <c r="J128" s="55">
        <v>1592.21</v>
      </c>
      <c r="K128" s="56">
        <v>19106.52</v>
      </c>
      <c r="L128" s="46">
        <v>20698.73</v>
      </c>
      <c r="M128" s="117"/>
      <c r="N128" s="119">
        <v>19106.52</v>
      </c>
      <c r="O128" s="119">
        <v>12958.94</v>
      </c>
      <c r="P128" s="119"/>
      <c r="Q128" s="119">
        <v>23031.34</v>
      </c>
      <c r="R128" s="119">
        <v>21439.13</v>
      </c>
      <c r="S128" s="47"/>
    </row>
    <row r="129" spans="1:19" ht="9" customHeight="1" x14ac:dyDescent="0.2">
      <c r="A129" s="501"/>
      <c r="B129" s="501"/>
      <c r="C129" s="48" t="s">
        <v>4</v>
      </c>
      <c r="D129" s="49">
        <v>39</v>
      </c>
      <c r="E129" s="50">
        <v>22608005</v>
      </c>
      <c r="F129" s="50">
        <v>2484002</v>
      </c>
      <c r="G129" s="50">
        <v>0</v>
      </c>
      <c r="H129" s="50">
        <v>11903375</v>
      </c>
      <c r="I129" s="50">
        <v>0</v>
      </c>
      <c r="J129" s="51">
        <v>3082948</v>
      </c>
      <c r="K129" s="50">
        <v>36995381</v>
      </c>
      <c r="L129" s="73">
        <v>40078330</v>
      </c>
      <c r="M129" s="118"/>
      <c r="N129" s="120">
        <v>36995381</v>
      </c>
      <c r="O129" s="120">
        <v>25092007</v>
      </c>
      <c r="P129" s="120">
        <v>0</v>
      </c>
      <c r="Q129" s="120">
        <v>44594893</v>
      </c>
      <c r="R129" s="120">
        <v>41511944</v>
      </c>
      <c r="S129" s="47"/>
    </row>
    <row r="130" spans="1:19" ht="12.75" customHeight="1" x14ac:dyDescent="0.2">
      <c r="A130" s="501"/>
      <c r="B130" s="501"/>
      <c r="C130" s="53" t="s">
        <v>3</v>
      </c>
      <c r="D130" s="54">
        <v>40</v>
      </c>
      <c r="E130" s="55">
        <v>11948.75</v>
      </c>
      <c r="F130" s="55">
        <v>1313.87</v>
      </c>
      <c r="G130" s="55">
        <v>0</v>
      </c>
      <c r="H130" s="55">
        <v>6147.58</v>
      </c>
      <c r="I130" s="55">
        <v>0</v>
      </c>
      <c r="J130" s="55">
        <v>1617.52</v>
      </c>
      <c r="K130" s="56">
        <v>19410.2</v>
      </c>
      <c r="L130" s="46">
        <v>21027.72</v>
      </c>
      <c r="M130" s="117"/>
      <c r="N130" s="119">
        <v>19410.2</v>
      </c>
      <c r="O130" s="119">
        <v>13262.62</v>
      </c>
      <c r="P130" s="119"/>
      <c r="Q130" s="119">
        <v>23414.99</v>
      </c>
      <c r="R130" s="119">
        <v>21797.47</v>
      </c>
      <c r="S130" s="47"/>
    </row>
    <row r="131" spans="1:19" ht="9" customHeight="1" x14ac:dyDescent="0.2">
      <c r="A131" s="502"/>
      <c r="B131" s="502"/>
      <c r="C131" s="58"/>
      <c r="D131" s="59"/>
      <c r="E131" s="61">
        <v>23136006</v>
      </c>
      <c r="F131" s="61">
        <v>2544007</v>
      </c>
      <c r="G131" s="61">
        <v>0</v>
      </c>
      <c r="H131" s="61">
        <v>11903375</v>
      </c>
      <c r="I131" s="61">
        <v>0</v>
      </c>
      <c r="J131" s="60">
        <v>3131955</v>
      </c>
      <c r="K131" s="61">
        <v>37583388</v>
      </c>
      <c r="L131" s="73">
        <v>40715343</v>
      </c>
      <c r="M131" s="118"/>
      <c r="N131" s="120">
        <v>37583388</v>
      </c>
      <c r="O131" s="120">
        <v>25680013</v>
      </c>
      <c r="P131" s="120">
        <v>0</v>
      </c>
      <c r="Q131" s="120">
        <v>45337743</v>
      </c>
      <c r="R131" s="120">
        <v>42205787</v>
      </c>
      <c r="S131" s="47"/>
    </row>
    <row r="132" spans="1:19" ht="12.75" customHeight="1" x14ac:dyDescent="0.2">
      <c r="A132" s="492">
        <v>33543</v>
      </c>
      <c r="B132" s="492">
        <v>33969</v>
      </c>
      <c r="C132" s="42" t="s">
        <v>3</v>
      </c>
      <c r="D132" s="43">
        <v>0</v>
      </c>
      <c r="E132" s="44">
        <v>5751.26</v>
      </c>
      <c r="F132" s="44">
        <v>632.14</v>
      </c>
      <c r="G132" s="44">
        <v>0</v>
      </c>
      <c r="H132" s="44">
        <v>6384.11</v>
      </c>
      <c r="I132" s="44">
        <v>0</v>
      </c>
      <c r="J132" s="44">
        <v>1063.96</v>
      </c>
      <c r="K132" s="45">
        <v>12767.51</v>
      </c>
      <c r="L132" s="46">
        <v>13831.47</v>
      </c>
      <c r="M132" s="117"/>
      <c r="N132" s="119">
        <v>12767.51</v>
      </c>
      <c r="O132" s="119">
        <v>6383.4</v>
      </c>
      <c r="P132" s="119"/>
      <c r="Q132" s="119">
        <v>14980.48</v>
      </c>
      <c r="R132" s="119">
        <v>13916.52</v>
      </c>
      <c r="S132" s="47"/>
    </row>
    <row r="133" spans="1:19" ht="9" customHeight="1" x14ac:dyDescent="0.2">
      <c r="A133" s="525"/>
      <c r="B133" s="525"/>
      <c r="C133" s="48" t="s">
        <v>4</v>
      </c>
      <c r="D133" s="49">
        <v>2</v>
      </c>
      <c r="E133" s="50">
        <v>11135992</v>
      </c>
      <c r="F133" s="50">
        <v>1223994</v>
      </c>
      <c r="G133" s="50">
        <v>0</v>
      </c>
      <c r="H133" s="50">
        <v>12361361</v>
      </c>
      <c r="I133" s="50">
        <v>0</v>
      </c>
      <c r="J133" s="51">
        <v>2060114</v>
      </c>
      <c r="K133" s="50">
        <v>24721347</v>
      </c>
      <c r="L133" s="73">
        <v>26781460</v>
      </c>
      <c r="M133" s="118"/>
      <c r="N133" s="120">
        <v>24721347</v>
      </c>
      <c r="O133" s="120">
        <v>12359986</v>
      </c>
      <c r="P133" s="120">
        <v>0</v>
      </c>
      <c r="Q133" s="120">
        <v>29006254</v>
      </c>
      <c r="R133" s="120">
        <v>26946140</v>
      </c>
      <c r="S133" s="47"/>
    </row>
    <row r="134" spans="1:19" ht="12.75" customHeight="1" x14ac:dyDescent="0.2">
      <c r="A134" s="500">
        <v>33543</v>
      </c>
      <c r="B134" s="500">
        <v>33969</v>
      </c>
      <c r="C134" s="53" t="s">
        <v>3</v>
      </c>
      <c r="D134" s="54">
        <v>3</v>
      </c>
      <c r="E134" s="55">
        <v>6061.14</v>
      </c>
      <c r="F134" s="55">
        <v>663.13</v>
      </c>
      <c r="G134" s="55">
        <v>0</v>
      </c>
      <c r="H134" s="55">
        <v>6384.11</v>
      </c>
      <c r="I134" s="55">
        <v>0</v>
      </c>
      <c r="J134" s="55">
        <v>1092.3699999999999</v>
      </c>
      <c r="K134" s="56">
        <v>13108.38</v>
      </c>
      <c r="L134" s="46">
        <v>14200.75</v>
      </c>
      <c r="M134" s="117"/>
      <c r="N134" s="119">
        <v>13108.38</v>
      </c>
      <c r="O134" s="119">
        <v>6724.27</v>
      </c>
      <c r="P134" s="119"/>
      <c r="Q134" s="119">
        <v>15411.12</v>
      </c>
      <c r="R134" s="119">
        <v>14318.75</v>
      </c>
      <c r="S134" s="47"/>
    </row>
    <row r="135" spans="1:19" ht="9" customHeight="1" x14ac:dyDescent="0.2">
      <c r="A135" s="500"/>
      <c r="B135" s="500"/>
      <c r="C135" s="48" t="s">
        <v>4</v>
      </c>
      <c r="D135" s="49">
        <v>4</v>
      </c>
      <c r="E135" s="50">
        <v>11736004</v>
      </c>
      <c r="F135" s="50">
        <v>1283999</v>
      </c>
      <c r="G135" s="50">
        <v>0</v>
      </c>
      <c r="H135" s="50">
        <v>12361361</v>
      </c>
      <c r="I135" s="50">
        <v>0</v>
      </c>
      <c r="J135" s="51">
        <v>2115123</v>
      </c>
      <c r="K135" s="50">
        <v>25381363</v>
      </c>
      <c r="L135" s="73">
        <v>27496486</v>
      </c>
      <c r="M135" s="118"/>
      <c r="N135" s="120">
        <v>25381363</v>
      </c>
      <c r="O135" s="120">
        <v>13020002</v>
      </c>
      <c r="P135" s="120">
        <v>0</v>
      </c>
      <c r="Q135" s="120">
        <v>29840089</v>
      </c>
      <c r="R135" s="120">
        <v>27724966</v>
      </c>
      <c r="S135" s="47"/>
    </row>
    <row r="136" spans="1:19" ht="12.75" customHeight="1" x14ac:dyDescent="0.2">
      <c r="A136" s="501"/>
      <c r="B136" s="501"/>
      <c r="C136" s="53" t="s">
        <v>3</v>
      </c>
      <c r="D136" s="54">
        <v>5</v>
      </c>
      <c r="E136" s="55">
        <v>6371.01</v>
      </c>
      <c r="F136" s="55">
        <v>700.32</v>
      </c>
      <c r="G136" s="55">
        <v>0</v>
      </c>
      <c r="H136" s="55">
        <v>6384.11</v>
      </c>
      <c r="I136" s="55">
        <v>0</v>
      </c>
      <c r="J136" s="55">
        <v>1121.29</v>
      </c>
      <c r="K136" s="56">
        <v>13455.44</v>
      </c>
      <c r="L136" s="46">
        <v>14576.73</v>
      </c>
      <c r="M136" s="117"/>
      <c r="N136" s="119">
        <v>13455.44</v>
      </c>
      <c r="O136" s="119">
        <v>7071.33</v>
      </c>
      <c r="P136" s="119"/>
      <c r="Q136" s="119">
        <v>15849.57</v>
      </c>
      <c r="R136" s="119">
        <v>14728.28</v>
      </c>
      <c r="S136" s="47"/>
    </row>
    <row r="137" spans="1:19" ht="9" customHeight="1" x14ac:dyDescent="0.2">
      <c r="A137" s="501"/>
      <c r="B137" s="501"/>
      <c r="C137" s="48" t="s">
        <v>4</v>
      </c>
      <c r="D137" s="49">
        <v>6</v>
      </c>
      <c r="E137" s="50">
        <v>12335996</v>
      </c>
      <c r="F137" s="50">
        <v>1356009</v>
      </c>
      <c r="G137" s="50">
        <v>0</v>
      </c>
      <c r="H137" s="50">
        <v>12361361</v>
      </c>
      <c r="I137" s="50">
        <v>0</v>
      </c>
      <c r="J137" s="51">
        <v>2171120</v>
      </c>
      <c r="K137" s="50">
        <v>26053365</v>
      </c>
      <c r="L137" s="73">
        <v>28224485</v>
      </c>
      <c r="M137" s="118"/>
      <c r="N137" s="120">
        <v>26053365</v>
      </c>
      <c r="O137" s="120">
        <v>13692004</v>
      </c>
      <c r="P137" s="120">
        <v>0</v>
      </c>
      <c r="Q137" s="120">
        <v>30689047</v>
      </c>
      <c r="R137" s="120">
        <v>28517927</v>
      </c>
      <c r="S137" s="47"/>
    </row>
    <row r="138" spans="1:19" ht="12.75" customHeight="1" x14ac:dyDescent="0.2">
      <c r="A138" s="501"/>
      <c r="B138" s="501"/>
      <c r="C138" s="53" t="s">
        <v>3</v>
      </c>
      <c r="D138" s="54">
        <v>7</v>
      </c>
      <c r="E138" s="55">
        <v>6674.69</v>
      </c>
      <c r="F138" s="55">
        <v>731.3</v>
      </c>
      <c r="G138" s="55">
        <v>0</v>
      </c>
      <c r="H138" s="55">
        <v>6384.11</v>
      </c>
      <c r="I138" s="55">
        <v>0</v>
      </c>
      <c r="J138" s="55">
        <v>1149.18</v>
      </c>
      <c r="K138" s="56">
        <v>13790.1</v>
      </c>
      <c r="L138" s="46">
        <v>14939.28</v>
      </c>
      <c r="M138" s="117"/>
      <c r="N138" s="119">
        <v>13790.1</v>
      </c>
      <c r="O138" s="119">
        <v>7405.99</v>
      </c>
      <c r="P138" s="119"/>
      <c r="Q138" s="119">
        <v>16272.36</v>
      </c>
      <c r="R138" s="119">
        <v>15123.18</v>
      </c>
      <c r="S138" s="47"/>
    </row>
    <row r="139" spans="1:19" ht="9" customHeight="1" x14ac:dyDescent="0.2">
      <c r="A139" s="501"/>
      <c r="B139" s="501"/>
      <c r="C139" s="48" t="s">
        <v>4</v>
      </c>
      <c r="D139" s="49">
        <v>8</v>
      </c>
      <c r="E139" s="50">
        <v>12924002</v>
      </c>
      <c r="F139" s="50">
        <v>1415994</v>
      </c>
      <c r="G139" s="50">
        <v>0</v>
      </c>
      <c r="H139" s="50">
        <v>12361361</v>
      </c>
      <c r="I139" s="50">
        <v>0</v>
      </c>
      <c r="J139" s="51">
        <v>2225123</v>
      </c>
      <c r="K139" s="50">
        <v>26701357</v>
      </c>
      <c r="L139" s="73">
        <v>28926480</v>
      </c>
      <c r="M139" s="118"/>
      <c r="N139" s="120">
        <v>26701357</v>
      </c>
      <c r="O139" s="120">
        <v>14339996</v>
      </c>
      <c r="P139" s="120">
        <v>0</v>
      </c>
      <c r="Q139" s="120">
        <v>31507682</v>
      </c>
      <c r="R139" s="120">
        <v>29282560</v>
      </c>
      <c r="S139" s="47"/>
    </row>
    <row r="140" spans="1:19" ht="12.75" customHeight="1" x14ac:dyDescent="0.2">
      <c r="A140" s="501"/>
      <c r="B140" s="501"/>
      <c r="C140" s="53" t="s">
        <v>3</v>
      </c>
      <c r="D140" s="54">
        <v>9</v>
      </c>
      <c r="E140" s="55">
        <v>7027.95</v>
      </c>
      <c r="F140" s="55">
        <v>768.49</v>
      </c>
      <c r="G140" s="55">
        <v>0</v>
      </c>
      <c r="H140" s="55">
        <v>6384.11</v>
      </c>
      <c r="I140" s="55">
        <v>0</v>
      </c>
      <c r="J140" s="55">
        <v>1181.71</v>
      </c>
      <c r="K140" s="56">
        <v>14180.55</v>
      </c>
      <c r="L140" s="46">
        <v>15362.26</v>
      </c>
      <c r="M140" s="117"/>
      <c r="N140" s="119">
        <v>14180.55</v>
      </c>
      <c r="O140" s="119">
        <v>7796.44</v>
      </c>
      <c r="P140" s="119"/>
      <c r="Q140" s="119">
        <v>16765.62</v>
      </c>
      <c r="R140" s="119">
        <v>15583.91</v>
      </c>
      <c r="S140" s="47"/>
    </row>
    <row r="141" spans="1:19" ht="9" customHeight="1" x14ac:dyDescent="0.2">
      <c r="A141" s="501"/>
      <c r="B141" s="501"/>
      <c r="C141" s="48" t="s">
        <v>4</v>
      </c>
      <c r="D141" s="49">
        <v>10</v>
      </c>
      <c r="E141" s="50">
        <v>13608009</v>
      </c>
      <c r="F141" s="50">
        <v>1488004</v>
      </c>
      <c r="G141" s="50">
        <v>0</v>
      </c>
      <c r="H141" s="50">
        <v>12361361</v>
      </c>
      <c r="I141" s="50">
        <v>0</v>
      </c>
      <c r="J141" s="51">
        <v>2288110</v>
      </c>
      <c r="K141" s="50">
        <v>27457374</v>
      </c>
      <c r="L141" s="73">
        <v>29745483</v>
      </c>
      <c r="M141" s="118"/>
      <c r="N141" s="120">
        <v>27457374</v>
      </c>
      <c r="O141" s="120">
        <v>15096013</v>
      </c>
      <c r="P141" s="120">
        <v>0</v>
      </c>
      <c r="Q141" s="120">
        <v>32462767</v>
      </c>
      <c r="R141" s="120">
        <v>30174657</v>
      </c>
      <c r="S141" s="47"/>
    </row>
    <row r="142" spans="1:19" ht="12.75" customHeight="1" x14ac:dyDescent="0.2">
      <c r="A142" s="501"/>
      <c r="B142" s="501"/>
      <c r="C142" s="53" t="s">
        <v>3</v>
      </c>
      <c r="D142" s="54">
        <v>11</v>
      </c>
      <c r="E142" s="55">
        <v>7387.4</v>
      </c>
      <c r="F142" s="55">
        <v>811.87</v>
      </c>
      <c r="G142" s="55">
        <v>0</v>
      </c>
      <c r="H142" s="55">
        <v>6384.11</v>
      </c>
      <c r="I142" s="55">
        <v>0</v>
      </c>
      <c r="J142" s="55">
        <v>1215.28</v>
      </c>
      <c r="K142" s="56">
        <v>14583.38</v>
      </c>
      <c r="L142" s="46">
        <v>15798.66</v>
      </c>
      <c r="M142" s="117"/>
      <c r="N142" s="119">
        <v>14583.38</v>
      </c>
      <c r="O142" s="119">
        <v>8199.27</v>
      </c>
      <c r="P142" s="119"/>
      <c r="Q142" s="119">
        <v>17274.53</v>
      </c>
      <c r="R142" s="119">
        <v>16059.25</v>
      </c>
      <c r="S142" s="47"/>
    </row>
    <row r="143" spans="1:19" ht="9" customHeight="1" x14ac:dyDescent="0.2">
      <c r="A143" s="501"/>
      <c r="B143" s="501"/>
      <c r="C143" s="48" t="s">
        <v>4</v>
      </c>
      <c r="D143" s="49">
        <v>12</v>
      </c>
      <c r="E143" s="50">
        <v>14304001</v>
      </c>
      <c r="F143" s="50">
        <v>1572000</v>
      </c>
      <c r="G143" s="50">
        <v>0</v>
      </c>
      <c r="H143" s="50">
        <v>12361361</v>
      </c>
      <c r="I143" s="50">
        <v>0</v>
      </c>
      <c r="J143" s="51">
        <v>2353110</v>
      </c>
      <c r="K143" s="50">
        <v>28237361</v>
      </c>
      <c r="L143" s="73">
        <v>30590471</v>
      </c>
      <c r="M143" s="118"/>
      <c r="N143" s="120">
        <v>28237361</v>
      </c>
      <c r="O143" s="120">
        <v>15876001</v>
      </c>
      <c r="P143" s="120">
        <v>0</v>
      </c>
      <c r="Q143" s="120">
        <v>33448154</v>
      </c>
      <c r="R143" s="120">
        <v>31095044</v>
      </c>
      <c r="S143" s="47"/>
    </row>
    <row r="144" spans="1:19" ht="12.75" customHeight="1" x14ac:dyDescent="0.2">
      <c r="A144" s="501"/>
      <c r="B144" s="501"/>
      <c r="C144" s="53" t="s">
        <v>3</v>
      </c>
      <c r="D144" s="54">
        <v>13</v>
      </c>
      <c r="E144" s="55">
        <v>7740.66</v>
      </c>
      <c r="F144" s="55">
        <v>849.06</v>
      </c>
      <c r="G144" s="55">
        <v>0</v>
      </c>
      <c r="H144" s="55">
        <v>6384.11</v>
      </c>
      <c r="I144" s="55">
        <v>0</v>
      </c>
      <c r="J144" s="55">
        <v>1247.82</v>
      </c>
      <c r="K144" s="56">
        <v>14973.83</v>
      </c>
      <c r="L144" s="46">
        <v>16221.65</v>
      </c>
      <c r="M144" s="117"/>
      <c r="N144" s="119">
        <v>14973.83</v>
      </c>
      <c r="O144" s="119">
        <v>8589.7199999999993</v>
      </c>
      <c r="P144" s="119"/>
      <c r="Q144" s="119">
        <v>17767.8</v>
      </c>
      <c r="R144" s="119">
        <v>16519.98</v>
      </c>
      <c r="S144" s="47"/>
    </row>
    <row r="145" spans="1:19" ht="9" customHeight="1" x14ac:dyDescent="0.2">
      <c r="A145" s="501"/>
      <c r="B145" s="501"/>
      <c r="C145" s="48" t="s">
        <v>4</v>
      </c>
      <c r="D145" s="49">
        <v>14</v>
      </c>
      <c r="E145" s="50">
        <v>14988008</v>
      </c>
      <c r="F145" s="50">
        <v>1644009</v>
      </c>
      <c r="G145" s="50">
        <v>0</v>
      </c>
      <c r="H145" s="50">
        <v>12361361</v>
      </c>
      <c r="I145" s="50">
        <v>0</v>
      </c>
      <c r="J145" s="51">
        <v>2416116</v>
      </c>
      <c r="K145" s="50">
        <v>28993378</v>
      </c>
      <c r="L145" s="73">
        <v>31409494</v>
      </c>
      <c r="M145" s="118"/>
      <c r="N145" s="120">
        <v>28993378</v>
      </c>
      <c r="O145" s="120">
        <v>16632017</v>
      </c>
      <c r="P145" s="120">
        <v>0</v>
      </c>
      <c r="Q145" s="120">
        <v>34403258</v>
      </c>
      <c r="R145" s="120">
        <v>31987142</v>
      </c>
      <c r="S145" s="47"/>
    </row>
    <row r="146" spans="1:19" ht="12.75" customHeight="1" x14ac:dyDescent="0.2">
      <c r="A146" s="501"/>
      <c r="B146" s="501"/>
      <c r="C146" s="53" t="s">
        <v>3</v>
      </c>
      <c r="D146" s="54">
        <v>15</v>
      </c>
      <c r="E146" s="55">
        <v>8155.89</v>
      </c>
      <c r="F146" s="55">
        <v>892.44</v>
      </c>
      <c r="G146" s="55">
        <v>0</v>
      </c>
      <c r="H146" s="55">
        <v>6384.11</v>
      </c>
      <c r="I146" s="55">
        <v>0</v>
      </c>
      <c r="J146" s="55">
        <v>1286.04</v>
      </c>
      <c r="K146" s="56">
        <v>15432.44</v>
      </c>
      <c r="L146" s="46">
        <v>16718.48</v>
      </c>
      <c r="M146" s="117"/>
      <c r="N146" s="119">
        <v>15432.44</v>
      </c>
      <c r="O146" s="119">
        <v>9048.33</v>
      </c>
      <c r="P146" s="119"/>
      <c r="Q146" s="119">
        <v>18347.18</v>
      </c>
      <c r="R146" s="119">
        <v>17061.14</v>
      </c>
      <c r="S146" s="47"/>
    </row>
    <row r="147" spans="1:19" ht="9" customHeight="1" x14ac:dyDescent="0.2">
      <c r="A147" s="501"/>
      <c r="B147" s="501"/>
      <c r="C147" s="48" t="s">
        <v>4</v>
      </c>
      <c r="D147" s="49">
        <v>16</v>
      </c>
      <c r="E147" s="50">
        <v>15792005</v>
      </c>
      <c r="F147" s="50">
        <v>1728005</v>
      </c>
      <c r="G147" s="50">
        <v>0</v>
      </c>
      <c r="H147" s="50">
        <v>12361361</v>
      </c>
      <c r="I147" s="50">
        <v>0</v>
      </c>
      <c r="J147" s="51">
        <v>2490121</v>
      </c>
      <c r="K147" s="50">
        <v>29881371</v>
      </c>
      <c r="L147" s="73">
        <v>32371491</v>
      </c>
      <c r="M147" s="118"/>
      <c r="N147" s="120">
        <v>29881371</v>
      </c>
      <c r="O147" s="120">
        <v>17520010</v>
      </c>
      <c r="P147" s="120">
        <v>0</v>
      </c>
      <c r="Q147" s="120">
        <v>35525094</v>
      </c>
      <c r="R147" s="120">
        <v>33034974</v>
      </c>
      <c r="S147" s="47"/>
    </row>
    <row r="148" spans="1:19" ht="12.75" customHeight="1" x14ac:dyDescent="0.2">
      <c r="A148" s="501"/>
      <c r="B148" s="501"/>
      <c r="C148" s="53" t="s">
        <v>3</v>
      </c>
      <c r="D148" s="54">
        <v>17</v>
      </c>
      <c r="E148" s="55">
        <v>8571.1200000000008</v>
      </c>
      <c r="F148" s="55">
        <v>942.02</v>
      </c>
      <c r="G148" s="55">
        <v>0</v>
      </c>
      <c r="H148" s="55">
        <v>6384.11</v>
      </c>
      <c r="I148" s="55">
        <v>0</v>
      </c>
      <c r="J148" s="55">
        <v>1324.77</v>
      </c>
      <c r="K148" s="56">
        <v>15897.25</v>
      </c>
      <c r="L148" s="46">
        <v>17222.02</v>
      </c>
      <c r="M148" s="117"/>
      <c r="N148" s="119">
        <v>15897.25</v>
      </c>
      <c r="O148" s="119">
        <v>9513.14</v>
      </c>
      <c r="P148" s="119"/>
      <c r="Q148" s="119">
        <v>18934.39</v>
      </c>
      <c r="R148" s="119">
        <v>17609.62</v>
      </c>
      <c r="S148" s="47"/>
    </row>
    <row r="149" spans="1:19" ht="9" customHeight="1" x14ac:dyDescent="0.2">
      <c r="A149" s="501"/>
      <c r="B149" s="501"/>
      <c r="C149" s="48" t="s">
        <v>4</v>
      </c>
      <c r="D149" s="49">
        <v>18</v>
      </c>
      <c r="E149" s="50">
        <v>16596003</v>
      </c>
      <c r="F149" s="50">
        <v>1824005</v>
      </c>
      <c r="G149" s="50">
        <v>0</v>
      </c>
      <c r="H149" s="50">
        <v>12361361</v>
      </c>
      <c r="I149" s="50">
        <v>0</v>
      </c>
      <c r="J149" s="51">
        <v>2565112</v>
      </c>
      <c r="K149" s="50">
        <v>30781368</v>
      </c>
      <c r="L149" s="73">
        <v>33346481</v>
      </c>
      <c r="M149" s="118"/>
      <c r="N149" s="120">
        <v>30781368</v>
      </c>
      <c r="O149" s="120">
        <v>18420008</v>
      </c>
      <c r="P149" s="120">
        <v>0</v>
      </c>
      <c r="Q149" s="120">
        <v>36662091</v>
      </c>
      <c r="R149" s="120">
        <v>34096979</v>
      </c>
      <c r="S149" s="47"/>
    </row>
    <row r="150" spans="1:19" ht="12.75" customHeight="1" x14ac:dyDescent="0.2">
      <c r="A150" s="501"/>
      <c r="B150" s="501"/>
      <c r="C150" s="53" t="s">
        <v>3</v>
      </c>
      <c r="D150" s="54">
        <v>19</v>
      </c>
      <c r="E150" s="55">
        <v>8980.15</v>
      </c>
      <c r="F150" s="55">
        <v>985.4</v>
      </c>
      <c r="G150" s="55">
        <v>0</v>
      </c>
      <c r="H150" s="55">
        <v>6384.11</v>
      </c>
      <c r="I150" s="55">
        <v>0</v>
      </c>
      <c r="J150" s="55">
        <v>1362.47</v>
      </c>
      <c r="K150" s="56">
        <v>16349.66</v>
      </c>
      <c r="L150" s="46">
        <v>17712.13</v>
      </c>
      <c r="M150" s="117"/>
      <c r="N150" s="119">
        <v>16349.66</v>
      </c>
      <c r="O150" s="119">
        <v>9965.5499999999993</v>
      </c>
      <c r="P150" s="119"/>
      <c r="Q150" s="119">
        <v>19505.93</v>
      </c>
      <c r="R150" s="119">
        <v>18143.46</v>
      </c>
      <c r="S150" s="47"/>
    </row>
    <row r="151" spans="1:19" ht="9" customHeight="1" x14ac:dyDescent="0.2">
      <c r="A151" s="501"/>
      <c r="B151" s="501"/>
      <c r="C151" s="48" t="s">
        <v>4</v>
      </c>
      <c r="D151" s="49">
        <v>20</v>
      </c>
      <c r="E151" s="50">
        <v>17387995</v>
      </c>
      <c r="F151" s="50">
        <v>1908000</v>
      </c>
      <c r="G151" s="50">
        <v>0</v>
      </c>
      <c r="H151" s="50">
        <v>12361361</v>
      </c>
      <c r="I151" s="50">
        <v>0</v>
      </c>
      <c r="J151" s="51">
        <v>2638110</v>
      </c>
      <c r="K151" s="50">
        <v>31657356</v>
      </c>
      <c r="L151" s="73">
        <v>34295466</v>
      </c>
      <c r="M151" s="118"/>
      <c r="N151" s="120">
        <v>31657356</v>
      </c>
      <c r="O151" s="120">
        <v>19295995</v>
      </c>
      <c r="P151" s="120">
        <v>0</v>
      </c>
      <c r="Q151" s="120">
        <v>37768747</v>
      </c>
      <c r="R151" s="120">
        <v>35130637</v>
      </c>
      <c r="S151" s="47"/>
    </row>
    <row r="152" spans="1:19" ht="12.75" customHeight="1" x14ac:dyDescent="0.2">
      <c r="A152" s="501"/>
      <c r="B152" s="501"/>
      <c r="C152" s="53" t="s">
        <v>3</v>
      </c>
      <c r="D152" s="54">
        <v>21</v>
      </c>
      <c r="E152" s="55">
        <v>9252.84</v>
      </c>
      <c r="F152" s="55">
        <v>1016.39</v>
      </c>
      <c r="G152" s="55">
        <v>0</v>
      </c>
      <c r="H152" s="55">
        <v>6384.11</v>
      </c>
      <c r="I152" s="55">
        <v>0</v>
      </c>
      <c r="J152" s="55">
        <v>1387.78</v>
      </c>
      <c r="K152" s="56">
        <v>16653.34</v>
      </c>
      <c r="L152" s="46">
        <v>18041.12</v>
      </c>
      <c r="M152" s="117"/>
      <c r="N152" s="119">
        <v>16653.34</v>
      </c>
      <c r="O152" s="119">
        <v>10269.23</v>
      </c>
      <c r="P152" s="119"/>
      <c r="Q152" s="119">
        <v>19889.580000000002</v>
      </c>
      <c r="R152" s="119">
        <v>18501.8</v>
      </c>
      <c r="S152" s="47"/>
    </row>
    <row r="153" spans="1:19" ht="9" customHeight="1" x14ac:dyDescent="0.2">
      <c r="A153" s="501"/>
      <c r="B153" s="501"/>
      <c r="C153" s="48" t="s">
        <v>4</v>
      </c>
      <c r="D153" s="49">
        <v>22</v>
      </c>
      <c r="E153" s="50">
        <v>17915997</v>
      </c>
      <c r="F153" s="50">
        <v>1968005</v>
      </c>
      <c r="G153" s="50">
        <v>0</v>
      </c>
      <c r="H153" s="50">
        <v>12361361</v>
      </c>
      <c r="I153" s="50">
        <v>0</v>
      </c>
      <c r="J153" s="51">
        <v>2687117</v>
      </c>
      <c r="K153" s="50">
        <v>32245363</v>
      </c>
      <c r="L153" s="73">
        <v>34932479</v>
      </c>
      <c r="M153" s="118"/>
      <c r="N153" s="120">
        <v>32245363</v>
      </c>
      <c r="O153" s="120">
        <v>19884002</v>
      </c>
      <c r="P153" s="120">
        <v>0</v>
      </c>
      <c r="Q153" s="120">
        <v>38511597</v>
      </c>
      <c r="R153" s="120">
        <v>35824480</v>
      </c>
      <c r="S153" s="47"/>
    </row>
    <row r="154" spans="1:19" ht="12.75" customHeight="1" x14ac:dyDescent="0.2">
      <c r="A154" s="501"/>
      <c r="B154" s="501"/>
      <c r="C154" s="53" t="s">
        <v>3</v>
      </c>
      <c r="D154" s="54">
        <v>23</v>
      </c>
      <c r="E154" s="55">
        <v>9519.33</v>
      </c>
      <c r="F154" s="55">
        <v>1047.3699999999999</v>
      </c>
      <c r="G154" s="55">
        <v>0</v>
      </c>
      <c r="H154" s="55">
        <v>6384.11</v>
      </c>
      <c r="I154" s="55">
        <v>0</v>
      </c>
      <c r="J154" s="55">
        <v>1412.57</v>
      </c>
      <c r="K154" s="56">
        <v>16950.810000000001</v>
      </c>
      <c r="L154" s="46">
        <v>18363.38</v>
      </c>
      <c r="M154" s="117"/>
      <c r="N154" s="119">
        <v>16950.810000000001</v>
      </c>
      <c r="O154" s="119">
        <v>10566.7</v>
      </c>
      <c r="P154" s="119"/>
      <c r="Q154" s="119">
        <v>20265.39</v>
      </c>
      <c r="R154" s="119">
        <v>18852.82</v>
      </c>
      <c r="S154" s="47"/>
    </row>
    <row r="155" spans="1:19" ht="9" customHeight="1" x14ac:dyDescent="0.2">
      <c r="A155" s="501"/>
      <c r="B155" s="501"/>
      <c r="C155" s="48" t="s">
        <v>4</v>
      </c>
      <c r="D155" s="49">
        <v>23</v>
      </c>
      <c r="E155" s="50">
        <v>18431993</v>
      </c>
      <c r="F155" s="50">
        <v>2027991</v>
      </c>
      <c r="G155" s="50">
        <v>0</v>
      </c>
      <c r="H155" s="50">
        <v>12361361</v>
      </c>
      <c r="I155" s="50">
        <v>0</v>
      </c>
      <c r="J155" s="51">
        <v>2735117</v>
      </c>
      <c r="K155" s="50">
        <v>32821345</v>
      </c>
      <c r="L155" s="73">
        <v>35556462</v>
      </c>
      <c r="M155" s="118"/>
      <c r="N155" s="120">
        <v>32821345</v>
      </c>
      <c r="O155" s="120">
        <v>20459984</v>
      </c>
      <c r="P155" s="120">
        <v>0</v>
      </c>
      <c r="Q155" s="120">
        <v>39239267</v>
      </c>
      <c r="R155" s="120">
        <v>36504150</v>
      </c>
      <c r="S155" s="47"/>
    </row>
    <row r="156" spans="1:19" ht="12.75" customHeight="1" x14ac:dyDescent="0.2">
      <c r="A156" s="501"/>
      <c r="B156" s="501"/>
      <c r="C156" s="53" t="s">
        <v>3</v>
      </c>
      <c r="D156" s="54">
        <v>24</v>
      </c>
      <c r="E156" s="55">
        <v>9792.02</v>
      </c>
      <c r="F156" s="55">
        <v>1072.1600000000001</v>
      </c>
      <c r="G156" s="55">
        <v>0</v>
      </c>
      <c r="H156" s="55">
        <v>6384.11</v>
      </c>
      <c r="I156" s="55">
        <v>0</v>
      </c>
      <c r="J156" s="55">
        <v>1437.36</v>
      </c>
      <c r="K156" s="56">
        <v>17248.29</v>
      </c>
      <c r="L156" s="46">
        <v>18685.650000000001</v>
      </c>
      <c r="M156" s="117"/>
      <c r="N156" s="119">
        <v>17248.29</v>
      </c>
      <c r="O156" s="119">
        <v>10864.18</v>
      </c>
      <c r="P156" s="119"/>
      <c r="Q156" s="119">
        <v>20641.2</v>
      </c>
      <c r="R156" s="119">
        <v>19203.84</v>
      </c>
      <c r="S156" s="47"/>
    </row>
    <row r="157" spans="1:19" ht="9" customHeight="1" x14ac:dyDescent="0.2">
      <c r="A157" s="501"/>
      <c r="B157" s="501"/>
      <c r="C157" s="48" t="s">
        <v>4</v>
      </c>
      <c r="D157" s="49">
        <v>25</v>
      </c>
      <c r="E157" s="50">
        <v>18959995</v>
      </c>
      <c r="F157" s="50">
        <v>2075991</v>
      </c>
      <c r="G157" s="50">
        <v>0</v>
      </c>
      <c r="H157" s="50">
        <v>12361361</v>
      </c>
      <c r="I157" s="50">
        <v>0</v>
      </c>
      <c r="J157" s="51">
        <v>2783117</v>
      </c>
      <c r="K157" s="50">
        <v>33397346</v>
      </c>
      <c r="L157" s="73">
        <v>36180464</v>
      </c>
      <c r="M157" s="118"/>
      <c r="N157" s="120">
        <v>33397346</v>
      </c>
      <c r="O157" s="120">
        <v>21035986</v>
      </c>
      <c r="P157" s="120">
        <v>0</v>
      </c>
      <c r="Q157" s="120">
        <v>39966936</v>
      </c>
      <c r="R157" s="120">
        <v>37183819</v>
      </c>
      <c r="S157" s="47"/>
    </row>
    <row r="158" spans="1:19" ht="12.75" customHeight="1" x14ac:dyDescent="0.2">
      <c r="A158" s="501"/>
      <c r="B158" s="501"/>
      <c r="C158" s="53" t="s">
        <v>3</v>
      </c>
      <c r="D158" s="54">
        <v>26</v>
      </c>
      <c r="E158" s="55">
        <v>10058.51</v>
      </c>
      <c r="F158" s="55">
        <v>1103.1500000000001</v>
      </c>
      <c r="G158" s="55">
        <v>0</v>
      </c>
      <c r="H158" s="55">
        <v>6384.11</v>
      </c>
      <c r="I158" s="55">
        <v>0</v>
      </c>
      <c r="J158" s="55">
        <v>1462.15</v>
      </c>
      <c r="K158" s="56">
        <v>17545.77</v>
      </c>
      <c r="L158" s="46">
        <v>19007.919999999998</v>
      </c>
      <c r="M158" s="117"/>
      <c r="N158" s="119">
        <v>17545.77</v>
      </c>
      <c r="O158" s="119">
        <v>11161.66</v>
      </c>
      <c r="P158" s="119"/>
      <c r="Q158" s="119">
        <v>21017.02</v>
      </c>
      <c r="R158" s="119">
        <v>19554.87</v>
      </c>
      <c r="S158" s="47"/>
    </row>
    <row r="159" spans="1:19" ht="9" customHeight="1" x14ac:dyDescent="0.2">
      <c r="A159" s="501"/>
      <c r="B159" s="501"/>
      <c r="C159" s="48" t="s">
        <v>4</v>
      </c>
      <c r="D159" s="49">
        <v>27</v>
      </c>
      <c r="E159" s="50">
        <v>19475991</v>
      </c>
      <c r="F159" s="50">
        <v>2135996</v>
      </c>
      <c r="G159" s="50">
        <v>0</v>
      </c>
      <c r="H159" s="50">
        <v>12361361</v>
      </c>
      <c r="I159" s="50">
        <v>0</v>
      </c>
      <c r="J159" s="51">
        <v>2831117</v>
      </c>
      <c r="K159" s="50">
        <v>33973348</v>
      </c>
      <c r="L159" s="73">
        <v>36804465</v>
      </c>
      <c r="M159" s="118"/>
      <c r="N159" s="120">
        <v>33973348</v>
      </c>
      <c r="O159" s="120">
        <v>21611987</v>
      </c>
      <c r="P159" s="120">
        <v>0</v>
      </c>
      <c r="Q159" s="120">
        <v>40694625</v>
      </c>
      <c r="R159" s="120">
        <v>37863508</v>
      </c>
      <c r="S159" s="47"/>
    </row>
    <row r="160" spans="1:19" ht="12.75" customHeight="1" x14ac:dyDescent="0.2">
      <c r="A160" s="501"/>
      <c r="B160" s="501"/>
      <c r="C160" s="53" t="s">
        <v>3</v>
      </c>
      <c r="D160" s="54">
        <v>28</v>
      </c>
      <c r="E160" s="55">
        <v>10331.200000000001</v>
      </c>
      <c r="F160" s="55">
        <v>1134.1400000000001</v>
      </c>
      <c r="G160" s="55">
        <v>0</v>
      </c>
      <c r="H160" s="55">
        <v>6384.11</v>
      </c>
      <c r="I160" s="55">
        <v>0</v>
      </c>
      <c r="J160" s="55">
        <v>1487.45</v>
      </c>
      <c r="K160" s="56">
        <v>17849.45</v>
      </c>
      <c r="L160" s="46">
        <v>19336.900000000001</v>
      </c>
      <c r="M160" s="117"/>
      <c r="N160" s="119">
        <v>17849.45</v>
      </c>
      <c r="O160" s="119">
        <v>11465.34</v>
      </c>
      <c r="P160" s="119"/>
      <c r="Q160" s="119">
        <v>21400.66</v>
      </c>
      <c r="R160" s="119">
        <v>19913.21</v>
      </c>
      <c r="S160" s="47"/>
    </row>
    <row r="161" spans="1:19" ht="9" customHeight="1" x14ac:dyDescent="0.2">
      <c r="A161" s="501"/>
      <c r="B161" s="501"/>
      <c r="C161" s="48" t="s">
        <v>4</v>
      </c>
      <c r="D161" s="49">
        <v>29</v>
      </c>
      <c r="E161" s="50">
        <v>20003993</v>
      </c>
      <c r="F161" s="50">
        <v>2196001</v>
      </c>
      <c r="G161" s="50">
        <v>0</v>
      </c>
      <c r="H161" s="50">
        <v>12361361</v>
      </c>
      <c r="I161" s="50">
        <v>0</v>
      </c>
      <c r="J161" s="51">
        <v>2880105</v>
      </c>
      <c r="K161" s="50">
        <v>34561355</v>
      </c>
      <c r="L161" s="73">
        <v>37441459</v>
      </c>
      <c r="M161" s="118"/>
      <c r="N161" s="120">
        <v>34561355</v>
      </c>
      <c r="O161" s="120">
        <v>22199994</v>
      </c>
      <c r="P161" s="120">
        <v>0</v>
      </c>
      <c r="Q161" s="120">
        <v>41437456</v>
      </c>
      <c r="R161" s="120">
        <v>38557351</v>
      </c>
      <c r="S161" s="47"/>
    </row>
    <row r="162" spans="1:19" ht="12.75" customHeight="1" x14ac:dyDescent="0.2">
      <c r="A162" s="501"/>
      <c r="B162" s="501"/>
      <c r="C162" s="53" t="s">
        <v>3</v>
      </c>
      <c r="D162" s="54">
        <v>30</v>
      </c>
      <c r="E162" s="55">
        <v>10603.89</v>
      </c>
      <c r="F162" s="55">
        <v>1165.1300000000001</v>
      </c>
      <c r="G162" s="55">
        <v>0</v>
      </c>
      <c r="H162" s="55">
        <v>6384.11</v>
      </c>
      <c r="I162" s="55">
        <v>0</v>
      </c>
      <c r="J162" s="55">
        <v>1512.76</v>
      </c>
      <c r="K162" s="56">
        <v>18153.13</v>
      </c>
      <c r="L162" s="46">
        <v>19665.89</v>
      </c>
      <c r="M162" s="117"/>
      <c r="N162" s="119">
        <v>18153.13</v>
      </c>
      <c r="O162" s="119">
        <v>11769.02</v>
      </c>
      <c r="P162" s="119"/>
      <c r="Q162" s="119">
        <v>21784.31</v>
      </c>
      <c r="R162" s="119">
        <v>20271.55</v>
      </c>
      <c r="S162" s="47"/>
    </row>
    <row r="163" spans="1:19" ht="9" customHeight="1" x14ac:dyDescent="0.2">
      <c r="A163" s="501"/>
      <c r="B163" s="501"/>
      <c r="C163" s="48" t="s">
        <v>4</v>
      </c>
      <c r="D163" s="49">
        <v>31</v>
      </c>
      <c r="E163" s="50">
        <v>20531994</v>
      </c>
      <c r="F163" s="50">
        <v>2256006</v>
      </c>
      <c r="G163" s="50">
        <v>0</v>
      </c>
      <c r="H163" s="50">
        <v>12361361</v>
      </c>
      <c r="I163" s="50">
        <v>0</v>
      </c>
      <c r="J163" s="51">
        <v>2929112</v>
      </c>
      <c r="K163" s="50">
        <v>35149361</v>
      </c>
      <c r="L163" s="73">
        <v>38078473</v>
      </c>
      <c r="M163" s="118"/>
      <c r="N163" s="120">
        <v>35149361</v>
      </c>
      <c r="O163" s="120">
        <v>22788000</v>
      </c>
      <c r="P163" s="120">
        <v>0</v>
      </c>
      <c r="Q163" s="120">
        <v>42180306</v>
      </c>
      <c r="R163" s="120">
        <v>39251194</v>
      </c>
      <c r="S163" s="47"/>
    </row>
    <row r="164" spans="1:19" ht="12.75" customHeight="1" x14ac:dyDescent="0.2">
      <c r="A164" s="501"/>
      <c r="B164" s="501"/>
      <c r="C164" s="53" t="s">
        <v>3</v>
      </c>
      <c r="D164" s="54">
        <v>32</v>
      </c>
      <c r="E164" s="55">
        <v>10870.38</v>
      </c>
      <c r="F164" s="55">
        <v>1189.92</v>
      </c>
      <c r="G164" s="55">
        <v>0</v>
      </c>
      <c r="H164" s="55">
        <v>6384.11</v>
      </c>
      <c r="I164" s="55">
        <v>0</v>
      </c>
      <c r="J164" s="55">
        <v>1537.03</v>
      </c>
      <c r="K164" s="56">
        <v>18444.41</v>
      </c>
      <c r="L164" s="46">
        <v>19981.439999999999</v>
      </c>
      <c r="M164" s="117"/>
      <c r="N164" s="119">
        <v>18444.41</v>
      </c>
      <c r="O164" s="119">
        <v>12060.3</v>
      </c>
      <c r="P164" s="119"/>
      <c r="Q164" s="119">
        <v>22152.29</v>
      </c>
      <c r="R164" s="119">
        <v>20615.259999999998</v>
      </c>
      <c r="S164" s="47"/>
    </row>
    <row r="165" spans="1:19" ht="9" customHeight="1" x14ac:dyDescent="0.2">
      <c r="A165" s="501"/>
      <c r="B165" s="501"/>
      <c r="C165" s="48" t="s">
        <v>4</v>
      </c>
      <c r="D165" s="49">
        <v>33</v>
      </c>
      <c r="E165" s="50">
        <v>21047991</v>
      </c>
      <c r="F165" s="50">
        <v>2304006</v>
      </c>
      <c r="G165" s="50">
        <v>0</v>
      </c>
      <c r="H165" s="50">
        <v>12361361</v>
      </c>
      <c r="I165" s="50">
        <v>0</v>
      </c>
      <c r="J165" s="51">
        <v>2976105</v>
      </c>
      <c r="K165" s="50">
        <v>35713358</v>
      </c>
      <c r="L165" s="73">
        <v>38689463</v>
      </c>
      <c r="M165" s="118"/>
      <c r="N165" s="120">
        <v>35713358</v>
      </c>
      <c r="O165" s="120">
        <v>23351997</v>
      </c>
      <c r="P165" s="120">
        <v>0</v>
      </c>
      <c r="Q165" s="120">
        <v>42892815</v>
      </c>
      <c r="R165" s="120">
        <v>39916709</v>
      </c>
      <c r="S165" s="47"/>
    </row>
    <row r="166" spans="1:19" ht="12.75" customHeight="1" x14ac:dyDescent="0.2">
      <c r="A166" s="501"/>
      <c r="B166" s="501"/>
      <c r="C166" s="53" t="s">
        <v>3</v>
      </c>
      <c r="D166" s="54">
        <v>34</v>
      </c>
      <c r="E166" s="55">
        <v>11136.88</v>
      </c>
      <c r="F166" s="55">
        <v>1220.9000000000001</v>
      </c>
      <c r="G166" s="55">
        <v>0</v>
      </c>
      <c r="H166" s="55">
        <v>6384.11</v>
      </c>
      <c r="I166" s="55">
        <v>0</v>
      </c>
      <c r="J166" s="55">
        <v>1561.82</v>
      </c>
      <c r="K166" s="56">
        <v>18741.89</v>
      </c>
      <c r="L166" s="46">
        <v>20303.71</v>
      </c>
      <c r="M166" s="117"/>
      <c r="N166" s="119">
        <v>18741.89</v>
      </c>
      <c r="O166" s="119">
        <v>12357.78</v>
      </c>
      <c r="P166" s="119"/>
      <c r="Q166" s="119">
        <v>22528.11</v>
      </c>
      <c r="R166" s="119">
        <v>20966.29</v>
      </c>
      <c r="S166" s="47"/>
    </row>
    <row r="167" spans="1:19" ht="9" customHeight="1" x14ac:dyDescent="0.2">
      <c r="A167" s="501"/>
      <c r="B167" s="501"/>
      <c r="C167" s="48" t="s">
        <v>4</v>
      </c>
      <c r="D167" s="49">
        <v>35</v>
      </c>
      <c r="E167" s="50">
        <v>21564007</v>
      </c>
      <c r="F167" s="50">
        <v>2363992</v>
      </c>
      <c r="G167" s="50">
        <v>0</v>
      </c>
      <c r="H167" s="50">
        <v>12361361</v>
      </c>
      <c r="I167" s="50">
        <v>0</v>
      </c>
      <c r="J167" s="51">
        <v>3024105</v>
      </c>
      <c r="K167" s="50">
        <v>36289359</v>
      </c>
      <c r="L167" s="73">
        <v>39313465</v>
      </c>
      <c r="M167" s="118"/>
      <c r="N167" s="120">
        <v>36289359</v>
      </c>
      <c r="O167" s="120">
        <v>23927999</v>
      </c>
      <c r="P167" s="120">
        <v>0</v>
      </c>
      <c r="Q167" s="120">
        <v>43620504</v>
      </c>
      <c r="R167" s="120">
        <v>40596398</v>
      </c>
      <c r="S167" s="47"/>
    </row>
    <row r="168" spans="1:19" ht="12.75" customHeight="1" x14ac:dyDescent="0.2">
      <c r="A168" s="501"/>
      <c r="B168" s="501"/>
      <c r="C168" s="53" t="s">
        <v>3</v>
      </c>
      <c r="D168" s="54">
        <v>36</v>
      </c>
      <c r="E168" s="55">
        <v>11409.57</v>
      </c>
      <c r="F168" s="55">
        <v>1251.8900000000001</v>
      </c>
      <c r="G168" s="55">
        <v>0</v>
      </c>
      <c r="H168" s="55">
        <v>6384.11</v>
      </c>
      <c r="I168" s="55">
        <v>0</v>
      </c>
      <c r="J168" s="55">
        <v>1587.13</v>
      </c>
      <c r="K168" s="56">
        <v>19045.57</v>
      </c>
      <c r="L168" s="46">
        <v>20632.7</v>
      </c>
      <c r="M168" s="117"/>
      <c r="N168" s="119">
        <v>19045.57</v>
      </c>
      <c r="O168" s="119">
        <v>12661.46</v>
      </c>
      <c r="P168" s="119"/>
      <c r="Q168" s="119">
        <v>22911.759999999998</v>
      </c>
      <c r="R168" s="119">
        <v>21324.63</v>
      </c>
      <c r="S168" s="47"/>
    </row>
    <row r="169" spans="1:19" ht="9" customHeight="1" x14ac:dyDescent="0.2">
      <c r="A169" s="501"/>
      <c r="B169" s="501"/>
      <c r="C169" s="48" t="s">
        <v>4</v>
      </c>
      <c r="D169" s="49">
        <v>37</v>
      </c>
      <c r="E169" s="50">
        <v>22092008</v>
      </c>
      <c r="F169" s="50">
        <v>2423997</v>
      </c>
      <c r="G169" s="50">
        <v>0</v>
      </c>
      <c r="H169" s="50">
        <v>12361361</v>
      </c>
      <c r="I169" s="50">
        <v>0</v>
      </c>
      <c r="J169" s="51">
        <v>3073112</v>
      </c>
      <c r="K169" s="50">
        <v>36877366</v>
      </c>
      <c r="L169" s="73">
        <v>39950478</v>
      </c>
      <c r="M169" s="118"/>
      <c r="N169" s="120">
        <v>36877366</v>
      </c>
      <c r="O169" s="120">
        <v>24516005</v>
      </c>
      <c r="P169" s="120">
        <v>0</v>
      </c>
      <c r="Q169" s="120">
        <v>44363354</v>
      </c>
      <c r="R169" s="120">
        <v>41290241</v>
      </c>
      <c r="S169" s="47"/>
    </row>
    <row r="170" spans="1:19" ht="12.75" customHeight="1" x14ac:dyDescent="0.2">
      <c r="A170" s="501"/>
      <c r="B170" s="501"/>
      <c r="C170" s="53" t="s">
        <v>3</v>
      </c>
      <c r="D170" s="54">
        <v>38</v>
      </c>
      <c r="E170" s="55">
        <v>11676.06</v>
      </c>
      <c r="F170" s="55">
        <v>1282.8800000000001</v>
      </c>
      <c r="G170" s="55">
        <v>0</v>
      </c>
      <c r="H170" s="55">
        <v>6384.11</v>
      </c>
      <c r="I170" s="55">
        <v>0</v>
      </c>
      <c r="J170" s="55">
        <v>1611.92</v>
      </c>
      <c r="K170" s="56">
        <v>19343.05</v>
      </c>
      <c r="L170" s="46">
        <v>20954.97</v>
      </c>
      <c r="M170" s="117"/>
      <c r="N170" s="119">
        <v>19343.05</v>
      </c>
      <c r="O170" s="119">
        <v>12958.94</v>
      </c>
      <c r="P170" s="119"/>
      <c r="Q170" s="119">
        <v>23287.58</v>
      </c>
      <c r="R170" s="119">
        <v>21675.66</v>
      </c>
      <c r="S170" s="47"/>
    </row>
    <row r="171" spans="1:19" ht="9" customHeight="1" x14ac:dyDescent="0.2">
      <c r="A171" s="501"/>
      <c r="B171" s="501"/>
      <c r="C171" s="48" t="s">
        <v>4</v>
      </c>
      <c r="D171" s="49">
        <v>39</v>
      </c>
      <c r="E171" s="50">
        <v>22608005</v>
      </c>
      <c r="F171" s="50">
        <v>2484002</v>
      </c>
      <c r="G171" s="50">
        <v>0</v>
      </c>
      <c r="H171" s="50">
        <v>12361361</v>
      </c>
      <c r="I171" s="50">
        <v>0</v>
      </c>
      <c r="J171" s="51">
        <v>3121112</v>
      </c>
      <c r="K171" s="50">
        <v>37453367</v>
      </c>
      <c r="L171" s="73">
        <v>40574480</v>
      </c>
      <c r="M171" s="118"/>
      <c r="N171" s="120">
        <v>37453367</v>
      </c>
      <c r="O171" s="120">
        <v>25092007</v>
      </c>
      <c r="P171" s="120">
        <v>0</v>
      </c>
      <c r="Q171" s="120">
        <v>45091043</v>
      </c>
      <c r="R171" s="120">
        <v>41969930</v>
      </c>
      <c r="S171" s="47"/>
    </row>
    <row r="172" spans="1:19" ht="12.75" customHeight="1" x14ac:dyDescent="0.2">
      <c r="A172" s="501"/>
      <c r="B172" s="501"/>
      <c r="C172" s="53" t="s">
        <v>3</v>
      </c>
      <c r="D172" s="54">
        <v>40</v>
      </c>
      <c r="E172" s="55">
        <v>11948.75</v>
      </c>
      <c r="F172" s="55">
        <v>1313.87</v>
      </c>
      <c r="G172" s="55">
        <v>0</v>
      </c>
      <c r="H172" s="55">
        <v>6384.11</v>
      </c>
      <c r="I172" s="55">
        <v>0</v>
      </c>
      <c r="J172" s="55">
        <v>1637.23</v>
      </c>
      <c r="K172" s="56">
        <v>19646.73</v>
      </c>
      <c r="L172" s="46">
        <v>21283.96</v>
      </c>
      <c r="M172" s="117"/>
      <c r="N172" s="119">
        <v>19646.73</v>
      </c>
      <c r="O172" s="119">
        <v>13262.62</v>
      </c>
      <c r="P172" s="119"/>
      <c r="Q172" s="119">
        <v>23671.23</v>
      </c>
      <c r="R172" s="119">
        <v>22034</v>
      </c>
      <c r="S172" s="47"/>
    </row>
    <row r="173" spans="1:19" ht="9" customHeight="1" x14ac:dyDescent="0.2">
      <c r="A173" s="502"/>
      <c r="B173" s="502"/>
      <c r="C173" s="58"/>
      <c r="D173" s="59"/>
      <c r="E173" s="61">
        <v>23136006</v>
      </c>
      <c r="F173" s="61">
        <v>2544007</v>
      </c>
      <c r="G173" s="61">
        <v>0</v>
      </c>
      <c r="H173" s="61">
        <v>12361361</v>
      </c>
      <c r="I173" s="61">
        <v>0</v>
      </c>
      <c r="J173" s="60">
        <v>3170119</v>
      </c>
      <c r="K173" s="61">
        <v>38041374</v>
      </c>
      <c r="L173" s="73">
        <v>41211493</v>
      </c>
      <c r="M173" s="118"/>
      <c r="N173" s="120">
        <v>38041374</v>
      </c>
      <c r="O173" s="120">
        <v>25680013</v>
      </c>
      <c r="P173" s="120">
        <v>0</v>
      </c>
      <c r="Q173" s="120">
        <v>45833893</v>
      </c>
      <c r="R173" s="120">
        <v>42663773</v>
      </c>
      <c r="S173" s="47"/>
    </row>
    <row r="174" spans="1:19" ht="12.75" customHeight="1" x14ac:dyDescent="0.2">
      <c r="A174" s="492">
        <v>33970</v>
      </c>
      <c r="B174" s="492">
        <v>34424</v>
      </c>
      <c r="C174" s="42" t="s">
        <v>3</v>
      </c>
      <c r="D174" s="43">
        <v>0</v>
      </c>
      <c r="E174" s="44">
        <v>5751.26</v>
      </c>
      <c r="F174" s="44">
        <v>632.14</v>
      </c>
      <c r="G174" s="44">
        <v>123.95</v>
      </c>
      <c r="H174" s="44">
        <v>6384.11</v>
      </c>
      <c r="I174" s="44">
        <v>0</v>
      </c>
      <c r="J174" s="44">
        <v>1074.29</v>
      </c>
      <c r="K174" s="45">
        <v>12891.46</v>
      </c>
      <c r="L174" s="46">
        <v>13965.75</v>
      </c>
      <c r="M174" s="117"/>
      <c r="N174" s="119">
        <v>12891.46</v>
      </c>
      <c r="O174" s="119">
        <v>6507.35</v>
      </c>
      <c r="P174" s="119"/>
      <c r="Q174" s="119">
        <v>15137.07</v>
      </c>
      <c r="R174" s="119">
        <v>14062.78</v>
      </c>
      <c r="S174" s="47"/>
    </row>
    <row r="175" spans="1:19" ht="9" customHeight="1" x14ac:dyDescent="0.2">
      <c r="A175" s="525"/>
      <c r="B175" s="525"/>
      <c r="C175" s="48" t="s">
        <v>4</v>
      </c>
      <c r="D175" s="49">
        <v>2</v>
      </c>
      <c r="E175" s="50">
        <v>11135992</v>
      </c>
      <c r="F175" s="50">
        <v>1223994</v>
      </c>
      <c r="G175" s="50">
        <v>240001</v>
      </c>
      <c r="H175" s="50">
        <v>12361361</v>
      </c>
      <c r="I175" s="50">
        <v>0</v>
      </c>
      <c r="J175" s="51">
        <v>2080115</v>
      </c>
      <c r="K175" s="50">
        <v>24961347</v>
      </c>
      <c r="L175" s="73">
        <v>27041463</v>
      </c>
      <c r="M175" s="118"/>
      <c r="N175" s="120">
        <v>24961347</v>
      </c>
      <c r="O175" s="120">
        <v>12599987</v>
      </c>
      <c r="P175" s="120">
        <v>0</v>
      </c>
      <c r="Q175" s="120">
        <v>29309455</v>
      </c>
      <c r="R175" s="120">
        <v>27229339</v>
      </c>
      <c r="S175" s="47"/>
    </row>
    <row r="176" spans="1:19" ht="12.75" customHeight="1" x14ac:dyDescent="0.2">
      <c r="A176" s="500">
        <v>33970</v>
      </c>
      <c r="B176" s="500">
        <v>34424</v>
      </c>
      <c r="C176" s="53" t="s">
        <v>3</v>
      </c>
      <c r="D176" s="54">
        <v>3</v>
      </c>
      <c r="E176" s="55">
        <v>6061.14</v>
      </c>
      <c r="F176" s="55">
        <v>663.13</v>
      </c>
      <c r="G176" s="55">
        <v>123.95</v>
      </c>
      <c r="H176" s="55">
        <v>6384.11</v>
      </c>
      <c r="I176" s="55">
        <v>0</v>
      </c>
      <c r="J176" s="55">
        <v>1102.69</v>
      </c>
      <c r="K176" s="56">
        <v>13232.33</v>
      </c>
      <c r="L176" s="46">
        <v>14335.02</v>
      </c>
      <c r="M176" s="117"/>
      <c r="N176" s="119">
        <v>13232.33</v>
      </c>
      <c r="O176" s="119">
        <v>6848.22</v>
      </c>
      <c r="P176" s="119"/>
      <c r="Q176" s="119">
        <v>15567.7</v>
      </c>
      <c r="R176" s="119">
        <v>14465.01</v>
      </c>
      <c r="S176" s="47"/>
    </row>
    <row r="177" spans="1:19" ht="9" customHeight="1" x14ac:dyDescent="0.2">
      <c r="A177" s="500"/>
      <c r="B177" s="500"/>
      <c r="C177" s="48" t="s">
        <v>4</v>
      </c>
      <c r="D177" s="49">
        <v>4</v>
      </c>
      <c r="E177" s="50">
        <v>11736004</v>
      </c>
      <c r="F177" s="50">
        <v>1283999</v>
      </c>
      <c r="G177" s="50">
        <v>240001</v>
      </c>
      <c r="H177" s="50">
        <v>12361361</v>
      </c>
      <c r="I177" s="50">
        <v>0</v>
      </c>
      <c r="J177" s="51">
        <v>2135106</v>
      </c>
      <c r="K177" s="50">
        <v>25621364</v>
      </c>
      <c r="L177" s="73">
        <v>27756469</v>
      </c>
      <c r="M177" s="118"/>
      <c r="N177" s="120">
        <v>25621364</v>
      </c>
      <c r="O177" s="120">
        <v>13260003</v>
      </c>
      <c r="P177" s="120">
        <v>0</v>
      </c>
      <c r="Q177" s="120">
        <v>30143270</v>
      </c>
      <c r="R177" s="120">
        <v>28008165</v>
      </c>
      <c r="S177" s="47"/>
    </row>
    <row r="178" spans="1:19" ht="12.75" customHeight="1" x14ac:dyDescent="0.2">
      <c r="A178" s="501"/>
      <c r="B178" s="501"/>
      <c r="C178" s="53" t="s">
        <v>3</v>
      </c>
      <c r="D178" s="54">
        <v>5</v>
      </c>
      <c r="E178" s="55">
        <v>6371.01</v>
      </c>
      <c r="F178" s="55">
        <v>700.32</v>
      </c>
      <c r="G178" s="55">
        <v>123.95</v>
      </c>
      <c r="H178" s="55">
        <v>6384.11</v>
      </c>
      <c r="I178" s="55">
        <v>0</v>
      </c>
      <c r="J178" s="55">
        <v>1131.6199999999999</v>
      </c>
      <c r="K178" s="56">
        <v>13579.39</v>
      </c>
      <c r="L178" s="46">
        <v>14711.01</v>
      </c>
      <c r="M178" s="117"/>
      <c r="N178" s="119">
        <v>13579.39</v>
      </c>
      <c r="O178" s="119">
        <v>7195.28</v>
      </c>
      <c r="P178" s="119"/>
      <c r="Q178" s="119">
        <v>16006.16</v>
      </c>
      <c r="R178" s="119">
        <v>14874.54</v>
      </c>
      <c r="S178" s="47"/>
    </row>
    <row r="179" spans="1:19" ht="9" customHeight="1" x14ac:dyDescent="0.2">
      <c r="A179" s="501"/>
      <c r="B179" s="501"/>
      <c r="C179" s="48" t="s">
        <v>4</v>
      </c>
      <c r="D179" s="49">
        <v>6</v>
      </c>
      <c r="E179" s="50">
        <v>12335996</v>
      </c>
      <c r="F179" s="50">
        <v>1356009</v>
      </c>
      <c r="G179" s="50">
        <v>240001</v>
      </c>
      <c r="H179" s="50">
        <v>12361361</v>
      </c>
      <c r="I179" s="50">
        <v>0</v>
      </c>
      <c r="J179" s="51">
        <v>2191122</v>
      </c>
      <c r="K179" s="50">
        <v>26293365</v>
      </c>
      <c r="L179" s="73">
        <v>28484487</v>
      </c>
      <c r="M179" s="118"/>
      <c r="N179" s="120">
        <v>26293365</v>
      </c>
      <c r="O179" s="120">
        <v>13932005</v>
      </c>
      <c r="P179" s="120">
        <v>0</v>
      </c>
      <c r="Q179" s="120">
        <v>30992247</v>
      </c>
      <c r="R179" s="120">
        <v>28801126</v>
      </c>
      <c r="S179" s="47"/>
    </row>
    <row r="180" spans="1:19" ht="12.75" customHeight="1" x14ac:dyDescent="0.2">
      <c r="A180" s="501"/>
      <c r="B180" s="501"/>
      <c r="C180" s="53" t="s">
        <v>3</v>
      </c>
      <c r="D180" s="54">
        <v>7</v>
      </c>
      <c r="E180" s="55">
        <v>6674.69</v>
      </c>
      <c r="F180" s="55">
        <v>731.3</v>
      </c>
      <c r="G180" s="55">
        <v>123.95</v>
      </c>
      <c r="H180" s="55">
        <v>6384.11</v>
      </c>
      <c r="I180" s="55">
        <v>0</v>
      </c>
      <c r="J180" s="55">
        <v>1159.5</v>
      </c>
      <c r="K180" s="56">
        <v>13914.05</v>
      </c>
      <c r="L180" s="46">
        <v>15073.55</v>
      </c>
      <c r="M180" s="117"/>
      <c r="N180" s="119">
        <v>13914.05</v>
      </c>
      <c r="O180" s="119">
        <v>7529.94</v>
      </c>
      <c r="P180" s="119"/>
      <c r="Q180" s="119">
        <v>16428.939999999999</v>
      </c>
      <c r="R180" s="119">
        <v>15269.44</v>
      </c>
      <c r="S180" s="47"/>
    </row>
    <row r="181" spans="1:19" ht="9" customHeight="1" x14ac:dyDescent="0.2">
      <c r="A181" s="501"/>
      <c r="B181" s="501"/>
      <c r="C181" s="48" t="s">
        <v>4</v>
      </c>
      <c r="D181" s="49">
        <v>8</v>
      </c>
      <c r="E181" s="50">
        <v>12924002</v>
      </c>
      <c r="F181" s="50">
        <v>1415994</v>
      </c>
      <c r="G181" s="50">
        <v>240001</v>
      </c>
      <c r="H181" s="50">
        <v>12361361</v>
      </c>
      <c r="I181" s="50">
        <v>0</v>
      </c>
      <c r="J181" s="51">
        <v>2245105</v>
      </c>
      <c r="K181" s="50">
        <v>26941358</v>
      </c>
      <c r="L181" s="73">
        <v>29186463</v>
      </c>
      <c r="M181" s="118"/>
      <c r="N181" s="120">
        <v>26941358</v>
      </c>
      <c r="O181" s="120">
        <v>14579997</v>
      </c>
      <c r="P181" s="120">
        <v>0</v>
      </c>
      <c r="Q181" s="120">
        <v>31810864</v>
      </c>
      <c r="R181" s="120">
        <v>29565759</v>
      </c>
      <c r="S181" s="47"/>
    </row>
    <row r="182" spans="1:19" ht="12.75" customHeight="1" x14ac:dyDescent="0.2">
      <c r="A182" s="501"/>
      <c r="B182" s="501"/>
      <c r="C182" s="53" t="s">
        <v>3</v>
      </c>
      <c r="D182" s="54">
        <v>9</v>
      </c>
      <c r="E182" s="55">
        <v>7027.95</v>
      </c>
      <c r="F182" s="55">
        <v>768.49</v>
      </c>
      <c r="G182" s="55">
        <v>123.95</v>
      </c>
      <c r="H182" s="55">
        <v>6384.11</v>
      </c>
      <c r="I182" s="55">
        <v>0</v>
      </c>
      <c r="J182" s="55">
        <v>1192.04</v>
      </c>
      <c r="K182" s="56">
        <v>14304.5</v>
      </c>
      <c r="L182" s="46">
        <v>15496.54</v>
      </c>
      <c r="M182" s="117"/>
      <c r="N182" s="119">
        <v>14304.5</v>
      </c>
      <c r="O182" s="119">
        <v>7920.39</v>
      </c>
      <c r="P182" s="119"/>
      <c r="Q182" s="119">
        <v>16922.21</v>
      </c>
      <c r="R182" s="119">
        <v>15730.17</v>
      </c>
      <c r="S182" s="47"/>
    </row>
    <row r="183" spans="1:19" ht="9" customHeight="1" x14ac:dyDescent="0.2">
      <c r="A183" s="501"/>
      <c r="B183" s="501"/>
      <c r="C183" s="48" t="s">
        <v>4</v>
      </c>
      <c r="D183" s="49">
        <v>10</v>
      </c>
      <c r="E183" s="50">
        <v>13608009</v>
      </c>
      <c r="F183" s="50">
        <v>1488004</v>
      </c>
      <c r="G183" s="50">
        <v>240001</v>
      </c>
      <c r="H183" s="50">
        <v>12361361</v>
      </c>
      <c r="I183" s="50">
        <v>0</v>
      </c>
      <c r="J183" s="51">
        <v>2308111</v>
      </c>
      <c r="K183" s="50">
        <v>27697374</v>
      </c>
      <c r="L183" s="73">
        <v>30005486</v>
      </c>
      <c r="M183" s="118"/>
      <c r="N183" s="120">
        <v>27697374</v>
      </c>
      <c r="O183" s="120">
        <v>15336014</v>
      </c>
      <c r="P183" s="120">
        <v>0</v>
      </c>
      <c r="Q183" s="120">
        <v>32765968</v>
      </c>
      <c r="R183" s="120">
        <v>30457856</v>
      </c>
      <c r="S183" s="47"/>
    </row>
    <row r="184" spans="1:19" ht="12.75" customHeight="1" x14ac:dyDescent="0.2">
      <c r="A184" s="501"/>
      <c r="B184" s="501"/>
      <c r="C184" s="53" t="s">
        <v>3</v>
      </c>
      <c r="D184" s="54">
        <v>11</v>
      </c>
      <c r="E184" s="55">
        <v>7387.4</v>
      </c>
      <c r="F184" s="55">
        <v>811.87</v>
      </c>
      <c r="G184" s="55">
        <v>123.95</v>
      </c>
      <c r="H184" s="55">
        <v>6384.11</v>
      </c>
      <c r="I184" s="55">
        <v>0</v>
      </c>
      <c r="J184" s="55">
        <v>1225.6099999999999</v>
      </c>
      <c r="K184" s="56">
        <v>14707.33</v>
      </c>
      <c r="L184" s="46">
        <v>15932.94</v>
      </c>
      <c r="M184" s="117"/>
      <c r="N184" s="119">
        <v>14707.33</v>
      </c>
      <c r="O184" s="119">
        <v>8323.2199999999993</v>
      </c>
      <c r="P184" s="119"/>
      <c r="Q184" s="119">
        <v>17431.12</v>
      </c>
      <c r="R184" s="119">
        <v>16205.51</v>
      </c>
      <c r="S184" s="47"/>
    </row>
    <row r="185" spans="1:19" ht="9" customHeight="1" x14ac:dyDescent="0.2">
      <c r="A185" s="501"/>
      <c r="B185" s="501"/>
      <c r="C185" s="48" t="s">
        <v>4</v>
      </c>
      <c r="D185" s="49">
        <v>12</v>
      </c>
      <c r="E185" s="50">
        <v>14304001</v>
      </c>
      <c r="F185" s="50">
        <v>1572000</v>
      </c>
      <c r="G185" s="50">
        <v>240001</v>
      </c>
      <c r="H185" s="50">
        <v>12361361</v>
      </c>
      <c r="I185" s="50">
        <v>0</v>
      </c>
      <c r="J185" s="51">
        <v>2373112</v>
      </c>
      <c r="K185" s="50">
        <v>28477362</v>
      </c>
      <c r="L185" s="73">
        <v>30850474</v>
      </c>
      <c r="M185" s="118"/>
      <c r="N185" s="120">
        <v>28477362</v>
      </c>
      <c r="O185" s="120">
        <v>16116001</v>
      </c>
      <c r="P185" s="120">
        <v>0</v>
      </c>
      <c r="Q185" s="120">
        <v>33751355</v>
      </c>
      <c r="R185" s="120">
        <v>31378243</v>
      </c>
      <c r="S185" s="47"/>
    </row>
    <row r="186" spans="1:19" ht="12.75" customHeight="1" x14ac:dyDescent="0.2">
      <c r="A186" s="501"/>
      <c r="B186" s="501"/>
      <c r="C186" s="53" t="s">
        <v>3</v>
      </c>
      <c r="D186" s="54">
        <v>13</v>
      </c>
      <c r="E186" s="55">
        <v>7740.66</v>
      </c>
      <c r="F186" s="55">
        <v>849.06</v>
      </c>
      <c r="G186" s="55">
        <v>123.95</v>
      </c>
      <c r="H186" s="55">
        <v>6384.11</v>
      </c>
      <c r="I186" s="55">
        <v>0</v>
      </c>
      <c r="J186" s="55">
        <v>1258.1500000000001</v>
      </c>
      <c r="K186" s="56">
        <v>15097.78</v>
      </c>
      <c r="L186" s="46">
        <v>16355.93</v>
      </c>
      <c r="M186" s="117"/>
      <c r="N186" s="119">
        <v>15097.78</v>
      </c>
      <c r="O186" s="119">
        <v>8713.67</v>
      </c>
      <c r="P186" s="119"/>
      <c r="Q186" s="119">
        <v>17924.39</v>
      </c>
      <c r="R186" s="119">
        <v>16666.240000000002</v>
      </c>
      <c r="S186" s="47"/>
    </row>
    <row r="187" spans="1:19" ht="9" customHeight="1" x14ac:dyDescent="0.2">
      <c r="A187" s="501"/>
      <c r="B187" s="501"/>
      <c r="C187" s="48" t="s">
        <v>4</v>
      </c>
      <c r="D187" s="49">
        <v>14</v>
      </c>
      <c r="E187" s="50">
        <v>14988008</v>
      </c>
      <c r="F187" s="50">
        <v>1644009</v>
      </c>
      <c r="G187" s="50">
        <v>240001</v>
      </c>
      <c r="H187" s="50">
        <v>12361361</v>
      </c>
      <c r="I187" s="50">
        <v>0</v>
      </c>
      <c r="J187" s="51">
        <v>2436118</v>
      </c>
      <c r="K187" s="50">
        <v>29233378</v>
      </c>
      <c r="L187" s="73">
        <v>31669497</v>
      </c>
      <c r="M187" s="118"/>
      <c r="N187" s="120">
        <v>29233378</v>
      </c>
      <c r="O187" s="120">
        <v>16872018</v>
      </c>
      <c r="P187" s="120">
        <v>0</v>
      </c>
      <c r="Q187" s="120">
        <v>34706459</v>
      </c>
      <c r="R187" s="120">
        <v>32270341</v>
      </c>
      <c r="S187" s="47"/>
    </row>
    <row r="188" spans="1:19" ht="12.75" customHeight="1" x14ac:dyDescent="0.2">
      <c r="A188" s="501"/>
      <c r="B188" s="501"/>
      <c r="C188" s="53" t="s">
        <v>3</v>
      </c>
      <c r="D188" s="54">
        <v>15</v>
      </c>
      <c r="E188" s="55">
        <v>8155.89</v>
      </c>
      <c r="F188" s="55">
        <v>892.44</v>
      </c>
      <c r="G188" s="55">
        <v>123.95</v>
      </c>
      <c r="H188" s="55">
        <v>6384.11</v>
      </c>
      <c r="I188" s="55">
        <v>0</v>
      </c>
      <c r="J188" s="55">
        <v>1296.3699999999999</v>
      </c>
      <c r="K188" s="56">
        <v>15556.39</v>
      </c>
      <c r="L188" s="46">
        <v>16852.759999999998</v>
      </c>
      <c r="M188" s="117"/>
      <c r="N188" s="119">
        <v>15556.39</v>
      </c>
      <c r="O188" s="119">
        <v>9172.2800000000007</v>
      </c>
      <c r="P188" s="119"/>
      <c r="Q188" s="119">
        <v>18503.77</v>
      </c>
      <c r="R188" s="119">
        <v>17207.400000000001</v>
      </c>
      <c r="S188" s="47"/>
    </row>
    <row r="189" spans="1:19" ht="9" customHeight="1" x14ac:dyDescent="0.2">
      <c r="A189" s="501"/>
      <c r="B189" s="501"/>
      <c r="C189" s="48" t="s">
        <v>4</v>
      </c>
      <c r="D189" s="49">
        <v>16</v>
      </c>
      <c r="E189" s="50">
        <v>15792005</v>
      </c>
      <c r="F189" s="50">
        <v>1728005</v>
      </c>
      <c r="G189" s="50">
        <v>240001</v>
      </c>
      <c r="H189" s="50">
        <v>12361361</v>
      </c>
      <c r="I189" s="50">
        <v>0</v>
      </c>
      <c r="J189" s="51">
        <v>2510122</v>
      </c>
      <c r="K189" s="50">
        <v>30121371</v>
      </c>
      <c r="L189" s="73">
        <v>32631494</v>
      </c>
      <c r="M189" s="118"/>
      <c r="N189" s="120">
        <v>30121371</v>
      </c>
      <c r="O189" s="120">
        <v>17760011</v>
      </c>
      <c r="P189" s="120">
        <v>0</v>
      </c>
      <c r="Q189" s="120">
        <v>35828295</v>
      </c>
      <c r="R189" s="120">
        <v>33318172</v>
      </c>
      <c r="S189" s="47"/>
    </row>
    <row r="190" spans="1:19" ht="12.75" customHeight="1" x14ac:dyDescent="0.2">
      <c r="A190" s="501"/>
      <c r="B190" s="501"/>
      <c r="C190" s="53" t="s">
        <v>3</v>
      </c>
      <c r="D190" s="54">
        <v>17</v>
      </c>
      <c r="E190" s="55">
        <v>8571.1200000000008</v>
      </c>
      <c r="F190" s="55">
        <v>942.02</v>
      </c>
      <c r="G190" s="55">
        <v>123.95</v>
      </c>
      <c r="H190" s="55">
        <v>6384.11</v>
      </c>
      <c r="I190" s="55">
        <v>0</v>
      </c>
      <c r="J190" s="55">
        <v>1335.1</v>
      </c>
      <c r="K190" s="56">
        <v>16021.2</v>
      </c>
      <c r="L190" s="46">
        <v>17356.3</v>
      </c>
      <c r="M190" s="117"/>
      <c r="N190" s="119">
        <v>16021.2</v>
      </c>
      <c r="O190" s="119">
        <v>9637.09</v>
      </c>
      <c r="P190" s="119"/>
      <c r="Q190" s="119">
        <v>19090.98</v>
      </c>
      <c r="R190" s="119">
        <v>17755.88</v>
      </c>
      <c r="S190" s="47"/>
    </row>
    <row r="191" spans="1:19" ht="9" customHeight="1" x14ac:dyDescent="0.2">
      <c r="A191" s="501"/>
      <c r="B191" s="501"/>
      <c r="C191" s="48" t="s">
        <v>4</v>
      </c>
      <c r="D191" s="49">
        <v>18</v>
      </c>
      <c r="E191" s="50">
        <v>16596003</v>
      </c>
      <c r="F191" s="50">
        <v>1824005</v>
      </c>
      <c r="G191" s="50">
        <v>240001</v>
      </c>
      <c r="H191" s="50">
        <v>12361361</v>
      </c>
      <c r="I191" s="50">
        <v>0</v>
      </c>
      <c r="J191" s="51">
        <v>2585114</v>
      </c>
      <c r="K191" s="50">
        <v>31021369</v>
      </c>
      <c r="L191" s="73">
        <v>33606483</v>
      </c>
      <c r="M191" s="118"/>
      <c r="N191" s="120">
        <v>31021369</v>
      </c>
      <c r="O191" s="120">
        <v>18660008</v>
      </c>
      <c r="P191" s="120">
        <v>0</v>
      </c>
      <c r="Q191" s="120">
        <v>36965292</v>
      </c>
      <c r="R191" s="120">
        <v>34380178</v>
      </c>
      <c r="S191" s="47"/>
    </row>
    <row r="192" spans="1:19" ht="12.75" customHeight="1" x14ac:dyDescent="0.2">
      <c r="A192" s="501"/>
      <c r="B192" s="501"/>
      <c r="C192" s="53" t="s">
        <v>3</v>
      </c>
      <c r="D192" s="54">
        <v>19</v>
      </c>
      <c r="E192" s="55">
        <v>8980.15</v>
      </c>
      <c r="F192" s="55">
        <v>985.4</v>
      </c>
      <c r="G192" s="55">
        <v>123.95</v>
      </c>
      <c r="H192" s="55">
        <v>6384.11</v>
      </c>
      <c r="I192" s="55">
        <v>0</v>
      </c>
      <c r="J192" s="55">
        <v>1372.8</v>
      </c>
      <c r="K192" s="56">
        <v>16473.61</v>
      </c>
      <c r="L192" s="46">
        <v>17846.41</v>
      </c>
      <c r="M192" s="117"/>
      <c r="N192" s="119">
        <v>16473.61</v>
      </c>
      <c r="O192" s="119">
        <v>10089.5</v>
      </c>
      <c r="P192" s="119"/>
      <c r="Q192" s="119">
        <v>19662.52</v>
      </c>
      <c r="R192" s="119">
        <v>18289.72</v>
      </c>
      <c r="S192" s="47"/>
    </row>
    <row r="193" spans="1:19" ht="9" customHeight="1" x14ac:dyDescent="0.2">
      <c r="A193" s="501"/>
      <c r="B193" s="501"/>
      <c r="C193" s="48" t="s">
        <v>4</v>
      </c>
      <c r="D193" s="49">
        <v>20</v>
      </c>
      <c r="E193" s="50">
        <v>17387995</v>
      </c>
      <c r="F193" s="50">
        <v>1908000</v>
      </c>
      <c r="G193" s="50">
        <v>240001</v>
      </c>
      <c r="H193" s="50">
        <v>12361361</v>
      </c>
      <c r="I193" s="50">
        <v>0</v>
      </c>
      <c r="J193" s="51">
        <v>2658111</v>
      </c>
      <c r="K193" s="50">
        <v>31897357</v>
      </c>
      <c r="L193" s="73">
        <v>34555468</v>
      </c>
      <c r="M193" s="118"/>
      <c r="N193" s="120">
        <v>31897357</v>
      </c>
      <c r="O193" s="120">
        <v>19535996</v>
      </c>
      <c r="P193" s="120">
        <v>0</v>
      </c>
      <c r="Q193" s="120">
        <v>38071948</v>
      </c>
      <c r="R193" s="120">
        <v>35413836</v>
      </c>
      <c r="S193" s="47"/>
    </row>
    <row r="194" spans="1:19" ht="12.75" customHeight="1" x14ac:dyDescent="0.2">
      <c r="A194" s="501"/>
      <c r="B194" s="501"/>
      <c r="C194" s="53" t="s">
        <v>3</v>
      </c>
      <c r="D194" s="54">
        <v>21</v>
      </c>
      <c r="E194" s="55">
        <v>9252.84</v>
      </c>
      <c r="F194" s="55">
        <v>1016.39</v>
      </c>
      <c r="G194" s="55">
        <v>123.95</v>
      </c>
      <c r="H194" s="55">
        <v>6384.11</v>
      </c>
      <c r="I194" s="55">
        <v>0</v>
      </c>
      <c r="J194" s="55">
        <v>1398.11</v>
      </c>
      <c r="K194" s="56">
        <v>16777.29</v>
      </c>
      <c r="L194" s="46">
        <v>18175.400000000001</v>
      </c>
      <c r="M194" s="117"/>
      <c r="N194" s="119">
        <v>16777.29</v>
      </c>
      <c r="O194" s="119">
        <v>10393.18</v>
      </c>
      <c r="P194" s="119"/>
      <c r="Q194" s="119">
        <v>20046.169999999998</v>
      </c>
      <c r="R194" s="119">
        <v>18648.060000000001</v>
      </c>
      <c r="S194" s="47"/>
    </row>
    <row r="195" spans="1:19" ht="9" customHeight="1" x14ac:dyDescent="0.2">
      <c r="A195" s="501"/>
      <c r="B195" s="501"/>
      <c r="C195" s="48" t="s">
        <v>4</v>
      </c>
      <c r="D195" s="49">
        <v>22</v>
      </c>
      <c r="E195" s="50">
        <v>17915997</v>
      </c>
      <c r="F195" s="50">
        <v>1968005</v>
      </c>
      <c r="G195" s="50">
        <v>240001</v>
      </c>
      <c r="H195" s="50">
        <v>12361361</v>
      </c>
      <c r="I195" s="50">
        <v>0</v>
      </c>
      <c r="J195" s="51">
        <v>2707118</v>
      </c>
      <c r="K195" s="50">
        <v>32485363</v>
      </c>
      <c r="L195" s="73">
        <v>35192482</v>
      </c>
      <c r="M195" s="118"/>
      <c r="N195" s="120">
        <v>32485363</v>
      </c>
      <c r="O195" s="120">
        <v>20124003</v>
      </c>
      <c r="P195" s="120">
        <v>0</v>
      </c>
      <c r="Q195" s="120">
        <v>38814798</v>
      </c>
      <c r="R195" s="120">
        <v>36107679</v>
      </c>
      <c r="S195" s="47"/>
    </row>
    <row r="196" spans="1:19" ht="12.75" customHeight="1" x14ac:dyDescent="0.2">
      <c r="A196" s="501"/>
      <c r="B196" s="501"/>
      <c r="C196" s="53" t="s">
        <v>3</v>
      </c>
      <c r="D196" s="54">
        <v>23</v>
      </c>
      <c r="E196" s="55">
        <v>9519.33</v>
      </c>
      <c r="F196" s="55">
        <v>1047.3699999999999</v>
      </c>
      <c r="G196" s="55">
        <v>123.95</v>
      </c>
      <c r="H196" s="55">
        <v>6384.11</v>
      </c>
      <c r="I196" s="55">
        <v>0</v>
      </c>
      <c r="J196" s="55">
        <v>1422.9</v>
      </c>
      <c r="K196" s="56">
        <v>17074.759999999998</v>
      </c>
      <c r="L196" s="46">
        <v>18497.66</v>
      </c>
      <c r="M196" s="117"/>
      <c r="N196" s="119">
        <v>17074.759999999998</v>
      </c>
      <c r="O196" s="119">
        <v>10690.65</v>
      </c>
      <c r="P196" s="119"/>
      <c r="Q196" s="119">
        <v>20421.98</v>
      </c>
      <c r="R196" s="119">
        <v>18999.080000000002</v>
      </c>
      <c r="S196" s="47"/>
    </row>
    <row r="197" spans="1:19" ht="9" customHeight="1" x14ac:dyDescent="0.2">
      <c r="A197" s="501"/>
      <c r="B197" s="501"/>
      <c r="C197" s="48" t="s">
        <v>4</v>
      </c>
      <c r="D197" s="49">
        <v>23</v>
      </c>
      <c r="E197" s="50">
        <v>18431993</v>
      </c>
      <c r="F197" s="50">
        <v>2027991</v>
      </c>
      <c r="G197" s="50">
        <v>240001</v>
      </c>
      <c r="H197" s="50">
        <v>12361361</v>
      </c>
      <c r="I197" s="50">
        <v>0</v>
      </c>
      <c r="J197" s="51">
        <v>2755119</v>
      </c>
      <c r="K197" s="50">
        <v>33061346</v>
      </c>
      <c r="L197" s="73">
        <v>35816464</v>
      </c>
      <c r="M197" s="118"/>
      <c r="N197" s="120">
        <v>33061346</v>
      </c>
      <c r="O197" s="120">
        <v>20699985</v>
      </c>
      <c r="P197" s="120">
        <v>0</v>
      </c>
      <c r="Q197" s="120">
        <v>39542467</v>
      </c>
      <c r="R197" s="120">
        <v>36787349</v>
      </c>
      <c r="S197" s="47"/>
    </row>
    <row r="198" spans="1:19" ht="12.75" customHeight="1" x14ac:dyDescent="0.2">
      <c r="A198" s="501"/>
      <c r="B198" s="501"/>
      <c r="C198" s="53" t="s">
        <v>3</v>
      </c>
      <c r="D198" s="54">
        <v>24</v>
      </c>
      <c r="E198" s="55">
        <v>9792.02</v>
      </c>
      <c r="F198" s="55">
        <v>1072.1600000000001</v>
      </c>
      <c r="G198" s="55">
        <v>123.95</v>
      </c>
      <c r="H198" s="55">
        <v>6384.11</v>
      </c>
      <c r="I198" s="55">
        <v>0</v>
      </c>
      <c r="J198" s="55">
        <v>1447.69</v>
      </c>
      <c r="K198" s="56">
        <v>17372.240000000002</v>
      </c>
      <c r="L198" s="46">
        <v>18819.93</v>
      </c>
      <c r="M198" s="117"/>
      <c r="N198" s="119">
        <v>17372.240000000002</v>
      </c>
      <c r="O198" s="119">
        <v>10988.13</v>
      </c>
      <c r="P198" s="119"/>
      <c r="Q198" s="119">
        <v>20797.79</v>
      </c>
      <c r="R198" s="119">
        <v>19350.099999999999</v>
      </c>
      <c r="S198" s="47"/>
    </row>
    <row r="199" spans="1:19" ht="9" customHeight="1" x14ac:dyDescent="0.2">
      <c r="A199" s="501"/>
      <c r="B199" s="501"/>
      <c r="C199" s="48" t="s">
        <v>4</v>
      </c>
      <c r="D199" s="49">
        <v>25</v>
      </c>
      <c r="E199" s="50">
        <v>18959995</v>
      </c>
      <c r="F199" s="50">
        <v>2075991</v>
      </c>
      <c r="G199" s="50">
        <v>240001</v>
      </c>
      <c r="H199" s="50">
        <v>12361361</v>
      </c>
      <c r="I199" s="50">
        <v>0</v>
      </c>
      <c r="J199" s="51">
        <v>2803119</v>
      </c>
      <c r="K199" s="50">
        <v>33637347</v>
      </c>
      <c r="L199" s="73">
        <v>36440466</v>
      </c>
      <c r="M199" s="118"/>
      <c r="N199" s="120">
        <v>33637347</v>
      </c>
      <c r="O199" s="120">
        <v>21275986</v>
      </c>
      <c r="P199" s="120">
        <v>0</v>
      </c>
      <c r="Q199" s="120">
        <v>40270137</v>
      </c>
      <c r="R199" s="120">
        <v>37467018</v>
      </c>
      <c r="S199" s="47"/>
    </row>
    <row r="200" spans="1:19" ht="12.75" customHeight="1" x14ac:dyDescent="0.2">
      <c r="A200" s="501"/>
      <c r="B200" s="501"/>
      <c r="C200" s="53" t="s">
        <v>3</v>
      </c>
      <c r="D200" s="54">
        <v>26</v>
      </c>
      <c r="E200" s="55">
        <v>10058.51</v>
      </c>
      <c r="F200" s="55">
        <v>1103.1500000000001</v>
      </c>
      <c r="G200" s="55">
        <v>123.95</v>
      </c>
      <c r="H200" s="55">
        <v>6384.11</v>
      </c>
      <c r="I200" s="55">
        <v>0</v>
      </c>
      <c r="J200" s="55">
        <v>1472.48</v>
      </c>
      <c r="K200" s="56">
        <v>17669.72</v>
      </c>
      <c r="L200" s="46">
        <v>19142.2</v>
      </c>
      <c r="M200" s="117"/>
      <c r="N200" s="119">
        <v>17669.72</v>
      </c>
      <c r="O200" s="119">
        <v>11285.61</v>
      </c>
      <c r="P200" s="119"/>
      <c r="Q200" s="119">
        <v>21173.61</v>
      </c>
      <c r="R200" s="119">
        <v>19701.13</v>
      </c>
      <c r="S200" s="47"/>
    </row>
    <row r="201" spans="1:19" ht="9" customHeight="1" x14ac:dyDescent="0.2">
      <c r="A201" s="501"/>
      <c r="B201" s="501"/>
      <c r="C201" s="48" t="s">
        <v>4</v>
      </c>
      <c r="D201" s="49">
        <v>27</v>
      </c>
      <c r="E201" s="50">
        <v>19475991</v>
      </c>
      <c r="F201" s="50">
        <v>2135996</v>
      </c>
      <c r="G201" s="50">
        <v>240001</v>
      </c>
      <c r="H201" s="50">
        <v>12361361</v>
      </c>
      <c r="I201" s="50">
        <v>0</v>
      </c>
      <c r="J201" s="51">
        <v>2851119</v>
      </c>
      <c r="K201" s="50">
        <v>34213349</v>
      </c>
      <c r="L201" s="73">
        <v>37064468</v>
      </c>
      <c r="M201" s="118"/>
      <c r="N201" s="120">
        <v>34213349</v>
      </c>
      <c r="O201" s="120">
        <v>21851988</v>
      </c>
      <c r="P201" s="120">
        <v>0</v>
      </c>
      <c r="Q201" s="120">
        <v>40997826</v>
      </c>
      <c r="R201" s="120">
        <v>38146707</v>
      </c>
      <c r="S201" s="47"/>
    </row>
    <row r="202" spans="1:19" ht="12.75" customHeight="1" x14ac:dyDescent="0.2">
      <c r="A202" s="501"/>
      <c r="B202" s="501"/>
      <c r="C202" s="53" t="s">
        <v>3</v>
      </c>
      <c r="D202" s="54">
        <v>28</v>
      </c>
      <c r="E202" s="55">
        <v>10331.200000000001</v>
      </c>
      <c r="F202" s="55">
        <v>1134.1400000000001</v>
      </c>
      <c r="G202" s="55">
        <v>123.95</v>
      </c>
      <c r="H202" s="55">
        <v>6384.11</v>
      </c>
      <c r="I202" s="55">
        <v>0</v>
      </c>
      <c r="J202" s="55">
        <v>1497.78</v>
      </c>
      <c r="K202" s="56">
        <v>17973.400000000001</v>
      </c>
      <c r="L202" s="46">
        <v>19471.18</v>
      </c>
      <c r="M202" s="117"/>
      <c r="N202" s="119">
        <v>17973.400000000001</v>
      </c>
      <c r="O202" s="119">
        <v>11589.29</v>
      </c>
      <c r="P202" s="119"/>
      <c r="Q202" s="119">
        <v>21557.25</v>
      </c>
      <c r="R202" s="119">
        <v>20059.47</v>
      </c>
      <c r="S202" s="47"/>
    </row>
    <row r="203" spans="1:19" ht="9" customHeight="1" x14ac:dyDescent="0.2">
      <c r="A203" s="501"/>
      <c r="B203" s="501"/>
      <c r="C203" s="48" t="s">
        <v>4</v>
      </c>
      <c r="D203" s="49">
        <v>29</v>
      </c>
      <c r="E203" s="50">
        <v>20003993</v>
      </c>
      <c r="F203" s="50">
        <v>2196001</v>
      </c>
      <c r="G203" s="50">
        <v>240001</v>
      </c>
      <c r="H203" s="50">
        <v>12361361</v>
      </c>
      <c r="I203" s="50">
        <v>0</v>
      </c>
      <c r="J203" s="51">
        <v>2900106</v>
      </c>
      <c r="K203" s="50">
        <v>34801355</v>
      </c>
      <c r="L203" s="73">
        <v>37701462</v>
      </c>
      <c r="M203" s="118"/>
      <c r="N203" s="120">
        <v>34801355</v>
      </c>
      <c r="O203" s="120">
        <v>22439995</v>
      </c>
      <c r="P203" s="120">
        <v>0</v>
      </c>
      <c r="Q203" s="120">
        <v>41740656</v>
      </c>
      <c r="R203" s="120">
        <v>38840550</v>
      </c>
      <c r="S203" s="47"/>
    </row>
    <row r="204" spans="1:19" ht="12.75" customHeight="1" x14ac:dyDescent="0.2">
      <c r="A204" s="501"/>
      <c r="B204" s="501"/>
      <c r="C204" s="53" t="s">
        <v>3</v>
      </c>
      <c r="D204" s="54">
        <v>30</v>
      </c>
      <c r="E204" s="55">
        <v>10603.89</v>
      </c>
      <c r="F204" s="55">
        <v>1165.1300000000001</v>
      </c>
      <c r="G204" s="55">
        <v>123.95</v>
      </c>
      <c r="H204" s="55">
        <v>6384.11</v>
      </c>
      <c r="I204" s="55">
        <v>0</v>
      </c>
      <c r="J204" s="55">
        <v>1523.09</v>
      </c>
      <c r="K204" s="56">
        <v>18277.080000000002</v>
      </c>
      <c r="L204" s="46">
        <v>19800.169999999998</v>
      </c>
      <c r="M204" s="117"/>
      <c r="N204" s="119">
        <v>18277.080000000002</v>
      </c>
      <c r="O204" s="119">
        <v>11892.97</v>
      </c>
      <c r="P204" s="119"/>
      <c r="Q204" s="119">
        <v>21940.9</v>
      </c>
      <c r="R204" s="119">
        <v>20417.810000000001</v>
      </c>
      <c r="S204" s="47"/>
    </row>
    <row r="205" spans="1:19" ht="9" customHeight="1" x14ac:dyDescent="0.2">
      <c r="A205" s="501"/>
      <c r="B205" s="501"/>
      <c r="C205" s="48" t="s">
        <v>4</v>
      </c>
      <c r="D205" s="49">
        <v>31</v>
      </c>
      <c r="E205" s="50">
        <v>20531994</v>
      </c>
      <c r="F205" s="50">
        <v>2256006</v>
      </c>
      <c r="G205" s="50">
        <v>240001</v>
      </c>
      <c r="H205" s="50">
        <v>12361361</v>
      </c>
      <c r="I205" s="50">
        <v>0</v>
      </c>
      <c r="J205" s="51">
        <v>2949113</v>
      </c>
      <c r="K205" s="50">
        <v>35389362</v>
      </c>
      <c r="L205" s="73">
        <v>38338475</v>
      </c>
      <c r="M205" s="118"/>
      <c r="N205" s="120">
        <v>35389362</v>
      </c>
      <c r="O205" s="120">
        <v>23028001</v>
      </c>
      <c r="P205" s="120">
        <v>0</v>
      </c>
      <c r="Q205" s="120">
        <v>42483506</v>
      </c>
      <c r="R205" s="120">
        <v>39534393</v>
      </c>
      <c r="S205" s="47"/>
    </row>
    <row r="206" spans="1:19" ht="12.75" customHeight="1" x14ac:dyDescent="0.2">
      <c r="A206" s="501"/>
      <c r="B206" s="501"/>
      <c r="C206" s="53" t="s">
        <v>3</v>
      </c>
      <c r="D206" s="54">
        <v>32</v>
      </c>
      <c r="E206" s="55">
        <v>10870.38</v>
      </c>
      <c r="F206" s="55">
        <v>1189.92</v>
      </c>
      <c r="G206" s="55">
        <v>123.95</v>
      </c>
      <c r="H206" s="55">
        <v>6384.11</v>
      </c>
      <c r="I206" s="55">
        <v>0</v>
      </c>
      <c r="J206" s="55">
        <v>1547.36</v>
      </c>
      <c r="K206" s="56">
        <v>18568.36</v>
      </c>
      <c r="L206" s="46">
        <v>20115.72</v>
      </c>
      <c r="M206" s="117"/>
      <c r="N206" s="119">
        <v>18568.36</v>
      </c>
      <c r="O206" s="119">
        <v>12184.25</v>
      </c>
      <c r="P206" s="119"/>
      <c r="Q206" s="119">
        <v>22308.89</v>
      </c>
      <c r="R206" s="119">
        <v>20761.53</v>
      </c>
      <c r="S206" s="47"/>
    </row>
    <row r="207" spans="1:19" ht="9" customHeight="1" x14ac:dyDescent="0.2">
      <c r="A207" s="501"/>
      <c r="B207" s="501"/>
      <c r="C207" s="48" t="s">
        <v>4</v>
      </c>
      <c r="D207" s="49">
        <v>33</v>
      </c>
      <c r="E207" s="50">
        <v>21047991</v>
      </c>
      <c r="F207" s="50">
        <v>2304006</v>
      </c>
      <c r="G207" s="50">
        <v>240001</v>
      </c>
      <c r="H207" s="50">
        <v>12361361</v>
      </c>
      <c r="I207" s="50">
        <v>0</v>
      </c>
      <c r="J207" s="51">
        <v>2996107</v>
      </c>
      <c r="K207" s="50">
        <v>35953358</v>
      </c>
      <c r="L207" s="73">
        <v>38949465</v>
      </c>
      <c r="M207" s="118"/>
      <c r="N207" s="120">
        <v>35953358</v>
      </c>
      <c r="O207" s="120">
        <v>23591998</v>
      </c>
      <c r="P207" s="120">
        <v>0</v>
      </c>
      <c r="Q207" s="120">
        <v>43196034</v>
      </c>
      <c r="R207" s="120">
        <v>40199928</v>
      </c>
      <c r="S207" s="47"/>
    </row>
    <row r="208" spans="1:19" ht="12.75" customHeight="1" x14ac:dyDescent="0.2">
      <c r="A208" s="501"/>
      <c r="B208" s="501"/>
      <c r="C208" s="53" t="s">
        <v>3</v>
      </c>
      <c r="D208" s="54">
        <v>34</v>
      </c>
      <c r="E208" s="55">
        <v>11136.88</v>
      </c>
      <c r="F208" s="55">
        <v>1220.9000000000001</v>
      </c>
      <c r="G208" s="55">
        <v>123.95</v>
      </c>
      <c r="H208" s="55">
        <v>6384.11</v>
      </c>
      <c r="I208" s="55">
        <v>0</v>
      </c>
      <c r="J208" s="55">
        <v>1572.15</v>
      </c>
      <c r="K208" s="56">
        <v>18865.84</v>
      </c>
      <c r="L208" s="46">
        <v>20437.990000000002</v>
      </c>
      <c r="M208" s="117"/>
      <c r="N208" s="119">
        <v>18865.84</v>
      </c>
      <c r="O208" s="119">
        <v>12481.73</v>
      </c>
      <c r="P208" s="119"/>
      <c r="Q208" s="119">
        <v>22684.7</v>
      </c>
      <c r="R208" s="119">
        <v>21112.55</v>
      </c>
      <c r="S208" s="47"/>
    </row>
    <row r="209" spans="1:19" ht="9" customHeight="1" x14ac:dyDescent="0.2">
      <c r="A209" s="501"/>
      <c r="B209" s="501"/>
      <c r="C209" s="48" t="s">
        <v>4</v>
      </c>
      <c r="D209" s="49">
        <v>35</v>
      </c>
      <c r="E209" s="50">
        <v>21564007</v>
      </c>
      <c r="F209" s="50">
        <v>2363992</v>
      </c>
      <c r="G209" s="50">
        <v>240001</v>
      </c>
      <c r="H209" s="50">
        <v>12361361</v>
      </c>
      <c r="I209" s="50">
        <v>0</v>
      </c>
      <c r="J209" s="51">
        <v>3044107</v>
      </c>
      <c r="K209" s="50">
        <v>36529360</v>
      </c>
      <c r="L209" s="73">
        <v>39573467</v>
      </c>
      <c r="M209" s="118"/>
      <c r="N209" s="120">
        <v>36529360</v>
      </c>
      <c r="O209" s="120">
        <v>24167999</v>
      </c>
      <c r="P209" s="120">
        <v>0</v>
      </c>
      <c r="Q209" s="120">
        <v>43923704</v>
      </c>
      <c r="R209" s="120">
        <v>40879597</v>
      </c>
      <c r="S209" s="47"/>
    </row>
    <row r="210" spans="1:19" ht="12.75" customHeight="1" x14ac:dyDescent="0.2">
      <c r="A210" s="501"/>
      <c r="B210" s="501"/>
      <c r="C210" s="53" t="s">
        <v>3</v>
      </c>
      <c r="D210" s="54">
        <v>36</v>
      </c>
      <c r="E210" s="55">
        <v>11409.57</v>
      </c>
      <c r="F210" s="55">
        <v>1251.8900000000001</v>
      </c>
      <c r="G210" s="55">
        <v>123.95</v>
      </c>
      <c r="H210" s="55">
        <v>6384.11</v>
      </c>
      <c r="I210" s="55">
        <v>0</v>
      </c>
      <c r="J210" s="55">
        <v>1597.46</v>
      </c>
      <c r="K210" s="56">
        <v>19169.52</v>
      </c>
      <c r="L210" s="46">
        <v>20766.98</v>
      </c>
      <c r="M210" s="117"/>
      <c r="N210" s="119">
        <v>19169.52</v>
      </c>
      <c r="O210" s="119">
        <v>12785.41</v>
      </c>
      <c r="P210" s="119"/>
      <c r="Q210" s="119">
        <v>23068.35</v>
      </c>
      <c r="R210" s="119">
        <v>21470.89</v>
      </c>
      <c r="S210" s="47"/>
    </row>
    <row r="211" spans="1:19" ht="9" customHeight="1" x14ac:dyDescent="0.2">
      <c r="A211" s="501"/>
      <c r="B211" s="501"/>
      <c r="C211" s="48" t="s">
        <v>4</v>
      </c>
      <c r="D211" s="49">
        <v>37</v>
      </c>
      <c r="E211" s="50">
        <v>22092008</v>
      </c>
      <c r="F211" s="50">
        <v>2423997</v>
      </c>
      <c r="G211" s="50">
        <v>240001</v>
      </c>
      <c r="H211" s="50">
        <v>12361361</v>
      </c>
      <c r="I211" s="50">
        <v>0</v>
      </c>
      <c r="J211" s="51">
        <v>3093114</v>
      </c>
      <c r="K211" s="50">
        <v>37117366</v>
      </c>
      <c r="L211" s="73">
        <v>40210480</v>
      </c>
      <c r="M211" s="118"/>
      <c r="N211" s="120">
        <v>37117366</v>
      </c>
      <c r="O211" s="120">
        <v>24756006</v>
      </c>
      <c r="P211" s="120">
        <v>0</v>
      </c>
      <c r="Q211" s="120">
        <v>44666554</v>
      </c>
      <c r="R211" s="120">
        <v>41573440</v>
      </c>
      <c r="S211" s="47"/>
    </row>
    <row r="212" spans="1:19" ht="12.75" customHeight="1" x14ac:dyDescent="0.2">
      <c r="A212" s="501"/>
      <c r="B212" s="501"/>
      <c r="C212" s="53" t="s">
        <v>3</v>
      </c>
      <c r="D212" s="54">
        <v>38</v>
      </c>
      <c r="E212" s="55">
        <v>11676.06</v>
      </c>
      <c r="F212" s="55">
        <v>1282.8800000000001</v>
      </c>
      <c r="G212" s="55">
        <v>123.95</v>
      </c>
      <c r="H212" s="55">
        <v>6384.11</v>
      </c>
      <c r="I212" s="55">
        <v>0</v>
      </c>
      <c r="J212" s="55">
        <v>1622.25</v>
      </c>
      <c r="K212" s="56">
        <v>19467</v>
      </c>
      <c r="L212" s="46">
        <v>21089.25</v>
      </c>
      <c r="M212" s="117"/>
      <c r="N212" s="119">
        <v>19467</v>
      </c>
      <c r="O212" s="119">
        <v>13082.89</v>
      </c>
      <c r="P212" s="119"/>
      <c r="Q212" s="119">
        <v>23444.17</v>
      </c>
      <c r="R212" s="119">
        <v>21821.919999999998</v>
      </c>
      <c r="S212" s="47"/>
    </row>
    <row r="213" spans="1:19" ht="9" customHeight="1" x14ac:dyDescent="0.2">
      <c r="A213" s="501"/>
      <c r="B213" s="501"/>
      <c r="C213" s="48" t="s">
        <v>4</v>
      </c>
      <c r="D213" s="49">
        <v>39</v>
      </c>
      <c r="E213" s="50">
        <v>22608005</v>
      </c>
      <c r="F213" s="50">
        <v>2484002</v>
      </c>
      <c r="G213" s="50">
        <v>240001</v>
      </c>
      <c r="H213" s="50">
        <v>12361361</v>
      </c>
      <c r="I213" s="50">
        <v>0</v>
      </c>
      <c r="J213" s="51">
        <v>3141114</v>
      </c>
      <c r="K213" s="50">
        <v>37693368</v>
      </c>
      <c r="L213" s="73">
        <v>40834482</v>
      </c>
      <c r="M213" s="118"/>
      <c r="N213" s="120">
        <v>37693368</v>
      </c>
      <c r="O213" s="120">
        <v>25332007</v>
      </c>
      <c r="P213" s="120">
        <v>0</v>
      </c>
      <c r="Q213" s="120">
        <v>45394243</v>
      </c>
      <c r="R213" s="120">
        <v>42253129</v>
      </c>
      <c r="S213" s="47"/>
    </row>
    <row r="214" spans="1:19" ht="12.75" customHeight="1" x14ac:dyDescent="0.2">
      <c r="A214" s="501"/>
      <c r="B214" s="501"/>
      <c r="C214" s="53" t="s">
        <v>3</v>
      </c>
      <c r="D214" s="54">
        <v>40</v>
      </c>
      <c r="E214" s="55">
        <v>11948.75</v>
      </c>
      <c r="F214" s="55">
        <v>1313.87</v>
      </c>
      <c r="G214" s="55">
        <v>123.95</v>
      </c>
      <c r="H214" s="55">
        <v>6384.11</v>
      </c>
      <c r="I214" s="55">
        <v>0</v>
      </c>
      <c r="J214" s="55">
        <v>1647.56</v>
      </c>
      <c r="K214" s="56">
        <v>19770.68</v>
      </c>
      <c r="L214" s="46">
        <v>21418.240000000002</v>
      </c>
      <c r="M214" s="117"/>
      <c r="N214" s="119">
        <v>19770.68</v>
      </c>
      <c r="O214" s="119">
        <v>13386.57</v>
      </c>
      <c r="P214" s="119"/>
      <c r="Q214" s="119">
        <v>23827.82</v>
      </c>
      <c r="R214" s="119">
        <v>22180.26</v>
      </c>
      <c r="S214" s="47"/>
    </row>
    <row r="215" spans="1:19" ht="9" customHeight="1" x14ac:dyDescent="0.2">
      <c r="A215" s="502"/>
      <c r="B215" s="502"/>
      <c r="C215" s="58"/>
      <c r="D215" s="59"/>
      <c r="E215" s="61">
        <v>23136006</v>
      </c>
      <c r="F215" s="61">
        <v>2544007</v>
      </c>
      <c r="G215" s="61">
        <v>240001</v>
      </c>
      <c r="H215" s="61">
        <v>12361361</v>
      </c>
      <c r="I215" s="61">
        <v>0</v>
      </c>
      <c r="J215" s="60">
        <v>3190121</v>
      </c>
      <c r="K215" s="61">
        <v>38281375</v>
      </c>
      <c r="L215" s="73">
        <v>41471496</v>
      </c>
      <c r="M215" s="118"/>
      <c r="N215" s="120">
        <v>38281375</v>
      </c>
      <c r="O215" s="120">
        <v>25920014</v>
      </c>
      <c r="P215" s="120">
        <v>0</v>
      </c>
      <c r="Q215" s="120">
        <v>46137093</v>
      </c>
      <c r="R215" s="120">
        <v>42946972</v>
      </c>
      <c r="S215" s="47"/>
    </row>
    <row r="216" spans="1:19" ht="12.75" customHeight="1" x14ac:dyDescent="0.2">
      <c r="A216" s="492">
        <v>34425</v>
      </c>
      <c r="B216" s="492">
        <v>34515</v>
      </c>
      <c r="C216" s="42" t="s">
        <v>3</v>
      </c>
      <c r="D216" s="43">
        <v>0</v>
      </c>
      <c r="E216" s="44">
        <v>5751.26</v>
      </c>
      <c r="F216" s="44">
        <v>632.14</v>
      </c>
      <c r="G216" s="44">
        <v>123.95</v>
      </c>
      <c r="H216" s="44">
        <v>6384.11</v>
      </c>
      <c r="I216" s="44">
        <v>127.42</v>
      </c>
      <c r="J216" s="44">
        <v>1074.29</v>
      </c>
      <c r="K216" s="45">
        <v>13018.88</v>
      </c>
      <c r="L216" s="46">
        <v>14093.17</v>
      </c>
      <c r="M216" s="117"/>
      <c r="N216" s="119">
        <v>13018.88</v>
      </c>
      <c r="O216" s="119">
        <v>6634.77</v>
      </c>
      <c r="P216" s="119"/>
      <c r="Q216" s="119">
        <v>15287.43</v>
      </c>
      <c r="R216" s="119">
        <v>14213.14</v>
      </c>
      <c r="S216" s="47"/>
    </row>
    <row r="217" spans="1:19" ht="9" customHeight="1" x14ac:dyDescent="0.2">
      <c r="A217" s="525"/>
      <c r="B217" s="525"/>
      <c r="C217" s="48" t="s">
        <v>4</v>
      </c>
      <c r="D217" s="49">
        <v>2</v>
      </c>
      <c r="E217" s="50">
        <v>11135992</v>
      </c>
      <c r="F217" s="50">
        <v>1223994</v>
      </c>
      <c r="G217" s="50">
        <v>240001</v>
      </c>
      <c r="H217" s="50">
        <v>12361361</v>
      </c>
      <c r="I217" s="50">
        <v>246720</v>
      </c>
      <c r="J217" s="51">
        <v>2080115</v>
      </c>
      <c r="K217" s="50">
        <v>25208067</v>
      </c>
      <c r="L217" s="73">
        <v>27288182</v>
      </c>
      <c r="M217" s="118"/>
      <c r="N217" s="120">
        <v>25208067</v>
      </c>
      <c r="O217" s="120">
        <v>12846706</v>
      </c>
      <c r="P217" s="120">
        <v>0</v>
      </c>
      <c r="Q217" s="120">
        <v>29600592</v>
      </c>
      <c r="R217" s="120">
        <v>27520477</v>
      </c>
      <c r="S217" s="47"/>
    </row>
    <row r="218" spans="1:19" ht="12.75" customHeight="1" x14ac:dyDescent="0.2">
      <c r="A218" s="500">
        <v>34425</v>
      </c>
      <c r="B218" s="500">
        <v>34515</v>
      </c>
      <c r="C218" s="53" t="s">
        <v>3</v>
      </c>
      <c r="D218" s="54">
        <v>3</v>
      </c>
      <c r="E218" s="55">
        <v>6061.14</v>
      </c>
      <c r="F218" s="55">
        <v>663.13</v>
      </c>
      <c r="G218" s="55">
        <v>123.95</v>
      </c>
      <c r="H218" s="55">
        <v>6384.11</v>
      </c>
      <c r="I218" s="55">
        <v>127.42</v>
      </c>
      <c r="J218" s="55">
        <v>1102.69</v>
      </c>
      <c r="K218" s="56">
        <v>13359.75</v>
      </c>
      <c r="L218" s="46">
        <v>14462.44</v>
      </c>
      <c r="M218" s="117"/>
      <c r="N218" s="119">
        <v>13359.75</v>
      </c>
      <c r="O218" s="119">
        <v>6975.64</v>
      </c>
      <c r="P218" s="119"/>
      <c r="Q218" s="119">
        <v>15718.06</v>
      </c>
      <c r="R218" s="119">
        <v>14615.37</v>
      </c>
      <c r="S218" s="47"/>
    </row>
    <row r="219" spans="1:19" ht="9" customHeight="1" x14ac:dyDescent="0.2">
      <c r="A219" s="500"/>
      <c r="B219" s="500"/>
      <c r="C219" s="48" t="s">
        <v>4</v>
      </c>
      <c r="D219" s="49">
        <v>4</v>
      </c>
      <c r="E219" s="50">
        <v>11736004</v>
      </c>
      <c r="F219" s="50">
        <v>1283999</v>
      </c>
      <c r="G219" s="50">
        <v>240001</v>
      </c>
      <c r="H219" s="50">
        <v>12361361</v>
      </c>
      <c r="I219" s="50">
        <v>246720</v>
      </c>
      <c r="J219" s="51">
        <v>2135106</v>
      </c>
      <c r="K219" s="50">
        <v>25868083</v>
      </c>
      <c r="L219" s="73">
        <v>28003189</v>
      </c>
      <c r="M219" s="118"/>
      <c r="N219" s="120">
        <v>25868083</v>
      </c>
      <c r="O219" s="120">
        <v>13506722</v>
      </c>
      <c r="P219" s="120">
        <v>0</v>
      </c>
      <c r="Q219" s="120">
        <v>30434408</v>
      </c>
      <c r="R219" s="120">
        <v>28299302</v>
      </c>
      <c r="S219" s="47"/>
    </row>
    <row r="220" spans="1:19" ht="12.75" customHeight="1" x14ac:dyDescent="0.2">
      <c r="A220" s="501"/>
      <c r="B220" s="501"/>
      <c r="C220" s="53" t="s">
        <v>3</v>
      </c>
      <c r="D220" s="54">
        <v>5</v>
      </c>
      <c r="E220" s="55">
        <v>6371.01</v>
      </c>
      <c r="F220" s="55">
        <v>700.32</v>
      </c>
      <c r="G220" s="55">
        <v>123.95</v>
      </c>
      <c r="H220" s="55">
        <v>6384.11</v>
      </c>
      <c r="I220" s="55">
        <v>127.42</v>
      </c>
      <c r="J220" s="55">
        <v>1131.6199999999999</v>
      </c>
      <c r="K220" s="56">
        <v>13706.81</v>
      </c>
      <c r="L220" s="46">
        <v>14838.43</v>
      </c>
      <c r="M220" s="117"/>
      <c r="N220" s="119">
        <v>13706.81</v>
      </c>
      <c r="O220" s="119">
        <v>7322.7</v>
      </c>
      <c r="P220" s="119"/>
      <c r="Q220" s="119">
        <v>16156.52</v>
      </c>
      <c r="R220" s="119">
        <v>15024.9</v>
      </c>
      <c r="S220" s="47"/>
    </row>
    <row r="221" spans="1:19" ht="9" customHeight="1" x14ac:dyDescent="0.2">
      <c r="A221" s="501"/>
      <c r="B221" s="501"/>
      <c r="C221" s="48" t="s">
        <v>4</v>
      </c>
      <c r="D221" s="49">
        <v>6</v>
      </c>
      <c r="E221" s="50">
        <v>12335996</v>
      </c>
      <c r="F221" s="50">
        <v>1356009</v>
      </c>
      <c r="G221" s="50">
        <v>240001</v>
      </c>
      <c r="H221" s="50">
        <v>12361361</v>
      </c>
      <c r="I221" s="50">
        <v>246720</v>
      </c>
      <c r="J221" s="51">
        <v>2191122</v>
      </c>
      <c r="K221" s="50">
        <v>26540085</v>
      </c>
      <c r="L221" s="73">
        <v>28731207</v>
      </c>
      <c r="M221" s="118"/>
      <c r="N221" s="120">
        <v>26540085</v>
      </c>
      <c r="O221" s="120">
        <v>14178724</v>
      </c>
      <c r="P221" s="120">
        <v>0</v>
      </c>
      <c r="Q221" s="120">
        <v>31283385</v>
      </c>
      <c r="R221" s="120">
        <v>29092263</v>
      </c>
      <c r="S221" s="47"/>
    </row>
    <row r="222" spans="1:19" ht="12.75" customHeight="1" x14ac:dyDescent="0.2">
      <c r="A222" s="501"/>
      <c r="B222" s="501"/>
      <c r="C222" s="53" t="s">
        <v>3</v>
      </c>
      <c r="D222" s="54">
        <v>7</v>
      </c>
      <c r="E222" s="55">
        <v>6674.69</v>
      </c>
      <c r="F222" s="55">
        <v>731.3</v>
      </c>
      <c r="G222" s="55">
        <v>123.95</v>
      </c>
      <c r="H222" s="55">
        <v>6384.11</v>
      </c>
      <c r="I222" s="55">
        <v>127.42</v>
      </c>
      <c r="J222" s="55">
        <v>1159.5</v>
      </c>
      <c r="K222" s="56">
        <v>14041.47</v>
      </c>
      <c r="L222" s="46">
        <v>15200.97</v>
      </c>
      <c r="M222" s="117"/>
      <c r="N222" s="119">
        <v>14041.47</v>
      </c>
      <c r="O222" s="119">
        <v>7657.36</v>
      </c>
      <c r="P222" s="119"/>
      <c r="Q222" s="119">
        <v>16579.29</v>
      </c>
      <c r="R222" s="119">
        <v>15419.79</v>
      </c>
      <c r="S222" s="47"/>
    </row>
    <row r="223" spans="1:19" ht="9" customHeight="1" x14ac:dyDescent="0.2">
      <c r="A223" s="501"/>
      <c r="B223" s="501"/>
      <c r="C223" s="48" t="s">
        <v>4</v>
      </c>
      <c r="D223" s="49">
        <v>8</v>
      </c>
      <c r="E223" s="50">
        <v>12924002</v>
      </c>
      <c r="F223" s="50">
        <v>1415994</v>
      </c>
      <c r="G223" s="50">
        <v>240001</v>
      </c>
      <c r="H223" s="50">
        <v>12361361</v>
      </c>
      <c r="I223" s="50">
        <v>246720</v>
      </c>
      <c r="J223" s="51">
        <v>2245105</v>
      </c>
      <c r="K223" s="50">
        <v>27188077</v>
      </c>
      <c r="L223" s="73">
        <v>29433182</v>
      </c>
      <c r="M223" s="118"/>
      <c r="N223" s="120">
        <v>27188077</v>
      </c>
      <c r="O223" s="120">
        <v>14826716</v>
      </c>
      <c r="P223" s="120">
        <v>0</v>
      </c>
      <c r="Q223" s="120">
        <v>32101982</v>
      </c>
      <c r="R223" s="120">
        <v>29856877</v>
      </c>
      <c r="S223" s="47"/>
    </row>
    <row r="224" spans="1:19" ht="12.75" customHeight="1" x14ac:dyDescent="0.2">
      <c r="A224" s="501"/>
      <c r="B224" s="501"/>
      <c r="C224" s="53" t="s">
        <v>3</v>
      </c>
      <c r="D224" s="54">
        <v>9</v>
      </c>
      <c r="E224" s="55">
        <v>7027.95</v>
      </c>
      <c r="F224" s="55">
        <v>768.49</v>
      </c>
      <c r="G224" s="55">
        <v>123.95</v>
      </c>
      <c r="H224" s="55">
        <v>6384.11</v>
      </c>
      <c r="I224" s="55">
        <v>127.42</v>
      </c>
      <c r="J224" s="55">
        <v>1192.04</v>
      </c>
      <c r="K224" s="56">
        <v>14431.92</v>
      </c>
      <c r="L224" s="46">
        <v>15623.96</v>
      </c>
      <c r="M224" s="117"/>
      <c r="N224" s="119">
        <v>14431.92</v>
      </c>
      <c r="O224" s="119">
        <v>8047.81</v>
      </c>
      <c r="P224" s="119"/>
      <c r="Q224" s="119">
        <v>17072.57</v>
      </c>
      <c r="R224" s="119">
        <v>15880.53</v>
      </c>
      <c r="S224" s="47"/>
    </row>
    <row r="225" spans="1:19" ht="9" customHeight="1" x14ac:dyDescent="0.2">
      <c r="A225" s="501"/>
      <c r="B225" s="501"/>
      <c r="C225" s="48" t="s">
        <v>4</v>
      </c>
      <c r="D225" s="49">
        <v>10</v>
      </c>
      <c r="E225" s="50">
        <v>13608009</v>
      </c>
      <c r="F225" s="50">
        <v>1488004</v>
      </c>
      <c r="G225" s="50">
        <v>240001</v>
      </c>
      <c r="H225" s="50">
        <v>12361361</v>
      </c>
      <c r="I225" s="50">
        <v>246720</v>
      </c>
      <c r="J225" s="51">
        <v>2308111</v>
      </c>
      <c r="K225" s="50">
        <v>27944094</v>
      </c>
      <c r="L225" s="73">
        <v>30252205</v>
      </c>
      <c r="M225" s="118"/>
      <c r="N225" s="120">
        <v>27944094</v>
      </c>
      <c r="O225" s="120">
        <v>15582733</v>
      </c>
      <c r="P225" s="120">
        <v>0</v>
      </c>
      <c r="Q225" s="120">
        <v>33057105</v>
      </c>
      <c r="R225" s="120">
        <v>30748994</v>
      </c>
      <c r="S225" s="47"/>
    </row>
    <row r="226" spans="1:19" ht="12.75" customHeight="1" x14ac:dyDescent="0.2">
      <c r="A226" s="501"/>
      <c r="B226" s="501"/>
      <c r="C226" s="53" t="s">
        <v>3</v>
      </c>
      <c r="D226" s="54">
        <v>11</v>
      </c>
      <c r="E226" s="55">
        <v>7387.4</v>
      </c>
      <c r="F226" s="55">
        <v>811.87</v>
      </c>
      <c r="G226" s="55">
        <v>123.95</v>
      </c>
      <c r="H226" s="55">
        <v>6384.11</v>
      </c>
      <c r="I226" s="55">
        <v>127.42</v>
      </c>
      <c r="J226" s="55">
        <v>1225.6099999999999</v>
      </c>
      <c r="K226" s="56">
        <v>14834.75</v>
      </c>
      <c r="L226" s="46">
        <v>16060.36</v>
      </c>
      <c r="M226" s="117"/>
      <c r="N226" s="119">
        <v>14834.75</v>
      </c>
      <c r="O226" s="119">
        <v>8450.64</v>
      </c>
      <c r="P226" s="119"/>
      <c r="Q226" s="119">
        <v>17581.48</v>
      </c>
      <c r="R226" s="119">
        <v>16355.87</v>
      </c>
      <c r="S226" s="47"/>
    </row>
    <row r="227" spans="1:19" ht="9" customHeight="1" x14ac:dyDescent="0.2">
      <c r="A227" s="501"/>
      <c r="B227" s="501"/>
      <c r="C227" s="48" t="s">
        <v>4</v>
      </c>
      <c r="D227" s="49">
        <v>12</v>
      </c>
      <c r="E227" s="50">
        <v>14304001</v>
      </c>
      <c r="F227" s="50">
        <v>1572000</v>
      </c>
      <c r="G227" s="50">
        <v>240001</v>
      </c>
      <c r="H227" s="50">
        <v>12361361</v>
      </c>
      <c r="I227" s="50">
        <v>246720</v>
      </c>
      <c r="J227" s="51">
        <v>2373112</v>
      </c>
      <c r="K227" s="50">
        <v>28724081</v>
      </c>
      <c r="L227" s="73">
        <v>31097193</v>
      </c>
      <c r="M227" s="118"/>
      <c r="N227" s="120">
        <v>28724081</v>
      </c>
      <c r="O227" s="120">
        <v>16362721</v>
      </c>
      <c r="P227" s="120">
        <v>0</v>
      </c>
      <c r="Q227" s="120">
        <v>34042492</v>
      </c>
      <c r="R227" s="120">
        <v>31669380</v>
      </c>
      <c r="S227" s="47"/>
    </row>
    <row r="228" spans="1:19" ht="12.75" customHeight="1" x14ac:dyDescent="0.2">
      <c r="A228" s="501"/>
      <c r="B228" s="501"/>
      <c r="C228" s="53" t="s">
        <v>3</v>
      </c>
      <c r="D228" s="54">
        <v>13</v>
      </c>
      <c r="E228" s="55">
        <v>7740.66</v>
      </c>
      <c r="F228" s="55">
        <v>849.06</v>
      </c>
      <c r="G228" s="55">
        <v>123.95</v>
      </c>
      <c r="H228" s="55">
        <v>6384.11</v>
      </c>
      <c r="I228" s="55">
        <v>127.42</v>
      </c>
      <c r="J228" s="55">
        <v>1258.1500000000001</v>
      </c>
      <c r="K228" s="56">
        <v>15225.2</v>
      </c>
      <c r="L228" s="46">
        <v>16483.349999999999</v>
      </c>
      <c r="M228" s="117"/>
      <c r="N228" s="119">
        <v>15225.2</v>
      </c>
      <c r="O228" s="119">
        <v>8841.09</v>
      </c>
      <c r="P228" s="119"/>
      <c r="Q228" s="119">
        <v>18074.75</v>
      </c>
      <c r="R228" s="119">
        <v>16816.599999999999</v>
      </c>
      <c r="S228" s="47"/>
    </row>
    <row r="229" spans="1:19" ht="9" customHeight="1" x14ac:dyDescent="0.2">
      <c r="A229" s="501"/>
      <c r="B229" s="501"/>
      <c r="C229" s="48" t="s">
        <v>4</v>
      </c>
      <c r="D229" s="49">
        <v>14</v>
      </c>
      <c r="E229" s="50">
        <v>14988008</v>
      </c>
      <c r="F229" s="50">
        <v>1644009</v>
      </c>
      <c r="G229" s="50">
        <v>240001</v>
      </c>
      <c r="H229" s="50">
        <v>12361361</v>
      </c>
      <c r="I229" s="50">
        <v>246720</v>
      </c>
      <c r="J229" s="51">
        <v>2436118</v>
      </c>
      <c r="K229" s="50">
        <v>29480098</v>
      </c>
      <c r="L229" s="73">
        <v>31916216</v>
      </c>
      <c r="M229" s="118"/>
      <c r="N229" s="120">
        <v>29480098</v>
      </c>
      <c r="O229" s="120">
        <v>17118737</v>
      </c>
      <c r="P229" s="120">
        <v>0</v>
      </c>
      <c r="Q229" s="120">
        <v>34997596</v>
      </c>
      <c r="R229" s="120">
        <v>32561478</v>
      </c>
      <c r="S229" s="47"/>
    </row>
    <row r="230" spans="1:19" ht="12.75" customHeight="1" x14ac:dyDescent="0.2">
      <c r="A230" s="501"/>
      <c r="B230" s="501"/>
      <c r="C230" s="53" t="s">
        <v>3</v>
      </c>
      <c r="D230" s="54">
        <v>15</v>
      </c>
      <c r="E230" s="55">
        <v>8155.89</v>
      </c>
      <c r="F230" s="55">
        <v>892.44</v>
      </c>
      <c r="G230" s="55">
        <v>123.95</v>
      </c>
      <c r="H230" s="55">
        <v>6384.11</v>
      </c>
      <c r="I230" s="55">
        <v>127.42</v>
      </c>
      <c r="J230" s="55">
        <v>1296.3699999999999</v>
      </c>
      <c r="K230" s="56">
        <v>15683.81</v>
      </c>
      <c r="L230" s="46">
        <v>16980.18</v>
      </c>
      <c r="M230" s="117"/>
      <c r="N230" s="119">
        <v>15683.81</v>
      </c>
      <c r="O230" s="119">
        <v>9299.7000000000007</v>
      </c>
      <c r="P230" s="119"/>
      <c r="Q230" s="119">
        <v>18654.13</v>
      </c>
      <c r="R230" s="119">
        <v>17357.759999999998</v>
      </c>
      <c r="S230" s="47"/>
    </row>
    <row r="231" spans="1:19" ht="9" customHeight="1" x14ac:dyDescent="0.2">
      <c r="A231" s="501"/>
      <c r="B231" s="501"/>
      <c r="C231" s="48" t="s">
        <v>4</v>
      </c>
      <c r="D231" s="49">
        <v>16</v>
      </c>
      <c r="E231" s="50">
        <v>15792005</v>
      </c>
      <c r="F231" s="50">
        <v>1728005</v>
      </c>
      <c r="G231" s="50">
        <v>240001</v>
      </c>
      <c r="H231" s="50">
        <v>12361361</v>
      </c>
      <c r="I231" s="50">
        <v>246720</v>
      </c>
      <c r="J231" s="51">
        <v>2510122</v>
      </c>
      <c r="K231" s="50">
        <v>30368091</v>
      </c>
      <c r="L231" s="73">
        <v>32878213</v>
      </c>
      <c r="M231" s="118"/>
      <c r="N231" s="120">
        <v>30368091</v>
      </c>
      <c r="O231" s="120">
        <v>18006730</v>
      </c>
      <c r="P231" s="120">
        <v>0</v>
      </c>
      <c r="Q231" s="120">
        <v>36119432</v>
      </c>
      <c r="R231" s="120">
        <v>33609310</v>
      </c>
      <c r="S231" s="47"/>
    </row>
    <row r="232" spans="1:19" ht="12.75" customHeight="1" x14ac:dyDescent="0.2">
      <c r="A232" s="501"/>
      <c r="B232" s="501"/>
      <c r="C232" s="53" t="s">
        <v>3</v>
      </c>
      <c r="D232" s="54">
        <v>17</v>
      </c>
      <c r="E232" s="55">
        <v>8571.1200000000008</v>
      </c>
      <c r="F232" s="55">
        <v>942.02</v>
      </c>
      <c r="G232" s="55">
        <v>123.95</v>
      </c>
      <c r="H232" s="55">
        <v>6384.11</v>
      </c>
      <c r="I232" s="55">
        <v>127.42</v>
      </c>
      <c r="J232" s="55">
        <v>1335.1</v>
      </c>
      <c r="K232" s="56">
        <v>16148.62</v>
      </c>
      <c r="L232" s="46">
        <v>17483.72</v>
      </c>
      <c r="M232" s="117"/>
      <c r="N232" s="119">
        <v>16148.62</v>
      </c>
      <c r="O232" s="119">
        <v>9764.51</v>
      </c>
      <c r="P232" s="119"/>
      <c r="Q232" s="119">
        <v>19241.330000000002</v>
      </c>
      <c r="R232" s="119">
        <v>17906.23</v>
      </c>
      <c r="S232" s="47"/>
    </row>
    <row r="233" spans="1:19" ht="9" customHeight="1" x14ac:dyDescent="0.2">
      <c r="A233" s="501"/>
      <c r="B233" s="501"/>
      <c r="C233" s="48" t="s">
        <v>4</v>
      </c>
      <c r="D233" s="49">
        <v>18</v>
      </c>
      <c r="E233" s="50">
        <v>16596003</v>
      </c>
      <c r="F233" s="50">
        <v>1824005</v>
      </c>
      <c r="G233" s="50">
        <v>240001</v>
      </c>
      <c r="H233" s="50">
        <v>12361361</v>
      </c>
      <c r="I233" s="50">
        <v>246720</v>
      </c>
      <c r="J233" s="51">
        <v>2585114</v>
      </c>
      <c r="K233" s="50">
        <v>31268088</v>
      </c>
      <c r="L233" s="73">
        <v>33853203</v>
      </c>
      <c r="M233" s="118"/>
      <c r="N233" s="120">
        <v>31268088</v>
      </c>
      <c r="O233" s="120">
        <v>18906728</v>
      </c>
      <c r="P233" s="120">
        <v>0</v>
      </c>
      <c r="Q233" s="120">
        <v>37256410</v>
      </c>
      <c r="R233" s="120">
        <v>34671296</v>
      </c>
      <c r="S233" s="47"/>
    </row>
    <row r="234" spans="1:19" ht="12.75" customHeight="1" x14ac:dyDescent="0.2">
      <c r="A234" s="501"/>
      <c r="B234" s="501"/>
      <c r="C234" s="53" t="s">
        <v>3</v>
      </c>
      <c r="D234" s="54">
        <v>19</v>
      </c>
      <c r="E234" s="55">
        <v>8980.15</v>
      </c>
      <c r="F234" s="55">
        <v>985.4</v>
      </c>
      <c r="G234" s="55">
        <v>123.95</v>
      </c>
      <c r="H234" s="55">
        <v>6384.11</v>
      </c>
      <c r="I234" s="55">
        <v>127.42</v>
      </c>
      <c r="J234" s="55">
        <v>1372.8</v>
      </c>
      <c r="K234" s="56">
        <v>16601.03</v>
      </c>
      <c r="L234" s="46">
        <v>17973.830000000002</v>
      </c>
      <c r="M234" s="117"/>
      <c r="N234" s="119">
        <v>16601.03</v>
      </c>
      <c r="O234" s="119">
        <v>10216.92</v>
      </c>
      <c r="P234" s="119"/>
      <c r="Q234" s="119">
        <v>19812.88</v>
      </c>
      <c r="R234" s="119">
        <v>18440.080000000002</v>
      </c>
      <c r="S234" s="47"/>
    </row>
    <row r="235" spans="1:19" ht="9" customHeight="1" x14ac:dyDescent="0.2">
      <c r="A235" s="501"/>
      <c r="B235" s="501"/>
      <c r="C235" s="48" t="s">
        <v>4</v>
      </c>
      <c r="D235" s="49">
        <v>20</v>
      </c>
      <c r="E235" s="50">
        <v>17387995</v>
      </c>
      <c r="F235" s="50">
        <v>1908000</v>
      </c>
      <c r="G235" s="50">
        <v>240001</v>
      </c>
      <c r="H235" s="50">
        <v>12361361</v>
      </c>
      <c r="I235" s="50">
        <v>246720</v>
      </c>
      <c r="J235" s="51">
        <v>2658111</v>
      </c>
      <c r="K235" s="50">
        <v>32144076</v>
      </c>
      <c r="L235" s="73">
        <v>34802188</v>
      </c>
      <c r="M235" s="118"/>
      <c r="N235" s="120">
        <v>32144076</v>
      </c>
      <c r="O235" s="120">
        <v>19782716</v>
      </c>
      <c r="P235" s="120">
        <v>0</v>
      </c>
      <c r="Q235" s="120">
        <v>38363085</v>
      </c>
      <c r="R235" s="120">
        <v>35704974</v>
      </c>
      <c r="S235" s="47"/>
    </row>
    <row r="236" spans="1:19" ht="12.75" customHeight="1" x14ac:dyDescent="0.2">
      <c r="A236" s="501"/>
      <c r="B236" s="501"/>
      <c r="C236" s="53" t="s">
        <v>3</v>
      </c>
      <c r="D236" s="54">
        <v>21</v>
      </c>
      <c r="E236" s="55">
        <v>9252.84</v>
      </c>
      <c r="F236" s="55">
        <v>1016.39</v>
      </c>
      <c r="G236" s="55">
        <v>123.95</v>
      </c>
      <c r="H236" s="55">
        <v>6384.11</v>
      </c>
      <c r="I236" s="55">
        <v>127.42</v>
      </c>
      <c r="J236" s="55">
        <v>1398.11</v>
      </c>
      <c r="K236" s="56">
        <v>16904.71</v>
      </c>
      <c r="L236" s="46">
        <v>18302.82</v>
      </c>
      <c r="M236" s="117"/>
      <c r="N236" s="119">
        <v>16904.71</v>
      </c>
      <c r="O236" s="119">
        <v>10520.6</v>
      </c>
      <c r="P236" s="119"/>
      <c r="Q236" s="119">
        <v>20196.53</v>
      </c>
      <c r="R236" s="119">
        <v>18798.419999999998</v>
      </c>
      <c r="S236" s="47"/>
    </row>
    <row r="237" spans="1:19" ht="9" customHeight="1" x14ac:dyDescent="0.2">
      <c r="A237" s="501"/>
      <c r="B237" s="501"/>
      <c r="C237" s="48" t="s">
        <v>4</v>
      </c>
      <c r="D237" s="49">
        <v>22</v>
      </c>
      <c r="E237" s="50">
        <v>17915997</v>
      </c>
      <c r="F237" s="50">
        <v>1968005</v>
      </c>
      <c r="G237" s="50">
        <v>240001</v>
      </c>
      <c r="H237" s="50">
        <v>12361361</v>
      </c>
      <c r="I237" s="50">
        <v>246720</v>
      </c>
      <c r="J237" s="51">
        <v>2707118</v>
      </c>
      <c r="K237" s="50">
        <v>32732083</v>
      </c>
      <c r="L237" s="73">
        <v>35439201</v>
      </c>
      <c r="M237" s="118"/>
      <c r="N237" s="120">
        <v>32732083</v>
      </c>
      <c r="O237" s="120">
        <v>20370722</v>
      </c>
      <c r="P237" s="120">
        <v>0</v>
      </c>
      <c r="Q237" s="120">
        <v>39105935</v>
      </c>
      <c r="R237" s="120">
        <v>36398817</v>
      </c>
      <c r="S237" s="47"/>
    </row>
    <row r="238" spans="1:19" ht="12.75" customHeight="1" x14ac:dyDescent="0.2">
      <c r="A238" s="501"/>
      <c r="B238" s="501"/>
      <c r="C238" s="53" t="s">
        <v>3</v>
      </c>
      <c r="D238" s="54">
        <v>23</v>
      </c>
      <c r="E238" s="55">
        <v>9519.33</v>
      </c>
      <c r="F238" s="55">
        <v>1047.3699999999999</v>
      </c>
      <c r="G238" s="55">
        <v>123.95</v>
      </c>
      <c r="H238" s="55">
        <v>6384.11</v>
      </c>
      <c r="I238" s="55">
        <v>127.42</v>
      </c>
      <c r="J238" s="55">
        <v>1422.9</v>
      </c>
      <c r="K238" s="56">
        <v>17202.18</v>
      </c>
      <c r="L238" s="46">
        <v>18625.080000000002</v>
      </c>
      <c r="M238" s="117"/>
      <c r="N238" s="119">
        <v>17202.18</v>
      </c>
      <c r="O238" s="119">
        <v>10818.07</v>
      </c>
      <c r="P238" s="119"/>
      <c r="Q238" s="119">
        <v>20572.330000000002</v>
      </c>
      <c r="R238" s="119">
        <v>19149.43</v>
      </c>
      <c r="S238" s="47"/>
    </row>
    <row r="239" spans="1:19" ht="9" customHeight="1" x14ac:dyDescent="0.2">
      <c r="A239" s="501"/>
      <c r="B239" s="501"/>
      <c r="C239" s="48" t="s">
        <v>4</v>
      </c>
      <c r="D239" s="49">
        <v>23</v>
      </c>
      <c r="E239" s="50">
        <v>18431993</v>
      </c>
      <c r="F239" s="50">
        <v>2027991</v>
      </c>
      <c r="G239" s="50">
        <v>240001</v>
      </c>
      <c r="H239" s="50">
        <v>12361361</v>
      </c>
      <c r="I239" s="50">
        <v>246720</v>
      </c>
      <c r="J239" s="51">
        <v>2755119</v>
      </c>
      <c r="K239" s="50">
        <v>33308065</v>
      </c>
      <c r="L239" s="73">
        <v>36063184</v>
      </c>
      <c r="M239" s="118"/>
      <c r="N239" s="120">
        <v>33308065</v>
      </c>
      <c r="O239" s="120">
        <v>20946704</v>
      </c>
      <c r="P239" s="120">
        <v>0</v>
      </c>
      <c r="Q239" s="120">
        <v>39833585</v>
      </c>
      <c r="R239" s="120">
        <v>37078467</v>
      </c>
      <c r="S239" s="47"/>
    </row>
    <row r="240" spans="1:19" ht="12.75" customHeight="1" x14ac:dyDescent="0.2">
      <c r="A240" s="501"/>
      <c r="B240" s="501"/>
      <c r="C240" s="53" t="s">
        <v>3</v>
      </c>
      <c r="D240" s="54">
        <v>24</v>
      </c>
      <c r="E240" s="55">
        <v>9792.02</v>
      </c>
      <c r="F240" s="55">
        <v>1072.1600000000001</v>
      </c>
      <c r="G240" s="55">
        <v>123.95</v>
      </c>
      <c r="H240" s="55">
        <v>6384.11</v>
      </c>
      <c r="I240" s="55">
        <v>127.42</v>
      </c>
      <c r="J240" s="55">
        <v>1447.69</v>
      </c>
      <c r="K240" s="56">
        <v>17499.66</v>
      </c>
      <c r="L240" s="46">
        <v>18947.349999999999</v>
      </c>
      <c r="M240" s="117"/>
      <c r="N240" s="119">
        <v>17499.66</v>
      </c>
      <c r="O240" s="119">
        <v>11115.55</v>
      </c>
      <c r="P240" s="119"/>
      <c r="Q240" s="119">
        <v>20948.150000000001</v>
      </c>
      <c r="R240" s="119">
        <v>19500.46</v>
      </c>
      <c r="S240" s="47"/>
    </row>
    <row r="241" spans="1:19" ht="9" customHeight="1" x14ac:dyDescent="0.2">
      <c r="A241" s="501"/>
      <c r="B241" s="501"/>
      <c r="C241" s="48" t="s">
        <v>4</v>
      </c>
      <c r="D241" s="49">
        <v>25</v>
      </c>
      <c r="E241" s="50">
        <v>18959995</v>
      </c>
      <c r="F241" s="50">
        <v>2075991</v>
      </c>
      <c r="G241" s="50">
        <v>240001</v>
      </c>
      <c r="H241" s="50">
        <v>12361361</v>
      </c>
      <c r="I241" s="50">
        <v>246720</v>
      </c>
      <c r="J241" s="51">
        <v>2803119</v>
      </c>
      <c r="K241" s="50">
        <v>33884067</v>
      </c>
      <c r="L241" s="73">
        <v>36687185</v>
      </c>
      <c r="M241" s="118"/>
      <c r="N241" s="120">
        <v>33884067</v>
      </c>
      <c r="O241" s="120">
        <v>21522706</v>
      </c>
      <c r="P241" s="120">
        <v>0</v>
      </c>
      <c r="Q241" s="120">
        <v>40561274</v>
      </c>
      <c r="R241" s="120">
        <v>37758156</v>
      </c>
      <c r="S241" s="47"/>
    </row>
    <row r="242" spans="1:19" ht="12.75" customHeight="1" x14ac:dyDescent="0.2">
      <c r="A242" s="501"/>
      <c r="B242" s="501"/>
      <c r="C242" s="53" t="s">
        <v>3</v>
      </c>
      <c r="D242" s="54">
        <v>26</v>
      </c>
      <c r="E242" s="55">
        <v>10058.51</v>
      </c>
      <c r="F242" s="55">
        <v>1103.1500000000001</v>
      </c>
      <c r="G242" s="55">
        <v>123.95</v>
      </c>
      <c r="H242" s="55">
        <v>6384.11</v>
      </c>
      <c r="I242" s="55">
        <v>127.42</v>
      </c>
      <c r="J242" s="55">
        <v>1472.48</v>
      </c>
      <c r="K242" s="56">
        <v>17797.14</v>
      </c>
      <c r="L242" s="46">
        <v>19269.62</v>
      </c>
      <c r="M242" s="117"/>
      <c r="N242" s="119">
        <v>17797.14</v>
      </c>
      <c r="O242" s="119">
        <v>11413.03</v>
      </c>
      <c r="P242" s="119"/>
      <c r="Q242" s="119">
        <v>21323.97</v>
      </c>
      <c r="R242" s="119">
        <v>19851.490000000002</v>
      </c>
      <c r="S242" s="47"/>
    </row>
    <row r="243" spans="1:19" ht="9" customHeight="1" x14ac:dyDescent="0.2">
      <c r="A243" s="501"/>
      <c r="B243" s="501"/>
      <c r="C243" s="48" t="s">
        <v>4</v>
      </c>
      <c r="D243" s="49">
        <v>27</v>
      </c>
      <c r="E243" s="50">
        <v>19475991</v>
      </c>
      <c r="F243" s="50">
        <v>2135996</v>
      </c>
      <c r="G243" s="50">
        <v>240001</v>
      </c>
      <c r="H243" s="50">
        <v>12361361</v>
      </c>
      <c r="I243" s="50">
        <v>246720</v>
      </c>
      <c r="J243" s="51">
        <v>2851119</v>
      </c>
      <c r="K243" s="50">
        <v>34460068</v>
      </c>
      <c r="L243" s="73">
        <v>37311187</v>
      </c>
      <c r="M243" s="118"/>
      <c r="N243" s="120">
        <v>34460068</v>
      </c>
      <c r="O243" s="120">
        <v>22098708</v>
      </c>
      <c r="P243" s="120">
        <v>0</v>
      </c>
      <c r="Q243" s="120">
        <v>41288963</v>
      </c>
      <c r="R243" s="120">
        <v>38437845</v>
      </c>
      <c r="S243" s="47"/>
    </row>
    <row r="244" spans="1:19" ht="12.75" customHeight="1" x14ac:dyDescent="0.2">
      <c r="A244" s="501"/>
      <c r="B244" s="501"/>
      <c r="C244" s="53" t="s">
        <v>3</v>
      </c>
      <c r="D244" s="54">
        <v>28</v>
      </c>
      <c r="E244" s="55">
        <v>10331.200000000001</v>
      </c>
      <c r="F244" s="55">
        <v>1134.1400000000001</v>
      </c>
      <c r="G244" s="55">
        <v>123.95</v>
      </c>
      <c r="H244" s="55">
        <v>6384.11</v>
      </c>
      <c r="I244" s="55">
        <v>127.42</v>
      </c>
      <c r="J244" s="55">
        <v>1497.78</v>
      </c>
      <c r="K244" s="56">
        <v>18100.82</v>
      </c>
      <c r="L244" s="46">
        <v>19598.599999999999</v>
      </c>
      <c r="M244" s="117"/>
      <c r="N244" s="119">
        <v>18100.82</v>
      </c>
      <c r="O244" s="119">
        <v>11716.71</v>
      </c>
      <c r="P244" s="119"/>
      <c r="Q244" s="119">
        <v>21707.61</v>
      </c>
      <c r="R244" s="119">
        <v>20209.830000000002</v>
      </c>
      <c r="S244" s="47"/>
    </row>
    <row r="245" spans="1:19" ht="9" customHeight="1" x14ac:dyDescent="0.2">
      <c r="A245" s="501"/>
      <c r="B245" s="501"/>
      <c r="C245" s="48" t="s">
        <v>4</v>
      </c>
      <c r="D245" s="49">
        <v>29</v>
      </c>
      <c r="E245" s="50">
        <v>20003993</v>
      </c>
      <c r="F245" s="50">
        <v>2196001</v>
      </c>
      <c r="G245" s="50">
        <v>240001</v>
      </c>
      <c r="H245" s="50">
        <v>12361361</v>
      </c>
      <c r="I245" s="50">
        <v>246720</v>
      </c>
      <c r="J245" s="51">
        <v>2900106</v>
      </c>
      <c r="K245" s="50">
        <v>35048075</v>
      </c>
      <c r="L245" s="73">
        <v>37948181</v>
      </c>
      <c r="M245" s="118"/>
      <c r="N245" s="120">
        <v>35048075</v>
      </c>
      <c r="O245" s="120">
        <v>22686714</v>
      </c>
      <c r="P245" s="120">
        <v>0</v>
      </c>
      <c r="Q245" s="120">
        <v>42031794</v>
      </c>
      <c r="R245" s="120">
        <v>39131688</v>
      </c>
      <c r="S245" s="47"/>
    </row>
    <row r="246" spans="1:19" ht="12.75" customHeight="1" x14ac:dyDescent="0.2">
      <c r="A246" s="501"/>
      <c r="B246" s="501"/>
      <c r="C246" s="53" t="s">
        <v>3</v>
      </c>
      <c r="D246" s="54">
        <v>30</v>
      </c>
      <c r="E246" s="55">
        <v>10603.89</v>
      </c>
      <c r="F246" s="55">
        <v>1165.1300000000001</v>
      </c>
      <c r="G246" s="55">
        <v>123.95</v>
      </c>
      <c r="H246" s="55">
        <v>6384.11</v>
      </c>
      <c r="I246" s="55">
        <v>127.42</v>
      </c>
      <c r="J246" s="55">
        <v>1523.09</v>
      </c>
      <c r="K246" s="56">
        <v>18404.5</v>
      </c>
      <c r="L246" s="46">
        <v>19927.59</v>
      </c>
      <c r="M246" s="117"/>
      <c r="N246" s="119">
        <v>18404.5</v>
      </c>
      <c r="O246" s="119">
        <v>12020.39</v>
      </c>
      <c r="P246" s="119"/>
      <c r="Q246" s="119">
        <v>22091.26</v>
      </c>
      <c r="R246" s="119">
        <v>20568.169999999998</v>
      </c>
      <c r="S246" s="47"/>
    </row>
    <row r="247" spans="1:19" ht="9" customHeight="1" x14ac:dyDescent="0.2">
      <c r="A247" s="501"/>
      <c r="B247" s="501"/>
      <c r="C247" s="48" t="s">
        <v>4</v>
      </c>
      <c r="D247" s="49">
        <v>31</v>
      </c>
      <c r="E247" s="50">
        <v>20531994</v>
      </c>
      <c r="F247" s="50">
        <v>2256006</v>
      </c>
      <c r="G247" s="50">
        <v>240001</v>
      </c>
      <c r="H247" s="50">
        <v>12361361</v>
      </c>
      <c r="I247" s="50">
        <v>246720</v>
      </c>
      <c r="J247" s="51">
        <v>2949113</v>
      </c>
      <c r="K247" s="50">
        <v>35636081</v>
      </c>
      <c r="L247" s="73">
        <v>38585195</v>
      </c>
      <c r="M247" s="118"/>
      <c r="N247" s="120">
        <v>35636081</v>
      </c>
      <c r="O247" s="120">
        <v>23274721</v>
      </c>
      <c r="P247" s="120">
        <v>0</v>
      </c>
      <c r="Q247" s="120">
        <v>42774644</v>
      </c>
      <c r="R247" s="120">
        <v>39825531</v>
      </c>
      <c r="S247" s="47"/>
    </row>
    <row r="248" spans="1:19" ht="12.75" customHeight="1" x14ac:dyDescent="0.2">
      <c r="A248" s="501"/>
      <c r="B248" s="501"/>
      <c r="C248" s="53" t="s">
        <v>3</v>
      </c>
      <c r="D248" s="54">
        <v>32</v>
      </c>
      <c r="E248" s="55">
        <v>10870.38</v>
      </c>
      <c r="F248" s="55">
        <v>1189.92</v>
      </c>
      <c r="G248" s="55">
        <v>123.95</v>
      </c>
      <c r="H248" s="55">
        <v>6384.11</v>
      </c>
      <c r="I248" s="55">
        <v>127.42</v>
      </c>
      <c r="J248" s="55">
        <v>1547.36</v>
      </c>
      <c r="K248" s="56">
        <v>18695.78</v>
      </c>
      <c r="L248" s="46">
        <v>20243.14</v>
      </c>
      <c r="M248" s="117"/>
      <c r="N248" s="119">
        <v>18695.78</v>
      </c>
      <c r="O248" s="119">
        <v>12311.67</v>
      </c>
      <c r="P248" s="119"/>
      <c r="Q248" s="119">
        <v>22459.24</v>
      </c>
      <c r="R248" s="119">
        <v>20911.88</v>
      </c>
      <c r="S248" s="47"/>
    </row>
    <row r="249" spans="1:19" ht="9" customHeight="1" x14ac:dyDescent="0.2">
      <c r="A249" s="501"/>
      <c r="B249" s="501"/>
      <c r="C249" s="48" t="s">
        <v>4</v>
      </c>
      <c r="D249" s="49">
        <v>33</v>
      </c>
      <c r="E249" s="50">
        <v>21047991</v>
      </c>
      <c r="F249" s="50">
        <v>2304006</v>
      </c>
      <c r="G249" s="50">
        <v>240001</v>
      </c>
      <c r="H249" s="50">
        <v>12361361</v>
      </c>
      <c r="I249" s="50">
        <v>246720</v>
      </c>
      <c r="J249" s="51">
        <v>2996107</v>
      </c>
      <c r="K249" s="50">
        <v>36200078</v>
      </c>
      <c r="L249" s="73">
        <v>39196185</v>
      </c>
      <c r="M249" s="118"/>
      <c r="N249" s="120">
        <v>36200078</v>
      </c>
      <c r="O249" s="120">
        <v>23838717</v>
      </c>
      <c r="P249" s="120">
        <v>0</v>
      </c>
      <c r="Q249" s="120">
        <v>43487153</v>
      </c>
      <c r="R249" s="120">
        <v>40491046</v>
      </c>
      <c r="S249" s="47"/>
    </row>
    <row r="250" spans="1:19" ht="12.75" customHeight="1" x14ac:dyDescent="0.2">
      <c r="A250" s="501"/>
      <c r="B250" s="501"/>
      <c r="C250" s="53" t="s">
        <v>3</v>
      </c>
      <c r="D250" s="54">
        <v>34</v>
      </c>
      <c r="E250" s="55">
        <v>11136.88</v>
      </c>
      <c r="F250" s="55">
        <v>1220.9000000000001</v>
      </c>
      <c r="G250" s="55">
        <v>123.95</v>
      </c>
      <c r="H250" s="55">
        <v>6384.11</v>
      </c>
      <c r="I250" s="55">
        <v>127.42</v>
      </c>
      <c r="J250" s="55">
        <v>1572.15</v>
      </c>
      <c r="K250" s="56">
        <v>18993.259999999998</v>
      </c>
      <c r="L250" s="46">
        <v>20565.41</v>
      </c>
      <c r="M250" s="117"/>
      <c r="N250" s="119">
        <v>18993.259999999998</v>
      </c>
      <c r="O250" s="119">
        <v>12609.15</v>
      </c>
      <c r="P250" s="119"/>
      <c r="Q250" s="119">
        <v>22835.06</v>
      </c>
      <c r="R250" s="119">
        <v>21262.91</v>
      </c>
      <c r="S250" s="47"/>
    </row>
    <row r="251" spans="1:19" ht="9" customHeight="1" x14ac:dyDescent="0.2">
      <c r="A251" s="501"/>
      <c r="B251" s="501"/>
      <c r="C251" s="48" t="s">
        <v>4</v>
      </c>
      <c r="D251" s="49">
        <v>35</v>
      </c>
      <c r="E251" s="50">
        <v>21564007</v>
      </c>
      <c r="F251" s="50">
        <v>2363992</v>
      </c>
      <c r="G251" s="50">
        <v>240001</v>
      </c>
      <c r="H251" s="50">
        <v>12361361</v>
      </c>
      <c r="I251" s="50">
        <v>246720</v>
      </c>
      <c r="J251" s="51">
        <v>3044107</v>
      </c>
      <c r="K251" s="50">
        <v>36776080</v>
      </c>
      <c r="L251" s="73">
        <v>39820186</v>
      </c>
      <c r="M251" s="118"/>
      <c r="N251" s="120">
        <v>36776080</v>
      </c>
      <c r="O251" s="120">
        <v>24414719</v>
      </c>
      <c r="P251" s="120">
        <v>0</v>
      </c>
      <c r="Q251" s="120">
        <v>44214842</v>
      </c>
      <c r="R251" s="120">
        <v>41170735</v>
      </c>
      <c r="S251" s="47"/>
    </row>
    <row r="252" spans="1:19" ht="12.75" customHeight="1" x14ac:dyDescent="0.2">
      <c r="A252" s="501"/>
      <c r="B252" s="501"/>
      <c r="C252" s="53" t="s">
        <v>3</v>
      </c>
      <c r="D252" s="54">
        <v>36</v>
      </c>
      <c r="E252" s="55">
        <v>11409.57</v>
      </c>
      <c r="F252" s="55">
        <v>1251.8900000000001</v>
      </c>
      <c r="G252" s="55">
        <v>123.95</v>
      </c>
      <c r="H252" s="55">
        <v>6384.11</v>
      </c>
      <c r="I252" s="55">
        <v>127.42</v>
      </c>
      <c r="J252" s="55">
        <v>1597.46</v>
      </c>
      <c r="K252" s="56">
        <v>19296.939999999999</v>
      </c>
      <c r="L252" s="46">
        <v>20894.400000000001</v>
      </c>
      <c r="M252" s="117"/>
      <c r="N252" s="119">
        <v>19296.939999999999</v>
      </c>
      <c r="O252" s="119">
        <v>12912.83</v>
      </c>
      <c r="P252" s="119"/>
      <c r="Q252" s="119">
        <v>23218.71</v>
      </c>
      <c r="R252" s="119">
        <v>21621.25</v>
      </c>
      <c r="S252" s="47"/>
    </row>
    <row r="253" spans="1:19" ht="9" customHeight="1" x14ac:dyDescent="0.2">
      <c r="A253" s="501"/>
      <c r="B253" s="501"/>
      <c r="C253" s="48" t="s">
        <v>4</v>
      </c>
      <c r="D253" s="49">
        <v>37</v>
      </c>
      <c r="E253" s="50">
        <v>22092008</v>
      </c>
      <c r="F253" s="50">
        <v>2423997</v>
      </c>
      <c r="G253" s="50">
        <v>240001</v>
      </c>
      <c r="H253" s="50">
        <v>12361361</v>
      </c>
      <c r="I253" s="50">
        <v>246720</v>
      </c>
      <c r="J253" s="51">
        <v>3093114</v>
      </c>
      <c r="K253" s="50">
        <v>37364086</v>
      </c>
      <c r="L253" s="73">
        <v>40457200</v>
      </c>
      <c r="M253" s="118"/>
      <c r="N253" s="120">
        <v>37364086</v>
      </c>
      <c r="O253" s="120">
        <v>25002725</v>
      </c>
      <c r="P253" s="120">
        <v>0</v>
      </c>
      <c r="Q253" s="120">
        <v>44957692</v>
      </c>
      <c r="R253" s="120">
        <v>41864578</v>
      </c>
      <c r="S253" s="47"/>
    </row>
    <row r="254" spans="1:19" ht="12.75" customHeight="1" x14ac:dyDescent="0.2">
      <c r="A254" s="501"/>
      <c r="B254" s="501"/>
      <c r="C254" s="53" t="s">
        <v>3</v>
      </c>
      <c r="D254" s="54">
        <v>38</v>
      </c>
      <c r="E254" s="55">
        <v>11676.06</v>
      </c>
      <c r="F254" s="55">
        <v>1282.8800000000001</v>
      </c>
      <c r="G254" s="55">
        <v>123.95</v>
      </c>
      <c r="H254" s="55">
        <v>6384.11</v>
      </c>
      <c r="I254" s="55">
        <v>127.42</v>
      </c>
      <c r="J254" s="55">
        <v>1622.25</v>
      </c>
      <c r="K254" s="56">
        <v>19594.419999999998</v>
      </c>
      <c r="L254" s="46">
        <v>21216.67</v>
      </c>
      <c r="M254" s="117"/>
      <c r="N254" s="119">
        <v>19594.419999999998</v>
      </c>
      <c r="O254" s="119">
        <v>13210.31</v>
      </c>
      <c r="P254" s="119"/>
      <c r="Q254" s="119">
        <v>23594.53</v>
      </c>
      <c r="R254" s="119">
        <v>21972.28</v>
      </c>
      <c r="S254" s="47"/>
    </row>
    <row r="255" spans="1:19" ht="9" customHeight="1" x14ac:dyDescent="0.2">
      <c r="A255" s="501"/>
      <c r="B255" s="501"/>
      <c r="C255" s="48" t="s">
        <v>4</v>
      </c>
      <c r="D255" s="49">
        <v>39</v>
      </c>
      <c r="E255" s="50">
        <v>22608005</v>
      </c>
      <c r="F255" s="50">
        <v>2484002</v>
      </c>
      <c r="G255" s="50">
        <v>240001</v>
      </c>
      <c r="H255" s="50">
        <v>12361361</v>
      </c>
      <c r="I255" s="50">
        <v>246720</v>
      </c>
      <c r="J255" s="51">
        <v>3141114</v>
      </c>
      <c r="K255" s="50">
        <v>37940088</v>
      </c>
      <c r="L255" s="73">
        <v>41081202</v>
      </c>
      <c r="M255" s="118"/>
      <c r="N255" s="120">
        <v>37940088</v>
      </c>
      <c r="O255" s="120">
        <v>25578727</v>
      </c>
      <c r="P255" s="120">
        <v>0</v>
      </c>
      <c r="Q255" s="120">
        <v>45685381</v>
      </c>
      <c r="R255" s="120">
        <v>42544267</v>
      </c>
      <c r="S255" s="47"/>
    </row>
    <row r="256" spans="1:19" ht="12.75" customHeight="1" x14ac:dyDescent="0.2">
      <c r="A256" s="501"/>
      <c r="B256" s="501"/>
      <c r="C256" s="53" t="s">
        <v>3</v>
      </c>
      <c r="D256" s="54">
        <v>40</v>
      </c>
      <c r="E256" s="55">
        <v>11948.75</v>
      </c>
      <c r="F256" s="55">
        <v>1313.87</v>
      </c>
      <c r="G256" s="55">
        <v>123.95</v>
      </c>
      <c r="H256" s="55">
        <v>6384.11</v>
      </c>
      <c r="I256" s="55">
        <v>127.42</v>
      </c>
      <c r="J256" s="55">
        <v>1647.56</v>
      </c>
      <c r="K256" s="56">
        <v>19898.099999999999</v>
      </c>
      <c r="L256" s="46">
        <v>21545.66</v>
      </c>
      <c r="M256" s="117"/>
      <c r="N256" s="119">
        <v>19898.099999999999</v>
      </c>
      <c r="O256" s="119">
        <v>13513.99</v>
      </c>
      <c r="P256" s="119"/>
      <c r="Q256" s="119">
        <v>23978.18</v>
      </c>
      <c r="R256" s="119">
        <v>22330.62</v>
      </c>
      <c r="S256" s="47"/>
    </row>
    <row r="257" spans="1:19" ht="9" customHeight="1" x14ac:dyDescent="0.2">
      <c r="A257" s="502"/>
      <c r="B257" s="502"/>
      <c r="C257" s="58"/>
      <c r="D257" s="59"/>
      <c r="E257" s="61">
        <v>23136006</v>
      </c>
      <c r="F257" s="61">
        <v>2544007</v>
      </c>
      <c r="G257" s="61">
        <v>240001</v>
      </c>
      <c r="H257" s="61">
        <v>12361361</v>
      </c>
      <c r="I257" s="61">
        <v>246720</v>
      </c>
      <c r="J257" s="60">
        <v>3190121</v>
      </c>
      <c r="K257" s="61">
        <v>38528094</v>
      </c>
      <c r="L257" s="73">
        <v>41718215</v>
      </c>
      <c r="M257" s="118"/>
      <c r="N257" s="120">
        <v>38528094</v>
      </c>
      <c r="O257" s="120">
        <v>26166733</v>
      </c>
      <c r="P257" s="120">
        <v>0</v>
      </c>
      <c r="Q257" s="120">
        <v>46428231</v>
      </c>
      <c r="R257" s="120">
        <v>43238110</v>
      </c>
      <c r="S257" s="47"/>
    </row>
    <row r="258" spans="1:19" ht="12.75" customHeight="1" x14ac:dyDescent="0.2">
      <c r="A258" s="492">
        <v>34516</v>
      </c>
      <c r="B258" s="492">
        <v>34699</v>
      </c>
      <c r="C258" s="42" t="s">
        <v>3</v>
      </c>
      <c r="D258" s="43">
        <v>0</v>
      </c>
      <c r="E258" s="44">
        <v>5751.26</v>
      </c>
      <c r="F258" s="44">
        <v>632.14</v>
      </c>
      <c r="G258" s="44">
        <v>123.95</v>
      </c>
      <c r="H258" s="44">
        <v>6384.11</v>
      </c>
      <c r="I258" s="44">
        <v>212.37</v>
      </c>
      <c r="J258" s="44">
        <v>1074.29</v>
      </c>
      <c r="K258" s="45">
        <v>13103.83</v>
      </c>
      <c r="L258" s="46">
        <v>14178.12</v>
      </c>
      <c r="M258" s="117"/>
      <c r="N258" s="119">
        <v>13103.83</v>
      </c>
      <c r="O258" s="119">
        <v>6719.72</v>
      </c>
      <c r="P258" s="119"/>
      <c r="Q258" s="119">
        <v>15387.67</v>
      </c>
      <c r="R258" s="119">
        <v>14313.38</v>
      </c>
      <c r="S258" s="47"/>
    </row>
    <row r="259" spans="1:19" ht="9" customHeight="1" x14ac:dyDescent="0.2">
      <c r="A259" s="525"/>
      <c r="B259" s="525"/>
      <c r="C259" s="48" t="s">
        <v>4</v>
      </c>
      <c r="D259" s="49">
        <v>2</v>
      </c>
      <c r="E259" s="50">
        <v>11135992</v>
      </c>
      <c r="F259" s="50">
        <v>1223994</v>
      </c>
      <c r="G259" s="50">
        <v>240001</v>
      </c>
      <c r="H259" s="50">
        <v>12361361</v>
      </c>
      <c r="I259" s="50">
        <v>411206</v>
      </c>
      <c r="J259" s="51">
        <v>2080115</v>
      </c>
      <c r="K259" s="50">
        <v>25372553</v>
      </c>
      <c r="L259" s="73">
        <v>27452668</v>
      </c>
      <c r="M259" s="118"/>
      <c r="N259" s="120">
        <v>25372553</v>
      </c>
      <c r="O259" s="120">
        <v>13011192</v>
      </c>
      <c r="P259" s="120">
        <v>0</v>
      </c>
      <c r="Q259" s="120">
        <v>29794684</v>
      </c>
      <c r="R259" s="120">
        <v>27714568</v>
      </c>
      <c r="S259" s="47"/>
    </row>
    <row r="260" spans="1:19" ht="12.75" customHeight="1" x14ac:dyDescent="0.2">
      <c r="A260" s="500">
        <v>34516</v>
      </c>
      <c r="B260" s="500">
        <v>34699</v>
      </c>
      <c r="C260" s="53" t="s">
        <v>3</v>
      </c>
      <c r="D260" s="54">
        <v>3</v>
      </c>
      <c r="E260" s="55">
        <v>6061.14</v>
      </c>
      <c r="F260" s="55">
        <v>663.13</v>
      </c>
      <c r="G260" s="55">
        <v>123.95</v>
      </c>
      <c r="H260" s="55">
        <v>6384.11</v>
      </c>
      <c r="I260" s="55">
        <v>212.37</v>
      </c>
      <c r="J260" s="55">
        <v>1102.69</v>
      </c>
      <c r="K260" s="56">
        <v>13444.7</v>
      </c>
      <c r="L260" s="46">
        <v>14547.39</v>
      </c>
      <c r="M260" s="117"/>
      <c r="N260" s="119">
        <v>13444.7</v>
      </c>
      <c r="O260" s="119">
        <v>7060.59</v>
      </c>
      <c r="P260" s="119"/>
      <c r="Q260" s="119">
        <v>15818.3</v>
      </c>
      <c r="R260" s="119">
        <v>14715.61</v>
      </c>
      <c r="S260" s="47"/>
    </row>
    <row r="261" spans="1:19" ht="9" customHeight="1" x14ac:dyDescent="0.2">
      <c r="A261" s="500"/>
      <c r="B261" s="500"/>
      <c r="C261" s="48" t="s">
        <v>4</v>
      </c>
      <c r="D261" s="49">
        <v>4</v>
      </c>
      <c r="E261" s="50">
        <v>11736004</v>
      </c>
      <c r="F261" s="50">
        <v>1283999</v>
      </c>
      <c r="G261" s="50">
        <v>240001</v>
      </c>
      <c r="H261" s="50">
        <v>12361361</v>
      </c>
      <c r="I261" s="50">
        <v>411206</v>
      </c>
      <c r="J261" s="51">
        <v>2135106</v>
      </c>
      <c r="K261" s="50">
        <v>26032569</v>
      </c>
      <c r="L261" s="73">
        <v>28167675</v>
      </c>
      <c r="M261" s="118"/>
      <c r="N261" s="120">
        <v>26032569</v>
      </c>
      <c r="O261" s="120">
        <v>13671209</v>
      </c>
      <c r="P261" s="120">
        <v>0</v>
      </c>
      <c r="Q261" s="120">
        <v>30628500</v>
      </c>
      <c r="R261" s="120">
        <v>28493394</v>
      </c>
      <c r="S261" s="47"/>
    </row>
    <row r="262" spans="1:19" ht="12.75" customHeight="1" x14ac:dyDescent="0.2">
      <c r="A262" s="501"/>
      <c r="B262" s="501"/>
      <c r="C262" s="53" t="s">
        <v>3</v>
      </c>
      <c r="D262" s="54">
        <v>5</v>
      </c>
      <c r="E262" s="55">
        <v>6371.01</v>
      </c>
      <c r="F262" s="55">
        <v>700.32</v>
      </c>
      <c r="G262" s="55">
        <v>123.95</v>
      </c>
      <c r="H262" s="55">
        <v>6384.11</v>
      </c>
      <c r="I262" s="55">
        <v>212.37</v>
      </c>
      <c r="J262" s="55">
        <v>1131.6199999999999</v>
      </c>
      <c r="K262" s="56">
        <v>13791.76</v>
      </c>
      <c r="L262" s="46">
        <v>14923.38</v>
      </c>
      <c r="M262" s="117"/>
      <c r="N262" s="119">
        <v>13791.76</v>
      </c>
      <c r="O262" s="119">
        <v>7407.65</v>
      </c>
      <c r="P262" s="119"/>
      <c r="Q262" s="119">
        <v>16256.76</v>
      </c>
      <c r="R262" s="119">
        <v>15125.14</v>
      </c>
      <c r="S262" s="47"/>
    </row>
    <row r="263" spans="1:19" ht="9" customHeight="1" x14ac:dyDescent="0.2">
      <c r="A263" s="501"/>
      <c r="B263" s="501"/>
      <c r="C263" s="48" t="s">
        <v>4</v>
      </c>
      <c r="D263" s="49">
        <v>6</v>
      </c>
      <c r="E263" s="50">
        <v>12335996</v>
      </c>
      <c r="F263" s="50">
        <v>1356009</v>
      </c>
      <c r="G263" s="50">
        <v>240001</v>
      </c>
      <c r="H263" s="50">
        <v>12361361</v>
      </c>
      <c r="I263" s="50">
        <v>411206</v>
      </c>
      <c r="J263" s="51">
        <v>2191122</v>
      </c>
      <c r="K263" s="50">
        <v>26704571</v>
      </c>
      <c r="L263" s="73">
        <v>28895693</v>
      </c>
      <c r="M263" s="118"/>
      <c r="N263" s="120">
        <v>26704571</v>
      </c>
      <c r="O263" s="120">
        <v>14343210</v>
      </c>
      <c r="P263" s="120">
        <v>0</v>
      </c>
      <c r="Q263" s="120">
        <v>31477477</v>
      </c>
      <c r="R263" s="120">
        <v>29286355</v>
      </c>
      <c r="S263" s="47"/>
    </row>
    <row r="264" spans="1:19" ht="12.75" customHeight="1" x14ac:dyDescent="0.2">
      <c r="A264" s="501"/>
      <c r="B264" s="501"/>
      <c r="C264" s="53" t="s">
        <v>3</v>
      </c>
      <c r="D264" s="54">
        <v>7</v>
      </c>
      <c r="E264" s="55">
        <v>6674.69</v>
      </c>
      <c r="F264" s="55">
        <v>731.3</v>
      </c>
      <c r="G264" s="55">
        <v>123.95</v>
      </c>
      <c r="H264" s="55">
        <v>6384.11</v>
      </c>
      <c r="I264" s="55">
        <v>212.37</v>
      </c>
      <c r="J264" s="55">
        <v>1159.5</v>
      </c>
      <c r="K264" s="56">
        <v>14126.42</v>
      </c>
      <c r="L264" s="46">
        <v>15285.92</v>
      </c>
      <c r="M264" s="117"/>
      <c r="N264" s="119">
        <v>14126.42</v>
      </c>
      <c r="O264" s="119">
        <v>7742.31</v>
      </c>
      <c r="P264" s="119"/>
      <c r="Q264" s="119">
        <v>16679.54</v>
      </c>
      <c r="R264" s="119">
        <v>15520.04</v>
      </c>
      <c r="S264" s="47"/>
    </row>
    <row r="265" spans="1:19" ht="9" customHeight="1" x14ac:dyDescent="0.2">
      <c r="A265" s="501"/>
      <c r="B265" s="501"/>
      <c r="C265" s="48" t="s">
        <v>4</v>
      </c>
      <c r="D265" s="49">
        <v>8</v>
      </c>
      <c r="E265" s="50">
        <v>12924002</v>
      </c>
      <c r="F265" s="50">
        <v>1415994</v>
      </c>
      <c r="G265" s="50">
        <v>240001</v>
      </c>
      <c r="H265" s="50">
        <v>12361361</v>
      </c>
      <c r="I265" s="50">
        <v>411206</v>
      </c>
      <c r="J265" s="51">
        <v>2245105</v>
      </c>
      <c r="K265" s="50">
        <v>27352563</v>
      </c>
      <c r="L265" s="73">
        <v>29597668</v>
      </c>
      <c r="M265" s="118"/>
      <c r="N265" s="120">
        <v>27352563</v>
      </c>
      <c r="O265" s="120">
        <v>14991203</v>
      </c>
      <c r="P265" s="120">
        <v>0</v>
      </c>
      <c r="Q265" s="120">
        <v>32296093</v>
      </c>
      <c r="R265" s="120">
        <v>30050988</v>
      </c>
      <c r="S265" s="47"/>
    </row>
    <row r="266" spans="1:19" ht="12.75" customHeight="1" x14ac:dyDescent="0.2">
      <c r="A266" s="501"/>
      <c r="B266" s="501"/>
      <c r="C266" s="53" t="s">
        <v>3</v>
      </c>
      <c r="D266" s="54">
        <v>9</v>
      </c>
      <c r="E266" s="55">
        <v>7027.95</v>
      </c>
      <c r="F266" s="55">
        <v>768.49</v>
      </c>
      <c r="G266" s="55">
        <v>123.95</v>
      </c>
      <c r="H266" s="55">
        <v>6384.11</v>
      </c>
      <c r="I266" s="55">
        <v>212.37</v>
      </c>
      <c r="J266" s="55">
        <v>1192.04</v>
      </c>
      <c r="K266" s="56">
        <v>14516.87</v>
      </c>
      <c r="L266" s="46">
        <v>15708.91</v>
      </c>
      <c r="M266" s="117"/>
      <c r="N266" s="119">
        <v>14516.87</v>
      </c>
      <c r="O266" s="119">
        <v>8132.76</v>
      </c>
      <c r="P266" s="119"/>
      <c r="Q266" s="119">
        <v>17172.810000000001</v>
      </c>
      <c r="R266" s="119">
        <v>15980.77</v>
      </c>
      <c r="S266" s="47"/>
    </row>
    <row r="267" spans="1:19" ht="9" customHeight="1" x14ac:dyDescent="0.2">
      <c r="A267" s="501"/>
      <c r="B267" s="501"/>
      <c r="C267" s="48" t="s">
        <v>4</v>
      </c>
      <c r="D267" s="49">
        <v>10</v>
      </c>
      <c r="E267" s="50">
        <v>13608009</v>
      </c>
      <c r="F267" s="50">
        <v>1488004</v>
      </c>
      <c r="G267" s="50">
        <v>240001</v>
      </c>
      <c r="H267" s="50">
        <v>12361361</v>
      </c>
      <c r="I267" s="50">
        <v>411206</v>
      </c>
      <c r="J267" s="51">
        <v>2308111</v>
      </c>
      <c r="K267" s="50">
        <v>28108580</v>
      </c>
      <c r="L267" s="73">
        <v>30416691</v>
      </c>
      <c r="M267" s="118"/>
      <c r="N267" s="120">
        <v>28108580</v>
      </c>
      <c r="O267" s="120">
        <v>15747219</v>
      </c>
      <c r="P267" s="120">
        <v>0</v>
      </c>
      <c r="Q267" s="120">
        <v>33251197</v>
      </c>
      <c r="R267" s="120">
        <v>30943086</v>
      </c>
      <c r="S267" s="47"/>
    </row>
    <row r="268" spans="1:19" ht="12.75" customHeight="1" x14ac:dyDescent="0.2">
      <c r="A268" s="501"/>
      <c r="B268" s="501"/>
      <c r="C268" s="53" t="s">
        <v>3</v>
      </c>
      <c r="D268" s="54">
        <v>11</v>
      </c>
      <c r="E268" s="55">
        <v>7387.4</v>
      </c>
      <c r="F268" s="55">
        <v>811.87</v>
      </c>
      <c r="G268" s="55">
        <v>123.95</v>
      </c>
      <c r="H268" s="55">
        <v>6384.11</v>
      </c>
      <c r="I268" s="55">
        <v>212.37</v>
      </c>
      <c r="J268" s="55">
        <v>1225.6099999999999</v>
      </c>
      <c r="K268" s="56">
        <v>14919.7</v>
      </c>
      <c r="L268" s="46">
        <v>16145.31</v>
      </c>
      <c r="M268" s="117"/>
      <c r="N268" s="119">
        <v>14919.7</v>
      </c>
      <c r="O268" s="119">
        <v>8535.59</v>
      </c>
      <c r="P268" s="119"/>
      <c r="Q268" s="119">
        <v>17681.72</v>
      </c>
      <c r="R268" s="119">
        <v>16456.11</v>
      </c>
      <c r="S268" s="47"/>
    </row>
    <row r="269" spans="1:19" ht="9" customHeight="1" x14ac:dyDescent="0.2">
      <c r="A269" s="501"/>
      <c r="B269" s="501"/>
      <c r="C269" s="48" t="s">
        <v>4</v>
      </c>
      <c r="D269" s="49">
        <v>12</v>
      </c>
      <c r="E269" s="50">
        <v>14304001</v>
      </c>
      <c r="F269" s="50">
        <v>1572000</v>
      </c>
      <c r="G269" s="50">
        <v>240001</v>
      </c>
      <c r="H269" s="50">
        <v>12361361</v>
      </c>
      <c r="I269" s="50">
        <v>411206</v>
      </c>
      <c r="J269" s="51">
        <v>2373112</v>
      </c>
      <c r="K269" s="50">
        <v>28888568</v>
      </c>
      <c r="L269" s="73">
        <v>31261679</v>
      </c>
      <c r="M269" s="118"/>
      <c r="N269" s="120">
        <v>28888568</v>
      </c>
      <c r="O269" s="120">
        <v>16527207</v>
      </c>
      <c r="P269" s="120">
        <v>0</v>
      </c>
      <c r="Q269" s="120">
        <v>34236584</v>
      </c>
      <c r="R269" s="120">
        <v>31863472</v>
      </c>
      <c r="S269" s="47"/>
    </row>
    <row r="270" spans="1:19" ht="12.75" customHeight="1" x14ac:dyDescent="0.2">
      <c r="A270" s="501"/>
      <c r="B270" s="501"/>
      <c r="C270" s="53" t="s">
        <v>3</v>
      </c>
      <c r="D270" s="54">
        <v>13</v>
      </c>
      <c r="E270" s="55">
        <v>7740.66</v>
      </c>
      <c r="F270" s="55">
        <v>849.06</v>
      </c>
      <c r="G270" s="55">
        <v>123.95</v>
      </c>
      <c r="H270" s="55">
        <v>6384.11</v>
      </c>
      <c r="I270" s="55">
        <v>212.37</v>
      </c>
      <c r="J270" s="55">
        <v>1258.1500000000001</v>
      </c>
      <c r="K270" s="56">
        <v>15310.15</v>
      </c>
      <c r="L270" s="46">
        <v>16568.3</v>
      </c>
      <c r="M270" s="117"/>
      <c r="N270" s="119">
        <v>15310.15</v>
      </c>
      <c r="O270" s="119">
        <v>8926.0400000000009</v>
      </c>
      <c r="P270" s="119"/>
      <c r="Q270" s="119">
        <v>18174.990000000002</v>
      </c>
      <c r="R270" s="119">
        <v>16916.84</v>
      </c>
      <c r="S270" s="47"/>
    </row>
    <row r="271" spans="1:19" ht="9" customHeight="1" x14ac:dyDescent="0.2">
      <c r="A271" s="501"/>
      <c r="B271" s="501"/>
      <c r="C271" s="48" t="s">
        <v>4</v>
      </c>
      <c r="D271" s="49">
        <v>14</v>
      </c>
      <c r="E271" s="50">
        <v>14988008</v>
      </c>
      <c r="F271" s="50">
        <v>1644009</v>
      </c>
      <c r="G271" s="50">
        <v>240001</v>
      </c>
      <c r="H271" s="50">
        <v>12361361</v>
      </c>
      <c r="I271" s="50">
        <v>411206</v>
      </c>
      <c r="J271" s="51">
        <v>2436118</v>
      </c>
      <c r="K271" s="50">
        <v>29644584</v>
      </c>
      <c r="L271" s="73">
        <v>32080702</v>
      </c>
      <c r="M271" s="118"/>
      <c r="N271" s="120">
        <v>29644584</v>
      </c>
      <c r="O271" s="120">
        <v>17283223</v>
      </c>
      <c r="P271" s="120">
        <v>0</v>
      </c>
      <c r="Q271" s="120">
        <v>35191688</v>
      </c>
      <c r="R271" s="120">
        <v>32755570</v>
      </c>
      <c r="S271" s="47"/>
    </row>
    <row r="272" spans="1:19" ht="12.75" customHeight="1" x14ac:dyDescent="0.2">
      <c r="A272" s="501"/>
      <c r="B272" s="501"/>
      <c r="C272" s="53" t="s">
        <v>3</v>
      </c>
      <c r="D272" s="54">
        <v>15</v>
      </c>
      <c r="E272" s="55">
        <v>8155.89</v>
      </c>
      <c r="F272" s="55">
        <v>892.44</v>
      </c>
      <c r="G272" s="55">
        <v>123.95</v>
      </c>
      <c r="H272" s="55">
        <v>6384.11</v>
      </c>
      <c r="I272" s="55">
        <v>212.37</v>
      </c>
      <c r="J272" s="55">
        <v>1296.3699999999999</v>
      </c>
      <c r="K272" s="56">
        <v>15768.76</v>
      </c>
      <c r="L272" s="46">
        <v>17065.13</v>
      </c>
      <c r="M272" s="117"/>
      <c r="N272" s="119">
        <v>15768.76</v>
      </c>
      <c r="O272" s="119">
        <v>9384.65</v>
      </c>
      <c r="P272" s="119"/>
      <c r="Q272" s="119">
        <v>18754.37</v>
      </c>
      <c r="R272" s="119">
        <v>17458</v>
      </c>
      <c r="S272" s="47"/>
    </row>
    <row r="273" spans="1:19" ht="9" customHeight="1" x14ac:dyDescent="0.2">
      <c r="A273" s="501"/>
      <c r="B273" s="501"/>
      <c r="C273" s="48" t="s">
        <v>4</v>
      </c>
      <c r="D273" s="49">
        <v>16</v>
      </c>
      <c r="E273" s="50">
        <v>15792005</v>
      </c>
      <c r="F273" s="50">
        <v>1728005</v>
      </c>
      <c r="G273" s="50">
        <v>240001</v>
      </c>
      <c r="H273" s="50">
        <v>12361361</v>
      </c>
      <c r="I273" s="50">
        <v>411206</v>
      </c>
      <c r="J273" s="51">
        <v>2510122</v>
      </c>
      <c r="K273" s="50">
        <v>30532577</v>
      </c>
      <c r="L273" s="73">
        <v>33042699</v>
      </c>
      <c r="M273" s="118"/>
      <c r="N273" s="120">
        <v>30532577</v>
      </c>
      <c r="O273" s="120">
        <v>18171216</v>
      </c>
      <c r="P273" s="120">
        <v>0</v>
      </c>
      <c r="Q273" s="120">
        <v>36313524</v>
      </c>
      <c r="R273" s="120">
        <v>33803402</v>
      </c>
      <c r="S273" s="47"/>
    </row>
    <row r="274" spans="1:19" ht="12.75" customHeight="1" x14ac:dyDescent="0.2">
      <c r="A274" s="501"/>
      <c r="B274" s="501"/>
      <c r="C274" s="53" t="s">
        <v>3</v>
      </c>
      <c r="D274" s="54">
        <v>17</v>
      </c>
      <c r="E274" s="55">
        <v>8571.1200000000008</v>
      </c>
      <c r="F274" s="55">
        <v>942.02</v>
      </c>
      <c r="G274" s="55">
        <v>123.95</v>
      </c>
      <c r="H274" s="55">
        <v>6384.11</v>
      </c>
      <c r="I274" s="55">
        <v>212.37</v>
      </c>
      <c r="J274" s="55">
        <v>1335.1</v>
      </c>
      <c r="K274" s="56">
        <v>16233.57</v>
      </c>
      <c r="L274" s="46">
        <v>17568.669999999998</v>
      </c>
      <c r="M274" s="117"/>
      <c r="N274" s="119">
        <v>16233.57</v>
      </c>
      <c r="O274" s="119">
        <v>9849.4599999999991</v>
      </c>
      <c r="P274" s="119"/>
      <c r="Q274" s="119">
        <v>19341.57</v>
      </c>
      <c r="R274" s="119">
        <v>18006.47</v>
      </c>
      <c r="S274" s="47"/>
    </row>
    <row r="275" spans="1:19" ht="9" customHeight="1" x14ac:dyDescent="0.2">
      <c r="A275" s="501"/>
      <c r="B275" s="501"/>
      <c r="C275" s="48" t="s">
        <v>4</v>
      </c>
      <c r="D275" s="49">
        <v>18</v>
      </c>
      <c r="E275" s="50">
        <v>16596003</v>
      </c>
      <c r="F275" s="50">
        <v>1824005</v>
      </c>
      <c r="G275" s="50">
        <v>240001</v>
      </c>
      <c r="H275" s="50">
        <v>12361361</v>
      </c>
      <c r="I275" s="50">
        <v>411206</v>
      </c>
      <c r="J275" s="51">
        <v>2585114</v>
      </c>
      <c r="K275" s="50">
        <v>31432575</v>
      </c>
      <c r="L275" s="73">
        <v>34017689</v>
      </c>
      <c r="M275" s="118"/>
      <c r="N275" s="120">
        <v>31432575</v>
      </c>
      <c r="O275" s="120">
        <v>19071214</v>
      </c>
      <c r="P275" s="120">
        <v>0</v>
      </c>
      <c r="Q275" s="120">
        <v>37450502</v>
      </c>
      <c r="R275" s="120">
        <v>34865388</v>
      </c>
      <c r="S275" s="47"/>
    </row>
    <row r="276" spans="1:19" ht="12.75" customHeight="1" x14ac:dyDescent="0.2">
      <c r="A276" s="501"/>
      <c r="B276" s="501"/>
      <c r="C276" s="53" t="s">
        <v>3</v>
      </c>
      <c r="D276" s="54">
        <v>19</v>
      </c>
      <c r="E276" s="55">
        <v>8980.15</v>
      </c>
      <c r="F276" s="55">
        <v>985.4</v>
      </c>
      <c r="G276" s="55">
        <v>123.95</v>
      </c>
      <c r="H276" s="55">
        <v>6384.11</v>
      </c>
      <c r="I276" s="55">
        <v>212.37</v>
      </c>
      <c r="J276" s="55">
        <v>1372.8</v>
      </c>
      <c r="K276" s="56">
        <v>16685.98</v>
      </c>
      <c r="L276" s="46">
        <v>18058.78</v>
      </c>
      <c r="M276" s="117"/>
      <c r="N276" s="119">
        <v>16685.98</v>
      </c>
      <c r="O276" s="119">
        <v>10301.870000000001</v>
      </c>
      <c r="P276" s="119"/>
      <c r="Q276" s="119">
        <v>19913.12</v>
      </c>
      <c r="R276" s="119">
        <v>18540.32</v>
      </c>
      <c r="S276" s="47"/>
    </row>
    <row r="277" spans="1:19" ht="9" customHeight="1" x14ac:dyDescent="0.2">
      <c r="A277" s="501"/>
      <c r="B277" s="501"/>
      <c r="C277" s="48" t="s">
        <v>4</v>
      </c>
      <c r="D277" s="49">
        <v>20</v>
      </c>
      <c r="E277" s="50">
        <v>17387995</v>
      </c>
      <c r="F277" s="50">
        <v>1908000</v>
      </c>
      <c r="G277" s="50">
        <v>240001</v>
      </c>
      <c r="H277" s="50">
        <v>12361361</v>
      </c>
      <c r="I277" s="50">
        <v>411206</v>
      </c>
      <c r="J277" s="51">
        <v>2658111</v>
      </c>
      <c r="K277" s="50">
        <v>32308562</v>
      </c>
      <c r="L277" s="73">
        <v>34966674</v>
      </c>
      <c r="M277" s="118"/>
      <c r="N277" s="120">
        <v>32308562</v>
      </c>
      <c r="O277" s="120">
        <v>19947202</v>
      </c>
      <c r="P277" s="120">
        <v>0</v>
      </c>
      <c r="Q277" s="120">
        <v>38557177</v>
      </c>
      <c r="R277" s="120">
        <v>35899065</v>
      </c>
      <c r="S277" s="47"/>
    </row>
    <row r="278" spans="1:19" ht="12.75" customHeight="1" x14ac:dyDescent="0.2">
      <c r="A278" s="501"/>
      <c r="B278" s="501"/>
      <c r="C278" s="53" t="s">
        <v>3</v>
      </c>
      <c r="D278" s="54">
        <v>21</v>
      </c>
      <c r="E278" s="55">
        <v>9252.84</v>
      </c>
      <c r="F278" s="55">
        <v>1016.39</v>
      </c>
      <c r="G278" s="55">
        <v>123.95</v>
      </c>
      <c r="H278" s="55">
        <v>6384.11</v>
      </c>
      <c r="I278" s="55">
        <v>212.37</v>
      </c>
      <c r="J278" s="55">
        <v>1398.11</v>
      </c>
      <c r="K278" s="56">
        <v>16989.66</v>
      </c>
      <c r="L278" s="46">
        <v>18387.77</v>
      </c>
      <c r="M278" s="117"/>
      <c r="N278" s="119">
        <v>16989.66</v>
      </c>
      <c r="O278" s="119">
        <v>10605.55</v>
      </c>
      <c r="P278" s="119"/>
      <c r="Q278" s="119">
        <v>20296.77</v>
      </c>
      <c r="R278" s="119">
        <v>18898.66</v>
      </c>
      <c r="S278" s="47"/>
    </row>
    <row r="279" spans="1:19" ht="9" customHeight="1" x14ac:dyDescent="0.2">
      <c r="A279" s="501"/>
      <c r="B279" s="501"/>
      <c r="C279" s="48" t="s">
        <v>4</v>
      </c>
      <c r="D279" s="49">
        <v>22</v>
      </c>
      <c r="E279" s="50">
        <v>17915997</v>
      </c>
      <c r="F279" s="50">
        <v>1968005</v>
      </c>
      <c r="G279" s="50">
        <v>240001</v>
      </c>
      <c r="H279" s="50">
        <v>12361361</v>
      </c>
      <c r="I279" s="50">
        <v>411206</v>
      </c>
      <c r="J279" s="51">
        <v>2707118</v>
      </c>
      <c r="K279" s="50">
        <v>32896569</v>
      </c>
      <c r="L279" s="73">
        <v>35603687</v>
      </c>
      <c r="M279" s="118"/>
      <c r="N279" s="120">
        <v>32896569</v>
      </c>
      <c r="O279" s="120">
        <v>20535208</v>
      </c>
      <c r="P279" s="120">
        <v>0</v>
      </c>
      <c r="Q279" s="120">
        <v>39300027</v>
      </c>
      <c r="R279" s="120">
        <v>36592908</v>
      </c>
      <c r="S279" s="47"/>
    </row>
    <row r="280" spans="1:19" ht="12.75" customHeight="1" x14ac:dyDescent="0.2">
      <c r="A280" s="501"/>
      <c r="B280" s="501"/>
      <c r="C280" s="53" t="s">
        <v>3</v>
      </c>
      <c r="D280" s="54">
        <v>23</v>
      </c>
      <c r="E280" s="55">
        <v>9519.33</v>
      </c>
      <c r="F280" s="55">
        <v>1047.3699999999999</v>
      </c>
      <c r="G280" s="55">
        <v>123.95</v>
      </c>
      <c r="H280" s="55">
        <v>6384.11</v>
      </c>
      <c r="I280" s="55">
        <v>212.37</v>
      </c>
      <c r="J280" s="55">
        <v>1422.9</v>
      </c>
      <c r="K280" s="56">
        <v>17287.13</v>
      </c>
      <c r="L280" s="46">
        <v>18710.03</v>
      </c>
      <c r="M280" s="117"/>
      <c r="N280" s="119">
        <v>17287.13</v>
      </c>
      <c r="O280" s="119">
        <v>10903.02</v>
      </c>
      <c r="P280" s="119"/>
      <c r="Q280" s="119">
        <v>20672.57</v>
      </c>
      <c r="R280" s="119">
        <v>19249.669999999998</v>
      </c>
      <c r="S280" s="47"/>
    </row>
    <row r="281" spans="1:19" ht="9" customHeight="1" x14ac:dyDescent="0.2">
      <c r="A281" s="501"/>
      <c r="B281" s="501"/>
      <c r="C281" s="48" t="s">
        <v>4</v>
      </c>
      <c r="D281" s="49">
        <v>23</v>
      </c>
      <c r="E281" s="50">
        <v>18431993</v>
      </c>
      <c r="F281" s="50">
        <v>2027991</v>
      </c>
      <c r="G281" s="50">
        <v>240001</v>
      </c>
      <c r="H281" s="50">
        <v>12361361</v>
      </c>
      <c r="I281" s="50">
        <v>411206</v>
      </c>
      <c r="J281" s="51">
        <v>2755119</v>
      </c>
      <c r="K281" s="50">
        <v>33472551</v>
      </c>
      <c r="L281" s="73">
        <v>36227670</v>
      </c>
      <c r="M281" s="118"/>
      <c r="N281" s="120">
        <v>33472551</v>
      </c>
      <c r="O281" s="120">
        <v>21111191</v>
      </c>
      <c r="P281" s="120">
        <v>0</v>
      </c>
      <c r="Q281" s="120">
        <v>40027677</v>
      </c>
      <c r="R281" s="120">
        <v>37272559</v>
      </c>
      <c r="S281" s="47"/>
    </row>
    <row r="282" spans="1:19" ht="12.75" customHeight="1" x14ac:dyDescent="0.2">
      <c r="A282" s="501"/>
      <c r="B282" s="501"/>
      <c r="C282" s="53" t="s">
        <v>3</v>
      </c>
      <c r="D282" s="54">
        <v>24</v>
      </c>
      <c r="E282" s="55">
        <v>9792.02</v>
      </c>
      <c r="F282" s="55">
        <v>1072.1600000000001</v>
      </c>
      <c r="G282" s="55">
        <v>123.95</v>
      </c>
      <c r="H282" s="55">
        <v>6384.11</v>
      </c>
      <c r="I282" s="55">
        <v>212.37</v>
      </c>
      <c r="J282" s="55">
        <v>1447.69</v>
      </c>
      <c r="K282" s="56">
        <v>17584.61</v>
      </c>
      <c r="L282" s="46">
        <v>19032.3</v>
      </c>
      <c r="M282" s="117"/>
      <c r="N282" s="119">
        <v>17584.61</v>
      </c>
      <c r="O282" s="119">
        <v>11200.5</v>
      </c>
      <c r="P282" s="119"/>
      <c r="Q282" s="119">
        <v>21048.39</v>
      </c>
      <c r="R282" s="119">
        <v>19600.7</v>
      </c>
      <c r="S282" s="47"/>
    </row>
    <row r="283" spans="1:19" ht="9" customHeight="1" x14ac:dyDescent="0.2">
      <c r="A283" s="501"/>
      <c r="B283" s="501"/>
      <c r="C283" s="48" t="s">
        <v>4</v>
      </c>
      <c r="D283" s="49">
        <v>25</v>
      </c>
      <c r="E283" s="50">
        <v>18959995</v>
      </c>
      <c r="F283" s="50">
        <v>2075991</v>
      </c>
      <c r="G283" s="50">
        <v>240001</v>
      </c>
      <c r="H283" s="50">
        <v>12361361</v>
      </c>
      <c r="I283" s="50">
        <v>411206</v>
      </c>
      <c r="J283" s="51">
        <v>2803119</v>
      </c>
      <c r="K283" s="50">
        <v>34048553</v>
      </c>
      <c r="L283" s="73">
        <v>36851672</v>
      </c>
      <c r="M283" s="118"/>
      <c r="N283" s="120">
        <v>34048553</v>
      </c>
      <c r="O283" s="120">
        <v>21687192</v>
      </c>
      <c r="P283" s="120">
        <v>0</v>
      </c>
      <c r="Q283" s="120">
        <v>40755366</v>
      </c>
      <c r="R283" s="120">
        <v>37952247</v>
      </c>
      <c r="S283" s="47"/>
    </row>
    <row r="284" spans="1:19" ht="12.75" customHeight="1" x14ac:dyDescent="0.2">
      <c r="A284" s="501"/>
      <c r="B284" s="501"/>
      <c r="C284" s="53" t="s">
        <v>3</v>
      </c>
      <c r="D284" s="54">
        <v>26</v>
      </c>
      <c r="E284" s="55">
        <v>10058.51</v>
      </c>
      <c r="F284" s="55">
        <v>1103.1500000000001</v>
      </c>
      <c r="G284" s="55">
        <v>123.95</v>
      </c>
      <c r="H284" s="55">
        <v>6384.11</v>
      </c>
      <c r="I284" s="55">
        <v>212.37</v>
      </c>
      <c r="J284" s="55">
        <v>1472.48</v>
      </c>
      <c r="K284" s="56">
        <v>17882.09</v>
      </c>
      <c r="L284" s="46">
        <v>19354.57</v>
      </c>
      <c r="M284" s="117"/>
      <c r="N284" s="119">
        <v>17882.09</v>
      </c>
      <c r="O284" s="119">
        <v>11497.98</v>
      </c>
      <c r="P284" s="119"/>
      <c r="Q284" s="119">
        <v>21424.21</v>
      </c>
      <c r="R284" s="119">
        <v>19951.73</v>
      </c>
      <c r="S284" s="47"/>
    </row>
    <row r="285" spans="1:19" ht="9" customHeight="1" x14ac:dyDescent="0.2">
      <c r="A285" s="501"/>
      <c r="B285" s="501"/>
      <c r="C285" s="48" t="s">
        <v>4</v>
      </c>
      <c r="D285" s="49">
        <v>27</v>
      </c>
      <c r="E285" s="50">
        <v>19475991</v>
      </c>
      <c r="F285" s="50">
        <v>2135996</v>
      </c>
      <c r="G285" s="50">
        <v>240001</v>
      </c>
      <c r="H285" s="50">
        <v>12361361</v>
      </c>
      <c r="I285" s="50">
        <v>411206</v>
      </c>
      <c r="J285" s="51">
        <v>2851119</v>
      </c>
      <c r="K285" s="50">
        <v>34624554</v>
      </c>
      <c r="L285" s="73">
        <v>37475673</v>
      </c>
      <c r="M285" s="118"/>
      <c r="N285" s="120">
        <v>34624554</v>
      </c>
      <c r="O285" s="120">
        <v>22263194</v>
      </c>
      <c r="P285" s="120">
        <v>0</v>
      </c>
      <c r="Q285" s="120">
        <v>41483055</v>
      </c>
      <c r="R285" s="120">
        <v>38631936</v>
      </c>
      <c r="S285" s="47"/>
    </row>
    <row r="286" spans="1:19" ht="12.75" customHeight="1" x14ac:dyDescent="0.2">
      <c r="A286" s="501"/>
      <c r="B286" s="501"/>
      <c r="C286" s="53" t="s">
        <v>3</v>
      </c>
      <c r="D286" s="54">
        <v>28</v>
      </c>
      <c r="E286" s="55">
        <v>10331.200000000001</v>
      </c>
      <c r="F286" s="55">
        <v>1134.1400000000001</v>
      </c>
      <c r="G286" s="55">
        <v>123.95</v>
      </c>
      <c r="H286" s="55">
        <v>6384.11</v>
      </c>
      <c r="I286" s="55">
        <v>212.37</v>
      </c>
      <c r="J286" s="55">
        <v>1497.78</v>
      </c>
      <c r="K286" s="56">
        <v>18185.77</v>
      </c>
      <c r="L286" s="46">
        <v>19683.55</v>
      </c>
      <c r="M286" s="117"/>
      <c r="N286" s="119">
        <v>18185.77</v>
      </c>
      <c r="O286" s="119">
        <v>11801.66</v>
      </c>
      <c r="P286" s="119"/>
      <c r="Q286" s="119">
        <v>21807.85</v>
      </c>
      <c r="R286" s="119">
        <v>20310.07</v>
      </c>
      <c r="S286" s="47"/>
    </row>
    <row r="287" spans="1:19" ht="9" customHeight="1" x14ac:dyDescent="0.2">
      <c r="A287" s="501"/>
      <c r="B287" s="501"/>
      <c r="C287" s="48" t="s">
        <v>4</v>
      </c>
      <c r="D287" s="49">
        <v>29</v>
      </c>
      <c r="E287" s="50">
        <v>20003993</v>
      </c>
      <c r="F287" s="50">
        <v>2196001</v>
      </c>
      <c r="G287" s="50">
        <v>240001</v>
      </c>
      <c r="H287" s="50">
        <v>12361361</v>
      </c>
      <c r="I287" s="50">
        <v>411206</v>
      </c>
      <c r="J287" s="51">
        <v>2900106</v>
      </c>
      <c r="K287" s="50">
        <v>35212561</v>
      </c>
      <c r="L287" s="73">
        <v>38112667</v>
      </c>
      <c r="M287" s="118"/>
      <c r="N287" s="120">
        <v>35212561</v>
      </c>
      <c r="O287" s="120">
        <v>22851200</v>
      </c>
      <c r="P287" s="120">
        <v>0</v>
      </c>
      <c r="Q287" s="120">
        <v>42225886</v>
      </c>
      <c r="R287" s="120">
        <v>39325779</v>
      </c>
      <c r="S287" s="47"/>
    </row>
    <row r="288" spans="1:19" ht="12.75" customHeight="1" x14ac:dyDescent="0.2">
      <c r="A288" s="501"/>
      <c r="B288" s="501"/>
      <c r="C288" s="53" t="s">
        <v>3</v>
      </c>
      <c r="D288" s="54">
        <v>30</v>
      </c>
      <c r="E288" s="55">
        <v>10603.89</v>
      </c>
      <c r="F288" s="55">
        <v>1165.1300000000001</v>
      </c>
      <c r="G288" s="55">
        <v>123.95</v>
      </c>
      <c r="H288" s="55">
        <v>6384.11</v>
      </c>
      <c r="I288" s="55">
        <v>212.37</v>
      </c>
      <c r="J288" s="55">
        <v>1523.09</v>
      </c>
      <c r="K288" s="56">
        <v>18489.45</v>
      </c>
      <c r="L288" s="46">
        <v>20012.54</v>
      </c>
      <c r="M288" s="117"/>
      <c r="N288" s="119">
        <v>18489.45</v>
      </c>
      <c r="O288" s="119">
        <v>12105.34</v>
      </c>
      <c r="P288" s="119"/>
      <c r="Q288" s="119">
        <v>22191.5</v>
      </c>
      <c r="R288" s="119">
        <v>20668.41</v>
      </c>
      <c r="S288" s="47"/>
    </row>
    <row r="289" spans="1:19" ht="9" customHeight="1" x14ac:dyDescent="0.2">
      <c r="A289" s="501"/>
      <c r="B289" s="501"/>
      <c r="C289" s="48" t="s">
        <v>4</v>
      </c>
      <c r="D289" s="49">
        <v>31</v>
      </c>
      <c r="E289" s="50">
        <v>20531994</v>
      </c>
      <c r="F289" s="50">
        <v>2256006</v>
      </c>
      <c r="G289" s="50">
        <v>240001</v>
      </c>
      <c r="H289" s="50">
        <v>12361361</v>
      </c>
      <c r="I289" s="50">
        <v>411206</v>
      </c>
      <c r="J289" s="51">
        <v>2949113</v>
      </c>
      <c r="K289" s="50">
        <v>35800567</v>
      </c>
      <c r="L289" s="73">
        <v>38749681</v>
      </c>
      <c r="M289" s="118"/>
      <c r="N289" s="120">
        <v>35800567</v>
      </c>
      <c r="O289" s="120">
        <v>23439207</v>
      </c>
      <c r="P289" s="120">
        <v>0</v>
      </c>
      <c r="Q289" s="120">
        <v>42968736</v>
      </c>
      <c r="R289" s="120">
        <v>40019622</v>
      </c>
      <c r="S289" s="47"/>
    </row>
    <row r="290" spans="1:19" ht="12.75" customHeight="1" x14ac:dyDescent="0.2">
      <c r="A290" s="501"/>
      <c r="B290" s="501"/>
      <c r="C290" s="53" t="s">
        <v>3</v>
      </c>
      <c r="D290" s="54">
        <v>32</v>
      </c>
      <c r="E290" s="55">
        <v>10870.38</v>
      </c>
      <c r="F290" s="55">
        <v>1189.92</v>
      </c>
      <c r="G290" s="55">
        <v>123.95</v>
      </c>
      <c r="H290" s="55">
        <v>6384.11</v>
      </c>
      <c r="I290" s="55">
        <v>212.37</v>
      </c>
      <c r="J290" s="55">
        <v>1547.36</v>
      </c>
      <c r="K290" s="56">
        <v>18780.73</v>
      </c>
      <c r="L290" s="46">
        <v>20328.09</v>
      </c>
      <c r="M290" s="117"/>
      <c r="N290" s="119">
        <v>18780.73</v>
      </c>
      <c r="O290" s="119">
        <v>12396.62</v>
      </c>
      <c r="P290" s="119"/>
      <c r="Q290" s="119">
        <v>22559.48</v>
      </c>
      <c r="R290" s="119">
        <v>21012.12</v>
      </c>
      <c r="S290" s="47"/>
    </row>
    <row r="291" spans="1:19" ht="9" customHeight="1" x14ac:dyDescent="0.2">
      <c r="A291" s="501"/>
      <c r="B291" s="501"/>
      <c r="C291" s="48" t="s">
        <v>4</v>
      </c>
      <c r="D291" s="49">
        <v>33</v>
      </c>
      <c r="E291" s="50">
        <v>21047991</v>
      </c>
      <c r="F291" s="50">
        <v>2304006</v>
      </c>
      <c r="G291" s="50">
        <v>240001</v>
      </c>
      <c r="H291" s="50">
        <v>12361361</v>
      </c>
      <c r="I291" s="50">
        <v>411206</v>
      </c>
      <c r="J291" s="51">
        <v>2996107</v>
      </c>
      <c r="K291" s="50">
        <v>36364564</v>
      </c>
      <c r="L291" s="73">
        <v>39360671</v>
      </c>
      <c r="M291" s="118"/>
      <c r="N291" s="120">
        <v>36364564</v>
      </c>
      <c r="O291" s="120">
        <v>24003203</v>
      </c>
      <c r="P291" s="120">
        <v>0</v>
      </c>
      <c r="Q291" s="120">
        <v>43681244</v>
      </c>
      <c r="R291" s="120">
        <v>40685138</v>
      </c>
      <c r="S291" s="47"/>
    </row>
    <row r="292" spans="1:19" ht="12.75" customHeight="1" x14ac:dyDescent="0.2">
      <c r="A292" s="501"/>
      <c r="B292" s="501"/>
      <c r="C292" s="53" t="s">
        <v>3</v>
      </c>
      <c r="D292" s="54">
        <v>34</v>
      </c>
      <c r="E292" s="55">
        <v>11136.88</v>
      </c>
      <c r="F292" s="55">
        <v>1220.9000000000001</v>
      </c>
      <c r="G292" s="55">
        <v>123.95</v>
      </c>
      <c r="H292" s="55">
        <v>6384.11</v>
      </c>
      <c r="I292" s="55">
        <v>212.37</v>
      </c>
      <c r="J292" s="55">
        <v>1572.15</v>
      </c>
      <c r="K292" s="56">
        <v>19078.21</v>
      </c>
      <c r="L292" s="46">
        <v>20650.36</v>
      </c>
      <c r="M292" s="117"/>
      <c r="N292" s="119">
        <v>19078.21</v>
      </c>
      <c r="O292" s="119">
        <v>12694.1</v>
      </c>
      <c r="P292" s="119"/>
      <c r="Q292" s="119">
        <v>22935.3</v>
      </c>
      <c r="R292" s="119">
        <v>21363.15</v>
      </c>
      <c r="S292" s="47"/>
    </row>
    <row r="293" spans="1:19" ht="9" customHeight="1" x14ac:dyDescent="0.2">
      <c r="A293" s="501"/>
      <c r="B293" s="501"/>
      <c r="C293" s="48" t="s">
        <v>4</v>
      </c>
      <c r="D293" s="49">
        <v>35</v>
      </c>
      <c r="E293" s="50">
        <v>21564007</v>
      </c>
      <c r="F293" s="50">
        <v>2363992</v>
      </c>
      <c r="G293" s="50">
        <v>240001</v>
      </c>
      <c r="H293" s="50">
        <v>12361361</v>
      </c>
      <c r="I293" s="50">
        <v>411206</v>
      </c>
      <c r="J293" s="51">
        <v>3044107</v>
      </c>
      <c r="K293" s="50">
        <v>36940566</v>
      </c>
      <c r="L293" s="73">
        <v>39984673</v>
      </c>
      <c r="M293" s="118"/>
      <c r="N293" s="120">
        <v>36940566</v>
      </c>
      <c r="O293" s="120">
        <v>24579205</v>
      </c>
      <c r="P293" s="120">
        <v>0</v>
      </c>
      <c r="Q293" s="120">
        <v>44408933</v>
      </c>
      <c r="R293" s="120">
        <v>41364826</v>
      </c>
      <c r="S293" s="47"/>
    </row>
    <row r="294" spans="1:19" ht="12.75" customHeight="1" x14ac:dyDescent="0.2">
      <c r="A294" s="501"/>
      <c r="B294" s="501"/>
      <c r="C294" s="53" t="s">
        <v>3</v>
      </c>
      <c r="D294" s="54">
        <v>36</v>
      </c>
      <c r="E294" s="55">
        <v>11409.57</v>
      </c>
      <c r="F294" s="55">
        <v>1251.8900000000001</v>
      </c>
      <c r="G294" s="55">
        <v>123.95</v>
      </c>
      <c r="H294" s="55">
        <v>6384.11</v>
      </c>
      <c r="I294" s="55">
        <v>212.37</v>
      </c>
      <c r="J294" s="55">
        <v>1597.46</v>
      </c>
      <c r="K294" s="56">
        <v>19381.89</v>
      </c>
      <c r="L294" s="46">
        <v>20979.35</v>
      </c>
      <c r="M294" s="117"/>
      <c r="N294" s="119">
        <v>19381.89</v>
      </c>
      <c r="O294" s="119">
        <v>12997.78</v>
      </c>
      <c r="P294" s="119"/>
      <c r="Q294" s="119">
        <v>23318.95</v>
      </c>
      <c r="R294" s="119">
        <v>21721.49</v>
      </c>
      <c r="S294" s="47"/>
    </row>
    <row r="295" spans="1:19" ht="9" customHeight="1" x14ac:dyDescent="0.2">
      <c r="A295" s="501"/>
      <c r="B295" s="501"/>
      <c r="C295" s="48" t="s">
        <v>4</v>
      </c>
      <c r="D295" s="49">
        <v>37</v>
      </c>
      <c r="E295" s="50">
        <v>22092008</v>
      </c>
      <c r="F295" s="50">
        <v>2423997</v>
      </c>
      <c r="G295" s="50">
        <v>240001</v>
      </c>
      <c r="H295" s="50">
        <v>12361361</v>
      </c>
      <c r="I295" s="50">
        <v>411206</v>
      </c>
      <c r="J295" s="51">
        <v>3093114</v>
      </c>
      <c r="K295" s="50">
        <v>37528572</v>
      </c>
      <c r="L295" s="73">
        <v>40621686</v>
      </c>
      <c r="M295" s="118"/>
      <c r="N295" s="120">
        <v>37528572</v>
      </c>
      <c r="O295" s="120">
        <v>25167211</v>
      </c>
      <c r="P295" s="120">
        <v>0</v>
      </c>
      <c r="Q295" s="120">
        <v>45151783</v>
      </c>
      <c r="R295" s="120">
        <v>42058669</v>
      </c>
      <c r="S295" s="47"/>
    </row>
    <row r="296" spans="1:19" ht="12.75" customHeight="1" x14ac:dyDescent="0.2">
      <c r="A296" s="501"/>
      <c r="B296" s="501"/>
      <c r="C296" s="53" t="s">
        <v>3</v>
      </c>
      <c r="D296" s="54">
        <v>38</v>
      </c>
      <c r="E296" s="55">
        <v>11676.06</v>
      </c>
      <c r="F296" s="55">
        <v>1282.8800000000001</v>
      </c>
      <c r="G296" s="55">
        <v>123.95</v>
      </c>
      <c r="H296" s="55">
        <v>6384.11</v>
      </c>
      <c r="I296" s="55">
        <v>212.37</v>
      </c>
      <c r="J296" s="55">
        <v>1622.25</v>
      </c>
      <c r="K296" s="56">
        <v>19679.37</v>
      </c>
      <c r="L296" s="46">
        <v>21301.62</v>
      </c>
      <c r="M296" s="117"/>
      <c r="N296" s="119">
        <v>19679.37</v>
      </c>
      <c r="O296" s="119">
        <v>13295.26</v>
      </c>
      <c r="P296" s="119"/>
      <c r="Q296" s="119">
        <v>23694.77</v>
      </c>
      <c r="R296" s="119">
        <v>22072.52</v>
      </c>
      <c r="S296" s="47"/>
    </row>
    <row r="297" spans="1:19" ht="9" customHeight="1" x14ac:dyDescent="0.2">
      <c r="A297" s="501"/>
      <c r="B297" s="501"/>
      <c r="C297" s="48" t="s">
        <v>4</v>
      </c>
      <c r="D297" s="49">
        <v>39</v>
      </c>
      <c r="E297" s="50">
        <v>22608005</v>
      </c>
      <c r="F297" s="50">
        <v>2484002</v>
      </c>
      <c r="G297" s="50">
        <v>240001</v>
      </c>
      <c r="H297" s="50">
        <v>12361361</v>
      </c>
      <c r="I297" s="50">
        <v>411206</v>
      </c>
      <c r="J297" s="51">
        <v>3141114</v>
      </c>
      <c r="K297" s="50">
        <v>38104574</v>
      </c>
      <c r="L297" s="73">
        <v>41245688</v>
      </c>
      <c r="M297" s="118"/>
      <c r="N297" s="120">
        <v>38104574</v>
      </c>
      <c r="O297" s="120">
        <v>25743213</v>
      </c>
      <c r="P297" s="120">
        <v>0</v>
      </c>
      <c r="Q297" s="120">
        <v>45879472</v>
      </c>
      <c r="R297" s="120">
        <v>42738358</v>
      </c>
      <c r="S297" s="47"/>
    </row>
    <row r="298" spans="1:19" ht="12.75" customHeight="1" x14ac:dyDescent="0.2">
      <c r="A298" s="501"/>
      <c r="B298" s="501"/>
      <c r="C298" s="53" t="s">
        <v>3</v>
      </c>
      <c r="D298" s="54">
        <v>40</v>
      </c>
      <c r="E298" s="55">
        <v>11948.75</v>
      </c>
      <c r="F298" s="55">
        <v>1313.87</v>
      </c>
      <c r="G298" s="55">
        <v>123.95</v>
      </c>
      <c r="H298" s="55">
        <v>6384.11</v>
      </c>
      <c r="I298" s="55">
        <v>212.37</v>
      </c>
      <c r="J298" s="55">
        <v>1647.56</v>
      </c>
      <c r="K298" s="56">
        <v>19983.05</v>
      </c>
      <c r="L298" s="46">
        <v>21630.61</v>
      </c>
      <c r="M298" s="117"/>
      <c r="N298" s="119">
        <v>19983.05</v>
      </c>
      <c r="O298" s="119">
        <v>13598.94</v>
      </c>
      <c r="P298" s="119"/>
      <c r="Q298" s="119">
        <v>24078.42</v>
      </c>
      <c r="R298" s="119">
        <v>22430.86</v>
      </c>
      <c r="S298" s="47"/>
    </row>
    <row r="299" spans="1:19" ht="9" customHeight="1" x14ac:dyDescent="0.2">
      <c r="A299" s="502"/>
      <c r="B299" s="502"/>
      <c r="C299" s="58"/>
      <c r="D299" s="59"/>
      <c r="E299" s="61">
        <v>23136006</v>
      </c>
      <c r="F299" s="61">
        <v>2544007</v>
      </c>
      <c r="G299" s="61">
        <v>240001</v>
      </c>
      <c r="H299" s="61">
        <v>12361361</v>
      </c>
      <c r="I299" s="61">
        <v>411206</v>
      </c>
      <c r="J299" s="60">
        <v>3190121</v>
      </c>
      <c r="K299" s="61">
        <v>38692580</v>
      </c>
      <c r="L299" s="73">
        <v>41882701</v>
      </c>
      <c r="M299" s="118"/>
      <c r="N299" s="120">
        <v>38692580</v>
      </c>
      <c r="O299" s="120">
        <v>26331220</v>
      </c>
      <c r="P299" s="120">
        <v>0</v>
      </c>
      <c r="Q299" s="120">
        <v>46622322</v>
      </c>
      <c r="R299" s="120">
        <v>43432201</v>
      </c>
      <c r="S299" s="47"/>
    </row>
    <row r="300" spans="1:19" ht="12.75" customHeight="1" x14ac:dyDescent="0.2">
      <c r="A300" s="492">
        <v>34700</v>
      </c>
      <c r="B300" s="492">
        <v>35033</v>
      </c>
      <c r="C300" s="42" t="s">
        <v>3</v>
      </c>
      <c r="D300" s="43">
        <v>0</v>
      </c>
      <c r="E300" s="44">
        <v>6157.34</v>
      </c>
      <c r="F300" s="44">
        <v>632.14</v>
      </c>
      <c r="G300" s="44">
        <v>123.95</v>
      </c>
      <c r="H300" s="44">
        <v>6384.11</v>
      </c>
      <c r="I300" s="44">
        <v>0</v>
      </c>
      <c r="J300" s="44">
        <v>1108.1300000000001</v>
      </c>
      <c r="K300" s="45">
        <v>13297.54</v>
      </c>
      <c r="L300" s="74">
        <v>14405.67</v>
      </c>
      <c r="M300" s="117"/>
      <c r="N300" s="119">
        <v>13297.54</v>
      </c>
      <c r="O300" s="119">
        <v>6913.43</v>
      </c>
      <c r="P300" s="119"/>
      <c r="Q300" s="119">
        <v>15650.09</v>
      </c>
      <c r="R300" s="119">
        <v>14541.96</v>
      </c>
      <c r="S300" s="47"/>
    </row>
    <row r="301" spans="1:19" ht="9" customHeight="1" x14ac:dyDescent="0.2">
      <c r="A301" s="525"/>
      <c r="B301" s="525"/>
      <c r="C301" s="48" t="s">
        <v>4</v>
      </c>
      <c r="D301" s="49">
        <v>2</v>
      </c>
      <c r="E301" s="50">
        <v>11922273</v>
      </c>
      <c r="F301" s="50">
        <v>1223994</v>
      </c>
      <c r="G301" s="50">
        <v>240001</v>
      </c>
      <c r="H301" s="50">
        <v>12361361</v>
      </c>
      <c r="I301" s="50">
        <v>0</v>
      </c>
      <c r="J301" s="51">
        <v>2145639</v>
      </c>
      <c r="K301" s="50">
        <v>25747628</v>
      </c>
      <c r="L301" s="75">
        <v>27893267</v>
      </c>
      <c r="M301" s="118"/>
      <c r="N301" s="120">
        <v>25747628</v>
      </c>
      <c r="O301" s="120">
        <v>13386267</v>
      </c>
      <c r="P301" s="120">
        <v>0</v>
      </c>
      <c r="Q301" s="120">
        <v>30302800</v>
      </c>
      <c r="R301" s="120">
        <v>28157161</v>
      </c>
      <c r="S301" s="47"/>
    </row>
    <row r="302" spans="1:19" ht="12.75" customHeight="1" x14ac:dyDescent="0.2">
      <c r="A302" s="500">
        <v>34700</v>
      </c>
      <c r="B302" s="500">
        <v>35033</v>
      </c>
      <c r="C302" s="53" t="s">
        <v>3</v>
      </c>
      <c r="D302" s="54">
        <v>3</v>
      </c>
      <c r="E302" s="55">
        <v>6477.95</v>
      </c>
      <c r="F302" s="55">
        <v>663.13</v>
      </c>
      <c r="G302" s="55">
        <v>123.95</v>
      </c>
      <c r="H302" s="55">
        <v>6384.11</v>
      </c>
      <c r="I302" s="55">
        <v>0</v>
      </c>
      <c r="J302" s="55">
        <v>1137.43</v>
      </c>
      <c r="K302" s="56">
        <v>13649.14</v>
      </c>
      <c r="L302" s="76">
        <v>14786.57</v>
      </c>
      <c r="M302" s="117"/>
      <c r="N302" s="119">
        <v>13649.14</v>
      </c>
      <c r="O302" s="119">
        <v>7265.03</v>
      </c>
      <c r="P302" s="119"/>
      <c r="Q302" s="119">
        <v>16094.28</v>
      </c>
      <c r="R302" s="119">
        <v>14956.85</v>
      </c>
      <c r="S302" s="47"/>
    </row>
    <row r="303" spans="1:19" ht="9" customHeight="1" x14ac:dyDescent="0.2">
      <c r="A303" s="500"/>
      <c r="B303" s="500"/>
      <c r="C303" s="48" t="s">
        <v>4</v>
      </c>
      <c r="D303" s="49">
        <v>4</v>
      </c>
      <c r="E303" s="50">
        <v>12543060</v>
      </c>
      <c r="F303" s="50">
        <v>1283999</v>
      </c>
      <c r="G303" s="50">
        <v>240001</v>
      </c>
      <c r="H303" s="50">
        <v>12361361</v>
      </c>
      <c r="I303" s="50">
        <v>0</v>
      </c>
      <c r="J303" s="51">
        <v>2202372</v>
      </c>
      <c r="K303" s="50">
        <v>26428420</v>
      </c>
      <c r="L303" s="75">
        <v>28630792</v>
      </c>
      <c r="M303" s="118"/>
      <c r="N303" s="120">
        <v>26428420</v>
      </c>
      <c r="O303" s="120">
        <v>14067060</v>
      </c>
      <c r="P303" s="120">
        <v>0</v>
      </c>
      <c r="Q303" s="120">
        <v>31162872</v>
      </c>
      <c r="R303" s="120">
        <v>28960500</v>
      </c>
      <c r="S303" s="47"/>
    </row>
    <row r="304" spans="1:19" ht="12.75" customHeight="1" x14ac:dyDescent="0.2">
      <c r="A304" s="501"/>
      <c r="B304" s="501"/>
      <c r="C304" s="53" t="s">
        <v>3</v>
      </c>
      <c r="D304" s="54">
        <v>5</v>
      </c>
      <c r="E304" s="55">
        <v>6787.82</v>
      </c>
      <c r="F304" s="55">
        <v>700.32</v>
      </c>
      <c r="G304" s="55">
        <v>123.95</v>
      </c>
      <c r="H304" s="55">
        <v>6384.11</v>
      </c>
      <c r="I304" s="55">
        <v>0</v>
      </c>
      <c r="J304" s="55">
        <v>1166.3499999999999</v>
      </c>
      <c r="K304" s="56">
        <v>13996.2</v>
      </c>
      <c r="L304" s="76">
        <v>15162.55</v>
      </c>
      <c r="M304" s="117"/>
      <c r="N304" s="119">
        <v>13996.2</v>
      </c>
      <c r="O304" s="119">
        <v>7612.09</v>
      </c>
      <c r="P304" s="119"/>
      <c r="Q304" s="119">
        <v>16532.73</v>
      </c>
      <c r="R304" s="119">
        <v>15366.38</v>
      </c>
      <c r="S304" s="47"/>
    </row>
    <row r="305" spans="1:19" ht="9" customHeight="1" x14ac:dyDescent="0.2">
      <c r="A305" s="501"/>
      <c r="B305" s="501"/>
      <c r="C305" s="48" t="s">
        <v>4</v>
      </c>
      <c r="D305" s="49">
        <v>6</v>
      </c>
      <c r="E305" s="50">
        <v>13143052</v>
      </c>
      <c r="F305" s="50">
        <v>1356009</v>
      </c>
      <c r="G305" s="50">
        <v>240001</v>
      </c>
      <c r="H305" s="50">
        <v>12361361</v>
      </c>
      <c r="I305" s="50">
        <v>0</v>
      </c>
      <c r="J305" s="51">
        <v>2258369</v>
      </c>
      <c r="K305" s="50">
        <v>27100422</v>
      </c>
      <c r="L305" s="75">
        <v>29358791</v>
      </c>
      <c r="M305" s="118"/>
      <c r="N305" s="120">
        <v>27100422</v>
      </c>
      <c r="O305" s="120">
        <v>14739062</v>
      </c>
      <c r="P305" s="120">
        <v>0</v>
      </c>
      <c r="Q305" s="120">
        <v>32011829</v>
      </c>
      <c r="R305" s="120">
        <v>29753461</v>
      </c>
      <c r="S305" s="47"/>
    </row>
    <row r="306" spans="1:19" ht="12.75" customHeight="1" x14ac:dyDescent="0.2">
      <c r="A306" s="501"/>
      <c r="B306" s="501"/>
      <c r="C306" s="53" t="s">
        <v>3</v>
      </c>
      <c r="D306" s="54">
        <v>7</v>
      </c>
      <c r="E306" s="55">
        <v>7091.5</v>
      </c>
      <c r="F306" s="55">
        <v>731.3</v>
      </c>
      <c r="G306" s="55">
        <v>123.95</v>
      </c>
      <c r="H306" s="55">
        <v>6384.11</v>
      </c>
      <c r="I306" s="55">
        <v>0</v>
      </c>
      <c r="J306" s="55">
        <v>1194.24</v>
      </c>
      <c r="K306" s="56">
        <v>14330.86</v>
      </c>
      <c r="L306" s="76">
        <v>15525.1</v>
      </c>
      <c r="M306" s="117"/>
      <c r="N306" s="119">
        <v>14330.86</v>
      </c>
      <c r="O306" s="119">
        <v>7946.75</v>
      </c>
      <c r="P306" s="119"/>
      <c r="Q306" s="119">
        <v>16955.52</v>
      </c>
      <c r="R306" s="119">
        <v>15761.28</v>
      </c>
      <c r="S306" s="47"/>
    </row>
    <row r="307" spans="1:19" ht="9" customHeight="1" x14ac:dyDescent="0.2">
      <c r="A307" s="501"/>
      <c r="B307" s="501"/>
      <c r="C307" s="48" t="s">
        <v>4</v>
      </c>
      <c r="D307" s="49">
        <v>8</v>
      </c>
      <c r="E307" s="50">
        <v>13731059</v>
      </c>
      <c r="F307" s="50">
        <v>1415994</v>
      </c>
      <c r="G307" s="50">
        <v>240001</v>
      </c>
      <c r="H307" s="50">
        <v>12361361</v>
      </c>
      <c r="I307" s="50">
        <v>0</v>
      </c>
      <c r="J307" s="51">
        <v>2312371</v>
      </c>
      <c r="K307" s="50">
        <v>27748414</v>
      </c>
      <c r="L307" s="75">
        <v>30060785</v>
      </c>
      <c r="M307" s="118"/>
      <c r="N307" s="120">
        <v>27748414</v>
      </c>
      <c r="O307" s="120">
        <v>15387054</v>
      </c>
      <c r="P307" s="120">
        <v>0</v>
      </c>
      <c r="Q307" s="120">
        <v>32830465</v>
      </c>
      <c r="R307" s="120">
        <v>30518094</v>
      </c>
      <c r="S307" s="47"/>
    </row>
    <row r="308" spans="1:19" ht="12.75" customHeight="1" x14ac:dyDescent="0.2">
      <c r="A308" s="501"/>
      <c r="B308" s="501"/>
      <c r="C308" s="53" t="s">
        <v>3</v>
      </c>
      <c r="D308" s="54">
        <v>9</v>
      </c>
      <c r="E308" s="55">
        <v>7478.53</v>
      </c>
      <c r="F308" s="55">
        <v>768.49</v>
      </c>
      <c r="G308" s="55">
        <v>123.95</v>
      </c>
      <c r="H308" s="55">
        <v>6384.11</v>
      </c>
      <c r="I308" s="55">
        <v>0</v>
      </c>
      <c r="J308" s="55">
        <v>1229.5899999999999</v>
      </c>
      <c r="K308" s="56">
        <v>14755.08</v>
      </c>
      <c r="L308" s="76">
        <v>15984.67</v>
      </c>
      <c r="M308" s="117"/>
      <c r="N308" s="119">
        <v>14755.08</v>
      </c>
      <c r="O308" s="119">
        <v>8370.9699999999993</v>
      </c>
      <c r="P308" s="119"/>
      <c r="Q308" s="119">
        <v>17491.439999999999</v>
      </c>
      <c r="R308" s="119">
        <v>16261.85</v>
      </c>
      <c r="S308" s="47"/>
    </row>
    <row r="309" spans="1:19" ht="9" customHeight="1" x14ac:dyDescent="0.2">
      <c r="A309" s="501"/>
      <c r="B309" s="501"/>
      <c r="C309" s="48" t="s">
        <v>4</v>
      </c>
      <c r="D309" s="49">
        <v>10</v>
      </c>
      <c r="E309" s="50">
        <v>14480453</v>
      </c>
      <c r="F309" s="50">
        <v>1488004</v>
      </c>
      <c r="G309" s="50">
        <v>240001</v>
      </c>
      <c r="H309" s="50">
        <v>12361361</v>
      </c>
      <c r="I309" s="50">
        <v>0</v>
      </c>
      <c r="J309" s="51">
        <v>2380818</v>
      </c>
      <c r="K309" s="50">
        <v>28569819</v>
      </c>
      <c r="L309" s="75">
        <v>30950637</v>
      </c>
      <c r="M309" s="118"/>
      <c r="N309" s="120">
        <v>28569819</v>
      </c>
      <c r="O309" s="120">
        <v>16208458</v>
      </c>
      <c r="P309" s="120">
        <v>0</v>
      </c>
      <c r="Q309" s="120">
        <v>33868151</v>
      </c>
      <c r="R309" s="120">
        <v>31487332</v>
      </c>
      <c r="S309" s="47"/>
    </row>
    <row r="310" spans="1:19" ht="12.75" customHeight="1" x14ac:dyDescent="0.2">
      <c r="A310" s="501"/>
      <c r="B310" s="501"/>
      <c r="C310" s="53" t="s">
        <v>3</v>
      </c>
      <c r="D310" s="54">
        <v>11</v>
      </c>
      <c r="E310" s="55">
        <v>7837.98</v>
      </c>
      <c r="F310" s="55">
        <v>811.87</v>
      </c>
      <c r="G310" s="55">
        <v>123.95</v>
      </c>
      <c r="H310" s="55">
        <v>6384.11</v>
      </c>
      <c r="I310" s="55">
        <v>0</v>
      </c>
      <c r="J310" s="55">
        <v>1263.1600000000001</v>
      </c>
      <c r="K310" s="56">
        <v>15157.91</v>
      </c>
      <c r="L310" s="76">
        <v>16421.07</v>
      </c>
      <c r="M310" s="117"/>
      <c r="N310" s="119">
        <v>15157.91</v>
      </c>
      <c r="O310" s="119">
        <v>8773.7999999999993</v>
      </c>
      <c r="P310" s="119"/>
      <c r="Q310" s="119">
        <v>18000.349999999999</v>
      </c>
      <c r="R310" s="119">
        <v>16737.189999999999</v>
      </c>
      <c r="S310" s="47"/>
    </row>
    <row r="311" spans="1:19" ht="9" customHeight="1" x14ac:dyDescent="0.2">
      <c r="A311" s="501"/>
      <c r="B311" s="501"/>
      <c r="C311" s="48" t="s">
        <v>4</v>
      </c>
      <c r="D311" s="49">
        <v>12</v>
      </c>
      <c r="E311" s="50">
        <v>15176446</v>
      </c>
      <c r="F311" s="50">
        <v>1572000</v>
      </c>
      <c r="G311" s="50">
        <v>240001</v>
      </c>
      <c r="H311" s="50">
        <v>12361361</v>
      </c>
      <c r="I311" s="50">
        <v>0</v>
      </c>
      <c r="J311" s="51">
        <v>2445819</v>
      </c>
      <c r="K311" s="50">
        <v>29349806</v>
      </c>
      <c r="L311" s="75">
        <v>31795625</v>
      </c>
      <c r="M311" s="118"/>
      <c r="N311" s="120">
        <v>29349806</v>
      </c>
      <c r="O311" s="120">
        <v>16988446</v>
      </c>
      <c r="P311" s="120">
        <v>0</v>
      </c>
      <c r="Q311" s="120">
        <v>34853538</v>
      </c>
      <c r="R311" s="120">
        <v>32407719</v>
      </c>
      <c r="S311" s="47"/>
    </row>
    <row r="312" spans="1:19" ht="12.75" customHeight="1" x14ac:dyDescent="0.2">
      <c r="A312" s="501"/>
      <c r="B312" s="501"/>
      <c r="C312" s="53" t="s">
        <v>3</v>
      </c>
      <c r="D312" s="54">
        <v>13</v>
      </c>
      <c r="E312" s="55">
        <v>8191.24</v>
      </c>
      <c r="F312" s="55">
        <v>849.06</v>
      </c>
      <c r="G312" s="55">
        <v>123.95</v>
      </c>
      <c r="H312" s="55">
        <v>6384.11</v>
      </c>
      <c r="I312" s="55">
        <v>0</v>
      </c>
      <c r="J312" s="55">
        <v>1295.7</v>
      </c>
      <c r="K312" s="56">
        <v>15548.36</v>
      </c>
      <c r="L312" s="76">
        <v>16844.060000000001</v>
      </c>
      <c r="M312" s="117"/>
      <c r="N312" s="119">
        <v>15548.36</v>
      </c>
      <c r="O312" s="119">
        <v>9164.25</v>
      </c>
      <c r="P312" s="119"/>
      <c r="Q312" s="119">
        <v>18493.63</v>
      </c>
      <c r="R312" s="119">
        <v>17197.93</v>
      </c>
      <c r="S312" s="47"/>
    </row>
    <row r="313" spans="1:19" ht="9" customHeight="1" x14ac:dyDescent="0.2">
      <c r="A313" s="501"/>
      <c r="B313" s="501"/>
      <c r="C313" s="48" t="s">
        <v>4</v>
      </c>
      <c r="D313" s="49">
        <v>14</v>
      </c>
      <c r="E313" s="50">
        <v>15860452</v>
      </c>
      <c r="F313" s="50">
        <v>1644009</v>
      </c>
      <c r="G313" s="50">
        <v>240001</v>
      </c>
      <c r="H313" s="50">
        <v>12361361</v>
      </c>
      <c r="I313" s="50">
        <v>0</v>
      </c>
      <c r="J313" s="51">
        <v>2508825</v>
      </c>
      <c r="K313" s="50">
        <v>30105823</v>
      </c>
      <c r="L313" s="75">
        <v>32614648</v>
      </c>
      <c r="M313" s="118"/>
      <c r="N313" s="120">
        <v>30105823</v>
      </c>
      <c r="O313" s="120">
        <v>17744462</v>
      </c>
      <c r="P313" s="120">
        <v>0</v>
      </c>
      <c r="Q313" s="120">
        <v>35808661</v>
      </c>
      <c r="R313" s="120">
        <v>33299836</v>
      </c>
      <c r="S313" s="47"/>
    </row>
    <row r="314" spans="1:19" ht="12.75" customHeight="1" x14ac:dyDescent="0.2">
      <c r="A314" s="501"/>
      <c r="B314" s="501"/>
      <c r="C314" s="53" t="s">
        <v>3</v>
      </c>
      <c r="D314" s="54">
        <v>15</v>
      </c>
      <c r="E314" s="55">
        <v>8645.9</v>
      </c>
      <c r="F314" s="55">
        <v>892.44</v>
      </c>
      <c r="G314" s="55">
        <v>123.95</v>
      </c>
      <c r="H314" s="55">
        <v>6384.11</v>
      </c>
      <c r="I314" s="55">
        <v>0</v>
      </c>
      <c r="J314" s="55">
        <v>1337.2</v>
      </c>
      <c r="K314" s="56">
        <v>16046.4</v>
      </c>
      <c r="L314" s="76">
        <v>17383.599999999999</v>
      </c>
      <c r="M314" s="117"/>
      <c r="N314" s="119">
        <v>16046.4</v>
      </c>
      <c r="O314" s="119">
        <v>9662.2900000000009</v>
      </c>
      <c r="P314" s="119"/>
      <c r="Q314" s="119">
        <v>19122.810000000001</v>
      </c>
      <c r="R314" s="119">
        <v>17785.61</v>
      </c>
      <c r="S314" s="47"/>
    </row>
    <row r="315" spans="1:19" ht="9" customHeight="1" x14ac:dyDescent="0.2">
      <c r="A315" s="501"/>
      <c r="B315" s="501"/>
      <c r="C315" s="48" t="s">
        <v>4</v>
      </c>
      <c r="D315" s="49">
        <v>16</v>
      </c>
      <c r="E315" s="50">
        <v>16740797</v>
      </c>
      <c r="F315" s="50">
        <v>1728005</v>
      </c>
      <c r="G315" s="50">
        <v>240001</v>
      </c>
      <c r="H315" s="50">
        <v>12361361</v>
      </c>
      <c r="I315" s="50">
        <v>0</v>
      </c>
      <c r="J315" s="51">
        <v>2589180</v>
      </c>
      <c r="K315" s="50">
        <v>31070163</v>
      </c>
      <c r="L315" s="75">
        <v>33659343</v>
      </c>
      <c r="M315" s="118"/>
      <c r="N315" s="120">
        <v>31070163</v>
      </c>
      <c r="O315" s="120">
        <v>18708802</v>
      </c>
      <c r="P315" s="120">
        <v>0</v>
      </c>
      <c r="Q315" s="120">
        <v>37026923</v>
      </c>
      <c r="R315" s="120">
        <v>34437743</v>
      </c>
      <c r="S315" s="47"/>
    </row>
    <row r="316" spans="1:19" ht="12.75" customHeight="1" x14ac:dyDescent="0.2">
      <c r="A316" s="501"/>
      <c r="B316" s="501"/>
      <c r="C316" s="53" t="s">
        <v>3</v>
      </c>
      <c r="D316" s="54">
        <v>17</v>
      </c>
      <c r="E316" s="55">
        <v>9061.14</v>
      </c>
      <c r="F316" s="55">
        <v>942.02</v>
      </c>
      <c r="G316" s="55">
        <v>123.95</v>
      </c>
      <c r="H316" s="55">
        <v>6384.11</v>
      </c>
      <c r="I316" s="55">
        <v>0</v>
      </c>
      <c r="J316" s="55">
        <v>1375.94</v>
      </c>
      <c r="K316" s="56">
        <v>16511.22</v>
      </c>
      <c r="L316" s="76">
        <v>17887.16</v>
      </c>
      <c r="M316" s="117"/>
      <c r="N316" s="119">
        <v>16511.22</v>
      </c>
      <c r="O316" s="119">
        <v>10127.11</v>
      </c>
      <c r="P316" s="119"/>
      <c r="Q316" s="119">
        <v>19710.04</v>
      </c>
      <c r="R316" s="119">
        <v>18334.099999999999</v>
      </c>
      <c r="S316" s="47"/>
    </row>
    <row r="317" spans="1:19" ht="9" customHeight="1" x14ac:dyDescent="0.2">
      <c r="A317" s="501"/>
      <c r="B317" s="501"/>
      <c r="C317" s="48" t="s">
        <v>4</v>
      </c>
      <c r="D317" s="49">
        <v>18</v>
      </c>
      <c r="E317" s="50">
        <v>17544814</v>
      </c>
      <c r="F317" s="50">
        <v>1824005</v>
      </c>
      <c r="G317" s="50">
        <v>240001</v>
      </c>
      <c r="H317" s="50">
        <v>12361361</v>
      </c>
      <c r="I317" s="50">
        <v>0</v>
      </c>
      <c r="J317" s="51">
        <v>2664191</v>
      </c>
      <c r="K317" s="50">
        <v>31970180</v>
      </c>
      <c r="L317" s="75">
        <v>34634371</v>
      </c>
      <c r="M317" s="118"/>
      <c r="N317" s="120">
        <v>31970180</v>
      </c>
      <c r="O317" s="120">
        <v>19608819</v>
      </c>
      <c r="P317" s="120">
        <v>0</v>
      </c>
      <c r="Q317" s="120">
        <v>38163959</v>
      </c>
      <c r="R317" s="120">
        <v>35499768</v>
      </c>
      <c r="S317" s="47"/>
    </row>
    <row r="318" spans="1:19" ht="12.75" customHeight="1" x14ac:dyDescent="0.2">
      <c r="A318" s="501"/>
      <c r="B318" s="501"/>
      <c r="C318" s="53" t="s">
        <v>3</v>
      </c>
      <c r="D318" s="54">
        <v>19</v>
      </c>
      <c r="E318" s="55">
        <v>9470.17</v>
      </c>
      <c r="F318" s="55">
        <v>985.4</v>
      </c>
      <c r="G318" s="55">
        <v>123.95</v>
      </c>
      <c r="H318" s="55">
        <v>6384.11</v>
      </c>
      <c r="I318" s="55">
        <v>0</v>
      </c>
      <c r="J318" s="55">
        <v>1413.64</v>
      </c>
      <c r="K318" s="56">
        <v>16963.63</v>
      </c>
      <c r="L318" s="76">
        <v>18377.27</v>
      </c>
      <c r="M318" s="117"/>
      <c r="N318" s="119">
        <v>16963.63</v>
      </c>
      <c r="O318" s="119">
        <v>10579.52</v>
      </c>
      <c r="P318" s="119"/>
      <c r="Q318" s="119">
        <v>20281.580000000002</v>
      </c>
      <c r="R318" s="119">
        <v>18867.939999999999</v>
      </c>
      <c r="S318" s="47"/>
    </row>
    <row r="319" spans="1:19" ht="9" customHeight="1" x14ac:dyDescent="0.2">
      <c r="A319" s="501"/>
      <c r="B319" s="501"/>
      <c r="C319" s="48" t="s">
        <v>4</v>
      </c>
      <c r="D319" s="49">
        <v>20</v>
      </c>
      <c r="E319" s="50">
        <v>18336806</v>
      </c>
      <c r="F319" s="50">
        <v>1908000</v>
      </c>
      <c r="G319" s="50">
        <v>240001</v>
      </c>
      <c r="H319" s="50">
        <v>12361361</v>
      </c>
      <c r="I319" s="50">
        <v>0</v>
      </c>
      <c r="J319" s="51">
        <v>2737189</v>
      </c>
      <c r="K319" s="50">
        <v>32846168</v>
      </c>
      <c r="L319" s="75">
        <v>35583357</v>
      </c>
      <c r="M319" s="118"/>
      <c r="N319" s="120">
        <v>32846168</v>
      </c>
      <c r="O319" s="120">
        <v>20484807</v>
      </c>
      <c r="P319" s="120">
        <v>0</v>
      </c>
      <c r="Q319" s="120">
        <v>39270615</v>
      </c>
      <c r="R319" s="120">
        <v>36533426</v>
      </c>
      <c r="S319" s="47"/>
    </row>
    <row r="320" spans="1:19" ht="12.75" customHeight="1" x14ac:dyDescent="0.2">
      <c r="A320" s="501"/>
      <c r="B320" s="501"/>
      <c r="C320" s="53" t="s">
        <v>3</v>
      </c>
      <c r="D320" s="54">
        <v>21</v>
      </c>
      <c r="E320" s="55">
        <v>9781.32</v>
      </c>
      <c r="F320" s="55">
        <v>1016.39</v>
      </c>
      <c r="G320" s="55">
        <v>123.95</v>
      </c>
      <c r="H320" s="55">
        <v>6384.11</v>
      </c>
      <c r="I320" s="55">
        <v>0</v>
      </c>
      <c r="J320" s="55">
        <v>1442.15</v>
      </c>
      <c r="K320" s="56">
        <v>17305.77</v>
      </c>
      <c r="L320" s="76">
        <v>18747.919999999998</v>
      </c>
      <c r="M320" s="117"/>
      <c r="N320" s="119">
        <v>17305.77</v>
      </c>
      <c r="O320" s="119">
        <v>10921.66</v>
      </c>
      <c r="P320" s="119"/>
      <c r="Q320" s="119">
        <v>20713.82</v>
      </c>
      <c r="R320" s="119">
        <v>19271.669999999998</v>
      </c>
      <c r="S320" s="47"/>
    </row>
    <row r="321" spans="1:19" ht="9" customHeight="1" x14ac:dyDescent="0.2">
      <c r="A321" s="501"/>
      <c r="B321" s="501"/>
      <c r="C321" s="48" t="s">
        <v>4</v>
      </c>
      <c r="D321" s="49">
        <v>22</v>
      </c>
      <c r="E321" s="50">
        <v>18939276</v>
      </c>
      <c r="F321" s="50">
        <v>1968005</v>
      </c>
      <c r="G321" s="50">
        <v>240001</v>
      </c>
      <c r="H321" s="50">
        <v>12361361</v>
      </c>
      <c r="I321" s="50">
        <v>0</v>
      </c>
      <c r="J321" s="51">
        <v>2792392</v>
      </c>
      <c r="K321" s="50">
        <v>33508643</v>
      </c>
      <c r="L321" s="75">
        <v>36301035</v>
      </c>
      <c r="M321" s="118"/>
      <c r="N321" s="120">
        <v>33508643</v>
      </c>
      <c r="O321" s="120">
        <v>21147283</v>
      </c>
      <c r="P321" s="120">
        <v>0</v>
      </c>
      <c r="Q321" s="120">
        <v>40107548</v>
      </c>
      <c r="R321" s="120">
        <v>37315156</v>
      </c>
      <c r="S321" s="47"/>
    </row>
    <row r="322" spans="1:19" ht="12.75" customHeight="1" x14ac:dyDescent="0.2">
      <c r="A322" s="501"/>
      <c r="B322" s="501"/>
      <c r="C322" s="53" t="s">
        <v>3</v>
      </c>
      <c r="D322" s="54">
        <v>23</v>
      </c>
      <c r="E322" s="55">
        <v>10047.81</v>
      </c>
      <c r="F322" s="55">
        <v>1047.3699999999999</v>
      </c>
      <c r="G322" s="55">
        <v>123.95</v>
      </c>
      <c r="H322" s="55">
        <v>6384.11</v>
      </c>
      <c r="I322" s="55">
        <v>0</v>
      </c>
      <c r="J322" s="55">
        <v>1466.94</v>
      </c>
      <c r="K322" s="56">
        <v>17603.240000000002</v>
      </c>
      <c r="L322" s="76">
        <v>19070.18</v>
      </c>
      <c r="M322" s="117"/>
      <c r="N322" s="119">
        <v>17603.240000000002</v>
      </c>
      <c r="O322" s="119">
        <v>11219.13</v>
      </c>
      <c r="P322" s="119"/>
      <c r="Q322" s="119">
        <v>21089.62</v>
      </c>
      <c r="R322" s="119">
        <v>19622.68</v>
      </c>
      <c r="S322" s="47"/>
    </row>
    <row r="323" spans="1:19" ht="9" customHeight="1" x14ac:dyDescent="0.2">
      <c r="A323" s="501"/>
      <c r="B323" s="501"/>
      <c r="C323" s="48" t="s">
        <v>4</v>
      </c>
      <c r="D323" s="49">
        <v>23</v>
      </c>
      <c r="E323" s="50">
        <v>19455273</v>
      </c>
      <c r="F323" s="50">
        <v>2027991</v>
      </c>
      <c r="G323" s="50">
        <v>240001</v>
      </c>
      <c r="H323" s="50">
        <v>12361361</v>
      </c>
      <c r="I323" s="50">
        <v>0</v>
      </c>
      <c r="J323" s="51">
        <v>2840392</v>
      </c>
      <c r="K323" s="50">
        <v>34084626</v>
      </c>
      <c r="L323" s="75">
        <v>36925017</v>
      </c>
      <c r="M323" s="118"/>
      <c r="N323" s="120">
        <v>34084626</v>
      </c>
      <c r="O323" s="120">
        <v>21723265</v>
      </c>
      <c r="P323" s="120">
        <v>0</v>
      </c>
      <c r="Q323" s="120">
        <v>40835199</v>
      </c>
      <c r="R323" s="120">
        <v>37994807</v>
      </c>
      <c r="S323" s="47"/>
    </row>
    <row r="324" spans="1:19" ht="12.75" customHeight="1" x14ac:dyDescent="0.2">
      <c r="A324" s="501"/>
      <c r="B324" s="501"/>
      <c r="C324" s="53" t="s">
        <v>3</v>
      </c>
      <c r="D324" s="54">
        <v>24</v>
      </c>
      <c r="E324" s="55">
        <v>10320.5</v>
      </c>
      <c r="F324" s="55">
        <v>1072.1600000000001</v>
      </c>
      <c r="G324" s="55">
        <v>123.95</v>
      </c>
      <c r="H324" s="55">
        <v>6384.11</v>
      </c>
      <c r="I324" s="55">
        <v>0</v>
      </c>
      <c r="J324" s="55">
        <v>1491.73</v>
      </c>
      <c r="K324" s="56">
        <v>17900.72</v>
      </c>
      <c r="L324" s="76">
        <v>19392.45</v>
      </c>
      <c r="M324" s="117"/>
      <c r="N324" s="119">
        <v>17900.72</v>
      </c>
      <c r="O324" s="119">
        <v>11516.61</v>
      </c>
      <c r="P324" s="119"/>
      <c r="Q324" s="119">
        <v>21465.439999999999</v>
      </c>
      <c r="R324" s="119">
        <v>19973.71</v>
      </c>
      <c r="S324" s="47"/>
    </row>
    <row r="325" spans="1:19" ht="9" customHeight="1" x14ac:dyDescent="0.2">
      <c r="A325" s="501"/>
      <c r="B325" s="501"/>
      <c r="C325" s="48" t="s">
        <v>4</v>
      </c>
      <c r="D325" s="49">
        <v>25</v>
      </c>
      <c r="E325" s="50">
        <v>19983275</v>
      </c>
      <c r="F325" s="50">
        <v>2075991</v>
      </c>
      <c r="G325" s="50">
        <v>240001</v>
      </c>
      <c r="H325" s="50">
        <v>12361361</v>
      </c>
      <c r="I325" s="50">
        <v>0</v>
      </c>
      <c r="J325" s="51">
        <v>2888392</v>
      </c>
      <c r="K325" s="50">
        <v>34660627</v>
      </c>
      <c r="L325" s="75">
        <v>37549019</v>
      </c>
      <c r="M325" s="118"/>
      <c r="N325" s="120">
        <v>34660627</v>
      </c>
      <c r="O325" s="120">
        <v>22299266</v>
      </c>
      <c r="P325" s="120">
        <v>0</v>
      </c>
      <c r="Q325" s="120">
        <v>41562888</v>
      </c>
      <c r="R325" s="120">
        <v>38674495</v>
      </c>
      <c r="S325" s="47"/>
    </row>
    <row r="326" spans="1:19" ht="12.75" customHeight="1" x14ac:dyDescent="0.2">
      <c r="A326" s="501"/>
      <c r="B326" s="501"/>
      <c r="C326" s="53" t="s">
        <v>3</v>
      </c>
      <c r="D326" s="54">
        <v>26</v>
      </c>
      <c r="E326" s="55">
        <v>10586.99</v>
      </c>
      <c r="F326" s="55">
        <v>1103.1500000000001</v>
      </c>
      <c r="G326" s="55">
        <v>123.95</v>
      </c>
      <c r="H326" s="55">
        <v>6384.11</v>
      </c>
      <c r="I326" s="55">
        <v>0</v>
      </c>
      <c r="J326" s="55">
        <v>1516.52</v>
      </c>
      <c r="K326" s="56">
        <v>18198.2</v>
      </c>
      <c r="L326" s="76">
        <v>19714.72</v>
      </c>
      <c r="M326" s="117"/>
      <c r="N326" s="119">
        <v>18198.2</v>
      </c>
      <c r="O326" s="119">
        <v>11814.09</v>
      </c>
      <c r="P326" s="119"/>
      <c r="Q326" s="119">
        <v>21841.26</v>
      </c>
      <c r="R326" s="119">
        <v>20324.740000000002</v>
      </c>
      <c r="S326" s="47"/>
    </row>
    <row r="327" spans="1:19" ht="9" customHeight="1" x14ac:dyDescent="0.2">
      <c r="A327" s="501"/>
      <c r="B327" s="501"/>
      <c r="C327" s="48" t="s">
        <v>4</v>
      </c>
      <c r="D327" s="49">
        <v>27</v>
      </c>
      <c r="E327" s="50">
        <v>20499271</v>
      </c>
      <c r="F327" s="50">
        <v>2135996</v>
      </c>
      <c r="G327" s="50">
        <v>240001</v>
      </c>
      <c r="H327" s="50">
        <v>12361361</v>
      </c>
      <c r="I327" s="50">
        <v>0</v>
      </c>
      <c r="J327" s="51">
        <v>2936392</v>
      </c>
      <c r="K327" s="50">
        <v>35236629</v>
      </c>
      <c r="L327" s="75">
        <v>38173021</v>
      </c>
      <c r="M327" s="118"/>
      <c r="N327" s="120">
        <v>35236629</v>
      </c>
      <c r="O327" s="120">
        <v>22875268</v>
      </c>
      <c r="P327" s="120">
        <v>0</v>
      </c>
      <c r="Q327" s="120">
        <v>42290577</v>
      </c>
      <c r="R327" s="120">
        <v>39354184</v>
      </c>
      <c r="S327" s="47"/>
    </row>
    <row r="328" spans="1:19" ht="12.75" customHeight="1" x14ac:dyDescent="0.2">
      <c r="A328" s="501"/>
      <c r="B328" s="501"/>
      <c r="C328" s="53" t="s">
        <v>3</v>
      </c>
      <c r="D328" s="54">
        <v>28</v>
      </c>
      <c r="E328" s="55">
        <v>10897.36</v>
      </c>
      <c r="F328" s="55">
        <v>1134.1400000000001</v>
      </c>
      <c r="G328" s="55">
        <v>123.95</v>
      </c>
      <c r="H328" s="55">
        <v>6384.11</v>
      </c>
      <c r="I328" s="55">
        <v>0</v>
      </c>
      <c r="J328" s="55">
        <v>1544.96</v>
      </c>
      <c r="K328" s="56">
        <v>18539.560000000001</v>
      </c>
      <c r="L328" s="76">
        <v>20084.52</v>
      </c>
      <c r="M328" s="117"/>
      <c r="N328" s="119">
        <v>18539.560000000001</v>
      </c>
      <c r="O328" s="119">
        <v>12155.45</v>
      </c>
      <c r="P328" s="119"/>
      <c r="Q328" s="119">
        <v>22272.5</v>
      </c>
      <c r="R328" s="119">
        <v>20727.54</v>
      </c>
      <c r="S328" s="47"/>
    </row>
    <row r="329" spans="1:19" ht="9" customHeight="1" x14ac:dyDescent="0.2">
      <c r="A329" s="501"/>
      <c r="B329" s="501"/>
      <c r="C329" s="48" t="s">
        <v>4</v>
      </c>
      <c r="D329" s="49">
        <v>29</v>
      </c>
      <c r="E329" s="50">
        <v>21100231</v>
      </c>
      <c r="F329" s="50">
        <v>2196001</v>
      </c>
      <c r="G329" s="50">
        <v>240001</v>
      </c>
      <c r="H329" s="50">
        <v>12361361</v>
      </c>
      <c r="I329" s="50">
        <v>0</v>
      </c>
      <c r="J329" s="51">
        <v>2991460</v>
      </c>
      <c r="K329" s="50">
        <v>35897594</v>
      </c>
      <c r="L329" s="75">
        <v>38889054</v>
      </c>
      <c r="M329" s="118"/>
      <c r="N329" s="120">
        <v>35897594</v>
      </c>
      <c r="O329" s="120">
        <v>23536233</v>
      </c>
      <c r="P329" s="120">
        <v>0</v>
      </c>
      <c r="Q329" s="120">
        <v>43125574</v>
      </c>
      <c r="R329" s="120">
        <v>40134114</v>
      </c>
      <c r="S329" s="47"/>
    </row>
    <row r="330" spans="1:19" ht="12.75" customHeight="1" x14ac:dyDescent="0.2">
      <c r="A330" s="501"/>
      <c r="B330" s="501"/>
      <c r="C330" s="53" t="s">
        <v>3</v>
      </c>
      <c r="D330" s="54">
        <v>30</v>
      </c>
      <c r="E330" s="55">
        <v>11170.05</v>
      </c>
      <c r="F330" s="55">
        <v>1165.1300000000001</v>
      </c>
      <c r="G330" s="55">
        <v>123.95</v>
      </c>
      <c r="H330" s="55">
        <v>6384.11</v>
      </c>
      <c r="I330" s="55">
        <v>0</v>
      </c>
      <c r="J330" s="55">
        <v>1570.27</v>
      </c>
      <c r="K330" s="56">
        <v>18843.240000000002</v>
      </c>
      <c r="L330" s="76">
        <v>20413.509999999998</v>
      </c>
      <c r="M330" s="117"/>
      <c r="N330" s="119">
        <v>18843.240000000002</v>
      </c>
      <c r="O330" s="119">
        <v>12459.13</v>
      </c>
      <c r="P330" s="119"/>
      <c r="Q330" s="119">
        <v>22656.15</v>
      </c>
      <c r="R330" s="119">
        <v>21085.88</v>
      </c>
      <c r="S330" s="47"/>
    </row>
    <row r="331" spans="1:19" ht="9" customHeight="1" x14ac:dyDescent="0.2">
      <c r="A331" s="501"/>
      <c r="B331" s="501"/>
      <c r="C331" s="48" t="s">
        <v>4</v>
      </c>
      <c r="D331" s="49">
        <v>31</v>
      </c>
      <c r="E331" s="50">
        <v>21628233</v>
      </c>
      <c r="F331" s="50">
        <v>2256006</v>
      </c>
      <c r="G331" s="50">
        <v>240001</v>
      </c>
      <c r="H331" s="50">
        <v>12361361</v>
      </c>
      <c r="I331" s="50">
        <v>0</v>
      </c>
      <c r="J331" s="51">
        <v>3040467</v>
      </c>
      <c r="K331" s="50">
        <v>36485600</v>
      </c>
      <c r="L331" s="75">
        <v>39526067</v>
      </c>
      <c r="M331" s="118"/>
      <c r="N331" s="120">
        <v>36485600</v>
      </c>
      <c r="O331" s="120">
        <v>24124240</v>
      </c>
      <c r="P331" s="120">
        <v>0</v>
      </c>
      <c r="Q331" s="120">
        <v>43868424</v>
      </c>
      <c r="R331" s="120">
        <v>40827957</v>
      </c>
      <c r="S331" s="47"/>
    </row>
    <row r="332" spans="1:19" ht="12.75" customHeight="1" x14ac:dyDescent="0.2">
      <c r="A332" s="501"/>
      <c r="B332" s="501"/>
      <c r="C332" s="53" t="s">
        <v>3</v>
      </c>
      <c r="D332" s="54">
        <v>32</v>
      </c>
      <c r="E332" s="55">
        <v>11436.54</v>
      </c>
      <c r="F332" s="55">
        <v>1189.92</v>
      </c>
      <c r="G332" s="55">
        <v>123.95</v>
      </c>
      <c r="H332" s="55">
        <v>6384.11</v>
      </c>
      <c r="I332" s="55">
        <v>0</v>
      </c>
      <c r="J332" s="55">
        <v>1594.54</v>
      </c>
      <c r="K332" s="56">
        <v>19134.52</v>
      </c>
      <c r="L332" s="76">
        <v>20729.060000000001</v>
      </c>
      <c r="M332" s="117"/>
      <c r="N332" s="119">
        <v>19134.52</v>
      </c>
      <c r="O332" s="119">
        <v>12750.41</v>
      </c>
      <c r="P332" s="119"/>
      <c r="Q332" s="119">
        <v>23024.13</v>
      </c>
      <c r="R332" s="119">
        <v>21429.59</v>
      </c>
      <c r="S332" s="47"/>
    </row>
    <row r="333" spans="1:19" ht="9" customHeight="1" x14ac:dyDescent="0.2">
      <c r="A333" s="501"/>
      <c r="B333" s="501"/>
      <c r="C333" s="48" t="s">
        <v>4</v>
      </c>
      <c r="D333" s="49">
        <v>33</v>
      </c>
      <c r="E333" s="50">
        <v>22144229</v>
      </c>
      <c r="F333" s="50">
        <v>2304006</v>
      </c>
      <c r="G333" s="50">
        <v>240001</v>
      </c>
      <c r="H333" s="50">
        <v>12361361</v>
      </c>
      <c r="I333" s="50">
        <v>0</v>
      </c>
      <c r="J333" s="51">
        <v>3087460</v>
      </c>
      <c r="K333" s="50">
        <v>37049597</v>
      </c>
      <c r="L333" s="75">
        <v>40137057</v>
      </c>
      <c r="M333" s="118"/>
      <c r="N333" s="120">
        <v>37049597</v>
      </c>
      <c r="O333" s="120">
        <v>24688236</v>
      </c>
      <c r="P333" s="120">
        <v>0</v>
      </c>
      <c r="Q333" s="120">
        <v>44580932</v>
      </c>
      <c r="R333" s="120">
        <v>41493472</v>
      </c>
      <c r="S333" s="47"/>
    </row>
    <row r="334" spans="1:19" ht="12.75" customHeight="1" x14ac:dyDescent="0.2">
      <c r="A334" s="501"/>
      <c r="B334" s="501"/>
      <c r="C334" s="53" t="s">
        <v>3</v>
      </c>
      <c r="D334" s="54">
        <v>34</v>
      </c>
      <c r="E334" s="55">
        <v>11703.03</v>
      </c>
      <c r="F334" s="55">
        <v>1220.9000000000001</v>
      </c>
      <c r="G334" s="55">
        <v>123.95</v>
      </c>
      <c r="H334" s="55">
        <v>6384.11</v>
      </c>
      <c r="I334" s="55">
        <v>0</v>
      </c>
      <c r="J334" s="55">
        <v>1619.33</v>
      </c>
      <c r="K334" s="56">
        <v>19431.990000000002</v>
      </c>
      <c r="L334" s="76">
        <v>21051.32</v>
      </c>
      <c r="M334" s="117"/>
      <c r="N334" s="119">
        <v>19431.990000000002</v>
      </c>
      <c r="O334" s="119">
        <v>13047.88</v>
      </c>
      <c r="P334" s="119"/>
      <c r="Q334" s="119">
        <v>23399.94</v>
      </c>
      <c r="R334" s="119">
        <v>21780.61</v>
      </c>
      <c r="S334" s="47"/>
    </row>
    <row r="335" spans="1:19" ht="9" customHeight="1" x14ac:dyDescent="0.2">
      <c r="A335" s="501"/>
      <c r="B335" s="501"/>
      <c r="C335" s="48" t="s">
        <v>4</v>
      </c>
      <c r="D335" s="49">
        <v>35</v>
      </c>
      <c r="E335" s="50">
        <v>22660226</v>
      </c>
      <c r="F335" s="50">
        <v>2363992</v>
      </c>
      <c r="G335" s="50">
        <v>240001</v>
      </c>
      <c r="H335" s="50">
        <v>12361361</v>
      </c>
      <c r="I335" s="50">
        <v>0</v>
      </c>
      <c r="J335" s="51">
        <v>3135460</v>
      </c>
      <c r="K335" s="50">
        <v>37625579</v>
      </c>
      <c r="L335" s="75">
        <v>40761039</v>
      </c>
      <c r="M335" s="118"/>
      <c r="N335" s="120">
        <v>37625579</v>
      </c>
      <c r="O335" s="120">
        <v>25264219</v>
      </c>
      <c r="P335" s="120">
        <v>0</v>
      </c>
      <c r="Q335" s="120">
        <v>45308602</v>
      </c>
      <c r="R335" s="120">
        <v>42173142</v>
      </c>
      <c r="S335" s="47"/>
    </row>
    <row r="336" spans="1:19" ht="12.75" customHeight="1" x14ac:dyDescent="0.2">
      <c r="A336" s="501"/>
      <c r="B336" s="501"/>
      <c r="C336" s="53" t="s">
        <v>3</v>
      </c>
      <c r="D336" s="54">
        <v>36</v>
      </c>
      <c r="E336" s="55">
        <v>12003.83</v>
      </c>
      <c r="F336" s="55">
        <v>1251.8900000000001</v>
      </c>
      <c r="G336" s="55">
        <v>123.95</v>
      </c>
      <c r="H336" s="55">
        <v>6384.11</v>
      </c>
      <c r="I336" s="55">
        <v>0</v>
      </c>
      <c r="J336" s="55">
        <v>1646.98</v>
      </c>
      <c r="K336" s="56">
        <v>19763.78</v>
      </c>
      <c r="L336" s="76">
        <v>21410.76</v>
      </c>
      <c r="M336" s="117"/>
      <c r="N336" s="119">
        <v>19763.78</v>
      </c>
      <c r="O336" s="119">
        <v>13379.67</v>
      </c>
      <c r="P336" s="119"/>
      <c r="Q336" s="119">
        <v>23819.1</v>
      </c>
      <c r="R336" s="119">
        <v>22172.12</v>
      </c>
      <c r="S336" s="47"/>
    </row>
    <row r="337" spans="1:19" ht="9" customHeight="1" x14ac:dyDescent="0.2">
      <c r="A337" s="501"/>
      <c r="B337" s="501"/>
      <c r="C337" s="48" t="s">
        <v>4</v>
      </c>
      <c r="D337" s="49">
        <v>37</v>
      </c>
      <c r="E337" s="50">
        <v>23242656</v>
      </c>
      <c r="F337" s="50">
        <v>2423997</v>
      </c>
      <c r="G337" s="50">
        <v>240001</v>
      </c>
      <c r="H337" s="50">
        <v>12361361</v>
      </c>
      <c r="I337" s="50">
        <v>0</v>
      </c>
      <c r="J337" s="51">
        <v>3188998</v>
      </c>
      <c r="K337" s="50">
        <v>38268014</v>
      </c>
      <c r="L337" s="75">
        <v>41457012</v>
      </c>
      <c r="M337" s="118"/>
      <c r="N337" s="120">
        <v>38268014</v>
      </c>
      <c r="O337" s="120">
        <v>25906654</v>
      </c>
      <c r="P337" s="120">
        <v>0</v>
      </c>
      <c r="Q337" s="120">
        <v>46120209</v>
      </c>
      <c r="R337" s="120">
        <v>42931211</v>
      </c>
      <c r="S337" s="47"/>
    </row>
    <row r="338" spans="1:19" ht="12.75" customHeight="1" x14ac:dyDescent="0.2">
      <c r="A338" s="501"/>
      <c r="B338" s="501"/>
      <c r="C338" s="53" t="s">
        <v>3</v>
      </c>
      <c r="D338" s="54">
        <v>38</v>
      </c>
      <c r="E338" s="55">
        <v>12270.32</v>
      </c>
      <c r="F338" s="55">
        <v>1282.8800000000001</v>
      </c>
      <c r="G338" s="55">
        <v>123.95</v>
      </c>
      <c r="H338" s="55">
        <v>6384.11</v>
      </c>
      <c r="I338" s="55">
        <v>0</v>
      </c>
      <c r="J338" s="55">
        <v>1671.77</v>
      </c>
      <c r="K338" s="56">
        <v>20061.259999999998</v>
      </c>
      <c r="L338" s="76">
        <v>21733.03</v>
      </c>
      <c r="M338" s="117"/>
      <c r="N338" s="119">
        <v>20061.259999999998</v>
      </c>
      <c r="O338" s="119">
        <v>13677.15</v>
      </c>
      <c r="P338" s="119"/>
      <c r="Q338" s="119">
        <v>24194.92</v>
      </c>
      <c r="R338" s="119">
        <v>22523.15</v>
      </c>
      <c r="S338" s="47"/>
    </row>
    <row r="339" spans="1:19" ht="9" customHeight="1" x14ac:dyDescent="0.2">
      <c r="A339" s="501"/>
      <c r="B339" s="501"/>
      <c r="C339" s="48" t="s">
        <v>4</v>
      </c>
      <c r="D339" s="49">
        <v>39</v>
      </c>
      <c r="E339" s="50">
        <v>23758653</v>
      </c>
      <c r="F339" s="50">
        <v>2484002</v>
      </c>
      <c r="G339" s="50">
        <v>240001</v>
      </c>
      <c r="H339" s="50">
        <v>12361361</v>
      </c>
      <c r="I339" s="50">
        <v>0</v>
      </c>
      <c r="J339" s="51">
        <v>3236998</v>
      </c>
      <c r="K339" s="50">
        <v>38844016</v>
      </c>
      <c r="L339" s="75">
        <v>42081014</v>
      </c>
      <c r="M339" s="118"/>
      <c r="N339" s="120">
        <v>38844016</v>
      </c>
      <c r="O339" s="120">
        <v>26482655</v>
      </c>
      <c r="P339" s="120">
        <v>0</v>
      </c>
      <c r="Q339" s="120">
        <v>46847898</v>
      </c>
      <c r="R339" s="120">
        <v>43610900</v>
      </c>
      <c r="S339" s="47"/>
    </row>
    <row r="340" spans="1:19" ht="12.75" customHeight="1" x14ac:dyDescent="0.2">
      <c r="A340" s="501"/>
      <c r="B340" s="501"/>
      <c r="C340" s="53" t="s">
        <v>3</v>
      </c>
      <c r="D340" s="54">
        <v>40</v>
      </c>
      <c r="E340" s="55">
        <v>12543.01</v>
      </c>
      <c r="F340" s="55">
        <v>1313.87</v>
      </c>
      <c r="G340" s="55">
        <v>123.95</v>
      </c>
      <c r="H340" s="55">
        <v>6384.11</v>
      </c>
      <c r="I340" s="55">
        <v>0</v>
      </c>
      <c r="J340" s="55">
        <v>1697.08</v>
      </c>
      <c r="K340" s="56">
        <v>20364.939999999999</v>
      </c>
      <c r="L340" s="76">
        <v>22062.02</v>
      </c>
      <c r="M340" s="117"/>
      <c r="N340" s="119">
        <v>20364.939999999999</v>
      </c>
      <c r="O340" s="119">
        <v>13980.83</v>
      </c>
      <c r="P340" s="119"/>
      <c r="Q340" s="119">
        <v>24578.57</v>
      </c>
      <c r="R340" s="119">
        <v>22881.49</v>
      </c>
      <c r="S340" s="47"/>
    </row>
    <row r="341" spans="1:19" ht="9" customHeight="1" x14ac:dyDescent="0.2">
      <c r="A341" s="502"/>
      <c r="B341" s="502"/>
      <c r="C341" s="58"/>
      <c r="D341" s="59"/>
      <c r="E341" s="61">
        <v>24286654</v>
      </c>
      <c r="F341" s="61">
        <v>2544007</v>
      </c>
      <c r="G341" s="61">
        <v>240001</v>
      </c>
      <c r="H341" s="61">
        <v>12361361</v>
      </c>
      <c r="I341" s="61">
        <v>0</v>
      </c>
      <c r="J341" s="60">
        <v>3286005</v>
      </c>
      <c r="K341" s="61">
        <v>39432022</v>
      </c>
      <c r="L341" s="77">
        <v>42718027</v>
      </c>
      <c r="M341" s="118"/>
      <c r="N341" s="120">
        <v>39432022</v>
      </c>
      <c r="O341" s="120">
        <v>27070662</v>
      </c>
      <c r="P341" s="120">
        <v>0</v>
      </c>
      <c r="Q341" s="120">
        <v>47590748</v>
      </c>
      <c r="R341" s="120">
        <v>44304743</v>
      </c>
      <c r="S341" s="47"/>
    </row>
    <row r="342" spans="1:19" ht="12.75" customHeight="1" x14ac:dyDescent="0.2">
      <c r="A342" s="492">
        <v>35034</v>
      </c>
      <c r="B342" s="492">
        <v>35064</v>
      </c>
      <c r="C342" s="42" t="s">
        <v>3</v>
      </c>
      <c r="D342" s="43">
        <v>0</v>
      </c>
      <c r="E342" s="44">
        <v>6648.69</v>
      </c>
      <c r="F342" s="44">
        <v>632.14</v>
      </c>
      <c r="G342" s="44">
        <v>0</v>
      </c>
      <c r="H342" s="44">
        <v>6384.11</v>
      </c>
      <c r="I342" s="44">
        <v>0</v>
      </c>
      <c r="J342" s="44">
        <v>1138.75</v>
      </c>
      <c r="K342" s="45">
        <v>13664.94</v>
      </c>
      <c r="L342" s="46">
        <v>14803.69</v>
      </c>
      <c r="M342" s="117"/>
      <c r="N342" s="119">
        <v>13664.94</v>
      </c>
      <c r="O342" s="119">
        <v>7280.83</v>
      </c>
      <c r="P342" s="119"/>
      <c r="Q342" s="119">
        <v>16114.24</v>
      </c>
      <c r="R342" s="119">
        <v>14975.49</v>
      </c>
      <c r="S342" s="47"/>
    </row>
    <row r="343" spans="1:19" ht="9" customHeight="1" x14ac:dyDescent="0.2">
      <c r="A343" s="525"/>
      <c r="B343" s="525"/>
      <c r="C343" s="48" t="s">
        <v>4</v>
      </c>
      <c r="D343" s="49">
        <v>2</v>
      </c>
      <c r="E343" s="50">
        <v>12873659</v>
      </c>
      <c r="F343" s="50">
        <v>1223994</v>
      </c>
      <c r="G343" s="50">
        <v>0</v>
      </c>
      <c r="H343" s="50">
        <v>12361361</v>
      </c>
      <c r="I343" s="50">
        <v>0</v>
      </c>
      <c r="J343" s="51">
        <v>2204927</v>
      </c>
      <c r="K343" s="50">
        <v>26459013</v>
      </c>
      <c r="L343" s="73">
        <v>28663941</v>
      </c>
      <c r="M343" s="118"/>
      <c r="N343" s="120">
        <v>26459013</v>
      </c>
      <c r="O343" s="120">
        <v>14097653</v>
      </c>
      <c r="P343" s="120">
        <v>0</v>
      </c>
      <c r="Q343" s="120">
        <v>31201519</v>
      </c>
      <c r="R343" s="120">
        <v>28996592</v>
      </c>
      <c r="S343" s="47"/>
    </row>
    <row r="344" spans="1:19" ht="12.75" customHeight="1" x14ac:dyDescent="0.2">
      <c r="A344" s="500">
        <v>35034</v>
      </c>
      <c r="B344" s="500">
        <v>35064</v>
      </c>
      <c r="C344" s="53" t="s">
        <v>3</v>
      </c>
      <c r="D344" s="54">
        <v>3</v>
      </c>
      <c r="E344" s="55">
        <v>6979.02</v>
      </c>
      <c r="F344" s="55">
        <v>663.13</v>
      </c>
      <c r="G344" s="55">
        <v>0</v>
      </c>
      <c r="H344" s="55">
        <v>6384.11</v>
      </c>
      <c r="I344" s="55">
        <v>0</v>
      </c>
      <c r="J344" s="55">
        <v>1168.8599999999999</v>
      </c>
      <c r="K344" s="56">
        <v>14026.26</v>
      </c>
      <c r="L344" s="46">
        <v>15195.12</v>
      </c>
      <c r="M344" s="117"/>
      <c r="N344" s="119">
        <v>14026.26</v>
      </c>
      <c r="O344" s="119">
        <v>7642.15</v>
      </c>
      <c r="P344" s="119"/>
      <c r="Q344" s="119">
        <v>16570.71</v>
      </c>
      <c r="R344" s="119">
        <v>15401.85</v>
      </c>
      <c r="S344" s="47"/>
    </row>
    <row r="345" spans="1:19" ht="9" customHeight="1" x14ac:dyDescent="0.2">
      <c r="A345" s="500"/>
      <c r="B345" s="500"/>
      <c r="C345" s="48" t="s">
        <v>4</v>
      </c>
      <c r="D345" s="49">
        <v>4</v>
      </c>
      <c r="E345" s="50">
        <v>13513267</v>
      </c>
      <c r="F345" s="50">
        <v>1283999</v>
      </c>
      <c r="G345" s="50">
        <v>0</v>
      </c>
      <c r="H345" s="50">
        <v>12361361</v>
      </c>
      <c r="I345" s="50">
        <v>0</v>
      </c>
      <c r="J345" s="51">
        <v>2263229</v>
      </c>
      <c r="K345" s="50">
        <v>27158626</v>
      </c>
      <c r="L345" s="73">
        <v>29421855</v>
      </c>
      <c r="M345" s="118"/>
      <c r="N345" s="120">
        <v>27158626</v>
      </c>
      <c r="O345" s="120">
        <v>14797266</v>
      </c>
      <c r="P345" s="120">
        <v>0</v>
      </c>
      <c r="Q345" s="120">
        <v>32085369</v>
      </c>
      <c r="R345" s="120">
        <v>29822140</v>
      </c>
      <c r="S345" s="47"/>
    </row>
    <row r="346" spans="1:19" ht="12.75" customHeight="1" x14ac:dyDescent="0.2">
      <c r="A346" s="501"/>
      <c r="B346" s="501"/>
      <c r="C346" s="53" t="s">
        <v>3</v>
      </c>
      <c r="D346" s="54">
        <v>5</v>
      </c>
      <c r="E346" s="55">
        <v>7288.89</v>
      </c>
      <c r="F346" s="55">
        <v>700.32</v>
      </c>
      <c r="G346" s="55">
        <v>0</v>
      </c>
      <c r="H346" s="55">
        <v>6384.11</v>
      </c>
      <c r="I346" s="55">
        <v>0</v>
      </c>
      <c r="J346" s="55">
        <v>1197.78</v>
      </c>
      <c r="K346" s="56">
        <v>14373.32</v>
      </c>
      <c r="L346" s="46">
        <v>15571.1</v>
      </c>
      <c r="M346" s="117"/>
      <c r="N346" s="119">
        <v>14373.32</v>
      </c>
      <c r="O346" s="119">
        <v>7989.21</v>
      </c>
      <c r="P346" s="119"/>
      <c r="Q346" s="119">
        <v>17009.16</v>
      </c>
      <c r="R346" s="119">
        <v>15811.38</v>
      </c>
      <c r="S346" s="47"/>
    </row>
    <row r="347" spans="1:19" ht="9" customHeight="1" x14ac:dyDescent="0.2">
      <c r="A347" s="501"/>
      <c r="B347" s="501"/>
      <c r="C347" s="48" t="s">
        <v>4</v>
      </c>
      <c r="D347" s="49">
        <v>6</v>
      </c>
      <c r="E347" s="50">
        <v>14113259</v>
      </c>
      <c r="F347" s="50">
        <v>1356009</v>
      </c>
      <c r="G347" s="50">
        <v>0</v>
      </c>
      <c r="H347" s="50">
        <v>12361361</v>
      </c>
      <c r="I347" s="50">
        <v>0</v>
      </c>
      <c r="J347" s="51">
        <v>2319225</v>
      </c>
      <c r="K347" s="50">
        <v>27830628</v>
      </c>
      <c r="L347" s="73">
        <v>30149854</v>
      </c>
      <c r="M347" s="118"/>
      <c r="N347" s="120">
        <v>27830628</v>
      </c>
      <c r="O347" s="120">
        <v>15469268</v>
      </c>
      <c r="P347" s="120">
        <v>0</v>
      </c>
      <c r="Q347" s="120">
        <v>32934326</v>
      </c>
      <c r="R347" s="120">
        <v>30615101</v>
      </c>
      <c r="S347" s="47"/>
    </row>
    <row r="348" spans="1:19" ht="12.75" customHeight="1" x14ac:dyDescent="0.2">
      <c r="A348" s="501"/>
      <c r="B348" s="501"/>
      <c r="C348" s="53" t="s">
        <v>3</v>
      </c>
      <c r="D348" s="54">
        <v>7</v>
      </c>
      <c r="E348" s="55">
        <v>7592.57</v>
      </c>
      <c r="F348" s="55">
        <v>731.3</v>
      </c>
      <c r="G348" s="55">
        <v>0</v>
      </c>
      <c r="H348" s="55">
        <v>6384.11</v>
      </c>
      <c r="I348" s="55">
        <v>0</v>
      </c>
      <c r="J348" s="55">
        <v>1225.67</v>
      </c>
      <c r="K348" s="56">
        <v>14707.98</v>
      </c>
      <c r="L348" s="46">
        <v>15933.65</v>
      </c>
      <c r="M348" s="117"/>
      <c r="N348" s="119">
        <v>14707.98</v>
      </c>
      <c r="O348" s="119">
        <v>8323.8700000000008</v>
      </c>
      <c r="P348" s="119"/>
      <c r="Q348" s="119">
        <v>17431.95</v>
      </c>
      <c r="R348" s="119">
        <v>16206.28</v>
      </c>
      <c r="S348" s="47"/>
    </row>
    <row r="349" spans="1:19" ht="9" customHeight="1" x14ac:dyDescent="0.2">
      <c r="A349" s="501"/>
      <c r="B349" s="501"/>
      <c r="C349" s="48" t="s">
        <v>4</v>
      </c>
      <c r="D349" s="49">
        <v>8</v>
      </c>
      <c r="E349" s="50">
        <v>14701266</v>
      </c>
      <c r="F349" s="50">
        <v>1415994</v>
      </c>
      <c r="G349" s="50">
        <v>0</v>
      </c>
      <c r="H349" s="50">
        <v>12361361</v>
      </c>
      <c r="I349" s="50">
        <v>0</v>
      </c>
      <c r="J349" s="51">
        <v>2373228</v>
      </c>
      <c r="K349" s="50">
        <v>28478620</v>
      </c>
      <c r="L349" s="73">
        <v>30851848</v>
      </c>
      <c r="M349" s="118"/>
      <c r="N349" s="120">
        <v>28478620</v>
      </c>
      <c r="O349" s="120">
        <v>16117260</v>
      </c>
      <c r="P349" s="120">
        <v>0</v>
      </c>
      <c r="Q349" s="120">
        <v>33752962</v>
      </c>
      <c r="R349" s="120">
        <v>31379734</v>
      </c>
      <c r="S349" s="47"/>
    </row>
    <row r="350" spans="1:19" ht="12.75" customHeight="1" x14ac:dyDescent="0.2">
      <c r="A350" s="501"/>
      <c r="B350" s="501"/>
      <c r="C350" s="53" t="s">
        <v>3</v>
      </c>
      <c r="D350" s="54">
        <v>9</v>
      </c>
      <c r="E350" s="55">
        <v>8010.15</v>
      </c>
      <c r="F350" s="55">
        <v>768.49</v>
      </c>
      <c r="G350" s="55">
        <v>0</v>
      </c>
      <c r="H350" s="55">
        <v>6384.11</v>
      </c>
      <c r="I350" s="55">
        <v>0</v>
      </c>
      <c r="J350" s="55">
        <v>1263.56</v>
      </c>
      <c r="K350" s="56">
        <v>15162.75</v>
      </c>
      <c r="L350" s="46">
        <v>16426.310000000001</v>
      </c>
      <c r="M350" s="117"/>
      <c r="N350" s="119">
        <v>15162.75</v>
      </c>
      <c r="O350" s="119">
        <v>8778.64</v>
      </c>
      <c r="P350" s="119"/>
      <c r="Q350" s="119">
        <v>18006.47</v>
      </c>
      <c r="R350" s="119">
        <v>16742.91</v>
      </c>
      <c r="S350" s="47"/>
    </row>
    <row r="351" spans="1:19" ht="9" customHeight="1" x14ac:dyDescent="0.2">
      <c r="A351" s="501"/>
      <c r="B351" s="501"/>
      <c r="C351" s="48" t="s">
        <v>4</v>
      </c>
      <c r="D351" s="49">
        <v>10</v>
      </c>
      <c r="E351" s="50">
        <v>15509813</v>
      </c>
      <c r="F351" s="50">
        <v>1488004</v>
      </c>
      <c r="G351" s="50">
        <v>0</v>
      </c>
      <c r="H351" s="50">
        <v>12361361</v>
      </c>
      <c r="I351" s="50">
        <v>0</v>
      </c>
      <c r="J351" s="51">
        <v>2446593</v>
      </c>
      <c r="K351" s="50">
        <v>29359178</v>
      </c>
      <c r="L351" s="73">
        <v>31805771</v>
      </c>
      <c r="M351" s="118"/>
      <c r="N351" s="120">
        <v>29359178</v>
      </c>
      <c r="O351" s="120">
        <v>16997817</v>
      </c>
      <c r="P351" s="120">
        <v>0</v>
      </c>
      <c r="Q351" s="120">
        <v>34865388</v>
      </c>
      <c r="R351" s="120">
        <v>32418794</v>
      </c>
      <c r="S351" s="47"/>
    </row>
    <row r="352" spans="1:19" ht="12.75" customHeight="1" x14ac:dyDescent="0.2">
      <c r="A352" s="501"/>
      <c r="B352" s="501"/>
      <c r="C352" s="53" t="s">
        <v>3</v>
      </c>
      <c r="D352" s="54">
        <v>11</v>
      </c>
      <c r="E352" s="55">
        <v>8369.61</v>
      </c>
      <c r="F352" s="55">
        <v>811.87</v>
      </c>
      <c r="G352" s="55">
        <v>0</v>
      </c>
      <c r="H352" s="55">
        <v>6384.11</v>
      </c>
      <c r="I352" s="55">
        <v>0</v>
      </c>
      <c r="J352" s="55">
        <v>1297.1300000000001</v>
      </c>
      <c r="K352" s="56">
        <v>15565.59</v>
      </c>
      <c r="L352" s="46">
        <v>16862.72</v>
      </c>
      <c r="M352" s="117"/>
      <c r="N352" s="119">
        <v>15565.59</v>
      </c>
      <c r="O352" s="119">
        <v>9181.48</v>
      </c>
      <c r="P352" s="119"/>
      <c r="Q352" s="119">
        <v>18515.39</v>
      </c>
      <c r="R352" s="119">
        <v>17218.259999999998</v>
      </c>
      <c r="S352" s="47"/>
    </row>
    <row r="353" spans="1:19" ht="9" customHeight="1" x14ac:dyDescent="0.2">
      <c r="A353" s="501"/>
      <c r="B353" s="501"/>
      <c r="C353" s="48" t="s">
        <v>4</v>
      </c>
      <c r="D353" s="49">
        <v>12</v>
      </c>
      <c r="E353" s="50">
        <v>16205825</v>
      </c>
      <c r="F353" s="50">
        <v>1572000</v>
      </c>
      <c r="G353" s="50">
        <v>0</v>
      </c>
      <c r="H353" s="50">
        <v>12361361</v>
      </c>
      <c r="I353" s="50">
        <v>0</v>
      </c>
      <c r="J353" s="51">
        <v>2511594</v>
      </c>
      <c r="K353" s="50">
        <v>30139185</v>
      </c>
      <c r="L353" s="73">
        <v>32650779</v>
      </c>
      <c r="M353" s="118"/>
      <c r="N353" s="120">
        <v>30139185</v>
      </c>
      <c r="O353" s="120">
        <v>17777824</v>
      </c>
      <c r="P353" s="120">
        <v>0</v>
      </c>
      <c r="Q353" s="120">
        <v>35850794</v>
      </c>
      <c r="R353" s="120">
        <v>33339200</v>
      </c>
      <c r="S353" s="47"/>
    </row>
    <row r="354" spans="1:19" ht="12.75" customHeight="1" x14ac:dyDescent="0.2">
      <c r="A354" s="501"/>
      <c r="B354" s="501"/>
      <c r="C354" s="53" t="s">
        <v>3</v>
      </c>
      <c r="D354" s="54">
        <v>13</v>
      </c>
      <c r="E354" s="55">
        <v>8722.86</v>
      </c>
      <c r="F354" s="55">
        <v>849.06</v>
      </c>
      <c r="G354" s="55">
        <v>0</v>
      </c>
      <c r="H354" s="55">
        <v>6384.11</v>
      </c>
      <c r="I354" s="55">
        <v>0</v>
      </c>
      <c r="J354" s="55">
        <v>1329.67</v>
      </c>
      <c r="K354" s="56">
        <v>15956.03</v>
      </c>
      <c r="L354" s="46">
        <v>17285.7</v>
      </c>
      <c r="M354" s="117"/>
      <c r="N354" s="119">
        <v>15956.03</v>
      </c>
      <c r="O354" s="119">
        <v>9571.92</v>
      </c>
      <c r="P354" s="119"/>
      <c r="Q354" s="119">
        <v>19008.650000000001</v>
      </c>
      <c r="R354" s="119">
        <v>17678.98</v>
      </c>
      <c r="S354" s="47"/>
    </row>
    <row r="355" spans="1:19" ht="9" customHeight="1" x14ac:dyDescent="0.2">
      <c r="A355" s="501"/>
      <c r="B355" s="501"/>
      <c r="C355" s="48" t="s">
        <v>4</v>
      </c>
      <c r="D355" s="49">
        <v>14</v>
      </c>
      <c r="E355" s="50">
        <v>16889812</v>
      </c>
      <c r="F355" s="50">
        <v>1644009</v>
      </c>
      <c r="G355" s="50">
        <v>0</v>
      </c>
      <c r="H355" s="50">
        <v>12361361</v>
      </c>
      <c r="I355" s="50">
        <v>0</v>
      </c>
      <c r="J355" s="51">
        <v>2574600</v>
      </c>
      <c r="K355" s="50">
        <v>30895182</v>
      </c>
      <c r="L355" s="73">
        <v>33469782</v>
      </c>
      <c r="M355" s="118"/>
      <c r="N355" s="120">
        <v>30895182</v>
      </c>
      <c r="O355" s="120">
        <v>18533822</v>
      </c>
      <c r="P355" s="120">
        <v>0</v>
      </c>
      <c r="Q355" s="120">
        <v>36805879</v>
      </c>
      <c r="R355" s="120">
        <v>34231279</v>
      </c>
      <c r="S355" s="47"/>
    </row>
    <row r="356" spans="1:19" ht="12.75" customHeight="1" x14ac:dyDescent="0.2">
      <c r="A356" s="501"/>
      <c r="B356" s="501"/>
      <c r="C356" s="53" t="s">
        <v>3</v>
      </c>
      <c r="D356" s="54">
        <v>15</v>
      </c>
      <c r="E356" s="55">
        <v>9213.2099999999991</v>
      </c>
      <c r="F356" s="55">
        <v>892.44</v>
      </c>
      <c r="G356" s="55">
        <v>0</v>
      </c>
      <c r="H356" s="55">
        <v>6384.11</v>
      </c>
      <c r="I356" s="55">
        <v>0</v>
      </c>
      <c r="J356" s="55">
        <v>1374.15</v>
      </c>
      <c r="K356" s="56">
        <v>16489.759999999998</v>
      </c>
      <c r="L356" s="46">
        <v>17863.91</v>
      </c>
      <c r="M356" s="117"/>
      <c r="N356" s="119">
        <v>16489.759999999998</v>
      </c>
      <c r="O356" s="119">
        <v>10105.65</v>
      </c>
      <c r="P356" s="119"/>
      <c r="Q356" s="119">
        <v>19682.93</v>
      </c>
      <c r="R356" s="119">
        <v>18308.78</v>
      </c>
      <c r="S356" s="47"/>
    </row>
    <row r="357" spans="1:19" ht="9" customHeight="1" x14ac:dyDescent="0.2">
      <c r="A357" s="501"/>
      <c r="B357" s="501"/>
      <c r="C357" s="48" t="s">
        <v>4</v>
      </c>
      <c r="D357" s="49">
        <v>16</v>
      </c>
      <c r="E357" s="50">
        <v>17839262</v>
      </c>
      <c r="F357" s="50">
        <v>1728005</v>
      </c>
      <c r="G357" s="50">
        <v>0</v>
      </c>
      <c r="H357" s="50">
        <v>12361361</v>
      </c>
      <c r="I357" s="50">
        <v>0</v>
      </c>
      <c r="J357" s="51">
        <v>2660725</v>
      </c>
      <c r="K357" s="50">
        <v>31928628</v>
      </c>
      <c r="L357" s="73">
        <v>34589353</v>
      </c>
      <c r="M357" s="118"/>
      <c r="N357" s="120">
        <v>31928628</v>
      </c>
      <c r="O357" s="120">
        <v>19567267</v>
      </c>
      <c r="P357" s="120">
        <v>0</v>
      </c>
      <c r="Q357" s="120">
        <v>38111467</v>
      </c>
      <c r="R357" s="120">
        <v>35450741</v>
      </c>
      <c r="S357" s="47"/>
    </row>
    <row r="358" spans="1:19" ht="12.75" customHeight="1" x14ac:dyDescent="0.2">
      <c r="A358" s="501"/>
      <c r="B358" s="501"/>
      <c r="C358" s="53" t="s">
        <v>3</v>
      </c>
      <c r="D358" s="54">
        <v>17</v>
      </c>
      <c r="E358" s="55">
        <v>9628.44</v>
      </c>
      <c r="F358" s="55">
        <v>942.02</v>
      </c>
      <c r="G358" s="55">
        <v>0</v>
      </c>
      <c r="H358" s="55">
        <v>6384.11</v>
      </c>
      <c r="I358" s="55">
        <v>0</v>
      </c>
      <c r="J358" s="55">
        <v>1412.88</v>
      </c>
      <c r="K358" s="56">
        <v>16954.57</v>
      </c>
      <c r="L358" s="46">
        <v>18367.45</v>
      </c>
      <c r="M358" s="117"/>
      <c r="N358" s="119">
        <v>16954.57</v>
      </c>
      <c r="O358" s="119">
        <v>10570.46</v>
      </c>
      <c r="P358" s="119"/>
      <c r="Q358" s="119">
        <v>20270.13</v>
      </c>
      <c r="R358" s="119">
        <v>18857.25</v>
      </c>
      <c r="S358" s="47"/>
    </row>
    <row r="359" spans="1:19" ht="9" customHeight="1" x14ac:dyDescent="0.2">
      <c r="A359" s="501"/>
      <c r="B359" s="501"/>
      <c r="C359" s="48" t="s">
        <v>4</v>
      </c>
      <c r="D359" s="49">
        <v>18</v>
      </c>
      <c r="E359" s="50">
        <v>18643260</v>
      </c>
      <c r="F359" s="50">
        <v>1824005</v>
      </c>
      <c r="G359" s="50">
        <v>0</v>
      </c>
      <c r="H359" s="50">
        <v>12361361</v>
      </c>
      <c r="I359" s="50">
        <v>0</v>
      </c>
      <c r="J359" s="51">
        <v>2735717</v>
      </c>
      <c r="K359" s="50">
        <v>32828625</v>
      </c>
      <c r="L359" s="73">
        <v>35564342</v>
      </c>
      <c r="M359" s="118"/>
      <c r="N359" s="120">
        <v>32828625</v>
      </c>
      <c r="O359" s="120">
        <v>20467265</v>
      </c>
      <c r="P359" s="120">
        <v>0</v>
      </c>
      <c r="Q359" s="120">
        <v>39248445</v>
      </c>
      <c r="R359" s="120">
        <v>36512727</v>
      </c>
      <c r="S359" s="47"/>
    </row>
    <row r="360" spans="1:19" ht="12.75" customHeight="1" x14ac:dyDescent="0.2">
      <c r="A360" s="501"/>
      <c r="B360" s="501"/>
      <c r="C360" s="53" t="s">
        <v>3</v>
      </c>
      <c r="D360" s="54">
        <v>19</v>
      </c>
      <c r="E360" s="55">
        <v>10037.469999999999</v>
      </c>
      <c r="F360" s="55">
        <v>985.4</v>
      </c>
      <c r="G360" s="55">
        <v>0</v>
      </c>
      <c r="H360" s="55">
        <v>6384.11</v>
      </c>
      <c r="I360" s="55">
        <v>0</v>
      </c>
      <c r="J360" s="55">
        <v>1450.58</v>
      </c>
      <c r="K360" s="56">
        <v>17406.98</v>
      </c>
      <c r="L360" s="46">
        <v>18857.560000000001</v>
      </c>
      <c r="M360" s="117"/>
      <c r="N360" s="119">
        <v>17406.98</v>
      </c>
      <c r="O360" s="119">
        <v>11022.87</v>
      </c>
      <c r="P360" s="119"/>
      <c r="Q360" s="119">
        <v>20841.68</v>
      </c>
      <c r="R360" s="119">
        <v>19391.099999999999</v>
      </c>
      <c r="S360" s="47"/>
    </row>
    <row r="361" spans="1:19" ht="9" customHeight="1" x14ac:dyDescent="0.2">
      <c r="A361" s="501"/>
      <c r="B361" s="501"/>
      <c r="C361" s="48" t="s">
        <v>4</v>
      </c>
      <c r="D361" s="49">
        <v>20</v>
      </c>
      <c r="E361" s="50">
        <v>19435252</v>
      </c>
      <c r="F361" s="50">
        <v>1908000</v>
      </c>
      <c r="G361" s="50">
        <v>0</v>
      </c>
      <c r="H361" s="50">
        <v>12361361</v>
      </c>
      <c r="I361" s="50">
        <v>0</v>
      </c>
      <c r="J361" s="51">
        <v>2808715</v>
      </c>
      <c r="K361" s="50">
        <v>33704613</v>
      </c>
      <c r="L361" s="73">
        <v>36513328</v>
      </c>
      <c r="M361" s="118"/>
      <c r="N361" s="120">
        <v>33704613</v>
      </c>
      <c r="O361" s="120">
        <v>21343252</v>
      </c>
      <c r="P361" s="120">
        <v>0</v>
      </c>
      <c r="Q361" s="120">
        <v>40355120</v>
      </c>
      <c r="R361" s="120">
        <v>37546405</v>
      </c>
      <c r="S361" s="47"/>
    </row>
    <row r="362" spans="1:19" ht="12.75" customHeight="1" x14ac:dyDescent="0.2">
      <c r="A362" s="501"/>
      <c r="B362" s="501"/>
      <c r="C362" s="53" t="s">
        <v>3</v>
      </c>
      <c r="D362" s="54">
        <v>21</v>
      </c>
      <c r="E362" s="55">
        <v>10383.42</v>
      </c>
      <c r="F362" s="55">
        <v>1016.39</v>
      </c>
      <c r="G362" s="55">
        <v>0</v>
      </c>
      <c r="H362" s="55">
        <v>6384.11</v>
      </c>
      <c r="I362" s="55">
        <v>0</v>
      </c>
      <c r="J362" s="55">
        <v>1481.99</v>
      </c>
      <c r="K362" s="56">
        <v>17783.919999999998</v>
      </c>
      <c r="L362" s="46">
        <v>19265.91</v>
      </c>
      <c r="M362" s="117"/>
      <c r="N362" s="119">
        <v>17783.919999999998</v>
      </c>
      <c r="O362" s="119">
        <v>11399.81</v>
      </c>
      <c r="P362" s="119"/>
      <c r="Q362" s="119">
        <v>21317.88</v>
      </c>
      <c r="R362" s="119">
        <v>19835.89</v>
      </c>
      <c r="S362" s="47"/>
    </row>
    <row r="363" spans="1:19" ht="9" customHeight="1" x14ac:dyDescent="0.2">
      <c r="A363" s="501"/>
      <c r="B363" s="501"/>
      <c r="C363" s="48" t="s">
        <v>4</v>
      </c>
      <c r="D363" s="49">
        <v>22</v>
      </c>
      <c r="E363" s="50">
        <v>20105105</v>
      </c>
      <c r="F363" s="50">
        <v>1968005</v>
      </c>
      <c r="G363" s="50">
        <v>0</v>
      </c>
      <c r="H363" s="50">
        <v>12361361</v>
      </c>
      <c r="I363" s="50">
        <v>0</v>
      </c>
      <c r="J363" s="51">
        <v>2869533</v>
      </c>
      <c r="K363" s="50">
        <v>34434471</v>
      </c>
      <c r="L363" s="73">
        <v>37304004</v>
      </c>
      <c r="M363" s="118"/>
      <c r="N363" s="120">
        <v>34434471</v>
      </c>
      <c r="O363" s="120">
        <v>22073110</v>
      </c>
      <c r="P363" s="120">
        <v>0</v>
      </c>
      <c r="Q363" s="120">
        <v>41277172</v>
      </c>
      <c r="R363" s="120">
        <v>38407639</v>
      </c>
      <c r="S363" s="47"/>
    </row>
    <row r="364" spans="1:19" ht="12.75" customHeight="1" x14ac:dyDescent="0.2">
      <c r="A364" s="501"/>
      <c r="B364" s="501"/>
      <c r="C364" s="53" t="s">
        <v>3</v>
      </c>
      <c r="D364" s="54">
        <v>23</v>
      </c>
      <c r="E364" s="55">
        <v>10649.91</v>
      </c>
      <c r="F364" s="55">
        <v>1047.3699999999999</v>
      </c>
      <c r="G364" s="55">
        <v>0</v>
      </c>
      <c r="H364" s="55">
        <v>6384.11</v>
      </c>
      <c r="I364" s="55">
        <v>0</v>
      </c>
      <c r="J364" s="55">
        <v>1506.78</v>
      </c>
      <c r="K364" s="56">
        <v>18081.39</v>
      </c>
      <c r="L364" s="46">
        <v>19588.169999999998</v>
      </c>
      <c r="M364" s="117"/>
      <c r="N364" s="119">
        <v>18081.39</v>
      </c>
      <c r="O364" s="119">
        <v>11697.28</v>
      </c>
      <c r="P364" s="119"/>
      <c r="Q364" s="119">
        <v>21693.68</v>
      </c>
      <c r="R364" s="119">
        <v>20186.900000000001</v>
      </c>
      <c r="S364" s="47"/>
    </row>
    <row r="365" spans="1:19" ht="9" customHeight="1" x14ac:dyDescent="0.2">
      <c r="A365" s="501"/>
      <c r="B365" s="501"/>
      <c r="C365" s="48" t="s">
        <v>4</v>
      </c>
      <c r="D365" s="49">
        <v>23</v>
      </c>
      <c r="E365" s="50">
        <v>20621101</v>
      </c>
      <c r="F365" s="50">
        <v>2027991</v>
      </c>
      <c r="G365" s="50">
        <v>0</v>
      </c>
      <c r="H365" s="50">
        <v>12361361</v>
      </c>
      <c r="I365" s="50">
        <v>0</v>
      </c>
      <c r="J365" s="51">
        <v>2917533</v>
      </c>
      <c r="K365" s="50">
        <v>35010453</v>
      </c>
      <c r="L365" s="73">
        <v>37927986</v>
      </c>
      <c r="M365" s="118"/>
      <c r="N365" s="120">
        <v>35010453</v>
      </c>
      <c r="O365" s="120">
        <v>22649092</v>
      </c>
      <c r="P365" s="120">
        <v>0</v>
      </c>
      <c r="Q365" s="120">
        <v>42004822</v>
      </c>
      <c r="R365" s="120">
        <v>39087289</v>
      </c>
      <c r="S365" s="47"/>
    </row>
    <row r="366" spans="1:19" ht="12.75" customHeight="1" x14ac:dyDescent="0.2">
      <c r="A366" s="501"/>
      <c r="B366" s="501"/>
      <c r="C366" s="53" t="s">
        <v>3</v>
      </c>
      <c r="D366" s="54">
        <v>24</v>
      </c>
      <c r="E366" s="55">
        <v>10922.6</v>
      </c>
      <c r="F366" s="55">
        <v>1072.1600000000001</v>
      </c>
      <c r="G366" s="55">
        <v>0</v>
      </c>
      <c r="H366" s="55">
        <v>6384.11</v>
      </c>
      <c r="I366" s="55">
        <v>0</v>
      </c>
      <c r="J366" s="55">
        <v>1531.57</v>
      </c>
      <c r="K366" s="56">
        <v>18378.87</v>
      </c>
      <c r="L366" s="46">
        <v>19910.439999999999</v>
      </c>
      <c r="M366" s="117"/>
      <c r="N366" s="119">
        <v>18378.87</v>
      </c>
      <c r="O366" s="119">
        <v>11994.76</v>
      </c>
      <c r="P366" s="119"/>
      <c r="Q366" s="119">
        <v>22069.5</v>
      </c>
      <c r="R366" s="119">
        <v>20537.93</v>
      </c>
      <c r="S366" s="47"/>
    </row>
    <row r="367" spans="1:19" ht="9" customHeight="1" x14ac:dyDescent="0.2">
      <c r="A367" s="501"/>
      <c r="B367" s="501"/>
      <c r="C367" s="48" t="s">
        <v>4</v>
      </c>
      <c r="D367" s="49">
        <v>25</v>
      </c>
      <c r="E367" s="50">
        <v>21149103</v>
      </c>
      <c r="F367" s="50">
        <v>2075991</v>
      </c>
      <c r="G367" s="50">
        <v>0</v>
      </c>
      <c r="H367" s="50">
        <v>12361361</v>
      </c>
      <c r="I367" s="50">
        <v>0</v>
      </c>
      <c r="J367" s="51">
        <v>2965533</v>
      </c>
      <c r="K367" s="50">
        <v>35586455</v>
      </c>
      <c r="L367" s="73">
        <v>38551988</v>
      </c>
      <c r="M367" s="118"/>
      <c r="N367" s="120">
        <v>35586455</v>
      </c>
      <c r="O367" s="120">
        <v>23225094</v>
      </c>
      <c r="P367" s="120">
        <v>0</v>
      </c>
      <c r="Q367" s="120">
        <v>42732511</v>
      </c>
      <c r="R367" s="120">
        <v>39766978</v>
      </c>
      <c r="S367" s="47"/>
    </row>
    <row r="368" spans="1:19" ht="12.75" customHeight="1" x14ac:dyDescent="0.2">
      <c r="A368" s="501"/>
      <c r="B368" s="501"/>
      <c r="C368" s="53" t="s">
        <v>3</v>
      </c>
      <c r="D368" s="54">
        <v>26</v>
      </c>
      <c r="E368" s="55">
        <v>11189.09</v>
      </c>
      <c r="F368" s="55">
        <v>1103.1500000000001</v>
      </c>
      <c r="G368" s="55">
        <v>0</v>
      </c>
      <c r="H368" s="55">
        <v>6384.11</v>
      </c>
      <c r="I368" s="55">
        <v>0</v>
      </c>
      <c r="J368" s="55">
        <v>1556.36</v>
      </c>
      <c r="K368" s="56">
        <v>18676.349999999999</v>
      </c>
      <c r="L368" s="46">
        <v>20232.71</v>
      </c>
      <c r="M368" s="117"/>
      <c r="N368" s="119">
        <v>18676.349999999999</v>
      </c>
      <c r="O368" s="119">
        <v>12292.24</v>
      </c>
      <c r="P368" s="119"/>
      <c r="Q368" s="119">
        <v>22445.31</v>
      </c>
      <c r="R368" s="119">
        <v>20888.95</v>
      </c>
      <c r="S368" s="47"/>
    </row>
    <row r="369" spans="1:19" ht="9" customHeight="1" x14ac:dyDescent="0.2">
      <c r="A369" s="501"/>
      <c r="B369" s="501"/>
      <c r="C369" s="48" t="s">
        <v>4</v>
      </c>
      <c r="D369" s="49">
        <v>27</v>
      </c>
      <c r="E369" s="50">
        <v>21665099</v>
      </c>
      <c r="F369" s="50">
        <v>2135996</v>
      </c>
      <c r="G369" s="50">
        <v>0</v>
      </c>
      <c r="H369" s="50">
        <v>12361361</v>
      </c>
      <c r="I369" s="50">
        <v>0</v>
      </c>
      <c r="J369" s="51">
        <v>3013533</v>
      </c>
      <c r="K369" s="50">
        <v>36162456</v>
      </c>
      <c r="L369" s="73">
        <v>39175989</v>
      </c>
      <c r="M369" s="118"/>
      <c r="N369" s="120">
        <v>36162456</v>
      </c>
      <c r="O369" s="120">
        <v>23801096</v>
      </c>
      <c r="P369" s="120">
        <v>0</v>
      </c>
      <c r="Q369" s="120">
        <v>43460180</v>
      </c>
      <c r="R369" s="120">
        <v>40446647</v>
      </c>
      <c r="S369" s="47"/>
    </row>
    <row r="370" spans="1:19" ht="12.75" customHeight="1" x14ac:dyDescent="0.2">
      <c r="A370" s="501"/>
      <c r="B370" s="501"/>
      <c r="C370" s="53" t="s">
        <v>3</v>
      </c>
      <c r="D370" s="54">
        <v>28</v>
      </c>
      <c r="E370" s="55">
        <v>11533.55</v>
      </c>
      <c r="F370" s="55">
        <v>1134.1400000000001</v>
      </c>
      <c r="G370" s="55">
        <v>0</v>
      </c>
      <c r="H370" s="55">
        <v>6384.11</v>
      </c>
      <c r="I370" s="55">
        <v>0</v>
      </c>
      <c r="J370" s="55">
        <v>1587.65</v>
      </c>
      <c r="K370" s="56">
        <v>19051.8</v>
      </c>
      <c r="L370" s="46">
        <v>20639.45</v>
      </c>
      <c r="M370" s="117"/>
      <c r="N370" s="119">
        <v>19051.8</v>
      </c>
      <c r="O370" s="119">
        <v>12667.69</v>
      </c>
      <c r="P370" s="119"/>
      <c r="Q370" s="119">
        <v>22919.63</v>
      </c>
      <c r="R370" s="119">
        <v>21331.98</v>
      </c>
      <c r="S370" s="47"/>
    </row>
    <row r="371" spans="1:19" ht="9" customHeight="1" x14ac:dyDescent="0.2">
      <c r="A371" s="501"/>
      <c r="B371" s="501"/>
      <c r="C371" s="48" t="s">
        <v>4</v>
      </c>
      <c r="D371" s="49">
        <v>29</v>
      </c>
      <c r="E371" s="50">
        <v>22332067</v>
      </c>
      <c r="F371" s="50">
        <v>2196001</v>
      </c>
      <c r="G371" s="50">
        <v>0</v>
      </c>
      <c r="H371" s="50">
        <v>12361361</v>
      </c>
      <c r="I371" s="50">
        <v>0</v>
      </c>
      <c r="J371" s="51">
        <v>3074119</v>
      </c>
      <c r="K371" s="50">
        <v>36889429</v>
      </c>
      <c r="L371" s="73">
        <v>39963548</v>
      </c>
      <c r="M371" s="118"/>
      <c r="N371" s="120">
        <v>36889429</v>
      </c>
      <c r="O371" s="120">
        <v>24528068</v>
      </c>
      <c r="P371" s="120">
        <v>0</v>
      </c>
      <c r="Q371" s="120">
        <v>44378592</v>
      </c>
      <c r="R371" s="120">
        <v>41304473</v>
      </c>
      <c r="S371" s="47"/>
    </row>
    <row r="372" spans="1:19" ht="12.75" customHeight="1" x14ac:dyDescent="0.2">
      <c r="A372" s="501"/>
      <c r="B372" s="501"/>
      <c r="C372" s="53" t="s">
        <v>3</v>
      </c>
      <c r="D372" s="54">
        <v>30</v>
      </c>
      <c r="E372" s="55">
        <v>11806.24</v>
      </c>
      <c r="F372" s="55">
        <v>1165.1300000000001</v>
      </c>
      <c r="G372" s="55">
        <v>0</v>
      </c>
      <c r="H372" s="55">
        <v>6384.11</v>
      </c>
      <c r="I372" s="55">
        <v>0</v>
      </c>
      <c r="J372" s="55">
        <v>1612.96</v>
      </c>
      <c r="K372" s="56">
        <v>19355.48</v>
      </c>
      <c r="L372" s="46">
        <v>20968.439999999999</v>
      </c>
      <c r="M372" s="117"/>
      <c r="N372" s="119">
        <v>19355.48</v>
      </c>
      <c r="O372" s="119">
        <v>12971.37</v>
      </c>
      <c r="P372" s="119"/>
      <c r="Q372" s="119">
        <v>23303.29</v>
      </c>
      <c r="R372" s="119">
        <v>21690.33</v>
      </c>
      <c r="S372" s="47"/>
    </row>
    <row r="373" spans="1:19" ht="9" customHeight="1" x14ac:dyDescent="0.2">
      <c r="A373" s="501"/>
      <c r="B373" s="501"/>
      <c r="C373" s="48" t="s">
        <v>4</v>
      </c>
      <c r="D373" s="49">
        <v>31</v>
      </c>
      <c r="E373" s="50">
        <v>22860068</v>
      </c>
      <c r="F373" s="50">
        <v>2256006</v>
      </c>
      <c r="G373" s="50">
        <v>0</v>
      </c>
      <c r="H373" s="50">
        <v>12361361</v>
      </c>
      <c r="I373" s="50">
        <v>0</v>
      </c>
      <c r="J373" s="51">
        <v>3123126</v>
      </c>
      <c r="K373" s="50">
        <v>37477435</v>
      </c>
      <c r="L373" s="73">
        <v>40600561</v>
      </c>
      <c r="M373" s="118"/>
      <c r="N373" s="120">
        <v>37477435</v>
      </c>
      <c r="O373" s="120">
        <v>25116075</v>
      </c>
      <c r="P373" s="120">
        <v>0</v>
      </c>
      <c r="Q373" s="120">
        <v>45121461</v>
      </c>
      <c r="R373" s="120">
        <v>41998335</v>
      </c>
      <c r="S373" s="47"/>
    </row>
    <row r="374" spans="1:19" ht="12.75" customHeight="1" x14ac:dyDescent="0.2">
      <c r="A374" s="501"/>
      <c r="B374" s="501"/>
      <c r="C374" s="53" t="s">
        <v>3</v>
      </c>
      <c r="D374" s="54">
        <v>32</v>
      </c>
      <c r="E374" s="55">
        <v>12072.73</v>
      </c>
      <c r="F374" s="55">
        <v>1189.92</v>
      </c>
      <c r="G374" s="55">
        <v>0</v>
      </c>
      <c r="H374" s="55">
        <v>6384.11</v>
      </c>
      <c r="I374" s="55">
        <v>0</v>
      </c>
      <c r="J374" s="55">
        <v>1637.23</v>
      </c>
      <c r="K374" s="56">
        <v>19646.759999999998</v>
      </c>
      <c r="L374" s="46">
        <v>21283.99</v>
      </c>
      <c r="M374" s="117"/>
      <c r="N374" s="119">
        <v>19646.759999999998</v>
      </c>
      <c r="O374" s="119">
        <v>13262.65</v>
      </c>
      <c r="P374" s="119"/>
      <c r="Q374" s="119">
        <v>23671.27</v>
      </c>
      <c r="R374" s="119">
        <v>22034.04</v>
      </c>
      <c r="S374" s="47"/>
    </row>
    <row r="375" spans="1:19" ht="9" customHeight="1" x14ac:dyDescent="0.2">
      <c r="A375" s="501"/>
      <c r="B375" s="501"/>
      <c r="C375" s="48" t="s">
        <v>4</v>
      </c>
      <c r="D375" s="49">
        <v>33</v>
      </c>
      <c r="E375" s="50">
        <v>23376065</v>
      </c>
      <c r="F375" s="50">
        <v>2304006</v>
      </c>
      <c r="G375" s="50">
        <v>0</v>
      </c>
      <c r="H375" s="50">
        <v>12361361</v>
      </c>
      <c r="I375" s="50">
        <v>0</v>
      </c>
      <c r="J375" s="51">
        <v>3170119</v>
      </c>
      <c r="K375" s="50">
        <v>38041432</v>
      </c>
      <c r="L375" s="73">
        <v>41211551</v>
      </c>
      <c r="M375" s="118"/>
      <c r="N375" s="120">
        <v>38041432</v>
      </c>
      <c r="O375" s="120">
        <v>25680071</v>
      </c>
      <c r="P375" s="120">
        <v>0</v>
      </c>
      <c r="Q375" s="120">
        <v>45833970</v>
      </c>
      <c r="R375" s="120">
        <v>42663851</v>
      </c>
      <c r="S375" s="47"/>
    </row>
    <row r="376" spans="1:19" ht="12.75" customHeight="1" x14ac:dyDescent="0.2">
      <c r="A376" s="501"/>
      <c r="B376" s="501"/>
      <c r="C376" s="53" t="s">
        <v>3</v>
      </c>
      <c r="D376" s="54">
        <v>34</v>
      </c>
      <c r="E376" s="55">
        <v>12339.22</v>
      </c>
      <c r="F376" s="55">
        <v>1220.9000000000001</v>
      </c>
      <c r="G376" s="55">
        <v>0</v>
      </c>
      <c r="H376" s="55">
        <v>6384.11</v>
      </c>
      <c r="I376" s="55">
        <v>0</v>
      </c>
      <c r="J376" s="55">
        <v>1662.02</v>
      </c>
      <c r="K376" s="56">
        <v>19944.23</v>
      </c>
      <c r="L376" s="46">
        <v>21606.25</v>
      </c>
      <c r="M376" s="117"/>
      <c r="N376" s="119">
        <v>19944.23</v>
      </c>
      <c r="O376" s="119">
        <v>13560.12</v>
      </c>
      <c r="P376" s="119"/>
      <c r="Q376" s="119">
        <v>24047.07</v>
      </c>
      <c r="R376" s="119">
        <v>22385.05</v>
      </c>
      <c r="S376" s="47"/>
    </row>
    <row r="377" spans="1:19" ht="9" customHeight="1" x14ac:dyDescent="0.2">
      <c r="A377" s="501"/>
      <c r="B377" s="501"/>
      <c r="C377" s="48" t="s">
        <v>4</v>
      </c>
      <c r="D377" s="49">
        <v>35</v>
      </c>
      <c r="E377" s="50">
        <v>23892062</v>
      </c>
      <c r="F377" s="50">
        <v>2363992</v>
      </c>
      <c r="G377" s="50">
        <v>0</v>
      </c>
      <c r="H377" s="50">
        <v>12361361</v>
      </c>
      <c r="I377" s="50">
        <v>0</v>
      </c>
      <c r="J377" s="51">
        <v>3218119</v>
      </c>
      <c r="K377" s="50">
        <v>38617414</v>
      </c>
      <c r="L377" s="73">
        <v>41835534</v>
      </c>
      <c r="M377" s="118"/>
      <c r="N377" s="120">
        <v>38617414</v>
      </c>
      <c r="O377" s="120">
        <v>26256054</v>
      </c>
      <c r="P377" s="120">
        <v>0</v>
      </c>
      <c r="Q377" s="120">
        <v>46561620</v>
      </c>
      <c r="R377" s="120">
        <v>43343501</v>
      </c>
      <c r="S377" s="47"/>
    </row>
    <row r="378" spans="1:19" ht="12.75" customHeight="1" x14ac:dyDescent="0.2">
      <c r="A378" s="501"/>
      <c r="B378" s="501"/>
      <c r="C378" s="53" t="s">
        <v>3</v>
      </c>
      <c r="D378" s="54">
        <v>36</v>
      </c>
      <c r="E378" s="55">
        <v>12665.45</v>
      </c>
      <c r="F378" s="55">
        <v>1251.8900000000001</v>
      </c>
      <c r="G378" s="55">
        <v>0</v>
      </c>
      <c r="H378" s="55">
        <v>6384.11</v>
      </c>
      <c r="I378" s="55">
        <v>0</v>
      </c>
      <c r="J378" s="55">
        <v>1691.79</v>
      </c>
      <c r="K378" s="56">
        <v>20301.45</v>
      </c>
      <c r="L378" s="46">
        <v>21993.24</v>
      </c>
      <c r="M378" s="117"/>
      <c r="N378" s="119">
        <v>20301.45</v>
      </c>
      <c r="O378" s="119">
        <v>13917.34</v>
      </c>
      <c r="P378" s="119"/>
      <c r="Q378" s="119">
        <v>24498.36</v>
      </c>
      <c r="R378" s="119">
        <v>22806.57</v>
      </c>
      <c r="S378" s="47"/>
    </row>
    <row r="379" spans="1:19" ht="9" customHeight="1" x14ac:dyDescent="0.2">
      <c r="A379" s="501"/>
      <c r="B379" s="501"/>
      <c r="C379" s="48" t="s">
        <v>4</v>
      </c>
      <c r="D379" s="49">
        <v>37</v>
      </c>
      <c r="E379" s="50">
        <v>24523731</v>
      </c>
      <c r="F379" s="50">
        <v>2423997</v>
      </c>
      <c r="G379" s="50">
        <v>0</v>
      </c>
      <c r="H379" s="50">
        <v>12361361</v>
      </c>
      <c r="I379" s="50">
        <v>0</v>
      </c>
      <c r="J379" s="51">
        <v>3275762</v>
      </c>
      <c r="K379" s="50">
        <v>39309089</v>
      </c>
      <c r="L379" s="73">
        <v>42584851</v>
      </c>
      <c r="M379" s="118"/>
      <c r="N379" s="120">
        <v>39309089</v>
      </c>
      <c r="O379" s="120">
        <v>26947728</v>
      </c>
      <c r="P379" s="120">
        <v>0</v>
      </c>
      <c r="Q379" s="120">
        <v>47435440</v>
      </c>
      <c r="R379" s="120">
        <v>44159677</v>
      </c>
      <c r="S379" s="47"/>
    </row>
    <row r="380" spans="1:19" ht="12.75" customHeight="1" x14ac:dyDescent="0.2">
      <c r="A380" s="501"/>
      <c r="B380" s="501"/>
      <c r="C380" s="53" t="s">
        <v>3</v>
      </c>
      <c r="D380" s="54">
        <v>38</v>
      </c>
      <c r="E380" s="55">
        <v>12931.95</v>
      </c>
      <c r="F380" s="55">
        <v>1282.8800000000001</v>
      </c>
      <c r="G380" s="55">
        <v>0</v>
      </c>
      <c r="H380" s="55">
        <v>6384.11</v>
      </c>
      <c r="I380" s="55">
        <v>0</v>
      </c>
      <c r="J380" s="55">
        <v>1716.58</v>
      </c>
      <c r="K380" s="56">
        <v>20598.939999999999</v>
      </c>
      <c r="L380" s="46">
        <v>22315.52</v>
      </c>
      <c r="M380" s="117"/>
      <c r="N380" s="119">
        <v>20598.939999999999</v>
      </c>
      <c r="O380" s="119">
        <v>14214.83</v>
      </c>
      <c r="P380" s="119"/>
      <c r="Q380" s="119">
        <v>24874.19</v>
      </c>
      <c r="R380" s="119">
        <v>23157.61</v>
      </c>
      <c r="S380" s="47"/>
    </row>
    <row r="381" spans="1:19" ht="9" customHeight="1" x14ac:dyDescent="0.2">
      <c r="A381" s="501"/>
      <c r="B381" s="501"/>
      <c r="C381" s="48" t="s">
        <v>4</v>
      </c>
      <c r="D381" s="49">
        <v>39</v>
      </c>
      <c r="E381" s="50">
        <v>25039747</v>
      </c>
      <c r="F381" s="50">
        <v>2484002</v>
      </c>
      <c r="G381" s="50">
        <v>0</v>
      </c>
      <c r="H381" s="50">
        <v>12361361</v>
      </c>
      <c r="I381" s="50">
        <v>0</v>
      </c>
      <c r="J381" s="51">
        <v>3323762</v>
      </c>
      <c r="K381" s="50">
        <v>39885110</v>
      </c>
      <c r="L381" s="73">
        <v>43208872</v>
      </c>
      <c r="M381" s="118"/>
      <c r="N381" s="120">
        <v>39885110</v>
      </c>
      <c r="O381" s="120">
        <v>27523749</v>
      </c>
      <c r="P381" s="120">
        <v>0</v>
      </c>
      <c r="Q381" s="120">
        <v>48163148</v>
      </c>
      <c r="R381" s="120">
        <v>44839386</v>
      </c>
      <c r="S381" s="47"/>
    </row>
    <row r="382" spans="1:19" ht="12.75" customHeight="1" x14ac:dyDescent="0.2">
      <c r="A382" s="501"/>
      <c r="B382" s="501"/>
      <c r="C382" s="53" t="s">
        <v>3</v>
      </c>
      <c r="D382" s="54">
        <v>40</v>
      </c>
      <c r="E382" s="55">
        <v>13204.64</v>
      </c>
      <c r="F382" s="55">
        <v>1313.87</v>
      </c>
      <c r="G382" s="55">
        <v>0</v>
      </c>
      <c r="H382" s="55">
        <v>6384.11</v>
      </c>
      <c r="I382" s="55">
        <v>0</v>
      </c>
      <c r="J382" s="55">
        <v>1741.89</v>
      </c>
      <c r="K382" s="56">
        <v>20902.62</v>
      </c>
      <c r="L382" s="46">
        <v>22644.51</v>
      </c>
      <c r="M382" s="117"/>
      <c r="N382" s="119">
        <v>20902.62</v>
      </c>
      <c r="O382" s="119">
        <v>14518.51</v>
      </c>
      <c r="P382" s="119"/>
      <c r="Q382" s="119">
        <v>25257.84</v>
      </c>
      <c r="R382" s="119">
        <v>23515.95</v>
      </c>
      <c r="S382" s="47"/>
    </row>
    <row r="383" spans="1:19" ht="9" customHeight="1" x14ac:dyDescent="0.2">
      <c r="A383" s="502"/>
      <c r="B383" s="502"/>
      <c r="C383" s="58"/>
      <c r="D383" s="59"/>
      <c r="E383" s="61">
        <v>25567748</v>
      </c>
      <c r="F383" s="61">
        <v>2544007</v>
      </c>
      <c r="G383" s="61">
        <v>0</v>
      </c>
      <c r="H383" s="61">
        <v>12361361</v>
      </c>
      <c r="I383" s="61">
        <v>0</v>
      </c>
      <c r="J383" s="60">
        <v>3372769</v>
      </c>
      <c r="K383" s="61">
        <v>40473116</v>
      </c>
      <c r="L383" s="73">
        <v>43845885</v>
      </c>
      <c r="M383" s="118"/>
      <c r="N383" s="120">
        <v>40473116</v>
      </c>
      <c r="O383" s="120">
        <v>28111755</v>
      </c>
      <c r="P383" s="120">
        <v>0</v>
      </c>
      <c r="Q383" s="120">
        <v>48905998</v>
      </c>
      <c r="R383" s="120">
        <v>45533229</v>
      </c>
      <c r="S383" s="47"/>
    </row>
    <row r="384" spans="1:19" ht="12.75" customHeight="1" x14ac:dyDescent="0.2">
      <c r="A384" s="492">
        <v>35065</v>
      </c>
      <c r="B384" s="492">
        <v>35369</v>
      </c>
      <c r="C384" s="42" t="s">
        <v>3</v>
      </c>
      <c r="D384" s="43">
        <v>0</v>
      </c>
      <c r="E384" s="44">
        <v>7621.87</v>
      </c>
      <c r="F384" s="44">
        <v>0</v>
      </c>
      <c r="G384" s="44">
        <v>0</v>
      </c>
      <c r="H384" s="44">
        <v>6384.11</v>
      </c>
      <c r="I384" s="44">
        <v>0</v>
      </c>
      <c r="J384" s="44">
        <v>1167.17</v>
      </c>
      <c r="K384" s="45">
        <v>14005.98</v>
      </c>
      <c r="L384" s="46">
        <v>15173.15</v>
      </c>
      <c r="M384" s="117"/>
      <c r="N384" s="119">
        <v>14005.98</v>
      </c>
      <c r="O384" s="119">
        <v>7621.87</v>
      </c>
      <c r="P384" s="119"/>
      <c r="Q384" s="119">
        <v>16545.09</v>
      </c>
      <c r="R384" s="119">
        <v>15377.92</v>
      </c>
      <c r="S384" s="47"/>
    </row>
    <row r="385" spans="1:19" ht="9" customHeight="1" x14ac:dyDescent="0.2">
      <c r="A385" s="525"/>
      <c r="B385" s="525"/>
      <c r="C385" s="48" t="s">
        <v>4</v>
      </c>
      <c r="D385" s="49">
        <v>2</v>
      </c>
      <c r="E385" s="50">
        <v>14757998</v>
      </c>
      <c r="F385" s="50">
        <v>0</v>
      </c>
      <c r="G385" s="50">
        <v>0</v>
      </c>
      <c r="H385" s="50">
        <v>12361361</v>
      </c>
      <c r="I385" s="50">
        <v>0</v>
      </c>
      <c r="J385" s="51">
        <v>2259956</v>
      </c>
      <c r="K385" s="50">
        <v>27119359</v>
      </c>
      <c r="L385" s="73">
        <v>29379315</v>
      </c>
      <c r="M385" s="118"/>
      <c r="N385" s="120">
        <v>27119359</v>
      </c>
      <c r="O385" s="120">
        <v>14757998</v>
      </c>
      <c r="P385" s="120">
        <v>0</v>
      </c>
      <c r="Q385" s="120">
        <v>32035761</v>
      </c>
      <c r="R385" s="120">
        <v>29775805</v>
      </c>
      <c r="S385" s="47"/>
    </row>
    <row r="386" spans="1:19" ht="12.75" customHeight="1" x14ac:dyDescent="0.2">
      <c r="A386" s="511">
        <v>35065</v>
      </c>
      <c r="B386" s="511">
        <v>35369</v>
      </c>
      <c r="C386" s="53" t="s">
        <v>3</v>
      </c>
      <c r="D386" s="54">
        <v>3</v>
      </c>
      <c r="E386" s="55">
        <v>7995.27</v>
      </c>
      <c r="F386" s="55">
        <v>0</v>
      </c>
      <c r="G386" s="55">
        <v>0</v>
      </c>
      <c r="H386" s="55">
        <v>6384.11</v>
      </c>
      <c r="I386" s="55">
        <v>0</v>
      </c>
      <c r="J386" s="55">
        <v>1198.28</v>
      </c>
      <c r="K386" s="56">
        <v>14379.38</v>
      </c>
      <c r="L386" s="46">
        <v>15577.66</v>
      </c>
      <c r="M386" s="117"/>
      <c r="N386" s="119">
        <v>14379.38</v>
      </c>
      <c r="O386" s="119">
        <v>7995.27</v>
      </c>
      <c r="P386" s="119"/>
      <c r="Q386" s="119">
        <v>17016.810000000001</v>
      </c>
      <c r="R386" s="119">
        <v>15818.53</v>
      </c>
      <c r="S386" s="47"/>
    </row>
    <row r="387" spans="1:19" ht="9" customHeight="1" x14ac:dyDescent="0.2">
      <c r="A387" s="581"/>
      <c r="B387" s="581"/>
      <c r="C387" s="48" t="s">
        <v>4</v>
      </c>
      <c r="D387" s="49">
        <v>8</v>
      </c>
      <c r="E387" s="50">
        <v>15481001</v>
      </c>
      <c r="F387" s="50">
        <v>0</v>
      </c>
      <c r="G387" s="50">
        <v>0</v>
      </c>
      <c r="H387" s="50">
        <v>12361361</v>
      </c>
      <c r="I387" s="50">
        <v>0</v>
      </c>
      <c r="J387" s="51">
        <v>2320194</v>
      </c>
      <c r="K387" s="50">
        <v>27842362</v>
      </c>
      <c r="L387" s="73">
        <v>30162556</v>
      </c>
      <c r="M387" s="118"/>
      <c r="N387" s="120">
        <v>27842362</v>
      </c>
      <c r="O387" s="120">
        <v>15481001</v>
      </c>
      <c r="P387" s="120">
        <v>0</v>
      </c>
      <c r="Q387" s="120">
        <v>32949139</v>
      </c>
      <c r="R387" s="120">
        <v>30628945</v>
      </c>
      <c r="S387" s="47"/>
    </row>
    <row r="388" spans="1:19" ht="12.75" customHeight="1" x14ac:dyDescent="0.2">
      <c r="A388" s="581"/>
      <c r="B388" s="581"/>
      <c r="C388" s="53" t="s">
        <v>3</v>
      </c>
      <c r="D388" s="54">
        <v>9</v>
      </c>
      <c r="E388" s="55">
        <v>9156.26</v>
      </c>
      <c r="F388" s="55">
        <v>0</v>
      </c>
      <c r="G388" s="55">
        <v>0</v>
      </c>
      <c r="H388" s="55">
        <v>6384.11</v>
      </c>
      <c r="I388" s="55">
        <v>0</v>
      </c>
      <c r="J388" s="55">
        <v>1295.03</v>
      </c>
      <c r="K388" s="56">
        <v>15540.37</v>
      </c>
      <c r="L388" s="46">
        <v>16835.400000000001</v>
      </c>
      <c r="M388" s="117"/>
      <c r="N388" s="119">
        <v>15540.37</v>
      </c>
      <c r="O388" s="119">
        <v>9156.26</v>
      </c>
      <c r="P388" s="119"/>
      <c r="Q388" s="119">
        <v>18483.53</v>
      </c>
      <c r="R388" s="119">
        <v>17188.5</v>
      </c>
      <c r="S388" s="47"/>
    </row>
    <row r="389" spans="1:19" ht="9" customHeight="1" x14ac:dyDescent="0.2">
      <c r="A389" s="581"/>
      <c r="B389" s="581"/>
      <c r="C389" s="48" t="s">
        <v>4</v>
      </c>
      <c r="D389" s="49">
        <v>14</v>
      </c>
      <c r="E389" s="50">
        <v>17728992</v>
      </c>
      <c r="F389" s="50">
        <v>0</v>
      </c>
      <c r="G389" s="50">
        <v>0</v>
      </c>
      <c r="H389" s="50">
        <v>12361361</v>
      </c>
      <c r="I389" s="50">
        <v>0</v>
      </c>
      <c r="J389" s="51">
        <v>2507528</v>
      </c>
      <c r="K389" s="50">
        <v>30090352</v>
      </c>
      <c r="L389" s="73">
        <v>32597880</v>
      </c>
      <c r="M389" s="118"/>
      <c r="N389" s="120">
        <v>30090352</v>
      </c>
      <c r="O389" s="120">
        <v>17728992</v>
      </c>
      <c r="P389" s="120">
        <v>0</v>
      </c>
      <c r="Q389" s="120">
        <v>35789105</v>
      </c>
      <c r="R389" s="120">
        <v>33281577</v>
      </c>
      <c r="S389" s="47"/>
    </row>
    <row r="390" spans="1:19" ht="12.75" customHeight="1" x14ac:dyDescent="0.2">
      <c r="A390" s="581"/>
      <c r="B390" s="581"/>
      <c r="C390" s="53" t="s">
        <v>3</v>
      </c>
      <c r="D390" s="54">
        <v>15</v>
      </c>
      <c r="E390" s="55">
        <v>10520.74</v>
      </c>
      <c r="F390" s="55">
        <v>0</v>
      </c>
      <c r="G390" s="55">
        <v>0</v>
      </c>
      <c r="H390" s="55">
        <v>6384.11</v>
      </c>
      <c r="I390" s="55">
        <v>0</v>
      </c>
      <c r="J390" s="55">
        <v>1408.74</v>
      </c>
      <c r="K390" s="56">
        <v>16904.849999999999</v>
      </c>
      <c r="L390" s="46">
        <v>18313.59</v>
      </c>
      <c r="M390" s="117"/>
      <c r="N390" s="119">
        <v>16904.849999999999</v>
      </c>
      <c r="O390" s="119">
        <v>10520.74</v>
      </c>
      <c r="P390" s="119"/>
      <c r="Q390" s="119">
        <v>20207.32</v>
      </c>
      <c r="R390" s="119">
        <v>18798.580000000002</v>
      </c>
      <c r="S390" s="47"/>
    </row>
    <row r="391" spans="1:19" ht="9" customHeight="1" x14ac:dyDescent="0.2">
      <c r="A391" s="581"/>
      <c r="B391" s="581"/>
      <c r="C391" s="48" t="s">
        <v>4</v>
      </c>
      <c r="D391" s="49">
        <v>20</v>
      </c>
      <c r="E391" s="50">
        <v>20370993</v>
      </c>
      <c r="F391" s="50">
        <v>0</v>
      </c>
      <c r="G391" s="50">
        <v>0</v>
      </c>
      <c r="H391" s="50">
        <v>12361361</v>
      </c>
      <c r="I391" s="50">
        <v>0</v>
      </c>
      <c r="J391" s="51">
        <v>2727701</v>
      </c>
      <c r="K391" s="50">
        <v>32732354</v>
      </c>
      <c r="L391" s="73">
        <v>35460055</v>
      </c>
      <c r="M391" s="118"/>
      <c r="N391" s="120">
        <v>32732354</v>
      </c>
      <c r="O391" s="120">
        <v>20370993</v>
      </c>
      <c r="P391" s="120">
        <v>0</v>
      </c>
      <c r="Q391" s="120">
        <v>39126827</v>
      </c>
      <c r="R391" s="120">
        <v>36399126</v>
      </c>
      <c r="S391" s="47"/>
    </row>
    <row r="392" spans="1:19" ht="12.75" customHeight="1" x14ac:dyDescent="0.2">
      <c r="A392" s="581"/>
      <c r="B392" s="581"/>
      <c r="C392" s="53" t="s">
        <v>3</v>
      </c>
      <c r="D392" s="54">
        <v>21</v>
      </c>
      <c r="E392" s="55">
        <v>11845.97</v>
      </c>
      <c r="F392" s="55">
        <v>0</v>
      </c>
      <c r="G392" s="55">
        <v>0</v>
      </c>
      <c r="H392" s="55">
        <v>6384.11</v>
      </c>
      <c r="I392" s="55">
        <v>0</v>
      </c>
      <c r="J392" s="55">
        <v>1519.17</v>
      </c>
      <c r="K392" s="56">
        <v>18230.080000000002</v>
      </c>
      <c r="L392" s="46">
        <v>19749.25</v>
      </c>
      <c r="M392" s="117"/>
      <c r="N392" s="119">
        <v>18230.080000000002</v>
      </c>
      <c r="O392" s="119">
        <v>11845.97</v>
      </c>
      <c r="P392" s="119"/>
      <c r="Q392" s="119">
        <v>21881.52</v>
      </c>
      <c r="R392" s="119">
        <v>20362.349999999999</v>
      </c>
      <c r="S392" s="47"/>
    </row>
    <row r="393" spans="1:19" ht="9" customHeight="1" x14ac:dyDescent="0.2">
      <c r="A393" s="581"/>
      <c r="B393" s="581"/>
      <c r="C393" s="48" t="s">
        <v>4</v>
      </c>
      <c r="D393" s="49">
        <v>27</v>
      </c>
      <c r="E393" s="50">
        <v>22936996</v>
      </c>
      <c r="F393" s="50">
        <v>0</v>
      </c>
      <c r="G393" s="50">
        <v>0</v>
      </c>
      <c r="H393" s="50">
        <v>12361361</v>
      </c>
      <c r="I393" s="50">
        <v>0</v>
      </c>
      <c r="J393" s="51">
        <v>2941523</v>
      </c>
      <c r="K393" s="50">
        <v>35298357</v>
      </c>
      <c r="L393" s="73">
        <v>38239880</v>
      </c>
      <c r="M393" s="118"/>
      <c r="N393" s="120">
        <v>35298357</v>
      </c>
      <c r="O393" s="120">
        <v>22936996</v>
      </c>
      <c r="P393" s="120">
        <v>0</v>
      </c>
      <c r="Q393" s="120">
        <v>42368531</v>
      </c>
      <c r="R393" s="120">
        <v>39427007</v>
      </c>
      <c r="S393" s="47"/>
    </row>
    <row r="394" spans="1:19" ht="12.75" customHeight="1" x14ac:dyDescent="0.2">
      <c r="A394" s="581"/>
      <c r="B394" s="581"/>
      <c r="C394" s="53" t="s">
        <v>3</v>
      </c>
      <c r="D394" s="54">
        <v>28</v>
      </c>
      <c r="E394" s="55">
        <v>13144.86</v>
      </c>
      <c r="F394" s="55">
        <v>0</v>
      </c>
      <c r="G394" s="55">
        <v>0</v>
      </c>
      <c r="H394" s="55">
        <v>6384.11</v>
      </c>
      <c r="I394" s="55">
        <v>0</v>
      </c>
      <c r="J394" s="55">
        <v>1627.41</v>
      </c>
      <c r="K394" s="56">
        <v>19528.97</v>
      </c>
      <c r="L394" s="46">
        <v>21156.38</v>
      </c>
      <c r="M394" s="117"/>
      <c r="N394" s="119">
        <v>19528.97</v>
      </c>
      <c r="O394" s="119">
        <v>13144.86</v>
      </c>
      <c r="P394" s="119"/>
      <c r="Q394" s="119">
        <v>23522.45</v>
      </c>
      <c r="R394" s="119">
        <v>21895.040000000001</v>
      </c>
      <c r="S394" s="47"/>
    </row>
    <row r="395" spans="1:19" ht="9" customHeight="1" x14ac:dyDescent="0.2">
      <c r="A395" s="581"/>
      <c r="B395" s="581"/>
      <c r="C395" s="48" t="s">
        <v>4</v>
      </c>
      <c r="D395" s="49">
        <v>34</v>
      </c>
      <c r="E395" s="50">
        <v>25451998</v>
      </c>
      <c r="F395" s="50">
        <v>0</v>
      </c>
      <c r="G395" s="50">
        <v>0</v>
      </c>
      <c r="H395" s="50">
        <v>12361361</v>
      </c>
      <c r="I395" s="50">
        <v>0</v>
      </c>
      <c r="J395" s="51">
        <v>3151105</v>
      </c>
      <c r="K395" s="50">
        <v>37813359</v>
      </c>
      <c r="L395" s="73">
        <v>40964464</v>
      </c>
      <c r="M395" s="118"/>
      <c r="N395" s="120">
        <v>37813359</v>
      </c>
      <c r="O395" s="120">
        <v>25451998</v>
      </c>
      <c r="P395" s="120">
        <v>0</v>
      </c>
      <c r="Q395" s="120">
        <v>45545814</v>
      </c>
      <c r="R395" s="120">
        <v>42394709</v>
      </c>
      <c r="S395" s="47"/>
    </row>
    <row r="396" spans="1:19" ht="12.75" customHeight="1" x14ac:dyDescent="0.2">
      <c r="A396" s="581"/>
      <c r="B396" s="581"/>
      <c r="C396" s="53" t="s">
        <v>3</v>
      </c>
      <c r="D396" s="54">
        <v>35</v>
      </c>
      <c r="E396" s="55">
        <v>14115.8</v>
      </c>
      <c r="F396" s="55">
        <v>0</v>
      </c>
      <c r="G396" s="55">
        <v>0</v>
      </c>
      <c r="H396" s="55">
        <v>6384.11</v>
      </c>
      <c r="I396" s="55">
        <v>0</v>
      </c>
      <c r="J396" s="55">
        <v>1708.33</v>
      </c>
      <c r="K396" s="56">
        <v>20499.91</v>
      </c>
      <c r="L396" s="46">
        <v>22208.240000000002</v>
      </c>
      <c r="M396" s="117"/>
      <c r="N396" s="119">
        <v>20499.91</v>
      </c>
      <c r="O396" s="119">
        <v>14115.8</v>
      </c>
      <c r="P396" s="119"/>
      <c r="Q396" s="119">
        <v>24749.08</v>
      </c>
      <c r="R396" s="119">
        <v>23040.75</v>
      </c>
      <c r="S396" s="47"/>
    </row>
    <row r="397" spans="1:19" ht="9" customHeight="1" x14ac:dyDescent="0.2">
      <c r="A397" s="582"/>
      <c r="B397" s="582"/>
      <c r="C397" s="58" t="s">
        <v>4</v>
      </c>
      <c r="D397" s="59"/>
      <c r="E397" s="61">
        <v>27332000</v>
      </c>
      <c r="F397" s="61">
        <v>0</v>
      </c>
      <c r="G397" s="61">
        <v>0</v>
      </c>
      <c r="H397" s="61">
        <v>12361361</v>
      </c>
      <c r="I397" s="61">
        <v>0</v>
      </c>
      <c r="J397" s="60">
        <v>3307788</v>
      </c>
      <c r="K397" s="61">
        <v>39693361</v>
      </c>
      <c r="L397" s="73">
        <v>43001149</v>
      </c>
      <c r="M397" s="118"/>
      <c r="N397" s="120">
        <v>39693361</v>
      </c>
      <c r="O397" s="120">
        <v>27332000</v>
      </c>
      <c r="P397" s="120">
        <v>0</v>
      </c>
      <c r="Q397" s="120">
        <v>47920901</v>
      </c>
      <c r="R397" s="120">
        <v>44613113</v>
      </c>
      <c r="S397" s="47"/>
    </row>
    <row r="398" spans="1:19" ht="12.75" customHeight="1" x14ac:dyDescent="0.2">
      <c r="A398" s="492">
        <v>35370</v>
      </c>
      <c r="B398" s="492">
        <v>35611</v>
      </c>
      <c r="C398" s="42" t="s">
        <v>3</v>
      </c>
      <c r="D398" s="43">
        <v>0</v>
      </c>
      <c r="E398" s="44">
        <v>8099.08</v>
      </c>
      <c r="F398" s="44">
        <v>0</v>
      </c>
      <c r="G398" s="44">
        <v>0</v>
      </c>
      <c r="H398" s="44">
        <v>6384.11</v>
      </c>
      <c r="I398" s="44">
        <v>0</v>
      </c>
      <c r="J398" s="44">
        <v>1206.93</v>
      </c>
      <c r="K398" s="45">
        <v>14483.19</v>
      </c>
      <c r="L398" s="46">
        <v>15690.12</v>
      </c>
      <c r="M398" s="117"/>
      <c r="N398" s="119">
        <v>14483.19</v>
      </c>
      <c r="O398" s="119">
        <v>8099.08</v>
      </c>
      <c r="P398" s="119"/>
      <c r="Q398" s="119">
        <v>17147.95</v>
      </c>
      <c r="R398" s="119">
        <v>15941.02</v>
      </c>
      <c r="S398" s="47"/>
    </row>
    <row r="399" spans="1:19" ht="9" customHeight="1" x14ac:dyDescent="0.2">
      <c r="A399" s="525"/>
      <c r="B399" s="525"/>
      <c r="C399" s="48" t="s">
        <v>4</v>
      </c>
      <c r="D399" s="49">
        <v>2</v>
      </c>
      <c r="E399" s="50">
        <v>15682006</v>
      </c>
      <c r="F399" s="50">
        <v>0</v>
      </c>
      <c r="G399" s="50">
        <v>0</v>
      </c>
      <c r="H399" s="50">
        <v>12361361</v>
      </c>
      <c r="I399" s="50">
        <v>0</v>
      </c>
      <c r="J399" s="51">
        <v>2336942</v>
      </c>
      <c r="K399" s="50">
        <v>28043366</v>
      </c>
      <c r="L399" s="73">
        <v>30380309</v>
      </c>
      <c r="M399" s="118"/>
      <c r="N399" s="120">
        <v>28043366</v>
      </c>
      <c r="O399" s="120">
        <v>15682006</v>
      </c>
      <c r="P399" s="120">
        <v>0</v>
      </c>
      <c r="Q399" s="120">
        <v>33203061</v>
      </c>
      <c r="R399" s="120">
        <v>30866119</v>
      </c>
      <c r="S399" s="47"/>
    </row>
    <row r="400" spans="1:19" ht="12.75" customHeight="1" x14ac:dyDescent="0.2">
      <c r="A400" s="511">
        <v>35370</v>
      </c>
      <c r="B400" s="511">
        <v>35611</v>
      </c>
      <c r="C400" s="53" t="s">
        <v>3</v>
      </c>
      <c r="D400" s="54">
        <v>3</v>
      </c>
      <c r="E400" s="55">
        <v>8484.8700000000008</v>
      </c>
      <c r="F400" s="55">
        <v>0</v>
      </c>
      <c r="G400" s="55">
        <v>0</v>
      </c>
      <c r="H400" s="55">
        <v>6384.11</v>
      </c>
      <c r="I400" s="55">
        <v>0</v>
      </c>
      <c r="J400" s="55">
        <v>1239.08</v>
      </c>
      <c r="K400" s="56">
        <v>14868.98</v>
      </c>
      <c r="L400" s="46">
        <v>16108.06</v>
      </c>
      <c r="M400" s="117"/>
      <c r="N400" s="119">
        <v>14868.98</v>
      </c>
      <c r="O400" s="119">
        <v>8484.8700000000008</v>
      </c>
      <c r="P400" s="119"/>
      <c r="Q400" s="119">
        <v>17635.34</v>
      </c>
      <c r="R400" s="119">
        <v>16396.259999999998</v>
      </c>
      <c r="S400" s="47"/>
    </row>
    <row r="401" spans="1:19" ht="9" customHeight="1" x14ac:dyDescent="0.2">
      <c r="A401" s="581"/>
      <c r="B401" s="581"/>
      <c r="C401" s="48" t="s">
        <v>4</v>
      </c>
      <c r="D401" s="49">
        <v>8</v>
      </c>
      <c r="E401" s="50">
        <v>16428999</v>
      </c>
      <c r="F401" s="50">
        <v>0</v>
      </c>
      <c r="G401" s="50">
        <v>0</v>
      </c>
      <c r="H401" s="50">
        <v>12361361</v>
      </c>
      <c r="I401" s="50">
        <v>0</v>
      </c>
      <c r="J401" s="51">
        <v>2399193</v>
      </c>
      <c r="K401" s="50">
        <v>28790360</v>
      </c>
      <c r="L401" s="73">
        <v>31189553</v>
      </c>
      <c r="M401" s="118"/>
      <c r="N401" s="120">
        <v>28790360</v>
      </c>
      <c r="O401" s="120">
        <v>16428999</v>
      </c>
      <c r="P401" s="120">
        <v>0</v>
      </c>
      <c r="Q401" s="120">
        <v>34146780</v>
      </c>
      <c r="R401" s="120">
        <v>31747586</v>
      </c>
      <c r="S401" s="47"/>
    </row>
    <row r="402" spans="1:19" ht="12.75" customHeight="1" x14ac:dyDescent="0.2">
      <c r="A402" s="581"/>
      <c r="B402" s="581"/>
      <c r="C402" s="53" t="s">
        <v>3</v>
      </c>
      <c r="D402" s="54">
        <v>9</v>
      </c>
      <c r="E402" s="55">
        <v>9689.25</v>
      </c>
      <c r="F402" s="55">
        <v>0</v>
      </c>
      <c r="G402" s="55">
        <v>0</v>
      </c>
      <c r="H402" s="55">
        <v>6384.11</v>
      </c>
      <c r="I402" s="55">
        <v>0</v>
      </c>
      <c r="J402" s="55">
        <v>1339.45</v>
      </c>
      <c r="K402" s="56">
        <v>16073.36</v>
      </c>
      <c r="L402" s="46">
        <v>17412.810000000001</v>
      </c>
      <c r="M402" s="117"/>
      <c r="N402" s="119">
        <v>16073.36</v>
      </c>
      <c r="O402" s="119">
        <v>9689.25</v>
      </c>
      <c r="P402" s="119"/>
      <c r="Q402" s="119">
        <v>19156.88</v>
      </c>
      <c r="R402" s="119">
        <v>17817.43</v>
      </c>
      <c r="S402" s="47"/>
    </row>
    <row r="403" spans="1:19" ht="9" customHeight="1" x14ac:dyDescent="0.2">
      <c r="A403" s="581"/>
      <c r="B403" s="581"/>
      <c r="C403" s="48" t="s">
        <v>4</v>
      </c>
      <c r="D403" s="49">
        <v>14</v>
      </c>
      <c r="E403" s="50">
        <v>18761004</v>
      </c>
      <c r="F403" s="50">
        <v>0</v>
      </c>
      <c r="G403" s="50">
        <v>0</v>
      </c>
      <c r="H403" s="50">
        <v>12361361</v>
      </c>
      <c r="I403" s="50">
        <v>0</v>
      </c>
      <c r="J403" s="51">
        <v>2593537</v>
      </c>
      <c r="K403" s="50">
        <v>31122365</v>
      </c>
      <c r="L403" s="73">
        <v>33715902</v>
      </c>
      <c r="M403" s="118"/>
      <c r="N403" s="120">
        <v>31122365</v>
      </c>
      <c r="O403" s="120">
        <v>18761004</v>
      </c>
      <c r="P403" s="120">
        <v>0</v>
      </c>
      <c r="Q403" s="120">
        <v>37092892</v>
      </c>
      <c r="R403" s="120">
        <v>34499355</v>
      </c>
      <c r="S403" s="47"/>
    </row>
    <row r="404" spans="1:19" ht="12.75" customHeight="1" x14ac:dyDescent="0.2">
      <c r="A404" s="581"/>
      <c r="B404" s="581"/>
      <c r="C404" s="53" t="s">
        <v>3</v>
      </c>
      <c r="D404" s="54">
        <v>15</v>
      </c>
      <c r="E404" s="55">
        <v>11097.11</v>
      </c>
      <c r="F404" s="55">
        <v>0</v>
      </c>
      <c r="G404" s="55">
        <v>0</v>
      </c>
      <c r="H404" s="55">
        <v>6384.11</v>
      </c>
      <c r="I404" s="55">
        <v>0</v>
      </c>
      <c r="J404" s="55">
        <v>1456.77</v>
      </c>
      <c r="K404" s="56">
        <v>17481.22</v>
      </c>
      <c r="L404" s="46">
        <v>18937.990000000002</v>
      </c>
      <c r="M404" s="117"/>
      <c r="N404" s="119">
        <v>17481.22</v>
      </c>
      <c r="O404" s="119">
        <v>11097.11</v>
      </c>
      <c r="P404" s="119"/>
      <c r="Q404" s="119">
        <v>20935.47</v>
      </c>
      <c r="R404" s="119">
        <v>19478.7</v>
      </c>
      <c r="S404" s="47"/>
    </row>
    <row r="405" spans="1:19" ht="9" customHeight="1" x14ac:dyDescent="0.2">
      <c r="A405" s="581"/>
      <c r="B405" s="581"/>
      <c r="C405" s="48" t="s">
        <v>4</v>
      </c>
      <c r="D405" s="49">
        <v>20</v>
      </c>
      <c r="E405" s="50">
        <v>21487001</v>
      </c>
      <c r="F405" s="50">
        <v>0</v>
      </c>
      <c r="G405" s="50">
        <v>0</v>
      </c>
      <c r="H405" s="50">
        <v>12361361</v>
      </c>
      <c r="I405" s="50">
        <v>0</v>
      </c>
      <c r="J405" s="51">
        <v>2820700</v>
      </c>
      <c r="K405" s="50">
        <v>33848362</v>
      </c>
      <c r="L405" s="73">
        <v>36669062</v>
      </c>
      <c r="M405" s="118"/>
      <c r="N405" s="120">
        <v>33848362</v>
      </c>
      <c r="O405" s="120">
        <v>21487001</v>
      </c>
      <c r="P405" s="120">
        <v>0</v>
      </c>
      <c r="Q405" s="120">
        <v>40536722</v>
      </c>
      <c r="R405" s="120">
        <v>37716022</v>
      </c>
      <c r="S405" s="47"/>
    </row>
    <row r="406" spans="1:19" ht="12.75" customHeight="1" x14ac:dyDescent="0.2">
      <c r="A406" s="581"/>
      <c r="B406" s="581"/>
      <c r="C406" s="53" t="s">
        <v>3</v>
      </c>
      <c r="D406" s="54">
        <v>21</v>
      </c>
      <c r="E406" s="55">
        <v>12465.72</v>
      </c>
      <c r="F406" s="55">
        <v>0</v>
      </c>
      <c r="G406" s="55">
        <v>0</v>
      </c>
      <c r="H406" s="55">
        <v>6384.11</v>
      </c>
      <c r="I406" s="55">
        <v>0</v>
      </c>
      <c r="J406" s="55">
        <v>1570.82</v>
      </c>
      <c r="K406" s="56">
        <v>18849.830000000002</v>
      </c>
      <c r="L406" s="46">
        <v>20420.650000000001</v>
      </c>
      <c r="M406" s="117"/>
      <c r="N406" s="119">
        <v>18849.830000000002</v>
      </c>
      <c r="O406" s="119">
        <v>12465.72</v>
      </c>
      <c r="P406" s="119"/>
      <c r="Q406" s="119">
        <v>22664.48</v>
      </c>
      <c r="R406" s="119">
        <v>21093.66</v>
      </c>
      <c r="S406" s="47"/>
    </row>
    <row r="407" spans="1:19" ht="9" customHeight="1" x14ac:dyDescent="0.2">
      <c r="A407" s="581"/>
      <c r="B407" s="581"/>
      <c r="C407" s="48" t="s">
        <v>4</v>
      </c>
      <c r="D407" s="49">
        <v>27</v>
      </c>
      <c r="E407" s="50">
        <v>24137000</v>
      </c>
      <c r="F407" s="50">
        <v>0</v>
      </c>
      <c r="G407" s="50">
        <v>0</v>
      </c>
      <c r="H407" s="50">
        <v>12361361</v>
      </c>
      <c r="I407" s="50">
        <v>0</v>
      </c>
      <c r="J407" s="51">
        <v>3041532</v>
      </c>
      <c r="K407" s="50">
        <v>36498360</v>
      </c>
      <c r="L407" s="73">
        <v>39539892</v>
      </c>
      <c r="M407" s="118"/>
      <c r="N407" s="120">
        <v>36498360</v>
      </c>
      <c r="O407" s="120">
        <v>24137000</v>
      </c>
      <c r="P407" s="120">
        <v>0</v>
      </c>
      <c r="Q407" s="120">
        <v>43884553</v>
      </c>
      <c r="R407" s="120">
        <v>40843021</v>
      </c>
      <c r="S407" s="47"/>
    </row>
    <row r="408" spans="1:19" ht="12.75" customHeight="1" x14ac:dyDescent="0.2">
      <c r="A408" s="581"/>
      <c r="B408" s="581"/>
      <c r="C408" s="53" t="s">
        <v>3</v>
      </c>
      <c r="D408" s="54">
        <v>28</v>
      </c>
      <c r="E408" s="55">
        <v>13814.19</v>
      </c>
      <c r="F408" s="55">
        <v>0</v>
      </c>
      <c r="G408" s="55">
        <v>0</v>
      </c>
      <c r="H408" s="55">
        <v>6384.11</v>
      </c>
      <c r="I408" s="55">
        <v>0</v>
      </c>
      <c r="J408" s="55">
        <v>1683.19</v>
      </c>
      <c r="K408" s="56">
        <v>20198.3</v>
      </c>
      <c r="L408" s="46">
        <v>21881.49</v>
      </c>
      <c r="M408" s="117"/>
      <c r="N408" s="119">
        <v>20198.3</v>
      </c>
      <c r="O408" s="119">
        <v>13814.19</v>
      </c>
      <c r="P408" s="119"/>
      <c r="Q408" s="119">
        <v>24368.04</v>
      </c>
      <c r="R408" s="119">
        <v>22684.85</v>
      </c>
      <c r="S408" s="47"/>
    </row>
    <row r="409" spans="1:19" ht="9" customHeight="1" x14ac:dyDescent="0.2">
      <c r="A409" s="581"/>
      <c r="B409" s="581"/>
      <c r="C409" s="48" t="s">
        <v>4</v>
      </c>
      <c r="D409" s="49">
        <v>34</v>
      </c>
      <c r="E409" s="50">
        <v>26748002</v>
      </c>
      <c r="F409" s="50">
        <v>0</v>
      </c>
      <c r="G409" s="50">
        <v>0</v>
      </c>
      <c r="H409" s="50">
        <v>12361361</v>
      </c>
      <c r="I409" s="50">
        <v>0</v>
      </c>
      <c r="J409" s="51">
        <v>3259110</v>
      </c>
      <c r="K409" s="50">
        <v>39109362</v>
      </c>
      <c r="L409" s="73">
        <v>42368473</v>
      </c>
      <c r="M409" s="118"/>
      <c r="N409" s="120">
        <v>39109362</v>
      </c>
      <c r="O409" s="120">
        <v>26748002</v>
      </c>
      <c r="P409" s="120">
        <v>0</v>
      </c>
      <c r="Q409" s="120">
        <v>47183105</v>
      </c>
      <c r="R409" s="120">
        <v>43923995</v>
      </c>
      <c r="S409" s="47"/>
    </row>
    <row r="410" spans="1:19" ht="12.75" customHeight="1" x14ac:dyDescent="0.2">
      <c r="A410" s="581"/>
      <c r="B410" s="581"/>
      <c r="C410" s="53" t="s">
        <v>3</v>
      </c>
      <c r="D410" s="54">
        <v>35</v>
      </c>
      <c r="E410" s="55">
        <v>14816.12</v>
      </c>
      <c r="F410" s="55">
        <v>0</v>
      </c>
      <c r="G410" s="55">
        <v>0</v>
      </c>
      <c r="H410" s="55">
        <v>6384.11</v>
      </c>
      <c r="I410" s="55">
        <v>0</v>
      </c>
      <c r="J410" s="55">
        <v>1766.69</v>
      </c>
      <c r="K410" s="56">
        <v>21200.23</v>
      </c>
      <c r="L410" s="46">
        <v>22966.92</v>
      </c>
      <c r="M410" s="117"/>
      <c r="N410" s="119">
        <v>21200.23</v>
      </c>
      <c r="O410" s="119">
        <v>14816.12</v>
      </c>
      <c r="P410" s="119"/>
      <c r="Q410" s="119">
        <v>25633.82</v>
      </c>
      <c r="R410" s="119">
        <v>23867.13</v>
      </c>
      <c r="S410" s="47"/>
    </row>
    <row r="411" spans="1:19" ht="9" customHeight="1" x14ac:dyDescent="0.2">
      <c r="A411" s="582"/>
      <c r="B411" s="582"/>
      <c r="C411" s="58" t="s">
        <v>4</v>
      </c>
      <c r="D411" s="59"/>
      <c r="E411" s="61">
        <v>28688009</v>
      </c>
      <c r="F411" s="61">
        <v>0</v>
      </c>
      <c r="G411" s="61">
        <v>0</v>
      </c>
      <c r="H411" s="61">
        <v>12361361</v>
      </c>
      <c r="I411" s="61">
        <v>0</v>
      </c>
      <c r="J411" s="60">
        <v>3420789</v>
      </c>
      <c r="K411" s="61">
        <v>41049369</v>
      </c>
      <c r="L411" s="73">
        <v>44470158</v>
      </c>
      <c r="M411" s="118"/>
      <c r="N411" s="120">
        <v>41049369</v>
      </c>
      <c r="O411" s="120">
        <v>28688009</v>
      </c>
      <c r="P411" s="120">
        <v>0</v>
      </c>
      <c r="Q411" s="120">
        <v>49633997</v>
      </c>
      <c r="R411" s="120">
        <v>46213208</v>
      </c>
      <c r="S411" s="47"/>
    </row>
    <row r="412" spans="1:19" ht="12.75" customHeight="1" x14ac:dyDescent="0.2">
      <c r="A412" s="492">
        <v>35612</v>
      </c>
      <c r="B412" s="492">
        <v>36099</v>
      </c>
      <c r="C412" s="42" t="s">
        <v>3</v>
      </c>
      <c r="D412" s="43">
        <v>0</v>
      </c>
      <c r="E412" s="44">
        <v>8520.51</v>
      </c>
      <c r="F412" s="44">
        <v>0</v>
      </c>
      <c r="G412" s="44">
        <v>0</v>
      </c>
      <c r="H412" s="44">
        <v>6384.11</v>
      </c>
      <c r="I412" s="44">
        <v>0</v>
      </c>
      <c r="J412" s="44">
        <v>1242.05</v>
      </c>
      <c r="K412" s="45">
        <v>14904.62</v>
      </c>
      <c r="L412" s="46">
        <v>16146.67</v>
      </c>
      <c r="M412" s="117"/>
      <c r="N412" s="119">
        <v>14904.62</v>
      </c>
      <c r="O412" s="119">
        <v>8520.51</v>
      </c>
      <c r="P412" s="119"/>
      <c r="Q412" s="119">
        <v>17680.36</v>
      </c>
      <c r="R412" s="119">
        <v>16438.310000000001</v>
      </c>
      <c r="S412" s="47"/>
    </row>
    <row r="413" spans="1:19" ht="9" customHeight="1" x14ac:dyDescent="0.2">
      <c r="A413" s="525"/>
      <c r="B413" s="525"/>
      <c r="C413" s="48" t="s">
        <v>4</v>
      </c>
      <c r="D413" s="49">
        <v>2</v>
      </c>
      <c r="E413" s="50">
        <v>16498008</v>
      </c>
      <c r="F413" s="50">
        <v>0</v>
      </c>
      <c r="G413" s="50">
        <v>0</v>
      </c>
      <c r="H413" s="50">
        <v>12361361</v>
      </c>
      <c r="I413" s="50">
        <v>0</v>
      </c>
      <c r="J413" s="51">
        <v>2404944</v>
      </c>
      <c r="K413" s="50">
        <v>28859369</v>
      </c>
      <c r="L413" s="73">
        <v>31264313</v>
      </c>
      <c r="M413" s="118"/>
      <c r="N413" s="120">
        <v>28859369</v>
      </c>
      <c r="O413" s="120">
        <v>16498008</v>
      </c>
      <c r="P413" s="120">
        <v>0</v>
      </c>
      <c r="Q413" s="120">
        <v>34233951</v>
      </c>
      <c r="R413" s="120">
        <v>31829007</v>
      </c>
      <c r="S413" s="47"/>
    </row>
    <row r="414" spans="1:19" ht="12.75" customHeight="1" x14ac:dyDescent="0.2">
      <c r="A414" s="511">
        <v>35612</v>
      </c>
      <c r="B414" s="511">
        <v>36099</v>
      </c>
      <c r="C414" s="53" t="s">
        <v>3</v>
      </c>
      <c r="D414" s="54">
        <v>3</v>
      </c>
      <c r="E414" s="55">
        <v>8918.69</v>
      </c>
      <c r="F414" s="55">
        <v>0</v>
      </c>
      <c r="G414" s="55">
        <v>0</v>
      </c>
      <c r="H414" s="55">
        <v>6384.11</v>
      </c>
      <c r="I414" s="55">
        <v>0</v>
      </c>
      <c r="J414" s="55">
        <v>1275.23</v>
      </c>
      <c r="K414" s="56">
        <v>15302.8</v>
      </c>
      <c r="L414" s="46">
        <v>16578.03</v>
      </c>
      <c r="M414" s="117"/>
      <c r="N414" s="119">
        <v>15302.8</v>
      </c>
      <c r="O414" s="119">
        <v>8918.69</v>
      </c>
      <c r="P414" s="119"/>
      <c r="Q414" s="119">
        <v>18183.39</v>
      </c>
      <c r="R414" s="119">
        <v>16908.16</v>
      </c>
      <c r="S414" s="47"/>
    </row>
    <row r="415" spans="1:19" ht="9" customHeight="1" x14ac:dyDescent="0.2">
      <c r="A415" s="581"/>
      <c r="B415" s="581"/>
      <c r="C415" s="48" t="s">
        <v>4</v>
      </c>
      <c r="D415" s="49">
        <v>8</v>
      </c>
      <c r="E415" s="50">
        <v>17268992</v>
      </c>
      <c r="F415" s="50">
        <v>0</v>
      </c>
      <c r="G415" s="50">
        <v>0</v>
      </c>
      <c r="H415" s="50">
        <v>12361361</v>
      </c>
      <c r="I415" s="50">
        <v>0</v>
      </c>
      <c r="J415" s="51">
        <v>2469190</v>
      </c>
      <c r="K415" s="50">
        <v>29630353</v>
      </c>
      <c r="L415" s="73">
        <v>32099542</v>
      </c>
      <c r="M415" s="118"/>
      <c r="N415" s="120">
        <v>29630353</v>
      </c>
      <c r="O415" s="120">
        <v>17268992</v>
      </c>
      <c r="P415" s="120">
        <v>0</v>
      </c>
      <c r="Q415" s="120">
        <v>35207953</v>
      </c>
      <c r="R415" s="120">
        <v>32738763</v>
      </c>
      <c r="S415" s="47"/>
    </row>
    <row r="416" spans="1:19" ht="12.75" customHeight="1" x14ac:dyDescent="0.2">
      <c r="A416" s="581"/>
      <c r="B416" s="581"/>
      <c r="C416" s="53" t="s">
        <v>3</v>
      </c>
      <c r="D416" s="54">
        <v>9</v>
      </c>
      <c r="E416" s="55">
        <v>10160.26</v>
      </c>
      <c r="F416" s="55">
        <v>0</v>
      </c>
      <c r="G416" s="55">
        <v>0</v>
      </c>
      <c r="H416" s="55">
        <v>6384.11</v>
      </c>
      <c r="I416" s="55">
        <v>0</v>
      </c>
      <c r="J416" s="55">
        <v>1378.7</v>
      </c>
      <c r="K416" s="56">
        <v>16544.37</v>
      </c>
      <c r="L416" s="46">
        <v>17923.07</v>
      </c>
      <c r="M416" s="117"/>
      <c r="N416" s="119">
        <v>16544.37</v>
      </c>
      <c r="O416" s="119">
        <v>10160.26</v>
      </c>
      <c r="P416" s="119"/>
      <c r="Q416" s="119">
        <v>19751.919999999998</v>
      </c>
      <c r="R416" s="119">
        <v>18373.22</v>
      </c>
      <c r="S416" s="47"/>
    </row>
    <row r="417" spans="1:19" ht="9" customHeight="1" x14ac:dyDescent="0.2">
      <c r="A417" s="581"/>
      <c r="B417" s="581"/>
      <c r="C417" s="48" t="s">
        <v>4</v>
      </c>
      <c r="D417" s="49">
        <v>14</v>
      </c>
      <c r="E417" s="50">
        <v>19673007</v>
      </c>
      <c r="F417" s="50">
        <v>0</v>
      </c>
      <c r="G417" s="50">
        <v>0</v>
      </c>
      <c r="H417" s="50">
        <v>12361361</v>
      </c>
      <c r="I417" s="50">
        <v>0</v>
      </c>
      <c r="J417" s="51">
        <v>2669535</v>
      </c>
      <c r="K417" s="50">
        <v>32034367</v>
      </c>
      <c r="L417" s="73">
        <v>34703903</v>
      </c>
      <c r="M417" s="118"/>
      <c r="N417" s="120">
        <v>32034367</v>
      </c>
      <c r="O417" s="120">
        <v>19673007</v>
      </c>
      <c r="P417" s="120">
        <v>0</v>
      </c>
      <c r="Q417" s="120">
        <v>38245050</v>
      </c>
      <c r="R417" s="120">
        <v>35575515</v>
      </c>
      <c r="S417" s="47"/>
    </row>
    <row r="418" spans="1:19" ht="12.75" customHeight="1" x14ac:dyDescent="0.2">
      <c r="A418" s="581"/>
      <c r="B418" s="581"/>
      <c r="C418" s="53" t="s">
        <v>3</v>
      </c>
      <c r="D418" s="54">
        <v>15</v>
      </c>
      <c r="E418" s="55">
        <v>11605.3</v>
      </c>
      <c r="F418" s="55">
        <v>0</v>
      </c>
      <c r="G418" s="55">
        <v>0</v>
      </c>
      <c r="H418" s="55">
        <v>6384.11</v>
      </c>
      <c r="I418" s="55">
        <v>0</v>
      </c>
      <c r="J418" s="55">
        <v>1499.12</v>
      </c>
      <c r="K418" s="56">
        <v>17989.41</v>
      </c>
      <c r="L418" s="46">
        <v>19488.53</v>
      </c>
      <c r="M418" s="117"/>
      <c r="N418" s="119">
        <v>17989.41</v>
      </c>
      <c r="O418" s="119">
        <v>11605.3</v>
      </c>
      <c r="P418" s="119"/>
      <c r="Q418" s="119">
        <v>21577.48</v>
      </c>
      <c r="R418" s="119">
        <v>20078.36</v>
      </c>
      <c r="S418" s="47"/>
    </row>
    <row r="419" spans="1:19" ht="9" customHeight="1" x14ac:dyDescent="0.2">
      <c r="A419" s="581"/>
      <c r="B419" s="581"/>
      <c r="C419" s="48" t="s">
        <v>4</v>
      </c>
      <c r="D419" s="49">
        <v>20</v>
      </c>
      <c r="E419" s="50">
        <v>22470994</v>
      </c>
      <c r="F419" s="50">
        <v>0</v>
      </c>
      <c r="G419" s="50">
        <v>0</v>
      </c>
      <c r="H419" s="50">
        <v>12361361</v>
      </c>
      <c r="I419" s="50">
        <v>0</v>
      </c>
      <c r="J419" s="51">
        <v>2902701</v>
      </c>
      <c r="K419" s="50">
        <v>34832355</v>
      </c>
      <c r="L419" s="73">
        <v>37735056</v>
      </c>
      <c r="M419" s="118"/>
      <c r="N419" s="120">
        <v>34832355</v>
      </c>
      <c r="O419" s="120">
        <v>22470994</v>
      </c>
      <c r="P419" s="120">
        <v>0</v>
      </c>
      <c r="Q419" s="120">
        <v>41779827</v>
      </c>
      <c r="R419" s="120">
        <v>38877126</v>
      </c>
      <c r="S419" s="47"/>
    </row>
    <row r="420" spans="1:19" ht="12.75" customHeight="1" x14ac:dyDescent="0.2">
      <c r="A420" s="581"/>
      <c r="B420" s="581"/>
      <c r="C420" s="53" t="s">
        <v>3</v>
      </c>
      <c r="D420" s="54">
        <v>21</v>
      </c>
      <c r="E420" s="55">
        <v>13017.3</v>
      </c>
      <c r="F420" s="55">
        <v>0</v>
      </c>
      <c r="G420" s="55">
        <v>0</v>
      </c>
      <c r="H420" s="55">
        <v>6384.11</v>
      </c>
      <c r="I420" s="55">
        <v>0</v>
      </c>
      <c r="J420" s="55">
        <v>1616.78</v>
      </c>
      <c r="K420" s="56">
        <v>19401.41</v>
      </c>
      <c r="L420" s="46">
        <v>21018.19</v>
      </c>
      <c r="M420" s="117"/>
      <c r="N420" s="119">
        <v>19401.41</v>
      </c>
      <c r="O420" s="119">
        <v>13017.3</v>
      </c>
      <c r="P420" s="119"/>
      <c r="Q420" s="119">
        <v>23361.3</v>
      </c>
      <c r="R420" s="119">
        <v>21744.52</v>
      </c>
      <c r="S420" s="47"/>
    </row>
    <row r="421" spans="1:19" ht="9" customHeight="1" x14ac:dyDescent="0.2">
      <c r="A421" s="581"/>
      <c r="B421" s="581"/>
      <c r="C421" s="48" t="s">
        <v>4</v>
      </c>
      <c r="D421" s="49">
        <v>27</v>
      </c>
      <c r="E421" s="50">
        <v>25205007</v>
      </c>
      <c r="F421" s="50">
        <v>0</v>
      </c>
      <c r="G421" s="50">
        <v>0</v>
      </c>
      <c r="H421" s="50">
        <v>12361361</v>
      </c>
      <c r="I421" s="50">
        <v>0</v>
      </c>
      <c r="J421" s="51">
        <v>3130523</v>
      </c>
      <c r="K421" s="50">
        <v>37566368</v>
      </c>
      <c r="L421" s="73">
        <v>40696891</v>
      </c>
      <c r="M421" s="118"/>
      <c r="N421" s="120">
        <v>37566368</v>
      </c>
      <c r="O421" s="120">
        <v>25205007</v>
      </c>
      <c r="P421" s="120">
        <v>0</v>
      </c>
      <c r="Q421" s="120">
        <v>45233784</v>
      </c>
      <c r="R421" s="120">
        <v>42103262</v>
      </c>
      <c r="S421" s="47"/>
    </row>
    <row r="422" spans="1:19" ht="12.75" customHeight="1" x14ac:dyDescent="0.2">
      <c r="A422" s="581"/>
      <c r="B422" s="581"/>
      <c r="C422" s="53" t="s">
        <v>3</v>
      </c>
      <c r="D422" s="54">
        <v>28</v>
      </c>
      <c r="E422" s="55">
        <v>14402.95</v>
      </c>
      <c r="F422" s="55">
        <v>0</v>
      </c>
      <c r="G422" s="55">
        <v>0</v>
      </c>
      <c r="H422" s="55">
        <v>6384.11</v>
      </c>
      <c r="I422" s="55">
        <v>0</v>
      </c>
      <c r="J422" s="55">
        <v>1732.26</v>
      </c>
      <c r="K422" s="56">
        <v>20787.060000000001</v>
      </c>
      <c r="L422" s="46">
        <v>22519.32</v>
      </c>
      <c r="M422" s="117"/>
      <c r="N422" s="119">
        <v>20787.060000000001</v>
      </c>
      <c r="O422" s="119">
        <v>14402.95</v>
      </c>
      <c r="P422" s="119"/>
      <c r="Q422" s="119">
        <v>25111.85</v>
      </c>
      <c r="R422" s="119">
        <v>23379.59</v>
      </c>
      <c r="S422" s="47"/>
    </row>
    <row r="423" spans="1:19" ht="9" customHeight="1" x14ac:dyDescent="0.2">
      <c r="A423" s="581"/>
      <c r="B423" s="581"/>
      <c r="C423" s="48" t="s">
        <v>4</v>
      </c>
      <c r="D423" s="49">
        <v>34</v>
      </c>
      <c r="E423" s="50">
        <v>27888000</v>
      </c>
      <c r="F423" s="50">
        <v>0</v>
      </c>
      <c r="G423" s="50">
        <v>0</v>
      </c>
      <c r="H423" s="50">
        <v>12361361</v>
      </c>
      <c r="I423" s="50">
        <v>0</v>
      </c>
      <c r="J423" s="51">
        <v>3354123</v>
      </c>
      <c r="K423" s="50">
        <v>40249361</v>
      </c>
      <c r="L423" s="73">
        <v>43603484</v>
      </c>
      <c r="M423" s="118"/>
      <c r="N423" s="120">
        <v>40249361</v>
      </c>
      <c r="O423" s="120">
        <v>27888000</v>
      </c>
      <c r="P423" s="120">
        <v>0</v>
      </c>
      <c r="Q423" s="120">
        <v>48623322</v>
      </c>
      <c r="R423" s="120">
        <v>45269199</v>
      </c>
      <c r="S423" s="47"/>
    </row>
    <row r="424" spans="1:19" ht="12.75" customHeight="1" x14ac:dyDescent="0.2">
      <c r="A424" s="581"/>
      <c r="B424" s="581"/>
      <c r="C424" s="53" t="s">
        <v>3</v>
      </c>
      <c r="D424" s="54">
        <v>35</v>
      </c>
      <c r="E424" s="55">
        <v>15435.86</v>
      </c>
      <c r="F424" s="55">
        <v>0</v>
      </c>
      <c r="G424" s="55">
        <v>0</v>
      </c>
      <c r="H424" s="55">
        <v>6384.11</v>
      </c>
      <c r="I424" s="55">
        <v>0</v>
      </c>
      <c r="J424" s="55">
        <v>1818.33</v>
      </c>
      <c r="K424" s="56">
        <v>21819.97</v>
      </c>
      <c r="L424" s="46">
        <v>23638.3</v>
      </c>
      <c r="M424" s="117"/>
      <c r="N424" s="119">
        <v>21819.97</v>
      </c>
      <c r="O424" s="119">
        <v>15435.86</v>
      </c>
      <c r="P424" s="119"/>
      <c r="Q424" s="119">
        <v>26416.75</v>
      </c>
      <c r="R424" s="119">
        <v>24598.42</v>
      </c>
      <c r="S424" s="47"/>
    </row>
    <row r="425" spans="1:19" ht="9" customHeight="1" x14ac:dyDescent="0.2">
      <c r="A425" s="582"/>
      <c r="B425" s="582"/>
      <c r="C425" s="58" t="s">
        <v>4</v>
      </c>
      <c r="D425" s="59"/>
      <c r="E425" s="61">
        <v>29887993</v>
      </c>
      <c r="F425" s="61">
        <v>0</v>
      </c>
      <c r="G425" s="61">
        <v>0</v>
      </c>
      <c r="H425" s="61">
        <v>12361361</v>
      </c>
      <c r="I425" s="61">
        <v>0</v>
      </c>
      <c r="J425" s="60">
        <v>3520778</v>
      </c>
      <c r="K425" s="61">
        <v>42249353</v>
      </c>
      <c r="L425" s="73">
        <v>45770131</v>
      </c>
      <c r="M425" s="118"/>
      <c r="N425" s="120">
        <v>42249353</v>
      </c>
      <c r="O425" s="120">
        <v>29887993</v>
      </c>
      <c r="P425" s="120">
        <v>0</v>
      </c>
      <c r="Q425" s="120">
        <v>51149961</v>
      </c>
      <c r="R425" s="120">
        <v>47629183</v>
      </c>
      <c r="S425" s="47"/>
    </row>
    <row r="426" spans="1:19" ht="12.75" customHeight="1" x14ac:dyDescent="0.2">
      <c r="A426" s="492">
        <v>36100</v>
      </c>
      <c r="B426" s="492">
        <v>36311</v>
      </c>
      <c r="C426" s="42" t="s">
        <v>3</v>
      </c>
      <c r="D426" s="43">
        <v>0</v>
      </c>
      <c r="E426" s="44">
        <v>8787</v>
      </c>
      <c r="F426" s="44">
        <v>0</v>
      </c>
      <c r="G426" s="44">
        <v>0</v>
      </c>
      <c r="H426" s="44">
        <v>6384.11</v>
      </c>
      <c r="I426" s="44">
        <v>0</v>
      </c>
      <c r="J426" s="44">
        <v>1264.26</v>
      </c>
      <c r="K426" s="45">
        <v>15171.11</v>
      </c>
      <c r="L426" s="46">
        <v>16435.37</v>
      </c>
      <c r="M426" s="117"/>
      <c r="N426" s="119">
        <v>15171.11</v>
      </c>
      <c r="O426" s="119">
        <v>8787</v>
      </c>
      <c r="P426" s="119"/>
      <c r="Q426" s="119">
        <v>18017.03</v>
      </c>
      <c r="R426" s="119">
        <v>16752.77</v>
      </c>
      <c r="S426" s="47"/>
    </row>
    <row r="427" spans="1:19" ht="9" customHeight="1" x14ac:dyDescent="0.2">
      <c r="A427" s="525"/>
      <c r="B427" s="525"/>
      <c r="C427" s="48" t="s">
        <v>4</v>
      </c>
      <c r="D427" s="49">
        <v>2</v>
      </c>
      <c r="E427" s="50">
        <v>17014004</v>
      </c>
      <c r="F427" s="50">
        <v>0</v>
      </c>
      <c r="G427" s="50">
        <v>0</v>
      </c>
      <c r="H427" s="50">
        <v>12361361</v>
      </c>
      <c r="I427" s="50">
        <v>0</v>
      </c>
      <c r="J427" s="51">
        <v>2447949</v>
      </c>
      <c r="K427" s="50">
        <v>29375365</v>
      </c>
      <c r="L427" s="73">
        <v>31823314</v>
      </c>
      <c r="M427" s="118"/>
      <c r="N427" s="120">
        <v>29375365</v>
      </c>
      <c r="O427" s="120">
        <v>17014004</v>
      </c>
      <c r="P427" s="120">
        <v>0</v>
      </c>
      <c r="Q427" s="120">
        <v>34885835</v>
      </c>
      <c r="R427" s="120">
        <v>32437886</v>
      </c>
      <c r="S427" s="47"/>
    </row>
    <row r="428" spans="1:19" ht="12.75" customHeight="1" x14ac:dyDescent="0.2">
      <c r="A428" s="511">
        <v>36100</v>
      </c>
      <c r="B428" s="511">
        <v>36311</v>
      </c>
      <c r="C428" s="53" t="s">
        <v>3</v>
      </c>
      <c r="D428" s="54">
        <v>3</v>
      </c>
      <c r="E428" s="55">
        <v>9191.3799999999992</v>
      </c>
      <c r="F428" s="55">
        <v>0</v>
      </c>
      <c r="G428" s="55">
        <v>0</v>
      </c>
      <c r="H428" s="55">
        <v>6384.11</v>
      </c>
      <c r="I428" s="55">
        <v>0</v>
      </c>
      <c r="J428" s="55">
        <v>1297.96</v>
      </c>
      <c r="K428" s="56">
        <v>15575.49</v>
      </c>
      <c r="L428" s="46">
        <v>16873.45</v>
      </c>
      <c r="M428" s="117"/>
      <c r="N428" s="119">
        <v>15575.49</v>
      </c>
      <c r="O428" s="119">
        <v>9191.3799999999992</v>
      </c>
      <c r="P428" s="119"/>
      <c r="Q428" s="119">
        <v>18527.900000000001</v>
      </c>
      <c r="R428" s="119">
        <v>17229.939999999999</v>
      </c>
      <c r="S428" s="47"/>
    </row>
    <row r="429" spans="1:19" ht="9" customHeight="1" x14ac:dyDescent="0.2">
      <c r="A429" s="581"/>
      <c r="B429" s="581"/>
      <c r="C429" s="48" t="s">
        <v>4</v>
      </c>
      <c r="D429" s="49">
        <v>8</v>
      </c>
      <c r="E429" s="50">
        <v>17796993</v>
      </c>
      <c r="F429" s="50">
        <v>0</v>
      </c>
      <c r="G429" s="50">
        <v>0</v>
      </c>
      <c r="H429" s="50">
        <v>12361361</v>
      </c>
      <c r="I429" s="50">
        <v>0</v>
      </c>
      <c r="J429" s="51">
        <v>2513201</v>
      </c>
      <c r="K429" s="50">
        <v>30158354</v>
      </c>
      <c r="L429" s="73">
        <v>32671555</v>
      </c>
      <c r="M429" s="118"/>
      <c r="N429" s="120">
        <v>30158354</v>
      </c>
      <c r="O429" s="120">
        <v>17796993</v>
      </c>
      <c r="P429" s="120">
        <v>0</v>
      </c>
      <c r="Q429" s="120">
        <v>35875017</v>
      </c>
      <c r="R429" s="120">
        <v>33361816</v>
      </c>
      <c r="S429" s="47"/>
    </row>
    <row r="430" spans="1:19" ht="12.75" customHeight="1" x14ac:dyDescent="0.2">
      <c r="A430" s="581"/>
      <c r="B430" s="581"/>
      <c r="C430" s="53" t="s">
        <v>3</v>
      </c>
      <c r="D430" s="54">
        <v>9</v>
      </c>
      <c r="E430" s="55">
        <v>10457.74</v>
      </c>
      <c r="F430" s="55">
        <v>0</v>
      </c>
      <c r="G430" s="55">
        <v>0</v>
      </c>
      <c r="H430" s="55">
        <v>6384.11</v>
      </c>
      <c r="I430" s="55">
        <v>0</v>
      </c>
      <c r="J430" s="55">
        <v>1403.49</v>
      </c>
      <c r="K430" s="56">
        <v>16841.849999999999</v>
      </c>
      <c r="L430" s="46">
        <v>18245.34</v>
      </c>
      <c r="M430" s="117"/>
      <c r="N430" s="119">
        <v>16841.849999999999</v>
      </c>
      <c r="O430" s="119">
        <v>10457.74</v>
      </c>
      <c r="P430" s="119"/>
      <c r="Q430" s="119">
        <v>20127.73</v>
      </c>
      <c r="R430" s="119">
        <v>18724.240000000002</v>
      </c>
      <c r="S430" s="47"/>
    </row>
    <row r="431" spans="1:19" ht="9" customHeight="1" x14ac:dyDescent="0.2">
      <c r="A431" s="581"/>
      <c r="B431" s="581"/>
      <c r="C431" s="48" t="s">
        <v>4</v>
      </c>
      <c r="D431" s="49">
        <v>14</v>
      </c>
      <c r="E431" s="50">
        <v>20249008</v>
      </c>
      <c r="F431" s="50">
        <v>0</v>
      </c>
      <c r="G431" s="50">
        <v>0</v>
      </c>
      <c r="H431" s="50">
        <v>12361361</v>
      </c>
      <c r="I431" s="50">
        <v>0</v>
      </c>
      <c r="J431" s="51">
        <v>2717536</v>
      </c>
      <c r="K431" s="50">
        <v>32610369</v>
      </c>
      <c r="L431" s="73">
        <v>35327904</v>
      </c>
      <c r="M431" s="118"/>
      <c r="N431" s="120">
        <v>32610369</v>
      </c>
      <c r="O431" s="120">
        <v>20249008</v>
      </c>
      <c r="P431" s="120">
        <v>0</v>
      </c>
      <c r="Q431" s="120">
        <v>38972720</v>
      </c>
      <c r="R431" s="120">
        <v>36255184</v>
      </c>
      <c r="S431" s="47"/>
    </row>
    <row r="432" spans="1:19" ht="12.75" customHeight="1" x14ac:dyDescent="0.2">
      <c r="A432" s="581"/>
      <c r="B432" s="581"/>
      <c r="C432" s="53" t="s">
        <v>3</v>
      </c>
      <c r="D432" s="54">
        <v>15</v>
      </c>
      <c r="E432" s="55">
        <v>11927.57</v>
      </c>
      <c r="F432" s="55">
        <v>0</v>
      </c>
      <c r="G432" s="55">
        <v>0</v>
      </c>
      <c r="H432" s="55">
        <v>6384.11</v>
      </c>
      <c r="I432" s="55">
        <v>0</v>
      </c>
      <c r="J432" s="55">
        <v>1525.97</v>
      </c>
      <c r="K432" s="56">
        <v>18311.68</v>
      </c>
      <c r="L432" s="46">
        <v>19837.650000000001</v>
      </c>
      <c r="M432" s="117"/>
      <c r="N432" s="119">
        <v>18311.68</v>
      </c>
      <c r="O432" s="119">
        <v>11927.57</v>
      </c>
      <c r="P432" s="119"/>
      <c r="Q432" s="119">
        <v>21984.61</v>
      </c>
      <c r="R432" s="119">
        <v>20458.64</v>
      </c>
      <c r="S432" s="47"/>
    </row>
    <row r="433" spans="1:19" ht="9" customHeight="1" x14ac:dyDescent="0.2">
      <c r="A433" s="581"/>
      <c r="B433" s="581"/>
      <c r="C433" s="48" t="s">
        <v>4</v>
      </c>
      <c r="D433" s="49">
        <v>20</v>
      </c>
      <c r="E433" s="50">
        <v>23094996</v>
      </c>
      <c r="F433" s="50">
        <v>0</v>
      </c>
      <c r="G433" s="50">
        <v>0</v>
      </c>
      <c r="H433" s="50">
        <v>12361361</v>
      </c>
      <c r="I433" s="50">
        <v>0</v>
      </c>
      <c r="J433" s="51">
        <v>2954690</v>
      </c>
      <c r="K433" s="50">
        <v>35456357</v>
      </c>
      <c r="L433" s="73">
        <v>38411047</v>
      </c>
      <c r="M433" s="118"/>
      <c r="N433" s="120">
        <v>35456357</v>
      </c>
      <c r="O433" s="120">
        <v>23094996</v>
      </c>
      <c r="P433" s="120">
        <v>0</v>
      </c>
      <c r="Q433" s="120">
        <v>42568141</v>
      </c>
      <c r="R433" s="120">
        <v>39613451</v>
      </c>
      <c r="S433" s="47"/>
    </row>
    <row r="434" spans="1:19" ht="12.75" customHeight="1" x14ac:dyDescent="0.2">
      <c r="A434" s="581"/>
      <c r="B434" s="581"/>
      <c r="C434" s="53" t="s">
        <v>3</v>
      </c>
      <c r="D434" s="54">
        <v>21</v>
      </c>
      <c r="E434" s="55">
        <v>13364.36</v>
      </c>
      <c r="F434" s="55">
        <v>0</v>
      </c>
      <c r="G434" s="55">
        <v>0</v>
      </c>
      <c r="H434" s="55">
        <v>6384.11</v>
      </c>
      <c r="I434" s="55">
        <v>0</v>
      </c>
      <c r="J434" s="55">
        <v>1645.71</v>
      </c>
      <c r="K434" s="56">
        <v>19748.47</v>
      </c>
      <c r="L434" s="46">
        <v>21394.18</v>
      </c>
      <c r="M434" s="117"/>
      <c r="N434" s="119">
        <v>19748.47</v>
      </c>
      <c r="O434" s="119">
        <v>13364.36</v>
      </c>
      <c r="P434" s="119"/>
      <c r="Q434" s="119">
        <v>23799.759999999998</v>
      </c>
      <c r="R434" s="119">
        <v>22154.05</v>
      </c>
      <c r="S434" s="47"/>
    </row>
    <row r="435" spans="1:19" ht="9" customHeight="1" x14ac:dyDescent="0.2">
      <c r="A435" s="581"/>
      <c r="B435" s="581"/>
      <c r="C435" s="48" t="s">
        <v>4</v>
      </c>
      <c r="D435" s="49">
        <v>27</v>
      </c>
      <c r="E435" s="50">
        <v>25877009</v>
      </c>
      <c r="F435" s="50">
        <v>0</v>
      </c>
      <c r="G435" s="50">
        <v>0</v>
      </c>
      <c r="H435" s="50">
        <v>12361361</v>
      </c>
      <c r="I435" s="50">
        <v>0</v>
      </c>
      <c r="J435" s="51">
        <v>3186539</v>
      </c>
      <c r="K435" s="50">
        <v>38238370</v>
      </c>
      <c r="L435" s="73">
        <v>41424909</v>
      </c>
      <c r="M435" s="118"/>
      <c r="N435" s="120">
        <v>38238370</v>
      </c>
      <c r="O435" s="120">
        <v>25877009</v>
      </c>
      <c r="P435" s="120">
        <v>0</v>
      </c>
      <c r="Q435" s="120">
        <v>46082761</v>
      </c>
      <c r="R435" s="120">
        <v>42896222</v>
      </c>
      <c r="S435" s="47"/>
    </row>
    <row r="436" spans="1:19" ht="12.75" customHeight="1" x14ac:dyDescent="0.2">
      <c r="A436" s="581"/>
      <c r="B436" s="581"/>
      <c r="C436" s="53" t="s">
        <v>3</v>
      </c>
      <c r="D436" s="54">
        <v>28</v>
      </c>
      <c r="E436" s="55">
        <v>14774.8</v>
      </c>
      <c r="F436" s="55">
        <v>0</v>
      </c>
      <c r="G436" s="55">
        <v>0</v>
      </c>
      <c r="H436" s="55">
        <v>6384.11</v>
      </c>
      <c r="I436" s="55">
        <v>0</v>
      </c>
      <c r="J436" s="55">
        <v>1763.24</v>
      </c>
      <c r="K436" s="56">
        <v>21158.91</v>
      </c>
      <c r="L436" s="46">
        <v>22922.15</v>
      </c>
      <c r="M436" s="117"/>
      <c r="N436" s="119">
        <v>21158.91</v>
      </c>
      <c r="O436" s="119">
        <v>14774.8</v>
      </c>
      <c r="P436" s="119"/>
      <c r="Q436" s="119">
        <v>25581.61</v>
      </c>
      <c r="R436" s="119">
        <v>23818.37</v>
      </c>
      <c r="S436" s="47"/>
    </row>
    <row r="437" spans="1:19" ht="9" customHeight="1" x14ac:dyDescent="0.2">
      <c r="A437" s="581"/>
      <c r="B437" s="581"/>
      <c r="C437" s="48" t="s">
        <v>4</v>
      </c>
      <c r="D437" s="49">
        <v>34</v>
      </c>
      <c r="E437" s="50">
        <v>28608002</v>
      </c>
      <c r="F437" s="50">
        <v>0</v>
      </c>
      <c r="G437" s="50">
        <v>0</v>
      </c>
      <c r="H437" s="50">
        <v>12361361</v>
      </c>
      <c r="I437" s="50">
        <v>0</v>
      </c>
      <c r="J437" s="51">
        <v>3414109</v>
      </c>
      <c r="K437" s="50">
        <v>40969363</v>
      </c>
      <c r="L437" s="73">
        <v>44383471</v>
      </c>
      <c r="M437" s="118"/>
      <c r="N437" s="120">
        <v>40969363</v>
      </c>
      <c r="O437" s="120">
        <v>28608002</v>
      </c>
      <c r="P437" s="120">
        <v>0</v>
      </c>
      <c r="Q437" s="120">
        <v>49532904</v>
      </c>
      <c r="R437" s="120">
        <v>46118795</v>
      </c>
      <c r="S437" s="47"/>
    </row>
    <row r="438" spans="1:19" ht="12.75" customHeight="1" x14ac:dyDescent="0.2">
      <c r="A438" s="581"/>
      <c r="B438" s="581"/>
      <c r="C438" s="53" t="s">
        <v>3</v>
      </c>
      <c r="D438" s="54">
        <v>35</v>
      </c>
      <c r="E438" s="55">
        <v>15826.31</v>
      </c>
      <c r="F438" s="55">
        <v>0</v>
      </c>
      <c r="G438" s="55">
        <v>0</v>
      </c>
      <c r="H438" s="55">
        <v>6384.11</v>
      </c>
      <c r="I438" s="55">
        <v>0</v>
      </c>
      <c r="J438" s="55">
        <v>1850.87</v>
      </c>
      <c r="K438" s="56">
        <v>22210.42</v>
      </c>
      <c r="L438" s="46">
        <v>24061.29</v>
      </c>
      <c r="M438" s="117"/>
      <c r="N438" s="119">
        <v>22210.42</v>
      </c>
      <c r="O438" s="119">
        <v>15826.31</v>
      </c>
      <c r="P438" s="119"/>
      <c r="Q438" s="119">
        <v>26910.03</v>
      </c>
      <c r="R438" s="119">
        <v>25059.16</v>
      </c>
      <c r="S438" s="47"/>
    </row>
    <row r="439" spans="1:19" ht="9" customHeight="1" x14ac:dyDescent="0.2">
      <c r="A439" s="582"/>
      <c r="B439" s="582"/>
      <c r="C439" s="58" t="s">
        <v>4</v>
      </c>
      <c r="D439" s="59"/>
      <c r="E439" s="61">
        <v>30644009</v>
      </c>
      <c r="F439" s="61">
        <v>0</v>
      </c>
      <c r="G439" s="61">
        <v>0</v>
      </c>
      <c r="H439" s="61">
        <v>12361361</v>
      </c>
      <c r="I439" s="61">
        <v>0</v>
      </c>
      <c r="J439" s="60">
        <v>3583784</v>
      </c>
      <c r="K439" s="61">
        <v>43005370</v>
      </c>
      <c r="L439" s="73">
        <v>46589154</v>
      </c>
      <c r="M439" s="118"/>
      <c r="N439" s="120">
        <v>43005370</v>
      </c>
      <c r="O439" s="120">
        <v>30644009</v>
      </c>
      <c r="P439" s="120">
        <v>0</v>
      </c>
      <c r="Q439" s="120">
        <v>52105084</v>
      </c>
      <c r="R439" s="120">
        <v>48521300</v>
      </c>
      <c r="S439" s="47"/>
    </row>
    <row r="440" spans="1:19" ht="12.75" customHeight="1" x14ac:dyDescent="0.2">
      <c r="A440" s="492">
        <v>36312</v>
      </c>
      <c r="B440" s="492">
        <v>36707</v>
      </c>
      <c r="C440" s="42" t="s">
        <v>3</v>
      </c>
      <c r="D440" s="43">
        <v>0</v>
      </c>
      <c r="E440" s="44">
        <v>9010.11</v>
      </c>
      <c r="F440" s="44">
        <v>0</v>
      </c>
      <c r="G440" s="44">
        <v>0</v>
      </c>
      <c r="H440" s="44">
        <v>6384.11</v>
      </c>
      <c r="I440" s="44">
        <v>0</v>
      </c>
      <c r="J440" s="44">
        <v>1282.8499999999999</v>
      </c>
      <c r="K440" s="45">
        <v>15394.22</v>
      </c>
      <c r="L440" s="46">
        <v>16677.07</v>
      </c>
      <c r="M440" s="117"/>
      <c r="N440" s="119">
        <v>15394.22</v>
      </c>
      <c r="O440" s="119">
        <v>9010.11</v>
      </c>
      <c r="P440" s="119"/>
      <c r="Q440" s="119">
        <v>18298.89</v>
      </c>
      <c r="R440" s="119">
        <v>17016.04</v>
      </c>
      <c r="S440" s="47"/>
    </row>
    <row r="441" spans="1:19" ht="9" customHeight="1" x14ac:dyDescent="0.2">
      <c r="A441" s="525"/>
      <c r="B441" s="525"/>
      <c r="C441" s="48" t="s">
        <v>4</v>
      </c>
      <c r="D441" s="49">
        <v>2</v>
      </c>
      <c r="E441" s="50">
        <v>17446006</v>
      </c>
      <c r="F441" s="50">
        <v>0</v>
      </c>
      <c r="G441" s="50">
        <v>0</v>
      </c>
      <c r="H441" s="50">
        <v>12361361</v>
      </c>
      <c r="I441" s="50">
        <v>0</v>
      </c>
      <c r="J441" s="51">
        <v>2483944</v>
      </c>
      <c r="K441" s="50">
        <v>29807366</v>
      </c>
      <c r="L441" s="73">
        <v>32291310</v>
      </c>
      <c r="M441" s="118"/>
      <c r="N441" s="120">
        <v>29807366</v>
      </c>
      <c r="O441" s="120">
        <v>17446006</v>
      </c>
      <c r="P441" s="120">
        <v>0</v>
      </c>
      <c r="Q441" s="120">
        <v>35431592</v>
      </c>
      <c r="R441" s="120">
        <v>32947648</v>
      </c>
      <c r="S441" s="47"/>
    </row>
    <row r="442" spans="1:19" ht="12.75" customHeight="1" x14ac:dyDescent="0.2">
      <c r="A442" s="511">
        <v>36312</v>
      </c>
      <c r="B442" s="511">
        <v>36707</v>
      </c>
      <c r="C442" s="53" t="s">
        <v>3</v>
      </c>
      <c r="D442" s="54">
        <v>3</v>
      </c>
      <c r="E442" s="55">
        <v>9420.69</v>
      </c>
      <c r="F442" s="55">
        <v>0</v>
      </c>
      <c r="G442" s="55">
        <v>0</v>
      </c>
      <c r="H442" s="55">
        <v>6384.11</v>
      </c>
      <c r="I442" s="55">
        <v>0</v>
      </c>
      <c r="J442" s="55">
        <v>1317.07</v>
      </c>
      <c r="K442" s="56">
        <v>15804.8</v>
      </c>
      <c r="L442" s="46">
        <v>17121.87</v>
      </c>
      <c r="M442" s="117"/>
      <c r="N442" s="119">
        <v>15804.8</v>
      </c>
      <c r="O442" s="119">
        <v>9420.69</v>
      </c>
      <c r="P442" s="119"/>
      <c r="Q442" s="119">
        <v>18817.59</v>
      </c>
      <c r="R442" s="119">
        <v>17500.52</v>
      </c>
      <c r="S442" s="47"/>
    </row>
    <row r="443" spans="1:19" ht="9" customHeight="1" x14ac:dyDescent="0.2">
      <c r="A443" s="581"/>
      <c r="B443" s="581"/>
      <c r="C443" s="48" t="s">
        <v>4</v>
      </c>
      <c r="D443" s="49">
        <v>8</v>
      </c>
      <c r="E443" s="50">
        <v>18240999</v>
      </c>
      <c r="F443" s="50">
        <v>0</v>
      </c>
      <c r="G443" s="50">
        <v>0</v>
      </c>
      <c r="H443" s="50">
        <v>12361361</v>
      </c>
      <c r="I443" s="50">
        <v>0</v>
      </c>
      <c r="J443" s="51">
        <v>2550203</v>
      </c>
      <c r="K443" s="50">
        <v>30602360</v>
      </c>
      <c r="L443" s="73">
        <v>33152563</v>
      </c>
      <c r="M443" s="118"/>
      <c r="N443" s="120">
        <v>30602360</v>
      </c>
      <c r="O443" s="120">
        <v>18240999</v>
      </c>
      <c r="P443" s="120">
        <v>0</v>
      </c>
      <c r="Q443" s="120">
        <v>36435935</v>
      </c>
      <c r="R443" s="120">
        <v>33885732</v>
      </c>
      <c r="S443" s="47"/>
    </row>
    <row r="444" spans="1:19" ht="12.75" customHeight="1" x14ac:dyDescent="0.2">
      <c r="A444" s="581"/>
      <c r="B444" s="581"/>
      <c r="C444" s="53" t="s">
        <v>3</v>
      </c>
      <c r="D444" s="54">
        <v>9</v>
      </c>
      <c r="E444" s="55">
        <v>10705.64</v>
      </c>
      <c r="F444" s="55">
        <v>0</v>
      </c>
      <c r="G444" s="55">
        <v>0</v>
      </c>
      <c r="H444" s="55">
        <v>6384.11</v>
      </c>
      <c r="I444" s="55">
        <v>0</v>
      </c>
      <c r="J444" s="55">
        <v>1424.15</v>
      </c>
      <c r="K444" s="56">
        <v>17089.75</v>
      </c>
      <c r="L444" s="46">
        <v>18513.900000000001</v>
      </c>
      <c r="M444" s="117"/>
      <c r="N444" s="119">
        <v>17089.75</v>
      </c>
      <c r="O444" s="119">
        <v>10705.64</v>
      </c>
      <c r="P444" s="119"/>
      <c r="Q444" s="119">
        <v>20440.919999999998</v>
      </c>
      <c r="R444" s="119">
        <v>19016.77</v>
      </c>
      <c r="S444" s="47"/>
    </row>
    <row r="445" spans="1:19" ht="9" customHeight="1" x14ac:dyDescent="0.2">
      <c r="A445" s="581"/>
      <c r="B445" s="581"/>
      <c r="C445" s="48" t="s">
        <v>4</v>
      </c>
      <c r="D445" s="49">
        <v>14</v>
      </c>
      <c r="E445" s="50">
        <v>20729010</v>
      </c>
      <c r="F445" s="50">
        <v>0</v>
      </c>
      <c r="G445" s="50">
        <v>0</v>
      </c>
      <c r="H445" s="50">
        <v>12361361</v>
      </c>
      <c r="I445" s="50">
        <v>0</v>
      </c>
      <c r="J445" s="51">
        <v>2757539</v>
      </c>
      <c r="K445" s="50">
        <v>33090370</v>
      </c>
      <c r="L445" s="73">
        <v>35847909</v>
      </c>
      <c r="M445" s="118"/>
      <c r="N445" s="120">
        <v>33090370</v>
      </c>
      <c r="O445" s="120">
        <v>20729010</v>
      </c>
      <c r="P445" s="120">
        <v>0</v>
      </c>
      <c r="Q445" s="120">
        <v>39579140</v>
      </c>
      <c r="R445" s="120">
        <v>36821601</v>
      </c>
      <c r="S445" s="47"/>
    </row>
    <row r="446" spans="1:19" ht="12.75" customHeight="1" x14ac:dyDescent="0.2">
      <c r="A446" s="581"/>
      <c r="B446" s="581"/>
      <c r="C446" s="53" t="s">
        <v>3</v>
      </c>
      <c r="D446" s="54">
        <v>15</v>
      </c>
      <c r="E446" s="55">
        <v>12200.26</v>
      </c>
      <c r="F446" s="55">
        <v>0</v>
      </c>
      <c r="G446" s="55">
        <v>0</v>
      </c>
      <c r="H446" s="55">
        <v>6384.11</v>
      </c>
      <c r="I446" s="55">
        <v>0</v>
      </c>
      <c r="J446" s="55">
        <v>1548.7</v>
      </c>
      <c r="K446" s="56">
        <v>18584.37</v>
      </c>
      <c r="L446" s="46">
        <v>20133.07</v>
      </c>
      <c r="M446" s="117"/>
      <c r="N446" s="119">
        <v>18584.37</v>
      </c>
      <c r="O446" s="119">
        <v>12200.26</v>
      </c>
      <c r="P446" s="119"/>
      <c r="Q446" s="119">
        <v>22329.119999999999</v>
      </c>
      <c r="R446" s="119">
        <v>20780.419999999998</v>
      </c>
      <c r="S446" s="47"/>
    </row>
    <row r="447" spans="1:19" ht="9" customHeight="1" x14ac:dyDescent="0.2">
      <c r="A447" s="581"/>
      <c r="B447" s="581"/>
      <c r="C447" s="48" t="s">
        <v>4</v>
      </c>
      <c r="D447" s="49">
        <v>20</v>
      </c>
      <c r="E447" s="50">
        <v>23622997</v>
      </c>
      <c r="F447" s="50">
        <v>0</v>
      </c>
      <c r="G447" s="50">
        <v>0</v>
      </c>
      <c r="H447" s="50">
        <v>12361361</v>
      </c>
      <c r="I447" s="50">
        <v>0</v>
      </c>
      <c r="J447" s="51">
        <v>2998701</v>
      </c>
      <c r="K447" s="50">
        <v>35984358</v>
      </c>
      <c r="L447" s="73">
        <v>38983059</v>
      </c>
      <c r="M447" s="118"/>
      <c r="N447" s="120">
        <v>35984358</v>
      </c>
      <c r="O447" s="120">
        <v>23622997</v>
      </c>
      <c r="P447" s="120">
        <v>0</v>
      </c>
      <c r="Q447" s="120">
        <v>43235205</v>
      </c>
      <c r="R447" s="120">
        <v>40236504</v>
      </c>
      <c r="S447" s="47"/>
    </row>
    <row r="448" spans="1:19" ht="12.75" customHeight="1" x14ac:dyDescent="0.2">
      <c r="A448" s="581"/>
      <c r="B448" s="581"/>
      <c r="C448" s="53" t="s">
        <v>3</v>
      </c>
      <c r="D448" s="54">
        <v>21</v>
      </c>
      <c r="E448" s="55">
        <v>13655.64</v>
      </c>
      <c r="F448" s="55">
        <v>0</v>
      </c>
      <c r="G448" s="55">
        <v>0</v>
      </c>
      <c r="H448" s="55">
        <v>6384.11</v>
      </c>
      <c r="I448" s="55">
        <v>0</v>
      </c>
      <c r="J448" s="55">
        <v>1669.98</v>
      </c>
      <c r="K448" s="56">
        <v>20039.75</v>
      </c>
      <c r="L448" s="46">
        <v>21709.73</v>
      </c>
      <c r="M448" s="117"/>
      <c r="N448" s="119">
        <v>20039.75</v>
      </c>
      <c r="O448" s="119">
        <v>13655.64</v>
      </c>
      <c r="P448" s="119"/>
      <c r="Q448" s="119">
        <v>24167.75</v>
      </c>
      <c r="R448" s="119">
        <v>22497.77</v>
      </c>
      <c r="S448" s="47"/>
    </row>
    <row r="449" spans="1:19" ht="9" customHeight="1" x14ac:dyDescent="0.2">
      <c r="A449" s="581"/>
      <c r="B449" s="581"/>
      <c r="C449" s="48" t="s">
        <v>4</v>
      </c>
      <c r="D449" s="49">
        <v>27</v>
      </c>
      <c r="E449" s="50">
        <v>26441006</v>
      </c>
      <c r="F449" s="50">
        <v>0</v>
      </c>
      <c r="G449" s="50">
        <v>0</v>
      </c>
      <c r="H449" s="50">
        <v>12361361</v>
      </c>
      <c r="I449" s="50">
        <v>0</v>
      </c>
      <c r="J449" s="51">
        <v>3233532</v>
      </c>
      <c r="K449" s="50">
        <v>38802367</v>
      </c>
      <c r="L449" s="73">
        <v>42035899</v>
      </c>
      <c r="M449" s="118"/>
      <c r="N449" s="120">
        <v>38802367</v>
      </c>
      <c r="O449" s="120">
        <v>26441006</v>
      </c>
      <c r="P449" s="120">
        <v>0</v>
      </c>
      <c r="Q449" s="120">
        <v>46795289</v>
      </c>
      <c r="R449" s="120">
        <v>43561757</v>
      </c>
      <c r="S449" s="47"/>
    </row>
    <row r="450" spans="1:19" ht="12.75" customHeight="1" x14ac:dyDescent="0.2">
      <c r="A450" s="581"/>
      <c r="B450" s="581"/>
      <c r="C450" s="53" t="s">
        <v>3</v>
      </c>
      <c r="D450" s="54">
        <v>28</v>
      </c>
      <c r="E450" s="55">
        <v>15084.67</v>
      </c>
      <c r="F450" s="55">
        <v>0</v>
      </c>
      <c r="G450" s="55">
        <v>0</v>
      </c>
      <c r="H450" s="55">
        <v>6384.11</v>
      </c>
      <c r="I450" s="55">
        <v>0</v>
      </c>
      <c r="J450" s="55">
        <v>1789.07</v>
      </c>
      <c r="K450" s="56">
        <v>21468.78</v>
      </c>
      <c r="L450" s="46">
        <v>23257.85</v>
      </c>
      <c r="M450" s="117"/>
      <c r="N450" s="119">
        <v>21468.78</v>
      </c>
      <c r="O450" s="119">
        <v>15084.67</v>
      </c>
      <c r="P450" s="119"/>
      <c r="Q450" s="119">
        <v>25973.09</v>
      </c>
      <c r="R450" s="119">
        <v>24184.02</v>
      </c>
      <c r="S450" s="47"/>
    </row>
    <row r="451" spans="1:19" ht="9" customHeight="1" x14ac:dyDescent="0.2">
      <c r="A451" s="581"/>
      <c r="B451" s="581"/>
      <c r="C451" s="48" t="s">
        <v>4</v>
      </c>
      <c r="D451" s="49">
        <v>34</v>
      </c>
      <c r="E451" s="50">
        <v>29207994</v>
      </c>
      <c r="F451" s="50">
        <v>0</v>
      </c>
      <c r="G451" s="50">
        <v>0</v>
      </c>
      <c r="H451" s="50">
        <v>12361361</v>
      </c>
      <c r="I451" s="50">
        <v>0</v>
      </c>
      <c r="J451" s="51">
        <v>3464123</v>
      </c>
      <c r="K451" s="50">
        <v>41569355</v>
      </c>
      <c r="L451" s="73">
        <v>45033477</v>
      </c>
      <c r="M451" s="118"/>
      <c r="N451" s="120">
        <v>41569355</v>
      </c>
      <c r="O451" s="120">
        <v>29207994</v>
      </c>
      <c r="P451" s="120">
        <v>0</v>
      </c>
      <c r="Q451" s="120">
        <v>50290915</v>
      </c>
      <c r="R451" s="120">
        <v>46826792</v>
      </c>
      <c r="S451" s="47"/>
    </row>
    <row r="452" spans="1:19" ht="12.75" customHeight="1" x14ac:dyDescent="0.2">
      <c r="A452" s="581"/>
      <c r="B452" s="581"/>
      <c r="C452" s="53" t="s">
        <v>3</v>
      </c>
      <c r="D452" s="54">
        <v>35</v>
      </c>
      <c r="E452" s="55">
        <v>16154.77</v>
      </c>
      <c r="F452" s="55">
        <v>0</v>
      </c>
      <c r="G452" s="55">
        <v>0</v>
      </c>
      <c r="H452" s="55">
        <v>6384.11</v>
      </c>
      <c r="I452" s="55">
        <v>0</v>
      </c>
      <c r="J452" s="55">
        <v>1878.24</v>
      </c>
      <c r="K452" s="56">
        <v>22538.880000000001</v>
      </c>
      <c r="L452" s="46">
        <v>24417.119999999999</v>
      </c>
      <c r="M452" s="117"/>
      <c r="N452" s="119">
        <v>22538.880000000001</v>
      </c>
      <c r="O452" s="119">
        <v>16154.77</v>
      </c>
      <c r="P452" s="119"/>
      <c r="Q452" s="119">
        <v>27324.98</v>
      </c>
      <c r="R452" s="119">
        <v>25446.74</v>
      </c>
      <c r="S452" s="47"/>
    </row>
    <row r="453" spans="1:19" ht="9" customHeight="1" x14ac:dyDescent="0.2">
      <c r="A453" s="582"/>
      <c r="B453" s="582"/>
      <c r="C453" s="58" t="s">
        <v>4</v>
      </c>
      <c r="D453" s="59"/>
      <c r="E453" s="61">
        <v>31279997</v>
      </c>
      <c r="F453" s="61">
        <v>0</v>
      </c>
      <c r="G453" s="61">
        <v>0</v>
      </c>
      <c r="H453" s="61">
        <v>12361361</v>
      </c>
      <c r="I453" s="61">
        <v>0</v>
      </c>
      <c r="J453" s="60">
        <v>3636780</v>
      </c>
      <c r="K453" s="61">
        <v>43641357</v>
      </c>
      <c r="L453" s="73">
        <v>47278137</v>
      </c>
      <c r="M453" s="118"/>
      <c r="N453" s="120">
        <v>43641357</v>
      </c>
      <c r="O453" s="120">
        <v>31279997</v>
      </c>
      <c r="P453" s="120">
        <v>0</v>
      </c>
      <c r="Q453" s="120">
        <v>52908539</v>
      </c>
      <c r="R453" s="120">
        <v>49271759</v>
      </c>
      <c r="S453" s="47"/>
    </row>
    <row r="454" spans="1:19" ht="12.75" customHeight="1" x14ac:dyDescent="0.2">
      <c r="A454" s="492">
        <v>36708</v>
      </c>
      <c r="B454" s="492">
        <v>36769</v>
      </c>
      <c r="C454" s="42" t="s">
        <v>3</v>
      </c>
      <c r="D454" s="43">
        <v>0</v>
      </c>
      <c r="E454" s="44">
        <v>9196.0300000000007</v>
      </c>
      <c r="F454" s="44">
        <v>0</v>
      </c>
      <c r="G454" s="44">
        <v>0</v>
      </c>
      <c r="H454" s="44">
        <v>6384.11</v>
      </c>
      <c r="I454" s="44">
        <v>0</v>
      </c>
      <c r="J454" s="44">
        <v>1298.3499999999999</v>
      </c>
      <c r="K454" s="45">
        <v>15580.14</v>
      </c>
      <c r="L454" s="46">
        <v>16878.490000000002</v>
      </c>
      <c r="M454" s="117"/>
      <c r="N454" s="119">
        <v>15580.14</v>
      </c>
      <c r="O454" s="119">
        <v>9196.0300000000007</v>
      </c>
      <c r="P454" s="119"/>
      <c r="Q454" s="119">
        <v>18533.78</v>
      </c>
      <c r="R454" s="119">
        <v>17235.43</v>
      </c>
      <c r="S454" s="47"/>
    </row>
    <row r="455" spans="1:19" ht="9" customHeight="1" x14ac:dyDescent="0.2">
      <c r="A455" s="525"/>
      <c r="B455" s="525"/>
      <c r="C455" s="48" t="s">
        <v>4</v>
      </c>
      <c r="D455" s="49">
        <v>2</v>
      </c>
      <c r="E455" s="50">
        <v>17805997</v>
      </c>
      <c r="F455" s="50">
        <v>0</v>
      </c>
      <c r="G455" s="50">
        <v>0</v>
      </c>
      <c r="H455" s="50">
        <v>12361361</v>
      </c>
      <c r="I455" s="50">
        <v>0</v>
      </c>
      <c r="J455" s="51">
        <v>2513956</v>
      </c>
      <c r="K455" s="50">
        <v>30167358</v>
      </c>
      <c r="L455" s="73">
        <v>32681314</v>
      </c>
      <c r="M455" s="118"/>
      <c r="N455" s="120">
        <v>30167358</v>
      </c>
      <c r="O455" s="120">
        <v>17805997</v>
      </c>
      <c r="P455" s="120">
        <v>0</v>
      </c>
      <c r="Q455" s="120">
        <v>35886402</v>
      </c>
      <c r="R455" s="120">
        <v>33372446</v>
      </c>
      <c r="S455" s="47"/>
    </row>
    <row r="456" spans="1:19" ht="12.75" customHeight="1" x14ac:dyDescent="0.2">
      <c r="A456" s="511">
        <v>36708</v>
      </c>
      <c r="B456" s="511">
        <v>36769</v>
      </c>
      <c r="C456" s="53" t="s">
        <v>3</v>
      </c>
      <c r="D456" s="54">
        <v>3</v>
      </c>
      <c r="E456" s="55">
        <v>9612.81</v>
      </c>
      <c r="F456" s="55">
        <v>0</v>
      </c>
      <c r="G456" s="55">
        <v>0</v>
      </c>
      <c r="H456" s="55">
        <v>6384.11</v>
      </c>
      <c r="I456" s="55">
        <v>0</v>
      </c>
      <c r="J456" s="55">
        <v>1333.08</v>
      </c>
      <c r="K456" s="56">
        <v>15996.92</v>
      </c>
      <c r="L456" s="46">
        <v>17330</v>
      </c>
      <c r="M456" s="117"/>
      <c r="N456" s="119">
        <v>15996.92</v>
      </c>
      <c r="O456" s="119">
        <v>9612.81</v>
      </c>
      <c r="P456" s="119"/>
      <c r="Q456" s="119">
        <v>19060.310000000001</v>
      </c>
      <c r="R456" s="119">
        <v>17727.23</v>
      </c>
      <c r="S456" s="47"/>
    </row>
    <row r="457" spans="1:19" ht="9" customHeight="1" x14ac:dyDescent="0.2">
      <c r="A457" s="581"/>
      <c r="B457" s="581"/>
      <c r="C457" s="48" t="s">
        <v>4</v>
      </c>
      <c r="D457" s="49">
        <v>8</v>
      </c>
      <c r="E457" s="50">
        <v>18612996</v>
      </c>
      <c r="F457" s="50">
        <v>0</v>
      </c>
      <c r="G457" s="50">
        <v>0</v>
      </c>
      <c r="H457" s="50">
        <v>12361361</v>
      </c>
      <c r="I457" s="50">
        <v>0</v>
      </c>
      <c r="J457" s="51">
        <v>2581203</v>
      </c>
      <c r="K457" s="50">
        <v>30974356</v>
      </c>
      <c r="L457" s="73">
        <v>33555559</v>
      </c>
      <c r="M457" s="118"/>
      <c r="N457" s="120">
        <v>30974356</v>
      </c>
      <c r="O457" s="120">
        <v>18612996</v>
      </c>
      <c r="P457" s="120">
        <v>0</v>
      </c>
      <c r="Q457" s="120">
        <v>36905906</v>
      </c>
      <c r="R457" s="120">
        <v>34324704</v>
      </c>
      <c r="S457" s="47"/>
    </row>
    <row r="458" spans="1:19" ht="12.75" customHeight="1" x14ac:dyDescent="0.2">
      <c r="A458" s="581"/>
      <c r="B458" s="581"/>
      <c r="C458" s="53" t="s">
        <v>3</v>
      </c>
      <c r="D458" s="54">
        <v>9</v>
      </c>
      <c r="E458" s="55">
        <v>10910.15</v>
      </c>
      <c r="F458" s="55">
        <v>0</v>
      </c>
      <c r="G458" s="55">
        <v>0</v>
      </c>
      <c r="H458" s="55">
        <v>6384.11</v>
      </c>
      <c r="I458" s="55">
        <v>0</v>
      </c>
      <c r="J458" s="55">
        <v>1441.19</v>
      </c>
      <c r="K458" s="56">
        <v>17294.259999999998</v>
      </c>
      <c r="L458" s="46">
        <v>18735.45</v>
      </c>
      <c r="M458" s="117"/>
      <c r="N458" s="119">
        <v>17294.259999999998</v>
      </c>
      <c r="O458" s="119">
        <v>10910.15</v>
      </c>
      <c r="P458" s="119"/>
      <c r="Q458" s="119">
        <v>20699.28</v>
      </c>
      <c r="R458" s="119">
        <v>19258.09</v>
      </c>
      <c r="S458" s="47"/>
    </row>
    <row r="459" spans="1:19" ht="9" customHeight="1" x14ac:dyDescent="0.2">
      <c r="A459" s="581"/>
      <c r="B459" s="581"/>
      <c r="C459" s="48" t="s">
        <v>4</v>
      </c>
      <c r="D459" s="49">
        <v>14</v>
      </c>
      <c r="E459" s="50">
        <v>21124996</v>
      </c>
      <c r="F459" s="50">
        <v>0</v>
      </c>
      <c r="G459" s="50">
        <v>0</v>
      </c>
      <c r="H459" s="50">
        <v>12361361</v>
      </c>
      <c r="I459" s="50">
        <v>0</v>
      </c>
      <c r="J459" s="51">
        <v>2790533</v>
      </c>
      <c r="K459" s="50">
        <v>33486357</v>
      </c>
      <c r="L459" s="73">
        <v>36276890</v>
      </c>
      <c r="M459" s="118"/>
      <c r="N459" s="120">
        <v>33486357</v>
      </c>
      <c r="O459" s="120">
        <v>21124996</v>
      </c>
      <c r="P459" s="120">
        <v>0</v>
      </c>
      <c r="Q459" s="120">
        <v>40079395</v>
      </c>
      <c r="R459" s="120">
        <v>37288862</v>
      </c>
      <c r="S459" s="47"/>
    </row>
    <row r="460" spans="1:19" ht="12.75" customHeight="1" x14ac:dyDescent="0.2">
      <c r="A460" s="581"/>
      <c r="B460" s="581"/>
      <c r="C460" s="53" t="s">
        <v>3</v>
      </c>
      <c r="D460" s="54">
        <v>15</v>
      </c>
      <c r="E460" s="55">
        <v>12423.37</v>
      </c>
      <c r="F460" s="55">
        <v>0</v>
      </c>
      <c r="G460" s="55">
        <v>0</v>
      </c>
      <c r="H460" s="55">
        <v>6384.11</v>
      </c>
      <c r="I460" s="55">
        <v>0</v>
      </c>
      <c r="J460" s="55">
        <v>1567.29</v>
      </c>
      <c r="K460" s="56">
        <v>18807.48</v>
      </c>
      <c r="L460" s="46">
        <v>20374.77</v>
      </c>
      <c r="M460" s="117"/>
      <c r="N460" s="119">
        <v>18807.48</v>
      </c>
      <c r="O460" s="119">
        <v>12423.37</v>
      </c>
      <c r="P460" s="119"/>
      <c r="Q460" s="119">
        <v>22610.98</v>
      </c>
      <c r="R460" s="119">
        <v>21043.69</v>
      </c>
      <c r="S460" s="47"/>
    </row>
    <row r="461" spans="1:19" ht="9" customHeight="1" x14ac:dyDescent="0.2">
      <c r="A461" s="581"/>
      <c r="B461" s="581"/>
      <c r="C461" s="48" t="s">
        <v>4</v>
      </c>
      <c r="D461" s="49">
        <v>20</v>
      </c>
      <c r="E461" s="50">
        <v>24054999</v>
      </c>
      <c r="F461" s="50">
        <v>0</v>
      </c>
      <c r="G461" s="50">
        <v>0</v>
      </c>
      <c r="H461" s="50">
        <v>12361361</v>
      </c>
      <c r="I461" s="50">
        <v>0</v>
      </c>
      <c r="J461" s="51">
        <v>3034697</v>
      </c>
      <c r="K461" s="50">
        <v>36416359</v>
      </c>
      <c r="L461" s="73">
        <v>39451056</v>
      </c>
      <c r="M461" s="118"/>
      <c r="N461" s="120">
        <v>36416359</v>
      </c>
      <c r="O461" s="120">
        <v>24054999</v>
      </c>
      <c r="P461" s="120">
        <v>0</v>
      </c>
      <c r="Q461" s="120">
        <v>43780962</v>
      </c>
      <c r="R461" s="120">
        <v>40746266</v>
      </c>
      <c r="S461" s="47"/>
    </row>
    <row r="462" spans="1:19" ht="12.75" customHeight="1" x14ac:dyDescent="0.2">
      <c r="A462" s="581"/>
      <c r="B462" s="581"/>
      <c r="C462" s="53" t="s">
        <v>3</v>
      </c>
      <c r="D462" s="54">
        <v>21</v>
      </c>
      <c r="E462" s="55">
        <v>13897.34</v>
      </c>
      <c r="F462" s="55">
        <v>0</v>
      </c>
      <c r="G462" s="55">
        <v>0</v>
      </c>
      <c r="H462" s="55">
        <v>6384.11</v>
      </c>
      <c r="I462" s="55">
        <v>0</v>
      </c>
      <c r="J462" s="55">
        <v>1690.12</v>
      </c>
      <c r="K462" s="56">
        <v>20281.45</v>
      </c>
      <c r="L462" s="46">
        <v>21971.57</v>
      </c>
      <c r="M462" s="117"/>
      <c r="N462" s="119">
        <v>20281.45</v>
      </c>
      <c r="O462" s="119">
        <v>13897.34</v>
      </c>
      <c r="P462" s="119"/>
      <c r="Q462" s="119">
        <v>24473.09</v>
      </c>
      <c r="R462" s="119">
        <v>22782.97</v>
      </c>
      <c r="S462" s="47"/>
    </row>
    <row r="463" spans="1:19" ht="9" customHeight="1" x14ac:dyDescent="0.2">
      <c r="A463" s="581"/>
      <c r="B463" s="581"/>
      <c r="C463" s="48" t="s">
        <v>4</v>
      </c>
      <c r="D463" s="49">
        <v>27</v>
      </c>
      <c r="E463" s="50">
        <v>26909003</v>
      </c>
      <c r="F463" s="50">
        <v>0</v>
      </c>
      <c r="G463" s="50">
        <v>0</v>
      </c>
      <c r="H463" s="50">
        <v>12361361</v>
      </c>
      <c r="I463" s="50">
        <v>0</v>
      </c>
      <c r="J463" s="51">
        <v>3272529</v>
      </c>
      <c r="K463" s="50">
        <v>39270363</v>
      </c>
      <c r="L463" s="73">
        <v>42542892</v>
      </c>
      <c r="M463" s="118"/>
      <c r="N463" s="120">
        <v>39270363</v>
      </c>
      <c r="O463" s="120">
        <v>26909003</v>
      </c>
      <c r="P463" s="120">
        <v>0</v>
      </c>
      <c r="Q463" s="120">
        <v>47386510</v>
      </c>
      <c r="R463" s="120">
        <v>44113981</v>
      </c>
      <c r="S463" s="47"/>
    </row>
    <row r="464" spans="1:19" ht="12.75" customHeight="1" x14ac:dyDescent="0.2">
      <c r="A464" s="581"/>
      <c r="B464" s="581"/>
      <c r="C464" s="53" t="s">
        <v>3</v>
      </c>
      <c r="D464" s="54">
        <v>28</v>
      </c>
      <c r="E464" s="55">
        <v>15344.97</v>
      </c>
      <c r="F464" s="55">
        <v>0</v>
      </c>
      <c r="G464" s="55">
        <v>0</v>
      </c>
      <c r="H464" s="55">
        <v>6384.11</v>
      </c>
      <c r="I464" s="55">
        <v>0</v>
      </c>
      <c r="J464" s="55">
        <v>1810.76</v>
      </c>
      <c r="K464" s="56">
        <v>21729.08</v>
      </c>
      <c r="L464" s="46">
        <v>23539.84</v>
      </c>
      <c r="M464" s="117"/>
      <c r="N464" s="119">
        <v>21729.08</v>
      </c>
      <c r="O464" s="119">
        <v>15344.97</v>
      </c>
      <c r="P464" s="119"/>
      <c r="Q464" s="119">
        <v>26301.93</v>
      </c>
      <c r="R464" s="119">
        <v>24491.17</v>
      </c>
      <c r="S464" s="47"/>
    </row>
    <row r="465" spans="1:19" ht="9" customHeight="1" x14ac:dyDescent="0.2">
      <c r="A465" s="581"/>
      <c r="B465" s="581"/>
      <c r="C465" s="48" t="s">
        <v>4</v>
      </c>
      <c r="D465" s="49">
        <v>34</v>
      </c>
      <c r="E465" s="50">
        <v>29712005</v>
      </c>
      <c r="F465" s="50">
        <v>0</v>
      </c>
      <c r="G465" s="50">
        <v>0</v>
      </c>
      <c r="H465" s="50">
        <v>12361361</v>
      </c>
      <c r="I465" s="50">
        <v>0</v>
      </c>
      <c r="J465" s="51">
        <v>3506120</v>
      </c>
      <c r="K465" s="50">
        <v>42073366</v>
      </c>
      <c r="L465" s="73">
        <v>45579486</v>
      </c>
      <c r="M465" s="118"/>
      <c r="N465" s="120">
        <v>42073366</v>
      </c>
      <c r="O465" s="120">
        <v>29712005</v>
      </c>
      <c r="P465" s="120">
        <v>0</v>
      </c>
      <c r="Q465" s="120">
        <v>50927638</v>
      </c>
      <c r="R465" s="120">
        <v>47421518</v>
      </c>
      <c r="S465" s="47"/>
    </row>
    <row r="466" spans="1:19" ht="12.75" customHeight="1" x14ac:dyDescent="0.2">
      <c r="A466" s="581"/>
      <c r="B466" s="581"/>
      <c r="C466" s="53" t="s">
        <v>3</v>
      </c>
      <c r="D466" s="54">
        <v>35</v>
      </c>
      <c r="E466" s="55">
        <v>16427.46</v>
      </c>
      <c r="F466" s="55">
        <v>0</v>
      </c>
      <c r="G466" s="55">
        <v>0</v>
      </c>
      <c r="H466" s="55">
        <v>6384.11</v>
      </c>
      <c r="I466" s="55">
        <v>0</v>
      </c>
      <c r="J466" s="55">
        <v>1900.96</v>
      </c>
      <c r="K466" s="56">
        <v>22811.57</v>
      </c>
      <c r="L466" s="46">
        <v>24712.53</v>
      </c>
      <c r="M466" s="117"/>
      <c r="N466" s="119">
        <v>22811.57</v>
      </c>
      <c r="O466" s="119">
        <v>16427.46</v>
      </c>
      <c r="P466" s="119"/>
      <c r="Q466" s="119">
        <v>27669.47</v>
      </c>
      <c r="R466" s="119">
        <v>25768.51</v>
      </c>
      <c r="S466" s="47"/>
    </row>
    <row r="467" spans="1:19" ht="9" customHeight="1" x14ac:dyDescent="0.2">
      <c r="A467" s="582"/>
      <c r="B467" s="582"/>
      <c r="C467" s="58" t="s">
        <v>4</v>
      </c>
      <c r="D467" s="59"/>
      <c r="E467" s="61">
        <v>31807998</v>
      </c>
      <c r="F467" s="61">
        <v>0</v>
      </c>
      <c r="G467" s="61">
        <v>0</v>
      </c>
      <c r="H467" s="61">
        <v>12361361</v>
      </c>
      <c r="I467" s="61">
        <v>0</v>
      </c>
      <c r="J467" s="60">
        <v>3680772</v>
      </c>
      <c r="K467" s="61">
        <v>44169359</v>
      </c>
      <c r="L467" s="73">
        <v>47850130</v>
      </c>
      <c r="M467" s="118"/>
      <c r="N467" s="120">
        <v>44169359</v>
      </c>
      <c r="O467" s="120">
        <v>31807998</v>
      </c>
      <c r="P467" s="120">
        <v>0</v>
      </c>
      <c r="Q467" s="120">
        <v>53575565</v>
      </c>
      <c r="R467" s="120">
        <v>49894793</v>
      </c>
      <c r="S467" s="47"/>
    </row>
    <row r="468" spans="1:19" ht="12.75" customHeight="1" x14ac:dyDescent="0.2">
      <c r="A468" s="492">
        <v>36770</v>
      </c>
      <c r="B468" s="492">
        <v>36891</v>
      </c>
      <c r="C468" s="42" t="s">
        <v>3</v>
      </c>
      <c r="D468" s="43">
        <v>0</v>
      </c>
      <c r="E468" s="44">
        <v>9196.0300000000007</v>
      </c>
      <c r="F468" s="44">
        <v>0</v>
      </c>
      <c r="G468" s="44">
        <v>0</v>
      </c>
      <c r="H468" s="44">
        <v>6384.11</v>
      </c>
      <c r="I468" s="44">
        <v>0</v>
      </c>
      <c r="J468" s="44">
        <v>1298.3499999999999</v>
      </c>
      <c r="K468" s="45">
        <v>15580.14</v>
      </c>
      <c r="L468" s="46">
        <v>16878.490000000002</v>
      </c>
      <c r="M468" s="117"/>
      <c r="N468" s="119">
        <v>15580.14</v>
      </c>
      <c r="O468" s="119">
        <v>9196.0300000000007</v>
      </c>
      <c r="P468" s="119"/>
      <c r="Q468" s="119">
        <v>18533.78</v>
      </c>
      <c r="R468" s="119">
        <v>17235.43</v>
      </c>
      <c r="S468" s="47"/>
    </row>
    <row r="469" spans="1:19" ht="9" customHeight="1" x14ac:dyDescent="0.2">
      <c r="A469" s="525"/>
      <c r="B469" s="525"/>
      <c r="C469" s="48" t="s">
        <v>4</v>
      </c>
      <c r="D469" s="49">
        <v>2</v>
      </c>
      <c r="E469" s="50">
        <v>17805997</v>
      </c>
      <c r="F469" s="50">
        <v>0</v>
      </c>
      <c r="G469" s="50">
        <v>0</v>
      </c>
      <c r="H469" s="50">
        <v>12361361</v>
      </c>
      <c r="I469" s="50">
        <v>0</v>
      </c>
      <c r="J469" s="51">
        <v>2513956</v>
      </c>
      <c r="K469" s="50">
        <v>30167358</v>
      </c>
      <c r="L469" s="73">
        <v>32681314</v>
      </c>
      <c r="M469" s="118"/>
      <c r="N469" s="120">
        <v>30167358</v>
      </c>
      <c r="O469" s="120">
        <v>17805997</v>
      </c>
      <c r="P469" s="120">
        <v>0</v>
      </c>
      <c r="Q469" s="120">
        <v>35886402</v>
      </c>
      <c r="R469" s="120">
        <v>33372446</v>
      </c>
      <c r="S469" s="47"/>
    </row>
    <row r="470" spans="1:19" ht="12.75" customHeight="1" x14ac:dyDescent="0.2">
      <c r="A470" s="511">
        <v>36770</v>
      </c>
      <c r="B470" s="511">
        <v>36891</v>
      </c>
      <c r="C470" s="53" t="s">
        <v>3</v>
      </c>
      <c r="D470" s="54">
        <v>3</v>
      </c>
      <c r="E470" s="55">
        <v>9612.81</v>
      </c>
      <c r="F470" s="55">
        <v>0</v>
      </c>
      <c r="G470" s="55">
        <v>0</v>
      </c>
      <c r="H470" s="55">
        <v>6384.11</v>
      </c>
      <c r="I470" s="55">
        <v>0</v>
      </c>
      <c r="J470" s="55">
        <v>1333.08</v>
      </c>
      <c r="K470" s="56">
        <v>15996.92</v>
      </c>
      <c r="L470" s="46">
        <v>17330</v>
      </c>
      <c r="M470" s="117"/>
      <c r="N470" s="119">
        <v>15996.92</v>
      </c>
      <c r="O470" s="119">
        <v>9612.81</v>
      </c>
      <c r="P470" s="119"/>
      <c r="Q470" s="119">
        <v>19060.310000000001</v>
      </c>
      <c r="R470" s="119">
        <v>17727.23</v>
      </c>
      <c r="S470" s="47"/>
    </row>
    <row r="471" spans="1:19" ht="9" customHeight="1" x14ac:dyDescent="0.2">
      <c r="A471" s="581"/>
      <c r="B471" s="581"/>
      <c r="C471" s="48" t="s">
        <v>4</v>
      </c>
      <c r="D471" s="49">
        <v>8</v>
      </c>
      <c r="E471" s="50">
        <v>18612996</v>
      </c>
      <c r="F471" s="50">
        <v>0</v>
      </c>
      <c r="G471" s="50">
        <v>0</v>
      </c>
      <c r="H471" s="50">
        <v>12361361</v>
      </c>
      <c r="I471" s="50">
        <v>0</v>
      </c>
      <c r="J471" s="51">
        <v>2581203</v>
      </c>
      <c r="K471" s="50">
        <v>30974356</v>
      </c>
      <c r="L471" s="73">
        <v>33555559</v>
      </c>
      <c r="M471" s="118"/>
      <c r="N471" s="120">
        <v>30974356</v>
      </c>
      <c r="O471" s="120">
        <v>18612996</v>
      </c>
      <c r="P471" s="120">
        <v>0</v>
      </c>
      <c r="Q471" s="120">
        <v>36905906</v>
      </c>
      <c r="R471" s="120">
        <v>34324704</v>
      </c>
      <c r="S471" s="47"/>
    </row>
    <row r="472" spans="1:19" ht="12.75" customHeight="1" x14ac:dyDescent="0.2">
      <c r="A472" s="581"/>
      <c r="B472" s="581"/>
      <c r="C472" s="53" t="s">
        <v>3</v>
      </c>
      <c r="D472" s="54">
        <v>9</v>
      </c>
      <c r="E472" s="55">
        <v>10910.15</v>
      </c>
      <c r="F472" s="55">
        <v>0</v>
      </c>
      <c r="G472" s="55">
        <v>0</v>
      </c>
      <c r="H472" s="55">
        <v>6384.11</v>
      </c>
      <c r="I472" s="55">
        <v>0</v>
      </c>
      <c r="J472" s="55">
        <v>1441.19</v>
      </c>
      <c r="K472" s="56">
        <v>17294.259999999998</v>
      </c>
      <c r="L472" s="46">
        <v>18735.45</v>
      </c>
      <c r="M472" s="117"/>
      <c r="N472" s="119">
        <v>17294.259999999998</v>
      </c>
      <c r="O472" s="119">
        <v>10910.15</v>
      </c>
      <c r="P472" s="119"/>
      <c r="Q472" s="119">
        <v>20699.28</v>
      </c>
      <c r="R472" s="119">
        <v>19258.09</v>
      </c>
      <c r="S472" s="47"/>
    </row>
    <row r="473" spans="1:19" ht="9" customHeight="1" x14ac:dyDescent="0.2">
      <c r="A473" s="581"/>
      <c r="B473" s="581"/>
      <c r="C473" s="48" t="s">
        <v>4</v>
      </c>
      <c r="D473" s="49">
        <v>14</v>
      </c>
      <c r="E473" s="50">
        <v>21124996</v>
      </c>
      <c r="F473" s="50">
        <v>0</v>
      </c>
      <c r="G473" s="50">
        <v>0</v>
      </c>
      <c r="H473" s="50">
        <v>12361361</v>
      </c>
      <c r="I473" s="50">
        <v>0</v>
      </c>
      <c r="J473" s="51">
        <v>2790533</v>
      </c>
      <c r="K473" s="50">
        <v>33486357</v>
      </c>
      <c r="L473" s="73">
        <v>36276890</v>
      </c>
      <c r="M473" s="118"/>
      <c r="N473" s="120">
        <v>33486357</v>
      </c>
      <c r="O473" s="120">
        <v>21124996</v>
      </c>
      <c r="P473" s="120">
        <v>0</v>
      </c>
      <c r="Q473" s="120">
        <v>40079395</v>
      </c>
      <c r="R473" s="120">
        <v>37288862</v>
      </c>
      <c r="S473" s="47"/>
    </row>
    <row r="474" spans="1:19" ht="12.75" customHeight="1" x14ac:dyDescent="0.2">
      <c r="A474" s="581"/>
      <c r="B474" s="581"/>
      <c r="C474" s="53" t="s">
        <v>3</v>
      </c>
      <c r="D474" s="54">
        <v>15</v>
      </c>
      <c r="E474" s="55">
        <v>12423.37</v>
      </c>
      <c r="F474" s="55">
        <v>0</v>
      </c>
      <c r="G474" s="55">
        <v>0</v>
      </c>
      <c r="H474" s="55">
        <v>6384.11</v>
      </c>
      <c r="I474" s="55">
        <v>0</v>
      </c>
      <c r="J474" s="55">
        <v>1567.29</v>
      </c>
      <c r="K474" s="56">
        <v>18807.48</v>
      </c>
      <c r="L474" s="46">
        <v>20374.77</v>
      </c>
      <c r="M474" s="117"/>
      <c r="N474" s="119">
        <v>18807.48</v>
      </c>
      <c r="O474" s="119">
        <v>12423.37</v>
      </c>
      <c r="P474" s="119"/>
      <c r="Q474" s="119">
        <v>22610.98</v>
      </c>
      <c r="R474" s="119">
        <v>21043.69</v>
      </c>
      <c r="S474" s="47"/>
    </row>
    <row r="475" spans="1:19" ht="9" customHeight="1" x14ac:dyDescent="0.2">
      <c r="A475" s="581"/>
      <c r="B475" s="581"/>
      <c r="C475" s="48" t="s">
        <v>4</v>
      </c>
      <c r="D475" s="49">
        <v>20</v>
      </c>
      <c r="E475" s="50">
        <v>24054999</v>
      </c>
      <c r="F475" s="50">
        <v>0</v>
      </c>
      <c r="G475" s="50">
        <v>0</v>
      </c>
      <c r="H475" s="50">
        <v>12361361</v>
      </c>
      <c r="I475" s="50">
        <v>0</v>
      </c>
      <c r="J475" s="51">
        <v>3034697</v>
      </c>
      <c r="K475" s="50">
        <v>36416359</v>
      </c>
      <c r="L475" s="73">
        <v>39451056</v>
      </c>
      <c r="M475" s="118"/>
      <c r="N475" s="120">
        <v>36416359</v>
      </c>
      <c r="O475" s="120">
        <v>24054999</v>
      </c>
      <c r="P475" s="120">
        <v>0</v>
      </c>
      <c r="Q475" s="120">
        <v>43780962</v>
      </c>
      <c r="R475" s="120">
        <v>40746266</v>
      </c>
      <c r="S475" s="47"/>
    </row>
    <row r="476" spans="1:19" ht="12.75" customHeight="1" x14ac:dyDescent="0.2">
      <c r="A476" s="581"/>
      <c r="B476" s="581"/>
      <c r="C476" s="53" t="s">
        <v>3</v>
      </c>
      <c r="D476" s="54">
        <v>21</v>
      </c>
      <c r="E476" s="55">
        <v>13897.34</v>
      </c>
      <c r="F476" s="55">
        <v>0</v>
      </c>
      <c r="G476" s="55">
        <v>0</v>
      </c>
      <c r="H476" s="55">
        <v>6384.11</v>
      </c>
      <c r="I476" s="55">
        <v>0</v>
      </c>
      <c r="J476" s="55">
        <v>1690.12</v>
      </c>
      <c r="K476" s="56">
        <v>20281.45</v>
      </c>
      <c r="L476" s="46">
        <v>21971.57</v>
      </c>
      <c r="M476" s="117"/>
      <c r="N476" s="119">
        <v>20281.45</v>
      </c>
      <c r="O476" s="119">
        <v>13897.34</v>
      </c>
      <c r="P476" s="119"/>
      <c r="Q476" s="119">
        <v>24473.09</v>
      </c>
      <c r="R476" s="119">
        <v>22782.97</v>
      </c>
      <c r="S476" s="47"/>
    </row>
    <row r="477" spans="1:19" ht="9" customHeight="1" x14ac:dyDescent="0.2">
      <c r="A477" s="581"/>
      <c r="B477" s="581"/>
      <c r="C477" s="48" t="s">
        <v>4</v>
      </c>
      <c r="D477" s="49">
        <v>27</v>
      </c>
      <c r="E477" s="50">
        <v>26909003</v>
      </c>
      <c r="F477" s="50">
        <v>0</v>
      </c>
      <c r="G477" s="50">
        <v>0</v>
      </c>
      <c r="H477" s="50">
        <v>12361361</v>
      </c>
      <c r="I477" s="50">
        <v>0</v>
      </c>
      <c r="J477" s="51">
        <v>3272529</v>
      </c>
      <c r="K477" s="50">
        <v>39270363</v>
      </c>
      <c r="L477" s="73">
        <v>42542892</v>
      </c>
      <c r="M477" s="118"/>
      <c r="N477" s="120">
        <v>39270363</v>
      </c>
      <c r="O477" s="120">
        <v>26909003</v>
      </c>
      <c r="P477" s="120">
        <v>0</v>
      </c>
      <c r="Q477" s="120">
        <v>47386510</v>
      </c>
      <c r="R477" s="120">
        <v>44113981</v>
      </c>
      <c r="S477" s="47"/>
    </row>
    <row r="478" spans="1:19" ht="12.75" customHeight="1" x14ac:dyDescent="0.2">
      <c r="A478" s="581"/>
      <c r="B478" s="581"/>
      <c r="C478" s="53" t="s">
        <v>3</v>
      </c>
      <c r="D478" s="54">
        <v>28</v>
      </c>
      <c r="E478" s="55">
        <v>15344.97</v>
      </c>
      <c r="F478" s="55">
        <v>0</v>
      </c>
      <c r="G478" s="55">
        <v>0</v>
      </c>
      <c r="H478" s="55">
        <v>6384.11</v>
      </c>
      <c r="I478" s="55">
        <v>0</v>
      </c>
      <c r="J478" s="55">
        <v>1810.76</v>
      </c>
      <c r="K478" s="56">
        <v>21729.08</v>
      </c>
      <c r="L478" s="46">
        <v>23539.84</v>
      </c>
      <c r="M478" s="117"/>
      <c r="N478" s="119">
        <v>21729.08</v>
      </c>
      <c r="O478" s="119">
        <v>15344.97</v>
      </c>
      <c r="P478" s="119"/>
      <c r="Q478" s="119">
        <v>26301.93</v>
      </c>
      <c r="R478" s="119">
        <v>24491.17</v>
      </c>
      <c r="S478" s="47"/>
    </row>
    <row r="479" spans="1:19" ht="9" customHeight="1" x14ac:dyDescent="0.2">
      <c r="A479" s="581"/>
      <c r="B479" s="581"/>
      <c r="C479" s="48" t="s">
        <v>4</v>
      </c>
      <c r="D479" s="49">
        <v>34</v>
      </c>
      <c r="E479" s="50">
        <v>29712005</v>
      </c>
      <c r="F479" s="50">
        <v>0</v>
      </c>
      <c r="G479" s="50">
        <v>0</v>
      </c>
      <c r="H479" s="50">
        <v>12361361</v>
      </c>
      <c r="I479" s="50">
        <v>0</v>
      </c>
      <c r="J479" s="51">
        <v>3506120</v>
      </c>
      <c r="K479" s="50">
        <v>42073366</v>
      </c>
      <c r="L479" s="73">
        <v>45579486</v>
      </c>
      <c r="M479" s="118"/>
      <c r="N479" s="120">
        <v>42073366</v>
      </c>
      <c r="O479" s="120">
        <v>29712005</v>
      </c>
      <c r="P479" s="120">
        <v>0</v>
      </c>
      <c r="Q479" s="120">
        <v>50927638</v>
      </c>
      <c r="R479" s="120">
        <v>47421518</v>
      </c>
      <c r="S479" s="47"/>
    </row>
    <row r="480" spans="1:19" ht="12.75" customHeight="1" x14ac:dyDescent="0.2">
      <c r="A480" s="581"/>
      <c r="B480" s="581"/>
      <c r="C480" s="53" t="s">
        <v>3</v>
      </c>
      <c r="D480" s="54">
        <v>35</v>
      </c>
      <c r="E480" s="55">
        <v>16427.46</v>
      </c>
      <c r="F480" s="55">
        <v>0</v>
      </c>
      <c r="G480" s="55">
        <v>0</v>
      </c>
      <c r="H480" s="55">
        <v>6384.11</v>
      </c>
      <c r="I480" s="55">
        <v>0</v>
      </c>
      <c r="J480" s="55">
        <v>1900.96</v>
      </c>
      <c r="K480" s="56">
        <v>22811.57</v>
      </c>
      <c r="L480" s="46">
        <v>24712.53</v>
      </c>
      <c r="M480" s="117"/>
      <c r="N480" s="119">
        <v>22811.57</v>
      </c>
      <c r="O480" s="119">
        <v>16427.46</v>
      </c>
      <c r="P480" s="119"/>
      <c r="Q480" s="119">
        <v>27669.47</v>
      </c>
      <c r="R480" s="119">
        <v>25768.51</v>
      </c>
      <c r="S480" s="47"/>
    </row>
    <row r="481" spans="1:19" ht="9" customHeight="1" x14ac:dyDescent="0.2">
      <c r="A481" s="582"/>
      <c r="B481" s="582"/>
      <c r="C481" s="58" t="s">
        <v>4</v>
      </c>
      <c r="D481" s="59"/>
      <c r="E481" s="61">
        <v>31807998</v>
      </c>
      <c r="F481" s="61">
        <v>0</v>
      </c>
      <c r="G481" s="61">
        <v>0</v>
      </c>
      <c r="H481" s="61">
        <v>12361361</v>
      </c>
      <c r="I481" s="61">
        <v>0</v>
      </c>
      <c r="J481" s="60">
        <v>3680772</v>
      </c>
      <c r="K481" s="61">
        <v>44169359</v>
      </c>
      <c r="L481" s="73">
        <v>47850130</v>
      </c>
      <c r="M481" s="118"/>
      <c r="N481" s="120">
        <v>44169359</v>
      </c>
      <c r="O481" s="120">
        <v>31807998</v>
      </c>
      <c r="P481" s="120">
        <v>0</v>
      </c>
      <c r="Q481" s="120">
        <v>53575565</v>
      </c>
      <c r="R481" s="120">
        <v>49894793</v>
      </c>
      <c r="S481" s="47"/>
    </row>
    <row r="482" spans="1:19" ht="12.75" customHeight="1" x14ac:dyDescent="0.2">
      <c r="A482" s="492">
        <v>36892</v>
      </c>
      <c r="B482" s="492">
        <v>37256</v>
      </c>
      <c r="C482" s="42" t="s">
        <v>3</v>
      </c>
      <c r="D482" s="43">
        <v>0</v>
      </c>
      <c r="E482" s="44">
        <v>9505.91</v>
      </c>
      <c r="F482" s="44">
        <v>0</v>
      </c>
      <c r="G482" s="44">
        <v>0</v>
      </c>
      <c r="H482" s="44">
        <v>6384.11</v>
      </c>
      <c r="I482" s="44">
        <v>0</v>
      </c>
      <c r="J482" s="44">
        <v>1324.17</v>
      </c>
      <c r="K482" s="45">
        <v>15890.02</v>
      </c>
      <c r="L482" s="46">
        <v>17214.189999999999</v>
      </c>
      <c r="M482" s="117"/>
      <c r="N482" s="119">
        <v>15890.02</v>
      </c>
      <c r="O482" s="119">
        <v>9505.91</v>
      </c>
      <c r="P482" s="119">
        <v>1338.6</v>
      </c>
      <c r="Q482" s="119">
        <v>18925.25</v>
      </c>
      <c r="R482" s="119">
        <v>17601.080000000002</v>
      </c>
      <c r="S482" s="47"/>
    </row>
    <row r="483" spans="1:19" ht="9" customHeight="1" x14ac:dyDescent="0.2">
      <c r="A483" s="525"/>
      <c r="B483" s="525"/>
      <c r="C483" s="48" t="s">
        <v>4</v>
      </c>
      <c r="D483" s="49">
        <v>2</v>
      </c>
      <c r="E483" s="50">
        <v>18406008</v>
      </c>
      <c r="F483" s="50">
        <v>0</v>
      </c>
      <c r="G483" s="50">
        <v>0</v>
      </c>
      <c r="H483" s="50">
        <v>12361361</v>
      </c>
      <c r="I483" s="50">
        <v>0</v>
      </c>
      <c r="J483" s="51">
        <v>2563951</v>
      </c>
      <c r="K483" s="50">
        <v>30767369</v>
      </c>
      <c r="L483" s="73">
        <v>33331320</v>
      </c>
      <c r="M483" s="118"/>
      <c r="N483" s="120">
        <v>30767369</v>
      </c>
      <c r="O483" s="120">
        <v>18406008</v>
      </c>
      <c r="P483" s="120">
        <v>2591891</v>
      </c>
      <c r="Q483" s="120">
        <v>36644394</v>
      </c>
      <c r="R483" s="120">
        <v>34080443</v>
      </c>
      <c r="S483" s="47"/>
    </row>
    <row r="484" spans="1:19" ht="12.75" customHeight="1" x14ac:dyDescent="0.2">
      <c r="A484" s="511">
        <v>36892</v>
      </c>
      <c r="B484" s="511">
        <v>37256</v>
      </c>
      <c r="C484" s="53" t="s">
        <v>3</v>
      </c>
      <c r="D484" s="54">
        <v>3</v>
      </c>
      <c r="E484" s="55">
        <v>9935.08</v>
      </c>
      <c r="F484" s="55">
        <v>0</v>
      </c>
      <c r="G484" s="55">
        <v>0</v>
      </c>
      <c r="H484" s="55">
        <v>6384.11</v>
      </c>
      <c r="I484" s="55">
        <v>0</v>
      </c>
      <c r="J484" s="55">
        <v>1359.93</v>
      </c>
      <c r="K484" s="56">
        <v>16319.19</v>
      </c>
      <c r="L484" s="46">
        <v>17679.12</v>
      </c>
      <c r="M484" s="117"/>
      <c r="N484" s="119">
        <v>16319.19</v>
      </c>
      <c r="O484" s="119">
        <v>9935.08</v>
      </c>
      <c r="P484" s="119">
        <v>1338.6</v>
      </c>
      <c r="Q484" s="119">
        <v>19467.43</v>
      </c>
      <c r="R484" s="119">
        <v>18107.5</v>
      </c>
      <c r="S484" s="47"/>
    </row>
    <row r="485" spans="1:19" ht="9" customHeight="1" x14ac:dyDescent="0.2">
      <c r="A485" s="581"/>
      <c r="B485" s="581"/>
      <c r="C485" s="48" t="s">
        <v>4</v>
      </c>
      <c r="D485" s="49">
        <v>8</v>
      </c>
      <c r="E485" s="50">
        <v>19236997</v>
      </c>
      <c r="F485" s="50">
        <v>0</v>
      </c>
      <c r="G485" s="50">
        <v>0</v>
      </c>
      <c r="H485" s="50">
        <v>12361361</v>
      </c>
      <c r="I485" s="50">
        <v>0</v>
      </c>
      <c r="J485" s="51">
        <v>2633192</v>
      </c>
      <c r="K485" s="50">
        <v>31598358</v>
      </c>
      <c r="L485" s="73">
        <v>34231550</v>
      </c>
      <c r="M485" s="118"/>
      <c r="N485" s="120">
        <v>31598358</v>
      </c>
      <c r="O485" s="120">
        <v>19236997</v>
      </c>
      <c r="P485" s="120">
        <v>2591891</v>
      </c>
      <c r="Q485" s="120">
        <v>37694201</v>
      </c>
      <c r="R485" s="120">
        <v>35061009</v>
      </c>
      <c r="S485" s="47"/>
    </row>
    <row r="486" spans="1:19" ht="12.75" customHeight="1" x14ac:dyDescent="0.2">
      <c r="A486" s="581"/>
      <c r="B486" s="581"/>
      <c r="C486" s="53" t="s">
        <v>3</v>
      </c>
      <c r="D486" s="54">
        <v>9</v>
      </c>
      <c r="E486" s="55">
        <v>11257.21</v>
      </c>
      <c r="F486" s="55">
        <v>0</v>
      </c>
      <c r="G486" s="55">
        <v>0</v>
      </c>
      <c r="H486" s="55">
        <v>6384.11</v>
      </c>
      <c r="I486" s="55">
        <v>0</v>
      </c>
      <c r="J486" s="55">
        <v>1470.11</v>
      </c>
      <c r="K486" s="56">
        <v>17641.32</v>
      </c>
      <c r="L486" s="46">
        <v>19111.43</v>
      </c>
      <c r="M486" s="117"/>
      <c r="N486" s="119">
        <v>17641.32</v>
      </c>
      <c r="O486" s="119">
        <v>11257.21</v>
      </c>
      <c r="P486" s="119">
        <v>1338.6</v>
      </c>
      <c r="Q486" s="119">
        <v>21137.73</v>
      </c>
      <c r="R486" s="119">
        <v>19667.62</v>
      </c>
      <c r="S486" s="47"/>
    </row>
    <row r="487" spans="1:19" ht="9" customHeight="1" x14ac:dyDescent="0.2">
      <c r="A487" s="581"/>
      <c r="B487" s="581"/>
      <c r="C487" s="48" t="s">
        <v>4</v>
      </c>
      <c r="D487" s="49">
        <v>14</v>
      </c>
      <c r="E487" s="50">
        <v>21796998</v>
      </c>
      <c r="F487" s="50">
        <v>0</v>
      </c>
      <c r="G487" s="50">
        <v>0</v>
      </c>
      <c r="H487" s="50">
        <v>12361361</v>
      </c>
      <c r="I487" s="50">
        <v>0</v>
      </c>
      <c r="J487" s="51">
        <v>2846530</v>
      </c>
      <c r="K487" s="50">
        <v>34158359</v>
      </c>
      <c r="L487" s="73">
        <v>37004889</v>
      </c>
      <c r="M487" s="118"/>
      <c r="N487" s="120">
        <v>34158359</v>
      </c>
      <c r="O487" s="120">
        <v>21796998</v>
      </c>
      <c r="P487" s="120">
        <v>2591891</v>
      </c>
      <c r="Q487" s="120">
        <v>40928352</v>
      </c>
      <c r="R487" s="120">
        <v>38081823</v>
      </c>
      <c r="S487" s="47"/>
    </row>
    <row r="488" spans="1:19" ht="12.75" customHeight="1" x14ac:dyDescent="0.2">
      <c r="A488" s="581"/>
      <c r="B488" s="581"/>
      <c r="C488" s="53" t="s">
        <v>3</v>
      </c>
      <c r="D488" s="54">
        <v>15</v>
      </c>
      <c r="E488" s="55">
        <v>12801.42</v>
      </c>
      <c r="F488" s="55">
        <v>0</v>
      </c>
      <c r="G488" s="55">
        <v>0</v>
      </c>
      <c r="H488" s="55">
        <v>6384.11</v>
      </c>
      <c r="I488" s="55">
        <v>0</v>
      </c>
      <c r="J488" s="55">
        <v>1598.79</v>
      </c>
      <c r="K488" s="56">
        <v>19185.53</v>
      </c>
      <c r="L488" s="46">
        <v>20784.32</v>
      </c>
      <c r="M488" s="117"/>
      <c r="N488" s="119">
        <v>19185.53</v>
      </c>
      <c r="O488" s="119">
        <v>12801.42</v>
      </c>
      <c r="P488" s="119">
        <v>1667.16</v>
      </c>
      <c r="Q488" s="119">
        <v>23088.58</v>
      </c>
      <c r="R488" s="119">
        <v>21489.79</v>
      </c>
      <c r="S488" s="47"/>
    </row>
    <row r="489" spans="1:19" ht="9" customHeight="1" x14ac:dyDescent="0.2">
      <c r="A489" s="581"/>
      <c r="B489" s="581"/>
      <c r="C489" s="48" t="s">
        <v>4</v>
      </c>
      <c r="D489" s="49">
        <v>20</v>
      </c>
      <c r="E489" s="50">
        <v>24787006</v>
      </c>
      <c r="F489" s="50">
        <v>0</v>
      </c>
      <c r="G489" s="50">
        <v>0</v>
      </c>
      <c r="H489" s="50">
        <v>12361361</v>
      </c>
      <c r="I489" s="50">
        <v>0</v>
      </c>
      <c r="J489" s="51">
        <v>3095689</v>
      </c>
      <c r="K489" s="50">
        <v>37148366</v>
      </c>
      <c r="L489" s="73">
        <v>40244055</v>
      </c>
      <c r="M489" s="118"/>
      <c r="N489" s="120">
        <v>37148366</v>
      </c>
      <c r="O489" s="120">
        <v>24787006</v>
      </c>
      <c r="P489" s="120">
        <v>3228072</v>
      </c>
      <c r="Q489" s="120">
        <v>44705725</v>
      </c>
      <c r="R489" s="120">
        <v>41610036</v>
      </c>
      <c r="S489" s="47"/>
    </row>
    <row r="490" spans="1:19" ht="12.75" customHeight="1" x14ac:dyDescent="0.2">
      <c r="A490" s="581"/>
      <c r="B490" s="581"/>
      <c r="C490" s="53" t="s">
        <v>3</v>
      </c>
      <c r="D490" s="54">
        <v>21</v>
      </c>
      <c r="E490" s="55">
        <v>14300.18</v>
      </c>
      <c r="F490" s="55">
        <v>0</v>
      </c>
      <c r="G490" s="55">
        <v>0</v>
      </c>
      <c r="H490" s="55">
        <v>6384.11</v>
      </c>
      <c r="I490" s="55">
        <v>0</v>
      </c>
      <c r="J490" s="55">
        <v>1723.69</v>
      </c>
      <c r="K490" s="56">
        <v>20684.29</v>
      </c>
      <c r="L490" s="46">
        <v>22407.98</v>
      </c>
      <c r="M490" s="117"/>
      <c r="N490" s="119">
        <v>20684.29</v>
      </c>
      <c r="O490" s="119">
        <v>14300.18</v>
      </c>
      <c r="P490" s="119">
        <v>1667.16</v>
      </c>
      <c r="Q490" s="119">
        <v>24982.01</v>
      </c>
      <c r="R490" s="119">
        <v>23258.32</v>
      </c>
      <c r="S490" s="47"/>
    </row>
    <row r="491" spans="1:19" ht="9" customHeight="1" x14ac:dyDescent="0.2">
      <c r="A491" s="581"/>
      <c r="B491" s="581"/>
      <c r="C491" s="48" t="s">
        <v>4</v>
      </c>
      <c r="D491" s="49">
        <v>27</v>
      </c>
      <c r="E491" s="50">
        <v>27689010</v>
      </c>
      <c r="F491" s="50">
        <v>0</v>
      </c>
      <c r="G491" s="50">
        <v>0</v>
      </c>
      <c r="H491" s="50">
        <v>12361361</v>
      </c>
      <c r="I491" s="50">
        <v>0</v>
      </c>
      <c r="J491" s="51">
        <v>3337529</v>
      </c>
      <c r="K491" s="50">
        <v>40050370</v>
      </c>
      <c r="L491" s="73">
        <v>43387899</v>
      </c>
      <c r="M491" s="118"/>
      <c r="N491" s="120">
        <v>40050370</v>
      </c>
      <c r="O491" s="120">
        <v>27689010</v>
      </c>
      <c r="P491" s="120">
        <v>3228072</v>
      </c>
      <c r="Q491" s="120">
        <v>48371917</v>
      </c>
      <c r="R491" s="120">
        <v>45034387</v>
      </c>
      <c r="S491" s="47"/>
    </row>
    <row r="492" spans="1:19" ht="12.75" customHeight="1" x14ac:dyDescent="0.2">
      <c r="A492" s="581"/>
      <c r="B492" s="581"/>
      <c r="C492" s="53" t="s">
        <v>3</v>
      </c>
      <c r="D492" s="54">
        <v>28</v>
      </c>
      <c r="E492" s="55">
        <v>15778.79</v>
      </c>
      <c r="F492" s="55">
        <v>0</v>
      </c>
      <c r="G492" s="55">
        <v>0</v>
      </c>
      <c r="H492" s="55">
        <v>6384.11</v>
      </c>
      <c r="I492" s="55">
        <v>0</v>
      </c>
      <c r="J492" s="55">
        <v>1846.91</v>
      </c>
      <c r="K492" s="56">
        <v>22162.9</v>
      </c>
      <c r="L492" s="46">
        <v>24009.81</v>
      </c>
      <c r="M492" s="117"/>
      <c r="N492" s="119">
        <v>22162.9</v>
      </c>
      <c r="O492" s="119">
        <v>15778.79</v>
      </c>
      <c r="P492" s="119">
        <v>1865.4</v>
      </c>
      <c r="Q492" s="119">
        <v>26849.99</v>
      </c>
      <c r="R492" s="119">
        <v>25003.08</v>
      </c>
      <c r="S492" s="47"/>
    </row>
    <row r="493" spans="1:19" ht="9" customHeight="1" x14ac:dyDescent="0.2">
      <c r="A493" s="581"/>
      <c r="B493" s="581"/>
      <c r="C493" s="48" t="s">
        <v>4</v>
      </c>
      <c r="D493" s="49">
        <v>34</v>
      </c>
      <c r="E493" s="50">
        <v>30551998</v>
      </c>
      <c r="F493" s="50">
        <v>0</v>
      </c>
      <c r="G493" s="50">
        <v>0</v>
      </c>
      <c r="H493" s="50">
        <v>12361361</v>
      </c>
      <c r="I493" s="50">
        <v>0</v>
      </c>
      <c r="J493" s="51">
        <v>3576116</v>
      </c>
      <c r="K493" s="50">
        <v>42913358</v>
      </c>
      <c r="L493" s="73">
        <v>46489475</v>
      </c>
      <c r="M493" s="118"/>
      <c r="N493" s="120">
        <v>42913358</v>
      </c>
      <c r="O493" s="120">
        <v>30551998</v>
      </c>
      <c r="P493" s="120">
        <v>3611918</v>
      </c>
      <c r="Q493" s="120">
        <v>51988830</v>
      </c>
      <c r="R493" s="120">
        <v>48412714</v>
      </c>
      <c r="S493" s="47"/>
    </row>
    <row r="494" spans="1:19" ht="12.75" customHeight="1" x14ac:dyDescent="0.2">
      <c r="A494" s="581"/>
      <c r="B494" s="581"/>
      <c r="C494" s="53" t="s">
        <v>3</v>
      </c>
      <c r="D494" s="54">
        <v>35</v>
      </c>
      <c r="E494" s="55">
        <v>16879.88</v>
      </c>
      <c r="F494" s="55">
        <v>0</v>
      </c>
      <c r="G494" s="55">
        <v>0</v>
      </c>
      <c r="H494" s="55">
        <v>6384.11</v>
      </c>
      <c r="I494" s="55">
        <v>0</v>
      </c>
      <c r="J494" s="55">
        <v>1938.67</v>
      </c>
      <c r="K494" s="56">
        <v>23263.99</v>
      </c>
      <c r="L494" s="46">
        <v>25202.66</v>
      </c>
      <c r="M494" s="117"/>
      <c r="N494" s="119">
        <v>23263.99</v>
      </c>
      <c r="O494" s="119">
        <v>16879.88</v>
      </c>
      <c r="P494" s="119">
        <v>1865.4</v>
      </c>
      <c r="Q494" s="119">
        <v>28241.040000000001</v>
      </c>
      <c r="R494" s="119">
        <v>26302.37</v>
      </c>
      <c r="S494" s="47"/>
    </row>
    <row r="495" spans="1:19" ht="9" customHeight="1" x14ac:dyDescent="0.2">
      <c r="A495" s="582"/>
      <c r="B495" s="582"/>
      <c r="C495" s="58" t="s">
        <v>4</v>
      </c>
      <c r="D495" s="59"/>
      <c r="E495" s="61">
        <v>32684005</v>
      </c>
      <c r="F495" s="61">
        <v>0</v>
      </c>
      <c r="G495" s="61">
        <v>0</v>
      </c>
      <c r="H495" s="61">
        <v>12361361</v>
      </c>
      <c r="I495" s="61">
        <v>0</v>
      </c>
      <c r="J495" s="60">
        <v>3753789</v>
      </c>
      <c r="K495" s="61">
        <v>45045366</v>
      </c>
      <c r="L495" s="73">
        <v>48799154</v>
      </c>
      <c r="M495" s="118"/>
      <c r="N495" s="120">
        <v>45045366</v>
      </c>
      <c r="O495" s="120">
        <v>32684005</v>
      </c>
      <c r="P495" s="120">
        <v>3611918</v>
      </c>
      <c r="Q495" s="120">
        <v>54682279</v>
      </c>
      <c r="R495" s="120">
        <v>50928490</v>
      </c>
      <c r="S495" s="47"/>
    </row>
    <row r="496" spans="1:19" ht="12.75" customHeight="1" x14ac:dyDescent="0.2">
      <c r="A496" s="492">
        <v>37257</v>
      </c>
      <c r="B496" s="492">
        <v>37621</v>
      </c>
      <c r="C496" s="42" t="s">
        <v>3</v>
      </c>
      <c r="D496" s="43">
        <v>0</v>
      </c>
      <c r="E496" s="44">
        <v>9907.19</v>
      </c>
      <c r="F496" s="44">
        <v>0</v>
      </c>
      <c r="G496" s="44">
        <v>0</v>
      </c>
      <c r="H496" s="44">
        <v>6384.11</v>
      </c>
      <c r="I496" s="44">
        <v>0</v>
      </c>
      <c r="J496" s="44">
        <v>1357.61</v>
      </c>
      <c r="K496" s="45">
        <v>16291.3</v>
      </c>
      <c r="L496" s="46">
        <v>17648.91</v>
      </c>
      <c r="M496" s="117"/>
      <c r="N496" s="119">
        <v>16291.3</v>
      </c>
      <c r="O496" s="119">
        <v>9907.19</v>
      </c>
      <c r="P496" s="119">
        <v>1578.6</v>
      </c>
      <c r="Q496" s="119">
        <v>19432.2</v>
      </c>
      <c r="R496" s="119">
        <v>18074.59</v>
      </c>
      <c r="S496" s="47"/>
    </row>
    <row r="497" spans="1:19" ht="9" customHeight="1" x14ac:dyDescent="0.2">
      <c r="A497" s="525"/>
      <c r="B497" s="525"/>
      <c r="C497" s="48" t="s">
        <v>4</v>
      </c>
      <c r="D497" s="49">
        <v>2</v>
      </c>
      <c r="E497" s="50">
        <v>19182995</v>
      </c>
      <c r="F497" s="50">
        <v>0</v>
      </c>
      <c r="G497" s="50">
        <v>0</v>
      </c>
      <c r="H497" s="50">
        <v>12361361</v>
      </c>
      <c r="I497" s="50">
        <v>0</v>
      </c>
      <c r="J497" s="51">
        <v>2628700</v>
      </c>
      <c r="K497" s="50">
        <v>31544355</v>
      </c>
      <c r="L497" s="73">
        <v>34173055</v>
      </c>
      <c r="M497" s="118"/>
      <c r="N497" s="120">
        <v>31544355</v>
      </c>
      <c r="O497" s="120">
        <v>19182995</v>
      </c>
      <c r="P497" s="120">
        <v>3056596</v>
      </c>
      <c r="Q497" s="120">
        <v>37625986</v>
      </c>
      <c r="R497" s="120">
        <v>34997286</v>
      </c>
      <c r="S497" s="47"/>
    </row>
    <row r="498" spans="1:19" ht="12.75" customHeight="1" x14ac:dyDescent="0.2">
      <c r="A498" s="511">
        <v>37257</v>
      </c>
      <c r="B498" s="511">
        <v>37621</v>
      </c>
      <c r="C498" s="53" t="s">
        <v>3</v>
      </c>
      <c r="D498" s="54">
        <v>3</v>
      </c>
      <c r="E498" s="55">
        <v>10347.280000000001</v>
      </c>
      <c r="F498" s="55">
        <v>0</v>
      </c>
      <c r="G498" s="55">
        <v>0</v>
      </c>
      <c r="H498" s="55">
        <v>6384.11</v>
      </c>
      <c r="I498" s="55">
        <v>0</v>
      </c>
      <c r="J498" s="55">
        <v>1394.28</v>
      </c>
      <c r="K498" s="56">
        <v>16731.39</v>
      </c>
      <c r="L498" s="46">
        <v>18125.669999999998</v>
      </c>
      <c r="M498" s="117"/>
      <c r="N498" s="119">
        <v>16731.39</v>
      </c>
      <c r="O498" s="119">
        <v>10347.280000000001</v>
      </c>
      <c r="P498" s="119">
        <v>1578.6</v>
      </c>
      <c r="Q498" s="119">
        <v>19988.18</v>
      </c>
      <c r="R498" s="119">
        <v>18593.900000000001</v>
      </c>
      <c r="S498" s="47"/>
    </row>
    <row r="499" spans="1:19" ht="9" customHeight="1" x14ac:dyDescent="0.2">
      <c r="A499" s="581"/>
      <c r="B499" s="581"/>
      <c r="C499" s="48" t="s">
        <v>4</v>
      </c>
      <c r="D499" s="49">
        <v>8</v>
      </c>
      <c r="E499" s="50">
        <v>20035128</v>
      </c>
      <c r="F499" s="50">
        <v>0</v>
      </c>
      <c r="G499" s="50">
        <v>0</v>
      </c>
      <c r="H499" s="50">
        <v>12361361</v>
      </c>
      <c r="I499" s="50">
        <v>0</v>
      </c>
      <c r="J499" s="51">
        <v>2699703</v>
      </c>
      <c r="K499" s="50">
        <v>32396489</v>
      </c>
      <c r="L499" s="73">
        <v>35096191</v>
      </c>
      <c r="M499" s="118"/>
      <c r="N499" s="120">
        <v>32396489</v>
      </c>
      <c r="O499" s="120">
        <v>20035128</v>
      </c>
      <c r="P499" s="120">
        <v>3056596</v>
      </c>
      <c r="Q499" s="120">
        <v>38702513</v>
      </c>
      <c r="R499" s="120">
        <v>36002811</v>
      </c>
      <c r="S499" s="47"/>
    </row>
    <row r="500" spans="1:19" ht="12.75" customHeight="1" x14ac:dyDescent="0.2">
      <c r="A500" s="581"/>
      <c r="B500" s="581"/>
      <c r="C500" s="53" t="s">
        <v>3</v>
      </c>
      <c r="D500" s="54">
        <v>9</v>
      </c>
      <c r="E500" s="55">
        <v>11702.77</v>
      </c>
      <c r="F500" s="55">
        <v>0</v>
      </c>
      <c r="G500" s="55">
        <v>0</v>
      </c>
      <c r="H500" s="55">
        <v>6384.11</v>
      </c>
      <c r="I500" s="55">
        <v>0</v>
      </c>
      <c r="J500" s="55">
        <v>1507.24</v>
      </c>
      <c r="K500" s="56">
        <v>18086.88</v>
      </c>
      <c r="L500" s="46">
        <v>19594.12</v>
      </c>
      <c r="M500" s="117"/>
      <c r="N500" s="119">
        <v>18086.88</v>
      </c>
      <c r="O500" s="119">
        <v>11702.77</v>
      </c>
      <c r="P500" s="119">
        <v>1578.6</v>
      </c>
      <c r="Q500" s="119">
        <v>21700.62</v>
      </c>
      <c r="R500" s="119">
        <v>20193.38</v>
      </c>
      <c r="S500" s="47"/>
    </row>
    <row r="501" spans="1:19" ht="9" customHeight="1" x14ac:dyDescent="0.2">
      <c r="A501" s="581"/>
      <c r="B501" s="581"/>
      <c r="C501" s="48" t="s">
        <v>4</v>
      </c>
      <c r="D501" s="49">
        <v>14</v>
      </c>
      <c r="E501" s="50">
        <v>22659722</v>
      </c>
      <c r="F501" s="50">
        <v>0</v>
      </c>
      <c r="G501" s="50">
        <v>0</v>
      </c>
      <c r="H501" s="50">
        <v>12361361</v>
      </c>
      <c r="I501" s="50">
        <v>0</v>
      </c>
      <c r="J501" s="51">
        <v>2918424</v>
      </c>
      <c r="K501" s="50">
        <v>35021083</v>
      </c>
      <c r="L501" s="73">
        <v>37939507</v>
      </c>
      <c r="M501" s="118"/>
      <c r="N501" s="120">
        <v>35021083</v>
      </c>
      <c r="O501" s="120">
        <v>22659722</v>
      </c>
      <c r="P501" s="120">
        <v>3056596</v>
      </c>
      <c r="Q501" s="120">
        <v>42018259</v>
      </c>
      <c r="R501" s="120">
        <v>39099836</v>
      </c>
      <c r="S501" s="47"/>
    </row>
    <row r="502" spans="1:19" ht="12.75" customHeight="1" x14ac:dyDescent="0.2">
      <c r="A502" s="581"/>
      <c r="B502" s="581"/>
      <c r="C502" s="53" t="s">
        <v>3</v>
      </c>
      <c r="D502" s="54">
        <v>15</v>
      </c>
      <c r="E502" s="55">
        <v>13285.98</v>
      </c>
      <c r="F502" s="55">
        <v>0</v>
      </c>
      <c r="G502" s="55">
        <v>0</v>
      </c>
      <c r="H502" s="55">
        <v>6384.11</v>
      </c>
      <c r="I502" s="55">
        <v>0</v>
      </c>
      <c r="J502" s="55">
        <v>1639.17</v>
      </c>
      <c r="K502" s="56">
        <v>19670.09</v>
      </c>
      <c r="L502" s="46">
        <v>21309.26</v>
      </c>
      <c r="M502" s="117"/>
      <c r="N502" s="119">
        <v>19670.09</v>
      </c>
      <c r="O502" s="119">
        <v>13285.98</v>
      </c>
      <c r="P502" s="119">
        <v>1955.16</v>
      </c>
      <c r="Q502" s="119">
        <v>23700.74</v>
      </c>
      <c r="R502" s="119">
        <v>22061.57</v>
      </c>
      <c r="S502" s="47"/>
    </row>
    <row r="503" spans="1:19" ht="9" customHeight="1" x14ac:dyDescent="0.2">
      <c r="A503" s="581"/>
      <c r="B503" s="581"/>
      <c r="C503" s="48" t="s">
        <v>4</v>
      </c>
      <c r="D503" s="49">
        <v>20</v>
      </c>
      <c r="E503" s="50">
        <v>25725244</v>
      </c>
      <c r="F503" s="50">
        <v>0</v>
      </c>
      <c r="G503" s="50">
        <v>0</v>
      </c>
      <c r="H503" s="50">
        <v>12361361</v>
      </c>
      <c r="I503" s="50">
        <v>0</v>
      </c>
      <c r="J503" s="51">
        <v>3173876</v>
      </c>
      <c r="K503" s="50">
        <v>38086605</v>
      </c>
      <c r="L503" s="73">
        <v>41260481</v>
      </c>
      <c r="M503" s="118"/>
      <c r="N503" s="120">
        <v>38086605</v>
      </c>
      <c r="O503" s="120">
        <v>25725244</v>
      </c>
      <c r="P503" s="120">
        <v>3785718</v>
      </c>
      <c r="Q503" s="120">
        <v>45891032</v>
      </c>
      <c r="R503" s="120">
        <v>42717156</v>
      </c>
      <c r="S503" s="47"/>
    </row>
    <row r="504" spans="1:19" ht="12.75" customHeight="1" x14ac:dyDescent="0.2">
      <c r="A504" s="581"/>
      <c r="B504" s="581"/>
      <c r="C504" s="53" t="s">
        <v>3</v>
      </c>
      <c r="D504" s="54">
        <v>21</v>
      </c>
      <c r="E504" s="55">
        <v>14822.54</v>
      </c>
      <c r="F504" s="55">
        <v>0</v>
      </c>
      <c r="G504" s="55">
        <v>0</v>
      </c>
      <c r="H504" s="55">
        <v>6384.11</v>
      </c>
      <c r="I504" s="55">
        <v>0</v>
      </c>
      <c r="J504" s="55">
        <v>1767.22</v>
      </c>
      <c r="K504" s="56">
        <v>21206.65</v>
      </c>
      <c r="L504" s="46">
        <v>22973.87</v>
      </c>
      <c r="M504" s="117"/>
      <c r="N504" s="119">
        <v>21206.65</v>
      </c>
      <c r="O504" s="119">
        <v>14822.54</v>
      </c>
      <c r="P504" s="119">
        <v>1955.16</v>
      </c>
      <c r="Q504" s="119">
        <v>25641.93</v>
      </c>
      <c r="R504" s="119">
        <v>23874.71</v>
      </c>
      <c r="S504" s="47"/>
    </row>
    <row r="505" spans="1:19" ht="9" customHeight="1" x14ac:dyDescent="0.2">
      <c r="A505" s="581"/>
      <c r="B505" s="581"/>
      <c r="C505" s="48" t="s">
        <v>4</v>
      </c>
      <c r="D505" s="49">
        <v>27</v>
      </c>
      <c r="E505" s="50">
        <v>28700440</v>
      </c>
      <c r="F505" s="50">
        <v>0</v>
      </c>
      <c r="G505" s="50">
        <v>0</v>
      </c>
      <c r="H505" s="50">
        <v>12361361</v>
      </c>
      <c r="I505" s="50">
        <v>0</v>
      </c>
      <c r="J505" s="51">
        <v>3421815</v>
      </c>
      <c r="K505" s="50">
        <v>41061800</v>
      </c>
      <c r="L505" s="73">
        <v>44483615</v>
      </c>
      <c r="M505" s="118"/>
      <c r="N505" s="120">
        <v>41061800</v>
      </c>
      <c r="O505" s="120">
        <v>28700440</v>
      </c>
      <c r="P505" s="120">
        <v>3785718</v>
      </c>
      <c r="Q505" s="120">
        <v>49649700</v>
      </c>
      <c r="R505" s="120">
        <v>46227885</v>
      </c>
      <c r="S505" s="47"/>
    </row>
    <row r="506" spans="1:19" ht="12.75" customHeight="1" x14ac:dyDescent="0.2">
      <c r="A506" s="581"/>
      <c r="B506" s="581"/>
      <c r="C506" s="53" t="s">
        <v>3</v>
      </c>
      <c r="D506" s="54">
        <v>28</v>
      </c>
      <c r="E506" s="55">
        <v>16338.59</v>
      </c>
      <c r="F506" s="55">
        <v>0</v>
      </c>
      <c r="G506" s="55">
        <v>0</v>
      </c>
      <c r="H506" s="55">
        <v>6384.11</v>
      </c>
      <c r="I506" s="55">
        <v>0</v>
      </c>
      <c r="J506" s="55">
        <v>1893.56</v>
      </c>
      <c r="K506" s="56">
        <v>22722.7</v>
      </c>
      <c r="L506" s="46">
        <v>24616.26</v>
      </c>
      <c r="M506" s="117"/>
      <c r="N506" s="119">
        <v>22722.7</v>
      </c>
      <c r="O506" s="119">
        <v>16338.59</v>
      </c>
      <c r="P506" s="119">
        <v>2333.4</v>
      </c>
      <c r="Q506" s="119">
        <v>27557.21</v>
      </c>
      <c r="R506" s="119">
        <v>25663.65</v>
      </c>
      <c r="S506" s="47"/>
    </row>
    <row r="507" spans="1:19" ht="9" customHeight="1" x14ac:dyDescent="0.2">
      <c r="A507" s="581"/>
      <c r="B507" s="581"/>
      <c r="C507" s="48" t="s">
        <v>4</v>
      </c>
      <c r="D507" s="49">
        <v>34</v>
      </c>
      <c r="E507" s="50">
        <v>31635922</v>
      </c>
      <c r="F507" s="50">
        <v>0</v>
      </c>
      <c r="G507" s="50">
        <v>0</v>
      </c>
      <c r="H507" s="50">
        <v>12361361</v>
      </c>
      <c r="I507" s="50">
        <v>0</v>
      </c>
      <c r="J507" s="51">
        <v>3666443</v>
      </c>
      <c r="K507" s="50">
        <v>43997282</v>
      </c>
      <c r="L507" s="73">
        <v>47663726</v>
      </c>
      <c r="M507" s="118"/>
      <c r="N507" s="120">
        <v>43997282</v>
      </c>
      <c r="O507" s="120">
        <v>31635922</v>
      </c>
      <c r="P507" s="120">
        <v>4518092</v>
      </c>
      <c r="Q507" s="120">
        <v>53358199</v>
      </c>
      <c r="R507" s="120">
        <v>49691756</v>
      </c>
      <c r="S507" s="47"/>
    </row>
    <row r="508" spans="1:19" ht="12.75" customHeight="1" x14ac:dyDescent="0.2">
      <c r="A508" s="581"/>
      <c r="B508" s="581"/>
      <c r="C508" s="53" t="s">
        <v>3</v>
      </c>
      <c r="D508" s="54">
        <v>35</v>
      </c>
      <c r="E508" s="55">
        <v>17467.400000000001</v>
      </c>
      <c r="F508" s="55">
        <v>0</v>
      </c>
      <c r="G508" s="55">
        <v>0</v>
      </c>
      <c r="H508" s="55">
        <v>6384.11</v>
      </c>
      <c r="I508" s="55">
        <v>0</v>
      </c>
      <c r="J508" s="55">
        <v>1987.63</v>
      </c>
      <c r="K508" s="56">
        <v>23851.51</v>
      </c>
      <c r="L508" s="46">
        <v>25839.14</v>
      </c>
      <c r="M508" s="117"/>
      <c r="N508" s="119">
        <v>23851.51</v>
      </c>
      <c r="O508" s="119">
        <v>17467.400000000001</v>
      </c>
      <c r="P508" s="119">
        <v>2333.4</v>
      </c>
      <c r="Q508" s="119">
        <v>28983.27</v>
      </c>
      <c r="R508" s="119">
        <v>26995.64</v>
      </c>
      <c r="S508" s="47"/>
    </row>
    <row r="509" spans="1:19" ht="9" customHeight="1" x14ac:dyDescent="0.2">
      <c r="A509" s="582"/>
      <c r="B509" s="582"/>
      <c r="C509" s="58" t="s">
        <v>4</v>
      </c>
      <c r="D509" s="59"/>
      <c r="E509" s="61">
        <v>33821603</v>
      </c>
      <c r="F509" s="61">
        <v>0</v>
      </c>
      <c r="G509" s="61">
        <v>0</v>
      </c>
      <c r="H509" s="61">
        <v>12361361</v>
      </c>
      <c r="I509" s="61">
        <v>0</v>
      </c>
      <c r="J509" s="60">
        <v>3848588</v>
      </c>
      <c r="K509" s="61">
        <v>46182963</v>
      </c>
      <c r="L509" s="73">
        <v>50031552</v>
      </c>
      <c r="M509" s="118"/>
      <c r="N509" s="120">
        <v>46182963</v>
      </c>
      <c r="O509" s="120">
        <v>33821603</v>
      </c>
      <c r="P509" s="120">
        <v>4518092</v>
      </c>
      <c r="Q509" s="120">
        <v>56119436</v>
      </c>
      <c r="R509" s="120">
        <v>52270848</v>
      </c>
      <c r="S509" s="47"/>
    </row>
    <row r="510" spans="1:19" ht="12.75" customHeight="1" x14ac:dyDescent="0.2">
      <c r="A510" s="492">
        <v>37622</v>
      </c>
      <c r="B510" s="492">
        <v>37986</v>
      </c>
      <c r="C510" s="42" t="s">
        <v>3</v>
      </c>
      <c r="D510" s="43">
        <v>0</v>
      </c>
      <c r="E510" s="44">
        <v>10319.39</v>
      </c>
      <c r="F510" s="44">
        <v>0</v>
      </c>
      <c r="G510" s="44">
        <v>0</v>
      </c>
      <c r="H510" s="44">
        <v>6384.11</v>
      </c>
      <c r="I510" s="44">
        <v>0</v>
      </c>
      <c r="J510" s="44">
        <v>1391.96</v>
      </c>
      <c r="K510" s="45">
        <v>16703.5</v>
      </c>
      <c r="L510" s="46">
        <v>18095.46</v>
      </c>
      <c r="M510" s="117"/>
      <c r="N510" s="119">
        <v>16703.5</v>
      </c>
      <c r="O510" s="119">
        <v>10319.39</v>
      </c>
      <c r="P510" s="119">
        <v>1710.6</v>
      </c>
      <c r="Q510" s="119">
        <v>19952.95</v>
      </c>
      <c r="R510" s="119">
        <v>18560.990000000002</v>
      </c>
      <c r="S510" s="47"/>
    </row>
    <row r="511" spans="1:19" ht="9" customHeight="1" x14ac:dyDescent="0.2">
      <c r="A511" s="525"/>
      <c r="B511" s="525"/>
      <c r="C511" s="48" t="s">
        <v>4</v>
      </c>
      <c r="D511" s="49">
        <v>2</v>
      </c>
      <c r="E511" s="50">
        <v>19981125</v>
      </c>
      <c r="F511" s="50">
        <v>0</v>
      </c>
      <c r="G511" s="50">
        <v>0</v>
      </c>
      <c r="H511" s="50">
        <v>12361361</v>
      </c>
      <c r="I511" s="50">
        <v>0</v>
      </c>
      <c r="J511" s="51">
        <v>2695210</v>
      </c>
      <c r="K511" s="50">
        <v>32342486</v>
      </c>
      <c r="L511" s="73">
        <v>35037696</v>
      </c>
      <c r="M511" s="118"/>
      <c r="N511" s="120">
        <v>32342486</v>
      </c>
      <c r="O511" s="120">
        <v>19981125</v>
      </c>
      <c r="P511" s="120">
        <v>3312183</v>
      </c>
      <c r="Q511" s="120">
        <v>38634298</v>
      </c>
      <c r="R511" s="120">
        <v>35939088</v>
      </c>
      <c r="S511" s="47"/>
    </row>
    <row r="512" spans="1:19" ht="12.75" customHeight="1" x14ac:dyDescent="0.2">
      <c r="A512" s="511">
        <v>37622</v>
      </c>
      <c r="B512" s="511">
        <v>37986</v>
      </c>
      <c r="C512" s="53" t="s">
        <v>3</v>
      </c>
      <c r="D512" s="54">
        <v>3</v>
      </c>
      <c r="E512" s="55">
        <v>10770.64</v>
      </c>
      <c r="F512" s="55">
        <v>0</v>
      </c>
      <c r="G512" s="55">
        <v>0</v>
      </c>
      <c r="H512" s="55">
        <v>6384.11</v>
      </c>
      <c r="I512" s="55">
        <v>0</v>
      </c>
      <c r="J512" s="55">
        <v>1429.56</v>
      </c>
      <c r="K512" s="56">
        <v>17154.75</v>
      </c>
      <c r="L512" s="46">
        <v>18584.310000000001</v>
      </c>
      <c r="M512" s="117"/>
      <c r="N512" s="119">
        <v>17154.75</v>
      </c>
      <c r="O512" s="119">
        <v>10770.64</v>
      </c>
      <c r="P512" s="119">
        <v>1710.6</v>
      </c>
      <c r="Q512" s="119">
        <v>20523.03</v>
      </c>
      <c r="R512" s="119">
        <v>19093.47</v>
      </c>
      <c r="S512" s="47"/>
    </row>
    <row r="513" spans="1:19" ht="9" customHeight="1" x14ac:dyDescent="0.2">
      <c r="A513" s="581"/>
      <c r="B513" s="581"/>
      <c r="C513" s="48" t="s">
        <v>4</v>
      </c>
      <c r="D513" s="49">
        <v>8</v>
      </c>
      <c r="E513" s="50">
        <v>20854867</v>
      </c>
      <c r="F513" s="50">
        <v>0</v>
      </c>
      <c r="G513" s="50">
        <v>0</v>
      </c>
      <c r="H513" s="50">
        <v>12361361</v>
      </c>
      <c r="I513" s="50">
        <v>0</v>
      </c>
      <c r="J513" s="51">
        <v>2768014</v>
      </c>
      <c r="K513" s="50">
        <v>33216228</v>
      </c>
      <c r="L513" s="73">
        <v>35984242</v>
      </c>
      <c r="M513" s="118"/>
      <c r="N513" s="120">
        <v>33216228</v>
      </c>
      <c r="O513" s="120">
        <v>20854867</v>
      </c>
      <c r="P513" s="120">
        <v>3312183</v>
      </c>
      <c r="Q513" s="120">
        <v>39738127</v>
      </c>
      <c r="R513" s="120">
        <v>36970113</v>
      </c>
      <c r="S513" s="47"/>
    </row>
    <row r="514" spans="1:19" ht="12.75" customHeight="1" x14ac:dyDescent="0.2">
      <c r="A514" s="581"/>
      <c r="B514" s="581"/>
      <c r="C514" s="53" t="s">
        <v>3</v>
      </c>
      <c r="D514" s="54">
        <v>9</v>
      </c>
      <c r="E514" s="55">
        <v>12160.33</v>
      </c>
      <c r="F514" s="55">
        <v>0</v>
      </c>
      <c r="G514" s="55">
        <v>0</v>
      </c>
      <c r="H514" s="55">
        <v>6384.11</v>
      </c>
      <c r="I514" s="55">
        <v>0</v>
      </c>
      <c r="J514" s="55">
        <v>1545.37</v>
      </c>
      <c r="K514" s="56">
        <v>18544.439999999999</v>
      </c>
      <c r="L514" s="46">
        <v>20089.810000000001</v>
      </c>
      <c r="M514" s="117"/>
      <c r="N514" s="119">
        <v>18544.439999999999</v>
      </c>
      <c r="O514" s="119">
        <v>12160.33</v>
      </c>
      <c r="P514" s="119">
        <v>1710.6</v>
      </c>
      <c r="Q514" s="119">
        <v>22278.67</v>
      </c>
      <c r="R514" s="119">
        <v>20733.3</v>
      </c>
      <c r="S514" s="47"/>
    </row>
    <row r="515" spans="1:19" ht="9" customHeight="1" x14ac:dyDescent="0.2">
      <c r="A515" s="581"/>
      <c r="B515" s="581"/>
      <c r="C515" s="48" t="s">
        <v>4</v>
      </c>
      <c r="D515" s="49">
        <v>14</v>
      </c>
      <c r="E515" s="50">
        <v>23545682</v>
      </c>
      <c r="F515" s="50">
        <v>0</v>
      </c>
      <c r="G515" s="50">
        <v>0</v>
      </c>
      <c r="H515" s="50">
        <v>12361361</v>
      </c>
      <c r="I515" s="50">
        <v>0</v>
      </c>
      <c r="J515" s="51">
        <v>2992254</v>
      </c>
      <c r="K515" s="50">
        <v>35907043</v>
      </c>
      <c r="L515" s="73">
        <v>38899296</v>
      </c>
      <c r="M515" s="118"/>
      <c r="N515" s="120">
        <v>35907043</v>
      </c>
      <c r="O515" s="120">
        <v>23545682</v>
      </c>
      <c r="P515" s="120">
        <v>3312183</v>
      </c>
      <c r="Q515" s="120">
        <v>43137520</v>
      </c>
      <c r="R515" s="120">
        <v>40145267</v>
      </c>
      <c r="S515" s="47"/>
    </row>
    <row r="516" spans="1:19" ht="12.75" customHeight="1" x14ac:dyDescent="0.2">
      <c r="A516" s="581"/>
      <c r="B516" s="581"/>
      <c r="C516" s="53" t="s">
        <v>3</v>
      </c>
      <c r="D516" s="54">
        <v>15</v>
      </c>
      <c r="E516" s="55">
        <v>13783.62</v>
      </c>
      <c r="F516" s="55">
        <v>0</v>
      </c>
      <c r="G516" s="55">
        <v>0</v>
      </c>
      <c r="H516" s="55">
        <v>6384.11</v>
      </c>
      <c r="I516" s="55">
        <v>0</v>
      </c>
      <c r="J516" s="55">
        <v>1680.64</v>
      </c>
      <c r="K516" s="56">
        <v>20167.73</v>
      </c>
      <c r="L516" s="46">
        <v>21848.37</v>
      </c>
      <c r="M516" s="117"/>
      <c r="N516" s="119">
        <v>20167.73</v>
      </c>
      <c r="O516" s="119">
        <v>13783.62</v>
      </c>
      <c r="P516" s="119">
        <v>2111.16</v>
      </c>
      <c r="Q516" s="119">
        <v>24329.42</v>
      </c>
      <c r="R516" s="119">
        <v>22648.78</v>
      </c>
      <c r="S516" s="47"/>
    </row>
    <row r="517" spans="1:19" ht="9" customHeight="1" x14ac:dyDescent="0.2">
      <c r="A517" s="581"/>
      <c r="B517" s="581"/>
      <c r="C517" s="48" t="s">
        <v>4</v>
      </c>
      <c r="D517" s="49">
        <v>20</v>
      </c>
      <c r="E517" s="50">
        <v>26688810</v>
      </c>
      <c r="F517" s="50">
        <v>0</v>
      </c>
      <c r="G517" s="50">
        <v>0</v>
      </c>
      <c r="H517" s="50">
        <v>12361361</v>
      </c>
      <c r="I517" s="50">
        <v>0</v>
      </c>
      <c r="J517" s="51">
        <v>3254173</v>
      </c>
      <c r="K517" s="50">
        <v>39050171</v>
      </c>
      <c r="L517" s="73">
        <v>42304343</v>
      </c>
      <c r="M517" s="118"/>
      <c r="N517" s="120">
        <v>39050171</v>
      </c>
      <c r="O517" s="120">
        <v>26688810</v>
      </c>
      <c r="P517" s="120">
        <v>4087776</v>
      </c>
      <c r="Q517" s="120">
        <v>47108326</v>
      </c>
      <c r="R517" s="120">
        <v>43854153</v>
      </c>
      <c r="S517" s="47"/>
    </row>
    <row r="518" spans="1:19" ht="12.75" customHeight="1" x14ac:dyDescent="0.2">
      <c r="A518" s="581"/>
      <c r="B518" s="581"/>
      <c r="C518" s="53" t="s">
        <v>3</v>
      </c>
      <c r="D518" s="54">
        <v>21</v>
      </c>
      <c r="E518" s="55">
        <v>15359.06</v>
      </c>
      <c r="F518" s="55">
        <v>0</v>
      </c>
      <c r="G518" s="55">
        <v>0</v>
      </c>
      <c r="H518" s="55">
        <v>6384.11</v>
      </c>
      <c r="I518" s="55">
        <v>0</v>
      </c>
      <c r="J518" s="55">
        <v>1811.93</v>
      </c>
      <c r="K518" s="56">
        <v>21743.17</v>
      </c>
      <c r="L518" s="46">
        <v>23555.1</v>
      </c>
      <c r="M518" s="117"/>
      <c r="N518" s="119">
        <v>21743.17</v>
      </c>
      <c r="O518" s="119">
        <v>15359.06</v>
      </c>
      <c r="P518" s="119">
        <v>2111.16</v>
      </c>
      <c r="Q518" s="119">
        <v>26319.73</v>
      </c>
      <c r="R518" s="119">
        <v>24507.8</v>
      </c>
      <c r="S518" s="47"/>
    </row>
    <row r="519" spans="1:19" ht="9" customHeight="1" x14ac:dyDescent="0.2">
      <c r="A519" s="581"/>
      <c r="B519" s="581"/>
      <c r="C519" s="48" t="s">
        <v>4</v>
      </c>
      <c r="D519" s="49">
        <v>27</v>
      </c>
      <c r="E519" s="50">
        <v>29739287</v>
      </c>
      <c r="F519" s="50">
        <v>0</v>
      </c>
      <c r="G519" s="50">
        <v>0</v>
      </c>
      <c r="H519" s="50">
        <v>12361361</v>
      </c>
      <c r="I519" s="50">
        <v>0</v>
      </c>
      <c r="J519" s="51">
        <v>3508386</v>
      </c>
      <c r="K519" s="50">
        <v>42100648</v>
      </c>
      <c r="L519" s="73">
        <v>45609033</v>
      </c>
      <c r="M519" s="118"/>
      <c r="N519" s="120">
        <v>42100648</v>
      </c>
      <c r="O519" s="120">
        <v>29739287</v>
      </c>
      <c r="P519" s="120">
        <v>4087776</v>
      </c>
      <c r="Q519" s="120">
        <v>50962104</v>
      </c>
      <c r="R519" s="120">
        <v>47453718</v>
      </c>
      <c r="S519" s="47"/>
    </row>
    <row r="520" spans="1:19" ht="12.75" customHeight="1" x14ac:dyDescent="0.2">
      <c r="A520" s="581"/>
      <c r="B520" s="581"/>
      <c r="C520" s="53" t="s">
        <v>3</v>
      </c>
      <c r="D520" s="54">
        <v>28</v>
      </c>
      <c r="E520" s="55">
        <v>16913.509999999998</v>
      </c>
      <c r="F520" s="55">
        <v>0</v>
      </c>
      <c r="G520" s="55">
        <v>0</v>
      </c>
      <c r="H520" s="55">
        <v>6384.11</v>
      </c>
      <c r="I520" s="55">
        <v>0</v>
      </c>
      <c r="J520" s="55">
        <v>1941.47</v>
      </c>
      <c r="K520" s="56">
        <v>23297.62</v>
      </c>
      <c r="L520" s="46">
        <v>25239.09</v>
      </c>
      <c r="M520" s="117"/>
      <c r="N520" s="119">
        <v>23297.62</v>
      </c>
      <c r="O520" s="119">
        <v>16913.509999999998</v>
      </c>
      <c r="P520" s="119">
        <v>2585.4</v>
      </c>
      <c r="Q520" s="119">
        <v>28283.52</v>
      </c>
      <c r="R520" s="119">
        <v>26342.05</v>
      </c>
      <c r="S520" s="47"/>
    </row>
    <row r="521" spans="1:19" ht="9" customHeight="1" x14ac:dyDescent="0.2">
      <c r="A521" s="581"/>
      <c r="B521" s="581"/>
      <c r="C521" s="48" t="s">
        <v>4</v>
      </c>
      <c r="D521" s="49">
        <v>34</v>
      </c>
      <c r="E521" s="50">
        <v>32749122</v>
      </c>
      <c r="F521" s="50">
        <v>0</v>
      </c>
      <c r="G521" s="50">
        <v>0</v>
      </c>
      <c r="H521" s="50">
        <v>12361361</v>
      </c>
      <c r="I521" s="50">
        <v>0</v>
      </c>
      <c r="J521" s="51">
        <v>3759210</v>
      </c>
      <c r="K521" s="50">
        <v>45110483</v>
      </c>
      <c r="L521" s="73">
        <v>48869693</v>
      </c>
      <c r="M521" s="118"/>
      <c r="N521" s="120">
        <v>45110483</v>
      </c>
      <c r="O521" s="120">
        <v>32749122</v>
      </c>
      <c r="P521" s="120">
        <v>5006032</v>
      </c>
      <c r="Q521" s="120">
        <v>54764531</v>
      </c>
      <c r="R521" s="120">
        <v>51005321</v>
      </c>
      <c r="S521" s="47"/>
    </row>
    <row r="522" spans="1:19" ht="12.75" customHeight="1" x14ac:dyDescent="0.2">
      <c r="A522" s="581"/>
      <c r="B522" s="581"/>
      <c r="C522" s="53" t="s">
        <v>3</v>
      </c>
      <c r="D522" s="54">
        <v>35</v>
      </c>
      <c r="E522" s="55">
        <v>18070.88</v>
      </c>
      <c r="F522" s="55">
        <v>0</v>
      </c>
      <c r="G522" s="55">
        <v>0</v>
      </c>
      <c r="H522" s="55">
        <v>6384.11</v>
      </c>
      <c r="I522" s="55">
        <v>0</v>
      </c>
      <c r="J522" s="55">
        <v>2037.92</v>
      </c>
      <c r="K522" s="56">
        <v>24454.99</v>
      </c>
      <c r="L522" s="46">
        <v>26492.91</v>
      </c>
      <c r="M522" s="117"/>
      <c r="N522" s="119">
        <v>24454.99</v>
      </c>
      <c r="O522" s="119">
        <v>18070.88</v>
      </c>
      <c r="P522" s="119">
        <v>2585.4</v>
      </c>
      <c r="Q522" s="119">
        <v>29745.67</v>
      </c>
      <c r="R522" s="119">
        <v>27707.75</v>
      </c>
      <c r="S522" s="47"/>
    </row>
    <row r="523" spans="1:19" ht="9" customHeight="1" x14ac:dyDescent="0.2">
      <c r="A523" s="582"/>
      <c r="B523" s="582"/>
      <c r="C523" s="58" t="s">
        <v>4</v>
      </c>
      <c r="D523" s="59"/>
      <c r="E523" s="61">
        <v>34990103</v>
      </c>
      <c r="F523" s="61">
        <v>0</v>
      </c>
      <c r="G523" s="61">
        <v>0</v>
      </c>
      <c r="H523" s="61">
        <v>12361361</v>
      </c>
      <c r="I523" s="61">
        <v>0</v>
      </c>
      <c r="J523" s="60">
        <v>3945963</v>
      </c>
      <c r="K523" s="61">
        <v>47351463</v>
      </c>
      <c r="L523" s="73">
        <v>51297427</v>
      </c>
      <c r="M523" s="118"/>
      <c r="N523" s="120">
        <v>47351463</v>
      </c>
      <c r="O523" s="120">
        <v>34990103</v>
      </c>
      <c r="P523" s="120">
        <v>5006032</v>
      </c>
      <c r="Q523" s="120">
        <v>57595648</v>
      </c>
      <c r="R523" s="120">
        <v>53649685</v>
      </c>
      <c r="S523" s="47"/>
    </row>
    <row r="524" spans="1:19" ht="12.75" customHeight="1" x14ac:dyDescent="0.2">
      <c r="A524" s="492">
        <v>37987</v>
      </c>
      <c r="B524" s="492">
        <v>38383</v>
      </c>
      <c r="C524" s="42" t="s">
        <v>3</v>
      </c>
      <c r="D524" s="43">
        <v>0</v>
      </c>
      <c r="E524" s="44">
        <v>10723.07</v>
      </c>
      <c r="F524" s="44">
        <v>0</v>
      </c>
      <c r="G524" s="44">
        <v>0</v>
      </c>
      <c r="H524" s="44">
        <v>6384.11</v>
      </c>
      <c r="I524" s="44">
        <v>0</v>
      </c>
      <c r="J524" s="44">
        <v>1425.6</v>
      </c>
      <c r="K524" s="45">
        <v>17107.18</v>
      </c>
      <c r="L524" s="46">
        <v>18532.78</v>
      </c>
      <c r="M524" s="117"/>
      <c r="N524" s="119">
        <v>17107.18</v>
      </c>
      <c r="O524" s="119">
        <v>10723.07</v>
      </c>
      <c r="P524" s="119">
        <v>1857.84</v>
      </c>
      <c r="Q524" s="119">
        <v>20462.93</v>
      </c>
      <c r="R524" s="119">
        <v>19037.330000000002</v>
      </c>
      <c r="S524" s="47"/>
    </row>
    <row r="525" spans="1:19" ht="9" customHeight="1" x14ac:dyDescent="0.2">
      <c r="A525" s="525"/>
      <c r="B525" s="525"/>
      <c r="C525" s="48" t="s">
        <v>4</v>
      </c>
      <c r="D525" s="49">
        <v>2</v>
      </c>
      <c r="E525" s="50">
        <v>20762759</v>
      </c>
      <c r="F525" s="50">
        <v>0</v>
      </c>
      <c r="G525" s="50">
        <v>0</v>
      </c>
      <c r="H525" s="50">
        <v>12361361</v>
      </c>
      <c r="I525" s="50">
        <v>0</v>
      </c>
      <c r="J525" s="51">
        <v>2760347</v>
      </c>
      <c r="K525" s="50">
        <v>33124119</v>
      </c>
      <c r="L525" s="73">
        <v>35884466</v>
      </c>
      <c r="M525" s="118"/>
      <c r="N525" s="120">
        <v>33124119</v>
      </c>
      <c r="O525" s="120">
        <v>20762759</v>
      </c>
      <c r="P525" s="120">
        <v>3597280</v>
      </c>
      <c r="Q525" s="120">
        <v>39621757</v>
      </c>
      <c r="R525" s="120">
        <v>36861411</v>
      </c>
      <c r="S525" s="47"/>
    </row>
    <row r="526" spans="1:19" ht="12.75" customHeight="1" x14ac:dyDescent="0.2">
      <c r="A526" s="511">
        <v>37987</v>
      </c>
      <c r="B526" s="511">
        <v>38383</v>
      </c>
      <c r="C526" s="53" t="s">
        <v>3</v>
      </c>
      <c r="D526" s="54">
        <v>3</v>
      </c>
      <c r="E526" s="55">
        <v>11185.24</v>
      </c>
      <c r="F526" s="55">
        <v>0</v>
      </c>
      <c r="G526" s="55">
        <v>0</v>
      </c>
      <c r="H526" s="55">
        <v>6384.11</v>
      </c>
      <c r="I526" s="55">
        <v>0</v>
      </c>
      <c r="J526" s="55">
        <v>1464.11</v>
      </c>
      <c r="K526" s="56">
        <v>17569.349999999999</v>
      </c>
      <c r="L526" s="46">
        <v>19033.46</v>
      </c>
      <c r="M526" s="117"/>
      <c r="N526" s="119">
        <v>17569.349999999999</v>
      </c>
      <c r="O526" s="119">
        <v>11185.24</v>
      </c>
      <c r="P526" s="119">
        <v>1857.84</v>
      </c>
      <c r="Q526" s="119">
        <v>21046.799999999999</v>
      </c>
      <c r="R526" s="119">
        <v>19582.689999999999</v>
      </c>
      <c r="S526" s="47"/>
    </row>
    <row r="527" spans="1:19" ht="9" customHeight="1" x14ac:dyDescent="0.2">
      <c r="A527" s="581"/>
      <c r="B527" s="581"/>
      <c r="C527" s="48" t="s">
        <v>4</v>
      </c>
      <c r="D527" s="49">
        <v>8</v>
      </c>
      <c r="E527" s="50">
        <v>21657645</v>
      </c>
      <c r="F527" s="50">
        <v>0</v>
      </c>
      <c r="G527" s="50">
        <v>0</v>
      </c>
      <c r="H527" s="50">
        <v>12361361</v>
      </c>
      <c r="I527" s="50">
        <v>0</v>
      </c>
      <c r="J527" s="51">
        <v>2834912</v>
      </c>
      <c r="K527" s="50">
        <v>34019005</v>
      </c>
      <c r="L527" s="73">
        <v>36853918</v>
      </c>
      <c r="M527" s="118"/>
      <c r="N527" s="120">
        <v>34019005</v>
      </c>
      <c r="O527" s="120">
        <v>21657645</v>
      </c>
      <c r="P527" s="120">
        <v>3597280</v>
      </c>
      <c r="Q527" s="120">
        <v>40752287</v>
      </c>
      <c r="R527" s="120">
        <v>37917375</v>
      </c>
      <c r="S527" s="47"/>
    </row>
    <row r="528" spans="1:19" ht="12.75" customHeight="1" x14ac:dyDescent="0.2">
      <c r="A528" s="581"/>
      <c r="B528" s="581"/>
      <c r="C528" s="53" t="s">
        <v>3</v>
      </c>
      <c r="D528" s="54">
        <v>9</v>
      </c>
      <c r="E528" s="55">
        <v>12608.53</v>
      </c>
      <c r="F528" s="55">
        <v>0</v>
      </c>
      <c r="G528" s="55">
        <v>0</v>
      </c>
      <c r="H528" s="55">
        <v>6384.11</v>
      </c>
      <c r="I528" s="55">
        <v>0</v>
      </c>
      <c r="J528" s="55">
        <v>1582.72</v>
      </c>
      <c r="K528" s="56">
        <v>18992.64</v>
      </c>
      <c r="L528" s="46">
        <v>20575.36</v>
      </c>
      <c r="M528" s="117"/>
      <c r="N528" s="119">
        <v>18992.64</v>
      </c>
      <c r="O528" s="119">
        <v>12608.53</v>
      </c>
      <c r="P528" s="119">
        <v>1857.84</v>
      </c>
      <c r="Q528" s="119">
        <v>22844.9</v>
      </c>
      <c r="R528" s="119">
        <v>21262.18</v>
      </c>
      <c r="S528" s="47"/>
    </row>
    <row r="529" spans="1:19" ht="9" customHeight="1" x14ac:dyDescent="0.2">
      <c r="A529" s="581"/>
      <c r="B529" s="581"/>
      <c r="C529" s="48" t="s">
        <v>4</v>
      </c>
      <c r="D529" s="49">
        <v>14</v>
      </c>
      <c r="E529" s="50">
        <v>24413518</v>
      </c>
      <c r="F529" s="50">
        <v>0</v>
      </c>
      <c r="G529" s="50">
        <v>0</v>
      </c>
      <c r="H529" s="50">
        <v>12361361</v>
      </c>
      <c r="I529" s="50">
        <v>0</v>
      </c>
      <c r="J529" s="51">
        <v>3064573</v>
      </c>
      <c r="K529" s="50">
        <v>36774879</v>
      </c>
      <c r="L529" s="73">
        <v>39839452</v>
      </c>
      <c r="M529" s="118"/>
      <c r="N529" s="120">
        <v>36774879</v>
      </c>
      <c r="O529" s="120">
        <v>24413518</v>
      </c>
      <c r="P529" s="120">
        <v>3597280</v>
      </c>
      <c r="Q529" s="120">
        <v>44233895</v>
      </c>
      <c r="R529" s="120">
        <v>41169321</v>
      </c>
      <c r="S529" s="47"/>
    </row>
    <row r="530" spans="1:19" ht="12.75" customHeight="1" x14ac:dyDescent="0.2">
      <c r="A530" s="581"/>
      <c r="B530" s="581"/>
      <c r="C530" s="53" t="s">
        <v>3</v>
      </c>
      <c r="D530" s="54">
        <v>15</v>
      </c>
      <c r="E530" s="55">
        <v>14271.06</v>
      </c>
      <c r="F530" s="55">
        <v>0</v>
      </c>
      <c r="G530" s="55">
        <v>0</v>
      </c>
      <c r="H530" s="55">
        <v>6384.11</v>
      </c>
      <c r="I530" s="55">
        <v>0</v>
      </c>
      <c r="J530" s="55">
        <v>1721.26</v>
      </c>
      <c r="K530" s="56">
        <v>20655.169999999998</v>
      </c>
      <c r="L530" s="46">
        <v>22376.43</v>
      </c>
      <c r="M530" s="117"/>
      <c r="N530" s="119">
        <v>20655.169999999998</v>
      </c>
      <c r="O530" s="119">
        <v>14271.06</v>
      </c>
      <c r="P530" s="119">
        <v>2287.8000000000002</v>
      </c>
      <c r="Q530" s="119">
        <v>24945.22</v>
      </c>
      <c r="R530" s="119">
        <v>23223.96</v>
      </c>
      <c r="S530" s="47"/>
    </row>
    <row r="531" spans="1:19" ht="9" customHeight="1" x14ac:dyDescent="0.2">
      <c r="A531" s="581"/>
      <c r="B531" s="581"/>
      <c r="C531" s="48" t="s">
        <v>4</v>
      </c>
      <c r="D531" s="49">
        <v>20</v>
      </c>
      <c r="E531" s="50">
        <v>27632625</v>
      </c>
      <c r="F531" s="50">
        <v>0</v>
      </c>
      <c r="G531" s="50">
        <v>0</v>
      </c>
      <c r="H531" s="50">
        <v>12361361</v>
      </c>
      <c r="I531" s="50">
        <v>0</v>
      </c>
      <c r="J531" s="51">
        <v>3332824</v>
      </c>
      <c r="K531" s="50">
        <v>39993986</v>
      </c>
      <c r="L531" s="73">
        <v>43326810</v>
      </c>
      <c r="M531" s="118"/>
      <c r="N531" s="120">
        <v>39993986</v>
      </c>
      <c r="O531" s="120">
        <v>27632625</v>
      </c>
      <c r="P531" s="120">
        <v>4429799</v>
      </c>
      <c r="Q531" s="120">
        <v>48300681</v>
      </c>
      <c r="R531" s="120">
        <v>44967857</v>
      </c>
      <c r="S531" s="47"/>
    </row>
    <row r="532" spans="1:19" ht="12.75" customHeight="1" x14ac:dyDescent="0.2">
      <c r="A532" s="581"/>
      <c r="B532" s="581"/>
      <c r="C532" s="53" t="s">
        <v>3</v>
      </c>
      <c r="D532" s="54">
        <v>21</v>
      </c>
      <c r="E532" s="55">
        <v>15884.54</v>
      </c>
      <c r="F532" s="55">
        <v>0</v>
      </c>
      <c r="G532" s="55">
        <v>0</v>
      </c>
      <c r="H532" s="55">
        <v>6384.11</v>
      </c>
      <c r="I532" s="55">
        <v>0</v>
      </c>
      <c r="J532" s="55">
        <v>1855.72</v>
      </c>
      <c r="K532" s="56">
        <v>22268.65</v>
      </c>
      <c r="L532" s="46">
        <v>24124.37</v>
      </c>
      <c r="M532" s="117"/>
      <c r="N532" s="119">
        <v>22268.65</v>
      </c>
      <c r="O532" s="119">
        <v>15884.54</v>
      </c>
      <c r="P532" s="119">
        <v>2287.8000000000002</v>
      </c>
      <c r="Q532" s="119">
        <v>26983.59</v>
      </c>
      <c r="R532" s="119">
        <v>25127.87</v>
      </c>
      <c r="S532" s="47"/>
    </row>
    <row r="533" spans="1:19" ht="9" customHeight="1" x14ac:dyDescent="0.2">
      <c r="A533" s="581"/>
      <c r="B533" s="581"/>
      <c r="C533" s="48" t="s">
        <v>4</v>
      </c>
      <c r="D533" s="49">
        <v>27</v>
      </c>
      <c r="E533" s="50">
        <v>30756758</v>
      </c>
      <c r="F533" s="50">
        <v>0</v>
      </c>
      <c r="G533" s="50">
        <v>0</v>
      </c>
      <c r="H533" s="50">
        <v>12361361</v>
      </c>
      <c r="I533" s="50">
        <v>0</v>
      </c>
      <c r="J533" s="51">
        <v>3593175</v>
      </c>
      <c r="K533" s="50">
        <v>43118119</v>
      </c>
      <c r="L533" s="73">
        <v>46711294</v>
      </c>
      <c r="M533" s="118"/>
      <c r="N533" s="120">
        <v>43118119</v>
      </c>
      <c r="O533" s="120">
        <v>30756758</v>
      </c>
      <c r="P533" s="120">
        <v>4429799</v>
      </c>
      <c r="Q533" s="120">
        <v>52247516</v>
      </c>
      <c r="R533" s="120">
        <v>48654341</v>
      </c>
      <c r="S533" s="47"/>
    </row>
    <row r="534" spans="1:19" ht="12.75" customHeight="1" x14ac:dyDescent="0.2">
      <c r="A534" s="581"/>
      <c r="B534" s="581"/>
      <c r="C534" s="53" t="s">
        <v>3</v>
      </c>
      <c r="D534" s="54">
        <v>28</v>
      </c>
      <c r="E534" s="55">
        <v>17476.55</v>
      </c>
      <c r="F534" s="55">
        <v>0</v>
      </c>
      <c r="G534" s="55">
        <v>0</v>
      </c>
      <c r="H534" s="55">
        <v>6384.11</v>
      </c>
      <c r="I534" s="55">
        <v>0</v>
      </c>
      <c r="J534" s="55">
        <v>1988.39</v>
      </c>
      <c r="K534" s="56">
        <v>23860.66</v>
      </c>
      <c r="L534" s="46">
        <v>25849.05</v>
      </c>
      <c r="M534" s="117"/>
      <c r="N534" s="119">
        <v>23860.66</v>
      </c>
      <c r="O534" s="119">
        <v>17476.55</v>
      </c>
      <c r="P534" s="119">
        <v>2870.04</v>
      </c>
      <c r="Q534" s="119">
        <v>28994.83</v>
      </c>
      <c r="R534" s="119">
        <v>27006.44</v>
      </c>
      <c r="S534" s="47"/>
    </row>
    <row r="535" spans="1:19" ht="9" customHeight="1" x14ac:dyDescent="0.2">
      <c r="A535" s="581"/>
      <c r="B535" s="581"/>
      <c r="C535" s="48" t="s">
        <v>4</v>
      </c>
      <c r="D535" s="49">
        <v>34</v>
      </c>
      <c r="E535" s="50">
        <v>33839319</v>
      </c>
      <c r="F535" s="50">
        <v>0</v>
      </c>
      <c r="G535" s="50">
        <v>0</v>
      </c>
      <c r="H535" s="50">
        <v>12361361</v>
      </c>
      <c r="I535" s="50">
        <v>0</v>
      </c>
      <c r="J535" s="51">
        <v>3850060</v>
      </c>
      <c r="K535" s="50">
        <v>46200680</v>
      </c>
      <c r="L535" s="73">
        <v>50050740</v>
      </c>
      <c r="M535" s="118"/>
      <c r="N535" s="120">
        <v>46200680</v>
      </c>
      <c r="O535" s="120">
        <v>33839319</v>
      </c>
      <c r="P535" s="120">
        <v>5557172</v>
      </c>
      <c r="Q535" s="120">
        <v>56141819</v>
      </c>
      <c r="R535" s="120">
        <v>52291760</v>
      </c>
      <c r="S535" s="47"/>
    </row>
    <row r="536" spans="1:19" ht="12.75" customHeight="1" x14ac:dyDescent="0.2">
      <c r="A536" s="581"/>
      <c r="B536" s="581"/>
      <c r="C536" s="53" t="s">
        <v>3</v>
      </c>
      <c r="D536" s="54">
        <v>35</v>
      </c>
      <c r="E536" s="55">
        <v>18662</v>
      </c>
      <c r="F536" s="55">
        <v>0</v>
      </c>
      <c r="G536" s="55">
        <v>0</v>
      </c>
      <c r="H536" s="55">
        <v>6384.11</v>
      </c>
      <c r="I536" s="55">
        <v>0</v>
      </c>
      <c r="J536" s="55">
        <v>2087.1799999999998</v>
      </c>
      <c r="K536" s="56">
        <v>25046.11</v>
      </c>
      <c r="L536" s="46">
        <v>27133.29</v>
      </c>
      <c r="M536" s="117"/>
      <c r="N536" s="119">
        <v>25046.11</v>
      </c>
      <c r="O536" s="119">
        <v>18662</v>
      </c>
      <c r="P536" s="119">
        <v>2870.04</v>
      </c>
      <c r="Q536" s="119">
        <v>30492.45</v>
      </c>
      <c r="R536" s="119">
        <v>28405.27</v>
      </c>
      <c r="S536" s="47"/>
    </row>
    <row r="537" spans="1:19" ht="9" customHeight="1" x14ac:dyDescent="0.2">
      <c r="A537" s="582"/>
      <c r="B537" s="582"/>
      <c r="C537" s="58" t="s">
        <v>4</v>
      </c>
      <c r="D537" s="59"/>
      <c r="E537" s="61">
        <v>36134671</v>
      </c>
      <c r="F537" s="61">
        <v>0</v>
      </c>
      <c r="G537" s="61">
        <v>0</v>
      </c>
      <c r="H537" s="61">
        <v>12361361</v>
      </c>
      <c r="I537" s="61">
        <v>0</v>
      </c>
      <c r="J537" s="60">
        <v>4041344</v>
      </c>
      <c r="K537" s="61">
        <v>48496031</v>
      </c>
      <c r="L537" s="73">
        <v>52537375</v>
      </c>
      <c r="M537" s="118"/>
      <c r="N537" s="120">
        <v>48496031</v>
      </c>
      <c r="O537" s="120">
        <v>36134671</v>
      </c>
      <c r="P537" s="120">
        <v>5557172</v>
      </c>
      <c r="Q537" s="120">
        <v>59041616</v>
      </c>
      <c r="R537" s="120">
        <v>55000272</v>
      </c>
      <c r="S537" s="47"/>
    </row>
    <row r="538" spans="1:19" ht="12.75" customHeight="1" x14ac:dyDescent="0.2">
      <c r="A538" s="492">
        <v>38384</v>
      </c>
      <c r="B538" s="492">
        <v>38717</v>
      </c>
      <c r="C538" s="42" t="s">
        <v>3</v>
      </c>
      <c r="D538" s="43">
        <v>0</v>
      </c>
      <c r="E538" s="44">
        <v>11198.03</v>
      </c>
      <c r="F538" s="44">
        <v>0</v>
      </c>
      <c r="G538" s="44">
        <v>0</v>
      </c>
      <c r="H538" s="44">
        <v>6384.11</v>
      </c>
      <c r="I538" s="44">
        <v>0</v>
      </c>
      <c r="J538" s="44">
        <v>1465.18</v>
      </c>
      <c r="K538" s="45">
        <v>17582.14</v>
      </c>
      <c r="L538" s="46">
        <v>19047.32</v>
      </c>
      <c r="M538" s="117"/>
      <c r="N538" s="119">
        <v>17582.14</v>
      </c>
      <c r="O538" s="119">
        <v>11198.03</v>
      </c>
      <c r="P538" s="119">
        <v>1857.84</v>
      </c>
      <c r="Q538" s="119">
        <v>21062.97</v>
      </c>
      <c r="R538" s="119">
        <v>19597.79</v>
      </c>
      <c r="S538" s="47"/>
    </row>
    <row r="539" spans="1:19" ht="9" customHeight="1" x14ac:dyDescent="0.2">
      <c r="A539" s="525"/>
      <c r="B539" s="525"/>
      <c r="C539" s="48" t="s">
        <v>4</v>
      </c>
      <c r="D539" s="49">
        <v>2</v>
      </c>
      <c r="E539" s="50">
        <v>21682410</v>
      </c>
      <c r="F539" s="50">
        <v>0</v>
      </c>
      <c r="G539" s="50">
        <v>0</v>
      </c>
      <c r="H539" s="50">
        <v>12361361</v>
      </c>
      <c r="I539" s="50">
        <v>0</v>
      </c>
      <c r="J539" s="51">
        <v>2836984</v>
      </c>
      <c r="K539" s="50">
        <v>34043770</v>
      </c>
      <c r="L539" s="73">
        <v>36880754</v>
      </c>
      <c r="M539" s="118"/>
      <c r="N539" s="120">
        <v>34043770</v>
      </c>
      <c r="O539" s="120">
        <v>21682410</v>
      </c>
      <c r="P539" s="120">
        <v>3597280</v>
      </c>
      <c r="Q539" s="120">
        <v>40783597</v>
      </c>
      <c r="R539" s="120">
        <v>37946613</v>
      </c>
      <c r="S539" s="47"/>
    </row>
    <row r="540" spans="1:19" ht="12.75" customHeight="1" x14ac:dyDescent="0.2">
      <c r="A540" s="511">
        <v>38384</v>
      </c>
      <c r="B540" s="511">
        <v>38717</v>
      </c>
      <c r="C540" s="53" t="s">
        <v>3</v>
      </c>
      <c r="D540" s="54">
        <v>3</v>
      </c>
      <c r="E540" s="55">
        <v>11673.04</v>
      </c>
      <c r="F540" s="55">
        <v>0</v>
      </c>
      <c r="G540" s="55">
        <v>0</v>
      </c>
      <c r="H540" s="55">
        <v>6384.11</v>
      </c>
      <c r="I540" s="55">
        <v>0</v>
      </c>
      <c r="J540" s="55">
        <v>1504.76</v>
      </c>
      <c r="K540" s="56">
        <v>18057.150000000001</v>
      </c>
      <c r="L540" s="46">
        <v>19561.91</v>
      </c>
      <c r="M540" s="117"/>
      <c r="N540" s="119">
        <v>18057.150000000001</v>
      </c>
      <c r="O540" s="119">
        <v>11673.04</v>
      </c>
      <c r="P540" s="119">
        <v>1857.84</v>
      </c>
      <c r="Q540" s="119">
        <v>21663.06</v>
      </c>
      <c r="R540" s="119">
        <v>20158.3</v>
      </c>
      <c r="S540" s="47"/>
    </row>
    <row r="541" spans="1:19" ht="9" customHeight="1" x14ac:dyDescent="0.2">
      <c r="A541" s="581"/>
      <c r="B541" s="581"/>
      <c r="C541" s="48" t="s">
        <v>4</v>
      </c>
      <c r="D541" s="49">
        <v>8</v>
      </c>
      <c r="E541" s="50">
        <v>22602157</v>
      </c>
      <c r="F541" s="50">
        <v>0</v>
      </c>
      <c r="G541" s="50">
        <v>0</v>
      </c>
      <c r="H541" s="50">
        <v>12361361</v>
      </c>
      <c r="I541" s="50">
        <v>0</v>
      </c>
      <c r="J541" s="51">
        <v>2913622</v>
      </c>
      <c r="K541" s="50">
        <v>34963518</v>
      </c>
      <c r="L541" s="73">
        <v>37877139</v>
      </c>
      <c r="M541" s="118"/>
      <c r="N541" s="120">
        <v>34963518</v>
      </c>
      <c r="O541" s="120">
        <v>22602157</v>
      </c>
      <c r="P541" s="120">
        <v>3597280</v>
      </c>
      <c r="Q541" s="120">
        <v>41945533</v>
      </c>
      <c r="R541" s="120">
        <v>39031912</v>
      </c>
      <c r="S541" s="47"/>
    </row>
    <row r="542" spans="1:19" ht="12.75" customHeight="1" x14ac:dyDescent="0.2">
      <c r="A542" s="581"/>
      <c r="B542" s="581"/>
      <c r="C542" s="53" t="s">
        <v>3</v>
      </c>
      <c r="D542" s="54">
        <v>9</v>
      </c>
      <c r="E542" s="55">
        <v>13135.93</v>
      </c>
      <c r="F542" s="55">
        <v>0</v>
      </c>
      <c r="G542" s="55">
        <v>0</v>
      </c>
      <c r="H542" s="55">
        <v>6384.11</v>
      </c>
      <c r="I542" s="55">
        <v>0</v>
      </c>
      <c r="J542" s="55">
        <v>1626.67</v>
      </c>
      <c r="K542" s="56">
        <v>19520.04</v>
      </c>
      <c r="L542" s="46">
        <v>21146.71</v>
      </c>
      <c r="M542" s="117"/>
      <c r="N542" s="119">
        <v>19520.04</v>
      </c>
      <c r="O542" s="119">
        <v>13135.93</v>
      </c>
      <c r="P542" s="119">
        <v>1857.84</v>
      </c>
      <c r="Q542" s="119">
        <v>23511.18</v>
      </c>
      <c r="R542" s="119">
        <v>21884.51</v>
      </c>
      <c r="S542" s="47"/>
    </row>
    <row r="543" spans="1:19" ht="9" customHeight="1" x14ac:dyDescent="0.2">
      <c r="A543" s="581"/>
      <c r="B543" s="581"/>
      <c r="C543" s="48" t="s">
        <v>4</v>
      </c>
      <c r="D543" s="49">
        <v>14</v>
      </c>
      <c r="E543" s="50">
        <v>25434707</v>
      </c>
      <c r="F543" s="50">
        <v>0</v>
      </c>
      <c r="G543" s="50">
        <v>0</v>
      </c>
      <c r="H543" s="50">
        <v>12361361</v>
      </c>
      <c r="I543" s="50">
        <v>0</v>
      </c>
      <c r="J543" s="51">
        <v>3149672</v>
      </c>
      <c r="K543" s="50">
        <v>37796068</v>
      </c>
      <c r="L543" s="73">
        <v>40945740</v>
      </c>
      <c r="M543" s="118"/>
      <c r="N543" s="120">
        <v>37796068</v>
      </c>
      <c r="O543" s="120">
        <v>25434707</v>
      </c>
      <c r="P543" s="120">
        <v>3597280</v>
      </c>
      <c r="Q543" s="120">
        <v>45523992</v>
      </c>
      <c r="R543" s="120">
        <v>42374320</v>
      </c>
      <c r="S543" s="47"/>
    </row>
    <row r="544" spans="1:19" ht="12.75" customHeight="1" x14ac:dyDescent="0.2">
      <c r="A544" s="581"/>
      <c r="B544" s="581"/>
      <c r="C544" s="53" t="s">
        <v>3</v>
      </c>
      <c r="D544" s="54">
        <v>15</v>
      </c>
      <c r="E544" s="55">
        <v>14844.54</v>
      </c>
      <c r="F544" s="55">
        <v>0</v>
      </c>
      <c r="G544" s="55">
        <v>0</v>
      </c>
      <c r="H544" s="55">
        <v>6384.11</v>
      </c>
      <c r="I544" s="55">
        <v>0</v>
      </c>
      <c r="J544" s="55">
        <v>1769.05</v>
      </c>
      <c r="K544" s="56">
        <v>21228.65</v>
      </c>
      <c r="L544" s="46">
        <v>22997.7</v>
      </c>
      <c r="M544" s="117"/>
      <c r="N544" s="119">
        <v>21228.65</v>
      </c>
      <c r="O544" s="119">
        <v>14844.54</v>
      </c>
      <c r="P544" s="119">
        <v>2287.8000000000002</v>
      </c>
      <c r="Q544" s="119">
        <v>25669.72</v>
      </c>
      <c r="R544" s="119">
        <v>23900.67</v>
      </c>
      <c r="S544" s="47"/>
    </row>
    <row r="545" spans="1:19" ht="9" customHeight="1" x14ac:dyDescent="0.2">
      <c r="A545" s="581"/>
      <c r="B545" s="581"/>
      <c r="C545" s="48" t="s">
        <v>4</v>
      </c>
      <c r="D545" s="49">
        <v>20</v>
      </c>
      <c r="E545" s="50">
        <v>28743037</v>
      </c>
      <c r="F545" s="50">
        <v>0</v>
      </c>
      <c r="G545" s="50">
        <v>0</v>
      </c>
      <c r="H545" s="50">
        <v>12361361</v>
      </c>
      <c r="I545" s="50">
        <v>0</v>
      </c>
      <c r="J545" s="51">
        <v>3425358</v>
      </c>
      <c r="K545" s="50">
        <v>41104398</v>
      </c>
      <c r="L545" s="73">
        <v>44529757</v>
      </c>
      <c r="M545" s="118"/>
      <c r="N545" s="120">
        <v>41104398</v>
      </c>
      <c r="O545" s="120">
        <v>28743037</v>
      </c>
      <c r="P545" s="120">
        <v>4429799</v>
      </c>
      <c r="Q545" s="120">
        <v>49703509</v>
      </c>
      <c r="R545" s="120">
        <v>46278150</v>
      </c>
      <c r="S545" s="47"/>
    </row>
    <row r="546" spans="1:19" ht="12.75" customHeight="1" x14ac:dyDescent="0.2">
      <c r="A546" s="581"/>
      <c r="B546" s="581"/>
      <c r="C546" s="53" t="s">
        <v>3</v>
      </c>
      <c r="D546" s="54">
        <v>21</v>
      </c>
      <c r="E546" s="55">
        <v>16502.900000000001</v>
      </c>
      <c r="F546" s="55">
        <v>0</v>
      </c>
      <c r="G546" s="55">
        <v>0</v>
      </c>
      <c r="H546" s="55">
        <v>6384.11</v>
      </c>
      <c r="I546" s="55">
        <v>0</v>
      </c>
      <c r="J546" s="55">
        <v>1907.25</v>
      </c>
      <c r="K546" s="56">
        <v>22887.01</v>
      </c>
      <c r="L546" s="46">
        <v>24794.26</v>
      </c>
      <c r="M546" s="117"/>
      <c r="N546" s="119">
        <v>22887.01</v>
      </c>
      <c r="O546" s="119">
        <v>16502.900000000001</v>
      </c>
      <c r="P546" s="119">
        <v>2287.8000000000002</v>
      </c>
      <c r="Q546" s="119">
        <v>27764.78</v>
      </c>
      <c r="R546" s="119">
        <v>25857.53</v>
      </c>
      <c r="S546" s="47"/>
    </row>
    <row r="547" spans="1:19" ht="9" customHeight="1" x14ac:dyDescent="0.2">
      <c r="A547" s="581"/>
      <c r="B547" s="581"/>
      <c r="C547" s="48" t="s">
        <v>4</v>
      </c>
      <c r="D547" s="49">
        <v>27</v>
      </c>
      <c r="E547" s="50">
        <v>31954070</v>
      </c>
      <c r="F547" s="50">
        <v>0</v>
      </c>
      <c r="G547" s="50">
        <v>0</v>
      </c>
      <c r="H547" s="50">
        <v>12361361</v>
      </c>
      <c r="I547" s="50">
        <v>0</v>
      </c>
      <c r="J547" s="51">
        <v>3692951</v>
      </c>
      <c r="K547" s="50">
        <v>44315431</v>
      </c>
      <c r="L547" s="73">
        <v>48008382</v>
      </c>
      <c r="M547" s="118"/>
      <c r="N547" s="120">
        <v>44315431</v>
      </c>
      <c r="O547" s="120">
        <v>31954070</v>
      </c>
      <c r="P547" s="120">
        <v>4429799</v>
      </c>
      <c r="Q547" s="120">
        <v>53760111</v>
      </c>
      <c r="R547" s="120">
        <v>50067160</v>
      </c>
      <c r="S547" s="47"/>
    </row>
    <row r="548" spans="1:19" ht="12.75" customHeight="1" x14ac:dyDescent="0.2">
      <c r="A548" s="581"/>
      <c r="B548" s="581"/>
      <c r="C548" s="53" t="s">
        <v>3</v>
      </c>
      <c r="D548" s="54">
        <v>28</v>
      </c>
      <c r="E548" s="55">
        <v>18139.07</v>
      </c>
      <c r="F548" s="55">
        <v>0</v>
      </c>
      <c r="G548" s="55">
        <v>0</v>
      </c>
      <c r="H548" s="55">
        <v>6384.11</v>
      </c>
      <c r="I548" s="55">
        <v>0</v>
      </c>
      <c r="J548" s="55">
        <v>2043.6</v>
      </c>
      <c r="K548" s="56">
        <v>24523.18</v>
      </c>
      <c r="L548" s="46">
        <v>26566.78</v>
      </c>
      <c r="M548" s="117"/>
      <c r="N548" s="119">
        <v>24523.18</v>
      </c>
      <c r="O548" s="119">
        <v>18139.07</v>
      </c>
      <c r="P548" s="119">
        <v>2870.04</v>
      </c>
      <c r="Q548" s="119">
        <v>29831.81</v>
      </c>
      <c r="R548" s="119">
        <v>27788.21</v>
      </c>
      <c r="S548" s="47"/>
    </row>
    <row r="549" spans="1:19" ht="9" customHeight="1" x14ac:dyDescent="0.2">
      <c r="A549" s="581"/>
      <c r="B549" s="581"/>
      <c r="C549" s="48" t="s">
        <v>4</v>
      </c>
      <c r="D549" s="49">
        <v>34</v>
      </c>
      <c r="E549" s="50">
        <v>35122137</v>
      </c>
      <c r="F549" s="50">
        <v>0</v>
      </c>
      <c r="G549" s="50">
        <v>0</v>
      </c>
      <c r="H549" s="50">
        <v>12361361</v>
      </c>
      <c r="I549" s="50">
        <v>0</v>
      </c>
      <c r="J549" s="51">
        <v>3956961</v>
      </c>
      <c r="K549" s="50">
        <v>47483498</v>
      </c>
      <c r="L549" s="73">
        <v>51440459</v>
      </c>
      <c r="M549" s="118"/>
      <c r="N549" s="120">
        <v>47483498</v>
      </c>
      <c r="O549" s="120">
        <v>35122137</v>
      </c>
      <c r="P549" s="120">
        <v>5557172</v>
      </c>
      <c r="Q549" s="120">
        <v>57762439</v>
      </c>
      <c r="R549" s="120">
        <v>53805477</v>
      </c>
      <c r="S549" s="47"/>
    </row>
    <row r="550" spans="1:19" ht="12.75" customHeight="1" x14ac:dyDescent="0.2">
      <c r="A550" s="581"/>
      <c r="B550" s="581"/>
      <c r="C550" s="53" t="s">
        <v>3</v>
      </c>
      <c r="D550" s="54">
        <v>35</v>
      </c>
      <c r="E550" s="55">
        <v>19357.400000000001</v>
      </c>
      <c r="F550" s="55">
        <v>0</v>
      </c>
      <c r="G550" s="55">
        <v>0</v>
      </c>
      <c r="H550" s="55">
        <v>6384.11</v>
      </c>
      <c r="I550" s="55">
        <v>0</v>
      </c>
      <c r="J550" s="55">
        <v>2145.13</v>
      </c>
      <c r="K550" s="56">
        <v>25741.51</v>
      </c>
      <c r="L550" s="46">
        <v>27886.639999999999</v>
      </c>
      <c r="M550" s="117"/>
      <c r="N550" s="119">
        <v>25741.51</v>
      </c>
      <c r="O550" s="119">
        <v>19357.400000000001</v>
      </c>
      <c r="P550" s="119">
        <v>2870.04</v>
      </c>
      <c r="Q550" s="119">
        <v>31370.97</v>
      </c>
      <c r="R550" s="119">
        <v>29225.84</v>
      </c>
      <c r="S550" s="47"/>
    </row>
    <row r="551" spans="1:19" ht="9" customHeight="1" x14ac:dyDescent="0.2">
      <c r="A551" s="582"/>
      <c r="B551" s="582"/>
      <c r="C551" s="58" t="s">
        <v>4</v>
      </c>
      <c r="D551" s="59"/>
      <c r="E551" s="61">
        <v>37481153</v>
      </c>
      <c r="F551" s="61">
        <v>0</v>
      </c>
      <c r="G551" s="61">
        <v>0</v>
      </c>
      <c r="H551" s="61">
        <v>12361361</v>
      </c>
      <c r="I551" s="61">
        <v>0</v>
      </c>
      <c r="J551" s="60">
        <v>4153551</v>
      </c>
      <c r="K551" s="61">
        <v>49842514</v>
      </c>
      <c r="L551" s="73">
        <v>53996064</v>
      </c>
      <c r="M551" s="118"/>
      <c r="N551" s="120">
        <v>49842514</v>
      </c>
      <c r="O551" s="120">
        <v>37481153</v>
      </c>
      <c r="P551" s="120">
        <v>5557172</v>
      </c>
      <c r="Q551" s="120">
        <v>60742668</v>
      </c>
      <c r="R551" s="120">
        <v>56589117</v>
      </c>
      <c r="S551" s="47"/>
    </row>
    <row r="552" spans="1:19" ht="12.75" customHeight="1" x14ac:dyDescent="0.2">
      <c r="A552" s="492">
        <v>38718</v>
      </c>
      <c r="B552" s="492">
        <v>39082</v>
      </c>
      <c r="C552" s="42" t="s">
        <v>3</v>
      </c>
      <c r="D552" s="43">
        <v>0</v>
      </c>
      <c r="E552" s="44">
        <v>11279.51</v>
      </c>
      <c r="F552" s="44">
        <v>0</v>
      </c>
      <c r="G552" s="44">
        <v>0</v>
      </c>
      <c r="H552" s="44">
        <v>6384.11</v>
      </c>
      <c r="I552" s="44">
        <v>0</v>
      </c>
      <c r="J552" s="44">
        <v>1471.97</v>
      </c>
      <c r="K552" s="45">
        <v>17663.62</v>
      </c>
      <c r="L552" s="46">
        <v>19135.59</v>
      </c>
      <c r="M552" s="117"/>
      <c r="N552" s="119">
        <v>17663.62</v>
      </c>
      <c r="O552" s="119">
        <v>11279.51</v>
      </c>
      <c r="P552" s="119">
        <v>1968</v>
      </c>
      <c r="Q552" s="119">
        <v>21165.9</v>
      </c>
      <c r="R552" s="119">
        <v>19693.93</v>
      </c>
      <c r="S552" s="47"/>
    </row>
    <row r="553" spans="1:19" ht="9" customHeight="1" x14ac:dyDescent="0.2">
      <c r="A553" s="525"/>
      <c r="B553" s="525"/>
      <c r="C553" s="48" t="s">
        <v>4</v>
      </c>
      <c r="D553" s="49">
        <v>2</v>
      </c>
      <c r="E553" s="50">
        <v>21840177</v>
      </c>
      <c r="F553" s="50">
        <v>0</v>
      </c>
      <c r="G553" s="50">
        <v>0</v>
      </c>
      <c r="H553" s="50">
        <v>12361361</v>
      </c>
      <c r="I553" s="50">
        <v>0</v>
      </c>
      <c r="J553" s="51">
        <v>2850131</v>
      </c>
      <c r="K553" s="50">
        <v>34201537</v>
      </c>
      <c r="L553" s="52">
        <v>37051669</v>
      </c>
      <c r="M553" s="118"/>
      <c r="N553" s="120">
        <v>34201537</v>
      </c>
      <c r="O553" s="120">
        <v>21840177</v>
      </c>
      <c r="P553" s="120">
        <v>3810579</v>
      </c>
      <c r="Q553" s="120">
        <v>40982897</v>
      </c>
      <c r="R553" s="120">
        <v>38132766</v>
      </c>
      <c r="S553" s="47"/>
    </row>
    <row r="554" spans="1:19" ht="12.75" customHeight="1" x14ac:dyDescent="0.2">
      <c r="A554" s="511">
        <v>38718</v>
      </c>
      <c r="B554" s="511">
        <v>39082</v>
      </c>
      <c r="C554" s="53" t="s">
        <v>3</v>
      </c>
      <c r="D554" s="54">
        <v>3</v>
      </c>
      <c r="E554" s="44">
        <v>11756.68</v>
      </c>
      <c r="F554" s="44">
        <v>0</v>
      </c>
      <c r="G554" s="44">
        <v>0</v>
      </c>
      <c r="H554" s="44">
        <v>6384.11</v>
      </c>
      <c r="I554" s="44">
        <v>0</v>
      </c>
      <c r="J554" s="55">
        <v>1511.73</v>
      </c>
      <c r="K554" s="56">
        <v>18140.79</v>
      </c>
      <c r="L554" s="57">
        <v>19652.52</v>
      </c>
      <c r="M554" s="117"/>
      <c r="N554" s="119">
        <v>18140.79</v>
      </c>
      <c r="O554" s="119">
        <v>11756.68</v>
      </c>
      <c r="P554" s="119">
        <v>1968</v>
      </c>
      <c r="Q554" s="119">
        <v>21768.720000000001</v>
      </c>
      <c r="R554" s="119">
        <v>20256.990000000002</v>
      </c>
      <c r="S554" s="47"/>
    </row>
    <row r="555" spans="1:19" ht="9" customHeight="1" x14ac:dyDescent="0.2">
      <c r="A555" s="581"/>
      <c r="B555" s="581"/>
      <c r="C555" s="48" t="s">
        <v>4</v>
      </c>
      <c r="D555" s="49">
        <v>8</v>
      </c>
      <c r="E555" s="50">
        <v>22764107</v>
      </c>
      <c r="F555" s="50">
        <v>0</v>
      </c>
      <c r="G555" s="50">
        <v>0</v>
      </c>
      <c r="H555" s="50">
        <v>12361361</v>
      </c>
      <c r="I555" s="50">
        <v>0</v>
      </c>
      <c r="J555" s="51">
        <v>2927117</v>
      </c>
      <c r="K555" s="50">
        <v>35125467</v>
      </c>
      <c r="L555" s="52">
        <v>38052585</v>
      </c>
      <c r="M555" s="118"/>
      <c r="N555" s="120">
        <v>35125467</v>
      </c>
      <c r="O555" s="120">
        <v>22764107</v>
      </c>
      <c r="P555" s="120">
        <v>3810579</v>
      </c>
      <c r="Q555" s="120">
        <v>42150119</v>
      </c>
      <c r="R555" s="120">
        <v>39223002</v>
      </c>
      <c r="S555" s="47"/>
    </row>
    <row r="556" spans="1:19" ht="12.75" customHeight="1" x14ac:dyDescent="0.2">
      <c r="A556" s="581"/>
      <c r="B556" s="581"/>
      <c r="C556" s="53" t="s">
        <v>3</v>
      </c>
      <c r="D556" s="54">
        <v>9</v>
      </c>
      <c r="E556" s="44">
        <v>13226.29</v>
      </c>
      <c r="F556" s="44">
        <v>0</v>
      </c>
      <c r="G556" s="44">
        <v>0</v>
      </c>
      <c r="H556" s="44">
        <v>6384.11</v>
      </c>
      <c r="I556" s="44">
        <v>0</v>
      </c>
      <c r="J556" s="55">
        <v>1634.2</v>
      </c>
      <c r="K556" s="56">
        <v>19610.400000000001</v>
      </c>
      <c r="L556" s="57">
        <v>21244.6</v>
      </c>
      <c r="M556" s="117"/>
      <c r="N556" s="119">
        <v>19610.400000000001</v>
      </c>
      <c r="O556" s="119">
        <v>13226.29</v>
      </c>
      <c r="P556" s="119">
        <v>1968</v>
      </c>
      <c r="Q556" s="119">
        <v>23625.33</v>
      </c>
      <c r="R556" s="119">
        <v>21991.13</v>
      </c>
      <c r="S556" s="47"/>
    </row>
    <row r="557" spans="1:19" ht="9" customHeight="1" x14ac:dyDescent="0.2">
      <c r="A557" s="581"/>
      <c r="B557" s="581"/>
      <c r="C557" s="48" t="s">
        <v>4</v>
      </c>
      <c r="D557" s="49">
        <v>14</v>
      </c>
      <c r="E557" s="50">
        <v>25609669</v>
      </c>
      <c r="F557" s="50">
        <v>0</v>
      </c>
      <c r="G557" s="50">
        <v>0</v>
      </c>
      <c r="H557" s="50">
        <v>12361361</v>
      </c>
      <c r="I557" s="50">
        <v>0</v>
      </c>
      <c r="J557" s="51">
        <v>3164252</v>
      </c>
      <c r="K557" s="50">
        <v>37971029</v>
      </c>
      <c r="L557" s="52">
        <v>41135282</v>
      </c>
      <c r="M557" s="118"/>
      <c r="N557" s="120">
        <v>37971029</v>
      </c>
      <c r="O557" s="120">
        <v>25609669</v>
      </c>
      <c r="P557" s="120">
        <v>3810579</v>
      </c>
      <c r="Q557" s="120">
        <v>45745018</v>
      </c>
      <c r="R557" s="120">
        <v>42580765</v>
      </c>
      <c r="S557" s="47"/>
    </row>
    <row r="558" spans="1:19" ht="12.75" customHeight="1" x14ac:dyDescent="0.2">
      <c r="A558" s="581"/>
      <c r="B558" s="581"/>
      <c r="C558" s="53" t="s">
        <v>3</v>
      </c>
      <c r="D558" s="54">
        <v>15</v>
      </c>
      <c r="E558" s="44">
        <v>14942.82</v>
      </c>
      <c r="F558" s="44">
        <v>0</v>
      </c>
      <c r="G558" s="44">
        <v>0</v>
      </c>
      <c r="H558" s="44">
        <v>6384.11</v>
      </c>
      <c r="I558" s="44">
        <v>0</v>
      </c>
      <c r="J558" s="55">
        <v>1777.24</v>
      </c>
      <c r="K558" s="56">
        <v>21326.93</v>
      </c>
      <c r="L558" s="57">
        <v>23104.17</v>
      </c>
      <c r="M558" s="117"/>
      <c r="N558" s="119">
        <v>21326.93</v>
      </c>
      <c r="O558" s="119">
        <v>14942.82</v>
      </c>
      <c r="P558" s="119">
        <v>2424</v>
      </c>
      <c r="Q558" s="119">
        <v>25793.88</v>
      </c>
      <c r="R558" s="119">
        <v>24016.639999999999</v>
      </c>
      <c r="S558" s="47"/>
    </row>
    <row r="559" spans="1:19" ht="9" customHeight="1" x14ac:dyDescent="0.2">
      <c r="A559" s="581"/>
      <c r="B559" s="581"/>
      <c r="C559" s="48" t="s">
        <v>4</v>
      </c>
      <c r="D559" s="49">
        <v>20</v>
      </c>
      <c r="E559" s="50">
        <v>28933334</v>
      </c>
      <c r="F559" s="50">
        <v>0</v>
      </c>
      <c r="G559" s="50">
        <v>0</v>
      </c>
      <c r="H559" s="50">
        <v>12361361</v>
      </c>
      <c r="I559" s="50">
        <v>0</v>
      </c>
      <c r="J559" s="51">
        <v>3441216</v>
      </c>
      <c r="K559" s="50">
        <v>41294695</v>
      </c>
      <c r="L559" s="52">
        <v>44735911</v>
      </c>
      <c r="M559" s="118"/>
      <c r="N559" s="120">
        <v>41294695</v>
      </c>
      <c r="O559" s="120">
        <v>28933334</v>
      </c>
      <c r="P559" s="120">
        <v>4693518</v>
      </c>
      <c r="Q559" s="120">
        <v>49943916</v>
      </c>
      <c r="R559" s="120">
        <v>46502700</v>
      </c>
      <c r="S559" s="47"/>
    </row>
    <row r="560" spans="1:19" ht="12.75" customHeight="1" x14ac:dyDescent="0.2">
      <c r="A560" s="581"/>
      <c r="B560" s="581"/>
      <c r="C560" s="53" t="s">
        <v>3</v>
      </c>
      <c r="D560" s="54">
        <v>21</v>
      </c>
      <c r="E560" s="44">
        <v>16608.86</v>
      </c>
      <c r="F560" s="44">
        <v>0</v>
      </c>
      <c r="G560" s="44">
        <v>0</v>
      </c>
      <c r="H560" s="44">
        <v>6384.11</v>
      </c>
      <c r="I560" s="44">
        <v>0</v>
      </c>
      <c r="J560" s="55">
        <v>1916.08</v>
      </c>
      <c r="K560" s="56">
        <v>22992.97</v>
      </c>
      <c r="L560" s="57">
        <v>24909.05</v>
      </c>
      <c r="M560" s="117"/>
      <c r="N560" s="119">
        <v>22992.97</v>
      </c>
      <c r="O560" s="119">
        <v>16608.86</v>
      </c>
      <c r="P560" s="119">
        <v>2424</v>
      </c>
      <c r="Q560" s="119">
        <v>27898.639999999999</v>
      </c>
      <c r="R560" s="119">
        <v>25982.560000000001</v>
      </c>
      <c r="S560" s="47"/>
    </row>
    <row r="561" spans="1:19" ht="9" customHeight="1" x14ac:dyDescent="0.2">
      <c r="A561" s="581"/>
      <c r="B561" s="581"/>
      <c r="C561" s="48" t="s">
        <v>4</v>
      </c>
      <c r="D561" s="49">
        <v>27</v>
      </c>
      <c r="E561" s="50">
        <v>32159237</v>
      </c>
      <c r="F561" s="50">
        <v>0</v>
      </c>
      <c r="G561" s="50">
        <v>0</v>
      </c>
      <c r="H561" s="50">
        <v>12361361</v>
      </c>
      <c r="I561" s="50">
        <v>0</v>
      </c>
      <c r="J561" s="51">
        <v>3710048</v>
      </c>
      <c r="K561" s="50">
        <v>44520598</v>
      </c>
      <c r="L561" s="52">
        <v>48230646</v>
      </c>
      <c r="M561" s="118"/>
      <c r="N561" s="120">
        <v>44520598</v>
      </c>
      <c r="O561" s="120">
        <v>32159237</v>
      </c>
      <c r="P561" s="120">
        <v>4693518</v>
      </c>
      <c r="Q561" s="120">
        <v>54019300</v>
      </c>
      <c r="R561" s="120">
        <v>50309251</v>
      </c>
      <c r="S561" s="47"/>
    </row>
    <row r="562" spans="1:19" ht="12.75" customHeight="1" x14ac:dyDescent="0.2">
      <c r="A562" s="581"/>
      <c r="B562" s="581"/>
      <c r="C562" s="53" t="s">
        <v>3</v>
      </c>
      <c r="D562" s="54">
        <v>28</v>
      </c>
      <c r="E562" s="44">
        <v>18252.71</v>
      </c>
      <c r="F562" s="44">
        <v>0</v>
      </c>
      <c r="G562" s="44">
        <v>0</v>
      </c>
      <c r="H562" s="44">
        <v>6384.11</v>
      </c>
      <c r="I562" s="44">
        <v>0</v>
      </c>
      <c r="J562" s="55">
        <v>2053.0700000000002</v>
      </c>
      <c r="K562" s="56">
        <v>24636.82</v>
      </c>
      <c r="L562" s="57">
        <v>26689.89</v>
      </c>
      <c r="M562" s="117"/>
      <c r="N562" s="119">
        <v>24636.82</v>
      </c>
      <c r="O562" s="119">
        <v>18252.71</v>
      </c>
      <c r="P562" s="119">
        <v>3090</v>
      </c>
      <c r="Q562" s="119">
        <v>29975.38</v>
      </c>
      <c r="R562" s="119">
        <v>27922.31</v>
      </c>
      <c r="S562" s="47"/>
    </row>
    <row r="563" spans="1:19" ht="9" customHeight="1" x14ac:dyDescent="0.2">
      <c r="A563" s="581"/>
      <c r="B563" s="581"/>
      <c r="C563" s="48" t="s">
        <v>4</v>
      </c>
      <c r="D563" s="49">
        <v>34</v>
      </c>
      <c r="E563" s="50">
        <v>35342175</v>
      </c>
      <c r="F563" s="50">
        <v>0</v>
      </c>
      <c r="G563" s="50">
        <v>0</v>
      </c>
      <c r="H563" s="50">
        <v>12361361</v>
      </c>
      <c r="I563" s="50">
        <v>0</v>
      </c>
      <c r="J563" s="51">
        <v>3975298</v>
      </c>
      <c r="K563" s="50">
        <v>47703535</v>
      </c>
      <c r="L563" s="52">
        <v>51678833</v>
      </c>
      <c r="M563" s="118"/>
      <c r="N563" s="120">
        <v>47703535</v>
      </c>
      <c r="O563" s="120">
        <v>35342175</v>
      </c>
      <c r="P563" s="120">
        <v>5983074</v>
      </c>
      <c r="Q563" s="120">
        <v>58040429</v>
      </c>
      <c r="R563" s="120">
        <v>54065131</v>
      </c>
      <c r="S563" s="47"/>
    </row>
    <row r="564" spans="1:19" ht="12.75" customHeight="1" x14ac:dyDescent="0.2">
      <c r="A564" s="581"/>
      <c r="B564" s="581"/>
      <c r="C564" s="53" t="s">
        <v>3</v>
      </c>
      <c r="D564" s="54">
        <v>35</v>
      </c>
      <c r="E564" s="44">
        <v>19476.68</v>
      </c>
      <c r="F564" s="44">
        <v>0</v>
      </c>
      <c r="G564" s="44">
        <v>0</v>
      </c>
      <c r="H564" s="44">
        <v>6384.11</v>
      </c>
      <c r="I564" s="44">
        <v>0</v>
      </c>
      <c r="J564" s="55">
        <v>2155.0700000000002</v>
      </c>
      <c r="K564" s="56">
        <v>25860.79</v>
      </c>
      <c r="L564" s="57">
        <v>28015.86</v>
      </c>
      <c r="M564" s="117"/>
      <c r="N564" s="119">
        <v>25860.79</v>
      </c>
      <c r="O564" s="119">
        <v>19476.68</v>
      </c>
      <c r="P564" s="119">
        <v>3090</v>
      </c>
      <c r="Q564" s="119">
        <v>31521.66</v>
      </c>
      <c r="R564" s="119">
        <v>29366.59</v>
      </c>
      <c r="S564" s="47"/>
    </row>
    <row r="565" spans="1:19" ht="9" customHeight="1" x14ac:dyDescent="0.2">
      <c r="A565" s="582"/>
      <c r="B565" s="582"/>
      <c r="C565" s="58" t="s">
        <v>4</v>
      </c>
      <c r="D565" s="59"/>
      <c r="E565" s="50">
        <v>37712111</v>
      </c>
      <c r="F565" s="50">
        <v>0</v>
      </c>
      <c r="G565" s="50">
        <v>0</v>
      </c>
      <c r="H565" s="50">
        <v>12361361</v>
      </c>
      <c r="I565" s="50">
        <v>0</v>
      </c>
      <c r="J565" s="60">
        <v>4172797</v>
      </c>
      <c r="K565" s="61">
        <v>50073472</v>
      </c>
      <c r="L565" s="62">
        <v>54246269</v>
      </c>
      <c r="M565" s="118"/>
      <c r="N565" s="120">
        <v>50073472</v>
      </c>
      <c r="O565" s="120">
        <v>37712111</v>
      </c>
      <c r="P565" s="120">
        <v>5983074</v>
      </c>
      <c r="Q565" s="120">
        <v>61034445</v>
      </c>
      <c r="R565" s="120">
        <v>56861647</v>
      </c>
      <c r="S565" s="47"/>
    </row>
    <row r="566" spans="1:19" ht="12.75" customHeight="1" x14ac:dyDescent="0.2">
      <c r="A566" s="492">
        <v>39083</v>
      </c>
      <c r="B566" s="492">
        <v>39113</v>
      </c>
      <c r="C566" s="42" t="s">
        <v>3</v>
      </c>
      <c r="D566" s="43">
        <v>0</v>
      </c>
      <c r="E566" s="44">
        <v>11615.63</v>
      </c>
      <c r="F566" s="44">
        <v>0</v>
      </c>
      <c r="G566" s="44">
        <v>0</v>
      </c>
      <c r="H566" s="44">
        <v>6384.11</v>
      </c>
      <c r="I566" s="44">
        <v>0</v>
      </c>
      <c r="J566" s="44">
        <v>1499.98</v>
      </c>
      <c r="K566" s="45">
        <v>17999.740000000002</v>
      </c>
      <c r="L566" s="46">
        <v>19499.72</v>
      </c>
      <c r="M566" s="117"/>
      <c r="N566" s="119">
        <v>17999.740000000002</v>
      </c>
      <c r="O566" s="119">
        <v>11615.63</v>
      </c>
      <c r="P566" s="119">
        <v>1968</v>
      </c>
      <c r="Q566" s="119">
        <v>21590.53</v>
      </c>
      <c r="R566" s="119">
        <v>20090.55</v>
      </c>
      <c r="S566" s="47"/>
    </row>
    <row r="567" spans="1:19" ht="9" customHeight="1" x14ac:dyDescent="0.2">
      <c r="A567" s="525"/>
      <c r="B567" s="525"/>
      <c r="C567" s="48" t="s">
        <v>4</v>
      </c>
      <c r="D567" s="49">
        <v>2</v>
      </c>
      <c r="E567" s="50">
        <v>22490996</v>
      </c>
      <c r="F567" s="50">
        <v>0</v>
      </c>
      <c r="G567" s="50">
        <v>0</v>
      </c>
      <c r="H567" s="50">
        <v>12361361</v>
      </c>
      <c r="I567" s="50">
        <v>0</v>
      </c>
      <c r="J567" s="51">
        <v>2904366</v>
      </c>
      <c r="K567" s="50">
        <v>34852357</v>
      </c>
      <c r="L567" s="52">
        <v>37756723</v>
      </c>
      <c r="M567" s="118"/>
      <c r="N567" s="120">
        <v>34852357</v>
      </c>
      <c r="O567" s="120">
        <v>22490996</v>
      </c>
      <c r="P567" s="120">
        <v>3810579</v>
      </c>
      <c r="Q567" s="120">
        <v>41805096</v>
      </c>
      <c r="R567" s="120">
        <v>38900729</v>
      </c>
      <c r="S567" s="47"/>
    </row>
    <row r="568" spans="1:19" ht="12.75" customHeight="1" x14ac:dyDescent="0.2">
      <c r="A568" s="511">
        <v>39083</v>
      </c>
      <c r="B568" s="511">
        <v>39113</v>
      </c>
      <c r="C568" s="53" t="s">
        <v>3</v>
      </c>
      <c r="D568" s="54">
        <v>3</v>
      </c>
      <c r="E568" s="44">
        <v>12101.92</v>
      </c>
      <c r="F568" s="44">
        <v>0</v>
      </c>
      <c r="G568" s="44">
        <v>0</v>
      </c>
      <c r="H568" s="44">
        <v>6384.11</v>
      </c>
      <c r="I568" s="44">
        <v>0</v>
      </c>
      <c r="J568" s="55">
        <v>1540.5</v>
      </c>
      <c r="K568" s="56">
        <v>18486.03</v>
      </c>
      <c r="L568" s="57">
        <v>20026.53</v>
      </c>
      <c r="M568" s="117"/>
      <c r="N568" s="119">
        <v>18486.03</v>
      </c>
      <c r="O568" s="119">
        <v>12101.92</v>
      </c>
      <c r="P568" s="119">
        <v>1968</v>
      </c>
      <c r="Q568" s="119">
        <v>22204.880000000001</v>
      </c>
      <c r="R568" s="119">
        <v>20664.38</v>
      </c>
      <c r="S568" s="47"/>
    </row>
    <row r="569" spans="1:19" ht="9" customHeight="1" x14ac:dyDescent="0.2">
      <c r="A569" s="581"/>
      <c r="B569" s="581"/>
      <c r="C569" s="48" t="s">
        <v>4</v>
      </c>
      <c r="D569" s="49">
        <v>8</v>
      </c>
      <c r="E569" s="50">
        <v>23432585</v>
      </c>
      <c r="F569" s="50">
        <v>0</v>
      </c>
      <c r="G569" s="50">
        <v>0</v>
      </c>
      <c r="H569" s="50">
        <v>12361361</v>
      </c>
      <c r="I569" s="50">
        <v>0</v>
      </c>
      <c r="J569" s="51">
        <v>2982824</v>
      </c>
      <c r="K569" s="50">
        <v>35793945</v>
      </c>
      <c r="L569" s="52">
        <v>38776769</v>
      </c>
      <c r="M569" s="118"/>
      <c r="N569" s="120">
        <v>35793945</v>
      </c>
      <c r="O569" s="120">
        <v>23432585</v>
      </c>
      <c r="P569" s="120">
        <v>3810579</v>
      </c>
      <c r="Q569" s="120">
        <v>42994643</v>
      </c>
      <c r="R569" s="120">
        <v>40011819</v>
      </c>
      <c r="S569" s="47"/>
    </row>
    <row r="570" spans="1:19" ht="12.75" customHeight="1" x14ac:dyDescent="0.2">
      <c r="A570" s="581"/>
      <c r="B570" s="581"/>
      <c r="C570" s="53" t="s">
        <v>3</v>
      </c>
      <c r="D570" s="54">
        <v>9</v>
      </c>
      <c r="E570" s="44">
        <v>13599.61</v>
      </c>
      <c r="F570" s="44">
        <v>0</v>
      </c>
      <c r="G570" s="44">
        <v>0</v>
      </c>
      <c r="H570" s="44">
        <v>6384.11</v>
      </c>
      <c r="I570" s="44">
        <v>0</v>
      </c>
      <c r="J570" s="55">
        <v>1665.31</v>
      </c>
      <c r="K570" s="56">
        <v>19983.72</v>
      </c>
      <c r="L570" s="57">
        <v>21649.03</v>
      </c>
      <c r="M570" s="117"/>
      <c r="N570" s="119">
        <v>19983.72</v>
      </c>
      <c r="O570" s="119">
        <v>13599.61</v>
      </c>
      <c r="P570" s="119">
        <v>1968</v>
      </c>
      <c r="Q570" s="119">
        <v>24096.959999999999</v>
      </c>
      <c r="R570" s="119">
        <v>22431.65</v>
      </c>
      <c r="S570" s="47"/>
    </row>
    <row r="571" spans="1:19" ht="9" customHeight="1" x14ac:dyDescent="0.2">
      <c r="A571" s="581"/>
      <c r="B571" s="581"/>
      <c r="C571" s="48" t="s">
        <v>4</v>
      </c>
      <c r="D571" s="49">
        <v>14</v>
      </c>
      <c r="E571" s="50">
        <v>26332517</v>
      </c>
      <c r="F571" s="50">
        <v>0</v>
      </c>
      <c r="G571" s="50">
        <v>0</v>
      </c>
      <c r="H571" s="50">
        <v>12361361</v>
      </c>
      <c r="I571" s="50">
        <v>0</v>
      </c>
      <c r="J571" s="51">
        <v>3224490</v>
      </c>
      <c r="K571" s="50">
        <v>38693878</v>
      </c>
      <c r="L571" s="52">
        <v>41918367</v>
      </c>
      <c r="M571" s="118"/>
      <c r="N571" s="120">
        <v>38693878</v>
      </c>
      <c r="O571" s="120">
        <v>26332517</v>
      </c>
      <c r="P571" s="120">
        <v>3810579</v>
      </c>
      <c r="Q571" s="120">
        <v>46658221</v>
      </c>
      <c r="R571" s="120">
        <v>43433731</v>
      </c>
      <c r="S571" s="47"/>
    </row>
    <row r="572" spans="1:19" ht="12.75" customHeight="1" x14ac:dyDescent="0.2">
      <c r="A572" s="581"/>
      <c r="B572" s="581"/>
      <c r="C572" s="53" t="s">
        <v>3</v>
      </c>
      <c r="D572" s="54">
        <v>15</v>
      </c>
      <c r="E572" s="44">
        <v>15348.78</v>
      </c>
      <c r="F572" s="44">
        <v>0</v>
      </c>
      <c r="G572" s="44">
        <v>0</v>
      </c>
      <c r="H572" s="44">
        <v>6384.11</v>
      </c>
      <c r="I572" s="44">
        <v>0</v>
      </c>
      <c r="J572" s="55">
        <v>1811.07</v>
      </c>
      <c r="K572" s="56">
        <v>21732.89</v>
      </c>
      <c r="L572" s="57">
        <v>23543.96</v>
      </c>
      <c r="M572" s="117"/>
      <c r="N572" s="119">
        <v>21732.89</v>
      </c>
      <c r="O572" s="119">
        <v>15348.78</v>
      </c>
      <c r="P572" s="119">
        <v>2424</v>
      </c>
      <c r="Q572" s="119">
        <v>26306.74</v>
      </c>
      <c r="R572" s="119">
        <v>24495.67</v>
      </c>
      <c r="S572" s="47"/>
    </row>
    <row r="573" spans="1:19" ht="9" customHeight="1" x14ac:dyDescent="0.2">
      <c r="A573" s="581"/>
      <c r="B573" s="581"/>
      <c r="C573" s="48" t="s">
        <v>4</v>
      </c>
      <c r="D573" s="49">
        <v>20</v>
      </c>
      <c r="E573" s="50">
        <v>29719382</v>
      </c>
      <c r="F573" s="50">
        <v>0</v>
      </c>
      <c r="G573" s="50">
        <v>0</v>
      </c>
      <c r="H573" s="50">
        <v>12361361</v>
      </c>
      <c r="I573" s="50">
        <v>0</v>
      </c>
      <c r="J573" s="51">
        <v>3506721</v>
      </c>
      <c r="K573" s="50">
        <v>42080743</v>
      </c>
      <c r="L573" s="52">
        <v>45587463</v>
      </c>
      <c r="M573" s="118"/>
      <c r="N573" s="120">
        <v>42080743</v>
      </c>
      <c r="O573" s="120">
        <v>29719382</v>
      </c>
      <c r="P573" s="120">
        <v>4693518</v>
      </c>
      <c r="Q573" s="120">
        <v>50936951</v>
      </c>
      <c r="R573" s="120">
        <v>47430231</v>
      </c>
      <c r="S573" s="47"/>
    </row>
    <row r="574" spans="1:19" ht="12.75" customHeight="1" x14ac:dyDescent="0.2">
      <c r="A574" s="581"/>
      <c r="B574" s="581"/>
      <c r="C574" s="53" t="s">
        <v>3</v>
      </c>
      <c r="D574" s="54">
        <v>21</v>
      </c>
      <c r="E574" s="44">
        <v>17046.5</v>
      </c>
      <c r="F574" s="44">
        <v>0</v>
      </c>
      <c r="G574" s="44">
        <v>0</v>
      </c>
      <c r="H574" s="44">
        <v>6384.11</v>
      </c>
      <c r="I574" s="44">
        <v>0</v>
      </c>
      <c r="J574" s="55">
        <v>1952.55</v>
      </c>
      <c r="K574" s="56">
        <v>23430.61</v>
      </c>
      <c r="L574" s="57">
        <v>25383.16</v>
      </c>
      <c r="M574" s="117"/>
      <c r="N574" s="119">
        <v>23430.61</v>
      </c>
      <c r="O574" s="119">
        <v>17046.5</v>
      </c>
      <c r="P574" s="119">
        <v>2424</v>
      </c>
      <c r="Q574" s="119">
        <v>28451.53</v>
      </c>
      <c r="R574" s="119">
        <v>26498.98</v>
      </c>
      <c r="S574" s="47"/>
    </row>
    <row r="575" spans="1:19" ht="9" customHeight="1" x14ac:dyDescent="0.2">
      <c r="A575" s="581"/>
      <c r="B575" s="581"/>
      <c r="C575" s="48" t="s">
        <v>4</v>
      </c>
      <c r="D575" s="49">
        <v>27</v>
      </c>
      <c r="E575" s="50">
        <v>33006627</v>
      </c>
      <c r="F575" s="50">
        <v>0</v>
      </c>
      <c r="G575" s="50">
        <v>0</v>
      </c>
      <c r="H575" s="50">
        <v>12361361</v>
      </c>
      <c r="I575" s="50">
        <v>0</v>
      </c>
      <c r="J575" s="51">
        <v>3780664</v>
      </c>
      <c r="K575" s="50">
        <v>45367987</v>
      </c>
      <c r="L575" s="52">
        <v>49148651</v>
      </c>
      <c r="M575" s="118"/>
      <c r="N575" s="120">
        <v>45367987</v>
      </c>
      <c r="O575" s="120">
        <v>33006627</v>
      </c>
      <c r="P575" s="120">
        <v>4693518</v>
      </c>
      <c r="Q575" s="120">
        <v>55089844</v>
      </c>
      <c r="R575" s="120">
        <v>51309180</v>
      </c>
      <c r="S575" s="47"/>
    </row>
    <row r="576" spans="1:19" ht="12.75" customHeight="1" x14ac:dyDescent="0.2">
      <c r="A576" s="581"/>
      <c r="B576" s="581"/>
      <c r="C576" s="53" t="s">
        <v>3</v>
      </c>
      <c r="D576" s="54">
        <v>28</v>
      </c>
      <c r="E576" s="44">
        <v>18721.55</v>
      </c>
      <c r="F576" s="44">
        <v>0</v>
      </c>
      <c r="G576" s="44">
        <v>0</v>
      </c>
      <c r="H576" s="44">
        <v>6384.11</v>
      </c>
      <c r="I576" s="44">
        <v>0</v>
      </c>
      <c r="J576" s="55">
        <v>2092.14</v>
      </c>
      <c r="K576" s="56">
        <v>25105.66</v>
      </c>
      <c r="L576" s="57">
        <v>27197.8</v>
      </c>
      <c r="M576" s="117"/>
      <c r="N576" s="119">
        <v>25105.66</v>
      </c>
      <c r="O576" s="119">
        <v>18721.55</v>
      </c>
      <c r="P576" s="119">
        <v>3090</v>
      </c>
      <c r="Q576" s="119">
        <v>30567.68</v>
      </c>
      <c r="R576" s="119">
        <v>28475.54</v>
      </c>
      <c r="S576" s="47"/>
    </row>
    <row r="577" spans="1:19" ht="9" customHeight="1" x14ac:dyDescent="0.2">
      <c r="A577" s="581"/>
      <c r="B577" s="581"/>
      <c r="C577" s="48" t="s">
        <v>4</v>
      </c>
      <c r="D577" s="49">
        <v>34</v>
      </c>
      <c r="E577" s="50">
        <v>36249976</v>
      </c>
      <c r="F577" s="50">
        <v>0</v>
      </c>
      <c r="G577" s="50">
        <v>0</v>
      </c>
      <c r="H577" s="50">
        <v>12361361</v>
      </c>
      <c r="I577" s="50">
        <v>0</v>
      </c>
      <c r="J577" s="51">
        <v>4050948</v>
      </c>
      <c r="K577" s="50">
        <v>48611336</v>
      </c>
      <c r="L577" s="52">
        <v>52662284</v>
      </c>
      <c r="M577" s="118"/>
      <c r="N577" s="120">
        <v>48611336</v>
      </c>
      <c r="O577" s="120">
        <v>36249976</v>
      </c>
      <c r="P577" s="120">
        <v>5983074</v>
      </c>
      <c r="Q577" s="120">
        <v>59187282</v>
      </c>
      <c r="R577" s="120">
        <v>55136334</v>
      </c>
      <c r="S577" s="47"/>
    </row>
    <row r="578" spans="1:19" ht="12.75" customHeight="1" x14ac:dyDescent="0.2">
      <c r="A578" s="581"/>
      <c r="B578" s="581"/>
      <c r="C578" s="53" t="s">
        <v>3</v>
      </c>
      <c r="D578" s="54">
        <v>35</v>
      </c>
      <c r="E578" s="44">
        <v>19968.8</v>
      </c>
      <c r="F578" s="44">
        <v>0</v>
      </c>
      <c r="G578" s="44">
        <v>0</v>
      </c>
      <c r="H578" s="44">
        <v>6384.11</v>
      </c>
      <c r="I578" s="44">
        <v>0</v>
      </c>
      <c r="J578" s="55">
        <v>2196.08</v>
      </c>
      <c r="K578" s="56">
        <v>26352.91</v>
      </c>
      <c r="L578" s="57">
        <v>28548.99</v>
      </c>
      <c r="M578" s="117"/>
      <c r="N578" s="119">
        <v>26352.91</v>
      </c>
      <c r="O578" s="119">
        <v>19968.8</v>
      </c>
      <c r="P578" s="119">
        <v>3090</v>
      </c>
      <c r="Q578" s="119">
        <v>32143.37</v>
      </c>
      <c r="R578" s="119">
        <v>29947.29</v>
      </c>
      <c r="S578" s="47"/>
    </row>
    <row r="579" spans="1:19" ht="9" customHeight="1" x14ac:dyDescent="0.2">
      <c r="A579" s="582"/>
      <c r="B579" s="582"/>
      <c r="C579" s="58" t="s">
        <v>4</v>
      </c>
      <c r="D579" s="59"/>
      <c r="E579" s="50">
        <v>38664988</v>
      </c>
      <c r="F579" s="50">
        <v>0</v>
      </c>
      <c r="G579" s="50">
        <v>0</v>
      </c>
      <c r="H579" s="50">
        <v>12361361</v>
      </c>
      <c r="I579" s="50">
        <v>0</v>
      </c>
      <c r="J579" s="60">
        <v>4252204</v>
      </c>
      <c r="K579" s="61">
        <v>51026349</v>
      </c>
      <c r="L579" s="62">
        <v>55278553</v>
      </c>
      <c r="M579" s="118"/>
      <c r="N579" s="120">
        <v>51026349</v>
      </c>
      <c r="O579" s="120">
        <v>38664988</v>
      </c>
      <c r="P579" s="120">
        <v>5983074</v>
      </c>
      <c r="Q579" s="120">
        <v>62238243</v>
      </c>
      <c r="R579" s="120">
        <v>57986039</v>
      </c>
      <c r="S579" s="47"/>
    </row>
    <row r="580" spans="1:19" ht="12.75" customHeight="1" x14ac:dyDescent="0.2">
      <c r="A580" s="492">
        <v>39114</v>
      </c>
      <c r="B580" s="492">
        <v>39446</v>
      </c>
      <c r="C580" s="42" t="s">
        <v>3</v>
      </c>
      <c r="D580" s="43">
        <v>0</v>
      </c>
      <c r="E580" s="44">
        <v>12106.43</v>
      </c>
      <c r="F580" s="44">
        <v>0</v>
      </c>
      <c r="G580" s="44">
        <v>0</v>
      </c>
      <c r="H580" s="44">
        <v>6384.11</v>
      </c>
      <c r="I580" s="44">
        <v>0</v>
      </c>
      <c r="J580" s="44">
        <v>1540.88</v>
      </c>
      <c r="K580" s="45">
        <v>18490.54</v>
      </c>
      <c r="L580" s="46">
        <v>20031.419999999998</v>
      </c>
      <c r="M580" s="117"/>
      <c r="N580" s="119">
        <v>18490.54</v>
      </c>
      <c r="O580" s="119">
        <v>12106.43</v>
      </c>
      <c r="P580" s="119">
        <v>1968</v>
      </c>
      <c r="Q580" s="119">
        <v>22210.58</v>
      </c>
      <c r="R580" s="119">
        <v>20669.7</v>
      </c>
      <c r="S580" s="47"/>
    </row>
    <row r="581" spans="1:19" ht="9" customHeight="1" x14ac:dyDescent="0.2">
      <c r="A581" s="525"/>
      <c r="B581" s="525"/>
      <c r="C581" s="48" t="s">
        <v>4</v>
      </c>
      <c r="D581" s="49">
        <v>2</v>
      </c>
      <c r="E581" s="50">
        <v>23441317</v>
      </c>
      <c r="F581" s="50">
        <v>0</v>
      </c>
      <c r="G581" s="50">
        <v>0</v>
      </c>
      <c r="H581" s="50">
        <v>12361361</v>
      </c>
      <c r="I581" s="50">
        <v>0</v>
      </c>
      <c r="J581" s="51">
        <v>2983560</v>
      </c>
      <c r="K581" s="50">
        <v>35802678</v>
      </c>
      <c r="L581" s="52">
        <v>38786238</v>
      </c>
      <c r="M581" s="118"/>
      <c r="N581" s="120">
        <v>35802678</v>
      </c>
      <c r="O581" s="120">
        <v>23441317</v>
      </c>
      <c r="P581" s="120">
        <v>3810579</v>
      </c>
      <c r="Q581" s="120">
        <v>43005680</v>
      </c>
      <c r="R581" s="120">
        <v>40022120</v>
      </c>
      <c r="S581" s="47"/>
    </row>
    <row r="582" spans="1:19" ht="12.75" customHeight="1" x14ac:dyDescent="0.2">
      <c r="A582" s="511">
        <v>39114</v>
      </c>
      <c r="B582" s="511">
        <v>39446</v>
      </c>
      <c r="C582" s="53" t="s">
        <v>3</v>
      </c>
      <c r="D582" s="54">
        <v>3</v>
      </c>
      <c r="E582" s="44">
        <v>12605.92</v>
      </c>
      <c r="F582" s="44">
        <v>0</v>
      </c>
      <c r="G582" s="44">
        <v>0</v>
      </c>
      <c r="H582" s="44">
        <v>6384.11</v>
      </c>
      <c r="I582" s="44">
        <v>0</v>
      </c>
      <c r="J582" s="55">
        <v>1582.5</v>
      </c>
      <c r="K582" s="56">
        <v>18990.03</v>
      </c>
      <c r="L582" s="57">
        <v>20572.53</v>
      </c>
      <c r="M582" s="117"/>
      <c r="N582" s="119">
        <v>18990.03</v>
      </c>
      <c r="O582" s="119">
        <v>12605.92</v>
      </c>
      <c r="P582" s="119">
        <v>1968</v>
      </c>
      <c r="Q582" s="119">
        <v>22841.599999999999</v>
      </c>
      <c r="R582" s="119">
        <v>21259.1</v>
      </c>
      <c r="S582" s="47"/>
    </row>
    <row r="583" spans="1:19" ht="9" customHeight="1" x14ac:dyDescent="0.2">
      <c r="A583" s="581"/>
      <c r="B583" s="581"/>
      <c r="C583" s="48" t="s">
        <v>4</v>
      </c>
      <c r="D583" s="49">
        <v>8</v>
      </c>
      <c r="E583" s="50">
        <v>24408465</v>
      </c>
      <c r="F583" s="50">
        <v>0</v>
      </c>
      <c r="G583" s="50">
        <v>0</v>
      </c>
      <c r="H583" s="50">
        <v>12361361</v>
      </c>
      <c r="I583" s="50">
        <v>0</v>
      </c>
      <c r="J583" s="51">
        <v>3064147</v>
      </c>
      <c r="K583" s="50">
        <v>36769825</v>
      </c>
      <c r="L583" s="52">
        <v>39833973</v>
      </c>
      <c r="M583" s="118"/>
      <c r="N583" s="120">
        <v>36769825</v>
      </c>
      <c r="O583" s="120">
        <v>24408465</v>
      </c>
      <c r="P583" s="120">
        <v>3810579</v>
      </c>
      <c r="Q583" s="120">
        <v>44227505</v>
      </c>
      <c r="R583" s="120">
        <v>41163358</v>
      </c>
      <c r="S583" s="47"/>
    </row>
    <row r="584" spans="1:19" ht="12.75" customHeight="1" x14ac:dyDescent="0.2">
      <c r="A584" s="581"/>
      <c r="B584" s="581"/>
      <c r="C584" s="53" t="s">
        <v>3</v>
      </c>
      <c r="D584" s="54">
        <v>9</v>
      </c>
      <c r="E584" s="44">
        <v>14144.41</v>
      </c>
      <c r="F584" s="44">
        <v>0</v>
      </c>
      <c r="G584" s="44">
        <v>0</v>
      </c>
      <c r="H584" s="44">
        <v>6384.11</v>
      </c>
      <c r="I584" s="44">
        <v>0</v>
      </c>
      <c r="J584" s="55">
        <v>1710.71</v>
      </c>
      <c r="K584" s="56">
        <v>20528.52</v>
      </c>
      <c r="L584" s="57">
        <v>22239.23</v>
      </c>
      <c r="M584" s="117"/>
      <c r="N584" s="119">
        <v>20528.52</v>
      </c>
      <c r="O584" s="119">
        <v>14144.41</v>
      </c>
      <c r="P584" s="119">
        <v>1968</v>
      </c>
      <c r="Q584" s="119">
        <v>24785.22</v>
      </c>
      <c r="R584" s="119">
        <v>23074.51</v>
      </c>
      <c r="S584" s="47"/>
    </row>
    <row r="585" spans="1:19" ht="9" customHeight="1" x14ac:dyDescent="0.2">
      <c r="A585" s="581"/>
      <c r="B585" s="581"/>
      <c r="C585" s="48" t="s">
        <v>4</v>
      </c>
      <c r="D585" s="49">
        <v>14</v>
      </c>
      <c r="E585" s="50">
        <v>27387397</v>
      </c>
      <c r="F585" s="50">
        <v>0</v>
      </c>
      <c r="G585" s="50">
        <v>0</v>
      </c>
      <c r="H585" s="50">
        <v>12361361</v>
      </c>
      <c r="I585" s="50">
        <v>0</v>
      </c>
      <c r="J585" s="51">
        <v>3312396</v>
      </c>
      <c r="K585" s="50">
        <v>39748757</v>
      </c>
      <c r="L585" s="52">
        <v>43061154</v>
      </c>
      <c r="M585" s="118"/>
      <c r="N585" s="120">
        <v>39748757</v>
      </c>
      <c r="O585" s="120">
        <v>27387397</v>
      </c>
      <c r="P585" s="120">
        <v>3810579</v>
      </c>
      <c r="Q585" s="120">
        <v>47990878</v>
      </c>
      <c r="R585" s="120">
        <v>44678481</v>
      </c>
      <c r="S585" s="47"/>
    </row>
    <row r="586" spans="1:19" ht="12.75" customHeight="1" x14ac:dyDescent="0.2">
      <c r="A586" s="581"/>
      <c r="B586" s="581"/>
      <c r="C586" s="53" t="s">
        <v>3</v>
      </c>
      <c r="D586" s="54">
        <v>15</v>
      </c>
      <c r="E586" s="44">
        <v>15941.34</v>
      </c>
      <c r="F586" s="44">
        <v>0</v>
      </c>
      <c r="G586" s="44">
        <v>0</v>
      </c>
      <c r="H586" s="44">
        <v>6384.11</v>
      </c>
      <c r="I586" s="44">
        <v>0</v>
      </c>
      <c r="J586" s="55">
        <v>1860.45</v>
      </c>
      <c r="K586" s="56">
        <v>22325.45</v>
      </c>
      <c r="L586" s="57">
        <v>24185.9</v>
      </c>
      <c r="M586" s="117"/>
      <c r="N586" s="119">
        <v>22325.45</v>
      </c>
      <c r="O586" s="119">
        <v>15941.34</v>
      </c>
      <c r="P586" s="119">
        <v>2424</v>
      </c>
      <c r="Q586" s="119">
        <v>27055.34</v>
      </c>
      <c r="R586" s="119">
        <v>25194.89</v>
      </c>
      <c r="S586" s="47"/>
    </row>
    <row r="587" spans="1:19" ht="9" customHeight="1" x14ac:dyDescent="0.2">
      <c r="A587" s="581"/>
      <c r="B587" s="581"/>
      <c r="C587" s="48" t="s">
        <v>4</v>
      </c>
      <c r="D587" s="49">
        <v>20</v>
      </c>
      <c r="E587" s="50">
        <v>30866738</v>
      </c>
      <c r="F587" s="50">
        <v>0</v>
      </c>
      <c r="G587" s="50">
        <v>0</v>
      </c>
      <c r="H587" s="50">
        <v>12361361</v>
      </c>
      <c r="I587" s="50">
        <v>0</v>
      </c>
      <c r="J587" s="51">
        <v>3602334</v>
      </c>
      <c r="K587" s="50">
        <v>43228099</v>
      </c>
      <c r="L587" s="52">
        <v>46830433</v>
      </c>
      <c r="M587" s="118"/>
      <c r="N587" s="120">
        <v>43228099</v>
      </c>
      <c r="O587" s="120">
        <v>30866738</v>
      </c>
      <c r="P587" s="120">
        <v>4693518</v>
      </c>
      <c r="Q587" s="120">
        <v>52386443</v>
      </c>
      <c r="R587" s="120">
        <v>48784110</v>
      </c>
      <c r="S587" s="47"/>
    </row>
    <row r="588" spans="1:19" ht="12.75" customHeight="1" x14ac:dyDescent="0.2">
      <c r="A588" s="581"/>
      <c r="B588" s="581"/>
      <c r="C588" s="53" t="s">
        <v>3</v>
      </c>
      <c r="D588" s="54">
        <v>21</v>
      </c>
      <c r="E588" s="44">
        <v>17685.38</v>
      </c>
      <c r="F588" s="44">
        <v>0</v>
      </c>
      <c r="G588" s="44">
        <v>0</v>
      </c>
      <c r="H588" s="44">
        <v>6384.11</v>
      </c>
      <c r="I588" s="44">
        <v>0</v>
      </c>
      <c r="J588" s="55">
        <v>2005.79</v>
      </c>
      <c r="K588" s="56">
        <v>24069.49</v>
      </c>
      <c r="L588" s="57">
        <v>26075.279999999999</v>
      </c>
      <c r="M588" s="117"/>
      <c r="N588" s="119">
        <v>24069.49</v>
      </c>
      <c r="O588" s="119">
        <v>17685.38</v>
      </c>
      <c r="P588" s="119">
        <v>2424</v>
      </c>
      <c r="Q588" s="119">
        <v>29258.65</v>
      </c>
      <c r="R588" s="119">
        <v>27252.86</v>
      </c>
      <c r="S588" s="47"/>
    </row>
    <row r="589" spans="1:19" ht="9" customHeight="1" x14ac:dyDescent="0.2">
      <c r="A589" s="581"/>
      <c r="B589" s="581"/>
      <c r="C589" s="48" t="s">
        <v>4</v>
      </c>
      <c r="D589" s="49">
        <v>27</v>
      </c>
      <c r="E589" s="50">
        <v>34243671</v>
      </c>
      <c r="F589" s="50">
        <v>0</v>
      </c>
      <c r="G589" s="50">
        <v>0</v>
      </c>
      <c r="H589" s="50">
        <v>12361361</v>
      </c>
      <c r="I589" s="50">
        <v>0</v>
      </c>
      <c r="J589" s="51">
        <v>3883751</v>
      </c>
      <c r="K589" s="50">
        <v>46605031</v>
      </c>
      <c r="L589" s="52">
        <v>50488782</v>
      </c>
      <c r="M589" s="118"/>
      <c r="N589" s="120">
        <v>46605031</v>
      </c>
      <c r="O589" s="120">
        <v>34243671</v>
      </c>
      <c r="P589" s="120">
        <v>4693518</v>
      </c>
      <c r="Q589" s="120">
        <v>56652646</v>
      </c>
      <c r="R589" s="120">
        <v>52768895</v>
      </c>
      <c r="S589" s="47"/>
    </row>
    <row r="590" spans="1:19" ht="12.75" customHeight="1" x14ac:dyDescent="0.2">
      <c r="A590" s="581"/>
      <c r="B590" s="581"/>
      <c r="C590" s="53" t="s">
        <v>3</v>
      </c>
      <c r="D590" s="54">
        <v>28</v>
      </c>
      <c r="E590" s="44">
        <v>19406.03</v>
      </c>
      <c r="F590" s="44">
        <v>0</v>
      </c>
      <c r="G590" s="44">
        <v>0</v>
      </c>
      <c r="H590" s="44">
        <v>6384.11</v>
      </c>
      <c r="I590" s="44">
        <v>0</v>
      </c>
      <c r="J590" s="55">
        <v>2149.1799999999998</v>
      </c>
      <c r="K590" s="56">
        <v>25790.14</v>
      </c>
      <c r="L590" s="57">
        <v>27939.32</v>
      </c>
      <c r="M590" s="117"/>
      <c r="N590" s="119">
        <v>25790.14</v>
      </c>
      <c r="O590" s="119">
        <v>19406.03</v>
      </c>
      <c r="P590" s="119">
        <v>3090</v>
      </c>
      <c r="Q590" s="119">
        <v>31432.41</v>
      </c>
      <c r="R590" s="119">
        <v>29283.23</v>
      </c>
      <c r="S590" s="47"/>
    </row>
    <row r="591" spans="1:19" ht="9" customHeight="1" x14ac:dyDescent="0.2">
      <c r="A591" s="581"/>
      <c r="B591" s="581"/>
      <c r="C591" s="48" t="s">
        <v>4</v>
      </c>
      <c r="D591" s="49">
        <v>34</v>
      </c>
      <c r="E591" s="50">
        <v>37575314</v>
      </c>
      <c r="F591" s="50">
        <v>0</v>
      </c>
      <c r="G591" s="50">
        <v>0</v>
      </c>
      <c r="H591" s="50">
        <v>12361361</v>
      </c>
      <c r="I591" s="50">
        <v>0</v>
      </c>
      <c r="J591" s="51">
        <v>4161393</v>
      </c>
      <c r="K591" s="50">
        <v>49936674</v>
      </c>
      <c r="L591" s="52">
        <v>54098067</v>
      </c>
      <c r="M591" s="118"/>
      <c r="N591" s="120">
        <v>49936674</v>
      </c>
      <c r="O591" s="120">
        <v>37575314</v>
      </c>
      <c r="P591" s="120">
        <v>5983074</v>
      </c>
      <c r="Q591" s="120">
        <v>60861633</v>
      </c>
      <c r="R591" s="120">
        <v>56700240</v>
      </c>
      <c r="S591" s="47"/>
    </row>
    <row r="592" spans="1:19" ht="12.75" customHeight="1" x14ac:dyDescent="0.2">
      <c r="A592" s="581"/>
      <c r="B592" s="581"/>
      <c r="C592" s="53" t="s">
        <v>3</v>
      </c>
      <c r="D592" s="54">
        <v>35</v>
      </c>
      <c r="E592" s="44">
        <v>20687.36</v>
      </c>
      <c r="F592" s="44">
        <v>0</v>
      </c>
      <c r="G592" s="44">
        <v>0</v>
      </c>
      <c r="H592" s="44">
        <v>6384.11</v>
      </c>
      <c r="I592" s="44">
        <v>0</v>
      </c>
      <c r="J592" s="55">
        <v>2255.96</v>
      </c>
      <c r="K592" s="56">
        <v>27071.47</v>
      </c>
      <c r="L592" s="57">
        <v>29327.43</v>
      </c>
      <c r="M592" s="117"/>
      <c r="N592" s="119">
        <v>27071.47</v>
      </c>
      <c r="O592" s="119">
        <v>20687.36</v>
      </c>
      <c r="P592" s="119">
        <v>3090</v>
      </c>
      <c r="Q592" s="119">
        <v>33051.15</v>
      </c>
      <c r="R592" s="119">
        <v>30795.19</v>
      </c>
      <c r="S592" s="47"/>
    </row>
    <row r="593" spans="1:19" ht="9" customHeight="1" x14ac:dyDescent="0.2">
      <c r="A593" s="582"/>
      <c r="B593" s="582"/>
      <c r="C593" s="58" t="s">
        <v>4</v>
      </c>
      <c r="D593" s="59"/>
      <c r="E593" s="61">
        <v>40056315</v>
      </c>
      <c r="F593" s="61">
        <v>0</v>
      </c>
      <c r="G593" s="61">
        <v>0</v>
      </c>
      <c r="H593" s="61">
        <v>12361361</v>
      </c>
      <c r="I593" s="61">
        <v>0</v>
      </c>
      <c r="J593" s="60">
        <v>4368148</v>
      </c>
      <c r="K593" s="61">
        <v>52417675</v>
      </c>
      <c r="L593" s="62">
        <v>56785823</v>
      </c>
      <c r="M593" s="118"/>
      <c r="N593" s="120">
        <v>52417675</v>
      </c>
      <c r="O593" s="120">
        <v>40056315</v>
      </c>
      <c r="P593" s="120">
        <v>5983074</v>
      </c>
      <c r="Q593" s="120">
        <v>63995950</v>
      </c>
      <c r="R593" s="120">
        <v>59627803</v>
      </c>
      <c r="S593" s="47"/>
    </row>
    <row r="594" spans="1:19" ht="12.75" customHeight="1" x14ac:dyDescent="0.2">
      <c r="A594" s="492">
        <f>B582+1</f>
        <v>39447</v>
      </c>
      <c r="B594" s="492">
        <v>39447</v>
      </c>
      <c r="C594" s="42" t="s">
        <v>3</v>
      </c>
      <c r="D594" s="43">
        <v>0</v>
      </c>
      <c r="E594" s="44">
        <v>12225.23</v>
      </c>
      <c r="F594" s="44">
        <v>0</v>
      </c>
      <c r="G594" s="44">
        <v>0</v>
      </c>
      <c r="H594" s="44">
        <v>6384.11</v>
      </c>
      <c r="I594" s="44">
        <v>0</v>
      </c>
      <c r="J594" s="44">
        <v>1550.78</v>
      </c>
      <c r="K594" s="45">
        <v>18609.34</v>
      </c>
      <c r="L594" s="46">
        <v>20160.12</v>
      </c>
      <c r="M594" s="117"/>
      <c r="N594" s="119">
        <v>18609.34</v>
      </c>
      <c r="O594" s="119">
        <v>12225.23</v>
      </c>
      <c r="P594" s="119">
        <v>1968</v>
      </c>
      <c r="Q594" s="119">
        <v>22360.66</v>
      </c>
      <c r="R594" s="119">
        <v>20809.88</v>
      </c>
      <c r="S594" s="47"/>
    </row>
    <row r="595" spans="1:19" ht="9" customHeight="1" x14ac:dyDescent="0.2">
      <c r="A595" s="493"/>
      <c r="B595" s="493"/>
      <c r="C595" s="48" t="s">
        <v>4</v>
      </c>
      <c r="D595" s="49">
        <v>2</v>
      </c>
      <c r="E595" s="50">
        <v>23671346</v>
      </c>
      <c r="F595" s="50">
        <v>0</v>
      </c>
      <c r="G595" s="50">
        <v>0</v>
      </c>
      <c r="H595" s="50">
        <v>12361361</v>
      </c>
      <c r="I595" s="50">
        <v>0</v>
      </c>
      <c r="J595" s="51">
        <v>3002729</v>
      </c>
      <c r="K595" s="50">
        <v>36032707</v>
      </c>
      <c r="L595" s="52">
        <v>39035436</v>
      </c>
      <c r="M595" s="118"/>
      <c r="N595" s="120">
        <v>36032707</v>
      </c>
      <c r="O595" s="120">
        <v>23671346</v>
      </c>
      <c r="P595" s="120">
        <v>3810579</v>
      </c>
      <c r="Q595" s="120">
        <v>43296275</v>
      </c>
      <c r="R595" s="120">
        <v>40293546</v>
      </c>
      <c r="S595" s="47"/>
    </row>
    <row r="596" spans="1:19" ht="12.75" customHeight="1" x14ac:dyDescent="0.2">
      <c r="A596" s="511">
        <f>A594</f>
        <v>39447</v>
      </c>
      <c r="B596" s="511">
        <f>B594</f>
        <v>39447</v>
      </c>
      <c r="C596" s="53" t="s">
        <v>3</v>
      </c>
      <c r="D596" s="54">
        <v>3</v>
      </c>
      <c r="E596" s="44">
        <v>12727.96</v>
      </c>
      <c r="F596" s="44">
        <v>0</v>
      </c>
      <c r="G596" s="44">
        <v>0</v>
      </c>
      <c r="H596" s="44">
        <v>6384.11</v>
      </c>
      <c r="I596" s="44">
        <v>0</v>
      </c>
      <c r="J596" s="55">
        <v>1592.67</v>
      </c>
      <c r="K596" s="56">
        <v>19112.07</v>
      </c>
      <c r="L596" s="57">
        <v>20704.740000000002</v>
      </c>
      <c r="M596" s="117"/>
      <c r="N596" s="119">
        <v>19112.07</v>
      </c>
      <c r="O596" s="119">
        <v>12727.96</v>
      </c>
      <c r="P596" s="119">
        <v>1968</v>
      </c>
      <c r="Q596" s="119">
        <v>22995.77</v>
      </c>
      <c r="R596" s="119">
        <v>21403.1</v>
      </c>
      <c r="S596" s="47"/>
    </row>
    <row r="597" spans="1:19" ht="9" customHeight="1" x14ac:dyDescent="0.2">
      <c r="A597" s="511"/>
      <c r="B597" s="511"/>
      <c r="C597" s="48" t="s">
        <v>4</v>
      </c>
      <c r="D597" s="49">
        <v>8</v>
      </c>
      <c r="E597" s="50">
        <v>24644767</v>
      </c>
      <c r="F597" s="50">
        <v>0</v>
      </c>
      <c r="G597" s="50">
        <v>0</v>
      </c>
      <c r="H597" s="50">
        <v>12361361</v>
      </c>
      <c r="I597" s="50">
        <v>0</v>
      </c>
      <c r="J597" s="51">
        <v>3083839</v>
      </c>
      <c r="K597" s="50">
        <v>37006128</v>
      </c>
      <c r="L597" s="52">
        <v>40089967</v>
      </c>
      <c r="M597" s="118"/>
      <c r="N597" s="120">
        <v>37006128</v>
      </c>
      <c r="O597" s="120">
        <v>24644767</v>
      </c>
      <c r="P597" s="120">
        <v>3810579</v>
      </c>
      <c r="Q597" s="120">
        <v>44526020</v>
      </c>
      <c r="R597" s="120">
        <v>41442180</v>
      </c>
      <c r="S597" s="47"/>
    </row>
    <row r="598" spans="1:19" ht="12.75" customHeight="1" x14ac:dyDescent="0.2">
      <c r="A598" s="511"/>
      <c r="B598" s="511"/>
      <c r="C598" s="53" t="s">
        <v>3</v>
      </c>
      <c r="D598" s="54">
        <v>9</v>
      </c>
      <c r="E598" s="44">
        <v>14276.17</v>
      </c>
      <c r="F598" s="44">
        <v>0</v>
      </c>
      <c r="G598" s="44">
        <v>0</v>
      </c>
      <c r="H598" s="44">
        <v>6384.11</v>
      </c>
      <c r="I598" s="44">
        <v>0</v>
      </c>
      <c r="J598" s="55">
        <v>1721.69</v>
      </c>
      <c r="K598" s="56">
        <v>20660.28</v>
      </c>
      <c r="L598" s="57">
        <v>22381.97</v>
      </c>
      <c r="M598" s="117"/>
      <c r="N598" s="119">
        <v>20660.28</v>
      </c>
      <c r="O598" s="119">
        <v>14276.17</v>
      </c>
      <c r="P598" s="119">
        <v>1968</v>
      </c>
      <c r="Q598" s="119">
        <v>24951.68</v>
      </c>
      <c r="R598" s="119">
        <v>23229.99</v>
      </c>
      <c r="S598" s="47"/>
    </row>
    <row r="599" spans="1:19" ht="9" customHeight="1" x14ac:dyDescent="0.2">
      <c r="A599" s="511"/>
      <c r="B599" s="511"/>
      <c r="C599" s="48" t="s">
        <v>4</v>
      </c>
      <c r="D599" s="49">
        <v>14</v>
      </c>
      <c r="E599" s="50">
        <v>27642520</v>
      </c>
      <c r="F599" s="50">
        <v>0</v>
      </c>
      <c r="G599" s="50">
        <v>0</v>
      </c>
      <c r="H599" s="50">
        <v>12361361</v>
      </c>
      <c r="I599" s="50">
        <v>0</v>
      </c>
      <c r="J599" s="51">
        <v>3333657</v>
      </c>
      <c r="K599" s="50">
        <v>40003880</v>
      </c>
      <c r="L599" s="52">
        <v>43337537</v>
      </c>
      <c r="M599" s="118"/>
      <c r="N599" s="120">
        <v>40003880</v>
      </c>
      <c r="O599" s="120">
        <v>27642520</v>
      </c>
      <c r="P599" s="120">
        <v>3810579</v>
      </c>
      <c r="Q599" s="120">
        <v>48313189</v>
      </c>
      <c r="R599" s="120">
        <v>44979533</v>
      </c>
      <c r="S599" s="47"/>
    </row>
    <row r="600" spans="1:19" ht="12.75" customHeight="1" x14ac:dyDescent="0.2">
      <c r="A600" s="511"/>
      <c r="B600" s="511"/>
      <c r="C600" s="53" t="s">
        <v>3</v>
      </c>
      <c r="D600" s="54">
        <v>15</v>
      </c>
      <c r="E600" s="44">
        <v>16084.62</v>
      </c>
      <c r="F600" s="44">
        <v>0</v>
      </c>
      <c r="G600" s="44">
        <v>0</v>
      </c>
      <c r="H600" s="44">
        <v>6384.11</v>
      </c>
      <c r="I600" s="44">
        <v>0</v>
      </c>
      <c r="J600" s="55">
        <v>1872.39</v>
      </c>
      <c r="K600" s="56">
        <v>22468.73</v>
      </c>
      <c r="L600" s="57">
        <v>24341.119999999999</v>
      </c>
      <c r="M600" s="117"/>
      <c r="N600" s="119">
        <v>22468.73</v>
      </c>
      <c r="O600" s="119">
        <v>16084.62</v>
      </c>
      <c r="P600" s="119">
        <v>2424</v>
      </c>
      <c r="Q600" s="119">
        <v>27236.35</v>
      </c>
      <c r="R600" s="119">
        <v>25363.96</v>
      </c>
      <c r="S600" s="47"/>
    </row>
    <row r="601" spans="1:19" ht="9" customHeight="1" x14ac:dyDescent="0.2">
      <c r="A601" s="511"/>
      <c r="B601" s="511"/>
      <c r="C601" s="48" t="s">
        <v>4</v>
      </c>
      <c r="D601" s="49">
        <v>20</v>
      </c>
      <c r="E601" s="50">
        <v>31144167</v>
      </c>
      <c r="F601" s="50">
        <v>0</v>
      </c>
      <c r="G601" s="50">
        <v>0</v>
      </c>
      <c r="H601" s="50">
        <v>12361361</v>
      </c>
      <c r="I601" s="50">
        <v>0</v>
      </c>
      <c r="J601" s="51">
        <v>3625453</v>
      </c>
      <c r="K601" s="50">
        <v>43505528</v>
      </c>
      <c r="L601" s="52">
        <v>47130980</v>
      </c>
      <c r="M601" s="118"/>
      <c r="N601" s="120">
        <v>43505528</v>
      </c>
      <c r="O601" s="120">
        <v>31144167</v>
      </c>
      <c r="P601" s="120">
        <v>4693518</v>
      </c>
      <c r="Q601" s="120">
        <v>52736927</v>
      </c>
      <c r="R601" s="120">
        <v>49111475</v>
      </c>
      <c r="S601" s="47"/>
    </row>
    <row r="602" spans="1:19" ht="12.75" customHeight="1" x14ac:dyDescent="0.2">
      <c r="A602" s="511"/>
      <c r="B602" s="511"/>
      <c r="C602" s="53" t="s">
        <v>3</v>
      </c>
      <c r="D602" s="54">
        <v>21</v>
      </c>
      <c r="E602" s="44">
        <v>17839.82</v>
      </c>
      <c r="F602" s="44">
        <v>0</v>
      </c>
      <c r="G602" s="44">
        <v>0</v>
      </c>
      <c r="H602" s="44">
        <v>6384.11</v>
      </c>
      <c r="I602" s="44">
        <v>0</v>
      </c>
      <c r="J602" s="55">
        <v>2018.66</v>
      </c>
      <c r="K602" s="56">
        <v>24223.93</v>
      </c>
      <c r="L602" s="57">
        <v>26242.59</v>
      </c>
      <c r="M602" s="117"/>
      <c r="N602" s="119">
        <v>24223.93</v>
      </c>
      <c r="O602" s="119">
        <v>17839.82</v>
      </c>
      <c r="P602" s="119">
        <v>2424</v>
      </c>
      <c r="Q602" s="119">
        <v>29453.759999999998</v>
      </c>
      <c r="R602" s="119">
        <v>27435.1</v>
      </c>
      <c r="S602" s="47"/>
    </row>
    <row r="603" spans="1:19" ht="9" customHeight="1" x14ac:dyDescent="0.2">
      <c r="A603" s="511"/>
      <c r="B603" s="511"/>
      <c r="C603" s="48" t="s">
        <v>4</v>
      </c>
      <c r="D603" s="49">
        <v>27</v>
      </c>
      <c r="E603" s="50">
        <v>34542708</v>
      </c>
      <c r="F603" s="50">
        <v>0</v>
      </c>
      <c r="G603" s="50">
        <v>0</v>
      </c>
      <c r="H603" s="50">
        <v>12361361</v>
      </c>
      <c r="I603" s="50">
        <v>0</v>
      </c>
      <c r="J603" s="51">
        <v>3908671</v>
      </c>
      <c r="K603" s="50">
        <v>46904069</v>
      </c>
      <c r="L603" s="52">
        <v>50812740</v>
      </c>
      <c r="M603" s="118"/>
      <c r="N603" s="120">
        <v>46904069</v>
      </c>
      <c r="O603" s="120">
        <v>34542708</v>
      </c>
      <c r="P603" s="120">
        <v>4693518</v>
      </c>
      <c r="Q603" s="120">
        <v>57030432</v>
      </c>
      <c r="R603" s="120">
        <v>53121761</v>
      </c>
      <c r="S603" s="47"/>
    </row>
    <row r="604" spans="1:19" ht="12.75" customHeight="1" x14ac:dyDescent="0.2">
      <c r="A604" s="511"/>
      <c r="B604" s="511"/>
      <c r="C604" s="53" t="s">
        <v>3</v>
      </c>
      <c r="D604" s="54">
        <v>28</v>
      </c>
      <c r="E604" s="44">
        <v>19571.63</v>
      </c>
      <c r="F604" s="44">
        <v>0</v>
      </c>
      <c r="G604" s="44">
        <v>0</v>
      </c>
      <c r="H604" s="44">
        <v>6384.11</v>
      </c>
      <c r="I604" s="44">
        <v>0</v>
      </c>
      <c r="J604" s="55">
        <v>2162.98</v>
      </c>
      <c r="K604" s="56">
        <v>25955.74</v>
      </c>
      <c r="L604" s="57">
        <v>28118.720000000001</v>
      </c>
      <c r="M604" s="117"/>
      <c r="N604" s="119">
        <v>25955.74</v>
      </c>
      <c r="O604" s="119">
        <v>19571.63</v>
      </c>
      <c r="P604" s="119">
        <v>3090</v>
      </c>
      <c r="Q604" s="119">
        <v>31641.61</v>
      </c>
      <c r="R604" s="119">
        <v>29478.63</v>
      </c>
      <c r="S604" s="47"/>
    </row>
    <row r="605" spans="1:19" ht="9" customHeight="1" x14ac:dyDescent="0.2">
      <c r="A605" s="511"/>
      <c r="B605" s="511"/>
      <c r="C605" s="48" t="s">
        <v>4</v>
      </c>
      <c r="D605" s="49">
        <v>34</v>
      </c>
      <c r="E605" s="50">
        <v>37895960</v>
      </c>
      <c r="F605" s="50">
        <v>0</v>
      </c>
      <c r="G605" s="50">
        <v>0</v>
      </c>
      <c r="H605" s="50">
        <v>12361361</v>
      </c>
      <c r="I605" s="50">
        <v>0</v>
      </c>
      <c r="J605" s="51">
        <v>4188113</v>
      </c>
      <c r="K605" s="50">
        <v>50257321</v>
      </c>
      <c r="L605" s="52">
        <v>54445434</v>
      </c>
      <c r="M605" s="118"/>
      <c r="N605" s="120">
        <v>50257321</v>
      </c>
      <c r="O605" s="120">
        <v>37895960</v>
      </c>
      <c r="P605" s="120">
        <v>5983074</v>
      </c>
      <c r="Q605" s="120">
        <v>61266700</v>
      </c>
      <c r="R605" s="120">
        <v>57078587</v>
      </c>
      <c r="S605" s="47"/>
    </row>
    <row r="606" spans="1:19" ht="12.75" customHeight="1" x14ac:dyDescent="0.2">
      <c r="A606" s="511"/>
      <c r="B606" s="511"/>
      <c r="C606" s="53" t="s">
        <v>3</v>
      </c>
      <c r="D606" s="54">
        <v>35</v>
      </c>
      <c r="E606" s="44">
        <v>20861.12</v>
      </c>
      <c r="F606" s="44">
        <v>0</v>
      </c>
      <c r="G606" s="44">
        <v>0</v>
      </c>
      <c r="H606" s="44">
        <v>6384.11</v>
      </c>
      <c r="I606" s="44">
        <v>0</v>
      </c>
      <c r="J606" s="55">
        <v>2270.44</v>
      </c>
      <c r="K606" s="56">
        <v>27245.23</v>
      </c>
      <c r="L606" s="57">
        <v>29515.67</v>
      </c>
      <c r="M606" s="117"/>
      <c r="N606" s="119">
        <v>27245.23</v>
      </c>
      <c r="O606" s="119">
        <v>20861.12</v>
      </c>
      <c r="P606" s="119">
        <v>3090</v>
      </c>
      <c r="Q606" s="119">
        <v>33270.67</v>
      </c>
      <c r="R606" s="119">
        <v>31000.23</v>
      </c>
      <c r="S606" s="47"/>
    </row>
    <row r="607" spans="1:19" ht="9" customHeight="1" x14ac:dyDescent="0.2">
      <c r="A607" s="512"/>
      <c r="B607" s="512"/>
      <c r="C607" s="58" t="s">
        <v>4</v>
      </c>
      <c r="D607" s="59"/>
      <c r="E607" s="61">
        <v>40392761</v>
      </c>
      <c r="F607" s="61">
        <v>0</v>
      </c>
      <c r="G607" s="61">
        <v>0</v>
      </c>
      <c r="H607" s="61">
        <v>12361361</v>
      </c>
      <c r="I607" s="61">
        <v>0</v>
      </c>
      <c r="J607" s="60">
        <v>4396185</v>
      </c>
      <c r="K607" s="61">
        <v>52754121</v>
      </c>
      <c r="L607" s="62">
        <v>57150306</v>
      </c>
      <c r="M607" s="118"/>
      <c r="N607" s="120">
        <v>52754121</v>
      </c>
      <c r="O607" s="120">
        <v>40392761</v>
      </c>
      <c r="P607" s="120">
        <v>5983074</v>
      </c>
      <c r="Q607" s="120">
        <v>64421000</v>
      </c>
      <c r="R607" s="120">
        <v>60024815</v>
      </c>
      <c r="S607" s="47"/>
    </row>
    <row r="608" spans="1:19" ht="12.75" customHeight="1" x14ac:dyDescent="0.2">
      <c r="A608" s="492">
        <f>B596+1</f>
        <v>39448</v>
      </c>
      <c r="B608" s="492">
        <v>39538</v>
      </c>
      <c r="C608" s="42" t="s">
        <v>3</v>
      </c>
      <c r="D608" s="43">
        <v>0</v>
      </c>
      <c r="E608" s="44">
        <v>12225.23</v>
      </c>
      <c r="F608" s="44">
        <v>0</v>
      </c>
      <c r="G608" s="44">
        <v>0</v>
      </c>
      <c r="H608" s="44">
        <v>6384.11</v>
      </c>
      <c r="I608" s="44">
        <v>0</v>
      </c>
      <c r="J608" s="44">
        <v>1550.78</v>
      </c>
      <c r="K608" s="45">
        <v>18609.34</v>
      </c>
      <c r="L608" s="46">
        <v>20160.12</v>
      </c>
      <c r="M608" s="117"/>
      <c r="N608" s="119">
        <v>18609.34</v>
      </c>
      <c r="O608" s="119">
        <v>12225.23</v>
      </c>
      <c r="P608" s="119">
        <v>1968</v>
      </c>
      <c r="Q608" s="119">
        <v>22360.66</v>
      </c>
      <c r="R608" s="119">
        <v>20809.88</v>
      </c>
      <c r="S608" s="47"/>
    </row>
    <row r="609" spans="1:19" ht="9" customHeight="1" x14ac:dyDescent="0.2">
      <c r="A609" s="493"/>
      <c r="B609" s="493"/>
      <c r="C609" s="48" t="s">
        <v>4</v>
      </c>
      <c r="D609" s="49">
        <v>2</v>
      </c>
      <c r="E609" s="50">
        <v>23671346</v>
      </c>
      <c r="F609" s="50">
        <v>0</v>
      </c>
      <c r="G609" s="50">
        <v>0</v>
      </c>
      <c r="H609" s="50">
        <v>12361361</v>
      </c>
      <c r="I609" s="50">
        <v>0</v>
      </c>
      <c r="J609" s="51">
        <v>3002729</v>
      </c>
      <c r="K609" s="50">
        <v>36032707</v>
      </c>
      <c r="L609" s="52">
        <v>39035436</v>
      </c>
      <c r="M609" s="118"/>
      <c r="N609" s="120">
        <v>36032707</v>
      </c>
      <c r="O609" s="120">
        <v>23671346</v>
      </c>
      <c r="P609" s="120">
        <v>3810579</v>
      </c>
      <c r="Q609" s="120">
        <v>43296275</v>
      </c>
      <c r="R609" s="120">
        <v>40293546</v>
      </c>
      <c r="S609" s="47"/>
    </row>
    <row r="610" spans="1:19" ht="12.75" customHeight="1" x14ac:dyDescent="0.2">
      <c r="A610" s="511">
        <f>A608</f>
        <v>39448</v>
      </c>
      <c r="B610" s="511">
        <f>B608</f>
        <v>39538</v>
      </c>
      <c r="C610" s="53" t="s">
        <v>3</v>
      </c>
      <c r="D610" s="54">
        <v>3</v>
      </c>
      <c r="E610" s="44">
        <v>12727.96</v>
      </c>
      <c r="F610" s="44">
        <v>0</v>
      </c>
      <c r="G610" s="44">
        <v>0</v>
      </c>
      <c r="H610" s="44">
        <v>6384.11</v>
      </c>
      <c r="I610" s="44">
        <v>0</v>
      </c>
      <c r="J610" s="55">
        <v>1592.67</v>
      </c>
      <c r="K610" s="56">
        <v>19112.07</v>
      </c>
      <c r="L610" s="57">
        <v>20704.740000000002</v>
      </c>
      <c r="M610" s="117"/>
      <c r="N610" s="119">
        <v>19112.07</v>
      </c>
      <c r="O610" s="119">
        <v>12727.96</v>
      </c>
      <c r="P610" s="119">
        <v>1968</v>
      </c>
      <c r="Q610" s="119">
        <v>22995.77</v>
      </c>
      <c r="R610" s="119">
        <v>21403.1</v>
      </c>
      <c r="S610" s="47"/>
    </row>
    <row r="611" spans="1:19" ht="9" customHeight="1" x14ac:dyDescent="0.2">
      <c r="A611" s="511"/>
      <c r="B611" s="511"/>
      <c r="C611" s="48" t="s">
        <v>4</v>
      </c>
      <c r="D611" s="49">
        <v>8</v>
      </c>
      <c r="E611" s="50">
        <v>24644767</v>
      </c>
      <c r="F611" s="50">
        <v>0</v>
      </c>
      <c r="G611" s="50">
        <v>0</v>
      </c>
      <c r="H611" s="50">
        <v>12361361</v>
      </c>
      <c r="I611" s="50">
        <v>0</v>
      </c>
      <c r="J611" s="51">
        <v>3083839</v>
      </c>
      <c r="K611" s="50">
        <v>37006128</v>
      </c>
      <c r="L611" s="52">
        <v>40089967</v>
      </c>
      <c r="M611" s="118"/>
      <c r="N611" s="120">
        <v>37006128</v>
      </c>
      <c r="O611" s="120">
        <v>24644767</v>
      </c>
      <c r="P611" s="120">
        <v>3810579</v>
      </c>
      <c r="Q611" s="120">
        <v>44526020</v>
      </c>
      <c r="R611" s="120">
        <v>41442180</v>
      </c>
      <c r="S611" s="47"/>
    </row>
    <row r="612" spans="1:19" ht="12.75" customHeight="1" x14ac:dyDescent="0.2">
      <c r="A612" s="511"/>
      <c r="B612" s="511"/>
      <c r="C612" s="53" t="s">
        <v>3</v>
      </c>
      <c r="D612" s="54">
        <v>9</v>
      </c>
      <c r="E612" s="44">
        <v>14276.17</v>
      </c>
      <c r="F612" s="44">
        <v>0</v>
      </c>
      <c r="G612" s="44">
        <v>0</v>
      </c>
      <c r="H612" s="44">
        <v>6384.11</v>
      </c>
      <c r="I612" s="44">
        <v>0</v>
      </c>
      <c r="J612" s="55">
        <v>1721.69</v>
      </c>
      <c r="K612" s="56">
        <v>20660.28</v>
      </c>
      <c r="L612" s="57">
        <v>22381.97</v>
      </c>
      <c r="M612" s="117"/>
      <c r="N612" s="119">
        <v>20660.28</v>
      </c>
      <c r="O612" s="119">
        <v>14276.17</v>
      </c>
      <c r="P612" s="119">
        <v>1968</v>
      </c>
      <c r="Q612" s="119">
        <v>24951.68</v>
      </c>
      <c r="R612" s="119">
        <v>23229.99</v>
      </c>
      <c r="S612" s="47"/>
    </row>
    <row r="613" spans="1:19" ht="9" customHeight="1" x14ac:dyDescent="0.2">
      <c r="A613" s="511"/>
      <c r="B613" s="511"/>
      <c r="C613" s="48" t="s">
        <v>4</v>
      </c>
      <c r="D613" s="49">
        <v>14</v>
      </c>
      <c r="E613" s="50">
        <v>27642520</v>
      </c>
      <c r="F613" s="50">
        <v>0</v>
      </c>
      <c r="G613" s="50">
        <v>0</v>
      </c>
      <c r="H613" s="50">
        <v>12361361</v>
      </c>
      <c r="I613" s="50">
        <v>0</v>
      </c>
      <c r="J613" s="51">
        <v>3333657</v>
      </c>
      <c r="K613" s="50">
        <v>40003880</v>
      </c>
      <c r="L613" s="52">
        <v>43337537</v>
      </c>
      <c r="M613" s="118"/>
      <c r="N613" s="120">
        <v>40003880</v>
      </c>
      <c r="O613" s="120">
        <v>27642520</v>
      </c>
      <c r="P613" s="120">
        <v>3810579</v>
      </c>
      <c r="Q613" s="120">
        <v>48313189</v>
      </c>
      <c r="R613" s="120">
        <v>44979533</v>
      </c>
      <c r="S613" s="47"/>
    </row>
    <row r="614" spans="1:19" ht="12.75" customHeight="1" x14ac:dyDescent="0.2">
      <c r="A614" s="511"/>
      <c r="B614" s="511"/>
      <c r="C614" s="53" t="s">
        <v>3</v>
      </c>
      <c r="D614" s="54">
        <v>15</v>
      </c>
      <c r="E614" s="44">
        <v>16084.62</v>
      </c>
      <c r="F614" s="44">
        <v>0</v>
      </c>
      <c r="G614" s="44">
        <v>0</v>
      </c>
      <c r="H614" s="44">
        <v>6384.11</v>
      </c>
      <c r="I614" s="44">
        <v>0</v>
      </c>
      <c r="J614" s="55">
        <v>1872.39</v>
      </c>
      <c r="K614" s="56">
        <v>22468.73</v>
      </c>
      <c r="L614" s="57">
        <v>24341.119999999999</v>
      </c>
      <c r="M614" s="117"/>
      <c r="N614" s="119">
        <v>22468.73</v>
      </c>
      <c r="O614" s="119">
        <v>16084.62</v>
      </c>
      <c r="P614" s="119">
        <v>2424</v>
      </c>
      <c r="Q614" s="119">
        <v>27236.35</v>
      </c>
      <c r="R614" s="119">
        <v>25363.96</v>
      </c>
      <c r="S614" s="47"/>
    </row>
    <row r="615" spans="1:19" ht="9" customHeight="1" x14ac:dyDescent="0.2">
      <c r="A615" s="511"/>
      <c r="B615" s="511"/>
      <c r="C615" s="48" t="s">
        <v>4</v>
      </c>
      <c r="D615" s="49">
        <v>20</v>
      </c>
      <c r="E615" s="50">
        <v>31144167</v>
      </c>
      <c r="F615" s="50">
        <v>0</v>
      </c>
      <c r="G615" s="50">
        <v>0</v>
      </c>
      <c r="H615" s="50">
        <v>12361361</v>
      </c>
      <c r="I615" s="50">
        <v>0</v>
      </c>
      <c r="J615" s="51">
        <v>3625453</v>
      </c>
      <c r="K615" s="50">
        <v>43505528</v>
      </c>
      <c r="L615" s="52">
        <v>47130980</v>
      </c>
      <c r="M615" s="118"/>
      <c r="N615" s="120">
        <v>43505528</v>
      </c>
      <c r="O615" s="120">
        <v>31144167</v>
      </c>
      <c r="P615" s="120">
        <v>4693518</v>
      </c>
      <c r="Q615" s="120">
        <v>52736927</v>
      </c>
      <c r="R615" s="120">
        <v>49111475</v>
      </c>
      <c r="S615" s="47"/>
    </row>
    <row r="616" spans="1:19" ht="12.75" customHeight="1" x14ac:dyDescent="0.2">
      <c r="A616" s="511"/>
      <c r="B616" s="511"/>
      <c r="C616" s="53" t="s">
        <v>3</v>
      </c>
      <c r="D616" s="54">
        <v>21</v>
      </c>
      <c r="E616" s="44">
        <v>17839.82</v>
      </c>
      <c r="F616" s="44">
        <v>0</v>
      </c>
      <c r="G616" s="44">
        <v>0</v>
      </c>
      <c r="H616" s="44">
        <v>6384.11</v>
      </c>
      <c r="I616" s="44">
        <v>0</v>
      </c>
      <c r="J616" s="55">
        <v>2018.66</v>
      </c>
      <c r="K616" s="56">
        <v>24223.93</v>
      </c>
      <c r="L616" s="57">
        <v>26242.59</v>
      </c>
      <c r="M616" s="117"/>
      <c r="N616" s="119">
        <v>24223.93</v>
      </c>
      <c r="O616" s="119">
        <v>17839.82</v>
      </c>
      <c r="P616" s="119">
        <v>2424</v>
      </c>
      <c r="Q616" s="119">
        <v>29453.759999999998</v>
      </c>
      <c r="R616" s="119">
        <v>27435.1</v>
      </c>
      <c r="S616" s="47"/>
    </row>
    <row r="617" spans="1:19" ht="9" customHeight="1" x14ac:dyDescent="0.2">
      <c r="A617" s="511"/>
      <c r="B617" s="511"/>
      <c r="C617" s="48" t="s">
        <v>4</v>
      </c>
      <c r="D617" s="49">
        <v>27</v>
      </c>
      <c r="E617" s="50">
        <v>34542708</v>
      </c>
      <c r="F617" s="50">
        <v>0</v>
      </c>
      <c r="G617" s="50">
        <v>0</v>
      </c>
      <c r="H617" s="50">
        <v>12361361</v>
      </c>
      <c r="I617" s="50">
        <v>0</v>
      </c>
      <c r="J617" s="51">
        <v>3908671</v>
      </c>
      <c r="K617" s="50">
        <v>46904069</v>
      </c>
      <c r="L617" s="52">
        <v>50812740</v>
      </c>
      <c r="M617" s="118"/>
      <c r="N617" s="120">
        <v>46904069</v>
      </c>
      <c r="O617" s="120">
        <v>34542708</v>
      </c>
      <c r="P617" s="120">
        <v>4693518</v>
      </c>
      <c r="Q617" s="120">
        <v>57030432</v>
      </c>
      <c r="R617" s="120">
        <v>53121761</v>
      </c>
      <c r="S617" s="47"/>
    </row>
    <row r="618" spans="1:19" ht="12.75" customHeight="1" x14ac:dyDescent="0.2">
      <c r="A618" s="511"/>
      <c r="B618" s="511"/>
      <c r="C618" s="53" t="s">
        <v>3</v>
      </c>
      <c r="D618" s="54">
        <v>28</v>
      </c>
      <c r="E618" s="44">
        <v>19571.63</v>
      </c>
      <c r="F618" s="44">
        <v>0</v>
      </c>
      <c r="G618" s="44">
        <v>0</v>
      </c>
      <c r="H618" s="44">
        <v>6384.11</v>
      </c>
      <c r="I618" s="44">
        <v>0</v>
      </c>
      <c r="J618" s="55">
        <v>2162.98</v>
      </c>
      <c r="K618" s="56">
        <v>25955.74</v>
      </c>
      <c r="L618" s="57">
        <v>28118.720000000001</v>
      </c>
      <c r="M618" s="117"/>
      <c r="N618" s="119">
        <v>25955.74</v>
      </c>
      <c r="O618" s="119">
        <v>19571.63</v>
      </c>
      <c r="P618" s="119">
        <v>3090</v>
      </c>
      <c r="Q618" s="119">
        <v>31641.61</v>
      </c>
      <c r="R618" s="119">
        <v>29478.63</v>
      </c>
      <c r="S618" s="47"/>
    </row>
    <row r="619" spans="1:19" ht="9" customHeight="1" x14ac:dyDescent="0.2">
      <c r="A619" s="511"/>
      <c r="B619" s="511"/>
      <c r="C619" s="48" t="s">
        <v>4</v>
      </c>
      <c r="D619" s="49">
        <v>34</v>
      </c>
      <c r="E619" s="50">
        <v>37895960</v>
      </c>
      <c r="F619" s="50">
        <v>0</v>
      </c>
      <c r="G619" s="50">
        <v>0</v>
      </c>
      <c r="H619" s="50">
        <v>12361361</v>
      </c>
      <c r="I619" s="50">
        <v>0</v>
      </c>
      <c r="J619" s="51">
        <v>4188113</v>
      </c>
      <c r="K619" s="50">
        <v>50257321</v>
      </c>
      <c r="L619" s="52">
        <v>54445434</v>
      </c>
      <c r="M619" s="118"/>
      <c r="N619" s="120">
        <v>50257321</v>
      </c>
      <c r="O619" s="120">
        <v>37895960</v>
      </c>
      <c r="P619" s="120">
        <v>5983074</v>
      </c>
      <c r="Q619" s="120">
        <v>61266700</v>
      </c>
      <c r="R619" s="120">
        <v>57078587</v>
      </c>
      <c r="S619" s="47"/>
    </row>
    <row r="620" spans="1:19" ht="12.75" customHeight="1" x14ac:dyDescent="0.2">
      <c r="A620" s="511"/>
      <c r="B620" s="511"/>
      <c r="C620" s="53" t="s">
        <v>3</v>
      </c>
      <c r="D620" s="54">
        <v>35</v>
      </c>
      <c r="E620" s="44">
        <v>20861.12</v>
      </c>
      <c r="F620" s="44">
        <v>0</v>
      </c>
      <c r="G620" s="44">
        <v>0</v>
      </c>
      <c r="H620" s="44">
        <v>6384.11</v>
      </c>
      <c r="I620" s="44">
        <v>0</v>
      </c>
      <c r="J620" s="55">
        <v>2270.44</v>
      </c>
      <c r="K620" s="56">
        <v>27245.23</v>
      </c>
      <c r="L620" s="57">
        <v>29515.67</v>
      </c>
      <c r="M620" s="117"/>
      <c r="N620" s="119">
        <v>27245.23</v>
      </c>
      <c r="O620" s="119">
        <v>20861.12</v>
      </c>
      <c r="P620" s="119">
        <v>3090</v>
      </c>
      <c r="Q620" s="119">
        <v>33270.67</v>
      </c>
      <c r="R620" s="119">
        <v>31000.23</v>
      </c>
      <c r="S620" s="47"/>
    </row>
    <row r="621" spans="1:19" ht="9" customHeight="1" x14ac:dyDescent="0.2">
      <c r="A621" s="512"/>
      <c r="B621" s="512"/>
      <c r="C621" s="58" t="s">
        <v>4</v>
      </c>
      <c r="D621" s="59"/>
      <c r="E621" s="61">
        <v>40392761</v>
      </c>
      <c r="F621" s="61">
        <v>0</v>
      </c>
      <c r="G621" s="61">
        <v>0</v>
      </c>
      <c r="H621" s="61">
        <v>12361361</v>
      </c>
      <c r="I621" s="61">
        <v>0</v>
      </c>
      <c r="J621" s="60">
        <v>4396185</v>
      </c>
      <c r="K621" s="61">
        <v>52754121</v>
      </c>
      <c r="L621" s="62">
        <v>57150306</v>
      </c>
      <c r="M621" s="118"/>
      <c r="N621" s="120">
        <v>52754121</v>
      </c>
      <c r="O621" s="120">
        <v>40392761</v>
      </c>
      <c r="P621" s="120">
        <v>5983074</v>
      </c>
      <c r="Q621" s="120">
        <v>64421000</v>
      </c>
      <c r="R621" s="120">
        <v>60024815</v>
      </c>
      <c r="S621" s="47"/>
    </row>
    <row r="622" spans="1:19" ht="12.75" customHeight="1" x14ac:dyDescent="0.2">
      <c r="A622" s="492">
        <v>39539</v>
      </c>
      <c r="B622" s="492">
        <v>39629</v>
      </c>
      <c r="C622" s="42" t="s">
        <v>3</v>
      </c>
      <c r="D622" s="43">
        <v>0</v>
      </c>
      <c r="E622" s="44">
        <v>12320.15</v>
      </c>
      <c r="F622" s="44">
        <v>0</v>
      </c>
      <c r="G622" s="44">
        <v>0</v>
      </c>
      <c r="H622" s="44">
        <v>6384.11</v>
      </c>
      <c r="I622" s="44">
        <v>0</v>
      </c>
      <c r="J622" s="44">
        <v>1558.69</v>
      </c>
      <c r="K622" s="45">
        <v>18704.259999999998</v>
      </c>
      <c r="L622" s="46">
        <v>20262.95</v>
      </c>
      <c r="M622" s="117"/>
      <c r="N622" s="119">
        <v>18704.259999999998</v>
      </c>
      <c r="O622" s="119">
        <v>12320.15</v>
      </c>
      <c r="P622" s="119">
        <v>1968</v>
      </c>
      <c r="Q622" s="119">
        <v>22480.58</v>
      </c>
      <c r="R622" s="119">
        <v>20921.89</v>
      </c>
      <c r="S622" s="47"/>
    </row>
    <row r="623" spans="1:19" ht="9" customHeight="1" x14ac:dyDescent="0.2">
      <c r="A623" s="525"/>
      <c r="B623" s="525"/>
      <c r="C623" s="48" t="s">
        <v>4</v>
      </c>
      <c r="D623" s="49">
        <v>2</v>
      </c>
      <c r="E623" s="50">
        <v>23855137</v>
      </c>
      <c r="F623" s="50">
        <v>0</v>
      </c>
      <c r="G623" s="50">
        <v>0</v>
      </c>
      <c r="H623" s="50">
        <v>12361361</v>
      </c>
      <c r="I623" s="50">
        <v>0</v>
      </c>
      <c r="J623" s="51">
        <v>3018045</v>
      </c>
      <c r="K623" s="50">
        <v>36216498</v>
      </c>
      <c r="L623" s="52">
        <v>39234542</v>
      </c>
      <c r="M623" s="118"/>
      <c r="N623" s="120">
        <v>36216498</v>
      </c>
      <c r="O623" s="120">
        <v>23855137</v>
      </c>
      <c r="P623" s="120">
        <v>3810579</v>
      </c>
      <c r="Q623" s="120">
        <v>43528473</v>
      </c>
      <c r="R623" s="120">
        <v>40510428</v>
      </c>
      <c r="S623" s="47"/>
    </row>
    <row r="624" spans="1:19" ht="12.75" customHeight="1" x14ac:dyDescent="0.2">
      <c r="A624" s="511">
        <v>39539</v>
      </c>
      <c r="B624" s="511">
        <v>39629</v>
      </c>
      <c r="C624" s="53" t="s">
        <v>3</v>
      </c>
      <c r="D624" s="54">
        <v>3</v>
      </c>
      <c r="E624" s="44">
        <v>12822.88</v>
      </c>
      <c r="F624" s="44">
        <v>0</v>
      </c>
      <c r="G624" s="44">
        <v>0</v>
      </c>
      <c r="H624" s="44">
        <v>6384.11</v>
      </c>
      <c r="I624" s="44">
        <v>0</v>
      </c>
      <c r="J624" s="55">
        <v>1600.58</v>
      </c>
      <c r="K624" s="56">
        <v>19206.990000000002</v>
      </c>
      <c r="L624" s="57">
        <v>20807.57</v>
      </c>
      <c r="M624" s="117"/>
      <c r="N624" s="119">
        <v>19206.990000000002</v>
      </c>
      <c r="O624" s="119">
        <v>12822.88</v>
      </c>
      <c r="P624" s="119">
        <v>1968</v>
      </c>
      <c r="Q624" s="119">
        <v>23115.69</v>
      </c>
      <c r="R624" s="119">
        <v>21515.11</v>
      </c>
      <c r="S624" s="47"/>
    </row>
    <row r="625" spans="1:19" ht="9" customHeight="1" x14ac:dyDescent="0.2">
      <c r="A625" s="581"/>
      <c r="B625" s="581"/>
      <c r="C625" s="48" t="s">
        <v>4</v>
      </c>
      <c r="D625" s="49">
        <v>8</v>
      </c>
      <c r="E625" s="50">
        <v>24828558</v>
      </c>
      <c r="F625" s="50">
        <v>0</v>
      </c>
      <c r="G625" s="50">
        <v>0</v>
      </c>
      <c r="H625" s="50">
        <v>12361361</v>
      </c>
      <c r="I625" s="50">
        <v>0</v>
      </c>
      <c r="J625" s="51">
        <v>3099155</v>
      </c>
      <c r="K625" s="50">
        <v>37189919</v>
      </c>
      <c r="L625" s="52">
        <v>40289074</v>
      </c>
      <c r="M625" s="118"/>
      <c r="N625" s="120">
        <v>37189919</v>
      </c>
      <c r="O625" s="120">
        <v>24828558</v>
      </c>
      <c r="P625" s="120">
        <v>3810579</v>
      </c>
      <c r="Q625" s="120">
        <v>44758217</v>
      </c>
      <c r="R625" s="120">
        <v>41659062</v>
      </c>
      <c r="S625" s="47"/>
    </row>
    <row r="626" spans="1:19" ht="12.75" customHeight="1" x14ac:dyDescent="0.2">
      <c r="A626" s="581"/>
      <c r="B626" s="581"/>
      <c r="C626" s="53" t="s">
        <v>3</v>
      </c>
      <c r="D626" s="54">
        <v>9</v>
      </c>
      <c r="E626" s="44">
        <v>14371.09</v>
      </c>
      <c r="F626" s="44">
        <v>0</v>
      </c>
      <c r="G626" s="44">
        <v>0</v>
      </c>
      <c r="H626" s="44">
        <v>6384.11</v>
      </c>
      <c r="I626" s="44">
        <v>0</v>
      </c>
      <c r="J626" s="55">
        <v>1729.6</v>
      </c>
      <c r="K626" s="56">
        <v>20755.2</v>
      </c>
      <c r="L626" s="57">
        <v>22484.799999999999</v>
      </c>
      <c r="M626" s="117"/>
      <c r="N626" s="119">
        <v>20755.2</v>
      </c>
      <c r="O626" s="119">
        <v>14371.09</v>
      </c>
      <c r="P626" s="119">
        <v>1968</v>
      </c>
      <c r="Q626" s="119">
        <v>25071.599999999999</v>
      </c>
      <c r="R626" s="119">
        <v>23342</v>
      </c>
      <c r="S626" s="47"/>
    </row>
    <row r="627" spans="1:19" ht="9" customHeight="1" x14ac:dyDescent="0.2">
      <c r="A627" s="581"/>
      <c r="B627" s="581"/>
      <c r="C627" s="48" t="s">
        <v>4</v>
      </c>
      <c r="D627" s="49">
        <v>14</v>
      </c>
      <c r="E627" s="50">
        <v>27826310</v>
      </c>
      <c r="F627" s="50">
        <v>0</v>
      </c>
      <c r="G627" s="50">
        <v>0</v>
      </c>
      <c r="H627" s="50">
        <v>12361361</v>
      </c>
      <c r="I627" s="50">
        <v>0</v>
      </c>
      <c r="J627" s="51">
        <v>3348973</v>
      </c>
      <c r="K627" s="50">
        <v>40187671</v>
      </c>
      <c r="L627" s="52">
        <v>43536644</v>
      </c>
      <c r="M627" s="118"/>
      <c r="N627" s="120">
        <v>40187671</v>
      </c>
      <c r="O627" s="120">
        <v>27826310</v>
      </c>
      <c r="P627" s="120">
        <v>3810579</v>
      </c>
      <c r="Q627" s="120">
        <v>48545387</v>
      </c>
      <c r="R627" s="120">
        <v>45196414</v>
      </c>
      <c r="S627" s="47"/>
    </row>
    <row r="628" spans="1:19" ht="12.75" customHeight="1" x14ac:dyDescent="0.2">
      <c r="A628" s="581"/>
      <c r="B628" s="581"/>
      <c r="C628" s="53" t="s">
        <v>3</v>
      </c>
      <c r="D628" s="54">
        <v>15</v>
      </c>
      <c r="E628" s="44">
        <v>16179.54</v>
      </c>
      <c r="F628" s="44">
        <v>0</v>
      </c>
      <c r="G628" s="44">
        <v>0</v>
      </c>
      <c r="H628" s="44">
        <v>6384.11</v>
      </c>
      <c r="I628" s="44">
        <v>0</v>
      </c>
      <c r="J628" s="55">
        <v>1880.3</v>
      </c>
      <c r="K628" s="56">
        <v>22563.65</v>
      </c>
      <c r="L628" s="57">
        <v>24443.95</v>
      </c>
      <c r="M628" s="117"/>
      <c r="N628" s="119">
        <v>22563.65</v>
      </c>
      <c r="O628" s="119">
        <v>16179.54</v>
      </c>
      <c r="P628" s="119">
        <v>2424</v>
      </c>
      <c r="Q628" s="119">
        <v>27356.27</v>
      </c>
      <c r="R628" s="119">
        <v>25475.97</v>
      </c>
      <c r="S628" s="47"/>
    </row>
    <row r="629" spans="1:19" ht="9" customHeight="1" x14ac:dyDescent="0.2">
      <c r="A629" s="581"/>
      <c r="B629" s="581"/>
      <c r="C629" s="48" t="s">
        <v>4</v>
      </c>
      <c r="D629" s="49">
        <v>20</v>
      </c>
      <c r="E629" s="50">
        <v>31327958</v>
      </c>
      <c r="F629" s="50">
        <v>0</v>
      </c>
      <c r="G629" s="50">
        <v>0</v>
      </c>
      <c r="H629" s="50">
        <v>12361361</v>
      </c>
      <c r="I629" s="50">
        <v>0</v>
      </c>
      <c r="J629" s="51">
        <v>3640768</v>
      </c>
      <c r="K629" s="50">
        <v>43689319</v>
      </c>
      <c r="L629" s="52">
        <v>47330087</v>
      </c>
      <c r="M629" s="118"/>
      <c r="N629" s="120">
        <v>43689319</v>
      </c>
      <c r="O629" s="120">
        <v>31327958</v>
      </c>
      <c r="P629" s="120">
        <v>4693518</v>
      </c>
      <c r="Q629" s="120">
        <v>52969125</v>
      </c>
      <c r="R629" s="120">
        <v>49328356</v>
      </c>
      <c r="S629" s="47"/>
    </row>
    <row r="630" spans="1:19" ht="12.75" customHeight="1" x14ac:dyDescent="0.2">
      <c r="A630" s="581"/>
      <c r="B630" s="581"/>
      <c r="C630" s="53" t="s">
        <v>3</v>
      </c>
      <c r="D630" s="54">
        <v>21</v>
      </c>
      <c r="E630" s="44">
        <v>17934.740000000002</v>
      </c>
      <c r="F630" s="44">
        <v>0</v>
      </c>
      <c r="G630" s="44">
        <v>0</v>
      </c>
      <c r="H630" s="44">
        <v>6384.11</v>
      </c>
      <c r="I630" s="44">
        <v>0</v>
      </c>
      <c r="J630" s="55">
        <v>2026.57</v>
      </c>
      <c r="K630" s="56">
        <v>24318.85</v>
      </c>
      <c r="L630" s="57">
        <v>26345.42</v>
      </c>
      <c r="M630" s="117"/>
      <c r="N630" s="119">
        <v>24318.85</v>
      </c>
      <c r="O630" s="119">
        <v>17934.740000000002</v>
      </c>
      <c r="P630" s="119">
        <v>2424</v>
      </c>
      <c r="Q630" s="119">
        <v>29573.67</v>
      </c>
      <c r="R630" s="119">
        <v>27547.1</v>
      </c>
      <c r="S630" s="47"/>
    </row>
    <row r="631" spans="1:19" ht="9" customHeight="1" x14ac:dyDescent="0.2">
      <c r="A631" s="581"/>
      <c r="B631" s="581"/>
      <c r="C631" s="48" t="s">
        <v>4</v>
      </c>
      <c r="D631" s="49">
        <v>27</v>
      </c>
      <c r="E631" s="50">
        <v>34726499</v>
      </c>
      <c r="F631" s="50">
        <v>0</v>
      </c>
      <c r="G631" s="50">
        <v>0</v>
      </c>
      <c r="H631" s="50">
        <v>12361361</v>
      </c>
      <c r="I631" s="50">
        <v>0</v>
      </c>
      <c r="J631" s="51">
        <v>3923987</v>
      </c>
      <c r="K631" s="50">
        <v>47087860</v>
      </c>
      <c r="L631" s="52">
        <v>51011846</v>
      </c>
      <c r="M631" s="118"/>
      <c r="N631" s="120">
        <v>47087860</v>
      </c>
      <c r="O631" s="120">
        <v>34726499</v>
      </c>
      <c r="P631" s="120">
        <v>4693518</v>
      </c>
      <c r="Q631" s="120">
        <v>57262610</v>
      </c>
      <c r="R631" s="120">
        <v>53338623</v>
      </c>
      <c r="S631" s="47"/>
    </row>
    <row r="632" spans="1:19" ht="12.75" customHeight="1" x14ac:dyDescent="0.2">
      <c r="A632" s="581"/>
      <c r="B632" s="581"/>
      <c r="C632" s="53" t="s">
        <v>3</v>
      </c>
      <c r="D632" s="54">
        <v>28</v>
      </c>
      <c r="E632" s="44">
        <v>19666.55</v>
      </c>
      <c r="F632" s="44">
        <v>0</v>
      </c>
      <c r="G632" s="44">
        <v>0</v>
      </c>
      <c r="H632" s="44">
        <v>6384.11</v>
      </c>
      <c r="I632" s="44">
        <v>0</v>
      </c>
      <c r="J632" s="55">
        <v>2170.89</v>
      </c>
      <c r="K632" s="56">
        <v>26050.66</v>
      </c>
      <c r="L632" s="57">
        <v>28221.55</v>
      </c>
      <c r="M632" s="117"/>
      <c r="N632" s="119">
        <v>26050.66</v>
      </c>
      <c r="O632" s="119">
        <v>19666.55</v>
      </c>
      <c r="P632" s="119">
        <v>3090</v>
      </c>
      <c r="Q632" s="119">
        <v>31761.53</v>
      </c>
      <c r="R632" s="119">
        <v>29590.639999999999</v>
      </c>
      <c r="S632" s="47"/>
    </row>
    <row r="633" spans="1:19" ht="9" customHeight="1" x14ac:dyDescent="0.2">
      <c r="A633" s="581"/>
      <c r="B633" s="581"/>
      <c r="C633" s="48" t="s">
        <v>4</v>
      </c>
      <c r="D633" s="49">
        <v>34</v>
      </c>
      <c r="E633" s="50">
        <v>38079751</v>
      </c>
      <c r="F633" s="50">
        <v>0</v>
      </c>
      <c r="G633" s="50">
        <v>0</v>
      </c>
      <c r="H633" s="50">
        <v>12361361</v>
      </c>
      <c r="I633" s="50">
        <v>0</v>
      </c>
      <c r="J633" s="51">
        <v>4203429</v>
      </c>
      <c r="K633" s="50">
        <v>50441111</v>
      </c>
      <c r="L633" s="52">
        <v>54644541</v>
      </c>
      <c r="M633" s="118"/>
      <c r="N633" s="120">
        <v>50441111</v>
      </c>
      <c r="O633" s="120">
        <v>38079751</v>
      </c>
      <c r="P633" s="120">
        <v>5983074</v>
      </c>
      <c r="Q633" s="120">
        <v>61498898</v>
      </c>
      <c r="R633" s="120">
        <v>57295469</v>
      </c>
      <c r="S633" s="47"/>
    </row>
    <row r="634" spans="1:19" ht="12.75" customHeight="1" x14ac:dyDescent="0.2">
      <c r="A634" s="581"/>
      <c r="B634" s="581"/>
      <c r="C634" s="53" t="s">
        <v>3</v>
      </c>
      <c r="D634" s="54">
        <v>35</v>
      </c>
      <c r="E634" s="44">
        <v>20956.04</v>
      </c>
      <c r="F634" s="44">
        <v>0</v>
      </c>
      <c r="G634" s="44">
        <v>0</v>
      </c>
      <c r="H634" s="44">
        <v>6384.11</v>
      </c>
      <c r="I634" s="44">
        <v>0</v>
      </c>
      <c r="J634" s="55">
        <v>2278.35</v>
      </c>
      <c r="K634" s="56">
        <v>27340.15</v>
      </c>
      <c r="L634" s="57">
        <v>29618.5</v>
      </c>
      <c r="M634" s="117"/>
      <c r="N634" s="119">
        <v>27340.15</v>
      </c>
      <c r="O634" s="119">
        <v>20956.04</v>
      </c>
      <c r="P634" s="119">
        <v>3090</v>
      </c>
      <c r="Q634" s="119">
        <v>33390.589999999997</v>
      </c>
      <c r="R634" s="119">
        <v>31112.240000000002</v>
      </c>
      <c r="S634" s="47"/>
    </row>
    <row r="635" spans="1:19" ht="9" customHeight="1" x14ac:dyDescent="0.2">
      <c r="A635" s="582"/>
      <c r="B635" s="582"/>
      <c r="C635" s="58" t="s">
        <v>4</v>
      </c>
      <c r="D635" s="59"/>
      <c r="E635" s="50">
        <v>40576552</v>
      </c>
      <c r="F635" s="50">
        <v>0</v>
      </c>
      <c r="G635" s="50">
        <v>0</v>
      </c>
      <c r="H635" s="50">
        <v>12361361</v>
      </c>
      <c r="I635" s="50">
        <v>0</v>
      </c>
      <c r="J635" s="60">
        <v>4411501</v>
      </c>
      <c r="K635" s="61">
        <v>52937912</v>
      </c>
      <c r="L635" s="62">
        <v>57349413</v>
      </c>
      <c r="M635" s="118"/>
      <c r="N635" s="120">
        <v>52937912</v>
      </c>
      <c r="O635" s="120">
        <v>40576552</v>
      </c>
      <c r="P635" s="120">
        <v>5983074</v>
      </c>
      <c r="Q635" s="120">
        <v>64653198</v>
      </c>
      <c r="R635" s="120">
        <v>60241697</v>
      </c>
      <c r="S635" s="47"/>
    </row>
    <row r="636" spans="1:19" ht="12.75" customHeight="1" x14ac:dyDescent="0.2">
      <c r="A636" s="492">
        <v>39630</v>
      </c>
      <c r="B636" s="492">
        <v>39813</v>
      </c>
      <c r="C636" s="42" t="s">
        <v>3</v>
      </c>
      <c r="D636" s="43">
        <v>0</v>
      </c>
      <c r="E636" s="44">
        <v>12383.39</v>
      </c>
      <c r="F636" s="44">
        <v>0</v>
      </c>
      <c r="G636" s="44">
        <v>0</v>
      </c>
      <c r="H636" s="44">
        <v>6384.11</v>
      </c>
      <c r="I636" s="44">
        <v>0</v>
      </c>
      <c r="J636" s="44">
        <v>1563.96</v>
      </c>
      <c r="K636" s="45">
        <v>18767.5</v>
      </c>
      <c r="L636" s="46">
        <v>20331.46</v>
      </c>
      <c r="M636" s="117"/>
      <c r="N636" s="119">
        <v>18767.5</v>
      </c>
      <c r="O636" s="119">
        <v>12383.39</v>
      </c>
      <c r="P636" s="119">
        <v>1968</v>
      </c>
      <c r="Q636" s="119">
        <v>22560.47</v>
      </c>
      <c r="R636" s="119">
        <v>20996.51</v>
      </c>
      <c r="S636" s="47"/>
    </row>
    <row r="637" spans="1:19" ht="9" customHeight="1" x14ac:dyDescent="0.2">
      <c r="A637" s="525"/>
      <c r="B637" s="525"/>
      <c r="C637" s="48" t="s">
        <v>4</v>
      </c>
      <c r="D637" s="49">
        <v>2</v>
      </c>
      <c r="E637" s="50">
        <v>23977587</v>
      </c>
      <c r="F637" s="50">
        <v>0</v>
      </c>
      <c r="G637" s="50">
        <v>0</v>
      </c>
      <c r="H637" s="50">
        <v>12361361</v>
      </c>
      <c r="I637" s="50">
        <v>0</v>
      </c>
      <c r="J637" s="51">
        <v>3028249</v>
      </c>
      <c r="K637" s="50">
        <v>36338947</v>
      </c>
      <c r="L637" s="52">
        <v>39367196</v>
      </c>
      <c r="M637" s="118"/>
      <c r="N637" s="120">
        <v>36338947</v>
      </c>
      <c r="O637" s="120">
        <v>23977587</v>
      </c>
      <c r="P637" s="120">
        <v>3810579</v>
      </c>
      <c r="Q637" s="120">
        <v>43683161</v>
      </c>
      <c r="R637" s="120">
        <v>40654912</v>
      </c>
      <c r="S637" s="47"/>
    </row>
    <row r="638" spans="1:19" ht="12.75" customHeight="1" x14ac:dyDescent="0.2">
      <c r="A638" s="511">
        <v>39630</v>
      </c>
      <c r="B638" s="511">
        <v>39813</v>
      </c>
      <c r="C638" s="53" t="s">
        <v>3</v>
      </c>
      <c r="D638" s="54">
        <v>3</v>
      </c>
      <c r="E638" s="44">
        <v>12886.12</v>
      </c>
      <c r="F638" s="44">
        <v>0</v>
      </c>
      <c r="G638" s="44">
        <v>0</v>
      </c>
      <c r="H638" s="44">
        <v>6384.11</v>
      </c>
      <c r="I638" s="44">
        <v>0</v>
      </c>
      <c r="J638" s="55">
        <v>1605.85</v>
      </c>
      <c r="K638" s="56">
        <v>19270.23</v>
      </c>
      <c r="L638" s="57">
        <v>20876.080000000002</v>
      </c>
      <c r="M638" s="117"/>
      <c r="N638" s="119">
        <v>19270.23</v>
      </c>
      <c r="O638" s="119">
        <v>12886.12</v>
      </c>
      <c r="P638" s="119">
        <v>1968</v>
      </c>
      <c r="Q638" s="119">
        <v>23195.58</v>
      </c>
      <c r="R638" s="119">
        <v>21589.73</v>
      </c>
      <c r="S638" s="47"/>
    </row>
    <row r="639" spans="1:19" ht="9" customHeight="1" x14ac:dyDescent="0.2">
      <c r="A639" s="581"/>
      <c r="B639" s="581"/>
      <c r="C639" s="48" t="s">
        <v>4</v>
      </c>
      <c r="D639" s="49">
        <v>8</v>
      </c>
      <c r="E639" s="50">
        <v>24951008</v>
      </c>
      <c r="F639" s="50">
        <v>0</v>
      </c>
      <c r="G639" s="50">
        <v>0</v>
      </c>
      <c r="H639" s="50">
        <v>12361361</v>
      </c>
      <c r="I639" s="50">
        <v>0</v>
      </c>
      <c r="J639" s="51">
        <v>3109359</v>
      </c>
      <c r="K639" s="50">
        <v>37312368</v>
      </c>
      <c r="L639" s="52">
        <v>40421727</v>
      </c>
      <c r="M639" s="118"/>
      <c r="N639" s="120">
        <v>37312368</v>
      </c>
      <c r="O639" s="120">
        <v>24951008</v>
      </c>
      <c r="P639" s="120">
        <v>3810579</v>
      </c>
      <c r="Q639" s="120">
        <v>44912906</v>
      </c>
      <c r="R639" s="120">
        <v>41803547</v>
      </c>
      <c r="S639" s="47"/>
    </row>
    <row r="640" spans="1:19" ht="12.75" customHeight="1" x14ac:dyDescent="0.2">
      <c r="A640" s="581"/>
      <c r="B640" s="581"/>
      <c r="C640" s="53" t="s">
        <v>3</v>
      </c>
      <c r="D640" s="54">
        <v>9</v>
      </c>
      <c r="E640" s="44">
        <v>14434.33</v>
      </c>
      <c r="F640" s="44">
        <v>0</v>
      </c>
      <c r="G640" s="44">
        <v>0</v>
      </c>
      <c r="H640" s="44">
        <v>6384.11</v>
      </c>
      <c r="I640" s="44">
        <v>0</v>
      </c>
      <c r="J640" s="55">
        <v>1734.87</v>
      </c>
      <c r="K640" s="56">
        <v>20818.439999999999</v>
      </c>
      <c r="L640" s="57">
        <v>22553.31</v>
      </c>
      <c r="M640" s="117"/>
      <c r="N640" s="119">
        <v>20818.439999999999</v>
      </c>
      <c r="O640" s="119">
        <v>14434.33</v>
      </c>
      <c r="P640" s="119">
        <v>1968</v>
      </c>
      <c r="Q640" s="119">
        <v>25151.49</v>
      </c>
      <c r="R640" s="119">
        <v>23416.62</v>
      </c>
      <c r="S640" s="47"/>
    </row>
    <row r="641" spans="1:19" ht="9" customHeight="1" x14ac:dyDescent="0.2">
      <c r="A641" s="581"/>
      <c r="B641" s="581"/>
      <c r="C641" s="48" t="s">
        <v>4</v>
      </c>
      <c r="D641" s="49">
        <v>14</v>
      </c>
      <c r="E641" s="50">
        <v>27948760</v>
      </c>
      <c r="F641" s="50">
        <v>0</v>
      </c>
      <c r="G641" s="50">
        <v>0</v>
      </c>
      <c r="H641" s="50">
        <v>12361361</v>
      </c>
      <c r="I641" s="50">
        <v>0</v>
      </c>
      <c r="J641" s="51">
        <v>3359177</v>
      </c>
      <c r="K641" s="50">
        <v>40310121</v>
      </c>
      <c r="L641" s="52">
        <v>43669298</v>
      </c>
      <c r="M641" s="118"/>
      <c r="N641" s="120">
        <v>40310121</v>
      </c>
      <c r="O641" s="120">
        <v>27948760</v>
      </c>
      <c r="P641" s="120">
        <v>3810579</v>
      </c>
      <c r="Q641" s="120">
        <v>48700076</v>
      </c>
      <c r="R641" s="120">
        <v>45340899</v>
      </c>
      <c r="S641" s="47"/>
    </row>
    <row r="642" spans="1:19" ht="12.75" customHeight="1" x14ac:dyDescent="0.2">
      <c r="A642" s="581"/>
      <c r="B642" s="581"/>
      <c r="C642" s="53" t="s">
        <v>3</v>
      </c>
      <c r="D642" s="54">
        <v>15</v>
      </c>
      <c r="E642" s="44">
        <v>16242.78</v>
      </c>
      <c r="F642" s="44">
        <v>0</v>
      </c>
      <c r="G642" s="44">
        <v>0</v>
      </c>
      <c r="H642" s="44">
        <v>6384.11</v>
      </c>
      <c r="I642" s="44">
        <v>0</v>
      </c>
      <c r="J642" s="55">
        <v>1885.57</v>
      </c>
      <c r="K642" s="56">
        <v>22626.89</v>
      </c>
      <c r="L642" s="57">
        <v>24512.46</v>
      </c>
      <c r="M642" s="117"/>
      <c r="N642" s="119">
        <v>22626.89</v>
      </c>
      <c r="O642" s="119">
        <v>16242.78</v>
      </c>
      <c r="P642" s="119">
        <v>2424</v>
      </c>
      <c r="Q642" s="119">
        <v>27436.16</v>
      </c>
      <c r="R642" s="119">
        <v>25550.59</v>
      </c>
      <c r="S642" s="47"/>
    </row>
    <row r="643" spans="1:19" ht="9" customHeight="1" x14ac:dyDescent="0.2">
      <c r="A643" s="581"/>
      <c r="B643" s="581"/>
      <c r="C643" s="48" t="s">
        <v>4</v>
      </c>
      <c r="D643" s="49">
        <v>20</v>
      </c>
      <c r="E643" s="50">
        <v>31450408</v>
      </c>
      <c r="F643" s="50">
        <v>0</v>
      </c>
      <c r="G643" s="50">
        <v>0</v>
      </c>
      <c r="H643" s="50">
        <v>12361361</v>
      </c>
      <c r="I643" s="50">
        <v>0</v>
      </c>
      <c r="J643" s="51">
        <v>3650973</v>
      </c>
      <c r="K643" s="50">
        <v>43811768</v>
      </c>
      <c r="L643" s="52">
        <v>47462741</v>
      </c>
      <c r="M643" s="118"/>
      <c r="N643" s="120">
        <v>43811768</v>
      </c>
      <c r="O643" s="120">
        <v>31450408</v>
      </c>
      <c r="P643" s="120">
        <v>4693518</v>
      </c>
      <c r="Q643" s="120">
        <v>53123814</v>
      </c>
      <c r="R643" s="120">
        <v>49472841</v>
      </c>
      <c r="S643" s="47"/>
    </row>
    <row r="644" spans="1:19" ht="12.75" customHeight="1" x14ac:dyDescent="0.2">
      <c r="A644" s="581"/>
      <c r="B644" s="581"/>
      <c r="C644" s="53" t="s">
        <v>3</v>
      </c>
      <c r="D644" s="54">
        <v>21</v>
      </c>
      <c r="E644" s="44">
        <v>17997.98</v>
      </c>
      <c r="F644" s="44">
        <v>0</v>
      </c>
      <c r="G644" s="44">
        <v>0</v>
      </c>
      <c r="H644" s="44">
        <v>6384.11</v>
      </c>
      <c r="I644" s="44">
        <v>0</v>
      </c>
      <c r="J644" s="55">
        <v>2031.84</v>
      </c>
      <c r="K644" s="56">
        <v>24382.09</v>
      </c>
      <c r="L644" s="57">
        <v>26413.93</v>
      </c>
      <c r="M644" s="117"/>
      <c r="N644" s="119">
        <v>24382.09</v>
      </c>
      <c r="O644" s="119">
        <v>17997.98</v>
      </c>
      <c r="P644" s="119">
        <v>2424</v>
      </c>
      <c r="Q644" s="119">
        <v>29653.57</v>
      </c>
      <c r="R644" s="119">
        <v>27621.73</v>
      </c>
      <c r="S644" s="47"/>
    </row>
    <row r="645" spans="1:19" ht="9" customHeight="1" x14ac:dyDescent="0.2">
      <c r="A645" s="581"/>
      <c r="B645" s="581"/>
      <c r="C645" s="48" t="s">
        <v>4</v>
      </c>
      <c r="D645" s="49">
        <v>27</v>
      </c>
      <c r="E645" s="50">
        <v>34848949</v>
      </c>
      <c r="F645" s="50">
        <v>0</v>
      </c>
      <c r="G645" s="50">
        <v>0</v>
      </c>
      <c r="H645" s="50">
        <v>12361361</v>
      </c>
      <c r="I645" s="50">
        <v>0</v>
      </c>
      <c r="J645" s="51">
        <v>3934191</v>
      </c>
      <c r="K645" s="50">
        <v>47210309</v>
      </c>
      <c r="L645" s="52">
        <v>51144500</v>
      </c>
      <c r="M645" s="118"/>
      <c r="N645" s="120">
        <v>47210309</v>
      </c>
      <c r="O645" s="120">
        <v>34848949</v>
      </c>
      <c r="P645" s="120">
        <v>4693518</v>
      </c>
      <c r="Q645" s="120">
        <v>57417318</v>
      </c>
      <c r="R645" s="120">
        <v>53483127</v>
      </c>
      <c r="S645" s="47"/>
    </row>
    <row r="646" spans="1:19" ht="12.75" customHeight="1" x14ac:dyDescent="0.2">
      <c r="A646" s="581"/>
      <c r="B646" s="581"/>
      <c r="C646" s="53" t="s">
        <v>3</v>
      </c>
      <c r="D646" s="54">
        <v>28</v>
      </c>
      <c r="E646" s="44">
        <v>19729.79</v>
      </c>
      <c r="F646" s="44">
        <v>0</v>
      </c>
      <c r="G646" s="44">
        <v>0</v>
      </c>
      <c r="H646" s="44">
        <v>6384.11</v>
      </c>
      <c r="I646" s="44">
        <v>0</v>
      </c>
      <c r="J646" s="55">
        <v>2176.16</v>
      </c>
      <c r="K646" s="56">
        <v>26113.9</v>
      </c>
      <c r="L646" s="57">
        <v>28290.06</v>
      </c>
      <c r="M646" s="117"/>
      <c r="N646" s="119">
        <v>26113.9</v>
      </c>
      <c r="O646" s="119">
        <v>19729.79</v>
      </c>
      <c r="P646" s="119">
        <v>3090</v>
      </c>
      <c r="Q646" s="119">
        <v>31841.42</v>
      </c>
      <c r="R646" s="119">
        <v>29665.26</v>
      </c>
      <c r="S646" s="47"/>
    </row>
    <row r="647" spans="1:19" ht="9" customHeight="1" x14ac:dyDescent="0.2">
      <c r="A647" s="581"/>
      <c r="B647" s="581"/>
      <c r="C647" s="48" t="s">
        <v>4</v>
      </c>
      <c r="D647" s="49">
        <v>34</v>
      </c>
      <c r="E647" s="50">
        <v>38202200</v>
      </c>
      <c r="F647" s="50">
        <v>0</v>
      </c>
      <c r="G647" s="50">
        <v>0</v>
      </c>
      <c r="H647" s="50">
        <v>12361361</v>
      </c>
      <c r="I647" s="50">
        <v>0</v>
      </c>
      <c r="J647" s="51">
        <v>4213633</v>
      </c>
      <c r="K647" s="50">
        <v>50563561</v>
      </c>
      <c r="L647" s="52">
        <v>54777194</v>
      </c>
      <c r="M647" s="118"/>
      <c r="N647" s="120">
        <v>50563561</v>
      </c>
      <c r="O647" s="120">
        <v>38202200</v>
      </c>
      <c r="P647" s="120">
        <v>5983074</v>
      </c>
      <c r="Q647" s="120">
        <v>61653586</v>
      </c>
      <c r="R647" s="120">
        <v>57439953</v>
      </c>
      <c r="S647" s="47"/>
    </row>
    <row r="648" spans="1:19" ht="12.75" customHeight="1" x14ac:dyDescent="0.2">
      <c r="A648" s="581"/>
      <c r="B648" s="581"/>
      <c r="C648" s="53" t="s">
        <v>3</v>
      </c>
      <c r="D648" s="54">
        <v>35</v>
      </c>
      <c r="E648" s="44">
        <v>21019.279999999999</v>
      </c>
      <c r="F648" s="44">
        <v>0</v>
      </c>
      <c r="G648" s="44">
        <v>0</v>
      </c>
      <c r="H648" s="44">
        <v>6384.11</v>
      </c>
      <c r="I648" s="44">
        <v>0</v>
      </c>
      <c r="J648" s="55">
        <v>2283.62</v>
      </c>
      <c r="K648" s="56">
        <v>27403.39</v>
      </c>
      <c r="L648" s="57">
        <v>29687.01</v>
      </c>
      <c r="M648" s="117"/>
      <c r="N648" s="119">
        <v>27403.39</v>
      </c>
      <c r="O648" s="119">
        <v>21019.279999999999</v>
      </c>
      <c r="P648" s="119">
        <v>3090</v>
      </c>
      <c r="Q648" s="119">
        <v>33470.480000000003</v>
      </c>
      <c r="R648" s="119">
        <v>31186.86</v>
      </c>
      <c r="S648" s="47"/>
    </row>
    <row r="649" spans="1:19" ht="9" customHeight="1" x14ac:dyDescent="0.2">
      <c r="A649" s="582"/>
      <c r="B649" s="582"/>
      <c r="C649" s="58" t="s">
        <v>4</v>
      </c>
      <c r="D649" s="59"/>
      <c r="E649" s="50">
        <v>40699001</v>
      </c>
      <c r="F649" s="50">
        <v>0</v>
      </c>
      <c r="G649" s="50">
        <v>0</v>
      </c>
      <c r="H649" s="50">
        <v>12361361</v>
      </c>
      <c r="I649" s="50">
        <v>0</v>
      </c>
      <c r="J649" s="60">
        <v>4421705</v>
      </c>
      <c r="K649" s="61">
        <v>53060362</v>
      </c>
      <c r="L649" s="62">
        <v>57482067</v>
      </c>
      <c r="M649" s="118"/>
      <c r="N649" s="120">
        <v>53060362</v>
      </c>
      <c r="O649" s="120">
        <v>40699001</v>
      </c>
      <c r="P649" s="120">
        <v>5983074</v>
      </c>
      <c r="Q649" s="120">
        <v>64807886</v>
      </c>
      <c r="R649" s="120">
        <v>60386181</v>
      </c>
      <c r="S649" s="47"/>
    </row>
    <row r="650" spans="1:19" ht="12.75" customHeight="1" x14ac:dyDescent="0.2">
      <c r="A650" s="492">
        <v>39814</v>
      </c>
      <c r="B650" s="492">
        <v>40268</v>
      </c>
      <c r="C650" s="42" t="s">
        <v>3</v>
      </c>
      <c r="D650" s="43">
        <v>0</v>
      </c>
      <c r="E650" s="44">
        <v>12940.19</v>
      </c>
      <c r="F650" s="44">
        <v>0</v>
      </c>
      <c r="G650" s="44">
        <v>0</v>
      </c>
      <c r="H650" s="44">
        <v>6384.11</v>
      </c>
      <c r="I650" s="44">
        <v>0</v>
      </c>
      <c r="J650" s="44">
        <v>1610.36</v>
      </c>
      <c r="K650" s="45">
        <v>19324.3</v>
      </c>
      <c r="L650" s="46">
        <v>20934.66</v>
      </c>
      <c r="M650" s="117"/>
      <c r="N650" s="119">
        <v>19324.3</v>
      </c>
      <c r="O650" s="119">
        <v>12940.19</v>
      </c>
      <c r="P650" s="119">
        <v>1968</v>
      </c>
      <c r="Q650" s="119">
        <v>23263.89</v>
      </c>
      <c r="R650" s="119">
        <v>21653.53</v>
      </c>
      <c r="S650" s="47"/>
    </row>
    <row r="651" spans="1:19" ht="9" customHeight="1" x14ac:dyDescent="0.2">
      <c r="A651" s="525"/>
      <c r="B651" s="525"/>
      <c r="C651" s="48" t="s">
        <v>4</v>
      </c>
      <c r="D651" s="49">
        <v>2</v>
      </c>
      <c r="E651" s="50">
        <v>25055702</v>
      </c>
      <c r="F651" s="50">
        <v>0</v>
      </c>
      <c r="G651" s="50">
        <v>0</v>
      </c>
      <c r="H651" s="50">
        <v>12361361</v>
      </c>
      <c r="I651" s="50">
        <v>0</v>
      </c>
      <c r="J651" s="51">
        <v>3118092</v>
      </c>
      <c r="K651" s="50">
        <v>37417062</v>
      </c>
      <c r="L651" s="52">
        <v>40535154</v>
      </c>
      <c r="M651" s="118"/>
      <c r="N651" s="120">
        <v>37417062</v>
      </c>
      <c r="O651" s="120">
        <v>25055702</v>
      </c>
      <c r="P651" s="120">
        <v>3810579</v>
      </c>
      <c r="Q651" s="120">
        <v>45045172</v>
      </c>
      <c r="R651" s="120">
        <v>41927081</v>
      </c>
      <c r="S651" s="47"/>
    </row>
    <row r="652" spans="1:19" ht="12.75" customHeight="1" x14ac:dyDescent="0.2">
      <c r="A652" s="511">
        <v>39814</v>
      </c>
      <c r="B652" s="511">
        <v>40268</v>
      </c>
      <c r="C652" s="53" t="s">
        <v>3</v>
      </c>
      <c r="D652" s="54">
        <v>3</v>
      </c>
      <c r="E652" s="44">
        <v>13462.24</v>
      </c>
      <c r="F652" s="44">
        <v>0</v>
      </c>
      <c r="G652" s="44">
        <v>0</v>
      </c>
      <c r="H652" s="44">
        <v>6384.11</v>
      </c>
      <c r="I652" s="44">
        <v>0</v>
      </c>
      <c r="J652" s="55">
        <v>1653.86</v>
      </c>
      <c r="K652" s="56">
        <v>19846.349999999999</v>
      </c>
      <c r="L652" s="57">
        <v>21500.21</v>
      </c>
      <c r="M652" s="117"/>
      <c r="N652" s="119">
        <v>19846.349999999999</v>
      </c>
      <c r="O652" s="119">
        <v>13462.24</v>
      </c>
      <c r="P652" s="119">
        <v>1968</v>
      </c>
      <c r="Q652" s="119">
        <v>23923.41</v>
      </c>
      <c r="R652" s="119">
        <v>22269.55</v>
      </c>
      <c r="S652" s="47"/>
    </row>
    <row r="653" spans="1:19" ht="9" customHeight="1" x14ac:dyDescent="0.2">
      <c r="A653" s="581"/>
      <c r="B653" s="581"/>
      <c r="C653" s="48" t="s">
        <v>4</v>
      </c>
      <c r="D653" s="49">
        <v>8</v>
      </c>
      <c r="E653" s="50">
        <v>26066531</v>
      </c>
      <c r="F653" s="50">
        <v>0</v>
      </c>
      <c r="G653" s="50">
        <v>0</v>
      </c>
      <c r="H653" s="50">
        <v>12361361</v>
      </c>
      <c r="I653" s="50">
        <v>0</v>
      </c>
      <c r="J653" s="51">
        <v>3202320</v>
      </c>
      <c r="K653" s="50">
        <v>38427892</v>
      </c>
      <c r="L653" s="52">
        <v>41630212</v>
      </c>
      <c r="M653" s="118"/>
      <c r="N653" s="120">
        <v>38427892</v>
      </c>
      <c r="O653" s="120">
        <v>26066531</v>
      </c>
      <c r="P653" s="120">
        <v>3810579</v>
      </c>
      <c r="Q653" s="120">
        <v>46322181</v>
      </c>
      <c r="R653" s="120">
        <v>43119862</v>
      </c>
      <c r="S653" s="47"/>
    </row>
    <row r="654" spans="1:19" ht="12.75" customHeight="1" x14ac:dyDescent="0.2">
      <c r="A654" s="581"/>
      <c r="B654" s="581"/>
      <c r="C654" s="53" t="s">
        <v>3</v>
      </c>
      <c r="D654" s="54">
        <v>9</v>
      </c>
      <c r="E654" s="44">
        <v>15069.97</v>
      </c>
      <c r="F654" s="44">
        <v>0</v>
      </c>
      <c r="G654" s="44">
        <v>0</v>
      </c>
      <c r="H654" s="44">
        <v>6384.11</v>
      </c>
      <c r="I654" s="44">
        <v>0</v>
      </c>
      <c r="J654" s="55">
        <v>1787.84</v>
      </c>
      <c r="K654" s="56">
        <v>21454.080000000002</v>
      </c>
      <c r="L654" s="57">
        <v>23241.919999999998</v>
      </c>
      <c r="M654" s="117"/>
      <c r="N654" s="119">
        <v>21454.080000000002</v>
      </c>
      <c r="O654" s="119">
        <v>15069.97</v>
      </c>
      <c r="P654" s="119">
        <v>1968</v>
      </c>
      <c r="Q654" s="119">
        <v>25954.51</v>
      </c>
      <c r="R654" s="119">
        <v>24166.67</v>
      </c>
      <c r="S654" s="47"/>
    </row>
    <row r="655" spans="1:19" ht="9" customHeight="1" x14ac:dyDescent="0.2">
      <c r="A655" s="581"/>
      <c r="B655" s="581"/>
      <c r="C655" s="48" t="s">
        <v>4</v>
      </c>
      <c r="D655" s="49">
        <v>14</v>
      </c>
      <c r="E655" s="50">
        <v>29179531</v>
      </c>
      <c r="F655" s="50">
        <v>0</v>
      </c>
      <c r="G655" s="50">
        <v>0</v>
      </c>
      <c r="H655" s="50">
        <v>12361361</v>
      </c>
      <c r="I655" s="50">
        <v>0</v>
      </c>
      <c r="J655" s="51">
        <v>3461741</v>
      </c>
      <c r="K655" s="50">
        <v>41540891</v>
      </c>
      <c r="L655" s="52">
        <v>45002632</v>
      </c>
      <c r="M655" s="118"/>
      <c r="N655" s="120">
        <v>41540891</v>
      </c>
      <c r="O655" s="120">
        <v>29179531</v>
      </c>
      <c r="P655" s="120">
        <v>3810579</v>
      </c>
      <c r="Q655" s="120">
        <v>50254939</v>
      </c>
      <c r="R655" s="120">
        <v>46793198</v>
      </c>
      <c r="S655" s="47"/>
    </row>
    <row r="656" spans="1:19" ht="12.75" customHeight="1" x14ac:dyDescent="0.2">
      <c r="A656" s="581"/>
      <c r="B656" s="581"/>
      <c r="C656" s="53" t="s">
        <v>3</v>
      </c>
      <c r="D656" s="54">
        <v>15</v>
      </c>
      <c r="E656" s="44">
        <v>16947.900000000001</v>
      </c>
      <c r="F656" s="44">
        <v>0</v>
      </c>
      <c r="G656" s="44">
        <v>0</v>
      </c>
      <c r="H656" s="44">
        <v>6384.11</v>
      </c>
      <c r="I656" s="44">
        <v>0</v>
      </c>
      <c r="J656" s="55">
        <v>1944.33</v>
      </c>
      <c r="K656" s="56">
        <v>23332.01</v>
      </c>
      <c r="L656" s="57">
        <v>25276.34</v>
      </c>
      <c r="M656" s="117"/>
      <c r="N656" s="119">
        <v>23332.01</v>
      </c>
      <c r="O656" s="119">
        <v>16947.900000000001</v>
      </c>
      <c r="P656" s="119">
        <v>2424</v>
      </c>
      <c r="Q656" s="119">
        <v>28326.959999999999</v>
      </c>
      <c r="R656" s="119">
        <v>26382.63</v>
      </c>
      <c r="S656" s="47"/>
    </row>
    <row r="657" spans="1:19" ht="9" customHeight="1" x14ac:dyDescent="0.2">
      <c r="A657" s="581"/>
      <c r="B657" s="581"/>
      <c r="C657" s="48" t="s">
        <v>4</v>
      </c>
      <c r="D657" s="49">
        <v>20</v>
      </c>
      <c r="E657" s="50">
        <v>32815710</v>
      </c>
      <c r="F657" s="50">
        <v>0</v>
      </c>
      <c r="G657" s="50">
        <v>0</v>
      </c>
      <c r="H657" s="50">
        <v>12361361</v>
      </c>
      <c r="I657" s="50">
        <v>0</v>
      </c>
      <c r="J657" s="51">
        <v>3764748</v>
      </c>
      <c r="K657" s="50">
        <v>45177071</v>
      </c>
      <c r="L657" s="52">
        <v>48941819</v>
      </c>
      <c r="M657" s="118"/>
      <c r="N657" s="120">
        <v>45177071</v>
      </c>
      <c r="O657" s="120">
        <v>32815710</v>
      </c>
      <c r="P657" s="120">
        <v>4693518</v>
      </c>
      <c r="Q657" s="120">
        <v>54848643</v>
      </c>
      <c r="R657" s="120">
        <v>51083895</v>
      </c>
      <c r="S657" s="47"/>
    </row>
    <row r="658" spans="1:19" ht="12.75" customHeight="1" x14ac:dyDescent="0.2">
      <c r="A658" s="581"/>
      <c r="B658" s="581"/>
      <c r="C658" s="53" t="s">
        <v>3</v>
      </c>
      <c r="D658" s="54">
        <v>21</v>
      </c>
      <c r="E658" s="44">
        <v>18770.54</v>
      </c>
      <c r="F658" s="44">
        <v>0</v>
      </c>
      <c r="G658" s="44">
        <v>0</v>
      </c>
      <c r="H658" s="44">
        <v>6384.11</v>
      </c>
      <c r="I658" s="44">
        <v>0</v>
      </c>
      <c r="J658" s="55">
        <v>2096.2199999999998</v>
      </c>
      <c r="K658" s="56">
        <v>25154.65</v>
      </c>
      <c r="L658" s="57">
        <v>27250.87</v>
      </c>
      <c r="M658" s="117"/>
      <c r="N658" s="119">
        <v>25154.65</v>
      </c>
      <c r="O658" s="119">
        <v>18770.54</v>
      </c>
      <c r="P658" s="119">
        <v>2424</v>
      </c>
      <c r="Q658" s="119">
        <v>30629.57</v>
      </c>
      <c r="R658" s="119">
        <v>28533.35</v>
      </c>
      <c r="S658" s="47"/>
    </row>
    <row r="659" spans="1:19" ht="9" customHeight="1" x14ac:dyDescent="0.2">
      <c r="A659" s="581"/>
      <c r="B659" s="581"/>
      <c r="C659" s="48" t="s">
        <v>4</v>
      </c>
      <c r="D659" s="49">
        <v>27</v>
      </c>
      <c r="E659" s="50">
        <v>36344833</v>
      </c>
      <c r="F659" s="50">
        <v>0</v>
      </c>
      <c r="G659" s="50">
        <v>0</v>
      </c>
      <c r="H659" s="50">
        <v>12361361</v>
      </c>
      <c r="I659" s="50">
        <v>0</v>
      </c>
      <c r="J659" s="51">
        <v>4058848</v>
      </c>
      <c r="K659" s="50">
        <v>48706194</v>
      </c>
      <c r="L659" s="52">
        <v>52765042</v>
      </c>
      <c r="M659" s="118"/>
      <c r="N659" s="120">
        <v>48706194</v>
      </c>
      <c r="O659" s="120">
        <v>36344833</v>
      </c>
      <c r="P659" s="120">
        <v>4693518</v>
      </c>
      <c r="Q659" s="120">
        <v>59307118</v>
      </c>
      <c r="R659" s="120">
        <v>55248270</v>
      </c>
      <c r="S659" s="47"/>
    </row>
    <row r="660" spans="1:19" ht="12.75" customHeight="1" x14ac:dyDescent="0.2">
      <c r="A660" s="581"/>
      <c r="B660" s="581"/>
      <c r="C660" s="53" t="s">
        <v>3</v>
      </c>
      <c r="D660" s="54">
        <v>28</v>
      </c>
      <c r="E660" s="44">
        <v>20568.830000000002</v>
      </c>
      <c r="F660" s="44">
        <v>0</v>
      </c>
      <c r="G660" s="44">
        <v>0</v>
      </c>
      <c r="H660" s="44">
        <v>6384.11</v>
      </c>
      <c r="I660" s="44">
        <v>0</v>
      </c>
      <c r="J660" s="55">
        <v>2246.08</v>
      </c>
      <c r="K660" s="56">
        <v>26952.94</v>
      </c>
      <c r="L660" s="57">
        <v>29199.02</v>
      </c>
      <c r="M660" s="117"/>
      <c r="N660" s="119">
        <v>26952.94</v>
      </c>
      <c r="O660" s="119">
        <v>20568.830000000002</v>
      </c>
      <c r="P660" s="119">
        <v>3090</v>
      </c>
      <c r="Q660" s="119">
        <v>32901.410000000003</v>
      </c>
      <c r="R660" s="119">
        <v>30655.33</v>
      </c>
      <c r="S660" s="47"/>
    </row>
    <row r="661" spans="1:19" ht="9" customHeight="1" x14ac:dyDescent="0.2">
      <c r="A661" s="581"/>
      <c r="B661" s="581"/>
      <c r="C661" s="48" t="s">
        <v>4</v>
      </c>
      <c r="D661" s="49">
        <v>34</v>
      </c>
      <c r="E661" s="50">
        <v>39826808</v>
      </c>
      <c r="F661" s="50">
        <v>0</v>
      </c>
      <c r="G661" s="50">
        <v>0</v>
      </c>
      <c r="H661" s="50">
        <v>12361361</v>
      </c>
      <c r="I661" s="50">
        <v>0</v>
      </c>
      <c r="J661" s="51">
        <v>4349017</v>
      </c>
      <c r="K661" s="50">
        <v>52188169</v>
      </c>
      <c r="L661" s="52">
        <v>56537186</v>
      </c>
      <c r="M661" s="118"/>
      <c r="N661" s="120">
        <v>52188169</v>
      </c>
      <c r="O661" s="120">
        <v>39826808</v>
      </c>
      <c r="P661" s="120">
        <v>5983074</v>
      </c>
      <c r="Q661" s="120">
        <v>63706013</v>
      </c>
      <c r="R661" s="120">
        <v>59356996</v>
      </c>
      <c r="S661" s="47"/>
    </row>
    <row r="662" spans="1:19" ht="12.75" customHeight="1" x14ac:dyDescent="0.2">
      <c r="A662" s="581"/>
      <c r="B662" s="581"/>
      <c r="C662" s="53" t="s">
        <v>3</v>
      </c>
      <c r="D662" s="54">
        <v>35</v>
      </c>
      <c r="E662" s="44">
        <v>21907.88</v>
      </c>
      <c r="F662" s="44">
        <v>0</v>
      </c>
      <c r="G662" s="44">
        <v>0</v>
      </c>
      <c r="H662" s="44">
        <v>6384.11</v>
      </c>
      <c r="I662" s="44">
        <v>0</v>
      </c>
      <c r="J662" s="55">
        <v>2357.67</v>
      </c>
      <c r="K662" s="56">
        <v>28291.99</v>
      </c>
      <c r="L662" s="57">
        <v>30649.66</v>
      </c>
      <c r="M662" s="117"/>
      <c r="N662" s="119">
        <v>28291.99</v>
      </c>
      <c r="O662" s="119">
        <v>21907.88</v>
      </c>
      <c r="P662" s="119">
        <v>3090</v>
      </c>
      <c r="Q662" s="119">
        <v>34593.08</v>
      </c>
      <c r="R662" s="119">
        <v>32235.41</v>
      </c>
      <c r="S662" s="47"/>
    </row>
    <row r="663" spans="1:19" ht="9" customHeight="1" x14ac:dyDescent="0.2">
      <c r="A663" s="582"/>
      <c r="B663" s="582"/>
      <c r="C663" s="58" t="s">
        <v>4</v>
      </c>
      <c r="D663" s="59"/>
      <c r="E663" s="61">
        <v>42419571</v>
      </c>
      <c r="F663" s="61">
        <v>0</v>
      </c>
      <c r="G663" s="61">
        <v>0</v>
      </c>
      <c r="H663" s="61">
        <v>12361361</v>
      </c>
      <c r="I663" s="61">
        <v>0</v>
      </c>
      <c r="J663" s="60">
        <v>4565086</v>
      </c>
      <c r="K663" s="61">
        <v>54780931</v>
      </c>
      <c r="L663" s="62">
        <v>59346017</v>
      </c>
      <c r="M663" s="118"/>
      <c r="N663" s="120">
        <v>54780931</v>
      </c>
      <c r="O663" s="120">
        <v>42419571</v>
      </c>
      <c r="P663" s="120">
        <v>5983074</v>
      </c>
      <c r="Q663" s="120">
        <v>66981543</v>
      </c>
      <c r="R663" s="120">
        <v>62416457</v>
      </c>
      <c r="S663" s="47"/>
    </row>
    <row r="664" spans="1:19" ht="12.75" customHeight="1" x14ac:dyDescent="0.2">
      <c r="A664" s="492">
        <v>40269</v>
      </c>
      <c r="B664" s="492">
        <v>40359</v>
      </c>
      <c r="C664" s="42" t="s">
        <v>3</v>
      </c>
      <c r="D664" s="43">
        <v>0</v>
      </c>
      <c r="E664" s="44">
        <v>12940.19</v>
      </c>
      <c r="F664" s="44">
        <v>0</v>
      </c>
      <c r="G664" s="44">
        <v>0</v>
      </c>
      <c r="H664" s="44">
        <v>6384.11</v>
      </c>
      <c r="I664" s="44">
        <v>86.96</v>
      </c>
      <c r="J664" s="44">
        <v>1610.36</v>
      </c>
      <c r="K664" s="45">
        <v>19411.259999999998</v>
      </c>
      <c r="L664" s="46">
        <v>21021.62</v>
      </c>
      <c r="M664" s="117"/>
      <c r="N664" s="119">
        <v>19411.259999999998</v>
      </c>
      <c r="O664" s="119">
        <v>13027.15</v>
      </c>
      <c r="P664" s="119">
        <v>1968</v>
      </c>
      <c r="Q664" s="119">
        <v>23366.51</v>
      </c>
      <c r="R664" s="119">
        <v>21756.15</v>
      </c>
      <c r="S664" s="47"/>
    </row>
    <row r="665" spans="1:19" ht="9" customHeight="1" x14ac:dyDescent="0.2">
      <c r="A665" s="525"/>
      <c r="B665" s="525"/>
      <c r="C665" s="48" t="s">
        <v>4</v>
      </c>
      <c r="D665" s="49">
        <v>2</v>
      </c>
      <c r="E665" s="50">
        <v>25055702</v>
      </c>
      <c r="F665" s="50">
        <v>0</v>
      </c>
      <c r="G665" s="50">
        <v>0</v>
      </c>
      <c r="H665" s="50">
        <v>12361361</v>
      </c>
      <c r="I665" s="50">
        <v>168378</v>
      </c>
      <c r="J665" s="51">
        <v>3118092</v>
      </c>
      <c r="K665" s="50">
        <v>37585440</v>
      </c>
      <c r="L665" s="52">
        <v>40703532</v>
      </c>
      <c r="M665" s="118"/>
      <c r="N665" s="120">
        <v>37585440</v>
      </c>
      <c r="O665" s="120">
        <v>25224080</v>
      </c>
      <c r="P665" s="120">
        <v>3810579</v>
      </c>
      <c r="Q665" s="120">
        <v>45243872</v>
      </c>
      <c r="R665" s="120">
        <v>42125781</v>
      </c>
      <c r="S665" s="47"/>
    </row>
    <row r="666" spans="1:19" ht="12.75" customHeight="1" x14ac:dyDescent="0.2">
      <c r="A666" s="511">
        <v>40269</v>
      </c>
      <c r="B666" s="511">
        <v>40359</v>
      </c>
      <c r="C666" s="53" t="s">
        <v>3</v>
      </c>
      <c r="D666" s="54">
        <v>3</v>
      </c>
      <c r="E666" s="44">
        <v>13462.24</v>
      </c>
      <c r="F666" s="44">
        <v>0</v>
      </c>
      <c r="G666" s="44">
        <v>0</v>
      </c>
      <c r="H666" s="44">
        <v>6384.11</v>
      </c>
      <c r="I666" s="44">
        <v>86.96</v>
      </c>
      <c r="J666" s="55">
        <v>1653.86</v>
      </c>
      <c r="K666" s="56">
        <v>19933.310000000001</v>
      </c>
      <c r="L666" s="57">
        <v>21587.17</v>
      </c>
      <c r="M666" s="117"/>
      <c r="N666" s="119">
        <v>19933.310000000001</v>
      </c>
      <c r="O666" s="119">
        <v>13549.2</v>
      </c>
      <c r="P666" s="119">
        <v>1968</v>
      </c>
      <c r="Q666" s="119">
        <v>24026.03</v>
      </c>
      <c r="R666" s="119">
        <v>22372.17</v>
      </c>
      <c r="S666" s="47"/>
    </row>
    <row r="667" spans="1:19" ht="9" customHeight="1" x14ac:dyDescent="0.2">
      <c r="A667" s="581"/>
      <c r="B667" s="581"/>
      <c r="C667" s="48" t="s">
        <v>4</v>
      </c>
      <c r="D667" s="49">
        <v>8</v>
      </c>
      <c r="E667" s="50">
        <v>26066531</v>
      </c>
      <c r="F667" s="50">
        <v>0</v>
      </c>
      <c r="G667" s="50">
        <v>0</v>
      </c>
      <c r="H667" s="50">
        <v>12361361</v>
      </c>
      <c r="I667" s="50">
        <v>168378</v>
      </c>
      <c r="J667" s="51">
        <v>3202320</v>
      </c>
      <c r="K667" s="50">
        <v>38596270</v>
      </c>
      <c r="L667" s="52">
        <v>41798590</v>
      </c>
      <c r="M667" s="118"/>
      <c r="N667" s="120">
        <v>38596270</v>
      </c>
      <c r="O667" s="120">
        <v>26234909</v>
      </c>
      <c r="P667" s="120">
        <v>3810579</v>
      </c>
      <c r="Q667" s="120">
        <v>46520881</v>
      </c>
      <c r="R667" s="120">
        <v>43318562</v>
      </c>
      <c r="S667" s="47"/>
    </row>
    <row r="668" spans="1:19" ht="12.75" customHeight="1" x14ac:dyDescent="0.2">
      <c r="A668" s="581"/>
      <c r="B668" s="581"/>
      <c r="C668" s="53" t="s">
        <v>3</v>
      </c>
      <c r="D668" s="54">
        <v>9</v>
      </c>
      <c r="E668" s="44">
        <v>15069.97</v>
      </c>
      <c r="F668" s="44">
        <v>0</v>
      </c>
      <c r="G668" s="44">
        <v>0</v>
      </c>
      <c r="H668" s="44">
        <v>6384.11</v>
      </c>
      <c r="I668" s="44">
        <v>86.96</v>
      </c>
      <c r="J668" s="55">
        <v>1787.84</v>
      </c>
      <c r="K668" s="56">
        <v>21541.040000000001</v>
      </c>
      <c r="L668" s="57">
        <v>23328.880000000001</v>
      </c>
      <c r="M668" s="117"/>
      <c r="N668" s="119">
        <v>21541.040000000001</v>
      </c>
      <c r="O668" s="119">
        <v>15156.93</v>
      </c>
      <c r="P668" s="119">
        <v>1968</v>
      </c>
      <c r="Q668" s="119">
        <v>26057.13</v>
      </c>
      <c r="R668" s="119">
        <v>24269.29</v>
      </c>
      <c r="S668" s="47"/>
    </row>
    <row r="669" spans="1:19" ht="9" customHeight="1" x14ac:dyDescent="0.2">
      <c r="A669" s="581"/>
      <c r="B669" s="581"/>
      <c r="C669" s="48" t="s">
        <v>4</v>
      </c>
      <c r="D669" s="49">
        <v>14</v>
      </c>
      <c r="E669" s="50">
        <v>29179531</v>
      </c>
      <c r="F669" s="50">
        <v>0</v>
      </c>
      <c r="G669" s="50">
        <v>0</v>
      </c>
      <c r="H669" s="50">
        <v>12361361</v>
      </c>
      <c r="I669" s="50">
        <v>168378</v>
      </c>
      <c r="J669" s="51">
        <v>3461741</v>
      </c>
      <c r="K669" s="50">
        <v>41709270</v>
      </c>
      <c r="L669" s="52">
        <v>45171010</v>
      </c>
      <c r="M669" s="118"/>
      <c r="N669" s="120">
        <v>41709270</v>
      </c>
      <c r="O669" s="120">
        <v>29347909</v>
      </c>
      <c r="P669" s="120">
        <v>3810579</v>
      </c>
      <c r="Q669" s="120">
        <v>50453639</v>
      </c>
      <c r="R669" s="120">
        <v>46991898</v>
      </c>
      <c r="S669" s="47"/>
    </row>
    <row r="670" spans="1:19" ht="12.75" customHeight="1" x14ac:dyDescent="0.2">
      <c r="A670" s="581"/>
      <c r="B670" s="581"/>
      <c r="C670" s="53" t="s">
        <v>3</v>
      </c>
      <c r="D670" s="54">
        <v>15</v>
      </c>
      <c r="E670" s="44">
        <v>16947.900000000001</v>
      </c>
      <c r="F670" s="44">
        <v>0</v>
      </c>
      <c r="G670" s="44">
        <v>0</v>
      </c>
      <c r="H670" s="44">
        <v>6384.11</v>
      </c>
      <c r="I670" s="44">
        <v>86.96</v>
      </c>
      <c r="J670" s="55">
        <v>1944.33</v>
      </c>
      <c r="K670" s="56">
        <v>23418.97</v>
      </c>
      <c r="L670" s="57">
        <v>25363.3</v>
      </c>
      <c r="M670" s="117"/>
      <c r="N670" s="119">
        <v>23418.97</v>
      </c>
      <c r="O670" s="119">
        <v>17034.86</v>
      </c>
      <c r="P670" s="119">
        <v>2424</v>
      </c>
      <c r="Q670" s="119">
        <v>28429.57</v>
      </c>
      <c r="R670" s="119">
        <v>26485.24</v>
      </c>
      <c r="S670" s="47"/>
    </row>
    <row r="671" spans="1:19" ht="9" customHeight="1" x14ac:dyDescent="0.2">
      <c r="A671" s="581"/>
      <c r="B671" s="581"/>
      <c r="C671" s="48" t="s">
        <v>4</v>
      </c>
      <c r="D671" s="49">
        <v>20</v>
      </c>
      <c r="E671" s="50">
        <v>32815710</v>
      </c>
      <c r="F671" s="50">
        <v>0</v>
      </c>
      <c r="G671" s="50">
        <v>0</v>
      </c>
      <c r="H671" s="50">
        <v>12361361</v>
      </c>
      <c r="I671" s="50">
        <v>168378</v>
      </c>
      <c r="J671" s="51">
        <v>3764748</v>
      </c>
      <c r="K671" s="50">
        <v>45345449</v>
      </c>
      <c r="L671" s="52">
        <v>49110197</v>
      </c>
      <c r="M671" s="118"/>
      <c r="N671" s="120">
        <v>45345449</v>
      </c>
      <c r="O671" s="120">
        <v>32984088</v>
      </c>
      <c r="P671" s="120">
        <v>4693518</v>
      </c>
      <c r="Q671" s="120">
        <v>55047324</v>
      </c>
      <c r="R671" s="120">
        <v>51282576</v>
      </c>
      <c r="S671" s="47"/>
    </row>
    <row r="672" spans="1:19" ht="12.75" customHeight="1" x14ac:dyDescent="0.2">
      <c r="A672" s="581"/>
      <c r="B672" s="581"/>
      <c r="C672" s="53" t="s">
        <v>3</v>
      </c>
      <c r="D672" s="54">
        <v>21</v>
      </c>
      <c r="E672" s="44">
        <v>18770.54</v>
      </c>
      <c r="F672" s="44">
        <v>0</v>
      </c>
      <c r="G672" s="44">
        <v>0</v>
      </c>
      <c r="H672" s="44">
        <v>6384.11</v>
      </c>
      <c r="I672" s="44">
        <v>86.96</v>
      </c>
      <c r="J672" s="55">
        <v>2096.2199999999998</v>
      </c>
      <c r="K672" s="56">
        <v>25241.61</v>
      </c>
      <c r="L672" s="57">
        <v>27337.83</v>
      </c>
      <c r="M672" s="117"/>
      <c r="N672" s="119">
        <v>25241.61</v>
      </c>
      <c r="O672" s="119">
        <v>18857.5</v>
      </c>
      <c r="P672" s="119">
        <v>2424</v>
      </c>
      <c r="Q672" s="119">
        <v>30732.18</v>
      </c>
      <c r="R672" s="119">
        <v>28635.96</v>
      </c>
      <c r="S672" s="47"/>
    </row>
    <row r="673" spans="1:19" ht="9" customHeight="1" x14ac:dyDescent="0.2">
      <c r="A673" s="581"/>
      <c r="B673" s="581"/>
      <c r="C673" s="48" t="s">
        <v>4</v>
      </c>
      <c r="D673" s="49">
        <v>27</v>
      </c>
      <c r="E673" s="50">
        <v>36344833</v>
      </c>
      <c r="F673" s="50">
        <v>0</v>
      </c>
      <c r="G673" s="50">
        <v>0</v>
      </c>
      <c r="H673" s="50">
        <v>12361361</v>
      </c>
      <c r="I673" s="50">
        <v>168378</v>
      </c>
      <c r="J673" s="51">
        <v>4058848</v>
      </c>
      <c r="K673" s="50">
        <v>48874572</v>
      </c>
      <c r="L673" s="52">
        <v>52933420</v>
      </c>
      <c r="M673" s="118"/>
      <c r="N673" s="120">
        <v>48874572</v>
      </c>
      <c r="O673" s="120">
        <v>36513212</v>
      </c>
      <c r="P673" s="120">
        <v>4693518</v>
      </c>
      <c r="Q673" s="120">
        <v>59505798</v>
      </c>
      <c r="R673" s="120">
        <v>55446950</v>
      </c>
      <c r="S673" s="47"/>
    </row>
    <row r="674" spans="1:19" ht="12.75" customHeight="1" x14ac:dyDescent="0.2">
      <c r="A674" s="581"/>
      <c r="B674" s="581"/>
      <c r="C674" s="53" t="s">
        <v>3</v>
      </c>
      <c r="D674" s="54">
        <v>28</v>
      </c>
      <c r="E674" s="44">
        <v>20568.830000000002</v>
      </c>
      <c r="F674" s="44">
        <v>0</v>
      </c>
      <c r="G674" s="44">
        <v>0</v>
      </c>
      <c r="H674" s="44">
        <v>6384.11</v>
      </c>
      <c r="I674" s="44">
        <v>86.96</v>
      </c>
      <c r="J674" s="55">
        <v>2246.08</v>
      </c>
      <c r="K674" s="56">
        <v>27039.9</v>
      </c>
      <c r="L674" s="57">
        <v>29285.98</v>
      </c>
      <c r="M674" s="117"/>
      <c r="N674" s="119">
        <v>27039.9</v>
      </c>
      <c r="O674" s="119">
        <v>20655.79</v>
      </c>
      <c r="P674" s="119">
        <v>3090</v>
      </c>
      <c r="Q674" s="119">
        <v>33004.019999999997</v>
      </c>
      <c r="R674" s="119">
        <v>30757.94</v>
      </c>
      <c r="S674" s="47"/>
    </row>
    <row r="675" spans="1:19" ht="9" customHeight="1" x14ac:dyDescent="0.2">
      <c r="A675" s="581"/>
      <c r="B675" s="581"/>
      <c r="C675" s="48" t="s">
        <v>4</v>
      </c>
      <c r="D675" s="49">
        <v>34</v>
      </c>
      <c r="E675" s="50">
        <v>39826808</v>
      </c>
      <c r="F675" s="50">
        <v>0</v>
      </c>
      <c r="G675" s="50">
        <v>0</v>
      </c>
      <c r="H675" s="50">
        <v>12361361</v>
      </c>
      <c r="I675" s="50">
        <v>168378</v>
      </c>
      <c r="J675" s="51">
        <v>4349017</v>
      </c>
      <c r="K675" s="50">
        <v>52356547</v>
      </c>
      <c r="L675" s="52">
        <v>56705564</v>
      </c>
      <c r="M675" s="118"/>
      <c r="N675" s="120">
        <v>52356547</v>
      </c>
      <c r="O675" s="120">
        <v>39995187</v>
      </c>
      <c r="P675" s="120">
        <v>5983074</v>
      </c>
      <c r="Q675" s="120">
        <v>63904694</v>
      </c>
      <c r="R675" s="120">
        <v>59555676</v>
      </c>
      <c r="S675" s="47"/>
    </row>
    <row r="676" spans="1:19" ht="12.75" customHeight="1" x14ac:dyDescent="0.2">
      <c r="A676" s="581"/>
      <c r="B676" s="581"/>
      <c r="C676" s="53" t="s">
        <v>3</v>
      </c>
      <c r="D676" s="54">
        <v>35</v>
      </c>
      <c r="E676" s="44">
        <v>21907.88</v>
      </c>
      <c r="F676" s="44">
        <v>0</v>
      </c>
      <c r="G676" s="44">
        <v>0</v>
      </c>
      <c r="H676" s="44">
        <v>6384.11</v>
      </c>
      <c r="I676" s="44">
        <v>86.96</v>
      </c>
      <c r="J676" s="55">
        <v>2357.67</v>
      </c>
      <c r="K676" s="56">
        <v>28378.95</v>
      </c>
      <c r="L676" s="57">
        <v>30736.62</v>
      </c>
      <c r="M676" s="117"/>
      <c r="N676" s="119">
        <v>28378.95</v>
      </c>
      <c r="O676" s="119">
        <v>21994.84</v>
      </c>
      <c r="P676" s="119">
        <v>3090</v>
      </c>
      <c r="Q676" s="119">
        <v>34695.69</v>
      </c>
      <c r="R676" s="119">
        <v>32338.02</v>
      </c>
      <c r="S676" s="47"/>
    </row>
    <row r="677" spans="1:19" ht="9" customHeight="1" x14ac:dyDescent="0.2">
      <c r="A677" s="582"/>
      <c r="B677" s="582"/>
      <c r="C677" s="58" t="s">
        <v>4</v>
      </c>
      <c r="D677" s="59"/>
      <c r="E677" s="50">
        <v>42419571</v>
      </c>
      <c r="F677" s="50">
        <v>0</v>
      </c>
      <c r="G677" s="50">
        <v>0</v>
      </c>
      <c r="H677" s="50">
        <v>12361361</v>
      </c>
      <c r="I677" s="50">
        <v>168378</v>
      </c>
      <c r="J677" s="60">
        <v>4565086</v>
      </c>
      <c r="K677" s="61">
        <v>54949310</v>
      </c>
      <c r="L677" s="62">
        <v>59514395</v>
      </c>
      <c r="M677" s="118"/>
      <c r="N677" s="123">
        <v>54949310</v>
      </c>
      <c r="O677" s="123">
        <v>42587949</v>
      </c>
      <c r="P677" s="120">
        <v>5983074</v>
      </c>
      <c r="Q677" s="123">
        <v>67180224</v>
      </c>
      <c r="R677" s="120">
        <v>62615138</v>
      </c>
      <c r="S677" s="47"/>
    </row>
    <row r="678" spans="1:19" ht="12.75" customHeight="1" x14ac:dyDescent="0.2">
      <c r="A678" s="492">
        <v>40360</v>
      </c>
      <c r="B678" s="492">
        <v>40543</v>
      </c>
      <c r="C678" s="42" t="s">
        <v>3</v>
      </c>
      <c r="D678" s="43">
        <v>0</v>
      </c>
      <c r="E678" s="44">
        <v>12940.19</v>
      </c>
      <c r="F678" s="44">
        <v>0</v>
      </c>
      <c r="G678" s="44">
        <v>0</v>
      </c>
      <c r="H678" s="44">
        <v>6384.11</v>
      </c>
      <c r="I678" s="44">
        <v>144.93</v>
      </c>
      <c r="J678" s="44">
        <v>1610.36</v>
      </c>
      <c r="K678" s="45">
        <v>19469.23</v>
      </c>
      <c r="L678" s="46">
        <v>21079.59</v>
      </c>
      <c r="M678" s="80"/>
      <c r="N678" s="119">
        <v>19469.23</v>
      </c>
      <c r="O678" s="119">
        <v>13085.12</v>
      </c>
      <c r="P678" s="119">
        <v>1968</v>
      </c>
      <c r="Q678" s="119">
        <v>23434.91</v>
      </c>
      <c r="R678" s="119">
        <v>21824.55</v>
      </c>
      <c r="S678" s="47"/>
    </row>
    <row r="679" spans="1:19" ht="9" customHeight="1" x14ac:dyDescent="0.2">
      <c r="A679" s="525"/>
      <c r="B679" s="525"/>
      <c r="C679" s="48" t="s">
        <v>4</v>
      </c>
      <c r="D679" s="49">
        <v>2</v>
      </c>
      <c r="E679" s="50">
        <v>25055702</v>
      </c>
      <c r="F679" s="50">
        <v>0</v>
      </c>
      <c r="G679" s="50">
        <v>0</v>
      </c>
      <c r="H679" s="50">
        <v>12361361</v>
      </c>
      <c r="I679" s="50">
        <v>280624</v>
      </c>
      <c r="J679" s="51">
        <v>3118092</v>
      </c>
      <c r="K679" s="50">
        <v>37697686</v>
      </c>
      <c r="L679" s="52">
        <v>40815778</v>
      </c>
      <c r="M679" s="80"/>
      <c r="N679" s="120">
        <v>37697686</v>
      </c>
      <c r="O679" s="120">
        <v>25336325</v>
      </c>
      <c r="P679" s="120">
        <v>3810579</v>
      </c>
      <c r="Q679" s="123">
        <v>45376313</v>
      </c>
      <c r="R679" s="120">
        <v>42258221</v>
      </c>
      <c r="S679" s="47"/>
    </row>
    <row r="680" spans="1:19" ht="12.75" customHeight="1" x14ac:dyDescent="0.2">
      <c r="A680" s="511">
        <v>40360</v>
      </c>
      <c r="B680" s="511">
        <v>40543</v>
      </c>
      <c r="C680" s="53" t="s">
        <v>3</v>
      </c>
      <c r="D680" s="54">
        <v>3</v>
      </c>
      <c r="E680" s="44">
        <v>13462.24</v>
      </c>
      <c r="F680" s="44">
        <v>0</v>
      </c>
      <c r="G680" s="44">
        <v>0</v>
      </c>
      <c r="H680" s="44">
        <v>6384.11</v>
      </c>
      <c r="I680" s="44">
        <v>144.93</v>
      </c>
      <c r="J680" s="55">
        <v>1653.86</v>
      </c>
      <c r="K680" s="56">
        <v>19991.28</v>
      </c>
      <c r="L680" s="57">
        <v>21645.14</v>
      </c>
      <c r="M680" s="80"/>
      <c r="N680" s="119">
        <v>19991.28</v>
      </c>
      <c r="O680" s="119">
        <v>13607.17</v>
      </c>
      <c r="P680" s="119">
        <v>1968</v>
      </c>
      <c r="Q680" s="119">
        <v>24094.43</v>
      </c>
      <c r="R680" s="119">
        <v>22440.57</v>
      </c>
      <c r="S680" s="47"/>
    </row>
    <row r="681" spans="1:19" ht="9" customHeight="1" x14ac:dyDescent="0.2">
      <c r="A681" s="581"/>
      <c r="B681" s="581"/>
      <c r="C681" s="48" t="s">
        <v>4</v>
      </c>
      <c r="D681" s="49">
        <v>8</v>
      </c>
      <c r="E681" s="50">
        <v>26066531</v>
      </c>
      <c r="F681" s="50">
        <v>0</v>
      </c>
      <c r="G681" s="50">
        <v>0</v>
      </c>
      <c r="H681" s="50">
        <v>12361361</v>
      </c>
      <c r="I681" s="50">
        <v>280624</v>
      </c>
      <c r="J681" s="51">
        <v>3202320</v>
      </c>
      <c r="K681" s="50">
        <v>38708516</v>
      </c>
      <c r="L681" s="52">
        <v>41910835</v>
      </c>
      <c r="M681" s="80"/>
      <c r="N681" s="120">
        <v>38708516</v>
      </c>
      <c r="O681" s="120">
        <v>26347155</v>
      </c>
      <c r="P681" s="120">
        <v>3810579</v>
      </c>
      <c r="Q681" s="123">
        <v>46653322</v>
      </c>
      <c r="R681" s="120">
        <v>43451002</v>
      </c>
      <c r="S681" s="47"/>
    </row>
    <row r="682" spans="1:19" ht="12.75" customHeight="1" x14ac:dyDescent="0.2">
      <c r="A682" s="581"/>
      <c r="B682" s="581"/>
      <c r="C682" s="53" t="s">
        <v>3</v>
      </c>
      <c r="D682" s="54">
        <v>9</v>
      </c>
      <c r="E682" s="44">
        <v>15069.97</v>
      </c>
      <c r="F682" s="44">
        <v>0</v>
      </c>
      <c r="G682" s="44">
        <v>0</v>
      </c>
      <c r="H682" s="44">
        <v>6384.11</v>
      </c>
      <c r="I682" s="44">
        <v>144.93</v>
      </c>
      <c r="J682" s="55">
        <v>1787.84</v>
      </c>
      <c r="K682" s="56">
        <v>21599.01</v>
      </c>
      <c r="L682" s="57">
        <v>23386.85</v>
      </c>
      <c r="N682" s="119">
        <v>21599.01</v>
      </c>
      <c r="O682" s="119">
        <v>15214.9</v>
      </c>
      <c r="P682" s="119">
        <v>1968</v>
      </c>
      <c r="Q682" s="119">
        <v>26125.53</v>
      </c>
      <c r="R682" s="119">
        <v>24337.69</v>
      </c>
      <c r="S682" s="47"/>
    </row>
    <row r="683" spans="1:19" ht="9" customHeight="1" x14ac:dyDescent="0.2">
      <c r="A683" s="581"/>
      <c r="B683" s="581"/>
      <c r="C683" s="48" t="s">
        <v>4</v>
      </c>
      <c r="D683" s="49">
        <v>14</v>
      </c>
      <c r="E683" s="50">
        <v>29179531</v>
      </c>
      <c r="F683" s="50">
        <v>0</v>
      </c>
      <c r="G683" s="50">
        <v>0</v>
      </c>
      <c r="H683" s="50">
        <v>12361361</v>
      </c>
      <c r="I683" s="50">
        <v>280624</v>
      </c>
      <c r="J683" s="51">
        <v>3461741</v>
      </c>
      <c r="K683" s="50">
        <v>41821515</v>
      </c>
      <c r="L683" s="52">
        <v>45283256</v>
      </c>
      <c r="M683" s="112"/>
      <c r="N683" s="120">
        <v>41821515</v>
      </c>
      <c r="O683" s="120">
        <v>29460154</v>
      </c>
      <c r="P683" s="120">
        <v>3810579</v>
      </c>
      <c r="Q683" s="123">
        <v>50586080</v>
      </c>
      <c r="R683" s="120">
        <v>47124339</v>
      </c>
      <c r="S683" s="47"/>
    </row>
    <row r="684" spans="1:19" ht="12.75" customHeight="1" x14ac:dyDescent="0.2">
      <c r="A684" s="581"/>
      <c r="B684" s="581"/>
      <c r="C684" s="53" t="s">
        <v>3</v>
      </c>
      <c r="D684" s="54">
        <v>15</v>
      </c>
      <c r="E684" s="44">
        <v>16947.900000000001</v>
      </c>
      <c r="F684" s="44">
        <v>0</v>
      </c>
      <c r="G684" s="44">
        <v>0</v>
      </c>
      <c r="H684" s="44">
        <v>6384.11</v>
      </c>
      <c r="I684" s="44">
        <v>144.93</v>
      </c>
      <c r="J684" s="55">
        <v>1944.33</v>
      </c>
      <c r="K684" s="56">
        <v>23476.94</v>
      </c>
      <c r="L684" s="57">
        <v>25421.27</v>
      </c>
      <c r="N684" s="119">
        <v>23476.94</v>
      </c>
      <c r="O684" s="119">
        <v>17092.830000000002</v>
      </c>
      <c r="P684" s="119">
        <v>2424</v>
      </c>
      <c r="Q684" s="119">
        <v>28497.98</v>
      </c>
      <c r="R684" s="119">
        <v>26553.65</v>
      </c>
      <c r="S684" s="47"/>
    </row>
    <row r="685" spans="1:19" ht="9" customHeight="1" x14ac:dyDescent="0.2">
      <c r="A685" s="581"/>
      <c r="B685" s="581"/>
      <c r="C685" s="48" t="s">
        <v>4</v>
      </c>
      <c r="D685" s="49">
        <v>20</v>
      </c>
      <c r="E685" s="50">
        <v>32815710</v>
      </c>
      <c r="F685" s="50">
        <v>0</v>
      </c>
      <c r="G685" s="50">
        <v>0</v>
      </c>
      <c r="H685" s="50">
        <v>12361361</v>
      </c>
      <c r="I685" s="50">
        <v>280624</v>
      </c>
      <c r="J685" s="51">
        <v>3764748</v>
      </c>
      <c r="K685" s="50">
        <v>45457695</v>
      </c>
      <c r="L685" s="52">
        <v>49222442</v>
      </c>
      <c r="N685" s="120">
        <v>45457695</v>
      </c>
      <c r="O685" s="120">
        <v>33096334</v>
      </c>
      <c r="P685" s="120">
        <v>4693518</v>
      </c>
      <c r="Q685" s="123">
        <v>55179784</v>
      </c>
      <c r="R685" s="120">
        <v>51415036</v>
      </c>
      <c r="S685" s="47"/>
    </row>
    <row r="686" spans="1:19" ht="12.75" customHeight="1" x14ac:dyDescent="0.2">
      <c r="A686" s="581"/>
      <c r="B686" s="581"/>
      <c r="C686" s="53" t="s">
        <v>3</v>
      </c>
      <c r="D686" s="54">
        <v>21</v>
      </c>
      <c r="E686" s="44">
        <v>18770.54</v>
      </c>
      <c r="F686" s="44">
        <v>0</v>
      </c>
      <c r="G686" s="44">
        <v>0</v>
      </c>
      <c r="H686" s="44">
        <v>6384.11</v>
      </c>
      <c r="I686" s="44">
        <v>144.93</v>
      </c>
      <c r="J686" s="55">
        <v>2096.2199999999998</v>
      </c>
      <c r="K686" s="56">
        <v>25299.58</v>
      </c>
      <c r="L686" s="57">
        <v>27395.8</v>
      </c>
      <c r="N686" s="119">
        <v>25299.58</v>
      </c>
      <c r="O686" s="119">
        <v>18915.47</v>
      </c>
      <c r="P686" s="119">
        <v>2424</v>
      </c>
      <c r="Q686" s="119">
        <v>30800.58</v>
      </c>
      <c r="R686" s="119">
        <v>28704.36</v>
      </c>
      <c r="S686" s="47"/>
    </row>
    <row r="687" spans="1:19" ht="9" customHeight="1" x14ac:dyDescent="0.2">
      <c r="A687" s="581"/>
      <c r="B687" s="581"/>
      <c r="C687" s="48" t="s">
        <v>4</v>
      </c>
      <c r="D687" s="49">
        <v>27</v>
      </c>
      <c r="E687" s="50">
        <v>36344833</v>
      </c>
      <c r="F687" s="50">
        <v>0</v>
      </c>
      <c r="G687" s="50">
        <v>0</v>
      </c>
      <c r="H687" s="50">
        <v>12361361</v>
      </c>
      <c r="I687" s="50">
        <v>280624</v>
      </c>
      <c r="J687" s="51">
        <v>4058848</v>
      </c>
      <c r="K687" s="50">
        <v>48986818</v>
      </c>
      <c r="L687" s="52">
        <v>53045666</v>
      </c>
      <c r="N687" s="120">
        <v>48986818</v>
      </c>
      <c r="O687" s="120">
        <v>36625457</v>
      </c>
      <c r="P687" s="120">
        <v>4693518</v>
      </c>
      <c r="Q687" s="123">
        <v>59638239</v>
      </c>
      <c r="R687" s="120">
        <v>55579391</v>
      </c>
      <c r="S687" s="47"/>
    </row>
    <row r="688" spans="1:19" ht="12.75" customHeight="1" x14ac:dyDescent="0.2">
      <c r="A688" s="581"/>
      <c r="B688" s="581"/>
      <c r="C688" s="53" t="s">
        <v>3</v>
      </c>
      <c r="D688" s="54">
        <v>28</v>
      </c>
      <c r="E688" s="44">
        <v>20568.830000000002</v>
      </c>
      <c r="F688" s="44">
        <v>0</v>
      </c>
      <c r="G688" s="44">
        <v>0</v>
      </c>
      <c r="H688" s="44">
        <v>6384.11</v>
      </c>
      <c r="I688" s="44">
        <v>144.93</v>
      </c>
      <c r="J688" s="55">
        <v>2246.08</v>
      </c>
      <c r="K688" s="56">
        <v>27097.87</v>
      </c>
      <c r="L688" s="57">
        <v>29343.95</v>
      </c>
      <c r="N688" s="119">
        <v>27097.87</v>
      </c>
      <c r="O688" s="119">
        <v>20713.759999999998</v>
      </c>
      <c r="P688" s="119">
        <v>3090</v>
      </c>
      <c r="Q688" s="119">
        <v>33072.43</v>
      </c>
      <c r="R688" s="119">
        <v>30826.35</v>
      </c>
      <c r="S688" s="47"/>
    </row>
    <row r="689" spans="1:19" ht="9" customHeight="1" x14ac:dyDescent="0.2">
      <c r="A689" s="581"/>
      <c r="B689" s="581"/>
      <c r="C689" s="48" t="s">
        <v>4</v>
      </c>
      <c r="D689" s="49">
        <v>34</v>
      </c>
      <c r="E689" s="50">
        <v>39826808</v>
      </c>
      <c r="F689" s="50">
        <v>0</v>
      </c>
      <c r="G689" s="50">
        <v>0</v>
      </c>
      <c r="H689" s="50">
        <v>12361361</v>
      </c>
      <c r="I689" s="50">
        <v>280624</v>
      </c>
      <c r="J689" s="51">
        <v>4349017</v>
      </c>
      <c r="K689" s="50">
        <v>52468793</v>
      </c>
      <c r="L689" s="52">
        <v>56817810</v>
      </c>
      <c r="N689" s="120">
        <v>52468793</v>
      </c>
      <c r="O689" s="120">
        <v>40107432</v>
      </c>
      <c r="P689" s="120">
        <v>5983074</v>
      </c>
      <c r="Q689" s="123">
        <v>64037154</v>
      </c>
      <c r="R689" s="120">
        <v>59688137</v>
      </c>
      <c r="S689" s="47"/>
    </row>
    <row r="690" spans="1:19" ht="12.75" customHeight="1" x14ac:dyDescent="0.2">
      <c r="A690" s="581"/>
      <c r="B690" s="581"/>
      <c r="C690" s="53" t="s">
        <v>3</v>
      </c>
      <c r="D690" s="54">
        <v>35</v>
      </c>
      <c r="E690" s="44">
        <v>21907.88</v>
      </c>
      <c r="F690" s="44">
        <v>0</v>
      </c>
      <c r="G690" s="44">
        <v>0</v>
      </c>
      <c r="H690" s="44">
        <v>6384.11</v>
      </c>
      <c r="I690" s="44">
        <v>144.93</v>
      </c>
      <c r="J690" s="55">
        <v>2357.67</v>
      </c>
      <c r="K690" s="56">
        <v>28436.92</v>
      </c>
      <c r="L690" s="57">
        <v>30794.59</v>
      </c>
      <c r="N690" s="119">
        <v>28436.92</v>
      </c>
      <c r="O690" s="119">
        <v>22052.81</v>
      </c>
      <c r="P690" s="119">
        <v>3090</v>
      </c>
      <c r="Q690" s="119">
        <v>34764.1</v>
      </c>
      <c r="R690" s="119">
        <v>32406.43</v>
      </c>
      <c r="S690" s="47"/>
    </row>
    <row r="691" spans="1:19" ht="9" customHeight="1" x14ac:dyDescent="0.2">
      <c r="A691" s="582"/>
      <c r="B691" s="582"/>
      <c r="C691" s="58" t="s">
        <v>4</v>
      </c>
      <c r="D691" s="59"/>
      <c r="E691" s="61">
        <v>42419571</v>
      </c>
      <c r="F691" s="61">
        <v>0</v>
      </c>
      <c r="G691" s="61">
        <v>0</v>
      </c>
      <c r="H691" s="61">
        <v>12361361</v>
      </c>
      <c r="I691" s="61">
        <v>280624</v>
      </c>
      <c r="J691" s="60">
        <v>4565086</v>
      </c>
      <c r="K691" s="61">
        <v>55061555</v>
      </c>
      <c r="L691" s="62">
        <v>59626641</v>
      </c>
      <c r="N691" s="123">
        <v>55061555</v>
      </c>
      <c r="O691" s="123">
        <v>42700194</v>
      </c>
      <c r="P691" s="123">
        <v>5983074</v>
      </c>
      <c r="Q691" s="123">
        <v>67312684</v>
      </c>
      <c r="R691" s="120">
        <v>62747598</v>
      </c>
      <c r="S691" s="47"/>
    </row>
    <row r="692" spans="1:19" ht="12.75" customHeight="1" x14ac:dyDescent="0.2">
      <c r="A692" s="492">
        <v>40544</v>
      </c>
      <c r="B692" s="492">
        <v>42369</v>
      </c>
      <c r="C692" s="42" t="s">
        <v>3</v>
      </c>
      <c r="D692" s="43">
        <v>0</v>
      </c>
      <c r="E692" s="44">
        <v>12940.19</v>
      </c>
      <c r="F692" s="44">
        <v>0</v>
      </c>
      <c r="G692" s="44"/>
      <c r="H692" s="44">
        <v>6384.11</v>
      </c>
      <c r="I692" s="44">
        <v>144.93</v>
      </c>
      <c r="J692" s="44">
        <v>1622.44</v>
      </c>
      <c r="K692" s="44">
        <v>19469.23</v>
      </c>
      <c r="L692" s="46">
        <v>21091.67</v>
      </c>
      <c r="M692" s="117"/>
      <c r="N692" s="119">
        <v>19469.23</v>
      </c>
      <c r="O692" s="119">
        <v>13085.12</v>
      </c>
      <c r="P692" s="119">
        <v>1968</v>
      </c>
      <c r="Q692" s="119">
        <v>23446.99</v>
      </c>
      <c r="R692" s="119">
        <v>21824.55</v>
      </c>
      <c r="S692" s="47"/>
    </row>
    <row r="693" spans="1:19" ht="9" customHeight="1" x14ac:dyDescent="0.2">
      <c r="A693" s="493"/>
      <c r="B693" s="493"/>
      <c r="C693" s="48" t="s">
        <v>4</v>
      </c>
      <c r="D693" s="49">
        <v>2</v>
      </c>
      <c r="E693" s="61">
        <v>25055702</v>
      </c>
      <c r="F693" s="50">
        <v>0</v>
      </c>
      <c r="G693" s="50">
        <v>0</v>
      </c>
      <c r="H693" s="61">
        <v>12361361</v>
      </c>
      <c r="I693" s="61">
        <v>280624</v>
      </c>
      <c r="J693" s="51">
        <v>3141482</v>
      </c>
      <c r="K693" s="61">
        <v>37697686</v>
      </c>
      <c r="L693" s="61">
        <v>40839168</v>
      </c>
      <c r="M693" s="118"/>
      <c r="N693" s="120">
        <v>37697686</v>
      </c>
      <c r="O693" s="120">
        <v>25336325</v>
      </c>
      <c r="P693" s="123">
        <v>3810579</v>
      </c>
      <c r="Q693" s="120">
        <v>45399703</v>
      </c>
      <c r="R693" s="120">
        <v>42258221</v>
      </c>
      <c r="S693" s="47"/>
    </row>
    <row r="694" spans="1:19" ht="12.75" customHeight="1" x14ac:dyDescent="0.2">
      <c r="A694" s="511">
        <v>40544</v>
      </c>
      <c r="B694" s="511">
        <v>42369</v>
      </c>
      <c r="C694" s="53" t="s">
        <v>3</v>
      </c>
      <c r="D694" s="54">
        <v>3</v>
      </c>
      <c r="E694" s="44">
        <v>13462.24</v>
      </c>
      <c r="F694" s="44">
        <v>0</v>
      </c>
      <c r="G694" s="44">
        <v>0</v>
      </c>
      <c r="H694" s="44">
        <v>6384.11</v>
      </c>
      <c r="I694" s="44">
        <v>144.93</v>
      </c>
      <c r="J694" s="44">
        <v>1665.94</v>
      </c>
      <c r="K694" s="44">
        <v>19991.28</v>
      </c>
      <c r="L694" s="46">
        <v>21657.22</v>
      </c>
      <c r="M694" s="117"/>
      <c r="N694" s="119">
        <v>19991.28</v>
      </c>
      <c r="O694" s="119">
        <v>13607.17</v>
      </c>
      <c r="P694" s="119">
        <v>1968</v>
      </c>
      <c r="Q694" s="119">
        <v>24106.51</v>
      </c>
      <c r="R694" s="119">
        <v>22440.57</v>
      </c>
      <c r="S694" s="47"/>
    </row>
    <row r="695" spans="1:19" ht="9" customHeight="1" x14ac:dyDescent="0.2">
      <c r="A695" s="511"/>
      <c r="B695" s="511"/>
      <c r="C695" s="48" t="s">
        <v>4</v>
      </c>
      <c r="D695" s="49">
        <v>8</v>
      </c>
      <c r="E695" s="61">
        <v>26066531</v>
      </c>
      <c r="F695" s="50">
        <v>0</v>
      </c>
      <c r="G695" s="50">
        <v>0</v>
      </c>
      <c r="H695" s="61">
        <v>12361361</v>
      </c>
      <c r="I695" s="61">
        <v>280624</v>
      </c>
      <c r="J695" s="51">
        <v>3225710</v>
      </c>
      <c r="K695" s="61">
        <v>38708516</v>
      </c>
      <c r="L695" s="61">
        <v>41934225</v>
      </c>
      <c r="M695" s="118"/>
      <c r="N695" s="120">
        <v>38708516</v>
      </c>
      <c r="O695" s="120">
        <v>26347155</v>
      </c>
      <c r="P695" s="123">
        <v>3810579</v>
      </c>
      <c r="Q695" s="120">
        <v>46676712</v>
      </c>
      <c r="R695" s="120">
        <v>43451002</v>
      </c>
      <c r="S695" s="47"/>
    </row>
    <row r="696" spans="1:19" ht="12.75" customHeight="1" x14ac:dyDescent="0.2">
      <c r="A696" s="511"/>
      <c r="B696" s="511"/>
      <c r="C696" s="53" t="s">
        <v>3</v>
      </c>
      <c r="D696" s="54">
        <v>9</v>
      </c>
      <c r="E696" s="44">
        <v>15069.97</v>
      </c>
      <c r="F696" s="44">
        <v>0</v>
      </c>
      <c r="G696" s="44">
        <v>0</v>
      </c>
      <c r="H696" s="44">
        <v>6384.11</v>
      </c>
      <c r="I696" s="44">
        <v>144.93</v>
      </c>
      <c r="J696" s="44">
        <v>1799.92</v>
      </c>
      <c r="K696" s="44">
        <v>21599.01</v>
      </c>
      <c r="L696" s="46">
        <v>23398.93</v>
      </c>
      <c r="M696" s="117"/>
      <c r="N696" s="119">
        <v>21599.01</v>
      </c>
      <c r="O696" s="119">
        <v>15214.9</v>
      </c>
      <c r="P696" s="119">
        <v>1968</v>
      </c>
      <c r="Q696" s="119">
        <v>26137.61</v>
      </c>
      <c r="R696" s="119">
        <v>24337.69</v>
      </c>
      <c r="S696" s="47"/>
    </row>
    <row r="697" spans="1:19" ht="9" customHeight="1" x14ac:dyDescent="0.2">
      <c r="A697" s="511"/>
      <c r="B697" s="511"/>
      <c r="C697" s="48" t="s">
        <v>4</v>
      </c>
      <c r="D697" s="49">
        <v>14</v>
      </c>
      <c r="E697" s="61">
        <v>29179531</v>
      </c>
      <c r="F697" s="50">
        <v>0</v>
      </c>
      <c r="G697" s="50">
        <v>0</v>
      </c>
      <c r="H697" s="61">
        <v>12361361</v>
      </c>
      <c r="I697" s="61">
        <v>280624</v>
      </c>
      <c r="J697" s="51">
        <v>3485131</v>
      </c>
      <c r="K697" s="61">
        <v>41821515</v>
      </c>
      <c r="L697" s="61">
        <v>45306646</v>
      </c>
      <c r="M697" s="118"/>
      <c r="N697" s="120">
        <v>41821515</v>
      </c>
      <c r="O697" s="120">
        <v>29460154</v>
      </c>
      <c r="P697" s="123">
        <v>3810579</v>
      </c>
      <c r="Q697" s="120">
        <v>50609470</v>
      </c>
      <c r="R697" s="120">
        <v>47124339</v>
      </c>
      <c r="S697" s="47"/>
    </row>
    <row r="698" spans="1:19" ht="12.75" customHeight="1" x14ac:dyDescent="0.2">
      <c r="A698" s="511"/>
      <c r="B698" s="511"/>
      <c r="C698" s="53" t="s">
        <v>3</v>
      </c>
      <c r="D698" s="54">
        <v>15</v>
      </c>
      <c r="E698" s="44">
        <v>16947.900000000001</v>
      </c>
      <c r="F698" s="44">
        <v>0</v>
      </c>
      <c r="G698" s="44">
        <v>0</v>
      </c>
      <c r="H698" s="44">
        <v>6384.11</v>
      </c>
      <c r="I698" s="44">
        <v>144.93</v>
      </c>
      <c r="J698" s="44">
        <v>1956.41</v>
      </c>
      <c r="K698" s="44">
        <v>23476.94</v>
      </c>
      <c r="L698" s="46">
        <v>25433.35</v>
      </c>
      <c r="M698" s="117"/>
      <c r="N698" s="119">
        <v>23476.94</v>
      </c>
      <c r="O698" s="119">
        <v>17092.830000000002</v>
      </c>
      <c r="P698" s="119">
        <v>2424</v>
      </c>
      <c r="Q698" s="119">
        <v>28510.06</v>
      </c>
      <c r="R698" s="119">
        <v>26553.65</v>
      </c>
      <c r="S698" s="47"/>
    </row>
    <row r="699" spans="1:19" ht="9" customHeight="1" x14ac:dyDescent="0.2">
      <c r="A699" s="511"/>
      <c r="B699" s="511"/>
      <c r="C699" s="48" t="s">
        <v>4</v>
      </c>
      <c r="D699" s="49">
        <v>20</v>
      </c>
      <c r="E699" s="61">
        <v>32815710</v>
      </c>
      <c r="F699" s="50">
        <v>0</v>
      </c>
      <c r="G699" s="50">
        <v>0</v>
      </c>
      <c r="H699" s="61">
        <v>12361361</v>
      </c>
      <c r="I699" s="61">
        <v>280624</v>
      </c>
      <c r="J699" s="51">
        <v>3788138</v>
      </c>
      <c r="K699" s="61">
        <v>45457695</v>
      </c>
      <c r="L699" s="61">
        <v>49245833</v>
      </c>
      <c r="M699" s="118"/>
      <c r="N699" s="120">
        <v>45457695</v>
      </c>
      <c r="O699" s="120">
        <v>33096334</v>
      </c>
      <c r="P699" s="123">
        <v>4693518</v>
      </c>
      <c r="Q699" s="120">
        <v>55203174</v>
      </c>
      <c r="R699" s="120">
        <v>51415036</v>
      </c>
      <c r="S699" s="47"/>
    </row>
    <row r="700" spans="1:19" ht="12.75" customHeight="1" x14ac:dyDescent="0.2">
      <c r="A700" s="511"/>
      <c r="B700" s="511"/>
      <c r="C700" s="53" t="s">
        <v>3</v>
      </c>
      <c r="D700" s="54">
        <v>21</v>
      </c>
      <c r="E700" s="44">
        <v>18770.54</v>
      </c>
      <c r="F700" s="44">
        <v>0</v>
      </c>
      <c r="G700" s="44">
        <v>0</v>
      </c>
      <c r="H700" s="44">
        <v>6384.11</v>
      </c>
      <c r="I700" s="44">
        <v>144.93</v>
      </c>
      <c r="J700" s="44">
        <v>2108.3000000000002</v>
      </c>
      <c r="K700" s="44">
        <v>25299.58</v>
      </c>
      <c r="L700" s="46">
        <v>27407.88</v>
      </c>
      <c r="M700" s="117"/>
      <c r="N700" s="119">
        <v>25299.58</v>
      </c>
      <c r="O700" s="119">
        <v>18915.47</v>
      </c>
      <c r="P700" s="119">
        <v>2424</v>
      </c>
      <c r="Q700" s="119">
        <v>30812.66</v>
      </c>
      <c r="R700" s="119">
        <v>28704.36</v>
      </c>
      <c r="S700" s="47"/>
    </row>
    <row r="701" spans="1:19" ht="9" customHeight="1" x14ac:dyDescent="0.2">
      <c r="A701" s="511"/>
      <c r="B701" s="511"/>
      <c r="C701" s="48" t="s">
        <v>4</v>
      </c>
      <c r="D701" s="49">
        <v>27</v>
      </c>
      <c r="E701" s="61">
        <v>36344833</v>
      </c>
      <c r="F701" s="50">
        <v>0</v>
      </c>
      <c r="G701" s="50">
        <v>0</v>
      </c>
      <c r="H701" s="61">
        <v>12361361</v>
      </c>
      <c r="I701" s="61">
        <v>280624</v>
      </c>
      <c r="J701" s="51">
        <v>4082238</v>
      </c>
      <c r="K701" s="61">
        <v>48986818</v>
      </c>
      <c r="L701" s="61">
        <v>53069056</v>
      </c>
      <c r="M701" s="118"/>
      <c r="N701" s="120">
        <v>48986818</v>
      </c>
      <c r="O701" s="120">
        <v>36625457</v>
      </c>
      <c r="P701" s="123">
        <v>4693518</v>
      </c>
      <c r="Q701" s="120">
        <v>59661629</v>
      </c>
      <c r="R701" s="120">
        <v>55579391</v>
      </c>
      <c r="S701" s="47"/>
    </row>
    <row r="702" spans="1:19" ht="12.75" customHeight="1" x14ac:dyDescent="0.2">
      <c r="A702" s="511"/>
      <c r="B702" s="511"/>
      <c r="C702" s="53" t="s">
        <v>3</v>
      </c>
      <c r="D702" s="54">
        <v>28</v>
      </c>
      <c r="E702" s="44">
        <v>20568.830000000002</v>
      </c>
      <c r="F702" s="44">
        <v>0</v>
      </c>
      <c r="G702" s="44">
        <v>0</v>
      </c>
      <c r="H702" s="44">
        <v>6384.11</v>
      </c>
      <c r="I702" s="44">
        <v>144.93</v>
      </c>
      <c r="J702" s="44">
        <v>2258.16</v>
      </c>
      <c r="K702" s="44">
        <v>27097.87</v>
      </c>
      <c r="L702" s="46">
        <v>29356.03</v>
      </c>
      <c r="M702" s="117"/>
      <c r="N702" s="119">
        <v>27097.87</v>
      </c>
      <c r="O702" s="119">
        <v>20713.759999999998</v>
      </c>
      <c r="P702" s="119">
        <v>3090</v>
      </c>
      <c r="Q702" s="119">
        <v>33084.51</v>
      </c>
      <c r="R702" s="119">
        <v>30826.35</v>
      </c>
      <c r="S702" s="47"/>
    </row>
    <row r="703" spans="1:19" ht="9" customHeight="1" x14ac:dyDescent="0.2">
      <c r="A703" s="511"/>
      <c r="B703" s="511"/>
      <c r="C703" s="48" t="s">
        <v>4</v>
      </c>
      <c r="D703" s="49">
        <v>34</v>
      </c>
      <c r="E703" s="61">
        <v>39826808</v>
      </c>
      <c r="F703" s="50">
        <v>0</v>
      </c>
      <c r="G703" s="50">
        <v>0</v>
      </c>
      <c r="H703" s="61">
        <v>12361361</v>
      </c>
      <c r="I703" s="61">
        <v>280624</v>
      </c>
      <c r="J703" s="51">
        <v>4372407</v>
      </c>
      <c r="K703" s="61">
        <v>52468793</v>
      </c>
      <c r="L703" s="61">
        <v>56841200</v>
      </c>
      <c r="M703" s="118"/>
      <c r="N703" s="120">
        <v>52468793</v>
      </c>
      <c r="O703" s="120">
        <v>40107432</v>
      </c>
      <c r="P703" s="123">
        <v>5983074</v>
      </c>
      <c r="Q703" s="120">
        <v>64060544</v>
      </c>
      <c r="R703" s="120">
        <v>59688137</v>
      </c>
      <c r="S703" s="47"/>
    </row>
    <row r="704" spans="1:19" ht="12.75" customHeight="1" x14ac:dyDescent="0.2">
      <c r="A704" s="511"/>
      <c r="B704" s="511"/>
      <c r="C704" s="53" t="s">
        <v>3</v>
      </c>
      <c r="D704" s="54">
        <v>35</v>
      </c>
      <c r="E704" s="44">
        <v>21907.88</v>
      </c>
      <c r="F704" s="44">
        <v>0</v>
      </c>
      <c r="G704" s="44">
        <v>0</v>
      </c>
      <c r="H704" s="44">
        <v>6384.11</v>
      </c>
      <c r="I704" s="44">
        <v>144.93</v>
      </c>
      <c r="J704" s="44">
        <v>2369.7399999999998</v>
      </c>
      <c r="K704" s="44">
        <v>28436.92</v>
      </c>
      <c r="L704" s="46">
        <v>30806.66</v>
      </c>
      <c r="M704" s="117"/>
      <c r="N704" s="119">
        <v>28436.92</v>
      </c>
      <c r="O704" s="119">
        <v>22052.81</v>
      </c>
      <c r="P704" s="119">
        <v>3090</v>
      </c>
      <c r="Q704" s="119">
        <v>34776.17</v>
      </c>
      <c r="R704" s="119">
        <v>32406.43</v>
      </c>
      <c r="S704" s="47"/>
    </row>
    <row r="705" spans="1:19" ht="9" customHeight="1" x14ac:dyDescent="0.2">
      <c r="A705" s="512"/>
      <c r="B705" s="512"/>
      <c r="C705" s="58" t="s">
        <v>4</v>
      </c>
      <c r="D705" s="59"/>
      <c r="E705" s="61">
        <v>42419571</v>
      </c>
      <c r="F705" s="61">
        <v>0</v>
      </c>
      <c r="G705" s="61">
        <v>0</v>
      </c>
      <c r="H705" s="61">
        <v>12361361</v>
      </c>
      <c r="I705" s="61">
        <v>280624</v>
      </c>
      <c r="J705" s="61">
        <v>4588456</v>
      </c>
      <c r="K705" s="61">
        <v>55061555</v>
      </c>
      <c r="L705" s="61">
        <v>59650012</v>
      </c>
      <c r="M705" s="118"/>
      <c r="N705" s="123">
        <v>55061555</v>
      </c>
      <c r="O705" s="123">
        <v>42700194</v>
      </c>
      <c r="P705" s="123">
        <v>5983074</v>
      </c>
      <c r="Q705" s="123">
        <v>67336055</v>
      </c>
      <c r="R705" s="120">
        <v>62747598</v>
      </c>
      <c r="S705" s="47"/>
    </row>
    <row r="706" spans="1:19" ht="12.75" customHeight="1" x14ac:dyDescent="0.2">
      <c r="A706" s="492">
        <v>42370</v>
      </c>
      <c r="B706" s="492">
        <v>42735</v>
      </c>
      <c r="C706" s="42" t="s">
        <v>3</v>
      </c>
      <c r="D706" s="43">
        <v>0</v>
      </c>
      <c r="E706" s="44">
        <v>13015.79</v>
      </c>
      <c r="F706" s="44">
        <v>0</v>
      </c>
      <c r="G706" s="44"/>
      <c r="H706" s="44">
        <v>6384.11</v>
      </c>
      <c r="I706" s="44">
        <v>144.93</v>
      </c>
      <c r="J706" s="44">
        <v>1628.74</v>
      </c>
      <c r="K706" s="44">
        <v>19544.830000000002</v>
      </c>
      <c r="L706" s="46">
        <v>21173.57</v>
      </c>
      <c r="M706" s="117"/>
      <c r="N706" s="119">
        <v>19544.830000000002</v>
      </c>
      <c r="O706" s="119">
        <v>13160.72</v>
      </c>
      <c r="P706" s="119">
        <v>1968</v>
      </c>
      <c r="Q706" s="119">
        <v>23542.5</v>
      </c>
      <c r="R706" s="119">
        <v>21913.759999999998</v>
      </c>
      <c r="S706" s="47"/>
    </row>
    <row r="707" spans="1:19" ht="9" customHeight="1" x14ac:dyDescent="0.2">
      <c r="A707" s="493"/>
      <c r="B707" s="493"/>
      <c r="C707" s="48" t="s">
        <v>4</v>
      </c>
      <c r="D707" s="49">
        <v>8</v>
      </c>
      <c r="E707" s="61">
        <v>25202084</v>
      </c>
      <c r="F707" s="50">
        <v>0</v>
      </c>
      <c r="G707" s="50">
        <v>0</v>
      </c>
      <c r="H707" s="61">
        <v>12361361</v>
      </c>
      <c r="I707" s="61">
        <v>280624</v>
      </c>
      <c r="J707" s="51">
        <v>3153680</v>
      </c>
      <c r="K707" s="61">
        <v>37844068</v>
      </c>
      <c r="L707" s="61">
        <v>40997748</v>
      </c>
      <c r="M707" s="118"/>
      <c r="N707" s="120">
        <v>37844068</v>
      </c>
      <c r="O707" s="120">
        <v>25482707</v>
      </c>
      <c r="P707" s="123">
        <v>3810579</v>
      </c>
      <c r="Q707" s="120">
        <v>45584636</v>
      </c>
      <c r="R707" s="120">
        <v>42430956</v>
      </c>
      <c r="S707" s="47"/>
    </row>
    <row r="708" spans="1:19" ht="12.75" customHeight="1" x14ac:dyDescent="0.2">
      <c r="A708" s="494">
        <v>42370</v>
      </c>
      <c r="B708" s="494">
        <v>42735</v>
      </c>
      <c r="C708" s="53" t="s">
        <v>3</v>
      </c>
      <c r="D708" s="54">
        <v>9</v>
      </c>
      <c r="E708" s="44">
        <v>15153.97</v>
      </c>
      <c r="F708" s="44">
        <v>0</v>
      </c>
      <c r="G708" s="44">
        <v>0</v>
      </c>
      <c r="H708" s="44">
        <v>6384.11</v>
      </c>
      <c r="I708" s="44">
        <v>144.93</v>
      </c>
      <c r="J708" s="44">
        <v>1806.92</v>
      </c>
      <c r="K708" s="44">
        <v>21683.01</v>
      </c>
      <c r="L708" s="46">
        <v>23489.93</v>
      </c>
      <c r="M708" s="117"/>
      <c r="N708" s="119">
        <v>21683.01</v>
      </c>
      <c r="O708" s="119">
        <v>15298.9</v>
      </c>
      <c r="P708" s="119">
        <v>1968</v>
      </c>
      <c r="Q708" s="119">
        <v>26243.73</v>
      </c>
      <c r="R708" s="119">
        <v>24436.81</v>
      </c>
      <c r="S708" s="47"/>
    </row>
    <row r="709" spans="1:19" ht="9" customHeight="1" x14ac:dyDescent="0.2">
      <c r="A709" s="494"/>
      <c r="B709" s="494"/>
      <c r="C709" s="48" t="s">
        <v>4</v>
      </c>
      <c r="D709" s="49">
        <v>14</v>
      </c>
      <c r="E709" s="61">
        <v>29342177</v>
      </c>
      <c r="F709" s="50">
        <v>0</v>
      </c>
      <c r="G709" s="50">
        <v>0</v>
      </c>
      <c r="H709" s="61">
        <v>12361361</v>
      </c>
      <c r="I709" s="61">
        <v>280624</v>
      </c>
      <c r="J709" s="51">
        <v>3498685</v>
      </c>
      <c r="K709" s="61">
        <v>41984162</v>
      </c>
      <c r="L709" s="61">
        <v>45482847</v>
      </c>
      <c r="M709" s="118"/>
      <c r="N709" s="120">
        <v>41984162</v>
      </c>
      <c r="O709" s="120">
        <v>29622801</v>
      </c>
      <c r="P709" s="123">
        <v>3810579</v>
      </c>
      <c r="Q709" s="120">
        <v>50814947</v>
      </c>
      <c r="R709" s="120">
        <v>47316262</v>
      </c>
      <c r="S709" s="47"/>
    </row>
    <row r="710" spans="1:19" ht="12.75" customHeight="1" x14ac:dyDescent="0.2">
      <c r="A710" s="494"/>
      <c r="B710" s="494"/>
      <c r="C710" s="53" t="s">
        <v>3</v>
      </c>
      <c r="D710" s="54">
        <v>15</v>
      </c>
      <c r="E710" s="44">
        <v>17040.3</v>
      </c>
      <c r="F710" s="44">
        <v>0</v>
      </c>
      <c r="G710" s="44">
        <v>0</v>
      </c>
      <c r="H710" s="44">
        <v>6384.11</v>
      </c>
      <c r="I710" s="44">
        <v>144.93</v>
      </c>
      <c r="J710" s="44">
        <v>1964.11</v>
      </c>
      <c r="K710" s="44">
        <v>23569.34</v>
      </c>
      <c r="L710" s="46">
        <v>25533.45</v>
      </c>
      <c r="M710" s="117"/>
      <c r="N710" s="119">
        <v>23569.34</v>
      </c>
      <c r="O710" s="119">
        <v>17185.23</v>
      </c>
      <c r="P710" s="119">
        <v>2424</v>
      </c>
      <c r="Q710" s="119">
        <v>28626.79</v>
      </c>
      <c r="R710" s="119">
        <v>26662.68</v>
      </c>
      <c r="S710" s="47"/>
    </row>
    <row r="711" spans="1:19" ht="9" customHeight="1" x14ac:dyDescent="0.2">
      <c r="A711" s="494"/>
      <c r="B711" s="494"/>
      <c r="C711" s="48" t="s">
        <v>4</v>
      </c>
      <c r="D711" s="49">
        <v>20</v>
      </c>
      <c r="E711" s="61">
        <v>32994622</v>
      </c>
      <c r="F711" s="50">
        <v>0</v>
      </c>
      <c r="G711" s="50">
        <v>0</v>
      </c>
      <c r="H711" s="61">
        <v>12361361</v>
      </c>
      <c r="I711" s="61">
        <v>280624</v>
      </c>
      <c r="J711" s="51">
        <v>3803047</v>
      </c>
      <c r="K711" s="61">
        <v>45636606</v>
      </c>
      <c r="L711" s="61">
        <v>49439653</v>
      </c>
      <c r="M711" s="118"/>
      <c r="N711" s="120">
        <v>45636606</v>
      </c>
      <c r="O711" s="120">
        <v>33275245</v>
      </c>
      <c r="P711" s="123">
        <v>4693518</v>
      </c>
      <c r="Q711" s="120">
        <v>55429195</v>
      </c>
      <c r="R711" s="120">
        <v>51626147</v>
      </c>
      <c r="S711" s="47"/>
    </row>
    <row r="712" spans="1:19" ht="12.75" customHeight="1" x14ac:dyDescent="0.2">
      <c r="A712" s="494"/>
      <c r="B712" s="494"/>
      <c r="C712" s="53" t="s">
        <v>3</v>
      </c>
      <c r="D712" s="54">
        <v>21</v>
      </c>
      <c r="E712" s="44">
        <v>18870.14</v>
      </c>
      <c r="F712" s="44">
        <v>0</v>
      </c>
      <c r="G712" s="44">
        <v>0</v>
      </c>
      <c r="H712" s="44">
        <v>6384.11</v>
      </c>
      <c r="I712" s="44">
        <v>144.93</v>
      </c>
      <c r="J712" s="44">
        <v>2116.6</v>
      </c>
      <c r="K712" s="44">
        <v>25399.18</v>
      </c>
      <c r="L712" s="46">
        <v>27515.78</v>
      </c>
      <c r="M712" s="117"/>
      <c r="N712" s="119">
        <v>25399.18</v>
      </c>
      <c r="O712" s="119">
        <v>19015.07</v>
      </c>
      <c r="P712" s="119">
        <v>2424</v>
      </c>
      <c r="Q712" s="119">
        <v>30938.49</v>
      </c>
      <c r="R712" s="119">
        <v>28821.89</v>
      </c>
      <c r="S712" s="47"/>
    </row>
    <row r="713" spans="1:19" ht="9" customHeight="1" x14ac:dyDescent="0.2">
      <c r="A713" s="494"/>
      <c r="B713" s="494"/>
      <c r="C713" s="48" t="s">
        <v>4</v>
      </c>
      <c r="D713" s="49">
        <v>27</v>
      </c>
      <c r="E713" s="61">
        <v>36537686</v>
      </c>
      <c r="F713" s="50">
        <v>0</v>
      </c>
      <c r="G713" s="50">
        <v>0</v>
      </c>
      <c r="H713" s="61">
        <v>12361361</v>
      </c>
      <c r="I713" s="61">
        <v>280624</v>
      </c>
      <c r="J713" s="51">
        <v>4098309</v>
      </c>
      <c r="K713" s="61">
        <v>49179670</v>
      </c>
      <c r="L713" s="61">
        <v>53277979</v>
      </c>
      <c r="M713" s="118"/>
      <c r="N713" s="120">
        <v>49179670</v>
      </c>
      <c r="O713" s="120">
        <v>36818310</v>
      </c>
      <c r="P713" s="123">
        <v>4693518</v>
      </c>
      <c r="Q713" s="120">
        <v>59905270</v>
      </c>
      <c r="R713" s="120">
        <v>55806961</v>
      </c>
      <c r="S713" s="47"/>
    </row>
    <row r="714" spans="1:19" ht="12.75" customHeight="1" x14ac:dyDescent="0.2">
      <c r="A714" s="494"/>
      <c r="B714" s="494"/>
      <c r="C714" s="53" t="s">
        <v>3</v>
      </c>
      <c r="D714" s="54">
        <v>28</v>
      </c>
      <c r="E714" s="44">
        <v>20674.43</v>
      </c>
      <c r="F714" s="44">
        <v>0</v>
      </c>
      <c r="G714" s="44">
        <v>0</v>
      </c>
      <c r="H714" s="44">
        <v>6384.11</v>
      </c>
      <c r="I714" s="44">
        <v>144.93</v>
      </c>
      <c r="J714" s="44">
        <v>2266.96</v>
      </c>
      <c r="K714" s="44">
        <v>27203.47</v>
      </c>
      <c r="L714" s="46">
        <v>29470.43</v>
      </c>
      <c r="M714" s="117"/>
      <c r="N714" s="119">
        <v>27203.47</v>
      </c>
      <c r="O714" s="119">
        <v>20819.36</v>
      </c>
      <c r="P714" s="119">
        <v>3090</v>
      </c>
      <c r="Q714" s="119">
        <v>33217.910000000003</v>
      </c>
      <c r="R714" s="119">
        <v>30950.95</v>
      </c>
      <c r="S714" s="47"/>
    </row>
    <row r="715" spans="1:19" ht="9" customHeight="1" x14ac:dyDescent="0.2">
      <c r="A715" s="494"/>
      <c r="B715" s="494"/>
      <c r="C715" s="48" t="s">
        <v>4</v>
      </c>
      <c r="D715" s="49">
        <v>34</v>
      </c>
      <c r="E715" s="61">
        <v>40031279</v>
      </c>
      <c r="F715" s="50">
        <v>0</v>
      </c>
      <c r="G715" s="50">
        <v>0</v>
      </c>
      <c r="H715" s="61">
        <v>12361361</v>
      </c>
      <c r="I715" s="61">
        <v>280624</v>
      </c>
      <c r="J715" s="51">
        <v>4389447</v>
      </c>
      <c r="K715" s="61">
        <v>52673263</v>
      </c>
      <c r="L715" s="61">
        <v>57062709</v>
      </c>
      <c r="M715" s="118"/>
      <c r="N715" s="120">
        <v>52673263</v>
      </c>
      <c r="O715" s="120">
        <v>40311902</v>
      </c>
      <c r="P715" s="123">
        <v>5983074</v>
      </c>
      <c r="Q715" s="120">
        <v>64318843</v>
      </c>
      <c r="R715" s="120">
        <v>59929396</v>
      </c>
      <c r="S715" s="47"/>
    </row>
    <row r="716" spans="1:19" ht="12.75" customHeight="1" x14ac:dyDescent="0.2">
      <c r="A716" s="494"/>
      <c r="B716" s="494"/>
      <c r="C716" s="53" t="s">
        <v>3</v>
      </c>
      <c r="D716" s="54">
        <v>35</v>
      </c>
      <c r="E716" s="44">
        <v>22019.48</v>
      </c>
      <c r="F716" s="44">
        <v>0</v>
      </c>
      <c r="G716" s="44">
        <v>0</v>
      </c>
      <c r="H716" s="44">
        <v>6384.11</v>
      </c>
      <c r="I716" s="44">
        <v>144.93</v>
      </c>
      <c r="J716" s="44">
        <v>2379.04</v>
      </c>
      <c r="K716" s="44">
        <v>28548.52</v>
      </c>
      <c r="L716" s="46">
        <v>30927.56</v>
      </c>
      <c r="M716" s="117"/>
      <c r="N716" s="119">
        <v>28548.52</v>
      </c>
      <c r="O716" s="119">
        <v>22164.41</v>
      </c>
      <c r="P716" s="119">
        <v>3090</v>
      </c>
      <c r="Q716" s="119">
        <v>34917.15</v>
      </c>
      <c r="R716" s="119">
        <v>32538.11</v>
      </c>
      <c r="S716" s="47"/>
    </row>
    <row r="717" spans="1:19" ht="9" customHeight="1" x14ac:dyDescent="0.2">
      <c r="A717" s="495"/>
      <c r="B717" s="495"/>
      <c r="C717" s="58" t="s">
        <v>4</v>
      </c>
      <c r="D717" s="59"/>
      <c r="E717" s="61">
        <v>42635659</v>
      </c>
      <c r="F717" s="50">
        <v>0</v>
      </c>
      <c r="G717" s="50">
        <v>0</v>
      </c>
      <c r="H717" s="61">
        <v>12361361</v>
      </c>
      <c r="I717" s="61">
        <v>280624</v>
      </c>
      <c r="J717" s="61">
        <v>4606464</v>
      </c>
      <c r="K717" s="61">
        <v>55277643</v>
      </c>
      <c r="L717" s="61">
        <v>59884107</v>
      </c>
      <c r="M717" s="118"/>
      <c r="N717" s="123">
        <v>55277643</v>
      </c>
      <c r="O717" s="123">
        <v>42916282</v>
      </c>
      <c r="P717" s="123">
        <v>5983074</v>
      </c>
      <c r="Q717" s="123">
        <v>67609030</v>
      </c>
      <c r="R717" s="120">
        <v>63002566</v>
      </c>
      <c r="S717" s="47"/>
    </row>
    <row r="718" spans="1:19" ht="12.75" customHeight="1" x14ac:dyDescent="0.2">
      <c r="A718" s="492">
        <v>42736</v>
      </c>
      <c r="B718" s="492">
        <v>43159</v>
      </c>
      <c r="C718" s="42" t="s">
        <v>3</v>
      </c>
      <c r="D718" s="43">
        <v>0</v>
      </c>
      <c r="E718" s="44">
        <v>13170.59</v>
      </c>
      <c r="F718" s="44">
        <v>0</v>
      </c>
      <c r="G718" s="44"/>
      <c r="H718" s="44">
        <v>6384.11</v>
      </c>
      <c r="I718" s="44">
        <v>144.93</v>
      </c>
      <c r="J718" s="44">
        <v>1641.64</v>
      </c>
      <c r="K718" s="44">
        <v>19699.63</v>
      </c>
      <c r="L718" s="46">
        <v>21341.27</v>
      </c>
      <c r="M718" s="117"/>
      <c r="N718" s="119">
        <v>19699.63</v>
      </c>
      <c r="O718" s="119">
        <v>13315.52</v>
      </c>
      <c r="P718" s="119">
        <v>1968</v>
      </c>
      <c r="Q718" s="119">
        <v>23738.06</v>
      </c>
      <c r="R718" s="119">
        <v>22096.42</v>
      </c>
      <c r="S718" s="47"/>
    </row>
    <row r="719" spans="1:19" ht="9" customHeight="1" x14ac:dyDescent="0.2">
      <c r="A719" s="493"/>
      <c r="B719" s="493"/>
      <c r="C719" s="48" t="s">
        <v>4</v>
      </c>
      <c r="D719" s="49">
        <v>8</v>
      </c>
      <c r="E719" s="61">
        <v>25501818</v>
      </c>
      <c r="F719" s="50">
        <v>0</v>
      </c>
      <c r="G719" s="50">
        <v>0</v>
      </c>
      <c r="H719" s="61">
        <v>12361361</v>
      </c>
      <c r="I719" s="61">
        <v>280624</v>
      </c>
      <c r="J719" s="51">
        <v>3178658</v>
      </c>
      <c r="K719" s="61">
        <v>38143803</v>
      </c>
      <c r="L719" s="61">
        <v>41322461</v>
      </c>
      <c r="M719" s="118"/>
      <c r="N719" s="120">
        <v>38143803</v>
      </c>
      <c r="O719" s="120">
        <v>25782442</v>
      </c>
      <c r="P719" s="123">
        <v>3810579</v>
      </c>
      <c r="Q719" s="120">
        <v>45963293</v>
      </c>
      <c r="R719" s="120">
        <v>42784635</v>
      </c>
      <c r="S719" s="47"/>
    </row>
    <row r="720" spans="1:19" ht="12.75" customHeight="1" x14ac:dyDescent="0.2">
      <c r="A720" s="530">
        <v>42736</v>
      </c>
      <c r="B720" s="530">
        <v>43159</v>
      </c>
      <c r="C720" s="53" t="s">
        <v>3</v>
      </c>
      <c r="D720" s="54">
        <v>9</v>
      </c>
      <c r="E720" s="44">
        <v>15325.57</v>
      </c>
      <c r="F720" s="44">
        <v>0</v>
      </c>
      <c r="G720" s="44">
        <v>0</v>
      </c>
      <c r="H720" s="44">
        <v>6384.11</v>
      </c>
      <c r="I720" s="44">
        <v>144.93</v>
      </c>
      <c r="J720" s="44">
        <v>1821.22</v>
      </c>
      <c r="K720" s="44">
        <v>21854.61</v>
      </c>
      <c r="L720" s="46">
        <v>23675.83</v>
      </c>
      <c r="M720" s="117"/>
      <c r="N720" s="119">
        <v>21854.61</v>
      </c>
      <c r="O720" s="119">
        <v>15470.5</v>
      </c>
      <c r="P720" s="119">
        <v>1968</v>
      </c>
      <c r="Q720" s="119">
        <v>26460.52</v>
      </c>
      <c r="R720" s="119">
        <v>24639.3</v>
      </c>
      <c r="S720" s="47"/>
    </row>
    <row r="721" spans="1:19" ht="9" customHeight="1" x14ac:dyDescent="0.2">
      <c r="A721" s="530"/>
      <c r="B721" s="530"/>
      <c r="C721" s="48" t="s">
        <v>4</v>
      </c>
      <c r="D721" s="49">
        <v>14</v>
      </c>
      <c r="E721" s="61">
        <v>29674441</v>
      </c>
      <c r="F721" s="50">
        <v>0</v>
      </c>
      <c r="G721" s="50">
        <v>0</v>
      </c>
      <c r="H721" s="61">
        <v>12361361</v>
      </c>
      <c r="I721" s="61">
        <v>280624</v>
      </c>
      <c r="J721" s="51">
        <v>3526374</v>
      </c>
      <c r="K721" s="61">
        <v>42316426</v>
      </c>
      <c r="L721" s="61">
        <v>45842799</v>
      </c>
      <c r="M721" s="118"/>
      <c r="N721" s="120">
        <v>42316426</v>
      </c>
      <c r="O721" s="120">
        <v>29955065</v>
      </c>
      <c r="P721" s="123">
        <v>3810579</v>
      </c>
      <c r="Q721" s="120">
        <v>51234711</v>
      </c>
      <c r="R721" s="120">
        <v>47708337</v>
      </c>
      <c r="S721" s="47"/>
    </row>
    <row r="722" spans="1:19" ht="12.75" customHeight="1" x14ac:dyDescent="0.2">
      <c r="A722" s="530"/>
      <c r="B722" s="530"/>
      <c r="C722" s="53" t="s">
        <v>3</v>
      </c>
      <c r="D722" s="54">
        <v>15</v>
      </c>
      <c r="E722" s="44">
        <v>17225.099999999999</v>
      </c>
      <c r="F722" s="44">
        <v>0</v>
      </c>
      <c r="G722" s="44">
        <v>0</v>
      </c>
      <c r="H722" s="44">
        <v>6384.11</v>
      </c>
      <c r="I722" s="44">
        <v>144.93</v>
      </c>
      <c r="J722" s="44">
        <v>1979.51</v>
      </c>
      <c r="K722" s="44">
        <v>23754.14</v>
      </c>
      <c r="L722" s="46">
        <v>25733.65</v>
      </c>
      <c r="M722" s="117"/>
      <c r="N722" s="119">
        <v>23754.14</v>
      </c>
      <c r="O722" s="119">
        <v>17370.03</v>
      </c>
      <c r="P722" s="119">
        <v>2424</v>
      </c>
      <c r="Q722" s="119">
        <v>28860.26</v>
      </c>
      <c r="R722" s="119">
        <v>26880.75</v>
      </c>
      <c r="S722" s="47"/>
    </row>
    <row r="723" spans="1:19" ht="9" customHeight="1" x14ac:dyDescent="0.2">
      <c r="A723" s="530"/>
      <c r="B723" s="530"/>
      <c r="C723" s="48" t="s">
        <v>4</v>
      </c>
      <c r="D723" s="49">
        <v>20</v>
      </c>
      <c r="E723" s="61">
        <v>33352444</v>
      </c>
      <c r="F723" s="50">
        <v>0</v>
      </c>
      <c r="G723" s="50">
        <v>0</v>
      </c>
      <c r="H723" s="61">
        <v>12361361</v>
      </c>
      <c r="I723" s="61">
        <v>280624</v>
      </c>
      <c r="J723" s="51">
        <v>3832866</v>
      </c>
      <c r="K723" s="61">
        <v>45994429</v>
      </c>
      <c r="L723" s="61">
        <v>49827294</v>
      </c>
      <c r="M723" s="118"/>
      <c r="N723" s="120">
        <v>45994429</v>
      </c>
      <c r="O723" s="120">
        <v>33633068</v>
      </c>
      <c r="P723" s="123">
        <v>4693518</v>
      </c>
      <c r="Q723" s="120">
        <v>55881256</v>
      </c>
      <c r="R723" s="120">
        <v>52048390</v>
      </c>
      <c r="S723" s="47"/>
    </row>
    <row r="724" spans="1:19" ht="12.75" customHeight="1" x14ac:dyDescent="0.2">
      <c r="A724" s="530"/>
      <c r="B724" s="530"/>
      <c r="C724" s="53" t="s">
        <v>3</v>
      </c>
      <c r="D724" s="54">
        <v>21</v>
      </c>
      <c r="E724" s="44">
        <v>19070.54</v>
      </c>
      <c r="F724" s="44">
        <v>0</v>
      </c>
      <c r="G724" s="44">
        <v>0</v>
      </c>
      <c r="H724" s="44">
        <v>6384.11</v>
      </c>
      <c r="I724" s="44">
        <v>144.93</v>
      </c>
      <c r="J724" s="44">
        <v>2133.3000000000002</v>
      </c>
      <c r="K724" s="44">
        <v>25599.58</v>
      </c>
      <c r="L724" s="46">
        <v>27732.880000000001</v>
      </c>
      <c r="M724" s="117"/>
      <c r="N724" s="119">
        <v>25599.58</v>
      </c>
      <c r="O724" s="119">
        <v>19215.47</v>
      </c>
      <c r="P724" s="119">
        <v>2424</v>
      </c>
      <c r="Q724" s="119">
        <v>31191.66</v>
      </c>
      <c r="R724" s="119">
        <v>29058.36</v>
      </c>
      <c r="S724" s="47"/>
    </row>
    <row r="725" spans="1:19" ht="9" customHeight="1" x14ac:dyDescent="0.2">
      <c r="A725" s="530"/>
      <c r="B725" s="530"/>
      <c r="C725" s="48" t="s">
        <v>4</v>
      </c>
      <c r="D725" s="49">
        <v>27</v>
      </c>
      <c r="E725" s="61">
        <v>36925714</v>
      </c>
      <c r="F725" s="50">
        <v>0</v>
      </c>
      <c r="G725" s="50">
        <v>0</v>
      </c>
      <c r="H725" s="61">
        <v>12361361</v>
      </c>
      <c r="I725" s="61">
        <v>280624</v>
      </c>
      <c r="J725" s="51">
        <v>4130645</v>
      </c>
      <c r="K725" s="61">
        <v>49567699</v>
      </c>
      <c r="L725" s="61">
        <v>53698344</v>
      </c>
      <c r="M725" s="118"/>
      <c r="N725" s="120">
        <v>49567699</v>
      </c>
      <c r="O725" s="120">
        <v>37206338</v>
      </c>
      <c r="P725" s="123">
        <v>4693518</v>
      </c>
      <c r="Q725" s="120">
        <v>60395476</v>
      </c>
      <c r="R725" s="120">
        <v>56264831</v>
      </c>
      <c r="S725" s="47"/>
    </row>
    <row r="726" spans="1:19" ht="12.75" customHeight="1" x14ac:dyDescent="0.2">
      <c r="A726" s="530"/>
      <c r="B726" s="530"/>
      <c r="C726" s="53" t="s">
        <v>3</v>
      </c>
      <c r="D726" s="54">
        <v>28</v>
      </c>
      <c r="E726" s="44">
        <v>20889.23</v>
      </c>
      <c r="F726" s="44">
        <v>0</v>
      </c>
      <c r="G726" s="44">
        <v>0</v>
      </c>
      <c r="H726" s="44">
        <v>6384.11</v>
      </c>
      <c r="I726" s="44">
        <v>144.93</v>
      </c>
      <c r="J726" s="44">
        <v>2284.86</v>
      </c>
      <c r="K726" s="44">
        <v>27418.27</v>
      </c>
      <c r="L726" s="46">
        <v>29703.13</v>
      </c>
      <c r="M726" s="117"/>
      <c r="N726" s="119">
        <v>27418.27</v>
      </c>
      <c r="O726" s="119">
        <v>21034.16</v>
      </c>
      <c r="P726" s="119">
        <v>3090</v>
      </c>
      <c r="Q726" s="119">
        <v>33489.279999999999</v>
      </c>
      <c r="R726" s="119">
        <v>31204.42</v>
      </c>
      <c r="S726" s="47"/>
    </row>
    <row r="727" spans="1:19" ht="9" customHeight="1" x14ac:dyDescent="0.2">
      <c r="A727" s="530"/>
      <c r="B727" s="530"/>
      <c r="C727" s="48" t="s">
        <v>4</v>
      </c>
      <c r="D727" s="49">
        <v>34</v>
      </c>
      <c r="E727" s="61">
        <v>40447189</v>
      </c>
      <c r="F727" s="50">
        <v>0</v>
      </c>
      <c r="G727" s="50">
        <v>0</v>
      </c>
      <c r="H727" s="61">
        <v>12361361</v>
      </c>
      <c r="I727" s="61">
        <v>280624</v>
      </c>
      <c r="J727" s="51">
        <v>4424106</v>
      </c>
      <c r="K727" s="61">
        <v>53089174</v>
      </c>
      <c r="L727" s="61">
        <v>57513280</v>
      </c>
      <c r="M727" s="118"/>
      <c r="N727" s="120">
        <v>53089174</v>
      </c>
      <c r="O727" s="120">
        <v>40727813</v>
      </c>
      <c r="P727" s="123">
        <v>5983074</v>
      </c>
      <c r="Q727" s="120">
        <v>64844288</v>
      </c>
      <c r="R727" s="120">
        <v>60420182</v>
      </c>
      <c r="S727" s="47"/>
    </row>
    <row r="728" spans="1:19" ht="12.75" customHeight="1" x14ac:dyDescent="0.2">
      <c r="A728" s="530"/>
      <c r="B728" s="530"/>
      <c r="C728" s="53" t="s">
        <v>3</v>
      </c>
      <c r="D728" s="54">
        <v>35</v>
      </c>
      <c r="E728" s="44">
        <v>22245.08</v>
      </c>
      <c r="F728" s="44">
        <v>0</v>
      </c>
      <c r="G728" s="44">
        <v>0</v>
      </c>
      <c r="H728" s="44">
        <v>6384.11</v>
      </c>
      <c r="I728" s="44">
        <v>144.93</v>
      </c>
      <c r="J728" s="44">
        <v>2397.84</v>
      </c>
      <c r="K728" s="44">
        <v>28774.12</v>
      </c>
      <c r="L728" s="46">
        <v>31171.96</v>
      </c>
      <c r="M728" s="117"/>
      <c r="N728" s="119">
        <v>28774.12</v>
      </c>
      <c r="O728" s="119">
        <v>22390.01</v>
      </c>
      <c r="P728" s="119">
        <v>3090</v>
      </c>
      <c r="Q728" s="119">
        <v>35202.160000000003</v>
      </c>
      <c r="R728" s="119">
        <v>32804.32</v>
      </c>
      <c r="S728" s="47"/>
    </row>
    <row r="729" spans="1:19" ht="9" customHeight="1" x14ac:dyDescent="0.2">
      <c r="A729" s="531"/>
      <c r="B729" s="531"/>
      <c r="C729" s="58" t="s">
        <v>4</v>
      </c>
      <c r="D729" s="59"/>
      <c r="E729" s="61">
        <v>43072481</v>
      </c>
      <c r="F729" s="61">
        <v>0</v>
      </c>
      <c r="G729" s="61">
        <v>0</v>
      </c>
      <c r="H729" s="61">
        <v>12361361</v>
      </c>
      <c r="I729" s="61">
        <v>280624</v>
      </c>
      <c r="J729" s="61">
        <v>4642866</v>
      </c>
      <c r="K729" s="61">
        <v>55714465</v>
      </c>
      <c r="L729" s="61">
        <v>60357331</v>
      </c>
      <c r="M729" s="118"/>
      <c r="N729" s="123">
        <v>55714465</v>
      </c>
      <c r="O729" s="123">
        <v>43353105</v>
      </c>
      <c r="P729" s="123">
        <v>5983074</v>
      </c>
      <c r="Q729" s="123">
        <v>68160886</v>
      </c>
      <c r="R729" s="120">
        <v>63518021</v>
      </c>
      <c r="S729" s="47"/>
    </row>
    <row r="730" spans="1:19" ht="12.75" customHeight="1" x14ac:dyDescent="0.2">
      <c r="A730" s="492">
        <v>43160</v>
      </c>
      <c r="B730" s="492">
        <v>43190</v>
      </c>
      <c r="C730" s="42" t="s">
        <v>3</v>
      </c>
      <c r="D730" s="43">
        <v>0</v>
      </c>
      <c r="E730" s="44">
        <v>13612.19</v>
      </c>
      <c r="F730" s="44">
        <v>0</v>
      </c>
      <c r="G730" s="44"/>
      <c r="H730" s="44">
        <v>6384.11</v>
      </c>
      <c r="I730" s="44">
        <v>144.93</v>
      </c>
      <c r="J730" s="44">
        <v>1678.44</v>
      </c>
      <c r="K730" s="44">
        <v>20141.23</v>
      </c>
      <c r="L730" s="46">
        <v>21819.67</v>
      </c>
      <c r="M730" s="117"/>
      <c r="N730" s="119">
        <v>20141.23</v>
      </c>
      <c r="O730" s="119">
        <v>13757.12</v>
      </c>
      <c r="P730" s="119">
        <v>2094</v>
      </c>
      <c r="Q730" s="119">
        <v>24295.95</v>
      </c>
      <c r="R730" s="119">
        <v>22617.51</v>
      </c>
      <c r="S730" s="47"/>
    </row>
    <row r="731" spans="1:19" ht="9" customHeight="1" x14ac:dyDescent="0.2">
      <c r="A731" s="493"/>
      <c r="B731" s="493"/>
      <c r="C731" s="48" t="s">
        <v>4</v>
      </c>
      <c r="D731" s="49">
        <v>8</v>
      </c>
      <c r="E731" s="61">
        <v>26356875</v>
      </c>
      <c r="F731" s="50">
        <v>0</v>
      </c>
      <c r="G731" s="50">
        <v>0</v>
      </c>
      <c r="H731" s="61">
        <v>12361361</v>
      </c>
      <c r="I731" s="61">
        <v>280624</v>
      </c>
      <c r="J731" s="51">
        <v>3249913</v>
      </c>
      <c r="K731" s="61">
        <v>38998859</v>
      </c>
      <c r="L731" s="61">
        <v>42248772</v>
      </c>
      <c r="M731" s="118"/>
      <c r="N731" s="120">
        <v>38998859</v>
      </c>
      <c r="O731" s="120">
        <v>26637499</v>
      </c>
      <c r="P731" s="123">
        <v>4054549</v>
      </c>
      <c r="Q731" s="120">
        <v>47043519</v>
      </c>
      <c r="R731" s="120">
        <v>43793606</v>
      </c>
      <c r="S731" s="47"/>
    </row>
    <row r="732" spans="1:19" ht="12.75" customHeight="1" x14ac:dyDescent="0.2">
      <c r="A732" s="494">
        <v>43160</v>
      </c>
      <c r="B732" s="494">
        <v>43190</v>
      </c>
      <c r="C732" s="53" t="s">
        <v>3</v>
      </c>
      <c r="D732" s="54">
        <v>9</v>
      </c>
      <c r="E732" s="44">
        <v>15813.97</v>
      </c>
      <c r="F732" s="44">
        <v>0</v>
      </c>
      <c r="G732" s="44">
        <v>0</v>
      </c>
      <c r="H732" s="44">
        <v>6384.11</v>
      </c>
      <c r="I732" s="44">
        <v>144.93</v>
      </c>
      <c r="J732" s="44">
        <v>1861.92</v>
      </c>
      <c r="K732" s="44">
        <v>22343.01</v>
      </c>
      <c r="L732" s="46">
        <v>24204.93</v>
      </c>
      <c r="M732" s="117"/>
      <c r="N732" s="119">
        <v>22343.01</v>
      </c>
      <c r="O732" s="119">
        <v>15958.9</v>
      </c>
      <c r="P732" s="119">
        <v>2094</v>
      </c>
      <c r="Q732" s="119">
        <v>27077.53</v>
      </c>
      <c r="R732" s="119">
        <v>25215.61</v>
      </c>
      <c r="S732" s="47"/>
    </row>
    <row r="733" spans="1:19" ht="9" customHeight="1" x14ac:dyDescent="0.2">
      <c r="A733" s="494"/>
      <c r="B733" s="494"/>
      <c r="C733" s="48" t="s">
        <v>4</v>
      </c>
      <c r="D733" s="49">
        <v>14</v>
      </c>
      <c r="E733" s="61">
        <v>30620116</v>
      </c>
      <c r="F733" s="50">
        <v>0</v>
      </c>
      <c r="G733" s="50">
        <v>0</v>
      </c>
      <c r="H733" s="61">
        <v>12361361</v>
      </c>
      <c r="I733" s="61">
        <v>280624</v>
      </c>
      <c r="J733" s="51">
        <v>3605180</v>
      </c>
      <c r="K733" s="61">
        <v>43262100</v>
      </c>
      <c r="L733" s="61">
        <v>46867280</v>
      </c>
      <c r="M733" s="118"/>
      <c r="N733" s="120">
        <v>43262100</v>
      </c>
      <c r="O733" s="120">
        <v>30900739</v>
      </c>
      <c r="P733" s="123">
        <v>4054549</v>
      </c>
      <c r="Q733" s="120">
        <v>52429409</v>
      </c>
      <c r="R733" s="120">
        <v>48824229</v>
      </c>
      <c r="S733" s="47"/>
    </row>
    <row r="734" spans="1:19" ht="12.75" customHeight="1" x14ac:dyDescent="0.2">
      <c r="A734" s="494"/>
      <c r="B734" s="494"/>
      <c r="C734" s="53" t="s">
        <v>3</v>
      </c>
      <c r="D734" s="54">
        <v>15</v>
      </c>
      <c r="E734" s="44">
        <v>17751.900000000001</v>
      </c>
      <c r="F734" s="44">
        <v>0</v>
      </c>
      <c r="G734" s="44">
        <v>0</v>
      </c>
      <c r="H734" s="44">
        <v>6384.11</v>
      </c>
      <c r="I734" s="44">
        <v>144.93</v>
      </c>
      <c r="J734" s="44">
        <v>2023.41</v>
      </c>
      <c r="K734" s="44">
        <v>24280.94</v>
      </c>
      <c r="L734" s="46">
        <v>26304.35</v>
      </c>
      <c r="M734" s="117"/>
      <c r="N734" s="119">
        <v>24280.94</v>
      </c>
      <c r="O734" s="119">
        <v>17896.830000000002</v>
      </c>
      <c r="P734" s="119">
        <v>2577.6</v>
      </c>
      <c r="Q734" s="119">
        <v>29525.78</v>
      </c>
      <c r="R734" s="119">
        <v>27502.37</v>
      </c>
      <c r="S734" s="47"/>
    </row>
    <row r="735" spans="1:19" ht="9" customHeight="1" x14ac:dyDescent="0.2">
      <c r="A735" s="494"/>
      <c r="B735" s="494"/>
      <c r="C735" s="48" t="s">
        <v>4</v>
      </c>
      <c r="D735" s="49">
        <v>20</v>
      </c>
      <c r="E735" s="61">
        <v>34372471</v>
      </c>
      <c r="F735" s="50">
        <v>0</v>
      </c>
      <c r="G735" s="50">
        <v>0</v>
      </c>
      <c r="H735" s="61">
        <v>12361361</v>
      </c>
      <c r="I735" s="61">
        <v>280624</v>
      </c>
      <c r="J735" s="51">
        <v>3917868</v>
      </c>
      <c r="K735" s="61">
        <v>47014456</v>
      </c>
      <c r="L735" s="61">
        <v>50932324</v>
      </c>
      <c r="M735" s="118"/>
      <c r="N735" s="120">
        <v>47014456</v>
      </c>
      <c r="O735" s="120">
        <v>34653095</v>
      </c>
      <c r="P735" s="123">
        <v>4990930</v>
      </c>
      <c r="Q735" s="120">
        <v>57169882</v>
      </c>
      <c r="R735" s="120">
        <v>53252014</v>
      </c>
      <c r="S735" s="47"/>
    </row>
    <row r="736" spans="1:19" ht="12.75" customHeight="1" x14ac:dyDescent="0.2">
      <c r="A736" s="494"/>
      <c r="B736" s="494"/>
      <c r="C736" s="53" t="s">
        <v>3</v>
      </c>
      <c r="D736" s="54">
        <v>21</v>
      </c>
      <c r="E736" s="44">
        <v>19646.54</v>
      </c>
      <c r="F736" s="44">
        <v>0</v>
      </c>
      <c r="G736" s="44">
        <v>0</v>
      </c>
      <c r="H736" s="44">
        <v>6384.11</v>
      </c>
      <c r="I736" s="44">
        <v>144.93</v>
      </c>
      <c r="J736" s="44">
        <v>2181.3000000000002</v>
      </c>
      <c r="K736" s="44">
        <v>26175.58</v>
      </c>
      <c r="L736" s="46">
        <v>28356.880000000001</v>
      </c>
      <c r="M736" s="117"/>
      <c r="N736" s="119">
        <v>26175.58</v>
      </c>
      <c r="O736" s="119">
        <v>19791.47</v>
      </c>
      <c r="P736" s="119">
        <v>2577.6</v>
      </c>
      <c r="Q736" s="119">
        <v>31919.34</v>
      </c>
      <c r="R736" s="119">
        <v>29738.04</v>
      </c>
      <c r="S736" s="47"/>
    </row>
    <row r="737" spans="1:19" ht="9" customHeight="1" x14ac:dyDescent="0.2">
      <c r="A737" s="494"/>
      <c r="B737" s="494"/>
      <c r="C737" s="48" t="s">
        <v>4</v>
      </c>
      <c r="D737" s="49">
        <v>27</v>
      </c>
      <c r="E737" s="61">
        <v>38041006</v>
      </c>
      <c r="F737" s="50">
        <v>0</v>
      </c>
      <c r="G737" s="50">
        <v>0</v>
      </c>
      <c r="H737" s="61">
        <v>12361361</v>
      </c>
      <c r="I737" s="61">
        <v>280624</v>
      </c>
      <c r="J737" s="51">
        <v>4223586</v>
      </c>
      <c r="K737" s="61">
        <v>50682990</v>
      </c>
      <c r="L737" s="61">
        <v>54906576</v>
      </c>
      <c r="M737" s="118"/>
      <c r="N737" s="120">
        <v>50682990</v>
      </c>
      <c r="O737" s="120">
        <v>38321630</v>
      </c>
      <c r="P737" s="123">
        <v>4990930</v>
      </c>
      <c r="Q737" s="120">
        <v>61804460</v>
      </c>
      <c r="R737" s="120">
        <v>57580875</v>
      </c>
      <c r="S737" s="47"/>
    </row>
    <row r="738" spans="1:19" ht="12.75" customHeight="1" x14ac:dyDescent="0.2">
      <c r="A738" s="494"/>
      <c r="B738" s="494"/>
      <c r="C738" s="53" t="s">
        <v>3</v>
      </c>
      <c r="D738" s="54">
        <v>28</v>
      </c>
      <c r="E738" s="44">
        <v>21504.83</v>
      </c>
      <c r="F738" s="44">
        <v>0</v>
      </c>
      <c r="G738" s="44">
        <v>0</v>
      </c>
      <c r="H738" s="44">
        <v>6384.11</v>
      </c>
      <c r="I738" s="44">
        <v>144.93</v>
      </c>
      <c r="J738" s="44">
        <v>2336.16</v>
      </c>
      <c r="K738" s="44">
        <v>28033.87</v>
      </c>
      <c r="L738" s="46">
        <v>30370.03</v>
      </c>
      <c r="M738" s="117"/>
      <c r="N738" s="119">
        <v>28033.87</v>
      </c>
      <c r="O738" s="119">
        <v>21649.759999999998</v>
      </c>
      <c r="P738" s="119">
        <v>3278.4</v>
      </c>
      <c r="Q738" s="119">
        <v>34266.99</v>
      </c>
      <c r="R738" s="119">
        <v>31930.83</v>
      </c>
      <c r="S738" s="47"/>
    </row>
    <row r="739" spans="1:19" ht="9" customHeight="1" x14ac:dyDescent="0.2">
      <c r="A739" s="494"/>
      <c r="B739" s="494"/>
      <c r="C739" s="48" t="s">
        <v>4</v>
      </c>
      <c r="D739" s="49">
        <v>34</v>
      </c>
      <c r="E739" s="61">
        <v>41639157</v>
      </c>
      <c r="F739" s="50">
        <v>0</v>
      </c>
      <c r="G739" s="50">
        <v>0</v>
      </c>
      <c r="H739" s="61">
        <v>12361361</v>
      </c>
      <c r="I739" s="61">
        <v>280624</v>
      </c>
      <c r="J739" s="51">
        <v>4523437</v>
      </c>
      <c r="K739" s="61">
        <v>54281141</v>
      </c>
      <c r="L739" s="61">
        <v>58804578</v>
      </c>
      <c r="M739" s="118"/>
      <c r="N739" s="120">
        <v>54281141</v>
      </c>
      <c r="O739" s="120">
        <v>41919781</v>
      </c>
      <c r="P739" s="123">
        <v>6347868</v>
      </c>
      <c r="Q739" s="120">
        <v>66350145</v>
      </c>
      <c r="R739" s="120">
        <v>61826708</v>
      </c>
      <c r="S739" s="47"/>
    </row>
    <row r="740" spans="1:19" ht="12.75" customHeight="1" x14ac:dyDescent="0.2">
      <c r="A740" s="494"/>
      <c r="B740" s="494"/>
      <c r="C740" s="53" t="s">
        <v>3</v>
      </c>
      <c r="D740" s="54">
        <v>35</v>
      </c>
      <c r="E740" s="44">
        <v>22891.88</v>
      </c>
      <c r="F740" s="44">
        <v>0</v>
      </c>
      <c r="G740" s="44">
        <v>0</v>
      </c>
      <c r="H740" s="44">
        <v>6384.11</v>
      </c>
      <c r="I740" s="44">
        <v>144.93</v>
      </c>
      <c r="J740" s="44">
        <v>2451.7399999999998</v>
      </c>
      <c r="K740" s="44">
        <v>29420.92</v>
      </c>
      <c r="L740" s="46">
        <v>31872.66</v>
      </c>
      <c r="M740" s="117"/>
      <c r="N740" s="119">
        <v>29420.92</v>
      </c>
      <c r="O740" s="119">
        <v>23036.81</v>
      </c>
      <c r="P740" s="119">
        <v>3278.4</v>
      </c>
      <c r="Q740" s="119">
        <v>36019.29</v>
      </c>
      <c r="R740" s="119">
        <v>33567.550000000003</v>
      </c>
      <c r="S740" s="47"/>
    </row>
    <row r="741" spans="1:19" ht="9" customHeight="1" x14ac:dyDescent="0.2">
      <c r="A741" s="495"/>
      <c r="B741" s="495"/>
      <c r="C741" s="58" t="s">
        <v>4</v>
      </c>
      <c r="D741" s="59"/>
      <c r="E741" s="61">
        <v>44324860</v>
      </c>
      <c r="F741" s="61">
        <v>0</v>
      </c>
      <c r="G741" s="61">
        <v>0</v>
      </c>
      <c r="H741" s="61">
        <v>12361361</v>
      </c>
      <c r="I741" s="61">
        <v>280624</v>
      </c>
      <c r="J741" s="61">
        <v>4747231</v>
      </c>
      <c r="K741" s="61">
        <v>56966845</v>
      </c>
      <c r="L741" s="61">
        <v>61714075</v>
      </c>
      <c r="M741" s="118"/>
      <c r="N741" s="123">
        <v>56966845</v>
      </c>
      <c r="O741" s="123">
        <v>44605484</v>
      </c>
      <c r="P741" s="123">
        <v>6347868</v>
      </c>
      <c r="Q741" s="123">
        <v>69743071</v>
      </c>
      <c r="R741" s="120">
        <v>64995840</v>
      </c>
      <c r="S741" s="47"/>
    </row>
    <row r="742" spans="1:19" ht="12.75" customHeight="1" x14ac:dyDescent="0.2">
      <c r="A742" s="492">
        <v>43191</v>
      </c>
      <c r="B742" s="492">
        <v>43465</v>
      </c>
      <c r="C742" s="42" t="s">
        <v>3</v>
      </c>
      <c r="D742" s="43">
        <v>0</v>
      </c>
      <c r="E742" s="44">
        <v>13757.12</v>
      </c>
      <c r="F742" s="44">
        <v>0</v>
      </c>
      <c r="G742" s="44"/>
      <c r="H742" s="44">
        <v>6384.11</v>
      </c>
      <c r="I742" s="44"/>
      <c r="J742" s="44">
        <v>1678.44</v>
      </c>
      <c r="K742" s="44">
        <v>20141.23</v>
      </c>
      <c r="L742" s="46">
        <v>21819.67</v>
      </c>
      <c r="M742" s="117"/>
      <c r="N742" s="119">
        <v>20141.23</v>
      </c>
      <c r="O742" s="119">
        <v>13757.12</v>
      </c>
      <c r="P742" s="119">
        <v>2094</v>
      </c>
      <c r="Q742" s="119">
        <v>24295.95</v>
      </c>
      <c r="R742" s="119">
        <v>22617.51</v>
      </c>
      <c r="S742" s="47"/>
    </row>
    <row r="743" spans="1:19" ht="9" customHeight="1" x14ac:dyDescent="0.2">
      <c r="A743" s="493"/>
      <c r="B743" s="493"/>
      <c r="C743" s="48" t="s">
        <v>4</v>
      </c>
      <c r="D743" s="49">
        <v>8</v>
      </c>
      <c r="E743" s="61">
        <v>26637499</v>
      </c>
      <c r="F743" s="50">
        <v>0</v>
      </c>
      <c r="G743" s="50">
        <v>0</v>
      </c>
      <c r="H743" s="61">
        <v>12361361</v>
      </c>
      <c r="I743" s="61"/>
      <c r="J743" s="51">
        <v>3249913</v>
      </c>
      <c r="K743" s="61">
        <v>38998859</v>
      </c>
      <c r="L743" s="61">
        <v>42248772</v>
      </c>
      <c r="M743" s="118"/>
      <c r="N743" s="120">
        <v>38998859</v>
      </c>
      <c r="O743" s="120">
        <v>26637499</v>
      </c>
      <c r="P743" s="61">
        <f t="shared" ref="P743:P789" si="0">P742*1936.27</f>
        <v>4054549</v>
      </c>
      <c r="Q743" s="120">
        <v>47043519</v>
      </c>
      <c r="R743" s="120">
        <v>43793606</v>
      </c>
      <c r="S743" s="47"/>
    </row>
    <row r="744" spans="1:19" ht="12.75" customHeight="1" x14ac:dyDescent="0.2">
      <c r="A744" s="494">
        <v>43191</v>
      </c>
      <c r="B744" s="494">
        <f>B742</f>
        <v>43465</v>
      </c>
      <c r="C744" s="53" t="s">
        <v>3</v>
      </c>
      <c r="D744" s="54">
        <v>9</v>
      </c>
      <c r="E744" s="44">
        <v>15958.9</v>
      </c>
      <c r="F744" s="44">
        <v>0</v>
      </c>
      <c r="G744" s="44">
        <v>0</v>
      </c>
      <c r="H744" s="44">
        <v>6384.11</v>
      </c>
      <c r="I744" s="44"/>
      <c r="J744" s="44">
        <v>1861.92</v>
      </c>
      <c r="K744" s="44">
        <v>22343.01</v>
      </c>
      <c r="L744" s="46">
        <v>24204.93</v>
      </c>
      <c r="M744" s="117"/>
      <c r="N744" s="119">
        <v>22343.01</v>
      </c>
      <c r="O744" s="119">
        <v>15958.9</v>
      </c>
      <c r="P744" s="119">
        <v>2094</v>
      </c>
      <c r="Q744" s="119">
        <v>27077.53</v>
      </c>
      <c r="R744" s="119">
        <v>25215.61</v>
      </c>
      <c r="S744" s="47"/>
    </row>
    <row r="745" spans="1:19" ht="9" customHeight="1" x14ac:dyDescent="0.2">
      <c r="A745" s="494"/>
      <c r="B745" s="494"/>
      <c r="C745" s="48" t="s">
        <v>4</v>
      </c>
      <c r="D745" s="49">
        <v>14</v>
      </c>
      <c r="E745" s="61">
        <v>30900739</v>
      </c>
      <c r="F745" s="50">
        <v>0</v>
      </c>
      <c r="G745" s="50">
        <v>0</v>
      </c>
      <c r="H745" s="61">
        <v>12361361</v>
      </c>
      <c r="I745" s="61"/>
      <c r="J745" s="51">
        <v>3605180</v>
      </c>
      <c r="K745" s="61">
        <v>43262100</v>
      </c>
      <c r="L745" s="61">
        <v>46867280</v>
      </c>
      <c r="M745" s="118"/>
      <c r="N745" s="120">
        <v>43262100</v>
      </c>
      <c r="O745" s="120">
        <v>30900739</v>
      </c>
      <c r="P745" s="61">
        <f t="shared" si="0"/>
        <v>4054549</v>
      </c>
      <c r="Q745" s="120">
        <v>52429409</v>
      </c>
      <c r="R745" s="120">
        <v>48824229</v>
      </c>
      <c r="S745" s="47"/>
    </row>
    <row r="746" spans="1:19" ht="12.75" customHeight="1" x14ac:dyDescent="0.2">
      <c r="A746" s="494"/>
      <c r="B746" s="494"/>
      <c r="C746" s="53" t="s">
        <v>3</v>
      </c>
      <c r="D746" s="54">
        <v>15</v>
      </c>
      <c r="E746" s="44">
        <v>17896.830000000002</v>
      </c>
      <c r="F746" s="44">
        <v>0</v>
      </c>
      <c r="G746" s="44">
        <v>0</v>
      </c>
      <c r="H746" s="44">
        <v>6384.11</v>
      </c>
      <c r="I746" s="44"/>
      <c r="J746" s="44">
        <v>2023.41</v>
      </c>
      <c r="K746" s="44">
        <v>24280.94</v>
      </c>
      <c r="L746" s="46">
        <v>26304.35</v>
      </c>
      <c r="M746" s="117"/>
      <c r="N746" s="119">
        <v>24280.94</v>
      </c>
      <c r="O746" s="119">
        <v>17896.830000000002</v>
      </c>
      <c r="P746" s="119">
        <v>2577.6</v>
      </c>
      <c r="Q746" s="119">
        <v>29525.78</v>
      </c>
      <c r="R746" s="119">
        <v>27502.37</v>
      </c>
      <c r="S746" s="47"/>
    </row>
    <row r="747" spans="1:19" ht="9" customHeight="1" x14ac:dyDescent="0.2">
      <c r="A747" s="494"/>
      <c r="B747" s="494"/>
      <c r="C747" s="48" t="s">
        <v>4</v>
      </c>
      <c r="D747" s="49">
        <v>20</v>
      </c>
      <c r="E747" s="61">
        <v>34653095</v>
      </c>
      <c r="F747" s="50">
        <v>0</v>
      </c>
      <c r="G747" s="50">
        <v>0</v>
      </c>
      <c r="H747" s="61">
        <v>12361361</v>
      </c>
      <c r="I747" s="61"/>
      <c r="J747" s="51">
        <v>3917868</v>
      </c>
      <c r="K747" s="61">
        <v>47014456</v>
      </c>
      <c r="L747" s="61">
        <v>50932324</v>
      </c>
      <c r="M747" s="118"/>
      <c r="N747" s="120">
        <v>47014456</v>
      </c>
      <c r="O747" s="120">
        <v>34653095</v>
      </c>
      <c r="P747" s="61">
        <f t="shared" si="0"/>
        <v>4990930</v>
      </c>
      <c r="Q747" s="120">
        <v>57169882</v>
      </c>
      <c r="R747" s="120">
        <v>53252014</v>
      </c>
      <c r="S747" s="47"/>
    </row>
    <row r="748" spans="1:19" ht="12.75" customHeight="1" x14ac:dyDescent="0.2">
      <c r="A748" s="494"/>
      <c r="B748" s="494"/>
      <c r="C748" s="53" t="s">
        <v>3</v>
      </c>
      <c r="D748" s="54">
        <v>21</v>
      </c>
      <c r="E748" s="44">
        <v>19791.47</v>
      </c>
      <c r="F748" s="44">
        <v>0</v>
      </c>
      <c r="G748" s="44">
        <v>0</v>
      </c>
      <c r="H748" s="44">
        <v>6384.11</v>
      </c>
      <c r="I748" s="44"/>
      <c r="J748" s="44">
        <v>2181.3000000000002</v>
      </c>
      <c r="K748" s="44">
        <v>26175.58</v>
      </c>
      <c r="L748" s="46">
        <v>28356.880000000001</v>
      </c>
      <c r="M748" s="117"/>
      <c r="N748" s="119">
        <v>26175.58</v>
      </c>
      <c r="O748" s="119">
        <v>19791.47</v>
      </c>
      <c r="P748" s="119">
        <v>2577.6</v>
      </c>
      <c r="Q748" s="119">
        <v>31919.34</v>
      </c>
      <c r="R748" s="119">
        <v>29738.04</v>
      </c>
      <c r="S748" s="47"/>
    </row>
    <row r="749" spans="1:19" ht="9" customHeight="1" x14ac:dyDescent="0.2">
      <c r="A749" s="494"/>
      <c r="B749" s="494"/>
      <c r="C749" s="48" t="s">
        <v>4</v>
      </c>
      <c r="D749" s="49">
        <v>27</v>
      </c>
      <c r="E749" s="61">
        <v>38321630</v>
      </c>
      <c r="F749" s="50">
        <v>0</v>
      </c>
      <c r="G749" s="50">
        <v>0</v>
      </c>
      <c r="H749" s="61">
        <v>12361361</v>
      </c>
      <c r="I749" s="61"/>
      <c r="J749" s="51">
        <v>4223586</v>
      </c>
      <c r="K749" s="61">
        <v>50682990</v>
      </c>
      <c r="L749" s="61">
        <v>54906576</v>
      </c>
      <c r="M749" s="118"/>
      <c r="N749" s="120">
        <v>50682990</v>
      </c>
      <c r="O749" s="120">
        <v>38321630</v>
      </c>
      <c r="P749" s="61">
        <f t="shared" si="0"/>
        <v>4990930</v>
      </c>
      <c r="Q749" s="120">
        <v>61804460</v>
      </c>
      <c r="R749" s="120">
        <v>57580875</v>
      </c>
      <c r="S749" s="47"/>
    </row>
    <row r="750" spans="1:19" ht="12.75" customHeight="1" x14ac:dyDescent="0.2">
      <c r="A750" s="494"/>
      <c r="B750" s="494"/>
      <c r="C750" s="53" t="s">
        <v>3</v>
      </c>
      <c r="D750" s="54">
        <v>28</v>
      </c>
      <c r="E750" s="44">
        <v>21649.759999999998</v>
      </c>
      <c r="F750" s="44">
        <v>0</v>
      </c>
      <c r="G750" s="44">
        <v>0</v>
      </c>
      <c r="H750" s="44">
        <v>6384.11</v>
      </c>
      <c r="I750" s="44"/>
      <c r="J750" s="44">
        <v>2336.16</v>
      </c>
      <c r="K750" s="44">
        <v>28033.87</v>
      </c>
      <c r="L750" s="46">
        <v>30370.03</v>
      </c>
      <c r="M750" s="117"/>
      <c r="N750" s="119">
        <v>28033.87</v>
      </c>
      <c r="O750" s="119">
        <v>21649.759999999998</v>
      </c>
      <c r="P750" s="119">
        <v>3278.4</v>
      </c>
      <c r="Q750" s="119">
        <v>34266.99</v>
      </c>
      <c r="R750" s="119">
        <v>31930.83</v>
      </c>
      <c r="S750" s="47"/>
    </row>
    <row r="751" spans="1:19" ht="9" customHeight="1" x14ac:dyDescent="0.2">
      <c r="A751" s="494"/>
      <c r="B751" s="494"/>
      <c r="C751" s="48" t="s">
        <v>4</v>
      </c>
      <c r="D751" s="49">
        <v>34</v>
      </c>
      <c r="E751" s="61">
        <v>41919781</v>
      </c>
      <c r="F751" s="50">
        <v>0</v>
      </c>
      <c r="G751" s="50">
        <v>0</v>
      </c>
      <c r="H751" s="61">
        <v>12361361</v>
      </c>
      <c r="I751" s="61"/>
      <c r="J751" s="51">
        <v>4523437</v>
      </c>
      <c r="K751" s="61">
        <v>54281141</v>
      </c>
      <c r="L751" s="61">
        <v>58804578</v>
      </c>
      <c r="M751" s="118"/>
      <c r="N751" s="120">
        <v>54281141</v>
      </c>
      <c r="O751" s="120">
        <v>41919781</v>
      </c>
      <c r="P751" s="61">
        <f t="shared" si="0"/>
        <v>6347868</v>
      </c>
      <c r="Q751" s="120">
        <v>66350145</v>
      </c>
      <c r="R751" s="120">
        <v>61826708</v>
      </c>
      <c r="S751" s="47"/>
    </row>
    <row r="752" spans="1:19" ht="12.75" customHeight="1" x14ac:dyDescent="0.2">
      <c r="A752" s="494"/>
      <c r="B752" s="494"/>
      <c r="C752" s="53" t="s">
        <v>3</v>
      </c>
      <c r="D752" s="54">
        <v>35</v>
      </c>
      <c r="E752" s="44">
        <v>23036.81</v>
      </c>
      <c r="F752" s="44">
        <v>0</v>
      </c>
      <c r="G752" s="44">
        <v>0</v>
      </c>
      <c r="H752" s="44">
        <v>6384.11</v>
      </c>
      <c r="I752" s="44"/>
      <c r="J752" s="44">
        <v>2451.7399999999998</v>
      </c>
      <c r="K752" s="44">
        <v>29420.92</v>
      </c>
      <c r="L752" s="46">
        <v>31872.66</v>
      </c>
      <c r="M752" s="117"/>
      <c r="N752" s="119">
        <v>29420.92</v>
      </c>
      <c r="O752" s="119">
        <v>23036.81</v>
      </c>
      <c r="P752" s="119">
        <v>3278.4</v>
      </c>
      <c r="Q752" s="119">
        <v>36019.29</v>
      </c>
      <c r="R752" s="119">
        <v>33567.550000000003</v>
      </c>
      <c r="S752" s="47"/>
    </row>
    <row r="753" spans="1:19" ht="9" customHeight="1" x14ac:dyDescent="0.2">
      <c r="A753" s="495"/>
      <c r="B753" s="495"/>
      <c r="C753" s="58" t="s">
        <v>4</v>
      </c>
      <c r="D753" s="59"/>
      <c r="E753" s="61">
        <v>44605484</v>
      </c>
      <c r="F753" s="61">
        <v>0</v>
      </c>
      <c r="G753" s="61">
        <v>0</v>
      </c>
      <c r="H753" s="61">
        <v>12361361</v>
      </c>
      <c r="I753" s="61"/>
      <c r="J753" s="61">
        <v>4747231</v>
      </c>
      <c r="K753" s="61">
        <v>56966845</v>
      </c>
      <c r="L753" s="61">
        <v>61714075</v>
      </c>
      <c r="M753" s="118"/>
      <c r="N753" s="123">
        <v>56966845</v>
      </c>
      <c r="O753" s="123">
        <v>44605484</v>
      </c>
      <c r="P753" s="61">
        <f t="shared" si="0"/>
        <v>6347868</v>
      </c>
      <c r="Q753" s="123">
        <v>69743071</v>
      </c>
      <c r="R753" s="120">
        <v>64995840</v>
      </c>
      <c r="S753" s="47"/>
    </row>
    <row r="754" spans="1:19" ht="12.75" customHeight="1" x14ac:dyDescent="0.2">
      <c r="A754" s="492">
        <f>B742+1</f>
        <v>43466</v>
      </c>
      <c r="B754" s="492">
        <v>43830</v>
      </c>
      <c r="C754" s="42" t="s">
        <v>3</v>
      </c>
      <c r="D754" s="43">
        <v>0</v>
      </c>
      <c r="E754" s="44">
        <v>13944.29</v>
      </c>
      <c r="F754" s="44">
        <v>0</v>
      </c>
      <c r="G754" s="44"/>
      <c r="H754" s="44">
        <v>6384.11</v>
      </c>
      <c r="I754" s="44"/>
      <c r="J754" s="44">
        <f>K754/12</f>
        <v>1694.03</v>
      </c>
      <c r="K754" s="44">
        <f>SUM(E754:I754)</f>
        <v>20328.400000000001</v>
      </c>
      <c r="L754" s="46">
        <f>SUM(E754:J754)</f>
        <v>22022.43</v>
      </c>
      <c r="M754" s="117"/>
      <c r="N754" s="119">
        <f>K754</f>
        <v>20328.400000000001</v>
      </c>
      <c r="O754" s="119">
        <f>E754+F754+G754+I754</f>
        <v>13944.29</v>
      </c>
      <c r="P754" s="119">
        <v>2094</v>
      </c>
      <c r="Q754" s="119">
        <f>L754+(IF(P754&gt;O754*0.18,P754,O754*0.18))</f>
        <v>24532.400000000001</v>
      </c>
      <c r="R754" s="119">
        <f>N754+O754*0.18</f>
        <v>22838.37</v>
      </c>
      <c r="S754" s="47"/>
    </row>
    <row r="755" spans="1:19" ht="9" customHeight="1" x14ac:dyDescent="0.2">
      <c r="A755" s="493"/>
      <c r="B755" s="493"/>
      <c r="C755" s="48" t="s">
        <v>4</v>
      </c>
      <c r="D755" s="49">
        <v>8</v>
      </c>
      <c r="E755" s="50">
        <f t="shared" ref="E755:L755" si="1">E754*1936.27</f>
        <v>26999910</v>
      </c>
      <c r="F755" s="50">
        <f t="shared" si="1"/>
        <v>0</v>
      </c>
      <c r="G755" s="50">
        <f t="shared" si="1"/>
        <v>0</v>
      </c>
      <c r="H755" s="61">
        <f t="shared" si="1"/>
        <v>12361361</v>
      </c>
      <c r="I755" s="61">
        <f t="shared" si="1"/>
        <v>0</v>
      </c>
      <c r="J755" s="51">
        <f t="shared" si="1"/>
        <v>3280099</v>
      </c>
      <c r="K755" s="61">
        <f t="shared" si="1"/>
        <v>39361271</v>
      </c>
      <c r="L755" s="61">
        <f t="shared" si="1"/>
        <v>42641371</v>
      </c>
      <c r="M755" s="118"/>
      <c r="N755" s="120">
        <f t="shared" ref="N755:R755" si="2">N754*1936.27</f>
        <v>39361271</v>
      </c>
      <c r="O755" s="120">
        <f t="shared" si="2"/>
        <v>26999910</v>
      </c>
      <c r="P755" s="61">
        <f t="shared" si="0"/>
        <v>4054549</v>
      </c>
      <c r="Q755" s="120">
        <f t="shared" si="2"/>
        <v>47501350</v>
      </c>
      <c r="R755" s="120">
        <f t="shared" si="2"/>
        <v>44221251</v>
      </c>
      <c r="S755" s="47"/>
    </row>
    <row r="756" spans="1:19" ht="12.75" customHeight="1" x14ac:dyDescent="0.2">
      <c r="A756" s="530">
        <f>A754</f>
        <v>43466</v>
      </c>
      <c r="B756" s="530">
        <f>B754</f>
        <v>43830</v>
      </c>
      <c r="C756" s="53" t="s">
        <v>3</v>
      </c>
      <c r="D756" s="54">
        <v>9</v>
      </c>
      <c r="E756" s="44">
        <v>16166.48</v>
      </c>
      <c r="F756" s="44">
        <v>0</v>
      </c>
      <c r="G756" s="44"/>
      <c r="H756" s="44">
        <v>6384.11</v>
      </c>
      <c r="I756" s="44"/>
      <c r="J756" s="44">
        <f t="shared" ref="J756" si="3">K756/12</f>
        <v>1879.22</v>
      </c>
      <c r="K756" s="44">
        <f t="shared" ref="K756" si="4">SUM(E756:I756)</f>
        <v>22550.59</v>
      </c>
      <c r="L756" s="46">
        <f t="shared" ref="L756" si="5">SUM(E756:J756)</f>
        <v>24429.81</v>
      </c>
      <c r="M756" s="117"/>
      <c r="N756" s="119">
        <f t="shared" ref="N756" si="6">K756</f>
        <v>22550.59</v>
      </c>
      <c r="O756" s="119">
        <f t="shared" ref="O756" si="7">E756+F756+G756+I756</f>
        <v>16166.48</v>
      </c>
      <c r="P756" s="119">
        <v>2094</v>
      </c>
      <c r="Q756" s="119">
        <f t="shared" ref="Q756" si="8">L756+(IF(P756&gt;O756*0.18,P756,O756*0.18))</f>
        <v>27339.78</v>
      </c>
      <c r="R756" s="119">
        <f t="shared" ref="R756" si="9">N756+O756*0.18</f>
        <v>25460.560000000001</v>
      </c>
      <c r="S756" s="47"/>
    </row>
    <row r="757" spans="1:19" ht="9" customHeight="1" x14ac:dyDescent="0.2">
      <c r="A757" s="530"/>
      <c r="B757" s="530"/>
      <c r="C757" s="48" t="s">
        <v>4</v>
      </c>
      <c r="D757" s="49">
        <v>14</v>
      </c>
      <c r="E757" s="50">
        <f t="shared" ref="E757" si="10">E756*1936.27</f>
        <v>31302670</v>
      </c>
      <c r="F757" s="50">
        <f t="shared" ref="F757:L757" si="11">F756*1936.27</f>
        <v>0</v>
      </c>
      <c r="G757" s="50">
        <f t="shared" si="11"/>
        <v>0</v>
      </c>
      <c r="H757" s="61">
        <f t="shared" si="11"/>
        <v>12361361</v>
      </c>
      <c r="I757" s="61">
        <f t="shared" si="11"/>
        <v>0</v>
      </c>
      <c r="J757" s="51">
        <f t="shared" si="11"/>
        <v>3638677</v>
      </c>
      <c r="K757" s="61">
        <f t="shared" si="11"/>
        <v>43664031</v>
      </c>
      <c r="L757" s="61">
        <f t="shared" si="11"/>
        <v>47302708</v>
      </c>
      <c r="M757" s="118"/>
      <c r="N757" s="120">
        <f t="shared" ref="N757:R757" si="12">N756*1936.27</f>
        <v>43664031</v>
      </c>
      <c r="O757" s="120">
        <f t="shared" si="12"/>
        <v>31302670</v>
      </c>
      <c r="P757" s="61">
        <f t="shared" si="0"/>
        <v>4054549</v>
      </c>
      <c r="Q757" s="120">
        <f t="shared" si="12"/>
        <v>52937196</v>
      </c>
      <c r="R757" s="120">
        <f t="shared" si="12"/>
        <v>49298519</v>
      </c>
      <c r="S757" s="47"/>
    </row>
    <row r="758" spans="1:19" ht="12.75" customHeight="1" x14ac:dyDescent="0.2">
      <c r="A758" s="530"/>
      <c r="B758" s="530"/>
      <c r="C758" s="53" t="s">
        <v>3</v>
      </c>
      <c r="D758" s="54">
        <v>15</v>
      </c>
      <c r="E758" s="44">
        <v>18122.48</v>
      </c>
      <c r="F758" s="44">
        <v>0</v>
      </c>
      <c r="G758" s="44"/>
      <c r="H758" s="44">
        <v>6384.11</v>
      </c>
      <c r="I758" s="44"/>
      <c r="J758" s="44">
        <f t="shared" ref="J758" si="13">K758/12</f>
        <v>2042.22</v>
      </c>
      <c r="K758" s="44">
        <f t="shared" ref="K758" si="14">SUM(E758:I758)</f>
        <v>24506.59</v>
      </c>
      <c r="L758" s="46">
        <f t="shared" ref="L758" si="15">SUM(E758:J758)</f>
        <v>26548.81</v>
      </c>
      <c r="M758" s="117"/>
      <c r="N758" s="119">
        <f t="shared" ref="N758" si="16">K758</f>
        <v>24506.59</v>
      </c>
      <c r="O758" s="119">
        <f t="shared" ref="O758" si="17">E758+F758+G758+I758</f>
        <v>18122.48</v>
      </c>
      <c r="P758" s="119">
        <v>2577.6</v>
      </c>
      <c r="Q758" s="119">
        <f t="shared" ref="Q758" si="18">L758+(IF(P758&gt;O758*0.18,P758,O758*0.18))</f>
        <v>29810.86</v>
      </c>
      <c r="R758" s="119">
        <f t="shared" ref="R758" si="19">N758+O758*0.18</f>
        <v>27768.639999999999</v>
      </c>
      <c r="S758" s="47"/>
    </row>
    <row r="759" spans="1:19" ht="9" customHeight="1" x14ac:dyDescent="0.2">
      <c r="A759" s="530"/>
      <c r="B759" s="530"/>
      <c r="C759" s="48" t="s">
        <v>4</v>
      </c>
      <c r="D759" s="49">
        <v>20</v>
      </c>
      <c r="E759" s="50">
        <f t="shared" ref="E759" si="20">E758*1936.27</f>
        <v>35090014</v>
      </c>
      <c r="F759" s="50">
        <f t="shared" ref="F759:L759" si="21">F758*1936.27</f>
        <v>0</v>
      </c>
      <c r="G759" s="50">
        <f t="shared" si="21"/>
        <v>0</v>
      </c>
      <c r="H759" s="61">
        <f t="shared" si="21"/>
        <v>12361361</v>
      </c>
      <c r="I759" s="61">
        <f t="shared" si="21"/>
        <v>0</v>
      </c>
      <c r="J759" s="51">
        <f t="shared" si="21"/>
        <v>3954289</v>
      </c>
      <c r="K759" s="61">
        <f t="shared" si="21"/>
        <v>47451375</v>
      </c>
      <c r="L759" s="61">
        <f t="shared" si="21"/>
        <v>51405664</v>
      </c>
      <c r="M759" s="118"/>
      <c r="N759" s="120">
        <f t="shared" ref="N759:R759" si="22">N758*1936.27</f>
        <v>47451375</v>
      </c>
      <c r="O759" s="120">
        <f t="shared" si="22"/>
        <v>35090014</v>
      </c>
      <c r="P759" s="61">
        <f t="shared" si="0"/>
        <v>4990930</v>
      </c>
      <c r="Q759" s="120">
        <f t="shared" si="22"/>
        <v>57721874</v>
      </c>
      <c r="R759" s="120">
        <f t="shared" si="22"/>
        <v>53767585</v>
      </c>
      <c r="S759" s="47"/>
    </row>
    <row r="760" spans="1:19" ht="12.75" customHeight="1" x14ac:dyDescent="0.2">
      <c r="A760" s="530"/>
      <c r="B760" s="530"/>
      <c r="C760" s="53" t="s">
        <v>3</v>
      </c>
      <c r="D760" s="54">
        <v>21</v>
      </c>
      <c r="E760" s="44">
        <v>20035.080000000002</v>
      </c>
      <c r="F760" s="44">
        <v>0</v>
      </c>
      <c r="G760" s="44"/>
      <c r="H760" s="44">
        <v>6384.11</v>
      </c>
      <c r="I760" s="44"/>
      <c r="J760" s="44">
        <f t="shared" ref="J760" si="23">K760/12</f>
        <v>2201.6</v>
      </c>
      <c r="K760" s="44">
        <f t="shared" ref="K760" si="24">SUM(E760:I760)</f>
        <v>26419.19</v>
      </c>
      <c r="L760" s="46">
        <f t="shared" ref="L760" si="25">SUM(E760:J760)</f>
        <v>28620.79</v>
      </c>
      <c r="M760" s="117"/>
      <c r="N760" s="119">
        <f t="shared" ref="N760" si="26">K760</f>
        <v>26419.19</v>
      </c>
      <c r="O760" s="119">
        <f t="shared" ref="O760" si="27">E760+F760+G760+I760</f>
        <v>20035.080000000002</v>
      </c>
      <c r="P760" s="119">
        <v>2577.6</v>
      </c>
      <c r="Q760" s="119">
        <f t="shared" ref="Q760" si="28">L760+(IF(P760&gt;O760*0.18,P760,O760*0.18))</f>
        <v>32227.1</v>
      </c>
      <c r="R760" s="119">
        <f t="shared" ref="R760" si="29">N760+O760*0.18</f>
        <v>30025.5</v>
      </c>
      <c r="S760" s="47"/>
    </row>
    <row r="761" spans="1:19" ht="9" customHeight="1" x14ac:dyDescent="0.2">
      <c r="A761" s="530"/>
      <c r="B761" s="530"/>
      <c r="C761" s="48" t="s">
        <v>4</v>
      </c>
      <c r="D761" s="49">
        <v>27</v>
      </c>
      <c r="E761" s="50">
        <f t="shared" ref="E761" si="30">E760*1936.27</f>
        <v>38793324</v>
      </c>
      <c r="F761" s="50">
        <f t="shared" ref="F761:L761" si="31">F760*1936.27</f>
        <v>0</v>
      </c>
      <c r="G761" s="50">
        <f t="shared" si="31"/>
        <v>0</v>
      </c>
      <c r="H761" s="61">
        <f t="shared" si="31"/>
        <v>12361361</v>
      </c>
      <c r="I761" s="61">
        <f t="shared" si="31"/>
        <v>0</v>
      </c>
      <c r="J761" s="51">
        <f t="shared" si="31"/>
        <v>4262892</v>
      </c>
      <c r="K761" s="61">
        <f t="shared" si="31"/>
        <v>51154685</v>
      </c>
      <c r="L761" s="61">
        <f t="shared" si="31"/>
        <v>55417577</v>
      </c>
      <c r="M761" s="118"/>
      <c r="N761" s="120">
        <f t="shared" ref="N761:R761" si="32">N760*1936.27</f>
        <v>51154685</v>
      </c>
      <c r="O761" s="120">
        <f t="shared" si="32"/>
        <v>38793324</v>
      </c>
      <c r="P761" s="61">
        <f t="shared" si="0"/>
        <v>4990930</v>
      </c>
      <c r="Q761" s="120">
        <f t="shared" si="32"/>
        <v>62400367</v>
      </c>
      <c r="R761" s="120">
        <f t="shared" si="32"/>
        <v>58137475</v>
      </c>
      <c r="S761" s="47"/>
    </row>
    <row r="762" spans="1:19" ht="12.75" customHeight="1" x14ac:dyDescent="0.2">
      <c r="A762" s="530"/>
      <c r="B762" s="530"/>
      <c r="C762" s="53" t="s">
        <v>3</v>
      </c>
      <c r="D762" s="54">
        <v>28</v>
      </c>
      <c r="E762" s="44">
        <v>21910.11</v>
      </c>
      <c r="F762" s="44">
        <v>0</v>
      </c>
      <c r="G762" s="44"/>
      <c r="H762" s="44">
        <v>6384.11</v>
      </c>
      <c r="I762" s="44"/>
      <c r="J762" s="44">
        <f t="shared" ref="J762" si="33">K762/12</f>
        <v>2357.85</v>
      </c>
      <c r="K762" s="44">
        <f t="shared" ref="K762" si="34">SUM(E762:I762)</f>
        <v>28294.22</v>
      </c>
      <c r="L762" s="46">
        <f t="shared" ref="L762" si="35">SUM(E762:J762)</f>
        <v>30652.07</v>
      </c>
      <c r="M762" s="117"/>
      <c r="N762" s="119">
        <f t="shared" ref="N762" si="36">K762</f>
        <v>28294.22</v>
      </c>
      <c r="O762" s="119">
        <f t="shared" ref="O762" si="37">E762+F762+G762+I762</f>
        <v>21910.11</v>
      </c>
      <c r="P762" s="119">
        <v>3278.4</v>
      </c>
      <c r="Q762" s="119">
        <f t="shared" ref="Q762" si="38">L762+(IF(P762&gt;O762*0.18,P762,O762*0.18))</f>
        <v>34595.89</v>
      </c>
      <c r="R762" s="119">
        <f t="shared" ref="R762" si="39">N762+O762*0.18</f>
        <v>32238.04</v>
      </c>
      <c r="S762" s="47"/>
    </row>
    <row r="763" spans="1:19" ht="9" customHeight="1" x14ac:dyDescent="0.2">
      <c r="A763" s="530"/>
      <c r="B763" s="530"/>
      <c r="C763" s="48" t="s">
        <v>4</v>
      </c>
      <c r="D763" s="49">
        <v>34</v>
      </c>
      <c r="E763" s="50">
        <f t="shared" ref="E763" si="40">E762*1936.27</f>
        <v>42423889</v>
      </c>
      <c r="F763" s="50">
        <f t="shared" ref="F763:L763" si="41">F762*1936.27</f>
        <v>0</v>
      </c>
      <c r="G763" s="50">
        <f t="shared" si="41"/>
        <v>0</v>
      </c>
      <c r="H763" s="61">
        <f t="shared" si="41"/>
        <v>12361361</v>
      </c>
      <c r="I763" s="61">
        <f t="shared" si="41"/>
        <v>0</v>
      </c>
      <c r="J763" s="51">
        <f t="shared" si="41"/>
        <v>4565434</v>
      </c>
      <c r="K763" s="61">
        <f t="shared" si="41"/>
        <v>54785249</v>
      </c>
      <c r="L763" s="61">
        <f t="shared" si="41"/>
        <v>59350684</v>
      </c>
      <c r="M763" s="118"/>
      <c r="N763" s="120">
        <f t="shared" ref="N763:R763" si="42">N762*1936.27</f>
        <v>54785249</v>
      </c>
      <c r="O763" s="120">
        <f t="shared" si="42"/>
        <v>42423889</v>
      </c>
      <c r="P763" s="61">
        <f t="shared" si="0"/>
        <v>6347868</v>
      </c>
      <c r="Q763" s="120">
        <f t="shared" si="42"/>
        <v>66986984</v>
      </c>
      <c r="R763" s="120">
        <f t="shared" si="42"/>
        <v>62421550</v>
      </c>
      <c r="S763" s="47"/>
    </row>
    <row r="764" spans="1:19" ht="12.75" customHeight="1" x14ac:dyDescent="0.2">
      <c r="A764" s="530"/>
      <c r="B764" s="530"/>
      <c r="C764" s="53" t="s">
        <v>3</v>
      </c>
      <c r="D764" s="54">
        <v>35</v>
      </c>
      <c r="E764" s="44">
        <v>23310.41</v>
      </c>
      <c r="F764" s="44">
        <v>0</v>
      </c>
      <c r="G764" s="44"/>
      <c r="H764" s="44">
        <v>6384.11</v>
      </c>
      <c r="I764" s="44"/>
      <c r="J764" s="44">
        <f t="shared" ref="J764" si="43">K764/12</f>
        <v>2474.54</v>
      </c>
      <c r="K764" s="44">
        <f t="shared" ref="K764" si="44">SUM(E764:I764)</f>
        <v>29694.52</v>
      </c>
      <c r="L764" s="46">
        <f t="shared" ref="L764" si="45">SUM(E764:J764)</f>
        <v>32169.06</v>
      </c>
      <c r="M764" s="117"/>
      <c r="N764" s="119">
        <f t="shared" ref="N764" si="46">K764</f>
        <v>29694.52</v>
      </c>
      <c r="O764" s="119">
        <f t="shared" ref="O764" si="47">E764+F764+G764+I764</f>
        <v>23310.41</v>
      </c>
      <c r="P764" s="119">
        <v>3278.4</v>
      </c>
      <c r="Q764" s="119">
        <f t="shared" ref="Q764" si="48">L764+(IF(P764&gt;O764*0.18,P764,O764*0.18))</f>
        <v>36364.93</v>
      </c>
      <c r="R764" s="119">
        <f t="shared" ref="R764" si="49">N764+O764*0.18</f>
        <v>33890.39</v>
      </c>
      <c r="S764" s="47"/>
    </row>
    <row r="765" spans="1:19" ht="9" customHeight="1" x14ac:dyDescent="0.2">
      <c r="A765" s="531"/>
      <c r="B765" s="531"/>
      <c r="C765" s="58" t="s">
        <v>4</v>
      </c>
      <c r="D765" s="59"/>
      <c r="E765" s="50">
        <f t="shared" ref="E765:L789" si="50">E764*1936.27</f>
        <v>45135248</v>
      </c>
      <c r="F765" s="50">
        <f t="shared" si="50"/>
        <v>0</v>
      </c>
      <c r="G765" s="50">
        <f t="shared" si="50"/>
        <v>0</v>
      </c>
      <c r="H765" s="61">
        <f t="shared" si="50"/>
        <v>12361361</v>
      </c>
      <c r="I765" s="61">
        <f t="shared" si="50"/>
        <v>0</v>
      </c>
      <c r="J765" s="51">
        <f t="shared" si="50"/>
        <v>4791378</v>
      </c>
      <c r="K765" s="61">
        <f t="shared" si="50"/>
        <v>57496608</v>
      </c>
      <c r="L765" s="61">
        <f t="shared" si="50"/>
        <v>62287986</v>
      </c>
      <c r="M765" s="118"/>
      <c r="N765" s="120">
        <f t="shared" ref="N765:R765" si="51">N764*1936.27</f>
        <v>57496608</v>
      </c>
      <c r="O765" s="120">
        <f t="shared" si="51"/>
        <v>45135248</v>
      </c>
      <c r="P765" s="61">
        <f t="shared" si="0"/>
        <v>6347868</v>
      </c>
      <c r="Q765" s="120">
        <f t="shared" si="51"/>
        <v>70412323</v>
      </c>
      <c r="R765" s="120">
        <f t="shared" si="51"/>
        <v>65620945</v>
      </c>
      <c r="S765" s="47"/>
    </row>
    <row r="766" spans="1:19" ht="12.75" customHeight="1" x14ac:dyDescent="0.2">
      <c r="A766" s="492">
        <f>B754+1</f>
        <v>43831</v>
      </c>
      <c r="B766" s="492">
        <v>44196</v>
      </c>
      <c r="C766" s="42" t="s">
        <v>3</v>
      </c>
      <c r="D766" s="43">
        <v>0</v>
      </c>
      <c r="E766" s="44">
        <v>14101.49</v>
      </c>
      <c r="F766" s="44">
        <v>0</v>
      </c>
      <c r="G766" s="44"/>
      <c r="H766" s="44">
        <v>6384.11</v>
      </c>
      <c r="I766" s="44"/>
      <c r="J766" s="44">
        <f t="shared" ref="J766" si="52">K766/12</f>
        <v>1707.13</v>
      </c>
      <c r="K766" s="44">
        <f t="shared" ref="K766" si="53">SUM(E766:I766)</f>
        <v>20485.599999999999</v>
      </c>
      <c r="L766" s="46">
        <f t="shared" ref="L766" si="54">SUM(E766:J766)</f>
        <v>22192.73</v>
      </c>
      <c r="M766" s="117"/>
      <c r="N766" s="119">
        <f t="shared" ref="N766" si="55">K766</f>
        <v>20485.599999999999</v>
      </c>
      <c r="O766" s="119">
        <f t="shared" ref="O766" si="56">E766+F766+G766+I766</f>
        <v>14101.49</v>
      </c>
      <c r="P766" s="119">
        <v>2094</v>
      </c>
      <c r="Q766" s="119">
        <f t="shared" ref="Q766" si="57">L766+(IF(P766&gt;O766*0.18,P766,O766*0.18))</f>
        <v>24731</v>
      </c>
      <c r="R766" s="119">
        <f t="shared" ref="R766" si="58">N766+O766*0.18</f>
        <v>23023.87</v>
      </c>
      <c r="S766" s="47"/>
    </row>
    <row r="767" spans="1:19" ht="9" customHeight="1" x14ac:dyDescent="0.2">
      <c r="A767" s="493"/>
      <c r="B767" s="493"/>
      <c r="C767" s="48" t="s">
        <v>4</v>
      </c>
      <c r="D767" s="49">
        <v>8</v>
      </c>
      <c r="E767" s="50">
        <f t="shared" si="50"/>
        <v>27304292</v>
      </c>
      <c r="F767" s="50">
        <f t="shared" si="50"/>
        <v>0</v>
      </c>
      <c r="G767" s="50">
        <f t="shared" si="50"/>
        <v>0</v>
      </c>
      <c r="H767" s="61">
        <f t="shared" si="50"/>
        <v>12361361</v>
      </c>
      <c r="I767" s="61">
        <f t="shared" si="50"/>
        <v>0</v>
      </c>
      <c r="J767" s="51">
        <f t="shared" si="50"/>
        <v>3305465</v>
      </c>
      <c r="K767" s="61">
        <f t="shared" si="50"/>
        <v>39665653</v>
      </c>
      <c r="L767" s="61">
        <f t="shared" si="50"/>
        <v>42971117</v>
      </c>
      <c r="M767" s="118"/>
      <c r="N767" s="120">
        <f t="shared" ref="N767:R767" si="59">N766*1936.27</f>
        <v>39665653</v>
      </c>
      <c r="O767" s="120">
        <f t="shared" si="59"/>
        <v>27304292</v>
      </c>
      <c r="P767" s="61">
        <f t="shared" si="0"/>
        <v>4054549</v>
      </c>
      <c r="Q767" s="120">
        <f t="shared" si="59"/>
        <v>47885893</v>
      </c>
      <c r="R767" s="120">
        <f t="shared" si="59"/>
        <v>44580429</v>
      </c>
      <c r="S767" s="47"/>
    </row>
    <row r="768" spans="1:19" ht="12.75" customHeight="1" x14ac:dyDescent="0.2">
      <c r="A768" s="530">
        <f>A766</f>
        <v>43831</v>
      </c>
      <c r="B768" s="530">
        <f>B766</f>
        <v>44196</v>
      </c>
      <c r="C768" s="53" t="s">
        <v>3</v>
      </c>
      <c r="D768" s="54">
        <v>9</v>
      </c>
      <c r="E768" s="44">
        <v>16341.68</v>
      </c>
      <c r="F768" s="44">
        <v>0</v>
      </c>
      <c r="G768" s="44"/>
      <c r="H768" s="44">
        <v>6384.11</v>
      </c>
      <c r="I768" s="44"/>
      <c r="J768" s="44">
        <f t="shared" ref="J768" si="60">K768/12</f>
        <v>1893.82</v>
      </c>
      <c r="K768" s="44">
        <f t="shared" ref="K768" si="61">SUM(E768:I768)</f>
        <v>22725.79</v>
      </c>
      <c r="L768" s="46">
        <f t="shared" ref="L768" si="62">SUM(E768:J768)</f>
        <v>24619.61</v>
      </c>
      <c r="M768" s="117"/>
      <c r="N768" s="119">
        <f t="shared" ref="N768" si="63">K768</f>
        <v>22725.79</v>
      </c>
      <c r="O768" s="119">
        <f t="shared" ref="O768" si="64">E768+F768+G768+I768</f>
        <v>16341.68</v>
      </c>
      <c r="P768" s="119">
        <v>2094</v>
      </c>
      <c r="Q768" s="119">
        <f t="shared" ref="Q768" si="65">L768+(IF(P768&gt;O768*0.18,P768,O768*0.18))</f>
        <v>27561.11</v>
      </c>
      <c r="R768" s="119">
        <f t="shared" ref="R768" si="66">N768+O768*0.18</f>
        <v>25667.29</v>
      </c>
      <c r="S768" s="47"/>
    </row>
    <row r="769" spans="1:19" ht="9" customHeight="1" x14ac:dyDescent="0.2">
      <c r="A769" s="530"/>
      <c r="B769" s="530"/>
      <c r="C769" s="48" t="s">
        <v>4</v>
      </c>
      <c r="D769" s="49">
        <v>14</v>
      </c>
      <c r="E769" s="50">
        <f t="shared" si="50"/>
        <v>31641905</v>
      </c>
      <c r="F769" s="50">
        <f t="shared" si="50"/>
        <v>0</v>
      </c>
      <c r="G769" s="50">
        <f t="shared" si="50"/>
        <v>0</v>
      </c>
      <c r="H769" s="61">
        <f t="shared" si="50"/>
        <v>12361361</v>
      </c>
      <c r="I769" s="61">
        <f t="shared" si="50"/>
        <v>0</v>
      </c>
      <c r="J769" s="51">
        <f t="shared" si="50"/>
        <v>3666947</v>
      </c>
      <c r="K769" s="61">
        <f t="shared" si="50"/>
        <v>44003265</v>
      </c>
      <c r="L769" s="61">
        <f t="shared" si="50"/>
        <v>47670212</v>
      </c>
      <c r="M769" s="118"/>
      <c r="N769" s="120">
        <f t="shared" ref="N769:R769" si="67">N768*1936.27</f>
        <v>44003265</v>
      </c>
      <c r="O769" s="120">
        <f t="shared" si="67"/>
        <v>31641905</v>
      </c>
      <c r="P769" s="61">
        <f t="shared" si="0"/>
        <v>4054549</v>
      </c>
      <c r="Q769" s="120">
        <f t="shared" si="67"/>
        <v>53365750</v>
      </c>
      <c r="R769" s="120">
        <f t="shared" si="67"/>
        <v>49698804</v>
      </c>
      <c r="S769" s="47"/>
    </row>
    <row r="770" spans="1:19" ht="12.75" customHeight="1" x14ac:dyDescent="0.2">
      <c r="A770" s="530"/>
      <c r="B770" s="530"/>
      <c r="C770" s="53" t="s">
        <v>3</v>
      </c>
      <c r="D770" s="54">
        <v>15</v>
      </c>
      <c r="E770" s="44">
        <v>18312.080000000002</v>
      </c>
      <c r="F770" s="44">
        <v>0</v>
      </c>
      <c r="G770" s="44"/>
      <c r="H770" s="44">
        <v>6384.11</v>
      </c>
      <c r="I770" s="44"/>
      <c r="J770" s="44">
        <f t="shared" ref="J770" si="68">K770/12</f>
        <v>2058.02</v>
      </c>
      <c r="K770" s="44">
        <f t="shared" ref="K770" si="69">SUM(E770:I770)</f>
        <v>24696.19</v>
      </c>
      <c r="L770" s="46">
        <f t="shared" ref="L770" si="70">SUM(E770:J770)</f>
        <v>26754.21</v>
      </c>
      <c r="M770" s="117"/>
      <c r="N770" s="119">
        <f t="shared" ref="N770" si="71">K770</f>
        <v>24696.19</v>
      </c>
      <c r="O770" s="119">
        <f t="shared" ref="O770" si="72">E770+F770+G770+I770</f>
        <v>18312.080000000002</v>
      </c>
      <c r="P770" s="119">
        <v>2577.6</v>
      </c>
      <c r="Q770" s="119">
        <f t="shared" ref="Q770" si="73">L770+(IF(P770&gt;O770*0.18,P770,O770*0.18))</f>
        <v>30050.38</v>
      </c>
      <c r="R770" s="119">
        <f t="shared" ref="R770" si="74">N770+O770*0.18</f>
        <v>27992.36</v>
      </c>
      <c r="S770" s="47"/>
    </row>
    <row r="771" spans="1:19" ht="9" customHeight="1" x14ac:dyDescent="0.2">
      <c r="A771" s="530"/>
      <c r="B771" s="530"/>
      <c r="C771" s="48" t="s">
        <v>4</v>
      </c>
      <c r="D771" s="49">
        <v>20</v>
      </c>
      <c r="E771" s="50">
        <f t="shared" si="50"/>
        <v>35457131</v>
      </c>
      <c r="F771" s="50">
        <f t="shared" si="50"/>
        <v>0</v>
      </c>
      <c r="G771" s="50">
        <f t="shared" si="50"/>
        <v>0</v>
      </c>
      <c r="H771" s="61">
        <f t="shared" si="50"/>
        <v>12361361</v>
      </c>
      <c r="I771" s="61">
        <f t="shared" si="50"/>
        <v>0</v>
      </c>
      <c r="J771" s="51">
        <f t="shared" si="50"/>
        <v>3984882</v>
      </c>
      <c r="K771" s="61">
        <f t="shared" si="50"/>
        <v>47818492</v>
      </c>
      <c r="L771" s="61">
        <f t="shared" si="50"/>
        <v>51803374</v>
      </c>
      <c r="M771" s="118"/>
      <c r="N771" s="120">
        <f t="shared" ref="N771:R771" si="75">N770*1936.27</f>
        <v>47818492</v>
      </c>
      <c r="O771" s="120">
        <f t="shared" si="75"/>
        <v>35457131</v>
      </c>
      <c r="P771" s="61">
        <f t="shared" si="0"/>
        <v>4990930</v>
      </c>
      <c r="Q771" s="120">
        <f t="shared" si="75"/>
        <v>58185649</v>
      </c>
      <c r="R771" s="120">
        <f t="shared" si="75"/>
        <v>54200767</v>
      </c>
      <c r="S771" s="47"/>
    </row>
    <row r="772" spans="1:19" ht="12.75" customHeight="1" x14ac:dyDescent="0.2">
      <c r="A772" s="530"/>
      <c r="B772" s="530"/>
      <c r="C772" s="53" t="s">
        <v>3</v>
      </c>
      <c r="D772" s="54">
        <v>21</v>
      </c>
      <c r="E772" s="44">
        <v>20239.080000000002</v>
      </c>
      <c r="F772" s="44">
        <v>0</v>
      </c>
      <c r="G772" s="44"/>
      <c r="H772" s="44">
        <v>6384.11</v>
      </c>
      <c r="I772" s="44"/>
      <c r="J772" s="44">
        <f t="shared" ref="J772" si="76">K772/12</f>
        <v>2218.6</v>
      </c>
      <c r="K772" s="44">
        <f t="shared" ref="K772" si="77">SUM(E772:I772)</f>
        <v>26623.19</v>
      </c>
      <c r="L772" s="46">
        <f t="shared" ref="L772" si="78">SUM(E772:J772)</f>
        <v>28841.79</v>
      </c>
      <c r="M772" s="117"/>
      <c r="N772" s="119">
        <f t="shared" ref="N772" si="79">K772</f>
        <v>26623.19</v>
      </c>
      <c r="O772" s="119">
        <f t="shared" ref="O772" si="80">E772+F772+G772+I772</f>
        <v>20239.080000000002</v>
      </c>
      <c r="P772" s="119">
        <v>2577.6</v>
      </c>
      <c r="Q772" s="119">
        <f t="shared" ref="Q772" si="81">L772+(IF(P772&gt;O772*0.18,P772,O772*0.18))</f>
        <v>32484.82</v>
      </c>
      <c r="R772" s="119">
        <f t="shared" ref="R772" si="82">N772+O772*0.18</f>
        <v>30266.22</v>
      </c>
      <c r="S772" s="47"/>
    </row>
    <row r="773" spans="1:19" ht="9" customHeight="1" x14ac:dyDescent="0.2">
      <c r="A773" s="530"/>
      <c r="B773" s="530"/>
      <c r="C773" s="48" t="s">
        <v>4</v>
      </c>
      <c r="D773" s="49">
        <v>27</v>
      </c>
      <c r="E773" s="50">
        <f t="shared" si="50"/>
        <v>39188323</v>
      </c>
      <c r="F773" s="50">
        <f t="shared" si="50"/>
        <v>0</v>
      </c>
      <c r="G773" s="50">
        <f t="shared" si="50"/>
        <v>0</v>
      </c>
      <c r="H773" s="61">
        <f t="shared" si="50"/>
        <v>12361361</v>
      </c>
      <c r="I773" s="61">
        <f t="shared" si="50"/>
        <v>0</v>
      </c>
      <c r="J773" s="51">
        <f t="shared" si="50"/>
        <v>4295809</v>
      </c>
      <c r="K773" s="61">
        <f t="shared" si="50"/>
        <v>51549684</v>
      </c>
      <c r="L773" s="61">
        <f t="shared" si="50"/>
        <v>55845493</v>
      </c>
      <c r="M773" s="118"/>
      <c r="N773" s="120">
        <f t="shared" ref="N773:R773" si="83">N772*1936.27</f>
        <v>51549684</v>
      </c>
      <c r="O773" s="120">
        <f t="shared" si="83"/>
        <v>39188323</v>
      </c>
      <c r="P773" s="61">
        <f t="shared" si="0"/>
        <v>4990930</v>
      </c>
      <c r="Q773" s="120">
        <f t="shared" si="83"/>
        <v>62899382</v>
      </c>
      <c r="R773" s="120">
        <f t="shared" si="83"/>
        <v>58603574</v>
      </c>
      <c r="S773" s="47"/>
    </row>
    <row r="774" spans="1:19" ht="12.75" customHeight="1" x14ac:dyDescent="0.2">
      <c r="A774" s="530"/>
      <c r="B774" s="530"/>
      <c r="C774" s="53" t="s">
        <v>3</v>
      </c>
      <c r="D774" s="54">
        <v>28</v>
      </c>
      <c r="E774" s="44">
        <v>22129.71</v>
      </c>
      <c r="F774" s="44">
        <v>0</v>
      </c>
      <c r="G774" s="44"/>
      <c r="H774" s="44">
        <v>6384.11</v>
      </c>
      <c r="I774" s="44"/>
      <c r="J774" s="44">
        <f t="shared" ref="J774" si="84">K774/12</f>
        <v>2376.15</v>
      </c>
      <c r="K774" s="44">
        <f t="shared" ref="K774" si="85">SUM(E774:I774)</f>
        <v>28513.82</v>
      </c>
      <c r="L774" s="46">
        <f t="shared" ref="L774" si="86">SUM(E774:J774)</f>
        <v>30889.97</v>
      </c>
      <c r="M774" s="117"/>
      <c r="N774" s="119">
        <f t="shared" ref="N774" si="87">K774</f>
        <v>28513.82</v>
      </c>
      <c r="O774" s="119">
        <f t="shared" ref="O774" si="88">E774+F774+G774+I774</f>
        <v>22129.71</v>
      </c>
      <c r="P774" s="119">
        <v>3278.4</v>
      </c>
      <c r="Q774" s="119">
        <f t="shared" ref="Q774" si="89">L774+(IF(P774&gt;O774*0.18,P774,O774*0.18))</f>
        <v>34873.32</v>
      </c>
      <c r="R774" s="119">
        <f t="shared" ref="R774" si="90">N774+O774*0.18</f>
        <v>32497.17</v>
      </c>
      <c r="S774" s="47"/>
    </row>
    <row r="775" spans="1:19" ht="9" customHeight="1" x14ac:dyDescent="0.2">
      <c r="A775" s="530"/>
      <c r="B775" s="530"/>
      <c r="C775" s="48" t="s">
        <v>4</v>
      </c>
      <c r="D775" s="49">
        <v>34</v>
      </c>
      <c r="E775" s="50">
        <f t="shared" si="50"/>
        <v>42849094</v>
      </c>
      <c r="F775" s="50">
        <f t="shared" si="50"/>
        <v>0</v>
      </c>
      <c r="G775" s="50">
        <f t="shared" si="50"/>
        <v>0</v>
      </c>
      <c r="H775" s="61">
        <f t="shared" si="50"/>
        <v>12361361</v>
      </c>
      <c r="I775" s="61">
        <f t="shared" si="50"/>
        <v>0</v>
      </c>
      <c r="J775" s="51">
        <f t="shared" si="50"/>
        <v>4600868</v>
      </c>
      <c r="K775" s="61">
        <f t="shared" si="50"/>
        <v>55210454</v>
      </c>
      <c r="L775" s="61">
        <f t="shared" si="50"/>
        <v>59811322</v>
      </c>
      <c r="M775" s="118"/>
      <c r="N775" s="120">
        <f t="shared" ref="N775:R775" si="91">N774*1936.27</f>
        <v>55210454</v>
      </c>
      <c r="O775" s="120">
        <f t="shared" si="91"/>
        <v>42849094</v>
      </c>
      <c r="P775" s="61">
        <f t="shared" si="0"/>
        <v>6347868</v>
      </c>
      <c r="Q775" s="120">
        <f t="shared" si="91"/>
        <v>67524163</v>
      </c>
      <c r="R775" s="120">
        <f t="shared" si="91"/>
        <v>62923295</v>
      </c>
      <c r="S775" s="47"/>
    </row>
    <row r="776" spans="1:19" ht="12.75" customHeight="1" x14ac:dyDescent="0.2">
      <c r="A776" s="530"/>
      <c r="B776" s="530"/>
      <c r="C776" s="53" t="s">
        <v>3</v>
      </c>
      <c r="D776" s="54">
        <v>35</v>
      </c>
      <c r="E776" s="44">
        <v>23539.61</v>
      </c>
      <c r="F776" s="44">
        <v>0</v>
      </c>
      <c r="G776" s="44"/>
      <c r="H776" s="44">
        <v>6384.11</v>
      </c>
      <c r="I776" s="44"/>
      <c r="J776" s="44">
        <f t="shared" ref="J776" si="92">K776/12</f>
        <v>2493.64</v>
      </c>
      <c r="K776" s="44">
        <f t="shared" ref="K776" si="93">SUM(E776:I776)</f>
        <v>29923.72</v>
      </c>
      <c r="L776" s="46">
        <f t="shared" ref="L776" si="94">SUM(E776:J776)</f>
        <v>32417.360000000001</v>
      </c>
      <c r="M776" s="117"/>
      <c r="N776" s="119">
        <f t="shared" ref="N776" si="95">K776</f>
        <v>29923.72</v>
      </c>
      <c r="O776" s="119">
        <f t="shared" ref="O776" si="96">E776+F776+G776+I776</f>
        <v>23539.61</v>
      </c>
      <c r="P776" s="119">
        <v>3278.4</v>
      </c>
      <c r="Q776" s="119">
        <f t="shared" ref="Q776" si="97">L776+(IF(P776&gt;O776*0.18,P776,O776*0.18))</f>
        <v>36654.49</v>
      </c>
      <c r="R776" s="119">
        <f t="shared" ref="R776" si="98">N776+O776*0.18</f>
        <v>34160.85</v>
      </c>
      <c r="S776" s="47"/>
    </row>
    <row r="777" spans="1:19" ht="9" customHeight="1" x14ac:dyDescent="0.2">
      <c r="A777" s="531"/>
      <c r="B777" s="531"/>
      <c r="C777" s="58" t="s">
        <v>4</v>
      </c>
      <c r="D777" s="59"/>
      <c r="E777" s="50">
        <f t="shared" si="50"/>
        <v>45579041</v>
      </c>
      <c r="F777" s="50">
        <f t="shared" si="50"/>
        <v>0</v>
      </c>
      <c r="G777" s="50">
        <f t="shared" si="50"/>
        <v>0</v>
      </c>
      <c r="H777" s="61">
        <f t="shared" si="50"/>
        <v>12361361</v>
      </c>
      <c r="I777" s="61">
        <f t="shared" si="50"/>
        <v>0</v>
      </c>
      <c r="J777" s="51">
        <f t="shared" si="50"/>
        <v>4828360</v>
      </c>
      <c r="K777" s="61">
        <f t="shared" si="50"/>
        <v>57940401</v>
      </c>
      <c r="L777" s="61">
        <f t="shared" si="50"/>
        <v>62768762</v>
      </c>
      <c r="M777" s="118"/>
      <c r="N777" s="120">
        <f t="shared" ref="N777:R777" si="99">N776*1936.27</f>
        <v>57940401</v>
      </c>
      <c r="O777" s="120">
        <f t="shared" si="99"/>
        <v>45579041</v>
      </c>
      <c r="P777" s="61">
        <f t="shared" si="0"/>
        <v>6347868</v>
      </c>
      <c r="Q777" s="120">
        <f t="shared" si="99"/>
        <v>70972989</v>
      </c>
      <c r="R777" s="120">
        <f t="shared" si="99"/>
        <v>66144629</v>
      </c>
      <c r="S777" s="47"/>
    </row>
    <row r="778" spans="1:19" ht="12.75" customHeight="1" x14ac:dyDescent="0.2">
      <c r="A778" s="492">
        <f>B766+1</f>
        <v>44197</v>
      </c>
      <c r="B778" s="492">
        <v>44561</v>
      </c>
      <c r="C778" s="42" t="s">
        <v>3</v>
      </c>
      <c r="D778" s="43">
        <v>0</v>
      </c>
      <c r="E778" s="44">
        <v>14513.09</v>
      </c>
      <c r="F778" s="44">
        <v>0</v>
      </c>
      <c r="G778" s="44"/>
      <c r="H778" s="44">
        <v>6384.11</v>
      </c>
      <c r="I778" s="44"/>
      <c r="J778" s="44">
        <f t="shared" ref="J778" si="100">K778/12</f>
        <v>1741.43</v>
      </c>
      <c r="K778" s="44">
        <f t="shared" ref="K778" si="101">SUM(E778:I778)</f>
        <v>20897.2</v>
      </c>
      <c r="L778" s="46">
        <f t="shared" ref="L778" si="102">SUM(E778:J778)</f>
        <v>22638.63</v>
      </c>
      <c r="M778" s="117"/>
      <c r="N778" s="119">
        <f t="shared" ref="N778" si="103">K778</f>
        <v>20897.2</v>
      </c>
      <c r="O778" s="119">
        <f t="shared" ref="O778" si="104">E778+F778+G778+I778</f>
        <v>14513.09</v>
      </c>
      <c r="P778" s="119">
        <v>2094</v>
      </c>
      <c r="Q778" s="119">
        <f t="shared" ref="Q778" si="105">L778+(IF(P778&gt;O778*0.18,P778,O778*0.18))</f>
        <v>25250.99</v>
      </c>
      <c r="R778" s="119">
        <f t="shared" ref="R778" si="106">N778+O778*0.18</f>
        <v>23509.56</v>
      </c>
      <c r="S778" s="47"/>
    </row>
    <row r="779" spans="1:19" ht="9" customHeight="1" x14ac:dyDescent="0.2">
      <c r="A779" s="493"/>
      <c r="B779" s="493"/>
      <c r="C779" s="48" t="s">
        <v>4</v>
      </c>
      <c r="D779" s="49">
        <v>8</v>
      </c>
      <c r="E779" s="50">
        <f t="shared" si="50"/>
        <v>28101261</v>
      </c>
      <c r="F779" s="50">
        <f t="shared" si="50"/>
        <v>0</v>
      </c>
      <c r="G779" s="50">
        <f t="shared" si="50"/>
        <v>0</v>
      </c>
      <c r="H779" s="61">
        <f t="shared" si="50"/>
        <v>12361361</v>
      </c>
      <c r="I779" s="61">
        <f t="shared" si="50"/>
        <v>0</v>
      </c>
      <c r="J779" s="51">
        <f t="shared" si="50"/>
        <v>3371879</v>
      </c>
      <c r="K779" s="61">
        <f t="shared" si="50"/>
        <v>40462621</v>
      </c>
      <c r="L779" s="61">
        <f t="shared" si="50"/>
        <v>43834500</v>
      </c>
      <c r="M779" s="118"/>
      <c r="N779" s="120">
        <f t="shared" ref="N779:R779" si="107">N778*1936.27</f>
        <v>40462621</v>
      </c>
      <c r="O779" s="120">
        <f t="shared" si="107"/>
        <v>28101261</v>
      </c>
      <c r="P779" s="61">
        <f t="shared" si="0"/>
        <v>4054549</v>
      </c>
      <c r="Q779" s="120">
        <f t="shared" si="107"/>
        <v>48892734</v>
      </c>
      <c r="R779" s="120">
        <f t="shared" si="107"/>
        <v>45520856</v>
      </c>
      <c r="S779" s="47"/>
    </row>
    <row r="780" spans="1:19" ht="12.75" customHeight="1" x14ac:dyDescent="0.2">
      <c r="A780" s="530">
        <f>A778</f>
        <v>44197</v>
      </c>
      <c r="B780" s="530">
        <f>B778</f>
        <v>44561</v>
      </c>
      <c r="C780" s="53" t="s">
        <v>3</v>
      </c>
      <c r="D780" s="54">
        <v>9</v>
      </c>
      <c r="E780" s="44">
        <v>16798.88</v>
      </c>
      <c r="F780" s="44">
        <v>0</v>
      </c>
      <c r="G780" s="44"/>
      <c r="H780" s="44">
        <v>6384.11</v>
      </c>
      <c r="I780" s="44"/>
      <c r="J780" s="44">
        <f t="shared" ref="J780" si="108">K780/12</f>
        <v>1931.92</v>
      </c>
      <c r="K780" s="44">
        <f t="shared" ref="K780" si="109">SUM(E780:I780)</f>
        <v>23182.99</v>
      </c>
      <c r="L780" s="46">
        <f t="shared" ref="L780" si="110">SUM(E780:J780)</f>
        <v>25114.91</v>
      </c>
      <c r="M780" s="117"/>
      <c r="N780" s="119">
        <f t="shared" ref="N780" si="111">K780</f>
        <v>23182.99</v>
      </c>
      <c r="O780" s="119">
        <f t="shared" ref="O780" si="112">E780+F780+G780+I780</f>
        <v>16798.88</v>
      </c>
      <c r="P780" s="119">
        <v>2094</v>
      </c>
      <c r="Q780" s="119">
        <f t="shared" ref="Q780" si="113">L780+(IF(P780&gt;O780*0.18,P780,O780*0.18))</f>
        <v>28138.71</v>
      </c>
      <c r="R780" s="119">
        <f t="shared" ref="R780" si="114">N780+O780*0.18</f>
        <v>26206.79</v>
      </c>
      <c r="S780" s="47"/>
    </row>
    <row r="781" spans="1:19" ht="9" customHeight="1" x14ac:dyDescent="0.2">
      <c r="A781" s="530"/>
      <c r="B781" s="530"/>
      <c r="C781" s="48" t="s">
        <v>4</v>
      </c>
      <c r="D781" s="49">
        <v>14</v>
      </c>
      <c r="E781" s="50">
        <f t="shared" si="50"/>
        <v>32527167</v>
      </c>
      <c r="F781" s="50">
        <f t="shared" si="50"/>
        <v>0</v>
      </c>
      <c r="G781" s="50">
        <f t="shared" si="50"/>
        <v>0</v>
      </c>
      <c r="H781" s="61">
        <f t="shared" si="50"/>
        <v>12361361</v>
      </c>
      <c r="I781" s="61">
        <f t="shared" si="50"/>
        <v>0</v>
      </c>
      <c r="J781" s="51">
        <f t="shared" si="50"/>
        <v>3740719</v>
      </c>
      <c r="K781" s="61">
        <f t="shared" si="50"/>
        <v>44888528</v>
      </c>
      <c r="L781" s="61">
        <f t="shared" si="50"/>
        <v>48629247</v>
      </c>
      <c r="M781" s="118"/>
      <c r="N781" s="120">
        <f t="shared" ref="N781:R781" si="115">N780*1936.27</f>
        <v>44888528</v>
      </c>
      <c r="O781" s="120">
        <f t="shared" si="115"/>
        <v>32527167</v>
      </c>
      <c r="P781" s="61">
        <f t="shared" si="0"/>
        <v>4054549</v>
      </c>
      <c r="Q781" s="120">
        <f t="shared" si="115"/>
        <v>54484140</v>
      </c>
      <c r="R781" s="120">
        <f t="shared" si="115"/>
        <v>50743421</v>
      </c>
      <c r="S781" s="47"/>
    </row>
    <row r="782" spans="1:19" ht="12.75" customHeight="1" x14ac:dyDescent="0.2">
      <c r="A782" s="530"/>
      <c r="B782" s="530"/>
      <c r="C782" s="53" t="s">
        <v>3</v>
      </c>
      <c r="D782" s="54">
        <v>15</v>
      </c>
      <c r="E782" s="44">
        <v>18820.88</v>
      </c>
      <c r="F782" s="44">
        <v>0</v>
      </c>
      <c r="G782" s="44"/>
      <c r="H782" s="44">
        <v>6384.11</v>
      </c>
      <c r="I782" s="44"/>
      <c r="J782" s="44">
        <f t="shared" ref="J782" si="116">K782/12</f>
        <v>2100.42</v>
      </c>
      <c r="K782" s="44">
        <f t="shared" ref="K782" si="117">SUM(E782:I782)</f>
        <v>25204.99</v>
      </c>
      <c r="L782" s="46">
        <f t="shared" ref="L782" si="118">SUM(E782:J782)</f>
        <v>27305.41</v>
      </c>
      <c r="M782" s="117"/>
      <c r="N782" s="119">
        <f t="shared" ref="N782" si="119">K782</f>
        <v>25204.99</v>
      </c>
      <c r="O782" s="119">
        <f t="shared" ref="O782" si="120">E782+F782+G782+I782</f>
        <v>18820.88</v>
      </c>
      <c r="P782" s="119">
        <v>2577.6</v>
      </c>
      <c r="Q782" s="119">
        <f t="shared" ref="Q782" si="121">L782+(IF(P782&gt;O782*0.18,P782,O782*0.18))</f>
        <v>30693.17</v>
      </c>
      <c r="R782" s="119">
        <f t="shared" ref="R782" si="122">N782+O782*0.18</f>
        <v>28592.75</v>
      </c>
      <c r="S782" s="47"/>
    </row>
    <row r="783" spans="1:19" ht="9" customHeight="1" x14ac:dyDescent="0.2">
      <c r="A783" s="530"/>
      <c r="B783" s="530"/>
      <c r="C783" s="48" t="s">
        <v>4</v>
      </c>
      <c r="D783" s="49">
        <v>20</v>
      </c>
      <c r="E783" s="50">
        <f t="shared" si="50"/>
        <v>36442305</v>
      </c>
      <c r="F783" s="50">
        <f t="shared" si="50"/>
        <v>0</v>
      </c>
      <c r="G783" s="50">
        <f t="shared" si="50"/>
        <v>0</v>
      </c>
      <c r="H783" s="61">
        <f t="shared" si="50"/>
        <v>12361361</v>
      </c>
      <c r="I783" s="61">
        <f t="shared" si="50"/>
        <v>0</v>
      </c>
      <c r="J783" s="51">
        <f t="shared" si="50"/>
        <v>4066980</v>
      </c>
      <c r="K783" s="61">
        <f t="shared" si="50"/>
        <v>48803666</v>
      </c>
      <c r="L783" s="61">
        <f t="shared" si="50"/>
        <v>52870646</v>
      </c>
      <c r="M783" s="118"/>
      <c r="N783" s="120">
        <f t="shared" ref="N783:R783" si="123">N782*1936.27</f>
        <v>48803666</v>
      </c>
      <c r="O783" s="120">
        <f t="shared" si="123"/>
        <v>36442305</v>
      </c>
      <c r="P783" s="61">
        <f t="shared" si="0"/>
        <v>4990930</v>
      </c>
      <c r="Q783" s="120">
        <f t="shared" si="123"/>
        <v>59430264</v>
      </c>
      <c r="R783" s="120">
        <f t="shared" si="123"/>
        <v>55363284</v>
      </c>
      <c r="S783" s="47"/>
    </row>
    <row r="784" spans="1:19" ht="12.75" customHeight="1" x14ac:dyDescent="0.2">
      <c r="A784" s="530"/>
      <c r="B784" s="530"/>
      <c r="C784" s="53" t="s">
        <v>3</v>
      </c>
      <c r="D784" s="54">
        <v>21</v>
      </c>
      <c r="E784" s="44">
        <v>20787.48</v>
      </c>
      <c r="F784" s="44">
        <v>0</v>
      </c>
      <c r="G784" s="44"/>
      <c r="H784" s="44">
        <v>6384.11</v>
      </c>
      <c r="I784" s="44"/>
      <c r="J784" s="44">
        <f t="shared" ref="J784" si="124">K784/12</f>
        <v>2264.3000000000002</v>
      </c>
      <c r="K784" s="44">
        <f t="shared" ref="K784" si="125">SUM(E784:I784)</f>
        <v>27171.59</v>
      </c>
      <c r="L784" s="46">
        <f t="shared" ref="L784" si="126">SUM(E784:J784)</f>
        <v>29435.89</v>
      </c>
      <c r="M784" s="117"/>
      <c r="N784" s="119">
        <f t="shared" ref="N784" si="127">K784</f>
        <v>27171.59</v>
      </c>
      <c r="O784" s="119">
        <f t="shared" ref="O784" si="128">E784+F784+G784+I784</f>
        <v>20787.48</v>
      </c>
      <c r="P784" s="119">
        <v>2577.6</v>
      </c>
      <c r="Q784" s="119">
        <f t="shared" ref="Q784" si="129">L784+(IF(P784&gt;O784*0.18,P784,O784*0.18))</f>
        <v>33177.64</v>
      </c>
      <c r="R784" s="119">
        <f t="shared" ref="R784" si="130">N784+O784*0.18</f>
        <v>30913.34</v>
      </c>
      <c r="S784" s="47"/>
    </row>
    <row r="785" spans="1:19" ht="9" customHeight="1" x14ac:dyDescent="0.2">
      <c r="A785" s="530"/>
      <c r="B785" s="530"/>
      <c r="C785" s="48" t="s">
        <v>4</v>
      </c>
      <c r="D785" s="49">
        <v>27</v>
      </c>
      <c r="E785" s="50">
        <f t="shared" si="50"/>
        <v>40250174</v>
      </c>
      <c r="F785" s="50">
        <f t="shared" si="50"/>
        <v>0</v>
      </c>
      <c r="G785" s="50">
        <f t="shared" si="50"/>
        <v>0</v>
      </c>
      <c r="H785" s="61">
        <f t="shared" si="50"/>
        <v>12361361</v>
      </c>
      <c r="I785" s="61">
        <f t="shared" si="50"/>
        <v>0</v>
      </c>
      <c r="J785" s="51">
        <f t="shared" si="50"/>
        <v>4384296</v>
      </c>
      <c r="K785" s="61">
        <f t="shared" si="50"/>
        <v>52611535</v>
      </c>
      <c r="L785" s="61">
        <f t="shared" si="50"/>
        <v>56995831</v>
      </c>
      <c r="M785" s="118"/>
      <c r="N785" s="120">
        <f t="shared" ref="N785:R785" si="131">N784*1936.27</f>
        <v>52611535</v>
      </c>
      <c r="O785" s="120">
        <f t="shared" si="131"/>
        <v>40250174</v>
      </c>
      <c r="P785" s="61">
        <f t="shared" si="0"/>
        <v>4990930</v>
      </c>
      <c r="Q785" s="120">
        <f t="shared" si="131"/>
        <v>64240869</v>
      </c>
      <c r="R785" s="120">
        <f t="shared" si="131"/>
        <v>59856573</v>
      </c>
      <c r="S785" s="47"/>
    </row>
    <row r="786" spans="1:19" ht="12.75" customHeight="1" x14ac:dyDescent="0.2">
      <c r="A786" s="530"/>
      <c r="B786" s="530"/>
      <c r="C786" s="53" t="s">
        <v>3</v>
      </c>
      <c r="D786" s="54">
        <v>28</v>
      </c>
      <c r="E786" s="44">
        <v>22717.71</v>
      </c>
      <c r="F786" s="44">
        <v>0</v>
      </c>
      <c r="G786" s="44"/>
      <c r="H786" s="44">
        <v>6384.11</v>
      </c>
      <c r="I786" s="44"/>
      <c r="J786" s="44">
        <f t="shared" ref="J786" si="132">K786/12</f>
        <v>2425.15</v>
      </c>
      <c r="K786" s="44">
        <f t="shared" ref="K786" si="133">SUM(E786:I786)</f>
        <v>29101.82</v>
      </c>
      <c r="L786" s="46">
        <f t="shared" ref="L786" si="134">SUM(E786:J786)</f>
        <v>31526.97</v>
      </c>
      <c r="M786" s="117"/>
      <c r="N786" s="119">
        <f t="shared" ref="N786" si="135">K786</f>
        <v>29101.82</v>
      </c>
      <c r="O786" s="119">
        <f t="shared" ref="O786" si="136">E786+F786+G786+I786</f>
        <v>22717.71</v>
      </c>
      <c r="P786" s="119">
        <v>3278.4</v>
      </c>
      <c r="Q786" s="119">
        <f t="shared" ref="Q786" si="137">L786+(IF(P786&gt;O786*0.18,P786,O786*0.18))</f>
        <v>35616.160000000003</v>
      </c>
      <c r="R786" s="119">
        <f t="shared" ref="R786" si="138">N786+O786*0.18</f>
        <v>33191.01</v>
      </c>
      <c r="S786" s="47"/>
    </row>
    <row r="787" spans="1:19" ht="9" customHeight="1" x14ac:dyDescent="0.2">
      <c r="A787" s="530"/>
      <c r="B787" s="530"/>
      <c r="C787" s="48" t="s">
        <v>4</v>
      </c>
      <c r="D787" s="49">
        <v>34</v>
      </c>
      <c r="E787" s="50">
        <f t="shared" si="50"/>
        <v>43987620</v>
      </c>
      <c r="F787" s="50">
        <f t="shared" si="50"/>
        <v>0</v>
      </c>
      <c r="G787" s="50">
        <f t="shared" si="50"/>
        <v>0</v>
      </c>
      <c r="H787" s="61">
        <f t="shared" si="50"/>
        <v>12361361</v>
      </c>
      <c r="I787" s="61">
        <f t="shared" si="50"/>
        <v>0</v>
      </c>
      <c r="J787" s="51">
        <f t="shared" si="50"/>
        <v>4695745</v>
      </c>
      <c r="K787" s="61">
        <f t="shared" si="50"/>
        <v>56348981</v>
      </c>
      <c r="L787" s="61">
        <f t="shared" si="50"/>
        <v>61044726</v>
      </c>
      <c r="M787" s="118"/>
      <c r="N787" s="120">
        <f t="shared" ref="N787:R787" si="139">N786*1936.27</f>
        <v>56348981</v>
      </c>
      <c r="O787" s="120">
        <f t="shared" si="139"/>
        <v>43987620</v>
      </c>
      <c r="P787" s="61">
        <f t="shared" si="0"/>
        <v>6347868</v>
      </c>
      <c r="Q787" s="120">
        <f t="shared" si="139"/>
        <v>68962502</v>
      </c>
      <c r="R787" s="120">
        <f t="shared" si="139"/>
        <v>64266757</v>
      </c>
      <c r="S787" s="47"/>
    </row>
    <row r="788" spans="1:19" ht="12.75" customHeight="1" x14ac:dyDescent="0.2">
      <c r="A788" s="530"/>
      <c r="B788" s="530"/>
      <c r="C788" s="53" t="s">
        <v>3</v>
      </c>
      <c r="D788" s="54">
        <v>35</v>
      </c>
      <c r="E788" s="44">
        <v>24152.81</v>
      </c>
      <c r="F788" s="44">
        <v>0</v>
      </c>
      <c r="G788" s="44"/>
      <c r="H788" s="44">
        <v>6384.11</v>
      </c>
      <c r="I788" s="44"/>
      <c r="J788" s="44">
        <f t="shared" ref="J788" si="140">K788/12</f>
        <v>2544.7399999999998</v>
      </c>
      <c r="K788" s="44">
        <f t="shared" ref="K788" si="141">SUM(E788:I788)</f>
        <v>30536.92</v>
      </c>
      <c r="L788" s="46">
        <f t="shared" ref="L788" si="142">SUM(E788:J788)</f>
        <v>33081.660000000003</v>
      </c>
      <c r="M788" s="117"/>
      <c r="N788" s="119">
        <f t="shared" ref="N788" si="143">K788</f>
        <v>30536.92</v>
      </c>
      <c r="O788" s="119">
        <f t="shared" ref="O788" si="144">E788+F788+G788+I788</f>
        <v>24152.81</v>
      </c>
      <c r="P788" s="119">
        <v>3278.4</v>
      </c>
      <c r="Q788" s="119">
        <f t="shared" ref="Q788" si="145">L788+(IF(P788&gt;O788*0.18,P788,O788*0.18))</f>
        <v>37429.17</v>
      </c>
      <c r="R788" s="119">
        <f t="shared" ref="R788" si="146">N788+O788*0.18</f>
        <v>34884.43</v>
      </c>
      <c r="S788" s="47"/>
    </row>
    <row r="789" spans="1:19" ht="9" customHeight="1" x14ac:dyDescent="0.2">
      <c r="A789" s="531"/>
      <c r="B789" s="531"/>
      <c r="C789" s="58" t="s">
        <v>4</v>
      </c>
      <c r="D789" s="59"/>
      <c r="E789" s="50">
        <f t="shared" si="50"/>
        <v>46766361</v>
      </c>
      <c r="F789" s="50">
        <f t="shared" ref="F789:L789" si="147">F788*1936.27</f>
        <v>0</v>
      </c>
      <c r="G789" s="50">
        <f t="shared" si="147"/>
        <v>0</v>
      </c>
      <c r="H789" s="61">
        <f t="shared" si="147"/>
        <v>12361361</v>
      </c>
      <c r="I789" s="61">
        <f t="shared" si="147"/>
        <v>0</v>
      </c>
      <c r="J789" s="51">
        <f t="shared" si="147"/>
        <v>4927304</v>
      </c>
      <c r="K789" s="61">
        <f t="shared" si="147"/>
        <v>59127722</v>
      </c>
      <c r="L789" s="61">
        <f t="shared" si="147"/>
        <v>64055026</v>
      </c>
      <c r="M789" s="118"/>
      <c r="N789" s="120">
        <f t="shared" ref="N789:R789" si="148">N788*1936.27</f>
        <v>59127722</v>
      </c>
      <c r="O789" s="120">
        <f t="shared" si="148"/>
        <v>46766361</v>
      </c>
      <c r="P789" s="61">
        <f t="shared" si="0"/>
        <v>6347868</v>
      </c>
      <c r="Q789" s="120">
        <f t="shared" si="148"/>
        <v>72472979</v>
      </c>
      <c r="R789" s="120">
        <f t="shared" si="148"/>
        <v>67545675</v>
      </c>
      <c r="S789" s="47"/>
    </row>
    <row r="790" spans="1:19" ht="12.75" customHeight="1" x14ac:dyDescent="0.2">
      <c r="A790" s="492">
        <f>B778+1</f>
        <v>44562</v>
      </c>
      <c r="B790" s="492">
        <v>44651</v>
      </c>
      <c r="C790" s="42" t="s">
        <v>3</v>
      </c>
      <c r="D790" s="43">
        <v>0</v>
      </c>
      <c r="E790" s="44">
        <f>E778</f>
        <v>14513.09</v>
      </c>
      <c r="F790" s="44">
        <v>0</v>
      </c>
      <c r="G790" s="44"/>
      <c r="H790" s="44">
        <v>6384.11</v>
      </c>
      <c r="I790" s="44"/>
      <c r="J790" s="44">
        <f t="shared" ref="J790" si="149">K790/12</f>
        <v>1741.43</v>
      </c>
      <c r="K790" s="44">
        <f t="shared" ref="K790" si="150">SUM(E790:I790)</f>
        <v>20897.2</v>
      </c>
      <c r="L790" s="46">
        <f t="shared" ref="L790" si="151">SUM(E790:J790)</f>
        <v>22638.63</v>
      </c>
      <c r="M790" s="117"/>
      <c r="N790" s="119">
        <f t="shared" ref="N790" si="152">K790</f>
        <v>20897.2</v>
      </c>
      <c r="O790" s="119">
        <f t="shared" ref="O790" si="153">E790+F790+G790+I790</f>
        <v>14513.09</v>
      </c>
      <c r="P790" s="119">
        <f>K832</f>
        <v>2214</v>
      </c>
      <c r="Q790" s="119">
        <f t="shared" ref="Q790" si="154">L790+(IF(P790&gt;O790*0.18,P790,O790*0.18))</f>
        <v>25250.99</v>
      </c>
      <c r="R790" s="119">
        <f t="shared" ref="R790" si="155">N790+O790*0.18</f>
        <v>23509.56</v>
      </c>
      <c r="S790" s="47"/>
    </row>
    <row r="791" spans="1:19" ht="9" customHeight="1" x14ac:dyDescent="0.2">
      <c r="A791" s="493"/>
      <c r="B791" s="493"/>
      <c r="C791" s="48" t="s">
        <v>4</v>
      </c>
      <c r="D791" s="49">
        <v>8</v>
      </c>
      <c r="E791" s="50">
        <f t="shared" ref="E791:E825" si="156">E790*1936.27</f>
        <v>28101261</v>
      </c>
      <c r="F791" s="50">
        <f t="shared" ref="F791:L791" si="157">F790*1936.27</f>
        <v>0</v>
      </c>
      <c r="G791" s="50">
        <f t="shared" si="157"/>
        <v>0</v>
      </c>
      <c r="H791" s="61">
        <f t="shared" si="157"/>
        <v>12361361</v>
      </c>
      <c r="I791" s="61">
        <f t="shared" si="157"/>
        <v>0</v>
      </c>
      <c r="J791" s="51">
        <f t="shared" si="157"/>
        <v>3371879</v>
      </c>
      <c r="K791" s="61">
        <f t="shared" si="157"/>
        <v>40462621</v>
      </c>
      <c r="L791" s="61">
        <f t="shared" si="157"/>
        <v>43834500</v>
      </c>
      <c r="M791" s="118"/>
      <c r="N791" s="120">
        <f t="shared" ref="N791:R791" si="158">N790*1936.27</f>
        <v>40462621</v>
      </c>
      <c r="O791" s="120">
        <f t="shared" si="158"/>
        <v>28101261</v>
      </c>
      <c r="P791" s="61">
        <f t="shared" si="158"/>
        <v>4286902</v>
      </c>
      <c r="Q791" s="120">
        <f t="shared" si="158"/>
        <v>48892734</v>
      </c>
      <c r="R791" s="120">
        <f t="shared" si="158"/>
        <v>45520856</v>
      </c>
      <c r="S791" s="47"/>
    </row>
    <row r="792" spans="1:19" ht="12.75" customHeight="1" x14ac:dyDescent="0.2">
      <c r="A792" s="530">
        <f>A790</f>
        <v>44562</v>
      </c>
      <c r="B792" s="530">
        <f>B790</f>
        <v>44651</v>
      </c>
      <c r="C792" s="53" t="s">
        <v>3</v>
      </c>
      <c r="D792" s="54">
        <v>9</v>
      </c>
      <c r="E792" s="44">
        <f t="shared" ref="E792" si="159">E780</f>
        <v>16798.88</v>
      </c>
      <c r="F792" s="44">
        <v>0</v>
      </c>
      <c r="G792" s="44"/>
      <c r="H792" s="44">
        <v>6384.11</v>
      </c>
      <c r="I792" s="44"/>
      <c r="J792" s="44">
        <f t="shared" ref="J792" si="160">K792/12</f>
        <v>1931.92</v>
      </c>
      <c r="K792" s="44">
        <f t="shared" ref="K792" si="161">SUM(E792:I792)</f>
        <v>23182.99</v>
      </c>
      <c r="L792" s="46">
        <f t="shared" ref="L792" si="162">SUM(E792:J792)</f>
        <v>25114.91</v>
      </c>
      <c r="M792" s="117"/>
      <c r="N792" s="119">
        <f t="shared" ref="N792" si="163">K792</f>
        <v>23182.99</v>
      </c>
      <c r="O792" s="119">
        <f t="shared" ref="O792" si="164">E792+F792+G792+I792</f>
        <v>16798.88</v>
      </c>
      <c r="P792" s="119">
        <f>P790</f>
        <v>2214</v>
      </c>
      <c r="Q792" s="119">
        <f t="shared" ref="Q792" si="165">L792+(IF(P792&gt;O792*0.18,P792,O792*0.18))</f>
        <v>28138.71</v>
      </c>
      <c r="R792" s="119">
        <f t="shared" ref="R792" si="166">N792+O792*0.18</f>
        <v>26206.79</v>
      </c>
      <c r="S792" s="47"/>
    </row>
    <row r="793" spans="1:19" ht="9" customHeight="1" x14ac:dyDescent="0.2">
      <c r="A793" s="530"/>
      <c r="B793" s="530"/>
      <c r="C793" s="48" t="s">
        <v>4</v>
      </c>
      <c r="D793" s="49">
        <v>14</v>
      </c>
      <c r="E793" s="50">
        <f t="shared" si="156"/>
        <v>32527167</v>
      </c>
      <c r="F793" s="50">
        <f t="shared" ref="F793:L793" si="167">F792*1936.27</f>
        <v>0</v>
      </c>
      <c r="G793" s="50">
        <f t="shared" si="167"/>
        <v>0</v>
      </c>
      <c r="H793" s="61">
        <f t="shared" si="167"/>
        <v>12361361</v>
      </c>
      <c r="I793" s="61">
        <f t="shared" si="167"/>
        <v>0</v>
      </c>
      <c r="J793" s="51">
        <f t="shared" si="167"/>
        <v>3740719</v>
      </c>
      <c r="K793" s="61">
        <f t="shared" si="167"/>
        <v>44888528</v>
      </c>
      <c r="L793" s="61">
        <f t="shared" si="167"/>
        <v>48629247</v>
      </c>
      <c r="M793" s="118"/>
      <c r="N793" s="120">
        <f t="shared" ref="N793:R793" si="168">N792*1936.27</f>
        <v>44888528</v>
      </c>
      <c r="O793" s="120">
        <f t="shared" si="168"/>
        <v>32527167</v>
      </c>
      <c r="P793" s="61">
        <f t="shared" si="168"/>
        <v>4286902</v>
      </c>
      <c r="Q793" s="120">
        <f t="shared" si="168"/>
        <v>54484140</v>
      </c>
      <c r="R793" s="120">
        <f t="shared" si="168"/>
        <v>50743421</v>
      </c>
      <c r="S793" s="47"/>
    </row>
    <row r="794" spans="1:19" ht="12.75" customHeight="1" x14ac:dyDescent="0.2">
      <c r="A794" s="530"/>
      <c r="B794" s="530"/>
      <c r="C794" s="53" t="s">
        <v>3</v>
      </c>
      <c r="D794" s="54">
        <v>15</v>
      </c>
      <c r="E794" s="44">
        <f t="shared" ref="E794" si="169">E782</f>
        <v>18820.88</v>
      </c>
      <c r="F794" s="44">
        <v>0</v>
      </c>
      <c r="G794" s="44"/>
      <c r="H794" s="44">
        <v>6384.11</v>
      </c>
      <c r="I794" s="44"/>
      <c r="J794" s="44">
        <f t="shared" ref="J794" si="170">K794/12</f>
        <v>2100.42</v>
      </c>
      <c r="K794" s="44">
        <f t="shared" ref="K794" si="171">SUM(E794:I794)</f>
        <v>25204.99</v>
      </c>
      <c r="L794" s="46">
        <f t="shared" ref="L794" si="172">SUM(E794:J794)</f>
        <v>27305.41</v>
      </c>
      <c r="M794" s="117"/>
      <c r="N794" s="119">
        <f t="shared" ref="N794" si="173">K794</f>
        <v>25204.99</v>
      </c>
      <c r="O794" s="119">
        <f t="shared" ref="O794" si="174">E794+F794+G794+I794</f>
        <v>18820.88</v>
      </c>
      <c r="P794" s="119">
        <f>K834</f>
        <v>2721.6</v>
      </c>
      <c r="Q794" s="119">
        <f t="shared" ref="Q794" si="175">L794+(IF(P794&gt;O794*0.18,P794,O794*0.18))</f>
        <v>30693.17</v>
      </c>
      <c r="R794" s="119">
        <f t="shared" ref="R794" si="176">N794+O794*0.18</f>
        <v>28592.75</v>
      </c>
      <c r="S794" s="47"/>
    </row>
    <row r="795" spans="1:19" ht="9" customHeight="1" x14ac:dyDescent="0.2">
      <c r="A795" s="530"/>
      <c r="B795" s="530"/>
      <c r="C795" s="48" t="s">
        <v>4</v>
      </c>
      <c r="D795" s="49">
        <v>20</v>
      </c>
      <c r="E795" s="50">
        <f t="shared" si="156"/>
        <v>36442305</v>
      </c>
      <c r="F795" s="50">
        <f t="shared" ref="F795:L795" si="177">F794*1936.27</f>
        <v>0</v>
      </c>
      <c r="G795" s="50">
        <f t="shared" si="177"/>
        <v>0</v>
      </c>
      <c r="H795" s="61">
        <f t="shared" si="177"/>
        <v>12361361</v>
      </c>
      <c r="I795" s="61">
        <f t="shared" si="177"/>
        <v>0</v>
      </c>
      <c r="J795" s="51">
        <f t="shared" si="177"/>
        <v>4066980</v>
      </c>
      <c r="K795" s="61">
        <f t="shared" si="177"/>
        <v>48803666</v>
      </c>
      <c r="L795" s="61">
        <f t="shared" si="177"/>
        <v>52870646</v>
      </c>
      <c r="M795" s="118"/>
      <c r="N795" s="120">
        <f t="shared" ref="N795:R795" si="178">N794*1936.27</f>
        <v>48803666</v>
      </c>
      <c r="O795" s="120">
        <f t="shared" si="178"/>
        <v>36442305</v>
      </c>
      <c r="P795" s="61">
        <f t="shared" si="178"/>
        <v>5269752</v>
      </c>
      <c r="Q795" s="120">
        <f t="shared" si="178"/>
        <v>59430264</v>
      </c>
      <c r="R795" s="120">
        <f t="shared" si="178"/>
        <v>55363284</v>
      </c>
      <c r="S795" s="47"/>
    </row>
    <row r="796" spans="1:19" ht="12.75" customHeight="1" x14ac:dyDescent="0.2">
      <c r="A796" s="530"/>
      <c r="B796" s="530"/>
      <c r="C796" s="53" t="s">
        <v>3</v>
      </c>
      <c r="D796" s="54">
        <v>21</v>
      </c>
      <c r="E796" s="44">
        <f t="shared" ref="E796" si="179">E784</f>
        <v>20787.48</v>
      </c>
      <c r="F796" s="44">
        <v>0</v>
      </c>
      <c r="G796" s="44"/>
      <c r="H796" s="44">
        <v>6384.11</v>
      </c>
      <c r="I796" s="44"/>
      <c r="J796" s="44">
        <f t="shared" ref="J796" si="180">K796/12</f>
        <v>2264.3000000000002</v>
      </c>
      <c r="K796" s="44">
        <f t="shared" ref="K796" si="181">SUM(E796:I796)</f>
        <v>27171.59</v>
      </c>
      <c r="L796" s="46">
        <f t="shared" ref="L796" si="182">SUM(E796:J796)</f>
        <v>29435.89</v>
      </c>
      <c r="M796" s="117"/>
      <c r="N796" s="119">
        <f t="shared" ref="N796" si="183">K796</f>
        <v>27171.59</v>
      </c>
      <c r="O796" s="119">
        <f t="shared" ref="O796" si="184">E796+F796+G796+I796</f>
        <v>20787.48</v>
      </c>
      <c r="P796" s="119">
        <f>P794</f>
        <v>2721.6</v>
      </c>
      <c r="Q796" s="119">
        <f t="shared" ref="Q796" si="185">L796+(IF(P796&gt;O796*0.18,P796,O796*0.18))</f>
        <v>33177.64</v>
      </c>
      <c r="R796" s="119">
        <f t="shared" ref="R796" si="186">N796+O796*0.18</f>
        <v>30913.34</v>
      </c>
      <c r="S796" s="47"/>
    </row>
    <row r="797" spans="1:19" ht="9" customHeight="1" x14ac:dyDescent="0.2">
      <c r="A797" s="530"/>
      <c r="B797" s="530"/>
      <c r="C797" s="48" t="s">
        <v>4</v>
      </c>
      <c r="D797" s="49">
        <v>27</v>
      </c>
      <c r="E797" s="50">
        <f t="shared" si="156"/>
        <v>40250174</v>
      </c>
      <c r="F797" s="50">
        <f t="shared" ref="F797:L797" si="187">F796*1936.27</f>
        <v>0</v>
      </c>
      <c r="G797" s="50">
        <f t="shared" si="187"/>
        <v>0</v>
      </c>
      <c r="H797" s="61">
        <f t="shared" si="187"/>
        <v>12361361</v>
      </c>
      <c r="I797" s="61">
        <f t="shared" si="187"/>
        <v>0</v>
      </c>
      <c r="J797" s="51">
        <f t="shared" si="187"/>
        <v>4384296</v>
      </c>
      <c r="K797" s="61">
        <f t="shared" si="187"/>
        <v>52611535</v>
      </c>
      <c r="L797" s="61">
        <f t="shared" si="187"/>
        <v>56995831</v>
      </c>
      <c r="M797" s="118"/>
      <c r="N797" s="120">
        <f t="shared" ref="N797:R797" si="188">N796*1936.27</f>
        <v>52611535</v>
      </c>
      <c r="O797" s="120">
        <f t="shared" si="188"/>
        <v>40250174</v>
      </c>
      <c r="P797" s="61">
        <f t="shared" si="188"/>
        <v>5269752</v>
      </c>
      <c r="Q797" s="120">
        <f t="shared" si="188"/>
        <v>64240869</v>
      </c>
      <c r="R797" s="120">
        <f t="shared" si="188"/>
        <v>59856573</v>
      </c>
      <c r="S797" s="47"/>
    </row>
    <row r="798" spans="1:19" ht="12.75" customHeight="1" x14ac:dyDescent="0.2">
      <c r="A798" s="530"/>
      <c r="B798" s="530"/>
      <c r="C798" s="53" t="s">
        <v>3</v>
      </c>
      <c r="D798" s="54">
        <v>28</v>
      </c>
      <c r="E798" s="44">
        <f t="shared" ref="E798" si="189">E786</f>
        <v>22717.71</v>
      </c>
      <c r="F798" s="44">
        <v>0</v>
      </c>
      <c r="G798" s="44"/>
      <c r="H798" s="44">
        <v>6384.11</v>
      </c>
      <c r="I798" s="44"/>
      <c r="J798" s="44">
        <f t="shared" ref="J798" si="190">K798/12</f>
        <v>2425.15</v>
      </c>
      <c r="K798" s="44">
        <f t="shared" ref="K798" si="191">SUM(E798:I798)</f>
        <v>29101.82</v>
      </c>
      <c r="L798" s="46">
        <f t="shared" ref="L798" si="192">SUM(E798:J798)</f>
        <v>31526.97</v>
      </c>
      <c r="M798" s="117"/>
      <c r="N798" s="119">
        <f t="shared" ref="N798" si="193">K798</f>
        <v>29101.82</v>
      </c>
      <c r="O798" s="119">
        <f t="shared" ref="O798" si="194">E798+F798+G798+I798</f>
        <v>22717.71</v>
      </c>
      <c r="P798" s="119">
        <f>K836</f>
        <v>3458.4</v>
      </c>
      <c r="Q798" s="119">
        <f t="shared" ref="Q798" si="195">L798+(IF(P798&gt;O798*0.18,P798,O798*0.18))</f>
        <v>35616.160000000003</v>
      </c>
      <c r="R798" s="119">
        <f t="shared" ref="R798" si="196">N798+O798*0.18</f>
        <v>33191.01</v>
      </c>
      <c r="S798" s="47"/>
    </row>
    <row r="799" spans="1:19" ht="9" customHeight="1" x14ac:dyDescent="0.2">
      <c r="A799" s="530"/>
      <c r="B799" s="530"/>
      <c r="C799" s="48" t="s">
        <v>4</v>
      </c>
      <c r="D799" s="49">
        <v>34</v>
      </c>
      <c r="E799" s="50">
        <f t="shared" si="156"/>
        <v>43987620</v>
      </c>
      <c r="F799" s="50">
        <f t="shared" ref="F799:L799" si="197">F798*1936.27</f>
        <v>0</v>
      </c>
      <c r="G799" s="50">
        <f t="shared" si="197"/>
        <v>0</v>
      </c>
      <c r="H799" s="61">
        <f t="shared" si="197"/>
        <v>12361361</v>
      </c>
      <c r="I799" s="61">
        <f t="shared" si="197"/>
        <v>0</v>
      </c>
      <c r="J799" s="51">
        <f t="shared" si="197"/>
        <v>4695745</v>
      </c>
      <c r="K799" s="61">
        <f t="shared" si="197"/>
        <v>56348981</v>
      </c>
      <c r="L799" s="61">
        <f t="shared" si="197"/>
        <v>61044726</v>
      </c>
      <c r="M799" s="118"/>
      <c r="N799" s="120">
        <f t="shared" ref="N799:R799" si="198">N798*1936.27</f>
        <v>56348981</v>
      </c>
      <c r="O799" s="120">
        <f t="shared" si="198"/>
        <v>43987620</v>
      </c>
      <c r="P799" s="61">
        <f t="shared" si="198"/>
        <v>6696396</v>
      </c>
      <c r="Q799" s="120">
        <f t="shared" si="198"/>
        <v>68962502</v>
      </c>
      <c r="R799" s="120">
        <f t="shared" si="198"/>
        <v>64266757</v>
      </c>
      <c r="S799" s="47"/>
    </row>
    <row r="800" spans="1:19" ht="12.75" customHeight="1" x14ac:dyDescent="0.2">
      <c r="A800" s="530"/>
      <c r="B800" s="530"/>
      <c r="C800" s="53" t="s">
        <v>3</v>
      </c>
      <c r="D800" s="54">
        <v>35</v>
      </c>
      <c r="E800" s="44">
        <f t="shared" ref="E800" si="199">E788</f>
        <v>24152.81</v>
      </c>
      <c r="F800" s="44">
        <v>0</v>
      </c>
      <c r="G800" s="44"/>
      <c r="H800" s="44">
        <v>6384.11</v>
      </c>
      <c r="I800" s="44"/>
      <c r="J800" s="44">
        <f t="shared" ref="J800" si="200">K800/12</f>
        <v>2544.7399999999998</v>
      </c>
      <c r="K800" s="44">
        <f t="shared" ref="K800" si="201">SUM(E800:I800)</f>
        <v>30536.92</v>
      </c>
      <c r="L800" s="46">
        <f t="shared" ref="L800" si="202">SUM(E800:J800)</f>
        <v>33081.660000000003</v>
      </c>
      <c r="M800" s="117"/>
      <c r="N800" s="119">
        <f t="shared" ref="N800" si="203">K800</f>
        <v>30536.92</v>
      </c>
      <c r="O800" s="119">
        <f t="shared" ref="O800" si="204">E800+F800+G800+I800</f>
        <v>24152.81</v>
      </c>
      <c r="P800" s="119">
        <f>P798</f>
        <v>3458.4</v>
      </c>
      <c r="Q800" s="119">
        <f t="shared" ref="Q800" si="205">L800+(IF(P800&gt;O800*0.18,P800,O800*0.18))</f>
        <v>37429.17</v>
      </c>
      <c r="R800" s="119">
        <f t="shared" ref="R800" si="206">N800+O800*0.18</f>
        <v>34884.43</v>
      </c>
      <c r="S800" s="47"/>
    </row>
    <row r="801" spans="1:20" ht="9" customHeight="1" x14ac:dyDescent="0.2">
      <c r="A801" s="531"/>
      <c r="B801" s="531"/>
      <c r="C801" s="58" t="s">
        <v>4</v>
      </c>
      <c r="D801" s="59"/>
      <c r="E801" s="50">
        <f t="shared" si="156"/>
        <v>46766361</v>
      </c>
      <c r="F801" s="50">
        <f t="shared" ref="F801:L801" si="207">F800*1936.27</f>
        <v>0</v>
      </c>
      <c r="G801" s="50">
        <f t="shared" si="207"/>
        <v>0</v>
      </c>
      <c r="H801" s="61">
        <f t="shared" si="207"/>
        <v>12361361</v>
      </c>
      <c r="I801" s="61">
        <f t="shared" si="207"/>
        <v>0</v>
      </c>
      <c r="J801" s="51">
        <f t="shared" si="207"/>
        <v>4927304</v>
      </c>
      <c r="K801" s="61">
        <f t="shared" si="207"/>
        <v>59127722</v>
      </c>
      <c r="L801" s="61">
        <f t="shared" si="207"/>
        <v>64055026</v>
      </c>
      <c r="M801" s="118"/>
      <c r="N801" s="120">
        <f t="shared" ref="N801:R801" si="208">N800*1936.27</f>
        <v>59127722</v>
      </c>
      <c r="O801" s="120">
        <f t="shared" si="208"/>
        <v>46766361</v>
      </c>
      <c r="P801" s="61">
        <f t="shared" si="208"/>
        <v>6696396</v>
      </c>
      <c r="Q801" s="120">
        <f t="shared" si="208"/>
        <v>72472979</v>
      </c>
      <c r="R801" s="120">
        <f t="shared" si="208"/>
        <v>67545675</v>
      </c>
      <c r="S801" s="47"/>
    </row>
    <row r="802" spans="1:20" ht="12.75" customHeight="1" x14ac:dyDescent="0.2">
      <c r="A802" s="492">
        <f>B790+1</f>
        <v>44652</v>
      </c>
      <c r="B802" s="492">
        <v>44742</v>
      </c>
      <c r="C802" s="42" t="s">
        <v>3</v>
      </c>
      <c r="D802" s="43">
        <v>0</v>
      </c>
      <c r="E802" s="44">
        <f t="shared" ref="E802" si="209">E790</f>
        <v>14513.09</v>
      </c>
      <c r="F802" s="44"/>
      <c r="G802" s="44"/>
      <c r="H802" s="44">
        <v>6384.11</v>
      </c>
      <c r="I802" s="44">
        <f>(E802+H802)*0.3%</f>
        <v>62.69</v>
      </c>
      <c r="J802" s="44">
        <f t="shared" ref="J802" si="210">K802/12</f>
        <v>1746.66</v>
      </c>
      <c r="K802" s="44">
        <f t="shared" ref="K802" si="211">SUM(E802:I802)</f>
        <v>20959.89</v>
      </c>
      <c r="L802" s="46">
        <f t="shared" ref="L802" si="212">SUM(E802:J802)</f>
        <v>22706.55</v>
      </c>
      <c r="M802" s="117"/>
      <c r="N802" s="119">
        <f t="shared" ref="N802" si="213">K802</f>
        <v>20959.89</v>
      </c>
      <c r="O802" s="119">
        <f t="shared" ref="O802" si="214">E802+F802+G802+I802</f>
        <v>14575.78</v>
      </c>
      <c r="P802" s="119">
        <f>P790</f>
        <v>2214</v>
      </c>
      <c r="Q802" s="119">
        <f t="shared" ref="Q802" si="215">L802+(IF(P802&gt;O802*0.18,P802,O802*0.18))</f>
        <v>25330.19</v>
      </c>
      <c r="R802" s="119">
        <f t="shared" ref="R802" si="216">N802+O802*0.18</f>
        <v>23583.53</v>
      </c>
      <c r="S802" s="47"/>
      <c r="T802" s="194"/>
    </row>
    <row r="803" spans="1:20" ht="9" customHeight="1" x14ac:dyDescent="0.2">
      <c r="A803" s="493"/>
      <c r="B803" s="493"/>
      <c r="C803" s="48" t="s">
        <v>4</v>
      </c>
      <c r="D803" s="49">
        <v>8</v>
      </c>
      <c r="E803" s="50">
        <f t="shared" si="156"/>
        <v>28101261</v>
      </c>
      <c r="F803" s="61"/>
      <c r="G803" s="50">
        <v>0</v>
      </c>
      <c r="H803" s="61">
        <v>12361361</v>
      </c>
      <c r="I803" s="61">
        <f>I802*1936.27</f>
        <v>121385</v>
      </c>
      <c r="J803" s="51">
        <f t="shared" ref="J803:L803" si="217">J802*1936.27</f>
        <v>3382005</v>
      </c>
      <c r="K803" s="61">
        <f t="shared" si="217"/>
        <v>40584006</v>
      </c>
      <c r="L803" s="61">
        <f t="shared" si="217"/>
        <v>43966012</v>
      </c>
      <c r="M803" s="118"/>
      <c r="N803" s="120">
        <f t="shared" ref="N803:R803" si="218">N802*1936.27</f>
        <v>40584006</v>
      </c>
      <c r="O803" s="120">
        <f t="shared" si="218"/>
        <v>28222646</v>
      </c>
      <c r="P803" s="61">
        <f t="shared" si="218"/>
        <v>4286902</v>
      </c>
      <c r="Q803" s="120">
        <f t="shared" si="218"/>
        <v>49046087</v>
      </c>
      <c r="R803" s="120">
        <f t="shared" si="218"/>
        <v>45664082</v>
      </c>
      <c r="S803" s="47"/>
    </row>
    <row r="804" spans="1:20" ht="12.75" customHeight="1" x14ac:dyDescent="0.2">
      <c r="A804" s="530">
        <f>A802</f>
        <v>44652</v>
      </c>
      <c r="B804" s="530">
        <f>B802</f>
        <v>44742</v>
      </c>
      <c r="C804" s="53" t="s">
        <v>3</v>
      </c>
      <c r="D804" s="54">
        <v>9</v>
      </c>
      <c r="E804" s="44">
        <f t="shared" ref="E804:E816" si="219">E792</f>
        <v>16798.88</v>
      </c>
      <c r="F804" s="44"/>
      <c r="G804" s="44">
        <v>0</v>
      </c>
      <c r="H804" s="44">
        <v>6384.11</v>
      </c>
      <c r="I804" s="44">
        <f t="shared" ref="I804" si="220">(E804+H804)*0.3%</f>
        <v>69.55</v>
      </c>
      <c r="J804" s="44">
        <f t="shared" ref="J804" si="221">K804/12</f>
        <v>1937.71</v>
      </c>
      <c r="K804" s="44">
        <f t="shared" ref="K804" si="222">SUM(E804:I804)</f>
        <v>23252.54</v>
      </c>
      <c r="L804" s="46">
        <f t="shared" ref="L804" si="223">SUM(E804:J804)</f>
        <v>25190.25</v>
      </c>
      <c r="M804" s="117"/>
      <c r="N804" s="119">
        <f t="shared" ref="N804" si="224">K804</f>
        <v>23252.54</v>
      </c>
      <c r="O804" s="119">
        <f t="shared" ref="O804" si="225">E804+F804+G804+I804</f>
        <v>16868.43</v>
      </c>
      <c r="P804" s="119">
        <f t="shared" ref="P804" si="226">P792</f>
        <v>2214</v>
      </c>
      <c r="Q804" s="119">
        <f t="shared" ref="Q804" si="227">L804+(IF(P804&gt;O804*0.18,P804,O804*0.18))</f>
        <v>28226.57</v>
      </c>
      <c r="R804" s="119">
        <f t="shared" ref="R804" si="228">N804+O804*0.18</f>
        <v>26288.86</v>
      </c>
      <c r="S804" s="47"/>
      <c r="T804" s="194"/>
    </row>
    <row r="805" spans="1:20" ht="9" customHeight="1" x14ac:dyDescent="0.2">
      <c r="A805" s="530"/>
      <c r="B805" s="530"/>
      <c r="C805" s="48" t="s">
        <v>4</v>
      </c>
      <c r="D805" s="49">
        <v>14</v>
      </c>
      <c r="E805" s="50">
        <f t="shared" si="156"/>
        <v>32527167</v>
      </c>
      <c r="F805" s="50"/>
      <c r="G805" s="50">
        <v>0</v>
      </c>
      <c r="H805" s="61">
        <v>12361361</v>
      </c>
      <c r="I805" s="61">
        <f t="shared" ref="I805" si="229">I804*1936.27</f>
        <v>134668</v>
      </c>
      <c r="J805" s="51">
        <f t="shared" ref="J805:L805" si="230">J804*1936.27</f>
        <v>3751930</v>
      </c>
      <c r="K805" s="61">
        <f t="shared" si="230"/>
        <v>45023196</v>
      </c>
      <c r="L805" s="61">
        <f t="shared" si="230"/>
        <v>48775125</v>
      </c>
      <c r="M805" s="118"/>
      <c r="N805" s="120">
        <f t="shared" ref="N805:R805" si="231">N804*1936.27</f>
        <v>45023196</v>
      </c>
      <c r="O805" s="120">
        <f t="shared" si="231"/>
        <v>32661835</v>
      </c>
      <c r="P805" s="61">
        <f t="shared" si="231"/>
        <v>4286902</v>
      </c>
      <c r="Q805" s="120">
        <f t="shared" si="231"/>
        <v>54654261</v>
      </c>
      <c r="R805" s="120">
        <f t="shared" si="231"/>
        <v>50902331</v>
      </c>
      <c r="S805" s="47"/>
    </row>
    <row r="806" spans="1:20" ht="12.75" customHeight="1" x14ac:dyDescent="0.2">
      <c r="A806" s="530"/>
      <c r="B806" s="530"/>
      <c r="C806" s="53" t="s">
        <v>3</v>
      </c>
      <c r="D806" s="54">
        <v>15</v>
      </c>
      <c r="E806" s="44">
        <f t="shared" ref="E806:E818" si="232">E794</f>
        <v>18820.88</v>
      </c>
      <c r="F806" s="44"/>
      <c r="G806" s="44">
        <v>0</v>
      </c>
      <c r="H806" s="44">
        <v>6384.11</v>
      </c>
      <c r="I806" s="44">
        <f t="shared" ref="I806" si="233">(E806+H806)*0.3%</f>
        <v>75.61</v>
      </c>
      <c r="J806" s="44">
        <f t="shared" ref="J806" si="234">K806/12</f>
        <v>2106.7199999999998</v>
      </c>
      <c r="K806" s="44">
        <f t="shared" ref="K806" si="235">SUM(E806:I806)</f>
        <v>25280.6</v>
      </c>
      <c r="L806" s="46">
        <f t="shared" ref="L806" si="236">SUM(E806:J806)</f>
        <v>27387.32</v>
      </c>
      <c r="M806" s="117"/>
      <c r="N806" s="119">
        <f t="shared" ref="N806" si="237">K806</f>
        <v>25280.6</v>
      </c>
      <c r="O806" s="119">
        <f t="shared" ref="O806" si="238">E806+F806+G806+I806</f>
        <v>18896.490000000002</v>
      </c>
      <c r="P806" s="119">
        <f t="shared" ref="P806" si="239">P794</f>
        <v>2721.6</v>
      </c>
      <c r="Q806" s="119">
        <f t="shared" ref="Q806" si="240">L806+(IF(P806&gt;O806*0.18,P806,O806*0.18))</f>
        <v>30788.69</v>
      </c>
      <c r="R806" s="119">
        <f t="shared" ref="R806" si="241">N806+O806*0.18</f>
        <v>28681.97</v>
      </c>
      <c r="S806" s="47"/>
    </row>
    <row r="807" spans="1:20" ht="9" customHeight="1" x14ac:dyDescent="0.2">
      <c r="A807" s="530"/>
      <c r="B807" s="530"/>
      <c r="C807" s="48" t="s">
        <v>4</v>
      </c>
      <c r="D807" s="49">
        <v>20</v>
      </c>
      <c r="E807" s="50">
        <f t="shared" si="156"/>
        <v>36442305</v>
      </c>
      <c r="F807" s="50"/>
      <c r="G807" s="50">
        <v>0</v>
      </c>
      <c r="H807" s="61">
        <v>12361361</v>
      </c>
      <c r="I807" s="61">
        <f t="shared" ref="I807" si="242">I806*1936.27</f>
        <v>146401</v>
      </c>
      <c r="J807" s="51">
        <f t="shared" ref="J807:L807" si="243">J806*1936.27</f>
        <v>4079179</v>
      </c>
      <c r="K807" s="61">
        <f t="shared" si="243"/>
        <v>48950067</v>
      </c>
      <c r="L807" s="61">
        <f t="shared" si="243"/>
        <v>53029246</v>
      </c>
      <c r="M807" s="118"/>
      <c r="N807" s="120">
        <f t="shared" ref="N807:R807" si="244">N806*1936.27</f>
        <v>48950067</v>
      </c>
      <c r="O807" s="120">
        <f t="shared" si="244"/>
        <v>36588707</v>
      </c>
      <c r="P807" s="61">
        <f t="shared" si="244"/>
        <v>5269752</v>
      </c>
      <c r="Q807" s="120">
        <f t="shared" si="244"/>
        <v>59615217</v>
      </c>
      <c r="R807" s="120">
        <f t="shared" si="244"/>
        <v>55536038</v>
      </c>
      <c r="S807" s="47"/>
    </row>
    <row r="808" spans="1:20" ht="12.75" customHeight="1" x14ac:dyDescent="0.2">
      <c r="A808" s="530"/>
      <c r="B808" s="530"/>
      <c r="C808" s="53" t="s">
        <v>3</v>
      </c>
      <c r="D808" s="54">
        <v>21</v>
      </c>
      <c r="E808" s="44">
        <f t="shared" ref="E808:E820" si="245">E796</f>
        <v>20787.48</v>
      </c>
      <c r="F808" s="44"/>
      <c r="G808" s="44">
        <v>0</v>
      </c>
      <c r="H808" s="44">
        <v>6384.11</v>
      </c>
      <c r="I808" s="44">
        <f t="shared" ref="I808" si="246">(E808+H808)*0.3%</f>
        <v>81.510000000000005</v>
      </c>
      <c r="J808" s="44">
        <f t="shared" ref="J808" si="247">K808/12</f>
        <v>2271.09</v>
      </c>
      <c r="K808" s="44">
        <f t="shared" ref="K808" si="248">SUM(E808:I808)</f>
        <v>27253.1</v>
      </c>
      <c r="L808" s="46">
        <f t="shared" ref="L808" si="249">SUM(E808:J808)</f>
        <v>29524.19</v>
      </c>
      <c r="M808" s="117"/>
      <c r="N808" s="119">
        <f t="shared" ref="N808" si="250">K808</f>
        <v>27253.1</v>
      </c>
      <c r="O808" s="119">
        <f t="shared" ref="O808" si="251">E808+F808+G808+I808</f>
        <v>20868.990000000002</v>
      </c>
      <c r="P808" s="119">
        <f t="shared" ref="P808" si="252">P796</f>
        <v>2721.6</v>
      </c>
      <c r="Q808" s="119">
        <f t="shared" ref="Q808" si="253">L808+(IF(P808&gt;O808*0.18,P808,O808*0.18))</f>
        <v>33280.61</v>
      </c>
      <c r="R808" s="119">
        <f t="shared" ref="R808" si="254">N808+O808*0.18</f>
        <v>31009.52</v>
      </c>
      <c r="S808" s="47"/>
    </row>
    <row r="809" spans="1:20" ht="9" customHeight="1" x14ac:dyDescent="0.2">
      <c r="A809" s="530"/>
      <c r="B809" s="530"/>
      <c r="C809" s="48" t="s">
        <v>4</v>
      </c>
      <c r="D809" s="49">
        <v>27</v>
      </c>
      <c r="E809" s="50">
        <f t="shared" si="156"/>
        <v>40250174</v>
      </c>
      <c r="F809" s="50"/>
      <c r="G809" s="50">
        <v>0</v>
      </c>
      <c r="H809" s="61">
        <v>12361361</v>
      </c>
      <c r="I809" s="61">
        <f t="shared" ref="I809" si="255">I808*1936.27</f>
        <v>157825</v>
      </c>
      <c r="J809" s="51">
        <f t="shared" ref="J809:L809" si="256">J808*1936.27</f>
        <v>4397443</v>
      </c>
      <c r="K809" s="61">
        <f t="shared" si="256"/>
        <v>52769360</v>
      </c>
      <c r="L809" s="61">
        <f t="shared" si="256"/>
        <v>57166803</v>
      </c>
      <c r="M809" s="118"/>
      <c r="N809" s="120">
        <f t="shared" ref="N809:R809" si="257">N808*1936.27</f>
        <v>52769360</v>
      </c>
      <c r="O809" s="120">
        <f t="shared" si="257"/>
        <v>40407999</v>
      </c>
      <c r="P809" s="61">
        <f t="shared" si="257"/>
        <v>5269752</v>
      </c>
      <c r="Q809" s="120">
        <f t="shared" si="257"/>
        <v>64440247</v>
      </c>
      <c r="R809" s="120">
        <f t="shared" si="257"/>
        <v>60042803</v>
      </c>
      <c r="S809" s="47"/>
    </row>
    <row r="810" spans="1:20" ht="12.75" customHeight="1" x14ac:dyDescent="0.2">
      <c r="A810" s="530"/>
      <c r="B810" s="530"/>
      <c r="C810" s="53" t="s">
        <v>3</v>
      </c>
      <c r="D810" s="54">
        <v>28</v>
      </c>
      <c r="E810" s="44">
        <f t="shared" ref="E810:E822" si="258">E798</f>
        <v>22717.71</v>
      </c>
      <c r="F810" s="44"/>
      <c r="G810" s="44">
        <v>0</v>
      </c>
      <c r="H810" s="44">
        <v>6384.11</v>
      </c>
      <c r="I810" s="44">
        <f t="shared" ref="I810" si="259">(E810+H810)*0.3%</f>
        <v>87.31</v>
      </c>
      <c r="J810" s="44">
        <f t="shared" ref="J810" si="260">K810/12</f>
        <v>2432.4299999999998</v>
      </c>
      <c r="K810" s="44">
        <f t="shared" ref="K810" si="261">SUM(E810:I810)</f>
        <v>29189.13</v>
      </c>
      <c r="L810" s="46">
        <f t="shared" ref="L810" si="262">SUM(E810:J810)</f>
        <v>31621.56</v>
      </c>
      <c r="M810" s="117"/>
      <c r="N810" s="119">
        <f t="shared" ref="N810" si="263">K810</f>
        <v>29189.13</v>
      </c>
      <c r="O810" s="119">
        <f t="shared" ref="O810" si="264">E810+F810+G810+I810</f>
        <v>22805.02</v>
      </c>
      <c r="P810" s="119">
        <f t="shared" ref="P810" si="265">P798</f>
        <v>3458.4</v>
      </c>
      <c r="Q810" s="119">
        <f t="shared" ref="Q810" si="266">L810+(IF(P810&gt;O810*0.18,P810,O810*0.18))</f>
        <v>35726.46</v>
      </c>
      <c r="R810" s="119">
        <f t="shared" ref="R810" si="267">N810+O810*0.18</f>
        <v>33294.03</v>
      </c>
      <c r="S810" s="47"/>
    </row>
    <row r="811" spans="1:20" ht="9" customHeight="1" x14ac:dyDescent="0.2">
      <c r="A811" s="530"/>
      <c r="B811" s="530"/>
      <c r="C811" s="48" t="s">
        <v>4</v>
      </c>
      <c r="D811" s="49">
        <v>34</v>
      </c>
      <c r="E811" s="50">
        <f t="shared" si="156"/>
        <v>43987620</v>
      </c>
      <c r="F811" s="50"/>
      <c r="G811" s="50">
        <v>0</v>
      </c>
      <c r="H811" s="61">
        <v>12361361</v>
      </c>
      <c r="I811" s="61">
        <f t="shared" ref="I811" si="268">I810*1936.27</f>
        <v>169056</v>
      </c>
      <c r="J811" s="51">
        <f t="shared" ref="J811:L811" si="269">J810*1936.27</f>
        <v>4709841</v>
      </c>
      <c r="K811" s="61">
        <f t="shared" si="269"/>
        <v>56518037</v>
      </c>
      <c r="L811" s="61">
        <f t="shared" si="269"/>
        <v>61227878</v>
      </c>
      <c r="M811" s="118"/>
      <c r="N811" s="120">
        <f t="shared" ref="N811:R811" si="270">N810*1936.27</f>
        <v>56518037</v>
      </c>
      <c r="O811" s="120">
        <f t="shared" si="270"/>
        <v>44156676</v>
      </c>
      <c r="P811" s="61">
        <f t="shared" si="270"/>
        <v>6696396</v>
      </c>
      <c r="Q811" s="120">
        <f t="shared" si="270"/>
        <v>69176073</v>
      </c>
      <c r="R811" s="120">
        <f t="shared" si="270"/>
        <v>64466231</v>
      </c>
      <c r="S811" s="47"/>
    </row>
    <row r="812" spans="1:20" ht="12.75" customHeight="1" x14ac:dyDescent="0.2">
      <c r="A812" s="530"/>
      <c r="B812" s="530"/>
      <c r="C812" s="53" t="s">
        <v>3</v>
      </c>
      <c r="D812" s="54">
        <v>35</v>
      </c>
      <c r="E812" s="44">
        <f t="shared" ref="E812:E824" si="271">E800</f>
        <v>24152.81</v>
      </c>
      <c r="F812" s="44"/>
      <c r="G812" s="44">
        <v>0</v>
      </c>
      <c r="H812" s="44">
        <v>6384.11</v>
      </c>
      <c r="I812" s="44">
        <f t="shared" ref="I812" si="272">(E812+H812)*0.3%</f>
        <v>91.61</v>
      </c>
      <c r="J812" s="44">
        <f t="shared" ref="J812" si="273">K812/12</f>
        <v>2552.38</v>
      </c>
      <c r="K812" s="44">
        <f t="shared" ref="K812" si="274">SUM(E812:I812)</f>
        <v>30628.53</v>
      </c>
      <c r="L812" s="46">
        <f t="shared" ref="L812" si="275">SUM(E812:J812)</f>
        <v>33180.910000000003</v>
      </c>
      <c r="M812" s="117"/>
      <c r="N812" s="119">
        <f t="shared" ref="N812" si="276">K812</f>
        <v>30628.53</v>
      </c>
      <c r="O812" s="119">
        <f t="shared" ref="O812" si="277">E812+F812+G812+I812</f>
        <v>24244.42</v>
      </c>
      <c r="P812" s="119">
        <f t="shared" ref="P812" si="278">P800</f>
        <v>3458.4</v>
      </c>
      <c r="Q812" s="119">
        <f t="shared" ref="Q812" si="279">L812+(IF(P812&gt;O812*0.18,P812,O812*0.18))</f>
        <v>37544.910000000003</v>
      </c>
      <c r="R812" s="119">
        <f t="shared" ref="R812" si="280">N812+O812*0.18</f>
        <v>34992.53</v>
      </c>
      <c r="S812" s="47"/>
    </row>
    <row r="813" spans="1:20" ht="9" customHeight="1" x14ac:dyDescent="0.2">
      <c r="A813" s="531"/>
      <c r="B813" s="531"/>
      <c r="C813" s="58" t="s">
        <v>4</v>
      </c>
      <c r="D813" s="59"/>
      <c r="E813" s="50">
        <f t="shared" si="156"/>
        <v>46766361</v>
      </c>
      <c r="F813" s="50"/>
      <c r="G813" s="61">
        <v>0</v>
      </c>
      <c r="H813" s="61">
        <v>12361361</v>
      </c>
      <c r="I813" s="61">
        <f t="shared" ref="I813" si="281">I812*1936.27</f>
        <v>177382</v>
      </c>
      <c r="J813" s="51">
        <f t="shared" ref="J813:L813" si="282">J812*1936.27</f>
        <v>4942097</v>
      </c>
      <c r="K813" s="61">
        <f t="shared" si="282"/>
        <v>59305104</v>
      </c>
      <c r="L813" s="61">
        <f t="shared" si="282"/>
        <v>64247201</v>
      </c>
      <c r="M813" s="118"/>
      <c r="N813" s="120">
        <f t="shared" ref="N813:R813" si="283">N812*1936.27</f>
        <v>59305104</v>
      </c>
      <c r="O813" s="120">
        <f t="shared" si="283"/>
        <v>46943743</v>
      </c>
      <c r="P813" s="61">
        <f t="shared" si="283"/>
        <v>6696396</v>
      </c>
      <c r="Q813" s="120">
        <f t="shared" si="283"/>
        <v>72697083</v>
      </c>
      <c r="R813" s="120">
        <f t="shared" si="283"/>
        <v>67754986</v>
      </c>
      <c r="S813" s="47"/>
    </row>
    <row r="814" spans="1:20" ht="12.75" customHeight="1" x14ac:dyDescent="0.2">
      <c r="A814" s="492">
        <f>B804+1</f>
        <v>44743</v>
      </c>
      <c r="B814" s="492">
        <v>44926</v>
      </c>
      <c r="C814" s="42" t="s">
        <v>3</v>
      </c>
      <c r="D814" s="43">
        <v>0</v>
      </c>
      <c r="E814" s="44">
        <f t="shared" ref="E814" si="284">E802</f>
        <v>14513.09</v>
      </c>
      <c r="F814" s="44"/>
      <c r="G814" s="44"/>
      <c r="H814" s="44">
        <v>6384.11</v>
      </c>
      <c r="I814" s="44">
        <f>(E814+H814)*0.5%</f>
        <v>104.49</v>
      </c>
      <c r="J814" s="44">
        <f t="shared" ref="J814" si="285">K814/12</f>
        <v>1750.14</v>
      </c>
      <c r="K814" s="44">
        <f t="shared" ref="K814" si="286">SUM(E814:I814)</f>
        <v>21001.69</v>
      </c>
      <c r="L814" s="46">
        <f t="shared" ref="L814" si="287">SUM(E814:J814)</f>
        <v>22751.83</v>
      </c>
      <c r="M814" s="117"/>
      <c r="N814" s="119">
        <f t="shared" ref="N814" si="288">K814</f>
        <v>21001.69</v>
      </c>
      <c r="O814" s="119">
        <f t="shared" ref="O814" si="289">E814+F814+G814+I814</f>
        <v>14617.58</v>
      </c>
      <c r="P814" s="119">
        <f t="shared" ref="P814" si="290">P802</f>
        <v>2214</v>
      </c>
      <c r="Q814" s="119">
        <f t="shared" ref="Q814" si="291">L814+(IF(P814&gt;O814*0.18,P814,O814*0.18))</f>
        <v>25382.99</v>
      </c>
      <c r="R814" s="119">
        <f t="shared" ref="R814" si="292">N814+O814*0.18</f>
        <v>23632.85</v>
      </c>
      <c r="S814" s="47"/>
    </row>
    <row r="815" spans="1:20" ht="9" customHeight="1" x14ac:dyDescent="0.2">
      <c r="A815" s="493"/>
      <c r="B815" s="493"/>
      <c r="C815" s="48" t="s">
        <v>4</v>
      </c>
      <c r="D815" s="49">
        <v>8</v>
      </c>
      <c r="E815" s="50">
        <f t="shared" si="156"/>
        <v>28101261</v>
      </c>
      <c r="F815" s="61"/>
      <c r="G815" s="50">
        <v>0</v>
      </c>
      <c r="H815" s="61">
        <v>12361361</v>
      </c>
      <c r="I815" s="61">
        <f t="shared" ref="I815:I825" si="293">I814*1936.27</f>
        <v>202321</v>
      </c>
      <c r="J815" s="51">
        <f t="shared" ref="J815:L815" si="294">J814*1936.27</f>
        <v>3388744</v>
      </c>
      <c r="K815" s="61">
        <f t="shared" si="294"/>
        <v>40664942</v>
      </c>
      <c r="L815" s="61">
        <f t="shared" si="294"/>
        <v>44053686</v>
      </c>
      <c r="M815" s="118"/>
      <c r="N815" s="120">
        <f t="shared" ref="N815:R815" si="295">N814*1936.27</f>
        <v>40664942</v>
      </c>
      <c r="O815" s="120">
        <f t="shared" si="295"/>
        <v>28303582</v>
      </c>
      <c r="P815" s="61">
        <f t="shared" si="295"/>
        <v>4286902</v>
      </c>
      <c r="Q815" s="120">
        <f t="shared" si="295"/>
        <v>49148322</v>
      </c>
      <c r="R815" s="120">
        <f t="shared" si="295"/>
        <v>45759578</v>
      </c>
      <c r="S815" s="47"/>
    </row>
    <row r="816" spans="1:20" ht="12.75" customHeight="1" x14ac:dyDescent="0.2">
      <c r="A816" s="530">
        <f>A814</f>
        <v>44743</v>
      </c>
      <c r="B816" s="530">
        <f>B814</f>
        <v>44926</v>
      </c>
      <c r="C816" s="53" t="s">
        <v>3</v>
      </c>
      <c r="D816" s="54">
        <v>9</v>
      </c>
      <c r="E816" s="44">
        <f t="shared" si="219"/>
        <v>16798.88</v>
      </c>
      <c r="F816" s="44"/>
      <c r="G816" s="44">
        <v>0</v>
      </c>
      <c r="H816" s="44">
        <v>6384.11</v>
      </c>
      <c r="I816" s="44">
        <f t="shared" ref="I816" si="296">(E816+H816)*0.5%</f>
        <v>115.91</v>
      </c>
      <c r="J816" s="44">
        <f t="shared" ref="J816" si="297">K816/12</f>
        <v>1941.58</v>
      </c>
      <c r="K816" s="44">
        <f t="shared" ref="K816" si="298">SUM(E816:I816)</f>
        <v>23298.9</v>
      </c>
      <c r="L816" s="46">
        <f t="shared" ref="L816" si="299">SUM(E816:J816)</f>
        <v>25240.48</v>
      </c>
      <c r="M816" s="117"/>
      <c r="N816" s="119">
        <f t="shared" ref="N816" si="300">K816</f>
        <v>23298.9</v>
      </c>
      <c r="O816" s="119">
        <f t="shared" ref="O816" si="301">E816+F816+G816+I816</f>
        <v>16914.79</v>
      </c>
      <c r="P816" s="119">
        <f t="shared" ref="P816" si="302">P804</f>
        <v>2214</v>
      </c>
      <c r="Q816" s="119">
        <f t="shared" ref="Q816" si="303">L816+(IF(P816&gt;O816*0.18,P816,O816*0.18))</f>
        <v>28285.14</v>
      </c>
      <c r="R816" s="119">
        <f t="shared" ref="R816" si="304">N816+O816*0.18</f>
        <v>26343.56</v>
      </c>
      <c r="S816" s="47"/>
    </row>
    <row r="817" spans="1:19" ht="9" customHeight="1" x14ac:dyDescent="0.2">
      <c r="A817" s="530"/>
      <c r="B817" s="530"/>
      <c r="C817" s="48" t="s">
        <v>4</v>
      </c>
      <c r="D817" s="49">
        <v>14</v>
      </c>
      <c r="E817" s="50">
        <f t="shared" si="156"/>
        <v>32527167</v>
      </c>
      <c r="F817" s="50"/>
      <c r="G817" s="50">
        <v>0</v>
      </c>
      <c r="H817" s="61">
        <v>12361361</v>
      </c>
      <c r="I817" s="61">
        <f t="shared" si="293"/>
        <v>224433</v>
      </c>
      <c r="J817" s="51">
        <f t="shared" ref="J817:L817" si="305">J816*1936.27</f>
        <v>3759423</v>
      </c>
      <c r="K817" s="61">
        <f t="shared" si="305"/>
        <v>45112961</v>
      </c>
      <c r="L817" s="61">
        <f t="shared" si="305"/>
        <v>48872384</v>
      </c>
      <c r="M817" s="118"/>
      <c r="N817" s="120">
        <f t="shared" ref="N817:R817" si="306">N816*1936.27</f>
        <v>45112961</v>
      </c>
      <c r="O817" s="120">
        <f t="shared" si="306"/>
        <v>32751600</v>
      </c>
      <c r="P817" s="61">
        <f t="shared" si="306"/>
        <v>4286902</v>
      </c>
      <c r="Q817" s="120">
        <f t="shared" si="306"/>
        <v>54767668</v>
      </c>
      <c r="R817" s="120">
        <f t="shared" si="306"/>
        <v>51008245</v>
      </c>
      <c r="S817" s="47"/>
    </row>
    <row r="818" spans="1:19" ht="12.75" customHeight="1" x14ac:dyDescent="0.2">
      <c r="A818" s="530"/>
      <c r="B818" s="530"/>
      <c r="C818" s="53" t="s">
        <v>3</v>
      </c>
      <c r="D818" s="54">
        <v>15</v>
      </c>
      <c r="E818" s="44">
        <f t="shared" si="232"/>
        <v>18820.88</v>
      </c>
      <c r="F818" s="44"/>
      <c r="G818" s="44">
        <v>0</v>
      </c>
      <c r="H818" s="44">
        <v>6384.11</v>
      </c>
      <c r="I818" s="44">
        <f t="shared" ref="I818" si="307">(E818+H818)*0.5%</f>
        <v>126.02</v>
      </c>
      <c r="J818" s="44">
        <f t="shared" ref="J818" si="308">K818/12</f>
        <v>2110.92</v>
      </c>
      <c r="K818" s="44">
        <f t="shared" ref="K818" si="309">SUM(E818:I818)</f>
        <v>25331.01</v>
      </c>
      <c r="L818" s="46">
        <f t="shared" ref="L818" si="310">SUM(E818:J818)</f>
        <v>27441.93</v>
      </c>
      <c r="M818" s="117"/>
      <c r="N818" s="119">
        <f t="shared" ref="N818" si="311">K818</f>
        <v>25331.01</v>
      </c>
      <c r="O818" s="119">
        <f t="shared" ref="O818" si="312">E818+F818+G818+I818</f>
        <v>18946.900000000001</v>
      </c>
      <c r="P818" s="119">
        <f t="shared" ref="P818" si="313">P806</f>
        <v>2721.6</v>
      </c>
      <c r="Q818" s="119">
        <f t="shared" ref="Q818" si="314">L818+(IF(P818&gt;O818*0.18,P818,O818*0.18))</f>
        <v>30852.37</v>
      </c>
      <c r="R818" s="119">
        <f t="shared" ref="R818" si="315">N818+O818*0.18</f>
        <v>28741.45</v>
      </c>
      <c r="S818" s="47"/>
    </row>
    <row r="819" spans="1:19" ht="9" customHeight="1" x14ac:dyDescent="0.2">
      <c r="A819" s="530"/>
      <c r="B819" s="530"/>
      <c r="C819" s="48" t="s">
        <v>4</v>
      </c>
      <c r="D819" s="49">
        <v>20</v>
      </c>
      <c r="E819" s="50">
        <f t="shared" si="156"/>
        <v>36442305</v>
      </c>
      <c r="F819" s="50"/>
      <c r="G819" s="50">
        <v>0</v>
      </c>
      <c r="H819" s="61">
        <v>12361361</v>
      </c>
      <c r="I819" s="61">
        <f t="shared" si="293"/>
        <v>244009</v>
      </c>
      <c r="J819" s="51">
        <f t="shared" ref="J819:L819" si="316">J818*1936.27</f>
        <v>4087311</v>
      </c>
      <c r="K819" s="61">
        <f t="shared" si="316"/>
        <v>49047675</v>
      </c>
      <c r="L819" s="61">
        <f t="shared" si="316"/>
        <v>53134986</v>
      </c>
      <c r="M819" s="118"/>
      <c r="N819" s="120">
        <f t="shared" ref="N819:R819" si="317">N818*1936.27</f>
        <v>49047675</v>
      </c>
      <c r="O819" s="120">
        <f t="shared" si="317"/>
        <v>36686314</v>
      </c>
      <c r="P819" s="61">
        <f t="shared" si="317"/>
        <v>5269752</v>
      </c>
      <c r="Q819" s="120">
        <f t="shared" si="317"/>
        <v>59738518</v>
      </c>
      <c r="R819" s="120">
        <f t="shared" si="317"/>
        <v>55651207</v>
      </c>
      <c r="S819" s="47"/>
    </row>
    <row r="820" spans="1:19" ht="12.75" customHeight="1" x14ac:dyDescent="0.2">
      <c r="A820" s="530"/>
      <c r="B820" s="530"/>
      <c r="C820" s="53" t="s">
        <v>3</v>
      </c>
      <c r="D820" s="54">
        <v>21</v>
      </c>
      <c r="E820" s="44">
        <f t="shared" si="245"/>
        <v>20787.48</v>
      </c>
      <c r="F820" s="44"/>
      <c r="G820" s="44">
        <v>0</v>
      </c>
      <c r="H820" s="44">
        <v>6384.11</v>
      </c>
      <c r="I820" s="44">
        <f t="shared" ref="I820" si="318">(E820+H820)*0.5%</f>
        <v>135.86000000000001</v>
      </c>
      <c r="J820" s="44">
        <f t="shared" ref="J820" si="319">K820/12</f>
        <v>2275.62</v>
      </c>
      <c r="K820" s="44">
        <f t="shared" ref="K820" si="320">SUM(E820:I820)</f>
        <v>27307.45</v>
      </c>
      <c r="L820" s="46">
        <f t="shared" ref="L820" si="321">SUM(E820:J820)</f>
        <v>29583.07</v>
      </c>
      <c r="M820" s="117"/>
      <c r="N820" s="119">
        <f t="shared" ref="N820" si="322">K820</f>
        <v>27307.45</v>
      </c>
      <c r="O820" s="119">
        <f t="shared" ref="O820" si="323">E820+F820+G820+I820</f>
        <v>20923.34</v>
      </c>
      <c r="P820" s="119">
        <f t="shared" ref="P820" si="324">P808</f>
        <v>2721.6</v>
      </c>
      <c r="Q820" s="119">
        <f t="shared" ref="Q820" si="325">L820+(IF(P820&gt;O820*0.18,P820,O820*0.18))</f>
        <v>33349.269999999997</v>
      </c>
      <c r="R820" s="119">
        <f t="shared" ref="R820" si="326">N820+O820*0.18</f>
        <v>31073.65</v>
      </c>
      <c r="S820" s="47"/>
    </row>
    <row r="821" spans="1:19" ht="9" customHeight="1" x14ac:dyDescent="0.2">
      <c r="A821" s="530"/>
      <c r="B821" s="530"/>
      <c r="C821" s="48" t="s">
        <v>4</v>
      </c>
      <c r="D821" s="49">
        <v>27</v>
      </c>
      <c r="E821" s="50">
        <f t="shared" si="156"/>
        <v>40250174</v>
      </c>
      <c r="F821" s="50"/>
      <c r="G821" s="50">
        <v>0</v>
      </c>
      <c r="H821" s="61">
        <v>12361361</v>
      </c>
      <c r="I821" s="61">
        <f t="shared" si="293"/>
        <v>263062</v>
      </c>
      <c r="J821" s="51">
        <f t="shared" ref="J821:L821" si="327">J820*1936.27</f>
        <v>4406215</v>
      </c>
      <c r="K821" s="61">
        <f t="shared" si="327"/>
        <v>52874596</v>
      </c>
      <c r="L821" s="61">
        <f t="shared" si="327"/>
        <v>57280811</v>
      </c>
      <c r="M821" s="118"/>
      <c r="N821" s="120">
        <f t="shared" ref="N821:R821" si="328">N820*1936.27</f>
        <v>52874596</v>
      </c>
      <c r="O821" s="120">
        <f t="shared" si="328"/>
        <v>40513236</v>
      </c>
      <c r="P821" s="61">
        <f t="shared" si="328"/>
        <v>5269752</v>
      </c>
      <c r="Q821" s="120">
        <f t="shared" si="328"/>
        <v>64573191</v>
      </c>
      <c r="R821" s="120">
        <f t="shared" si="328"/>
        <v>60166976</v>
      </c>
      <c r="S821" s="47"/>
    </row>
    <row r="822" spans="1:19" ht="12.75" customHeight="1" x14ac:dyDescent="0.2">
      <c r="A822" s="530"/>
      <c r="B822" s="530"/>
      <c r="C822" s="53" t="s">
        <v>3</v>
      </c>
      <c r="D822" s="54">
        <v>28</v>
      </c>
      <c r="E822" s="44">
        <f t="shared" si="258"/>
        <v>22717.71</v>
      </c>
      <c r="F822" s="44"/>
      <c r="G822" s="44">
        <v>0</v>
      </c>
      <c r="H822" s="44">
        <v>6384.11</v>
      </c>
      <c r="I822" s="44">
        <f t="shared" ref="I822" si="329">(E822+H822)*0.5%</f>
        <v>145.51</v>
      </c>
      <c r="J822" s="44">
        <f t="shared" ref="J822" si="330">K822/12</f>
        <v>2437.2800000000002</v>
      </c>
      <c r="K822" s="44">
        <f t="shared" ref="K822" si="331">SUM(E822:I822)</f>
        <v>29247.33</v>
      </c>
      <c r="L822" s="46">
        <f t="shared" ref="L822" si="332">SUM(E822:J822)</f>
        <v>31684.61</v>
      </c>
      <c r="M822" s="117"/>
      <c r="N822" s="119">
        <f t="shared" ref="N822" si="333">K822</f>
        <v>29247.33</v>
      </c>
      <c r="O822" s="119">
        <f t="shared" ref="O822" si="334">E822+F822+G822+I822</f>
        <v>22863.22</v>
      </c>
      <c r="P822" s="119">
        <f t="shared" ref="P822" si="335">P810</f>
        <v>3458.4</v>
      </c>
      <c r="Q822" s="119">
        <f t="shared" ref="Q822" si="336">L822+(IF(P822&gt;O822*0.18,P822,O822*0.18))</f>
        <v>35799.99</v>
      </c>
      <c r="R822" s="119">
        <f t="shared" ref="R822" si="337">N822+O822*0.18</f>
        <v>33362.71</v>
      </c>
      <c r="S822" s="47"/>
    </row>
    <row r="823" spans="1:19" ht="9" customHeight="1" x14ac:dyDescent="0.2">
      <c r="A823" s="530"/>
      <c r="B823" s="530"/>
      <c r="C823" s="48" t="s">
        <v>4</v>
      </c>
      <c r="D823" s="49">
        <v>34</v>
      </c>
      <c r="E823" s="50">
        <f t="shared" si="156"/>
        <v>43987620</v>
      </c>
      <c r="F823" s="50"/>
      <c r="G823" s="50">
        <v>0</v>
      </c>
      <c r="H823" s="61">
        <v>12361361</v>
      </c>
      <c r="I823" s="61">
        <f t="shared" si="293"/>
        <v>281747</v>
      </c>
      <c r="J823" s="51">
        <f t="shared" ref="J823:L823" si="338">J822*1936.27</f>
        <v>4719232</v>
      </c>
      <c r="K823" s="61">
        <f t="shared" si="338"/>
        <v>56630728</v>
      </c>
      <c r="L823" s="61">
        <f t="shared" si="338"/>
        <v>61349960</v>
      </c>
      <c r="M823" s="118"/>
      <c r="N823" s="120">
        <f t="shared" ref="N823:R823" si="339">N822*1936.27</f>
        <v>56630728</v>
      </c>
      <c r="O823" s="120">
        <f t="shared" si="339"/>
        <v>44269367</v>
      </c>
      <c r="P823" s="61">
        <f t="shared" si="339"/>
        <v>6696396</v>
      </c>
      <c r="Q823" s="120">
        <f t="shared" si="339"/>
        <v>69318447</v>
      </c>
      <c r="R823" s="120">
        <f t="shared" si="339"/>
        <v>64599214</v>
      </c>
      <c r="S823" s="47"/>
    </row>
    <row r="824" spans="1:19" ht="12.75" customHeight="1" x14ac:dyDescent="0.2">
      <c r="A824" s="530"/>
      <c r="B824" s="530"/>
      <c r="C824" s="53" t="s">
        <v>3</v>
      </c>
      <c r="D824" s="54">
        <v>35</v>
      </c>
      <c r="E824" s="44">
        <f t="shared" si="271"/>
        <v>24152.81</v>
      </c>
      <c r="F824" s="44"/>
      <c r="G824" s="44">
        <v>0</v>
      </c>
      <c r="H824" s="44">
        <v>6384.11</v>
      </c>
      <c r="I824" s="44">
        <f t="shared" ref="I824" si="340">(E824+H824)*0.5%</f>
        <v>152.68</v>
      </c>
      <c r="J824" s="44">
        <f t="shared" ref="J824" si="341">K824/12</f>
        <v>2557.4699999999998</v>
      </c>
      <c r="K824" s="44">
        <f t="shared" ref="K824" si="342">SUM(E824:I824)</f>
        <v>30689.599999999999</v>
      </c>
      <c r="L824" s="46">
        <f t="shared" ref="L824" si="343">SUM(E824:J824)</f>
        <v>33247.07</v>
      </c>
      <c r="M824" s="117"/>
      <c r="N824" s="119">
        <f t="shared" ref="N824" si="344">K824</f>
        <v>30689.599999999999</v>
      </c>
      <c r="O824" s="119">
        <f t="shared" ref="O824" si="345">E824+F824+G824+I824</f>
        <v>24305.49</v>
      </c>
      <c r="P824" s="119">
        <f t="shared" ref="P824" si="346">P812</f>
        <v>3458.4</v>
      </c>
      <c r="Q824" s="119">
        <f t="shared" ref="Q824" si="347">L824+(IF(P824&gt;O824*0.18,P824,O824*0.18))</f>
        <v>37622.06</v>
      </c>
      <c r="R824" s="119">
        <f t="shared" ref="R824" si="348">N824+O824*0.18</f>
        <v>35064.589999999997</v>
      </c>
      <c r="S824" s="47"/>
    </row>
    <row r="825" spans="1:19" ht="9" customHeight="1" x14ac:dyDescent="0.2">
      <c r="A825" s="531"/>
      <c r="B825" s="531"/>
      <c r="C825" s="58" t="s">
        <v>4</v>
      </c>
      <c r="D825" s="59"/>
      <c r="E825" s="61">
        <f t="shared" si="156"/>
        <v>46766361</v>
      </c>
      <c r="F825" s="61"/>
      <c r="G825" s="61">
        <v>0</v>
      </c>
      <c r="H825" s="61">
        <v>12361361</v>
      </c>
      <c r="I825" s="61">
        <f t="shared" si="293"/>
        <v>295630</v>
      </c>
      <c r="J825" s="61">
        <f t="shared" ref="J825:L825" si="349">J824*1936.27</f>
        <v>4951952</v>
      </c>
      <c r="K825" s="61">
        <f t="shared" si="349"/>
        <v>59423352</v>
      </c>
      <c r="L825" s="61">
        <f t="shared" si="349"/>
        <v>64375304</v>
      </c>
      <c r="M825" s="118"/>
      <c r="N825" s="123">
        <f t="shared" ref="N825:R825" si="350">N824*1936.27</f>
        <v>59423352</v>
      </c>
      <c r="O825" s="123">
        <f t="shared" si="350"/>
        <v>47061991</v>
      </c>
      <c r="P825" s="61">
        <f t="shared" si="350"/>
        <v>6696396</v>
      </c>
      <c r="Q825" s="123">
        <f t="shared" si="350"/>
        <v>72846466</v>
      </c>
      <c r="R825" s="123">
        <f t="shared" si="350"/>
        <v>67894514</v>
      </c>
      <c r="S825" s="47"/>
    </row>
    <row r="826" spans="1:19" ht="9" customHeight="1" x14ac:dyDescent="0.2">
      <c r="A826" s="78"/>
      <c r="B826" s="78"/>
      <c r="C826" s="79"/>
      <c r="D826" s="79"/>
      <c r="E826" s="80"/>
      <c r="F826" s="80"/>
      <c r="G826" s="80" t="s">
        <v>139</v>
      </c>
      <c r="H826" s="80"/>
      <c r="I826" s="80"/>
      <c r="J826" s="80"/>
      <c r="K826" s="80"/>
      <c r="Q826" s="81"/>
      <c r="S826" s="47"/>
    </row>
    <row r="827" spans="1:19" ht="9" customHeight="1" x14ac:dyDescent="0.2">
      <c r="A827" s="78"/>
      <c r="B827" s="78"/>
      <c r="C827" s="79"/>
      <c r="D827" s="79"/>
      <c r="E827" s="80"/>
      <c r="F827" s="80"/>
      <c r="G827" s="80"/>
      <c r="H827" s="80"/>
      <c r="I827" s="80"/>
      <c r="J827" s="80"/>
      <c r="K827" s="80"/>
      <c r="Q827" s="81"/>
      <c r="S827" s="47"/>
    </row>
    <row r="828" spans="1:19" ht="9" customHeight="1" x14ac:dyDescent="0.2">
      <c r="A828" s="78"/>
      <c r="B828" s="78"/>
      <c r="C828" s="79"/>
      <c r="D828" s="79"/>
      <c r="E828" s="80"/>
      <c r="F828" s="80"/>
      <c r="G828" s="80"/>
      <c r="H828" s="80"/>
      <c r="I828" s="80"/>
      <c r="J828" s="80"/>
      <c r="K828" s="80"/>
      <c r="Q828" s="81"/>
      <c r="S828" s="47"/>
    </row>
    <row r="829" spans="1:19" x14ac:dyDescent="0.2">
      <c r="Q829" s="81"/>
    </row>
    <row r="830" spans="1:19" ht="24.75" customHeight="1" x14ac:dyDescent="0.2">
      <c r="B830" s="526" t="s">
        <v>23</v>
      </c>
      <c r="C830" s="528"/>
      <c r="D830" s="528"/>
      <c r="E830" s="528"/>
      <c r="F830" s="528"/>
      <c r="G830" s="528"/>
      <c r="H830" s="528"/>
      <c r="I830" s="528"/>
      <c r="J830" s="528"/>
      <c r="K830" s="583"/>
      <c r="Q830" s="81"/>
    </row>
    <row r="831" spans="1:19" ht="19.5" customHeight="1" x14ac:dyDescent="0.2">
      <c r="B831" s="82" t="s">
        <v>16</v>
      </c>
      <c r="C831" s="83"/>
      <c r="D831" s="84"/>
      <c r="E831" s="127">
        <v>36892</v>
      </c>
      <c r="F831" s="127">
        <v>37257</v>
      </c>
      <c r="G831" s="127">
        <v>37622</v>
      </c>
      <c r="H831" s="127">
        <v>37987</v>
      </c>
      <c r="I831" s="136">
        <v>38718</v>
      </c>
      <c r="J831" s="128">
        <v>43160</v>
      </c>
      <c r="K831" s="128">
        <v>44562</v>
      </c>
      <c r="Q831" s="81"/>
    </row>
    <row r="832" spans="1:19" ht="12.75" customHeight="1" x14ac:dyDescent="0.2">
      <c r="B832" s="578" t="s">
        <v>15</v>
      </c>
      <c r="C832" s="86" t="s">
        <v>3</v>
      </c>
      <c r="D832" s="101">
        <v>0</v>
      </c>
      <c r="E832" s="44">
        <v>1338.6</v>
      </c>
      <c r="F832" s="44">
        <v>1578.6</v>
      </c>
      <c r="G832" s="44">
        <v>1710.6</v>
      </c>
      <c r="H832" s="44">
        <v>1857.84</v>
      </c>
      <c r="I832" s="44">
        <v>1968</v>
      </c>
      <c r="J832" s="44">
        <v>2094</v>
      </c>
      <c r="K832" s="44">
        <f>J832+10*12</f>
        <v>2214</v>
      </c>
      <c r="Q832" s="81"/>
    </row>
    <row r="833" spans="2:17" x14ac:dyDescent="0.2">
      <c r="B833" s="579"/>
      <c r="C833" s="59" t="s">
        <v>4</v>
      </c>
      <c r="D833" s="102">
        <v>14</v>
      </c>
      <c r="E833" s="90">
        <v>2591891</v>
      </c>
      <c r="F833" s="90">
        <v>3056596</v>
      </c>
      <c r="G833" s="90">
        <v>3312183</v>
      </c>
      <c r="H833" s="90">
        <v>3597280</v>
      </c>
      <c r="I833" s="90">
        <v>3810579</v>
      </c>
      <c r="J833" s="90">
        <v>4054549</v>
      </c>
      <c r="K833" s="90">
        <f>K832*1936.27</f>
        <v>4286902</v>
      </c>
      <c r="Q833" s="81"/>
    </row>
    <row r="834" spans="2:17" x14ac:dyDescent="0.2">
      <c r="B834" s="579"/>
      <c r="C834" s="86" t="s">
        <v>3</v>
      </c>
      <c r="D834" s="101">
        <v>15</v>
      </c>
      <c r="E834" s="44">
        <v>1667.16</v>
      </c>
      <c r="F834" s="44">
        <v>1955.16</v>
      </c>
      <c r="G834" s="44">
        <v>2111.16</v>
      </c>
      <c r="H834" s="44">
        <v>2287.8000000000002</v>
      </c>
      <c r="I834" s="44">
        <v>2424</v>
      </c>
      <c r="J834" s="44">
        <v>2577.6</v>
      </c>
      <c r="K834" s="44">
        <f>J834+12*12</f>
        <v>2721.6</v>
      </c>
      <c r="Q834" s="81"/>
    </row>
    <row r="835" spans="2:17" x14ac:dyDescent="0.2">
      <c r="B835" s="579"/>
      <c r="C835" s="59" t="s">
        <v>4</v>
      </c>
      <c r="D835" s="102">
        <v>27</v>
      </c>
      <c r="E835" s="90">
        <v>3228072</v>
      </c>
      <c r="F835" s="90">
        <v>3785718</v>
      </c>
      <c r="G835" s="90">
        <v>4087776</v>
      </c>
      <c r="H835" s="90">
        <v>4429799</v>
      </c>
      <c r="I835" s="90">
        <v>4693518</v>
      </c>
      <c r="J835" s="90">
        <v>4990930</v>
      </c>
      <c r="K835" s="90">
        <f t="shared" ref="K835" si="351">K834*1936.27</f>
        <v>5269752</v>
      </c>
      <c r="Q835" s="81"/>
    </row>
    <row r="836" spans="2:17" x14ac:dyDescent="0.2">
      <c r="B836" s="579"/>
      <c r="C836" s="86" t="s">
        <v>3</v>
      </c>
      <c r="D836" s="101">
        <v>28</v>
      </c>
      <c r="E836" s="44">
        <v>1865.4</v>
      </c>
      <c r="F836" s="44">
        <v>2333.4</v>
      </c>
      <c r="G836" s="44">
        <v>2585.4</v>
      </c>
      <c r="H836" s="44">
        <v>2870.04</v>
      </c>
      <c r="I836" s="44">
        <v>3090</v>
      </c>
      <c r="J836" s="44">
        <v>3278.4</v>
      </c>
      <c r="K836" s="44">
        <f>J836+15*12</f>
        <v>3458.4</v>
      </c>
      <c r="Q836" s="81"/>
    </row>
    <row r="837" spans="2:17" x14ac:dyDescent="0.2">
      <c r="B837" s="580"/>
      <c r="C837" s="59" t="s">
        <v>4</v>
      </c>
      <c r="D837" s="102"/>
      <c r="E837" s="90">
        <v>3611918</v>
      </c>
      <c r="F837" s="90">
        <v>4518092</v>
      </c>
      <c r="G837" s="90">
        <v>5006032</v>
      </c>
      <c r="H837" s="90">
        <v>5557172</v>
      </c>
      <c r="I837" s="90">
        <v>5983074</v>
      </c>
      <c r="J837" s="90">
        <v>6347868</v>
      </c>
      <c r="K837" s="90">
        <f t="shared" ref="K837" si="352">K836*1936.27</f>
        <v>6696396</v>
      </c>
      <c r="Q837" s="81"/>
    </row>
    <row r="838" spans="2:17" x14ac:dyDescent="0.2">
      <c r="B838" s="47" t="s">
        <v>24</v>
      </c>
      <c r="Q838" s="81"/>
    </row>
  </sheetData>
  <sheetProtection sheet="1" objects="1" scenarios="1" formatCells="0" formatColumns="0" formatRows="0"/>
  <mergeCells count="183">
    <mergeCell ref="B830:K830"/>
    <mergeCell ref="R3:R4"/>
    <mergeCell ref="Q3:Q4"/>
    <mergeCell ref="A1:B1"/>
    <mergeCell ref="C1:L2"/>
    <mergeCell ref="L3:L4"/>
    <mergeCell ref="C5:D5"/>
    <mergeCell ref="A6:A7"/>
    <mergeCell ref="B6:B7"/>
    <mergeCell ref="A3:B3"/>
    <mergeCell ref="C3:D4"/>
    <mergeCell ref="E3:J3"/>
    <mergeCell ref="N1:P2"/>
    <mergeCell ref="N3:N4"/>
    <mergeCell ref="O3:O4"/>
    <mergeCell ref="B90:B91"/>
    <mergeCell ref="A92:A131"/>
    <mergeCell ref="B92:B131"/>
    <mergeCell ref="A132:A133"/>
    <mergeCell ref="B132:B133"/>
    <mergeCell ref="A134:A173"/>
    <mergeCell ref="B134:B173"/>
    <mergeCell ref="K3:K4"/>
    <mergeCell ref="A174:A175"/>
    <mergeCell ref="B174:B175"/>
    <mergeCell ref="A8:A47"/>
    <mergeCell ref="B8:B47"/>
    <mergeCell ref="A48:A49"/>
    <mergeCell ref="B48:B49"/>
    <mergeCell ref="A50:A89"/>
    <mergeCell ref="B50:B89"/>
    <mergeCell ref="A90:A91"/>
    <mergeCell ref="A260:A299"/>
    <mergeCell ref="B260:B299"/>
    <mergeCell ref="A300:A301"/>
    <mergeCell ref="B300:B301"/>
    <mergeCell ref="A302:A341"/>
    <mergeCell ref="B302:B341"/>
    <mergeCell ref="A342:A343"/>
    <mergeCell ref="B342:B343"/>
    <mergeCell ref="A176:A215"/>
    <mergeCell ref="B176:B215"/>
    <mergeCell ref="A216:A217"/>
    <mergeCell ref="B216:B217"/>
    <mergeCell ref="A218:A257"/>
    <mergeCell ref="B218:B257"/>
    <mergeCell ref="A258:A259"/>
    <mergeCell ref="B258:B259"/>
    <mergeCell ref="A414:A425"/>
    <mergeCell ref="B414:B425"/>
    <mergeCell ref="A398:A399"/>
    <mergeCell ref="B398:B399"/>
    <mergeCell ref="A400:A411"/>
    <mergeCell ref="B400:B411"/>
    <mergeCell ref="A426:A427"/>
    <mergeCell ref="B426:B427"/>
    <mergeCell ref="A344:A383"/>
    <mergeCell ref="B344:B383"/>
    <mergeCell ref="A412:A413"/>
    <mergeCell ref="B412:B413"/>
    <mergeCell ref="A384:A385"/>
    <mergeCell ref="B384:B385"/>
    <mergeCell ref="A386:A397"/>
    <mergeCell ref="B386:B397"/>
    <mergeCell ref="B482:B483"/>
    <mergeCell ref="A428:A439"/>
    <mergeCell ref="B428:B439"/>
    <mergeCell ref="A440:A441"/>
    <mergeCell ref="B440:B441"/>
    <mergeCell ref="A454:A455"/>
    <mergeCell ref="B454:B455"/>
    <mergeCell ref="A456:A467"/>
    <mergeCell ref="B456:B467"/>
    <mergeCell ref="A442:A453"/>
    <mergeCell ref="B442:B453"/>
    <mergeCell ref="A468:A469"/>
    <mergeCell ref="B468:B469"/>
    <mergeCell ref="A470:A481"/>
    <mergeCell ref="B470:B481"/>
    <mergeCell ref="A482:A483"/>
    <mergeCell ref="B650:B651"/>
    <mergeCell ref="A568:A579"/>
    <mergeCell ref="B568:B579"/>
    <mergeCell ref="B636:B637"/>
    <mergeCell ref="A638:A649"/>
    <mergeCell ref="B638:B649"/>
    <mergeCell ref="A580:A581"/>
    <mergeCell ref="B580:B581"/>
    <mergeCell ref="A582:A593"/>
    <mergeCell ref="B582:B593"/>
    <mergeCell ref="A650:A651"/>
    <mergeCell ref="A624:A635"/>
    <mergeCell ref="B624:B635"/>
    <mergeCell ref="A636:A637"/>
    <mergeCell ref="A594:A595"/>
    <mergeCell ref="B594:B595"/>
    <mergeCell ref="A596:A607"/>
    <mergeCell ref="B596:B607"/>
    <mergeCell ref="A622:A623"/>
    <mergeCell ref="B622:B623"/>
    <mergeCell ref="A608:A609"/>
    <mergeCell ref="B608:B609"/>
    <mergeCell ref="A610:A621"/>
    <mergeCell ref="B610:B621"/>
    <mergeCell ref="A566:A567"/>
    <mergeCell ref="B566:B567"/>
    <mergeCell ref="A524:A525"/>
    <mergeCell ref="B524:B525"/>
    <mergeCell ref="A526:A537"/>
    <mergeCell ref="B526:B537"/>
    <mergeCell ref="A538:A539"/>
    <mergeCell ref="B538:B539"/>
    <mergeCell ref="A554:A565"/>
    <mergeCell ref="B554:B565"/>
    <mergeCell ref="A540:A551"/>
    <mergeCell ref="B540:B551"/>
    <mergeCell ref="A552:A553"/>
    <mergeCell ref="B552:B553"/>
    <mergeCell ref="A680:A691"/>
    <mergeCell ref="B680:B691"/>
    <mergeCell ref="A664:A665"/>
    <mergeCell ref="B664:B665"/>
    <mergeCell ref="A666:A677"/>
    <mergeCell ref="B666:B677"/>
    <mergeCell ref="A678:A679"/>
    <mergeCell ref="B678:B679"/>
    <mergeCell ref="A652:A663"/>
    <mergeCell ref="B652:B663"/>
    <mergeCell ref="A484:A495"/>
    <mergeCell ref="B484:B495"/>
    <mergeCell ref="A496:A497"/>
    <mergeCell ref="B496:B497"/>
    <mergeCell ref="A510:A511"/>
    <mergeCell ref="B510:B511"/>
    <mergeCell ref="A512:A523"/>
    <mergeCell ref="B512:B523"/>
    <mergeCell ref="A498:A509"/>
    <mergeCell ref="B498:B509"/>
    <mergeCell ref="B802:B803"/>
    <mergeCell ref="A804:A813"/>
    <mergeCell ref="B804:B813"/>
    <mergeCell ref="A692:A693"/>
    <mergeCell ref="B692:B693"/>
    <mergeCell ref="A694:A705"/>
    <mergeCell ref="B694:B705"/>
    <mergeCell ref="A706:A707"/>
    <mergeCell ref="B706:B707"/>
    <mergeCell ref="A708:A717"/>
    <mergeCell ref="B708:B717"/>
    <mergeCell ref="A718:A719"/>
    <mergeCell ref="B718:B719"/>
    <mergeCell ref="A766:A767"/>
    <mergeCell ref="B766:B767"/>
    <mergeCell ref="A768:A777"/>
    <mergeCell ref="B768:B777"/>
    <mergeCell ref="A754:A755"/>
    <mergeCell ref="B754:B755"/>
    <mergeCell ref="A756:A765"/>
    <mergeCell ref="B756:B765"/>
    <mergeCell ref="A814:A815"/>
    <mergeCell ref="B814:B815"/>
    <mergeCell ref="A816:A825"/>
    <mergeCell ref="B816:B825"/>
    <mergeCell ref="B832:B837"/>
    <mergeCell ref="A720:A729"/>
    <mergeCell ref="B720:B729"/>
    <mergeCell ref="A730:A731"/>
    <mergeCell ref="B730:B731"/>
    <mergeCell ref="A732:A741"/>
    <mergeCell ref="B732:B741"/>
    <mergeCell ref="A742:A743"/>
    <mergeCell ref="B742:B743"/>
    <mergeCell ref="A744:A753"/>
    <mergeCell ref="B744:B753"/>
    <mergeCell ref="A778:A779"/>
    <mergeCell ref="B778:B779"/>
    <mergeCell ref="A780:A789"/>
    <mergeCell ref="B780:B789"/>
    <mergeCell ref="A790:A791"/>
    <mergeCell ref="B790:B791"/>
    <mergeCell ref="A792:A801"/>
    <mergeCell ref="B792:B801"/>
    <mergeCell ref="A802:A803"/>
  </mergeCells>
  <phoneticPr fontId="4" type="noConversion"/>
  <conditionalFormatting sqref="E6:K593 L551:Q593 N440:Q440 N442:Q442 N444:Q444 N446:Q446 N448:Q448 N450:Q450 N452:Q452 N454:Q454 N456:Q456 N458:Q458 N460:Q460 N462:Q462 N464:Q464 N466:Q466 N468:Q468 N470:Q470 N472:Q472 N474:Q474 N476:Q476 N478:Q478 N480:Q480 N482:Q482 N484:Q484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cfRule type="cellIs" dxfId="2248" priority="832"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2247" priority="83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246" priority="69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245" priority="696"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244" priority="69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243" priority="694"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242" priority="69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241" priority="692"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240" priority="69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239" priority="690"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238" priority="68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37" priority="688"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236" priority="68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35" priority="686"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234" priority="68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33" priority="684"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232" priority="68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31" priority="682"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230" priority="68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229" priority="680"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228" priority="67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27" priority="678"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226" priority="67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25" priority="676"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224" priority="67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23" priority="674"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222" priority="67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21" priority="672"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220" priority="67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219" priority="670"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218" priority="66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217" priority="668"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216" priority="66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15" priority="666"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214" priority="66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13" priority="66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212" priority="66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11" priority="66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210" priority="66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09" priority="660"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208" priority="65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207" priority="658"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206" priority="65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05" priority="656"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204" priority="65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03" priority="65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202" priority="65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201" priority="65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200" priority="65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99" priority="650"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98" priority="64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97" priority="648"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96" priority="64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95" priority="646"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94" priority="64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93" priority="64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92" priority="64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91" priority="64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90" priority="64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89" priority="640"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88" priority="63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87" priority="638"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86" priority="63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85" priority="636"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84" priority="63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83" priority="63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82" priority="63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81" priority="63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80" priority="63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79" priority="630"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78" priority="62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77" priority="628"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76" priority="62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75" priority="626"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74" priority="62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73" priority="624"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72" priority="62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71" priority="622"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70" priority="62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69" priority="620"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68" priority="61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67" priority="618"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66" priority="61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65" priority="616"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64" priority="61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63" priority="614"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62" priority="61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61" priority="612"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60" priority="61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59" priority="610"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58" priority="60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57" priority="608"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56" priority="60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55" priority="606"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54" priority="60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53" priority="604"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52" priority="60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51" priority="602"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50" priority="60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49" priority="600"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48" priority="59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47" priority="598"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46" priority="59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45" priority="596"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44" priority="59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43" priority="59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42" priority="59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41" priority="59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40" priority="59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39" priority="590"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38" priority="58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37" priority="588"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36" priority="58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35" priority="586"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34" priority="58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33" priority="58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32" priority="58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31" priority="58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30" priority="58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29" priority="580"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28" priority="57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27" priority="578"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26" priority="57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25" priority="576"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24" priority="57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23" priority="574"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22" priority="57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21" priority="572"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20" priority="57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19" priority="570"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18" priority="56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17" priority="568"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16" priority="56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15" priority="566"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14" priority="56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13" priority="564"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12" priority="56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11" priority="562"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10" priority="56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09" priority="560"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08" priority="55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07" priority="558"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06" priority="55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05" priority="556"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04" priority="55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03" priority="55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02" priority="55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101" priority="55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00" priority="55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99" priority="550"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98" priority="54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97" priority="548"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96" priority="54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95" priority="546"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94" priority="54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93" priority="54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92" priority="54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91" priority="54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90" priority="54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89" priority="540"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88" priority="53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87" priority="538"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86" priority="53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85" priority="536"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84" priority="53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83" priority="53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82" priority="53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81" priority="53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80" priority="53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79" priority="530"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78" priority="52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77" priority="528"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76" priority="52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75" priority="526"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74" priority="52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73" priority="524"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72" priority="52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71" priority="522" stopIfTrue="1" operator="equal">
      <formula>0</formula>
    </cfRule>
  </conditionalFormatting>
  <conditionalFormatting sqref="Q6:Q607 Q622:Q691">
    <cfRule type="cellIs" dxfId="2070" priority="52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69" priority="520" stopIfTrue="1" operator="equal">
      <formula>0</formula>
    </cfRule>
  </conditionalFormatting>
  <conditionalFormatting sqref="Q6:Q607 Q622:Q691">
    <cfRule type="cellIs" dxfId="2068" priority="519"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67" priority="518" stopIfTrue="1" operator="equal">
      <formula>0</formula>
    </cfRule>
  </conditionalFormatting>
  <conditionalFormatting sqref="P692 P694 P696 P698 P700 P702 P704 P706 P708 P710 P712 P714 P716 P718 P720 P722 P724 P726 P728 P730">
    <cfRule type="cellIs" dxfId="2066" priority="504" stopIfTrue="1" operator="equal">
      <formula>0</formula>
    </cfRule>
  </conditionalFormatting>
  <conditionalFormatting sqref="F718:H729 J718:O729 Q718:Q729">
    <cfRule type="cellIs" dxfId="2065" priority="513" stopIfTrue="1" operator="equal">
      <formula>0</formula>
    </cfRule>
  </conditionalFormatting>
  <conditionalFormatting sqref="F730:H741 J730:O741 Q730:Q741">
    <cfRule type="cellIs" dxfId="2064" priority="511" stopIfTrue="1" operator="equal">
      <formula>0</formula>
    </cfRule>
  </conditionalFormatting>
  <conditionalFormatting sqref="N718:O718 N720:O720 N722:O722 N724:O724 N726:O726 N728:O728 Q728 Q726 Q724 Q722 Q720 Q718">
    <cfRule type="cellIs" dxfId="2063" priority="512" stopIfTrue="1" operator="equal">
      <formula>0</formula>
    </cfRule>
  </conditionalFormatting>
  <conditionalFormatting sqref="N730:O730 N732:O732 N734:O734 N736:O736 N738:O738 N740:O740 Q740 Q738 Q736 Q734 Q732 Q730">
    <cfRule type="cellIs" dxfId="2062" priority="510" stopIfTrue="1" operator="equal">
      <formula>0</formula>
    </cfRule>
  </conditionalFormatting>
  <conditionalFormatting sqref="F742:O753 Q742:Q753">
    <cfRule type="cellIs" dxfId="2061" priority="509" stopIfTrue="1" operator="equal">
      <formula>0</formula>
    </cfRule>
  </conditionalFormatting>
  <conditionalFormatting sqref="N742:O742 N744:O744 N746:O746 N748:O748 N750:O750 N752:O752 Q752 Q750 Q748 Q746 Q744 Q742">
    <cfRule type="cellIs" dxfId="2060" priority="508" stopIfTrue="1" operator="equal">
      <formula>0</formula>
    </cfRule>
  </conditionalFormatting>
  <conditionalFormatting sqref="I718:I741">
    <cfRule type="cellIs" dxfId="2059" priority="507" stopIfTrue="1" operator="equal">
      <formula>0</formula>
    </cfRule>
  </conditionalFormatting>
  <conditionalFormatting sqref="E710:E741">
    <cfRule type="cellIs" dxfId="2058" priority="505" stopIfTrue="1" operator="equal">
      <formula>0</formula>
    </cfRule>
  </conditionalFormatting>
  <conditionalFormatting sqref="E706:O709 Q706:Q717 F710:O717 E710:E741">
    <cfRule type="cellIs" dxfId="2057" priority="517" stopIfTrue="1" operator="equal">
      <formula>0</formula>
    </cfRule>
  </conditionalFormatting>
  <conditionalFormatting sqref="E692:O705 Q692:Q705">
    <cfRule type="cellIs" dxfId="2056" priority="515" stopIfTrue="1" operator="equal">
      <formula>0</formula>
    </cfRule>
  </conditionalFormatting>
  <conditionalFormatting sqref="N692:O692 N694:O694 N696:O696 N698:O698 N700:O700 N702:O702 N704:O704 Q704 Q702 Q700 Q698 Q696 Q694 Q692">
    <cfRule type="cellIs" dxfId="2055" priority="516" stopIfTrue="1" operator="equal">
      <formula>0</formula>
    </cfRule>
  </conditionalFormatting>
  <conditionalFormatting sqref="N706:O706 N708:O708 N710:O710 N712:O712 N714:O714 N716:O716 Q716 Q714 Q712 Q710 Q708 Q706">
    <cfRule type="cellIs" dxfId="2054" priority="514" stopIfTrue="1" operator="equal">
      <formula>0</formula>
    </cfRule>
  </conditionalFormatting>
  <conditionalFormatting sqref="E742:E753">
    <cfRule type="cellIs" dxfId="2053" priority="506" stopIfTrue="1" operator="equal">
      <formula>0</formula>
    </cfRule>
  </conditionalFormatting>
  <conditionalFormatting sqref="P732 P734 P736 P738 P740 P742 P744 P746 P748 P750 P752">
    <cfRule type="cellIs" dxfId="2052" priority="503" stopIfTrue="1" operator="equal">
      <formula>0</formula>
    </cfRule>
  </conditionalFormatting>
  <conditionalFormatting sqref="R6:R607 R622:R753">
    <cfRule type="cellIs" dxfId="2051" priority="457"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2050" priority="458" stopIfTrue="1" operator="equal">
      <formula>0</formula>
    </cfRule>
  </conditionalFormatting>
  <conditionalFormatting sqref="R6:R607 R622:R753">
    <cfRule type="cellIs" dxfId="2049" priority="456"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2048" priority="455" stopIfTrue="1" operator="equal">
      <formula>0</formula>
    </cfRule>
  </conditionalFormatting>
  <conditionalFormatting sqref="R692:R703">
    <cfRule type="cellIs" dxfId="2047" priority="453" stopIfTrue="1" operator="equal">
      <formula>0</formula>
    </cfRule>
  </conditionalFormatting>
  <conditionalFormatting sqref="R678:R691">
    <cfRule type="cellIs" dxfId="2046" priority="451" stopIfTrue="1" operator="equal">
      <formula>0</formula>
    </cfRule>
  </conditionalFormatting>
  <conditionalFormatting sqref="R678 R680 R682 R684 R686 R688 R690">
    <cfRule type="cellIs" dxfId="2045" priority="452" stopIfTrue="1" operator="equal">
      <formula>0</formula>
    </cfRule>
  </conditionalFormatting>
  <conditionalFormatting sqref="R740">
    <cfRule type="cellIs" dxfId="2044" priority="441" stopIfTrue="1" operator="equal">
      <formula>0</formula>
    </cfRule>
  </conditionalFormatting>
  <conditionalFormatting sqref="R692 R694 R696 R698 R700 R702">
    <cfRule type="cellIs" dxfId="2043" priority="450" stopIfTrue="1" operator="equal">
      <formula>0</formula>
    </cfRule>
  </conditionalFormatting>
  <conditionalFormatting sqref="R738 R736 R734 R732 R730 R728">
    <cfRule type="cellIs" dxfId="2042" priority="442" stopIfTrue="1" operator="equal">
      <formula>0</formula>
    </cfRule>
  </conditionalFormatting>
  <conditionalFormatting sqref="R704:R715">
    <cfRule type="cellIs" dxfId="2041" priority="447" stopIfTrue="1" operator="equal">
      <formula>0</formula>
    </cfRule>
  </conditionalFormatting>
  <conditionalFormatting sqref="R704 R706 R708 R710 R712 R714">
    <cfRule type="cellIs" dxfId="2040" priority="446" stopIfTrue="1" operator="equal">
      <formula>0</formula>
    </cfRule>
  </conditionalFormatting>
  <conditionalFormatting sqref="R716:R727">
    <cfRule type="cellIs" dxfId="2039" priority="445" stopIfTrue="1" operator="equal">
      <formula>0</formula>
    </cfRule>
  </conditionalFormatting>
  <conditionalFormatting sqref="R716 R726 R724 R722 R720 R718">
    <cfRule type="cellIs" dxfId="2038" priority="444" stopIfTrue="1" operator="equal">
      <formula>0</formula>
    </cfRule>
  </conditionalFormatting>
  <conditionalFormatting sqref="R728:R739">
    <cfRule type="cellIs" dxfId="2037" priority="443" stopIfTrue="1" operator="equal">
      <formula>0</formula>
    </cfRule>
  </conditionalFormatting>
  <conditionalFormatting sqref="R740">
    <cfRule type="cellIs" dxfId="2036" priority="440" stopIfTrue="1" operator="equal">
      <formula>0</formula>
    </cfRule>
  </conditionalFormatting>
  <conditionalFormatting sqref="R741">
    <cfRule type="cellIs" dxfId="2035" priority="439" stopIfTrue="1" operator="equal">
      <formula>0</formula>
    </cfRule>
  </conditionalFormatting>
  <conditionalFormatting sqref="R742 R744 R746 R748 R750">
    <cfRule type="cellIs" dxfId="2034" priority="438" stopIfTrue="1" operator="equal">
      <formula>0</formula>
    </cfRule>
  </conditionalFormatting>
  <conditionalFormatting sqref="R742 R744 R746 R748 R750">
    <cfRule type="cellIs" dxfId="2033" priority="437" stopIfTrue="1" operator="equal">
      <formula>0</formula>
    </cfRule>
  </conditionalFormatting>
  <conditionalFormatting sqref="R743 R745 R747 R749 R751">
    <cfRule type="cellIs" dxfId="2032" priority="436" stopIfTrue="1" operator="equal">
      <formula>0</formula>
    </cfRule>
  </conditionalFormatting>
  <conditionalFormatting sqref="R752">
    <cfRule type="cellIs" dxfId="2031" priority="435" stopIfTrue="1" operator="equal">
      <formula>0</formula>
    </cfRule>
  </conditionalFormatting>
  <conditionalFormatting sqref="R752">
    <cfRule type="cellIs" dxfId="2030" priority="434" stopIfTrue="1" operator="equal">
      <formula>0</formula>
    </cfRule>
  </conditionalFormatting>
  <conditionalFormatting sqref="R753">
    <cfRule type="cellIs" dxfId="2029" priority="433" stopIfTrue="1" operator="equal">
      <formula>0</formula>
    </cfRule>
  </conditionalFormatting>
  <conditionalFormatting sqref="N608:Q608 N610:Q610 N612:Q612 N614:Q614 N616:Q616 N618:Q618 N620:Q620">
    <cfRule type="cellIs" dxfId="2028" priority="373" stopIfTrue="1" operator="equal">
      <formula>0</formula>
    </cfRule>
  </conditionalFormatting>
  <conditionalFormatting sqref="Q608:Q621">
    <cfRule type="cellIs" dxfId="2027" priority="372" stopIfTrue="1" operator="equal">
      <formula>0</formula>
    </cfRule>
  </conditionalFormatting>
  <conditionalFormatting sqref="Q608:Q621">
    <cfRule type="cellIs" dxfId="2026" priority="371" stopIfTrue="1" operator="equal">
      <formula>0</formula>
    </cfRule>
  </conditionalFormatting>
  <conditionalFormatting sqref="Q608:Q621">
    <cfRule type="cellIs" dxfId="2025" priority="370" stopIfTrue="1" operator="equal">
      <formula>0</formula>
    </cfRule>
  </conditionalFormatting>
  <conditionalFormatting sqref="Q608:Q621">
    <cfRule type="cellIs" dxfId="2024" priority="369" stopIfTrue="1" operator="equal">
      <formula>0</formula>
    </cfRule>
  </conditionalFormatting>
  <conditionalFormatting sqref="Q608 Q610 Q612 Q614 Q616 Q618 Q620">
    <cfRule type="cellIs" dxfId="2023" priority="368" stopIfTrue="1" operator="equal">
      <formula>0</formula>
    </cfRule>
  </conditionalFormatting>
  <conditionalFormatting sqref="Q608:Q621">
    <cfRule type="cellIs" dxfId="2022" priority="367" stopIfTrue="1" operator="equal">
      <formula>0</formula>
    </cfRule>
  </conditionalFormatting>
  <conditionalFormatting sqref="Q608 Q610 Q612 Q614 Q616 Q618 Q620">
    <cfRule type="cellIs" dxfId="2021" priority="366" stopIfTrue="1" operator="equal">
      <formula>0</formula>
    </cfRule>
  </conditionalFormatting>
  <conditionalFormatting sqref="Q608 Q610 Q612 Q614 Q616 Q618 Q620">
    <cfRule type="cellIs" dxfId="2020" priority="365" stopIfTrue="1" operator="equal">
      <formula>0</formula>
    </cfRule>
  </conditionalFormatting>
  <conditionalFormatting sqref="Q608:Q621">
    <cfRule type="cellIs" dxfId="2019" priority="364" stopIfTrue="1" operator="equal">
      <formula>0</formula>
    </cfRule>
  </conditionalFormatting>
  <conditionalFormatting sqref="Q608 Q610 Q612 Q614 Q616 Q618 Q620">
    <cfRule type="cellIs" dxfId="2018" priority="363" stopIfTrue="1" operator="equal">
      <formula>0</formula>
    </cfRule>
  </conditionalFormatting>
  <conditionalFormatting sqref="Q608:Q621">
    <cfRule type="cellIs" dxfId="2017" priority="362" stopIfTrue="1" operator="equal">
      <formula>0</formula>
    </cfRule>
  </conditionalFormatting>
  <conditionalFormatting sqref="Q608 Q610 Q612 Q614 Q616 Q618 Q620">
    <cfRule type="cellIs" dxfId="2016" priority="361" stopIfTrue="1" operator="equal">
      <formula>0</formula>
    </cfRule>
  </conditionalFormatting>
  <conditionalFormatting sqref="Q608:Q621">
    <cfRule type="cellIs" dxfId="2015" priority="360" stopIfTrue="1" operator="equal">
      <formula>0</formula>
    </cfRule>
  </conditionalFormatting>
  <conditionalFormatting sqref="Q608 Q610 Q612 Q614 Q616 Q618 Q620">
    <cfRule type="cellIs" dxfId="2014" priority="359" stopIfTrue="1" operator="equal">
      <formula>0</formula>
    </cfRule>
  </conditionalFormatting>
  <conditionalFormatting sqref="Q608 Q610 Q612 Q614 Q616 Q618 Q620">
    <cfRule type="cellIs" dxfId="2013" priority="358" stopIfTrue="1" operator="equal">
      <formula>0</formula>
    </cfRule>
  </conditionalFormatting>
  <conditionalFormatting sqref="Q608:Q621">
    <cfRule type="cellIs" dxfId="2012" priority="357" stopIfTrue="1" operator="equal">
      <formula>0</formula>
    </cfRule>
  </conditionalFormatting>
  <conditionalFormatting sqref="Q608 Q610 Q612 Q614 Q616 Q618 Q620">
    <cfRule type="cellIs" dxfId="2011" priority="356" stopIfTrue="1" operator="equal">
      <formula>0</formula>
    </cfRule>
  </conditionalFormatting>
  <conditionalFormatting sqref="Q608:Q621">
    <cfRule type="cellIs" dxfId="2010" priority="355" stopIfTrue="1" operator="equal">
      <formula>0</formula>
    </cfRule>
  </conditionalFormatting>
  <conditionalFormatting sqref="Q608:Q621">
    <cfRule type="cellIs" dxfId="2009" priority="354" stopIfTrue="1" operator="equal">
      <formula>0</formula>
    </cfRule>
  </conditionalFormatting>
  <conditionalFormatting sqref="Q608 Q610 Q612 Q614 Q616 Q618 Q620">
    <cfRule type="cellIs" dxfId="2008" priority="353" stopIfTrue="1" operator="equal">
      <formula>0</formula>
    </cfRule>
  </conditionalFormatting>
  <conditionalFormatting sqref="Q608:Q621">
    <cfRule type="cellIs" dxfId="2007" priority="352" stopIfTrue="1" operator="equal">
      <formula>0</formula>
    </cfRule>
  </conditionalFormatting>
  <conditionalFormatting sqref="Q608 Q610 Q612 Q614 Q616 Q618 Q620">
    <cfRule type="cellIs" dxfId="2006" priority="351" stopIfTrue="1" operator="equal">
      <formula>0</formula>
    </cfRule>
  </conditionalFormatting>
  <conditionalFormatting sqref="Q608 Q610 Q612 Q614 Q616 Q618 Q620">
    <cfRule type="cellIs" dxfId="2005" priority="350" stopIfTrue="1" operator="equal">
      <formula>0</formula>
    </cfRule>
  </conditionalFormatting>
  <conditionalFormatting sqref="Q608:Q621">
    <cfRule type="cellIs" dxfId="2004" priority="349" stopIfTrue="1" operator="equal">
      <formula>0</formula>
    </cfRule>
  </conditionalFormatting>
  <conditionalFormatting sqref="Q608 Q610 Q612 Q614 Q616 Q618 Q620">
    <cfRule type="cellIs" dxfId="2003" priority="348" stopIfTrue="1" operator="equal">
      <formula>0</formula>
    </cfRule>
  </conditionalFormatting>
  <conditionalFormatting sqref="Q608:Q621">
    <cfRule type="cellIs" dxfId="2002" priority="347" stopIfTrue="1" operator="equal">
      <formula>0</formula>
    </cfRule>
  </conditionalFormatting>
  <conditionalFormatting sqref="Q608 Q610 Q612 Q614 Q616 Q618 Q620">
    <cfRule type="cellIs" dxfId="2001" priority="346" stopIfTrue="1" operator="equal">
      <formula>0</formula>
    </cfRule>
  </conditionalFormatting>
  <conditionalFormatting sqref="Q608:Q621">
    <cfRule type="cellIs" dxfId="2000" priority="345" stopIfTrue="1" operator="equal">
      <formula>0</formula>
    </cfRule>
  </conditionalFormatting>
  <conditionalFormatting sqref="Q608 Q610 Q612 Q614 Q616 Q618 Q620">
    <cfRule type="cellIs" dxfId="1999" priority="344" stopIfTrue="1" operator="equal">
      <formula>0</formula>
    </cfRule>
  </conditionalFormatting>
  <conditionalFormatting sqref="Q608 Q610 Q612 Q614 Q616 Q618 Q620">
    <cfRule type="cellIs" dxfId="1998" priority="343" stopIfTrue="1" operator="equal">
      <formula>0</formula>
    </cfRule>
  </conditionalFormatting>
  <conditionalFormatting sqref="Q608:Q621">
    <cfRule type="cellIs" dxfId="1997" priority="342" stopIfTrue="1" operator="equal">
      <formula>0</formula>
    </cfRule>
  </conditionalFormatting>
  <conditionalFormatting sqref="Q608 Q610 Q612 Q614 Q616 Q618 Q620">
    <cfRule type="cellIs" dxfId="1996" priority="341" stopIfTrue="1" operator="equal">
      <formula>0</formula>
    </cfRule>
  </conditionalFormatting>
  <conditionalFormatting sqref="Q608:Q621">
    <cfRule type="cellIs" dxfId="1995" priority="340" stopIfTrue="1" operator="equal">
      <formula>0</formula>
    </cfRule>
  </conditionalFormatting>
  <conditionalFormatting sqref="Q608:Q621">
    <cfRule type="cellIs" dxfId="1994" priority="339" stopIfTrue="1" operator="equal">
      <formula>0</formula>
    </cfRule>
  </conditionalFormatting>
  <conditionalFormatting sqref="Q608:Q621">
    <cfRule type="cellIs" dxfId="1993" priority="338" stopIfTrue="1" operator="equal">
      <formula>0</formula>
    </cfRule>
  </conditionalFormatting>
  <conditionalFormatting sqref="Q608 Q610 Q612 Q614 Q616 Q618 Q620">
    <cfRule type="cellIs" dxfId="1992" priority="337" stopIfTrue="1" operator="equal">
      <formula>0</formula>
    </cfRule>
  </conditionalFormatting>
  <conditionalFormatting sqref="Q608:Q621">
    <cfRule type="cellIs" dxfId="1991" priority="336" stopIfTrue="1" operator="equal">
      <formula>0</formula>
    </cfRule>
  </conditionalFormatting>
  <conditionalFormatting sqref="Q608 Q610 Q612 Q614 Q616 Q618 Q620">
    <cfRule type="cellIs" dxfId="1990" priority="335" stopIfTrue="1" operator="equal">
      <formula>0</formula>
    </cfRule>
  </conditionalFormatting>
  <conditionalFormatting sqref="Q608 Q610 Q612 Q614 Q616 Q618 Q620">
    <cfRule type="cellIs" dxfId="1989" priority="334" stopIfTrue="1" operator="equal">
      <formula>0</formula>
    </cfRule>
  </conditionalFormatting>
  <conditionalFormatting sqref="Q608:Q621">
    <cfRule type="cellIs" dxfId="1988" priority="333" stopIfTrue="1" operator="equal">
      <formula>0</formula>
    </cfRule>
  </conditionalFormatting>
  <conditionalFormatting sqref="Q608 Q610 Q612 Q614 Q616 Q618 Q620">
    <cfRule type="cellIs" dxfId="1987" priority="332" stopIfTrue="1" operator="equal">
      <formula>0</formula>
    </cfRule>
  </conditionalFormatting>
  <conditionalFormatting sqref="Q608:Q621">
    <cfRule type="cellIs" dxfId="1986" priority="331" stopIfTrue="1" operator="equal">
      <formula>0</formula>
    </cfRule>
  </conditionalFormatting>
  <conditionalFormatting sqref="Q608 Q610 Q612 Q614 Q616 Q618 Q620">
    <cfRule type="cellIs" dxfId="1985" priority="330" stopIfTrue="1" operator="equal">
      <formula>0</formula>
    </cfRule>
  </conditionalFormatting>
  <conditionalFormatting sqref="Q608:Q621">
    <cfRule type="cellIs" dxfId="1984" priority="329" stopIfTrue="1" operator="equal">
      <formula>0</formula>
    </cfRule>
  </conditionalFormatting>
  <conditionalFormatting sqref="Q608 Q610 Q612 Q614 Q616 Q618 Q620">
    <cfRule type="cellIs" dxfId="1983" priority="328" stopIfTrue="1" operator="equal">
      <formula>0</formula>
    </cfRule>
  </conditionalFormatting>
  <conditionalFormatting sqref="Q608 Q610 Q612 Q614 Q616 Q618 Q620">
    <cfRule type="cellIs" dxfId="1982" priority="327" stopIfTrue="1" operator="equal">
      <formula>0</formula>
    </cfRule>
  </conditionalFormatting>
  <conditionalFormatting sqref="Q608:Q621">
    <cfRule type="cellIs" dxfId="1981" priority="326" stopIfTrue="1" operator="equal">
      <formula>0</formula>
    </cfRule>
  </conditionalFormatting>
  <conditionalFormatting sqref="Q608 Q610 Q612 Q614 Q616 Q618 Q620">
    <cfRule type="cellIs" dxfId="1980" priority="325" stopIfTrue="1" operator="equal">
      <formula>0</formula>
    </cfRule>
  </conditionalFormatting>
  <conditionalFormatting sqref="Q608:Q621">
    <cfRule type="cellIs" dxfId="1979" priority="324" stopIfTrue="1" operator="equal">
      <formula>0</formula>
    </cfRule>
  </conditionalFormatting>
  <conditionalFormatting sqref="Q608:Q621">
    <cfRule type="cellIs" dxfId="1978" priority="323" stopIfTrue="1" operator="equal">
      <formula>0</formula>
    </cfRule>
  </conditionalFormatting>
  <conditionalFormatting sqref="Q608 Q610 Q612 Q614 Q616 Q618 Q620">
    <cfRule type="cellIs" dxfId="1977" priority="322" stopIfTrue="1" operator="equal">
      <formula>0</formula>
    </cfRule>
  </conditionalFormatting>
  <conditionalFormatting sqref="Q608:Q621">
    <cfRule type="cellIs" dxfId="1976" priority="321" stopIfTrue="1" operator="equal">
      <formula>0</formula>
    </cfRule>
  </conditionalFormatting>
  <conditionalFormatting sqref="Q608 Q610 Q612 Q614 Q616 Q618 Q620">
    <cfRule type="cellIs" dxfId="1975" priority="320" stopIfTrue="1" operator="equal">
      <formula>0</formula>
    </cfRule>
  </conditionalFormatting>
  <conditionalFormatting sqref="Q608 Q610 Q612 Q614 Q616 Q618 Q620">
    <cfRule type="cellIs" dxfId="1974" priority="319" stopIfTrue="1" operator="equal">
      <formula>0</formula>
    </cfRule>
  </conditionalFormatting>
  <conditionalFormatting sqref="Q608:Q621">
    <cfRule type="cellIs" dxfId="1973" priority="318" stopIfTrue="1" operator="equal">
      <formula>0</formula>
    </cfRule>
  </conditionalFormatting>
  <conditionalFormatting sqref="Q608 Q610 Q612 Q614 Q616 Q618 Q620">
    <cfRule type="cellIs" dxfId="1972" priority="317" stopIfTrue="1" operator="equal">
      <formula>0</formula>
    </cfRule>
  </conditionalFormatting>
  <conditionalFormatting sqref="Q608:Q621">
    <cfRule type="cellIs" dxfId="1971" priority="316" stopIfTrue="1" operator="equal">
      <formula>0</formula>
    </cfRule>
  </conditionalFormatting>
  <conditionalFormatting sqref="Q608 Q610 Q612 Q614 Q616 Q618 Q620">
    <cfRule type="cellIs" dxfId="1970" priority="315" stopIfTrue="1" operator="equal">
      <formula>0</formula>
    </cfRule>
  </conditionalFormatting>
  <conditionalFormatting sqref="Q608:Q621">
    <cfRule type="cellIs" dxfId="1969" priority="314" stopIfTrue="1" operator="equal">
      <formula>0</formula>
    </cfRule>
  </conditionalFormatting>
  <conditionalFormatting sqref="Q608 Q610 Q612 Q614 Q616 Q618 Q620">
    <cfRule type="cellIs" dxfId="1968" priority="313" stopIfTrue="1" operator="equal">
      <formula>0</formula>
    </cfRule>
  </conditionalFormatting>
  <conditionalFormatting sqref="Q608 Q610 Q612 Q614 Q616 Q618 Q620">
    <cfRule type="cellIs" dxfId="1967" priority="312" stopIfTrue="1" operator="equal">
      <formula>0</formula>
    </cfRule>
  </conditionalFormatting>
  <conditionalFormatting sqref="Q608:Q621">
    <cfRule type="cellIs" dxfId="1966" priority="311" stopIfTrue="1" operator="equal">
      <formula>0</formula>
    </cfRule>
  </conditionalFormatting>
  <conditionalFormatting sqref="Q608 Q610 Q612 Q614 Q616 Q618 Q620">
    <cfRule type="cellIs" dxfId="1965" priority="310" stopIfTrue="1" operator="equal">
      <formula>0</formula>
    </cfRule>
  </conditionalFormatting>
  <conditionalFormatting sqref="Q608:Q621">
    <cfRule type="cellIs" dxfId="1964" priority="309" stopIfTrue="1" operator="equal">
      <formula>0</formula>
    </cfRule>
  </conditionalFormatting>
  <conditionalFormatting sqref="Q608:Q621">
    <cfRule type="cellIs" dxfId="1963" priority="308" stopIfTrue="1" operator="equal">
      <formula>0</formula>
    </cfRule>
  </conditionalFormatting>
  <conditionalFormatting sqref="Q608:Q621">
    <cfRule type="cellIs" dxfId="1962" priority="307" stopIfTrue="1" operator="equal">
      <formula>0</formula>
    </cfRule>
  </conditionalFormatting>
  <conditionalFormatting sqref="Q608 Q610 Q612 Q614 Q616 Q618 Q620">
    <cfRule type="cellIs" dxfId="1961" priority="306" stopIfTrue="1" operator="equal">
      <formula>0</formula>
    </cfRule>
  </conditionalFormatting>
  <conditionalFormatting sqref="Q608:Q621">
    <cfRule type="cellIs" dxfId="1960" priority="305" stopIfTrue="1" operator="equal">
      <formula>0</formula>
    </cfRule>
  </conditionalFormatting>
  <conditionalFormatting sqref="Q608 Q610 Q612 Q614 Q616 Q618 Q620">
    <cfRule type="cellIs" dxfId="1959" priority="304" stopIfTrue="1" operator="equal">
      <formula>0</formula>
    </cfRule>
  </conditionalFormatting>
  <conditionalFormatting sqref="Q608 Q610 Q612 Q614 Q616 Q618 Q620">
    <cfRule type="cellIs" dxfId="1958" priority="303" stopIfTrue="1" operator="equal">
      <formula>0</formula>
    </cfRule>
  </conditionalFormatting>
  <conditionalFormatting sqref="Q608:Q621">
    <cfRule type="cellIs" dxfId="1957" priority="302" stopIfTrue="1" operator="equal">
      <formula>0</formula>
    </cfRule>
  </conditionalFormatting>
  <conditionalFormatting sqref="Q608 Q610 Q612 Q614 Q616 Q618 Q620">
    <cfRule type="cellIs" dxfId="1956" priority="301" stopIfTrue="1" operator="equal">
      <formula>0</formula>
    </cfRule>
  </conditionalFormatting>
  <conditionalFormatting sqref="Q608:Q621">
    <cfRule type="cellIs" dxfId="1955" priority="300" stopIfTrue="1" operator="equal">
      <formula>0</formula>
    </cfRule>
  </conditionalFormatting>
  <conditionalFormatting sqref="Q608 Q610 Q612 Q614 Q616 Q618 Q620">
    <cfRule type="cellIs" dxfId="1954" priority="299" stopIfTrue="1" operator="equal">
      <formula>0</formula>
    </cfRule>
  </conditionalFormatting>
  <conditionalFormatting sqref="Q608:Q621">
    <cfRule type="cellIs" dxfId="1953" priority="298" stopIfTrue="1" operator="equal">
      <formula>0</formula>
    </cfRule>
  </conditionalFormatting>
  <conditionalFormatting sqref="Q608 Q610 Q612 Q614 Q616 Q618 Q620">
    <cfRule type="cellIs" dxfId="1952" priority="297" stopIfTrue="1" operator="equal">
      <formula>0</formula>
    </cfRule>
  </conditionalFormatting>
  <conditionalFormatting sqref="Q608 Q610 Q612 Q614 Q616 Q618 Q620">
    <cfRule type="cellIs" dxfId="1951" priority="296" stopIfTrue="1" operator="equal">
      <formula>0</formula>
    </cfRule>
  </conditionalFormatting>
  <conditionalFormatting sqref="Q608:Q621">
    <cfRule type="cellIs" dxfId="1950" priority="295" stopIfTrue="1" operator="equal">
      <formula>0</formula>
    </cfRule>
  </conditionalFormatting>
  <conditionalFormatting sqref="Q608 Q610 Q612 Q614 Q616 Q618 Q620">
    <cfRule type="cellIs" dxfId="1949" priority="294" stopIfTrue="1" operator="equal">
      <formula>0</formula>
    </cfRule>
  </conditionalFormatting>
  <conditionalFormatting sqref="Q608:Q621">
    <cfRule type="cellIs" dxfId="1948" priority="293" stopIfTrue="1" operator="equal">
      <formula>0</formula>
    </cfRule>
  </conditionalFormatting>
  <conditionalFormatting sqref="Q608:Q621">
    <cfRule type="cellIs" dxfId="1947" priority="292" stopIfTrue="1" operator="equal">
      <formula>0</formula>
    </cfRule>
  </conditionalFormatting>
  <conditionalFormatting sqref="Q608 Q610 Q612 Q614 Q616 Q618 Q620">
    <cfRule type="cellIs" dxfId="1946" priority="291" stopIfTrue="1" operator="equal">
      <formula>0</formula>
    </cfRule>
  </conditionalFormatting>
  <conditionalFormatting sqref="Q608:Q621">
    <cfRule type="cellIs" dxfId="1945" priority="290" stopIfTrue="1" operator="equal">
      <formula>0</formula>
    </cfRule>
  </conditionalFormatting>
  <conditionalFormatting sqref="Q608 Q610 Q612 Q614 Q616 Q618 Q620">
    <cfRule type="cellIs" dxfId="1944" priority="289" stopIfTrue="1" operator="equal">
      <formula>0</formula>
    </cfRule>
  </conditionalFormatting>
  <conditionalFormatting sqref="Q608 Q610 Q612 Q614 Q616 Q618 Q620">
    <cfRule type="cellIs" dxfId="1943" priority="288" stopIfTrue="1" operator="equal">
      <formula>0</formula>
    </cfRule>
  </conditionalFormatting>
  <conditionalFormatting sqref="Q608:Q621">
    <cfRule type="cellIs" dxfId="1942" priority="287" stopIfTrue="1" operator="equal">
      <formula>0</formula>
    </cfRule>
  </conditionalFormatting>
  <conditionalFormatting sqref="Q608 Q610 Q612 Q614 Q616 Q618 Q620">
    <cfRule type="cellIs" dxfId="1941" priority="286" stopIfTrue="1" operator="equal">
      <formula>0</formula>
    </cfRule>
  </conditionalFormatting>
  <conditionalFormatting sqref="Q608:Q621">
    <cfRule type="cellIs" dxfId="1940" priority="285" stopIfTrue="1" operator="equal">
      <formula>0</formula>
    </cfRule>
  </conditionalFormatting>
  <conditionalFormatting sqref="Q608 Q610 Q612 Q614 Q616 Q618 Q620">
    <cfRule type="cellIs" dxfId="1939" priority="284" stopIfTrue="1" operator="equal">
      <formula>0</formula>
    </cfRule>
  </conditionalFormatting>
  <conditionalFormatting sqref="Q608:Q621">
    <cfRule type="cellIs" dxfId="1938" priority="283" stopIfTrue="1" operator="equal">
      <formula>0</formula>
    </cfRule>
  </conditionalFormatting>
  <conditionalFormatting sqref="Q608 Q610 Q612 Q614 Q616 Q618 Q620">
    <cfRule type="cellIs" dxfId="1937" priority="282" stopIfTrue="1" operator="equal">
      <formula>0</formula>
    </cfRule>
  </conditionalFormatting>
  <conditionalFormatting sqref="Q608 Q610 Q612 Q614 Q616 Q618 Q620">
    <cfRule type="cellIs" dxfId="1936" priority="281" stopIfTrue="1" operator="equal">
      <formula>0</formula>
    </cfRule>
  </conditionalFormatting>
  <conditionalFormatting sqref="Q608:Q621">
    <cfRule type="cellIs" dxfId="1935" priority="280" stopIfTrue="1" operator="equal">
      <formula>0</formula>
    </cfRule>
  </conditionalFormatting>
  <conditionalFormatting sqref="Q608 Q610 Q612 Q614 Q616 Q618 Q620">
    <cfRule type="cellIs" dxfId="1934" priority="279" stopIfTrue="1" operator="equal">
      <formula>0</formula>
    </cfRule>
  </conditionalFormatting>
  <conditionalFormatting sqref="Q608:Q621">
    <cfRule type="cellIs" dxfId="1933" priority="278" stopIfTrue="1" operator="equal">
      <formula>0</formula>
    </cfRule>
  </conditionalFormatting>
  <conditionalFormatting sqref="Q608:Q621">
    <cfRule type="cellIs" dxfId="1932" priority="277" stopIfTrue="1" operator="equal">
      <formula>0</formula>
    </cfRule>
  </conditionalFormatting>
  <conditionalFormatting sqref="Q608 Q610 Q612 Q614 Q616 Q618 Q620">
    <cfRule type="cellIs" dxfId="1931" priority="276" stopIfTrue="1" operator="equal">
      <formula>0</formula>
    </cfRule>
  </conditionalFormatting>
  <conditionalFormatting sqref="Q608:Q621">
    <cfRule type="cellIs" dxfId="1930" priority="275" stopIfTrue="1" operator="equal">
      <formula>0</formula>
    </cfRule>
  </conditionalFormatting>
  <conditionalFormatting sqref="Q608 Q610 Q612 Q614 Q616 Q618 Q620">
    <cfRule type="cellIs" dxfId="1929" priority="274" stopIfTrue="1" operator="equal">
      <formula>0</formula>
    </cfRule>
  </conditionalFormatting>
  <conditionalFormatting sqref="Q608 Q610 Q612 Q614 Q616 Q618 Q620">
    <cfRule type="cellIs" dxfId="1928" priority="273" stopIfTrue="1" operator="equal">
      <formula>0</formula>
    </cfRule>
  </conditionalFormatting>
  <conditionalFormatting sqref="Q608:Q621">
    <cfRule type="cellIs" dxfId="1927" priority="272" stopIfTrue="1" operator="equal">
      <formula>0</formula>
    </cfRule>
  </conditionalFormatting>
  <conditionalFormatting sqref="Q608 Q610 Q612 Q614 Q616 Q618 Q620">
    <cfRule type="cellIs" dxfId="1926" priority="271" stopIfTrue="1" operator="equal">
      <formula>0</formula>
    </cfRule>
  </conditionalFormatting>
  <conditionalFormatting sqref="Q608:Q621">
    <cfRule type="cellIs" dxfId="1925" priority="270" stopIfTrue="1" operator="equal">
      <formula>0</formula>
    </cfRule>
  </conditionalFormatting>
  <conditionalFormatting sqref="Q608 Q610 Q612 Q614 Q616 Q618 Q620">
    <cfRule type="cellIs" dxfId="1924" priority="269" stopIfTrue="1" operator="equal">
      <formula>0</formula>
    </cfRule>
  </conditionalFormatting>
  <conditionalFormatting sqref="Q608:Q621">
    <cfRule type="cellIs" dxfId="1923" priority="268" stopIfTrue="1" operator="equal">
      <formula>0</formula>
    </cfRule>
  </conditionalFormatting>
  <conditionalFormatting sqref="Q608 Q610 Q612 Q614 Q616 Q618 Q620">
    <cfRule type="cellIs" dxfId="1922" priority="267" stopIfTrue="1" operator="equal">
      <formula>0</formula>
    </cfRule>
  </conditionalFormatting>
  <conditionalFormatting sqref="Q608 Q610 Q612 Q614 Q616 Q618 Q620">
    <cfRule type="cellIs" dxfId="1921" priority="266" stopIfTrue="1" operator="equal">
      <formula>0</formula>
    </cfRule>
  </conditionalFormatting>
  <conditionalFormatting sqref="Q608:Q621">
    <cfRule type="cellIs" dxfId="1920" priority="265" stopIfTrue="1" operator="equal">
      <formula>0</formula>
    </cfRule>
  </conditionalFormatting>
  <conditionalFormatting sqref="Q608 Q610 Q612 Q614 Q616 Q618 Q620">
    <cfRule type="cellIs" dxfId="1919" priority="264" stopIfTrue="1" operator="equal">
      <formula>0</formula>
    </cfRule>
  </conditionalFormatting>
  <conditionalFormatting sqref="Q608:Q621">
    <cfRule type="cellIs" dxfId="1918" priority="263" stopIfTrue="1" operator="equal">
      <formula>0</formula>
    </cfRule>
  </conditionalFormatting>
  <conditionalFormatting sqref="Q608 Q610 Q612 Q614 Q616 Q618 Q620">
    <cfRule type="cellIs" dxfId="1917" priority="262" stopIfTrue="1" operator="equal">
      <formula>0</formula>
    </cfRule>
  </conditionalFormatting>
  <conditionalFormatting sqref="Q608:Q621">
    <cfRule type="cellIs" dxfId="1916" priority="261" stopIfTrue="1" operator="equal">
      <formula>0</formula>
    </cfRule>
  </conditionalFormatting>
  <conditionalFormatting sqref="Q608 Q610 Q612 Q614 Q616 Q618 Q620">
    <cfRule type="cellIs" dxfId="1915" priority="260" stopIfTrue="1" operator="equal">
      <formula>0</formula>
    </cfRule>
  </conditionalFormatting>
  <conditionalFormatting sqref="Q608 Q610 Q612 Q614 Q616 Q618 Q620">
    <cfRule type="cellIs" dxfId="1914" priority="259" stopIfTrue="1" operator="equal">
      <formula>0</formula>
    </cfRule>
  </conditionalFormatting>
  <conditionalFormatting sqref="Q608:Q621">
    <cfRule type="cellIs" dxfId="1913" priority="258" stopIfTrue="1" operator="equal">
      <formula>0</formula>
    </cfRule>
  </conditionalFormatting>
  <conditionalFormatting sqref="Q608 Q610 Q612 Q614 Q616 Q618 Q620">
    <cfRule type="cellIs" dxfId="1912" priority="257" stopIfTrue="1" operator="equal">
      <formula>0</formula>
    </cfRule>
  </conditionalFormatting>
  <conditionalFormatting sqref="Q608 Q610 Q612 Q614 Q616 Q618 Q620">
    <cfRule type="cellIs" dxfId="1911" priority="256" stopIfTrue="1" operator="equal">
      <formula>0</formula>
    </cfRule>
  </conditionalFormatting>
  <conditionalFormatting sqref="Q608:Q621">
    <cfRule type="cellIs" dxfId="1910" priority="255" stopIfTrue="1" operator="equal">
      <formula>0</formula>
    </cfRule>
  </conditionalFormatting>
  <conditionalFormatting sqref="Q608 Q610 Q612 Q614 Q616 Q618 Q620">
    <cfRule type="cellIs" dxfId="1909" priority="254" stopIfTrue="1" operator="equal">
      <formula>0</formula>
    </cfRule>
  </conditionalFormatting>
  <conditionalFormatting sqref="Q608:Q621">
    <cfRule type="cellIs" dxfId="1908" priority="253" stopIfTrue="1" operator="equal">
      <formula>0</formula>
    </cfRule>
  </conditionalFormatting>
  <conditionalFormatting sqref="Q608 Q610 Q612 Q614 Q616 Q618 Q620">
    <cfRule type="cellIs" dxfId="1907" priority="252" stopIfTrue="1" operator="equal">
      <formula>0</formula>
    </cfRule>
  </conditionalFormatting>
  <conditionalFormatting sqref="Q608:Q621">
    <cfRule type="cellIs" dxfId="1906" priority="251" stopIfTrue="1" operator="equal">
      <formula>0</formula>
    </cfRule>
  </conditionalFormatting>
  <conditionalFormatting sqref="Q608 Q610 Q612 Q614 Q616 Q618 Q620">
    <cfRule type="cellIs" dxfId="1905" priority="250" stopIfTrue="1" operator="equal">
      <formula>0</formula>
    </cfRule>
  </conditionalFormatting>
  <conditionalFormatting sqref="R608:R621">
    <cfRule type="cellIs" dxfId="1904" priority="248" stopIfTrue="1" operator="equal">
      <formula>0</formula>
    </cfRule>
  </conditionalFormatting>
  <conditionalFormatting sqref="R608 R610 R612 R614 R616 R618 R620">
    <cfRule type="cellIs" dxfId="1903" priority="249" stopIfTrue="1" operator="equal">
      <formula>0</formula>
    </cfRule>
  </conditionalFormatting>
  <conditionalFormatting sqref="R608:R621">
    <cfRule type="cellIs" dxfId="1902" priority="247" stopIfTrue="1" operator="equal">
      <formula>0</formula>
    </cfRule>
  </conditionalFormatting>
  <conditionalFormatting sqref="R608 R610 R612 R614 R616 R618 R620">
    <cfRule type="cellIs" dxfId="1901" priority="246" stopIfTrue="1" operator="equal">
      <formula>0</formula>
    </cfRule>
  </conditionalFormatting>
  <conditionalFormatting sqref="H802:H825">
    <cfRule type="cellIs" dxfId="1900" priority="197" stopIfTrue="1" operator="equal">
      <formula>0</formula>
    </cfRule>
  </conditionalFormatting>
  <conditionalFormatting sqref="G802:G825">
    <cfRule type="cellIs" dxfId="1899" priority="211" stopIfTrue="1" operator="equal">
      <formula>0</formula>
    </cfRule>
  </conditionalFormatting>
  <conditionalFormatting sqref="F802:F825">
    <cfRule type="cellIs" dxfId="1898" priority="210" stopIfTrue="1" operator="equal">
      <formula>0</formula>
    </cfRule>
  </conditionalFormatting>
  <conditionalFormatting sqref="E766">
    <cfRule type="cellIs" dxfId="1897" priority="187" stopIfTrue="1" operator="equal">
      <formula>0</formula>
    </cfRule>
  </conditionalFormatting>
  <conditionalFormatting sqref="E754">
    <cfRule type="cellIs" dxfId="1896" priority="159" stopIfTrue="1" operator="equal">
      <formula>0</formula>
    </cfRule>
  </conditionalFormatting>
  <conditionalFormatting sqref="F755:O755 Q754:Q755 F754:G754 I754:O754">
    <cfRule type="cellIs" dxfId="1895" priority="133" stopIfTrue="1" operator="equal">
      <formula>0</formula>
    </cfRule>
  </conditionalFormatting>
  <conditionalFormatting sqref="N754:O754 Q754">
    <cfRule type="cellIs" dxfId="1894" priority="132" stopIfTrue="1" operator="equal">
      <formula>0</formula>
    </cfRule>
  </conditionalFormatting>
  <conditionalFormatting sqref="R754:R755">
    <cfRule type="cellIs" dxfId="1893" priority="123" stopIfTrue="1" operator="equal">
      <formula>0</formula>
    </cfRule>
  </conditionalFormatting>
  <conditionalFormatting sqref="R754">
    <cfRule type="cellIs" dxfId="1892" priority="124" stopIfTrue="1" operator="equal">
      <formula>0</formula>
    </cfRule>
  </conditionalFormatting>
  <conditionalFormatting sqref="R754:R755">
    <cfRule type="cellIs" dxfId="1891" priority="122" stopIfTrue="1" operator="equal">
      <formula>0</formula>
    </cfRule>
  </conditionalFormatting>
  <conditionalFormatting sqref="R754">
    <cfRule type="cellIs" dxfId="1890" priority="121" stopIfTrue="1" operator="equal">
      <formula>0</formula>
    </cfRule>
  </conditionalFormatting>
  <conditionalFormatting sqref="R754:R755">
    <cfRule type="cellIs" dxfId="1889" priority="120" stopIfTrue="1" operator="equal">
      <formula>0</formula>
    </cfRule>
  </conditionalFormatting>
  <conditionalFormatting sqref="R754">
    <cfRule type="cellIs" dxfId="1888" priority="119" stopIfTrue="1" operator="equal">
      <formula>0</formula>
    </cfRule>
  </conditionalFormatting>
  <conditionalFormatting sqref="Q756:Q763 F756:G763 I756:O763">
    <cfRule type="cellIs" dxfId="1887" priority="117" stopIfTrue="1" operator="equal">
      <formula>0</formula>
    </cfRule>
  </conditionalFormatting>
  <conditionalFormatting sqref="N756:O756 N758:O758 N760:O760 N762:O762 Q756 Q758 Q760 Q762">
    <cfRule type="cellIs" dxfId="1886" priority="116" stopIfTrue="1" operator="equal">
      <formula>0</formula>
    </cfRule>
  </conditionalFormatting>
  <conditionalFormatting sqref="R756:R763">
    <cfRule type="cellIs" dxfId="1885" priority="107" stopIfTrue="1" operator="equal">
      <formula>0</formula>
    </cfRule>
  </conditionalFormatting>
  <conditionalFormatting sqref="R756 R758 R760 R762">
    <cfRule type="cellIs" dxfId="1884" priority="108" stopIfTrue="1" operator="equal">
      <formula>0</formula>
    </cfRule>
  </conditionalFormatting>
  <conditionalFormatting sqref="R756:R763">
    <cfRule type="cellIs" dxfId="1883" priority="106" stopIfTrue="1" operator="equal">
      <formula>0</formula>
    </cfRule>
  </conditionalFormatting>
  <conditionalFormatting sqref="R756 R758 R760 R762">
    <cfRule type="cellIs" dxfId="1882" priority="105" stopIfTrue="1" operator="equal">
      <formula>0</formula>
    </cfRule>
  </conditionalFormatting>
  <conditionalFormatting sqref="R756:R763">
    <cfRule type="cellIs" dxfId="1881" priority="104" stopIfTrue="1" operator="equal">
      <formula>0</formula>
    </cfRule>
  </conditionalFormatting>
  <conditionalFormatting sqref="R756 R758 R760 R762">
    <cfRule type="cellIs" dxfId="1880" priority="103" stopIfTrue="1" operator="equal">
      <formula>0</formula>
    </cfRule>
  </conditionalFormatting>
  <conditionalFormatting sqref="H754">
    <cfRule type="cellIs" dxfId="1879" priority="100" stopIfTrue="1" operator="equal">
      <formula>0</formula>
    </cfRule>
  </conditionalFormatting>
  <conditionalFormatting sqref="H757 H759 H761 H763">
    <cfRule type="cellIs" dxfId="1878" priority="99" stopIfTrue="1" operator="equal">
      <formula>0</formula>
    </cfRule>
  </conditionalFormatting>
  <conditionalFormatting sqref="H756 H758 H760 H762">
    <cfRule type="cellIs" dxfId="1877" priority="98" stopIfTrue="1" operator="equal">
      <formula>0</formula>
    </cfRule>
  </conditionalFormatting>
  <conditionalFormatting sqref="E755">
    <cfRule type="cellIs" dxfId="1876" priority="97" stopIfTrue="1" operator="equal">
      <formula>0</formula>
    </cfRule>
  </conditionalFormatting>
  <conditionalFormatting sqref="E756 E758 E760 E762 E764">
    <cfRule type="cellIs" dxfId="1875" priority="96" stopIfTrue="1" operator="equal">
      <formula>0</formula>
    </cfRule>
  </conditionalFormatting>
  <conditionalFormatting sqref="E757 E759 E761 E763 E765">
    <cfRule type="cellIs" dxfId="1874" priority="95" stopIfTrue="1" operator="equal">
      <formula>0</formula>
    </cfRule>
  </conditionalFormatting>
  <conditionalFormatting sqref="E767">
    <cfRule type="cellIs" dxfId="1873" priority="94" stopIfTrue="1" operator="equal">
      <formula>0</formula>
    </cfRule>
  </conditionalFormatting>
  <conditionalFormatting sqref="E768 E770 E772 E774 E776">
    <cfRule type="cellIs" dxfId="1872" priority="93" stopIfTrue="1" operator="equal">
      <formula>0</formula>
    </cfRule>
  </conditionalFormatting>
  <conditionalFormatting sqref="E769 E771 E773 E775 E777">
    <cfRule type="cellIs" dxfId="1871" priority="92" stopIfTrue="1" operator="equal">
      <formula>0</formula>
    </cfRule>
  </conditionalFormatting>
  <conditionalFormatting sqref="E778">
    <cfRule type="cellIs" dxfId="1870" priority="90" stopIfTrue="1" operator="equal">
      <formula>0</formula>
    </cfRule>
  </conditionalFormatting>
  <conditionalFormatting sqref="E779">
    <cfRule type="cellIs" dxfId="1869" priority="89" stopIfTrue="1" operator="equal">
      <formula>0</formula>
    </cfRule>
  </conditionalFormatting>
  <conditionalFormatting sqref="E780 E782 E784 E786 E788">
    <cfRule type="cellIs" dxfId="1868" priority="88" stopIfTrue="1" operator="equal">
      <formula>0</formula>
    </cfRule>
  </conditionalFormatting>
  <conditionalFormatting sqref="E781 E783 E785 E787 E789">
    <cfRule type="cellIs" dxfId="1867" priority="87" stopIfTrue="1" operator="equal">
      <formula>0</formula>
    </cfRule>
  </conditionalFormatting>
  <conditionalFormatting sqref="Q764:Q787 F764:G787 I764:O787">
    <cfRule type="cellIs" dxfId="1866" priority="86" stopIfTrue="1" operator="equal">
      <formula>0</formula>
    </cfRule>
  </conditionalFormatting>
  <conditionalFormatting sqref="N764:O764 N766:O766 N768:O768 N770:O770 N772:O772 N774:O774 N776:O776 N778:O778 N780:O780 N782:O782 N784:O784 N786:O786 Q764 Q766 Q768 Q770 Q772 Q774 Q776 Q778 Q780 Q782 Q784 Q786">
    <cfRule type="cellIs" dxfId="1865" priority="85" stopIfTrue="1" operator="equal">
      <formula>0</formula>
    </cfRule>
  </conditionalFormatting>
  <conditionalFormatting sqref="R764:R787">
    <cfRule type="cellIs" dxfId="1864" priority="76" stopIfTrue="1" operator="equal">
      <formula>0</formula>
    </cfRule>
  </conditionalFormatting>
  <conditionalFormatting sqref="R764 R766 R768 R770 R772 R774 R776 R778 R780 R782 R784 R786">
    <cfRule type="cellIs" dxfId="1863" priority="77" stopIfTrue="1" operator="equal">
      <formula>0</formula>
    </cfRule>
  </conditionalFormatting>
  <conditionalFormatting sqref="R764:R787">
    <cfRule type="cellIs" dxfId="1862" priority="75" stopIfTrue="1" operator="equal">
      <formula>0</formula>
    </cfRule>
  </conditionalFormatting>
  <conditionalFormatting sqref="R764 R766 R768 R770 R772 R774 R776 R778 R780 R782 R784 R786">
    <cfRule type="cellIs" dxfId="1861" priority="74" stopIfTrue="1" operator="equal">
      <formula>0</formula>
    </cfRule>
  </conditionalFormatting>
  <conditionalFormatting sqref="R764:R787">
    <cfRule type="cellIs" dxfId="1860" priority="73" stopIfTrue="1" operator="equal">
      <formula>0</formula>
    </cfRule>
  </conditionalFormatting>
  <conditionalFormatting sqref="R764 R766 R768 R770 R772 R774 R776 R778 R780 R782 R784 R786">
    <cfRule type="cellIs" dxfId="1859" priority="72" stopIfTrue="1" operator="equal">
      <formula>0</formula>
    </cfRule>
  </conditionalFormatting>
  <conditionalFormatting sqref="H765 H767 H769 H771 H773 H775 H777 H779 H781 H783 H785 H787">
    <cfRule type="cellIs" dxfId="1858" priority="71" stopIfTrue="1" operator="equal">
      <formula>0</formula>
    </cfRule>
  </conditionalFormatting>
  <conditionalFormatting sqref="H764 H766 H768 H770 H772 H774 H776 H778 H780 H782 H784 H786">
    <cfRule type="cellIs" dxfId="1857" priority="70" stopIfTrue="1" operator="equal">
      <formula>0</formula>
    </cfRule>
  </conditionalFormatting>
  <conditionalFormatting sqref="Q788:Q801 F788:G801 I788:O801">
    <cfRule type="cellIs" dxfId="1856" priority="61" stopIfTrue="1" operator="equal">
      <formula>0</formula>
    </cfRule>
  </conditionalFormatting>
  <conditionalFormatting sqref="N788:O788 N790:O790 N792:O792 N794:O794 N796:O796 N798:O798 N800:O800 Q788 Q790 Q792 Q794 Q796 Q798 Q800">
    <cfRule type="cellIs" dxfId="1855" priority="60" stopIfTrue="1" operator="equal">
      <formula>0</formula>
    </cfRule>
  </conditionalFormatting>
  <conditionalFormatting sqref="R788:R801">
    <cfRule type="cellIs" dxfId="1854" priority="58" stopIfTrue="1" operator="equal">
      <formula>0</formula>
    </cfRule>
  </conditionalFormatting>
  <conditionalFormatting sqref="R788 R790 R792 R794 R796 R798 R800">
    <cfRule type="cellIs" dxfId="1853" priority="59" stopIfTrue="1" operator="equal">
      <formula>0</formula>
    </cfRule>
  </conditionalFormatting>
  <conditionalFormatting sqref="R788:R801">
    <cfRule type="cellIs" dxfId="1852" priority="57" stopIfTrue="1" operator="equal">
      <formula>0</formula>
    </cfRule>
  </conditionalFormatting>
  <conditionalFormatting sqref="R788 R790 R792 R794 R796 R798 R800">
    <cfRule type="cellIs" dxfId="1851" priority="56" stopIfTrue="1" operator="equal">
      <formula>0</formula>
    </cfRule>
  </conditionalFormatting>
  <conditionalFormatting sqref="R788:R801">
    <cfRule type="cellIs" dxfId="1850" priority="55" stopIfTrue="1" operator="equal">
      <formula>0</formula>
    </cfRule>
  </conditionalFormatting>
  <conditionalFormatting sqref="R788 R790 R792 R794 R796 R798 R800">
    <cfRule type="cellIs" dxfId="1849" priority="54" stopIfTrue="1" operator="equal">
      <formula>0</formula>
    </cfRule>
  </conditionalFormatting>
  <conditionalFormatting sqref="H789 H791 H793 H795 H797 H799 H801">
    <cfRule type="cellIs" dxfId="1848" priority="53" stopIfTrue="1" operator="equal">
      <formula>0</formula>
    </cfRule>
  </conditionalFormatting>
  <conditionalFormatting sqref="H788 H790 H792 H794 H796 H798 H800">
    <cfRule type="cellIs" dxfId="1847" priority="52" stopIfTrue="1" operator="equal">
      <formula>0</formula>
    </cfRule>
  </conditionalFormatting>
  <conditionalFormatting sqref="Q802:Q825 J802:O825">
    <cfRule type="cellIs" dxfId="1846" priority="49" stopIfTrue="1" operator="equal">
      <formula>0</formula>
    </cfRule>
  </conditionalFormatting>
  <conditionalFormatting sqref="N802:O802 N804:O804 N806:O806 N808:O808 N810:O810 N812:O812 N814:O814 N816:O816 N818:O818 N820:O820 N822:O822 N824:O824 Q802 Q804 Q806 Q808 Q810 Q812 Q814 Q816 Q818 Q820 Q822 Q824">
    <cfRule type="cellIs" dxfId="1845" priority="48" stopIfTrue="1" operator="equal">
      <formula>0</formula>
    </cfRule>
  </conditionalFormatting>
  <conditionalFormatting sqref="R802:R825">
    <cfRule type="cellIs" dxfId="1844" priority="46" stopIfTrue="1" operator="equal">
      <formula>0</formula>
    </cfRule>
  </conditionalFormatting>
  <conditionalFormatting sqref="R802 R804 R806 R808 R810 R812 R814 R816 R818 R820 R822 R824">
    <cfRule type="cellIs" dxfId="1843" priority="47" stopIfTrue="1" operator="equal">
      <formula>0</formula>
    </cfRule>
  </conditionalFormatting>
  <conditionalFormatting sqref="R802:R825">
    <cfRule type="cellIs" dxfId="1842" priority="45" stopIfTrue="1" operator="equal">
      <formula>0</formula>
    </cfRule>
  </conditionalFormatting>
  <conditionalFormatting sqref="R802 R804 R806 R808 R810 R812 R814 R816 R818 R820 R822 R824">
    <cfRule type="cellIs" dxfId="1841" priority="44" stopIfTrue="1" operator="equal">
      <formula>0</formula>
    </cfRule>
  </conditionalFormatting>
  <conditionalFormatting sqref="R802:R825">
    <cfRule type="cellIs" dxfId="1840" priority="43" stopIfTrue="1" operator="equal">
      <formula>0</formula>
    </cfRule>
  </conditionalFormatting>
  <conditionalFormatting sqref="R802 R804 R806 R808 R810 R812 R814 R816 R818 R820 R822 R824">
    <cfRule type="cellIs" dxfId="1839" priority="42" stopIfTrue="1" operator="equal">
      <formula>0</formula>
    </cfRule>
  </conditionalFormatting>
  <conditionalFormatting sqref="E790">
    <cfRule type="cellIs" dxfId="1838" priority="39" stopIfTrue="1" operator="equal">
      <formula>0</formula>
    </cfRule>
  </conditionalFormatting>
  <conditionalFormatting sqref="E791">
    <cfRule type="cellIs" dxfId="1837" priority="38" stopIfTrue="1" operator="equal">
      <formula>0</formula>
    </cfRule>
  </conditionalFormatting>
  <conditionalFormatting sqref="E792 E794 E796 E798 E800">
    <cfRule type="cellIs" dxfId="1836" priority="37" stopIfTrue="1" operator="equal">
      <formula>0</formula>
    </cfRule>
  </conditionalFormatting>
  <conditionalFormatting sqref="E793 E795 E797 E799 E801">
    <cfRule type="cellIs" dxfId="1835" priority="36" stopIfTrue="1" operator="equal">
      <formula>0</formula>
    </cfRule>
  </conditionalFormatting>
  <conditionalFormatting sqref="E802 E814">
    <cfRule type="cellIs" dxfId="1834" priority="35" stopIfTrue="1" operator="equal">
      <formula>0</formula>
    </cfRule>
  </conditionalFormatting>
  <conditionalFormatting sqref="E803 E815">
    <cfRule type="cellIs" dxfId="1833" priority="34" stopIfTrue="1" operator="equal">
      <formula>0</formula>
    </cfRule>
  </conditionalFormatting>
  <conditionalFormatting sqref="E804 E816 E806 E818 E808 E820 E810 E822 E812 E824">
    <cfRule type="cellIs" dxfId="1832" priority="33" stopIfTrue="1" operator="equal">
      <formula>0</formula>
    </cfRule>
  </conditionalFormatting>
  <conditionalFormatting sqref="E805 E817 E807 E819 E809 E821 E811 E823 E813 E825">
    <cfRule type="cellIs" dxfId="1831" priority="32" stopIfTrue="1" operator="equal">
      <formula>0</formula>
    </cfRule>
  </conditionalFormatting>
  <conditionalFormatting sqref="P743">
    <cfRule type="cellIs" dxfId="1830" priority="30" stopIfTrue="1" operator="equal">
      <formula>0</formula>
    </cfRule>
  </conditionalFormatting>
  <conditionalFormatting sqref="P745">
    <cfRule type="cellIs" dxfId="1829" priority="29" stopIfTrue="1" operator="equal">
      <formula>0</formula>
    </cfRule>
  </conditionalFormatting>
  <conditionalFormatting sqref="P747">
    <cfRule type="cellIs" dxfId="1828" priority="28" stopIfTrue="1" operator="equal">
      <formula>0</formula>
    </cfRule>
  </conditionalFormatting>
  <conditionalFormatting sqref="P749">
    <cfRule type="cellIs" dxfId="1827" priority="27" stopIfTrue="1" operator="equal">
      <formula>0</formula>
    </cfRule>
  </conditionalFormatting>
  <conditionalFormatting sqref="P751">
    <cfRule type="cellIs" dxfId="1826" priority="26" stopIfTrue="1" operator="equal">
      <formula>0</formula>
    </cfRule>
  </conditionalFormatting>
  <conditionalFormatting sqref="P753">
    <cfRule type="cellIs" dxfId="1825" priority="25" stopIfTrue="1" operator="equal">
      <formula>0</formula>
    </cfRule>
  </conditionalFormatting>
  <conditionalFormatting sqref="P754 P766 P778 P756 P768 P780 P758 P770 P782 P760 P772 P784 P762 P774 P786 P764 P776 P788">
    <cfRule type="cellIs" dxfId="1824" priority="24" stopIfTrue="1" operator="equal">
      <formula>0</formula>
    </cfRule>
  </conditionalFormatting>
  <conditionalFormatting sqref="P755 P767 P779">
    <cfRule type="cellIs" dxfId="1823" priority="23" stopIfTrue="1" operator="equal">
      <formula>0</formula>
    </cfRule>
  </conditionalFormatting>
  <conditionalFormatting sqref="P757 P769 P781">
    <cfRule type="cellIs" dxfId="1822" priority="22" stopIfTrue="1" operator="equal">
      <formula>0</formula>
    </cfRule>
  </conditionalFormatting>
  <conditionalFormatting sqref="P759 P771 P783">
    <cfRule type="cellIs" dxfId="1821" priority="21" stopIfTrue="1" operator="equal">
      <formula>0</formula>
    </cfRule>
  </conditionalFormatting>
  <conditionalFormatting sqref="P761 P773 P785">
    <cfRule type="cellIs" dxfId="1820" priority="20" stopIfTrue="1" operator="equal">
      <formula>0</formula>
    </cfRule>
  </conditionalFormatting>
  <conditionalFormatting sqref="P763 P775 P787">
    <cfRule type="cellIs" dxfId="1819" priority="19" stopIfTrue="1" operator="equal">
      <formula>0</formula>
    </cfRule>
  </conditionalFormatting>
  <conditionalFormatting sqref="P765 P777 P789">
    <cfRule type="cellIs" dxfId="1818" priority="18" stopIfTrue="1" operator="equal">
      <formula>0</formula>
    </cfRule>
  </conditionalFormatting>
  <conditionalFormatting sqref="P790 P792 P794 P796 P798 P800">
    <cfRule type="cellIs" dxfId="1817" priority="17" stopIfTrue="1" operator="equal">
      <formula>0</formula>
    </cfRule>
  </conditionalFormatting>
  <conditionalFormatting sqref="P791">
    <cfRule type="cellIs" dxfId="1816" priority="16" stopIfTrue="1" operator="equal">
      <formula>0</formula>
    </cfRule>
  </conditionalFormatting>
  <conditionalFormatting sqref="P793">
    <cfRule type="cellIs" dxfId="1815" priority="15" stopIfTrue="1" operator="equal">
      <formula>0</formula>
    </cfRule>
  </conditionalFormatting>
  <conditionalFormatting sqref="P795">
    <cfRule type="cellIs" dxfId="1814" priority="14" stopIfTrue="1" operator="equal">
      <formula>0</formula>
    </cfRule>
  </conditionalFormatting>
  <conditionalFormatting sqref="P797">
    <cfRule type="cellIs" dxfId="1813" priority="13" stopIfTrue="1" operator="equal">
      <formula>0</formula>
    </cfRule>
  </conditionalFormatting>
  <conditionalFormatting sqref="P799">
    <cfRule type="cellIs" dxfId="1812" priority="12" stopIfTrue="1" operator="equal">
      <formula>0</formula>
    </cfRule>
  </conditionalFormatting>
  <conditionalFormatting sqref="P801">
    <cfRule type="cellIs" dxfId="1811" priority="11" stopIfTrue="1" operator="equal">
      <formula>0</formula>
    </cfRule>
  </conditionalFormatting>
  <conditionalFormatting sqref="P802">
    <cfRule type="cellIs" dxfId="1810" priority="10" stopIfTrue="1" operator="equal">
      <formula>0</formula>
    </cfRule>
  </conditionalFormatting>
  <conditionalFormatting sqref="P803">
    <cfRule type="cellIs" dxfId="1809" priority="9" stopIfTrue="1" operator="equal">
      <formula>0</formula>
    </cfRule>
  </conditionalFormatting>
  <conditionalFormatting sqref="P804 P806 P808 P810 P812 P814 P816 P818 P820 P822 P824">
    <cfRule type="cellIs" dxfId="1808" priority="8" stopIfTrue="1" operator="equal">
      <formula>0</formula>
    </cfRule>
  </conditionalFormatting>
  <conditionalFormatting sqref="P805 P807 P809 P811 P813 P815 P817 P819 P821 P823 P825">
    <cfRule type="cellIs" dxfId="1807" priority="7" stopIfTrue="1" operator="equal">
      <formula>0</formula>
    </cfRule>
  </conditionalFormatting>
  <conditionalFormatting sqref="I802">
    <cfRule type="cellIs" dxfId="1806" priority="6" stopIfTrue="1" operator="equal">
      <formula>0</formula>
    </cfRule>
  </conditionalFormatting>
  <conditionalFormatting sqref="I803">
    <cfRule type="cellIs" dxfId="1805" priority="5" stopIfTrue="1" operator="equal">
      <formula>0</formula>
    </cfRule>
  </conditionalFormatting>
  <conditionalFormatting sqref="I804 I806 I808 I810 I812 I814">
    <cfRule type="cellIs" dxfId="1804" priority="4" stopIfTrue="1" operator="equal">
      <formula>0</formula>
    </cfRule>
  </conditionalFormatting>
  <conditionalFormatting sqref="I805 I807 I809 I811 I813 I815">
    <cfRule type="cellIs" dxfId="1803" priority="3" stopIfTrue="1" operator="equal">
      <formula>0</formula>
    </cfRule>
  </conditionalFormatting>
  <conditionalFormatting sqref="I816 I818 I820 I822 I824">
    <cfRule type="cellIs" dxfId="1802" priority="2" stopIfTrue="1" operator="equal">
      <formula>0</formula>
    </cfRule>
  </conditionalFormatting>
  <conditionalFormatting sqref="I817 I819 I821 I823 I825">
    <cfRule type="cellIs" dxfId="1801"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5" man="1"/>
    <brk id="89" max="15" man="1"/>
    <brk id="131" max="15" man="1"/>
    <brk id="173" max="15" man="1"/>
    <brk id="215" max="15" man="1"/>
    <brk id="257" max="15" man="1"/>
    <brk id="299" max="15" man="1"/>
    <brk id="341" max="16" man="1"/>
    <brk id="383" max="15" man="1"/>
    <brk id="425" max="15" man="1"/>
    <brk id="467" max="15" man="1"/>
    <brk id="509" max="15" man="1"/>
    <brk id="551" max="15" man="1"/>
    <brk id="593" max="1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theme="5"/>
    <pageSetUpPr fitToPage="1"/>
  </sheetPr>
  <dimension ref="A1:T838"/>
  <sheetViews>
    <sheetView showGridLines="0" zoomScaleNormal="100" workbookViewId="0">
      <pane ySplit="5" topLeftCell="A6" activePane="bottomLeft" state="frozenSplit"/>
      <selection pane="bottomLeft" activeCell="C1" sqref="C1:L2"/>
    </sheetView>
  </sheetViews>
  <sheetFormatPr defaultColWidth="9.140625" defaultRowHeight="12.75" x14ac:dyDescent="0.2"/>
  <cols>
    <col min="1" max="1" width="6" style="47" customWidth="1"/>
    <col min="2"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20" ht="16.5" customHeight="1" x14ac:dyDescent="0.2">
      <c r="A1" s="509" t="s">
        <v>30</v>
      </c>
      <c r="B1" s="510"/>
      <c r="C1" s="541" t="s">
        <v>18</v>
      </c>
      <c r="D1" s="542"/>
      <c r="E1" s="542"/>
      <c r="F1" s="542"/>
      <c r="G1" s="542"/>
      <c r="H1" s="542"/>
      <c r="I1" s="542"/>
      <c r="J1" s="542"/>
      <c r="K1" s="542"/>
      <c r="L1" s="543"/>
      <c r="M1" s="130"/>
      <c r="N1" s="503" t="s">
        <v>149</v>
      </c>
      <c r="O1" s="504"/>
      <c r="P1" s="505"/>
      <c r="Q1" s="137" t="s">
        <v>161</v>
      </c>
      <c r="R1" s="137" t="s">
        <v>182</v>
      </c>
      <c r="S1" s="64">
        <v>37</v>
      </c>
    </row>
    <row r="2" spans="1:20" ht="12" customHeight="1" x14ac:dyDescent="0.2">
      <c r="A2" s="65">
        <v>9</v>
      </c>
      <c r="B2" s="66"/>
      <c r="C2" s="544"/>
      <c r="D2" s="544"/>
      <c r="E2" s="544"/>
      <c r="F2" s="544"/>
      <c r="G2" s="544"/>
      <c r="H2" s="544"/>
      <c r="I2" s="544"/>
      <c r="J2" s="544"/>
      <c r="K2" s="544"/>
      <c r="L2" s="545"/>
      <c r="M2" s="113"/>
      <c r="N2" s="506"/>
      <c r="O2" s="507"/>
      <c r="P2" s="508"/>
      <c r="Q2" s="138" t="s">
        <v>162</v>
      </c>
      <c r="R2" s="138" t="s">
        <v>183</v>
      </c>
      <c r="S2" s="64"/>
    </row>
    <row r="3" spans="1:20"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63"/>
      <c r="T3" s="63"/>
    </row>
    <row r="4" spans="1:20" ht="34.5" customHeight="1" x14ac:dyDescent="0.2">
      <c r="A4" s="67" t="s">
        <v>20</v>
      </c>
      <c r="B4" s="67" t="s">
        <v>21</v>
      </c>
      <c r="C4" s="521"/>
      <c r="D4" s="522"/>
      <c r="E4" s="68" t="s">
        <v>17</v>
      </c>
      <c r="F4" s="312" t="s">
        <v>154</v>
      </c>
      <c r="G4" s="68" t="s">
        <v>0</v>
      </c>
      <c r="H4" s="68" t="s">
        <v>1</v>
      </c>
      <c r="I4" s="68" t="s">
        <v>151</v>
      </c>
      <c r="J4" s="68" t="s">
        <v>158</v>
      </c>
      <c r="K4" s="518"/>
      <c r="L4" s="518"/>
      <c r="M4" s="115"/>
      <c r="N4" s="516"/>
      <c r="O4" s="516"/>
      <c r="P4" s="126" t="s">
        <v>156</v>
      </c>
      <c r="Q4" s="514" t="s">
        <v>164</v>
      </c>
      <c r="R4" s="514" t="s">
        <v>164</v>
      </c>
      <c r="S4" s="47"/>
    </row>
    <row r="5" spans="1:20" s="72" customFormat="1" ht="10.5" customHeight="1" x14ac:dyDescent="0.2">
      <c r="A5" s="69" t="s">
        <v>5</v>
      </c>
      <c r="B5" s="70" t="s">
        <v>6</v>
      </c>
      <c r="C5" s="523" t="s">
        <v>7</v>
      </c>
      <c r="D5" s="524"/>
      <c r="E5" s="69" t="s">
        <v>8</v>
      </c>
      <c r="F5" s="69" t="s">
        <v>9</v>
      </c>
      <c r="G5" s="69" t="s">
        <v>10</v>
      </c>
      <c r="H5" s="69" t="s">
        <v>11</v>
      </c>
      <c r="I5" s="69" t="s">
        <v>12</v>
      </c>
      <c r="J5" s="69" t="s">
        <v>13</v>
      </c>
      <c r="K5" s="69" t="s">
        <v>14</v>
      </c>
      <c r="L5" s="100" t="s">
        <v>19</v>
      </c>
      <c r="M5" s="116"/>
      <c r="N5" s="129" t="s">
        <v>159</v>
      </c>
      <c r="O5" s="129" t="s">
        <v>160</v>
      </c>
      <c r="P5" s="125"/>
      <c r="Q5" s="125"/>
      <c r="R5" s="125"/>
      <c r="S5" s="71"/>
    </row>
    <row r="6" spans="1:20" ht="12.75" customHeight="1" x14ac:dyDescent="0.2">
      <c r="A6" s="492">
        <v>32994</v>
      </c>
      <c r="B6" s="492">
        <v>33177</v>
      </c>
      <c r="C6" s="42" t="s">
        <v>3</v>
      </c>
      <c r="D6" s="43">
        <v>0</v>
      </c>
      <c r="E6" s="44">
        <v>6674.69</v>
      </c>
      <c r="F6" s="44">
        <v>731.3</v>
      </c>
      <c r="G6" s="44">
        <v>0</v>
      </c>
      <c r="H6" s="44">
        <v>5700.66</v>
      </c>
      <c r="I6" s="44">
        <v>0</v>
      </c>
      <c r="J6" s="44">
        <v>1092.22</v>
      </c>
      <c r="K6" s="45">
        <v>13106.65</v>
      </c>
      <c r="L6" s="46">
        <v>14198.87</v>
      </c>
      <c r="M6" s="117"/>
      <c r="N6" s="119">
        <v>13106.65</v>
      </c>
      <c r="O6" s="119">
        <v>7405.99</v>
      </c>
      <c r="P6" s="119"/>
      <c r="Q6" s="119">
        <v>15531.95</v>
      </c>
      <c r="R6" s="119">
        <v>14439.73</v>
      </c>
      <c r="S6" s="47"/>
    </row>
    <row r="7" spans="1:20" ht="9" customHeight="1" x14ac:dyDescent="0.2">
      <c r="A7" s="525"/>
      <c r="B7" s="525"/>
      <c r="C7" s="48" t="s">
        <v>4</v>
      </c>
      <c r="D7" s="49">
        <v>2</v>
      </c>
      <c r="E7" s="50">
        <v>12924002</v>
      </c>
      <c r="F7" s="50">
        <v>1415994</v>
      </c>
      <c r="G7" s="50">
        <v>0</v>
      </c>
      <c r="H7" s="50">
        <v>11038017</v>
      </c>
      <c r="I7" s="50">
        <v>0</v>
      </c>
      <c r="J7" s="51">
        <v>2114833</v>
      </c>
      <c r="K7" s="50">
        <v>25378013</v>
      </c>
      <c r="L7" s="73">
        <v>27492846</v>
      </c>
      <c r="M7" s="118"/>
      <c r="N7" s="120">
        <v>25378013</v>
      </c>
      <c r="O7" s="120">
        <v>14339996</v>
      </c>
      <c r="P7" s="120">
        <v>0</v>
      </c>
      <c r="Q7" s="120">
        <v>30074049</v>
      </c>
      <c r="R7" s="120">
        <v>27959216</v>
      </c>
      <c r="S7" s="47"/>
    </row>
    <row r="8" spans="1:20" ht="12.75" customHeight="1" x14ac:dyDescent="0.2">
      <c r="A8" s="500">
        <v>32994</v>
      </c>
      <c r="B8" s="500">
        <v>33177</v>
      </c>
      <c r="C8" s="53" t="s">
        <v>3</v>
      </c>
      <c r="D8" s="54">
        <v>3</v>
      </c>
      <c r="E8" s="55">
        <v>7027.95</v>
      </c>
      <c r="F8" s="55">
        <v>768.49</v>
      </c>
      <c r="G8" s="55">
        <v>0</v>
      </c>
      <c r="H8" s="55">
        <v>5700.66</v>
      </c>
      <c r="I8" s="55">
        <v>0</v>
      </c>
      <c r="J8" s="55">
        <v>1124.76</v>
      </c>
      <c r="K8" s="56">
        <v>13497.1</v>
      </c>
      <c r="L8" s="46">
        <v>14621.86</v>
      </c>
      <c r="M8" s="117"/>
      <c r="N8" s="119">
        <v>13497.1</v>
      </c>
      <c r="O8" s="119">
        <v>7796.44</v>
      </c>
      <c r="P8" s="119"/>
      <c r="Q8" s="119">
        <v>16025.22</v>
      </c>
      <c r="R8" s="119">
        <v>14900.46</v>
      </c>
      <c r="S8" s="47"/>
    </row>
    <row r="9" spans="1:20" ht="9" customHeight="1" x14ac:dyDescent="0.2">
      <c r="A9" s="500"/>
      <c r="B9" s="500"/>
      <c r="C9" s="48" t="s">
        <v>4</v>
      </c>
      <c r="D9" s="49">
        <v>4</v>
      </c>
      <c r="E9" s="50">
        <v>13608009</v>
      </c>
      <c r="F9" s="50">
        <v>1488004</v>
      </c>
      <c r="G9" s="50">
        <v>0</v>
      </c>
      <c r="H9" s="50">
        <v>11038017</v>
      </c>
      <c r="I9" s="50">
        <v>0</v>
      </c>
      <c r="J9" s="51">
        <v>2177839</v>
      </c>
      <c r="K9" s="50">
        <v>26134030</v>
      </c>
      <c r="L9" s="73">
        <v>28311869</v>
      </c>
      <c r="M9" s="118"/>
      <c r="N9" s="120">
        <v>26134030</v>
      </c>
      <c r="O9" s="120">
        <v>15096013</v>
      </c>
      <c r="P9" s="120">
        <v>0</v>
      </c>
      <c r="Q9" s="120">
        <v>31029153</v>
      </c>
      <c r="R9" s="120">
        <v>28851314</v>
      </c>
      <c r="S9" s="47"/>
    </row>
    <row r="10" spans="1:20" ht="12.75" customHeight="1" x14ac:dyDescent="0.2">
      <c r="A10" s="501"/>
      <c r="B10" s="501"/>
      <c r="C10" s="53" t="s">
        <v>3</v>
      </c>
      <c r="D10" s="54">
        <v>5</v>
      </c>
      <c r="E10" s="55">
        <v>7387.4</v>
      </c>
      <c r="F10" s="55">
        <v>811.87</v>
      </c>
      <c r="G10" s="55">
        <v>0</v>
      </c>
      <c r="H10" s="55">
        <v>5700.66</v>
      </c>
      <c r="I10" s="55">
        <v>0</v>
      </c>
      <c r="J10" s="55">
        <v>1158.33</v>
      </c>
      <c r="K10" s="56">
        <v>13899.93</v>
      </c>
      <c r="L10" s="46">
        <v>15058.26</v>
      </c>
      <c r="M10" s="117"/>
      <c r="N10" s="119">
        <v>13899.93</v>
      </c>
      <c r="O10" s="119">
        <v>8199.27</v>
      </c>
      <c r="P10" s="119"/>
      <c r="Q10" s="119">
        <v>16534.13</v>
      </c>
      <c r="R10" s="119">
        <v>15375.8</v>
      </c>
      <c r="S10" s="47"/>
    </row>
    <row r="11" spans="1:20" ht="9" customHeight="1" x14ac:dyDescent="0.2">
      <c r="A11" s="501"/>
      <c r="B11" s="501"/>
      <c r="C11" s="48" t="s">
        <v>4</v>
      </c>
      <c r="D11" s="49">
        <v>6</v>
      </c>
      <c r="E11" s="50">
        <v>14304001</v>
      </c>
      <c r="F11" s="50">
        <v>1572000</v>
      </c>
      <c r="G11" s="50">
        <v>0</v>
      </c>
      <c r="H11" s="50">
        <v>11038017</v>
      </c>
      <c r="I11" s="50">
        <v>0</v>
      </c>
      <c r="J11" s="51">
        <v>2242840</v>
      </c>
      <c r="K11" s="50">
        <v>26914017</v>
      </c>
      <c r="L11" s="73">
        <v>29156857</v>
      </c>
      <c r="M11" s="118"/>
      <c r="N11" s="120">
        <v>26914017</v>
      </c>
      <c r="O11" s="120">
        <v>15876001</v>
      </c>
      <c r="P11" s="120">
        <v>0</v>
      </c>
      <c r="Q11" s="120">
        <v>32014540</v>
      </c>
      <c r="R11" s="120">
        <v>29771700</v>
      </c>
      <c r="S11" s="47"/>
    </row>
    <row r="12" spans="1:20" ht="12.75" customHeight="1" x14ac:dyDescent="0.2">
      <c r="A12" s="501"/>
      <c r="B12" s="501"/>
      <c r="C12" s="53" t="s">
        <v>3</v>
      </c>
      <c r="D12" s="54">
        <v>7</v>
      </c>
      <c r="E12" s="55">
        <v>7740.66</v>
      </c>
      <c r="F12" s="55">
        <v>849.06</v>
      </c>
      <c r="G12" s="55">
        <v>0</v>
      </c>
      <c r="H12" s="55">
        <v>5700.66</v>
      </c>
      <c r="I12" s="55">
        <v>0</v>
      </c>
      <c r="J12" s="55">
        <v>1190.8699999999999</v>
      </c>
      <c r="K12" s="56">
        <v>14290.38</v>
      </c>
      <c r="L12" s="46">
        <v>15481.25</v>
      </c>
      <c r="M12" s="117"/>
      <c r="N12" s="119">
        <v>14290.38</v>
      </c>
      <c r="O12" s="119">
        <v>8589.7199999999993</v>
      </c>
      <c r="P12" s="119"/>
      <c r="Q12" s="119">
        <v>17027.400000000001</v>
      </c>
      <c r="R12" s="119">
        <v>15836.53</v>
      </c>
      <c r="S12" s="47"/>
    </row>
    <row r="13" spans="1:20" ht="9" customHeight="1" x14ac:dyDescent="0.2">
      <c r="A13" s="501"/>
      <c r="B13" s="501"/>
      <c r="C13" s="48" t="s">
        <v>4</v>
      </c>
      <c r="D13" s="49">
        <v>8</v>
      </c>
      <c r="E13" s="50">
        <v>14988008</v>
      </c>
      <c r="F13" s="50">
        <v>1644009</v>
      </c>
      <c r="G13" s="50">
        <v>0</v>
      </c>
      <c r="H13" s="50">
        <v>11038017</v>
      </c>
      <c r="I13" s="50">
        <v>0</v>
      </c>
      <c r="J13" s="51">
        <v>2305846</v>
      </c>
      <c r="K13" s="50">
        <v>27670034</v>
      </c>
      <c r="L13" s="73">
        <v>29975880</v>
      </c>
      <c r="M13" s="118"/>
      <c r="N13" s="120">
        <v>27670034</v>
      </c>
      <c r="O13" s="120">
        <v>16632017</v>
      </c>
      <c r="P13" s="120">
        <v>0</v>
      </c>
      <c r="Q13" s="120">
        <v>32969644</v>
      </c>
      <c r="R13" s="120">
        <v>30663798</v>
      </c>
      <c r="S13" s="47"/>
    </row>
    <row r="14" spans="1:20" ht="12.75" customHeight="1" x14ac:dyDescent="0.2">
      <c r="A14" s="501"/>
      <c r="B14" s="501"/>
      <c r="C14" s="53" t="s">
        <v>3</v>
      </c>
      <c r="D14" s="54">
        <v>9</v>
      </c>
      <c r="E14" s="55">
        <v>8155.89</v>
      </c>
      <c r="F14" s="55">
        <v>892.44</v>
      </c>
      <c r="G14" s="55">
        <v>0</v>
      </c>
      <c r="H14" s="55">
        <v>5700.66</v>
      </c>
      <c r="I14" s="55">
        <v>0</v>
      </c>
      <c r="J14" s="55">
        <v>1229.08</v>
      </c>
      <c r="K14" s="56">
        <v>14748.99</v>
      </c>
      <c r="L14" s="46">
        <v>15978.07</v>
      </c>
      <c r="M14" s="117"/>
      <c r="N14" s="119">
        <v>14748.99</v>
      </c>
      <c r="O14" s="119">
        <v>9048.33</v>
      </c>
      <c r="P14" s="119"/>
      <c r="Q14" s="119">
        <v>17606.77</v>
      </c>
      <c r="R14" s="119">
        <v>16377.69</v>
      </c>
      <c r="S14" s="47"/>
    </row>
    <row r="15" spans="1:20" ht="9" customHeight="1" x14ac:dyDescent="0.2">
      <c r="A15" s="501"/>
      <c r="B15" s="501"/>
      <c r="C15" s="48" t="s">
        <v>4</v>
      </c>
      <c r="D15" s="49">
        <v>10</v>
      </c>
      <c r="E15" s="50">
        <v>15792005</v>
      </c>
      <c r="F15" s="50">
        <v>1728005</v>
      </c>
      <c r="G15" s="50">
        <v>0</v>
      </c>
      <c r="H15" s="50">
        <v>11038017</v>
      </c>
      <c r="I15" s="50">
        <v>0</v>
      </c>
      <c r="J15" s="51">
        <v>2379831</v>
      </c>
      <c r="K15" s="50">
        <v>28558027</v>
      </c>
      <c r="L15" s="73">
        <v>30937858</v>
      </c>
      <c r="M15" s="118"/>
      <c r="N15" s="120">
        <v>28558027</v>
      </c>
      <c r="O15" s="120">
        <v>17520010</v>
      </c>
      <c r="P15" s="120">
        <v>0</v>
      </c>
      <c r="Q15" s="120">
        <v>34091461</v>
      </c>
      <c r="R15" s="120">
        <v>31711630</v>
      </c>
      <c r="S15" s="47"/>
    </row>
    <row r="16" spans="1:20" ht="12.75" customHeight="1" x14ac:dyDescent="0.2">
      <c r="A16" s="501"/>
      <c r="B16" s="501"/>
      <c r="C16" s="53" t="s">
        <v>3</v>
      </c>
      <c r="D16" s="54">
        <v>11</v>
      </c>
      <c r="E16" s="55">
        <v>8527.74</v>
      </c>
      <c r="F16" s="55">
        <v>935.82</v>
      </c>
      <c r="G16" s="55">
        <v>0</v>
      </c>
      <c r="H16" s="55">
        <v>5700.66</v>
      </c>
      <c r="I16" s="55">
        <v>0</v>
      </c>
      <c r="J16" s="55">
        <v>1263.69</v>
      </c>
      <c r="K16" s="56">
        <v>15164.22</v>
      </c>
      <c r="L16" s="46">
        <v>16427.91</v>
      </c>
      <c r="M16" s="117"/>
      <c r="N16" s="119">
        <v>15164.22</v>
      </c>
      <c r="O16" s="119">
        <v>9463.56</v>
      </c>
      <c r="P16" s="119"/>
      <c r="Q16" s="119">
        <v>18131.349999999999</v>
      </c>
      <c r="R16" s="119">
        <v>16867.66</v>
      </c>
      <c r="S16" s="47"/>
    </row>
    <row r="17" spans="1:19" ht="9" customHeight="1" x14ac:dyDescent="0.2">
      <c r="A17" s="501"/>
      <c r="B17" s="501"/>
      <c r="C17" s="48" t="s">
        <v>4</v>
      </c>
      <c r="D17" s="49">
        <v>12</v>
      </c>
      <c r="E17" s="50">
        <v>16512007</v>
      </c>
      <c r="F17" s="50">
        <v>1812000</v>
      </c>
      <c r="G17" s="50">
        <v>0</v>
      </c>
      <c r="H17" s="50">
        <v>11038017</v>
      </c>
      <c r="I17" s="50">
        <v>0</v>
      </c>
      <c r="J17" s="51">
        <v>2446845</v>
      </c>
      <c r="K17" s="50">
        <v>29362024</v>
      </c>
      <c r="L17" s="73">
        <v>31808869</v>
      </c>
      <c r="M17" s="118"/>
      <c r="N17" s="120">
        <v>29362024</v>
      </c>
      <c r="O17" s="120">
        <v>18324007</v>
      </c>
      <c r="P17" s="120">
        <v>0</v>
      </c>
      <c r="Q17" s="120">
        <v>35107189</v>
      </c>
      <c r="R17" s="120">
        <v>32660344</v>
      </c>
      <c r="S17" s="47"/>
    </row>
    <row r="18" spans="1:19" ht="12.75" customHeight="1" x14ac:dyDescent="0.2">
      <c r="A18" s="501"/>
      <c r="B18" s="501"/>
      <c r="C18" s="53" t="s">
        <v>3</v>
      </c>
      <c r="D18" s="54">
        <v>13</v>
      </c>
      <c r="E18" s="55">
        <v>8980.15</v>
      </c>
      <c r="F18" s="55">
        <v>985.4</v>
      </c>
      <c r="G18" s="55">
        <v>0</v>
      </c>
      <c r="H18" s="55">
        <v>5700.66</v>
      </c>
      <c r="I18" s="55">
        <v>0</v>
      </c>
      <c r="J18" s="55">
        <v>1305.52</v>
      </c>
      <c r="K18" s="56">
        <v>15666.21</v>
      </c>
      <c r="L18" s="46">
        <v>16971.73</v>
      </c>
      <c r="M18" s="117"/>
      <c r="N18" s="119">
        <v>15666.21</v>
      </c>
      <c r="O18" s="119">
        <v>9965.5499999999993</v>
      </c>
      <c r="P18" s="119"/>
      <c r="Q18" s="119">
        <v>18765.53</v>
      </c>
      <c r="R18" s="119">
        <v>17460.009999999998</v>
      </c>
      <c r="S18" s="47"/>
    </row>
    <row r="19" spans="1:19" ht="9" customHeight="1" x14ac:dyDescent="0.2">
      <c r="A19" s="501"/>
      <c r="B19" s="501"/>
      <c r="C19" s="48" t="s">
        <v>4</v>
      </c>
      <c r="D19" s="49">
        <v>14</v>
      </c>
      <c r="E19" s="50">
        <v>17387995</v>
      </c>
      <c r="F19" s="50">
        <v>1908000</v>
      </c>
      <c r="G19" s="50">
        <v>0</v>
      </c>
      <c r="H19" s="50">
        <v>11038017</v>
      </c>
      <c r="I19" s="50">
        <v>0</v>
      </c>
      <c r="J19" s="51">
        <v>2527839</v>
      </c>
      <c r="K19" s="50">
        <v>30334012</v>
      </c>
      <c r="L19" s="73">
        <v>32861852</v>
      </c>
      <c r="M19" s="118"/>
      <c r="N19" s="120">
        <v>30334012</v>
      </c>
      <c r="O19" s="120">
        <v>19295995</v>
      </c>
      <c r="P19" s="120">
        <v>0</v>
      </c>
      <c r="Q19" s="120">
        <v>36335133</v>
      </c>
      <c r="R19" s="120">
        <v>33807294</v>
      </c>
      <c r="S19" s="47"/>
    </row>
    <row r="20" spans="1:19" ht="12.75" customHeight="1" x14ac:dyDescent="0.2">
      <c r="A20" s="501"/>
      <c r="B20" s="501"/>
      <c r="C20" s="53" t="s">
        <v>3</v>
      </c>
      <c r="D20" s="54">
        <v>15</v>
      </c>
      <c r="E20" s="55">
        <v>9463.56</v>
      </c>
      <c r="F20" s="55">
        <v>1034.98</v>
      </c>
      <c r="G20" s="55">
        <v>0</v>
      </c>
      <c r="H20" s="55">
        <v>5700.66</v>
      </c>
      <c r="I20" s="55">
        <v>0</v>
      </c>
      <c r="J20" s="55">
        <v>1349.93</v>
      </c>
      <c r="K20" s="56">
        <v>16199.2</v>
      </c>
      <c r="L20" s="46">
        <v>17549.13</v>
      </c>
      <c r="M20" s="117"/>
      <c r="N20" s="119">
        <v>16199.2</v>
      </c>
      <c r="O20" s="119">
        <v>10498.54</v>
      </c>
      <c r="P20" s="119"/>
      <c r="Q20" s="119">
        <v>19438.87</v>
      </c>
      <c r="R20" s="119">
        <v>18088.939999999999</v>
      </c>
      <c r="S20" s="47"/>
    </row>
    <row r="21" spans="1:19" ht="9" customHeight="1" x14ac:dyDescent="0.2">
      <c r="A21" s="501"/>
      <c r="B21" s="501"/>
      <c r="C21" s="48" t="s">
        <v>4</v>
      </c>
      <c r="D21" s="49">
        <v>16</v>
      </c>
      <c r="E21" s="50">
        <v>18324007</v>
      </c>
      <c r="F21" s="50">
        <v>2004001</v>
      </c>
      <c r="G21" s="50">
        <v>0</v>
      </c>
      <c r="H21" s="50">
        <v>11038017</v>
      </c>
      <c r="I21" s="50">
        <v>0</v>
      </c>
      <c r="J21" s="51">
        <v>2613829</v>
      </c>
      <c r="K21" s="50">
        <v>31366025</v>
      </c>
      <c r="L21" s="73">
        <v>33979854</v>
      </c>
      <c r="M21" s="118"/>
      <c r="N21" s="120">
        <v>31366025</v>
      </c>
      <c r="O21" s="120">
        <v>20328008</v>
      </c>
      <c r="P21" s="120">
        <v>0</v>
      </c>
      <c r="Q21" s="120">
        <v>37638901</v>
      </c>
      <c r="R21" s="120">
        <v>35025072</v>
      </c>
      <c r="S21" s="47"/>
    </row>
    <row r="22" spans="1:19" ht="12.75" customHeight="1" x14ac:dyDescent="0.2">
      <c r="A22" s="501"/>
      <c r="B22" s="501"/>
      <c r="C22" s="53" t="s">
        <v>3</v>
      </c>
      <c r="D22" s="54">
        <v>17</v>
      </c>
      <c r="E22" s="55">
        <v>9940.76</v>
      </c>
      <c r="F22" s="55">
        <v>1090.76</v>
      </c>
      <c r="G22" s="55">
        <v>0</v>
      </c>
      <c r="H22" s="55">
        <v>5700.66</v>
      </c>
      <c r="I22" s="55">
        <v>0</v>
      </c>
      <c r="J22" s="55">
        <v>1394.35</v>
      </c>
      <c r="K22" s="56">
        <v>16732.18</v>
      </c>
      <c r="L22" s="46">
        <v>18126.53</v>
      </c>
      <c r="M22" s="117"/>
      <c r="N22" s="119">
        <v>16732.18</v>
      </c>
      <c r="O22" s="119">
        <v>11031.52</v>
      </c>
      <c r="P22" s="119"/>
      <c r="Q22" s="119">
        <v>20112.2</v>
      </c>
      <c r="R22" s="119">
        <v>18717.849999999999</v>
      </c>
      <c r="S22" s="47"/>
    </row>
    <row r="23" spans="1:19" ht="9" customHeight="1" x14ac:dyDescent="0.2">
      <c r="A23" s="501"/>
      <c r="B23" s="501"/>
      <c r="C23" s="48" t="s">
        <v>4</v>
      </c>
      <c r="D23" s="49">
        <v>17</v>
      </c>
      <c r="E23" s="50">
        <v>19247995</v>
      </c>
      <c r="F23" s="50">
        <v>2112006</v>
      </c>
      <c r="G23" s="50">
        <v>0</v>
      </c>
      <c r="H23" s="50">
        <v>11038017</v>
      </c>
      <c r="I23" s="50">
        <v>0</v>
      </c>
      <c r="J23" s="51">
        <v>2699838</v>
      </c>
      <c r="K23" s="50">
        <v>32398018</v>
      </c>
      <c r="L23" s="73">
        <v>35097856</v>
      </c>
      <c r="M23" s="118"/>
      <c r="N23" s="120">
        <v>32398018</v>
      </c>
      <c r="O23" s="120">
        <v>21360001</v>
      </c>
      <c r="P23" s="120">
        <v>0</v>
      </c>
      <c r="Q23" s="120">
        <v>38942649</v>
      </c>
      <c r="R23" s="120">
        <v>36242811</v>
      </c>
      <c r="S23" s="47"/>
    </row>
    <row r="24" spans="1:19" ht="12.75" customHeight="1" x14ac:dyDescent="0.2">
      <c r="A24" s="501"/>
      <c r="B24" s="501"/>
      <c r="C24" s="53" t="s">
        <v>3</v>
      </c>
      <c r="D24" s="54">
        <v>18</v>
      </c>
      <c r="E24" s="55">
        <v>10417.969999999999</v>
      </c>
      <c r="F24" s="55">
        <v>1146.53</v>
      </c>
      <c r="G24" s="55">
        <v>0</v>
      </c>
      <c r="H24" s="55">
        <v>5700.66</v>
      </c>
      <c r="I24" s="55">
        <v>0</v>
      </c>
      <c r="J24" s="55">
        <v>1438.76</v>
      </c>
      <c r="K24" s="56">
        <v>17265.16</v>
      </c>
      <c r="L24" s="46">
        <v>18703.919999999998</v>
      </c>
      <c r="M24" s="117"/>
      <c r="N24" s="119">
        <v>17265.16</v>
      </c>
      <c r="O24" s="119">
        <v>11564.5</v>
      </c>
      <c r="P24" s="119"/>
      <c r="Q24" s="119">
        <v>20785.53</v>
      </c>
      <c r="R24" s="119">
        <v>19346.77</v>
      </c>
      <c r="S24" s="47"/>
    </row>
    <row r="25" spans="1:19" ht="9" customHeight="1" x14ac:dyDescent="0.2">
      <c r="A25" s="501"/>
      <c r="B25" s="501"/>
      <c r="C25" s="48" t="s">
        <v>4</v>
      </c>
      <c r="D25" s="49">
        <v>19</v>
      </c>
      <c r="E25" s="50">
        <v>20172003</v>
      </c>
      <c r="F25" s="50">
        <v>2219992</v>
      </c>
      <c r="G25" s="50">
        <v>0</v>
      </c>
      <c r="H25" s="50">
        <v>11038017</v>
      </c>
      <c r="I25" s="50">
        <v>0</v>
      </c>
      <c r="J25" s="51">
        <v>2785828</v>
      </c>
      <c r="K25" s="50">
        <v>33430011</v>
      </c>
      <c r="L25" s="73">
        <v>36215839</v>
      </c>
      <c r="M25" s="118"/>
      <c r="N25" s="120">
        <v>33430011</v>
      </c>
      <c r="O25" s="120">
        <v>22391994</v>
      </c>
      <c r="P25" s="120">
        <v>0</v>
      </c>
      <c r="Q25" s="120">
        <v>40246398</v>
      </c>
      <c r="R25" s="120">
        <v>37460570</v>
      </c>
      <c r="S25" s="47"/>
    </row>
    <row r="26" spans="1:19" ht="12.75" customHeight="1" x14ac:dyDescent="0.2">
      <c r="A26" s="501"/>
      <c r="B26" s="501"/>
      <c r="C26" s="53" t="s">
        <v>3</v>
      </c>
      <c r="D26" s="54">
        <v>20</v>
      </c>
      <c r="E26" s="55">
        <v>10734.04</v>
      </c>
      <c r="F26" s="55">
        <v>1177.52</v>
      </c>
      <c r="G26" s="55">
        <v>0</v>
      </c>
      <c r="H26" s="55">
        <v>5700.66</v>
      </c>
      <c r="I26" s="55">
        <v>0</v>
      </c>
      <c r="J26" s="55">
        <v>1467.69</v>
      </c>
      <c r="K26" s="56">
        <v>17612.22</v>
      </c>
      <c r="L26" s="46">
        <v>19079.91</v>
      </c>
      <c r="M26" s="117"/>
      <c r="N26" s="119">
        <v>17612.22</v>
      </c>
      <c r="O26" s="119">
        <v>11911.56</v>
      </c>
      <c r="P26" s="119"/>
      <c r="Q26" s="119">
        <v>21223.99</v>
      </c>
      <c r="R26" s="119">
        <v>19756.3</v>
      </c>
      <c r="S26" s="47"/>
    </row>
    <row r="27" spans="1:19" ht="9" customHeight="1" x14ac:dyDescent="0.2">
      <c r="A27" s="501"/>
      <c r="B27" s="501"/>
      <c r="C27" s="48" t="s">
        <v>4</v>
      </c>
      <c r="D27" s="49">
        <v>21</v>
      </c>
      <c r="E27" s="50">
        <v>20784000</v>
      </c>
      <c r="F27" s="50">
        <v>2279997</v>
      </c>
      <c r="G27" s="50">
        <v>0</v>
      </c>
      <c r="H27" s="50">
        <v>11038017</v>
      </c>
      <c r="I27" s="50">
        <v>0</v>
      </c>
      <c r="J27" s="51">
        <v>2841844</v>
      </c>
      <c r="K27" s="50">
        <v>34102013</v>
      </c>
      <c r="L27" s="73">
        <v>36943857</v>
      </c>
      <c r="M27" s="118"/>
      <c r="N27" s="120">
        <v>34102013</v>
      </c>
      <c r="O27" s="120">
        <v>23063996</v>
      </c>
      <c r="P27" s="120">
        <v>0</v>
      </c>
      <c r="Q27" s="120">
        <v>41095375</v>
      </c>
      <c r="R27" s="120">
        <v>38253531</v>
      </c>
      <c r="S27" s="47"/>
    </row>
    <row r="28" spans="1:19" ht="12.75" customHeight="1" x14ac:dyDescent="0.2">
      <c r="A28" s="501"/>
      <c r="B28" s="501"/>
      <c r="C28" s="53" t="s">
        <v>3</v>
      </c>
      <c r="D28" s="54">
        <v>22</v>
      </c>
      <c r="E28" s="55">
        <v>11037.72</v>
      </c>
      <c r="F28" s="55">
        <v>1214.71</v>
      </c>
      <c r="G28" s="55">
        <v>0</v>
      </c>
      <c r="H28" s="55">
        <v>5700.66</v>
      </c>
      <c r="I28" s="55">
        <v>0</v>
      </c>
      <c r="J28" s="55">
        <v>1496.09</v>
      </c>
      <c r="K28" s="56">
        <v>17953.09</v>
      </c>
      <c r="L28" s="46">
        <v>19449.18</v>
      </c>
      <c r="M28" s="117"/>
      <c r="N28" s="119">
        <v>17953.09</v>
      </c>
      <c r="O28" s="119">
        <v>12252.43</v>
      </c>
      <c r="P28" s="119"/>
      <c r="Q28" s="119">
        <v>21654.62</v>
      </c>
      <c r="R28" s="119">
        <v>20158.53</v>
      </c>
      <c r="S28" s="47"/>
    </row>
    <row r="29" spans="1:19" ht="9" customHeight="1" x14ac:dyDescent="0.2">
      <c r="A29" s="501"/>
      <c r="B29" s="501"/>
      <c r="C29" s="48" t="s">
        <v>4</v>
      </c>
      <c r="D29" s="49">
        <v>23</v>
      </c>
      <c r="E29" s="50">
        <v>21372006</v>
      </c>
      <c r="F29" s="50">
        <v>2352007</v>
      </c>
      <c r="G29" s="50">
        <v>0</v>
      </c>
      <c r="H29" s="50">
        <v>11038017</v>
      </c>
      <c r="I29" s="50">
        <v>0</v>
      </c>
      <c r="J29" s="51">
        <v>2896834</v>
      </c>
      <c r="K29" s="50">
        <v>34762030</v>
      </c>
      <c r="L29" s="73">
        <v>37658864</v>
      </c>
      <c r="M29" s="118"/>
      <c r="N29" s="120">
        <v>34762030</v>
      </c>
      <c r="O29" s="120">
        <v>23724013</v>
      </c>
      <c r="P29" s="120">
        <v>0</v>
      </c>
      <c r="Q29" s="120">
        <v>41929191</v>
      </c>
      <c r="R29" s="120">
        <v>39032357</v>
      </c>
      <c r="S29" s="47"/>
    </row>
    <row r="30" spans="1:19" ht="12.75" customHeight="1" x14ac:dyDescent="0.2">
      <c r="A30" s="501"/>
      <c r="B30" s="501"/>
      <c r="C30" s="53" t="s">
        <v>3</v>
      </c>
      <c r="D30" s="54">
        <v>24</v>
      </c>
      <c r="E30" s="55">
        <v>11347.59</v>
      </c>
      <c r="F30" s="55">
        <v>1245.69</v>
      </c>
      <c r="G30" s="55">
        <v>0</v>
      </c>
      <c r="H30" s="55">
        <v>5700.66</v>
      </c>
      <c r="I30" s="55">
        <v>0</v>
      </c>
      <c r="J30" s="55">
        <v>1524.5</v>
      </c>
      <c r="K30" s="56">
        <v>18293.939999999999</v>
      </c>
      <c r="L30" s="46">
        <v>19818.439999999999</v>
      </c>
      <c r="M30" s="117"/>
      <c r="N30" s="119">
        <v>18293.939999999999</v>
      </c>
      <c r="O30" s="119">
        <v>12593.28</v>
      </c>
      <c r="P30" s="119"/>
      <c r="Q30" s="119">
        <v>22085.23</v>
      </c>
      <c r="R30" s="119">
        <v>20560.73</v>
      </c>
      <c r="S30" s="47"/>
    </row>
    <row r="31" spans="1:19" ht="9" customHeight="1" x14ac:dyDescent="0.2">
      <c r="A31" s="501"/>
      <c r="B31" s="501"/>
      <c r="C31" s="48" t="s">
        <v>4</v>
      </c>
      <c r="D31" s="49">
        <v>25</v>
      </c>
      <c r="E31" s="50">
        <v>21971998</v>
      </c>
      <c r="F31" s="50">
        <v>2411992</v>
      </c>
      <c r="G31" s="50">
        <v>0</v>
      </c>
      <c r="H31" s="50">
        <v>11038017</v>
      </c>
      <c r="I31" s="50">
        <v>0</v>
      </c>
      <c r="J31" s="51">
        <v>2951844</v>
      </c>
      <c r="K31" s="50">
        <v>35422007</v>
      </c>
      <c r="L31" s="73">
        <v>38373851</v>
      </c>
      <c r="M31" s="118"/>
      <c r="N31" s="120">
        <v>35422007</v>
      </c>
      <c r="O31" s="120">
        <v>24383990</v>
      </c>
      <c r="P31" s="120">
        <v>0</v>
      </c>
      <c r="Q31" s="120">
        <v>42762968</v>
      </c>
      <c r="R31" s="120">
        <v>39811125</v>
      </c>
      <c r="S31" s="47"/>
    </row>
    <row r="32" spans="1:19" ht="12.75" customHeight="1" x14ac:dyDescent="0.2">
      <c r="A32" s="501"/>
      <c r="B32" s="501"/>
      <c r="C32" s="53" t="s">
        <v>3</v>
      </c>
      <c r="D32" s="54">
        <v>26</v>
      </c>
      <c r="E32" s="55">
        <v>11731.83</v>
      </c>
      <c r="F32" s="55">
        <v>1289.08</v>
      </c>
      <c r="G32" s="55">
        <v>0</v>
      </c>
      <c r="H32" s="55">
        <v>5700.66</v>
      </c>
      <c r="I32" s="55">
        <v>0</v>
      </c>
      <c r="J32" s="55">
        <v>1560.13</v>
      </c>
      <c r="K32" s="56">
        <v>18721.57</v>
      </c>
      <c r="L32" s="46">
        <v>20281.7</v>
      </c>
      <c r="M32" s="117"/>
      <c r="N32" s="119">
        <v>18721.57</v>
      </c>
      <c r="O32" s="119">
        <v>13020.91</v>
      </c>
      <c r="P32" s="119"/>
      <c r="Q32" s="119">
        <v>22625.46</v>
      </c>
      <c r="R32" s="119">
        <v>21065.33</v>
      </c>
      <c r="S32" s="47"/>
    </row>
    <row r="33" spans="1:19" ht="9" customHeight="1" x14ac:dyDescent="0.2">
      <c r="A33" s="501"/>
      <c r="B33" s="501"/>
      <c r="C33" s="48" t="s">
        <v>4</v>
      </c>
      <c r="D33" s="49">
        <v>27</v>
      </c>
      <c r="E33" s="50">
        <v>22715990</v>
      </c>
      <c r="F33" s="50">
        <v>2496007</v>
      </c>
      <c r="G33" s="50">
        <v>0</v>
      </c>
      <c r="H33" s="50">
        <v>11038017</v>
      </c>
      <c r="I33" s="50">
        <v>0</v>
      </c>
      <c r="J33" s="51">
        <v>3020833</v>
      </c>
      <c r="K33" s="50">
        <v>36250014</v>
      </c>
      <c r="L33" s="73">
        <v>39270847</v>
      </c>
      <c r="M33" s="118"/>
      <c r="N33" s="120">
        <v>36250014</v>
      </c>
      <c r="O33" s="120">
        <v>25211997</v>
      </c>
      <c r="P33" s="120">
        <v>0</v>
      </c>
      <c r="Q33" s="120">
        <v>43808999</v>
      </c>
      <c r="R33" s="120">
        <v>40788167</v>
      </c>
      <c r="S33" s="47"/>
    </row>
    <row r="34" spans="1:19" ht="12.75" customHeight="1" x14ac:dyDescent="0.2">
      <c r="A34" s="501"/>
      <c r="B34" s="501"/>
      <c r="C34" s="53" t="s">
        <v>3</v>
      </c>
      <c r="D34" s="54">
        <v>28</v>
      </c>
      <c r="E34" s="55">
        <v>11979.73</v>
      </c>
      <c r="F34" s="55">
        <v>1313.87</v>
      </c>
      <c r="G34" s="55">
        <v>0</v>
      </c>
      <c r="H34" s="55">
        <v>5700.66</v>
      </c>
      <c r="I34" s="55">
        <v>0</v>
      </c>
      <c r="J34" s="55">
        <v>1582.86</v>
      </c>
      <c r="K34" s="56">
        <v>18994.259999999998</v>
      </c>
      <c r="L34" s="46">
        <v>20577.12</v>
      </c>
      <c r="M34" s="117"/>
      <c r="N34" s="119">
        <v>18994.259999999998</v>
      </c>
      <c r="O34" s="119">
        <v>13293.6</v>
      </c>
      <c r="P34" s="119"/>
      <c r="Q34" s="119">
        <v>22969.97</v>
      </c>
      <c r="R34" s="119">
        <v>21387.11</v>
      </c>
      <c r="S34" s="47"/>
    </row>
    <row r="35" spans="1:19" ht="9" customHeight="1" x14ac:dyDescent="0.2">
      <c r="A35" s="501"/>
      <c r="B35" s="501"/>
      <c r="C35" s="48" t="s">
        <v>4</v>
      </c>
      <c r="D35" s="49">
        <v>29</v>
      </c>
      <c r="E35" s="50">
        <v>23195992</v>
      </c>
      <c r="F35" s="50">
        <v>2544007</v>
      </c>
      <c r="G35" s="50">
        <v>0</v>
      </c>
      <c r="H35" s="50">
        <v>11038017</v>
      </c>
      <c r="I35" s="50">
        <v>0</v>
      </c>
      <c r="J35" s="51">
        <v>3064844</v>
      </c>
      <c r="K35" s="50">
        <v>36778016</v>
      </c>
      <c r="L35" s="73">
        <v>39842860</v>
      </c>
      <c r="M35" s="118"/>
      <c r="N35" s="120">
        <v>36778016</v>
      </c>
      <c r="O35" s="120">
        <v>25739999</v>
      </c>
      <c r="P35" s="120">
        <v>0</v>
      </c>
      <c r="Q35" s="120">
        <v>44476064</v>
      </c>
      <c r="R35" s="120">
        <v>41411219</v>
      </c>
      <c r="S35" s="47"/>
    </row>
    <row r="36" spans="1:19" ht="12.75" customHeight="1" x14ac:dyDescent="0.2">
      <c r="A36" s="501"/>
      <c r="B36" s="501"/>
      <c r="C36" s="53" t="s">
        <v>3</v>
      </c>
      <c r="D36" s="54">
        <v>30</v>
      </c>
      <c r="E36" s="55">
        <v>12295.81</v>
      </c>
      <c r="F36" s="55">
        <v>1351.05</v>
      </c>
      <c r="G36" s="55">
        <v>0</v>
      </c>
      <c r="H36" s="55">
        <v>5700.66</v>
      </c>
      <c r="I36" s="55">
        <v>0</v>
      </c>
      <c r="J36" s="55">
        <v>1612.29</v>
      </c>
      <c r="K36" s="56">
        <v>19347.52</v>
      </c>
      <c r="L36" s="46">
        <v>20959.810000000001</v>
      </c>
      <c r="M36" s="117"/>
      <c r="N36" s="119">
        <v>19347.52</v>
      </c>
      <c r="O36" s="119">
        <v>13646.86</v>
      </c>
      <c r="P36" s="119"/>
      <c r="Q36" s="119">
        <v>23416.240000000002</v>
      </c>
      <c r="R36" s="119">
        <v>21803.95</v>
      </c>
      <c r="S36" s="47"/>
    </row>
    <row r="37" spans="1:19" ht="9" customHeight="1" x14ac:dyDescent="0.2">
      <c r="A37" s="501"/>
      <c r="B37" s="501"/>
      <c r="C37" s="48" t="s">
        <v>4</v>
      </c>
      <c r="D37" s="49">
        <v>31</v>
      </c>
      <c r="E37" s="50">
        <v>23808008</v>
      </c>
      <c r="F37" s="50">
        <v>2615998</v>
      </c>
      <c r="G37" s="50">
        <v>0</v>
      </c>
      <c r="H37" s="50">
        <v>11038017</v>
      </c>
      <c r="I37" s="50">
        <v>0</v>
      </c>
      <c r="J37" s="51">
        <v>3121829</v>
      </c>
      <c r="K37" s="50">
        <v>37462023</v>
      </c>
      <c r="L37" s="73">
        <v>40583851</v>
      </c>
      <c r="M37" s="118"/>
      <c r="N37" s="120">
        <v>37462023</v>
      </c>
      <c r="O37" s="120">
        <v>26424006</v>
      </c>
      <c r="P37" s="120">
        <v>0</v>
      </c>
      <c r="Q37" s="120">
        <v>45340163</v>
      </c>
      <c r="R37" s="120">
        <v>42218334</v>
      </c>
      <c r="S37" s="47"/>
    </row>
    <row r="38" spans="1:19" ht="12.75" customHeight="1" x14ac:dyDescent="0.2">
      <c r="A38" s="501"/>
      <c r="B38" s="501"/>
      <c r="C38" s="53" t="s">
        <v>3</v>
      </c>
      <c r="D38" s="54">
        <v>32</v>
      </c>
      <c r="E38" s="55">
        <v>12605.68</v>
      </c>
      <c r="F38" s="55">
        <v>1382.04</v>
      </c>
      <c r="G38" s="55">
        <v>0</v>
      </c>
      <c r="H38" s="55">
        <v>5700.66</v>
      </c>
      <c r="I38" s="55">
        <v>0</v>
      </c>
      <c r="J38" s="55">
        <v>1640.7</v>
      </c>
      <c r="K38" s="56">
        <v>19688.38</v>
      </c>
      <c r="L38" s="46">
        <v>21329.08</v>
      </c>
      <c r="M38" s="117"/>
      <c r="N38" s="119">
        <v>19688.38</v>
      </c>
      <c r="O38" s="119">
        <v>13987.72</v>
      </c>
      <c r="P38" s="119"/>
      <c r="Q38" s="119">
        <v>23846.87</v>
      </c>
      <c r="R38" s="119">
        <v>22206.17</v>
      </c>
      <c r="S38" s="47"/>
    </row>
    <row r="39" spans="1:19" ht="9" customHeight="1" x14ac:dyDescent="0.2">
      <c r="A39" s="501"/>
      <c r="B39" s="501"/>
      <c r="C39" s="48" t="s">
        <v>4</v>
      </c>
      <c r="D39" s="49">
        <v>33</v>
      </c>
      <c r="E39" s="50">
        <v>24408000</v>
      </c>
      <c r="F39" s="50">
        <v>2676003</v>
      </c>
      <c r="G39" s="50">
        <v>0</v>
      </c>
      <c r="H39" s="50">
        <v>11038017</v>
      </c>
      <c r="I39" s="50">
        <v>0</v>
      </c>
      <c r="J39" s="51">
        <v>3176838</v>
      </c>
      <c r="K39" s="50">
        <v>38122020</v>
      </c>
      <c r="L39" s="73">
        <v>41298858</v>
      </c>
      <c r="M39" s="118"/>
      <c r="N39" s="120">
        <v>38122020</v>
      </c>
      <c r="O39" s="120">
        <v>27084003</v>
      </c>
      <c r="P39" s="120">
        <v>0</v>
      </c>
      <c r="Q39" s="120">
        <v>46173979</v>
      </c>
      <c r="R39" s="120">
        <v>42997141</v>
      </c>
      <c r="S39" s="47"/>
    </row>
    <row r="40" spans="1:19" ht="12.75" customHeight="1" x14ac:dyDescent="0.2">
      <c r="A40" s="501"/>
      <c r="B40" s="501"/>
      <c r="C40" s="53" t="s">
        <v>3</v>
      </c>
      <c r="D40" s="54">
        <v>34</v>
      </c>
      <c r="E40" s="55">
        <v>12909.36</v>
      </c>
      <c r="F40" s="55">
        <v>1419.22</v>
      </c>
      <c r="G40" s="55">
        <v>0</v>
      </c>
      <c r="H40" s="55">
        <v>5700.66</v>
      </c>
      <c r="I40" s="55">
        <v>0</v>
      </c>
      <c r="J40" s="55">
        <v>1669.1</v>
      </c>
      <c r="K40" s="56">
        <v>20029.240000000002</v>
      </c>
      <c r="L40" s="46">
        <v>21698.34</v>
      </c>
      <c r="M40" s="117"/>
      <c r="N40" s="119">
        <v>20029.240000000002</v>
      </c>
      <c r="O40" s="119">
        <v>14328.58</v>
      </c>
      <c r="P40" s="119"/>
      <c r="Q40" s="119">
        <v>24277.48</v>
      </c>
      <c r="R40" s="119">
        <v>22608.38</v>
      </c>
      <c r="S40" s="47"/>
    </row>
    <row r="41" spans="1:19" ht="9" customHeight="1" x14ac:dyDescent="0.2">
      <c r="A41" s="501"/>
      <c r="B41" s="501"/>
      <c r="C41" s="48" t="s">
        <v>4</v>
      </c>
      <c r="D41" s="49">
        <v>35</v>
      </c>
      <c r="E41" s="50">
        <v>24996006</v>
      </c>
      <c r="F41" s="50">
        <v>2747993</v>
      </c>
      <c r="G41" s="50">
        <v>0</v>
      </c>
      <c r="H41" s="50">
        <v>11038017</v>
      </c>
      <c r="I41" s="50">
        <v>0</v>
      </c>
      <c r="J41" s="51">
        <v>3231828</v>
      </c>
      <c r="K41" s="50">
        <v>38782017</v>
      </c>
      <c r="L41" s="73">
        <v>42013845</v>
      </c>
      <c r="M41" s="118"/>
      <c r="N41" s="120">
        <v>38782017</v>
      </c>
      <c r="O41" s="120">
        <v>27744000</v>
      </c>
      <c r="P41" s="120">
        <v>0</v>
      </c>
      <c r="Q41" s="120">
        <v>47007756</v>
      </c>
      <c r="R41" s="120">
        <v>43775928</v>
      </c>
      <c r="S41" s="47"/>
    </row>
    <row r="42" spans="1:19" ht="12.75" customHeight="1" x14ac:dyDescent="0.2">
      <c r="A42" s="501"/>
      <c r="B42" s="501"/>
      <c r="C42" s="53" t="s">
        <v>3</v>
      </c>
      <c r="D42" s="54">
        <v>36</v>
      </c>
      <c r="E42" s="55">
        <v>13225.43</v>
      </c>
      <c r="F42" s="55">
        <v>1450.21</v>
      </c>
      <c r="G42" s="55">
        <v>0</v>
      </c>
      <c r="H42" s="55">
        <v>5700.66</v>
      </c>
      <c r="I42" s="55">
        <v>0</v>
      </c>
      <c r="J42" s="55">
        <v>1698.03</v>
      </c>
      <c r="K42" s="56">
        <v>20376.3</v>
      </c>
      <c r="L42" s="46">
        <v>22074.33</v>
      </c>
      <c r="M42" s="117"/>
      <c r="N42" s="119">
        <v>20376.3</v>
      </c>
      <c r="O42" s="119">
        <v>14675.64</v>
      </c>
      <c r="P42" s="119"/>
      <c r="Q42" s="119">
        <v>24715.95</v>
      </c>
      <c r="R42" s="119">
        <v>23017.919999999998</v>
      </c>
      <c r="S42" s="47"/>
    </row>
    <row r="43" spans="1:19" ht="9" customHeight="1" x14ac:dyDescent="0.2">
      <c r="A43" s="501"/>
      <c r="B43" s="501"/>
      <c r="C43" s="48" t="s">
        <v>4</v>
      </c>
      <c r="D43" s="49">
        <v>37</v>
      </c>
      <c r="E43" s="50">
        <v>25608003</v>
      </c>
      <c r="F43" s="50">
        <v>2807998</v>
      </c>
      <c r="G43" s="50">
        <v>0</v>
      </c>
      <c r="H43" s="50">
        <v>11038017</v>
      </c>
      <c r="I43" s="50">
        <v>0</v>
      </c>
      <c r="J43" s="51">
        <v>3287845</v>
      </c>
      <c r="K43" s="50">
        <v>39454018</v>
      </c>
      <c r="L43" s="73">
        <v>42741863</v>
      </c>
      <c r="M43" s="118"/>
      <c r="N43" s="120">
        <v>39454018</v>
      </c>
      <c r="O43" s="120">
        <v>28416001</v>
      </c>
      <c r="P43" s="120">
        <v>0</v>
      </c>
      <c r="Q43" s="120">
        <v>47856753</v>
      </c>
      <c r="R43" s="120">
        <v>44568908</v>
      </c>
      <c r="S43" s="47"/>
    </row>
    <row r="44" spans="1:19" ht="12.75" customHeight="1" x14ac:dyDescent="0.2">
      <c r="A44" s="501"/>
      <c r="B44" s="501"/>
      <c r="C44" s="53" t="s">
        <v>3</v>
      </c>
      <c r="D44" s="54">
        <v>38</v>
      </c>
      <c r="E44" s="55">
        <v>13535.3</v>
      </c>
      <c r="F44" s="55">
        <v>1487.4</v>
      </c>
      <c r="G44" s="55">
        <v>0</v>
      </c>
      <c r="H44" s="55">
        <v>5700.66</v>
      </c>
      <c r="I44" s="55">
        <v>0</v>
      </c>
      <c r="J44" s="55">
        <v>1726.95</v>
      </c>
      <c r="K44" s="56">
        <v>20723.36</v>
      </c>
      <c r="L44" s="46">
        <v>22450.31</v>
      </c>
      <c r="M44" s="117"/>
      <c r="N44" s="119">
        <v>20723.36</v>
      </c>
      <c r="O44" s="119">
        <v>15022.7</v>
      </c>
      <c r="P44" s="119"/>
      <c r="Q44" s="119">
        <v>25154.400000000001</v>
      </c>
      <c r="R44" s="119">
        <v>23427.45</v>
      </c>
      <c r="S44" s="47"/>
    </row>
    <row r="45" spans="1:19" ht="9" customHeight="1" x14ac:dyDescent="0.2">
      <c r="A45" s="501"/>
      <c r="B45" s="501"/>
      <c r="C45" s="48" t="s">
        <v>4</v>
      </c>
      <c r="D45" s="49">
        <v>39</v>
      </c>
      <c r="E45" s="50">
        <v>26207995</v>
      </c>
      <c r="F45" s="50">
        <v>2880008</v>
      </c>
      <c r="G45" s="50">
        <v>0</v>
      </c>
      <c r="H45" s="50">
        <v>11038017</v>
      </c>
      <c r="I45" s="50">
        <v>0</v>
      </c>
      <c r="J45" s="51">
        <v>3343841</v>
      </c>
      <c r="K45" s="50">
        <v>40126020</v>
      </c>
      <c r="L45" s="73">
        <v>43469862</v>
      </c>
      <c r="M45" s="118"/>
      <c r="N45" s="120">
        <v>40126020</v>
      </c>
      <c r="O45" s="120">
        <v>29088003</v>
      </c>
      <c r="P45" s="120">
        <v>0</v>
      </c>
      <c r="Q45" s="120">
        <v>48705710</v>
      </c>
      <c r="R45" s="120">
        <v>45361869</v>
      </c>
      <c r="S45" s="47"/>
    </row>
    <row r="46" spans="1:19" ht="12.75" customHeight="1" x14ac:dyDescent="0.2">
      <c r="A46" s="501"/>
      <c r="B46" s="501"/>
      <c r="C46" s="53" t="s">
        <v>3</v>
      </c>
      <c r="D46" s="54">
        <v>40</v>
      </c>
      <c r="E46" s="55">
        <v>13851.37</v>
      </c>
      <c r="F46" s="55">
        <v>1518.38</v>
      </c>
      <c r="G46" s="55">
        <v>0</v>
      </c>
      <c r="H46" s="55">
        <v>5700.66</v>
      </c>
      <c r="I46" s="55">
        <v>0</v>
      </c>
      <c r="J46" s="55">
        <v>1755.87</v>
      </c>
      <c r="K46" s="56">
        <v>21070.41</v>
      </c>
      <c r="L46" s="46">
        <v>22826.28</v>
      </c>
      <c r="M46" s="117"/>
      <c r="N46" s="119">
        <v>21070.41</v>
      </c>
      <c r="O46" s="119">
        <v>15369.75</v>
      </c>
      <c r="P46" s="119"/>
      <c r="Q46" s="119">
        <v>25592.84</v>
      </c>
      <c r="R46" s="119">
        <v>23836.97</v>
      </c>
      <c r="S46" s="47"/>
    </row>
    <row r="47" spans="1:19" ht="9" customHeight="1" x14ac:dyDescent="0.2">
      <c r="A47" s="502"/>
      <c r="B47" s="502"/>
      <c r="C47" s="58"/>
      <c r="D47" s="59"/>
      <c r="E47" s="61">
        <v>26819992</v>
      </c>
      <c r="F47" s="61">
        <v>2939994</v>
      </c>
      <c r="G47" s="61">
        <v>0</v>
      </c>
      <c r="H47" s="61">
        <v>11038017</v>
      </c>
      <c r="I47" s="61">
        <v>0</v>
      </c>
      <c r="J47" s="60">
        <v>3399838</v>
      </c>
      <c r="K47" s="61">
        <v>40798003</v>
      </c>
      <c r="L47" s="73">
        <v>44197841</v>
      </c>
      <c r="M47" s="118"/>
      <c r="N47" s="123">
        <v>40798003</v>
      </c>
      <c r="O47" s="123">
        <v>29759986</v>
      </c>
      <c r="P47" s="123">
        <v>0</v>
      </c>
      <c r="Q47" s="120">
        <v>49554648</v>
      </c>
      <c r="R47" s="120">
        <v>46154810</v>
      </c>
      <c r="S47" s="47"/>
    </row>
    <row r="48" spans="1:19" ht="12.75" customHeight="1" x14ac:dyDescent="0.2">
      <c r="A48" s="492">
        <v>33178</v>
      </c>
      <c r="B48" s="492">
        <v>33358</v>
      </c>
      <c r="C48" s="42" t="s">
        <v>3</v>
      </c>
      <c r="D48" s="43">
        <v>0</v>
      </c>
      <c r="E48" s="44">
        <v>6674.69</v>
      </c>
      <c r="F48" s="44">
        <v>731.3</v>
      </c>
      <c r="G48" s="44">
        <v>0</v>
      </c>
      <c r="H48" s="44">
        <v>5921.22</v>
      </c>
      <c r="I48" s="44">
        <v>0</v>
      </c>
      <c r="J48" s="44">
        <v>1110.5999999999999</v>
      </c>
      <c r="K48" s="45">
        <v>13327.21</v>
      </c>
      <c r="L48" s="46">
        <v>14437.81</v>
      </c>
      <c r="M48" s="117"/>
      <c r="N48" s="119">
        <v>13327.21</v>
      </c>
      <c r="O48" s="119">
        <v>7405.99</v>
      </c>
      <c r="P48" s="119"/>
      <c r="Q48" s="119">
        <v>15770.89</v>
      </c>
      <c r="R48" s="119">
        <v>14660.29</v>
      </c>
      <c r="S48" s="47"/>
    </row>
    <row r="49" spans="1:19" ht="9" customHeight="1" x14ac:dyDescent="0.2">
      <c r="A49" s="525"/>
      <c r="B49" s="525"/>
      <c r="C49" s="48" t="s">
        <v>4</v>
      </c>
      <c r="D49" s="49">
        <v>2</v>
      </c>
      <c r="E49" s="50">
        <v>12924002</v>
      </c>
      <c r="F49" s="50">
        <v>1415994</v>
      </c>
      <c r="G49" s="50">
        <v>0</v>
      </c>
      <c r="H49" s="50">
        <v>11465081</v>
      </c>
      <c r="I49" s="50">
        <v>0</v>
      </c>
      <c r="J49" s="51">
        <v>2150421</v>
      </c>
      <c r="K49" s="50">
        <v>25805077</v>
      </c>
      <c r="L49" s="73">
        <v>27955498</v>
      </c>
      <c r="M49" s="118"/>
      <c r="N49" s="120">
        <v>25805077</v>
      </c>
      <c r="O49" s="120">
        <v>14339996</v>
      </c>
      <c r="P49" s="120">
        <v>0</v>
      </c>
      <c r="Q49" s="120">
        <v>30536701</v>
      </c>
      <c r="R49" s="120">
        <v>28386280</v>
      </c>
      <c r="S49" s="47"/>
    </row>
    <row r="50" spans="1:19" ht="12.75" customHeight="1" x14ac:dyDescent="0.2">
      <c r="A50" s="500">
        <v>33178</v>
      </c>
      <c r="B50" s="500">
        <v>33358</v>
      </c>
      <c r="C50" s="53" t="s">
        <v>3</v>
      </c>
      <c r="D50" s="54">
        <v>3</v>
      </c>
      <c r="E50" s="55">
        <v>7027.95</v>
      </c>
      <c r="F50" s="55">
        <v>768.49</v>
      </c>
      <c r="G50" s="55">
        <v>0</v>
      </c>
      <c r="H50" s="55">
        <v>5921.22</v>
      </c>
      <c r="I50" s="55">
        <v>0</v>
      </c>
      <c r="J50" s="55">
        <v>1143.1400000000001</v>
      </c>
      <c r="K50" s="56">
        <v>13717.66</v>
      </c>
      <c r="L50" s="46">
        <v>14860.8</v>
      </c>
      <c r="M50" s="117"/>
      <c r="N50" s="119">
        <v>13717.66</v>
      </c>
      <c r="O50" s="119">
        <v>7796.44</v>
      </c>
      <c r="P50" s="119"/>
      <c r="Q50" s="119">
        <v>16264.16</v>
      </c>
      <c r="R50" s="119">
        <v>15121.02</v>
      </c>
      <c r="S50" s="47"/>
    </row>
    <row r="51" spans="1:19" ht="9" customHeight="1" x14ac:dyDescent="0.2">
      <c r="A51" s="500"/>
      <c r="B51" s="500"/>
      <c r="C51" s="48" t="s">
        <v>4</v>
      </c>
      <c r="D51" s="49">
        <v>4</v>
      </c>
      <c r="E51" s="50">
        <v>13608009</v>
      </c>
      <c r="F51" s="50">
        <v>1488004</v>
      </c>
      <c r="G51" s="50">
        <v>0</v>
      </c>
      <c r="H51" s="50">
        <v>11465081</v>
      </c>
      <c r="I51" s="50">
        <v>0</v>
      </c>
      <c r="J51" s="51">
        <v>2213428</v>
      </c>
      <c r="K51" s="50">
        <v>26561094</v>
      </c>
      <c r="L51" s="73">
        <v>28774521</v>
      </c>
      <c r="M51" s="118"/>
      <c r="N51" s="120">
        <v>26561094</v>
      </c>
      <c r="O51" s="120">
        <v>15096013</v>
      </c>
      <c r="P51" s="120">
        <v>0</v>
      </c>
      <c r="Q51" s="120">
        <v>31491805</v>
      </c>
      <c r="R51" s="120">
        <v>29278377</v>
      </c>
      <c r="S51" s="47"/>
    </row>
    <row r="52" spans="1:19" ht="12.75" customHeight="1" x14ac:dyDescent="0.2">
      <c r="A52" s="501"/>
      <c r="B52" s="501"/>
      <c r="C52" s="53" t="s">
        <v>3</v>
      </c>
      <c r="D52" s="54">
        <v>5</v>
      </c>
      <c r="E52" s="55">
        <v>7387.4</v>
      </c>
      <c r="F52" s="55">
        <v>811.87</v>
      </c>
      <c r="G52" s="55">
        <v>0</v>
      </c>
      <c r="H52" s="55">
        <v>5921.22</v>
      </c>
      <c r="I52" s="55">
        <v>0</v>
      </c>
      <c r="J52" s="55">
        <v>1176.71</v>
      </c>
      <c r="K52" s="56">
        <v>14120.49</v>
      </c>
      <c r="L52" s="46">
        <v>15297.2</v>
      </c>
      <c r="M52" s="117"/>
      <c r="N52" s="119">
        <v>14120.49</v>
      </c>
      <c r="O52" s="119">
        <v>8199.27</v>
      </c>
      <c r="P52" s="119"/>
      <c r="Q52" s="119">
        <v>16773.07</v>
      </c>
      <c r="R52" s="119">
        <v>15596.36</v>
      </c>
      <c r="S52" s="47"/>
    </row>
    <row r="53" spans="1:19" ht="9" customHeight="1" x14ac:dyDescent="0.2">
      <c r="A53" s="501"/>
      <c r="B53" s="501"/>
      <c r="C53" s="48" t="s">
        <v>4</v>
      </c>
      <c r="D53" s="49">
        <v>6</v>
      </c>
      <c r="E53" s="50">
        <v>14304001</v>
      </c>
      <c r="F53" s="50">
        <v>1572000</v>
      </c>
      <c r="G53" s="50">
        <v>0</v>
      </c>
      <c r="H53" s="50">
        <v>11465081</v>
      </c>
      <c r="I53" s="50">
        <v>0</v>
      </c>
      <c r="J53" s="51">
        <v>2278428</v>
      </c>
      <c r="K53" s="50">
        <v>27341081</v>
      </c>
      <c r="L53" s="73">
        <v>29619509</v>
      </c>
      <c r="M53" s="118"/>
      <c r="N53" s="120">
        <v>27341081</v>
      </c>
      <c r="O53" s="120">
        <v>15876001</v>
      </c>
      <c r="P53" s="120">
        <v>0</v>
      </c>
      <c r="Q53" s="120">
        <v>32477192</v>
      </c>
      <c r="R53" s="120">
        <v>30198764</v>
      </c>
      <c r="S53" s="47"/>
    </row>
    <row r="54" spans="1:19" ht="12.75" customHeight="1" x14ac:dyDescent="0.2">
      <c r="A54" s="501"/>
      <c r="B54" s="501"/>
      <c r="C54" s="53" t="s">
        <v>3</v>
      </c>
      <c r="D54" s="54">
        <v>7</v>
      </c>
      <c r="E54" s="55">
        <v>7740.66</v>
      </c>
      <c r="F54" s="55">
        <v>849.06</v>
      </c>
      <c r="G54" s="55">
        <v>0</v>
      </c>
      <c r="H54" s="55">
        <v>5921.22</v>
      </c>
      <c r="I54" s="55">
        <v>0</v>
      </c>
      <c r="J54" s="55">
        <v>1209.25</v>
      </c>
      <c r="K54" s="56">
        <v>14510.94</v>
      </c>
      <c r="L54" s="46">
        <v>15720.19</v>
      </c>
      <c r="M54" s="117"/>
      <c r="N54" s="119">
        <v>14510.94</v>
      </c>
      <c r="O54" s="119">
        <v>8589.7199999999993</v>
      </c>
      <c r="P54" s="119"/>
      <c r="Q54" s="119">
        <v>17266.34</v>
      </c>
      <c r="R54" s="119">
        <v>16057.09</v>
      </c>
      <c r="S54" s="47"/>
    </row>
    <row r="55" spans="1:19" ht="9" customHeight="1" x14ac:dyDescent="0.2">
      <c r="A55" s="501"/>
      <c r="B55" s="501"/>
      <c r="C55" s="48" t="s">
        <v>4</v>
      </c>
      <c r="D55" s="49">
        <v>8</v>
      </c>
      <c r="E55" s="50">
        <v>14988008</v>
      </c>
      <c r="F55" s="50">
        <v>1644009</v>
      </c>
      <c r="G55" s="50">
        <v>0</v>
      </c>
      <c r="H55" s="50">
        <v>11465081</v>
      </c>
      <c r="I55" s="50">
        <v>0</v>
      </c>
      <c r="J55" s="51">
        <v>2341434</v>
      </c>
      <c r="K55" s="50">
        <v>28097098</v>
      </c>
      <c r="L55" s="73">
        <v>30438532</v>
      </c>
      <c r="M55" s="118"/>
      <c r="N55" s="120">
        <v>28097098</v>
      </c>
      <c r="O55" s="120">
        <v>16632017</v>
      </c>
      <c r="P55" s="120">
        <v>0</v>
      </c>
      <c r="Q55" s="120">
        <v>33432296</v>
      </c>
      <c r="R55" s="120">
        <v>31090862</v>
      </c>
      <c r="S55" s="47"/>
    </row>
    <row r="56" spans="1:19" ht="12.75" customHeight="1" x14ac:dyDescent="0.2">
      <c r="A56" s="501"/>
      <c r="B56" s="501"/>
      <c r="C56" s="53" t="s">
        <v>3</v>
      </c>
      <c r="D56" s="54">
        <v>9</v>
      </c>
      <c r="E56" s="55">
        <v>8155.89</v>
      </c>
      <c r="F56" s="55">
        <v>892.44</v>
      </c>
      <c r="G56" s="55">
        <v>0</v>
      </c>
      <c r="H56" s="55">
        <v>5921.22</v>
      </c>
      <c r="I56" s="55">
        <v>0</v>
      </c>
      <c r="J56" s="55">
        <v>1247.46</v>
      </c>
      <c r="K56" s="56">
        <v>14969.55</v>
      </c>
      <c r="L56" s="46">
        <v>16217.01</v>
      </c>
      <c r="M56" s="117"/>
      <c r="N56" s="119">
        <v>14969.55</v>
      </c>
      <c r="O56" s="119">
        <v>9048.33</v>
      </c>
      <c r="P56" s="119"/>
      <c r="Q56" s="119">
        <v>17845.71</v>
      </c>
      <c r="R56" s="119">
        <v>16598.25</v>
      </c>
      <c r="S56" s="47"/>
    </row>
    <row r="57" spans="1:19" ht="9" customHeight="1" x14ac:dyDescent="0.2">
      <c r="A57" s="501"/>
      <c r="B57" s="501"/>
      <c r="C57" s="48" t="s">
        <v>4</v>
      </c>
      <c r="D57" s="49">
        <v>10</v>
      </c>
      <c r="E57" s="50">
        <v>15792005</v>
      </c>
      <c r="F57" s="50">
        <v>1728005</v>
      </c>
      <c r="G57" s="50">
        <v>0</v>
      </c>
      <c r="H57" s="50">
        <v>11465081</v>
      </c>
      <c r="I57" s="50">
        <v>0</v>
      </c>
      <c r="J57" s="51">
        <v>2415419</v>
      </c>
      <c r="K57" s="50">
        <v>28985091</v>
      </c>
      <c r="L57" s="73">
        <v>31400510</v>
      </c>
      <c r="M57" s="118"/>
      <c r="N57" s="120">
        <v>28985091</v>
      </c>
      <c r="O57" s="120">
        <v>17520010</v>
      </c>
      <c r="P57" s="120">
        <v>0</v>
      </c>
      <c r="Q57" s="120">
        <v>34554113</v>
      </c>
      <c r="R57" s="120">
        <v>32138694</v>
      </c>
      <c r="S57" s="47"/>
    </row>
    <row r="58" spans="1:19" ht="12.75" customHeight="1" x14ac:dyDescent="0.2">
      <c r="A58" s="501"/>
      <c r="B58" s="501"/>
      <c r="C58" s="53" t="s">
        <v>3</v>
      </c>
      <c r="D58" s="54">
        <v>11</v>
      </c>
      <c r="E58" s="55">
        <v>8527.74</v>
      </c>
      <c r="F58" s="55">
        <v>935.82</v>
      </c>
      <c r="G58" s="55">
        <v>0</v>
      </c>
      <c r="H58" s="55">
        <v>5921.22</v>
      </c>
      <c r="I58" s="55">
        <v>0</v>
      </c>
      <c r="J58" s="55">
        <v>1282.07</v>
      </c>
      <c r="K58" s="56">
        <v>15384.78</v>
      </c>
      <c r="L58" s="46">
        <v>16666.849999999999</v>
      </c>
      <c r="M58" s="117"/>
      <c r="N58" s="119">
        <v>15384.78</v>
      </c>
      <c r="O58" s="119">
        <v>9463.56</v>
      </c>
      <c r="P58" s="119"/>
      <c r="Q58" s="119">
        <v>18370.29</v>
      </c>
      <c r="R58" s="119">
        <v>17088.22</v>
      </c>
      <c r="S58" s="47"/>
    </row>
    <row r="59" spans="1:19" ht="9" customHeight="1" x14ac:dyDescent="0.2">
      <c r="A59" s="501"/>
      <c r="B59" s="501"/>
      <c r="C59" s="48" t="s">
        <v>4</v>
      </c>
      <c r="D59" s="49">
        <v>12</v>
      </c>
      <c r="E59" s="50">
        <v>16512007</v>
      </c>
      <c r="F59" s="50">
        <v>1812000</v>
      </c>
      <c r="G59" s="50">
        <v>0</v>
      </c>
      <c r="H59" s="50">
        <v>11465081</v>
      </c>
      <c r="I59" s="50">
        <v>0</v>
      </c>
      <c r="J59" s="51">
        <v>2482434</v>
      </c>
      <c r="K59" s="50">
        <v>29789088</v>
      </c>
      <c r="L59" s="73">
        <v>32271522</v>
      </c>
      <c r="M59" s="118"/>
      <c r="N59" s="120">
        <v>29789088</v>
      </c>
      <c r="O59" s="120">
        <v>18324007</v>
      </c>
      <c r="P59" s="120">
        <v>0</v>
      </c>
      <c r="Q59" s="120">
        <v>35569841</v>
      </c>
      <c r="R59" s="120">
        <v>33087408</v>
      </c>
      <c r="S59" s="47"/>
    </row>
    <row r="60" spans="1:19" ht="12.75" customHeight="1" x14ac:dyDescent="0.2">
      <c r="A60" s="501"/>
      <c r="B60" s="501"/>
      <c r="C60" s="53" t="s">
        <v>3</v>
      </c>
      <c r="D60" s="54">
        <v>13</v>
      </c>
      <c r="E60" s="55">
        <v>8980.15</v>
      </c>
      <c r="F60" s="55">
        <v>985.4</v>
      </c>
      <c r="G60" s="55">
        <v>0</v>
      </c>
      <c r="H60" s="55">
        <v>5921.22</v>
      </c>
      <c r="I60" s="55">
        <v>0</v>
      </c>
      <c r="J60" s="55">
        <v>1323.9</v>
      </c>
      <c r="K60" s="56">
        <v>15886.77</v>
      </c>
      <c r="L60" s="46">
        <v>17210.669999999998</v>
      </c>
      <c r="M60" s="117"/>
      <c r="N60" s="119">
        <v>15886.77</v>
      </c>
      <c r="O60" s="119">
        <v>9965.5499999999993</v>
      </c>
      <c r="P60" s="119"/>
      <c r="Q60" s="119">
        <v>19004.47</v>
      </c>
      <c r="R60" s="119">
        <v>17680.57</v>
      </c>
      <c r="S60" s="47"/>
    </row>
    <row r="61" spans="1:19" ht="9" customHeight="1" x14ac:dyDescent="0.2">
      <c r="A61" s="501"/>
      <c r="B61" s="501"/>
      <c r="C61" s="48" t="s">
        <v>4</v>
      </c>
      <c r="D61" s="49">
        <v>14</v>
      </c>
      <c r="E61" s="50">
        <v>17387995</v>
      </c>
      <c r="F61" s="50">
        <v>1908000</v>
      </c>
      <c r="G61" s="50">
        <v>0</v>
      </c>
      <c r="H61" s="50">
        <v>11465081</v>
      </c>
      <c r="I61" s="50">
        <v>0</v>
      </c>
      <c r="J61" s="51">
        <v>2563428</v>
      </c>
      <c r="K61" s="50">
        <v>30761076</v>
      </c>
      <c r="L61" s="73">
        <v>33324504</v>
      </c>
      <c r="M61" s="118"/>
      <c r="N61" s="120">
        <v>30761076</v>
      </c>
      <c r="O61" s="120">
        <v>19295995</v>
      </c>
      <c r="P61" s="120">
        <v>0</v>
      </c>
      <c r="Q61" s="120">
        <v>36797785</v>
      </c>
      <c r="R61" s="120">
        <v>34234357</v>
      </c>
      <c r="S61" s="47"/>
    </row>
    <row r="62" spans="1:19" ht="12.75" customHeight="1" x14ac:dyDescent="0.2">
      <c r="A62" s="501"/>
      <c r="B62" s="501"/>
      <c r="C62" s="53" t="s">
        <v>3</v>
      </c>
      <c r="D62" s="54">
        <v>15</v>
      </c>
      <c r="E62" s="55">
        <v>9463.56</v>
      </c>
      <c r="F62" s="55">
        <v>1034.98</v>
      </c>
      <c r="G62" s="55">
        <v>0</v>
      </c>
      <c r="H62" s="55">
        <v>5921.22</v>
      </c>
      <c r="I62" s="55">
        <v>0</v>
      </c>
      <c r="J62" s="55">
        <v>1368.31</v>
      </c>
      <c r="K62" s="56">
        <v>16419.759999999998</v>
      </c>
      <c r="L62" s="46">
        <v>17788.07</v>
      </c>
      <c r="M62" s="117"/>
      <c r="N62" s="119">
        <v>16419.759999999998</v>
      </c>
      <c r="O62" s="119">
        <v>10498.54</v>
      </c>
      <c r="P62" s="119"/>
      <c r="Q62" s="119">
        <v>19677.810000000001</v>
      </c>
      <c r="R62" s="119">
        <v>18309.5</v>
      </c>
      <c r="S62" s="47"/>
    </row>
    <row r="63" spans="1:19" ht="9" customHeight="1" x14ac:dyDescent="0.2">
      <c r="A63" s="501"/>
      <c r="B63" s="501"/>
      <c r="C63" s="48" t="s">
        <v>4</v>
      </c>
      <c r="D63" s="49">
        <v>16</v>
      </c>
      <c r="E63" s="50">
        <v>18324007</v>
      </c>
      <c r="F63" s="50">
        <v>2004001</v>
      </c>
      <c r="G63" s="50">
        <v>0</v>
      </c>
      <c r="H63" s="50">
        <v>11465081</v>
      </c>
      <c r="I63" s="50">
        <v>0</v>
      </c>
      <c r="J63" s="51">
        <v>2649418</v>
      </c>
      <c r="K63" s="50">
        <v>31793089</v>
      </c>
      <c r="L63" s="73">
        <v>34442506</v>
      </c>
      <c r="M63" s="118"/>
      <c r="N63" s="120">
        <v>31793089</v>
      </c>
      <c r="O63" s="120">
        <v>20328008</v>
      </c>
      <c r="P63" s="120">
        <v>0</v>
      </c>
      <c r="Q63" s="120">
        <v>38101553</v>
      </c>
      <c r="R63" s="120">
        <v>35452136</v>
      </c>
      <c r="S63" s="47"/>
    </row>
    <row r="64" spans="1:19" ht="12.75" customHeight="1" x14ac:dyDescent="0.2">
      <c r="A64" s="501"/>
      <c r="B64" s="501"/>
      <c r="C64" s="53" t="s">
        <v>3</v>
      </c>
      <c r="D64" s="54">
        <v>17</v>
      </c>
      <c r="E64" s="55">
        <v>9940.76</v>
      </c>
      <c r="F64" s="55">
        <v>1090.76</v>
      </c>
      <c r="G64" s="55">
        <v>0</v>
      </c>
      <c r="H64" s="55">
        <v>5921.22</v>
      </c>
      <c r="I64" s="55">
        <v>0</v>
      </c>
      <c r="J64" s="55">
        <v>1412.73</v>
      </c>
      <c r="K64" s="56">
        <v>16952.740000000002</v>
      </c>
      <c r="L64" s="46">
        <v>18365.47</v>
      </c>
      <c r="M64" s="117"/>
      <c r="N64" s="119">
        <v>16952.740000000002</v>
      </c>
      <c r="O64" s="119">
        <v>11031.52</v>
      </c>
      <c r="P64" s="119"/>
      <c r="Q64" s="119">
        <v>20351.14</v>
      </c>
      <c r="R64" s="119">
        <v>18938.41</v>
      </c>
      <c r="S64" s="47"/>
    </row>
    <row r="65" spans="1:19" ht="9" customHeight="1" x14ac:dyDescent="0.2">
      <c r="A65" s="501"/>
      <c r="B65" s="501"/>
      <c r="C65" s="48" t="s">
        <v>4</v>
      </c>
      <c r="D65" s="49">
        <v>17</v>
      </c>
      <c r="E65" s="50">
        <v>19247995</v>
      </c>
      <c r="F65" s="50">
        <v>2112006</v>
      </c>
      <c r="G65" s="50">
        <v>0</v>
      </c>
      <c r="H65" s="50">
        <v>11465081</v>
      </c>
      <c r="I65" s="50">
        <v>0</v>
      </c>
      <c r="J65" s="51">
        <v>2735427</v>
      </c>
      <c r="K65" s="50">
        <v>32825082</v>
      </c>
      <c r="L65" s="73">
        <v>35560509</v>
      </c>
      <c r="M65" s="118"/>
      <c r="N65" s="120">
        <v>32825082</v>
      </c>
      <c r="O65" s="120">
        <v>21360001</v>
      </c>
      <c r="P65" s="120">
        <v>0</v>
      </c>
      <c r="Q65" s="120">
        <v>39405302</v>
      </c>
      <c r="R65" s="120">
        <v>36669875</v>
      </c>
      <c r="S65" s="47"/>
    </row>
    <row r="66" spans="1:19" ht="12.75" customHeight="1" x14ac:dyDescent="0.2">
      <c r="A66" s="501"/>
      <c r="B66" s="501"/>
      <c r="C66" s="53" t="s">
        <v>3</v>
      </c>
      <c r="D66" s="54">
        <v>18</v>
      </c>
      <c r="E66" s="55">
        <v>10417.969999999999</v>
      </c>
      <c r="F66" s="55">
        <v>1146.53</v>
      </c>
      <c r="G66" s="55">
        <v>0</v>
      </c>
      <c r="H66" s="55">
        <v>5921.22</v>
      </c>
      <c r="I66" s="55">
        <v>0</v>
      </c>
      <c r="J66" s="55">
        <v>1457.14</v>
      </c>
      <c r="K66" s="56">
        <v>17485.72</v>
      </c>
      <c r="L66" s="46">
        <v>18942.86</v>
      </c>
      <c r="M66" s="117"/>
      <c r="N66" s="119">
        <v>17485.72</v>
      </c>
      <c r="O66" s="119">
        <v>11564.5</v>
      </c>
      <c r="P66" s="119"/>
      <c r="Q66" s="119">
        <v>21024.47</v>
      </c>
      <c r="R66" s="119">
        <v>19567.330000000002</v>
      </c>
      <c r="S66" s="47"/>
    </row>
    <row r="67" spans="1:19" ht="9" customHeight="1" x14ac:dyDescent="0.2">
      <c r="A67" s="501"/>
      <c r="B67" s="501"/>
      <c r="C67" s="48" t="s">
        <v>4</v>
      </c>
      <c r="D67" s="49">
        <v>19</v>
      </c>
      <c r="E67" s="50">
        <v>20172003</v>
      </c>
      <c r="F67" s="50">
        <v>2219992</v>
      </c>
      <c r="G67" s="50">
        <v>0</v>
      </c>
      <c r="H67" s="50">
        <v>11465081</v>
      </c>
      <c r="I67" s="50">
        <v>0</v>
      </c>
      <c r="J67" s="51">
        <v>2821416</v>
      </c>
      <c r="K67" s="50">
        <v>33857075</v>
      </c>
      <c r="L67" s="73">
        <v>36678492</v>
      </c>
      <c r="M67" s="118"/>
      <c r="N67" s="120">
        <v>33857075</v>
      </c>
      <c r="O67" s="120">
        <v>22391994</v>
      </c>
      <c r="P67" s="120">
        <v>0</v>
      </c>
      <c r="Q67" s="120">
        <v>40709051</v>
      </c>
      <c r="R67" s="120">
        <v>37887634</v>
      </c>
      <c r="S67" s="47"/>
    </row>
    <row r="68" spans="1:19" ht="12.75" customHeight="1" x14ac:dyDescent="0.2">
      <c r="A68" s="501"/>
      <c r="B68" s="501"/>
      <c r="C68" s="53" t="s">
        <v>3</v>
      </c>
      <c r="D68" s="54">
        <v>20</v>
      </c>
      <c r="E68" s="55">
        <v>10734.04</v>
      </c>
      <c r="F68" s="55">
        <v>1177.52</v>
      </c>
      <c r="G68" s="55">
        <v>0</v>
      </c>
      <c r="H68" s="55">
        <v>5921.22</v>
      </c>
      <c r="I68" s="55">
        <v>0</v>
      </c>
      <c r="J68" s="55">
        <v>1486.07</v>
      </c>
      <c r="K68" s="56">
        <v>17832.78</v>
      </c>
      <c r="L68" s="46">
        <v>19318.849999999999</v>
      </c>
      <c r="M68" s="117"/>
      <c r="N68" s="119">
        <v>17832.78</v>
      </c>
      <c r="O68" s="119">
        <v>11911.56</v>
      </c>
      <c r="P68" s="119"/>
      <c r="Q68" s="119">
        <v>21462.93</v>
      </c>
      <c r="R68" s="119">
        <v>19976.86</v>
      </c>
      <c r="S68" s="47"/>
    </row>
    <row r="69" spans="1:19" ht="9" customHeight="1" x14ac:dyDescent="0.2">
      <c r="A69" s="501"/>
      <c r="B69" s="501"/>
      <c r="C69" s="48" t="s">
        <v>4</v>
      </c>
      <c r="D69" s="49">
        <v>21</v>
      </c>
      <c r="E69" s="50">
        <v>20784000</v>
      </c>
      <c r="F69" s="50">
        <v>2279997</v>
      </c>
      <c r="G69" s="50">
        <v>0</v>
      </c>
      <c r="H69" s="50">
        <v>11465081</v>
      </c>
      <c r="I69" s="50">
        <v>0</v>
      </c>
      <c r="J69" s="51">
        <v>2877433</v>
      </c>
      <c r="K69" s="50">
        <v>34529077</v>
      </c>
      <c r="L69" s="73">
        <v>37406510</v>
      </c>
      <c r="M69" s="118"/>
      <c r="N69" s="120">
        <v>34529077</v>
      </c>
      <c r="O69" s="120">
        <v>23063996</v>
      </c>
      <c r="P69" s="120">
        <v>0</v>
      </c>
      <c r="Q69" s="120">
        <v>41558027</v>
      </c>
      <c r="R69" s="120">
        <v>38680595</v>
      </c>
      <c r="S69" s="47"/>
    </row>
    <row r="70" spans="1:19" ht="12.75" customHeight="1" x14ac:dyDescent="0.2">
      <c r="A70" s="501"/>
      <c r="B70" s="501"/>
      <c r="C70" s="53" t="s">
        <v>3</v>
      </c>
      <c r="D70" s="54">
        <v>22</v>
      </c>
      <c r="E70" s="55">
        <v>11037.72</v>
      </c>
      <c r="F70" s="55">
        <v>1214.71</v>
      </c>
      <c r="G70" s="55">
        <v>0</v>
      </c>
      <c r="H70" s="55">
        <v>5921.22</v>
      </c>
      <c r="I70" s="55">
        <v>0</v>
      </c>
      <c r="J70" s="55">
        <v>1514.47</v>
      </c>
      <c r="K70" s="56">
        <v>18173.650000000001</v>
      </c>
      <c r="L70" s="46">
        <v>19688.12</v>
      </c>
      <c r="M70" s="117"/>
      <c r="N70" s="119">
        <v>18173.650000000001</v>
      </c>
      <c r="O70" s="119">
        <v>12252.43</v>
      </c>
      <c r="P70" s="119"/>
      <c r="Q70" s="119">
        <v>21893.56</v>
      </c>
      <c r="R70" s="119">
        <v>20379.09</v>
      </c>
      <c r="S70" s="47"/>
    </row>
    <row r="71" spans="1:19" ht="9" customHeight="1" x14ac:dyDescent="0.2">
      <c r="A71" s="501"/>
      <c r="B71" s="501"/>
      <c r="C71" s="48" t="s">
        <v>4</v>
      </c>
      <c r="D71" s="49">
        <v>23</v>
      </c>
      <c r="E71" s="50">
        <v>21372006</v>
      </c>
      <c r="F71" s="50">
        <v>2352007</v>
      </c>
      <c r="G71" s="50">
        <v>0</v>
      </c>
      <c r="H71" s="50">
        <v>11465081</v>
      </c>
      <c r="I71" s="50">
        <v>0</v>
      </c>
      <c r="J71" s="51">
        <v>2932423</v>
      </c>
      <c r="K71" s="50">
        <v>35189093</v>
      </c>
      <c r="L71" s="73">
        <v>38121516</v>
      </c>
      <c r="M71" s="118"/>
      <c r="N71" s="120">
        <v>35189093</v>
      </c>
      <c r="O71" s="120">
        <v>23724013</v>
      </c>
      <c r="P71" s="120">
        <v>0</v>
      </c>
      <c r="Q71" s="120">
        <v>42391843</v>
      </c>
      <c r="R71" s="120">
        <v>39459421</v>
      </c>
      <c r="S71" s="47"/>
    </row>
    <row r="72" spans="1:19" ht="12.75" customHeight="1" x14ac:dyDescent="0.2">
      <c r="A72" s="501"/>
      <c r="B72" s="501"/>
      <c r="C72" s="53" t="s">
        <v>3</v>
      </c>
      <c r="D72" s="54">
        <v>24</v>
      </c>
      <c r="E72" s="55">
        <v>11347.59</v>
      </c>
      <c r="F72" s="55">
        <v>1245.69</v>
      </c>
      <c r="G72" s="55">
        <v>0</v>
      </c>
      <c r="H72" s="55">
        <v>5921.22</v>
      </c>
      <c r="I72" s="55">
        <v>0</v>
      </c>
      <c r="J72" s="55">
        <v>1542.88</v>
      </c>
      <c r="K72" s="56">
        <v>18514.5</v>
      </c>
      <c r="L72" s="46">
        <v>20057.38</v>
      </c>
      <c r="M72" s="117"/>
      <c r="N72" s="119">
        <v>18514.5</v>
      </c>
      <c r="O72" s="119">
        <v>12593.28</v>
      </c>
      <c r="P72" s="119"/>
      <c r="Q72" s="119">
        <v>22324.17</v>
      </c>
      <c r="R72" s="119">
        <v>20781.29</v>
      </c>
      <c r="S72" s="47"/>
    </row>
    <row r="73" spans="1:19" ht="9" customHeight="1" x14ac:dyDescent="0.2">
      <c r="A73" s="501"/>
      <c r="B73" s="501"/>
      <c r="C73" s="48" t="s">
        <v>4</v>
      </c>
      <c r="D73" s="49">
        <v>25</v>
      </c>
      <c r="E73" s="50">
        <v>21971998</v>
      </c>
      <c r="F73" s="50">
        <v>2411992</v>
      </c>
      <c r="G73" s="50">
        <v>0</v>
      </c>
      <c r="H73" s="50">
        <v>11465081</v>
      </c>
      <c r="I73" s="50">
        <v>0</v>
      </c>
      <c r="J73" s="51">
        <v>2987432</v>
      </c>
      <c r="K73" s="50">
        <v>35849071</v>
      </c>
      <c r="L73" s="73">
        <v>38836503</v>
      </c>
      <c r="M73" s="118"/>
      <c r="N73" s="120">
        <v>35849071</v>
      </c>
      <c r="O73" s="120">
        <v>24383990</v>
      </c>
      <c r="P73" s="120">
        <v>0</v>
      </c>
      <c r="Q73" s="120">
        <v>43225621</v>
      </c>
      <c r="R73" s="120">
        <v>40238188</v>
      </c>
      <c r="S73" s="47"/>
    </row>
    <row r="74" spans="1:19" ht="12.75" customHeight="1" x14ac:dyDescent="0.2">
      <c r="A74" s="501"/>
      <c r="B74" s="501"/>
      <c r="C74" s="53" t="s">
        <v>3</v>
      </c>
      <c r="D74" s="54">
        <v>26</v>
      </c>
      <c r="E74" s="55">
        <v>11731.83</v>
      </c>
      <c r="F74" s="55">
        <v>1289.08</v>
      </c>
      <c r="G74" s="55">
        <v>0</v>
      </c>
      <c r="H74" s="55">
        <v>5921.22</v>
      </c>
      <c r="I74" s="55">
        <v>0</v>
      </c>
      <c r="J74" s="55">
        <v>1578.51</v>
      </c>
      <c r="K74" s="56">
        <v>18942.13</v>
      </c>
      <c r="L74" s="46">
        <v>20520.64</v>
      </c>
      <c r="M74" s="117"/>
      <c r="N74" s="119">
        <v>18942.13</v>
      </c>
      <c r="O74" s="119">
        <v>13020.91</v>
      </c>
      <c r="P74" s="119"/>
      <c r="Q74" s="119">
        <v>22864.400000000001</v>
      </c>
      <c r="R74" s="119">
        <v>21285.89</v>
      </c>
      <c r="S74" s="47"/>
    </row>
    <row r="75" spans="1:19" ht="9" customHeight="1" x14ac:dyDescent="0.2">
      <c r="A75" s="501"/>
      <c r="B75" s="501"/>
      <c r="C75" s="48" t="s">
        <v>4</v>
      </c>
      <c r="D75" s="49">
        <v>27</v>
      </c>
      <c r="E75" s="50">
        <v>22715990</v>
      </c>
      <c r="F75" s="50">
        <v>2496007</v>
      </c>
      <c r="G75" s="50">
        <v>0</v>
      </c>
      <c r="H75" s="50">
        <v>11465081</v>
      </c>
      <c r="I75" s="50">
        <v>0</v>
      </c>
      <c r="J75" s="51">
        <v>3056422</v>
      </c>
      <c r="K75" s="50">
        <v>36677078</v>
      </c>
      <c r="L75" s="73">
        <v>39733500</v>
      </c>
      <c r="M75" s="118"/>
      <c r="N75" s="120">
        <v>36677078</v>
      </c>
      <c r="O75" s="120">
        <v>25211997</v>
      </c>
      <c r="P75" s="120">
        <v>0</v>
      </c>
      <c r="Q75" s="120">
        <v>44271652</v>
      </c>
      <c r="R75" s="120">
        <v>41215230</v>
      </c>
      <c r="S75" s="47"/>
    </row>
    <row r="76" spans="1:19" ht="12.75" customHeight="1" x14ac:dyDescent="0.2">
      <c r="A76" s="501"/>
      <c r="B76" s="501"/>
      <c r="C76" s="53" t="s">
        <v>3</v>
      </c>
      <c r="D76" s="54">
        <v>28</v>
      </c>
      <c r="E76" s="55">
        <v>11979.73</v>
      </c>
      <c r="F76" s="55">
        <v>1313.87</v>
      </c>
      <c r="G76" s="55">
        <v>0</v>
      </c>
      <c r="H76" s="55">
        <v>5921.22</v>
      </c>
      <c r="I76" s="55">
        <v>0</v>
      </c>
      <c r="J76" s="55">
        <v>1601.24</v>
      </c>
      <c r="K76" s="56">
        <v>19214.82</v>
      </c>
      <c r="L76" s="46">
        <v>20816.060000000001</v>
      </c>
      <c r="M76" s="117"/>
      <c r="N76" s="119">
        <v>19214.82</v>
      </c>
      <c r="O76" s="119">
        <v>13293.6</v>
      </c>
      <c r="P76" s="119"/>
      <c r="Q76" s="119">
        <v>23208.91</v>
      </c>
      <c r="R76" s="119">
        <v>21607.67</v>
      </c>
      <c r="S76" s="47"/>
    </row>
    <row r="77" spans="1:19" ht="9" customHeight="1" x14ac:dyDescent="0.2">
      <c r="A77" s="501"/>
      <c r="B77" s="501"/>
      <c r="C77" s="48" t="s">
        <v>4</v>
      </c>
      <c r="D77" s="49">
        <v>29</v>
      </c>
      <c r="E77" s="50">
        <v>23195992</v>
      </c>
      <c r="F77" s="50">
        <v>2544007</v>
      </c>
      <c r="G77" s="50">
        <v>0</v>
      </c>
      <c r="H77" s="50">
        <v>11465081</v>
      </c>
      <c r="I77" s="50">
        <v>0</v>
      </c>
      <c r="J77" s="51">
        <v>3100433</v>
      </c>
      <c r="K77" s="50">
        <v>37205080</v>
      </c>
      <c r="L77" s="73">
        <v>40305512</v>
      </c>
      <c r="M77" s="118"/>
      <c r="N77" s="120">
        <v>37205080</v>
      </c>
      <c r="O77" s="120">
        <v>25739999</v>
      </c>
      <c r="P77" s="120">
        <v>0</v>
      </c>
      <c r="Q77" s="120">
        <v>44938716</v>
      </c>
      <c r="R77" s="120">
        <v>41838283</v>
      </c>
      <c r="S77" s="47"/>
    </row>
    <row r="78" spans="1:19" ht="12.75" customHeight="1" x14ac:dyDescent="0.2">
      <c r="A78" s="501"/>
      <c r="B78" s="501"/>
      <c r="C78" s="53" t="s">
        <v>3</v>
      </c>
      <c r="D78" s="54">
        <v>30</v>
      </c>
      <c r="E78" s="55">
        <v>12295.81</v>
      </c>
      <c r="F78" s="55">
        <v>1351.05</v>
      </c>
      <c r="G78" s="55">
        <v>0</v>
      </c>
      <c r="H78" s="55">
        <v>5921.22</v>
      </c>
      <c r="I78" s="55">
        <v>0</v>
      </c>
      <c r="J78" s="55">
        <v>1630.67</v>
      </c>
      <c r="K78" s="56">
        <v>19568.080000000002</v>
      </c>
      <c r="L78" s="46">
        <v>21198.75</v>
      </c>
      <c r="M78" s="117"/>
      <c r="N78" s="119">
        <v>19568.080000000002</v>
      </c>
      <c r="O78" s="119">
        <v>13646.86</v>
      </c>
      <c r="P78" s="119"/>
      <c r="Q78" s="119">
        <v>23655.18</v>
      </c>
      <c r="R78" s="119">
        <v>22024.51</v>
      </c>
      <c r="S78" s="47"/>
    </row>
    <row r="79" spans="1:19" ht="9" customHeight="1" x14ac:dyDescent="0.2">
      <c r="A79" s="501"/>
      <c r="B79" s="501"/>
      <c r="C79" s="48" t="s">
        <v>4</v>
      </c>
      <c r="D79" s="49">
        <v>31</v>
      </c>
      <c r="E79" s="50">
        <v>23808008</v>
      </c>
      <c r="F79" s="50">
        <v>2615998</v>
      </c>
      <c r="G79" s="50">
        <v>0</v>
      </c>
      <c r="H79" s="50">
        <v>11465081</v>
      </c>
      <c r="I79" s="50">
        <v>0</v>
      </c>
      <c r="J79" s="51">
        <v>3157417</v>
      </c>
      <c r="K79" s="50">
        <v>37889086</v>
      </c>
      <c r="L79" s="73">
        <v>41046504</v>
      </c>
      <c r="M79" s="118"/>
      <c r="N79" s="120">
        <v>37889086</v>
      </c>
      <c r="O79" s="120">
        <v>26424006</v>
      </c>
      <c r="P79" s="120">
        <v>0</v>
      </c>
      <c r="Q79" s="120">
        <v>45802815</v>
      </c>
      <c r="R79" s="120">
        <v>42645398</v>
      </c>
      <c r="S79" s="47"/>
    </row>
    <row r="80" spans="1:19" ht="12.75" customHeight="1" x14ac:dyDescent="0.2">
      <c r="A80" s="501"/>
      <c r="B80" s="501"/>
      <c r="C80" s="53" t="s">
        <v>3</v>
      </c>
      <c r="D80" s="54">
        <v>32</v>
      </c>
      <c r="E80" s="55">
        <v>12605.68</v>
      </c>
      <c r="F80" s="55">
        <v>1382.04</v>
      </c>
      <c r="G80" s="55">
        <v>0</v>
      </c>
      <c r="H80" s="55">
        <v>5921.22</v>
      </c>
      <c r="I80" s="55">
        <v>0</v>
      </c>
      <c r="J80" s="55">
        <v>1659.08</v>
      </c>
      <c r="K80" s="56">
        <v>19908.939999999999</v>
      </c>
      <c r="L80" s="46">
        <v>21568.02</v>
      </c>
      <c r="M80" s="117"/>
      <c r="N80" s="119">
        <v>19908.939999999999</v>
      </c>
      <c r="O80" s="119">
        <v>13987.72</v>
      </c>
      <c r="P80" s="119"/>
      <c r="Q80" s="119">
        <v>24085.81</v>
      </c>
      <c r="R80" s="119">
        <v>22426.73</v>
      </c>
      <c r="S80" s="47"/>
    </row>
    <row r="81" spans="1:19" ht="9" customHeight="1" x14ac:dyDescent="0.2">
      <c r="A81" s="501"/>
      <c r="B81" s="501"/>
      <c r="C81" s="48" t="s">
        <v>4</v>
      </c>
      <c r="D81" s="49">
        <v>33</v>
      </c>
      <c r="E81" s="50">
        <v>24408000</v>
      </c>
      <c r="F81" s="50">
        <v>2676003</v>
      </c>
      <c r="G81" s="50">
        <v>0</v>
      </c>
      <c r="H81" s="50">
        <v>11465081</v>
      </c>
      <c r="I81" s="50">
        <v>0</v>
      </c>
      <c r="J81" s="51">
        <v>3212427</v>
      </c>
      <c r="K81" s="50">
        <v>38549083</v>
      </c>
      <c r="L81" s="73">
        <v>41761510</v>
      </c>
      <c r="M81" s="118"/>
      <c r="N81" s="120">
        <v>38549083</v>
      </c>
      <c r="O81" s="120">
        <v>27084003</v>
      </c>
      <c r="P81" s="120">
        <v>0</v>
      </c>
      <c r="Q81" s="120">
        <v>46636631</v>
      </c>
      <c r="R81" s="120">
        <v>43424204</v>
      </c>
      <c r="S81" s="47"/>
    </row>
    <row r="82" spans="1:19" ht="12.75" customHeight="1" x14ac:dyDescent="0.2">
      <c r="A82" s="501"/>
      <c r="B82" s="501"/>
      <c r="C82" s="53" t="s">
        <v>3</v>
      </c>
      <c r="D82" s="54">
        <v>34</v>
      </c>
      <c r="E82" s="55">
        <v>12909.36</v>
      </c>
      <c r="F82" s="55">
        <v>1419.22</v>
      </c>
      <c r="G82" s="55">
        <v>0</v>
      </c>
      <c r="H82" s="55">
        <v>5921.22</v>
      </c>
      <c r="I82" s="55">
        <v>0</v>
      </c>
      <c r="J82" s="55">
        <v>1687.48</v>
      </c>
      <c r="K82" s="56">
        <v>20249.8</v>
      </c>
      <c r="L82" s="46">
        <v>21937.279999999999</v>
      </c>
      <c r="M82" s="117"/>
      <c r="N82" s="119">
        <v>20249.8</v>
      </c>
      <c r="O82" s="119">
        <v>14328.58</v>
      </c>
      <c r="P82" s="119"/>
      <c r="Q82" s="119">
        <v>24516.42</v>
      </c>
      <c r="R82" s="119">
        <v>22828.94</v>
      </c>
      <c r="S82" s="47"/>
    </row>
    <row r="83" spans="1:19" ht="9" customHeight="1" x14ac:dyDescent="0.2">
      <c r="A83" s="501"/>
      <c r="B83" s="501"/>
      <c r="C83" s="48" t="s">
        <v>4</v>
      </c>
      <c r="D83" s="49">
        <v>35</v>
      </c>
      <c r="E83" s="50">
        <v>24996006</v>
      </c>
      <c r="F83" s="50">
        <v>2747993</v>
      </c>
      <c r="G83" s="50">
        <v>0</v>
      </c>
      <c r="H83" s="50">
        <v>11465081</v>
      </c>
      <c r="I83" s="50">
        <v>0</v>
      </c>
      <c r="J83" s="51">
        <v>3267417</v>
      </c>
      <c r="K83" s="50">
        <v>39209080</v>
      </c>
      <c r="L83" s="73">
        <v>42476497</v>
      </c>
      <c r="M83" s="118"/>
      <c r="N83" s="120">
        <v>39209080</v>
      </c>
      <c r="O83" s="120">
        <v>27744000</v>
      </c>
      <c r="P83" s="120">
        <v>0</v>
      </c>
      <c r="Q83" s="120">
        <v>47470409</v>
      </c>
      <c r="R83" s="120">
        <v>44202992</v>
      </c>
      <c r="S83" s="47"/>
    </row>
    <row r="84" spans="1:19" ht="12.75" customHeight="1" x14ac:dyDescent="0.2">
      <c r="A84" s="501"/>
      <c r="B84" s="501"/>
      <c r="C84" s="53" t="s">
        <v>3</v>
      </c>
      <c r="D84" s="54">
        <v>36</v>
      </c>
      <c r="E84" s="55">
        <v>13225.43</v>
      </c>
      <c r="F84" s="55">
        <v>1450.21</v>
      </c>
      <c r="G84" s="55">
        <v>0</v>
      </c>
      <c r="H84" s="55">
        <v>5921.22</v>
      </c>
      <c r="I84" s="55">
        <v>0</v>
      </c>
      <c r="J84" s="55">
        <v>1716.41</v>
      </c>
      <c r="K84" s="56">
        <v>20596.86</v>
      </c>
      <c r="L84" s="46">
        <v>22313.27</v>
      </c>
      <c r="M84" s="117"/>
      <c r="N84" s="119">
        <v>20596.86</v>
      </c>
      <c r="O84" s="119">
        <v>14675.64</v>
      </c>
      <c r="P84" s="119"/>
      <c r="Q84" s="119">
        <v>24954.89</v>
      </c>
      <c r="R84" s="119">
        <v>23238.48</v>
      </c>
      <c r="S84" s="47"/>
    </row>
    <row r="85" spans="1:19" ht="9" customHeight="1" x14ac:dyDescent="0.2">
      <c r="A85" s="501"/>
      <c r="B85" s="501"/>
      <c r="C85" s="48" t="s">
        <v>4</v>
      </c>
      <c r="D85" s="49">
        <v>37</v>
      </c>
      <c r="E85" s="50">
        <v>25608003</v>
      </c>
      <c r="F85" s="50">
        <v>2807998</v>
      </c>
      <c r="G85" s="50">
        <v>0</v>
      </c>
      <c r="H85" s="50">
        <v>11465081</v>
      </c>
      <c r="I85" s="50">
        <v>0</v>
      </c>
      <c r="J85" s="51">
        <v>3323433</v>
      </c>
      <c r="K85" s="50">
        <v>39881082</v>
      </c>
      <c r="L85" s="73">
        <v>43204515</v>
      </c>
      <c r="M85" s="118"/>
      <c r="N85" s="120">
        <v>39881082</v>
      </c>
      <c r="O85" s="120">
        <v>28416001</v>
      </c>
      <c r="P85" s="120">
        <v>0</v>
      </c>
      <c r="Q85" s="120">
        <v>48319405</v>
      </c>
      <c r="R85" s="120">
        <v>44995972</v>
      </c>
      <c r="S85" s="47"/>
    </row>
    <row r="86" spans="1:19" ht="12.75" customHeight="1" x14ac:dyDescent="0.2">
      <c r="A86" s="501"/>
      <c r="B86" s="501"/>
      <c r="C86" s="53" t="s">
        <v>3</v>
      </c>
      <c r="D86" s="54">
        <v>38</v>
      </c>
      <c r="E86" s="55">
        <v>13535.3</v>
      </c>
      <c r="F86" s="55">
        <v>1487.4</v>
      </c>
      <c r="G86" s="55">
        <v>0</v>
      </c>
      <c r="H86" s="55">
        <v>5921.22</v>
      </c>
      <c r="I86" s="55">
        <v>0</v>
      </c>
      <c r="J86" s="55">
        <v>1745.33</v>
      </c>
      <c r="K86" s="56">
        <v>20943.919999999998</v>
      </c>
      <c r="L86" s="46">
        <v>22689.25</v>
      </c>
      <c r="M86" s="117"/>
      <c r="N86" s="119">
        <v>20943.919999999998</v>
      </c>
      <c r="O86" s="119">
        <v>15022.7</v>
      </c>
      <c r="P86" s="119"/>
      <c r="Q86" s="119">
        <v>25393.34</v>
      </c>
      <c r="R86" s="119">
        <v>23648.01</v>
      </c>
      <c r="S86" s="47"/>
    </row>
    <row r="87" spans="1:19" ht="9" customHeight="1" x14ac:dyDescent="0.2">
      <c r="A87" s="501"/>
      <c r="B87" s="501"/>
      <c r="C87" s="48" t="s">
        <v>4</v>
      </c>
      <c r="D87" s="49">
        <v>39</v>
      </c>
      <c r="E87" s="50">
        <v>26207995</v>
      </c>
      <c r="F87" s="50">
        <v>2880008</v>
      </c>
      <c r="G87" s="50">
        <v>0</v>
      </c>
      <c r="H87" s="50">
        <v>11465081</v>
      </c>
      <c r="I87" s="50">
        <v>0</v>
      </c>
      <c r="J87" s="51">
        <v>3379430</v>
      </c>
      <c r="K87" s="50">
        <v>40553084</v>
      </c>
      <c r="L87" s="73">
        <v>43932514</v>
      </c>
      <c r="M87" s="118"/>
      <c r="N87" s="120">
        <v>40553084</v>
      </c>
      <c r="O87" s="120">
        <v>29088003</v>
      </c>
      <c r="P87" s="120">
        <v>0</v>
      </c>
      <c r="Q87" s="120">
        <v>49168362</v>
      </c>
      <c r="R87" s="120">
        <v>45788932</v>
      </c>
      <c r="S87" s="47"/>
    </row>
    <row r="88" spans="1:19" ht="12.75" customHeight="1" x14ac:dyDescent="0.2">
      <c r="A88" s="501"/>
      <c r="B88" s="501"/>
      <c r="C88" s="53" t="s">
        <v>3</v>
      </c>
      <c r="D88" s="54">
        <v>40</v>
      </c>
      <c r="E88" s="55">
        <v>13851.37</v>
      </c>
      <c r="F88" s="55">
        <v>1518.38</v>
      </c>
      <c r="G88" s="55">
        <v>0</v>
      </c>
      <c r="H88" s="55">
        <v>5921.22</v>
      </c>
      <c r="I88" s="55">
        <v>0</v>
      </c>
      <c r="J88" s="55">
        <v>1774.25</v>
      </c>
      <c r="K88" s="56">
        <v>21290.97</v>
      </c>
      <c r="L88" s="46">
        <v>23065.22</v>
      </c>
      <c r="M88" s="117"/>
      <c r="N88" s="119">
        <v>21290.97</v>
      </c>
      <c r="O88" s="119">
        <v>15369.75</v>
      </c>
      <c r="P88" s="119"/>
      <c r="Q88" s="119">
        <v>25831.78</v>
      </c>
      <c r="R88" s="119">
        <v>24057.53</v>
      </c>
      <c r="S88" s="47"/>
    </row>
    <row r="89" spans="1:19" ht="9" customHeight="1" x14ac:dyDescent="0.2">
      <c r="A89" s="502"/>
      <c r="B89" s="502"/>
      <c r="C89" s="58"/>
      <c r="D89" s="59"/>
      <c r="E89" s="61">
        <v>26819992</v>
      </c>
      <c r="F89" s="61">
        <v>2939994</v>
      </c>
      <c r="G89" s="61">
        <v>0</v>
      </c>
      <c r="H89" s="61">
        <v>11465081</v>
      </c>
      <c r="I89" s="61">
        <v>0</v>
      </c>
      <c r="J89" s="60">
        <v>3435427</v>
      </c>
      <c r="K89" s="61">
        <v>41225066</v>
      </c>
      <c r="L89" s="73">
        <v>44660494</v>
      </c>
      <c r="M89" s="118"/>
      <c r="N89" s="120">
        <v>41225066</v>
      </c>
      <c r="O89" s="120">
        <v>29759986</v>
      </c>
      <c r="P89" s="120">
        <v>0</v>
      </c>
      <c r="Q89" s="120">
        <v>50017301</v>
      </c>
      <c r="R89" s="120">
        <v>46581874</v>
      </c>
      <c r="S89" s="47"/>
    </row>
    <row r="90" spans="1:19" ht="12.75" customHeight="1" x14ac:dyDescent="0.2">
      <c r="A90" s="492">
        <v>33359</v>
      </c>
      <c r="B90" s="492">
        <v>33542</v>
      </c>
      <c r="C90" s="42" t="s">
        <v>3</v>
      </c>
      <c r="D90" s="43">
        <v>0</v>
      </c>
      <c r="E90" s="44">
        <v>6674.69</v>
      </c>
      <c r="F90" s="44">
        <v>731.3</v>
      </c>
      <c r="G90" s="44">
        <v>0</v>
      </c>
      <c r="H90" s="44">
        <v>6214.43</v>
      </c>
      <c r="I90" s="44">
        <v>0</v>
      </c>
      <c r="J90" s="44">
        <v>1135.04</v>
      </c>
      <c r="K90" s="45">
        <v>13620.42</v>
      </c>
      <c r="L90" s="46">
        <v>14755.46</v>
      </c>
      <c r="M90" s="117"/>
      <c r="N90" s="119">
        <v>13620.42</v>
      </c>
      <c r="O90" s="119">
        <v>7405.99</v>
      </c>
      <c r="P90" s="119"/>
      <c r="Q90" s="119">
        <v>16088.54</v>
      </c>
      <c r="R90" s="119">
        <v>14953.5</v>
      </c>
      <c r="S90" s="47"/>
    </row>
    <row r="91" spans="1:19" ht="9" customHeight="1" x14ac:dyDescent="0.2">
      <c r="A91" s="525"/>
      <c r="B91" s="525"/>
      <c r="C91" s="48" t="s">
        <v>4</v>
      </c>
      <c r="D91" s="49">
        <v>2</v>
      </c>
      <c r="E91" s="50">
        <v>12924002</v>
      </c>
      <c r="F91" s="50">
        <v>1415994</v>
      </c>
      <c r="G91" s="50">
        <v>0</v>
      </c>
      <c r="H91" s="50">
        <v>12032814</v>
      </c>
      <c r="I91" s="50">
        <v>0</v>
      </c>
      <c r="J91" s="51">
        <v>2197744</v>
      </c>
      <c r="K91" s="50">
        <v>26372811</v>
      </c>
      <c r="L91" s="73">
        <v>28570555</v>
      </c>
      <c r="M91" s="118"/>
      <c r="N91" s="120">
        <v>26372811</v>
      </c>
      <c r="O91" s="120">
        <v>14339996</v>
      </c>
      <c r="P91" s="120">
        <v>0</v>
      </c>
      <c r="Q91" s="120">
        <v>31151757</v>
      </c>
      <c r="R91" s="120">
        <v>28954013</v>
      </c>
      <c r="S91" s="47"/>
    </row>
    <row r="92" spans="1:19" ht="12.75" customHeight="1" x14ac:dyDescent="0.2">
      <c r="A92" s="500">
        <v>33359</v>
      </c>
      <c r="B92" s="500">
        <v>33542</v>
      </c>
      <c r="C92" s="53" t="s">
        <v>3</v>
      </c>
      <c r="D92" s="54">
        <v>3</v>
      </c>
      <c r="E92" s="55">
        <v>7027.95</v>
      </c>
      <c r="F92" s="55">
        <v>768.49</v>
      </c>
      <c r="G92" s="55">
        <v>0</v>
      </c>
      <c r="H92" s="55">
        <v>6214.43</v>
      </c>
      <c r="I92" s="55">
        <v>0</v>
      </c>
      <c r="J92" s="55">
        <v>1167.57</v>
      </c>
      <c r="K92" s="56">
        <v>14010.87</v>
      </c>
      <c r="L92" s="46">
        <v>15178.44</v>
      </c>
      <c r="M92" s="117"/>
      <c r="N92" s="119">
        <v>14010.87</v>
      </c>
      <c r="O92" s="119">
        <v>7796.44</v>
      </c>
      <c r="P92" s="119"/>
      <c r="Q92" s="119">
        <v>16581.8</v>
      </c>
      <c r="R92" s="119">
        <v>15414.23</v>
      </c>
      <c r="S92" s="47"/>
    </row>
    <row r="93" spans="1:19" ht="9" customHeight="1" x14ac:dyDescent="0.2">
      <c r="A93" s="500"/>
      <c r="B93" s="500"/>
      <c r="C93" s="48" t="s">
        <v>4</v>
      </c>
      <c r="D93" s="49">
        <v>4</v>
      </c>
      <c r="E93" s="50">
        <v>13608009</v>
      </c>
      <c r="F93" s="50">
        <v>1488004</v>
      </c>
      <c r="G93" s="50">
        <v>0</v>
      </c>
      <c r="H93" s="50">
        <v>12032814</v>
      </c>
      <c r="I93" s="50">
        <v>0</v>
      </c>
      <c r="J93" s="51">
        <v>2260731</v>
      </c>
      <c r="K93" s="50">
        <v>27128827</v>
      </c>
      <c r="L93" s="73">
        <v>29389558</v>
      </c>
      <c r="M93" s="118"/>
      <c r="N93" s="120">
        <v>27128827</v>
      </c>
      <c r="O93" s="120">
        <v>15096013</v>
      </c>
      <c r="P93" s="120">
        <v>0</v>
      </c>
      <c r="Q93" s="120">
        <v>32106842</v>
      </c>
      <c r="R93" s="120">
        <v>29846111</v>
      </c>
      <c r="S93" s="47"/>
    </row>
    <row r="94" spans="1:19" ht="12.75" customHeight="1" x14ac:dyDescent="0.2">
      <c r="A94" s="501"/>
      <c r="B94" s="501"/>
      <c r="C94" s="53" t="s">
        <v>3</v>
      </c>
      <c r="D94" s="54">
        <v>5</v>
      </c>
      <c r="E94" s="55">
        <v>7387.4</v>
      </c>
      <c r="F94" s="55">
        <v>811.87</v>
      </c>
      <c r="G94" s="55">
        <v>0</v>
      </c>
      <c r="H94" s="55">
        <v>6214.43</v>
      </c>
      <c r="I94" s="55">
        <v>0</v>
      </c>
      <c r="J94" s="55">
        <v>1201.1400000000001</v>
      </c>
      <c r="K94" s="56">
        <v>14413.7</v>
      </c>
      <c r="L94" s="46">
        <v>15614.84</v>
      </c>
      <c r="M94" s="117"/>
      <c r="N94" s="119">
        <v>14413.7</v>
      </c>
      <c r="O94" s="119">
        <v>8199.27</v>
      </c>
      <c r="P94" s="119"/>
      <c r="Q94" s="119">
        <v>17090.71</v>
      </c>
      <c r="R94" s="119">
        <v>15889.57</v>
      </c>
      <c r="S94" s="47"/>
    </row>
    <row r="95" spans="1:19" ht="9" customHeight="1" x14ac:dyDescent="0.2">
      <c r="A95" s="501"/>
      <c r="B95" s="501"/>
      <c r="C95" s="48" t="s">
        <v>4</v>
      </c>
      <c r="D95" s="49">
        <v>6</v>
      </c>
      <c r="E95" s="50">
        <v>14304001</v>
      </c>
      <c r="F95" s="50">
        <v>1572000</v>
      </c>
      <c r="G95" s="50">
        <v>0</v>
      </c>
      <c r="H95" s="50">
        <v>12032814</v>
      </c>
      <c r="I95" s="50">
        <v>0</v>
      </c>
      <c r="J95" s="51">
        <v>2325731</v>
      </c>
      <c r="K95" s="50">
        <v>27908815</v>
      </c>
      <c r="L95" s="73">
        <v>30234546</v>
      </c>
      <c r="M95" s="118"/>
      <c r="N95" s="120">
        <v>27908815</v>
      </c>
      <c r="O95" s="120">
        <v>15876001</v>
      </c>
      <c r="P95" s="120">
        <v>0</v>
      </c>
      <c r="Q95" s="120">
        <v>33092229</v>
      </c>
      <c r="R95" s="120">
        <v>30766498</v>
      </c>
      <c r="S95" s="47"/>
    </row>
    <row r="96" spans="1:19" ht="12.75" customHeight="1" x14ac:dyDescent="0.2">
      <c r="A96" s="501"/>
      <c r="B96" s="501"/>
      <c r="C96" s="53" t="s">
        <v>3</v>
      </c>
      <c r="D96" s="54">
        <v>7</v>
      </c>
      <c r="E96" s="55">
        <v>7740.66</v>
      </c>
      <c r="F96" s="55">
        <v>849.06</v>
      </c>
      <c r="G96" s="55">
        <v>0</v>
      </c>
      <c r="H96" s="55">
        <v>6214.43</v>
      </c>
      <c r="I96" s="55">
        <v>0</v>
      </c>
      <c r="J96" s="55">
        <v>1233.68</v>
      </c>
      <c r="K96" s="56">
        <v>14804.15</v>
      </c>
      <c r="L96" s="46">
        <v>16037.83</v>
      </c>
      <c r="M96" s="117"/>
      <c r="N96" s="119">
        <v>14804.15</v>
      </c>
      <c r="O96" s="119">
        <v>8589.7199999999993</v>
      </c>
      <c r="P96" s="119"/>
      <c r="Q96" s="119">
        <v>17583.98</v>
      </c>
      <c r="R96" s="119">
        <v>16350.3</v>
      </c>
      <c r="S96" s="47"/>
    </row>
    <row r="97" spans="1:19" ht="9" customHeight="1" x14ac:dyDescent="0.2">
      <c r="A97" s="501"/>
      <c r="B97" s="501"/>
      <c r="C97" s="48" t="s">
        <v>4</v>
      </c>
      <c r="D97" s="49">
        <v>8</v>
      </c>
      <c r="E97" s="50">
        <v>14988008</v>
      </c>
      <c r="F97" s="50">
        <v>1644009</v>
      </c>
      <c r="G97" s="50">
        <v>0</v>
      </c>
      <c r="H97" s="50">
        <v>12032814</v>
      </c>
      <c r="I97" s="50">
        <v>0</v>
      </c>
      <c r="J97" s="51">
        <v>2388738</v>
      </c>
      <c r="K97" s="50">
        <v>28664832</v>
      </c>
      <c r="L97" s="73">
        <v>31053569</v>
      </c>
      <c r="M97" s="118"/>
      <c r="N97" s="120">
        <v>28664832</v>
      </c>
      <c r="O97" s="120">
        <v>16632017</v>
      </c>
      <c r="P97" s="120">
        <v>0</v>
      </c>
      <c r="Q97" s="120">
        <v>34047333</v>
      </c>
      <c r="R97" s="120">
        <v>31658595</v>
      </c>
      <c r="S97" s="47"/>
    </row>
    <row r="98" spans="1:19" ht="12.75" customHeight="1" x14ac:dyDescent="0.2">
      <c r="A98" s="501"/>
      <c r="B98" s="501"/>
      <c r="C98" s="53" t="s">
        <v>3</v>
      </c>
      <c r="D98" s="54">
        <v>9</v>
      </c>
      <c r="E98" s="55">
        <v>8155.89</v>
      </c>
      <c r="F98" s="55">
        <v>892.44</v>
      </c>
      <c r="G98" s="55">
        <v>0</v>
      </c>
      <c r="H98" s="55">
        <v>6214.43</v>
      </c>
      <c r="I98" s="55">
        <v>0</v>
      </c>
      <c r="J98" s="55">
        <v>1271.9000000000001</v>
      </c>
      <c r="K98" s="56">
        <v>15262.76</v>
      </c>
      <c r="L98" s="46">
        <v>16534.66</v>
      </c>
      <c r="M98" s="117"/>
      <c r="N98" s="119">
        <v>15262.76</v>
      </c>
      <c r="O98" s="119">
        <v>9048.33</v>
      </c>
      <c r="P98" s="119"/>
      <c r="Q98" s="119">
        <v>18163.36</v>
      </c>
      <c r="R98" s="119">
        <v>16891.46</v>
      </c>
      <c r="S98" s="47"/>
    </row>
    <row r="99" spans="1:19" ht="9" customHeight="1" x14ac:dyDescent="0.2">
      <c r="A99" s="501"/>
      <c r="B99" s="501"/>
      <c r="C99" s="48" t="s">
        <v>4</v>
      </c>
      <c r="D99" s="49">
        <v>10</v>
      </c>
      <c r="E99" s="50">
        <v>15792005</v>
      </c>
      <c r="F99" s="50">
        <v>1728005</v>
      </c>
      <c r="G99" s="50">
        <v>0</v>
      </c>
      <c r="H99" s="50">
        <v>12032814</v>
      </c>
      <c r="I99" s="50">
        <v>0</v>
      </c>
      <c r="J99" s="51">
        <v>2462742</v>
      </c>
      <c r="K99" s="50">
        <v>29552824</v>
      </c>
      <c r="L99" s="73">
        <v>32015566</v>
      </c>
      <c r="M99" s="118"/>
      <c r="N99" s="120">
        <v>29552824</v>
      </c>
      <c r="O99" s="120">
        <v>17520010</v>
      </c>
      <c r="P99" s="120">
        <v>0</v>
      </c>
      <c r="Q99" s="120">
        <v>35169169</v>
      </c>
      <c r="R99" s="120">
        <v>32706427</v>
      </c>
      <c r="S99" s="47"/>
    </row>
    <row r="100" spans="1:19" ht="12.75" customHeight="1" x14ac:dyDescent="0.2">
      <c r="A100" s="501"/>
      <c r="B100" s="501"/>
      <c r="C100" s="53" t="s">
        <v>3</v>
      </c>
      <c r="D100" s="54">
        <v>11</v>
      </c>
      <c r="E100" s="55">
        <v>8527.74</v>
      </c>
      <c r="F100" s="55">
        <v>935.82</v>
      </c>
      <c r="G100" s="55">
        <v>0</v>
      </c>
      <c r="H100" s="55">
        <v>6214.43</v>
      </c>
      <c r="I100" s="55">
        <v>0</v>
      </c>
      <c r="J100" s="55">
        <v>1306.5</v>
      </c>
      <c r="K100" s="56">
        <v>15677.99</v>
      </c>
      <c r="L100" s="46">
        <v>16984.490000000002</v>
      </c>
      <c r="M100" s="117"/>
      <c r="N100" s="119">
        <v>15677.99</v>
      </c>
      <c r="O100" s="119">
        <v>9463.56</v>
      </c>
      <c r="P100" s="119"/>
      <c r="Q100" s="119">
        <v>18687.93</v>
      </c>
      <c r="R100" s="119">
        <v>17381.43</v>
      </c>
      <c r="S100" s="47"/>
    </row>
    <row r="101" spans="1:19" ht="9" customHeight="1" x14ac:dyDescent="0.2">
      <c r="A101" s="501"/>
      <c r="B101" s="501"/>
      <c r="C101" s="48" t="s">
        <v>4</v>
      </c>
      <c r="D101" s="49">
        <v>12</v>
      </c>
      <c r="E101" s="50">
        <v>16512007</v>
      </c>
      <c r="F101" s="50">
        <v>1812000</v>
      </c>
      <c r="G101" s="50">
        <v>0</v>
      </c>
      <c r="H101" s="50">
        <v>12032814</v>
      </c>
      <c r="I101" s="50">
        <v>0</v>
      </c>
      <c r="J101" s="51">
        <v>2529737</v>
      </c>
      <c r="K101" s="50">
        <v>30356822</v>
      </c>
      <c r="L101" s="73">
        <v>32886558</v>
      </c>
      <c r="M101" s="118"/>
      <c r="N101" s="120">
        <v>30356822</v>
      </c>
      <c r="O101" s="120">
        <v>18324007</v>
      </c>
      <c r="P101" s="120">
        <v>0</v>
      </c>
      <c r="Q101" s="120">
        <v>36184878</v>
      </c>
      <c r="R101" s="120">
        <v>33655141</v>
      </c>
      <c r="S101" s="47"/>
    </row>
    <row r="102" spans="1:19" ht="12.75" customHeight="1" x14ac:dyDescent="0.2">
      <c r="A102" s="501"/>
      <c r="B102" s="501"/>
      <c r="C102" s="53" t="s">
        <v>3</v>
      </c>
      <c r="D102" s="54">
        <v>13</v>
      </c>
      <c r="E102" s="55">
        <v>8980.15</v>
      </c>
      <c r="F102" s="55">
        <v>985.4</v>
      </c>
      <c r="G102" s="55">
        <v>0</v>
      </c>
      <c r="H102" s="55">
        <v>6214.43</v>
      </c>
      <c r="I102" s="55">
        <v>0</v>
      </c>
      <c r="J102" s="55">
        <v>1348.33</v>
      </c>
      <c r="K102" s="56">
        <v>16179.98</v>
      </c>
      <c r="L102" s="46">
        <v>17528.310000000001</v>
      </c>
      <c r="M102" s="117"/>
      <c r="N102" s="119">
        <v>16179.98</v>
      </c>
      <c r="O102" s="119">
        <v>9965.5499999999993</v>
      </c>
      <c r="P102" s="119"/>
      <c r="Q102" s="119">
        <v>19322.11</v>
      </c>
      <c r="R102" s="119">
        <v>17973.78</v>
      </c>
      <c r="S102" s="47"/>
    </row>
    <row r="103" spans="1:19" ht="9" customHeight="1" x14ac:dyDescent="0.2">
      <c r="A103" s="501"/>
      <c r="B103" s="501"/>
      <c r="C103" s="48" t="s">
        <v>4</v>
      </c>
      <c r="D103" s="49">
        <v>14</v>
      </c>
      <c r="E103" s="50">
        <v>17387995</v>
      </c>
      <c r="F103" s="50">
        <v>1908000</v>
      </c>
      <c r="G103" s="50">
        <v>0</v>
      </c>
      <c r="H103" s="50">
        <v>12032814</v>
      </c>
      <c r="I103" s="50">
        <v>0</v>
      </c>
      <c r="J103" s="51">
        <v>2610731</v>
      </c>
      <c r="K103" s="50">
        <v>31328810</v>
      </c>
      <c r="L103" s="73">
        <v>33939541</v>
      </c>
      <c r="M103" s="118"/>
      <c r="N103" s="120">
        <v>31328810</v>
      </c>
      <c r="O103" s="120">
        <v>19295995</v>
      </c>
      <c r="P103" s="120">
        <v>0</v>
      </c>
      <c r="Q103" s="120">
        <v>37412822</v>
      </c>
      <c r="R103" s="120">
        <v>34802091</v>
      </c>
      <c r="S103" s="47"/>
    </row>
    <row r="104" spans="1:19" ht="12.75" customHeight="1" x14ac:dyDescent="0.2">
      <c r="A104" s="501"/>
      <c r="B104" s="501"/>
      <c r="C104" s="53" t="s">
        <v>3</v>
      </c>
      <c r="D104" s="54">
        <v>15</v>
      </c>
      <c r="E104" s="55">
        <v>9463.56</v>
      </c>
      <c r="F104" s="55">
        <v>1034.98</v>
      </c>
      <c r="G104" s="55">
        <v>0</v>
      </c>
      <c r="H104" s="55">
        <v>6214.43</v>
      </c>
      <c r="I104" s="55">
        <v>0</v>
      </c>
      <c r="J104" s="55">
        <v>1392.75</v>
      </c>
      <c r="K104" s="56">
        <v>16712.97</v>
      </c>
      <c r="L104" s="46">
        <v>18105.72</v>
      </c>
      <c r="M104" s="117"/>
      <c r="N104" s="119">
        <v>16712.97</v>
      </c>
      <c r="O104" s="119">
        <v>10498.54</v>
      </c>
      <c r="P104" s="119"/>
      <c r="Q104" s="119">
        <v>19995.46</v>
      </c>
      <c r="R104" s="119">
        <v>18602.71</v>
      </c>
      <c r="S104" s="47"/>
    </row>
    <row r="105" spans="1:19" ht="9" customHeight="1" x14ac:dyDescent="0.2">
      <c r="A105" s="501"/>
      <c r="B105" s="501"/>
      <c r="C105" s="48" t="s">
        <v>4</v>
      </c>
      <c r="D105" s="49">
        <v>16</v>
      </c>
      <c r="E105" s="50">
        <v>18324007</v>
      </c>
      <c r="F105" s="50">
        <v>2004001</v>
      </c>
      <c r="G105" s="50">
        <v>0</v>
      </c>
      <c r="H105" s="50">
        <v>12032814</v>
      </c>
      <c r="I105" s="50">
        <v>0</v>
      </c>
      <c r="J105" s="51">
        <v>2696740</v>
      </c>
      <c r="K105" s="50">
        <v>32360822</v>
      </c>
      <c r="L105" s="73">
        <v>35057562</v>
      </c>
      <c r="M105" s="118"/>
      <c r="N105" s="120">
        <v>32360822</v>
      </c>
      <c r="O105" s="120">
        <v>20328008</v>
      </c>
      <c r="P105" s="120">
        <v>0</v>
      </c>
      <c r="Q105" s="120">
        <v>38716609</v>
      </c>
      <c r="R105" s="120">
        <v>36019869</v>
      </c>
      <c r="S105" s="47"/>
    </row>
    <row r="106" spans="1:19" ht="12.75" customHeight="1" x14ac:dyDescent="0.2">
      <c r="A106" s="501"/>
      <c r="B106" s="501"/>
      <c r="C106" s="53" t="s">
        <v>3</v>
      </c>
      <c r="D106" s="54">
        <v>17</v>
      </c>
      <c r="E106" s="55">
        <v>9940.76</v>
      </c>
      <c r="F106" s="55">
        <v>1090.76</v>
      </c>
      <c r="G106" s="55">
        <v>0</v>
      </c>
      <c r="H106" s="55">
        <v>6214.43</v>
      </c>
      <c r="I106" s="55">
        <v>0</v>
      </c>
      <c r="J106" s="55">
        <v>1437.16</v>
      </c>
      <c r="K106" s="56">
        <v>17245.95</v>
      </c>
      <c r="L106" s="46">
        <v>18683.11</v>
      </c>
      <c r="M106" s="117"/>
      <c r="N106" s="119">
        <v>17245.95</v>
      </c>
      <c r="O106" s="119">
        <v>11031.52</v>
      </c>
      <c r="P106" s="119"/>
      <c r="Q106" s="119">
        <v>20668.78</v>
      </c>
      <c r="R106" s="119">
        <v>19231.62</v>
      </c>
      <c r="S106" s="47"/>
    </row>
    <row r="107" spans="1:19" ht="9" customHeight="1" x14ac:dyDescent="0.2">
      <c r="A107" s="501"/>
      <c r="B107" s="501"/>
      <c r="C107" s="48" t="s">
        <v>4</v>
      </c>
      <c r="D107" s="49">
        <v>17</v>
      </c>
      <c r="E107" s="50">
        <v>19247995</v>
      </c>
      <c r="F107" s="50">
        <v>2112006</v>
      </c>
      <c r="G107" s="50">
        <v>0</v>
      </c>
      <c r="H107" s="50">
        <v>12032814</v>
      </c>
      <c r="I107" s="50">
        <v>0</v>
      </c>
      <c r="J107" s="51">
        <v>2782730</v>
      </c>
      <c r="K107" s="50">
        <v>33392816</v>
      </c>
      <c r="L107" s="73">
        <v>36175545</v>
      </c>
      <c r="M107" s="118"/>
      <c r="N107" s="120">
        <v>33392816</v>
      </c>
      <c r="O107" s="120">
        <v>21360001</v>
      </c>
      <c r="P107" s="120">
        <v>0</v>
      </c>
      <c r="Q107" s="120">
        <v>40020339</v>
      </c>
      <c r="R107" s="120">
        <v>37237609</v>
      </c>
      <c r="S107" s="47"/>
    </row>
    <row r="108" spans="1:19" ht="12.75" customHeight="1" x14ac:dyDescent="0.2">
      <c r="A108" s="501"/>
      <c r="B108" s="501"/>
      <c r="C108" s="53" t="s">
        <v>3</v>
      </c>
      <c r="D108" s="54">
        <v>18</v>
      </c>
      <c r="E108" s="55">
        <v>10417.969999999999</v>
      </c>
      <c r="F108" s="55">
        <v>1146.53</v>
      </c>
      <c r="G108" s="55">
        <v>0</v>
      </c>
      <c r="H108" s="55">
        <v>6214.43</v>
      </c>
      <c r="I108" s="55">
        <v>0</v>
      </c>
      <c r="J108" s="55">
        <v>1481.58</v>
      </c>
      <c r="K108" s="56">
        <v>17778.93</v>
      </c>
      <c r="L108" s="46">
        <v>19260.509999999998</v>
      </c>
      <c r="M108" s="117"/>
      <c r="N108" s="119">
        <v>17778.93</v>
      </c>
      <c r="O108" s="119">
        <v>11564.5</v>
      </c>
      <c r="P108" s="119"/>
      <c r="Q108" s="119">
        <v>21342.12</v>
      </c>
      <c r="R108" s="119">
        <v>19860.54</v>
      </c>
      <c r="S108" s="47"/>
    </row>
    <row r="109" spans="1:19" ht="9" customHeight="1" x14ac:dyDescent="0.2">
      <c r="A109" s="501"/>
      <c r="B109" s="501"/>
      <c r="C109" s="48" t="s">
        <v>4</v>
      </c>
      <c r="D109" s="49">
        <v>19</v>
      </c>
      <c r="E109" s="50">
        <v>20172003</v>
      </c>
      <c r="F109" s="50">
        <v>2219992</v>
      </c>
      <c r="G109" s="50">
        <v>0</v>
      </c>
      <c r="H109" s="50">
        <v>12032814</v>
      </c>
      <c r="I109" s="50">
        <v>0</v>
      </c>
      <c r="J109" s="51">
        <v>2868739</v>
      </c>
      <c r="K109" s="50">
        <v>34424809</v>
      </c>
      <c r="L109" s="73">
        <v>37293548</v>
      </c>
      <c r="M109" s="118"/>
      <c r="N109" s="120">
        <v>34424809</v>
      </c>
      <c r="O109" s="120">
        <v>22391994</v>
      </c>
      <c r="P109" s="120">
        <v>0</v>
      </c>
      <c r="Q109" s="120">
        <v>41324107</v>
      </c>
      <c r="R109" s="120">
        <v>38455368</v>
      </c>
      <c r="S109" s="47"/>
    </row>
    <row r="110" spans="1:19" ht="12.75" customHeight="1" x14ac:dyDescent="0.2">
      <c r="A110" s="501"/>
      <c r="B110" s="501"/>
      <c r="C110" s="53" t="s">
        <v>3</v>
      </c>
      <c r="D110" s="54">
        <v>20</v>
      </c>
      <c r="E110" s="55">
        <v>10734.04</v>
      </c>
      <c r="F110" s="55">
        <v>1177.52</v>
      </c>
      <c r="G110" s="55">
        <v>0</v>
      </c>
      <c r="H110" s="55">
        <v>6214.43</v>
      </c>
      <c r="I110" s="55">
        <v>0</v>
      </c>
      <c r="J110" s="55">
        <v>1510.5</v>
      </c>
      <c r="K110" s="56">
        <v>18125.990000000002</v>
      </c>
      <c r="L110" s="46">
        <v>19636.490000000002</v>
      </c>
      <c r="M110" s="117"/>
      <c r="N110" s="119">
        <v>18125.990000000002</v>
      </c>
      <c r="O110" s="119">
        <v>11911.56</v>
      </c>
      <c r="P110" s="119"/>
      <c r="Q110" s="119">
        <v>21780.57</v>
      </c>
      <c r="R110" s="119">
        <v>20270.07</v>
      </c>
      <c r="S110" s="47"/>
    </row>
    <row r="111" spans="1:19" ht="9" customHeight="1" x14ac:dyDescent="0.2">
      <c r="A111" s="501"/>
      <c r="B111" s="501"/>
      <c r="C111" s="48" t="s">
        <v>4</v>
      </c>
      <c r="D111" s="49">
        <v>21</v>
      </c>
      <c r="E111" s="50">
        <v>20784000</v>
      </c>
      <c r="F111" s="50">
        <v>2279997</v>
      </c>
      <c r="G111" s="50">
        <v>0</v>
      </c>
      <c r="H111" s="50">
        <v>12032814</v>
      </c>
      <c r="I111" s="50">
        <v>0</v>
      </c>
      <c r="J111" s="51">
        <v>2924736</v>
      </c>
      <c r="K111" s="50">
        <v>35096811</v>
      </c>
      <c r="L111" s="73">
        <v>38021546</v>
      </c>
      <c r="M111" s="118"/>
      <c r="N111" s="120">
        <v>35096811</v>
      </c>
      <c r="O111" s="120">
        <v>23063996</v>
      </c>
      <c r="P111" s="120">
        <v>0</v>
      </c>
      <c r="Q111" s="120">
        <v>42173064</v>
      </c>
      <c r="R111" s="120">
        <v>39248328</v>
      </c>
      <c r="S111" s="47"/>
    </row>
    <row r="112" spans="1:19" ht="12.75" customHeight="1" x14ac:dyDescent="0.2">
      <c r="A112" s="501"/>
      <c r="B112" s="501"/>
      <c r="C112" s="53" t="s">
        <v>3</v>
      </c>
      <c r="D112" s="54">
        <v>22</v>
      </c>
      <c r="E112" s="55">
        <v>11037.72</v>
      </c>
      <c r="F112" s="55">
        <v>1214.71</v>
      </c>
      <c r="G112" s="55">
        <v>0</v>
      </c>
      <c r="H112" s="55">
        <v>6214.43</v>
      </c>
      <c r="I112" s="55">
        <v>0</v>
      </c>
      <c r="J112" s="55">
        <v>1538.91</v>
      </c>
      <c r="K112" s="56">
        <v>18466.86</v>
      </c>
      <c r="L112" s="46">
        <v>20005.77</v>
      </c>
      <c r="M112" s="117"/>
      <c r="N112" s="119">
        <v>18466.86</v>
      </c>
      <c r="O112" s="119">
        <v>12252.43</v>
      </c>
      <c r="P112" s="119"/>
      <c r="Q112" s="119">
        <v>22211.21</v>
      </c>
      <c r="R112" s="119">
        <v>20672.3</v>
      </c>
      <c r="S112" s="47"/>
    </row>
    <row r="113" spans="1:19" ht="9" customHeight="1" x14ac:dyDescent="0.2">
      <c r="A113" s="501"/>
      <c r="B113" s="501"/>
      <c r="C113" s="48" t="s">
        <v>4</v>
      </c>
      <c r="D113" s="49">
        <v>23</v>
      </c>
      <c r="E113" s="50">
        <v>21372006</v>
      </c>
      <c r="F113" s="50">
        <v>2352007</v>
      </c>
      <c r="G113" s="50">
        <v>0</v>
      </c>
      <c r="H113" s="50">
        <v>12032814</v>
      </c>
      <c r="I113" s="50">
        <v>0</v>
      </c>
      <c r="J113" s="51">
        <v>2979745</v>
      </c>
      <c r="K113" s="50">
        <v>35756827</v>
      </c>
      <c r="L113" s="73">
        <v>38736572</v>
      </c>
      <c r="M113" s="118"/>
      <c r="N113" s="120">
        <v>35756827</v>
      </c>
      <c r="O113" s="120">
        <v>23724013</v>
      </c>
      <c r="P113" s="120">
        <v>0</v>
      </c>
      <c r="Q113" s="120">
        <v>43006900</v>
      </c>
      <c r="R113" s="120">
        <v>40027154</v>
      </c>
      <c r="S113" s="47"/>
    </row>
    <row r="114" spans="1:19" ht="12.75" customHeight="1" x14ac:dyDescent="0.2">
      <c r="A114" s="501"/>
      <c r="B114" s="501"/>
      <c r="C114" s="53" t="s">
        <v>3</v>
      </c>
      <c r="D114" s="54">
        <v>24</v>
      </c>
      <c r="E114" s="55">
        <v>11347.59</v>
      </c>
      <c r="F114" s="55">
        <v>1245.69</v>
      </c>
      <c r="G114" s="55">
        <v>0</v>
      </c>
      <c r="H114" s="55">
        <v>6214.43</v>
      </c>
      <c r="I114" s="55">
        <v>0</v>
      </c>
      <c r="J114" s="55">
        <v>1567.31</v>
      </c>
      <c r="K114" s="56">
        <v>18807.71</v>
      </c>
      <c r="L114" s="46">
        <v>20375.02</v>
      </c>
      <c r="M114" s="117"/>
      <c r="N114" s="119">
        <v>18807.71</v>
      </c>
      <c r="O114" s="119">
        <v>12593.28</v>
      </c>
      <c r="P114" s="119"/>
      <c r="Q114" s="119">
        <v>22641.81</v>
      </c>
      <c r="R114" s="119">
        <v>21074.5</v>
      </c>
      <c r="S114" s="47"/>
    </row>
    <row r="115" spans="1:19" ht="9" customHeight="1" x14ac:dyDescent="0.2">
      <c r="A115" s="501"/>
      <c r="B115" s="501"/>
      <c r="C115" s="48" t="s">
        <v>4</v>
      </c>
      <c r="D115" s="49">
        <v>25</v>
      </c>
      <c r="E115" s="50">
        <v>21971998</v>
      </c>
      <c r="F115" s="50">
        <v>2411992</v>
      </c>
      <c r="G115" s="50">
        <v>0</v>
      </c>
      <c r="H115" s="50">
        <v>12032814</v>
      </c>
      <c r="I115" s="50">
        <v>0</v>
      </c>
      <c r="J115" s="51">
        <v>3034735</v>
      </c>
      <c r="K115" s="50">
        <v>36416805</v>
      </c>
      <c r="L115" s="73">
        <v>39451540</v>
      </c>
      <c r="M115" s="118"/>
      <c r="N115" s="120">
        <v>36416805</v>
      </c>
      <c r="O115" s="120">
        <v>24383990</v>
      </c>
      <c r="P115" s="120">
        <v>0</v>
      </c>
      <c r="Q115" s="120">
        <v>43840657</v>
      </c>
      <c r="R115" s="120">
        <v>40805922</v>
      </c>
      <c r="S115" s="47"/>
    </row>
    <row r="116" spans="1:19" ht="12.75" customHeight="1" x14ac:dyDescent="0.2">
      <c r="A116" s="501"/>
      <c r="B116" s="501"/>
      <c r="C116" s="53" t="s">
        <v>3</v>
      </c>
      <c r="D116" s="54">
        <v>26</v>
      </c>
      <c r="E116" s="55">
        <v>11731.83</v>
      </c>
      <c r="F116" s="55">
        <v>1289.08</v>
      </c>
      <c r="G116" s="55">
        <v>0</v>
      </c>
      <c r="H116" s="55">
        <v>6214.43</v>
      </c>
      <c r="I116" s="55">
        <v>0</v>
      </c>
      <c r="J116" s="55">
        <v>1602.95</v>
      </c>
      <c r="K116" s="56">
        <v>19235.34</v>
      </c>
      <c r="L116" s="46">
        <v>20838.29</v>
      </c>
      <c r="M116" s="117"/>
      <c r="N116" s="119">
        <v>19235.34</v>
      </c>
      <c r="O116" s="119">
        <v>13020.91</v>
      </c>
      <c r="P116" s="119"/>
      <c r="Q116" s="119">
        <v>23182.05</v>
      </c>
      <c r="R116" s="119">
        <v>21579.1</v>
      </c>
      <c r="S116" s="47"/>
    </row>
    <row r="117" spans="1:19" ht="9" customHeight="1" x14ac:dyDescent="0.2">
      <c r="A117" s="501"/>
      <c r="B117" s="501"/>
      <c r="C117" s="48" t="s">
        <v>4</v>
      </c>
      <c r="D117" s="49">
        <v>27</v>
      </c>
      <c r="E117" s="50">
        <v>22715990</v>
      </c>
      <c r="F117" s="50">
        <v>2496007</v>
      </c>
      <c r="G117" s="50">
        <v>0</v>
      </c>
      <c r="H117" s="50">
        <v>12032814</v>
      </c>
      <c r="I117" s="50">
        <v>0</v>
      </c>
      <c r="J117" s="51">
        <v>3103744</v>
      </c>
      <c r="K117" s="50">
        <v>37244812</v>
      </c>
      <c r="L117" s="73">
        <v>40348556</v>
      </c>
      <c r="M117" s="118"/>
      <c r="N117" s="120">
        <v>37244812</v>
      </c>
      <c r="O117" s="120">
        <v>25211997</v>
      </c>
      <c r="P117" s="120">
        <v>0</v>
      </c>
      <c r="Q117" s="120">
        <v>44886708</v>
      </c>
      <c r="R117" s="120">
        <v>41782964</v>
      </c>
      <c r="S117" s="47"/>
    </row>
    <row r="118" spans="1:19" ht="12.75" customHeight="1" x14ac:dyDescent="0.2">
      <c r="A118" s="501"/>
      <c r="B118" s="501"/>
      <c r="C118" s="53" t="s">
        <v>3</v>
      </c>
      <c r="D118" s="54">
        <v>28</v>
      </c>
      <c r="E118" s="55">
        <v>11979.73</v>
      </c>
      <c r="F118" s="55">
        <v>1313.87</v>
      </c>
      <c r="G118" s="55">
        <v>0</v>
      </c>
      <c r="H118" s="55">
        <v>6214.43</v>
      </c>
      <c r="I118" s="55">
        <v>0</v>
      </c>
      <c r="J118" s="55">
        <v>1625.67</v>
      </c>
      <c r="K118" s="56">
        <v>19508.03</v>
      </c>
      <c r="L118" s="46">
        <v>21133.7</v>
      </c>
      <c r="M118" s="117"/>
      <c r="N118" s="119">
        <v>19508.03</v>
      </c>
      <c r="O118" s="119">
        <v>13293.6</v>
      </c>
      <c r="P118" s="119"/>
      <c r="Q118" s="119">
        <v>23526.55</v>
      </c>
      <c r="R118" s="119">
        <v>21900.880000000001</v>
      </c>
      <c r="S118" s="47"/>
    </row>
    <row r="119" spans="1:19" ht="9" customHeight="1" x14ac:dyDescent="0.2">
      <c r="A119" s="501"/>
      <c r="B119" s="501"/>
      <c r="C119" s="48" t="s">
        <v>4</v>
      </c>
      <c r="D119" s="49">
        <v>29</v>
      </c>
      <c r="E119" s="50">
        <v>23195992</v>
      </c>
      <c r="F119" s="50">
        <v>2544007</v>
      </c>
      <c r="G119" s="50">
        <v>0</v>
      </c>
      <c r="H119" s="50">
        <v>12032814</v>
      </c>
      <c r="I119" s="50">
        <v>0</v>
      </c>
      <c r="J119" s="51">
        <v>3147736</v>
      </c>
      <c r="K119" s="50">
        <v>37772813</v>
      </c>
      <c r="L119" s="73">
        <v>40920549</v>
      </c>
      <c r="M119" s="118"/>
      <c r="N119" s="120">
        <v>37772813</v>
      </c>
      <c r="O119" s="120">
        <v>25739999</v>
      </c>
      <c r="P119" s="120">
        <v>0</v>
      </c>
      <c r="Q119" s="120">
        <v>45553753</v>
      </c>
      <c r="R119" s="120">
        <v>42406017</v>
      </c>
      <c r="S119" s="47"/>
    </row>
    <row r="120" spans="1:19" ht="12.75" customHeight="1" x14ac:dyDescent="0.2">
      <c r="A120" s="501"/>
      <c r="B120" s="501"/>
      <c r="C120" s="53" t="s">
        <v>3</v>
      </c>
      <c r="D120" s="54">
        <v>30</v>
      </c>
      <c r="E120" s="55">
        <v>12295.81</v>
      </c>
      <c r="F120" s="55">
        <v>1351.05</v>
      </c>
      <c r="G120" s="55">
        <v>0</v>
      </c>
      <c r="H120" s="55">
        <v>6214.43</v>
      </c>
      <c r="I120" s="55">
        <v>0</v>
      </c>
      <c r="J120" s="55">
        <v>1655.11</v>
      </c>
      <c r="K120" s="56">
        <v>19861.29</v>
      </c>
      <c r="L120" s="46">
        <v>21516.400000000001</v>
      </c>
      <c r="M120" s="117"/>
      <c r="N120" s="119">
        <v>19861.29</v>
      </c>
      <c r="O120" s="119">
        <v>13646.86</v>
      </c>
      <c r="P120" s="119"/>
      <c r="Q120" s="119">
        <v>23972.83</v>
      </c>
      <c r="R120" s="119">
        <v>22317.72</v>
      </c>
      <c r="S120" s="47"/>
    </row>
    <row r="121" spans="1:19" ht="9" customHeight="1" x14ac:dyDescent="0.2">
      <c r="A121" s="501"/>
      <c r="B121" s="501"/>
      <c r="C121" s="48" t="s">
        <v>4</v>
      </c>
      <c r="D121" s="49">
        <v>31</v>
      </c>
      <c r="E121" s="50">
        <v>23808008</v>
      </c>
      <c r="F121" s="50">
        <v>2615998</v>
      </c>
      <c r="G121" s="50">
        <v>0</v>
      </c>
      <c r="H121" s="50">
        <v>12032814</v>
      </c>
      <c r="I121" s="50">
        <v>0</v>
      </c>
      <c r="J121" s="51">
        <v>3204740</v>
      </c>
      <c r="K121" s="50">
        <v>38456820</v>
      </c>
      <c r="L121" s="73">
        <v>41661560</v>
      </c>
      <c r="M121" s="118"/>
      <c r="N121" s="120">
        <v>38456820</v>
      </c>
      <c r="O121" s="120">
        <v>26424006</v>
      </c>
      <c r="P121" s="120">
        <v>0</v>
      </c>
      <c r="Q121" s="120">
        <v>46417872</v>
      </c>
      <c r="R121" s="120">
        <v>43213132</v>
      </c>
      <c r="S121" s="47"/>
    </row>
    <row r="122" spans="1:19" ht="12.75" customHeight="1" x14ac:dyDescent="0.2">
      <c r="A122" s="501"/>
      <c r="B122" s="501"/>
      <c r="C122" s="53" t="s">
        <v>3</v>
      </c>
      <c r="D122" s="54">
        <v>32</v>
      </c>
      <c r="E122" s="55">
        <v>12605.68</v>
      </c>
      <c r="F122" s="55">
        <v>1382.04</v>
      </c>
      <c r="G122" s="55">
        <v>0</v>
      </c>
      <c r="H122" s="55">
        <v>6214.43</v>
      </c>
      <c r="I122" s="55">
        <v>0</v>
      </c>
      <c r="J122" s="55">
        <v>1683.51</v>
      </c>
      <c r="K122" s="56">
        <v>20202.150000000001</v>
      </c>
      <c r="L122" s="46">
        <v>21885.66</v>
      </c>
      <c r="M122" s="117"/>
      <c r="N122" s="119">
        <v>20202.150000000001</v>
      </c>
      <c r="O122" s="119">
        <v>13987.72</v>
      </c>
      <c r="P122" s="119"/>
      <c r="Q122" s="119">
        <v>24403.45</v>
      </c>
      <c r="R122" s="119">
        <v>22719.94</v>
      </c>
      <c r="S122" s="47"/>
    </row>
    <row r="123" spans="1:19" ht="9" customHeight="1" x14ac:dyDescent="0.2">
      <c r="A123" s="501"/>
      <c r="B123" s="501"/>
      <c r="C123" s="48" t="s">
        <v>4</v>
      </c>
      <c r="D123" s="49">
        <v>33</v>
      </c>
      <c r="E123" s="50">
        <v>24408000</v>
      </c>
      <c r="F123" s="50">
        <v>2676003</v>
      </c>
      <c r="G123" s="50">
        <v>0</v>
      </c>
      <c r="H123" s="50">
        <v>12032814</v>
      </c>
      <c r="I123" s="50">
        <v>0</v>
      </c>
      <c r="J123" s="51">
        <v>3259730</v>
      </c>
      <c r="K123" s="50">
        <v>39116817</v>
      </c>
      <c r="L123" s="73">
        <v>42376547</v>
      </c>
      <c r="M123" s="118"/>
      <c r="N123" s="120">
        <v>39116817</v>
      </c>
      <c r="O123" s="120">
        <v>27084003</v>
      </c>
      <c r="P123" s="120">
        <v>0</v>
      </c>
      <c r="Q123" s="120">
        <v>47251668</v>
      </c>
      <c r="R123" s="120">
        <v>43991938</v>
      </c>
      <c r="S123" s="47"/>
    </row>
    <row r="124" spans="1:19" ht="12.75" customHeight="1" x14ac:dyDescent="0.2">
      <c r="A124" s="501"/>
      <c r="B124" s="501"/>
      <c r="C124" s="53" t="s">
        <v>3</v>
      </c>
      <c r="D124" s="54">
        <v>34</v>
      </c>
      <c r="E124" s="55">
        <v>12909.36</v>
      </c>
      <c r="F124" s="55">
        <v>1419.22</v>
      </c>
      <c r="G124" s="55">
        <v>0</v>
      </c>
      <c r="H124" s="55">
        <v>6214.43</v>
      </c>
      <c r="I124" s="55">
        <v>0</v>
      </c>
      <c r="J124" s="55">
        <v>1711.92</v>
      </c>
      <c r="K124" s="56">
        <v>20543.009999999998</v>
      </c>
      <c r="L124" s="46">
        <v>22254.93</v>
      </c>
      <c r="M124" s="117"/>
      <c r="N124" s="119">
        <v>20543.009999999998</v>
      </c>
      <c r="O124" s="119">
        <v>14328.58</v>
      </c>
      <c r="P124" s="119"/>
      <c r="Q124" s="119">
        <v>24834.07</v>
      </c>
      <c r="R124" s="119">
        <v>23122.15</v>
      </c>
      <c r="S124" s="47"/>
    </row>
    <row r="125" spans="1:19" ht="9" customHeight="1" x14ac:dyDescent="0.2">
      <c r="A125" s="501"/>
      <c r="B125" s="501"/>
      <c r="C125" s="48" t="s">
        <v>4</v>
      </c>
      <c r="D125" s="49">
        <v>35</v>
      </c>
      <c r="E125" s="50">
        <v>24996006</v>
      </c>
      <c r="F125" s="50">
        <v>2747993</v>
      </c>
      <c r="G125" s="50">
        <v>0</v>
      </c>
      <c r="H125" s="50">
        <v>12032814</v>
      </c>
      <c r="I125" s="50">
        <v>0</v>
      </c>
      <c r="J125" s="51">
        <v>3314739</v>
      </c>
      <c r="K125" s="50">
        <v>39776814</v>
      </c>
      <c r="L125" s="73">
        <v>43091553</v>
      </c>
      <c r="M125" s="118"/>
      <c r="N125" s="120">
        <v>39776814</v>
      </c>
      <c r="O125" s="120">
        <v>27744000</v>
      </c>
      <c r="P125" s="120">
        <v>0</v>
      </c>
      <c r="Q125" s="120">
        <v>48085465</v>
      </c>
      <c r="R125" s="120">
        <v>44770725</v>
      </c>
      <c r="S125" s="47"/>
    </row>
    <row r="126" spans="1:19" ht="12.75" customHeight="1" x14ac:dyDescent="0.2">
      <c r="A126" s="501"/>
      <c r="B126" s="501"/>
      <c r="C126" s="53" t="s">
        <v>3</v>
      </c>
      <c r="D126" s="54">
        <v>36</v>
      </c>
      <c r="E126" s="55">
        <v>13225.43</v>
      </c>
      <c r="F126" s="55">
        <v>1450.21</v>
      </c>
      <c r="G126" s="55">
        <v>0</v>
      </c>
      <c r="H126" s="55">
        <v>6214.43</v>
      </c>
      <c r="I126" s="55">
        <v>0</v>
      </c>
      <c r="J126" s="55">
        <v>1740.84</v>
      </c>
      <c r="K126" s="56">
        <v>20890.07</v>
      </c>
      <c r="L126" s="46">
        <v>22630.91</v>
      </c>
      <c r="M126" s="117"/>
      <c r="N126" s="119">
        <v>20890.07</v>
      </c>
      <c r="O126" s="119">
        <v>14675.64</v>
      </c>
      <c r="P126" s="119"/>
      <c r="Q126" s="119">
        <v>25272.53</v>
      </c>
      <c r="R126" s="119">
        <v>23531.69</v>
      </c>
      <c r="S126" s="47"/>
    </row>
    <row r="127" spans="1:19" ht="9" customHeight="1" x14ac:dyDescent="0.2">
      <c r="A127" s="501"/>
      <c r="B127" s="501"/>
      <c r="C127" s="48" t="s">
        <v>4</v>
      </c>
      <c r="D127" s="49">
        <v>37</v>
      </c>
      <c r="E127" s="50">
        <v>25608003</v>
      </c>
      <c r="F127" s="50">
        <v>2807998</v>
      </c>
      <c r="G127" s="50">
        <v>0</v>
      </c>
      <c r="H127" s="50">
        <v>12032814</v>
      </c>
      <c r="I127" s="50">
        <v>0</v>
      </c>
      <c r="J127" s="51">
        <v>3370736</v>
      </c>
      <c r="K127" s="50">
        <v>40448816</v>
      </c>
      <c r="L127" s="73">
        <v>43819552</v>
      </c>
      <c r="M127" s="118"/>
      <c r="N127" s="120">
        <v>40448816</v>
      </c>
      <c r="O127" s="120">
        <v>28416001</v>
      </c>
      <c r="P127" s="120">
        <v>0</v>
      </c>
      <c r="Q127" s="120">
        <v>48934442</v>
      </c>
      <c r="R127" s="120">
        <v>45563705</v>
      </c>
      <c r="S127" s="47"/>
    </row>
    <row r="128" spans="1:19" ht="12.75" customHeight="1" x14ac:dyDescent="0.2">
      <c r="A128" s="501"/>
      <c r="B128" s="501"/>
      <c r="C128" s="53" t="s">
        <v>3</v>
      </c>
      <c r="D128" s="54">
        <v>38</v>
      </c>
      <c r="E128" s="55">
        <v>13535.3</v>
      </c>
      <c r="F128" s="55">
        <v>1487.4</v>
      </c>
      <c r="G128" s="55">
        <v>0</v>
      </c>
      <c r="H128" s="55">
        <v>6214.43</v>
      </c>
      <c r="I128" s="55">
        <v>0</v>
      </c>
      <c r="J128" s="55">
        <v>1769.76</v>
      </c>
      <c r="K128" s="56">
        <v>21237.13</v>
      </c>
      <c r="L128" s="46">
        <v>23006.89</v>
      </c>
      <c r="M128" s="117"/>
      <c r="N128" s="119">
        <v>21237.13</v>
      </c>
      <c r="O128" s="119">
        <v>15022.7</v>
      </c>
      <c r="P128" s="119"/>
      <c r="Q128" s="119">
        <v>25710.98</v>
      </c>
      <c r="R128" s="119">
        <v>23941.22</v>
      </c>
      <c r="S128" s="47"/>
    </row>
    <row r="129" spans="1:19" ht="9" customHeight="1" x14ac:dyDescent="0.2">
      <c r="A129" s="501"/>
      <c r="B129" s="501"/>
      <c r="C129" s="48" t="s">
        <v>4</v>
      </c>
      <c r="D129" s="49">
        <v>39</v>
      </c>
      <c r="E129" s="50">
        <v>26207995</v>
      </c>
      <c r="F129" s="50">
        <v>2880008</v>
      </c>
      <c r="G129" s="50">
        <v>0</v>
      </c>
      <c r="H129" s="50">
        <v>12032814</v>
      </c>
      <c r="I129" s="50">
        <v>0</v>
      </c>
      <c r="J129" s="51">
        <v>3426733</v>
      </c>
      <c r="K129" s="50">
        <v>41120818</v>
      </c>
      <c r="L129" s="73">
        <v>44547551</v>
      </c>
      <c r="M129" s="118"/>
      <c r="N129" s="120">
        <v>41120818</v>
      </c>
      <c r="O129" s="120">
        <v>29088003</v>
      </c>
      <c r="P129" s="120">
        <v>0</v>
      </c>
      <c r="Q129" s="120">
        <v>49783399</v>
      </c>
      <c r="R129" s="120">
        <v>46356666</v>
      </c>
      <c r="S129" s="47"/>
    </row>
    <row r="130" spans="1:19" ht="12.75" customHeight="1" x14ac:dyDescent="0.2">
      <c r="A130" s="501"/>
      <c r="B130" s="501"/>
      <c r="C130" s="53" t="s">
        <v>3</v>
      </c>
      <c r="D130" s="54">
        <v>40</v>
      </c>
      <c r="E130" s="55">
        <v>13851.37</v>
      </c>
      <c r="F130" s="55">
        <v>1518.38</v>
      </c>
      <c r="G130" s="55">
        <v>0</v>
      </c>
      <c r="H130" s="55">
        <v>6214.43</v>
      </c>
      <c r="I130" s="55">
        <v>0</v>
      </c>
      <c r="J130" s="55">
        <v>1798.68</v>
      </c>
      <c r="K130" s="56">
        <v>21584.18</v>
      </c>
      <c r="L130" s="46">
        <v>23382.86</v>
      </c>
      <c r="M130" s="117"/>
      <c r="N130" s="119">
        <v>21584.18</v>
      </c>
      <c r="O130" s="119">
        <v>15369.75</v>
      </c>
      <c r="P130" s="119"/>
      <c r="Q130" s="119">
        <v>26149.42</v>
      </c>
      <c r="R130" s="119">
        <v>24350.74</v>
      </c>
      <c r="S130" s="47"/>
    </row>
    <row r="131" spans="1:19" ht="9" customHeight="1" x14ac:dyDescent="0.2">
      <c r="A131" s="502"/>
      <c r="B131" s="502"/>
      <c r="C131" s="58"/>
      <c r="D131" s="59"/>
      <c r="E131" s="61">
        <v>26819992</v>
      </c>
      <c r="F131" s="61">
        <v>2939994</v>
      </c>
      <c r="G131" s="61">
        <v>0</v>
      </c>
      <c r="H131" s="61">
        <v>12032814</v>
      </c>
      <c r="I131" s="61">
        <v>0</v>
      </c>
      <c r="J131" s="60">
        <v>3482730</v>
      </c>
      <c r="K131" s="61">
        <v>41792800</v>
      </c>
      <c r="L131" s="73">
        <v>45275530</v>
      </c>
      <c r="M131" s="118"/>
      <c r="N131" s="120">
        <v>41792800</v>
      </c>
      <c r="O131" s="120">
        <v>29759986</v>
      </c>
      <c r="P131" s="120">
        <v>0</v>
      </c>
      <c r="Q131" s="120">
        <v>50632337</v>
      </c>
      <c r="R131" s="120">
        <v>47149607</v>
      </c>
      <c r="S131" s="47"/>
    </row>
    <row r="132" spans="1:19" ht="12.75" customHeight="1" x14ac:dyDescent="0.2">
      <c r="A132" s="492">
        <v>33543</v>
      </c>
      <c r="B132" s="492">
        <v>33969</v>
      </c>
      <c r="C132" s="42" t="s">
        <v>3</v>
      </c>
      <c r="D132" s="43">
        <v>0</v>
      </c>
      <c r="E132" s="44">
        <v>6674.69</v>
      </c>
      <c r="F132" s="44">
        <v>731.3</v>
      </c>
      <c r="G132" s="44">
        <v>0</v>
      </c>
      <c r="H132" s="44">
        <v>6459.63</v>
      </c>
      <c r="I132" s="44">
        <v>0</v>
      </c>
      <c r="J132" s="44">
        <v>1155.47</v>
      </c>
      <c r="K132" s="45">
        <v>13865.62</v>
      </c>
      <c r="L132" s="46">
        <v>15021.09</v>
      </c>
      <c r="M132" s="117"/>
      <c r="N132" s="119">
        <v>13865.62</v>
      </c>
      <c r="O132" s="119">
        <v>7405.99</v>
      </c>
      <c r="P132" s="119"/>
      <c r="Q132" s="119">
        <v>16354.17</v>
      </c>
      <c r="R132" s="119">
        <v>15198.7</v>
      </c>
      <c r="S132" s="47"/>
    </row>
    <row r="133" spans="1:19" ht="9" customHeight="1" x14ac:dyDescent="0.2">
      <c r="A133" s="525"/>
      <c r="B133" s="525"/>
      <c r="C133" s="48" t="s">
        <v>4</v>
      </c>
      <c r="D133" s="49">
        <v>2</v>
      </c>
      <c r="E133" s="50">
        <v>12924002</v>
      </c>
      <c r="F133" s="50">
        <v>1415994</v>
      </c>
      <c r="G133" s="50">
        <v>0</v>
      </c>
      <c r="H133" s="50">
        <v>12507588</v>
      </c>
      <c r="I133" s="50">
        <v>0</v>
      </c>
      <c r="J133" s="51">
        <v>2237302</v>
      </c>
      <c r="K133" s="50">
        <v>26847584</v>
      </c>
      <c r="L133" s="73">
        <v>29084886</v>
      </c>
      <c r="M133" s="118"/>
      <c r="N133" s="120">
        <v>26847584</v>
      </c>
      <c r="O133" s="120">
        <v>14339996</v>
      </c>
      <c r="P133" s="120">
        <v>0</v>
      </c>
      <c r="Q133" s="120">
        <v>31666089</v>
      </c>
      <c r="R133" s="120">
        <v>29428787</v>
      </c>
      <c r="S133" s="47"/>
    </row>
    <row r="134" spans="1:19" ht="12.75" customHeight="1" x14ac:dyDescent="0.2">
      <c r="A134" s="500">
        <v>33543</v>
      </c>
      <c r="B134" s="500">
        <v>33969</v>
      </c>
      <c r="C134" s="53" t="s">
        <v>3</v>
      </c>
      <c r="D134" s="54">
        <v>3</v>
      </c>
      <c r="E134" s="55">
        <v>7027.95</v>
      </c>
      <c r="F134" s="55">
        <v>768.49</v>
      </c>
      <c r="G134" s="55">
        <v>0</v>
      </c>
      <c r="H134" s="55">
        <v>6459.63</v>
      </c>
      <c r="I134" s="55">
        <v>0</v>
      </c>
      <c r="J134" s="55">
        <v>1188.01</v>
      </c>
      <c r="K134" s="56">
        <v>14256.07</v>
      </c>
      <c r="L134" s="46">
        <v>15444.08</v>
      </c>
      <c r="M134" s="117"/>
      <c r="N134" s="119">
        <v>14256.07</v>
      </c>
      <c r="O134" s="119">
        <v>7796.44</v>
      </c>
      <c r="P134" s="119"/>
      <c r="Q134" s="119">
        <v>16847.439999999999</v>
      </c>
      <c r="R134" s="119">
        <v>15659.43</v>
      </c>
      <c r="S134" s="47"/>
    </row>
    <row r="135" spans="1:19" ht="9" customHeight="1" x14ac:dyDescent="0.2">
      <c r="A135" s="500"/>
      <c r="B135" s="500"/>
      <c r="C135" s="48" t="s">
        <v>4</v>
      </c>
      <c r="D135" s="49">
        <v>4</v>
      </c>
      <c r="E135" s="50">
        <v>13608009</v>
      </c>
      <c r="F135" s="50">
        <v>1488004</v>
      </c>
      <c r="G135" s="50">
        <v>0</v>
      </c>
      <c r="H135" s="50">
        <v>12507588</v>
      </c>
      <c r="I135" s="50">
        <v>0</v>
      </c>
      <c r="J135" s="51">
        <v>2300308</v>
      </c>
      <c r="K135" s="50">
        <v>27603601</v>
      </c>
      <c r="L135" s="73">
        <v>29903909</v>
      </c>
      <c r="M135" s="118"/>
      <c r="N135" s="120">
        <v>27603601</v>
      </c>
      <c r="O135" s="120">
        <v>15096013</v>
      </c>
      <c r="P135" s="120">
        <v>0</v>
      </c>
      <c r="Q135" s="120">
        <v>32621193</v>
      </c>
      <c r="R135" s="120">
        <v>30320885</v>
      </c>
      <c r="S135" s="47"/>
    </row>
    <row r="136" spans="1:19" ht="12.75" customHeight="1" x14ac:dyDescent="0.2">
      <c r="A136" s="501"/>
      <c r="B136" s="501"/>
      <c r="C136" s="53" t="s">
        <v>3</v>
      </c>
      <c r="D136" s="54">
        <v>5</v>
      </c>
      <c r="E136" s="55">
        <v>7387.4</v>
      </c>
      <c r="F136" s="55">
        <v>811.87</v>
      </c>
      <c r="G136" s="55">
        <v>0</v>
      </c>
      <c r="H136" s="55">
        <v>6459.63</v>
      </c>
      <c r="I136" s="55">
        <v>0</v>
      </c>
      <c r="J136" s="55">
        <v>1221.58</v>
      </c>
      <c r="K136" s="56">
        <v>14658.9</v>
      </c>
      <c r="L136" s="46">
        <v>15880.48</v>
      </c>
      <c r="M136" s="117"/>
      <c r="N136" s="119">
        <v>14658.9</v>
      </c>
      <c r="O136" s="119">
        <v>8199.27</v>
      </c>
      <c r="P136" s="119"/>
      <c r="Q136" s="119">
        <v>17356.349999999999</v>
      </c>
      <c r="R136" s="119">
        <v>16134.77</v>
      </c>
      <c r="S136" s="47"/>
    </row>
    <row r="137" spans="1:19" ht="9" customHeight="1" x14ac:dyDescent="0.2">
      <c r="A137" s="501"/>
      <c r="B137" s="501"/>
      <c r="C137" s="48" t="s">
        <v>4</v>
      </c>
      <c r="D137" s="49">
        <v>6</v>
      </c>
      <c r="E137" s="50">
        <v>14304001</v>
      </c>
      <c r="F137" s="50">
        <v>1572000</v>
      </c>
      <c r="G137" s="50">
        <v>0</v>
      </c>
      <c r="H137" s="50">
        <v>12507588</v>
      </c>
      <c r="I137" s="50">
        <v>0</v>
      </c>
      <c r="J137" s="51">
        <v>2365309</v>
      </c>
      <c r="K137" s="50">
        <v>28383588</v>
      </c>
      <c r="L137" s="73">
        <v>30748897</v>
      </c>
      <c r="M137" s="118"/>
      <c r="N137" s="120">
        <v>28383588</v>
      </c>
      <c r="O137" s="120">
        <v>15876001</v>
      </c>
      <c r="P137" s="120">
        <v>0</v>
      </c>
      <c r="Q137" s="120">
        <v>33606580</v>
      </c>
      <c r="R137" s="120">
        <v>31241271</v>
      </c>
      <c r="S137" s="47"/>
    </row>
    <row r="138" spans="1:19" ht="12.75" customHeight="1" x14ac:dyDescent="0.2">
      <c r="A138" s="501"/>
      <c r="B138" s="501"/>
      <c r="C138" s="53" t="s">
        <v>3</v>
      </c>
      <c r="D138" s="54">
        <v>7</v>
      </c>
      <c r="E138" s="55">
        <v>7740.66</v>
      </c>
      <c r="F138" s="55">
        <v>849.06</v>
      </c>
      <c r="G138" s="55">
        <v>0</v>
      </c>
      <c r="H138" s="55">
        <v>6459.63</v>
      </c>
      <c r="I138" s="55">
        <v>0</v>
      </c>
      <c r="J138" s="55">
        <v>1254.1099999999999</v>
      </c>
      <c r="K138" s="56">
        <v>15049.35</v>
      </c>
      <c r="L138" s="46">
        <v>16303.46</v>
      </c>
      <c r="M138" s="117"/>
      <c r="N138" s="119">
        <v>15049.35</v>
      </c>
      <c r="O138" s="119">
        <v>8589.7199999999993</v>
      </c>
      <c r="P138" s="119"/>
      <c r="Q138" s="119">
        <v>17849.61</v>
      </c>
      <c r="R138" s="119">
        <v>16595.5</v>
      </c>
      <c r="S138" s="47"/>
    </row>
    <row r="139" spans="1:19" ht="9" customHeight="1" x14ac:dyDescent="0.2">
      <c r="A139" s="501"/>
      <c r="B139" s="501"/>
      <c r="C139" s="48" t="s">
        <v>4</v>
      </c>
      <c r="D139" s="49">
        <v>8</v>
      </c>
      <c r="E139" s="50">
        <v>14988008</v>
      </c>
      <c r="F139" s="50">
        <v>1644009</v>
      </c>
      <c r="G139" s="50">
        <v>0</v>
      </c>
      <c r="H139" s="50">
        <v>12507588</v>
      </c>
      <c r="I139" s="50">
        <v>0</v>
      </c>
      <c r="J139" s="51">
        <v>2428296</v>
      </c>
      <c r="K139" s="50">
        <v>29139605</v>
      </c>
      <c r="L139" s="73">
        <v>31567900</v>
      </c>
      <c r="M139" s="118"/>
      <c r="N139" s="120">
        <v>29139605</v>
      </c>
      <c r="O139" s="120">
        <v>16632017</v>
      </c>
      <c r="P139" s="120">
        <v>0</v>
      </c>
      <c r="Q139" s="120">
        <v>34561664</v>
      </c>
      <c r="R139" s="120">
        <v>32133369</v>
      </c>
      <c r="S139" s="47"/>
    </row>
    <row r="140" spans="1:19" ht="12.75" customHeight="1" x14ac:dyDescent="0.2">
      <c r="A140" s="501"/>
      <c r="B140" s="501"/>
      <c r="C140" s="53" t="s">
        <v>3</v>
      </c>
      <c r="D140" s="54">
        <v>9</v>
      </c>
      <c r="E140" s="55">
        <v>8155.89</v>
      </c>
      <c r="F140" s="55">
        <v>892.44</v>
      </c>
      <c r="G140" s="55">
        <v>0</v>
      </c>
      <c r="H140" s="55">
        <v>6459.63</v>
      </c>
      <c r="I140" s="55">
        <v>0</v>
      </c>
      <c r="J140" s="55">
        <v>1292.33</v>
      </c>
      <c r="K140" s="56">
        <v>15507.96</v>
      </c>
      <c r="L140" s="46">
        <v>16800.29</v>
      </c>
      <c r="M140" s="117"/>
      <c r="N140" s="119">
        <v>15507.96</v>
      </c>
      <c r="O140" s="119">
        <v>9048.33</v>
      </c>
      <c r="P140" s="119"/>
      <c r="Q140" s="119">
        <v>18428.990000000002</v>
      </c>
      <c r="R140" s="119">
        <v>17136.66</v>
      </c>
      <c r="S140" s="47"/>
    </row>
    <row r="141" spans="1:19" ht="9" customHeight="1" x14ac:dyDescent="0.2">
      <c r="A141" s="501"/>
      <c r="B141" s="501"/>
      <c r="C141" s="48" t="s">
        <v>4</v>
      </c>
      <c r="D141" s="49">
        <v>10</v>
      </c>
      <c r="E141" s="50">
        <v>15792005</v>
      </c>
      <c r="F141" s="50">
        <v>1728005</v>
      </c>
      <c r="G141" s="50">
        <v>0</v>
      </c>
      <c r="H141" s="50">
        <v>12507588</v>
      </c>
      <c r="I141" s="50">
        <v>0</v>
      </c>
      <c r="J141" s="51">
        <v>2502300</v>
      </c>
      <c r="K141" s="50">
        <v>30027598</v>
      </c>
      <c r="L141" s="73">
        <v>32529898</v>
      </c>
      <c r="M141" s="118"/>
      <c r="N141" s="120">
        <v>30027598</v>
      </c>
      <c r="O141" s="120">
        <v>17520010</v>
      </c>
      <c r="P141" s="120">
        <v>0</v>
      </c>
      <c r="Q141" s="120">
        <v>35683500</v>
      </c>
      <c r="R141" s="120">
        <v>33181201</v>
      </c>
      <c r="S141" s="47"/>
    </row>
    <row r="142" spans="1:19" ht="12.75" customHeight="1" x14ac:dyDescent="0.2">
      <c r="A142" s="501"/>
      <c r="B142" s="501"/>
      <c r="C142" s="53" t="s">
        <v>3</v>
      </c>
      <c r="D142" s="54">
        <v>11</v>
      </c>
      <c r="E142" s="55">
        <v>8527.74</v>
      </c>
      <c r="F142" s="55">
        <v>935.82</v>
      </c>
      <c r="G142" s="55">
        <v>0</v>
      </c>
      <c r="H142" s="55">
        <v>6459.63</v>
      </c>
      <c r="I142" s="55">
        <v>0</v>
      </c>
      <c r="J142" s="55">
        <v>1326.93</v>
      </c>
      <c r="K142" s="56">
        <v>15923.19</v>
      </c>
      <c r="L142" s="46">
        <v>17250.12</v>
      </c>
      <c r="M142" s="117"/>
      <c r="N142" s="119">
        <v>15923.19</v>
      </c>
      <c r="O142" s="119">
        <v>9463.56</v>
      </c>
      <c r="P142" s="119"/>
      <c r="Q142" s="119">
        <v>18953.560000000001</v>
      </c>
      <c r="R142" s="119">
        <v>17626.63</v>
      </c>
      <c r="S142" s="47"/>
    </row>
    <row r="143" spans="1:19" ht="9" customHeight="1" x14ac:dyDescent="0.2">
      <c r="A143" s="501"/>
      <c r="B143" s="501"/>
      <c r="C143" s="48" t="s">
        <v>4</v>
      </c>
      <c r="D143" s="49">
        <v>12</v>
      </c>
      <c r="E143" s="50">
        <v>16512007</v>
      </c>
      <c r="F143" s="50">
        <v>1812000</v>
      </c>
      <c r="G143" s="50">
        <v>0</v>
      </c>
      <c r="H143" s="50">
        <v>12507588</v>
      </c>
      <c r="I143" s="50">
        <v>0</v>
      </c>
      <c r="J143" s="51">
        <v>2569295</v>
      </c>
      <c r="K143" s="50">
        <v>30831595</v>
      </c>
      <c r="L143" s="73">
        <v>33400890</v>
      </c>
      <c r="M143" s="118"/>
      <c r="N143" s="120">
        <v>30831595</v>
      </c>
      <c r="O143" s="120">
        <v>18324007</v>
      </c>
      <c r="P143" s="120">
        <v>0</v>
      </c>
      <c r="Q143" s="120">
        <v>36699210</v>
      </c>
      <c r="R143" s="120">
        <v>34129915</v>
      </c>
      <c r="S143" s="47"/>
    </row>
    <row r="144" spans="1:19" ht="12.75" customHeight="1" x14ac:dyDescent="0.2">
      <c r="A144" s="501"/>
      <c r="B144" s="501"/>
      <c r="C144" s="53" t="s">
        <v>3</v>
      </c>
      <c r="D144" s="54">
        <v>13</v>
      </c>
      <c r="E144" s="55">
        <v>8980.15</v>
      </c>
      <c r="F144" s="55">
        <v>985.4</v>
      </c>
      <c r="G144" s="55">
        <v>0</v>
      </c>
      <c r="H144" s="55">
        <v>6459.63</v>
      </c>
      <c r="I144" s="55">
        <v>0</v>
      </c>
      <c r="J144" s="55">
        <v>1368.77</v>
      </c>
      <c r="K144" s="56">
        <v>16425.18</v>
      </c>
      <c r="L144" s="46">
        <v>17793.95</v>
      </c>
      <c r="M144" s="117"/>
      <c r="N144" s="119">
        <v>16425.18</v>
      </c>
      <c r="O144" s="119">
        <v>9965.5499999999993</v>
      </c>
      <c r="P144" s="119"/>
      <c r="Q144" s="119">
        <v>19587.75</v>
      </c>
      <c r="R144" s="119">
        <v>18218.98</v>
      </c>
      <c r="S144" s="47"/>
    </row>
    <row r="145" spans="1:19" ht="9" customHeight="1" x14ac:dyDescent="0.2">
      <c r="A145" s="501"/>
      <c r="B145" s="501"/>
      <c r="C145" s="48" t="s">
        <v>4</v>
      </c>
      <c r="D145" s="49">
        <v>14</v>
      </c>
      <c r="E145" s="50">
        <v>17387995</v>
      </c>
      <c r="F145" s="50">
        <v>1908000</v>
      </c>
      <c r="G145" s="50">
        <v>0</v>
      </c>
      <c r="H145" s="50">
        <v>12507588</v>
      </c>
      <c r="I145" s="50">
        <v>0</v>
      </c>
      <c r="J145" s="51">
        <v>2650308</v>
      </c>
      <c r="K145" s="50">
        <v>31803583</v>
      </c>
      <c r="L145" s="73">
        <v>34453892</v>
      </c>
      <c r="M145" s="118"/>
      <c r="N145" s="120">
        <v>31803583</v>
      </c>
      <c r="O145" s="120">
        <v>19295995</v>
      </c>
      <c r="P145" s="120">
        <v>0</v>
      </c>
      <c r="Q145" s="120">
        <v>37927173</v>
      </c>
      <c r="R145" s="120">
        <v>35276864</v>
      </c>
      <c r="S145" s="47"/>
    </row>
    <row r="146" spans="1:19" ht="12.75" customHeight="1" x14ac:dyDescent="0.2">
      <c r="A146" s="501"/>
      <c r="B146" s="501"/>
      <c r="C146" s="53" t="s">
        <v>3</v>
      </c>
      <c r="D146" s="54">
        <v>15</v>
      </c>
      <c r="E146" s="55">
        <v>9463.56</v>
      </c>
      <c r="F146" s="55">
        <v>1034.98</v>
      </c>
      <c r="G146" s="55">
        <v>0</v>
      </c>
      <c r="H146" s="55">
        <v>6459.63</v>
      </c>
      <c r="I146" s="55">
        <v>0</v>
      </c>
      <c r="J146" s="55">
        <v>1413.18</v>
      </c>
      <c r="K146" s="56">
        <v>16958.169999999998</v>
      </c>
      <c r="L146" s="46">
        <v>18371.349999999999</v>
      </c>
      <c r="M146" s="117"/>
      <c r="N146" s="119">
        <v>16958.169999999998</v>
      </c>
      <c r="O146" s="119">
        <v>10498.54</v>
      </c>
      <c r="P146" s="119"/>
      <c r="Q146" s="119">
        <v>20261.09</v>
      </c>
      <c r="R146" s="119">
        <v>18847.91</v>
      </c>
      <c r="S146" s="47"/>
    </row>
    <row r="147" spans="1:19" ht="9" customHeight="1" x14ac:dyDescent="0.2">
      <c r="A147" s="501"/>
      <c r="B147" s="501"/>
      <c r="C147" s="48" t="s">
        <v>4</v>
      </c>
      <c r="D147" s="49">
        <v>16</v>
      </c>
      <c r="E147" s="50">
        <v>18324007</v>
      </c>
      <c r="F147" s="50">
        <v>2004001</v>
      </c>
      <c r="G147" s="50">
        <v>0</v>
      </c>
      <c r="H147" s="50">
        <v>12507588</v>
      </c>
      <c r="I147" s="50">
        <v>0</v>
      </c>
      <c r="J147" s="51">
        <v>2736298</v>
      </c>
      <c r="K147" s="50">
        <v>32835596</v>
      </c>
      <c r="L147" s="73">
        <v>35571894</v>
      </c>
      <c r="M147" s="118"/>
      <c r="N147" s="120">
        <v>32835596</v>
      </c>
      <c r="O147" s="120">
        <v>20328008</v>
      </c>
      <c r="P147" s="120">
        <v>0</v>
      </c>
      <c r="Q147" s="120">
        <v>39230941</v>
      </c>
      <c r="R147" s="120">
        <v>36494643</v>
      </c>
      <c r="S147" s="47"/>
    </row>
    <row r="148" spans="1:19" ht="12.75" customHeight="1" x14ac:dyDescent="0.2">
      <c r="A148" s="501"/>
      <c r="B148" s="501"/>
      <c r="C148" s="53" t="s">
        <v>3</v>
      </c>
      <c r="D148" s="54">
        <v>17</v>
      </c>
      <c r="E148" s="55">
        <v>9940.76</v>
      </c>
      <c r="F148" s="55">
        <v>1090.76</v>
      </c>
      <c r="G148" s="55">
        <v>0</v>
      </c>
      <c r="H148" s="55">
        <v>6459.63</v>
      </c>
      <c r="I148" s="55">
        <v>0</v>
      </c>
      <c r="J148" s="55">
        <v>1457.6</v>
      </c>
      <c r="K148" s="56">
        <v>17491.150000000001</v>
      </c>
      <c r="L148" s="46">
        <v>18948.75</v>
      </c>
      <c r="M148" s="117"/>
      <c r="N148" s="119">
        <v>17491.150000000001</v>
      </c>
      <c r="O148" s="119">
        <v>11031.52</v>
      </c>
      <c r="P148" s="119"/>
      <c r="Q148" s="119">
        <v>20934.419999999998</v>
      </c>
      <c r="R148" s="119">
        <v>19476.82</v>
      </c>
      <c r="S148" s="47"/>
    </row>
    <row r="149" spans="1:19" ht="9" customHeight="1" x14ac:dyDescent="0.2">
      <c r="A149" s="501"/>
      <c r="B149" s="501"/>
      <c r="C149" s="48" t="s">
        <v>4</v>
      </c>
      <c r="D149" s="49">
        <v>17</v>
      </c>
      <c r="E149" s="50">
        <v>19247995</v>
      </c>
      <c r="F149" s="50">
        <v>2112006</v>
      </c>
      <c r="G149" s="50">
        <v>0</v>
      </c>
      <c r="H149" s="50">
        <v>12507588</v>
      </c>
      <c r="I149" s="50">
        <v>0</v>
      </c>
      <c r="J149" s="51">
        <v>2822307</v>
      </c>
      <c r="K149" s="50">
        <v>33867589</v>
      </c>
      <c r="L149" s="73">
        <v>36689896</v>
      </c>
      <c r="M149" s="118"/>
      <c r="N149" s="120">
        <v>33867589</v>
      </c>
      <c r="O149" s="120">
        <v>21360001</v>
      </c>
      <c r="P149" s="120">
        <v>0</v>
      </c>
      <c r="Q149" s="120">
        <v>40534689</v>
      </c>
      <c r="R149" s="120">
        <v>37712382</v>
      </c>
      <c r="S149" s="47"/>
    </row>
    <row r="150" spans="1:19" ht="12.75" customHeight="1" x14ac:dyDescent="0.2">
      <c r="A150" s="501"/>
      <c r="B150" s="501"/>
      <c r="C150" s="53" t="s">
        <v>3</v>
      </c>
      <c r="D150" s="54">
        <v>18</v>
      </c>
      <c r="E150" s="55">
        <v>10417.969999999999</v>
      </c>
      <c r="F150" s="55">
        <v>1146.53</v>
      </c>
      <c r="G150" s="55">
        <v>0</v>
      </c>
      <c r="H150" s="55">
        <v>6459.63</v>
      </c>
      <c r="I150" s="55">
        <v>0</v>
      </c>
      <c r="J150" s="55">
        <v>1502.01</v>
      </c>
      <c r="K150" s="56">
        <v>18024.13</v>
      </c>
      <c r="L150" s="46">
        <v>19526.14</v>
      </c>
      <c r="M150" s="117"/>
      <c r="N150" s="119">
        <v>18024.13</v>
      </c>
      <c r="O150" s="119">
        <v>11564.5</v>
      </c>
      <c r="P150" s="119"/>
      <c r="Q150" s="119">
        <v>21607.75</v>
      </c>
      <c r="R150" s="119">
        <v>20105.740000000002</v>
      </c>
      <c r="S150" s="47"/>
    </row>
    <row r="151" spans="1:19" ht="9" customHeight="1" x14ac:dyDescent="0.2">
      <c r="A151" s="501"/>
      <c r="B151" s="501"/>
      <c r="C151" s="48" t="s">
        <v>4</v>
      </c>
      <c r="D151" s="49">
        <v>19</v>
      </c>
      <c r="E151" s="50">
        <v>20172003</v>
      </c>
      <c r="F151" s="50">
        <v>2219992</v>
      </c>
      <c r="G151" s="50">
        <v>0</v>
      </c>
      <c r="H151" s="50">
        <v>12507588</v>
      </c>
      <c r="I151" s="50">
        <v>0</v>
      </c>
      <c r="J151" s="51">
        <v>2908297</v>
      </c>
      <c r="K151" s="50">
        <v>34899582</v>
      </c>
      <c r="L151" s="73">
        <v>37807879</v>
      </c>
      <c r="M151" s="118"/>
      <c r="N151" s="120">
        <v>34899582</v>
      </c>
      <c r="O151" s="120">
        <v>22391994</v>
      </c>
      <c r="P151" s="120">
        <v>0</v>
      </c>
      <c r="Q151" s="120">
        <v>41838438</v>
      </c>
      <c r="R151" s="120">
        <v>38930141</v>
      </c>
      <c r="S151" s="47"/>
    </row>
    <row r="152" spans="1:19" ht="12.75" customHeight="1" x14ac:dyDescent="0.2">
      <c r="A152" s="501"/>
      <c r="B152" s="501"/>
      <c r="C152" s="53" t="s">
        <v>3</v>
      </c>
      <c r="D152" s="54">
        <v>20</v>
      </c>
      <c r="E152" s="55">
        <v>10734.04</v>
      </c>
      <c r="F152" s="55">
        <v>1177.52</v>
      </c>
      <c r="G152" s="55">
        <v>0</v>
      </c>
      <c r="H152" s="55">
        <v>6459.63</v>
      </c>
      <c r="I152" s="55">
        <v>0</v>
      </c>
      <c r="J152" s="55">
        <v>1530.93</v>
      </c>
      <c r="K152" s="56">
        <v>18371.189999999999</v>
      </c>
      <c r="L152" s="46">
        <v>19902.12</v>
      </c>
      <c r="M152" s="117"/>
      <c r="N152" s="119">
        <v>18371.189999999999</v>
      </c>
      <c r="O152" s="119">
        <v>11911.56</v>
      </c>
      <c r="P152" s="119"/>
      <c r="Q152" s="119">
        <v>22046.2</v>
      </c>
      <c r="R152" s="119">
        <v>20515.27</v>
      </c>
      <c r="S152" s="47"/>
    </row>
    <row r="153" spans="1:19" ht="9" customHeight="1" x14ac:dyDescent="0.2">
      <c r="A153" s="501"/>
      <c r="B153" s="501"/>
      <c r="C153" s="48" t="s">
        <v>4</v>
      </c>
      <c r="D153" s="49">
        <v>21</v>
      </c>
      <c r="E153" s="50">
        <v>20784000</v>
      </c>
      <c r="F153" s="50">
        <v>2279997</v>
      </c>
      <c r="G153" s="50">
        <v>0</v>
      </c>
      <c r="H153" s="50">
        <v>12507588</v>
      </c>
      <c r="I153" s="50">
        <v>0</v>
      </c>
      <c r="J153" s="51">
        <v>2964294</v>
      </c>
      <c r="K153" s="50">
        <v>35571584</v>
      </c>
      <c r="L153" s="73">
        <v>38535878</v>
      </c>
      <c r="M153" s="118"/>
      <c r="N153" s="120">
        <v>35571584</v>
      </c>
      <c r="O153" s="120">
        <v>23063996</v>
      </c>
      <c r="P153" s="120">
        <v>0</v>
      </c>
      <c r="Q153" s="120">
        <v>42687396</v>
      </c>
      <c r="R153" s="120">
        <v>39723102</v>
      </c>
      <c r="S153" s="47"/>
    </row>
    <row r="154" spans="1:19" ht="12.75" customHeight="1" x14ac:dyDescent="0.2">
      <c r="A154" s="501"/>
      <c r="B154" s="501"/>
      <c r="C154" s="53" t="s">
        <v>3</v>
      </c>
      <c r="D154" s="54">
        <v>22</v>
      </c>
      <c r="E154" s="55">
        <v>11037.72</v>
      </c>
      <c r="F154" s="55">
        <v>1214.71</v>
      </c>
      <c r="G154" s="55">
        <v>0</v>
      </c>
      <c r="H154" s="55">
        <v>6459.63</v>
      </c>
      <c r="I154" s="55">
        <v>0</v>
      </c>
      <c r="J154" s="55">
        <v>1559.34</v>
      </c>
      <c r="K154" s="56">
        <v>18712.060000000001</v>
      </c>
      <c r="L154" s="46">
        <v>20271.400000000001</v>
      </c>
      <c r="M154" s="117"/>
      <c r="N154" s="119">
        <v>18712.060000000001</v>
      </c>
      <c r="O154" s="119">
        <v>12252.43</v>
      </c>
      <c r="P154" s="119"/>
      <c r="Q154" s="119">
        <v>22476.84</v>
      </c>
      <c r="R154" s="119">
        <v>20917.5</v>
      </c>
      <c r="S154" s="47"/>
    </row>
    <row r="155" spans="1:19" ht="9" customHeight="1" x14ac:dyDescent="0.2">
      <c r="A155" s="501"/>
      <c r="B155" s="501"/>
      <c r="C155" s="48" t="s">
        <v>4</v>
      </c>
      <c r="D155" s="49">
        <v>23</v>
      </c>
      <c r="E155" s="50">
        <v>21372006</v>
      </c>
      <c r="F155" s="50">
        <v>2352007</v>
      </c>
      <c r="G155" s="50">
        <v>0</v>
      </c>
      <c r="H155" s="50">
        <v>12507588</v>
      </c>
      <c r="I155" s="50">
        <v>0</v>
      </c>
      <c r="J155" s="51">
        <v>3019303</v>
      </c>
      <c r="K155" s="50">
        <v>36231600</v>
      </c>
      <c r="L155" s="73">
        <v>39250904</v>
      </c>
      <c r="M155" s="118"/>
      <c r="N155" s="120">
        <v>36231600</v>
      </c>
      <c r="O155" s="120">
        <v>23724013</v>
      </c>
      <c r="P155" s="120">
        <v>0</v>
      </c>
      <c r="Q155" s="120">
        <v>43521231</v>
      </c>
      <c r="R155" s="120">
        <v>40501928</v>
      </c>
      <c r="S155" s="47"/>
    </row>
    <row r="156" spans="1:19" ht="12.75" customHeight="1" x14ac:dyDescent="0.2">
      <c r="A156" s="501"/>
      <c r="B156" s="501"/>
      <c r="C156" s="53" t="s">
        <v>3</v>
      </c>
      <c r="D156" s="54">
        <v>24</v>
      </c>
      <c r="E156" s="55">
        <v>11347.59</v>
      </c>
      <c r="F156" s="55">
        <v>1245.69</v>
      </c>
      <c r="G156" s="55">
        <v>0</v>
      </c>
      <c r="H156" s="55">
        <v>6459.63</v>
      </c>
      <c r="I156" s="55">
        <v>0</v>
      </c>
      <c r="J156" s="55">
        <v>1587.74</v>
      </c>
      <c r="K156" s="56">
        <v>19052.91</v>
      </c>
      <c r="L156" s="46">
        <v>20640.650000000001</v>
      </c>
      <c r="M156" s="117"/>
      <c r="N156" s="119">
        <v>19052.91</v>
      </c>
      <c r="O156" s="119">
        <v>12593.28</v>
      </c>
      <c r="P156" s="119"/>
      <c r="Q156" s="119">
        <v>22907.439999999999</v>
      </c>
      <c r="R156" s="119">
        <v>21319.7</v>
      </c>
      <c r="S156" s="47"/>
    </row>
    <row r="157" spans="1:19" ht="9" customHeight="1" x14ac:dyDescent="0.2">
      <c r="A157" s="501"/>
      <c r="B157" s="501"/>
      <c r="C157" s="48" t="s">
        <v>4</v>
      </c>
      <c r="D157" s="49">
        <v>25</v>
      </c>
      <c r="E157" s="50">
        <v>21971998</v>
      </c>
      <c r="F157" s="50">
        <v>2411992</v>
      </c>
      <c r="G157" s="50">
        <v>0</v>
      </c>
      <c r="H157" s="50">
        <v>12507588</v>
      </c>
      <c r="I157" s="50">
        <v>0</v>
      </c>
      <c r="J157" s="51">
        <v>3074293</v>
      </c>
      <c r="K157" s="50">
        <v>36891578</v>
      </c>
      <c r="L157" s="73">
        <v>39965871</v>
      </c>
      <c r="M157" s="118"/>
      <c r="N157" s="120">
        <v>36891578</v>
      </c>
      <c r="O157" s="120">
        <v>24383990</v>
      </c>
      <c r="P157" s="120">
        <v>0</v>
      </c>
      <c r="Q157" s="120">
        <v>44354989</v>
      </c>
      <c r="R157" s="120">
        <v>41280696</v>
      </c>
      <c r="S157" s="47"/>
    </row>
    <row r="158" spans="1:19" ht="12.75" customHeight="1" x14ac:dyDescent="0.2">
      <c r="A158" s="501"/>
      <c r="B158" s="501"/>
      <c r="C158" s="53" t="s">
        <v>3</v>
      </c>
      <c r="D158" s="54">
        <v>26</v>
      </c>
      <c r="E158" s="55">
        <v>11731.83</v>
      </c>
      <c r="F158" s="55">
        <v>1289.08</v>
      </c>
      <c r="G158" s="55">
        <v>0</v>
      </c>
      <c r="H158" s="55">
        <v>6459.63</v>
      </c>
      <c r="I158" s="55">
        <v>0</v>
      </c>
      <c r="J158" s="55">
        <v>1623.38</v>
      </c>
      <c r="K158" s="56">
        <v>19480.54</v>
      </c>
      <c r="L158" s="46">
        <v>21103.919999999998</v>
      </c>
      <c r="M158" s="117"/>
      <c r="N158" s="119">
        <v>19480.54</v>
      </c>
      <c r="O158" s="119">
        <v>13020.91</v>
      </c>
      <c r="P158" s="119"/>
      <c r="Q158" s="119">
        <v>23447.68</v>
      </c>
      <c r="R158" s="119">
        <v>21824.3</v>
      </c>
      <c r="S158" s="47"/>
    </row>
    <row r="159" spans="1:19" ht="9" customHeight="1" x14ac:dyDescent="0.2">
      <c r="A159" s="501"/>
      <c r="B159" s="501"/>
      <c r="C159" s="48" t="s">
        <v>4</v>
      </c>
      <c r="D159" s="49">
        <v>27</v>
      </c>
      <c r="E159" s="50">
        <v>22715990</v>
      </c>
      <c r="F159" s="50">
        <v>2496007</v>
      </c>
      <c r="G159" s="50">
        <v>0</v>
      </c>
      <c r="H159" s="50">
        <v>12507588</v>
      </c>
      <c r="I159" s="50">
        <v>0</v>
      </c>
      <c r="J159" s="51">
        <v>3143302</v>
      </c>
      <c r="K159" s="50">
        <v>37719585</v>
      </c>
      <c r="L159" s="73">
        <v>40862887</v>
      </c>
      <c r="M159" s="118"/>
      <c r="N159" s="120">
        <v>37719585</v>
      </c>
      <c r="O159" s="120">
        <v>25211997</v>
      </c>
      <c r="P159" s="120">
        <v>0</v>
      </c>
      <c r="Q159" s="120">
        <v>45401039</v>
      </c>
      <c r="R159" s="120">
        <v>42257737</v>
      </c>
      <c r="S159" s="47"/>
    </row>
    <row r="160" spans="1:19" ht="12.75" customHeight="1" x14ac:dyDescent="0.2">
      <c r="A160" s="501"/>
      <c r="B160" s="501"/>
      <c r="C160" s="53" t="s">
        <v>3</v>
      </c>
      <c r="D160" s="54">
        <v>28</v>
      </c>
      <c r="E160" s="55">
        <v>11979.73</v>
      </c>
      <c r="F160" s="55">
        <v>1313.87</v>
      </c>
      <c r="G160" s="55">
        <v>0</v>
      </c>
      <c r="H160" s="55">
        <v>6459.63</v>
      </c>
      <c r="I160" s="55">
        <v>0</v>
      </c>
      <c r="J160" s="55">
        <v>1646.1</v>
      </c>
      <c r="K160" s="56">
        <v>19753.23</v>
      </c>
      <c r="L160" s="46">
        <v>21399.33</v>
      </c>
      <c r="M160" s="117"/>
      <c r="N160" s="119">
        <v>19753.23</v>
      </c>
      <c r="O160" s="119">
        <v>13293.6</v>
      </c>
      <c r="P160" s="119"/>
      <c r="Q160" s="119">
        <v>23792.18</v>
      </c>
      <c r="R160" s="119">
        <v>22146.080000000002</v>
      </c>
      <c r="S160" s="47"/>
    </row>
    <row r="161" spans="1:19" ht="9" customHeight="1" x14ac:dyDescent="0.2">
      <c r="A161" s="501"/>
      <c r="B161" s="501"/>
      <c r="C161" s="48" t="s">
        <v>4</v>
      </c>
      <c r="D161" s="49">
        <v>29</v>
      </c>
      <c r="E161" s="50">
        <v>23195992</v>
      </c>
      <c r="F161" s="50">
        <v>2544007</v>
      </c>
      <c r="G161" s="50">
        <v>0</v>
      </c>
      <c r="H161" s="50">
        <v>12507588</v>
      </c>
      <c r="I161" s="50">
        <v>0</v>
      </c>
      <c r="J161" s="51">
        <v>3187294</v>
      </c>
      <c r="K161" s="50">
        <v>38247587</v>
      </c>
      <c r="L161" s="73">
        <v>41434881</v>
      </c>
      <c r="M161" s="118"/>
      <c r="N161" s="120">
        <v>38247587</v>
      </c>
      <c r="O161" s="120">
        <v>25739999</v>
      </c>
      <c r="P161" s="120">
        <v>0</v>
      </c>
      <c r="Q161" s="120">
        <v>46068084</v>
      </c>
      <c r="R161" s="120">
        <v>42880790</v>
      </c>
      <c r="S161" s="47"/>
    </row>
    <row r="162" spans="1:19" ht="12.75" customHeight="1" x14ac:dyDescent="0.2">
      <c r="A162" s="501"/>
      <c r="B162" s="501"/>
      <c r="C162" s="53" t="s">
        <v>3</v>
      </c>
      <c r="D162" s="54">
        <v>30</v>
      </c>
      <c r="E162" s="55">
        <v>12295.81</v>
      </c>
      <c r="F162" s="55">
        <v>1351.05</v>
      </c>
      <c r="G162" s="55">
        <v>0</v>
      </c>
      <c r="H162" s="55">
        <v>6459.63</v>
      </c>
      <c r="I162" s="55">
        <v>0</v>
      </c>
      <c r="J162" s="55">
        <v>1675.54</v>
      </c>
      <c r="K162" s="56">
        <v>20106.490000000002</v>
      </c>
      <c r="L162" s="46">
        <v>21782.03</v>
      </c>
      <c r="M162" s="117"/>
      <c r="N162" s="119">
        <v>20106.490000000002</v>
      </c>
      <c r="O162" s="119">
        <v>13646.86</v>
      </c>
      <c r="P162" s="119"/>
      <c r="Q162" s="119">
        <v>24238.46</v>
      </c>
      <c r="R162" s="119">
        <v>22562.92</v>
      </c>
      <c r="S162" s="47"/>
    </row>
    <row r="163" spans="1:19" ht="9" customHeight="1" x14ac:dyDescent="0.2">
      <c r="A163" s="501"/>
      <c r="B163" s="501"/>
      <c r="C163" s="48" t="s">
        <v>4</v>
      </c>
      <c r="D163" s="49">
        <v>31</v>
      </c>
      <c r="E163" s="50">
        <v>23808008</v>
      </c>
      <c r="F163" s="50">
        <v>2615998</v>
      </c>
      <c r="G163" s="50">
        <v>0</v>
      </c>
      <c r="H163" s="50">
        <v>12507588</v>
      </c>
      <c r="I163" s="50">
        <v>0</v>
      </c>
      <c r="J163" s="51">
        <v>3244298</v>
      </c>
      <c r="K163" s="50">
        <v>38931593</v>
      </c>
      <c r="L163" s="73">
        <v>42175891</v>
      </c>
      <c r="M163" s="118"/>
      <c r="N163" s="120">
        <v>38931593</v>
      </c>
      <c r="O163" s="120">
        <v>26424006</v>
      </c>
      <c r="P163" s="120">
        <v>0</v>
      </c>
      <c r="Q163" s="120">
        <v>46932203</v>
      </c>
      <c r="R163" s="120">
        <v>43687905</v>
      </c>
      <c r="S163" s="47"/>
    </row>
    <row r="164" spans="1:19" ht="12.75" customHeight="1" x14ac:dyDescent="0.2">
      <c r="A164" s="501"/>
      <c r="B164" s="501"/>
      <c r="C164" s="53" t="s">
        <v>3</v>
      </c>
      <c r="D164" s="54">
        <v>32</v>
      </c>
      <c r="E164" s="55">
        <v>12605.68</v>
      </c>
      <c r="F164" s="55">
        <v>1382.04</v>
      </c>
      <c r="G164" s="55">
        <v>0</v>
      </c>
      <c r="H164" s="55">
        <v>6459.63</v>
      </c>
      <c r="I164" s="55">
        <v>0</v>
      </c>
      <c r="J164" s="55">
        <v>1703.95</v>
      </c>
      <c r="K164" s="56">
        <v>20447.349999999999</v>
      </c>
      <c r="L164" s="46">
        <v>22151.3</v>
      </c>
      <c r="M164" s="117"/>
      <c r="N164" s="119">
        <v>20447.349999999999</v>
      </c>
      <c r="O164" s="119">
        <v>13987.72</v>
      </c>
      <c r="P164" s="119"/>
      <c r="Q164" s="119">
        <v>24669.09</v>
      </c>
      <c r="R164" s="119">
        <v>22965.14</v>
      </c>
      <c r="S164" s="47"/>
    </row>
    <row r="165" spans="1:19" ht="9" customHeight="1" x14ac:dyDescent="0.2">
      <c r="A165" s="501"/>
      <c r="B165" s="501"/>
      <c r="C165" s="48" t="s">
        <v>4</v>
      </c>
      <c r="D165" s="49">
        <v>33</v>
      </c>
      <c r="E165" s="50">
        <v>24408000</v>
      </c>
      <c r="F165" s="50">
        <v>2676003</v>
      </c>
      <c r="G165" s="50">
        <v>0</v>
      </c>
      <c r="H165" s="50">
        <v>12507588</v>
      </c>
      <c r="I165" s="50">
        <v>0</v>
      </c>
      <c r="J165" s="51">
        <v>3299307</v>
      </c>
      <c r="K165" s="50">
        <v>39591590</v>
      </c>
      <c r="L165" s="73">
        <v>42890898</v>
      </c>
      <c r="M165" s="118"/>
      <c r="N165" s="120">
        <v>39591590</v>
      </c>
      <c r="O165" s="120">
        <v>27084003</v>
      </c>
      <c r="P165" s="120">
        <v>0</v>
      </c>
      <c r="Q165" s="120">
        <v>47766019</v>
      </c>
      <c r="R165" s="120">
        <v>44466712</v>
      </c>
      <c r="S165" s="47"/>
    </row>
    <row r="166" spans="1:19" ht="12.75" customHeight="1" x14ac:dyDescent="0.2">
      <c r="A166" s="501"/>
      <c r="B166" s="501"/>
      <c r="C166" s="53" t="s">
        <v>3</v>
      </c>
      <c r="D166" s="54">
        <v>34</v>
      </c>
      <c r="E166" s="55">
        <v>12909.36</v>
      </c>
      <c r="F166" s="55">
        <v>1419.22</v>
      </c>
      <c r="G166" s="55">
        <v>0</v>
      </c>
      <c r="H166" s="55">
        <v>6459.63</v>
      </c>
      <c r="I166" s="55">
        <v>0</v>
      </c>
      <c r="J166" s="55">
        <v>1732.35</v>
      </c>
      <c r="K166" s="56">
        <v>20788.21</v>
      </c>
      <c r="L166" s="46">
        <v>22520.560000000001</v>
      </c>
      <c r="M166" s="117"/>
      <c r="N166" s="119">
        <v>20788.21</v>
      </c>
      <c r="O166" s="119">
        <v>14328.58</v>
      </c>
      <c r="P166" s="119"/>
      <c r="Q166" s="119">
        <v>25099.7</v>
      </c>
      <c r="R166" s="119">
        <v>23367.35</v>
      </c>
      <c r="S166" s="47"/>
    </row>
    <row r="167" spans="1:19" ht="9" customHeight="1" x14ac:dyDescent="0.2">
      <c r="A167" s="501"/>
      <c r="B167" s="501"/>
      <c r="C167" s="48" t="s">
        <v>4</v>
      </c>
      <c r="D167" s="49">
        <v>35</v>
      </c>
      <c r="E167" s="50">
        <v>24996006</v>
      </c>
      <c r="F167" s="50">
        <v>2747993</v>
      </c>
      <c r="G167" s="50">
        <v>0</v>
      </c>
      <c r="H167" s="50">
        <v>12507588</v>
      </c>
      <c r="I167" s="50">
        <v>0</v>
      </c>
      <c r="J167" s="51">
        <v>3354297</v>
      </c>
      <c r="K167" s="50">
        <v>40251587</v>
      </c>
      <c r="L167" s="73">
        <v>43605885</v>
      </c>
      <c r="M167" s="118"/>
      <c r="N167" s="120">
        <v>40251587</v>
      </c>
      <c r="O167" s="120">
        <v>27744000</v>
      </c>
      <c r="P167" s="120">
        <v>0</v>
      </c>
      <c r="Q167" s="120">
        <v>48599796</v>
      </c>
      <c r="R167" s="120">
        <v>45245499</v>
      </c>
      <c r="S167" s="47"/>
    </row>
    <row r="168" spans="1:19" ht="12.75" customHeight="1" x14ac:dyDescent="0.2">
      <c r="A168" s="501"/>
      <c r="B168" s="501"/>
      <c r="C168" s="53" t="s">
        <v>3</v>
      </c>
      <c r="D168" s="54">
        <v>36</v>
      </c>
      <c r="E168" s="55">
        <v>13225.43</v>
      </c>
      <c r="F168" s="55">
        <v>1450.21</v>
      </c>
      <c r="G168" s="55">
        <v>0</v>
      </c>
      <c r="H168" s="55">
        <v>6459.63</v>
      </c>
      <c r="I168" s="55">
        <v>0</v>
      </c>
      <c r="J168" s="55">
        <v>1761.27</v>
      </c>
      <c r="K168" s="56">
        <v>21135.27</v>
      </c>
      <c r="L168" s="46">
        <v>22896.54</v>
      </c>
      <c r="M168" s="117"/>
      <c r="N168" s="119">
        <v>21135.27</v>
      </c>
      <c r="O168" s="119">
        <v>14675.64</v>
      </c>
      <c r="P168" s="119"/>
      <c r="Q168" s="119">
        <v>25538.16</v>
      </c>
      <c r="R168" s="119">
        <v>23776.89</v>
      </c>
      <c r="S168" s="47"/>
    </row>
    <row r="169" spans="1:19" ht="9" customHeight="1" x14ac:dyDescent="0.2">
      <c r="A169" s="501"/>
      <c r="B169" s="501"/>
      <c r="C169" s="48" t="s">
        <v>4</v>
      </c>
      <c r="D169" s="49">
        <v>37</v>
      </c>
      <c r="E169" s="50">
        <v>25608003</v>
      </c>
      <c r="F169" s="50">
        <v>2807998</v>
      </c>
      <c r="G169" s="50">
        <v>0</v>
      </c>
      <c r="H169" s="50">
        <v>12507588</v>
      </c>
      <c r="I169" s="50">
        <v>0</v>
      </c>
      <c r="J169" s="51">
        <v>3410294</v>
      </c>
      <c r="K169" s="50">
        <v>40923589</v>
      </c>
      <c r="L169" s="73">
        <v>44333884</v>
      </c>
      <c r="M169" s="118"/>
      <c r="N169" s="120">
        <v>40923589</v>
      </c>
      <c r="O169" s="120">
        <v>28416001</v>
      </c>
      <c r="P169" s="120">
        <v>0</v>
      </c>
      <c r="Q169" s="120">
        <v>49448773</v>
      </c>
      <c r="R169" s="120">
        <v>46038479</v>
      </c>
      <c r="S169" s="47"/>
    </row>
    <row r="170" spans="1:19" ht="12.75" customHeight="1" x14ac:dyDescent="0.2">
      <c r="A170" s="501"/>
      <c r="B170" s="501"/>
      <c r="C170" s="53" t="s">
        <v>3</v>
      </c>
      <c r="D170" s="54">
        <v>38</v>
      </c>
      <c r="E170" s="55">
        <v>13535.3</v>
      </c>
      <c r="F170" s="55">
        <v>1487.4</v>
      </c>
      <c r="G170" s="55">
        <v>0</v>
      </c>
      <c r="H170" s="55">
        <v>6459.63</v>
      </c>
      <c r="I170" s="55">
        <v>0</v>
      </c>
      <c r="J170" s="55">
        <v>1790.19</v>
      </c>
      <c r="K170" s="56">
        <v>21482.33</v>
      </c>
      <c r="L170" s="46">
        <v>23272.52</v>
      </c>
      <c r="M170" s="117"/>
      <c r="N170" s="119">
        <v>21482.33</v>
      </c>
      <c r="O170" s="119">
        <v>15022.7</v>
      </c>
      <c r="P170" s="119"/>
      <c r="Q170" s="119">
        <v>25976.61</v>
      </c>
      <c r="R170" s="119">
        <v>24186.42</v>
      </c>
      <c r="S170" s="47"/>
    </row>
    <row r="171" spans="1:19" ht="9" customHeight="1" x14ac:dyDescent="0.2">
      <c r="A171" s="501"/>
      <c r="B171" s="501"/>
      <c r="C171" s="48" t="s">
        <v>4</v>
      </c>
      <c r="D171" s="49">
        <v>39</v>
      </c>
      <c r="E171" s="50">
        <v>26207995</v>
      </c>
      <c r="F171" s="50">
        <v>2880008</v>
      </c>
      <c r="G171" s="50">
        <v>0</v>
      </c>
      <c r="H171" s="50">
        <v>12507588</v>
      </c>
      <c r="I171" s="50">
        <v>0</v>
      </c>
      <c r="J171" s="51">
        <v>3466291</v>
      </c>
      <c r="K171" s="50">
        <v>41595591</v>
      </c>
      <c r="L171" s="73">
        <v>45061882</v>
      </c>
      <c r="M171" s="118"/>
      <c r="N171" s="120">
        <v>41595591</v>
      </c>
      <c r="O171" s="120">
        <v>29088003</v>
      </c>
      <c r="P171" s="120">
        <v>0</v>
      </c>
      <c r="Q171" s="120">
        <v>50297731</v>
      </c>
      <c r="R171" s="120">
        <v>46831439</v>
      </c>
      <c r="S171" s="47"/>
    </row>
    <row r="172" spans="1:19" ht="12.75" customHeight="1" x14ac:dyDescent="0.2">
      <c r="A172" s="501"/>
      <c r="B172" s="501"/>
      <c r="C172" s="53" t="s">
        <v>3</v>
      </c>
      <c r="D172" s="54">
        <v>40</v>
      </c>
      <c r="E172" s="55">
        <v>13851.37</v>
      </c>
      <c r="F172" s="55">
        <v>1518.38</v>
      </c>
      <c r="G172" s="55">
        <v>0</v>
      </c>
      <c r="H172" s="55">
        <v>6459.63</v>
      </c>
      <c r="I172" s="55">
        <v>0</v>
      </c>
      <c r="J172" s="55">
        <v>1819.12</v>
      </c>
      <c r="K172" s="56">
        <v>21829.38</v>
      </c>
      <c r="L172" s="46">
        <v>23648.5</v>
      </c>
      <c r="M172" s="117"/>
      <c r="N172" s="119">
        <v>21829.38</v>
      </c>
      <c r="O172" s="119">
        <v>15369.75</v>
      </c>
      <c r="P172" s="119"/>
      <c r="Q172" s="119">
        <v>26415.06</v>
      </c>
      <c r="R172" s="119">
        <v>24595.94</v>
      </c>
      <c r="S172" s="47"/>
    </row>
    <row r="173" spans="1:19" ht="9" customHeight="1" x14ac:dyDescent="0.2">
      <c r="A173" s="502"/>
      <c r="B173" s="502"/>
      <c r="C173" s="58"/>
      <c r="D173" s="59"/>
      <c r="E173" s="61">
        <v>26819992</v>
      </c>
      <c r="F173" s="61">
        <v>2939994</v>
      </c>
      <c r="G173" s="61">
        <v>0</v>
      </c>
      <c r="H173" s="61">
        <v>12507588</v>
      </c>
      <c r="I173" s="61">
        <v>0</v>
      </c>
      <c r="J173" s="60">
        <v>3522307</v>
      </c>
      <c r="K173" s="61">
        <v>42267574</v>
      </c>
      <c r="L173" s="73">
        <v>45789881</v>
      </c>
      <c r="M173" s="118"/>
      <c r="N173" s="120">
        <v>42267574</v>
      </c>
      <c r="O173" s="120">
        <v>29759986</v>
      </c>
      <c r="P173" s="120">
        <v>0</v>
      </c>
      <c r="Q173" s="120">
        <v>51146688</v>
      </c>
      <c r="R173" s="120">
        <v>47624381</v>
      </c>
      <c r="S173" s="47"/>
    </row>
    <row r="174" spans="1:19" ht="12.75" customHeight="1" x14ac:dyDescent="0.2">
      <c r="A174" s="492">
        <v>33970</v>
      </c>
      <c r="B174" s="492">
        <v>34424</v>
      </c>
      <c r="C174" s="42" t="s">
        <v>3</v>
      </c>
      <c r="D174" s="43">
        <v>0</v>
      </c>
      <c r="E174" s="44">
        <v>6674.69</v>
      </c>
      <c r="F174" s="44">
        <v>731.3</v>
      </c>
      <c r="G174" s="44">
        <v>123.95</v>
      </c>
      <c r="H174" s="44">
        <v>6459.63</v>
      </c>
      <c r="I174" s="44">
        <v>0</v>
      </c>
      <c r="J174" s="44">
        <v>1165.8</v>
      </c>
      <c r="K174" s="45">
        <v>13989.57</v>
      </c>
      <c r="L174" s="46">
        <v>15155.37</v>
      </c>
      <c r="M174" s="117"/>
      <c r="N174" s="119">
        <v>13989.57</v>
      </c>
      <c r="O174" s="119">
        <v>7529.94</v>
      </c>
      <c r="P174" s="119"/>
      <c r="Q174" s="119">
        <v>16510.759999999998</v>
      </c>
      <c r="R174" s="119">
        <v>15344.96</v>
      </c>
      <c r="S174" s="47"/>
    </row>
    <row r="175" spans="1:19" ht="9" customHeight="1" x14ac:dyDescent="0.2">
      <c r="A175" s="525"/>
      <c r="B175" s="525"/>
      <c r="C175" s="48" t="s">
        <v>4</v>
      </c>
      <c r="D175" s="49">
        <v>2</v>
      </c>
      <c r="E175" s="50">
        <v>12924002</v>
      </c>
      <c r="F175" s="50">
        <v>1415994</v>
      </c>
      <c r="G175" s="50">
        <v>240001</v>
      </c>
      <c r="H175" s="50">
        <v>12507588</v>
      </c>
      <c r="I175" s="50">
        <v>0</v>
      </c>
      <c r="J175" s="51">
        <v>2257304</v>
      </c>
      <c r="K175" s="50">
        <v>27087585</v>
      </c>
      <c r="L175" s="73">
        <v>29344888</v>
      </c>
      <c r="M175" s="118"/>
      <c r="N175" s="120">
        <v>27087585</v>
      </c>
      <c r="O175" s="120">
        <v>14579997</v>
      </c>
      <c r="P175" s="120">
        <v>0</v>
      </c>
      <c r="Q175" s="120">
        <v>31969289</v>
      </c>
      <c r="R175" s="120">
        <v>29711986</v>
      </c>
      <c r="S175" s="47"/>
    </row>
    <row r="176" spans="1:19" ht="12.75" customHeight="1" x14ac:dyDescent="0.2">
      <c r="A176" s="500">
        <v>33970</v>
      </c>
      <c r="B176" s="500">
        <v>34424</v>
      </c>
      <c r="C176" s="53" t="s">
        <v>3</v>
      </c>
      <c r="D176" s="54">
        <v>3</v>
      </c>
      <c r="E176" s="55">
        <v>7027.95</v>
      </c>
      <c r="F176" s="55">
        <v>768.49</v>
      </c>
      <c r="G176" s="55">
        <v>123.95</v>
      </c>
      <c r="H176" s="55">
        <v>6459.63</v>
      </c>
      <c r="I176" s="55">
        <v>0</v>
      </c>
      <c r="J176" s="55">
        <v>1198.3399999999999</v>
      </c>
      <c r="K176" s="56">
        <v>14380.02</v>
      </c>
      <c r="L176" s="46">
        <v>15578.36</v>
      </c>
      <c r="M176" s="117"/>
      <c r="N176" s="119">
        <v>14380.02</v>
      </c>
      <c r="O176" s="119">
        <v>7920.39</v>
      </c>
      <c r="P176" s="119"/>
      <c r="Q176" s="119">
        <v>17004.03</v>
      </c>
      <c r="R176" s="119">
        <v>15805.69</v>
      </c>
      <c r="S176" s="47"/>
    </row>
    <row r="177" spans="1:19" ht="9" customHeight="1" x14ac:dyDescent="0.2">
      <c r="A177" s="500"/>
      <c r="B177" s="500"/>
      <c r="C177" s="48" t="s">
        <v>4</v>
      </c>
      <c r="D177" s="49">
        <v>4</v>
      </c>
      <c r="E177" s="50">
        <v>13608009</v>
      </c>
      <c r="F177" s="50">
        <v>1488004</v>
      </c>
      <c r="G177" s="50">
        <v>240001</v>
      </c>
      <c r="H177" s="50">
        <v>12507588</v>
      </c>
      <c r="I177" s="50">
        <v>0</v>
      </c>
      <c r="J177" s="51">
        <v>2320310</v>
      </c>
      <c r="K177" s="50">
        <v>27843601</v>
      </c>
      <c r="L177" s="73">
        <v>30163911</v>
      </c>
      <c r="M177" s="118"/>
      <c r="N177" s="120">
        <v>27843601</v>
      </c>
      <c r="O177" s="120">
        <v>15336014</v>
      </c>
      <c r="P177" s="120">
        <v>0</v>
      </c>
      <c r="Q177" s="120">
        <v>32924393</v>
      </c>
      <c r="R177" s="120">
        <v>30604083</v>
      </c>
      <c r="S177" s="47"/>
    </row>
    <row r="178" spans="1:19" ht="12.75" customHeight="1" x14ac:dyDescent="0.2">
      <c r="A178" s="501"/>
      <c r="B178" s="501"/>
      <c r="C178" s="53" t="s">
        <v>3</v>
      </c>
      <c r="D178" s="54">
        <v>5</v>
      </c>
      <c r="E178" s="55">
        <v>7387.4</v>
      </c>
      <c r="F178" s="55">
        <v>811.87</v>
      </c>
      <c r="G178" s="55">
        <v>123.95</v>
      </c>
      <c r="H178" s="55">
        <v>6459.63</v>
      </c>
      <c r="I178" s="55">
        <v>0</v>
      </c>
      <c r="J178" s="55">
        <v>1231.9000000000001</v>
      </c>
      <c r="K178" s="56">
        <v>14782.85</v>
      </c>
      <c r="L178" s="46">
        <v>16014.75</v>
      </c>
      <c r="M178" s="117"/>
      <c r="N178" s="119">
        <v>14782.85</v>
      </c>
      <c r="O178" s="119">
        <v>8323.2199999999993</v>
      </c>
      <c r="P178" s="119"/>
      <c r="Q178" s="119">
        <v>17512.93</v>
      </c>
      <c r="R178" s="119">
        <v>16281.03</v>
      </c>
      <c r="S178" s="47"/>
    </row>
    <row r="179" spans="1:19" ht="9" customHeight="1" x14ac:dyDescent="0.2">
      <c r="A179" s="501"/>
      <c r="B179" s="501"/>
      <c r="C179" s="48" t="s">
        <v>4</v>
      </c>
      <c r="D179" s="49">
        <v>6</v>
      </c>
      <c r="E179" s="50">
        <v>14304001</v>
      </c>
      <c r="F179" s="50">
        <v>1572000</v>
      </c>
      <c r="G179" s="50">
        <v>240001</v>
      </c>
      <c r="H179" s="50">
        <v>12507588</v>
      </c>
      <c r="I179" s="50">
        <v>0</v>
      </c>
      <c r="J179" s="51">
        <v>2385291</v>
      </c>
      <c r="K179" s="50">
        <v>28623589</v>
      </c>
      <c r="L179" s="73">
        <v>31008880</v>
      </c>
      <c r="M179" s="118"/>
      <c r="N179" s="120">
        <v>28623589</v>
      </c>
      <c r="O179" s="120">
        <v>16116001</v>
      </c>
      <c r="P179" s="120">
        <v>0</v>
      </c>
      <c r="Q179" s="120">
        <v>33909761</v>
      </c>
      <c r="R179" s="120">
        <v>31524470</v>
      </c>
      <c r="S179" s="47"/>
    </row>
    <row r="180" spans="1:19" ht="12.75" customHeight="1" x14ac:dyDescent="0.2">
      <c r="A180" s="501"/>
      <c r="B180" s="501"/>
      <c r="C180" s="53" t="s">
        <v>3</v>
      </c>
      <c r="D180" s="54">
        <v>7</v>
      </c>
      <c r="E180" s="55">
        <v>7740.66</v>
      </c>
      <c r="F180" s="55">
        <v>849.06</v>
      </c>
      <c r="G180" s="55">
        <v>123.95</v>
      </c>
      <c r="H180" s="55">
        <v>6459.63</v>
      </c>
      <c r="I180" s="55">
        <v>0</v>
      </c>
      <c r="J180" s="55">
        <v>1264.44</v>
      </c>
      <c r="K180" s="56">
        <v>15173.3</v>
      </c>
      <c r="L180" s="46">
        <v>16437.740000000002</v>
      </c>
      <c r="M180" s="117"/>
      <c r="N180" s="119">
        <v>15173.3</v>
      </c>
      <c r="O180" s="119">
        <v>8713.67</v>
      </c>
      <c r="P180" s="119"/>
      <c r="Q180" s="119">
        <v>18006.2</v>
      </c>
      <c r="R180" s="119">
        <v>16741.759999999998</v>
      </c>
      <c r="S180" s="47"/>
    </row>
    <row r="181" spans="1:19" ht="9" customHeight="1" x14ac:dyDescent="0.2">
      <c r="A181" s="501"/>
      <c r="B181" s="501"/>
      <c r="C181" s="48" t="s">
        <v>4</v>
      </c>
      <c r="D181" s="49">
        <v>8</v>
      </c>
      <c r="E181" s="50">
        <v>14988008</v>
      </c>
      <c r="F181" s="50">
        <v>1644009</v>
      </c>
      <c r="G181" s="50">
        <v>240001</v>
      </c>
      <c r="H181" s="50">
        <v>12507588</v>
      </c>
      <c r="I181" s="50">
        <v>0</v>
      </c>
      <c r="J181" s="51">
        <v>2448297</v>
      </c>
      <c r="K181" s="50">
        <v>29379606</v>
      </c>
      <c r="L181" s="73">
        <v>31827903</v>
      </c>
      <c r="M181" s="118"/>
      <c r="N181" s="120">
        <v>29379606</v>
      </c>
      <c r="O181" s="120">
        <v>16872018</v>
      </c>
      <c r="P181" s="120">
        <v>0</v>
      </c>
      <c r="Q181" s="120">
        <v>34864865</v>
      </c>
      <c r="R181" s="120">
        <v>32416568</v>
      </c>
      <c r="S181" s="47"/>
    </row>
    <row r="182" spans="1:19" ht="12.75" customHeight="1" x14ac:dyDescent="0.2">
      <c r="A182" s="501"/>
      <c r="B182" s="501"/>
      <c r="C182" s="53" t="s">
        <v>3</v>
      </c>
      <c r="D182" s="54">
        <v>9</v>
      </c>
      <c r="E182" s="55">
        <v>8155.89</v>
      </c>
      <c r="F182" s="55">
        <v>892.44</v>
      </c>
      <c r="G182" s="55">
        <v>123.95</v>
      </c>
      <c r="H182" s="55">
        <v>6459.63</v>
      </c>
      <c r="I182" s="55">
        <v>0</v>
      </c>
      <c r="J182" s="55">
        <v>1302.6600000000001</v>
      </c>
      <c r="K182" s="56">
        <v>15631.91</v>
      </c>
      <c r="L182" s="46">
        <v>16934.57</v>
      </c>
      <c r="M182" s="117"/>
      <c r="N182" s="119">
        <v>15631.91</v>
      </c>
      <c r="O182" s="119">
        <v>9172.2800000000007</v>
      </c>
      <c r="P182" s="119"/>
      <c r="Q182" s="119">
        <v>18585.580000000002</v>
      </c>
      <c r="R182" s="119">
        <v>17282.919999999998</v>
      </c>
      <c r="S182" s="47"/>
    </row>
    <row r="183" spans="1:19" ht="9" customHeight="1" x14ac:dyDescent="0.2">
      <c r="A183" s="501"/>
      <c r="B183" s="501"/>
      <c r="C183" s="48" t="s">
        <v>4</v>
      </c>
      <c r="D183" s="49">
        <v>10</v>
      </c>
      <c r="E183" s="50">
        <v>15792005</v>
      </c>
      <c r="F183" s="50">
        <v>1728005</v>
      </c>
      <c r="G183" s="50">
        <v>240001</v>
      </c>
      <c r="H183" s="50">
        <v>12507588</v>
      </c>
      <c r="I183" s="50">
        <v>0</v>
      </c>
      <c r="J183" s="51">
        <v>2522301</v>
      </c>
      <c r="K183" s="50">
        <v>30267598</v>
      </c>
      <c r="L183" s="73">
        <v>32789900</v>
      </c>
      <c r="M183" s="118"/>
      <c r="N183" s="120">
        <v>30267598</v>
      </c>
      <c r="O183" s="120">
        <v>17760011</v>
      </c>
      <c r="P183" s="120">
        <v>0</v>
      </c>
      <c r="Q183" s="120">
        <v>35986701</v>
      </c>
      <c r="R183" s="120">
        <v>33464400</v>
      </c>
      <c r="S183" s="47"/>
    </row>
    <row r="184" spans="1:19" ht="12.75" customHeight="1" x14ac:dyDescent="0.2">
      <c r="A184" s="501"/>
      <c r="B184" s="501"/>
      <c r="C184" s="53" t="s">
        <v>3</v>
      </c>
      <c r="D184" s="54">
        <v>11</v>
      </c>
      <c r="E184" s="55">
        <v>8527.74</v>
      </c>
      <c r="F184" s="55">
        <v>935.82</v>
      </c>
      <c r="G184" s="55">
        <v>123.95</v>
      </c>
      <c r="H184" s="55">
        <v>6459.63</v>
      </c>
      <c r="I184" s="55">
        <v>0</v>
      </c>
      <c r="J184" s="55">
        <v>1337.26</v>
      </c>
      <c r="K184" s="56">
        <v>16047.14</v>
      </c>
      <c r="L184" s="46">
        <v>17384.400000000001</v>
      </c>
      <c r="M184" s="117"/>
      <c r="N184" s="119">
        <v>16047.14</v>
      </c>
      <c r="O184" s="119">
        <v>9587.51</v>
      </c>
      <c r="P184" s="119"/>
      <c r="Q184" s="119">
        <v>19110.150000000001</v>
      </c>
      <c r="R184" s="119">
        <v>17772.89</v>
      </c>
      <c r="S184" s="47"/>
    </row>
    <row r="185" spans="1:19" ht="9" customHeight="1" x14ac:dyDescent="0.2">
      <c r="A185" s="501"/>
      <c r="B185" s="501"/>
      <c r="C185" s="48" t="s">
        <v>4</v>
      </c>
      <c r="D185" s="49">
        <v>12</v>
      </c>
      <c r="E185" s="50">
        <v>16512007</v>
      </c>
      <c r="F185" s="50">
        <v>1812000</v>
      </c>
      <c r="G185" s="50">
        <v>240001</v>
      </c>
      <c r="H185" s="50">
        <v>12507588</v>
      </c>
      <c r="I185" s="50">
        <v>0</v>
      </c>
      <c r="J185" s="51">
        <v>2589296</v>
      </c>
      <c r="K185" s="50">
        <v>31071596</v>
      </c>
      <c r="L185" s="73">
        <v>33660892</v>
      </c>
      <c r="M185" s="118"/>
      <c r="N185" s="120">
        <v>31071596</v>
      </c>
      <c r="O185" s="120">
        <v>18564008</v>
      </c>
      <c r="P185" s="120">
        <v>0</v>
      </c>
      <c r="Q185" s="120">
        <v>37002410</v>
      </c>
      <c r="R185" s="120">
        <v>34413114</v>
      </c>
      <c r="S185" s="47"/>
    </row>
    <row r="186" spans="1:19" ht="12.75" customHeight="1" x14ac:dyDescent="0.2">
      <c r="A186" s="501"/>
      <c r="B186" s="501"/>
      <c r="C186" s="53" t="s">
        <v>3</v>
      </c>
      <c r="D186" s="54">
        <v>13</v>
      </c>
      <c r="E186" s="55">
        <v>8980.15</v>
      </c>
      <c r="F186" s="55">
        <v>985.4</v>
      </c>
      <c r="G186" s="55">
        <v>123.95</v>
      </c>
      <c r="H186" s="55">
        <v>6459.63</v>
      </c>
      <c r="I186" s="55">
        <v>0</v>
      </c>
      <c r="J186" s="55">
        <v>1379.09</v>
      </c>
      <c r="K186" s="56">
        <v>16549.13</v>
      </c>
      <c r="L186" s="46">
        <v>17928.22</v>
      </c>
      <c r="M186" s="117"/>
      <c r="N186" s="119">
        <v>16549.13</v>
      </c>
      <c r="O186" s="119">
        <v>10089.5</v>
      </c>
      <c r="P186" s="119"/>
      <c r="Q186" s="119">
        <v>19744.330000000002</v>
      </c>
      <c r="R186" s="119">
        <v>18365.240000000002</v>
      </c>
      <c r="S186" s="47"/>
    </row>
    <row r="187" spans="1:19" ht="9" customHeight="1" x14ac:dyDescent="0.2">
      <c r="A187" s="501"/>
      <c r="B187" s="501"/>
      <c r="C187" s="48" t="s">
        <v>4</v>
      </c>
      <c r="D187" s="49">
        <v>14</v>
      </c>
      <c r="E187" s="50">
        <v>17387995</v>
      </c>
      <c r="F187" s="50">
        <v>1908000</v>
      </c>
      <c r="G187" s="50">
        <v>240001</v>
      </c>
      <c r="H187" s="50">
        <v>12507588</v>
      </c>
      <c r="I187" s="50">
        <v>0</v>
      </c>
      <c r="J187" s="51">
        <v>2670291</v>
      </c>
      <c r="K187" s="50">
        <v>32043584</v>
      </c>
      <c r="L187" s="73">
        <v>34713875</v>
      </c>
      <c r="M187" s="118"/>
      <c r="N187" s="120">
        <v>32043584</v>
      </c>
      <c r="O187" s="120">
        <v>19535996</v>
      </c>
      <c r="P187" s="120">
        <v>0</v>
      </c>
      <c r="Q187" s="120">
        <v>38230354</v>
      </c>
      <c r="R187" s="120">
        <v>35560063</v>
      </c>
      <c r="S187" s="47"/>
    </row>
    <row r="188" spans="1:19" ht="12.75" customHeight="1" x14ac:dyDescent="0.2">
      <c r="A188" s="501"/>
      <c r="B188" s="501"/>
      <c r="C188" s="53" t="s">
        <v>3</v>
      </c>
      <c r="D188" s="54">
        <v>15</v>
      </c>
      <c r="E188" s="55">
        <v>9463.56</v>
      </c>
      <c r="F188" s="55">
        <v>1034.98</v>
      </c>
      <c r="G188" s="55">
        <v>123.95</v>
      </c>
      <c r="H188" s="55">
        <v>6459.63</v>
      </c>
      <c r="I188" s="55">
        <v>0</v>
      </c>
      <c r="J188" s="55">
        <v>1423.51</v>
      </c>
      <c r="K188" s="56">
        <v>17082.12</v>
      </c>
      <c r="L188" s="46">
        <v>18505.63</v>
      </c>
      <c r="M188" s="117"/>
      <c r="N188" s="119">
        <v>17082.12</v>
      </c>
      <c r="O188" s="119">
        <v>10622.49</v>
      </c>
      <c r="P188" s="119"/>
      <c r="Q188" s="119">
        <v>20417.68</v>
      </c>
      <c r="R188" s="119">
        <v>18994.169999999998</v>
      </c>
      <c r="S188" s="47"/>
    </row>
    <row r="189" spans="1:19" ht="9" customHeight="1" x14ac:dyDescent="0.2">
      <c r="A189" s="501"/>
      <c r="B189" s="501"/>
      <c r="C189" s="48" t="s">
        <v>4</v>
      </c>
      <c r="D189" s="49">
        <v>16</v>
      </c>
      <c r="E189" s="50">
        <v>18324007</v>
      </c>
      <c r="F189" s="50">
        <v>2004001</v>
      </c>
      <c r="G189" s="50">
        <v>240001</v>
      </c>
      <c r="H189" s="50">
        <v>12507588</v>
      </c>
      <c r="I189" s="50">
        <v>0</v>
      </c>
      <c r="J189" s="51">
        <v>2756300</v>
      </c>
      <c r="K189" s="50">
        <v>33075596</v>
      </c>
      <c r="L189" s="73">
        <v>35831896</v>
      </c>
      <c r="M189" s="118"/>
      <c r="N189" s="120">
        <v>33075596</v>
      </c>
      <c r="O189" s="120">
        <v>20568009</v>
      </c>
      <c r="P189" s="120">
        <v>0</v>
      </c>
      <c r="Q189" s="120">
        <v>39534141</v>
      </c>
      <c r="R189" s="120">
        <v>36777842</v>
      </c>
      <c r="S189" s="47"/>
    </row>
    <row r="190" spans="1:19" ht="12.75" customHeight="1" x14ac:dyDescent="0.2">
      <c r="A190" s="501"/>
      <c r="B190" s="501"/>
      <c r="C190" s="53" t="s">
        <v>3</v>
      </c>
      <c r="D190" s="54">
        <v>17</v>
      </c>
      <c r="E190" s="55">
        <v>9940.76</v>
      </c>
      <c r="F190" s="55">
        <v>1090.76</v>
      </c>
      <c r="G190" s="55">
        <v>123.95</v>
      </c>
      <c r="H190" s="55">
        <v>6459.63</v>
      </c>
      <c r="I190" s="55">
        <v>0</v>
      </c>
      <c r="J190" s="55">
        <v>1467.93</v>
      </c>
      <c r="K190" s="56">
        <v>17615.099999999999</v>
      </c>
      <c r="L190" s="46">
        <v>19083.03</v>
      </c>
      <c r="M190" s="117"/>
      <c r="N190" s="119">
        <v>17615.099999999999</v>
      </c>
      <c r="O190" s="119">
        <v>11155.47</v>
      </c>
      <c r="P190" s="119"/>
      <c r="Q190" s="119">
        <v>21091.01</v>
      </c>
      <c r="R190" s="119">
        <v>19623.080000000002</v>
      </c>
      <c r="S190" s="47"/>
    </row>
    <row r="191" spans="1:19" ht="9" customHeight="1" x14ac:dyDescent="0.2">
      <c r="A191" s="501"/>
      <c r="B191" s="501"/>
      <c r="C191" s="48" t="s">
        <v>4</v>
      </c>
      <c r="D191" s="49">
        <v>17</v>
      </c>
      <c r="E191" s="50">
        <v>19247995</v>
      </c>
      <c r="F191" s="50">
        <v>2112006</v>
      </c>
      <c r="G191" s="50">
        <v>240001</v>
      </c>
      <c r="H191" s="50">
        <v>12507588</v>
      </c>
      <c r="I191" s="50">
        <v>0</v>
      </c>
      <c r="J191" s="51">
        <v>2842309</v>
      </c>
      <c r="K191" s="50">
        <v>34107590</v>
      </c>
      <c r="L191" s="73">
        <v>36949898</v>
      </c>
      <c r="M191" s="118"/>
      <c r="N191" s="120">
        <v>34107590</v>
      </c>
      <c r="O191" s="120">
        <v>21600002</v>
      </c>
      <c r="P191" s="120">
        <v>0</v>
      </c>
      <c r="Q191" s="120">
        <v>40837890</v>
      </c>
      <c r="R191" s="120">
        <v>37995581</v>
      </c>
      <c r="S191" s="47"/>
    </row>
    <row r="192" spans="1:19" ht="12.75" customHeight="1" x14ac:dyDescent="0.2">
      <c r="A192" s="501"/>
      <c r="B192" s="501"/>
      <c r="C192" s="53" t="s">
        <v>3</v>
      </c>
      <c r="D192" s="54">
        <v>18</v>
      </c>
      <c r="E192" s="55">
        <v>10417.969999999999</v>
      </c>
      <c r="F192" s="55">
        <v>1146.53</v>
      </c>
      <c r="G192" s="55">
        <v>123.95</v>
      </c>
      <c r="H192" s="55">
        <v>6459.63</v>
      </c>
      <c r="I192" s="55">
        <v>0</v>
      </c>
      <c r="J192" s="55">
        <v>1512.34</v>
      </c>
      <c r="K192" s="56">
        <v>18148.080000000002</v>
      </c>
      <c r="L192" s="46">
        <v>19660.419999999998</v>
      </c>
      <c r="M192" s="117"/>
      <c r="N192" s="119">
        <v>18148.080000000002</v>
      </c>
      <c r="O192" s="119">
        <v>11688.45</v>
      </c>
      <c r="P192" s="119"/>
      <c r="Q192" s="119">
        <v>21764.34</v>
      </c>
      <c r="R192" s="119">
        <v>20252</v>
      </c>
      <c r="S192" s="47"/>
    </row>
    <row r="193" spans="1:19" ht="9" customHeight="1" x14ac:dyDescent="0.2">
      <c r="A193" s="501"/>
      <c r="B193" s="501"/>
      <c r="C193" s="48" t="s">
        <v>4</v>
      </c>
      <c r="D193" s="49">
        <v>19</v>
      </c>
      <c r="E193" s="50">
        <v>20172003</v>
      </c>
      <c r="F193" s="50">
        <v>2219992</v>
      </c>
      <c r="G193" s="50">
        <v>240001</v>
      </c>
      <c r="H193" s="50">
        <v>12507588</v>
      </c>
      <c r="I193" s="50">
        <v>0</v>
      </c>
      <c r="J193" s="51">
        <v>2928299</v>
      </c>
      <c r="K193" s="50">
        <v>35139583</v>
      </c>
      <c r="L193" s="73">
        <v>38067881</v>
      </c>
      <c r="M193" s="118"/>
      <c r="N193" s="120">
        <v>35139583</v>
      </c>
      <c r="O193" s="120">
        <v>22631995</v>
      </c>
      <c r="P193" s="120">
        <v>0</v>
      </c>
      <c r="Q193" s="120">
        <v>42141639</v>
      </c>
      <c r="R193" s="120">
        <v>39213340</v>
      </c>
      <c r="S193" s="47"/>
    </row>
    <row r="194" spans="1:19" ht="12.75" customHeight="1" x14ac:dyDescent="0.2">
      <c r="A194" s="501"/>
      <c r="B194" s="501"/>
      <c r="C194" s="53" t="s">
        <v>3</v>
      </c>
      <c r="D194" s="54">
        <v>20</v>
      </c>
      <c r="E194" s="55">
        <v>10734.04</v>
      </c>
      <c r="F194" s="55">
        <v>1177.52</v>
      </c>
      <c r="G194" s="55">
        <v>123.95</v>
      </c>
      <c r="H194" s="55">
        <v>6459.63</v>
      </c>
      <c r="I194" s="55">
        <v>0</v>
      </c>
      <c r="J194" s="55">
        <v>1541.26</v>
      </c>
      <c r="K194" s="56">
        <v>18495.14</v>
      </c>
      <c r="L194" s="46">
        <v>20036.400000000001</v>
      </c>
      <c r="M194" s="117"/>
      <c r="N194" s="119">
        <v>18495.14</v>
      </c>
      <c r="O194" s="119">
        <v>12035.51</v>
      </c>
      <c r="P194" s="119"/>
      <c r="Q194" s="119">
        <v>22202.79</v>
      </c>
      <c r="R194" s="119">
        <v>20661.53</v>
      </c>
      <c r="S194" s="47"/>
    </row>
    <row r="195" spans="1:19" ht="9" customHeight="1" x14ac:dyDescent="0.2">
      <c r="A195" s="501"/>
      <c r="B195" s="501"/>
      <c r="C195" s="48" t="s">
        <v>4</v>
      </c>
      <c r="D195" s="49">
        <v>21</v>
      </c>
      <c r="E195" s="50">
        <v>20784000</v>
      </c>
      <c r="F195" s="50">
        <v>2279997</v>
      </c>
      <c r="G195" s="50">
        <v>240001</v>
      </c>
      <c r="H195" s="50">
        <v>12507588</v>
      </c>
      <c r="I195" s="50">
        <v>0</v>
      </c>
      <c r="J195" s="51">
        <v>2984296</v>
      </c>
      <c r="K195" s="50">
        <v>35811585</v>
      </c>
      <c r="L195" s="73">
        <v>38795880</v>
      </c>
      <c r="M195" s="118"/>
      <c r="N195" s="120">
        <v>35811585</v>
      </c>
      <c r="O195" s="120">
        <v>23303997</v>
      </c>
      <c r="P195" s="120">
        <v>0</v>
      </c>
      <c r="Q195" s="120">
        <v>42990596</v>
      </c>
      <c r="R195" s="120">
        <v>40006301</v>
      </c>
      <c r="S195" s="47"/>
    </row>
    <row r="196" spans="1:19" ht="12.75" customHeight="1" x14ac:dyDescent="0.2">
      <c r="A196" s="501"/>
      <c r="B196" s="501"/>
      <c r="C196" s="53" t="s">
        <v>3</v>
      </c>
      <c r="D196" s="54">
        <v>22</v>
      </c>
      <c r="E196" s="55">
        <v>11037.72</v>
      </c>
      <c r="F196" s="55">
        <v>1214.71</v>
      </c>
      <c r="G196" s="55">
        <v>123.95</v>
      </c>
      <c r="H196" s="55">
        <v>6459.63</v>
      </c>
      <c r="I196" s="55">
        <v>0</v>
      </c>
      <c r="J196" s="55">
        <v>1569.67</v>
      </c>
      <c r="K196" s="56">
        <v>18836.009999999998</v>
      </c>
      <c r="L196" s="46">
        <v>20405.68</v>
      </c>
      <c r="M196" s="117"/>
      <c r="N196" s="119">
        <v>18836.009999999998</v>
      </c>
      <c r="O196" s="119">
        <v>12376.38</v>
      </c>
      <c r="P196" s="119"/>
      <c r="Q196" s="119">
        <v>22633.43</v>
      </c>
      <c r="R196" s="119">
        <v>21063.759999999998</v>
      </c>
      <c r="S196" s="47"/>
    </row>
    <row r="197" spans="1:19" ht="9" customHeight="1" x14ac:dyDescent="0.2">
      <c r="A197" s="501"/>
      <c r="B197" s="501"/>
      <c r="C197" s="48" t="s">
        <v>4</v>
      </c>
      <c r="D197" s="49">
        <v>23</v>
      </c>
      <c r="E197" s="50">
        <v>21372006</v>
      </c>
      <c r="F197" s="50">
        <v>2352007</v>
      </c>
      <c r="G197" s="50">
        <v>240001</v>
      </c>
      <c r="H197" s="50">
        <v>12507588</v>
      </c>
      <c r="I197" s="50">
        <v>0</v>
      </c>
      <c r="J197" s="51">
        <v>3039305</v>
      </c>
      <c r="K197" s="50">
        <v>36471601</v>
      </c>
      <c r="L197" s="73">
        <v>39510906</v>
      </c>
      <c r="M197" s="118"/>
      <c r="N197" s="120">
        <v>36471601</v>
      </c>
      <c r="O197" s="120">
        <v>23964013</v>
      </c>
      <c r="P197" s="120">
        <v>0</v>
      </c>
      <c r="Q197" s="120">
        <v>43824432</v>
      </c>
      <c r="R197" s="120">
        <v>40785127</v>
      </c>
      <c r="S197" s="47"/>
    </row>
    <row r="198" spans="1:19" ht="12.75" customHeight="1" x14ac:dyDescent="0.2">
      <c r="A198" s="501"/>
      <c r="B198" s="501"/>
      <c r="C198" s="53" t="s">
        <v>3</v>
      </c>
      <c r="D198" s="54">
        <v>24</v>
      </c>
      <c r="E198" s="55">
        <v>11347.59</v>
      </c>
      <c r="F198" s="55">
        <v>1245.69</v>
      </c>
      <c r="G198" s="55">
        <v>123.95</v>
      </c>
      <c r="H198" s="55">
        <v>6459.63</v>
      </c>
      <c r="I198" s="55">
        <v>0</v>
      </c>
      <c r="J198" s="55">
        <v>1598.07</v>
      </c>
      <c r="K198" s="56">
        <v>19176.86</v>
      </c>
      <c r="L198" s="46">
        <v>20774.93</v>
      </c>
      <c r="M198" s="117"/>
      <c r="N198" s="119">
        <v>19176.86</v>
      </c>
      <c r="O198" s="119">
        <v>12717.23</v>
      </c>
      <c r="P198" s="119"/>
      <c r="Q198" s="119">
        <v>23064.03</v>
      </c>
      <c r="R198" s="119">
        <v>21465.96</v>
      </c>
      <c r="S198" s="47"/>
    </row>
    <row r="199" spans="1:19" ht="9" customHeight="1" x14ac:dyDescent="0.2">
      <c r="A199" s="501"/>
      <c r="B199" s="501"/>
      <c r="C199" s="48" t="s">
        <v>4</v>
      </c>
      <c r="D199" s="49">
        <v>25</v>
      </c>
      <c r="E199" s="50">
        <v>21971998</v>
      </c>
      <c r="F199" s="50">
        <v>2411992</v>
      </c>
      <c r="G199" s="50">
        <v>240001</v>
      </c>
      <c r="H199" s="50">
        <v>12507588</v>
      </c>
      <c r="I199" s="50">
        <v>0</v>
      </c>
      <c r="J199" s="51">
        <v>3094295</v>
      </c>
      <c r="K199" s="50">
        <v>37131579</v>
      </c>
      <c r="L199" s="73">
        <v>40225874</v>
      </c>
      <c r="M199" s="118"/>
      <c r="N199" s="120">
        <v>37131579</v>
      </c>
      <c r="O199" s="120">
        <v>24623991</v>
      </c>
      <c r="P199" s="120">
        <v>0</v>
      </c>
      <c r="Q199" s="120">
        <v>44658189</v>
      </c>
      <c r="R199" s="120">
        <v>41563894</v>
      </c>
      <c r="S199" s="47"/>
    </row>
    <row r="200" spans="1:19" ht="12.75" customHeight="1" x14ac:dyDescent="0.2">
      <c r="A200" s="501"/>
      <c r="B200" s="501"/>
      <c r="C200" s="53" t="s">
        <v>3</v>
      </c>
      <c r="D200" s="54">
        <v>26</v>
      </c>
      <c r="E200" s="55">
        <v>11731.83</v>
      </c>
      <c r="F200" s="55">
        <v>1289.08</v>
      </c>
      <c r="G200" s="55">
        <v>123.95</v>
      </c>
      <c r="H200" s="55">
        <v>6459.63</v>
      </c>
      <c r="I200" s="55">
        <v>0</v>
      </c>
      <c r="J200" s="55">
        <v>1633.71</v>
      </c>
      <c r="K200" s="56">
        <v>19604.490000000002</v>
      </c>
      <c r="L200" s="46">
        <v>21238.2</v>
      </c>
      <c r="M200" s="117"/>
      <c r="N200" s="119">
        <v>19604.490000000002</v>
      </c>
      <c r="O200" s="119">
        <v>13144.86</v>
      </c>
      <c r="P200" s="119"/>
      <c r="Q200" s="119">
        <v>23604.27</v>
      </c>
      <c r="R200" s="119">
        <v>21970.560000000001</v>
      </c>
      <c r="S200" s="47"/>
    </row>
    <row r="201" spans="1:19" ht="9" customHeight="1" x14ac:dyDescent="0.2">
      <c r="A201" s="501"/>
      <c r="B201" s="501"/>
      <c r="C201" s="48" t="s">
        <v>4</v>
      </c>
      <c r="D201" s="49">
        <v>27</v>
      </c>
      <c r="E201" s="50">
        <v>22715990</v>
      </c>
      <c r="F201" s="50">
        <v>2496007</v>
      </c>
      <c r="G201" s="50">
        <v>240001</v>
      </c>
      <c r="H201" s="50">
        <v>12507588</v>
      </c>
      <c r="I201" s="50">
        <v>0</v>
      </c>
      <c r="J201" s="51">
        <v>3163304</v>
      </c>
      <c r="K201" s="50">
        <v>37959586</v>
      </c>
      <c r="L201" s="73">
        <v>41122890</v>
      </c>
      <c r="M201" s="118"/>
      <c r="N201" s="120">
        <v>37959586</v>
      </c>
      <c r="O201" s="120">
        <v>25451998</v>
      </c>
      <c r="P201" s="120">
        <v>0</v>
      </c>
      <c r="Q201" s="120">
        <v>45704240</v>
      </c>
      <c r="R201" s="120">
        <v>42540936</v>
      </c>
      <c r="S201" s="47"/>
    </row>
    <row r="202" spans="1:19" ht="12.75" customHeight="1" x14ac:dyDescent="0.2">
      <c r="A202" s="501"/>
      <c r="B202" s="501"/>
      <c r="C202" s="53" t="s">
        <v>3</v>
      </c>
      <c r="D202" s="54">
        <v>28</v>
      </c>
      <c r="E202" s="55">
        <v>11979.73</v>
      </c>
      <c r="F202" s="55">
        <v>1313.87</v>
      </c>
      <c r="G202" s="55">
        <v>123.95</v>
      </c>
      <c r="H202" s="55">
        <v>6459.63</v>
      </c>
      <c r="I202" s="55">
        <v>0</v>
      </c>
      <c r="J202" s="55">
        <v>1656.43</v>
      </c>
      <c r="K202" s="56">
        <v>19877.18</v>
      </c>
      <c r="L202" s="46">
        <v>21533.61</v>
      </c>
      <c r="M202" s="117"/>
      <c r="N202" s="119">
        <v>19877.18</v>
      </c>
      <c r="O202" s="119">
        <v>13417.55</v>
      </c>
      <c r="P202" s="119"/>
      <c r="Q202" s="119">
        <v>23948.77</v>
      </c>
      <c r="R202" s="119">
        <v>22292.34</v>
      </c>
      <c r="S202" s="47"/>
    </row>
    <row r="203" spans="1:19" ht="9" customHeight="1" x14ac:dyDescent="0.2">
      <c r="A203" s="501"/>
      <c r="B203" s="501"/>
      <c r="C203" s="48" t="s">
        <v>4</v>
      </c>
      <c r="D203" s="49">
        <v>29</v>
      </c>
      <c r="E203" s="50">
        <v>23195992</v>
      </c>
      <c r="F203" s="50">
        <v>2544007</v>
      </c>
      <c r="G203" s="50">
        <v>240001</v>
      </c>
      <c r="H203" s="50">
        <v>12507588</v>
      </c>
      <c r="I203" s="50">
        <v>0</v>
      </c>
      <c r="J203" s="51">
        <v>3207296</v>
      </c>
      <c r="K203" s="50">
        <v>38487587</v>
      </c>
      <c r="L203" s="73">
        <v>41694883</v>
      </c>
      <c r="M203" s="118"/>
      <c r="N203" s="120">
        <v>38487587</v>
      </c>
      <c r="O203" s="120">
        <v>25980000</v>
      </c>
      <c r="P203" s="120">
        <v>0</v>
      </c>
      <c r="Q203" s="120">
        <v>46371285</v>
      </c>
      <c r="R203" s="120">
        <v>43163989</v>
      </c>
      <c r="S203" s="47"/>
    </row>
    <row r="204" spans="1:19" ht="12.75" customHeight="1" x14ac:dyDescent="0.2">
      <c r="A204" s="501"/>
      <c r="B204" s="501"/>
      <c r="C204" s="53" t="s">
        <v>3</v>
      </c>
      <c r="D204" s="54">
        <v>30</v>
      </c>
      <c r="E204" s="55">
        <v>12295.81</v>
      </c>
      <c r="F204" s="55">
        <v>1351.05</v>
      </c>
      <c r="G204" s="55">
        <v>123.95</v>
      </c>
      <c r="H204" s="55">
        <v>6459.63</v>
      </c>
      <c r="I204" s="55">
        <v>0</v>
      </c>
      <c r="J204" s="55">
        <v>1685.87</v>
      </c>
      <c r="K204" s="56">
        <v>20230.439999999999</v>
      </c>
      <c r="L204" s="46">
        <v>21916.31</v>
      </c>
      <c r="M204" s="117"/>
      <c r="N204" s="119">
        <v>20230.439999999999</v>
      </c>
      <c r="O204" s="119">
        <v>13770.81</v>
      </c>
      <c r="P204" s="119"/>
      <c r="Q204" s="119">
        <v>24395.06</v>
      </c>
      <c r="R204" s="119">
        <v>22709.19</v>
      </c>
      <c r="S204" s="47"/>
    </row>
    <row r="205" spans="1:19" ht="9" customHeight="1" x14ac:dyDescent="0.2">
      <c r="A205" s="501"/>
      <c r="B205" s="501"/>
      <c r="C205" s="48" t="s">
        <v>4</v>
      </c>
      <c r="D205" s="49">
        <v>31</v>
      </c>
      <c r="E205" s="50">
        <v>23808008</v>
      </c>
      <c r="F205" s="50">
        <v>2615998</v>
      </c>
      <c r="G205" s="50">
        <v>240001</v>
      </c>
      <c r="H205" s="50">
        <v>12507588</v>
      </c>
      <c r="I205" s="50">
        <v>0</v>
      </c>
      <c r="J205" s="51">
        <v>3264300</v>
      </c>
      <c r="K205" s="50">
        <v>39171594</v>
      </c>
      <c r="L205" s="73">
        <v>42435894</v>
      </c>
      <c r="M205" s="118"/>
      <c r="N205" s="120">
        <v>39171594</v>
      </c>
      <c r="O205" s="120">
        <v>26664006</v>
      </c>
      <c r="P205" s="120">
        <v>0</v>
      </c>
      <c r="Q205" s="120">
        <v>47235423</v>
      </c>
      <c r="R205" s="120">
        <v>43971123</v>
      </c>
      <c r="S205" s="47"/>
    </row>
    <row r="206" spans="1:19" ht="12.75" customHeight="1" x14ac:dyDescent="0.2">
      <c r="A206" s="501"/>
      <c r="B206" s="501"/>
      <c r="C206" s="53" t="s">
        <v>3</v>
      </c>
      <c r="D206" s="54">
        <v>32</v>
      </c>
      <c r="E206" s="55">
        <v>12605.68</v>
      </c>
      <c r="F206" s="55">
        <v>1382.04</v>
      </c>
      <c r="G206" s="55">
        <v>123.95</v>
      </c>
      <c r="H206" s="55">
        <v>6459.63</v>
      </c>
      <c r="I206" s="55">
        <v>0</v>
      </c>
      <c r="J206" s="55">
        <v>1714.28</v>
      </c>
      <c r="K206" s="56">
        <v>20571.3</v>
      </c>
      <c r="L206" s="46">
        <v>22285.58</v>
      </c>
      <c r="M206" s="117"/>
      <c r="N206" s="119">
        <v>20571.3</v>
      </c>
      <c r="O206" s="119">
        <v>14111.67</v>
      </c>
      <c r="P206" s="119"/>
      <c r="Q206" s="119">
        <v>24825.68</v>
      </c>
      <c r="R206" s="119">
        <v>23111.4</v>
      </c>
      <c r="S206" s="47"/>
    </row>
    <row r="207" spans="1:19" ht="9" customHeight="1" x14ac:dyDescent="0.2">
      <c r="A207" s="501"/>
      <c r="B207" s="501"/>
      <c r="C207" s="48" t="s">
        <v>4</v>
      </c>
      <c r="D207" s="49">
        <v>33</v>
      </c>
      <c r="E207" s="50">
        <v>24408000</v>
      </c>
      <c r="F207" s="50">
        <v>2676003</v>
      </c>
      <c r="G207" s="50">
        <v>240001</v>
      </c>
      <c r="H207" s="50">
        <v>12507588</v>
      </c>
      <c r="I207" s="50">
        <v>0</v>
      </c>
      <c r="J207" s="51">
        <v>3319309</v>
      </c>
      <c r="K207" s="50">
        <v>39831591</v>
      </c>
      <c r="L207" s="73">
        <v>43150900</v>
      </c>
      <c r="M207" s="118"/>
      <c r="N207" s="120">
        <v>39831591</v>
      </c>
      <c r="O207" s="120">
        <v>27324003</v>
      </c>
      <c r="P207" s="120">
        <v>0</v>
      </c>
      <c r="Q207" s="120">
        <v>48069219</v>
      </c>
      <c r="R207" s="120">
        <v>44749910</v>
      </c>
      <c r="S207" s="47"/>
    </row>
    <row r="208" spans="1:19" ht="12.75" customHeight="1" x14ac:dyDescent="0.2">
      <c r="A208" s="501"/>
      <c r="B208" s="501"/>
      <c r="C208" s="53" t="s">
        <v>3</v>
      </c>
      <c r="D208" s="54">
        <v>34</v>
      </c>
      <c r="E208" s="55">
        <v>12909.36</v>
      </c>
      <c r="F208" s="55">
        <v>1419.22</v>
      </c>
      <c r="G208" s="55">
        <v>123.95</v>
      </c>
      <c r="H208" s="55">
        <v>6459.63</v>
      </c>
      <c r="I208" s="55">
        <v>0</v>
      </c>
      <c r="J208" s="55">
        <v>1742.68</v>
      </c>
      <c r="K208" s="56">
        <v>20912.16</v>
      </c>
      <c r="L208" s="46">
        <v>22654.84</v>
      </c>
      <c r="M208" s="117"/>
      <c r="N208" s="119">
        <v>20912.16</v>
      </c>
      <c r="O208" s="119">
        <v>14452.53</v>
      </c>
      <c r="P208" s="119"/>
      <c r="Q208" s="119">
        <v>25256.3</v>
      </c>
      <c r="R208" s="119">
        <v>23513.62</v>
      </c>
      <c r="S208" s="47"/>
    </row>
    <row r="209" spans="1:19" ht="9" customHeight="1" x14ac:dyDescent="0.2">
      <c r="A209" s="501"/>
      <c r="B209" s="501"/>
      <c r="C209" s="48" t="s">
        <v>4</v>
      </c>
      <c r="D209" s="49">
        <v>35</v>
      </c>
      <c r="E209" s="50">
        <v>24996006</v>
      </c>
      <c r="F209" s="50">
        <v>2747993</v>
      </c>
      <c r="G209" s="50">
        <v>240001</v>
      </c>
      <c r="H209" s="50">
        <v>12507588</v>
      </c>
      <c r="I209" s="50">
        <v>0</v>
      </c>
      <c r="J209" s="51">
        <v>3374299</v>
      </c>
      <c r="K209" s="50">
        <v>40491588</v>
      </c>
      <c r="L209" s="73">
        <v>43865887</v>
      </c>
      <c r="M209" s="118"/>
      <c r="N209" s="120">
        <v>40491588</v>
      </c>
      <c r="O209" s="120">
        <v>27984000</v>
      </c>
      <c r="P209" s="120">
        <v>0</v>
      </c>
      <c r="Q209" s="120">
        <v>48903016</v>
      </c>
      <c r="R209" s="120">
        <v>45528717</v>
      </c>
      <c r="S209" s="47"/>
    </row>
    <row r="210" spans="1:19" ht="12.75" customHeight="1" x14ac:dyDescent="0.2">
      <c r="A210" s="501"/>
      <c r="B210" s="501"/>
      <c r="C210" s="53" t="s">
        <v>3</v>
      </c>
      <c r="D210" s="54">
        <v>36</v>
      </c>
      <c r="E210" s="55">
        <v>13225.43</v>
      </c>
      <c r="F210" s="55">
        <v>1450.21</v>
      </c>
      <c r="G210" s="55">
        <v>123.95</v>
      </c>
      <c r="H210" s="55">
        <v>6459.63</v>
      </c>
      <c r="I210" s="55">
        <v>0</v>
      </c>
      <c r="J210" s="55">
        <v>1771.6</v>
      </c>
      <c r="K210" s="56">
        <v>21259.22</v>
      </c>
      <c r="L210" s="46">
        <v>23030.82</v>
      </c>
      <c r="M210" s="117"/>
      <c r="N210" s="119">
        <v>21259.22</v>
      </c>
      <c r="O210" s="119">
        <v>14799.59</v>
      </c>
      <c r="P210" s="119"/>
      <c r="Q210" s="119">
        <v>25694.75</v>
      </c>
      <c r="R210" s="119">
        <v>23923.15</v>
      </c>
      <c r="S210" s="47"/>
    </row>
    <row r="211" spans="1:19" ht="9" customHeight="1" x14ac:dyDescent="0.2">
      <c r="A211" s="501"/>
      <c r="B211" s="501"/>
      <c r="C211" s="48" t="s">
        <v>4</v>
      </c>
      <c r="D211" s="49">
        <v>37</v>
      </c>
      <c r="E211" s="50">
        <v>25608003</v>
      </c>
      <c r="F211" s="50">
        <v>2807998</v>
      </c>
      <c r="G211" s="50">
        <v>240001</v>
      </c>
      <c r="H211" s="50">
        <v>12507588</v>
      </c>
      <c r="I211" s="50">
        <v>0</v>
      </c>
      <c r="J211" s="51">
        <v>3430296</v>
      </c>
      <c r="K211" s="50">
        <v>41163590</v>
      </c>
      <c r="L211" s="73">
        <v>44593886</v>
      </c>
      <c r="M211" s="118"/>
      <c r="N211" s="120">
        <v>41163590</v>
      </c>
      <c r="O211" s="120">
        <v>28656002</v>
      </c>
      <c r="P211" s="120">
        <v>0</v>
      </c>
      <c r="Q211" s="120">
        <v>49751974</v>
      </c>
      <c r="R211" s="120">
        <v>46321678</v>
      </c>
      <c r="S211" s="47"/>
    </row>
    <row r="212" spans="1:19" ht="12.75" customHeight="1" x14ac:dyDescent="0.2">
      <c r="A212" s="501"/>
      <c r="B212" s="501"/>
      <c r="C212" s="53" t="s">
        <v>3</v>
      </c>
      <c r="D212" s="54">
        <v>38</v>
      </c>
      <c r="E212" s="55">
        <v>13535.3</v>
      </c>
      <c r="F212" s="55">
        <v>1487.4</v>
      </c>
      <c r="G212" s="55">
        <v>123.95</v>
      </c>
      <c r="H212" s="55">
        <v>6459.63</v>
      </c>
      <c r="I212" s="55">
        <v>0</v>
      </c>
      <c r="J212" s="55">
        <v>1800.52</v>
      </c>
      <c r="K212" s="56">
        <v>21606.28</v>
      </c>
      <c r="L212" s="46">
        <v>23406.799999999999</v>
      </c>
      <c r="M212" s="117"/>
      <c r="N212" s="119">
        <v>21606.28</v>
      </c>
      <c r="O212" s="119">
        <v>15146.65</v>
      </c>
      <c r="P212" s="119"/>
      <c r="Q212" s="119">
        <v>26133.200000000001</v>
      </c>
      <c r="R212" s="119">
        <v>24332.68</v>
      </c>
      <c r="S212" s="47"/>
    </row>
    <row r="213" spans="1:19" ht="9" customHeight="1" x14ac:dyDescent="0.2">
      <c r="A213" s="501"/>
      <c r="B213" s="501"/>
      <c r="C213" s="48" t="s">
        <v>4</v>
      </c>
      <c r="D213" s="49">
        <v>39</v>
      </c>
      <c r="E213" s="50">
        <v>26207995</v>
      </c>
      <c r="F213" s="50">
        <v>2880008</v>
      </c>
      <c r="G213" s="50">
        <v>240001</v>
      </c>
      <c r="H213" s="50">
        <v>12507588</v>
      </c>
      <c r="I213" s="50">
        <v>0</v>
      </c>
      <c r="J213" s="51">
        <v>3486293</v>
      </c>
      <c r="K213" s="50">
        <v>41835592</v>
      </c>
      <c r="L213" s="73">
        <v>45321885</v>
      </c>
      <c r="M213" s="118"/>
      <c r="N213" s="120">
        <v>41835592</v>
      </c>
      <c r="O213" s="120">
        <v>29328004</v>
      </c>
      <c r="P213" s="120">
        <v>0</v>
      </c>
      <c r="Q213" s="120">
        <v>50600931</v>
      </c>
      <c r="R213" s="120">
        <v>47114638</v>
      </c>
      <c r="S213" s="47"/>
    </row>
    <row r="214" spans="1:19" ht="12.75" customHeight="1" x14ac:dyDescent="0.2">
      <c r="A214" s="501"/>
      <c r="B214" s="501"/>
      <c r="C214" s="53" t="s">
        <v>3</v>
      </c>
      <c r="D214" s="54">
        <v>40</v>
      </c>
      <c r="E214" s="55">
        <v>13851.37</v>
      </c>
      <c r="F214" s="55">
        <v>1518.38</v>
      </c>
      <c r="G214" s="55">
        <v>123.95</v>
      </c>
      <c r="H214" s="55">
        <v>6459.63</v>
      </c>
      <c r="I214" s="55">
        <v>0</v>
      </c>
      <c r="J214" s="55">
        <v>1829.44</v>
      </c>
      <c r="K214" s="56">
        <v>21953.33</v>
      </c>
      <c r="L214" s="46">
        <v>23782.77</v>
      </c>
      <c r="M214" s="117"/>
      <c r="N214" s="119">
        <v>21953.33</v>
      </c>
      <c r="O214" s="119">
        <v>15493.7</v>
      </c>
      <c r="P214" s="119"/>
      <c r="Q214" s="119">
        <v>26571.64</v>
      </c>
      <c r="R214" s="119">
        <v>24742.2</v>
      </c>
      <c r="S214" s="47"/>
    </row>
    <row r="215" spans="1:19" ht="9" customHeight="1" x14ac:dyDescent="0.2">
      <c r="A215" s="502"/>
      <c r="B215" s="502"/>
      <c r="C215" s="58"/>
      <c r="D215" s="59"/>
      <c r="E215" s="61">
        <v>26819992</v>
      </c>
      <c r="F215" s="61">
        <v>2939994</v>
      </c>
      <c r="G215" s="61">
        <v>240001</v>
      </c>
      <c r="H215" s="61">
        <v>12507588</v>
      </c>
      <c r="I215" s="61">
        <v>0</v>
      </c>
      <c r="J215" s="60">
        <v>3542290</v>
      </c>
      <c r="K215" s="61">
        <v>42507574</v>
      </c>
      <c r="L215" s="73">
        <v>46049864</v>
      </c>
      <c r="M215" s="118"/>
      <c r="N215" s="120">
        <v>42507574</v>
      </c>
      <c r="O215" s="120">
        <v>29999986</v>
      </c>
      <c r="P215" s="120">
        <v>0</v>
      </c>
      <c r="Q215" s="120">
        <v>51449869</v>
      </c>
      <c r="R215" s="120">
        <v>47907580</v>
      </c>
      <c r="S215" s="47"/>
    </row>
    <row r="216" spans="1:19" ht="12.75" customHeight="1" x14ac:dyDescent="0.2">
      <c r="A216" s="492">
        <v>34425</v>
      </c>
      <c r="B216" s="492">
        <v>34515</v>
      </c>
      <c r="C216" s="42" t="s">
        <v>3</v>
      </c>
      <c r="D216" s="43">
        <v>0</v>
      </c>
      <c r="E216" s="44">
        <v>6674.69</v>
      </c>
      <c r="F216" s="44">
        <v>731.3</v>
      </c>
      <c r="G216" s="44">
        <v>123.95</v>
      </c>
      <c r="H216" s="44">
        <v>6459.63</v>
      </c>
      <c r="I216" s="44">
        <v>137.91</v>
      </c>
      <c r="J216" s="44">
        <v>1165.8</v>
      </c>
      <c r="K216" s="45">
        <v>14127.48</v>
      </c>
      <c r="L216" s="46">
        <v>15293.28</v>
      </c>
      <c r="M216" s="117"/>
      <c r="N216" s="119">
        <v>14127.48</v>
      </c>
      <c r="O216" s="119">
        <v>7667.85</v>
      </c>
      <c r="P216" s="119"/>
      <c r="Q216" s="119">
        <v>16673.490000000002</v>
      </c>
      <c r="R216" s="119">
        <v>15507.69</v>
      </c>
      <c r="S216" s="47"/>
    </row>
    <row r="217" spans="1:19" ht="9" customHeight="1" x14ac:dyDescent="0.2">
      <c r="A217" s="525"/>
      <c r="B217" s="525"/>
      <c r="C217" s="48" t="s">
        <v>4</v>
      </c>
      <c r="D217" s="49">
        <v>2</v>
      </c>
      <c r="E217" s="50">
        <v>12924002</v>
      </c>
      <c r="F217" s="50">
        <v>1415994</v>
      </c>
      <c r="G217" s="50">
        <v>240001</v>
      </c>
      <c r="H217" s="50">
        <v>12507588</v>
      </c>
      <c r="I217" s="50">
        <v>267031</v>
      </c>
      <c r="J217" s="51">
        <v>2257304</v>
      </c>
      <c r="K217" s="50">
        <v>27354616</v>
      </c>
      <c r="L217" s="73">
        <v>29611919</v>
      </c>
      <c r="M217" s="118"/>
      <c r="N217" s="120">
        <v>27354616</v>
      </c>
      <c r="O217" s="120">
        <v>14847028</v>
      </c>
      <c r="P217" s="120">
        <v>0</v>
      </c>
      <c r="Q217" s="120">
        <v>32284378</v>
      </c>
      <c r="R217" s="120">
        <v>30027075</v>
      </c>
      <c r="S217" s="47"/>
    </row>
    <row r="218" spans="1:19" ht="12.75" customHeight="1" x14ac:dyDescent="0.2">
      <c r="A218" s="500">
        <v>34425</v>
      </c>
      <c r="B218" s="500">
        <v>34515</v>
      </c>
      <c r="C218" s="53" t="s">
        <v>3</v>
      </c>
      <c r="D218" s="54">
        <v>3</v>
      </c>
      <c r="E218" s="55">
        <v>7027.95</v>
      </c>
      <c r="F218" s="55">
        <v>768.49</v>
      </c>
      <c r="G218" s="55">
        <v>123.95</v>
      </c>
      <c r="H218" s="55">
        <v>6459.63</v>
      </c>
      <c r="I218" s="55">
        <v>137.91</v>
      </c>
      <c r="J218" s="55">
        <v>1198.3399999999999</v>
      </c>
      <c r="K218" s="56">
        <v>14517.93</v>
      </c>
      <c r="L218" s="46">
        <v>15716.27</v>
      </c>
      <c r="M218" s="117"/>
      <c r="N218" s="119">
        <v>14517.93</v>
      </c>
      <c r="O218" s="119">
        <v>8058.3</v>
      </c>
      <c r="P218" s="119"/>
      <c r="Q218" s="119">
        <v>17166.759999999998</v>
      </c>
      <c r="R218" s="119">
        <v>15968.42</v>
      </c>
      <c r="S218" s="47"/>
    </row>
    <row r="219" spans="1:19" ht="9" customHeight="1" x14ac:dyDescent="0.2">
      <c r="A219" s="500"/>
      <c r="B219" s="500"/>
      <c r="C219" s="48" t="s">
        <v>4</v>
      </c>
      <c r="D219" s="49">
        <v>4</v>
      </c>
      <c r="E219" s="50">
        <v>13608009</v>
      </c>
      <c r="F219" s="50">
        <v>1488004</v>
      </c>
      <c r="G219" s="50">
        <v>240001</v>
      </c>
      <c r="H219" s="50">
        <v>12507588</v>
      </c>
      <c r="I219" s="50">
        <v>267031</v>
      </c>
      <c r="J219" s="51">
        <v>2320310</v>
      </c>
      <c r="K219" s="50">
        <v>28110632</v>
      </c>
      <c r="L219" s="73">
        <v>30430942</v>
      </c>
      <c r="M219" s="118"/>
      <c r="N219" s="120">
        <v>28110632</v>
      </c>
      <c r="O219" s="120">
        <v>15603045</v>
      </c>
      <c r="P219" s="120">
        <v>0</v>
      </c>
      <c r="Q219" s="120">
        <v>33239482</v>
      </c>
      <c r="R219" s="120">
        <v>30919173</v>
      </c>
      <c r="S219" s="47"/>
    </row>
    <row r="220" spans="1:19" ht="12.75" customHeight="1" x14ac:dyDescent="0.2">
      <c r="A220" s="501"/>
      <c r="B220" s="501"/>
      <c r="C220" s="53" t="s">
        <v>3</v>
      </c>
      <c r="D220" s="54">
        <v>5</v>
      </c>
      <c r="E220" s="55">
        <v>7387.4</v>
      </c>
      <c r="F220" s="55">
        <v>811.87</v>
      </c>
      <c r="G220" s="55">
        <v>123.95</v>
      </c>
      <c r="H220" s="55">
        <v>6459.63</v>
      </c>
      <c r="I220" s="55">
        <v>137.91</v>
      </c>
      <c r="J220" s="55">
        <v>1231.9000000000001</v>
      </c>
      <c r="K220" s="56">
        <v>14920.76</v>
      </c>
      <c r="L220" s="46">
        <v>16152.66</v>
      </c>
      <c r="M220" s="117"/>
      <c r="N220" s="119">
        <v>14920.76</v>
      </c>
      <c r="O220" s="119">
        <v>8461.1299999999992</v>
      </c>
      <c r="P220" s="119"/>
      <c r="Q220" s="119">
        <v>17675.66</v>
      </c>
      <c r="R220" s="119">
        <v>16443.759999999998</v>
      </c>
      <c r="S220" s="47"/>
    </row>
    <row r="221" spans="1:19" ht="9" customHeight="1" x14ac:dyDescent="0.2">
      <c r="A221" s="501"/>
      <c r="B221" s="501"/>
      <c r="C221" s="48" t="s">
        <v>4</v>
      </c>
      <c r="D221" s="49">
        <v>6</v>
      </c>
      <c r="E221" s="50">
        <v>14304001</v>
      </c>
      <c r="F221" s="50">
        <v>1572000</v>
      </c>
      <c r="G221" s="50">
        <v>240001</v>
      </c>
      <c r="H221" s="50">
        <v>12507588</v>
      </c>
      <c r="I221" s="50">
        <v>267031</v>
      </c>
      <c r="J221" s="51">
        <v>2385291</v>
      </c>
      <c r="K221" s="50">
        <v>28890620</v>
      </c>
      <c r="L221" s="73">
        <v>31275911</v>
      </c>
      <c r="M221" s="118"/>
      <c r="N221" s="120">
        <v>28890620</v>
      </c>
      <c r="O221" s="120">
        <v>16383032</v>
      </c>
      <c r="P221" s="120">
        <v>0</v>
      </c>
      <c r="Q221" s="120">
        <v>34224850</v>
      </c>
      <c r="R221" s="120">
        <v>31839559</v>
      </c>
      <c r="S221" s="47"/>
    </row>
    <row r="222" spans="1:19" ht="12.75" customHeight="1" x14ac:dyDescent="0.2">
      <c r="A222" s="501"/>
      <c r="B222" s="501"/>
      <c r="C222" s="53" t="s">
        <v>3</v>
      </c>
      <c r="D222" s="54">
        <v>7</v>
      </c>
      <c r="E222" s="55">
        <v>7740.66</v>
      </c>
      <c r="F222" s="55">
        <v>849.06</v>
      </c>
      <c r="G222" s="55">
        <v>123.95</v>
      </c>
      <c r="H222" s="55">
        <v>6459.63</v>
      </c>
      <c r="I222" s="55">
        <v>137.91</v>
      </c>
      <c r="J222" s="55">
        <v>1264.44</v>
      </c>
      <c r="K222" s="56">
        <v>15311.21</v>
      </c>
      <c r="L222" s="46">
        <v>16575.650000000001</v>
      </c>
      <c r="M222" s="117"/>
      <c r="N222" s="119">
        <v>15311.21</v>
      </c>
      <c r="O222" s="119">
        <v>8851.58</v>
      </c>
      <c r="P222" s="119"/>
      <c r="Q222" s="119">
        <v>18168.93</v>
      </c>
      <c r="R222" s="119">
        <v>16904.490000000002</v>
      </c>
      <c r="S222" s="47"/>
    </row>
    <row r="223" spans="1:19" ht="9" customHeight="1" x14ac:dyDescent="0.2">
      <c r="A223" s="501"/>
      <c r="B223" s="501"/>
      <c r="C223" s="48" t="s">
        <v>4</v>
      </c>
      <c r="D223" s="49">
        <v>8</v>
      </c>
      <c r="E223" s="50">
        <v>14988008</v>
      </c>
      <c r="F223" s="50">
        <v>1644009</v>
      </c>
      <c r="G223" s="50">
        <v>240001</v>
      </c>
      <c r="H223" s="50">
        <v>12507588</v>
      </c>
      <c r="I223" s="50">
        <v>267031</v>
      </c>
      <c r="J223" s="51">
        <v>2448297</v>
      </c>
      <c r="K223" s="50">
        <v>29646637</v>
      </c>
      <c r="L223" s="73">
        <v>32094934</v>
      </c>
      <c r="M223" s="118"/>
      <c r="N223" s="120">
        <v>29646637</v>
      </c>
      <c r="O223" s="120">
        <v>17139049</v>
      </c>
      <c r="P223" s="120">
        <v>0</v>
      </c>
      <c r="Q223" s="120">
        <v>35179954</v>
      </c>
      <c r="R223" s="120">
        <v>32731657</v>
      </c>
      <c r="S223" s="47"/>
    </row>
    <row r="224" spans="1:19" ht="12.75" customHeight="1" x14ac:dyDescent="0.2">
      <c r="A224" s="501"/>
      <c r="B224" s="501"/>
      <c r="C224" s="53" t="s">
        <v>3</v>
      </c>
      <c r="D224" s="54">
        <v>9</v>
      </c>
      <c r="E224" s="55">
        <v>8155.89</v>
      </c>
      <c r="F224" s="55">
        <v>892.44</v>
      </c>
      <c r="G224" s="55">
        <v>123.95</v>
      </c>
      <c r="H224" s="55">
        <v>6459.63</v>
      </c>
      <c r="I224" s="55">
        <v>137.91</v>
      </c>
      <c r="J224" s="55">
        <v>1302.6600000000001</v>
      </c>
      <c r="K224" s="56">
        <v>15769.82</v>
      </c>
      <c r="L224" s="46">
        <v>17072.48</v>
      </c>
      <c r="M224" s="117"/>
      <c r="N224" s="119">
        <v>15769.82</v>
      </c>
      <c r="O224" s="119">
        <v>9310.19</v>
      </c>
      <c r="P224" s="119"/>
      <c r="Q224" s="119">
        <v>18748.310000000001</v>
      </c>
      <c r="R224" s="119">
        <v>17445.650000000001</v>
      </c>
      <c r="S224" s="47"/>
    </row>
    <row r="225" spans="1:19" ht="9" customHeight="1" x14ac:dyDescent="0.2">
      <c r="A225" s="501"/>
      <c r="B225" s="501"/>
      <c r="C225" s="48" t="s">
        <v>4</v>
      </c>
      <c r="D225" s="49">
        <v>10</v>
      </c>
      <c r="E225" s="50">
        <v>15792005</v>
      </c>
      <c r="F225" s="50">
        <v>1728005</v>
      </c>
      <c r="G225" s="50">
        <v>240001</v>
      </c>
      <c r="H225" s="50">
        <v>12507588</v>
      </c>
      <c r="I225" s="50">
        <v>267031</v>
      </c>
      <c r="J225" s="51">
        <v>2522301</v>
      </c>
      <c r="K225" s="50">
        <v>30534629</v>
      </c>
      <c r="L225" s="73">
        <v>33056931</v>
      </c>
      <c r="M225" s="118"/>
      <c r="N225" s="120">
        <v>30534629</v>
      </c>
      <c r="O225" s="120">
        <v>18027042</v>
      </c>
      <c r="P225" s="120">
        <v>0</v>
      </c>
      <c r="Q225" s="120">
        <v>36301790</v>
      </c>
      <c r="R225" s="120">
        <v>33779489</v>
      </c>
      <c r="S225" s="47"/>
    </row>
    <row r="226" spans="1:19" ht="12.75" customHeight="1" x14ac:dyDescent="0.2">
      <c r="A226" s="501"/>
      <c r="B226" s="501"/>
      <c r="C226" s="53" t="s">
        <v>3</v>
      </c>
      <c r="D226" s="54">
        <v>11</v>
      </c>
      <c r="E226" s="55">
        <v>8527.74</v>
      </c>
      <c r="F226" s="55">
        <v>935.82</v>
      </c>
      <c r="G226" s="55">
        <v>123.95</v>
      </c>
      <c r="H226" s="55">
        <v>6459.63</v>
      </c>
      <c r="I226" s="55">
        <v>137.91</v>
      </c>
      <c r="J226" s="55">
        <v>1337.26</v>
      </c>
      <c r="K226" s="56">
        <v>16185.05</v>
      </c>
      <c r="L226" s="46">
        <v>17522.310000000001</v>
      </c>
      <c r="M226" s="117"/>
      <c r="N226" s="119">
        <v>16185.05</v>
      </c>
      <c r="O226" s="119">
        <v>9725.42</v>
      </c>
      <c r="P226" s="119"/>
      <c r="Q226" s="119">
        <v>19272.89</v>
      </c>
      <c r="R226" s="119">
        <v>17935.63</v>
      </c>
      <c r="S226" s="47"/>
    </row>
    <row r="227" spans="1:19" ht="9" customHeight="1" x14ac:dyDescent="0.2">
      <c r="A227" s="501"/>
      <c r="B227" s="501"/>
      <c r="C227" s="48" t="s">
        <v>4</v>
      </c>
      <c r="D227" s="49">
        <v>12</v>
      </c>
      <c r="E227" s="50">
        <v>16512007</v>
      </c>
      <c r="F227" s="50">
        <v>1812000</v>
      </c>
      <c r="G227" s="50">
        <v>240001</v>
      </c>
      <c r="H227" s="50">
        <v>12507588</v>
      </c>
      <c r="I227" s="50">
        <v>267031</v>
      </c>
      <c r="J227" s="51">
        <v>2589296</v>
      </c>
      <c r="K227" s="50">
        <v>31338627</v>
      </c>
      <c r="L227" s="73">
        <v>33927923</v>
      </c>
      <c r="M227" s="118"/>
      <c r="N227" s="120">
        <v>31338627</v>
      </c>
      <c r="O227" s="120">
        <v>18831039</v>
      </c>
      <c r="P227" s="120">
        <v>0</v>
      </c>
      <c r="Q227" s="120">
        <v>37317519</v>
      </c>
      <c r="R227" s="120">
        <v>34728222</v>
      </c>
      <c r="S227" s="47"/>
    </row>
    <row r="228" spans="1:19" ht="12.75" customHeight="1" x14ac:dyDescent="0.2">
      <c r="A228" s="501"/>
      <c r="B228" s="501"/>
      <c r="C228" s="53" t="s">
        <v>3</v>
      </c>
      <c r="D228" s="54">
        <v>13</v>
      </c>
      <c r="E228" s="55">
        <v>8980.15</v>
      </c>
      <c r="F228" s="55">
        <v>985.4</v>
      </c>
      <c r="G228" s="55">
        <v>123.95</v>
      </c>
      <c r="H228" s="55">
        <v>6459.63</v>
      </c>
      <c r="I228" s="55">
        <v>137.91</v>
      </c>
      <c r="J228" s="55">
        <v>1379.09</v>
      </c>
      <c r="K228" s="56">
        <v>16687.04</v>
      </c>
      <c r="L228" s="46">
        <v>18066.13</v>
      </c>
      <c r="M228" s="117"/>
      <c r="N228" s="119">
        <v>16687.04</v>
      </c>
      <c r="O228" s="119">
        <v>10227.41</v>
      </c>
      <c r="P228" s="119"/>
      <c r="Q228" s="119">
        <v>19907.060000000001</v>
      </c>
      <c r="R228" s="119">
        <v>18527.97</v>
      </c>
      <c r="S228" s="47"/>
    </row>
    <row r="229" spans="1:19" ht="9" customHeight="1" x14ac:dyDescent="0.2">
      <c r="A229" s="501"/>
      <c r="B229" s="501"/>
      <c r="C229" s="48" t="s">
        <v>4</v>
      </c>
      <c r="D229" s="49">
        <v>14</v>
      </c>
      <c r="E229" s="50">
        <v>17387995</v>
      </c>
      <c r="F229" s="50">
        <v>1908000</v>
      </c>
      <c r="G229" s="50">
        <v>240001</v>
      </c>
      <c r="H229" s="50">
        <v>12507588</v>
      </c>
      <c r="I229" s="50">
        <v>267031</v>
      </c>
      <c r="J229" s="51">
        <v>2670291</v>
      </c>
      <c r="K229" s="50">
        <v>32310615</v>
      </c>
      <c r="L229" s="73">
        <v>34980906</v>
      </c>
      <c r="M229" s="118"/>
      <c r="N229" s="120">
        <v>32310615</v>
      </c>
      <c r="O229" s="120">
        <v>19803027</v>
      </c>
      <c r="P229" s="120">
        <v>0</v>
      </c>
      <c r="Q229" s="120">
        <v>38545443</v>
      </c>
      <c r="R229" s="120">
        <v>35875152</v>
      </c>
      <c r="S229" s="47"/>
    </row>
    <row r="230" spans="1:19" ht="12.75" customHeight="1" x14ac:dyDescent="0.2">
      <c r="A230" s="501"/>
      <c r="B230" s="501"/>
      <c r="C230" s="53" t="s">
        <v>3</v>
      </c>
      <c r="D230" s="54">
        <v>15</v>
      </c>
      <c r="E230" s="55">
        <v>9463.56</v>
      </c>
      <c r="F230" s="55">
        <v>1034.98</v>
      </c>
      <c r="G230" s="55">
        <v>123.95</v>
      </c>
      <c r="H230" s="55">
        <v>6459.63</v>
      </c>
      <c r="I230" s="55">
        <v>137.91</v>
      </c>
      <c r="J230" s="55">
        <v>1423.51</v>
      </c>
      <c r="K230" s="56">
        <v>17220.03</v>
      </c>
      <c r="L230" s="46">
        <v>18643.54</v>
      </c>
      <c r="M230" s="117"/>
      <c r="N230" s="119">
        <v>17220.03</v>
      </c>
      <c r="O230" s="119">
        <v>10760.4</v>
      </c>
      <c r="P230" s="119"/>
      <c r="Q230" s="119">
        <v>20580.41</v>
      </c>
      <c r="R230" s="119">
        <v>19156.900000000001</v>
      </c>
      <c r="S230" s="47"/>
    </row>
    <row r="231" spans="1:19" ht="9" customHeight="1" x14ac:dyDescent="0.2">
      <c r="A231" s="501"/>
      <c r="B231" s="501"/>
      <c r="C231" s="48" t="s">
        <v>4</v>
      </c>
      <c r="D231" s="49">
        <v>16</v>
      </c>
      <c r="E231" s="50">
        <v>18324007</v>
      </c>
      <c r="F231" s="50">
        <v>2004001</v>
      </c>
      <c r="G231" s="50">
        <v>240001</v>
      </c>
      <c r="H231" s="50">
        <v>12507588</v>
      </c>
      <c r="I231" s="50">
        <v>267031</v>
      </c>
      <c r="J231" s="51">
        <v>2756300</v>
      </c>
      <c r="K231" s="50">
        <v>33342627</v>
      </c>
      <c r="L231" s="73">
        <v>36098927</v>
      </c>
      <c r="M231" s="118"/>
      <c r="N231" s="120">
        <v>33342627</v>
      </c>
      <c r="O231" s="120">
        <v>20835040</v>
      </c>
      <c r="P231" s="120">
        <v>0</v>
      </c>
      <c r="Q231" s="120">
        <v>39849230</v>
      </c>
      <c r="R231" s="120">
        <v>37092931</v>
      </c>
      <c r="S231" s="47"/>
    </row>
    <row r="232" spans="1:19" ht="12.75" customHeight="1" x14ac:dyDescent="0.2">
      <c r="A232" s="501"/>
      <c r="B232" s="501"/>
      <c r="C232" s="53" t="s">
        <v>3</v>
      </c>
      <c r="D232" s="54">
        <v>17</v>
      </c>
      <c r="E232" s="55">
        <v>9940.76</v>
      </c>
      <c r="F232" s="55">
        <v>1090.76</v>
      </c>
      <c r="G232" s="55">
        <v>123.95</v>
      </c>
      <c r="H232" s="55">
        <v>6459.63</v>
      </c>
      <c r="I232" s="55">
        <v>137.91</v>
      </c>
      <c r="J232" s="55">
        <v>1467.93</v>
      </c>
      <c r="K232" s="56">
        <v>17753.009999999998</v>
      </c>
      <c r="L232" s="46">
        <v>19220.939999999999</v>
      </c>
      <c r="M232" s="117"/>
      <c r="N232" s="119">
        <v>17753.009999999998</v>
      </c>
      <c r="O232" s="119">
        <v>11293.38</v>
      </c>
      <c r="P232" s="119"/>
      <c r="Q232" s="119">
        <v>21253.75</v>
      </c>
      <c r="R232" s="119">
        <v>19785.82</v>
      </c>
      <c r="S232" s="47"/>
    </row>
    <row r="233" spans="1:19" ht="9" customHeight="1" x14ac:dyDescent="0.2">
      <c r="A233" s="501"/>
      <c r="B233" s="501"/>
      <c r="C233" s="48" t="s">
        <v>4</v>
      </c>
      <c r="D233" s="49">
        <v>17</v>
      </c>
      <c r="E233" s="50">
        <v>19247995</v>
      </c>
      <c r="F233" s="50">
        <v>2112006</v>
      </c>
      <c r="G233" s="50">
        <v>240001</v>
      </c>
      <c r="H233" s="50">
        <v>12507588</v>
      </c>
      <c r="I233" s="50">
        <v>267031</v>
      </c>
      <c r="J233" s="51">
        <v>2842309</v>
      </c>
      <c r="K233" s="50">
        <v>34374621</v>
      </c>
      <c r="L233" s="73">
        <v>37216929</v>
      </c>
      <c r="M233" s="118"/>
      <c r="N233" s="120">
        <v>34374621</v>
      </c>
      <c r="O233" s="120">
        <v>21867033</v>
      </c>
      <c r="P233" s="120">
        <v>0</v>
      </c>
      <c r="Q233" s="120">
        <v>41152999</v>
      </c>
      <c r="R233" s="120">
        <v>38310690</v>
      </c>
      <c r="S233" s="47"/>
    </row>
    <row r="234" spans="1:19" ht="12.75" customHeight="1" x14ac:dyDescent="0.2">
      <c r="A234" s="501"/>
      <c r="B234" s="501"/>
      <c r="C234" s="53" t="s">
        <v>3</v>
      </c>
      <c r="D234" s="54">
        <v>18</v>
      </c>
      <c r="E234" s="55">
        <v>10417.969999999999</v>
      </c>
      <c r="F234" s="55">
        <v>1146.53</v>
      </c>
      <c r="G234" s="55">
        <v>123.95</v>
      </c>
      <c r="H234" s="55">
        <v>6459.63</v>
      </c>
      <c r="I234" s="55">
        <v>137.91</v>
      </c>
      <c r="J234" s="55">
        <v>1512.34</v>
      </c>
      <c r="K234" s="56">
        <v>18285.990000000002</v>
      </c>
      <c r="L234" s="46">
        <v>19798.330000000002</v>
      </c>
      <c r="M234" s="117"/>
      <c r="N234" s="119">
        <v>18285.990000000002</v>
      </c>
      <c r="O234" s="119">
        <v>11826.36</v>
      </c>
      <c r="P234" s="119"/>
      <c r="Q234" s="119">
        <v>21927.07</v>
      </c>
      <c r="R234" s="119">
        <v>20414.73</v>
      </c>
      <c r="S234" s="47"/>
    </row>
    <row r="235" spans="1:19" ht="9" customHeight="1" x14ac:dyDescent="0.2">
      <c r="A235" s="501"/>
      <c r="B235" s="501"/>
      <c r="C235" s="48" t="s">
        <v>4</v>
      </c>
      <c r="D235" s="49">
        <v>19</v>
      </c>
      <c r="E235" s="50">
        <v>20172003</v>
      </c>
      <c r="F235" s="50">
        <v>2219992</v>
      </c>
      <c r="G235" s="50">
        <v>240001</v>
      </c>
      <c r="H235" s="50">
        <v>12507588</v>
      </c>
      <c r="I235" s="50">
        <v>267031</v>
      </c>
      <c r="J235" s="51">
        <v>2928299</v>
      </c>
      <c r="K235" s="50">
        <v>35406614</v>
      </c>
      <c r="L235" s="73">
        <v>38334912</v>
      </c>
      <c r="M235" s="118"/>
      <c r="N235" s="120">
        <v>35406614</v>
      </c>
      <c r="O235" s="120">
        <v>22899026</v>
      </c>
      <c r="P235" s="120">
        <v>0</v>
      </c>
      <c r="Q235" s="120">
        <v>42456728</v>
      </c>
      <c r="R235" s="120">
        <v>39528429</v>
      </c>
      <c r="S235" s="47"/>
    </row>
    <row r="236" spans="1:19" ht="12.75" customHeight="1" x14ac:dyDescent="0.2">
      <c r="A236" s="501"/>
      <c r="B236" s="501"/>
      <c r="C236" s="53" t="s">
        <v>3</v>
      </c>
      <c r="D236" s="54">
        <v>20</v>
      </c>
      <c r="E236" s="55">
        <v>10734.04</v>
      </c>
      <c r="F236" s="55">
        <v>1177.52</v>
      </c>
      <c r="G236" s="55">
        <v>123.95</v>
      </c>
      <c r="H236" s="55">
        <v>6459.63</v>
      </c>
      <c r="I236" s="55">
        <v>137.91</v>
      </c>
      <c r="J236" s="55">
        <v>1541.26</v>
      </c>
      <c r="K236" s="56">
        <v>18633.05</v>
      </c>
      <c r="L236" s="46">
        <v>20174.310000000001</v>
      </c>
      <c r="M236" s="117"/>
      <c r="N236" s="119">
        <v>18633.05</v>
      </c>
      <c r="O236" s="119">
        <v>12173.42</v>
      </c>
      <c r="P236" s="119"/>
      <c r="Q236" s="119">
        <v>22365.53</v>
      </c>
      <c r="R236" s="119">
        <v>20824.27</v>
      </c>
      <c r="S236" s="47"/>
    </row>
    <row r="237" spans="1:19" ht="9" customHeight="1" x14ac:dyDescent="0.2">
      <c r="A237" s="501"/>
      <c r="B237" s="501"/>
      <c r="C237" s="48" t="s">
        <v>4</v>
      </c>
      <c r="D237" s="49">
        <v>21</v>
      </c>
      <c r="E237" s="50">
        <v>20784000</v>
      </c>
      <c r="F237" s="50">
        <v>2279997</v>
      </c>
      <c r="G237" s="50">
        <v>240001</v>
      </c>
      <c r="H237" s="50">
        <v>12507588</v>
      </c>
      <c r="I237" s="50">
        <v>267031</v>
      </c>
      <c r="J237" s="51">
        <v>2984296</v>
      </c>
      <c r="K237" s="50">
        <v>36078616</v>
      </c>
      <c r="L237" s="73">
        <v>39062911</v>
      </c>
      <c r="M237" s="118"/>
      <c r="N237" s="120">
        <v>36078616</v>
      </c>
      <c r="O237" s="120">
        <v>23571028</v>
      </c>
      <c r="P237" s="120">
        <v>0</v>
      </c>
      <c r="Q237" s="120">
        <v>43305705</v>
      </c>
      <c r="R237" s="120">
        <v>40321409</v>
      </c>
      <c r="S237" s="47"/>
    </row>
    <row r="238" spans="1:19" ht="12.75" customHeight="1" x14ac:dyDescent="0.2">
      <c r="A238" s="501"/>
      <c r="B238" s="501"/>
      <c r="C238" s="53" t="s">
        <v>3</v>
      </c>
      <c r="D238" s="54">
        <v>22</v>
      </c>
      <c r="E238" s="55">
        <v>11037.72</v>
      </c>
      <c r="F238" s="55">
        <v>1214.71</v>
      </c>
      <c r="G238" s="55">
        <v>123.95</v>
      </c>
      <c r="H238" s="55">
        <v>6459.63</v>
      </c>
      <c r="I238" s="55">
        <v>137.91</v>
      </c>
      <c r="J238" s="55">
        <v>1569.67</v>
      </c>
      <c r="K238" s="56">
        <v>18973.919999999998</v>
      </c>
      <c r="L238" s="46">
        <v>20543.59</v>
      </c>
      <c r="M238" s="117"/>
      <c r="N238" s="119">
        <v>18973.919999999998</v>
      </c>
      <c r="O238" s="119">
        <v>12514.29</v>
      </c>
      <c r="P238" s="119"/>
      <c r="Q238" s="119">
        <v>22796.16</v>
      </c>
      <c r="R238" s="119">
        <v>21226.49</v>
      </c>
      <c r="S238" s="47"/>
    </row>
    <row r="239" spans="1:19" ht="9" customHeight="1" x14ac:dyDescent="0.2">
      <c r="A239" s="501"/>
      <c r="B239" s="501"/>
      <c r="C239" s="48" t="s">
        <v>4</v>
      </c>
      <c r="D239" s="49">
        <v>23</v>
      </c>
      <c r="E239" s="50">
        <v>21372006</v>
      </c>
      <c r="F239" s="50">
        <v>2352007</v>
      </c>
      <c r="G239" s="50">
        <v>240001</v>
      </c>
      <c r="H239" s="50">
        <v>12507588</v>
      </c>
      <c r="I239" s="50">
        <v>267031</v>
      </c>
      <c r="J239" s="51">
        <v>3039305</v>
      </c>
      <c r="K239" s="50">
        <v>36738632</v>
      </c>
      <c r="L239" s="73">
        <v>39777937</v>
      </c>
      <c r="M239" s="118"/>
      <c r="N239" s="120">
        <v>36738632</v>
      </c>
      <c r="O239" s="120">
        <v>24231044</v>
      </c>
      <c r="P239" s="120">
        <v>0</v>
      </c>
      <c r="Q239" s="120">
        <v>44139521</v>
      </c>
      <c r="R239" s="120">
        <v>41100216</v>
      </c>
      <c r="S239" s="47"/>
    </row>
    <row r="240" spans="1:19" ht="12.75" customHeight="1" x14ac:dyDescent="0.2">
      <c r="A240" s="501"/>
      <c r="B240" s="501"/>
      <c r="C240" s="53" t="s">
        <v>3</v>
      </c>
      <c r="D240" s="54">
        <v>24</v>
      </c>
      <c r="E240" s="55">
        <v>11347.59</v>
      </c>
      <c r="F240" s="55">
        <v>1245.69</v>
      </c>
      <c r="G240" s="55">
        <v>123.95</v>
      </c>
      <c r="H240" s="55">
        <v>6459.63</v>
      </c>
      <c r="I240" s="55">
        <v>137.91</v>
      </c>
      <c r="J240" s="55">
        <v>1598.07</v>
      </c>
      <c r="K240" s="56">
        <v>19314.77</v>
      </c>
      <c r="L240" s="46">
        <v>20912.84</v>
      </c>
      <c r="M240" s="117"/>
      <c r="N240" s="119">
        <v>19314.77</v>
      </c>
      <c r="O240" s="119">
        <v>12855.14</v>
      </c>
      <c r="P240" s="119"/>
      <c r="Q240" s="119">
        <v>23226.77</v>
      </c>
      <c r="R240" s="119">
        <v>21628.7</v>
      </c>
      <c r="S240" s="47"/>
    </row>
    <row r="241" spans="1:19" ht="9" customHeight="1" x14ac:dyDescent="0.2">
      <c r="A241" s="501"/>
      <c r="B241" s="501"/>
      <c r="C241" s="48" t="s">
        <v>4</v>
      </c>
      <c r="D241" s="49">
        <v>25</v>
      </c>
      <c r="E241" s="50">
        <v>21971998</v>
      </c>
      <c r="F241" s="50">
        <v>2411992</v>
      </c>
      <c r="G241" s="50">
        <v>240001</v>
      </c>
      <c r="H241" s="50">
        <v>12507588</v>
      </c>
      <c r="I241" s="50">
        <v>267031</v>
      </c>
      <c r="J241" s="51">
        <v>3094295</v>
      </c>
      <c r="K241" s="50">
        <v>37398610</v>
      </c>
      <c r="L241" s="73">
        <v>40492905</v>
      </c>
      <c r="M241" s="118"/>
      <c r="N241" s="120">
        <v>37398610</v>
      </c>
      <c r="O241" s="120">
        <v>24891022</v>
      </c>
      <c r="P241" s="120">
        <v>0</v>
      </c>
      <c r="Q241" s="120">
        <v>44973298</v>
      </c>
      <c r="R241" s="120">
        <v>41879003</v>
      </c>
      <c r="S241" s="47"/>
    </row>
    <row r="242" spans="1:19" ht="12.75" customHeight="1" x14ac:dyDescent="0.2">
      <c r="A242" s="501"/>
      <c r="B242" s="501"/>
      <c r="C242" s="53" t="s">
        <v>3</v>
      </c>
      <c r="D242" s="54">
        <v>26</v>
      </c>
      <c r="E242" s="55">
        <v>11731.83</v>
      </c>
      <c r="F242" s="55">
        <v>1289.08</v>
      </c>
      <c r="G242" s="55">
        <v>123.95</v>
      </c>
      <c r="H242" s="55">
        <v>6459.63</v>
      </c>
      <c r="I242" s="55">
        <v>137.91</v>
      </c>
      <c r="J242" s="55">
        <v>1633.71</v>
      </c>
      <c r="K242" s="56">
        <v>19742.400000000001</v>
      </c>
      <c r="L242" s="46">
        <v>21376.11</v>
      </c>
      <c r="M242" s="117"/>
      <c r="N242" s="119">
        <v>19742.400000000001</v>
      </c>
      <c r="O242" s="119">
        <v>13282.77</v>
      </c>
      <c r="P242" s="119"/>
      <c r="Q242" s="119">
        <v>23767.01</v>
      </c>
      <c r="R242" s="119">
        <v>22133.3</v>
      </c>
      <c r="S242" s="47"/>
    </row>
    <row r="243" spans="1:19" ht="9" customHeight="1" x14ac:dyDescent="0.2">
      <c r="A243" s="501"/>
      <c r="B243" s="501"/>
      <c r="C243" s="48" t="s">
        <v>4</v>
      </c>
      <c r="D243" s="49">
        <v>27</v>
      </c>
      <c r="E243" s="50">
        <v>22715990</v>
      </c>
      <c r="F243" s="50">
        <v>2496007</v>
      </c>
      <c r="G243" s="50">
        <v>240001</v>
      </c>
      <c r="H243" s="50">
        <v>12507588</v>
      </c>
      <c r="I243" s="50">
        <v>267031</v>
      </c>
      <c r="J243" s="51">
        <v>3163304</v>
      </c>
      <c r="K243" s="50">
        <v>38226617</v>
      </c>
      <c r="L243" s="73">
        <v>41389921</v>
      </c>
      <c r="M243" s="118"/>
      <c r="N243" s="120">
        <v>38226617</v>
      </c>
      <c r="O243" s="120">
        <v>25719029</v>
      </c>
      <c r="P243" s="120">
        <v>0</v>
      </c>
      <c r="Q243" s="120">
        <v>46019348</v>
      </c>
      <c r="R243" s="120">
        <v>42856045</v>
      </c>
      <c r="S243" s="47"/>
    </row>
    <row r="244" spans="1:19" ht="12.75" customHeight="1" x14ac:dyDescent="0.2">
      <c r="A244" s="501"/>
      <c r="B244" s="501"/>
      <c r="C244" s="53" t="s">
        <v>3</v>
      </c>
      <c r="D244" s="54">
        <v>28</v>
      </c>
      <c r="E244" s="55">
        <v>11979.73</v>
      </c>
      <c r="F244" s="55">
        <v>1313.87</v>
      </c>
      <c r="G244" s="55">
        <v>123.95</v>
      </c>
      <c r="H244" s="55">
        <v>6459.63</v>
      </c>
      <c r="I244" s="55">
        <v>137.91</v>
      </c>
      <c r="J244" s="55">
        <v>1656.43</v>
      </c>
      <c r="K244" s="56">
        <v>20015.09</v>
      </c>
      <c r="L244" s="46">
        <v>21671.52</v>
      </c>
      <c r="M244" s="117"/>
      <c r="N244" s="119">
        <v>20015.09</v>
      </c>
      <c r="O244" s="119">
        <v>13555.46</v>
      </c>
      <c r="P244" s="119"/>
      <c r="Q244" s="119">
        <v>24111.5</v>
      </c>
      <c r="R244" s="119">
        <v>22455.07</v>
      </c>
      <c r="S244" s="47"/>
    </row>
    <row r="245" spans="1:19" ht="9" customHeight="1" x14ac:dyDescent="0.2">
      <c r="A245" s="501"/>
      <c r="B245" s="501"/>
      <c r="C245" s="48" t="s">
        <v>4</v>
      </c>
      <c r="D245" s="49">
        <v>29</v>
      </c>
      <c r="E245" s="50">
        <v>23195992</v>
      </c>
      <c r="F245" s="50">
        <v>2544007</v>
      </c>
      <c r="G245" s="50">
        <v>240001</v>
      </c>
      <c r="H245" s="50">
        <v>12507588</v>
      </c>
      <c r="I245" s="50">
        <v>267031</v>
      </c>
      <c r="J245" s="51">
        <v>3207296</v>
      </c>
      <c r="K245" s="50">
        <v>38754618</v>
      </c>
      <c r="L245" s="73">
        <v>41961914</v>
      </c>
      <c r="M245" s="118"/>
      <c r="N245" s="120">
        <v>38754618</v>
      </c>
      <c r="O245" s="120">
        <v>26247031</v>
      </c>
      <c r="P245" s="120">
        <v>0</v>
      </c>
      <c r="Q245" s="120">
        <v>46686374</v>
      </c>
      <c r="R245" s="120">
        <v>43479078</v>
      </c>
      <c r="S245" s="47"/>
    </row>
    <row r="246" spans="1:19" ht="12.75" customHeight="1" x14ac:dyDescent="0.2">
      <c r="A246" s="501"/>
      <c r="B246" s="501"/>
      <c r="C246" s="53" t="s">
        <v>3</v>
      </c>
      <c r="D246" s="54">
        <v>30</v>
      </c>
      <c r="E246" s="55">
        <v>12295.81</v>
      </c>
      <c r="F246" s="55">
        <v>1351.05</v>
      </c>
      <c r="G246" s="55">
        <v>123.95</v>
      </c>
      <c r="H246" s="55">
        <v>6459.63</v>
      </c>
      <c r="I246" s="55">
        <v>137.91</v>
      </c>
      <c r="J246" s="55">
        <v>1685.87</v>
      </c>
      <c r="K246" s="56">
        <v>20368.349999999999</v>
      </c>
      <c r="L246" s="46">
        <v>22054.22</v>
      </c>
      <c r="M246" s="117"/>
      <c r="N246" s="119">
        <v>20368.349999999999</v>
      </c>
      <c r="O246" s="119">
        <v>13908.72</v>
      </c>
      <c r="P246" s="119"/>
      <c r="Q246" s="119">
        <v>24557.79</v>
      </c>
      <c r="R246" s="119">
        <v>22871.919999999998</v>
      </c>
      <c r="S246" s="47"/>
    </row>
    <row r="247" spans="1:19" ht="9" customHeight="1" x14ac:dyDescent="0.2">
      <c r="A247" s="501"/>
      <c r="B247" s="501"/>
      <c r="C247" s="48" t="s">
        <v>4</v>
      </c>
      <c r="D247" s="49">
        <v>31</v>
      </c>
      <c r="E247" s="50">
        <v>23808008</v>
      </c>
      <c r="F247" s="50">
        <v>2615998</v>
      </c>
      <c r="G247" s="50">
        <v>240001</v>
      </c>
      <c r="H247" s="50">
        <v>12507588</v>
      </c>
      <c r="I247" s="50">
        <v>267031</v>
      </c>
      <c r="J247" s="51">
        <v>3264300</v>
      </c>
      <c r="K247" s="50">
        <v>39438625</v>
      </c>
      <c r="L247" s="73">
        <v>42702925</v>
      </c>
      <c r="M247" s="118"/>
      <c r="N247" s="120">
        <v>39438625</v>
      </c>
      <c r="O247" s="120">
        <v>26931037</v>
      </c>
      <c r="P247" s="120">
        <v>0</v>
      </c>
      <c r="Q247" s="120">
        <v>47550512</v>
      </c>
      <c r="R247" s="120">
        <v>44286213</v>
      </c>
      <c r="S247" s="47"/>
    </row>
    <row r="248" spans="1:19" ht="12.75" customHeight="1" x14ac:dyDescent="0.2">
      <c r="A248" s="501"/>
      <c r="B248" s="501"/>
      <c r="C248" s="53" t="s">
        <v>3</v>
      </c>
      <c r="D248" s="54">
        <v>32</v>
      </c>
      <c r="E248" s="55">
        <v>12605.68</v>
      </c>
      <c r="F248" s="55">
        <v>1382.04</v>
      </c>
      <c r="G248" s="55">
        <v>123.95</v>
      </c>
      <c r="H248" s="55">
        <v>6459.63</v>
      </c>
      <c r="I248" s="55">
        <v>137.91</v>
      </c>
      <c r="J248" s="55">
        <v>1714.28</v>
      </c>
      <c r="K248" s="56">
        <v>20709.21</v>
      </c>
      <c r="L248" s="46">
        <v>22423.49</v>
      </c>
      <c r="M248" s="117"/>
      <c r="N248" s="119">
        <v>20709.21</v>
      </c>
      <c r="O248" s="119">
        <v>14249.58</v>
      </c>
      <c r="P248" s="119"/>
      <c r="Q248" s="119">
        <v>24988.41</v>
      </c>
      <c r="R248" s="119">
        <v>23274.13</v>
      </c>
      <c r="S248" s="47"/>
    </row>
    <row r="249" spans="1:19" ht="9" customHeight="1" x14ac:dyDescent="0.2">
      <c r="A249" s="501"/>
      <c r="B249" s="501"/>
      <c r="C249" s="48" t="s">
        <v>4</v>
      </c>
      <c r="D249" s="49">
        <v>33</v>
      </c>
      <c r="E249" s="50">
        <v>24408000</v>
      </c>
      <c r="F249" s="50">
        <v>2676003</v>
      </c>
      <c r="G249" s="50">
        <v>240001</v>
      </c>
      <c r="H249" s="50">
        <v>12507588</v>
      </c>
      <c r="I249" s="50">
        <v>267031</v>
      </c>
      <c r="J249" s="51">
        <v>3319309</v>
      </c>
      <c r="K249" s="50">
        <v>40098622</v>
      </c>
      <c r="L249" s="73">
        <v>43417931</v>
      </c>
      <c r="M249" s="118"/>
      <c r="N249" s="120">
        <v>40098622</v>
      </c>
      <c r="O249" s="120">
        <v>27591034</v>
      </c>
      <c r="P249" s="120">
        <v>0</v>
      </c>
      <c r="Q249" s="120">
        <v>48384309</v>
      </c>
      <c r="R249" s="120">
        <v>45065000</v>
      </c>
      <c r="S249" s="47"/>
    </row>
    <row r="250" spans="1:19" ht="12.75" customHeight="1" x14ac:dyDescent="0.2">
      <c r="A250" s="501"/>
      <c r="B250" s="501"/>
      <c r="C250" s="53" t="s">
        <v>3</v>
      </c>
      <c r="D250" s="54">
        <v>34</v>
      </c>
      <c r="E250" s="55">
        <v>12909.36</v>
      </c>
      <c r="F250" s="55">
        <v>1419.22</v>
      </c>
      <c r="G250" s="55">
        <v>123.95</v>
      </c>
      <c r="H250" s="55">
        <v>6459.63</v>
      </c>
      <c r="I250" s="55">
        <v>137.91</v>
      </c>
      <c r="J250" s="55">
        <v>1742.68</v>
      </c>
      <c r="K250" s="56">
        <v>21050.07</v>
      </c>
      <c r="L250" s="46">
        <v>22792.75</v>
      </c>
      <c r="M250" s="117"/>
      <c r="N250" s="119">
        <v>21050.07</v>
      </c>
      <c r="O250" s="119">
        <v>14590.44</v>
      </c>
      <c r="P250" s="119"/>
      <c r="Q250" s="119">
        <v>25419.03</v>
      </c>
      <c r="R250" s="119">
        <v>23676.35</v>
      </c>
      <c r="S250" s="47"/>
    </row>
    <row r="251" spans="1:19" ht="9" customHeight="1" x14ac:dyDescent="0.2">
      <c r="A251" s="501"/>
      <c r="B251" s="501"/>
      <c r="C251" s="48" t="s">
        <v>4</v>
      </c>
      <c r="D251" s="49">
        <v>35</v>
      </c>
      <c r="E251" s="50">
        <v>24996006</v>
      </c>
      <c r="F251" s="50">
        <v>2747993</v>
      </c>
      <c r="G251" s="50">
        <v>240001</v>
      </c>
      <c r="H251" s="50">
        <v>12507588</v>
      </c>
      <c r="I251" s="50">
        <v>267031</v>
      </c>
      <c r="J251" s="51">
        <v>3374299</v>
      </c>
      <c r="K251" s="50">
        <v>40758619</v>
      </c>
      <c r="L251" s="73">
        <v>44132918</v>
      </c>
      <c r="M251" s="118"/>
      <c r="N251" s="120">
        <v>40758619</v>
      </c>
      <c r="O251" s="120">
        <v>28251031</v>
      </c>
      <c r="P251" s="120">
        <v>0</v>
      </c>
      <c r="Q251" s="120">
        <v>49218105</v>
      </c>
      <c r="R251" s="120">
        <v>45843806</v>
      </c>
      <c r="S251" s="47"/>
    </row>
    <row r="252" spans="1:19" ht="12.75" customHeight="1" x14ac:dyDescent="0.2">
      <c r="A252" s="501"/>
      <c r="B252" s="501"/>
      <c r="C252" s="53" t="s">
        <v>3</v>
      </c>
      <c r="D252" s="54">
        <v>36</v>
      </c>
      <c r="E252" s="55">
        <v>13225.43</v>
      </c>
      <c r="F252" s="55">
        <v>1450.21</v>
      </c>
      <c r="G252" s="55">
        <v>123.95</v>
      </c>
      <c r="H252" s="55">
        <v>6459.63</v>
      </c>
      <c r="I252" s="55">
        <v>137.91</v>
      </c>
      <c r="J252" s="55">
        <v>1771.6</v>
      </c>
      <c r="K252" s="56">
        <v>21397.13</v>
      </c>
      <c r="L252" s="46">
        <v>23168.73</v>
      </c>
      <c r="M252" s="117"/>
      <c r="N252" s="119">
        <v>21397.13</v>
      </c>
      <c r="O252" s="119">
        <v>14937.5</v>
      </c>
      <c r="P252" s="119"/>
      <c r="Q252" s="119">
        <v>25857.48</v>
      </c>
      <c r="R252" s="119">
        <v>24085.88</v>
      </c>
      <c r="S252" s="47"/>
    </row>
    <row r="253" spans="1:19" ht="9" customHeight="1" x14ac:dyDescent="0.2">
      <c r="A253" s="501"/>
      <c r="B253" s="501"/>
      <c r="C253" s="48" t="s">
        <v>4</v>
      </c>
      <c r="D253" s="49">
        <v>37</v>
      </c>
      <c r="E253" s="50">
        <v>25608003</v>
      </c>
      <c r="F253" s="50">
        <v>2807998</v>
      </c>
      <c r="G253" s="50">
        <v>240001</v>
      </c>
      <c r="H253" s="50">
        <v>12507588</v>
      </c>
      <c r="I253" s="50">
        <v>267031</v>
      </c>
      <c r="J253" s="51">
        <v>3430296</v>
      </c>
      <c r="K253" s="50">
        <v>41430621</v>
      </c>
      <c r="L253" s="73">
        <v>44860917</v>
      </c>
      <c r="M253" s="118"/>
      <c r="N253" s="120">
        <v>41430621</v>
      </c>
      <c r="O253" s="120">
        <v>28923033</v>
      </c>
      <c r="P253" s="120">
        <v>0</v>
      </c>
      <c r="Q253" s="120">
        <v>50067063</v>
      </c>
      <c r="R253" s="120">
        <v>46636767</v>
      </c>
      <c r="S253" s="47"/>
    </row>
    <row r="254" spans="1:19" ht="12.75" customHeight="1" x14ac:dyDescent="0.2">
      <c r="A254" s="501"/>
      <c r="B254" s="501"/>
      <c r="C254" s="53" t="s">
        <v>3</v>
      </c>
      <c r="D254" s="54">
        <v>38</v>
      </c>
      <c r="E254" s="55">
        <v>13535.3</v>
      </c>
      <c r="F254" s="55">
        <v>1487.4</v>
      </c>
      <c r="G254" s="55">
        <v>123.95</v>
      </c>
      <c r="H254" s="55">
        <v>6459.63</v>
      </c>
      <c r="I254" s="55">
        <v>137.91</v>
      </c>
      <c r="J254" s="55">
        <v>1800.52</v>
      </c>
      <c r="K254" s="56">
        <v>21744.19</v>
      </c>
      <c r="L254" s="46">
        <v>23544.71</v>
      </c>
      <c r="M254" s="117"/>
      <c r="N254" s="119">
        <v>21744.19</v>
      </c>
      <c r="O254" s="119">
        <v>15284.56</v>
      </c>
      <c r="P254" s="119"/>
      <c r="Q254" s="119">
        <v>26295.93</v>
      </c>
      <c r="R254" s="119">
        <v>24495.41</v>
      </c>
      <c r="S254" s="47"/>
    </row>
    <row r="255" spans="1:19" ht="9" customHeight="1" x14ac:dyDescent="0.2">
      <c r="A255" s="501"/>
      <c r="B255" s="501"/>
      <c r="C255" s="48" t="s">
        <v>4</v>
      </c>
      <c r="D255" s="49">
        <v>39</v>
      </c>
      <c r="E255" s="50">
        <v>26207995</v>
      </c>
      <c r="F255" s="50">
        <v>2880008</v>
      </c>
      <c r="G255" s="50">
        <v>240001</v>
      </c>
      <c r="H255" s="50">
        <v>12507588</v>
      </c>
      <c r="I255" s="50">
        <v>267031</v>
      </c>
      <c r="J255" s="51">
        <v>3486293</v>
      </c>
      <c r="K255" s="50">
        <v>42102623</v>
      </c>
      <c r="L255" s="73">
        <v>45588916</v>
      </c>
      <c r="M255" s="118"/>
      <c r="N255" s="120">
        <v>42102623</v>
      </c>
      <c r="O255" s="120">
        <v>29595035</v>
      </c>
      <c r="P255" s="120">
        <v>0</v>
      </c>
      <c r="Q255" s="120">
        <v>50916020</v>
      </c>
      <c r="R255" s="120">
        <v>47429728</v>
      </c>
      <c r="S255" s="47"/>
    </row>
    <row r="256" spans="1:19" ht="12.75" customHeight="1" x14ac:dyDescent="0.2">
      <c r="A256" s="501"/>
      <c r="B256" s="501"/>
      <c r="C256" s="53" t="s">
        <v>3</v>
      </c>
      <c r="D256" s="54">
        <v>40</v>
      </c>
      <c r="E256" s="55">
        <v>13851.37</v>
      </c>
      <c r="F256" s="55">
        <v>1518.38</v>
      </c>
      <c r="G256" s="55">
        <v>123.95</v>
      </c>
      <c r="H256" s="55">
        <v>6459.63</v>
      </c>
      <c r="I256" s="55">
        <v>137.91</v>
      </c>
      <c r="J256" s="55">
        <v>1829.44</v>
      </c>
      <c r="K256" s="56">
        <v>22091.24</v>
      </c>
      <c r="L256" s="46">
        <v>23920.68</v>
      </c>
      <c r="M256" s="117"/>
      <c r="N256" s="119">
        <v>22091.24</v>
      </c>
      <c r="O256" s="119">
        <v>15631.61</v>
      </c>
      <c r="P256" s="119"/>
      <c r="Q256" s="119">
        <v>26734.37</v>
      </c>
      <c r="R256" s="119">
        <v>24904.93</v>
      </c>
      <c r="S256" s="47"/>
    </row>
    <row r="257" spans="1:19" ht="9" customHeight="1" x14ac:dyDescent="0.2">
      <c r="A257" s="502"/>
      <c r="B257" s="502"/>
      <c r="C257" s="58"/>
      <c r="D257" s="59"/>
      <c r="E257" s="61">
        <v>26819992</v>
      </c>
      <c r="F257" s="61">
        <v>2939994</v>
      </c>
      <c r="G257" s="61">
        <v>240001</v>
      </c>
      <c r="H257" s="61">
        <v>12507588</v>
      </c>
      <c r="I257" s="61">
        <v>267031</v>
      </c>
      <c r="J257" s="60">
        <v>3542290</v>
      </c>
      <c r="K257" s="61">
        <v>42774605</v>
      </c>
      <c r="L257" s="73">
        <v>46316895</v>
      </c>
      <c r="M257" s="118"/>
      <c r="N257" s="120">
        <v>42774605</v>
      </c>
      <c r="O257" s="120">
        <v>30267017</v>
      </c>
      <c r="P257" s="120">
        <v>0</v>
      </c>
      <c r="Q257" s="120">
        <v>51764959</v>
      </c>
      <c r="R257" s="120">
        <v>48222669</v>
      </c>
      <c r="S257" s="47"/>
    </row>
    <row r="258" spans="1:19" ht="12.75" customHeight="1" x14ac:dyDescent="0.2">
      <c r="A258" s="492">
        <v>34516</v>
      </c>
      <c r="B258" s="492">
        <v>34699</v>
      </c>
      <c r="C258" s="42" t="s">
        <v>3</v>
      </c>
      <c r="D258" s="43">
        <v>0</v>
      </c>
      <c r="E258" s="44">
        <v>6674.69</v>
      </c>
      <c r="F258" s="44">
        <v>731.3</v>
      </c>
      <c r="G258" s="44">
        <v>123.95</v>
      </c>
      <c r="H258" s="44">
        <v>6459.63</v>
      </c>
      <c r="I258" s="44">
        <v>229.85</v>
      </c>
      <c r="J258" s="44">
        <v>1165.8</v>
      </c>
      <c r="K258" s="45">
        <v>14219.42</v>
      </c>
      <c r="L258" s="46">
        <v>15385.22</v>
      </c>
      <c r="M258" s="117"/>
      <c r="N258" s="119">
        <v>14219.42</v>
      </c>
      <c r="O258" s="119">
        <v>7759.79</v>
      </c>
      <c r="P258" s="119"/>
      <c r="Q258" s="119">
        <v>16781.98</v>
      </c>
      <c r="R258" s="119">
        <v>15616.18</v>
      </c>
      <c r="S258" s="47"/>
    </row>
    <row r="259" spans="1:19" ht="9" customHeight="1" x14ac:dyDescent="0.2">
      <c r="A259" s="525"/>
      <c r="B259" s="525"/>
      <c r="C259" s="48" t="s">
        <v>4</v>
      </c>
      <c r="D259" s="49">
        <v>2</v>
      </c>
      <c r="E259" s="50">
        <v>12924002</v>
      </c>
      <c r="F259" s="50">
        <v>1415994</v>
      </c>
      <c r="G259" s="50">
        <v>240001</v>
      </c>
      <c r="H259" s="50">
        <v>12507588</v>
      </c>
      <c r="I259" s="50">
        <v>445052</v>
      </c>
      <c r="J259" s="51">
        <v>2257304</v>
      </c>
      <c r="K259" s="50">
        <v>27532636</v>
      </c>
      <c r="L259" s="73">
        <v>29789940</v>
      </c>
      <c r="M259" s="118"/>
      <c r="N259" s="120">
        <v>27532636</v>
      </c>
      <c r="O259" s="120">
        <v>15025049</v>
      </c>
      <c r="P259" s="120">
        <v>0</v>
      </c>
      <c r="Q259" s="120">
        <v>32494444</v>
      </c>
      <c r="R259" s="120">
        <v>30237141</v>
      </c>
      <c r="S259" s="47"/>
    </row>
    <row r="260" spans="1:19" ht="12.75" customHeight="1" x14ac:dyDescent="0.2">
      <c r="A260" s="500">
        <v>34516</v>
      </c>
      <c r="B260" s="500">
        <v>34699</v>
      </c>
      <c r="C260" s="53" t="s">
        <v>3</v>
      </c>
      <c r="D260" s="54">
        <v>3</v>
      </c>
      <c r="E260" s="55">
        <v>7027.95</v>
      </c>
      <c r="F260" s="55">
        <v>768.49</v>
      </c>
      <c r="G260" s="55">
        <v>123.95</v>
      </c>
      <c r="H260" s="55">
        <v>6459.63</v>
      </c>
      <c r="I260" s="55">
        <v>229.85</v>
      </c>
      <c r="J260" s="55">
        <v>1198.3399999999999</v>
      </c>
      <c r="K260" s="56">
        <v>14609.87</v>
      </c>
      <c r="L260" s="46">
        <v>15808.21</v>
      </c>
      <c r="M260" s="117"/>
      <c r="N260" s="119">
        <v>14609.87</v>
      </c>
      <c r="O260" s="119">
        <v>8150.24</v>
      </c>
      <c r="P260" s="119"/>
      <c r="Q260" s="119">
        <v>17275.25</v>
      </c>
      <c r="R260" s="119">
        <v>16076.91</v>
      </c>
      <c r="S260" s="47"/>
    </row>
    <row r="261" spans="1:19" ht="9" customHeight="1" x14ac:dyDescent="0.2">
      <c r="A261" s="500"/>
      <c r="B261" s="500"/>
      <c r="C261" s="48" t="s">
        <v>4</v>
      </c>
      <c r="D261" s="49">
        <v>4</v>
      </c>
      <c r="E261" s="50">
        <v>13608009</v>
      </c>
      <c r="F261" s="50">
        <v>1488004</v>
      </c>
      <c r="G261" s="50">
        <v>240001</v>
      </c>
      <c r="H261" s="50">
        <v>12507588</v>
      </c>
      <c r="I261" s="50">
        <v>445052</v>
      </c>
      <c r="J261" s="51">
        <v>2320310</v>
      </c>
      <c r="K261" s="50">
        <v>28288653</v>
      </c>
      <c r="L261" s="73">
        <v>30608963</v>
      </c>
      <c r="M261" s="118"/>
      <c r="N261" s="120">
        <v>28288653</v>
      </c>
      <c r="O261" s="120">
        <v>15781065</v>
      </c>
      <c r="P261" s="120">
        <v>0</v>
      </c>
      <c r="Q261" s="120">
        <v>33449548</v>
      </c>
      <c r="R261" s="120">
        <v>31129239</v>
      </c>
      <c r="S261" s="47"/>
    </row>
    <row r="262" spans="1:19" ht="12.75" customHeight="1" x14ac:dyDescent="0.2">
      <c r="A262" s="501"/>
      <c r="B262" s="501"/>
      <c r="C262" s="53" t="s">
        <v>3</v>
      </c>
      <c r="D262" s="54">
        <v>5</v>
      </c>
      <c r="E262" s="55">
        <v>7387.4</v>
      </c>
      <c r="F262" s="55">
        <v>811.87</v>
      </c>
      <c r="G262" s="55">
        <v>123.95</v>
      </c>
      <c r="H262" s="55">
        <v>6459.63</v>
      </c>
      <c r="I262" s="55">
        <v>229.85</v>
      </c>
      <c r="J262" s="55">
        <v>1231.9000000000001</v>
      </c>
      <c r="K262" s="56">
        <v>15012.7</v>
      </c>
      <c r="L262" s="46">
        <v>16244.6</v>
      </c>
      <c r="M262" s="117"/>
      <c r="N262" s="119">
        <v>15012.7</v>
      </c>
      <c r="O262" s="119">
        <v>8553.07</v>
      </c>
      <c r="P262" s="119"/>
      <c r="Q262" s="119">
        <v>17784.150000000001</v>
      </c>
      <c r="R262" s="119">
        <v>16552.25</v>
      </c>
      <c r="S262" s="47"/>
    </row>
    <row r="263" spans="1:19" ht="9" customHeight="1" x14ac:dyDescent="0.2">
      <c r="A263" s="501"/>
      <c r="B263" s="501"/>
      <c r="C263" s="48" t="s">
        <v>4</v>
      </c>
      <c r="D263" s="49">
        <v>6</v>
      </c>
      <c r="E263" s="50">
        <v>14304001</v>
      </c>
      <c r="F263" s="50">
        <v>1572000</v>
      </c>
      <c r="G263" s="50">
        <v>240001</v>
      </c>
      <c r="H263" s="50">
        <v>12507588</v>
      </c>
      <c r="I263" s="50">
        <v>445052</v>
      </c>
      <c r="J263" s="51">
        <v>2385291</v>
      </c>
      <c r="K263" s="50">
        <v>29068641</v>
      </c>
      <c r="L263" s="73">
        <v>31453932</v>
      </c>
      <c r="M263" s="118"/>
      <c r="N263" s="120">
        <v>29068641</v>
      </c>
      <c r="O263" s="120">
        <v>16561053</v>
      </c>
      <c r="P263" s="120">
        <v>0</v>
      </c>
      <c r="Q263" s="120">
        <v>34434916</v>
      </c>
      <c r="R263" s="120">
        <v>32049625</v>
      </c>
      <c r="S263" s="47"/>
    </row>
    <row r="264" spans="1:19" ht="12.75" customHeight="1" x14ac:dyDescent="0.2">
      <c r="A264" s="501"/>
      <c r="B264" s="501"/>
      <c r="C264" s="53" t="s">
        <v>3</v>
      </c>
      <c r="D264" s="54">
        <v>7</v>
      </c>
      <c r="E264" s="55">
        <v>7740.66</v>
      </c>
      <c r="F264" s="55">
        <v>849.06</v>
      </c>
      <c r="G264" s="55">
        <v>123.95</v>
      </c>
      <c r="H264" s="55">
        <v>6459.63</v>
      </c>
      <c r="I264" s="55">
        <v>229.85</v>
      </c>
      <c r="J264" s="55">
        <v>1264.44</v>
      </c>
      <c r="K264" s="56">
        <v>15403.15</v>
      </c>
      <c r="L264" s="46">
        <v>16667.59</v>
      </c>
      <c r="M264" s="117"/>
      <c r="N264" s="119">
        <v>15403.15</v>
      </c>
      <c r="O264" s="119">
        <v>8943.52</v>
      </c>
      <c r="P264" s="119"/>
      <c r="Q264" s="119">
        <v>18277.419999999998</v>
      </c>
      <c r="R264" s="119">
        <v>17012.98</v>
      </c>
      <c r="S264" s="47"/>
    </row>
    <row r="265" spans="1:19" ht="9" customHeight="1" x14ac:dyDescent="0.2">
      <c r="A265" s="501"/>
      <c r="B265" s="501"/>
      <c r="C265" s="48" t="s">
        <v>4</v>
      </c>
      <c r="D265" s="49">
        <v>8</v>
      </c>
      <c r="E265" s="50">
        <v>14988008</v>
      </c>
      <c r="F265" s="50">
        <v>1644009</v>
      </c>
      <c r="G265" s="50">
        <v>240001</v>
      </c>
      <c r="H265" s="50">
        <v>12507588</v>
      </c>
      <c r="I265" s="50">
        <v>445052</v>
      </c>
      <c r="J265" s="51">
        <v>2448297</v>
      </c>
      <c r="K265" s="50">
        <v>29824657</v>
      </c>
      <c r="L265" s="73">
        <v>32272954</v>
      </c>
      <c r="M265" s="118"/>
      <c r="N265" s="120">
        <v>29824657</v>
      </c>
      <c r="O265" s="120">
        <v>17317069</v>
      </c>
      <c r="P265" s="120">
        <v>0</v>
      </c>
      <c r="Q265" s="120">
        <v>35390020</v>
      </c>
      <c r="R265" s="120">
        <v>32941723</v>
      </c>
      <c r="S265" s="47"/>
    </row>
    <row r="266" spans="1:19" ht="12.75" customHeight="1" x14ac:dyDescent="0.2">
      <c r="A266" s="501"/>
      <c r="B266" s="501"/>
      <c r="C266" s="53" t="s">
        <v>3</v>
      </c>
      <c r="D266" s="54">
        <v>9</v>
      </c>
      <c r="E266" s="55">
        <v>8155.89</v>
      </c>
      <c r="F266" s="55">
        <v>892.44</v>
      </c>
      <c r="G266" s="55">
        <v>123.95</v>
      </c>
      <c r="H266" s="55">
        <v>6459.63</v>
      </c>
      <c r="I266" s="55">
        <v>229.85</v>
      </c>
      <c r="J266" s="55">
        <v>1302.6600000000001</v>
      </c>
      <c r="K266" s="56">
        <v>15861.76</v>
      </c>
      <c r="L266" s="46">
        <v>17164.419999999998</v>
      </c>
      <c r="M266" s="117"/>
      <c r="N266" s="119">
        <v>15861.76</v>
      </c>
      <c r="O266" s="119">
        <v>9402.1299999999992</v>
      </c>
      <c r="P266" s="119"/>
      <c r="Q266" s="119">
        <v>18856.8</v>
      </c>
      <c r="R266" s="119">
        <v>17554.14</v>
      </c>
      <c r="S266" s="47"/>
    </row>
    <row r="267" spans="1:19" ht="9" customHeight="1" x14ac:dyDescent="0.2">
      <c r="A267" s="501"/>
      <c r="B267" s="501"/>
      <c r="C267" s="48" t="s">
        <v>4</v>
      </c>
      <c r="D267" s="49">
        <v>10</v>
      </c>
      <c r="E267" s="50">
        <v>15792005</v>
      </c>
      <c r="F267" s="50">
        <v>1728005</v>
      </c>
      <c r="G267" s="50">
        <v>240001</v>
      </c>
      <c r="H267" s="50">
        <v>12507588</v>
      </c>
      <c r="I267" s="50">
        <v>445052</v>
      </c>
      <c r="J267" s="51">
        <v>2522301</v>
      </c>
      <c r="K267" s="50">
        <v>30712650</v>
      </c>
      <c r="L267" s="73">
        <v>33234952</v>
      </c>
      <c r="M267" s="118"/>
      <c r="N267" s="120">
        <v>30712650</v>
      </c>
      <c r="O267" s="120">
        <v>18205062</v>
      </c>
      <c r="P267" s="120">
        <v>0</v>
      </c>
      <c r="Q267" s="120">
        <v>36511856</v>
      </c>
      <c r="R267" s="120">
        <v>33989555</v>
      </c>
      <c r="S267" s="47"/>
    </row>
    <row r="268" spans="1:19" ht="12.75" customHeight="1" x14ac:dyDescent="0.2">
      <c r="A268" s="501"/>
      <c r="B268" s="501"/>
      <c r="C268" s="53" t="s">
        <v>3</v>
      </c>
      <c r="D268" s="54">
        <v>11</v>
      </c>
      <c r="E268" s="55">
        <v>8527.74</v>
      </c>
      <c r="F268" s="55">
        <v>935.82</v>
      </c>
      <c r="G268" s="55">
        <v>123.95</v>
      </c>
      <c r="H268" s="55">
        <v>6459.63</v>
      </c>
      <c r="I268" s="55">
        <v>229.85</v>
      </c>
      <c r="J268" s="55">
        <v>1337.26</v>
      </c>
      <c r="K268" s="56">
        <v>16276.99</v>
      </c>
      <c r="L268" s="46">
        <v>17614.25</v>
      </c>
      <c r="M268" s="117"/>
      <c r="N268" s="119">
        <v>16276.99</v>
      </c>
      <c r="O268" s="119">
        <v>9817.36</v>
      </c>
      <c r="P268" s="119"/>
      <c r="Q268" s="119">
        <v>19381.37</v>
      </c>
      <c r="R268" s="119">
        <v>18044.11</v>
      </c>
      <c r="S268" s="47"/>
    </row>
    <row r="269" spans="1:19" ht="9" customHeight="1" x14ac:dyDescent="0.2">
      <c r="A269" s="501"/>
      <c r="B269" s="501"/>
      <c r="C269" s="48" t="s">
        <v>4</v>
      </c>
      <c r="D269" s="49">
        <v>12</v>
      </c>
      <c r="E269" s="50">
        <v>16512007</v>
      </c>
      <c r="F269" s="50">
        <v>1812000</v>
      </c>
      <c r="G269" s="50">
        <v>240001</v>
      </c>
      <c r="H269" s="50">
        <v>12507588</v>
      </c>
      <c r="I269" s="50">
        <v>445052</v>
      </c>
      <c r="J269" s="51">
        <v>2589296</v>
      </c>
      <c r="K269" s="50">
        <v>31516647</v>
      </c>
      <c r="L269" s="73">
        <v>34105944</v>
      </c>
      <c r="M269" s="118"/>
      <c r="N269" s="120">
        <v>31516647</v>
      </c>
      <c r="O269" s="120">
        <v>19009060</v>
      </c>
      <c r="P269" s="120">
        <v>0</v>
      </c>
      <c r="Q269" s="120">
        <v>37527565</v>
      </c>
      <c r="R269" s="120">
        <v>34938269</v>
      </c>
      <c r="S269" s="47"/>
    </row>
    <row r="270" spans="1:19" ht="12.75" customHeight="1" x14ac:dyDescent="0.2">
      <c r="A270" s="501"/>
      <c r="B270" s="501"/>
      <c r="C270" s="53" t="s">
        <v>3</v>
      </c>
      <c r="D270" s="54">
        <v>13</v>
      </c>
      <c r="E270" s="55">
        <v>8980.15</v>
      </c>
      <c r="F270" s="55">
        <v>985.4</v>
      </c>
      <c r="G270" s="55">
        <v>123.95</v>
      </c>
      <c r="H270" s="55">
        <v>6459.63</v>
      </c>
      <c r="I270" s="55">
        <v>229.85</v>
      </c>
      <c r="J270" s="55">
        <v>1379.09</v>
      </c>
      <c r="K270" s="56">
        <v>16778.98</v>
      </c>
      <c r="L270" s="46">
        <v>18158.07</v>
      </c>
      <c r="M270" s="117"/>
      <c r="N270" s="119">
        <v>16778.98</v>
      </c>
      <c r="O270" s="119">
        <v>10319.35</v>
      </c>
      <c r="P270" s="119"/>
      <c r="Q270" s="119">
        <v>20015.55</v>
      </c>
      <c r="R270" s="119">
        <v>18636.46</v>
      </c>
      <c r="S270" s="47"/>
    </row>
    <row r="271" spans="1:19" ht="9" customHeight="1" x14ac:dyDescent="0.2">
      <c r="A271" s="501"/>
      <c r="B271" s="501"/>
      <c r="C271" s="48" t="s">
        <v>4</v>
      </c>
      <c r="D271" s="49">
        <v>14</v>
      </c>
      <c r="E271" s="50">
        <v>17387995</v>
      </c>
      <c r="F271" s="50">
        <v>1908000</v>
      </c>
      <c r="G271" s="50">
        <v>240001</v>
      </c>
      <c r="H271" s="50">
        <v>12507588</v>
      </c>
      <c r="I271" s="50">
        <v>445052</v>
      </c>
      <c r="J271" s="51">
        <v>2670291</v>
      </c>
      <c r="K271" s="50">
        <v>32488636</v>
      </c>
      <c r="L271" s="73">
        <v>35158926</v>
      </c>
      <c r="M271" s="118"/>
      <c r="N271" s="120">
        <v>32488636</v>
      </c>
      <c r="O271" s="120">
        <v>19981048</v>
      </c>
      <c r="P271" s="120">
        <v>0</v>
      </c>
      <c r="Q271" s="120">
        <v>38755509</v>
      </c>
      <c r="R271" s="120">
        <v>36085218</v>
      </c>
      <c r="S271" s="47"/>
    </row>
    <row r="272" spans="1:19" ht="12.75" customHeight="1" x14ac:dyDescent="0.2">
      <c r="A272" s="501"/>
      <c r="B272" s="501"/>
      <c r="C272" s="53" t="s">
        <v>3</v>
      </c>
      <c r="D272" s="54">
        <v>15</v>
      </c>
      <c r="E272" s="55">
        <v>9463.56</v>
      </c>
      <c r="F272" s="55">
        <v>1034.98</v>
      </c>
      <c r="G272" s="55">
        <v>123.95</v>
      </c>
      <c r="H272" s="55">
        <v>6459.63</v>
      </c>
      <c r="I272" s="55">
        <v>229.85</v>
      </c>
      <c r="J272" s="55">
        <v>1423.51</v>
      </c>
      <c r="K272" s="56">
        <v>17311.97</v>
      </c>
      <c r="L272" s="46">
        <v>18735.48</v>
      </c>
      <c r="M272" s="117"/>
      <c r="N272" s="119">
        <v>17311.97</v>
      </c>
      <c r="O272" s="119">
        <v>10852.34</v>
      </c>
      <c r="P272" s="119"/>
      <c r="Q272" s="119">
        <v>20688.900000000001</v>
      </c>
      <c r="R272" s="119">
        <v>19265.39</v>
      </c>
      <c r="S272" s="47"/>
    </row>
    <row r="273" spans="1:19" ht="9" customHeight="1" x14ac:dyDescent="0.2">
      <c r="A273" s="501"/>
      <c r="B273" s="501"/>
      <c r="C273" s="48" t="s">
        <v>4</v>
      </c>
      <c r="D273" s="49">
        <v>16</v>
      </c>
      <c r="E273" s="50">
        <v>18324007</v>
      </c>
      <c r="F273" s="50">
        <v>2004001</v>
      </c>
      <c r="G273" s="50">
        <v>240001</v>
      </c>
      <c r="H273" s="50">
        <v>12507588</v>
      </c>
      <c r="I273" s="50">
        <v>445052</v>
      </c>
      <c r="J273" s="51">
        <v>2756300</v>
      </c>
      <c r="K273" s="50">
        <v>33520648</v>
      </c>
      <c r="L273" s="73">
        <v>36276948</v>
      </c>
      <c r="M273" s="118"/>
      <c r="N273" s="120">
        <v>33520648</v>
      </c>
      <c r="O273" s="120">
        <v>21013060</v>
      </c>
      <c r="P273" s="120">
        <v>0</v>
      </c>
      <c r="Q273" s="120">
        <v>40059296</v>
      </c>
      <c r="R273" s="120">
        <v>37302997</v>
      </c>
      <c r="S273" s="47"/>
    </row>
    <row r="274" spans="1:19" ht="12.75" customHeight="1" x14ac:dyDescent="0.2">
      <c r="A274" s="501"/>
      <c r="B274" s="501"/>
      <c r="C274" s="53" t="s">
        <v>3</v>
      </c>
      <c r="D274" s="54">
        <v>17</v>
      </c>
      <c r="E274" s="55">
        <v>9940.76</v>
      </c>
      <c r="F274" s="55">
        <v>1090.76</v>
      </c>
      <c r="G274" s="55">
        <v>123.95</v>
      </c>
      <c r="H274" s="55">
        <v>6459.63</v>
      </c>
      <c r="I274" s="55">
        <v>229.85</v>
      </c>
      <c r="J274" s="55">
        <v>1467.93</v>
      </c>
      <c r="K274" s="56">
        <v>17844.95</v>
      </c>
      <c r="L274" s="46">
        <v>19312.88</v>
      </c>
      <c r="M274" s="117"/>
      <c r="N274" s="119">
        <v>17844.95</v>
      </c>
      <c r="O274" s="119">
        <v>11385.32</v>
      </c>
      <c r="P274" s="119"/>
      <c r="Q274" s="119">
        <v>21362.240000000002</v>
      </c>
      <c r="R274" s="119">
        <v>19894.310000000001</v>
      </c>
      <c r="S274" s="47"/>
    </row>
    <row r="275" spans="1:19" ht="9" customHeight="1" x14ac:dyDescent="0.2">
      <c r="A275" s="501"/>
      <c r="B275" s="501"/>
      <c r="C275" s="48" t="s">
        <v>4</v>
      </c>
      <c r="D275" s="49">
        <v>17</v>
      </c>
      <c r="E275" s="50">
        <v>19247995</v>
      </c>
      <c r="F275" s="50">
        <v>2112006</v>
      </c>
      <c r="G275" s="50">
        <v>240001</v>
      </c>
      <c r="H275" s="50">
        <v>12507588</v>
      </c>
      <c r="I275" s="50">
        <v>445052</v>
      </c>
      <c r="J275" s="51">
        <v>2842309</v>
      </c>
      <c r="K275" s="50">
        <v>34552641</v>
      </c>
      <c r="L275" s="73">
        <v>37394950</v>
      </c>
      <c r="M275" s="118"/>
      <c r="N275" s="120">
        <v>34552641</v>
      </c>
      <c r="O275" s="120">
        <v>22045054</v>
      </c>
      <c r="P275" s="120">
        <v>0</v>
      </c>
      <c r="Q275" s="120">
        <v>41363064</v>
      </c>
      <c r="R275" s="120">
        <v>38520756</v>
      </c>
      <c r="S275" s="47"/>
    </row>
    <row r="276" spans="1:19" ht="12.75" customHeight="1" x14ac:dyDescent="0.2">
      <c r="A276" s="501"/>
      <c r="B276" s="501"/>
      <c r="C276" s="53" t="s">
        <v>3</v>
      </c>
      <c r="D276" s="54">
        <v>18</v>
      </c>
      <c r="E276" s="55">
        <v>10417.969999999999</v>
      </c>
      <c r="F276" s="55">
        <v>1146.53</v>
      </c>
      <c r="G276" s="55">
        <v>123.95</v>
      </c>
      <c r="H276" s="55">
        <v>6459.63</v>
      </c>
      <c r="I276" s="55">
        <v>229.85</v>
      </c>
      <c r="J276" s="55">
        <v>1512.34</v>
      </c>
      <c r="K276" s="56">
        <v>18377.93</v>
      </c>
      <c r="L276" s="46">
        <v>19890.27</v>
      </c>
      <c r="M276" s="117"/>
      <c r="N276" s="119">
        <v>18377.93</v>
      </c>
      <c r="O276" s="119">
        <v>11918.3</v>
      </c>
      <c r="P276" s="119"/>
      <c r="Q276" s="119">
        <v>22035.56</v>
      </c>
      <c r="R276" s="119">
        <v>20523.22</v>
      </c>
      <c r="S276" s="47"/>
    </row>
    <row r="277" spans="1:19" ht="9" customHeight="1" x14ac:dyDescent="0.2">
      <c r="A277" s="501"/>
      <c r="B277" s="501"/>
      <c r="C277" s="48" t="s">
        <v>4</v>
      </c>
      <c r="D277" s="49">
        <v>19</v>
      </c>
      <c r="E277" s="50">
        <v>20172003</v>
      </c>
      <c r="F277" s="50">
        <v>2219992</v>
      </c>
      <c r="G277" s="50">
        <v>240001</v>
      </c>
      <c r="H277" s="50">
        <v>12507588</v>
      </c>
      <c r="I277" s="50">
        <v>445052</v>
      </c>
      <c r="J277" s="51">
        <v>2928299</v>
      </c>
      <c r="K277" s="50">
        <v>35584635</v>
      </c>
      <c r="L277" s="73">
        <v>38512933</v>
      </c>
      <c r="M277" s="118"/>
      <c r="N277" s="120">
        <v>35584635</v>
      </c>
      <c r="O277" s="120">
        <v>23077047</v>
      </c>
      <c r="P277" s="120">
        <v>0</v>
      </c>
      <c r="Q277" s="120">
        <v>42666794</v>
      </c>
      <c r="R277" s="120">
        <v>39738495</v>
      </c>
      <c r="S277" s="47"/>
    </row>
    <row r="278" spans="1:19" ht="12.75" customHeight="1" x14ac:dyDescent="0.2">
      <c r="A278" s="501"/>
      <c r="B278" s="501"/>
      <c r="C278" s="53" t="s">
        <v>3</v>
      </c>
      <c r="D278" s="54">
        <v>20</v>
      </c>
      <c r="E278" s="55">
        <v>10734.04</v>
      </c>
      <c r="F278" s="55">
        <v>1177.52</v>
      </c>
      <c r="G278" s="55">
        <v>123.95</v>
      </c>
      <c r="H278" s="55">
        <v>6459.63</v>
      </c>
      <c r="I278" s="55">
        <v>229.85</v>
      </c>
      <c r="J278" s="55">
        <v>1541.26</v>
      </c>
      <c r="K278" s="56">
        <v>18724.990000000002</v>
      </c>
      <c r="L278" s="46">
        <v>20266.25</v>
      </c>
      <c r="M278" s="117"/>
      <c r="N278" s="119">
        <v>18724.990000000002</v>
      </c>
      <c r="O278" s="119">
        <v>12265.36</v>
      </c>
      <c r="P278" s="119"/>
      <c r="Q278" s="119">
        <v>22474.01</v>
      </c>
      <c r="R278" s="119">
        <v>20932.75</v>
      </c>
      <c r="S278" s="47"/>
    </row>
    <row r="279" spans="1:19" ht="9" customHeight="1" x14ac:dyDescent="0.2">
      <c r="A279" s="501"/>
      <c r="B279" s="501"/>
      <c r="C279" s="48" t="s">
        <v>4</v>
      </c>
      <c r="D279" s="49">
        <v>21</v>
      </c>
      <c r="E279" s="50">
        <v>20784000</v>
      </c>
      <c r="F279" s="50">
        <v>2279997</v>
      </c>
      <c r="G279" s="50">
        <v>240001</v>
      </c>
      <c r="H279" s="50">
        <v>12507588</v>
      </c>
      <c r="I279" s="50">
        <v>445052</v>
      </c>
      <c r="J279" s="51">
        <v>2984296</v>
      </c>
      <c r="K279" s="50">
        <v>36256636</v>
      </c>
      <c r="L279" s="73">
        <v>39240932</v>
      </c>
      <c r="M279" s="118"/>
      <c r="N279" s="120">
        <v>36256636</v>
      </c>
      <c r="O279" s="120">
        <v>23749049</v>
      </c>
      <c r="P279" s="120">
        <v>0</v>
      </c>
      <c r="Q279" s="120">
        <v>43515751</v>
      </c>
      <c r="R279" s="120">
        <v>40531456</v>
      </c>
      <c r="S279" s="47"/>
    </row>
    <row r="280" spans="1:19" ht="12.75" customHeight="1" x14ac:dyDescent="0.2">
      <c r="A280" s="501"/>
      <c r="B280" s="501"/>
      <c r="C280" s="53" t="s">
        <v>3</v>
      </c>
      <c r="D280" s="54">
        <v>22</v>
      </c>
      <c r="E280" s="55">
        <v>11037.72</v>
      </c>
      <c r="F280" s="55">
        <v>1214.71</v>
      </c>
      <c r="G280" s="55">
        <v>123.95</v>
      </c>
      <c r="H280" s="55">
        <v>6459.63</v>
      </c>
      <c r="I280" s="55">
        <v>229.85</v>
      </c>
      <c r="J280" s="55">
        <v>1569.67</v>
      </c>
      <c r="K280" s="56">
        <v>19065.86</v>
      </c>
      <c r="L280" s="46">
        <v>20635.53</v>
      </c>
      <c r="M280" s="117"/>
      <c r="N280" s="119">
        <v>19065.86</v>
      </c>
      <c r="O280" s="119">
        <v>12606.23</v>
      </c>
      <c r="P280" s="119"/>
      <c r="Q280" s="119">
        <v>22904.65</v>
      </c>
      <c r="R280" s="119">
        <v>21334.98</v>
      </c>
      <c r="S280" s="47"/>
    </row>
    <row r="281" spans="1:19" ht="9" customHeight="1" x14ac:dyDescent="0.2">
      <c r="A281" s="501"/>
      <c r="B281" s="501"/>
      <c r="C281" s="48" t="s">
        <v>4</v>
      </c>
      <c r="D281" s="49">
        <v>23</v>
      </c>
      <c r="E281" s="50">
        <v>21372006</v>
      </c>
      <c r="F281" s="50">
        <v>2352007</v>
      </c>
      <c r="G281" s="50">
        <v>240001</v>
      </c>
      <c r="H281" s="50">
        <v>12507588</v>
      </c>
      <c r="I281" s="50">
        <v>445052</v>
      </c>
      <c r="J281" s="51">
        <v>3039305</v>
      </c>
      <c r="K281" s="50">
        <v>36916653</v>
      </c>
      <c r="L281" s="73">
        <v>39955958</v>
      </c>
      <c r="M281" s="118"/>
      <c r="N281" s="120">
        <v>36916653</v>
      </c>
      <c r="O281" s="120">
        <v>24409065</v>
      </c>
      <c r="P281" s="120">
        <v>0</v>
      </c>
      <c r="Q281" s="120">
        <v>44349587</v>
      </c>
      <c r="R281" s="120">
        <v>41310282</v>
      </c>
      <c r="S281" s="47"/>
    </row>
    <row r="282" spans="1:19" ht="12.75" customHeight="1" x14ac:dyDescent="0.2">
      <c r="A282" s="501"/>
      <c r="B282" s="501"/>
      <c r="C282" s="53" t="s">
        <v>3</v>
      </c>
      <c r="D282" s="54">
        <v>24</v>
      </c>
      <c r="E282" s="55">
        <v>11347.59</v>
      </c>
      <c r="F282" s="55">
        <v>1245.69</v>
      </c>
      <c r="G282" s="55">
        <v>123.95</v>
      </c>
      <c r="H282" s="55">
        <v>6459.63</v>
      </c>
      <c r="I282" s="55">
        <v>229.85</v>
      </c>
      <c r="J282" s="55">
        <v>1598.07</v>
      </c>
      <c r="K282" s="56">
        <v>19406.71</v>
      </c>
      <c r="L282" s="46">
        <v>21004.78</v>
      </c>
      <c r="M282" s="117"/>
      <c r="N282" s="119">
        <v>19406.71</v>
      </c>
      <c r="O282" s="119">
        <v>12947.08</v>
      </c>
      <c r="P282" s="119"/>
      <c r="Q282" s="119">
        <v>23335.25</v>
      </c>
      <c r="R282" s="119">
        <v>21737.18</v>
      </c>
      <c r="S282" s="47"/>
    </row>
    <row r="283" spans="1:19" ht="9" customHeight="1" x14ac:dyDescent="0.2">
      <c r="A283" s="501"/>
      <c r="B283" s="501"/>
      <c r="C283" s="48" t="s">
        <v>4</v>
      </c>
      <c r="D283" s="49">
        <v>25</v>
      </c>
      <c r="E283" s="50">
        <v>21971998</v>
      </c>
      <c r="F283" s="50">
        <v>2411992</v>
      </c>
      <c r="G283" s="50">
        <v>240001</v>
      </c>
      <c r="H283" s="50">
        <v>12507588</v>
      </c>
      <c r="I283" s="50">
        <v>445052</v>
      </c>
      <c r="J283" s="51">
        <v>3094295</v>
      </c>
      <c r="K283" s="50">
        <v>37576630</v>
      </c>
      <c r="L283" s="73">
        <v>40670925</v>
      </c>
      <c r="M283" s="118"/>
      <c r="N283" s="120">
        <v>37576630</v>
      </c>
      <c r="O283" s="120">
        <v>25069043</v>
      </c>
      <c r="P283" s="120">
        <v>0</v>
      </c>
      <c r="Q283" s="120">
        <v>45183345</v>
      </c>
      <c r="R283" s="120">
        <v>42089050</v>
      </c>
      <c r="S283" s="47"/>
    </row>
    <row r="284" spans="1:19" ht="12.75" customHeight="1" x14ac:dyDescent="0.2">
      <c r="A284" s="501"/>
      <c r="B284" s="501"/>
      <c r="C284" s="53" t="s">
        <v>3</v>
      </c>
      <c r="D284" s="54">
        <v>26</v>
      </c>
      <c r="E284" s="55">
        <v>11731.83</v>
      </c>
      <c r="F284" s="55">
        <v>1289.08</v>
      </c>
      <c r="G284" s="55">
        <v>123.95</v>
      </c>
      <c r="H284" s="55">
        <v>6459.63</v>
      </c>
      <c r="I284" s="55">
        <v>229.85</v>
      </c>
      <c r="J284" s="55">
        <v>1633.71</v>
      </c>
      <c r="K284" s="56">
        <v>19834.34</v>
      </c>
      <c r="L284" s="46">
        <v>21468.05</v>
      </c>
      <c r="M284" s="117"/>
      <c r="N284" s="119">
        <v>19834.34</v>
      </c>
      <c r="O284" s="119">
        <v>13374.71</v>
      </c>
      <c r="P284" s="119"/>
      <c r="Q284" s="119">
        <v>23875.5</v>
      </c>
      <c r="R284" s="119">
        <v>22241.79</v>
      </c>
      <c r="S284" s="47"/>
    </row>
    <row r="285" spans="1:19" ht="9" customHeight="1" x14ac:dyDescent="0.2">
      <c r="A285" s="501"/>
      <c r="B285" s="501"/>
      <c r="C285" s="48" t="s">
        <v>4</v>
      </c>
      <c r="D285" s="49">
        <v>27</v>
      </c>
      <c r="E285" s="50">
        <v>22715990</v>
      </c>
      <c r="F285" s="50">
        <v>2496007</v>
      </c>
      <c r="G285" s="50">
        <v>240001</v>
      </c>
      <c r="H285" s="50">
        <v>12507588</v>
      </c>
      <c r="I285" s="50">
        <v>445052</v>
      </c>
      <c r="J285" s="51">
        <v>3163304</v>
      </c>
      <c r="K285" s="50">
        <v>38404638</v>
      </c>
      <c r="L285" s="73">
        <v>41567941</v>
      </c>
      <c r="M285" s="118"/>
      <c r="N285" s="120">
        <v>38404638</v>
      </c>
      <c r="O285" s="120">
        <v>25897050</v>
      </c>
      <c r="P285" s="120">
        <v>0</v>
      </c>
      <c r="Q285" s="120">
        <v>46229414</v>
      </c>
      <c r="R285" s="120">
        <v>43066111</v>
      </c>
      <c r="S285" s="47"/>
    </row>
    <row r="286" spans="1:19" ht="12.75" customHeight="1" x14ac:dyDescent="0.2">
      <c r="A286" s="501"/>
      <c r="B286" s="501"/>
      <c r="C286" s="53" t="s">
        <v>3</v>
      </c>
      <c r="D286" s="54">
        <v>28</v>
      </c>
      <c r="E286" s="55">
        <v>11979.73</v>
      </c>
      <c r="F286" s="55">
        <v>1313.87</v>
      </c>
      <c r="G286" s="55">
        <v>123.95</v>
      </c>
      <c r="H286" s="55">
        <v>6459.63</v>
      </c>
      <c r="I286" s="55">
        <v>229.85</v>
      </c>
      <c r="J286" s="55">
        <v>1656.43</v>
      </c>
      <c r="K286" s="56">
        <v>20107.03</v>
      </c>
      <c r="L286" s="46">
        <v>21763.46</v>
      </c>
      <c r="M286" s="117"/>
      <c r="N286" s="119">
        <v>20107.03</v>
      </c>
      <c r="O286" s="119">
        <v>13647.4</v>
      </c>
      <c r="P286" s="119"/>
      <c r="Q286" s="119">
        <v>24219.99</v>
      </c>
      <c r="R286" s="119">
        <v>22563.56</v>
      </c>
      <c r="S286" s="47"/>
    </row>
    <row r="287" spans="1:19" ht="9" customHeight="1" x14ac:dyDescent="0.2">
      <c r="A287" s="501"/>
      <c r="B287" s="501"/>
      <c r="C287" s="48" t="s">
        <v>4</v>
      </c>
      <c r="D287" s="49">
        <v>29</v>
      </c>
      <c r="E287" s="50">
        <v>23195992</v>
      </c>
      <c r="F287" s="50">
        <v>2544007</v>
      </c>
      <c r="G287" s="50">
        <v>240001</v>
      </c>
      <c r="H287" s="50">
        <v>12507588</v>
      </c>
      <c r="I287" s="50">
        <v>445052</v>
      </c>
      <c r="J287" s="51">
        <v>3207296</v>
      </c>
      <c r="K287" s="50">
        <v>38932639</v>
      </c>
      <c r="L287" s="73">
        <v>42139935</v>
      </c>
      <c r="M287" s="118"/>
      <c r="N287" s="120">
        <v>38932639</v>
      </c>
      <c r="O287" s="120">
        <v>26425051</v>
      </c>
      <c r="P287" s="120">
        <v>0</v>
      </c>
      <c r="Q287" s="120">
        <v>46896440</v>
      </c>
      <c r="R287" s="120">
        <v>43689144</v>
      </c>
      <c r="S287" s="47"/>
    </row>
    <row r="288" spans="1:19" ht="12.75" customHeight="1" x14ac:dyDescent="0.2">
      <c r="A288" s="501"/>
      <c r="B288" s="501"/>
      <c r="C288" s="53" t="s">
        <v>3</v>
      </c>
      <c r="D288" s="54">
        <v>30</v>
      </c>
      <c r="E288" s="55">
        <v>12295.81</v>
      </c>
      <c r="F288" s="55">
        <v>1351.05</v>
      </c>
      <c r="G288" s="55">
        <v>123.95</v>
      </c>
      <c r="H288" s="55">
        <v>6459.63</v>
      </c>
      <c r="I288" s="55">
        <v>229.85</v>
      </c>
      <c r="J288" s="55">
        <v>1685.87</v>
      </c>
      <c r="K288" s="56">
        <v>20460.29</v>
      </c>
      <c r="L288" s="46">
        <v>22146.16</v>
      </c>
      <c r="M288" s="117"/>
      <c r="N288" s="119">
        <v>20460.29</v>
      </c>
      <c r="O288" s="119">
        <v>14000.66</v>
      </c>
      <c r="P288" s="119"/>
      <c r="Q288" s="119">
        <v>24666.28</v>
      </c>
      <c r="R288" s="119">
        <v>22980.41</v>
      </c>
      <c r="S288" s="47"/>
    </row>
    <row r="289" spans="1:19" ht="9" customHeight="1" x14ac:dyDescent="0.2">
      <c r="A289" s="501"/>
      <c r="B289" s="501"/>
      <c r="C289" s="48" t="s">
        <v>4</v>
      </c>
      <c r="D289" s="49">
        <v>31</v>
      </c>
      <c r="E289" s="50">
        <v>23808008</v>
      </c>
      <c r="F289" s="50">
        <v>2615998</v>
      </c>
      <c r="G289" s="50">
        <v>240001</v>
      </c>
      <c r="H289" s="50">
        <v>12507588</v>
      </c>
      <c r="I289" s="50">
        <v>445052</v>
      </c>
      <c r="J289" s="51">
        <v>3264300</v>
      </c>
      <c r="K289" s="50">
        <v>39616646</v>
      </c>
      <c r="L289" s="73">
        <v>42880945</v>
      </c>
      <c r="M289" s="118"/>
      <c r="N289" s="120">
        <v>39616646</v>
      </c>
      <c r="O289" s="120">
        <v>27109058</v>
      </c>
      <c r="P289" s="120">
        <v>0</v>
      </c>
      <c r="Q289" s="120">
        <v>47760578</v>
      </c>
      <c r="R289" s="120">
        <v>44496278</v>
      </c>
      <c r="S289" s="47"/>
    </row>
    <row r="290" spans="1:19" ht="12.75" customHeight="1" x14ac:dyDescent="0.2">
      <c r="A290" s="501"/>
      <c r="B290" s="501"/>
      <c r="C290" s="53" t="s">
        <v>3</v>
      </c>
      <c r="D290" s="54">
        <v>32</v>
      </c>
      <c r="E290" s="55">
        <v>12605.68</v>
      </c>
      <c r="F290" s="55">
        <v>1382.04</v>
      </c>
      <c r="G290" s="55">
        <v>123.95</v>
      </c>
      <c r="H290" s="55">
        <v>6459.63</v>
      </c>
      <c r="I290" s="55">
        <v>229.85</v>
      </c>
      <c r="J290" s="55">
        <v>1714.28</v>
      </c>
      <c r="K290" s="56">
        <v>20801.150000000001</v>
      </c>
      <c r="L290" s="46">
        <v>22515.43</v>
      </c>
      <c r="M290" s="117"/>
      <c r="N290" s="119">
        <v>20801.150000000001</v>
      </c>
      <c r="O290" s="119">
        <v>14341.52</v>
      </c>
      <c r="P290" s="119"/>
      <c r="Q290" s="119">
        <v>25096.9</v>
      </c>
      <c r="R290" s="119">
        <v>23382.62</v>
      </c>
      <c r="S290" s="47"/>
    </row>
    <row r="291" spans="1:19" ht="9" customHeight="1" x14ac:dyDescent="0.2">
      <c r="A291" s="501"/>
      <c r="B291" s="501"/>
      <c r="C291" s="48" t="s">
        <v>4</v>
      </c>
      <c r="D291" s="49">
        <v>33</v>
      </c>
      <c r="E291" s="50">
        <v>24408000</v>
      </c>
      <c r="F291" s="50">
        <v>2676003</v>
      </c>
      <c r="G291" s="50">
        <v>240001</v>
      </c>
      <c r="H291" s="50">
        <v>12507588</v>
      </c>
      <c r="I291" s="50">
        <v>445052</v>
      </c>
      <c r="J291" s="51">
        <v>3319309</v>
      </c>
      <c r="K291" s="50">
        <v>40276643</v>
      </c>
      <c r="L291" s="73">
        <v>43595952</v>
      </c>
      <c r="M291" s="118"/>
      <c r="N291" s="120">
        <v>40276643</v>
      </c>
      <c r="O291" s="120">
        <v>27769055</v>
      </c>
      <c r="P291" s="120">
        <v>0</v>
      </c>
      <c r="Q291" s="120">
        <v>48594375</v>
      </c>
      <c r="R291" s="120">
        <v>45275066</v>
      </c>
      <c r="S291" s="47"/>
    </row>
    <row r="292" spans="1:19" ht="12.75" customHeight="1" x14ac:dyDescent="0.2">
      <c r="A292" s="501"/>
      <c r="B292" s="501"/>
      <c r="C292" s="53" t="s">
        <v>3</v>
      </c>
      <c r="D292" s="54">
        <v>34</v>
      </c>
      <c r="E292" s="55">
        <v>12909.36</v>
      </c>
      <c r="F292" s="55">
        <v>1419.22</v>
      </c>
      <c r="G292" s="55">
        <v>123.95</v>
      </c>
      <c r="H292" s="55">
        <v>6459.63</v>
      </c>
      <c r="I292" s="55">
        <v>229.85</v>
      </c>
      <c r="J292" s="55">
        <v>1742.68</v>
      </c>
      <c r="K292" s="56">
        <v>21142.01</v>
      </c>
      <c r="L292" s="46">
        <v>22884.69</v>
      </c>
      <c r="M292" s="117"/>
      <c r="N292" s="119">
        <v>21142.01</v>
      </c>
      <c r="O292" s="119">
        <v>14682.38</v>
      </c>
      <c r="P292" s="119"/>
      <c r="Q292" s="119">
        <v>25527.52</v>
      </c>
      <c r="R292" s="119">
        <v>23784.84</v>
      </c>
      <c r="S292" s="47"/>
    </row>
    <row r="293" spans="1:19" ht="9" customHeight="1" x14ac:dyDescent="0.2">
      <c r="A293" s="501"/>
      <c r="B293" s="501"/>
      <c r="C293" s="48" t="s">
        <v>4</v>
      </c>
      <c r="D293" s="49">
        <v>35</v>
      </c>
      <c r="E293" s="50">
        <v>24996006</v>
      </c>
      <c r="F293" s="50">
        <v>2747993</v>
      </c>
      <c r="G293" s="50">
        <v>240001</v>
      </c>
      <c r="H293" s="50">
        <v>12507588</v>
      </c>
      <c r="I293" s="50">
        <v>445052</v>
      </c>
      <c r="J293" s="51">
        <v>3374299</v>
      </c>
      <c r="K293" s="50">
        <v>40936640</v>
      </c>
      <c r="L293" s="73">
        <v>44310939</v>
      </c>
      <c r="M293" s="118"/>
      <c r="N293" s="120">
        <v>40936640</v>
      </c>
      <c r="O293" s="120">
        <v>28429052</v>
      </c>
      <c r="P293" s="120">
        <v>0</v>
      </c>
      <c r="Q293" s="120">
        <v>49428171</v>
      </c>
      <c r="R293" s="120">
        <v>46053872</v>
      </c>
      <c r="S293" s="47"/>
    </row>
    <row r="294" spans="1:19" ht="12.75" customHeight="1" x14ac:dyDescent="0.2">
      <c r="A294" s="501"/>
      <c r="B294" s="501"/>
      <c r="C294" s="53" t="s">
        <v>3</v>
      </c>
      <c r="D294" s="54">
        <v>36</v>
      </c>
      <c r="E294" s="55">
        <v>13225.43</v>
      </c>
      <c r="F294" s="55">
        <v>1450.21</v>
      </c>
      <c r="G294" s="55">
        <v>123.95</v>
      </c>
      <c r="H294" s="55">
        <v>6459.63</v>
      </c>
      <c r="I294" s="55">
        <v>229.85</v>
      </c>
      <c r="J294" s="55">
        <v>1771.6</v>
      </c>
      <c r="K294" s="56">
        <v>21489.07</v>
      </c>
      <c r="L294" s="46">
        <v>23260.67</v>
      </c>
      <c r="M294" s="117"/>
      <c r="N294" s="119">
        <v>21489.07</v>
      </c>
      <c r="O294" s="119">
        <v>15029.44</v>
      </c>
      <c r="P294" s="119"/>
      <c r="Q294" s="119">
        <v>25965.97</v>
      </c>
      <c r="R294" s="119">
        <v>24194.37</v>
      </c>
      <c r="S294" s="47"/>
    </row>
    <row r="295" spans="1:19" ht="9" customHeight="1" x14ac:dyDescent="0.2">
      <c r="A295" s="501"/>
      <c r="B295" s="501"/>
      <c r="C295" s="48" t="s">
        <v>4</v>
      </c>
      <c r="D295" s="49">
        <v>37</v>
      </c>
      <c r="E295" s="50">
        <v>25608003</v>
      </c>
      <c r="F295" s="50">
        <v>2807998</v>
      </c>
      <c r="G295" s="50">
        <v>240001</v>
      </c>
      <c r="H295" s="50">
        <v>12507588</v>
      </c>
      <c r="I295" s="50">
        <v>445052</v>
      </c>
      <c r="J295" s="51">
        <v>3430296</v>
      </c>
      <c r="K295" s="50">
        <v>41608642</v>
      </c>
      <c r="L295" s="73">
        <v>45038938</v>
      </c>
      <c r="M295" s="118"/>
      <c r="N295" s="120">
        <v>41608642</v>
      </c>
      <c r="O295" s="120">
        <v>29101054</v>
      </c>
      <c r="P295" s="120">
        <v>0</v>
      </c>
      <c r="Q295" s="120">
        <v>50277129</v>
      </c>
      <c r="R295" s="120">
        <v>46846833</v>
      </c>
      <c r="S295" s="47"/>
    </row>
    <row r="296" spans="1:19" ht="12.75" customHeight="1" x14ac:dyDescent="0.2">
      <c r="A296" s="501"/>
      <c r="B296" s="501"/>
      <c r="C296" s="53" t="s">
        <v>3</v>
      </c>
      <c r="D296" s="54">
        <v>38</v>
      </c>
      <c r="E296" s="55">
        <v>13535.3</v>
      </c>
      <c r="F296" s="55">
        <v>1487.4</v>
      </c>
      <c r="G296" s="55">
        <v>123.95</v>
      </c>
      <c r="H296" s="55">
        <v>6459.63</v>
      </c>
      <c r="I296" s="55">
        <v>229.85</v>
      </c>
      <c r="J296" s="55">
        <v>1800.52</v>
      </c>
      <c r="K296" s="56">
        <v>21836.13</v>
      </c>
      <c r="L296" s="46">
        <v>23636.65</v>
      </c>
      <c r="M296" s="117"/>
      <c r="N296" s="119">
        <v>21836.13</v>
      </c>
      <c r="O296" s="119">
        <v>15376.5</v>
      </c>
      <c r="P296" s="119"/>
      <c r="Q296" s="119">
        <v>26404.42</v>
      </c>
      <c r="R296" s="119">
        <v>24603.9</v>
      </c>
      <c r="S296" s="47"/>
    </row>
    <row r="297" spans="1:19" ht="9" customHeight="1" x14ac:dyDescent="0.2">
      <c r="A297" s="501"/>
      <c r="B297" s="501"/>
      <c r="C297" s="48" t="s">
        <v>4</v>
      </c>
      <c r="D297" s="49">
        <v>39</v>
      </c>
      <c r="E297" s="50">
        <v>26207995</v>
      </c>
      <c r="F297" s="50">
        <v>2880008</v>
      </c>
      <c r="G297" s="50">
        <v>240001</v>
      </c>
      <c r="H297" s="50">
        <v>12507588</v>
      </c>
      <c r="I297" s="50">
        <v>445052</v>
      </c>
      <c r="J297" s="51">
        <v>3486293</v>
      </c>
      <c r="K297" s="50">
        <v>42280643</v>
      </c>
      <c r="L297" s="73">
        <v>45766936</v>
      </c>
      <c r="M297" s="118"/>
      <c r="N297" s="120">
        <v>42280643</v>
      </c>
      <c r="O297" s="120">
        <v>29773056</v>
      </c>
      <c r="P297" s="120">
        <v>0</v>
      </c>
      <c r="Q297" s="120">
        <v>51126086</v>
      </c>
      <c r="R297" s="120">
        <v>47639793</v>
      </c>
      <c r="S297" s="47"/>
    </row>
    <row r="298" spans="1:19" ht="12.75" customHeight="1" x14ac:dyDescent="0.2">
      <c r="A298" s="501"/>
      <c r="B298" s="501"/>
      <c r="C298" s="53" t="s">
        <v>3</v>
      </c>
      <c r="D298" s="54">
        <v>40</v>
      </c>
      <c r="E298" s="55">
        <v>13851.37</v>
      </c>
      <c r="F298" s="55">
        <v>1518.38</v>
      </c>
      <c r="G298" s="55">
        <v>123.95</v>
      </c>
      <c r="H298" s="55">
        <v>6459.63</v>
      </c>
      <c r="I298" s="55">
        <v>229.85</v>
      </c>
      <c r="J298" s="55">
        <v>1829.44</v>
      </c>
      <c r="K298" s="56">
        <v>22183.18</v>
      </c>
      <c r="L298" s="46">
        <v>24012.62</v>
      </c>
      <c r="M298" s="117"/>
      <c r="N298" s="119">
        <v>22183.18</v>
      </c>
      <c r="O298" s="119">
        <v>15723.55</v>
      </c>
      <c r="P298" s="119"/>
      <c r="Q298" s="119">
        <v>26842.86</v>
      </c>
      <c r="R298" s="119">
        <v>25013.42</v>
      </c>
      <c r="S298" s="47"/>
    </row>
    <row r="299" spans="1:19" ht="9" customHeight="1" x14ac:dyDescent="0.2">
      <c r="A299" s="502"/>
      <c r="B299" s="502"/>
      <c r="C299" s="58"/>
      <c r="D299" s="59"/>
      <c r="E299" s="61">
        <v>26819992</v>
      </c>
      <c r="F299" s="61">
        <v>2939994</v>
      </c>
      <c r="G299" s="61">
        <v>240001</v>
      </c>
      <c r="H299" s="61">
        <v>12507588</v>
      </c>
      <c r="I299" s="61">
        <v>445052</v>
      </c>
      <c r="J299" s="60">
        <v>3542290</v>
      </c>
      <c r="K299" s="61">
        <v>42952626</v>
      </c>
      <c r="L299" s="73">
        <v>46494916</v>
      </c>
      <c r="M299" s="118"/>
      <c r="N299" s="120">
        <v>42952626</v>
      </c>
      <c r="O299" s="120">
        <v>30445038</v>
      </c>
      <c r="P299" s="120">
        <v>0</v>
      </c>
      <c r="Q299" s="120">
        <v>51975025</v>
      </c>
      <c r="R299" s="120">
        <v>48432735</v>
      </c>
      <c r="S299" s="47"/>
    </row>
    <row r="300" spans="1:19" ht="12.75" customHeight="1" x14ac:dyDescent="0.2">
      <c r="A300" s="492">
        <v>34700</v>
      </c>
      <c r="B300" s="492">
        <v>35033</v>
      </c>
      <c r="C300" s="42" t="s">
        <v>3</v>
      </c>
      <c r="D300" s="43">
        <v>0</v>
      </c>
      <c r="E300" s="44">
        <v>7115.36</v>
      </c>
      <c r="F300" s="44">
        <v>731.3</v>
      </c>
      <c r="G300" s="44">
        <v>123.95</v>
      </c>
      <c r="H300" s="44">
        <v>6459.63</v>
      </c>
      <c r="I300" s="44">
        <v>0</v>
      </c>
      <c r="J300" s="44">
        <v>1202.52</v>
      </c>
      <c r="K300" s="45">
        <v>14430.24</v>
      </c>
      <c r="L300" s="74">
        <v>15632.76</v>
      </c>
      <c r="M300" s="117"/>
      <c r="N300" s="119">
        <v>14430.24</v>
      </c>
      <c r="O300" s="119">
        <v>7970.61</v>
      </c>
      <c r="P300" s="119"/>
      <c r="Q300" s="119">
        <v>17067.47</v>
      </c>
      <c r="R300" s="119">
        <v>15864.95</v>
      </c>
      <c r="S300" s="47"/>
    </row>
    <row r="301" spans="1:19" ht="9" customHeight="1" x14ac:dyDescent="0.2">
      <c r="A301" s="525"/>
      <c r="B301" s="525"/>
      <c r="C301" s="48" t="s">
        <v>4</v>
      </c>
      <c r="D301" s="49">
        <v>2</v>
      </c>
      <c r="E301" s="50">
        <v>13777258</v>
      </c>
      <c r="F301" s="50">
        <v>1415994</v>
      </c>
      <c r="G301" s="50">
        <v>240001</v>
      </c>
      <c r="H301" s="50">
        <v>12507588</v>
      </c>
      <c r="I301" s="50">
        <v>0</v>
      </c>
      <c r="J301" s="51">
        <v>2328403</v>
      </c>
      <c r="K301" s="50">
        <v>27940841</v>
      </c>
      <c r="L301" s="75">
        <v>30269244</v>
      </c>
      <c r="M301" s="118"/>
      <c r="N301" s="120">
        <v>27940841</v>
      </c>
      <c r="O301" s="120">
        <v>15433253</v>
      </c>
      <c r="P301" s="120">
        <v>0</v>
      </c>
      <c r="Q301" s="120">
        <v>33047230</v>
      </c>
      <c r="R301" s="120">
        <v>30718827</v>
      </c>
      <c r="S301" s="47"/>
    </row>
    <row r="302" spans="1:19" ht="12.75" customHeight="1" x14ac:dyDescent="0.2">
      <c r="A302" s="500">
        <v>34700</v>
      </c>
      <c r="B302" s="500">
        <v>35033</v>
      </c>
      <c r="C302" s="53" t="s">
        <v>3</v>
      </c>
      <c r="D302" s="54">
        <v>3</v>
      </c>
      <c r="E302" s="55">
        <v>7480.92</v>
      </c>
      <c r="F302" s="55">
        <v>768.49</v>
      </c>
      <c r="G302" s="55">
        <v>123.95</v>
      </c>
      <c r="H302" s="55">
        <v>6459.63</v>
      </c>
      <c r="I302" s="55">
        <v>0</v>
      </c>
      <c r="J302" s="55">
        <v>1236.08</v>
      </c>
      <c r="K302" s="56">
        <v>14832.99</v>
      </c>
      <c r="L302" s="76">
        <v>16069.07</v>
      </c>
      <c r="M302" s="117"/>
      <c r="N302" s="119">
        <v>14832.99</v>
      </c>
      <c r="O302" s="119">
        <v>8373.36</v>
      </c>
      <c r="P302" s="119"/>
      <c r="Q302" s="119">
        <v>17576.27</v>
      </c>
      <c r="R302" s="119">
        <v>16340.19</v>
      </c>
      <c r="S302" s="47"/>
    </row>
    <row r="303" spans="1:19" ht="9" customHeight="1" x14ac:dyDescent="0.2">
      <c r="A303" s="500"/>
      <c r="B303" s="500"/>
      <c r="C303" s="48" t="s">
        <v>4</v>
      </c>
      <c r="D303" s="49">
        <v>4</v>
      </c>
      <c r="E303" s="50">
        <v>14485081</v>
      </c>
      <c r="F303" s="50">
        <v>1488004</v>
      </c>
      <c r="G303" s="50">
        <v>240001</v>
      </c>
      <c r="H303" s="50">
        <v>12507588</v>
      </c>
      <c r="I303" s="50">
        <v>0</v>
      </c>
      <c r="J303" s="51">
        <v>2393385</v>
      </c>
      <c r="K303" s="50">
        <v>28720674</v>
      </c>
      <c r="L303" s="75">
        <v>31114058</v>
      </c>
      <c r="M303" s="118"/>
      <c r="N303" s="120">
        <v>28720674</v>
      </c>
      <c r="O303" s="120">
        <v>16213086</v>
      </c>
      <c r="P303" s="120">
        <v>0</v>
      </c>
      <c r="Q303" s="120">
        <v>34032404</v>
      </c>
      <c r="R303" s="120">
        <v>31639020</v>
      </c>
      <c r="S303" s="47"/>
    </row>
    <row r="304" spans="1:19" ht="12.75" customHeight="1" x14ac:dyDescent="0.2">
      <c r="A304" s="501"/>
      <c r="B304" s="501"/>
      <c r="C304" s="53" t="s">
        <v>3</v>
      </c>
      <c r="D304" s="54">
        <v>5</v>
      </c>
      <c r="E304" s="55">
        <v>7840.37</v>
      </c>
      <c r="F304" s="55">
        <v>811.87</v>
      </c>
      <c r="G304" s="55">
        <v>123.95</v>
      </c>
      <c r="H304" s="55">
        <v>6459.63</v>
      </c>
      <c r="I304" s="55">
        <v>0</v>
      </c>
      <c r="J304" s="55">
        <v>1269.6500000000001</v>
      </c>
      <c r="K304" s="56">
        <v>15235.82</v>
      </c>
      <c r="L304" s="76">
        <v>16505.47</v>
      </c>
      <c r="M304" s="117"/>
      <c r="N304" s="119">
        <v>15235.82</v>
      </c>
      <c r="O304" s="119">
        <v>8776.19</v>
      </c>
      <c r="P304" s="119"/>
      <c r="Q304" s="119">
        <v>18085.18</v>
      </c>
      <c r="R304" s="119">
        <v>16815.53</v>
      </c>
      <c r="S304" s="47"/>
    </row>
    <row r="305" spans="1:19" ht="9" customHeight="1" x14ac:dyDescent="0.2">
      <c r="A305" s="501"/>
      <c r="B305" s="501"/>
      <c r="C305" s="48" t="s">
        <v>4</v>
      </c>
      <c r="D305" s="49">
        <v>6</v>
      </c>
      <c r="E305" s="50">
        <v>15181073</v>
      </c>
      <c r="F305" s="50">
        <v>1572000</v>
      </c>
      <c r="G305" s="50">
        <v>240001</v>
      </c>
      <c r="H305" s="50">
        <v>12507588</v>
      </c>
      <c r="I305" s="50">
        <v>0</v>
      </c>
      <c r="J305" s="51">
        <v>2458385</v>
      </c>
      <c r="K305" s="50">
        <v>29500661</v>
      </c>
      <c r="L305" s="75">
        <v>31959046</v>
      </c>
      <c r="M305" s="118"/>
      <c r="N305" s="120">
        <v>29500661</v>
      </c>
      <c r="O305" s="120">
        <v>16993073</v>
      </c>
      <c r="P305" s="120">
        <v>0</v>
      </c>
      <c r="Q305" s="120">
        <v>35017791</v>
      </c>
      <c r="R305" s="120">
        <v>32559406</v>
      </c>
      <c r="S305" s="47"/>
    </row>
    <row r="306" spans="1:19" ht="12.75" customHeight="1" x14ac:dyDescent="0.2">
      <c r="A306" s="501"/>
      <c r="B306" s="501"/>
      <c r="C306" s="53" t="s">
        <v>3</v>
      </c>
      <c r="D306" s="54">
        <v>7</v>
      </c>
      <c r="E306" s="55">
        <v>8193.6299999999992</v>
      </c>
      <c r="F306" s="55">
        <v>849.06</v>
      </c>
      <c r="G306" s="55">
        <v>123.95</v>
      </c>
      <c r="H306" s="55">
        <v>6459.63</v>
      </c>
      <c r="I306" s="55">
        <v>0</v>
      </c>
      <c r="J306" s="55">
        <v>1302.19</v>
      </c>
      <c r="K306" s="56">
        <v>15626.27</v>
      </c>
      <c r="L306" s="76">
        <v>16928.46</v>
      </c>
      <c r="M306" s="117"/>
      <c r="N306" s="119">
        <v>15626.27</v>
      </c>
      <c r="O306" s="119">
        <v>9166.64</v>
      </c>
      <c r="P306" s="119"/>
      <c r="Q306" s="119">
        <v>18578.46</v>
      </c>
      <c r="R306" s="119">
        <v>17276.27</v>
      </c>
      <c r="S306" s="47"/>
    </row>
    <row r="307" spans="1:19" ht="9" customHeight="1" x14ac:dyDescent="0.2">
      <c r="A307" s="501"/>
      <c r="B307" s="501"/>
      <c r="C307" s="48" t="s">
        <v>4</v>
      </c>
      <c r="D307" s="49">
        <v>8</v>
      </c>
      <c r="E307" s="50">
        <v>15865080</v>
      </c>
      <c r="F307" s="50">
        <v>1644009</v>
      </c>
      <c r="G307" s="50">
        <v>240001</v>
      </c>
      <c r="H307" s="50">
        <v>12507588</v>
      </c>
      <c r="I307" s="50">
        <v>0</v>
      </c>
      <c r="J307" s="51">
        <v>2521391</v>
      </c>
      <c r="K307" s="50">
        <v>30256678</v>
      </c>
      <c r="L307" s="75">
        <v>32778069</v>
      </c>
      <c r="M307" s="118"/>
      <c r="N307" s="120">
        <v>30256678</v>
      </c>
      <c r="O307" s="120">
        <v>17749090</v>
      </c>
      <c r="P307" s="120">
        <v>0</v>
      </c>
      <c r="Q307" s="120">
        <v>35972915</v>
      </c>
      <c r="R307" s="120">
        <v>33451523</v>
      </c>
      <c r="S307" s="47"/>
    </row>
    <row r="308" spans="1:19" ht="12.75" customHeight="1" x14ac:dyDescent="0.2">
      <c r="A308" s="501"/>
      <c r="B308" s="501"/>
      <c r="C308" s="53" t="s">
        <v>3</v>
      </c>
      <c r="D308" s="54">
        <v>9</v>
      </c>
      <c r="E308" s="55">
        <v>8648.2999999999993</v>
      </c>
      <c r="F308" s="55">
        <v>892.44</v>
      </c>
      <c r="G308" s="55">
        <v>123.95</v>
      </c>
      <c r="H308" s="55">
        <v>6459.63</v>
      </c>
      <c r="I308" s="55">
        <v>0</v>
      </c>
      <c r="J308" s="55">
        <v>1343.69</v>
      </c>
      <c r="K308" s="56">
        <v>16124.32</v>
      </c>
      <c r="L308" s="76">
        <v>17468.009999999998</v>
      </c>
      <c r="M308" s="117"/>
      <c r="N308" s="119">
        <v>16124.32</v>
      </c>
      <c r="O308" s="119">
        <v>9664.69</v>
      </c>
      <c r="P308" s="119"/>
      <c r="Q308" s="119">
        <v>19207.650000000001</v>
      </c>
      <c r="R308" s="119">
        <v>17863.96</v>
      </c>
      <c r="S308" s="47"/>
    </row>
    <row r="309" spans="1:19" ht="9" customHeight="1" x14ac:dyDescent="0.2">
      <c r="A309" s="501"/>
      <c r="B309" s="501"/>
      <c r="C309" s="48" t="s">
        <v>4</v>
      </c>
      <c r="D309" s="49">
        <v>10</v>
      </c>
      <c r="E309" s="50">
        <v>16745444</v>
      </c>
      <c r="F309" s="50">
        <v>1728005</v>
      </c>
      <c r="G309" s="50">
        <v>240001</v>
      </c>
      <c r="H309" s="50">
        <v>12507588</v>
      </c>
      <c r="I309" s="50">
        <v>0</v>
      </c>
      <c r="J309" s="51">
        <v>2601747</v>
      </c>
      <c r="K309" s="50">
        <v>31221037</v>
      </c>
      <c r="L309" s="75">
        <v>33822784</v>
      </c>
      <c r="M309" s="118"/>
      <c r="N309" s="120">
        <v>31221037</v>
      </c>
      <c r="O309" s="120">
        <v>18713449</v>
      </c>
      <c r="P309" s="120">
        <v>0</v>
      </c>
      <c r="Q309" s="120">
        <v>37191196</v>
      </c>
      <c r="R309" s="120">
        <v>34589450</v>
      </c>
      <c r="S309" s="47"/>
    </row>
    <row r="310" spans="1:19" ht="12.75" customHeight="1" x14ac:dyDescent="0.2">
      <c r="A310" s="501"/>
      <c r="B310" s="501"/>
      <c r="C310" s="53" t="s">
        <v>3</v>
      </c>
      <c r="D310" s="54">
        <v>11</v>
      </c>
      <c r="E310" s="55">
        <v>9020.14</v>
      </c>
      <c r="F310" s="55">
        <v>935.82</v>
      </c>
      <c r="G310" s="55">
        <v>123.95</v>
      </c>
      <c r="H310" s="55">
        <v>6459.63</v>
      </c>
      <c r="I310" s="55">
        <v>0</v>
      </c>
      <c r="J310" s="55">
        <v>1378.3</v>
      </c>
      <c r="K310" s="56">
        <v>16539.54</v>
      </c>
      <c r="L310" s="76">
        <v>17917.84</v>
      </c>
      <c r="M310" s="117"/>
      <c r="N310" s="119">
        <v>16539.54</v>
      </c>
      <c r="O310" s="119">
        <v>10079.91</v>
      </c>
      <c r="P310" s="119"/>
      <c r="Q310" s="119">
        <v>19732.22</v>
      </c>
      <c r="R310" s="119">
        <v>18353.919999999998</v>
      </c>
      <c r="S310" s="47"/>
    </row>
    <row r="311" spans="1:19" ht="9" customHeight="1" x14ac:dyDescent="0.2">
      <c r="A311" s="501"/>
      <c r="B311" s="501"/>
      <c r="C311" s="48" t="s">
        <v>4</v>
      </c>
      <c r="D311" s="49">
        <v>12</v>
      </c>
      <c r="E311" s="50">
        <v>17465426</v>
      </c>
      <c r="F311" s="50">
        <v>1812000</v>
      </c>
      <c r="G311" s="50">
        <v>240001</v>
      </c>
      <c r="H311" s="50">
        <v>12507588</v>
      </c>
      <c r="I311" s="50">
        <v>0</v>
      </c>
      <c r="J311" s="51">
        <v>2668761</v>
      </c>
      <c r="K311" s="50">
        <v>32025015</v>
      </c>
      <c r="L311" s="75">
        <v>34693776</v>
      </c>
      <c r="M311" s="118"/>
      <c r="N311" s="120">
        <v>32025015</v>
      </c>
      <c r="O311" s="120">
        <v>19517427</v>
      </c>
      <c r="P311" s="120">
        <v>0</v>
      </c>
      <c r="Q311" s="120">
        <v>38206906</v>
      </c>
      <c r="R311" s="120">
        <v>35538145</v>
      </c>
      <c r="S311" s="47"/>
    </row>
    <row r="312" spans="1:19" ht="12.75" customHeight="1" x14ac:dyDescent="0.2">
      <c r="A312" s="501"/>
      <c r="B312" s="501"/>
      <c r="C312" s="53" t="s">
        <v>3</v>
      </c>
      <c r="D312" s="54">
        <v>13</v>
      </c>
      <c r="E312" s="55">
        <v>9472.56</v>
      </c>
      <c r="F312" s="55">
        <v>985.4</v>
      </c>
      <c r="G312" s="55">
        <v>123.95</v>
      </c>
      <c r="H312" s="55">
        <v>6459.63</v>
      </c>
      <c r="I312" s="55">
        <v>0</v>
      </c>
      <c r="J312" s="55">
        <v>1420.13</v>
      </c>
      <c r="K312" s="56">
        <v>17041.54</v>
      </c>
      <c r="L312" s="76">
        <v>18461.669999999998</v>
      </c>
      <c r="M312" s="117"/>
      <c r="N312" s="119">
        <v>17041.54</v>
      </c>
      <c r="O312" s="119">
        <v>10581.91</v>
      </c>
      <c r="P312" s="119"/>
      <c r="Q312" s="119">
        <v>20366.41</v>
      </c>
      <c r="R312" s="119">
        <v>18946.28</v>
      </c>
      <c r="S312" s="47"/>
    </row>
    <row r="313" spans="1:19" ht="9" customHeight="1" x14ac:dyDescent="0.2">
      <c r="A313" s="501"/>
      <c r="B313" s="501"/>
      <c r="C313" s="48" t="s">
        <v>4</v>
      </c>
      <c r="D313" s="49">
        <v>14</v>
      </c>
      <c r="E313" s="50">
        <v>18341434</v>
      </c>
      <c r="F313" s="50">
        <v>1908000</v>
      </c>
      <c r="G313" s="50">
        <v>240001</v>
      </c>
      <c r="H313" s="50">
        <v>12507588</v>
      </c>
      <c r="I313" s="50">
        <v>0</v>
      </c>
      <c r="J313" s="51">
        <v>2749755</v>
      </c>
      <c r="K313" s="50">
        <v>32997023</v>
      </c>
      <c r="L313" s="75">
        <v>35746778</v>
      </c>
      <c r="M313" s="118"/>
      <c r="N313" s="120">
        <v>32997023</v>
      </c>
      <c r="O313" s="120">
        <v>20489435</v>
      </c>
      <c r="P313" s="120">
        <v>0</v>
      </c>
      <c r="Q313" s="120">
        <v>39434869</v>
      </c>
      <c r="R313" s="120">
        <v>36685114</v>
      </c>
      <c r="S313" s="47"/>
    </row>
    <row r="314" spans="1:19" ht="12.75" customHeight="1" x14ac:dyDescent="0.2">
      <c r="A314" s="501"/>
      <c r="B314" s="501"/>
      <c r="C314" s="53" t="s">
        <v>3</v>
      </c>
      <c r="D314" s="54">
        <v>15</v>
      </c>
      <c r="E314" s="55">
        <v>10001.65</v>
      </c>
      <c r="F314" s="55">
        <v>1034.98</v>
      </c>
      <c r="G314" s="55">
        <v>123.95</v>
      </c>
      <c r="H314" s="55">
        <v>6459.63</v>
      </c>
      <c r="I314" s="55">
        <v>0</v>
      </c>
      <c r="J314" s="55">
        <v>1468.35</v>
      </c>
      <c r="K314" s="56">
        <v>17620.21</v>
      </c>
      <c r="L314" s="76">
        <v>19088.560000000001</v>
      </c>
      <c r="M314" s="117"/>
      <c r="N314" s="119">
        <v>17620.21</v>
      </c>
      <c r="O314" s="119">
        <v>11160.58</v>
      </c>
      <c r="P314" s="119"/>
      <c r="Q314" s="119">
        <v>21097.46</v>
      </c>
      <c r="R314" s="119">
        <v>19629.11</v>
      </c>
      <c r="S314" s="47"/>
    </row>
    <row r="315" spans="1:19" ht="9" customHeight="1" x14ac:dyDescent="0.2">
      <c r="A315" s="501"/>
      <c r="B315" s="501"/>
      <c r="C315" s="48" t="s">
        <v>4</v>
      </c>
      <c r="D315" s="49">
        <v>16</v>
      </c>
      <c r="E315" s="50">
        <v>19365895</v>
      </c>
      <c r="F315" s="50">
        <v>2004001</v>
      </c>
      <c r="G315" s="50">
        <v>240001</v>
      </c>
      <c r="H315" s="50">
        <v>12507588</v>
      </c>
      <c r="I315" s="50">
        <v>0</v>
      </c>
      <c r="J315" s="51">
        <v>2843122</v>
      </c>
      <c r="K315" s="50">
        <v>34117484</v>
      </c>
      <c r="L315" s="75">
        <v>36960606</v>
      </c>
      <c r="M315" s="118"/>
      <c r="N315" s="120">
        <v>34117484</v>
      </c>
      <c r="O315" s="120">
        <v>21609896</v>
      </c>
      <c r="P315" s="120">
        <v>0</v>
      </c>
      <c r="Q315" s="120">
        <v>40850379</v>
      </c>
      <c r="R315" s="120">
        <v>38007257</v>
      </c>
      <c r="S315" s="47"/>
    </row>
    <row r="316" spans="1:19" ht="12.75" customHeight="1" x14ac:dyDescent="0.2">
      <c r="A316" s="501"/>
      <c r="B316" s="501"/>
      <c r="C316" s="53" t="s">
        <v>3</v>
      </c>
      <c r="D316" s="54">
        <v>17</v>
      </c>
      <c r="E316" s="55">
        <v>10478.85</v>
      </c>
      <c r="F316" s="55">
        <v>1090.76</v>
      </c>
      <c r="G316" s="55">
        <v>123.95</v>
      </c>
      <c r="H316" s="55">
        <v>6459.63</v>
      </c>
      <c r="I316" s="55">
        <v>0</v>
      </c>
      <c r="J316" s="55">
        <v>1512.77</v>
      </c>
      <c r="K316" s="56">
        <v>18153.189999999999</v>
      </c>
      <c r="L316" s="76">
        <v>19665.96</v>
      </c>
      <c r="M316" s="117"/>
      <c r="N316" s="119">
        <v>18153.189999999999</v>
      </c>
      <c r="O316" s="119">
        <v>11693.56</v>
      </c>
      <c r="P316" s="119"/>
      <c r="Q316" s="119">
        <v>21770.799999999999</v>
      </c>
      <c r="R316" s="119">
        <v>20258.03</v>
      </c>
      <c r="S316" s="47"/>
    </row>
    <row r="317" spans="1:19" ht="9" customHeight="1" x14ac:dyDescent="0.2">
      <c r="A317" s="501"/>
      <c r="B317" s="501"/>
      <c r="C317" s="48" t="s">
        <v>4</v>
      </c>
      <c r="D317" s="49">
        <v>17</v>
      </c>
      <c r="E317" s="50">
        <v>20289883</v>
      </c>
      <c r="F317" s="50">
        <v>2112006</v>
      </c>
      <c r="G317" s="50">
        <v>240001</v>
      </c>
      <c r="H317" s="50">
        <v>12507588</v>
      </c>
      <c r="I317" s="50">
        <v>0</v>
      </c>
      <c r="J317" s="51">
        <v>2929131</v>
      </c>
      <c r="K317" s="50">
        <v>35149477</v>
      </c>
      <c r="L317" s="75">
        <v>38078608</v>
      </c>
      <c r="M317" s="118"/>
      <c r="N317" s="120">
        <v>35149477</v>
      </c>
      <c r="O317" s="120">
        <v>22641889</v>
      </c>
      <c r="P317" s="120">
        <v>0</v>
      </c>
      <c r="Q317" s="120">
        <v>42154147</v>
      </c>
      <c r="R317" s="120">
        <v>39225016</v>
      </c>
      <c r="S317" s="47"/>
    </row>
    <row r="318" spans="1:19" ht="12.75" customHeight="1" x14ac:dyDescent="0.2">
      <c r="A318" s="501"/>
      <c r="B318" s="501"/>
      <c r="C318" s="53" t="s">
        <v>3</v>
      </c>
      <c r="D318" s="54">
        <v>18</v>
      </c>
      <c r="E318" s="55">
        <v>10956.06</v>
      </c>
      <c r="F318" s="55">
        <v>1146.53</v>
      </c>
      <c r="G318" s="55">
        <v>123.95</v>
      </c>
      <c r="H318" s="55">
        <v>6459.63</v>
      </c>
      <c r="I318" s="55">
        <v>0</v>
      </c>
      <c r="J318" s="55">
        <v>1557.18</v>
      </c>
      <c r="K318" s="56">
        <v>18686.169999999998</v>
      </c>
      <c r="L318" s="76">
        <v>20243.349999999999</v>
      </c>
      <c r="M318" s="117"/>
      <c r="N318" s="119">
        <v>18686.169999999998</v>
      </c>
      <c r="O318" s="119">
        <v>12226.54</v>
      </c>
      <c r="P318" s="119"/>
      <c r="Q318" s="119">
        <v>22444.13</v>
      </c>
      <c r="R318" s="119">
        <v>20886.95</v>
      </c>
      <c r="S318" s="47"/>
    </row>
    <row r="319" spans="1:19" ht="9" customHeight="1" x14ac:dyDescent="0.2">
      <c r="A319" s="501"/>
      <c r="B319" s="501"/>
      <c r="C319" s="48" t="s">
        <v>4</v>
      </c>
      <c r="D319" s="49">
        <v>19</v>
      </c>
      <c r="E319" s="50">
        <v>21213890</v>
      </c>
      <c r="F319" s="50">
        <v>2219992</v>
      </c>
      <c r="G319" s="50">
        <v>240001</v>
      </c>
      <c r="H319" s="50">
        <v>12507588</v>
      </c>
      <c r="I319" s="50">
        <v>0</v>
      </c>
      <c r="J319" s="51">
        <v>3015121</v>
      </c>
      <c r="K319" s="50">
        <v>36181470</v>
      </c>
      <c r="L319" s="75">
        <v>39196591</v>
      </c>
      <c r="M319" s="118"/>
      <c r="N319" s="120">
        <v>36181470</v>
      </c>
      <c r="O319" s="120">
        <v>23673883</v>
      </c>
      <c r="P319" s="120">
        <v>0</v>
      </c>
      <c r="Q319" s="120">
        <v>43457896</v>
      </c>
      <c r="R319" s="120">
        <v>40442775</v>
      </c>
      <c r="S319" s="47"/>
    </row>
    <row r="320" spans="1:19" ht="12.75" customHeight="1" x14ac:dyDescent="0.2">
      <c r="A320" s="501"/>
      <c r="B320" s="501"/>
      <c r="C320" s="53" t="s">
        <v>3</v>
      </c>
      <c r="D320" s="54">
        <v>20</v>
      </c>
      <c r="E320" s="55">
        <v>11272.13</v>
      </c>
      <c r="F320" s="55">
        <v>1177.52</v>
      </c>
      <c r="G320" s="55">
        <v>123.95</v>
      </c>
      <c r="H320" s="55">
        <v>6459.63</v>
      </c>
      <c r="I320" s="55">
        <v>0</v>
      </c>
      <c r="J320" s="55">
        <v>1586.1</v>
      </c>
      <c r="K320" s="56">
        <v>19033.23</v>
      </c>
      <c r="L320" s="76">
        <v>20619.330000000002</v>
      </c>
      <c r="M320" s="117"/>
      <c r="N320" s="119">
        <v>19033.23</v>
      </c>
      <c r="O320" s="119">
        <v>12573.6</v>
      </c>
      <c r="P320" s="119"/>
      <c r="Q320" s="119">
        <v>22882.58</v>
      </c>
      <c r="R320" s="119">
        <v>21296.48</v>
      </c>
      <c r="S320" s="47"/>
    </row>
    <row r="321" spans="1:19" ht="9" customHeight="1" x14ac:dyDescent="0.2">
      <c r="A321" s="501"/>
      <c r="B321" s="501"/>
      <c r="C321" s="48" t="s">
        <v>4</v>
      </c>
      <c r="D321" s="49">
        <v>21</v>
      </c>
      <c r="E321" s="50">
        <v>21825887</v>
      </c>
      <c r="F321" s="50">
        <v>2279997</v>
      </c>
      <c r="G321" s="50">
        <v>240001</v>
      </c>
      <c r="H321" s="50">
        <v>12507588</v>
      </c>
      <c r="I321" s="50">
        <v>0</v>
      </c>
      <c r="J321" s="51">
        <v>3071118</v>
      </c>
      <c r="K321" s="50">
        <v>36853472</v>
      </c>
      <c r="L321" s="75">
        <v>39924590</v>
      </c>
      <c r="M321" s="118"/>
      <c r="N321" s="120">
        <v>36853472</v>
      </c>
      <c r="O321" s="120">
        <v>24345884</v>
      </c>
      <c r="P321" s="120">
        <v>0</v>
      </c>
      <c r="Q321" s="120">
        <v>44306853</v>
      </c>
      <c r="R321" s="120">
        <v>41235735</v>
      </c>
      <c r="S321" s="47"/>
    </row>
    <row r="322" spans="1:19" ht="12.75" customHeight="1" x14ac:dyDescent="0.2">
      <c r="A322" s="501"/>
      <c r="B322" s="501"/>
      <c r="C322" s="53" t="s">
        <v>3</v>
      </c>
      <c r="D322" s="54">
        <v>22</v>
      </c>
      <c r="E322" s="55">
        <v>11620.32</v>
      </c>
      <c r="F322" s="55">
        <v>1214.71</v>
      </c>
      <c r="G322" s="55">
        <v>123.95</v>
      </c>
      <c r="H322" s="55">
        <v>6459.63</v>
      </c>
      <c r="I322" s="55">
        <v>0</v>
      </c>
      <c r="J322" s="55">
        <v>1618.22</v>
      </c>
      <c r="K322" s="56">
        <v>19418.61</v>
      </c>
      <c r="L322" s="76">
        <v>21036.83</v>
      </c>
      <c r="M322" s="117"/>
      <c r="N322" s="119">
        <v>19418.61</v>
      </c>
      <c r="O322" s="119">
        <v>12958.98</v>
      </c>
      <c r="P322" s="119"/>
      <c r="Q322" s="119">
        <v>23369.45</v>
      </c>
      <c r="R322" s="119">
        <v>21751.23</v>
      </c>
      <c r="S322" s="47"/>
    </row>
    <row r="323" spans="1:19" ht="9" customHeight="1" x14ac:dyDescent="0.2">
      <c r="A323" s="501"/>
      <c r="B323" s="501"/>
      <c r="C323" s="48" t="s">
        <v>4</v>
      </c>
      <c r="D323" s="49">
        <v>23</v>
      </c>
      <c r="E323" s="50">
        <v>22500077</v>
      </c>
      <c r="F323" s="50">
        <v>2352007</v>
      </c>
      <c r="G323" s="50">
        <v>240001</v>
      </c>
      <c r="H323" s="50">
        <v>12507588</v>
      </c>
      <c r="I323" s="50">
        <v>0</v>
      </c>
      <c r="J323" s="51">
        <v>3133311</v>
      </c>
      <c r="K323" s="50">
        <v>37599672</v>
      </c>
      <c r="L323" s="75">
        <v>40732983</v>
      </c>
      <c r="M323" s="118"/>
      <c r="N323" s="120">
        <v>37599672</v>
      </c>
      <c r="O323" s="120">
        <v>25092084</v>
      </c>
      <c r="P323" s="120">
        <v>0</v>
      </c>
      <c r="Q323" s="120">
        <v>45249565</v>
      </c>
      <c r="R323" s="120">
        <v>42116254</v>
      </c>
      <c r="S323" s="47"/>
    </row>
    <row r="324" spans="1:19" ht="12.75" customHeight="1" x14ac:dyDescent="0.2">
      <c r="A324" s="501"/>
      <c r="B324" s="501"/>
      <c r="C324" s="53" t="s">
        <v>3</v>
      </c>
      <c r="D324" s="54">
        <v>24</v>
      </c>
      <c r="E324" s="55">
        <v>11930.19</v>
      </c>
      <c r="F324" s="55">
        <v>1245.69</v>
      </c>
      <c r="G324" s="55">
        <v>123.95</v>
      </c>
      <c r="H324" s="55">
        <v>6459.63</v>
      </c>
      <c r="I324" s="55">
        <v>0</v>
      </c>
      <c r="J324" s="55">
        <v>1646.62</v>
      </c>
      <c r="K324" s="56">
        <v>19759.46</v>
      </c>
      <c r="L324" s="76">
        <v>21406.080000000002</v>
      </c>
      <c r="M324" s="117"/>
      <c r="N324" s="119">
        <v>19759.46</v>
      </c>
      <c r="O324" s="119">
        <v>13299.83</v>
      </c>
      <c r="P324" s="119"/>
      <c r="Q324" s="119">
        <v>23800.05</v>
      </c>
      <c r="R324" s="119">
        <v>22153.43</v>
      </c>
      <c r="S324" s="47"/>
    </row>
    <row r="325" spans="1:19" ht="9" customHeight="1" x14ac:dyDescent="0.2">
      <c r="A325" s="501"/>
      <c r="B325" s="501"/>
      <c r="C325" s="48" t="s">
        <v>4</v>
      </c>
      <c r="D325" s="49">
        <v>25</v>
      </c>
      <c r="E325" s="50">
        <v>23100069</v>
      </c>
      <c r="F325" s="50">
        <v>2411992</v>
      </c>
      <c r="G325" s="50">
        <v>240001</v>
      </c>
      <c r="H325" s="50">
        <v>12507588</v>
      </c>
      <c r="I325" s="50">
        <v>0</v>
      </c>
      <c r="J325" s="51">
        <v>3188301</v>
      </c>
      <c r="K325" s="50">
        <v>38259650</v>
      </c>
      <c r="L325" s="75">
        <v>41447951</v>
      </c>
      <c r="M325" s="118"/>
      <c r="N325" s="120">
        <v>38259650</v>
      </c>
      <c r="O325" s="120">
        <v>25752062</v>
      </c>
      <c r="P325" s="120">
        <v>0</v>
      </c>
      <c r="Q325" s="120">
        <v>46083323</v>
      </c>
      <c r="R325" s="120">
        <v>42895022</v>
      </c>
      <c r="S325" s="47"/>
    </row>
    <row r="326" spans="1:19" ht="12.75" customHeight="1" x14ac:dyDescent="0.2">
      <c r="A326" s="501"/>
      <c r="B326" s="501"/>
      <c r="C326" s="53" t="s">
        <v>3</v>
      </c>
      <c r="D326" s="54">
        <v>26</v>
      </c>
      <c r="E326" s="55">
        <v>12314.44</v>
      </c>
      <c r="F326" s="55">
        <v>1289.08</v>
      </c>
      <c r="G326" s="55">
        <v>123.95</v>
      </c>
      <c r="H326" s="55">
        <v>6459.63</v>
      </c>
      <c r="I326" s="55">
        <v>0</v>
      </c>
      <c r="J326" s="55">
        <v>1682.26</v>
      </c>
      <c r="K326" s="56">
        <v>20187.099999999999</v>
      </c>
      <c r="L326" s="76">
        <v>21869.360000000001</v>
      </c>
      <c r="M326" s="117"/>
      <c r="N326" s="119">
        <v>20187.099999999999</v>
      </c>
      <c r="O326" s="119">
        <v>13727.47</v>
      </c>
      <c r="P326" s="119"/>
      <c r="Q326" s="119">
        <v>24340.3</v>
      </c>
      <c r="R326" s="119">
        <v>22658.04</v>
      </c>
      <c r="S326" s="47"/>
    </row>
    <row r="327" spans="1:19" ht="9" customHeight="1" x14ac:dyDescent="0.2">
      <c r="A327" s="501"/>
      <c r="B327" s="501"/>
      <c r="C327" s="48" t="s">
        <v>4</v>
      </c>
      <c r="D327" s="49">
        <v>27</v>
      </c>
      <c r="E327" s="50">
        <v>23844081</v>
      </c>
      <c r="F327" s="50">
        <v>2496007</v>
      </c>
      <c r="G327" s="50">
        <v>240001</v>
      </c>
      <c r="H327" s="50">
        <v>12507588</v>
      </c>
      <c r="I327" s="50">
        <v>0</v>
      </c>
      <c r="J327" s="51">
        <v>3257310</v>
      </c>
      <c r="K327" s="50">
        <v>39087676</v>
      </c>
      <c r="L327" s="75">
        <v>42344986</v>
      </c>
      <c r="M327" s="118"/>
      <c r="N327" s="120">
        <v>39087676</v>
      </c>
      <c r="O327" s="120">
        <v>26580088</v>
      </c>
      <c r="P327" s="120">
        <v>0</v>
      </c>
      <c r="Q327" s="120">
        <v>47129393</v>
      </c>
      <c r="R327" s="120">
        <v>43872083</v>
      </c>
      <c r="S327" s="47"/>
    </row>
    <row r="328" spans="1:19" ht="12.75" customHeight="1" x14ac:dyDescent="0.2">
      <c r="A328" s="501"/>
      <c r="B328" s="501"/>
      <c r="C328" s="53" t="s">
        <v>3</v>
      </c>
      <c r="D328" s="54">
        <v>28</v>
      </c>
      <c r="E328" s="55">
        <v>12605.87</v>
      </c>
      <c r="F328" s="55">
        <v>1313.87</v>
      </c>
      <c r="G328" s="55">
        <v>123.95</v>
      </c>
      <c r="H328" s="55">
        <v>6459.63</v>
      </c>
      <c r="I328" s="55">
        <v>0</v>
      </c>
      <c r="J328" s="55">
        <v>1708.61</v>
      </c>
      <c r="K328" s="56">
        <v>20503.32</v>
      </c>
      <c r="L328" s="76">
        <v>22211.93</v>
      </c>
      <c r="M328" s="117"/>
      <c r="N328" s="119">
        <v>20503.32</v>
      </c>
      <c r="O328" s="119">
        <v>14043.69</v>
      </c>
      <c r="P328" s="119"/>
      <c r="Q328" s="119">
        <v>24739.79</v>
      </c>
      <c r="R328" s="119">
        <v>23031.18</v>
      </c>
      <c r="S328" s="47"/>
    </row>
    <row r="329" spans="1:19" ht="9" customHeight="1" x14ac:dyDescent="0.2">
      <c r="A329" s="501"/>
      <c r="B329" s="501"/>
      <c r="C329" s="48" t="s">
        <v>4</v>
      </c>
      <c r="D329" s="49">
        <v>29</v>
      </c>
      <c r="E329" s="50">
        <v>24408368</v>
      </c>
      <c r="F329" s="50">
        <v>2544007</v>
      </c>
      <c r="G329" s="50">
        <v>240001</v>
      </c>
      <c r="H329" s="50">
        <v>12507588</v>
      </c>
      <c r="I329" s="50">
        <v>0</v>
      </c>
      <c r="J329" s="51">
        <v>3308330</v>
      </c>
      <c r="K329" s="50">
        <v>39699963</v>
      </c>
      <c r="L329" s="75">
        <v>43008294</v>
      </c>
      <c r="M329" s="118"/>
      <c r="N329" s="120">
        <v>39699963</v>
      </c>
      <c r="O329" s="120">
        <v>27192376</v>
      </c>
      <c r="P329" s="120">
        <v>0</v>
      </c>
      <c r="Q329" s="120">
        <v>47902913</v>
      </c>
      <c r="R329" s="120">
        <v>44594583</v>
      </c>
      <c r="S329" s="47"/>
    </row>
    <row r="330" spans="1:19" ht="12.75" customHeight="1" x14ac:dyDescent="0.2">
      <c r="A330" s="501"/>
      <c r="B330" s="501"/>
      <c r="C330" s="53" t="s">
        <v>3</v>
      </c>
      <c r="D330" s="54">
        <v>30</v>
      </c>
      <c r="E330" s="55">
        <v>12921.94</v>
      </c>
      <c r="F330" s="55">
        <v>1351.05</v>
      </c>
      <c r="G330" s="55">
        <v>123.95</v>
      </c>
      <c r="H330" s="55">
        <v>6459.63</v>
      </c>
      <c r="I330" s="55">
        <v>0</v>
      </c>
      <c r="J330" s="55">
        <v>1738.05</v>
      </c>
      <c r="K330" s="56">
        <v>20856.57</v>
      </c>
      <c r="L330" s="76">
        <v>22594.62</v>
      </c>
      <c r="M330" s="117"/>
      <c r="N330" s="119">
        <v>20856.57</v>
      </c>
      <c r="O330" s="119">
        <v>14396.94</v>
      </c>
      <c r="P330" s="119"/>
      <c r="Q330" s="119">
        <v>25186.07</v>
      </c>
      <c r="R330" s="119">
        <v>23448.02</v>
      </c>
      <c r="S330" s="47"/>
    </row>
    <row r="331" spans="1:19" ht="9" customHeight="1" x14ac:dyDescent="0.2">
      <c r="A331" s="501"/>
      <c r="B331" s="501"/>
      <c r="C331" s="48" t="s">
        <v>4</v>
      </c>
      <c r="D331" s="49">
        <v>31</v>
      </c>
      <c r="E331" s="50">
        <v>25020365</v>
      </c>
      <c r="F331" s="50">
        <v>2615998</v>
      </c>
      <c r="G331" s="50">
        <v>240001</v>
      </c>
      <c r="H331" s="50">
        <v>12507588</v>
      </c>
      <c r="I331" s="50">
        <v>0</v>
      </c>
      <c r="J331" s="51">
        <v>3365334</v>
      </c>
      <c r="K331" s="50">
        <v>40383951</v>
      </c>
      <c r="L331" s="75">
        <v>43749285</v>
      </c>
      <c r="M331" s="118"/>
      <c r="N331" s="120">
        <v>40383951</v>
      </c>
      <c r="O331" s="120">
        <v>27876363</v>
      </c>
      <c r="P331" s="120">
        <v>0</v>
      </c>
      <c r="Q331" s="120">
        <v>48767032</v>
      </c>
      <c r="R331" s="120">
        <v>45401698</v>
      </c>
      <c r="S331" s="47"/>
    </row>
    <row r="332" spans="1:19" ht="12.75" customHeight="1" x14ac:dyDescent="0.2">
      <c r="A332" s="501"/>
      <c r="B332" s="501"/>
      <c r="C332" s="53" t="s">
        <v>3</v>
      </c>
      <c r="D332" s="54">
        <v>32</v>
      </c>
      <c r="E332" s="55">
        <v>13231.81</v>
      </c>
      <c r="F332" s="55">
        <v>1382.04</v>
      </c>
      <c r="G332" s="55">
        <v>123.95</v>
      </c>
      <c r="H332" s="55">
        <v>6459.63</v>
      </c>
      <c r="I332" s="55">
        <v>0</v>
      </c>
      <c r="J332" s="55">
        <v>1766.45</v>
      </c>
      <c r="K332" s="56">
        <v>21197.43</v>
      </c>
      <c r="L332" s="76">
        <v>22963.88</v>
      </c>
      <c r="M332" s="117"/>
      <c r="N332" s="119">
        <v>21197.43</v>
      </c>
      <c r="O332" s="119">
        <v>14737.8</v>
      </c>
      <c r="P332" s="119"/>
      <c r="Q332" s="119">
        <v>25616.68</v>
      </c>
      <c r="R332" s="119">
        <v>23850.23</v>
      </c>
      <c r="S332" s="47"/>
    </row>
    <row r="333" spans="1:19" ht="9" customHeight="1" x14ac:dyDescent="0.2">
      <c r="A333" s="501"/>
      <c r="B333" s="501"/>
      <c r="C333" s="48" t="s">
        <v>4</v>
      </c>
      <c r="D333" s="49">
        <v>33</v>
      </c>
      <c r="E333" s="50">
        <v>25620357</v>
      </c>
      <c r="F333" s="50">
        <v>2676003</v>
      </c>
      <c r="G333" s="50">
        <v>240001</v>
      </c>
      <c r="H333" s="50">
        <v>12507588</v>
      </c>
      <c r="I333" s="50">
        <v>0</v>
      </c>
      <c r="J333" s="51">
        <v>3420324</v>
      </c>
      <c r="K333" s="50">
        <v>41043948</v>
      </c>
      <c r="L333" s="75">
        <v>44464272</v>
      </c>
      <c r="M333" s="118"/>
      <c r="N333" s="120">
        <v>41043948</v>
      </c>
      <c r="O333" s="120">
        <v>28536360</v>
      </c>
      <c r="P333" s="120">
        <v>0</v>
      </c>
      <c r="Q333" s="120">
        <v>49600809</v>
      </c>
      <c r="R333" s="120">
        <v>46180485</v>
      </c>
      <c r="S333" s="47"/>
    </row>
    <row r="334" spans="1:19" ht="12.75" customHeight="1" x14ac:dyDescent="0.2">
      <c r="A334" s="501"/>
      <c r="B334" s="501"/>
      <c r="C334" s="53" t="s">
        <v>3</v>
      </c>
      <c r="D334" s="54">
        <v>34</v>
      </c>
      <c r="E334" s="55">
        <v>13535.49</v>
      </c>
      <c r="F334" s="55">
        <v>1419.22</v>
      </c>
      <c r="G334" s="55">
        <v>123.95</v>
      </c>
      <c r="H334" s="55">
        <v>6459.63</v>
      </c>
      <c r="I334" s="55">
        <v>0</v>
      </c>
      <c r="J334" s="55">
        <v>1794.86</v>
      </c>
      <c r="K334" s="56">
        <v>21538.29</v>
      </c>
      <c r="L334" s="76">
        <v>23333.15</v>
      </c>
      <c r="M334" s="117"/>
      <c r="N334" s="119">
        <v>21538.29</v>
      </c>
      <c r="O334" s="119">
        <v>15078.66</v>
      </c>
      <c r="P334" s="119"/>
      <c r="Q334" s="119">
        <v>26047.31</v>
      </c>
      <c r="R334" s="119">
        <v>24252.45</v>
      </c>
      <c r="S334" s="47"/>
    </row>
    <row r="335" spans="1:19" ht="9" customHeight="1" x14ac:dyDescent="0.2">
      <c r="A335" s="501"/>
      <c r="B335" s="501"/>
      <c r="C335" s="48" t="s">
        <v>4</v>
      </c>
      <c r="D335" s="49">
        <v>35</v>
      </c>
      <c r="E335" s="50">
        <v>26208363</v>
      </c>
      <c r="F335" s="50">
        <v>2747993</v>
      </c>
      <c r="G335" s="50">
        <v>240001</v>
      </c>
      <c r="H335" s="50">
        <v>12507588</v>
      </c>
      <c r="I335" s="50">
        <v>0</v>
      </c>
      <c r="J335" s="51">
        <v>3475334</v>
      </c>
      <c r="K335" s="50">
        <v>41703945</v>
      </c>
      <c r="L335" s="75">
        <v>45179278</v>
      </c>
      <c r="M335" s="118"/>
      <c r="N335" s="120">
        <v>41703945</v>
      </c>
      <c r="O335" s="120">
        <v>29196357</v>
      </c>
      <c r="P335" s="120">
        <v>0</v>
      </c>
      <c r="Q335" s="120">
        <v>50434625</v>
      </c>
      <c r="R335" s="120">
        <v>46959291</v>
      </c>
      <c r="S335" s="47"/>
    </row>
    <row r="336" spans="1:19" ht="12.75" customHeight="1" x14ac:dyDescent="0.2">
      <c r="A336" s="501"/>
      <c r="B336" s="501"/>
      <c r="C336" s="53" t="s">
        <v>3</v>
      </c>
      <c r="D336" s="54">
        <v>36</v>
      </c>
      <c r="E336" s="55">
        <v>13884.16</v>
      </c>
      <c r="F336" s="55">
        <v>1450.21</v>
      </c>
      <c r="G336" s="55">
        <v>123.95</v>
      </c>
      <c r="H336" s="55">
        <v>6459.63</v>
      </c>
      <c r="I336" s="55">
        <v>0</v>
      </c>
      <c r="J336" s="55">
        <v>1826.5</v>
      </c>
      <c r="K336" s="56">
        <v>21917.95</v>
      </c>
      <c r="L336" s="76">
        <v>23744.45</v>
      </c>
      <c r="M336" s="117"/>
      <c r="N336" s="119">
        <v>21917.95</v>
      </c>
      <c r="O336" s="119">
        <v>15458.32</v>
      </c>
      <c r="P336" s="119"/>
      <c r="Q336" s="119">
        <v>26526.95</v>
      </c>
      <c r="R336" s="119">
        <v>24700.45</v>
      </c>
      <c r="S336" s="47"/>
    </row>
    <row r="337" spans="1:19" ht="9" customHeight="1" x14ac:dyDescent="0.2">
      <c r="A337" s="501"/>
      <c r="B337" s="501"/>
      <c r="C337" s="48" t="s">
        <v>4</v>
      </c>
      <c r="D337" s="49">
        <v>37</v>
      </c>
      <c r="E337" s="50">
        <v>26883482</v>
      </c>
      <c r="F337" s="50">
        <v>2807998</v>
      </c>
      <c r="G337" s="50">
        <v>240001</v>
      </c>
      <c r="H337" s="50">
        <v>12507588</v>
      </c>
      <c r="I337" s="50">
        <v>0</v>
      </c>
      <c r="J337" s="51">
        <v>3536597</v>
      </c>
      <c r="K337" s="50">
        <v>42439069</v>
      </c>
      <c r="L337" s="75">
        <v>45975666</v>
      </c>
      <c r="M337" s="118"/>
      <c r="N337" s="120">
        <v>42439069</v>
      </c>
      <c r="O337" s="120">
        <v>29931481</v>
      </c>
      <c r="P337" s="120">
        <v>0</v>
      </c>
      <c r="Q337" s="120">
        <v>51363337</v>
      </c>
      <c r="R337" s="120">
        <v>47826740</v>
      </c>
      <c r="S337" s="47"/>
    </row>
    <row r="338" spans="1:19" ht="12.75" customHeight="1" x14ac:dyDescent="0.2">
      <c r="A338" s="501"/>
      <c r="B338" s="501"/>
      <c r="C338" s="53" t="s">
        <v>3</v>
      </c>
      <c r="D338" s="54">
        <v>38</v>
      </c>
      <c r="E338" s="55">
        <v>14194.04</v>
      </c>
      <c r="F338" s="55">
        <v>1487.4</v>
      </c>
      <c r="G338" s="55">
        <v>123.95</v>
      </c>
      <c r="H338" s="55">
        <v>6459.63</v>
      </c>
      <c r="I338" s="55">
        <v>0</v>
      </c>
      <c r="J338" s="55">
        <v>1855.42</v>
      </c>
      <c r="K338" s="56">
        <v>22265.02</v>
      </c>
      <c r="L338" s="76">
        <v>24120.44</v>
      </c>
      <c r="M338" s="117"/>
      <c r="N338" s="119">
        <v>22265.02</v>
      </c>
      <c r="O338" s="119">
        <v>15805.39</v>
      </c>
      <c r="P338" s="119"/>
      <c r="Q338" s="119">
        <v>26965.41</v>
      </c>
      <c r="R338" s="119">
        <v>25109.99</v>
      </c>
      <c r="S338" s="47"/>
    </row>
    <row r="339" spans="1:19" ht="9" customHeight="1" x14ac:dyDescent="0.2">
      <c r="A339" s="501"/>
      <c r="B339" s="501"/>
      <c r="C339" s="48" t="s">
        <v>4</v>
      </c>
      <c r="D339" s="49">
        <v>39</v>
      </c>
      <c r="E339" s="50">
        <v>27483494</v>
      </c>
      <c r="F339" s="50">
        <v>2880008</v>
      </c>
      <c r="G339" s="50">
        <v>240001</v>
      </c>
      <c r="H339" s="50">
        <v>12507588</v>
      </c>
      <c r="I339" s="50">
        <v>0</v>
      </c>
      <c r="J339" s="51">
        <v>3592594</v>
      </c>
      <c r="K339" s="50">
        <v>43111090</v>
      </c>
      <c r="L339" s="75">
        <v>46703684</v>
      </c>
      <c r="M339" s="118"/>
      <c r="N339" s="120">
        <v>43111090</v>
      </c>
      <c r="O339" s="120">
        <v>30603502</v>
      </c>
      <c r="P339" s="120">
        <v>0</v>
      </c>
      <c r="Q339" s="120">
        <v>52212314</v>
      </c>
      <c r="R339" s="120">
        <v>48619720</v>
      </c>
      <c r="S339" s="47"/>
    </row>
    <row r="340" spans="1:19" ht="12.75" customHeight="1" x14ac:dyDescent="0.2">
      <c r="A340" s="501"/>
      <c r="B340" s="501"/>
      <c r="C340" s="53" t="s">
        <v>3</v>
      </c>
      <c r="D340" s="54">
        <v>40</v>
      </c>
      <c r="E340" s="55">
        <v>14510.11</v>
      </c>
      <c r="F340" s="55">
        <v>1518.38</v>
      </c>
      <c r="G340" s="55">
        <v>123.95</v>
      </c>
      <c r="H340" s="55">
        <v>6459.63</v>
      </c>
      <c r="I340" s="55">
        <v>0</v>
      </c>
      <c r="J340" s="55">
        <v>1884.34</v>
      </c>
      <c r="K340" s="56">
        <v>22612.07</v>
      </c>
      <c r="L340" s="76">
        <v>24496.41</v>
      </c>
      <c r="M340" s="117"/>
      <c r="N340" s="119">
        <v>22612.07</v>
      </c>
      <c r="O340" s="119">
        <v>16152.44</v>
      </c>
      <c r="P340" s="119"/>
      <c r="Q340" s="119">
        <v>27403.85</v>
      </c>
      <c r="R340" s="119">
        <v>25519.51</v>
      </c>
      <c r="S340" s="47"/>
    </row>
    <row r="341" spans="1:19" ht="9" customHeight="1" x14ac:dyDescent="0.2">
      <c r="A341" s="502"/>
      <c r="B341" s="502"/>
      <c r="C341" s="58"/>
      <c r="D341" s="59"/>
      <c r="E341" s="61">
        <v>28095491</v>
      </c>
      <c r="F341" s="61">
        <v>2939994</v>
      </c>
      <c r="G341" s="61">
        <v>240001</v>
      </c>
      <c r="H341" s="61">
        <v>12507588</v>
      </c>
      <c r="I341" s="61">
        <v>0</v>
      </c>
      <c r="J341" s="60">
        <v>3648591</v>
      </c>
      <c r="K341" s="61">
        <v>43783073</v>
      </c>
      <c r="L341" s="77">
        <v>47431664</v>
      </c>
      <c r="M341" s="118"/>
      <c r="N341" s="120">
        <v>43783073</v>
      </c>
      <c r="O341" s="120">
        <v>31275485</v>
      </c>
      <c r="P341" s="120">
        <v>0</v>
      </c>
      <c r="Q341" s="120">
        <v>53061253</v>
      </c>
      <c r="R341" s="120">
        <v>49412662</v>
      </c>
      <c r="S341" s="47"/>
    </row>
    <row r="342" spans="1:19" ht="12.75" customHeight="1" x14ac:dyDescent="0.2">
      <c r="A342" s="492">
        <v>35034</v>
      </c>
      <c r="B342" s="492">
        <v>35064</v>
      </c>
      <c r="C342" s="42" t="s">
        <v>3</v>
      </c>
      <c r="D342" s="43">
        <v>0</v>
      </c>
      <c r="E342" s="44">
        <v>7638.02</v>
      </c>
      <c r="F342" s="44">
        <v>731.3</v>
      </c>
      <c r="G342" s="44">
        <v>0</v>
      </c>
      <c r="H342" s="44">
        <v>6459.63</v>
      </c>
      <c r="I342" s="44">
        <v>0</v>
      </c>
      <c r="J342" s="44">
        <v>1235.75</v>
      </c>
      <c r="K342" s="45">
        <v>14828.95</v>
      </c>
      <c r="L342" s="46">
        <v>16064.7</v>
      </c>
      <c r="M342" s="117"/>
      <c r="N342" s="119">
        <v>14828.95</v>
      </c>
      <c r="O342" s="119">
        <v>8369.32</v>
      </c>
      <c r="P342" s="119"/>
      <c r="Q342" s="119">
        <v>17571.18</v>
      </c>
      <c r="R342" s="119">
        <v>16335.43</v>
      </c>
      <c r="S342" s="47"/>
    </row>
    <row r="343" spans="1:19" ht="9" customHeight="1" x14ac:dyDescent="0.2">
      <c r="A343" s="525"/>
      <c r="B343" s="525"/>
      <c r="C343" s="48" t="s">
        <v>4</v>
      </c>
      <c r="D343" s="49">
        <v>2</v>
      </c>
      <c r="E343" s="50">
        <v>14789269</v>
      </c>
      <c r="F343" s="50">
        <v>1415994</v>
      </c>
      <c r="G343" s="50">
        <v>0</v>
      </c>
      <c r="H343" s="50">
        <v>12507588</v>
      </c>
      <c r="I343" s="50">
        <v>0</v>
      </c>
      <c r="J343" s="51">
        <v>2392746</v>
      </c>
      <c r="K343" s="50">
        <v>28712851</v>
      </c>
      <c r="L343" s="73">
        <v>31105597</v>
      </c>
      <c r="M343" s="118"/>
      <c r="N343" s="120">
        <v>28712851</v>
      </c>
      <c r="O343" s="120">
        <v>16205263</v>
      </c>
      <c r="P343" s="120">
        <v>0</v>
      </c>
      <c r="Q343" s="120">
        <v>34022549</v>
      </c>
      <c r="R343" s="120">
        <v>31629803</v>
      </c>
      <c r="S343" s="47"/>
    </row>
    <row r="344" spans="1:19" ht="12.75" customHeight="1" x14ac:dyDescent="0.2">
      <c r="A344" s="500">
        <v>35034</v>
      </c>
      <c r="B344" s="500">
        <v>35064</v>
      </c>
      <c r="C344" s="53" t="s">
        <v>3</v>
      </c>
      <c r="D344" s="54">
        <v>3</v>
      </c>
      <c r="E344" s="55">
        <v>8014.7</v>
      </c>
      <c r="F344" s="55">
        <v>768.49</v>
      </c>
      <c r="G344" s="55">
        <v>0</v>
      </c>
      <c r="H344" s="55">
        <v>6459.63</v>
      </c>
      <c r="I344" s="55">
        <v>0</v>
      </c>
      <c r="J344" s="55">
        <v>1270.24</v>
      </c>
      <c r="K344" s="56">
        <v>15242.82</v>
      </c>
      <c r="L344" s="46">
        <v>16513.060000000001</v>
      </c>
      <c r="M344" s="117"/>
      <c r="N344" s="119">
        <v>15242.82</v>
      </c>
      <c r="O344" s="119">
        <v>8783.19</v>
      </c>
      <c r="P344" s="119"/>
      <c r="Q344" s="119">
        <v>18094.03</v>
      </c>
      <c r="R344" s="119">
        <v>16823.79</v>
      </c>
      <c r="S344" s="47"/>
    </row>
    <row r="345" spans="1:19" ht="9" customHeight="1" x14ac:dyDescent="0.2">
      <c r="A345" s="500"/>
      <c r="B345" s="500"/>
      <c r="C345" s="48" t="s">
        <v>4</v>
      </c>
      <c r="D345" s="49">
        <v>4</v>
      </c>
      <c r="E345" s="50">
        <v>15518623</v>
      </c>
      <c r="F345" s="50">
        <v>1488004</v>
      </c>
      <c r="G345" s="50">
        <v>0</v>
      </c>
      <c r="H345" s="50">
        <v>12507588</v>
      </c>
      <c r="I345" s="50">
        <v>0</v>
      </c>
      <c r="J345" s="51">
        <v>2459528</v>
      </c>
      <c r="K345" s="50">
        <v>29514215</v>
      </c>
      <c r="L345" s="73">
        <v>31973743</v>
      </c>
      <c r="M345" s="118"/>
      <c r="N345" s="120">
        <v>29514215</v>
      </c>
      <c r="O345" s="120">
        <v>17006627</v>
      </c>
      <c r="P345" s="120">
        <v>0</v>
      </c>
      <c r="Q345" s="120">
        <v>35034927</v>
      </c>
      <c r="R345" s="120">
        <v>32575400</v>
      </c>
      <c r="S345" s="47"/>
    </row>
    <row r="346" spans="1:19" ht="12.75" customHeight="1" x14ac:dyDescent="0.2">
      <c r="A346" s="501"/>
      <c r="B346" s="501"/>
      <c r="C346" s="53" t="s">
        <v>3</v>
      </c>
      <c r="D346" s="54">
        <v>5</v>
      </c>
      <c r="E346" s="55">
        <v>8374.16</v>
      </c>
      <c r="F346" s="55">
        <v>811.87</v>
      </c>
      <c r="G346" s="55">
        <v>0</v>
      </c>
      <c r="H346" s="55">
        <v>6459.63</v>
      </c>
      <c r="I346" s="55">
        <v>0</v>
      </c>
      <c r="J346" s="55">
        <v>1303.81</v>
      </c>
      <c r="K346" s="56">
        <v>15645.66</v>
      </c>
      <c r="L346" s="46">
        <v>16949.47</v>
      </c>
      <c r="M346" s="117"/>
      <c r="N346" s="119">
        <v>15645.66</v>
      </c>
      <c r="O346" s="119">
        <v>9186.0300000000007</v>
      </c>
      <c r="P346" s="119"/>
      <c r="Q346" s="119">
        <v>18602.96</v>
      </c>
      <c r="R346" s="119">
        <v>17299.150000000001</v>
      </c>
      <c r="S346" s="47"/>
    </row>
    <row r="347" spans="1:19" ht="9" customHeight="1" x14ac:dyDescent="0.2">
      <c r="A347" s="501"/>
      <c r="B347" s="501"/>
      <c r="C347" s="48" t="s">
        <v>4</v>
      </c>
      <c r="D347" s="49">
        <v>6</v>
      </c>
      <c r="E347" s="50">
        <v>16214635</v>
      </c>
      <c r="F347" s="50">
        <v>1572000</v>
      </c>
      <c r="G347" s="50">
        <v>0</v>
      </c>
      <c r="H347" s="50">
        <v>12507588</v>
      </c>
      <c r="I347" s="50">
        <v>0</v>
      </c>
      <c r="J347" s="51">
        <v>2524528</v>
      </c>
      <c r="K347" s="50">
        <v>30294222</v>
      </c>
      <c r="L347" s="73">
        <v>32818750</v>
      </c>
      <c r="M347" s="118"/>
      <c r="N347" s="120">
        <v>30294222</v>
      </c>
      <c r="O347" s="120">
        <v>17786634</v>
      </c>
      <c r="P347" s="120">
        <v>0</v>
      </c>
      <c r="Q347" s="120">
        <v>36020353</v>
      </c>
      <c r="R347" s="120">
        <v>33495825</v>
      </c>
      <c r="S347" s="47"/>
    </row>
    <row r="348" spans="1:19" ht="12.75" customHeight="1" x14ac:dyDescent="0.2">
      <c r="A348" s="501"/>
      <c r="B348" s="501"/>
      <c r="C348" s="53" t="s">
        <v>3</v>
      </c>
      <c r="D348" s="54">
        <v>7</v>
      </c>
      <c r="E348" s="55">
        <v>8727.41</v>
      </c>
      <c r="F348" s="55">
        <v>849.06</v>
      </c>
      <c r="G348" s="55">
        <v>0</v>
      </c>
      <c r="H348" s="55">
        <v>6459.63</v>
      </c>
      <c r="I348" s="55">
        <v>0</v>
      </c>
      <c r="J348" s="55">
        <v>1336.34</v>
      </c>
      <c r="K348" s="56">
        <v>16036.1</v>
      </c>
      <c r="L348" s="46">
        <v>17372.439999999999</v>
      </c>
      <c r="M348" s="117"/>
      <c r="N348" s="119">
        <v>16036.1</v>
      </c>
      <c r="O348" s="119">
        <v>9576.4699999999993</v>
      </c>
      <c r="P348" s="119"/>
      <c r="Q348" s="119">
        <v>19096.2</v>
      </c>
      <c r="R348" s="119">
        <v>17759.86</v>
      </c>
      <c r="S348" s="47"/>
    </row>
    <row r="349" spans="1:19" ht="9" customHeight="1" x14ac:dyDescent="0.2">
      <c r="A349" s="501"/>
      <c r="B349" s="501"/>
      <c r="C349" s="48" t="s">
        <v>4</v>
      </c>
      <c r="D349" s="49">
        <v>8</v>
      </c>
      <c r="E349" s="50">
        <v>16898622</v>
      </c>
      <c r="F349" s="50">
        <v>1644009</v>
      </c>
      <c r="G349" s="50">
        <v>0</v>
      </c>
      <c r="H349" s="50">
        <v>12507588</v>
      </c>
      <c r="I349" s="50">
        <v>0</v>
      </c>
      <c r="J349" s="51">
        <v>2587515</v>
      </c>
      <c r="K349" s="50">
        <v>31050219</v>
      </c>
      <c r="L349" s="73">
        <v>33637734</v>
      </c>
      <c r="M349" s="118"/>
      <c r="N349" s="120">
        <v>31050219</v>
      </c>
      <c r="O349" s="120">
        <v>18542632</v>
      </c>
      <c r="P349" s="120">
        <v>0</v>
      </c>
      <c r="Q349" s="120">
        <v>36975399</v>
      </c>
      <c r="R349" s="120">
        <v>34387884</v>
      </c>
      <c r="S349" s="47"/>
    </row>
    <row r="350" spans="1:19" ht="12.75" customHeight="1" x14ac:dyDescent="0.2">
      <c r="A350" s="501"/>
      <c r="B350" s="501"/>
      <c r="C350" s="53" t="s">
        <v>3</v>
      </c>
      <c r="D350" s="54">
        <v>9</v>
      </c>
      <c r="E350" s="55">
        <v>9217.76</v>
      </c>
      <c r="F350" s="55">
        <v>892.44</v>
      </c>
      <c r="G350" s="55">
        <v>0</v>
      </c>
      <c r="H350" s="55">
        <v>6459.63</v>
      </c>
      <c r="I350" s="55"/>
      <c r="J350" s="55">
        <v>1380.82</v>
      </c>
      <c r="K350" s="56">
        <v>16569.830000000002</v>
      </c>
      <c r="L350" s="46">
        <v>17950.650000000001</v>
      </c>
      <c r="M350" s="117"/>
      <c r="N350" s="119">
        <v>16569.830000000002</v>
      </c>
      <c r="O350" s="119">
        <v>10110.200000000001</v>
      </c>
      <c r="P350" s="119"/>
      <c r="Q350" s="119">
        <v>19770.490000000002</v>
      </c>
      <c r="R350" s="119">
        <v>18389.669999999998</v>
      </c>
      <c r="S350" s="47"/>
    </row>
    <row r="351" spans="1:19" ht="9" customHeight="1" x14ac:dyDescent="0.2">
      <c r="A351" s="501"/>
      <c r="B351" s="501"/>
      <c r="C351" s="48" t="s">
        <v>4</v>
      </c>
      <c r="D351" s="49">
        <v>10</v>
      </c>
      <c r="E351" s="50">
        <v>17848072</v>
      </c>
      <c r="F351" s="50">
        <v>1728005</v>
      </c>
      <c r="G351" s="50">
        <v>0</v>
      </c>
      <c r="H351" s="50">
        <v>12507588</v>
      </c>
      <c r="I351" s="50"/>
      <c r="J351" s="51">
        <v>2673640</v>
      </c>
      <c r="K351" s="50">
        <v>32083665</v>
      </c>
      <c r="L351" s="73">
        <v>34757305</v>
      </c>
      <c r="M351" s="118"/>
      <c r="N351" s="120">
        <v>32083665</v>
      </c>
      <c r="O351" s="120">
        <v>19576077</v>
      </c>
      <c r="P351" s="120">
        <v>0</v>
      </c>
      <c r="Q351" s="120">
        <v>38281007</v>
      </c>
      <c r="R351" s="120">
        <v>35607366</v>
      </c>
      <c r="S351" s="47"/>
    </row>
    <row r="352" spans="1:19" ht="12.75" customHeight="1" x14ac:dyDescent="0.2">
      <c r="A352" s="501"/>
      <c r="B352" s="501"/>
      <c r="C352" s="53" t="s">
        <v>3</v>
      </c>
      <c r="D352" s="54">
        <v>11</v>
      </c>
      <c r="E352" s="55">
        <v>9589.61</v>
      </c>
      <c r="F352" s="55">
        <v>935.82</v>
      </c>
      <c r="G352" s="55">
        <v>0</v>
      </c>
      <c r="H352" s="55">
        <v>6459.63</v>
      </c>
      <c r="I352" s="55">
        <v>0</v>
      </c>
      <c r="J352" s="55">
        <v>1415.42</v>
      </c>
      <c r="K352" s="56">
        <v>16985.060000000001</v>
      </c>
      <c r="L352" s="46">
        <v>18400.48</v>
      </c>
      <c r="M352" s="117"/>
      <c r="N352" s="119">
        <v>16985.060000000001</v>
      </c>
      <c r="O352" s="119">
        <v>10525.43</v>
      </c>
      <c r="P352" s="119"/>
      <c r="Q352" s="119">
        <v>20295.060000000001</v>
      </c>
      <c r="R352" s="119">
        <v>18879.64</v>
      </c>
      <c r="S352" s="47"/>
    </row>
    <row r="353" spans="1:19" ht="9" customHeight="1" x14ac:dyDescent="0.2">
      <c r="A353" s="501"/>
      <c r="B353" s="501"/>
      <c r="C353" s="48" t="s">
        <v>4</v>
      </c>
      <c r="D353" s="49">
        <v>12</v>
      </c>
      <c r="E353" s="50">
        <v>18568074</v>
      </c>
      <c r="F353" s="50">
        <v>1812000</v>
      </c>
      <c r="G353" s="50">
        <v>0</v>
      </c>
      <c r="H353" s="50">
        <v>12507588</v>
      </c>
      <c r="I353" s="50">
        <v>0</v>
      </c>
      <c r="J353" s="51">
        <v>2740635</v>
      </c>
      <c r="K353" s="50">
        <v>32887662</v>
      </c>
      <c r="L353" s="73">
        <v>35628297</v>
      </c>
      <c r="M353" s="118"/>
      <c r="N353" s="120">
        <v>32887662</v>
      </c>
      <c r="O353" s="120">
        <v>20380074</v>
      </c>
      <c r="P353" s="120">
        <v>0</v>
      </c>
      <c r="Q353" s="120">
        <v>39296716</v>
      </c>
      <c r="R353" s="120">
        <v>36556081</v>
      </c>
      <c r="S353" s="47"/>
    </row>
    <row r="354" spans="1:19" ht="12.75" customHeight="1" x14ac:dyDescent="0.2">
      <c r="A354" s="501"/>
      <c r="B354" s="501"/>
      <c r="C354" s="53" t="s">
        <v>3</v>
      </c>
      <c r="D354" s="54">
        <v>13</v>
      </c>
      <c r="E354" s="55">
        <v>10042.02</v>
      </c>
      <c r="F354" s="55">
        <v>985.4</v>
      </c>
      <c r="G354" s="55">
        <v>0</v>
      </c>
      <c r="H354" s="55">
        <v>6459.63</v>
      </c>
      <c r="I354" s="55">
        <v>0</v>
      </c>
      <c r="J354" s="55">
        <v>1457.25</v>
      </c>
      <c r="K354" s="56">
        <v>17487.05</v>
      </c>
      <c r="L354" s="46">
        <v>18944.3</v>
      </c>
      <c r="M354" s="117"/>
      <c r="N354" s="119">
        <v>17487.05</v>
      </c>
      <c r="O354" s="119">
        <v>11027.42</v>
      </c>
      <c r="P354" s="119"/>
      <c r="Q354" s="119">
        <v>20929.240000000002</v>
      </c>
      <c r="R354" s="119">
        <v>19471.990000000002</v>
      </c>
      <c r="S354" s="47"/>
    </row>
    <row r="355" spans="1:19" ht="9" customHeight="1" x14ac:dyDescent="0.2">
      <c r="A355" s="501"/>
      <c r="B355" s="501"/>
      <c r="C355" s="48" t="s">
        <v>4</v>
      </c>
      <c r="D355" s="49">
        <v>14</v>
      </c>
      <c r="E355" s="50">
        <v>19444062</v>
      </c>
      <c r="F355" s="50">
        <v>1908000</v>
      </c>
      <c r="G355" s="50">
        <v>0</v>
      </c>
      <c r="H355" s="50">
        <v>12507588</v>
      </c>
      <c r="I355" s="50">
        <v>0</v>
      </c>
      <c r="J355" s="51">
        <v>2821629</v>
      </c>
      <c r="K355" s="50">
        <v>33859650</v>
      </c>
      <c r="L355" s="73">
        <v>36681280</v>
      </c>
      <c r="M355" s="118"/>
      <c r="N355" s="120">
        <v>33859650</v>
      </c>
      <c r="O355" s="120">
        <v>21352063</v>
      </c>
      <c r="P355" s="120">
        <v>0</v>
      </c>
      <c r="Q355" s="120">
        <v>40524660</v>
      </c>
      <c r="R355" s="120">
        <v>37703030</v>
      </c>
      <c r="S355" s="47"/>
    </row>
    <row r="356" spans="1:19" ht="12.75" customHeight="1" x14ac:dyDescent="0.2">
      <c r="A356" s="501"/>
      <c r="B356" s="501"/>
      <c r="C356" s="53" t="s">
        <v>3</v>
      </c>
      <c r="D356" s="54">
        <v>15</v>
      </c>
      <c r="E356" s="55">
        <v>10612.44</v>
      </c>
      <c r="F356" s="55">
        <v>1034.98</v>
      </c>
      <c r="G356" s="55">
        <v>0</v>
      </c>
      <c r="H356" s="55">
        <v>6459.63</v>
      </c>
      <c r="I356" s="55">
        <v>0</v>
      </c>
      <c r="J356" s="55">
        <v>1508.92</v>
      </c>
      <c r="K356" s="56">
        <v>18107.05</v>
      </c>
      <c r="L356" s="46">
        <v>19615.97</v>
      </c>
      <c r="M356" s="117"/>
      <c r="N356" s="119">
        <v>18107.05</v>
      </c>
      <c r="O356" s="119">
        <v>11647.42</v>
      </c>
      <c r="P356" s="119"/>
      <c r="Q356" s="119">
        <v>21712.51</v>
      </c>
      <c r="R356" s="119">
        <v>20203.59</v>
      </c>
      <c r="S356" s="47"/>
    </row>
    <row r="357" spans="1:19" ht="9" customHeight="1" x14ac:dyDescent="0.2">
      <c r="A357" s="501"/>
      <c r="B357" s="501"/>
      <c r="C357" s="48" t="s">
        <v>4</v>
      </c>
      <c r="D357" s="49">
        <v>16</v>
      </c>
      <c r="E357" s="50">
        <v>20548549</v>
      </c>
      <c r="F357" s="50">
        <v>2004001</v>
      </c>
      <c r="G357" s="50">
        <v>0</v>
      </c>
      <c r="H357" s="50">
        <v>12507588</v>
      </c>
      <c r="I357" s="50">
        <v>0</v>
      </c>
      <c r="J357" s="51">
        <v>2921677</v>
      </c>
      <c r="K357" s="50">
        <v>35060138</v>
      </c>
      <c r="L357" s="73">
        <v>37981814</v>
      </c>
      <c r="M357" s="118"/>
      <c r="N357" s="120">
        <v>35060138</v>
      </c>
      <c r="O357" s="120">
        <v>22552550</v>
      </c>
      <c r="P357" s="120">
        <v>0</v>
      </c>
      <c r="Q357" s="120">
        <v>42041282</v>
      </c>
      <c r="R357" s="120">
        <v>39119605</v>
      </c>
      <c r="S357" s="47"/>
    </row>
    <row r="358" spans="1:19" ht="12.75" customHeight="1" x14ac:dyDescent="0.2">
      <c r="A358" s="501"/>
      <c r="B358" s="501"/>
      <c r="C358" s="53" t="s">
        <v>3</v>
      </c>
      <c r="D358" s="54">
        <v>17</v>
      </c>
      <c r="E358" s="55">
        <v>11089.65</v>
      </c>
      <c r="F358" s="55">
        <v>1090.76</v>
      </c>
      <c r="G358" s="55">
        <v>0</v>
      </c>
      <c r="H358" s="55">
        <v>6459.63</v>
      </c>
      <c r="I358" s="55">
        <v>0</v>
      </c>
      <c r="J358" s="55">
        <v>1553.34</v>
      </c>
      <c r="K358" s="56">
        <v>18640.04</v>
      </c>
      <c r="L358" s="46">
        <v>20193.38</v>
      </c>
      <c r="M358" s="117"/>
      <c r="N358" s="119">
        <v>18640.04</v>
      </c>
      <c r="O358" s="119">
        <v>12180.41</v>
      </c>
      <c r="P358" s="119"/>
      <c r="Q358" s="119">
        <v>22385.85</v>
      </c>
      <c r="R358" s="119">
        <v>20832.509999999998</v>
      </c>
      <c r="S358" s="47"/>
    </row>
    <row r="359" spans="1:19" ht="9" customHeight="1" x14ac:dyDescent="0.2">
      <c r="A359" s="501"/>
      <c r="B359" s="501"/>
      <c r="C359" s="48" t="s">
        <v>4</v>
      </c>
      <c r="D359" s="49">
        <v>17</v>
      </c>
      <c r="E359" s="50">
        <v>21472557</v>
      </c>
      <c r="F359" s="50">
        <v>2112006</v>
      </c>
      <c r="G359" s="50">
        <v>0</v>
      </c>
      <c r="H359" s="50">
        <v>12507588</v>
      </c>
      <c r="I359" s="50">
        <v>0</v>
      </c>
      <c r="J359" s="51">
        <v>3007686</v>
      </c>
      <c r="K359" s="50">
        <v>36092150</v>
      </c>
      <c r="L359" s="73">
        <v>39099836</v>
      </c>
      <c r="M359" s="118"/>
      <c r="N359" s="120">
        <v>36092150</v>
      </c>
      <c r="O359" s="120">
        <v>23584562</v>
      </c>
      <c r="P359" s="120">
        <v>0</v>
      </c>
      <c r="Q359" s="120">
        <v>43345050</v>
      </c>
      <c r="R359" s="120">
        <v>40337364</v>
      </c>
      <c r="S359" s="47"/>
    </row>
    <row r="360" spans="1:19" ht="12.75" customHeight="1" x14ac:dyDescent="0.2">
      <c r="A360" s="501"/>
      <c r="B360" s="501"/>
      <c r="C360" s="53" t="s">
        <v>3</v>
      </c>
      <c r="D360" s="54">
        <v>18</v>
      </c>
      <c r="E360" s="55">
        <v>11566.85</v>
      </c>
      <c r="F360" s="55">
        <v>1146.53</v>
      </c>
      <c r="G360" s="55">
        <v>0</v>
      </c>
      <c r="H360" s="55">
        <v>6459.63</v>
      </c>
      <c r="I360" s="55">
        <v>0</v>
      </c>
      <c r="J360" s="55">
        <v>1597.75</v>
      </c>
      <c r="K360" s="56">
        <v>19173.009999999998</v>
      </c>
      <c r="L360" s="46">
        <v>20770.759999999998</v>
      </c>
      <c r="M360" s="117"/>
      <c r="N360" s="119">
        <v>19173.009999999998</v>
      </c>
      <c r="O360" s="119">
        <v>12713.38</v>
      </c>
      <c r="P360" s="119"/>
      <c r="Q360" s="119">
        <v>23059.17</v>
      </c>
      <c r="R360" s="119">
        <v>21461.42</v>
      </c>
      <c r="S360" s="47"/>
    </row>
    <row r="361" spans="1:19" ht="9" customHeight="1" x14ac:dyDescent="0.2">
      <c r="A361" s="501"/>
      <c r="B361" s="501"/>
      <c r="C361" s="48" t="s">
        <v>4</v>
      </c>
      <c r="D361" s="49">
        <v>19</v>
      </c>
      <c r="E361" s="50">
        <v>22396545</v>
      </c>
      <c r="F361" s="50">
        <v>2219992</v>
      </c>
      <c r="G361" s="50">
        <v>0</v>
      </c>
      <c r="H361" s="50">
        <v>12507588</v>
      </c>
      <c r="I361" s="50">
        <v>0</v>
      </c>
      <c r="J361" s="51">
        <v>3093675</v>
      </c>
      <c r="K361" s="50">
        <v>37124124</v>
      </c>
      <c r="L361" s="73">
        <v>40217799</v>
      </c>
      <c r="M361" s="118"/>
      <c r="N361" s="120">
        <v>37124124</v>
      </c>
      <c r="O361" s="120">
        <v>24616536</v>
      </c>
      <c r="P361" s="120">
        <v>0</v>
      </c>
      <c r="Q361" s="120">
        <v>44648779</v>
      </c>
      <c r="R361" s="120">
        <v>41555104</v>
      </c>
      <c r="S361" s="47"/>
    </row>
    <row r="362" spans="1:19" ht="12.75" customHeight="1" x14ac:dyDescent="0.2">
      <c r="A362" s="501"/>
      <c r="B362" s="501"/>
      <c r="C362" s="53" t="s">
        <v>3</v>
      </c>
      <c r="D362" s="54">
        <v>20</v>
      </c>
      <c r="E362" s="55">
        <v>11882.92</v>
      </c>
      <c r="F362" s="55">
        <v>1177.52</v>
      </c>
      <c r="G362" s="55">
        <v>0</v>
      </c>
      <c r="H362" s="55">
        <v>6459.63</v>
      </c>
      <c r="I362" s="55">
        <v>0</v>
      </c>
      <c r="J362" s="55">
        <v>1626.67</v>
      </c>
      <c r="K362" s="56">
        <v>19520.07</v>
      </c>
      <c r="L362" s="46">
        <v>21146.74</v>
      </c>
      <c r="M362" s="117"/>
      <c r="N362" s="119">
        <v>19520.07</v>
      </c>
      <c r="O362" s="119">
        <v>13060.44</v>
      </c>
      <c r="P362" s="119"/>
      <c r="Q362" s="119">
        <v>23497.62</v>
      </c>
      <c r="R362" s="119">
        <v>21870.95</v>
      </c>
      <c r="S362" s="47"/>
    </row>
    <row r="363" spans="1:19" ht="9" customHeight="1" x14ac:dyDescent="0.2">
      <c r="A363" s="501"/>
      <c r="B363" s="501"/>
      <c r="C363" s="48" t="s">
        <v>4</v>
      </c>
      <c r="D363" s="49">
        <v>21</v>
      </c>
      <c r="E363" s="50">
        <v>23008542</v>
      </c>
      <c r="F363" s="50">
        <v>2279997</v>
      </c>
      <c r="G363" s="50">
        <v>0</v>
      </c>
      <c r="H363" s="50">
        <v>12507588</v>
      </c>
      <c r="I363" s="50">
        <v>0</v>
      </c>
      <c r="J363" s="51">
        <v>3149672</v>
      </c>
      <c r="K363" s="50">
        <v>37796126</v>
      </c>
      <c r="L363" s="73">
        <v>40945798</v>
      </c>
      <c r="M363" s="118"/>
      <c r="N363" s="120">
        <v>37796126</v>
      </c>
      <c r="O363" s="120">
        <v>25288538</v>
      </c>
      <c r="P363" s="120">
        <v>0</v>
      </c>
      <c r="Q363" s="120">
        <v>45497737</v>
      </c>
      <c r="R363" s="120">
        <v>42348064</v>
      </c>
      <c r="S363" s="47"/>
    </row>
    <row r="364" spans="1:19" ht="12.75" customHeight="1" x14ac:dyDescent="0.2">
      <c r="A364" s="501"/>
      <c r="B364" s="501"/>
      <c r="C364" s="53" t="s">
        <v>3</v>
      </c>
      <c r="D364" s="54">
        <v>22</v>
      </c>
      <c r="E364" s="55">
        <v>12271.38</v>
      </c>
      <c r="F364" s="55">
        <v>1214.71</v>
      </c>
      <c r="G364" s="55">
        <v>0</v>
      </c>
      <c r="H364" s="55">
        <v>6459.63</v>
      </c>
      <c r="I364" s="55">
        <v>0</v>
      </c>
      <c r="J364" s="55">
        <v>1662.14</v>
      </c>
      <c r="K364" s="56">
        <v>19945.72</v>
      </c>
      <c r="L364" s="46">
        <v>21607.86</v>
      </c>
      <c r="M364" s="117"/>
      <c r="N364" s="119">
        <v>19945.72</v>
      </c>
      <c r="O364" s="119">
        <v>13486.09</v>
      </c>
      <c r="P364" s="119"/>
      <c r="Q364" s="119">
        <v>24035.360000000001</v>
      </c>
      <c r="R364" s="119">
        <v>22373.22</v>
      </c>
      <c r="S364" s="47"/>
    </row>
    <row r="365" spans="1:19" ht="9" customHeight="1" x14ac:dyDescent="0.2">
      <c r="A365" s="501"/>
      <c r="B365" s="501"/>
      <c r="C365" s="48" t="s">
        <v>4</v>
      </c>
      <c r="D365" s="49">
        <v>23</v>
      </c>
      <c r="E365" s="50">
        <v>23760705</v>
      </c>
      <c r="F365" s="50">
        <v>2352007</v>
      </c>
      <c r="G365" s="50">
        <v>0</v>
      </c>
      <c r="H365" s="50">
        <v>12507588</v>
      </c>
      <c r="I365" s="50">
        <v>0</v>
      </c>
      <c r="J365" s="51">
        <v>3218352</v>
      </c>
      <c r="K365" s="50">
        <v>38620299</v>
      </c>
      <c r="L365" s="73">
        <v>41838651</v>
      </c>
      <c r="M365" s="118"/>
      <c r="N365" s="120">
        <v>38620299</v>
      </c>
      <c r="O365" s="120">
        <v>26112711</v>
      </c>
      <c r="P365" s="120">
        <v>0</v>
      </c>
      <c r="Q365" s="120">
        <v>46538947</v>
      </c>
      <c r="R365" s="120">
        <v>43320595</v>
      </c>
      <c r="S365" s="47"/>
    </row>
    <row r="366" spans="1:19" ht="12.75" customHeight="1" x14ac:dyDescent="0.2">
      <c r="A366" s="501"/>
      <c r="B366" s="501"/>
      <c r="C366" s="53" t="s">
        <v>3</v>
      </c>
      <c r="D366" s="54">
        <v>24</v>
      </c>
      <c r="E366" s="55">
        <v>12581.26</v>
      </c>
      <c r="F366" s="55">
        <v>1245.69</v>
      </c>
      <c r="G366" s="55">
        <v>0</v>
      </c>
      <c r="H366" s="55">
        <v>6459.63</v>
      </c>
      <c r="I366" s="55">
        <v>0</v>
      </c>
      <c r="J366" s="55">
        <v>1690.55</v>
      </c>
      <c r="K366" s="56">
        <v>20286.580000000002</v>
      </c>
      <c r="L366" s="46">
        <v>21977.13</v>
      </c>
      <c r="M366" s="117"/>
      <c r="N366" s="119">
        <v>20286.580000000002</v>
      </c>
      <c r="O366" s="119">
        <v>13826.95</v>
      </c>
      <c r="P366" s="119"/>
      <c r="Q366" s="119">
        <v>24465.98</v>
      </c>
      <c r="R366" s="119">
        <v>22775.43</v>
      </c>
      <c r="S366" s="47"/>
    </row>
    <row r="367" spans="1:19" ht="9" customHeight="1" x14ac:dyDescent="0.2">
      <c r="A367" s="501"/>
      <c r="B367" s="501"/>
      <c r="C367" s="48" t="s">
        <v>4</v>
      </c>
      <c r="D367" s="49">
        <v>25</v>
      </c>
      <c r="E367" s="50">
        <v>24360716</v>
      </c>
      <c r="F367" s="50">
        <v>2411992</v>
      </c>
      <c r="G367" s="50">
        <v>0</v>
      </c>
      <c r="H367" s="50">
        <v>12507588</v>
      </c>
      <c r="I367" s="50">
        <v>0</v>
      </c>
      <c r="J367" s="51">
        <v>3273361</v>
      </c>
      <c r="K367" s="50">
        <v>39280296</v>
      </c>
      <c r="L367" s="73">
        <v>42553658</v>
      </c>
      <c r="M367" s="118"/>
      <c r="N367" s="120">
        <v>39280296</v>
      </c>
      <c r="O367" s="120">
        <v>26772708</v>
      </c>
      <c r="P367" s="120">
        <v>0</v>
      </c>
      <c r="Q367" s="120">
        <v>47372743</v>
      </c>
      <c r="R367" s="120">
        <v>44099382</v>
      </c>
      <c r="S367" s="47"/>
    </row>
    <row r="368" spans="1:19" ht="12.75" customHeight="1" x14ac:dyDescent="0.2">
      <c r="A368" s="501"/>
      <c r="B368" s="501"/>
      <c r="C368" s="53" t="s">
        <v>3</v>
      </c>
      <c r="D368" s="54">
        <v>26</v>
      </c>
      <c r="E368" s="55">
        <v>12965.5</v>
      </c>
      <c r="F368" s="55">
        <v>1289.08</v>
      </c>
      <c r="G368" s="55">
        <v>0</v>
      </c>
      <c r="H368" s="55">
        <v>6459.63</v>
      </c>
      <c r="I368" s="55">
        <v>0</v>
      </c>
      <c r="J368" s="55">
        <v>1726.18</v>
      </c>
      <c r="K368" s="56">
        <v>20714.21</v>
      </c>
      <c r="L368" s="46">
        <v>22440.39</v>
      </c>
      <c r="M368" s="117"/>
      <c r="N368" s="119">
        <v>20714.21</v>
      </c>
      <c r="O368" s="119">
        <v>14254.58</v>
      </c>
      <c r="P368" s="119"/>
      <c r="Q368" s="119">
        <v>25006.21</v>
      </c>
      <c r="R368" s="119">
        <v>23280.03</v>
      </c>
      <c r="S368" s="47"/>
    </row>
    <row r="369" spans="1:19" ht="9" customHeight="1" x14ac:dyDescent="0.2">
      <c r="A369" s="501"/>
      <c r="B369" s="501"/>
      <c r="C369" s="48" t="s">
        <v>4</v>
      </c>
      <c r="D369" s="49">
        <v>27</v>
      </c>
      <c r="E369" s="50">
        <v>25104709</v>
      </c>
      <c r="F369" s="50">
        <v>2496007</v>
      </c>
      <c r="G369" s="50">
        <v>0</v>
      </c>
      <c r="H369" s="50">
        <v>12507588</v>
      </c>
      <c r="I369" s="50">
        <v>0</v>
      </c>
      <c r="J369" s="51">
        <v>3342351</v>
      </c>
      <c r="K369" s="50">
        <v>40108303</v>
      </c>
      <c r="L369" s="73">
        <v>43450654</v>
      </c>
      <c r="M369" s="118"/>
      <c r="N369" s="120">
        <v>40108303</v>
      </c>
      <c r="O369" s="120">
        <v>27600716</v>
      </c>
      <c r="P369" s="120">
        <v>0</v>
      </c>
      <c r="Q369" s="120">
        <v>48418774</v>
      </c>
      <c r="R369" s="120">
        <v>45076424</v>
      </c>
      <c r="S369" s="47"/>
    </row>
    <row r="370" spans="1:19" ht="12.75" customHeight="1" x14ac:dyDescent="0.2">
      <c r="A370" s="501"/>
      <c r="B370" s="501"/>
      <c r="C370" s="53" t="s">
        <v>3</v>
      </c>
      <c r="D370" s="54">
        <v>28</v>
      </c>
      <c r="E370" s="55">
        <v>13296.32</v>
      </c>
      <c r="F370" s="55">
        <v>1313.87</v>
      </c>
      <c r="G370" s="55">
        <v>0</v>
      </c>
      <c r="H370" s="55">
        <v>6459.63</v>
      </c>
      <c r="I370" s="55">
        <v>0</v>
      </c>
      <c r="J370" s="55">
        <v>1755.82</v>
      </c>
      <c r="K370" s="56">
        <v>21069.82</v>
      </c>
      <c r="L370" s="46">
        <v>22825.64</v>
      </c>
      <c r="M370" s="117"/>
      <c r="N370" s="119">
        <v>21069.82</v>
      </c>
      <c r="O370" s="119">
        <v>14610.19</v>
      </c>
      <c r="P370" s="119"/>
      <c r="Q370" s="119">
        <v>25455.47</v>
      </c>
      <c r="R370" s="119">
        <v>23699.65</v>
      </c>
      <c r="S370" s="47"/>
    </row>
    <row r="371" spans="1:19" ht="9" customHeight="1" x14ac:dyDescent="0.2">
      <c r="A371" s="501"/>
      <c r="B371" s="501"/>
      <c r="C371" s="48" t="s">
        <v>4</v>
      </c>
      <c r="D371" s="49">
        <v>29</v>
      </c>
      <c r="E371" s="50">
        <v>25745266</v>
      </c>
      <c r="F371" s="50">
        <v>2544007</v>
      </c>
      <c r="G371" s="50">
        <v>0</v>
      </c>
      <c r="H371" s="50">
        <v>12507588</v>
      </c>
      <c r="I371" s="50">
        <v>0</v>
      </c>
      <c r="J371" s="51">
        <v>3399742</v>
      </c>
      <c r="K371" s="50">
        <v>40796860</v>
      </c>
      <c r="L371" s="73">
        <v>44196602</v>
      </c>
      <c r="M371" s="118"/>
      <c r="N371" s="120">
        <v>40796860</v>
      </c>
      <c r="O371" s="120">
        <v>28289273</v>
      </c>
      <c r="P371" s="120">
        <v>0</v>
      </c>
      <c r="Q371" s="120">
        <v>49288663</v>
      </c>
      <c r="R371" s="120">
        <v>45888921</v>
      </c>
      <c r="S371" s="47"/>
    </row>
    <row r="372" spans="1:19" ht="12.75" customHeight="1" x14ac:dyDescent="0.2">
      <c r="A372" s="501"/>
      <c r="B372" s="501"/>
      <c r="C372" s="53" t="s">
        <v>3</v>
      </c>
      <c r="D372" s="54">
        <v>30</v>
      </c>
      <c r="E372" s="55">
        <v>13612.39</v>
      </c>
      <c r="F372" s="55">
        <v>1351.05</v>
      </c>
      <c r="G372" s="55">
        <v>0</v>
      </c>
      <c r="H372" s="55">
        <v>6459.63</v>
      </c>
      <c r="I372" s="55">
        <v>0</v>
      </c>
      <c r="J372" s="55">
        <v>1785.26</v>
      </c>
      <c r="K372" s="56">
        <v>21423.07</v>
      </c>
      <c r="L372" s="46">
        <v>23208.33</v>
      </c>
      <c r="M372" s="117"/>
      <c r="N372" s="119">
        <v>21423.07</v>
      </c>
      <c r="O372" s="119">
        <v>14963.44</v>
      </c>
      <c r="P372" s="119"/>
      <c r="Q372" s="119">
        <v>25901.75</v>
      </c>
      <c r="R372" s="119">
        <v>24116.49</v>
      </c>
      <c r="S372" s="47"/>
    </row>
    <row r="373" spans="1:19" ht="9" customHeight="1" x14ac:dyDescent="0.2">
      <c r="A373" s="501"/>
      <c r="B373" s="501"/>
      <c r="C373" s="48" t="s">
        <v>4</v>
      </c>
      <c r="D373" s="49">
        <v>31</v>
      </c>
      <c r="E373" s="50">
        <v>26357262</v>
      </c>
      <c r="F373" s="50">
        <v>2615998</v>
      </c>
      <c r="G373" s="50">
        <v>0</v>
      </c>
      <c r="H373" s="50">
        <v>12507588</v>
      </c>
      <c r="I373" s="50">
        <v>0</v>
      </c>
      <c r="J373" s="51">
        <v>3456745</v>
      </c>
      <c r="K373" s="50">
        <v>41480848</v>
      </c>
      <c r="L373" s="73">
        <v>44937593</v>
      </c>
      <c r="M373" s="118"/>
      <c r="N373" s="120">
        <v>41480848</v>
      </c>
      <c r="O373" s="120">
        <v>28973260</v>
      </c>
      <c r="P373" s="120">
        <v>0</v>
      </c>
      <c r="Q373" s="120">
        <v>50152781</v>
      </c>
      <c r="R373" s="120">
        <v>46696036</v>
      </c>
      <c r="S373" s="47"/>
    </row>
    <row r="374" spans="1:19" ht="12.75" customHeight="1" x14ac:dyDescent="0.2">
      <c r="A374" s="501"/>
      <c r="B374" s="501"/>
      <c r="C374" s="53" t="s">
        <v>3</v>
      </c>
      <c r="D374" s="54">
        <v>32</v>
      </c>
      <c r="E374" s="55">
        <v>13922.27</v>
      </c>
      <c r="F374" s="55">
        <v>1382.04</v>
      </c>
      <c r="G374" s="55">
        <v>0</v>
      </c>
      <c r="H374" s="55">
        <v>6459.63</v>
      </c>
      <c r="I374" s="55">
        <v>0</v>
      </c>
      <c r="J374" s="55">
        <v>1813.66</v>
      </c>
      <c r="K374" s="56">
        <v>21763.94</v>
      </c>
      <c r="L374" s="46">
        <v>23577.599999999999</v>
      </c>
      <c r="M374" s="117"/>
      <c r="N374" s="119">
        <v>21763.94</v>
      </c>
      <c r="O374" s="119">
        <v>15304.31</v>
      </c>
      <c r="P374" s="119"/>
      <c r="Q374" s="119">
        <v>26332.38</v>
      </c>
      <c r="R374" s="119">
        <v>24518.720000000001</v>
      </c>
      <c r="S374" s="47"/>
    </row>
    <row r="375" spans="1:19" ht="9" customHeight="1" x14ac:dyDescent="0.2">
      <c r="A375" s="501"/>
      <c r="B375" s="501"/>
      <c r="C375" s="48" t="s">
        <v>4</v>
      </c>
      <c r="D375" s="49">
        <v>33</v>
      </c>
      <c r="E375" s="50">
        <v>26957274</v>
      </c>
      <c r="F375" s="50">
        <v>2676003</v>
      </c>
      <c r="G375" s="50">
        <v>0</v>
      </c>
      <c r="H375" s="50">
        <v>12507588</v>
      </c>
      <c r="I375" s="50">
        <v>0</v>
      </c>
      <c r="J375" s="51">
        <v>3511735</v>
      </c>
      <c r="K375" s="50">
        <v>42140864</v>
      </c>
      <c r="L375" s="73">
        <v>45652600</v>
      </c>
      <c r="M375" s="118"/>
      <c r="N375" s="120">
        <v>42140864</v>
      </c>
      <c r="O375" s="120">
        <v>29633276</v>
      </c>
      <c r="P375" s="120">
        <v>0</v>
      </c>
      <c r="Q375" s="120">
        <v>50986597</v>
      </c>
      <c r="R375" s="120">
        <v>47474862</v>
      </c>
      <c r="S375" s="47"/>
    </row>
    <row r="376" spans="1:19" ht="12.75" customHeight="1" x14ac:dyDescent="0.2">
      <c r="A376" s="501"/>
      <c r="B376" s="501"/>
      <c r="C376" s="53" t="s">
        <v>3</v>
      </c>
      <c r="D376" s="54">
        <v>34</v>
      </c>
      <c r="E376" s="55">
        <v>14225.94</v>
      </c>
      <c r="F376" s="55">
        <v>1419.22</v>
      </c>
      <c r="G376" s="55">
        <v>0</v>
      </c>
      <c r="H376" s="55">
        <v>6459.63</v>
      </c>
      <c r="I376" s="55">
        <v>0</v>
      </c>
      <c r="J376" s="55">
        <v>1842.07</v>
      </c>
      <c r="K376" s="56">
        <v>22104.79</v>
      </c>
      <c r="L376" s="46">
        <v>23946.86</v>
      </c>
      <c r="M376" s="117"/>
      <c r="N376" s="119">
        <v>22104.79</v>
      </c>
      <c r="O376" s="119">
        <v>15645.16</v>
      </c>
      <c r="P376" s="119"/>
      <c r="Q376" s="119">
        <v>26762.99</v>
      </c>
      <c r="R376" s="119">
        <v>24920.92</v>
      </c>
      <c r="S376" s="47"/>
    </row>
    <row r="377" spans="1:19" ht="9" customHeight="1" x14ac:dyDescent="0.2">
      <c r="A377" s="501"/>
      <c r="B377" s="501"/>
      <c r="C377" s="48" t="s">
        <v>4</v>
      </c>
      <c r="D377" s="49">
        <v>35</v>
      </c>
      <c r="E377" s="50">
        <v>27545261</v>
      </c>
      <c r="F377" s="50">
        <v>2747993</v>
      </c>
      <c r="G377" s="50">
        <v>0</v>
      </c>
      <c r="H377" s="50">
        <v>12507588</v>
      </c>
      <c r="I377" s="50">
        <v>0</v>
      </c>
      <c r="J377" s="51">
        <v>3566745</v>
      </c>
      <c r="K377" s="50">
        <v>42800842</v>
      </c>
      <c r="L377" s="73">
        <v>46367587</v>
      </c>
      <c r="M377" s="118"/>
      <c r="N377" s="120">
        <v>42800842</v>
      </c>
      <c r="O377" s="120">
        <v>30293254</v>
      </c>
      <c r="P377" s="120">
        <v>0</v>
      </c>
      <c r="Q377" s="120">
        <v>51820375</v>
      </c>
      <c r="R377" s="120">
        <v>48253630</v>
      </c>
      <c r="S377" s="47"/>
    </row>
    <row r="378" spans="1:19" ht="12.75" customHeight="1" x14ac:dyDescent="0.2">
      <c r="A378" s="501"/>
      <c r="B378" s="501"/>
      <c r="C378" s="53" t="s">
        <v>3</v>
      </c>
      <c r="D378" s="54">
        <v>36</v>
      </c>
      <c r="E378" s="55">
        <v>14604.11</v>
      </c>
      <c r="F378" s="55">
        <v>1450.21</v>
      </c>
      <c r="G378" s="55">
        <v>0</v>
      </c>
      <c r="H378" s="55">
        <v>6459.63</v>
      </c>
      <c r="I378" s="55">
        <v>0</v>
      </c>
      <c r="J378" s="55">
        <v>1876.16</v>
      </c>
      <c r="K378" s="56">
        <v>22513.95</v>
      </c>
      <c r="L378" s="46">
        <v>24390.11</v>
      </c>
      <c r="M378" s="117"/>
      <c r="N378" s="119">
        <v>22513.95</v>
      </c>
      <c r="O378" s="119">
        <v>16054.32</v>
      </c>
      <c r="P378" s="119"/>
      <c r="Q378" s="119">
        <v>27279.89</v>
      </c>
      <c r="R378" s="119">
        <v>25403.73</v>
      </c>
      <c r="S378" s="47"/>
    </row>
    <row r="379" spans="1:19" ht="9" customHeight="1" x14ac:dyDescent="0.2">
      <c r="A379" s="501"/>
      <c r="B379" s="501"/>
      <c r="C379" s="48" t="s">
        <v>4</v>
      </c>
      <c r="D379" s="49">
        <v>37</v>
      </c>
      <c r="E379" s="50">
        <v>28277500</v>
      </c>
      <c r="F379" s="50">
        <v>2807998</v>
      </c>
      <c r="G379" s="50">
        <v>0</v>
      </c>
      <c r="H379" s="50">
        <v>12507588</v>
      </c>
      <c r="I379" s="50">
        <v>0</v>
      </c>
      <c r="J379" s="51">
        <v>3632752</v>
      </c>
      <c r="K379" s="50">
        <v>43593086</v>
      </c>
      <c r="L379" s="73">
        <v>47225838</v>
      </c>
      <c r="M379" s="118"/>
      <c r="N379" s="120">
        <v>43593086</v>
      </c>
      <c r="O379" s="120">
        <v>31085498</v>
      </c>
      <c r="P379" s="120">
        <v>0</v>
      </c>
      <c r="Q379" s="120">
        <v>52821233</v>
      </c>
      <c r="R379" s="120">
        <v>49188480</v>
      </c>
      <c r="S379" s="47"/>
    </row>
    <row r="380" spans="1:19" ht="12.75" customHeight="1" x14ac:dyDescent="0.2">
      <c r="A380" s="501"/>
      <c r="B380" s="501"/>
      <c r="C380" s="53" t="s">
        <v>3</v>
      </c>
      <c r="D380" s="54">
        <v>38</v>
      </c>
      <c r="E380" s="55">
        <v>14913.99</v>
      </c>
      <c r="F380" s="55">
        <v>1487.4</v>
      </c>
      <c r="G380" s="55">
        <v>0</v>
      </c>
      <c r="H380" s="55">
        <v>6459.63</v>
      </c>
      <c r="I380" s="55">
        <v>0</v>
      </c>
      <c r="J380" s="55">
        <v>1905.09</v>
      </c>
      <c r="K380" s="56">
        <v>22861.02</v>
      </c>
      <c r="L380" s="46">
        <v>24766.11</v>
      </c>
      <c r="M380" s="117"/>
      <c r="N380" s="119">
        <v>22861.02</v>
      </c>
      <c r="O380" s="119">
        <v>16401.39</v>
      </c>
      <c r="P380" s="119"/>
      <c r="Q380" s="119">
        <v>27718.36</v>
      </c>
      <c r="R380" s="119">
        <v>25813.27</v>
      </c>
      <c r="S380" s="47"/>
    </row>
    <row r="381" spans="1:19" ht="9" customHeight="1" x14ac:dyDescent="0.2">
      <c r="A381" s="501"/>
      <c r="B381" s="501"/>
      <c r="C381" s="48" t="s">
        <v>4</v>
      </c>
      <c r="D381" s="49">
        <v>39</v>
      </c>
      <c r="E381" s="50">
        <v>28877511</v>
      </c>
      <c r="F381" s="50">
        <v>2880008</v>
      </c>
      <c r="G381" s="50">
        <v>0</v>
      </c>
      <c r="H381" s="50">
        <v>12507588</v>
      </c>
      <c r="I381" s="50">
        <v>0</v>
      </c>
      <c r="J381" s="51">
        <v>3688769</v>
      </c>
      <c r="K381" s="50">
        <v>44265107</v>
      </c>
      <c r="L381" s="73">
        <v>47953876</v>
      </c>
      <c r="M381" s="118"/>
      <c r="N381" s="120">
        <v>44265107</v>
      </c>
      <c r="O381" s="120">
        <v>31757519</v>
      </c>
      <c r="P381" s="120">
        <v>0</v>
      </c>
      <c r="Q381" s="120">
        <v>53670229</v>
      </c>
      <c r="R381" s="120">
        <v>49981460</v>
      </c>
      <c r="S381" s="47"/>
    </row>
    <row r="382" spans="1:19" ht="12.75" customHeight="1" x14ac:dyDescent="0.2">
      <c r="A382" s="501"/>
      <c r="B382" s="501"/>
      <c r="C382" s="53" t="s">
        <v>3</v>
      </c>
      <c r="D382" s="54">
        <v>40</v>
      </c>
      <c r="E382" s="55">
        <v>15230.06</v>
      </c>
      <c r="F382" s="55">
        <v>1518.38</v>
      </c>
      <c r="G382" s="55">
        <v>0</v>
      </c>
      <c r="H382" s="55">
        <v>6459.63</v>
      </c>
      <c r="I382" s="55">
        <v>0</v>
      </c>
      <c r="J382" s="55">
        <v>1934.01</v>
      </c>
      <c r="K382" s="56">
        <v>23208.07</v>
      </c>
      <c r="L382" s="46">
        <v>25142.080000000002</v>
      </c>
      <c r="M382" s="117"/>
      <c r="N382" s="119">
        <v>23208.07</v>
      </c>
      <c r="O382" s="119">
        <v>16748.439999999999</v>
      </c>
      <c r="P382" s="119"/>
      <c r="Q382" s="119">
        <v>28156.799999999999</v>
      </c>
      <c r="R382" s="119">
        <v>26222.79</v>
      </c>
      <c r="S382" s="47"/>
    </row>
    <row r="383" spans="1:19" ht="9" customHeight="1" x14ac:dyDescent="0.2">
      <c r="A383" s="502"/>
      <c r="B383" s="502"/>
      <c r="C383" s="58"/>
      <c r="D383" s="59"/>
      <c r="E383" s="61">
        <v>29489508</v>
      </c>
      <c r="F383" s="61">
        <v>2939994</v>
      </c>
      <c r="G383" s="61">
        <v>0</v>
      </c>
      <c r="H383" s="61">
        <v>12507588</v>
      </c>
      <c r="I383" s="61">
        <v>0</v>
      </c>
      <c r="J383" s="60">
        <v>3744766</v>
      </c>
      <c r="K383" s="61">
        <v>44937090</v>
      </c>
      <c r="L383" s="73">
        <v>48681855</v>
      </c>
      <c r="M383" s="118"/>
      <c r="N383" s="120">
        <v>44937090</v>
      </c>
      <c r="O383" s="120">
        <v>32429502</v>
      </c>
      <c r="P383" s="120">
        <v>0</v>
      </c>
      <c r="Q383" s="120">
        <v>54519167</v>
      </c>
      <c r="R383" s="120">
        <v>50774402</v>
      </c>
      <c r="S383" s="47"/>
    </row>
    <row r="384" spans="1:19" ht="12.75" customHeight="1" x14ac:dyDescent="0.2">
      <c r="A384" s="492">
        <v>35065</v>
      </c>
      <c r="B384" s="492">
        <v>35369</v>
      </c>
      <c r="C384" s="42" t="s">
        <v>3</v>
      </c>
      <c r="D384" s="43">
        <v>0</v>
      </c>
      <c r="E384" s="44">
        <v>8741.0300000000007</v>
      </c>
      <c r="F384" s="44">
        <v>0</v>
      </c>
      <c r="G384" s="44">
        <v>0</v>
      </c>
      <c r="H384" s="44">
        <v>6459.63</v>
      </c>
      <c r="I384" s="44">
        <v>0</v>
      </c>
      <c r="J384" s="44">
        <v>1266.72</v>
      </c>
      <c r="K384" s="45">
        <v>15200.66</v>
      </c>
      <c r="L384" s="46">
        <v>16467.38</v>
      </c>
      <c r="M384" s="117"/>
      <c r="N384" s="119">
        <v>15200.66</v>
      </c>
      <c r="O384" s="119">
        <v>8741.0300000000007</v>
      </c>
      <c r="P384" s="119"/>
      <c r="Q384" s="119">
        <v>18040.77</v>
      </c>
      <c r="R384" s="119">
        <v>16774.05</v>
      </c>
      <c r="S384" s="47"/>
    </row>
    <row r="385" spans="1:19" ht="9" customHeight="1" x14ac:dyDescent="0.2">
      <c r="A385" s="525"/>
      <c r="B385" s="525"/>
      <c r="C385" s="48" t="s">
        <v>4</v>
      </c>
      <c r="D385" s="49">
        <v>2</v>
      </c>
      <c r="E385" s="50">
        <v>16924994</v>
      </c>
      <c r="F385" s="50">
        <v>0</v>
      </c>
      <c r="G385" s="50">
        <v>0</v>
      </c>
      <c r="H385" s="50">
        <v>12507588</v>
      </c>
      <c r="I385" s="50">
        <v>0</v>
      </c>
      <c r="J385" s="51">
        <v>2452712</v>
      </c>
      <c r="K385" s="50">
        <v>29432582</v>
      </c>
      <c r="L385" s="73">
        <v>31885294</v>
      </c>
      <c r="M385" s="118"/>
      <c r="N385" s="120">
        <v>29432582</v>
      </c>
      <c r="O385" s="120">
        <v>16924994</v>
      </c>
      <c r="P385" s="120">
        <v>0</v>
      </c>
      <c r="Q385" s="120">
        <v>34931802</v>
      </c>
      <c r="R385" s="120">
        <v>32479090</v>
      </c>
      <c r="S385" s="47"/>
    </row>
    <row r="386" spans="1:19" ht="12.75" customHeight="1" x14ac:dyDescent="0.2">
      <c r="A386" s="511">
        <v>35065</v>
      </c>
      <c r="B386" s="511">
        <v>35369</v>
      </c>
      <c r="C386" s="53" t="s">
        <v>3</v>
      </c>
      <c r="D386" s="54">
        <v>3</v>
      </c>
      <c r="E386" s="55">
        <v>9161.43</v>
      </c>
      <c r="F386" s="55">
        <v>0</v>
      </c>
      <c r="G386" s="55">
        <v>0</v>
      </c>
      <c r="H386" s="55">
        <v>6459.63</v>
      </c>
      <c r="I386" s="55">
        <v>0</v>
      </c>
      <c r="J386" s="55">
        <v>1301.76</v>
      </c>
      <c r="K386" s="56">
        <v>15621.06</v>
      </c>
      <c r="L386" s="46">
        <v>16922.82</v>
      </c>
      <c r="M386" s="117"/>
      <c r="N386" s="119">
        <v>15621.06</v>
      </c>
      <c r="O386" s="119">
        <v>9161.43</v>
      </c>
      <c r="P386" s="119"/>
      <c r="Q386" s="119">
        <v>18571.88</v>
      </c>
      <c r="R386" s="119">
        <v>17270.12</v>
      </c>
      <c r="S386" s="47"/>
    </row>
    <row r="387" spans="1:19" ht="9" customHeight="1" x14ac:dyDescent="0.2">
      <c r="A387" s="581"/>
      <c r="B387" s="581"/>
      <c r="C387" s="48" t="s">
        <v>4</v>
      </c>
      <c r="D387" s="49">
        <v>8</v>
      </c>
      <c r="E387" s="50">
        <v>17739002</v>
      </c>
      <c r="F387" s="50">
        <v>0</v>
      </c>
      <c r="G387" s="50">
        <v>0</v>
      </c>
      <c r="H387" s="50">
        <v>12507588</v>
      </c>
      <c r="I387" s="50">
        <v>0</v>
      </c>
      <c r="J387" s="51">
        <v>2520559</v>
      </c>
      <c r="K387" s="50">
        <v>30246590</v>
      </c>
      <c r="L387" s="73">
        <v>32767149</v>
      </c>
      <c r="M387" s="118"/>
      <c r="N387" s="120">
        <v>30246590</v>
      </c>
      <c r="O387" s="120">
        <v>17739002</v>
      </c>
      <c r="P387" s="120">
        <v>0</v>
      </c>
      <c r="Q387" s="120">
        <v>35960174</v>
      </c>
      <c r="R387" s="120">
        <v>33439615</v>
      </c>
      <c r="S387" s="47"/>
    </row>
    <row r="388" spans="1:19" ht="12.75" customHeight="1" x14ac:dyDescent="0.2">
      <c r="A388" s="581"/>
      <c r="B388" s="581"/>
      <c r="C388" s="53" t="s">
        <v>3</v>
      </c>
      <c r="D388" s="54">
        <v>9</v>
      </c>
      <c r="E388" s="55">
        <v>10525.39</v>
      </c>
      <c r="F388" s="55">
        <v>0</v>
      </c>
      <c r="G388" s="55">
        <v>0</v>
      </c>
      <c r="H388" s="55">
        <v>6459.63</v>
      </c>
      <c r="I388" s="55">
        <v>0</v>
      </c>
      <c r="J388" s="55">
        <v>1415.42</v>
      </c>
      <c r="K388" s="56">
        <v>16985.02</v>
      </c>
      <c r="L388" s="46">
        <v>18400.439999999999</v>
      </c>
      <c r="M388" s="117"/>
      <c r="N388" s="119">
        <v>16985.02</v>
      </c>
      <c r="O388" s="119">
        <v>10525.39</v>
      </c>
      <c r="P388" s="119"/>
      <c r="Q388" s="119">
        <v>20295.009999999998</v>
      </c>
      <c r="R388" s="119">
        <v>18879.59</v>
      </c>
      <c r="S388" s="47"/>
    </row>
    <row r="389" spans="1:19" ht="9" customHeight="1" x14ac:dyDescent="0.2">
      <c r="A389" s="581"/>
      <c r="B389" s="581"/>
      <c r="C389" s="48" t="s">
        <v>4</v>
      </c>
      <c r="D389" s="49">
        <v>14</v>
      </c>
      <c r="E389" s="50">
        <v>20379997</v>
      </c>
      <c r="F389" s="50">
        <v>0</v>
      </c>
      <c r="G389" s="50">
        <v>0</v>
      </c>
      <c r="H389" s="50">
        <v>12507588</v>
      </c>
      <c r="I389" s="50">
        <v>0</v>
      </c>
      <c r="J389" s="51">
        <v>2740635</v>
      </c>
      <c r="K389" s="50">
        <v>32887585</v>
      </c>
      <c r="L389" s="73">
        <v>35628220</v>
      </c>
      <c r="M389" s="118"/>
      <c r="N389" s="120">
        <v>32887585</v>
      </c>
      <c r="O389" s="120">
        <v>20379997</v>
      </c>
      <c r="P389" s="120">
        <v>0</v>
      </c>
      <c r="Q389" s="120">
        <v>39296619</v>
      </c>
      <c r="R389" s="120">
        <v>36555984</v>
      </c>
      <c r="S389" s="47"/>
    </row>
    <row r="390" spans="1:19" ht="12.75" customHeight="1" x14ac:dyDescent="0.2">
      <c r="A390" s="581"/>
      <c r="B390" s="581"/>
      <c r="C390" s="53" t="s">
        <v>3</v>
      </c>
      <c r="D390" s="54">
        <v>15</v>
      </c>
      <c r="E390" s="55">
        <v>12100.07</v>
      </c>
      <c r="F390" s="55">
        <v>0</v>
      </c>
      <c r="G390" s="55">
        <v>0</v>
      </c>
      <c r="H390" s="55">
        <v>6459.63</v>
      </c>
      <c r="I390" s="55">
        <v>0</v>
      </c>
      <c r="J390" s="55">
        <v>1546.64</v>
      </c>
      <c r="K390" s="56">
        <v>18559.7</v>
      </c>
      <c r="L390" s="46">
        <v>20106.34</v>
      </c>
      <c r="M390" s="117"/>
      <c r="N390" s="119">
        <v>18559.7</v>
      </c>
      <c r="O390" s="119">
        <v>12100.07</v>
      </c>
      <c r="P390" s="119"/>
      <c r="Q390" s="119">
        <v>22284.35</v>
      </c>
      <c r="R390" s="119">
        <v>20737.71</v>
      </c>
      <c r="S390" s="47"/>
    </row>
    <row r="391" spans="1:19" ht="9" customHeight="1" x14ac:dyDescent="0.2">
      <c r="A391" s="581"/>
      <c r="B391" s="581"/>
      <c r="C391" s="48" t="s">
        <v>4</v>
      </c>
      <c r="D391" s="49">
        <v>20</v>
      </c>
      <c r="E391" s="50">
        <v>23429003</v>
      </c>
      <c r="F391" s="50">
        <v>0</v>
      </c>
      <c r="G391" s="50">
        <v>0</v>
      </c>
      <c r="H391" s="50">
        <v>12507588</v>
      </c>
      <c r="I391" s="50">
        <v>0</v>
      </c>
      <c r="J391" s="51">
        <v>2994713</v>
      </c>
      <c r="K391" s="50">
        <v>35936590</v>
      </c>
      <c r="L391" s="73">
        <v>38931303</v>
      </c>
      <c r="M391" s="118"/>
      <c r="N391" s="120">
        <v>35936590</v>
      </c>
      <c r="O391" s="120">
        <v>23429003</v>
      </c>
      <c r="P391" s="120">
        <v>0</v>
      </c>
      <c r="Q391" s="120">
        <v>43148518</v>
      </c>
      <c r="R391" s="120">
        <v>40153806</v>
      </c>
      <c r="S391" s="47"/>
    </row>
    <row r="392" spans="1:19" ht="12.75" customHeight="1" x14ac:dyDescent="0.2">
      <c r="A392" s="581"/>
      <c r="B392" s="581"/>
      <c r="C392" s="53" t="s">
        <v>3</v>
      </c>
      <c r="D392" s="54">
        <v>21</v>
      </c>
      <c r="E392" s="55">
        <v>13634.98</v>
      </c>
      <c r="F392" s="55">
        <v>0</v>
      </c>
      <c r="G392" s="55">
        <v>0</v>
      </c>
      <c r="H392" s="55">
        <v>6459.63</v>
      </c>
      <c r="I392" s="55">
        <v>0</v>
      </c>
      <c r="J392" s="55">
        <v>1674.55</v>
      </c>
      <c r="K392" s="56">
        <v>20094.61</v>
      </c>
      <c r="L392" s="46">
        <v>21769.16</v>
      </c>
      <c r="M392" s="117"/>
      <c r="N392" s="119">
        <v>20094.61</v>
      </c>
      <c r="O392" s="119">
        <v>13634.98</v>
      </c>
      <c r="P392" s="119"/>
      <c r="Q392" s="119">
        <v>24223.46</v>
      </c>
      <c r="R392" s="119">
        <v>22548.91</v>
      </c>
      <c r="S392" s="47"/>
    </row>
    <row r="393" spans="1:19" ht="9" customHeight="1" x14ac:dyDescent="0.2">
      <c r="A393" s="581"/>
      <c r="B393" s="581"/>
      <c r="C393" s="48" t="s">
        <v>4</v>
      </c>
      <c r="D393" s="49">
        <v>27</v>
      </c>
      <c r="E393" s="50">
        <v>26401003</v>
      </c>
      <c r="F393" s="50">
        <v>0</v>
      </c>
      <c r="G393" s="50">
        <v>0</v>
      </c>
      <c r="H393" s="50">
        <v>12507588</v>
      </c>
      <c r="I393" s="50">
        <v>0</v>
      </c>
      <c r="J393" s="51">
        <v>3242381</v>
      </c>
      <c r="K393" s="50">
        <v>38908591</v>
      </c>
      <c r="L393" s="73">
        <v>42150971</v>
      </c>
      <c r="M393" s="118"/>
      <c r="N393" s="120">
        <v>38908591</v>
      </c>
      <c r="O393" s="120">
        <v>26401003</v>
      </c>
      <c r="P393" s="120">
        <v>0</v>
      </c>
      <c r="Q393" s="120">
        <v>46903159</v>
      </c>
      <c r="R393" s="120">
        <v>43660778</v>
      </c>
      <c r="S393" s="47"/>
    </row>
    <row r="394" spans="1:19" ht="12.75" customHeight="1" x14ac:dyDescent="0.2">
      <c r="A394" s="581"/>
      <c r="B394" s="581"/>
      <c r="C394" s="53" t="s">
        <v>3</v>
      </c>
      <c r="D394" s="54">
        <v>28</v>
      </c>
      <c r="E394" s="55">
        <v>15136.84</v>
      </c>
      <c r="F394" s="55">
        <v>0</v>
      </c>
      <c r="G394" s="55">
        <v>0</v>
      </c>
      <c r="H394" s="55">
        <v>6459.63</v>
      </c>
      <c r="I394" s="55">
        <v>0</v>
      </c>
      <c r="J394" s="55">
        <v>1799.71</v>
      </c>
      <c r="K394" s="56">
        <v>21596.47</v>
      </c>
      <c r="L394" s="46">
        <v>23396.18</v>
      </c>
      <c r="M394" s="117"/>
      <c r="N394" s="119">
        <v>21596.47</v>
      </c>
      <c r="O394" s="119">
        <v>15136.84</v>
      </c>
      <c r="P394" s="119"/>
      <c r="Q394" s="119">
        <v>26120.81</v>
      </c>
      <c r="R394" s="119">
        <v>24321.1</v>
      </c>
      <c r="S394" s="47"/>
    </row>
    <row r="395" spans="1:19" ht="9" customHeight="1" x14ac:dyDescent="0.2">
      <c r="A395" s="581"/>
      <c r="B395" s="581"/>
      <c r="C395" s="48" t="s">
        <v>4</v>
      </c>
      <c r="D395" s="49">
        <v>34</v>
      </c>
      <c r="E395" s="50">
        <v>29309009</v>
      </c>
      <c r="F395" s="50">
        <v>0</v>
      </c>
      <c r="G395" s="50">
        <v>0</v>
      </c>
      <c r="H395" s="50">
        <v>12507588</v>
      </c>
      <c r="I395" s="50">
        <v>0</v>
      </c>
      <c r="J395" s="51">
        <v>3484724</v>
      </c>
      <c r="K395" s="50">
        <v>41816597</v>
      </c>
      <c r="L395" s="73">
        <v>45301321</v>
      </c>
      <c r="M395" s="118"/>
      <c r="N395" s="120">
        <v>41816597</v>
      </c>
      <c r="O395" s="120">
        <v>29309009</v>
      </c>
      <c r="P395" s="120">
        <v>0</v>
      </c>
      <c r="Q395" s="120">
        <v>50576941</v>
      </c>
      <c r="R395" s="120">
        <v>47092216</v>
      </c>
      <c r="S395" s="47"/>
    </row>
    <row r="396" spans="1:19" ht="12.75" customHeight="1" x14ac:dyDescent="0.2">
      <c r="A396" s="581"/>
      <c r="B396" s="581"/>
      <c r="C396" s="53" t="s">
        <v>3</v>
      </c>
      <c r="D396" s="54">
        <v>35</v>
      </c>
      <c r="E396" s="55">
        <v>16259.1</v>
      </c>
      <c r="F396" s="55">
        <v>0</v>
      </c>
      <c r="G396" s="55">
        <v>0</v>
      </c>
      <c r="H396" s="55">
        <v>6459.63</v>
      </c>
      <c r="I396" s="55">
        <v>0</v>
      </c>
      <c r="J396" s="55">
        <v>1893.23</v>
      </c>
      <c r="K396" s="56">
        <v>22718.73</v>
      </c>
      <c r="L396" s="46">
        <v>24611.96</v>
      </c>
      <c r="M396" s="117"/>
      <c r="N396" s="119">
        <v>22718.73</v>
      </c>
      <c r="O396" s="119">
        <v>16259.1</v>
      </c>
      <c r="P396" s="119"/>
      <c r="Q396" s="119">
        <v>27538.6</v>
      </c>
      <c r="R396" s="119">
        <v>25645.37</v>
      </c>
      <c r="S396" s="47"/>
    </row>
    <row r="397" spans="1:19" ht="9" customHeight="1" x14ac:dyDescent="0.2">
      <c r="A397" s="582"/>
      <c r="B397" s="582"/>
      <c r="C397" s="58" t="s">
        <v>4</v>
      </c>
      <c r="D397" s="59"/>
      <c r="E397" s="61">
        <v>31482008</v>
      </c>
      <c r="F397" s="61">
        <v>0</v>
      </c>
      <c r="G397" s="61">
        <v>0</v>
      </c>
      <c r="H397" s="61">
        <v>12507588</v>
      </c>
      <c r="I397" s="61">
        <v>0</v>
      </c>
      <c r="J397" s="60">
        <v>3665804</v>
      </c>
      <c r="K397" s="61">
        <v>43989595</v>
      </c>
      <c r="L397" s="73">
        <v>47655400</v>
      </c>
      <c r="M397" s="118"/>
      <c r="N397" s="120">
        <v>43989595</v>
      </c>
      <c r="O397" s="120">
        <v>31482008</v>
      </c>
      <c r="P397" s="120">
        <v>0</v>
      </c>
      <c r="Q397" s="120">
        <v>53322165</v>
      </c>
      <c r="R397" s="120">
        <v>49656361</v>
      </c>
      <c r="S397" s="47"/>
    </row>
    <row r="398" spans="1:19" ht="12.75" customHeight="1" x14ac:dyDescent="0.2">
      <c r="A398" s="492">
        <v>35370</v>
      </c>
      <c r="B398" s="492">
        <v>35611</v>
      </c>
      <c r="C398" s="42" t="s">
        <v>3</v>
      </c>
      <c r="D398" s="43">
        <v>0</v>
      </c>
      <c r="E398" s="44">
        <v>9261.6200000000008</v>
      </c>
      <c r="F398" s="44">
        <v>0</v>
      </c>
      <c r="G398" s="44">
        <v>0</v>
      </c>
      <c r="H398" s="44">
        <v>6459.63</v>
      </c>
      <c r="I398" s="44">
        <v>0</v>
      </c>
      <c r="J398" s="44">
        <v>1310.0999999999999</v>
      </c>
      <c r="K398" s="45">
        <v>15721.25</v>
      </c>
      <c r="L398" s="46">
        <v>17031.349999999999</v>
      </c>
      <c r="M398" s="117"/>
      <c r="N398" s="119">
        <v>15721.25</v>
      </c>
      <c r="O398" s="119">
        <v>9261.6200000000008</v>
      </c>
      <c r="P398" s="119"/>
      <c r="Q398" s="119">
        <v>18698.439999999999</v>
      </c>
      <c r="R398" s="119">
        <v>17388.34</v>
      </c>
      <c r="S398" s="47"/>
    </row>
    <row r="399" spans="1:19" ht="9" customHeight="1" x14ac:dyDescent="0.2">
      <c r="A399" s="525"/>
      <c r="B399" s="525"/>
      <c r="C399" s="48" t="s">
        <v>4</v>
      </c>
      <c r="D399" s="49">
        <v>2</v>
      </c>
      <c r="E399" s="50">
        <v>17932997</v>
      </c>
      <c r="F399" s="50">
        <v>0</v>
      </c>
      <c r="G399" s="50">
        <v>0</v>
      </c>
      <c r="H399" s="50">
        <v>12507588</v>
      </c>
      <c r="I399" s="50">
        <v>0</v>
      </c>
      <c r="J399" s="51">
        <v>2536707</v>
      </c>
      <c r="K399" s="50">
        <v>30440585</v>
      </c>
      <c r="L399" s="73">
        <v>32977292</v>
      </c>
      <c r="M399" s="118"/>
      <c r="N399" s="120">
        <v>30440585</v>
      </c>
      <c r="O399" s="120">
        <v>17932997</v>
      </c>
      <c r="P399" s="120">
        <v>0</v>
      </c>
      <c r="Q399" s="120">
        <v>36205228</v>
      </c>
      <c r="R399" s="120">
        <v>33668521</v>
      </c>
      <c r="S399" s="47"/>
    </row>
    <row r="400" spans="1:19" ht="12.75" customHeight="1" x14ac:dyDescent="0.2">
      <c r="A400" s="511">
        <v>35370</v>
      </c>
      <c r="B400" s="511">
        <v>35611</v>
      </c>
      <c r="C400" s="53" t="s">
        <v>3</v>
      </c>
      <c r="D400" s="54">
        <v>3</v>
      </c>
      <c r="E400" s="55">
        <v>9694.41</v>
      </c>
      <c r="F400" s="55">
        <v>0</v>
      </c>
      <c r="G400" s="55">
        <v>0</v>
      </c>
      <c r="H400" s="55">
        <v>6459.63</v>
      </c>
      <c r="I400" s="55">
        <v>0</v>
      </c>
      <c r="J400" s="55">
        <v>1346.17</v>
      </c>
      <c r="K400" s="56">
        <v>16154.04</v>
      </c>
      <c r="L400" s="46">
        <v>17500.21</v>
      </c>
      <c r="M400" s="117"/>
      <c r="N400" s="119">
        <v>16154.04</v>
      </c>
      <c r="O400" s="119">
        <v>9694.41</v>
      </c>
      <c r="P400" s="119"/>
      <c r="Q400" s="119">
        <v>19245.2</v>
      </c>
      <c r="R400" s="119">
        <v>17899.03</v>
      </c>
      <c r="S400" s="47"/>
    </row>
    <row r="401" spans="1:19" ht="9" customHeight="1" x14ac:dyDescent="0.2">
      <c r="A401" s="581"/>
      <c r="B401" s="581"/>
      <c r="C401" s="48" t="s">
        <v>4</v>
      </c>
      <c r="D401" s="49">
        <v>8</v>
      </c>
      <c r="E401" s="50">
        <v>18770995</v>
      </c>
      <c r="F401" s="50">
        <v>0</v>
      </c>
      <c r="G401" s="50">
        <v>0</v>
      </c>
      <c r="H401" s="50">
        <v>12507588</v>
      </c>
      <c r="I401" s="50">
        <v>0</v>
      </c>
      <c r="J401" s="51">
        <v>2606549</v>
      </c>
      <c r="K401" s="50">
        <v>31278583</v>
      </c>
      <c r="L401" s="73">
        <v>33885132</v>
      </c>
      <c r="M401" s="118"/>
      <c r="N401" s="120">
        <v>31278583</v>
      </c>
      <c r="O401" s="120">
        <v>18770995</v>
      </c>
      <c r="P401" s="120">
        <v>0</v>
      </c>
      <c r="Q401" s="120">
        <v>37263903</v>
      </c>
      <c r="R401" s="120">
        <v>34657355</v>
      </c>
      <c r="S401" s="47"/>
    </row>
    <row r="402" spans="1:19" ht="12.75" customHeight="1" x14ac:dyDescent="0.2">
      <c r="A402" s="581"/>
      <c r="B402" s="581"/>
      <c r="C402" s="53" t="s">
        <v>3</v>
      </c>
      <c r="D402" s="54">
        <v>9</v>
      </c>
      <c r="E402" s="55">
        <v>11107.95</v>
      </c>
      <c r="F402" s="55">
        <v>0</v>
      </c>
      <c r="G402" s="55">
        <v>0</v>
      </c>
      <c r="H402" s="55">
        <v>6459.63</v>
      </c>
      <c r="I402" s="55">
        <v>0</v>
      </c>
      <c r="J402" s="55">
        <v>1463.97</v>
      </c>
      <c r="K402" s="56">
        <v>17567.580000000002</v>
      </c>
      <c r="L402" s="46">
        <v>19031.55</v>
      </c>
      <c r="M402" s="117"/>
      <c r="N402" s="119">
        <v>17567.580000000002</v>
      </c>
      <c r="O402" s="119">
        <v>11107.95</v>
      </c>
      <c r="P402" s="119"/>
      <c r="Q402" s="119">
        <v>21030.98</v>
      </c>
      <c r="R402" s="119">
        <v>19567.009999999998</v>
      </c>
      <c r="S402" s="47"/>
    </row>
    <row r="403" spans="1:19" ht="9" customHeight="1" x14ac:dyDescent="0.2">
      <c r="A403" s="581"/>
      <c r="B403" s="581"/>
      <c r="C403" s="48" t="s">
        <v>4</v>
      </c>
      <c r="D403" s="49">
        <v>14</v>
      </c>
      <c r="E403" s="50">
        <v>21507990</v>
      </c>
      <c r="F403" s="50">
        <v>0</v>
      </c>
      <c r="G403" s="50">
        <v>0</v>
      </c>
      <c r="H403" s="50">
        <v>12507588</v>
      </c>
      <c r="I403" s="50">
        <v>0</v>
      </c>
      <c r="J403" s="51">
        <v>2834641</v>
      </c>
      <c r="K403" s="50">
        <v>34015578</v>
      </c>
      <c r="L403" s="73">
        <v>36850219</v>
      </c>
      <c r="M403" s="118"/>
      <c r="N403" s="120">
        <v>34015578</v>
      </c>
      <c r="O403" s="120">
        <v>21507990</v>
      </c>
      <c r="P403" s="120">
        <v>0</v>
      </c>
      <c r="Q403" s="120">
        <v>40721656</v>
      </c>
      <c r="R403" s="120">
        <v>37887014</v>
      </c>
      <c r="S403" s="47"/>
    </row>
    <row r="404" spans="1:19" ht="12.75" customHeight="1" x14ac:dyDescent="0.2">
      <c r="A404" s="581"/>
      <c r="B404" s="581"/>
      <c r="C404" s="53" t="s">
        <v>3</v>
      </c>
      <c r="D404" s="54">
        <v>15</v>
      </c>
      <c r="E404" s="55">
        <v>12732.21</v>
      </c>
      <c r="F404" s="55">
        <v>0</v>
      </c>
      <c r="G404" s="55">
        <v>0</v>
      </c>
      <c r="H404" s="55">
        <v>6459.63</v>
      </c>
      <c r="I404" s="55">
        <v>0</v>
      </c>
      <c r="J404" s="55">
        <v>1599.32</v>
      </c>
      <c r="K404" s="56">
        <v>19191.84</v>
      </c>
      <c r="L404" s="46">
        <v>20791.16</v>
      </c>
      <c r="M404" s="117"/>
      <c r="N404" s="119">
        <v>19191.84</v>
      </c>
      <c r="O404" s="119">
        <v>12732.21</v>
      </c>
      <c r="P404" s="119"/>
      <c r="Q404" s="119">
        <v>23082.959999999999</v>
      </c>
      <c r="R404" s="119">
        <v>21483.64</v>
      </c>
      <c r="S404" s="47"/>
    </row>
    <row r="405" spans="1:19" ht="9" customHeight="1" x14ac:dyDescent="0.2">
      <c r="A405" s="581"/>
      <c r="B405" s="581"/>
      <c r="C405" s="48" t="s">
        <v>4</v>
      </c>
      <c r="D405" s="49">
        <v>20</v>
      </c>
      <c r="E405" s="50">
        <v>24652996</v>
      </c>
      <c r="F405" s="50">
        <v>0</v>
      </c>
      <c r="G405" s="50">
        <v>0</v>
      </c>
      <c r="H405" s="50">
        <v>12507588</v>
      </c>
      <c r="I405" s="50">
        <v>0</v>
      </c>
      <c r="J405" s="51">
        <v>3096715</v>
      </c>
      <c r="K405" s="50">
        <v>37160584</v>
      </c>
      <c r="L405" s="73">
        <v>40257299</v>
      </c>
      <c r="M405" s="118"/>
      <c r="N405" s="120">
        <v>37160584</v>
      </c>
      <c r="O405" s="120">
        <v>24652996</v>
      </c>
      <c r="P405" s="120">
        <v>0</v>
      </c>
      <c r="Q405" s="120">
        <v>44694843</v>
      </c>
      <c r="R405" s="120">
        <v>41598128</v>
      </c>
      <c r="S405" s="47"/>
    </row>
    <row r="406" spans="1:19" ht="12.75" customHeight="1" x14ac:dyDescent="0.2">
      <c r="A406" s="581"/>
      <c r="B406" s="581"/>
      <c r="C406" s="53" t="s">
        <v>3</v>
      </c>
      <c r="D406" s="54">
        <v>21</v>
      </c>
      <c r="E406" s="55">
        <v>14322.9</v>
      </c>
      <c r="F406" s="55">
        <v>0</v>
      </c>
      <c r="G406" s="55">
        <v>0</v>
      </c>
      <c r="H406" s="55">
        <v>6459.63</v>
      </c>
      <c r="I406" s="55">
        <v>0</v>
      </c>
      <c r="J406" s="55">
        <v>1731.88</v>
      </c>
      <c r="K406" s="56">
        <v>20782.53</v>
      </c>
      <c r="L406" s="46">
        <v>22514.41</v>
      </c>
      <c r="M406" s="117"/>
      <c r="N406" s="119">
        <v>20782.53</v>
      </c>
      <c r="O406" s="119">
        <v>14322.9</v>
      </c>
      <c r="P406" s="119"/>
      <c r="Q406" s="119">
        <v>25092.53</v>
      </c>
      <c r="R406" s="119">
        <v>23360.65</v>
      </c>
      <c r="S406" s="47"/>
    </row>
    <row r="407" spans="1:19" ht="9" customHeight="1" x14ac:dyDescent="0.2">
      <c r="A407" s="581"/>
      <c r="B407" s="581"/>
      <c r="C407" s="48" t="s">
        <v>4</v>
      </c>
      <c r="D407" s="49">
        <v>27</v>
      </c>
      <c r="E407" s="50">
        <v>27733002</v>
      </c>
      <c r="F407" s="50">
        <v>0</v>
      </c>
      <c r="G407" s="50">
        <v>0</v>
      </c>
      <c r="H407" s="50">
        <v>12507588</v>
      </c>
      <c r="I407" s="50">
        <v>0</v>
      </c>
      <c r="J407" s="51">
        <v>3353387</v>
      </c>
      <c r="K407" s="50">
        <v>40240589</v>
      </c>
      <c r="L407" s="73">
        <v>43593977</v>
      </c>
      <c r="M407" s="118"/>
      <c r="N407" s="120">
        <v>40240589</v>
      </c>
      <c r="O407" s="120">
        <v>27733002</v>
      </c>
      <c r="P407" s="120">
        <v>0</v>
      </c>
      <c r="Q407" s="120">
        <v>48585913</v>
      </c>
      <c r="R407" s="120">
        <v>45232526</v>
      </c>
      <c r="S407" s="47"/>
    </row>
    <row r="408" spans="1:19" ht="12.75" customHeight="1" x14ac:dyDescent="0.2">
      <c r="A408" s="581"/>
      <c r="B408" s="581"/>
      <c r="C408" s="53" t="s">
        <v>3</v>
      </c>
      <c r="D408" s="54">
        <v>28</v>
      </c>
      <c r="E408" s="55">
        <v>15880.53</v>
      </c>
      <c r="F408" s="55">
        <v>0</v>
      </c>
      <c r="G408" s="55">
        <v>0</v>
      </c>
      <c r="H408" s="55">
        <v>6459.63</v>
      </c>
      <c r="I408" s="55">
        <v>0</v>
      </c>
      <c r="J408" s="55">
        <v>1861.68</v>
      </c>
      <c r="K408" s="56">
        <v>22340.16</v>
      </c>
      <c r="L408" s="46">
        <v>24201.84</v>
      </c>
      <c r="M408" s="117"/>
      <c r="N408" s="119">
        <v>22340.16</v>
      </c>
      <c r="O408" s="119">
        <v>15880.53</v>
      </c>
      <c r="P408" s="119"/>
      <c r="Q408" s="119">
        <v>27060.34</v>
      </c>
      <c r="R408" s="119">
        <v>25198.66</v>
      </c>
      <c r="S408" s="47"/>
    </row>
    <row r="409" spans="1:19" ht="9" customHeight="1" x14ac:dyDescent="0.2">
      <c r="A409" s="581"/>
      <c r="B409" s="581"/>
      <c r="C409" s="48" t="s">
        <v>4</v>
      </c>
      <c r="D409" s="49">
        <v>34</v>
      </c>
      <c r="E409" s="50">
        <v>30748994</v>
      </c>
      <c r="F409" s="50">
        <v>0</v>
      </c>
      <c r="G409" s="50">
        <v>0</v>
      </c>
      <c r="H409" s="50">
        <v>12507588</v>
      </c>
      <c r="I409" s="50">
        <v>0</v>
      </c>
      <c r="J409" s="51">
        <v>3604715</v>
      </c>
      <c r="K409" s="50">
        <v>43256582</v>
      </c>
      <c r="L409" s="73">
        <v>46861297</v>
      </c>
      <c r="M409" s="118"/>
      <c r="N409" s="120">
        <v>43256582</v>
      </c>
      <c r="O409" s="120">
        <v>30748994</v>
      </c>
      <c r="P409" s="120">
        <v>0</v>
      </c>
      <c r="Q409" s="120">
        <v>52396125</v>
      </c>
      <c r="R409" s="120">
        <v>48791409</v>
      </c>
      <c r="S409" s="47"/>
    </row>
    <row r="410" spans="1:19" ht="12.75" customHeight="1" x14ac:dyDescent="0.2">
      <c r="A410" s="581"/>
      <c r="B410" s="581"/>
      <c r="C410" s="53" t="s">
        <v>3</v>
      </c>
      <c r="D410" s="54">
        <v>35</v>
      </c>
      <c r="E410" s="55">
        <v>17033.78</v>
      </c>
      <c r="F410" s="55">
        <v>0</v>
      </c>
      <c r="G410" s="55">
        <v>0</v>
      </c>
      <c r="H410" s="55">
        <v>6459.63</v>
      </c>
      <c r="I410" s="55">
        <v>0</v>
      </c>
      <c r="J410" s="55">
        <v>1957.78</v>
      </c>
      <c r="K410" s="56">
        <v>23493.41</v>
      </c>
      <c r="L410" s="46">
        <v>25451.19</v>
      </c>
      <c r="M410" s="117"/>
      <c r="N410" s="119">
        <v>23493.41</v>
      </c>
      <c r="O410" s="119">
        <v>17033.78</v>
      </c>
      <c r="P410" s="119"/>
      <c r="Q410" s="119">
        <v>28517.27</v>
      </c>
      <c r="R410" s="119">
        <v>26559.49</v>
      </c>
      <c r="S410" s="47"/>
    </row>
    <row r="411" spans="1:19" ht="9" customHeight="1" x14ac:dyDescent="0.2">
      <c r="A411" s="582"/>
      <c r="B411" s="582"/>
      <c r="C411" s="58" t="s">
        <v>4</v>
      </c>
      <c r="D411" s="59"/>
      <c r="E411" s="61">
        <v>32981997</v>
      </c>
      <c r="F411" s="61">
        <v>0</v>
      </c>
      <c r="G411" s="61">
        <v>0</v>
      </c>
      <c r="H411" s="61">
        <v>12507588</v>
      </c>
      <c r="I411" s="61">
        <v>0</v>
      </c>
      <c r="J411" s="60">
        <v>3790791</v>
      </c>
      <c r="K411" s="61">
        <v>45489585</v>
      </c>
      <c r="L411" s="73">
        <v>49280376</v>
      </c>
      <c r="M411" s="118"/>
      <c r="N411" s="120">
        <v>45489585</v>
      </c>
      <c r="O411" s="120">
        <v>32981997</v>
      </c>
      <c r="P411" s="120">
        <v>0</v>
      </c>
      <c r="Q411" s="120">
        <v>55217134</v>
      </c>
      <c r="R411" s="120">
        <v>51426344</v>
      </c>
      <c r="S411" s="47"/>
    </row>
    <row r="412" spans="1:19" ht="12.75" customHeight="1" x14ac:dyDescent="0.2">
      <c r="A412" s="492">
        <v>35612</v>
      </c>
      <c r="B412" s="492">
        <v>36099</v>
      </c>
      <c r="C412" s="42" t="s">
        <v>3</v>
      </c>
      <c r="D412" s="43">
        <v>0</v>
      </c>
      <c r="E412" s="44">
        <v>9720.24</v>
      </c>
      <c r="F412" s="44">
        <v>0</v>
      </c>
      <c r="G412" s="44">
        <v>0</v>
      </c>
      <c r="H412" s="44">
        <v>6459.63</v>
      </c>
      <c r="I412" s="44">
        <v>0</v>
      </c>
      <c r="J412" s="44">
        <v>1348.32</v>
      </c>
      <c r="K412" s="45">
        <v>16179.87</v>
      </c>
      <c r="L412" s="46">
        <v>17528.189999999999</v>
      </c>
      <c r="M412" s="117"/>
      <c r="N412" s="119">
        <v>16179.87</v>
      </c>
      <c r="O412" s="119">
        <v>9720.24</v>
      </c>
      <c r="P412" s="119"/>
      <c r="Q412" s="119">
        <v>19277.830000000002</v>
      </c>
      <c r="R412" s="119">
        <v>17929.509999999998</v>
      </c>
      <c r="S412" s="47"/>
    </row>
    <row r="413" spans="1:19" ht="9" customHeight="1" x14ac:dyDescent="0.2">
      <c r="A413" s="525"/>
      <c r="B413" s="525"/>
      <c r="C413" s="48" t="s">
        <v>4</v>
      </c>
      <c r="D413" s="49">
        <v>2</v>
      </c>
      <c r="E413" s="50">
        <v>18821009</v>
      </c>
      <c r="F413" s="50">
        <v>0</v>
      </c>
      <c r="G413" s="50">
        <v>0</v>
      </c>
      <c r="H413" s="50">
        <v>12507588</v>
      </c>
      <c r="I413" s="50">
        <v>0</v>
      </c>
      <c r="J413" s="51">
        <v>2610712</v>
      </c>
      <c r="K413" s="50">
        <v>31328597</v>
      </c>
      <c r="L413" s="73">
        <v>33939308</v>
      </c>
      <c r="M413" s="118"/>
      <c r="N413" s="120">
        <v>31328597</v>
      </c>
      <c r="O413" s="120">
        <v>18821009</v>
      </c>
      <c r="P413" s="120">
        <v>0</v>
      </c>
      <c r="Q413" s="120">
        <v>37327084</v>
      </c>
      <c r="R413" s="120">
        <v>34716372</v>
      </c>
      <c r="S413" s="47"/>
    </row>
    <row r="414" spans="1:19" ht="12.75" customHeight="1" x14ac:dyDescent="0.2">
      <c r="A414" s="511">
        <v>35612</v>
      </c>
      <c r="B414" s="511">
        <v>36099</v>
      </c>
      <c r="C414" s="53" t="s">
        <v>3</v>
      </c>
      <c r="D414" s="54">
        <v>3</v>
      </c>
      <c r="E414" s="55">
        <v>10165.42</v>
      </c>
      <c r="F414" s="55">
        <v>0</v>
      </c>
      <c r="G414" s="55">
        <v>0</v>
      </c>
      <c r="H414" s="55">
        <v>6459.63</v>
      </c>
      <c r="I414" s="55">
        <v>0</v>
      </c>
      <c r="J414" s="55">
        <v>1385.42</v>
      </c>
      <c r="K414" s="56">
        <v>16625.05</v>
      </c>
      <c r="L414" s="46">
        <v>18010.47</v>
      </c>
      <c r="M414" s="117"/>
      <c r="N414" s="119">
        <v>16625.05</v>
      </c>
      <c r="O414" s="119">
        <v>10165.42</v>
      </c>
      <c r="P414" s="119"/>
      <c r="Q414" s="119">
        <v>19840.25</v>
      </c>
      <c r="R414" s="119">
        <v>18454.830000000002</v>
      </c>
      <c r="S414" s="47"/>
    </row>
    <row r="415" spans="1:19" ht="9" customHeight="1" x14ac:dyDescent="0.2">
      <c r="A415" s="581"/>
      <c r="B415" s="581"/>
      <c r="C415" s="48" t="s">
        <v>4</v>
      </c>
      <c r="D415" s="49">
        <v>8</v>
      </c>
      <c r="E415" s="50">
        <v>19682998</v>
      </c>
      <c r="F415" s="50">
        <v>0</v>
      </c>
      <c r="G415" s="50">
        <v>0</v>
      </c>
      <c r="H415" s="50">
        <v>12507588</v>
      </c>
      <c r="I415" s="50">
        <v>0</v>
      </c>
      <c r="J415" s="51">
        <v>2682547</v>
      </c>
      <c r="K415" s="50">
        <v>32190586</v>
      </c>
      <c r="L415" s="73">
        <v>34873133</v>
      </c>
      <c r="M415" s="118"/>
      <c r="N415" s="120">
        <v>32190586</v>
      </c>
      <c r="O415" s="120">
        <v>19682998</v>
      </c>
      <c r="P415" s="120">
        <v>0</v>
      </c>
      <c r="Q415" s="120">
        <v>38416081</v>
      </c>
      <c r="R415" s="120">
        <v>35733534</v>
      </c>
      <c r="S415" s="47"/>
    </row>
    <row r="416" spans="1:19" ht="12.75" customHeight="1" x14ac:dyDescent="0.2">
      <c r="A416" s="581"/>
      <c r="B416" s="581"/>
      <c r="C416" s="53" t="s">
        <v>3</v>
      </c>
      <c r="D416" s="54">
        <v>9</v>
      </c>
      <c r="E416" s="55">
        <v>11622.35</v>
      </c>
      <c r="F416" s="55">
        <v>0</v>
      </c>
      <c r="G416" s="55">
        <v>0</v>
      </c>
      <c r="H416" s="55">
        <v>6459.63</v>
      </c>
      <c r="I416" s="55">
        <v>0</v>
      </c>
      <c r="J416" s="55">
        <v>1506.83</v>
      </c>
      <c r="K416" s="56">
        <v>18081.98</v>
      </c>
      <c r="L416" s="46">
        <v>19588.810000000001</v>
      </c>
      <c r="M416" s="117"/>
      <c r="N416" s="119">
        <v>18081.98</v>
      </c>
      <c r="O416" s="119">
        <v>11622.35</v>
      </c>
      <c r="P416" s="119"/>
      <c r="Q416" s="119">
        <v>21680.83</v>
      </c>
      <c r="R416" s="119">
        <v>20174</v>
      </c>
      <c r="S416" s="47"/>
    </row>
    <row r="417" spans="1:19" ht="9" customHeight="1" x14ac:dyDescent="0.2">
      <c r="A417" s="581"/>
      <c r="B417" s="581"/>
      <c r="C417" s="48" t="s">
        <v>4</v>
      </c>
      <c r="D417" s="49">
        <v>14</v>
      </c>
      <c r="E417" s="50">
        <v>22504008</v>
      </c>
      <c r="F417" s="50">
        <v>0</v>
      </c>
      <c r="G417" s="50">
        <v>0</v>
      </c>
      <c r="H417" s="50">
        <v>12507588</v>
      </c>
      <c r="I417" s="50">
        <v>0</v>
      </c>
      <c r="J417" s="51">
        <v>2917630</v>
      </c>
      <c r="K417" s="50">
        <v>35011595</v>
      </c>
      <c r="L417" s="73">
        <v>37929225</v>
      </c>
      <c r="M417" s="118"/>
      <c r="N417" s="120">
        <v>35011595</v>
      </c>
      <c r="O417" s="120">
        <v>22504008</v>
      </c>
      <c r="P417" s="120">
        <v>0</v>
      </c>
      <c r="Q417" s="120">
        <v>41979941</v>
      </c>
      <c r="R417" s="120">
        <v>39062311</v>
      </c>
      <c r="S417" s="47"/>
    </row>
    <row r="418" spans="1:19" ht="12.75" customHeight="1" x14ac:dyDescent="0.2">
      <c r="A418" s="581"/>
      <c r="B418" s="581"/>
      <c r="C418" s="53" t="s">
        <v>3</v>
      </c>
      <c r="D418" s="54">
        <v>15</v>
      </c>
      <c r="E418" s="55">
        <v>13296.18</v>
      </c>
      <c r="F418" s="55">
        <v>0</v>
      </c>
      <c r="G418" s="55">
        <v>0</v>
      </c>
      <c r="H418" s="55">
        <v>6459.63</v>
      </c>
      <c r="I418" s="55">
        <v>0</v>
      </c>
      <c r="J418" s="55">
        <v>1646.32</v>
      </c>
      <c r="K418" s="56">
        <v>19755.810000000001</v>
      </c>
      <c r="L418" s="46">
        <v>21402.13</v>
      </c>
      <c r="M418" s="117"/>
      <c r="N418" s="119">
        <v>19755.810000000001</v>
      </c>
      <c r="O418" s="119">
        <v>13296.18</v>
      </c>
      <c r="P418" s="119"/>
      <c r="Q418" s="119">
        <v>23795.439999999999</v>
      </c>
      <c r="R418" s="119">
        <v>22149.119999999999</v>
      </c>
      <c r="S418" s="47"/>
    </row>
    <row r="419" spans="1:19" ht="9" customHeight="1" x14ac:dyDescent="0.2">
      <c r="A419" s="581"/>
      <c r="B419" s="581"/>
      <c r="C419" s="48" t="s">
        <v>4</v>
      </c>
      <c r="D419" s="49">
        <v>20</v>
      </c>
      <c r="E419" s="50">
        <v>25744994</v>
      </c>
      <c r="F419" s="50">
        <v>0</v>
      </c>
      <c r="G419" s="50">
        <v>0</v>
      </c>
      <c r="H419" s="50">
        <v>12507588</v>
      </c>
      <c r="I419" s="50">
        <v>0</v>
      </c>
      <c r="J419" s="51">
        <v>3187720</v>
      </c>
      <c r="K419" s="50">
        <v>38252582</v>
      </c>
      <c r="L419" s="73">
        <v>41440302</v>
      </c>
      <c r="M419" s="118"/>
      <c r="N419" s="120">
        <v>38252582</v>
      </c>
      <c r="O419" s="120">
        <v>25744994</v>
      </c>
      <c r="P419" s="120">
        <v>0</v>
      </c>
      <c r="Q419" s="120">
        <v>46074397</v>
      </c>
      <c r="R419" s="120">
        <v>42886677</v>
      </c>
      <c r="S419" s="47"/>
    </row>
    <row r="420" spans="1:19" ht="12.75" customHeight="1" x14ac:dyDescent="0.2">
      <c r="A420" s="581"/>
      <c r="B420" s="581"/>
      <c r="C420" s="53" t="s">
        <v>3</v>
      </c>
      <c r="D420" s="54">
        <v>21</v>
      </c>
      <c r="E420" s="55">
        <v>14930.25</v>
      </c>
      <c r="F420" s="55">
        <v>0</v>
      </c>
      <c r="G420" s="55">
        <v>0</v>
      </c>
      <c r="H420" s="55">
        <v>6459.63</v>
      </c>
      <c r="I420" s="55">
        <v>0</v>
      </c>
      <c r="J420" s="55">
        <v>1782.49</v>
      </c>
      <c r="K420" s="56">
        <v>21389.88</v>
      </c>
      <c r="L420" s="46">
        <v>23172.37</v>
      </c>
      <c r="M420" s="117"/>
      <c r="N420" s="119">
        <v>21389.88</v>
      </c>
      <c r="O420" s="119">
        <v>14930.25</v>
      </c>
      <c r="P420" s="119"/>
      <c r="Q420" s="119">
        <v>25859.82</v>
      </c>
      <c r="R420" s="119">
        <v>24077.33</v>
      </c>
      <c r="S420" s="47"/>
    </row>
    <row r="421" spans="1:19" ht="9" customHeight="1" x14ac:dyDescent="0.2">
      <c r="A421" s="581"/>
      <c r="B421" s="581"/>
      <c r="C421" s="48" t="s">
        <v>4</v>
      </c>
      <c r="D421" s="49">
        <v>27</v>
      </c>
      <c r="E421" s="50">
        <v>28908995</v>
      </c>
      <c r="F421" s="50">
        <v>0</v>
      </c>
      <c r="G421" s="50">
        <v>0</v>
      </c>
      <c r="H421" s="50">
        <v>12507588</v>
      </c>
      <c r="I421" s="50">
        <v>0</v>
      </c>
      <c r="J421" s="51">
        <v>3451382</v>
      </c>
      <c r="K421" s="50">
        <v>41416583</v>
      </c>
      <c r="L421" s="73">
        <v>44867965</v>
      </c>
      <c r="M421" s="118"/>
      <c r="N421" s="120">
        <v>41416583</v>
      </c>
      <c r="O421" s="120">
        <v>28908995</v>
      </c>
      <c r="P421" s="120">
        <v>0</v>
      </c>
      <c r="Q421" s="120">
        <v>50071594</v>
      </c>
      <c r="R421" s="120">
        <v>46620212</v>
      </c>
      <c r="S421" s="47"/>
    </row>
    <row r="422" spans="1:19" ht="12.75" customHeight="1" x14ac:dyDescent="0.2">
      <c r="A422" s="581"/>
      <c r="B422" s="581"/>
      <c r="C422" s="53" t="s">
        <v>3</v>
      </c>
      <c r="D422" s="54">
        <v>28</v>
      </c>
      <c r="E422" s="55">
        <v>16531.27</v>
      </c>
      <c r="F422" s="55">
        <v>0</v>
      </c>
      <c r="G422" s="55">
        <v>0</v>
      </c>
      <c r="H422" s="55">
        <v>6459.63</v>
      </c>
      <c r="I422" s="55">
        <v>0</v>
      </c>
      <c r="J422" s="55">
        <v>1915.91</v>
      </c>
      <c r="K422" s="56">
        <v>22990.9</v>
      </c>
      <c r="L422" s="46">
        <v>24906.81</v>
      </c>
      <c r="M422" s="117"/>
      <c r="N422" s="119">
        <v>22990.9</v>
      </c>
      <c r="O422" s="119">
        <v>16531.27</v>
      </c>
      <c r="P422" s="119"/>
      <c r="Q422" s="119">
        <v>27882.44</v>
      </c>
      <c r="R422" s="119">
        <v>25966.53</v>
      </c>
      <c r="S422" s="47"/>
    </row>
    <row r="423" spans="1:19" ht="9" customHeight="1" x14ac:dyDescent="0.2">
      <c r="A423" s="581"/>
      <c r="B423" s="581"/>
      <c r="C423" s="48" t="s">
        <v>4</v>
      </c>
      <c r="D423" s="49">
        <v>34</v>
      </c>
      <c r="E423" s="50">
        <v>32009002</v>
      </c>
      <c r="F423" s="50">
        <v>0</v>
      </c>
      <c r="G423" s="50">
        <v>0</v>
      </c>
      <c r="H423" s="50">
        <v>12507588</v>
      </c>
      <c r="I423" s="50">
        <v>0</v>
      </c>
      <c r="J423" s="51">
        <v>3709719</v>
      </c>
      <c r="K423" s="50">
        <v>44516590</v>
      </c>
      <c r="L423" s="73">
        <v>48226309</v>
      </c>
      <c r="M423" s="118"/>
      <c r="N423" s="120">
        <v>44516590</v>
      </c>
      <c r="O423" s="120">
        <v>32009002</v>
      </c>
      <c r="P423" s="120">
        <v>0</v>
      </c>
      <c r="Q423" s="120">
        <v>53987932</v>
      </c>
      <c r="R423" s="120">
        <v>50278213</v>
      </c>
      <c r="S423" s="47"/>
    </row>
    <row r="424" spans="1:19" ht="12.75" customHeight="1" x14ac:dyDescent="0.2">
      <c r="A424" s="581"/>
      <c r="B424" s="581"/>
      <c r="C424" s="53" t="s">
        <v>3</v>
      </c>
      <c r="D424" s="54">
        <v>35</v>
      </c>
      <c r="E424" s="55">
        <v>17721.7</v>
      </c>
      <c r="F424" s="55">
        <v>0</v>
      </c>
      <c r="G424" s="55">
        <v>0</v>
      </c>
      <c r="H424" s="55">
        <v>6459.63</v>
      </c>
      <c r="I424" s="55">
        <v>0</v>
      </c>
      <c r="J424" s="55">
        <v>2015.11</v>
      </c>
      <c r="K424" s="56">
        <v>24181.33</v>
      </c>
      <c r="L424" s="46">
        <v>26196.44</v>
      </c>
      <c r="M424" s="117"/>
      <c r="N424" s="119">
        <v>24181.33</v>
      </c>
      <c r="O424" s="119">
        <v>17721.7</v>
      </c>
      <c r="P424" s="119"/>
      <c r="Q424" s="119">
        <v>29386.35</v>
      </c>
      <c r="R424" s="119">
        <v>27371.24</v>
      </c>
      <c r="S424" s="47"/>
    </row>
    <row r="425" spans="1:19" ht="9" customHeight="1" x14ac:dyDescent="0.2">
      <c r="A425" s="582"/>
      <c r="B425" s="582"/>
      <c r="C425" s="58" t="s">
        <v>4</v>
      </c>
      <c r="D425" s="59"/>
      <c r="E425" s="61">
        <v>34313996</v>
      </c>
      <c r="F425" s="61">
        <v>0</v>
      </c>
      <c r="G425" s="61">
        <v>0</v>
      </c>
      <c r="H425" s="61">
        <v>12507588</v>
      </c>
      <c r="I425" s="61">
        <v>0</v>
      </c>
      <c r="J425" s="60">
        <v>3901797</v>
      </c>
      <c r="K425" s="61">
        <v>46821584</v>
      </c>
      <c r="L425" s="73">
        <v>50723381</v>
      </c>
      <c r="M425" s="118"/>
      <c r="N425" s="120">
        <v>46821584</v>
      </c>
      <c r="O425" s="120">
        <v>34313996</v>
      </c>
      <c r="P425" s="120">
        <v>0</v>
      </c>
      <c r="Q425" s="120">
        <v>56899908</v>
      </c>
      <c r="R425" s="120">
        <v>52998111</v>
      </c>
      <c r="S425" s="47"/>
    </row>
    <row r="426" spans="1:19" ht="12.75" customHeight="1" x14ac:dyDescent="0.2">
      <c r="A426" s="492">
        <v>36100</v>
      </c>
      <c r="B426" s="492">
        <v>36311</v>
      </c>
      <c r="C426" s="42" t="s">
        <v>3</v>
      </c>
      <c r="D426" s="43">
        <v>0</v>
      </c>
      <c r="E426" s="44">
        <v>10011.52</v>
      </c>
      <c r="F426" s="44">
        <v>0</v>
      </c>
      <c r="G426" s="44">
        <v>0</v>
      </c>
      <c r="H426" s="44">
        <v>6459.63</v>
      </c>
      <c r="I426" s="44">
        <v>0</v>
      </c>
      <c r="J426" s="44">
        <v>1372.6</v>
      </c>
      <c r="K426" s="45">
        <v>16471.150000000001</v>
      </c>
      <c r="L426" s="46">
        <v>17843.75</v>
      </c>
      <c r="M426" s="117"/>
      <c r="N426" s="119">
        <v>16471.150000000001</v>
      </c>
      <c r="O426" s="119">
        <v>10011.52</v>
      </c>
      <c r="P426" s="119"/>
      <c r="Q426" s="119">
        <v>19645.82</v>
      </c>
      <c r="R426" s="119">
        <v>18273.22</v>
      </c>
      <c r="S426" s="47"/>
    </row>
    <row r="427" spans="1:19" ht="9" customHeight="1" x14ac:dyDescent="0.2">
      <c r="A427" s="525"/>
      <c r="B427" s="525"/>
      <c r="C427" s="48" t="s">
        <v>4</v>
      </c>
      <c r="D427" s="49">
        <v>2</v>
      </c>
      <c r="E427" s="50">
        <v>19385006</v>
      </c>
      <c r="F427" s="50">
        <v>0</v>
      </c>
      <c r="G427" s="50">
        <v>0</v>
      </c>
      <c r="H427" s="50">
        <v>12507588</v>
      </c>
      <c r="I427" s="50">
        <v>0</v>
      </c>
      <c r="J427" s="51">
        <v>2657724</v>
      </c>
      <c r="K427" s="50">
        <v>31892594</v>
      </c>
      <c r="L427" s="73">
        <v>34550318</v>
      </c>
      <c r="M427" s="118"/>
      <c r="N427" s="120">
        <v>31892594</v>
      </c>
      <c r="O427" s="120">
        <v>19385006</v>
      </c>
      <c r="P427" s="120">
        <v>0</v>
      </c>
      <c r="Q427" s="120">
        <v>38039612</v>
      </c>
      <c r="R427" s="120">
        <v>35381888</v>
      </c>
      <c r="S427" s="47"/>
    </row>
    <row r="428" spans="1:19" ht="12.75" customHeight="1" x14ac:dyDescent="0.2">
      <c r="A428" s="511">
        <v>36100</v>
      </c>
      <c r="B428" s="511">
        <v>36311</v>
      </c>
      <c r="C428" s="53" t="s">
        <v>3</v>
      </c>
      <c r="D428" s="54">
        <v>3</v>
      </c>
      <c r="E428" s="55">
        <v>10462.9</v>
      </c>
      <c r="F428" s="55">
        <v>0</v>
      </c>
      <c r="G428" s="55">
        <v>0</v>
      </c>
      <c r="H428" s="55">
        <v>6459.63</v>
      </c>
      <c r="I428" s="55">
        <v>0</v>
      </c>
      <c r="J428" s="55">
        <v>1410.21</v>
      </c>
      <c r="K428" s="56">
        <v>16922.53</v>
      </c>
      <c r="L428" s="46">
        <v>18332.740000000002</v>
      </c>
      <c r="M428" s="117"/>
      <c r="N428" s="119">
        <v>16922.53</v>
      </c>
      <c r="O428" s="119">
        <v>10462.9</v>
      </c>
      <c r="P428" s="119"/>
      <c r="Q428" s="119">
        <v>20216.060000000001</v>
      </c>
      <c r="R428" s="119">
        <v>18805.849999999999</v>
      </c>
      <c r="S428" s="47"/>
    </row>
    <row r="429" spans="1:19" ht="9" customHeight="1" x14ac:dyDescent="0.2">
      <c r="A429" s="581"/>
      <c r="B429" s="581"/>
      <c r="C429" s="48" t="s">
        <v>4</v>
      </c>
      <c r="D429" s="49">
        <v>8</v>
      </c>
      <c r="E429" s="50">
        <v>20258999</v>
      </c>
      <c r="F429" s="50">
        <v>0</v>
      </c>
      <c r="G429" s="50">
        <v>0</v>
      </c>
      <c r="H429" s="50">
        <v>12507588</v>
      </c>
      <c r="I429" s="50">
        <v>0</v>
      </c>
      <c r="J429" s="51">
        <v>2730547</v>
      </c>
      <c r="K429" s="50">
        <v>32766587</v>
      </c>
      <c r="L429" s="73">
        <v>35497134</v>
      </c>
      <c r="M429" s="118"/>
      <c r="N429" s="120">
        <v>32766587</v>
      </c>
      <c r="O429" s="120">
        <v>20258999</v>
      </c>
      <c r="P429" s="120">
        <v>0</v>
      </c>
      <c r="Q429" s="120">
        <v>39143750</v>
      </c>
      <c r="R429" s="120">
        <v>36413203</v>
      </c>
      <c r="S429" s="47"/>
    </row>
    <row r="430" spans="1:19" ht="12.75" customHeight="1" x14ac:dyDescent="0.2">
      <c r="A430" s="581"/>
      <c r="B430" s="581"/>
      <c r="C430" s="53" t="s">
        <v>3</v>
      </c>
      <c r="D430" s="54">
        <v>9</v>
      </c>
      <c r="E430" s="55">
        <v>11944.62</v>
      </c>
      <c r="F430" s="55">
        <v>0</v>
      </c>
      <c r="G430" s="55">
        <v>0</v>
      </c>
      <c r="H430" s="55">
        <v>6459.63</v>
      </c>
      <c r="I430" s="55">
        <v>0</v>
      </c>
      <c r="J430" s="55">
        <v>1533.69</v>
      </c>
      <c r="K430" s="56">
        <v>18404.25</v>
      </c>
      <c r="L430" s="46">
        <v>19937.939999999999</v>
      </c>
      <c r="M430" s="117"/>
      <c r="N430" s="119">
        <v>18404.25</v>
      </c>
      <c r="O430" s="119">
        <v>11944.62</v>
      </c>
      <c r="P430" s="119"/>
      <c r="Q430" s="119">
        <v>22087.97</v>
      </c>
      <c r="R430" s="119">
        <v>20554.28</v>
      </c>
      <c r="S430" s="47"/>
    </row>
    <row r="431" spans="1:19" ht="9" customHeight="1" x14ac:dyDescent="0.2">
      <c r="A431" s="581"/>
      <c r="B431" s="581"/>
      <c r="C431" s="48" t="s">
        <v>4</v>
      </c>
      <c r="D431" s="49">
        <v>14</v>
      </c>
      <c r="E431" s="50">
        <v>23128009</v>
      </c>
      <c r="F431" s="50">
        <v>0</v>
      </c>
      <c r="G431" s="50">
        <v>0</v>
      </c>
      <c r="H431" s="50">
        <v>12507588</v>
      </c>
      <c r="I431" s="50">
        <v>0</v>
      </c>
      <c r="J431" s="51">
        <v>2969638</v>
      </c>
      <c r="K431" s="50">
        <v>35635597</v>
      </c>
      <c r="L431" s="73">
        <v>38605235</v>
      </c>
      <c r="M431" s="118"/>
      <c r="N431" s="120">
        <v>35635597</v>
      </c>
      <c r="O431" s="120">
        <v>23128009</v>
      </c>
      <c r="P431" s="120">
        <v>0</v>
      </c>
      <c r="Q431" s="120">
        <v>42768274</v>
      </c>
      <c r="R431" s="120">
        <v>39798636</v>
      </c>
      <c r="S431" s="47"/>
    </row>
    <row r="432" spans="1:19" ht="12.75" customHeight="1" x14ac:dyDescent="0.2">
      <c r="A432" s="581"/>
      <c r="B432" s="581"/>
      <c r="C432" s="53" t="s">
        <v>3</v>
      </c>
      <c r="D432" s="54">
        <v>15</v>
      </c>
      <c r="E432" s="55">
        <v>13649.44</v>
      </c>
      <c r="F432" s="55">
        <v>0</v>
      </c>
      <c r="G432" s="55">
        <v>0</v>
      </c>
      <c r="H432" s="55">
        <v>6459.63</v>
      </c>
      <c r="I432" s="55">
        <v>0</v>
      </c>
      <c r="J432" s="55">
        <v>1675.76</v>
      </c>
      <c r="K432" s="56">
        <v>20109.07</v>
      </c>
      <c r="L432" s="46">
        <v>21784.83</v>
      </c>
      <c r="M432" s="117"/>
      <c r="N432" s="119">
        <v>20109.07</v>
      </c>
      <c r="O432" s="119">
        <v>13649.44</v>
      </c>
      <c r="P432" s="119"/>
      <c r="Q432" s="119">
        <v>24241.73</v>
      </c>
      <c r="R432" s="119">
        <v>22565.97</v>
      </c>
      <c r="S432" s="47"/>
    </row>
    <row r="433" spans="1:19" ht="9" customHeight="1" x14ac:dyDescent="0.2">
      <c r="A433" s="581"/>
      <c r="B433" s="581"/>
      <c r="C433" s="48" t="s">
        <v>4</v>
      </c>
      <c r="D433" s="49">
        <v>20</v>
      </c>
      <c r="E433" s="50">
        <v>26429001</v>
      </c>
      <c r="F433" s="50">
        <v>0</v>
      </c>
      <c r="G433" s="50">
        <v>0</v>
      </c>
      <c r="H433" s="50">
        <v>12507588</v>
      </c>
      <c r="I433" s="50">
        <v>0</v>
      </c>
      <c r="J433" s="51">
        <v>3244724</v>
      </c>
      <c r="K433" s="50">
        <v>38936589</v>
      </c>
      <c r="L433" s="73">
        <v>42181313</v>
      </c>
      <c r="M433" s="118"/>
      <c r="N433" s="120">
        <v>38936589</v>
      </c>
      <c r="O433" s="120">
        <v>26429001</v>
      </c>
      <c r="P433" s="120">
        <v>0</v>
      </c>
      <c r="Q433" s="120">
        <v>46938535</v>
      </c>
      <c r="R433" s="120">
        <v>43693811</v>
      </c>
      <c r="S433" s="47"/>
    </row>
    <row r="434" spans="1:19" ht="12.75" customHeight="1" x14ac:dyDescent="0.2">
      <c r="A434" s="581"/>
      <c r="B434" s="581"/>
      <c r="C434" s="53" t="s">
        <v>3</v>
      </c>
      <c r="D434" s="54">
        <v>21</v>
      </c>
      <c r="E434" s="55">
        <v>15314.5</v>
      </c>
      <c r="F434" s="55">
        <v>0</v>
      </c>
      <c r="G434" s="55">
        <v>0</v>
      </c>
      <c r="H434" s="55">
        <v>6459.63</v>
      </c>
      <c r="I434" s="55">
        <v>0</v>
      </c>
      <c r="J434" s="55">
        <v>1814.51</v>
      </c>
      <c r="K434" s="56">
        <v>21774.13</v>
      </c>
      <c r="L434" s="46">
        <v>23588.639999999999</v>
      </c>
      <c r="M434" s="117"/>
      <c r="N434" s="119">
        <v>21774.13</v>
      </c>
      <c r="O434" s="119">
        <v>15314.5</v>
      </c>
      <c r="P434" s="119"/>
      <c r="Q434" s="119">
        <v>26345.25</v>
      </c>
      <c r="R434" s="119">
        <v>24530.74</v>
      </c>
      <c r="S434" s="47"/>
    </row>
    <row r="435" spans="1:19" ht="9" customHeight="1" x14ac:dyDescent="0.2">
      <c r="A435" s="581"/>
      <c r="B435" s="581"/>
      <c r="C435" s="48" t="s">
        <v>4</v>
      </c>
      <c r="D435" s="49">
        <v>27</v>
      </c>
      <c r="E435" s="50">
        <v>29653007</v>
      </c>
      <c r="F435" s="50">
        <v>0</v>
      </c>
      <c r="G435" s="50">
        <v>0</v>
      </c>
      <c r="H435" s="50">
        <v>12507588</v>
      </c>
      <c r="I435" s="50">
        <v>0</v>
      </c>
      <c r="J435" s="51">
        <v>3513381</v>
      </c>
      <c r="K435" s="50">
        <v>42160595</v>
      </c>
      <c r="L435" s="73">
        <v>45673976</v>
      </c>
      <c r="M435" s="118"/>
      <c r="N435" s="120">
        <v>42160595</v>
      </c>
      <c r="O435" s="120">
        <v>29653007</v>
      </c>
      <c r="P435" s="120">
        <v>0</v>
      </c>
      <c r="Q435" s="120">
        <v>51011517</v>
      </c>
      <c r="R435" s="120">
        <v>47498136</v>
      </c>
      <c r="S435" s="47"/>
    </row>
    <row r="436" spans="1:19" ht="12.75" customHeight="1" x14ac:dyDescent="0.2">
      <c r="A436" s="581"/>
      <c r="B436" s="581"/>
      <c r="C436" s="53" t="s">
        <v>3</v>
      </c>
      <c r="D436" s="54">
        <v>28</v>
      </c>
      <c r="E436" s="55">
        <v>16946.5</v>
      </c>
      <c r="F436" s="55">
        <v>0</v>
      </c>
      <c r="G436" s="55">
        <v>0</v>
      </c>
      <c r="H436" s="55">
        <v>6459.63</v>
      </c>
      <c r="I436" s="55">
        <v>0</v>
      </c>
      <c r="J436" s="55">
        <v>1950.51</v>
      </c>
      <c r="K436" s="56">
        <v>23406.13</v>
      </c>
      <c r="L436" s="46">
        <v>25356.639999999999</v>
      </c>
      <c r="M436" s="117"/>
      <c r="N436" s="119">
        <v>23406.13</v>
      </c>
      <c r="O436" s="119">
        <v>16946.5</v>
      </c>
      <c r="P436" s="119"/>
      <c r="Q436" s="119">
        <v>28407.01</v>
      </c>
      <c r="R436" s="119">
        <v>26456.5</v>
      </c>
      <c r="S436" s="47"/>
    </row>
    <row r="437" spans="1:19" ht="9" customHeight="1" x14ac:dyDescent="0.2">
      <c r="A437" s="581"/>
      <c r="B437" s="581"/>
      <c r="C437" s="48" t="s">
        <v>4</v>
      </c>
      <c r="D437" s="49">
        <v>34</v>
      </c>
      <c r="E437" s="50">
        <v>32813000</v>
      </c>
      <c r="F437" s="50">
        <v>0</v>
      </c>
      <c r="G437" s="50">
        <v>0</v>
      </c>
      <c r="H437" s="50">
        <v>12507588</v>
      </c>
      <c r="I437" s="50">
        <v>0</v>
      </c>
      <c r="J437" s="51">
        <v>3776714</v>
      </c>
      <c r="K437" s="50">
        <v>45320587</v>
      </c>
      <c r="L437" s="73">
        <v>49097301</v>
      </c>
      <c r="M437" s="118"/>
      <c r="N437" s="120">
        <v>45320587</v>
      </c>
      <c r="O437" s="120">
        <v>32813000</v>
      </c>
      <c r="P437" s="120">
        <v>0</v>
      </c>
      <c r="Q437" s="120">
        <v>55003641</v>
      </c>
      <c r="R437" s="120">
        <v>51226927</v>
      </c>
      <c r="S437" s="47"/>
    </row>
    <row r="438" spans="1:19" ht="12.75" customHeight="1" x14ac:dyDescent="0.2">
      <c r="A438" s="581"/>
      <c r="B438" s="581"/>
      <c r="C438" s="53" t="s">
        <v>3</v>
      </c>
      <c r="D438" s="54">
        <v>35</v>
      </c>
      <c r="E438" s="55">
        <v>18155.53</v>
      </c>
      <c r="F438" s="55">
        <v>0</v>
      </c>
      <c r="G438" s="55">
        <v>0</v>
      </c>
      <c r="H438" s="55">
        <v>6459.63</v>
      </c>
      <c r="I438" s="55">
        <v>0</v>
      </c>
      <c r="J438" s="55">
        <v>2051.2600000000002</v>
      </c>
      <c r="K438" s="56">
        <v>24615.16</v>
      </c>
      <c r="L438" s="46">
        <v>26666.42</v>
      </c>
      <c r="M438" s="117"/>
      <c r="N438" s="119">
        <v>24615.16</v>
      </c>
      <c r="O438" s="119">
        <v>18155.53</v>
      </c>
      <c r="P438" s="119"/>
      <c r="Q438" s="119">
        <v>29934.42</v>
      </c>
      <c r="R438" s="119">
        <v>27883.16</v>
      </c>
      <c r="S438" s="47"/>
    </row>
    <row r="439" spans="1:19" ht="9" customHeight="1" x14ac:dyDescent="0.2">
      <c r="A439" s="582"/>
      <c r="B439" s="582"/>
      <c r="C439" s="58" t="s">
        <v>4</v>
      </c>
      <c r="D439" s="59"/>
      <c r="E439" s="61">
        <v>35154008</v>
      </c>
      <c r="F439" s="61">
        <v>0</v>
      </c>
      <c r="G439" s="61">
        <v>0</v>
      </c>
      <c r="H439" s="61">
        <v>12507588</v>
      </c>
      <c r="I439" s="61">
        <v>0</v>
      </c>
      <c r="J439" s="60">
        <v>3971793</v>
      </c>
      <c r="K439" s="61">
        <v>47661596</v>
      </c>
      <c r="L439" s="73">
        <v>51633389</v>
      </c>
      <c r="M439" s="118"/>
      <c r="N439" s="120">
        <v>47661596</v>
      </c>
      <c r="O439" s="120">
        <v>35154008</v>
      </c>
      <c r="P439" s="120">
        <v>0</v>
      </c>
      <c r="Q439" s="120">
        <v>57961119</v>
      </c>
      <c r="R439" s="120">
        <v>53989326</v>
      </c>
      <c r="S439" s="47"/>
    </row>
    <row r="440" spans="1:19" ht="12.75" customHeight="1" x14ac:dyDescent="0.2">
      <c r="A440" s="492">
        <v>36312</v>
      </c>
      <c r="B440" s="492">
        <v>36707</v>
      </c>
      <c r="C440" s="42" t="s">
        <v>3</v>
      </c>
      <c r="D440" s="43">
        <v>0</v>
      </c>
      <c r="E440" s="44">
        <v>10253.219999999999</v>
      </c>
      <c r="F440" s="44">
        <v>0</v>
      </c>
      <c r="G440" s="44">
        <v>0</v>
      </c>
      <c r="H440" s="44">
        <v>6459.63</v>
      </c>
      <c r="I440" s="44">
        <v>0</v>
      </c>
      <c r="J440" s="44">
        <v>1392.74</v>
      </c>
      <c r="K440" s="45">
        <v>16712.849999999999</v>
      </c>
      <c r="L440" s="46">
        <v>18105.59</v>
      </c>
      <c r="M440" s="117"/>
      <c r="N440" s="119">
        <v>16712.849999999999</v>
      </c>
      <c r="O440" s="119">
        <v>10253.219999999999</v>
      </c>
      <c r="P440" s="119"/>
      <c r="Q440" s="119">
        <v>19951.169999999998</v>
      </c>
      <c r="R440" s="119">
        <v>18558.43</v>
      </c>
      <c r="S440" s="47"/>
    </row>
    <row r="441" spans="1:19" ht="9" customHeight="1" x14ac:dyDescent="0.2">
      <c r="A441" s="525"/>
      <c r="B441" s="525"/>
      <c r="C441" s="48" t="s">
        <v>4</v>
      </c>
      <c r="D441" s="49">
        <v>2</v>
      </c>
      <c r="E441" s="50">
        <v>19853002</v>
      </c>
      <c r="F441" s="50">
        <v>0</v>
      </c>
      <c r="G441" s="50">
        <v>0</v>
      </c>
      <c r="H441" s="50">
        <v>12507588</v>
      </c>
      <c r="I441" s="50">
        <v>0</v>
      </c>
      <c r="J441" s="51">
        <v>2696721</v>
      </c>
      <c r="K441" s="50">
        <v>32360590</v>
      </c>
      <c r="L441" s="73">
        <v>35057311</v>
      </c>
      <c r="M441" s="118"/>
      <c r="N441" s="120">
        <v>32360590</v>
      </c>
      <c r="O441" s="120">
        <v>19853002</v>
      </c>
      <c r="P441" s="120">
        <v>0</v>
      </c>
      <c r="Q441" s="120">
        <v>38630852</v>
      </c>
      <c r="R441" s="120">
        <v>35934131</v>
      </c>
      <c r="S441" s="47"/>
    </row>
    <row r="442" spans="1:19" ht="12.75" customHeight="1" x14ac:dyDescent="0.2">
      <c r="A442" s="511">
        <v>36312</v>
      </c>
      <c r="B442" s="511">
        <v>36707</v>
      </c>
      <c r="C442" s="53" t="s">
        <v>3</v>
      </c>
      <c r="D442" s="54">
        <v>3</v>
      </c>
      <c r="E442" s="55">
        <v>10710.8</v>
      </c>
      <c r="F442" s="55">
        <v>0</v>
      </c>
      <c r="G442" s="55">
        <v>0</v>
      </c>
      <c r="H442" s="55">
        <v>6459.63</v>
      </c>
      <c r="I442" s="55">
        <v>0</v>
      </c>
      <c r="J442" s="55">
        <v>1430.87</v>
      </c>
      <c r="K442" s="56">
        <v>17170.43</v>
      </c>
      <c r="L442" s="46">
        <v>18601.3</v>
      </c>
      <c r="M442" s="117"/>
      <c r="N442" s="119">
        <v>17170.43</v>
      </c>
      <c r="O442" s="119">
        <v>10710.8</v>
      </c>
      <c r="P442" s="119"/>
      <c r="Q442" s="119">
        <v>20529.240000000002</v>
      </c>
      <c r="R442" s="119">
        <v>19098.37</v>
      </c>
      <c r="S442" s="47"/>
    </row>
    <row r="443" spans="1:19" ht="9" customHeight="1" x14ac:dyDescent="0.2">
      <c r="A443" s="581"/>
      <c r="B443" s="581"/>
      <c r="C443" s="48" t="s">
        <v>4</v>
      </c>
      <c r="D443" s="49">
        <v>8</v>
      </c>
      <c r="E443" s="50">
        <v>20739001</v>
      </c>
      <c r="F443" s="50">
        <v>0</v>
      </c>
      <c r="G443" s="50">
        <v>0</v>
      </c>
      <c r="H443" s="50">
        <v>12507588</v>
      </c>
      <c r="I443" s="50">
        <v>0</v>
      </c>
      <c r="J443" s="51">
        <v>2770551</v>
      </c>
      <c r="K443" s="50">
        <v>33246588</v>
      </c>
      <c r="L443" s="73">
        <v>36017139</v>
      </c>
      <c r="M443" s="118"/>
      <c r="N443" s="120">
        <v>33246588</v>
      </c>
      <c r="O443" s="120">
        <v>20739001</v>
      </c>
      <c r="P443" s="120">
        <v>0</v>
      </c>
      <c r="Q443" s="120">
        <v>39750152</v>
      </c>
      <c r="R443" s="120">
        <v>36979601</v>
      </c>
      <c r="S443" s="47"/>
    </row>
    <row r="444" spans="1:19" ht="12.75" customHeight="1" x14ac:dyDescent="0.2">
      <c r="A444" s="581"/>
      <c r="B444" s="581"/>
      <c r="C444" s="53" t="s">
        <v>3</v>
      </c>
      <c r="D444" s="54">
        <v>9</v>
      </c>
      <c r="E444" s="55">
        <v>12217.3</v>
      </c>
      <c r="F444" s="55">
        <v>0</v>
      </c>
      <c r="G444" s="55">
        <v>0</v>
      </c>
      <c r="H444" s="55">
        <v>6459.63</v>
      </c>
      <c r="I444" s="55">
        <v>0</v>
      </c>
      <c r="J444" s="55">
        <v>1556.41</v>
      </c>
      <c r="K444" s="56">
        <v>18676.93</v>
      </c>
      <c r="L444" s="46">
        <v>20233.34</v>
      </c>
      <c r="M444" s="117"/>
      <c r="N444" s="119">
        <v>18676.93</v>
      </c>
      <c r="O444" s="119">
        <v>12217.3</v>
      </c>
      <c r="P444" s="119"/>
      <c r="Q444" s="119">
        <v>22432.45</v>
      </c>
      <c r="R444" s="119">
        <v>20876.04</v>
      </c>
      <c r="S444" s="47"/>
    </row>
    <row r="445" spans="1:19" ht="9" customHeight="1" x14ac:dyDescent="0.2">
      <c r="A445" s="581"/>
      <c r="B445" s="581"/>
      <c r="C445" s="48" t="s">
        <v>4</v>
      </c>
      <c r="D445" s="49">
        <v>14</v>
      </c>
      <c r="E445" s="50">
        <v>23655991</v>
      </c>
      <c r="F445" s="50">
        <v>0</v>
      </c>
      <c r="G445" s="50">
        <v>0</v>
      </c>
      <c r="H445" s="50">
        <v>12507588</v>
      </c>
      <c r="I445" s="50">
        <v>0</v>
      </c>
      <c r="J445" s="51">
        <v>3013630</v>
      </c>
      <c r="K445" s="50">
        <v>36163579</v>
      </c>
      <c r="L445" s="73">
        <v>39177209</v>
      </c>
      <c r="M445" s="118"/>
      <c r="N445" s="120">
        <v>36163579</v>
      </c>
      <c r="O445" s="120">
        <v>23655991</v>
      </c>
      <c r="P445" s="120">
        <v>0</v>
      </c>
      <c r="Q445" s="120">
        <v>43435280</v>
      </c>
      <c r="R445" s="120">
        <v>40421650</v>
      </c>
      <c r="S445" s="47"/>
    </row>
    <row r="446" spans="1:19" ht="12.75" customHeight="1" x14ac:dyDescent="0.2">
      <c r="A446" s="581"/>
      <c r="B446" s="581"/>
      <c r="C446" s="53" t="s">
        <v>3</v>
      </c>
      <c r="D446" s="54">
        <v>15</v>
      </c>
      <c r="E446" s="55">
        <v>13946.92</v>
      </c>
      <c r="F446" s="55">
        <v>0</v>
      </c>
      <c r="G446" s="55">
        <v>0</v>
      </c>
      <c r="H446" s="55">
        <v>6459.63</v>
      </c>
      <c r="I446" s="55">
        <v>0</v>
      </c>
      <c r="J446" s="55">
        <v>1700.55</v>
      </c>
      <c r="K446" s="56">
        <v>20406.55</v>
      </c>
      <c r="L446" s="46">
        <v>22107.1</v>
      </c>
      <c r="M446" s="117"/>
      <c r="N446" s="119">
        <v>20406.55</v>
      </c>
      <c r="O446" s="119">
        <v>13946.92</v>
      </c>
      <c r="P446" s="119"/>
      <c r="Q446" s="119">
        <v>24617.55</v>
      </c>
      <c r="R446" s="119">
        <v>22917</v>
      </c>
      <c r="S446" s="47"/>
    </row>
    <row r="447" spans="1:19" ht="9" customHeight="1" x14ac:dyDescent="0.2">
      <c r="A447" s="581"/>
      <c r="B447" s="581"/>
      <c r="C447" s="48" t="s">
        <v>4</v>
      </c>
      <c r="D447" s="49">
        <v>20</v>
      </c>
      <c r="E447" s="50">
        <v>27005003</v>
      </c>
      <c r="F447" s="50">
        <v>0</v>
      </c>
      <c r="G447" s="50">
        <v>0</v>
      </c>
      <c r="H447" s="50">
        <v>12507588</v>
      </c>
      <c r="I447" s="50">
        <v>0</v>
      </c>
      <c r="J447" s="51">
        <v>3292724</v>
      </c>
      <c r="K447" s="50">
        <v>39512591</v>
      </c>
      <c r="L447" s="73">
        <v>42805315</v>
      </c>
      <c r="M447" s="118"/>
      <c r="N447" s="120">
        <v>39512591</v>
      </c>
      <c r="O447" s="120">
        <v>27005003</v>
      </c>
      <c r="P447" s="120">
        <v>0</v>
      </c>
      <c r="Q447" s="120">
        <v>47666224</v>
      </c>
      <c r="R447" s="120">
        <v>44373500</v>
      </c>
      <c r="S447" s="47"/>
    </row>
    <row r="448" spans="1:19" ht="12.75" customHeight="1" x14ac:dyDescent="0.2">
      <c r="A448" s="581"/>
      <c r="B448" s="581"/>
      <c r="C448" s="53" t="s">
        <v>3</v>
      </c>
      <c r="D448" s="54">
        <v>21</v>
      </c>
      <c r="E448" s="55">
        <v>15636.77</v>
      </c>
      <c r="F448" s="55">
        <v>0</v>
      </c>
      <c r="G448" s="55">
        <v>0</v>
      </c>
      <c r="H448" s="55">
        <v>6459.63</v>
      </c>
      <c r="I448" s="55">
        <v>0</v>
      </c>
      <c r="J448" s="55">
        <v>1841.37</v>
      </c>
      <c r="K448" s="56">
        <v>22096.400000000001</v>
      </c>
      <c r="L448" s="46">
        <v>23937.77</v>
      </c>
      <c r="M448" s="117"/>
      <c r="N448" s="119">
        <v>22096.400000000001</v>
      </c>
      <c r="O448" s="119">
        <v>15636.77</v>
      </c>
      <c r="P448" s="119"/>
      <c r="Q448" s="119">
        <v>26752.39</v>
      </c>
      <c r="R448" s="119">
        <v>24911.02</v>
      </c>
      <c r="S448" s="47"/>
    </row>
    <row r="449" spans="1:19" ht="9" customHeight="1" x14ac:dyDescent="0.2">
      <c r="A449" s="581"/>
      <c r="B449" s="581"/>
      <c r="C449" s="48" t="s">
        <v>4</v>
      </c>
      <c r="D449" s="49">
        <v>27</v>
      </c>
      <c r="E449" s="50">
        <v>30277009</v>
      </c>
      <c r="F449" s="50">
        <v>0</v>
      </c>
      <c r="G449" s="50">
        <v>0</v>
      </c>
      <c r="H449" s="50">
        <v>12507588</v>
      </c>
      <c r="I449" s="50">
        <v>0</v>
      </c>
      <c r="J449" s="51">
        <v>3565389</v>
      </c>
      <c r="K449" s="50">
        <v>42784596</v>
      </c>
      <c r="L449" s="73">
        <v>46349986</v>
      </c>
      <c r="M449" s="118"/>
      <c r="N449" s="120">
        <v>42784596</v>
      </c>
      <c r="O449" s="120">
        <v>30277009</v>
      </c>
      <c r="P449" s="120">
        <v>0</v>
      </c>
      <c r="Q449" s="120">
        <v>51799850</v>
      </c>
      <c r="R449" s="120">
        <v>48234461</v>
      </c>
      <c r="S449" s="47"/>
    </row>
    <row r="450" spans="1:19" ht="12.75" customHeight="1" x14ac:dyDescent="0.2">
      <c r="A450" s="581"/>
      <c r="B450" s="581"/>
      <c r="C450" s="53" t="s">
        <v>3</v>
      </c>
      <c r="D450" s="54">
        <v>28</v>
      </c>
      <c r="E450" s="55">
        <v>17293.560000000001</v>
      </c>
      <c r="F450" s="55">
        <v>0</v>
      </c>
      <c r="G450" s="55">
        <v>0</v>
      </c>
      <c r="H450" s="55">
        <v>6459.63</v>
      </c>
      <c r="I450" s="55">
        <v>0</v>
      </c>
      <c r="J450" s="55">
        <v>1979.43</v>
      </c>
      <c r="K450" s="56">
        <v>23753.19</v>
      </c>
      <c r="L450" s="46">
        <v>25732.62</v>
      </c>
      <c r="M450" s="117"/>
      <c r="N450" s="119">
        <v>23753.19</v>
      </c>
      <c r="O450" s="119">
        <v>17293.560000000001</v>
      </c>
      <c r="P450" s="119"/>
      <c r="Q450" s="119">
        <v>28845.46</v>
      </c>
      <c r="R450" s="119">
        <v>26866.03</v>
      </c>
      <c r="S450" s="47"/>
    </row>
    <row r="451" spans="1:19" ht="9" customHeight="1" x14ac:dyDescent="0.2">
      <c r="A451" s="581"/>
      <c r="B451" s="581"/>
      <c r="C451" s="48" t="s">
        <v>4</v>
      </c>
      <c r="D451" s="49">
        <v>34</v>
      </c>
      <c r="E451" s="50">
        <v>33485001</v>
      </c>
      <c r="F451" s="50">
        <v>0</v>
      </c>
      <c r="G451" s="50">
        <v>0</v>
      </c>
      <c r="H451" s="50">
        <v>12507588</v>
      </c>
      <c r="I451" s="50">
        <v>0</v>
      </c>
      <c r="J451" s="51">
        <v>3832711</v>
      </c>
      <c r="K451" s="50">
        <v>45992589</v>
      </c>
      <c r="L451" s="73">
        <v>49825300</v>
      </c>
      <c r="M451" s="118"/>
      <c r="N451" s="120">
        <v>45992589</v>
      </c>
      <c r="O451" s="120">
        <v>33485001</v>
      </c>
      <c r="P451" s="120">
        <v>0</v>
      </c>
      <c r="Q451" s="120">
        <v>55852599</v>
      </c>
      <c r="R451" s="120">
        <v>52019888</v>
      </c>
      <c r="S451" s="47"/>
    </row>
    <row r="452" spans="1:19" ht="12.75" customHeight="1" x14ac:dyDescent="0.2">
      <c r="A452" s="581"/>
      <c r="B452" s="581"/>
      <c r="C452" s="53" t="s">
        <v>3</v>
      </c>
      <c r="D452" s="54">
        <v>35</v>
      </c>
      <c r="E452" s="55">
        <v>18521.18</v>
      </c>
      <c r="F452" s="55">
        <v>0</v>
      </c>
      <c r="G452" s="55">
        <v>0</v>
      </c>
      <c r="H452" s="55">
        <v>6459.63</v>
      </c>
      <c r="I452" s="55">
        <v>0</v>
      </c>
      <c r="J452" s="55">
        <v>2081.73</v>
      </c>
      <c r="K452" s="56">
        <v>24980.81</v>
      </c>
      <c r="L452" s="46">
        <v>27062.54</v>
      </c>
      <c r="M452" s="117"/>
      <c r="N452" s="119">
        <v>24980.81</v>
      </c>
      <c r="O452" s="119">
        <v>18521.18</v>
      </c>
      <c r="P452" s="119"/>
      <c r="Q452" s="119">
        <v>30396.35</v>
      </c>
      <c r="R452" s="119">
        <v>28314.62</v>
      </c>
      <c r="S452" s="47"/>
    </row>
    <row r="453" spans="1:19" ht="9" customHeight="1" x14ac:dyDescent="0.2">
      <c r="A453" s="582"/>
      <c r="B453" s="582"/>
      <c r="C453" s="58" t="s">
        <v>4</v>
      </c>
      <c r="D453" s="59"/>
      <c r="E453" s="61">
        <v>35862005</v>
      </c>
      <c r="F453" s="61">
        <v>0</v>
      </c>
      <c r="G453" s="61">
        <v>0</v>
      </c>
      <c r="H453" s="61">
        <v>12507588</v>
      </c>
      <c r="I453" s="61">
        <v>0</v>
      </c>
      <c r="J453" s="60">
        <v>4030791</v>
      </c>
      <c r="K453" s="61">
        <v>48369593</v>
      </c>
      <c r="L453" s="73">
        <v>52400384</v>
      </c>
      <c r="M453" s="118"/>
      <c r="N453" s="120">
        <v>48369593</v>
      </c>
      <c r="O453" s="120">
        <v>35862005</v>
      </c>
      <c r="P453" s="120">
        <v>0</v>
      </c>
      <c r="Q453" s="120">
        <v>58855541</v>
      </c>
      <c r="R453" s="120">
        <v>54824749</v>
      </c>
      <c r="S453" s="47"/>
    </row>
    <row r="454" spans="1:19" ht="12.75" customHeight="1" x14ac:dyDescent="0.2">
      <c r="A454" s="492">
        <v>36708</v>
      </c>
      <c r="B454" s="492">
        <v>36769</v>
      </c>
      <c r="C454" s="42" t="s">
        <v>3</v>
      </c>
      <c r="D454" s="43">
        <v>0</v>
      </c>
      <c r="E454" s="44">
        <v>10451.540000000001</v>
      </c>
      <c r="F454" s="44">
        <v>0</v>
      </c>
      <c r="G454" s="44">
        <v>0</v>
      </c>
      <c r="H454" s="44">
        <v>6459.63</v>
      </c>
      <c r="I454" s="44">
        <v>0</v>
      </c>
      <c r="J454" s="44">
        <v>1409.26</v>
      </c>
      <c r="K454" s="45">
        <v>16911.169999999998</v>
      </c>
      <c r="L454" s="46">
        <v>18320.43</v>
      </c>
      <c r="M454" s="117"/>
      <c r="N454" s="119">
        <v>16911.169999999998</v>
      </c>
      <c r="O454" s="119">
        <v>10451.540000000001</v>
      </c>
      <c r="P454" s="119"/>
      <c r="Q454" s="119">
        <v>20201.71</v>
      </c>
      <c r="R454" s="119">
        <v>18792.45</v>
      </c>
      <c r="S454" s="47"/>
    </row>
    <row r="455" spans="1:19" ht="9" customHeight="1" x14ac:dyDescent="0.2">
      <c r="A455" s="525"/>
      <c r="B455" s="525"/>
      <c r="C455" s="48" t="s">
        <v>4</v>
      </c>
      <c r="D455" s="49">
        <v>2</v>
      </c>
      <c r="E455" s="50">
        <v>20237003</v>
      </c>
      <c r="F455" s="50">
        <v>0</v>
      </c>
      <c r="G455" s="50">
        <v>0</v>
      </c>
      <c r="H455" s="50">
        <v>12507588</v>
      </c>
      <c r="I455" s="50">
        <v>0</v>
      </c>
      <c r="J455" s="51">
        <v>2728708</v>
      </c>
      <c r="K455" s="50">
        <v>32744591</v>
      </c>
      <c r="L455" s="73">
        <v>35473299</v>
      </c>
      <c r="M455" s="118"/>
      <c r="N455" s="120">
        <v>32744591</v>
      </c>
      <c r="O455" s="120">
        <v>20237003</v>
      </c>
      <c r="P455" s="120">
        <v>0</v>
      </c>
      <c r="Q455" s="120">
        <v>39115965</v>
      </c>
      <c r="R455" s="120">
        <v>36387257</v>
      </c>
      <c r="S455" s="47"/>
    </row>
    <row r="456" spans="1:19" ht="12.75" customHeight="1" x14ac:dyDescent="0.2">
      <c r="A456" s="511">
        <v>36708</v>
      </c>
      <c r="B456" s="511">
        <v>36769</v>
      </c>
      <c r="C456" s="53" t="s">
        <v>3</v>
      </c>
      <c r="D456" s="54">
        <v>3</v>
      </c>
      <c r="E456" s="55">
        <v>10915.32</v>
      </c>
      <c r="F456" s="55">
        <v>0</v>
      </c>
      <c r="G456" s="55">
        <v>0</v>
      </c>
      <c r="H456" s="55">
        <v>6459.63</v>
      </c>
      <c r="I456" s="55">
        <v>0</v>
      </c>
      <c r="J456" s="55">
        <v>1447.91</v>
      </c>
      <c r="K456" s="56">
        <v>17374.95</v>
      </c>
      <c r="L456" s="46">
        <v>18822.86</v>
      </c>
      <c r="M456" s="117"/>
      <c r="N456" s="119">
        <v>17374.95</v>
      </c>
      <c r="O456" s="119">
        <v>10915.32</v>
      </c>
      <c r="P456" s="119"/>
      <c r="Q456" s="119">
        <v>20787.62</v>
      </c>
      <c r="R456" s="119">
        <v>19339.71</v>
      </c>
      <c r="S456" s="47"/>
    </row>
    <row r="457" spans="1:19" ht="9" customHeight="1" x14ac:dyDescent="0.2">
      <c r="A457" s="581"/>
      <c r="B457" s="581"/>
      <c r="C457" s="48" t="s">
        <v>4</v>
      </c>
      <c r="D457" s="49">
        <v>8</v>
      </c>
      <c r="E457" s="50">
        <v>21135007</v>
      </c>
      <c r="F457" s="50">
        <v>0</v>
      </c>
      <c r="G457" s="50">
        <v>0</v>
      </c>
      <c r="H457" s="50">
        <v>12507588</v>
      </c>
      <c r="I457" s="50">
        <v>0</v>
      </c>
      <c r="J457" s="51">
        <v>2803545</v>
      </c>
      <c r="K457" s="50">
        <v>33642594</v>
      </c>
      <c r="L457" s="73">
        <v>36446139</v>
      </c>
      <c r="M457" s="118"/>
      <c r="N457" s="120">
        <v>33642594</v>
      </c>
      <c r="O457" s="120">
        <v>21135007</v>
      </c>
      <c r="P457" s="120">
        <v>0</v>
      </c>
      <c r="Q457" s="120">
        <v>40250445</v>
      </c>
      <c r="R457" s="120">
        <v>37446900</v>
      </c>
      <c r="S457" s="47"/>
    </row>
    <row r="458" spans="1:19" ht="12.75" customHeight="1" x14ac:dyDescent="0.2">
      <c r="A458" s="581"/>
      <c r="B458" s="581"/>
      <c r="C458" s="53" t="s">
        <v>3</v>
      </c>
      <c r="D458" s="54">
        <v>9</v>
      </c>
      <c r="E458" s="55">
        <v>12440.41</v>
      </c>
      <c r="F458" s="55">
        <v>0</v>
      </c>
      <c r="G458" s="55">
        <v>0</v>
      </c>
      <c r="H458" s="55">
        <v>6459.63</v>
      </c>
      <c r="I458" s="55">
        <v>0</v>
      </c>
      <c r="J458" s="55">
        <v>1575</v>
      </c>
      <c r="K458" s="56">
        <v>18900.04</v>
      </c>
      <c r="L458" s="46">
        <v>20475.04</v>
      </c>
      <c r="M458" s="117"/>
      <c r="N458" s="119">
        <v>18900.04</v>
      </c>
      <c r="O458" s="119">
        <v>12440.41</v>
      </c>
      <c r="P458" s="119"/>
      <c r="Q458" s="119">
        <v>22714.31</v>
      </c>
      <c r="R458" s="119">
        <v>21139.31</v>
      </c>
      <c r="S458" s="47"/>
    </row>
    <row r="459" spans="1:19" ht="9" customHeight="1" x14ac:dyDescent="0.2">
      <c r="A459" s="581"/>
      <c r="B459" s="581"/>
      <c r="C459" s="48" t="s">
        <v>4</v>
      </c>
      <c r="D459" s="49">
        <v>14</v>
      </c>
      <c r="E459" s="50">
        <v>24087993</v>
      </c>
      <c r="F459" s="50">
        <v>0</v>
      </c>
      <c r="G459" s="50">
        <v>0</v>
      </c>
      <c r="H459" s="50">
        <v>12507588</v>
      </c>
      <c r="I459" s="50">
        <v>0</v>
      </c>
      <c r="J459" s="51">
        <v>3049625</v>
      </c>
      <c r="K459" s="50">
        <v>36595580</v>
      </c>
      <c r="L459" s="73">
        <v>39645206</v>
      </c>
      <c r="M459" s="118"/>
      <c r="N459" s="120">
        <v>36595580</v>
      </c>
      <c r="O459" s="120">
        <v>24087993</v>
      </c>
      <c r="P459" s="120">
        <v>0</v>
      </c>
      <c r="Q459" s="120">
        <v>43981037</v>
      </c>
      <c r="R459" s="120">
        <v>40931412</v>
      </c>
      <c r="S459" s="47"/>
    </row>
    <row r="460" spans="1:19" ht="12.75" customHeight="1" x14ac:dyDescent="0.2">
      <c r="A460" s="581"/>
      <c r="B460" s="581"/>
      <c r="C460" s="53" t="s">
        <v>3</v>
      </c>
      <c r="D460" s="54">
        <v>15</v>
      </c>
      <c r="E460" s="55">
        <v>14194.82</v>
      </c>
      <c r="F460" s="55">
        <v>0</v>
      </c>
      <c r="G460" s="55">
        <v>0</v>
      </c>
      <c r="H460" s="55">
        <v>6459.63</v>
      </c>
      <c r="I460" s="55">
        <v>0</v>
      </c>
      <c r="J460" s="55">
        <v>1721.2</v>
      </c>
      <c r="K460" s="56">
        <v>20654.45</v>
      </c>
      <c r="L460" s="46">
        <v>22375.65</v>
      </c>
      <c r="M460" s="117"/>
      <c r="N460" s="119">
        <v>20654.45</v>
      </c>
      <c r="O460" s="119">
        <v>14194.82</v>
      </c>
      <c r="P460" s="119"/>
      <c r="Q460" s="119">
        <v>24930.720000000001</v>
      </c>
      <c r="R460" s="119">
        <v>23209.52</v>
      </c>
      <c r="S460" s="47"/>
    </row>
    <row r="461" spans="1:19" ht="9" customHeight="1" x14ac:dyDescent="0.2">
      <c r="A461" s="581"/>
      <c r="B461" s="581"/>
      <c r="C461" s="48" t="s">
        <v>4</v>
      </c>
      <c r="D461" s="49">
        <v>20</v>
      </c>
      <c r="E461" s="50">
        <v>27485004</v>
      </c>
      <c r="F461" s="50">
        <v>0</v>
      </c>
      <c r="G461" s="50">
        <v>0</v>
      </c>
      <c r="H461" s="50">
        <v>12507588</v>
      </c>
      <c r="I461" s="50">
        <v>0</v>
      </c>
      <c r="J461" s="51">
        <v>3332708</v>
      </c>
      <c r="K461" s="50">
        <v>39992592</v>
      </c>
      <c r="L461" s="73">
        <v>43325300</v>
      </c>
      <c r="M461" s="118"/>
      <c r="N461" s="120">
        <v>39992592</v>
      </c>
      <c r="O461" s="120">
        <v>27485004</v>
      </c>
      <c r="P461" s="120">
        <v>0</v>
      </c>
      <c r="Q461" s="120">
        <v>48272605</v>
      </c>
      <c r="R461" s="120">
        <v>44939897</v>
      </c>
      <c r="S461" s="47"/>
    </row>
    <row r="462" spans="1:19" ht="12.75" customHeight="1" x14ac:dyDescent="0.2">
      <c r="A462" s="581"/>
      <c r="B462" s="581"/>
      <c r="C462" s="53" t="s">
        <v>3</v>
      </c>
      <c r="D462" s="54">
        <v>21</v>
      </c>
      <c r="E462" s="55">
        <v>15903.26</v>
      </c>
      <c r="F462" s="55">
        <v>0</v>
      </c>
      <c r="G462" s="55">
        <v>0</v>
      </c>
      <c r="H462" s="55">
        <v>6459.63</v>
      </c>
      <c r="I462" s="55">
        <v>0</v>
      </c>
      <c r="J462" s="55">
        <v>1863.57</v>
      </c>
      <c r="K462" s="56">
        <v>22362.89</v>
      </c>
      <c r="L462" s="46">
        <v>24226.46</v>
      </c>
      <c r="M462" s="117"/>
      <c r="N462" s="119">
        <v>22362.89</v>
      </c>
      <c r="O462" s="119">
        <v>15903.26</v>
      </c>
      <c r="P462" s="119"/>
      <c r="Q462" s="119">
        <v>27089.05</v>
      </c>
      <c r="R462" s="119">
        <v>25225.48</v>
      </c>
      <c r="S462" s="47"/>
    </row>
    <row r="463" spans="1:19" ht="9" customHeight="1" x14ac:dyDescent="0.2">
      <c r="A463" s="581"/>
      <c r="B463" s="581"/>
      <c r="C463" s="48" t="s">
        <v>4</v>
      </c>
      <c r="D463" s="49">
        <v>27</v>
      </c>
      <c r="E463" s="50">
        <v>30793005</v>
      </c>
      <c r="F463" s="50">
        <v>0</v>
      </c>
      <c r="G463" s="50">
        <v>0</v>
      </c>
      <c r="H463" s="50">
        <v>12507588</v>
      </c>
      <c r="I463" s="50">
        <v>0</v>
      </c>
      <c r="J463" s="51">
        <v>3608375</v>
      </c>
      <c r="K463" s="50">
        <v>43300593</v>
      </c>
      <c r="L463" s="73">
        <v>46908968</v>
      </c>
      <c r="M463" s="118"/>
      <c r="N463" s="120">
        <v>43300593</v>
      </c>
      <c r="O463" s="120">
        <v>30793005</v>
      </c>
      <c r="P463" s="120">
        <v>0</v>
      </c>
      <c r="Q463" s="120">
        <v>52451715</v>
      </c>
      <c r="R463" s="120">
        <v>48843340</v>
      </c>
      <c r="S463" s="47"/>
    </row>
    <row r="464" spans="1:19" ht="12.75" customHeight="1" x14ac:dyDescent="0.2">
      <c r="A464" s="581"/>
      <c r="B464" s="581"/>
      <c r="C464" s="53" t="s">
        <v>3</v>
      </c>
      <c r="D464" s="54">
        <v>28</v>
      </c>
      <c r="E464" s="55">
        <v>17578.64</v>
      </c>
      <c r="F464" s="55">
        <v>0</v>
      </c>
      <c r="G464" s="55">
        <v>0</v>
      </c>
      <c r="H464" s="55">
        <v>6459.63</v>
      </c>
      <c r="I464" s="55">
        <v>0</v>
      </c>
      <c r="J464" s="55">
        <v>2003.19</v>
      </c>
      <c r="K464" s="56">
        <v>24038.27</v>
      </c>
      <c r="L464" s="46">
        <v>26041.46</v>
      </c>
      <c r="M464" s="117"/>
      <c r="N464" s="119">
        <v>24038.27</v>
      </c>
      <c r="O464" s="119">
        <v>17578.64</v>
      </c>
      <c r="P464" s="119"/>
      <c r="Q464" s="119">
        <v>29205.62</v>
      </c>
      <c r="R464" s="119">
        <v>27202.43</v>
      </c>
      <c r="S464" s="47"/>
    </row>
    <row r="465" spans="1:19" ht="9" customHeight="1" x14ac:dyDescent="0.2">
      <c r="A465" s="581"/>
      <c r="B465" s="581"/>
      <c r="C465" s="48" t="s">
        <v>4</v>
      </c>
      <c r="D465" s="49">
        <v>34</v>
      </c>
      <c r="E465" s="50">
        <v>34036993</v>
      </c>
      <c r="F465" s="50">
        <v>0</v>
      </c>
      <c r="G465" s="50">
        <v>0</v>
      </c>
      <c r="H465" s="50">
        <v>12507588</v>
      </c>
      <c r="I465" s="50">
        <v>0</v>
      </c>
      <c r="J465" s="51">
        <v>3878717</v>
      </c>
      <c r="K465" s="50">
        <v>46544581</v>
      </c>
      <c r="L465" s="73">
        <v>50423298</v>
      </c>
      <c r="M465" s="118"/>
      <c r="N465" s="120">
        <v>46544581</v>
      </c>
      <c r="O465" s="120">
        <v>34036993</v>
      </c>
      <c r="P465" s="120">
        <v>0</v>
      </c>
      <c r="Q465" s="120">
        <v>56549966</v>
      </c>
      <c r="R465" s="120">
        <v>52671249</v>
      </c>
      <c r="S465" s="47"/>
    </row>
    <row r="466" spans="1:19" ht="12.75" customHeight="1" x14ac:dyDescent="0.2">
      <c r="A466" s="581"/>
      <c r="B466" s="581"/>
      <c r="C466" s="53" t="s">
        <v>3</v>
      </c>
      <c r="D466" s="54">
        <v>35</v>
      </c>
      <c r="E466" s="55">
        <v>18818.66</v>
      </c>
      <c r="F466" s="55">
        <v>0</v>
      </c>
      <c r="G466" s="55">
        <v>0</v>
      </c>
      <c r="H466" s="55">
        <v>6459.63</v>
      </c>
      <c r="I466" s="55">
        <v>0</v>
      </c>
      <c r="J466" s="55">
        <v>2106.52</v>
      </c>
      <c r="K466" s="56">
        <v>25278.29</v>
      </c>
      <c r="L466" s="46">
        <v>27384.81</v>
      </c>
      <c r="M466" s="117"/>
      <c r="N466" s="119">
        <v>25278.29</v>
      </c>
      <c r="O466" s="119">
        <v>18818.66</v>
      </c>
      <c r="P466" s="119"/>
      <c r="Q466" s="119">
        <v>30772.17</v>
      </c>
      <c r="R466" s="119">
        <v>28665.65</v>
      </c>
      <c r="S466" s="47"/>
    </row>
    <row r="467" spans="1:19" ht="9" customHeight="1" x14ac:dyDescent="0.2">
      <c r="A467" s="582"/>
      <c r="B467" s="582"/>
      <c r="C467" s="58" t="s">
        <v>4</v>
      </c>
      <c r="D467" s="59"/>
      <c r="E467" s="61">
        <v>36438007</v>
      </c>
      <c r="F467" s="61">
        <v>0</v>
      </c>
      <c r="G467" s="61">
        <v>0</v>
      </c>
      <c r="H467" s="61">
        <v>12507588</v>
      </c>
      <c r="I467" s="61">
        <v>0</v>
      </c>
      <c r="J467" s="60">
        <v>4078791</v>
      </c>
      <c r="K467" s="61">
        <v>48945595</v>
      </c>
      <c r="L467" s="73">
        <v>53024386</v>
      </c>
      <c r="M467" s="118"/>
      <c r="N467" s="120">
        <v>48945595</v>
      </c>
      <c r="O467" s="120">
        <v>36438007</v>
      </c>
      <c r="P467" s="120">
        <v>0</v>
      </c>
      <c r="Q467" s="120">
        <v>59583230</v>
      </c>
      <c r="R467" s="120">
        <v>55504438</v>
      </c>
      <c r="S467" s="47"/>
    </row>
    <row r="468" spans="1:19" ht="12.75" customHeight="1" x14ac:dyDescent="0.2">
      <c r="A468" s="492">
        <v>36770</v>
      </c>
      <c r="B468" s="492">
        <v>36891</v>
      </c>
      <c r="C468" s="42" t="s">
        <v>3</v>
      </c>
      <c r="D468" s="43">
        <v>0</v>
      </c>
      <c r="E468" s="44">
        <v>10451.540000000001</v>
      </c>
      <c r="F468" s="44">
        <v>0</v>
      </c>
      <c r="G468" s="44">
        <v>0</v>
      </c>
      <c r="H468" s="44">
        <v>6459.63</v>
      </c>
      <c r="I468" s="44">
        <v>0</v>
      </c>
      <c r="J468" s="44">
        <v>1409.26</v>
      </c>
      <c r="K468" s="45">
        <v>16911.169999999998</v>
      </c>
      <c r="L468" s="46">
        <v>18320.43</v>
      </c>
      <c r="M468" s="117"/>
      <c r="N468" s="119">
        <v>16911.169999999998</v>
      </c>
      <c r="O468" s="119">
        <v>10451.540000000001</v>
      </c>
      <c r="P468" s="119"/>
      <c r="Q468" s="119">
        <v>20201.71</v>
      </c>
      <c r="R468" s="119">
        <v>18792.45</v>
      </c>
      <c r="S468" s="47"/>
    </row>
    <row r="469" spans="1:19" ht="9" customHeight="1" x14ac:dyDescent="0.2">
      <c r="A469" s="525"/>
      <c r="B469" s="525"/>
      <c r="C469" s="48" t="s">
        <v>4</v>
      </c>
      <c r="D469" s="49">
        <v>2</v>
      </c>
      <c r="E469" s="50">
        <v>20237003</v>
      </c>
      <c r="F469" s="50">
        <v>0</v>
      </c>
      <c r="G469" s="50">
        <v>0</v>
      </c>
      <c r="H469" s="50">
        <v>12507588</v>
      </c>
      <c r="I469" s="50">
        <v>0</v>
      </c>
      <c r="J469" s="51">
        <v>2728708</v>
      </c>
      <c r="K469" s="50">
        <v>32744591</v>
      </c>
      <c r="L469" s="73">
        <v>35473299</v>
      </c>
      <c r="M469" s="118"/>
      <c r="N469" s="120">
        <v>32744591</v>
      </c>
      <c r="O469" s="120">
        <v>20237003</v>
      </c>
      <c r="P469" s="120">
        <v>0</v>
      </c>
      <c r="Q469" s="120">
        <v>39115965</v>
      </c>
      <c r="R469" s="120">
        <v>36387257</v>
      </c>
      <c r="S469" s="47"/>
    </row>
    <row r="470" spans="1:19" ht="12.75" customHeight="1" x14ac:dyDescent="0.2">
      <c r="A470" s="511">
        <v>36770</v>
      </c>
      <c r="B470" s="511">
        <v>36891</v>
      </c>
      <c r="C470" s="53" t="s">
        <v>3</v>
      </c>
      <c r="D470" s="54">
        <v>3</v>
      </c>
      <c r="E470" s="55">
        <v>10915.32</v>
      </c>
      <c r="F470" s="55">
        <v>0</v>
      </c>
      <c r="G470" s="55">
        <v>0</v>
      </c>
      <c r="H470" s="55">
        <v>6459.63</v>
      </c>
      <c r="I470" s="55">
        <v>0</v>
      </c>
      <c r="J470" s="55">
        <v>1447.91</v>
      </c>
      <c r="K470" s="56">
        <v>17374.95</v>
      </c>
      <c r="L470" s="46">
        <v>18822.86</v>
      </c>
      <c r="M470" s="117"/>
      <c r="N470" s="119">
        <v>17374.95</v>
      </c>
      <c r="O470" s="119">
        <v>10915.32</v>
      </c>
      <c r="P470" s="119"/>
      <c r="Q470" s="119">
        <v>20787.62</v>
      </c>
      <c r="R470" s="119">
        <v>19339.71</v>
      </c>
      <c r="S470" s="47"/>
    </row>
    <row r="471" spans="1:19" ht="9" customHeight="1" x14ac:dyDescent="0.2">
      <c r="A471" s="581"/>
      <c r="B471" s="581"/>
      <c r="C471" s="48" t="s">
        <v>4</v>
      </c>
      <c r="D471" s="49">
        <v>8</v>
      </c>
      <c r="E471" s="50">
        <v>21135007</v>
      </c>
      <c r="F471" s="50">
        <v>0</v>
      </c>
      <c r="G471" s="50">
        <v>0</v>
      </c>
      <c r="H471" s="50">
        <v>12507588</v>
      </c>
      <c r="I471" s="50">
        <v>0</v>
      </c>
      <c r="J471" s="51">
        <v>2803545</v>
      </c>
      <c r="K471" s="50">
        <v>33642594</v>
      </c>
      <c r="L471" s="73">
        <v>36446139</v>
      </c>
      <c r="M471" s="118"/>
      <c r="N471" s="120">
        <v>33642594</v>
      </c>
      <c r="O471" s="120">
        <v>21135007</v>
      </c>
      <c r="P471" s="120">
        <v>0</v>
      </c>
      <c r="Q471" s="120">
        <v>40250445</v>
      </c>
      <c r="R471" s="120">
        <v>37446900</v>
      </c>
      <c r="S471" s="47"/>
    </row>
    <row r="472" spans="1:19" ht="12.75" customHeight="1" x14ac:dyDescent="0.2">
      <c r="A472" s="581"/>
      <c r="B472" s="581"/>
      <c r="C472" s="53" t="s">
        <v>3</v>
      </c>
      <c r="D472" s="54">
        <v>9</v>
      </c>
      <c r="E472" s="55">
        <v>12440.41</v>
      </c>
      <c r="F472" s="55">
        <v>0</v>
      </c>
      <c r="G472" s="55">
        <v>0</v>
      </c>
      <c r="H472" s="55">
        <v>6459.63</v>
      </c>
      <c r="I472" s="55">
        <v>0</v>
      </c>
      <c r="J472" s="55">
        <v>1575</v>
      </c>
      <c r="K472" s="56">
        <v>18900.04</v>
      </c>
      <c r="L472" s="46">
        <v>20475.04</v>
      </c>
      <c r="M472" s="117"/>
      <c r="N472" s="119">
        <v>18900.04</v>
      </c>
      <c r="O472" s="119">
        <v>12440.41</v>
      </c>
      <c r="P472" s="119"/>
      <c r="Q472" s="119">
        <v>22714.31</v>
      </c>
      <c r="R472" s="119">
        <v>21139.31</v>
      </c>
      <c r="S472" s="47"/>
    </row>
    <row r="473" spans="1:19" ht="9" customHeight="1" x14ac:dyDescent="0.2">
      <c r="A473" s="581"/>
      <c r="B473" s="581"/>
      <c r="C473" s="48" t="s">
        <v>4</v>
      </c>
      <c r="D473" s="49">
        <v>14</v>
      </c>
      <c r="E473" s="50">
        <v>24087993</v>
      </c>
      <c r="F473" s="50">
        <v>0</v>
      </c>
      <c r="G473" s="50">
        <v>0</v>
      </c>
      <c r="H473" s="50">
        <v>12507588</v>
      </c>
      <c r="I473" s="50">
        <v>0</v>
      </c>
      <c r="J473" s="51">
        <v>3049625</v>
      </c>
      <c r="K473" s="50">
        <v>36595580</v>
      </c>
      <c r="L473" s="73">
        <v>39645206</v>
      </c>
      <c r="M473" s="118"/>
      <c r="N473" s="120">
        <v>36595580</v>
      </c>
      <c r="O473" s="120">
        <v>24087993</v>
      </c>
      <c r="P473" s="120">
        <v>0</v>
      </c>
      <c r="Q473" s="120">
        <v>43981037</v>
      </c>
      <c r="R473" s="120">
        <v>40931412</v>
      </c>
      <c r="S473" s="47"/>
    </row>
    <row r="474" spans="1:19" ht="12.75" customHeight="1" x14ac:dyDescent="0.2">
      <c r="A474" s="581"/>
      <c r="B474" s="581"/>
      <c r="C474" s="53" t="s">
        <v>3</v>
      </c>
      <c r="D474" s="54">
        <v>15</v>
      </c>
      <c r="E474" s="55">
        <v>14194.82</v>
      </c>
      <c r="F474" s="55">
        <v>0</v>
      </c>
      <c r="G474" s="55">
        <v>0</v>
      </c>
      <c r="H474" s="55">
        <v>6459.63</v>
      </c>
      <c r="I474" s="55">
        <v>0</v>
      </c>
      <c r="J474" s="55">
        <v>1721.2</v>
      </c>
      <c r="K474" s="56">
        <v>20654.45</v>
      </c>
      <c r="L474" s="46">
        <v>22375.65</v>
      </c>
      <c r="M474" s="117"/>
      <c r="N474" s="119">
        <v>20654.45</v>
      </c>
      <c r="O474" s="119">
        <v>14194.82</v>
      </c>
      <c r="P474" s="119"/>
      <c r="Q474" s="119">
        <v>24930.720000000001</v>
      </c>
      <c r="R474" s="119">
        <v>23209.52</v>
      </c>
      <c r="S474" s="47"/>
    </row>
    <row r="475" spans="1:19" ht="9" customHeight="1" x14ac:dyDescent="0.2">
      <c r="A475" s="581"/>
      <c r="B475" s="581"/>
      <c r="C475" s="48" t="s">
        <v>4</v>
      </c>
      <c r="D475" s="49">
        <v>20</v>
      </c>
      <c r="E475" s="50">
        <v>27485004</v>
      </c>
      <c r="F475" s="50">
        <v>0</v>
      </c>
      <c r="G475" s="50">
        <v>0</v>
      </c>
      <c r="H475" s="50">
        <v>12507588</v>
      </c>
      <c r="I475" s="50">
        <v>0</v>
      </c>
      <c r="J475" s="51">
        <v>3332708</v>
      </c>
      <c r="K475" s="50">
        <v>39992592</v>
      </c>
      <c r="L475" s="73">
        <v>43325300</v>
      </c>
      <c r="M475" s="118"/>
      <c r="N475" s="120">
        <v>39992592</v>
      </c>
      <c r="O475" s="120">
        <v>27485004</v>
      </c>
      <c r="P475" s="120">
        <v>0</v>
      </c>
      <c r="Q475" s="120">
        <v>48272605</v>
      </c>
      <c r="R475" s="120">
        <v>44939897</v>
      </c>
      <c r="S475" s="47"/>
    </row>
    <row r="476" spans="1:19" ht="12.75" customHeight="1" x14ac:dyDescent="0.2">
      <c r="A476" s="581"/>
      <c r="B476" s="581"/>
      <c r="C476" s="53" t="s">
        <v>3</v>
      </c>
      <c r="D476" s="54">
        <v>21</v>
      </c>
      <c r="E476" s="55">
        <v>15903.26</v>
      </c>
      <c r="F476" s="55">
        <v>0</v>
      </c>
      <c r="G476" s="55">
        <v>0</v>
      </c>
      <c r="H476" s="55">
        <v>6459.63</v>
      </c>
      <c r="I476" s="55">
        <v>0</v>
      </c>
      <c r="J476" s="55">
        <v>1863.57</v>
      </c>
      <c r="K476" s="56">
        <v>22362.89</v>
      </c>
      <c r="L476" s="46">
        <v>24226.46</v>
      </c>
      <c r="M476" s="117"/>
      <c r="N476" s="119">
        <v>22362.89</v>
      </c>
      <c r="O476" s="119">
        <v>15903.26</v>
      </c>
      <c r="P476" s="119"/>
      <c r="Q476" s="119">
        <v>27089.05</v>
      </c>
      <c r="R476" s="119">
        <v>25225.48</v>
      </c>
      <c r="S476" s="47"/>
    </row>
    <row r="477" spans="1:19" ht="9" customHeight="1" x14ac:dyDescent="0.2">
      <c r="A477" s="581"/>
      <c r="B477" s="581"/>
      <c r="C477" s="48" t="s">
        <v>4</v>
      </c>
      <c r="D477" s="49">
        <v>27</v>
      </c>
      <c r="E477" s="50">
        <v>30793005</v>
      </c>
      <c r="F477" s="50">
        <v>0</v>
      </c>
      <c r="G477" s="50">
        <v>0</v>
      </c>
      <c r="H477" s="50">
        <v>12507588</v>
      </c>
      <c r="I477" s="50">
        <v>0</v>
      </c>
      <c r="J477" s="51">
        <v>3608375</v>
      </c>
      <c r="K477" s="50">
        <v>43300593</v>
      </c>
      <c r="L477" s="73">
        <v>46908968</v>
      </c>
      <c r="M477" s="118"/>
      <c r="N477" s="120">
        <v>43300593</v>
      </c>
      <c r="O477" s="120">
        <v>30793005</v>
      </c>
      <c r="P477" s="120">
        <v>0</v>
      </c>
      <c r="Q477" s="120">
        <v>52451715</v>
      </c>
      <c r="R477" s="120">
        <v>48843340</v>
      </c>
      <c r="S477" s="47"/>
    </row>
    <row r="478" spans="1:19" ht="12.75" customHeight="1" x14ac:dyDescent="0.2">
      <c r="A478" s="581"/>
      <c r="B478" s="581"/>
      <c r="C478" s="53" t="s">
        <v>3</v>
      </c>
      <c r="D478" s="54">
        <v>28</v>
      </c>
      <c r="E478" s="55">
        <v>17578.64</v>
      </c>
      <c r="F478" s="55">
        <v>0</v>
      </c>
      <c r="G478" s="55">
        <v>0</v>
      </c>
      <c r="H478" s="55">
        <v>6459.63</v>
      </c>
      <c r="I478" s="55">
        <v>0</v>
      </c>
      <c r="J478" s="55">
        <v>2003.19</v>
      </c>
      <c r="K478" s="56">
        <v>24038.27</v>
      </c>
      <c r="L478" s="46">
        <v>26041.46</v>
      </c>
      <c r="M478" s="117"/>
      <c r="N478" s="119">
        <v>24038.27</v>
      </c>
      <c r="O478" s="119">
        <v>17578.64</v>
      </c>
      <c r="P478" s="119"/>
      <c r="Q478" s="119">
        <v>29205.62</v>
      </c>
      <c r="R478" s="119">
        <v>27202.43</v>
      </c>
      <c r="S478" s="47"/>
    </row>
    <row r="479" spans="1:19" ht="9" customHeight="1" x14ac:dyDescent="0.2">
      <c r="A479" s="581"/>
      <c r="B479" s="581"/>
      <c r="C479" s="48" t="s">
        <v>4</v>
      </c>
      <c r="D479" s="49">
        <v>34</v>
      </c>
      <c r="E479" s="50">
        <v>34036993</v>
      </c>
      <c r="F479" s="50">
        <v>0</v>
      </c>
      <c r="G479" s="50">
        <v>0</v>
      </c>
      <c r="H479" s="50">
        <v>12507588</v>
      </c>
      <c r="I479" s="50">
        <v>0</v>
      </c>
      <c r="J479" s="51">
        <v>3878717</v>
      </c>
      <c r="K479" s="50">
        <v>46544581</v>
      </c>
      <c r="L479" s="73">
        <v>50423298</v>
      </c>
      <c r="M479" s="118"/>
      <c r="N479" s="120">
        <v>46544581</v>
      </c>
      <c r="O479" s="120">
        <v>34036993</v>
      </c>
      <c r="P479" s="120">
        <v>0</v>
      </c>
      <c r="Q479" s="120">
        <v>56549966</v>
      </c>
      <c r="R479" s="120">
        <v>52671249</v>
      </c>
      <c r="S479" s="47"/>
    </row>
    <row r="480" spans="1:19" ht="12.75" customHeight="1" x14ac:dyDescent="0.2">
      <c r="A480" s="581"/>
      <c r="B480" s="581"/>
      <c r="C480" s="53" t="s">
        <v>3</v>
      </c>
      <c r="D480" s="54">
        <v>35</v>
      </c>
      <c r="E480" s="55">
        <v>18818.66</v>
      </c>
      <c r="F480" s="55">
        <v>0</v>
      </c>
      <c r="G480" s="55">
        <v>0</v>
      </c>
      <c r="H480" s="55">
        <v>6459.63</v>
      </c>
      <c r="I480" s="55">
        <v>0</v>
      </c>
      <c r="J480" s="55">
        <v>2106.52</v>
      </c>
      <c r="K480" s="56">
        <v>25278.29</v>
      </c>
      <c r="L480" s="46">
        <v>27384.81</v>
      </c>
      <c r="M480" s="117"/>
      <c r="N480" s="119">
        <v>25278.29</v>
      </c>
      <c r="O480" s="119">
        <v>18818.66</v>
      </c>
      <c r="P480" s="119"/>
      <c r="Q480" s="119">
        <v>30772.17</v>
      </c>
      <c r="R480" s="119">
        <v>28665.65</v>
      </c>
      <c r="S480" s="47"/>
    </row>
    <row r="481" spans="1:19" ht="9" customHeight="1" x14ac:dyDescent="0.2">
      <c r="A481" s="582"/>
      <c r="B481" s="582"/>
      <c r="C481" s="58" t="s">
        <v>4</v>
      </c>
      <c r="D481" s="59"/>
      <c r="E481" s="61">
        <v>36438007</v>
      </c>
      <c r="F481" s="61">
        <v>0</v>
      </c>
      <c r="G481" s="61">
        <v>0</v>
      </c>
      <c r="H481" s="61">
        <v>12507588</v>
      </c>
      <c r="I481" s="61">
        <v>0</v>
      </c>
      <c r="J481" s="60">
        <v>4078791</v>
      </c>
      <c r="K481" s="61">
        <v>48945595</v>
      </c>
      <c r="L481" s="73">
        <v>53024386</v>
      </c>
      <c r="M481" s="118"/>
      <c r="N481" s="120">
        <v>48945595</v>
      </c>
      <c r="O481" s="120">
        <v>36438007</v>
      </c>
      <c r="P481" s="120">
        <v>0</v>
      </c>
      <c r="Q481" s="120">
        <v>59583230</v>
      </c>
      <c r="R481" s="120">
        <v>55504438</v>
      </c>
      <c r="S481" s="47"/>
    </row>
    <row r="482" spans="1:19" ht="12.75" customHeight="1" x14ac:dyDescent="0.2">
      <c r="A482" s="492">
        <v>36892</v>
      </c>
      <c r="B482" s="492">
        <v>37256</v>
      </c>
      <c r="C482" s="42" t="s">
        <v>3</v>
      </c>
      <c r="D482" s="43">
        <v>0</v>
      </c>
      <c r="E482" s="44">
        <v>10786.2</v>
      </c>
      <c r="F482" s="44">
        <v>0</v>
      </c>
      <c r="G482" s="44">
        <v>0</v>
      </c>
      <c r="H482" s="44">
        <v>6459.63</v>
      </c>
      <c r="I482" s="44">
        <v>0</v>
      </c>
      <c r="J482" s="44">
        <v>1437.15</v>
      </c>
      <c r="K482" s="45">
        <v>17245.830000000002</v>
      </c>
      <c r="L482" s="46">
        <v>18682.98</v>
      </c>
      <c r="M482" s="117"/>
      <c r="N482" s="119">
        <v>17245.830000000002</v>
      </c>
      <c r="O482" s="119">
        <v>10786.2</v>
      </c>
      <c r="P482" s="119">
        <v>1338.6</v>
      </c>
      <c r="Q482" s="119">
        <v>20624.5</v>
      </c>
      <c r="R482" s="119">
        <v>19187.349999999999</v>
      </c>
      <c r="S482" s="47"/>
    </row>
    <row r="483" spans="1:19" ht="9" customHeight="1" x14ac:dyDescent="0.2">
      <c r="A483" s="525"/>
      <c r="B483" s="525"/>
      <c r="C483" s="48" t="s">
        <v>4</v>
      </c>
      <c r="D483" s="49">
        <v>2</v>
      </c>
      <c r="E483" s="50">
        <v>20884995</v>
      </c>
      <c r="F483" s="50">
        <v>0</v>
      </c>
      <c r="G483" s="50">
        <v>0</v>
      </c>
      <c r="H483" s="50">
        <v>12507588</v>
      </c>
      <c r="I483" s="50">
        <v>0</v>
      </c>
      <c r="J483" s="51">
        <v>2782710</v>
      </c>
      <c r="K483" s="50">
        <v>33392583</v>
      </c>
      <c r="L483" s="73">
        <v>36175294</v>
      </c>
      <c r="M483" s="118"/>
      <c r="N483" s="120">
        <v>33392583</v>
      </c>
      <c r="O483" s="120">
        <v>20884995</v>
      </c>
      <c r="P483" s="120">
        <v>2591891</v>
      </c>
      <c r="Q483" s="120">
        <v>39934601</v>
      </c>
      <c r="R483" s="120">
        <v>37151890</v>
      </c>
      <c r="S483" s="47"/>
    </row>
    <row r="484" spans="1:19" ht="12.75" customHeight="1" x14ac:dyDescent="0.2">
      <c r="A484" s="511">
        <v>36892</v>
      </c>
      <c r="B484" s="511">
        <v>37256</v>
      </c>
      <c r="C484" s="53" t="s">
        <v>3</v>
      </c>
      <c r="D484" s="54">
        <v>3</v>
      </c>
      <c r="E484" s="55">
        <v>11262.38</v>
      </c>
      <c r="F484" s="55">
        <v>0</v>
      </c>
      <c r="G484" s="55">
        <v>0</v>
      </c>
      <c r="H484" s="55">
        <v>6459.63</v>
      </c>
      <c r="I484" s="55">
        <v>0</v>
      </c>
      <c r="J484" s="55">
        <v>1476.83</v>
      </c>
      <c r="K484" s="56">
        <v>17722.009999999998</v>
      </c>
      <c r="L484" s="46">
        <v>19198.84</v>
      </c>
      <c r="M484" s="117"/>
      <c r="N484" s="119">
        <v>17722.009999999998</v>
      </c>
      <c r="O484" s="119">
        <v>11262.38</v>
      </c>
      <c r="P484" s="119">
        <v>1338.6</v>
      </c>
      <c r="Q484" s="119">
        <v>21226.07</v>
      </c>
      <c r="R484" s="119">
        <v>19749.240000000002</v>
      </c>
      <c r="S484" s="47"/>
    </row>
    <row r="485" spans="1:19" ht="9" customHeight="1" x14ac:dyDescent="0.2">
      <c r="A485" s="581"/>
      <c r="B485" s="581"/>
      <c r="C485" s="48" t="s">
        <v>4</v>
      </c>
      <c r="D485" s="49">
        <v>8</v>
      </c>
      <c r="E485" s="50">
        <v>21807009</v>
      </c>
      <c r="F485" s="50">
        <v>0</v>
      </c>
      <c r="G485" s="50">
        <v>0</v>
      </c>
      <c r="H485" s="50">
        <v>12507588</v>
      </c>
      <c r="I485" s="50">
        <v>0</v>
      </c>
      <c r="J485" s="51">
        <v>2859542</v>
      </c>
      <c r="K485" s="50">
        <v>34314596</v>
      </c>
      <c r="L485" s="73">
        <v>37174138</v>
      </c>
      <c r="M485" s="118"/>
      <c r="N485" s="120">
        <v>34314596</v>
      </c>
      <c r="O485" s="120">
        <v>21807009</v>
      </c>
      <c r="P485" s="120">
        <v>2591891</v>
      </c>
      <c r="Q485" s="120">
        <v>41099403</v>
      </c>
      <c r="R485" s="120">
        <v>38239861</v>
      </c>
      <c r="S485" s="47"/>
    </row>
    <row r="486" spans="1:19" ht="12.75" customHeight="1" x14ac:dyDescent="0.2">
      <c r="A486" s="581"/>
      <c r="B486" s="581"/>
      <c r="C486" s="53" t="s">
        <v>3</v>
      </c>
      <c r="D486" s="54">
        <v>9</v>
      </c>
      <c r="E486" s="55">
        <v>12818.46</v>
      </c>
      <c r="F486" s="55">
        <v>0</v>
      </c>
      <c r="G486" s="55">
        <v>0</v>
      </c>
      <c r="H486" s="55">
        <v>6459.63</v>
      </c>
      <c r="I486" s="55">
        <v>0</v>
      </c>
      <c r="J486" s="55">
        <v>1606.51</v>
      </c>
      <c r="K486" s="56">
        <v>19278.09</v>
      </c>
      <c r="L486" s="46">
        <v>20884.599999999999</v>
      </c>
      <c r="M486" s="117"/>
      <c r="N486" s="119">
        <v>19278.09</v>
      </c>
      <c r="O486" s="119">
        <v>12818.46</v>
      </c>
      <c r="P486" s="119">
        <v>1338.6</v>
      </c>
      <c r="Q486" s="119">
        <v>23191.919999999998</v>
      </c>
      <c r="R486" s="119">
        <v>21585.41</v>
      </c>
      <c r="S486" s="47"/>
    </row>
    <row r="487" spans="1:19" ht="9" customHeight="1" x14ac:dyDescent="0.2">
      <c r="A487" s="581"/>
      <c r="B487" s="581"/>
      <c r="C487" s="48" t="s">
        <v>4</v>
      </c>
      <c r="D487" s="49">
        <v>14</v>
      </c>
      <c r="E487" s="50">
        <v>24820000</v>
      </c>
      <c r="F487" s="50">
        <v>0</v>
      </c>
      <c r="G487" s="50">
        <v>0</v>
      </c>
      <c r="H487" s="50">
        <v>12507588</v>
      </c>
      <c r="I487" s="50">
        <v>0</v>
      </c>
      <c r="J487" s="51">
        <v>3110637</v>
      </c>
      <c r="K487" s="50">
        <v>37327587</v>
      </c>
      <c r="L487" s="73">
        <v>40438224</v>
      </c>
      <c r="M487" s="118"/>
      <c r="N487" s="120">
        <v>37327587</v>
      </c>
      <c r="O487" s="120">
        <v>24820000</v>
      </c>
      <c r="P487" s="120">
        <v>2591891</v>
      </c>
      <c r="Q487" s="120">
        <v>44905819</v>
      </c>
      <c r="R487" s="120">
        <v>41795182</v>
      </c>
      <c r="S487" s="47"/>
    </row>
    <row r="488" spans="1:19" ht="12.75" customHeight="1" x14ac:dyDescent="0.2">
      <c r="A488" s="581"/>
      <c r="B488" s="581"/>
      <c r="C488" s="53" t="s">
        <v>3</v>
      </c>
      <c r="D488" s="54">
        <v>15</v>
      </c>
      <c r="E488" s="55">
        <v>14610.05</v>
      </c>
      <c r="F488" s="55">
        <v>0</v>
      </c>
      <c r="G488" s="55">
        <v>0</v>
      </c>
      <c r="H488" s="55">
        <v>6459.63</v>
      </c>
      <c r="I488" s="55">
        <v>0</v>
      </c>
      <c r="J488" s="55">
        <v>1755.81</v>
      </c>
      <c r="K488" s="56">
        <v>21069.68</v>
      </c>
      <c r="L488" s="46">
        <v>22825.49</v>
      </c>
      <c r="M488" s="117"/>
      <c r="N488" s="119">
        <v>21069.68</v>
      </c>
      <c r="O488" s="119">
        <v>14610.05</v>
      </c>
      <c r="P488" s="119">
        <v>1667.16</v>
      </c>
      <c r="Q488" s="119">
        <v>25455.3</v>
      </c>
      <c r="R488" s="119">
        <v>23699.49</v>
      </c>
      <c r="S488" s="47"/>
    </row>
    <row r="489" spans="1:19" ht="9" customHeight="1" x14ac:dyDescent="0.2">
      <c r="A489" s="581"/>
      <c r="B489" s="581"/>
      <c r="C489" s="48" t="s">
        <v>4</v>
      </c>
      <c r="D489" s="49">
        <v>20</v>
      </c>
      <c r="E489" s="50">
        <v>28289002</v>
      </c>
      <c r="F489" s="50">
        <v>0</v>
      </c>
      <c r="G489" s="50">
        <v>0</v>
      </c>
      <c r="H489" s="50">
        <v>12507588</v>
      </c>
      <c r="I489" s="50">
        <v>0</v>
      </c>
      <c r="J489" s="51">
        <v>3399722</v>
      </c>
      <c r="K489" s="50">
        <v>40796589</v>
      </c>
      <c r="L489" s="73">
        <v>44196312</v>
      </c>
      <c r="M489" s="118"/>
      <c r="N489" s="120">
        <v>40796589</v>
      </c>
      <c r="O489" s="120">
        <v>28289002</v>
      </c>
      <c r="P489" s="120">
        <v>3228072</v>
      </c>
      <c r="Q489" s="120">
        <v>49288334</v>
      </c>
      <c r="R489" s="120">
        <v>45888612</v>
      </c>
      <c r="S489" s="47"/>
    </row>
    <row r="490" spans="1:19" ht="12.75" customHeight="1" x14ac:dyDescent="0.2">
      <c r="A490" s="581"/>
      <c r="B490" s="581"/>
      <c r="C490" s="53" t="s">
        <v>3</v>
      </c>
      <c r="D490" s="54">
        <v>21</v>
      </c>
      <c r="E490" s="55">
        <v>16349.48</v>
      </c>
      <c r="F490" s="55">
        <v>0</v>
      </c>
      <c r="G490" s="55">
        <v>0</v>
      </c>
      <c r="H490" s="55">
        <v>6459.63</v>
      </c>
      <c r="I490" s="55">
        <v>0</v>
      </c>
      <c r="J490" s="55">
        <v>1900.76</v>
      </c>
      <c r="K490" s="56">
        <v>22809.11</v>
      </c>
      <c r="L490" s="46">
        <v>24709.87</v>
      </c>
      <c r="M490" s="117"/>
      <c r="N490" s="119">
        <v>22809.11</v>
      </c>
      <c r="O490" s="119">
        <v>16349.48</v>
      </c>
      <c r="P490" s="119">
        <v>1667.16</v>
      </c>
      <c r="Q490" s="119">
        <v>27652.78</v>
      </c>
      <c r="R490" s="119">
        <v>25752.02</v>
      </c>
      <c r="S490" s="47"/>
    </row>
    <row r="491" spans="1:19" ht="9" customHeight="1" x14ac:dyDescent="0.2">
      <c r="A491" s="581"/>
      <c r="B491" s="581"/>
      <c r="C491" s="48" t="s">
        <v>4</v>
      </c>
      <c r="D491" s="49">
        <v>27</v>
      </c>
      <c r="E491" s="50">
        <v>31657008</v>
      </c>
      <c r="F491" s="50">
        <v>0</v>
      </c>
      <c r="G491" s="50">
        <v>0</v>
      </c>
      <c r="H491" s="50">
        <v>12507588</v>
      </c>
      <c r="I491" s="50">
        <v>0</v>
      </c>
      <c r="J491" s="51">
        <v>3680385</v>
      </c>
      <c r="K491" s="50">
        <v>44164595</v>
      </c>
      <c r="L491" s="73">
        <v>47844980</v>
      </c>
      <c r="M491" s="118"/>
      <c r="N491" s="120">
        <v>44164595</v>
      </c>
      <c r="O491" s="120">
        <v>31657008</v>
      </c>
      <c r="P491" s="120">
        <v>3228072</v>
      </c>
      <c r="Q491" s="120">
        <v>53543248</v>
      </c>
      <c r="R491" s="120">
        <v>49862864</v>
      </c>
      <c r="S491" s="47"/>
    </row>
    <row r="492" spans="1:19" ht="12.75" customHeight="1" x14ac:dyDescent="0.2">
      <c r="A492" s="581"/>
      <c r="B492" s="581"/>
      <c r="C492" s="53" t="s">
        <v>3</v>
      </c>
      <c r="D492" s="54">
        <v>28</v>
      </c>
      <c r="E492" s="55">
        <v>18055.849999999999</v>
      </c>
      <c r="F492" s="55">
        <v>0</v>
      </c>
      <c r="G492" s="55">
        <v>0</v>
      </c>
      <c r="H492" s="55">
        <v>6459.63</v>
      </c>
      <c r="I492" s="55">
        <v>0</v>
      </c>
      <c r="J492" s="55">
        <v>2042.96</v>
      </c>
      <c r="K492" s="56">
        <v>24515.48</v>
      </c>
      <c r="L492" s="46">
        <v>26558.44</v>
      </c>
      <c r="M492" s="117"/>
      <c r="N492" s="119">
        <v>24515.48</v>
      </c>
      <c r="O492" s="119">
        <v>18055.849999999999</v>
      </c>
      <c r="P492" s="119">
        <v>1865.4</v>
      </c>
      <c r="Q492" s="119">
        <v>29808.49</v>
      </c>
      <c r="R492" s="119">
        <v>27765.53</v>
      </c>
      <c r="S492" s="47"/>
    </row>
    <row r="493" spans="1:19" ht="9" customHeight="1" x14ac:dyDescent="0.2">
      <c r="A493" s="581"/>
      <c r="B493" s="581"/>
      <c r="C493" s="48" t="s">
        <v>4</v>
      </c>
      <c r="D493" s="49">
        <v>34</v>
      </c>
      <c r="E493" s="50">
        <v>34961001</v>
      </c>
      <c r="F493" s="50">
        <v>0</v>
      </c>
      <c r="G493" s="50">
        <v>0</v>
      </c>
      <c r="H493" s="50">
        <v>12507588</v>
      </c>
      <c r="I493" s="50">
        <v>0</v>
      </c>
      <c r="J493" s="51">
        <v>3955722</v>
      </c>
      <c r="K493" s="50">
        <v>47468588</v>
      </c>
      <c r="L493" s="73">
        <v>51424311</v>
      </c>
      <c r="M493" s="118"/>
      <c r="N493" s="120">
        <v>47468588</v>
      </c>
      <c r="O493" s="120">
        <v>34961001</v>
      </c>
      <c r="P493" s="120">
        <v>3611918</v>
      </c>
      <c r="Q493" s="120">
        <v>57717285</v>
      </c>
      <c r="R493" s="120">
        <v>53761563</v>
      </c>
      <c r="S493" s="47"/>
    </row>
    <row r="494" spans="1:19" ht="12.75" customHeight="1" x14ac:dyDescent="0.2">
      <c r="A494" s="581"/>
      <c r="B494" s="581"/>
      <c r="C494" s="53" t="s">
        <v>3</v>
      </c>
      <c r="D494" s="54">
        <v>35</v>
      </c>
      <c r="E494" s="55">
        <v>19320.650000000001</v>
      </c>
      <c r="F494" s="55">
        <v>0</v>
      </c>
      <c r="G494" s="55">
        <v>0</v>
      </c>
      <c r="H494" s="55">
        <v>6459.63</v>
      </c>
      <c r="I494" s="55">
        <v>0</v>
      </c>
      <c r="J494" s="55">
        <v>2148.36</v>
      </c>
      <c r="K494" s="56">
        <v>25780.28</v>
      </c>
      <c r="L494" s="46">
        <v>27928.639999999999</v>
      </c>
      <c r="M494" s="117"/>
      <c r="N494" s="119">
        <v>25780.28</v>
      </c>
      <c r="O494" s="119">
        <v>19320.650000000001</v>
      </c>
      <c r="P494" s="119">
        <v>1865.4</v>
      </c>
      <c r="Q494" s="119">
        <v>31406.36</v>
      </c>
      <c r="R494" s="119">
        <v>29258</v>
      </c>
      <c r="S494" s="47"/>
    </row>
    <row r="495" spans="1:19" ht="9" customHeight="1" x14ac:dyDescent="0.2">
      <c r="A495" s="582"/>
      <c r="B495" s="582"/>
      <c r="C495" s="58" t="s">
        <v>4</v>
      </c>
      <c r="D495" s="59"/>
      <c r="E495" s="61">
        <v>37409995</v>
      </c>
      <c r="F495" s="61">
        <v>0</v>
      </c>
      <c r="G495" s="61">
        <v>0</v>
      </c>
      <c r="H495" s="61">
        <v>12507588</v>
      </c>
      <c r="I495" s="61">
        <v>0</v>
      </c>
      <c r="J495" s="60">
        <v>4159805</v>
      </c>
      <c r="K495" s="61">
        <v>49917583</v>
      </c>
      <c r="L495" s="73">
        <v>54077388</v>
      </c>
      <c r="M495" s="118"/>
      <c r="N495" s="120">
        <v>49917583</v>
      </c>
      <c r="O495" s="120">
        <v>37409995</v>
      </c>
      <c r="P495" s="120">
        <v>3611918</v>
      </c>
      <c r="Q495" s="120">
        <v>60811193</v>
      </c>
      <c r="R495" s="120">
        <v>56651388</v>
      </c>
      <c r="S495" s="47"/>
    </row>
    <row r="496" spans="1:19" ht="12.75" customHeight="1" x14ac:dyDescent="0.2">
      <c r="A496" s="492">
        <v>37257</v>
      </c>
      <c r="B496" s="492">
        <v>37621</v>
      </c>
      <c r="C496" s="42" t="s">
        <v>3</v>
      </c>
      <c r="D496" s="43">
        <v>0</v>
      </c>
      <c r="E496" s="44">
        <v>11221.8</v>
      </c>
      <c r="F496" s="44">
        <v>0</v>
      </c>
      <c r="G496" s="44">
        <v>0</v>
      </c>
      <c r="H496" s="44">
        <v>6459.63</v>
      </c>
      <c r="I496" s="44">
        <v>0</v>
      </c>
      <c r="J496" s="44">
        <v>1473.45</v>
      </c>
      <c r="K496" s="45">
        <v>17681.43</v>
      </c>
      <c r="L496" s="46">
        <v>19154.88</v>
      </c>
      <c r="M496" s="117"/>
      <c r="N496" s="119">
        <v>17681.43</v>
      </c>
      <c r="O496" s="119">
        <v>11221.8</v>
      </c>
      <c r="P496" s="119">
        <v>1578.6</v>
      </c>
      <c r="Q496" s="119">
        <v>21174.799999999999</v>
      </c>
      <c r="R496" s="119">
        <v>19701.349999999999</v>
      </c>
      <c r="S496" s="47"/>
    </row>
    <row r="497" spans="1:19" ht="9" customHeight="1" x14ac:dyDescent="0.2">
      <c r="A497" s="525"/>
      <c r="B497" s="525"/>
      <c r="C497" s="48" t="s">
        <v>4</v>
      </c>
      <c r="D497" s="49">
        <v>2</v>
      </c>
      <c r="E497" s="50">
        <v>21728435</v>
      </c>
      <c r="F497" s="50">
        <v>0</v>
      </c>
      <c r="G497" s="50">
        <v>0</v>
      </c>
      <c r="H497" s="50">
        <v>12507588</v>
      </c>
      <c r="I497" s="50">
        <v>0</v>
      </c>
      <c r="J497" s="51">
        <v>2852997</v>
      </c>
      <c r="K497" s="50">
        <v>34236022</v>
      </c>
      <c r="L497" s="73">
        <v>37089019</v>
      </c>
      <c r="M497" s="118"/>
      <c r="N497" s="120">
        <v>34236022</v>
      </c>
      <c r="O497" s="120">
        <v>21728435</v>
      </c>
      <c r="P497" s="120">
        <v>3056596</v>
      </c>
      <c r="Q497" s="120">
        <v>41000130</v>
      </c>
      <c r="R497" s="120">
        <v>38147133</v>
      </c>
      <c r="S497" s="47"/>
    </row>
    <row r="498" spans="1:19" ht="12.75" customHeight="1" x14ac:dyDescent="0.2">
      <c r="A498" s="511">
        <v>37257</v>
      </c>
      <c r="B498" s="511">
        <v>37621</v>
      </c>
      <c r="C498" s="53" t="s">
        <v>3</v>
      </c>
      <c r="D498" s="54">
        <v>3</v>
      </c>
      <c r="E498" s="55">
        <v>11709.98</v>
      </c>
      <c r="F498" s="55">
        <v>0</v>
      </c>
      <c r="G498" s="55">
        <v>0</v>
      </c>
      <c r="H498" s="55">
        <v>6459.63</v>
      </c>
      <c r="I498" s="55">
        <v>0</v>
      </c>
      <c r="J498" s="55">
        <v>1514.13</v>
      </c>
      <c r="K498" s="56">
        <v>18169.61</v>
      </c>
      <c r="L498" s="46">
        <v>19683.740000000002</v>
      </c>
      <c r="M498" s="117"/>
      <c r="N498" s="119">
        <v>18169.61</v>
      </c>
      <c r="O498" s="119">
        <v>11709.98</v>
      </c>
      <c r="P498" s="119">
        <v>1578.6</v>
      </c>
      <c r="Q498" s="119">
        <v>21791.54</v>
      </c>
      <c r="R498" s="119">
        <v>20277.41</v>
      </c>
      <c r="S498" s="47"/>
    </row>
    <row r="499" spans="1:19" ht="9" customHeight="1" x14ac:dyDescent="0.2">
      <c r="A499" s="581"/>
      <c r="B499" s="581"/>
      <c r="C499" s="48" t="s">
        <v>4</v>
      </c>
      <c r="D499" s="49">
        <v>8</v>
      </c>
      <c r="E499" s="50">
        <v>22673683</v>
      </c>
      <c r="F499" s="50">
        <v>0</v>
      </c>
      <c r="G499" s="50">
        <v>0</v>
      </c>
      <c r="H499" s="50">
        <v>12507588</v>
      </c>
      <c r="I499" s="50">
        <v>0</v>
      </c>
      <c r="J499" s="51">
        <v>2931764</v>
      </c>
      <c r="K499" s="50">
        <v>35181271</v>
      </c>
      <c r="L499" s="73">
        <v>38113035</v>
      </c>
      <c r="M499" s="118"/>
      <c r="N499" s="120">
        <v>35181271</v>
      </c>
      <c r="O499" s="120">
        <v>22673683</v>
      </c>
      <c r="P499" s="120">
        <v>3056596</v>
      </c>
      <c r="Q499" s="120">
        <v>42194305</v>
      </c>
      <c r="R499" s="120">
        <v>39262541</v>
      </c>
      <c r="S499" s="47"/>
    </row>
    <row r="500" spans="1:19" ht="12.75" customHeight="1" x14ac:dyDescent="0.2">
      <c r="A500" s="581"/>
      <c r="B500" s="581"/>
      <c r="C500" s="53" t="s">
        <v>3</v>
      </c>
      <c r="D500" s="54">
        <v>9</v>
      </c>
      <c r="E500" s="55">
        <v>13305.42</v>
      </c>
      <c r="F500" s="55">
        <v>0</v>
      </c>
      <c r="G500" s="55">
        <v>0</v>
      </c>
      <c r="H500" s="55">
        <v>6459.63</v>
      </c>
      <c r="I500" s="55">
        <v>0</v>
      </c>
      <c r="J500" s="55">
        <v>1647.09</v>
      </c>
      <c r="K500" s="56">
        <v>19765.05</v>
      </c>
      <c r="L500" s="46">
        <v>21412.14</v>
      </c>
      <c r="M500" s="117"/>
      <c r="N500" s="119">
        <v>19765.05</v>
      </c>
      <c r="O500" s="119">
        <v>13305.42</v>
      </c>
      <c r="P500" s="119">
        <v>1578.6</v>
      </c>
      <c r="Q500" s="119">
        <v>23807.119999999999</v>
      </c>
      <c r="R500" s="119">
        <v>22160.03</v>
      </c>
      <c r="S500" s="47"/>
    </row>
    <row r="501" spans="1:19" ht="9" customHeight="1" x14ac:dyDescent="0.2">
      <c r="A501" s="581"/>
      <c r="B501" s="581"/>
      <c r="C501" s="48" t="s">
        <v>4</v>
      </c>
      <c r="D501" s="49">
        <v>14</v>
      </c>
      <c r="E501" s="50">
        <v>25762886</v>
      </c>
      <c r="F501" s="50">
        <v>0</v>
      </c>
      <c r="G501" s="50">
        <v>0</v>
      </c>
      <c r="H501" s="50">
        <v>12507588</v>
      </c>
      <c r="I501" s="50">
        <v>0</v>
      </c>
      <c r="J501" s="51">
        <v>3189211</v>
      </c>
      <c r="K501" s="50">
        <v>38270473</v>
      </c>
      <c r="L501" s="73">
        <v>41459684</v>
      </c>
      <c r="M501" s="118"/>
      <c r="N501" s="120">
        <v>38270473</v>
      </c>
      <c r="O501" s="120">
        <v>25762886</v>
      </c>
      <c r="P501" s="120">
        <v>3056596</v>
      </c>
      <c r="Q501" s="120">
        <v>46097012</v>
      </c>
      <c r="R501" s="120">
        <v>42907801</v>
      </c>
      <c r="S501" s="47"/>
    </row>
    <row r="502" spans="1:19" ht="12.75" customHeight="1" x14ac:dyDescent="0.2">
      <c r="A502" s="581"/>
      <c r="B502" s="581"/>
      <c r="C502" s="53" t="s">
        <v>3</v>
      </c>
      <c r="D502" s="54">
        <v>15</v>
      </c>
      <c r="E502" s="55">
        <v>15142.25</v>
      </c>
      <c r="F502" s="55">
        <v>0</v>
      </c>
      <c r="G502" s="55">
        <v>0</v>
      </c>
      <c r="H502" s="55">
        <v>6459.63</v>
      </c>
      <c r="I502" s="55">
        <v>0</v>
      </c>
      <c r="J502" s="55">
        <v>1800.16</v>
      </c>
      <c r="K502" s="56">
        <v>21601.88</v>
      </c>
      <c r="L502" s="46">
        <v>23402.04</v>
      </c>
      <c r="M502" s="117"/>
      <c r="N502" s="119">
        <v>21601.88</v>
      </c>
      <c r="O502" s="119">
        <v>15142.25</v>
      </c>
      <c r="P502" s="119">
        <v>1955.16</v>
      </c>
      <c r="Q502" s="119">
        <v>26127.65</v>
      </c>
      <c r="R502" s="119">
        <v>24327.49</v>
      </c>
      <c r="S502" s="47"/>
    </row>
    <row r="503" spans="1:19" ht="9" customHeight="1" x14ac:dyDescent="0.2">
      <c r="A503" s="581"/>
      <c r="B503" s="581"/>
      <c r="C503" s="48" t="s">
        <v>4</v>
      </c>
      <c r="D503" s="49">
        <v>20</v>
      </c>
      <c r="E503" s="50">
        <v>29319484</v>
      </c>
      <c r="F503" s="50">
        <v>0</v>
      </c>
      <c r="G503" s="50">
        <v>0</v>
      </c>
      <c r="H503" s="50">
        <v>12507588</v>
      </c>
      <c r="I503" s="50">
        <v>0</v>
      </c>
      <c r="J503" s="51">
        <v>3485596</v>
      </c>
      <c r="K503" s="50">
        <v>41827072</v>
      </c>
      <c r="L503" s="73">
        <v>45312668</v>
      </c>
      <c r="M503" s="118"/>
      <c r="N503" s="120">
        <v>41827072</v>
      </c>
      <c r="O503" s="120">
        <v>29319484</v>
      </c>
      <c r="P503" s="120">
        <v>3785718</v>
      </c>
      <c r="Q503" s="120">
        <v>50590185</v>
      </c>
      <c r="R503" s="120">
        <v>47104589</v>
      </c>
      <c r="S503" s="47"/>
    </row>
    <row r="504" spans="1:19" ht="12.75" customHeight="1" x14ac:dyDescent="0.2">
      <c r="A504" s="581"/>
      <c r="B504" s="581"/>
      <c r="C504" s="53" t="s">
        <v>3</v>
      </c>
      <c r="D504" s="54">
        <v>21</v>
      </c>
      <c r="E504" s="55">
        <v>16925.599999999999</v>
      </c>
      <c r="F504" s="55">
        <v>0</v>
      </c>
      <c r="G504" s="55">
        <v>0</v>
      </c>
      <c r="H504" s="55">
        <v>6459.63</v>
      </c>
      <c r="I504" s="55">
        <v>0</v>
      </c>
      <c r="J504" s="55">
        <v>1948.77</v>
      </c>
      <c r="K504" s="56">
        <v>23385.23</v>
      </c>
      <c r="L504" s="46">
        <v>25334</v>
      </c>
      <c r="M504" s="117"/>
      <c r="N504" s="119">
        <v>23385.23</v>
      </c>
      <c r="O504" s="119">
        <v>16925.599999999999</v>
      </c>
      <c r="P504" s="119">
        <v>1955.16</v>
      </c>
      <c r="Q504" s="119">
        <v>28380.61</v>
      </c>
      <c r="R504" s="119">
        <v>26431.84</v>
      </c>
      <c r="S504" s="47"/>
    </row>
    <row r="505" spans="1:19" ht="9" customHeight="1" x14ac:dyDescent="0.2">
      <c r="A505" s="581"/>
      <c r="B505" s="581"/>
      <c r="C505" s="48" t="s">
        <v>4</v>
      </c>
      <c r="D505" s="49">
        <v>27</v>
      </c>
      <c r="E505" s="50">
        <v>32772532</v>
      </c>
      <c r="F505" s="50">
        <v>0</v>
      </c>
      <c r="G505" s="50">
        <v>0</v>
      </c>
      <c r="H505" s="50">
        <v>12507588</v>
      </c>
      <c r="I505" s="50">
        <v>0</v>
      </c>
      <c r="J505" s="51">
        <v>3773345</v>
      </c>
      <c r="K505" s="50">
        <v>45280119</v>
      </c>
      <c r="L505" s="73">
        <v>49053464</v>
      </c>
      <c r="M505" s="118"/>
      <c r="N505" s="120">
        <v>45280119</v>
      </c>
      <c r="O505" s="120">
        <v>32772532</v>
      </c>
      <c r="P505" s="120">
        <v>3785718</v>
      </c>
      <c r="Q505" s="120">
        <v>54952524</v>
      </c>
      <c r="R505" s="120">
        <v>51179179</v>
      </c>
      <c r="S505" s="47"/>
    </row>
    <row r="506" spans="1:19" ht="12.75" customHeight="1" x14ac:dyDescent="0.2">
      <c r="A506" s="581"/>
      <c r="B506" s="581"/>
      <c r="C506" s="53" t="s">
        <v>3</v>
      </c>
      <c r="D506" s="54">
        <v>28</v>
      </c>
      <c r="E506" s="55">
        <v>18675.05</v>
      </c>
      <c r="F506" s="55">
        <v>0</v>
      </c>
      <c r="G506" s="55">
        <v>0</v>
      </c>
      <c r="H506" s="55">
        <v>6459.63</v>
      </c>
      <c r="I506" s="55">
        <v>0</v>
      </c>
      <c r="J506" s="55">
        <v>2094.56</v>
      </c>
      <c r="K506" s="56">
        <v>25134.68</v>
      </c>
      <c r="L506" s="46">
        <v>27229.24</v>
      </c>
      <c r="M506" s="117"/>
      <c r="N506" s="119">
        <v>25134.68</v>
      </c>
      <c r="O506" s="119">
        <v>18675.05</v>
      </c>
      <c r="P506" s="119">
        <v>2333.4</v>
      </c>
      <c r="Q506" s="119">
        <v>30590.75</v>
      </c>
      <c r="R506" s="119">
        <v>28496.19</v>
      </c>
      <c r="S506" s="47"/>
    </row>
    <row r="507" spans="1:19" ht="9" customHeight="1" x14ac:dyDescent="0.2">
      <c r="A507" s="581"/>
      <c r="B507" s="581"/>
      <c r="C507" s="48" t="s">
        <v>4</v>
      </c>
      <c r="D507" s="49">
        <v>34</v>
      </c>
      <c r="E507" s="50">
        <v>36159939</v>
      </c>
      <c r="F507" s="50">
        <v>0</v>
      </c>
      <c r="G507" s="50">
        <v>0</v>
      </c>
      <c r="H507" s="50">
        <v>12507588</v>
      </c>
      <c r="I507" s="50">
        <v>0</v>
      </c>
      <c r="J507" s="51">
        <v>4055634</v>
      </c>
      <c r="K507" s="50">
        <v>48667527</v>
      </c>
      <c r="L507" s="73">
        <v>52723161</v>
      </c>
      <c r="M507" s="118"/>
      <c r="N507" s="120">
        <v>48667527</v>
      </c>
      <c r="O507" s="120">
        <v>36159939</v>
      </c>
      <c r="P507" s="120">
        <v>4518092</v>
      </c>
      <c r="Q507" s="120">
        <v>59231952</v>
      </c>
      <c r="R507" s="120">
        <v>55176318</v>
      </c>
      <c r="S507" s="47"/>
    </row>
    <row r="508" spans="1:19" ht="12.75" customHeight="1" x14ac:dyDescent="0.2">
      <c r="A508" s="581"/>
      <c r="B508" s="581"/>
      <c r="C508" s="53" t="s">
        <v>3</v>
      </c>
      <c r="D508" s="54">
        <v>35</v>
      </c>
      <c r="E508" s="55">
        <v>19971.77</v>
      </c>
      <c r="F508" s="55">
        <v>0</v>
      </c>
      <c r="G508" s="55">
        <v>0</v>
      </c>
      <c r="H508" s="55">
        <v>6459.63</v>
      </c>
      <c r="I508" s="55">
        <v>0</v>
      </c>
      <c r="J508" s="55">
        <v>2202.62</v>
      </c>
      <c r="K508" s="56">
        <v>26431.4</v>
      </c>
      <c r="L508" s="46">
        <v>28634.02</v>
      </c>
      <c r="M508" s="117"/>
      <c r="N508" s="119">
        <v>26431.4</v>
      </c>
      <c r="O508" s="119">
        <v>19971.77</v>
      </c>
      <c r="P508" s="119">
        <v>2333.4</v>
      </c>
      <c r="Q508" s="119">
        <v>32228.94</v>
      </c>
      <c r="R508" s="119">
        <v>30026.32</v>
      </c>
      <c r="S508" s="47"/>
    </row>
    <row r="509" spans="1:19" ht="9" customHeight="1" x14ac:dyDescent="0.2">
      <c r="A509" s="582"/>
      <c r="B509" s="582"/>
      <c r="C509" s="58" t="s">
        <v>4</v>
      </c>
      <c r="D509" s="59"/>
      <c r="E509" s="61">
        <v>38670739</v>
      </c>
      <c r="F509" s="61">
        <v>0</v>
      </c>
      <c r="G509" s="61">
        <v>0</v>
      </c>
      <c r="H509" s="61">
        <v>12507588</v>
      </c>
      <c r="I509" s="61">
        <v>0</v>
      </c>
      <c r="J509" s="60">
        <v>4264867</v>
      </c>
      <c r="K509" s="61">
        <v>51178327</v>
      </c>
      <c r="L509" s="73">
        <v>55443194</v>
      </c>
      <c r="M509" s="118"/>
      <c r="N509" s="120">
        <v>51178327</v>
      </c>
      <c r="O509" s="120">
        <v>38670739</v>
      </c>
      <c r="P509" s="120">
        <v>4518092</v>
      </c>
      <c r="Q509" s="120">
        <v>62403930</v>
      </c>
      <c r="R509" s="120">
        <v>58139063</v>
      </c>
      <c r="S509" s="47"/>
    </row>
    <row r="510" spans="1:19" ht="12.75" customHeight="1" x14ac:dyDescent="0.2">
      <c r="A510" s="492">
        <v>37622</v>
      </c>
      <c r="B510" s="492">
        <v>37986</v>
      </c>
      <c r="C510" s="42" t="s">
        <v>3</v>
      </c>
      <c r="D510" s="43">
        <v>0</v>
      </c>
      <c r="E510" s="44">
        <v>11669.16</v>
      </c>
      <c r="F510" s="44">
        <v>0</v>
      </c>
      <c r="G510" s="44">
        <v>0</v>
      </c>
      <c r="H510" s="44">
        <v>6459.63</v>
      </c>
      <c r="I510" s="44">
        <v>0</v>
      </c>
      <c r="J510" s="44">
        <v>1510.73</v>
      </c>
      <c r="K510" s="45">
        <v>18128.79</v>
      </c>
      <c r="L510" s="46">
        <v>19639.52</v>
      </c>
      <c r="M510" s="117"/>
      <c r="N510" s="119">
        <v>18128.79</v>
      </c>
      <c r="O510" s="119">
        <v>11669.16</v>
      </c>
      <c r="P510" s="119">
        <v>1710.6</v>
      </c>
      <c r="Q510" s="119">
        <v>21739.97</v>
      </c>
      <c r="R510" s="119">
        <v>20229.240000000002</v>
      </c>
      <c r="S510" s="47"/>
    </row>
    <row r="511" spans="1:19" ht="9" customHeight="1" x14ac:dyDescent="0.2">
      <c r="A511" s="525"/>
      <c r="B511" s="525"/>
      <c r="C511" s="48" t="s">
        <v>4</v>
      </c>
      <c r="D511" s="49">
        <v>2</v>
      </c>
      <c r="E511" s="50">
        <v>22594644</v>
      </c>
      <c r="F511" s="50">
        <v>0</v>
      </c>
      <c r="G511" s="50">
        <v>0</v>
      </c>
      <c r="H511" s="50">
        <v>12507588</v>
      </c>
      <c r="I511" s="50">
        <v>0</v>
      </c>
      <c r="J511" s="51">
        <v>2925181</v>
      </c>
      <c r="K511" s="50">
        <v>35102232</v>
      </c>
      <c r="L511" s="73">
        <v>38027413</v>
      </c>
      <c r="M511" s="118"/>
      <c r="N511" s="120">
        <v>35102232</v>
      </c>
      <c r="O511" s="120">
        <v>22594644</v>
      </c>
      <c r="P511" s="120">
        <v>3312183</v>
      </c>
      <c r="Q511" s="120">
        <v>42094452</v>
      </c>
      <c r="R511" s="120">
        <v>39169271</v>
      </c>
      <c r="S511" s="47"/>
    </row>
    <row r="512" spans="1:19" ht="12.75" customHeight="1" x14ac:dyDescent="0.2">
      <c r="A512" s="511">
        <v>37622</v>
      </c>
      <c r="B512" s="511">
        <v>37986</v>
      </c>
      <c r="C512" s="53" t="s">
        <v>3</v>
      </c>
      <c r="D512" s="54">
        <v>3</v>
      </c>
      <c r="E512" s="55">
        <v>12169.7</v>
      </c>
      <c r="F512" s="55">
        <v>0</v>
      </c>
      <c r="G512" s="55">
        <v>0</v>
      </c>
      <c r="H512" s="55">
        <v>6459.63</v>
      </c>
      <c r="I512" s="55">
        <v>0</v>
      </c>
      <c r="J512" s="55">
        <v>1552.44</v>
      </c>
      <c r="K512" s="56">
        <v>18629.330000000002</v>
      </c>
      <c r="L512" s="46">
        <v>20181.77</v>
      </c>
      <c r="M512" s="117"/>
      <c r="N512" s="119">
        <v>18629.330000000002</v>
      </c>
      <c r="O512" s="119">
        <v>12169.7</v>
      </c>
      <c r="P512" s="119">
        <v>1710.6</v>
      </c>
      <c r="Q512" s="119">
        <v>22372.32</v>
      </c>
      <c r="R512" s="119">
        <v>20819.88</v>
      </c>
      <c r="S512" s="47"/>
    </row>
    <row r="513" spans="1:19" ht="9" customHeight="1" x14ac:dyDescent="0.2">
      <c r="A513" s="581"/>
      <c r="B513" s="581"/>
      <c r="C513" s="48" t="s">
        <v>4</v>
      </c>
      <c r="D513" s="49">
        <v>8</v>
      </c>
      <c r="E513" s="50">
        <v>23563825</v>
      </c>
      <c r="F513" s="50">
        <v>0</v>
      </c>
      <c r="G513" s="50">
        <v>0</v>
      </c>
      <c r="H513" s="50">
        <v>12507588</v>
      </c>
      <c r="I513" s="50">
        <v>0</v>
      </c>
      <c r="J513" s="51">
        <v>3005943</v>
      </c>
      <c r="K513" s="50">
        <v>36071413</v>
      </c>
      <c r="L513" s="73">
        <v>39077356</v>
      </c>
      <c r="M513" s="118"/>
      <c r="N513" s="120">
        <v>36071413</v>
      </c>
      <c r="O513" s="120">
        <v>23563825</v>
      </c>
      <c r="P513" s="120">
        <v>3312183</v>
      </c>
      <c r="Q513" s="120">
        <v>43318852</v>
      </c>
      <c r="R513" s="120">
        <v>40312909</v>
      </c>
      <c r="S513" s="47"/>
    </row>
    <row r="514" spans="1:19" ht="12.75" customHeight="1" x14ac:dyDescent="0.2">
      <c r="A514" s="581"/>
      <c r="B514" s="581"/>
      <c r="C514" s="53" t="s">
        <v>3</v>
      </c>
      <c r="D514" s="54">
        <v>9</v>
      </c>
      <c r="E514" s="55">
        <v>13805.46</v>
      </c>
      <c r="F514" s="55">
        <v>0</v>
      </c>
      <c r="G514" s="55">
        <v>0</v>
      </c>
      <c r="H514" s="55">
        <v>6459.63</v>
      </c>
      <c r="I514" s="55">
        <v>0</v>
      </c>
      <c r="J514" s="55">
        <v>1688.76</v>
      </c>
      <c r="K514" s="56">
        <v>20265.09</v>
      </c>
      <c r="L514" s="46">
        <v>21953.85</v>
      </c>
      <c r="M514" s="117"/>
      <c r="N514" s="119">
        <v>20265.09</v>
      </c>
      <c r="O514" s="119">
        <v>13805.46</v>
      </c>
      <c r="P514" s="119">
        <v>1710.6</v>
      </c>
      <c r="Q514" s="119">
        <v>24438.83</v>
      </c>
      <c r="R514" s="119">
        <v>22750.07</v>
      </c>
      <c r="S514" s="47"/>
    </row>
    <row r="515" spans="1:19" ht="9" customHeight="1" x14ac:dyDescent="0.2">
      <c r="A515" s="581"/>
      <c r="B515" s="581"/>
      <c r="C515" s="48" t="s">
        <v>4</v>
      </c>
      <c r="D515" s="49">
        <v>14</v>
      </c>
      <c r="E515" s="50">
        <v>26731098</v>
      </c>
      <c r="F515" s="50">
        <v>0</v>
      </c>
      <c r="G515" s="50">
        <v>0</v>
      </c>
      <c r="H515" s="50">
        <v>12507588</v>
      </c>
      <c r="I515" s="50">
        <v>0</v>
      </c>
      <c r="J515" s="51">
        <v>3269895</v>
      </c>
      <c r="K515" s="50">
        <v>39238686</v>
      </c>
      <c r="L515" s="73">
        <v>42508581</v>
      </c>
      <c r="M515" s="118"/>
      <c r="N515" s="120">
        <v>39238686</v>
      </c>
      <c r="O515" s="120">
        <v>26731098</v>
      </c>
      <c r="P515" s="120">
        <v>3312183</v>
      </c>
      <c r="Q515" s="120">
        <v>47320173</v>
      </c>
      <c r="R515" s="120">
        <v>44050278</v>
      </c>
      <c r="S515" s="47"/>
    </row>
    <row r="516" spans="1:19" ht="12.75" customHeight="1" x14ac:dyDescent="0.2">
      <c r="A516" s="581"/>
      <c r="B516" s="581"/>
      <c r="C516" s="53" t="s">
        <v>3</v>
      </c>
      <c r="D516" s="54">
        <v>15</v>
      </c>
      <c r="E516" s="55">
        <v>15688.73</v>
      </c>
      <c r="F516" s="55">
        <v>0</v>
      </c>
      <c r="G516" s="55">
        <v>0</v>
      </c>
      <c r="H516" s="55">
        <v>6459.63</v>
      </c>
      <c r="I516" s="55">
        <v>0</v>
      </c>
      <c r="J516" s="55">
        <v>1845.7</v>
      </c>
      <c r="K516" s="56">
        <v>22148.36</v>
      </c>
      <c r="L516" s="46">
        <v>23994.06</v>
      </c>
      <c r="M516" s="117"/>
      <c r="N516" s="119">
        <v>22148.36</v>
      </c>
      <c r="O516" s="119">
        <v>15688.73</v>
      </c>
      <c r="P516" s="119">
        <v>2111.16</v>
      </c>
      <c r="Q516" s="119">
        <v>26818.03</v>
      </c>
      <c r="R516" s="119">
        <v>24972.33</v>
      </c>
      <c r="S516" s="47"/>
    </row>
    <row r="517" spans="1:19" ht="9" customHeight="1" x14ac:dyDescent="0.2">
      <c r="A517" s="581"/>
      <c r="B517" s="581"/>
      <c r="C517" s="48" t="s">
        <v>4</v>
      </c>
      <c r="D517" s="49">
        <v>20</v>
      </c>
      <c r="E517" s="50">
        <v>30377617</v>
      </c>
      <c r="F517" s="50">
        <v>0</v>
      </c>
      <c r="G517" s="50">
        <v>0</v>
      </c>
      <c r="H517" s="50">
        <v>12507588</v>
      </c>
      <c r="I517" s="50">
        <v>0</v>
      </c>
      <c r="J517" s="51">
        <v>3573774</v>
      </c>
      <c r="K517" s="50">
        <v>42885205</v>
      </c>
      <c r="L517" s="73">
        <v>46458979</v>
      </c>
      <c r="M517" s="118"/>
      <c r="N517" s="120">
        <v>42885205</v>
      </c>
      <c r="O517" s="120">
        <v>30377617</v>
      </c>
      <c r="P517" s="120">
        <v>4087776</v>
      </c>
      <c r="Q517" s="120">
        <v>51926947</v>
      </c>
      <c r="R517" s="120">
        <v>48353173</v>
      </c>
      <c r="S517" s="47"/>
    </row>
    <row r="518" spans="1:19" ht="12.75" customHeight="1" x14ac:dyDescent="0.2">
      <c r="A518" s="581"/>
      <c r="B518" s="581"/>
      <c r="C518" s="53" t="s">
        <v>3</v>
      </c>
      <c r="D518" s="54">
        <v>21</v>
      </c>
      <c r="E518" s="55">
        <v>17517.2</v>
      </c>
      <c r="F518" s="55">
        <v>0</v>
      </c>
      <c r="G518" s="55">
        <v>0</v>
      </c>
      <c r="H518" s="55">
        <v>6459.63</v>
      </c>
      <c r="I518" s="55">
        <v>0</v>
      </c>
      <c r="J518" s="55">
        <v>1998.07</v>
      </c>
      <c r="K518" s="56">
        <v>23976.83</v>
      </c>
      <c r="L518" s="46">
        <v>25974.9</v>
      </c>
      <c r="M518" s="117"/>
      <c r="N518" s="119">
        <v>23976.83</v>
      </c>
      <c r="O518" s="119">
        <v>17517.2</v>
      </c>
      <c r="P518" s="119">
        <v>2111.16</v>
      </c>
      <c r="Q518" s="119">
        <v>29128</v>
      </c>
      <c r="R518" s="119">
        <v>27129.93</v>
      </c>
      <c r="S518" s="47"/>
    </row>
    <row r="519" spans="1:19" ht="9" customHeight="1" x14ac:dyDescent="0.2">
      <c r="A519" s="581"/>
      <c r="B519" s="581"/>
      <c r="C519" s="48" t="s">
        <v>4</v>
      </c>
      <c r="D519" s="49">
        <v>27</v>
      </c>
      <c r="E519" s="50">
        <v>33918029</v>
      </c>
      <c r="F519" s="50">
        <v>0</v>
      </c>
      <c r="G519" s="50">
        <v>0</v>
      </c>
      <c r="H519" s="50">
        <v>12507588</v>
      </c>
      <c r="I519" s="50">
        <v>0</v>
      </c>
      <c r="J519" s="51">
        <v>3868803</v>
      </c>
      <c r="K519" s="50">
        <v>46425617</v>
      </c>
      <c r="L519" s="73">
        <v>50294420</v>
      </c>
      <c r="M519" s="118"/>
      <c r="N519" s="120">
        <v>46425617</v>
      </c>
      <c r="O519" s="120">
        <v>33918029</v>
      </c>
      <c r="P519" s="120">
        <v>4087776</v>
      </c>
      <c r="Q519" s="120">
        <v>56399673</v>
      </c>
      <c r="R519" s="120">
        <v>52530870</v>
      </c>
      <c r="S519" s="47"/>
    </row>
    <row r="520" spans="1:19" ht="12.75" customHeight="1" x14ac:dyDescent="0.2">
      <c r="A520" s="581"/>
      <c r="B520" s="581"/>
      <c r="C520" s="53" t="s">
        <v>3</v>
      </c>
      <c r="D520" s="54">
        <v>28</v>
      </c>
      <c r="E520" s="55">
        <v>19310.93</v>
      </c>
      <c r="F520" s="55">
        <v>0</v>
      </c>
      <c r="G520" s="55">
        <v>0</v>
      </c>
      <c r="H520" s="55">
        <v>6459.63</v>
      </c>
      <c r="I520" s="55">
        <v>0</v>
      </c>
      <c r="J520" s="55">
        <v>2147.5500000000002</v>
      </c>
      <c r="K520" s="56">
        <v>25770.560000000001</v>
      </c>
      <c r="L520" s="46">
        <v>27918.11</v>
      </c>
      <c r="M520" s="117"/>
      <c r="N520" s="119">
        <v>25770.560000000001</v>
      </c>
      <c r="O520" s="119">
        <v>19310.93</v>
      </c>
      <c r="P520" s="119">
        <v>2585.4</v>
      </c>
      <c r="Q520" s="119">
        <v>31394.080000000002</v>
      </c>
      <c r="R520" s="119">
        <v>29246.53</v>
      </c>
      <c r="S520" s="47"/>
    </row>
    <row r="521" spans="1:19" ht="9" customHeight="1" x14ac:dyDescent="0.2">
      <c r="A521" s="581"/>
      <c r="B521" s="581"/>
      <c r="C521" s="48" t="s">
        <v>4</v>
      </c>
      <c r="D521" s="49">
        <v>34</v>
      </c>
      <c r="E521" s="50">
        <v>37391174</v>
      </c>
      <c r="F521" s="50">
        <v>0</v>
      </c>
      <c r="G521" s="50">
        <v>0</v>
      </c>
      <c r="H521" s="50">
        <v>12507588</v>
      </c>
      <c r="I521" s="50">
        <v>0</v>
      </c>
      <c r="J521" s="51">
        <v>4158237</v>
      </c>
      <c r="K521" s="50">
        <v>49898762</v>
      </c>
      <c r="L521" s="73">
        <v>54056999</v>
      </c>
      <c r="M521" s="118"/>
      <c r="N521" s="120">
        <v>49898762</v>
      </c>
      <c r="O521" s="120">
        <v>37391174</v>
      </c>
      <c r="P521" s="120">
        <v>5006032</v>
      </c>
      <c r="Q521" s="120">
        <v>60787415</v>
      </c>
      <c r="R521" s="120">
        <v>56629179</v>
      </c>
      <c r="S521" s="47"/>
    </row>
    <row r="522" spans="1:19" ht="12.75" customHeight="1" x14ac:dyDescent="0.2">
      <c r="A522" s="581"/>
      <c r="B522" s="581"/>
      <c r="C522" s="53" t="s">
        <v>3</v>
      </c>
      <c r="D522" s="54">
        <v>35</v>
      </c>
      <c r="E522" s="55">
        <v>20640.53</v>
      </c>
      <c r="F522" s="55">
        <v>0</v>
      </c>
      <c r="G522" s="55">
        <v>0</v>
      </c>
      <c r="H522" s="55">
        <v>6459.63</v>
      </c>
      <c r="I522" s="55">
        <v>0</v>
      </c>
      <c r="J522" s="55">
        <v>2258.35</v>
      </c>
      <c r="K522" s="56">
        <v>27100.16</v>
      </c>
      <c r="L522" s="46">
        <v>29358.51</v>
      </c>
      <c r="M522" s="117"/>
      <c r="N522" s="119">
        <v>27100.16</v>
      </c>
      <c r="O522" s="119">
        <v>20640.53</v>
      </c>
      <c r="P522" s="119">
        <v>2585.4</v>
      </c>
      <c r="Q522" s="119">
        <v>33073.81</v>
      </c>
      <c r="R522" s="119">
        <v>30815.46</v>
      </c>
      <c r="S522" s="47"/>
    </row>
    <row r="523" spans="1:19" ht="9" customHeight="1" x14ac:dyDescent="0.2">
      <c r="A523" s="582"/>
      <c r="B523" s="582"/>
      <c r="C523" s="58" t="s">
        <v>4</v>
      </c>
      <c r="D523" s="59"/>
      <c r="E523" s="61">
        <v>39965639</v>
      </c>
      <c r="F523" s="61">
        <v>0</v>
      </c>
      <c r="G523" s="61">
        <v>0</v>
      </c>
      <c r="H523" s="61">
        <v>12507588</v>
      </c>
      <c r="I523" s="61">
        <v>0</v>
      </c>
      <c r="J523" s="60">
        <v>4372775</v>
      </c>
      <c r="K523" s="61">
        <v>52473227</v>
      </c>
      <c r="L523" s="73">
        <v>56846002</v>
      </c>
      <c r="M523" s="118"/>
      <c r="N523" s="120">
        <v>52473227</v>
      </c>
      <c r="O523" s="120">
        <v>39965639</v>
      </c>
      <c r="P523" s="120">
        <v>5006032</v>
      </c>
      <c r="Q523" s="120">
        <v>64039826</v>
      </c>
      <c r="R523" s="120">
        <v>59667051</v>
      </c>
      <c r="S523" s="47"/>
    </row>
    <row r="524" spans="1:19" ht="12.75" customHeight="1" x14ac:dyDescent="0.2">
      <c r="A524" s="492">
        <v>37987</v>
      </c>
      <c r="B524" s="492">
        <v>38383</v>
      </c>
      <c r="C524" s="42" t="s">
        <v>3</v>
      </c>
      <c r="D524" s="43">
        <v>0</v>
      </c>
      <c r="E524" s="44">
        <v>12107.28</v>
      </c>
      <c r="F524" s="44">
        <v>0</v>
      </c>
      <c r="G524" s="44">
        <v>0</v>
      </c>
      <c r="H524" s="44">
        <v>6459.63</v>
      </c>
      <c r="I524" s="44">
        <v>0</v>
      </c>
      <c r="J524" s="44">
        <v>1547.24</v>
      </c>
      <c r="K524" s="45">
        <v>18566.91</v>
      </c>
      <c r="L524" s="46">
        <v>20114.150000000001</v>
      </c>
      <c r="M524" s="117"/>
      <c r="N524" s="119">
        <v>18566.91</v>
      </c>
      <c r="O524" s="119">
        <v>12107.28</v>
      </c>
      <c r="P524" s="119">
        <v>1857.84</v>
      </c>
      <c r="Q524" s="119">
        <v>22293.46</v>
      </c>
      <c r="R524" s="119">
        <v>20746.22</v>
      </c>
      <c r="S524" s="47"/>
    </row>
    <row r="525" spans="1:19" ht="9" customHeight="1" x14ac:dyDescent="0.2">
      <c r="A525" s="525"/>
      <c r="B525" s="525"/>
      <c r="C525" s="48" t="s">
        <v>4</v>
      </c>
      <c r="D525" s="49">
        <v>2</v>
      </c>
      <c r="E525" s="50">
        <v>23442963</v>
      </c>
      <c r="F525" s="50">
        <v>0</v>
      </c>
      <c r="G525" s="50">
        <v>0</v>
      </c>
      <c r="H525" s="50">
        <v>12507588</v>
      </c>
      <c r="I525" s="50">
        <v>0</v>
      </c>
      <c r="J525" s="51">
        <v>2995874</v>
      </c>
      <c r="K525" s="50">
        <v>35950551</v>
      </c>
      <c r="L525" s="73">
        <v>38946425</v>
      </c>
      <c r="M525" s="118"/>
      <c r="N525" s="120">
        <v>35950551</v>
      </c>
      <c r="O525" s="120">
        <v>23442963</v>
      </c>
      <c r="P525" s="120">
        <v>3597280</v>
      </c>
      <c r="Q525" s="120">
        <v>43166158</v>
      </c>
      <c r="R525" s="120">
        <v>40170283</v>
      </c>
      <c r="S525" s="47"/>
    </row>
    <row r="526" spans="1:19" ht="12.75" customHeight="1" x14ac:dyDescent="0.2">
      <c r="A526" s="511">
        <v>37987</v>
      </c>
      <c r="B526" s="511">
        <v>38383</v>
      </c>
      <c r="C526" s="53" t="s">
        <v>3</v>
      </c>
      <c r="D526" s="54">
        <v>3</v>
      </c>
      <c r="E526" s="55">
        <v>12619.94</v>
      </c>
      <c r="F526" s="55">
        <v>0</v>
      </c>
      <c r="G526" s="55">
        <v>0</v>
      </c>
      <c r="H526" s="55">
        <v>6459.63</v>
      </c>
      <c r="I526" s="55">
        <v>0</v>
      </c>
      <c r="J526" s="55">
        <v>1589.96</v>
      </c>
      <c r="K526" s="56">
        <v>19079.57</v>
      </c>
      <c r="L526" s="46">
        <v>20669.53</v>
      </c>
      <c r="M526" s="117"/>
      <c r="N526" s="119">
        <v>19079.57</v>
      </c>
      <c r="O526" s="119">
        <v>12619.94</v>
      </c>
      <c r="P526" s="119">
        <v>1857.84</v>
      </c>
      <c r="Q526" s="119">
        <v>22941.119999999999</v>
      </c>
      <c r="R526" s="119">
        <v>21351.16</v>
      </c>
      <c r="S526" s="47"/>
    </row>
    <row r="527" spans="1:19" ht="9" customHeight="1" x14ac:dyDescent="0.2">
      <c r="A527" s="581"/>
      <c r="B527" s="581"/>
      <c r="C527" s="48" t="s">
        <v>4</v>
      </c>
      <c r="D527" s="49">
        <v>8</v>
      </c>
      <c r="E527" s="50">
        <v>24435611</v>
      </c>
      <c r="F527" s="50">
        <v>0</v>
      </c>
      <c r="G527" s="50">
        <v>0</v>
      </c>
      <c r="H527" s="50">
        <v>12507588</v>
      </c>
      <c r="I527" s="50">
        <v>0</v>
      </c>
      <c r="J527" s="51">
        <v>3078592</v>
      </c>
      <c r="K527" s="50">
        <v>36943199</v>
      </c>
      <c r="L527" s="73">
        <v>40021791</v>
      </c>
      <c r="M527" s="118"/>
      <c r="N527" s="120">
        <v>36943199</v>
      </c>
      <c r="O527" s="120">
        <v>24435611</v>
      </c>
      <c r="P527" s="120">
        <v>3597280</v>
      </c>
      <c r="Q527" s="120">
        <v>44420202</v>
      </c>
      <c r="R527" s="120">
        <v>41341611</v>
      </c>
      <c r="S527" s="47"/>
    </row>
    <row r="528" spans="1:19" ht="12.75" customHeight="1" x14ac:dyDescent="0.2">
      <c r="A528" s="581"/>
      <c r="B528" s="581"/>
      <c r="C528" s="53" t="s">
        <v>3</v>
      </c>
      <c r="D528" s="54">
        <v>9</v>
      </c>
      <c r="E528" s="55">
        <v>14295.3</v>
      </c>
      <c r="F528" s="55">
        <v>0</v>
      </c>
      <c r="G528" s="55">
        <v>0</v>
      </c>
      <c r="H528" s="55">
        <v>6459.63</v>
      </c>
      <c r="I528" s="55">
        <v>0</v>
      </c>
      <c r="J528" s="55">
        <v>1729.58</v>
      </c>
      <c r="K528" s="56">
        <v>20754.93</v>
      </c>
      <c r="L528" s="46">
        <v>22484.51</v>
      </c>
      <c r="M528" s="117"/>
      <c r="N528" s="119">
        <v>20754.93</v>
      </c>
      <c r="O528" s="119">
        <v>14295.3</v>
      </c>
      <c r="P528" s="119">
        <v>1857.84</v>
      </c>
      <c r="Q528" s="119">
        <v>25057.66</v>
      </c>
      <c r="R528" s="119">
        <v>23328.080000000002</v>
      </c>
      <c r="S528" s="47"/>
    </row>
    <row r="529" spans="1:19" ht="9" customHeight="1" x14ac:dyDescent="0.2">
      <c r="A529" s="581"/>
      <c r="B529" s="581"/>
      <c r="C529" s="48" t="s">
        <v>4</v>
      </c>
      <c r="D529" s="49">
        <v>14</v>
      </c>
      <c r="E529" s="50">
        <v>27679561</v>
      </c>
      <c r="F529" s="50">
        <v>0</v>
      </c>
      <c r="G529" s="50">
        <v>0</v>
      </c>
      <c r="H529" s="50">
        <v>12507588</v>
      </c>
      <c r="I529" s="50">
        <v>0</v>
      </c>
      <c r="J529" s="51">
        <v>3348934</v>
      </c>
      <c r="K529" s="50">
        <v>40187148</v>
      </c>
      <c r="L529" s="73">
        <v>43536082</v>
      </c>
      <c r="M529" s="118"/>
      <c r="N529" s="120">
        <v>40187148</v>
      </c>
      <c r="O529" s="120">
        <v>27679561</v>
      </c>
      <c r="P529" s="120">
        <v>3597280</v>
      </c>
      <c r="Q529" s="120">
        <v>48518395</v>
      </c>
      <c r="R529" s="120">
        <v>45169461</v>
      </c>
      <c r="S529" s="47"/>
    </row>
    <row r="530" spans="1:19" ht="12.75" customHeight="1" x14ac:dyDescent="0.2">
      <c r="A530" s="581"/>
      <c r="B530" s="581"/>
      <c r="C530" s="53" t="s">
        <v>3</v>
      </c>
      <c r="D530" s="54">
        <v>15</v>
      </c>
      <c r="E530" s="55">
        <v>16224.05</v>
      </c>
      <c r="F530" s="55">
        <v>0</v>
      </c>
      <c r="G530" s="55">
        <v>0</v>
      </c>
      <c r="H530" s="55">
        <v>6459.63</v>
      </c>
      <c r="I530" s="55">
        <v>0</v>
      </c>
      <c r="J530" s="55">
        <v>1890.31</v>
      </c>
      <c r="K530" s="56">
        <v>22683.68</v>
      </c>
      <c r="L530" s="46">
        <v>24573.99</v>
      </c>
      <c r="M530" s="117"/>
      <c r="N530" s="119">
        <v>22683.68</v>
      </c>
      <c r="O530" s="119">
        <v>16224.05</v>
      </c>
      <c r="P530" s="119">
        <v>2287.8000000000002</v>
      </c>
      <c r="Q530" s="119">
        <v>27494.32</v>
      </c>
      <c r="R530" s="119">
        <v>25604.01</v>
      </c>
      <c r="S530" s="47"/>
    </row>
    <row r="531" spans="1:19" ht="9" customHeight="1" x14ac:dyDescent="0.2">
      <c r="A531" s="581"/>
      <c r="B531" s="581"/>
      <c r="C531" s="48" t="s">
        <v>4</v>
      </c>
      <c r="D531" s="49">
        <v>20</v>
      </c>
      <c r="E531" s="50">
        <v>31414141</v>
      </c>
      <c r="F531" s="50">
        <v>0</v>
      </c>
      <c r="G531" s="50">
        <v>0</v>
      </c>
      <c r="H531" s="50">
        <v>12507588</v>
      </c>
      <c r="I531" s="50">
        <v>0</v>
      </c>
      <c r="J531" s="51">
        <v>3660151</v>
      </c>
      <c r="K531" s="50">
        <v>43921729</v>
      </c>
      <c r="L531" s="73">
        <v>47581880</v>
      </c>
      <c r="M531" s="118"/>
      <c r="N531" s="120">
        <v>43921729</v>
      </c>
      <c r="O531" s="120">
        <v>31414141</v>
      </c>
      <c r="P531" s="120">
        <v>4429799</v>
      </c>
      <c r="Q531" s="120">
        <v>53236427</v>
      </c>
      <c r="R531" s="120">
        <v>49576276</v>
      </c>
      <c r="S531" s="47"/>
    </row>
    <row r="532" spans="1:19" ht="12.75" customHeight="1" x14ac:dyDescent="0.2">
      <c r="A532" s="581"/>
      <c r="B532" s="581"/>
      <c r="C532" s="53" t="s">
        <v>3</v>
      </c>
      <c r="D532" s="54">
        <v>21</v>
      </c>
      <c r="E532" s="55">
        <v>18096.68</v>
      </c>
      <c r="F532" s="55">
        <v>0</v>
      </c>
      <c r="G532" s="55">
        <v>0</v>
      </c>
      <c r="H532" s="55">
        <v>6459.63</v>
      </c>
      <c r="I532" s="55">
        <v>0</v>
      </c>
      <c r="J532" s="55">
        <v>2046.36</v>
      </c>
      <c r="K532" s="56">
        <v>24556.31</v>
      </c>
      <c r="L532" s="46">
        <v>26602.67</v>
      </c>
      <c r="M532" s="117"/>
      <c r="N532" s="119">
        <v>24556.31</v>
      </c>
      <c r="O532" s="119">
        <v>18096.68</v>
      </c>
      <c r="P532" s="119">
        <v>2287.8000000000002</v>
      </c>
      <c r="Q532" s="119">
        <v>29860.07</v>
      </c>
      <c r="R532" s="119">
        <v>27813.71</v>
      </c>
      <c r="S532" s="47"/>
    </row>
    <row r="533" spans="1:19" ht="9" customHeight="1" x14ac:dyDescent="0.2">
      <c r="A533" s="581"/>
      <c r="B533" s="581"/>
      <c r="C533" s="48" t="s">
        <v>4</v>
      </c>
      <c r="D533" s="49">
        <v>27</v>
      </c>
      <c r="E533" s="50">
        <v>35040059</v>
      </c>
      <c r="F533" s="50">
        <v>0</v>
      </c>
      <c r="G533" s="50">
        <v>0</v>
      </c>
      <c r="H533" s="50">
        <v>12507588</v>
      </c>
      <c r="I533" s="50">
        <v>0</v>
      </c>
      <c r="J533" s="51">
        <v>3962305</v>
      </c>
      <c r="K533" s="50">
        <v>47547646</v>
      </c>
      <c r="L533" s="73">
        <v>51509952</v>
      </c>
      <c r="M533" s="118"/>
      <c r="N533" s="120">
        <v>47547646</v>
      </c>
      <c r="O533" s="120">
        <v>35040059</v>
      </c>
      <c r="P533" s="120">
        <v>4429799</v>
      </c>
      <c r="Q533" s="120">
        <v>57817158</v>
      </c>
      <c r="R533" s="120">
        <v>53854852</v>
      </c>
      <c r="S533" s="47"/>
    </row>
    <row r="534" spans="1:19" ht="12.75" customHeight="1" x14ac:dyDescent="0.2">
      <c r="A534" s="581"/>
      <c r="B534" s="581"/>
      <c r="C534" s="53" t="s">
        <v>3</v>
      </c>
      <c r="D534" s="54">
        <v>28</v>
      </c>
      <c r="E534" s="55">
        <v>19933.849999999999</v>
      </c>
      <c r="F534" s="55">
        <v>0</v>
      </c>
      <c r="G534" s="55">
        <v>0</v>
      </c>
      <c r="H534" s="55">
        <v>6459.63</v>
      </c>
      <c r="I534" s="55">
        <v>0</v>
      </c>
      <c r="J534" s="55">
        <v>2199.46</v>
      </c>
      <c r="K534" s="56">
        <v>26393.48</v>
      </c>
      <c r="L534" s="46">
        <v>28592.94</v>
      </c>
      <c r="M534" s="117"/>
      <c r="N534" s="119">
        <v>26393.48</v>
      </c>
      <c r="O534" s="119">
        <v>19933.849999999999</v>
      </c>
      <c r="P534" s="119">
        <v>2870.04</v>
      </c>
      <c r="Q534" s="119">
        <v>32181.03</v>
      </c>
      <c r="R534" s="119">
        <v>29981.57</v>
      </c>
      <c r="S534" s="47"/>
    </row>
    <row r="535" spans="1:19" ht="9" customHeight="1" x14ac:dyDescent="0.2">
      <c r="A535" s="581"/>
      <c r="B535" s="581"/>
      <c r="C535" s="48" t="s">
        <v>4</v>
      </c>
      <c r="D535" s="49">
        <v>34</v>
      </c>
      <c r="E535" s="50">
        <v>38597316</v>
      </c>
      <c r="F535" s="50">
        <v>0</v>
      </c>
      <c r="G535" s="50">
        <v>0</v>
      </c>
      <c r="H535" s="50">
        <v>12507588</v>
      </c>
      <c r="I535" s="50">
        <v>0</v>
      </c>
      <c r="J535" s="51">
        <v>4258748</v>
      </c>
      <c r="K535" s="50">
        <v>51104904</v>
      </c>
      <c r="L535" s="73">
        <v>55363652</v>
      </c>
      <c r="M535" s="118"/>
      <c r="N535" s="120">
        <v>51104904</v>
      </c>
      <c r="O535" s="120">
        <v>38597316</v>
      </c>
      <c r="P535" s="120">
        <v>5557172</v>
      </c>
      <c r="Q535" s="120">
        <v>62311163</v>
      </c>
      <c r="R535" s="120">
        <v>58052415</v>
      </c>
      <c r="S535" s="47"/>
    </row>
    <row r="536" spans="1:19" ht="12.75" customHeight="1" x14ac:dyDescent="0.2">
      <c r="A536" s="581"/>
      <c r="B536" s="581"/>
      <c r="C536" s="53" t="s">
        <v>3</v>
      </c>
      <c r="D536" s="54">
        <v>35</v>
      </c>
      <c r="E536" s="55">
        <v>21295.49</v>
      </c>
      <c r="F536" s="55">
        <v>0</v>
      </c>
      <c r="G536" s="55">
        <v>0</v>
      </c>
      <c r="H536" s="55">
        <v>6459.63</v>
      </c>
      <c r="I536" s="55">
        <v>0</v>
      </c>
      <c r="J536" s="55">
        <v>2312.9299999999998</v>
      </c>
      <c r="K536" s="56">
        <v>27755.119999999999</v>
      </c>
      <c r="L536" s="46">
        <v>30068.05</v>
      </c>
      <c r="M536" s="117"/>
      <c r="N536" s="119">
        <v>27755.119999999999</v>
      </c>
      <c r="O536" s="119">
        <v>21295.49</v>
      </c>
      <c r="P536" s="119">
        <v>2870.04</v>
      </c>
      <c r="Q536" s="119">
        <v>33901.24</v>
      </c>
      <c r="R536" s="119">
        <v>31588.31</v>
      </c>
      <c r="S536" s="47"/>
    </row>
    <row r="537" spans="1:19" ht="9" customHeight="1" x14ac:dyDescent="0.2">
      <c r="A537" s="582"/>
      <c r="B537" s="582"/>
      <c r="C537" s="58" t="s">
        <v>4</v>
      </c>
      <c r="D537" s="59"/>
      <c r="E537" s="61">
        <v>41233818</v>
      </c>
      <c r="F537" s="61">
        <v>0</v>
      </c>
      <c r="G537" s="61">
        <v>0</v>
      </c>
      <c r="H537" s="61">
        <v>12507588</v>
      </c>
      <c r="I537" s="61">
        <v>0</v>
      </c>
      <c r="J537" s="60">
        <v>4478457</v>
      </c>
      <c r="K537" s="61">
        <v>53741406</v>
      </c>
      <c r="L537" s="73">
        <v>58219863</v>
      </c>
      <c r="M537" s="118"/>
      <c r="N537" s="120">
        <v>53741406</v>
      </c>
      <c r="O537" s="120">
        <v>41233818</v>
      </c>
      <c r="P537" s="120">
        <v>5557172</v>
      </c>
      <c r="Q537" s="120">
        <v>65641954</v>
      </c>
      <c r="R537" s="120">
        <v>61163497</v>
      </c>
      <c r="S537" s="47"/>
    </row>
    <row r="538" spans="1:19" ht="12.75" customHeight="1" x14ac:dyDescent="0.2">
      <c r="A538" s="492">
        <v>38384</v>
      </c>
      <c r="B538" s="492">
        <v>38717</v>
      </c>
      <c r="C538" s="42" t="s">
        <v>3</v>
      </c>
      <c r="D538" s="43">
        <v>0</v>
      </c>
      <c r="E538" s="44">
        <v>12622.8</v>
      </c>
      <c r="F538" s="44">
        <v>0</v>
      </c>
      <c r="G538" s="44">
        <v>0</v>
      </c>
      <c r="H538" s="44">
        <v>6459.63</v>
      </c>
      <c r="I538" s="44">
        <v>0</v>
      </c>
      <c r="J538" s="44">
        <v>1590.2</v>
      </c>
      <c r="K538" s="45">
        <v>19082.43</v>
      </c>
      <c r="L538" s="46">
        <v>20672.63</v>
      </c>
      <c r="M538" s="117"/>
      <c r="N538" s="119">
        <v>19082.43</v>
      </c>
      <c r="O538" s="119">
        <v>12622.8</v>
      </c>
      <c r="P538" s="119">
        <v>1857.84</v>
      </c>
      <c r="Q538" s="119">
        <v>22944.73</v>
      </c>
      <c r="R538" s="119">
        <v>21354.53</v>
      </c>
      <c r="S538" s="47"/>
    </row>
    <row r="539" spans="1:19" ht="9" customHeight="1" x14ac:dyDescent="0.2">
      <c r="A539" s="525"/>
      <c r="B539" s="525"/>
      <c r="C539" s="48" t="s">
        <v>4</v>
      </c>
      <c r="D539" s="49">
        <v>2</v>
      </c>
      <c r="E539" s="50">
        <v>24441149</v>
      </c>
      <c r="F539" s="50">
        <v>0</v>
      </c>
      <c r="G539" s="50">
        <v>0</v>
      </c>
      <c r="H539" s="50">
        <v>12507588</v>
      </c>
      <c r="I539" s="50">
        <v>0</v>
      </c>
      <c r="J539" s="51">
        <v>3079057</v>
      </c>
      <c r="K539" s="50">
        <v>36948737</v>
      </c>
      <c r="L539" s="73">
        <v>40027793</v>
      </c>
      <c r="M539" s="118"/>
      <c r="N539" s="120">
        <v>36948737</v>
      </c>
      <c r="O539" s="120">
        <v>24441149</v>
      </c>
      <c r="P539" s="120">
        <v>3597280</v>
      </c>
      <c r="Q539" s="120">
        <v>44427192</v>
      </c>
      <c r="R539" s="120">
        <v>41348136</v>
      </c>
      <c r="S539" s="47"/>
    </row>
    <row r="540" spans="1:19" ht="12.75" customHeight="1" x14ac:dyDescent="0.2">
      <c r="A540" s="511">
        <v>38384</v>
      </c>
      <c r="B540" s="511">
        <v>38717</v>
      </c>
      <c r="C540" s="53" t="s">
        <v>3</v>
      </c>
      <c r="D540" s="54">
        <v>3</v>
      </c>
      <c r="E540" s="55">
        <v>13149.74</v>
      </c>
      <c r="F540" s="55">
        <v>0</v>
      </c>
      <c r="G540" s="55">
        <v>0</v>
      </c>
      <c r="H540" s="55">
        <v>6459.63</v>
      </c>
      <c r="I540" s="55">
        <v>0</v>
      </c>
      <c r="J540" s="55">
        <v>1634.11</v>
      </c>
      <c r="K540" s="56">
        <v>19609.37</v>
      </c>
      <c r="L540" s="46">
        <v>21243.48</v>
      </c>
      <c r="M540" s="117"/>
      <c r="N540" s="119">
        <v>19609.37</v>
      </c>
      <c r="O540" s="119">
        <v>13149.74</v>
      </c>
      <c r="P540" s="119">
        <v>1857.84</v>
      </c>
      <c r="Q540" s="119">
        <v>23610.43</v>
      </c>
      <c r="R540" s="119">
        <v>21976.32</v>
      </c>
      <c r="S540" s="47"/>
    </row>
    <row r="541" spans="1:19" ht="9" customHeight="1" x14ac:dyDescent="0.2">
      <c r="A541" s="581"/>
      <c r="B541" s="581"/>
      <c r="C541" s="48" t="s">
        <v>4</v>
      </c>
      <c r="D541" s="49">
        <v>8</v>
      </c>
      <c r="E541" s="50">
        <v>25461447</v>
      </c>
      <c r="F541" s="50">
        <v>0</v>
      </c>
      <c r="G541" s="50">
        <v>0</v>
      </c>
      <c r="H541" s="50">
        <v>12507588</v>
      </c>
      <c r="I541" s="50">
        <v>0</v>
      </c>
      <c r="J541" s="51">
        <v>3164078</v>
      </c>
      <c r="K541" s="50">
        <v>37969035</v>
      </c>
      <c r="L541" s="73">
        <v>41133113</v>
      </c>
      <c r="M541" s="118"/>
      <c r="N541" s="120">
        <v>37969035</v>
      </c>
      <c r="O541" s="120">
        <v>25461447</v>
      </c>
      <c r="P541" s="120">
        <v>3597280</v>
      </c>
      <c r="Q541" s="120">
        <v>45716167</v>
      </c>
      <c r="R541" s="120">
        <v>42552089</v>
      </c>
      <c r="S541" s="47"/>
    </row>
    <row r="542" spans="1:19" ht="12.75" customHeight="1" x14ac:dyDescent="0.2">
      <c r="A542" s="581"/>
      <c r="B542" s="581"/>
      <c r="C542" s="53" t="s">
        <v>3</v>
      </c>
      <c r="D542" s="54">
        <v>9</v>
      </c>
      <c r="E542" s="55">
        <v>14871.54</v>
      </c>
      <c r="F542" s="55">
        <v>0</v>
      </c>
      <c r="G542" s="55">
        <v>0</v>
      </c>
      <c r="H542" s="55">
        <v>6459.63</v>
      </c>
      <c r="I542" s="55">
        <v>0</v>
      </c>
      <c r="J542" s="55">
        <v>1777.6</v>
      </c>
      <c r="K542" s="56">
        <v>21331.17</v>
      </c>
      <c r="L542" s="46">
        <v>23108.77</v>
      </c>
      <c r="M542" s="117"/>
      <c r="N542" s="119">
        <v>21331.17</v>
      </c>
      <c r="O542" s="119">
        <v>14871.54</v>
      </c>
      <c r="P542" s="119">
        <v>1857.84</v>
      </c>
      <c r="Q542" s="119">
        <v>25785.65</v>
      </c>
      <c r="R542" s="119">
        <v>24008.05</v>
      </c>
      <c r="S542" s="47"/>
    </row>
    <row r="543" spans="1:19" ht="9" customHeight="1" x14ac:dyDescent="0.2">
      <c r="A543" s="581"/>
      <c r="B543" s="581"/>
      <c r="C543" s="48" t="s">
        <v>4</v>
      </c>
      <c r="D543" s="49">
        <v>14</v>
      </c>
      <c r="E543" s="50">
        <v>28795317</v>
      </c>
      <c r="F543" s="50">
        <v>0</v>
      </c>
      <c r="G543" s="50">
        <v>0</v>
      </c>
      <c r="H543" s="50">
        <v>12507588</v>
      </c>
      <c r="I543" s="50">
        <v>0</v>
      </c>
      <c r="J543" s="51">
        <v>3441914</v>
      </c>
      <c r="K543" s="50">
        <v>41302905</v>
      </c>
      <c r="L543" s="73">
        <v>44744818</v>
      </c>
      <c r="M543" s="118"/>
      <c r="N543" s="120">
        <v>41302905</v>
      </c>
      <c r="O543" s="120">
        <v>28795317</v>
      </c>
      <c r="P543" s="120">
        <v>3597280</v>
      </c>
      <c r="Q543" s="120">
        <v>49927981</v>
      </c>
      <c r="R543" s="120">
        <v>46486067</v>
      </c>
      <c r="S543" s="47"/>
    </row>
    <row r="544" spans="1:19" ht="12.75" customHeight="1" x14ac:dyDescent="0.2">
      <c r="A544" s="581"/>
      <c r="B544" s="581"/>
      <c r="C544" s="53" t="s">
        <v>3</v>
      </c>
      <c r="D544" s="54">
        <v>15</v>
      </c>
      <c r="E544" s="55">
        <v>16853.93</v>
      </c>
      <c r="F544" s="55">
        <v>0</v>
      </c>
      <c r="G544" s="55">
        <v>0</v>
      </c>
      <c r="H544" s="55">
        <v>6459.63</v>
      </c>
      <c r="I544" s="55">
        <v>0</v>
      </c>
      <c r="J544" s="55">
        <v>1942.8</v>
      </c>
      <c r="K544" s="56">
        <v>23313.56</v>
      </c>
      <c r="L544" s="46">
        <v>25256.36</v>
      </c>
      <c r="M544" s="117"/>
      <c r="N544" s="119">
        <v>23313.56</v>
      </c>
      <c r="O544" s="119">
        <v>16853.93</v>
      </c>
      <c r="P544" s="119">
        <v>2287.8000000000002</v>
      </c>
      <c r="Q544" s="119">
        <v>28290.07</v>
      </c>
      <c r="R544" s="119">
        <v>26347.27</v>
      </c>
      <c r="S544" s="47"/>
    </row>
    <row r="545" spans="1:19" ht="9" customHeight="1" x14ac:dyDescent="0.2">
      <c r="A545" s="581"/>
      <c r="B545" s="581"/>
      <c r="C545" s="48" t="s">
        <v>4</v>
      </c>
      <c r="D545" s="49">
        <v>20</v>
      </c>
      <c r="E545" s="50">
        <v>32633759</v>
      </c>
      <c r="F545" s="50">
        <v>0</v>
      </c>
      <c r="G545" s="50">
        <v>0</v>
      </c>
      <c r="H545" s="50">
        <v>12507588</v>
      </c>
      <c r="I545" s="50">
        <v>0</v>
      </c>
      <c r="J545" s="51">
        <v>3761785</v>
      </c>
      <c r="K545" s="50">
        <v>45141347</v>
      </c>
      <c r="L545" s="73">
        <v>48903132</v>
      </c>
      <c r="M545" s="118"/>
      <c r="N545" s="120">
        <v>45141347</v>
      </c>
      <c r="O545" s="120">
        <v>32633759</v>
      </c>
      <c r="P545" s="120">
        <v>4429799</v>
      </c>
      <c r="Q545" s="120">
        <v>54777214</v>
      </c>
      <c r="R545" s="120">
        <v>51015428</v>
      </c>
      <c r="S545" s="47"/>
    </row>
    <row r="546" spans="1:19" ht="12.75" customHeight="1" x14ac:dyDescent="0.2">
      <c r="A546" s="581"/>
      <c r="B546" s="581"/>
      <c r="C546" s="53" t="s">
        <v>3</v>
      </c>
      <c r="D546" s="54">
        <v>21</v>
      </c>
      <c r="E546" s="55">
        <v>18778.52</v>
      </c>
      <c r="F546" s="55">
        <v>0</v>
      </c>
      <c r="G546" s="55">
        <v>0</v>
      </c>
      <c r="H546" s="55">
        <v>6459.63</v>
      </c>
      <c r="I546" s="55">
        <v>0</v>
      </c>
      <c r="J546" s="55">
        <v>2103.1799999999998</v>
      </c>
      <c r="K546" s="56">
        <v>25238.15</v>
      </c>
      <c r="L546" s="46">
        <v>27341.33</v>
      </c>
      <c r="M546" s="117"/>
      <c r="N546" s="119">
        <v>25238.15</v>
      </c>
      <c r="O546" s="119">
        <v>18778.52</v>
      </c>
      <c r="P546" s="119">
        <v>2287.8000000000002</v>
      </c>
      <c r="Q546" s="119">
        <v>30721.46</v>
      </c>
      <c r="R546" s="119">
        <v>28618.28</v>
      </c>
      <c r="S546" s="47"/>
    </row>
    <row r="547" spans="1:19" ht="9" customHeight="1" x14ac:dyDescent="0.2">
      <c r="A547" s="581"/>
      <c r="B547" s="581"/>
      <c r="C547" s="48" t="s">
        <v>4</v>
      </c>
      <c r="D547" s="49">
        <v>27</v>
      </c>
      <c r="E547" s="50">
        <v>36360285</v>
      </c>
      <c r="F547" s="50">
        <v>0</v>
      </c>
      <c r="G547" s="50">
        <v>0</v>
      </c>
      <c r="H547" s="50">
        <v>12507588</v>
      </c>
      <c r="I547" s="50">
        <v>0</v>
      </c>
      <c r="J547" s="51">
        <v>4072324</v>
      </c>
      <c r="K547" s="50">
        <v>48867873</v>
      </c>
      <c r="L547" s="73">
        <v>52940197</v>
      </c>
      <c r="M547" s="118"/>
      <c r="N547" s="120">
        <v>48867873</v>
      </c>
      <c r="O547" s="120">
        <v>36360285</v>
      </c>
      <c r="P547" s="120">
        <v>4429799</v>
      </c>
      <c r="Q547" s="120">
        <v>59485041</v>
      </c>
      <c r="R547" s="120">
        <v>55412717</v>
      </c>
      <c r="S547" s="47"/>
    </row>
    <row r="548" spans="1:19" ht="12.75" customHeight="1" x14ac:dyDescent="0.2">
      <c r="A548" s="581"/>
      <c r="B548" s="581"/>
      <c r="C548" s="53" t="s">
        <v>3</v>
      </c>
      <c r="D548" s="54">
        <v>28</v>
      </c>
      <c r="E548" s="55">
        <v>20666.689999999999</v>
      </c>
      <c r="F548" s="55">
        <v>0</v>
      </c>
      <c r="G548" s="55">
        <v>0</v>
      </c>
      <c r="H548" s="55">
        <v>6459.63</v>
      </c>
      <c r="I548" s="55">
        <v>0</v>
      </c>
      <c r="J548" s="55">
        <v>2260.5300000000002</v>
      </c>
      <c r="K548" s="56">
        <v>27126.32</v>
      </c>
      <c r="L548" s="46">
        <v>29386.85</v>
      </c>
      <c r="M548" s="117"/>
      <c r="N548" s="119">
        <v>27126.32</v>
      </c>
      <c r="O548" s="119">
        <v>20666.689999999999</v>
      </c>
      <c r="P548" s="119">
        <v>2870.04</v>
      </c>
      <c r="Q548" s="119">
        <v>33106.85</v>
      </c>
      <c r="R548" s="119">
        <v>30846.32</v>
      </c>
      <c r="S548" s="47"/>
    </row>
    <row r="549" spans="1:19" ht="9" customHeight="1" x14ac:dyDescent="0.2">
      <c r="A549" s="581"/>
      <c r="B549" s="581"/>
      <c r="C549" s="48" t="s">
        <v>4</v>
      </c>
      <c r="D549" s="49">
        <v>34</v>
      </c>
      <c r="E549" s="50">
        <v>40016292</v>
      </c>
      <c r="F549" s="50">
        <v>0</v>
      </c>
      <c r="G549" s="50">
        <v>0</v>
      </c>
      <c r="H549" s="50">
        <v>12507588</v>
      </c>
      <c r="I549" s="50">
        <v>0</v>
      </c>
      <c r="J549" s="51">
        <v>4376996</v>
      </c>
      <c r="K549" s="50">
        <v>52523880</v>
      </c>
      <c r="L549" s="73">
        <v>56900876</v>
      </c>
      <c r="M549" s="118"/>
      <c r="N549" s="120">
        <v>52523880</v>
      </c>
      <c r="O549" s="120">
        <v>40016292</v>
      </c>
      <c r="P549" s="120">
        <v>5557172</v>
      </c>
      <c r="Q549" s="120">
        <v>64103800</v>
      </c>
      <c r="R549" s="120">
        <v>59726804</v>
      </c>
      <c r="S549" s="47"/>
    </row>
    <row r="550" spans="1:19" ht="12.75" customHeight="1" x14ac:dyDescent="0.2">
      <c r="A550" s="581"/>
      <c r="B550" s="581"/>
      <c r="C550" s="53" t="s">
        <v>3</v>
      </c>
      <c r="D550" s="54">
        <v>35</v>
      </c>
      <c r="E550" s="55">
        <v>22066.13</v>
      </c>
      <c r="F550" s="55">
        <v>0</v>
      </c>
      <c r="G550" s="55">
        <v>0</v>
      </c>
      <c r="H550" s="55">
        <v>6459.63</v>
      </c>
      <c r="I550" s="55">
        <v>0</v>
      </c>
      <c r="J550" s="55">
        <v>2377.15</v>
      </c>
      <c r="K550" s="56">
        <v>28525.759999999998</v>
      </c>
      <c r="L550" s="46">
        <v>30902.91</v>
      </c>
      <c r="M550" s="117"/>
      <c r="N550" s="119">
        <v>28525.759999999998</v>
      </c>
      <c r="O550" s="119">
        <v>22066.13</v>
      </c>
      <c r="P550" s="119">
        <v>2870.04</v>
      </c>
      <c r="Q550" s="119">
        <v>34874.81</v>
      </c>
      <c r="R550" s="119">
        <v>32497.66</v>
      </c>
      <c r="S550" s="47"/>
    </row>
    <row r="551" spans="1:19" ht="9" customHeight="1" x14ac:dyDescent="0.2">
      <c r="A551" s="582"/>
      <c r="B551" s="582"/>
      <c r="C551" s="58" t="s">
        <v>4</v>
      </c>
      <c r="D551" s="59"/>
      <c r="E551" s="61">
        <v>42725986</v>
      </c>
      <c r="F551" s="61">
        <v>0</v>
      </c>
      <c r="G551" s="61">
        <v>0</v>
      </c>
      <c r="H551" s="61">
        <v>12507588</v>
      </c>
      <c r="I551" s="61">
        <v>0</v>
      </c>
      <c r="J551" s="60">
        <v>4602804</v>
      </c>
      <c r="K551" s="61">
        <v>55233573</v>
      </c>
      <c r="L551" s="73">
        <v>59836378</v>
      </c>
      <c r="M551" s="118"/>
      <c r="N551" s="120">
        <v>55233573</v>
      </c>
      <c r="O551" s="120">
        <v>42725986</v>
      </c>
      <c r="P551" s="120">
        <v>5557172</v>
      </c>
      <c r="Q551" s="120">
        <v>67527048</v>
      </c>
      <c r="R551" s="120">
        <v>62924244</v>
      </c>
      <c r="S551" s="47"/>
    </row>
    <row r="552" spans="1:19" ht="12.75" customHeight="1" x14ac:dyDescent="0.2">
      <c r="A552" s="492">
        <v>38718</v>
      </c>
      <c r="B552" s="492">
        <v>39082</v>
      </c>
      <c r="C552" s="42" t="s">
        <v>3</v>
      </c>
      <c r="D552" s="43">
        <v>0</v>
      </c>
      <c r="E552" s="44">
        <v>12711.24</v>
      </c>
      <c r="F552" s="44">
        <v>0</v>
      </c>
      <c r="G552" s="44">
        <v>0</v>
      </c>
      <c r="H552" s="44">
        <v>6459.63</v>
      </c>
      <c r="I552" s="44">
        <v>0</v>
      </c>
      <c r="J552" s="44">
        <v>1597.57</v>
      </c>
      <c r="K552" s="45">
        <v>19170.87</v>
      </c>
      <c r="L552" s="46">
        <v>20768.439999999999</v>
      </c>
      <c r="M552" s="117"/>
      <c r="N552" s="119">
        <v>19170.87</v>
      </c>
      <c r="O552" s="119">
        <v>12711.24</v>
      </c>
      <c r="P552" s="119">
        <v>1968</v>
      </c>
      <c r="Q552" s="119">
        <v>23056.46</v>
      </c>
      <c r="R552" s="119">
        <v>21458.89</v>
      </c>
      <c r="S552" s="47"/>
    </row>
    <row r="553" spans="1:19" ht="9" customHeight="1" x14ac:dyDescent="0.2">
      <c r="A553" s="525"/>
      <c r="B553" s="525"/>
      <c r="C553" s="48" t="s">
        <v>4</v>
      </c>
      <c r="D553" s="49">
        <v>2</v>
      </c>
      <c r="E553" s="50">
        <v>24612393</v>
      </c>
      <c r="F553" s="50">
        <v>0</v>
      </c>
      <c r="G553" s="50">
        <v>0</v>
      </c>
      <c r="H553" s="50">
        <v>12507588</v>
      </c>
      <c r="I553" s="50">
        <v>0</v>
      </c>
      <c r="J553" s="51">
        <v>3093327</v>
      </c>
      <c r="K553" s="50">
        <v>37119980</v>
      </c>
      <c r="L553" s="52">
        <v>40213307</v>
      </c>
      <c r="M553" s="118"/>
      <c r="N553" s="120">
        <v>37119980</v>
      </c>
      <c r="O553" s="120">
        <v>24612393</v>
      </c>
      <c r="P553" s="120">
        <v>3810579</v>
      </c>
      <c r="Q553" s="120">
        <v>44643532</v>
      </c>
      <c r="R553" s="120">
        <v>41550205</v>
      </c>
      <c r="S553" s="47"/>
    </row>
    <row r="554" spans="1:19" ht="12.75" customHeight="1" x14ac:dyDescent="0.2">
      <c r="A554" s="511">
        <v>38718</v>
      </c>
      <c r="B554" s="511">
        <v>39082</v>
      </c>
      <c r="C554" s="53" t="s">
        <v>3</v>
      </c>
      <c r="D554" s="54">
        <v>3</v>
      </c>
      <c r="E554" s="44">
        <v>13240.58</v>
      </c>
      <c r="F554" s="44">
        <v>0</v>
      </c>
      <c r="G554" s="44">
        <v>0</v>
      </c>
      <c r="H554" s="44">
        <v>6459.63</v>
      </c>
      <c r="I554" s="44">
        <v>0</v>
      </c>
      <c r="J554" s="55">
        <v>1641.68</v>
      </c>
      <c r="K554" s="56">
        <v>19700.21</v>
      </c>
      <c r="L554" s="57">
        <v>21341.89</v>
      </c>
      <c r="M554" s="117"/>
      <c r="N554" s="119">
        <v>19700.21</v>
      </c>
      <c r="O554" s="119">
        <v>13240.58</v>
      </c>
      <c r="P554" s="119">
        <v>1968</v>
      </c>
      <c r="Q554" s="119">
        <v>23725.19</v>
      </c>
      <c r="R554" s="119">
        <v>22083.51</v>
      </c>
      <c r="S554" s="47"/>
    </row>
    <row r="555" spans="1:19" ht="9" customHeight="1" x14ac:dyDescent="0.2">
      <c r="A555" s="581"/>
      <c r="B555" s="581"/>
      <c r="C555" s="48" t="s">
        <v>4</v>
      </c>
      <c r="D555" s="49">
        <v>8</v>
      </c>
      <c r="E555" s="50">
        <v>25637338</v>
      </c>
      <c r="F555" s="50">
        <v>0</v>
      </c>
      <c r="G555" s="50">
        <v>0</v>
      </c>
      <c r="H555" s="50">
        <v>12507588</v>
      </c>
      <c r="I555" s="50">
        <v>0</v>
      </c>
      <c r="J555" s="51">
        <v>3178736</v>
      </c>
      <c r="K555" s="50">
        <v>38144926</v>
      </c>
      <c r="L555" s="52">
        <v>41323661</v>
      </c>
      <c r="M555" s="118"/>
      <c r="N555" s="120">
        <v>38144926</v>
      </c>
      <c r="O555" s="120">
        <v>25637338</v>
      </c>
      <c r="P555" s="120">
        <v>3810579</v>
      </c>
      <c r="Q555" s="120">
        <v>45938374</v>
      </c>
      <c r="R555" s="120">
        <v>42759638</v>
      </c>
      <c r="S555" s="47"/>
    </row>
    <row r="556" spans="1:19" ht="12.75" customHeight="1" x14ac:dyDescent="0.2">
      <c r="A556" s="581"/>
      <c r="B556" s="581"/>
      <c r="C556" s="53" t="s">
        <v>3</v>
      </c>
      <c r="D556" s="54">
        <v>9</v>
      </c>
      <c r="E556" s="44">
        <v>14970.3</v>
      </c>
      <c r="F556" s="44">
        <v>0</v>
      </c>
      <c r="G556" s="44">
        <v>0</v>
      </c>
      <c r="H556" s="44">
        <v>6459.63</v>
      </c>
      <c r="I556" s="44">
        <v>0</v>
      </c>
      <c r="J556" s="55">
        <v>1785.83</v>
      </c>
      <c r="K556" s="56">
        <v>21429.93</v>
      </c>
      <c r="L556" s="57">
        <v>23215.759999999998</v>
      </c>
      <c r="M556" s="117"/>
      <c r="N556" s="119">
        <v>21429.93</v>
      </c>
      <c r="O556" s="119">
        <v>14970.3</v>
      </c>
      <c r="P556" s="119">
        <v>1968</v>
      </c>
      <c r="Q556" s="119">
        <v>25910.41</v>
      </c>
      <c r="R556" s="119">
        <v>24124.58</v>
      </c>
      <c r="S556" s="47"/>
    </row>
    <row r="557" spans="1:19" ht="9" customHeight="1" x14ac:dyDescent="0.2">
      <c r="A557" s="581"/>
      <c r="B557" s="581"/>
      <c r="C557" s="48" t="s">
        <v>4</v>
      </c>
      <c r="D557" s="49">
        <v>14</v>
      </c>
      <c r="E557" s="50">
        <v>28986543</v>
      </c>
      <c r="F557" s="50">
        <v>0</v>
      </c>
      <c r="G557" s="50">
        <v>0</v>
      </c>
      <c r="H557" s="50">
        <v>12507588</v>
      </c>
      <c r="I557" s="50">
        <v>0</v>
      </c>
      <c r="J557" s="51">
        <v>3457849</v>
      </c>
      <c r="K557" s="50">
        <v>41494131</v>
      </c>
      <c r="L557" s="52">
        <v>44951980</v>
      </c>
      <c r="M557" s="118"/>
      <c r="N557" s="120">
        <v>41494131</v>
      </c>
      <c r="O557" s="120">
        <v>28986543</v>
      </c>
      <c r="P557" s="120">
        <v>3810579</v>
      </c>
      <c r="Q557" s="120">
        <v>50169550</v>
      </c>
      <c r="R557" s="120">
        <v>46711701</v>
      </c>
      <c r="S557" s="47"/>
    </row>
    <row r="558" spans="1:19" ht="12.75" customHeight="1" x14ac:dyDescent="0.2">
      <c r="A558" s="581"/>
      <c r="B558" s="581"/>
      <c r="C558" s="53" t="s">
        <v>3</v>
      </c>
      <c r="D558" s="54">
        <v>15</v>
      </c>
      <c r="E558" s="44">
        <v>16961.93</v>
      </c>
      <c r="F558" s="44">
        <v>0</v>
      </c>
      <c r="G558" s="44">
        <v>0</v>
      </c>
      <c r="H558" s="44">
        <v>6459.63</v>
      </c>
      <c r="I558" s="44">
        <v>0</v>
      </c>
      <c r="J558" s="55">
        <v>1951.8</v>
      </c>
      <c r="K558" s="56">
        <v>23421.56</v>
      </c>
      <c r="L558" s="57">
        <v>25373.360000000001</v>
      </c>
      <c r="M558" s="117"/>
      <c r="N558" s="119">
        <v>23421.56</v>
      </c>
      <c r="O558" s="119">
        <v>16961.93</v>
      </c>
      <c r="P558" s="119">
        <v>2424</v>
      </c>
      <c r="Q558" s="119">
        <v>28426.51</v>
      </c>
      <c r="R558" s="119">
        <v>26474.71</v>
      </c>
      <c r="S558" s="47"/>
    </row>
    <row r="559" spans="1:19" ht="9" customHeight="1" x14ac:dyDescent="0.2">
      <c r="A559" s="581"/>
      <c r="B559" s="581"/>
      <c r="C559" s="48" t="s">
        <v>4</v>
      </c>
      <c r="D559" s="49">
        <v>20</v>
      </c>
      <c r="E559" s="50">
        <v>32842876</v>
      </c>
      <c r="F559" s="50">
        <v>0</v>
      </c>
      <c r="G559" s="50">
        <v>0</v>
      </c>
      <c r="H559" s="50">
        <v>12507588</v>
      </c>
      <c r="I559" s="50">
        <v>0</v>
      </c>
      <c r="J559" s="51">
        <v>3779212</v>
      </c>
      <c r="K559" s="50">
        <v>45350464</v>
      </c>
      <c r="L559" s="52">
        <v>49129676</v>
      </c>
      <c r="M559" s="118"/>
      <c r="N559" s="120">
        <v>45350464</v>
      </c>
      <c r="O559" s="120">
        <v>32842876</v>
      </c>
      <c r="P559" s="120">
        <v>4693518</v>
      </c>
      <c r="Q559" s="120">
        <v>55041399</v>
      </c>
      <c r="R559" s="120">
        <v>51262187</v>
      </c>
      <c r="S559" s="47"/>
    </row>
    <row r="560" spans="1:19" ht="12.75" customHeight="1" x14ac:dyDescent="0.2">
      <c r="A560" s="581"/>
      <c r="B560" s="581"/>
      <c r="C560" s="53" t="s">
        <v>3</v>
      </c>
      <c r="D560" s="54">
        <v>21</v>
      </c>
      <c r="E560" s="44">
        <v>18895.400000000001</v>
      </c>
      <c r="F560" s="44">
        <v>0</v>
      </c>
      <c r="G560" s="44">
        <v>0</v>
      </c>
      <c r="H560" s="44">
        <v>6459.63</v>
      </c>
      <c r="I560" s="44">
        <v>0</v>
      </c>
      <c r="J560" s="55">
        <v>2112.92</v>
      </c>
      <c r="K560" s="56">
        <v>25355.03</v>
      </c>
      <c r="L560" s="57">
        <v>27467.95</v>
      </c>
      <c r="M560" s="117"/>
      <c r="N560" s="119">
        <v>25355.03</v>
      </c>
      <c r="O560" s="119">
        <v>18895.400000000001</v>
      </c>
      <c r="P560" s="119">
        <v>2424</v>
      </c>
      <c r="Q560" s="119">
        <v>30869.119999999999</v>
      </c>
      <c r="R560" s="119">
        <v>28756.2</v>
      </c>
      <c r="S560" s="47"/>
    </row>
    <row r="561" spans="1:19" ht="9" customHeight="1" x14ac:dyDescent="0.2">
      <c r="A561" s="581"/>
      <c r="B561" s="581"/>
      <c r="C561" s="48" t="s">
        <v>4</v>
      </c>
      <c r="D561" s="49">
        <v>27</v>
      </c>
      <c r="E561" s="50">
        <v>36586596</v>
      </c>
      <c r="F561" s="50">
        <v>0</v>
      </c>
      <c r="G561" s="50">
        <v>0</v>
      </c>
      <c r="H561" s="50">
        <v>12507588</v>
      </c>
      <c r="I561" s="50">
        <v>0</v>
      </c>
      <c r="J561" s="51">
        <v>4091184</v>
      </c>
      <c r="K561" s="50">
        <v>49094184</v>
      </c>
      <c r="L561" s="52">
        <v>53185368</v>
      </c>
      <c r="M561" s="118"/>
      <c r="N561" s="120">
        <v>49094184</v>
      </c>
      <c r="O561" s="120">
        <v>36586596</v>
      </c>
      <c r="P561" s="120">
        <v>4693518</v>
      </c>
      <c r="Q561" s="120">
        <v>59770951</v>
      </c>
      <c r="R561" s="120">
        <v>55679767</v>
      </c>
      <c r="S561" s="47"/>
    </row>
    <row r="562" spans="1:19" ht="12.75" customHeight="1" x14ac:dyDescent="0.2">
      <c r="A562" s="581"/>
      <c r="B562" s="581"/>
      <c r="C562" s="53" t="s">
        <v>3</v>
      </c>
      <c r="D562" s="54">
        <v>28</v>
      </c>
      <c r="E562" s="44">
        <v>20792.330000000002</v>
      </c>
      <c r="F562" s="44">
        <v>0</v>
      </c>
      <c r="G562" s="44">
        <v>0</v>
      </c>
      <c r="H562" s="44">
        <v>6459.63</v>
      </c>
      <c r="I562" s="44">
        <v>0</v>
      </c>
      <c r="J562" s="55">
        <v>2271</v>
      </c>
      <c r="K562" s="56">
        <v>27251.96</v>
      </c>
      <c r="L562" s="57">
        <v>29522.959999999999</v>
      </c>
      <c r="M562" s="117"/>
      <c r="N562" s="119">
        <v>27251.96</v>
      </c>
      <c r="O562" s="119">
        <v>20792.330000000002</v>
      </c>
      <c r="P562" s="119">
        <v>3090</v>
      </c>
      <c r="Q562" s="119">
        <v>33265.58</v>
      </c>
      <c r="R562" s="119">
        <v>30994.58</v>
      </c>
      <c r="S562" s="47"/>
    </row>
    <row r="563" spans="1:19" ht="9" customHeight="1" x14ac:dyDescent="0.2">
      <c r="A563" s="581"/>
      <c r="B563" s="581"/>
      <c r="C563" s="48" t="s">
        <v>4</v>
      </c>
      <c r="D563" s="49">
        <v>34</v>
      </c>
      <c r="E563" s="50">
        <v>40259565</v>
      </c>
      <c r="F563" s="50">
        <v>0</v>
      </c>
      <c r="G563" s="50">
        <v>0</v>
      </c>
      <c r="H563" s="50">
        <v>12507588</v>
      </c>
      <c r="I563" s="50">
        <v>0</v>
      </c>
      <c r="J563" s="51">
        <v>4397269</v>
      </c>
      <c r="K563" s="50">
        <v>52767153</v>
      </c>
      <c r="L563" s="52">
        <v>57164422</v>
      </c>
      <c r="M563" s="118"/>
      <c r="N563" s="120">
        <v>52767153</v>
      </c>
      <c r="O563" s="120">
        <v>40259565</v>
      </c>
      <c r="P563" s="120">
        <v>5983074</v>
      </c>
      <c r="Q563" s="120">
        <v>64411145</v>
      </c>
      <c r="R563" s="120">
        <v>60013875</v>
      </c>
      <c r="S563" s="47"/>
    </row>
    <row r="564" spans="1:19" ht="12.75" customHeight="1" x14ac:dyDescent="0.2">
      <c r="A564" s="581"/>
      <c r="B564" s="581"/>
      <c r="C564" s="53" t="s">
        <v>3</v>
      </c>
      <c r="D564" s="54">
        <v>35</v>
      </c>
      <c r="E564" s="44">
        <v>22198.25</v>
      </c>
      <c r="F564" s="44">
        <v>0</v>
      </c>
      <c r="G564" s="44">
        <v>0</v>
      </c>
      <c r="H564" s="44">
        <v>6459.63</v>
      </c>
      <c r="I564" s="44">
        <v>0</v>
      </c>
      <c r="J564" s="55">
        <v>2388.16</v>
      </c>
      <c r="K564" s="56">
        <v>28657.88</v>
      </c>
      <c r="L564" s="57">
        <v>31046.04</v>
      </c>
      <c r="M564" s="117"/>
      <c r="N564" s="119">
        <v>28657.88</v>
      </c>
      <c r="O564" s="119">
        <v>22198.25</v>
      </c>
      <c r="P564" s="119">
        <v>3090</v>
      </c>
      <c r="Q564" s="119">
        <v>35041.730000000003</v>
      </c>
      <c r="R564" s="119">
        <v>32653.57</v>
      </c>
      <c r="S564" s="47"/>
    </row>
    <row r="565" spans="1:19" ht="9" customHeight="1" x14ac:dyDescent="0.2">
      <c r="A565" s="582"/>
      <c r="B565" s="582"/>
      <c r="C565" s="58" t="s">
        <v>4</v>
      </c>
      <c r="D565" s="59"/>
      <c r="E565" s="50">
        <v>42981806</v>
      </c>
      <c r="F565" s="50">
        <v>0</v>
      </c>
      <c r="G565" s="50">
        <v>0</v>
      </c>
      <c r="H565" s="50">
        <v>12507588</v>
      </c>
      <c r="I565" s="50">
        <v>0</v>
      </c>
      <c r="J565" s="60">
        <v>4624123</v>
      </c>
      <c r="K565" s="61">
        <v>55489393</v>
      </c>
      <c r="L565" s="62">
        <v>60113516</v>
      </c>
      <c r="M565" s="118"/>
      <c r="N565" s="120">
        <v>55489393</v>
      </c>
      <c r="O565" s="120">
        <v>42981806</v>
      </c>
      <c r="P565" s="120">
        <v>5983074</v>
      </c>
      <c r="Q565" s="120">
        <v>67850251</v>
      </c>
      <c r="R565" s="120">
        <v>63226128</v>
      </c>
      <c r="S565" s="47"/>
    </row>
    <row r="566" spans="1:19" ht="12.75" customHeight="1" x14ac:dyDescent="0.2">
      <c r="A566" s="492">
        <v>39083</v>
      </c>
      <c r="B566" s="492">
        <v>39113</v>
      </c>
      <c r="C566" s="42" t="s">
        <v>3</v>
      </c>
      <c r="D566" s="43">
        <v>0</v>
      </c>
      <c r="E566" s="44">
        <v>13076.04</v>
      </c>
      <c r="F566" s="44">
        <v>0</v>
      </c>
      <c r="G566" s="44">
        <v>0</v>
      </c>
      <c r="H566" s="44">
        <v>6459.63</v>
      </c>
      <c r="I566" s="44">
        <v>0</v>
      </c>
      <c r="J566" s="44">
        <v>1627.97</v>
      </c>
      <c r="K566" s="45">
        <v>19535.669999999998</v>
      </c>
      <c r="L566" s="46">
        <v>21163.64</v>
      </c>
      <c r="M566" s="117"/>
      <c r="N566" s="119">
        <v>19535.669999999998</v>
      </c>
      <c r="O566" s="119">
        <v>13076.04</v>
      </c>
      <c r="P566" s="119">
        <v>1968</v>
      </c>
      <c r="Q566" s="119">
        <v>23517.33</v>
      </c>
      <c r="R566" s="119">
        <v>21889.360000000001</v>
      </c>
      <c r="S566" s="47"/>
    </row>
    <row r="567" spans="1:19" ht="9" customHeight="1" x14ac:dyDescent="0.2">
      <c r="A567" s="525"/>
      <c r="B567" s="525"/>
      <c r="C567" s="48" t="s">
        <v>4</v>
      </c>
      <c r="D567" s="49">
        <v>2</v>
      </c>
      <c r="E567" s="50">
        <v>25318744</v>
      </c>
      <c r="F567" s="50">
        <v>0</v>
      </c>
      <c r="G567" s="50">
        <v>0</v>
      </c>
      <c r="H567" s="50">
        <v>12507588</v>
      </c>
      <c r="I567" s="50">
        <v>0</v>
      </c>
      <c r="J567" s="51">
        <v>3152189</v>
      </c>
      <c r="K567" s="50">
        <v>37826332</v>
      </c>
      <c r="L567" s="52">
        <v>40978521</v>
      </c>
      <c r="M567" s="118"/>
      <c r="N567" s="120">
        <v>37826332</v>
      </c>
      <c r="O567" s="120">
        <v>25318744</v>
      </c>
      <c r="P567" s="120">
        <v>3810579</v>
      </c>
      <c r="Q567" s="120">
        <v>45535901</v>
      </c>
      <c r="R567" s="120">
        <v>42383711</v>
      </c>
      <c r="S567" s="47"/>
    </row>
    <row r="568" spans="1:19" ht="12.75" customHeight="1" x14ac:dyDescent="0.2">
      <c r="A568" s="511">
        <v>39083</v>
      </c>
      <c r="B568" s="511">
        <v>39113</v>
      </c>
      <c r="C568" s="53" t="s">
        <v>3</v>
      </c>
      <c r="D568" s="54">
        <v>3</v>
      </c>
      <c r="E568" s="44">
        <v>13615.58</v>
      </c>
      <c r="F568" s="44">
        <v>0</v>
      </c>
      <c r="G568" s="44">
        <v>0</v>
      </c>
      <c r="H568" s="44">
        <v>6459.63</v>
      </c>
      <c r="I568" s="44">
        <v>0</v>
      </c>
      <c r="J568" s="55">
        <v>1672.93</v>
      </c>
      <c r="K568" s="56">
        <v>20075.21</v>
      </c>
      <c r="L568" s="57">
        <v>21839.14</v>
      </c>
      <c r="M568" s="117"/>
      <c r="N568" s="119">
        <v>20075.21</v>
      </c>
      <c r="O568" s="119">
        <v>13615.58</v>
      </c>
      <c r="P568" s="119">
        <v>1968</v>
      </c>
      <c r="Q568" s="119">
        <v>24198.94</v>
      </c>
      <c r="R568" s="119">
        <v>22526.01</v>
      </c>
      <c r="S568" s="47"/>
    </row>
    <row r="569" spans="1:19" ht="9" customHeight="1" x14ac:dyDescent="0.2">
      <c r="A569" s="581"/>
      <c r="B569" s="581"/>
      <c r="C569" s="48" t="s">
        <v>4</v>
      </c>
      <c r="D569" s="49">
        <v>8</v>
      </c>
      <c r="E569" s="50">
        <v>26526086</v>
      </c>
      <c r="F569" s="50">
        <v>0</v>
      </c>
      <c r="G569" s="50">
        <v>0</v>
      </c>
      <c r="H569" s="50">
        <v>12507588</v>
      </c>
      <c r="I569" s="50">
        <v>0</v>
      </c>
      <c r="J569" s="51">
        <v>3252798</v>
      </c>
      <c r="K569" s="50">
        <v>39033674</v>
      </c>
      <c r="L569" s="52">
        <v>42286472</v>
      </c>
      <c r="M569" s="118"/>
      <c r="N569" s="120">
        <v>38871027</v>
      </c>
      <c r="O569" s="120">
        <v>26363439</v>
      </c>
      <c r="P569" s="120">
        <v>3810579</v>
      </c>
      <c r="Q569" s="120">
        <v>46855682</v>
      </c>
      <c r="R569" s="120">
        <v>43616437</v>
      </c>
      <c r="S569" s="47"/>
    </row>
    <row r="570" spans="1:19" ht="12.75" customHeight="1" x14ac:dyDescent="0.2">
      <c r="A570" s="581"/>
      <c r="B570" s="581"/>
      <c r="C570" s="53" t="s">
        <v>3</v>
      </c>
      <c r="D570" s="54">
        <v>9</v>
      </c>
      <c r="E570" s="44">
        <v>15378.18</v>
      </c>
      <c r="F570" s="44">
        <v>0</v>
      </c>
      <c r="G570" s="44">
        <v>0</v>
      </c>
      <c r="H570" s="44">
        <v>6459.63</v>
      </c>
      <c r="I570" s="44">
        <v>0</v>
      </c>
      <c r="J570" s="55">
        <v>1819.82</v>
      </c>
      <c r="K570" s="56">
        <v>21837.81</v>
      </c>
      <c r="L570" s="57">
        <v>23657.63</v>
      </c>
      <c r="M570" s="117"/>
      <c r="N570" s="119">
        <v>21837.81</v>
      </c>
      <c r="O570" s="119">
        <v>15378.18</v>
      </c>
      <c r="P570" s="119">
        <v>1968</v>
      </c>
      <c r="Q570" s="119">
        <v>26425.7</v>
      </c>
      <c r="R570" s="119">
        <v>24605.88</v>
      </c>
      <c r="S570" s="47"/>
    </row>
    <row r="571" spans="1:19" ht="9" customHeight="1" x14ac:dyDescent="0.2">
      <c r="A571" s="581"/>
      <c r="B571" s="581"/>
      <c r="C571" s="48" t="s">
        <v>4</v>
      </c>
      <c r="D571" s="49">
        <v>14</v>
      </c>
      <c r="E571" s="50">
        <v>29776309</v>
      </c>
      <c r="F571" s="50">
        <v>0</v>
      </c>
      <c r="G571" s="50">
        <v>0</v>
      </c>
      <c r="H571" s="50">
        <v>12507588</v>
      </c>
      <c r="I571" s="50">
        <v>0</v>
      </c>
      <c r="J571" s="51">
        <v>3523663</v>
      </c>
      <c r="K571" s="50">
        <v>42283896</v>
      </c>
      <c r="L571" s="52">
        <v>45807559</v>
      </c>
      <c r="M571" s="118"/>
      <c r="N571" s="120">
        <v>42283896</v>
      </c>
      <c r="O571" s="120">
        <v>29776309</v>
      </c>
      <c r="P571" s="120">
        <v>3810579</v>
      </c>
      <c r="Q571" s="120">
        <v>51167290</v>
      </c>
      <c r="R571" s="120">
        <v>47643627</v>
      </c>
      <c r="S571" s="47"/>
    </row>
    <row r="572" spans="1:19" ht="12.75" customHeight="1" x14ac:dyDescent="0.2">
      <c r="A572" s="581"/>
      <c r="B572" s="581"/>
      <c r="C572" s="53" t="s">
        <v>3</v>
      </c>
      <c r="D572" s="54">
        <v>15</v>
      </c>
      <c r="E572" s="44">
        <v>17407.73</v>
      </c>
      <c r="F572" s="44">
        <v>0</v>
      </c>
      <c r="G572" s="44">
        <v>0</v>
      </c>
      <c r="H572" s="44">
        <v>6459.63</v>
      </c>
      <c r="I572" s="44">
        <v>0</v>
      </c>
      <c r="J572" s="55">
        <v>1988.95</v>
      </c>
      <c r="K572" s="56">
        <v>23867.360000000001</v>
      </c>
      <c r="L572" s="57">
        <v>25856.31</v>
      </c>
      <c r="M572" s="117"/>
      <c r="N572" s="119">
        <v>23867.360000000001</v>
      </c>
      <c r="O572" s="119">
        <v>17407.73</v>
      </c>
      <c r="P572" s="119">
        <v>2424</v>
      </c>
      <c r="Q572" s="119">
        <v>28989.7</v>
      </c>
      <c r="R572" s="119">
        <v>27000.75</v>
      </c>
      <c r="S572" s="47"/>
    </row>
    <row r="573" spans="1:19" ht="9" customHeight="1" x14ac:dyDescent="0.2">
      <c r="A573" s="581"/>
      <c r="B573" s="581"/>
      <c r="C573" s="48" t="s">
        <v>4</v>
      </c>
      <c r="D573" s="49">
        <v>20</v>
      </c>
      <c r="E573" s="50">
        <v>33706065</v>
      </c>
      <c r="F573" s="50">
        <v>0</v>
      </c>
      <c r="G573" s="50">
        <v>0</v>
      </c>
      <c r="H573" s="50">
        <v>12507588</v>
      </c>
      <c r="I573" s="50">
        <v>0</v>
      </c>
      <c r="J573" s="51">
        <v>3851144</v>
      </c>
      <c r="K573" s="50">
        <v>46213653</v>
      </c>
      <c r="L573" s="52">
        <v>50064797</v>
      </c>
      <c r="M573" s="118"/>
      <c r="N573" s="120">
        <v>46213653</v>
      </c>
      <c r="O573" s="120">
        <v>33706065</v>
      </c>
      <c r="P573" s="120">
        <v>4693518</v>
      </c>
      <c r="Q573" s="120">
        <v>56131886</v>
      </c>
      <c r="R573" s="120">
        <v>52280742</v>
      </c>
      <c r="S573" s="47"/>
    </row>
    <row r="574" spans="1:19" ht="12.75" customHeight="1" x14ac:dyDescent="0.2">
      <c r="A574" s="581"/>
      <c r="B574" s="581"/>
      <c r="C574" s="53" t="s">
        <v>3</v>
      </c>
      <c r="D574" s="54">
        <v>21</v>
      </c>
      <c r="E574" s="44">
        <v>19378.04</v>
      </c>
      <c r="F574" s="44">
        <v>0</v>
      </c>
      <c r="G574" s="44">
        <v>0</v>
      </c>
      <c r="H574" s="44">
        <v>6459.63</v>
      </c>
      <c r="I574" s="44">
        <v>0</v>
      </c>
      <c r="J574" s="55">
        <v>2153.14</v>
      </c>
      <c r="K574" s="56">
        <v>25837.67</v>
      </c>
      <c r="L574" s="57">
        <v>27990.81</v>
      </c>
      <c r="M574" s="117"/>
      <c r="N574" s="119">
        <v>25837.67</v>
      </c>
      <c r="O574" s="119">
        <v>19378.04</v>
      </c>
      <c r="P574" s="119">
        <v>2424</v>
      </c>
      <c r="Q574" s="119">
        <v>31478.86</v>
      </c>
      <c r="R574" s="119">
        <v>29325.72</v>
      </c>
      <c r="S574" s="47"/>
    </row>
    <row r="575" spans="1:19" ht="9" customHeight="1" x14ac:dyDescent="0.2">
      <c r="A575" s="581"/>
      <c r="B575" s="581"/>
      <c r="C575" s="48" t="s">
        <v>4</v>
      </c>
      <c r="D575" s="49">
        <v>27</v>
      </c>
      <c r="E575" s="50">
        <v>37521118</v>
      </c>
      <c r="F575" s="50">
        <v>0</v>
      </c>
      <c r="G575" s="50">
        <v>0</v>
      </c>
      <c r="H575" s="50">
        <v>12507588</v>
      </c>
      <c r="I575" s="50">
        <v>0</v>
      </c>
      <c r="J575" s="51">
        <v>4169060</v>
      </c>
      <c r="K575" s="50">
        <v>50028705</v>
      </c>
      <c r="L575" s="52">
        <v>54197766</v>
      </c>
      <c r="M575" s="118"/>
      <c r="N575" s="120">
        <v>50028705</v>
      </c>
      <c r="O575" s="120">
        <v>37521118</v>
      </c>
      <c r="P575" s="120">
        <v>4693518</v>
      </c>
      <c r="Q575" s="120">
        <v>60951572</v>
      </c>
      <c r="R575" s="120">
        <v>56782512</v>
      </c>
      <c r="S575" s="47"/>
    </row>
    <row r="576" spans="1:19" ht="12.75" customHeight="1" x14ac:dyDescent="0.2">
      <c r="A576" s="581"/>
      <c r="B576" s="581"/>
      <c r="C576" s="53" t="s">
        <v>3</v>
      </c>
      <c r="D576" s="54">
        <v>28</v>
      </c>
      <c r="E576" s="44">
        <v>21311.09</v>
      </c>
      <c r="F576" s="44">
        <v>0</v>
      </c>
      <c r="G576" s="44">
        <v>0</v>
      </c>
      <c r="H576" s="44">
        <v>6459.63</v>
      </c>
      <c r="I576" s="44">
        <v>0</v>
      </c>
      <c r="J576" s="55">
        <v>2314.23</v>
      </c>
      <c r="K576" s="56">
        <v>27770.720000000001</v>
      </c>
      <c r="L576" s="57">
        <v>30084.95</v>
      </c>
      <c r="M576" s="117"/>
      <c r="N576" s="119">
        <v>27770.720000000001</v>
      </c>
      <c r="O576" s="119">
        <v>21311.09</v>
      </c>
      <c r="P576" s="119">
        <v>3090</v>
      </c>
      <c r="Q576" s="119">
        <v>33920.949999999997</v>
      </c>
      <c r="R576" s="119">
        <v>31606.720000000001</v>
      </c>
      <c r="S576" s="47"/>
    </row>
    <row r="577" spans="1:19" ht="9" customHeight="1" x14ac:dyDescent="0.2">
      <c r="A577" s="581"/>
      <c r="B577" s="581"/>
      <c r="C577" s="48" t="s">
        <v>4</v>
      </c>
      <c r="D577" s="49">
        <v>34</v>
      </c>
      <c r="E577" s="50">
        <v>41264024</v>
      </c>
      <c r="F577" s="50">
        <v>0</v>
      </c>
      <c r="G577" s="50">
        <v>0</v>
      </c>
      <c r="H577" s="50">
        <v>12507588</v>
      </c>
      <c r="I577" s="50">
        <v>0</v>
      </c>
      <c r="J577" s="51">
        <v>4480974</v>
      </c>
      <c r="K577" s="50">
        <v>53771612</v>
      </c>
      <c r="L577" s="52">
        <v>58252586</v>
      </c>
      <c r="M577" s="118"/>
      <c r="N577" s="120">
        <v>53771612</v>
      </c>
      <c r="O577" s="120">
        <v>41264024</v>
      </c>
      <c r="P577" s="120">
        <v>5983074</v>
      </c>
      <c r="Q577" s="120">
        <v>65680118</v>
      </c>
      <c r="R577" s="120">
        <v>61199144</v>
      </c>
      <c r="S577" s="47"/>
    </row>
    <row r="578" spans="1:19" ht="12.75" customHeight="1" x14ac:dyDescent="0.2">
      <c r="A578" s="581"/>
      <c r="B578" s="581"/>
      <c r="C578" s="53" t="s">
        <v>3</v>
      </c>
      <c r="D578" s="54">
        <v>35</v>
      </c>
      <c r="E578" s="44">
        <v>22743.77</v>
      </c>
      <c r="F578" s="44">
        <v>0</v>
      </c>
      <c r="G578" s="44">
        <v>0</v>
      </c>
      <c r="H578" s="44">
        <v>6459.63</v>
      </c>
      <c r="I578" s="44">
        <v>0</v>
      </c>
      <c r="J578" s="55">
        <v>2433.62</v>
      </c>
      <c r="K578" s="56">
        <v>29203.4</v>
      </c>
      <c r="L578" s="57">
        <v>31637.02</v>
      </c>
      <c r="M578" s="117"/>
      <c r="N578" s="119">
        <v>29203.4</v>
      </c>
      <c r="O578" s="119">
        <v>22743.77</v>
      </c>
      <c r="P578" s="119">
        <v>3090</v>
      </c>
      <c r="Q578" s="119">
        <v>35730.9</v>
      </c>
      <c r="R578" s="119">
        <v>33297.279999999999</v>
      </c>
      <c r="S578" s="47"/>
    </row>
    <row r="579" spans="1:19" ht="9" customHeight="1" x14ac:dyDescent="0.2">
      <c r="A579" s="582"/>
      <c r="B579" s="582"/>
      <c r="C579" s="58" t="s">
        <v>4</v>
      </c>
      <c r="D579" s="59"/>
      <c r="E579" s="50">
        <v>44038080</v>
      </c>
      <c r="F579" s="50">
        <v>0</v>
      </c>
      <c r="G579" s="50">
        <v>0</v>
      </c>
      <c r="H579" s="50">
        <v>12507588</v>
      </c>
      <c r="I579" s="50">
        <v>0</v>
      </c>
      <c r="J579" s="60">
        <v>4712145</v>
      </c>
      <c r="K579" s="61">
        <v>56545667</v>
      </c>
      <c r="L579" s="62">
        <v>61257813</v>
      </c>
      <c r="M579" s="118"/>
      <c r="N579" s="120">
        <v>56545667</v>
      </c>
      <c r="O579" s="120">
        <v>44038080</v>
      </c>
      <c r="P579" s="120">
        <v>5983074</v>
      </c>
      <c r="Q579" s="120">
        <v>69184670</v>
      </c>
      <c r="R579" s="120">
        <v>64472524</v>
      </c>
      <c r="S579" s="47"/>
    </row>
    <row r="580" spans="1:19" ht="12.75" customHeight="1" x14ac:dyDescent="0.2">
      <c r="A580" s="492">
        <v>39114</v>
      </c>
      <c r="B580" s="492">
        <v>39446</v>
      </c>
      <c r="C580" s="42" t="s">
        <v>3</v>
      </c>
      <c r="D580" s="43">
        <v>0</v>
      </c>
      <c r="E580" s="44">
        <v>13608.72</v>
      </c>
      <c r="F580" s="44">
        <v>0</v>
      </c>
      <c r="G580" s="44">
        <v>0</v>
      </c>
      <c r="H580" s="44">
        <v>6459.63</v>
      </c>
      <c r="I580" s="44">
        <v>0</v>
      </c>
      <c r="J580" s="44">
        <v>1672.36</v>
      </c>
      <c r="K580" s="45">
        <v>20068.349999999999</v>
      </c>
      <c r="L580" s="46">
        <v>21740.71</v>
      </c>
      <c r="M580" s="117"/>
      <c r="N580" s="119">
        <v>20068.349999999999</v>
      </c>
      <c r="O580" s="119">
        <v>13608.72</v>
      </c>
      <c r="P580" s="119">
        <v>1968</v>
      </c>
      <c r="Q580" s="119">
        <v>24190.28</v>
      </c>
      <c r="R580" s="119">
        <v>22517.919999999998</v>
      </c>
      <c r="S580" s="47"/>
    </row>
    <row r="581" spans="1:19" ht="9" customHeight="1" x14ac:dyDescent="0.2">
      <c r="A581" s="525"/>
      <c r="B581" s="525"/>
      <c r="C581" s="48" t="s">
        <v>4</v>
      </c>
      <c r="D581" s="49">
        <v>2</v>
      </c>
      <c r="E581" s="50">
        <v>26350156</v>
      </c>
      <c r="F581" s="50">
        <v>0</v>
      </c>
      <c r="G581" s="50">
        <v>0</v>
      </c>
      <c r="H581" s="50">
        <v>12507588</v>
      </c>
      <c r="I581" s="50">
        <v>0</v>
      </c>
      <c r="J581" s="51">
        <v>3238140</v>
      </c>
      <c r="K581" s="50">
        <v>38857744</v>
      </c>
      <c r="L581" s="52">
        <v>42095885</v>
      </c>
      <c r="M581" s="118"/>
      <c r="N581" s="120">
        <v>38857744</v>
      </c>
      <c r="O581" s="120">
        <v>26350156</v>
      </c>
      <c r="P581" s="120">
        <v>3810579</v>
      </c>
      <c r="Q581" s="120">
        <v>46838913</v>
      </c>
      <c r="R581" s="120">
        <v>43600773</v>
      </c>
      <c r="S581" s="47"/>
    </row>
    <row r="582" spans="1:19" ht="12.75" customHeight="1" x14ac:dyDescent="0.2">
      <c r="A582" s="511">
        <v>39114</v>
      </c>
      <c r="B582" s="511">
        <v>39446</v>
      </c>
      <c r="C582" s="53" t="s">
        <v>3</v>
      </c>
      <c r="D582" s="54">
        <v>3</v>
      </c>
      <c r="E582" s="44">
        <v>14162.78</v>
      </c>
      <c r="F582" s="44">
        <v>0</v>
      </c>
      <c r="G582" s="44">
        <v>0</v>
      </c>
      <c r="H582" s="44">
        <v>6459.63</v>
      </c>
      <c r="I582" s="44">
        <v>0</v>
      </c>
      <c r="J582" s="55">
        <v>1718.53</v>
      </c>
      <c r="K582" s="56">
        <v>20622.41</v>
      </c>
      <c r="L582" s="57">
        <v>22431.94</v>
      </c>
      <c r="M582" s="117"/>
      <c r="N582" s="119">
        <v>20622.41</v>
      </c>
      <c r="O582" s="119">
        <v>14162.78</v>
      </c>
      <c r="P582" s="119">
        <v>1968</v>
      </c>
      <c r="Q582" s="119">
        <v>24890.240000000002</v>
      </c>
      <c r="R582" s="119">
        <v>23171.71</v>
      </c>
      <c r="S582" s="47"/>
    </row>
    <row r="583" spans="1:19" ht="9" customHeight="1" x14ac:dyDescent="0.2">
      <c r="A583" s="581"/>
      <c r="B583" s="581"/>
      <c r="C583" s="48" t="s">
        <v>4</v>
      </c>
      <c r="D583" s="49">
        <v>8</v>
      </c>
      <c r="E583" s="50">
        <v>27585613</v>
      </c>
      <c r="F583" s="50">
        <v>0</v>
      </c>
      <c r="G583" s="50">
        <v>0</v>
      </c>
      <c r="H583" s="50">
        <v>12507588</v>
      </c>
      <c r="I583" s="50">
        <v>0</v>
      </c>
      <c r="J583" s="51">
        <v>3341092</v>
      </c>
      <c r="K583" s="50">
        <v>40093200</v>
      </c>
      <c r="L583" s="52">
        <v>43434292</v>
      </c>
      <c r="M583" s="118"/>
      <c r="N583" s="120">
        <v>39930554</v>
      </c>
      <c r="O583" s="120">
        <v>27422966</v>
      </c>
      <c r="P583" s="120">
        <v>3810579</v>
      </c>
      <c r="Q583" s="120">
        <v>48194225</v>
      </c>
      <c r="R583" s="120">
        <v>44866687</v>
      </c>
      <c r="S583" s="47"/>
    </row>
    <row r="584" spans="1:19" ht="12.75" customHeight="1" x14ac:dyDescent="0.2">
      <c r="A584" s="581"/>
      <c r="B584" s="581"/>
      <c r="C584" s="53" t="s">
        <v>3</v>
      </c>
      <c r="D584" s="54">
        <v>9</v>
      </c>
      <c r="E584" s="44">
        <v>15973.62</v>
      </c>
      <c r="F584" s="44">
        <v>0</v>
      </c>
      <c r="G584" s="44">
        <v>0</v>
      </c>
      <c r="H584" s="44">
        <v>6459.63</v>
      </c>
      <c r="I584" s="44">
        <v>0</v>
      </c>
      <c r="J584" s="55">
        <v>1869.44</v>
      </c>
      <c r="K584" s="56">
        <v>22433.25</v>
      </c>
      <c r="L584" s="57">
        <v>24302.69</v>
      </c>
      <c r="M584" s="117"/>
      <c r="N584" s="119">
        <v>22433.25</v>
      </c>
      <c r="O584" s="119">
        <v>15973.62</v>
      </c>
      <c r="P584" s="119">
        <v>1968</v>
      </c>
      <c r="Q584" s="119">
        <v>27177.94</v>
      </c>
      <c r="R584" s="119">
        <v>25308.5</v>
      </c>
      <c r="S584" s="47"/>
    </row>
    <row r="585" spans="1:19" ht="9" customHeight="1" x14ac:dyDescent="0.2">
      <c r="A585" s="581"/>
      <c r="B585" s="581"/>
      <c r="C585" s="48" t="s">
        <v>4</v>
      </c>
      <c r="D585" s="49">
        <v>14</v>
      </c>
      <c r="E585" s="50">
        <v>30929241</v>
      </c>
      <c r="F585" s="50">
        <v>0</v>
      </c>
      <c r="G585" s="50">
        <v>0</v>
      </c>
      <c r="H585" s="50">
        <v>12507588</v>
      </c>
      <c r="I585" s="50">
        <v>0</v>
      </c>
      <c r="J585" s="51">
        <v>3619741</v>
      </c>
      <c r="K585" s="50">
        <v>43436829</v>
      </c>
      <c r="L585" s="52">
        <v>47056570</v>
      </c>
      <c r="M585" s="118"/>
      <c r="N585" s="120">
        <v>43436829</v>
      </c>
      <c r="O585" s="120">
        <v>30929241</v>
      </c>
      <c r="P585" s="120">
        <v>3810579</v>
      </c>
      <c r="Q585" s="120">
        <v>52623830</v>
      </c>
      <c r="R585" s="120">
        <v>49004089</v>
      </c>
      <c r="S585" s="47"/>
    </row>
    <row r="586" spans="1:19" ht="12.75" customHeight="1" x14ac:dyDescent="0.2">
      <c r="A586" s="581"/>
      <c r="B586" s="581"/>
      <c r="C586" s="53" t="s">
        <v>3</v>
      </c>
      <c r="D586" s="54">
        <v>15</v>
      </c>
      <c r="E586" s="44">
        <v>18058.37</v>
      </c>
      <c r="F586" s="44">
        <v>0</v>
      </c>
      <c r="G586" s="44">
        <v>0</v>
      </c>
      <c r="H586" s="44">
        <v>6459.63</v>
      </c>
      <c r="I586" s="44">
        <v>0</v>
      </c>
      <c r="J586" s="55">
        <v>2043.17</v>
      </c>
      <c r="K586" s="56">
        <v>24518</v>
      </c>
      <c r="L586" s="57">
        <v>26561.17</v>
      </c>
      <c r="M586" s="117"/>
      <c r="N586" s="119">
        <v>24518</v>
      </c>
      <c r="O586" s="119">
        <v>18058.37</v>
      </c>
      <c r="P586" s="119">
        <v>2424</v>
      </c>
      <c r="Q586" s="119">
        <v>29811.68</v>
      </c>
      <c r="R586" s="119">
        <v>27768.51</v>
      </c>
      <c r="S586" s="47"/>
    </row>
    <row r="587" spans="1:19" ht="9" customHeight="1" x14ac:dyDescent="0.2">
      <c r="A587" s="581"/>
      <c r="B587" s="581"/>
      <c r="C587" s="48" t="s">
        <v>4</v>
      </c>
      <c r="D587" s="49">
        <v>20</v>
      </c>
      <c r="E587" s="50">
        <v>34965880</v>
      </c>
      <c r="F587" s="50">
        <v>0</v>
      </c>
      <c r="G587" s="50">
        <v>0</v>
      </c>
      <c r="H587" s="50">
        <v>12507588</v>
      </c>
      <c r="I587" s="50">
        <v>0</v>
      </c>
      <c r="J587" s="51">
        <v>3956129</v>
      </c>
      <c r="K587" s="50">
        <v>47473468</v>
      </c>
      <c r="L587" s="52">
        <v>51429597</v>
      </c>
      <c r="M587" s="118"/>
      <c r="N587" s="120">
        <v>47473468</v>
      </c>
      <c r="O587" s="120">
        <v>34965880</v>
      </c>
      <c r="P587" s="120">
        <v>4693518</v>
      </c>
      <c r="Q587" s="120">
        <v>57723462</v>
      </c>
      <c r="R587" s="120">
        <v>53767333</v>
      </c>
      <c r="S587" s="47"/>
    </row>
    <row r="588" spans="1:19" ht="12.75" customHeight="1" x14ac:dyDescent="0.2">
      <c r="A588" s="581"/>
      <c r="B588" s="581"/>
      <c r="C588" s="53" t="s">
        <v>3</v>
      </c>
      <c r="D588" s="54">
        <v>21</v>
      </c>
      <c r="E588" s="44">
        <v>20082.439999999999</v>
      </c>
      <c r="F588" s="44">
        <v>0</v>
      </c>
      <c r="G588" s="44">
        <v>0</v>
      </c>
      <c r="H588" s="44">
        <v>6459.63</v>
      </c>
      <c r="I588" s="44">
        <v>0</v>
      </c>
      <c r="J588" s="55">
        <v>2211.84</v>
      </c>
      <c r="K588" s="56">
        <v>26542.07</v>
      </c>
      <c r="L588" s="57">
        <v>28753.91</v>
      </c>
      <c r="M588" s="117"/>
      <c r="N588" s="119">
        <v>26542.07</v>
      </c>
      <c r="O588" s="119">
        <v>20082.439999999999</v>
      </c>
      <c r="P588" s="119">
        <v>2424</v>
      </c>
      <c r="Q588" s="119">
        <v>32368.75</v>
      </c>
      <c r="R588" s="119">
        <v>30156.91</v>
      </c>
      <c r="S588" s="47"/>
    </row>
    <row r="589" spans="1:19" ht="9" customHeight="1" x14ac:dyDescent="0.2">
      <c r="A589" s="581"/>
      <c r="B589" s="581"/>
      <c r="C589" s="48" t="s">
        <v>4</v>
      </c>
      <c r="D589" s="49">
        <v>27</v>
      </c>
      <c r="E589" s="50">
        <v>38885026</v>
      </c>
      <c r="F589" s="50">
        <v>0</v>
      </c>
      <c r="G589" s="50">
        <v>0</v>
      </c>
      <c r="H589" s="50">
        <v>12507588</v>
      </c>
      <c r="I589" s="50">
        <v>0</v>
      </c>
      <c r="J589" s="51">
        <v>4282719</v>
      </c>
      <c r="K589" s="50">
        <v>51392614</v>
      </c>
      <c r="L589" s="52">
        <v>55675333</v>
      </c>
      <c r="M589" s="118"/>
      <c r="N589" s="120">
        <v>51392614</v>
      </c>
      <c r="O589" s="120">
        <v>38885026</v>
      </c>
      <c r="P589" s="120">
        <v>4693518</v>
      </c>
      <c r="Q589" s="120">
        <v>62674640</v>
      </c>
      <c r="R589" s="120">
        <v>58391920</v>
      </c>
      <c r="S589" s="47"/>
    </row>
    <row r="590" spans="1:19" ht="12.75" customHeight="1" x14ac:dyDescent="0.2">
      <c r="A590" s="581"/>
      <c r="B590" s="581"/>
      <c r="C590" s="53" t="s">
        <v>3</v>
      </c>
      <c r="D590" s="54">
        <v>28</v>
      </c>
      <c r="E590" s="44">
        <v>22068.17</v>
      </c>
      <c r="F590" s="44">
        <v>0</v>
      </c>
      <c r="G590" s="44">
        <v>0</v>
      </c>
      <c r="H590" s="44">
        <v>6459.63</v>
      </c>
      <c r="I590" s="44">
        <v>0</v>
      </c>
      <c r="J590" s="55">
        <v>2377.3200000000002</v>
      </c>
      <c r="K590" s="56">
        <v>28527.8</v>
      </c>
      <c r="L590" s="57">
        <v>30905.119999999999</v>
      </c>
      <c r="M590" s="117"/>
      <c r="N590" s="119">
        <v>28527.8</v>
      </c>
      <c r="O590" s="119">
        <v>22068.17</v>
      </c>
      <c r="P590" s="119">
        <v>3090</v>
      </c>
      <c r="Q590" s="119">
        <v>34877.39</v>
      </c>
      <c r="R590" s="119">
        <v>32500.07</v>
      </c>
      <c r="S590" s="47"/>
    </row>
    <row r="591" spans="1:19" ht="9" customHeight="1" x14ac:dyDescent="0.2">
      <c r="A591" s="581"/>
      <c r="B591" s="581"/>
      <c r="C591" s="48" t="s">
        <v>4</v>
      </c>
      <c r="D591" s="49">
        <v>34</v>
      </c>
      <c r="E591" s="50">
        <v>42729936</v>
      </c>
      <c r="F591" s="50">
        <v>0</v>
      </c>
      <c r="G591" s="50">
        <v>0</v>
      </c>
      <c r="H591" s="50">
        <v>12507588</v>
      </c>
      <c r="I591" s="50">
        <v>0</v>
      </c>
      <c r="J591" s="51">
        <v>4603133</v>
      </c>
      <c r="K591" s="50">
        <v>55237523</v>
      </c>
      <c r="L591" s="52">
        <v>59840657</v>
      </c>
      <c r="M591" s="118"/>
      <c r="N591" s="120">
        <v>55237523</v>
      </c>
      <c r="O591" s="120">
        <v>42729936</v>
      </c>
      <c r="P591" s="120">
        <v>5983074</v>
      </c>
      <c r="Q591" s="120">
        <v>67532044</v>
      </c>
      <c r="R591" s="120">
        <v>62928911</v>
      </c>
      <c r="S591" s="47"/>
    </row>
    <row r="592" spans="1:19" ht="12.75" customHeight="1" x14ac:dyDescent="0.2">
      <c r="A592" s="581"/>
      <c r="B592" s="581"/>
      <c r="C592" s="53" t="s">
        <v>3</v>
      </c>
      <c r="D592" s="54">
        <v>35</v>
      </c>
      <c r="E592" s="44">
        <v>23539.85</v>
      </c>
      <c r="F592" s="44">
        <v>0</v>
      </c>
      <c r="G592" s="44">
        <v>0</v>
      </c>
      <c r="H592" s="44">
        <v>6459.63</v>
      </c>
      <c r="I592" s="44">
        <v>0</v>
      </c>
      <c r="J592" s="55">
        <v>2499.96</v>
      </c>
      <c r="K592" s="56">
        <v>29999.48</v>
      </c>
      <c r="L592" s="57">
        <v>32499.439999999999</v>
      </c>
      <c r="M592" s="117"/>
      <c r="N592" s="119">
        <v>29999.48</v>
      </c>
      <c r="O592" s="119">
        <v>23539.85</v>
      </c>
      <c r="P592" s="119">
        <v>3090</v>
      </c>
      <c r="Q592" s="119">
        <v>36736.61</v>
      </c>
      <c r="R592" s="119">
        <v>34236.65</v>
      </c>
      <c r="S592" s="47"/>
    </row>
    <row r="593" spans="1:19" ht="9" customHeight="1" x14ac:dyDescent="0.2">
      <c r="A593" s="582"/>
      <c r="B593" s="582"/>
      <c r="C593" s="58" t="s">
        <v>4</v>
      </c>
      <c r="D593" s="59"/>
      <c r="E593" s="61">
        <v>45579505</v>
      </c>
      <c r="F593" s="61">
        <v>0</v>
      </c>
      <c r="G593" s="61">
        <v>0</v>
      </c>
      <c r="H593" s="61">
        <v>12507588</v>
      </c>
      <c r="I593" s="61">
        <v>0</v>
      </c>
      <c r="J593" s="60">
        <v>4840598</v>
      </c>
      <c r="K593" s="61">
        <v>58087093</v>
      </c>
      <c r="L593" s="62">
        <v>62927691</v>
      </c>
      <c r="M593" s="118"/>
      <c r="N593" s="120">
        <v>58087093</v>
      </c>
      <c r="O593" s="120">
        <v>45579505</v>
      </c>
      <c r="P593" s="120">
        <v>5983074</v>
      </c>
      <c r="Q593" s="120">
        <v>71131996</v>
      </c>
      <c r="R593" s="120">
        <v>66291398</v>
      </c>
      <c r="S593" s="47"/>
    </row>
    <row r="594" spans="1:19" ht="12.75" customHeight="1" x14ac:dyDescent="0.2">
      <c r="A594" s="492">
        <f>B582+1</f>
        <v>39447</v>
      </c>
      <c r="B594" s="492">
        <v>39447</v>
      </c>
      <c r="C594" s="42" t="s">
        <v>3</v>
      </c>
      <c r="D594" s="43">
        <v>0</v>
      </c>
      <c r="E594" s="44">
        <v>13737.6</v>
      </c>
      <c r="F594" s="44">
        <v>0</v>
      </c>
      <c r="G594" s="44">
        <v>0</v>
      </c>
      <c r="H594" s="44">
        <v>6459.63</v>
      </c>
      <c r="I594" s="44">
        <v>0</v>
      </c>
      <c r="J594" s="44">
        <v>1683.1</v>
      </c>
      <c r="K594" s="45">
        <v>20197.23</v>
      </c>
      <c r="L594" s="46">
        <v>21880.33</v>
      </c>
      <c r="M594" s="117"/>
      <c r="N594" s="119">
        <v>20197.23</v>
      </c>
      <c r="O594" s="119">
        <v>13737.6</v>
      </c>
      <c r="P594" s="119">
        <v>1968</v>
      </c>
      <c r="Q594" s="119">
        <v>24353.1</v>
      </c>
      <c r="R594" s="119">
        <v>22670</v>
      </c>
      <c r="S594" s="47"/>
    </row>
    <row r="595" spans="1:19" ht="9" customHeight="1" x14ac:dyDescent="0.2">
      <c r="A595" s="493"/>
      <c r="B595" s="493"/>
      <c r="C595" s="48" t="s">
        <v>4</v>
      </c>
      <c r="D595" s="49">
        <v>2</v>
      </c>
      <c r="E595" s="50">
        <v>26599703</v>
      </c>
      <c r="F595" s="50">
        <v>0</v>
      </c>
      <c r="G595" s="50">
        <v>0</v>
      </c>
      <c r="H595" s="50">
        <v>12507588</v>
      </c>
      <c r="I595" s="50">
        <v>0</v>
      </c>
      <c r="J595" s="51">
        <v>3258936</v>
      </c>
      <c r="K595" s="50">
        <v>39107291</v>
      </c>
      <c r="L595" s="52">
        <v>42366227</v>
      </c>
      <c r="M595" s="118"/>
      <c r="N595" s="120">
        <v>39107291</v>
      </c>
      <c r="O595" s="120">
        <v>26599703</v>
      </c>
      <c r="P595" s="120">
        <v>3810579</v>
      </c>
      <c r="Q595" s="120">
        <v>47154177</v>
      </c>
      <c r="R595" s="120">
        <v>43895241</v>
      </c>
      <c r="S595" s="47"/>
    </row>
    <row r="596" spans="1:19" ht="12.75" customHeight="1" x14ac:dyDescent="0.2">
      <c r="A596" s="511">
        <f>A594</f>
        <v>39447</v>
      </c>
      <c r="B596" s="511">
        <f>B594</f>
        <v>39447</v>
      </c>
      <c r="C596" s="53" t="s">
        <v>3</v>
      </c>
      <c r="D596" s="54">
        <v>3</v>
      </c>
      <c r="E596" s="44">
        <v>14295.14</v>
      </c>
      <c r="F596" s="44">
        <v>0</v>
      </c>
      <c r="G596" s="44">
        <v>0</v>
      </c>
      <c r="H596" s="44">
        <v>6459.63</v>
      </c>
      <c r="I596" s="44">
        <v>0</v>
      </c>
      <c r="J596" s="55">
        <v>1729.56</v>
      </c>
      <c r="K596" s="56">
        <v>20754.77</v>
      </c>
      <c r="L596" s="57">
        <v>22484.33</v>
      </c>
      <c r="M596" s="117"/>
      <c r="N596" s="119">
        <v>20754.77</v>
      </c>
      <c r="O596" s="119">
        <v>14295.14</v>
      </c>
      <c r="P596" s="119">
        <v>1968</v>
      </c>
      <c r="Q596" s="119">
        <v>25057.46</v>
      </c>
      <c r="R596" s="119">
        <v>23327.9</v>
      </c>
      <c r="S596" s="47"/>
    </row>
    <row r="597" spans="1:19" ht="9" customHeight="1" x14ac:dyDescent="0.2">
      <c r="A597" s="511"/>
      <c r="B597" s="511"/>
      <c r="C597" s="48" t="s">
        <v>4</v>
      </c>
      <c r="D597" s="49">
        <v>8</v>
      </c>
      <c r="E597" s="50">
        <v>27679251</v>
      </c>
      <c r="F597" s="50">
        <v>0</v>
      </c>
      <c r="G597" s="50">
        <v>0</v>
      </c>
      <c r="H597" s="50">
        <v>12507588</v>
      </c>
      <c r="I597" s="50">
        <v>0</v>
      </c>
      <c r="J597" s="51">
        <v>3348895</v>
      </c>
      <c r="K597" s="50">
        <v>40186839</v>
      </c>
      <c r="L597" s="52">
        <v>43535734</v>
      </c>
      <c r="M597" s="118"/>
      <c r="N597" s="120">
        <v>40186839</v>
      </c>
      <c r="O597" s="120">
        <v>27679251</v>
      </c>
      <c r="P597" s="120">
        <v>3810579</v>
      </c>
      <c r="Q597" s="120">
        <v>48518008</v>
      </c>
      <c r="R597" s="120">
        <v>45169113</v>
      </c>
      <c r="S597" s="47"/>
    </row>
    <row r="598" spans="1:19" ht="12.75" customHeight="1" x14ac:dyDescent="0.2">
      <c r="A598" s="511"/>
      <c r="B598" s="511"/>
      <c r="C598" s="53" t="s">
        <v>3</v>
      </c>
      <c r="D598" s="54">
        <v>9</v>
      </c>
      <c r="E598" s="44">
        <v>16117.62</v>
      </c>
      <c r="F598" s="44">
        <v>0</v>
      </c>
      <c r="G598" s="44">
        <v>0</v>
      </c>
      <c r="H598" s="44">
        <v>6459.63</v>
      </c>
      <c r="I598" s="44">
        <v>0</v>
      </c>
      <c r="J598" s="55">
        <v>1881.44</v>
      </c>
      <c r="K598" s="56">
        <v>22577.25</v>
      </c>
      <c r="L598" s="57">
        <v>24458.69</v>
      </c>
      <c r="M598" s="117"/>
      <c r="N598" s="119">
        <v>22577.25</v>
      </c>
      <c r="O598" s="119">
        <v>16117.62</v>
      </c>
      <c r="P598" s="119">
        <v>1968</v>
      </c>
      <c r="Q598" s="119">
        <v>27359.86</v>
      </c>
      <c r="R598" s="119">
        <v>25478.42</v>
      </c>
      <c r="S598" s="47"/>
    </row>
    <row r="599" spans="1:19" ht="9" customHeight="1" x14ac:dyDescent="0.2">
      <c r="A599" s="511"/>
      <c r="B599" s="511"/>
      <c r="C599" s="48" t="s">
        <v>4</v>
      </c>
      <c r="D599" s="49">
        <v>14</v>
      </c>
      <c r="E599" s="50">
        <v>31208064</v>
      </c>
      <c r="F599" s="50">
        <v>0</v>
      </c>
      <c r="G599" s="50">
        <v>0</v>
      </c>
      <c r="H599" s="50">
        <v>12507588</v>
      </c>
      <c r="I599" s="50">
        <v>0</v>
      </c>
      <c r="J599" s="51">
        <v>3642976</v>
      </c>
      <c r="K599" s="50">
        <v>43715652</v>
      </c>
      <c r="L599" s="52">
        <v>47358628</v>
      </c>
      <c r="M599" s="118"/>
      <c r="N599" s="120">
        <v>43715652</v>
      </c>
      <c r="O599" s="120">
        <v>31208064</v>
      </c>
      <c r="P599" s="120">
        <v>3810579</v>
      </c>
      <c r="Q599" s="120">
        <v>52976076</v>
      </c>
      <c r="R599" s="120">
        <v>49333100</v>
      </c>
      <c r="S599" s="47"/>
    </row>
    <row r="600" spans="1:19" ht="12.75" customHeight="1" x14ac:dyDescent="0.2">
      <c r="A600" s="511"/>
      <c r="B600" s="511"/>
      <c r="C600" s="53" t="s">
        <v>3</v>
      </c>
      <c r="D600" s="54">
        <v>15</v>
      </c>
      <c r="E600" s="44">
        <v>18215.689999999999</v>
      </c>
      <c r="F600" s="44">
        <v>0</v>
      </c>
      <c r="G600" s="44">
        <v>0</v>
      </c>
      <c r="H600" s="44">
        <v>6459.63</v>
      </c>
      <c r="I600" s="44">
        <v>0</v>
      </c>
      <c r="J600" s="55">
        <v>2056.2800000000002</v>
      </c>
      <c r="K600" s="56">
        <v>24675.32</v>
      </c>
      <c r="L600" s="57">
        <v>26731.599999999999</v>
      </c>
      <c r="M600" s="117"/>
      <c r="N600" s="119">
        <v>24675.32</v>
      </c>
      <c r="O600" s="119">
        <v>18215.689999999999</v>
      </c>
      <c r="P600" s="119">
        <v>2424</v>
      </c>
      <c r="Q600" s="119">
        <v>30010.42</v>
      </c>
      <c r="R600" s="119">
        <v>27954.14</v>
      </c>
      <c r="S600" s="47"/>
    </row>
    <row r="601" spans="1:19" ht="9" customHeight="1" x14ac:dyDescent="0.2">
      <c r="A601" s="511"/>
      <c r="B601" s="511"/>
      <c r="C601" s="48" t="s">
        <v>4</v>
      </c>
      <c r="D601" s="49">
        <v>20</v>
      </c>
      <c r="E601" s="50">
        <v>35270494</v>
      </c>
      <c r="F601" s="50">
        <v>0</v>
      </c>
      <c r="G601" s="50">
        <v>0</v>
      </c>
      <c r="H601" s="50">
        <v>12507588</v>
      </c>
      <c r="I601" s="50">
        <v>0</v>
      </c>
      <c r="J601" s="51">
        <v>3981513</v>
      </c>
      <c r="K601" s="50">
        <v>47778082</v>
      </c>
      <c r="L601" s="52">
        <v>51759595</v>
      </c>
      <c r="M601" s="118"/>
      <c r="N601" s="120">
        <v>47778082</v>
      </c>
      <c r="O601" s="120">
        <v>35270494</v>
      </c>
      <c r="P601" s="120">
        <v>4693518</v>
      </c>
      <c r="Q601" s="120">
        <v>58108276</v>
      </c>
      <c r="R601" s="120">
        <v>54126763</v>
      </c>
      <c r="S601" s="47"/>
    </row>
    <row r="602" spans="1:19" ht="12.75" customHeight="1" x14ac:dyDescent="0.2">
      <c r="A602" s="511"/>
      <c r="B602" s="511"/>
      <c r="C602" s="53" t="s">
        <v>3</v>
      </c>
      <c r="D602" s="54">
        <v>21</v>
      </c>
      <c r="E602" s="44">
        <v>20252.84</v>
      </c>
      <c r="F602" s="44">
        <v>0</v>
      </c>
      <c r="G602" s="44">
        <v>0</v>
      </c>
      <c r="H602" s="44">
        <v>6459.63</v>
      </c>
      <c r="I602" s="44">
        <v>0</v>
      </c>
      <c r="J602" s="55">
        <v>2226.04</v>
      </c>
      <c r="K602" s="56">
        <v>26712.47</v>
      </c>
      <c r="L602" s="57">
        <v>28938.51</v>
      </c>
      <c r="M602" s="117"/>
      <c r="N602" s="119">
        <v>26712.47</v>
      </c>
      <c r="O602" s="119">
        <v>20252.84</v>
      </c>
      <c r="P602" s="119">
        <v>2424</v>
      </c>
      <c r="Q602" s="119">
        <v>32584.02</v>
      </c>
      <c r="R602" s="119">
        <v>30357.98</v>
      </c>
      <c r="S602" s="47"/>
    </row>
    <row r="603" spans="1:19" ht="9" customHeight="1" x14ac:dyDescent="0.2">
      <c r="A603" s="511"/>
      <c r="B603" s="511"/>
      <c r="C603" s="48" t="s">
        <v>4</v>
      </c>
      <c r="D603" s="49">
        <v>27</v>
      </c>
      <c r="E603" s="50">
        <v>39214967</v>
      </c>
      <c r="F603" s="50">
        <v>0</v>
      </c>
      <c r="G603" s="50">
        <v>0</v>
      </c>
      <c r="H603" s="50">
        <v>12507588</v>
      </c>
      <c r="I603" s="50">
        <v>0</v>
      </c>
      <c r="J603" s="51">
        <v>4310214</v>
      </c>
      <c r="K603" s="50">
        <v>51722554</v>
      </c>
      <c r="L603" s="52">
        <v>56032769</v>
      </c>
      <c r="M603" s="118"/>
      <c r="N603" s="120">
        <v>51722554</v>
      </c>
      <c r="O603" s="120">
        <v>39214967</v>
      </c>
      <c r="P603" s="120">
        <v>4693518</v>
      </c>
      <c r="Q603" s="120">
        <v>63091460</v>
      </c>
      <c r="R603" s="120">
        <v>58781246</v>
      </c>
      <c r="S603" s="47"/>
    </row>
    <row r="604" spans="1:19" ht="12.75" customHeight="1" x14ac:dyDescent="0.2">
      <c r="A604" s="511"/>
      <c r="B604" s="511"/>
      <c r="C604" s="53" t="s">
        <v>3</v>
      </c>
      <c r="D604" s="54">
        <v>28</v>
      </c>
      <c r="E604" s="44">
        <v>22251.29</v>
      </c>
      <c r="F604" s="44">
        <v>0</v>
      </c>
      <c r="G604" s="44">
        <v>0</v>
      </c>
      <c r="H604" s="44">
        <v>6459.63</v>
      </c>
      <c r="I604" s="44">
        <v>0</v>
      </c>
      <c r="J604" s="55">
        <v>2392.58</v>
      </c>
      <c r="K604" s="56">
        <v>28710.92</v>
      </c>
      <c r="L604" s="57">
        <v>31103.5</v>
      </c>
      <c r="M604" s="117"/>
      <c r="N604" s="119">
        <v>28710.92</v>
      </c>
      <c r="O604" s="119">
        <v>22251.29</v>
      </c>
      <c r="P604" s="119">
        <v>3090</v>
      </c>
      <c r="Q604" s="119">
        <v>35108.730000000003</v>
      </c>
      <c r="R604" s="119">
        <v>32716.15</v>
      </c>
      <c r="S604" s="47"/>
    </row>
    <row r="605" spans="1:19" ht="9" customHeight="1" x14ac:dyDescent="0.2">
      <c r="A605" s="511"/>
      <c r="B605" s="511"/>
      <c r="C605" s="48" t="s">
        <v>4</v>
      </c>
      <c r="D605" s="49">
        <v>34</v>
      </c>
      <c r="E605" s="50">
        <v>43084505</v>
      </c>
      <c r="F605" s="50">
        <v>0</v>
      </c>
      <c r="G605" s="50">
        <v>0</v>
      </c>
      <c r="H605" s="50">
        <v>12507588</v>
      </c>
      <c r="I605" s="50">
        <v>0</v>
      </c>
      <c r="J605" s="51">
        <v>4632681</v>
      </c>
      <c r="K605" s="50">
        <v>55592093</v>
      </c>
      <c r="L605" s="52">
        <v>60224774</v>
      </c>
      <c r="M605" s="118"/>
      <c r="N605" s="120">
        <v>55592093</v>
      </c>
      <c r="O605" s="120">
        <v>43084505</v>
      </c>
      <c r="P605" s="120">
        <v>5983074</v>
      </c>
      <c r="Q605" s="120">
        <v>67979981</v>
      </c>
      <c r="R605" s="120">
        <v>63347300</v>
      </c>
      <c r="S605" s="47"/>
    </row>
    <row r="606" spans="1:19" ht="12.75" customHeight="1" x14ac:dyDescent="0.2">
      <c r="A606" s="511"/>
      <c r="B606" s="511"/>
      <c r="C606" s="53" t="s">
        <v>3</v>
      </c>
      <c r="D606" s="54">
        <v>35</v>
      </c>
      <c r="E606" s="44">
        <v>23732.45</v>
      </c>
      <c r="F606" s="44">
        <v>0</v>
      </c>
      <c r="G606" s="44">
        <v>0</v>
      </c>
      <c r="H606" s="44">
        <v>6459.63</v>
      </c>
      <c r="I606" s="44">
        <v>0</v>
      </c>
      <c r="J606" s="55">
        <v>2516.0100000000002</v>
      </c>
      <c r="K606" s="56">
        <v>30192.080000000002</v>
      </c>
      <c r="L606" s="57">
        <v>32708.09</v>
      </c>
      <c r="M606" s="117"/>
      <c r="N606" s="119">
        <v>30192.080000000002</v>
      </c>
      <c r="O606" s="119">
        <v>23732.45</v>
      </c>
      <c r="P606" s="119">
        <v>3090</v>
      </c>
      <c r="Q606" s="119">
        <v>36979.93</v>
      </c>
      <c r="R606" s="119">
        <v>34463.919999999998</v>
      </c>
      <c r="S606" s="47"/>
    </row>
    <row r="607" spans="1:19" ht="9" customHeight="1" x14ac:dyDescent="0.2">
      <c r="A607" s="512"/>
      <c r="B607" s="512"/>
      <c r="C607" s="58" t="s">
        <v>4</v>
      </c>
      <c r="D607" s="59"/>
      <c r="E607" s="61">
        <v>45952431</v>
      </c>
      <c r="F607" s="61">
        <v>0</v>
      </c>
      <c r="G607" s="61">
        <v>0</v>
      </c>
      <c r="H607" s="61">
        <v>12507588</v>
      </c>
      <c r="I607" s="61">
        <v>0</v>
      </c>
      <c r="J607" s="60">
        <v>4871675</v>
      </c>
      <c r="K607" s="61">
        <v>58460019</v>
      </c>
      <c r="L607" s="62">
        <v>63331693</v>
      </c>
      <c r="M607" s="118"/>
      <c r="N607" s="120">
        <v>58460019</v>
      </c>
      <c r="O607" s="120">
        <v>45952431</v>
      </c>
      <c r="P607" s="120">
        <v>5983074</v>
      </c>
      <c r="Q607" s="120">
        <v>71603129</v>
      </c>
      <c r="R607" s="120">
        <v>66731454</v>
      </c>
      <c r="S607" s="47"/>
    </row>
    <row r="608" spans="1:19" ht="12.75" customHeight="1" x14ac:dyDescent="0.2">
      <c r="A608" s="492">
        <f>B596+1</f>
        <v>39448</v>
      </c>
      <c r="B608" s="492">
        <v>39538</v>
      </c>
      <c r="C608" s="42" t="s">
        <v>3</v>
      </c>
      <c r="D608" s="43">
        <v>0</v>
      </c>
      <c r="E608" s="44">
        <v>13737.6</v>
      </c>
      <c r="F608" s="44">
        <v>0</v>
      </c>
      <c r="G608" s="44">
        <v>0</v>
      </c>
      <c r="H608" s="44">
        <v>6459.63</v>
      </c>
      <c r="I608" s="44">
        <v>0</v>
      </c>
      <c r="J608" s="44">
        <v>1683.1</v>
      </c>
      <c r="K608" s="45">
        <v>20197.23</v>
      </c>
      <c r="L608" s="46">
        <v>21880.33</v>
      </c>
      <c r="M608" s="117"/>
      <c r="N608" s="119">
        <v>20197.23</v>
      </c>
      <c r="O608" s="119">
        <v>13737.6</v>
      </c>
      <c r="P608" s="119">
        <v>1968</v>
      </c>
      <c r="Q608" s="119">
        <v>24353.1</v>
      </c>
      <c r="R608" s="119">
        <v>22670</v>
      </c>
      <c r="S608" s="47"/>
    </row>
    <row r="609" spans="1:19" ht="9" customHeight="1" x14ac:dyDescent="0.2">
      <c r="A609" s="493"/>
      <c r="B609" s="493"/>
      <c r="C609" s="48" t="s">
        <v>4</v>
      </c>
      <c r="D609" s="49">
        <v>2</v>
      </c>
      <c r="E609" s="50">
        <v>26599703</v>
      </c>
      <c r="F609" s="50">
        <v>0</v>
      </c>
      <c r="G609" s="50">
        <v>0</v>
      </c>
      <c r="H609" s="50">
        <v>12507588</v>
      </c>
      <c r="I609" s="50">
        <v>0</v>
      </c>
      <c r="J609" s="51">
        <v>3258936</v>
      </c>
      <c r="K609" s="50">
        <v>39107291</v>
      </c>
      <c r="L609" s="52">
        <v>42366227</v>
      </c>
      <c r="M609" s="118"/>
      <c r="N609" s="120">
        <v>39107291</v>
      </c>
      <c r="O609" s="120">
        <v>26599703</v>
      </c>
      <c r="P609" s="120">
        <v>3810579</v>
      </c>
      <c r="Q609" s="120">
        <v>47154177</v>
      </c>
      <c r="R609" s="120">
        <v>43895241</v>
      </c>
      <c r="S609" s="47"/>
    </row>
    <row r="610" spans="1:19" ht="12.75" customHeight="1" x14ac:dyDescent="0.2">
      <c r="A610" s="511">
        <f>A608</f>
        <v>39448</v>
      </c>
      <c r="B610" s="511">
        <f>B608</f>
        <v>39538</v>
      </c>
      <c r="C610" s="53" t="s">
        <v>3</v>
      </c>
      <c r="D610" s="54">
        <v>3</v>
      </c>
      <c r="E610" s="44">
        <v>14295.14</v>
      </c>
      <c r="F610" s="44">
        <v>0</v>
      </c>
      <c r="G610" s="44">
        <v>0</v>
      </c>
      <c r="H610" s="44">
        <v>6459.63</v>
      </c>
      <c r="I610" s="44">
        <v>0</v>
      </c>
      <c r="J610" s="55">
        <v>1729.56</v>
      </c>
      <c r="K610" s="56">
        <v>20754.77</v>
      </c>
      <c r="L610" s="57">
        <v>22484.33</v>
      </c>
      <c r="M610" s="117"/>
      <c r="N610" s="119">
        <v>20754.77</v>
      </c>
      <c r="O610" s="119">
        <v>14295.14</v>
      </c>
      <c r="P610" s="119">
        <v>1968</v>
      </c>
      <c r="Q610" s="119">
        <v>25057.46</v>
      </c>
      <c r="R610" s="119">
        <v>23327.9</v>
      </c>
      <c r="S610" s="47"/>
    </row>
    <row r="611" spans="1:19" ht="9" customHeight="1" x14ac:dyDescent="0.2">
      <c r="A611" s="511"/>
      <c r="B611" s="511"/>
      <c r="C611" s="48" t="s">
        <v>4</v>
      </c>
      <c r="D611" s="49">
        <v>8</v>
      </c>
      <c r="E611" s="50">
        <v>27679251</v>
      </c>
      <c r="F611" s="50">
        <v>0</v>
      </c>
      <c r="G611" s="50">
        <v>0</v>
      </c>
      <c r="H611" s="50">
        <v>12507588</v>
      </c>
      <c r="I611" s="50">
        <v>0</v>
      </c>
      <c r="J611" s="51">
        <v>3348895</v>
      </c>
      <c r="K611" s="50">
        <v>40186839</v>
      </c>
      <c r="L611" s="52">
        <v>43535734</v>
      </c>
      <c r="M611" s="118"/>
      <c r="N611" s="120">
        <v>40186839</v>
      </c>
      <c r="O611" s="120">
        <v>27679251</v>
      </c>
      <c r="P611" s="120">
        <v>3810579</v>
      </c>
      <c r="Q611" s="120">
        <v>48518008</v>
      </c>
      <c r="R611" s="120">
        <v>45169113</v>
      </c>
      <c r="S611" s="47"/>
    </row>
    <row r="612" spans="1:19" ht="12.75" customHeight="1" x14ac:dyDescent="0.2">
      <c r="A612" s="511"/>
      <c r="B612" s="511"/>
      <c r="C612" s="53" t="s">
        <v>3</v>
      </c>
      <c r="D612" s="54">
        <v>9</v>
      </c>
      <c r="E612" s="44">
        <v>16117.62</v>
      </c>
      <c r="F612" s="44">
        <v>0</v>
      </c>
      <c r="G612" s="44">
        <v>0</v>
      </c>
      <c r="H612" s="44">
        <v>6459.63</v>
      </c>
      <c r="I612" s="44">
        <v>0</v>
      </c>
      <c r="J612" s="55">
        <v>1881.44</v>
      </c>
      <c r="K612" s="56">
        <v>22577.25</v>
      </c>
      <c r="L612" s="57">
        <v>24458.69</v>
      </c>
      <c r="M612" s="117"/>
      <c r="N612" s="119">
        <v>22577.25</v>
      </c>
      <c r="O612" s="119">
        <v>16117.62</v>
      </c>
      <c r="P612" s="119">
        <v>1968</v>
      </c>
      <c r="Q612" s="119">
        <v>27359.86</v>
      </c>
      <c r="R612" s="119">
        <v>25478.42</v>
      </c>
      <c r="S612" s="47"/>
    </row>
    <row r="613" spans="1:19" ht="9" customHeight="1" x14ac:dyDescent="0.2">
      <c r="A613" s="511"/>
      <c r="B613" s="511"/>
      <c r="C613" s="48" t="s">
        <v>4</v>
      </c>
      <c r="D613" s="49">
        <v>14</v>
      </c>
      <c r="E613" s="50">
        <v>31208064</v>
      </c>
      <c r="F613" s="50">
        <v>0</v>
      </c>
      <c r="G613" s="50">
        <v>0</v>
      </c>
      <c r="H613" s="50">
        <v>12507588</v>
      </c>
      <c r="I613" s="50">
        <v>0</v>
      </c>
      <c r="J613" s="51">
        <v>3642976</v>
      </c>
      <c r="K613" s="50">
        <v>43715652</v>
      </c>
      <c r="L613" s="52">
        <v>47358628</v>
      </c>
      <c r="M613" s="118"/>
      <c r="N613" s="120">
        <v>43715652</v>
      </c>
      <c r="O613" s="120">
        <v>31208064</v>
      </c>
      <c r="P613" s="120">
        <v>3810579</v>
      </c>
      <c r="Q613" s="120">
        <v>52976076</v>
      </c>
      <c r="R613" s="120">
        <v>49333100</v>
      </c>
      <c r="S613" s="47"/>
    </row>
    <row r="614" spans="1:19" ht="12.75" customHeight="1" x14ac:dyDescent="0.2">
      <c r="A614" s="511"/>
      <c r="B614" s="511"/>
      <c r="C614" s="53" t="s">
        <v>3</v>
      </c>
      <c r="D614" s="54">
        <v>15</v>
      </c>
      <c r="E614" s="44">
        <v>18215.689999999999</v>
      </c>
      <c r="F614" s="44">
        <v>0</v>
      </c>
      <c r="G614" s="44">
        <v>0</v>
      </c>
      <c r="H614" s="44">
        <v>6459.63</v>
      </c>
      <c r="I614" s="44">
        <v>0</v>
      </c>
      <c r="J614" s="55">
        <v>2056.2800000000002</v>
      </c>
      <c r="K614" s="56">
        <v>24675.32</v>
      </c>
      <c r="L614" s="57">
        <v>26731.599999999999</v>
      </c>
      <c r="M614" s="117"/>
      <c r="N614" s="119">
        <v>24675.32</v>
      </c>
      <c r="O614" s="119">
        <v>18215.689999999999</v>
      </c>
      <c r="P614" s="119">
        <v>2424</v>
      </c>
      <c r="Q614" s="119">
        <v>30010.42</v>
      </c>
      <c r="R614" s="119">
        <v>27954.14</v>
      </c>
      <c r="S614" s="47"/>
    </row>
    <row r="615" spans="1:19" ht="9" customHeight="1" x14ac:dyDescent="0.2">
      <c r="A615" s="511"/>
      <c r="B615" s="511"/>
      <c r="C615" s="48" t="s">
        <v>4</v>
      </c>
      <c r="D615" s="49">
        <v>20</v>
      </c>
      <c r="E615" s="50">
        <v>35270494</v>
      </c>
      <c r="F615" s="50">
        <v>0</v>
      </c>
      <c r="G615" s="50">
        <v>0</v>
      </c>
      <c r="H615" s="50">
        <v>12507588</v>
      </c>
      <c r="I615" s="50">
        <v>0</v>
      </c>
      <c r="J615" s="51">
        <v>3981513</v>
      </c>
      <c r="K615" s="50">
        <v>47778082</v>
      </c>
      <c r="L615" s="52">
        <v>51759595</v>
      </c>
      <c r="M615" s="118"/>
      <c r="N615" s="120">
        <v>47778082</v>
      </c>
      <c r="O615" s="120">
        <v>35270494</v>
      </c>
      <c r="P615" s="120">
        <v>4693518</v>
      </c>
      <c r="Q615" s="120">
        <v>58108276</v>
      </c>
      <c r="R615" s="120">
        <v>54126763</v>
      </c>
      <c r="S615" s="47"/>
    </row>
    <row r="616" spans="1:19" ht="12.75" customHeight="1" x14ac:dyDescent="0.2">
      <c r="A616" s="511"/>
      <c r="B616" s="511"/>
      <c r="C616" s="53" t="s">
        <v>3</v>
      </c>
      <c r="D616" s="54">
        <v>21</v>
      </c>
      <c r="E616" s="44">
        <v>20252.84</v>
      </c>
      <c r="F616" s="44">
        <v>0</v>
      </c>
      <c r="G616" s="44">
        <v>0</v>
      </c>
      <c r="H616" s="44">
        <v>6459.63</v>
      </c>
      <c r="I616" s="44">
        <v>0</v>
      </c>
      <c r="J616" s="55">
        <v>2226.04</v>
      </c>
      <c r="K616" s="56">
        <v>26712.47</v>
      </c>
      <c r="L616" s="57">
        <v>28938.51</v>
      </c>
      <c r="M616" s="117"/>
      <c r="N616" s="119">
        <v>26712.47</v>
      </c>
      <c r="O616" s="119">
        <v>20252.84</v>
      </c>
      <c r="P616" s="119">
        <v>2424</v>
      </c>
      <c r="Q616" s="119">
        <v>32584.02</v>
      </c>
      <c r="R616" s="119">
        <v>30357.98</v>
      </c>
      <c r="S616" s="47"/>
    </row>
    <row r="617" spans="1:19" ht="9" customHeight="1" x14ac:dyDescent="0.2">
      <c r="A617" s="511"/>
      <c r="B617" s="511"/>
      <c r="C617" s="48" t="s">
        <v>4</v>
      </c>
      <c r="D617" s="49">
        <v>27</v>
      </c>
      <c r="E617" s="50">
        <v>39214967</v>
      </c>
      <c r="F617" s="50">
        <v>0</v>
      </c>
      <c r="G617" s="50">
        <v>0</v>
      </c>
      <c r="H617" s="50">
        <v>12507588</v>
      </c>
      <c r="I617" s="50">
        <v>0</v>
      </c>
      <c r="J617" s="51">
        <v>4310214</v>
      </c>
      <c r="K617" s="50">
        <v>51722554</v>
      </c>
      <c r="L617" s="52">
        <v>56032769</v>
      </c>
      <c r="M617" s="118"/>
      <c r="N617" s="120">
        <v>51722554</v>
      </c>
      <c r="O617" s="120">
        <v>39214967</v>
      </c>
      <c r="P617" s="120">
        <v>4693518</v>
      </c>
      <c r="Q617" s="120">
        <v>63091460</v>
      </c>
      <c r="R617" s="120">
        <v>58781246</v>
      </c>
      <c r="S617" s="47"/>
    </row>
    <row r="618" spans="1:19" ht="12.75" customHeight="1" x14ac:dyDescent="0.2">
      <c r="A618" s="511"/>
      <c r="B618" s="511"/>
      <c r="C618" s="53" t="s">
        <v>3</v>
      </c>
      <c r="D618" s="54">
        <v>28</v>
      </c>
      <c r="E618" s="44">
        <v>22251.29</v>
      </c>
      <c r="F618" s="44">
        <v>0</v>
      </c>
      <c r="G618" s="44">
        <v>0</v>
      </c>
      <c r="H618" s="44">
        <v>6459.63</v>
      </c>
      <c r="I618" s="44">
        <v>0</v>
      </c>
      <c r="J618" s="55">
        <v>2392.58</v>
      </c>
      <c r="K618" s="56">
        <v>28710.92</v>
      </c>
      <c r="L618" s="57">
        <v>31103.5</v>
      </c>
      <c r="M618" s="117"/>
      <c r="N618" s="119">
        <v>28710.92</v>
      </c>
      <c r="O618" s="119">
        <v>22251.29</v>
      </c>
      <c r="P618" s="119">
        <v>3090</v>
      </c>
      <c r="Q618" s="119">
        <v>35108.730000000003</v>
      </c>
      <c r="R618" s="119">
        <v>32716.15</v>
      </c>
      <c r="S618" s="47"/>
    </row>
    <row r="619" spans="1:19" ht="9" customHeight="1" x14ac:dyDescent="0.2">
      <c r="A619" s="511"/>
      <c r="B619" s="511"/>
      <c r="C619" s="48" t="s">
        <v>4</v>
      </c>
      <c r="D619" s="49">
        <v>34</v>
      </c>
      <c r="E619" s="50">
        <v>43084505</v>
      </c>
      <c r="F619" s="50">
        <v>0</v>
      </c>
      <c r="G619" s="50">
        <v>0</v>
      </c>
      <c r="H619" s="50">
        <v>12507588</v>
      </c>
      <c r="I619" s="50">
        <v>0</v>
      </c>
      <c r="J619" s="51">
        <v>4632681</v>
      </c>
      <c r="K619" s="50">
        <v>55592093</v>
      </c>
      <c r="L619" s="52">
        <v>60224774</v>
      </c>
      <c r="M619" s="118"/>
      <c r="N619" s="120">
        <v>55592093</v>
      </c>
      <c r="O619" s="120">
        <v>43084505</v>
      </c>
      <c r="P619" s="120">
        <v>5983074</v>
      </c>
      <c r="Q619" s="120">
        <v>67979981</v>
      </c>
      <c r="R619" s="120">
        <v>63347300</v>
      </c>
      <c r="S619" s="47"/>
    </row>
    <row r="620" spans="1:19" ht="12.75" customHeight="1" x14ac:dyDescent="0.2">
      <c r="A620" s="511"/>
      <c r="B620" s="511"/>
      <c r="C620" s="53" t="s">
        <v>3</v>
      </c>
      <c r="D620" s="54">
        <v>35</v>
      </c>
      <c r="E620" s="44">
        <v>23732.45</v>
      </c>
      <c r="F620" s="44">
        <v>0</v>
      </c>
      <c r="G620" s="44">
        <v>0</v>
      </c>
      <c r="H620" s="44">
        <v>6459.63</v>
      </c>
      <c r="I620" s="44">
        <v>0</v>
      </c>
      <c r="J620" s="55">
        <v>2516.0100000000002</v>
      </c>
      <c r="K620" s="56">
        <v>30192.080000000002</v>
      </c>
      <c r="L620" s="57">
        <v>32708.09</v>
      </c>
      <c r="M620" s="117"/>
      <c r="N620" s="119">
        <v>30192.080000000002</v>
      </c>
      <c r="O620" s="119">
        <v>23732.45</v>
      </c>
      <c r="P620" s="119">
        <v>3090</v>
      </c>
      <c r="Q620" s="119">
        <v>36979.93</v>
      </c>
      <c r="R620" s="119">
        <v>34463.919999999998</v>
      </c>
      <c r="S620" s="47"/>
    </row>
    <row r="621" spans="1:19" ht="9" customHeight="1" x14ac:dyDescent="0.2">
      <c r="A621" s="512"/>
      <c r="B621" s="512"/>
      <c r="C621" s="58" t="s">
        <v>4</v>
      </c>
      <c r="D621" s="59"/>
      <c r="E621" s="61">
        <v>45952431</v>
      </c>
      <c r="F621" s="61">
        <v>0</v>
      </c>
      <c r="G621" s="61">
        <v>0</v>
      </c>
      <c r="H621" s="61">
        <v>12507588</v>
      </c>
      <c r="I621" s="61">
        <v>0</v>
      </c>
      <c r="J621" s="60">
        <v>4871675</v>
      </c>
      <c r="K621" s="61">
        <v>58460019</v>
      </c>
      <c r="L621" s="62">
        <v>63331693</v>
      </c>
      <c r="M621" s="118"/>
      <c r="N621" s="120">
        <v>58460019</v>
      </c>
      <c r="O621" s="120">
        <v>45952431</v>
      </c>
      <c r="P621" s="120">
        <v>5983074</v>
      </c>
      <c r="Q621" s="120">
        <v>71603129</v>
      </c>
      <c r="R621" s="120">
        <v>66731454</v>
      </c>
      <c r="S621" s="47"/>
    </row>
    <row r="622" spans="1:19" ht="12.75" customHeight="1" x14ac:dyDescent="0.2">
      <c r="A622" s="492">
        <v>39539</v>
      </c>
      <c r="B622" s="492">
        <v>39629</v>
      </c>
      <c r="C622" s="42" t="s">
        <v>3</v>
      </c>
      <c r="D622" s="43">
        <v>0</v>
      </c>
      <c r="E622" s="44">
        <v>13840.56</v>
      </c>
      <c r="F622" s="44">
        <v>0</v>
      </c>
      <c r="G622" s="44">
        <v>0</v>
      </c>
      <c r="H622" s="44">
        <v>6459.63</v>
      </c>
      <c r="I622" s="44">
        <v>0</v>
      </c>
      <c r="J622" s="44">
        <v>1691.68</v>
      </c>
      <c r="K622" s="45">
        <v>20300.189999999999</v>
      </c>
      <c r="L622" s="46">
        <v>21991.87</v>
      </c>
      <c r="M622" s="117"/>
      <c r="N622" s="119">
        <v>20300.189999999999</v>
      </c>
      <c r="O622" s="119">
        <v>13840.56</v>
      </c>
      <c r="P622" s="119">
        <v>1968</v>
      </c>
      <c r="Q622" s="119">
        <v>24483.17</v>
      </c>
      <c r="R622" s="119">
        <v>22791.49</v>
      </c>
      <c r="S622" s="47"/>
    </row>
    <row r="623" spans="1:19" ht="9" customHeight="1" x14ac:dyDescent="0.2">
      <c r="A623" s="493"/>
      <c r="B623" s="493"/>
      <c r="C623" s="48" t="s">
        <v>4</v>
      </c>
      <c r="D623" s="49">
        <v>2</v>
      </c>
      <c r="E623" s="50">
        <v>26799061</v>
      </c>
      <c r="F623" s="50">
        <v>0</v>
      </c>
      <c r="G623" s="50">
        <v>0</v>
      </c>
      <c r="H623" s="50">
        <v>12507588</v>
      </c>
      <c r="I623" s="50">
        <v>0</v>
      </c>
      <c r="J623" s="51">
        <v>3275549</v>
      </c>
      <c r="K623" s="50">
        <v>39306649</v>
      </c>
      <c r="L623" s="52">
        <v>42582198</v>
      </c>
      <c r="M623" s="118"/>
      <c r="N623" s="120">
        <v>39306649</v>
      </c>
      <c r="O623" s="120">
        <v>26799061</v>
      </c>
      <c r="P623" s="120">
        <v>3810579</v>
      </c>
      <c r="Q623" s="120">
        <v>47406028</v>
      </c>
      <c r="R623" s="120">
        <v>44130478</v>
      </c>
      <c r="S623" s="47"/>
    </row>
    <row r="624" spans="1:19" ht="12.75" customHeight="1" x14ac:dyDescent="0.2">
      <c r="A624" s="511">
        <v>39539</v>
      </c>
      <c r="B624" s="511">
        <v>39629</v>
      </c>
      <c r="C624" s="53" t="s">
        <v>3</v>
      </c>
      <c r="D624" s="54">
        <v>3</v>
      </c>
      <c r="E624" s="44">
        <v>14398.1</v>
      </c>
      <c r="F624" s="44">
        <v>0</v>
      </c>
      <c r="G624" s="44">
        <v>0</v>
      </c>
      <c r="H624" s="44">
        <v>6459.63</v>
      </c>
      <c r="I624" s="44">
        <v>0</v>
      </c>
      <c r="J624" s="55">
        <v>1738.14</v>
      </c>
      <c r="K624" s="56">
        <v>20857.73</v>
      </c>
      <c r="L624" s="57">
        <v>22595.87</v>
      </c>
      <c r="M624" s="117"/>
      <c r="N624" s="119">
        <v>20857.73</v>
      </c>
      <c r="O624" s="119">
        <v>14398.1</v>
      </c>
      <c r="P624" s="119">
        <v>1968</v>
      </c>
      <c r="Q624" s="119">
        <v>25187.53</v>
      </c>
      <c r="R624" s="119">
        <v>23449.39</v>
      </c>
      <c r="S624" s="47"/>
    </row>
    <row r="625" spans="1:19" ht="9" customHeight="1" x14ac:dyDescent="0.2">
      <c r="A625" s="511"/>
      <c r="B625" s="511"/>
      <c r="C625" s="48" t="s">
        <v>4</v>
      </c>
      <c r="D625" s="49">
        <v>8</v>
      </c>
      <c r="E625" s="50">
        <v>27878609</v>
      </c>
      <c r="F625" s="50">
        <v>0</v>
      </c>
      <c r="G625" s="50">
        <v>0</v>
      </c>
      <c r="H625" s="50">
        <v>12507588</v>
      </c>
      <c r="I625" s="50">
        <v>0</v>
      </c>
      <c r="J625" s="51">
        <v>3365508</v>
      </c>
      <c r="K625" s="50">
        <v>40386197</v>
      </c>
      <c r="L625" s="52">
        <v>43751705</v>
      </c>
      <c r="M625" s="118"/>
      <c r="N625" s="120">
        <v>40386197</v>
      </c>
      <c r="O625" s="120">
        <v>27878609</v>
      </c>
      <c r="P625" s="120">
        <v>3810579</v>
      </c>
      <c r="Q625" s="120">
        <v>48769859</v>
      </c>
      <c r="R625" s="120">
        <v>45404350</v>
      </c>
      <c r="S625" s="47"/>
    </row>
    <row r="626" spans="1:19" ht="12.75" customHeight="1" x14ac:dyDescent="0.2">
      <c r="A626" s="511"/>
      <c r="B626" s="511"/>
      <c r="C626" s="53" t="s">
        <v>3</v>
      </c>
      <c r="D626" s="54">
        <v>9</v>
      </c>
      <c r="E626" s="44">
        <v>16220.58</v>
      </c>
      <c r="F626" s="44">
        <v>0</v>
      </c>
      <c r="G626" s="44">
        <v>0</v>
      </c>
      <c r="H626" s="44">
        <v>6459.63</v>
      </c>
      <c r="I626" s="44">
        <v>0</v>
      </c>
      <c r="J626" s="55">
        <v>1890.02</v>
      </c>
      <c r="K626" s="56">
        <v>22680.21</v>
      </c>
      <c r="L626" s="57">
        <v>24570.23</v>
      </c>
      <c r="M626" s="117"/>
      <c r="N626" s="119">
        <v>22680.21</v>
      </c>
      <c r="O626" s="119">
        <v>16220.58</v>
      </c>
      <c r="P626" s="119">
        <v>1968</v>
      </c>
      <c r="Q626" s="119">
        <v>27489.93</v>
      </c>
      <c r="R626" s="119">
        <v>25599.91</v>
      </c>
      <c r="S626" s="47"/>
    </row>
    <row r="627" spans="1:19" ht="9" customHeight="1" x14ac:dyDescent="0.2">
      <c r="A627" s="511"/>
      <c r="B627" s="511"/>
      <c r="C627" s="48" t="s">
        <v>4</v>
      </c>
      <c r="D627" s="49">
        <v>14</v>
      </c>
      <c r="E627" s="50">
        <v>31407422</v>
      </c>
      <c r="F627" s="50">
        <v>0</v>
      </c>
      <c r="G627" s="50">
        <v>0</v>
      </c>
      <c r="H627" s="50">
        <v>12507588</v>
      </c>
      <c r="I627" s="50">
        <v>0</v>
      </c>
      <c r="J627" s="51">
        <v>3659589</v>
      </c>
      <c r="K627" s="50">
        <v>43915010</v>
      </c>
      <c r="L627" s="52">
        <v>47574599</v>
      </c>
      <c r="M627" s="118"/>
      <c r="N627" s="120">
        <v>43915010</v>
      </c>
      <c r="O627" s="120">
        <v>31407422</v>
      </c>
      <c r="P627" s="120">
        <v>3810579</v>
      </c>
      <c r="Q627" s="120">
        <v>53227927</v>
      </c>
      <c r="R627" s="120">
        <v>49568338</v>
      </c>
      <c r="S627" s="47"/>
    </row>
    <row r="628" spans="1:19" ht="12.75" customHeight="1" x14ac:dyDescent="0.2">
      <c r="A628" s="511"/>
      <c r="B628" s="511"/>
      <c r="C628" s="53" t="s">
        <v>3</v>
      </c>
      <c r="D628" s="54">
        <v>15</v>
      </c>
      <c r="E628" s="44">
        <v>18318.650000000001</v>
      </c>
      <c r="F628" s="44">
        <v>0</v>
      </c>
      <c r="G628" s="44">
        <v>0</v>
      </c>
      <c r="H628" s="44">
        <v>6459.63</v>
      </c>
      <c r="I628" s="44">
        <v>0</v>
      </c>
      <c r="J628" s="55">
        <v>2064.86</v>
      </c>
      <c r="K628" s="56">
        <v>24778.28</v>
      </c>
      <c r="L628" s="57">
        <v>26843.14</v>
      </c>
      <c r="M628" s="117"/>
      <c r="N628" s="119">
        <v>24778.28</v>
      </c>
      <c r="O628" s="119">
        <v>18318.650000000001</v>
      </c>
      <c r="P628" s="119">
        <v>2424</v>
      </c>
      <c r="Q628" s="119">
        <v>30140.5</v>
      </c>
      <c r="R628" s="119">
        <v>28075.64</v>
      </c>
      <c r="S628" s="47"/>
    </row>
    <row r="629" spans="1:19" ht="9" customHeight="1" x14ac:dyDescent="0.2">
      <c r="A629" s="511"/>
      <c r="B629" s="511"/>
      <c r="C629" s="48" t="s">
        <v>4</v>
      </c>
      <c r="D629" s="49">
        <v>20</v>
      </c>
      <c r="E629" s="50">
        <v>35469852</v>
      </c>
      <c r="F629" s="50">
        <v>0</v>
      </c>
      <c r="G629" s="50">
        <v>0</v>
      </c>
      <c r="H629" s="50">
        <v>12507588</v>
      </c>
      <c r="I629" s="50">
        <v>0</v>
      </c>
      <c r="J629" s="51">
        <v>3998126</v>
      </c>
      <c r="K629" s="50">
        <v>47977440</v>
      </c>
      <c r="L629" s="52">
        <v>51975567</v>
      </c>
      <c r="M629" s="118"/>
      <c r="N629" s="120">
        <v>47977440</v>
      </c>
      <c r="O629" s="120">
        <v>35469852</v>
      </c>
      <c r="P629" s="120">
        <v>4693518</v>
      </c>
      <c r="Q629" s="120">
        <v>58360146</v>
      </c>
      <c r="R629" s="120">
        <v>54362019</v>
      </c>
      <c r="S629" s="47"/>
    </row>
    <row r="630" spans="1:19" ht="12.75" customHeight="1" x14ac:dyDescent="0.2">
      <c r="A630" s="511"/>
      <c r="B630" s="511"/>
      <c r="C630" s="53" t="s">
        <v>3</v>
      </c>
      <c r="D630" s="54">
        <v>21</v>
      </c>
      <c r="E630" s="44">
        <v>20355.8</v>
      </c>
      <c r="F630" s="44">
        <v>0</v>
      </c>
      <c r="G630" s="44">
        <v>0</v>
      </c>
      <c r="H630" s="44">
        <v>6459.63</v>
      </c>
      <c r="I630" s="44">
        <v>0</v>
      </c>
      <c r="J630" s="55">
        <v>2234.62</v>
      </c>
      <c r="K630" s="56">
        <v>26815.43</v>
      </c>
      <c r="L630" s="57">
        <v>29050.05</v>
      </c>
      <c r="M630" s="117"/>
      <c r="N630" s="119">
        <v>26815.43</v>
      </c>
      <c r="O630" s="119">
        <v>20355.8</v>
      </c>
      <c r="P630" s="119">
        <v>2424</v>
      </c>
      <c r="Q630" s="119">
        <v>32714.09</v>
      </c>
      <c r="R630" s="119">
        <v>30479.47</v>
      </c>
      <c r="S630" s="47"/>
    </row>
    <row r="631" spans="1:19" ht="9" customHeight="1" x14ac:dyDescent="0.2">
      <c r="A631" s="511"/>
      <c r="B631" s="511"/>
      <c r="C631" s="48" t="s">
        <v>4</v>
      </c>
      <c r="D631" s="49">
        <v>27</v>
      </c>
      <c r="E631" s="50">
        <v>39414325</v>
      </c>
      <c r="F631" s="50">
        <v>0</v>
      </c>
      <c r="G631" s="50">
        <v>0</v>
      </c>
      <c r="H631" s="50">
        <v>12507588</v>
      </c>
      <c r="I631" s="50">
        <v>0</v>
      </c>
      <c r="J631" s="51">
        <v>4326828</v>
      </c>
      <c r="K631" s="50">
        <v>51921913</v>
      </c>
      <c r="L631" s="52">
        <v>56248740</v>
      </c>
      <c r="M631" s="118"/>
      <c r="N631" s="120">
        <v>51921913</v>
      </c>
      <c r="O631" s="120">
        <v>39414325</v>
      </c>
      <c r="P631" s="120">
        <v>4693518</v>
      </c>
      <c r="Q631" s="120">
        <v>63343311</v>
      </c>
      <c r="R631" s="120">
        <v>59016483</v>
      </c>
      <c r="S631" s="47"/>
    </row>
    <row r="632" spans="1:19" ht="12.75" customHeight="1" x14ac:dyDescent="0.2">
      <c r="A632" s="511"/>
      <c r="B632" s="511"/>
      <c r="C632" s="53" t="s">
        <v>3</v>
      </c>
      <c r="D632" s="54">
        <v>28</v>
      </c>
      <c r="E632" s="44">
        <v>22354.25</v>
      </c>
      <c r="F632" s="44">
        <v>0</v>
      </c>
      <c r="G632" s="44">
        <v>0</v>
      </c>
      <c r="H632" s="44">
        <v>6459.63</v>
      </c>
      <c r="I632" s="44">
        <v>0</v>
      </c>
      <c r="J632" s="55">
        <v>2401.16</v>
      </c>
      <c r="K632" s="56">
        <v>28813.88</v>
      </c>
      <c r="L632" s="57">
        <v>31215.040000000001</v>
      </c>
      <c r="M632" s="117"/>
      <c r="N632" s="119">
        <v>28813.88</v>
      </c>
      <c r="O632" s="119">
        <v>22354.25</v>
      </c>
      <c r="P632" s="119">
        <v>3090</v>
      </c>
      <c r="Q632" s="119">
        <v>35238.81</v>
      </c>
      <c r="R632" s="119">
        <v>32837.65</v>
      </c>
      <c r="S632" s="47"/>
    </row>
    <row r="633" spans="1:19" ht="9" customHeight="1" x14ac:dyDescent="0.2">
      <c r="A633" s="511"/>
      <c r="B633" s="511"/>
      <c r="C633" s="48" t="s">
        <v>4</v>
      </c>
      <c r="D633" s="49">
        <v>34</v>
      </c>
      <c r="E633" s="50">
        <v>43283864</v>
      </c>
      <c r="F633" s="50">
        <v>0</v>
      </c>
      <c r="G633" s="50">
        <v>0</v>
      </c>
      <c r="H633" s="50">
        <v>12507588</v>
      </c>
      <c r="I633" s="50">
        <v>0</v>
      </c>
      <c r="J633" s="51">
        <v>4649294</v>
      </c>
      <c r="K633" s="50">
        <v>55791451</v>
      </c>
      <c r="L633" s="52">
        <v>60440746</v>
      </c>
      <c r="M633" s="118"/>
      <c r="N633" s="120">
        <v>55791451</v>
      </c>
      <c r="O633" s="120">
        <v>43283864</v>
      </c>
      <c r="P633" s="120">
        <v>5983074</v>
      </c>
      <c r="Q633" s="120">
        <v>68231851</v>
      </c>
      <c r="R633" s="120">
        <v>63582557</v>
      </c>
      <c r="S633" s="47"/>
    </row>
    <row r="634" spans="1:19" ht="12.75" customHeight="1" x14ac:dyDescent="0.2">
      <c r="A634" s="511"/>
      <c r="B634" s="511"/>
      <c r="C634" s="53" t="s">
        <v>3</v>
      </c>
      <c r="D634" s="54">
        <v>35</v>
      </c>
      <c r="E634" s="44">
        <v>23835.41</v>
      </c>
      <c r="F634" s="44">
        <v>0</v>
      </c>
      <c r="G634" s="44">
        <v>0</v>
      </c>
      <c r="H634" s="44">
        <v>6459.63</v>
      </c>
      <c r="I634" s="44">
        <v>0</v>
      </c>
      <c r="J634" s="55">
        <v>2524.59</v>
      </c>
      <c r="K634" s="56">
        <v>30295.040000000001</v>
      </c>
      <c r="L634" s="57">
        <v>32819.629999999997</v>
      </c>
      <c r="M634" s="117"/>
      <c r="N634" s="119">
        <v>30295.040000000001</v>
      </c>
      <c r="O634" s="119">
        <v>23835.41</v>
      </c>
      <c r="P634" s="119">
        <v>3090</v>
      </c>
      <c r="Q634" s="119">
        <v>37110</v>
      </c>
      <c r="R634" s="119">
        <v>34585.410000000003</v>
      </c>
      <c r="S634" s="47"/>
    </row>
    <row r="635" spans="1:19" ht="9" customHeight="1" x14ac:dyDescent="0.2">
      <c r="A635" s="512"/>
      <c r="B635" s="512"/>
      <c r="C635" s="58" t="s">
        <v>4</v>
      </c>
      <c r="D635" s="59"/>
      <c r="E635" s="50">
        <v>46151789</v>
      </c>
      <c r="F635" s="50">
        <v>0</v>
      </c>
      <c r="G635" s="50">
        <v>0</v>
      </c>
      <c r="H635" s="50">
        <v>12507588</v>
      </c>
      <c r="I635" s="50">
        <v>0</v>
      </c>
      <c r="J635" s="60">
        <v>4888288</v>
      </c>
      <c r="K635" s="61">
        <v>58659377</v>
      </c>
      <c r="L635" s="62">
        <v>63547665</v>
      </c>
      <c r="M635" s="118"/>
      <c r="N635" s="120">
        <v>58659377</v>
      </c>
      <c r="O635" s="120">
        <v>46151789</v>
      </c>
      <c r="P635" s="120">
        <v>5983074</v>
      </c>
      <c r="Q635" s="120">
        <v>71854980</v>
      </c>
      <c r="R635" s="120">
        <v>66966692</v>
      </c>
      <c r="S635" s="47"/>
    </row>
    <row r="636" spans="1:19" ht="12.75" customHeight="1" x14ac:dyDescent="0.2">
      <c r="A636" s="492">
        <v>39630</v>
      </c>
      <c r="B636" s="492">
        <v>39813</v>
      </c>
      <c r="C636" s="42" t="s">
        <v>3</v>
      </c>
      <c r="D636" s="43">
        <v>0</v>
      </c>
      <c r="E636" s="44">
        <v>13909.32</v>
      </c>
      <c r="F636" s="44">
        <v>0</v>
      </c>
      <c r="G636" s="44">
        <v>0</v>
      </c>
      <c r="H636" s="44">
        <v>6459.63</v>
      </c>
      <c r="I636" s="44">
        <v>0</v>
      </c>
      <c r="J636" s="44">
        <v>1697.41</v>
      </c>
      <c r="K636" s="45">
        <v>20368.95</v>
      </c>
      <c r="L636" s="46">
        <v>22066.36</v>
      </c>
      <c r="M636" s="117"/>
      <c r="N636" s="119">
        <v>20368.95</v>
      </c>
      <c r="O636" s="119">
        <v>13909.32</v>
      </c>
      <c r="P636" s="119">
        <v>1968</v>
      </c>
      <c r="Q636" s="119">
        <v>24570.04</v>
      </c>
      <c r="R636" s="119">
        <v>22872.63</v>
      </c>
      <c r="S636" s="47"/>
    </row>
    <row r="637" spans="1:19" ht="9" customHeight="1" x14ac:dyDescent="0.2">
      <c r="A637" s="525"/>
      <c r="B637" s="525"/>
      <c r="C637" s="48" t="s">
        <v>4</v>
      </c>
      <c r="D637" s="49">
        <v>2</v>
      </c>
      <c r="E637" s="50">
        <v>26932199</v>
      </c>
      <c r="F637" s="50">
        <v>0</v>
      </c>
      <c r="G637" s="50">
        <v>0</v>
      </c>
      <c r="H637" s="50">
        <v>12507588</v>
      </c>
      <c r="I637" s="50">
        <v>0</v>
      </c>
      <c r="J637" s="51">
        <v>3286644</v>
      </c>
      <c r="K637" s="50">
        <v>39439787</v>
      </c>
      <c r="L637" s="52">
        <v>42726431</v>
      </c>
      <c r="M637" s="118"/>
      <c r="N637" s="120">
        <v>39439787</v>
      </c>
      <c r="O637" s="120">
        <v>26932199</v>
      </c>
      <c r="P637" s="120">
        <v>3810579</v>
      </c>
      <c r="Q637" s="120">
        <v>47574231</v>
      </c>
      <c r="R637" s="120">
        <v>44287587</v>
      </c>
      <c r="S637" s="47"/>
    </row>
    <row r="638" spans="1:19" ht="12.75" customHeight="1" x14ac:dyDescent="0.2">
      <c r="A638" s="511">
        <v>39630</v>
      </c>
      <c r="B638" s="511">
        <v>39813</v>
      </c>
      <c r="C638" s="53" t="s">
        <v>3</v>
      </c>
      <c r="D638" s="54">
        <v>3</v>
      </c>
      <c r="E638" s="44">
        <v>14466.86</v>
      </c>
      <c r="F638" s="44">
        <v>0</v>
      </c>
      <c r="G638" s="44">
        <v>0</v>
      </c>
      <c r="H638" s="44">
        <v>6459.63</v>
      </c>
      <c r="I638" s="44">
        <v>0</v>
      </c>
      <c r="J638" s="55">
        <v>1743.87</v>
      </c>
      <c r="K638" s="56">
        <v>20926.490000000002</v>
      </c>
      <c r="L638" s="57">
        <v>22670.36</v>
      </c>
      <c r="M638" s="117"/>
      <c r="N638" s="119">
        <v>20926.490000000002</v>
      </c>
      <c r="O638" s="119">
        <v>14466.86</v>
      </c>
      <c r="P638" s="119">
        <v>1968</v>
      </c>
      <c r="Q638" s="119">
        <v>25274.39</v>
      </c>
      <c r="R638" s="119">
        <v>23530.52</v>
      </c>
      <c r="S638" s="47"/>
    </row>
    <row r="639" spans="1:19" ht="9" customHeight="1" x14ac:dyDescent="0.2">
      <c r="A639" s="581"/>
      <c r="B639" s="581"/>
      <c r="C639" s="48" t="s">
        <v>4</v>
      </c>
      <c r="D639" s="49">
        <v>8</v>
      </c>
      <c r="E639" s="50">
        <v>28011747</v>
      </c>
      <c r="F639" s="50">
        <v>0</v>
      </c>
      <c r="G639" s="50">
        <v>0</v>
      </c>
      <c r="H639" s="50">
        <v>12507588</v>
      </c>
      <c r="I639" s="50">
        <v>0</v>
      </c>
      <c r="J639" s="51">
        <v>3376603</v>
      </c>
      <c r="K639" s="50">
        <v>40519335</v>
      </c>
      <c r="L639" s="52">
        <v>43895938</v>
      </c>
      <c r="M639" s="118"/>
      <c r="N639" s="120">
        <v>40519335</v>
      </c>
      <c r="O639" s="120">
        <v>28011747</v>
      </c>
      <c r="P639" s="120">
        <v>3810579</v>
      </c>
      <c r="Q639" s="120">
        <v>48938043</v>
      </c>
      <c r="R639" s="120">
        <v>45561440</v>
      </c>
      <c r="S639" s="47"/>
    </row>
    <row r="640" spans="1:19" ht="12.75" customHeight="1" x14ac:dyDescent="0.2">
      <c r="A640" s="581"/>
      <c r="B640" s="581"/>
      <c r="C640" s="53" t="s">
        <v>3</v>
      </c>
      <c r="D640" s="54">
        <v>9</v>
      </c>
      <c r="E640" s="44">
        <v>16289.34</v>
      </c>
      <c r="F640" s="44">
        <v>0</v>
      </c>
      <c r="G640" s="44">
        <v>0</v>
      </c>
      <c r="H640" s="44">
        <v>6459.63</v>
      </c>
      <c r="I640" s="44">
        <v>0</v>
      </c>
      <c r="J640" s="55">
        <v>1895.75</v>
      </c>
      <c r="K640" s="56">
        <v>22748.97</v>
      </c>
      <c r="L640" s="57">
        <v>24644.720000000001</v>
      </c>
      <c r="M640" s="117"/>
      <c r="N640" s="119">
        <v>22748.97</v>
      </c>
      <c r="O640" s="119">
        <v>16289.34</v>
      </c>
      <c r="P640" s="119">
        <v>1968</v>
      </c>
      <c r="Q640" s="119">
        <v>27576.799999999999</v>
      </c>
      <c r="R640" s="119">
        <v>25681.05</v>
      </c>
      <c r="S640" s="47"/>
    </row>
    <row r="641" spans="1:19" ht="9" customHeight="1" x14ac:dyDescent="0.2">
      <c r="A641" s="581"/>
      <c r="B641" s="581"/>
      <c r="C641" s="48" t="s">
        <v>4</v>
      </c>
      <c r="D641" s="49">
        <v>14</v>
      </c>
      <c r="E641" s="50">
        <v>31540560</v>
      </c>
      <c r="F641" s="50">
        <v>0</v>
      </c>
      <c r="G641" s="50">
        <v>0</v>
      </c>
      <c r="H641" s="50">
        <v>12507588</v>
      </c>
      <c r="I641" s="50">
        <v>0</v>
      </c>
      <c r="J641" s="51">
        <v>3670684</v>
      </c>
      <c r="K641" s="50">
        <v>44048148</v>
      </c>
      <c r="L641" s="52">
        <v>47718832</v>
      </c>
      <c r="M641" s="118"/>
      <c r="N641" s="120">
        <v>44048148</v>
      </c>
      <c r="O641" s="120">
        <v>31540560</v>
      </c>
      <c r="P641" s="120">
        <v>3810579</v>
      </c>
      <c r="Q641" s="120">
        <v>53396131</v>
      </c>
      <c r="R641" s="120">
        <v>49725447</v>
      </c>
      <c r="S641" s="47"/>
    </row>
    <row r="642" spans="1:19" ht="12.75" customHeight="1" x14ac:dyDescent="0.2">
      <c r="A642" s="581"/>
      <c r="B642" s="581"/>
      <c r="C642" s="53" t="s">
        <v>3</v>
      </c>
      <c r="D642" s="54">
        <v>15</v>
      </c>
      <c r="E642" s="44">
        <v>18387.41</v>
      </c>
      <c r="F642" s="44">
        <v>0</v>
      </c>
      <c r="G642" s="44">
        <v>0</v>
      </c>
      <c r="H642" s="44">
        <v>6459.63</v>
      </c>
      <c r="I642" s="44">
        <v>0</v>
      </c>
      <c r="J642" s="55">
        <v>2070.59</v>
      </c>
      <c r="K642" s="56">
        <v>24847.040000000001</v>
      </c>
      <c r="L642" s="57">
        <v>26917.63</v>
      </c>
      <c r="M642" s="117"/>
      <c r="N642" s="119">
        <v>24847.040000000001</v>
      </c>
      <c r="O642" s="119">
        <v>18387.41</v>
      </c>
      <c r="P642" s="119">
        <v>2424</v>
      </c>
      <c r="Q642" s="119">
        <v>30227.360000000001</v>
      </c>
      <c r="R642" s="119">
        <v>28156.77</v>
      </c>
      <c r="S642" s="47"/>
    </row>
    <row r="643" spans="1:19" ht="9" customHeight="1" x14ac:dyDescent="0.2">
      <c r="A643" s="581"/>
      <c r="B643" s="581"/>
      <c r="C643" s="48" t="s">
        <v>4</v>
      </c>
      <c r="D643" s="49">
        <v>20</v>
      </c>
      <c r="E643" s="50">
        <v>35602990</v>
      </c>
      <c r="F643" s="50">
        <v>0</v>
      </c>
      <c r="G643" s="50">
        <v>0</v>
      </c>
      <c r="H643" s="50">
        <v>12507588</v>
      </c>
      <c r="I643" s="50">
        <v>0</v>
      </c>
      <c r="J643" s="51">
        <v>4009221</v>
      </c>
      <c r="K643" s="50">
        <v>48110578</v>
      </c>
      <c r="L643" s="52">
        <v>52119799</v>
      </c>
      <c r="M643" s="118"/>
      <c r="N643" s="120">
        <v>48110578</v>
      </c>
      <c r="O643" s="120">
        <v>35602990</v>
      </c>
      <c r="P643" s="120">
        <v>4693518</v>
      </c>
      <c r="Q643" s="120">
        <v>58528330</v>
      </c>
      <c r="R643" s="120">
        <v>54519109</v>
      </c>
      <c r="S643" s="47"/>
    </row>
    <row r="644" spans="1:19" ht="12.75" customHeight="1" x14ac:dyDescent="0.2">
      <c r="A644" s="581"/>
      <c r="B644" s="581"/>
      <c r="C644" s="53" t="s">
        <v>3</v>
      </c>
      <c r="D644" s="54">
        <v>21</v>
      </c>
      <c r="E644" s="44">
        <v>20424.560000000001</v>
      </c>
      <c r="F644" s="44">
        <v>0</v>
      </c>
      <c r="G644" s="44">
        <v>0</v>
      </c>
      <c r="H644" s="44">
        <v>6459.63</v>
      </c>
      <c r="I644" s="44">
        <v>0</v>
      </c>
      <c r="J644" s="55">
        <v>2240.35</v>
      </c>
      <c r="K644" s="56">
        <v>26884.19</v>
      </c>
      <c r="L644" s="57">
        <v>29124.54</v>
      </c>
      <c r="M644" s="117"/>
      <c r="N644" s="119">
        <v>26884.19</v>
      </c>
      <c r="O644" s="119">
        <v>20424.560000000001</v>
      </c>
      <c r="P644" s="119">
        <v>2424</v>
      </c>
      <c r="Q644" s="119">
        <v>32800.959999999999</v>
      </c>
      <c r="R644" s="119">
        <v>30560.61</v>
      </c>
      <c r="S644" s="47"/>
    </row>
    <row r="645" spans="1:19" ht="9" customHeight="1" x14ac:dyDescent="0.2">
      <c r="A645" s="581"/>
      <c r="B645" s="581"/>
      <c r="C645" s="48" t="s">
        <v>4</v>
      </c>
      <c r="D645" s="49">
        <v>27</v>
      </c>
      <c r="E645" s="50">
        <v>39547463</v>
      </c>
      <c r="F645" s="50">
        <v>0</v>
      </c>
      <c r="G645" s="50">
        <v>0</v>
      </c>
      <c r="H645" s="50">
        <v>12507588</v>
      </c>
      <c r="I645" s="50">
        <v>0</v>
      </c>
      <c r="J645" s="51">
        <v>4337922</v>
      </c>
      <c r="K645" s="50">
        <v>52055051</v>
      </c>
      <c r="L645" s="52">
        <v>56392973</v>
      </c>
      <c r="M645" s="118"/>
      <c r="N645" s="120">
        <v>52055051</v>
      </c>
      <c r="O645" s="120">
        <v>39547463</v>
      </c>
      <c r="P645" s="120">
        <v>4693518</v>
      </c>
      <c r="Q645" s="120">
        <v>63511515</v>
      </c>
      <c r="R645" s="120">
        <v>59173592</v>
      </c>
      <c r="S645" s="47"/>
    </row>
    <row r="646" spans="1:19" ht="12.75" customHeight="1" x14ac:dyDescent="0.2">
      <c r="A646" s="581"/>
      <c r="B646" s="581"/>
      <c r="C646" s="53" t="s">
        <v>3</v>
      </c>
      <c r="D646" s="54">
        <v>28</v>
      </c>
      <c r="E646" s="44">
        <v>22423.01</v>
      </c>
      <c r="F646" s="44">
        <v>0</v>
      </c>
      <c r="G646" s="44">
        <v>0</v>
      </c>
      <c r="H646" s="44">
        <v>6459.63</v>
      </c>
      <c r="I646" s="44">
        <v>0</v>
      </c>
      <c r="J646" s="55">
        <v>2406.89</v>
      </c>
      <c r="K646" s="56">
        <v>28882.639999999999</v>
      </c>
      <c r="L646" s="57">
        <v>31289.53</v>
      </c>
      <c r="M646" s="117"/>
      <c r="N646" s="119">
        <v>28882.639999999999</v>
      </c>
      <c r="O646" s="119">
        <v>22423.01</v>
      </c>
      <c r="P646" s="119">
        <v>3090</v>
      </c>
      <c r="Q646" s="119">
        <v>35325.67</v>
      </c>
      <c r="R646" s="119">
        <v>32918.78</v>
      </c>
      <c r="S646" s="47"/>
    </row>
    <row r="647" spans="1:19" ht="9" customHeight="1" x14ac:dyDescent="0.2">
      <c r="A647" s="581"/>
      <c r="B647" s="581"/>
      <c r="C647" s="48" t="s">
        <v>4</v>
      </c>
      <c r="D647" s="49">
        <v>34</v>
      </c>
      <c r="E647" s="50">
        <v>43417002</v>
      </c>
      <c r="F647" s="50">
        <v>0</v>
      </c>
      <c r="G647" s="50">
        <v>0</v>
      </c>
      <c r="H647" s="50">
        <v>12507588</v>
      </c>
      <c r="I647" s="50">
        <v>0</v>
      </c>
      <c r="J647" s="51">
        <v>4660389</v>
      </c>
      <c r="K647" s="50">
        <v>55924589</v>
      </c>
      <c r="L647" s="52">
        <v>60584978</v>
      </c>
      <c r="M647" s="118"/>
      <c r="N647" s="120">
        <v>55924589</v>
      </c>
      <c r="O647" s="120">
        <v>43417002</v>
      </c>
      <c r="P647" s="120">
        <v>5983074</v>
      </c>
      <c r="Q647" s="120">
        <v>68400035</v>
      </c>
      <c r="R647" s="120">
        <v>63739646</v>
      </c>
      <c r="S647" s="47"/>
    </row>
    <row r="648" spans="1:19" ht="12.75" customHeight="1" x14ac:dyDescent="0.2">
      <c r="A648" s="581"/>
      <c r="B648" s="581"/>
      <c r="C648" s="53" t="s">
        <v>3</v>
      </c>
      <c r="D648" s="54">
        <v>35</v>
      </c>
      <c r="E648" s="44">
        <v>23904.17</v>
      </c>
      <c r="F648" s="44">
        <v>0</v>
      </c>
      <c r="G648" s="44">
        <v>0</v>
      </c>
      <c r="H648" s="44">
        <v>6459.63</v>
      </c>
      <c r="I648" s="44">
        <v>0</v>
      </c>
      <c r="J648" s="55">
        <v>2530.3200000000002</v>
      </c>
      <c r="K648" s="56">
        <v>30363.8</v>
      </c>
      <c r="L648" s="57">
        <v>32894.120000000003</v>
      </c>
      <c r="M648" s="117"/>
      <c r="N648" s="119">
        <v>30363.8</v>
      </c>
      <c r="O648" s="119">
        <v>23904.17</v>
      </c>
      <c r="P648" s="119">
        <v>3090</v>
      </c>
      <c r="Q648" s="119">
        <v>37196.870000000003</v>
      </c>
      <c r="R648" s="119">
        <v>34666.550000000003</v>
      </c>
      <c r="S648" s="47"/>
    </row>
    <row r="649" spans="1:19" ht="9" customHeight="1" x14ac:dyDescent="0.2">
      <c r="A649" s="582"/>
      <c r="B649" s="582"/>
      <c r="C649" s="58" t="s">
        <v>4</v>
      </c>
      <c r="D649" s="59"/>
      <c r="E649" s="50">
        <v>46284927</v>
      </c>
      <c r="F649" s="50">
        <v>0</v>
      </c>
      <c r="G649" s="50">
        <v>0</v>
      </c>
      <c r="H649" s="50">
        <v>12507588</v>
      </c>
      <c r="I649" s="50">
        <v>0</v>
      </c>
      <c r="J649" s="60">
        <v>4899383</v>
      </c>
      <c r="K649" s="61">
        <v>58792515</v>
      </c>
      <c r="L649" s="62">
        <v>63691898</v>
      </c>
      <c r="M649" s="118"/>
      <c r="N649" s="120">
        <v>58792515</v>
      </c>
      <c r="O649" s="120">
        <v>46284927</v>
      </c>
      <c r="P649" s="120">
        <v>5983074</v>
      </c>
      <c r="Q649" s="120">
        <v>72023183</v>
      </c>
      <c r="R649" s="120">
        <v>67123801</v>
      </c>
      <c r="S649" s="47"/>
    </row>
    <row r="650" spans="1:19" ht="12.75" customHeight="1" x14ac:dyDescent="0.2">
      <c r="A650" s="492">
        <v>39814</v>
      </c>
      <c r="B650" s="492">
        <v>40268</v>
      </c>
      <c r="C650" s="42" t="s">
        <v>3</v>
      </c>
      <c r="D650" s="43">
        <v>0</v>
      </c>
      <c r="E650" s="44">
        <v>14513.64</v>
      </c>
      <c r="F650" s="44">
        <v>0</v>
      </c>
      <c r="G650" s="44">
        <v>0</v>
      </c>
      <c r="H650" s="44">
        <v>6459.63</v>
      </c>
      <c r="I650" s="44">
        <v>0</v>
      </c>
      <c r="J650" s="44">
        <v>1747.77</v>
      </c>
      <c r="K650" s="45">
        <v>20973.27</v>
      </c>
      <c r="L650" s="46">
        <v>22721.040000000001</v>
      </c>
      <c r="M650" s="117"/>
      <c r="N650" s="119">
        <v>20973.27</v>
      </c>
      <c r="O650" s="119">
        <v>14513.64</v>
      </c>
      <c r="P650" s="119">
        <v>1968</v>
      </c>
      <c r="Q650" s="119">
        <v>25333.5</v>
      </c>
      <c r="R650" s="119">
        <v>23585.73</v>
      </c>
      <c r="S650" s="47"/>
    </row>
    <row r="651" spans="1:19" ht="9" customHeight="1" x14ac:dyDescent="0.2">
      <c r="A651" s="525"/>
      <c r="B651" s="525"/>
      <c r="C651" s="48" t="s">
        <v>4</v>
      </c>
      <c r="D651" s="49">
        <v>2</v>
      </c>
      <c r="E651" s="50">
        <v>28102326</v>
      </c>
      <c r="F651" s="50">
        <v>0</v>
      </c>
      <c r="G651" s="50">
        <v>0</v>
      </c>
      <c r="H651" s="50">
        <v>12507588</v>
      </c>
      <c r="I651" s="50">
        <v>0</v>
      </c>
      <c r="J651" s="51">
        <v>3384155</v>
      </c>
      <c r="K651" s="50">
        <v>40609914</v>
      </c>
      <c r="L651" s="52">
        <v>43994068</v>
      </c>
      <c r="M651" s="118"/>
      <c r="N651" s="120">
        <v>40609914</v>
      </c>
      <c r="O651" s="120">
        <v>28102326</v>
      </c>
      <c r="P651" s="120">
        <v>3810579</v>
      </c>
      <c r="Q651" s="120">
        <v>49052496</v>
      </c>
      <c r="R651" s="120">
        <v>45668341</v>
      </c>
      <c r="S651" s="47"/>
    </row>
    <row r="652" spans="1:19" ht="12.75" customHeight="1" x14ac:dyDescent="0.2">
      <c r="A652" s="511">
        <v>39814</v>
      </c>
      <c r="B652" s="511">
        <v>40268</v>
      </c>
      <c r="C652" s="53" t="s">
        <v>3</v>
      </c>
      <c r="D652" s="54">
        <v>3</v>
      </c>
      <c r="E652" s="44">
        <v>15092.54</v>
      </c>
      <c r="F652" s="44">
        <v>0</v>
      </c>
      <c r="G652" s="44">
        <v>0</v>
      </c>
      <c r="H652" s="44">
        <v>6459.63</v>
      </c>
      <c r="I652" s="44">
        <v>0</v>
      </c>
      <c r="J652" s="55">
        <v>1796.01</v>
      </c>
      <c r="K652" s="56">
        <v>21552.17</v>
      </c>
      <c r="L652" s="57">
        <v>23348.18</v>
      </c>
      <c r="M652" s="117"/>
      <c r="N652" s="119">
        <v>21552.17</v>
      </c>
      <c r="O652" s="119">
        <v>15092.54</v>
      </c>
      <c r="P652" s="119">
        <v>1968</v>
      </c>
      <c r="Q652" s="119">
        <v>26064.84</v>
      </c>
      <c r="R652" s="119">
        <v>24268.83</v>
      </c>
      <c r="S652" s="47"/>
    </row>
    <row r="653" spans="1:19" ht="9" customHeight="1" x14ac:dyDescent="0.2">
      <c r="A653" s="581"/>
      <c r="B653" s="581"/>
      <c r="C653" s="48" t="s">
        <v>4</v>
      </c>
      <c r="D653" s="49">
        <v>8</v>
      </c>
      <c r="E653" s="50">
        <v>29223232</v>
      </c>
      <c r="F653" s="50">
        <v>0</v>
      </c>
      <c r="G653" s="50">
        <v>0</v>
      </c>
      <c r="H653" s="50">
        <v>12507588</v>
      </c>
      <c r="I653" s="50">
        <v>0</v>
      </c>
      <c r="J653" s="51">
        <v>3477560</v>
      </c>
      <c r="K653" s="50">
        <v>41730820</v>
      </c>
      <c r="L653" s="52">
        <v>45208380</v>
      </c>
      <c r="M653" s="118"/>
      <c r="N653" s="120">
        <v>41730820</v>
      </c>
      <c r="O653" s="120">
        <v>29223232</v>
      </c>
      <c r="P653" s="120">
        <v>3810579</v>
      </c>
      <c r="Q653" s="120">
        <v>50468568</v>
      </c>
      <c r="R653" s="120">
        <v>46991007</v>
      </c>
      <c r="S653" s="47"/>
    </row>
    <row r="654" spans="1:19" ht="12.75" customHeight="1" x14ac:dyDescent="0.2">
      <c r="A654" s="581"/>
      <c r="B654" s="581"/>
      <c r="C654" s="53" t="s">
        <v>3</v>
      </c>
      <c r="D654" s="54">
        <v>9</v>
      </c>
      <c r="E654" s="44">
        <v>16985.099999999999</v>
      </c>
      <c r="F654" s="44">
        <v>0</v>
      </c>
      <c r="G654" s="44">
        <v>0</v>
      </c>
      <c r="H654" s="44">
        <v>6459.63</v>
      </c>
      <c r="I654" s="44">
        <v>0</v>
      </c>
      <c r="J654" s="55">
        <v>1953.73</v>
      </c>
      <c r="K654" s="56">
        <v>23444.73</v>
      </c>
      <c r="L654" s="57">
        <v>25398.46</v>
      </c>
      <c r="M654" s="117"/>
      <c r="N654" s="119">
        <v>23444.73</v>
      </c>
      <c r="O654" s="119">
        <v>16985.099999999999</v>
      </c>
      <c r="P654" s="119">
        <v>1968</v>
      </c>
      <c r="Q654" s="119">
        <v>28455.78</v>
      </c>
      <c r="R654" s="119">
        <v>26502.05</v>
      </c>
      <c r="S654" s="47"/>
    </row>
    <row r="655" spans="1:19" ht="9" customHeight="1" x14ac:dyDescent="0.2">
      <c r="A655" s="581"/>
      <c r="B655" s="581"/>
      <c r="C655" s="48" t="s">
        <v>4</v>
      </c>
      <c r="D655" s="49">
        <v>14</v>
      </c>
      <c r="E655" s="50">
        <v>32887740</v>
      </c>
      <c r="F655" s="50">
        <v>0</v>
      </c>
      <c r="G655" s="50">
        <v>0</v>
      </c>
      <c r="H655" s="50">
        <v>12507588</v>
      </c>
      <c r="I655" s="50">
        <v>0</v>
      </c>
      <c r="J655" s="51">
        <v>3782949</v>
      </c>
      <c r="K655" s="50">
        <v>45395327</v>
      </c>
      <c r="L655" s="52">
        <v>49178276</v>
      </c>
      <c r="M655" s="118"/>
      <c r="N655" s="120">
        <v>45395327</v>
      </c>
      <c r="O655" s="120">
        <v>32887740</v>
      </c>
      <c r="P655" s="120">
        <v>3810579</v>
      </c>
      <c r="Q655" s="120">
        <v>55098073</v>
      </c>
      <c r="R655" s="120">
        <v>51315124</v>
      </c>
      <c r="S655" s="47"/>
    </row>
    <row r="656" spans="1:19" ht="12.75" customHeight="1" x14ac:dyDescent="0.2">
      <c r="A656" s="581"/>
      <c r="B656" s="581"/>
      <c r="C656" s="53" t="s">
        <v>3</v>
      </c>
      <c r="D656" s="54">
        <v>15</v>
      </c>
      <c r="E656" s="44">
        <v>19163.689999999999</v>
      </c>
      <c r="F656" s="44">
        <v>0</v>
      </c>
      <c r="G656" s="44">
        <v>0</v>
      </c>
      <c r="H656" s="44">
        <v>6459.63</v>
      </c>
      <c r="I656" s="44">
        <v>0</v>
      </c>
      <c r="J656" s="55">
        <v>2135.2800000000002</v>
      </c>
      <c r="K656" s="56">
        <v>25623.32</v>
      </c>
      <c r="L656" s="57">
        <v>27758.6</v>
      </c>
      <c r="M656" s="117"/>
      <c r="N656" s="119">
        <v>25623.32</v>
      </c>
      <c r="O656" s="119">
        <v>19163.689999999999</v>
      </c>
      <c r="P656" s="119">
        <v>2424</v>
      </c>
      <c r="Q656" s="119">
        <v>31208.06</v>
      </c>
      <c r="R656" s="119">
        <v>29072.78</v>
      </c>
      <c r="S656" s="47"/>
    </row>
    <row r="657" spans="1:19" ht="9" customHeight="1" x14ac:dyDescent="0.2">
      <c r="A657" s="581"/>
      <c r="B657" s="581"/>
      <c r="C657" s="48" t="s">
        <v>4</v>
      </c>
      <c r="D657" s="49">
        <v>20</v>
      </c>
      <c r="E657" s="50">
        <v>37106078</v>
      </c>
      <c r="F657" s="50">
        <v>0</v>
      </c>
      <c r="G657" s="50">
        <v>0</v>
      </c>
      <c r="H657" s="50">
        <v>12507588</v>
      </c>
      <c r="I657" s="50">
        <v>0</v>
      </c>
      <c r="J657" s="51">
        <v>4134479</v>
      </c>
      <c r="K657" s="50">
        <v>49613666</v>
      </c>
      <c r="L657" s="52">
        <v>53748144</v>
      </c>
      <c r="M657" s="118"/>
      <c r="N657" s="120">
        <v>49613666</v>
      </c>
      <c r="O657" s="120">
        <v>37106078</v>
      </c>
      <c r="P657" s="120">
        <v>4693518</v>
      </c>
      <c r="Q657" s="120">
        <v>60427230</v>
      </c>
      <c r="R657" s="120">
        <v>56292752</v>
      </c>
      <c r="S657" s="47"/>
    </row>
    <row r="658" spans="1:19" ht="12.75" customHeight="1" x14ac:dyDescent="0.2">
      <c r="A658" s="581"/>
      <c r="B658" s="581"/>
      <c r="C658" s="53" t="s">
        <v>3</v>
      </c>
      <c r="D658" s="54">
        <v>21</v>
      </c>
      <c r="E658" s="44">
        <v>21279.200000000001</v>
      </c>
      <c r="F658" s="44">
        <v>0</v>
      </c>
      <c r="G658" s="44">
        <v>0</v>
      </c>
      <c r="H658" s="44">
        <v>6459.63</v>
      </c>
      <c r="I658" s="44">
        <v>0</v>
      </c>
      <c r="J658" s="55">
        <v>2311.5700000000002</v>
      </c>
      <c r="K658" s="56">
        <v>27738.83</v>
      </c>
      <c r="L658" s="57">
        <v>30050.400000000001</v>
      </c>
      <c r="M658" s="117"/>
      <c r="N658" s="119">
        <v>27738.83</v>
      </c>
      <c r="O658" s="119">
        <v>21279.200000000001</v>
      </c>
      <c r="P658" s="119">
        <v>2424</v>
      </c>
      <c r="Q658" s="119">
        <v>33880.660000000003</v>
      </c>
      <c r="R658" s="119">
        <v>31569.09</v>
      </c>
      <c r="S658" s="47"/>
    </row>
    <row r="659" spans="1:19" ht="9" customHeight="1" x14ac:dyDescent="0.2">
      <c r="A659" s="581"/>
      <c r="B659" s="581"/>
      <c r="C659" s="48" t="s">
        <v>4</v>
      </c>
      <c r="D659" s="49">
        <v>27</v>
      </c>
      <c r="E659" s="50">
        <v>41202277</v>
      </c>
      <c r="F659" s="50">
        <v>0</v>
      </c>
      <c r="G659" s="50">
        <v>0</v>
      </c>
      <c r="H659" s="50">
        <v>12507588</v>
      </c>
      <c r="I659" s="50">
        <v>0</v>
      </c>
      <c r="J659" s="51">
        <v>4475824</v>
      </c>
      <c r="K659" s="50">
        <v>53709864</v>
      </c>
      <c r="L659" s="52">
        <v>58185688</v>
      </c>
      <c r="M659" s="118"/>
      <c r="N659" s="120">
        <v>53709864</v>
      </c>
      <c r="O659" s="120">
        <v>41202277</v>
      </c>
      <c r="P659" s="120">
        <v>4693518</v>
      </c>
      <c r="Q659" s="120">
        <v>65602106</v>
      </c>
      <c r="R659" s="120">
        <v>61126282</v>
      </c>
      <c r="S659" s="47"/>
    </row>
    <row r="660" spans="1:19" ht="12.75" customHeight="1" x14ac:dyDescent="0.2">
      <c r="A660" s="581"/>
      <c r="B660" s="581"/>
      <c r="C660" s="53" t="s">
        <v>3</v>
      </c>
      <c r="D660" s="54">
        <v>28</v>
      </c>
      <c r="E660" s="44">
        <v>23354.45</v>
      </c>
      <c r="F660" s="44">
        <v>0</v>
      </c>
      <c r="G660" s="44">
        <v>0</v>
      </c>
      <c r="H660" s="44">
        <v>6459.63</v>
      </c>
      <c r="I660" s="44">
        <v>0</v>
      </c>
      <c r="J660" s="55">
        <v>2484.5100000000002</v>
      </c>
      <c r="K660" s="56">
        <v>29814.080000000002</v>
      </c>
      <c r="L660" s="57">
        <v>32298.59</v>
      </c>
      <c r="M660" s="117"/>
      <c r="N660" s="119">
        <v>29814.080000000002</v>
      </c>
      <c r="O660" s="119">
        <v>23354.45</v>
      </c>
      <c r="P660" s="119">
        <v>3090</v>
      </c>
      <c r="Q660" s="119">
        <v>36502.39</v>
      </c>
      <c r="R660" s="119">
        <v>34017.879999999997</v>
      </c>
      <c r="S660" s="47"/>
    </row>
    <row r="661" spans="1:19" ht="9" customHeight="1" x14ac:dyDescent="0.2">
      <c r="A661" s="581"/>
      <c r="B661" s="581"/>
      <c r="C661" s="48" t="s">
        <v>4</v>
      </c>
      <c r="D661" s="49">
        <v>34</v>
      </c>
      <c r="E661" s="50">
        <v>45220521</v>
      </c>
      <c r="F661" s="50">
        <v>0</v>
      </c>
      <c r="G661" s="50">
        <v>0</v>
      </c>
      <c r="H661" s="50">
        <v>12507588</v>
      </c>
      <c r="I661" s="50">
        <v>0</v>
      </c>
      <c r="J661" s="51">
        <v>4810682</v>
      </c>
      <c r="K661" s="50">
        <v>57728109</v>
      </c>
      <c r="L661" s="52">
        <v>62538791</v>
      </c>
      <c r="M661" s="118"/>
      <c r="N661" s="120">
        <v>57728109</v>
      </c>
      <c r="O661" s="120">
        <v>45220521</v>
      </c>
      <c r="P661" s="120">
        <v>5983074</v>
      </c>
      <c r="Q661" s="120">
        <v>70678483</v>
      </c>
      <c r="R661" s="120">
        <v>65867801</v>
      </c>
      <c r="S661" s="47"/>
    </row>
    <row r="662" spans="1:19" ht="12.75" customHeight="1" x14ac:dyDescent="0.2">
      <c r="A662" s="581"/>
      <c r="B662" s="581"/>
      <c r="C662" s="53" t="s">
        <v>3</v>
      </c>
      <c r="D662" s="54">
        <v>35</v>
      </c>
      <c r="E662" s="44">
        <v>24892.49</v>
      </c>
      <c r="F662" s="44">
        <v>0</v>
      </c>
      <c r="G662" s="44">
        <v>0</v>
      </c>
      <c r="H662" s="44">
        <v>6459.63</v>
      </c>
      <c r="I662" s="44">
        <v>0</v>
      </c>
      <c r="J662" s="55">
        <v>2612.6799999999998</v>
      </c>
      <c r="K662" s="56">
        <v>31352.12</v>
      </c>
      <c r="L662" s="57">
        <v>33964.800000000003</v>
      </c>
      <c r="M662" s="117"/>
      <c r="N662" s="119">
        <v>31352.12</v>
      </c>
      <c r="O662" s="119">
        <v>24892.49</v>
      </c>
      <c r="P662" s="119">
        <v>3090</v>
      </c>
      <c r="Q662" s="119">
        <v>38445.449999999997</v>
      </c>
      <c r="R662" s="119">
        <v>35832.769999999997</v>
      </c>
      <c r="S662" s="47"/>
    </row>
    <row r="663" spans="1:19" ht="9" customHeight="1" x14ac:dyDescent="0.2">
      <c r="A663" s="582"/>
      <c r="B663" s="582"/>
      <c r="C663" s="58" t="s">
        <v>4</v>
      </c>
      <c r="D663" s="59"/>
      <c r="E663" s="61">
        <v>48198582</v>
      </c>
      <c r="F663" s="61">
        <v>0</v>
      </c>
      <c r="G663" s="61">
        <v>0</v>
      </c>
      <c r="H663" s="61">
        <v>12507588</v>
      </c>
      <c r="I663" s="61">
        <v>0</v>
      </c>
      <c r="J663" s="60">
        <v>5058854</v>
      </c>
      <c r="K663" s="61">
        <v>60706169</v>
      </c>
      <c r="L663" s="62">
        <v>65765023</v>
      </c>
      <c r="M663" s="118"/>
      <c r="N663" s="120">
        <v>60706169</v>
      </c>
      <c r="O663" s="120">
        <v>48198582</v>
      </c>
      <c r="P663" s="120">
        <v>5983074</v>
      </c>
      <c r="Q663" s="120">
        <v>74440771</v>
      </c>
      <c r="R663" s="120">
        <v>69381918</v>
      </c>
      <c r="S663" s="47"/>
    </row>
    <row r="664" spans="1:19" ht="12.75" customHeight="1" x14ac:dyDescent="0.2">
      <c r="A664" s="492">
        <v>40269</v>
      </c>
      <c r="B664" s="492">
        <v>40359</v>
      </c>
      <c r="C664" s="42" t="s">
        <v>3</v>
      </c>
      <c r="D664" s="43">
        <v>0</v>
      </c>
      <c r="E664" s="44">
        <v>14513.64</v>
      </c>
      <c r="F664" s="44">
        <v>0</v>
      </c>
      <c r="G664" s="44">
        <v>0</v>
      </c>
      <c r="H664" s="44">
        <v>6459.63</v>
      </c>
      <c r="I664" s="44">
        <v>94.38</v>
      </c>
      <c r="J664" s="44">
        <v>1747.77</v>
      </c>
      <c r="K664" s="45">
        <v>21067.65</v>
      </c>
      <c r="L664" s="46">
        <v>22815.42</v>
      </c>
      <c r="M664" s="117"/>
      <c r="N664" s="119">
        <v>21067.65</v>
      </c>
      <c r="O664" s="119">
        <v>14608.02</v>
      </c>
      <c r="P664" s="119">
        <v>1968</v>
      </c>
      <c r="Q664" s="119">
        <v>25444.86</v>
      </c>
      <c r="R664" s="119">
        <v>23697.09</v>
      </c>
      <c r="S664" s="47"/>
    </row>
    <row r="665" spans="1:19" ht="9" customHeight="1" x14ac:dyDescent="0.2">
      <c r="A665" s="525"/>
      <c r="B665" s="525"/>
      <c r="C665" s="48" t="s">
        <v>4</v>
      </c>
      <c r="D665" s="49">
        <v>2</v>
      </c>
      <c r="E665" s="50">
        <v>28102326</v>
      </c>
      <c r="F665" s="50">
        <v>0</v>
      </c>
      <c r="G665" s="50">
        <v>0</v>
      </c>
      <c r="H665" s="50">
        <v>12507588</v>
      </c>
      <c r="I665" s="50">
        <v>182745</v>
      </c>
      <c r="J665" s="51">
        <v>3384155</v>
      </c>
      <c r="K665" s="50">
        <v>40792659</v>
      </c>
      <c r="L665" s="52">
        <v>44176813</v>
      </c>
      <c r="M665" s="118"/>
      <c r="N665" s="120">
        <v>40792659</v>
      </c>
      <c r="O665" s="120">
        <v>28285071</v>
      </c>
      <c r="P665" s="120">
        <v>3810579</v>
      </c>
      <c r="Q665" s="120">
        <v>49268119</v>
      </c>
      <c r="R665" s="120">
        <v>45883964</v>
      </c>
      <c r="S665" s="47"/>
    </row>
    <row r="666" spans="1:19" ht="12.75" customHeight="1" x14ac:dyDescent="0.2">
      <c r="A666" s="511">
        <v>40269</v>
      </c>
      <c r="B666" s="511">
        <v>40359</v>
      </c>
      <c r="C666" s="53" t="s">
        <v>3</v>
      </c>
      <c r="D666" s="54">
        <v>3</v>
      </c>
      <c r="E666" s="44">
        <v>15092.54</v>
      </c>
      <c r="F666" s="44">
        <v>0</v>
      </c>
      <c r="G666" s="44">
        <v>0</v>
      </c>
      <c r="H666" s="44">
        <v>6459.63</v>
      </c>
      <c r="I666" s="44">
        <v>94.38</v>
      </c>
      <c r="J666" s="55">
        <v>1796.01</v>
      </c>
      <c r="K666" s="56">
        <v>21646.55</v>
      </c>
      <c r="L666" s="57">
        <v>23442.560000000001</v>
      </c>
      <c r="M666" s="117"/>
      <c r="N666" s="119">
        <v>21646.55</v>
      </c>
      <c r="O666" s="119">
        <v>15186.92</v>
      </c>
      <c r="P666" s="119">
        <v>1968</v>
      </c>
      <c r="Q666" s="119">
        <v>26176.21</v>
      </c>
      <c r="R666" s="119">
        <v>24380.2</v>
      </c>
      <c r="S666" s="47"/>
    </row>
    <row r="667" spans="1:19" ht="9" customHeight="1" x14ac:dyDescent="0.2">
      <c r="A667" s="581"/>
      <c r="B667" s="581"/>
      <c r="C667" s="48" t="s">
        <v>4</v>
      </c>
      <c r="D667" s="49">
        <v>8</v>
      </c>
      <c r="E667" s="50">
        <v>29223232</v>
      </c>
      <c r="F667" s="50">
        <v>0</v>
      </c>
      <c r="G667" s="50">
        <v>0</v>
      </c>
      <c r="H667" s="50">
        <v>12507588</v>
      </c>
      <c r="I667" s="50">
        <v>182745</v>
      </c>
      <c r="J667" s="51">
        <v>3477560</v>
      </c>
      <c r="K667" s="50">
        <v>41913565</v>
      </c>
      <c r="L667" s="52">
        <v>45391126</v>
      </c>
      <c r="M667" s="118"/>
      <c r="N667" s="120">
        <v>41913565</v>
      </c>
      <c r="O667" s="120">
        <v>29405978</v>
      </c>
      <c r="P667" s="120">
        <v>3810579</v>
      </c>
      <c r="Q667" s="120">
        <v>50684210</v>
      </c>
      <c r="R667" s="120">
        <v>47206650</v>
      </c>
      <c r="S667" s="47"/>
    </row>
    <row r="668" spans="1:19" ht="12.75" customHeight="1" x14ac:dyDescent="0.2">
      <c r="A668" s="581"/>
      <c r="B668" s="581"/>
      <c r="C668" s="53" t="s">
        <v>3</v>
      </c>
      <c r="D668" s="54">
        <v>9</v>
      </c>
      <c r="E668" s="44">
        <v>16985.099999999999</v>
      </c>
      <c r="F668" s="44">
        <v>0</v>
      </c>
      <c r="G668" s="44">
        <v>0</v>
      </c>
      <c r="H668" s="44">
        <v>6459.63</v>
      </c>
      <c r="I668" s="44">
        <v>94.38</v>
      </c>
      <c r="J668" s="55">
        <v>1953.73</v>
      </c>
      <c r="K668" s="56">
        <v>23539.11</v>
      </c>
      <c r="L668" s="57">
        <v>25492.84</v>
      </c>
      <c r="M668" s="117"/>
      <c r="N668" s="119">
        <v>23539.11</v>
      </c>
      <c r="O668" s="119">
        <v>17079.48</v>
      </c>
      <c r="P668" s="119">
        <v>1968</v>
      </c>
      <c r="Q668" s="119">
        <v>28567.15</v>
      </c>
      <c r="R668" s="119">
        <v>26613.42</v>
      </c>
      <c r="S668" s="47"/>
    </row>
    <row r="669" spans="1:19" ht="9" customHeight="1" x14ac:dyDescent="0.2">
      <c r="A669" s="581"/>
      <c r="B669" s="581"/>
      <c r="C669" s="48" t="s">
        <v>4</v>
      </c>
      <c r="D669" s="49">
        <v>14</v>
      </c>
      <c r="E669" s="50">
        <v>32887740</v>
      </c>
      <c r="F669" s="50">
        <v>0</v>
      </c>
      <c r="G669" s="50">
        <v>0</v>
      </c>
      <c r="H669" s="50">
        <v>12507588</v>
      </c>
      <c r="I669" s="50">
        <v>182745</v>
      </c>
      <c r="J669" s="51">
        <v>3782949</v>
      </c>
      <c r="K669" s="50">
        <v>45578073</v>
      </c>
      <c r="L669" s="52">
        <v>49361021</v>
      </c>
      <c r="M669" s="118"/>
      <c r="N669" s="120">
        <v>45578073</v>
      </c>
      <c r="O669" s="120">
        <v>33070485</v>
      </c>
      <c r="P669" s="120">
        <v>3810579</v>
      </c>
      <c r="Q669" s="120">
        <v>55313716</v>
      </c>
      <c r="R669" s="120">
        <v>51530767</v>
      </c>
      <c r="S669" s="47"/>
    </row>
    <row r="670" spans="1:19" ht="12.75" customHeight="1" x14ac:dyDescent="0.2">
      <c r="A670" s="581"/>
      <c r="B670" s="581"/>
      <c r="C670" s="53" t="s">
        <v>3</v>
      </c>
      <c r="D670" s="54">
        <v>15</v>
      </c>
      <c r="E670" s="44">
        <v>19163.689999999999</v>
      </c>
      <c r="F670" s="44">
        <v>0</v>
      </c>
      <c r="G670" s="44">
        <v>0</v>
      </c>
      <c r="H670" s="44">
        <v>6459.63</v>
      </c>
      <c r="I670" s="44">
        <v>94.38</v>
      </c>
      <c r="J670" s="55">
        <v>2135.2800000000002</v>
      </c>
      <c r="K670" s="56">
        <v>25717.7</v>
      </c>
      <c r="L670" s="57">
        <v>27852.98</v>
      </c>
      <c r="M670" s="117"/>
      <c r="N670" s="119">
        <v>25717.7</v>
      </c>
      <c r="O670" s="119">
        <v>19258.07</v>
      </c>
      <c r="P670" s="119">
        <v>2424</v>
      </c>
      <c r="Q670" s="119">
        <v>31319.43</v>
      </c>
      <c r="R670" s="119">
        <v>29184.15</v>
      </c>
      <c r="S670" s="47"/>
    </row>
    <row r="671" spans="1:19" ht="9" customHeight="1" x14ac:dyDescent="0.2">
      <c r="A671" s="581"/>
      <c r="B671" s="581"/>
      <c r="C671" s="48" t="s">
        <v>4</v>
      </c>
      <c r="D671" s="49">
        <v>20</v>
      </c>
      <c r="E671" s="50">
        <v>37106078</v>
      </c>
      <c r="F671" s="50">
        <v>0</v>
      </c>
      <c r="G671" s="50">
        <v>0</v>
      </c>
      <c r="H671" s="50">
        <v>12507588</v>
      </c>
      <c r="I671" s="50">
        <v>182745</v>
      </c>
      <c r="J671" s="51">
        <v>4134479</v>
      </c>
      <c r="K671" s="50">
        <v>49796411</v>
      </c>
      <c r="L671" s="52">
        <v>53930890</v>
      </c>
      <c r="M671" s="118"/>
      <c r="N671" s="120">
        <v>49796411</v>
      </c>
      <c r="O671" s="120">
        <v>37288823</v>
      </c>
      <c r="P671" s="120">
        <v>4693518</v>
      </c>
      <c r="Q671" s="120">
        <v>60642873</v>
      </c>
      <c r="R671" s="120">
        <v>56508394</v>
      </c>
      <c r="S671" s="47"/>
    </row>
    <row r="672" spans="1:19" ht="12.75" customHeight="1" x14ac:dyDescent="0.2">
      <c r="A672" s="581"/>
      <c r="B672" s="581"/>
      <c r="C672" s="53" t="s">
        <v>3</v>
      </c>
      <c r="D672" s="54">
        <v>21</v>
      </c>
      <c r="E672" s="44">
        <v>21279.200000000001</v>
      </c>
      <c r="F672" s="44">
        <v>0</v>
      </c>
      <c r="G672" s="44">
        <v>0</v>
      </c>
      <c r="H672" s="44">
        <v>6459.63</v>
      </c>
      <c r="I672" s="44">
        <v>94.38</v>
      </c>
      <c r="J672" s="55">
        <v>2311.5700000000002</v>
      </c>
      <c r="K672" s="56">
        <v>27833.21</v>
      </c>
      <c r="L672" s="57">
        <v>30144.78</v>
      </c>
      <c r="M672" s="117"/>
      <c r="N672" s="119">
        <v>27833.21</v>
      </c>
      <c r="O672" s="119">
        <v>21373.58</v>
      </c>
      <c r="P672" s="119">
        <v>2424</v>
      </c>
      <c r="Q672" s="119">
        <v>33992.019999999997</v>
      </c>
      <c r="R672" s="119">
        <v>31680.45</v>
      </c>
      <c r="S672" s="47"/>
    </row>
    <row r="673" spans="1:19" ht="9" customHeight="1" x14ac:dyDescent="0.2">
      <c r="A673" s="581"/>
      <c r="B673" s="581"/>
      <c r="C673" s="48" t="s">
        <v>4</v>
      </c>
      <c r="D673" s="49">
        <v>27</v>
      </c>
      <c r="E673" s="50">
        <v>41202277</v>
      </c>
      <c r="F673" s="50">
        <v>0</v>
      </c>
      <c r="G673" s="50">
        <v>0</v>
      </c>
      <c r="H673" s="50">
        <v>12507588</v>
      </c>
      <c r="I673" s="50">
        <v>182745</v>
      </c>
      <c r="J673" s="51">
        <v>4475824</v>
      </c>
      <c r="K673" s="50">
        <v>53892610</v>
      </c>
      <c r="L673" s="52">
        <v>58368433</v>
      </c>
      <c r="M673" s="118"/>
      <c r="N673" s="120">
        <v>53892610</v>
      </c>
      <c r="O673" s="120">
        <v>41385022</v>
      </c>
      <c r="P673" s="120">
        <v>4693518</v>
      </c>
      <c r="Q673" s="120">
        <v>65817729</v>
      </c>
      <c r="R673" s="120">
        <v>61341905</v>
      </c>
      <c r="S673" s="47"/>
    </row>
    <row r="674" spans="1:19" ht="12.75" customHeight="1" x14ac:dyDescent="0.2">
      <c r="A674" s="581"/>
      <c r="B674" s="581"/>
      <c r="C674" s="53" t="s">
        <v>3</v>
      </c>
      <c r="D674" s="54">
        <v>28</v>
      </c>
      <c r="E674" s="44">
        <v>23354.45</v>
      </c>
      <c r="F674" s="44">
        <v>0</v>
      </c>
      <c r="G674" s="44">
        <v>0</v>
      </c>
      <c r="H674" s="44">
        <v>6459.63</v>
      </c>
      <c r="I674" s="44">
        <v>94.38</v>
      </c>
      <c r="J674" s="55">
        <v>2484.5100000000002</v>
      </c>
      <c r="K674" s="56">
        <v>29908.46</v>
      </c>
      <c r="L674" s="57">
        <v>32392.97</v>
      </c>
      <c r="M674" s="117"/>
      <c r="N674" s="119">
        <v>29908.46</v>
      </c>
      <c r="O674" s="119">
        <v>23448.83</v>
      </c>
      <c r="P674" s="119">
        <v>3090</v>
      </c>
      <c r="Q674" s="119">
        <v>36613.760000000002</v>
      </c>
      <c r="R674" s="119">
        <v>34129.25</v>
      </c>
      <c r="S674" s="47"/>
    </row>
    <row r="675" spans="1:19" ht="9" customHeight="1" x14ac:dyDescent="0.2">
      <c r="A675" s="581"/>
      <c r="B675" s="581"/>
      <c r="C675" s="48" t="s">
        <v>4</v>
      </c>
      <c r="D675" s="49">
        <v>34</v>
      </c>
      <c r="E675" s="50">
        <v>45220521</v>
      </c>
      <c r="F675" s="50">
        <v>0</v>
      </c>
      <c r="G675" s="50">
        <v>0</v>
      </c>
      <c r="H675" s="50">
        <v>12507588</v>
      </c>
      <c r="I675" s="50">
        <v>182745</v>
      </c>
      <c r="J675" s="51">
        <v>4810682</v>
      </c>
      <c r="K675" s="50">
        <v>57910854</v>
      </c>
      <c r="L675" s="52">
        <v>62721536</v>
      </c>
      <c r="M675" s="118"/>
      <c r="N675" s="120">
        <v>57910854</v>
      </c>
      <c r="O675" s="120">
        <v>45403266</v>
      </c>
      <c r="P675" s="120">
        <v>5983074</v>
      </c>
      <c r="Q675" s="120">
        <v>70894125</v>
      </c>
      <c r="R675" s="120">
        <v>66083443</v>
      </c>
      <c r="S675" s="47"/>
    </row>
    <row r="676" spans="1:19" ht="12.75" customHeight="1" x14ac:dyDescent="0.2">
      <c r="A676" s="581"/>
      <c r="B676" s="581"/>
      <c r="C676" s="53" t="s">
        <v>3</v>
      </c>
      <c r="D676" s="54">
        <v>35</v>
      </c>
      <c r="E676" s="44">
        <v>24892.49</v>
      </c>
      <c r="F676" s="44">
        <v>0</v>
      </c>
      <c r="G676" s="44">
        <v>0</v>
      </c>
      <c r="H676" s="44">
        <v>6459.63</v>
      </c>
      <c r="I676" s="44">
        <v>94.38</v>
      </c>
      <c r="J676" s="55">
        <v>2612.6799999999998</v>
      </c>
      <c r="K676" s="56">
        <v>31446.5</v>
      </c>
      <c r="L676" s="57">
        <v>34059.18</v>
      </c>
      <c r="M676" s="117"/>
      <c r="N676" s="119">
        <v>31446.5</v>
      </c>
      <c r="O676" s="119">
        <v>24986.87</v>
      </c>
      <c r="P676" s="119">
        <v>3090</v>
      </c>
      <c r="Q676" s="119">
        <v>38556.82</v>
      </c>
      <c r="R676" s="119">
        <v>35944.14</v>
      </c>
      <c r="S676" s="47"/>
    </row>
    <row r="677" spans="1:19" ht="9" customHeight="1" x14ac:dyDescent="0.2">
      <c r="A677" s="582"/>
      <c r="B677" s="582"/>
      <c r="C677" s="58" t="s">
        <v>4</v>
      </c>
      <c r="D677" s="59"/>
      <c r="E677" s="50">
        <v>48198582</v>
      </c>
      <c r="F677" s="50">
        <v>0</v>
      </c>
      <c r="G677" s="50">
        <v>0</v>
      </c>
      <c r="H677" s="50">
        <v>12507588</v>
      </c>
      <c r="I677" s="50">
        <v>182745</v>
      </c>
      <c r="J677" s="60">
        <v>5058854</v>
      </c>
      <c r="K677" s="61">
        <v>60888915</v>
      </c>
      <c r="L677" s="62">
        <v>65947768</v>
      </c>
      <c r="M677" s="118"/>
      <c r="N677" s="123">
        <v>60888915</v>
      </c>
      <c r="O677" s="123">
        <v>48381327</v>
      </c>
      <c r="P677" s="120">
        <v>5983074</v>
      </c>
      <c r="Q677" s="123">
        <v>74656414</v>
      </c>
      <c r="R677" s="120">
        <v>69597560</v>
      </c>
      <c r="S677" s="47"/>
    </row>
    <row r="678" spans="1:19" ht="12.75" customHeight="1" x14ac:dyDescent="0.2">
      <c r="A678" s="492">
        <v>40360</v>
      </c>
      <c r="B678" s="492">
        <v>40543</v>
      </c>
      <c r="C678" s="42" t="s">
        <v>3</v>
      </c>
      <c r="D678" s="43">
        <v>0</v>
      </c>
      <c r="E678" s="44">
        <v>14513.64</v>
      </c>
      <c r="F678" s="44">
        <v>0</v>
      </c>
      <c r="G678" s="44">
        <v>0</v>
      </c>
      <c r="H678" s="44">
        <v>6459.63</v>
      </c>
      <c r="I678" s="44">
        <v>157.30000000000001</v>
      </c>
      <c r="J678" s="44">
        <v>1747.77</v>
      </c>
      <c r="K678" s="45">
        <v>21130.57</v>
      </c>
      <c r="L678" s="46">
        <v>22878.34</v>
      </c>
      <c r="M678" s="80"/>
      <c r="N678" s="119">
        <v>21130.57</v>
      </c>
      <c r="O678" s="119">
        <v>14670.94</v>
      </c>
      <c r="P678" s="119">
        <v>1968</v>
      </c>
      <c r="Q678" s="119">
        <v>25519.11</v>
      </c>
      <c r="R678" s="119">
        <v>23771.34</v>
      </c>
      <c r="S678" s="47"/>
    </row>
    <row r="679" spans="1:19" ht="9" customHeight="1" x14ac:dyDescent="0.2">
      <c r="A679" s="525"/>
      <c r="B679" s="525"/>
      <c r="C679" s="48" t="s">
        <v>4</v>
      </c>
      <c r="D679" s="49">
        <v>2</v>
      </c>
      <c r="E679" s="50">
        <v>28102326</v>
      </c>
      <c r="F679" s="50">
        <v>0</v>
      </c>
      <c r="G679" s="50">
        <v>0</v>
      </c>
      <c r="H679" s="50">
        <v>12507588</v>
      </c>
      <c r="I679" s="50">
        <v>304575</v>
      </c>
      <c r="J679" s="51">
        <v>3384155</v>
      </c>
      <c r="K679" s="50">
        <v>40914489</v>
      </c>
      <c r="L679" s="52">
        <v>44298643</v>
      </c>
      <c r="M679" s="80"/>
      <c r="N679" s="120">
        <v>40914489</v>
      </c>
      <c r="O679" s="120">
        <v>28406901</v>
      </c>
      <c r="P679" s="120">
        <v>3810579</v>
      </c>
      <c r="Q679" s="123">
        <v>49411887</v>
      </c>
      <c r="R679" s="120">
        <v>46027733</v>
      </c>
      <c r="S679" s="47"/>
    </row>
    <row r="680" spans="1:19" ht="12.75" customHeight="1" x14ac:dyDescent="0.2">
      <c r="A680" s="511">
        <v>40360</v>
      </c>
      <c r="B680" s="511">
        <v>40543</v>
      </c>
      <c r="C680" s="53" t="s">
        <v>3</v>
      </c>
      <c r="D680" s="54">
        <v>3</v>
      </c>
      <c r="E680" s="44">
        <v>15092.54</v>
      </c>
      <c r="F680" s="44">
        <v>0</v>
      </c>
      <c r="G680" s="44">
        <v>0</v>
      </c>
      <c r="H680" s="44">
        <v>6459.63</v>
      </c>
      <c r="I680" s="44">
        <v>157.30000000000001</v>
      </c>
      <c r="J680" s="55">
        <v>1796.01</v>
      </c>
      <c r="K680" s="56">
        <v>21709.47</v>
      </c>
      <c r="L680" s="57">
        <v>23505.48</v>
      </c>
      <c r="M680" s="80"/>
      <c r="N680" s="119">
        <v>21709.47</v>
      </c>
      <c r="O680" s="119">
        <v>15249.84</v>
      </c>
      <c r="P680" s="119">
        <v>1968</v>
      </c>
      <c r="Q680" s="119">
        <v>26250.45</v>
      </c>
      <c r="R680" s="119">
        <v>24454.44</v>
      </c>
      <c r="S680" s="47"/>
    </row>
    <row r="681" spans="1:19" ht="9" customHeight="1" x14ac:dyDescent="0.2">
      <c r="A681" s="581"/>
      <c r="B681" s="581"/>
      <c r="C681" s="48" t="s">
        <v>4</v>
      </c>
      <c r="D681" s="49">
        <v>8</v>
      </c>
      <c r="E681" s="50">
        <v>29223232</v>
      </c>
      <c r="F681" s="50">
        <v>0</v>
      </c>
      <c r="G681" s="50">
        <v>0</v>
      </c>
      <c r="H681" s="50">
        <v>12507588</v>
      </c>
      <c r="I681" s="50">
        <v>304575</v>
      </c>
      <c r="J681" s="51">
        <v>3477560</v>
      </c>
      <c r="K681" s="50">
        <v>42035395</v>
      </c>
      <c r="L681" s="52">
        <v>45512956</v>
      </c>
      <c r="M681" s="80"/>
      <c r="N681" s="120">
        <v>42035395</v>
      </c>
      <c r="O681" s="120">
        <v>29527808</v>
      </c>
      <c r="P681" s="120">
        <v>3810579</v>
      </c>
      <c r="Q681" s="123">
        <v>50827959</v>
      </c>
      <c r="R681" s="120">
        <v>47350399</v>
      </c>
      <c r="S681" s="47"/>
    </row>
    <row r="682" spans="1:19" ht="12.75" customHeight="1" x14ac:dyDescent="0.2">
      <c r="A682" s="581"/>
      <c r="B682" s="581"/>
      <c r="C682" s="53" t="s">
        <v>3</v>
      </c>
      <c r="D682" s="54">
        <v>9</v>
      </c>
      <c r="E682" s="44">
        <v>16985.099999999999</v>
      </c>
      <c r="F682" s="44">
        <v>0</v>
      </c>
      <c r="G682" s="44">
        <v>0</v>
      </c>
      <c r="H682" s="44">
        <v>6459.63</v>
      </c>
      <c r="I682" s="44">
        <v>157.30000000000001</v>
      </c>
      <c r="J682" s="55">
        <v>1953.73</v>
      </c>
      <c r="K682" s="56">
        <v>23602.03</v>
      </c>
      <c r="L682" s="57">
        <v>25555.759999999998</v>
      </c>
      <c r="N682" s="119">
        <v>23602.03</v>
      </c>
      <c r="O682" s="119">
        <v>17142.400000000001</v>
      </c>
      <c r="P682" s="119">
        <v>1968</v>
      </c>
      <c r="Q682" s="119">
        <v>28641.39</v>
      </c>
      <c r="R682" s="119">
        <v>26687.66</v>
      </c>
      <c r="S682" s="47"/>
    </row>
    <row r="683" spans="1:19" ht="9" customHeight="1" x14ac:dyDescent="0.2">
      <c r="A683" s="581"/>
      <c r="B683" s="581"/>
      <c r="C683" s="48" t="s">
        <v>4</v>
      </c>
      <c r="D683" s="49">
        <v>14</v>
      </c>
      <c r="E683" s="50">
        <v>32887740</v>
      </c>
      <c r="F683" s="50">
        <v>0</v>
      </c>
      <c r="G683" s="50">
        <v>0</v>
      </c>
      <c r="H683" s="50">
        <v>12507588</v>
      </c>
      <c r="I683" s="50">
        <v>304575</v>
      </c>
      <c r="J683" s="51">
        <v>3782949</v>
      </c>
      <c r="K683" s="50">
        <v>45699903</v>
      </c>
      <c r="L683" s="52">
        <v>49482851</v>
      </c>
      <c r="M683" s="112"/>
      <c r="N683" s="120">
        <v>45699903</v>
      </c>
      <c r="O683" s="120">
        <v>33192315</v>
      </c>
      <c r="P683" s="120">
        <v>3810579</v>
      </c>
      <c r="Q683" s="123">
        <v>55457464</v>
      </c>
      <c r="R683" s="120">
        <v>51674515</v>
      </c>
      <c r="S683" s="47"/>
    </row>
    <row r="684" spans="1:19" ht="12.75" customHeight="1" x14ac:dyDescent="0.2">
      <c r="A684" s="581"/>
      <c r="B684" s="581"/>
      <c r="C684" s="53" t="s">
        <v>3</v>
      </c>
      <c r="D684" s="54">
        <v>15</v>
      </c>
      <c r="E684" s="44">
        <v>19163.689999999999</v>
      </c>
      <c r="F684" s="44">
        <v>0</v>
      </c>
      <c r="G684" s="44">
        <v>0</v>
      </c>
      <c r="H684" s="44">
        <v>6459.63</v>
      </c>
      <c r="I684" s="44">
        <v>157.30000000000001</v>
      </c>
      <c r="J684" s="55">
        <v>2135.2800000000002</v>
      </c>
      <c r="K684" s="56">
        <v>25780.62</v>
      </c>
      <c r="L684" s="57">
        <v>27915.9</v>
      </c>
      <c r="N684" s="119">
        <v>25780.62</v>
      </c>
      <c r="O684" s="119">
        <v>19320.990000000002</v>
      </c>
      <c r="P684" s="119">
        <v>2424</v>
      </c>
      <c r="Q684" s="119">
        <v>31393.68</v>
      </c>
      <c r="R684" s="119">
        <v>29258.400000000001</v>
      </c>
      <c r="S684" s="47"/>
    </row>
    <row r="685" spans="1:19" ht="9" customHeight="1" x14ac:dyDescent="0.2">
      <c r="A685" s="581"/>
      <c r="B685" s="581"/>
      <c r="C685" s="48" t="s">
        <v>4</v>
      </c>
      <c r="D685" s="49">
        <v>20</v>
      </c>
      <c r="E685" s="50">
        <v>37106078</v>
      </c>
      <c r="F685" s="50">
        <v>0</v>
      </c>
      <c r="G685" s="50">
        <v>0</v>
      </c>
      <c r="H685" s="50">
        <v>12507588</v>
      </c>
      <c r="I685" s="50">
        <v>304575</v>
      </c>
      <c r="J685" s="51">
        <v>4134479</v>
      </c>
      <c r="K685" s="50">
        <v>49918241</v>
      </c>
      <c r="L685" s="52">
        <v>54052720</v>
      </c>
      <c r="N685" s="120">
        <v>49918241</v>
      </c>
      <c r="O685" s="120">
        <v>37410653</v>
      </c>
      <c r="P685" s="120">
        <v>4693518</v>
      </c>
      <c r="Q685" s="123">
        <v>60786641</v>
      </c>
      <c r="R685" s="120">
        <v>56652162</v>
      </c>
      <c r="S685" s="47"/>
    </row>
    <row r="686" spans="1:19" ht="12.75" customHeight="1" x14ac:dyDescent="0.2">
      <c r="A686" s="581"/>
      <c r="B686" s="581"/>
      <c r="C686" s="53" t="s">
        <v>3</v>
      </c>
      <c r="D686" s="54">
        <v>21</v>
      </c>
      <c r="E686" s="44">
        <v>21279.200000000001</v>
      </c>
      <c r="F686" s="44">
        <v>0</v>
      </c>
      <c r="G686" s="44">
        <v>0</v>
      </c>
      <c r="H686" s="44">
        <v>6459.63</v>
      </c>
      <c r="I686" s="44">
        <v>157.30000000000001</v>
      </c>
      <c r="J686" s="55">
        <v>2311.5700000000002</v>
      </c>
      <c r="K686" s="56">
        <v>27896.13</v>
      </c>
      <c r="L686" s="57">
        <v>30207.7</v>
      </c>
      <c r="N686" s="119">
        <v>27896.13</v>
      </c>
      <c r="O686" s="119">
        <v>21436.5</v>
      </c>
      <c r="P686" s="119">
        <v>2424</v>
      </c>
      <c r="Q686" s="119">
        <v>34066.269999999997</v>
      </c>
      <c r="R686" s="119">
        <v>31754.7</v>
      </c>
      <c r="S686" s="47"/>
    </row>
    <row r="687" spans="1:19" ht="9" customHeight="1" x14ac:dyDescent="0.2">
      <c r="A687" s="581"/>
      <c r="B687" s="581"/>
      <c r="C687" s="48" t="s">
        <v>4</v>
      </c>
      <c r="D687" s="49">
        <v>27</v>
      </c>
      <c r="E687" s="50">
        <v>41202277</v>
      </c>
      <c r="F687" s="50">
        <v>0</v>
      </c>
      <c r="G687" s="50">
        <v>0</v>
      </c>
      <c r="H687" s="50">
        <v>12507588</v>
      </c>
      <c r="I687" s="50">
        <v>304575</v>
      </c>
      <c r="J687" s="51">
        <v>4475824</v>
      </c>
      <c r="K687" s="50">
        <v>54014440</v>
      </c>
      <c r="L687" s="52">
        <v>58490263</v>
      </c>
      <c r="N687" s="120">
        <v>54014440</v>
      </c>
      <c r="O687" s="120">
        <v>41506852</v>
      </c>
      <c r="P687" s="120">
        <v>4693518</v>
      </c>
      <c r="Q687" s="123">
        <v>65961497</v>
      </c>
      <c r="R687" s="120">
        <v>61485673</v>
      </c>
      <c r="S687" s="47"/>
    </row>
    <row r="688" spans="1:19" ht="12.75" customHeight="1" x14ac:dyDescent="0.2">
      <c r="A688" s="581"/>
      <c r="B688" s="581"/>
      <c r="C688" s="53" t="s">
        <v>3</v>
      </c>
      <c r="D688" s="54">
        <v>28</v>
      </c>
      <c r="E688" s="44">
        <v>23354.45</v>
      </c>
      <c r="F688" s="44">
        <v>0</v>
      </c>
      <c r="G688" s="44">
        <v>0</v>
      </c>
      <c r="H688" s="44">
        <v>6459.63</v>
      </c>
      <c r="I688" s="44">
        <v>157.30000000000001</v>
      </c>
      <c r="J688" s="55">
        <v>2484.5100000000002</v>
      </c>
      <c r="K688" s="56">
        <v>29971.38</v>
      </c>
      <c r="L688" s="57">
        <v>32455.89</v>
      </c>
      <c r="N688" s="119">
        <v>29971.38</v>
      </c>
      <c r="O688" s="119">
        <v>23511.75</v>
      </c>
      <c r="P688" s="119">
        <v>3090</v>
      </c>
      <c r="Q688" s="119">
        <v>36688.01</v>
      </c>
      <c r="R688" s="119">
        <v>34203.5</v>
      </c>
      <c r="S688" s="47"/>
    </row>
    <row r="689" spans="1:19" ht="9" customHeight="1" x14ac:dyDescent="0.2">
      <c r="A689" s="581"/>
      <c r="B689" s="581"/>
      <c r="C689" s="48" t="s">
        <v>4</v>
      </c>
      <c r="D689" s="49">
        <v>34</v>
      </c>
      <c r="E689" s="50">
        <v>45220521</v>
      </c>
      <c r="F689" s="50">
        <v>0</v>
      </c>
      <c r="G689" s="50">
        <v>0</v>
      </c>
      <c r="H689" s="50">
        <v>12507588</v>
      </c>
      <c r="I689" s="50">
        <v>304575</v>
      </c>
      <c r="J689" s="51">
        <v>4810682</v>
      </c>
      <c r="K689" s="50">
        <v>58032684</v>
      </c>
      <c r="L689" s="52">
        <v>62843366</v>
      </c>
      <c r="N689" s="120">
        <v>58032684</v>
      </c>
      <c r="O689" s="120">
        <v>45525096</v>
      </c>
      <c r="P689" s="120">
        <v>5983074</v>
      </c>
      <c r="Q689" s="123">
        <v>71037893</v>
      </c>
      <c r="R689" s="120">
        <v>66227211</v>
      </c>
      <c r="S689" s="47"/>
    </row>
    <row r="690" spans="1:19" ht="12.75" customHeight="1" x14ac:dyDescent="0.2">
      <c r="A690" s="581"/>
      <c r="B690" s="581"/>
      <c r="C690" s="53" t="s">
        <v>3</v>
      </c>
      <c r="D690" s="54">
        <v>35</v>
      </c>
      <c r="E690" s="44">
        <v>24892.49</v>
      </c>
      <c r="F690" s="44">
        <v>0</v>
      </c>
      <c r="G690" s="44">
        <v>0</v>
      </c>
      <c r="H690" s="44">
        <v>6459.63</v>
      </c>
      <c r="I690" s="44">
        <v>157.30000000000001</v>
      </c>
      <c r="J690" s="55">
        <v>2612.6799999999998</v>
      </c>
      <c r="K690" s="56">
        <v>31509.42</v>
      </c>
      <c r="L690" s="57">
        <v>34122.1</v>
      </c>
      <c r="N690" s="119">
        <v>31509.42</v>
      </c>
      <c r="O690" s="119">
        <v>25049.79</v>
      </c>
      <c r="P690" s="119">
        <v>3090</v>
      </c>
      <c r="Q690" s="119">
        <v>38631.06</v>
      </c>
      <c r="R690" s="119">
        <v>36018.379999999997</v>
      </c>
      <c r="S690" s="47"/>
    </row>
    <row r="691" spans="1:19" ht="9" customHeight="1" x14ac:dyDescent="0.2">
      <c r="A691" s="582"/>
      <c r="B691" s="582"/>
      <c r="C691" s="58" t="s">
        <v>4</v>
      </c>
      <c r="D691" s="59"/>
      <c r="E691" s="61">
        <v>48198582</v>
      </c>
      <c r="F691" s="61">
        <v>0</v>
      </c>
      <c r="G691" s="61">
        <v>0</v>
      </c>
      <c r="H691" s="61">
        <v>12507588</v>
      </c>
      <c r="I691" s="61">
        <v>304575</v>
      </c>
      <c r="J691" s="60">
        <v>5058854</v>
      </c>
      <c r="K691" s="61">
        <v>61010745</v>
      </c>
      <c r="L691" s="62">
        <v>66069599</v>
      </c>
      <c r="N691" s="123">
        <v>61010745</v>
      </c>
      <c r="O691" s="123">
        <v>48503157</v>
      </c>
      <c r="P691" s="123">
        <v>5983074</v>
      </c>
      <c r="Q691" s="123">
        <v>74800163</v>
      </c>
      <c r="R691" s="120">
        <v>69741309</v>
      </c>
      <c r="S691" s="47"/>
    </row>
    <row r="692" spans="1:19" ht="12.75" customHeight="1" x14ac:dyDescent="0.2">
      <c r="A692" s="492">
        <v>40544</v>
      </c>
      <c r="B692" s="492">
        <v>42369</v>
      </c>
      <c r="C692" s="42" t="s">
        <v>3</v>
      </c>
      <c r="D692" s="43">
        <v>0</v>
      </c>
      <c r="E692" s="44">
        <v>14513.64</v>
      </c>
      <c r="F692" s="44">
        <v>0</v>
      </c>
      <c r="G692" s="44"/>
      <c r="H692" s="44">
        <v>6459.63</v>
      </c>
      <c r="I692" s="44">
        <v>157.30000000000001</v>
      </c>
      <c r="J692" s="44">
        <v>1760.88</v>
      </c>
      <c r="K692" s="44">
        <v>21130.57</v>
      </c>
      <c r="L692" s="46">
        <v>22891.45</v>
      </c>
      <c r="M692" s="117"/>
      <c r="N692" s="119">
        <v>21130.57</v>
      </c>
      <c r="O692" s="119">
        <v>14670.94</v>
      </c>
      <c r="P692" s="119">
        <v>1968</v>
      </c>
      <c r="Q692" s="119">
        <v>25532.22</v>
      </c>
      <c r="R692" s="119">
        <v>23771.34</v>
      </c>
      <c r="S692" s="47"/>
    </row>
    <row r="693" spans="1:19" ht="9" customHeight="1" x14ac:dyDescent="0.2">
      <c r="A693" s="493"/>
      <c r="B693" s="493"/>
      <c r="C693" s="48" t="s">
        <v>4</v>
      </c>
      <c r="D693" s="49">
        <v>2</v>
      </c>
      <c r="E693" s="61">
        <v>28102326</v>
      </c>
      <c r="F693" s="50">
        <v>0</v>
      </c>
      <c r="G693" s="50">
        <v>0</v>
      </c>
      <c r="H693" s="61">
        <v>12507588</v>
      </c>
      <c r="I693" s="61">
        <v>304575</v>
      </c>
      <c r="J693" s="51">
        <v>3409539</v>
      </c>
      <c r="K693" s="61">
        <v>40914489</v>
      </c>
      <c r="L693" s="61">
        <v>44324028</v>
      </c>
      <c r="M693" s="118"/>
      <c r="N693" s="120">
        <v>40914489</v>
      </c>
      <c r="O693" s="120">
        <v>28406901</v>
      </c>
      <c r="P693" s="123">
        <v>3810579</v>
      </c>
      <c r="Q693" s="120">
        <v>49437272</v>
      </c>
      <c r="R693" s="120">
        <v>46027733</v>
      </c>
      <c r="S693" s="47"/>
    </row>
    <row r="694" spans="1:19" ht="12.75" customHeight="1" x14ac:dyDescent="0.2">
      <c r="A694" s="511">
        <v>40544</v>
      </c>
      <c r="B694" s="511">
        <v>42369</v>
      </c>
      <c r="C694" s="53" t="s">
        <v>3</v>
      </c>
      <c r="D694" s="54">
        <v>3</v>
      </c>
      <c r="E694" s="44">
        <v>15092.54</v>
      </c>
      <c r="F694" s="44">
        <v>0</v>
      </c>
      <c r="G694" s="44">
        <v>0</v>
      </c>
      <c r="H694" s="44">
        <v>6459.63</v>
      </c>
      <c r="I694" s="44">
        <v>157.30000000000001</v>
      </c>
      <c r="J694" s="44">
        <v>1809.12</v>
      </c>
      <c r="K694" s="44">
        <v>21709.47</v>
      </c>
      <c r="L694" s="46">
        <v>23518.59</v>
      </c>
      <c r="M694" s="117"/>
      <c r="N694" s="119">
        <v>21709.47</v>
      </c>
      <c r="O694" s="119">
        <v>15249.84</v>
      </c>
      <c r="P694" s="119">
        <v>1968</v>
      </c>
      <c r="Q694" s="119">
        <v>26263.56</v>
      </c>
      <c r="R694" s="119">
        <v>24454.44</v>
      </c>
      <c r="S694" s="47"/>
    </row>
    <row r="695" spans="1:19" ht="9" customHeight="1" x14ac:dyDescent="0.2">
      <c r="A695" s="511"/>
      <c r="B695" s="511"/>
      <c r="C695" s="48" t="s">
        <v>4</v>
      </c>
      <c r="D695" s="49">
        <v>8</v>
      </c>
      <c r="E695" s="61">
        <v>29223232</v>
      </c>
      <c r="F695" s="50">
        <v>0</v>
      </c>
      <c r="G695" s="50">
        <v>0</v>
      </c>
      <c r="H695" s="61">
        <v>12507588</v>
      </c>
      <c r="I695" s="61">
        <v>304575</v>
      </c>
      <c r="J695" s="51">
        <v>3502945</v>
      </c>
      <c r="K695" s="61">
        <v>42035395</v>
      </c>
      <c r="L695" s="61">
        <v>45538340</v>
      </c>
      <c r="M695" s="118"/>
      <c r="N695" s="120">
        <v>42035395</v>
      </c>
      <c r="O695" s="120">
        <v>29527808</v>
      </c>
      <c r="P695" s="123">
        <v>3810579</v>
      </c>
      <c r="Q695" s="120">
        <v>50853343</v>
      </c>
      <c r="R695" s="120">
        <v>47350399</v>
      </c>
      <c r="S695" s="47"/>
    </row>
    <row r="696" spans="1:19" ht="12.75" customHeight="1" x14ac:dyDescent="0.2">
      <c r="A696" s="511"/>
      <c r="B696" s="511"/>
      <c r="C696" s="53" t="s">
        <v>3</v>
      </c>
      <c r="D696" s="54">
        <v>9</v>
      </c>
      <c r="E696" s="44">
        <v>16985.099999999999</v>
      </c>
      <c r="F696" s="44">
        <v>0</v>
      </c>
      <c r="G696" s="44">
        <v>0</v>
      </c>
      <c r="H696" s="44">
        <v>6459.63</v>
      </c>
      <c r="I696" s="44">
        <v>157.30000000000001</v>
      </c>
      <c r="J696" s="44">
        <v>1966.84</v>
      </c>
      <c r="K696" s="44">
        <v>23602.03</v>
      </c>
      <c r="L696" s="46">
        <v>25568.87</v>
      </c>
      <c r="M696" s="117"/>
      <c r="N696" s="119">
        <v>23602.03</v>
      </c>
      <c r="O696" s="119">
        <v>17142.400000000001</v>
      </c>
      <c r="P696" s="119">
        <v>1968</v>
      </c>
      <c r="Q696" s="119">
        <v>28654.5</v>
      </c>
      <c r="R696" s="119">
        <v>26687.66</v>
      </c>
      <c r="S696" s="47"/>
    </row>
    <row r="697" spans="1:19" ht="9" customHeight="1" x14ac:dyDescent="0.2">
      <c r="A697" s="511"/>
      <c r="B697" s="511"/>
      <c r="C697" s="48" t="s">
        <v>4</v>
      </c>
      <c r="D697" s="49">
        <v>14</v>
      </c>
      <c r="E697" s="61">
        <v>32887740</v>
      </c>
      <c r="F697" s="50">
        <v>0</v>
      </c>
      <c r="G697" s="50">
        <v>0</v>
      </c>
      <c r="H697" s="61">
        <v>12507588</v>
      </c>
      <c r="I697" s="61">
        <v>304575</v>
      </c>
      <c r="J697" s="51">
        <v>3808333</v>
      </c>
      <c r="K697" s="61">
        <v>45699903</v>
      </c>
      <c r="L697" s="61">
        <v>49508236</v>
      </c>
      <c r="M697" s="118"/>
      <c r="N697" s="120">
        <v>45699903</v>
      </c>
      <c r="O697" s="120">
        <v>33192315</v>
      </c>
      <c r="P697" s="123">
        <v>3810579</v>
      </c>
      <c r="Q697" s="120">
        <v>55482849</v>
      </c>
      <c r="R697" s="120">
        <v>51674515</v>
      </c>
      <c r="S697" s="47"/>
    </row>
    <row r="698" spans="1:19" ht="12.75" customHeight="1" x14ac:dyDescent="0.2">
      <c r="A698" s="511"/>
      <c r="B698" s="511"/>
      <c r="C698" s="53" t="s">
        <v>3</v>
      </c>
      <c r="D698" s="54">
        <v>15</v>
      </c>
      <c r="E698" s="44">
        <v>19163.689999999999</v>
      </c>
      <c r="F698" s="44">
        <v>0</v>
      </c>
      <c r="G698" s="44">
        <v>0</v>
      </c>
      <c r="H698" s="44">
        <v>6459.63</v>
      </c>
      <c r="I698" s="44">
        <v>157.30000000000001</v>
      </c>
      <c r="J698" s="44">
        <v>2148.39</v>
      </c>
      <c r="K698" s="44">
        <v>25780.62</v>
      </c>
      <c r="L698" s="46">
        <v>27929.01</v>
      </c>
      <c r="M698" s="117"/>
      <c r="N698" s="119">
        <v>25780.62</v>
      </c>
      <c r="O698" s="119">
        <v>19320.990000000002</v>
      </c>
      <c r="P698" s="119">
        <v>2424</v>
      </c>
      <c r="Q698" s="119">
        <v>31406.79</v>
      </c>
      <c r="R698" s="119">
        <v>29258.400000000001</v>
      </c>
      <c r="S698" s="47"/>
    </row>
    <row r="699" spans="1:19" ht="9" customHeight="1" x14ac:dyDescent="0.2">
      <c r="A699" s="511"/>
      <c r="B699" s="511"/>
      <c r="C699" s="48" t="s">
        <v>4</v>
      </c>
      <c r="D699" s="49">
        <v>20</v>
      </c>
      <c r="E699" s="61">
        <v>37106078</v>
      </c>
      <c r="F699" s="50">
        <v>0</v>
      </c>
      <c r="G699" s="50">
        <v>0</v>
      </c>
      <c r="H699" s="61">
        <v>12507588</v>
      </c>
      <c r="I699" s="61">
        <v>304575</v>
      </c>
      <c r="J699" s="51">
        <v>4159863</v>
      </c>
      <c r="K699" s="61">
        <v>49918241</v>
      </c>
      <c r="L699" s="61">
        <v>54078104</v>
      </c>
      <c r="M699" s="118"/>
      <c r="N699" s="120">
        <v>49918241</v>
      </c>
      <c r="O699" s="120">
        <v>37410653</v>
      </c>
      <c r="P699" s="123">
        <v>4693518</v>
      </c>
      <c r="Q699" s="120">
        <v>60812025</v>
      </c>
      <c r="R699" s="120">
        <v>56652162</v>
      </c>
      <c r="S699" s="47"/>
    </row>
    <row r="700" spans="1:19" ht="12.75" customHeight="1" x14ac:dyDescent="0.2">
      <c r="A700" s="511"/>
      <c r="B700" s="511"/>
      <c r="C700" s="53" t="s">
        <v>3</v>
      </c>
      <c r="D700" s="54">
        <v>21</v>
      </c>
      <c r="E700" s="44">
        <v>21279.200000000001</v>
      </c>
      <c r="F700" s="44">
        <v>0</v>
      </c>
      <c r="G700" s="44">
        <v>0</v>
      </c>
      <c r="H700" s="44">
        <v>6459.63</v>
      </c>
      <c r="I700" s="44">
        <v>157.30000000000001</v>
      </c>
      <c r="J700" s="44">
        <v>2324.6799999999998</v>
      </c>
      <c r="K700" s="44">
        <v>27896.13</v>
      </c>
      <c r="L700" s="46">
        <v>30220.81</v>
      </c>
      <c r="M700" s="117"/>
      <c r="N700" s="119">
        <v>27896.13</v>
      </c>
      <c r="O700" s="119">
        <v>21436.5</v>
      </c>
      <c r="P700" s="119">
        <v>2424</v>
      </c>
      <c r="Q700" s="119">
        <v>34079.379999999997</v>
      </c>
      <c r="R700" s="119">
        <v>31754.7</v>
      </c>
      <c r="S700" s="47"/>
    </row>
    <row r="701" spans="1:19" ht="9" customHeight="1" x14ac:dyDescent="0.2">
      <c r="A701" s="511"/>
      <c r="B701" s="511"/>
      <c r="C701" s="48" t="s">
        <v>4</v>
      </c>
      <c r="D701" s="49">
        <v>27</v>
      </c>
      <c r="E701" s="61">
        <v>41202277</v>
      </c>
      <c r="F701" s="50">
        <v>0</v>
      </c>
      <c r="G701" s="50">
        <v>0</v>
      </c>
      <c r="H701" s="61">
        <v>12507588</v>
      </c>
      <c r="I701" s="61">
        <v>304575</v>
      </c>
      <c r="J701" s="51">
        <v>4501208</v>
      </c>
      <c r="K701" s="61">
        <v>54014440</v>
      </c>
      <c r="L701" s="61">
        <v>58515648</v>
      </c>
      <c r="M701" s="118"/>
      <c r="N701" s="120">
        <v>54014440</v>
      </c>
      <c r="O701" s="120">
        <v>41506852</v>
      </c>
      <c r="P701" s="123">
        <v>4693518</v>
      </c>
      <c r="Q701" s="120">
        <v>65986881</v>
      </c>
      <c r="R701" s="120">
        <v>61485673</v>
      </c>
      <c r="S701" s="47"/>
    </row>
    <row r="702" spans="1:19" ht="12.75" customHeight="1" x14ac:dyDescent="0.2">
      <c r="A702" s="511"/>
      <c r="B702" s="511"/>
      <c r="C702" s="53" t="s">
        <v>3</v>
      </c>
      <c r="D702" s="54">
        <v>28</v>
      </c>
      <c r="E702" s="44">
        <v>23354.45</v>
      </c>
      <c r="F702" s="44">
        <v>0</v>
      </c>
      <c r="G702" s="44">
        <v>0</v>
      </c>
      <c r="H702" s="44">
        <v>6459.63</v>
      </c>
      <c r="I702" s="44">
        <v>157.30000000000001</v>
      </c>
      <c r="J702" s="44">
        <v>2497.62</v>
      </c>
      <c r="K702" s="44">
        <v>29971.38</v>
      </c>
      <c r="L702" s="46">
        <v>32469</v>
      </c>
      <c r="M702" s="117"/>
      <c r="N702" s="119">
        <v>29971.38</v>
      </c>
      <c r="O702" s="119">
        <v>23511.75</v>
      </c>
      <c r="P702" s="119">
        <v>3090</v>
      </c>
      <c r="Q702" s="119">
        <v>36701.120000000003</v>
      </c>
      <c r="R702" s="119">
        <v>34203.5</v>
      </c>
      <c r="S702" s="47"/>
    </row>
    <row r="703" spans="1:19" ht="9" customHeight="1" x14ac:dyDescent="0.2">
      <c r="A703" s="511"/>
      <c r="B703" s="511"/>
      <c r="C703" s="48" t="s">
        <v>4</v>
      </c>
      <c r="D703" s="49">
        <v>34</v>
      </c>
      <c r="E703" s="61">
        <v>45220521</v>
      </c>
      <c r="F703" s="50">
        <v>0</v>
      </c>
      <c r="G703" s="50">
        <v>0</v>
      </c>
      <c r="H703" s="61">
        <v>12507588</v>
      </c>
      <c r="I703" s="61">
        <v>304575</v>
      </c>
      <c r="J703" s="51">
        <v>4836067</v>
      </c>
      <c r="K703" s="61">
        <v>58032684</v>
      </c>
      <c r="L703" s="61">
        <v>62868751</v>
      </c>
      <c r="M703" s="118"/>
      <c r="N703" s="120">
        <v>58032684</v>
      </c>
      <c r="O703" s="120">
        <v>45525096</v>
      </c>
      <c r="P703" s="123">
        <v>5983074</v>
      </c>
      <c r="Q703" s="120">
        <v>71063278</v>
      </c>
      <c r="R703" s="120">
        <v>66227211</v>
      </c>
      <c r="S703" s="47"/>
    </row>
    <row r="704" spans="1:19" ht="12.75" customHeight="1" x14ac:dyDescent="0.2">
      <c r="A704" s="511"/>
      <c r="B704" s="511"/>
      <c r="C704" s="53" t="s">
        <v>3</v>
      </c>
      <c r="D704" s="54">
        <v>35</v>
      </c>
      <c r="E704" s="44">
        <v>24892.49</v>
      </c>
      <c r="F704" s="44">
        <v>0</v>
      </c>
      <c r="G704" s="44">
        <v>0</v>
      </c>
      <c r="H704" s="44">
        <v>6459.63</v>
      </c>
      <c r="I704" s="44">
        <v>157.30000000000001</v>
      </c>
      <c r="J704" s="44">
        <v>2625.79</v>
      </c>
      <c r="K704" s="44">
        <v>31509.42</v>
      </c>
      <c r="L704" s="46">
        <v>34135.21</v>
      </c>
      <c r="M704" s="117"/>
      <c r="N704" s="119">
        <v>31509.42</v>
      </c>
      <c r="O704" s="119">
        <v>25049.79</v>
      </c>
      <c r="P704" s="119">
        <v>3090</v>
      </c>
      <c r="Q704" s="119">
        <v>38644.17</v>
      </c>
      <c r="R704" s="119">
        <v>36018.379999999997</v>
      </c>
      <c r="S704" s="47"/>
    </row>
    <row r="705" spans="1:19" ht="9" customHeight="1" x14ac:dyDescent="0.2">
      <c r="A705" s="512"/>
      <c r="B705" s="512"/>
      <c r="C705" s="58" t="s">
        <v>4</v>
      </c>
      <c r="D705" s="59"/>
      <c r="E705" s="61">
        <v>48198582</v>
      </c>
      <c r="F705" s="61">
        <v>0</v>
      </c>
      <c r="G705" s="61">
        <v>0</v>
      </c>
      <c r="H705" s="61">
        <v>12507588</v>
      </c>
      <c r="I705" s="61">
        <v>304575</v>
      </c>
      <c r="J705" s="61">
        <v>5084238</v>
      </c>
      <c r="K705" s="61">
        <v>61010745</v>
      </c>
      <c r="L705" s="61">
        <v>66094983</v>
      </c>
      <c r="M705" s="118"/>
      <c r="N705" s="123">
        <v>61010745</v>
      </c>
      <c r="O705" s="123">
        <v>48503157</v>
      </c>
      <c r="P705" s="123">
        <v>5983074</v>
      </c>
      <c r="Q705" s="123">
        <v>74825547</v>
      </c>
      <c r="R705" s="120">
        <v>69741309</v>
      </c>
      <c r="S705" s="47"/>
    </row>
    <row r="706" spans="1:19" ht="12.75" customHeight="1" x14ac:dyDescent="0.2">
      <c r="A706" s="492">
        <v>42370</v>
      </c>
      <c r="B706" s="492">
        <v>42735</v>
      </c>
      <c r="C706" s="42" t="s">
        <v>3</v>
      </c>
      <c r="D706" s="43">
        <v>0</v>
      </c>
      <c r="E706" s="44">
        <v>14596.44</v>
      </c>
      <c r="F706" s="44">
        <v>0</v>
      </c>
      <c r="G706" s="44"/>
      <c r="H706" s="44">
        <v>6459.63</v>
      </c>
      <c r="I706" s="44">
        <v>157.30000000000001</v>
      </c>
      <c r="J706" s="44">
        <v>1767.78</v>
      </c>
      <c r="K706" s="44">
        <v>21213.37</v>
      </c>
      <c r="L706" s="46">
        <v>22981.15</v>
      </c>
      <c r="M706" s="117"/>
      <c r="N706" s="119">
        <v>21213.37</v>
      </c>
      <c r="O706" s="119">
        <v>14753.74</v>
      </c>
      <c r="P706" s="119">
        <v>1968</v>
      </c>
      <c r="Q706" s="119">
        <v>25636.82</v>
      </c>
      <c r="R706" s="119">
        <v>23869.040000000001</v>
      </c>
      <c r="S706" s="47"/>
    </row>
    <row r="707" spans="1:19" ht="9" customHeight="1" x14ac:dyDescent="0.2">
      <c r="A707" s="493"/>
      <c r="B707" s="493"/>
      <c r="C707" s="48" t="s">
        <v>4</v>
      </c>
      <c r="D707" s="49">
        <v>8</v>
      </c>
      <c r="E707" s="61">
        <v>28262649</v>
      </c>
      <c r="F707" s="50">
        <v>0</v>
      </c>
      <c r="G707" s="50">
        <v>0</v>
      </c>
      <c r="H707" s="61">
        <v>12507588</v>
      </c>
      <c r="I707" s="61">
        <v>304575</v>
      </c>
      <c r="J707" s="51">
        <v>3422899</v>
      </c>
      <c r="K707" s="61">
        <v>41074812</v>
      </c>
      <c r="L707" s="61">
        <v>44497711</v>
      </c>
      <c r="M707" s="118"/>
      <c r="N707" s="120">
        <v>41074812</v>
      </c>
      <c r="O707" s="120">
        <v>28567224</v>
      </c>
      <c r="P707" s="123">
        <v>3810579</v>
      </c>
      <c r="Q707" s="120">
        <v>49639805</v>
      </c>
      <c r="R707" s="120">
        <v>46216906</v>
      </c>
      <c r="S707" s="47"/>
    </row>
    <row r="708" spans="1:19" ht="12.75" customHeight="1" x14ac:dyDescent="0.2">
      <c r="A708" s="494">
        <v>42370</v>
      </c>
      <c r="B708" s="494">
        <v>42735</v>
      </c>
      <c r="C708" s="53" t="s">
        <v>3</v>
      </c>
      <c r="D708" s="54">
        <v>9</v>
      </c>
      <c r="E708" s="44">
        <v>17077.5</v>
      </c>
      <c r="F708" s="44">
        <v>0</v>
      </c>
      <c r="G708" s="44">
        <v>0</v>
      </c>
      <c r="H708" s="44">
        <v>6459.63</v>
      </c>
      <c r="I708" s="44">
        <v>157.30000000000001</v>
      </c>
      <c r="J708" s="44">
        <v>1974.54</v>
      </c>
      <c r="K708" s="44">
        <v>23694.43</v>
      </c>
      <c r="L708" s="46">
        <v>25668.97</v>
      </c>
      <c r="M708" s="117"/>
      <c r="N708" s="119">
        <v>23694.43</v>
      </c>
      <c r="O708" s="119">
        <v>17234.8</v>
      </c>
      <c r="P708" s="119">
        <v>1968</v>
      </c>
      <c r="Q708" s="119">
        <v>28771.23</v>
      </c>
      <c r="R708" s="119">
        <v>26796.69</v>
      </c>
      <c r="S708" s="47"/>
    </row>
    <row r="709" spans="1:19" ht="9" customHeight="1" x14ac:dyDescent="0.2">
      <c r="A709" s="494"/>
      <c r="B709" s="494"/>
      <c r="C709" s="48" t="s">
        <v>4</v>
      </c>
      <c r="D709" s="49">
        <v>14</v>
      </c>
      <c r="E709" s="61">
        <v>33066651</v>
      </c>
      <c r="F709" s="50">
        <v>0</v>
      </c>
      <c r="G709" s="50">
        <v>0</v>
      </c>
      <c r="H709" s="61">
        <v>12507588</v>
      </c>
      <c r="I709" s="61">
        <v>304575</v>
      </c>
      <c r="J709" s="51">
        <v>3823243</v>
      </c>
      <c r="K709" s="61">
        <v>45878814</v>
      </c>
      <c r="L709" s="61">
        <v>49702057</v>
      </c>
      <c r="M709" s="118"/>
      <c r="N709" s="120">
        <v>45878814</v>
      </c>
      <c r="O709" s="120">
        <v>33371226</v>
      </c>
      <c r="P709" s="123">
        <v>3810579</v>
      </c>
      <c r="Q709" s="120">
        <v>55708870</v>
      </c>
      <c r="R709" s="120">
        <v>51885627</v>
      </c>
      <c r="S709" s="47"/>
    </row>
    <row r="710" spans="1:19" ht="12.75" customHeight="1" x14ac:dyDescent="0.2">
      <c r="A710" s="494"/>
      <c r="B710" s="494"/>
      <c r="C710" s="53" t="s">
        <v>3</v>
      </c>
      <c r="D710" s="54">
        <v>15</v>
      </c>
      <c r="E710" s="44">
        <v>19264.490000000002</v>
      </c>
      <c r="F710" s="44">
        <v>0</v>
      </c>
      <c r="G710" s="44">
        <v>0</v>
      </c>
      <c r="H710" s="44">
        <v>6459.63</v>
      </c>
      <c r="I710" s="44">
        <v>157.30000000000001</v>
      </c>
      <c r="J710" s="44">
        <v>2156.79</v>
      </c>
      <c r="K710" s="44">
        <v>25881.42</v>
      </c>
      <c r="L710" s="46">
        <v>28038.21</v>
      </c>
      <c r="M710" s="117"/>
      <c r="N710" s="119">
        <v>25881.42</v>
      </c>
      <c r="O710" s="119">
        <v>19421.79</v>
      </c>
      <c r="P710" s="119">
        <v>2424</v>
      </c>
      <c r="Q710" s="119">
        <v>31534.13</v>
      </c>
      <c r="R710" s="119">
        <v>29377.34</v>
      </c>
      <c r="S710" s="47"/>
    </row>
    <row r="711" spans="1:19" ht="9" customHeight="1" x14ac:dyDescent="0.2">
      <c r="A711" s="494"/>
      <c r="B711" s="494"/>
      <c r="C711" s="48" t="s">
        <v>4</v>
      </c>
      <c r="D711" s="49">
        <v>20</v>
      </c>
      <c r="E711" s="61">
        <v>37301254</v>
      </c>
      <c r="F711" s="50">
        <v>0</v>
      </c>
      <c r="G711" s="50">
        <v>0</v>
      </c>
      <c r="H711" s="61">
        <v>12507588</v>
      </c>
      <c r="I711" s="61">
        <v>304575</v>
      </c>
      <c r="J711" s="51">
        <v>4176128</v>
      </c>
      <c r="K711" s="61">
        <v>50113417</v>
      </c>
      <c r="L711" s="61">
        <v>54289545</v>
      </c>
      <c r="M711" s="118"/>
      <c r="N711" s="120">
        <v>50113417</v>
      </c>
      <c r="O711" s="120">
        <v>37605829</v>
      </c>
      <c r="P711" s="123">
        <v>4693518</v>
      </c>
      <c r="Q711" s="120">
        <v>61058590</v>
      </c>
      <c r="R711" s="120">
        <v>56882462</v>
      </c>
      <c r="S711" s="47"/>
    </row>
    <row r="712" spans="1:19" ht="12.75" customHeight="1" x14ac:dyDescent="0.2">
      <c r="A712" s="494"/>
      <c r="B712" s="494"/>
      <c r="C712" s="53" t="s">
        <v>3</v>
      </c>
      <c r="D712" s="54">
        <v>21</v>
      </c>
      <c r="E712" s="44">
        <v>21388.400000000001</v>
      </c>
      <c r="F712" s="44">
        <v>0</v>
      </c>
      <c r="G712" s="44">
        <v>0</v>
      </c>
      <c r="H712" s="44">
        <v>6459.63</v>
      </c>
      <c r="I712" s="44">
        <v>157.30000000000001</v>
      </c>
      <c r="J712" s="44">
        <v>2333.7800000000002</v>
      </c>
      <c r="K712" s="44">
        <v>28005.33</v>
      </c>
      <c r="L712" s="46">
        <v>30339.11</v>
      </c>
      <c r="M712" s="117"/>
      <c r="N712" s="119">
        <v>28005.33</v>
      </c>
      <c r="O712" s="119">
        <v>21545.7</v>
      </c>
      <c r="P712" s="119">
        <v>2424</v>
      </c>
      <c r="Q712" s="119">
        <v>34217.339999999997</v>
      </c>
      <c r="R712" s="119">
        <v>31883.56</v>
      </c>
      <c r="S712" s="47"/>
    </row>
    <row r="713" spans="1:19" ht="9" customHeight="1" x14ac:dyDescent="0.2">
      <c r="A713" s="494"/>
      <c r="B713" s="494"/>
      <c r="C713" s="48" t="s">
        <v>4</v>
      </c>
      <c r="D713" s="49">
        <v>27</v>
      </c>
      <c r="E713" s="61">
        <v>41413717</v>
      </c>
      <c r="F713" s="50">
        <v>0</v>
      </c>
      <c r="G713" s="50">
        <v>0</v>
      </c>
      <c r="H713" s="61">
        <v>12507588</v>
      </c>
      <c r="I713" s="61">
        <v>304575</v>
      </c>
      <c r="J713" s="51">
        <v>4518828</v>
      </c>
      <c r="K713" s="61">
        <v>54225880</v>
      </c>
      <c r="L713" s="61">
        <v>58744709</v>
      </c>
      <c r="M713" s="118"/>
      <c r="N713" s="120">
        <v>54225880</v>
      </c>
      <c r="O713" s="120">
        <v>41718293</v>
      </c>
      <c r="P713" s="123">
        <v>4693518</v>
      </c>
      <c r="Q713" s="120">
        <v>66254009</v>
      </c>
      <c r="R713" s="120">
        <v>61735181</v>
      </c>
      <c r="S713" s="47"/>
    </row>
    <row r="714" spans="1:19" ht="12.75" customHeight="1" x14ac:dyDescent="0.2">
      <c r="A714" s="494"/>
      <c r="B714" s="494"/>
      <c r="C714" s="53" t="s">
        <v>3</v>
      </c>
      <c r="D714" s="54">
        <v>28</v>
      </c>
      <c r="E714" s="44">
        <v>23472.05</v>
      </c>
      <c r="F714" s="44">
        <v>0</v>
      </c>
      <c r="G714" s="44">
        <v>0</v>
      </c>
      <c r="H714" s="44">
        <v>6459.63</v>
      </c>
      <c r="I714" s="44">
        <v>157.30000000000001</v>
      </c>
      <c r="J714" s="44">
        <v>2507.42</v>
      </c>
      <c r="K714" s="44">
        <v>30088.98</v>
      </c>
      <c r="L714" s="46">
        <v>32596.400000000001</v>
      </c>
      <c r="M714" s="117"/>
      <c r="N714" s="119">
        <v>30088.98</v>
      </c>
      <c r="O714" s="119">
        <v>23629.35</v>
      </c>
      <c r="P714" s="119">
        <v>3090</v>
      </c>
      <c r="Q714" s="119">
        <v>36849.68</v>
      </c>
      <c r="R714" s="119">
        <v>34342.26</v>
      </c>
      <c r="S714" s="47"/>
    </row>
    <row r="715" spans="1:19" ht="9" customHeight="1" x14ac:dyDescent="0.2">
      <c r="A715" s="494"/>
      <c r="B715" s="494"/>
      <c r="C715" s="48" t="s">
        <v>4</v>
      </c>
      <c r="D715" s="49">
        <v>34</v>
      </c>
      <c r="E715" s="61">
        <v>45448226</v>
      </c>
      <c r="F715" s="50">
        <v>0</v>
      </c>
      <c r="G715" s="50">
        <v>0</v>
      </c>
      <c r="H715" s="61">
        <v>12507588</v>
      </c>
      <c r="I715" s="61">
        <v>304575</v>
      </c>
      <c r="J715" s="51">
        <v>4855042</v>
      </c>
      <c r="K715" s="61">
        <v>58260389</v>
      </c>
      <c r="L715" s="61">
        <v>63115431</v>
      </c>
      <c r="M715" s="118"/>
      <c r="N715" s="120">
        <v>58260389</v>
      </c>
      <c r="O715" s="120">
        <v>45752802</v>
      </c>
      <c r="P715" s="123">
        <v>5983074</v>
      </c>
      <c r="Q715" s="120">
        <v>71350930</v>
      </c>
      <c r="R715" s="120">
        <v>66495888</v>
      </c>
      <c r="S715" s="47"/>
    </row>
    <row r="716" spans="1:19" ht="12.75" customHeight="1" x14ac:dyDescent="0.2">
      <c r="A716" s="494"/>
      <c r="B716" s="494"/>
      <c r="C716" s="53" t="s">
        <v>3</v>
      </c>
      <c r="D716" s="54">
        <v>35</v>
      </c>
      <c r="E716" s="44">
        <v>25016.09</v>
      </c>
      <c r="F716" s="44">
        <v>0</v>
      </c>
      <c r="G716" s="44">
        <v>0</v>
      </c>
      <c r="H716" s="44">
        <v>6459.63</v>
      </c>
      <c r="I716" s="44">
        <v>157.30000000000001</v>
      </c>
      <c r="J716" s="44">
        <v>2636.09</v>
      </c>
      <c r="K716" s="44">
        <v>31633.02</v>
      </c>
      <c r="L716" s="46">
        <v>34269.11</v>
      </c>
      <c r="M716" s="117"/>
      <c r="N716" s="119">
        <v>31633.02</v>
      </c>
      <c r="O716" s="119">
        <v>25173.39</v>
      </c>
      <c r="P716" s="119">
        <v>3090</v>
      </c>
      <c r="Q716" s="119">
        <v>38800.32</v>
      </c>
      <c r="R716" s="119">
        <v>36164.230000000003</v>
      </c>
      <c r="S716" s="47"/>
    </row>
    <row r="717" spans="1:19" ht="9" customHeight="1" x14ac:dyDescent="0.2">
      <c r="A717" s="495"/>
      <c r="B717" s="495"/>
      <c r="C717" s="58" t="s">
        <v>4</v>
      </c>
      <c r="D717" s="59"/>
      <c r="E717" s="61">
        <v>48437905</v>
      </c>
      <c r="F717" s="50">
        <v>0</v>
      </c>
      <c r="G717" s="50">
        <v>0</v>
      </c>
      <c r="H717" s="61">
        <v>12507588</v>
      </c>
      <c r="I717" s="61">
        <v>304575</v>
      </c>
      <c r="J717" s="61">
        <v>5104182</v>
      </c>
      <c r="K717" s="61">
        <v>61250068</v>
      </c>
      <c r="L717" s="61">
        <v>66354250</v>
      </c>
      <c r="M717" s="118"/>
      <c r="N717" s="123">
        <v>61250068</v>
      </c>
      <c r="O717" s="123">
        <v>48742480</v>
      </c>
      <c r="P717" s="123">
        <v>5983074</v>
      </c>
      <c r="Q717" s="123">
        <v>75127896</v>
      </c>
      <c r="R717" s="120">
        <v>70023714</v>
      </c>
      <c r="S717" s="47"/>
    </row>
    <row r="718" spans="1:19" ht="12.75" customHeight="1" x14ac:dyDescent="0.2">
      <c r="A718" s="492">
        <v>42736</v>
      </c>
      <c r="B718" s="492">
        <v>43159</v>
      </c>
      <c r="C718" s="42" t="s">
        <v>3</v>
      </c>
      <c r="D718" s="43">
        <v>0</v>
      </c>
      <c r="E718" s="44">
        <v>14763.24</v>
      </c>
      <c r="F718" s="44">
        <v>0</v>
      </c>
      <c r="G718" s="44"/>
      <c r="H718" s="44">
        <v>6459.63</v>
      </c>
      <c r="I718" s="44">
        <v>157.30000000000001</v>
      </c>
      <c r="J718" s="44">
        <v>1781.68</v>
      </c>
      <c r="K718" s="44">
        <v>21380.17</v>
      </c>
      <c r="L718" s="46">
        <v>23161.85</v>
      </c>
      <c r="M718" s="117"/>
      <c r="N718" s="119">
        <v>21380.17</v>
      </c>
      <c r="O718" s="119">
        <v>14920.54</v>
      </c>
      <c r="P718" s="119">
        <v>1968</v>
      </c>
      <c r="Q718" s="119">
        <v>25847.55</v>
      </c>
      <c r="R718" s="119">
        <v>24065.87</v>
      </c>
      <c r="S718" s="47"/>
    </row>
    <row r="719" spans="1:19" ht="9" customHeight="1" x14ac:dyDescent="0.2">
      <c r="A719" s="493"/>
      <c r="B719" s="493"/>
      <c r="C719" s="48" t="s">
        <v>4</v>
      </c>
      <c r="D719" s="49">
        <v>8</v>
      </c>
      <c r="E719" s="61">
        <v>28585619</v>
      </c>
      <c r="F719" s="50">
        <v>0</v>
      </c>
      <c r="G719" s="50">
        <v>0</v>
      </c>
      <c r="H719" s="61">
        <v>12507588</v>
      </c>
      <c r="I719" s="61">
        <v>304575</v>
      </c>
      <c r="J719" s="51">
        <v>3449814</v>
      </c>
      <c r="K719" s="61">
        <v>41397782</v>
      </c>
      <c r="L719" s="61">
        <v>44847595</v>
      </c>
      <c r="M719" s="118"/>
      <c r="N719" s="120">
        <v>41397782</v>
      </c>
      <c r="O719" s="120">
        <v>28890194</v>
      </c>
      <c r="P719" s="123">
        <v>3810579</v>
      </c>
      <c r="Q719" s="120">
        <v>50047836</v>
      </c>
      <c r="R719" s="120">
        <v>46598022</v>
      </c>
      <c r="S719" s="47"/>
    </row>
    <row r="720" spans="1:19" ht="12.75" customHeight="1" x14ac:dyDescent="0.2">
      <c r="A720" s="530">
        <v>42736</v>
      </c>
      <c r="B720" s="530">
        <v>43159</v>
      </c>
      <c r="C720" s="53" t="s">
        <v>3</v>
      </c>
      <c r="D720" s="54">
        <v>9</v>
      </c>
      <c r="E720" s="44">
        <v>17264.7</v>
      </c>
      <c r="F720" s="44">
        <v>0</v>
      </c>
      <c r="G720" s="44">
        <v>0</v>
      </c>
      <c r="H720" s="44">
        <v>6459.63</v>
      </c>
      <c r="I720" s="44">
        <v>157.30000000000001</v>
      </c>
      <c r="J720" s="44">
        <v>1990.14</v>
      </c>
      <c r="K720" s="44">
        <v>23881.63</v>
      </c>
      <c r="L720" s="46">
        <v>25871.77</v>
      </c>
      <c r="M720" s="117"/>
      <c r="N720" s="119">
        <v>23881.63</v>
      </c>
      <c r="O720" s="119">
        <v>17422</v>
      </c>
      <c r="P720" s="119">
        <v>1968</v>
      </c>
      <c r="Q720" s="119">
        <v>29007.73</v>
      </c>
      <c r="R720" s="119">
        <v>27017.59</v>
      </c>
      <c r="S720" s="47"/>
    </row>
    <row r="721" spans="1:19" ht="9" customHeight="1" x14ac:dyDescent="0.2">
      <c r="A721" s="530"/>
      <c r="B721" s="530"/>
      <c r="C721" s="48" t="s">
        <v>4</v>
      </c>
      <c r="D721" s="49">
        <v>14</v>
      </c>
      <c r="E721" s="61">
        <v>33429121</v>
      </c>
      <c r="F721" s="50">
        <v>0</v>
      </c>
      <c r="G721" s="50">
        <v>0</v>
      </c>
      <c r="H721" s="61">
        <v>12507588</v>
      </c>
      <c r="I721" s="61">
        <v>304575</v>
      </c>
      <c r="J721" s="51">
        <v>3853448</v>
      </c>
      <c r="K721" s="61">
        <v>46241284</v>
      </c>
      <c r="L721" s="61">
        <v>50094732</v>
      </c>
      <c r="M721" s="118"/>
      <c r="N721" s="120">
        <v>46241284</v>
      </c>
      <c r="O721" s="120">
        <v>33733696</v>
      </c>
      <c r="P721" s="123">
        <v>3810579</v>
      </c>
      <c r="Q721" s="120">
        <v>56166797</v>
      </c>
      <c r="R721" s="120">
        <v>52313349</v>
      </c>
      <c r="S721" s="47"/>
    </row>
    <row r="722" spans="1:19" ht="12.75" customHeight="1" x14ac:dyDescent="0.2">
      <c r="A722" s="530"/>
      <c r="B722" s="530"/>
      <c r="C722" s="53" t="s">
        <v>3</v>
      </c>
      <c r="D722" s="54">
        <v>15</v>
      </c>
      <c r="E722" s="44">
        <v>19468.490000000002</v>
      </c>
      <c r="F722" s="44">
        <v>0</v>
      </c>
      <c r="G722" s="44">
        <v>0</v>
      </c>
      <c r="H722" s="44">
        <v>6459.63</v>
      </c>
      <c r="I722" s="44">
        <v>157.30000000000001</v>
      </c>
      <c r="J722" s="44">
        <v>2173.79</v>
      </c>
      <c r="K722" s="44">
        <v>26085.42</v>
      </c>
      <c r="L722" s="46">
        <v>28259.21</v>
      </c>
      <c r="M722" s="117"/>
      <c r="N722" s="119">
        <v>26085.42</v>
      </c>
      <c r="O722" s="119">
        <v>19625.79</v>
      </c>
      <c r="P722" s="119">
        <v>2424</v>
      </c>
      <c r="Q722" s="119">
        <v>31791.85</v>
      </c>
      <c r="R722" s="119">
        <v>29618.06</v>
      </c>
      <c r="S722" s="47"/>
    </row>
    <row r="723" spans="1:19" ht="9" customHeight="1" x14ac:dyDescent="0.2">
      <c r="A723" s="530"/>
      <c r="B723" s="530"/>
      <c r="C723" s="48" t="s">
        <v>4</v>
      </c>
      <c r="D723" s="49">
        <v>20</v>
      </c>
      <c r="E723" s="61">
        <v>37696253</v>
      </c>
      <c r="F723" s="50">
        <v>0</v>
      </c>
      <c r="G723" s="50">
        <v>0</v>
      </c>
      <c r="H723" s="61">
        <v>12507588</v>
      </c>
      <c r="I723" s="61">
        <v>304575</v>
      </c>
      <c r="J723" s="51">
        <v>4209044</v>
      </c>
      <c r="K723" s="61">
        <v>50508416</v>
      </c>
      <c r="L723" s="61">
        <v>54717461</v>
      </c>
      <c r="M723" s="118"/>
      <c r="N723" s="120">
        <v>50508416</v>
      </c>
      <c r="O723" s="120">
        <v>38000828</v>
      </c>
      <c r="P723" s="123">
        <v>4693518</v>
      </c>
      <c r="Q723" s="120">
        <v>61557605</v>
      </c>
      <c r="R723" s="120">
        <v>57348561</v>
      </c>
      <c r="S723" s="47"/>
    </row>
    <row r="724" spans="1:19" ht="12.75" customHeight="1" x14ac:dyDescent="0.2">
      <c r="A724" s="530"/>
      <c r="B724" s="530"/>
      <c r="C724" s="53" t="s">
        <v>3</v>
      </c>
      <c r="D724" s="54">
        <v>21</v>
      </c>
      <c r="E724" s="44">
        <v>21609.200000000001</v>
      </c>
      <c r="F724" s="44">
        <v>0</v>
      </c>
      <c r="G724" s="44">
        <v>0</v>
      </c>
      <c r="H724" s="44">
        <v>6459.63</v>
      </c>
      <c r="I724" s="44">
        <v>157.30000000000001</v>
      </c>
      <c r="J724" s="44">
        <v>2352.1799999999998</v>
      </c>
      <c r="K724" s="44">
        <v>28226.13</v>
      </c>
      <c r="L724" s="46">
        <v>30578.31</v>
      </c>
      <c r="M724" s="117"/>
      <c r="N724" s="119">
        <v>28226.13</v>
      </c>
      <c r="O724" s="119">
        <v>21766.5</v>
      </c>
      <c r="P724" s="119">
        <v>2424</v>
      </c>
      <c r="Q724" s="119">
        <v>34496.28</v>
      </c>
      <c r="R724" s="119">
        <v>32144.1</v>
      </c>
      <c r="S724" s="47"/>
    </row>
    <row r="725" spans="1:19" ht="9" customHeight="1" x14ac:dyDescent="0.2">
      <c r="A725" s="530"/>
      <c r="B725" s="530"/>
      <c r="C725" s="48" t="s">
        <v>4</v>
      </c>
      <c r="D725" s="49">
        <v>27</v>
      </c>
      <c r="E725" s="61">
        <v>41841246</v>
      </c>
      <c r="F725" s="50">
        <v>0</v>
      </c>
      <c r="G725" s="50">
        <v>0</v>
      </c>
      <c r="H725" s="61">
        <v>12507588</v>
      </c>
      <c r="I725" s="61">
        <v>304575</v>
      </c>
      <c r="J725" s="51">
        <v>4554456</v>
      </c>
      <c r="K725" s="61">
        <v>54653409</v>
      </c>
      <c r="L725" s="61">
        <v>59207864</v>
      </c>
      <c r="M725" s="118"/>
      <c r="N725" s="120">
        <v>54653409</v>
      </c>
      <c r="O725" s="120">
        <v>42145821</v>
      </c>
      <c r="P725" s="123">
        <v>4693518</v>
      </c>
      <c r="Q725" s="120">
        <v>66794112</v>
      </c>
      <c r="R725" s="120">
        <v>62239657</v>
      </c>
      <c r="S725" s="47"/>
    </row>
    <row r="726" spans="1:19" ht="12.75" customHeight="1" x14ac:dyDescent="0.2">
      <c r="A726" s="530"/>
      <c r="B726" s="530"/>
      <c r="C726" s="53" t="s">
        <v>3</v>
      </c>
      <c r="D726" s="54">
        <v>28</v>
      </c>
      <c r="E726" s="44">
        <v>23709.65</v>
      </c>
      <c r="F726" s="44">
        <v>0</v>
      </c>
      <c r="G726" s="44">
        <v>0</v>
      </c>
      <c r="H726" s="44">
        <v>6459.63</v>
      </c>
      <c r="I726" s="44">
        <v>157.30000000000001</v>
      </c>
      <c r="J726" s="44">
        <v>2527.2199999999998</v>
      </c>
      <c r="K726" s="44">
        <v>30326.58</v>
      </c>
      <c r="L726" s="46">
        <v>32853.800000000003</v>
      </c>
      <c r="M726" s="117"/>
      <c r="N726" s="119">
        <v>30326.58</v>
      </c>
      <c r="O726" s="119">
        <v>23866.95</v>
      </c>
      <c r="P726" s="119">
        <v>3090</v>
      </c>
      <c r="Q726" s="119">
        <v>37149.85</v>
      </c>
      <c r="R726" s="119">
        <v>34622.629999999997</v>
      </c>
      <c r="S726" s="47"/>
    </row>
    <row r="727" spans="1:19" ht="9" customHeight="1" x14ac:dyDescent="0.2">
      <c r="A727" s="530"/>
      <c r="B727" s="530"/>
      <c r="C727" s="48" t="s">
        <v>4</v>
      </c>
      <c r="D727" s="49">
        <v>34</v>
      </c>
      <c r="E727" s="61">
        <v>45908284</v>
      </c>
      <c r="F727" s="50">
        <v>0</v>
      </c>
      <c r="G727" s="50">
        <v>0</v>
      </c>
      <c r="H727" s="61">
        <v>12507588</v>
      </c>
      <c r="I727" s="61">
        <v>304575</v>
      </c>
      <c r="J727" s="51">
        <v>4893380</v>
      </c>
      <c r="K727" s="61">
        <v>58720447</v>
      </c>
      <c r="L727" s="61">
        <v>63613827</v>
      </c>
      <c r="M727" s="118"/>
      <c r="N727" s="120">
        <v>58720447</v>
      </c>
      <c r="O727" s="120">
        <v>46212859</v>
      </c>
      <c r="P727" s="123">
        <v>5983074</v>
      </c>
      <c r="Q727" s="120">
        <v>71932140</v>
      </c>
      <c r="R727" s="120">
        <v>67038760</v>
      </c>
      <c r="S727" s="47"/>
    </row>
    <row r="728" spans="1:19" ht="12.75" customHeight="1" x14ac:dyDescent="0.2">
      <c r="A728" s="530"/>
      <c r="B728" s="530"/>
      <c r="C728" s="53" t="s">
        <v>3</v>
      </c>
      <c r="D728" s="54">
        <v>35</v>
      </c>
      <c r="E728" s="44">
        <v>25265.69</v>
      </c>
      <c r="F728" s="44">
        <v>0</v>
      </c>
      <c r="G728" s="44">
        <v>0</v>
      </c>
      <c r="H728" s="44">
        <v>6459.63</v>
      </c>
      <c r="I728" s="44">
        <v>157.30000000000001</v>
      </c>
      <c r="J728" s="44">
        <v>2656.89</v>
      </c>
      <c r="K728" s="44">
        <v>31882.62</v>
      </c>
      <c r="L728" s="46">
        <v>34539.51</v>
      </c>
      <c r="M728" s="117"/>
      <c r="N728" s="119">
        <v>31882.62</v>
      </c>
      <c r="O728" s="119">
        <v>25422.99</v>
      </c>
      <c r="P728" s="119">
        <v>3090</v>
      </c>
      <c r="Q728" s="119">
        <v>39115.65</v>
      </c>
      <c r="R728" s="119">
        <v>36458.76</v>
      </c>
      <c r="S728" s="47"/>
    </row>
    <row r="729" spans="1:19" ht="9" customHeight="1" x14ac:dyDescent="0.2">
      <c r="A729" s="531"/>
      <c r="B729" s="531"/>
      <c r="C729" s="58" t="s">
        <v>4</v>
      </c>
      <c r="D729" s="59"/>
      <c r="E729" s="61">
        <v>48921198</v>
      </c>
      <c r="F729" s="61">
        <v>0</v>
      </c>
      <c r="G729" s="61">
        <v>0</v>
      </c>
      <c r="H729" s="61">
        <v>12507588</v>
      </c>
      <c r="I729" s="61">
        <v>304575</v>
      </c>
      <c r="J729" s="61">
        <v>5144456</v>
      </c>
      <c r="K729" s="61">
        <v>61733361</v>
      </c>
      <c r="L729" s="61">
        <v>66877817</v>
      </c>
      <c r="M729" s="118"/>
      <c r="N729" s="123">
        <v>61733361</v>
      </c>
      <c r="O729" s="123">
        <v>49225773</v>
      </c>
      <c r="P729" s="123">
        <v>5983074</v>
      </c>
      <c r="Q729" s="123">
        <v>75738460</v>
      </c>
      <c r="R729" s="120">
        <v>70594003</v>
      </c>
      <c r="S729" s="47"/>
    </row>
    <row r="730" spans="1:19" ht="12.75" customHeight="1" x14ac:dyDescent="0.2">
      <c r="A730" s="492">
        <v>43160</v>
      </c>
      <c r="B730" s="492">
        <v>43190</v>
      </c>
      <c r="C730" s="42" t="s">
        <v>3</v>
      </c>
      <c r="D730" s="43">
        <v>0</v>
      </c>
      <c r="E730" s="44">
        <v>15233.64</v>
      </c>
      <c r="F730" s="44">
        <v>0</v>
      </c>
      <c r="G730" s="44"/>
      <c r="H730" s="44">
        <v>6459.63</v>
      </c>
      <c r="I730" s="44">
        <v>157.30000000000001</v>
      </c>
      <c r="J730" s="44">
        <v>1820.88</v>
      </c>
      <c r="K730" s="44">
        <v>21850.57</v>
      </c>
      <c r="L730" s="46">
        <v>23671.45</v>
      </c>
      <c r="M730" s="117"/>
      <c r="N730" s="119">
        <v>21850.57</v>
      </c>
      <c r="O730" s="119">
        <v>15390.94</v>
      </c>
      <c r="P730" s="119">
        <v>2094</v>
      </c>
      <c r="Q730" s="119">
        <v>26441.82</v>
      </c>
      <c r="R730" s="119">
        <v>24620.94</v>
      </c>
      <c r="S730" s="47"/>
    </row>
    <row r="731" spans="1:19" ht="9" customHeight="1" x14ac:dyDescent="0.2">
      <c r="A731" s="493"/>
      <c r="B731" s="493"/>
      <c r="C731" s="48" t="s">
        <v>4</v>
      </c>
      <c r="D731" s="49">
        <v>8</v>
      </c>
      <c r="E731" s="61">
        <v>29496440</v>
      </c>
      <c r="F731" s="50">
        <v>0</v>
      </c>
      <c r="G731" s="50">
        <v>0</v>
      </c>
      <c r="H731" s="61">
        <v>12507588</v>
      </c>
      <c r="I731" s="61">
        <v>304575</v>
      </c>
      <c r="J731" s="51">
        <v>3525715</v>
      </c>
      <c r="K731" s="61">
        <v>42308603</v>
      </c>
      <c r="L731" s="61">
        <v>45834318</v>
      </c>
      <c r="M731" s="118"/>
      <c r="N731" s="120">
        <v>42308603</v>
      </c>
      <c r="O731" s="120">
        <v>29801015</v>
      </c>
      <c r="P731" s="123">
        <v>4054549</v>
      </c>
      <c r="Q731" s="120">
        <v>51198503</v>
      </c>
      <c r="R731" s="120">
        <v>47672787</v>
      </c>
      <c r="S731" s="47"/>
    </row>
    <row r="732" spans="1:19" ht="12.75" customHeight="1" x14ac:dyDescent="0.2">
      <c r="A732" s="494">
        <v>43160</v>
      </c>
      <c r="B732" s="494">
        <v>43190</v>
      </c>
      <c r="C732" s="53" t="s">
        <v>3</v>
      </c>
      <c r="D732" s="54">
        <v>9</v>
      </c>
      <c r="E732" s="44">
        <v>17801.099999999999</v>
      </c>
      <c r="F732" s="44">
        <v>0</v>
      </c>
      <c r="G732" s="44">
        <v>0</v>
      </c>
      <c r="H732" s="44">
        <v>6459.63</v>
      </c>
      <c r="I732" s="44">
        <v>157.30000000000001</v>
      </c>
      <c r="J732" s="44">
        <v>2034.84</v>
      </c>
      <c r="K732" s="44">
        <v>24418.03</v>
      </c>
      <c r="L732" s="46">
        <v>26452.87</v>
      </c>
      <c r="M732" s="117"/>
      <c r="N732" s="119">
        <v>24418.03</v>
      </c>
      <c r="O732" s="119">
        <v>17958.400000000001</v>
      </c>
      <c r="P732" s="119">
        <v>2094</v>
      </c>
      <c r="Q732" s="119">
        <v>29685.38</v>
      </c>
      <c r="R732" s="119">
        <v>27650.54</v>
      </c>
      <c r="S732" s="47"/>
    </row>
    <row r="733" spans="1:19" ht="9" customHeight="1" x14ac:dyDescent="0.2">
      <c r="A733" s="494"/>
      <c r="B733" s="494"/>
      <c r="C733" s="48" t="s">
        <v>4</v>
      </c>
      <c r="D733" s="49">
        <v>14</v>
      </c>
      <c r="E733" s="61">
        <v>34467736</v>
      </c>
      <c r="F733" s="50">
        <v>0</v>
      </c>
      <c r="G733" s="50">
        <v>0</v>
      </c>
      <c r="H733" s="61">
        <v>12507588</v>
      </c>
      <c r="I733" s="61">
        <v>304575</v>
      </c>
      <c r="J733" s="51">
        <v>3940000</v>
      </c>
      <c r="K733" s="61">
        <v>47279899</v>
      </c>
      <c r="L733" s="61">
        <v>51219899</v>
      </c>
      <c r="M733" s="118"/>
      <c r="N733" s="120">
        <v>47279899</v>
      </c>
      <c r="O733" s="120">
        <v>34772311</v>
      </c>
      <c r="P733" s="123">
        <v>4054549</v>
      </c>
      <c r="Q733" s="120">
        <v>57478911</v>
      </c>
      <c r="R733" s="120">
        <v>53538911</v>
      </c>
      <c r="S733" s="47"/>
    </row>
    <row r="734" spans="1:19" ht="12.75" customHeight="1" x14ac:dyDescent="0.2">
      <c r="A734" s="494"/>
      <c r="B734" s="494"/>
      <c r="C734" s="53" t="s">
        <v>3</v>
      </c>
      <c r="D734" s="54">
        <v>15</v>
      </c>
      <c r="E734" s="44">
        <v>20051.689999999999</v>
      </c>
      <c r="F734" s="44">
        <v>0</v>
      </c>
      <c r="G734" s="44">
        <v>0</v>
      </c>
      <c r="H734" s="44">
        <v>6459.63</v>
      </c>
      <c r="I734" s="44">
        <v>157.30000000000001</v>
      </c>
      <c r="J734" s="44">
        <v>2222.39</v>
      </c>
      <c r="K734" s="44">
        <v>26668.62</v>
      </c>
      <c r="L734" s="46">
        <v>28891.01</v>
      </c>
      <c r="M734" s="117"/>
      <c r="N734" s="119">
        <v>26668.62</v>
      </c>
      <c r="O734" s="119">
        <v>20208.990000000002</v>
      </c>
      <c r="P734" s="119">
        <v>2577.6</v>
      </c>
      <c r="Q734" s="119">
        <v>32528.63</v>
      </c>
      <c r="R734" s="119">
        <v>30306.240000000002</v>
      </c>
      <c r="S734" s="47"/>
    </row>
    <row r="735" spans="1:19" ht="9" customHeight="1" x14ac:dyDescent="0.2">
      <c r="A735" s="494"/>
      <c r="B735" s="494"/>
      <c r="C735" s="48" t="s">
        <v>4</v>
      </c>
      <c r="D735" s="49">
        <v>20</v>
      </c>
      <c r="E735" s="61">
        <v>38825486</v>
      </c>
      <c r="F735" s="50">
        <v>0</v>
      </c>
      <c r="G735" s="50">
        <v>0</v>
      </c>
      <c r="H735" s="61">
        <v>12507588</v>
      </c>
      <c r="I735" s="61">
        <v>304575</v>
      </c>
      <c r="J735" s="51">
        <v>4303147</v>
      </c>
      <c r="K735" s="61">
        <v>51637649</v>
      </c>
      <c r="L735" s="61">
        <v>55940796</v>
      </c>
      <c r="M735" s="118"/>
      <c r="N735" s="120">
        <v>51637649</v>
      </c>
      <c r="O735" s="120">
        <v>39130061</v>
      </c>
      <c r="P735" s="123">
        <v>4990930</v>
      </c>
      <c r="Q735" s="120">
        <v>62984210</v>
      </c>
      <c r="R735" s="120">
        <v>58681063</v>
      </c>
      <c r="S735" s="47"/>
    </row>
    <row r="736" spans="1:19" ht="12.75" customHeight="1" x14ac:dyDescent="0.2">
      <c r="A736" s="494"/>
      <c r="B736" s="494"/>
      <c r="C736" s="53" t="s">
        <v>3</v>
      </c>
      <c r="D736" s="54">
        <v>21</v>
      </c>
      <c r="E736" s="44">
        <v>22239.200000000001</v>
      </c>
      <c r="F736" s="44">
        <v>0</v>
      </c>
      <c r="G736" s="44">
        <v>0</v>
      </c>
      <c r="H736" s="44">
        <v>6459.63</v>
      </c>
      <c r="I736" s="44">
        <v>157.30000000000001</v>
      </c>
      <c r="J736" s="44">
        <v>2404.6799999999998</v>
      </c>
      <c r="K736" s="44">
        <v>28856.13</v>
      </c>
      <c r="L736" s="46">
        <v>31260.81</v>
      </c>
      <c r="M736" s="117"/>
      <c r="N736" s="119">
        <v>28856.13</v>
      </c>
      <c r="O736" s="119">
        <v>22396.5</v>
      </c>
      <c r="P736" s="119">
        <v>2577.6</v>
      </c>
      <c r="Q736" s="119">
        <v>35292.18</v>
      </c>
      <c r="R736" s="119">
        <v>32887.5</v>
      </c>
      <c r="S736" s="47"/>
    </row>
    <row r="737" spans="1:19" ht="9" customHeight="1" x14ac:dyDescent="0.2">
      <c r="A737" s="494"/>
      <c r="B737" s="494"/>
      <c r="C737" s="48" t="s">
        <v>4</v>
      </c>
      <c r="D737" s="49">
        <v>27</v>
      </c>
      <c r="E737" s="61">
        <v>43061096</v>
      </c>
      <c r="F737" s="50">
        <v>0</v>
      </c>
      <c r="G737" s="50">
        <v>0</v>
      </c>
      <c r="H737" s="61">
        <v>12507588</v>
      </c>
      <c r="I737" s="61">
        <v>304575</v>
      </c>
      <c r="J737" s="51">
        <v>4656110</v>
      </c>
      <c r="K737" s="61">
        <v>55873259</v>
      </c>
      <c r="L737" s="61">
        <v>60529369</v>
      </c>
      <c r="M737" s="118"/>
      <c r="N737" s="120">
        <v>55873259</v>
      </c>
      <c r="O737" s="120">
        <v>43365671</v>
      </c>
      <c r="P737" s="123">
        <v>4990930</v>
      </c>
      <c r="Q737" s="120">
        <v>68335189</v>
      </c>
      <c r="R737" s="120">
        <v>63679080</v>
      </c>
      <c r="S737" s="47"/>
    </row>
    <row r="738" spans="1:19" ht="12.75" customHeight="1" x14ac:dyDescent="0.2">
      <c r="A738" s="494"/>
      <c r="B738" s="494"/>
      <c r="C738" s="53" t="s">
        <v>3</v>
      </c>
      <c r="D738" s="54">
        <v>28</v>
      </c>
      <c r="E738" s="44">
        <v>24386.45</v>
      </c>
      <c r="F738" s="44">
        <v>0</v>
      </c>
      <c r="G738" s="44">
        <v>0</v>
      </c>
      <c r="H738" s="44">
        <v>6459.63</v>
      </c>
      <c r="I738" s="44">
        <v>157.30000000000001</v>
      </c>
      <c r="J738" s="44">
        <v>2583.62</v>
      </c>
      <c r="K738" s="44">
        <v>31003.38</v>
      </c>
      <c r="L738" s="46">
        <v>33587</v>
      </c>
      <c r="M738" s="117"/>
      <c r="N738" s="119">
        <v>31003.38</v>
      </c>
      <c r="O738" s="119">
        <v>24543.75</v>
      </c>
      <c r="P738" s="119">
        <v>3278.4</v>
      </c>
      <c r="Q738" s="119">
        <v>38004.879999999997</v>
      </c>
      <c r="R738" s="119">
        <v>35421.26</v>
      </c>
      <c r="S738" s="47"/>
    </row>
    <row r="739" spans="1:19" ht="9" customHeight="1" x14ac:dyDescent="0.2">
      <c r="A739" s="494"/>
      <c r="B739" s="494"/>
      <c r="C739" s="48" t="s">
        <v>4</v>
      </c>
      <c r="D739" s="49">
        <v>34</v>
      </c>
      <c r="E739" s="61">
        <v>47218752</v>
      </c>
      <c r="F739" s="50">
        <v>0</v>
      </c>
      <c r="G739" s="50">
        <v>0</v>
      </c>
      <c r="H739" s="61">
        <v>12507588</v>
      </c>
      <c r="I739" s="61">
        <v>304575</v>
      </c>
      <c r="J739" s="51">
        <v>5002586</v>
      </c>
      <c r="K739" s="61">
        <v>60030915</v>
      </c>
      <c r="L739" s="61">
        <v>65033500</v>
      </c>
      <c r="M739" s="118"/>
      <c r="N739" s="120">
        <v>60030915</v>
      </c>
      <c r="O739" s="120">
        <v>47523327</v>
      </c>
      <c r="P739" s="123">
        <v>6347868</v>
      </c>
      <c r="Q739" s="120">
        <v>73587709</v>
      </c>
      <c r="R739" s="120">
        <v>68585123</v>
      </c>
      <c r="S739" s="47"/>
    </row>
    <row r="740" spans="1:19" ht="12.75" customHeight="1" x14ac:dyDescent="0.2">
      <c r="A740" s="494"/>
      <c r="B740" s="494"/>
      <c r="C740" s="53" t="s">
        <v>3</v>
      </c>
      <c r="D740" s="54">
        <v>35</v>
      </c>
      <c r="E740" s="44">
        <v>25984.49</v>
      </c>
      <c r="F740" s="44">
        <v>0</v>
      </c>
      <c r="G740" s="44">
        <v>0</v>
      </c>
      <c r="H740" s="44">
        <v>6459.63</v>
      </c>
      <c r="I740" s="44">
        <v>157.30000000000001</v>
      </c>
      <c r="J740" s="44">
        <v>2716.79</v>
      </c>
      <c r="K740" s="44">
        <v>32601.42</v>
      </c>
      <c r="L740" s="46">
        <v>35318.21</v>
      </c>
      <c r="M740" s="117"/>
      <c r="N740" s="119">
        <v>32601.42</v>
      </c>
      <c r="O740" s="119">
        <v>26141.79</v>
      </c>
      <c r="P740" s="119">
        <v>3278.4</v>
      </c>
      <c r="Q740" s="119">
        <v>40023.730000000003</v>
      </c>
      <c r="R740" s="119">
        <v>37306.94</v>
      </c>
      <c r="S740" s="47"/>
    </row>
    <row r="741" spans="1:19" ht="9" customHeight="1" x14ac:dyDescent="0.2">
      <c r="A741" s="495"/>
      <c r="B741" s="495"/>
      <c r="C741" s="58" t="s">
        <v>4</v>
      </c>
      <c r="D741" s="59"/>
      <c r="E741" s="61">
        <v>50312988</v>
      </c>
      <c r="F741" s="61">
        <v>0</v>
      </c>
      <c r="G741" s="61">
        <v>0</v>
      </c>
      <c r="H741" s="61">
        <v>12507588</v>
      </c>
      <c r="I741" s="61">
        <v>304575</v>
      </c>
      <c r="J741" s="61">
        <v>5260439</v>
      </c>
      <c r="K741" s="61">
        <v>63125152</v>
      </c>
      <c r="L741" s="61">
        <v>68385590</v>
      </c>
      <c r="M741" s="118"/>
      <c r="N741" s="123">
        <v>63125152</v>
      </c>
      <c r="O741" s="123">
        <v>50617564</v>
      </c>
      <c r="P741" s="123">
        <v>6347868</v>
      </c>
      <c r="Q741" s="123">
        <v>77496748</v>
      </c>
      <c r="R741" s="120">
        <v>72236309</v>
      </c>
      <c r="S741" s="47"/>
    </row>
    <row r="742" spans="1:19" ht="12.75" customHeight="1" x14ac:dyDescent="0.2">
      <c r="A742" s="492">
        <v>43191</v>
      </c>
      <c r="B742" s="492">
        <v>43465</v>
      </c>
      <c r="C742" s="42" t="s">
        <v>3</v>
      </c>
      <c r="D742" s="43">
        <v>0</v>
      </c>
      <c r="E742" s="44">
        <v>15390.94</v>
      </c>
      <c r="F742" s="44">
        <v>0</v>
      </c>
      <c r="G742" s="44"/>
      <c r="H742" s="44">
        <v>6459.63</v>
      </c>
      <c r="I742" s="44"/>
      <c r="J742" s="44">
        <v>1820.88</v>
      </c>
      <c r="K742" s="44">
        <v>21850.57</v>
      </c>
      <c r="L742" s="46">
        <v>23671.45</v>
      </c>
      <c r="M742" s="117"/>
      <c r="N742" s="119">
        <v>21850.57</v>
      </c>
      <c r="O742" s="119">
        <v>15390.94</v>
      </c>
      <c r="P742" s="119">
        <v>2094</v>
      </c>
      <c r="Q742" s="119">
        <v>26441.82</v>
      </c>
      <c r="R742" s="119">
        <v>24620.94</v>
      </c>
      <c r="S742" s="47"/>
    </row>
    <row r="743" spans="1:19" ht="9" customHeight="1" x14ac:dyDescent="0.2">
      <c r="A743" s="493"/>
      <c r="B743" s="493"/>
      <c r="C743" s="48" t="s">
        <v>4</v>
      </c>
      <c r="D743" s="49">
        <v>8</v>
      </c>
      <c r="E743" s="61">
        <v>29801015</v>
      </c>
      <c r="F743" s="50">
        <v>0</v>
      </c>
      <c r="G743" s="50">
        <v>0</v>
      </c>
      <c r="H743" s="61">
        <v>12507588</v>
      </c>
      <c r="I743" s="61"/>
      <c r="J743" s="51">
        <v>3525715</v>
      </c>
      <c r="K743" s="61">
        <v>42308603</v>
      </c>
      <c r="L743" s="61">
        <v>45834318</v>
      </c>
      <c r="M743" s="118"/>
      <c r="N743" s="120">
        <v>42308603</v>
      </c>
      <c r="O743" s="120">
        <v>29801015</v>
      </c>
      <c r="P743" s="123">
        <v>4054549</v>
      </c>
      <c r="Q743" s="120">
        <v>51198503</v>
      </c>
      <c r="R743" s="120">
        <v>47672787</v>
      </c>
      <c r="S743" s="47"/>
    </row>
    <row r="744" spans="1:19" ht="12.75" customHeight="1" x14ac:dyDescent="0.2">
      <c r="A744" s="494">
        <v>43191</v>
      </c>
      <c r="B744" s="494">
        <f>B742</f>
        <v>43465</v>
      </c>
      <c r="C744" s="53" t="s">
        <v>3</v>
      </c>
      <c r="D744" s="54">
        <v>9</v>
      </c>
      <c r="E744" s="44">
        <v>17958.400000000001</v>
      </c>
      <c r="F744" s="44">
        <v>0</v>
      </c>
      <c r="G744" s="44">
        <v>0</v>
      </c>
      <c r="H744" s="44">
        <v>6459.63</v>
      </c>
      <c r="I744" s="44"/>
      <c r="J744" s="44">
        <v>2034.84</v>
      </c>
      <c r="K744" s="44">
        <v>24418.03</v>
      </c>
      <c r="L744" s="46">
        <v>26452.87</v>
      </c>
      <c r="M744" s="117"/>
      <c r="N744" s="119">
        <v>24418.03</v>
      </c>
      <c r="O744" s="119">
        <v>17958.400000000001</v>
      </c>
      <c r="P744" s="119">
        <v>2094</v>
      </c>
      <c r="Q744" s="119">
        <v>29685.38</v>
      </c>
      <c r="R744" s="119">
        <v>27650.54</v>
      </c>
      <c r="S744" s="47"/>
    </row>
    <row r="745" spans="1:19" ht="9" customHeight="1" x14ac:dyDescent="0.2">
      <c r="A745" s="494"/>
      <c r="B745" s="494"/>
      <c r="C745" s="48" t="s">
        <v>4</v>
      </c>
      <c r="D745" s="49">
        <v>14</v>
      </c>
      <c r="E745" s="61">
        <v>34772311</v>
      </c>
      <c r="F745" s="50">
        <v>0</v>
      </c>
      <c r="G745" s="50">
        <v>0</v>
      </c>
      <c r="H745" s="61">
        <v>12507588</v>
      </c>
      <c r="I745" s="61"/>
      <c r="J745" s="51">
        <v>3940000</v>
      </c>
      <c r="K745" s="61">
        <v>47279899</v>
      </c>
      <c r="L745" s="61">
        <v>51219899</v>
      </c>
      <c r="M745" s="118"/>
      <c r="N745" s="120">
        <v>47279899</v>
      </c>
      <c r="O745" s="120">
        <v>34772311</v>
      </c>
      <c r="P745" s="123">
        <v>4054549</v>
      </c>
      <c r="Q745" s="120">
        <v>57478911</v>
      </c>
      <c r="R745" s="120">
        <v>53538911</v>
      </c>
      <c r="S745" s="47"/>
    </row>
    <row r="746" spans="1:19" ht="12.75" customHeight="1" x14ac:dyDescent="0.2">
      <c r="A746" s="494"/>
      <c r="B746" s="494"/>
      <c r="C746" s="53" t="s">
        <v>3</v>
      </c>
      <c r="D746" s="54">
        <v>15</v>
      </c>
      <c r="E746" s="44">
        <v>20208.990000000002</v>
      </c>
      <c r="F746" s="44">
        <v>0</v>
      </c>
      <c r="G746" s="44">
        <v>0</v>
      </c>
      <c r="H746" s="44">
        <v>6459.63</v>
      </c>
      <c r="I746" s="44"/>
      <c r="J746" s="44">
        <v>2222.39</v>
      </c>
      <c r="K746" s="44">
        <v>26668.62</v>
      </c>
      <c r="L746" s="46">
        <v>28891.01</v>
      </c>
      <c r="M746" s="117"/>
      <c r="N746" s="119">
        <v>26668.62</v>
      </c>
      <c r="O746" s="119">
        <v>20208.990000000002</v>
      </c>
      <c r="P746" s="119">
        <v>2577.6</v>
      </c>
      <c r="Q746" s="119">
        <v>32528.63</v>
      </c>
      <c r="R746" s="119">
        <v>30306.240000000002</v>
      </c>
      <c r="S746" s="47"/>
    </row>
    <row r="747" spans="1:19" ht="9" customHeight="1" x14ac:dyDescent="0.2">
      <c r="A747" s="494"/>
      <c r="B747" s="494"/>
      <c r="C747" s="48" t="s">
        <v>4</v>
      </c>
      <c r="D747" s="49">
        <v>20</v>
      </c>
      <c r="E747" s="61">
        <v>39130061</v>
      </c>
      <c r="F747" s="50">
        <v>0</v>
      </c>
      <c r="G747" s="50">
        <v>0</v>
      </c>
      <c r="H747" s="61">
        <v>12507588</v>
      </c>
      <c r="I747" s="61"/>
      <c r="J747" s="51">
        <v>4303147</v>
      </c>
      <c r="K747" s="61">
        <v>51637649</v>
      </c>
      <c r="L747" s="61">
        <v>55940796</v>
      </c>
      <c r="M747" s="118"/>
      <c r="N747" s="120">
        <v>51637649</v>
      </c>
      <c r="O747" s="120">
        <v>39130061</v>
      </c>
      <c r="P747" s="123">
        <v>4990930</v>
      </c>
      <c r="Q747" s="120">
        <v>62984210</v>
      </c>
      <c r="R747" s="120">
        <v>58681063</v>
      </c>
      <c r="S747" s="47"/>
    </row>
    <row r="748" spans="1:19" ht="12.75" customHeight="1" x14ac:dyDescent="0.2">
      <c r="A748" s="494"/>
      <c r="B748" s="494"/>
      <c r="C748" s="53" t="s">
        <v>3</v>
      </c>
      <c r="D748" s="54">
        <v>21</v>
      </c>
      <c r="E748" s="44">
        <v>22396.5</v>
      </c>
      <c r="F748" s="44">
        <v>0</v>
      </c>
      <c r="G748" s="44">
        <v>0</v>
      </c>
      <c r="H748" s="44">
        <v>6459.63</v>
      </c>
      <c r="I748" s="44"/>
      <c r="J748" s="44">
        <v>2404.6799999999998</v>
      </c>
      <c r="K748" s="44">
        <v>28856.13</v>
      </c>
      <c r="L748" s="46">
        <v>31260.81</v>
      </c>
      <c r="M748" s="117"/>
      <c r="N748" s="119">
        <v>28856.13</v>
      </c>
      <c r="O748" s="119">
        <v>22396.5</v>
      </c>
      <c r="P748" s="119">
        <v>2577.6</v>
      </c>
      <c r="Q748" s="119">
        <v>35292.18</v>
      </c>
      <c r="R748" s="119">
        <v>32887.5</v>
      </c>
      <c r="S748" s="47"/>
    </row>
    <row r="749" spans="1:19" ht="9" customHeight="1" x14ac:dyDescent="0.2">
      <c r="A749" s="494"/>
      <c r="B749" s="494"/>
      <c r="C749" s="48" t="s">
        <v>4</v>
      </c>
      <c r="D749" s="49">
        <v>27</v>
      </c>
      <c r="E749" s="61">
        <v>43365671</v>
      </c>
      <c r="F749" s="50">
        <v>0</v>
      </c>
      <c r="G749" s="50">
        <v>0</v>
      </c>
      <c r="H749" s="61">
        <v>12507588</v>
      </c>
      <c r="I749" s="61"/>
      <c r="J749" s="51">
        <v>4656110</v>
      </c>
      <c r="K749" s="61">
        <v>55873259</v>
      </c>
      <c r="L749" s="61">
        <v>60529369</v>
      </c>
      <c r="M749" s="118"/>
      <c r="N749" s="120">
        <v>55873259</v>
      </c>
      <c r="O749" s="120">
        <v>43365671</v>
      </c>
      <c r="P749" s="123">
        <v>4990930</v>
      </c>
      <c r="Q749" s="120">
        <v>68335189</v>
      </c>
      <c r="R749" s="120">
        <v>63679080</v>
      </c>
      <c r="S749" s="47"/>
    </row>
    <row r="750" spans="1:19" ht="12.75" customHeight="1" x14ac:dyDescent="0.2">
      <c r="A750" s="494"/>
      <c r="B750" s="494"/>
      <c r="C750" s="53" t="s">
        <v>3</v>
      </c>
      <c r="D750" s="54">
        <v>28</v>
      </c>
      <c r="E750" s="44">
        <v>24543.75</v>
      </c>
      <c r="F750" s="44">
        <v>0</v>
      </c>
      <c r="G750" s="44">
        <v>0</v>
      </c>
      <c r="H750" s="44">
        <v>6459.63</v>
      </c>
      <c r="I750" s="44"/>
      <c r="J750" s="44">
        <v>2583.62</v>
      </c>
      <c r="K750" s="44">
        <v>31003.38</v>
      </c>
      <c r="L750" s="46">
        <v>33587</v>
      </c>
      <c r="M750" s="117"/>
      <c r="N750" s="119">
        <v>31003.38</v>
      </c>
      <c r="O750" s="119">
        <v>24543.75</v>
      </c>
      <c r="P750" s="119">
        <v>3278.4</v>
      </c>
      <c r="Q750" s="119">
        <v>38004.879999999997</v>
      </c>
      <c r="R750" s="119">
        <v>35421.26</v>
      </c>
      <c r="S750" s="47"/>
    </row>
    <row r="751" spans="1:19" ht="9" customHeight="1" x14ac:dyDescent="0.2">
      <c r="A751" s="494"/>
      <c r="B751" s="494"/>
      <c r="C751" s="48" t="s">
        <v>4</v>
      </c>
      <c r="D751" s="49">
        <v>34</v>
      </c>
      <c r="E751" s="61">
        <v>47523327</v>
      </c>
      <c r="F751" s="50">
        <v>0</v>
      </c>
      <c r="G751" s="50">
        <v>0</v>
      </c>
      <c r="H751" s="61">
        <v>12507588</v>
      </c>
      <c r="I751" s="61"/>
      <c r="J751" s="51">
        <v>5002586</v>
      </c>
      <c r="K751" s="61">
        <v>60030915</v>
      </c>
      <c r="L751" s="61">
        <v>65033500</v>
      </c>
      <c r="M751" s="118"/>
      <c r="N751" s="120">
        <v>60030915</v>
      </c>
      <c r="O751" s="120">
        <v>47523327</v>
      </c>
      <c r="P751" s="123">
        <v>6347868</v>
      </c>
      <c r="Q751" s="120">
        <v>73587709</v>
      </c>
      <c r="R751" s="120">
        <v>68585123</v>
      </c>
      <c r="S751" s="47"/>
    </row>
    <row r="752" spans="1:19" ht="12.75" customHeight="1" x14ac:dyDescent="0.2">
      <c r="A752" s="494"/>
      <c r="B752" s="494"/>
      <c r="C752" s="53" t="s">
        <v>3</v>
      </c>
      <c r="D752" s="54">
        <v>35</v>
      </c>
      <c r="E752" s="44">
        <v>26141.79</v>
      </c>
      <c r="F752" s="44">
        <v>0</v>
      </c>
      <c r="G752" s="44">
        <v>0</v>
      </c>
      <c r="H752" s="44">
        <v>6459.63</v>
      </c>
      <c r="I752" s="44"/>
      <c r="J752" s="44">
        <v>2716.79</v>
      </c>
      <c r="K752" s="44">
        <v>32601.42</v>
      </c>
      <c r="L752" s="46">
        <v>35318.21</v>
      </c>
      <c r="M752" s="117"/>
      <c r="N752" s="119">
        <v>32601.42</v>
      </c>
      <c r="O752" s="119">
        <v>26141.79</v>
      </c>
      <c r="P752" s="119">
        <v>3278.4</v>
      </c>
      <c r="Q752" s="119">
        <v>40023.730000000003</v>
      </c>
      <c r="R752" s="119">
        <v>37306.94</v>
      </c>
      <c r="S752" s="47"/>
    </row>
    <row r="753" spans="1:19" ht="9" customHeight="1" x14ac:dyDescent="0.2">
      <c r="A753" s="495"/>
      <c r="B753" s="495"/>
      <c r="C753" s="58" t="s">
        <v>4</v>
      </c>
      <c r="D753" s="59"/>
      <c r="E753" s="61">
        <v>50617564</v>
      </c>
      <c r="F753" s="61">
        <v>0</v>
      </c>
      <c r="G753" s="61">
        <v>0</v>
      </c>
      <c r="H753" s="61">
        <v>12507588</v>
      </c>
      <c r="I753" s="61"/>
      <c r="J753" s="61">
        <v>5260439</v>
      </c>
      <c r="K753" s="61">
        <v>63125152</v>
      </c>
      <c r="L753" s="61">
        <v>68385590</v>
      </c>
      <c r="M753" s="118"/>
      <c r="N753" s="123">
        <v>63125152</v>
      </c>
      <c r="O753" s="123">
        <v>50617564</v>
      </c>
      <c r="P753" s="123">
        <v>6347868</v>
      </c>
      <c r="Q753" s="123">
        <v>77496748</v>
      </c>
      <c r="R753" s="120">
        <v>72236309</v>
      </c>
      <c r="S753" s="47"/>
    </row>
    <row r="754" spans="1:19" ht="12.75" customHeight="1" x14ac:dyDescent="0.2">
      <c r="A754" s="492">
        <f>B742+1</f>
        <v>43466</v>
      </c>
      <c r="B754" s="492">
        <v>43830</v>
      </c>
      <c r="C754" s="42" t="s">
        <v>3</v>
      </c>
      <c r="D754" s="43">
        <v>0</v>
      </c>
      <c r="E754" s="44">
        <v>15593.69</v>
      </c>
      <c r="F754" s="44">
        <v>0</v>
      </c>
      <c r="G754" s="44"/>
      <c r="H754" s="44">
        <v>6459.63</v>
      </c>
      <c r="I754" s="44"/>
      <c r="J754" s="44">
        <f>K754/12</f>
        <v>1837.78</v>
      </c>
      <c r="K754" s="44">
        <f>SUM(E754:I754)</f>
        <v>22053.32</v>
      </c>
      <c r="L754" s="46">
        <f>SUM(E754:J754)</f>
        <v>23891.1</v>
      </c>
      <c r="M754" s="117"/>
      <c r="N754" s="119">
        <f>K754</f>
        <v>22053.32</v>
      </c>
      <c r="O754" s="119">
        <f>E754+F754+G754+I754</f>
        <v>15593.69</v>
      </c>
      <c r="P754" s="119">
        <v>2094</v>
      </c>
      <c r="Q754" s="119">
        <f>L754+(IF(P754&gt;O754*0.18,P754,O754*0.18))</f>
        <v>26697.96</v>
      </c>
      <c r="R754" s="119">
        <f>N754+O754*0.18</f>
        <v>24860.18</v>
      </c>
      <c r="S754" s="47"/>
    </row>
    <row r="755" spans="1:19" ht="9" customHeight="1" x14ac:dyDescent="0.2">
      <c r="A755" s="493"/>
      <c r="B755" s="493"/>
      <c r="C755" s="48" t="s">
        <v>4</v>
      </c>
      <c r="D755" s="49">
        <v>8</v>
      </c>
      <c r="E755" s="50">
        <f t="shared" ref="E755:L755" si="0">E754*1936.27</f>
        <v>30193594</v>
      </c>
      <c r="F755" s="50">
        <f t="shared" si="0"/>
        <v>0</v>
      </c>
      <c r="G755" s="50">
        <f t="shared" si="0"/>
        <v>0</v>
      </c>
      <c r="H755" s="61">
        <f t="shared" si="0"/>
        <v>12507588</v>
      </c>
      <c r="I755" s="61">
        <f t="shared" si="0"/>
        <v>0</v>
      </c>
      <c r="J755" s="51">
        <f t="shared" si="0"/>
        <v>3558438</v>
      </c>
      <c r="K755" s="61">
        <f t="shared" si="0"/>
        <v>42701182</v>
      </c>
      <c r="L755" s="61">
        <f t="shared" si="0"/>
        <v>46259620</v>
      </c>
      <c r="M755" s="118"/>
      <c r="N755" s="120">
        <f t="shared" ref="N755:R765" si="1">N754*1936.27</f>
        <v>42701182</v>
      </c>
      <c r="O755" s="120">
        <f t="shared" si="1"/>
        <v>30193594</v>
      </c>
      <c r="P755" s="61">
        <f t="shared" si="1"/>
        <v>4054549</v>
      </c>
      <c r="Q755" s="120">
        <f t="shared" si="1"/>
        <v>51694459</v>
      </c>
      <c r="R755" s="120">
        <f t="shared" si="1"/>
        <v>48136021</v>
      </c>
      <c r="S755" s="47"/>
    </row>
    <row r="756" spans="1:19" ht="12.75" customHeight="1" x14ac:dyDescent="0.2">
      <c r="A756" s="530">
        <f>A754</f>
        <v>43466</v>
      </c>
      <c r="B756" s="530">
        <f>B754</f>
        <v>43830</v>
      </c>
      <c r="C756" s="53" t="s">
        <v>3</v>
      </c>
      <c r="D756" s="54">
        <v>9</v>
      </c>
      <c r="E756" s="44">
        <v>18185.22</v>
      </c>
      <c r="F756" s="44">
        <v>0</v>
      </c>
      <c r="G756" s="44"/>
      <c r="H756" s="44">
        <v>6459.63</v>
      </c>
      <c r="I756" s="44"/>
      <c r="J756" s="44">
        <f t="shared" ref="J756" si="2">K756/12</f>
        <v>2053.7399999999998</v>
      </c>
      <c r="K756" s="44">
        <f t="shared" ref="K756" si="3">SUM(E756:I756)</f>
        <v>24644.85</v>
      </c>
      <c r="L756" s="46">
        <f t="shared" ref="L756" si="4">SUM(E756:J756)</f>
        <v>26698.59</v>
      </c>
      <c r="M756" s="117"/>
      <c r="N756" s="119">
        <f t="shared" ref="N756" si="5">K756</f>
        <v>24644.85</v>
      </c>
      <c r="O756" s="119">
        <f t="shared" ref="O756" si="6">E756+F756+G756+I756</f>
        <v>18185.22</v>
      </c>
      <c r="P756" s="119">
        <v>2094</v>
      </c>
      <c r="Q756" s="119">
        <f t="shared" ref="Q756" si="7">L756+(IF(P756&gt;O756*0.18,P756,O756*0.18))</f>
        <v>29971.93</v>
      </c>
      <c r="R756" s="119">
        <f t="shared" ref="R756" si="8">N756+O756*0.18</f>
        <v>27918.19</v>
      </c>
      <c r="S756" s="47"/>
    </row>
    <row r="757" spans="1:19" ht="9" customHeight="1" x14ac:dyDescent="0.2">
      <c r="A757" s="530"/>
      <c r="B757" s="530"/>
      <c r="C757" s="48" t="s">
        <v>4</v>
      </c>
      <c r="D757" s="49">
        <v>14</v>
      </c>
      <c r="E757" s="50">
        <f t="shared" ref="E757" si="9">E756*1936.27</f>
        <v>35211496</v>
      </c>
      <c r="F757" s="50">
        <f t="shared" ref="F757:L757" si="10">F756*1936.27</f>
        <v>0</v>
      </c>
      <c r="G757" s="50">
        <f t="shared" si="10"/>
        <v>0</v>
      </c>
      <c r="H757" s="61">
        <f t="shared" si="10"/>
        <v>12507588</v>
      </c>
      <c r="I757" s="61">
        <f t="shared" si="10"/>
        <v>0</v>
      </c>
      <c r="J757" s="51">
        <f t="shared" si="10"/>
        <v>3976595</v>
      </c>
      <c r="K757" s="61">
        <f t="shared" si="10"/>
        <v>47719084</v>
      </c>
      <c r="L757" s="61">
        <f t="shared" si="10"/>
        <v>51695679</v>
      </c>
      <c r="M757" s="118"/>
      <c r="N757" s="120">
        <f t="shared" ref="N757:R757" si="11">N756*1936.27</f>
        <v>47719084</v>
      </c>
      <c r="O757" s="120">
        <f t="shared" si="11"/>
        <v>35211496</v>
      </c>
      <c r="P757" s="61">
        <f t="shared" si="1"/>
        <v>4054549</v>
      </c>
      <c r="Q757" s="120">
        <f t="shared" si="11"/>
        <v>58033749</v>
      </c>
      <c r="R757" s="120">
        <f t="shared" si="11"/>
        <v>54057154</v>
      </c>
      <c r="S757" s="47"/>
    </row>
    <row r="758" spans="1:19" ht="12.75" customHeight="1" x14ac:dyDescent="0.2">
      <c r="A758" s="530"/>
      <c r="B758" s="530"/>
      <c r="C758" s="53" t="s">
        <v>3</v>
      </c>
      <c r="D758" s="54">
        <v>15</v>
      </c>
      <c r="E758" s="44">
        <v>20456.16</v>
      </c>
      <c r="F758" s="44">
        <v>0</v>
      </c>
      <c r="G758" s="44"/>
      <c r="H758" s="44">
        <v>6459.63</v>
      </c>
      <c r="I758" s="44"/>
      <c r="J758" s="44">
        <f t="shared" ref="J758" si="12">K758/12</f>
        <v>2242.98</v>
      </c>
      <c r="K758" s="44">
        <f t="shared" ref="K758" si="13">SUM(E758:I758)</f>
        <v>26915.79</v>
      </c>
      <c r="L758" s="46">
        <f t="shared" ref="L758" si="14">SUM(E758:J758)</f>
        <v>29158.77</v>
      </c>
      <c r="M758" s="117"/>
      <c r="N758" s="119">
        <f t="shared" ref="N758" si="15">K758</f>
        <v>26915.79</v>
      </c>
      <c r="O758" s="119">
        <f t="shared" ref="O758" si="16">E758+F758+G758+I758</f>
        <v>20456.16</v>
      </c>
      <c r="P758" s="119">
        <v>2577.6</v>
      </c>
      <c r="Q758" s="119">
        <f t="shared" ref="Q758" si="17">L758+(IF(P758&gt;O758*0.18,P758,O758*0.18))</f>
        <v>32840.879999999997</v>
      </c>
      <c r="R758" s="119">
        <f t="shared" ref="R758" si="18">N758+O758*0.18</f>
        <v>30597.9</v>
      </c>
      <c r="S758" s="47"/>
    </row>
    <row r="759" spans="1:19" ht="9" customHeight="1" x14ac:dyDescent="0.2">
      <c r="A759" s="530"/>
      <c r="B759" s="530"/>
      <c r="C759" s="48" t="s">
        <v>4</v>
      </c>
      <c r="D759" s="49">
        <v>20</v>
      </c>
      <c r="E759" s="50">
        <f t="shared" ref="E759" si="19">E758*1936.27</f>
        <v>39608649</v>
      </c>
      <c r="F759" s="50">
        <f t="shared" ref="F759:L759" si="20">F758*1936.27</f>
        <v>0</v>
      </c>
      <c r="G759" s="50">
        <f t="shared" si="20"/>
        <v>0</v>
      </c>
      <c r="H759" s="61">
        <f t="shared" si="20"/>
        <v>12507588</v>
      </c>
      <c r="I759" s="61">
        <f t="shared" si="20"/>
        <v>0</v>
      </c>
      <c r="J759" s="51">
        <f t="shared" si="20"/>
        <v>4343015</v>
      </c>
      <c r="K759" s="61">
        <f t="shared" si="20"/>
        <v>52116237</v>
      </c>
      <c r="L759" s="61">
        <f t="shared" si="20"/>
        <v>56459252</v>
      </c>
      <c r="M759" s="118"/>
      <c r="N759" s="120">
        <f t="shared" ref="N759:R759" si="21">N758*1936.27</f>
        <v>52116237</v>
      </c>
      <c r="O759" s="120">
        <f t="shared" si="21"/>
        <v>39608649</v>
      </c>
      <c r="P759" s="61">
        <f t="shared" si="1"/>
        <v>4990930</v>
      </c>
      <c r="Q759" s="120">
        <f t="shared" si="21"/>
        <v>63588811</v>
      </c>
      <c r="R759" s="120">
        <f t="shared" si="21"/>
        <v>59245796</v>
      </c>
      <c r="S759" s="47"/>
    </row>
    <row r="760" spans="1:19" ht="12.75" customHeight="1" x14ac:dyDescent="0.2">
      <c r="A760" s="530"/>
      <c r="B760" s="530"/>
      <c r="C760" s="53" t="s">
        <v>3</v>
      </c>
      <c r="D760" s="54">
        <v>21</v>
      </c>
      <c r="E760" s="44">
        <v>22664.14</v>
      </c>
      <c r="F760" s="44">
        <v>0</v>
      </c>
      <c r="G760" s="44"/>
      <c r="H760" s="44">
        <v>6459.63</v>
      </c>
      <c r="I760" s="44"/>
      <c r="J760" s="44">
        <f t="shared" ref="J760" si="22">K760/12</f>
        <v>2426.98</v>
      </c>
      <c r="K760" s="44">
        <f t="shared" ref="K760" si="23">SUM(E760:I760)</f>
        <v>29123.77</v>
      </c>
      <c r="L760" s="46">
        <f t="shared" ref="L760" si="24">SUM(E760:J760)</f>
        <v>31550.75</v>
      </c>
      <c r="M760" s="117"/>
      <c r="N760" s="119">
        <f t="shared" ref="N760" si="25">K760</f>
        <v>29123.77</v>
      </c>
      <c r="O760" s="119">
        <f t="shared" ref="O760" si="26">E760+F760+G760+I760</f>
        <v>22664.14</v>
      </c>
      <c r="P760" s="119">
        <v>2577.6</v>
      </c>
      <c r="Q760" s="119">
        <f t="shared" ref="Q760" si="27">L760+(IF(P760&gt;O760*0.18,P760,O760*0.18))</f>
        <v>35630.300000000003</v>
      </c>
      <c r="R760" s="119">
        <f t="shared" ref="R760" si="28">N760+O760*0.18</f>
        <v>33203.32</v>
      </c>
      <c r="S760" s="47"/>
    </row>
    <row r="761" spans="1:19" ht="9" customHeight="1" x14ac:dyDescent="0.2">
      <c r="A761" s="530"/>
      <c r="B761" s="530"/>
      <c r="C761" s="48" t="s">
        <v>4</v>
      </c>
      <c r="D761" s="49">
        <v>27</v>
      </c>
      <c r="E761" s="50">
        <f t="shared" ref="E761" si="29">E760*1936.27</f>
        <v>43883894</v>
      </c>
      <c r="F761" s="50">
        <f t="shared" ref="F761:L761" si="30">F760*1936.27</f>
        <v>0</v>
      </c>
      <c r="G761" s="50">
        <f t="shared" si="30"/>
        <v>0</v>
      </c>
      <c r="H761" s="61">
        <f t="shared" si="30"/>
        <v>12507588</v>
      </c>
      <c r="I761" s="61">
        <f t="shared" si="30"/>
        <v>0</v>
      </c>
      <c r="J761" s="51">
        <f t="shared" si="30"/>
        <v>4699289</v>
      </c>
      <c r="K761" s="61">
        <f t="shared" si="30"/>
        <v>56391482</v>
      </c>
      <c r="L761" s="61">
        <f t="shared" si="30"/>
        <v>61090771</v>
      </c>
      <c r="M761" s="118"/>
      <c r="N761" s="120">
        <f t="shared" ref="N761:R761" si="31">N760*1936.27</f>
        <v>56391482</v>
      </c>
      <c r="O761" s="120">
        <f t="shared" si="31"/>
        <v>43883894</v>
      </c>
      <c r="P761" s="61">
        <f t="shared" si="1"/>
        <v>4990930</v>
      </c>
      <c r="Q761" s="120">
        <f t="shared" si="31"/>
        <v>68989881</v>
      </c>
      <c r="R761" s="120">
        <f t="shared" si="31"/>
        <v>64290592</v>
      </c>
      <c r="S761" s="47"/>
    </row>
    <row r="762" spans="1:19" ht="12.75" customHeight="1" x14ac:dyDescent="0.2">
      <c r="A762" s="530"/>
      <c r="B762" s="530"/>
      <c r="C762" s="53" t="s">
        <v>3</v>
      </c>
      <c r="D762" s="54">
        <v>28</v>
      </c>
      <c r="E762" s="44">
        <v>24831.72</v>
      </c>
      <c r="F762" s="44">
        <v>0</v>
      </c>
      <c r="G762" s="44"/>
      <c r="H762" s="44">
        <v>6459.63</v>
      </c>
      <c r="I762" s="44"/>
      <c r="J762" s="44">
        <f t="shared" ref="J762" si="32">K762/12</f>
        <v>2607.61</v>
      </c>
      <c r="K762" s="44">
        <f t="shared" ref="K762" si="33">SUM(E762:I762)</f>
        <v>31291.35</v>
      </c>
      <c r="L762" s="46">
        <f t="shared" ref="L762" si="34">SUM(E762:J762)</f>
        <v>33898.959999999999</v>
      </c>
      <c r="M762" s="117"/>
      <c r="N762" s="119">
        <f t="shared" ref="N762" si="35">K762</f>
        <v>31291.35</v>
      </c>
      <c r="O762" s="119">
        <f t="shared" ref="O762" si="36">E762+F762+G762+I762</f>
        <v>24831.72</v>
      </c>
      <c r="P762" s="119">
        <v>3278.4</v>
      </c>
      <c r="Q762" s="119">
        <f t="shared" ref="Q762" si="37">L762+(IF(P762&gt;O762*0.18,P762,O762*0.18))</f>
        <v>38368.67</v>
      </c>
      <c r="R762" s="119">
        <f t="shared" ref="R762" si="38">N762+O762*0.18</f>
        <v>35761.06</v>
      </c>
      <c r="S762" s="47"/>
    </row>
    <row r="763" spans="1:19" ht="9" customHeight="1" x14ac:dyDescent="0.2">
      <c r="A763" s="530"/>
      <c r="B763" s="530"/>
      <c r="C763" s="48" t="s">
        <v>4</v>
      </c>
      <c r="D763" s="49">
        <v>34</v>
      </c>
      <c r="E763" s="50">
        <f t="shared" ref="E763" si="39">E762*1936.27</f>
        <v>48080914</v>
      </c>
      <c r="F763" s="50">
        <f t="shared" ref="F763:L763" si="40">F762*1936.27</f>
        <v>0</v>
      </c>
      <c r="G763" s="50">
        <f t="shared" si="40"/>
        <v>0</v>
      </c>
      <c r="H763" s="61">
        <f t="shared" si="40"/>
        <v>12507588</v>
      </c>
      <c r="I763" s="61">
        <f t="shared" si="40"/>
        <v>0</v>
      </c>
      <c r="J763" s="51">
        <f t="shared" si="40"/>
        <v>5049037</v>
      </c>
      <c r="K763" s="61">
        <f t="shared" si="40"/>
        <v>60588502</v>
      </c>
      <c r="L763" s="61">
        <f t="shared" si="40"/>
        <v>65637539</v>
      </c>
      <c r="M763" s="118"/>
      <c r="N763" s="120">
        <f t="shared" ref="N763:R763" si="41">N762*1936.27</f>
        <v>60588502</v>
      </c>
      <c r="O763" s="120">
        <f t="shared" si="41"/>
        <v>48080914</v>
      </c>
      <c r="P763" s="61">
        <f t="shared" si="1"/>
        <v>6347868</v>
      </c>
      <c r="Q763" s="120">
        <f t="shared" si="41"/>
        <v>74292105</v>
      </c>
      <c r="R763" s="120">
        <f t="shared" si="41"/>
        <v>69243068</v>
      </c>
      <c r="S763" s="47"/>
    </row>
    <row r="764" spans="1:19" ht="12.75" customHeight="1" x14ac:dyDescent="0.2">
      <c r="A764" s="530"/>
      <c r="B764" s="530"/>
      <c r="C764" s="53" t="s">
        <v>3</v>
      </c>
      <c r="D764" s="54">
        <v>35</v>
      </c>
      <c r="E764" s="44">
        <v>26444.14</v>
      </c>
      <c r="F764" s="44">
        <v>0</v>
      </c>
      <c r="G764" s="44"/>
      <c r="H764" s="44">
        <v>6459.63</v>
      </c>
      <c r="I764" s="44"/>
      <c r="J764" s="44">
        <f t="shared" ref="J764" si="42">K764/12</f>
        <v>2741.98</v>
      </c>
      <c r="K764" s="44">
        <f t="shared" ref="K764" si="43">SUM(E764:I764)</f>
        <v>32903.769999999997</v>
      </c>
      <c r="L764" s="46">
        <f t="shared" ref="L764" si="44">SUM(E764:J764)</f>
        <v>35645.75</v>
      </c>
      <c r="M764" s="117"/>
      <c r="N764" s="119">
        <f t="shared" ref="N764" si="45">K764</f>
        <v>32903.769999999997</v>
      </c>
      <c r="O764" s="119">
        <f t="shared" ref="O764" si="46">E764+F764+G764+I764</f>
        <v>26444.14</v>
      </c>
      <c r="P764" s="119">
        <v>3278.4</v>
      </c>
      <c r="Q764" s="119">
        <f t="shared" ref="Q764" si="47">L764+(IF(P764&gt;O764*0.18,P764,O764*0.18))</f>
        <v>40405.699999999997</v>
      </c>
      <c r="R764" s="119">
        <f t="shared" ref="R764" si="48">N764+O764*0.18</f>
        <v>37663.72</v>
      </c>
      <c r="S764" s="47"/>
    </row>
    <row r="765" spans="1:19" ht="9" customHeight="1" x14ac:dyDescent="0.2">
      <c r="A765" s="531"/>
      <c r="B765" s="531"/>
      <c r="C765" s="58" t="s">
        <v>4</v>
      </c>
      <c r="D765" s="59"/>
      <c r="E765" s="50">
        <f t="shared" ref="E765" si="49">E764*1936.27</f>
        <v>51202995</v>
      </c>
      <c r="F765" s="50">
        <f t="shared" ref="F765:L765" si="50">F764*1936.27</f>
        <v>0</v>
      </c>
      <c r="G765" s="50">
        <f t="shared" si="50"/>
        <v>0</v>
      </c>
      <c r="H765" s="61">
        <f t="shared" si="50"/>
        <v>12507588</v>
      </c>
      <c r="I765" s="61">
        <f t="shared" si="50"/>
        <v>0</v>
      </c>
      <c r="J765" s="51">
        <f t="shared" si="50"/>
        <v>5309214</v>
      </c>
      <c r="K765" s="61">
        <f t="shared" si="50"/>
        <v>63710583</v>
      </c>
      <c r="L765" s="61">
        <f t="shared" si="50"/>
        <v>69019796</v>
      </c>
      <c r="M765" s="118"/>
      <c r="N765" s="120">
        <f t="shared" ref="N765:R765" si="51">N764*1936.27</f>
        <v>63710583</v>
      </c>
      <c r="O765" s="120">
        <f t="shared" si="51"/>
        <v>51202995</v>
      </c>
      <c r="P765" s="61">
        <f t="shared" si="1"/>
        <v>6347868</v>
      </c>
      <c r="Q765" s="120">
        <f t="shared" si="51"/>
        <v>78236345</v>
      </c>
      <c r="R765" s="120">
        <f t="shared" si="51"/>
        <v>72927131</v>
      </c>
      <c r="S765" s="47"/>
    </row>
    <row r="766" spans="1:19" ht="12.75" customHeight="1" x14ac:dyDescent="0.2">
      <c r="A766" s="492">
        <f>B754+1</f>
        <v>43831</v>
      </c>
      <c r="B766" s="492">
        <v>44196</v>
      </c>
      <c r="C766" s="42" t="s">
        <v>3</v>
      </c>
      <c r="D766" s="43">
        <v>0</v>
      </c>
      <c r="E766" s="44">
        <v>15764.09</v>
      </c>
      <c r="F766" s="44">
        <v>0</v>
      </c>
      <c r="G766" s="44"/>
      <c r="H766" s="44">
        <v>6459.63</v>
      </c>
      <c r="I766" s="44"/>
      <c r="J766" s="44">
        <f t="shared" ref="J766" si="52">K766/12</f>
        <v>1851.98</v>
      </c>
      <c r="K766" s="44">
        <f t="shared" ref="K766" si="53">SUM(E766:I766)</f>
        <v>22223.72</v>
      </c>
      <c r="L766" s="46">
        <f t="shared" ref="L766" si="54">SUM(E766:J766)</f>
        <v>24075.7</v>
      </c>
      <c r="M766" s="117"/>
      <c r="N766" s="119">
        <f t="shared" ref="N766" si="55">K766</f>
        <v>22223.72</v>
      </c>
      <c r="O766" s="119">
        <f t="shared" ref="O766" si="56">E766+F766+G766+I766</f>
        <v>15764.09</v>
      </c>
      <c r="P766" s="119">
        <v>2094</v>
      </c>
      <c r="Q766" s="119">
        <f t="shared" ref="Q766" si="57">L766+(IF(P766&gt;O766*0.18,P766,O766*0.18))</f>
        <v>26913.24</v>
      </c>
      <c r="R766" s="119">
        <f t="shared" ref="R766" si="58">N766+O766*0.18</f>
        <v>25061.26</v>
      </c>
      <c r="S766" s="47"/>
    </row>
    <row r="767" spans="1:19" ht="9" customHeight="1" x14ac:dyDescent="0.2">
      <c r="A767" s="493"/>
      <c r="B767" s="493"/>
      <c r="C767" s="48" t="s">
        <v>4</v>
      </c>
      <c r="D767" s="49">
        <v>8</v>
      </c>
      <c r="E767" s="50">
        <f t="shared" ref="E767:L767" si="59">E766*1936.27</f>
        <v>30523535</v>
      </c>
      <c r="F767" s="50">
        <f t="shared" si="59"/>
        <v>0</v>
      </c>
      <c r="G767" s="50">
        <f t="shared" si="59"/>
        <v>0</v>
      </c>
      <c r="H767" s="61">
        <f t="shared" si="59"/>
        <v>12507588</v>
      </c>
      <c r="I767" s="61">
        <f t="shared" si="59"/>
        <v>0</v>
      </c>
      <c r="J767" s="51">
        <f t="shared" si="59"/>
        <v>3585933</v>
      </c>
      <c r="K767" s="61">
        <f t="shared" si="59"/>
        <v>43031122</v>
      </c>
      <c r="L767" s="61">
        <f t="shared" si="59"/>
        <v>46617056</v>
      </c>
      <c r="M767" s="118"/>
      <c r="N767" s="120">
        <f t="shared" ref="N767:R767" si="60">N766*1936.27</f>
        <v>43031122</v>
      </c>
      <c r="O767" s="120">
        <f t="shared" si="60"/>
        <v>30523535</v>
      </c>
      <c r="P767" s="61">
        <f t="shared" si="60"/>
        <v>4054549</v>
      </c>
      <c r="Q767" s="120">
        <f t="shared" si="60"/>
        <v>52111299</v>
      </c>
      <c r="R767" s="120">
        <f t="shared" si="60"/>
        <v>48525366</v>
      </c>
      <c r="S767" s="47"/>
    </row>
    <row r="768" spans="1:19" ht="12.75" customHeight="1" x14ac:dyDescent="0.2">
      <c r="A768" s="530">
        <f>A766</f>
        <v>43831</v>
      </c>
      <c r="B768" s="530">
        <f>B766</f>
        <v>44196</v>
      </c>
      <c r="C768" s="53" t="s">
        <v>3</v>
      </c>
      <c r="D768" s="54">
        <v>9</v>
      </c>
      <c r="E768" s="44">
        <v>18376.02</v>
      </c>
      <c r="F768" s="44">
        <v>0</v>
      </c>
      <c r="G768" s="44"/>
      <c r="H768" s="44">
        <v>6459.63</v>
      </c>
      <c r="I768" s="44"/>
      <c r="J768" s="44">
        <f t="shared" ref="J768" si="61">K768/12</f>
        <v>2069.64</v>
      </c>
      <c r="K768" s="44">
        <f t="shared" ref="K768" si="62">SUM(E768:I768)</f>
        <v>24835.65</v>
      </c>
      <c r="L768" s="46">
        <f t="shared" ref="L768" si="63">SUM(E768:J768)</f>
        <v>26905.29</v>
      </c>
      <c r="M768" s="117"/>
      <c r="N768" s="119">
        <f t="shared" ref="N768" si="64">K768</f>
        <v>24835.65</v>
      </c>
      <c r="O768" s="119">
        <f t="shared" ref="O768" si="65">E768+F768+G768+I768</f>
        <v>18376.02</v>
      </c>
      <c r="P768" s="119">
        <v>2094</v>
      </c>
      <c r="Q768" s="119">
        <f t="shared" ref="Q768" si="66">L768+(IF(P768&gt;O768*0.18,P768,O768*0.18))</f>
        <v>30212.97</v>
      </c>
      <c r="R768" s="119">
        <f t="shared" ref="R768" si="67">N768+O768*0.18</f>
        <v>28143.33</v>
      </c>
      <c r="S768" s="47"/>
    </row>
    <row r="769" spans="1:19" ht="9" customHeight="1" x14ac:dyDescent="0.2">
      <c r="A769" s="530"/>
      <c r="B769" s="530"/>
      <c r="C769" s="48" t="s">
        <v>4</v>
      </c>
      <c r="D769" s="49">
        <v>14</v>
      </c>
      <c r="E769" s="50">
        <f t="shared" ref="E769" si="68">E768*1936.27</f>
        <v>35580936</v>
      </c>
      <c r="F769" s="50">
        <f t="shared" ref="F769:L781" si="69">F768*1936.27</f>
        <v>0</v>
      </c>
      <c r="G769" s="50">
        <f t="shared" si="69"/>
        <v>0</v>
      </c>
      <c r="H769" s="61">
        <f t="shared" si="69"/>
        <v>12507588</v>
      </c>
      <c r="I769" s="61">
        <f t="shared" si="69"/>
        <v>0</v>
      </c>
      <c r="J769" s="51">
        <f t="shared" si="69"/>
        <v>4007382</v>
      </c>
      <c r="K769" s="61">
        <f t="shared" si="69"/>
        <v>48088524</v>
      </c>
      <c r="L769" s="61">
        <f t="shared" si="69"/>
        <v>52095906</v>
      </c>
      <c r="M769" s="118"/>
      <c r="N769" s="120">
        <f t="shared" ref="N769:R769" si="70">N768*1936.27</f>
        <v>48088524</v>
      </c>
      <c r="O769" s="120">
        <f t="shared" si="70"/>
        <v>35580936</v>
      </c>
      <c r="P769" s="61">
        <f t="shared" si="70"/>
        <v>4054549</v>
      </c>
      <c r="Q769" s="120">
        <f t="shared" si="70"/>
        <v>58500467</v>
      </c>
      <c r="R769" s="120">
        <f t="shared" si="70"/>
        <v>54493086</v>
      </c>
      <c r="S769" s="47"/>
    </row>
    <row r="770" spans="1:19" ht="12.75" customHeight="1" x14ac:dyDescent="0.2">
      <c r="A770" s="530"/>
      <c r="B770" s="530"/>
      <c r="C770" s="53" t="s">
        <v>3</v>
      </c>
      <c r="D770" s="54">
        <v>15</v>
      </c>
      <c r="E770" s="44">
        <v>20664.96</v>
      </c>
      <c r="F770" s="44">
        <v>0</v>
      </c>
      <c r="G770" s="44"/>
      <c r="H770" s="44">
        <v>6459.63</v>
      </c>
      <c r="I770" s="44"/>
      <c r="J770" s="44">
        <f t="shared" ref="J770" si="71">K770/12</f>
        <v>2260.38</v>
      </c>
      <c r="K770" s="44">
        <f t="shared" ref="K770" si="72">SUM(E770:I770)</f>
        <v>27124.59</v>
      </c>
      <c r="L770" s="46">
        <f t="shared" ref="L770" si="73">SUM(E770:J770)</f>
        <v>29384.97</v>
      </c>
      <c r="M770" s="117"/>
      <c r="N770" s="119">
        <f t="shared" ref="N770" si="74">K770</f>
        <v>27124.59</v>
      </c>
      <c r="O770" s="119">
        <f t="shared" ref="O770" si="75">E770+F770+G770+I770</f>
        <v>20664.96</v>
      </c>
      <c r="P770" s="119">
        <v>2577.6</v>
      </c>
      <c r="Q770" s="119">
        <f t="shared" ref="Q770" si="76">L770+(IF(P770&gt;O770*0.18,P770,O770*0.18))</f>
        <v>33104.660000000003</v>
      </c>
      <c r="R770" s="119">
        <f t="shared" ref="R770" si="77">N770+O770*0.18</f>
        <v>30844.28</v>
      </c>
      <c r="S770" s="47"/>
    </row>
    <row r="771" spans="1:19" ht="9" customHeight="1" x14ac:dyDescent="0.2">
      <c r="A771" s="530"/>
      <c r="B771" s="530"/>
      <c r="C771" s="48" t="s">
        <v>4</v>
      </c>
      <c r="D771" s="49">
        <v>20</v>
      </c>
      <c r="E771" s="50">
        <f t="shared" ref="E771" si="78">E770*1936.27</f>
        <v>40012942</v>
      </c>
      <c r="F771" s="50">
        <f t="shared" ref="F771:L783" si="79">F770*1936.27</f>
        <v>0</v>
      </c>
      <c r="G771" s="50">
        <f t="shared" si="79"/>
        <v>0</v>
      </c>
      <c r="H771" s="61">
        <f t="shared" si="79"/>
        <v>12507588</v>
      </c>
      <c r="I771" s="61">
        <f t="shared" si="79"/>
        <v>0</v>
      </c>
      <c r="J771" s="51">
        <f t="shared" si="79"/>
        <v>4376706</v>
      </c>
      <c r="K771" s="61">
        <f t="shared" si="79"/>
        <v>52520530</v>
      </c>
      <c r="L771" s="61">
        <f t="shared" si="79"/>
        <v>56897236</v>
      </c>
      <c r="M771" s="118"/>
      <c r="N771" s="120">
        <f t="shared" ref="N771:R771" si="80">N770*1936.27</f>
        <v>52520530</v>
      </c>
      <c r="O771" s="120">
        <f t="shared" si="80"/>
        <v>40012942</v>
      </c>
      <c r="P771" s="61">
        <f t="shared" si="80"/>
        <v>4990930</v>
      </c>
      <c r="Q771" s="120">
        <f t="shared" si="80"/>
        <v>64099560</v>
      </c>
      <c r="R771" s="120">
        <f t="shared" si="80"/>
        <v>59722854</v>
      </c>
      <c r="S771" s="47"/>
    </row>
    <row r="772" spans="1:19" ht="12.75" customHeight="1" x14ac:dyDescent="0.2">
      <c r="A772" s="530"/>
      <c r="B772" s="530"/>
      <c r="C772" s="53" t="s">
        <v>3</v>
      </c>
      <c r="D772" s="54">
        <v>21</v>
      </c>
      <c r="E772" s="44">
        <v>22889.74</v>
      </c>
      <c r="F772" s="44">
        <v>0</v>
      </c>
      <c r="G772" s="44"/>
      <c r="H772" s="44">
        <v>6459.63</v>
      </c>
      <c r="I772" s="44"/>
      <c r="J772" s="44">
        <f t="shared" ref="J772" si="81">K772/12</f>
        <v>2445.7800000000002</v>
      </c>
      <c r="K772" s="44">
        <f t="shared" ref="K772" si="82">SUM(E772:I772)</f>
        <v>29349.37</v>
      </c>
      <c r="L772" s="46">
        <f t="shared" ref="L772" si="83">SUM(E772:J772)</f>
        <v>31795.15</v>
      </c>
      <c r="M772" s="117"/>
      <c r="N772" s="119">
        <f t="shared" ref="N772" si="84">K772</f>
        <v>29349.37</v>
      </c>
      <c r="O772" s="119">
        <f t="shared" ref="O772" si="85">E772+F772+G772+I772</f>
        <v>22889.74</v>
      </c>
      <c r="P772" s="119">
        <v>2577.6</v>
      </c>
      <c r="Q772" s="119">
        <f t="shared" ref="Q772" si="86">L772+(IF(P772&gt;O772*0.18,P772,O772*0.18))</f>
        <v>35915.300000000003</v>
      </c>
      <c r="R772" s="119">
        <f t="shared" ref="R772" si="87">N772+O772*0.18</f>
        <v>33469.519999999997</v>
      </c>
      <c r="S772" s="47"/>
    </row>
    <row r="773" spans="1:19" ht="9" customHeight="1" x14ac:dyDescent="0.2">
      <c r="A773" s="530"/>
      <c r="B773" s="530"/>
      <c r="C773" s="48" t="s">
        <v>4</v>
      </c>
      <c r="D773" s="49">
        <v>27</v>
      </c>
      <c r="E773" s="50">
        <f t="shared" ref="E773" si="88">E772*1936.27</f>
        <v>44320717</v>
      </c>
      <c r="F773" s="50">
        <f t="shared" ref="F773:L785" si="89">F772*1936.27</f>
        <v>0</v>
      </c>
      <c r="G773" s="50">
        <f t="shared" si="89"/>
        <v>0</v>
      </c>
      <c r="H773" s="61">
        <f t="shared" si="89"/>
        <v>12507588</v>
      </c>
      <c r="I773" s="61">
        <f t="shared" si="89"/>
        <v>0</v>
      </c>
      <c r="J773" s="51">
        <f t="shared" si="89"/>
        <v>4735690</v>
      </c>
      <c r="K773" s="61">
        <f t="shared" si="89"/>
        <v>56828305</v>
      </c>
      <c r="L773" s="61">
        <f t="shared" si="89"/>
        <v>61563995</v>
      </c>
      <c r="M773" s="118"/>
      <c r="N773" s="120">
        <f t="shared" ref="N773:R773" si="90">N772*1936.27</f>
        <v>56828305</v>
      </c>
      <c r="O773" s="120">
        <f t="shared" si="90"/>
        <v>44320717</v>
      </c>
      <c r="P773" s="61">
        <f t="shared" si="90"/>
        <v>4990930</v>
      </c>
      <c r="Q773" s="120">
        <f t="shared" si="90"/>
        <v>69541718</v>
      </c>
      <c r="R773" s="120">
        <f t="shared" si="90"/>
        <v>64806027</v>
      </c>
      <c r="S773" s="47"/>
    </row>
    <row r="774" spans="1:19" ht="12.75" customHeight="1" x14ac:dyDescent="0.2">
      <c r="A774" s="530"/>
      <c r="B774" s="530"/>
      <c r="C774" s="53" t="s">
        <v>3</v>
      </c>
      <c r="D774" s="54">
        <v>28</v>
      </c>
      <c r="E774" s="44">
        <v>25074.12</v>
      </c>
      <c r="F774" s="44">
        <v>0</v>
      </c>
      <c r="G774" s="44"/>
      <c r="H774" s="44">
        <v>6459.63</v>
      </c>
      <c r="I774" s="44"/>
      <c r="J774" s="44">
        <f t="shared" ref="J774" si="91">K774/12</f>
        <v>2627.81</v>
      </c>
      <c r="K774" s="44">
        <f t="shared" ref="K774" si="92">SUM(E774:I774)</f>
        <v>31533.75</v>
      </c>
      <c r="L774" s="46">
        <f t="shared" ref="L774" si="93">SUM(E774:J774)</f>
        <v>34161.56</v>
      </c>
      <c r="M774" s="117"/>
      <c r="N774" s="119">
        <f t="shared" ref="N774" si="94">K774</f>
        <v>31533.75</v>
      </c>
      <c r="O774" s="119">
        <f t="shared" ref="O774" si="95">E774+F774+G774+I774</f>
        <v>25074.12</v>
      </c>
      <c r="P774" s="119">
        <v>3278.4</v>
      </c>
      <c r="Q774" s="119">
        <f t="shared" ref="Q774" si="96">L774+(IF(P774&gt;O774*0.18,P774,O774*0.18))</f>
        <v>38674.9</v>
      </c>
      <c r="R774" s="119">
        <f t="shared" ref="R774" si="97">N774+O774*0.18</f>
        <v>36047.089999999997</v>
      </c>
      <c r="S774" s="47"/>
    </row>
    <row r="775" spans="1:19" ht="9" customHeight="1" x14ac:dyDescent="0.2">
      <c r="A775" s="530"/>
      <c r="B775" s="530"/>
      <c r="C775" s="48" t="s">
        <v>4</v>
      </c>
      <c r="D775" s="49">
        <v>34</v>
      </c>
      <c r="E775" s="50">
        <f t="shared" ref="E775" si="98">E774*1936.27</f>
        <v>48550266</v>
      </c>
      <c r="F775" s="50">
        <f t="shared" ref="F775:L787" si="99">F774*1936.27</f>
        <v>0</v>
      </c>
      <c r="G775" s="50">
        <f t="shared" si="99"/>
        <v>0</v>
      </c>
      <c r="H775" s="61">
        <f t="shared" si="99"/>
        <v>12507588</v>
      </c>
      <c r="I775" s="61">
        <f t="shared" si="99"/>
        <v>0</v>
      </c>
      <c r="J775" s="51">
        <f t="shared" si="99"/>
        <v>5088150</v>
      </c>
      <c r="K775" s="61">
        <f t="shared" si="99"/>
        <v>61057854</v>
      </c>
      <c r="L775" s="61">
        <f t="shared" si="99"/>
        <v>66146004</v>
      </c>
      <c r="M775" s="118"/>
      <c r="N775" s="120">
        <f t="shared" ref="N775:R775" si="100">N774*1936.27</f>
        <v>61057854</v>
      </c>
      <c r="O775" s="120">
        <f t="shared" si="100"/>
        <v>48550266</v>
      </c>
      <c r="P775" s="61">
        <f t="shared" si="100"/>
        <v>6347868</v>
      </c>
      <c r="Q775" s="120">
        <f t="shared" si="100"/>
        <v>74885049</v>
      </c>
      <c r="R775" s="120">
        <f t="shared" si="100"/>
        <v>69796899</v>
      </c>
      <c r="S775" s="47"/>
    </row>
    <row r="776" spans="1:19" ht="12.75" customHeight="1" x14ac:dyDescent="0.2">
      <c r="A776" s="530"/>
      <c r="B776" s="530"/>
      <c r="C776" s="53" t="s">
        <v>3</v>
      </c>
      <c r="D776" s="54">
        <v>35</v>
      </c>
      <c r="E776" s="44">
        <v>26699.74</v>
      </c>
      <c r="F776" s="44">
        <v>0</v>
      </c>
      <c r="G776" s="44"/>
      <c r="H776" s="44">
        <v>6459.63</v>
      </c>
      <c r="I776" s="44"/>
      <c r="J776" s="44">
        <f t="shared" ref="J776" si="101">K776/12</f>
        <v>2763.28</v>
      </c>
      <c r="K776" s="44">
        <f t="shared" ref="K776" si="102">SUM(E776:I776)</f>
        <v>33159.370000000003</v>
      </c>
      <c r="L776" s="46">
        <f t="shared" ref="L776" si="103">SUM(E776:J776)</f>
        <v>35922.65</v>
      </c>
      <c r="M776" s="117"/>
      <c r="N776" s="119">
        <f t="shared" ref="N776" si="104">K776</f>
        <v>33159.370000000003</v>
      </c>
      <c r="O776" s="119">
        <f t="shared" ref="O776" si="105">E776+F776+G776+I776</f>
        <v>26699.74</v>
      </c>
      <c r="P776" s="119">
        <v>3278.4</v>
      </c>
      <c r="Q776" s="119">
        <f t="shared" ref="Q776" si="106">L776+(IF(P776&gt;O776*0.18,P776,O776*0.18))</f>
        <v>40728.6</v>
      </c>
      <c r="R776" s="119">
        <f t="shared" ref="R776" si="107">N776+O776*0.18</f>
        <v>37965.32</v>
      </c>
      <c r="S776" s="47"/>
    </row>
    <row r="777" spans="1:19" ht="9" customHeight="1" x14ac:dyDescent="0.2">
      <c r="A777" s="531"/>
      <c r="B777" s="531"/>
      <c r="C777" s="58" t="s">
        <v>4</v>
      </c>
      <c r="D777" s="59"/>
      <c r="E777" s="50">
        <f t="shared" ref="E777" si="108">E776*1936.27</f>
        <v>51697906</v>
      </c>
      <c r="F777" s="50">
        <f t="shared" ref="F777:L789" si="109">F776*1936.27</f>
        <v>0</v>
      </c>
      <c r="G777" s="50">
        <f t="shared" si="109"/>
        <v>0</v>
      </c>
      <c r="H777" s="61">
        <f t="shared" si="109"/>
        <v>12507588</v>
      </c>
      <c r="I777" s="61">
        <f t="shared" si="109"/>
        <v>0</v>
      </c>
      <c r="J777" s="51">
        <f t="shared" si="109"/>
        <v>5350456</v>
      </c>
      <c r="K777" s="61">
        <f t="shared" si="109"/>
        <v>64205493</v>
      </c>
      <c r="L777" s="61">
        <f t="shared" si="109"/>
        <v>69555950</v>
      </c>
      <c r="M777" s="118"/>
      <c r="N777" s="120">
        <f t="shared" ref="N777:R777" si="110">N776*1936.27</f>
        <v>64205493</v>
      </c>
      <c r="O777" s="120">
        <f t="shared" si="110"/>
        <v>51697906</v>
      </c>
      <c r="P777" s="61">
        <f t="shared" si="110"/>
        <v>6347868</v>
      </c>
      <c r="Q777" s="120">
        <f t="shared" si="110"/>
        <v>78861566</v>
      </c>
      <c r="R777" s="120">
        <f t="shared" si="110"/>
        <v>73511110</v>
      </c>
      <c r="S777" s="47"/>
    </row>
    <row r="778" spans="1:19" ht="12.75" customHeight="1" x14ac:dyDescent="0.2">
      <c r="A778" s="492">
        <f>B766+1</f>
        <v>44197</v>
      </c>
      <c r="B778" s="492">
        <v>44561</v>
      </c>
      <c r="C778" s="42" t="s">
        <v>3</v>
      </c>
      <c r="D778" s="43">
        <v>0</v>
      </c>
      <c r="E778" s="44">
        <v>16218.89</v>
      </c>
      <c r="F778" s="44">
        <v>0</v>
      </c>
      <c r="G778" s="44"/>
      <c r="H778" s="44">
        <v>6459.63</v>
      </c>
      <c r="I778" s="44"/>
      <c r="J778" s="44">
        <f t="shared" ref="J778" si="111">K778/12</f>
        <v>1889.88</v>
      </c>
      <c r="K778" s="44">
        <f t="shared" ref="K778" si="112">SUM(E778:I778)</f>
        <v>22678.52</v>
      </c>
      <c r="L778" s="46">
        <f t="shared" ref="L778" si="113">SUM(E778:J778)</f>
        <v>24568.400000000001</v>
      </c>
      <c r="M778" s="117"/>
      <c r="N778" s="119">
        <f t="shared" ref="N778" si="114">K778</f>
        <v>22678.52</v>
      </c>
      <c r="O778" s="119">
        <f t="shared" ref="O778" si="115">E778+F778+G778+I778</f>
        <v>16218.89</v>
      </c>
      <c r="P778" s="119">
        <v>2094</v>
      </c>
      <c r="Q778" s="119">
        <f t="shared" ref="Q778" si="116">L778+(IF(P778&gt;O778*0.18,P778,O778*0.18))</f>
        <v>27487.8</v>
      </c>
      <c r="R778" s="119">
        <f t="shared" ref="R778" si="117">N778+O778*0.18</f>
        <v>25597.919999999998</v>
      </c>
      <c r="S778" s="47"/>
    </row>
    <row r="779" spans="1:19" ht="9" customHeight="1" x14ac:dyDescent="0.2">
      <c r="A779" s="493"/>
      <c r="B779" s="493"/>
      <c r="C779" s="48" t="s">
        <v>4</v>
      </c>
      <c r="D779" s="49">
        <v>8</v>
      </c>
      <c r="E779" s="50">
        <f t="shared" ref="E779:L779" si="118">E778*1936.27</f>
        <v>31404150</v>
      </c>
      <c r="F779" s="50">
        <f t="shared" si="118"/>
        <v>0</v>
      </c>
      <c r="G779" s="50">
        <f t="shared" si="118"/>
        <v>0</v>
      </c>
      <c r="H779" s="61">
        <f t="shared" si="118"/>
        <v>12507588</v>
      </c>
      <c r="I779" s="61">
        <f t="shared" si="118"/>
        <v>0</v>
      </c>
      <c r="J779" s="51">
        <f t="shared" si="118"/>
        <v>3659318</v>
      </c>
      <c r="K779" s="61">
        <f t="shared" si="118"/>
        <v>43911738</v>
      </c>
      <c r="L779" s="61">
        <f t="shared" si="118"/>
        <v>47571056</v>
      </c>
      <c r="M779" s="118"/>
      <c r="N779" s="120">
        <f t="shared" ref="N779:R779" si="119">N778*1936.27</f>
        <v>43911738</v>
      </c>
      <c r="O779" s="120">
        <f t="shared" si="119"/>
        <v>31404150</v>
      </c>
      <c r="P779" s="61">
        <f t="shared" si="119"/>
        <v>4054549</v>
      </c>
      <c r="Q779" s="120">
        <f t="shared" si="119"/>
        <v>53223803</v>
      </c>
      <c r="R779" s="120">
        <f t="shared" si="119"/>
        <v>49564485</v>
      </c>
      <c r="S779" s="47"/>
    </row>
    <row r="780" spans="1:19" ht="12.75" customHeight="1" x14ac:dyDescent="0.2">
      <c r="A780" s="530">
        <f>A778</f>
        <v>44197</v>
      </c>
      <c r="B780" s="530">
        <f>B778</f>
        <v>44561</v>
      </c>
      <c r="C780" s="53" t="s">
        <v>3</v>
      </c>
      <c r="D780" s="54">
        <v>9</v>
      </c>
      <c r="E780" s="44">
        <v>18882.419999999998</v>
      </c>
      <c r="F780" s="44">
        <v>0</v>
      </c>
      <c r="G780" s="44"/>
      <c r="H780" s="44">
        <v>6459.63</v>
      </c>
      <c r="I780" s="44"/>
      <c r="J780" s="44">
        <f t="shared" ref="J780" si="120">K780/12</f>
        <v>2111.84</v>
      </c>
      <c r="K780" s="44">
        <f t="shared" ref="K780" si="121">SUM(E780:I780)</f>
        <v>25342.05</v>
      </c>
      <c r="L780" s="46">
        <f t="shared" ref="L780" si="122">SUM(E780:J780)</f>
        <v>27453.89</v>
      </c>
      <c r="M780" s="117"/>
      <c r="N780" s="119">
        <f t="shared" ref="N780" si="123">K780</f>
        <v>25342.05</v>
      </c>
      <c r="O780" s="119">
        <f t="shared" ref="O780" si="124">E780+F780+G780+I780</f>
        <v>18882.419999999998</v>
      </c>
      <c r="P780" s="119">
        <v>2094</v>
      </c>
      <c r="Q780" s="119">
        <f t="shared" ref="Q780" si="125">L780+(IF(P780&gt;O780*0.18,P780,O780*0.18))</f>
        <v>30852.73</v>
      </c>
      <c r="R780" s="119">
        <f t="shared" ref="R780" si="126">N780+O780*0.18</f>
        <v>28740.89</v>
      </c>
      <c r="S780" s="47"/>
    </row>
    <row r="781" spans="1:19" ht="9" customHeight="1" x14ac:dyDescent="0.2">
      <c r="A781" s="530"/>
      <c r="B781" s="530"/>
      <c r="C781" s="48" t="s">
        <v>4</v>
      </c>
      <c r="D781" s="49">
        <v>14</v>
      </c>
      <c r="E781" s="50">
        <f t="shared" ref="E781" si="127">E780*1936.27</f>
        <v>36561463</v>
      </c>
      <c r="F781" s="50">
        <f t="shared" si="69"/>
        <v>0</v>
      </c>
      <c r="G781" s="50">
        <f t="shared" si="69"/>
        <v>0</v>
      </c>
      <c r="H781" s="61">
        <f t="shared" si="69"/>
        <v>12507588</v>
      </c>
      <c r="I781" s="61">
        <f t="shared" si="69"/>
        <v>0</v>
      </c>
      <c r="J781" s="51">
        <f t="shared" si="69"/>
        <v>4089092</v>
      </c>
      <c r="K781" s="61">
        <f t="shared" si="69"/>
        <v>49069051</v>
      </c>
      <c r="L781" s="61">
        <f t="shared" si="69"/>
        <v>53158144</v>
      </c>
      <c r="M781" s="118"/>
      <c r="N781" s="120">
        <f t="shared" ref="N781:R781" si="128">N780*1936.27</f>
        <v>49069051</v>
      </c>
      <c r="O781" s="120">
        <f t="shared" si="128"/>
        <v>36561463</v>
      </c>
      <c r="P781" s="61">
        <f t="shared" si="128"/>
        <v>4054549</v>
      </c>
      <c r="Q781" s="120">
        <f t="shared" si="128"/>
        <v>59739216</v>
      </c>
      <c r="R781" s="120">
        <f t="shared" si="128"/>
        <v>55650123</v>
      </c>
      <c r="S781" s="47"/>
    </row>
    <row r="782" spans="1:19" ht="12.75" customHeight="1" x14ac:dyDescent="0.2">
      <c r="A782" s="530"/>
      <c r="B782" s="530"/>
      <c r="C782" s="53" t="s">
        <v>3</v>
      </c>
      <c r="D782" s="54">
        <v>15</v>
      </c>
      <c r="E782" s="44">
        <v>21216.959999999999</v>
      </c>
      <c r="F782" s="44">
        <v>0</v>
      </c>
      <c r="G782" s="44"/>
      <c r="H782" s="44">
        <v>6459.63</v>
      </c>
      <c r="I782" s="44"/>
      <c r="J782" s="44">
        <f t="shared" ref="J782" si="129">K782/12</f>
        <v>2306.38</v>
      </c>
      <c r="K782" s="44">
        <f t="shared" ref="K782" si="130">SUM(E782:I782)</f>
        <v>27676.59</v>
      </c>
      <c r="L782" s="46">
        <f t="shared" ref="L782" si="131">SUM(E782:J782)</f>
        <v>29982.97</v>
      </c>
      <c r="M782" s="117"/>
      <c r="N782" s="119">
        <f t="shared" ref="N782" si="132">K782</f>
        <v>27676.59</v>
      </c>
      <c r="O782" s="119">
        <f t="shared" ref="O782" si="133">E782+F782+G782+I782</f>
        <v>21216.959999999999</v>
      </c>
      <c r="P782" s="119">
        <v>2577.6</v>
      </c>
      <c r="Q782" s="119">
        <f t="shared" ref="Q782" si="134">L782+(IF(P782&gt;O782*0.18,P782,O782*0.18))</f>
        <v>33802.019999999997</v>
      </c>
      <c r="R782" s="119">
        <f t="shared" ref="R782" si="135">N782+O782*0.18</f>
        <v>31495.64</v>
      </c>
      <c r="S782" s="47"/>
    </row>
    <row r="783" spans="1:19" ht="9" customHeight="1" x14ac:dyDescent="0.2">
      <c r="A783" s="530"/>
      <c r="B783" s="530"/>
      <c r="C783" s="48" t="s">
        <v>4</v>
      </c>
      <c r="D783" s="49">
        <v>20</v>
      </c>
      <c r="E783" s="50">
        <f t="shared" ref="E783" si="136">E782*1936.27</f>
        <v>41081763</v>
      </c>
      <c r="F783" s="50">
        <f t="shared" si="79"/>
        <v>0</v>
      </c>
      <c r="G783" s="50">
        <f t="shared" si="79"/>
        <v>0</v>
      </c>
      <c r="H783" s="61">
        <f t="shared" si="79"/>
        <v>12507588</v>
      </c>
      <c r="I783" s="61">
        <f t="shared" si="79"/>
        <v>0</v>
      </c>
      <c r="J783" s="51">
        <f t="shared" si="79"/>
        <v>4465774</v>
      </c>
      <c r="K783" s="61">
        <f t="shared" si="79"/>
        <v>53589351</v>
      </c>
      <c r="L783" s="61">
        <f t="shared" si="79"/>
        <v>58055125</v>
      </c>
      <c r="M783" s="118"/>
      <c r="N783" s="120">
        <f t="shared" ref="N783:R783" si="137">N782*1936.27</f>
        <v>53589351</v>
      </c>
      <c r="O783" s="120">
        <f t="shared" si="137"/>
        <v>41081763</v>
      </c>
      <c r="P783" s="61">
        <f t="shared" si="137"/>
        <v>4990930</v>
      </c>
      <c r="Q783" s="120">
        <f t="shared" si="137"/>
        <v>65449837</v>
      </c>
      <c r="R783" s="120">
        <f t="shared" si="137"/>
        <v>60984063</v>
      </c>
      <c r="S783" s="47"/>
    </row>
    <row r="784" spans="1:19" ht="12.75" customHeight="1" x14ac:dyDescent="0.2">
      <c r="A784" s="530"/>
      <c r="B784" s="530"/>
      <c r="C784" s="53" t="s">
        <v>3</v>
      </c>
      <c r="D784" s="54">
        <v>21</v>
      </c>
      <c r="E784" s="44">
        <v>23488.54</v>
      </c>
      <c r="F784" s="44">
        <v>0</v>
      </c>
      <c r="G784" s="44"/>
      <c r="H784" s="44">
        <v>6459.63</v>
      </c>
      <c r="I784" s="44"/>
      <c r="J784" s="44">
        <f t="shared" ref="J784" si="138">K784/12</f>
        <v>2495.6799999999998</v>
      </c>
      <c r="K784" s="44">
        <f t="shared" ref="K784" si="139">SUM(E784:I784)</f>
        <v>29948.17</v>
      </c>
      <c r="L784" s="46">
        <f t="shared" ref="L784" si="140">SUM(E784:J784)</f>
        <v>32443.85</v>
      </c>
      <c r="M784" s="117"/>
      <c r="N784" s="119">
        <f t="shared" ref="N784" si="141">K784</f>
        <v>29948.17</v>
      </c>
      <c r="O784" s="119">
        <f t="shared" ref="O784" si="142">E784+F784+G784+I784</f>
        <v>23488.54</v>
      </c>
      <c r="P784" s="119">
        <v>2577.6</v>
      </c>
      <c r="Q784" s="119">
        <f t="shared" ref="Q784" si="143">L784+(IF(P784&gt;O784*0.18,P784,O784*0.18))</f>
        <v>36671.79</v>
      </c>
      <c r="R784" s="119">
        <f t="shared" ref="R784" si="144">N784+O784*0.18</f>
        <v>34176.11</v>
      </c>
      <c r="S784" s="47"/>
    </row>
    <row r="785" spans="1:19" ht="9" customHeight="1" x14ac:dyDescent="0.2">
      <c r="A785" s="530"/>
      <c r="B785" s="530"/>
      <c r="C785" s="48" t="s">
        <v>4</v>
      </c>
      <c r="D785" s="49">
        <v>27</v>
      </c>
      <c r="E785" s="50">
        <f t="shared" ref="E785" si="145">E784*1936.27</f>
        <v>45480155</v>
      </c>
      <c r="F785" s="50">
        <f t="shared" si="89"/>
        <v>0</v>
      </c>
      <c r="G785" s="50">
        <f t="shared" si="89"/>
        <v>0</v>
      </c>
      <c r="H785" s="61">
        <f t="shared" si="89"/>
        <v>12507588</v>
      </c>
      <c r="I785" s="61">
        <f t="shared" si="89"/>
        <v>0</v>
      </c>
      <c r="J785" s="51">
        <f t="shared" si="89"/>
        <v>4832310</v>
      </c>
      <c r="K785" s="61">
        <f t="shared" si="89"/>
        <v>57987743</v>
      </c>
      <c r="L785" s="61">
        <f t="shared" si="89"/>
        <v>62820053</v>
      </c>
      <c r="M785" s="118"/>
      <c r="N785" s="120">
        <f t="shared" ref="N785:R785" si="146">N784*1936.27</f>
        <v>57987743</v>
      </c>
      <c r="O785" s="120">
        <f t="shared" si="146"/>
        <v>45480155</v>
      </c>
      <c r="P785" s="61">
        <f t="shared" si="146"/>
        <v>4990930</v>
      </c>
      <c r="Q785" s="120">
        <f t="shared" si="146"/>
        <v>71006487</v>
      </c>
      <c r="R785" s="120">
        <f t="shared" si="146"/>
        <v>66174177</v>
      </c>
      <c r="S785" s="47"/>
    </row>
    <row r="786" spans="1:19" ht="12.75" customHeight="1" x14ac:dyDescent="0.2">
      <c r="A786" s="530"/>
      <c r="B786" s="530"/>
      <c r="C786" s="53" t="s">
        <v>3</v>
      </c>
      <c r="D786" s="54">
        <v>28</v>
      </c>
      <c r="E786" s="44">
        <v>25719.72</v>
      </c>
      <c r="F786" s="44">
        <v>0</v>
      </c>
      <c r="G786" s="44"/>
      <c r="H786" s="44">
        <v>6459.63</v>
      </c>
      <c r="I786" s="44"/>
      <c r="J786" s="44">
        <f t="shared" ref="J786" si="147">K786/12</f>
        <v>2681.61</v>
      </c>
      <c r="K786" s="44">
        <f t="shared" ref="K786" si="148">SUM(E786:I786)</f>
        <v>32179.35</v>
      </c>
      <c r="L786" s="46">
        <f t="shared" ref="L786" si="149">SUM(E786:J786)</f>
        <v>34860.959999999999</v>
      </c>
      <c r="M786" s="117"/>
      <c r="N786" s="119">
        <f t="shared" ref="N786" si="150">K786</f>
        <v>32179.35</v>
      </c>
      <c r="O786" s="119">
        <f t="shared" ref="O786" si="151">E786+F786+G786+I786</f>
        <v>25719.72</v>
      </c>
      <c r="P786" s="119">
        <v>3278.4</v>
      </c>
      <c r="Q786" s="119">
        <f t="shared" ref="Q786" si="152">L786+(IF(P786&gt;O786*0.18,P786,O786*0.18))</f>
        <v>39490.51</v>
      </c>
      <c r="R786" s="119">
        <f t="shared" ref="R786" si="153">N786+O786*0.18</f>
        <v>36808.9</v>
      </c>
      <c r="S786" s="47"/>
    </row>
    <row r="787" spans="1:19" ht="9" customHeight="1" x14ac:dyDescent="0.2">
      <c r="A787" s="530"/>
      <c r="B787" s="530"/>
      <c r="C787" s="48" t="s">
        <v>4</v>
      </c>
      <c r="D787" s="49">
        <v>34</v>
      </c>
      <c r="E787" s="50">
        <f t="shared" ref="E787" si="154">E786*1936.27</f>
        <v>49800322</v>
      </c>
      <c r="F787" s="50">
        <f t="shared" si="99"/>
        <v>0</v>
      </c>
      <c r="G787" s="50">
        <f t="shared" si="99"/>
        <v>0</v>
      </c>
      <c r="H787" s="61">
        <f t="shared" si="99"/>
        <v>12507588</v>
      </c>
      <c r="I787" s="61">
        <f t="shared" si="99"/>
        <v>0</v>
      </c>
      <c r="J787" s="51">
        <f t="shared" si="99"/>
        <v>5192321</v>
      </c>
      <c r="K787" s="61">
        <f t="shared" si="99"/>
        <v>62307910</v>
      </c>
      <c r="L787" s="61">
        <f t="shared" si="99"/>
        <v>67500231</v>
      </c>
      <c r="M787" s="118"/>
      <c r="N787" s="120">
        <f t="shared" ref="N787:R787" si="155">N786*1936.27</f>
        <v>62307910</v>
      </c>
      <c r="O787" s="120">
        <f t="shared" si="155"/>
        <v>49800322</v>
      </c>
      <c r="P787" s="61">
        <f t="shared" si="155"/>
        <v>6347868</v>
      </c>
      <c r="Q787" s="120">
        <f t="shared" si="155"/>
        <v>76464290</v>
      </c>
      <c r="R787" s="120">
        <f t="shared" si="155"/>
        <v>71271969</v>
      </c>
      <c r="S787" s="47"/>
    </row>
    <row r="788" spans="1:19" ht="12.75" customHeight="1" x14ac:dyDescent="0.2">
      <c r="A788" s="530"/>
      <c r="B788" s="530"/>
      <c r="C788" s="53" t="s">
        <v>3</v>
      </c>
      <c r="D788" s="54">
        <v>35</v>
      </c>
      <c r="E788" s="44">
        <v>27377.74</v>
      </c>
      <c r="F788" s="44">
        <v>0</v>
      </c>
      <c r="G788" s="44"/>
      <c r="H788" s="44">
        <v>6459.63</v>
      </c>
      <c r="I788" s="44"/>
      <c r="J788" s="44">
        <f t="shared" ref="J788" si="156">K788/12</f>
        <v>2819.78</v>
      </c>
      <c r="K788" s="44">
        <f t="shared" ref="K788" si="157">SUM(E788:I788)</f>
        <v>33837.370000000003</v>
      </c>
      <c r="L788" s="46">
        <f t="shared" ref="L788" si="158">SUM(E788:J788)</f>
        <v>36657.15</v>
      </c>
      <c r="M788" s="117"/>
      <c r="N788" s="119">
        <f t="shared" ref="N788" si="159">K788</f>
        <v>33837.370000000003</v>
      </c>
      <c r="O788" s="119">
        <f t="shared" ref="O788" si="160">E788+F788+G788+I788</f>
        <v>27377.74</v>
      </c>
      <c r="P788" s="119">
        <v>3278.4</v>
      </c>
      <c r="Q788" s="119">
        <f t="shared" ref="Q788" si="161">L788+(IF(P788&gt;O788*0.18,P788,O788*0.18))</f>
        <v>41585.14</v>
      </c>
      <c r="R788" s="119">
        <f t="shared" ref="R788" si="162">N788+O788*0.18</f>
        <v>38765.360000000001</v>
      </c>
      <c r="S788" s="47"/>
    </row>
    <row r="789" spans="1:19" ht="9" customHeight="1" x14ac:dyDescent="0.2">
      <c r="A789" s="531"/>
      <c r="B789" s="531"/>
      <c r="C789" s="58" t="s">
        <v>4</v>
      </c>
      <c r="D789" s="59"/>
      <c r="E789" s="50">
        <f t="shared" ref="E789" si="163">E788*1936.27</f>
        <v>53010697</v>
      </c>
      <c r="F789" s="50">
        <f t="shared" si="109"/>
        <v>0</v>
      </c>
      <c r="G789" s="50">
        <f t="shared" si="109"/>
        <v>0</v>
      </c>
      <c r="H789" s="61">
        <f t="shared" si="109"/>
        <v>12507588</v>
      </c>
      <c r="I789" s="61">
        <f t="shared" si="109"/>
        <v>0</v>
      </c>
      <c r="J789" s="51">
        <f t="shared" si="109"/>
        <v>5459855</v>
      </c>
      <c r="K789" s="61">
        <f t="shared" si="109"/>
        <v>65518284</v>
      </c>
      <c r="L789" s="61">
        <f t="shared" si="109"/>
        <v>70978140</v>
      </c>
      <c r="M789" s="118"/>
      <c r="N789" s="120">
        <f t="shared" ref="N789:R789" si="164">N788*1936.27</f>
        <v>65518284</v>
      </c>
      <c r="O789" s="120">
        <f t="shared" si="164"/>
        <v>53010697</v>
      </c>
      <c r="P789" s="61">
        <f t="shared" si="164"/>
        <v>6347868</v>
      </c>
      <c r="Q789" s="120">
        <f t="shared" si="164"/>
        <v>80520059</v>
      </c>
      <c r="R789" s="120">
        <f t="shared" si="164"/>
        <v>75060204</v>
      </c>
      <c r="S789" s="47"/>
    </row>
    <row r="790" spans="1:19" ht="12.75" customHeight="1" x14ac:dyDescent="0.2">
      <c r="A790" s="492">
        <f>B778+1</f>
        <v>44562</v>
      </c>
      <c r="B790" s="492">
        <v>44651</v>
      </c>
      <c r="C790" s="42" t="s">
        <v>3</v>
      </c>
      <c r="D790" s="43">
        <v>0</v>
      </c>
      <c r="E790" s="44">
        <f>E778</f>
        <v>16218.89</v>
      </c>
      <c r="F790" s="44">
        <v>0</v>
      </c>
      <c r="G790" s="44"/>
      <c r="H790" s="44">
        <v>6459.63</v>
      </c>
      <c r="I790" s="44"/>
      <c r="J790" s="44">
        <f t="shared" ref="J790" si="165">K790/12</f>
        <v>1889.88</v>
      </c>
      <c r="K790" s="44">
        <f t="shared" ref="K790" si="166">SUM(E790:I790)</f>
        <v>22678.52</v>
      </c>
      <c r="L790" s="46">
        <f t="shared" ref="L790" si="167">SUM(E790:J790)</f>
        <v>24568.400000000001</v>
      </c>
      <c r="M790" s="117"/>
      <c r="N790" s="119">
        <f t="shared" ref="N790" si="168">K790</f>
        <v>22678.52</v>
      </c>
      <c r="O790" s="119">
        <f t="shared" ref="O790" si="169">E790+F790+G790+I790</f>
        <v>16218.89</v>
      </c>
      <c r="P790" s="119">
        <f>K832</f>
        <v>2214</v>
      </c>
      <c r="Q790" s="119">
        <f t="shared" ref="Q790" si="170">L790+(IF(P790&gt;O790*0.18,P790,O790*0.18))</f>
        <v>27487.8</v>
      </c>
      <c r="R790" s="119">
        <f t="shared" ref="R790" si="171">N790+O790*0.18</f>
        <v>25597.919999999998</v>
      </c>
      <c r="S790" s="47"/>
    </row>
    <row r="791" spans="1:19" ht="9" customHeight="1" x14ac:dyDescent="0.2">
      <c r="A791" s="493"/>
      <c r="B791" s="493"/>
      <c r="C791" s="48" t="s">
        <v>4</v>
      </c>
      <c r="D791" s="49">
        <v>8</v>
      </c>
      <c r="E791" s="50">
        <f t="shared" ref="E791:L791" si="172">E790*1936.27</f>
        <v>31404150</v>
      </c>
      <c r="F791" s="50">
        <f t="shared" si="172"/>
        <v>0</v>
      </c>
      <c r="G791" s="50">
        <f t="shared" si="172"/>
        <v>0</v>
      </c>
      <c r="H791" s="61">
        <f t="shared" si="172"/>
        <v>12507588</v>
      </c>
      <c r="I791" s="61">
        <f t="shared" si="172"/>
        <v>0</v>
      </c>
      <c r="J791" s="51">
        <f t="shared" si="172"/>
        <v>3659318</v>
      </c>
      <c r="K791" s="61">
        <f t="shared" si="172"/>
        <v>43911738</v>
      </c>
      <c r="L791" s="61">
        <f t="shared" si="172"/>
        <v>47571056</v>
      </c>
      <c r="M791" s="118"/>
      <c r="N791" s="120">
        <f t="shared" ref="N791:R791" si="173">N790*1936.27</f>
        <v>43911738</v>
      </c>
      <c r="O791" s="120">
        <f t="shared" si="173"/>
        <v>31404150</v>
      </c>
      <c r="P791" s="61">
        <f t="shared" si="173"/>
        <v>4286902</v>
      </c>
      <c r="Q791" s="120">
        <f t="shared" si="173"/>
        <v>53223803</v>
      </c>
      <c r="R791" s="120">
        <f t="shared" si="173"/>
        <v>49564485</v>
      </c>
      <c r="S791" s="47"/>
    </row>
    <row r="792" spans="1:19" ht="12.75" customHeight="1" x14ac:dyDescent="0.2">
      <c r="A792" s="530">
        <f>A790</f>
        <v>44562</v>
      </c>
      <c r="B792" s="530">
        <f>B790</f>
        <v>44651</v>
      </c>
      <c r="C792" s="53" t="s">
        <v>3</v>
      </c>
      <c r="D792" s="54">
        <v>9</v>
      </c>
      <c r="E792" s="44">
        <f t="shared" ref="E792" si="174">E780</f>
        <v>18882.419999999998</v>
      </c>
      <c r="F792" s="44">
        <v>0</v>
      </c>
      <c r="G792" s="44"/>
      <c r="H792" s="44">
        <v>6459.63</v>
      </c>
      <c r="I792" s="44"/>
      <c r="J792" s="44">
        <f t="shared" ref="J792" si="175">K792/12</f>
        <v>2111.84</v>
      </c>
      <c r="K792" s="44">
        <f t="shared" ref="K792" si="176">SUM(E792:I792)</f>
        <v>25342.05</v>
      </c>
      <c r="L792" s="46">
        <f t="shared" ref="L792" si="177">SUM(E792:J792)</f>
        <v>27453.89</v>
      </c>
      <c r="M792" s="117"/>
      <c r="N792" s="119">
        <f t="shared" ref="N792" si="178">K792</f>
        <v>25342.05</v>
      </c>
      <c r="O792" s="119">
        <f t="shared" ref="O792" si="179">E792+F792+G792+I792</f>
        <v>18882.419999999998</v>
      </c>
      <c r="P792" s="119">
        <f>P790</f>
        <v>2214</v>
      </c>
      <c r="Q792" s="119">
        <f t="shared" ref="Q792" si="180">L792+(IF(P792&gt;O792*0.18,P792,O792*0.18))</f>
        <v>30852.73</v>
      </c>
      <c r="R792" s="119">
        <f t="shared" ref="R792" si="181">N792+O792*0.18</f>
        <v>28740.89</v>
      </c>
      <c r="S792" s="47"/>
    </row>
    <row r="793" spans="1:19" ht="9" customHeight="1" x14ac:dyDescent="0.2">
      <c r="A793" s="530"/>
      <c r="B793" s="530"/>
      <c r="C793" s="48" t="s">
        <v>4</v>
      </c>
      <c r="D793" s="49">
        <v>14</v>
      </c>
      <c r="E793" s="50">
        <f t="shared" ref="E793" si="182">E792*1936.27</f>
        <v>36561463</v>
      </c>
      <c r="F793" s="50">
        <f t="shared" ref="F793:L793" si="183">F792*1936.27</f>
        <v>0</v>
      </c>
      <c r="G793" s="50">
        <f t="shared" si="183"/>
        <v>0</v>
      </c>
      <c r="H793" s="61">
        <f t="shared" si="183"/>
        <v>12507588</v>
      </c>
      <c r="I793" s="61">
        <f t="shared" si="183"/>
        <v>0</v>
      </c>
      <c r="J793" s="51">
        <f t="shared" si="183"/>
        <v>4089092</v>
      </c>
      <c r="K793" s="61">
        <f t="shared" si="183"/>
        <v>49069051</v>
      </c>
      <c r="L793" s="61">
        <f t="shared" si="183"/>
        <v>53158144</v>
      </c>
      <c r="M793" s="118"/>
      <c r="N793" s="120">
        <f t="shared" ref="N793:R793" si="184">N792*1936.27</f>
        <v>49069051</v>
      </c>
      <c r="O793" s="120">
        <f t="shared" si="184"/>
        <v>36561463</v>
      </c>
      <c r="P793" s="61">
        <f t="shared" si="184"/>
        <v>4286902</v>
      </c>
      <c r="Q793" s="120">
        <f t="shared" si="184"/>
        <v>59739216</v>
      </c>
      <c r="R793" s="120">
        <f t="shared" si="184"/>
        <v>55650123</v>
      </c>
      <c r="S793" s="47"/>
    </row>
    <row r="794" spans="1:19" ht="12.75" customHeight="1" x14ac:dyDescent="0.2">
      <c r="A794" s="530"/>
      <c r="B794" s="530"/>
      <c r="C794" s="53" t="s">
        <v>3</v>
      </c>
      <c r="D794" s="54">
        <v>15</v>
      </c>
      <c r="E794" s="44">
        <f t="shared" ref="E794" si="185">E782</f>
        <v>21216.959999999999</v>
      </c>
      <c r="F794" s="44">
        <v>0</v>
      </c>
      <c r="G794" s="44"/>
      <c r="H794" s="44">
        <v>6459.63</v>
      </c>
      <c r="I794" s="44"/>
      <c r="J794" s="44">
        <f t="shared" ref="J794" si="186">K794/12</f>
        <v>2306.38</v>
      </c>
      <c r="K794" s="44">
        <f t="shared" ref="K794" si="187">SUM(E794:I794)</f>
        <v>27676.59</v>
      </c>
      <c r="L794" s="46">
        <f t="shared" ref="L794" si="188">SUM(E794:J794)</f>
        <v>29982.97</v>
      </c>
      <c r="M794" s="117"/>
      <c r="N794" s="119">
        <f t="shared" ref="N794" si="189">K794</f>
        <v>27676.59</v>
      </c>
      <c r="O794" s="119">
        <f t="shared" ref="O794" si="190">E794+F794+G794+I794</f>
        <v>21216.959999999999</v>
      </c>
      <c r="P794" s="119">
        <f>K834</f>
        <v>2721.6</v>
      </c>
      <c r="Q794" s="119">
        <f t="shared" ref="Q794" si="191">L794+(IF(P794&gt;O794*0.18,P794,O794*0.18))</f>
        <v>33802.019999999997</v>
      </c>
      <c r="R794" s="119">
        <f t="shared" ref="R794" si="192">N794+O794*0.18</f>
        <v>31495.64</v>
      </c>
      <c r="S794" s="47"/>
    </row>
    <row r="795" spans="1:19" ht="9" customHeight="1" x14ac:dyDescent="0.2">
      <c r="A795" s="530"/>
      <c r="B795" s="530"/>
      <c r="C795" s="48" t="s">
        <v>4</v>
      </c>
      <c r="D795" s="49">
        <v>20</v>
      </c>
      <c r="E795" s="50">
        <f t="shared" ref="E795" si="193">E794*1936.27</f>
        <v>41081763</v>
      </c>
      <c r="F795" s="50">
        <f t="shared" ref="F795:L795" si="194">F794*1936.27</f>
        <v>0</v>
      </c>
      <c r="G795" s="50">
        <f t="shared" si="194"/>
        <v>0</v>
      </c>
      <c r="H795" s="61">
        <f t="shared" si="194"/>
        <v>12507588</v>
      </c>
      <c r="I795" s="61">
        <f t="shared" si="194"/>
        <v>0</v>
      </c>
      <c r="J795" s="51">
        <f t="shared" si="194"/>
        <v>4465774</v>
      </c>
      <c r="K795" s="61">
        <f t="shared" si="194"/>
        <v>53589351</v>
      </c>
      <c r="L795" s="61">
        <f t="shared" si="194"/>
        <v>58055125</v>
      </c>
      <c r="M795" s="118"/>
      <c r="N795" s="120">
        <f t="shared" ref="N795:R795" si="195">N794*1936.27</f>
        <v>53589351</v>
      </c>
      <c r="O795" s="120">
        <f t="shared" si="195"/>
        <v>41081763</v>
      </c>
      <c r="P795" s="61">
        <f t="shared" si="195"/>
        <v>5269752</v>
      </c>
      <c r="Q795" s="120">
        <f t="shared" si="195"/>
        <v>65449837</v>
      </c>
      <c r="R795" s="120">
        <f t="shared" si="195"/>
        <v>60984063</v>
      </c>
      <c r="S795" s="47"/>
    </row>
    <row r="796" spans="1:19" ht="12.75" customHeight="1" x14ac:dyDescent="0.2">
      <c r="A796" s="530"/>
      <c r="B796" s="530"/>
      <c r="C796" s="53" t="s">
        <v>3</v>
      </c>
      <c r="D796" s="54">
        <v>21</v>
      </c>
      <c r="E796" s="44">
        <f t="shared" ref="E796" si="196">E784</f>
        <v>23488.54</v>
      </c>
      <c r="F796" s="44">
        <v>0</v>
      </c>
      <c r="G796" s="44"/>
      <c r="H796" s="44">
        <v>6459.63</v>
      </c>
      <c r="I796" s="44"/>
      <c r="J796" s="44">
        <f t="shared" ref="J796" si="197">K796/12</f>
        <v>2495.6799999999998</v>
      </c>
      <c r="K796" s="44">
        <f t="shared" ref="K796" si="198">SUM(E796:I796)</f>
        <v>29948.17</v>
      </c>
      <c r="L796" s="46">
        <f t="shared" ref="L796" si="199">SUM(E796:J796)</f>
        <v>32443.85</v>
      </c>
      <c r="M796" s="117"/>
      <c r="N796" s="119">
        <f t="shared" ref="N796" si="200">K796</f>
        <v>29948.17</v>
      </c>
      <c r="O796" s="119">
        <f t="shared" ref="O796" si="201">E796+F796+G796+I796</f>
        <v>23488.54</v>
      </c>
      <c r="P796" s="119">
        <f>P794</f>
        <v>2721.6</v>
      </c>
      <c r="Q796" s="119">
        <f t="shared" ref="Q796" si="202">L796+(IF(P796&gt;O796*0.18,P796,O796*0.18))</f>
        <v>36671.79</v>
      </c>
      <c r="R796" s="119">
        <f t="shared" ref="R796" si="203">N796+O796*0.18</f>
        <v>34176.11</v>
      </c>
      <c r="S796" s="47"/>
    </row>
    <row r="797" spans="1:19" ht="9" customHeight="1" x14ac:dyDescent="0.2">
      <c r="A797" s="530"/>
      <c r="B797" s="530"/>
      <c r="C797" s="48" t="s">
        <v>4</v>
      </c>
      <c r="D797" s="49">
        <v>27</v>
      </c>
      <c r="E797" s="50">
        <f t="shared" ref="E797" si="204">E796*1936.27</f>
        <v>45480155</v>
      </c>
      <c r="F797" s="50">
        <f t="shared" ref="F797:L797" si="205">F796*1936.27</f>
        <v>0</v>
      </c>
      <c r="G797" s="50">
        <f t="shared" si="205"/>
        <v>0</v>
      </c>
      <c r="H797" s="61">
        <f t="shared" si="205"/>
        <v>12507588</v>
      </c>
      <c r="I797" s="61">
        <f t="shared" si="205"/>
        <v>0</v>
      </c>
      <c r="J797" s="51">
        <f t="shared" si="205"/>
        <v>4832310</v>
      </c>
      <c r="K797" s="61">
        <f t="shared" si="205"/>
        <v>57987743</v>
      </c>
      <c r="L797" s="61">
        <f t="shared" si="205"/>
        <v>62820053</v>
      </c>
      <c r="M797" s="118"/>
      <c r="N797" s="120">
        <f t="shared" ref="N797:R797" si="206">N796*1936.27</f>
        <v>57987743</v>
      </c>
      <c r="O797" s="120">
        <f t="shared" si="206"/>
        <v>45480155</v>
      </c>
      <c r="P797" s="61">
        <f t="shared" si="206"/>
        <v>5269752</v>
      </c>
      <c r="Q797" s="120">
        <f t="shared" si="206"/>
        <v>71006487</v>
      </c>
      <c r="R797" s="120">
        <f t="shared" si="206"/>
        <v>66174177</v>
      </c>
      <c r="S797" s="47"/>
    </row>
    <row r="798" spans="1:19" ht="12.75" customHeight="1" x14ac:dyDescent="0.2">
      <c r="A798" s="530"/>
      <c r="B798" s="530"/>
      <c r="C798" s="53" t="s">
        <v>3</v>
      </c>
      <c r="D798" s="54">
        <v>28</v>
      </c>
      <c r="E798" s="44">
        <f t="shared" ref="E798" si="207">E786</f>
        <v>25719.72</v>
      </c>
      <c r="F798" s="44">
        <v>0</v>
      </c>
      <c r="G798" s="44"/>
      <c r="H798" s="44">
        <v>6459.63</v>
      </c>
      <c r="I798" s="44"/>
      <c r="J798" s="44">
        <f t="shared" ref="J798" si="208">K798/12</f>
        <v>2681.61</v>
      </c>
      <c r="K798" s="44">
        <f t="shared" ref="K798" si="209">SUM(E798:I798)</f>
        <v>32179.35</v>
      </c>
      <c r="L798" s="46">
        <f t="shared" ref="L798" si="210">SUM(E798:J798)</f>
        <v>34860.959999999999</v>
      </c>
      <c r="M798" s="117"/>
      <c r="N798" s="119">
        <f t="shared" ref="N798" si="211">K798</f>
        <v>32179.35</v>
      </c>
      <c r="O798" s="119">
        <f t="shared" ref="O798" si="212">E798+F798+G798+I798</f>
        <v>25719.72</v>
      </c>
      <c r="P798" s="119">
        <f>K836</f>
        <v>3458.4</v>
      </c>
      <c r="Q798" s="119">
        <f t="shared" ref="Q798" si="213">L798+(IF(P798&gt;O798*0.18,P798,O798*0.18))</f>
        <v>39490.51</v>
      </c>
      <c r="R798" s="119">
        <f t="shared" ref="R798" si="214">N798+O798*0.18</f>
        <v>36808.9</v>
      </c>
      <c r="S798" s="47"/>
    </row>
    <row r="799" spans="1:19" ht="9" customHeight="1" x14ac:dyDescent="0.2">
      <c r="A799" s="530"/>
      <c r="B799" s="530"/>
      <c r="C799" s="48" t="s">
        <v>4</v>
      </c>
      <c r="D799" s="49">
        <v>34</v>
      </c>
      <c r="E799" s="50">
        <f t="shared" ref="E799" si="215">E798*1936.27</f>
        <v>49800322</v>
      </c>
      <c r="F799" s="50">
        <f t="shared" ref="F799:L799" si="216">F798*1936.27</f>
        <v>0</v>
      </c>
      <c r="G799" s="50">
        <f t="shared" si="216"/>
        <v>0</v>
      </c>
      <c r="H799" s="61">
        <f t="shared" si="216"/>
        <v>12507588</v>
      </c>
      <c r="I799" s="61">
        <f t="shared" si="216"/>
        <v>0</v>
      </c>
      <c r="J799" s="51">
        <f t="shared" si="216"/>
        <v>5192321</v>
      </c>
      <c r="K799" s="61">
        <f t="shared" si="216"/>
        <v>62307910</v>
      </c>
      <c r="L799" s="61">
        <f t="shared" si="216"/>
        <v>67500231</v>
      </c>
      <c r="M799" s="118"/>
      <c r="N799" s="120">
        <f t="shared" ref="N799:R799" si="217">N798*1936.27</f>
        <v>62307910</v>
      </c>
      <c r="O799" s="120">
        <f t="shared" si="217"/>
        <v>49800322</v>
      </c>
      <c r="P799" s="61">
        <f t="shared" si="217"/>
        <v>6696396</v>
      </c>
      <c r="Q799" s="120">
        <f t="shared" si="217"/>
        <v>76464290</v>
      </c>
      <c r="R799" s="120">
        <f t="shared" si="217"/>
        <v>71271969</v>
      </c>
      <c r="S799" s="47"/>
    </row>
    <row r="800" spans="1:19" ht="12.75" customHeight="1" x14ac:dyDescent="0.2">
      <c r="A800" s="530"/>
      <c r="B800" s="530"/>
      <c r="C800" s="53" t="s">
        <v>3</v>
      </c>
      <c r="D800" s="54">
        <v>35</v>
      </c>
      <c r="E800" s="44">
        <f t="shared" ref="E800" si="218">E788</f>
        <v>27377.74</v>
      </c>
      <c r="F800" s="44">
        <v>0</v>
      </c>
      <c r="G800" s="44"/>
      <c r="H800" s="44">
        <v>6459.63</v>
      </c>
      <c r="I800" s="44"/>
      <c r="J800" s="44">
        <f t="shared" ref="J800" si="219">K800/12</f>
        <v>2819.78</v>
      </c>
      <c r="K800" s="44">
        <f t="shared" ref="K800" si="220">SUM(E800:I800)</f>
        <v>33837.370000000003</v>
      </c>
      <c r="L800" s="46">
        <f t="shared" ref="L800" si="221">SUM(E800:J800)</f>
        <v>36657.15</v>
      </c>
      <c r="M800" s="117"/>
      <c r="N800" s="119">
        <f t="shared" ref="N800" si="222">K800</f>
        <v>33837.370000000003</v>
      </c>
      <c r="O800" s="119">
        <f t="shared" ref="O800" si="223">E800+F800+G800+I800</f>
        <v>27377.74</v>
      </c>
      <c r="P800" s="119">
        <f>P798</f>
        <v>3458.4</v>
      </c>
      <c r="Q800" s="119">
        <f t="shared" ref="Q800" si="224">L800+(IF(P800&gt;O800*0.18,P800,O800*0.18))</f>
        <v>41585.14</v>
      </c>
      <c r="R800" s="119">
        <f t="shared" ref="R800" si="225">N800+O800*0.18</f>
        <v>38765.360000000001</v>
      </c>
      <c r="S800" s="47"/>
    </row>
    <row r="801" spans="1:20" ht="9" customHeight="1" x14ac:dyDescent="0.2">
      <c r="A801" s="531"/>
      <c r="B801" s="531"/>
      <c r="C801" s="58" t="s">
        <v>4</v>
      </c>
      <c r="D801" s="59"/>
      <c r="E801" s="50">
        <f t="shared" ref="E801" si="226">E800*1936.27</f>
        <v>53010697</v>
      </c>
      <c r="F801" s="50">
        <f t="shared" ref="F801:L801" si="227">F800*1936.27</f>
        <v>0</v>
      </c>
      <c r="G801" s="50">
        <f t="shared" si="227"/>
        <v>0</v>
      </c>
      <c r="H801" s="61">
        <f t="shared" si="227"/>
        <v>12507588</v>
      </c>
      <c r="I801" s="61">
        <f t="shared" si="227"/>
        <v>0</v>
      </c>
      <c r="J801" s="51">
        <f t="shared" si="227"/>
        <v>5459855</v>
      </c>
      <c r="K801" s="61">
        <f t="shared" si="227"/>
        <v>65518284</v>
      </c>
      <c r="L801" s="61">
        <f t="shared" si="227"/>
        <v>70978140</v>
      </c>
      <c r="M801" s="118"/>
      <c r="N801" s="120">
        <f t="shared" ref="N801:R801" si="228">N800*1936.27</f>
        <v>65518284</v>
      </c>
      <c r="O801" s="120">
        <f t="shared" si="228"/>
        <v>53010697</v>
      </c>
      <c r="P801" s="61">
        <f t="shared" si="228"/>
        <v>6696396</v>
      </c>
      <c r="Q801" s="120">
        <f t="shared" si="228"/>
        <v>80520059</v>
      </c>
      <c r="R801" s="120">
        <f t="shared" si="228"/>
        <v>75060204</v>
      </c>
      <c r="S801" s="47"/>
    </row>
    <row r="802" spans="1:20" ht="12.75" customHeight="1" x14ac:dyDescent="0.2">
      <c r="A802" s="492">
        <f>B790+1</f>
        <v>44652</v>
      </c>
      <c r="B802" s="492">
        <v>44742</v>
      </c>
      <c r="C802" s="42" t="s">
        <v>3</v>
      </c>
      <c r="D802" s="43">
        <v>0</v>
      </c>
      <c r="E802" s="44">
        <f t="shared" ref="E802" si="229">E790</f>
        <v>16218.89</v>
      </c>
      <c r="F802" s="44"/>
      <c r="G802" s="44"/>
      <c r="H802" s="44">
        <v>6459.63</v>
      </c>
      <c r="I802" s="44">
        <f>(E802+H802)*0.3%</f>
        <v>68.040000000000006</v>
      </c>
      <c r="J802" s="44">
        <f t="shared" ref="J802:J814" si="230">K802/12</f>
        <v>1895.55</v>
      </c>
      <c r="K802" s="44">
        <f t="shared" ref="K802" si="231">SUM(E802:I802)</f>
        <v>22746.560000000001</v>
      </c>
      <c r="L802" s="46">
        <f t="shared" ref="L802" si="232">SUM(E802:J802)</f>
        <v>24642.11</v>
      </c>
      <c r="M802" s="117"/>
      <c r="N802" s="119">
        <f t="shared" ref="N802" si="233">K802</f>
        <v>22746.560000000001</v>
      </c>
      <c r="O802" s="119">
        <f t="shared" ref="O802" si="234">E802+F802+G802+I802</f>
        <v>16286.93</v>
      </c>
      <c r="P802" s="119">
        <f>P790</f>
        <v>2214</v>
      </c>
      <c r="Q802" s="119">
        <f t="shared" ref="Q802" si="235">L802+(IF(P802&gt;O802*0.18,P802,O802*0.18))</f>
        <v>27573.759999999998</v>
      </c>
      <c r="R802" s="119">
        <f t="shared" ref="R802" si="236">N802+O802*0.18</f>
        <v>25678.21</v>
      </c>
      <c r="S802" s="47"/>
      <c r="T802" s="194"/>
    </row>
    <row r="803" spans="1:20" ht="9" customHeight="1" x14ac:dyDescent="0.2">
      <c r="A803" s="493"/>
      <c r="B803" s="493"/>
      <c r="C803" s="48" t="s">
        <v>4</v>
      </c>
      <c r="D803" s="49">
        <v>8</v>
      </c>
      <c r="E803" s="50">
        <f t="shared" ref="E803" si="237">E802*1936.27</f>
        <v>31404150</v>
      </c>
      <c r="F803" s="61"/>
      <c r="G803" s="50">
        <v>0</v>
      </c>
      <c r="H803" s="61">
        <f t="shared" ref="H803:L803" si="238">H802*1936.27</f>
        <v>12507588</v>
      </c>
      <c r="I803" s="61">
        <f>I802*1936.27</f>
        <v>131744</v>
      </c>
      <c r="J803" s="51">
        <f t="shared" si="238"/>
        <v>3670297</v>
      </c>
      <c r="K803" s="61">
        <f t="shared" si="238"/>
        <v>44043482</v>
      </c>
      <c r="L803" s="61">
        <f t="shared" si="238"/>
        <v>47713778</v>
      </c>
      <c r="M803" s="118"/>
      <c r="N803" s="120">
        <f t="shared" ref="N803:R803" si="239">N802*1936.27</f>
        <v>44043482</v>
      </c>
      <c r="O803" s="120">
        <f t="shared" si="239"/>
        <v>31535894</v>
      </c>
      <c r="P803" s="61">
        <f t="shared" si="239"/>
        <v>4286902</v>
      </c>
      <c r="Q803" s="120">
        <f t="shared" si="239"/>
        <v>53390244</v>
      </c>
      <c r="R803" s="120">
        <f t="shared" si="239"/>
        <v>49719948</v>
      </c>
      <c r="S803" s="47"/>
    </row>
    <row r="804" spans="1:20" ht="12.75" customHeight="1" x14ac:dyDescent="0.2">
      <c r="A804" s="530">
        <f>A802</f>
        <v>44652</v>
      </c>
      <c r="B804" s="530">
        <f>B802</f>
        <v>44742</v>
      </c>
      <c r="C804" s="53" t="s">
        <v>3</v>
      </c>
      <c r="D804" s="54">
        <v>9</v>
      </c>
      <c r="E804" s="44">
        <f t="shared" ref="E804" si="240">E792</f>
        <v>18882.419999999998</v>
      </c>
      <c r="F804" s="44"/>
      <c r="G804" s="44">
        <v>0</v>
      </c>
      <c r="H804" s="44">
        <v>6459.63</v>
      </c>
      <c r="I804" s="44">
        <f t="shared" ref="I804" si="241">(E804+H804)*0.3%</f>
        <v>76.03</v>
      </c>
      <c r="J804" s="44">
        <f t="shared" ref="J804" si="242">K804/12</f>
        <v>2118.17</v>
      </c>
      <c r="K804" s="44">
        <f t="shared" ref="K804" si="243">SUM(E804:I804)</f>
        <v>25418.080000000002</v>
      </c>
      <c r="L804" s="46">
        <f t="shared" ref="L804" si="244">SUM(E804:J804)</f>
        <v>27536.25</v>
      </c>
      <c r="M804" s="117"/>
      <c r="N804" s="119">
        <f t="shared" ref="N804" si="245">K804</f>
        <v>25418.080000000002</v>
      </c>
      <c r="O804" s="119">
        <f t="shared" ref="O804" si="246">E804+F804+G804+I804</f>
        <v>18958.45</v>
      </c>
      <c r="P804" s="119">
        <f t="shared" ref="P804" si="247">P792</f>
        <v>2214</v>
      </c>
      <c r="Q804" s="119">
        <f t="shared" ref="Q804" si="248">L804+(IF(P804&gt;O804*0.18,P804,O804*0.18))</f>
        <v>30948.77</v>
      </c>
      <c r="R804" s="119">
        <f t="shared" ref="R804" si="249">N804+O804*0.18</f>
        <v>28830.6</v>
      </c>
      <c r="S804" s="47"/>
      <c r="T804" s="194"/>
    </row>
    <row r="805" spans="1:20" ht="9" customHeight="1" x14ac:dyDescent="0.2">
      <c r="A805" s="530"/>
      <c r="B805" s="530"/>
      <c r="C805" s="48" t="s">
        <v>4</v>
      </c>
      <c r="D805" s="49">
        <v>14</v>
      </c>
      <c r="E805" s="50">
        <f t="shared" ref="E805" si="250">E804*1936.27</f>
        <v>36561463</v>
      </c>
      <c r="F805" s="50"/>
      <c r="G805" s="50">
        <v>0</v>
      </c>
      <c r="H805" s="61">
        <f t="shared" ref="H805:L805" si="251">H804*1936.27</f>
        <v>12507588</v>
      </c>
      <c r="I805" s="61">
        <f t="shared" si="251"/>
        <v>147215</v>
      </c>
      <c r="J805" s="51">
        <f t="shared" si="251"/>
        <v>4101349</v>
      </c>
      <c r="K805" s="61">
        <f t="shared" si="251"/>
        <v>49216266</v>
      </c>
      <c r="L805" s="61">
        <f t="shared" si="251"/>
        <v>53317615</v>
      </c>
      <c r="M805" s="118"/>
      <c r="N805" s="120">
        <f t="shared" ref="N805:R805" si="252">N804*1936.27</f>
        <v>49216266</v>
      </c>
      <c r="O805" s="120">
        <f t="shared" si="252"/>
        <v>36708678</v>
      </c>
      <c r="P805" s="61">
        <f t="shared" si="252"/>
        <v>4286902</v>
      </c>
      <c r="Q805" s="120">
        <f t="shared" si="252"/>
        <v>59925175</v>
      </c>
      <c r="R805" s="120">
        <f t="shared" si="252"/>
        <v>55823826</v>
      </c>
      <c r="S805" s="47"/>
    </row>
    <row r="806" spans="1:20" ht="12.75" customHeight="1" x14ac:dyDescent="0.2">
      <c r="A806" s="530"/>
      <c r="B806" s="530"/>
      <c r="C806" s="53" t="s">
        <v>3</v>
      </c>
      <c r="D806" s="54">
        <v>15</v>
      </c>
      <c r="E806" s="44">
        <f t="shared" ref="E806" si="253">E794</f>
        <v>21216.959999999999</v>
      </c>
      <c r="F806" s="44"/>
      <c r="G806" s="44">
        <v>0</v>
      </c>
      <c r="H806" s="44">
        <v>6459.63</v>
      </c>
      <c r="I806" s="44">
        <f t="shared" ref="I806" si="254">(E806+H806)*0.3%</f>
        <v>83.03</v>
      </c>
      <c r="J806" s="44">
        <f t="shared" ref="J806" si="255">K806/12</f>
        <v>2313.3000000000002</v>
      </c>
      <c r="K806" s="44">
        <f t="shared" ref="K806" si="256">SUM(E806:I806)</f>
        <v>27759.62</v>
      </c>
      <c r="L806" s="46">
        <f t="shared" ref="L806" si="257">SUM(E806:J806)</f>
        <v>30072.92</v>
      </c>
      <c r="M806" s="117"/>
      <c r="N806" s="119">
        <f t="shared" ref="N806" si="258">K806</f>
        <v>27759.62</v>
      </c>
      <c r="O806" s="119">
        <f t="shared" ref="O806" si="259">E806+F806+G806+I806</f>
        <v>21299.99</v>
      </c>
      <c r="P806" s="119">
        <f t="shared" ref="P806" si="260">P794</f>
        <v>2721.6</v>
      </c>
      <c r="Q806" s="119">
        <f t="shared" ref="Q806" si="261">L806+(IF(P806&gt;O806*0.18,P806,O806*0.18))</f>
        <v>33906.92</v>
      </c>
      <c r="R806" s="119">
        <f t="shared" ref="R806" si="262">N806+O806*0.18</f>
        <v>31593.62</v>
      </c>
      <c r="S806" s="47"/>
    </row>
    <row r="807" spans="1:20" ht="9" customHeight="1" x14ac:dyDescent="0.2">
      <c r="A807" s="530"/>
      <c r="B807" s="530"/>
      <c r="C807" s="48" t="s">
        <v>4</v>
      </c>
      <c r="D807" s="49">
        <v>20</v>
      </c>
      <c r="E807" s="50">
        <f t="shared" ref="E807" si="263">E806*1936.27</f>
        <v>41081763</v>
      </c>
      <c r="F807" s="50"/>
      <c r="G807" s="50">
        <v>0</v>
      </c>
      <c r="H807" s="61">
        <f t="shared" ref="H807:L807" si="264">H806*1936.27</f>
        <v>12507588</v>
      </c>
      <c r="I807" s="61">
        <f t="shared" si="264"/>
        <v>160768</v>
      </c>
      <c r="J807" s="51">
        <f t="shared" si="264"/>
        <v>4479173</v>
      </c>
      <c r="K807" s="61">
        <f t="shared" si="264"/>
        <v>53750119</v>
      </c>
      <c r="L807" s="61">
        <f t="shared" si="264"/>
        <v>58229293</v>
      </c>
      <c r="M807" s="118"/>
      <c r="N807" s="120">
        <f t="shared" ref="N807:R807" si="265">N806*1936.27</f>
        <v>53750119</v>
      </c>
      <c r="O807" s="120">
        <f t="shared" si="265"/>
        <v>41242532</v>
      </c>
      <c r="P807" s="61">
        <f t="shared" si="265"/>
        <v>5269752</v>
      </c>
      <c r="Q807" s="120">
        <f t="shared" si="265"/>
        <v>65652952</v>
      </c>
      <c r="R807" s="120">
        <f t="shared" si="265"/>
        <v>61173779</v>
      </c>
      <c r="S807" s="47"/>
    </row>
    <row r="808" spans="1:20" ht="12.75" customHeight="1" x14ac:dyDescent="0.2">
      <c r="A808" s="530"/>
      <c r="B808" s="530"/>
      <c r="C808" s="53" t="s">
        <v>3</v>
      </c>
      <c r="D808" s="54">
        <v>21</v>
      </c>
      <c r="E808" s="44">
        <f t="shared" ref="E808" si="266">E796</f>
        <v>23488.54</v>
      </c>
      <c r="F808" s="44"/>
      <c r="G808" s="44">
        <v>0</v>
      </c>
      <c r="H808" s="44">
        <v>6459.63</v>
      </c>
      <c r="I808" s="44">
        <f t="shared" ref="I808" si="267">(E808+H808)*0.3%</f>
        <v>89.84</v>
      </c>
      <c r="J808" s="44">
        <f t="shared" ref="J808" si="268">K808/12</f>
        <v>2503.17</v>
      </c>
      <c r="K808" s="44">
        <f t="shared" ref="K808" si="269">SUM(E808:I808)</f>
        <v>30038.01</v>
      </c>
      <c r="L808" s="46">
        <f t="shared" ref="L808" si="270">SUM(E808:J808)</f>
        <v>32541.18</v>
      </c>
      <c r="M808" s="117"/>
      <c r="N808" s="119">
        <f t="shared" ref="N808" si="271">K808</f>
        <v>30038.01</v>
      </c>
      <c r="O808" s="119">
        <f t="shared" ref="O808" si="272">E808+F808+G808+I808</f>
        <v>23578.38</v>
      </c>
      <c r="P808" s="119">
        <f t="shared" ref="P808" si="273">P796</f>
        <v>2721.6</v>
      </c>
      <c r="Q808" s="119">
        <f t="shared" ref="Q808" si="274">L808+(IF(P808&gt;O808*0.18,P808,O808*0.18))</f>
        <v>36785.29</v>
      </c>
      <c r="R808" s="119">
        <f t="shared" ref="R808" si="275">N808+O808*0.18</f>
        <v>34282.120000000003</v>
      </c>
      <c r="S808" s="47"/>
    </row>
    <row r="809" spans="1:20" ht="9" customHeight="1" x14ac:dyDescent="0.2">
      <c r="A809" s="530"/>
      <c r="B809" s="530"/>
      <c r="C809" s="48" t="s">
        <v>4</v>
      </c>
      <c r="D809" s="49">
        <v>27</v>
      </c>
      <c r="E809" s="50">
        <f t="shared" ref="E809" si="276">E808*1936.27</f>
        <v>45480155</v>
      </c>
      <c r="F809" s="50"/>
      <c r="G809" s="50">
        <v>0</v>
      </c>
      <c r="H809" s="61">
        <f t="shared" ref="H809:L809" si="277">H808*1936.27</f>
        <v>12507588</v>
      </c>
      <c r="I809" s="61">
        <f t="shared" si="277"/>
        <v>173954</v>
      </c>
      <c r="J809" s="51">
        <f t="shared" si="277"/>
        <v>4846813</v>
      </c>
      <c r="K809" s="61">
        <f t="shared" si="277"/>
        <v>58161698</v>
      </c>
      <c r="L809" s="61">
        <f t="shared" si="277"/>
        <v>63008511</v>
      </c>
      <c r="M809" s="118"/>
      <c r="N809" s="120">
        <f t="shared" ref="N809:R809" si="278">N808*1936.27</f>
        <v>58161698</v>
      </c>
      <c r="O809" s="120">
        <f t="shared" si="278"/>
        <v>45654110</v>
      </c>
      <c r="P809" s="61">
        <f t="shared" si="278"/>
        <v>5269752</v>
      </c>
      <c r="Q809" s="120">
        <f t="shared" si="278"/>
        <v>71226253</v>
      </c>
      <c r="R809" s="120">
        <f t="shared" si="278"/>
        <v>66379440</v>
      </c>
      <c r="S809" s="47"/>
    </row>
    <row r="810" spans="1:20" ht="12.75" customHeight="1" x14ac:dyDescent="0.2">
      <c r="A810" s="530"/>
      <c r="B810" s="530"/>
      <c r="C810" s="53" t="s">
        <v>3</v>
      </c>
      <c r="D810" s="54">
        <v>28</v>
      </c>
      <c r="E810" s="44">
        <f t="shared" ref="E810" si="279">E798</f>
        <v>25719.72</v>
      </c>
      <c r="F810" s="44"/>
      <c r="G810" s="44">
        <v>0</v>
      </c>
      <c r="H810" s="44">
        <v>6459.63</v>
      </c>
      <c r="I810" s="44">
        <f t="shared" ref="I810" si="280">(E810+H810)*0.3%</f>
        <v>96.54</v>
      </c>
      <c r="J810" s="44">
        <f t="shared" ref="J810" si="281">K810/12</f>
        <v>2689.66</v>
      </c>
      <c r="K810" s="44">
        <f t="shared" ref="K810" si="282">SUM(E810:I810)</f>
        <v>32275.89</v>
      </c>
      <c r="L810" s="46">
        <f t="shared" ref="L810" si="283">SUM(E810:J810)</f>
        <v>34965.550000000003</v>
      </c>
      <c r="M810" s="117"/>
      <c r="N810" s="119">
        <f t="shared" ref="N810" si="284">K810</f>
        <v>32275.89</v>
      </c>
      <c r="O810" s="119">
        <f t="shared" ref="O810" si="285">E810+F810+G810+I810</f>
        <v>25816.26</v>
      </c>
      <c r="P810" s="119">
        <f t="shared" ref="P810" si="286">P798</f>
        <v>3458.4</v>
      </c>
      <c r="Q810" s="119">
        <f t="shared" ref="Q810" si="287">L810+(IF(P810&gt;O810*0.18,P810,O810*0.18))</f>
        <v>39612.480000000003</v>
      </c>
      <c r="R810" s="119">
        <f t="shared" ref="R810" si="288">N810+O810*0.18</f>
        <v>36922.82</v>
      </c>
      <c r="S810" s="47"/>
    </row>
    <row r="811" spans="1:20" ht="9" customHeight="1" x14ac:dyDescent="0.2">
      <c r="A811" s="530"/>
      <c r="B811" s="530"/>
      <c r="C811" s="48" t="s">
        <v>4</v>
      </c>
      <c r="D811" s="49">
        <v>34</v>
      </c>
      <c r="E811" s="50">
        <f t="shared" ref="E811" si="289">E810*1936.27</f>
        <v>49800322</v>
      </c>
      <c r="F811" s="50"/>
      <c r="G811" s="50">
        <v>0</v>
      </c>
      <c r="H811" s="61">
        <f t="shared" ref="H811:L811" si="290">H810*1936.27</f>
        <v>12507588</v>
      </c>
      <c r="I811" s="61">
        <f t="shared" si="290"/>
        <v>186928</v>
      </c>
      <c r="J811" s="51">
        <f t="shared" si="290"/>
        <v>5207908</v>
      </c>
      <c r="K811" s="61">
        <f t="shared" si="290"/>
        <v>62494838</v>
      </c>
      <c r="L811" s="61">
        <f t="shared" si="290"/>
        <v>67702745</v>
      </c>
      <c r="M811" s="118"/>
      <c r="N811" s="120">
        <f t="shared" ref="N811:R811" si="291">N810*1936.27</f>
        <v>62494838</v>
      </c>
      <c r="O811" s="120">
        <f t="shared" si="291"/>
        <v>49987250</v>
      </c>
      <c r="P811" s="61">
        <f t="shared" si="291"/>
        <v>6696396</v>
      </c>
      <c r="Q811" s="120">
        <f t="shared" si="291"/>
        <v>76700457</v>
      </c>
      <c r="R811" s="120">
        <f t="shared" si="291"/>
        <v>71492549</v>
      </c>
      <c r="S811" s="47"/>
    </row>
    <row r="812" spans="1:20" ht="12.75" customHeight="1" x14ac:dyDescent="0.2">
      <c r="A812" s="530"/>
      <c r="B812" s="530"/>
      <c r="C812" s="53" t="s">
        <v>3</v>
      </c>
      <c r="D812" s="54">
        <v>35</v>
      </c>
      <c r="E812" s="44">
        <f t="shared" ref="E812" si="292">E800</f>
        <v>27377.74</v>
      </c>
      <c r="F812" s="44"/>
      <c r="G812" s="44">
        <v>0</v>
      </c>
      <c r="H812" s="44">
        <v>6459.63</v>
      </c>
      <c r="I812" s="44">
        <f t="shared" ref="I812" si="293">(E812+H812)*0.3%</f>
        <v>101.51</v>
      </c>
      <c r="J812" s="44">
        <f t="shared" ref="J812" si="294">K812/12</f>
        <v>2828.24</v>
      </c>
      <c r="K812" s="44">
        <f t="shared" ref="K812" si="295">SUM(E812:I812)</f>
        <v>33938.879999999997</v>
      </c>
      <c r="L812" s="46">
        <f t="shared" ref="L812" si="296">SUM(E812:J812)</f>
        <v>36767.120000000003</v>
      </c>
      <c r="M812" s="117"/>
      <c r="N812" s="119">
        <f t="shared" ref="N812" si="297">K812</f>
        <v>33938.879999999997</v>
      </c>
      <c r="O812" s="119">
        <f t="shared" ref="O812" si="298">E812+F812+G812+I812</f>
        <v>27479.25</v>
      </c>
      <c r="P812" s="119">
        <f t="shared" ref="P812" si="299">P800</f>
        <v>3458.4</v>
      </c>
      <c r="Q812" s="119">
        <f t="shared" ref="Q812" si="300">L812+(IF(P812&gt;O812*0.18,P812,O812*0.18))</f>
        <v>41713.39</v>
      </c>
      <c r="R812" s="119">
        <f t="shared" ref="R812" si="301">N812+O812*0.18</f>
        <v>38885.15</v>
      </c>
      <c r="S812" s="47"/>
    </row>
    <row r="813" spans="1:20" ht="9" customHeight="1" x14ac:dyDescent="0.2">
      <c r="A813" s="531"/>
      <c r="B813" s="531"/>
      <c r="C813" s="58" t="s">
        <v>4</v>
      </c>
      <c r="D813" s="59"/>
      <c r="E813" s="50">
        <f t="shared" ref="E813" si="302">E812*1936.27</f>
        <v>53010697</v>
      </c>
      <c r="F813" s="50"/>
      <c r="G813" s="61">
        <v>0</v>
      </c>
      <c r="H813" s="61">
        <f t="shared" ref="H813:L813" si="303">H812*1936.27</f>
        <v>12507588</v>
      </c>
      <c r="I813" s="61">
        <f t="shared" si="303"/>
        <v>196551</v>
      </c>
      <c r="J813" s="51">
        <f t="shared" si="303"/>
        <v>5476236</v>
      </c>
      <c r="K813" s="61">
        <f t="shared" si="303"/>
        <v>65714835</v>
      </c>
      <c r="L813" s="61">
        <f t="shared" si="303"/>
        <v>71191071</v>
      </c>
      <c r="M813" s="118"/>
      <c r="N813" s="120">
        <f t="shared" ref="N813:R813" si="304">N812*1936.27</f>
        <v>65714835</v>
      </c>
      <c r="O813" s="120">
        <f t="shared" si="304"/>
        <v>53207247</v>
      </c>
      <c r="P813" s="61">
        <f t="shared" si="304"/>
        <v>6696396</v>
      </c>
      <c r="Q813" s="120">
        <f t="shared" si="304"/>
        <v>80768386</v>
      </c>
      <c r="R813" s="120">
        <f t="shared" si="304"/>
        <v>75292149</v>
      </c>
      <c r="S813" s="47"/>
    </row>
    <row r="814" spans="1:20" ht="12.75" customHeight="1" x14ac:dyDescent="0.2">
      <c r="A814" s="492">
        <f>B804+1</f>
        <v>44743</v>
      </c>
      <c r="B814" s="492">
        <v>44926</v>
      </c>
      <c r="C814" s="42" t="s">
        <v>3</v>
      </c>
      <c r="D814" s="43">
        <v>0</v>
      </c>
      <c r="E814" s="44">
        <f t="shared" ref="E814" si="305">E802</f>
        <v>16218.89</v>
      </c>
      <c r="F814" s="44"/>
      <c r="G814" s="44"/>
      <c r="H814" s="44">
        <v>6459.63</v>
      </c>
      <c r="I814" s="44">
        <f>(E814+H814)*0.5%</f>
        <v>113.39</v>
      </c>
      <c r="J814" s="44">
        <f t="shared" si="230"/>
        <v>1899.33</v>
      </c>
      <c r="K814" s="44">
        <f t="shared" ref="K814" si="306">SUM(E814:I814)</f>
        <v>22791.91</v>
      </c>
      <c r="L814" s="46">
        <f t="shared" ref="L814" si="307">SUM(E814:J814)</f>
        <v>24691.24</v>
      </c>
      <c r="M814" s="117"/>
      <c r="N814" s="119">
        <f t="shared" ref="N814" si="308">K814</f>
        <v>22791.91</v>
      </c>
      <c r="O814" s="119">
        <f t="shared" ref="O814" si="309">E814+F814+G814+I814</f>
        <v>16332.28</v>
      </c>
      <c r="P814" s="119">
        <f t="shared" ref="P814" si="310">P802</f>
        <v>2214</v>
      </c>
      <c r="Q814" s="119">
        <f t="shared" ref="Q814" si="311">L814+(IF(P814&gt;O814*0.18,P814,O814*0.18))</f>
        <v>27631.05</v>
      </c>
      <c r="R814" s="119">
        <f t="shared" ref="R814" si="312">N814+O814*0.18</f>
        <v>25731.72</v>
      </c>
      <c r="S814" s="47"/>
    </row>
    <row r="815" spans="1:20" ht="9" customHeight="1" x14ac:dyDescent="0.2">
      <c r="A815" s="493"/>
      <c r="B815" s="493"/>
      <c r="C815" s="48" t="s">
        <v>4</v>
      </c>
      <c r="D815" s="49">
        <v>8</v>
      </c>
      <c r="E815" s="50">
        <f t="shared" ref="E815" si="313">E814*1936.27</f>
        <v>31404150</v>
      </c>
      <c r="F815" s="61"/>
      <c r="G815" s="50">
        <v>0</v>
      </c>
      <c r="H815" s="61">
        <f t="shared" ref="H815:L825" si="314">H814*1936.27</f>
        <v>12507588</v>
      </c>
      <c r="I815" s="61">
        <f t="shared" si="314"/>
        <v>219554</v>
      </c>
      <c r="J815" s="51">
        <f t="shared" si="314"/>
        <v>3677616</v>
      </c>
      <c r="K815" s="61">
        <f t="shared" si="314"/>
        <v>44131292</v>
      </c>
      <c r="L815" s="61">
        <f t="shared" si="314"/>
        <v>47808907</v>
      </c>
      <c r="M815" s="118"/>
      <c r="N815" s="120">
        <f t="shared" ref="N815:R815" si="315">N814*1936.27</f>
        <v>44131292</v>
      </c>
      <c r="O815" s="120">
        <f t="shared" si="315"/>
        <v>31623704</v>
      </c>
      <c r="P815" s="61">
        <f t="shared" si="315"/>
        <v>4286902</v>
      </c>
      <c r="Q815" s="120">
        <f t="shared" si="315"/>
        <v>53501173</v>
      </c>
      <c r="R815" s="120">
        <f t="shared" si="315"/>
        <v>49823557</v>
      </c>
      <c r="S815" s="47"/>
    </row>
    <row r="816" spans="1:20" ht="12.75" customHeight="1" x14ac:dyDescent="0.2">
      <c r="A816" s="530">
        <f>A814</f>
        <v>44743</v>
      </c>
      <c r="B816" s="530">
        <f>B814</f>
        <v>44926</v>
      </c>
      <c r="C816" s="53" t="s">
        <v>3</v>
      </c>
      <c r="D816" s="54">
        <v>9</v>
      </c>
      <c r="E816" s="44">
        <f t="shared" ref="E816" si="316">E804</f>
        <v>18882.419999999998</v>
      </c>
      <c r="F816" s="44"/>
      <c r="G816" s="44">
        <v>0</v>
      </c>
      <c r="H816" s="44">
        <v>6459.63</v>
      </c>
      <c r="I816" s="44">
        <f t="shared" ref="I816" si="317">(E816+H816)*0.5%</f>
        <v>126.71</v>
      </c>
      <c r="J816" s="44">
        <f t="shared" ref="J816" si="318">K816/12</f>
        <v>2122.4</v>
      </c>
      <c r="K816" s="44">
        <f t="shared" ref="K816" si="319">SUM(E816:I816)</f>
        <v>25468.76</v>
      </c>
      <c r="L816" s="46">
        <f t="shared" ref="L816" si="320">SUM(E816:J816)</f>
        <v>27591.16</v>
      </c>
      <c r="M816" s="117"/>
      <c r="N816" s="119">
        <f t="shared" ref="N816" si="321">K816</f>
        <v>25468.76</v>
      </c>
      <c r="O816" s="119">
        <f t="shared" ref="O816" si="322">E816+F816+G816+I816</f>
        <v>19009.13</v>
      </c>
      <c r="P816" s="119">
        <f t="shared" ref="P816" si="323">P804</f>
        <v>2214</v>
      </c>
      <c r="Q816" s="119">
        <f t="shared" ref="Q816" si="324">L816+(IF(P816&gt;O816*0.18,P816,O816*0.18))</f>
        <v>31012.799999999999</v>
      </c>
      <c r="R816" s="119">
        <f t="shared" ref="R816" si="325">N816+O816*0.18</f>
        <v>28890.400000000001</v>
      </c>
      <c r="S816" s="47"/>
    </row>
    <row r="817" spans="1:19" ht="9" customHeight="1" x14ac:dyDescent="0.2">
      <c r="A817" s="530"/>
      <c r="B817" s="530"/>
      <c r="C817" s="48" t="s">
        <v>4</v>
      </c>
      <c r="D817" s="49">
        <v>14</v>
      </c>
      <c r="E817" s="50">
        <f t="shared" ref="E817" si="326">E816*1936.27</f>
        <v>36561463</v>
      </c>
      <c r="F817" s="50"/>
      <c r="G817" s="50">
        <v>0</v>
      </c>
      <c r="H817" s="61">
        <f t="shared" ref="H817:L817" si="327">H816*1936.27</f>
        <v>12507588</v>
      </c>
      <c r="I817" s="61">
        <f t="shared" si="314"/>
        <v>245345</v>
      </c>
      <c r="J817" s="51">
        <f t="shared" si="327"/>
        <v>4109539</v>
      </c>
      <c r="K817" s="61">
        <f t="shared" si="327"/>
        <v>49314396</v>
      </c>
      <c r="L817" s="61">
        <f t="shared" si="327"/>
        <v>53423935</v>
      </c>
      <c r="M817" s="118"/>
      <c r="N817" s="120">
        <f t="shared" ref="N817:R817" si="328">N816*1936.27</f>
        <v>49314396</v>
      </c>
      <c r="O817" s="120">
        <f t="shared" si="328"/>
        <v>36806808</v>
      </c>
      <c r="P817" s="61">
        <f t="shared" si="328"/>
        <v>4286902</v>
      </c>
      <c r="Q817" s="120">
        <f t="shared" si="328"/>
        <v>60049154</v>
      </c>
      <c r="R817" s="120">
        <f t="shared" si="328"/>
        <v>55939615</v>
      </c>
      <c r="S817" s="47"/>
    </row>
    <row r="818" spans="1:19" ht="12.75" customHeight="1" x14ac:dyDescent="0.2">
      <c r="A818" s="530"/>
      <c r="B818" s="530"/>
      <c r="C818" s="53" t="s">
        <v>3</v>
      </c>
      <c r="D818" s="54">
        <v>15</v>
      </c>
      <c r="E818" s="44">
        <f t="shared" ref="E818" si="329">E806</f>
        <v>21216.959999999999</v>
      </c>
      <c r="F818" s="44"/>
      <c r="G818" s="44">
        <v>0</v>
      </c>
      <c r="H818" s="44">
        <v>6459.63</v>
      </c>
      <c r="I818" s="44">
        <f t="shared" ref="I818" si="330">(E818+H818)*0.5%</f>
        <v>138.38</v>
      </c>
      <c r="J818" s="44">
        <f t="shared" ref="J818" si="331">K818/12</f>
        <v>2317.91</v>
      </c>
      <c r="K818" s="44">
        <f t="shared" ref="K818" si="332">SUM(E818:I818)</f>
        <v>27814.97</v>
      </c>
      <c r="L818" s="46">
        <f t="shared" ref="L818" si="333">SUM(E818:J818)</f>
        <v>30132.880000000001</v>
      </c>
      <c r="M818" s="117"/>
      <c r="N818" s="119">
        <f t="shared" ref="N818" si="334">K818</f>
        <v>27814.97</v>
      </c>
      <c r="O818" s="119">
        <f t="shared" ref="O818" si="335">E818+F818+G818+I818</f>
        <v>21355.34</v>
      </c>
      <c r="P818" s="119">
        <f t="shared" ref="P818" si="336">P806</f>
        <v>2721.6</v>
      </c>
      <c r="Q818" s="119">
        <f t="shared" ref="Q818" si="337">L818+(IF(P818&gt;O818*0.18,P818,O818*0.18))</f>
        <v>33976.839999999997</v>
      </c>
      <c r="R818" s="119">
        <f t="shared" ref="R818" si="338">N818+O818*0.18</f>
        <v>31658.93</v>
      </c>
      <c r="S818" s="47"/>
    </row>
    <row r="819" spans="1:19" ht="9" customHeight="1" x14ac:dyDescent="0.2">
      <c r="A819" s="530"/>
      <c r="B819" s="530"/>
      <c r="C819" s="48" t="s">
        <v>4</v>
      </c>
      <c r="D819" s="49">
        <v>20</v>
      </c>
      <c r="E819" s="50">
        <f t="shared" ref="E819" si="339">E818*1936.27</f>
        <v>41081763</v>
      </c>
      <c r="F819" s="50"/>
      <c r="G819" s="50">
        <v>0</v>
      </c>
      <c r="H819" s="61">
        <f t="shared" ref="H819:L819" si="340">H818*1936.27</f>
        <v>12507588</v>
      </c>
      <c r="I819" s="61">
        <f t="shared" si="314"/>
        <v>267941</v>
      </c>
      <c r="J819" s="51">
        <f t="shared" si="340"/>
        <v>4488100</v>
      </c>
      <c r="K819" s="61">
        <f t="shared" si="340"/>
        <v>53857292</v>
      </c>
      <c r="L819" s="61">
        <f t="shared" si="340"/>
        <v>58345392</v>
      </c>
      <c r="M819" s="118"/>
      <c r="N819" s="120">
        <f t="shared" ref="N819:R819" si="341">N818*1936.27</f>
        <v>53857292</v>
      </c>
      <c r="O819" s="120">
        <f t="shared" si="341"/>
        <v>41349704</v>
      </c>
      <c r="P819" s="61">
        <f t="shared" si="341"/>
        <v>5269752</v>
      </c>
      <c r="Q819" s="120">
        <f t="shared" si="341"/>
        <v>65788336</v>
      </c>
      <c r="R819" s="120">
        <f t="shared" si="341"/>
        <v>61300236</v>
      </c>
      <c r="S819" s="47"/>
    </row>
    <row r="820" spans="1:19" ht="12.75" customHeight="1" x14ac:dyDescent="0.2">
      <c r="A820" s="530"/>
      <c r="B820" s="530"/>
      <c r="C820" s="53" t="s">
        <v>3</v>
      </c>
      <c r="D820" s="54">
        <v>21</v>
      </c>
      <c r="E820" s="44">
        <f t="shared" ref="E820" si="342">E808</f>
        <v>23488.54</v>
      </c>
      <c r="F820" s="44"/>
      <c r="G820" s="44">
        <v>0</v>
      </c>
      <c r="H820" s="44">
        <v>6459.63</v>
      </c>
      <c r="I820" s="44">
        <f t="shared" ref="I820" si="343">(E820+H820)*0.5%</f>
        <v>149.74</v>
      </c>
      <c r="J820" s="44">
        <f t="shared" ref="J820" si="344">K820/12</f>
        <v>2508.16</v>
      </c>
      <c r="K820" s="44">
        <f t="shared" ref="K820" si="345">SUM(E820:I820)</f>
        <v>30097.91</v>
      </c>
      <c r="L820" s="46">
        <f t="shared" ref="L820" si="346">SUM(E820:J820)</f>
        <v>32606.07</v>
      </c>
      <c r="M820" s="117"/>
      <c r="N820" s="119">
        <f t="shared" ref="N820" si="347">K820</f>
        <v>30097.91</v>
      </c>
      <c r="O820" s="119">
        <f t="shared" ref="O820" si="348">E820+F820+G820+I820</f>
        <v>23638.28</v>
      </c>
      <c r="P820" s="119">
        <f t="shared" ref="P820" si="349">P808</f>
        <v>2721.6</v>
      </c>
      <c r="Q820" s="119">
        <f t="shared" ref="Q820" si="350">L820+(IF(P820&gt;O820*0.18,P820,O820*0.18))</f>
        <v>36860.959999999999</v>
      </c>
      <c r="R820" s="119">
        <f t="shared" ref="R820" si="351">N820+O820*0.18</f>
        <v>34352.800000000003</v>
      </c>
      <c r="S820" s="47"/>
    </row>
    <row r="821" spans="1:19" ht="9" customHeight="1" x14ac:dyDescent="0.2">
      <c r="A821" s="530"/>
      <c r="B821" s="530"/>
      <c r="C821" s="48" t="s">
        <v>4</v>
      </c>
      <c r="D821" s="49">
        <v>27</v>
      </c>
      <c r="E821" s="50">
        <f t="shared" ref="E821" si="352">E820*1936.27</f>
        <v>45480155</v>
      </c>
      <c r="F821" s="50"/>
      <c r="G821" s="50">
        <v>0</v>
      </c>
      <c r="H821" s="61">
        <f t="shared" ref="H821:L821" si="353">H820*1936.27</f>
        <v>12507588</v>
      </c>
      <c r="I821" s="61">
        <f t="shared" si="314"/>
        <v>289937</v>
      </c>
      <c r="J821" s="51">
        <f t="shared" si="353"/>
        <v>4856475</v>
      </c>
      <c r="K821" s="61">
        <f t="shared" si="353"/>
        <v>58277680</v>
      </c>
      <c r="L821" s="61">
        <f t="shared" si="353"/>
        <v>63134155</v>
      </c>
      <c r="M821" s="118"/>
      <c r="N821" s="120">
        <f t="shared" ref="N821:R821" si="354">N820*1936.27</f>
        <v>58277680</v>
      </c>
      <c r="O821" s="120">
        <f t="shared" si="354"/>
        <v>45770092</v>
      </c>
      <c r="P821" s="61">
        <f t="shared" si="354"/>
        <v>5269752</v>
      </c>
      <c r="Q821" s="120">
        <f t="shared" si="354"/>
        <v>71372771</v>
      </c>
      <c r="R821" s="120">
        <f t="shared" si="354"/>
        <v>66516296</v>
      </c>
      <c r="S821" s="47"/>
    </row>
    <row r="822" spans="1:19" ht="12.75" customHeight="1" x14ac:dyDescent="0.2">
      <c r="A822" s="530"/>
      <c r="B822" s="530"/>
      <c r="C822" s="53" t="s">
        <v>3</v>
      </c>
      <c r="D822" s="54">
        <v>28</v>
      </c>
      <c r="E822" s="44">
        <f t="shared" ref="E822" si="355">E810</f>
        <v>25719.72</v>
      </c>
      <c r="F822" s="44"/>
      <c r="G822" s="44">
        <v>0</v>
      </c>
      <c r="H822" s="44">
        <v>6459.63</v>
      </c>
      <c r="I822" s="44">
        <f t="shared" ref="I822" si="356">(E822+H822)*0.5%</f>
        <v>160.9</v>
      </c>
      <c r="J822" s="44">
        <f t="shared" ref="J822" si="357">K822/12</f>
        <v>2695.02</v>
      </c>
      <c r="K822" s="44">
        <f t="shared" ref="K822" si="358">SUM(E822:I822)</f>
        <v>32340.25</v>
      </c>
      <c r="L822" s="46">
        <f t="shared" ref="L822" si="359">SUM(E822:J822)</f>
        <v>35035.269999999997</v>
      </c>
      <c r="M822" s="117"/>
      <c r="N822" s="119">
        <f t="shared" ref="N822" si="360">K822</f>
        <v>32340.25</v>
      </c>
      <c r="O822" s="119">
        <f t="shared" ref="O822" si="361">E822+F822+G822+I822</f>
        <v>25880.62</v>
      </c>
      <c r="P822" s="119">
        <f t="shared" ref="P822" si="362">P810</f>
        <v>3458.4</v>
      </c>
      <c r="Q822" s="119">
        <f t="shared" ref="Q822" si="363">L822+(IF(P822&gt;O822*0.18,P822,O822*0.18))</f>
        <v>39693.78</v>
      </c>
      <c r="R822" s="119">
        <f t="shared" ref="R822" si="364">N822+O822*0.18</f>
        <v>36998.76</v>
      </c>
      <c r="S822" s="47"/>
    </row>
    <row r="823" spans="1:19" ht="9" customHeight="1" x14ac:dyDescent="0.2">
      <c r="A823" s="530"/>
      <c r="B823" s="530"/>
      <c r="C823" s="48" t="s">
        <v>4</v>
      </c>
      <c r="D823" s="49">
        <v>34</v>
      </c>
      <c r="E823" s="50">
        <f t="shared" ref="E823" si="365">E822*1936.27</f>
        <v>49800322</v>
      </c>
      <c r="F823" s="50"/>
      <c r="G823" s="50">
        <v>0</v>
      </c>
      <c r="H823" s="61">
        <f t="shared" ref="H823:L823" si="366">H822*1936.27</f>
        <v>12507588</v>
      </c>
      <c r="I823" s="61">
        <f t="shared" si="314"/>
        <v>311546</v>
      </c>
      <c r="J823" s="51">
        <f t="shared" si="366"/>
        <v>5218286</v>
      </c>
      <c r="K823" s="61">
        <f t="shared" si="366"/>
        <v>62619456</v>
      </c>
      <c r="L823" s="61">
        <f t="shared" si="366"/>
        <v>67837742</v>
      </c>
      <c r="M823" s="118"/>
      <c r="N823" s="120">
        <f t="shared" ref="N823:R823" si="367">N822*1936.27</f>
        <v>62619456</v>
      </c>
      <c r="O823" s="120">
        <f t="shared" si="367"/>
        <v>50111868</v>
      </c>
      <c r="P823" s="61">
        <f t="shared" si="367"/>
        <v>6696396</v>
      </c>
      <c r="Q823" s="120">
        <f t="shared" si="367"/>
        <v>76857875</v>
      </c>
      <c r="R823" s="120">
        <f t="shared" si="367"/>
        <v>71639589</v>
      </c>
      <c r="S823" s="47"/>
    </row>
    <row r="824" spans="1:19" ht="12.75" customHeight="1" x14ac:dyDescent="0.2">
      <c r="A824" s="530"/>
      <c r="B824" s="530"/>
      <c r="C824" s="53" t="s">
        <v>3</v>
      </c>
      <c r="D824" s="54">
        <v>35</v>
      </c>
      <c r="E824" s="44">
        <f t="shared" ref="E824" si="368">E812</f>
        <v>27377.74</v>
      </c>
      <c r="F824" s="44"/>
      <c r="G824" s="44">
        <v>0</v>
      </c>
      <c r="H824" s="44">
        <v>6459.63</v>
      </c>
      <c r="I824" s="44">
        <f t="shared" ref="I824" si="369">(E824+H824)*0.5%</f>
        <v>169.19</v>
      </c>
      <c r="J824" s="44">
        <f t="shared" ref="J824" si="370">K824/12</f>
        <v>2833.88</v>
      </c>
      <c r="K824" s="44">
        <f t="shared" ref="K824" si="371">SUM(E824:I824)</f>
        <v>34006.559999999998</v>
      </c>
      <c r="L824" s="46">
        <f t="shared" ref="L824" si="372">SUM(E824:J824)</f>
        <v>36840.44</v>
      </c>
      <c r="M824" s="117"/>
      <c r="N824" s="119">
        <f t="shared" ref="N824" si="373">K824</f>
        <v>34006.559999999998</v>
      </c>
      <c r="O824" s="119">
        <f t="shared" ref="O824" si="374">E824+F824+G824+I824</f>
        <v>27546.93</v>
      </c>
      <c r="P824" s="119">
        <f t="shared" ref="P824" si="375">P812</f>
        <v>3458.4</v>
      </c>
      <c r="Q824" s="119">
        <f t="shared" ref="Q824" si="376">L824+(IF(P824&gt;O824*0.18,P824,O824*0.18))</f>
        <v>41798.89</v>
      </c>
      <c r="R824" s="119">
        <f t="shared" ref="R824" si="377">N824+O824*0.18</f>
        <v>38965.01</v>
      </c>
      <c r="S824" s="47"/>
    </row>
    <row r="825" spans="1:19" ht="9" customHeight="1" x14ac:dyDescent="0.2">
      <c r="A825" s="531"/>
      <c r="B825" s="531"/>
      <c r="C825" s="58" t="s">
        <v>4</v>
      </c>
      <c r="D825" s="59"/>
      <c r="E825" s="61">
        <f t="shared" ref="E825" si="378">E824*1936.27</f>
        <v>53010697</v>
      </c>
      <c r="F825" s="61"/>
      <c r="G825" s="61">
        <v>0</v>
      </c>
      <c r="H825" s="61">
        <f t="shared" ref="H825:L825" si="379">H824*1936.27</f>
        <v>12507588</v>
      </c>
      <c r="I825" s="61">
        <f t="shared" si="314"/>
        <v>327598</v>
      </c>
      <c r="J825" s="61">
        <f t="shared" si="379"/>
        <v>5487157</v>
      </c>
      <c r="K825" s="61">
        <f t="shared" si="379"/>
        <v>65845882</v>
      </c>
      <c r="L825" s="61">
        <f t="shared" si="379"/>
        <v>71333039</v>
      </c>
      <c r="M825" s="118"/>
      <c r="N825" s="123">
        <f t="shared" ref="N825:R825" si="380">N824*1936.27</f>
        <v>65845882</v>
      </c>
      <c r="O825" s="123">
        <f t="shared" si="380"/>
        <v>53338294</v>
      </c>
      <c r="P825" s="61">
        <f t="shared" si="380"/>
        <v>6696396</v>
      </c>
      <c r="Q825" s="123">
        <f t="shared" si="380"/>
        <v>80933937</v>
      </c>
      <c r="R825" s="123">
        <f t="shared" si="380"/>
        <v>75446780</v>
      </c>
      <c r="S825" s="47"/>
    </row>
    <row r="826" spans="1:19" ht="9" customHeight="1" x14ac:dyDescent="0.2">
      <c r="A826" s="78"/>
      <c r="B826" s="78"/>
      <c r="C826" s="79"/>
      <c r="D826" s="79"/>
      <c r="E826" s="80"/>
      <c r="F826" s="80"/>
      <c r="G826" s="80"/>
      <c r="H826" s="80"/>
      <c r="I826" s="80"/>
      <c r="J826" s="80"/>
      <c r="K826" s="80"/>
      <c r="Q826" s="81"/>
      <c r="S826" s="47"/>
    </row>
    <row r="827" spans="1:19" ht="9" customHeight="1" x14ac:dyDescent="0.2">
      <c r="A827" s="78"/>
      <c r="B827" s="78"/>
      <c r="C827" s="79"/>
      <c r="D827" s="79"/>
      <c r="E827" s="80"/>
      <c r="F827" s="80"/>
      <c r="G827" s="80"/>
      <c r="H827" s="80"/>
      <c r="I827" s="80"/>
      <c r="J827" s="80"/>
      <c r="K827" s="80"/>
      <c r="Q827" s="81"/>
      <c r="S827" s="47"/>
    </row>
    <row r="828" spans="1:19" ht="9" customHeight="1" x14ac:dyDescent="0.2">
      <c r="A828" s="78"/>
      <c r="B828" s="78"/>
      <c r="C828" s="79"/>
      <c r="D828" s="79"/>
      <c r="E828" s="80"/>
      <c r="F828" s="80"/>
      <c r="G828" s="80"/>
      <c r="H828" s="80"/>
      <c r="I828" s="80"/>
      <c r="J828" s="80"/>
      <c r="K828" s="80"/>
      <c r="Q828" s="81"/>
      <c r="S828" s="47"/>
    </row>
    <row r="829" spans="1:19" x14ac:dyDescent="0.2">
      <c r="Q829" s="81"/>
    </row>
    <row r="830" spans="1:19" ht="24.75" customHeight="1" x14ac:dyDescent="0.2">
      <c r="B830" s="526" t="s">
        <v>23</v>
      </c>
      <c r="C830" s="528"/>
      <c r="D830" s="528"/>
      <c r="E830" s="528"/>
      <c r="F830" s="528"/>
      <c r="G830" s="528"/>
      <c r="H830" s="528"/>
      <c r="I830" s="528"/>
      <c r="J830" s="528"/>
      <c r="K830" s="583"/>
      <c r="Q830" s="81"/>
    </row>
    <row r="831" spans="1:19" ht="19.5" customHeight="1" x14ac:dyDescent="0.2">
      <c r="B831" s="82" t="s">
        <v>16</v>
      </c>
      <c r="C831" s="83"/>
      <c r="D831" s="84"/>
      <c r="E831" s="127">
        <v>36892</v>
      </c>
      <c r="F831" s="127">
        <v>37257</v>
      </c>
      <c r="G831" s="127">
        <v>37622</v>
      </c>
      <c r="H831" s="127">
        <v>37987</v>
      </c>
      <c r="I831" s="136">
        <v>38718</v>
      </c>
      <c r="J831" s="128">
        <v>43160</v>
      </c>
      <c r="K831" s="128">
        <v>44562</v>
      </c>
      <c r="Q831" s="81"/>
    </row>
    <row r="832" spans="1:19" x14ac:dyDescent="0.2">
      <c r="B832" s="578" t="s">
        <v>15</v>
      </c>
      <c r="C832" s="86" t="s">
        <v>3</v>
      </c>
      <c r="D832" s="101">
        <v>0</v>
      </c>
      <c r="E832" s="44">
        <v>1338.6</v>
      </c>
      <c r="F832" s="44">
        <v>1578.6</v>
      </c>
      <c r="G832" s="44">
        <v>1710.6</v>
      </c>
      <c r="H832" s="44">
        <v>1857.84</v>
      </c>
      <c r="I832" s="44">
        <v>1968</v>
      </c>
      <c r="J832" s="44">
        <v>2094</v>
      </c>
      <c r="K832" s="44">
        <f>J832+10*12</f>
        <v>2214</v>
      </c>
      <c r="Q832" s="81"/>
    </row>
    <row r="833" spans="2:17" x14ac:dyDescent="0.2">
      <c r="B833" s="579"/>
      <c r="C833" s="59" t="s">
        <v>4</v>
      </c>
      <c r="D833" s="102">
        <v>14</v>
      </c>
      <c r="E833" s="90">
        <v>2591891</v>
      </c>
      <c r="F833" s="90">
        <v>3056596</v>
      </c>
      <c r="G833" s="90">
        <v>3312183</v>
      </c>
      <c r="H833" s="90">
        <v>3597280</v>
      </c>
      <c r="I833" s="90">
        <v>3810579</v>
      </c>
      <c r="J833" s="90">
        <v>4054549</v>
      </c>
      <c r="K833" s="90">
        <f>K832*1936.27</f>
        <v>4286902</v>
      </c>
      <c r="Q833" s="81"/>
    </row>
    <row r="834" spans="2:17" x14ac:dyDescent="0.2">
      <c r="B834" s="579"/>
      <c r="C834" s="86" t="s">
        <v>3</v>
      </c>
      <c r="D834" s="101">
        <v>15</v>
      </c>
      <c r="E834" s="44">
        <v>1667.16</v>
      </c>
      <c r="F834" s="44">
        <v>1955.16</v>
      </c>
      <c r="G834" s="44">
        <v>2111.16</v>
      </c>
      <c r="H834" s="44">
        <v>2287.8000000000002</v>
      </c>
      <c r="I834" s="44">
        <v>2424</v>
      </c>
      <c r="J834" s="44">
        <v>2577.6</v>
      </c>
      <c r="K834" s="44">
        <f>J834+12*12</f>
        <v>2721.6</v>
      </c>
      <c r="Q834" s="81"/>
    </row>
    <row r="835" spans="2:17" x14ac:dyDescent="0.2">
      <c r="B835" s="579"/>
      <c r="C835" s="59" t="s">
        <v>4</v>
      </c>
      <c r="D835" s="102">
        <v>27</v>
      </c>
      <c r="E835" s="90">
        <v>3228072</v>
      </c>
      <c r="F835" s="90">
        <v>3785718</v>
      </c>
      <c r="G835" s="90">
        <v>4087776</v>
      </c>
      <c r="H835" s="90">
        <v>4429799</v>
      </c>
      <c r="I835" s="90">
        <v>4693518</v>
      </c>
      <c r="J835" s="90">
        <v>4990930</v>
      </c>
      <c r="K835" s="90">
        <f t="shared" ref="K835" si="381">K834*1936.27</f>
        <v>5269752</v>
      </c>
      <c r="Q835" s="81"/>
    </row>
    <row r="836" spans="2:17" x14ac:dyDescent="0.2">
      <c r="B836" s="579"/>
      <c r="C836" s="86" t="s">
        <v>3</v>
      </c>
      <c r="D836" s="101">
        <v>28</v>
      </c>
      <c r="E836" s="44">
        <v>1865.4</v>
      </c>
      <c r="F836" s="44">
        <v>2333.4</v>
      </c>
      <c r="G836" s="44">
        <v>2585.4</v>
      </c>
      <c r="H836" s="44">
        <v>2870.04</v>
      </c>
      <c r="I836" s="44">
        <v>3090</v>
      </c>
      <c r="J836" s="44">
        <v>3278.4</v>
      </c>
      <c r="K836" s="44">
        <f>J836+15*12</f>
        <v>3458.4</v>
      </c>
      <c r="Q836" s="81"/>
    </row>
    <row r="837" spans="2:17" x14ac:dyDescent="0.2">
      <c r="B837" s="580"/>
      <c r="C837" s="59" t="s">
        <v>4</v>
      </c>
      <c r="D837" s="102"/>
      <c r="E837" s="90">
        <v>3611918</v>
      </c>
      <c r="F837" s="90">
        <v>4518092</v>
      </c>
      <c r="G837" s="90">
        <v>5006032</v>
      </c>
      <c r="H837" s="90">
        <v>5557172</v>
      </c>
      <c r="I837" s="90">
        <v>5983074</v>
      </c>
      <c r="J837" s="90">
        <v>6347868</v>
      </c>
      <c r="K837" s="90">
        <f t="shared" ref="K837" si="382">K836*1936.27</f>
        <v>6696396</v>
      </c>
      <c r="Q837" s="81"/>
    </row>
    <row r="838" spans="2:17" x14ac:dyDescent="0.2">
      <c r="B838" s="47" t="s">
        <v>24</v>
      </c>
      <c r="Q838" s="81"/>
    </row>
  </sheetData>
  <sheetProtection sheet="1" objects="1" scenarios="1" formatCells="0" formatColumns="0" formatRows="0"/>
  <mergeCells count="183">
    <mergeCell ref="B830:K830"/>
    <mergeCell ref="A134:A173"/>
    <mergeCell ref="B134:B173"/>
    <mergeCell ref="A174:A175"/>
    <mergeCell ref="B174:B175"/>
    <mergeCell ref="A8:A47"/>
    <mergeCell ref="B8:B47"/>
    <mergeCell ref="A48:A49"/>
    <mergeCell ref="B48:B49"/>
    <mergeCell ref="A50:A89"/>
    <mergeCell ref="B50:B89"/>
    <mergeCell ref="A90:A91"/>
    <mergeCell ref="B90:B91"/>
    <mergeCell ref="A300:A301"/>
    <mergeCell ref="B300:B301"/>
    <mergeCell ref="A302:A341"/>
    <mergeCell ref="B302:B341"/>
    <mergeCell ref="A342:A343"/>
    <mergeCell ref="B342:B343"/>
    <mergeCell ref="A176:A215"/>
    <mergeCell ref="B176:B215"/>
    <mergeCell ref="A216:A217"/>
    <mergeCell ref="B216:B217"/>
    <mergeCell ref="A218:A257"/>
    <mergeCell ref="C5:D5"/>
    <mergeCell ref="A6:A7"/>
    <mergeCell ref="B6:B7"/>
    <mergeCell ref="A3:B3"/>
    <mergeCell ref="C3:D4"/>
    <mergeCell ref="A92:A131"/>
    <mergeCell ref="B92:B131"/>
    <mergeCell ref="A132:A133"/>
    <mergeCell ref="B132:B133"/>
    <mergeCell ref="E3:J3"/>
    <mergeCell ref="Q3:Q4"/>
    <mergeCell ref="N1:P2"/>
    <mergeCell ref="N3:N4"/>
    <mergeCell ref="O3:O4"/>
    <mergeCell ref="A1:B1"/>
    <mergeCell ref="C1:L2"/>
    <mergeCell ref="L3:L4"/>
    <mergeCell ref="K3:K4"/>
    <mergeCell ref="B218:B257"/>
    <mergeCell ref="A258:A259"/>
    <mergeCell ref="B258:B259"/>
    <mergeCell ref="A260:A299"/>
    <mergeCell ref="B260:B299"/>
    <mergeCell ref="A414:A425"/>
    <mergeCell ref="B414:B425"/>
    <mergeCell ref="A398:A399"/>
    <mergeCell ref="B398:B399"/>
    <mergeCell ref="A400:A411"/>
    <mergeCell ref="B400:B411"/>
    <mergeCell ref="A426:A427"/>
    <mergeCell ref="B426:B427"/>
    <mergeCell ref="A344:A383"/>
    <mergeCell ref="B344:B383"/>
    <mergeCell ref="A412:A413"/>
    <mergeCell ref="B412:B413"/>
    <mergeCell ref="A384:A385"/>
    <mergeCell ref="B384:B385"/>
    <mergeCell ref="A386:A397"/>
    <mergeCell ref="B386:B397"/>
    <mergeCell ref="A468:A469"/>
    <mergeCell ref="B468:B469"/>
    <mergeCell ref="A470:A481"/>
    <mergeCell ref="B470:B481"/>
    <mergeCell ref="A482:A483"/>
    <mergeCell ref="B482:B483"/>
    <mergeCell ref="A428:A439"/>
    <mergeCell ref="B428:B439"/>
    <mergeCell ref="A440:A441"/>
    <mergeCell ref="B440:B441"/>
    <mergeCell ref="A454:A455"/>
    <mergeCell ref="B454:B455"/>
    <mergeCell ref="A456:A467"/>
    <mergeCell ref="B456:B467"/>
    <mergeCell ref="A442:A453"/>
    <mergeCell ref="B442:B453"/>
    <mergeCell ref="B596:B607"/>
    <mergeCell ref="A622:A623"/>
    <mergeCell ref="B622:B623"/>
    <mergeCell ref="A484:A495"/>
    <mergeCell ref="B484:B495"/>
    <mergeCell ref="A496:A497"/>
    <mergeCell ref="B496:B497"/>
    <mergeCell ref="A554:A565"/>
    <mergeCell ref="B554:B565"/>
    <mergeCell ref="A510:A511"/>
    <mergeCell ref="B510:B511"/>
    <mergeCell ref="A512:A523"/>
    <mergeCell ref="B512:B523"/>
    <mergeCell ref="A498:A509"/>
    <mergeCell ref="B498:B509"/>
    <mergeCell ref="A540:A551"/>
    <mergeCell ref="B540:B551"/>
    <mergeCell ref="A552:A553"/>
    <mergeCell ref="B552:B553"/>
    <mergeCell ref="A608:A609"/>
    <mergeCell ref="B608:B609"/>
    <mergeCell ref="A610:A621"/>
    <mergeCell ref="B610:B621"/>
    <mergeCell ref="B678:B679"/>
    <mergeCell ref="A652:A663"/>
    <mergeCell ref="B652:B663"/>
    <mergeCell ref="A566:A567"/>
    <mergeCell ref="B566:B567"/>
    <mergeCell ref="A524:A525"/>
    <mergeCell ref="B524:B525"/>
    <mergeCell ref="A526:A537"/>
    <mergeCell ref="B526:B537"/>
    <mergeCell ref="A538:A539"/>
    <mergeCell ref="B538:B539"/>
    <mergeCell ref="A650:A651"/>
    <mergeCell ref="B650:B651"/>
    <mergeCell ref="A568:A579"/>
    <mergeCell ref="B568:B579"/>
    <mergeCell ref="A580:A581"/>
    <mergeCell ref="B580:B581"/>
    <mergeCell ref="A582:A593"/>
    <mergeCell ref="B582:B593"/>
    <mergeCell ref="A638:A649"/>
    <mergeCell ref="B638:B649"/>
    <mergeCell ref="A594:A595"/>
    <mergeCell ref="B594:B595"/>
    <mergeCell ref="A596:A607"/>
    <mergeCell ref="B832:B837"/>
    <mergeCell ref="A720:A729"/>
    <mergeCell ref="B720:B729"/>
    <mergeCell ref="A730:A731"/>
    <mergeCell ref="B730:B731"/>
    <mergeCell ref="A732:A741"/>
    <mergeCell ref="B732:B741"/>
    <mergeCell ref="A742:A743"/>
    <mergeCell ref="B742:B743"/>
    <mergeCell ref="A744:A753"/>
    <mergeCell ref="B744:B753"/>
    <mergeCell ref="A778:A779"/>
    <mergeCell ref="B778:B779"/>
    <mergeCell ref="A780:A789"/>
    <mergeCell ref="B780:B789"/>
    <mergeCell ref="A790:A791"/>
    <mergeCell ref="B790:B791"/>
    <mergeCell ref="A792:A801"/>
    <mergeCell ref="B792:B801"/>
    <mergeCell ref="A802:A803"/>
    <mergeCell ref="B802:B803"/>
    <mergeCell ref="A804:A813"/>
    <mergeCell ref="B804:B813"/>
    <mergeCell ref="A816:A825"/>
    <mergeCell ref="B816:B825"/>
    <mergeCell ref="R3:R4"/>
    <mergeCell ref="A708:A717"/>
    <mergeCell ref="B708:B717"/>
    <mergeCell ref="A718:A719"/>
    <mergeCell ref="B718:B719"/>
    <mergeCell ref="A624:A635"/>
    <mergeCell ref="B624:B635"/>
    <mergeCell ref="A636:A637"/>
    <mergeCell ref="B636:B637"/>
    <mergeCell ref="A692:A693"/>
    <mergeCell ref="B692:B693"/>
    <mergeCell ref="A694:A705"/>
    <mergeCell ref="B694:B705"/>
    <mergeCell ref="A706:A707"/>
    <mergeCell ref="B706:B707"/>
    <mergeCell ref="A680:A691"/>
    <mergeCell ref="B680:B691"/>
    <mergeCell ref="A664:A665"/>
    <mergeCell ref="B664:B665"/>
    <mergeCell ref="A666:A677"/>
    <mergeCell ref="B666:B677"/>
    <mergeCell ref="A678:A679"/>
    <mergeCell ref="A766:A767"/>
    <mergeCell ref="B766:B767"/>
    <mergeCell ref="A768:A777"/>
    <mergeCell ref="B768:B777"/>
    <mergeCell ref="A754:A755"/>
    <mergeCell ref="B754:B755"/>
    <mergeCell ref="A756:A765"/>
    <mergeCell ref="B756:B765"/>
    <mergeCell ref="A814:A815"/>
    <mergeCell ref="B814:B815"/>
  </mergeCells>
  <phoneticPr fontId="4" type="noConversion"/>
  <conditionalFormatting sqref="L551:Q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E6:K593 E594:Q607 E622:Q691">
    <cfRule type="cellIs" dxfId="1800" priority="733"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1799" priority="734"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607 M622:Q691">
    <cfRule type="cellIs" dxfId="1798" priority="73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1797" priority="731" stopIfTrue="1" operator="equal">
      <formula>0</formula>
    </cfRule>
  </conditionalFormatting>
  <conditionalFormatting sqref="N440:Q440 N442:Q442 N444:Q444 N446:Q446 N448:Q448 N450:Q450 N452:Q452 N454:Q454 N456:Q456 N458:Q458 N460:Q460 N462:Q462 N464:Q464 N466:Q466 N468:Q468 N470:Q470 N472:Q472 N474:Q474 N476:Q476 N478:Q478 N480:Q480 N482:Q482 N484:Q484 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607 M622:Q691">
    <cfRule type="cellIs" dxfId="1796" priority="73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1795" priority="729" stopIfTrue="1" operator="equal">
      <formula>0</formula>
    </cfRule>
  </conditionalFormatting>
  <conditionalFormatting sqref="N440:Q440 N442:Q442 N444:Q444 N446:Q446 N448:Q448 N450:Q450 N452:Q452 N454:Q454 N456:Q456 N458:Q458 N460:Q460 N462:Q462 N464:Q464 N466:Q466 N468:Q468 N470:Q470 N472:Q472 N474:Q474 N476:Q476 N478:Q478 N480:Q480 N482:Q482 N484:Q484 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607 M622:Q691">
    <cfRule type="cellIs" dxfId="1794" priority="72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1793" priority="727" stopIfTrue="1" operator="equal">
      <formula>0</formula>
    </cfRule>
  </conditionalFormatting>
  <conditionalFormatting sqref="L551:Q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E6:K593 E594:Q607 E622:Q691">
    <cfRule type="cellIs" dxfId="1792" priority="726"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1791" priority="725" stopIfTrue="1" operator="equal">
      <formula>0</formula>
    </cfRule>
  </conditionalFormatting>
  <conditionalFormatting sqref="N440:Q440 N442:Q442 N444:Q444 N446:Q446 N448:Q448 N450:Q450 N452:Q452 N454:Q454 N456:Q456 N458:Q458 N460:Q460 N462:Q462 N464:Q464 N466:Q466 N468:Q468 N470:Q470 N472:Q472 N474:Q474 N476:Q476 N478:Q478 N480:Q480 N482:Q482 N484:Q484 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607 M622:Q691">
    <cfRule type="cellIs" dxfId="1790" priority="72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1789" priority="723" stopIfTrue="1" operator="equal">
      <formula>0</formula>
    </cfRule>
  </conditionalFormatting>
  <conditionalFormatting sqref="E6:K593 L551:Q593 N440:Q440 N442:Q442 N444:Q444 N446:Q446 N448:Q448 N450:Q450 N452:Q452 N454:Q454 N456:Q456 N458:Q458 N460:Q460 N462:Q462 N464:Q464 N466:Q466 N468:Q468 N470:Q470 N472:Q472 N474:Q474 N476:Q476 N478:Q478 N480:Q480 N482:Q482 N484:Q484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cfRule type="cellIs" dxfId="1788" priority="722"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1787" priority="72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86" priority="7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85" priority="719" stopIfTrue="1" operator="equal">
      <formula>0</formula>
    </cfRule>
  </conditionalFormatting>
  <conditionalFormatting sqref="Q6:Q485 Q487 Q489 Q491 Q493 Q495 Q497 Q499 Q501 Q503 Q505 Q507 Q509 Q511 Q513 Q515 Q517 Q519 Q521 Q523 Q525 Q527 Q529 Q531 Q533 Q535 Q537 Q539 Q541 Q543 Q545 Q547 Q549 Q551:Q607 Q622:Q691">
    <cfRule type="cellIs" dxfId="1784" priority="7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22 Q596 Q624 Q598 Q626 Q600 Q628 Q602 Q630 Q604 Q632 Q606 Q634 Q636 Q650 Q638 Q652 Q640 Q654 Q642 Q656 Q644 Q658 Q646 Q660 Q648 Q662 Q664 Q666 Q668 Q670 Q672 Q674 Q676 Q678 Q680 Q682 Q684 Q686 Q688 Q690">
    <cfRule type="cellIs" dxfId="1783" priority="717"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1782" priority="7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22 Q596 Q624 Q598 Q626 Q600 Q628 Q602 Q630 Q604 Q632 Q606 Q634 Q636 Q650 Q638 Q652 Q640 Q654 Q642 Q656 Q644 Q658 Q646 Q660 Q648 Q662 Q664 Q666 Q668 Q670 Q672 Q674 Q676 Q678 Q680 Q682 Q684 Q686 Q688 Q690">
    <cfRule type="cellIs" dxfId="1781" priority="715"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1780" priority="7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22 Q596 Q624 Q598 Q626 Q600 Q628 Q602 Q630 Q604 Q632 Q606 Q634 Q636 Q650 Q638 Q652 Q640 Q654 Q642 Q656 Q644 Q658 Q646 Q660 Q648 Q662 Q664 Q666 Q668 Q670 Q672 Q674 Q676 Q678 Q680 Q682 Q684 Q686 Q688 Q690">
    <cfRule type="cellIs" dxfId="1779" priority="71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78" priority="7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77" priority="71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76" priority="7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75" priority="70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74" priority="7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73" priority="70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72" priority="7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71" priority="70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70" priority="7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69" priority="70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68" priority="7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67" priority="70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66" priority="7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65" priority="69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64" priority="6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63" priority="69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62" priority="6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61" priority="69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60" priority="6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59" priority="69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58" priority="6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57" priority="69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56" priority="6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55" priority="68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54" priority="6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53" priority="68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52" priority="6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51" priority="68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50" priority="6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49" priority="68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48" priority="6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47" priority="68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46" priority="6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45" priority="67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44" priority="6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43" priority="67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42" priority="6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41" priority="67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40" priority="6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39" priority="67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38" priority="6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37" priority="67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36" priority="6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35" priority="66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34" priority="6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33" priority="66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32" priority="6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31" priority="66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30" priority="6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29" priority="66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28" priority="6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27" priority="66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26" priority="6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25" priority="65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24" priority="6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23" priority="65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22" priority="6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21" priority="65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20" priority="6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19" priority="65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18" priority="6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17" priority="65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16" priority="6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15" priority="64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14" priority="6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13" priority="64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12" priority="6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11" priority="64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10" priority="6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09" priority="64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08" priority="6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07" priority="64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06" priority="6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05" priority="63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04" priority="6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03" priority="63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02" priority="6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01" priority="63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00" priority="6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99" priority="63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98" priority="6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97" priority="63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96" priority="6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95" priority="62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94" priority="6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93" priority="62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92" priority="6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91" priority="62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90" priority="6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89" priority="62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88" priority="6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87" priority="62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86" priority="6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85" priority="61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84" priority="6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83" priority="61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82" priority="6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81" priority="61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80" priority="6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79" priority="61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78" priority="6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77" priority="61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76" priority="6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75" priority="60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74" priority="6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73" priority="60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72" priority="6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71" priority="60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70" priority="6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69" priority="60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68" priority="6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67" priority="60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66" priority="6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65" priority="59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64" priority="5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63" priority="59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62" priority="5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61" priority="59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60" priority="5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59" priority="59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58" priority="5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57" priority="59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56" priority="5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55" priority="58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54" priority="5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53" priority="58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52" priority="5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51" priority="58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50" priority="5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49" priority="58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48" priority="5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47" priority="58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46" priority="5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45" priority="57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44" priority="5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43" priority="57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42" priority="5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41" priority="57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40" priority="5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39" priority="57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38" priority="5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37" priority="57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36" priority="5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35" priority="56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34" priority="5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33" priority="56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32" priority="5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31" priority="56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30" priority="5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29" priority="56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28" priority="5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27" priority="56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26" priority="5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25" priority="55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24" priority="5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23" priority="55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22" priority="5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21" priority="55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20" priority="5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19" priority="55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18" priority="5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17" priority="55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16" priority="5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15" priority="54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14" priority="5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13" priority="54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12" priority="5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11" priority="54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10" priority="5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09" priority="54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08" priority="5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07" priority="54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06" priority="5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05" priority="53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04" priority="5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03" priority="537" stopIfTrue="1" operator="equal">
      <formula>0</formula>
    </cfRule>
  </conditionalFormatting>
  <conditionalFormatting sqref="Q6:Q607 Q622:Q691">
    <cfRule type="cellIs" dxfId="1602" priority="5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01" priority="535" stopIfTrue="1" operator="equal">
      <formula>0</formula>
    </cfRule>
  </conditionalFormatting>
  <conditionalFormatting sqref="Q6:Q607 Q622:Q691">
    <cfRule type="cellIs" dxfId="1600" priority="534"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99" priority="533" stopIfTrue="1" operator="equal">
      <formula>0</formula>
    </cfRule>
  </conditionalFormatting>
  <conditionalFormatting sqref="M826:Q827">
    <cfRule type="cellIs" dxfId="1598" priority="532" stopIfTrue="1" operator="equal">
      <formula>0</formula>
    </cfRule>
  </conditionalFormatting>
  <conditionalFormatting sqref="E826:Q827">
    <cfRule type="cellIs" dxfId="1597" priority="531" stopIfTrue="1" operator="equal">
      <formula>0</formula>
    </cfRule>
  </conditionalFormatting>
  <conditionalFormatting sqref="Q826:Q827">
    <cfRule type="cellIs" dxfId="1596" priority="530" stopIfTrue="1" operator="equal">
      <formula>0</formula>
    </cfRule>
  </conditionalFormatting>
  <conditionalFormatting sqref="P692 P694 P696 P698 P700 P702 P704 P706 P708 P710 P712 P714 P716 P718 P720 P722 P724 P726 P728 P730">
    <cfRule type="cellIs" dxfId="1595" priority="516" stopIfTrue="1" operator="equal">
      <formula>0</formula>
    </cfRule>
  </conditionalFormatting>
  <conditionalFormatting sqref="F718:H729 J718:O729 Q718:Q729">
    <cfRule type="cellIs" dxfId="1594" priority="525" stopIfTrue="1" operator="equal">
      <formula>0</formula>
    </cfRule>
  </conditionalFormatting>
  <conditionalFormatting sqref="F730:H741 J730:O741 Q730:Q741">
    <cfRule type="cellIs" dxfId="1593" priority="523" stopIfTrue="1" operator="equal">
      <formula>0</formula>
    </cfRule>
  </conditionalFormatting>
  <conditionalFormatting sqref="N718:O718 N720:O720 N722:O722 N724:O724 N726:O726 N728:O728 Q728 Q726 Q724 Q722 Q720 Q718">
    <cfRule type="cellIs" dxfId="1592" priority="524" stopIfTrue="1" operator="equal">
      <formula>0</formula>
    </cfRule>
  </conditionalFormatting>
  <conditionalFormatting sqref="N730:O730 N732:O732 N734:O734 N736:O736 N738:O738 N740:O740 Q740 Q738 Q736 Q734 Q732 Q730">
    <cfRule type="cellIs" dxfId="1591" priority="522" stopIfTrue="1" operator="equal">
      <formula>0</formula>
    </cfRule>
  </conditionalFormatting>
  <conditionalFormatting sqref="F742:O753 Q742:Q753">
    <cfRule type="cellIs" dxfId="1590" priority="521" stopIfTrue="1" operator="equal">
      <formula>0</formula>
    </cfRule>
  </conditionalFormatting>
  <conditionalFormatting sqref="N742:O742 N744:O744 N746:O746 N748:O748 N750:O750 N752:O752 Q752 Q750 Q748 Q746 Q744 Q742">
    <cfRule type="cellIs" dxfId="1589" priority="520" stopIfTrue="1" operator="equal">
      <formula>0</formula>
    </cfRule>
  </conditionalFormatting>
  <conditionalFormatting sqref="I718:I741">
    <cfRule type="cellIs" dxfId="1588" priority="519" stopIfTrue="1" operator="equal">
      <formula>0</formula>
    </cfRule>
  </conditionalFormatting>
  <conditionalFormatting sqref="E710:E741">
    <cfRule type="cellIs" dxfId="1587" priority="517" stopIfTrue="1" operator="equal">
      <formula>0</formula>
    </cfRule>
  </conditionalFormatting>
  <conditionalFormatting sqref="E706:O709 Q706:Q717 F710:O717 E710:E741">
    <cfRule type="cellIs" dxfId="1586" priority="529" stopIfTrue="1" operator="equal">
      <formula>0</formula>
    </cfRule>
  </conditionalFormatting>
  <conditionalFormatting sqref="E692:O705 Q692:Q705">
    <cfRule type="cellIs" dxfId="1585" priority="527" stopIfTrue="1" operator="equal">
      <formula>0</formula>
    </cfRule>
  </conditionalFormatting>
  <conditionalFormatting sqref="N692:O692 N694:O694 N696:O696 N698:O698 N700:O700 N702:O702 N704:O704 Q704 Q702 Q700 Q698 Q696 Q694 Q692">
    <cfRule type="cellIs" dxfId="1584" priority="528" stopIfTrue="1" operator="equal">
      <formula>0</formula>
    </cfRule>
  </conditionalFormatting>
  <conditionalFormatting sqref="N706:O706 N708:O708 N710:O710 N712:O712 N714:O714 N716:O716 Q716 Q714 Q712 Q710 Q708 Q706">
    <cfRule type="cellIs" dxfId="1583" priority="526" stopIfTrue="1" operator="equal">
      <formula>0</formula>
    </cfRule>
  </conditionalFormatting>
  <conditionalFormatting sqref="E742:E753">
    <cfRule type="cellIs" dxfId="1582" priority="518" stopIfTrue="1" operator="equal">
      <formula>0</formula>
    </cfRule>
  </conditionalFormatting>
  <conditionalFormatting sqref="P732 P734 P736 P738 P740 P742 P744 P746 P748 P750 P752">
    <cfRule type="cellIs" dxfId="1581" priority="515" stopIfTrue="1" operator="equal">
      <formula>0</formula>
    </cfRule>
  </conditionalFormatting>
  <conditionalFormatting sqref="R6:R607 R622:R753">
    <cfRule type="cellIs" dxfId="1580" priority="469"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1579" priority="470" stopIfTrue="1" operator="equal">
      <formula>0</formula>
    </cfRule>
  </conditionalFormatting>
  <conditionalFormatting sqref="R6:R607 R622:R753">
    <cfRule type="cellIs" dxfId="1578" priority="468"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1577" priority="467" stopIfTrue="1" operator="equal">
      <formula>0</formula>
    </cfRule>
  </conditionalFormatting>
  <conditionalFormatting sqref="R692:R703">
    <cfRule type="cellIs" dxfId="1576" priority="466" stopIfTrue="1" operator="equal">
      <formula>0</formula>
    </cfRule>
  </conditionalFormatting>
  <conditionalFormatting sqref="R678:R691">
    <cfRule type="cellIs" dxfId="1575" priority="464" stopIfTrue="1" operator="equal">
      <formula>0</formula>
    </cfRule>
  </conditionalFormatting>
  <conditionalFormatting sqref="R678 R680 R682 R684 R686 R688 R690">
    <cfRule type="cellIs" dxfId="1574" priority="465" stopIfTrue="1" operator="equal">
      <formula>0</formula>
    </cfRule>
  </conditionalFormatting>
  <conditionalFormatting sqref="R740">
    <cfRule type="cellIs" dxfId="1573" priority="456" stopIfTrue="1" operator="equal">
      <formula>0</formula>
    </cfRule>
  </conditionalFormatting>
  <conditionalFormatting sqref="R692 R694 R696 R698 R700 R702">
    <cfRule type="cellIs" dxfId="1572" priority="463" stopIfTrue="1" operator="equal">
      <formula>0</formula>
    </cfRule>
  </conditionalFormatting>
  <conditionalFormatting sqref="R738 R736 R734 R732 R730 R728">
    <cfRule type="cellIs" dxfId="1571" priority="457" stopIfTrue="1" operator="equal">
      <formula>0</formula>
    </cfRule>
  </conditionalFormatting>
  <conditionalFormatting sqref="R704:R715">
    <cfRule type="cellIs" dxfId="1570" priority="462" stopIfTrue="1" operator="equal">
      <formula>0</formula>
    </cfRule>
  </conditionalFormatting>
  <conditionalFormatting sqref="R704 R706 R708 R710 R712 R714">
    <cfRule type="cellIs" dxfId="1569" priority="461" stopIfTrue="1" operator="equal">
      <formula>0</formula>
    </cfRule>
  </conditionalFormatting>
  <conditionalFormatting sqref="R716:R727">
    <cfRule type="cellIs" dxfId="1568" priority="460" stopIfTrue="1" operator="equal">
      <formula>0</formula>
    </cfRule>
  </conditionalFormatting>
  <conditionalFormatting sqref="R716 R726 R724 R722 R720 R718">
    <cfRule type="cellIs" dxfId="1567" priority="459" stopIfTrue="1" operator="equal">
      <formula>0</formula>
    </cfRule>
  </conditionalFormatting>
  <conditionalFormatting sqref="R728:R739">
    <cfRule type="cellIs" dxfId="1566" priority="458" stopIfTrue="1" operator="equal">
      <formula>0</formula>
    </cfRule>
  </conditionalFormatting>
  <conditionalFormatting sqref="R740">
    <cfRule type="cellIs" dxfId="1565" priority="455" stopIfTrue="1" operator="equal">
      <formula>0</formula>
    </cfRule>
  </conditionalFormatting>
  <conditionalFormatting sqref="R741">
    <cfRule type="cellIs" dxfId="1564" priority="454" stopIfTrue="1" operator="equal">
      <formula>0</formula>
    </cfRule>
  </conditionalFormatting>
  <conditionalFormatting sqref="R742 R744 R746 R748 R750">
    <cfRule type="cellIs" dxfId="1563" priority="453" stopIfTrue="1" operator="equal">
      <formula>0</formula>
    </cfRule>
  </conditionalFormatting>
  <conditionalFormatting sqref="R742 R744 R746 R748 R750">
    <cfRule type="cellIs" dxfId="1562" priority="452" stopIfTrue="1" operator="equal">
      <formula>0</formula>
    </cfRule>
  </conditionalFormatting>
  <conditionalFormatting sqref="R743 R745 R747 R749 R751">
    <cfRule type="cellIs" dxfId="1561" priority="451" stopIfTrue="1" operator="equal">
      <formula>0</formula>
    </cfRule>
  </conditionalFormatting>
  <conditionalFormatting sqref="R752">
    <cfRule type="cellIs" dxfId="1560" priority="450" stopIfTrue="1" operator="equal">
      <formula>0</formula>
    </cfRule>
  </conditionalFormatting>
  <conditionalFormatting sqref="R752">
    <cfRule type="cellIs" dxfId="1559" priority="449" stopIfTrue="1" operator="equal">
      <formula>0</formula>
    </cfRule>
  </conditionalFormatting>
  <conditionalFormatting sqref="R753">
    <cfRule type="cellIs" dxfId="1558" priority="448" stopIfTrue="1" operator="equal">
      <formula>0</formula>
    </cfRule>
  </conditionalFormatting>
  <conditionalFormatting sqref="R608 R610 R612 R614 R616 R618 R620">
    <cfRule type="cellIs" dxfId="1557" priority="247" stopIfTrue="1" operator="equal">
      <formula>0</formula>
    </cfRule>
  </conditionalFormatting>
  <conditionalFormatting sqref="E608:Q621">
    <cfRule type="cellIs" dxfId="1556" priority="388" stopIfTrue="1" operator="equal">
      <formula>0</formula>
    </cfRule>
  </conditionalFormatting>
  <conditionalFormatting sqref="M608:Q621">
    <cfRule type="cellIs" dxfId="1555" priority="387" stopIfTrue="1" operator="equal">
      <formula>0</formula>
    </cfRule>
  </conditionalFormatting>
  <conditionalFormatting sqref="M608:Q621">
    <cfRule type="cellIs" dxfId="1554" priority="386" stopIfTrue="1" operator="equal">
      <formula>0</formula>
    </cfRule>
  </conditionalFormatting>
  <conditionalFormatting sqref="N608:Q608 N610:Q610 N612:Q612 N614:Q614 N616:Q616 N618:Q618 N620:Q620">
    <cfRule type="cellIs" dxfId="1553" priority="385" stopIfTrue="1" operator="equal">
      <formula>0</formula>
    </cfRule>
  </conditionalFormatting>
  <conditionalFormatting sqref="M608:Q621">
    <cfRule type="cellIs" dxfId="1552" priority="384" stopIfTrue="1" operator="equal">
      <formula>0</formula>
    </cfRule>
  </conditionalFormatting>
  <conditionalFormatting sqref="N608:Q608 N610:Q610 N612:Q612 N614:Q614 N616:Q616 N618:Q618 N620:Q620">
    <cfRule type="cellIs" dxfId="1551" priority="383" stopIfTrue="1" operator="equal">
      <formula>0</formula>
    </cfRule>
  </conditionalFormatting>
  <conditionalFormatting sqref="E608:Q621">
    <cfRule type="cellIs" dxfId="1550" priority="382" stopIfTrue="1" operator="equal">
      <formula>0</formula>
    </cfRule>
  </conditionalFormatting>
  <conditionalFormatting sqref="M608:Q621">
    <cfRule type="cellIs" dxfId="1549" priority="381" stopIfTrue="1" operator="equal">
      <formula>0</formula>
    </cfRule>
  </conditionalFormatting>
  <conditionalFormatting sqref="N608:Q608 N610:Q610 N612:Q612 N614:Q614 N616:Q616 N618:Q618 N620:Q620">
    <cfRule type="cellIs" dxfId="1548" priority="380" stopIfTrue="1" operator="equal">
      <formula>0</formula>
    </cfRule>
  </conditionalFormatting>
  <conditionalFormatting sqref="N608:Q608 N610:Q610 N612:Q612 N614:Q614 N616:Q616 N618:Q618 N620:Q620">
    <cfRule type="cellIs" dxfId="1547" priority="379" stopIfTrue="1" operator="equal">
      <formula>0</formula>
    </cfRule>
  </conditionalFormatting>
  <conditionalFormatting sqref="Q608:Q621">
    <cfRule type="cellIs" dxfId="1546" priority="378" stopIfTrue="1" operator="equal">
      <formula>0</formula>
    </cfRule>
  </conditionalFormatting>
  <conditionalFormatting sqref="Q608:Q621">
    <cfRule type="cellIs" dxfId="1545" priority="377" stopIfTrue="1" operator="equal">
      <formula>0</formula>
    </cfRule>
  </conditionalFormatting>
  <conditionalFormatting sqref="Q608 Q610 Q612 Q614 Q616 Q618 Q620">
    <cfRule type="cellIs" dxfId="1544" priority="376" stopIfTrue="1" operator="equal">
      <formula>0</formula>
    </cfRule>
  </conditionalFormatting>
  <conditionalFormatting sqref="Q608 Q610 Q612 Q614 Q616 Q618 Q620">
    <cfRule type="cellIs" dxfId="1543" priority="375" stopIfTrue="1" operator="equal">
      <formula>0</formula>
    </cfRule>
  </conditionalFormatting>
  <conditionalFormatting sqref="Q608 Q610 Q612 Q614 Q616 Q618 Q620">
    <cfRule type="cellIs" dxfId="1542" priority="374" stopIfTrue="1" operator="equal">
      <formula>0</formula>
    </cfRule>
  </conditionalFormatting>
  <conditionalFormatting sqref="Q608:Q621">
    <cfRule type="cellIs" dxfId="1541" priority="373" stopIfTrue="1" operator="equal">
      <formula>0</formula>
    </cfRule>
  </conditionalFormatting>
  <conditionalFormatting sqref="Q608:Q621">
    <cfRule type="cellIs" dxfId="1540" priority="372" stopIfTrue="1" operator="equal">
      <formula>0</formula>
    </cfRule>
  </conditionalFormatting>
  <conditionalFormatting sqref="Q608:Q621">
    <cfRule type="cellIs" dxfId="1539" priority="371" stopIfTrue="1" operator="equal">
      <formula>0</formula>
    </cfRule>
  </conditionalFormatting>
  <conditionalFormatting sqref="Q608:Q621">
    <cfRule type="cellIs" dxfId="1538" priority="370" stopIfTrue="1" operator="equal">
      <formula>0</formula>
    </cfRule>
  </conditionalFormatting>
  <conditionalFormatting sqref="Q608 Q610 Q612 Q614 Q616 Q618 Q620">
    <cfRule type="cellIs" dxfId="1537" priority="369" stopIfTrue="1" operator="equal">
      <formula>0</formula>
    </cfRule>
  </conditionalFormatting>
  <conditionalFormatting sqref="Q608:Q621">
    <cfRule type="cellIs" dxfId="1536" priority="368" stopIfTrue="1" operator="equal">
      <formula>0</formula>
    </cfRule>
  </conditionalFormatting>
  <conditionalFormatting sqref="Q608 Q610 Q612 Q614 Q616 Q618 Q620">
    <cfRule type="cellIs" dxfId="1535" priority="367" stopIfTrue="1" operator="equal">
      <formula>0</formula>
    </cfRule>
  </conditionalFormatting>
  <conditionalFormatting sqref="Q608 Q610 Q612 Q614 Q616 Q618 Q620">
    <cfRule type="cellIs" dxfId="1534" priority="366" stopIfTrue="1" operator="equal">
      <formula>0</formula>
    </cfRule>
  </conditionalFormatting>
  <conditionalFormatting sqref="Q608:Q621">
    <cfRule type="cellIs" dxfId="1533" priority="365" stopIfTrue="1" operator="equal">
      <formula>0</formula>
    </cfRule>
  </conditionalFormatting>
  <conditionalFormatting sqref="Q608 Q610 Q612 Q614 Q616 Q618 Q620">
    <cfRule type="cellIs" dxfId="1532" priority="364" stopIfTrue="1" operator="equal">
      <formula>0</formula>
    </cfRule>
  </conditionalFormatting>
  <conditionalFormatting sqref="Q608:Q621">
    <cfRule type="cellIs" dxfId="1531" priority="363" stopIfTrue="1" operator="equal">
      <formula>0</formula>
    </cfRule>
  </conditionalFormatting>
  <conditionalFormatting sqref="Q608 Q610 Q612 Q614 Q616 Q618 Q620">
    <cfRule type="cellIs" dxfId="1530" priority="362" stopIfTrue="1" operator="equal">
      <formula>0</formula>
    </cfRule>
  </conditionalFormatting>
  <conditionalFormatting sqref="Q608:Q621">
    <cfRule type="cellIs" dxfId="1529" priority="361" stopIfTrue="1" operator="equal">
      <formula>0</formula>
    </cfRule>
  </conditionalFormatting>
  <conditionalFormatting sqref="Q608 Q610 Q612 Q614 Q616 Q618 Q620">
    <cfRule type="cellIs" dxfId="1528" priority="360" stopIfTrue="1" operator="equal">
      <formula>0</formula>
    </cfRule>
  </conditionalFormatting>
  <conditionalFormatting sqref="Q608 Q610 Q612 Q614 Q616 Q618 Q620">
    <cfRule type="cellIs" dxfId="1527" priority="359" stopIfTrue="1" operator="equal">
      <formula>0</formula>
    </cfRule>
  </conditionalFormatting>
  <conditionalFormatting sqref="Q608:Q621">
    <cfRule type="cellIs" dxfId="1526" priority="358" stopIfTrue="1" operator="equal">
      <formula>0</formula>
    </cfRule>
  </conditionalFormatting>
  <conditionalFormatting sqref="Q608 Q610 Q612 Q614 Q616 Q618 Q620">
    <cfRule type="cellIs" dxfId="1525" priority="357" stopIfTrue="1" operator="equal">
      <formula>0</formula>
    </cfRule>
  </conditionalFormatting>
  <conditionalFormatting sqref="Q608:Q621">
    <cfRule type="cellIs" dxfId="1524" priority="356" stopIfTrue="1" operator="equal">
      <formula>0</formula>
    </cfRule>
  </conditionalFormatting>
  <conditionalFormatting sqref="Q608:Q621">
    <cfRule type="cellIs" dxfId="1523" priority="355" stopIfTrue="1" operator="equal">
      <formula>0</formula>
    </cfRule>
  </conditionalFormatting>
  <conditionalFormatting sqref="Q608 Q610 Q612 Q614 Q616 Q618 Q620">
    <cfRule type="cellIs" dxfId="1522" priority="354" stopIfTrue="1" operator="equal">
      <formula>0</formula>
    </cfRule>
  </conditionalFormatting>
  <conditionalFormatting sqref="Q608:Q621">
    <cfRule type="cellIs" dxfId="1521" priority="353" stopIfTrue="1" operator="equal">
      <formula>0</formula>
    </cfRule>
  </conditionalFormatting>
  <conditionalFormatting sqref="Q608 Q610 Q612 Q614 Q616 Q618 Q620">
    <cfRule type="cellIs" dxfId="1520" priority="352" stopIfTrue="1" operator="equal">
      <formula>0</formula>
    </cfRule>
  </conditionalFormatting>
  <conditionalFormatting sqref="Q608 Q610 Q612 Q614 Q616 Q618 Q620">
    <cfRule type="cellIs" dxfId="1519" priority="351" stopIfTrue="1" operator="equal">
      <formula>0</formula>
    </cfRule>
  </conditionalFormatting>
  <conditionalFormatting sqref="Q608:Q621">
    <cfRule type="cellIs" dxfId="1518" priority="350" stopIfTrue="1" operator="equal">
      <formula>0</formula>
    </cfRule>
  </conditionalFormatting>
  <conditionalFormatting sqref="Q608 Q610 Q612 Q614 Q616 Q618 Q620">
    <cfRule type="cellIs" dxfId="1517" priority="349" stopIfTrue="1" operator="equal">
      <formula>0</formula>
    </cfRule>
  </conditionalFormatting>
  <conditionalFormatting sqref="Q608:Q621">
    <cfRule type="cellIs" dxfId="1516" priority="348" stopIfTrue="1" operator="equal">
      <formula>0</formula>
    </cfRule>
  </conditionalFormatting>
  <conditionalFormatting sqref="Q608 Q610 Q612 Q614 Q616 Q618 Q620">
    <cfRule type="cellIs" dxfId="1515" priority="347" stopIfTrue="1" operator="equal">
      <formula>0</formula>
    </cfRule>
  </conditionalFormatting>
  <conditionalFormatting sqref="Q608:Q621">
    <cfRule type="cellIs" dxfId="1514" priority="346" stopIfTrue="1" operator="equal">
      <formula>0</formula>
    </cfRule>
  </conditionalFormatting>
  <conditionalFormatting sqref="Q608 Q610 Q612 Q614 Q616 Q618 Q620">
    <cfRule type="cellIs" dxfId="1513" priority="345" stopIfTrue="1" operator="equal">
      <formula>0</formula>
    </cfRule>
  </conditionalFormatting>
  <conditionalFormatting sqref="Q608 Q610 Q612 Q614 Q616 Q618 Q620">
    <cfRule type="cellIs" dxfId="1512" priority="344" stopIfTrue="1" operator="equal">
      <formula>0</formula>
    </cfRule>
  </conditionalFormatting>
  <conditionalFormatting sqref="Q608:Q621">
    <cfRule type="cellIs" dxfId="1511" priority="343" stopIfTrue="1" operator="equal">
      <formula>0</formula>
    </cfRule>
  </conditionalFormatting>
  <conditionalFormatting sqref="Q608 Q610 Q612 Q614 Q616 Q618 Q620">
    <cfRule type="cellIs" dxfId="1510" priority="342" stopIfTrue="1" operator="equal">
      <formula>0</formula>
    </cfRule>
  </conditionalFormatting>
  <conditionalFormatting sqref="Q608:Q621">
    <cfRule type="cellIs" dxfId="1509" priority="341" stopIfTrue="1" operator="equal">
      <formula>0</formula>
    </cfRule>
  </conditionalFormatting>
  <conditionalFormatting sqref="Q608:Q621">
    <cfRule type="cellIs" dxfId="1508" priority="340" stopIfTrue="1" operator="equal">
      <formula>0</formula>
    </cfRule>
  </conditionalFormatting>
  <conditionalFormatting sqref="Q608:Q621">
    <cfRule type="cellIs" dxfId="1507" priority="339" stopIfTrue="1" operator="equal">
      <formula>0</formula>
    </cfRule>
  </conditionalFormatting>
  <conditionalFormatting sqref="Q608 Q610 Q612 Q614 Q616 Q618 Q620">
    <cfRule type="cellIs" dxfId="1506" priority="338" stopIfTrue="1" operator="equal">
      <formula>0</formula>
    </cfRule>
  </conditionalFormatting>
  <conditionalFormatting sqref="Q608:Q621">
    <cfRule type="cellIs" dxfId="1505" priority="337" stopIfTrue="1" operator="equal">
      <formula>0</formula>
    </cfRule>
  </conditionalFormatting>
  <conditionalFormatting sqref="Q608 Q610 Q612 Q614 Q616 Q618 Q620">
    <cfRule type="cellIs" dxfId="1504" priority="336" stopIfTrue="1" operator="equal">
      <formula>0</formula>
    </cfRule>
  </conditionalFormatting>
  <conditionalFormatting sqref="Q608 Q610 Q612 Q614 Q616 Q618 Q620">
    <cfRule type="cellIs" dxfId="1503" priority="335" stopIfTrue="1" operator="equal">
      <formula>0</formula>
    </cfRule>
  </conditionalFormatting>
  <conditionalFormatting sqref="Q608:Q621">
    <cfRule type="cellIs" dxfId="1502" priority="334" stopIfTrue="1" operator="equal">
      <formula>0</formula>
    </cfRule>
  </conditionalFormatting>
  <conditionalFormatting sqref="Q608 Q610 Q612 Q614 Q616 Q618 Q620">
    <cfRule type="cellIs" dxfId="1501" priority="333" stopIfTrue="1" operator="equal">
      <formula>0</formula>
    </cfRule>
  </conditionalFormatting>
  <conditionalFormatting sqref="Q608:Q621">
    <cfRule type="cellIs" dxfId="1500" priority="332" stopIfTrue="1" operator="equal">
      <formula>0</formula>
    </cfRule>
  </conditionalFormatting>
  <conditionalFormatting sqref="Q608 Q610 Q612 Q614 Q616 Q618 Q620">
    <cfRule type="cellIs" dxfId="1499" priority="331" stopIfTrue="1" operator="equal">
      <formula>0</formula>
    </cfRule>
  </conditionalFormatting>
  <conditionalFormatting sqref="Q608:Q621">
    <cfRule type="cellIs" dxfId="1498" priority="330" stopIfTrue="1" operator="equal">
      <formula>0</formula>
    </cfRule>
  </conditionalFormatting>
  <conditionalFormatting sqref="Q608 Q610 Q612 Q614 Q616 Q618 Q620">
    <cfRule type="cellIs" dxfId="1497" priority="329" stopIfTrue="1" operator="equal">
      <formula>0</formula>
    </cfRule>
  </conditionalFormatting>
  <conditionalFormatting sqref="Q608 Q610 Q612 Q614 Q616 Q618 Q620">
    <cfRule type="cellIs" dxfId="1496" priority="328" stopIfTrue="1" operator="equal">
      <formula>0</formula>
    </cfRule>
  </conditionalFormatting>
  <conditionalFormatting sqref="Q608:Q621">
    <cfRule type="cellIs" dxfId="1495" priority="327" stopIfTrue="1" operator="equal">
      <formula>0</formula>
    </cfRule>
  </conditionalFormatting>
  <conditionalFormatting sqref="Q608 Q610 Q612 Q614 Q616 Q618 Q620">
    <cfRule type="cellIs" dxfId="1494" priority="326" stopIfTrue="1" operator="equal">
      <formula>0</formula>
    </cfRule>
  </conditionalFormatting>
  <conditionalFormatting sqref="Q608:Q621">
    <cfRule type="cellIs" dxfId="1493" priority="325" stopIfTrue="1" operator="equal">
      <formula>0</formula>
    </cfRule>
  </conditionalFormatting>
  <conditionalFormatting sqref="Q608:Q621">
    <cfRule type="cellIs" dxfId="1492" priority="324" stopIfTrue="1" operator="equal">
      <formula>0</formula>
    </cfRule>
  </conditionalFormatting>
  <conditionalFormatting sqref="Q608 Q610 Q612 Q614 Q616 Q618 Q620">
    <cfRule type="cellIs" dxfId="1491" priority="323" stopIfTrue="1" operator="equal">
      <formula>0</formula>
    </cfRule>
  </conditionalFormatting>
  <conditionalFormatting sqref="Q608:Q621">
    <cfRule type="cellIs" dxfId="1490" priority="322" stopIfTrue="1" operator="equal">
      <formula>0</formula>
    </cfRule>
  </conditionalFormatting>
  <conditionalFormatting sqref="Q608 Q610 Q612 Q614 Q616 Q618 Q620">
    <cfRule type="cellIs" dxfId="1489" priority="321" stopIfTrue="1" operator="equal">
      <formula>0</formula>
    </cfRule>
  </conditionalFormatting>
  <conditionalFormatting sqref="Q608 Q610 Q612 Q614 Q616 Q618 Q620">
    <cfRule type="cellIs" dxfId="1488" priority="320" stopIfTrue="1" operator="equal">
      <formula>0</formula>
    </cfRule>
  </conditionalFormatting>
  <conditionalFormatting sqref="Q608:Q621">
    <cfRule type="cellIs" dxfId="1487" priority="319" stopIfTrue="1" operator="equal">
      <formula>0</formula>
    </cfRule>
  </conditionalFormatting>
  <conditionalFormatting sqref="Q608 Q610 Q612 Q614 Q616 Q618 Q620">
    <cfRule type="cellIs" dxfId="1486" priority="318" stopIfTrue="1" operator="equal">
      <formula>0</formula>
    </cfRule>
  </conditionalFormatting>
  <conditionalFormatting sqref="Q608:Q621">
    <cfRule type="cellIs" dxfId="1485" priority="317" stopIfTrue="1" operator="equal">
      <formula>0</formula>
    </cfRule>
  </conditionalFormatting>
  <conditionalFormatting sqref="Q608 Q610 Q612 Q614 Q616 Q618 Q620">
    <cfRule type="cellIs" dxfId="1484" priority="316" stopIfTrue="1" operator="equal">
      <formula>0</formula>
    </cfRule>
  </conditionalFormatting>
  <conditionalFormatting sqref="Q608:Q621">
    <cfRule type="cellIs" dxfId="1483" priority="315" stopIfTrue="1" operator="equal">
      <formula>0</formula>
    </cfRule>
  </conditionalFormatting>
  <conditionalFormatting sqref="Q608 Q610 Q612 Q614 Q616 Q618 Q620">
    <cfRule type="cellIs" dxfId="1482" priority="314" stopIfTrue="1" operator="equal">
      <formula>0</formula>
    </cfRule>
  </conditionalFormatting>
  <conditionalFormatting sqref="Q608 Q610 Q612 Q614 Q616 Q618 Q620">
    <cfRule type="cellIs" dxfId="1481" priority="313" stopIfTrue="1" operator="equal">
      <formula>0</formula>
    </cfRule>
  </conditionalFormatting>
  <conditionalFormatting sqref="Q608:Q621">
    <cfRule type="cellIs" dxfId="1480" priority="312" stopIfTrue="1" operator="equal">
      <formula>0</formula>
    </cfRule>
  </conditionalFormatting>
  <conditionalFormatting sqref="Q608 Q610 Q612 Q614 Q616 Q618 Q620">
    <cfRule type="cellIs" dxfId="1479" priority="311" stopIfTrue="1" operator="equal">
      <formula>0</formula>
    </cfRule>
  </conditionalFormatting>
  <conditionalFormatting sqref="Q608:Q621">
    <cfRule type="cellIs" dxfId="1478" priority="310" stopIfTrue="1" operator="equal">
      <formula>0</formula>
    </cfRule>
  </conditionalFormatting>
  <conditionalFormatting sqref="Q608:Q621">
    <cfRule type="cellIs" dxfId="1477" priority="309" stopIfTrue="1" operator="equal">
      <formula>0</formula>
    </cfRule>
  </conditionalFormatting>
  <conditionalFormatting sqref="Q608:Q621">
    <cfRule type="cellIs" dxfId="1476" priority="308" stopIfTrue="1" operator="equal">
      <formula>0</formula>
    </cfRule>
  </conditionalFormatting>
  <conditionalFormatting sqref="Q608 Q610 Q612 Q614 Q616 Q618 Q620">
    <cfRule type="cellIs" dxfId="1475" priority="307" stopIfTrue="1" operator="equal">
      <formula>0</formula>
    </cfRule>
  </conditionalFormatting>
  <conditionalFormatting sqref="Q608:Q621">
    <cfRule type="cellIs" dxfId="1474" priority="306" stopIfTrue="1" operator="equal">
      <formula>0</formula>
    </cfRule>
  </conditionalFormatting>
  <conditionalFormatting sqref="Q608 Q610 Q612 Q614 Q616 Q618 Q620">
    <cfRule type="cellIs" dxfId="1473" priority="305" stopIfTrue="1" operator="equal">
      <formula>0</formula>
    </cfRule>
  </conditionalFormatting>
  <conditionalFormatting sqref="Q608 Q610 Q612 Q614 Q616 Q618 Q620">
    <cfRule type="cellIs" dxfId="1472" priority="304" stopIfTrue="1" operator="equal">
      <formula>0</formula>
    </cfRule>
  </conditionalFormatting>
  <conditionalFormatting sqref="Q608:Q621">
    <cfRule type="cellIs" dxfId="1471" priority="303" stopIfTrue="1" operator="equal">
      <formula>0</formula>
    </cfRule>
  </conditionalFormatting>
  <conditionalFormatting sqref="Q608 Q610 Q612 Q614 Q616 Q618 Q620">
    <cfRule type="cellIs" dxfId="1470" priority="302" stopIfTrue="1" operator="equal">
      <formula>0</formula>
    </cfRule>
  </conditionalFormatting>
  <conditionalFormatting sqref="Q608:Q621">
    <cfRule type="cellIs" dxfId="1469" priority="301" stopIfTrue="1" operator="equal">
      <formula>0</formula>
    </cfRule>
  </conditionalFormatting>
  <conditionalFormatting sqref="Q608 Q610 Q612 Q614 Q616 Q618 Q620">
    <cfRule type="cellIs" dxfId="1468" priority="300" stopIfTrue="1" operator="equal">
      <formula>0</formula>
    </cfRule>
  </conditionalFormatting>
  <conditionalFormatting sqref="Q608:Q621">
    <cfRule type="cellIs" dxfId="1467" priority="299" stopIfTrue="1" operator="equal">
      <formula>0</formula>
    </cfRule>
  </conditionalFormatting>
  <conditionalFormatting sqref="Q608 Q610 Q612 Q614 Q616 Q618 Q620">
    <cfRule type="cellIs" dxfId="1466" priority="298" stopIfTrue="1" operator="equal">
      <formula>0</formula>
    </cfRule>
  </conditionalFormatting>
  <conditionalFormatting sqref="Q608 Q610 Q612 Q614 Q616 Q618 Q620">
    <cfRule type="cellIs" dxfId="1465" priority="297" stopIfTrue="1" operator="equal">
      <formula>0</formula>
    </cfRule>
  </conditionalFormatting>
  <conditionalFormatting sqref="Q608:Q621">
    <cfRule type="cellIs" dxfId="1464" priority="296" stopIfTrue="1" operator="equal">
      <formula>0</formula>
    </cfRule>
  </conditionalFormatting>
  <conditionalFormatting sqref="Q608 Q610 Q612 Q614 Q616 Q618 Q620">
    <cfRule type="cellIs" dxfId="1463" priority="295" stopIfTrue="1" operator="equal">
      <formula>0</formula>
    </cfRule>
  </conditionalFormatting>
  <conditionalFormatting sqref="Q608:Q621">
    <cfRule type="cellIs" dxfId="1462" priority="294" stopIfTrue="1" operator="equal">
      <formula>0</formula>
    </cfRule>
  </conditionalFormatting>
  <conditionalFormatting sqref="Q608:Q621">
    <cfRule type="cellIs" dxfId="1461" priority="293" stopIfTrue="1" operator="equal">
      <formula>0</formula>
    </cfRule>
  </conditionalFormatting>
  <conditionalFormatting sqref="Q608 Q610 Q612 Q614 Q616 Q618 Q620">
    <cfRule type="cellIs" dxfId="1460" priority="292" stopIfTrue="1" operator="equal">
      <formula>0</formula>
    </cfRule>
  </conditionalFormatting>
  <conditionalFormatting sqref="Q608:Q621">
    <cfRule type="cellIs" dxfId="1459" priority="291" stopIfTrue="1" operator="equal">
      <formula>0</formula>
    </cfRule>
  </conditionalFormatting>
  <conditionalFormatting sqref="Q608 Q610 Q612 Q614 Q616 Q618 Q620">
    <cfRule type="cellIs" dxfId="1458" priority="290" stopIfTrue="1" operator="equal">
      <formula>0</formula>
    </cfRule>
  </conditionalFormatting>
  <conditionalFormatting sqref="Q608 Q610 Q612 Q614 Q616 Q618 Q620">
    <cfRule type="cellIs" dxfId="1457" priority="289" stopIfTrue="1" operator="equal">
      <formula>0</formula>
    </cfRule>
  </conditionalFormatting>
  <conditionalFormatting sqref="Q608:Q621">
    <cfRule type="cellIs" dxfId="1456" priority="288" stopIfTrue="1" operator="equal">
      <formula>0</formula>
    </cfRule>
  </conditionalFormatting>
  <conditionalFormatting sqref="Q608 Q610 Q612 Q614 Q616 Q618 Q620">
    <cfRule type="cellIs" dxfId="1455" priority="287" stopIfTrue="1" operator="equal">
      <formula>0</formula>
    </cfRule>
  </conditionalFormatting>
  <conditionalFormatting sqref="Q608:Q621">
    <cfRule type="cellIs" dxfId="1454" priority="286" stopIfTrue="1" operator="equal">
      <formula>0</formula>
    </cfRule>
  </conditionalFormatting>
  <conditionalFormatting sqref="Q608 Q610 Q612 Q614 Q616 Q618 Q620">
    <cfRule type="cellIs" dxfId="1453" priority="285" stopIfTrue="1" operator="equal">
      <formula>0</formula>
    </cfRule>
  </conditionalFormatting>
  <conditionalFormatting sqref="Q608:Q621">
    <cfRule type="cellIs" dxfId="1452" priority="284" stopIfTrue="1" operator="equal">
      <formula>0</formula>
    </cfRule>
  </conditionalFormatting>
  <conditionalFormatting sqref="Q608 Q610 Q612 Q614 Q616 Q618 Q620">
    <cfRule type="cellIs" dxfId="1451" priority="283" stopIfTrue="1" operator="equal">
      <formula>0</formula>
    </cfRule>
  </conditionalFormatting>
  <conditionalFormatting sqref="Q608 Q610 Q612 Q614 Q616 Q618 Q620">
    <cfRule type="cellIs" dxfId="1450" priority="282" stopIfTrue="1" operator="equal">
      <formula>0</formula>
    </cfRule>
  </conditionalFormatting>
  <conditionalFormatting sqref="Q608:Q621">
    <cfRule type="cellIs" dxfId="1449" priority="281" stopIfTrue="1" operator="equal">
      <formula>0</formula>
    </cfRule>
  </conditionalFormatting>
  <conditionalFormatting sqref="Q608 Q610 Q612 Q614 Q616 Q618 Q620">
    <cfRule type="cellIs" dxfId="1448" priority="280" stopIfTrue="1" operator="equal">
      <formula>0</formula>
    </cfRule>
  </conditionalFormatting>
  <conditionalFormatting sqref="Q608:Q621">
    <cfRule type="cellIs" dxfId="1447" priority="279" stopIfTrue="1" operator="equal">
      <formula>0</formula>
    </cfRule>
  </conditionalFormatting>
  <conditionalFormatting sqref="Q608:Q621">
    <cfRule type="cellIs" dxfId="1446" priority="278" stopIfTrue="1" operator="equal">
      <formula>0</formula>
    </cfRule>
  </conditionalFormatting>
  <conditionalFormatting sqref="Q608 Q610 Q612 Q614 Q616 Q618 Q620">
    <cfRule type="cellIs" dxfId="1445" priority="277" stopIfTrue="1" operator="equal">
      <formula>0</formula>
    </cfRule>
  </conditionalFormatting>
  <conditionalFormatting sqref="Q608:Q621">
    <cfRule type="cellIs" dxfId="1444" priority="276" stopIfTrue="1" operator="equal">
      <formula>0</formula>
    </cfRule>
  </conditionalFormatting>
  <conditionalFormatting sqref="Q608 Q610 Q612 Q614 Q616 Q618 Q620">
    <cfRule type="cellIs" dxfId="1443" priority="275" stopIfTrue="1" operator="equal">
      <formula>0</formula>
    </cfRule>
  </conditionalFormatting>
  <conditionalFormatting sqref="Q608 Q610 Q612 Q614 Q616 Q618 Q620">
    <cfRule type="cellIs" dxfId="1442" priority="274" stopIfTrue="1" operator="equal">
      <formula>0</formula>
    </cfRule>
  </conditionalFormatting>
  <conditionalFormatting sqref="Q608:Q621">
    <cfRule type="cellIs" dxfId="1441" priority="273" stopIfTrue="1" operator="equal">
      <formula>0</formula>
    </cfRule>
  </conditionalFormatting>
  <conditionalFormatting sqref="Q608 Q610 Q612 Q614 Q616 Q618 Q620">
    <cfRule type="cellIs" dxfId="1440" priority="272" stopIfTrue="1" operator="equal">
      <formula>0</formula>
    </cfRule>
  </conditionalFormatting>
  <conditionalFormatting sqref="Q608:Q621">
    <cfRule type="cellIs" dxfId="1439" priority="271" stopIfTrue="1" operator="equal">
      <formula>0</formula>
    </cfRule>
  </conditionalFormatting>
  <conditionalFormatting sqref="Q608 Q610 Q612 Q614 Q616 Q618 Q620">
    <cfRule type="cellIs" dxfId="1438" priority="270" stopIfTrue="1" operator="equal">
      <formula>0</formula>
    </cfRule>
  </conditionalFormatting>
  <conditionalFormatting sqref="Q608:Q621">
    <cfRule type="cellIs" dxfId="1437" priority="269" stopIfTrue="1" operator="equal">
      <formula>0</formula>
    </cfRule>
  </conditionalFormatting>
  <conditionalFormatting sqref="Q608 Q610 Q612 Q614 Q616 Q618 Q620">
    <cfRule type="cellIs" dxfId="1436" priority="268" stopIfTrue="1" operator="equal">
      <formula>0</formula>
    </cfRule>
  </conditionalFormatting>
  <conditionalFormatting sqref="Q608 Q610 Q612 Q614 Q616 Q618 Q620">
    <cfRule type="cellIs" dxfId="1435" priority="267" stopIfTrue="1" operator="equal">
      <formula>0</formula>
    </cfRule>
  </conditionalFormatting>
  <conditionalFormatting sqref="Q608:Q621">
    <cfRule type="cellIs" dxfId="1434" priority="266" stopIfTrue="1" operator="equal">
      <formula>0</formula>
    </cfRule>
  </conditionalFormatting>
  <conditionalFormatting sqref="Q608 Q610 Q612 Q614 Q616 Q618 Q620">
    <cfRule type="cellIs" dxfId="1433" priority="265" stopIfTrue="1" operator="equal">
      <formula>0</formula>
    </cfRule>
  </conditionalFormatting>
  <conditionalFormatting sqref="Q608:Q621">
    <cfRule type="cellIs" dxfId="1432" priority="264" stopIfTrue="1" operator="equal">
      <formula>0</formula>
    </cfRule>
  </conditionalFormatting>
  <conditionalFormatting sqref="Q608 Q610 Q612 Q614 Q616 Q618 Q620">
    <cfRule type="cellIs" dxfId="1431" priority="263" stopIfTrue="1" operator="equal">
      <formula>0</formula>
    </cfRule>
  </conditionalFormatting>
  <conditionalFormatting sqref="Q608:Q621">
    <cfRule type="cellIs" dxfId="1430" priority="262" stopIfTrue="1" operator="equal">
      <formula>0</formula>
    </cfRule>
  </conditionalFormatting>
  <conditionalFormatting sqref="Q608 Q610 Q612 Q614 Q616 Q618 Q620">
    <cfRule type="cellIs" dxfId="1429" priority="261" stopIfTrue="1" operator="equal">
      <formula>0</formula>
    </cfRule>
  </conditionalFormatting>
  <conditionalFormatting sqref="Q608 Q610 Q612 Q614 Q616 Q618 Q620">
    <cfRule type="cellIs" dxfId="1428" priority="260" stopIfTrue="1" operator="equal">
      <formula>0</formula>
    </cfRule>
  </conditionalFormatting>
  <conditionalFormatting sqref="Q608:Q621">
    <cfRule type="cellIs" dxfId="1427" priority="259" stopIfTrue="1" operator="equal">
      <formula>0</formula>
    </cfRule>
  </conditionalFormatting>
  <conditionalFormatting sqref="Q608 Q610 Q612 Q614 Q616 Q618 Q620">
    <cfRule type="cellIs" dxfId="1426" priority="258" stopIfTrue="1" operator="equal">
      <formula>0</formula>
    </cfRule>
  </conditionalFormatting>
  <conditionalFormatting sqref="Q608 Q610 Q612 Q614 Q616 Q618 Q620">
    <cfRule type="cellIs" dxfId="1425" priority="257" stopIfTrue="1" operator="equal">
      <formula>0</formula>
    </cfRule>
  </conditionalFormatting>
  <conditionalFormatting sqref="Q608:Q621">
    <cfRule type="cellIs" dxfId="1424" priority="256" stopIfTrue="1" operator="equal">
      <formula>0</formula>
    </cfRule>
  </conditionalFormatting>
  <conditionalFormatting sqref="Q608 Q610 Q612 Q614 Q616 Q618 Q620">
    <cfRule type="cellIs" dxfId="1423" priority="255" stopIfTrue="1" operator="equal">
      <formula>0</formula>
    </cfRule>
  </conditionalFormatting>
  <conditionalFormatting sqref="Q608:Q621">
    <cfRule type="cellIs" dxfId="1422" priority="254" stopIfTrue="1" operator="equal">
      <formula>0</formula>
    </cfRule>
  </conditionalFormatting>
  <conditionalFormatting sqref="Q608 Q610 Q612 Q614 Q616 Q618 Q620">
    <cfRule type="cellIs" dxfId="1421" priority="253" stopIfTrue="1" operator="equal">
      <formula>0</formula>
    </cfRule>
  </conditionalFormatting>
  <conditionalFormatting sqref="Q608:Q621">
    <cfRule type="cellIs" dxfId="1420" priority="252" stopIfTrue="1" operator="equal">
      <formula>0</formula>
    </cfRule>
  </conditionalFormatting>
  <conditionalFormatting sqref="Q608 Q610 Q612 Q614 Q616 Q618 Q620">
    <cfRule type="cellIs" dxfId="1419" priority="251" stopIfTrue="1" operator="equal">
      <formula>0</formula>
    </cfRule>
  </conditionalFormatting>
  <conditionalFormatting sqref="R608:R621">
    <cfRule type="cellIs" dxfId="1418" priority="249" stopIfTrue="1" operator="equal">
      <formula>0</formula>
    </cfRule>
  </conditionalFormatting>
  <conditionalFormatting sqref="R608 R610 R612 R614 R616 R618 R620">
    <cfRule type="cellIs" dxfId="1417" priority="250" stopIfTrue="1" operator="equal">
      <formula>0</formula>
    </cfRule>
  </conditionalFormatting>
  <conditionalFormatting sqref="R608:R621">
    <cfRule type="cellIs" dxfId="1416" priority="248" stopIfTrue="1" operator="equal">
      <formula>0</formula>
    </cfRule>
  </conditionalFormatting>
  <conditionalFormatting sqref="G802:G825">
    <cfRule type="cellIs" dxfId="1415" priority="212" stopIfTrue="1" operator="equal">
      <formula>0</formula>
    </cfRule>
  </conditionalFormatting>
  <conditionalFormatting sqref="F802:F825">
    <cfRule type="cellIs" dxfId="1414" priority="211" stopIfTrue="1" operator="equal">
      <formula>0</formula>
    </cfRule>
  </conditionalFormatting>
  <conditionalFormatting sqref="E754">
    <cfRule type="cellIs" dxfId="1413" priority="134" stopIfTrue="1" operator="equal">
      <formula>0</formula>
    </cfRule>
  </conditionalFormatting>
  <conditionalFormatting sqref="F755:O755 Q754:Q755 F754:G754 I754:O754">
    <cfRule type="cellIs" dxfId="1412" priority="133" stopIfTrue="1" operator="equal">
      <formula>0</formula>
    </cfRule>
  </conditionalFormatting>
  <conditionalFormatting sqref="N754:O754 Q754">
    <cfRule type="cellIs" dxfId="1411" priority="132" stopIfTrue="1" operator="equal">
      <formula>0</formula>
    </cfRule>
  </conditionalFormatting>
  <conditionalFormatting sqref="R754:R755">
    <cfRule type="cellIs" dxfId="1410" priority="130" stopIfTrue="1" operator="equal">
      <formula>0</formula>
    </cfRule>
  </conditionalFormatting>
  <conditionalFormatting sqref="R754">
    <cfRule type="cellIs" dxfId="1409" priority="131" stopIfTrue="1" operator="equal">
      <formula>0</formula>
    </cfRule>
  </conditionalFormatting>
  <conditionalFormatting sqref="R754:R755">
    <cfRule type="cellIs" dxfId="1408" priority="129" stopIfTrue="1" operator="equal">
      <formula>0</formula>
    </cfRule>
  </conditionalFormatting>
  <conditionalFormatting sqref="R754">
    <cfRule type="cellIs" dxfId="1407" priority="128" stopIfTrue="1" operator="equal">
      <formula>0</formula>
    </cfRule>
  </conditionalFormatting>
  <conditionalFormatting sqref="R754:R755">
    <cfRule type="cellIs" dxfId="1406" priority="127" stopIfTrue="1" operator="equal">
      <formula>0</formula>
    </cfRule>
  </conditionalFormatting>
  <conditionalFormatting sqref="R754">
    <cfRule type="cellIs" dxfId="1405" priority="126" stopIfTrue="1" operator="equal">
      <formula>0</formula>
    </cfRule>
  </conditionalFormatting>
  <conditionalFormatting sqref="Q756:Q763 F756:G763 I756:O763">
    <cfRule type="cellIs" dxfId="1404" priority="125" stopIfTrue="1" operator="equal">
      <formula>0</formula>
    </cfRule>
  </conditionalFormatting>
  <conditionalFormatting sqref="N756:O756 N758:O758 N760:O760 N762:O762 Q756 Q758 Q760 Q762">
    <cfRule type="cellIs" dxfId="1403" priority="124" stopIfTrue="1" operator="equal">
      <formula>0</formula>
    </cfRule>
  </conditionalFormatting>
  <conditionalFormatting sqref="R756:R763">
    <cfRule type="cellIs" dxfId="1402" priority="122" stopIfTrue="1" operator="equal">
      <formula>0</formula>
    </cfRule>
  </conditionalFormatting>
  <conditionalFormatting sqref="R756 R758 R760 R762">
    <cfRule type="cellIs" dxfId="1401" priority="123" stopIfTrue="1" operator="equal">
      <formula>0</formula>
    </cfRule>
  </conditionalFormatting>
  <conditionalFormatting sqref="R756:R763">
    <cfRule type="cellIs" dxfId="1400" priority="121" stopIfTrue="1" operator="equal">
      <formula>0</formula>
    </cfRule>
  </conditionalFormatting>
  <conditionalFormatting sqref="R756 R758 R760 R762">
    <cfRule type="cellIs" dxfId="1399" priority="120" stopIfTrue="1" operator="equal">
      <formula>0</formula>
    </cfRule>
  </conditionalFormatting>
  <conditionalFormatting sqref="R756:R763">
    <cfRule type="cellIs" dxfId="1398" priority="119" stopIfTrue="1" operator="equal">
      <formula>0</formula>
    </cfRule>
  </conditionalFormatting>
  <conditionalFormatting sqref="R756 R758 R760 R762">
    <cfRule type="cellIs" dxfId="1397" priority="118" stopIfTrue="1" operator="equal">
      <formula>0</formula>
    </cfRule>
  </conditionalFormatting>
  <conditionalFormatting sqref="E755">
    <cfRule type="cellIs" dxfId="1396" priority="114" stopIfTrue="1" operator="equal">
      <formula>0</formula>
    </cfRule>
  </conditionalFormatting>
  <conditionalFormatting sqref="Q764:Q765 F764:G765 I764:O765">
    <cfRule type="cellIs" dxfId="1395" priority="111" stopIfTrue="1" operator="equal">
      <formula>0</formula>
    </cfRule>
  </conditionalFormatting>
  <conditionalFormatting sqref="N764:O764 Q764">
    <cfRule type="cellIs" dxfId="1394" priority="110" stopIfTrue="1" operator="equal">
      <formula>0</formula>
    </cfRule>
  </conditionalFormatting>
  <conditionalFormatting sqref="R764:R765">
    <cfRule type="cellIs" dxfId="1393" priority="108" stopIfTrue="1" operator="equal">
      <formula>0</formula>
    </cfRule>
  </conditionalFormatting>
  <conditionalFormatting sqref="R764">
    <cfRule type="cellIs" dxfId="1392" priority="109" stopIfTrue="1" operator="equal">
      <formula>0</formula>
    </cfRule>
  </conditionalFormatting>
  <conditionalFormatting sqref="R764:R765">
    <cfRule type="cellIs" dxfId="1391" priority="107" stopIfTrue="1" operator="equal">
      <formula>0</formula>
    </cfRule>
  </conditionalFormatting>
  <conditionalFormatting sqref="R764">
    <cfRule type="cellIs" dxfId="1390" priority="106" stopIfTrue="1" operator="equal">
      <formula>0</formula>
    </cfRule>
  </conditionalFormatting>
  <conditionalFormatting sqref="R764:R765">
    <cfRule type="cellIs" dxfId="1389" priority="105" stopIfTrue="1" operator="equal">
      <formula>0</formula>
    </cfRule>
  </conditionalFormatting>
  <conditionalFormatting sqref="R764">
    <cfRule type="cellIs" dxfId="1388" priority="104" stopIfTrue="1" operator="equal">
      <formula>0</formula>
    </cfRule>
  </conditionalFormatting>
  <conditionalFormatting sqref="P754 P756 P758 P760 P762 P764">
    <cfRule type="cellIs" dxfId="1387" priority="101" stopIfTrue="1" operator="equal">
      <formula>0</formula>
    </cfRule>
  </conditionalFormatting>
  <conditionalFormatting sqref="P755">
    <cfRule type="cellIs" dxfId="1386" priority="100" stopIfTrue="1" operator="equal">
      <formula>0</formula>
    </cfRule>
  </conditionalFormatting>
  <conditionalFormatting sqref="P757">
    <cfRule type="cellIs" dxfId="1385" priority="99" stopIfTrue="1" operator="equal">
      <formula>0</formula>
    </cfRule>
  </conditionalFormatting>
  <conditionalFormatting sqref="P759">
    <cfRule type="cellIs" dxfId="1384" priority="98" stopIfTrue="1" operator="equal">
      <formula>0</formula>
    </cfRule>
  </conditionalFormatting>
  <conditionalFormatting sqref="P761">
    <cfRule type="cellIs" dxfId="1383" priority="97" stopIfTrue="1" operator="equal">
      <formula>0</formula>
    </cfRule>
  </conditionalFormatting>
  <conditionalFormatting sqref="P763">
    <cfRule type="cellIs" dxfId="1382" priority="96" stopIfTrue="1" operator="equal">
      <formula>0</formula>
    </cfRule>
  </conditionalFormatting>
  <conditionalFormatting sqref="P765">
    <cfRule type="cellIs" dxfId="1381" priority="95" stopIfTrue="1" operator="equal">
      <formula>0</formula>
    </cfRule>
  </conditionalFormatting>
  <conditionalFormatting sqref="H754">
    <cfRule type="cellIs" dxfId="1380" priority="94" stopIfTrue="1" operator="equal">
      <formula>0</formula>
    </cfRule>
  </conditionalFormatting>
  <conditionalFormatting sqref="H757 H759 H761 H763 H765">
    <cfRule type="cellIs" dxfId="1379" priority="93" stopIfTrue="1" operator="equal">
      <formula>0</formula>
    </cfRule>
  </conditionalFormatting>
  <conditionalFormatting sqref="H756 H758 H760 H762 H764">
    <cfRule type="cellIs" dxfId="1378" priority="92" stopIfTrue="1" operator="equal">
      <formula>0</formula>
    </cfRule>
  </conditionalFormatting>
  <conditionalFormatting sqref="E756 E758 E760 E762 E764">
    <cfRule type="cellIs" dxfId="1377" priority="91" stopIfTrue="1" operator="equal">
      <formula>0</formula>
    </cfRule>
  </conditionalFormatting>
  <conditionalFormatting sqref="E757 E759 E761 E763 E765">
    <cfRule type="cellIs" dxfId="1376" priority="90" stopIfTrue="1" operator="equal">
      <formula>0</formula>
    </cfRule>
  </conditionalFormatting>
  <conditionalFormatting sqref="E766 E778 E790">
    <cfRule type="cellIs" dxfId="1375" priority="88" stopIfTrue="1" operator="equal">
      <formula>0</formula>
    </cfRule>
  </conditionalFormatting>
  <conditionalFormatting sqref="F767:O767 F779:O779 F791:O791 Q766:Q767 Q778:Q779 Q790:Q791 F766:G766 F778:G778 F790:G790 I766:O766 I778:O778 I790:O790">
    <cfRule type="cellIs" dxfId="1374" priority="87" stopIfTrue="1" operator="equal">
      <formula>0</formula>
    </cfRule>
  </conditionalFormatting>
  <conditionalFormatting sqref="N766:O766 N778:O778 N790:O790 Q766 Q778 Q790">
    <cfRule type="cellIs" dxfId="1373" priority="86" stopIfTrue="1" operator="equal">
      <formula>0</formula>
    </cfRule>
  </conditionalFormatting>
  <conditionalFormatting sqref="R766:R767 R778:R779 R790:R791">
    <cfRule type="cellIs" dxfId="1372" priority="84" stopIfTrue="1" operator="equal">
      <formula>0</formula>
    </cfRule>
  </conditionalFormatting>
  <conditionalFormatting sqref="R766 R778 R790">
    <cfRule type="cellIs" dxfId="1371" priority="85" stopIfTrue="1" operator="equal">
      <formula>0</formula>
    </cfRule>
  </conditionalFormatting>
  <conditionalFormatting sqref="R766:R767 R778:R779 R790:R791">
    <cfRule type="cellIs" dxfId="1370" priority="83" stopIfTrue="1" operator="equal">
      <formula>0</formula>
    </cfRule>
  </conditionalFormatting>
  <conditionalFormatting sqref="R766 R778 R790">
    <cfRule type="cellIs" dxfId="1369" priority="82" stopIfTrue="1" operator="equal">
      <formula>0</formula>
    </cfRule>
  </conditionalFormatting>
  <conditionalFormatting sqref="R766:R767 R778:R779 R790:R791">
    <cfRule type="cellIs" dxfId="1368" priority="81" stopIfTrue="1" operator="equal">
      <formula>0</formula>
    </cfRule>
  </conditionalFormatting>
  <conditionalFormatting sqref="R766 R778 R790">
    <cfRule type="cellIs" dxfId="1367" priority="80" stopIfTrue="1" operator="equal">
      <formula>0</formula>
    </cfRule>
  </conditionalFormatting>
  <conditionalFormatting sqref="Q768:Q775 Q780:Q787 Q792:Q799 F768:G775 F780:G787 F792:G799 I768:O775 I780:O787 I792:O799">
    <cfRule type="cellIs" dxfId="1366" priority="79" stopIfTrue="1" operator="equal">
      <formula>0</formula>
    </cfRule>
  </conditionalFormatting>
  <conditionalFormatting sqref="N768:O768 N780:O780 N792:O792 N770:O770 N782:O782 N794:O794 N772:O772 N784:O784 N796:O796 N774:O774 N786:O786 N798:O798 Q768 Q780 Q792 Q770 Q782 Q794 Q772 Q784 Q796 Q774 Q786 Q798">
    <cfRule type="cellIs" dxfId="1365" priority="78" stopIfTrue="1" operator="equal">
      <formula>0</formula>
    </cfRule>
  </conditionalFormatting>
  <conditionalFormatting sqref="R768:R775 R780:R787 R792:R799">
    <cfRule type="cellIs" dxfId="1364" priority="76" stopIfTrue="1" operator="equal">
      <formula>0</formula>
    </cfRule>
  </conditionalFormatting>
  <conditionalFormatting sqref="R768 R780 R792 R770 R782 R794 R772 R784 R796 R774 R786 R798">
    <cfRule type="cellIs" dxfId="1363" priority="77" stopIfTrue="1" operator="equal">
      <formula>0</formula>
    </cfRule>
  </conditionalFormatting>
  <conditionalFormatting sqref="R768:R775 R780:R787 R792:R799">
    <cfRule type="cellIs" dxfId="1362" priority="75" stopIfTrue="1" operator="equal">
      <formula>0</formula>
    </cfRule>
  </conditionalFormatting>
  <conditionalFormatting sqref="R768 R780 R792 R770 R782 R794 R772 R784 R796 R774 R786 R798">
    <cfRule type="cellIs" dxfId="1361" priority="74" stopIfTrue="1" operator="equal">
      <formula>0</formula>
    </cfRule>
  </conditionalFormatting>
  <conditionalFormatting sqref="R768:R775 R780:R787 R792:R799">
    <cfRule type="cellIs" dxfId="1360" priority="73" stopIfTrue="1" operator="equal">
      <formula>0</formula>
    </cfRule>
  </conditionalFormatting>
  <conditionalFormatting sqref="R768 R780 R792 R770 R782 R794 R772 R784 R796 R774 R786 R798">
    <cfRule type="cellIs" dxfId="1359" priority="72" stopIfTrue="1" operator="equal">
      <formula>0</formula>
    </cfRule>
  </conditionalFormatting>
  <conditionalFormatting sqref="E767 E779 E791">
    <cfRule type="cellIs" dxfId="1358" priority="71" stopIfTrue="1" operator="equal">
      <formula>0</formula>
    </cfRule>
  </conditionalFormatting>
  <conditionalFormatting sqref="Q776:Q777 Q788:Q789 Q800:Q801 F776:G777 F788:G789 F800:G801 I776:O777 I788:O789 I800:O801">
    <cfRule type="cellIs" dxfId="1357" priority="70" stopIfTrue="1" operator="equal">
      <formula>0</formula>
    </cfRule>
  </conditionalFormatting>
  <conditionalFormatting sqref="N776:O776 N788:O788 N800:O800 Q776 Q788 Q800">
    <cfRule type="cellIs" dxfId="1356" priority="69" stopIfTrue="1" operator="equal">
      <formula>0</formula>
    </cfRule>
  </conditionalFormatting>
  <conditionalFormatting sqref="R776:R777 R788:R789 R800:R801">
    <cfRule type="cellIs" dxfId="1355" priority="67" stopIfTrue="1" operator="equal">
      <formula>0</formula>
    </cfRule>
  </conditionalFormatting>
  <conditionalFormatting sqref="R776 R788 R800">
    <cfRule type="cellIs" dxfId="1354" priority="68" stopIfTrue="1" operator="equal">
      <formula>0</formula>
    </cfRule>
  </conditionalFormatting>
  <conditionalFormatting sqref="R776:R777 R788:R789 R800:R801">
    <cfRule type="cellIs" dxfId="1353" priority="66" stopIfTrue="1" operator="equal">
      <formula>0</formula>
    </cfRule>
  </conditionalFormatting>
  <conditionalFormatting sqref="R776 R788 R800">
    <cfRule type="cellIs" dxfId="1352" priority="65" stopIfTrue="1" operator="equal">
      <formula>0</formula>
    </cfRule>
  </conditionalFormatting>
  <conditionalFormatting sqref="R776:R777 R788:R789 R800:R801">
    <cfRule type="cellIs" dxfId="1351" priority="64" stopIfTrue="1" operator="equal">
      <formula>0</formula>
    </cfRule>
  </conditionalFormatting>
  <conditionalFormatting sqref="R776 R788 R800">
    <cfRule type="cellIs" dxfId="1350" priority="63" stopIfTrue="1" operator="equal">
      <formula>0</formula>
    </cfRule>
  </conditionalFormatting>
  <conditionalFormatting sqref="P766 P778 P790 P768 P780 P792 P770 P782 P794 P772 P784 P796 P774 P786 P798 P776 P788 P800">
    <cfRule type="cellIs" dxfId="1349" priority="62" stopIfTrue="1" operator="equal">
      <formula>0</formula>
    </cfRule>
  </conditionalFormatting>
  <conditionalFormatting sqref="P767 P779 P791">
    <cfRule type="cellIs" dxfId="1348" priority="61" stopIfTrue="1" operator="equal">
      <formula>0</formula>
    </cfRule>
  </conditionalFormatting>
  <conditionalFormatting sqref="P769 P781 P793">
    <cfRule type="cellIs" dxfId="1347" priority="60" stopIfTrue="1" operator="equal">
      <formula>0</formula>
    </cfRule>
  </conditionalFormatting>
  <conditionalFormatting sqref="P771 P783 P795">
    <cfRule type="cellIs" dxfId="1346" priority="59" stopIfTrue="1" operator="equal">
      <formula>0</formula>
    </cfRule>
  </conditionalFormatting>
  <conditionalFormatting sqref="P773 P785 P797">
    <cfRule type="cellIs" dxfId="1345" priority="58" stopIfTrue="1" operator="equal">
      <formula>0</formula>
    </cfRule>
  </conditionalFormatting>
  <conditionalFormatting sqref="P775 P787 P799">
    <cfRule type="cellIs" dxfId="1344" priority="57" stopIfTrue="1" operator="equal">
      <formula>0</formula>
    </cfRule>
  </conditionalFormatting>
  <conditionalFormatting sqref="P777 P789 P801">
    <cfRule type="cellIs" dxfId="1343" priority="56" stopIfTrue="1" operator="equal">
      <formula>0</formula>
    </cfRule>
  </conditionalFormatting>
  <conditionalFormatting sqref="H766 H778 H790">
    <cfRule type="cellIs" dxfId="1342" priority="55" stopIfTrue="1" operator="equal">
      <formula>0</formula>
    </cfRule>
  </conditionalFormatting>
  <conditionalFormatting sqref="H769 H781 H793 H771 H783 H795 H773 H785 H797 H775 H787 H799 H777 H789 H801">
    <cfRule type="cellIs" dxfId="1341" priority="54" stopIfTrue="1" operator="equal">
      <formula>0</formula>
    </cfRule>
  </conditionalFormatting>
  <conditionalFormatting sqref="H768 H780 H792 H770 H782 H794 H772 H784 H796 H774 H786 H798 H776 H788 H800">
    <cfRule type="cellIs" dxfId="1340" priority="53" stopIfTrue="1" operator="equal">
      <formula>0</formula>
    </cfRule>
  </conditionalFormatting>
  <conditionalFormatting sqref="E780 E782 E784 E786 E788">
    <cfRule type="cellIs" dxfId="1339" priority="48" stopIfTrue="1" operator="equal">
      <formula>0</formula>
    </cfRule>
  </conditionalFormatting>
  <conditionalFormatting sqref="E781 E783 E785 E787 E789">
    <cfRule type="cellIs" dxfId="1338" priority="47" stopIfTrue="1" operator="equal">
      <formula>0</formula>
    </cfRule>
  </conditionalFormatting>
  <conditionalFormatting sqref="E792 E794 E796 E798 E800 E802 E804 E806 E808 E810 E812 E814 E816 E818 E820 E822 E824">
    <cfRule type="cellIs" dxfId="1337" priority="46" stopIfTrue="1" operator="equal">
      <formula>0</formula>
    </cfRule>
  </conditionalFormatting>
  <conditionalFormatting sqref="E793 E795 E797 E799 E801 E803 E805 E807 E809 E811 E813 E815 E817 E819 E821 E823 E825">
    <cfRule type="cellIs" dxfId="1336" priority="45" stopIfTrue="1" operator="equal">
      <formula>0</formula>
    </cfRule>
  </conditionalFormatting>
  <conditionalFormatting sqref="H803 H815 Q802:Q803 Q814:Q815 J814:O815 J802:O803">
    <cfRule type="cellIs" dxfId="1335" priority="44" stopIfTrue="1" operator="equal">
      <formula>0</formula>
    </cfRule>
  </conditionalFormatting>
  <conditionalFormatting sqref="N802:O802 N814:O814 Q802 Q814">
    <cfRule type="cellIs" dxfId="1334" priority="43" stopIfTrue="1" operator="equal">
      <formula>0</formula>
    </cfRule>
  </conditionalFormatting>
  <conditionalFormatting sqref="R802:R803 R814:R815">
    <cfRule type="cellIs" dxfId="1333" priority="41" stopIfTrue="1" operator="equal">
      <formula>0</formula>
    </cfRule>
  </conditionalFormatting>
  <conditionalFormatting sqref="R802 R814">
    <cfRule type="cellIs" dxfId="1332" priority="42" stopIfTrue="1" operator="equal">
      <formula>0</formula>
    </cfRule>
  </conditionalFormatting>
  <conditionalFormatting sqref="R802:R803 R814:R815">
    <cfRule type="cellIs" dxfId="1331" priority="40" stopIfTrue="1" operator="equal">
      <formula>0</formula>
    </cfRule>
  </conditionalFormatting>
  <conditionalFormatting sqref="R802 R814">
    <cfRule type="cellIs" dxfId="1330" priority="39" stopIfTrue="1" operator="equal">
      <formula>0</formula>
    </cfRule>
  </conditionalFormatting>
  <conditionalFormatting sqref="R802:R803 R814:R815">
    <cfRule type="cellIs" dxfId="1329" priority="38" stopIfTrue="1" operator="equal">
      <formula>0</formula>
    </cfRule>
  </conditionalFormatting>
  <conditionalFormatting sqref="R802 R814">
    <cfRule type="cellIs" dxfId="1328" priority="37" stopIfTrue="1" operator="equal">
      <formula>0</formula>
    </cfRule>
  </conditionalFormatting>
  <conditionalFormatting sqref="Q804:Q811 Q816:Q823 J804:O811 J816:O823">
    <cfRule type="cellIs" dxfId="1327" priority="36" stopIfTrue="1" operator="equal">
      <formula>0</formula>
    </cfRule>
  </conditionalFormatting>
  <conditionalFormatting sqref="N804:O804 N816:O816 N806:O806 N818:O818 N808:O808 N820:O820 N810:O810 N822:O822 Q804 Q816 Q806 Q818 Q808 Q820 Q810 Q822">
    <cfRule type="cellIs" dxfId="1326" priority="35" stopIfTrue="1" operator="equal">
      <formula>0</formula>
    </cfRule>
  </conditionalFormatting>
  <conditionalFormatting sqref="R804:R811 R816:R823">
    <cfRule type="cellIs" dxfId="1325" priority="33" stopIfTrue="1" operator="equal">
      <formula>0</formula>
    </cfRule>
  </conditionalFormatting>
  <conditionalFormatting sqref="R804 R816 R806 R818 R808 R820 R810 R822">
    <cfRule type="cellIs" dxfId="1324" priority="34" stopIfTrue="1" operator="equal">
      <formula>0</formula>
    </cfRule>
  </conditionalFormatting>
  <conditionalFormatting sqref="R804:R811 R816:R823">
    <cfRule type="cellIs" dxfId="1323" priority="32" stopIfTrue="1" operator="equal">
      <formula>0</formula>
    </cfRule>
  </conditionalFormatting>
  <conditionalFormatting sqref="R804 R816 R806 R818 R808 R820 R810 R822">
    <cfRule type="cellIs" dxfId="1322" priority="31" stopIfTrue="1" operator="equal">
      <formula>0</formula>
    </cfRule>
  </conditionalFormatting>
  <conditionalFormatting sqref="R804:R811 R816:R823">
    <cfRule type="cellIs" dxfId="1321" priority="30" stopIfTrue="1" operator="equal">
      <formula>0</formula>
    </cfRule>
  </conditionalFormatting>
  <conditionalFormatting sqref="R804 R816 R806 R818 R808 R820 R810 R822">
    <cfRule type="cellIs" dxfId="1320" priority="29" stopIfTrue="1" operator="equal">
      <formula>0</formula>
    </cfRule>
  </conditionalFormatting>
  <conditionalFormatting sqref="Q812:Q813 Q824:Q825 J812:O813 J824:O825">
    <cfRule type="cellIs" dxfId="1319" priority="28" stopIfTrue="1" operator="equal">
      <formula>0</formula>
    </cfRule>
  </conditionalFormatting>
  <conditionalFormatting sqref="N812:O812 N824:O824 Q812 Q824">
    <cfRule type="cellIs" dxfId="1318" priority="27" stopIfTrue="1" operator="equal">
      <formula>0</formula>
    </cfRule>
  </conditionalFormatting>
  <conditionalFormatting sqref="R812:R813 R824:R825">
    <cfRule type="cellIs" dxfId="1317" priority="25" stopIfTrue="1" operator="equal">
      <formula>0</formula>
    </cfRule>
  </conditionalFormatting>
  <conditionalFormatting sqref="R812 R824">
    <cfRule type="cellIs" dxfId="1316" priority="26" stopIfTrue="1" operator="equal">
      <formula>0</formula>
    </cfRule>
  </conditionalFormatting>
  <conditionalFormatting sqref="R812:R813 R824:R825">
    <cfRule type="cellIs" dxfId="1315" priority="24" stopIfTrue="1" operator="equal">
      <formula>0</formula>
    </cfRule>
  </conditionalFormatting>
  <conditionalFormatting sqref="R812 R824">
    <cfRule type="cellIs" dxfId="1314" priority="23" stopIfTrue="1" operator="equal">
      <formula>0</formula>
    </cfRule>
  </conditionalFormatting>
  <conditionalFormatting sqref="R812:R813 R824:R825">
    <cfRule type="cellIs" dxfId="1313" priority="22" stopIfTrue="1" operator="equal">
      <formula>0</formula>
    </cfRule>
  </conditionalFormatting>
  <conditionalFormatting sqref="R812 R824">
    <cfRule type="cellIs" dxfId="1312" priority="21" stopIfTrue="1" operator="equal">
      <formula>0</formula>
    </cfRule>
  </conditionalFormatting>
  <conditionalFormatting sqref="P802">
    <cfRule type="cellIs" dxfId="1311" priority="20" stopIfTrue="1" operator="equal">
      <formula>0</formula>
    </cfRule>
  </conditionalFormatting>
  <conditionalFormatting sqref="P803">
    <cfRule type="cellIs" dxfId="1310" priority="19" stopIfTrue="1" operator="equal">
      <formula>0</formula>
    </cfRule>
  </conditionalFormatting>
  <conditionalFormatting sqref="H802 H814">
    <cfRule type="cellIs" dxfId="1309" priority="13" stopIfTrue="1" operator="equal">
      <formula>0</formula>
    </cfRule>
  </conditionalFormatting>
  <conditionalFormatting sqref="H805 H817 H807 H819 H809 H821 H811 H823 H813 H825">
    <cfRule type="cellIs" dxfId="1308" priority="12" stopIfTrue="1" operator="equal">
      <formula>0</formula>
    </cfRule>
  </conditionalFormatting>
  <conditionalFormatting sqref="H804 H816 H806 H818 H808 H820 H810 H822 H812 H824">
    <cfRule type="cellIs" dxfId="1307" priority="11" stopIfTrue="1" operator="equal">
      <formula>0</formula>
    </cfRule>
  </conditionalFormatting>
  <conditionalFormatting sqref="P804 P806 P808 P810 P812 P814 P816 P818 P820 P822 P824">
    <cfRule type="cellIs" dxfId="1306" priority="10" stopIfTrue="1" operator="equal">
      <formula>0</formula>
    </cfRule>
  </conditionalFormatting>
  <conditionalFormatting sqref="P805 P807 P809 P811 P813 P815 P817 P819 P821 P823 P825">
    <cfRule type="cellIs" dxfId="1305" priority="9" stopIfTrue="1" operator="equal">
      <formula>0</formula>
    </cfRule>
  </conditionalFormatting>
  <conditionalFormatting sqref="E768 E770 E772 E774 E776">
    <cfRule type="cellIs" dxfId="1304" priority="8" stopIfTrue="1" operator="equal">
      <formula>0</formula>
    </cfRule>
  </conditionalFormatting>
  <conditionalFormatting sqref="E769 E771 E773 E775 E777">
    <cfRule type="cellIs" dxfId="1303" priority="7" stopIfTrue="1" operator="equal">
      <formula>0</formula>
    </cfRule>
  </conditionalFormatting>
  <conditionalFormatting sqref="I802">
    <cfRule type="cellIs" dxfId="1302" priority="6" stopIfTrue="1" operator="equal">
      <formula>0</formula>
    </cfRule>
  </conditionalFormatting>
  <conditionalFormatting sqref="I803">
    <cfRule type="cellIs" dxfId="1301" priority="5" stopIfTrue="1" operator="equal">
      <formula>0</formula>
    </cfRule>
  </conditionalFormatting>
  <conditionalFormatting sqref="I804 I806 I808 I810 I812 I814">
    <cfRule type="cellIs" dxfId="1300" priority="4" stopIfTrue="1" operator="equal">
      <formula>0</formula>
    </cfRule>
  </conditionalFormatting>
  <conditionalFormatting sqref="I805 I807 I809 I811 I813 I815">
    <cfRule type="cellIs" dxfId="1299" priority="3" stopIfTrue="1" operator="equal">
      <formula>0</formula>
    </cfRule>
  </conditionalFormatting>
  <conditionalFormatting sqref="I816 I818 I820 I822 I824">
    <cfRule type="cellIs" dxfId="1298" priority="2" stopIfTrue="1" operator="equal">
      <formula>0</formula>
    </cfRule>
  </conditionalFormatting>
  <conditionalFormatting sqref="I817 I819 I821 I823 I825">
    <cfRule type="cellIs" dxfId="1297"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5" man="1"/>
    <brk id="89" max="15" man="1"/>
    <brk id="131" max="15" man="1"/>
    <brk id="173" max="15" man="1"/>
    <brk id="215" max="15" man="1"/>
    <brk id="257" max="15" man="1"/>
    <brk id="299" max="15" man="1"/>
    <brk id="341" max="16" man="1"/>
    <brk id="383" max="15" man="1"/>
    <brk id="425" max="15" man="1"/>
    <brk id="467" max="15" man="1"/>
    <brk id="509" max="15" man="1"/>
    <brk id="551" max="15" man="1"/>
    <brk id="593" max="1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0070C0"/>
    <pageSetUpPr fitToPage="1"/>
  </sheetPr>
  <dimension ref="A1:T838"/>
  <sheetViews>
    <sheetView showGridLines="0" zoomScaleNormal="100" workbookViewId="0">
      <pane ySplit="5" topLeftCell="A6" activePane="bottomLeft" state="frozenSplit"/>
      <selection pane="bottomLeft" activeCell="C1" sqref="C1:L2"/>
    </sheetView>
  </sheetViews>
  <sheetFormatPr defaultColWidth="9.140625" defaultRowHeight="12.75" x14ac:dyDescent="0.2"/>
  <cols>
    <col min="1" max="1" width="6" style="47" customWidth="1"/>
    <col min="2"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20" ht="16.5" customHeight="1" x14ac:dyDescent="0.2">
      <c r="A1" s="509" t="s">
        <v>30</v>
      </c>
      <c r="B1" s="510"/>
      <c r="C1" s="541" t="s">
        <v>31</v>
      </c>
      <c r="D1" s="542"/>
      <c r="E1" s="542"/>
      <c r="F1" s="542"/>
      <c r="G1" s="542"/>
      <c r="H1" s="542"/>
      <c r="I1" s="542"/>
      <c r="J1" s="542"/>
      <c r="K1" s="542"/>
      <c r="L1" s="543"/>
      <c r="M1" s="130"/>
      <c r="N1" s="503" t="s">
        <v>149</v>
      </c>
      <c r="O1" s="504"/>
      <c r="P1" s="505"/>
      <c r="Q1" s="137" t="s">
        <v>161</v>
      </c>
      <c r="R1" s="137" t="s">
        <v>182</v>
      </c>
      <c r="S1" s="64">
        <v>32</v>
      </c>
    </row>
    <row r="2" spans="1:20" ht="12" customHeight="1" x14ac:dyDescent="0.2">
      <c r="A2" s="65">
        <v>8</v>
      </c>
      <c r="B2" s="66"/>
      <c r="C2" s="544"/>
      <c r="D2" s="544"/>
      <c r="E2" s="544"/>
      <c r="F2" s="544"/>
      <c r="G2" s="544"/>
      <c r="H2" s="544"/>
      <c r="I2" s="544"/>
      <c r="J2" s="544"/>
      <c r="K2" s="544"/>
      <c r="L2" s="545"/>
      <c r="M2" s="113"/>
      <c r="N2" s="506"/>
      <c r="O2" s="507"/>
      <c r="P2" s="508"/>
      <c r="Q2" s="138" t="s">
        <v>162</v>
      </c>
      <c r="R2" s="138" t="s">
        <v>183</v>
      </c>
      <c r="S2" s="64"/>
    </row>
    <row r="3" spans="1:20"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63"/>
      <c r="T3" s="63"/>
    </row>
    <row r="4" spans="1:20" ht="34.5" customHeight="1" x14ac:dyDescent="0.2">
      <c r="A4" s="67" t="s">
        <v>20</v>
      </c>
      <c r="B4" s="67" t="s">
        <v>21</v>
      </c>
      <c r="C4" s="521"/>
      <c r="D4" s="522"/>
      <c r="E4" s="68" t="s">
        <v>17</v>
      </c>
      <c r="F4" s="312" t="s">
        <v>154</v>
      </c>
      <c r="G4" s="68" t="s">
        <v>0</v>
      </c>
      <c r="H4" s="68" t="s">
        <v>1</v>
      </c>
      <c r="I4" s="68" t="s">
        <v>151</v>
      </c>
      <c r="J4" s="68" t="s">
        <v>158</v>
      </c>
      <c r="K4" s="518"/>
      <c r="L4" s="518"/>
      <c r="M4" s="115"/>
      <c r="N4" s="516"/>
      <c r="O4" s="516"/>
      <c r="P4" s="126" t="s">
        <v>156</v>
      </c>
      <c r="Q4" s="514" t="s">
        <v>164</v>
      </c>
      <c r="R4" s="514" t="s">
        <v>164</v>
      </c>
      <c r="S4" s="47"/>
    </row>
    <row r="5" spans="1:20" s="72" customFormat="1" ht="10.5" customHeight="1" x14ac:dyDescent="0.2">
      <c r="A5" s="69" t="s">
        <v>5</v>
      </c>
      <c r="B5" s="70" t="s">
        <v>6</v>
      </c>
      <c r="C5" s="523" t="s">
        <v>7</v>
      </c>
      <c r="D5" s="524"/>
      <c r="E5" s="69" t="s">
        <v>8</v>
      </c>
      <c r="F5" s="69" t="s">
        <v>9</v>
      </c>
      <c r="G5" s="69" t="s">
        <v>10</v>
      </c>
      <c r="H5" s="69" t="s">
        <v>11</v>
      </c>
      <c r="I5" s="69" t="s">
        <v>12</v>
      </c>
      <c r="J5" s="69" t="s">
        <v>13</v>
      </c>
      <c r="K5" s="69" t="s">
        <v>14</v>
      </c>
      <c r="L5" s="100" t="s">
        <v>19</v>
      </c>
      <c r="M5" s="116"/>
      <c r="N5" s="129" t="s">
        <v>159</v>
      </c>
      <c r="O5" s="129" t="s">
        <v>160</v>
      </c>
      <c r="P5" s="125"/>
      <c r="Q5" s="125"/>
      <c r="R5" s="125"/>
      <c r="S5" s="71"/>
    </row>
    <row r="6" spans="1:20" ht="12.75" customHeight="1" x14ac:dyDescent="0.2">
      <c r="A6" s="492">
        <v>32994</v>
      </c>
      <c r="B6" s="492">
        <v>33177</v>
      </c>
      <c r="C6" s="42" t="s">
        <v>3</v>
      </c>
      <c r="D6" s="43">
        <v>0</v>
      </c>
      <c r="E6" s="44">
        <v>5751.26</v>
      </c>
      <c r="F6" s="44">
        <v>632.14</v>
      </c>
      <c r="G6" s="44">
        <v>0</v>
      </c>
      <c r="H6" s="44">
        <v>5652.58</v>
      </c>
      <c r="I6" s="44">
        <v>0</v>
      </c>
      <c r="J6" s="44">
        <v>1003</v>
      </c>
      <c r="K6" s="45">
        <v>12035.98</v>
      </c>
      <c r="L6" s="46">
        <v>13038.98</v>
      </c>
      <c r="M6" s="117"/>
      <c r="N6" s="119">
        <v>12035.98</v>
      </c>
      <c r="O6" s="119">
        <v>6383.4</v>
      </c>
      <c r="P6" s="119"/>
      <c r="Q6" s="119">
        <v>14187.99</v>
      </c>
      <c r="R6" s="119">
        <v>13184.99</v>
      </c>
      <c r="S6" s="47"/>
    </row>
    <row r="7" spans="1:20" ht="9" customHeight="1" x14ac:dyDescent="0.2">
      <c r="A7" s="525"/>
      <c r="B7" s="525"/>
      <c r="C7" s="48" t="s">
        <v>4</v>
      </c>
      <c r="D7" s="49">
        <v>2</v>
      </c>
      <c r="E7" s="50">
        <v>11135992</v>
      </c>
      <c r="F7" s="50">
        <v>1223994</v>
      </c>
      <c r="G7" s="50">
        <v>0</v>
      </c>
      <c r="H7" s="50">
        <v>10944921</v>
      </c>
      <c r="I7" s="50">
        <v>0</v>
      </c>
      <c r="J7" s="51">
        <v>1942079</v>
      </c>
      <c r="K7" s="50">
        <v>23304907</v>
      </c>
      <c r="L7" s="73">
        <v>25246986</v>
      </c>
      <c r="M7" s="118"/>
      <c r="N7" s="120">
        <v>23304907</v>
      </c>
      <c r="O7" s="120">
        <v>12359986</v>
      </c>
      <c r="P7" s="120">
        <v>0</v>
      </c>
      <c r="Q7" s="120">
        <v>27471779</v>
      </c>
      <c r="R7" s="120">
        <v>25529701</v>
      </c>
      <c r="S7" s="47"/>
    </row>
    <row r="8" spans="1:20" ht="12.75" customHeight="1" x14ac:dyDescent="0.2">
      <c r="A8" s="500">
        <v>32994</v>
      </c>
      <c r="B8" s="500">
        <v>33177</v>
      </c>
      <c r="C8" s="53" t="s">
        <v>3</v>
      </c>
      <c r="D8" s="54">
        <v>3</v>
      </c>
      <c r="E8" s="55">
        <v>6061.14</v>
      </c>
      <c r="F8" s="55">
        <v>663.13</v>
      </c>
      <c r="G8" s="55">
        <v>0</v>
      </c>
      <c r="H8" s="55">
        <v>5652.58</v>
      </c>
      <c r="I8" s="55">
        <v>0</v>
      </c>
      <c r="J8" s="55">
        <v>1031.4000000000001</v>
      </c>
      <c r="K8" s="56">
        <v>12376.85</v>
      </c>
      <c r="L8" s="46">
        <v>13408.25</v>
      </c>
      <c r="M8" s="117"/>
      <c r="N8" s="119">
        <v>12376.85</v>
      </c>
      <c r="O8" s="119">
        <v>6724.27</v>
      </c>
      <c r="P8" s="119"/>
      <c r="Q8" s="119">
        <v>14618.62</v>
      </c>
      <c r="R8" s="119">
        <v>13587.22</v>
      </c>
      <c r="S8" s="47"/>
    </row>
    <row r="9" spans="1:20" ht="9" customHeight="1" x14ac:dyDescent="0.2">
      <c r="A9" s="500"/>
      <c r="B9" s="500"/>
      <c r="C9" s="48" t="s">
        <v>4</v>
      </c>
      <c r="D9" s="49">
        <v>4</v>
      </c>
      <c r="E9" s="50">
        <v>11736004</v>
      </c>
      <c r="F9" s="50">
        <v>1283999</v>
      </c>
      <c r="G9" s="50">
        <v>0</v>
      </c>
      <c r="H9" s="50">
        <v>10944921</v>
      </c>
      <c r="I9" s="50">
        <v>0</v>
      </c>
      <c r="J9" s="51">
        <v>1997069</v>
      </c>
      <c r="K9" s="50">
        <v>23964923</v>
      </c>
      <c r="L9" s="73">
        <v>25961992</v>
      </c>
      <c r="M9" s="118"/>
      <c r="N9" s="120">
        <v>23964923</v>
      </c>
      <c r="O9" s="120">
        <v>13020002</v>
      </c>
      <c r="P9" s="120">
        <v>0</v>
      </c>
      <c r="Q9" s="120">
        <v>28305595</v>
      </c>
      <c r="R9" s="120">
        <v>26308526</v>
      </c>
      <c r="S9" s="47"/>
    </row>
    <row r="10" spans="1:20" ht="12.75" customHeight="1" x14ac:dyDescent="0.2">
      <c r="A10" s="501"/>
      <c r="B10" s="501"/>
      <c r="C10" s="53" t="s">
        <v>3</v>
      </c>
      <c r="D10" s="54">
        <v>5</v>
      </c>
      <c r="E10" s="55">
        <v>6371.01</v>
      </c>
      <c r="F10" s="55">
        <v>700.32</v>
      </c>
      <c r="G10" s="55">
        <v>0</v>
      </c>
      <c r="H10" s="55">
        <v>5652.58</v>
      </c>
      <c r="I10" s="55">
        <v>0</v>
      </c>
      <c r="J10" s="55">
        <v>1060.33</v>
      </c>
      <c r="K10" s="56">
        <v>12723.91</v>
      </c>
      <c r="L10" s="46">
        <v>13784.24</v>
      </c>
      <c r="M10" s="117"/>
      <c r="N10" s="119">
        <v>12723.91</v>
      </c>
      <c r="O10" s="119">
        <v>7071.33</v>
      </c>
      <c r="P10" s="119"/>
      <c r="Q10" s="119">
        <v>15057.08</v>
      </c>
      <c r="R10" s="119">
        <v>13996.75</v>
      </c>
      <c r="S10" s="47"/>
    </row>
    <row r="11" spans="1:20" ht="9" customHeight="1" x14ac:dyDescent="0.2">
      <c r="A11" s="501"/>
      <c r="B11" s="501"/>
      <c r="C11" s="48" t="s">
        <v>4</v>
      </c>
      <c r="D11" s="49">
        <v>6</v>
      </c>
      <c r="E11" s="50">
        <v>12335996</v>
      </c>
      <c r="F11" s="50">
        <v>1356009</v>
      </c>
      <c r="G11" s="50">
        <v>0</v>
      </c>
      <c r="H11" s="50">
        <v>10944921</v>
      </c>
      <c r="I11" s="50">
        <v>0</v>
      </c>
      <c r="J11" s="51">
        <v>2053085</v>
      </c>
      <c r="K11" s="50">
        <v>24636925</v>
      </c>
      <c r="L11" s="73">
        <v>26690010</v>
      </c>
      <c r="M11" s="118"/>
      <c r="N11" s="120">
        <v>24636925</v>
      </c>
      <c r="O11" s="120">
        <v>13692004</v>
      </c>
      <c r="P11" s="120">
        <v>0</v>
      </c>
      <c r="Q11" s="120">
        <v>29154572</v>
      </c>
      <c r="R11" s="120">
        <v>27101487</v>
      </c>
      <c r="S11" s="47"/>
    </row>
    <row r="12" spans="1:20" ht="12.75" customHeight="1" x14ac:dyDescent="0.2">
      <c r="A12" s="501"/>
      <c r="B12" s="501"/>
      <c r="C12" s="53" t="s">
        <v>3</v>
      </c>
      <c r="D12" s="54">
        <v>7</v>
      </c>
      <c r="E12" s="55">
        <v>6674.69</v>
      </c>
      <c r="F12" s="55">
        <v>731.3</v>
      </c>
      <c r="G12" s="55">
        <v>0</v>
      </c>
      <c r="H12" s="55">
        <v>5652.58</v>
      </c>
      <c r="I12" s="55">
        <v>0</v>
      </c>
      <c r="J12" s="55">
        <v>1088.21</v>
      </c>
      <c r="K12" s="56">
        <v>13058.57</v>
      </c>
      <c r="L12" s="46">
        <v>14146.78</v>
      </c>
      <c r="M12" s="117"/>
      <c r="N12" s="119">
        <v>13058.57</v>
      </c>
      <c r="O12" s="119">
        <v>7405.99</v>
      </c>
      <c r="P12" s="119"/>
      <c r="Q12" s="119">
        <v>15479.86</v>
      </c>
      <c r="R12" s="119">
        <v>14391.65</v>
      </c>
      <c r="S12" s="47"/>
    </row>
    <row r="13" spans="1:20" ht="9" customHeight="1" x14ac:dyDescent="0.2">
      <c r="A13" s="501"/>
      <c r="B13" s="501"/>
      <c r="C13" s="48" t="s">
        <v>4</v>
      </c>
      <c r="D13" s="49">
        <v>8</v>
      </c>
      <c r="E13" s="50">
        <v>12924002</v>
      </c>
      <c r="F13" s="50">
        <v>1415994</v>
      </c>
      <c r="G13" s="50">
        <v>0</v>
      </c>
      <c r="H13" s="50">
        <v>10944921</v>
      </c>
      <c r="I13" s="50">
        <v>0</v>
      </c>
      <c r="J13" s="51">
        <v>2107068</v>
      </c>
      <c r="K13" s="50">
        <v>25284917</v>
      </c>
      <c r="L13" s="73">
        <v>27391986</v>
      </c>
      <c r="M13" s="118"/>
      <c r="N13" s="120">
        <v>25284917</v>
      </c>
      <c r="O13" s="120">
        <v>14339996</v>
      </c>
      <c r="P13" s="120">
        <v>0</v>
      </c>
      <c r="Q13" s="120">
        <v>29973189</v>
      </c>
      <c r="R13" s="120">
        <v>27866120</v>
      </c>
      <c r="S13" s="47"/>
    </row>
    <row r="14" spans="1:20" ht="12.75" customHeight="1" x14ac:dyDescent="0.2">
      <c r="A14" s="501"/>
      <c r="B14" s="501"/>
      <c r="C14" s="53" t="s">
        <v>3</v>
      </c>
      <c r="D14" s="54">
        <v>9</v>
      </c>
      <c r="E14" s="55">
        <v>7027.95</v>
      </c>
      <c r="F14" s="55">
        <v>768.49</v>
      </c>
      <c r="G14" s="55">
        <v>0</v>
      </c>
      <c r="H14" s="55">
        <v>5652.58</v>
      </c>
      <c r="I14" s="55">
        <v>0</v>
      </c>
      <c r="J14" s="55">
        <v>1120.75</v>
      </c>
      <c r="K14" s="56">
        <v>13449.02</v>
      </c>
      <c r="L14" s="46">
        <v>14569.77</v>
      </c>
      <c r="M14" s="117"/>
      <c r="N14" s="119">
        <v>13449.02</v>
      </c>
      <c r="O14" s="119">
        <v>7796.44</v>
      </c>
      <c r="P14" s="119"/>
      <c r="Q14" s="119">
        <v>15973.13</v>
      </c>
      <c r="R14" s="119">
        <v>14852.38</v>
      </c>
      <c r="S14" s="47"/>
    </row>
    <row r="15" spans="1:20" ht="9" customHeight="1" x14ac:dyDescent="0.2">
      <c r="A15" s="501"/>
      <c r="B15" s="501"/>
      <c r="C15" s="48" t="s">
        <v>4</v>
      </c>
      <c r="D15" s="49">
        <v>10</v>
      </c>
      <c r="E15" s="50">
        <v>13608009</v>
      </c>
      <c r="F15" s="50">
        <v>1488004</v>
      </c>
      <c r="G15" s="50">
        <v>0</v>
      </c>
      <c r="H15" s="50">
        <v>10944921</v>
      </c>
      <c r="I15" s="50">
        <v>0</v>
      </c>
      <c r="J15" s="51">
        <v>2170075</v>
      </c>
      <c r="K15" s="50">
        <v>26040934</v>
      </c>
      <c r="L15" s="73">
        <v>28211009</v>
      </c>
      <c r="M15" s="118"/>
      <c r="N15" s="120">
        <v>26040934</v>
      </c>
      <c r="O15" s="120">
        <v>15096013</v>
      </c>
      <c r="P15" s="120">
        <v>0</v>
      </c>
      <c r="Q15" s="120">
        <v>30928292</v>
      </c>
      <c r="R15" s="120">
        <v>28758218</v>
      </c>
      <c r="S15" s="47"/>
    </row>
    <row r="16" spans="1:20" ht="12.75" customHeight="1" x14ac:dyDescent="0.2">
      <c r="A16" s="501"/>
      <c r="B16" s="501"/>
      <c r="C16" s="53" t="s">
        <v>3</v>
      </c>
      <c r="D16" s="54">
        <v>11</v>
      </c>
      <c r="E16" s="55">
        <v>7387.4</v>
      </c>
      <c r="F16" s="55">
        <v>811.87</v>
      </c>
      <c r="G16" s="55">
        <v>0</v>
      </c>
      <c r="H16" s="55">
        <v>5652.58</v>
      </c>
      <c r="I16" s="55">
        <v>0</v>
      </c>
      <c r="J16" s="55">
        <v>1154.32</v>
      </c>
      <c r="K16" s="56">
        <v>13851.85</v>
      </c>
      <c r="L16" s="46">
        <v>15006.17</v>
      </c>
      <c r="M16" s="117"/>
      <c r="N16" s="119">
        <v>13851.85</v>
      </c>
      <c r="O16" s="119">
        <v>8199.27</v>
      </c>
      <c r="P16" s="119"/>
      <c r="Q16" s="119">
        <v>16482.04</v>
      </c>
      <c r="R16" s="119">
        <v>15327.72</v>
      </c>
      <c r="S16" s="47"/>
    </row>
    <row r="17" spans="1:19" ht="9" customHeight="1" x14ac:dyDescent="0.2">
      <c r="A17" s="501"/>
      <c r="B17" s="501"/>
      <c r="C17" s="48" t="s">
        <v>4</v>
      </c>
      <c r="D17" s="49">
        <v>12</v>
      </c>
      <c r="E17" s="50">
        <v>14304001</v>
      </c>
      <c r="F17" s="50">
        <v>1572000</v>
      </c>
      <c r="G17" s="50">
        <v>0</v>
      </c>
      <c r="H17" s="50">
        <v>10944921</v>
      </c>
      <c r="I17" s="50">
        <v>0</v>
      </c>
      <c r="J17" s="51">
        <v>2235075</v>
      </c>
      <c r="K17" s="50">
        <v>26820922</v>
      </c>
      <c r="L17" s="73">
        <v>29055997</v>
      </c>
      <c r="M17" s="118"/>
      <c r="N17" s="120">
        <v>26820922</v>
      </c>
      <c r="O17" s="120">
        <v>15876001</v>
      </c>
      <c r="P17" s="120">
        <v>0</v>
      </c>
      <c r="Q17" s="120">
        <v>31913680</v>
      </c>
      <c r="R17" s="120">
        <v>29678604</v>
      </c>
      <c r="S17" s="47"/>
    </row>
    <row r="18" spans="1:19" ht="12.75" customHeight="1" x14ac:dyDescent="0.2">
      <c r="A18" s="501"/>
      <c r="B18" s="501"/>
      <c r="C18" s="53" t="s">
        <v>3</v>
      </c>
      <c r="D18" s="54">
        <v>13</v>
      </c>
      <c r="E18" s="55">
        <v>7740.66</v>
      </c>
      <c r="F18" s="55">
        <v>849.06</v>
      </c>
      <c r="G18" s="55">
        <v>0</v>
      </c>
      <c r="H18" s="55">
        <v>5652.58</v>
      </c>
      <c r="I18" s="55">
        <v>0</v>
      </c>
      <c r="J18" s="55">
        <v>1186.8599999999999</v>
      </c>
      <c r="K18" s="56">
        <v>14242.3</v>
      </c>
      <c r="L18" s="46">
        <v>15429.16</v>
      </c>
      <c r="M18" s="117"/>
      <c r="N18" s="119">
        <v>14242.3</v>
      </c>
      <c r="O18" s="119">
        <v>8589.7199999999993</v>
      </c>
      <c r="P18" s="119"/>
      <c r="Q18" s="119">
        <v>16975.310000000001</v>
      </c>
      <c r="R18" s="119">
        <v>15788.45</v>
      </c>
      <c r="S18" s="47"/>
    </row>
    <row r="19" spans="1:19" ht="9" customHeight="1" x14ac:dyDescent="0.2">
      <c r="A19" s="501"/>
      <c r="B19" s="501"/>
      <c r="C19" s="48" t="s">
        <v>4</v>
      </c>
      <c r="D19" s="49">
        <v>14</v>
      </c>
      <c r="E19" s="50">
        <v>14988008</v>
      </c>
      <c r="F19" s="50">
        <v>1644009</v>
      </c>
      <c r="G19" s="50">
        <v>0</v>
      </c>
      <c r="H19" s="50">
        <v>10944921</v>
      </c>
      <c r="I19" s="50">
        <v>0</v>
      </c>
      <c r="J19" s="51">
        <v>2298081</v>
      </c>
      <c r="K19" s="50">
        <v>27576938</v>
      </c>
      <c r="L19" s="73">
        <v>29875020</v>
      </c>
      <c r="M19" s="118"/>
      <c r="N19" s="120">
        <v>27576938</v>
      </c>
      <c r="O19" s="120">
        <v>16632017</v>
      </c>
      <c r="P19" s="120">
        <v>0</v>
      </c>
      <c r="Q19" s="120">
        <v>32868783</v>
      </c>
      <c r="R19" s="120">
        <v>30570702</v>
      </c>
      <c r="S19" s="47"/>
    </row>
    <row r="20" spans="1:19" ht="12.75" customHeight="1" x14ac:dyDescent="0.2">
      <c r="A20" s="501"/>
      <c r="B20" s="501"/>
      <c r="C20" s="53" t="s">
        <v>3</v>
      </c>
      <c r="D20" s="54">
        <v>15</v>
      </c>
      <c r="E20" s="55">
        <v>8155.89</v>
      </c>
      <c r="F20" s="55">
        <v>892.44</v>
      </c>
      <c r="G20" s="55">
        <v>0</v>
      </c>
      <c r="H20" s="55">
        <v>5652.58</v>
      </c>
      <c r="I20" s="55">
        <v>0</v>
      </c>
      <c r="J20" s="55">
        <v>1225.08</v>
      </c>
      <c r="K20" s="56">
        <v>14700.91</v>
      </c>
      <c r="L20" s="46">
        <v>15925.99</v>
      </c>
      <c r="M20" s="117"/>
      <c r="N20" s="119">
        <v>14700.91</v>
      </c>
      <c r="O20" s="119">
        <v>9048.33</v>
      </c>
      <c r="P20" s="119"/>
      <c r="Q20" s="119">
        <v>17554.689999999999</v>
      </c>
      <c r="R20" s="119">
        <v>16329.61</v>
      </c>
      <c r="S20" s="47"/>
    </row>
    <row r="21" spans="1:19" ht="9" customHeight="1" x14ac:dyDescent="0.2">
      <c r="A21" s="501"/>
      <c r="B21" s="501"/>
      <c r="C21" s="48" t="s">
        <v>4</v>
      </c>
      <c r="D21" s="49">
        <v>16</v>
      </c>
      <c r="E21" s="50">
        <v>15792005</v>
      </c>
      <c r="F21" s="50">
        <v>1728005</v>
      </c>
      <c r="G21" s="50">
        <v>0</v>
      </c>
      <c r="H21" s="50">
        <v>10944921</v>
      </c>
      <c r="I21" s="50">
        <v>0</v>
      </c>
      <c r="J21" s="51">
        <v>2372086</v>
      </c>
      <c r="K21" s="50">
        <v>28464931</v>
      </c>
      <c r="L21" s="73">
        <v>30837017</v>
      </c>
      <c r="M21" s="118"/>
      <c r="N21" s="120">
        <v>28464931</v>
      </c>
      <c r="O21" s="120">
        <v>17520010</v>
      </c>
      <c r="P21" s="120">
        <v>0</v>
      </c>
      <c r="Q21" s="120">
        <v>33990620</v>
      </c>
      <c r="R21" s="120">
        <v>31618534</v>
      </c>
      <c r="S21" s="47"/>
    </row>
    <row r="22" spans="1:19" ht="12.75" customHeight="1" x14ac:dyDescent="0.2">
      <c r="A22" s="501"/>
      <c r="B22" s="501"/>
      <c r="C22" s="53" t="s">
        <v>3</v>
      </c>
      <c r="D22" s="54">
        <v>17</v>
      </c>
      <c r="E22" s="55">
        <v>8571.1200000000008</v>
      </c>
      <c r="F22" s="55">
        <v>942.02</v>
      </c>
      <c r="G22" s="55">
        <v>0</v>
      </c>
      <c r="H22" s="55">
        <v>5652.58</v>
      </c>
      <c r="I22" s="55">
        <v>0</v>
      </c>
      <c r="J22" s="55">
        <v>1263.81</v>
      </c>
      <c r="K22" s="56">
        <v>15165.72</v>
      </c>
      <c r="L22" s="46">
        <v>16429.53</v>
      </c>
      <c r="M22" s="117"/>
      <c r="N22" s="119">
        <v>15165.72</v>
      </c>
      <c r="O22" s="119">
        <v>9513.14</v>
      </c>
      <c r="P22" s="119"/>
      <c r="Q22" s="119">
        <v>18141.900000000001</v>
      </c>
      <c r="R22" s="119">
        <v>16878.09</v>
      </c>
      <c r="S22" s="47"/>
    </row>
    <row r="23" spans="1:19" ht="9" customHeight="1" x14ac:dyDescent="0.2">
      <c r="A23" s="501"/>
      <c r="B23" s="501"/>
      <c r="C23" s="48" t="s">
        <v>4</v>
      </c>
      <c r="D23" s="49">
        <v>18</v>
      </c>
      <c r="E23" s="50">
        <v>16596003</v>
      </c>
      <c r="F23" s="50">
        <v>1824005</v>
      </c>
      <c r="G23" s="50">
        <v>0</v>
      </c>
      <c r="H23" s="50">
        <v>10944921</v>
      </c>
      <c r="I23" s="50">
        <v>0</v>
      </c>
      <c r="J23" s="51">
        <v>2447077</v>
      </c>
      <c r="K23" s="50">
        <v>29364929</v>
      </c>
      <c r="L23" s="73">
        <v>31812006</v>
      </c>
      <c r="M23" s="118"/>
      <c r="N23" s="120">
        <v>29364929</v>
      </c>
      <c r="O23" s="120">
        <v>18420008</v>
      </c>
      <c r="P23" s="120">
        <v>0</v>
      </c>
      <c r="Q23" s="120">
        <v>35127617</v>
      </c>
      <c r="R23" s="120">
        <v>32680539</v>
      </c>
      <c r="S23" s="47"/>
    </row>
    <row r="24" spans="1:19" ht="12.75" customHeight="1" x14ac:dyDescent="0.2">
      <c r="A24" s="501"/>
      <c r="B24" s="501"/>
      <c r="C24" s="53" t="s">
        <v>3</v>
      </c>
      <c r="D24" s="54">
        <v>19</v>
      </c>
      <c r="E24" s="55">
        <v>8980.15</v>
      </c>
      <c r="F24" s="55">
        <v>985.4</v>
      </c>
      <c r="G24" s="55">
        <v>0</v>
      </c>
      <c r="H24" s="55">
        <v>5652.58</v>
      </c>
      <c r="I24" s="55">
        <v>0</v>
      </c>
      <c r="J24" s="55">
        <v>1301.51</v>
      </c>
      <c r="K24" s="56">
        <v>15618.13</v>
      </c>
      <c r="L24" s="46">
        <v>16919.64</v>
      </c>
      <c r="M24" s="117"/>
      <c r="N24" s="119">
        <v>15618.13</v>
      </c>
      <c r="O24" s="119">
        <v>9965.5499999999993</v>
      </c>
      <c r="P24" s="119"/>
      <c r="Q24" s="119">
        <v>18713.439999999999</v>
      </c>
      <c r="R24" s="119">
        <v>17411.93</v>
      </c>
      <c r="S24" s="47"/>
    </row>
    <row r="25" spans="1:19" ht="9" customHeight="1" x14ac:dyDescent="0.2">
      <c r="A25" s="501"/>
      <c r="B25" s="501"/>
      <c r="C25" s="48" t="s">
        <v>4</v>
      </c>
      <c r="D25" s="49">
        <v>19</v>
      </c>
      <c r="E25" s="50">
        <v>17387995</v>
      </c>
      <c r="F25" s="50">
        <v>1908000</v>
      </c>
      <c r="G25" s="50">
        <v>0</v>
      </c>
      <c r="H25" s="50">
        <v>10944921</v>
      </c>
      <c r="I25" s="50">
        <v>0</v>
      </c>
      <c r="J25" s="51">
        <v>2520075</v>
      </c>
      <c r="K25" s="50">
        <v>30240917</v>
      </c>
      <c r="L25" s="73">
        <v>32760991</v>
      </c>
      <c r="M25" s="118"/>
      <c r="N25" s="120">
        <v>30240917</v>
      </c>
      <c r="O25" s="120">
        <v>19295995</v>
      </c>
      <c r="P25" s="120">
        <v>0</v>
      </c>
      <c r="Q25" s="120">
        <v>36234272</v>
      </c>
      <c r="R25" s="120">
        <v>33714198</v>
      </c>
      <c r="S25" s="47"/>
    </row>
    <row r="26" spans="1:19" ht="12.75" customHeight="1" x14ac:dyDescent="0.2">
      <c r="A26" s="501"/>
      <c r="B26" s="501"/>
      <c r="C26" s="53" t="s">
        <v>3</v>
      </c>
      <c r="D26" s="54">
        <v>20</v>
      </c>
      <c r="E26" s="55">
        <v>9792.02</v>
      </c>
      <c r="F26" s="55">
        <v>1072.1600000000001</v>
      </c>
      <c r="G26" s="55">
        <v>0</v>
      </c>
      <c r="H26" s="55">
        <v>5652.58</v>
      </c>
      <c r="I26" s="55">
        <v>0</v>
      </c>
      <c r="J26" s="55">
        <v>1376.4</v>
      </c>
      <c r="K26" s="56">
        <v>16516.759999999998</v>
      </c>
      <c r="L26" s="46">
        <v>17893.16</v>
      </c>
      <c r="M26" s="117"/>
      <c r="N26" s="119">
        <v>16516.759999999998</v>
      </c>
      <c r="O26" s="119">
        <v>10864.18</v>
      </c>
      <c r="P26" s="119"/>
      <c r="Q26" s="119">
        <v>19848.71</v>
      </c>
      <c r="R26" s="119">
        <v>18472.310000000001</v>
      </c>
      <c r="S26" s="47"/>
    </row>
    <row r="27" spans="1:19" ht="9" customHeight="1" x14ac:dyDescent="0.2">
      <c r="A27" s="501"/>
      <c r="B27" s="501"/>
      <c r="C27" s="48" t="s">
        <v>4</v>
      </c>
      <c r="D27" s="49">
        <v>21</v>
      </c>
      <c r="E27" s="50">
        <v>18959995</v>
      </c>
      <c r="F27" s="50">
        <v>2075991</v>
      </c>
      <c r="G27" s="50">
        <v>0</v>
      </c>
      <c r="H27" s="50">
        <v>10944921</v>
      </c>
      <c r="I27" s="50">
        <v>0</v>
      </c>
      <c r="J27" s="51">
        <v>2665082</v>
      </c>
      <c r="K27" s="50">
        <v>31980907</v>
      </c>
      <c r="L27" s="73">
        <v>34645989</v>
      </c>
      <c r="M27" s="118"/>
      <c r="N27" s="120">
        <v>31980907</v>
      </c>
      <c r="O27" s="120">
        <v>21035986</v>
      </c>
      <c r="P27" s="120">
        <v>0</v>
      </c>
      <c r="Q27" s="120">
        <v>38432462</v>
      </c>
      <c r="R27" s="120">
        <v>35767380</v>
      </c>
      <c r="S27" s="47"/>
    </row>
    <row r="28" spans="1:19" ht="12.75" customHeight="1" x14ac:dyDescent="0.2">
      <c r="A28" s="501"/>
      <c r="B28" s="501"/>
      <c r="C28" s="53" t="s">
        <v>3</v>
      </c>
      <c r="D28" s="54">
        <v>22</v>
      </c>
      <c r="E28" s="55">
        <v>10058.51</v>
      </c>
      <c r="F28" s="55">
        <v>1103.1500000000001</v>
      </c>
      <c r="G28" s="55">
        <v>0</v>
      </c>
      <c r="H28" s="55">
        <v>5652.58</v>
      </c>
      <c r="I28" s="55">
        <v>0</v>
      </c>
      <c r="J28" s="55">
        <v>1401.19</v>
      </c>
      <c r="K28" s="56">
        <v>16814.240000000002</v>
      </c>
      <c r="L28" s="46">
        <v>18215.43</v>
      </c>
      <c r="M28" s="117"/>
      <c r="N28" s="119">
        <v>16814.240000000002</v>
      </c>
      <c r="O28" s="119">
        <v>11161.66</v>
      </c>
      <c r="P28" s="119"/>
      <c r="Q28" s="119">
        <v>20224.53</v>
      </c>
      <c r="R28" s="119">
        <v>18823.34</v>
      </c>
      <c r="S28" s="47"/>
    </row>
    <row r="29" spans="1:19" ht="9" customHeight="1" x14ac:dyDescent="0.2">
      <c r="A29" s="501"/>
      <c r="B29" s="501"/>
      <c r="C29" s="48" t="s">
        <v>4</v>
      </c>
      <c r="D29" s="49">
        <v>23</v>
      </c>
      <c r="E29" s="50">
        <v>19475991</v>
      </c>
      <c r="F29" s="50">
        <v>2135996</v>
      </c>
      <c r="G29" s="50">
        <v>0</v>
      </c>
      <c r="H29" s="50">
        <v>10944921</v>
      </c>
      <c r="I29" s="50">
        <v>0</v>
      </c>
      <c r="J29" s="51">
        <v>2713082</v>
      </c>
      <c r="K29" s="50">
        <v>32556908</v>
      </c>
      <c r="L29" s="73">
        <v>35269991</v>
      </c>
      <c r="M29" s="118"/>
      <c r="N29" s="120">
        <v>32556908</v>
      </c>
      <c r="O29" s="120">
        <v>21611987</v>
      </c>
      <c r="P29" s="120">
        <v>0</v>
      </c>
      <c r="Q29" s="120">
        <v>39160151</v>
      </c>
      <c r="R29" s="120">
        <v>36447069</v>
      </c>
      <c r="S29" s="47"/>
    </row>
    <row r="30" spans="1:19" ht="12.75" customHeight="1" x14ac:dyDescent="0.2">
      <c r="A30" s="501"/>
      <c r="B30" s="501"/>
      <c r="C30" s="53" t="s">
        <v>3</v>
      </c>
      <c r="D30" s="54">
        <v>24</v>
      </c>
      <c r="E30" s="55">
        <v>10331.200000000001</v>
      </c>
      <c r="F30" s="55">
        <v>1134.1400000000001</v>
      </c>
      <c r="G30" s="55">
        <v>0</v>
      </c>
      <c r="H30" s="55">
        <v>5652.58</v>
      </c>
      <c r="I30" s="55">
        <v>0</v>
      </c>
      <c r="J30" s="55">
        <v>1426.49</v>
      </c>
      <c r="K30" s="56">
        <v>17117.919999999998</v>
      </c>
      <c r="L30" s="46">
        <v>18544.41</v>
      </c>
      <c r="M30" s="117"/>
      <c r="N30" s="119">
        <v>17117.919999999998</v>
      </c>
      <c r="O30" s="119">
        <v>11465.34</v>
      </c>
      <c r="P30" s="119"/>
      <c r="Q30" s="119">
        <v>20608.169999999998</v>
      </c>
      <c r="R30" s="119">
        <v>19181.68</v>
      </c>
      <c r="S30" s="47"/>
    </row>
    <row r="31" spans="1:19" ht="9" customHeight="1" x14ac:dyDescent="0.2">
      <c r="A31" s="501"/>
      <c r="B31" s="501"/>
      <c r="C31" s="48" t="s">
        <v>4</v>
      </c>
      <c r="D31" s="49">
        <v>25</v>
      </c>
      <c r="E31" s="50">
        <v>20003993</v>
      </c>
      <c r="F31" s="50">
        <v>2196001</v>
      </c>
      <c r="G31" s="50">
        <v>0</v>
      </c>
      <c r="H31" s="50">
        <v>10944921</v>
      </c>
      <c r="I31" s="50">
        <v>0</v>
      </c>
      <c r="J31" s="51">
        <v>2762070</v>
      </c>
      <c r="K31" s="50">
        <v>33144915</v>
      </c>
      <c r="L31" s="73">
        <v>35906985</v>
      </c>
      <c r="M31" s="118"/>
      <c r="N31" s="120">
        <v>33144915</v>
      </c>
      <c r="O31" s="120">
        <v>22199994</v>
      </c>
      <c r="P31" s="120">
        <v>0</v>
      </c>
      <c r="Q31" s="120">
        <v>39902981</v>
      </c>
      <c r="R31" s="120">
        <v>37140912</v>
      </c>
      <c r="S31" s="47"/>
    </row>
    <row r="32" spans="1:19" ht="12.75" customHeight="1" x14ac:dyDescent="0.2">
      <c r="A32" s="501"/>
      <c r="B32" s="501"/>
      <c r="C32" s="53" t="s">
        <v>3</v>
      </c>
      <c r="D32" s="54">
        <v>26</v>
      </c>
      <c r="E32" s="55">
        <v>10603.89</v>
      </c>
      <c r="F32" s="55">
        <v>1165.1300000000001</v>
      </c>
      <c r="G32" s="55">
        <v>0</v>
      </c>
      <c r="H32" s="55">
        <v>5652.58</v>
      </c>
      <c r="I32" s="55">
        <v>0</v>
      </c>
      <c r="J32" s="55">
        <v>1451.8</v>
      </c>
      <c r="K32" s="56">
        <v>17421.599999999999</v>
      </c>
      <c r="L32" s="46">
        <v>18873.400000000001</v>
      </c>
      <c r="M32" s="117"/>
      <c r="N32" s="119">
        <v>17421.599999999999</v>
      </c>
      <c r="O32" s="119">
        <v>11769.02</v>
      </c>
      <c r="P32" s="119"/>
      <c r="Q32" s="119">
        <v>20991.82</v>
      </c>
      <c r="R32" s="119">
        <v>19540.02</v>
      </c>
      <c r="S32" s="47"/>
    </row>
    <row r="33" spans="1:19" ht="9" customHeight="1" x14ac:dyDescent="0.2">
      <c r="A33" s="501"/>
      <c r="B33" s="501"/>
      <c r="C33" s="48" t="s">
        <v>4</v>
      </c>
      <c r="D33" s="49">
        <v>27</v>
      </c>
      <c r="E33" s="50">
        <v>20531994</v>
      </c>
      <c r="F33" s="50">
        <v>2256006</v>
      </c>
      <c r="G33" s="50">
        <v>0</v>
      </c>
      <c r="H33" s="50">
        <v>10944921</v>
      </c>
      <c r="I33" s="50">
        <v>0</v>
      </c>
      <c r="J33" s="51">
        <v>2811077</v>
      </c>
      <c r="K33" s="50">
        <v>33732921</v>
      </c>
      <c r="L33" s="73">
        <v>36543998</v>
      </c>
      <c r="M33" s="118"/>
      <c r="N33" s="120">
        <v>33732921</v>
      </c>
      <c r="O33" s="120">
        <v>22788000</v>
      </c>
      <c r="P33" s="120">
        <v>0</v>
      </c>
      <c r="Q33" s="120">
        <v>40645831</v>
      </c>
      <c r="R33" s="120">
        <v>37834755</v>
      </c>
      <c r="S33" s="47"/>
    </row>
    <row r="34" spans="1:19" ht="12.75" customHeight="1" x14ac:dyDescent="0.2">
      <c r="A34" s="501"/>
      <c r="B34" s="501"/>
      <c r="C34" s="53" t="s">
        <v>3</v>
      </c>
      <c r="D34" s="54">
        <v>28</v>
      </c>
      <c r="E34" s="55">
        <v>10870.38</v>
      </c>
      <c r="F34" s="55">
        <v>1189.92</v>
      </c>
      <c r="G34" s="55">
        <v>0</v>
      </c>
      <c r="H34" s="55">
        <v>5652.58</v>
      </c>
      <c r="I34" s="55">
        <v>0</v>
      </c>
      <c r="J34" s="55">
        <v>1476.07</v>
      </c>
      <c r="K34" s="56">
        <v>17712.88</v>
      </c>
      <c r="L34" s="46">
        <v>19188.95</v>
      </c>
      <c r="M34" s="117"/>
      <c r="N34" s="119">
        <v>17712.88</v>
      </c>
      <c r="O34" s="119">
        <v>12060.3</v>
      </c>
      <c r="P34" s="119"/>
      <c r="Q34" s="119">
        <v>21359.8</v>
      </c>
      <c r="R34" s="119">
        <v>19883.73</v>
      </c>
      <c r="S34" s="47"/>
    </row>
    <row r="35" spans="1:19" ht="9" customHeight="1" x14ac:dyDescent="0.2">
      <c r="A35" s="501"/>
      <c r="B35" s="501"/>
      <c r="C35" s="48" t="s">
        <v>4</v>
      </c>
      <c r="D35" s="49">
        <v>29</v>
      </c>
      <c r="E35" s="50">
        <v>21047991</v>
      </c>
      <c r="F35" s="50">
        <v>2304006</v>
      </c>
      <c r="G35" s="50">
        <v>0</v>
      </c>
      <c r="H35" s="50">
        <v>10944921</v>
      </c>
      <c r="I35" s="50">
        <v>0</v>
      </c>
      <c r="J35" s="51">
        <v>2858070</v>
      </c>
      <c r="K35" s="50">
        <v>34296918</v>
      </c>
      <c r="L35" s="73">
        <v>37154988</v>
      </c>
      <c r="M35" s="118"/>
      <c r="N35" s="120">
        <v>34296918</v>
      </c>
      <c r="O35" s="120">
        <v>23351997</v>
      </c>
      <c r="P35" s="120">
        <v>0</v>
      </c>
      <c r="Q35" s="120">
        <v>41358340</v>
      </c>
      <c r="R35" s="120">
        <v>38500270</v>
      </c>
      <c r="S35" s="47"/>
    </row>
    <row r="36" spans="1:19" ht="12.75" customHeight="1" x14ac:dyDescent="0.2">
      <c r="A36" s="501"/>
      <c r="B36" s="501"/>
      <c r="C36" s="53" t="s">
        <v>3</v>
      </c>
      <c r="D36" s="54">
        <v>30</v>
      </c>
      <c r="E36" s="55">
        <v>11136.88</v>
      </c>
      <c r="F36" s="55">
        <v>1220.9000000000001</v>
      </c>
      <c r="G36" s="55">
        <v>0</v>
      </c>
      <c r="H36" s="55">
        <v>5652.58</v>
      </c>
      <c r="I36" s="55">
        <v>0</v>
      </c>
      <c r="J36" s="55">
        <v>1500.86</v>
      </c>
      <c r="K36" s="56">
        <v>18010.36</v>
      </c>
      <c r="L36" s="46">
        <v>19511.22</v>
      </c>
      <c r="M36" s="117"/>
      <c r="N36" s="119">
        <v>18010.36</v>
      </c>
      <c r="O36" s="119">
        <v>12357.78</v>
      </c>
      <c r="P36" s="119"/>
      <c r="Q36" s="119">
        <v>21735.62</v>
      </c>
      <c r="R36" s="119">
        <v>20234.759999999998</v>
      </c>
      <c r="S36" s="47"/>
    </row>
    <row r="37" spans="1:19" ht="9" customHeight="1" x14ac:dyDescent="0.2">
      <c r="A37" s="501"/>
      <c r="B37" s="501"/>
      <c r="C37" s="48" t="s">
        <v>4</v>
      </c>
      <c r="D37" s="49">
        <v>31</v>
      </c>
      <c r="E37" s="50">
        <v>21564007</v>
      </c>
      <c r="F37" s="50">
        <v>2363992</v>
      </c>
      <c r="G37" s="50">
        <v>0</v>
      </c>
      <c r="H37" s="50">
        <v>10944921</v>
      </c>
      <c r="I37" s="50">
        <v>0</v>
      </c>
      <c r="J37" s="51">
        <v>2906070</v>
      </c>
      <c r="K37" s="50">
        <v>34872920</v>
      </c>
      <c r="L37" s="73">
        <v>37778990</v>
      </c>
      <c r="M37" s="118"/>
      <c r="N37" s="120">
        <v>34872920</v>
      </c>
      <c r="O37" s="120">
        <v>23927999</v>
      </c>
      <c r="P37" s="120">
        <v>0</v>
      </c>
      <c r="Q37" s="120">
        <v>42086029</v>
      </c>
      <c r="R37" s="120">
        <v>39179959</v>
      </c>
      <c r="S37" s="47"/>
    </row>
    <row r="38" spans="1:19" ht="12.75" customHeight="1" x14ac:dyDescent="0.2">
      <c r="A38" s="501"/>
      <c r="B38" s="501"/>
      <c r="C38" s="53" t="s">
        <v>3</v>
      </c>
      <c r="D38" s="54">
        <v>32</v>
      </c>
      <c r="E38" s="55">
        <v>11409.57</v>
      </c>
      <c r="F38" s="55">
        <v>1251.8900000000001</v>
      </c>
      <c r="G38" s="55">
        <v>0</v>
      </c>
      <c r="H38" s="55">
        <v>5652.58</v>
      </c>
      <c r="I38" s="55">
        <v>0</v>
      </c>
      <c r="J38" s="55">
        <v>1526.17</v>
      </c>
      <c r="K38" s="56">
        <v>18314.04</v>
      </c>
      <c r="L38" s="46">
        <v>19840.21</v>
      </c>
      <c r="M38" s="117"/>
      <c r="N38" s="119">
        <v>18314.04</v>
      </c>
      <c r="O38" s="119">
        <v>12661.46</v>
      </c>
      <c r="P38" s="119"/>
      <c r="Q38" s="119">
        <v>22119.27</v>
      </c>
      <c r="R38" s="119">
        <v>20593.099999999999</v>
      </c>
      <c r="S38" s="47"/>
    </row>
    <row r="39" spans="1:19" ht="9" customHeight="1" x14ac:dyDescent="0.2">
      <c r="A39" s="501"/>
      <c r="B39" s="501"/>
      <c r="C39" s="48" t="s">
        <v>4</v>
      </c>
      <c r="D39" s="49">
        <v>33</v>
      </c>
      <c r="E39" s="50">
        <v>22092008</v>
      </c>
      <c r="F39" s="50">
        <v>2423997</v>
      </c>
      <c r="G39" s="50">
        <v>0</v>
      </c>
      <c r="H39" s="50">
        <v>10944921</v>
      </c>
      <c r="I39" s="50">
        <v>0</v>
      </c>
      <c r="J39" s="51">
        <v>2955077</v>
      </c>
      <c r="K39" s="50">
        <v>35460926</v>
      </c>
      <c r="L39" s="73">
        <v>38416003</v>
      </c>
      <c r="M39" s="118"/>
      <c r="N39" s="120">
        <v>35460926</v>
      </c>
      <c r="O39" s="120">
        <v>24516005</v>
      </c>
      <c r="P39" s="120">
        <v>0</v>
      </c>
      <c r="Q39" s="120">
        <v>42828879</v>
      </c>
      <c r="R39" s="120">
        <v>39873802</v>
      </c>
      <c r="S39" s="47"/>
    </row>
    <row r="40" spans="1:19" ht="12.75" customHeight="1" x14ac:dyDescent="0.2">
      <c r="A40" s="501"/>
      <c r="B40" s="501"/>
      <c r="C40" s="53" t="s">
        <v>3</v>
      </c>
      <c r="D40" s="54">
        <v>34</v>
      </c>
      <c r="E40" s="55">
        <v>11676.06</v>
      </c>
      <c r="F40" s="55">
        <v>1282.8800000000001</v>
      </c>
      <c r="G40" s="55">
        <v>0</v>
      </c>
      <c r="H40" s="55">
        <v>5652.58</v>
      </c>
      <c r="I40" s="55">
        <v>0</v>
      </c>
      <c r="J40" s="55">
        <v>1550.96</v>
      </c>
      <c r="K40" s="56">
        <v>18611.52</v>
      </c>
      <c r="L40" s="46">
        <v>20162.48</v>
      </c>
      <c r="M40" s="117"/>
      <c r="N40" s="119">
        <v>18611.52</v>
      </c>
      <c r="O40" s="119">
        <v>12958.94</v>
      </c>
      <c r="P40" s="119"/>
      <c r="Q40" s="119">
        <v>22495.09</v>
      </c>
      <c r="R40" s="119">
        <v>20944.13</v>
      </c>
      <c r="S40" s="47"/>
    </row>
    <row r="41" spans="1:19" ht="9" customHeight="1" x14ac:dyDescent="0.2">
      <c r="A41" s="501"/>
      <c r="B41" s="501"/>
      <c r="C41" s="48" t="s">
        <v>4</v>
      </c>
      <c r="D41" s="49">
        <v>35</v>
      </c>
      <c r="E41" s="50">
        <v>22608005</v>
      </c>
      <c r="F41" s="50">
        <v>2484002</v>
      </c>
      <c r="G41" s="50">
        <v>0</v>
      </c>
      <c r="H41" s="50">
        <v>10944921</v>
      </c>
      <c r="I41" s="50">
        <v>0</v>
      </c>
      <c r="J41" s="51">
        <v>3003077</v>
      </c>
      <c r="K41" s="50">
        <v>36036928</v>
      </c>
      <c r="L41" s="73">
        <v>39040005</v>
      </c>
      <c r="M41" s="118"/>
      <c r="N41" s="120">
        <v>36036928</v>
      </c>
      <c r="O41" s="120">
        <v>25092007</v>
      </c>
      <c r="P41" s="120">
        <v>0</v>
      </c>
      <c r="Q41" s="120">
        <v>43556568</v>
      </c>
      <c r="R41" s="120">
        <v>40553491</v>
      </c>
      <c r="S41" s="47"/>
    </row>
    <row r="42" spans="1:19" ht="12.75" customHeight="1" x14ac:dyDescent="0.2">
      <c r="A42" s="501"/>
      <c r="B42" s="501"/>
      <c r="C42" s="53" t="s">
        <v>3</v>
      </c>
      <c r="D42" s="54">
        <v>36</v>
      </c>
      <c r="E42" s="55">
        <v>11948.75</v>
      </c>
      <c r="F42" s="55">
        <v>1313.87</v>
      </c>
      <c r="G42" s="55">
        <v>0</v>
      </c>
      <c r="H42" s="55">
        <v>5652.58</v>
      </c>
      <c r="I42" s="55">
        <v>0</v>
      </c>
      <c r="J42" s="55">
        <v>1576.27</v>
      </c>
      <c r="K42" s="56">
        <v>18915.2</v>
      </c>
      <c r="L42" s="46">
        <v>20491.47</v>
      </c>
      <c r="M42" s="117"/>
      <c r="N42" s="119">
        <v>18915.2</v>
      </c>
      <c r="O42" s="119">
        <v>13262.62</v>
      </c>
      <c r="P42" s="119"/>
      <c r="Q42" s="119">
        <v>22878.74</v>
      </c>
      <c r="R42" s="119">
        <v>21302.47</v>
      </c>
      <c r="S42" s="47"/>
    </row>
    <row r="43" spans="1:19" ht="9" customHeight="1" x14ac:dyDescent="0.2">
      <c r="A43" s="501"/>
      <c r="B43" s="501"/>
      <c r="C43" s="48" t="s">
        <v>4</v>
      </c>
      <c r="D43" s="49">
        <v>37</v>
      </c>
      <c r="E43" s="50">
        <v>23136006</v>
      </c>
      <c r="F43" s="50">
        <v>2544007</v>
      </c>
      <c r="G43" s="50">
        <v>0</v>
      </c>
      <c r="H43" s="50">
        <v>10944921</v>
      </c>
      <c r="I43" s="50">
        <v>0</v>
      </c>
      <c r="J43" s="51">
        <v>3052084</v>
      </c>
      <c r="K43" s="50">
        <v>36624934</v>
      </c>
      <c r="L43" s="73">
        <v>39677019</v>
      </c>
      <c r="M43" s="118"/>
      <c r="N43" s="120">
        <v>36624934</v>
      </c>
      <c r="O43" s="120">
        <v>25680013</v>
      </c>
      <c r="P43" s="120">
        <v>0</v>
      </c>
      <c r="Q43" s="120">
        <v>44299418</v>
      </c>
      <c r="R43" s="120">
        <v>41247334</v>
      </c>
      <c r="S43" s="47"/>
    </row>
    <row r="44" spans="1:19" ht="12.75" customHeight="1" x14ac:dyDescent="0.2">
      <c r="A44" s="501"/>
      <c r="B44" s="501"/>
      <c r="C44" s="53" t="s">
        <v>3</v>
      </c>
      <c r="D44" s="54">
        <v>38</v>
      </c>
      <c r="E44" s="55">
        <v>12215.24</v>
      </c>
      <c r="F44" s="55">
        <v>1338.66</v>
      </c>
      <c r="G44" s="55">
        <v>0</v>
      </c>
      <c r="H44" s="55">
        <v>5652.58</v>
      </c>
      <c r="I44" s="55">
        <v>0</v>
      </c>
      <c r="J44" s="55">
        <v>1600.54</v>
      </c>
      <c r="K44" s="56">
        <v>19206.48</v>
      </c>
      <c r="L44" s="46">
        <v>20807.02</v>
      </c>
      <c r="M44" s="117"/>
      <c r="N44" s="119">
        <v>19206.48</v>
      </c>
      <c r="O44" s="119">
        <v>13553.9</v>
      </c>
      <c r="P44" s="119"/>
      <c r="Q44" s="119">
        <v>23246.720000000001</v>
      </c>
      <c r="R44" s="119">
        <v>21646.18</v>
      </c>
      <c r="S44" s="47"/>
    </row>
    <row r="45" spans="1:19" ht="9" customHeight="1" x14ac:dyDescent="0.2">
      <c r="A45" s="501"/>
      <c r="B45" s="501"/>
      <c r="C45" s="48" t="s">
        <v>4</v>
      </c>
      <c r="D45" s="49">
        <v>39</v>
      </c>
      <c r="E45" s="50">
        <v>23652003</v>
      </c>
      <c r="F45" s="50">
        <v>2592007</v>
      </c>
      <c r="G45" s="50">
        <v>0</v>
      </c>
      <c r="H45" s="50">
        <v>10944921</v>
      </c>
      <c r="I45" s="50">
        <v>0</v>
      </c>
      <c r="J45" s="51">
        <v>3099078</v>
      </c>
      <c r="K45" s="50">
        <v>37188931</v>
      </c>
      <c r="L45" s="73">
        <v>40288009</v>
      </c>
      <c r="M45" s="118"/>
      <c r="N45" s="120">
        <v>37188931</v>
      </c>
      <c r="O45" s="120">
        <v>26244010</v>
      </c>
      <c r="P45" s="120">
        <v>0</v>
      </c>
      <c r="Q45" s="120">
        <v>45011927</v>
      </c>
      <c r="R45" s="120">
        <v>41912849</v>
      </c>
      <c r="S45" s="47"/>
    </row>
    <row r="46" spans="1:19" ht="12.75" customHeight="1" x14ac:dyDescent="0.2">
      <c r="A46" s="501"/>
      <c r="B46" s="501"/>
      <c r="C46" s="53" t="s">
        <v>3</v>
      </c>
      <c r="D46" s="54">
        <v>40</v>
      </c>
      <c r="E46" s="55">
        <v>12487.93</v>
      </c>
      <c r="F46" s="55">
        <v>1369.64</v>
      </c>
      <c r="G46" s="55">
        <v>0</v>
      </c>
      <c r="H46" s="55">
        <v>5652.58</v>
      </c>
      <c r="I46" s="55">
        <v>0</v>
      </c>
      <c r="J46" s="55">
        <v>1625.85</v>
      </c>
      <c r="K46" s="56">
        <v>19510.150000000001</v>
      </c>
      <c r="L46" s="46">
        <v>21136</v>
      </c>
      <c r="M46" s="117"/>
      <c r="N46" s="119">
        <v>19510.150000000001</v>
      </c>
      <c r="O46" s="119">
        <v>13857.57</v>
      </c>
      <c r="P46" s="119"/>
      <c r="Q46" s="119">
        <v>23630.36</v>
      </c>
      <c r="R46" s="119">
        <v>22004.51</v>
      </c>
      <c r="S46" s="47"/>
    </row>
    <row r="47" spans="1:19" ht="9" customHeight="1" x14ac:dyDescent="0.2">
      <c r="A47" s="502"/>
      <c r="B47" s="502"/>
      <c r="C47" s="58"/>
      <c r="D47" s="59"/>
      <c r="E47" s="61">
        <v>24180004</v>
      </c>
      <c r="F47" s="61">
        <v>2651993</v>
      </c>
      <c r="G47" s="61">
        <v>0</v>
      </c>
      <c r="H47" s="61">
        <v>10944921</v>
      </c>
      <c r="I47" s="61">
        <v>0</v>
      </c>
      <c r="J47" s="60">
        <v>3148085</v>
      </c>
      <c r="K47" s="61">
        <v>37776918</v>
      </c>
      <c r="L47" s="73">
        <v>40925003</v>
      </c>
      <c r="M47" s="118"/>
      <c r="N47" s="123">
        <v>37776918</v>
      </c>
      <c r="O47" s="123">
        <v>26831997</v>
      </c>
      <c r="P47" s="123">
        <v>0</v>
      </c>
      <c r="Q47" s="120">
        <v>45754757</v>
      </c>
      <c r="R47" s="120">
        <v>42606673</v>
      </c>
      <c r="S47" s="47"/>
    </row>
    <row r="48" spans="1:19" ht="12.75" customHeight="1" x14ac:dyDescent="0.2">
      <c r="A48" s="492">
        <v>33178</v>
      </c>
      <c r="B48" s="492">
        <v>33358</v>
      </c>
      <c r="C48" s="42" t="s">
        <v>3</v>
      </c>
      <c r="D48" s="43">
        <v>0</v>
      </c>
      <c r="E48" s="44">
        <v>5751.26</v>
      </c>
      <c r="F48" s="44">
        <v>632.14</v>
      </c>
      <c r="G48" s="44">
        <v>0</v>
      </c>
      <c r="H48" s="44">
        <v>5865</v>
      </c>
      <c r="I48" s="44">
        <v>0</v>
      </c>
      <c r="J48" s="44">
        <v>1020.7</v>
      </c>
      <c r="K48" s="45">
        <v>12248.4</v>
      </c>
      <c r="L48" s="46">
        <v>13269.1</v>
      </c>
      <c r="M48" s="117"/>
      <c r="N48" s="119">
        <v>12248.4</v>
      </c>
      <c r="O48" s="119">
        <v>6383.4</v>
      </c>
      <c r="P48" s="119"/>
      <c r="Q48" s="119">
        <v>14418.11</v>
      </c>
      <c r="R48" s="119">
        <v>13397.41</v>
      </c>
      <c r="S48" s="47"/>
    </row>
    <row r="49" spans="1:19" ht="9" customHeight="1" x14ac:dyDescent="0.2">
      <c r="A49" s="525"/>
      <c r="B49" s="525"/>
      <c r="C49" s="48" t="s">
        <v>4</v>
      </c>
      <c r="D49" s="49">
        <v>2</v>
      </c>
      <c r="E49" s="50">
        <v>11135992</v>
      </c>
      <c r="F49" s="50">
        <v>1223994</v>
      </c>
      <c r="G49" s="50">
        <v>0</v>
      </c>
      <c r="H49" s="50">
        <v>11356224</v>
      </c>
      <c r="I49" s="50">
        <v>0</v>
      </c>
      <c r="J49" s="51">
        <v>1976351</v>
      </c>
      <c r="K49" s="50">
        <v>23716209</v>
      </c>
      <c r="L49" s="73">
        <v>25692560</v>
      </c>
      <c r="M49" s="118"/>
      <c r="N49" s="120">
        <v>23716209</v>
      </c>
      <c r="O49" s="120">
        <v>12359986</v>
      </c>
      <c r="P49" s="120">
        <v>0</v>
      </c>
      <c r="Q49" s="120">
        <v>27917354</v>
      </c>
      <c r="R49" s="120">
        <v>25941003</v>
      </c>
      <c r="S49" s="47"/>
    </row>
    <row r="50" spans="1:19" ht="12.75" customHeight="1" x14ac:dyDescent="0.2">
      <c r="A50" s="500">
        <v>33178</v>
      </c>
      <c r="B50" s="500">
        <v>33358</v>
      </c>
      <c r="C50" s="53" t="s">
        <v>3</v>
      </c>
      <c r="D50" s="54">
        <v>3</v>
      </c>
      <c r="E50" s="55">
        <v>6061.14</v>
      </c>
      <c r="F50" s="55">
        <v>663.13</v>
      </c>
      <c r="G50" s="55">
        <v>0</v>
      </c>
      <c r="H50" s="55">
        <v>5865</v>
      </c>
      <c r="I50" s="55">
        <v>0</v>
      </c>
      <c r="J50" s="55">
        <v>1049.1099999999999</v>
      </c>
      <c r="K50" s="56">
        <v>12589.27</v>
      </c>
      <c r="L50" s="46">
        <v>13638.38</v>
      </c>
      <c r="M50" s="117"/>
      <c r="N50" s="119">
        <v>12589.27</v>
      </c>
      <c r="O50" s="119">
        <v>6724.27</v>
      </c>
      <c r="P50" s="119"/>
      <c r="Q50" s="119">
        <v>14848.75</v>
      </c>
      <c r="R50" s="119">
        <v>13799.64</v>
      </c>
      <c r="S50" s="47"/>
    </row>
    <row r="51" spans="1:19" ht="9" customHeight="1" x14ac:dyDescent="0.2">
      <c r="A51" s="500"/>
      <c r="B51" s="500"/>
      <c r="C51" s="48" t="s">
        <v>4</v>
      </c>
      <c r="D51" s="49">
        <v>4</v>
      </c>
      <c r="E51" s="50">
        <v>11736004</v>
      </c>
      <c r="F51" s="50">
        <v>1283999</v>
      </c>
      <c r="G51" s="50">
        <v>0</v>
      </c>
      <c r="H51" s="50">
        <v>11356224</v>
      </c>
      <c r="I51" s="50">
        <v>0</v>
      </c>
      <c r="J51" s="51">
        <v>2031360</v>
      </c>
      <c r="K51" s="50">
        <v>24376226</v>
      </c>
      <c r="L51" s="73">
        <v>26407586</v>
      </c>
      <c r="M51" s="118"/>
      <c r="N51" s="120">
        <v>24376226</v>
      </c>
      <c r="O51" s="120">
        <v>13020002</v>
      </c>
      <c r="P51" s="120">
        <v>0</v>
      </c>
      <c r="Q51" s="120">
        <v>28751189</v>
      </c>
      <c r="R51" s="120">
        <v>26719829</v>
      </c>
      <c r="S51" s="47"/>
    </row>
    <row r="52" spans="1:19" ht="12.75" customHeight="1" x14ac:dyDescent="0.2">
      <c r="A52" s="501"/>
      <c r="B52" s="501"/>
      <c r="C52" s="53" t="s">
        <v>3</v>
      </c>
      <c r="D52" s="54">
        <v>5</v>
      </c>
      <c r="E52" s="55">
        <v>6371.01</v>
      </c>
      <c r="F52" s="55">
        <v>700.32</v>
      </c>
      <c r="G52" s="55">
        <v>0</v>
      </c>
      <c r="H52" s="55">
        <v>5865</v>
      </c>
      <c r="I52" s="55">
        <v>0</v>
      </c>
      <c r="J52" s="55">
        <v>1078.03</v>
      </c>
      <c r="K52" s="56">
        <v>12936.33</v>
      </c>
      <c r="L52" s="46">
        <v>14014.36</v>
      </c>
      <c r="M52" s="117"/>
      <c r="N52" s="119">
        <v>12936.33</v>
      </c>
      <c r="O52" s="119">
        <v>7071.33</v>
      </c>
      <c r="P52" s="119"/>
      <c r="Q52" s="119">
        <v>15287.2</v>
      </c>
      <c r="R52" s="119">
        <v>14209.17</v>
      </c>
      <c r="S52" s="47"/>
    </row>
    <row r="53" spans="1:19" ht="9" customHeight="1" x14ac:dyDescent="0.2">
      <c r="A53" s="501"/>
      <c r="B53" s="501"/>
      <c r="C53" s="48" t="s">
        <v>4</v>
      </c>
      <c r="D53" s="49">
        <v>6</v>
      </c>
      <c r="E53" s="50">
        <v>12335996</v>
      </c>
      <c r="F53" s="50">
        <v>1356009</v>
      </c>
      <c r="G53" s="50">
        <v>0</v>
      </c>
      <c r="H53" s="50">
        <v>11356224</v>
      </c>
      <c r="I53" s="50">
        <v>0</v>
      </c>
      <c r="J53" s="51">
        <v>2087357</v>
      </c>
      <c r="K53" s="50">
        <v>25048228</v>
      </c>
      <c r="L53" s="73">
        <v>27135585</v>
      </c>
      <c r="M53" s="118"/>
      <c r="N53" s="120">
        <v>25048228</v>
      </c>
      <c r="O53" s="120">
        <v>13692004</v>
      </c>
      <c r="P53" s="120">
        <v>0</v>
      </c>
      <c r="Q53" s="120">
        <v>29600147</v>
      </c>
      <c r="R53" s="120">
        <v>27512790</v>
      </c>
      <c r="S53" s="47"/>
    </row>
    <row r="54" spans="1:19" ht="12.75" customHeight="1" x14ac:dyDescent="0.2">
      <c r="A54" s="501"/>
      <c r="B54" s="501"/>
      <c r="C54" s="53" t="s">
        <v>3</v>
      </c>
      <c r="D54" s="54">
        <v>7</v>
      </c>
      <c r="E54" s="55">
        <v>6674.69</v>
      </c>
      <c r="F54" s="55">
        <v>731.3</v>
      </c>
      <c r="G54" s="55">
        <v>0</v>
      </c>
      <c r="H54" s="55">
        <v>5865</v>
      </c>
      <c r="I54" s="55">
        <v>0</v>
      </c>
      <c r="J54" s="55">
        <v>1105.92</v>
      </c>
      <c r="K54" s="56">
        <v>13270.99</v>
      </c>
      <c r="L54" s="46">
        <v>14376.91</v>
      </c>
      <c r="M54" s="117"/>
      <c r="N54" s="119">
        <v>13270.99</v>
      </c>
      <c r="O54" s="119">
        <v>7405.99</v>
      </c>
      <c r="P54" s="119"/>
      <c r="Q54" s="119">
        <v>15709.99</v>
      </c>
      <c r="R54" s="119">
        <v>14604.07</v>
      </c>
      <c r="S54" s="47"/>
    </row>
    <row r="55" spans="1:19" ht="9" customHeight="1" x14ac:dyDescent="0.2">
      <c r="A55" s="501"/>
      <c r="B55" s="501"/>
      <c r="C55" s="48" t="s">
        <v>4</v>
      </c>
      <c r="D55" s="49">
        <v>8</v>
      </c>
      <c r="E55" s="50">
        <v>12924002</v>
      </c>
      <c r="F55" s="50">
        <v>1415994</v>
      </c>
      <c r="G55" s="50">
        <v>0</v>
      </c>
      <c r="H55" s="50">
        <v>11356224</v>
      </c>
      <c r="I55" s="50">
        <v>0</v>
      </c>
      <c r="J55" s="51">
        <v>2141360</v>
      </c>
      <c r="K55" s="50">
        <v>25696220</v>
      </c>
      <c r="L55" s="73">
        <v>27837580</v>
      </c>
      <c r="M55" s="118"/>
      <c r="N55" s="120">
        <v>25696220</v>
      </c>
      <c r="O55" s="120">
        <v>14339996</v>
      </c>
      <c r="P55" s="120">
        <v>0</v>
      </c>
      <c r="Q55" s="120">
        <v>30418782</v>
      </c>
      <c r="R55" s="120">
        <v>28277423</v>
      </c>
      <c r="S55" s="47"/>
    </row>
    <row r="56" spans="1:19" ht="12.75" customHeight="1" x14ac:dyDescent="0.2">
      <c r="A56" s="501"/>
      <c r="B56" s="501"/>
      <c r="C56" s="53" t="s">
        <v>3</v>
      </c>
      <c r="D56" s="54">
        <v>9</v>
      </c>
      <c r="E56" s="55">
        <v>7027.95</v>
      </c>
      <c r="F56" s="55">
        <v>768.49</v>
      </c>
      <c r="G56" s="55">
        <v>0</v>
      </c>
      <c r="H56" s="55">
        <v>5865</v>
      </c>
      <c r="I56" s="55">
        <v>0</v>
      </c>
      <c r="J56" s="55">
        <v>1138.45</v>
      </c>
      <c r="K56" s="56">
        <v>13661.44</v>
      </c>
      <c r="L56" s="46">
        <v>14799.89</v>
      </c>
      <c r="M56" s="117"/>
      <c r="N56" s="119">
        <v>13661.44</v>
      </c>
      <c r="O56" s="119">
        <v>7796.44</v>
      </c>
      <c r="P56" s="119"/>
      <c r="Q56" s="119">
        <v>16203.25</v>
      </c>
      <c r="R56" s="119">
        <v>15064.8</v>
      </c>
      <c r="S56" s="47"/>
    </row>
    <row r="57" spans="1:19" ht="9" customHeight="1" x14ac:dyDescent="0.2">
      <c r="A57" s="501"/>
      <c r="B57" s="501"/>
      <c r="C57" s="48" t="s">
        <v>4</v>
      </c>
      <c r="D57" s="49">
        <v>10</v>
      </c>
      <c r="E57" s="50">
        <v>13608009</v>
      </c>
      <c r="F57" s="50">
        <v>1488004</v>
      </c>
      <c r="G57" s="50">
        <v>0</v>
      </c>
      <c r="H57" s="50">
        <v>11356224</v>
      </c>
      <c r="I57" s="50">
        <v>0</v>
      </c>
      <c r="J57" s="51">
        <v>2204347</v>
      </c>
      <c r="K57" s="50">
        <v>26452236</v>
      </c>
      <c r="L57" s="73">
        <v>28656583</v>
      </c>
      <c r="M57" s="118"/>
      <c r="N57" s="120">
        <v>26452236</v>
      </c>
      <c r="O57" s="120">
        <v>15096013</v>
      </c>
      <c r="P57" s="120">
        <v>0</v>
      </c>
      <c r="Q57" s="120">
        <v>31373867</v>
      </c>
      <c r="R57" s="120">
        <v>29169520</v>
      </c>
      <c r="S57" s="47"/>
    </row>
    <row r="58" spans="1:19" ht="12.75" customHeight="1" x14ac:dyDescent="0.2">
      <c r="A58" s="501"/>
      <c r="B58" s="501"/>
      <c r="C58" s="53" t="s">
        <v>3</v>
      </c>
      <c r="D58" s="54">
        <v>11</v>
      </c>
      <c r="E58" s="55">
        <v>7387.4</v>
      </c>
      <c r="F58" s="55">
        <v>811.87</v>
      </c>
      <c r="G58" s="55">
        <v>0</v>
      </c>
      <c r="H58" s="55">
        <v>5865</v>
      </c>
      <c r="I58" s="55">
        <v>0</v>
      </c>
      <c r="J58" s="55">
        <v>1172.02</v>
      </c>
      <c r="K58" s="56">
        <v>14064.27</v>
      </c>
      <c r="L58" s="46">
        <v>15236.29</v>
      </c>
      <c r="M58" s="117"/>
      <c r="N58" s="119">
        <v>14064.27</v>
      </c>
      <c r="O58" s="119">
        <v>8199.27</v>
      </c>
      <c r="P58" s="119"/>
      <c r="Q58" s="119">
        <v>16712.16</v>
      </c>
      <c r="R58" s="119">
        <v>15540.14</v>
      </c>
      <c r="S58" s="47"/>
    </row>
    <row r="59" spans="1:19" ht="9" customHeight="1" x14ac:dyDescent="0.2">
      <c r="A59" s="501"/>
      <c r="B59" s="501"/>
      <c r="C59" s="48" t="s">
        <v>4</v>
      </c>
      <c r="D59" s="49">
        <v>12</v>
      </c>
      <c r="E59" s="50">
        <v>14304001</v>
      </c>
      <c r="F59" s="50">
        <v>1572000</v>
      </c>
      <c r="G59" s="50">
        <v>0</v>
      </c>
      <c r="H59" s="50">
        <v>11356224</v>
      </c>
      <c r="I59" s="50">
        <v>0</v>
      </c>
      <c r="J59" s="51">
        <v>2269347</v>
      </c>
      <c r="K59" s="50">
        <v>27232224</v>
      </c>
      <c r="L59" s="73">
        <v>29501571</v>
      </c>
      <c r="M59" s="118"/>
      <c r="N59" s="120">
        <v>27232224</v>
      </c>
      <c r="O59" s="120">
        <v>15876001</v>
      </c>
      <c r="P59" s="120">
        <v>0</v>
      </c>
      <c r="Q59" s="120">
        <v>32359254</v>
      </c>
      <c r="R59" s="120">
        <v>30089907</v>
      </c>
      <c r="S59" s="47"/>
    </row>
    <row r="60" spans="1:19" ht="12.75" customHeight="1" x14ac:dyDescent="0.2">
      <c r="A60" s="501"/>
      <c r="B60" s="501"/>
      <c r="C60" s="53" t="s">
        <v>3</v>
      </c>
      <c r="D60" s="54">
        <v>13</v>
      </c>
      <c r="E60" s="55">
        <v>7740.66</v>
      </c>
      <c r="F60" s="55">
        <v>849.06</v>
      </c>
      <c r="G60" s="55">
        <v>0</v>
      </c>
      <c r="H60" s="55">
        <v>5865</v>
      </c>
      <c r="I60" s="55">
        <v>0</v>
      </c>
      <c r="J60" s="55">
        <v>1204.56</v>
      </c>
      <c r="K60" s="56">
        <v>14454.72</v>
      </c>
      <c r="L60" s="46">
        <v>15659.28</v>
      </c>
      <c r="M60" s="117"/>
      <c r="N60" s="119">
        <v>14454.72</v>
      </c>
      <c r="O60" s="119">
        <v>8589.7199999999993</v>
      </c>
      <c r="P60" s="119"/>
      <c r="Q60" s="119">
        <v>17205.43</v>
      </c>
      <c r="R60" s="119">
        <v>16000.87</v>
      </c>
      <c r="S60" s="47"/>
    </row>
    <row r="61" spans="1:19" ht="9" customHeight="1" x14ac:dyDescent="0.2">
      <c r="A61" s="501"/>
      <c r="B61" s="501"/>
      <c r="C61" s="48" t="s">
        <v>4</v>
      </c>
      <c r="D61" s="49">
        <v>14</v>
      </c>
      <c r="E61" s="50">
        <v>14988008</v>
      </c>
      <c r="F61" s="50">
        <v>1644009</v>
      </c>
      <c r="G61" s="50">
        <v>0</v>
      </c>
      <c r="H61" s="50">
        <v>11356224</v>
      </c>
      <c r="I61" s="50">
        <v>0</v>
      </c>
      <c r="J61" s="51">
        <v>2332353</v>
      </c>
      <c r="K61" s="50">
        <v>27988241</v>
      </c>
      <c r="L61" s="73">
        <v>30320594</v>
      </c>
      <c r="M61" s="118"/>
      <c r="N61" s="120">
        <v>27988241</v>
      </c>
      <c r="O61" s="120">
        <v>16632017</v>
      </c>
      <c r="P61" s="120">
        <v>0</v>
      </c>
      <c r="Q61" s="120">
        <v>33314358</v>
      </c>
      <c r="R61" s="120">
        <v>30982005</v>
      </c>
      <c r="S61" s="47"/>
    </row>
    <row r="62" spans="1:19" ht="12.75" customHeight="1" x14ac:dyDescent="0.2">
      <c r="A62" s="501"/>
      <c r="B62" s="501"/>
      <c r="C62" s="53" t="s">
        <v>3</v>
      </c>
      <c r="D62" s="54">
        <v>15</v>
      </c>
      <c r="E62" s="55">
        <v>8155.89</v>
      </c>
      <c r="F62" s="55">
        <v>892.44</v>
      </c>
      <c r="G62" s="55">
        <v>0</v>
      </c>
      <c r="H62" s="55">
        <v>5865</v>
      </c>
      <c r="I62" s="55">
        <v>0</v>
      </c>
      <c r="J62" s="55">
        <v>1242.78</v>
      </c>
      <c r="K62" s="56">
        <v>14913.33</v>
      </c>
      <c r="L62" s="46">
        <v>16156.11</v>
      </c>
      <c r="M62" s="117"/>
      <c r="N62" s="119">
        <v>14913.33</v>
      </c>
      <c r="O62" s="119">
        <v>9048.33</v>
      </c>
      <c r="P62" s="119"/>
      <c r="Q62" s="119">
        <v>17784.810000000001</v>
      </c>
      <c r="R62" s="119">
        <v>16542.03</v>
      </c>
      <c r="S62" s="47"/>
    </row>
    <row r="63" spans="1:19" ht="9" customHeight="1" x14ac:dyDescent="0.2">
      <c r="A63" s="501"/>
      <c r="B63" s="501"/>
      <c r="C63" s="48" t="s">
        <v>4</v>
      </c>
      <c r="D63" s="49">
        <v>16</v>
      </c>
      <c r="E63" s="50">
        <v>15792005</v>
      </c>
      <c r="F63" s="50">
        <v>1728005</v>
      </c>
      <c r="G63" s="50">
        <v>0</v>
      </c>
      <c r="H63" s="50">
        <v>11356224</v>
      </c>
      <c r="I63" s="50">
        <v>0</v>
      </c>
      <c r="J63" s="51">
        <v>2406358</v>
      </c>
      <c r="K63" s="50">
        <v>28876233</v>
      </c>
      <c r="L63" s="73">
        <v>31282591</v>
      </c>
      <c r="M63" s="118"/>
      <c r="N63" s="120">
        <v>28876233</v>
      </c>
      <c r="O63" s="120">
        <v>17520010</v>
      </c>
      <c r="P63" s="120">
        <v>0</v>
      </c>
      <c r="Q63" s="120">
        <v>34436194</v>
      </c>
      <c r="R63" s="120">
        <v>32029836</v>
      </c>
      <c r="S63" s="47"/>
    </row>
    <row r="64" spans="1:19" ht="12.75" customHeight="1" x14ac:dyDescent="0.2">
      <c r="A64" s="501"/>
      <c r="B64" s="501"/>
      <c r="C64" s="53" t="s">
        <v>3</v>
      </c>
      <c r="D64" s="54">
        <v>17</v>
      </c>
      <c r="E64" s="55">
        <v>8571.1200000000008</v>
      </c>
      <c r="F64" s="55">
        <v>942.02</v>
      </c>
      <c r="G64" s="55">
        <v>0</v>
      </c>
      <c r="H64" s="55">
        <v>5865</v>
      </c>
      <c r="I64" s="55">
        <v>0</v>
      </c>
      <c r="J64" s="55">
        <v>1281.51</v>
      </c>
      <c r="K64" s="56">
        <v>15378.14</v>
      </c>
      <c r="L64" s="46">
        <v>16659.650000000001</v>
      </c>
      <c r="M64" s="117"/>
      <c r="N64" s="119">
        <v>15378.14</v>
      </c>
      <c r="O64" s="119">
        <v>9513.14</v>
      </c>
      <c r="P64" s="119"/>
      <c r="Q64" s="119">
        <v>18372.02</v>
      </c>
      <c r="R64" s="119">
        <v>17090.509999999998</v>
      </c>
      <c r="S64" s="47"/>
    </row>
    <row r="65" spans="1:19" ht="9" customHeight="1" x14ac:dyDescent="0.2">
      <c r="A65" s="501"/>
      <c r="B65" s="501"/>
      <c r="C65" s="48" t="s">
        <v>4</v>
      </c>
      <c r="D65" s="49">
        <v>18</v>
      </c>
      <c r="E65" s="50">
        <v>16596003</v>
      </c>
      <c r="F65" s="50">
        <v>1824005</v>
      </c>
      <c r="G65" s="50">
        <v>0</v>
      </c>
      <c r="H65" s="50">
        <v>11356224</v>
      </c>
      <c r="I65" s="50">
        <v>0</v>
      </c>
      <c r="J65" s="51">
        <v>2481349</v>
      </c>
      <c r="K65" s="50">
        <v>29776231</v>
      </c>
      <c r="L65" s="73">
        <v>32257581</v>
      </c>
      <c r="M65" s="118"/>
      <c r="N65" s="120">
        <v>29776231</v>
      </c>
      <c r="O65" s="120">
        <v>18420008</v>
      </c>
      <c r="P65" s="120">
        <v>0</v>
      </c>
      <c r="Q65" s="120">
        <v>35573191</v>
      </c>
      <c r="R65" s="120">
        <v>33091842</v>
      </c>
      <c r="S65" s="47"/>
    </row>
    <row r="66" spans="1:19" ht="12.75" customHeight="1" x14ac:dyDescent="0.2">
      <c r="A66" s="501"/>
      <c r="B66" s="501"/>
      <c r="C66" s="53" t="s">
        <v>3</v>
      </c>
      <c r="D66" s="54">
        <v>19</v>
      </c>
      <c r="E66" s="55">
        <v>8980.15</v>
      </c>
      <c r="F66" s="55">
        <v>985.4</v>
      </c>
      <c r="G66" s="55">
        <v>0</v>
      </c>
      <c r="H66" s="55">
        <v>5865</v>
      </c>
      <c r="I66" s="55">
        <v>0</v>
      </c>
      <c r="J66" s="55">
        <v>1319.21</v>
      </c>
      <c r="K66" s="56">
        <v>15830.55</v>
      </c>
      <c r="L66" s="46">
        <v>17149.759999999998</v>
      </c>
      <c r="M66" s="117"/>
      <c r="N66" s="119">
        <v>15830.55</v>
      </c>
      <c r="O66" s="119">
        <v>9965.5499999999993</v>
      </c>
      <c r="P66" s="119"/>
      <c r="Q66" s="119">
        <v>18943.560000000001</v>
      </c>
      <c r="R66" s="119">
        <v>17624.349999999999</v>
      </c>
      <c r="S66" s="47"/>
    </row>
    <row r="67" spans="1:19" ht="9" customHeight="1" x14ac:dyDescent="0.2">
      <c r="A67" s="501"/>
      <c r="B67" s="501"/>
      <c r="C67" s="48" t="s">
        <v>4</v>
      </c>
      <c r="D67" s="49">
        <v>19</v>
      </c>
      <c r="E67" s="50">
        <v>17387995</v>
      </c>
      <c r="F67" s="50">
        <v>1908000</v>
      </c>
      <c r="G67" s="50">
        <v>0</v>
      </c>
      <c r="H67" s="50">
        <v>11356224</v>
      </c>
      <c r="I67" s="50">
        <v>0</v>
      </c>
      <c r="J67" s="51">
        <v>2554347</v>
      </c>
      <c r="K67" s="50">
        <v>30652219</v>
      </c>
      <c r="L67" s="73">
        <v>33206566</v>
      </c>
      <c r="M67" s="118"/>
      <c r="N67" s="120">
        <v>30652219</v>
      </c>
      <c r="O67" s="120">
        <v>19295995</v>
      </c>
      <c r="P67" s="120">
        <v>0</v>
      </c>
      <c r="Q67" s="120">
        <v>36679847</v>
      </c>
      <c r="R67" s="120">
        <v>34125500</v>
      </c>
      <c r="S67" s="47"/>
    </row>
    <row r="68" spans="1:19" ht="12.75" customHeight="1" x14ac:dyDescent="0.2">
      <c r="A68" s="501"/>
      <c r="B68" s="501"/>
      <c r="C68" s="53" t="s">
        <v>3</v>
      </c>
      <c r="D68" s="54">
        <v>20</v>
      </c>
      <c r="E68" s="55">
        <v>9792.02</v>
      </c>
      <c r="F68" s="55">
        <v>1072.1600000000001</v>
      </c>
      <c r="G68" s="55">
        <v>0</v>
      </c>
      <c r="H68" s="55">
        <v>5865</v>
      </c>
      <c r="I68" s="55">
        <v>0</v>
      </c>
      <c r="J68" s="55">
        <v>1394.1</v>
      </c>
      <c r="K68" s="56">
        <v>16729.18</v>
      </c>
      <c r="L68" s="46">
        <v>18123.28</v>
      </c>
      <c r="M68" s="117"/>
      <c r="N68" s="119">
        <v>16729.18</v>
      </c>
      <c r="O68" s="119">
        <v>10864.18</v>
      </c>
      <c r="P68" s="119"/>
      <c r="Q68" s="119">
        <v>20078.830000000002</v>
      </c>
      <c r="R68" s="119">
        <v>18684.73</v>
      </c>
      <c r="S68" s="47"/>
    </row>
    <row r="69" spans="1:19" ht="9" customHeight="1" x14ac:dyDescent="0.2">
      <c r="A69" s="501"/>
      <c r="B69" s="501"/>
      <c r="C69" s="48" t="s">
        <v>4</v>
      </c>
      <c r="D69" s="49">
        <v>21</v>
      </c>
      <c r="E69" s="50">
        <v>18959995</v>
      </c>
      <c r="F69" s="50">
        <v>2075991</v>
      </c>
      <c r="G69" s="50">
        <v>0</v>
      </c>
      <c r="H69" s="50">
        <v>11356224</v>
      </c>
      <c r="I69" s="50">
        <v>0</v>
      </c>
      <c r="J69" s="51">
        <v>2699354</v>
      </c>
      <c r="K69" s="50">
        <v>32392209</v>
      </c>
      <c r="L69" s="73">
        <v>35091563</v>
      </c>
      <c r="M69" s="118"/>
      <c r="N69" s="120">
        <v>32392209</v>
      </c>
      <c r="O69" s="120">
        <v>21035986</v>
      </c>
      <c r="P69" s="120">
        <v>0</v>
      </c>
      <c r="Q69" s="120">
        <v>38878036</v>
      </c>
      <c r="R69" s="120">
        <v>36178682</v>
      </c>
      <c r="S69" s="47"/>
    </row>
    <row r="70" spans="1:19" ht="12.75" customHeight="1" x14ac:dyDescent="0.2">
      <c r="A70" s="501"/>
      <c r="B70" s="501"/>
      <c r="C70" s="53" t="s">
        <v>3</v>
      </c>
      <c r="D70" s="54">
        <v>22</v>
      </c>
      <c r="E70" s="55">
        <v>10058.51</v>
      </c>
      <c r="F70" s="55">
        <v>1103.1500000000001</v>
      </c>
      <c r="G70" s="55">
        <v>0</v>
      </c>
      <c r="H70" s="55">
        <v>5865</v>
      </c>
      <c r="I70" s="55">
        <v>0</v>
      </c>
      <c r="J70" s="55">
        <v>1418.89</v>
      </c>
      <c r="K70" s="56">
        <v>17026.66</v>
      </c>
      <c r="L70" s="46">
        <v>18445.55</v>
      </c>
      <c r="M70" s="117"/>
      <c r="N70" s="119">
        <v>17026.66</v>
      </c>
      <c r="O70" s="119">
        <v>11161.66</v>
      </c>
      <c r="P70" s="119"/>
      <c r="Q70" s="119">
        <v>20454.650000000001</v>
      </c>
      <c r="R70" s="119">
        <v>19035.759999999998</v>
      </c>
      <c r="S70" s="47"/>
    </row>
    <row r="71" spans="1:19" ht="9" customHeight="1" x14ac:dyDescent="0.2">
      <c r="A71" s="501"/>
      <c r="B71" s="501"/>
      <c r="C71" s="48" t="s">
        <v>4</v>
      </c>
      <c r="D71" s="49">
        <v>23</v>
      </c>
      <c r="E71" s="50">
        <v>19475991</v>
      </c>
      <c r="F71" s="50">
        <v>2135996</v>
      </c>
      <c r="G71" s="50">
        <v>0</v>
      </c>
      <c r="H71" s="50">
        <v>11356224</v>
      </c>
      <c r="I71" s="50">
        <v>0</v>
      </c>
      <c r="J71" s="51">
        <v>2747354</v>
      </c>
      <c r="K71" s="50">
        <v>32968211</v>
      </c>
      <c r="L71" s="73">
        <v>35715565</v>
      </c>
      <c r="M71" s="118"/>
      <c r="N71" s="120">
        <v>32968211</v>
      </c>
      <c r="O71" s="120">
        <v>21611987</v>
      </c>
      <c r="P71" s="120">
        <v>0</v>
      </c>
      <c r="Q71" s="120">
        <v>39605725</v>
      </c>
      <c r="R71" s="120">
        <v>36858371</v>
      </c>
      <c r="S71" s="47"/>
    </row>
    <row r="72" spans="1:19" ht="12.75" customHeight="1" x14ac:dyDescent="0.2">
      <c r="A72" s="501"/>
      <c r="B72" s="501"/>
      <c r="C72" s="53" t="s">
        <v>3</v>
      </c>
      <c r="D72" s="54">
        <v>24</v>
      </c>
      <c r="E72" s="55">
        <v>10331.200000000001</v>
      </c>
      <c r="F72" s="55">
        <v>1134.1400000000001</v>
      </c>
      <c r="G72" s="55">
        <v>0</v>
      </c>
      <c r="H72" s="55">
        <v>5865</v>
      </c>
      <c r="I72" s="55">
        <v>0</v>
      </c>
      <c r="J72" s="55">
        <v>1444.2</v>
      </c>
      <c r="K72" s="56">
        <v>17330.34</v>
      </c>
      <c r="L72" s="46">
        <v>18774.54</v>
      </c>
      <c r="M72" s="117"/>
      <c r="N72" s="119">
        <v>17330.34</v>
      </c>
      <c r="O72" s="119">
        <v>11465.34</v>
      </c>
      <c r="P72" s="119"/>
      <c r="Q72" s="119">
        <v>20838.3</v>
      </c>
      <c r="R72" s="119">
        <v>19394.099999999999</v>
      </c>
      <c r="S72" s="47"/>
    </row>
    <row r="73" spans="1:19" ht="9" customHeight="1" x14ac:dyDescent="0.2">
      <c r="A73" s="501"/>
      <c r="B73" s="501"/>
      <c r="C73" s="48" t="s">
        <v>4</v>
      </c>
      <c r="D73" s="49">
        <v>25</v>
      </c>
      <c r="E73" s="50">
        <v>20003993</v>
      </c>
      <c r="F73" s="50">
        <v>2196001</v>
      </c>
      <c r="G73" s="50">
        <v>0</v>
      </c>
      <c r="H73" s="50">
        <v>11356224</v>
      </c>
      <c r="I73" s="50">
        <v>0</v>
      </c>
      <c r="J73" s="51">
        <v>2796361</v>
      </c>
      <c r="K73" s="50">
        <v>33556217</v>
      </c>
      <c r="L73" s="73">
        <v>36352579</v>
      </c>
      <c r="M73" s="118"/>
      <c r="N73" s="120">
        <v>33556217</v>
      </c>
      <c r="O73" s="120">
        <v>22199994</v>
      </c>
      <c r="P73" s="120">
        <v>0</v>
      </c>
      <c r="Q73" s="120">
        <v>40348575</v>
      </c>
      <c r="R73" s="120">
        <v>37552214</v>
      </c>
      <c r="S73" s="47"/>
    </row>
    <row r="74" spans="1:19" ht="12.75" customHeight="1" x14ac:dyDescent="0.2">
      <c r="A74" s="501"/>
      <c r="B74" s="501"/>
      <c r="C74" s="53" t="s">
        <v>3</v>
      </c>
      <c r="D74" s="54">
        <v>26</v>
      </c>
      <c r="E74" s="55">
        <v>10603.89</v>
      </c>
      <c r="F74" s="55">
        <v>1165.1300000000001</v>
      </c>
      <c r="G74" s="55">
        <v>0</v>
      </c>
      <c r="H74" s="55">
        <v>5865</v>
      </c>
      <c r="I74" s="55">
        <v>0</v>
      </c>
      <c r="J74" s="55">
        <v>1469.5</v>
      </c>
      <c r="K74" s="56">
        <v>17634.02</v>
      </c>
      <c r="L74" s="46">
        <v>19103.52</v>
      </c>
      <c r="M74" s="117"/>
      <c r="N74" s="119">
        <v>17634.02</v>
      </c>
      <c r="O74" s="119">
        <v>11769.02</v>
      </c>
      <c r="P74" s="119"/>
      <c r="Q74" s="119">
        <v>21221.94</v>
      </c>
      <c r="R74" s="119">
        <v>19752.439999999999</v>
      </c>
      <c r="S74" s="47"/>
    </row>
    <row r="75" spans="1:19" ht="9" customHeight="1" x14ac:dyDescent="0.2">
      <c r="A75" s="501"/>
      <c r="B75" s="501"/>
      <c r="C75" s="48" t="s">
        <v>4</v>
      </c>
      <c r="D75" s="49">
        <v>27</v>
      </c>
      <c r="E75" s="50">
        <v>20531994</v>
      </c>
      <c r="F75" s="50">
        <v>2256006</v>
      </c>
      <c r="G75" s="50">
        <v>0</v>
      </c>
      <c r="H75" s="50">
        <v>11356224</v>
      </c>
      <c r="I75" s="50">
        <v>0</v>
      </c>
      <c r="J75" s="51">
        <v>2845349</v>
      </c>
      <c r="K75" s="50">
        <v>34144224</v>
      </c>
      <c r="L75" s="73">
        <v>36989573</v>
      </c>
      <c r="M75" s="118"/>
      <c r="N75" s="120">
        <v>34144224</v>
      </c>
      <c r="O75" s="120">
        <v>22788000</v>
      </c>
      <c r="P75" s="120">
        <v>0</v>
      </c>
      <c r="Q75" s="120">
        <v>41091406</v>
      </c>
      <c r="R75" s="120">
        <v>38246057</v>
      </c>
      <c r="S75" s="47"/>
    </row>
    <row r="76" spans="1:19" ht="12.75" customHeight="1" x14ac:dyDescent="0.2">
      <c r="A76" s="501"/>
      <c r="B76" s="501"/>
      <c r="C76" s="53" t="s">
        <v>3</v>
      </c>
      <c r="D76" s="54">
        <v>28</v>
      </c>
      <c r="E76" s="55">
        <v>10870.38</v>
      </c>
      <c r="F76" s="55">
        <v>1189.92</v>
      </c>
      <c r="G76" s="55">
        <v>0</v>
      </c>
      <c r="H76" s="55">
        <v>5865</v>
      </c>
      <c r="I76" s="55">
        <v>0</v>
      </c>
      <c r="J76" s="55">
        <v>1493.78</v>
      </c>
      <c r="K76" s="56">
        <v>17925.3</v>
      </c>
      <c r="L76" s="46">
        <v>19419.080000000002</v>
      </c>
      <c r="M76" s="117"/>
      <c r="N76" s="119">
        <v>17925.3</v>
      </c>
      <c r="O76" s="119">
        <v>12060.3</v>
      </c>
      <c r="P76" s="119"/>
      <c r="Q76" s="119">
        <v>21589.93</v>
      </c>
      <c r="R76" s="119">
        <v>20096.150000000001</v>
      </c>
      <c r="S76" s="47"/>
    </row>
    <row r="77" spans="1:19" ht="9" customHeight="1" x14ac:dyDescent="0.2">
      <c r="A77" s="501"/>
      <c r="B77" s="501"/>
      <c r="C77" s="48" t="s">
        <v>4</v>
      </c>
      <c r="D77" s="49">
        <v>29</v>
      </c>
      <c r="E77" s="50">
        <v>21047991</v>
      </c>
      <c r="F77" s="50">
        <v>2304006</v>
      </c>
      <c r="G77" s="50">
        <v>0</v>
      </c>
      <c r="H77" s="50">
        <v>11356224</v>
      </c>
      <c r="I77" s="50">
        <v>0</v>
      </c>
      <c r="J77" s="51">
        <v>2892361</v>
      </c>
      <c r="K77" s="50">
        <v>34708221</v>
      </c>
      <c r="L77" s="73">
        <v>37600582</v>
      </c>
      <c r="M77" s="118"/>
      <c r="N77" s="120">
        <v>34708221</v>
      </c>
      <c r="O77" s="120">
        <v>23351997</v>
      </c>
      <c r="P77" s="120">
        <v>0</v>
      </c>
      <c r="Q77" s="120">
        <v>41803934</v>
      </c>
      <c r="R77" s="120">
        <v>38911572</v>
      </c>
      <c r="S77" s="47"/>
    </row>
    <row r="78" spans="1:19" ht="12.75" customHeight="1" x14ac:dyDescent="0.2">
      <c r="A78" s="501"/>
      <c r="B78" s="501"/>
      <c r="C78" s="53" t="s">
        <v>3</v>
      </c>
      <c r="D78" s="54">
        <v>30</v>
      </c>
      <c r="E78" s="55">
        <v>11136.88</v>
      </c>
      <c r="F78" s="55">
        <v>1220.9000000000001</v>
      </c>
      <c r="G78" s="55">
        <v>0</v>
      </c>
      <c r="H78" s="55">
        <v>5865</v>
      </c>
      <c r="I78" s="55">
        <v>0</v>
      </c>
      <c r="J78" s="55">
        <v>1518.57</v>
      </c>
      <c r="K78" s="56">
        <v>18222.78</v>
      </c>
      <c r="L78" s="46">
        <v>19741.349999999999</v>
      </c>
      <c r="M78" s="117"/>
      <c r="N78" s="119">
        <v>18222.78</v>
      </c>
      <c r="O78" s="119">
        <v>12357.78</v>
      </c>
      <c r="P78" s="119"/>
      <c r="Q78" s="119">
        <v>21965.75</v>
      </c>
      <c r="R78" s="119">
        <v>20447.18</v>
      </c>
      <c r="S78" s="47"/>
    </row>
    <row r="79" spans="1:19" ht="9" customHeight="1" x14ac:dyDescent="0.2">
      <c r="A79" s="501"/>
      <c r="B79" s="501"/>
      <c r="C79" s="48" t="s">
        <v>4</v>
      </c>
      <c r="D79" s="49">
        <v>31</v>
      </c>
      <c r="E79" s="50">
        <v>21564007</v>
      </c>
      <c r="F79" s="50">
        <v>2363992</v>
      </c>
      <c r="G79" s="50">
        <v>0</v>
      </c>
      <c r="H79" s="50">
        <v>11356224</v>
      </c>
      <c r="I79" s="50">
        <v>0</v>
      </c>
      <c r="J79" s="51">
        <v>2940362</v>
      </c>
      <c r="K79" s="50">
        <v>35284222</v>
      </c>
      <c r="L79" s="73">
        <v>38224584</v>
      </c>
      <c r="M79" s="118"/>
      <c r="N79" s="120">
        <v>35284222</v>
      </c>
      <c r="O79" s="120">
        <v>23927999</v>
      </c>
      <c r="P79" s="120">
        <v>0</v>
      </c>
      <c r="Q79" s="120">
        <v>42531623</v>
      </c>
      <c r="R79" s="120">
        <v>39591261</v>
      </c>
      <c r="S79" s="47"/>
    </row>
    <row r="80" spans="1:19" ht="12.75" customHeight="1" x14ac:dyDescent="0.2">
      <c r="A80" s="501"/>
      <c r="B80" s="501"/>
      <c r="C80" s="53" t="s">
        <v>3</v>
      </c>
      <c r="D80" s="54">
        <v>32</v>
      </c>
      <c r="E80" s="55">
        <v>11409.57</v>
      </c>
      <c r="F80" s="55">
        <v>1251.8900000000001</v>
      </c>
      <c r="G80" s="55">
        <v>0</v>
      </c>
      <c r="H80" s="55">
        <v>5865</v>
      </c>
      <c r="I80" s="55">
        <v>0</v>
      </c>
      <c r="J80" s="55">
        <v>1543.87</v>
      </c>
      <c r="K80" s="56">
        <v>18526.46</v>
      </c>
      <c r="L80" s="46">
        <v>20070.330000000002</v>
      </c>
      <c r="M80" s="117"/>
      <c r="N80" s="119">
        <v>18526.46</v>
      </c>
      <c r="O80" s="119">
        <v>12661.46</v>
      </c>
      <c r="P80" s="119"/>
      <c r="Q80" s="119">
        <v>22349.39</v>
      </c>
      <c r="R80" s="119">
        <v>20805.52</v>
      </c>
      <c r="S80" s="47"/>
    </row>
    <row r="81" spans="1:19" ht="9" customHeight="1" x14ac:dyDescent="0.2">
      <c r="A81" s="501"/>
      <c r="B81" s="501"/>
      <c r="C81" s="48" t="s">
        <v>4</v>
      </c>
      <c r="D81" s="49">
        <v>33</v>
      </c>
      <c r="E81" s="50">
        <v>22092008</v>
      </c>
      <c r="F81" s="50">
        <v>2423997</v>
      </c>
      <c r="G81" s="50">
        <v>0</v>
      </c>
      <c r="H81" s="50">
        <v>11356224</v>
      </c>
      <c r="I81" s="50">
        <v>0</v>
      </c>
      <c r="J81" s="51">
        <v>2989349</v>
      </c>
      <c r="K81" s="50">
        <v>35872229</v>
      </c>
      <c r="L81" s="73">
        <v>38861578</v>
      </c>
      <c r="M81" s="118"/>
      <c r="N81" s="120">
        <v>35872229</v>
      </c>
      <c r="O81" s="120">
        <v>24516005</v>
      </c>
      <c r="P81" s="120">
        <v>0</v>
      </c>
      <c r="Q81" s="120">
        <v>43274453</v>
      </c>
      <c r="R81" s="120">
        <v>40285104</v>
      </c>
      <c r="S81" s="47"/>
    </row>
    <row r="82" spans="1:19" ht="12.75" customHeight="1" x14ac:dyDescent="0.2">
      <c r="A82" s="501"/>
      <c r="B82" s="501"/>
      <c r="C82" s="53" t="s">
        <v>3</v>
      </c>
      <c r="D82" s="54">
        <v>34</v>
      </c>
      <c r="E82" s="55">
        <v>11676.06</v>
      </c>
      <c r="F82" s="55">
        <v>1282.8800000000001</v>
      </c>
      <c r="G82" s="55">
        <v>0</v>
      </c>
      <c r="H82" s="55">
        <v>5865</v>
      </c>
      <c r="I82" s="55">
        <v>0</v>
      </c>
      <c r="J82" s="55">
        <v>1568.66</v>
      </c>
      <c r="K82" s="56">
        <v>18823.939999999999</v>
      </c>
      <c r="L82" s="46">
        <v>20392.599999999999</v>
      </c>
      <c r="M82" s="117"/>
      <c r="N82" s="119">
        <v>18823.939999999999</v>
      </c>
      <c r="O82" s="119">
        <v>12958.94</v>
      </c>
      <c r="P82" s="119"/>
      <c r="Q82" s="119">
        <v>22725.21</v>
      </c>
      <c r="R82" s="119">
        <v>21156.55</v>
      </c>
      <c r="S82" s="47"/>
    </row>
    <row r="83" spans="1:19" ht="9" customHeight="1" x14ac:dyDescent="0.2">
      <c r="A83" s="501"/>
      <c r="B83" s="501"/>
      <c r="C83" s="48" t="s">
        <v>4</v>
      </c>
      <c r="D83" s="49">
        <v>35</v>
      </c>
      <c r="E83" s="50">
        <v>22608005</v>
      </c>
      <c r="F83" s="50">
        <v>2484002</v>
      </c>
      <c r="G83" s="50">
        <v>0</v>
      </c>
      <c r="H83" s="50">
        <v>11356224</v>
      </c>
      <c r="I83" s="50">
        <v>0</v>
      </c>
      <c r="J83" s="51">
        <v>3037349</v>
      </c>
      <c r="K83" s="50">
        <v>36448230</v>
      </c>
      <c r="L83" s="73">
        <v>39485580</v>
      </c>
      <c r="M83" s="118"/>
      <c r="N83" s="120">
        <v>36448230</v>
      </c>
      <c r="O83" s="120">
        <v>25092007</v>
      </c>
      <c r="P83" s="120">
        <v>0</v>
      </c>
      <c r="Q83" s="120">
        <v>44002142</v>
      </c>
      <c r="R83" s="120">
        <v>40964793</v>
      </c>
      <c r="S83" s="47"/>
    </row>
    <row r="84" spans="1:19" ht="12.75" customHeight="1" x14ac:dyDescent="0.2">
      <c r="A84" s="501"/>
      <c r="B84" s="501"/>
      <c r="C84" s="53" t="s">
        <v>3</v>
      </c>
      <c r="D84" s="54">
        <v>36</v>
      </c>
      <c r="E84" s="55">
        <v>11948.75</v>
      </c>
      <c r="F84" s="55">
        <v>1313.87</v>
      </c>
      <c r="G84" s="55">
        <v>0</v>
      </c>
      <c r="H84" s="55">
        <v>5865</v>
      </c>
      <c r="I84" s="55">
        <v>0</v>
      </c>
      <c r="J84" s="55">
        <v>1593.97</v>
      </c>
      <c r="K84" s="56">
        <v>19127.62</v>
      </c>
      <c r="L84" s="46">
        <v>20721.59</v>
      </c>
      <c r="M84" s="117"/>
      <c r="N84" s="119">
        <v>19127.62</v>
      </c>
      <c r="O84" s="119">
        <v>13262.62</v>
      </c>
      <c r="P84" s="119"/>
      <c r="Q84" s="119">
        <v>23108.86</v>
      </c>
      <c r="R84" s="119">
        <v>21514.89</v>
      </c>
      <c r="S84" s="47"/>
    </row>
    <row r="85" spans="1:19" ht="9" customHeight="1" x14ac:dyDescent="0.2">
      <c r="A85" s="501"/>
      <c r="B85" s="501"/>
      <c r="C85" s="48" t="s">
        <v>4</v>
      </c>
      <c r="D85" s="49">
        <v>37</v>
      </c>
      <c r="E85" s="50">
        <v>23136006</v>
      </c>
      <c r="F85" s="50">
        <v>2544007</v>
      </c>
      <c r="G85" s="50">
        <v>0</v>
      </c>
      <c r="H85" s="50">
        <v>11356224</v>
      </c>
      <c r="I85" s="50">
        <v>0</v>
      </c>
      <c r="J85" s="51">
        <v>3086356</v>
      </c>
      <c r="K85" s="50">
        <v>37036237</v>
      </c>
      <c r="L85" s="73">
        <v>40122593</v>
      </c>
      <c r="M85" s="118"/>
      <c r="N85" s="120">
        <v>37036237</v>
      </c>
      <c r="O85" s="120">
        <v>25680013</v>
      </c>
      <c r="P85" s="120">
        <v>0</v>
      </c>
      <c r="Q85" s="120">
        <v>44744992</v>
      </c>
      <c r="R85" s="120">
        <v>41658636</v>
      </c>
      <c r="S85" s="47"/>
    </row>
    <row r="86" spans="1:19" ht="12.75" customHeight="1" x14ac:dyDescent="0.2">
      <c r="A86" s="501"/>
      <c r="B86" s="501"/>
      <c r="C86" s="53" t="s">
        <v>3</v>
      </c>
      <c r="D86" s="54">
        <v>38</v>
      </c>
      <c r="E86" s="55">
        <v>12215.24</v>
      </c>
      <c r="F86" s="55">
        <v>1338.66</v>
      </c>
      <c r="G86" s="55">
        <v>0</v>
      </c>
      <c r="H86" s="55">
        <v>5865</v>
      </c>
      <c r="I86" s="55">
        <v>0</v>
      </c>
      <c r="J86" s="55">
        <v>1618.24</v>
      </c>
      <c r="K86" s="56">
        <v>19418.900000000001</v>
      </c>
      <c r="L86" s="46">
        <v>21037.14</v>
      </c>
      <c r="M86" s="117"/>
      <c r="N86" s="119">
        <v>19418.900000000001</v>
      </c>
      <c r="O86" s="119">
        <v>13553.9</v>
      </c>
      <c r="P86" s="119"/>
      <c r="Q86" s="119">
        <v>23476.84</v>
      </c>
      <c r="R86" s="119">
        <v>21858.6</v>
      </c>
      <c r="S86" s="47"/>
    </row>
    <row r="87" spans="1:19" ht="9" customHeight="1" x14ac:dyDescent="0.2">
      <c r="A87" s="501"/>
      <c r="B87" s="501"/>
      <c r="C87" s="48" t="s">
        <v>4</v>
      </c>
      <c r="D87" s="49">
        <v>39</v>
      </c>
      <c r="E87" s="50">
        <v>23652003</v>
      </c>
      <c r="F87" s="50">
        <v>2592007</v>
      </c>
      <c r="G87" s="50">
        <v>0</v>
      </c>
      <c r="H87" s="50">
        <v>11356224</v>
      </c>
      <c r="I87" s="50">
        <v>0</v>
      </c>
      <c r="J87" s="51">
        <v>3133350</v>
      </c>
      <c r="K87" s="50">
        <v>37600234</v>
      </c>
      <c r="L87" s="73">
        <v>40733583</v>
      </c>
      <c r="M87" s="118"/>
      <c r="N87" s="120">
        <v>37600234</v>
      </c>
      <c r="O87" s="120">
        <v>26244010</v>
      </c>
      <c r="P87" s="120">
        <v>0</v>
      </c>
      <c r="Q87" s="120">
        <v>45457501</v>
      </c>
      <c r="R87" s="120">
        <v>42324151</v>
      </c>
      <c r="S87" s="47"/>
    </row>
    <row r="88" spans="1:19" ht="12.75" customHeight="1" x14ac:dyDescent="0.2">
      <c r="A88" s="501"/>
      <c r="B88" s="501"/>
      <c r="C88" s="53" t="s">
        <v>3</v>
      </c>
      <c r="D88" s="54">
        <v>40</v>
      </c>
      <c r="E88" s="55">
        <v>12487.93</v>
      </c>
      <c r="F88" s="55">
        <v>1369.64</v>
      </c>
      <c r="G88" s="55">
        <v>0</v>
      </c>
      <c r="H88" s="55">
        <v>5865</v>
      </c>
      <c r="I88" s="55">
        <v>0</v>
      </c>
      <c r="J88" s="55">
        <v>1643.55</v>
      </c>
      <c r="K88" s="56">
        <v>19722.57</v>
      </c>
      <c r="L88" s="46">
        <v>21366.12</v>
      </c>
      <c r="M88" s="117"/>
      <c r="N88" s="119">
        <v>19722.57</v>
      </c>
      <c r="O88" s="119">
        <v>13857.57</v>
      </c>
      <c r="P88" s="119"/>
      <c r="Q88" s="119">
        <v>23860.48</v>
      </c>
      <c r="R88" s="119">
        <v>22216.93</v>
      </c>
      <c r="S88" s="47"/>
    </row>
    <row r="89" spans="1:19" ht="9" customHeight="1" x14ac:dyDescent="0.2">
      <c r="A89" s="502"/>
      <c r="B89" s="502"/>
      <c r="C89" s="58"/>
      <c r="D89" s="59"/>
      <c r="E89" s="61">
        <v>24180004</v>
      </c>
      <c r="F89" s="61">
        <v>2651993</v>
      </c>
      <c r="G89" s="61">
        <v>0</v>
      </c>
      <c r="H89" s="61">
        <v>11356224</v>
      </c>
      <c r="I89" s="61">
        <v>0</v>
      </c>
      <c r="J89" s="60">
        <v>3182357</v>
      </c>
      <c r="K89" s="61">
        <v>38188221</v>
      </c>
      <c r="L89" s="73">
        <v>41370577</v>
      </c>
      <c r="M89" s="118"/>
      <c r="N89" s="120">
        <v>38188221</v>
      </c>
      <c r="O89" s="120">
        <v>26831997</v>
      </c>
      <c r="P89" s="120">
        <v>0</v>
      </c>
      <c r="Q89" s="120">
        <v>46200332</v>
      </c>
      <c r="R89" s="120">
        <v>43017975</v>
      </c>
      <c r="S89" s="47"/>
    </row>
    <row r="90" spans="1:19" ht="12.75" customHeight="1" x14ac:dyDescent="0.2">
      <c r="A90" s="492">
        <v>33359</v>
      </c>
      <c r="B90" s="492">
        <v>33542</v>
      </c>
      <c r="C90" s="42" t="s">
        <v>3</v>
      </c>
      <c r="D90" s="43">
        <v>0</v>
      </c>
      <c r="E90" s="44">
        <v>5751.26</v>
      </c>
      <c r="F90" s="44">
        <v>632.14</v>
      </c>
      <c r="G90" s="44">
        <v>0</v>
      </c>
      <c r="H90" s="44">
        <v>6147.58</v>
      </c>
      <c r="I90" s="44">
        <v>0</v>
      </c>
      <c r="J90" s="44">
        <v>1044.25</v>
      </c>
      <c r="K90" s="45">
        <v>12530.98</v>
      </c>
      <c r="L90" s="46">
        <v>13575.23</v>
      </c>
      <c r="M90" s="117"/>
      <c r="N90" s="119">
        <v>12530.98</v>
      </c>
      <c r="O90" s="119">
        <v>6383.4</v>
      </c>
      <c r="P90" s="119"/>
      <c r="Q90" s="119">
        <v>14724.24</v>
      </c>
      <c r="R90" s="119">
        <v>13679.99</v>
      </c>
      <c r="S90" s="47"/>
    </row>
    <row r="91" spans="1:19" ht="9" customHeight="1" x14ac:dyDescent="0.2">
      <c r="A91" s="525"/>
      <c r="B91" s="525"/>
      <c r="C91" s="48" t="s">
        <v>4</v>
      </c>
      <c r="D91" s="49">
        <v>2</v>
      </c>
      <c r="E91" s="50">
        <v>11135992</v>
      </c>
      <c r="F91" s="50">
        <v>1223994</v>
      </c>
      <c r="G91" s="50">
        <v>0</v>
      </c>
      <c r="H91" s="50">
        <v>11903375</v>
      </c>
      <c r="I91" s="50">
        <v>0</v>
      </c>
      <c r="J91" s="51">
        <v>2021950</v>
      </c>
      <c r="K91" s="50">
        <v>24263361</v>
      </c>
      <c r="L91" s="73">
        <v>26285311</v>
      </c>
      <c r="M91" s="118"/>
      <c r="N91" s="120">
        <v>24263361</v>
      </c>
      <c r="O91" s="120">
        <v>12359986</v>
      </c>
      <c r="P91" s="120">
        <v>0</v>
      </c>
      <c r="Q91" s="120">
        <v>28510104</v>
      </c>
      <c r="R91" s="120">
        <v>26488154</v>
      </c>
      <c r="S91" s="47"/>
    </row>
    <row r="92" spans="1:19" ht="12.75" customHeight="1" x14ac:dyDescent="0.2">
      <c r="A92" s="500">
        <v>33359</v>
      </c>
      <c r="B92" s="500">
        <v>33542</v>
      </c>
      <c r="C92" s="53" t="s">
        <v>3</v>
      </c>
      <c r="D92" s="54">
        <v>3</v>
      </c>
      <c r="E92" s="55">
        <v>6061.14</v>
      </c>
      <c r="F92" s="55">
        <v>663.13</v>
      </c>
      <c r="G92" s="55">
        <v>0</v>
      </c>
      <c r="H92" s="55">
        <v>6147.58</v>
      </c>
      <c r="I92" s="55">
        <v>0</v>
      </c>
      <c r="J92" s="55">
        <v>1072.6500000000001</v>
      </c>
      <c r="K92" s="56">
        <v>12871.85</v>
      </c>
      <c r="L92" s="46">
        <v>13944.5</v>
      </c>
      <c r="M92" s="117"/>
      <c r="N92" s="119">
        <v>12871.85</v>
      </c>
      <c r="O92" s="119">
        <v>6724.27</v>
      </c>
      <c r="P92" s="119"/>
      <c r="Q92" s="119">
        <v>15154.87</v>
      </c>
      <c r="R92" s="119">
        <v>14082.22</v>
      </c>
      <c r="S92" s="47"/>
    </row>
    <row r="93" spans="1:19" ht="9" customHeight="1" x14ac:dyDescent="0.2">
      <c r="A93" s="500"/>
      <c r="B93" s="500"/>
      <c r="C93" s="48" t="s">
        <v>4</v>
      </c>
      <c r="D93" s="49">
        <v>4</v>
      </c>
      <c r="E93" s="50">
        <v>11736004</v>
      </c>
      <c r="F93" s="50">
        <v>1283999</v>
      </c>
      <c r="G93" s="50">
        <v>0</v>
      </c>
      <c r="H93" s="50">
        <v>11903375</v>
      </c>
      <c r="I93" s="50">
        <v>0</v>
      </c>
      <c r="J93" s="51">
        <v>2076940</v>
      </c>
      <c r="K93" s="50">
        <v>24923377</v>
      </c>
      <c r="L93" s="73">
        <v>27000317</v>
      </c>
      <c r="M93" s="118"/>
      <c r="N93" s="120">
        <v>24923377</v>
      </c>
      <c r="O93" s="120">
        <v>13020002</v>
      </c>
      <c r="P93" s="120">
        <v>0</v>
      </c>
      <c r="Q93" s="120">
        <v>29343920</v>
      </c>
      <c r="R93" s="120">
        <v>27266980</v>
      </c>
      <c r="S93" s="47"/>
    </row>
    <row r="94" spans="1:19" ht="12.75" customHeight="1" x14ac:dyDescent="0.2">
      <c r="A94" s="501"/>
      <c r="B94" s="501"/>
      <c r="C94" s="53" t="s">
        <v>3</v>
      </c>
      <c r="D94" s="54">
        <v>5</v>
      </c>
      <c r="E94" s="55">
        <v>6371.01</v>
      </c>
      <c r="F94" s="55">
        <v>700.32</v>
      </c>
      <c r="G94" s="55">
        <v>0</v>
      </c>
      <c r="H94" s="55">
        <v>6147.58</v>
      </c>
      <c r="I94" s="55">
        <v>0</v>
      </c>
      <c r="J94" s="55">
        <v>1101.58</v>
      </c>
      <c r="K94" s="56">
        <v>13218.91</v>
      </c>
      <c r="L94" s="46">
        <v>14320.49</v>
      </c>
      <c r="M94" s="117"/>
      <c r="N94" s="119">
        <v>13218.91</v>
      </c>
      <c r="O94" s="119">
        <v>7071.33</v>
      </c>
      <c r="P94" s="119"/>
      <c r="Q94" s="119">
        <v>15593.33</v>
      </c>
      <c r="R94" s="119">
        <v>14491.75</v>
      </c>
      <c r="S94" s="47"/>
    </row>
    <row r="95" spans="1:19" ht="9" customHeight="1" x14ac:dyDescent="0.2">
      <c r="A95" s="501"/>
      <c r="B95" s="501"/>
      <c r="C95" s="48" t="s">
        <v>4</v>
      </c>
      <c r="D95" s="49">
        <v>6</v>
      </c>
      <c r="E95" s="50">
        <v>12335996</v>
      </c>
      <c r="F95" s="50">
        <v>1356009</v>
      </c>
      <c r="G95" s="50">
        <v>0</v>
      </c>
      <c r="H95" s="50">
        <v>11903375</v>
      </c>
      <c r="I95" s="50">
        <v>0</v>
      </c>
      <c r="J95" s="51">
        <v>2132956</v>
      </c>
      <c r="K95" s="50">
        <v>25595379</v>
      </c>
      <c r="L95" s="73">
        <v>27728335</v>
      </c>
      <c r="M95" s="118"/>
      <c r="N95" s="120">
        <v>25595379</v>
      </c>
      <c r="O95" s="120">
        <v>13692004</v>
      </c>
      <c r="P95" s="120">
        <v>0</v>
      </c>
      <c r="Q95" s="120">
        <v>30192897</v>
      </c>
      <c r="R95" s="120">
        <v>28059941</v>
      </c>
      <c r="S95" s="47"/>
    </row>
    <row r="96" spans="1:19" ht="12.75" customHeight="1" x14ac:dyDescent="0.2">
      <c r="A96" s="501"/>
      <c r="B96" s="501"/>
      <c r="C96" s="53" t="s">
        <v>3</v>
      </c>
      <c r="D96" s="54">
        <v>7</v>
      </c>
      <c r="E96" s="55">
        <v>6674.69</v>
      </c>
      <c r="F96" s="55">
        <v>731.3</v>
      </c>
      <c r="G96" s="55">
        <v>0</v>
      </c>
      <c r="H96" s="55">
        <v>6147.58</v>
      </c>
      <c r="I96" s="55">
        <v>0</v>
      </c>
      <c r="J96" s="55">
        <v>1129.46</v>
      </c>
      <c r="K96" s="56">
        <v>13553.57</v>
      </c>
      <c r="L96" s="46">
        <v>14683.03</v>
      </c>
      <c r="M96" s="117"/>
      <c r="N96" s="119">
        <v>13553.57</v>
      </c>
      <c r="O96" s="119">
        <v>7405.99</v>
      </c>
      <c r="P96" s="119"/>
      <c r="Q96" s="119">
        <v>16016.11</v>
      </c>
      <c r="R96" s="119">
        <v>14886.65</v>
      </c>
      <c r="S96" s="47"/>
    </row>
    <row r="97" spans="1:19" ht="9" customHeight="1" x14ac:dyDescent="0.2">
      <c r="A97" s="501"/>
      <c r="B97" s="501"/>
      <c r="C97" s="48" t="s">
        <v>4</v>
      </c>
      <c r="D97" s="49">
        <v>8</v>
      </c>
      <c r="E97" s="50">
        <v>12924002</v>
      </c>
      <c r="F97" s="50">
        <v>1415994</v>
      </c>
      <c r="G97" s="50">
        <v>0</v>
      </c>
      <c r="H97" s="50">
        <v>11903375</v>
      </c>
      <c r="I97" s="50">
        <v>0</v>
      </c>
      <c r="J97" s="51">
        <v>2186940</v>
      </c>
      <c r="K97" s="50">
        <v>26243371</v>
      </c>
      <c r="L97" s="73">
        <v>28430310</v>
      </c>
      <c r="M97" s="118"/>
      <c r="N97" s="120">
        <v>26243371</v>
      </c>
      <c r="O97" s="120">
        <v>14339996</v>
      </c>
      <c r="P97" s="120">
        <v>0</v>
      </c>
      <c r="Q97" s="120">
        <v>31011513</v>
      </c>
      <c r="R97" s="120">
        <v>28824574</v>
      </c>
      <c r="S97" s="47"/>
    </row>
    <row r="98" spans="1:19" ht="12.75" customHeight="1" x14ac:dyDescent="0.2">
      <c r="A98" s="501"/>
      <c r="B98" s="501"/>
      <c r="C98" s="53" t="s">
        <v>3</v>
      </c>
      <c r="D98" s="54">
        <v>9</v>
      </c>
      <c r="E98" s="55">
        <v>7027.95</v>
      </c>
      <c r="F98" s="55">
        <v>768.49</v>
      </c>
      <c r="G98" s="55">
        <v>0</v>
      </c>
      <c r="H98" s="55">
        <v>6147.58</v>
      </c>
      <c r="I98" s="55">
        <v>0</v>
      </c>
      <c r="J98" s="55">
        <v>1162</v>
      </c>
      <c r="K98" s="56">
        <v>13944.02</v>
      </c>
      <c r="L98" s="46">
        <v>15106.02</v>
      </c>
      <c r="M98" s="117"/>
      <c r="N98" s="119">
        <v>13944.02</v>
      </c>
      <c r="O98" s="119">
        <v>7796.44</v>
      </c>
      <c r="P98" s="119"/>
      <c r="Q98" s="119">
        <v>16509.38</v>
      </c>
      <c r="R98" s="119">
        <v>15347.38</v>
      </c>
      <c r="S98" s="47"/>
    </row>
    <row r="99" spans="1:19" ht="9" customHeight="1" x14ac:dyDescent="0.2">
      <c r="A99" s="501"/>
      <c r="B99" s="501"/>
      <c r="C99" s="48" t="s">
        <v>4</v>
      </c>
      <c r="D99" s="49">
        <v>10</v>
      </c>
      <c r="E99" s="50">
        <v>13608009</v>
      </c>
      <c r="F99" s="50">
        <v>1488004</v>
      </c>
      <c r="G99" s="50">
        <v>0</v>
      </c>
      <c r="H99" s="50">
        <v>11903375</v>
      </c>
      <c r="I99" s="50">
        <v>0</v>
      </c>
      <c r="J99" s="51">
        <v>2249946</v>
      </c>
      <c r="K99" s="50">
        <v>26999388</v>
      </c>
      <c r="L99" s="73">
        <v>29249333</v>
      </c>
      <c r="M99" s="118"/>
      <c r="N99" s="120">
        <v>26999388</v>
      </c>
      <c r="O99" s="120">
        <v>15096013</v>
      </c>
      <c r="P99" s="120">
        <v>0</v>
      </c>
      <c r="Q99" s="120">
        <v>31966617</v>
      </c>
      <c r="R99" s="120">
        <v>29716671</v>
      </c>
      <c r="S99" s="47"/>
    </row>
    <row r="100" spans="1:19" ht="12.75" customHeight="1" x14ac:dyDescent="0.2">
      <c r="A100" s="501"/>
      <c r="B100" s="501"/>
      <c r="C100" s="53" t="s">
        <v>3</v>
      </c>
      <c r="D100" s="54">
        <v>11</v>
      </c>
      <c r="E100" s="55">
        <v>7387.4</v>
      </c>
      <c r="F100" s="55">
        <v>811.87</v>
      </c>
      <c r="G100" s="55">
        <v>0</v>
      </c>
      <c r="H100" s="55">
        <v>6147.58</v>
      </c>
      <c r="I100" s="55">
        <v>0</v>
      </c>
      <c r="J100" s="55">
        <v>1195.57</v>
      </c>
      <c r="K100" s="56">
        <v>14346.85</v>
      </c>
      <c r="L100" s="46">
        <v>15542.42</v>
      </c>
      <c r="M100" s="117"/>
      <c r="N100" s="119">
        <v>14346.85</v>
      </c>
      <c r="O100" s="119">
        <v>8199.27</v>
      </c>
      <c r="P100" s="119"/>
      <c r="Q100" s="119">
        <v>17018.29</v>
      </c>
      <c r="R100" s="119">
        <v>15822.72</v>
      </c>
      <c r="S100" s="47"/>
    </row>
    <row r="101" spans="1:19" ht="9" customHeight="1" x14ac:dyDescent="0.2">
      <c r="A101" s="501"/>
      <c r="B101" s="501"/>
      <c r="C101" s="48" t="s">
        <v>4</v>
      </c>
      <c r="D101" s="49">
        <v>12</v>
      </c>
      <c r="E101" s="50">
        <v>14304001</v>
      </c>
      <c r="F101" s="50">
        <v>1572000</v>
      </c>
      <c r="G101" s="50">
        <v>0</v>
      </c>
      <c r="H101" s="50">
        <v>11903375</v>
      </c>
      <c r="I101" s="50">
        <v>0</v>
      </c>
      <c r="J101" s="51">
        <v>2314946</v>
      </c>
      <c r="K101" s="50">
        <v>27779375</v>
      </c>
      <c r="L101" s="73">
        <v>30094322</v>
      </c>
      <c r="M101" s="118"/>
      <c r="N101" s="120">
        <v>27779375</v>
      </c>
      <c r="O101" s="120">
        <v>15876001</v>
      </c>
      <c r="P101" s="120">
        <v>0</v>
      </c>
      <c r="Q101" s="120">
        <v>32952004</v>
      </c>
      <c r="R101" s="120">
        <v>30637058</v>
      </c>
      <c r="S101" s="47"/>
    </row>
    <row r="102" spans="1:19" ht="12.75" customHeight="1" x14ac:dyDescent="0.2">
      <c r="A102" s="501"/>
      <c r="B102" s="501"/>
      <c r="C102" s="53" t="s">
        <v>3</v>
      </c>
      <c r="D102" s="54">
        <v>13</v>
      </c>
      <c r="E102" s="55">
        <v>7740.66</v>
      </c>
      <c r="F102" s="55">
        <v>849.06</v>
      </c>
      <c r="G102" s="55">
        <v>0</v>
      </c>
      <c r="H102" s="55">
        <v>6147.58</v>
      </c>
      <c r="I102" s="55">
        <v>0</v>
      </c>
      <c r="J102" s="55">
        <v>1228.1099999999999</v>
      </c>
      <c r="K102" s="56">
        <v>14737.3</v>
      </c>
      <c r="L102" s="46">
        <v>15965.41</v>
      </c>
      <c r="M102" s="117"/>
      <c r="N102" s="119">
        <v>14737.3</v>
      </c>
      <c r="O102" s="119">
        <v>8589.7199999999993</v>
      </c>
      <c r="P102" s="119"/>
      <c r="Q102" s="119">
        <v>17511.560000000001</v>
      </c>
      <c r="R102" s="119">
        <v>16283.45</v>
      </c>
      <c r="S102" s="47"/>
    </row>
    <row r="103" spans="1:19" ht="9" customHeight="1" x14ac:dyDescent="0.2">
      <c r="A103" s="501"/>
      <c r="B103" s="501"/>
      <c r="C103" s="48" t="s">
        <v>4</v>
      </c>
      <c r="D103" s="49">
        <v>14</v>
      </c>
      <c r="E103" s="50">
        <v>14988008</v>
      </c>
      <c r="F103" s="50">
        <v>1644009</v>
      </c>
      <c r="G103" s="50">
        <v>0</v>
      </c>
      <c r="H103" s="50">
        <v>11903375</v>
      </c>
      <c r="I103" s="50">
        <v>0</v>
      </c>
      <c r="J103" s="51">
        <v>2377953</v>
      </c>
      <c r="K103" s="50">
        <v>28535392</v>
      </c>
      <c r="L103" s="73">
        <v>30913344</v>
      </c>
      <c r="M103" s="118"/>
      <c r="N103" s="120">
        <v>28535392</v>
      </c>
      <c r="O103" s="120">
        <v>16632017</v>
      </c>
      <c r="P103" s="120">
        <v>0</v>
      </c>
      <c r="Q103" s="120">
        <v>33907108</v>
      </c>
      <c r="R103" s="120">
        <v>31529156</v>
      </c>
      <c r="S103" s="47"/>
    </row>
    <row r="104" spans="1:19" ht="12.75" customHeight="1" x14ac:dyDescent="0.2">
      <c r="A104" s="501"/>
      <c r="B104" s="501"/>
      <c r="C104" s="53" t="s">
        <v>3</v>
      </c>
      <c r="D104" s="54">
        <v>15</v>
      </c>
      <c r="E104" s="55">
        <v>8155.89</v>
      </c>
      <c r="F104" s="55">
        <v>892.44</v>
      </c>
      <c r="G104" s="55">
        <v>0</v>
      </c>
      <c r="H104" s="55">
        <v>6147.58</v>
      </c>
      <c r="I104" s="55">
        <v>0</v>
      </c>
      <c r="J104" s="55">
        <v>1266.33</v>
      </c>
      <c r="K104" s="56">
        <v>15195.91</v>
      </c>
      <c r="L104" s="46">
        <v>16462.240000000002</v>
      </c>
      <c r="M104" s="117"/>
      <c r="N104" s="119">
        <v>15195.91</v>
      </c>
      <c r="O104" s="119">
        <v>9048.33</v>
      </c>
      <c r="P104" s="119"/>
      <c r="Q104" s="119">
        <v>18090.939999999999</v>
      </c>
      <c r="R104" s="119">
        <v>16824.61</v>
      </c>
      <c r="S104" s="47"/>
    </row>
    <row r="105" spans="1:19" ht="9" customHeight="1" x14ac:dyDescent="0.2">
      <c r="A105" s="501"/>
      <c r="B105" s="501"/>
      <c r="C105" s="48" t="s">
        <v>4</v>
      </c>
      <c r="D105" s="49">
        <v>16</v>
      </c>
      <c r="E105" s="50">
        <v>15792005</v>
      </c>
      <c r="F105" s="50">
        <v>1728005</v>
      </c>
      <c r="G105" s="50">
        <v>0</v>
      </c>
      <c r="H105" s="50">
        <v>11903375</v>
      </c>
      <c r="I105" s="50">
        <v>0</v>
      </c>
      <c r="J105" s="51">
        <v>2451957</v>
      </c>
      <c r="K105" s="50">
        <v>29423385</v>
      </c>
      <c r="L105" s="73">
        <v>31875341</v>
      </c>
      <c r="M105" s="118"/>
      <c r="N105" s="120">
        <v>29423385</v>
      </c>
      <c r="O105" s="120">
        <v>17520010</v>
      </c>
      <c r="P105" s="120">
        <v>0</v>
      </c>
      <c r="Q105" s="120">
        <v>35028944</v>
      </c>
      <c r="R105" s="120">
        <v>32576988</v>
      </c>
      <c r="S105" s="47"/>
    </row>
    <row r="106" spans="1:19" ht="12.75" customHeight="1" x14ac:dyDescent="0.2">
      <c r="A106" s="501"/>
      <c r="B106" s="501"/>
      <c r="C106" s="53" t="s">
        <v>3</v>
      </c>
      <c r="D106" s="54">
        <v>17</v>
      </c>
      <c r="E106" s="55">
        <v>8571.1200000000008</v>
      </c>
      <c r="F106" s="55">
        <v>942.02</v>
      </c>
      <c r="G106" s="55">
        <v>0</v>
      </c>
      <c r="H106" s="55">
        <v>6147.58</v>
      </c>
      <c r="I106" s="55">
        <v>0</v>
      </c>
      <c r="J106" s="55">
        <v>1305.06</v>
      </c>
      <c r="K106" s="56">
        <v>15660.72</v>
      </c>
      <c r="L106" s="46">
        <v>16965.78</v>
      </c>
      <c r="M106" s="117"/>
      <c r="N106" s="119">
        <v>15660.72</v>
      </c>
      <c r="O106" s="119">
        <v>9513.14</v>
      </c>
      <c r="P106" s="119"/>
      <c r="Q106" s="119">
        <v>18678.150000000001</v>
      </c>
      <c r="R106" s="119">
        <v>17373.09</v>
      </c>
      <c r="S106" s="47"/>
    </row>
    <row r="107" spans="1:19" ht="9" customHeight="1" x14ac:dyDescent="0.2">
      <c r="A107" s="501"/>
      <c r="B107" s="501"/>
      <c r="C107" s="48" t="s">
        <v>4</v>
      </c>
      <c r="D107" s="49">
        <v>18</v>
      </c>
      <c r="E107" s="50">
        <v>16596003</v>
      </c>
      <c r="F107" s="50">
        <v>1824005</v>
      </c>
      <c r="G107" s="50">
        <v>0</v>
      </c>
      <c r="H107" s="50">
        <v>11903375</v>
      </c>
      <c r="I107" s="50">
        <v>0</v>
      </c>
      <c r="J107" s="51">
        <v>2526949</v>
      </c>
      <c r="K107" s="50">
        <v>30323382</v>
      </c>
      <c r="L107" s="73">
        <v>32850331</v>
      </c>
      <c r="M107" s="118"/>
      <c r="N107" s="120">
        <v>30323382</v>
      </c>
      <c r="O107" s="120">
        <v>18420008</v>
      </c>
      <c r="P107" s="120">
        <v>0</v>
      </c>
      <c r="Q107" s="120">
        <v>36165942</v>
      </c>
      <c r="R107" s="120">
        <v>33638993</v>
      </c>
      <c r="S107" s="47"/>
    </row>
    <row r="108" spans="1:19" ht="12.75" customHeight="1" x14ac:dyDescent="0.2">
      <c r="A108" s="501"/>
      <c r="B108" s="501"/>
      <c r="C108" s="53" t="s">
        <v>3</v>
      </c>
      <c r="D108" s="54">
        <v>19</v>
      </c>
      <c r="E108" s="55">
        <v>8980.15</v>
      </c>
      <c r="F108" s="55">
        <v>985.4</v>
      </c>
      <c r="G108" s="55">
        <v>0</v>
      </c>
      <c r="H108" s="55">
        <v>6147.58</v>
      </c>
      <c r="I108" s="55">
        <v>0</v>
      </c>
      <c r="J108" s="55">
        <v>1342.76</v>
      </c>
      <c r="K108" s="56">
        <v>16113.13</v>
      </c>
      <c r="L108" s="46">
        <v>17455.89</v>
      </c>
      <c r="M108" s="117"/>
      <c r="N108" s="119">
        <v>16113.13</v>
      </c>
      <c r="O108" s="119">
        <v>9965.5499999999993</v>
      </c>
      <c r="P108" s="119"/>
      <c r="Q108" s="119">
        <v>19249.689999999999</v>
      </c>
      <c r="R108" s="119">
        <v>17906.93</v>
      </c>
      <c r="S108" s="47"/>
    </row>
    <row r="109" spans="1:19" ht="9" customHeight="1" x14ac:dyDescent="0.2">
      <c r="A109" s="501"/>
      <c r="B109" s="501"/>
      <c r="C109" s="48" t="s">
        <v>4</v>
      </c>
      <c r="D109" s="49">
        <v>19</v>
      </c>
      <c r="E109" s="50">
        <v>17387995</v>
      </c>
      <c r="F109" s="50">
        <v>1908000</v>
      </c>
      <c r="G109" s="50">
        <v>0</v>
      </c>
      <c r="H109" s="50">
        <v>11903375</v>
      </c>
      <c r="I109" s="50">
        <v>0</v>
      </c>
      <c r="J109" s="51">
        <v>2599946</v>
      </c>
      <c r="K109" s="50">
        <v>31199370</v>
      </c>
      <c r="L109" s="73">
        <v>33799316</v>
      </c>
      <c r="M109" s="118"/>
      <c r="N109" s="120">
        <v>31199370</v>
      </c>
      <c r="O109" s="120">
        <v>19295995</v>
      </c>
      <c r="P109" s="120">
        <v>0</v>
      </c>
      <c r="Q109" s="120">
        <v>37272597</v>
      </c>
      <c r="R109" s="120">
        <v>34672651</v>
      </c>
      <c r="S109" s="47"/>
    </row>
    <row r="110" spans="1:19" ht="12.75" customHeight="1" x14ac:dyDescent="0.2">
      <c r="A110" s="501"/>
      <c r="B110" s="501"/>
      <c r="C110" s="53" t="s">
        <v>3</v>
      </c>
      <c r="D110" s="54">
        <v>20</v>
      </c>
      <c r="E110" s="55">
        <v>9792.02</v>
      </c>
      <c r="F110" s="55">
        <v>1072.1600000000001</v>
      </c>
      <c r="G110" s="55">
        <v>0</v>
      </c>
      <c r="H110" s="55">
        <v>6147.58</v>
      </c>
      <c r="I110" s="55">
        <v>0</v>
      </c>
      <c r="J110" s="55">
        <v>1417.65</v>
      </c>
      <c r="K110" s="56">
        <v>17011.759999999998</v>
      </c>
      <c r="L110" s="46">
        <v>18429.41</v>
      </c>
      <c r="M110" s="117"/>
      <c r="N110" s="119">
        <v>17011.759999999998</v>
      </c>
      <c r="O110" s="119">
        <v>10864.18</v>
      </c>
      <c r="P110" s="119"/>
      <c r="Q110" s="119">
        <v>20384.96</v>
      </c>
      <c r="R110" s="119">
        <v>18967.310000000001</v>
      </c>
      <c r="S110" s="47"/>
    </row>
    <row r="111" spans="1:19" ht="9" customHeight="1" x14ac:dyDescent="0.2">
      <c r="A111" s="501"/>
      <c r="B111" s="501"/>
      <c r="C111" s="48" t="s">
        <v>4</v>
      </c>
      <c r="D111" s="49">
        <v>21</v>
      </c>
      <c r="E111" s="50">
        <v>18959995</v>
      </c>
      <c r="F111" s="50">
        <v>2075991</v>
      </c>
      <c r="G111" s="50">
        <v>0</v>
      </c>
      <c r="H111" s="50">
        <v>11903375</v>
      </c>
      <c r="I111" s="50">
        <v>0</v>
      </c>
      <c r="J111" s="51">
        <v>2744953</v>
      </c>
      <c r="K111" s="50">
        <v>32939361</v>
      </c>
      <c r="L111" s="73">
        <v>35684314</v>
      </c>
      <c r="M111" s="118"/>
      <c r="N111" s="120">
        <v>32939361</v>
      </c>
      <c r="O111" s="120">
        <v>21035986</v>
      </c>
      <c r="P111" s="120">
        <v>0</v>
      </c>
      <c r="Q111" s="120">
        <v>39470786</v>
      </c>
      <c r="R111" s="120">
        <v>36725833</v>
      </c>
      <c r="S111" s="47"/>
    </row>
    <row r="112" spans="1:19" ht="12.75" customHeight="1" x14ac:dyDescent="0.2">
      <c r="A112" s="501"/>
      <c r="B112" s="501"/>
      <c r="C112" s="53" t="s">
        <v>3</v>
      </c>
      <c r="D112" s="54">
        <v>22</v>
      </c>
      <c r="E112" s="55">
        <v>10058.51</v>
      </c>
      <c r="F112" s="55">
        <v>1103.1500000000001</v>
      </c>
      <c r="G112" s="55">
        <v>0</v>
      </c>
      <c r="H112" s="55">
        <v>6147.58</v>
      </c>
      <c r="I112" s="55">
        <v>0</v>
      </c>
      <c r="J112" s="55">
        <v>1442.44</v>
      </c>
      <c r="K112" s="56">
        <v>17309.240000000002</v>
      </c>
      <c r="L112" s="46">
        <v>18751.68</v>
      </c>
      <c r="M112" s="117"/>
      <c r="N112" s="119">
        <v>17309.240000000002</v>
      </c>
      <c r="O112" s="119">
        <v>11161.66</v>
      </c>
      <c r="P112" s="119"/>
      <c r="Q112" s="119">
        <v>20760.78</v>
      </c>
      <c r="R112" s="119">
        <v>19318.34</v>
      </c>
      <c r="S112" s="47"/>
    </row>
    <row r="113" spans="1:19" ht="9" customHeight="1" x14ac:dyDescent="0.2">
      <c r="A113" s="501"/>
      <c r="B113" s="501"/>
      <c r="C113" s="48" t="s">
        <v>4</v>
      </c>
      <c r="D113" s="49">
        <v>23</v>
      </c>
      <c r="E113" s="50">
        <v>19475991</v>
      </c>
      <c r="F113" s="50">
        <v>2135996</v>
      </c>
      <c r="G113" s="50">
        <v>0</v>
      </c>
      <c r="H113" s="50">
        <v>11903375</v>
      </c>
      <c r="I113" s="50">
        <v>0</v>
      </c>
      <c r="J113" s="51">
        <v>2792953</v>
      </c>
      <c r="K113" s="50">
        <v>33515362</v>
      </c>
      <c r="L113" s="73">
        <v>36308315</v>
      </c>
      <c r="M113" s="118"/>
      <c r="N113" s="120">
        <v>33515362</v>
      </c>
      <c r="O113" s="120">
        <v>21611987</v>
      </c>
      <c r="P113" s="120">
        <v>0</v>
      </c>
      <c r="Q113" s="120">
        <v>40198475</v>
      </c>
      <c r="R113" s="120">
        <v>37405522</v>
      </c>
      <c r="S113" s="47"/>
    </row>
    <row r="114" spans="1:19" ht="12.75" customHeight="1" x14ac:dyDescent="0.2">
      <c r="A114" s="501"/>
      <c r="B114" s="501"/>
      <c r="C114" s="53" t="s">
        <v>3</v>
      </c>
      <c r="D114" s="54">
        <v>24</v>
      </c>
      <c r="E114" s="55">
        <v>10331.200000000001</v>
      </c>
      <c r="F114" s="55">
        <v>1134.1400000000001</v>
      </c>
      <c r="G114" s="55">
        <v>0</v>
      </c>
      <c r="H114" s="55">
        <v>6147.58</v>
      </c>
      <c r="I114" s="55">
        <v>0</v>
      </c>
      <c r="J114" s="55">
        <v>1467.74</v>
      </c>
      <c r="K114" s="56">
        <v>17612.919999999998</v>
      </c>
      <c r="L114" s="46">
        <v>19080.66</v>
      </c>
      <c r="M114" s="117"/>
      <c r="N114" s="119">
        <v>17612.919999999998</v>
      </c>
      <c r="O114" s="119">
        <v>11465.34</v>
      </c>
      <c r="P114" s="119"/>
      <c r="Q114" s="119">
        <v>21144.42</v>
      </c>
      <c r="R114" s="119">
        <v>19676.68</v>
      </c>
      <c r="S114" s="47"/>
    </row>
    <row r="115" spans="1:19" ht="9" customHeight="1" x14ac:dyDescent="0.2">
      <c r="A115" s="501"/>
      <c r="B115" s="501"/>
      <c r="C115" s="48" t="s">
        <v>4</v>
      </c>
      <c r="D115" s="49">
        <v>25</v>
      </c>
      <c r="E115" s="50">
        <v>20003993</v>
      </c>
      <c r="F115" s="50">
        <v>2196001</v>
      </c>
      <c r="G115" s="50">
        <v>0</v>
      </c>
      <c r="H115" s="50">
        <v>11903375</v>
      </c>
      <c r="I115" s="50">
        <v>0</v>
      </c>
      <c r="J115" s="51">
        <v>2841941</v>
      </c>
      <c r="K115" s="50">
        <v>34103369</v>
      </c>
      <c r="L115" s="73">
        <v>36945310</v>
      </c>
      <c r="M115" s="118"/>
      <c r="N115" s="120">
        <v>34103369</v>
      </c>
      <c r="O115" s="120">
        <v>22199994</v>
      </c>
      <c r="P115" s="120">
        <v>0</v>
      </c>
      <c r="Q115" s="120">
        <v>40941306</v>
      </c>
      <c r="R115" s="120">
        <v>38099365</v>
      </c>
      <c r="S115" s="47"/>
    </row>
    <row r="116" spans="1:19" ht="12.75" customHeight="1" x14ac:dyDescent="0.2">
      <c r="A116" s="501"/>
      <c r="B116" s="501"/>
      <c r="C116" s="53" t="s">
        <v>3</v>
      </c>
      <c r="D116" s="54">
        <v>26</v>
      </c>
      <c r="E116" s="55">
        <v>10603.89</v>
      </c>
      <c r="F116" s="55">
        <v>1165.1300000000001</v>
      </c>
      <c r="G116" s="55">
        <v>0</v>
      </c>
      <c r="H116" s="55">
        <v>6147.58</v>
      </c>
      <c r="I116" s="55">
        <v>0</v>
      </c>
      <c r="J116" s="55">
        <v>1493.05</v>
      </c>
      <c r="K116" s="56">
        <v>17916.599999999999</v>
      </c>
      <c r="L116" s="46">
        <v>19409.650000000001</v>
      </c>
      <c r="M116" s="117"/>
      <c r="N116" s="119">
        <v>17916.599999999999</v>
      </c>
      <c r="O116" s="119">
        <v>11769.02</v>
      </c>
      <c r="P116" s="119"/>
      <c r="Q116" s="119">
        <v>21528.07</v>
      </c>
      <c r="R116" s="119">
        <v>20035.02</v>
      </c>
      <c r="S116" s="47"/>
    </row>
    <row r="117" spans="1:19" ht="9" customHeight="1" x14ac:dyDescent="0.2">
      <c r="A117" s="501"/>
      <c r="B117" s="501"/>
      <c r="C117" s="48" t="s">
        <v>4</v>
      </c>
      <c r="D117" s="49">
        <v>27</v>
      </c>
      <c r="E117" s="50">
        <v>20531994</v>
      </c>
      <c r="F117" s="50">
        <v>2256006</v>
      </c>
      <c r="G117" s="50">
        <v>0</v>
      </c>
      <c r="H117" s="50">
        <v>11903375</v>
      </c>
      <c r="I117" s="50">
        <v>0</v>
      </c>
      <c r="J117" s="51">
        <v>2890948</v>
      </c>
      <c r="K117" s="50">
        <v>34691375</v>
      </c>
      <c r="L117" s="73">
        <v>37582323</v>
      </c>
      <c r="M117" s="118"/>
      <c r="N117" s="120">
        <v>34691375</v>
      </c>
      <c r="O117" s="120">
        <v>22788000</v>
      </c>
      <c r="P117" s="120">
        <v>0</v>
      </c>
      <c r="Q117" s="120">
        <v>41684156</v>
      </c>
      <c r="R117" s="120">
        <v>38793208</v>
      </c>
      <c r="S117" s="47"/>
    </row>
    <row r="118" spans="1:19" ht="12.75" customHeight="1" x14ac:dyDescent="0.2">
      <c r="A118" s="501"/>
      <c r="B118" s="501"/>
      <c r="C118" s="53" t="s">
        <v>3</v>
      </c>
      <c r="D118" s="54">
        <v>28</v>
      </c>
      <c r="E118" s="55">
        <v>10870.38</v>
      </c>
      <c r="F118" s="55">
        <v>1189.92</v>
      </c>
      <c r="G118" s="55">
        <v>0</v>
      </c>
      <c r="H118" s="55">
        <v>6147.58</v>
      </c>
      <c r="I118" s="55">
        <v>0</v>
      </c>
      <c r="J118" s="55">
        <v>1517.32</v>
      </c>
      <c r="K118" s="56">
        <v>18207.88</v>
      </c>
      <c r="L118" s="46">
        <v>19725.2</v>
      </c>
      <c r="M118" s="117"/>
      <c r="N118" s="119">
        <v>18207.88</v>
      </c>
      <c r="O118" s="119">
        <v>12060.3</v>
      </c>
      <c r="P118" s="119"/>
      <c r="Q118" s="119">
        <v>21896.05</v>
      </c>
      <c r="R118" s="119">
        <v>20378.73</v>
      </c>
      <c r="S118" s="47"/>
    </row>
    <row r="119" spans="1:19" ht="9" customHeight="1" x14ac:dyDescent="0.2">
      <c r="A119" s="501"/>
      <c r="B119" s="501"/>
      <c r="C119" s="48" t="s">
        <v>4</v>
      </c>
      <c r="D119" s="49">
        <v>29</v>
      </c>
      <c r="E119" s="50">
        <v>21047991</v>
      </c>
      <c r="F119" s="50">
        <v>2304006</v>
      </c>
      <c r="G119" s="50">
        <v>0</v>
      </c>
      <c r="H119" s="50">
        <v>11903375</v>
      </c>
      <c r="I119" s="50">
        <v>0</v>
      </c>
      <c r="J119" s="51">
        <v>2937941</v>
      </c>
      <c r="K119" s="50">
        <v>35255372</v>
      </c>
      <c r="L119" s="73">
        <v>38193313</v>
      </c>
      <c r="M119" s="118"/>
      <c r="N119" s="120">
        <v>35255372</v>
      </c>
      <c r="O119" s="120">
        <v>23351997</v>
      </c>
      <c r="P119" s="120">
        <v>0</v>
      </c>
      <c r="Q119" s="120">
        <v>42396665</v>
      </c>
      <c r="R119" s="120">
        <v>39458724</v>
      </c>
      <c r="S119" s="47"/>
    </row>
    <row r="120" spans="1:19" ht="12.75" customHeight="1" x14ac:dyDescent="0.2">
      <c r="A120" s="501"/>
      <c r="B120" s="501"/>
      <c r="C120" s="53" t="s">
        <v>3</v>
      </c>
      <c r="D120" s="54">
        <v>30</v>
      </c>
      <c r="E120" s="55">
        <v>11136.88</v>
      </c>
      <c r="F120" s="55">
        <v>1220.9000000000001</v>
      </c>
      <c r="G120" s="55">
        <v>0</v>
      </c>
      <c r="H120" s="55">
        <v>6147.58</v>
      </c>
      <c r="I120" s="55">
        <v>0</v>
      </c>
      <c r="J120" s="55">
        <v>1542.11</v>
      </c>
      <c r="K120" s="56">
        <v>18505.36</v>
      </c>
      <c r="L120" s="46">
        <v>20047.47</v>
      </c>
      <c r="M120" s="117"/>
      <c r="N120" s="119">
        <v>18505.36</v>
      </c>
      <c r="O120" s="119">
        <v>12357.78</v>
      </c>
      <c r="P120" s="119"/>
      <c r="Q120" s="119">
        <v>22271.87</v>
      </c>
      <c r="R120" s="119">
        <v>20729.759999999998</v>
      </c>
      <c r="S120" s="47"/>
    </row>
    <row r="121" spans="1:19" ht="9" customHeight="1" x14ac:dyDescent="0.2">
      <c r="A121" s="501"/>
      <c r="B121" s="501"/>
      <c r="C121" s="48" t="s">
        <v>4</v>
      </c>
      <c r="D121" s="49">
        <v>31</v>
      </c>
      <c r="E121" s="50">
        <v>21564007</v>
      </c>
      <c r="F121" s="50">
        <v>2363992</v>
      </c>
      <c r="G121" s="50">
        <v>0</v>
      </c>
      <c r="H121" s="50">
        <v>11903375</v>
      </c>
      <c r="I121" s="50">
        <v>0</v>
      </c>
      <c r="J121" s="51">
        <v>2985941</v>
      </c>
      <c r="K121" s="50">
        <v>35831373</v>
      </c>
      <c r="L121" s="73">
        <v>38817315</v>
      </c>
      <c r="M121" s="118"/>
      <c r="N121" s="120">
        <v>35831373</v>
      </c>
      <c r="O121" s="120">
        <v>23927999</v>
      </c>
      <c r="P121" s="120">
        <v>0</v>
      </c>
      <c r="Q121" s="120">
        <v>43124354</v>
      </c>
      <c r="R121" s="120">
        <v>40138412</v>
      </c>
      <c r="S121" s="47"/>
    </row>
    <row r="122" spans="1:19" ht="12.75" customHeight="1" x14ac:dyDescent="0.2">
      <c r="A122" s="501"/>
      <c r="B122" s="501"/>
      <c r="C122" s="53" t="s">
        <v>3</v>
      </c>
      <c r="D122" s="54">
        <v>32</v>
      </c>
      <c r="E122" s="55">
        <v>11409.57</v>
      </c>
      <c r="F122" s="55">
        <v>1251.8900000000001</v>
      </c>
      <c r="G122" s="55">
        <v>0</v>
      </c>
      <c r="H122" s="55">
        <v>6147.58</v>
      </c>
      <c r="I122" s="55">
        <v>0</v>
      </c>
      <c r="J122" s="55">
        <v>1567.42</v>
      </c>
      <c r="K122" s="56">
        <v>18809.04</v>
      </c>
      <c r="L122" s="46">
        <v>20376.46</v>
      </c>
      <c r="M122" s="117"/>
      <c r="N122" s="119">
        <v>18809.04</v>
      </c>
      <c r="O122" s="119">
        <v>12661.46</v>
      </c>
      <c r="P122" s="119"/>
      <c r="Q122" s="119">
        <v>22655.52</v>
      </c>
      <c r="R122" s="119">
        <v>21088.1</v>
      </c>
      <c r="S122" s="47"/>
    </row>
    <row r="123" spans="1:19" ht="9" customHeight="1" x14ac:dyDescent="0.2">
      <c r="A123" s="501"/>
      <c r="B123" s="501"/>
      <c r="C123" s="48" t="s">
        <v>4</v>
      </c>
      <c r="D123" s="49">
        <v>33</v>
      </c>
      <c r="E123" s="50">
        <v>22092008</v>
      </c>
      <c r="F123" s="50">
        <v>2423997</v>
      </c>
      <c r="G123" s="50">
        <v>0</v>
      </c>
      <c r="H123" s="50">
        <v>11903375</v>
      </c>
      <c r="I123" s="50">
        <v>0</v>
      </c>
      <c r="J123" s="51">
        <v>3034948</v>
      </c>
      <c r="K123" s="50">
        <v>36419380</v>
      </c>
      <c r="L123" s="73">
        <v>39454328</v>
      </c>
      <c r="M123" s="118"/>
      <c r="N123" s="120">
        <v>36419380</v>
      </c>
      <c r="O123" s="120">
        <v>24516005</v>
      </c>
      <c r="P123" s="120">
        <v>0</v>
      </c>
      <c r="Q123" s="120">
        <v>43867204</v>
      </c>
      <c r="R123" s="120">
        <v>40832255</v>
      </c>
      <c r="S123" s="47"/>
    </row>
    <row r="124" spans="1:19" ht="12.75" customHeight="1" x14ac:dyDescent="0.2">
      <c r="A124" s="501"/>
      <c r="B124" s="501"/>
      <c r="C124" s="53" t="s">
        <v>3</v>
      </c>
      <c r="D124" s="54">
        <v>34</v>
      </c>
      <c r="E124" s="55">
        <v>11676.06</v>
      </c>
      <c r="F124" s="55">
        <v>1282.8800000000001</v>
      </c>
      <c r="G124" s="55">
        <v>0</v>
      </c>
      <c r="H124" s="55">
        <v>6147.58</v>
      </c>
      <c r="I124" s="55">
        <v>0</v>
      </c>
      <c r="J124" s="55">
        <v>1592.21</v>
      </c>
      <c r="K124" s="56">
        <v>19106.52</v>
      </c>
      <c r="L124" s="46">
        <v>20698.73</v>
      </c>
      <c r="M124" s="117"/>
      <c r="N124" s="119">
        <v>19106.52</v>
      </c>
      <c r="O124" s="119">
        <v>12958.94</v>
      </c>
      <c r="P124" s="119"/>
      <c r="Q124" s="119">
        <v>23031.34</v>
      </c>
      <c r="R124" s="119">
        <v>21439.13</v>
      </c>
      <c r="S124" s="47"/>
    </row>
    <row r="125" spans="1:19" ht="9" customHeight="1" x14ac:dyDescent="0.2">
      <c r="A125" s="501"/>
      <c r="B125" s="501"/>
      <c r="C125" s="48" t="s">
        <v>4</v>
      </c>
      <c r="D125" s="49">
        <v>35</v>
      </c>
      <c r="E125" s="50">
        <v>22608005</v>
      </c>
      <c r="F125" s="50">
        <v>2484002</v>
      </c>
      <c r="G125" s="50">
        <v>0</v>
      </c>
      <c r="H125" s="50">
        <v>11903375</v>
      </c>
      <c r="I125" s="50">
        <v>0</v>
      </c>
      <c r="J125" s="51">
        <v>3082948</v>
      </c>
      <c r="K125" s="50">
        <v>36995381</v>
      </c>
      <c r="L125" s="73">
        <v>40078330</v>
      </c>
      <c r="M125" s="118"/>
      <c r="N125" s="120">
        <v>36995381</v>
      </c>
      <c r="O125" s="120">
        <v>25092007</v>
      </c>
      <c r="P125" s="120">
        <v>0</v>
      </c>
      <c r="Q125" s="120">
        <v>44594893</v>
      </c>
      <c r="R125" s="120">
        <v>41511944</v>
      </c>
      <c r="S125" s="47"/>
    </row>
    <row r="126" spans="1:19" ht="12.75" customHeight="1" x14ac:dyDescent="0.2">
      <c r="A126" s="501"/>
      <c r="B126" s="501"/>
      <c r="C126" s="53" t="s">
        <v>3</v>
      </c>
      <c r="D126" s="54">
        <v>36</v>
      </c>
      <c r="E126" s="55">
        <v>11948.75</v>
      </c>
      <c r="F126" s="55">
        <v>1313.87</v>
      </c>
      <c r="G126" s="55">
        <v>0</v>
      </c>
      <c r="H126" s="55">
        <v>6147.58</v>
      </c>
      <c r="I126" s="55">
        <v>0</v>
      </c>
      <c r="J126" s="55">
        <v>1617.52</v>
      </c>
      <c r="K126" s="56">
        <v>19410.2</v>
      </c>
      <c r="L126" s="46">
        <v>21027.72</v>
      </c>
      <c r="M126" s="117"/>
      <c r="N126" s="119">
        <v>19410.2</v>
      </c>
      <c r="O126" s="119">
        <v>13262.62</v>
      </c>
      <c r="P126" s="119"/>
      <c r="Q126" s="119">
        <v>23414.99</v>
      </c>
      <c r="R126" s="119">
        <v>21797.47</v>
      </c>
      <c r="S126" s="47"/>
    </row>
    <row r="127" spans="1:19" ht="9" customHeight="1" x14ac:dyDescent="0.2">
      <c r="A127" s="501"/>
      <c r="B127" s="501"/>
      <c r="C127" s="48" t="s">
        <v>4</v>
      </c>
      <c r="D127" s="49">
        <v>37</v>
      </c>
      <c r="E127" s="50">
        <v>23136006</v>
      </c>
      <c r="F127" s="50">
        <v>2544007</v>
      </c>
      <c r="G127" s="50">
        <v>0</v>
      </c>
      <c r="H127" s="50">
        <v>11903375</v>
      </c>
      <c r="I127" s="50">
        <v>0</v>
      </c>
      <c r="J127" s="51">
        <v>3131955</v>
      </c>
      <c r="K127" s="50">
        <v>37583388</v>
      </c>
      <c r="L127" s="73">
        <v>40715343</v>
      </c>
      <c r="M127" s="118"/>
      <c r="N127" s="120">
        <v>37583388</v>
      </c>
      <c r="O127" s="120">
        <v>25680013</v>
      </c>
      <c r="P127" s="120">
        <v>0</v>
      </c>
      <c r="Q127" s="120">
        <v>45337743</v>
      </c>
      <c r="R127" s="120">
        <v>42205787</v>
      </c>
      <c r="S127" s="47"/>
    </row>
    <row r="128" spans="1:19" ht="12.75" customHeight="1" x14ac:dyDescent="0.2">
      <c r="A128" s="501"/>
      <c r="B128" s="501"/>
      <c r="C128" s="53" t="s">
        <v>3</v>
      </c>
      <c r="D128" s="54">
        <v>38</v>
      </c>
      <c r="E128" s="55">
        <v>12215.24</v>
      </c>
      <c r="F128" s="55">
        <v>1338.66</v>
      </c>
      <c r="G128" s="55">
        <v>0</v>
      </c>
      <c r="H128" s="55">
        <v>6147.58</v>
      </c>
      <c r="I128" s="55">
        <v>0</v>
      </c>
      <c r="J128" s="55">
        <v>1641.79</v>
      </c>
      <c r="K128" s="56">
        <v>19701.48</v>
      </c>
      <c r="L128" s="46">
        <v>21343.27</v>
      </c>
      <c r="M128" s="117"/>
      <c r="N128" s="119">
        <v>19701.48</v>
      </c>
      <c r="O128" s="119">
        <v>13553.9</v>
      </c>
      <c r="P128" s="119"/>
      <c r="Q128" s="119">
        <v>23782.97</v>
      </c>
      <c r="R128" s="119">
        <v>22141.18</v>
      </c>
      <c r="S128" s="47"/>
    </row>
    <row r="129" spans="1:19" ht="9" customHeight="1" x14ac:dyDescent="0.2">
      <c r="A129" s="501"/>
      <c r="B129" s="501"/>
      <c r="C129" s="48" t="s">
        <v>4</v>
      </c>
      <c r="D129" s="49">
        <v>39</v>
      </c>
      <c r="E129" s="50">
        <v>23652003</v>
      </c>
      <c r="F129" s="50">
        <v>2592007</v>
      </c>
      <c r="G129" s="50">
        <v>0</v>
      </c>
      <c r="H129" s="50">
        <v>11903375</v>
      </c>
      <c r="I129" s="50">
        <v>0</v>
      </c>
      <c r="J129" s="51">
        <v>3178949</v>
      </c>
      <c r="K129" s="50">
        <v>38147385</v>
      </c>
      <c r="L129" s="73">
        <v>41326333</v>
      </c>
      <c r="M129" s="118"/>
      <c r="N129" s="120">
        <v>38147385</v>
      </c>
      <c r="O129" s="120">
        <v>26244010</v>
      </c>
      <c r="P129" s="120">
        <v>0</v>
      </c>
      <c r="Q129" s="120">
        <v>46050251</v>
      </c>
      <c r="R129" s="120">
        <v>42871303</v>
      </c>
      <c r="S129" s="47"/>
    </row>
    <row r="130" spans="1:19" ht="12.75" customHeight="1" x14ac:dyDescent="0.2">
      <c r="A130" s="501"/>
      <c r="B130" s="501"/>
      <c r="C130" s="53" t="s">
        <v>3</v>
      </c>
      <c r="D130" s="54">
        <v>40</v>
      </c>
      <c r="E130" s="55">
        <v>12487.93</v>
      </c>
      <c r="F130" s="55">
        <v>1369.64</v>
      </c>
      <c r="G130" s="55">
        <v>0</v>
      </c>
      <c r="H130" s="55">
        <v>6147.58</v>
      </c>
      <c r="I130" s="55">
        <v>0</v>
      </c>
      <c r="J130" s="55">
        <v>1667.1</v>
      </c>
      <c r="K130" s="56">
        <v>20005.150000000001</v>
      </c>
      <c r="L130" s="46">
        <v>21672.25</v>
      </c>
      <c r="M130" s="117"/>
      <c r="N130" s="119">
        <v>20005.150000000001</v>
      </c>
      <c r="O130" s="119">
        <v>13857.57</v>
      </c>
      <c r="P130" s="119"/>
      <c r="Q130" s="119">
        <v>24166.61</v>
      </c>
      <c r="R130" s="119">
        <v>22499.51</v>
      </c>
      <c r="S130" s="47"/>
    </row>
    <row r="131" spans="1:19" ht="9" customHeight="1" x14ac:dyDescent="0.2">
      <c r="A131" s="502"/>
      <c r="B131" s="502"/>
      <c r="C131" s="58"/>
      <c r="D131" s="59"/>
      <c r="E131" s="61">
        <v>24180004</v>
      </c>
      <c r="F131" s="61">
        <v>2651993</v>
      </c>
      <c r="G131" s="61">
        <v>0</v>
      </c>
      <c r="H131" s="61">
        <v>11903375</v>
      </c>
      <c r="I131" s="61">
        <v>0</v>
      </c>
      <c r="J131" s="60">
        <v>3227956</v>
      </c>
      <c r="K131" s="61">
        <v>38735372</v>
      </c>
      <c r="L131" s="73">
        <v>41963328</v>
      </c>
      <c r="M131" s="118"/>
      <c r="N131" s="120">
        <v>38735372</v>
      </c>
      <c r="O131" s="120">
        <v>26831997</v>
      </c>
      <c r="P131" s="120">
        <v>0</v>
      </c>
      <c r="Q131" s="120">
        <v>46793082</v>
      </c>
      <c r="R131" s="120">
        <v>43565126</v>
      </c>
      <c r="S131" s="47"/>
    </row>
    <row r="132" spans="1:19" ht="12.75" customHeight="1" x14ac:dyDescent="0.2">
      <c r="A132" s="492">
        <v>33543</v>
      </c>
      <c r="B132" s="492">
        <v>33969</v>
      </c>
      <c r="C132" s="42" t="s">
        <v>3</v>
      </c>
      <c r="D132" s="43">
        <v>0</v>
      </c>
      <c r="E132" s="44">
        <v>5751.26</v>
      </c>
      <c r="F132" s="44">
        <v>632.14</v>
      </c>
      <c r="G132" s="44">
        <v>0</v>
      </c>
      <c r="H132" s="44">
        <v>6384.11</v>
      </c>
      <c r="I132" s="44">
        <v>0</v>
      </c>
      <c r="J132" s="44">
        <v>1063.96</v>
      </c>
      <c r="K132" s="45">
        <v>12767.51</v>
      </c>
      <c r="L132" s="46">
        <v>13831.47</v>
      </c>
      <c r="M132" s="117"/>
      <c r="N132" s="119">
        <v>12767.51</v>
      </c>
      <c r="O132" s="119">
        <v>6383.4</v>
      </c>
      <c r="P132" s="119"/>
      <c r="Q132" s="119">
        <v>14980.48</v>
      </c>
      <c r="R132" s="119">
        <v>13916.52</v>
      </c>
      <c r="S132" s="47"/>
    </row>
    <row r="133" spans="1:19" ht="9" customHeight="1" x14ac:dyDescent="0.2">
      <c r="A133" s="525"/>
      <c r="B133" s="525"/>
      <c r="C133" s="48" t="s">
        <v>4</v>
      </c>
      <c r="D133" s="49">
        <v>2</v>
      </c>
      <c r="E133" s="50">
        <v>11135992</v>
      </c>
      <c r="F133" s="50">
        <v>1223994</v>
      </c>
      <c r="G133" s="50">
        <v>0</v>
      </c>
      <c r="H133" s="50">
        <v>12361361</v>
      </c>
      <c r="I133" s="50">
        <v>0</v>
      </c>
      <c r="J133" s="51">
        <v>2060114</v>
      </c>
      <c r="K133" s="50">
        <v>24721347</v>
      </c>
      <c r="L133" s="73">
        <v>26781460</v>
      </c>
      <c r="M133" s="118"/>
      <c r="N133" s="120">
        <v>24721347</v>
      </c>
      <c r="O133" s="120">
        <v>12359986</v>
      </c>
      <c r="P133" s="120">
        <v>0</v>
      </c>
      <c r="Q133" s="120">
        <v>29006254</v>
      </c>
      <c r="R133" s="120">
        <v>26946140</v>
      </c>
      <c r="S133" s="47"/>
    </row>
    <row r="134" spans="1:19" ht="12.75" customHeight="1" x14ac:dyDescent="0.2">
      <c r="A134" s="500">
        <v>33543</v>
      </c>
      <c r="B134" s="500">
        <v>33969</v>
      </c>
      <c r="C134" s="53" t="s">
        <v>3</v>
      </c>
      <c r="D134" s="54">
        <v>3</v>
      </c>
      <c r="E134" s="55">
        <v>6061.14</v>
      </c>
      <c r="F134" s="55">
        <v>663.13</v>
      </c>
      <c r="G134" s="55">
        <v>0</v>
      </c>
      <c r="H134" s="55">
        <v>6384.11</v>
      </c>
      <c r="I134" s="55">
        <v>0</v>
      </c>
      <c r="J134" s="55">
        <v>1092.3699999999999</v>
      </c>
      <c r="K134" s="56">
        <v>13108.38</v>
      </c>
      <c r="L134" s="46">
        <v>14200.75</v>
      </c>
      <c r="M134" s="117"/>
      <c r="N134" s="119">
        <v>13108.38</v>
      </c>
      <c r="O134" s="119">
        <v>6724.27</v>
      </c>
      <c r="P134" s="119"/>
      <c r="Q134" s="119">
        <v>15411.12</v>
      </c>
      <c r="R134" s="119">
        <v>14318.75</v>
      </c>
      <c r="S134" s="47"/>
    </row>
    <row r="135" spans="1:19" ht="9" customHeight="1" x14ac:dyDescent="0.2">
      <c r="A135" s="500"/>
      <c r="B135" s="500"/>
      <c r="C135" s="48" t="s">
        <v>4</v>
      </c>
      <c r="D135" s="49">
        <v>4</v>
      </c>
      <c r="E135" s="50">
        <v>11736004</v>
      </c>
      <c r="F135" s="50">
        <v>1283999</v>
      </c>
      <c r="G135" s="50">
        <v>0</v>
      </c>
      <c r="H135" s="50">
        <v>12361361</v>
      </c>
      <c r="I135" s="50">
        <v>0</v>
      </c>
      <c r="J135" s="51">
        <v>2115123</v>
      </c>
      <c r="K135" s="50">
        <v>25381363</v>
      </c>
      <c r="L135" s="73">
        <v>27496486</v>
      </c>
      <c r="M135" s="118"/>
      <c r="N135" s="120">
        <v>25381363</v>
      </c>
      <c r="O135" s="120">
        <v>13020002</v>
      </c>
      <c r="P135" s="120">
        <v>0</v>
      </c>
      <c r="Q135" s="120">
        <v>29840089</v>
      </c>
      <c r="R135" s="120">
        <v>27724966</v>
      </c>
      <c r="S135" s="47"/>
    </row>
    <row r="136" spans="1:19" ht="12.75" customHeight="1" x14ac:dyDescent="0.2">
      <c r="A136" s="501"/>
      <c r="B136" s="501"/>
      <c r="C136" s="53" t="s">
        <v>3</v>
      </c>
      <c r="D136" s="54">
        <v>5</v>
      </c>
      <c r="E136" s="55">
        <v>6371.01</v>
      </c>
      <c r="F136" s="55">
        <v>700.32</v>
      </c>
      <c r="G136" s="55">
        <v>0</v>
      </c>
      <c r="H136" s="55">
        <v>6384.11</v>
      </c>
      <c r="I136" s="55">
        <v>0</v>
      </c>
      <c r="J136" s="55">
        <v>1121.29</v>
      </c>
      <c r="K136" s="56">
        <v>13455.44</v>
      </c>
      <c r="L136" s="46">
        <v>14576.73</v>
      </c>
      <c r="M136" s="117"/>
      <c r="N136" s="119">
        <v>13455.44</v>
      </c>
      <c r="O136" s="119">
        <v>7071.33</v>
      </c>
      <c r="P136" s="119"/>
      <c r="Q136" s="119">
        <v>15849.57</v>
      </c>
      <c r="R136" s="119">
        <v>14728.28</v>
      </c>
      <c r="S136" s="47"/>
    </row>
    <row r="137" spans="1:19" ht="9" customHeight="1" x14ac:dyDescent="0.2">
      <c r="A137" s="501"/>
      <c r="B137" s="501"/>
      <c r="C137" s="48" t="s">
        <v>4</v>
      </c>
      <c r="D137" s="49">
        <v>6</v>
      </c>
      <c r="E137" s="50">
        <v>12335996</v>
      </c>
      <c r="F137" s="50">
        <v>1356009</v>
      </c>
      <c r="G137" s="50">
        <v>0</v>
      </c>
      <c r="H137" s="50">
        <v>12361361</v>
      </c>
      <c r="I137" s="50">
        <v>0</v>
      </c>
      <c r="J137" s="51">
        <v>2171120</v>
      </c>
      <c r="K137" s="50">
        <v>26053365</v>
      </c>
      <c r="L137" s="73">
        <v>28224485</v>
      </c>
      <c r="M137" s="118"/>
      <c r="N137" s="120">
        <v>26053365</v>
      </c>
      <c r="O137" s="120">
        <v>13692004</v>
      </c>
      <c r="P137" s="120">
        <v>0</v>
      </c>
      <c r="Q137" s="120">
        <v>30689047</v>
      </c>
      <c r="R137" s="120">
        <v>28517927</v>
      </c>
      <c r="S137" s="47"/>
    </row>
    <row r="138" spans="1:19" ht="12.75" customHeight="1" x14ac:dyDescent="0.2">
      <c r="A138" s="501"/>
      <c r="B138" s="501"/>
      <c r="C138" s="53" t="s">
        <v>3</v>
      </c>
      <c r="D138" s="54">
        <v>7</v>
      </c>
      <c r="E138" s="55">
        <v>6674.69</v>
      </c>
      <c r="F138" s="55">
        <v>731.3</v>
      </c>
      <c r="G138" s="55">
        <v>0</v>
      </c>
      <c r="H138" s="55">
        <v>6384.11</v>
      </c>
      <c r="I138" s="55">
        <v>0</v>
      </c>
      <c r="J138" s="55">
        <v>1149.18</v>
      </c>
      <c r="K138" s="56">
        <v>13790.1</v>
      </c>
      <c r="L138" s="46">
        <v>14939.28</v>
      </c>
      <c r="M138" s="117"/>
      <c r="N138" s="119">
        <v>13790.1</v>
      </c>
      <c r="O138" s="119">
        <v>7405.99</v>
      </c>
      <c r="P138" s="119"/>
      <c r="Q138" s="119">
        <v>16272.36</v>
      </c>
      <c r="R138" s="119">
        <v>15123.18</v>
      </c>
      <c r="S138" s="47"/>
    </row>
    <row r="139" spans="1:19" ht="9" customHeight="1" x14ac:dyDescent="0.2">
      <c r="A139" s="501"/>
      <c r="B139" s="501"/>
      <c r="C139" s="48" t="s">
        <v>4</v>
      </c>
      <c r="D139" s="49">
        <v>8</v>
      </c>
      <c r="E139" s="50">
        <v>12924002</v>
      </c>
      <c r="F139" s="50">
        <v>1415994</v>
      </c>
      <c r="G139" s="50">
        <v>0</v>
      </c>
      <c r="H139" s="50">
        <v>12361361</v>
      </c>
      <c r="I139" s="50">
        <v>0</v>
      </c>
      <c r="J139" s="51">
        <v>2225123</v>
      </c>
      <c r="K139" s="50">
        <v>26701357</v>
      </c>
      <c r="L139" s="73">
        <v>28926480</v>
      </c>
      <c r="M139" s="118"/>
      <c r="N139" s="120">
        <v>26701357</v>
      </c>
      <c r="O139" s="120">
        <v>14339996</v>
      </c>
      <c r="P139" s="120">
        <v>0</v>
      </c>
      <c r="Q139" s="120">
        <v>31507682</v>
      </c>
      <c r="R139" s="120">
        <v>29282560</v>
      </c>
      <c r="S139" s="47"/>
    </row>
    <row r="140" spans="1:19" ht="12.75" customHeight="1" x14ac:dyDescent="0.2">
      <c r="A140" s="501"/>
      <c r="B140" s="501"/>
      <c r="C140" s="53" t="s">
        <v>3</v>
      </c>
      <c r="D140" s="54">
        <v>9</v>
      </c>
      <c r="E140" s="55">
        <v>7027.95</v>
      </c>
      <c r="F140" s="55">
        <v>768.49</v>
      </c>
      <c r="G140" s="55">
        <v>0</v>
      </c>
      <c r="H140" s="55">
        <v>6384.11</v>
      </c>
      <c r="I140" s="55">
        <v>0</v>
      </c>
      <c r="J140" s="55">
        <v>1181.71</v>
      </c>
      <c r="K140" s="56">
        <v>14180.55</v>
      </c>
      <c r="L140" s="46">
        <v>15362.26</v>
      </c>
      <c r="M140" s="117"/>
      <c r="N140" s="119">
        <v>14180.55</v>
      </c>
      <c r="O140" s="119">
        <v>7796.44</v>
      </c>
      <c r="P140" s="119"/>
      <c r="Q140" s="119">
        <v>16765.62</v>
      </c>
      <c r="R140" s="119">
        <v>15583.91</v>
      </c>
      <c r="S140" s="47"/>
    </row>
    <row r="141" spans="1:19" ht="9" customHeight="1" x14ac:dyDescent="0.2">
      <c r="A141" s="501"/>
      <c r="B141" s="501"/>
      <c r="C141" s="48" t="s">
        <v>4</v>
      </c>
      <c r="D141" s="49">
        <v>10</v>
      </c>
      <c r="E141" s="50">
        <v>13608009</v>
      </c>
      <c r="F141" s="50">
        <v>1488004</v>
      </c>
      <c r="G141" s="50">
        <v>0</v>
      </c>
      <c r="H141" s="50">
        <v>12361361</v>
      </c>
      <c r="I141" s="50">
        <v>0</v>
      </c>
      <c r="J141" s="51">
        <v>2288110</v>
      </c>
      <c r="K141" s="50">
        <v>27457374</v>
      </c>
      <c r="L141" s="73">
        <v>29745483</v>
      </c>
      <c r="M141" s="118"/>
      <c r="N141" s="120">
        <v>27457374</v>
      </c>
      <c r="O141" s="120">
        <v>15096013</v>
      </c>
      <c r="P141" s="120">
        <v>0</v>
      </c>
      <c r="Q141" s="120">
        <v>32462767</v>
      </c>
      <c r="R141" s="120">
        <v>30174657</v>
      </c>
      <c r="S141" s="47"/>
    </row>
    <row r="142" spans="1:19" ht="12.75" customHeight="1" x14ac:dyDescent="0.2">
      <c r="A142" s="501"/>
      <c r="B142" s="501"/>
      <c r="C142" s="53" t="s">
        <v>3</v>
      </c>
      <c r="D142" s="54">
        <v>11</v>
      </c>
      <c r="E142" s="55">
        <v>7387.4</v>
      </c>
      <c r="F142" s="55">
        <v>811.87</v>
      </c>
      <c r="G142" s="55">
        <v>0</v>
      </c>
      <c r="H142" s="55">
        <v>6384.11</v>
      </c>
      <c r="I142" s="55">
        <v>0</v>
      </c>
      <c r="J142" s="55">
        <v>1215.28</v>
      </c>
      <c r="K142" s="56">
        <v>14583.38</v>
      </c>
      <c r="L142" s="46">
        <v>15798.66</v>
      </c>
      <c r="M142" s="117"/>
      <c r="N142" s="119">
        <v>14583.38</v>
      </c>
      <c r="O142" s="119">
        <v>8199.27</v>
      </c>
      <c r="P142" s="119"/>
      <c r="Q142" s="119">
        <v>17274.53</v>
      </c>
      <c r="R142" s="119">
        <v>16059.25</v>
      </c>
      <c r="S142" s="47"/>
    </row>
    <row r="143" spans="1:19" ht="9" customHeight="1" x14ac:dyDescent="0.2">
      <c r="A143" s="501"/>
      <c r="B143" s="501"/>
      <c r="C143" s="48" t="s">
        <v>4</v>
      </c>
      <c r="D143" s="49">
        <v>12</v>
      </c>
      <c r="E143" s="50">
        <v>14304001</v>
      </c>
      <c r="F143" s="50">
        <v>1572000</v>
      </c>
      <c r="G143" s="50">
        <v>0</v>
      </c>
      <c r="H143" s="50">
        <v>12361361</v>
      </c>
      <c r="I143" s="50">
        <v>0</v>
      </c>
      <c r="J143" s="51">
        <v>2353110</v>
      </c>
      <c r="K143" s="50">
        <v>28237361</v>
      </c>
      <c r="L143" s="73">
        <v>30590471</v>
      </c>
      <c r="M143" s="118"/>
      <c r="N143" s="120">
        <v>28237361</v>
      </c>
      <c r="O143" s="120">
        <v>15876001</v>
      </c>
      <c r="P143" s="120">
        <v>0</v>
      </c>
      <c r="Q143" s="120">
        <v>33448154</v>
      </c>
      <c r="R143" s="120">
        <v>31095044</v>
      </c>
      <c r="S143" s="47"/>
    </row>
    <row r="144" spans="1:19" ht="12.75" customHeight="1" x14ac:dyDescent="0.2">
      <c r="A144" s="501"/>
      <c r="B144" s="501"/>
      <c r="C144" s="53" t="s">
        <v>3</v>
      </c>
      <c r="D144" s="54">
        <v>13</v>
      </c>
      <c r="E144" s="55">
        <v>7740.66</v>
      </c>
      <c r="F144" s="55">
        <v>849.06</v>
      </c>
      <c r="G144" s="55">
        <v>0</v>
      </c>
      <c r="H144" s="55">
        <v>6384.11</v>
      </c>
      <c r="I144" s="55">
        <v>0</v>
      </c>
      <c r="J144" s="55">
        <v>1247.82</v>
      </c>
      <c r="K144" s="56">
        <v>14973.83</v>
      </c>
      <c r="L144" s="46">
        <v>16221.65</v>
      </c>
      <c r="M144" s="117"/>
      <c r="N144" s="119">
        <v>14973.83</v>
      </c>
      <c r="O144" s="119">
        <v>8589.7199999999993</v>
      </c>
      <c r="P144" s="119"/>
      <c r="Q144" s="119">
        <v>17767.8</v>
      </c>
      <c r="R144" s="119">
        <v>16519.98</v>
      </c>
      <c r="S144" s="47"/>
    </row>
    <row r="145" spans="1:19" ht="9" customHeight="1" x14ac:dyDescent="0.2">
      <c r="A145" s="501"/>
      <c r="B145" s="501"/>
      <c r="C145" s="48" t="s">
        <v>4</v>
      </c>
      <c r="D145" s="49">
        <v>14</v>
      </c>
      <c r="E145" s="50">
        <v>14988008</v>
      </c>
      <c r="F145" s="50">
        <v>1644009</v>
      </c>
      <c r="G145" s="50">
        <v>0</v>
      </c>
      <c r="H145" s="50">
        <v>12361361</v>
      </c>
      <c r="I145" s="50">
        <v>0</v>
      </c>
      <c r="J145" s="51">
        <v>2416116</v>
      </c>
      <c r="K145" s="50">
        <v>28993378</v>
      </c>
      <c r="L145" s="73">
        <v>31409494</v>
      </c>
      <c r="M145" s="118"/>
      <c r="N145" s="120">
        <v>28993378</v>
      </c>
      <c r="O145" s="120">
        <v>16632017</v>
      </c>
      <c r="P145" s="120">
        <v>0</v>
      </c>
      <c r="Q145" s="120">
        <v>34403258</v>
      </c>
      <c r="R145" s="120">
        <v>31987142</v>
      </c>
      <c r="S145" s="47"/>
    </row>
    <row r="146" spans="1:19" ht="12.75" customHeight="1" x14ac:dyDescent="0.2">
      <c r="A146" s="501"/>
      <c r="B146" s="501"/>
      <c r="C146" s="53" t="s">
        <v>3</v>
      </c>
      <c r="D146" s="54">
        <v>15</v>
      </c>
      <c r="E146" s="55">
        <v>8155.89</v>
      </c>
      <c r="F146" s="55">
        <v>892.44</v>
      </c>
      <c r="G146" s="55">
        <v>0</v>
      </c>
      <c r="H146" s="55">
        <v>6384.11</v>
      </c>
      <c r="I146" s="55">
        <v>0</v>
      </c>
      <c r="J146" s="55">
        <v>1286.04</v>
      </c>
      <c r="K146" s="56">
        <v>15432.44</v>
      </c>
      <c r="L146" s="46">
        <v>16718.48</v>
      </c>
      <c r="M146" s="117"/>
      <c r="N146" s="119">
        <v>15432.44</v>
      </c>
      <c r="O146" s="119">
        <v>9048.33</v>
      </c>
      <c r="P146" s="119"/>
      <c r="Q146" s="119">
        <v>18347.18</v>
      </c>
      <c r="R146" s="119">
        <v>17061.14</v>
      </c>
      <c r="S146" s="47"/>
    </row>
    <row r="147" spans="1:19" ht="9" customHeight="1" x14ac:dyDescent="0.2">
      <c r="A147" s="501"/>
      <c r="B147" s="501"/>
      <c r="C147" s="48" t="s">
        <v>4</v>
      </c>
      <c r="D147" s="49">
        <v>16</v>
      </c>
      <c r="E147" s="50">
        <v>15792005</v>
      </c>
      <c r="F147" s="50">
        <v>1728005</v>
      </c>
      <c r="G147" s="50">
        <v>0</v>
      </c>
      <c r="H147" s="50">
        <v>12361361</v>
      </c>
      <c r="I147" s="50">
        <v>0</v>
      </c>
      <c r="J147" s="51">
        <v>2490121</v>
      </c>
      <c r="K147" s="50">
        <v>29881371</v>
      </c>
      <c r="L147" s="73">
        <v>32371491</v>
      </c>
      <c r="M147" s="118"/>
      <c r="N147" s="120">
        <v>29881371</v>
      </c>
      <c r="O147" s="120">
        <v>17520010</v>
      </c>
      <c r="P147" s="120">
        <v>0</v>
      </c>
      <c r="Q147" s="120">
        <v>35525094</v>
      </c>
      <c r="R147" s="120">
        <v>33034974</v>
      </c>
      <c r="S147" s="47"/>
    </row>
    <row r="148" spans="1:19" ht="12.75" customHeight="1" x14ac:dyDescent="0.2">
      <c r="A148" s="501"/>
      <c r="B148" s="501"/>
      <c r="C148" s="53" t="s">
        <v>3</v>
      </c>
      <c r="D148" s="54">
        <v>17</v>
      </c>
      <c r="E148" s="55">
        <v>8571.1200000000008</v>
      </c>
      <c r="F148" s="55">
        <v>942.02</v>
      </c>
      <c r="G148" s="55">
        <v>0</v>
      </c>
      <c r="H148" s="55">
        <v>6384.11</v>
      </c>
      <c r="I148" s="55">
        <v>0</v>
      </c>
      <c r="J148" s="55">
        <v>1324.77</v>
      </c>
      <c r="K148" s="56">
        <v>15897.25</v>
      </c>
      <c r="L148" s="46">
        <v>17222.02</v>
      </c>
      <c r="M148" s="117"/>
      <c r="N148" s="119">
        <v>15897.25</v>
      </c>
      <c r="O148" s="119">
        <v>9513.14</v>
      </c>
      <c r="P148" s="119"/>
      <c r="Q148" s="119">
        <v>18934.39</v>
      </c>
      <c r="R148" s="119">
        <v>17609.62</v>
      </c>
      <c r="S148" s="47"/>
    </row>
    <row r="149" spans="1:19" ht="9" customHeight="1" x14ac:dyDescent="0.2">
      <c r="A149" s="501"/>
      <c r="B149" s="501"/>
      <c r="C149" s="48" t="s">
        <v>4</v>
      </c>
      <c r="D149" s="49">
        <v>18</v>
      </c>
      <c r="E149" s="50">
        <v>16596003</v>
      </c>
      <c r="F149" s="50">
        <v>1824005</v>
      </c>
      <c r="G149" s="50">
        <v>0</v>
      </c>
      <c r="H149" s="50">
        <v>12361361</v>
      </c>
      <c r="I149" s="50">
        <v>0</v>
      </c>
      <c r="J149" s="51">
        <v>2565112</v>
      </c>
      <c r="K149" s="50">
        <v>30781368</v>
      </c>
      <c r="L149" s="73">
        <v>33346481</v>
      </c>
      <c r="M149" s="118"/>
      <c r="N149" s="120">
        <v>30781368</v>
      </c>
      <c r="O149" s="120">
        <v>18420008</v>
      </c>
      <c r="P149" s="120">
        <v>0</v>
      </c>
      <c r="Q149" s="120">
        <v>36662091</v>
      </c>
      <c r="R149" s="120">
        <v>34096979</v>
      </c>
      <c r="S149" s="47"/>
    </row>
    <row r="150" spans="1:19" ht="12.75" customHeight="1" x14ac:dyDescent="0.2">
      <c r="A150" s="501"/>
      <c r="B150" s="501"/>
      <c r="C150" s="53" t="s">
        <v>3</v>
      </c>
      <c r="D150" s="54">
        <v>19</v>
      </c>
      <c r="E150" s="55">
        <v>8980.15</v>
      </c>
      <c r="F150" s="55">
        <v>985.4</v>
      </c>
      <c r="G150" s="55">
        <v>0</v>
      </c>
      <c r="H150" s="55">
        <v>6384.11</v>
      </c>
      <c r="I150" s="55">
        <v>0</v>
      </c>
      <c r="J150" s="55">
        <v>1362.47</v>
      </c>
      <c r="K150" s="56">
        <v>16349.66</v>
      </c>
      <c r="L150" s="46">
        <v>17712.13</v>
      </c>
      <c r="M150" s="117"/>
      <c r="N150" s="119">
        <v>16349.66</v>
      </c>
      <c r="O150" s="119">
        <v>9965.5499999999993</v>
      </c>
      <c r="P150" s="119"/>
      <c r="Q150" s="119">
        <v>19505.93</v>
      </c>
      <c r="R150" s="119">
        <v>18143.46</v>
      </c>
      <c r="S150" s="47"/>
    </row>
    <row r="151" spans="1:19" ht="9" customHeight="1" x14ac:dyDescent="0.2">
      <c r="A151" s="501"/>
      <c r="B151" s="501"/>
      <c r="C151" s="48" t="s">
        <v>4</v>
      </c>
      <c r="D151" s="49">
        <v>19</v>
      </c>
      <c r="E151" s="50">
        <v>17387995</v>
      </c>
      <c r="F151" s="50">
        <v>1908000</v>
      </c>
      <c r="G151" s="50">
        <v>0</v>
      </c>
      <c r="H151" s="50">
        <v>12361361</v>
      </c>
      <c r="I151" s="50">
        <v>0</v>
      </c>
      <c r="J151" s="51">
        <v>2638110</v>
      </c>
      <c r="K151" s="50">
        <v>31657356</v>
      </c>
      <c r="L151" s="73">
        <v>34295466</v>
      </c>
      <c r="M151" s="118"/>
      <c r="N151" s="120">
        <v>31657356</v>
      </c>
      <c r="O151" s="120">
        <v>19295995</v>
      </c>
      <c r="P151" s="120">
        <v>0</v>
      </c>
      <c r="Q151" s="120">
        <v>37768747</v>
      </c>
      <c r="R151" s="120">
        <v>35130637</v>
      </c>
      <c r="S151" s="47"/>
    </row>
    <row r="152" spans="1:19" ht="12.75" customHeight="1" x14ac:dyDescent="0.2">
      <c r="A152" s="501"/>
      <c r="B152" s="501"/>
      <c r="C152" s="53" t="s">
        <v>3</v>
      </c>
      <c r="D152" s="54">
        <v>20</v>
      </c>
      <c r="E152" s="55">
        <v>9792.02</v>
      </c>
      <c r="F152" s="55">
        <v>1072.1600000000001</v>
      </c>
      <c r="G152" s="55">
        <v>0</v>
      </c>
      <c r="H152" s="55">
        <v>6384.11</v>
      </c>
      <c r="I152" s="55">
        <v>0</v>
      </c>
      <c r="J152" s="55">
        <v>1437.36</v>
      </c>
      <c r="K152" s="56">
        <v>17248.29</v>
      </c>
      <c r="L152" s="46">
        <v>18685.650000000001</v>
      </c>
      <c r="M152" s="117"/>
      <c r="N152" s="119">
        <v>17248.29</v>
      </c>
      <c r="O152" s="119">
        <v>10864.18</v>
      </c>
      <c r="P152" s="119"/>
      <c r="Q152" s="119">
        <v>20641.2</v>
      </c>
      <c r="R152" s="119">
        <v>19203.84</v>
      </c>
      <c r="S152" s="47"/>
    </row>
    <row r="153" spans="1:19" ht="9" customHeight="1" x14ac:dyDescent="0.2">
      <c r="A153" s="501"/>
      <c r="B153" s="501"/>
      <c r="C153" s="48" t="s">
        <v>4</v>
      </c>
      <c r="D153" s="49">
        <v>21</v>
      </c>
      <c r="E153" s="50">
        <v>18959995</v>
      </c>
      <c r="F153" s="50">
        <v>2075991</v>
      </c>
      <c r="G153" s="50">
        <v>0</v>
      </c>
      <c r="H153" s="50">
        <v>12361361</v>
      </c>
      <c r="I153" s="50">
        <v>0</v>
      </c>
      <c r="J153" s="51">
        <v>2783117</v>
      </c>
      <c r="K153" s="50">
        <v>33397346</v>
      </c>
      <c r="L153" s="73">
        <v>36180464</v>
      </c>
      <c r="M153" s="118"/>
      <c r="N153" s="120">
        <v>33397346</v>
      </c>
      <c r="O153" s="120">
        <v>21035986</v>
      </c>
      <c r="P153" s="120">
        <v>0</v>
      </c>
      <c r="Q153" s="120">
        <v>39966936</v>
      </c>
      <c r="R153" s="120">
        <v>37183819</v>
      </c>
      <c r="S153" s="47"/>
    </row>
    <row r="154" spans="1:19" ht="12.75" customHeight="1" x14ac:dyDescent="0.2">
      <c r="A154" s="501"/>
      <c r="B154" s="501"/>
      <c r="C154" s="53" t="s">
        <v>3</v>
      </c>
      <c r="D154" s="54">
        <v>22</v>
      </c>
      <c r="E154" s="55">
        <v>10058.51</v>
      </c>
      <c r="F154" s="55">
        <v>1103.1500000000001</v>
      </c>
      <c r="G154" s="55">
        <v>0</v>
      </c>
      <c r="H154" s="55">
        <v>6384.11</v>
      </c>
      <c r="I154" s="55">
        <v>0</v>
      </c>
      <c r="J154" s="55">
        <v>1462.15</v>
      </c>
      <c r="K154" s="56">
        <v>17545.77</v>
      </c>
      <c r="L154" s="46">
        <v>19007.919999999998</v>
      </c>
      <c r="M154" s="117"/>
      <c r="N154" s="119">
        <v>17545.77</v>
      </c>
      <c r="O154" s="119">
        <v>11161.66</v>
      </c>
      <c r="P154" s="119"/>
      <c r="Q154" s="119">
        <v>21017.02</v>
      </c>
      <c r="R154" s="119">
        <v>19554.87</v>
      </c>
      <c r="S154" s="47"/>
    </row>
    <row r="155" spans="1:19" ht="9" customHeight="1" x14ac:dyDescent="0.2">
      <c r="A155" s="501"/>
      <c r="B155" s="501"/>
      <c r="C155" s="48" t="s">
        <v>4</v>
      </c>
      <c r="D155" s="49">
        <v>23</v>
      </c>
      <c r="E155" s="50">
        <v>19475991</v>
      </c>
      <c r="F155" s="50">
        <v>2135996</v>
      </c>
      <c r="G155" s="50">
        <v>0</v>
      </c>
      <c r="H155" s="50">
        <v>12361361</v>
      </c>
      <c r="I155" s="50">
        <v>0</v>
      </c>
      <c r="J155" s="51">
        <v>2831117</v>
      </c>
      <c r="K155" s="50">
        <v>33973348</v>
      </c>
      <c r="L155" s="73">
        <v>36804465</v>
      </c>
      <c r="M155" s="118"/>
      <c r="N155" s="120">
        <v>33973348</v>
      </c>
      <c r="O155" s="120">
        <v>21611987</v>
      </c>
      <c r="P155" s="120">
        <v>0</v>
      </c>
      <c r="Q155" s="120">
        <v>40694625</v>
      </c>
      <c r="R155" s="120">
        <v>37863508</v>
      </c>
      <c r="S155" s="47"/>
    </row>
    <row r="156" spans="1:19" ht="12.75" customHeight="1" x14ac:dyDescent="0.2">
      <c r="A156" s="501"/>
      <c r="B156" s="501"/>
      <c r="C156" s="53" t="s">
        <v>3</v>
      </c>
      <c r="D156" s="54">
        <v>24</v>
      </c>
      <c r="E156" s="55">
        <v>10331.200000000001</v>
      </c>
      <c r="F156" s="55">
        <v>1134.1400000000001</v>
      </c>
      <c r="G156" s="55">
        <v>0</v>
      </c>
      <c r="H156" s="55">
        <v>6384.11</v>
      </c>
      <c r="I156" s="55">
        <v>0</v>
      </c>
      <c r="J156" s="55">
        <v>1487.45</v>
      </c>
      <c r="K156" s="56">
        <v>17849.45</v>
      </c>
      <c r="L156" s="46">
        <v>19336.900000000001</v>
      </c>
      <c r="M156" s="117"/>
      <c r="N156" s="119">
        <v>17849.45</v>
      </c>
      <c r="O156" s="119">
        <v>11465.34</v>
      </c>
      <c r="P156" s="119"/>
      <c r="Q156" s="119">
        <v>21400.66</v>
      </c>
      <c r="R156" s="119">
        <v>19913.21</v>
      </c>
      <c r="S156" s="47"/>
    </row>
    <row r="157" spans="1:19" ht="9" customHeight="1" x14ac:dyDescent="0.2">
      <c r="A157" s="501"/>
      <c r="B157" s="501"/>
      <c r="C157" s="48" t="s">
        <v>4</v>
      </c>
      <c r="D157" s="49">
        <v>25</v>
      </c>
      <c r="E157" s="50">
        <v>20003993</v>
      </c>
      <c r="F157" s="50">
        <v>2196001</v>
      </c>
      <c r="G157" s="50">
        <v>0</v>
      </c>
      <c r="H157" s="50">
        <v>12361361</v>
      </c>
      <c r="I157" s="50">
        <v>0</v>
      </c>
      <c r="J157" s="51">
        <v>2880105</v>
      </c>
      <c r="K157" s="50">
        <v>34561355</v>
      </c>
      <c r="L157" s="73">
        <v>37441459</v>
      </c>
      <c r="M157" s="118"/>
      <c r="N157" s="120">
        <v>34561355</v>
      </c>
      <c r="O157" s="120">
        <v>22199994</v>
      </c>
      <c r="P157" s="120">
        <v>0</v>
      </c>
      <c r="Q157" s="120">
        <v>41437456</v>
      </c>
      <c r="R157" s="120">
        <v>38557351</v>
      </c>
      <c r="S157" s="47"/>
    </row>
    <row r="158" spans="1:19" ht="12.75" customHeight="1" x14ac:dyDescent="0.2">
      <c r="A158" s="501"/>
      <c r="B158" s="501"/>
      <c r="C158" s="53" t="s">
        <v>3</v>
      </c>
      <c r="D158" s="54">
        <v>26</v>
      </c>
      <c r="E158" s="55">
        <v>10603.89</v>
      </c>
      <c r="F158" s="55">
        <v>1165.1300000000001</v>
      </c>
      <c r="G158" s="55">
        <v>0</v>
      </c>
      <c r="H158" s="55">
        <v>6384.11</v>
      </c>
      <c r="I158" s="55">
        <v>0</v>
      </c>
      <c r="J158" s="55">
        <v>1512.76</v>
      </c>
      <c r="K158" s="56">
        <v>18153.13</v>
      </c>
      <c r="L158" s="46">
        <v>19665.89</v>
      </c>
      <c r="M158" s="117"/>
      <c r="N158" s="119">
        <v>18153.13</v>
      </c>
      <c r="O158" s="119">
        <v>11769.02</v>
      </c>
      <c r="P158" s="119"/>
      <c r="Q158" s="119">
        <v>21784.31</v>
      </c>
      <c r="R158" s="119">
        <v>20271.55</v>
      </c>
      <c r="S158" s="47"/>
    </row>
    <row r="159" spans="1:19" ht="9" customHeight="1" x14ac:dyDescent="0.2">
      <c r="A159" s="501"/>
      <c r="B159" s="501"/>
      <c r="C159" s="48" t="s">
        <v>4</v>
      </c>
      <c r="D159" s="49">
        <v>27</v>
      </c>
      <c r="E159" s="50">
        <v>20531994</v>
      </c>
      <c r="F159" s="50">
        <v>2256006</v>
      </c>
      <c r="G159" s="50">
        <v>0</v>
      </c>
      <c r="H159" s="50">
        <v>12361361</v>
      </c>
      <c r="I159" s="50">
        <v>0</v>
      </c>
      <c r="J159" s="51">
        <v>2929112</v>
      </c>
      <c r="K159" s="50">
        <v>35149361</v>
      </c>
      <c r="L159" s="73">
        <v>38078473</v>
      </c>
      <c r="M159" s="118"/>
      <c r="N159" s="120">
        <v>35149361</v>
      </c>
      <c r="O159" s="120">
        <v>22788000</v>
      </c>
      <c r="P159" s="120">
        <v>0</v>
      </c>
      <c r="Q159" s="120">
        <v>42180306</v>
      </c>
      <c r="R159" s="120">
        <v>39251194</v>
      </c>
      <c r="S159" s="47"/>
    </row>
    <row r="160" spans="1:19" ht="12.75" customHeight="1" x14ac:dyDescent="0.2">
      <c r="A160" s="501"/>
      <c r="B160" s="501"/>
      <c r="C160" s="53" t="s">
        <v>3</v>
      </c>
      <c r="D160" s="54">
        <v>28</v>
      </c>
      <c r="E160" s="55">
        <v>10870.38</v>
      </c>
      <c r="F160" s="55">
        <v>1189.92</v>
      </c>
      <c r="G160" s="55">
        <v>0</v>
      </c>
      <c r="H160" s="55">
        <v>6384.11</v>
      </c>
      <c r="I160" s="55">
        <v>0</v>
      </c>
      <c r="J160" s="55">
        <v>1537.03</v>
      </c>
      <c r="K160" s="56">
        <v>18444.41</v>
      </c>
      <c r="L160" s="46">
        <v>19981.439999999999</v>
      </c>
      <c r="M160" s="117"/>
      <c r="N160" s="119">
        <v>18444.41</v>
      </c>
      <c r="O160" s="119">
        <v>12060.3</v>
      </c>
      <c r="P160" s="119"/>
      <c r="Q160" s="119">
        <v>22152.29</v>
      </c>
      <c r="R160" s="119">
        <v>20615.259999999998</v>
      </c>
      <c r="S160" s="47"/>
    </row>
    <row r="161" spans="1:19" ht="9" customHeight="1" x14ac:dyDescent="0.2">
      <c r="A161" s="501"/>
      <c r="B161" s="501"/>
      <c r="C161" s="48" t="s">
        <v>4</v>
      </c>
      <c r="D161" s="49">
        <v>29</v>
      </c>
      <c r="E161" s="50">
        <v>21047991</v>
      </c>
      <c r="F161" s="50">
        <v>2304006</v>
      </c>
      <c r="G161" s="50">
        <v>0</v>
      </c>
      <c r="H161" s="50">
        <v>12361361</v>
      </c>
      <c r="I161" s="50">
        <v>0</v>
      </c>
      <c r="J161" s="51">
        <v>2976105</v>
      </c>
      <c r="K161" s="50">
        <v>35713358</v>
      </c>
      <c r="L161" s="73">
        <v>38689463</v>
      </c>
      <c r="M161" s="118"/>
      <c r="N161" s="120">
        <v>35713358</v>
      </c>
      <c r="O161" s="120">
        <v>23351997</v>
      </c>
      <c r="P161" s="120">
        <v>0</v>
      </c>
      <c r="Q161" s="120">
        <v>42892815</v>
      </c>
      <c r="R161" s="120">
        <v>39916709</v>
      </c>
      <c r="S161" s="47"/>
    </row>
    <row r="162" spans="1:19" ht="12.75" customHeight="1" x14ac:dyDescent="0.2">
      <c r="A162" s="501"/>
      <c r="B162" s="501"/>
      <c r="C162" s="53" t="s">
        <v>3</v>
      </c>
      <c r="D162" s="54">
        <v>30</v>
      </c>
      <c r="E162" s="55">
        <v>11136.88</v>
      </c>
      <c r="F162" s="55">
        <v>1220.9000000000001</v>
      </c>
      <c r="G162" s="55">
        <v>0</v>
      </c>
      <c r="H162" s="55">
        <v>6384.11</v>
      </c>
      <c r="I162" s="55">
        <v>0</v>
      </c>
      <c r="J162" s="55">
        <v>1561.82</v>
      </c>
      <c r="K162" s="56">
        <v>18741.89</v>
      </c>
      <c r="L162" s="46">
        <v>20303.71</v>
      </c>
      <c r="M162" s="117"/>
      <c r="N162" s="119">
        <v>18741.89</v>
      </c>
      <c r="O162" s="119">
        <v>12357.78</v>
      </c>
      <c r="P162" s="119"/>
      <c r="Q162" s="119">
        <v>22528.11</v>
      </c>
      <c r="R162" s="119">
        <v>20966.29</v>
      </c>
      <c r="S162" s="47"/>
    </row>
    <row r="163" spans="1:19" ht="9" customHeight="1" x14ac:dyDescent="0.2">
      <c r="A163" s="501"/>
      <c r="B163" s="501"/>
      <c r="C163" s="48" t="s">
        <v>4</v>
      </c>
      <c r="D163" s="49">
        <v>31</v>
      </c>
      <c r="E163" s="50">
        <v>21564007</v>
      </c>
      <c r="F163" s="50">
        <v>2363992</v>
      </c>
      <c r="G163" s="50">
        <v>0</v>
      </c>
      <c r="H163" s="50">
        <v>12361361</v>
      </c>
      <c r="I163" s="50">
        <v>0</v>
      </c>
      <c r="J163" s="51">
        <v>3024105</v>
      </c>
      <c r="K163" s="50">
        <v>36289359</v>
      </c>
      <c r="L163" s="73">
        <v>39313465</v>
      </c>
      <c r="M163" s="118"/>
      <c r="N163" s="120">
        <v>36289359</v>
      </c>
      <c r="O163" s="120">
        <v>23927999</v>
      </c>
      <c r="P163" s="120">
        <v>0</v>
      </c>
      <c r="Q163" s="120">
        <v>43620504</v>
      </c>
      <c r="R163" s="120">
        <v>40596398</v>
      </c>
      <c r="S163" s="47"/>
    </row>
    <row r="164" spans="1:19" ht="12.75" customHeight="1" x14ac:dyDescent="0.2">
      <c r="A164" s="501"/>
      <c r="B164" s="501"/>
      <c r="C164" s="53" t="s">
        <v>3</v>
      </c>
      <c r="D164" s="54">
        <v>32</v>
      </c>
      <c r="E164" s="55">
        <v>11409.57</v>
      </c>
      <c r="F164" s="55">
        <v>1251.8900000000001</v>
      </c>
      <c r="G164" s="55">
        <v>0</v>
      </c>
      <c r="H164" s="55">
        <v>6384.11</v>
      </c>
      <c r="I164" s="55">
        <v>0</v>
      </c>
      <c r="J164" s="55">
        <v>1587.13</v>
      </c>
      <c r="K164" s="56">
        <v>19045.57</v>
      </c>
      <c r="L164" s="46">
        <v>20632.7</v>
      </c>
      <c r="M164" s="117"/>
      <c r="N164" s="119">
        <v>19045.57</v>
      </c>
      <c r="O164" s="119">
        <v>12661.46</v>
      </c>
      <c r="P164" s="119"/>
      <c r="Q164" s="119">
        <v>22911.759999999998</v>
      </c>
      <c r="R164" s="119">
        <v>21324.63</v>
      </c>
      <c r="S164" s="47"/>
    </row>
    <row r="165" spans="1:19" ht="9" customHeight="1" x14ac:dyDescent="0.2">
      <c r="A165" s="501"/>
      <c r="B165" s="501"/>
      <c r="C165" s="48" t="s">
        <v>4</v>
      </c>
      <c r="D165" s="49">
        <v>33</v>
      </c>
      <c r="E165" s="50">
        <v>22092008</v>
      </c>
      <c r="F165" s="50">
        <v>2423997</v>
      </c>
      <c r="G165" s="50">
        <v>0</v>
      </c>
      <c r="H165" s="50">
        <v>12361361</v>
      </c>
      <c r="I165" s="50">
        <v>0</v>
      </c>
      <c r="J165" s="51">
        <v>3073112</v>
      </c>
      <c r="K165" s="50">
        <v>36877366</v>
      </c>
      <c r="L165" s="73">
        <v>39950478</v>
      </c>
      <c r="M165" s="118"/>
      <c r="N165" s="120">
        <v>36877366</v>
      </c>
      <c r="O165" s="120">
        <v>24516005</v>
      </c>
      <c r="P165" s="120">
        <v>0</v>
      </c>
      <c r="Q165" s="120">
        <v>44363354</v>
      </c>
      <c r="R165" s="120">
        <v>41290241</v>
      </c>
      <c r="S165" s="47"/>
    </row>
    <row r="166" spans="1:19" ht="12.75" customHeight="1" x14ac:dyDescent="0.2">
      <c r="A166" s="501"/>
      <c r="B166" s="501"/>
      <c r="C166" s="53" t="s">
        <v>3</v>
      </c>
      <c r="D166" s="54">
        <v>34</v>
      </c>
      <c r="E166" s="55">
        <v>11676.06</v>
      </c>
      <c r="F166" s="55">
        <v>1282.8800000000001</v>
      </c>
      <c r="G166" s="55">
        <v>0</v>
      </c>
      <c r="H166" s="55">
        <v>6384.11</v>
      </c>
      <c r="I166" s="55">
        <v>0</v>
      </c>
      <c r="J166" s="55">
        <v>1611.92</v>
      </c>
      <c r="K166" s="56">
        <v>19343.05</v>
      </c>
      <c r="L166" s="46">
        <v>20954.97</v>
      </c>
      <c r="M166" s="117"/>
      <c r="N166" s="119">
        <v>19343.05</v>
      </c>
      <c r="O166" s="119">
        <v>12958.94</v>
      </c>
      <c r="P166" s="119"/>
      <c r="Q166" s="119">
        <v>23287.58</v>
      </c>
      <c r="R166" s="119">
        <v>21675.66</v>
      </c>
      <c r="S166" s="47"/>
    </row>
    <row r="167" spans="1:19" ht="9" customHeight="1" x14ac:dyDescent="0.2">
      <c r="A167" s="501"/>
      <c r="B167" s="501"/>
      <c r="C167" s="48" t="s">
        <v>4</v>
      </c>
      <c r="D167" s="49">
        <v>35</v>
      </c>
      <c r="E167" s="50">
        <v>22608005</v>
      </c>
      <c r="F167" s="50">
        <v>2484002</v>
      </c>
      <c r="G167" s="50">
        <v>0</v>
      </c>
      <c r="H167" s="50">
        <v>12361361</v>
      </c>
      <c r="I167" s="50">
        <v>0</v>
      </c>
      <c r="J167" s="51">
        <v>3121112</v>
      </c>
      <c r="K167" s="50">
        <v>37453367</v>
      </c>
      <c r="L167" s="73">
        <v>40574480</v>
      </c>
      <c r="M167" s="118"/>
      <c r="N167" s="120">
        <v>37453367</v>
      </c>
      <c r="O167" s="120">
        <v>25092007</v>
      </c>
      <c r="P167" s="120">
        <v>0</v>
      </c>
      <c r="Q167" s="120">
        <v>45091043</v>
      </c>
      <c r="R167" s="120">
        <v>41969930</v>
      </c>
      <c r="S167" s="47"/>
    </row>
    <row r="168" spans="1:19" ht="12.75" customHeight="1" x14ac:dyDescent="0.2">
      <c r="A168" s="501"/>
      <c r="B168" s="501"/>
      <c r="C168" s="53" t="s">
        <v>3</v>
      </c>
      <c r="D168" s="54">
        <v>36</v>
      </c>
      <c r="E168" s="55">
        <v>11948.75</v>
      </c>
      <c r="F168" s="55">
        <v>1313.87</v>
      </c>
      <c r="G168" s="55">
        <v>0</v>
      </c>
      <c r="H168" s="55">
        <v>6384.11</v>
      </c>
      <c r="I168" s="55">
        <v>0</v>
      </c>
      <c r="J168" s="55">
        <v>1637.23</v>
      </c>
      <c r="K168" s="56">
        <v>19646.73</v>
      </c>
      <c r="L168" s="46">
        <v>21283.96</v>
      </c>
      <c r="M168" s="117"/>
      <c r="N168" s="119">
        <v>19646.73</v>
      </c>
      <c r="O168" s="119">
        <v>13262.62</v>
      </c>
      <c r="P168" s="119"/>
      <c r="Q168" s="119">
        <v>23671.23</v>
      </c>
      <c r="R168" s="119">
        <v>22034</v>
      </c>
      <c r="S168" s="47"/>
    </row>
    <row r="169" spans="1:19" ht="9" customHeight="1" x14ac:dyDescent="0.2">
      <c r="A169" s="501"/>
      <c r="B169" s="501"/>
      <c r="C169" s="48" t="s">
        <v>4</v>
      </c>
      <c r="D169" s="49">
        <v>37</v>
      </c>
      <c r="E169" s="50">
        <v>23136006</v>
      </c>
      <c r="F169" s="50">
        <v>2544007</v>
      </c>
      <c r="G169" s="50">
        <v>0</v>
      </c>
      <c r="H169" s="50">
        <v>12361361</v>
      </c>
      <c r="I169" s="50">
        <v>0</v>
      </c>
      <c r="J169" s="51">
        <v>3170119</v>
      </c>
      <c r="K169" s="50">
        <v>38041374</v>
      </c>
      <c r="L169" s="73">
        <v>41211493</v>
      </c>
      <c r="M169" s="118"/>
      <c r="N169" s="120">
        <v>38041374</v>
      </c>
      <c r="O169" s="120">
        <v>25680013</v>
      </c>
      <c r="P169" s="120">
        <v>0</v>
      </c>
      <c r="Q169" s="120">
        <v>45833893</v>
      </c>
      <c r="R169" s="120">
        <v>42663773</v>
      </c>
      <c r="S169" s="47"/>
    </row>
    <row r="170" spans="1:19" ht="12.75" customHeight="1" x14ac:dyDescent="0.2">
      <c r="A170" s="501"/>
      <c r="B170" s="501"/>
      <c r="C170" s="53" t="s">
        <v>3</v>
      </c>
      <c r="D170" s="54">
        <v>38</v>
      </c>
      <c r="E170" s="55">
        <v>12215.24</v>
      </c>
      <c r="F170" s="55">
        <v>1338.66</v>
      </c>
      <c r="G170" s="55">
        <v>0</v>
      </c>
      <c r="H170" s="55">
        <v>6384.11</v>
      </c>
      <c r="I170" s="55">
        <v>0</v>
      </c>
      <c r="J170" s="55">
        <v>1661.5</v>
      </c>
      <c r="K170" s="56">
        <v>19938.009999999998</v>
      </c>
      <c r="L170" s="46">
        <v>21599.51</v>
      </c>
      <c r="M170" s="117"/>
      <c r="N170" s="119">
        <v>19938.009999999998</v>
      </c>
      <c r="O170" s="119">
        <v>13553.9</v>
      </c>
      <c r="P170" s="119"/>
      <c r="Q170" s="119">
        <v>24039.21</v>
      </c>
      <c r="R170" s="119">
        <v>22377.71</v>
      </c>
      <c r="S170" s="47"/>
    </row>
    <row r="171" spans="1:19" ht="9" customHeight="1" x14ac:dyDescent="0.2">
      <c r="A171" s="501"/>
      <c r="B171" s="501"/>
      <c r="C171" s="48" t="s">
        <v>4</v>
      </c>
      <c r="D171" s="49">
        <v>39</v>
      </c>
      <c r="E171" s="50">
        <v>23652003</v>
      </c>
      <c r="F171" s="50">
        <v>2592007</v>
      </c>
      <c r="G171" s="50">
        <v>0</v>
      </c>
      <c r="H171" s="50">
        <v>12361361</v>
      </c>
      <c r="I171" s="50">
        <v>0</v>
      </c>
      <c r="J171" s="51">
        <v>3217113</v>
      </c>
      <c r="K171" s="50">
        <v>38605371</v>
      </c>
      <c r="L171" s="73">
        <v>41822483</v>
      </c>
      <c r="M171" s="118"/>
      <c r="N171" s="120">
        <v>38605371</v>
      </c>
      <c r="O171" s="120">
        <v>26244010</v>
      </c>
      <c r="P171" s="120">
        <v>0</v>
      </c>
      <c r="Q171" s="120">
        <v>46546401</v>
      </c>
      <c r="R171" s="120">
        <v>43329289</v>
      </c>
      <c r="S171" s="47"/>
    </row>
    <row r="172" spans="1:19" ht="12.75" customHeight="1" x14ac:dyDescent="0.2">
      <c r="A172" s="501"/>
      <c r="B172" s="501"/>
      <c r="C172" s="53" t="s">
        <v>3</v>
      </c>
      <c r="D172" s="54">
        <v>40</v>
      </c>
      <c r="E172" s="55">
        <v>12487.93</v>
      </c>
      <c r="F172" s="55">
        <v>1369.64</v>
      </c>
      <c r="G172" s="55">
        <v>0</v>
      </c>
      <c r="H172" s="55">
        <v>6384.11</v>
      </c>
      <c r="I172" s="55">
        <v>0</v>
      </c>
      <c r="J172" s="55">
        <v>1686.81</v>
      </c>
      <c r="K172" s="56">
        <v>20241.68</v>
      </c>
      <c r="L172" s="46">
        <v>21928.49</v>
      </c>
      <c r="M172" s="117"/>
      <c r="N172" s="119">
        <v>20241.68</v>
      </c>
      <c r="O172" s="119">
        <v>13857.57</v>
      </c>
      <c r="P172" s="119"/>
      <c r="Q172" s="119">
        <v>24422.85</v>
      </c>
      <c r="R172" s="119">
        <v>22736.04</v>
      </c>
      <c r="S172" s="47"/>
    </row>
    <row r="173" spans="1:19" ht="9" customHeight="1" x14ac:dyDescent="0.2">
      <c r="A173" s="502"/>
      <c r="B173" s="502"/>
      <c r="C173" s="58"/>
      <c r="D173" s="59"/>
      <c r="E173" s="61">
        <v>24180004</v>
      </c>
      <c r="F173" s="61">
        <v>2651993</v>
      </c>
      <c r="G173" s="61">
        <v>0</v>
      </c>
      <c r="H173" s="61">
        <v>12361361</v>
      </c>
      <c r="I173" s="61">
        <v>0</v>
      </c>
      <c r="J173" s="60">
        <v>3266120</v>
      </c>
      <c r="K173" s="61">
        <v>39193358</v>
      </c>
      <c r="L173" s="73">
        <v>42459477</v>
      </c>
      <c r="M173" s="118"/>
      <c r="N173" s="120">
        <v>39193358</v>
      </c>
      <c r="O173" s="120">
        <v>26831997</v>
      </c>
      <c r="P173" s="120">
        <v>0</v>
      </c>
      <c r="Q173" s="120">
        <v>47289232</v>
      </c>
      <c r="R173" s="120">
        <v>44023112</v>
      </c>
      <c r="S173" s="47"/>
    </row>
    <row r="174" spans="1:19" ht="12.75" customHeight="1" x14ac:dyDescent="0.2">
      <c r="A174" s="492">
        <v>33970</v>
      </c>
      <c r="B174" s="492">
        <v>34424</v>
      </c>
      <c r="C174" s="42" t="s">
        <v>3</v>
      </c>
      <c r="D174" s="43">
        <v>0</v>
      </c>
      <c r="E174" s="44">
        <v>5751.26</v>
      </c>
      <c r="F174" s="44">
        <v>632.14</v>
      </c>
      <c r="G174" s="44">
        <v>123.95</v>
      </c>
      <c r="H174" s="44">
        <v>6384.11</v>
      </c>
      <c r="I174" s="44">
        <v>0</v>
      </c>
      <c r="J174" s="44">
        <v>1074.29</v>
      </c>
      <c r="K174" s="45">
        <v>12891.46</v>
      </c>
      <c r="L174" s="46">
        <v>13965.75</v>
      </c>
      <c r="M174" s="117"/>
      <c r="N174" s="119">
        <v>12891.46</v>
      </c>
      <c r="O174" s="119">
        <v>6507.35</v>
      </c>
      <c r="P174" s="119"/>
      <c r="Q174" s="119">
        <v>15137.07</v>
      </c>
      <c r="R174" s="119">
        <v>14062.78</v>
      </c>
      <c r="S174" s="47"/>
    </row>
    <row r="175" spans="1:19" ht="9" customHeight="1" x14ac:dyDescent="0.2">
      <c r="A175" s="525"/>
      <c r="B175" s="525"/>
      <c r="C175" s="48" t="s">
        <v>4</v>
      </c>
      <c r="D175" s="49">
        <v>2</v>
      </c>
      <c r="E175" s="50">
        <v>11135992</v>
      </c>
      <c r="F175" s="50">
        <v>1223994</v>
      </c>
      <c r="G175" s="50">
        <v>240001</v>
      </c>
      <c r="H175" s="50">
        <v>12361361</v>
      </c>
      <c r="I175" s="50">
        <v>0</v>
      </c>
      <c r="J175" s="51">
        <v>2080115</v>
      </c>
      <c r="K175" s="50">
        <v>24961347</v>
      </c>
      <c r="L175" s="73">
        <v>27041463</v>
      </c>
      <c r="M175" s="118"/>
      <c r="N175" s="120">
        <v>24961347</v>
      </c>
      <c r="O175" s="120">
        <v>12599987</v>
      </c>
      <c r="P175" s="120">
        <v>0</v>
      </c>
      <c r="Q175" s="120">
        <v>29309455</v>
      </c>
      <c r="R175" s="120">
        <v>27229339</v>
      </c>
      <c r="S175" s="47"/>
    </row>
    <row r="176" spans="1:19" ht="12.75" customHeight="1" x14ac:dyDescent="0.2">
      <c r="A176" s="500">
        <v>33970</v>
      </c>
      <c r="B176" s="500">
        <v>34424</v>
      </c>
      <c r="C176" s="53" t="s">
        <v>3</v>
      </c>
      <c r="D176" s="54">
        <v>3</v>
      </c>
      <c r="E176" s="55">
        <v>6061.14</v>
      </c>
      <c r="F176" s="55">
        <v>663.13</v>
      </c>
      <c r="G176" s="55">
        <v>123.95</v>
      </c>
      <c r="H176" s="55">
        <v>6384.11</v>
      </c>
      <c r="I176" s="55">
        <v>0</v>
      </c>
      <c r="J176" s="55">
        <v>1102.69</v>
      </c>
      <c r="K176" s="56">
        <v>13232.33</v>
      </c>
      <c r="L176" s="46">
        <v>14335.02</v>
      </c>
      <c r="M176" s="117"/>
      <c r="N176" s="119">
        <v>13232.33</v>
      </c>
      <c r="O176" s="119">
        <v>6848.22</v>
      </c>
      <c r="P176" s="119"/>
      <c r="Q176" s="119">
        <v>15567.7</v>
      </c>
      <c r="R176" s="119">
        <v>14465.01</v>
      </c>
      <c r="S176" s="47"/>
    </row>
    <row r="177" spans="1:19" ht="9" customHeight="1" x14ac:dyDescent="0.2">
      <c r="A177" s="500"/>
      <c r="B177" s="500"/>
      <c r="C177" s="48" t="s">
        <v>4</v>
      </c>
      <c r="D177" s="49">
        <v>4</v>
      </c>
      <c r="E177" s="50">
        <v>11736004</v>
      </c>
      <c r="F177" s="50">
        <v>1283999</v>
      </c>
      <c r="G177" s="50">
        <v>240001</v>
      </c>
      <c r="H177" s="50">
        <v>12361361</v>
      </c>
      <c r="I177" s="50">
        <v>0</v>
      </c>
      <c r="J177" s="51">
        <v>2135106</v>
      </c>
      <c r="K177" s="50">
        <v>25621364</v>
      </c>
      <c r="L177" s="73">
        <v>27756469</v>
      </c>
      <c r="M177" s="118"/>
      <c r="N177" s="120">
        <v>25621364</v>
      </c>
      <c r="O177" s="120">
        <v>13260003</v>
      </c>
      <c r="P177" s="120">
        <v>0</v>
      </c>
      <c r="Q177" s="120">
        <v>30143270</v>
      </c>
      <c r="R177" s="120">
        <v>28008165</v>
      </c>
      <c r="S177" s="47"/>
    </row>
    <row r="178" spans="1:19" ht="12.75" customHeight="1" x14ac:dyDescent="0.2">
      <c r="A178" s="501"/>
      <c r="B178" s="501"/>
      <c r="C178" s="53" t="s">
        <v>3</v>
      </c>
      <c r="D178" s="54">
        <v>5</v>
      </c>
      <c r="E178" s="55">
        <v>6371.01</v>
      </c>
      <c r="F178" s="55">
        <v>700.32</v>
      </c>
      <c r="G178" s="55">
        <v>123.95</v>
      </c>
      <c r="H178" s="55">
        <v>6384.11</v>
      </c>
      <c r="I178" s="55">
        <v>0</v>
      </c>
      <c r="J178" s="55">
        <v>1131.6199999999999</v>
      </c>
      <c r="K178" s="56">
        <v>13579.39</v>
      </c>
      <c r="L178" s="46">
        <v>14711.01</v>
      </c>
      <c r="M178" s="117"/>
      <c r="N178" s="119">
        <v>13579.39</v>
      </c>
      <c r="O178" s="119">
        <v>7195.28</v>
      </c>
      <c r="P178" s="119"/>
      <c r="Q178" s="119">
        <v>16006.16</v>
      </c>
      <c r="R178" s="119">
        <v>14874.54</v>
      </c>
      <c r="S178" s="47"/>
    </row>
    <row r="179" spans="1:19" ht="9" customHeight="1" x14ac:dyDescent="0.2">
      <c r="A179" s="501"/>
      <c r="B179" s="501"/>
      <c r="C179" s="48" t="s">
        <v>4</v>
      </c>
      <c r="D179" s="49">
        <v>6</v>
      </c>
      <c r="E179" s="50">
        <v>12335996</v>
      </c>
      <c r="F179" s="50">
        <v>1356009</v>
      </c>
      <c r="G179" s="50">
        <v>240001</v>
      </c>
      <c r="H179" s="50">
        <v>12361361</v>
      </c>
      <c r="I179" s="50">
        <v>0</v>
      </c>
      <c r="J179" s="51">
        <v>2191122</v>
      </c>
      <c r="K179" s="50">
        <v>26293365</v>
      </c>
      <c r="L179" s="73">
        <v>28484487</v>
      </c>
      <c r="M179" s="118"/>
      <c r="N179" s="120">
        <v>26293365</v>
      </c>
      <c r="O179" s="120">
        <v>13932005</v>
      </c>
      <c r="P179" s="120">
        <v>0</v>
      </c>
      <c r="Q179" s="120">
        <v>30992247</v>
      </c>
      <c r="R179" s="120">
        <v>28801126</v>
      </c>
      <c r="S179" s="47"/>
    </row>
    <row r="180" spans="1:19" ht="12.75" customHeight="1" x14ac:dyDescent="0.2">
      <c r="A180" s="501"/>
      <c r="B180" s="501"/>
      <c r="C180" s="53" t="s">
        <v>3</v>
      </c>
      <c r="D180" s="54">
        <v>7</v>
      </c>
      <c r="E180" s="55">
        <v>6674.69</v>
      </c>
      <c r="F180" s="55">
        <v>731.3</v>
      </c>
      <c r="G180" s="55">
        <v>123.95</v>
      </c>
      <c r="H180" s="55">
        <v>6384.11</v>
      </c>
      <c r="I180" s="55">
        <v>0</v>
      </c>
      <c r="J180" s="55">
        <v>1159.5</v>
      </c>
      <c r="K180" s="56">
        <v>13914.05</v>
      </c>
      <c r="L180" s="46">
        <v>15073.55</v>
      </c>
      <c r="M180" s="117"/>
      <c r="N180" s="119">
        <v>13914.05</v>
      </c>
      <c r="O180" s="119">
        <v>7529.94</v>
      </c>
      <c r="P180" s="119"/>
      <c r="Q180" s="119">
        <v>16428.939999999999</v>
      </c>
      <c r="R180" s="119">
        <v>15269.44</v>
      </c>
      <c r="S180" s="47"/>
    </row>
    <row r="181" spans="1:19" ht="9" customHeight="1" x14ac:dyDescent="0.2">
      <c r="A181" s="501"/>
      <c r="B181" s="501"/>
      <c r="C181" s="48" t="s">
        <v>4</v>
      </c>
      <c r="D181" s="49">
        <v>8</v>
      </c>
      <c r="E181" s="50">
        <v>12924002</v>
      </c>
      <c r="F181" s="50">
        <v>1415994</v>
      </c>
      <c r="G181" s="50">
        <v>240001</v>
      </c>
      <c r="H181" s="50">
        <v>12361361</v>
      </c>
      <c r="I181" s="50">
        <v>0</v>
      </c>
      <c r="J181" s="51">
        <v>2245105</v>
      </c>
      <c r="K181" s="50">
        <v>26941358</v>
      </c>
      <c r="L181" s="73">
        <v>29186463</v>
      </c>
      <c r="M181" s="118"/>
      <c r="N181" s="120">
        <v>26941358</v>
      </c>
      <c r="O181" s="120">
        <v>14579997</v>
      </c>
      <c r="P181" s="120">
        <v>0</v>
      </c>
      <c r="Q181" s="120">
        <v>31810864</v>
      </c>
      <c r="R181" s="120">
        <v>29565759</v>
      </c>
      <c r="S181" s="47"/>
    </row>
    <row r="182" spans="1:19" ht="12.75" customHeight="1" x14ac:dyDescent="0.2">
      <c r="A182" s="501"/>
      <c r="B182" s="501"/>
      <c r="C182" s="53" t="s">
        <v>3</v>
      </c>
      <c r="D182" s="54">
        <v>9</v>
      </c>
      <c r="E182" s="55">
        <v>7027.95</v>
      </c>
      <c r="F182" s="55">
        <v>768.49</v>
      </c>
      <c r="G182" s="55">
        <v>123.95</v>
      </c>
      <c r="H182" s="55">
        <v>6384.11</v>
      </c>
      <c r="I182" s="55">
        <v>0</v>
      </c>
      <c r="J182" s="55">
        <v>1192.04</v>
      </c>
      <c r="K182" s="56">
        <v>14304.5</v>
      </c>
      <c r="L182" s="46">
        <v>15496.54</v>
      </c>
      <c r="M182" s="117"/>
      <c r="N182" s="119">
        <v>14304.5</v>
      </c>
      <c r="O182" s="119">
        <v>7920.39</v>
      </c>
      <c r="P182" s="119"/>
      <c r="Q182" s="119">
        <v>16922.21</v>
      </c>
      <c r="R182" s="119">
        <v>15730.17</v>
      </c>
      <c r="S182" s="47"/>
    </row>
    <row r="183" spans="1:19" ht="9" customHeight="1" x14ac:dyDescent="0.2">
      <c r="A183" s="501"/>
      <c r="B183" s="501"/>
      <c r="C183" s="48" t="s">
        <v>4</v>
      </c>
      <c r="D183" s="49">
        <v>10</v>
      </c>
      <c r="E183" s="50">
        <v>13608009</v>
      </c>
      <c r="F183" s="50">
        <v>1488004</v>
      </c>
      <c r="G183" s="50">
        <v>240001</v>
      </c>
      <c r="H183" s="50">
        <v>12361361</v>
      </c>
      <c r="I183" s="50">
        <v>0</v>
      </c>
      <c r="J183" s="51">
        <v>2308111</v>
      </c>
      <c r="K183" s="50">
        <v>27697374</v>
      </c>
      <c r="L183" s="73">
        <v>30005486</v>
      </c>
      <c r="M183" s="118"/>
      <c r="N183" s="120">
        <v>27697374</v>
      </c>
      <c r="O183" s="120">
        <v>15336014</v>
      </c>
      <c r="P183" s="120">
        <v>0</v>
      </c>
      <c r="Q183" s="120">
        <v>32765968</v>
      </c>
      <c r="R183" s="120">
        <v>30457856</v>
      </c>
      <c r="S183" s="47"/>
    </row>
    <row r="184" spans="1:19" ht="12.75" customHeight="1" x14ac:dyDescent="0.2">
      <c r="A184" s="501"/>
      <c r="B184" s="501"/>
      <c r="C184" s="53" t="s">
        <v>3</v>
      </c>
      <c r="D184" s="54">
        <v>11</v>
      </c>
      <c r="E184" s="55">
        <v>7387.4</v>
      </c>
      <c r="F184" s="55">
        <v>811.87</v>
      </c>
      <c r="G184" s="55">
        <v>123.95</v>
      </c>
      <c r="H184" s="55">
        <v>6384.11</v>
      </c>
      <c r="I184" s="55">
        <v>0</v>
      </c>
      <c r="J184" s="55">
        <v>1225.6099999999999</v>
      </c>
      <c r="K184" s="56">
        <v>14707.33</v>
      </c>
      <c r="L184" s="46">
        <v>15932.94</v>
      </c>
      <c r="M184" s="117"/>
      <c r="N184" s="119">
        <v>14707.33</v>
      </c>
      <c r="O184" s="119">
        <v>8323.2199999999993</v>
      </c>
      <c r="P184" s="119"/>
      <c r="Q184" s="119">
        <v>17431.12</v>
      </c>
      <c r="R184" s="119">
        <v>16205.51</v>
      </c>
      <c r="S184" s="47"/>
    </row>
    <row r="185" spans="1:19" ht="9" customHeight="1" x14ac:dyDescent="0.2">
      <c r="A185" s="501"/>
      <c r="B185" s="501"/>
      <c r="C185" s="48" t="s">
        <v>4</v>
      </c>
      <c r="D185" s="49">
        <v>12</v>
      </c>
      <c r="E185" s="50">
        <v>14304001</v>
      </c>
      <c r="F185" s="50">
        <v>1572000</v>
      </c>
      <c r="G185" s="50">
        <v>240001</v>
      </c>
      <c r="H185" s="50">
        <v>12361361</v>
      </c>
      <c r="I185" s="50">
        <v>0</v>
      </c>
      <c r="J185" s="51">
        <v>2373112</v>
      </c>
      <c r="K185" s="50">
        <v>28477362</v>
      </c>
      <c r="L185" s="73">
        <v>30850474</v>
      </c>
      <c r="M185" s="118"/>
      <c r="N185" s="120">
        <v>28477362</v>
      </c>
      <c r="O185" s="120">
        <v>16116001</v>
      </c>
      <c r="P185" s="120">
        <v>0</v>
      </c>
      <c r="Q185" s="120">
        <v>33751355</v>
      </c>
      <c r="R185" s="120">
        <v>31378243</v>
      </c>
      <c r="S185" s="47"/>
    </row>
    <row r="186" spans="1:19" ht="12.75" customHeight="1" x14ac:dyDescent="0.2">
      <c r="A186" s="501"/>
      <c r="B186" s="501"/>
      <c r="C186" s="53" t="s">
        <v>3</v>
      </c>
      <c r="D186" s="54">
        <v>13</v>
      </c>
      <c r="E186" s="55">
        <v>7740.66</v>
      </c>
      <c r="F186" s="55">
        <v>849.06</v>
      </c>
      <c r="G186" s="55">
        <v>123.95</v>
      </c>
      <c r="H186" s="55">
        <v>6384.11</v>
      </c>
      <c r="I186" s="55">
        <v>0</v>
      </c>
      <c r="J186" s="55">
        <v>1258.1500000000001</v>
      </c>
      <c r="K186" s="56">
        <v>15097.78</v>
      </c>
      <c r="L186" s="46">
        <v>16355.93</v>
      </c>
      <c r="M186" s="117"/>
      <c r="N186" s="119">
        <v>15097.78</v>
      </c>
      <c r="O186" s="119">
        <v>8713.67</v>
      </c>
      <c r="P186" s="119"/>
      <c r="Q186" s="119">
        <v>17924.39</v>
      </c>
      <c r="R186" s="119">
        <v>16666.240000000002</v>
      </c>
      <c r="S186" s="47"/>
    </row>
    <row r="187" spans="1:19" ht="9" customHeight="1" x14ac:dyDescent="0.2">
      <c r="A187" s="501"/>
      <c r="B187" s="501"/>
      <c r="C187" s="48" t="s">
        <v>4</v>
      </c>
      <c r="D187" s="49">
        <v>14</v>
      </c>
      <c r="E187" s="50">
        <v>14988008</v>
      </c>
      <c r="F187" s="50">
        <v>1644009</v>
      </c>
      <c r="G187" s="50">
        <v>240001</v>
      </c>
      <c r="H187" s="50">
        <v>12361361</v>
      </c>
      <c r="I187" s="50">
        <v>0</v>
      </c>
      <c r="J187" s="51">
        <v>2436118</v>
      </c>
      <c r="K187" s="50">
        <v>29233378</v>
      </c>
      <c r="L187" s="73">
        <v>31669497</v>
      </c>
      <c r="M187" s="118"/>
      <c r="N187" s="120">
        <v>29233378</v>
      </c>
      <c r="O187" s="120">
        <v>16872018</v>
      </c>
      <c r="P187" s="120">
        <v>0</v>
      </c>
      <c r="Q187" s="120">
        <v>34706459</v>
      </c>
      <c r="R187" s="120">
        <v>32270341</v>
      </c>
      <c r="S187" s="47"/>
    </row>
    <row r="188" spans="1:19" ht="12.75" customHeight="1" x14ac:dyDescent="0.2">
      <c r="A188" s="501"/>
      <c r="B188" s="501"/>
      <c r="C188" s="53" t="s">
        <v>3</v>
      </c>
      <c r="D188" s="54">
        <v>15</v>
      </c>
      <c r="E188" s="55">
        <v>8155.89</v>
      </c>
      <c r="F188" s="55">
        <v>892.44</v>
      </c>
      <c r="G188" s="55">
        <v>123.95</v>
      </c>
      <c r="H188" s="55">
        <v>6384.11</v>
      </c>
      <c r="I188" s="55">
        <v>0</v>
      </c>
      <c r="J188" s="55">
        <v>1296.3699999999999</v>
      </c>
      <c r="K188" s="56">
        <v>15556.39</v>
      </c>
      <c r="L188" s="46">
        <v>16852.759999999998</v>
      </c>
      <c r="M188" s="117"/>
      <c r="N188" s="119">
        <v>15556.39</v>
      </c>
      <c r="O188" s="119">
        <v>9172.2800000000007</v>
      </c>
      <c r="P188" s="119"/>
      <c r="Q188" s="119">
        <v>18503.77</v>
      </c>
      <c r="R188" s="119">
        <v>17207.400000000001</v>
      </c>
      <c r="S188" s="47"/>
    </row>
    <row r="189" spans="1:19" ht="9" customHeight="1" x14ac:dyDescent="0.2">
      <c r="A189" s="501"/>
      <c r="B189" s="501"/>
      <c r="C189" s="48" t="s">
        <v>4</v>
      </c>
      <c r="D189" s="49">
        <v>16</v>
      </c>
      <c r="E189" s="50">
        <v>15792005</v>
      </c>
      <c r="F189" s="50">
        <v>1728005</v>
      </c>
      <c r="G189" s="50">
        <v>240001</v>
      </c>
      <c r="H189" s="50">
        <v>12361361</v>
      </c>
      <c r="I189" s="50">
        <v>0</v>
      </c>
      <c r="J189" s="51">
        <v>2510122</v>
      </c>
      <c r="K189" s="50">
        <v>30121371</v>
      </c>
      <c r="L189" s="73">
        <v>32631494</v>
      </c>
      <c r="M189" s="118"/>
      <c r="N189" s="120">
        <v>30121371</v>
      </c>
      <c r="O189" s="120">
        <v>17760011</v>
      </c>
      <c r="P189" s="120">
        <v>0</v>
      </c>
      <c r="Q189" s="120">
        <v>35828295</v>
      </c>
      <c r="R189" s="120">
        <v>33318172</v>
      </c>
      <c r="S189" s="47"/>
    </row>
    <row r="190" spans="1:19" ht="12.75" customHeight="1" x14ac:dyDescent="0.2">
      <c r="A190" s="501"/>
      <c r="B190" s="501"/>
      <c r="C190" s="53" t="s">
        <v>3</v>
      </c>
      <c r="D190" s="54">
        <v>17</v>
      </c>
      <c r="E190" s="55">
        <v>8571.1200000000008</v>
      </c>
      <c r="F190" s="55">
        <v>942.02</v>
      </c>
      <c r="G190" s="55">
        <v>123.95</v>
      </c>
      <c r="H190" s="55">
        <v>6384.11</v>
      </c>
      <c r="I190" s="55">
        <v>0</v>
      </c>
      <c r="J190" s="55">
        <v>1335.1</v>
      </c>
      <c r="K190" s="56">
        <v>16021.2</v>
      </c>
      <c r="L190" s="46">
        <v>17356.3</v>
      </c>
      <c r="M190" s="117"/>
      <c r="N190" s="119">
        <v>16021.2</v>
      </c>
      <c r="O190" s="119">
        <v>9637.09</v>
      </c>
      <c r="P190" s="119"/>
      <c r="Q190" s="119">
        <v>19090.98</v>
      </c>
      <c r="R190" s="119">
        <v>17755.88</v>
      </c>
      <c r="S190" s="47"/>
    </row>
    <row r="191" spans="1:19" ht="9" customHeight="1" x14ac:dyDescent="0.2">
      <c r="A191" s="501"/>
      <c r="B191" s="501"/>
      <c r="C191" s="48" t="s">
        <v>4</v>
      </c>
      <c r="D191" s="49">
        <v>18</v>
      </c>
      <c r="E191" s="50">
        <v>16596003</v>
      </c>
      <c r="F191" s="50">
        <v>1824005</v>
      </c>
      <c r="G191" s="50">
        <v>240001</v>
      </c>
      <c r="H191" s="50">
        <v>12361361</v>
      </c>
      <c r="I191" s="50">
        <v>0</v>
      </c>
      <c r="J191" s="51">
        <v>2585114</v>
      </c>
      <c r="K191" s="50">
        <v>31021369</v>
      </c>
      <c r="L191" s="73">
        <v>33606483</v>
      </c>
      <c r="M191" s="118"/>
      <c r="N191" s="120">
        <v>31021369</v>
      </c>
      <c r="O191" s="120">
        <v>18660008</v>
      </c>
      <c r="P191" s="120">
        <v>0</v>
      </c>
      <c r="Q191" s="120">
        <v>36965292</v>
      </c>
      <c r="R191" s="120">
        <v>34380178</v>
      </c>
      <c r="S191" s="47"/>
    </row>
    <row r="192" spans="1:19" ht="12.75" customHeight="1" x14ac:dyDescent="0.2">
      <c r="A192" s="501"/>
      <c r="B192" s="501"/>
      <c r="C192" s="53" t="s">
        <v>3</v>
      </c>
      <c r="D192" s="54">
        <v>19</v>
      </c>
      <c r="E192" s="55">
        <v>8980.15</v>
      </c>
      <c r="F192" s="55">
        <v>985.4</v>
      </c>
      <c r="G192" s="55">
        <v>123.95</v>
      </c>
      <c r="H192" s="55">
        <v>6384.11</v>
      </c>
      <c r="I192" s="55">
        <v>0</v>
      </c>
      <c r="J192" s="55">
        <v>1372.8</v>
      </c>
      <c r="K192" s="56">
        <v>16473.61</v>
      </c>
      <c r="L192" s="46">
        <v>17846.41</v>
      </c>
      <c r="M192" s="117"/>
      <c r="N192" s="119">
        <v>16473.61</v>
      </c>
      <c r="O192" s="119">
        <v>10089.5</v>
      </c>
      <c r="P192" s="119"/>
      <c r="Q192" s="119">
        <v>19662.52</v>
      </c>
      <c r="R192" s="119">
        <v>18289.72</v>
      </c>
      <c r="S192" s="47"/>
    </row>
    <row r="193" spans="1:19" ht="9" customHeight="1" x14ac:dyDescent="0.2">
      <c r="A193" s="501"/>
      <c r="B193" s="501"/>
      <c r="C193" s="48" t="s">
        <v>4</v>
      </c>
      <c r="D193" s="49">
        <v>19</v>
      </c>
      <c r="E193" s="50">
        <v>17387995</v>
      </c>
      <c r="F193" s="50">
        <v>1908000</v>
      </c>
      <c r="G193" s="50">
        <v>240001</v>
      </c>
      <c r="H193" s="50">
        <v>12361361</v>
      </c>
      <c r="I193" s="50">
        <v>0</v>
      </c>
      <c r="J193" s="51">
        <v>2658111</v>
      </c>
      <c r="K193" s="50">
        <v>31897357</v>
      </c>
      <c r="L193" s="73">
        <v>34555468</v>
      </c>
      <c r="M193" s="118"/>
      <c r="N193" s="120">
        <v>31897357</v>
      </c>
      <c r="O193" s="120">
        <v>19535996</v>
      </c>
      <c r="P193" s="120">
        <v>0</v>
      </c>
      <c r="Q193" s="120">
        <v>38071948</v>
      </c>
      <c r="R193" s="120">
        <v>35413836</v>
      </c>
      <c r="S193" s="47"/>
    </row>
    <row r="194" spans="1:19" ht="12.75" customHeight="1" x14ac:dyDescent="0.2">
      <c r="A194" s="501"/>
      <c r="B194" s="501"/>
      <c r="C194" s="53" t="s">
        <v>3</v>
      </c>
      <c r="D194" s="54">
        <v>20</v>
      </c>
      <c r="E194" s="55">
        <v>9792.02</v>
      </c>
      <c r="F194" s="55">
        <v>1072.1600000000001</v>
      </c>
      <c r="G194" s="55">
        <v>123.95</v>
      </c>
      <c r="H194" s="55">
        <v>6384.11</v>
      </c>
      <c r="I194" s="55">
        <v>0</v>
      </c>
      <c r="J194" s="55">
        <v>1447.69</v>
      </c>
      <c r="K194" s="56">
        <v>17372.240000000002</v>
      </c>
      <c r="L194" s="46">
        <v>18819.93</v>
      </c>
      <c r="M194" s="117"/>
      <c r="N194" s="119">
        <v>17372.240000000002</v>
      </c>
      <c r="O194" s="119">
        <v>10988.13</v>
      </c>
      <c r="P194" s="119"/>
      <c r="Q194" s="119">
        <v>20797.79</v>
      </c>
      <c r="R194" s="119">
        <v>19350.099999999999</v>
      </c>
      <c r="S194" s="47"/>
    </row>
    <row r="195" spans="1:19" ht="9" customHeight="1" x14ac:dyDescent="0.2">
      <c r="A195" s="501"/>
      <c r="B195" s="501"/>
      <c r="C195" s="48" t="s">
        <v>4</v>
      </c>
      <c r="D195" s="49">
        <v>21</v>
      </c>
      <c r="E195" s="50">
        <v>18959995</v>
      </c>
      <c r="F195" s="50">
        <v>2075991</v>
      </c>
      <c r="G195" s="50">
        <v>240001</v>
      </c>
      <c r="H195" s="50">
        <v>12361361</v>
      </c>
      <c r="I195" s="50">
        <v>0</v>
      </c>
      <c r="J195" s="51">
        <v>2803119</v>
      </c>
      <c r="K195" s="50">
        <v>33637347</v>
      </c>
      <c r="L195" s="73">
        <v>36440466</v>
      </c>
      <c r="M195" s="118"/>
      <c r="N195" s="120">
        <v>33637347</v>
      </c>
      <c r="O195" s="120">
        <v>21275986</v>
      </c>
      <c r="P195" s="120">
        <v>0</v>
      </c>
      <c r="Q195" s="120">
        <v>40270137</v>
      </c>
      <c r="R195" s="120">
        <v>37467018</v>
      </c>
      <c r="S195" s="47"/>
    </row>
    <row r="196" spans="1:19" ht="12.75" customHeight="1" x14ac:dyDescent="0.2">
      <c r="A196" s="501"/>
      <c r="B196" s="501"/>
      <c r="C196" s="53" t="s">
        <v>3</v>
      </c>
      <c r="D196" s="54">
        <v>22</v>
      </c>
      <c r="E196" s="55">
        <v>10058.51</v>
      </c>
      <c r="F196" s="55">
        <v>1103.1500000000001</v>
      </c>
      <c r="G196" s="55">
        <v>123.95</v>
      </c>
      <c r="H196" s="55">
        <v>6384.11</v>
      </c>
      <c r="I196" s="55">
        <v>0</v>
      </c>
      <c r="J196" s="55">
        <v>1472.48</v>
      </c>
      <c r="K196" s="56">
        <v>17669.72</v>
      </c>
      <c r="L196" s="46">
        <v>19142.2</v>
      </c>
      <c r="M196" s="117"/>
      <c r="N196" s="119">
        <v>17669.72</v>
      </c>
      <c r="O196" s="119">
        <v>11285.61</v>
      </c>
      <c r="P196" s="119"/>
      <c r="Q196" s="119">
        <v>21173.61</v>
      </c>
      <c r="R196" s="119">
        <v>19701.13</v>
      </c>
      <c r="S196" s="47"/>
    </row>
    <row r="197" spans="1:19" ht="9" customHeight="1" x14ac:dyDescent="0.2">
      <c r="A197" s="501"/>
      <c r="B197" s="501"/>
      <c r="C197" s="48" t="s">
        <v>4</v>
      </c>
      <c r="D197" s="49">
        <v>23</v>
      </c>
      <c r="E197" s="50">
        <v>19475991</v>
      </c>
      <c r="F197" s="50">
        <v>2135996</v>
      </c>
      <c r="G197" s="50">
        <v>240001</v>
      </c>
      <c r="H197" s="50">
        <v>12361361</v>
      </c>
      <c r="I197" s="50">
        <v>0</v>
      </c>
      <c r="J197" s="51">
        <v>2851119</v>
      </c>
      <c r="K197" s="50">
        <v>34213349</v>
      </c>
      <c r="L197" s="73">
        <v>37064468</v>
      </c>
      <c r="M197" s="118"/>
      <c r="N197" s="120">
        <v>34213349</v>
      </c>
      <c r="O197" s="120">
        <v>21851988</v>
      </c>
      <c r="P197" s="120">
        <v>0</v>
      </c>
      <c r="Q197" s="120">
        <v>40997826</v>
      </c>
      <c r="R197" s="120">
        <v>38146707</v>
      </c>
      <c r="S197" s="47"/>
    </row>
    <row r="198" spans="1:19" ht="12.75" customHeight="1" x14ac:dyDescent="0.2">
      <c r="A198" s="501"/>
      <c r="B198" s="501"/>
      <c r="C198" s="53" t="s">
        <v>3</v>
      </c>
      <c r="D198" s="54">
        <v>24</v>
      </c>
      <c r="E198" s="55">
        <v>10331.200000000001</v>
      </c>
      <c r="F198" s="55">
        <v>1134.1400000000001</v>
      </c>
      <c r="G198" s="55">
        <v>123.95</v>
      </c>
      <c r="H198" s="55">
        <v>6384.11</v>
      </c>
      <c r="I198" s="55">
        <v>0</v>
      </c>
      <c r="J198" s="55">
        <v>1497.78</v>
      </c>
      <c r="K198" s="56">
        <v>17973.400000000001</v>
      </c>
      <c r="L198" s="46">
        <v>19471.18</v>
      </c>
      <c r="M198" s="117"/>
      <c r="N198" s="119">
        <v>17973.400000000001</v>
      </c>
      <c r="O198" s="119">
        <v>11589.29</v>
      </c>
      <c r="P198" s="119"/>
      <c r="Q198" s="119">
        <v>21557.25</v>
      </c>
      <c r="R198" s="119">
        <v>20059.47</v>
      </c>
      <c r="S198" s="47"/>
    </row>
    <row r="199" spans="1:19" ht="9" customHeight="1" x14ac:dyDescent="0.2">
      <c r="A199" s="501"/>
      <c r="B199" s="501"/>
      <c r="C199" s="48" t="s">
        <v>4</v>
      </c>
      <c r="D199" s="49">
        <v>25</v>
      </c>
      <c r="E199" s="50">
        <v>20003993</v>
      </c>
      <c r="F199" s="50">
        <v>2196001</v>
      </c>
      <c r="G199" s="50">
        <v>240001</v>
      </c>
      <c r="H199" s="50">
        <v>12361361</v>
      </c>
      <c r="I199" s="50">
        <v>0</v>
      </c>
      <c r="J199" s="51">
        <v>2900106</v>
      </c>
      <c r="K199" s="50">
        <v>34801355</v>
      </c>
      <c r="L199" s="73">
        <v>37701462</v>
      </c>
      <c r="M199" s="118"/>
      <c r="N199" s="120">
        <v>34801355</v>
      </c>
      <c r="O199" s="120">
        <v>22439995</v>
      </c>
      <c r="P199" s="120">
        <v>0</v>
      </c>
      <c r="Q199" s="120">
        <v>41740656</v>
      </c>
      <c r="R199" s="120">
        <v>38840550</v>
      </c>
      <c r="S199" s="47"/>
    </row>
    <row r="200" spans="1:19" ht="12.75" customHeight="1" x14ac:dyDescent="0.2">
      <c r="A200" s="501"/>
      <c r="B200" s="501"/>
      <c r="C200" s="53" t="s">
        <v>3</v>
      </c>
      <c r="D200" s="54">
        <v>26</v>
      </c>
      <c r="E200" s="55">
        <v>10603.89</v>
      </c>
      <c r="F200" s="55">
        <v>1165.1300000000001</v>
      </c>
      <c r="G200" s="55">
        <v>123.95</v>
      </c>
      <c r="H200" s="55">
        <v>6384.11</v>
      </c>
      <c r="I200" s="55">
        <v>0</v>
      </c>
      <c r="J200" s="55">
        <v>1523.09</v>
      </c>
      <c r="K200" s="56">
        <v>18277.080000000002</v>
      </c>
      <c r="L200" s="46">
        <v>19800.169999999998</v>
      </c>
      <c r="M200" s="117"/>
      <c r="N200" s="119">
        <v>18277.080000000002</v>
      </c>
      <c r="O200" s="119">
        <v>11892.97</v>
      </c>
      <c r="P200" s="119"/>
      <c r="Q200" s="119">
        <v>21940.9</v>
      </c>
      <c r="R200" s="119">
        <v>20417.810000000001</v>
      </c>
      <c r="S200" s="47"/>
    </row>
    <row r="201" spans="1:19" ht="9" customHeight="1" x14ac:dyDescent="0.2">
      <c r="A201" s="501"/>
      <c r="B201" s="501"/>
      <c r="C201" s="48" t="s">
        <v>4</v>
      </c>
      <c r="D201" s="49">
        <v>27</v>
      </c>
      <c r="E201" s="50">
        <v>20531994</v>
      </c>
      <c r="F201" s="50">
        <v>2256006</v>
      </c>
      <c r="G201" s="50">
        <v>240001</v>
      </c>
      <c r="H201" s="50">
        <v>12361361</v>
      </c>
      <c r="I201" s="50">
        <v>0</v>
      </c>
      <c r="J201" s="51">
        <v>2949113</v>
      </c>
      <c r="K201" s="50">
        <v>35389362</v>
      </c>
      <c r="L201" s="73">
        <v>38338475</v>
      </c>
      <c r="M201" s="118"/>
      <c r="N201" s="120">
        <v>35389362</v>
      </c>
      <c r="O201" s="120">
        <v>23028001</v>
      </c>
      <c r="P201" s="120">
        <v>0</v>
      </c>
      <c r="Q201" s="120">
        <v>42483506</v>
      </c>
      <c r="R201" s="120">
        <v>39534393</v>
      </c>
      <c r="S201" s="47"/>
    </row>
    <row r="202" spans="1:19" ht="12.75" customHeight="1" x14ac:dyDescent="0.2">
      <c r="A202" s="501"/>
      <c r="B202" s="501"/>
      <c r="C202" s="53" t="s">
        <v>3</v>
      </c>
      <c r="D202" s="54">
        <v>28</v>
      </c>
      <c r="E202" s="55">
        <v>10870.38</v>
      </c>
      <c r="F202" s="55">
        <v>1189.92</v>
      </c>
      <c r="G202" s="55">
        <v>123.95</v>
      </c>
      <c r="H202" s="55">
        <v>6384.11</v>
      </c>
      <c r="I202" s="55">
        <v>0</v>
      </c>
      <c r="J202" s="55">
        <v>1547.36</v>
      </c>
      <c r="K202" s="56">
        <v>18568.36</v>
      </c>
      <c r="L202" s="46">
        <v>20115.72</v>
      </c>
      <c r="M202" s="117"/>
      <c r="N202" s="119">
        <v>18568.36</v>
      </c>
      <c r="O202" s="119">
        <v>12184.25</v>
      </c>
      <c r="P202" s="119"/>
      <c r="Q202" s="119">
        <v>22308.89</v>
      </c>
      <c r="R202" s="119">
        <v>20761.53</v>
      </c>
      <c r="S202" s="47"/>
    </row>
    <row r="203" spans="1:19" ht="9" customHeight="1" x14ac:dyDescent="0.2">
      <c r="A203" s="501"/>
      <c r="B203" s="501"/>
      <c r="C203" s="48" t="s">
        <v>4</v>
      </c>
      <c r="D203" s="49">
        <v>29</v>
      </c>
      <c r="E203" s="50">
        <v>21047991</v>
      </c>
      <c r="F203" s="50">
        <v>2304006</v>
      </c>
      <c r="G203" s="50">
        <v>240001</v>
      </c>
      <c r="H203" s="50">
        <v>12361361</v>
      </c>
      <c r="I203" s="50">
        <v>0</v>
      </c>
      <c r="J203" s="51">
        <v>2996107</v>
      </c>
      <c r="K203" s="50">
        <v>35953358</v>
      </c>
      <c r="L203" s="73">
        <v>38949465</v>
      </c>
      <c r="M203" s="118"/>
      <c r="N203" s="120">
        <v>35953358</v>
      </c>
      <c r="O203" s="120">
        <v>23591998</v>
      </c>
      <c r="P203" s="120">
        <v>0</v>
      </c>
      <c r="Q203" s="120">
        <v>43196034</v>
      </c>
      <c r="R203" s="120">
        <v>40199928</v>
      </c>
      <c r="S203" s="47"/>
    </row>
    <row r="204" spans="1:19" ht="12.75" customHeight="1" x14ac:dyDescent="0.2">
      <c r="A204" s="501"/>
      <c r="B204" s="501"/>
      <c r="C204" s="53" t="s">
        <v>3</v>
      </c>
      <c r="D204" s="54">
        <v>30</v>
      </c>
      <c r="E204" s="55">
        <v>11136.88</v>
      </c>
      <c r="F204" s="55">
        <v>1220.9000000000001</v>
      </c>
      <c r="G204" s="55">
        <v>123.95</v>
      </c>
      <c r="H204" s="55">
        <v>6384.11</v>
      </c>
      <c r="I204" s="55">
        <v>0</v>
      </c>
      <c r="J204" s="55">
        <v>1572.15</v>
      </c>
      <c r="K204" s="56">
        <v>18865.84</v>
      </c>
      <c r="L204" s="46">
        <v>20437.990000000002</v>
      </c>
      <c r="M204" s="117"/>
      <c r="N204" s="119">
        <v>18865.84</v>
      </c>
      <c r="O204" s="119">
        <v>12481.73</v>
      </c>
      <c r="P204" s="119"/>
      <c r="Q204" s="119">
        <v>22684.7</v>
      </c>
      <c r="R204" s="119">
        <v>21112.55</v>
      </c>
      <c r="S204" s="47"/>
    </row>
    <row r="205" spans="1:19" ht="9" customHeight="1" x14ac:dyDescent="0.2">
      <c r="A205" s="501"/>
      <c r="B205" s="501"/>
      <c r="C205" s="48" t="s">
        <v>4</v>
      </c>
      <c r="D205" s="49">
        <v>31</v>
      </c>
      <c r="E205" s="50">
        <v>21564007</v>
      </c>
      <c r="F205" s="50">
        <v>2363992</v>
      </c>
      <c r="G205" s="50">
        <v>240001</v>
      </c>
      <c r="H205" s="50">
        <v>12361361</v>
      </c>
      <c r="I205" s="50">
        <v>0</v>
      </c>
      <c r="J205" s="51">
        <v>3044107</v>
      </c>
      <c r="K205" s="50">
        <v>36529360</v>
      </c>
      <c r="L205" s="73">
        <v>39573467</v>
      </c>
      <c r="M205" s="118"/>
      <c r="N205" s="120">
        <v>36529360</v>
      </c>
      <c r="O205" s="120">
        <v>24167999</v>
      </c>
      <c r="P205" s="120">
        <v>0</v>
      </c>
      <c r="Q205" s="120">
        <v>43923704</v>
      </c>
      <c r="R205" s="120">
        <v>40879597</v>
      </c>
      <c r="S205" s="47"/>
    </row>
    <row r="206" spans="1:19" ht="12.75" customHeight="1" x14ac:dyDescent="0.2">
      <c r="A206" s="501"/>
      <c r="B206" s="501"/>
      <c r="C206" s="53" t="s">
        <v>3</v>
      </c>
      <c r="D206" s="54">
        <v>32</v>
      </c>
      <c r="E206" s="55">
        <v>11409.57</v>
      </c>
      <c r="F206" s="55">
        <v>1251.8900000000001</v>
      </c>
      <c r="G206" s="55">
        <v>123.95</v>
      </c>
      <c r="H206" s="55">
        <v>6384.11</v>
      </c>
      <c r="I206" s="55">
        <v>0</v>
      </c>
      <c r="J206" s="55">
        <v>1597.46</v>
      </c>
      <c r="K206" s="56">
        <v>19169.52</v>
      </c>
      <c r="L206" s="46">
        <v>20766.98</v>
      </c>
      <c r="M206" s="117"/>
      <c r="N206" s="119">
        <v>19169.52</v>
      </c>
      <c r="O206" s="119">
        <v>12785.41</v>
      </c>
      <c r="P206" s="119"/>
      <c r="Q206" s="119">
        <v>23068.35</v>
      </c>
      <c r="R206" s="119">
        <v>21470.89</v>
      </c>
      <c r="S206" s="47"/>
    </row>
    <row r="207" spans="1:19" ht="9" customHeight="1" x14ac:dyDescent="0.2">
      <c r="A207" s="501"/>
      <c r="B207" s="501"/>
      <c r="C207" s="48" t="s">
        <v>4</v>
      </c>
      <c r="D207" s="49">
        <v>33</v>
      </c>
      <c r="E207" s="50">
        <v>22092008</v>
      </c>
      <c r="F207" s="50">
        <v>2423997</v>
      </c>
      <c r="G207" s="50">
        <v>240001</v>
      </c>
      <c r="H207" s="50">
        <v>12361361</v>
      </c>
      <c r="I207" s="50">
        <v>0</v>
      </c>
      <c r="J207" s="51">
        <v>3093114</v>
      </c>
      <c r="K207" s="50">
        <v>37117366</v>
      </c>
      <c r="L207" s="73">
        <v>40210480</v>
      </c>
      <c r="M207" s="118"/>
      <c r="N207" s="120">
        <v>37117366</v>
      </c>
      <c r="O207" s="120">
        <v>24756006</v>
      </c>
      <c r="P207" s="120">
        <v>0</v>
      </c>
      <c r="Q207" s="120">
        <v>44666554</v>
      </c>
      <c r="R207" s="120">
        <v>41573440</v>
      </c>
      <c r="S207" s="47"/>
    </row>
    <row r="208" spans="1:19" ht="12.75" customHeight="1" x14ac:dyDescent="0.2">
      <c r="A208" s="501"/>
      <c r="B208" s="501"/>
      <c r="C208" s="53" t="s">
        <v>3</v>
      </c>
      <c r="D208" s="54">
        <v>34</v>
      </c>
      <c r="E208" s="55">
        <v>11676.06</v>
      </c>
      <c r="F208" s="55">
        <v>1282.8800000000001</v>
      </c>
      <c r="G208" s="55">
        <v>123.95</v>
      </c>
      <c r="H208" s="55">
        <v>6384.11</v>
      </c>
      <c r="I208" s="55">
        <v>0</v>
      </c>
      <c r="J208" s="55">
        <v>1622.25</v>
      </c>
      <c r="K208" s="56">
        <v>19467</v>
      </c>
      <c r="L208" s="46">
        <v>21089.25</v>
      </c>
      <c r="M208" s="117"/>
      <c r="N208" s="119">
        <v>19467</v>
      </c>
      <c r="O208" s="119">
        <v>13082.89</v>
      </c>
      <c r="P208" s="119"/>
      <c r="Q208" s="119">
        <v>23444.17</v>
      </c>
      <c r="R208" s="119">
        <v>21821.919999999998</v>
      </c>
      <c r="S208" s="47"/>
    </row>
    <row r="209" spans="1:19" ht="9" customHeight="1" x14ac:dyDescent="0.2">
      <c r="A209" s="501"/>
      <c r="B209" s="501"/>
      <c r="C209" s="48" t="s">
        <v>4</v>
      </c>
      <c r="D209" s="49">
        <v>35</v>
      </c>
      <c r="E209" s="50">
        <v>22608005</v>
      </c>
      <c r="F209" s="50">
        <v>2484002</v>
      </c>
      <c r="G209" s="50">
        <v>240001</v>
      </c>
      <c r="H209" s="50">
        <v>12361361</v>
      </c>
      <c r="I209" s="50">
        <v>0</v>
      </c>
      <c r="J209" s="51">
        <v>3141114</v>
      </c>
      <c r="K209" s="50">
        <v>37693368</v>
      </c>
      <c r="L209" s="73">
        <v>40834482</v>
      </c>
      <c r="M209" s="118"/>
      <c r="N209" s="120">
        <v>37693368</v>
      </c>
      <c r="O209" s="120">
        <v>25332007</v>
      </c>
      <c r="P209" s="120">
        <v>0</v>
      </c>
      <c r="Q209" s="120">
        <v>45394243</v>
      </c>
      <c r="R209" s="120">
        <v>42253129</v>
      </c>
      <c r="S209" s="47"/>
    </row>
    <row r="210" spans="1:19" ht="12.75" customHeight="1" x14ac:dyDescent="0.2">
      <c r="A210" s="501"/>
      <c r="B210" s="501"/>
      <c r="C210" s="53" t="s">
        <v>3</v>
      </c>
      <c r="D210" s="54">
        <v>36</v>
      </c>
      <c r="E210" s="55">
        <v>11948.75</v>
      </c>
      <c r="F210" s="55">
        <v>1313.87</v>
      </c>
      <c r="G210" s="55">
        <v>123.95</v>
      </c>
      <c r="H210" s="55">
        <v>6384.11</v>
      </c>
      <c r="I210" s="55">
        <v>0</v>
      </c>
      <c r="J210" s="55">
        <v>1647.56</v>
      </c>
      <c r="K210" s="56">
        <v>19770.68</v>
      </c>
      <c r="L210" s="46">
        <v>21418.240000000002</v>
      </c>
      <c r="M210" s="117"/>
      <c r="N210" s="119">
        <v>19770.68</v>
      </c>
      <c r="O210" s="119">
        <v>13386.57</v>
      </c>
      <c r="P210" s="119"/>
      <c r="Q210" s="119">
        <v>23827.82</v>
      </c>
      <c r="R210" s="119">
        <v>22180.26</v>
      </c>
      <c r="S210" s="47"/>
    </row>
    <row r="211" spans="1:19" ht="9" customHeight="1" x14ac:dyDescent="0.2">
      <c r="A211" s="501"/>
      <c r="B211" s="501"/>
      <c r="C211" s="48" t="s">
        <v>4</v>
      </c>
      <c r="D211" s="49">
        <v>37</v>
      </c>
      <c r="E211" s="50">
        <v>23136006</v>
      </c>
      <c r="F211" s="50">
        <v>2544007</v>
      </c>
      <c r="G211" s="50">
        <v>240001</v>
      </c>
      <c r="H211" s="50">
        <v>12361361</v>
      </c>
      <c r="I211" s="50">
        <v>0</v>
      </c>
      <c r="J211" s="51">
        <v>3190121</v>
      </c>
      <c r="K211" s="50">
        <v>38281375</v>
      </c>
      <c r="L211" s="73">
        <v>41471496</v>
      </c>
      <c r="M211" s="118"/>
      <c r="N211" s="120">
        <v>38281375</v>
      </c>
      <c r="O211" s="120">
        <v>25920014</v>
      </c>
      <c r="P211" s="120">
        <v>0</v>
      </c>
      <c r="Q211" s="120">
        <v>46137093</v>
      </c>
      <c r="R211" s="120">
        <v>42946972</v>
      </c>
      <c r="S211" s="47"/>
    </row>
    <row r="212" spans="1:19" ht="12.75" customHeight="1" x14ac:dyDescent="0.2">
      <c r="A212" s="501"/>
      <c r="B212" s="501"/>
      <c r="C212" s="53" t="s">
        <v>3</v>
      </c>
      <c r="D212" s="54">
        <v>38</v>
      </c>
      <c r="E212" s="55">
        <v>12215.24</v>
      </c>
      <c r="F212" s="55">
        <v>1338.66</v>
      </c>
      <c r="G212" s="55">
        <v>123.95</v>
      </c>
      <c r="H212" s="55">
        <v>6384.11</v>
      </c>
      <c r="I212" s="55">
        <v>0</v>
      </c>
      <c r="J212" s="55">
        <v>1671.83</v>
      </c>
      <c r="K212" s="56">
        <v>20061.96</v>
      </c>
      <c r="L212" s="46">
        <v>21733.79</v>
      </c>
      <c r="M212" s="117"/>
      <c r="N212" s="119">
        <v>20061.96</v>
      </c>
      <c r="O212" s="119">
        <v>13677.85</v>
      </c>
      <c r="P212" s="119"/>
      <c r="Q212" s="119">
        <v>24195.8</v>
      </c>
      <c r="R212" s="119">
        <v>22523.97</v>
      </c>
      <c r="S212" s="47"/>
    </row>
    <row r="213" spans="1:19" ht="9" customHeight="1" x14ac:dyDescent="0.2">
      <c r="A213" s="501"/>
      <c r="B213" s="501"/>
      <c r="C213" s="48" t="s">
        <v>4</v>
      </c>
      <c r="D213" s="49">
        <v>39</v>
      </c>
      <c r="E213" s="50">
        <v>23652003</v>
      </c>
      <c r="F213" s="50">
        <v>2592007</v>
      </c>
      <c r="G213" s="50">
        <v>240001</v>
      </c>
      <c r="H213" s="50">
        <v>12361361</v>
      </c>
      <c r="I213" s="50">
        <v>0</v>
      </c>
      <c r="J213" s="51">
        <v>3237114</v>
      </c>
      <c r="K213" s="50">
        <v>38845371</v>
      </c>
      <c r="L213" s="73">
        <v>42082486</v>
      </c>
      <c r="M213" s="118"/>
      <c r="N213" s="120">
        <v>38845371</v>
      </c>
      <c r="O213" s="120">
        <v>26484011</v>
      </c>
      <c r="P213" s="120">
        <v>0</v>
      </c>
      <c r="Q213" s="120">
        <v>46849602</v>
      </c>
      <c r="R213" s="120">
        <v>43612487</v>
      </c>
      <c r="S213" s="47"/>
    </row>
    <row r="214" spans="1:19" ht="12.75" customHeight="1" x14ac:dyDescent="0.2">
      <c r="A214" s="501"/>
      <c r="B214" s="501"/>
      <c r="C214" s="53" t="s">
        <v>3</v>
      </c>
      <c r="D214" s="54">
        <v>40</v>
      </c>
      <c r="E214" s="55">
        <v>12487.93</v>
      </c>
      <c r="F214" s="55">
        <v>1369.64</v>
      </c>
      <c r="G214" s="55">
        <v>123.95</v>
      </c>
      <c r="H214" s="55">
        <v>6384.11</v>
      </c>
      <c r="I214" s="55">
        <v>0</v>
      </c>
      <c r="J214" s="55">
        <v>1697.14</v>
      </c>
      <c r="K214" s="56">
        <v>20365.63</v>
      </c>
      <c r="L214" s="46">
        <v>22062.77</v>
      </c>
      <c r="M214" s="117"/>
      <c r="N214" s="119">
        <v>20365.63</v>
      </c>
      <c r="O214" s="119">
        <v>13981.52</v>
      </c>
      <c r="P214" s="119"/>
      <c r="Q214" s="119">
        <v>24579.439999999999</v>
      </c>
      <c r="R214" s="119">
        <v>22882.3</v>
      </c>
      <c r="S214" s="47"/>
    </row>
    <row r="215" spans="1:19" ht="9" customHeight="1" x14ac:dyDescent="0.2">
      <c r="A215" s="502"/>
      <c r="B215" s="502"/>
      <c r="C215" s="58"/>
      <c r="D215" s="59"/>
      <c r="E215" s="61">
        <v>24180004</v>
      </c>
      <c r="F215" s="61">
        <v>2651993</v>
      </c>
      <c r="G215" s="61">
        <v>240001</v>
      </c>
      <c r="H215" s="61">
        <v>12361361</v>
      </c>
      <c r="I215" s="61">
        <v>0</v>
      </c>
      <c r="J215" s="60">
        <v>3286121</v>
      </c>
      <c r="K215" s="61">
        <v>39433358</v>
      </c>
      <c r="L215" s="73">
        <v>42719480</v>
      </c>
      <c r="M215" s="118"/>
      <c r="N215" s="120">
        <v>39433358</v>
      </c>
      <c r="O215" s="120">
        <v>27071998</v>
      </c>
      <c r="P215" s="120">
        <v>0</v>
      </c>
      <c r="Q215" s="120">
        <v>47592432</v>
      </c>
      <c r="R215" s="120">
        <v>44306311</v>
      </c>
      <c r="S215" s="47"/>
    </row>
    <row r="216" spans="1:19" ht="12.75" customHeight="1" x14ac:dyDescent="0.2">
      <c r="A216" s="492">
        <v>34425</v>
      </c>
      <c r="B216" s="492">
        <v>34515</v>
      </c>
      <c r="C216" s="42" t="s">
        <v>3</v>
      </c>
      <c r="D216" s="43">
        <v>0</v>
      </c>
      <c r="E216" s="44">
        <v>5751.26</v>
      </c>
      <c r="F216" s="44">
        <v>632.14</v>
      </c>
      <c r="G216" s="44">
        <v>123.95</v>
      </c>
      <c r="H216" s="44">
        <v>6384.11</v>
      </c>
      <c r="I216" s="44">
        <v>127.42</v>
      </c>
      <c r="J216" s="44">
        <v>1074.29</v>
      </c>
      <c r="K216" s="45">
        <v>13018.88</v>
      </c>
      <c r="L216" s="46">
        <v>14093.17</v>
      </c>
      <c r="M216" s="117"/>
      <c r="N216" s="119">
        <v>13018.88</v>
      </c>
      <c r="O216" s="119">
        <v>6634.77</v>
      </c>
      <c r="P216" s="119"/>
      <c r="Q216" s="119">
        <v>15287.43</v>
      </c>
      <c r="R216" s="119">
        <v>14213.14</v>
      </c>
      <c r="S216" s="47"/>
    </row>
    <row r="217" spans="1:19" ht="9" customHeight="1" x14ac:dyDescent="0.2">
      <c r="A217" s="525"/>
      <c r="B217" s="525"/>
      <c r="C217" s="48" t="s">
        <v>4</v>
      </c>
      <c r="D217" s="49">
        <v>2</v>
      </c>
      <c r="E217" s="50">
        <v>11135992</v>
      </c>
      <c r="F217" s="50">
        <v>1223994</v>
      </c>
      <c r="G217" s="50">
        <v>240001</v>
      </c>
      <c r="H217" s="50">
        <v>12361361</v>
      </c>
      <c r="I217" s="50">
        <v>246720</v>
      </c>
      <c r="J217" s="51">
        <v>2080115</v>
      </c>
      <c r="K217" s="50">
        <v>25208067</v>
      </c>
      <c r="L217" s="73">
        <v>27288182</v>
      </c>
      <c r="M217" s="118"/>
      <c r="N217" s="120">
        <v>25208067</v>
      </c>
      <c r="O217" s="120">
        <v>12846706</v>
      </c>
      <c r="P217" s="120">
        <v>0</v>
      </c>
      <c r="Q217" s="120">
        <v>29600592</v>
      </c>
      <c r="R217" s="120">
        <v>27520477</v>
      </c>
      <c r="S217" s="47"/>
    </row>
    <row r="218" spans="1:19" ht="12.75" customHeight="1" x14ac:dyDescent="0.2">
      <c r="A218" s="500">
        <v>34425</v>
      </c>
      <c r="B218" s="500">
        <v>34515</v>
      </c>
      <c r="C218" s="53" t="s">
        <v>3</v>
      </c>
      <c r="D218" s="54">
        <v>3</v>
      </c>
      <c r="E218" s="55">
        <v>6061.14</v>
      </c>
      <c r="F218" s="55">
        <v>663.13</v>
      </c>
      <c r="G218" s="55">
        <v>123.95</v>
      </c>
      <c r="H218" s="55">
        <v>6384.11</v>
      </c>
      <c r="I218" s="55">
        <v>127.42</v>
      </c>
      <c r="J218" s="55">
        <v>1102.69</v>
      </c>
      <c r="K218" s="56">
        <v>13359.75</v>
      </c>
      <c r="L218" s="46">
        <v>14462.44</v>
      </c>
      <c r="M218" s="117"/>
      <c r="N218" s="119">
        <v>13359.75</v>
      </c>
      <c r="O218" s="119">
        <v>6975.64</v>
      </c>
      <c r="P218" s="119"/>
      <c r="Q218" s="119">
        <v>15718.06</v>
      </c>
      <c r="R218" s="119">
        <v>14615.37</v>
      </c>
      <c r="S218" s="47"/>
    </row>
    <row r="219" spans="1:19" ht="9" customHeight="1" x14ac:dyDescent="0.2">
      <c r="A219" s="500"/>
      <c r="B219" s="500"/>
      <c r="C219" s="48" t="s">
        <v>4</v>
      </c>
      <c r="D219" s="49">
        <v>4</v>
      </c>
      <c r="E219" s="50">
        <v>11736004</v>
      </c>
      <c r="F219" s="50">
        <v>1283999</v>
      </c>
      <c r="G219" s="50">
        <v>240001</v>
      </c>
      <c r="H219" s="50">
        <v>12361361</v>
      </c>
      <c r="I219" s="50">
        <v>246720</v>
      </c>
      <c r="J219" s="51">
        <v>2135106</v>
      </c>
      <c r="K219" s="50">
        <v>25868083</v>
      </c>
      <c r="L219" s="73">
        <v>28003189</v>
      </c>
      <c r="M219" s="118"/>
      <c r="N219" s="120">
        <v>25868083</v>
      </c>
      <c r="O219" s="120">
        <v>13506722</v>
      </c>
      <c r="P219" s="120">
        <v>0</v>
      </c>
      <c r="Q219" s="120">
        <v>30434408</v>
      </c>
      <c r="R219" s="120">
        <v>28299302</v>
      </c>
      <c r="S219" s="47"/>
    </row>
    <row r="220" spans="1:19" ht="12.75" customHeight="1" x14ac:dyDescent="0.2">
      <c r="A220" s="501"/>
      <c r="B220" s="501"/>
      <c r="C220" s="53" t="s">
        <v>3</v>
      </c>
      <c r="D220" s="54">
        <v>5</v>
      </c>
      <c r="E220" s="55">
        <v>6371.01</v>
      </c>
      <c r="F220" s="55">
        <v>700.32</v>
      </c>
      <c r="G220" s="55">
        <v>123.95</v>
      </c>
      <c r="H220" s="55">
        <v>6384.11</v>
      </c>
      <c r="I220" s="55">
        <v>127.42</v>
      </c>
      <c r="J220" s="55">
        <v>1131.6199999999999</v>
      </c>
      <c r="K220" s="56">
        <v>13706.81</v>
      </c>
      <c r="L220" s="46">
        <v>14838.43</v>
      </c>
      <c r="M220" s="117"/>
      <c r="N220" s="119">
        <v>13706.81</v>
      </c>
      <c r="O220" s="119">
        <v>7322.7</v>
      </c>
      <c r="P220" s="119"/>
      <c r="Q220" s="119">
        <v>16156.52</v>
      </c>
      <c r="R220" s="119">
        <v>15024.9</v>
      </c>
      <c r="S220" s="47"/>
    </row>
    <row r="221" spans="1:19" ht="9" customHeight="1" x14ac:dyDescent="0.2">
      <c r="A221" s="501"/>
      <c r="B221" s="501"/>
      <c r="C221" s="48" t="s">
        <v>4</v>
      </c>
      <c r="D221" s="49">
        <v>6</v>
      </c>
      <c r="E221" s="50">
        <v>12335996</v>
      </c>
      <c r="F221" s="50">
        <v>1356009</v>
      </c>
      <c r="G221" s="50">
        <v>240001</v>
      </c>
      <c r="H221" s="50">
        <v>12361361</v>
      </c>
      <c r="I221" s="50">
        <v>246720</v>
      </c>
      <c r="J221" s="51">
        <v>2191122</v>
      </c>
      <c r="K221" s="50">
        <v>26540085</v>
      </c>
      <c r="L221" s="73">
        <v>28731207</v>
      </c>
      <c r="M221" s="118"/>
      <c r="N221" s="120">
        <v>26540085</v>
      </c>
      <c r="O221" s="120">
        <v>14178724</v>
      </c>
      <c r="P221" s="120">
        <v>0</v>
      </c>
      <c r="Q221" s="120">
        <v>31283385</v>
      </c>
      <c r="R221" s="120">
        <v>29092263</v>
      </c>
      <c r="S221" s="47"/>
    </row>
    <row r="222" spans="1:19" ht="12.75" customHeight="1" x14ac:dyDescent="0.2">
      <c r="A222" s="501"/>
      <c r="B222" s="501"/>
      <c r="C222" s="53" t="s">
        <v>3</v>
      </c>
      <c r="D222" s="54">
        <v>7</v>
      </c>
      <c r="E222" s="55">
        <v>6674.69</v>
      </c>
      <c r="F222" s="55">
        <v>731.3</v>
      </c>
      <c r="G222" s="55">
        <v>123.95</v>
      </c>
      <c r="H222" s="55">
        <v>6384.11</v>
      </c>
      <c r="I222" s="55">
        <v>127.42</v>
      </c>
      <c r="J222" s="55">
        <v>1159.5</v>
      </c>
      <c r="K222" s="56">
        <v>14041.47</v>
      </c>
      <c r="L222" s="46">
        <v>15200.97</v>
      </c>
      <c r="M222" s="117"/>
      <c r="N222" s="119">
        <v>14041.47</v>
      </c>
      <c r="O222" s="119">
        <v>7657.36</v>
      </c>
      <c r="P222" s="119"/>
      <c r="Q222" s="119">
        <v>16579.29</v>
      </c>
      <c r="R222" s="119">
        <v>15419.79</v>
      </c>
      <c r="S222" s="47"/>
    </row>
    <row r="223" spans="1:19" ht="9" customHeight="1" x14ac:dyDescent="0.2">
      <c r="A223" s="501"/>
      <c r="B223" s="501"/>
      <c r="C223" s="48" t="s">
        <v>4</v>
      </c>
      <c r="D223" s="49">
        <v>8</v>
      </c>
      <c r="E223" s="50">
        <v>12924002</v>
      </c>
      <c r="F223" s="50">
        <v>1415994</v>
      </c>
      <c r="G223" s="50">
        <v>240001</v>
      </c>
      <c r="H223" s="50">
        <v>12361361</v>
      </c>
      <c r="I223" s="50">
        <v>246720</v>
      </c>
      <c r="J223" s="51">
        <v>2245105</v>
      </c>
      <c r="K223" s="50">
        <v>27188077</v>
      </c>
      <c r="L223" s="73">
        <v>29433182</v>
      </c>
      <c r="M223" s="118"/>
      <c r="N223" s="120">
        <v>27188077</v>
      </c>
      <c r="O223" s="120">
        <v>14826716</v>
      </c>
      <c r="P223" s="120">
        <v>0</v>
      </c>
      <c r="Q223" s="120">
        <v>32101982</v>
      </c>
      <c r="R223" s="120">
        <v>29856877</v>
      </c>
      <c r="S223" s="47"/>
    </row>
    <row r="224" spans="1:19" ht="12.75" customHeight="1" x14ac:dyDescent="0.2">
      <c r="A224" s="501"/>
      <c r="B224" s="501"/>
      <c r="C224" s="53" t="s">
        <v>3</v>
      </c>
      <c r="D224" s="54">
        <v>9</v>
      </c>
      <c r="E224" s="55">
        <v>7027.95</v>
      </c>
      <c r="F224" s="55">
        <v>768.49</v>
      </c>
      <c r="G224" s="55">
        <v>123.95</v>
      </c>
      <c r="H224" s="55">
        <v>6384.11</v>
      </c>
      <c r="I224" s="55">
        <v>127.42</v>
      </c>
      <c r="J224" s="55">
        <v>1192.04</v>
      </c>
      <c r="K224" s="56">
        <v>14431.92</v>
      </c>
      <c r="L224" s="46">
        <v>15623.96</v>
      </c>
      <c r="M224" s="117"/>
      <c r="N224" s="119">
        <v>14431.92</v>
      </c>
      <c r="O224" s="119">
        <v>8047.81</v>
      </c>
      <c r="P224" s="119"/>
      <c r="Q224" s="119">
        <v>17072.57</v>
      </c>
      <c r="R224" s="119">
        <v>15880.53</v>
      </c>
      <c r="S224" s="47"/>
    </row>
    <row r="225" spans="1:19" ht="9" customHeight="1" x14ac:dyDescent="0.2">
      <c r="A225" s="501"/>
      <c r="B225" s="501"/>
      <c r="C225" s="48" t="s">
        <v>4</v>
      </c>
      <c r="D225" s="49">
        <v>10</v>
      </c>
      <c r="E225" s="50">
        <v>13608009</v>
      </c>
      <c r="F225" s="50">
        <v>1488004</v>
      </c>
      <c r="G225" s="50">
        <v>240001</v>
      </c>
      <c r="H225" s="50">
        <v>12361361</v>
      </c>
      <c r="I225" s="50">
        <v>246720</v>
      </c>
      <c r="J225" s="51">
        <v>2308111</v>
      </c>
      <c r="K225" s="50">
        <v>27944094</v>
      </c>
      <c r="L225" s="73">
        <v>30252205</v>
      </c>
      <c r="M225" s="118"/>
      <c r="N225" s="120">
        <v>27944094</v>
      </c>
      <c r="O225" s="120">
        <v>15582733</v>
      </c>
      <c r="P225" s="120">
        <v>0</v>
      </c>
      <c r="Q225" s="120">
        <v>33057105</v>
      </c>
      <c r="R225" s="120">
        <v>30748994</v>
      </c>
      <c r="S225" s="47"/>
    </row>
    <row r="226" spans="1:19" ht="12.75" customHeight="1" x14ac:dyDescent="0.2">
      <c r="A226" s="501"/>
      <c r="B226" s="501"/>
      <c r="C226" s="53" t="s">
        <v>3</v>
      </c>
      <c r="D226" s="54">
        <v>11</v>
      </c>
      <c r="E226" s="55">
        <v>7387.4</v>
      </c>
      <c r="F226" s="55">
        <v>811.87</v>
      </c>
      <c r="G226" s="55">
        <v>123.95</v>
      </c>
      <c r="H226" s="55">
        <v>6384.11</v>
      </c>
      <c r="I226" s="55">
        <v>127.42</v>
      </c>
      <c r="J226" s="55">
        <v>1225.6099999999999</v>
      </c>
      <c r="K226" s="56">
        <v>14834.75</v>
      </c>
      <c r="L226" s="46">
        <v>16060.36</v>
      </c>
      <c r="M226" s="117"/>
      <c r="N226" s="119">
        <v>14834.75</v>
      </c>
      <c r="O226" s="119">
        <v>8450.64</v>
      </c>
      <c r="P226" s="119"/>
      <c r="Q226" s="119">
        <v>17581.48</v>
      </c>
      <c r="R226" s="119">
        <v>16355.87</v>
      </c>
      <c r="S226" s="47"/>
    </row>
    <row r="227" spans="1:19" ht="9" customHeight="1" x14ac:dyDescent="0.2">
      <c r="A227" s="501"/>
      <c r="B227" s="501"/>
      <c r="C227" s="48" t="s">
        <v>4</v>
      </c>
      <c r="D227" s="49">
        <v>12</v>
      </c>
      <c r="E227" s="50">
        <v>14304001</v>
      </c>
      <c r="F227" s="50">
        <v>1572000</v>
      </c>
      <c r="G227" s="50">
        <v>240001</v>
      </c>
      <c r="H227" s="50">
        <v>12361361</v>
      </c>
      <c r="I227" s="50">
        <v>246720</v>
      </c>
      <c r="J227" s="51">
        <v>2373112</v>
      </c>
      <c r="K227" s="50">
        <v>28724081</v>
      </c>
      <c r="L227" s="73">
        <v>31097193</v>
      </c>
      <c r="M227" s="118"/>
      <c r="N227" s="120">
        <v>28724081</v>
      </c>
      <c r="O227" s="120">
        <v>16362721</v>
      </c>
      <c r="P227" s="120">
        <v>0</v>
      </c>
      <c r="Q227" s="120">
        <v>34042492</v>
      </c>
      <c r="R227" s="120">
        <v>31669380</v>
      </c>
      <c r="S227" s="47"/>
    </row>
    <row r="228" spans="1:19" ht="12.75" customHeight="1" x14ac:dyDescent="0.2">
      <c r="A228" s="501"/>
      <c r="B228" s="501"/>
      <c r="C228" s="53" t="s">
        <v>3</v>
      </c>
      <c r="D228" s="54">
        <v>13</v>
      </c>
      <c r="E228" s="55">
        <v>7740.66</v>
      </c>
      <c r="F228" s="55">
        <v>849.06</v>
      </c>
      <c r="G228" s="55">
        <v>123.95</v>
      </c>
      <c r="H228" s="55">
        <v>6384.11</v>
      </c>
      <c r="I228" s="55">
        <v>127.42</v>
      </c>
      <c r="J228" s="55">
        <v>1258.1500000000001</v>
      </c>
      <c r="K228" s="56">
        <v>15225.2</v>
      </c>
      <c r="L228" s="46">
        <v>16483.349999999999</v>
      </c>
      <c r="M228" s="117"/>
      <c r="N228" s="119">
        <v>15225.2</v>
      </c>
      <c r="O228" s="119">
        <v>8841.09</v>
      </c>
      <c r="P228" s="119"/>
      <c r="Q228" s="119">
        <v>18074.75</v>
      </c>
      <c r="R228" s="119">
        <v>16816.599999999999</v>
      </c>
      <c r="S228" s="47"/>
    </row>
    <row r="229" spans="1:19" ht="9" customHeight="1" x14ac:dyDescent="0.2">
      <c r="A229" s="501"/>
      <c r="B229" s="501"/>
      <c r="C229" s="48" t="s">
        <v>4</v>
      </c>
      <c r="D229" s="49">
        <v>14</v>
      </c>
      <c r="E229" s="50">
        <v>14988008</v>
      </c>
      <c r="F229" s="50">
        <v>1644009</v>
      </c>
      <c r="G229" s="50">
        <v>240001</v>
      </c>
      <c r="H229" s="50">
        <v>12361361</v>
      </c>
      <c r="I229" s="50">
        <v>246720</v>
      </c>
      <c r="J229" s="51">
        <v>2436118</v>
      </c>
      <c r="K229" s="50">
        <v>29480098</v>
      </c>
      <c r="L229" s="73">
        <v>31916216</v>
      </c>
      <c r="M229" s="118"/>
      <c r="N229" s="120">
        <v>29480098</v>
      </c>
      <c r="O229" s="120">
        <v>17118737</v>
      </c>
      <c r="P229" s="120">
        <v>0</v>
      </c>
      <c r="Q229" s="120">
        <v>34997596</v>
      </c>
      <c r="R229" s="120">
        <v>32561478</v>
      </c>
      <c r="S229" s="47"/>
    </row>
    <row r="230" spans="1:19" ht="12.75" customHeight="1" x14ac:dyDescent="0.2">
      <c r="A230" s="501"/>
      <c r="B230" s="501"/>
      <c r="C230" s="53" t="s">
        <v>3</v>
      </c>
      <c r="D230" s="54">
        <v>15</v>
      </c>
      <c r="E230" s="55">
        <v>8155.89</v>
      </c>
      <c r="F230" s="55">
        <v>892.44</v>
      </c>
      <c r="G230" s="55">
        <v>123.95</v>
      </c>
      <c r="H230" s="55">
        <v>6384.11</v>
      </c>
      <c r="I230" s="55">
        <v>127.42</v>
      </c>
      <c r="J230" s="55">
        <v>1296.3699999999999</v>
      </c>
      <c r="K230" s="56">
        <v>15683.81</v>
      </c>
      <c r="L230" s="46">
        <v>16980.18</v>
      </c>
      <c r="M230" s="117"/>
      <c r="N230" s="119">
        <v>15683.81</v>
      </c>
      <c r="O230" s="119">
        <v>9299.7000000000007</v>
      </c>
      <c r="P230" s="119"/>
      <c r="Q230" s="119">
        <v>18654.13</v>
      </c>
      <c r="R230" s="119">
        <v>17357.759999999998</v>
      </c>
      <c r="S230" s="47"/>
    </row>
    <row r="231" spans="1:19" ht="9" customHeight="1" x14ac:dyDescent="0.2">
      <c r="A231" s="501"/>
      <c r="B231" s="501"/>
      <c r="C231" s="48" t="s">
        <v>4</v>
      </c>
      <c r="D231" s="49">
        <v>16</v>
      </c>
      <c r="E231" s="50">
        <v>15792005</v>
      </c>
      <c r="F231" s="50">
        <v>1728005</v>
      </c>
      <c r="G231" s="50">
        <v>240001</v>
      </c>
      <c r="H231" s="50">
        <v>12361361</v>
      </c>
      <c r="I231" s="50">
        <v>246720</v>
      </c>
      <c r="J231" s="51">
        <v>2510122</v>
      </c>
      <c r="K231" s="50">
        <v>30368091</v>
      </c>
      <c r="L231" s="73">
        <v>32878213</v>
      </c>
      <c r="M231" s="118"/>
      <c r="N231" s="120">
        <v>30368091</v>
      </c>
      <c r="O231" s="120">
        <v>18006730</v>
      </c>
      <c r="P231" s="120">
        <v>0</v>
      </c>
      <c r="Q231" s="120">
        <v>36119432</v>
      </c>
      <c r="R231" s="120">
        <v>33609310</v>
      </c>
      <c r="S231" s="47"/>
    </row>
    <row r="232" spans="1:19" ht="12.75" customHeight="1" x14ac:dyDescent="0.2">
      <c r="A232" s="501"/>
      <c r="B232" s="501"/>
      <c r="C232" s="53" t="s">
        <v>3</v>
      </c>
      <c r="D232" s="54">
        <v>17</v>
      </c>
      <c r="E232" s="55">
        <v>8571.1200000000008</v>
      </c>
      <c r="F232" s="55">
        <v>942.02</v>
      </c>
      <c r="G232" s="55">
        <v>123.95</v>
      </c>
      <c r="H232" s="55">
        <v>6384.11</v>
      </c>
      <c r="I232" s="55">
        <v>127.42</v>
      </c>
      <c r="J232" s="55">
        <v>1335.1</v>
      </c>
      <c r="K232" s="56">
        <v>16148.62</v>
      </c>
      <c r="L232" s="46">
        <v>17483.72</v>
      </c>
      <c r="M232" s="117"/>
      <c r="N232" s="119">
        <v>16148.62</v>
      </c>
      <c r="O232" s="119">
        <v>9764.51</v>
      </c>
      <c r="P232" s="119"/>
      <c r="Q232" s="119">
        <v>19241.330000000002</v>
      </c>
      <c r="R232" s="119">
        <v>17906.23</v>
      </c>
      <c r="S232" s="47"/>
    </row>
    <row r="233" spans="1:19" ht="9" customHeight="1" x14ac:dyDescent="0.2">
      <c r="A233" s="501"/>
      <c r="B233" s="501"/>
      <c r="C233" s="48" t="s">
        <v>4</v>
      </c>
      <c r="D233" s="49">
        <v>18</v>
      </c>
      <c r="E233" s="50">
        <v>16596003</v>
      </c>
      <c r="F233" s="50">
        <v>1824005</v>
      </c>
      <c r="G233" s="50">
        <v>240001</v>
      </c>
      <c r="H233" s="50">
        <v>12361361</v>
      </c>
      <c r="I233" s="50">
        <v>246720</v>
      </c>
      <c r="J233" s="51">
        <v>2585114</v>
      </c>
      <c r="K233" s="50">
        <v>31268088</v>
      </c>
      <c r="L233" s="73">
        <v>33853203</v>
      </c>
      <c r="M233" s="118"/>
      <c r="N233" s="120">
        <v>31268088</v>
      </c>
      <c r="O233" s="120">
        <v>18906728</v>
      </c>
      <c r="P233" s="120">
        <v>0</v>
      </c>
      <c r="Q233" s="120">
        <v>37256410</v>
      </c>
      <c r="R233" s="120">
        <v>34671296</v>
      </c>
      <c r="S233" s="47"/>
    </row>
    <row r="234" spans="1:19" ht="12.75" customHeight="1" x14ac:dyDescent="0.2">
      <c r="A234" s="501"/>
      <c r="B234" s="501"/>
      <c r="C234" s="53" t="s">
        <v>3</v>
      </c>
      <c r="D234" s="54">
        <v>19</v>
      </c>
      <c r="E234" s="55">
        <v>8980.15</v>
      </c>
      <c r="F234" s="55">
        <v>985.4</v>
      </c>
      <c r="G234" s="55">
        <v>123.95</v>
      </c>
      <c r="H234" s="55">
        <v>6384.11</v>
      </c>
      <c r="I234" s="55">
        <v>127.42</v>
      </c>
      <c r="J234" s="55">
        <v>1372.8</v>
      </c>
      <c r="K234" s="56">
        <v>16601.03</v>
      </c>
      <c r="L234" s="46">
        <v>17973.830000000002</v>
      </c>
      <c r="M234" s="117"/>
      <c r="N234" s="119">
        <v>16601.03</v>
      </c>
      <c r="O234" s="119">
        <v>10216.92</v>
      </c>
      <c r="P234" s="119"/>
      <c r="Q234" s="119">
        <v>19812.88</v>
      </c>
      <c r="R234" s="119">
        <v>18440.080000000002</v>
      </c>
      <c r="S234" s="47"/>
    </row>
    <row r="235" spans="1:19" ht="9" customHeight="1" x14ac:dyDescent="0.2">
      <c r="A235" s="501"/>
      <c r="B235" s="501"/>
      <c r="C235" s="48" t="s">
        <v>4</v>
      </c>
      <c r="D235" s="49">
        <v>19</v>
      </c>
      <c r="E235" s="50">
        <v>17387995</v>
      </c>
      <c r="F235" s="50">
        <v>1908000</v>
      </c>
      <c r="G235" s="50">
        <v>240001</v>
      </c>
      <c r="H235" s="50">
        <v>12361361</v>
      </c>
      <c r="I235" s="50">
        <v>246720</v>
      </c>
      <c r="J235" s="51">
        <v>2658111</v>
      </c>
      <c r="K235" s="50">
        <v>32144076</v>
      </c>
      <c r="L235" s="73">
        <v>34802188</v>
      </c>
      <c r="M235" s="118"/>
      <c r="N235" s="120">
        <v>32144076</v>
      </c>
      <c r="O235" s="120">
        <v>19782716</v>
      </c>
      <c r="P235" s="120">
        <v>0</v>
      </c>
      <c r="Q235" s="120">
        <v>38363085</v>
      </c>
      <c r="R235" s="120">
        <v>35704974</v>
      </c>
      <c r="S235" s="47"/>
    </row>
    <row r="236" spans="1:19" ht="12.75" customHeight="1" x14ac:dyDescent="0.2">
      <c r="A236" s="501"/>
      <c r="B236" s="501"/>
      <c r="C236" s="53" t="s">
        <v>3</v>
      </c>
      <c r="D236" s="54">
        <v>20</v>
      </c>
      <c r="E236" s="55">
        <v>9792.02</v>
      </c>
      <c r="F236" s="55">
        <v>1072.1600000000001</v>
      </c>
      <c r="G236" s="55">
        <v>123.95</v>
      </c>
      <c r="H236" s="55">
        <v>6384.11</v>
      </c>
      <c r="I236" s="55">
        <v>127.42</v>
      </c>
      <c r="J236" s="55">
        <v>1447.69</v>
      </c>
      <c r="K236" s="56">
        <v>17499.66</v>
      </c>
      <c r="L236" s="46">
        <v>18947.349999999999</v>
      </c>
      <c r="M236" s="117"/>
      <c r="N236" s="119">
        <v>17499.66</v>
      </c>
      <c r="O236" s="119">
        <v>11115.55</v>
      </c>
      <c r="P236" s="119"/>
      <c r="Q236" s="119">
        <v>20948.150000000001</v>
      </c>
      <c r="R236" s="119">
        <v>19500.46</v>
      </c>
      <c r="S236" s="47"/>
    </row>
    <row r="237" spans="1:19" ht="9" customHeight="1" x14ac:dyDescent="0.2">
      <c r="A237" s="501"/>
      <c r="B237" s="501"/>
      <c r="C237" s="48" t="s">
        <v>4</v>
      </c>
      <c r="D237" s="49">
        <v>21</v>
      </c>
      <c r="E237" s="50">
        <v>18959995</v>
      </c>
      <c r="F237" s="50">
        <v>2075991</v>
      </c>
      <c r="G237" s="50">
        <v>240001</v>
      </c>
      <c r="H237" s="50">
        <v>12361361</v>
      </c>
      <c r="I237" s="50">
        <v>246720</v>
      </c>
      <c r="J237" s="51">
        <v>2803119</v>
      </c>
      <c r="K237" s="50">
        <v>33884067</v>
      </c>
      <c r="L237" s="73">
        <v>36687185</v>
      </c>
      <c r="M237" s="118"/>
      <c r="N237" s="120">
        <v>33884067</v>
      </c>
      <c r="O237" s="120">
        <v>21522706</v>
      </c>
      <c r="P237" s="120">
        <v>0</v>
      </c>
      <c r="Q237" s="120">
        <v>40561274</v>
      </c>
      <c r="R237" s="120">
        <v>37758156</v>
      </c>
      <c r="S237" s="47"/>
    </row>
    <row r="238" spans="1:19" ht="12.75" customHeight="1" x14ac:dyDescent="0.2">
      <c r="A238" s="501"/>
      <c r="B238" s="501"/>
      <c r="C238" s="53" t="s">
        <v>3</v>
      </c>
      <c r="D238" s="54">
        <v>22</v>
      </c>
      <c r="E238" s="55">
        <v>10058.51</v>
      </c>
      <c r="F238" s="55">
        <v>1103.1500000000001</v>
      </c>
      <c r="G238" s="55">
        <v>123.95</v>
      </c>
      <c r="H238" s="55">
        <v>6384.11</v>
      </c>
      <c r="I238" s="55">
        <v>127.42</v>
      </c>
      <c r="J238" s="55">
        <v>1472.48</v>
      </c>
      <c r="K238" s="56">
        <v>17797.14</v>
      </c>
      <c r="L238" s="46">
        <v>19269.62</v>
      </c>
      <c r="M238" s="117"/>
      <c r="N238" s="119">
        <v>17797.14</v>
      </c>
      <c r="O238" s="119">
        <v>11413.03</v>
      </c>
      <c r="P238" s="119"/>
      <c r="Q238" s="119">
        <v>21323.97</v>
      </c>
      <c r="R238" s="119">
        <v>19851.490000000002</v>
      </c>
      <c r="S238" s="47"/>
    </row>
    <row r="239" spans="1:19" ht="9" customHeight="1" x14ac:dyDescent="0.2">
      <c r="A239" s="501"/>
      <c r="B239" s="501"/>
      <c r="C239" s="48" t="s">
        <v>4</v>
      </c>
      <c r="D239" s="49">
        <v>23</v>
      </c>
      <c r="E239" s="50">
        <v>19475991</v>
      </c>
      <c r="F239" s="50">
        <v>2135996</v>
      </c>
      <c r="G239" s="50">
        <v>240001</v>
      </c>
      <c r="H239" s="50">
        <v>12361361</v>
      </c>
      <c r="I239" s="50">
        <v>246720</v>
      </c>
      <c r="J239" s="51">
        <v>2851119</v>
      </c>
      <c r="K239" s="50">
        <v>34460068</v>
      </c>
      <c r="L239" s="73">
        <v>37311187</v>
      </c>
      <c r="M239" s="118"/>
      <c r="N239" s="120">
        <v>34460068</v>
      </c>
      <c r="O239" s="120">
        <v>22098708</v>
      </c>
      <c r="P239" s="120">
        <v>0</v>
      </c>
      <c r="Q239" s="120">
        <v>41288963</v>
      </c>
      <c r="R239" s="120">
        <v>38437845</v>
      </c>
      <c r="S239" s="47"/>
    </row>
    <row r="240" spans="1:19" ht="12.75" customHeight="1" x14ac:dyDescent="0.2">
      <c r="A240" s="501"/>
      <c r="B240" s="501"/>
      <c r="C240" s="53" t="s">
        <v>3</v>
      </c>
      <c r="D240" s="54">
        <v>24</v>
      </c>
      <c r="E240" s="55">
        <v>10331.200000000001</v>
      </c>
      <c r="F240" s="55">
        <v>1134.1400000000001</v>
      </c>
      <c r="G240" s="55">
        <v>123.95</v>
      </c>
      <c r="H240" s="55">
        <v>6384.11</v>
      </c>
      <c r="I240" s="55">
        <v>127.42</v>
      </c>
      <c r="J240" s="55">
        <v>1497.78</v>
      </c>
      <c r="K240" s="56">
        <v>18100.82</v>
      </c>
      <c r="L240" s="46">
        <v>19598.599999999999</v>
      </c>
      <c r="M240" s="117"/>
      <c r="N240" s="119">
        <v>18100.82</v>
      </c>
      <c r="O240" s="119">
        <v>11716.71</v>
      </c>
      <c r="P240" s="119"/>
      <c r="Q240" s="119">
        <v>21707.61</v>
      </c>
      <c r="R240" s="119">
        <v>20209.830000000002</v>
      </c>
      <c r="S240" s="47"/>
    </row>
    <row r="241" spans="1:19" ht="9" customHeight="1" x14ac:dyDescent="0.2">
      <c r="A241" s="501"/>
      <c r="B241" s="501"/>
      <c r="C241" s="48" t="s">
        <v>4</v>
      </c>
      <c r="D241" s="49">
        <v>25</v>
      </c>
      <c r="E241" s="50">
        <v>20003993</v>
      </c>
      <c r="F241" s="50">
        <v>2196001</v>
      </c>
      <c r="G241" s="50">
        <v>240001</v>
      </c>
      <c r="H241" s="50">
        <v>12361361</v>
      </c>
      <c r="I241" s="50">
        <v>246720</v>
      </c>
      <c r="J241" s="51">
        <v>2900106</v>
      </c>
      <c r="K241" s="50">
        <v>35048075</v>
      </c>
      <c r="L241" s="73">
        <v>37948181</v>
      </c>
      <c r="M241" s="118"/>
      <c r="N241" s="120">
        <v>35048075</v>
      </c>
      <c r="O241" s="120">
        <v>22686714</v>
      </c>
      <c r="P241" s="120">
        <v>0</v>
      </c>
      <c r="Q241" s="120">
        <v>42031794</v>
      </c>
      <c r="R241" s="120">
        <v>39131688</v>
      </c>
      <c r="S241" s="47"/>
    </row>
    <row r="242" spans="1:19" ht="12.75" customHeight="1" x14ac:dyDescent="0.2">
      <c r="A242" s="501"/>
      <c r="B242" s="501"/>
      <c r="C242" s="53" t="s">
        <v>3</v>
      </c>
      <c r="D242" s="54">
        <v>26</v>
      </c>
      <c r="E242" s="55">
        <v>10603.89</v>
      </c>
      <c r="F242" s="55">
        <v>1165.1300000000001</v>
      </c>
      <c r="G242" s="55">
        <v>123.95</v>
      </c>
      <c r="H242" s="55">
        <v>6384.11</v>
      </c>
      <c r="I242" s="55">
        <v>127.42</v>
      </c>
      <c r="J242" s="55">
        <v>1523.09</v>
      </c>
      <c r="K242" s="56">
        <v>18404.5</v>
      </c>
      <c r="L242" s="46">
        <v>19927.59</v>
      </c>
      <c r="M242" s="117"/>
      <c r="N242" s="119">
        <v>18404.5</v>
      </c>
      <c r="O242" s="119">
        <v>12020.39</v>
      </c>
      <c r="P242" s="119"/>
      <c r="Q242" s="119">
        <v>22091.26</v>
      </c>
      <c r="R242" s="119">
        <v>20568.169999999998</v>
      </c>
      <c r="S242" s="47"/>
    </row>
    <row r="243" spans="1:19" ht="9" customHeight="1" x14ac:dyDescent="0.2">
      <c r="A243" s="501"/>
      <c r="B243" s="501"/>
      <c r="C243" s="48" t="s">
        <v>4</v>
      </c>
      <c r="D243" s="49">
        <v>27</v>
      </c>
      <c r="E243" s="50">
        <v>20531994</v>
      </c>
      <c r="F243" s="50">
        <v>2256006</v>
      </c>
      <c r="G243" s="50">
        <v>240001</v>
      </c>
      <c r="H243" s="50">
        <v>12361361</v>
      </c>
      <c r="I243" s="50">
        <v>246720</v>
      </c>
      <c r="J243" s="51">
        <v>2949113</v>
      </c>
      <c r="K243" s="50">
        <v>35636081</v>
      </c>
      <c r="L243" s="73">
        <v>38585195</v>
      </c>
      <c r="M243" s="118"/>
      <c r="N243" s="120">
        <v>35636081</v>
      </c>
      <c r="O243" s="120">
        <v>23274721</v>
      </c>
      <c r="P243" s="120">
        <v>0</v>
      </c>
      <c r="Q243" s="120">
        <v>42774644</v>
      </c>
      <c r="R243" s="120">
        <v>39825531</v>
      </c>
      <c r="S243" s="47"/>
    </row>
    <row r="244" spans="1:19" ht="12.75" customHeight="1" x14ac:dyDescent="0.2">
      <c r="A244" s="501"/>
      <c r="B244" s="501"/>
      <c r="C244" s="53" t="s">
        <v>3</v>
      </c>
      <c r="D244" s="54">
        <v>28</v>
      </c>
      <c r="E244" s="55">
        <v>10870.38</v>
      </c>
      <c r="F244" s="55">
        <v>1189.92</v>
      </c>
      <c r="G244" s="55">
        <v>123.95</v>
      </c>
      <c r="H244" s="55">
        <v>6384.11</v>
      </c>
      <c r="I244" s="55">
        <v>127.42</v>
      </c>
      <c r="J244" s="55">
        <v>1547.36</v>
      </c>
      <c r="K244" s="56">
        <v>18695.78</v>
      </c>
      <c r="L244" s="46">
        <v>20243.14</v>
      </c>
      <c r="M244" s="117"/>
      <c r="N244" s="119">
        <v>18695.78</v>
      </c>
      <c r="O244" s="119">
        <v>12311.67</v>
      </c>
      <c r="P244" s="119"/>
      <c r="Q244" s="119">
        <v>22459.24</v>
      </c>
      <c r="R244" s="119">
        <v>20911.88</v>
      </c>
      <c r="S244" s="47"/>
    </row>
    <row r="245" spans="1:19" ht="9" customHeight="1" x14ac:dyDescent="0.2">
      <c r="A245" s="501"/>
      <c r="B245" s="501"/>
      <c r="C245" s="48" t="s">
        <v>4</v>
      </c>
      <c r="D245" s="49">
        <v>29</v>
      </c>
      <c r="E245" s="50">
        <v>21047991</v>
      </c>
      <c r="F245" s="50">
        <v>2304006</v>
      </c>
      <c r="G245" s="50">
        <v>240001</v>
      </c>
      <c r="H245" s="50">
        <v>12361361</v>
      </c>
      <c r="I245" s="50">
        <v>246720</v>
      </c>
      <c r="J245" s="51">
        <v>2996107</v>
      </c>
      <c r="K245" s="50">
        <v>36200078</v>
      </c>
      <c r="L245" s="73">
        <v>39196185</v>
      </c>
      <c r="M245" s="118"/>
      <c r="N245" s="120">
        <v>36200078</v>
      </c>
      <c r="O245" s="120">
        <v>23838717</v>
      </c>
      <c r="P245" s="120">
        <v>0</v>
      </c>
      <c r="Q245" s="120">
        <v>43487153</v>
      </c>
      <c r="R245" s="120">
        <v>40491046</v>
      </c>
      <c r="S245" s="47"/>
    </row>
    <row r="246" spans="1:19" ht="12.75" customHeight="1" x14ac:dyDescent="0.2">
      <c r="A246" s="501"/>
      <c r="B246" s="501"/>
      <c r="C246" s="53" t="s">
        <v>3</v>
      </c>
      <c r="D246" s="54">
        <v>30</v>
      </c>
      <c r="E246" s="55">
        <v>11136.88</v>
      </c>
      <c r="F246" s="55">
        <v>1220.9000000000001</v>
      </c>
      <c r="G246" s="55">
        <v>123.95</v>
      </c>
      <c r="H246" s="55">
        <v>6384.11</v>
      </c>
      <c r="I246" s="55">
        <v>127.42</v>
      </c>
      <c r="J246" s="55">
        <v>1572.15</v>
      </c>
      <c r="K246" s="56">
        <v>18993.259999999998</v>
      </c>
      <c r="L246" s="46">
        <v>20565.41</v>
      </c>
      <c r="M246" s="117"/>
      <c r="N246" s="119">
        <v>18993.259999999998</v>
      </c>
      <c r="O246" s="119">
        <v>12609.15</v>
      </c>
      <c r="P246" s="119"/>
      <c r="Q246" s="119">
        <v>22835.06</v>
      </c>
      <c r="R246" s="119">
        <v>21262.91</v>
      </c>
      <c r="S246" s="47"/>
    </row>
    <row r="247" spans="1:19" ht="9" customHeight="1" x14ac:dyDescent="0.2">
      <c r="A247" s="501"/>
      <c r="B247" s="501"/>
      <c r="C247" s="48" t="s">
        <v>4</v>
      </c>
      <c r="D247" s="49">
        <v>31</v>
      </c>
      <c r="E247" s="50">
        <v>21564007</v>
      </c>
      <c r="F247" s="50">
        <v>2363992</v>
      </c>
      <c r="G247" s="50">
        <v>240001</v>
      </c>
      <c r="H247" s="50">
        <v>12361361</v>
      </c>
      <c r="I247" s="50">
        <v>246720</v>
      </c>
      <c r="J247" s="51">
        <v>3044107</v>
      </c>
      <c r="K247" s="50">
        <v>36776080</v>
      </c>
      <c r="L247" s="73">
        <v>39820186</v>
      </c>
      <c r="M247" s="118"/>
      <c r="N247" s="120">
        <v>36776080</v>
      </c>
      <c r="O247" s="120">
        <v>24414719</v>
      </c>
      <c r="P247" s="120">
        <v>0</v>
      </c>
      <c r="Q247" s="120">
        <v>44214842</v>
      </c>
      <c r="R247" s="120">
        <v>41170735</v>
      </c>
      <c r="S247" s="47"/>
    </row>
    <row r="248" spans="1:19" ht="12.75" customHeight="1" x14ac:dyDescent="0.2">
      <c r="A248" s="501"/>
      <c r="B248" s="501"/>
      <c r="C248" s="53" t="s">
        <v>3</v>
      </c>
      <c r="D248" s="54">
        <v>32</v>
      </c>
      <c r="E248" s="55">
        <v>11409.57</v>
      </c>
      <c r="F248" s="55">
        <v>1251.8900000000001</v>
      </c>
      <c r="G248" s="55">
        <v>123.95</v>
      </c>
      <c r="H248" s="55">
        <v>6384.11</v>
      </c>
      <c r="I248" s="55">
        <v>127.42</v>
      </c>
      <c r="J248" s="55">
        <v>1597.46</v>
      </c>
      <c r="K248" s="56">
        <v>19296.939999999999</v>
      </c>
      <c r="L248" s="46">
        <v>20894.400000000001</v>
      </c>
      <c r="M248" s="117"/>
      <c r="N248" s="119">
        <v>19296.939999999999</v>
      </c>
      <c r="O248" s="119">
        <v>12912.83</v>
      </c>
      <c r="P248" s="119"/>
      <c r="Q248" s="119">
        <v>23218.71</v>
      </c>
      <c r="R248" s="119">
        <v>21621.25</v>
      </c>
      <c r="S248" s="47"/>
    </row>
    <row r="249" spans="1:19" ht="9" customHeight="1" x14ac:dyDescent="0.2">
      <c r="A249" s="501"/>
      <c r="B249" s="501"/>
      <c r="C249" s="48" t="s">
        <v>4</v>
      </c>
      <c r="D249" s="49">
        <v>33</v>
      </c>
      <c r="E249" s="50">
        <v>22092008</v>
      </c>
      <c r="F249" s="50">
        <v>2423997</v>
      </c>
      <c r="G249" s="50">
        <v>240001</v>
      </c>
      <c r="H249" s="50">
        <v>12361361</v>
      </c>
      <c r="I249" s="50">
        <v>246720</v>
      </c>
      <c r="J249" s="51">
        <v>3093114</v>
      </c>
      <c r="K249" s="50">
        <v>37364086</v>
      </c>
      <c r="L249" s="73">
        <v>40457200</v>
      </c>
      <c r="M249" s="118"/>
      <c r="N249" s="120">
        <v>37364086</v>
      </c>
      <c r="O249" s="120">
        <v>25002725</v>
      </c>
      <c r="P249" s="120">
        <v>0</v>
      </c>
      <c r="Q249" s="120">
        <v>44957692</v>
      </c>
      <c r="R249" s="120">
        <v>41864578</v>
      </c>
      <c r="S249" s="47"/>
    </row>
    <row r="250" spans="1:19" ht="12.75" customHeight="1" x14ac:dyDescent="0.2">
      <c r="A250" s="501"/>
      <c r="B250" s="501"/>
      <c r="C250" s="53" t="s">
        <v>3</v>
      </c>
      <c r="D250" s="54">
        <v>34</v>
      </c>
      <c r="E250" s="55">
        <v>11676.06</v>
      </c>
      <c r="F250" s="55">
        <v>1282.8800000000001</v>
      </c>
      <c r="G250" s="55">
        <v>123.95</v>
      </c>
      <c r="H250" s="55">
        <v>6384.11</v>
      </c>
      <c r="I250" s="55">
        <v>127.42</v>
      </c>
      <c r="J250" s="55">
        <v>1622.25</v>
      </c>
      <c r="K250" s="56">
        <v>19594.419999999998</v>
      </c>
      <c r="L250" s="46">
        <v>21216.67</v>
      </c>
      <c r="M250" s="117"/>
      <c r="N250" s="119">
        <v>19594.419999999998</v>
      </c>
      <c r="O250" s="119">
        <v>13210.31</v>
      </c>
      <c r="P250" s="119"/>
      <c r="Q250" s="119">
        <v>23594.53</v>
      </c>
      <c r="R250" s="119">
        <v>21972.28</v>
      </c>
      <c r="S250" s="47"/>
    </row>
    <row r="251" spans="1:19" ht="9" customHeight="1" x14ac:dyDescent="0.2">
      <c r="A251" s="501"/>
      <c r="B251" s="501"/>
      <c r="C251" s="48" t="s">
        <v>4</v>
      </c>
      <c r="D251" s="49">
        <v>35</v>
      </c>
      <c r="E251" s="50">
        <v>22608005</v>
      </c>
      <c r="F251" s="50">
        <v>2484002</v>
      </c>
      <c r="G251" s="50">
        <v>240001</v>
      </c>
      <c r="H251" s="50">
        <v>12361361</v>
      </c>
      <c r="I251" s="50">
        <v>246720</v>
      </c>
      <c r="J251" s="51">
        <v>3141114</v>
      </c>
      <c r="K251" s="50">
        <v>37940088</v>
      </c>
      <c r="L251" s="73">
        <v>41081202</v>
      </c>
      <c r="M251" s="118"/>
      <c r="N251" s="120">
        <v>37940088</v>
      </c>
      <c r="O251" s="120">
        <v>25578727</v>
      </c>
      <c r="P251" s="120">
        <v>0</v>
      </c>
      <c r="Q251" s="120">
        <v>45685381</v>
      </c>
      <c r="R251" s="120">
        <v>42544267</v>
      </c>
      <c r="S251" s="47"/>
    </row>
    <row r="252" spans="1:19" ht="12.75" customHeight="1" x14ac:dyDescent="0.2">
      <c r="A252" s="501"/>
      <c r="B252" s="501"/>
      <c r="C252" s="53" t="s">
        <v>3</v>
      </c>
      <c r="D252" s="54">
        <v>36</v>
      </c>
      <c r="E252" s="55">
        <v>11948.75</v>
      </c>
      <c r="F252" s="55">
        <v>1313.87</v>
      </c>
      <c r="G252" s="55">
        <v>123.95</v>
      </c>
      <c r="H252" s="55">
        <v>6384.11</v>
      </c>
      <c r="I252" s="55">
        <v>127.42</v>
      </c>
      <c r="J252" s="55">
        <v>1647.56</v>
      </c>
      <c r="K252" s="56">
        <v>19898.099999999999</v>
      </c>
      <c r="L252" s="46">
        <v>21545.66</v>
      </c>
      <c r="M252" s="117"/>
      <c r="N252" s="119">
        <v>19898.099999999999</v>
      </c>
      <c r="O252" s="119">
        <v>13513.99</v>
      </c>
      <c r="P252" s="119"/>
      <c r="Q252" s="119">
        <v>23978.18</v>
      </c>
      <c r="R252" s="119">
        <v>22330.62</v>
      </c>
      <c r="S252" s="47"/>
    </row>
    <row r="253" spans="1:19" ht="9" customHeight="1" x14ac:dyDescent="0.2">
      <c r="A253" s="501"/>
      <c r="B253" s="501"/>
      <c r="C253" s="48" t="s">
        <v>4</v>
      </c>
      <c r="D253" s="49">
        <v>37</v>
      </c>
      <c r="E253" s="50">
        <v>23136006</v>
      </c>
      <c r="F253" s="50">
        <v>2544007</v>
      </c>
      <c r="G253" s="50">
        <v>240001</v>
      </c>
      <c r="H253" s="50">
        <v>12361361</v>
      </c>
      <c r="I253" s="50">
        <v>246720</v>
      </c>
      <c r="J253" s="51">
        <v>3190121</v>
      </c>
      <c r="K253" s="50">
        <v>38528094</v>
      </c>
      <c r="L253" s="73">
        <v>41718215</v>
      </c>
      <c r="M253" s="118"/>
      <c r="N253" s="120">
        <v>38528094</v>
      </c>
      <c r="O253" s="120">
        <v>26166733</v>
      </c>
      <c r="P253" s="120">
        <v>0</v>
      </c>
      <c r="Q253" s="120">
        <v>46428231</v>
      </c>
      <c r="R253" s="120">
        <v>43238110</v>
      </c>
      <c r="S253" s="47"/>
    </row>
    <row r="254" spans="1:19" ht="12.75" customHeight="1" x14ac:dyDescent="0.2">
      <c r="A254" s="501"/>
      <c r="B254" s="501"/>
      <c r="C254" s="53" t="s">
        <v>3</v>
      </c>
      <c r="D254" s="54">
        <v>38</v>
      </c>
      <c r="E254" s="55">
        <v>12215.24</v>
      </c>
      <c r="F254" s="55">
        <v>1338.66</v>
      </c>
      <c r="G254" s="55">
        <v>123.95</v>
      </c>
      <c r="H254" s="55">
        <v>6384.11</v>
      </c>
      <c r="I254" s="55">
        <v>127.42</v>
      </c>
      <c r="J254" s="55">
        <v>1671.83</v>
      </c>
      <c r="K254" s="56">
        <v>20189.38</v>
      </c>
      <c r="L254" s="46">
        <v>21861.21</v>
      </c>
      <c r="M254" s="117"/>
      <c r="N254" s="119">
        <v>20189.38</v>
      </c>
      <c r="O254" s="119">
        <v>13805.27</v>
      </c>
      <c r="P254" s="119"/>
      <c r="Q254" s="119">
        <v>24346.16</v>
      </c>
      <c r="R254" s="119">
        <v>22674.33</v>
      </c>
      <c r="S254" s="47"/>
    </row>
    <row r="255" spans="1:19" ht="9" customHeight="1" x14ac:dyDescent="0.2">
      <c r="A255" s="501"/>
      <c r="B255" s="501"/>
      <c r="C255" s="48" t="s">
        <v>4</v>
      </c>
      <c r="D255" s="49">
        <v>39</v>
      </c>
      <c r="E255" s="50">
        <v>23652003</v>
      </c>
      <c r="F255" s="50">
        <v>2592007</v>
      </c>
      <c r="G255" s="50">
        <v>240001</v>
      </c>
      <c r="H255" s="50">
        <v>12361361</v>
      </c>
      <c r="I255" s="50">
        <v>246720</v>
      </c>
      <c r="J255" s="51">
        <v>3237114</v>
      </c>
      <c r="K255" s="50">
        <v>39092091</v>
      </c>
      <c r="L255" s="73">
        <v>42329205</v>
      </c>
      <c r="M255" s="118"/>
      <c r="N255" s="120">
        <v>39092091</v>
      </c>
      <c r="O255" s="120">
        <v>26730730</v>
      </c>
      <c r="P255" s="120">
        <v>0</v>
      </c>
      <c r="Q255" s="120">
        <v>47140739</v>
      </c>
      <c r="R255" s="120">
        <v>43903625</v>
      </c>
      <c r="S255" s="47"/>
    </row>
    <row r="256" spans="1:19" ht="12.75" customHeight="1" x14ac:dyDescent="0.2">
      <c r="A256" s="501"/>
      <c r="B256" s="501"/>
      <c r="C256" s="53" t="s">
        <v>3</v>
      </c>
      <c r="D256" s="54">
        <v>40</v>
      </c>
      <c r="E256" s="55">
        <v>12487.93</v>
      </c>
      <c r="F256" s="55">
        <v>1369.64</v>
      </c>
      <c r="G256" s="55">
        <v>123.95</v>
      </c>
      <c r="H256" s="55">
        <v>6384.11</v>
      </c>
      <c r="I256" s="55">
        <v>127.42</v>
      </c>
      <c r="J256" s="55">
        <v>1697.14</v>
      </c>
      <c r="K256" s="56">
        <v>20493.05</v>
      </c>
      <c r="L256" s="46">
        <v>22190.19</v>
      </c>
      <c r="M256" s="117"/>
      <c r="N256" s="119">
        <v>20493.05</v>
      </c>
      <c r="O256" s="119">
        <v>14108.94</v>
      </c>
      <c r="P256" s="119"/>
      <c r="Q256" s="119">
        <v>24729.8</v>
      </c>
      <c r="R256" s="119">
        <v>23032.66</v>
      </c>
      <c r="S256" s="47"/>
    </row>
    <row r="257" spans="1:19" ht="9" customHeight="1" x14ac:dyDescent="0.2">
      <c r="A257" s="502"/>
      <c r="B257" s="502"/>
      <c r="C257" s="58"/>
      <c r="D257" s="59"/>
      <c r="E257" s="61">
        <v>24180004</v>
      </c>
      <c r="F257" s="61">
        <v>2651993</v>
      </c>
      <c r="G257" s="61">
        <v>240001</v>
      </c>
      <c r="H257" s="61">
        <v>12361361</v>
      </c>
      <c r="I257" s="61">
        <v>246720</v>
      </c>
      <c r="J257" s="60">
        <v>3286121</v>
      </c>
      <c r="K257" s="61">
        <v>39680078</v>
      </c>
      <c r="L257" s="73">
        <v>42966199</v>
      </c>
      <c r="M257" s="118"/>
      <c r="N257" s="120">
        <v>39680078</v>
      </c>
      <c r="O257" s="120">
        <v>27318717</v>
      </c>
      <c r="P257" s="120">
        <v>0</v>
      </c>
      <c r="Q257" s="120">
        <v>47883570</v>
      </c>
      <c r="R257" s="120">
        <v>44597449</v>
      </c>
      <c r="S257" s="47"/>
    </row>
    <row r="258" spans="1:19" ht="12.75" customHeight="1" x14ac:dyDescent="0.2">
      <c r="A258" s="492">
        <v>34516</v>
      </c>
      <c r="B258" s="492">
        <v>34699</v>
      </c>
      <c r="C258" s="42" t="s">
        <v>3</v>
      </c>
      <c r="D258" s="43">
        <v>0</v>
      </c>
      <c r="E258" s="44">
        <v>5751.26</v>
      </c>
      <c r="F258" s="44">
        <v>632.14</v>
      </c>
      <c r="G258" s="44">
        <v>123.95</v>
      </c>
      <c r="H258" s="44">
        <v>6384.11</v>
      </c>
      <c r="I258" s="44">
        <v>212.37</v>
      </c>
      <c r="J258" s="44">
        <v>1074.29</v>
      </c>
      <c r="K258" s="45">
        <v>13103.83</v>
      </c>
      <c r="L258" s="46">
        <v>14178.12</v>
      </c>
      <c r="M258" s="117"/>
      <c r="N258" s="119">
        <v>13103.83</v>
      </c>
      <c r="O258" s="119">
        <v>6719.72</v>
      </c>
      <c r="P258" s="119"/>
      <c r="Q258" s="119">
        <v>15387.67</v>
      </c>
      <c r="R258" s="119">
        <v>14313.38</v>
      </c>
      <c r="S258" s="47"/>
    </row>
    <row r="259" spans="1:19" ht="9" customHeight="1" x14ac:dyDescent="0.2">
      <c r="A259" s="525"/>
      <c r="B259" s="525"/>
      <c r="C259" s="48" t="s">
        <v>4</v>
      </c>
      <c r="D259" s="49">
        <v>2</v>
      </c>
      <c r="E259" s="50">
        <v>11135992</v>
      </c>
      <c r="F259" s="50">
        <v>1223994</v>
      </c>
      <c r="G259" s="50">
        <v>240001</v>
      </c>
      <c r="H259" s="50">
        <v>12361361</v>
      </c>
      <c r="I259" s="50">
        <v>411206</v>
      </c>
      <c r="J259" s="51">
        <v>2080115</v>
      </c>
      <c r="K259" s="50">
        <v>25372553</v>
      </c>
      <c r="L259" s="73">
        <v>27452668</v>
      </c>
      <c r="M259" s="118"/>
      <c r="N259" s="120">
        <v>25372553</v>
      </c>
      <c r="O259" s="120">
        <v>13011192</v>
      </c>
      <c r="P259" s="120">
        <v>0</v>
      </c>
      <c r="Q259" s="120">
        <v>29794684</v>
      </c>
      <c r="R259" s="120">
        <v>27714568</v>
      </c>
      <c r="S259" s="47"/>
    </row>
    <row r="260" spans="1:19" ht="12.75" customHeight="1" x14ac:dyDescent="0.2">
      <c r="A260" s="500">
        <v>34516</v>
      </c>
      <c r="B260" s="500">
        <v>34699</v>
      </c>
      <c r="C260" s="53" t="s">
        <v>3</v>
      </c>
      <c r="D260" s="54">
        <v>3</v>
      </c>
      <c r="E260" s="55">
        <v>6061.14</v>
      </c>
      <c r="F260" s="55">
        <v>663.13</v>
      </c>
      <c r="G260" s="55">
        <v>123.95</v>
      </c>
      <c r="H260" s="55">
        <v>6384.11</v>
      </c>
      <c r="I260" s="55">
        <v>212.37</v>
      </c>
      <c r="J260" s="55">
        <v>1102.69</v>
      </c>
      <c r="K260" s="56">
        <v>13444.7</v>
      </c>
      <c r="L260" s="46">
        <v>14547.39</v>
      </c>
      <c r="M260" s="117"/>
      <c r="N260" s="119">
        <v>13444.7</v>
      </c>
      <c r="O260" s="119">
        <v>7060.59</v>
      </c>
      <c r="P260" s="119"/>
      <c r="Q260" s="119">
        <v>15818.3</v>
      </c>
      <c r="R260" s="119">
        <v>14715.61</v>
      </c>
      <c r="S260" s="47"/>
    </row>
    <row r="261" spans="1:19" ht="9" customHeight="1" x14ac:dyDescent="0.2">
      <c r="A261" s="500"/>
      <c r="B261" s="500"/>
      <c r="C261" s="48" t="s">
        <v>4</v>
      </c>
      <c r="D261" s="49">
        <v>4</v>
      </c>
      <c r="E261" s="50">
        <v>11736004</v>
      </c>
      <c r="F261" s="50">
        <v>1283999</v>
      </c>
      <c r="G261" s="50">
        <v>240001</v>
      </c>
      <c r="H261" s="50">
        <v>12361361</v>
      </c>
      <c r="I261" s="50">
        <v>411206</v>
      </c>
      <c r="J261" s="51">
        <v>2135106</v>
      </c>
      <c r="K261" s="50">
        <v>26032569</v>
      </c>
      <c r="L261" s="73">
        <v>28167675</v>
      </c>
      <c r="M261" s="118"/>
      <c r="N261" s="120">
        <v>26032569</v>
      </c>
      <c r="O261" s="120">
        <v>13671209</v>
      </c>
      <c r="P261" s="120">
        <v>0</v>
      </c>
      <c r="Q261" s="120">
        <v>30628500</v>
      </c>
      <c r="R261" s="120">
        <v>28493394</v>
      </c>
      <c r="S261" s="47"/>
    </row>
    <row r="262" spans="1:19" ht="12.75" customHeight="1" x14ac:dyDescent="0.2">
      <c r="A262" s="501"/>
      <c r="B262" s="501"/>
      <c r="C262" s="53" t="s">
        <v>3</v>
      </c>
      <c r="D262" s="54">
        <v>5</v>
      </c>
      <c r="E262" s="55">
        <v>6371.01</v>
      </c>
      <c r="F262" s="55">
        <v>700.32</v>
      </c>
      <c r="G262" s="55">
        <v>123.95</v>
      </c>
      <c r="H262" s="55">
        <v>6384.11</v>
      </c>
      <c r="I262" s="55">
        <v>212.37</v>
      </c>
      <c r="J262" s="55">
        <v>1131.6199999999999</v>
      </c>
      <c r="K262" s="56">
        <v>13791.76</v>
      </c>
      <c r="L262" s="46">
        <v>14923.38</v>
      </c>
      <c r="M262" s="117"/>
      <c r="N262" s="119">
        <v>13791.76</v>
      </c>
      <c r="O262" s="119">
        <v>7407.65</v>
      </c>
      <c r="P262" s="119"/>
      <c r="Q262" s="119">
        <v>16256.76</v>
      </c>
      <c r="R262" s="119">
        <v>15125.14</v>
      </c>
      <c r="S262" s="47"/>
    </row>
    <row r="263" spans="1:19" ht="9" customHeight="1" x14ac:dyDescent="0.2">
      <c r="A263" s="501"/>
      <c r="B263" s="501"/>
      <c r="C263" s="48" t="s">
        <v>4</v>
      </c>
      <c r="D263" s="49">
        <v>6</v>
      </c>
      <c r="E263" s="50">
        <v>12335996</v>
      </c>
      <c r="F263" s="50">
        <v>1356009</v>
      </c>
      <c r="G263" s="50">
        <v>240001</v>
      </c>
      <c r="H263" s="50">
        <v>12361361</v>
      </c>
      <c r="I263" s="50">
        <v>411206</v>
      </c>
      <c r="J263" s="51">
        <v>2191122</v>
      </c>
      <c r="K263" s="50">
        <v>26704571</v>
      </c>
      <c r="L263" s="73">
        <v>28895693</v>
      </c>
      <c r="M263" s="118"/>
      <c r="N263" s="120">
        <v>26704571</v>
      </c>
      <c r="O263" s="120">
        <v>14343210</v>
      </c>
      <c r="P263" s="120">
        <v>0</v>
      </c>
      <c r="Q263" s="120">
        <v>31477477</v>
      </c>
      <c r="R263" s="120">
        <v>29286355</v>
      </c>
      <c r="S263" s="47"/>
    </row>
    <row r="264" spans="1:19" ht="12.75" customHeight="1" x14ac:dyDescent="0.2">
      <c r="A264" s="501"/>
      <c r="B264" s="501"/>
      <c r="C264" s="53" t="s">
        <v>3</v>
      </c>
      <c r="D264" s="54">
        <v>7</v>
      </c>
      <c r="E264" s="55">
        <v>6674.69</v>
      </c>
      <c r="F264" s="55">
        <v>731.3</v>
      </c>
      <c r="G264" s="55">
        <v>123.95</v>
      </c>
      <c r="H264" s="55">
        <v>6384.11</v>
      </c>
      <c r="I264" s="55">
        <v>212.37</v>
      </c>
      <c r="J264" s="55">
        <v>1159.5</v>
      </c>
      <c r="K264" s="56">
        <v>14126.42</v>
      </c>
      <c r="L264" s="46">
        <v>15285.92</v>
      </c>
      <c r="M264" s="117"/>
      <c r="N264" s="119">
        <v>14126.42</v>
      </c>
      <c r="O264" s="119">
        <v>7742.31</v>
      </c>
      <c r="P264" s="119"/>
      <c r="Q264" s="119">
        <v>16679.54</v>
      </c>
      <c r="R264" s="119">
        <v>15520.04</v>
      </c>
      <c r="S264" s="47"/>
    </row>
    <row r="265" spans="1:19" ht="9" customHeight="1" x14ac:dyDescent="0.2">
      <c r="A265" s="501"/>
      <c r="B265" s="501"/>
      <c r="C265" s="48" t="s">
        <v>4</v>
      </c>
      <c r="D265" s="49">
        <v>8</v>
      </c>
      <c r="E265" s="50">
        <v>12924002</v>
      </c>
      <c r="F265" s="50">
        <v>1415994</v>
      </c>
      <c r="G265" s="50">
        <v>240001</v>
      </c>
      <c r="H265" s="50">
        <v>12361361</v>
      </c>
      <c r="I265" s="50">
        <v>411206</v>
      </c>
      <c r="J265" s="51">
        <v>2245105</v>
      </c>
      <c r="K265" s="50">
        <v>27352563</v>
      </c>
      <c r="L265" s="73">
        <v>29597668</v>
      </c>
      <c r="M265" s="118"/>
      <c r="N265" s="120">
        <v>27352563</v>
      </c>
      <c r="O265" s="120">
        <v>14991203</v>
      </c>
      <c r="P265" s="120">
        <v>0</v>
      </c>
      <c r="Q265" s="120">
        <v>32296093</v>
      </c>
      <c r="R265" s="120">
        <v>30050988</v>
      </c>
      <c r="S265" s="47"/>
    </row>
    <row r="266" spans="1:19" ht="12.75" customHeight="1" x14ac:dyDescent="0.2">
      <c r="A266" s="501"/>
      <c r="B266" s="501"/>
      <c r="C266" s="53" t="s">
        <v>3</v>
      </c>
      <c r="D266" s="54">
        <v>9</v>
      </c>
      <c r="E266" s="55">
        <v>7027.95</v>
      </c>
      <c r="F266" s="55">
        <v>768.49</v>
      </c>
      <c r="G266" s="55">
        <v>123.95</v>
      </c>
      <c r="H266" s="55">
        <v>6384.11</v>
      </c>
      <c r="I266" s="55">
        <v>212.37</v>
      </c>
      <c r="J266" s="55">
        <v>1192.04</v>
      </c>
      <c r="K266" s="56">
        <v>14516.87</v>
      </c>
      <c r="L266" s="46">
        <v>15708.91</v>
      </c>
      <c r="M266" s="117"/>
      <c r="N266" s="119">
        <v>14516.87</v>
      </c>
      <c r="O266" s="119">
        <v>8132.76</v>
      </c>
      <c r="P266" s="119"/>
      <c r="Q266" s="119">
        <v>17172.810000000001</v>
      </c>
      <c r="R266" s="119">
        <v>15980.77</v>
      </c>
      <c r="S266" s="47"/>
    </row>
    <row r="267" spans="1:19" ht="9" customHeight="1" x14ac:dyDescent="0.2">
      <c r="A267" s="501"/>
      <c r="B267" s="501"/>
      <c r="C267" s="48" t="s">
        <v>4</v>
      </c>
      <c r="D267" s="49">
        <v>10</v>
      </c>
      <c r="E267" s="50">
        <v>13608009</v>
      </c>
      <c r="F267" s="50">
        <v>1488004</v>
      </c>
      <c r="G267" s="50">
        <v>240001</v>
      </c>
      <c r="H267" s="50">
        <v>12361361</v>
      </c>
      <c r="I267" s="50">
        <v>411206</v>
      </c>
      <c r="J267" s="51">
        <v>2308111</v>
      </c>
      <c r="K267" s="50">
        <v>28108580</v>
      </c>
      <c r="L267" s="73">
        <v>30416691</v>
      </c>
      <c r="M267" s="118"/>
      <c r="N267" s="120">
        <v>28108580</v>
      </c>
      <c r="O267" s="120">
        <v>15747219</v>
      </c>
      <c r="P267" s="120">
        <v>0</v>
      </c>
      <c r="Q267" s="120">
        <v>33251197</v>
      </c>
      <c r="R267" s="120">
        <v>30943086</v>
      </c>
      <c r="S267" s="47"/>
    </row>
    <row r="268" spans="1:19" ht="12.75" customHeight="1" x14ac:dyDescent="0.2">
      <c r="A268" s="501"/>
      <c r="B268" s="501"/>
      <c r="C268" s="53" t="s">
        <v>3</v>
      </c>
      <c r="D268" s="54">
        <v>11</v>
      </c>
      <c r="E268" s="55">
        <v>7387.4</v>
      </c>
      <c r="F268" s="55">
        <v>811.87</v>
      </c>
      <c r="G268" s="55">
        <v>123.95</v>
      </c>
      <c r="H268" s="55">
        <v>6384.11</v>
      </c>
      <c r="I268" s="55">
        <v>212.37</v>
      </c>
      <c r="J268" s="55">
        <v>1225.6099999999999</v>
      </c>
      <c r="K268" s="56">
        <v>14919.7</v>
      </c>
      <c r="L268" s="46">
        <v>16145.31</v>
      </c>
      <c r="M268" s="117"/>
      <c r="N268" s="119">
        <v>14919.7</v>
      </c>
      <c r="O268" s="119">
        <v>8535.59</v>
      </c>
      <c r="P268" s="119"/>
      <c r="Q268" s="119">
        <v>17681.72</v>
      </c>
      <c r="R268" s="119">
        <v>16456.11</v>
      </c>
      <c r="S268" s="47"/>
    </row>
    <row r="269" spans="1:19" ht="9" customHeight="1" x14ac:dyDescent="0.2">
      <c r="A269" s="501"/>
      <c r="B269" s="501"/>
      <c r="C269" s="48" t="s">
        <v>4</v>
      </c>
      <c r="D269" s="49">
        <v>12</v>
      </c>
      <c r="E269" s="50">
        <v>14304001</v>
      </c>
      <c r="F269" s="50">
        <v>1572000</v>
      </c>
      <c r="G269" s="50">
        <v>240001</v>
      </c>
      <c r="H269" s="50">
        <v>12361361</v>
      </c>
      <c r="I269" s="50">
        <v>411206</v>
      </c>
      <c r="J269" s="51">
        <v>2373112</v>
      </c>
      <c r="K269" s="50">
        <v>28888568</v>
      </c>
      <c r="L269" s="73">
        <v>31261679</v>
      </c>
      <c r="M269" s="118"/>
      <c r="N269" s="120">
        <v>28888568</v>
      </c>
      <c r="O269" s="120">
        <v>16527207</v>
      </c>
      <c r="P269" s="120">
        <v>0</v>
      </c>
      <c r="Q269" s="120">
        <v>34236584</v>
      </c>
      <c r="R269" s="120">
        <v>31863472</v>
      </c>
      <c r="S269" s="47"/>
    </row>
    <row r="270" spans="1:19" ht="12.75" customHeight="1" x14ac:dyDescent="0.2">
      <c r="A270" s="501"/>
      <c r="B270" s="501"/>
      <c r="C270" s="53" t="s">
        <v>3</v>
      </c>
      <c r="D270" s="54">
        <v>13</v>
      </c>
      <c r="E270" s="55">
        <v>7740.66</v>
      </c>
      <c r="F270" s="55">
        <v>849.06</v>
      </c>
      <c r="G270" s="55">
        <v>123.95</v>
      </c>
      <c r="H270" s="55">
        <v>6384.11</v>
      </c>
      <c r="I270" s="55">
        <v>212.37</v>
      </c>
      <c r="J270" s="55">
        <v>1258.1500000000001</v>
      </c>
      <c r="K270" s="56">
        <v>15310.15</v>
      </c>
      <c r="L270" s="46">
        <v>16568.3</v>
      </c>
      <c r="M270" s="117"/>
      <c r="N270" s="119">
        <v>15310.15</v>
      </c>
      <c r="O270" s="119">
        <v>8926.0400000000009</v>
      </c>
      <c r="P270" s="119"/>
      <c r="Q270" s="119">
        <v>18174.990000000002</v>
      </c>
      <c r="R270" s="119">
        <v>16916.84</v>
      </c>
      <c r="S270" s="47"/>
    </row>
    <row r="271" spans="1:19" ht="9" customHeight="1" x14ac:dyDescent="0.2">
      <c r="A271" s="501"/>
      <c r="B271" s="501"/>
      <c r="C271" s="48" t="s">
        <v>4</v>
      </c>
      <c r="D271" s="49">
        <v>14</v>
      </c>
      <c r="E271" s="50">
        <v>14988008</v>
      </c>
      <c r="F271" s="50">
        <v>1644009</v>
      </c>
      <c r="G271" s="50">
        <v>240001</v>
      </c>
      <c r="H271" s="50">
        <v>12361361</v>
      </c>
      <c r="I271" s="50">
        <v>411206</v>
      </c>
      <c r="J271" s="51">
        <v>2436118</v>
      </c>
      <c r="K271" s="50">
        <v>29644584</v>
      </c>
      <c r="L271" s="73">
        <v>32080702</v>
      </c>
      <c r="M271" s="118"/>
      <c r="N271" s="120">
        <v>29644584</v>
      </c>
      <c r="O271" s="120">
        <v>17283223</v>
      </c>
      <c r="P271" s="120">
        <v>0</v>
      </c>
      <c r="Q271" s="120">
        <v>35191688</v>
      </c>
      <c r="R271" s="120">
        <v>32755570</v>
      </c>
      <c r="S271" s="47"/>
    </row>
    <row r="272" spans="1:19" ht="12.75" customHeight="1" x14ac:dyDescent="0.2">
      <c r="A272" s="501"/>
      <c r="B272" s="501"/>
      <c r="C272" s="53" t="s">
        <v>3</v>
      </c>
      <c r="D272" s="54">
        <v>15</v>
      </c>
      <c r="E272" s="55">
        <v>8155.89</v>
      </c>
      <c r="F272" s="55">
        <v>892.44</v>
      </c>
      <c r="G272" s="55">
        <v>123.95</v>
      </c>
      <c r="H272" s="55">
        <v>6384.11</v>
      </c>
      <c r="I272" s="55">
        <v>212.37</v>
      </c>
      <c r="J272" s="55">
        <v>1296.3699999999999</v>
      </c>
      <c r="K272" s="56">
        <v>15768.76</v>
      </c>
      <c r="L272" s="46">
        <v>17065.13</v>
      </c>
      <c r="M272" s="117"/>
      <c r="N272" s="119">
        <v>15768.76</v>
      </c>
      <c r="O272" s="119">
        <v>9384.65</v>
      </c>
      <c r="P272" s="119"/>
      <c r="Q272" s="119">
        <v>18754.37</v>
      </c>
      <c r="R272" s="119">
        <v>17458</v>
      </c>
      <c r="S272" s="47"/>
    </row>
    <row r="273" spans="1:19" ht="9" customHeight="1" x14ac:dyDescent="0.2">
      <c r="A273" s="501"/>
      <c r="B273" s="501"/>
      <c r="C273" s="48" t="s">
        <v>4</v>
      </c>
      <c r="D273" s="49">
        <v>16</v>
      </c>
      <c r="E273" s="50">
        <v>15792005</v>
      </c>
      <c r="F273" s="50">
        <v>1728005</v>
      </c>
      <c r="G273" s="50">
        <v>240001</v>
      </c>
      <c r="H273" s="50">
        <v>12361361</v>
      </c>
      <c r="I273" s="50">
        <v>411206</v>
      </c>
      <c r="J273" s="51">
        <v>2510122</v>
      </c>
      <c r="K273" s="50">
        <v>30532577</v>
      </c>
      <c r="L273" s="73">
        <v>33042699</v>
      </c>
      <c r="M273" s="118"/>
      <c r="N273" s="120">
        <v>30532577</v>
      </c>
      <c r="O273" s="120">
        <v>18171216</v>
      </c>
      <c r="P273" s="120">
        <v>0</v>
      </c>
      <c r="Q273" s="120">
        <v>36313524</v>
      </c>
      <c r="R273" s="120">
        <v>33803402</v>
      </c>
      <c r="S273" s="47"/>
    </row>
    <row r="274" spans="1:19" ht="12.75" customHeight="1" x14ac:dyDescent="0.2">
      <c r="A274" s="501"/>
      <c r="B274" s="501"/>
      <c r="C274" s="53" t="s">
        <v>3</v>
      </c>
      <c r="D274" s="54">
        <v>17</v>
      </c>
      <c r="E274" s="55">
        <v>8571.1200000000008</v>
      </c>
      <c r="F274" s="55">
        <v>942.02</v>
      </c>
      <c r="G274" s="55">
        <v>123.95</v>
      </c>
      <c r="H274" s="55">
        <v>6384.11</v>
      </c>
      <c r="I274" s="55">
        <v>212.37</v>
      </c>
      <c r="J274" s="55">
        <v>1335.1</v>
      </c>
      <c r="K274" s="56">
        <v>16233.57</v>
      </c>
      <c r="L274" s="46">
        <v>17568.669999999998</v>
      </c>
      <c r="M274" s="117"/>
      <c r="N274" s="119">
        <v>16233.57</v>
      </c>
      <c r="O274" s="119">
        <v>9849.4599999999991</v>
      </c>
      <c r="P274" s="119"/>
      <c r="Q274" s="119">
        <v>19341.57</v>
      </c>
      <c r="R274" s="119">
        <v>18006.47</v>
      </c>
      <c r="S274" s="47"/>
    </row>
    <row r="275" spans="1:19" ht="9" customHeight="1" x14ac:dyDescent="0.2">
      <c r="A275" s="501"/>
      <c r="B275" s="501"/>
      <c r="C275" s="48" t="s">
        <v>4</v>
      </c>
      <c r="D275" s="49">
        <v>18</v>
      </c>
      <c r="E275" s="50">
        <v>16596003</v>
      </c>
      <c r="F275" s="50">
        <v>1824005</v>
      </c>
      <c r="G275" s="50">
        <v>240001</v>
      </c>
      <c r="H275" s="50">
        <v>12361361</v>
      </c>
      <c r="I275" s="50">
        <v>411206</v>
      </c>
      <c r="J275" s="51">
        <v>2585114</v>
      </c>
      <c r="K275" s="50">
        <v>31432575</v>
      </c>
      <c r="L275" s="73">
        <v>34017689</v>
      </c>
      <c r="M275" s="118"/>
      <c r="N275" s="120">
        <v>31432575</v>
      </c>
      <c r="O275" s="120">
        <v>19071214</v>
      </c>
      <c r="P275" s="120">
        <v>0</v>
      </c>
      <c r="Q275" s="120">
        <v>37450502</v>
      </c>
      <c r="R275" s="120">
        <v>34865388</v>
      </c>
      <c r="S275" s="47"/>
    </row>
    <row r="276" spans="1:19" ht="12.75" customHeight="1" x14ac:dyDescent="0.2">
      <c r="A276" s="501"/>
      <c r="B276" s="501"/>
      <c r="C276" s="53" t="s">
        <v>3</v>
      </c>
      <c r="D276" s="54">
        <v>19</v>
      </c>
      <c r="E276" s="55">
        <v>8980.15</v>
      </c>
      <c r="F276" s="55">
        <v>985.4</v>
      </c>
      <c r="G276" s="55">
        <v>123.95</v>
      </c>
      <c r="H276" s="55">
        <v>6384.11</v>
      </c>
      <c r="I276" s="55">
        <v>212.37</v>
      </c>
      <c r="J276" s="55">
        <v>1372.8</v>
      </c>
      <c r="K276" s="56">
        <v>16685.98</v>
      </c>
      <c r="L276" s="46">
        <v>18058.78</v>
      </c>
      <c r="M276" s="117"/>
      <c r="N276" s="119">
        <v>16685.98</v>
      </c>
      <c r="O276" s="119">
        <v>10301.870000000001</v>
      </c>
      <c r="P276" s="119"/>
      <c r="Q276" s="119">
        <v>19913.12</v>
      </c>
      <c r="R276" s="119">
        <v>18540.32</v>
      </c>
      <c r="S276" s="47"/>
    </row>
    <row r="277" spans="1:19" ht="9" customHeight="1" x14ac:dyDescent="0.2">
      <c r="A277" s="501"/>
      <c r="B277" s="501"/>
      <c r="C277" s="48" t="s">
        <v>4</v>
      </c>
      <c r="D277" s="49">
        <v>19</v>
      </c>
      <c r="E277" s="50">
        <v>17387995</v>
      </c>
      <c r="F277" s="50">
        <v>1908000</v>
      </c>
      <c r="G277" s="50">
        <v>240001</v>
      </c>
      <c r="H277" s="50">
        <v>12361361</v>
      </c>
      <c r="I277" s="50">
        <v>411206</v>
      </c>
      <c r="J277" s="51">
        <v>2658111</v>
      </c>
      <c r="K277" s="50">
        <v>32308562</v>
      </c>
      <c r="L277" s="73">
        <v>34966674</v>
      </c>
      <c r="M277" s="118"/>
      <c r="N277" s="120">
        <v>32308562</v>
      </c>
      <c r="O277" s="120">
        <v>19947202</v>
      </c>
      <c r="P277" s="120">
        <v>0</v>
      </c>
      <c r="Q277" s="120">
        <v>38557177</v>
      </c>
      <c r="R277" s="120">
        <v>35899065</v>
      </c>
      <c r="S277" s="47"/>
    </row>
    <row r="278" spans="1:19" ht="12.75" customHeight="1" x14ac:dyDescent="0.2">
      <c r="A278" s="501"/>
      <c r="B278" s="501"/>
      <c r="C278" s="53" t="s">
        <v>3</v>
      </c>
      <c r="D278" s="54">
        <v>20</v>
      </c>
      <c r="E278" s="55">
        <v>9792.02</v>
      </c>
      <c r="F278" s="55">
        <v>1072.1600000000001</v>
      </c>
      <c r="G278" s="55">
        <v>123.95</v>
      </c>
      <c r="H278" s="55">
        <v>6384.11</v>
      </c>
      <c r="I278" s="55">
        <v>212.37</v>
      </c>
      <c r="J278" s="55">
        <v>1447.69</v>
      </c>
      <c r="K278" s="56">
        <v>17584.61</v>
      </c>
      <c r="L278" s="46">
        <v>19032.3</v>
      </c>
      <c r="M278" s="117"/>
      <c r="N278" s="119">
        <v>17584.61</v>
      </c>
      <c r="O278" s="119">
        <v>11200.5</v>
      </c>
      <c r="P278" s="119"/>
      <c r="Q278" s="119">
        <v>21048.39</v>
      </c>
      <c r="R278" s="119">
        <v>19600.7</v>
      </c>
      <c r="S278" s="47"/>
    </row>
    <row r="279" spans="1:19" ht="9" customHeight="1" x14ac:dyDescent="0.2">
      <c r="A279" s="501"/>
      <c r="B279" s="501"/>
      <c r="C279" s="48" t="s">
        <v>4</v>
      </c>
      <c r="D279" s="49">
        <v>21</v>
      </c>
      <c r="E279" s="50">
        <v>18959995</v>
      </c>
      <c r="F279" s="50">
        <v>2075991</v>
      </c>
      <c r="G279" s="50">
        <v>240001</v>
      </c>
      <c r="H279" s="50">
        <v>12361361</v>
      </c>
      <c r="I279" s="50">
        <v>411206</v>
      </c>
      <c r="J279" s="51">
        <v>2803119</v>
      </c>
      <c r="K279" s="50">
        <v>34048553</v>
      </c>
      <c r="L279" s="73">
        <v>36851672</v>
      </c>
      <c r="M279" s="118"/>
      <c r="N279" s="120">
        <v>34048553</v>
      </c>
      <c r="O279" s="120">
        <v>21687192</v>
      </c>
      <c r="P279" s="120">
        <v>0</v>
      </c>
      <c r="Q279" s="120">
        <v>40755366</v>
      </c>
      <c r="R279" s="120">
        <v>37952247</v>
      </c>
      <c r="S279" s="47"/>
    </row>
    <row r="280" spans="1:19" ht="12.75" customHeight="1" x14ac:dyDescent="0.2">
      <c r="A280" s="501"/>
      <c r="B280" s="501"/>
      <c r="C280" s="53" t="s">
        <v>3</v>
      </c>
      <c r="D280" s="54">
        <v>22</v>
      </c>
      <c r="E280" s="55">
        <v>10058.51</v>
      </c>
      <c r="F280" s="55">
        <v>1103.1500000000001</v>
      </c>
      <c r="G280" s="55">
        <v>123.95</v>
      </c>
      <c r="H280" s="55">
        <v>6384.11</v>
      </c>
      <c r="I280" s="55">
        <v>212.37</v>
      </c>
      <c r="J280" s="55">
        <v>1472.48</v>
      </c>
      <c r="K280" s="56">
        <v>17882.09</v>
      </c>
      <c r="L280" s="46">
        <v>19354.57</v>
      </c>
      <c r="M280" s="117"/>
      <c r="N280" s="119">
        <v>17882.09</v>
      </c>
      <c r="O280" s="119">
        <v>11497.98</v>
      </c>
      <c r="P280" s="119"/>
      <c r="Q280" s="119">
        <v>21424.21</v>
      </c>
      <c r="R280" s="119">
        <v>19951.73</v>
      </c>
      <c r="S280" s="47"/>
    </row>
    <row r="281" spans="1:19" ht="9" customHeight="1" x14ac:dyDescent="0.2">
      <c r="A281" s="501"/>
      <c r="B281" s="501"/>
      <c r="C281" s="48" t="s">
        <v>4</v>
      </c>
      <c r="D281" s="49">
        <v>23</v>
      </c>
      <c r="E281" s="50">
        <v>19475991</v>
      </c>
      <c r="F281" s="50">
        <v>2135996</v>
      </c>
      <c r="G281" s="50">
        <v>240001</v>
      </c>
      <c r="H281" s="50">
        <v>12361361</v>
      </c>
      <c r="I281" s="50">
        <v>411206</v>
      </c>
      <c r="J281" s="51">
        <v>2851119</v>
      </c>
      <c r="K281" s="50">
        <v>34624554</v>
      </c>
      <c r="L281" s="73">
        <v>37475673</v>
      </c>
      <c r="M281" s="118"/>
      <c r="N281" s="120">
        <v>34624554</v>
      </c>
      <c r="O281" s="120">
        <v>22263194</v>
      </c>
      <c r="P281" s="120">
        <v>0</v>
      </c>
      <c r="Q281" s="120">
        <v>41483055</v>
      </c>
      <c r="R281" s="120">
        <v>38631936</v>
      </c>
      <c r="S281" s="47"/>
    </row>
    <row r="282" spans="1:19" ht="12.75" customHeight="1" x14ac:dyDescent="0.2">
      <c r="A282" s="501"/>
      <c r="B282" s="501"/>
      <c r="C282" s="53" t="s">
        <v>3</v>
      </c>
      <c r="D282" s="54">
        <v>24</v>
      </c>
      <c r="E282" s="55">
        <v>10331.200000000001</v>
      </c>
      <c r="F282" s="55">
        <v>1134.1400000000001</v>
      </c>
      <c r="G282" s="55">
        <v>123.95</v>
      </c>
      <c r="H282" s="55">
        <v>6384.11</v>
      </c>
      <c r="I282" s="55">
        <v>212.37</v>
      </c>
      <c r="J282" s="55">
        <v>1497.78</v>
      </c>
      <c r="K282" s="56">
        <v>18185.77</v>
      </c>
      <c r="L282" s="46">
        <v>19683.55</v>
      </c>
      <c r="M282" s="117"/>
      <c r="N282" s="119">
        <v>18185.77</v>
      </c>
      <c r="O282" s="119">
        <v>11801.66</v>
      </c>
      <c r="P282" s="119"/>
      <c r="Q282" s="119">
        <v>21807.85</v>
      </c>
      <c r="R282" s="119">
        <v>20310.07</v>
      </c>
      <c r="S282" s="47"/>
    </row>
    <row r="283" spans="1:19" ht="9" customHeight="1" x14ac:dyDescent="0.2">
      <c r="A283" s="501"/>
      <c r="B283" s="501"/>
      <c r="C283" s="48" t="s">
        <v>4</v>
      </c>
      <c r="D283" s="49">
        <v>25</v>
      </c>
      <c r="E283" s="50">
        <v>20003993</v>
      </c>
      <c r="F283" s="50">
        <v>2196001</v>
      </c>
      <c r="G283" s="50">
        <v>240001</v>
      </c>
      <c r="H283" s="50">
        <v>12361361</v>
      </c>
      <c r="I283" s="50">
        <v>411206</v>
      </c>
      <c r="J283" s="51">
        <v>2900106</v>
      </c>
      <c r="K283" s="50">
        <v>35212561</v>
      </c>
      <c r="L283" s="73">
        <v>38112667</v>
      </c>
      <c r="M283" s="118"/>
      <c r="N283" s="120">
        <v>35212561</v>
      </c>
      <c r="O283" s="120">
        <v>22851200</v>
      </c>
      <c r="P283" s="120">
        <v>0</v>
      </c>
      <c r="Q283" s="120">
        <v>42225886</v>
      </c>
      <c r="R283" s="120">
        <v>39325779</v>
      </c>
      <c r="S283" s="47"/>
    </row>
    <row r="284" spans="1:19" ht="12.75" customHeight="1" x14ac:dyDescent="0.2">
      <c r="A284" s="501"/>
      <c r="B284" s="501"/>
      <c r="C284" s="53" t="s">
        <v>3</v>
      </c>
      <c r="D284" s="54">
        <v>26</v>
      </c>
      <c r="E284" s="55">
        <v>10603.89</v>
      </c>
      <c r="F284" s="55">
        <v>1165.1300000000001</v>
      </c>
      <c r="G284" s="55">
        <v>123.95</v>
      </c>
      <c r="H284" s="55">
        <v>6384.11</v>
      </c>
      <c r="I284" s="55">
        <v>212.37</v>
      </c>
      <c r="J284" s="55">
        <v>1523.09</v>
      </c>
      <c r="K284" s="56">
        <v>18489.45</v>
      </c>
      <c r="L284" s="46">
        <v>20012.54</v>
      </c>
      <c r="M284" s="117"/>
      <c r="N284" s="119">
        <v>18489.45</v>
      </c>
      <c r="O284" s="119">
        <v>12105.34</v>
      </c>
      <c r="P284" s="119"/>
      <c r="Q284" s="119">
        <v>22191.5</v>
      </c>
      <c r="R284" s="119">
        <v>20668.41</v>
      </c>
      <c r="S284" s="47"/>
    </row>
    <row r="285" spans="1:19" ht="9" customHeight="1" x14ac:dyDescent="0.2">
      <c r="A285" s="501"/>
      <c r="B285" s="501"/>
      <c r="C285" s="48" t="s">
        <v>4</v>
      </c>
      <c r="D285" s="49">
        <v>27</v>
      </c>
      <c r="E285" s="50">
        <v>20531994</v>
      </c>
      <c r="F285" s="50">
        <v>2256006</v>
      </c>
      <c r="G285" s="50">
        <v>240001</v>
      </c>
      <c r="H285" s="50">
        <v>12361361</v>
      </c>
      <c r="I285" s="50">
        <v>411206</v>
      </c>
      <c r="J285" s="51">
        <v>2949113</v>
      </c>
      <c r="K285" s="50">
        <v>35800567</v>
      </c>
      <c r="L285" s="73">
        <v>38749681</v>
      </c>
      <c r="M285" s="118"/>
      <c r="N285" s="120">
        <v>35800567</v>
      </c>
      <c r="O285" s="120">
        <v>23439207</v>
      </c>
      <c r="P285" s="120">
        <v>0</v>
      </c>
      <c r="Q285" s="120">
        <v>42968736</v>
      </c>
      <c r="R285" s="120">
        <v>40019622</v>
      </c>
      <c r="S285" s="47"/>
    </row>
    <row r="286" spans="1:19" ht="12.75" customHeight="1" x14ac:dyDescent="0.2">
      <c r="A286" s="501"/>
      <c r="B286" s="501"/>
      <c r="C286" s="53" t="s">
        <v>3</v>
      </c>
      <c r="D286" s="54">
        <v>28</v>
      </c>
      <c r="E286" s="55">
        <v>10870.38</v>
      </c>
      <c r="F286" s="55">
        <v>1189.92</v>
      </c>
      <c r="G286" s="55">
        <v>123.95</v>
      </c>
      <c r="H286" s="55">
        <v>6384.11</v>
      </c>
      <c r="I286" s="55">
        <v>212.37</v>
      </c>
      <c r="J286" s="55">
        <v>1547.36</v>
      </c>
      <c r="K286" s="56">
        <v>18780.73</v>
      </c>
      <c r="L286" s="46">
        <v>20328.09</v>
      </c>
      <c r="M286" s="117"/>
      <c r="N286" s="119">
        <v>18780.73</v>
      </c>
      <c r="O286" s="119">
        <v>12396.62</v>
      </c>
      <c r="P286" s="119"/>
      <c r="Q286" s="119">
        <v>22559.48</v>
      </c>
      <c r="R286" s="119">
        <v>21012.12</v>
      </c>
      <c r="S286" s="47"/>
    </row>
    <row r="287" spans="1:19" ht="9" customHeight="1" x14ac:dyDescent="0.2">
      <c r="A287" s="501"/>
      <c r="B287" s="501"/>
      <c r="C287" s="48" t="s">
        <v>4</v>
      </c>
      <c r="D287" s="49">
        <v>29</v>
      </c>
      <c r="E287" s="50">
        <v>21047991</v>
      </c>
      <c r="F287" s="50">
        <v>2304006</v>
      </c>
      <c r="G287" s="50">
        <v>240001</v>
      </c>
      <c r="H287" s="50">
        <v>12361361</v>
      </c>
      <c r="I287" s="50">
        <v>411206</v>
      </c>
      <c r="J287" s="51">
        <v>2996107</v>
      </c>
      <c r="K287" s="50">
        <v>36364564</v>
      </c>
      <c r="L287" s="73">
        <v>39360671</v>
      </c>
      <c r="M287" s="118"/>
      <c r="N287" s="120">
        <v>36364564</v>
      </c>
      <c r="O287" s="120">
        <v>24003203</v>
      </c>
      <c r="P287" s="120">
        <v>0</v>
      </c>
      <c r="Q287" s="120">
        <v>43681244</v>
      </c>
      <c r="R287" s="120">
        <v>40685138</v>
      </c>
      <c r="S287" s="47"/>
    </row>
    <row r="288" spans="1:19" ht="12.75" customHeight="1" x14ac:dyDescent="0.2">
      <c r="A288" s="501"/>
      <c r="B288" s="501"/>
      <c r="C288" s="53" t="s">
        <v>3</v>
      </c>
      <c r="D288" s="54">
        <v>30</v>
      </c>
      <c r="E288" s="55">
        <v>11136.88</v>
      </c>
      <c r="F288" s="55">
        <v>1220.9000000000001</v>
      </c>
      <c r="G288" s="55">
        <v>123.95</v>
      </c>
      <c r="H288" s="55">
        <v>6384.11</v>
      </c>
      <c r="I288" s="55">
        <v>212.37</v>
      </c>
      <c r="J288" s="55">
        <v>1572.15</v>
      </c>
      <c r="K288" s="56">
        <v>19078.21</v>
      </c>
      <c r="L288" s="46">
        <v>20650.36</v>
      </c>
      <c r="M288" s="117"/>
      <c r="N288" s="119">
        <v>19078.21</v>
      </c>
      <c r="O288" s="119">
        <v>12694.1</v>
      </c>
      <c r="P288" s="119"/>
      <c r="Q288" s="119">
        <v>22935.3</v>
      </c>
      <c r="R288" s="119">
        <v>21363.15</v>
      </c>
      <c r="S288" s="47"/>
    </row>
    <row r="289" spans="1:19" ht="9" customHeight="1" x14ac:dyDescent="0.2">
      <c r="A289" s="501"/>
      <c r="B289" s="501"/>
      <c r="C289" s="48" t="s">
        <v>4</v>
      </c>
      <c r="D289" s="49">
        <v>31</v>
      </c>
      <c r="E289" s="50">
        <v>21564007</v>
      </c>
      <c r="F289" s="50">
        <v>2363992</v>
      </c>
      <c r="G289" s="50">
        <v>240001</v>
      </c>
      <c r="H289" s="50">
        <v>12361361</v>
      </c>
      <c r="I289" s="50">
        <v>411206</v>
      </c>
      <c r="J289" s="51">
        <v>3044107</v>
      </c>
      <c r="K289" s="50">
        <v>36940566</v>
      </c>
      <c r="L289" s="73">
        <v>39984673</v>
      </c>
      <c r="M289" s="118"/>
      <c r="N289" s="120">
        <v>36940566</v>
      </c>
      <c r="O289" s="120">
        <v>24579205</v>
      </c>
      <c r="P289" s="120">
        <v>0</v>
      </c>
      <c r="Q289" s="120">
        <v>44408933</v>
      </c>
      <c r="R289" s="120">
        <v>41364826</v>
      </c>
      <c r="S289" s="47"/>
    </row>
    <row r="290" spans="1:19" ht="12.75" customHeight="1" x14ac:dyDescent="0.2">
      <c r="A290" s="501"/>
      <c r="B290" s="501"/>
      <c r="C290" s="53" t="s">
        <v>3</v>
      </c>
      <c r="D290" s="54">
        <v>32</v>
      </c>
      <c r="E290" s="55">
        <v>11409.57</v>
      </c>
      <c r="F290" s="55">
        <v>1251.8900000000001</v>
      </c>
      <c r="G290" s="55">
        <v>123.95</v>
      </c>
      <c r="H290" s="55">
        <v>6384.11</v>
      </c>
      <c r="I290" s="55">
        <v>212.37</v>
      </c>
      <c r="J290" s="55">
        <v>1597.46</v>
      </c>
      <c r="K290" s="56">
        <v>19381.89</v>
      </c>
      <c r="L290" s="46">
        <v>20979.35</v>
      </c>
      <c r="M290" s="117"/>
      <c r="N290" s="119">
        <v>19381.89</v>
      </c>
      <c r="O290" s="119">
        <v>12997.78</v>
      </c>
      <c r="P290" s="119"/>
      <c r="Q290" s="119">
        <v>23318.95</v>
      </c>
      <c r="R290" s="119">
        <v>21721.49</v>
      </c>
      <c r="S290" s="47"/>
    </row>
    <row r="291" spans="1:19" ht="9" customHeight="1" x14ac:dyDescent="0.2">
      <c r="A291" s="501"/>
      <c r="B291" s="501"/>
      <c r="C291" s="48" t="s">
        <v>4</v>
      </c>
      <c r="D291" s="49">
        <v>33</v>
      </c>
      <c r="E291" s="50">
        <v>22092008</v>
      </c>
      <c r="F291" s="50">
        <v>2423997</v>
      </c>
      <c r="G291" s="50">
        <v>240001</v>
      </c>
      <c r="H291" s="50">
        <v>12361361</v>
      </c>
      <c r="I291" s="50">
        <v>411206</v>
      </c>
      <c r="J291" s="51">
        <v>3093114</v>
      </c>
      <c r="K291" s="50">
        <v>37528572</v>
      </c>
      <c r="L291" s="73">
        <v>40621686</v>
      </c>
      <c r="M291" s="118"/>
      <c r="N291" s="120">
        <v>37528572</v>
      </c>
      <c r="O291" s="120">
        <v>25167211</v>
      </c>
      <c r="P291" s="120">
        <v>0</v>
      </c>
      <c r="Q291" s="120">
        <v>45151783</v>
      </c>
      <c r="R291" s="120">
        <v>42058669</v>
      </c>
      <c r="S291" s="47"/>
    </row>
    <row r="292" spans="1:19" ht="12.75" customHeight="1" x14ac:dyDescent="0.2">
      <c r="A292" s="501"/>
      <c r="B292" s="501"/>
      <c r="C292" s="53" t="s">
        <v>3</v>
      </c>
      <c r="D292" s="54">
        <v>34</v>
      </c>
      <c r="E292" s="55">
        <v>11676.06</v>
      </c>
      <c r="F292" s="55">
        <v>1282.8800000000001</v>
      </c>
      <c r="G292" s="55">
        <v>123.95</v>
      </c>
      <c r="H292" s="55">
        <v>6384.11</v>
      </c>
      <c r="I292" s="55">
        <v>212.37</v>
      </c>
      <c r="J292" s="55">
        <v>1622.25</v>
      </c>
      <c r="K292" s="56">
        <v>19679.37</v>
      </c>
      <c r="L292" s="46">
        <v>21301.62</v>
      </c>
      <c r="M292" s="117"/>
      <c r="N292" s="119">
        <v>19679.37</v>
      </c>
      <c r="O292" s="119">
        <v>13295.26</v>
      </c>
      <c r="P292" s="119"/>
      <c r="Q292" s="119">
        <v>23694.77</v>
      </c>
      <c r="R292" s="119">
        <v>22072.52</v>
      </c>
      <c r="S292" s="47"/>
    </row>
    <row r="293" spans="1:19" ht="9" customHeight="1" x14ac:dyDescent="0.2">
      <c r="A293" s="501"/>
      <c r="B293" s="501"/>
      <c r="C293" s="48" t="s">
        <v>4</v>
      </c>
      <c r="D293" s="49">
        <v>35</v>
      </c>
      <c r="E293" s="50">
        <v>22608005</v>
      </c>
      <c r="F293" s="50">
        <v>2484002</v>
      </c>
      <c r="G293" s="50">
        <v>240001</v>
      </c>
      <c r="H293" s="50">
        <v>12361361</v>
      </c>
      <c r="I293" s="50">
        <v>411206</v>
      </c>
      <c r="J293" s="51">
        <v>3141114</v>
      </c>
      <c r="K293" s="50">
        <v>38104574</v>
      </c>
      <c r="L293" s="73">
        <v>41245688</v>
      </c>
      <c r="M293" s="118"/>
      <c r="N293" s="120">
        <v>38104574</v>
      </c>
      <c r="O293" s="120">
        <v>25743213</v>
      </c>
      <c r="P293" s="120">
        <v>0</v>
      </c>
      <c r="Q293" s="120">
        <v>45879472</v>
      </c>
      <c r="R293" s="120">
        <v>42738358</v>
      </c>
      <c r="S293" s="47"/>
    </row>
    <row r="294" spans="1:19" ht="12.75" customHeight="1" x14ac:dyDescent="0.2">
      <c r="A294" s="501"/>
      <c r="B294" s="501"/>
      <c r="C294" s="53" t="s">
        <v>3</v>
      </c>
      <c r="D294" s="54">
        <v>36</v>
      </c>
      <c r="E294" s="55">
        <v>11948.75</v>
      </c>
      <c r="F294" s="55">
        <v>1313.87</v>
      </c>
      <c r="G294" s="55">
        <v>123.95</v>
      </c>
      <c r="H294" s="55">
        <v>6384.11</v>
      </c>
      <c r="I294" s="55">
        <v>212.37</v>
      </c>
      <c r="J294" s="55">
        <v>1647.56</v>
      </c>
      <c r="K294" s="56">
        <v>19983.05</v>
      </c>
      <c r="L294" s="46">
        <v>21630.61</v>
      </c>
      <c r="M294" s="117"/>
      <c r="N294" s="119">
        <v>19983.05</v>
      </c>
      <c r="O294" s="119">
        <v>13598.94</v>
      </c>
      <c r="P294" s="119"/>
      <c r="Q294" s="119">
        <v>24078.42</v>
      </c>
      <c r="R294" s="119">
        <v>22430.86</v>
      </c>
      <c r="S294" s="47"/>
    </row>
    <row r="295" spans="1:19" ht="9" customHeight="1" x14ac:dyDescent="0.2">
      <c r="A295" s="501"/>
      <c r="B295" s="501"/>
      <c r="C295" s="48" t="s">
        <v>4</v>
      </c>
      <c r="D295" s="49">
        <v>37</v>
      </c>
      <c r="E295" s="50">
        <v>23136006</v>
      </c>
      <c r="F295" s="50">
        <v>2544007</v>
      </c>
      <c r="G295" s="50">
        <v>240001</v>
      </c>
      <c r="H295" s="50">
        <v>12361361</v>
      </c>
      <c r="I295" s="50">
        <v>411206</v>
      </c>
      <c r="J295" s="51">
        <v>3190121</v>
      </c>
      <c r="K295" s="50">
        <v>38692580</v>
      </c>
      <c r="L295" s="73">
        <v>41882701</v>
      </c>
      <c r="M295" s="118"/>
      <c r="N295" s="120">
        <v>38692580</v>
      </c>
      <c r="O295" s="120">
        <v>26331220</v>
      </c>
      <c r="P295" s="120">
        <v>0</v>
      </c>
      <c r="Q295" s="120">
        <v>46622322</v>
      </c>
      <c r="R295" s="120">
        <v>43432201</v>
      </c>
      <c r="S295" s="47"/>
    </row>
    <row r="296" spans="1:19" ht="12.75" customHeight="1" x14ac:dyDescent="0.2">
      <c r="A296" s="501"/>
      <c r="B296" s="501"/>
      <c r="C296" s="53" t="s">
        <v>3</v>
      </c>
      <c r="D296" s="54">
        <v>38</v>
      </c>
      <c r="E296" s="55">
        <v>12215.24</v>
      </c>
      <c r="F296" s="55">
        <v>1338.66</v>
      </c>
      <c r="G296" s="55">
        <v>123.95</v>
      </c>
      <c r="H296" s="55">
        <v>6384.11</v>
      </c>
      <c r="I296" s="55">
        <v>212.37</v>
      </c>
      <c r="J296" s="55">
        <v>1671.83</v>
      </c>
      <c r="K296" s="56">
        <v>20274.330000000002</v>
      </c>
      <c r="L296" s="46">
        <v>21946.16</v>
      </c>
      <c r="M296" s="117"/>
      <c r="N296" s="119">
        <v>20274.330000000002</v>
      </c>
      <c r="O296" s="119">
        <v>13890.22</v>
      </c>
      <c r="P296" s="119"/>
      <c r="Q296" s="119">
        <v>24446.400000000001</v>
      </c>
      <c r="R296" s="119">
        <v>22774.57</v>
      </c>
      <c r="S296" s="47"/>
    </row>
    <row r="297" spans="1:19" ht="9" customHeight="1" x14ac:dyDescent="0.2">
      <c r="A297" s="501"/>
      <c r="B297" s="501"/>
      <c r="C297" s="48" t="s">
        <v>4</v>
      </c>
      <c r="D297" s="49">
        <v>39</v>
      </c>
      <c r="E297" s="50">
        <v>23652003</v>
      </c>
      <c r="F297" s="50">
        <v>2592007</v>
      </c>
      <c r="G297" s="50">
        <v>240001</v>
      </c>
      <c r="H297" s="50">
        <v>12361361</v>
      </c>
      <c r="I297" s="50">
        <v>411206</v>
      </c>
      <c r="J297" s="51">
        <v>3237114</v>
      </c>
      <c r="K297" s="50">
        <v>39256577</v>
      </c>
      <c r="L297" s="73">
        <v>42493691</v>
      </c>
      <c r="M297" s="118"/>
      <c r="N297" s="120">
        <v>39256577</v>
      </c>
      <c r="O297" s="120">
        <v>26895216</v>
      </c>
      <c r="P297" s="120">
        <v>0</v>
      </c>
      <c r="Q297" s="120">
        <v>47334831</v>
      </c>
      <c r="R297" s="120">
        <v>44097717</v>
      </c>
      <c r="S297" s="47"/>
    </row>
    <row r="298" spans="1:19" ht="12.75" customHeight="1" x14ac:dyDescent="0.2">
      <c r="A298" s="501"/>
      <c r="B298" s="501"/>
      <c r="C298" s="53" t="s">
        <v>3</v>
      </c>
      <c r="D298" s="54">
        <v>40</v>
      </c>
      <c r="E298" s="55">
        <v>12487.93</v>
      </c>
      <c r="F298" s="55">
        <v>1369.64</v>
      </c>
      <c r="G298" s="55">
        <v>123.95</v>
      </c>
      <c r="H298" s="55">
        <v>6384.11</v>
      </c>
      <c r="I298" s="55">
        <v>212.37</v>
      </c>
      <c r="J298" s="55">
        <v>1697.14</v>
      </c>
      <c r="K298" s="56">
        <v>20578</v>
      </c>
      <c r="L298" s="46">
        <v>22275.14</v>
      </c>
      <c r="M298" s="117"/>
      <c r="N298" s="119">
        <v>20578</v>
      </c>
      <c r="O298" s="119">
        <v>14193.89</v>
      </c>
      <c r="P298" s="119"/>
      <c r="Q298" s="119">
        <v>24830.04</v>
      </c>
      <c r="R298" s="119">
        <v>23132.9</v>
      </c>
      <c r="S298" s="47"/>
    </row>
    <row r="299" spans="1:19" ht="9" customHeight="1" x14ac:dyDescent="0.2">
      <c r="A299" s="502"/>
      <c r="B299" s="502"/>
      <c r="C299" s="58"/>
      <c r="D299" s="59"/>
      <c r="E299" s="61">
        <v>24180004</v>
      </c>
      <c r="F299" s="61">
        <v>2651993</v>
      </c>
      <c r="G299" s="61">
        <v>240001</v>
      </c>
      <c r="H299" s="61">
        <v>12361361</v>
      </c>
      <c r="I299" s="61">
        <v>411206</v>
      </c>
      <c r="J299" s="60">
        <v>3286121</v>
      </c>
      <c r="K299" s="61">
        <v>39844564</v>
      </c>
      <c r="L299" s="73">
        <v>43130685</v>
      </c>
      <c r="M299" s="118"/>
      <c r="N299" s="120">
        <v>39844564</v>
      </c>
      <c r="O299" s="120">
        <v>27483203</v>
      </c>
      <c r="P299" s="120">
        <v>0</v>
      </c>
      <c r="Q299" s="120">
        <v>48077662</v>
      </c>
      <c r="R299" s="120">
        <v>44791540</v>
      </c>
      <c r="S299" s="47"/>
    </row>
    <row r="300" spans="1:19" ht="12.75" customHeight="1" x14ac:dyDescent="0.2">
      <c r="A300" s="492">
        <v>34700</v>
      </c>
      <c r="B300" s="492">
        <v>35033</v>
      </c>
      <c r="C300" s="42" t="s">
        <v>3</v>
      </c>
      <c r="D300" s="43">
        <v>0</v>
      </c>
      <c r="E300" s="44">
        <v>6157.34</v>
      </c>
      <c r="F300" s="44">
        <v>632.14</v>
      </c>
      <c r="G300" s="44">
        <v>123.95</v>
      </c>
      <c r="H300" s="44">
        <v>6384.11</v>
      </c>
      <c r="I300" s="44">
        <v>0</v>
      </c>
      <c r="J300" s="44">
        <v>1108.1300000000001</v>
      </c>
      <c r="K300" s="45">
        <v>13297.54</v>
      </c>
      <c r="L300" s="74">
        <v>14405.67</v>
      </c>
      <c r="M300" s="117"/>
      <c r="N300" s="119">
        <v>13297.54</v>
      </c>
      <c r="O300" s="119">
        <v>6913.43</v>
      </c>
      <c r="P300" s="119"/>
      <c r="Q300" s="119">
        <v>15650.09</v>
      </c>
      <c r="R300" s="119">
        <v>14541.96</v>
      </c>
      <c r="S300" s="47"/>
    </row>
    <row r="301" spans="1:19" ht="9" customHeight="1" x14ac:dyDescent="0.2">
      <c r="A301" s="525"/>
      <c r="B301" s="525"/>
      <c r="C301" s="48" t="s">
        <v>4</v>
      </c>
      <c r="D301" s="49">
        <v>2</v>
      </c>
      <c r="E301" s="50">
        <v>11922273</v>
      </c>
      <c r="F301" s="50">
        <v>1223994</v>
      </c>
      <c r="G301" s="50">
        <v>240001</v>
      </c>
      <c r="H301" s="50">
        <v>12361361</v>
      </c>
      <c r="I301" s="50">
        <v>0</v>
      </c>
      <c r="J301" s="51">
        <v>2145639</v>
      </c>
      <c r="K301" s="50">
        <v>25747628</v>
      </c>
      <c r="L301" s="75">
        <v>27893267</v>
      </c>
      <c r="M301" s="118"/>
      <c r="N301" s="120">
        <v>25747628</v>
      </c>
      <c r="O301" s="120">
        <v>13386267</v>
      </c>
      <c r="P301" s="120">
        <v>0</v>
      </c>
      <c r="Q301" s="120">
        <v>30302800</v>
      </c>
      <c r="R301" s="120">
        <v>28157161</v>
      </c>
      <c r="S301" s="47"/>
    </row>
    <row r="302" spans="1:19" ht="12.75" customHeight="1" x14ac:dyDescent="0.2">
      <c r="A302" s="500">
        <v>34700</v>
      </c>
      <c r="B302" s="500">
        <v>35033</v>
      </c>
      <c r="C302" s="53" t="s">
        <v>3</v>
      </c>
      <c r="D302" s="54">
        <v>3</v>
      </c>
      <c r="E302" s="55">
        <v>6477.95</v>
      </c>
      <c r="F302" s="55">
        <v>663.13</v>
      </c>
      <c r="G302" s="55">
        <v>123.95</v>
      </c>
      <c r="H302" s="55">
        <v>6384.11</v>
      </c>
      <c r="I302" s="55">
        <v>0</v>
      </c>
      <c r="J302" s="55">
        <v>1137.43</v>
      </c>
      <c r="K302" s="56">
        <v>13649.14</v>
      </c>
      <c r="L302" s="76">
        <v>14786.57</v>
      </c>
      <c r="M302" s="117"/>
      <c r="N302" s="119">
        <v>13649.14</v>
      </c>
      <c r="O302" s="119">
        <v>7265.03</v>
      </c>
      <c r="P302" s="119"/>
      <c r="Q302" s="119">
        <v>16094.28</v>
      </c>
      <c r="R302" s="119">
        <v>14956.85</v>
      </c>
      <c r="S302" s="47"/>
    </row>
    <row r="303" spans="1:19" ht="9" customHeight="1" x14ac:dyDescent="0.2">
      <c r="A303" s="500"/>
      <c r="B303" s="500"/>
      <c r="C303" s="48" t="s">
        <v>4</v>
      </c>
      <c r="D303" s="49">
        <v>4</v>
      </c>
      <c r="E303" s="50">
        <v>12543060</v>
      </c>
      <c r="F303" s="50">
        <v>1283999</v>
      </c>
      <c r="G303" s="50">
        <v>240001</v>
      </c>
      <c r="H303" s="50">
        <v>12361361</v>
      </c>
      <c r="I303" s="50">
        <v>0</v>
      </c>
      <c r="J303" s="51">
        <v>2202372</v>
      </c>
      <c r="K303" s="50">
        <v>26428420</v>
      </c>
      <c r="L303" s="75">
        <v>28630792</v>
      </c>
      <c r="M303" s="118"/>
      <c r="N303" s="120">
        <v>26428420</v>
      </c>
      <c r="O303" s="120">
        <v>14067060</v>
      </c>
      <c r="P303" s="120">
        <v>0</v>
      </c>
      <c r="Q303" s="120">
        <v>31162872</v>
      </c>
      <c r="R303" s="120">
        <v>28960500</v>
      </c>
      <c r="S303" s="47"/>
    </row>
    <row r="304" spans="1:19" ht="12.75" customHeight="1" x14ac:dyDescent="0.2">
      <c r="A304" s="501"/>
      <c r="B304" s="501"/>
      <c r="C304" s="53" t="s">
        <v>3</v>
      </c>
      <c r="D304" s="54">
        <v>5</v>
      </c>
      <c r="E304" s="55">
        <v>6787.82</v>
      </c>
      <c r="F304" s="55">
        <v>700.32</v>
      </c>
      <c r="G304" s="55">
        <v>123.95</v>
      </c>
      <c r="H304" s="55">
        <v>6384.11</v>
      </c>
      <c r="I304" s="55">
        <v>0</v>
      </c>
      <c r="J304" s="55">
        <v>1166.3499999999999</v>
      </c>
      <c r="K304" s="56">
        <v>13996.2</v>
      </c>
      <c r="L304" s="76">
        <v>15162.55</v>
      </c>
      <c r="M304" s="117"/>
      <c r="N304" s="119">
        <v>13996.2</v>
      </c>
      <c r="O304" s="119">
        <v>7612.09</v>
      </c>
      <c r="P304" s="119"/>
      <c r="Q304" s="119">
        <v>16532.73</v>
      </c>
      <c r="R304" s="119">
        <v>15366.38</v>
      </c>
      <c r="S304" s="47"/>
    </row>
    <row r="305" spans="1:19" ht="9" customHeight="1" x14ac:dyDescent="0.2">
      <c r="A305" s="501"/>
      <c r="B305" s="501"/>
      <c r="C305" s="48" t="s">
        <v>4</v>
      </c>
      <c r="D305" s="49">
        <v>6</v>
      </c>
      <c r="E305" s="50">
        <v>13143052</v>
      </c>
      <c r="F305" s="50">
        <v>1356009</v>
      </c>
      <c r="G305" s="50">
        <v>240001</v>
      </c>
      <c r="H305" s="50">
        <v>12361361</v>
      </c>
      <c r="I305" s="50">
        <v>0</v>
      </c>
      <c r="J305" s="51">
        <v>2258369</v>
      </c>
      <c r="K305" s="50">
        <v>27100422</v>
      </c>
      <c r="L305" s="75">
        <v>29358791</v>
      </c>
      <c r="M305" s="118"/>
      <c r="N305" s="120">
        <v>27100422</v>
      </c>
      <c r="O305" s="120">
        <v>14739062</v>
      </c>
      <c r="P305" s="120">
        <v>0</v>
      </c>
      <c r="Q305" s="120">
        <v>32011829</v>
      </c>
      <c r="R305" s="120">
        <v>29753461</v>
      </c>
      <c r="S305" s="47"/>
    </row>
    <row r="306" spans="1:19" ht="12.75" customHeight="1" x14ac:dyDescent="0.2">
      <c r="A306" s="501"/>
      <c r="B306" s="501"/>
      <c r="C306" s="53" t="s">
        <v>3</v>
      </c>
      <c r="D306" s="54">
        <v>7</v>
      </c>
      <c r="E306" s="55">
        <v>7091.5</v>
      </c>
      <c r="F306" s="55">
        <v>731.3</v>
      </c>
      <c r="G306" s="55">
        <v>123.95</v>
      </c>
      <c r="H306" s="55">
        <v>6384.11</v>
      </c>
      <c r="I306" s="55">
        <v>0</v>
      </c>
      <c r="J306" s="55">
        <v>1194.24</v>
      </c>
      <c r="K306" s="56">
        <v>14330.86</v>
      </c>
      <c r="L306" s="76">
        <v>15525.1</v>
      </c>
      <c r="M306" s="117"/>
      <c r="N306" s="119">
        <v>14330.86</v>
      </c>
      <c r="O306" s="119">
        <v>7946.75</v>
      </c>
      <c r="P306" s="119"/>
      <c r="Q306" s="119">
        <v>16955.52</v>
      </c>
      <c r="R306" s="119">
        <v>15761.28</v>
      </c>
      <c r="S306" s="47"/>
    </row>
    <row r="307" spans="1:19" ht="9" customHeight="1" x14ac:dyDescent="0.2">
      <c r="A307" s="501"/>
      <c r="B307" s="501"/>
      <c r="C307" s="48" t="s">
        <v>4</v>
      </c>
      <c r="D307" s="49">
        <v>8</v>
      </c>
      <c r="E307" s="50">
        <v>13731059</v>
      </c>
      <c r="F307" s="50">
        <v>1415994</v>
      </c>
      <c r="G307" s="50">
        <v>240001</v>
      </c>
      <c r="H307" s="50">
        <v>12361361</v>
      </c>
      <c r="I307" s="50">
        <v>0</v>
      </c>
      <c r="J307" s="51">
        <v>2312371</v>
      </c>
      <c r="K307" s="50">
        <v>27748414</v>
      </c>
      <c r="L307" s="75">
        <v>30060785</v>
      </c>
      <c r="M307" s="118"/>
      <c r="N307" s="120">
        <v>27748414</v>
      </c>
      <c r="O307" s="120">
        <v>15387054</v>
      </c>
      <c r="P307" s="120">
        <v>0</v>
      </c>
      <c r="Q307" s="120">
        <v>32830465</v>
      </c>
      <c r="R307" s="120">
        <v>30518094</v>
      </c>
      <c r="S307" s="47"/>
    </row>
    <row r="308" spans="1:19" ht="12.75" customHeight="1" x14ac:dyDescent="0.2">
      <c r="A308" s="501"/>
      <c r="B308" s="501"/>
      <c r="C308" s="53" t="s">
        <v>3</v>
      </c>
      <c r="D308" s="54">
        <v>9</v>
      </c>
      <c r="E308" s="55">
        <v>7478.53</v>
      </c>
      <c r="F308" s="55">
        <v>768.49</v>
      </c>
      <c r="G308" s="55">
        <v>123.95</v>
      </c>
      <c r="H308" s="55">
        <v>6384.11</v>
      </c>
      <c r="I308" s="55">
        <v>0</v>
      </c>
      <c r="J308" s="55">
        <v>1229.5899999999999</v>
      </c>
      <c r="K308" s="56">
        <v>14755.08</v>
      </c>
      <c r="L308" s="76">
        <v>15984.67</v>
      </c>
      <c r="M308" s="117"/>
      <c r="N308" s="119">
        <v>14755.08</v>
      </c>
      <c r="O308" s="119">
        <v>8370.9699999999993</v>
      </c>
      <c r="P308" s="119"/>
      <c r="Q308" s="119">
        <v>17491.439999999999</v>
      </c>
      <c r="R308" s="119">
        <v>16261.85</v>
      </c>
      <c r="S308" s="47"/>
    </row>
    <row r="309" spans="1:19" ht="9" customHeight="1" x14ac:dyDescent="0.2">
      <c r="A309" s="501"/>
      <c r="B309" s="501"/>
      <c r="C309" s="48" t="s">
        <v>4</v>
      </c>
      <c r="D309" s="49">
        <v>10</v>
      </c>
      <c r="E309" s="50">
        <v>14480453</v>
      </c>
      <c r="F309" s="50">
        <v>1488004</v>
      </c>
      <c r="G309" s="50">
        <v>240001</v>
      </c>
      <c r="H309" s="50">
        <v>12361361</v>
      </c>
      <c r="I309" s="50">
        <v>0</v>
      </c>
      <c r="J309" s="51">
        <v>2380818</v>
      </c>
      <c r="K309" s="50">
        <v>28569819</v>
      </c>
      <c r="L309" s="75">
        <v>30950637</v>
      </c>
      <c r="M309" s="118"/>
      <c r="N309" s="120">
        <v>28569819</v>
      </c>
      <c r="O309" s="120">
        <v>16208458</v>
      </c>
      <c r="P309" s="120">
        <v>0</v>
      </c>
      <c r="Q309" s="120">
        <v>33868151</v>
      </c>
      <c r="R309" s="120">
        <v>31487332</v>
      </c>
      <c r="S309" s="47"/>
    </row>
    <row r="310" spans="1:19" ht="12.75" customHeight="1" x14ac:dyDescent="0.2">
      <c r="A310" s="501"/>
      <c r="B310" s="501"/>
      <c r="C310" s="53" t="s">
        <v>3</v>
      </c>
      <c r="D310" s="54">
        <v>11</v>
      </c>
      <c r="E310" s="55">
        <v>7837.98</v>
      </c>
      <c r="F310" s="55">
        <v>811.87</v>
      </c>
      <c r="G310" s="55">
        <v>123.95</v>
      </c>
      <c r="H310" s="55">
        <v>6384.11</v>
      </c>
      <c r="I310" s="55">
        <v>0</v>
      </c>
      <c r="J310" s="55">
        <v>1263.1600000000001</v>
      </c>
      <c r="K310" s="56">
        <v>15157.91</v>
      </c>
      <c r="L310" s="76">
        <v>16421.07</v>
      </c>
      <c r="M310" s="117"/>
      <c r="N310" s="119">
        <v>15157.91</v>
      </c>
      <c r="O310" s="119">
        <v>8773.7999999999993</v>
      </c>
      <c r="P310" s="119"/>
      <c r="Q310" s="119">
        <v>18000.349999999999</v>
      </c>
      <c r="R310" s="119">
        <v>16737.189999999999</v>
      </c>
      <c r="S310" s="47"/>
    </row>
    <row r="311" spans="1:19" ht="9" customHeight="1" x14ac:dyDescent="0.2">
      <c r="A311" s="501"/>
      <c r="B311" s="501"/>
      <c r="C311" s="48" t="s">
        <v>4</v>
      </c>
      <c r="D311" s="49">
        <v>12</v>
      </c>
      <c r="E311" s="50">
        <v>15176446</v>
      </c>
      <c r="F311" s="50">
        <v>1572000</v>
      </c>
      <c r="G311" s="50">
        <v>240001</v>
      </c>
      <c r="H311" s="50">
        <v>12361361</v>
      </c>
      <c r="I311" s="50">
        <v>0</v>
      </c>
      <c r="J311" s="51">
        <v>2445819</v>
      </c>
      <c r="K311" s="50">
        <v>29349806</v>
      </c>
      <c r="L311" s="75">
        <v>31795625</v>
      </c>
      <c r="M311" s="118"/>
      <c r="N311" s="120">
        <v>29349806</v>
      </c>
      <c r="O311" s="120">
        <v>16988446</v>
      </c>
      <c r="P311" s="120">
        <v>0</v>
      </c>
      <c r="Q311" s="120">
        <v>34853538</v>
      </c>
      <c r="R311" s="120">
        <v>32407719</v>
      </c>
      <c r="S311" s="47"/>
    </row>
    <row r="312" spans="1:19" ht="12.75" customHeight="1" x14ac:dyDescent="0.2">
      <c r="A312" s="501"/>
      <c r="B312" s="501"/>
      <c r="C312" s="53" t="s">
        <v>3</v>
      </c>
      <c r="D312" s="54">
        <v>13</v>
      </c>
      <c r="E312" s="55">
        <v>8191.24</v>
      </c>
      <c r="F312" s="55">
        <v>849.06</v>
      </c>
      <c r="G312" s="55">
        <v>123.95</v>
      </c>
      <c r="H312" s="55">
        <v>6384.11</v>
      </c>
      <c r="I312" s="55">
        <v>0</v>
      </c>
      <c r="J312" s="55">
        <v>1295.7</v>
      </c>
      <c r="K312" s="56">
        <v>15548.36</v>
      </c>
      <c r="L312" s="76">
        <v>16844.060000000001</v>
      </c>
      <c r="M312" s="117"/>
      <c r="N312" s="119">
        <v>15548.36</v>
      </c>
      <c r="O312" s="119">
        <v>9164.25</v>
      </c>
      <c r="P312" s="119"/>
      <c r="Q312" s="119">
        <v>18493.63</v>
      </c>
      <c r="R312" s="119">
        <v>17197.93</v>
      </c>
      <c r="S312" s="47"/>
    </row>
    <row r="313" spans="1:19" ht="9" customHeight="1" x14ac:dyDescent="0.2">
      <c r="A313" s="501"/>
      <c r="B313" s="501"/>
      <c r="C313" s="48" t="s">
        <v>4</v>
      </c>
      <c r="D313" s="49">
        <v>14</v>
      </c>
      <c r="E313" s="50">
        <v>15860452</v>
      </c>
      <c r="F313" s="50">
        <v>1644009</v>
      </c>
      <c r="G313" s="50">
        <v>240001</v>
      </c>
      <c r="H313" s="50">
        <v>12361361</v>
      </c>
      <c r="I313" s="50">
        <v>0</v>
      </c>
      <c r="J313" s="51">
        <v>2508825</v>
      </c>
      <c r="K313" s="50">
        <v>30105823</v>
      </c>
      <c r="L313" s="75">
        <v>32614648</v>
      </c>
      <c r="M313" s="118"/>
      <c r="N313" s="120">
        <v>30105823</v>
      </c>
      <c r="O313" s="120">
        <v>17744462</v>
      </c>
      <c r="P313" s="120">
        <v>0</v>
      </c>
      <c r="Q313" s="120">
        <v>35808661</v>
      </c>
      <c r="R313" s="120">
        <v>33299836</v>
      </c>
      <c r="S313" s="47"/>
    </row>
    <row r="314" spans="1:19" ht="12.75" customHeight="1" x14ac:dyDescent="0.2">
      <c r="A314" s="501"/>
      <c r="B314" s="501"/>
      <c r="C314" s="53" t="s">
        <v>3</v>
      </c>
      <c r="D314" s="54">
        <v>15</v>
      </c>
      <c r="E314" s="55">
        <v>8645.9</v>
      </c>
      <c r="F314" s="55">
        <v>892.44</v>
      </c>
      <c r="G314" s="55">
        <v>123.95</v>
      </c>
      <c r="H314" s="55">
        <v>6384.11</v>
      </c>
      <c r="I314" s="55">
        <v>0</v>
      </c>
      <c r="J314" s="55">
        <v>1337.2</v>
      </c>
      <c r="K314" s="56">
        <v>16046.4</v>
      </c>
      <c r="L314" s="76">
        <v>17383.599999999999</v>
      </c>
      <c r="M314" s="117"/>
      <c r="N314" s="119">
        <v>16046.4</v>
      </c>
      <c r="O314" s="119">
        <v>9662.2900000000009</v>
      </c>
      <c r="P314" s="119"/>
      <c r="Q314" s="119">
        <v>19122.810000000001</v>
      </c>
      <c r="R314" s="119">
        <v>17785.61</v>
      </c>
      <c r="S314" s="47"/>
    </row>
    <row r="315" spans="1:19" ht="9" customHeight="1" x14ac:dyDescent="0.2">
      <c r="A315" s="501"/>
      <c r="B315" s="501"/>
      <c r="C315" s="48" t="s">
        <v>4</v>
      </c>
      <c r="D315" s="49">
        <v>16</v>
      </c>
      <c r="E315" s="50">
        <v>16740797</v>
      </c>
      <c r="F315" s="50">
        <v>1728005</v>
      </c>
      <c r="G315" s="50">
        <v>240001</v>
      </c>
      <c r="H315" s="50">
        <v>12361361</v>
      </c>
      <c r="I315" s="50">
        <v>0</v>
      </c>
      <c r="J315" s="51">
        <v>2589180</v>
      </c>
      <c r="K315" s="50">
        <v>31070163</v>
      </c>
      <c r="L315" s="75">
        <v>33659343</v>
      </c>
      <c r="M315" s="118"/>
      <c r="N315" s="120">
        <v>31070163</v>
      </c>
      <c r="O315" s="120">
        <v>18708802</v>
      </c>
      <c r="P315" s="120">
        <v>0</v>
      </c>
      <c r="Q315" s="120">
        <v>37026923</v>
      </c>
      <c r="R315" s="120">
        <v>34437743</v>
      </c>
      <c r="S315" s="47"/>
    </row>
    <row r="316" spans="1:19" ht="12.75" customHeight="1" x14ac:dyDescent="0.2">
      <c r="A316" s="501"/>
      <c r="B316" s="501"/>
      <c r="C316" s="53" t="s">
        <v>3</v>
      </c>
      <c r="D316" s="54">
        <v>17</v>
      </c>
      <c r="E316" s="55">
        <v>9061.14</v>
      </c>
      <c r="F316" s="55">
        <v>942.02</v>
      </c>
      <c r="G316" s="55">
        <v>123.95</v>
      </c>
      <c r="H316" s="55">
        <v>6384.11</v>
      </c>
      <c r="I316" s="55">
        <v>0</v>
      </c>
      <c r="J316" s="55">
        <v>1375.94</v>
      </c>
      <c r="K316" s="56">
        <v>16511.22</v>
      </c>
      <c r="L316" s="76">
        <v>17887.16</v>
      </c>
      <c r="M316" s="117"/>
      <c r="N316" s="119">
        <v>16511.22</v>
      </c>
      <c r="O316" s="119">
        <v>10127.11</v>
      </c>
      <c r="P316" s="119"/>
      <c r="Q316" s="119">
        <v>19710.04</v>
      </c>
      <c r="R316" s="119">
        <v>18334.099999999999</v>
      </c>
      <c r="S316" s="47"/>
    </row>
    <row r="317" spans="1:19" ht="9" customHeight="1" x14ac:dyDescent="0.2">
      <c r="A317" s="501"/>
      <c r="B317" s="501"/>
      <c r="C317" s="48" t="s">
        <v>4</v>
      </c>
      <c r="D317" s="49">
        <v>18</v>
      </c>
      <c r="E317" s="50">
        <v>17544814</v>
      </c>
      <c r="F317" s="50">
        <v>1824005</v>
      </c>
      <c r="G317" s="50">
        <v>240001</v>
      </c>
      <c r="H317" s="50">
        <v>12361361</v>
      </c>
      <c r="I317" s="50">
        <v>0</v>
      </c>
      <c r="J317" s="51">
        <v>2664191</v>
      </c>
      <c r="K317" s="50">
        <v>31970180</v>
      </c>
      <c r="L317" s="75">
        <v>34634371</v>
      </c>
      <c r="M317" s="118"/>
      <c r="N317" s="120">
        <v>31970180</v>
      </c>
      <c r="O317" s="120">
        <v>19608819</v>
      </c>
      <c r="P317" s="120">
        <v>0</v>
      </c>
      <c r="Q317" s="120">
        <v>38163959</v>
      </c>
      <c r="R317" s="120">
        <v>35499768</v>
      </c>
      <c r="S317" s="47"/>
    </row>
    <row r="318" spans="1:19" ht="12.75" customHeight="1" x14ac:dyDescent="0.2">
      <c r="A318" s="501"/>
      <c r="B318" s="501"/>
      <c r="C318" s="53" t="s">
        <v>3</v>
      </c>
      <c r="D318" s="54">
        <v>19</v>
      </c>
      <c r="E318" s="55">
        <v>9470.17</v>
      </c>
      <c r="F318" s="55">
        <v>985.4</v>
      </c>
      <c r="G318" s="55">
        <v>123.95</v>
      </c>
      <c r="H318" s="55">
        <v>6384.11</v>
      </c>
      <c r="I318" s="55">
        <v>0</v>
      </c>
      <c r="J318" s="55">
        <v>1413.64</v>
      </c>
      <c r="K318" s="56">
        <v>16963.63</v>
      </c>
      <c r="L318" s="76">
        <v>18377.27</v>
      </c>
      <c r="M318" s="117"/>
      <c r="N318" s="119">
        <v>16963.63</v>
      </c>
      <c r="O318" s="119">
        <v>10579.52</v>
      </c>
      <c r="P318" s="119"/>
      <c r="Q318" s="119">
        <v>20281.580000000002</v>
      </c>
      <c r="R318" s="119">
        <v>18867.939999999999</v>
      </c>
      <c r="S318" s="47"/>
    </row>
    <row r="319" spans="1:19" ht="9" customHeight="1" x14ac:dyDescent="0.2">
      <c r="A319" s="501"/>
      <c r="B319" s="501"/>
      <c r="C319" s="48" t="s">
        <v>4</v>
      </c>
      <c r="D319" s="49">
        <v>19</v>
      </c>
      <c r="E319" s="50">
        <v>18336806</v>
      </c>
      <c r="F319" s="50">
        <v>1908000</v>
      </c>
      <c r="G319" s="50">
        <v>240001</v>
      </c>
      <c r="H319" s="50">
        <v>12361361</v>
      </c>
      <c r="I319" s="50">
        <v>0</v>
      </c>
      <c r="J319" s="51">
        <v>2737189</v>
      </c>
      <c r="K319" s="50">
        <v>32846168</v>
      </c>
      <c r="L319" s="75">
        <v>35583357</v>
      </c>
      <c r="M319" s="118"/>
      <c r="N319" s="120">
        <v>32846168</v>
      </c>
      <c r="O319" s="120">
        <v>20484807</v>
      </c>
      <c r="P319" s="120">
        <v>0</v>
      </c>
      <c r="Q319" s="120">
        <v>39270615</v>
      </c>
      <c r="R319" s="120">
        <v>36533426</v>
      </c>
      <c r="S319" s="47"/>
    </row>
    <row r="320" spans="1:19" ht="12.75" customHeight="1" x14ac:dyDescent="0.2">
      <c r="A320" s="501"/>
      <c r="B320" s="501"/>
      <c r="C320" s="53" t="s">
        <v>3</v>
      </c>
      <c r="D320" s="54">
        <v>20</v>
      </c>
      <c r="E320" s="55">
        <v>10282.040000000001</v>
      </c>
      <c r="F320" s="55">
        <v>1072.1600000000001</v>
      </c>
      <c r="G320" s="55">
        <v>123.95</v>
      </c>
      <c r="H320" s="55">
        <v>6384.11</v>
      </c>
      <c r="I320" s="55">
        <v>0</v>
      </c>
      <c r="J320" s="55">
        <v>1488.52</v>
      </c>
      <c r="K320" s="56">
        <v>17862.259999999998</v>
      </c>
      <c r="L320" s="76">
        <v>19350.78</v>
      </c>
      <c r="M320" s="117"/>
      <c r="N320" s="119">
        <v>17862.259999999998</v>
      </c>
      <c r="O320" s="119">
        <v>11478.15</v>
      </c>
      <c r="P320" s="119"/>
      <c r="Q320" s="119">
        <v>21416.85</v>
      </c>
      <c r="R320" s="119">
        <v>19928.330000000002</v>
      </c>
      <c r="S320" s="47"/>
    </row>
    <row r="321" spans="1:19" ht="9" customHeight="1" x14ac:dyDescent="0.2">
      <c r="A321" s="501"/>
      <c r="B321" s="501"/>
      <c r="C321" s="48" t="s">
        <v>4</v>
      </c>
      <c r="D321" s="49">
        <v>21</v>
      </c>
      <c r="E321" s="50">
        <v>19908806</v>
      </c>
      <c r="F321" s="50">
        <v>2075991</v>
      </c>
      <c r="G321" s="50">
        <v>240001</v>
      </c>
      <c r="H321" s="50">
        <v>12361361</v>
      </c>
      <c r="I321" s="50">
        <v>0</v>
      </c>
      <c r="J321" s="51">
        <v>2882177</v>
      </c>
      <c r="K321" s="50">
        <v>34586158</v>
      </c>
      <c r="L321" s="75">
        <v>37468335</v>
      </c>
      <c r="M321" s="118"/>
      <c r="N321" s="120">
        <v>34586158</v>
      </c>
      <c r="O321" s="120">
        <v>22224798</v>
      </c>
      <c r="P321" s="120">
        <v>0</v>
      </c>
      <c r="Q321" s="120">
        <v>41468804</v>
      </c>
      <c r="R321" s="120">
        <v>38586628</v>
      </c>
      <c r="S321" s="47"/>
    </row>
    <row r="322" spans="1:19" ht="12.75" customHeight="1" x14ac:dyDescent="0.2">
      <c r="A322" s="501"/>
      <c r="B322" s="501"/>
      <c r="C322" s="53" t="s">
        <v>3</v>
      </c>
      <c r="D322" s="54">
        <v>22</v>
      </c>
      <c r="E322" s="55">
        <v>10605.73</v>
      </c>
      <c r="F322" s="55">
        <v>1103.1500000000001</v>
      </c>
      <c r="G322" s="55">
        <v>123.95</v>
      </c>
      <c r="H322" s="55">
        <v>6384.11</v>
      </c>
      <c r="I322" s="55">
        <v>0</v>
      </c>
      <c r="J322" s="55">
        <v>1518.08</v>
      </c>
      <c r="K322" s="56">
        <v>18216.939999999999</v>
      </c>
      <c r="L322" s="76">
        <v>19735.02</v>
      </c>
      <c r="M322" s="117"/>
      <c r="N322" s="119">
        <v>18216.939999999999</v>
      </c>
      <c r="O322" s="119">
        <v>11832.83</v>
      </c>
      <c r="P322" s="119"/>
      <c r="Q322" s="119">
        <v>21864.93</v>
      </c>
      <c r="R322" s="119">
        <v>20346.849999999999</v>
      </c>
      <c r="S322" s="47"/>
    </row>
    <row r="323" spans="1:19" ht="9" customHeight="1" x14ac:dyDescent="0.2">
      <c r="A323" s="501"/>
      <c r="B323" s="501"/>
      <c r="C323" s="48" t="s">
        <v>4</v>
      </c>
      <c r="D323" s="49">
        <v>23</v>
      </c>
      <c r="E323" s="50">
        <v>20535557</v>
      </c>
      <c r="F323" s="50">
        <v>2135996</v>
      </c>
      <c r="G323" s="50">
        <v>240001</v>
      </c>
      <c r="H323" s="50">
        <v>12361361</v>
      </c>
      <c r="I323" s="50">
        <v>0</v>
      </c>
      <c r="J323" s="51">
        <v>2939413</v>
      </c>
      <c r="K323" s="50">
        <v>35272914</v>
      </c>
      <c r="L323" s="75">
        <v>38212327</v>
      </c>
      <c r="M323" s="118"/>
      <c r="N323" s="120">
        <v>35272914</v>
      </c>
      <c r="O323" s="120">
        <v>22911554</v>
      </c>
      <c r="P323" s="120">
        <v>0</v>
      </c>
      <c r="Q323" s="120">
        <v>42336408</v>
      </c>
      <c r="R323" s="120">
        <v>39396995</v>
      </c>
      <c r="S323" s="47"/>
    </row>
    <row r="324" spans="1:19" ht="12.75" customHeight="1" x14ac:dyDescent="0.2">
      <c r="A324" s="501"/>
      <c r="B324" s="501"/>
      <c r="C324" s="53" t="s">
        <v>3</v>
      </c>
      <c r="D324" s="54">
        <v>24</v>
      </c>
      <c r="E324" s="55">
        <v>10878.42</v>
      </c>
      <c r="F324" s="55">
        <v>1134.1400000000001</v>
      </c>
      <c r="G324" s="55">
        <v>123.95</v>
      </c>
      <c r="H324" s="55">
        <v>6384.11</v>
      </c>
      <c r="I324" s="55">
        <v>0</v>
      </c>
      <c r="J324" s="55">
        <v>1543.39</v>
      </c>
      <c r="K324" s="56">
        <v>18520.62</v>
      </c>
      <c r="L324" s="76">
        <v>20064.009999999998</v>
      </c>
      <c r="M324" s="117"/>
      <c r="N324" s="119">
        <v>18520.62</v>
      </c>
      <c r="O324" s="119">
        <v>12136.51</v>
      </c>
      <c r="P324" s="119"/>
      <c r="Q324" s="119">
        <v>22248.58</v>
      </c>
      <c r="R324" s="119">
        <v>20705.189999999999</v>
      </c>
      <c r="S324" s="47"/>
    </row>
    <row r="325" spans="1:19" ht="9" customHeight="1" x14ac:dyDescent="0.2">
      <c r="A325" s="501"/>
      <c r="B325" s="501"/>
      <c r="C325" s="48" t="s">
        <v>4</v>
      </c>
      <c r="D325" s="49">
        <v>25</v>
      </c>
      <c r="E325" s="50">
        <v>21063558</v>
      </c>
      <c r="F325" s="50">
        <v>2196001</v>
      </c>
      <c r="G325" s="50">
        <v>240001</v>
      </c>
      <c r="H325" s="50">
        <v>12361361</v>
      </c>
      <c r="I325" s="50">
        <v>0</v>
      </c>
      <c r="J325" s="51">
        <v>2988420</v>
      </c>
      <c r="K325" s="50">
        <v>35860921</v>
      </c>
      <c r="L325" s="75">
        <v>38849341</v>
      </c>
      <c r="M325" s="118"/>
      <c r="N325" s="120">
        <v>35860921</v>
      </c>
      <c r="O325" s="120">
        <v>23499560</v>
      </c>
      <c r="P325" s="120">
        <v>0</v>
      </c>
      <c r="Q325" s="120">
        <v>43079258</v>
      </c>
      <c r="R325" s="120">
        <v>40090838</v>
      </c>
      <c r="S325" s="47"/>
    </row>
    <row r="326" spans="1:19" ht="12.75" customHeight="1" x14ac:dyDescent="0.2">
      <c r="A326" s="501"/>
      <c r="B326" s="501"/>
      <c r="C326" s="53" t="s">
        <v>3</v>
      </c>
      <c r="D326" s="54">
        <v>26</v>
      </c>
      <c r="E326" s="55">
        <v>11151.11</v>
      </c>
      <c r="F326" s="55">
        <v>1165.1300000000001</v>
      </c>
      <c r="G326" s="55">
        <v>123.95</v>
      </c>
      <c r="H326" s="55">
        <v>6384.11</v>
      </c>
      <c r="I326" s="55">
        <v>0</v>
      </c>
      <c r="J326" s="55">
        <v>1568.69</v>
      </c>
      <c r="K326" s="56">
        <v>18824.3</v>
      </c>
      <c r="L326" s="76">
        <v>20392.990000000002</v>
      </c>
      <c r="M326" s="117"/>
      <c r="N326" s="119">
        <v>18824.3</v>
      </c>
      <c r="O326" s="119">
        <v>12440.19</v>
      </c>
      <c r="P326" s="119"/>
      <c r="Q326" s="119">
        <v>22632.22</v>
      </c>
      <c r="R326" s="119">
        <v>21063.53</v>
      </c>
      <c r="S326" s="47"/>
    </row>
    <row r="327" spans="1:19" ht="9" customHeight="1" x14ac:dyDescent="0.2">
      <c r="A327" s="501"/>
      <c r="B327" s="501"/>
      <c r="C327" s="48" t="s">
        <v>4</v>
      </c>
      <c r="D327" s="49">
        <v>27</v>
      </c>
      <c r="E327" s="50">
        <v>21591560</v>
      </c>
      <c r="F327" s="50">
        <v>2256006</v>
      </c>
      <c r="G327" s="50">
        <v>240001</v>
      </c>
      <c r="H327" s="50">
        <v>12361361</v>
      </c>
      <c r="I327" s="50">
        <v>0</v>
      </c>
      <c r="J327" s="51">
        <v>3037407</v>
      </c>
      <c r="K327" s="50">
        <v>36448927</v>
      </c>
      <c r="L327" s="75">
        <v>39486335</v>
      </c>
      <c r="M327" s="118"/>
      <c r="N327" s="120">
        <v>36448927</v>
      </c>
      <c r="O327" s="120">
        <v>24087567</v>
      </c>
      <c r="P327" s="120">
        <v>0</v>
      </c>
      <c r="Q327" s="120">
        <v>43822089</v>
      </c>
      <c r="R327" s="120">
        <v>40784681</v>
      </c>
      <c r="S327" s="47"/>
    </row>
    <row r="328" spans="1:19" ht="12.75" customHeight="1" x14ac:dyDescent="0.2">
      <c r="A328" s="501"/>
      <c r="B328" s="501"/>
      <c r="C328" s="53" t="s">
        <v>3</v>
      </c>
      <c r="D328" s="54">
        <v>28</v>
      </c>
      <c r="E328" s="55">
        <v>11455.28</v>
      </c>
      <c r="F328" s="55">
        <v>1189.92</v>
      </c>
      <c r="G328" s="55">
        <v>123.95</v>
      </c>
      <c r="H328" s="55">
        <v>6384.11</v>
      </c>
      <c r="I328" s="55">
        <v>0</v>
      </c>
      <c r="J328" s="55">
        <v>1596.11</v>
      </c>
      <c r="K328" s="56">
        <v>19153.259999999998</v>
      </c>
      <c r="L328" s="76">
        <v>20749.37</v>
      </c>
      <c r="M328" s="117"/>
      <c r="N328" s="119">
        <v>19153.259999999998</v>
      </c>
      <c r="O328" s="119">
        <v>12769.15</v>
      </c>
      <c r="P328" s="119"/>
      <c r="Q328" s="119">
        <v>23047.82</v>
      </c>
      <c r="R328" s="119">
        <v>21451.71</v>
      </c>
      <c r="S328" s="47"/>
    </row>
    <row r="329" spans="1:19" ht="9" customHeight="1" x14ac:dyDescent="0.2">
      <c r="A329" s="501"/>
      <c r="B329" s="501"/>
      <c r="C329" s="48" t="s">
        <v>4</v>
      </c>
      <c r="D329" s="49">
        <v>29</v>
      </c>
      <c r="E329" s="50">
        <v>22180515</v>
      </c>
      <c r="F329" s="50">
        <v>2304006</v>
      </c>
      <c r="G329" s="50">
        <v>240001</v>
      </c>
      <c r="H329" s="50">
        <v>12361361</v>
      </c>
      <c r="I329" s="50">
        <v>0</v>
      </c>
      <c r="J329" s="51">
        <v>3090500</v>
      </c>
      <c r="K329" s="50">
        <v>37085883</v>
      </c>
      <c r="L329" s="75">
        <v>40176383</v>
      </c>
      <c r="M329" s="118"/>
      <c r="N329" s="120">
        <v>37085883</v>
      </c>
      <c r="O329" s="120">
        <v>24724522</v>
      </c>
      <c r="P329" s="120">
        <v>0</v>
      </c>
      <c r="Q329" s="120">
        <v>44626802</v>
      </c>
      <c r="R329" s="120">
        <v>41536303</v>
      </c>
      <c r="S329" s="47"/>
    </row>
    <row r="330" spans="1:19" ht="12.75" customHeight="1" x14ac:dyDescent="0.2">
      <c r="A330" s="501"/>
      <c r="B330" s="501"/>
      <c r="C330" s="53" t="s">
        <v>3</v>
      </c>
      <c r="D330" s="54">
        <v>30</v>
      </c>
      <c r="E330" s="55">
        <v>11721.77</v>
      </c>
      <c r="F330" s="55">
        <v>1220.9000000000001</v>
      </c>
      <c r="G330" s="55">
        <v>123.95</v>
      </c>
      <c r="H330" s="55">
        <v>6384.11</v>
      </c>
      <c r="I330" s="55">
        <v>0</v>
      </c>
      <c r="J330" s="55">
        <v>1620.89</v>
      </c>
      <c r="K330" s="56">
        <v>19450.73</v>
      </c>
      <c r="L330" s="76">
        <v>21071.62</v>
      </c>
      <c r="M330" s="117"/>
      <c r="N330" s="119">
        <v>19450.73</v>
      </c>
      <c r="O330" s="119">
        <v>13066.62</v>
      </c>
      <c r="P330" s="119"/>
      <c r="Q330" s="119">
        <v>23423.61</v>
      </c>
      <c r="R330" s="119">
        <v>21802.720000000001</v>
      </c>
      <c r="S330" s="47"/>
    </row>
    <row r="331" spans="1:19" ht="9" customHeight="1" x14ac:dyDescent="0.2">
      <c r="A331" s="501"/>
      <c r="B331" s="501"/>
      <c r="C331" s="48" t="s">
        <v>4</v>
      </c>
      <c r="D331" s="49">
        <v>31</v>
      </c>
      <c r="E331" s="50">
        <v>22696512</v>
      </c>
      <c r="F331" s="50">
        <v>2363992</v>
      </c>
      <c r="G331" s="50">
        <v>240001</v>
      </c>
      <c r="H331" s="50">
        <v>12361361</v>
      </c>
      <c r="I331" s="50">
        <v>0</v>
      </c>
      <c r="J331" s="51">
        <v>3138481</v>
      </c>
      <c r="K331" s="50">
        <v>37661865</v>
      </c>
      <c r="L331" s="75">
        <v>40800346</v>
      </c>
      <c r="M331" s="118"/>
      <c r="N331" s="120">
        <v>37661865</v>
      </c>
      <c r="O331" s="120">
        <v>25300504</v>
      </c>
      <c r="P331" s="120">
        <v>0</v>
      </c>
      <c r="Q331" s="120">
        <v>45354433</v>
      </c>
      <c r="R331" s="120">
        <v>42215953</v>
      </c>
      <c r="S331" s="47"/>
    </row>
    <row r="332" spans="1:19" ht="12.75" customHeight="1" x14ac:dyDescent="0.2">
      <c r="A332" s="501"/>
      <c r="B332" s="501"/>
      <c r="C332" s="53" t="s">
        <v>3</v>
      </c>
      <c r="D332" s="54">
        <v>32</v>
      </c>
      <c r="E332" s="55">
        <v>11994.46</v>
      </c>
      <c r="F332" s="55">
        <v>1251.8900000000001</v>
      </c>
      <c r="G332" s="55">
        <v>123.95</v>
      </c>
      <c r="H332" s="55">
        <v>6384.11</v>
      </c>
      <c r="I332" s="55">
        <v>0</v>
      </c>
      <c r="J332" s="55">
        <v>1646.2</v>
      </c>
      <c r="K332" s="56">
        <v>19754.41</v>
      </c>
      <c r="L332" s="76">
        <v>21400.61</v>
      </c>
      <c r="M332" s="117"/>
      <c r="N332" s="119">
        <v>19754.41</v>
      </c>
      <c r="O332" s="119">
        <v>13370.3</v>
      </c>
      <c r="P332" s="119"/>
      <c r="Q332" s="119">
        <v>23807.26</v>
      </c>
      <c r="R332" s="119">
        <v>22161.06</v>
      </c>
      <c r="S332" s="47"/>
    </row>
    <row r="333" spans="1:19" ht="9" customHeight="1" x14ac:dyDescent="0.2">
      <c r="A333" s="501"/>
      <c r="B333" s="501"/>
      <c r="C333" s="48" t="s">
        <v>4</v>
      </c>
      <c r="D333" s="49">
        <v>33</v>
      </c>
      <c r="E333" s="50">
        <v>23224513</v>
      </c>
      <c r="F333" s="50">
        <v>2423997</v>
      </c>
      <c r="G333" s="50">
        <v>240001</v>
      </c>
      <c r="H333" s="50">
        <v>12361361</v>
      </c>
      <c r="I333" s="50">
        <v>0</v>
      </c>
      <c r="J333" s="51">
        <v>3187488</v>
      </c>
      <c r="K333" s="50">
        <v>38249871</v>
      </c>
      <c r="L333" s="75">
        <v>41437359</v>
      </c>
      <c r="M333" s="118"/>
      <c r="N333" s="120">
        <v>38249871</v>
      </c>
      <c r="O333" s="120">
        <v>25888511</v>
      </c>
      <c r="P333" s="120">
        <v>0</v>
      </c>
      <c r="Q333" s="120">
        <v>46097283</v>
      </c>
      <c r="R333" s="120">
        <v>42909796</v>
      </c>
      <c r="S333" s="47"/>
    </row>
    <row r="334" spans="1:19" ht="12.75" customHeight="1" x14ac:dyDescent="0.2">
      <c r="A334" s="501"/>
      <c r="B334" s="501"/>
      <c r="C334" s="53" t="s">
        <v>3</v>
      </c>
      <c r="D334" s="54">
        <v>34</v>
      </c>
      <c r="E334" s="55">
        <v>12260.95</v>
      </c>
      <c r="F334" s="55">
        <v>1282.8800000000001</v>
      </c>
      <c r="G334" s="55">
        <v>123.95</v>
      </c>
      <c r="H334" s="55">
        <v>6384.11</v>
      </c>
      <c r="I334" s="55">
        <v>0</v>
      </c>
      <c r="J334" s="55">
        <v>1670.99</v>
      </c>
      <c r="K334" s="56">
        <v>20051.89</v>
      </c>
      <c r="L334" s="76">
        <v>21722.880000000001</v>
      </c>
      <c r="M334" s="117"/>
      <c r="N334" s="119">
        <v>20051.89</v>
      </c>
      <c r="O334" s="119">
        <v>13667.78</v>
      </c>
      <c r="P334" s="119"/>
      <c r="Q334" s="119">
        <v>24183.08</v>
      </c>
      <c r="R334" s="119">
        <v>22512.09</v>
      </c>
      <c r="S334" s="47"/>
    </row>
    <row r="335" spans="1:19" ht="9" customHeight="1" x14ac:dyDescent="0.2">
      <c r="A335" s="501"/>
      <c r="B335" s="501"/>
      <c r="C335" s="48" t="s">
        <v>4</v>
      </c>
      <c r="D335" s="49">
        <v>35</v>
      </c>
      <c r="E335" s="50">
        <v>23740510</v>
      </c>
      <c r="F335" s="50">
        <v>2484002</v>
      </c>
      <c r="G335" s="50">
        <v>240001</v>
      </c>
      <c r="H335" s="50">
        <v>12361361</v>
      </c>
      <c r="I335" s="50">
        <v>0</v>
      </c>
      <c r="J335" s="51">
        <v>3235488</v>
      </c>
      <c r="K335" s="50">
        <v>38825873</v>
      </c>
      <c r="L335" s="75">
        <v>42061361</v>
      </c>
      <c r="M335" s="118"/>
      <c r="N335" s="120">
        <v>38825873</v>
      </c>
      <c r="O335" s="120">
        <v>26464512</v>
      </c>
      <c r="P335" s="120">
        <v>0</v>
      </c>
      <c r="Q335" s="120">
        <v>46824972</v>
      </c>
      <c r="R335" s="120">
        <v>43589485</v>
      </c>
      <c r="S335" s="47"/>
    </row>
    <row r="336" spans="1:19" ht="12.75" customHeight="1" x14ac:dyDescent="0.2">
      <c r="A336" s="501"/>
      <c r="B336" s="501"/>
      <c r="C336" s="53" t="s">
        <v>3</v>
      </c>
      <c r="D336" s="54">
        <v>36</v>
      </c>
      <c r="E336" s="55">
        <v>12561.95</v>
      </c>
      <c r="F336" s="55">
        <v>1313.87</v>
      </c>
      <c r="G336" s="55">
        <v>123.95</v>
      </c>
      <c r="H336" s="55">
        <v>6384.11</v>
      </c>
      <c r="I336" s="55">
        <v>0</v>
      </c>
      <c r="J336" s="55">
        <v>1698.66</v>
      </c>
      <c r="K336" s="56">
        <v>20383.88</v>
      </c>
      <c r="L336" s="76">
        <v>22082.54</v>
      </c>
      <c r="M336" s="117"/>
      <c r="N336" s="119">
        <v>20383.88</v>
      </c>
      <c r="O336" s="119">
        <v>13999.77</v>
      </c>
      <c r="P336" s="119"/>
      <c r="Q336" s="119">
        <v>24602.5</v>
      </c>
      <c r="R336" s="119">
        <v>22903.84</v>
      </c>
      <c r="S336" s="47"/>
    </row>
    <row r="337" spans="1:19" ht="9" customHeight="1" x14ac:dyDescent="0.2">
      <c r="A337" s="501"/>
      <c r="B337" s="501"/>
      <c r="C337" s="48" t="s">
        <v>4</v>
      </c>
      <c r="D337" s="49">
        <v>37</v>
      </c>
      <c r="E337" s="50">
        <v>24323327</v>
      </c>
      <c r="F337" s="50">
        <v>2544007</v>
      </c>
      <c r="G337" s="50">
        <v>240001</v>
      </c>
      <c r="H337" s="50">
        <v>12361361</v>
      </c>
      <c r="I337" s="50">
        <v>0</v>
      </c>
      <c r="J337" s="51">
        <v>3289064</v>
      </c>
      <c r="K337" s="50">
        <v>39468695</v>
      </c>
      <c r="L337" s="75">
        <v>42757760</v>
      </c>
      <c r="M337" s="118"/>
      <c r="N337" s="120">
        <v>39468695</v>
      </c>
      <c r="O337" s="120">
        <v>27107335</v>
      </c>
      <c r="P337" s="120">
        <v>0</v>
      </c>
      <c r="Q337" s="120">
        <v>47637083</v>
      </c>
      <c r="R337" s="120">
        <v>44348018</v>
      </c>
      <c r="S337" s="47"/>
    </row>
    <row r="338" spans="1:19" ht="12.75" customHeight="1" x14ac:dyDescent="0.2">
      <c r="A338" s="501"/>
      <c r="B338" s="501"/>
      <c r="C338" s="53" t="s">
        <v>3</v>
      </c>
      <c r="D338" s="54">
        <v>38</v>
      </c>
      <c r="E338" s="55">
        <v>12828.44</v>
      </c>
      <c r="F338" s="55">
        <v>1338.66</v>
      </c>
      <c r="G338" s="55">
        <v>123.95</v>
      </c>
      <c r="H338" s="55">
        <v>6384.11</v>
      </c>
      <c r="I338" s="55">
        <v>0</v>
      </c>
      <c r="J338" s="55">
        <v>1722.93</v>
      </c>
      <c r="K338" s="56">
        <v>20675.16</v>
      </c>
      <c r="L338" s="76">
        <v>22398.09</v>
      </c>
      <c r="M338" s="117"/>
      <c r="N338" s="119">
        <v>20675.16</v>
      </c>
      <c r="O338" s="119">
        <v>14291.05</v>
      </c>
      <c r="P338" s="119"/>
      <c r="Q338" s="119">
        <v>24970.48</v>
      </c>
      <c r="R338" s="119">
        <v>23247.55</v>
      </c>
      <c r="S338" s="47"/>
    </row>
    <row r="339" spans="1:19" ht="9" customHeight="1" x14ac:dyDescent="0.2">
      <c r="A339" s="501"/>
      <c r="B339" s="501"/>
      <c r="C339" s="48" t="s">
        <v>4</v>
      </c>
      <c r="D339" s="49">
        <v>39</v>
      </c>
      <c r="E339" s="50">
        <v>24839324</v>
      </c>
      <c r="F339" s="50">
        <v>2592007</v>
      </c>
      <c r="G339" s="50">
        <v>240001</v>
      </c>
      <c r="H339" s="50">
        <v>12361361</v>
      </c>
      <c r="I339" s="50">
        <v>0</v>
      </c>
      <c r="J339" s="51">
        <v>3336058</v>
      </c>
      <c r="K339" s="50">
        <v>40032692</v>
      </c>
      <c r="L339" s="75">
        <v>43368750</v>
      </c>
      <c r="M339" s="118"/>
      <c r="N339" s="120">
        <v>40032692</v>
      </c>
      <c r="O339" s="120">
        <v>27671331</v>
      </c>
      <c r="P339" s="120">
        <v>0</v>
      </c>
      <c r="Q339" s="120">
        <v>48349591</v>
      </c>
      <c r="R339" s="120">
        <v>45013534</v>
      </c>
      <c r="S339" s="47"/>
    </row>
    <row r="340" spans="1:19" ht="12.75" customHeight="1" x14ac:dyDescent="0.2">
      <c r="A340" s="501"/>
      <c r="B340" s="501"/>
      <c r="C340" s="53" t="s">
        <v>3</v>
      </c>
      <c r="D340" s="54">
        <v>40</v>
      </c>
      <c r="E340" s="55">
        <v>13101.13</v>
      </c>
      <c r="F340" s="55">
        <v>1369.64</v>
      </c>
      <c r="G340" s="55">
        <v>123.95</v>
      </c>
      <c r="H340" s="55">
        <v>6384.11</v>
      </c>
      <c r="I340" s="55">
        <v>0</v>
      </c>
      <c r="J340" s="55">
        <v>1748.24</v>
      </c>
      <c r="K340" s="56">
        <v>20978.83</v>
      </c>
      <c r="L340" s="76">
        <v>22727.07</v>
      </c>
      <c r="M340" s="117"/>
      <c r="N340" s="119">
        <v>20978.83</v>
      </c>
      <c r="O340" s="119">
        <v>14594.72</v>
      </c>
      <c r="P340" s="119"/>
      <c r="Q340" s="119">
        <v>25354.12</v>
      </c>
      <c r="R340" s="119">
        <v>23605.88</v>
      </c>
      <c r="S340" s="47"/>
    </row>
    <row r="341" spans="1:19" ht="9" customHeight="1" x14ac:dyDescent="0.2">
      <c r="A341" s="502"/>
      <c r="B341" s="502"/>
      <c r="C341" s="58"/>
      <c r="D341" s="59"/>
      <c r="E341" s="61">
        <v>25367325</v>
      </c>
      <c r="F341" s="61">
        <v>2651993</v>
      </c>
      <c r="G341" s="61">
        <v>240001</v>
      </c>
      <c r="H341" s="61">
        <v>12361361</v>
      </c>
      <c r="I341" s="61">
        <v>0</v>
      </c>
      <c r="J341" s="60">
        <v>3385065</v>
      </c>
      <c r="K341" s="61">
        <v>40620679</v>
      </c>
      <c r="L341" s="77">
        <v>44005744</v>
      </c>
      <c r="M341" s="118"/>
      <c r="N341" s="120">
        <v>40620679</v>
      </c>
      <c r="O341" s="120">
        <v>28259318</v>
      </c>
      <c r="P341" s="120">
        <v>0</v>
      </c>
      <c r="Q341" s="120">
        <v>49092422</v>
      </c>
      <c r="R341" s="120">
        <v>45707357</v>
      </c>
      <c r="S341" s="47"/>
    </row>
    <row r="342" spans="1:19" ht="12.75" customHeight="1" x14ac:dyDescent="0.2">
      <c r="A342" s="492">
        <v>35034</v>
      </c>
      <c r="B342" s="492">
        <v>35064</v>
      </c>
      <c r="C342" s="42" t="s">
        <v>3</v>
      </c>
      <c r="D342" s="43">
        <v>0</v>
      </c>
      <c r="E342" s="44">
        <v>6648.69</v>
      </c>
      <c r="F342" s="44">
        <v>632.14</v>
      </c>
      <c r="G342" s="44">
        <v>0</v>
      </c>
      <c r="H342" s="44">
        <v>6384.11</v>
      </c>
      <c r="I342" s="44">
        <v>0</v>
      </c>
      <c r="J342" s="44">
        <v>1138.75</v>
      </c>
      <c r="K342" s="45">
        <v>13664.94</v>
      </c>
      <c r="L342" s="46">
        <v>14803.69</v>
      </c>
      <c r="M342" s="117"/>
      <c r="N342" s="119">
        <v>13664.94</v>
      </c>
      <c r="O342" s="119">
        <v>7280.83</v>
      </c>
      <c r="P342" s="119"/>
      <c r="Q342" s="119">
        <v>16114.24</v>
      </c>
      <c r="R342" s="119">
        <v>14975.49</v>
      </c>
      <c r="S342" s="47"/>
    </row>
    <row r="343" spans="1:19" ht="9" customHeight="1" x14ac:dyDescent="0.2">
      <c r="A343" s="525"/>
      <c r="B343" s="525"/>
      <c r="C343" s="48" t="s">
        <v>4</v>
      </c>
      <c r="D343" s="49">
        <v>2</v>
      </c>
      <c r="E343" s="50">
        <v>12873659</v>
      </c>
      <c r="F343" s="50">
        <v>1223994</v>
      </c>
      <c r="G343" s="50">
        <v>0</v>
      </c>
      <c r="H343" s="50">
        <v>12361361</v>
      </c>
      <c r="I343" s="50">
        <v>0</v>
      </c>
      <c r="J343" s="51">
        <v>2204927</v>
      </c>
      <c r="K343" s="50">
        <v>26459013</v>
      </c>
      <c r="L343" s="73">
        <v>28663941</v>
      </c>
      <c r="M343" s="118"/>
      <c r="N343" s="120">
        <v>26459013</v>
      </c>
      <c r="O343" s="120">
        <v>14097653</v>
      </c>
      <c r="P343" s="120">
        <v>0</v>
      </c>
      <c r="Q343" s="120">
        <v>31201519</v>
      </c>
      <c r="R343" s="120">
        <v>28996592</v>
      </c>
      <c r="S343" s="47"/>
    </row>
    <row r="344" spans="1:19" ht="12.75" customHeight="1" x14ac:dyDescent="0.2">
      <c r="A344" s="500">
        <v>35034</v>
      </c>
      <c r="B344" s="500">
        <v>35064</v>
      </c>
      <c r="C344" s="53" t="s">
        <v>3</v>
      </c>
      <c r="D344" s="54">
        <v>3</v>
      </c>
      <c r="E344" s="55">
        <v>6979.02</v>
      </c>
      <c r="F344" s="55">
        <v>663.13</v>
      </c>
      <c r="G344" s="55">
        <v>0</v>
      </c>
      <c r="H344" s="55">
        <v>6384.11</v>
      </c>
      <c r="I344" s="55">
        <v>0</v>
      </c>
      <c r="J344" s="55">
        <v>1168.8599999999999</v>
      </c>
      <c r="K344" s="56">
        <v>14026.26</v>
      </c>
      <c r="L344" s="46">
        <v>15195.12</v>
      </c>
      <c r="M344" s="117"/>
      <c r="N344" s="119">
        <v>14026.26</v>
      </c>
      <c r="O344" s="119">
        <v>7642.15</v>
      </c>
      <c r="P344" s="119"/>
      <c r="Q344" s="119">
        <v>16570.71</v>
      </c>
      <c r="R344" s="119">
        <v>15401.85</v>
      </c>
      <c r="S344" s="47"/>
    </row>
    <row r="345" spans="1:19" ht="9" customHeight="1" x14ac:dyDescent="0.2">
      <c r="A345" s="500"/>
      <c r="B345" s="500"/>
      <c r="C345" s="48" t="s">
        <v>4</v>
      </c>
      <c r="D345" s="49">
        <v>4</v>
      </c>
      <c r="E345" s="50">
        <v>13513267</v>
      </c>
      <c r="F345" s="50">
        <v>1283999</v>
      </c>
      <c r="G345" s="50">
        <v>0</v>
      </c>
      <c r="H345" s="50">
        <v>12361361</v>
      </c>
      <c r="I345" s="50">
        <v>0</v>
      </c>
      <c r="J345" s="51">
        <v>2263229</v>
      </c>
      <c r="K345" s="50">
        <v>27158626</v>
      </c>
      <c r="L345" s="73">
        <v>29421855</v>
      </c>
      <c r="M345" s="118"/>
      <c r="N345" s="120">
        <v>27158626</v>
      </c>
      <c r="O345" s="120">
        <v>14797266</v>
      </c>
      <c r="P345" s="120">
        <v>0</v>
      </c>
      <c r="Q345" s="120">
        <v>32085369</v>
      </c>
      <c r="R345" s="120">
        <v>29822140</v>
      </c>
      <c r="S345" s="47"/>
    </row>
    <row r="346" spans="1:19" ht="12.75" customHeight="1" x14ac:dyDescent="0.2">
      <c r="A346" s="501"/>
      <c r="B346" s="501"/>
      <c r="C346" s="53" t="s">
        <v>3</v>
      </c>
      <c r="D346" s="54">
        <v>5</v>
      </c>
      <c r="E346" s="55">
        <v>7288.89</v>
      </c>
      <c r="F346" s="55">
        <v>700.32</v>
      </c>
      <c r="G346" s="55">
        <v>0</v>
      </c>
      <c r="H346" s="55">
        <v>6384.11</v>
      </c>
      <c r="I346" s="55">
        <v>0</v>
      </c>
      <c r="J346" s="55">
        <v>1197.78</v>
      </c>
      <c r="K346" s="56">
        <v>14373.32</v>
      </c>
      <c r="L346" s="46">
        <v>15571.1</v>
      </c>
      <c r="M346" s="117"/>
      <c r="N346" s="119">
        <v>14373.32</v>
      </c>
      <c r="O346" s="119">
        <v>7989.21</v>
      </c>
      <c r="P346" s="119"/>
      <c r="Q346" s="119">
        <v>17009.16</v>
      </c>
      <c r="R346" s="119">
        <v>15811.38</v>
      </c>
      <c r="S346" s="47"/>
    </row>
    <row r="347" spans="1:19" ht="9" customHeight="1" x14ac:dyDescent="0.2">
      <c r="A347" s="501"/>
      <c r="B347" s="501"/>
      <c r="C347" s="48" t="s">
        <v>4</v>
      </c>
      <c r="D347" s="49">
        <v>6</v>
      </c>
      <c r="E347" s="50">
        <v>14113259</v>
      </c>
      <c r="F347" s="50">
        <v>1356009</v>
      </c>
      <c r="G347" s="50">
        <v>0</v>
      </c>
      <c r="H347" s="50">
        <v>12361361</v>
      </c>
      <c r="I347" s="50">
        <v>0</v>
      </c>
      <c r="J347" s="51">
        <v>2319225</v>
      </c>
      <c r="K347" s="50">
        <v>27830628</v>
      </c>
      <c r="L347" s="73">
        <v>30149854</v>
      </c>
      <c r="M347" s="118"/>
      <c r="N347" s="120">
        <v>27830628</v>
      </c>
      <c r="O347" s="120">
        <v>15469268</v>
      </c>
      <c r="P347" s="120">
        <v>0</v>
      </c>
      <c r="Q347" s="120">
        <v>32934326</v>
      </c>
      <c r="R347" s="120">
        <v>30615101</v>
      </c>
      <c r="S347" s="47"/>
    </row>
    <row r="348" spans="1:19" ht="12.75" customHeight="1" x14ac:dyDescent="0.2">
      <c r="A348" s="501"/>
      <c r="B348" s="501"/>
      <c r="C348" s="53" t="s">
        <v>3</v>
      </c>
      <c r="D348" s="54">
        <v>7</v>
      </c>
      <c r="E348" s="55">
        <v>7592.57</v>
      </c>
      <c r="F348" s="55">
        <v>731.3</v>
      </c>
      <c r="G348" s="55">
        <v>0</v>
      </c>
      <c r="H348" s="55">
        <v>6384.11</v>
      </c>
      <c r="I348" s="55">
        <v>0</v>
      </c>
      <c r="J348" s="55">
        <v>1225.67</v>
      </c>
      <c r="K348" s="56">
        <v>14707.98</v>
      </c>
      <c r="L348" s="46">
        <v>15933.65</v>
      </c>
      <c r="M348" s="117"/>
      <c r="N348" s="119">
        <v>14707.98</v>
      </c>
      <c r="O348" s="119">
        <v>8323.8700000000008</v>
      </c>
      <c r="P348" s="119"/>
      <c r="Q348" s="119">
        <v>17431.95</v>
      </c>
      <c r="R348" s="119">
        <v>16206.28</v>
      </c>
      <c r="S348" s="47"/>
    </row>
    <row r="349" spans="1:19" ht="9" customHeight="1" x14ac:dyDescent="0.2">
      <c r="A349" s="501"/>
      <c r="B349" s="501"/>
      <c r="C349" s="48" t="s">
        <v>4</v>
      </c>
      <c r="D349" s="49">
        <v>8</v>
      </c>
      <c r="E349" s="50">
        <v>14701266</v>
      </c>
      <c r="F349" s="50">
        <v>1415994</v>
      </c>
      <c r="G349" s="50">
        <v>0</v>
      </c>
      <c r="H349" s="50">
        <v>12361361</v>
      </c>
      <c r="I349" s="50">
        <v>0</v>
      </c>
      <c r="J349" s="51">
        <v>2373228</v>
      </c>
      <c r="K349" s="50">
        <v>28478620</v>
      </c>
      <c r="L349" s="73">
        <v>30851848</v>
      </c>
      <c r="M349" s="118"/>
      <c r="N349" s="120">
        <v>28478620</v>
      </c>
      <c r="O349" s="120">
        <v>16117260</v>
      </c>
      <c r="P349" s="120">
        <v>0</v>
      </c>
      <c r="Q349" s="120">
        <v>33752962</v>
      </c>
      <c r="R349" s="120">
        <v>31379734</v>
      </c>
      <c r="S349" s="47"/>
    </row>
    <row r="350" spans="1:19" ht="12.75" customHeight="1" x14ac:dyDescent="0.2">
      <c r="A350" s="501"/>
      <c r="B350" s="501"/>
      <c r="C350" s="53" t="s">
        <v>3</v>
      </c>
      <c r="D350" s="54">
        <v>9</v>
      </c>
      <c r="E350" s="55">
        <v>8010.15</v>
      </c>
      <c r="F350" s="55">
        <v>768.49</v>
      </c>
      <c r="G350" s="55">
        <v>0</v>
      </c>
      <c r="H350" s="55">
        <v>6384.11</v>
      </c>
      <c r="I350" s="55">
        <v>0</v>
      </c>
      <c r="J350" s="55">
        <v>1263.56</v>
      </c>
      <c r="K350" s="56">
        <v>15162.75</v>
      </c>
      <c r="L350" s="46">
        <v>16426.310000000001</v>
      </c>
      <c r="M350" s="117"/>
      <c r="N350" s="119">
        <v>15162.75</v>
      </c>
      <c r="O350" s="119">
        <v>8778.64</v>
      </c>
      <c r="P350" s="119"/>
      <c r="Q350" s="119">
        <v>18006.47</v>
      </c>
      <c r="R350" s="119">
        <v>16742.91</v>
      </c>
      <c r="S350" s="47"/>
    </row>
    <row r="351" spans="1:19" ht="9" customHeight="1" x14ac:dyDescent="0.2">
      <c r="A351" s="501"/>
      <c r="B351" s="501"/>
      <c r="C351" s="48" t="s">
        <v>4</v>
      </c>
      <c r="D351" s="49">
        <v>10</v>
      </c>
      <c r="E351" s="50">
        <v>15509813</v>
      </c>
      <c r="F351" s="50">
        <v>1488004</v>
      </c>
      <c r="G351" s="50">
        <v>0</v>
      </c>
      <c r="H351" s="50">
        <v>12361361</v>
      </c>
      <c r="I351" s="50">
        <v>0</v>
      </c>
      <c r="J351" s="51">
        <v>2446593</v>
      </c>
      <c r="K351" s="50">
        <v>29359178</v>
      </c>
      <c r="L351" s="73">
        <v>31805771</v>
      </c>
      <c r="M351" s="118"/>
      <c r="N351" s="120">
        <v>29359178</v>
      </c>
      <c r="O351" s="120">
        <v>16997817</v>
      </c>
      <c r="P351" s="120">
        <v>0</v>
      </c>
      <c r="Q351" s="120">
        <v>34865388</v>
      </c>
      <c r="R351" s="120">
        <v>32418794</v>
      </c>
      <c r="S351" s="47"/>
    </row>
    <row r="352" spans="1:19" ht="12.75" customHeight="1" x14ac:dyDescent="0.2">
      <c r="A352" s="501"/>
      <c r="B352" s="501"/>
      <c r="C352" s="53" t="s">
        <v>3</v>
      </c>
      <c r="D352" s="54">
        <v>11</v>
      </c>
      <c r="E352" s="55">
        <v>8369.61</v>
      </c>
      <c r="F352" s="55">
        <v>811.87</v>
      </c>
      <c r="G352" s="55">
        <v>0</v>
      </c>
      <c r="H352" s="55">
        <v>6384.11</v>
      </c>
      <c r="I352" s="55">
        <v>0</v>
      </c>
      <c r="J352" s="55">
        <v>1297.1300000000001</v>
      </c>
      <c r="K352" s="56">
        <v>15565.59</v>
      </c>
      <c r="L352" s="46">
        <v>16862.72</v>
      </c>
      <c r="M352" s="117"/>
      <c r="N352" s="119">
        <v>15565.59</v>
      </c>
      <c r="O352" s="119">
        <v>9181.48</v>
      </c>
      <c r="P352" s="119"/>
      <c r="Q352" s="119">
        <v>18515.39</v>
      </c>
      <c r="R352" s="119">
        <v>17218.259999999998</v>
      </c>
      <c r="S352" s="47"/>
    </row>
    <row r="353" spans="1:19" ht="9" customHeight="1" x14ac:dyDescent="0.2">
      <c r="A353" s="501"/>
      <c r="B353" s="501"/>
      <c r="C353" s="48" t="s">
        <v>4</v>
      </c>
      <c r="D353" s="49">
        <v>12</v>
      </c>
      <c r="E353" s="50">
        <v>16205825</v>
      </c>
      <c r="F353" s="50">
        <v>1572000</v>
      </c>
      <c r="G353" s="50">
        <v>0</v>
      </c>
      <c r="H353" s="50">
        <v>12361361</v>
      </c>
      <c r="I353" s="50">
        <v>0</v>
      </c>
      <c r="J353" s="51">
        <v>2511594</v>
      </c>
      <c r="K353" s="50">
        <v>30139185</v>
      </c>
      <c r="L353" s="73">
        <v>32650779</v>
      </c>
      <c r="M353" s="118"/>
      <c r="N353" s="120">
        <v>30139185</v>
      </c>
      <c r="O353" s="120">
        <v>17777824</v>
      </c>
      <c r="P353" s="120">
        <v>0</v>
      </c>
      <c r="Q353" s="120">
        <v>35850794</v>
      </c>
      <c r="R353" s="120">
        <v>33339200</v>
      </c>
      <c r="S353" s="47"/>
    </row>
    <row r="354" spans="1:19" ht="12.75" customHeight="1" x14ac:dyDescent="0.2">
      <c r="A354" s="501"/>
      <c r="B354" s="501"/>
      <c r="C354" s="53" t="s">
        <v>3</v>
      </c>
      <c r="D354" s="54">
        <v>13</v>
      </c>
      <c r="E354" s="55">
        <v>8722.86</v>
      </c>
      <c r="F354" s="55">
        <v>849.06</v>
      </c>
      <c r="G354" s="55">
        <v>0</v>
      </c>
      <c r="H354" s="55">
        <v>6384.11</v>
      </c>
      <c r="I354" s="55">
        <v>0</v>
      </c>
      <c r="J354" s="55">
        <v>1329.67</v>
      </c>
      <c r="K354" s="56">
        <v>15956.03</v>
      </c>
      <c r="L354" s="46">
        <v>17285.7</v>
      </c>
      <c r="M354" s="117"/>
      <c r="N354" s="119">
        <v>15956.03</v>
      </c>
      <c r="O354" s="119">
        <v>9571.92</v>
      </c>
      <c r="P354" s="119"/>
      <c r="Q354" s="119">
        <v>19008.650000000001</v>
      </c>
      <c r="R354" s="119">
        <v>17678.98</v>
      </c>
      <c r="S354" s="47"/>
    </row>
    <row r="355" spans="1:19" ht="9" customHeight="1" x14ac:dyDescent="0.2">
      <c r="A355" s="501"/>
      <c r="B355" s="501"/>
      <c r="C355" s="48" t="s">
        <v>4</v>
      </c>
      <c r="D355" s="49">
        <v>14</v>
      </c>
      <c r="E355" s="50">
        <v>16889812</v>
      </c>
      <c r="F355" s="50">
        <v>1644009</v>
      </c>
      <c r="G355" s="50">
        <v>0</v>
      </c>
      <c r="H355" s="50">
        <v>12361361</v>
      </c>
      <c r="I355" s="50">
        <v>0</v>
      </c>
      <c r="J355" s="51">
        <v>2574600</v>
      </c>
      <c r="K355" s="50">
        <v>30895182</v>
      </c>
      <c r="L355" s="73">
        <v>33469782</v>
      </c>
      <c r="M355" s="118"/>
      <c r="N355" s="120">
        <v>30895182</v>
      </c>
      <c r="O355" s="120">
        <v>18533822</v>
      </c>
      <c r="P355" s="120">
        <v>0</v>
      </c>
      <c r="Q355" s="120">
        <v>36805879</v>
      </c>
      <c r="R355" s="120">
        <v>34231279</v>
      </c>
      <c r="S355" s="47"/>
    </row>
    <row r="356" spans="1:19" ht="12.75" customHeight="1" x14ac:dyDescent="0.2">
      <c r="A356" s="501"/>
      <c r="B356" s="501"/>
      <c r="C356" s="53" t="s">
        <v>3</v>
      </c>
      <c r="D356" s="54">
        <v>15</v>
      </c>
      <c r="E356" s="55">
        <v>9213.2099999999991</v>
      </c>
      <c r="F356" s="55">
        <v>892.44</v>
      </c>
      <c r="G356" s="55">
        <v>0</v>
      </c>
      <c r="H356" s="55">
        <v>6384.11</v>
      </c>
      <c r="I356" s="55">
        <v>0</v>
      </c>
      <c r="J356" s="55">
        <v>1374.15</v>
      </c>
      <c r="K356" s="56">
        <v>16489.759999999998</v>
      </c>
      <c r="L356" s="46">
        <v>17863.91</v>
      </c>
      <c r="M356" s="117"/>
      <c r="N356" s="119">
        <v>16489.759999999998</v>
      </c>
      <c r="O356" s="119">
        <v>10105.65</v>
      </c>
      <c r="P356" s="119"/>
      <c r="Q356" s="119">
        <v>19682.93</v>
      </c>
      <c r="R356" s="119">
        <v>18308.78</v>
      </c>
      <c r="S356" s="47"/>
    </row>
    <row r="357" spans="1:19" ht="9" customHeight="1" x14ac:dyDescent="0.2">
      <c r="A357" s="501"/>
      <c r="B357" s="501"/>
      <c r="C357" s="48" t="s">
        <v>4</v>
      </c>
      <c r="D357" s="49">
        <v>16</v>
      </c>
      <c r="E357" s="50">
        <v>17839262</v>
      </c>
      <c r="F357" s="50">
        <v>1728005</v>
      </c>
      <c r="G357" s="50">
        <v>0</v>
      </c>
      <c r="H357" s="50">
        <v>12361361</v>
      </c>
      <c r="I357" s="50">
        <v>0</v>
      </c>
      <c r="J357" s="51">
        <v>2660725</v>
      </c>
      <c r="K357" s="50">
        <v>31928628</v>
      </c>
      <c r="L357" s="73">
        <v>34589353</v>
      </c>
      <c r="M357" s="118"/>
      <c r="N357" s="120">
        <v>31928628</v>
      </c>
      <c r="O357" s="120">
        <v>19567267</v>
      </c>
      <c r="P357" s="120">
        <v>0</v>
      </c>
      <c r="Q357" s="120">
        <v>38111467</v>
      </c>
      <c r="R357" s="120">
        <v>35450741</v>
      </c>
      <c r="S357" s="47"/>
    </row>
    <row r="358" spans="1:19" ht="12.75" customHeight="1" x14ac:dyDescent="0.2">
      <c r="A358" s="501"/>
      <c r="B358" s="501"/>
      <c r="C358" s="53" t="s">
        <v>3</v>
      </c>
      <c r="D358" s="54">
        <v>17</v>
      </c>
      <c r="E358" s="55">
        <v>9628.44</v>
      </c>
      <c r="F358" s="55">
        <v>942.02</v>
      </c>
      <c r="G358" s="55">
        <v>0</v>
      </c>
      <c r="H358" s="55">
        <v>6384.11</v>
      </c>
      <c r="I358" s="55">
        <v>0</v>
      </c>
      <c r="J358" s="55">
        <v>1412.88</v>
      </c>
      <c r="K358" s="56">
        <v>16954.57</v>
      </c>
      <c r="L358" s="46">
        <v>18367.45</v>
      </c>
      <c r="M358" s="117"/>
      <c r="N358" s="119">
        <v>16954.57</v>
      </c>
      <c r="O358" s="119">
        <v>10570.46</v>
      </c>
      <c r="P358" s="119"/>
      <c r="Q358" s="119">
        <v>20270.13</v>
      </c>
      <c r="R358" s="119">
        <v>18857.25</v>
      </c>
      <c r="S358" s="47"/>
    </row>
    <row r="359" spans="1:19" ht="9" customHeight="1" x14ac:dyDescent="0.2">
      <c r="A359" s="501"/>
      <c r="B359" s="501"/>
      <c r="C359" s="48" t="s">
        <v>4</v>
      </c>
      <c r="D359" s="49">
        <v>18</v>
      </c>
      <c r="E359" s="50">
        <v>18643260</v>
      </c>
      <c r="F359" s="50">
        <v>1824005</v>
      </c>
      <c r="G359" s="50">
        <v>0</v>
      </c>
      <c r="H359" s="50">
        <v>12361361</v>
      </c>
      <c r="I359" s="50">
        <v>0</v>
      </c>
      <c r="J359" s="51">
        <v>2735717</v>
      </c>
      <c r="K359" s="50">
        <v>32828625</v>
      </c>
      <c r="L359" s="73">
        <v>35564342</v>
      </c>
      <c r="M359" s="118"/>
      <c r="N359" s="120">
        <v>32828625</v>
      </c>
      <c r="O359" s="120">
        <v>20467265</v>
      </c>
      <c r="P359" s="120">
        <v>0</v>
      </c>
      <c r="Q359" s="120">
        <v>39248445</v>
      </c>
      <c r="R359" s="120">
        <v>36512727</v>
      </c>
      <c r="S359" s="47"/>
    </row>
    <row r="360" spans="1:19" ht="12.75" customHeight="1" x14ac:dyDescent="0.2">
      <c r="A360" s="501"/>
      <c r="B360" s="501"/>
      <c r="C360" s="53" t="s">
        <v>3</v>
      </c>
      <c r="D360" s="54">
        <v>19</v>
      </c>
      <c r="E360" s="55">
        <v>10037.469999999999</v>
      </c>
      <c r="F360" s="55">
        <v>985.4</v>
      </c>
      <c r="G360" s="55">
        <v>0</v>
      </c>
      <c r="H360" s="55">
        <v>6384.11</v>
      </c>
      <c r="I360" s="55">
        <v>0</v>
      </c>
      <c r="J360" s="55">
        <v>1450.58</v>
      </c>
      <c r="K360" s="56">
        <v>17406.98</v>
      </c>
      <c r="L360" s="46">
        <v>18857.560000000001</v>
      </c>
      <c r="M360" s="117"/>
      <c r="N360" s="119">
        <v>17406.98</v>
      </c>
      <c r="O360" s="119">
        <v>11022.87</v>
      </c>
      <c r="P360" s="119"/>
      <c r="Q360" s="119">
        <v>20841.68</v>
      </c>
      <c r="R360" s="119">
        <v>19391.099999999999</v>
      </c>
      <c r="S360" s="47"/>
    </row>
    <row r="361" spans="1:19" ht="9" customHeight="1" x14ac:dyDescent="0.2">
      <c r="A361" s="501"/>
      <c r="B361" s="501"/>
      <c r="C361" s="48" t="s">
        <v>4</v>
      </c>
      <c r="D361" s="49">
        <v>19</v>
      </c>
      <c r="E361" s="50">
        <v>19435252</v>
      </c>
      <c r="F361" s="50">
        <v>1908000</v>
      </c>
      <c r="G361" s="50">
        <v>0</v>
      </c>
      <c r="H361" s="50">
        <v>12361361</v>
      </c>
      <c r="I361" s="50">
        <v>0</v>
      </c>
      <c r="J361" s="51">
        <v>2808715</v>
      </c>
      <c r="K361" s="50">
        <v>33704613</v>
      </c>
      <c r="L361" s="73">
        <v>36513328</v>
      </c>
      <c r="M361" s="118"/>
      <c r="N361" s="120">
        <v>33704613</v>
      </c>
      <c r="O361" s="120">
        <v>21343252</v>
      </c>
      <c r="P361" s="120">
        <v>0</v>
      </c>
      <c r="Q361" s="120">
        <v>40355120</v>
      </c>
      <c r="R361" s="120">
        <v>37546405</v>
      </c>
      <c r="S361" s="47"/>
    </row>
    <row r="362" spans="1:19" ht="12.75" customHeight="1" x14ac:dyDescent="0.2">
      <c r="A362" s="501"/>
      <c r="B362" s="501"/>
      <c r="C362" s="53" t="s">
        <v>3</v>
      </c>
      <c r="D362" s="54">
        <v>20</v>
      </c>
      <c r="E362" s="55">
        <v>10849.34</v>
      </c>
      <c r="F362" s="55">
        <v>1072.1600000000001</v>
      </c>
      <c r="G362" s="55">
        <v>0</v>
      </c>
      <c r="H362" s="55">
        <v>6384.11</v>
      </c>
      <c r="I362" s="55">
        <v>0</v>
      </c>
      <c r="J362" s="55">
        <v>1525.47</v>
      </c>
      <c r="K362" s="56">
        <v>18305.61</v>
      </c>
      <c r="L362" s="46">
        <v>19831.080000000002</v>
      </c>
      <c r="M362" s="117"/>
      <c r="N362" s="119">
        <v>18305.61</v>
      </c>
      <c r="O362" s="119">
        <v>11921.5</v>
      </c>
      <c r="P362" s="119"/>
      <c r="Q362" s="119">
        <v>21976.95</v>
      </c>
      <c r="R362" s="119">
        <v>20451.48</v>
      </c>
      <c r="S362" s="47"/>
    </row>
    <row r="363" spans="1:19" ht="9" customHeight="1" x14ac:dyDescent="0.2">
      <c r="A363" s="501"/>
      <c r="B363" s="501"/>
      <c r="C363" s="48" t="s">
        <v>4</v>
      </c>
      <c r="D363" s="49">
        <v>21</v>
      </c>
      <c r="E363" s="50">
        <v>21007252</v>
      </c>
      <c r="F363" s="50">
        <v>2075991</v>
      </c>
      <c r="G363" s="50">
        <v>0</v>
      </c>
      <c r="H363" s="50">
        <v>12361361</v>
      </c>
      <c r="I363" s="50">
        <v>0</v>
      </c>
      <c r="J363" s="51">
        <v>2953722</v>
      </c>
      <c r="K363" s="50">
        <v>35444603</v>
      </c>
      <c r="L363" s="73">
        <v>38398325</v>
      </c>
      <c r="M363" s="118"/>
      <c r="N363" s="120">
        <v>35444603</v>
      </c>
      <c r="O363" s="120">
        <v>23083243</v>
      </c>
      <c r="P363" s="120">
        <v>0</v>
      </c>
      <c r="Q363" s="120">
        <v>42553309</v>
      </c>
      <c r="R363" s="120">
        <v>39599587</v>
      </c>
      <c r="S363" s="47"/>
    </row>
    <row r="364" spans="1:19" ht="12.75" customHeight="1" x14ac:dyDescent="0.2">
      <c r="A364" s="501"/>
      <c r="B364" s="501"/>
      <c r="C364" s="53" t="s">
        <v>3</v>
      </c>
      <c r="D364" s="54">
        <v>22</v>
      </c>
      <c r="E364" s="55">
        <v>11224.79</v>
      </c>
      <c r="F364" s="55">
        <v>1103.1500000000001</v>
      </c>
      <c r="G364" s="55">
        <v>0</v>
      </c>
      <c r="H364" s="55">
        <v>6384.11</v>
      </c>
      <c r="I364" s="55">
        <v>0</v>
      </c>
      <c r="J364" s="55">
        <v>1559.34</v>
      </c>
      <c r="K364" s="56">
        <v>18712.05</v>
      </c>
      <c r="L364" s="46">
        <v>20271.39</v>
      </c>
      <c r="M364" s="117"/>
      <c r="N364" s="119">
        <v>18712.05</v>
      </c>
      <c r="O364" s="119">
        <v>12327.94</v>
      </c>
      <c r="P364" s="119"/>
      <c r="Q364" s="119">
        <v>22490.42</v>
      </c>
      <c r="R364" s="119">
        <v>20931.080000000002</v>
      </c>
      <c r="S364" s="47"/>
    </row>
    <row r="365" spans="1:19" ht="9" customHeight="1" x14ac:dyDescent="0.2">
      <c r="A365" s="501"/>
      <c r="B365" s="501"/>
      <c r="C365" s="48" t="s">
        <v>4</v>
      </c>
      <c r="D365" s="49">
        <v>23</v>
      </c>
      <c r="E365" s="50">
        <v>21734224</v>
      </c>
      <c r="F365" s="50">
        <v>2135996</v>
      </c>
      <c r="G365" s="50">
        <v>0</v>
      </c>
      <c r="H365" s="50">
        <v>12361361</v>
      </c>
      <c r="I365" s="50">
        <v>0</v>
      </c>
      <c r="J365" s="51">
        <v>3019303</v>
      </c>
      <c r="K365" s="50">
        <v>36231581</v>
      </c>
      <c r="L365" s="73">
        <v>39250884</v>
      </c>
      <c r="M365" s="118"/>
      <c r="N365" s="120">
        <v>36231581</v>
      </c>
      <c r="O365" s="120">
        <v>23870220</v>
      </c>
      <c r="P365" s="120">
        <v>0</v>
      </c>
      <c r="Q365" s="120">
        <v>43547526</v>
      </c>
      <c r="R365" s="120">
        <v>40528222</v>
      </c>
      <c r="S365" s="47"/>
    </row>
    <row r="366" spans="1:19" ht="12.75" customHeight="1" x14ac:dyDescent="0.2">
      <c r="A366" s="501"/>
      <c r="B366" s="501"/>
      <c r="C366" s="53" t="s">
        <v>3</v>
      </c>
      <c r="D366" s="54">
        <v>24</v>
      </c>
      <c r="E366" s="55">
        <v>11497.48</v>
      </c>
      <c r="F366" s="55">
        <v>1134.1400000000001</v>
      </c>
      <c r="G366" s="55">
        <v>0</v>
      </c>
      <c r="H366" s="55">
        <v>6384.11</v>
      </c>
      <c r="I366" s="55">
        <v>0</v>
      </c>
      <c r="J366" s="55">
        <v>1584.64</v>
      </c>
      <c r="K366" s="56">
        <v>19015.73</v>
      </c>
      <c r="L366" s="46">
        <v>20600.37</v>
      </c>
      <c r="M366" s="117"/>
      <c r="N366" s="119">
        <v>19015.73</v>
      </c>
      <c r="O366" s="119">
        <v>12631.62</v>
      </c>
      <c r="P366" s="119"/>
      <c r="Q366" s="119">
        <v>22874.06</v>
      </c>
      <c r="R366" s="119">
        <v>21289.42</v>
      </c>
      <c r="S366" s="47"/>
    </row>
    <row r="367" spans="1:19" ht="9" customHeight="1" x14ac:dyDescent="0.2">
      <c r="A367" s="501"/>
      <c r="B367" s="501"/>
      <c r="C367" s="48" t="s">
        <v>4</v>
      </c>
      <c r="D367" s="49">
        <v>25</v>
      </c>
      <c r="E367" s="50">
        <v>22262226</v>
      </c>
      <c r="F367" s="50">
        <v>2196001</v>
      </c>
      <c r="G367" s="50">
        <v>0</v>
      </c>
      <c r="H367" s="50">
        <v>12361361</v>
      </c>
      <c r="I367" s="50">
        <v>0</v>
      </c>
      <c r="J367" s="51">
        <v>3068291</v>
      </c>
      <c r="K367" s="50">
        <v>36819588</v>
      </c>
      <c r="L367" s="73">
        <v>39887878</v>
      </c>
      <c r="M367" s="118"/>
      <c r="N367" s="120">
        <v>36819588</v>
      </c>
      <c r="O367" s="120">
        <v>24458227</v>
      </c>
      <c r="P367" s="120">
        <v>0</v>
      </c>
      <c r="Q367" s="120">
        <v>44290356</v>
      </c>
      <c r="R367" s="120">
        <v>41222065</v>
      </c>
      <c r="S367" s="47"/>
    </row>
    <row r="368" spans="1:19" ht="12.75" customHeight="1" x14ac:dyDescent="0.2">
      <c r="A368" s="501"/>
      <c r="B368" s="501"/>
      <c r="C368" s="53" t="s">
        <v>3</v>
      </c>
      <c r="D368" s="54">
        <v>26</v>
      </c>
      <c r="E368" s="55">
        <v>11770.17</v>
      </c>
      <c r="F368" s="55">
        <v>1165.1300000000001</v>
      </c>
      <c r="G368" s="55">
        <v>0</v>
      </c>
      <c r="H368" s="55">
        <v>6384.11</v>
      </c>
      <c r="I368" s="55">
        <v>0</v>
      </c>
      <c r="J368" s="55">
        <v>1609.95</v>
      </c>
      <c r="K368" s="56">
        <v>19319.41</v>
      </c>
      <c r="L368" s="46">
        <v>20929.36</v>
      </c>
      <c r="M368" s="117"/>
      <c r="N368" s="119">
        <v>19319.41</v>
      </c>
      <c r="O368" s="119">
        <v>12935.3</v>
      </c>
      <c r="P368" s="119"/>
      <c r="Q368" s="119">
        <v>23257.71</v>
      </c>
      <c r="R368" s="119">
        <v>21647.759999999998</v>
      </c>
      <c r="S368" s="47"/>
    </row>
    <row r="369" spans="1:19" ht="9" customHeight="1" x14ac:dyDescent="0.2">
      <c r="A369" s="501"/>
      <c r="B369" s="501"/>
      <c r="C369" s="48" t="s">
        <v>4</v>
      </c>
      <c r="D369" s="49">
        <v>27</v>
      </c>
      <c r="E369" s="50">
        <v>22790227</v>
      </c>
      <c r="F369" s="50">
        <v>2256006</v>
      </c>
      <c r="G369" s="50">
        <v>0</v>
      </c>
      <c r="H369" s="50">
        <v>12361361</v>
      </c>
      <c r="I369" s="50">
        <v>0</v>
      </c>
      <c r="J369" s="51">
        <v>3117298</v>
      </c>
      <c r="K369" s="50">
        <v>37407594</v>
      </c>
      <c r="L369" s="73">
        <v>40524892</v>
      </c>
      <c r="M369" s="118"/>
      <c r="N369" s="120">
        <v>37407594</v>
      </c>
      <c r="O369" s="120">
        <v>25046233</v>
      </c>
      <c r="P369" s="120">
        <v>0</v>
      </c>
      <c r="Q369" s="120">
        <v>45033206</v>
      </c>
      <c r="R369" s="120">
        <v>41915908</v>
      </c>
      <c r="S369" s="47"/>
    </row>
    <row r="370" spans="1:19" ht="12.75" customHeight="1" x14ac:dyDescent="0.2">
      <c r="A370" s="501"/>
      <c r="B370" s="501"/>
      <c r="C370" s="53" t="s">
        <v>3</v>
      </c>
      <c r="D370" s="54">
        <v>28</v>
      </c>
      <c r="E370" s="55">
        <v>12108.42</v>
      </c>
      <c r="F370" s="55">
        <v>1189.92</v>
      </c>
      <c r="G370" s="55">
        <v>0</v>
      </c>
      <c r="H370" s="55">
        <v>6384.11</v>
      </c>
      <c r="I370" s="55">
        <v>0</v>
      </c>
      <c r="J370" s="55">
        <v>1640.2</v>
      </c>
      <c r="K370" s="56">
        <v>19682.45</v>
      </c>
      <c r="L370" s="46">
        <v>21322.65</v>
      </c>
      <c r="M370" s="117"/>
      <c r="N370" s="119">
        <v>19682.45</v>
      </c>
      <c r="O370" s="119">
        <v>13298.34</v>
      </c>
      <c r="P370" s="119"/>
      <c r="Q370" s="119">
        <v>23716.35</v>
      </c>
      <c r="R370" s="119">
        <v>22076.15</v>
      </c>
      <c r="S370" s="47"/>
    </row>
    <row r="371" spans="1:19" ht="9" customHeight="1" x14ac:dyDescent="0.2">
      <c r="A371" s="501"/>
      <c r="B371" s="501"/>
      <c r="C371" s="48" t="s">
        <v>4</v>
      </c>
      <c r="D371" s="49">
        <v>29</v>
      </c>
      <c r="E371" s="50">
        <v>23445170</v>
      </c>
      <c r="F371" s="50">
        <v>2304006</v>
      </c>
      <c r="G371" s="50">
        <v>0</v>
      </c>
      <c r="H371" s="50">
        <v>12361361</v>
      </c>
      <c r="I371" s="50">
        <v>0</v>
      </c>
      <c r="J371" s="51">
        <v>3175870</v>
      </c>
      <c r="K371" s="50">
        <v>38110537</v>
      </c>
      <c r="L371" s="73">
        <v>41286408</v>
      </c>
      <c r="M371" s="118"/>
      <c r="N371" s="120">
        <v>38110537</v>
      </c>
      <c r="O371" s="120">
        <v>25749177</v>
      </c>
      <c r="P371" s="120">
        <v>0</v>
      </c>
      <c r="Q371" s="120">
        <v>45921257</v>
      </c>
      <c r="R371" s="120">
        <v>42745387</v>
      </c>
      <c r="S371" s="47"/>
    </row>
    <row r="372" spans="1:19" ht="12.75" customHeight="1" x14ac:dyDescent="0.2">
      <c r="A372" s="501"/>
      <c r="B372" s="501"/>
      <c r="C372" s="53" t="s">
        <v>3</v>
      </c>
      <c r="D372" s="54">
        <v>30</v>
      </c>
      <c r="E372" s="55">
        <v>12374.92</v>
      </c>
      <c r="F372" s="55">
        <v>1220.9000000000001</v>
      </c>
      <c r="G372" s="55">
        <v>0</v>
      </c>
      <c r="H372" s="55">
        <v>6384.11</v>
      </c>
      <c r="I372" s="55">
        <v>0</v>
      </c>
      <c r="J372" s="55">
        <v>1664.99</v>
      </c>
      <c r="K372" s="56">
        <v>19979.93</v>
      </c>
      <c r="L372" s="46">
        <v>21644.92</v>
      </c>
      <c r="M372" s="117"/>
      <c r="N372" s="119">
        <v>19979.93</v>
      </c>
      <c r="O372" s="119">
        <v>13595.82</v>
      </c>
      <c r="P372" s="119"/>
      <c r="Q372" s="119">
        <v>24092.17</v>
      </c>
      <c r="R372" s="119">
        <v>22427.18</v>
      </c>
      <c r="S372" s="47"/>
    </row>
    <row r="373" spans="1:19" ht="9" customHeight="1" x14ac:dyDescent="0.2">
      <c r="A373" s="501"/>
      <c r="B373" s="501"/>
      <c r="C373" s="48" t="s">
        <v>4</v>
      </c>
      <c r="D373" s="49">
        <v>31</v>
      </c>
      <c r="E373" s="50">
        <v>23961186</v>
      </c>
      <c r="F373" s="50">
        <v>2363992</v>
      </c>
      <c r="G373" s="50">
        <v>0</v>
      </c>
      <c r="H373" s="50">
        <v>12361361</v>
      </c>
      <c r="I373" s="50">
        <v>0</v>
      </c>
      <c r="J373" s="51">
        <v>3223870</v>
      </c>
      <c r="K373" s="50">
        <v>38686539</v>
      </c>
      <c r="L373" s="73">
        <v>41910409</v>
      </c>
      <c r="M373" s="118"/>
      <c r="N373" s="120">
        <v>38686539</v>
      </c>
      <c r="O373" s="120">
        <v>26325178</v>
      </c>
      <c r="P373" s="120">
        <v>0</v>
      </c>
      <c r="Q373" s="120">
        <v>46648946</v>
      </c>
      <c r="R373" s="120">
        <v>43425076</v>
      </c>
      <c r="S373" s="47"/>
    </row>
    <row r="374" spans="1:19" ht="12.75" customHeight="1" x14ac:dyDescent="0.2">
      <c r="A374" s="501"/>
      <c r="B374" s="501"/>
      <c r="C374" s="53" t="s">
        <v>3</v>
      </c>
      <c r="D374" s="54">
        <v>32</v>
      </c>
      <c r="E374" s="55">
        <v>12647.61</v>
      </c>
      <c r="F374" s="55">
        <v>1251.8900000000001</v>
      </c>
      <c r="G374" s="55">
        <v>0</v>
      </c>
      <c r="H374" s="55">
        <v>6384.11</v>
      </c>
      <c r="I374" s="55">
        <v>0</v>
      </c>
      <c r="J374" s="55">
        <v>1690.3</v>
      </c>
      <c r="K374" s="56">
        <v>20283.61</v>
      </c>
      <c r="L374" s="46">
        <v>21973.91</v>
      </c>
      <c r="M374" s="117"/>
      <c r="N374" s="119">
        <v>20283.61</v>
      </c>
      <c r="O374" s="119">
        <v>13899.5</v>
      </c>
      <c r="P374" s="119"/>
      <c r="Q374" s="119">
        <v>24475.82</v>
      </c>
      <c r="R374" s="119">
        <v>22785.52</v>
      </c>
      <c r="S374" s="47"/>
    </row>
    <row r="375" spans="1:19" ht="9" customHeight="1" x14ac:dyDescent="0.2">
      <c r="A375" s="501"/>
      <c r="B375" s="501"/>
      <c r="C375" s="48" t="s">
        <v>4</v>
      </c>
      <c r="D375" s="49">
        <v>33</v>
      </c>
      <c r="E375" s="50">
        <v>24489188</v>
      </c>
      <c r="F375" s="50">
        <v>2423997</v>
      </c>
      <c r="G375" s="50">
        <v>0</v>
      </c>
      <c r="H375" s="50">
        <v>12361361</v>
      </c>
      <c r="I375" s="50">
        <v>0</v>
      </c>
      <c r="J375" s="51">
        <v>3272877</v>
      </c>
      <c r="K375" s="50">
        <v>39274546</v>
      </c>
      <c r="L375" s="73">
        <v>42547423</v>
      </c>
      <c r="M375" s="118"/>
      <c r="N375" s="120">
        <v>39274546</v>
      </c>
      <c r="O375" s="120">
        <v>26913185</v>
      </c>
      <c r="P375" s="120">
        <v>0</v>
      </c>
      <c r="Q375" s="120">
        <v>47391796</v>
      </c>
      <c r="R375" s="120">
        <v>44118919</v>
      </c>
      <c r="S375" s="47"/>
    </row>
    <row r="376" spans="1:19" ht="12.75" customHeight="1" x14ac:dyDescent="0.2">
      <c r="A376" s="501"/>
      <c r="B376" s="501"/>
      <c r="C376" s="53" t="s">
        <v>3</v>
      </c>
      <c r="D376" s="54">
        <v>34</v>
      </c>
      <c r="E376" s="55">
        <v>12914.1</v>
      </c>
      <c r="F376" s="55">
        <v>1282.8800000000001</v>
      </c>
      <c r="G376" s="55">
        <v>0</v>
      </c>
      <c r="H376" s="55">
        <v>6384.11</v>
      </c>
      <c r="I376" s="55">
        <v>0</v>
      </c>
      <c r="J376" s="55">
        <v>1715.09</v>
      </c>
      <c r="K376" s="56">
        <v>20581.09</v>
      </c>
      <c r="L376" s="46">
        <v>22296.18</v>
      </c>
      <c r="M376" s="117"/>
      <c r="N376" s="119">
        <v>20581.09</v>
      </c>
      <c r="O376" s="119">
        <v>14196.98</v>
      </c>
      <c r="P376" s="119"/>
      <c r="Q376" s="119">
        <v>24851.64</v>
      </c>
      <c r="R376" s="119">
        <v>23136.55</v>
      </c>
      <c r="S376" s="47"/>
    </row>
    <row r="377" spans="1:19" ht="9" customHeight="1" x14ac:dyDescent="0.2">
      <c r="A377" s="501"/>
      <c r="B377" s="501"/>
      <c r="C377" s="48" t="s">
        <v>4</v>
      </c>
      <c r="D377" s="49">
        <v>35</v>
      </c>
      <c r="E377" s="50">
        <v>25005184</v>
      </c>
      <c r="F377" s="50">
        <v>2484002</v>
      </c>
      <c r="G377" s="50">
        <v>0</v>
      </c>
      <c r="H377" s="50">
        <v>12361361</v>
      </c>
      <c r="I377" s="50">
        <v>0</v>
      </c>
      <c r="J377" s="51">
        <v>3320877</v>
      </c>
      <c r="K377" s="50">
        <v>39850547</v>
      </c>
      <c r="L377" s="73">
        <v>43171424</v>
      </c>
      <c r="M377" s="118"/>
      <c r="N377" s="120">
        <v>39850547</v>
      </c>
      <c r="O377" s="120">
        <v>27489186</v>
      </c>
      <c r="P377" s="120">
        <v>0</v>
      </c>
      <c r="Q377" s="120">
        <v>48119485</v>
      </c>
      <c r="R377" s="120">
        <v>44798608</v>
      </c>
      <c r="S377" s="47"/>
    </row>
    <row r="378" spans="1:19" ht="12.75" customHeight="1" x14ac:dyDescent="0.2">
      <c r="A378" s="501"/>
      <c r="B378" s="501"/>
      <c r="C378" s="53" t="s">
        <v>3</v>
      </c>
      <c r="D378" s="54">
        <v>36</v>
      </c>
      <c r="E378" s="55">
        <v>13240.71</v>
      </c>
      <c r="F378" s="55">
        <v>1313.87</v>
      </c>
      <c r="G378" s="55">
        <v>0</v>
      </c>
      <c r="H378" s="55">
        <v>6384.11</v>
      </c>
      <c r="I378" s="55">
        <v>0</v>
      </c>
      <c r="J378" s="55">
        <v>1744.89</v>
      </c>
      <c r="K378" s="56">
        <v>20938.689999999999</v>
      </c>
      <c r="L378" s="46">
        <v>22683.58</v>
      </c>
      <c r="M378" s="117"/>
      <c r="N378" s="119">
        <v>20938.689999999999</v>
      </c>
      <c r="O378" s="119">
        <v>14554.58</v>
      </c>
      <c r="P378" s="119"/>
      <c r="Q378" s="119">
        <v>25303.4</v>
      </c>
      <c r="R378" s="119">
        <v>23558.51</v>
      </c>
      <c r="S378" s="47"/>
    </row>
    <row r="379" spans="1:19" ht="9" customHeight="1" x14ac:dyDescent="0.2">
      <c r="A379" s="501"/>
      <c r="B379" s="501"/>
      <c r="C379" s="48" t="s">
        <v>4</v>
      </c>
      <c r="D379" s="49">
        <v>37</v>
      </c>
      <c r="E379" s="50">
        <v>25637590</v>
      </c>
      <c r="F379" s="50">
        <v>2544007</v>
      </c>
      <c r="G379" s="50">
        <v>0</v>
      </c>
      <c r="H379" s="50">
        <v>12361361</v>
      </c>
      <c r="I379" s="50">
        <v>0</v>
      </c>
      <c r="J379" s="51">
        <v>3378578</v>
      </c>
      <c r="K379" s="50">
        <v>40542957</v>
      </c>
      <c r="L379" s="73">
        <v>43921535</v>
      </c>
      <c r="M379" s="118"/>
      <c r="N379" s="120">
        <v>40542957</v>
      </c>
      <c r="O379" s="120">
        <v>28181597</v>
      </c>
      <c r="P379" s="120">
        <v>0</v>
      </c>
      <c r="Q379" s="120">
        <v>48994214</v>
      </c>
      <c r="R379" s="120">
        <v>45615636</v>
      </c>
      <c r="S379" s="47"/>
    </row>
    <row r="380" spans="1:19" ht="12.75" customHeight="1" x14ac:dyDescent="0.2">
      <c r="A380" s="501"/>
      <c r="B380" s="501"/>
      <c r="C380" s="53" t="s">
        <v>3</v>
      </c>
      <c r="D380" s="54">
        <v>38</v>
      </c>
      <c r="E380" s="55">
        <v>13507.2</v>
      </c>
      <c r="F380" s="55">
        <v>1338.66</v>
      </c>
      <c r="G380" s="55">
        <v>0</v>
      </c>
      <c r="H380" s="55">
        <v>6384.11</v>
      </c>
      <c r="I380" s="55">
        <v>0</v>
      </c>
      <c r="J380" s="55">
        <v>1769.16</v>
      </c>
      <c r="K380" s="56">
        <v>21229.97</v>
      </c>
      <c r="L380" s="46">
        <v>22999.13</v>
      </c>
      <c r="M380" s="117"/>
      <c r="N380" s="119">
        <v>21229.97</v>
      </c>
      <c r="O380" s="119">
        <v>14845.86</v>
      </c>
      <c r="P380" s="119"/>
      <c r="Q380" s="119">
        <v>25671.38</v>
      </c>
      <c r="R380" s="119">
        <v>23902.22</v>
      </c>
      <c r="S380" s="47"/>
    </row>
    <row r="381" spans="1:19" ht="9" customHeight="1" x14ac:dyDescent="0.2">
      <c r="A381" s="501"/>
      <c r="B381" s="501"/>
      <c r="C381" s="48" t="s">
        <v>4</v>
      </c>
      <c r="D381" s="49">
        <v>39</v>
      </c>
      <c r="E381" s="50">
        <v>26153586</v>
      </c>
      <c r="F381" s="50">
        <v>2592007</v>
      </c>
      <c r="G381" s="50">
        <v>0</v>
      </c>
      <c r="H381" s="50">
        <v>12361361</v>
      </c>
      <c r="I381" s="50">
        <v>0</v>
      </c>
      <c r="J381" s="51">
        <v>3425571</v>
      </c>
      <c r="K381" s="50">
        <v>41106954</v>
      </c>
      <c r="L381" s="73">
        <v>44532525</v>
      </c>
      <c r="M381" s="118"/>
      <c r="N381" s="120">
        <v>41106954</v>
      </c>
      <c r="O381" s="120">
        <v>28745593</v>
      </c>
      <c r="P381" s="120">
        <v>0</v>
      </c>
      <c r="Q381" s="120">
        <v>49706723</v>
      </c>
      <c r="R381" s="120">
        <v>46281152</v>
      </c>
      <c r="S381" s="47"/>
    </row>
    <row r="382" spans="1:19" ht="12.75" customHeight="1" x14ac:dyDescent="0.2">
      <c r="A382" s="501"/>
      <c r="B382" s="501"/>
      <c r="C382" s="53" t="s">
        <v>3</v>
      </c>
      <c r="D382" s="54">
        <v>40</v>
      </c>
      <c r="E382" s="55">
        <v>13779.89</v>
      </c>
      <c r="F382" s="55">
        <v>1369.64</v>
      </c>
      <c r="G382" s="55">
        <v>0</v>
      </c>
      <c r="H382" s="55">
        <v>6384.11</v>
      </c>
      <c r="I382" s="55">
        <v>0</v>
      </c>
      <c r="J382" s="55">
        <v>1794.47</v>
      </c>
      <c r="K382" s="56">
        <v>21533.64</v>
      </c>
      <c r="L382" s="46">
        <v>23328.11</v>
      </c>
      <c r="M382" s="117"/>
      <c r="N382" s="119">
        <v>21533.64</v>
      </c>
      <c r="O382" s="119">
        <v>15149.53</v>
      </c>
      <c r="P382" s="119"/>
      <c r="Q382" s="119">
        <v>26055.03</v>
      </c>
      <c r="R382" s="119">
        <v>24260.560000000001</v>
      </c>
      <c r="S382" s="47"/>
    </row>
    <row r="383" spans="1:19" ht="9" customHeight="1" x14ac:dyDescent="0.2">
      <c r="A383" s="502"/>
      <c r="B383" s="502"/>
      <c r="C383" s="58"/>
      <c r="D383" s="59"/>
      <c r="E383" s="61">
        <v>26681588</v>
      </c>
      <c r="F383" s="61">
        <v>2651993</v>
      </c>
      <c r="G383" s="61">
        <v>0</v>
      </c>
      <c r="H383" s="61">
        <v>12361361</v>
      </c>
      <c r="I383" s="61">
        <v>0</v>
      </c>
      <c r="J383" s="60">
        <v>3474578</v>
      </c>
      <c r="K383" s="61">
        <v>41694941</v>
      </c>
      <c r="L383" s="73">
        <v>45169520</v>
      </c>
      <c r="M383" s="118"/>
      <c r="N383" s="120">
        <v>41694941</v>
      </c>
      <c r="O383" s="120">
        <v>29333580</v>
      </c>
      <c r="P383" s="120">
        <v>0</v>
      </c>
      <c r="Q383" s="120">
        <v>50449573</v>
      </c>
      <c r="R383" s="120">
        <v>46974995</v>
      </c>
      <c r="S383" s="47"/>
    </row>
    <row r="384" spans="1:19" ht="12.75" customHeight="1" x14ac:dyDescent="0.2">
      <c r="A384" s="492">
        <v>35065</v>
      </c>
      <c r="B384" s="492">
        <v>35369</v>
      </c>
      <c r="C384" s="42" t="s">
        <v>3</v>
      </c>
      <c r="D384" s="43">
        <v>0</v>
      </c>
      <c r="E384" s="44">
        <v>7621.87</v>
      </c>
      <c r="F384" s="44">
        <v>0</v>
      </c>
      <c r="G384" s="44">
        <v>0</v>
      </c>
      <c r="H384" s="44">
        <v>6384.11</v>
      </c>
      <c r="I384" s="44">
        <v>0</v>
      </c>
      <c r="J384" s="44">
        <v>1167.17</v>
      </c>
      <c r="K384" s="45">
        <v>14005.98</v>
      </c>
      <c r="L384" s="46">
        <v>15173.15</v>
      </c>
      <c r="M384" s="117"/>
      <c r="N384" s="119">
        <v>14005.98</v>
      </c>
      <c r="O384" s="119">
        <v>7621.87</v>
      </c>
      <c r="P384" s="119"/>
      <c r="Q384" s="119">
        <v>16545.09</v>
      </c>
      <c r="R384" s="119">
        <v>15377.92</v>
      </c>
      <c r="S384" s="47"/>
    </row>
    <row r="385" spans="1:19" ht="9" customHeight="1" x14ac:dyDescent="0.2">
      <c r="A385" s="525"/>
      <c r="B385" s="525"/>
      <c r="C385" s="48" t="s">
        <v>4</v>
      </c>
      <c r="D385" s="49">
        <v>2</v>
      </c>
      <c r="E385" s="50">
        <v>14757998</v>
      </c>
      <c r="F385" s="50">
        <v>0</v>
      </c>
      <c r="G385" s="50">
        <v>0</v>
      </c>
      <c r="H385" s="50">
        <v>12361361</v>
      </c>
      <c r="I385" s="50">
        <v>0</v>
      </c>
      <c r="J385" s="51">
        <v>2259956</v>
      </c>
      <c r="K385" s="50">
        <v>27119359</v>
      </c>
      <c r="L385" s="73">
        <v>29379315</v>
      </c>
      <c r="M385" s="118"/>
      <c r="N385" s="120">
        <v>27119359</v>
      </c>
      <c r="O385" s="120">
        <v>14757998</v>
      </c>
      <c r="P385" s="120">
        <v>0</v>
      </c>
      <c r="Q385" s="120">
        <v>32035761</v>
      </c>
      <c r="R385" s="120">
        <v>29775805</v>
      </c>
      <c r="S385" s="47"/>
    </row>
    <row r="386" spans="1:19" ht="12.75" customHeight="1" x14ac:dyDescent="0.2">
      <c r="A386" s="511">
        <v>35065</v>
      </c>
      <c r="B386" s="511">
        <v>35369</v>
      </c>
      <c r="C386" s="53" t="s">
        <v>3</v>
      </c>
      <c r="D386" s="54">
        <v>3</v>
      </c>
      <c r="E386" s="55">
        <v>7995.27</v>
      </c>
      <c r="F386" s="55">
        <v>0</v>
      </c>
      <c r="G386" s="55">
        <v>0</v>
      </c>
      <c r="H386" s="55">
        <v>6384.11</v>
      </c>
      <c r="I386" s="55">
        <v>0</v>
      </c>
      <c r="J386" s="55">
        <v>1198.28</v>
      </c>
      <c r="K386" s="56">
        <v>14379.38</v>
      </c>
      <c r="L386" s="46">
        <v>15577.66</v>
      </c>
      <c r="M386" s="117"/>
      <c r="N386" s="119">
        <v>14379.38</v>
      </c>
      <c r="O386" s="119">
        <v>7995.27</v>
      </c>
      <c r="P386" s="119"/>
      <c r="Q386" s="119">
        <v>17016.810000000001</v>
      </c>
      <c r="R386" s="119">
        <v>15818.53</v>
      </c>
      <c r="S386" s="47"/>
    </row>
    <row r="387" spans="1:19" ht="9" customHeight="1" x14ac:dyDescent="0.2">
      <c r="A387" s="581"/>
      <c r="B387" s="581"/>
      <c r="C387" s="48" t="s">
        <v>4</v>
      </c>
      <c r="D387" s="49">
        <v>8</v>
      </c>
      <c r="E387" s="50">
        <v>15481001</v>
      </c>
      <c r="F387" s="50">
        <v>0</v>
      </c>
      <c r="G387" s="50">
        <v>0</v>
      </c>
      <c r="H387" s="50">
        <v>12361361</v>
      </c>
      <c r="I387" s="50">
        <v>0</v>
      </c>
      <c r="J387" s="51">
        <v>2320194</v>
      </c>
      <c r="K387" s="50">
        <v>27842362</v>
      </c>
      <c r="L387" s="73">
        <v>30162556</v>
      </c>
      <c r="M387" s="118"/>
      <c r="N387" s="120">
        <v>27842362</v>
      </c>
      <c r="O387" s="120">
        <v>15481001</v>
      </c>
      <c r="P387" s="120">
        <v>0</v>
      </c>
      <c r="Q387" s="120">
        <v>32949139</v>
      </c>
      <c r="R387" s="120">
        <v>30628945</v>
      </c>
      <c r="S387" s="47"/>
    </row>
    <row r="388" spans="1:19" ht="12.75" customHeight="1" x14ac:dyDescent="0.2">
      <c r="A388" s="581"/>
      <c r="B388" s="581"/>
      <c r="C388" s="53" t="s">
        <v>3</v>
      </c>
      <c r="D388" s="54">
        <v>9</v>
      </c>
      <c r="E388" s="55">
        <v>9156.26</v>
      </c>
      <c r="F388" s="55">
        <v>0</v>
      </c>
      <c r="G388" s="55">
        <v>0</v>
      </c>
      <c r="H388" s="55">
        <v>6384.11</v>
      </c>
      <c r="I388" s="55">
        <v>0</v>
      </c>
      <c r="J388" s="55">
        <v>1295.03</v>
      </c>
      <c r="K388" s="56">
        <v>15540.37</v>
      </c>
      <c r="L388" s="46">
        <v>16835.400000000001</v>
      </c>
      <c r="M388" s="117"/>
      <c r="N388" s="119">
        <v>15540.37</v>
      </c>
      <c r="O388" s="119">
        <v>9156.26</v>
      </c>
      <c r="P388" s="119"/>
      <c r="Q388" s="119">
        <v>18483.53</v>
      </c>
      <c r="R388" s="119">
        <v>17188.5</v>
      </c>
      <c r="S388" s="47"/>
    </row>
    <row r="389" spans="1:19" ht="9" customHeight="1" x14ac:dyDescent="0.2">
      <c r="A389" s="581"/>
      <c r="B389" s="581"/>
      <c r="C389" s="48" t="s">
        <v>4</v>
      </c>
      <c r="D389" s="49">
        <v>14</v>
      </c>
      <c r="E389" s="50">
        <v>17728992</v>
      </c>
      <c r="F389" s="50">
        <v>0</v>
      </c>
      <c r="G389" s="50">
        <v>0</v>
      </c>
      <c r="H389" s="50">
        <v>12361361</v>
      </c>
      <c r="I389" s="50">
        <v>0</v>
      </c>
      <c r="J389" s="51">
        <v>2507528</v>
      </c>
      <c r="K389" s="50">
        <v>30090352</v>
      </c>
      <c r="L389" s="73">
        <v>32597880</v>
      </c>
      <c r="M389" s="118"/>
      <c r="N389" s="120">
        <v>30090352</v>
      </c>
      <c r="O389" s="120">
        <v>17728992</v>
      </c>
      <c r="P389" s="120">
        <v>0</v>
      </c>
      <c r="Q389" s="120">
        <v>35789105</v>
      </c>
      <c r="R389" s="120">
        <v>33281577</v>
      </c>
      <c r="S389" s="47"/>
    </row>
    <row r="390" spans="1:19" ht="12.75" customHeight="1" x14ac:dyDescent="0.2">
      <c r="A390" s="581"/>
      <c r="B390" s="581"/>
      <c r="C390" s="53" t="s">
        <v>3</v>
      </c>
      <c r="D390" s="54">
        <v>15</v>
      </c>
      <c r="E390" s="55">
        <v>10520.74</v>
      </c>
      <c r="F390" s="55">
        <v>0</v>
      </c>
      <c r="G390" s="55">
        <v>0</v>
      </c>
      <c r="H390" s="55">
        <v>6384.11</v>
      </c>
      <c r="I390" s="55">
        <v>0</v>
      </c>
      <c r="J390" s="55">
        <v>1408.74</v>
      </c>
      <c r="K390" s="56">
        <v>16904.849999999999</v>
      </c>
      <c r="L390" s="46">
        <v>18313.59</v>
      </c>
      <c r="M390" s="117"/>
      <c r="N390" s="119">
        <v>16904.849999999999</v>
      </c>
      <c r="O390" s="119">
        <v>10520.74</v>
      </c>
      <c r="P390" s="119"/>
      <c r="Q390" s="119">
        <v>20207.32</v>
      </c>
      <c r="R390" s="119">
        <v>18798.580000000002</v>
      </c>
      <c r="S390" s="47"/>
    </row>
    <row r="391" spans="1:19" ht="9" customHeight="1" x14ac:dyDescent="0.2">
      <c r="A391" s="581"/>
      <c r="B391" s="581"/>
      <c r="C391" s="48" t="s">
        <v>4</v>
      </c>
      <c r="D391" s="49">
        <v>20</v>
      </c>
      <c r="E391" s="50">
        <v>20370993</v>
      </c>
      <c r="F391" s="50">
        <v>0</v>
      </c>
      <c r="G391" s="50">
        <v>0</v>
      </c>
      <c r="H391" s="50">
        <v>12361361</v>
      </c>
      <c r="I391" s="50">
        <v>0</v>
      </c>
      <c r="J391" s="51">
        <v>2727701</v>
      </c>
      <c r="K391" s="50">
        <v>32732354</v>
      </c>
      <c r="L391" s="73">
        <v>35460055</v>
      </c>
      <c r="M391" s="118"/>
      <c r="N391" s="120">
        <v>32732354</v>
      </c>
      <c r="O391" s="120">
        <v>20370993</v>
      </c>
      <c r="P391" s="120">
        <v>0</v>
      </c>
      <c r="Q391" s="120">
        <v>39126827</v>
      </c>
      <c r="R391" s="120">
        <v>36399126</v>
      </c>
      <c r="S391" s="47"/>
    </row>
    <row r="392" spans="1:19" ht="12.75" customHeight="1" x14ac:dyDescent="0.2">
      <c r="A392" s="581"/>
      <c r="B392" s="581"/>
      <c r="C392" s="53" t="s">
        <v>3</v>
      </c>
      <c r="D392" s="54">
        <v>21</v>
      </c>
      <c r="E392" s="55">
        <v>12488.96</v>
      </c>
      <c r="F392" s="55">
        <v>0</v>
      </c>
      <c r="G392" s="55">
        <v>0</v>
      </c>
      <c r="H392" s="55">
        <v>6384.11</v>
      </c>
      <c r="I392" s="55">
        <v>0</v>
      </c>
      <c r="J392" s="55">
        <v>1572.76</v>
      </c>
      <c r="K392" s="56">
        <v>18873.07</v>
      </c>
      <c r="L392" s="46">
        <v>20445.830000000002</v>
      </c>
      <c r="M392" s="117"/>
      <c r="N392" s="119">
        <v>18873.07</v>
      </c>
      <c r="O392" s="119">
        <v>12488.96</v>
      </c>
      <c r="P392" s="119"/>
      <c r="Q392" s="119">
        <v>22693.84</v>
      </c>
      <c r="R392" s="119">
        <v>21121.08</v>
      </c>
      <c r="S392" s="47"/>
    </row>
    <row r="393" spans="1:19" ht="9" customHeight="1" x14ac:dyDescent="0.2">
      <c r="A393" s="581"/>
      <c r="B393" s="581"/>
      <c r="C393" s="48" t="s">
        <v>4</v>
      </c>
      <c r="D393" s="49">
        <v>27</v>
      </c>
      <c r="E393" s="50">
        <v>24181999</v>
      </c>
      <c r="F393" s="50">
        <v>0</v>
      </c>
      <c r="G393" s="50">
        <v>0</v>
      </c>
      <c r="H393" s="50">
        <v>12361361</v>
      </c>
      <c r="I393" s="50">
        <v>0</v>
      </c>
      <c r="J393" s="51">
        <v>3045288</v>
      </c>
      <c r="K393" s="50">
        <v>36543359</v>
      </c>
      <c r="L393" s="73">
        <v>39588647</v>
      </c>
      <c r="M393" s="118"/>
      <c r="N393" s="120">
        <v>36543359</v>
      </c>
      <c r="O393" s="120">
        <v>24181999</v>
      </c>
      <c r="P393" s="120">
        <v>0</v>
      </c>
      <c r="Q393" s="120">
        <v>43941402</v>
      </c>
      <c r="R393" s="120">
        <v>40896114</v>
      </c>
      <c r="S393" s="47"/>
    </row>
    <row r="394" spans="1:19" ht="12.75" customHeight="1" x14ac:dyDescent="0.2">
      <c r="A394" s="581"/>
      <c r="B394" s="581"/>
      <c r="C394" s="53" t="s">
        <v>3</v>
      </c>
      <c r="D394" s="54">
        <v>28</v>
      </c>
      <c r="E394" s="55">
        <v>13787.85</v>
      </c>
      <c r="F394" s="55">
        <v>0</v>
      </c>
      <c r="G394" s="55">
        <v>0</v>
      </c>
      <c r="H394" s="55">
        <v>6384.11</v>
      </c>
      <c r="I394" s="55">
        <v>0</v>
      </c>
      <c r="J394" s="55">
        <v>1681</v>
      </c>
      <c r="K394" s="56">
        <v>20171.96</v>
      </c>
      <c r="L394" s="46">
        <v>21852.959999999999</v>
      </c>
      <c r="M394" s="117"/>
      <c r="N394" s="119">
        <v>20171.96</v>
      </c>
      <c r="O394" s="119">
        <v>13787.85</v>
      </c>
      <c r="P394" s="119"/>
      <c r="Q394" s="119">
        <v>24334.77</v>
      </c>
      <c r="R394" s="119">
        <v>22653.77</v>
      </c>
      <c r="S394" s="47"/>
    </row>
    <row r="395" spans="1:19" ht="9" customHeight="1" x14ac:dyDescent="0.2">
      <c r="A395" s="581"/>
      <c r="B395" s="581"/>
      <c r="C395" s="48" t="s">
        <v>4</v>
      </c>
      <c r="D395" s="49">
        <v>34</v>
      </c>
      <c r="E395" s="50">
        <v>26697000</v>
      </c>
      <c r="F395" s="50">
        <v>0</v>
      </c>
      <c r="G395" s="50">
        <v>0</v>
      </c>
      <c r="H395" s="50">
        <v>12361361</v>
      </c>
      <c r="I395" s="50">
        <v>0</v>
      </c>
      <c r="J395" s="51">
        <v>3254870</v>
      </c>
      <c r="K395" s="50">
        <v>39058361</v>
      </c>
      <c r="L395" s="73">
        <v>42313231</v>
      </c>
      <c r="M395" s="118"/>
      <c r="N395" s="120">
        <v>39058361</v>
      </c>
      <c r="O395" s="120">
        <v>26697000</v>
      </c>
      <c r="P395" s="120">
        <v>0</v>
      </c>
      <c r="Q395" s="120">
        <v>47118685</v>
      </c>
      <c r="R395" s="120">
        <v>43863815</v>
      </c>
      <c r="S395" s="47"/>
    </row>
    <row r="396" spans="1:19" ht="12.75" customHeight="1" x14ac:dyDescent="0.2">
      <c r="A396" s="581"/>
      <c r="B396" s="581"/>
      <c r="C396" s="53" t="s">
        <v>3</v>
      </c>
      <c r="D396" s="54">
        <v>35</v>
      </c>
      <c r="E396" s="55">
        <v>14765.5</v>
      </c>
      <c r="F396" s="55">
        <v>0</v>
      </c>
      <c r="G396" s="55">
        <v>0</v>
      </c>
      <c r="H396" s="55">
        <v>6384.11</v>
      </c>
      <c r="I396" s="55">
        <v>0</v>
      </c>
      <c r="J396" s="55">
        <v>1762.47</v>
      </c>
      <c r="K396" s="56">
        <v>21149.61</v>
      </c>
      <c r="L396" s="46">
        <v>22912.080000000002</v>
      </c>
      <c r="M396" s="117"/>
      <c r="N396" s="119">
        <v>21149.61</v>
      </c>
      <c r="O396" s="119">
        <v>14765.5</v>
      </c>
      <c r="P396" s="119"/>
      <c r="Q396" s="119">
        <v>25569.87</v>
      </c>
      <c r="R396" s="119">
        <v>23807.4</v>
      </c>
      <c r="S396" s="47"/>
    </row>
    <row r="397" spans="1:19" ht="9" customHeight="1" x14ac:dyDescent="0.2">
      <c r="A397" s="582"/>
      <c r="B397" s="582"/>
      <c r="C397" s="58" t="s">
        <v>4</v>
      </c>
      <c r="D397" s="59"/>
      <c r="E397" s="61">
        <v>28589995</v>
      </c>
      <c r="F397" s="61">
        <v>0</v>
      </c>
      <c r="G397" s="61">
        <v>0</v>
      </c>
      <c r="H397" s="61">
        <v>12361361</v>
      </c>
      <c r="I397" s="61">
        <v>0</v>
      </c>
      <c r="J397" s="60">
        <v>3412618</v>
      </c>
      <c r="K397" s="61">
        <v>40951355</v>
      </c>
      <c r="L397" s="73">
        <v>44363973</v>
      </c>
      <c r="M397" s="118"/>
      <c r="N397" s="120">
        <v>40951355</v>
      </c>
      <c r="O397" s="120">
        <v>28589995</v>
      </c>
      <c r="P397" s="120">
        <v>0</v>
      </c>
      <c r="Q397" s="120">
        <v>49510172</v>
      </c>
      <c r="R397" s="120">
        <v>46097554</v>
      </c>
      <c r="S397" s="47"/>
    </row>
    <row r="398" spans="1:19" ht="12.75" customHeight="1" x14ac:dyDescent="0.2">
      <c r="A398" s="492">
        <v>35370</v>
      </c>
      <c r="B398" s="492">
        <v>35611</v>
      </c>
      <c r="C398" s="42" t="s">
        <v>3</v>
      </c>
      <c r="D398" s="43">
        <v>0</v>
      </c>
      <c r="E398" s="44">
        <v>8099.08</v>
      </c>
      <c r="F398" s="44">
        <v>0</v>
      </c>
      <c r="G398" s="44">
        <v>0</v>
      </c>
      <c r="H398" s="44">
        <v>6384.11</v>
      </c>
      <c r="I398" s="44">
        <v>0</v>
      </c>
      <c r="J398" s="44">
        <v>1206.93</v>
      </c>
      <c r="K398" s="45">
        <v>14483.19</v>
      </c>
      <c r="L398" s="46">
        <v>15690.12</v>
      </c>
      <c r="M398" s="117"/>
      <c r="N398" s="119">
        <v>14483.19</v>
      </c>
      <c r="O398" s="119">
        <v>8099.08</v>
      </c>
      <c r="P398" s="119"/>
      <c r="Q398" s="119">
        <v>17147.95</v>
      </c>
      <c r="R398" s="119">
        <v>15941.02</v>
      </c>
      <c r="S398" s="47"/>
    </row>
    <row r="399" spans="1:19" ht="9" customHeight="1" x14ac:dyDescent="0.2">
      <c r="A399" s="525"/>
      <c r="B399" s="525"/>
      <c r="C399" s="48" t="s">
        <v>4</v>
      </c>
      <c r="D399" s="49">
        <v>2</v>
      </c>
      <c r="E399" s="50">
        <v>15682006</v>
      </c>
      <c r="F399" s="50">
        <v>0</v>
      </c>
      <c r="G399" s="50">
        <v>0</v>
      </c>
      <c r="H399" s="50">
        <v>12361361</v>
      </c>
      <c r="I399" s="50">
        <v>0</v>
      </c>
      <c r="J399" s="51">
        <v>2336942</v>
      </c>
      <c r="K399" s="50">
        <v>28043366</v>
      </c>
      <c r="L399" s="73">
        <v>30380309</v>
      </c>
      <c r="M399" s="118"/>
      <c r="N399" s="120">
        <v>28043366</v>
      </c>
      <c r="O399" s="120">
        <v>15682006</v>
      </c>
      <c r="P399" s="120">
        <v>0</v>
      </c>
      <c r="Q399" s="120">
        <v>33203061</v>
      </c>
      <c r="R399" s="120">
        <v>30866119</v>
      </c>
      <c r="S399" s="47"/>
    </row>
    <row r="400" spans="1:19" ht="12.75" customHeight="1" x14ac:dyDescent="0.2">
      <c r="A400" s="511">
        <v>35370</v>
      </c>
      <c r="B400" s="511">
        <v>35611</v>
      </c>
      <c r="C400" s="53" t="s">
        <v>3</v>
      </c>
      <c r="D400" s="54">
        <v>3</v>
      </c>
      <c r="E400" s="55">
        <v>8484.8700000000008</v>
      </c>
      <c r="F400" s="55">
        <v>0</v>
      </c>
      <c r="G400" s="55">
        <v>0</v>
      </c>
      <c r="H400" s="55">
        <v>6384.11</v>
      </c>
      <c r="I400" s="55">
        <v>0</v>
      </c>
      <c r="J400" s="55">
        <v>1239.08</v>
      </c>
      <c r="K400" s="56">
        <v>14868.98</v>
      </c>
      <c r="L400" s="46">
        <v>16108.06</v>
      </c>
      <c r="M400" s="117"/>
      <c r="N400" s="119">
        <v>14868.98</v>
      </c>
      <c r="O400" s="119">
        <v>8484.8700000000008</v>
      </c>
      <c r="P400" s="119"/>
      <c r="Q400" s="119">
        <v>17635.34</v>
      </c>
      <c r="R400" s="119">
        <v>16396.259999999998</v>
      </c>
      <c r="S400" s="47"/>
    </row>
    <row r="401" spans="1:19" ht="9" customHeight="1" x14ac:dyDescent="0.2">
      <c r="A401" s="581"/>
      <c r="B401" s="581"/>
      <c r="C401" s="48" t="s">
        <v>4</v>
      </c>
      <c r="D401" s="49">
        <v>8</v>
      </c>
      <c r="E401" s="50">
        <v>16428999</v>
      </c>
      <c r="F401" s="50">
        <v>0</v>
      </c>
      <c r="G401" s="50">
        <v>0</v>
      </c>
      <c r="H401" s="50">
        <v>12361361</v>
      </c>
      <c r="I401" s="50">
        <v>0</v>
      </c>
      <c r="J401" s="51">
        <v>2399193</v>
      </c>
      <c r="K401" s="50">
        <v>28790360</v>
      </c>
      <c r="L401" s="73">
        <v>31189553</v>
      </c>
      <c r="M401" s="118"/>
      <c r="N401" s="120">
        <v>28790360</v>
      </c>
      <c r="O401" s="120">
        <v>16428999</v>
      </c>
      <c r="P401" s="120">
        <v>0</v>
      </c>
      <c r="Q401" s="120">
        <v>34146780</v>
      </c>
      <c r="R401" s="120">
        <v>31747586</v>
      </c>
      <c r="S401" s="47"/>
    </row>
    <row r="402" spans="1:19" ht="12.75" customHeight="1" x14ac:dyDescent="0.2">
      <c r="A402" s="581"/>
      <c r="B402" s="581"/>
      <c r="C402" s="53" t="s">
        <v>3</v>
      </c>
      <c r="D402" s="54">
        <v>9</v>
      </c>
      <c r="E402" s="55">
        <v>9689.25</v>
      </c>
      <c r="F402" s="55">
        <v>0</v>
      </c>
      <c r="G402" s="55">
        <v>0</v>
      </c>
      <c r="H402" s="55">
        <v>6384.11</v>
      </c>
      <c r="I402" s="55">
        <v>0</v>
      </c>
      <c r="J402" s="55">
        <v>1339.45</v>
      </c>
      <c r="K402" s="56">
        <v>16073.36</v>
      </c>
      <c r="L402" s="46">
        <v>17412.810000000001</v>
      </c>
      <c r="M402" s="117"/>
      <c r="N402" s="119">
        <v>16073.36</v>
      </c>
      <c r="O402" s="119">
        <v>9689.25</v>
      </c>
      <c r="P402" s="119"/>
      <c r="Q402" s="119">
        <v>19156.88</v>
      </c>
      <c r="R402" s="119">
        <v>17817.43</v>
      </c>
      <c r="S402" s="47"/>
    </row>
    <row r="403" spans="1:19" ht="9" customHeight="1" x14ac:dyDescent="0.2">
      <c r="A403" s="581"/>
      <c r="B403" s="581"/>
      <c r="C403" s="48" t="s">
        <v>4</v>
      </c>
      <c r="D403" s="49">
        <v>14</v>
      </c>
      <c r="E403" s="50">
        <v>18761004</v>
      </c>
      <c r="F403" s="50">
        <v>0</v>
      </c>
      <c r="G403" s="50">
        <v>0</v>
      </c>
      <c r="H403" s="50">
        <v>12361361</v>
      </c>
      <c r="I403" s="50">
        <v>0</v>
      </c>
      <c r="J403" s="51">
        <v>2593537</v>
      </c>
      <c r="K403" s="50">
        <v>31122365</v>
      </c>
      <c r="L403" s="73">
        <v>33715902</v>
      </c>
      <c r="M403" s="118"/>
      <c r="N403" s="120">
        <v>31122365</v>
      </c>
      <c r="O403" s="120">
        <v>18761004</v>
      </c>
      <c r="P403" s="120">
        <v>0</v>
      </c>
      <c r="Q403" s="120">
        <v>37092892</v>
      </c>
      <c r="R403" s="120">
        <v>34499355</v>
      </c>
      <c r="S403" s="47"/>
    </row>
    <row r="404" spans="1:19" ht="12.75" customHeight="1" x14ac:dyDescent="0.2">
      <c r="A404" s="581"/>
      <c r="B404" s="581"/>
      <c r="C404" s="53" t="s">
        <v>3</v>
      </c>
      <c r="D404" s="54">
        <v>15</v>
      </c>
      <c r="E404" s="55">
        <v>11097.11</v>
      </c>
      <c r="F404" s="55">
        <v>0</v>
      </c>
      <c r="G404" s="55">
        <v>0</v>
      </c>
      <c r="H404" s="55">
        <v>6384.11</v>
      </c>
      <c r="I404" s="55">
        <v>0</v>
      </c>
      <c r="J404" s="55">
        <v>1456.77</v>
      </c>
      <c r="K404" s="56">
        <v>17481.22</v>
      </c>
      <c r="L404" s="46">
        <v>18937.990000000002</v>
      </c>
      <c r="M404" s="117"/>
      <c r="N404" s="119">
        <v>17481.22</v>
      </c>
      <c r="O404" s="119">
        <v>11097.11</v>
      </c>
      <c r="P404" s="119"/>
      <c r="Q404" s="119">
        <v>20935.47</v>
      </c>
      <c r="R404" s="119">
        <v>19478.7</v>
      </c>
      <c r="S404" s="47"/>
    </row>
    <row r="405" spans="1:19" ht="9" customHeight="1" x14ac:dyDescent="0.2">
      <c r="A405" s="581"/>
      <c r="B405" s="581"/>
      <c r="C405" s="48" t="s">
        <v>4</v>
      </c>
      <c r="D405" s="49">
        <v>20</v>
      </c>
      <c r="E405" s="50">
        <v>21487001</v>
      </c>
      <c r="F405" s="50">
        <v>0</v>
      </c>
      <c r="G405" s="50">
        <v>0</v>
      </c>
      <c r="H405" s="50">
        <v>12361361</v>
      </c>
      <c r="I405" s="50">
        <v>0</v>
      </c>
      <c r="J405" s="51">
        <v>2820700</v>
      </c>
      <c r="K405" s="50">
        <v>33848362</v>
      </c>
      <c r="L405" s="73">
        <v>36669062</v>
      </c>
      <c r="M405" s="118"/>
      <c r="N405" s="120">
        <v>33848362</v>
      </c>
      <c r="O405" s="120">
        <v>21487001</v>
      </c>
      <c r="P405" s="120">
        <v>0</v>
      </c>
      <c r="Q405" s="120">
        <v>40536722</v>
      </c>
      <c r="R405" s="120">
        <v>37716022</v>
      </c>
      <c r="S405" s="47"/>
    </row>
    <row r="406" spans="1:19" ht="12.75" customHeight="1" x14ac:dyDescent="0.2">
      <c r="A406" s="581"/>
      <c r="B406" s="581"/>
      <c r="C406" s="53" t="s">
        <v>3</v>
      </c>
      <c r="D406" s="54">
        <v>21</v>
      </c>
      <c r="E406" s="55">
        <v>13133.5</v>
      </c>
      <c r="F406" s="55">
        <v>0</v>
      </c>
      <c r="G406" s="55">
        <v>0</v>
      </c>
      <c r="H406" s="55">
        <v>6384.11</v>
      </c>
      <c r="I406" s="55">
        <v>0</v>
      </c>
      <c r="J406" s="55">
        <v>1626.47</v>
      </c>
      <c r="K406" s="56">
        <v>19517.61</v>
      </c>
      <c r="L406" s="46">
        <v>21144.080000000002</v>
      </c>
      <c r="M406" s="117"/>
      <c r="N406" s="119">
        <v>19517.61</v>
      </c>
      <c r="O406" s="119">
        <v>13133.5</v>
      </c>
      <c r="P406" s="119"/>
      <c r="Q406" s="119">
        <v>23508.11</v>
      </c>
      <c r="R406" s="119">
        <v>21881.64</v>
      </c>
      <c r="S406" s="47"/>
    </row>
    <row r="407" spans="1:19" ht="9" customHeight="1" x14ac:dyDescent="0.2">
      <c r="A407" s="581"/>
      <c r="B407" s="581"/>
      <c r="C407" s="48" t="s">
        <v>4</v>
      </c>
      <c r="D407" s="49">
        <v>27</v>
      </c>
      <c r="E407" s="50">
        <v>25430002</v>
      </c>
      <c r="F407" s="50">
        <v>0</v>
      </c>
      <c r="G407" s="50">
        <v>0</v>
      </c>
      <c r="H407" s="50">
        <v>12361361</v>
      </c>
      <c r="I407" s="50">
        <v>0</v>
      </c>
      <c r="J407" s="51">
        <v>3149285</v>
      </c>
      <c r="K407" s="50">
        <v>37791363</v>
      </c>
      <c r="L407" s="73">
        <v>40940648</v>
      </c>
      <c r="M407" s="118"/>
      <c r="N407" s="120">
        <v>37791363</v>
      </c>
      <c r="O407" s="120">
        <v>25430002</v>
      </c>
      <c r="P407" s="120">
        <v>0</v>
      </c>
      <c r="Q407" s="120">
        <v>45518048</v>
      </c>
      <c r="R407" s="120">
        <v>42368763</v>
      </c>
      <c r="S407" s="47"/>
    </row>
    <row r="408" spans="1:19" ht="12.75" customHeight="1" x14ac:dyDescent="0.2">
      <c r="A408" s="581"/>
      <c r="B408" s="581"/>
      <c r="C408" s="53" t="s">
        <v>3</v>
      </c>
      <c r="D408" s="54">
        <v>28</v>
      </c>
      <c r="E408" s="55">
        <v>14475.77</v>
      </c>
      <c r="F408" s="55">
        <v>0</v>
      </c>
      <c r="G408" s="55">
        <v>0</v>
      </c>
      <c r="H408" s="55">
        <v>6384.11</v>
      </c>
      <c r="I408" s="55">
        <v>0</v>
      </c>
      <c r="J408" s="55">
        <v>1738.32</v>
      </c>
      <c r="K408" s="56">
        <v>20859.88</v>
      </c>
      <c r="L408" s="46">
        <v>22598.2</v>
      </c>
      <c r="M408" s="117"/>
      <c r="N408" s="119">
        <v>20859.88</v>
      </c>
      <c r="O408" s="119">
        <v>14475.77</v>
      </c>
      <c r="P408" s="119"/>
      <c r="Q408" s="119">
        <v>25203.84</v>
      </c>
      <c r="R408" s="119">
        <v>23465.52</v>
      </c>
      <c r="S408" s="47"/>
    </row>
    <row r="409" spans="1:19" ht="9" customHeight="1" x14ac:dyDescent="0.2">
      <c r="A409" s="581"/>
      <c r="B409" s="581"/>
      <c r="C409" s="48" t="s">
        <v>4</v>
      </c>
      <c r="D409" s="49">
        <v>34</v>
      </c>
      <c r="E409" s="50">
        <v>28028999</v>
      </c>
      <c r="F409" s="50">
        <v>0</v>
      </c>
      <c r="G409" s="50">
        <v>0</v>
      </c>
      <c r="H409" s="50">
        <v>12361361</v>
      </c>
      <c r="I409" s="50">
        <v>0</v>
      </c>
      <c r="J409" s="51">
        <v>3365857</v>
      </c>
      <c r="K409" s="50">
        <v>40390360</v>
      </c>
      <c r="L409" s="73">
        <v>43756217</v>
      </c>
      <c r="M409" s="118"/>
      <c r="N409" s="120">
        <v>40390360</v>
      </c>
      <c r="O409" s="120">
        <v>28028999</v>
      </c>
      <c r="P409" s="120">
        <v>0</v>
      </c>
      <c r="Q409" s="120">
        <v>48801439</v>
      </c>
      <c r="R409" s="120">
        <v>45435582</v>
      </c>
      <c r="S409" s="47"/>
    </row>
    <row r="410" spans="1:19" ht="12.75" customHeight="1" x14ac:dyDescent="0.2">
      <c r="A410" s="581"/>
      <c r="B410" s="581"/>
      <c r="C410" s="53" t="s">
        <v>3</v>
      </c>
      <c r="D410" s="54">
        <v>35</v>
      </c>
      <c r="E410" s="55">
        <v>15490.61</v>
      </c>
      <c r="F410" s="55">
        <v>0</v>
      </c>
      <c r="G410" s="55">
        <v>0</v>
      </c>
      <c r="H410" s="55">
        <v>6384.11</v>
      </c>
      <c r="I410" s="55">
        <v>0</v>
      </c>
      <c r="J410" s="55">
        <v>1822.89</v>
      </c>
      <c r="K410" s="56">
        <v>21874.720000000001</v>
      </c>
      <c r="L410" s="46">
        <v>23697.61</v>
      </c>
      <c r="M410" s="117"/>
      <c r="N410" s="119">
        <v>21874.720000000001</v>
      </c>
      <c r="O410" s="119">
        <v>15490.61</v>
      </c>
      <c r="P410" s="119"/>
      <c r="Q410" s="119">
        <v>26485.919999999998</v>
      </c>
      <c r="R410" s="119">
        <v>24663.03</v>
      </c>
      <c r="S410" s="47"/>
    </row>
    <row r="411" spans="1:19" ht="9" customHeight="1" x14ac:dyDescent="0.2">
      <c r="A411" s="582"/>
      <c r="B411" s="582"/>
      <c r="C411" s="58" t="s">
        <v>4</v>
      </c>
      <c r="D411" s="59"/>
      <c r="E411" s="61">
        <v>29994003</v>
      </c>
      <c r="F411" s="61">
        <v>0</v>
      </c>
      <c r="G411" s="61">
        <v>0</v>
      </c>
      <c r="H411" s="61">
        <v>12361361</v>
      </c>
      <c r="I411" s="61">
        <v>0</v>
      </c>
      <c r="J411" s="60">
        <v>3529607</v>
      </c>
      <c r="K411" s="61">
        <v>42355364</v>
      </c>
      <c r="L411" s="73">
        <v>45884971</v>
      </c>
      <c r="M411" s="118"/>
      <c r="N411" s="120">
        <v>42355364</v>
      </c>
      <c r="O411" s="120">
        <v>29994003</v>
      </c>
      <c r="P411" s="120">
        <v>0</v>
      </c>
      <c r="Q411" s="120">
        <v>51283892</v>
      </c>
      <c r="R411" s="120">
        <v>47754285</v>
      </c>
      <c r="S411" s="47"/>
    </row>
    <row r="412" spans="1:19" ht="12.75" customHeight="1" x14ac:dyDescent="0.2">
      <c r="A412" s="492">
        <v>35612</v>
      </c>
      <c r="B412" s="492">
        <v>36099</v>
      </c>
      <c r="C412" s="42" t="s">
        <v>3</v>
      </c>
      <c r="D412" s="43">
        <v>0</v>
      </c>
      <c r="E412" s="44">
        <v>8520.51</v>
      </c>
      <c r="F412" s="44">
        <v>0</v>
      </c>
      <c r="G412" s="44">
        <v>0</v>
      </c>
      <c r="H412" s="44">
        <v>6384.11</v>
      </c>
      <c r="I412" s="44">
        <v>0</v>
      </c>
      <c r="J412" s="44">
        <v>1242.05</v>
      </c>
      <c r="K412" s="45">
        <v>14904.62</v>
      </c>
      <c r="L412" s="46">
        <v>16146.67</v>
      </c>
      <c r="M412" s="117"/>
      <c r="N412" s="119">
        <v>14904.62</v>
      </c>
      <c r="O412" s="119">
        <v>8520.51</v>
      </c>
      <c r="P412" s="119"/>
      <c r="Q412" s="119">
        <v>17680.36</v>
      </c>
      <c r="R412" s="119">
        <v>16438.310000000001</v>
      </c>
      <c r="S412" s="47"/>
    </row>
    <row r="413" spans="1:19" ht="9" customHeight="1" x14ac:dyDescent="0.2">
      <c r="A413" s="525"/>
      <c r="B413" s="525"/>
      <c r="C413" s="48" t="s">
        <v>4</v>
      </c>
      <c r="D413" s="49">
        <v>2</v>
      </c>
      <c r="E413" s="50">
        <v>16498008</v>
      </c>
      <c r="F413" s="50">
        <v>0</v>
      </c>
      <c r="G413" s="50">
        <v>0</v>
      </c>
      <c r="H413" s="50">
        <v>12361361</v>
      </c>
      <c r="I413" s="50">
        <v>0</v>
      </c>
      <c r="J413" s="51">
        <v>2404944</v>
      </c>
      <c r="K413" s="50">
        <v>28859369</v>
      </c>
      <c r="L413" s="73">
        <v>31264313</v>
      </c>
      <c r="M413" s="118"/>
      <c r="N413" s="120">
        <v>28859369</v>
      </c>
      <c r="O413" s="120">
        <v>16498008</v>
      </c>
      <c r="P413" s="120">
        <v>0</v>
      </c>
      <c r="Q413" s="120">
        <v>34233951</v>
      </c>
      <c r="R413" s="120">
        <v>31829007</v>
      </c>
      <c r="S413" s="47"/>
    </row>
    <row r="414" spans="1:19" ht="12.75" customHeight="1" x14ac:dyDescent="0.2">
      <c r="A414" s="511">
        <v>35612</v>
      </c>
      <c r="B414" s="511">
        <v>36099</v>
      </c>
      <c r="C414" s="53" t="s">
        <v>3</v>
      </c>
      <c r="D414" s="54">
        <v>3</v>
      </c>
      <c r="E414" s="55">
        <v>8918.69</v>
      </c>
      <c r="F414" s="55">
        <v>0</v>
      </c>
      <c r="G414" s="55">
        <v>0</v>
      </c>
      <c r="H414" s="55">
        <v>6384.11</v>
      </c>
      <c r="I414" s="55">
        <v>0</v>
      </c>
      <c r="J414" s="55">
        <v>1275.23</v>
      </c>
      <c r="K414" s="56">
        <v>15302.8</v>
      </c>
      <c r="L414" s="46">
        <v>16578.03</v>
      </c>
      <c r="M414" s="117"/>
      <c r="N414" s="119">
        <v>15302.8</v>
      </c>
      <c r="O414" s="119">
        <v>8918.69</v>
      </c>
      <c r="P414" s="119"/>
      <c r="Q414" s="119">
        <v>18183.39</v>
      </c>
      <c r="R414" s="119">
        <v>16908.16</v>
      </c>
      <c r="S414" s="47"/>
    </row>
    <row r="415" spans="1:19" ht="9" customHeight="1" x14ac:dyDescent="0.2">
      <c r="A415" s="581"/>
      <c r="B415" s="581"/>
      <c r="C415" s="48" t="s">
        <v>4</v>
      </c>
      <c r="D415" s="49">
        <v>8</v>
      </c>
      <c r="E415" s="50">
        <v>17268992</v>
      </c>
      <c r="F415" s="50">
        <v>0</v>
      </c>
      <c r="G415" s="50">
        <v>0</v>
      </c>
      <c r="H415" s="50">
        <v>12361361</v>
      </c>
      <c r="I415" s="50">
        <v>0</v>
      </c>
      <c r="J415" s="51">
        <v>2469190</v>
      </c>
      <c r="K415" s="50">
        <v>29630353</v>
      </c>
      <c r="L415" s="73">
        <v>32099542</v>
      </c>
      <c r="M415" s="118"/>
      <c r="N415" s="120">
        <v>29630353</v>
      </c>
      <c r="O415" s="120">
        <v>17268992</v>
      </c>
      <c r="P415" s="120">
        <v>0</v>
      </c>
      <c r="Q415" s="120">
        <v>35207953</v>
      </c>
      <c r="R415" s="120">
        <v>32738763</v>
      </c>
      <c r="S415" s="47"/>
    </row>
    <row r="416" spans="1:19" ht="12.75" customHeight="1" x14ac:dyDescent="0.2">
      <c r="A416" s="581"/>
      <c r="B416" s="581"/>
      <c r="C416" s="53" t="s">
        <v>3</v>
      </c>
      <c r="D416" s="54">
        <v>9</v>
      </c>
      <c r="E416" s="55">
        <v>10160.26</v>
      </c>
      <c r="F416" s="55">
        <v>0</v>
      </c>
      <c r="G416" s="55">
        <v>0</v>
      </c>
      <c r="H416" s="55">
        <v>6384.11</v>
      </c>
      <c r="I416" s="55">
        <v>0</v>
      </c>
      <c r="J416" s="55">
        <v>1378.7</v>
      </c>
      <c r="K416" s="56">
        <v>16544.37</v>
      </c>
      <c r="L416" s="46">
        <v>17923.07</v>
      </c>
      <c r="M416" s="117"/>
      <c r="N416" s="119">
        <v>16544.37</v>
      </c>
      <c r="O416" s="119">
        <v>10160.26</v>
      </c>
      <c r="P416" s="119"/>
      <c r="Q416" s="119">
        <v>19751.919999999998</v>
      </c>
      <c r="R416" s="119">
        <v>18373.22</v>
      </c>
      <c r="S416" s="47"/>
    </row>
    <row r="417" spans="1:19" ht="9" customHeight="1" x14ac:dyDescent="0.2">
      <c r="A417" s="581"/>
      <c r="B417" s="581"/>
      <c r="C417" s="48" t="s">
        <v>4</v>
      </c>
      <c r="D417" s="49">
        <v>14</v>
      </c>
      <c r="E417" s="50">
        <v>19673007</v>
      </c>
      <c r="F417" s="50">
        <v>0</v>
      </c>
      <c r="G417" s="50">
        <v>0</v>
      </c>
      <c r="H417" s="50">
        <v>12361361</v>
      </c>
      <c r="I417" s="50">
        <v>0</v>
      </c>
      <c r="J417" s="51">
        <v>2669535</v>
      </c>
      <c r="K417" s="50">
        <v>32034367</v>
      </c>
      <c r="L417" s="73">
        <v>34703903</v>
      </c>
      <c r="M417" s="118"/>
      <c r="N417" s="120">
        <v>32034367</v>
      </c>
      <c r="O417" s="120">
        <v>19673007</v>
      </c>
      <c r="P417" s="120">
        <v>0</v>
      </c>
      <c r="Q417" s="120">
        <v>38245050</v>
      </c>
      <c r="R417" s="120">
        <v>35575515</v>
      </c>
      <c r="S417" s="47"/>
    </row>
    <row r="418" spans="1:19" ht="12.75" customHeight="1" x14ac:dyDescent="0.2">
      <c r="A418" s="581"/>
      <c r="B418" s="581"/>
      <c r="C418" s="53" t="s">
        <v>3</v>
      </c>
      <c r="D418" s="54">
        <v>15</v>
      </c>
      <c r="E418" s="55">
        <v>11605.3</v>
      </c>
      <c r="F418" s="55">
        <v>0</v>
      </c>
      <c r="G418" s="55">
        <v>0</v>
      </c>
      <c r="H418" s="55">
        <v>6384.11</v>
      </c>
      <c r="I418" s="55">
        <v>0</v>
      </c>
      <c r="J418" s="55">
        <v>1499.12</v>
      </c>
      <c r="K418" s="56">
        <v>17989.41</v>
      </c>
      <c r="L418" s="46">
        <v>19488.53</v>
      </c>
      <c r="M418" s="117"/>
      <c r="N418" s="119">
        <v>17989.41</v>
      </c>
      <c r="O418" s="119">
        <v>11605.3</v>
      </c>
      <c r="P418" s="119"/>
      <c r="Q418" s="119">
        <v>21577.48</v>
      </c>
      <c r="R418" s="119">
        <v>20078.36</v>
      </c>
      <c r="S418" s="47"/>
    </row>
    <row r="419" spans="1:19" ht="9" customHeight="1" x14ac:dyDescent="0.2">
      <c r="A419" s="581"/>
      <c r="B419" s="581"/>
      <c r="C419" s="48" t="s">
        <v>4</v>
      </c>
      <c r="D419" s="49">
        <v>20</v>
      </c>
      <c r="E419" s="50">
        <v>22470994</v>
      </c>
      <c r="F419" s="50">
        <v>0</v>
      </c>
      <c r="G419" s="50">
        <v>0</v>
      </c>
      <c r="H419" s="50">
        <v>12361361</v>
      </c>
      <c r="I419" s="50">
        <v>0</v>
      </c>
      <c r="J419" s="51">
        <v>2902701</v>
      </c>
      <c r="K419" s="50">
        <v>34832355</v>
      </c>
      <c r="L419" s="73">
        <v>37735056</v>
      </c>
      <c r="M419" s="118"/>
      <c r="N419" s="120">
        <v>34832355</v>
      </c>
      <c r="O419" s="120">
        <v>22470994</v>
      </c>
      <c r="P419" s="120">
        <v>0</v>
      </c>
      <c r="Q419" s="120">
        <v>41779827</v>
      </c>
      <c r="R419" s="120">
        <v>38877126</v>
      </c>
      <c r="S419" s="47"/>
    </row>
    <row r="420" spans="1:19" ht="12.75" customHeight="1" x14ac:dyDescent="0.2">
      <c r="A420" s="581"/>
      <c r="B420" s="581"/>
      <c r="C420" s="53" t="s">
        <v>3</v>
      </c>
      <c r="D420" s="54">
        <v>21</v>
      </c>
      <c r="E420" s="55">
        <v>13703.67</v>
      </c>
      <c r="F420" s="55">
        <v>0</v>
      </c>
      <c r="G420" s="55">
        <v>0</v>
      </c>
      <c r="H420" s="55">
        <v>6384.11</v>
      </c>
      <c r="I420" s="55">
        <v>0</v>
      </c>
      <c r="J420" s="55">
        <v>1673.98</v>
      </c>
      <c r="K420" s="56">
        <v>20087.78</v>
      </c>
      <c r="L420" s="46">
        <v>21761.759999999998</v>
      </c>
      <c r="M420" s="117"/>
      <c r="N420" s="119">
        <v>20087.78</v>
      </c>
      <c r="O420" s="119">
        <v>13703.67</v>
      </c>
      <c r="P420" s="119"/>
      <c r="Q420" s="119">
        <v>24228.42</v>
      </c>
      <c r="R420" s="119">
        <v>22554.44</v>
      </c>
      <c r="S420" s="47"/>
    </row>
    <row r="421" spans="1:19" ht="9" customHeight="1" x14ac:dyDescent="0.2">
      <c r="A421" s="581"/>
      <c r="B421" s="581"/>
      <c r="C421" s="48" t="s">
        <v>4</v>
      </c>
      <c r="D421" s="49">
        <v>27</v>
      </c>
      <c r="E421" s="50">
        <v>26534005</v>
      </c>
      <c r="F421" s="50">
        <v>0</v>
      </c>
      <c r="G421" s="50">
        <v>0</v>
      </c>
      <c r="H421" s="50">
        <v>12361361</v>
      </c>
      <c r="I421" s="50">
        <v>0</v>
      </c>
      <c r="J421" s="51">
        <v>3241277</v>
      </c>
      <c r="K421" s="50">
        <v>38895366</v>
      </c>
      <c r="L421" s="73">
        <v>42136643</v>
      </c>
      <c r="M421" s="118"/>
      <c r="N421" s="120">
        <v>38895366</v>
      </c>
      <c r="O421" s="120">
        <v>26534005</v>
      </c>
      <c r="P421" s="120">
        <v>0</v>
      </c>
      <c r="Q421" s="120">
        <v>46912763</v>
      </c>
      <c r="R421" s="120">
        <v>43671486</v>
      </c>
      <c r="S421" s="47"/>
    </row>
    <row r="422" spans="1:19" ht="12.75" customHeight="1" x14ac:dyDescent="0.2">
      <c r="A422" s="581"/>
      <c r="B422" s="581"/>
      <c r="C422" s="53" t="s">
        <v>3</v>
      </c>
      <c r="D422" s="54">
        <v>28</v>
      </c>
      <c r="E422" s="55">
        <v>15083.12</v>
      </c>
      <c r="F422" s="55">
        <v>0</v>
      </c>
      <c r="G422" s="55">
        <v>0</v>
      </c>
      <c r="H422" s="55">
        <v>6384.11</v>
      </c>
      <c r="I422" s="55">
        <v>0</v>
      </c>
      <c r="J422" s="55">
        <v>1788.94</v>
      </c>
      <c r="K422" s="56">
        <v>21467.23</v>
      </c>
      <c r="L422" s="46">
        <v>23256.17</v>
      </c>
      <c r="M422" s="117"/>
      <c r="N422" s="119">
        <v>21467.23</v>
      </c>
      <c r="O422" s="119">
        <v>15083.12</v>
      </c>
      <c r="P422" s="119"/>
      <c r="Q422" s="119">
        <v>25971.13</v>
      </c>
      <c r="R422" s="119">
        <v>24182.19</v>
      </c>
      <c r="S422" s="47"/>
    </row>
    <row r="423" spans="1:19" ht="9" customHeight="1" x14ac:dyDescent="0.2">
      <c r="A423" s="581"/>
      <c r="B423" s="581"/>
      <c r="C423" s="48" t="s">
        <v>4</v>
      </c>
      <c r="D423" s="49">
        <v>34</v>
      </c>
      <c r="E423" s="50">
        <v>29204993</v>
      </c>
      <c r="F423" s="50">
        <v>0</v>
      </c>
      <c r="G423" s="50">
        <v>0</v>
      </c>
      <c r="H423" s="50">
        <v>12361361</v>
      </c>
      <c r="I423" s="50">
        <v>0</v>
      </c>
      <c r="J423" s="51">
        <v>3463871</v>
      </c>
      <c r="K423" s="50">
        <v>41566353</v>
      </c>
      <c r="L423" s="73">
        <v>45030224</v>
      </c>
      <c r="M423" s="118"/>
      <c r="N423" s="120">
        <v>41566353</v>
      </c>
      <c r="O423" s="120">
        <v>29204993</v>
      </c>
      <c r="P423" s="120">
        <v>0</v>
      </c>
      <c r="Q423" s="120">
        <v>50287120</v>
      </c>
      <c r="R423" s="120">
        <v>46823249</v>
      </c>
      <c r="S423" s="47"/>
    </row>
    <row r="424" spans="1:19" ht="12.75" customHeight="1" x14ac:dyDescent="0.2">
      <c r="A424" s="581"/>
      <c r="B424" s="581"/>
      <c r="C424" s="53" t="s">
        <v>3</v>
      </c>
      <c r="D424" s="54">
        <v>35</v>
      </c>
      <c r="E424" s="55">
        <v>16128.95</v>
      </c>
      <c r="F424" s="55">
        <v>0</v>
      </c>
      <c r="G424" s="55">
        <v>0</v>
      </c>
      <c r="H424" s="55">
        <v>6384.11</v>
      </c>
      <c r="I424" s="55">
        <v>0</v>
      </c>
      <c r="J424" s="55">
        <v>1876.09</v>
      </c>
      <c r="K424" s="56">
        <v>22513.06</v>
      </c>
      <c r="L424" s="46">
        <v>24389.15</v>
      </c>
      <c r="M424" s="117"/>
      <c r="N424" s="119">
        <v>22513.06</v>
      </c>
      <c r="O424" s="119">
        <v>16128.95</v>
      </c>
      <c r="P424" s="119"/>
      <c r="Q424" s="119">
        <v>27292.36</v>
      </c>
      <c r="R424" s="119">
        <v>25416.27</v>
      </c>
      <c r="S424" s="47"/>
    </row>
    <row r="425" spans="1:19" ht="9" customHeight="1" x14ac:dyDescent="0.2">
      <c r="A425" s="582"/>
      <c r="B425" s="582"/>
      <c r="C425" s="58" t="s">
        <v>4</v>
      </c>
      <c r="D425" s="59"/>
      <c r="E425" s="61">
        <v>31230002</v>
      </c>
      <c r="F425" s="61">
        <v>0</v>
      </c>
      <c r="G425" s="61">
        <v>0</v>
      </c>
      <c r="H425" s="61">
        <v>12361361</v>
      </c>
      <c r="I425" s="61">
        <v>0</v>
      </c>
      <c r="J425" s="60">
        <v>3632617</v>
      </c>
      <c r="K425" s="61">
        <v>43591363</v>
      </c>
      <c r="L425" s="73">
        <v>47223979</v>
      </c>
      <c r="M425" s="118"/>
      <c r="N425" s="120">
        <v>43591363</v>
      </c>
      <c r="O425" s="120">
        <v>31230002</v>
      </c>
      <c r="P425" s="120">
        <v>0</v>
      </c>
      <c r="Q425" s="120">
        <v>52845378</v>
      </c>
      <c r="R425" s="120">
        <v>49212761</v>
      </c>
      <c r="S425" s="47"/>
    </row>
    <row r="426" spans="1:19" ht="12.75" customHeight="1" x14ac:dyDescent="0.2">
      <c r="A426" s="492">
        <v>36100</v>
      </c>
      <c r="B426" s="492">
        <v>36311</v>
      </c>
      <c r="C426" s="42" t="s">
        <v>3</v>
      </c>
      <c r="D426" s="43">
        <v>0</v>
      </c>
      <c r="E426" s="44">
        <v>8787</v>
      </c>
      <c r="F426" s="44">
        <v>0</v>
      </c>
      <c r="G426" s="44">
        <v>0</v>
      </c>
      <c r="H426" s="44">
        <v>6384.11</v>
      </c>
      <c r="I426" s="44">
        <v>0</v>
      </c>
      <c r="J426" s="44">
        <v>1264.26</v>
      </c>
      <c r="K426" s="45">
        <v>15171.11</v>
      </c>
      <c r="L426" s="46">
        <v>16435.37</v>
      </c>
      <c r="M426" s="117"/>
      <c r="N426" s="119">
        <v>15171.11</v>
      </c>
      <c r="O426" s="119">
        <v>8787</v>
      </c>
      <c r="P426" s="119"/>
      <c r="Q426" s="119">
        <v>18017.03</v>
      </c>
      <c r="R426" s="119">
        <v>16752.77</v>
      </c>
      <c r="S426" s="47"/>
    </row>
    <row r="427" spans="1:19" ht="9" customHeight="1" x14ac:dyDescent="0.2">
      <c r="A427" s="525"/>
      <c r="B427" s="525"/>
      <c r="C427" s="48" t="s">
        <v>4</v>
      </c>
      <c r="D427" s="49">
        <v>2</v>
      </c>
      <c r="E427" s="50">
        <v>17014004</v>
      </c>
      <c r="F427" s="50">
        <v>0</v>
      </c>
      <c r="G427" s="50">
        <v>0</v>
      </c>
      <c r="H427" s="50">
        <v>12361361</v>
      </c>
      <c r="I427" s="50">
        <v>0</v>
      </c>
      <c r="J427" s="51">
        <v>2447949</v>
      </c>
      <c r="K427" s="50">
        <v>29375365</v>
      </c>
      <c r="L427" s="73">
        <v>31823314</v>
      </c>
      <c r="M427" s="118"/>
      <c r="N427" s="120">
        <v>29375365</v>
      </c>
      <c r="O427" s="120">
        <v>17014004</v>
      </c>
      <c r="P427" s="120">
        <v>0</v>
      </c>
      <c r="Q427" s="120">
        <v>34885835</v>
      </c>
      <c r="R427" s="120">
        <v>32437886</v>
      </c>
      <c r="S427" s="47"/>
    </row>
    <row r="428" spans="1:19" ht="12.75" customHeight="1" x14ac:dyDescent="0.2">
      <c r="A428" s="511">
        <v>36100</v>
      </c>
      <c r="B428" s="511">
        <v>36311</v>
      </c>
      <c r="C428" s="53" t="s">
        <v>3</v>
      </c>
      <c r="D428" s="54">
        <v>3</v>
      </c>
      <c r="E428" s="55">
        <v>9191.3799999999992</v>
      </c>
      <c r="F428" s="55">
        <v>0</v>
      </c>
      <c r="G428" s="55">
        <v>0</v>
      </c>
      <c r="H428" s="55">
        <v>6384.11</v>
      </c>
      <c r="I428" s="55">
        <v>0</v>
      </c>
      <c r="J428" s="55">
        <v>1297.96</v>
      </c>
      <c r="K428" s="56">
        <v>15575.49</v>
      </c>
      <c r="L428" s="46">
        <v>16873.45</v>
      </c>
      <c r="M428" s="117"/>
      <c r="N428" s="119">
        <v>15575.49</v>
      </c>
      <c r="O428" s="119">
        <v>9191.3799999999992</v>
      </c>
      <c r="P428" s="119"/>
      <c r="Q428" s="119">
        <v>18527.900000000001</v>
      </c>
      <c r="R428" s="119">
        <v>17229.939999999999</v>
      </c>
      <c r="S428" s="47"/>
    </row>
    <row r="429" spans="1:19" ht="9" customHeight="1" x14ac:dyDescent="0.2">
      <c r="A429" s="581"/>
      <c r="B429" s="581"/>
      <c r="C429" s="48" t="s">
        <v>4</v>
      </c>
      <c r="D429" s="49">
        <v>8</v>
      </c>
      <c r="E429" s="50">
        <v>17796993</v>
      </c>
      <c r="F429" s="50">
        <v>0</v>
      </c>
      <c r="G429" s="50">
        <v>0</v>
      </c>
      <c r="H429" s="50">
        <v>12361361</v>
      </c>
      <c r="I429" s="50">
        <v>0</v>
      </c>
      <c r="J429" s="51">
        <v>2513201</v>
      </c>
      <c r="K429" s="50">
        <v>30158354</v>
      </c>
      <c r="L429" s="73">
        <v>32671555</v>
      </c>
      <c r="M429" s="118"/>
      <c r="N429" s="120">
        <v>30158354</v>
      </c>
      <c r="O429" s="120">
        <v>17796993</v>
      </c>
      <c r="P429" s="120">
        <v>0</v>
      </c>
      <c r="Q429" s="120">
        <v>35875017</v>
      </c>
      <c r="R429" s="120">
        <v>33361816</v>
      </c>
      <c r="S429" s="47"/>
    </row>
    <row r="430" spans="1:19" ht="12.75" customHeight="1" x14ac:dyDescent="0.2">
      <c r="A430" s="581"/>
      <c r="B430" s="581"/>
      <c r="C430" s="53" t="s">
        <v>3</v>
      </c>
      <c r="D430" s="54">
        <v>9</v>
      </c>
      <c r="E430" s="55">
        <v>10457.74</v>
      </c>
      <c r="F430" s="55">
        <v>0</v>
      </c>
      <c r="G430" s="55">
        <v>0</v>
      </c>
      <c r="H430" s="55">
        <v>6384.11</v>
      </c>
      <c r="I430" s="55">
        <v>0</v>
      </c>
      <c r="J430" s="55">
        <v>1403.49</v>
      </c>
      <c r="K430" s="56">
        <v>16841.849999999999</v>
      </c>
      <c r="L430" s="46">
        <v>18245.34</v>
      </c>
      <c r="M430" s="117"/>
      <c r="N430" s="119">
        <v>16841.849999999999</v>
      </c>
      <c r="O430" s="119">
        <v>10457.74</v>
      </c>
      <c r="P430" s="119"/>
      <c r="Q430" s="119">
        <v>20127.73</v>
      </c>
      <c r="R430" s="119">
        <v>18724.240000000002</v>
      </c>
      <c r="S430" s="47"/>
    </row>
    <row r="431" spans="1:19" ht="9" customHeight="1" x14ac:dyDescent="0.2">
      <c r="A431" s="581"/>
      <c r="B431" s="581"/>
      <c r="C431" s="48" t="s">
        <v>4</v>
      </c>
      <c r="D431" s="49">
        <v>14</v>
      </c>
      <c r="E431" s="50">
        <v>20249008</v>
      </c>
      <c r="F431" s="50">
        <v>0</v>
      </c>
      <c r="G431" s="50">
        <v>0</v>
      </c>
      <c r="H431" s="50">
        <v>12361361</v>
      </c>
      <c r="I431" s="50">
        <v>0</v>
      </c>
      <c r="J431" s="51">
        <v>2717536</v>
      </c>
      <c r="K431" s="50">
        <v>32610369</v>
      </c>
      <c r="L431" s="73">
        <v>35327904</v>
      </c>
      <c r="M431" s="118"/>
      <c r="N431" s="120">
        <v>32610369</v>
      </c>
      <c r="O431" s="120">
        <v>20249008</v>
      </c>
      <c r="P431" s="120">
        <v>0</v>
      </c>
      <c r="Q431" s="120">
        <v>38972720</v>
      </c>
      <c r="R431" s="120">
        <v>36255184</v>
      </c>
      <c r="S431" s="47"/>
    </row>
    <row r="432" spans="1:19" ht="12.75" customHeight="1" x14ac:dyDescent="0.2">
      <c r="A432" s="581"/>
      <c r="B432" s="581"/>
      <c r="C432" s="53" t="s">
        <v>3</v>
      </c>
      <c r="D432" s="54">
        <v>15</v>
      </c>
      <c r="E432" s="55">
        <v>11927.57</v>
      </c>
      <c r="F432" s="55">
        <v>0</v>
      </c>
      <c r="G432" s="55">
        <v>0</v>
      </c>
      <c r="H432" s="55">
        <v>6384.11</v>
      </c>
      <c r="I432" s="55">
        <v>0</v>
      </c>
      <c r="J432" s="55">
        <v>1525.97</v>
      </c>
      <c r="K432" s="56">
        <v>18311.68</v>
      </c>
      <c r="L432" s="46">
        <v>19837.650000000001</v>
      </c>
      <c r="M432" s="117"/>
      <c r="N432" s="119">
        <v>18311.68</v>
      </c>
      <c r="O432" s="119">
        <v>11927.57</v>
      </c>
      <c r="P432" s="119"/>
      <c r="Q432" s="119">
        <v>21984.61</v>
      </c>
      <c r="R432" s="119">
        <v>20458.64</v>
      </c>
      <c r="S432" s="47"/>
    </row>
    <row r="433" spans="1:19" ht="9" customHeight="1" x14ac:dyDescent="0.2">
      <c r="A433" s="581"/>
      <c r="B433" s="581"/>
      <c r="C433" s="48" t="s">
        <v>4</v>
      </c>
      <c r="D433" s="49">
        <v>20</v>
      </c>
      <c r="E433" s="50">
        <v>23094996</v>
      </c>
      <c r="F433" s="50">
        <v>0</v>
      </c>
      <c r="G433" s="50">
        <v>0</v>
      </c>
      <c r="H433" s="50">
        <v>12361361</v>
      </c>
      <c r="I433" s="50">
        <v>0</v>
      </c>
      <c r="J433" s="51">
        <v>2954690</v>
      </c>
      <c r="K433" s="50">
        <v>35456357</v>
      </c>
      <c r="L433" s="73">
        <v>38411047</v>
      </c>
      <c r="M433" s="118"/>
      <c r="N433" s="120">
        <v>35456357</v>
      </c>
      <c r="O433" s="120">
        <v>23094996</v>
      </c>
      <c r="P433" s="120">
        <v>0</v>
      </c>
      <c r="Q433" s="120">
        <v>42568141</v>
      </c>
      <c r="R433" s="120">
        <v>39613451</v>
      </c>
      <c r="S433" s="47"/>
    </row>
    <row r="434" spans="1:19" ht="12.75" customHeight="1" x14ac:dyDescent="0.2">
      <c r="A434" s="581"/>
      <c r="B434" s="581"/>
      <c r="C434" s="53" t="s">
        <v>3</v>
      </c>
      <c r="D434" s="54">
        <v>21</v>
      </c>
      <c r="E434" s="55">
        <v>14063.12</v>
      </c>
      <c r="F434" s="55">
        <v>0</v>
      </c>
      <c r="G434" s="55">
        <v>0</v>
      </c>
      <c r="H434" s="55">
        <v>6384.11</v>
      </c>
      <c r="I434" s="55">
        <v>0</v>
      </c>
      <c r="J434" s="55">
        <v>1703.94</v>
      </c>
      <c r="K434" s="56">
        <v>20447.23</v>
      </c>
      <c r="L434" s="46">
        <v>22151.17</v>
      </c>
      <c r="M434" s="117"/>
      <c r="N434" s="119">
        <v>20447.23</v>
      </c>
      <c r="O434" s="119">
        <v>14063.12</v>
      </c>
      <c r="P434" s="119"/>
      <c r="Q434" s="119">
        <v>24682.53</v>
      </c>
      <c r="R434" s="119">
        <v>22978.59</v>
      </c>
      <c r="S434" s="47"/>
    </row>
    <row r="435" spans="1:19" ht="9" customHeight="1" x14ac:dyDescent="0.2">
      <c r="A435" s="581"/>
      <c r="B435" s="581"/>
      <c r="C435" s="48" t="s">
        <v>4</v>
      </c>
      <c r="D435" s="49">
        <v>27</v>
      </c>
      <c r="E435" s="50">
        <v>27229997</v>
      </c>
      <c r="F435" s="50">
        <v>0</v>
      </c>
      <c r="G435" s="50">
        <v>0</v>
      </c>
      <c r="H435" s="50">
        <v>12361361</v>
      </c>
      <c r="I435" s="50">
        <v>0</v>
      </c>
      <c r="J435" s="51">
        <v>3299288</v>
      </c>
      <c r="K435" s="50">
        <v>39591358</v>
      </c>
      <c r="L435" s="73">
        <v>42890646</v>
      </c>
      <c r="M435" s="118"/>
      <c r="N435" s="120">
        <v>39591358</v>
      </c>
      <c r="O435" s="120">
        <v>27229997</v>
      </c>
      <c r="P435" s="120">
        <v>0</v>
      </c>
      <c r="Q435" s="120">
        <v>47792042</v>
      </c>
      <c r="R435" s="120">
        <v>44492754</v>
      </c>
      <c r="S435" s="47"/>
    </row>
    <row r="436" spans="1:19" ht="12.75" customHeight="1" x14ac:dyDescent="0.2">
      <c r="A436" s="581"/>
      <c r="B436" s="581"/>
      <c r="C436" s="53" t="s">
        <v>3</v>
      </c>
      <c r="D436" s="54">
        <v>28</v>
      </c>
      <c r="E436" s="55">
        <v>15467.37</v>
      </c>
      <c r="F436" s="55">
        <v>0</v>
      </c>
      <c r="G436" s="55">
        <v>0</v>
      </c>
      <c r="H436" s="55">
        <v>6384.11</v>
      </c>
      <c r="I436" s="55">
        <v>0</v>
      </c>
      <c r="J436" s="55">
        <v>1820.96</v>
      </c>
      <c r="K436" s="56">
        <v>21851.48</v>
      </c>
      <c r="L436" s="46">
        <v>23672.44</v>
      </c>
      <c r="M436" s="117"/>
      <c r="N436" s="119">
        <v>21851.48</v>
      </c>
      <c r="O436" s="119">
        <v>15467.37</v>
      </c>
      <c r="P436" s="119"/>
      <c r="Q436" s="119">
        <v>26456.57</v>
      </c>
      <c r="R436" s="119">
        <v>24635.61</v>
      </c>
      <c r="S436" s="47"/>
    </row>
    <row r="437" spans="1:19" ht="9" customHeight="1" x14ac:dyDescent="0.2">
      <c r="A437" s="581"/>
      <c r="B437" s="581"/>
      <c r="C437" s="48" t="s">
        <v>4</v>
      </c>
      <c r="D437" s="49">
        <v>34</v>
      </c>
      <c r="E437" s="50">
        <v>29949005</v>
      </c>
      <c r="F437" s="50">
        <v>0</v>
      </c>
      <c r="G437" s="50">
        <v>0</v>
      </c>
      <c r="H437" s="50">
        <v>12361361</v>
      </c>
      <c r="I437" s="50">
        <v>0</v>
      </c>
      <c r="J437" s="51">
        <v>3525870</v>
      </c>
      <c r="K437" s="50">
        <v>42310365</v>
      </c>
      <c r="L437" s="73">
        <v>45836235</v>
      </c>
      <c r="M437" s="118"/>
      <c r="N437" s="120">
        <v>42310365</v>
      </c>
      <c r="O437" s="120">
        <v>29949005</v>
      </c>
      <c r="P437" s="120">
        <v>0</v>
      </c>
      <c r="Q437" s="120">
        <v>51227063</v>
      </c>
      <c r="R437" s="120">
        <v>47701193</v>
      </c>
      <c r="S437" s="47"/>
    </row>
    <row r="438" spans="1:19" ht="12.75" customHeight="1" x14ac:dyDescent="0.2">
      <c r="A438" s="581"/>
      <c r="B438" s="581"/>
      <c r="C438" s="53" t="s">
        <v>3</v>
      </c>
      <c r="D438" s="54">
        <v>35</v>
      </c>
      <c r="E438" s="55">
        <v>16531.79</v>
      </c>
      <c r="F438" s="55">
        <v>0</v>
      </c>
      <c r="G438" s="55">
        <v>0</v>
      </c>
      <c r="H438" s="55">
        <v>6384.11</v>
      </c>
      <c r="I438" s="55">
        <v>0</v>
      </c>
      <c r="J438" s="55">
        <v>1909.66</v>
      </c>
      <c r="K438" s="56">
        <v>22915.9</v>
      </c>
      <c r="L438" s="46">
        <v>24825.56</v>
      </c>
      <c r="M438" s="117"/>
      <c r="N438" s="119">
        <v>22915.9</v>
      </c>
      <c r="O438" s="119">
        <v>16531.79</v>
      </c>
      <c r="P438" s="119"/>
      <c r="Q438" s="119">
        <v>27801.279999999999</v>
      </c>
      <c r="R438" s="119">
        <v>25891.62</v>
      </c>
      <c r="S438" s="47"/>
    </row>
    <row r="439" spans="1:19" ht="9" customHeight="1" x14ac:dyDescent="0.2">
      <c r="A439" s="582"/>
      <c r="B439" s="582"/>
      <c r="C439" s="58" t="s">
        <v>4</v>
      </c>
      <c r="D439" s="59"/>
      <c r="E439" s="61">
        <v>32010009</v>
      </c>
      <c r="F439" s="61">
        <v>0</v>
      </c>
      <c r="G439" s="61">
        <v>0</v>
      </c>
      <c r="H439" s="61">
        <v>12361361</v>
      </c>
      <c r="I439" s="61">
        <v>0</v>
      </c>
      <c r="J439" s="60">
        <v>3697617</v>
      </c>
      <c r="K439" s="61">
        <v>44371370</v>
      </c>
      <c r="L439" s="73">
        <v>48068987</v>
      </c>
      <c r="M439" s="118"/>
      <c r="N439" s="120">
        <v>44371370</v>
      </c>
      <c r="O439" s="120">
        <v>32010009</v>
      </c>
      <c r="P439" s="120">
        <v>0</v>
      </c>
      <c r="Q439" s="120">
        <v>53830784</v>
      </c>
      <c r="R439" s="120">
        <v>50133167</v>
      </c>
      <c r="S439" s="47"/>
    </row>
    <row r="440" spans="1:19" ht="12.75" customHeight="1" x14ac:dyDescent="0.2">
      <c r="A440" s="492">
        <v>36312</v>
      </c>
      <c r="B440" s="492">
        <v>36707</v>
      </c>
      <c r="C440" s="42" t="s">
        <v>3</v>
      </c>
      <c r="D440" s="43">
        <v>0</v>
      </c>
      <c r="E440" s="44">
        <v>9010.11</v>
      </c>
      <c r="F440" s="44">
        <v>0</v>
      </c>
      <c r="G440" s="44">
        <v>0</v>
      </c>
      <c r="H440" s="44">
        <v>6384.11</v>
      </c>
      <c r="I440" s="44">
        <v>0</v>
      </c>
      <c r="J440" s="44">
        <v>1282.8499999999999</v>
      </c>
      <c r="K440" s="45">
        <v>15394.22</v>
      </c>
      <c r="L440" s="46">
        <v>16677.07</v>
      </c>
      <c r="M440" s="117"/>
      <c r="N440" s="119">
        <v>15394.22</v>
      </c>
      <c r="O440" s="119">
        <v>9010.11</v>
      </c>
      <c r="P440" s="119"/>
      <c r="Q440" s="119">
        <v>18298.89</v>
      </c>
      <c r="R440" s="119">
        <v>17016.04</v>
      </c>
      <c r="S440" s="47"/>
    </row>
    <row r="441" spans="1:19" ht="9" customHeight="1" x14ac:dyDescent="0.2">
      <c r="A441" s="525"/>
      <c r="B441" s="525"/>
      <c r="C441" s="48" t="s">
        <v>4</v>
      </c>
      <c r="D441" s="49">
        <v>2</v>
      </c>
      <c r="E441" s="50">
        <v>17446006</v>
      </c>
      <c r="F441" s="50">
        <v>0</v>
      </c>
      <c r="G441" s="50">
        <v>0</v>
      </c>
      <c r="H441" s="50">
        <v>12361361</v>
      </c>
      <c r="I441" s="50">
        <v>0</v>
      </c>
      <c r="J441" s="51">
        <v>2483944</v>
      </c>
      <c r="K441" s="50">
        <v>29807366</v>
      </c>
      <c r="L441" s="73">
        <v>32291310</v>
      </c>
      <c r="M441" s="118"/>
      <c r="N441" s="120">
        <v>29807366</v>
      </c>
      <c r="O441" s="120">
        <v>17446006</v>
      </c>
      <c r="P441" s="120">
        <v>0</v>
      </c>
      <c r="Q441" s="120">
        <v>35431592</v>
      </c>
      <c r="R441" s="120">
        <v>32947648</v>
      </c>
      <c r="S441" s="47"/>
    </row>
    <row r="442" spans="1:19" ht="12.75" customHeight="1" x14ac:dyDescent="0.2">
      <c r="A442" s="511">
        <v>36312</v>
      </c>
      <c r="B442" s="511">
        <v>36707</v>
      </c>
      <c r="C442" s="53" t="s">
        <v>3</v>
      </c>
      <c r="D442" s="54">
        <v>3</v>
      </c>
      <c r="E442" s="55">
        <v>9420.69</v>
      </c>
      <c r="F442" s="55">
        <v>0</v>
      </c>
      <c r="G442" s="55">
        <v>0</v>
      </c>
      <c r="H442" s="55">
        <v>6384.11</v>
      </c>
      <c r="I442" s="55">
        <v>0</v>
      </c>
      <c r="J442" s="55">
        <v>1317.07</v>
      </c>
      <c r="K442" s="56">
        <v>15804.8</v>
      </c>
      <c r="L442" s="46">
        <v>17121.87</v>
      </c>
      <c r="M442" s="117"/>
      <c r="N442" s="119">
        <v>15804.8</v>
      </c>
      <c r="O442" s="119">
        <v>9420.69</v>
      </c>
      <c r="P442" s="119"/>
      <c r="Q442" s="119">
        <v>18817.59</v>
      </c>
      <c r="R442" s="119">
        <v>17500.52</v>
      </c>
      <c r="S442" s="47"/>
    </row>
    <row r="443" spans="1:19" ht="9" customHeight="1" x14ac:dyDescent="0.2">
      <c r="A443" s="581"/>
      <c r="B443" s="581"/>
      <c r="C443" s="48" t="s">
        <v>4</v>
      </c>
      <c r="D443" s="49">
        <v>8</v>
      </c>
      <c r="E443" s="50">
        <v>18240999</v>
      </c>
      <c r="F443" s="50">
        <v>0</v>
      </c>
      <c r="G443" s="50">
        <v>0</v>
      </c>
      <c r="H443" s="50">
        <v>12361361</v>
      </c>
      <c r="I443" s="50">
        <v>0</v>
      </c>
      <c r="J443" s="51">
        <v>2550203</v>
      </c>
      <c r="K443" s="50">
        <v>30602360</v>
      </c>
      <c r="L443" s="73">
        <v>33152563</v>
      </c>
      <c r="M443" s="118"/>
      <c r="N443" s="120">
        <v>30602360</v>
      </c>
      <c r="O443" s="120">
        <v>18240999</v>
      </c>
      <c r="P443" s="120">
        <v>0</v>
      </c>
      <c r="Q443" s="120">
        <v>36435935</v>
      </c>
      <c r="R443" s="120">
        <v>33885732</v>
      </c>
      <c r="S443" s="47"/>
    </row>
    <row r="444" spans="1:19" ht="12.75" customHeight="1" x14ac:dyDescent="0.2">
      <c r="A444" s="581"/>
      <c r="B444" s="581"/>
      <c r="C444" s="53" t="s">
        <v>3</v>
      </c>
      <c r="D444" s="54">
        <v>9</v>
      </c>
      <c r="E444" s="55">
        <v>10705.64</v>
      </c>
      <c r="F444" s="55">
        <v>0</v>
      </c>
      <c r="G444" s="55">
        <v>0</v>
      </c>
      <c r="H444" s="55">
        <v>6384.11</v>
      </c>
      <c r="I444" s="55">
        <v>0</v>
      </c>
      <c r="J444" s="55">
        <v>1424.15</v>
      </c>
      <c r="K444" s="56">
        <v>17089.75</v>
      </c>
      <c r="L444" s="46">
        <v>18513.900000000001</v>
      </c>
      <c r="M444" s="117"/>
      <c r="N444" s="119">
        <v>17089.75</v>
      </c>
      <c r="O444" s="119">
        <v>10705.64</v>
      </c>
      <c r="P444" s="119"/>
      <c r="Q444" s="119">
        <v>20440.919999999998</v>
      </c>
      <c r="R444" s="119">
        <v>19016.77</v>
      </c>
      <c r="S444" s="47"/>
    </row>
    <row r="445" spans="1:19" ht="9" customHeight="1" x14ac:dyDescent="0.2">
      <c r="A445" s="581"/>
      <c r="B445" s="581"/>
      <c r="C445" s="48" t="s">
        <v>4</v>
      </c>
      <c r="D445" s="49">
        <v>14</v>
      </c>
      <c r="E445" s="50">
        <v>20729010</v>
      </c>
      <c r="F445" s="50">
        <v>0</v>
      </c>
      <c r="G445" s="50">
        <v>0</v>
      </c>
      <c r="H445" s="50">
        <v>12361361</v>
      </c>
      <c r="I445" s="50">
        <v>0</v>
      </c>
      <c r="J445" s="51">
        <v>2757539</v>
      </c>
      <c r="K445" s="50">
        <v>33090370</v>
      </c>
      <c r="L445" s="73">
        <v>35847909</v>
      </c>
      <c r="M445" s="118"/>
      <c r="N445" s="120">
        <v>33090370</v>
      </c>
      <c r="O445" s="120">
        <v>20729010</v>
      </c>
      <c r="P445" s="120">
        <v>0</v>
      </c>
      <c r="Q445" s="120">
        <v>39579140</v>
      </c>
      <c r="R445" s="120">
        <v>36821601</v>
      </c>
      <c r="S445" s="47"/>
    </row>
    <row r="446" spans="1:19" ht="12.75" customHeight="1" x14ac:dyDescent="0.2">
      <c r="A446" s="581"/>
      <c r="B446" s="581"/>
      <c r="C446" s="53" t="s">
        <v>3</v>
      </c>
      <c r="D446" s="54">
        <v>15</v>
      </c>
      <c r="E446" s="55">
        <v>12200.26</v>
      </c>
      <c r="F446" s="55">
        <v>0</v>
      </c>
      <c r="G446" s="55">
        <v>0</v>
      </c>
      <c r="H446" s="55">
        <v>6384.11</v>
      </c>
      <c r="I446" s="55">
        <v>0</v>
      </c>
      <c r="J446" s="55">
        <v>1548.7</v>
      </c>
      <c r="K446" s="56">
        <v>18584.37</v>
      </c>
      <c r="L446" s="46">
        <v>20133.07</v>
      </c>
      <c r="M446" s="117"/>
      <c r="N446" s="119">
        <v>18584.37</v>
      </c>
      <c r="O446" s="119">
        <v>12200.26</v>
      </c>
      <c r="P446" s="119"/>
      <c r="Q446" s="119">
        <v>22329.119999999999</v>
      </c>
      <c r="R446" s="119">
        <v>20780.419999999998</v>
      </c>
      <c r="S446" s="47"/>
    </row>
    <row r="447" spans="1:19" ht="9" customHeight="1" x14ac:dyDescent="0.2">
      <c r="A447" s="581"/>
      <c r="B447" s="581"/>
      <c r="C447" s="48" t="s">
        <v>4</v>
      </c>
      <c r="D447" s="49">
        <v>20</v>
      </c>
      <c r="E447" s="50">
        <v>23622997</v>
      </c>
      <c r="F447" s="50">
        <v>0</v>
      </c>
      <c r="G447" s="50">
        <v>0</v>
      </c>
      <c r="H447" s="50">
        <v>12361361</v>
      </c>
      <c r="I447" s="50">
        <v>0</v>
      </c>
      <c r="J447" s="51">
        <v>2998701</v>
      </c>
      <c r="K447" s="50">
        <v>35984358</v>
      </c>
      <c r="L447" s="73">
        <v>38983059</v>
      </c>
      <c r="M447" s="118"/>
      <c r="N447" s="120">
        <v>35984358</v>
      </c>
      <c r="O447" s="120">
        <v>23622997</v>
      </c>
      <c r="P447" s="120">
        <v>0</v>
      </c>
      <c r="Q447" s="120">
        <v>43235205</v>
      </c>
      <c r="R447" s="120">
        <v>40236504</v>
      </c>
      <c r="S447" s="47"/>
    </row>
    <row r="448" spans="1:19" ht="12.75" customHeight="1" x14ac:dyDescent="0.2">
      <c r="A448" s="581"/>
      <c r="B448" s="581"/>
      <c r="C448" s="53" t="s">
        <v>3</v>
      </c>
      <c r="D448" s="54">
        <v>21</v>
      </c>
      <c r="E448" s="55">
        <v>14366.8</v>
      </c>
      <c r="F448" s="55">
        <v>0</v>
      </c>
      <c r="G448" s="55">
        <v>0</v>
      </c>
      <c r="H448" s="55">
        <v>6384.11</v>
      </c>
      <c r="I448" s="55">
        <v>0</v>
      </c>
      <c r="J448" s="55">
        <v>1729.24</v>
      </c>
      <c r="K448" s="56">
        <v>20750.91</v>
      </c>
      <c r="L448" s="46">
        <v>22480.15</v>
      </c>
      <c r="M448" s="117"/>
      <c r="N448" s="119">
        <v>20750.91</v>
      </c>
      <c r="O448" s="119">
        <v>14366.8</v>
      </c>
      <c r="P448" s="119"/>
      <c r="Q448" s="119">
        <v>25066.17</v>
      </c>
      <c r="R448" s="119">
        <v>23336.93</v>
      </c>
      <c r="S448" s="47"/>
    </row>
    <row r="449" spans="1:19" ht="9" customHeight="1" x14ac:dyDescent="0.2">
      <c r="A449" s="581"/>
      <c r="B449" s="581"/>
      <c r="C449" s="48" t="s">
        <v>4</v>
      </c>
      <c r="D449" s="49">
        <v>27</v>
      </c>
      <c r="E449" s="50">
        <v>27818004</v>
      </c>
      <c r="F449" s="50">
        <v>0</v>
      </c>
      <c r="G449" s="50">
        <v>0</v>
      </c>
      <c r="H449" s="50">
        <v>12361361</v>
      </c>
      <c r="I449" s="50">
        <v>0</v>
      </c>
      <c r="J449" s="51">
        <v>3348276</v>
      </c>
      <c r="K449" s="50">
        <v>40179365</v>
      </c>
      <c r="L449" s="73">
        <v>43527640</v>
      </c>
      <c r="M449" s="118"/>
      <c r="N449" s="120">
        <v>40179365</v>
      </c>
      <c r="O449" s="120">
        <v>27818004</v>
      </c>
      <c r="P449" s="120">
        <v>0</v>
      </c>
      <c r="Q449" s="120">
        <v>48534873</v>
      </c>
      <c r="R449" s="120">
        <v>45186597</v>
      </c>
      <c r="S449" s="47"/>
    </row>
    <row r="450" spans="1:19" ht="12.75" customHeight="1" x14ac:dyDescent="0.2">
      <c r="A450" s="581"/>
      <c r="B450" s="581"/>
      <c r="C450" s="53" t="s">
        <v>3</v>
      </c>
      <c r="D450" s="54">
        <v>28</v>
      </c>
      <c r="E450" s="55">
        <v>15789.64</v>
      </c>
      <c r="F450" s="55">
        <v>0</v>
      </c>
      <c r="G450" s="55">
        <v>0</v>
      </c>
      <c r="H450" s="55">
        <v>6384.11</v>
      </c>
      <c r="I450" s="55">
        <v>0</v>
      </c>
      <c r="J450" s="55">
        <v>1847.81</v>
      </c>
      <c r="K450" s="56">
        <v>22173.75</v>
      </c>
      <c r="L450" s="46">
        <v>24021.56</v>
      </c>
      <c r="M450" s="117"/>
      <c r="N450" s="119">
        <v>22173.75</v>
      </c>
      <c r="O450" s="119">
        <v>15789.64</v>
      </c>
      <c r="P450" s="119"/>
      <c r="Q450" s="119">
        <v>26863.7</v>
      </c>
      <c r="R450" s="119">
        <v>25015.89</v>
      </c>
      <c r="S450" s="47"/>
    </row>
    <row r="451" spans="1:19" ht="9" customHeight="1" x14ac:dyDescent="0.2">
      <c r="A451" s="581"/>
      <c r="B451" s="581"/>
      <c r="C451" s="48" t="s">
        <v>4</v>
      </c>
      <c r="D451" s="49">
        <v>34</v>
      </c>
      <c r="E451" s="50">
        <v>30573006</v>
      </c>
      <c r="F451" s="50">
        <v>0</v>
      </c>
      <c r="G451" s="50">
        <v>0</v>
      </c>
      <c r="H451" s="50">
        <v>12361361</v>
      </c>
      <c r="I451" s="50">
        <v>0</v>
      </c>
      <c r="J451" s="51">
        <v>3577859</v>
      </c>
      <c r="K451" s="50">
        <v>42934367</v>
      </c>
      <c r="L451" s="73">
        <v>46512226</v>
      </c>
      <c r="M451" s="118"/>
      <c r="N451" s="120">
        <v>42934367</v>
      </c>
      <c r="O451" s="120">
        <v>30573006</v>
      </c>
      <c r="P451" s="120">
        <v>0</v>
      </c>
      <c r="Q451" s="120">
        <v>52015376</v>
      </c>
      <c r="R451" s="120">
        <v>48437517</v>
      </c>
      <c r="S451" s="47"/>
    </row>
    <row r="452" spans="1:19" ht="12.75" customHeight="1" x14ac:dyDescent="0.2">
      <c r="A452" s="581"/>
      <c r="B452" s="581"/>
      <c r="C452" s="53" t="s">
        <v>3</v>
      </c>
      <c r="D452" s="54">
        <v>35</v>
      </c>
      <c r="E452" s="55">
        <v>16866.45</v>
      </c>
      <c r="F452" s="55">
        <v>0</v>
      </c>
      <c r="G452" s="55">
        <v>0</v>
      </c>
      <c r="H452" s="55">
        <v>6384.11</v>
      </c>
      <c r="I452" s="55">
        <v>0</v>
      </c>
      <c r="J452" s="55">
        <v>1937.55</v>
      </c>
      <c r="K452" s="56">
        <v>23250.560000000001</v>
      </c>
      <c r="L452" s="46">
        <v>25188.11</v>
      </c>
      <c r="M452" s="117"/>
      <c r="N452" s="119">
        <v>23250.560000000001</v>
      </c>
      <c r="O452" s="119">
        <v>16866.45</v>
      </c>
      <c r="P452" s="119"/>
      <c r="Q452" s="119">
        <v>28224.07</v>
      </c>
      <c r="R452" s="119">
        <v>26286.52</v>
      </c>
      <c r="S452" s="47"/>
    </row>
    <row r="453" spans="1:19" ht="9" customHeight="1" x14ac:dyDescent="0.2">
      <c r="A453" s="582"/>
      <c r="B453" s="582"/>
      <c r="C453" s="58" t="s">
        <v>4</v>
      </c>
      <c r="D453" s="59"/>
      <c r="E453" s="61">
        <v>32658001</v>
      </c>
      <c r="F453" s="61">
        <v>0</v>
      </c>
      <c r="G453" s="61">
        <v>0</v>
      </c>
      <c r="H453" s="61">
        <v>12361361</v>
      </c>
      <c r="I453" s="61">
        <v>0</v>
      </c>
      <c r="J453" s="60">
        <v>3751620</v>
      </c>
      <c r="K453" s="61">
        <v>45019362</v>
      </c>
      <c r="L453" s="73">
        <v>48770982</v>
      </c>
      <c r="M453" s="118"/>
      <c r="N453" s="120">
        <v>45019362</v>
      </c>
      <c r="O453" s="120">
        <v>32658001</v>
      </c>
      <c r="P453" s="120">
        <v>0</v>
      </c>
      <c r="Q453" s="120">
        <v>54649420</v>
      </c>
      <c r="R453" s="120">
        <v>50897800</v>
      </c>
      <c r="S453" s="47"/>
    </row>
    <row r="454" spans="1:19" ht="12.75" customHeight="1" x14ac:dyDescent="0.2">
      <c r="A454" s="492">
        <v>36708</v>
      </c>
      <c r="B454" s="492">
        <v>36769</v>
      </c>
      <c r="C454" s="42" t="s">
        <v>3</v>
      </c>
      <c r="D454" s="43">
        <v>0</v>
      </c>
      <c r="E454" s="44">
        <v>9196.0300000000007</v>
      </c>
      <c r="F454" s="44">
        <v>0</v>
      </c>
      <c r="G454" s="44">
        <v>0</v>
      </c>
      <c r="H454" s="44">
        <v>6384.11</v>
      </c>
      <c r="I454" s="44">
        <v>0</v>
      </c>
      <c r="J454" s="44">
        <v>1298.3499999999999</v>
      </c>
      <c r="K454" s="45">
        <v>15580.14</v>
      </c>
      <c r="L454" s="46">
        <v>16878.490000000002</v>
      </c>
      <c r="M454" s="117"/>
      <c r="N454" s="119">
        <v>15580.14</v>
      </c>
      <c r="O454" s="119">
        <v>9196.0300000000007</v>
      </c>
      <c r="P454" s="119"/>
      <c r="Q454" s="119">
        <v>18533.78</v>
      </c>
      <c r="R454" s="119">
        <v>17235.43</v>
      </c>
      <c r="S454" s="47"/>
    </row>
    <row r="455" spans="1:19" ht="9" customHeight="1" x14ac:dyDescent="0.2">
      <c r="A455" s="525"/>
      <c r="B455" s="525"/>
      <c r="C455" s="48" t="s">
        <v>4</v>
      </c>
      <c r="D455" s="49">
        <v>2</v>
      </c>
      <c r="E455" s="50">
        <v>17805997</v>
      </c>
      <c r="F455" s="50">
        <v>0</v>
      </c>
      <c r="G455" s="50">
        <v>0</v>
      </c>
      <c r="H455" s="50">
        <v>12361361</v>
      </c>
      <c r="I455" s="50">
        <v>0</v>
      </c>
      <c r="J455" s="51">
        <v>2513956</v>
      </c>
      <c r="K455" s="50">
        <v>30167358</v>
      </c>
      <c r="L455" s="73">
        <v>32681314</v>
      </c>
      <c r="M455" s="118"/>
      <c r="N455" s="120">
        <v>30167358</v>
      </c>
      <c r="O455" s="120">
        <v>17805997</v>
      </c>
      <c r="P455" s="120">
        <v>0</v>
      </c>
      <c r="Q455" s="120">
        <v>35886402</v>
      </c>
      <c r="R455" s="120">
        <v>33372446</v>
      </c>
      <c r="S455" s="47"/>
    </row>
    <row r="456" spans="1:19" ht="12.75" customHeight="1" x14ac:dyDescent="0.2">
      <c r="A456" s="511">
        <v>36708</v>
      </c>
      <c r="B456" s="511">
        <v>36769</v>
      </c>
      <c r="C456" s="53" t="s">
        <v>3</v>
      </c>
      <c r="D456" s="54">
        <v>3</v>
      </c>
      <c r="E456" s="55">
        <v>9612.81</v>
      </c>
      <c r="F456" s="55">
        <v>0</v>
      </c>
      <c r="G456" s="55">
        <v>0</v>
      </c>
      <c r="H456" s="55">
        <v>6384.11</v>
      </c>
      <c r="I456" s="55">
        <v>0</v>
      </c>
      <c r="J456" s="55">
        <v>1333.08</v>
      </c>
      <c r="K456" s="56">
        <v>15996.92</v>
      </c>
      <c r="L456" s="46">
        <v>17330</v>
      </c>
      <c r="M456" s="117"/>
      <c r="N456" s="119">
        <v>15996.92</v>
      </c>
      <c r="O456" s="119">
        <v>9612.81</v>
      </c>
      <c r="P456" s="119"/>
      <c r="Q456" s="119">
        <v>19060.310000000001</v>
      </c>
      <c r="R456" s="119">
        <v>17727.23</v>
      </c>
      <c r="S456" s="47"/>
    </row>
    <row r="457" spans="1:19" ht="9" customHeight="1" x14ac:dyDescent="0.2">
      <c r="A457" s="581"/>
      <c r="B457" s="581"/>
      <c r="C457" s="48" t="s">
        <v>4</v>
      </c>
      <c r="D457" s="49">
        <v>8</v>
      </c>
      <c r="E457" s="50">
        <v>18612996</v>
      </c>
      <c r="F457" s="50">
        <v>0</v>
      </c>
      <c r="G457" s="50">
        <v>0</v>
      </c>
      <c r="H457" s="50">
        <v>12361361</v>
      </c>
      <c r="I457" s="50">
        <v>0</v>
      </c>
      <c r="J457" s="51">
        <v>2581203</v>
      </c>
      <c r="K457" s="50">
        <v>30974356</v>
      </c>
      <c r="L457" s="73">
        <v>33555559</v>
      </c>
      <c r="M457" s="118"/>
      <c r="N457" s="120">
        <v>30974356</v>
      </c>
      <c r="O457" s="120">
        <v>18612996</v>
      </c>
      <c r="P457" s="120">
        <v>0</v>
      </c>
      <c r="Q457" s="120">
        <v>36905906</v>
      </c>
      <c r="R457" s="120">
        <v>34324704</v>
      </c>
      <c r="S457" s="47"/>
    </row>
    <row r="458" spans="1:19" ht="12.75" customHeight="1" x14ac:dyDescent="0.2">
      <c r="A458" s="581"/>
      <c r="B458" s="581"/>
      <c r="C458" s="53" t="s">
        <v>3</v>
      </c>
      <c r="D458" s="54">
        <v>9</v>
      </c>
      <c r="E458" s="55">
        <v>10910.15</v>
      </c>
      <c r="F458" s="55">
        <v>0</v>
      </c>
      <c r="G458" s="55">
        <v>0</v>
      </c>
      <c r="H458" s="55">
        <v>6384.11</v>
      </c>
      <c r="I458" s="55">
        <v>0</v>
      </c>
      <c r="J458" s="55">
        <v>1441.19</v>
      </c>
      <c r="K458" s="56">
        <v>17294.259999999998</v>
      </c>
      <c r="L458" s="46">
        <v>18735.45</v>
      </c>
      <c r="M458" s="117"/>
      <c r="N458" s="119">
        <v>17294.259999999998</v>
      </c>
      <c r="O458" s="119">
        <v>10910.15</v>
      </c>
      <c r="P458" s="119"/>
      <c r="Q458" s="119">
        <v>20699.28</v>
      </c>
      <c r="R458" s="119">
        <v>19258.09</v>
      </c>
      <c r="S458" s="47"/>
    </row>
    <row r="459" spans="1:19" ht="9" customHeight="1" x14ac:dyDescent="0.2">
      <c r="A459" s="581"/>
      <c r="B459" s="581"/>
      <c r="C459" s="48" t="s">
        <v>4</v>
      </c>
      <c r="D459" s="49">
        <v>14</v>
      </c>
      <c r="E459" s="50">
        <v>21124996</v>
      </c>
      <c r="F459" s="50">
        <v>0</v>
      </c>
      <c r="G459" s="50">
        <v>0</v>
      </c>
      <c r="H459" s="50">
        <v>12361361</v>
      </c>
      <c r="I459" s="50">
        <v>0</v>
      </c>
      <c r="J459" s="51">
        <v>2790533</v>
      </c>
      <c r="K459" s="50">
        <v>33486357</v>
      </c>
      <c r="L459" s="73">
        <v>36276890</v>
      </c>
      <c r="M459" s="118"/>
      <c r="N459" s="120">
        <v>33486357</v>
      </c>
      <c r="O459" s="120">
        <v>21124996</v>
      </c>
      <c r="P459" s="120">
        <v>0</v>
      </c>
      <c r="Q459" s="120">
        <v>40079395</v>
      </c>
      <c r="R459" s="120">
        <v>37288862</v>
      </c>
      <c r="S459" s="47"/>
    </row>
    <row r="460" spans="1:19" ht="12.75" customHeight="1" x14ac:dyDescent="0.2">
      <c r="A460" s="581"/>
      <c r="B460" s="581"/>
      <c r="C460" s="53" t="s">
        <v>3</v>
      </c>
      <c r="D460" s="54">
        <v>15</v>
      </c>
      <c r="E460" s="55">
        <v>12423.37</v>
      </c>
      <c r="F460" s="55">
        <v>0</v>
      </c>
      <c r="G460" s="55">
        <v>0</v>
      </c>
      <c r="H460" s="55">
        <v>6384.11</v>
      </c>
      <c r="I460" s="55">
        <v>0</v>
      </c>
      <c r="J460" s="55">
        <v>1567.29</v>
      </c>
      <c r="K460" s="56">
        <v>18807.48</v>
      </c>
      <c r="L460" s="46">
        <v>20374.77</v>
      </c>
      <c r="M460" s="117"/>
      <c r="N460" s="119">
        <v>18807.48</v>
      </c>
      <c r="O460" s="119">
        <v>12423.37</v>
      </c>
      <c r="P460" s="119"/>
      <c r="Q460" s="119">
        <v>22610.98</v>
      </c>
      <c r="R460" s="119">
        <v>21043.69</v>
      </c>
      <c r="S460" s="47"/>
    </row>
    <row r="461" spans="1:19" ht="9" customHeight="1" x14ac:dyDescent="0.2">
      <c r="A461" s="581"/>
      <c r="B461" s="581"/>
      <c r="C461" s="48" t="s">
        <v>4</v>
      </c>
      <c r="D461" s="49">
        <v>20</v>
      </c>
      <c r="E461" s="50">
        <v>24054999</v>
      </c>
      <c r="F461" s="50">
        <v>0</v>
      </c>
      <c r="G461" s="50">
        <v>0</v>
      </c>
      <c r="H461" s="50">
        <v>12361361</v>
      </c>
      <c r="I461" s="50">
        <v>0</v>
      </c>
      <c r="J461" s="51">
        <v>3034697</v>
      </c>
      <c r="K461" s="50">
        <v>36416359</v>
      </c>
      <c r="L461" s="73">
        <v>39451056</v>
      </c>
      <c r="M461" s="118"/>
      <c r="N461" s="120">
        <v>36416359</v>
      </c>
      <c r="O461" s="120">
        <v>24054999</v>
      </c>
      <c r="P461" s="120">
        <v>0</v>
      </c>
      <c r="Q461" s="120">
        <v>43780962</v>
      </c>
      <c r="R461" s="120">
        <v>40746266</v>
      </c>
      <c r="S461" s="47"/>
    </row>
    <row r="462" spans="1:19" ht="12.75" customHeight="1" x14ac:dyDescent="0.2">
      <c r="A462" s="581"/>
      <c r="B462" s="581"/>
      <c r="C462" s="53" t="s">
        <v>3</v>
      </c>
      <c r="D462" s="54">
        <v>21</v>
      </c>
      <c r="E462" s="55">
        <v>14614.7</v>
      </c>
      <c r="F462" s="55">
        <v>0</v>
      </c>
      <c r="G462" s="55">
        <v>0</v>
      </c>
      <c r="H462" s="55">
        <v>6384.11</v>
      </c>
      <c r="I462" s="55">
        <v>0</v>
      </c>
      <c r="J462" s="55">
        <v>1749.9</v>
      </c>
      <c r="K462" s="56">
        <v>20998.81</v>
      </c>
      <c r="L462" s="46">
        <v>22748.71</v>
      </c>
      <c r="M462" s="117"/>
      <c r="N462" s="119">
        <v>20998.81</v>
      </c>
      <c r="O462" s="119">
        <v>14614.7</v>
      </c>
      <c r="P462" s="119"/>
      <c r="Q462" s="119">
        <v>25379.360000000001</v>
      </c>
      <c r="R462" s="119">
        <v>23629.46</v>
      </c>
      <c r="S462" s="47"/>
    </row>
    <row r="463" spans="1:19" ht="9" customHeight="1" x14ac:dyDescent="0.2">
      <c r="A463" s="581"/>
      <c r="B463" s="581"/>
      <c r="C463" s="48" t="s">
        <v>4</v>
      </c>
      <c r="D463" s="49">
        <v>27</v>
      </c>
      <c r="E463" s="50">
        <v>28298005</v>
      </c>
      <c r="F463" s="50">
        <v>0</v>
      </c>
      <c r="G463" s="50">
        <v>0</v>
      </c>
      <c r="H463" s="50">
        <v>12361361</v>
      </c>
      <c r="I463" s="50">
        <v>0</v>
      </c>
      <c r="J463" s="51">
        <v>3388279</v>
      </c>
      <c r="K463" s="50">
        <v>40659366</v>
      </c>
      <c r="L463" s="73">
        <v>44047645</v>
      </c>
      <c r="M463" s="118"/>
      <c r="N463" s="120">
        <v>40659366</v>
      </c>
      <c r="O463" s="120">
        <v>28298005</v>
      </c>
      <c r="P463" s="120">
        <v>0</v>
      </c>
      <c r="Q463" s="120">
        <v>49141293</v>
      </c>
      <c r="R463" s="120">
        <v>45753015</v>
      </c>
      <c r="S463" s="47"/>
    </row>
    <row r="464" spans="1:19" ht="12.75" customHeight="1" x14ac:dyDescent="0.2">
      <c r="A464" s="581"/>
      <c r="B464" s="581"/>
      <c r="C464" s="53" t="s">
        <v>3</v>
      </c>
      <c r="D464" s="54">
        <v>28</v>
      </c>
      <c r="E464" s="55">
        <v>16056.13</v>
      </c>
      <c r="F464" s="55">
        <v>0</v>
      </c>
      <c r="G464" s="55">
        <v>0</v>
      </c>
      <c r="H464" s="55">
        <v>6384.11</v>
      </c>
      <c r="I464" s="55">
        <v>0</v>
      </c>
      <c r="J464" s="55">
        <v>1870.02</v>
      </c>
      <c r="K464" s="56">
        <v>22440.240000000002</v>
      </c>
      <c r="L464" s="46">
        <v>24310.26</v>
      </c>
      <c r="M464" s="117"/>
      <c r="N464" s="119">
        <v>22440.240000000002</v>
      </c>
      <c r="O464" s="119">
        <v>16056.13</v>
      </c>
      <c r="P464" s="119"/>
      <c r="Q464" s="119">
        <v>27200.36</v>
      </c>
      <c r="R464" s="119">
        <v>25330.34</v>
      </c>
      <c r="S464" s="47"/>
    </row>
    <row r="465" spans="1:19" ht="9" customHeight="1" x14ac:dyDescent="0.2">
      <c r="A465" s="581"/>
      <c r="B465" s="581"/>
      <c r="C465" s="48" t="s">
        <v>4</v>
      </c>
      <c r="D465" s="49">
        <v>34</v>
      </c>
      <c r="E465" s="50">
        <v>31089003</v>
      </c>
      <c r="F465" s="50">
        <v>0</v>
      </c>
      <c r="G465" s="50">
        <v>0</v>
      </c>
      <c r="H465" s="50">
        <v>12361361</v>
      </c>
      <c r="I465" s="50">
        <v>0</v>
      </c>
      <c r="J465" s="51">
        <v>3620864</v>
      </c>
      <c r="K465" s="50">
        <v>43450364</v>
      </c>
      <c r="L465" s="73">
        <v>47071227</v>
      </c>
      <c r="M465" s="118"/>
      <c r="N465" s="120">
        <v>43450364</v>
      </c>
      <c r="O465" s="120">
        <v>31089003</v>
      </c>
      <c r="P465" s="120">
        <v>0</v>
      </c>
      <c r="Q465" s="120">
        <v>52667241</v>
      </c>
      <c r="R465" s="120">
        <v>49046377</v>
      </c>
      <c r="S465" s="47"/>
    </row>
    <row r="466" spans="1:19" ht="12.75" customHeight="1" x14ac:dyDescent="0.2">
      <c r="A466" s="581"/>
      <c r="B466" s="581"/>
      <c r="C466" s="53" t="s">
        <v>3</v>
      </c>
      <c r="D466" s="54">
        <v>35</v>
      </c>
      <c r="E466" s="55">
        <v>17145.34</v>
      </c>
      <c r="F466" s="55">
        <v>0</v>
      </c>
      <c r="G466" s="55">
        <v>0</v>
      </c>
      <c r="H466" s="55">
        <v>6384.11</v>
      </c>
      <c r="I466" s="55">
        <v>0</v>
      </c>
      <c r="J466" s="55">
        <v>1960.79</v>
      </c>
      <c r="K466" s="56">
        <v>23529.45</v>
      </c>
      <c r="L466" s="46">
        <v>25490.240000000002</v>
      </c>
      <c r="M466" s="117"/>
      <c r="N466" s="119">
        <v>23529.45</v>
      </c>
      <c r="O466" s="119">
        <v>17145.34</v>
      </c>
      <c r="P466" s="119"/>
      <c r="Q466" s="119">
        <v>28576.400000000001</v>
      </c>
      <c r="R466" s="119">
        <v>26615.61</v>
      </c>
      <c r="S466" s="47"/>
    </row>
    <row r="467" spans="1:19" ht="9" customHeight="1" x14ac:dyDescent="0.2">
      <c r="A467" s="582"/>
      <c r="B467" s="582"/>
      <c r="C467" s="58" t="s">
        <v>4</v>
      </c>
      <c r="D467" s="59"/>
      <c r="E467" s="61">
        <v>33198007</v>
      </c>
      <c r="F467" s="61">
        <v>0</v>
      </c>
      <c r="G467" s="61">
        <v>0</v>
      </c>
      <c r="H467" s="61">
        <v>12361361</v>
      </c>
      <c r="I467" s="61">
        <v>0</v>
      </c>
      <c r="J467" s="60">
        <v>3796619</v>
      </c>
      <c r="K467" s="61">
        <v>45559368</v>
      </c>
      <c r="L467" s="73">
        <v>49355987</v>
      </c>
      <c r="M467" s="118"/>
      <c r="N467" s="120">
        <v>45559368</v>
      </c>
      <c r="O467" s="120">
        <v>33198007</v>
      </c>
      <c r="P467" s="120">
        <v>0</v>
      </c>
      <c r="Q467" s="120">
        <v>55331626</v>
      </c>
      <c r="R467" s="120">
        <v>51535007</v>
      </c>
      <c r="S467" s="47"/>
    </row>
    <row r="468" spans="1:19" ht="12.75" customHeight="1" x14ac:dyDescent="0.2">
      <c r="A468" s="492">
        <v>36770</v>
      </c>
      <c r="B468" s="492">
        <v>36891</v>
      </c>
      <c r="C468" s="42" t="s">
        <v>3</v>
      </c>
      <c r="D468" s="43">
        <v>0</v>
      </c>
      <c r="E468" s="44">
        <v>9196.0300000000007</v>
      </c>
      <c r="F468" s="44">
        <v>0</v>
      </c>
      <c r="G468" s="44">
        <v>0</v>
      </c>
      <c r="H468" s="44">
        <v>6384.11</v>
      </c>
      <c r="I468" s="44">
        <v>0</v>
      </c>
      <c r="J468" s="44">
        <v>1298.3499999999999</v>
      </c>
      <c r="K468" s="45">
        <v>15580.14</v>
      </c>
      <c r="L468" s="46">
        <v>16878.490000000002</v>
      </c>
      <c r="M468" s="117"/>
      <c r="N468" s="119">
        <v>15580.14</v>
      </c>
      <c r="O468" s="119">
        <v>9196.0300000000007</v>
      </c>
      <c r="P468" s="119"/>
      <c r="Q468" s="119">
        <v>18533.78</v>
      </c>
      <c r="R468" s="119">
        <v>17235.43</v>
      </c>
      <c r="S468" s="47"/>
    </row>
    <row r="469" spans="1:19" ht="9" customHeight="1" x14ac:dyDescent="0.2">
      <c r="A469" s="525"/>
      <c r="B469" s="525"/>
      <c r="C469" s="48" t="s">
        <v>4</v>
      </c>
      <c r="D469" s="49">
        <v>2</v>
      </c>
      <c r="E469" s="50">
        <v>17805997</v>
      </c>
      <c r="F469" s="50">
        <v>0</v>
      </c>
      <c r="G469" s="50">
        <v>0</v>
      </c>
      <c r="H469" s="50">
        <v>12361361</v>
      </c>
      <c r="I469" s="50">
        <v>0</v>
      </c>
      <c r="J469" s="51">
        <v>2513956</v>
      </c>
      <c r="K469" s="50">
        <v>30167358</v>
      </c>
      <c r="L469" s="73">
        <v>32681314</v>
      </c>
      <c r="M469" s="118"/>
      <c r="N469" s="120">
        <v>30167358</v>
      </c>
      <c r="O469" s="120">
        <v>17805997</v>
      </c>
      <c r="P469" s="120">
        <v>0</v>
      </c>
      <c r="Q469" s="120">
        <v>35886402</v>
      </c>
      <c r="R469" s="120">
        <v>33372446</v>
      </c>
      <c r="S469" s="47"/>
    </row>
    <row r="470" spans="1:19" ht="12.75" customHeight="1" x14ac:dyDescent="0.2">
      <c r="A470" s="511">
        <v>36770</v>
      </c>
      <c r="B470" s="511">
        <v>36891</v>
      </c>
      <c r="C470" s="53" t="s">
        <v>3</v>
      </c>
      <c r="D470" s="54">
        <v>3</v>
      </c>
      <c r="E470" s="55">
        <v>9612.81</v>
      </c>
      <c r="F470" s="55">
        <v>0</v>
      </c>
      <c r="G470" s="55">
        <v>0</v>
      </c>
      <c r="H470" s="55">
        <v>6384.11</v>
      </c>
      <c r="I470" s="55">
        <v>0</v>
      </c>
      <c r="J470" s="55">
        <v>1333.08</v>
      </c>
      <c r="K470" s="56">
        <v>15996.92</v>
      </c>
      <c r="L470" s="46">
        <v>17330</v>
      </c>
      <c r="M470" s="117"/>
      <c r="N470" s="119">
        <v>15996.92</v>
      </c>
      <c r="O470" s="119">
        <v>9612.81</v>
      </c>
      <c r="P470" s="119"/>
      <c r="Q470" s="119">
        <v>19060.310000000001</v>
      </c>
      <c r="R470" s="119">
        <v>17727.23</v>
      </c>
      <c r="S470" s="47"/>
    </row>
    <row r="471" spans="1:19" ht="9" customHeight="1" x14ac:dyDescent="0.2">
      <c r="A471" s="581"/>
      <c r="B471" s="581"/>
      <c r="C471" s="48" t="s">
        <v>4</v>
      </c>
      <c r="D471" s="49">
        <v>8</v>
      </c>
      <c r="E471" s="50">
        <v>18612996</v>
      </c>
      <c r="F471" s="50">
        <v>0</v>
      </c>
      <c r="G471" s="50">
        <v>0</v>
      </c>
      <c r="H471" s="50">
        <v>12361361</v>
      </c>
      <c r="I471" s="50">
        <v>0</v>
      </c>
      <c r="J471" s="51">
        <v>2581203</v>
      </c>
      <c r="K471" s="50">
        <v>30974356</v>
      </c>
      <c r="L471" s="73">
        <v>33555559</v>
      </c>
      <c r="M471" s="118"/>
      <c r="N471" s="120">
        <v>30974356</v>
      </c>
      <c r="O471" s="120">
        <v>18612996</v>
      </c>
      <c r="P471" s="120">
        <v>0</v>
      </c>
      <c r="Q471" s="120">
        <v>36905906</v>
      </c>
      <c r="R471" s="120">
        <v>34324704</v>
      </c>
      <c r="S471" s="47"/>
    </row>
    <row r="472" spans="1:19" ht="12.75" customHeight="1" x14ac:dyDescent="0.2">
      <c r="A472" s="581"/>
      <c r="B472" s="581"/>
      <c r="C472" s="53" t="s">
        <v>3</v>
      </c>
      <c r="D472" s="54">
        <v>9</v>
      </c>
      <c r="E472" s="55">
        <v>10910.15</v>
      </c>
      <c r="F472" s="55">
        <v>0</v>
      </c>
      <c r="G472" s="55">
        <v>0</v>
      </c>
      <c r="H472" s="55">
        <v>6384.11</v>
      </c>
      <c r="I472" s="55">
        <v>0</v>
      </c>
      <c r="J472" s="55">
        <v>1441.19</v>
      </c>
      <c r="K472" s="56">
        <v>17294.259999999998</v>
      </c>
      <c r="L472" s="46">
        <v>18735.45</v>
      </c>
      <c r="M472" s="117"/>
      <c r="N472" s="119">
        <v>17294.259999999998</v>
      </c>
      <c r="O472" s="119">
        <v>10910.15</v>
      </c>
      <c r="P472" s="119"/>
      <c r="Q472" s="119">
        <v>20699.28</v>
      </c>
      <c r="R472" s="119">
        <v>19258.09</v>
      </c>
      <c r="S472" s="47"/>
    </row>
    <row r="473" spans="1:19" ht="9" customHeight="1" x14ac:dyDescent="0.2">
      <c r="A473" s="581"/>
      <c r="B473" s="581"/>
      <c r="C473" s="48" t="s">
        <v>4</v>
      </c>
      <c r="D473" s="49">
        <v>14</v>
      </c>
      <c r="E473" s="50">
        <v>21124996</v>
      </c>
      <c r="F473" s="50">
        <v>0</v>
      </c>
      <c r="G473" s="50">
        <v>0</v>
      </c>
      <c r="H473" s="50">
        <v>12361361</v>
      </c>
      <c r="I473" s="50">
        <v>0</v>
      </c>
      <c r="J473" s="51">
        <v>2790533</v>
      </c>
      <c r="K473" s="50">
        <v>33486357</v>
      </c>
      <c r="L473" s="73">
        <v>36276890</v>
      </c>
      <c r="M473" s="118"/>
      <c r="N473" s="120">
        <v>33486357</v>
      </c>
      <c r="O473" s="120">
        <v>21124996</v>
      </c>
      <c r="P473" s="120">
        <v>0</v>
      </c>
      <c r="Q473" s="120">
        <v>40079395</v>
      </c>
      <c r="R473" s="120">
        <v>37288862</v>
      </c>
      <c r="S473" s="47"/>
    </row>
    <row r="474" spans="1:19" ht="12.75" customHeight="1" x14ac:dyDescent="0.2">
      <c r="A474" s="581"/>
      <c r="B474" s="581"/>
      <c r="C474" s="53" t="s">
        <v>3</v>
      </c>
      <c r="D474" s="54">
        <v>15</v>
      </c>
      <c r="E474" s="55">
        <v>12423.37</v>
      </c>
      <c r="F474" s="55">
        <v>0</v>
      </c>
      <c r="G474" s="55">
        <v>0</v>
      </c>
      <c r="H474" s="55">
        <v>6384.11</v>
      </c>
      <c r="I474" s="55">
        <v>0</v>
      </c>
      <c r="J474" s="55">
        <v>1567.29</v>
      </c>
      <c r="K474" s="56">
        <v>18807.48</v>
      </c>
      <c r="L474" s="46">
        <v>20374.77</v>
      </c>
      <c r="M474" s="117"/>
      <c r="N474" s="119">
        <v>18807.48</v>
      </c>
      <c r="O474" s="119">
        <v>12423.37</v>
      </c>
      <c r="P474" s="119"/>
      <c r="Q474" s="119">
        <v>22610.98</v>
      </c>
      <c r="R474" s="119">
        <v>21043.69</v>
      </c>
      <c r="S474" s="47"/>
    </row>
    <row r="475" spans="1:19" ht="9" customHeight="1" x14ac:dyDescent="0.2">
      <c r="A475" s="581"/>
      <c r="B475" s="581"/>
      <c r="C475" s="48" t="s">
        <v>4</v>
      </c>
      <c r="D475" s="49">
        <v>20</v>
      </c>
      <c r="E475" s="50">
        <v>24054999</v>
      </c>
      <c r="F475" s="50">
        <v>0</v>
      </c>
      <c r="G475" s="50">
        <v>0</v>
      </c>
      <c r="H475" s="50">
        <v>12361361</v>
      </c>
      <c r="I475" s="50">
        <v>0</v>
      </c>
      <c r="J475" s="51">
        <v>3034697</v>
      </c>
      <c r="K475" s="50">
        <v>36416359</v>
      </c>
      <c r="L475" s="73">
        <v>39451056</v>
      </c>
      <c r="M475" s="118"/>
      <c r="N475" s="120">
        <v>36416359</v>
      </c>
      <c r="O475" s="120">
        <v>24054999</v>
      </c>
      <c r="P475" s="120">
        <v>0</v>
      </c>
      <c r="Q475" s="120">
        <v>43780962</v>
      </c>
      <c r="R475" s="120">
        <v>40746266</v>
      </c>
      <c r="S475" s="47"/>
    </row>
    <row r="476" spans="1:19" ht="12.75" customHeight="1" x14ac:dyDescent="0.2">
      <c r="A476" s="581"/>
      <c r="B476" s="581"/>
      <c r="C476" s="53" t="s">
        <v>3</v>
      </c>
      <c r="D476" s="54">
        <v>21</v>
      </c>
      <c r="E476" s="55">
        <v>14614.7</v>
      </c>
      <c r="F476" s="55">
        <v>0</v>
      </c>
      <c r="G476" s="55">
        <v>0</v>
      </c>
      <c r="H476" s="55">
        <v>6384.11</v>
      </c>
      <c r="I476" s="55">
        <v>0</v>
      </c>
      <c r="J476" s="55">
        <v>1749.9</v>
      </c>
      <c r="K476" s="56">
        <v>20998.81</v>
      </c>
      <c r="L476" s="46">
        <v>22748.71</v>
      </c>
      <c r="M476" s="117"/>
      <c r="N476" s="119">
        <v>20998.81</v>
      </c>
      <c r="O476" s="119">
        <v>14614.7</v>
      </c>
      <c r="P476" s="119"/>
      <c r="Q476" s="119">
        <v>25379.360000000001</v>
      </c>
      <c r="R476" s="119">
        <v>23629.46</v>
      </c>
      <c r="S476" s="47"/>
    </row>
    <row r="477" spans="1:19" ht="9" customHeight="1" x14ac:dyDescent="0.2">
      <c r="A477" s="581"/>
      <c r="B477" s="581"/>
      <c r="C477" s="48" t="s">
        <v>4</v>
      </c>
      <c r="D477" s="49">
        <v>27</v>
      </c>
      <c r="E477" s="50">
        <v>28298005</v>
      </c>
      <c r="F477" s="50">
        <v>0</v>
      </c>
      <c r="G477" s="50">
        <v>0</v>
      </c>
      <c r="H477" s="50">
        <v>12361361</v>
      </c>
      <c r="I477" s="50">
        <v>0</v>
      </c>
      <c r="J477" s="51">
        <v>3388279</v>
      </c>
      <c r="K477" s="50">
        <v>40659366</v>
      </c>
      <c r="L477" s="73">
        <v>44047645</v>
      </c>
      <c r="M477" s="118"/>
      <c r="N477" s="120">
        <v>40659366</v>
      </c>
      <c r="O477" s="120">
        <v>28298005</v>
      </c>
      <c r="P477" s="120">
        <v>0</v>
      </c>
      <c r="Q477" s="120">
        <v>49141293</v>
      </c>
      <c r="R477" s="120">
        <v>45753015</v>
      </c>
      <c r="S477" s="47"/>
    </row>
    <row r="478" spans="1:19" ht="12.75" customHeight="1" x14ac:dyDescent="0.2">
      <c r="A478" s="581"/>
      <c r="B478" s="581"/>
      <c r="C478" s="53" t="s">
        <v>3</v>
      </c>
      <c r="D478" s="54">
        <v>28</v>
      </c>
      <c r="E478" s="55">
        <v>16056.13</v>
      </c>
      <c r="F478" s="55">
        <v>0</v>
      </c>
      <c r="G478" s="55">
        <v>0</v>
      </c>
      <c r="H478" s="55">
        <v>6384.11</v>
      </c>
      <c r="I478" s="55">
        <v>0</v>
      </c>
      <c r="J478" s="55">
        <v>1870.02</v>
      </c>
      <c r="K478" s="56">
        <v>22440.240000000002</v>
      </c>
      <c r="L478" s="46">
        <v>24310.26</v>
      </c>
      <c r="M478" s="117"/>
      <c r="N478" s="119">
        <v>22440.240000000002</v>
      </c>
      <c r="O478" s="119">
        <v>16056.13</v>
      </c>
      <c r="P478" s="119"/>
      <c r="Q478" s="119">
        <v>27200.36</v>
      </c>
      <c r="R478" s="119">
        <v>25330.34</v>
      </c>
      <c r="S478" s="47"/>
    </row>
    <row r="479" spans="1:19" ht="9" customHeight="1" x14ac:dyDescent="0.2">
      <c r="A479" s="581"/>
      <c r="B479" s="581"/>
      <c r="C479" s="48" t="s">
        <v>4</v>
      </c>
      <c r="D479" s="49">
        <v>34</v>
      </c>
      <c r="E479" s="50">
        <v>31089003</v>
      </c>
      <c r="F479" s="50">
        <v>0</v>
      </c>
      <c r="G479" s="50">
        <v>0</v>
      </c>
      <c r="H479" s="50">
        <v>12361361</v>
      </c>
      <c r="I479" s="50">
        <v>0</v>
      </c>
      <c r="J479" s="51">
        <v>3620864</v>
      </c>
      <c r="K479" s="50">
        <v>43450364</v>
      </c>
      <c r="L479" s="73">
        <v>47071227</v>
      </c>
      <c r="M479" s="118"/>
      <c r="N479" s="120">
        <v>43450364</v>
      </c>
      <c r="O479" s="120">
        <v>31089003</v>
      </c>
      <c r="P479" s="120">
        <v>0</v>
      </c>
      <c r="Q479" s="120">
        <v>52667241</v>
      </c>
      <c r="R479" s="120">
        <v>49046377</v>
      </c>
      <c r="S479" s="47"/>
    </row>
    <row r="480" spans="1:19" ht="12.75" customHeight="1" x14ac:dyDescent="0.2">
      <c r="A480" s="581"/>
      <c r="B480" s="581"/>
      <c r="C480" s="53" t="s">
        <v>3</v>
      </c>
      <c r="D480" s="54">
        <v>35</v>
      </c>
      <c r="E480" s="55">
        <v>17145.34</v>
      </c>
      <c r="F480" s="55">
        <v>0</v>
      </c>
      <c r="G480" s="55">
        <v>0</v>
      </c>
      <c r="H480" s="55">
        <v>6384.11</v>
      </c>
      <c r="I480" s="55">
        <v>0</v>
      </c>
      <c r="J480" s="55">
        <v>1960.79</v>
      </c>
      <c r="K480" s="56">
        <v>23529.45</v>
      </c>
      <c r="L480" s="46">
        <v>25490.240000000002</v>
      </c>
      <c r="M480" s="117"/>
      <c r="N480" s="119">
        <v>23529.45</v>
      </c>
      <c r="O480" s="119">
        <v>17145.34</v>
      </c>
      <c r="P480" s="119"/>
      <c r="Q480" s="119">
        <v>28576.400000000001</v>
      </c>
      <c r="R480" s="119">
        <v>26615.61</v>
      </c>
      <c r="S480" s="47"/>
    </row>
    <row r="481" spans="1:19" ht="9" customHeight="1" x14ac:dyDescent="0.2">
      <c r="A481" s="582"/>
      <c r="B481" s="582"/>
      <c r="C481" s="58" t="s">
        <v>4</v>
      </c>
      <c r="D481" s="59"/>
      <c r="E481" s="61">
        <v>33198007</v>
      </c>
      <c r="F481" s="61">
        <v>0</v>
      </c>
      <c r="G481" s="61">
        <v>0</v>
      </c>
      <c r="H481" s="61">
        <v>12361361</v>
      </c>
      <c r="I481" s="61">
        <v>0</v>
      </c>
      <c r="J481" s="60">
        <v>3796619</v>
      </c>
      <c r="K481" s="61">
        <v>45559368</v>
      </c>
      <c r="L481" s="73">
        <v>49355987</v>
      </c>
      <c r="M481" s="118"/>
      <c r="N481" s="120">
        <v>45559368</v>
      </c>
      <c r="O481" s="120">
        <v>33198007</v>
      </c>
      <c r="P481" s="120">
        <v>0</v>
      </c>
      <c r="Q481" s="120">
        <v>55331626</v>
      </c>
      <c r="R481" s="120">
        <v>51535007</v>
      </c>
      <c r="S481" s="47"/>
    </row>
    <row r="482" spans="1:19" ht="12.75" customHeight="1" x14ac:dyDescent="0.2">
      <c r="A482" s="492">
        <v>36892</v>
      </c>
      <c r="B482" s="492">
        <v>37256</v>
      </c>
      <c r="C482" s="42" t="s">
        <v>3</v>
      </c>
      <c r="D482" s="43">
        <v>0</v>
      </c>
      <c r="E482" s="44">
        <v>9505.91</v>
      </c>
      <c r="F482" s="44">
        <v>0</v>
      </c>
      <c r="G482" s="44">
        <v>0</v>
      </c>
      <c r="H482" s="44">
        <v>6384.11</v>
      </c>
      <c r="I482" s="44">
        <v>0</v>
      </c>
      <c r="J482" s="44">
        <v>1324.17</v>
      </c>
      <c r="K482" s="45">
        <v>15890.02</v>
      </c>
      <c r="L482" s="46">
        <v>17214.189999999999</v>
      </c>
      <c r="M482" s="117"/>
      <c r="N482" s="119">
        <v>15890.02</v>
      </c>
      <c r="O482" s="119">
        <v>9505.91</v>
      </c>
      <c r="P482" s="119">
        <v>1338.6</v>
      </c>
      <c r="Q482" s="119">
        <v>18925.25</v>
      </c>
      <c r="R482" s="119">
        <v>17601.080000000002</v>
      </c>
      <c r="S482" s="47"/>
    </row>
    <row r="483" spans="1:19" ht="9" customHeight="1" x14ac:dyDescent="0.2">
      <c r="A483" s="525"/>
      <c r="B483" s="525"/>
      <c r="C483" s="48" t="s">
        <v>4</v>
      </c>
      <c r="D483" s="49">
        <v>2</v>
      </c>
      <c r="E483" s="50">
        <v>18406008</v>
      </c>
      <c r="F483" s="50">
        <v>0</v>
      </c>
      <c r="G483" s="50">
        <v>0</v>
      </c>
      <c r="H483" s="50">
        <v>12361361</v>
      </c>
      <c r="I483" s="50">
        <v>0</v>
      </c>
      <c r="J483" s="51">
        <v>2563951</v>
      </c>
      <c r="K483" s="50">
        <v>30767369</v>
      </c>
      <c r="L483" s="73">
        <v>33331320</v>
      </c>
      <c r="M483" s="118"/>
      <c r="N483" s="120">
        <v>30767369</v>
      </c>
      <c r="O483" s="120">
        <v>18406008</v>
      </c>
      <c r="P483" s="120">
        <v>2591891</v>
      </c>
      <c r="Q483" s="120">
        <v>36644394</v>
      </c>
      <c r="R483" s="120">
        <v>34080443</v>
      </c>
      <c r="S483" s="47"/>
    </row>
    <row r="484" spans="1:19" ht="12.75" customHeight="1" x14ac:dyDescent="0.2">
      <c r="A484" s="511">
        <v>36892</v>
      </c>
      <c r="B484" s="511">
        <v>37256</v>
      </c>
      <c r="C484" s="53" t="s">
        <v>3</v>
      </c>
      <c r="D484" s="54">
        <v>3</v>
      </c>
      <c r="E484" s="55">
        <v>9935.08</v>
      </c>
      <c r="F484" s="55">
        <v>0</v>
      </c>
      <c r="G484" s="55">
        <v>0</v>
      </c>
      <c r="H484" s="55">
        <v>6384.11</v>
      </c>
      <c r="I484" s="55">
        <v>0</v>
      </c>
      <c r="J484" s="55">
        <v>1359.93</v>
      </c>
      <c r="K484" s="56">
        <v>16319.19</v>
      </c>
      <c r="L484" s="46">
        <v>17679.12</v>
      </c>
      <c r="M484" s="117"/>
      <c r="N484" s="119">
        <v>16319.19</v>
      </c>
      <c r="O484" s="119">
        <v>9935.08</v>
      </c>
      <c r="P484" s="119">
        <v>1338.6</v>
      </c>
      <c r="Q484" s="119">
        <v>19467.43</v>
      </c>
      <c r="R484" s="119">
        <v>18107.5</v>
      </c>
      <c r="S484" s="47"/>
    </row>
    <row r="485" spans="1:19" ht="9" customHeight="1" x14ac:dyDescent="0.2">
      <c r="A485" s="581"/>
      <c r="B485" s="581"/>
      <c r="C485" s="48" t="s">
        <v>4</v>
      </c>
      <c r="D485" s="49">
        <v>8</v>
      </c>
      <c r="E485" s="50">
        <v>19236997</v>
      </c>
      <c r="F485" s="50">
        <v>0</v>
      </c>
      <c r="G485" s="50">
        <v>0</v>
      </c>
      <c r="H485" s="50">
        <v>12361361</v>
      </c>
      <c r="I485" s="50">
        <v>0</v>
      </c>
      <c r="J485" s="51">
        <v>2633192</v>
      </c>
      <c r="K485" s="50">
        <v>31598358</v>
      </c>
      <c r="L485" s="73">
        <v>34231550</v>
      </c>
      <c r="M485" s="118"/>
      <c r="N485" s="120">
        <v>31598358</v>
      </c>
      <c r="O485" s="120">
        <v>19236997</v>
      </c>
      <c r="P485" s="120">
        <v>2591891</v>
      </c>
      <c r="Q485" s="120">
        <v>37694201</v>
      </c>
      <c r="R485" s="120">
        <v>35061009</v>
      </c>
      <c r="S485" s="47"/>
    </row>
    <row r="486" spans="1:19" ht="12.75" customHeight="1" x14ac:dyDescent="0.2">
      <c r="A486" s="581"/>
      <c r="B486" s="581"/>
      <c r="C486" s="53" t="s">
        <v>3</v>
      </c>
      <c r="D486" s="54">
        <v>9</v>
      </c>
      <c r="E486" s="55">
        <v>11257.21</v>
      </c>
      <c r="F486" s="55">
        <v>0</v>
      </c>
      <c r="G486" s="55">
        <v>0</v>
      </c>
      <c r="H486" s="55">
        <v>6384.11</v>
      </c>
      <c r="I486" s="55">
        <v>0</v>
      </c>
      <c r="J486" s="55">
        <v>1470.11</v>
      </c>
      <c r="K486" s="56">
        <v>17641.32</v>
      </c>
      <c r="L486" s="46">
        <v>19111.43</v>
      </c>
      <c r="M486" s="117"/>
      <c r="N486" s="119">
        <v>17641.32</v>
      </c>
      <c r="O486" s="119">
        <v>11257.21</v>
      </c>
      <c r="P486" s="119">
        <v>1338.6</v>
      </c>
      <c r="Q486" s="119">
        <v>21137.73</v>
      </c>
      <c r="R486" s="119">
        <v>19667.62</v>
      </c>
      <c r="S486" s="47"/>
    </row>
    <row r="487" spans="1:19" ht="9" customHeight="1" x14ac:dyDescent="0.2">
      <c r="A487" s="581"/>
      <c r="B487" s="581"/>
      <c r="C487" s="48" t="s">
        <v>4</v>
      </c>
      <c r="D487" s="49">
        <v>14</v>
      </c>
      <c r="E487" s="50">
        <v>21796998</v>
      </c>
      <c r="F487" s="50">
        <v>0</v>
      </c>
      <c r="G487" s="50">
        <v>0</v>
      </c>
      <c r="H487" s="50">
        <v>12361361</v>
      </c>
      <c r="I487" s="50">
        <v>0</v>
      </c>
      <c r="J487" s="51">
        <v>2846530</v>
      </c>
      <c r="K487" s="50">
        <v>34158359</v>
      </c>
      <c r="L487" s="73">
        <v>37004889</v>
      </c>
      <c r="M487" s="118"/>
      <c r="N487" s="120">
        <v>34158359</v>
      </c>
      <c r="O487" s="120">
        <v>21796998</v>
      </c>
      <c r="P487" s="120">
        <v>2591891</v>
      </c>
      <c r="Q487" s="120">
        <v>40928352</v>
      </c>
      <c r="R487" s="120">
        <v>38081823</v>
      </c>
      <c r="S487" s="47"/>
    </row>
    <row r="488" spans="1:19" ht="12.75" customHeight="1" x14ac:dyDescent="0.2">
      <c r="A488" s="581"/>
      <c r="B488" s="581"/>
      <c r="C488" s="53" t="s">
        <v>3</v>
      </c>
      <c r="D488" s="54">
        <v>15</v>
      </c>
      <c r="E488" s="55">
        <v>12801.42</v>
      </c>
      <c r="F488" s="55">
        <v>0</v>
      </c>
      <c r="G488" s="55">
        <v>0</v>
      </c>
      <c r="H488" s="55">
        <v>6384.11</v>
      </c>
      <c r="I488" s="55">
        <v>0</v>
      </c>
      <c r="J488" s="55">
        <v>1598.79</v>
      </c>
      <c r="K488" s="56">
        <v>19185.53</v>
      </c>
      <c r="L488" s="46">
        <v>20784.32</v>
      </c>
      <c r="M488" s="117"/>
      <c r="N488" s="119">
        <v>19185.53</v>
      </c>
      <c r="O488" s="119">
        <v>12801.42</v>
      </c>
      <c r="P488" s="119">
        <v>1667.16</v>
      </c>
      <c r="Q488" s="119">
        <v>23088.58</v>
      </c>
      <c r="R488" s="119">
        <v>21489.79</v>
      </c>
      <c r="S488" s="47"/>
    </row>
    <row r="489" spans="1:19" ht="9" customHeight="1" x14ac:dyDescent="0.2">
      <c r="A489" s="581"/>
      <c r="B489" s="581"/>
      <c r="C489" s="48" t="s">
        <v>4</v>
      </c>
      <c r="D489" s="49">
        <v>20</v>
      </c>
      <c r="E489" s="50">
        <v>24787006</v>
      </c>
      <c r="F489" s="50">
        <v>0</v>
      </c>
      <c r="G489" s="50">
        <v>0</v>
      </c>
      <c r="H489" s="50">
        <v>12361361</v>
      </c>
      <c r="I489" s="50">
        <v>0</v>
      </c>
      <c r="J489" s="51">
        <v>3095689</v>
      </c>
      <c r="K489" s="50">
        <v>37148366</v>
      </c>
      <c r="L489" s="73">
        <v>40244055</v>
      </c>
      <c r="M489" s="118"/>
      <c r="N489" s="120">
        <v>37148366</v>
      </c>
      <c r="O489" s="120">
        <v>24787006</v>
      </c>
      <c r="P489" s="120">
        <v>3228072</v>
      </c>
      <c r="Q489" s="120">
        <v>44705725</v>
      </c>
      <c r="R489" s="120">
        <v>41610036</v>
      </c>
      <c r="S489" s="47"/>
    </row>
    <row r="490" spans="1:19" ht="12.75" customHeight="1" x14ac:dyDescent="0.2">
      <c r="A490" s="581"/>
      <c r="B490" s="581"/>
      <c r="C490" s="53" t="s">
        <v>3</v>
      </c>
      <c r="D490" s="54">
        <v>21</v>
      </c>
      <c r="E490" s="55">
        <v>15036.13</v>
      </c>
      <c r="F490" s="55">
        <v>0</v>
      </c>
      <c r="G490" s="55">
        <v>0</v>
      </c>
      <c r="H490" s="55">
        <v>6384.11</v>
      </c>
      <c r="I490" s="55">
        <v>0</v>
      </c>
      <c r="J490" s="55">
        <v>1785.02</v>
      </c>
      <c r="K490" s="56">
        <v>21420.240000000002</v>
      </c>
      <c r="L490" s="46">
        <v>23205.26</v>
      </c>
      <c r="M490" s="117"/>
      <c r="N490" s="119">
        <v>21420.240000000002</v>
      </c>
      <c r="O490" s="119">
        <v>15036.13</v>
      </c>
      <c r="P490" s="119">
        <v>1667.16</v>
      </c>
      <c r="Q490" s="119">
        <v>25911.759999999998</v>
      </c>
      <c r="R490" s="119">
        <v>24126.74</v>
      </c>
      <c r="S490" s="47"/>
    </row>
    <row r="491" spans="1:19" ht="9" customHeight="1" x14ac:dyDescent="0.2">
      <c r="A491" s="581"/>
      <c r="B491" s="581"/>
      <c r="C491" s="48" t="s">
        <v>4</v>
      </c>
      <c r="D491" s="49">
        <v>27</v>
      </c>
      <c r="E491" s="50">
        <v>29114007</v>
      </c>
      <c r="F491" s="50">
        <v>0</v>
      </c>
      <c r="G491" s="50">
        <v>0</v>
      </c>
      <c r="H491" s="50">
        <v>12361361</v>
      </c>
      <c r="I491" s="50">
        <v>0</v>
      </c>
      <c r="J491" s="51">
        <v>3456281</v>
      </c>
      <c r="K491" s="50">
        <v>41475368</v>
      </c>
      <c r="L491" s="73">
        <v>44931649</v>
      </c>
      <c r="M491" s="118"/>
      <c r="N491" s="120">
        <v>41475368</v>
      </c>
      <c r="O491" s="120">
        <v>29114007</v>
      </c>
      <c r="P491" s="120">
        <v>3228072</v>
      </c>
      <c r="Q491" s="120">
        <v>50172164</v>
      </c>
      <c r="R491" s="120">
        <v>46715883</v>
      </c>
      <c r="S491" s="47"/>
    </row>
    <row r="492" spans="1:19" ht="12.75" customHeight="1" x14ac:dyDescent="0.2">
      <c r="A492" s="581"/>
      <c r="B492" s="581"/>
      <c r="C492" s="53" t="s">
        <v>3</v>
      </c>
      <c r="D492" s="54">
        <v>28</v>
      </c>
      <c r="E492" s="55">
        <v>16502.349999999999</v>
      </c>
      <c r="F492" s="55">
        <v>0</v>
      </c>
      <c r="G492" s="55">
        <v>0</v>
      </c>
      <c r="H492" s="55">
        <v>6384.11</v>
      </c>
      <c r="I492" s="55">
        <v>0</v>
      </c>
      <c r="J492" s="55">
        <v>1907.21</v>
      </c>
      <c r="K492" s="56">
        <v>22886.46</v>
      </c>
      <c r="L492" s="46">
        <v>24793.67</v>
      </c>
      <c r="M492" s="117"/>
      <c r="N492" s="119">
        <v>22886.46</v>
      </c>
      <c r="O492" s="119">
        <v>16502.349999999999</v>
      </c>
      <c r="P492" s="119">
        <v>1865.4</v>
      </c>
      <c r="Q492" s="119">
        <v>27764.09</v>
      </c>
      <c r="R492" s="119">
        <v>25856.880000000001</v>
      </c>
      <c r="S492" s="47"/>
    </row>
    <row r="493" spans="1:19" ht="9" customHeight="1" x14ac:dyDescent="0.2">
      <c r="A493" s="581"/>
      <c r="B493" s="581"/>
      <c r="C493" s="48" t="s">
        <v>4</v>
      </c>
      <c r="D493" s="49">
        <v>34</v>
      </c>
      <c r="E493" s="50">
        <v>31953005</v>
      </c>
      <c r="F493" s="50">
        <v>0</v>
      </c>
      <c r="G493" s="50">
        <v>0</v>
      </c>
      <c r="H493" s="50">
        <v>12361361</v>
      </c>
      <c r="I493" s="50">
        <v>0</v>
      </c>
      <c r="J493" s="51">
        <v>3692874</v>
      </c>
      <c r="K493" s="50">
        <v>44314366</v>
      </c>
      <c r="L493" s="73">
        <v>48007239</v>
      </c>
      <c r="M493" s="118"/>
      <c r="N493" s="120">
        <v>44314366</v>
      </c>
      <c r="O493" s="120">
        <v>31953005</v>
      </c>
      <c r="P493" s="120">
        <v>3611918</v>
      </c>
      <c r="Q493" s="120">
        <v>53758775</v>
      </c>
      <c r="R493" s="120">
        <v>50065901</v>
      </c>
      <c r="S493" s="47"/>
    </row>
    <row r="494" spans="1:19" ht="12.75" customHeight="1" x14ac:dyDescent="0.2">
      <c r="A494" s="581"/>
      <c r="B494" s="581"/>
      <c r="C494" s="53" t="s">
        <v>3</v>
      </c>
      <c r="D494" s="54">
        <v>35</v>
      </c>
      <c r="E494" s="55">
        <v>17616.34</v>
      </c>
      <c r="F494" s="55">
        <v>0</v>
      </c>
      <c r="G494" s="55">
        <v>0</v>
      </c>
      <c r="H494" s="55">
        <v>6384.11</v>
      </c>
      <c r="I494" s="55">
        <v>0</v>
      </c>
      <c r="J494" s="55">
        <v>2000.04</v>
      </c>
      <c r="K494" s="56">
        <v>24000.45</v>
      </c>
      <c r="L494" s="46">
        <v>26000.49</v>
      </c>
      <c r="M494" s="117"/>
      <c r="N494" s="119">
        <v>24000.45</v>
      </c>
      <c r="O494" s="119">
        <v>17616.34</v>
      </c>
      <c r="P494" s="119">
        <v>1865.4</v>
      </c>
      <c r="Q494" s="119">
        <v>29171.43</v>
      </c>
      <c r="R494" s="119">
        <v>27171.39</v>
      </c>
      <c r="S494" s="47"/>
    </row>
    <row r="495" spans="1:19" ht="9" customHeight="1" x14ac:dyDescent="0.2">
      <c r="A495" s="582"/>
      <c r="B495" s="582"/>
      <c r="C495" s="58" t="s">
        <v>4</v>
      </c>
      <c r="D495" s="59"/>
      <c r="E495" s="61">
        <v>34109991</v>
      </c>
      <c r="F495" s="61">
        <v>0</v>
      </c>
      <c r="G495" s="61">
        <v>0</v>
      </c>
      <c r="H495" s="61">
        <v>12361361</v>
      </c>
      <c r="I495" s="61">
        <v>0</v>
      </c>
      <c r="J495" s="60">
        <v>3872617</v>
      </c>
      <c r="K495" s="61">
        <v>46471351</v>
      </c>
      <c r="L495" s="73">
        <v>50343969</v>
      </c>
      <c r="M495" s="118"/>
      <c r="N495" s="120">
        <v>46471351</v>
      </c>
      <c r="O495" s="120">
        <v>34109991</v>
      </c>
      <c r="P495" s="120">
        <v>3611918</v>
      </c>
      <c r="Q495" s="120">
        <v>56483765</v>
      </c>
      <c r="R495" s="120">
        <v>52611147</v>
      </c>
      <c r="S495" s="47"/>
    </row>
    <row r="496" spans="1:19" ht="12.75" customHeight="1" x14ac:dyDescent="0.2">
      <c r="A496" s="492">
        <v>37257</v>
      </c>
      <c r="B496" s="492">
        <v>37621</v>
      </c>
      <c r="C496" s="42" t="s">
        <v>3</v>
      </c>
      <c r="D496" s="43">
        <v>0</v>
      </c>
      <c r="E496" s="44">
        <v>9907.19</v>
      </c>
      <c r="F496" s="44">
        <v>0</v>
      </c>
      <c r="G496" s="44">
        <v>0</v>
      </c>
      <c r="H496" s="44">
        <v>6384.11</v>
      </c>
      <c r="I496" s="44">
        <v>0</v>
      </c>
      <c r="J496" s="44">
        <v>1357.61</v>
      </c>
      <c r="K496" s="45">
        <v>16291.3</v>
      </c>
      <c r="L496" s="46">
        <v>17648.91</v>
      </c>
      <c r="M496" s="117"/>
      <c r="N496" s="119">
        <v>16291.3</v>
      </c>
      <c r="O496" s="119">
        <v>9907.19</v>
      </c>
      <c r="P496" s="119">
        <v>1578.6</v>
      </c>
      <c r="Q496" s="119">
        <v>19432.2</v>
      </c>
      <c r="R496" s="119">
        <v>18074.59</v>
      </c>
      <c r="S496" s="47"/>
    </row>
    <row r="497" spans="1:19" ht="9" customHeight="1" x14ac:dyDescent="0.2">
      <c r="A497" s="525"/>
      <c r="B497" s="525"/>
      <c r="C497" s="48" t="s">
        <v>4</v>
      </c>
      <c r="D497" s="49">
        <v>2</v>
      </c>
      <c r="E497" s="50">
        <v>19182995</v>
      </c>
      <c r="F497" s="50">
        <v>0</v>
      </c>
      <c r="G497" s="50">
        <v>0</v>
      </c>
      <c r="H497" s="50">
        <v>12361361</v>
      </c>
      <c r="I497" s="50">
        <v>0</v>
      </c>
      <c r="J497" s="51">
        <v>2628700</v>
      </c>
      <c r="K497" s="50">
        <v>31544355</v>
      </c>
      <c r="L497" s="73">
        <v>34173055</v>
      </c>
      <c r="M497" s="118"/>
      <c r="N497" s="120">
        <v>31544355</v>
      </c>
      <c r="O497" s="120">
        <v>19182995</v>
      </c>
      <c r="P497" s="120">
        <v>3056596</v>
      </c>
      <c r="Q497" s="120">
        <v>37625986</v>
      </c>
      <c r="R497" s="120">
        <v>34997286</v>
      </c>
      <c r="S497" s="47"/>
    </row>
    <row r="498" spans="1:19" ht="12.75" customHeight="1" x14ac:dyDescent="0.2">
      <c r="A498" s="511">
        <v>37257</v>
      </c>
      <c r="B498" s="511">
        <v>37621</v>
      </c>
      <c r="C498" s="53" t="s">
        <v>3</v>
      </c>
      <c r="D498" s="54">
        <v>3</v>
      </c>
      <c r="E498" s="55">
        <v>10347.280000000001</v>
      </c>
      <c r="F498" s="55">
        <v>0</v>
      </c>
      <c r="G498" s="55">
        <v>0</v>
      </c>
      <c r="H498" s="55">
        <v>6384.11</v>
      </c>
      <c r="I498" s="55">
        <v>0</v>
      </c>
      <c r="J498" s="55">
        <v>1394.28</v>
      </c>
      <c r="K498" s="56">
        <v>16731.39</v>
      </c>
      <c r="L498" s="46">
        <v>18125.669999999998</v>
      </c>
      <c r="M498" s="117"/>
      <c r="N498" s="119">
        <v>16731.39</v>
      </c>
      <c r="O498" s="119">
        <v>10347.280000000001</v>
      </c>
      <c r="P498" s="119">
        <v>1578.6</v>
      </c>
      <c r="Q498" s="119">
        <v>19988.18</v>
      </c>
      <c r="R498" s="119">
        <v>18593.900000000001</v>
      </c>
      <c r="S498" s="47"/>
    </row>
    <row r="499" spans="1:19" ht="9" customHeight="1" x14ac:dyDescent="0.2">
      <c r="A499" s="581"/>
      <c r="B499" s="581"/>
      <c r="C499" s="48" t="s">
        <v>4</v>
      </c>
      <c r="D499" s="49">
        <v>8</v>
      </c>
      <c r="E499" s="50">
        <v>20035128</v>
      </c>
      <c r="F499" s="50">
        <v>0</v>
      </c>
      <c r="G499" s="50">
        <v>0</v>
      </c>
      <c r="H499" s="50">
        <v>12361361</v>
      </c>
      <c r="I499" s="50">
        <v>0</v>
      </c>
      <c r="J499" s="51">
        <v>2699703</v>
      </c>
      <c r="K499" s="50">
        <v>32396489</v>
      </c>
      <c r="L499" s="73">
        <v>35096191</v>
      </c>
      <c r="M499" s="118"/>
      <c r="N499" s="120">
        <v>32396489</v>
      </c>
      <c r="O499" s="120">
        <v>20035128</v>
      </c>
      <c r="P499" s="120">
        <v>3056596</v>
      </c>
      <c r="Q499" s="120">
        <v>38702513</v>
      </c>
      <c r="R499" s="120">
        <v>36002811</v>
      </c>
      <c r="S499" s="47"/>
    </row>
    <row r="500" spans="1:19" ht="12.75" customHeight="1" x14ac:dyDescent="0.2">
      <c r="A500" s="581"/>
      <c r="B500" s="581"/>
      <c r="C500" s="53" t="s">
        <v>3</v>
      </c>
      <c r="D500" s="54">
        <v>9</v>
      </c>
      <c r="E500" s="55">
        <v>11702.77</v>
      </c>
      <c r="F500" s="55">
        <v>0</v>
      </c>
      <c r="G500" s="55">
        <v>0</v>
      </c>
      <c r="H500" s="55">
        <v>6384.11</v>
      </c>
      <c r="I500" s="55">
        <v>0</v>
      </c>
      <c r="J500" s="55">
        <v>1507.24</v>
      </c>
      <c r="K500" s="56">
        <v>18086.88</v>
      </c>
      <c r="L500" s="46">
        <v>19594.12</v>
      </c>
      <c r="M500" s="117"/>
      <c r="N500" s="119">
        <v>18086.88</v>
      </c>
      <c r="O500" s="119">
        <v>11702.77</v>
      </c>
      <c r="P500" s="119">
        <v>1578.6</v>
      </c>
      <c r="Q500" s="119">
        <v>21700.62</v>
      </c>
      <c r="R500" s="119">
        <v>20193.38</v>
      </c>
      <c r="S500" s="47"/>
    </row>
    <row r="501" spans="1:19" ht="9" customHeight="1" x14ac:dyDescent="0.2">
      <c r="A501" s="581"/>
      <c r="B501" s="581"/>
      <c r="C501" s="48" t="s">
        <v>4</v>
      </c>
      <c r="D501" s="49">
        <v>14</v>
      </c>
      <c r="E501" s="50">
        <v>22659722</v>
      </c>
      <c r="F501" s="50">
        <v>0</v>
      </c>
      <c r="G501" s="50">
        <v>0</v>
      </c>
      <c r="H501" s="50">
        <v>12361361</v>
      </c>
      <c r="I501" s="50">
        <v>0</v>
      </c>
      <c r="J501" s="51">
        <v>2918424</v>
      </c>
      <c r="K501" s="50">
        <v>35021083</v>
      </c>
      <c r="L501" s="73">
        <v>37939507</v>
      </c>
      <c r="M501" s="118"/>
      <c r="N501" s="120">
        <v>35021083</v>
      </c>
      <c r="O501" s="120">
        <v>22659722</v>
      </c>
      <c r="P501" s="120">
        <v>3056596</v>
      </c>
      <c r="Q501" s="120">
        <v>42018259</v>
      </c>
      <c r="R501" s="120">
        <v>39099836</v>
      </c>
      <c r="S501" s="47"/>
    </row>
    <row r="502" spans="1:19" ht="12.75" customHeight="1" x14ac:dyDescent="0.2">
      <c r="A502" s="581"/>
      <c r="B502" s="581"/>
      <c r="C502" s="53" t="s">
        <v>3</v>
      </c>
      <c r="D502" s="54">
        <v>15</v>
      </c>
      <c r="E502" s="55">
        <v>13285.98</v>
      </c>
      <c r="F502" s="55">
        <v>0</v>
      </c>
      <c r="G502" s="55">
        <v>0</v>
      </c>
      <c r="H502" s="55">
        <v>6384.11</v>
      </c>
      <c r="I502" s="55">
        <v>0</v>
      </c>
      <c r="J502" s="55">
        <v>1639.17</v>
      </c>
      <c r="K502" s="56">
        <v>19670.09</v>
      </c>
      <c r="L502" s="46">
        <v>21309.26</v>
      </c>
      <c r="M502" s="117"/>
      <c r="N502" s="119">
        <v>19670.09</v>
      </c>
      <c r="O502" s="119">
        <v>13285.98</v>
      </c>
      <c r="P502" s="119">
        <v>1955.16</v>
      </c>
      <c r="Q502" s="119">
        <v>23700.74</v>
      </c>
      <c r="R502" s="119">
        <v>22061.57</v>
      </c>
      <c r="S502" s="47"/>
    </row>
    <row r="503" spans="1:19" ht="9" customHeight="1" x14ac:dyDescent="0.2">
      <c r="A503" s="581"/>
      <c r="B503" s="581"/>
      <c r="C503" s="48" t="s">
        <v>4</v>
      </c>
      <c r="D503" s="49">
        <v>20</v>
      </c>
      <c r="E503" s="50">
        <v>25725244</v>
      </c>
      <c r="F503" s="50">
        <v>0</v>
      </c>
      <c r="G503" s="50">
        <v>0</v>
      </c>
      <c r="H503" s="50">
        <v>12361361</v>
      </c>
      <c r="I503" s="50">
        <v>0</v>
      </c>
      <c r="J503" s="51">
        <v>3173876</v>
      </c>
      <c r="K503" s="50">
        <v>38086605</v>
      </c>
      <c r="L503" s="73">
        <v>41260481</v>
      </c>
      <c r="M503" s="118"/>
      <c r="N503" s="120">
        <v>38086605</v>
      </c>
      <c r="O503" s="120">
        <v>25725244</v>
      </c>
      <c r="P503" s="120">
        <v>3785718</v>
      </c>
      <c r="Q503" s="120">
        <v>45891032</v>
      </c>
      <c r="R503" s="120">
        <v>42717156</v>
      </c>
      <c r="S503" s="47"/>
    </row>
    <row r="504" spans="1:19" ht="12.75" customHeight="1" x14ac:dyDescent="0.2">
      <c r="A504" s="581"/>
      <c r="B504" s="581"/>
      <c r="C504" s="53" t="s">
        <v>3</v>
      </c>
      <c r="D504" s="54">
        <v>21</v>
      </c>
      <c r="E504" s="55">
        <v>15577.09</v>
      </c>
      <c r="F504" s="55">
        <v>0</v>
      </c>
      <c r="G504" s="55">
        <v>0</v>
      </c>
      <c r="H504" s="55">
        <v>6384.11</v>
      </c>
      <c r="I504" s="55">
        <v>0</v>
      </c>
      <c r="J504" s="55">
        <v>1830.1</v>
      </c>
      <c r="K504" s="56">
        <v>21961.200000000001</v>
      </c>
      <c r="L504" s="46">
        <v>23791.3</v>
      </c>
      <c r="M504" s="117"/>
      <c r="N504" s="119">
        <v>21961.200000000001</v>
      </c>
      <c r="O504" s="119">
        <v>15577.09</v>
      </c>
      <c r="P504" s="119">
        <v>1955.16</v>
      </c>
      <c r="Q504" s="119">
        <v>26595.18</v>
      </c>
      <c r="R504" s="119">
        <v>24765.08</v>
      </c>
      <c r="S504" s="47"/>
    </row>
    <row r="505" spans="1:19" ht="9" customHeight="1" x14ac:dyDescent="0.2">
      <c r="A505" s="581"/>
      <c r="B505" s="581"/>
      <c r="C505" s="48" t="s">
        <v>4</v>
      </c>
      <c r="D505" s="49">
        <v>27</v>
      </c>
      <c r="E505" s="50">
        <v>30161452</v>
      </c>
      <c r="F505" s="50">
        <v>0</v>
      </c>
      <c r="G505" s="50">
        <v>0</v>
      </c>
      <c r="H505" s="50">
        <v>12361361</v>
      </c>
      <c r="I505" s="50">
        <v>0</v>
      </c>
      <c r="J505" s="51">
        <v>3543568</v>
      </c>
      <c r="K505" s="50">
        <v>42522813</v>
      </c>
      <c r="L505" s="73">
        <v>46066380</v>
      </c>
      <c r="M505" s="118"/>
      <c r="N505" s="120">
        <v>42522813</v>
      </c>
      <c r="O505" s="120">
        <v>30161452</v>
      </c>
      <c r="P505" s="120">
        <v>3785718</v>
      </c>
      <c r="Q505" s="120">
        <v>51495449</v>
      </c>
      <c r="R505" s="120">
        <v>47951881</v>
      </c>
      <c r="S505" s="47"/>
    </row>
    <row r="506" spans="1:19" ht="12.75" customHeight="1" x14ac:dyDescent="0.2">
      <c r="A506" s="581"/>
      <c r="B506" s="581"/>
      <c r="C506" s="53" t="s">
        <v>3</v>
      </c>
      <c r="D506" s="54">
        <v>28</v>
      </c>
      <c r="E506" s="55">
        <v>17080.39</v>
      </c>
      <c r="F506" s="55">
        <v>0</v>
      </c>
      <c r="G506" s="55">
        <v>0</v>
      </c>
      <c r="H506" s="55">
        <v>6384.11</v>
      </c>
      <c r="I506" s="55">
        <v>0</v>
      </c>
      <c r="J506" s="55">
        <v>1955.38</v>
      </c>
      <c r="K506" s="56">
        <v>23464.5</v>
      </c>
      <c r="L506" s="46">
        <v>25419.88</v>
      </c>
      <c r="M506" s="117"/>
      <c r="N506" s="119">
        <v>23464.5</v>
      </c>
      <c r="O506" s="119">
        <v>17080.39</v>
      </c>
      <c r="P506" s="119">
        <v>2333.4</v>
      </c>
      <c r="Q506" s="119">
        <v>28494.35</v>
      </c>
      <c r="R506" s="119">
        <v>26538.97</v>
      </c>
      <c r="S506" s="47"/>
    </row>
    <row r="507" spans="1:19" ht="9" customHeight="1" x14ac:dyDescent="0.2">
      <c r="A507" s="581"/>
      <c r="B507" s="581"/>
      <c r="C507" s="48" t="s">
        <v>4</v>
      </c>
      <c r="D507" s="49">
        <v>34</v>
      </c>
      <c r="E507" s="50">
        <v>33072247</v>
      </c>
      <c r="F507" s="50">
        <v>0</v>
      </c>
      <c r="G507" s="50">
        <v>0</v>
      </c>
      <c r="H507" s="50">
        <v>12361361</v>
      </c>
      <c r="I507" s="50">
        <v>0</v>
      </c>
      <c r="J507" s="51">
        <v>3786144</v>
      </c>
      <c r="K507" s="50">
        <v>45433607</v>
      </c>
      <c r="L507" s="73">
        <v>49219751</v>
      </c>
      <c r="M507" s="118"/>
      <c r="N507" s="120">
        <v>45433607</v>
      </c>
      <c r="O507" s="120">
        <v>33072247</v>
      </c>
      <c r="P507" s="120">
        <v>4518092</v>
      </c>
      <c r="Q507" s="120">
        <v>55172755</v>
      </c>
      <c r="R507" s="120">
        <v>51386611</v>
      </c>
      <c r="S507" s="47"/>
    </row>
    <row r="508" spans="1:19" ht="12.75" customHeight="1" x14ac:dyDescent="0.2">
      <c r="A508" s="581"/>
      <c r="B508" s="581"/>
      <c r="C508" s="53" t="s">
        <v>3</v>
      </c>
      <c r="D508" s="54">
        <v>35</v>
      </c>
      <c r="E508" s="55">
        <v>18222.46</v>
      </c>
      <c r="F508" s="55">
        <v>0</v>
      </c>
      <c r="G508" s="55">
        <v>0</v>
      </c>
      <c r="H508" s="55">
        <v>6384.11</v>
      </c>
      <c r="I508" s="55">
        <v>0</v>
      </c>
      <c r="J508" s="55">
        <v>2050.5500000000002</v>
      </c>
      <c r="K508" s="56">
        <v>24606.57</v>
      </c>
      <c r="L508" s="46">
        <v>26657.119999999999</v>
      </c>
      <c r="M508" s="117"/>
      <c r="N508" s="119">
        <v>24606.57</v>
      </c>
      <c r="O508" s="119">
        <v>18222.46</v>
      </c>
      <c r="P508" s="119">
        <v>2333.4</v>
      </c>
      <c r="Q508" s="119">
        <v>29937.16</v>
      </c>
      <c r="R508" s="119">
        <v>27886.61</v>
      </c>
      <c r="S508" s="47"/>
    </row>
    <row r="509" spans="1:19" ht="9" customHeight="1" x14ac:dyDescent="0.2">
      <c r="A509" s="582"/>
      <c r="B509" s="582"/>
      <c r="C509" s="58" t="s">
        <v>4</v>
      </c>
      <c r="D509" s="59"/>
      <c r="E509" s="61">
        <v>35283603</v>
      </c>
      <c r="F509" s="61">
        <v>0</v>
      </c>
      <c r="G509" s="61">
        <v>0</v>
      </c>
      <c r="H509" s="61">
        <v>12361361</v>
      </c>
      <c r="I509" s="61">
        <v>0</v>
      </c>
      <c r="J509" s="60">
        <v>3970418</v>
      </c>
      <c r="K509" s="61">
        <v>47644963</v>
      </c>
      <c r="L509" s="73">
        <v>51615382</v>
      </c>
      <c r="M509" s="118"/>
      <c r="N509" s="120">
        <v>47644963</v>
      </c>
      <c r="O509" s="120">
        <v>35283603</v>
      </c>
      <c r="P509" s="120">
        <v>4518092</v>
      </c>
      <c r="Q509" s="120">
        <v>57966425</v>
      </c>
      <c r="R509" s="120">
        <v>53996006</v>
      </c>
      <c r="S509" s="47"/>
    </row>
    <row r="510" spans="1:19" ht="12.75" customHeight="1" x14ac:dyDescent="0.2">
      <c r="A510" s="492">
        <v>37622</v>
      </c>
      <c r="B510" s="492">
        <v>37986</v>
      </c>
      <c r="C510" s="42" t="s">
        <v>3</v>
      </c>
      <c r="D510" s="43">
        <v>0</v>
      </c>
      <c r="E510" s="44">
        <v>10319.39</v>
      </c>
      <c r="F510" s="44">
        <v>0</v>
      </c>
      <c r="G510" s="44">
        <v>0</v>
      </c>
      <c r="H510" s="44">
        <v>6384.11</v>
      </c>
      <c r="I510" s="44">
        <v>0</v>
      </c>
      <c r="J510" s="44">
        <v>1391.96</v>
      </c>
      <c r="K510" s="45">
        <v>16703.5</v>
      </c>
      <c r="L510" s="46">
        <v>18095.46</v>
      </c>
      <c r="M510" s="117"/>
      <c r="N510" s="119">
        <v>16703.5</v>
      </c>
      <c r="O510" s="119">
        <v>10319.39</v>
      </c>
      <c r="P510" s="119">
        <v>1710.6</v>
      </c>
      <c r="Q510" s="119">
        <v>19952.95</v>
      </c>
      <c r="R510" s="119">
        <v>18560.990000000002</v>
      </c>
      <c r="S510" s="47"/>
    </row>
    <row r="511" spans="1:19" ht="9" customHeight="1" x14ac:dyDescent="0.2">
      <c r="A511" s="525"/>
      <c r="B511" s="525"/>
      <c r="C511" s="48" t="s">
        <v>4</v>
      </c>
      <c r="D511" s="49">
        <v>2</v>
      </c>
      <c r="E511" s="50">
        <v>19981125</v>
      </c>
      <c r="F511" s="50">
        <v>0</v>
      </c>
      <c r="G511" s="50">
        <v>0</v>
      </c>
      <c r="H511" s="50">
        <v>12361361</v>
      </c>
      <c r="I511" s="50">
        <v>0</v>
      </c>
      <c r="J511" s="51">
        <v>2695210</v>
      </c>
      <c r="K511" s="50">
        <v>32342486</v>
      </c>
      <c r="L511" s="73">
        <v>35037696</v>
      </c>
      <c r="M511" s="118"/>
      <c r="N511" s="120">
        <v>32342486</v>
      </c>
      <c r="O511" s="120">
        <v>19981125</v>
      </c>
      <c r="P511" s="120">
        <v>3312183</v>
      </c>
      <c r="Q511" s="120">
        <v>38634298</v>
      </c>
      <c r="R511" s="120">
        <v>35939088</v>
      </c>
      <c r="S511" s="47"/>
    </row>
    <row r="512" spans="1:19" ht="12.75" customHeight="1" x14ac:dyDescent="0.2">
      <c r="A512" s="511">
        <v>37622</v>
      </c>
      <c r="B512" s="511">
        <v>37986</v>
      </c>
      <c r="C512" s="53" t="s">
        <v>3</v>
      </c>
      <c r="D512" s="54">
        <v>3</v>
      </c>
      <c r="E512" s="55">
        <v>10770.64</v>
      </c>
      <c r="F512" s="55">
        <v>0</v>
      </c>
      <c r="G512" s="55">
        <v>0</v>
      </c>
      <c r="H512" s="55">
        <v>6384.11</v>
      </c>
      <c r="I512" s="55">
        <v>0</v>
      </c>
      <c r="J512" s="55">
        <v>1429.56</v>
      </c>
      <c r="K512" s="56">
        <v>17154.75</v>
      </c>
      <c r="L512" s="46">
        <v>18584.310000000001</v>
      </c>
      <c r="M512" s="117"/>
      <c r="N512" s="119">
        <v>17154.75</v>
      </c>
      <c r="O512" s="119">
        <v>10770.64</v>
      </c>
      <c r="P512" s="119">
        <v>1710.6</v>
      </c>
      <c r="Q512" s="119">
        <v>20523.03</v>
      </c>
      <c r="R512" s="119">
        <v>19093.47</v>
      </c>
      <c r="S512" s="47"/>
    </row>
    <row r="513" spans="1:19" ht="9" customHeight="1" x14ac:dyDescent="0.2">
      <c r="A513" s="581"/>
      <c r="B513" s="581"/>
      <c r="C513" s="48" t="s">
        <v>4</v>
      </c>
      <c r="D513" s="49">
        <v>8</v>
      </c>
      <c r="E513" s="50">
        <v>20854867</v>
      </c>
      <c r="F513" s="50">
        <v>0</v>
      </c>
      <c r="G513" s="50">
        <v>0</v>
      </c>
      <c r="H513" s="50">
        <v>12361361</v>
      </c>
      <c r="I513" s="50">
        <v>0</v>
      </c>
      <c r="J513" s="51">
        <v>2768014</v>
      </c>
      <c r="K513" s="50">
        <v>33216228</v>
      </c>
      <c r="L513" s="73">
        <v>35984242</v>
      </c>
      <c r="M513" s="118"/>
      <c r="N513" s="120">
        <v>33216228</v>
      </c>
      <c r="O513" s="120">
        <v>20854867</v>
      </c>
      <c r="P513" s="120">
        <v>3312183</v>
      </c>
      <c r="Q513" s="120">
        <v>39738127</v>
      </c>
      <c r="R513" s="120">
        <v>36970113</v>
      </c>
      <c r="S513" s="47"/>
    </row>
    <row r="514" spans="1:19" ht="12.75" customHeight="1" x14ac:dyDescent="0.2">
      <c r="A514" s="581"/>
      <c r="B514" s="581"/>
      <c r="C514" s="53" t="s">
        <v>3</v>
      </c>
      <c r="D514" s="54">
        <v>9</v>
      </c>
      <c r="E514" s="55">
        <v>12160.33</v>
      </c>
      <c r="F514" s="55">
        <v>0</v>
      </c>
      <c r="G514" s="55">
        <v>0</v>
      </c>
      <c r="H514" s="55">
        <v>6384.11</v>
      </c>
      <c r="I514" s="55">
        <v>0</v>
      </c>
      <c r="J514" s="55">
        <v>1545.37</v>
      </c>
      <c r="K514" s="56">
        <v>18544.439999999999</v>
      </c>
      <c r="L514" s="46">
        <v>20089.810000000001</v>
      </c>
      <c r="M514" s="117"/>
      <c r="N514" s="119">
        <v>18544.439999999999</v>
      </c>
      <c r="O514" s="119">
        <v>12160.33</v>
      </c>
      <c r="P514" s="119">
        <v>1710.6</v>
      </c>
      <c r="Q514" s="119">
        <v>22278.67</v>
      </c>
      <c r="R514" s="119">
        <v>20733.3</v>
      </c>
      <c r="S514" s="47"/>
    </row>
    <row r="515" spans="1:19" ht="9" customHeight="1" x14ac:dyDescent="0.2">
      <c r="A515" s="581"/>
      <c r="B515" s="581"/>
      <c r="C515" s="48" t="s">
        <v>4</v>
      </c>
      <c r="D515" s="49">
        <v>14</v>
      </c>
      <c r="E515" s="50">
        <v>23545682</v>
      </c>
      <c r="F515" s="50">
        <v>0</v>
      </c>
      <c r="G515" s="50">
        <v>0</v>
      </c>
      <c r="H515" s="50">
        <v>12361361</v>
      </c>
      <c r="I515" s="50">
        <v>0</v>
      </c>
      <c r="J515" s="51">
        <v>2992254</v>
      </c>
      <c r="K515" s="50">
        <v>35907043</v>
      </c>
      <c r="L515" s="73">
        <v>38899296</v>
      </c>
      <c r="M515" s="118"/>
      <c r="N515" s="120">
        <v>35907043</v>
      </c>
      <c r="O515" s="120">
        <v>23545682</v>
      </c>
      <c r="P515" s="120">
        <v>3312183</v>
      </c>
      <c r="Q515" s="120">
        <v>43137520</v>
      </c>
      <c r="R515" s="120">
        <v>40145267</v>
      </c>
      <c r="S515" s="47"/>
    </row>
    <row r="516" spans="1:19" ht="12.75" customHeight="1" x14ac:dyDescent="0.2">
      <c r="A516" s="581"/>
      <c r="B516" s="581"/>
      <c r="C516" s="53" t="s">
        <v>3</v>
      </c>
      <c r="D516" s="54">
        <v>15</v>
      </c>
      <c r="E516" s="55">
        <v>13783.62</v>
      </c>
      <c r="F516" s="55">
        <v>0</v>
      </c>
      <c r="G516" s="55">
        <v>0</v>
      </c>
      <c r="H516" s="55">
        <v>6384.11</v>
      </c>
      <c r="I516" s="55">
        <v>0</v>
      </c>
      <c r="J516" s="55">
        <v>1680.64</v>
      </c>
      <c r="K516" s="56">
        <v>20167.73</v>
      </c>
      <c r="L516" s="46">
        <v>21848.37</v>
      </c>
      <c r="M516" s="117"/>
      <c r="N516" s="119">
        <v>20167.73</v>
      </c>
      <c r="O516" s="119">
        <v>13783.62</v>
      </c>
      <c r="P516" s="119">
        <v>2111.16</v>
      </c>
      <c r="Q516" s="119">
        <v>24329.42</v>
      </c>
      <c r="R516" s="119">
        <v>22648.78</v>
      </c>
      <c r="S516" s="47"/>
    </row>
    <row r="517" spans="1:19" ht="9" customHeight="1" x14ac:dyDescent="0.2">
      <c r="A517" s="581"/>
      <c r="B517" s="581"/>
      <c r="C517" s="48" t="s">
        <v>4</v>
      </c>
      <c r="D517" s="49">
        <v>20</v>
      </c>
      <c r="E517" s="50">
        <v>26688810</v>
      </c>
      <c r="F517" s="50">
        <v>0</v>
      </c>
      <c r="G517" s="50">
        <v>0</v>
      </c>
      <c r="H517" s="50">
        <v>12361361</v>
      </c>
      <c r="I517" s="50">
        <v>0</v>
      </c>
      <c r="J517" s="51">
        <v>3254173</v>
      </c>
      <c r="K517" s="50">
        <v>39050171</v>
      </c>
      <c r="L517" s="73">
        <v>42304343</v>
      </c>
      <c r="M517" s="118"/>
      <c r="N517" s="120">
        <v>39050171</v>
      </c>
      <c r="O517" s="120">
        <v>26688810</v>
      </c>
      <c r="P517" s="120">
        <v>4087776</v>
      </c>
      <c r="Q517" s="120">
        <v>47108326</v>
      </c>
      <c r="R517" s="120">
        <v>43854153</v>
      </c>
      <c r="S517" s="47"/>
    </row>
    <row r="518" spans="1:19" ht="12.75" customHeight="1" x14ac:dyDescent="0.2">
      <c r="A518" s="581"/>
      <c r="B518" s="581"/>
      <c r="C518" s="53" t="s">
        <v>3</v>
      </c>
      <c r="D518" s="54">
        <v>21</v>
      </c>
      <c r="E518" s="55">
        <v>16132.69</v>
      </c>
      <c r="F518" s="55">
        <v>0</v>
      </c>
      <c r="G518" s="55">
        <v>0</v>
      </c>
      <c r="H518" s="55">
        <v>6384.11</v>
      </c>
      <c r="I518" s="55">
        <v>0</v>
      </c>
      <c r="J518" s="55">
        <v>1876.4</v>
      </c>
      <c r="K518" s="56">
        <v>22516.799999999999</v>
      </c>
      <c r="L518" s="46">
        <v>24393.200000000001</v>
      </c>
      <c r="M518" s="117"/>
      <c r="N518" s="119">
        <v>22516.799999999999</v>
      </c>
      <c r="O518" s="119">
        <v>16132.69</v>
      </c>
      <c r="P518" s="119">
        <v>2111.16</v>
      </c>
      <c r="Q518" s="119">
        <v>27297.08</v>
      </c>
      <c r="R518" s="119">
        <v>25420.68</v>
      </c>
      <c r="S518" s="47"/>
    </row>
    <row r="519" spans="1:19" ht="9" customHeight="1" x14ac:dyDescent="0.2">
      <c r="A519" s="581"/>
      <c r="B519" s="581"/>
      <c r="C519" s="48" t="s">
        <v>4</v>
      </c>
      <c r="D519" s="49">
        <v>27</v>
      </c>
      <c r="E519" s="50">
        <v>31237244</v>
      </c>
      <c r="F519" s="50">
        <v>0</v>
      </c>
      <c r="G519" s="50">
        <v>0</v>
      </c>
      <c r="H519" s="50">
        <v>12361361</v>
      </c>
      <c r="I519" s="50">
        <v>0</v>
      </c>
      <c r="J519" s="51">
        <v>3633217</v>
      </c>
      <c r="K519" s="50">
        <v>43598604</v>
      </c>
      <c r="L519" s="73">
        <v>47231821</v>
      </c>
      <c r="M519" s="118"/>
      <c r="N519" s="120">
        <v>43598604</v>
      </c>
      <c r="O519" s="120">
        <v>31237244</v>
      </c>
      <c r="P519" s="120">
        <v>4087776</v>
      </c>
      <c r="Q519" s="120">
        <v>52854517</v>
      </c>
      <c r="R519" s="120">
        <v>49221300</v>
      </c>
      <c r="S519" s="47"/>
    </row>
    <row r="520" spans="1:19" ht="12.75" customHeight="1" x14ac:dyDescent="0.2">
      <c r="A520" s="581"/>
      <c r="B520" s="581"/>
      <c r="C520" s="53" t="s">
        <v>3</v>
      </c>
      <c r="D520" s="54">
        <v>28</v>
      </c>
      <c r="E520" s="55">
        <v>17674.03</v>
      </c>
      <c r="F520" s="55">
        <v>0</v>
      </c>
      <c r="G520" s="55">
        <v>0</v>
      </c>
      <c r="H520" s="55">
        <v>6384.11</v>
      </c>
      <c r="I520" s="55">
        <v>0</v>
      </c>
      <c r="J520" s="55">
        <v>2004.85</v>
      </c>
      <c r="K520" s="56">
        <v>24058.14</v>
      </c>
      <c r="L520" s="46">
        <v>26062.99</v>
      </c>
      <c r="M520" s="117"/>
      <c r="N520" s="119">
        <v>24058.14</v>
      </c>
      <c r="O520" s="119">
        <v>17674.03</v>
      </c>
      <c r="P520" s="119">
        <v>2585.4</v>
      </c>
      <c r="Q520" s="119">
        <v>29244.32</v>
      </c>
      <c r="R520" s="119">
        <v>27239.47</v>
      </c>
      <c r="S520" s="47"/>
    </row>
    <row r="521" spans="1:19" ht="9" customHeight="1" x14ac:dyDescent="0.2">
      <c r="A521" s="581"/>
      <c r="B521" s="581"/>
      <c r="C521" s="48" t="s">
        <v>4</v>
      </c>
      <c r="D521" s="49">
        <v>34</v>
      </c>
      <c r="E521" s="50">
        <v>34221694</v>
      </c>
      <c r="F521" s="50">
        <v>0</v>
      </c>
      <c r="G521" s="50">
        <v>0</v>
      </c>
      <c r="H521" s="50">
        <v>12361361</v>
      </c>
      <c r="I521" s="50">
        <v>0</v>
      </c>
      <c r="J521" s="51">
        <v>3881931</v>
      </c>
      <c r="K521" s="50">
        <v>46583055</v>
      </c>
      <c r="L521" s="73">
        <v>50464986</v>
      </c>
      <c r="M521" s="118"/>
      <c r="N521" s="120">
        <v>46583055</v>
      </c>
      <c r="O521" s="120">
        <v>34221694</v>
      </c>
      <c r="P521" s="120">
        <v>5006032</v>
      </c>
      <c r="Q521" s="120">
        <v>56624899</v>
      </c>
      <c r="R521" s="120">
        <v>52742969</v>
      </c>
      <c r="S521" s="47"/>
    </row>
    <row r="522" spans="1:19" ht="12.75" customHeight="1" x14ac:dyDescent="0.2">
      <c r="A522" s="581"/>
      <c r="B522" s="581"/>
      <c r="C522" s="53" t="s">
        <v>3</v>
      </c>
      <c r="D522" s="54">
        <v>35</v>
      </c>
      <c r="E522" s="55">
        <v>18845.02</v>
      </c>
      <c r="F522" s="55">
        <v>0</v>
      </c>
      <c r="G522" s="55">
        <v>0</v>
      </c>
      <c r="H522" s="55">
        <v>6384.11</v>
      </c>
      <c r="I522" s="55">
        <v>0</v>
      </c>
      <c r="J522" s="55">
        <v>2102.4299999999998</v>
      </c>
      <c r="K522" s="56">
        <v>25229.13</v>
      </c>
      <c r="L522" s="46">
        <v>27331.56</v>
      </c>
      <c r="M522" s="117"/>
      <c r="N522" s="119">
        <v>25229.13</v>
      </c>
      <c r="O522" s="119">
        <v>18845.02</v>
      </c>
      <c r="P522" s="119">
        <v>2585.4</v>
      </c>
      <c r="Q522" s="119">
        <v>30723.66</v>
      </c>
      <c r="R522" s="119">
        <v>28621.23</v>
      </c>
      <c r="S522" s="47"/>
    </row>
    <row r="523" spans="1:19" ht="9" customHeight="1" x14ac:dyDescent="0.2">
      <c r="A523" s="582"/>
      <c r="B523" s="582"/>
      <c r="C523" s="58" t="s">
        <v>4</v>
      </c>
      <c r="D523" s="59"/>
      <c r="E523" s="61">
        <v>36489047</v>
      </c>
      <c r="F523" s="61">
        <v>0</v>
      </c>
      <c r="G523" s="61">
        <v>0</v>
      </c>
      <c r="H523" s="61">
        <v>12361361</v>
      </c>
      <c r="I523" s="61">
        <v>0</v>
      </c>
      <c r="J523" s="60">
        <v>4070872</v>
      </c>
      <c r="K523" s="61">
        <v>48850408</v>
      </c>
      <c r="L523" s="73">
        <v>52921280</v>
      </c>
      <c r="M523" s="118"/>
      <c r="N523" s="120">
        <v>48850408</v>
      </c>
      <c r="O523" s="120">
        <v>36489047</v>
      </c>
      <c r="P523" s="120">
        <v>5006032</v>
      </c>
      <c r="Q523" s="120">
        <v>59489301</v>
      </c>
      <c r="R523" s="120">
        <v>55418429</v>
      </c>
      <c r="S523" s="47"/>
    </row>
    <row r="524" spans="1:19" ht="12.75" customHeight="1" x14ac:dyDescent="0.2">
      <c r="A524" s="492">
        <v>37987</v>
      </c>
      <c r="B524" s="492">
        <v>38383</v>
      </c>
      <c r="C524" s="42" t="s">
        <v>3</v>
      </c>
      <c r="D524" s="43">
        <v>0</v>
      </c>
      <c r="E524" s="44">
        <v>10723.07</v>
      </c>
      <c r="F524" s="44">
        <v>0</v>
      </c>
      <c r="G524" s="44">
        <v>0</v>
      </c>
      <c r="H524" s="44">
        <v>6384.11</v>
      </c>
      <c r="I524" s="44">
        <v>0</v>
      </c>
      <c r="J524" s="44">
        <v>1425.6</v>
      </c>
      <c r="K524" s="45">
        <v>17107.18</v>
      </c>
      <c r="L524" s="46">
        <v>18532.78</v>
      </c>
      <c r="M524" s="117"/>
      <c r="N524" s="119">
        <v>17107.18</v>
      </c>
      <c r="O524" s="119">
        <v>10723.07</v>
      </c>
      <c r="P524" s="119">
        <v>1857.84</v>
      </c>
      <c r="Q524" s="119">
        <v>20462.93</v>
      </c>
      <c r="R524" s="119">
        <v>19037.330000000002</v>
      </c>
      <c r="S524" s="47"/>
    </row>
    <row r="525" spans="1:19" ht="9" customHeight="1" x14ac:dyDescent="0.2">
      <c r="A525" s="525"/>
      <c r="B525" s="525"/>
      <c r="C525" s="48" t="s">
        <v>4</v>
      </c>
      <c r="D525" s="49">
        <v>2</v>
      </c>
      <c r="E525" s="50">
        <v>20762759</v>
      </c>
      <c r="F525" s="50">
        <v>0</v>
      </c>
      <c r="G525" s="50">
        <v>0</v>
      </c>
      <c r="H525" s="50">
        <v>12361361</v>
      </c>
      <c r="I525" s="50">
        <v>0</v>
      </c>
      <c r="J525" s="51">
        <v>2760347</v>
      </c>
      <c r="K525" s="50">
        <v>33124119</v>
      </c>
      <c r="L525" s="73">
        <v>35884466</v>
      </c>
      <c r="M525" s="118"/>
      <c r="N525" s="120">
        <v>33124119</v>
      </c>
      <c r="O525" s="120">
        <v>20762759</v>
      </c>
      <c r="P525" s="120">
        <v>3597280</v>
      </c>
      <c r="Q525" s="120">
        <v>39621757</v>
      </c>
      <c r="R525" s="120">
        <v>36861411</v>
      </c>
      <c r="S525" s="47"/>
    </row>
    <row r="526" spans="1:19" ht="12.75" customHeight="1" x14ac:dyDescent="0.2">
      <c r="A526" s="511">
        <v>37987</v>
      </c>
      <c r="B526" s="511">
        <v>38383</v>
      </c>
      <c r="C526" s="53" t="s">
        <v>3</v>
      </c>
      <c r="D526" s="54">
        <v>3</v>
      </c>
      <c r="E526" s="55">
        <v>11185.24</v>
      </c>
      <c r="F526" s="55">
        <v>0</v>
      </c>
      <c r="G526" s="55">
        <v>0</v>
      </c>
      <c r="H526" s="55">
        <v>6384.11</v>
      </c>
      <c r="I526" s="55">
        <v>0</v>
      </c>
      <c r="J526" s="55">
        <v>1464.11</v>
      </c>
      <c r="K526" s="56">
        <v>17569.349999999999</v>
      </c>
      <c r="L526" s="46">
        <v>19033.46</v>
      </c>
      <c r="M526" s="117"/>
      <c r="N526" s="119">
        <v>17569.349999999999</v>
      </c>
      <c r="O526" s="119">
        <v>11185.24</v>
      </c>
      <c r="P526" s="119">
        <v>1857.84</v>
      </c>
      <c r="Q526" s="119">
        <v>21046.799999999999</v>
      </c>
      <c r="R526" s="119">
        <v>19582.689999999999</v>
      </c>
      <c r="S526" s="47"/>
    </row>
    <row r="527" spans="1:19" ht="9" customHeight="1" x14ac:dyDescent="0.2">
      <c r="A527" s="581"/>
      <c r="B527" s="581"/>
      <c r="C527" s="48" t="s">
        <v>4</v>
      </c>
      <c r="D527" s="49">
        <v>8</v>
      </c>
      <c r="E527" s="50">
        <v>21657645</v>
      </c>
      <c r="F527" s="50">
        <v>0</v>
      </c>
      <c r="G527" s="50">
        <v>0</v>
      </c>
      <c r="H527" s="50">
        <v>12361361</v>
      </c>
      <c r="I527" s="50">
        <v>0</v>
      </c>
      <c r="J527" s="51">
        <v>2834912</v>
      </c>
      <c r="K527" s="50">
        <v>34019005</v>
      </c>
      <c r="L527" s="73">
        <v>36853918</v>
      </c>
      <c r="M527" s="118"/>
      <c r="N527" s="120">
        <v>34019005</v>
      </c>
      <c r="O527" s="120">
        <v>21657645</v>
      </c>
      <c r="P527" s="120">
        <v>3597280</v>
      </c>
      <c r="Q527" s="120">
        <v>40752287</v>
      </c>
      <c r="R527" s="120">
        <v>37917375</v>
      </c>
      <c r="S527" s="47"/>
    </row>
    <row r="528" spans="1:19" ht="12.75" customHeight="1" x14ac:dyDescent="0.2">
      <c r="A528" s="581"/>
      <c r="B528" s="581"/>
      <c r="C528" s="53" t="s">
        <v>3</v>
      </c>
      <c r="D528" s="54">
        <v>9</v>
      </c>
      <c r="E528" s="55">
        <v>12608.53</v>
      </c>
      <c r="F528" s="55">
        <v>0</v>
      </c>
      <c r="G528" s="55">
        <v>0</v>
      </c>
      <c r="H528" s="55">
        <v>6384.11</v>
      </c>
      <c r="I528" s="55">
        <v>0</v>
      </c>
      <c r="J528" s="55">
        <v>1582.72</v>
      </c>
      <c r="K528" s="56">
        <v>18992.64</v>
      </c>
      <c r="L528" s="46">
        <v>20575.36</v>
      </c>
      <c r="M528" s="117"/>
      <c r="N528" s="119">
        <v>18992.64</v>
      </c>
      <c r="O528" s="119">
        <v>12608.53</v>
      </c>
      <c r="P528" s="119">
        <v>1857.84</v>
      </c>
      <c r="Q528" s="119">
        <v>22844.9</v>
      </c>
      <c r="R528" s="119">
        <v>21262.18</v>
      </c>
      <c r="S528" s="47"/>
    </row>
    <row r="529" spans="1:19" ht="9" customHeight="1" x14ac:dyDescent="0.2">
      <c r="A529" s="581"/>
      <c r="B529" s="581"/>
      <c r="C529" s="48" t="s">
        <v>4</v>
      </c>
      <c r="D529" s="49">
        <v>14</v>
      </c>
      <c r="E529" s="50">
        <v>24413518</v>
      </c>
      <c r="F529" s="50">
        <v>0</v>
      </c>
      <c r="G529" s="50">
        <v>0</v>
      </c>
      <c r="H529" s="50">
        <v>12361361</v>
      </c>
      <c r="I529" s="50">
        <v>0</v>
      </c>
      <c r="J529" s="51">
        <v>3064573</v>
      </c>
      <c r="K529" s="50">
        <v>36774879</v>
      </c>
      <c r="L529" s="73">
        <v>39839452</v>
      </c>
      <c r="M529" s="118"/>
      <c r="N529" s="120">
        <v>36774879</v>
      </c>
      <c r="O529" s="120">
        <v>24413518</v>
      </c>
      <c r="P529" s="120">
        <v>3597280</v>
      </c>
      <c r="Q529" s="120">
        <v>44233895</v>
      </c>
      <c r="R529" s="120">
        <v>41169321</v>
      </c>
      <c r="S529" s="47"/>
    </row>
    <row r="530" spans="1:19" ht="12.75" customHeight="1" x14ac:dyDescent="0.2">
      <c r="A530" s="581"/>
      <c r="B530" s="581"/>
      <c r="C530" s="53" t="s">
        <v>3</v>
      </c>
      <c r="D530" s="54">
        <v>15</v>
      </c>
      <c r="E530" s="55">
        <v>14271.06</v>
      </c>
      <c r="F530" s="55">
        <v>0</v>
      </c>
      <c r="G530" s="55">
        <v>0</v>
      </c>
      <c r="H530" s="55">
        <v>6384.11</v>
      </c>
      <c r="I530" s="55">
        <v>0</v>
      </c>
      <c r="J530" s="55">
        <v>1721.26</v>
      </c>
      <c r="K530" s="56">
        <v>20655.169999999998</v>
      </c>
      <c r="L530" s="46">
        <v>22376.43</v>
      </c>
      <c r="M530" s="117"/>
      <c r="N530" s="119">
        <v>20655.169999999998</v>
      </c>
      <c r="O530" s="119">
        <v>14271.06</v>
      </c>
      <c r="P530" s="119">
        <v>2287.8000000000002</v>
      </c>
      <c r="Q530" s="119">
        <v>24945.22</v>
      </c>
      <c r="R530" s="119">
        <v>23223.96</v>
      </c>
      <c r="S530" s="47"/>
    </row>
    <row r="531" spans="1:19" ht="9" customHeight="1" x14ac:dyDescent="0.2">
      <c r="A531" s="581"/>
      <c r="B531" s="581"/>
      <c r="C531" s="48" t="s">
        <v>4</v>
      </c>
      <c r="D531" s="49">
        <v>20</v>
      </c>
      <c r="E531" s="50">
        <v>27632625</v>
      </c>
      <c r="F531" s="50">
        <v>0</v>
      </c>
      <c r="G531" s="50">
        <v>0</v>
      </c>
      <c r="H531" s="50">
        <v>12361361</v>
      </c>
      <c r="I531" s="50">
        <v>0</v>
      </c>
      <c r="J531" s="51">
        <v>3332824</v>
      </c>
      <c r="K531" s="50">
        <v>39993986</v>
      </c>
      <c r="L531" s="73">
        <v>43326810</v>
      </c>
      <c r="M531" s="118"/>
      <c r="N531" s="120">
        <v>39993986</v>
      </c>
      <c r="O531" s="120">
        <v>27632625</v>
      </c>
      <c r="P531" s="120">
        <v>4429799</v>
      </c>
      <c r="Q531" s="120">
        <v>48300681</v>
      </c>
      <c r="R531" s="120">
        <v>44967857</v>
      </c>
      <c r="S531" s="47"/>
    </row>
    <row r="532" spans="1:19" ht="12.75" customHeight="1" x14ac:dyDescent="0.2">
      <c r="A532" s="581"/>
      <c r="B532" s="581"/>
      <c r="C532" s="53" t="s">
        <v>3</v>
      </c>
      <c r="D532" s="54">
        <v>21</v>
      </c>
      <c r="E532" s="55">
        <v>16676.89</v>
      </c>
      <c r="F532" s="55">
        <v>0</v>
      </c>
      <c r="G532" s="55">
        <v>0</v>
      </c>
      <c r="H532" s="55">
        <v>6384.11</v>
      </c>
      <c r="I532" s="55">
        <v>0</v>
      </c>
      <c r="J532" s="55">
        <v>1921.75</v>
      </c>
      <c r="K532" s="56">
        <v>23061</v>
      </c>
      <c r="L532" s="46">
        <v>24982.75</v>
      </c>
      <c r="M532" s="117"/>
      <c r="N532" s="119">
        <v>23061</v>
      </c>
      <c r="O532" s="119">
        <v>16676.89</v>
      </c>
      <c r="P532" s="119">
        <v>2287.8000000000002</v>
      </c>
      <c r="Q532" s="119">
        <v>27984.59</v>
      </c>
      <c r="R532" s="119">
        <v>26062.84</v>
      </c>
      <c r="S532" s="47"/>
    </row>
    <row r="533" spans="1:19" ht="9" customHeight="1" x14ac:dyDescent="0.2">
      <c r="A533" s="581"/>
      <c r="B533" s="581"/>
      <c r="C533" s="48" t="s">
        <v>4</v>
      </c>
      <c r="D533" s="49">
        <v>27</v>
      </c>
      <c r="E533" s="50">
        <v>32290962</v>
      </c>
      <c r="F533" s="50">
        <v>0</v>
      </c>
      <c r="G533" s="50">
        <v>0</v>
      </c>
      <c r="H533" s="50">
        <v>12361361</v>
      </c>
      <c r="I533" s="50">
        <v>0</v>
      </c>
      <c r="J533" s="51">
        <v>3721027</v>
      </c>
      <c r="K533" s="50">
        <v>44652322</v>
      </c>
      <c r="L533" s="73">
        <v>48373349</v>
      </c>
      <c r="M533" s="118"/>
      <c r="N533" s="120">
        <v>44652322</v>
      </c>
      <c r="O533" s="120">
        <v>32290962</v>
      </c>
      <c r="P533" s="120">
        <v>4429799</v>
      </c>
      <c r="Q533" s="120">
        <v>54185722</v>
      </c>
      <c r="R533" s="120">
        <v>50464695</v>
      </c>
      <c r="S533" s="47"/>
    </row>
    <row r="534" spans="1:19" ht="12.75" customHeight="1" x14ac:dyDescent="0.2">
      <c r="A534" s="581"/>
      <c r="B534" s="581"/>
      <c r="C534" s="53" t="s">
        <v>3</v>
      </c>
      <c r="D534" s="54">
        <v>28</v>
      </c>
      <c r="E534" s="55">
        <v>18255.55</v>
      </c>
      <c r="F534" s="55">
        <v>0</v>
      </c>
      <c r="G534" s="55">
        <v>0</v>
      </c>
      <c r="H534" s="55">
        <v>6384.11</v>
      </c>
      <c r="I534" s="55">
        <v>0</v>
      </c>
      <c r="J534" s="55">
        <v>2053.31</v>
      </c>
      <c r="K534" s="56">
        <v>24639.66</v>
      </c>
      <c r="L534" s="46">
        <v>26692.97</v>
      </c>
      <c r="M534" s="117"/>
      <c r="N534" s="119">
        <v>24639.66</v>
      </c>
      <c r="O534" s="119">
        <v>18255.55</v>
      </c>
      <c r="P534" s="119">
        <v>2870.04</v>
      </c>
      <c r="Q534" s="119">
        <v>29978.97</v>
      </c>
      <c r="R534" s="119">
        <v>27925.66</v>
      </c>
      <c r="S534" s="47"/>
    </row>
    <row r="535" spans="1:19" ht="9" customHeight="1" x14ac:dyDescent="0.2">
      <c r="A535" s="581"/>
      <c r="B535" s="581"/>
      <c r="C535" s="48" t="s">
        <v>4</v>
      </c>
      <c r="D535" s="49">
        <v>34</v>
      </c>
      <c r="E535" s="50">
        <v>35347674</v>
      </c>
      <c r="F535" s="50">
        <v>0</v>
      </c>
      <c r="G535" s="50">
        <v>0</v>
      </c>
      <c r="H535" s="50">
        <v>12361361</v>
      </c>
      <c r="I535" s="50">
        <v>0</v>
      </c>
      <c r="J535" s="51">
        <v>3975763</v>
      </c>
      <c r="K535" s="50">
        <v>47709034</v>
      </c>
      <c r="L535" s="73">
        <v>51684797</v>
      </c>
      <c r="M535" s="118"/>
      <c r="N535" s="120">
        <v>47709034</v>
      </c>
      <c r="O535" s="120">
        <v>35347674</v>
      </c>
      <c r="P535" s="120">
        <v>5557172</v>
      </c>
      <c r="Q535" s="120">
        <v>58047380</v>
      </c>
      <c r="R535" s="120">
        <v>54071618</v>
      </c>
      <c r="S535" s="47"/>
    </row>
    <row r="536" spans="1:19" ht="12.75" customHeight="1" x14ac:dyDescent="0.2">
      <c r="A536" s="581"/>
      <c r="B536" s="581"/>
      <c r="C536" s="53" t="s">
        <v>3</v>
      </c>
      <c r="D536" s="54">
        <v>35</v>
      </c>
      <c r="E536" s="55">
        <v>19454.740000000002</v>
      </c>
      <c r="F536" s="55">
        <v>0</v>
      </c>
      <c r="G536" s="55">
        <v>0</v>
      </c>
      <c r="H536" s="55">
        <v>6384.11</v>
      </c>
      <c r="I536" s="55">
        <v>0</v>
      </c>
      <c r="J536" s="55">
        <v>2153.2399999999998</v>
      </c>
      <c r="K536" s="56">
        <v>25838.85</v>
      </c>
      <c r="L536" s="46">
        <v>27992.09</v>
      </c>
      <c r="M536" s="117"/>
      <c r="N536" s="119">
        <v>25838.85</v>
      </c>
      <c r="O536" s="119">
        <v>19454.740000000002</v>
      </c>
      <c r="P536" s="119">
        <v>2870.04</v>
      </c>
      <c r="Q536" s="119">
        <v>31493.94</v>
      </c>
      <c r="R536" s="119">
        <v>29340.7</v>
      </c>
      <c r="S536" s="47"/>
    </row>
    <row r="537" spans="1:19" ht="9" customHeight="1" x14ac:dyDescent="0.2">
      <c r="A537" s="582"/>
      <c r="B537" s="582"/>
      <c r="C537" s="58" t="s">
        <v>4</v>
      </c>
      <c r="D537" s="59"/>
      <c r="E537" s="61">
        <v>37669629</v>
      </c>
      <c r="F537" s="61">
        <v>0</v>
      </c>
      <c r="G537" s="61">
        <v>0</v>
      </c>
      <c r="H537" s="61">
        <v>12361361</v>
      </c>
      <c r="I537" s="61">
        <v>0</v>
      </c>
      <c r="J537" s="60">
        <v>4169254</v>
      </c>
      <c r="K537" s="61">
        <v>50030990</v>
      </c>
      <c r="L537" s="73">
        <v>54200244</v>
      </c>
      <c r="M537" s="118"/>
      <c r="N537" s="120">
        <v>50030990</v>
      </c>
      <c r="O537" s="120">
        <v>37669629</v>
      </c>
      <c r="P537" s="120">
        <v>5557172</v>
      </c>
      <c r="Q537" s="120">
        <v>60980771</v>
      </c>
      <c r="R537" s="120">
        <v>56811517</v>
      </c>
      <c r="S537" s="47"/>
    </row>
    <row r="538" spans="1:19" ht="12.75" customHeight="1" x14ac:dyDescent="0.2">
      <c r="A538" s="492">
        <v>38384</v>
      </c>
      <c r="B538" s="492">
        <v>38717</v>
      </c>
      <c r="C538" s="42" t="s">
        <v>3</v>
      </c>
      <c r="D538" s="43">
        <v>0</v>
      </c>
      <c r="E538" s="44">
        <v>11198.03</v>
      </c>
      <c r="F538" s="44">
        <v>0</v>
      </c>
      <c r="G538" s="44">
        <v>0</v>
      </c>
      <c r="H538" s="44">
        <v>6384.11</v>
      </c>
      <c r="I538" s="44">
        <v>0</v>
      </c>
      <c r="J538" s="44">
        <v>1465.18</v>
      </c>
      <c r="K538" s="45">
        <v>17582.14</v>
      </c>
      <c r="L538" s="46">
        <v>19047.32</v>
      </c>
      <c r="M538" s="117"/>
      <c r="N538" s="119">
        <v>17582.14</v>
      </c>
      <c r="O538" s="119">
        <v>11198.03</v>
      </c>
      <c r="P538" s="119">
        <v>1857.84</v>
      </c>
      <c r="Q538" s="119">
        <v>21062.97</v>
      </c>
      <c r="R538" s="119">
        <v>19597.79</v>
      </c>
      <c r="S538" s="47"/>
    </row>
    <row r="539" spans="1:19" ht="9" customHeight="1" x14ac:dyDescent="0.2">
      <c r="A539" s="525"/>
      <c r="B539" s="525"/>
      <c r="C539" s="48" t="s">
        <v>4</v>
      </c>
      <c r="D539" s="49">
        <v>2</v>
      </c>
      <c r="E539" s="50">
        <v>21682410</v>
      </c>
      <c r="F539" s="50">
        <v>0</v>
      </c>
      <c r="G539" s="50">
        <v>0</v>
      </c>
      <c r="H539" s="50">
        <v>12361361</v>
      </c>
      <c r="I539" s="50">
        <v>0</v>
      </c>
      <c r="J539" s="51">
        <v>2836984</v>
      </c>
      <c r="K539" s="50">
        <v>34043770</v>
      </c>
      <c r="L539" s="73">
        <v>36880754</v>
      </c>
      <c r="M539" s="118"/>
      <c r="N539" s="120">
        <v>34043770</v>
      </c>
      <c r="O539" s="120">
        <v>21682410</v>
      </c>
      <c r="P539" s="120">
        <v>3597280</v>
      </c>
      <c r="Q539" s="120">
        <v>40783597</v>
      </c>
      <c r="R539" s="120">
        <v>37946613</v>
      </c>
      <c r="S539" s="47"/>
    </row>
    <row r="540" spans="1:19" ht="12.75" customHeight="1" x14ac:dyDescent="0.2">
      <c r="A540" s="511">
        <v>38384</v>
      </c>
      <c r="B540" s="511">
        <v>38717</v>
      </c>
      <c r="C540" s="53" t="s">
        <v>3</v>
      </c>
      <c r="D540" s="54">
        <v>3</v>
      </c>
      <c r="E540" s="55">
        <v>11673.04</v>
      </c>
      <c r="F540" s="55">
        <v>0</v>
      </c>
      <c r="G540" s="55">
        <v>0</v>
      </c>
      <c r="H540" s="55">
        <v>6384.11</v>
      </c>
      <c r="I540" s="55">
        <v>0</v>
      </c>
      <c r="J540" s="55">
        <v>1504.76</v>
      </c>
      <c r="K540" s="56">
        <v>18057.150000000001</v>
      </c>
      <c r="L540" s="46">
        <v>19561.91</v>
      </c>
      <c r="M540" s="117"/>
      <c r="N540" s="119">
        <v>18057.150000000001</v>
      </c>
      <c r="O540" s="119">
        <v>11673.04</v>
      </c>
      <c r="P540" s="119">
        <v>1857.84</v>
      </c>
      <c r="Q540" s="119">
        <v>21663.06</v>
      </c>
      <c r="R540" s="119">
        <v>20158.3</v>
      </c>
      <c r="S540" s="47"/>
    </row>
    <row r="541" spans="1:19" ht="9" customHeight="1" x14ac:dyDescent="0.2">
      <c r="A541" s="581"/>
      <c r="B541" s="581"/>
      <c r="C541" s="48" t="s">
        <v>4</v>
      </c>
      <c r="D541" s="49">
        <v>8</v>
      </c>
      <c r="E541" s="50">
        <v>22602157</v>
      </c>
      <c r="F541" s="50">
        <v>0</v>
      </c>
      <c r="G541" s="50">
        <v>0</v>
      </c>
      <c r="H541" s="50">
        <v>12361361</v>
      </c>
      <c r="I541" s="50">
        <v>0</v>
      </c>
      <c r="J541" s="51">
        <v>2913622</v>
      </c>
      <c r="K541" s="50">
        <v>34963518</v>
      </c>
      <c r="L541" s="73">
        <v>37877139</v>
      </c>
      <c r="M541" s="118"/>
      <c r="N541" s="120">
        <v>34963518</v>
      </c>
      <c r="O541" s="120">
        <v>22602157</v>
      </c>
      <c r="P541" s="120">
        <v>3597280</v>
      </c>
      <c r="Q541" s="120">
        <v>41945533</v>
      </c>
      <c r="R541" s="120">
        <v>39031912</v>
      </c>
      <c r="S541" s="47"/>
    </row>
    <row r="542" spans="1:19" ht="12.75" customHeight="1" x14ac:dyDescent="0.2">
      <c r="A542" s="581"/>
      <c r="B542" s="581"/>
      <c r="C542" s="53" t="s">
        <v>3</v>
      </c>
      <c r="D542" s="54">
        <v>9</v>
      </c>
      <c r="E542" s="55">
        <v>13135.93</v>
      </c>
      <c r="F542" s="55">
        <v>0</v>
      </c>
      <c r="G542" s="55">
        <v>0</v>
      </c>
      <c r="H542" s="55">
        <v>6384.11</v>
      </c>
      <c r="I542" s="55">
        <v>0</v>
      </c>
      <c r="J542" s="55">
        <v>1626.67</v>
      </c>
      <c r="K542" s="56">
        <v>19520.04</v>
      </c>
      <c r="L542" s="46">
        <v>21146.71</v>
      </c>
      <c r="M542" s="117"/>
      <c r="N542" s="119">
        <v>19520.04</v>
      </c>
      <c r="O542" s="119">
        <v>13135.93</v>
      </c>
      <c r="P542" s="119">
        <v>1857.84</v>
      </c>
      <c r="Q542" s="119">
        <v>23511.18</v>
      </c>
      <c r="R542" s="119">
        <v>21884.51</v>
      </c>
      <c r="S542" s="47"/>
    </row>
    <row r="543" spans="1:19" ht="9" customHeight="1" x14ac:dyDescent="0.2">
      <c r="A543" s="581"/>
      <c r="B543" s="581"/>
      <c r="C543" s="48" t="s">
        <v>4</v>
      </c>
      <c r="D543" s="49">
        <v>14</v>
      </c>
      <c r="E543" s="50">
        <v>25434707</v>
      </c>
      <c r="F543" s="50">
        <v>0</v>
      </c>
      <c r="G543" s="50">
        <v>0</v>
      </c>
      <c r="H543" s="50">
        <v>12361361</v>
      </c>
      <c r="I543" s="50">
        <v>0</v>
      </c>
      <c r="J543" s="51">
        <v>3149672</v>
      </c>
      <c r="K543" s="50">
        <v>37796068</v>
      </c>
      <c r="L543" s="73">
        <v>40945740</v>
      </c>
      <c r="M543" s="118"/>
      <c r="N543" s="120">
        <v>37796068</v>
      </c>
      <c r="O543" s="120">
        <v>25434707</v>
      </c>
      <c r="P543" s="120">
        <v>3597280</v>
      </c>
      <c r="Q543" s="120">
        <v>45523992</v>
      </c>
      <c r="R543" s="120">
        <v>42374320</v>
      </c>
      <c r="S543" s="47"/>
    </row>
    <row r="544" spans="1:19" ht="12.75" customHeight="1" x14ac:dyDescent="0.2">
      <c r="A544" s="581"/>
      <c r="B544" s="581"/>
      <c r="C544" s="53" t="s">
        <v>3</v>
      </c>
      <c r="D544" s="54">
        <v>15</v>
      </c>
      <c r="E544" s="55">
        <v>14844.54</v>
      </c>
      <c r="F544" s="55">
        <v>0</v>
      </c>
      <c r="G544" s="55">
        <v>0</v>
      </c>
      <c r="H544" s="55">
        <v>6384.11</v>
      </c>
      <c r="I544" s="55">
        <v>0</v>
      </c>
      <c r="J544" s="55">
        <v>1769.05</v>
      </c>
      <c r="K544" s="56">
        <v>21228.65</v>
      </c>
      <c r="L544" s="46">
        <v>22997.7</v>
      </c>
      <c r="M544" s="117"/>
      <c r="N544" s="119">
        <v>21228.65</v>
      </c>
      <c r="O544" s="119">
        <v>14844.54</v>
      </c>
      <c r="P544" s="119">
        <v>2287.8000000000002</v>
      </c>
      <c r="Q544" s="119">
        <v>25669.72</v>
      </c>
      <c r="R544" s="119">
        <v>23900.67</v>
      </c>
      <c r="S544" s="47"/>
    </row>
    <row r="545" spans="1:19" ht="9" customHeight="1" x14ac:dyDescent="0.2">
      <c r="A545" s="581"/>
      <c r="B545" s="581"/>
      <c r="C545" s="48" t="s">
        <v>4</v>
      </c>
      <c r="D545" s="49">
        <v>20</v>
      </c>
      <c r="E545" s="50">
        <v>28743037</v>
      </c>
      <c r="F545" s="50">
        <v>0</v>
      </c>
      <c r="G545" s="50">
        <v>0</v>
      </c>
      <c r="H545" s="50">
        <v>12361361</v>
      </c>
      <c r="I545" s="50">
        <v>0</v>
      </c>
      <c r="J545" s="51">
        <v>3425358</v>
      </c>
      <c r="K545" s="50">
        <v>41104398</v>
      </c>
      <c r="L545" s="73">
        <v>44529757</v>
      </c>
      <c r="M545" s="118"/>
      <c r="N545" s="120">
        <v>41104398</v>
      </c>
      <c r="O545" s="120">
        <v>28743037</v>
      </c>
      <c r="P545" s="120">
        <v>4429799</v>
      </c>
      <c r="Q545" s="120">
        <v>49703509</v>
      </c>
      <c r="R545" s="120">
        <v>46278150</v>
      </c>
      <c r="S545" s="47"/>
    </row>
    <row r="546" spans="1:19" ht="12.75" customHeight="1" x14ac:dyDescent="0.2">
      <c r="A546" s="581"/>
      <c r="B546" s="581"/>
      <c r="C546" s="53" t="s">
        <v>3</v>
      </c>
      <c r="D546" s="54">
        <v>21</v>
      </c>
      <c r="E546" s="55">
        <v>17317.21</v>
      </c>
      <c r="F546" s="55">
        <v>0</v>
      </c>
      <c r="G546" s="55">
        <v>0</v>
      </c>
      <c r="H546" s="55">
        <v>6384.11</v>
      </c>
      <c r="I546" s="55">
        <v>0</v>
      </c>
      <c r="J546" s="55">
        <v>1975.11</v>
      </c>
      <c r="K546" s="56">
        <v>23701.32</v>
      </c>
      <c r="L546" s="46">
        <v>25676.43</v>
      </c>
      <c r="M546" s="117"/>
      <c r="N546" s="119">
        <v>23701.32</v>
      </c>
      <c r="O546" s="119">
        <v>17317.21</v>
      </c>
      <c r="P546" s="119">
        <v>2287.8000000000002</v>
      </c>
      <c r="Q546" s="119">
        <v>28793.53</v>
      </c>
      <c r="R546" s="119">
        <v>26818.42</v>
      </c>
      <c r="S546" s="47"/>
    </row>
    <row r="547" spans="1:19" ht="9" customHeight="1" x14ac:dyDescent="0.2">
      <c r="A547" s="581"/>
      <c r="B547" s="581"/>
      <c r="C547" s="48" t="s">
        <v>4</v>
      </c>
      <c r="D547" s="49">
        <v>27</v>
      </c>
      <c r="E547" s="50">
        <v>33530794</v>
      </c>
      <c r="F547" s="50">
        <v>0</v>
      </c>
      <c r="G547" s="50">
        <v>0</v>
      </c>
      <c r="H547" s="50">
        <v>12361361</v>
      </c>
      <c r="I547" s="50">
        <v>0</v>
      </c>
      <c r="J547" s="51">
        <v>3824346</v>
      </c>
      <c r="K547" s="50">
        <v>45892155</v>
      </c>
      <c r="L547" s="73">
        <v>49716501</v>
      </c>
      <c r="M547" s="118"/>
      <c r="N547" s="120">
        <v>45892155</v>
      </c>
      <c r="O547" s="120">
        <v>33530794</v>
      </c>
      <c r="P547" s="120">
        <v>4429799</v>
      </c>
      <c r="Q547" s="120">
        <v>55752048</v>
      </c>
      <c r="R547" s="120">
        <v>51927702</v>
      </c>
      <c r="S547" s="47"/>
    </row>
    <row r="548" spans="1:19" ht="12.75" customHeight="1" x14ac:dyDescent="0.2">
      <c r="A548" s="581"/>
      <c r="B548" s="581"/>
      <c r="C548" s="53" t="s">
        <v>3</v>
      </c>
      <c r="D548" s="54">
        <v>28</v>
      </c>
      <c r="E548" s="55">
        <v>18939.669999999998</v>
      </c>
      <c r="F548" s="55">
        <v>0</v>
      </c>
      <c r="G548" s="55">
        <v>0</v>
      </c>
      <c r="H548" s="55">
        <v>6384.11</v>
      </c>
      <c r="I548" s="55">
        <v>0</v>
      </c>
      <c r="J548" s="55">
        <v>2110.3200000000002</v>
      </c>
      <c r="K548" s="56">
        <v>25323.78</v>
      </c>
      <c r="L548" s="46">
        <v>27434.1</v>
      </c>
      <c r="M548" s="117"/>
      <c r="N548" s="119">
        <v>25323.78</v>
      </c>
      <c r="O548" s="119">
        <v>18939.669999999998</v>
      </c>
      <c r="P548" s="119">
        <v>2870.04</v>
      </c>
      <c r="Q548" s="119">
        <v>30843.24</v>
      </c>
      <c r="R548" s="119">
        <v>28732.92</v>
      </c>
      <c r="S548" s="47"/>
    </row>
    <row r="549" spans="1:19" ht="9" customHeight="1" x14ac:dyDescent="0.2">
      <c r="A549" s="581"/>
      <c r="B549" s="581"/>
      <c r="C549" s="48" t="s">
        <v>4</v>
      </c>
      <c r="D549" s="49">
        <v>34</v>
      </c>
      <c r="E549" s="50">
        <v>36672315</v>
      </c>
      <c r="F549" s="50">
        <v>0</v>
      </c>
      <c r="G549" s="50">
        <v>0</v>
      </c>
      <c r="H549" s="50">
        <v>12361361</v>
      </c>
      <c r="I549" s="50">
        <v>0</v>
      </c>
      <c r="J549" s="51">
        <v>4086149</v>
      </c>
      <c r="K549" s="50">
        <v>49033676</v>
      </c>
      <c r="L549" s="73">
        <v>53119825</v>
      </c>
      <c r="M549" s="118"/>
      <c r="N549" s="120">
        <v>49033676</v>
      </c>
      <c r="O549" s="120">
        <v>36672315</v>
      </c>
      <c r="P549" s="120">
        <v>5557172</v>
      </c>
      <c r="Q549" s="120">
        <v>59720840</v>
      </c>
      <c r="R549" s="120">
        <v>55634691</v>
      </c>
      <c r="S549" s="47"/>
    </row>
    <row r="550" spans="1:19" ht="12.75" customHeight="1" x14ac:dyDescent="0.2">
      <c r="A550" s="581"/>
      <c r="B550" s="581"/>
      <c r="C550" s="53" t="s">
        <v>3</v>
      </c>
      <c r="D550" s="54">
        <v>35</v>
      </c>
      <c r="E550" s="55">
        <v>20172.22</v>
      </c>
      <c r="F550" s="55">
        <v>0</v>
      </c>
      <c r="G550" s="55">
        <v>0</v>
      </c>
      <c r="H550" s="55">
        <v>6384.11</v>
      </c>
      <c r="I550" s="55">
        <v>0</v>
      </c>
      <c r="J550" s="55">
        <v>2213.0300000000002</v>
      </c>
      <c r="K550" s="56">
        <v>26556.33</v>
      </c>
      <c r="L550" s="46">
        <v>28769.360000000001</v>
      </c>
      <c r="M550" s="117"/>
      <c r="N550" s="119">
        <v>26556.33</v>
      </c>
      <c r="O550" s="119">
        <v>20172.22</v>
      </c>
      <c r="P550" s="119">
        <v>2870.04</v>
      </c>
      <c r="Q550" s="119">
        <v>32400.36</v>
      </c>
      <c r="R550" s="119">
        <v>30187.33</v>
      </c>
      <c r="S550" s="47"/>
    </row>
    <row r="551" spans="1:19" ht="9" customHeight="1" x14ac:dyDescent="0.2">
      <c r="A551" s="582"/>
      <c r="B551" s="582"/>
      <c r="C551" s="58" t="s">
        <v>4</v>
      </c>
      <c r="D551" s="59"/>
      <c r="E551" s="61">
        <v>39058864</v>
      </c>
      <c r="F551" s="61">
        <v>0</v>
      </c>
      <c r="G551" s="61">
        <v>0</v>
      </c>
      <c r="H551" s="61">
        <v>12361361</v>
      </c>
      <c r="I551" s="61">
        <v>0</v>
      </c>
      <c r="J551" s="60">
        <v>4285024</v>
      </c>
      <c r="K551" s="61">
        <v>51420225</v>
      </c>
      <c r="L551" s="73">
        <v>55705249</v>
      </c>
      <c r="M551" s="118"/>
      <c r="N551" s="120">
        <v>51420225</v>
      </c>
      <c r="O551" s="120">
        <v>39058864</v>
      </c>
      <c r="P551" s="120">
        <v>5557172</v>
      </c>
      <c r="Q551" s="120">
        <v>62735845</v>
      </c>
      <c r="R551" s="120">
        <v>58450821</v>
      </c>
      <c r="S551" s="47"/>
    </row>
    <row r="552" spans="1:19" ht="12.75" customHeight="1" x14ac:dyDescent="0.2">
      <c r="A552" s="492">
        <v>38718</v>
      </c>
      <c r="B552" s="492">
        <v>39082</v>
      </c>
      <c r="C552" s="42" t="s">
        <v>3</v>
      </c>
      <c r="D552" s="43">
        <v>0</v>
      </c>
      <c r="E552" s="44">
        <v>11279.51</v>
      </c>
      <c r="F552" s="44">
        <v>0</v>
      </c>
      <c r="G552" s="44">
        <v>0</v>
      </c>
      <c r="H552" s="44">
        <v>6384.11</v>
      </c>
      <c r="I552" s="44">
        <v>0</v>
      </c>
      <c r="J552" s="44">
        <v>1471.97</v>
      </c>
      <c r="K552" s="45">
        <v>17663.62</v>
      </c>
      <c r="L552" s="46">
        <v>19135.59</v>
      </c>
      <c r="M552" s="117"/>
      <c r="N552" s="119">
        <v>17663.62</v>
      </c>
      <c r="O552" s="119">
        <v>11279.51</v>
      </c>
      <c r="P552" s="119">
        <v>1968</v>
      </c>
      <c r="Q552" s="119">
        <v>21165.9</v>
      </c>
      <c r="R552" s="119">
        <v>19693.93</v>
      </c>
      <c r="S552" s="47"/>
    </row>
    <row r="553" spans="1:19" ht="9" customHeight="1" x14ac:dyDescent="0.2">
      <c r="A553" s="525"/>
      <c r="B553" s="525"/>
      <c r="C553" s="48" t="s">
        <v>4</v>
      </c>
      <c r="D553" s="49">
        <v>2</v>
      </c>
      <c r="E553" s="50">
        <v>21840177</v>
      </c>
      <c r="F553" s="50">
        <v>0</v>
      </c>
      <c r="G553" s="50">
        <v>0</v>
      </c>
      <c r="H553" s="50">
        <v>12361361</v>
      </c>
      <c r="I553" s="50">
        <v>0</v>
      </c>
      <c r="J553" s="51">
        <v>2850131</v>
      </c>
      <c r="K553" s="50">
        <v>34201537</v>
      </c>
      <c r="L553" s="52">
        <v>37051669</v>
      </c>
      <c r="M553" s="118"/>
      <c r="N553" s="120">
        <v>34201537</v>
      </c>
      <c r="O553" s="120">
        <v>21840177</v>
      </c>
      <c r="P553" s="120">
        <v>3810579</v>
      </c>
      <c r="Q553" s="120">
        <v>40982897</v>
      </c>
      <c r="R553" s="120">
        <v>38132766</v>
      </c>
      <c r="S553" s="47"/>
    </row>
    <row r="554" spans="1:19" ht="12.75" customHeight="1" x14ac:dyDescent="0.2">
      <c r="A554" s="511">
        <v>38718</v>
      </c>
      <c r="B554" s="511">
        <v>39082</v>
      </c>
      <c r="C554" s="53" t="s">
        <v>3</v>
      </c>
      <c r="D554" s="54">
        <v>3</v>
      </c>
      <c r="E554" s="44">
        <v>11756.68</v>
      </c>
      <c r="F554" s="44">
        <v>0</v>
      </c>
      <c r="G554" s="44">
        <v>0</v>
      </c>
      <c r="H554" s="44">
        <v>6384.11</v>
      </c>
      <c r="I554" s="44">
        <v>0</v>
      </c>
      <c r="J554" s="55">
        <v>1511.73</v>
      </c>
      <c r="K554" s="56">
        <v>18140.79</v>
      </c>
      <c r="L554" s="57">
        <v>19652.52</v>
      </c>
      <c r="M554" s="117"/>
      <c r="N554" s="119">
        <v>18140.79</v>
      </c>
      <c r="O554" s="119">
        <v>11756.68</v>
      </c>
      <c r="P554" s="119">
        <v>1968</v>
      </c>
      <c r="Q554" s="119">
        <v>21768.720000000001</v>
      </c>
      <c r="R554" s="119">
        <v>20256.990000000002</v>
      </c>
      <c r="S554" s="47"/>
    </row>
    <row r="555" spans="1:19" ht="9" customHeight="1" x14ac:dyDescent="0.2">
      <c r="A555" s="581"/>
      <c r="B555" s="581"/>
      <c r="C555" s="48" t="s">
        <v>4</v>
      </c>
      <c r="D555" s="49">
        <v>8</v>
      </c>
      <c r="E555" s="50">
        <v>22764107</v>
      </c>
      <c r="F555" s="50">
        <v>0</v>
      </c>
      <c r="G555" s="50">
        <v>0</v>
      </c>
      <c r="H555" s="50">
        <v>12361361</v>
      </c>
      <c r="I555" s="50">
        <v>0</v>
      </c>
      <c r="J555" s="51">
        <v>2927117</v>
      </c>
      <c r="K555" s="50">
        <v>35125467</v>
      </c>
      <c r="L555" s="52">
        <v>38052585</v>
      </c>
      <c r="M555" s="118"/>
      <c r="N555" s="120">
        <v>35125467</v>
      </c>
      <c r="O555" s="120">
        <v>22764107</v>
      </c>
      <c r="P555" s="120">
        <v>3810579</v>
      </c>
      <c r="Q555" s="120">
        <v>42150119</v>
      </c>
      <c r="R555" s="120">
        <v>39223002</v>
      </c>
      <c r="S555" s="47"/>
    </row>
    <row r="556" spans="1:19" ht="12.75" customHeight="1" x14ac:dyDescent="0.2">
      <c r="A556" s="581"/>
      <c r="B556" s="581"/>
      <c r="C556" s="53" t="s">
        <v>3</v>
      </c>
      <c r="D556" s="54">
        <v>9</v>
      </c>
      <c r="E556" s="44">
        <v>13226.29</v>
      </c>
      <c r="F556" s="44">
        <v>0</v>
      </c>
      <c r="G556" s="44">
        <v>0</v>
      </c>
      <c r="H556" s="44">
        <v>6384.11</v>
      </c>
      <c r="I556" s="44">
        <v>0</v>
      </c>
      <c r="J556" s="55">
        <v>1634.2</v>
      </c>
      <c r="K556" s="56">
        <v>19610.400000000001</v>
      </c>
      <c r="L556" s="57">
        <v>21244.6</v>
      </c>
      <c r="M556" s="117"/>
      <c r="N556" s="119">
        <v>19610.400000000001</v>
      </c>
      <c r="O556" s="119">
        <v>13226.29</v>
      </c>
      <c r="P556" s="119">
        <v>1968</v>
      </c>
      <c r="Q556" s="119">
        <v>23625.33</v>
      </c>
      <c r="R556" s="119">
        <v>21991.13</v>
      </c>
      <c r="S556" s="47"/>
    </row>
    <row r="557" spans="1:19" ht="9" customHeight="1" x14ac:dyDescent="0.2">
      <c r="A557" s="581"/>
      <c r="B557" s="581"/>
      <c r="C557" s="48" t="s">
        <v>4</v>
      </c>
      <c r="D557" s="49">
        <v>14</v>
      </c>
      <c r="E557" s="50">
        <v>25609669</v>
      </c>
      <c r="F557" s="50">
        <v>0</v>
      </c>
      <c r="G557" s="50">
        <v>0</v>
      </c>
      <c r="H557" s="50">
        <v>12361361</v>
      </c>
      <c r="I557" s="50">
        <v>0</v>
      </c>
      <c r="J557" s="51">
        <v>3164252</v>
      </c>
      <c r="K557" s="50">
        <v>37971029</v>
      </c>
      <c r="L557" s="52">
        <v>41135282</v>
      </c>
      <c r="M557" s="118"/>
      <c r="N557" s="120">
        <v>37971029</v>
      </c>
      <c r="O557" s="120">
        <v>25609669</v>
      </c>
      <c r="P557" s="120">
        <v>3810579</v>
      </c>
      <c r="Q557" s="120">
        <v>45745018</v>
      </c>
      <c r="R557" s="120">
        <v>42580765</v>
      </c>
      <c r="S557" s="47"/>
    </row>
    <row r="558" spans="1:19" ht="12.75" customHeight="1" x14ac:dyDescent="0.2">
      <c r="A558" s="581"/>
      <c r="B558" s="581"/>
      <c r="C558" s="53" t="s">
        <v>3</v>
      </c>
      <c r="D558" s="54">
        <v>15</v>
      </c>
      <c r="E558" s="44">
        <v>14942.82</v>
      </c>
      <c r="F558" s="44">
        <v>0</v>
      </c>
      <c r="G558" s="44">
        <v>0</v>
      </c>
      <c r="H558" s="44">
        <v>6384.11</v>
      </c>
      <c r="I558" s="44">
        <v>0</v>
      </c>
      <c r="J558" s="55">
        <v>1777.24</v>
      </c>
      <c r="K558" s="56">
        <v>21326.93</v>
      </c>
      <c r="L558" s="57">
        <v>23104.17</v>
      </c>
      <c r="M558" s="117"/>
      <c r="N558" s="119">
        <v>21326.93</v>
      </c>
      <c r="O558" s="119">
        <v>14942.82</v>
      </c>
      <c r="P558" s="119">
        <v>2424</v>
      </c>
      <c r="Q558" s="119">
        <v>25793.88</v>
      </c>
      <c r="R558" s="119">
        <v>24016.639999999999</v>
      </c>
      <c r="S558" s="47"/>
    </row>
    <row r="559" spans="1:19" ht="9" customHeight="1" x14ac:dyDescent="0.2">
      <c r="A559" s="581"/>
      <c r="B559" s="581"/>
      <c r="C559" s="48" t="s">
        <v>4</v>
      </c>
      <c r="D559" s="49">
        <v>20</v>
      </c>
      <c r="E559" s="50">
        <v>28933334</v>
      </c>
      <c r="F559" s="50">
        <v>0</v>
      </c>
      <c r="G559" s="50">
        <v>0</v>
      </c>
      <c r="H559" s="50">
        <v>12361361</v>
      </c>
      <c r="I559" s="50">
        <v>0</v>
      </c>
      <c r="J559" s="51">
        <v>3441216</v>
      </c>
      <c r="K559" s="50">
        <v>41294695</v>
      </c>
      <c r="L559" s="52">
        <v>44735911</v>
      </c>
      <c r="M559" s="118"/>
      <c r="N559" s="120">
        <v>41294695</v>
      </c>
      <c r="O559" s="120">
        <v>28933334</v>
      </c>
      <c r="P559" s="120">
        <v>4693518</v>
      </c>
      <c r="Q559" s="120">
        <v>49943916</v>
      </c>
      <c r="R559" s="120">
        <v>46502700</v>
      </c>
      <c r="S559" s="47"/>
    </row>
    <row r="560" spans="1:19" ht="12.75" customHeight="1" x14ac:dyDescent="0.2">
      <c r="A560" s="581"/>
      <c r="B560" s="581"/>
      <c r="C560" s="53" t="s">
        <v>3</v>
      </c>
      <c r="D560" s="54">
        <v>21</v>
      </c>
      <c r="E560" s="44">
        <v>17427.009999999998</v>
      </c>
      <c r="F560" s="44">
        <v>0</v>
      </c>
      <c r="G560" s="44">
        <v>0</v>
      </c>
      <c r="H560" s="44">
        <v>6384.11</v>
      </c>
      <c r="I560" s="44">
        <v>0</v>
      </c>
      <c r="J560" s="55">
        <v>1984.26</v>
      </c>
      <c r="K560" s="56">
        <v>23811.119999999999</v>
      </c>
      <c r="L560" s="57">
        <v>25795.38</v>
      </c>
      <c r="M560" s="117"/>
      <c r="N560" s="119">
        <v>23811.119999999999</v>
      </c>
      <c r="O560" s="119">
        <v>17427.009999999998</v>
      </c>
      <c r="P560" s="119">
        <v>2424</v>
      </c>
      <c r="Q560" s="119">
        <v>28932.240000000002</v>
      </c>
      <c r="R560" s="119">
        <v>26947.98</v>
      </c>
      <c r="S560" s="47"/>
    </row>
    <row r="561" spans="1:19" ht="9" customHeight="1" x14ac:dyDescent="0.2">
      <c r="A561" s="581"/>
      <c r="B561" s="581"/>
      <c r="C561" s="48" t="s">
        <v>4</v>
      </c>
      <c r="D561" s="49">
        <v>27</v>
      </c>
      <c r="E561" s="50">
        <v>33743397</v>
      </c>
      <c r="F561" s="50">
        <v>0</v>
      </c>
      <c r="G561" s="50">
        <v>0</v>
      </c>
      <c r="H561" s="50">
        <v>12361361</v>
      </c>
      <c r="I561" s="50">
        <v>0</v>
      </c>
      <c r="J561" s="51">
        <v>3842063</v>
      </c>
      <c r="K561" s="50">
        <v>46104757</v>
      </c>
      <c r="L561" s="52">
        <v>49946820</v>
      </c>
      <c r="M561" s="118"/>
      <c r="N561" s="120">
        <v>46104757</v>
      </c>
      <c r="O561" s="120">
        <v>33743397</v>
      </c>
      <c r="P561" s="120">
        <v>4693518</v>
      </c>
      <c r="Q561" s="120">
        <v>56020628</v>
      </c>
      <c r="R561" s="120">
        <v>52178565</v>
      </c>
      <c r="S561" s="47"/>
    </row>
    <row r="562" spans="1:19" ht="12.75" customHeight="1" x14ac:dyDescent="0.2">
      <c r="A562" s="581"/>
      <c r="B562" s="581"/>
      <c r="C562" s="53" t="s">
        <v>3</v>
      </c>
      <c r="D562" s="54">
        <v>28</v>
      </c>
      <c r="E562" s="44">
        <v>19056.91</v>
      </c>
      <c r="F562" s="44">
        <v>0</v>
      </c>
      <c r="G562" s="44">
        <v>0</v>
      </c>
      <c r="H562" s="44">
        <v>6384.11</v>
      </c>
      <c r="I562" s="44">
        <v>0</v>
      </c>
      <c r="J562" s="55">
        <v>2120.09</v>
      </c>
      <c r="K562" s="56">
        <v>25441.02</v>
      </c>
      <c r="L562" s="57">
        <v>27561.11</v>
      </c>
      <c r="M562" s="117"/>
      <c r="N562" s="119">
        <v>25441.02</v>
      </c>
      <c r="O562" s="119">
        <v>19056.91</v>
      </c>
      <c r="P562" s="119">
        <v>3090</v>
      </c>
      <c r="Q562" s="119">
        <v>30991.35</v>
      </c>
      <c r="R562" s="119">
        <v>28871.26</v>
      </c>
      <c r="S562" s="47"/>
    </row>
    <row r="563" spans="1:19" ht="9" customHeight="1" x14ac:dyDescent="0.2">
      <c r="A563" s="581"/>
      <c r="B563" s="581"/>
      <c r="C563" s="48" t="s">
        <v>4</v>
      </c>
      <c r="D563" s="49">
        <v>34</v>
      </c>
      <c r="E563" s="50">
        <v>36899323</v>
      </c>
      <c r="F563" s="50">
        <v>0</v>
      </c>
      <c r="G563" s="50">
        <v>0</v>
      </c>
      <c r="H563" s="50">
        <v>12361361</v>
      </c>
      <c r="I563" s="50">
        <v>0</v>
      </c>
      <c r="J563" s="51">
        <v>4105067</v>
      </c>
      <c r="K563" s="50">
        <v>49260684</v>
      </c>
      <c r="L563" s="52">
        <v>53365750</v>
      </c>
      <c r="M563" s="118"/>
      <c r="N563" s="120">
        <v>49260684</v>
      </c>
      <c r="O563" s="120">
        <v>36899323</v>
      </c>
      <c r="P563" s="120">
        <v>5983074</v>
      </c>
      <c r="Q563" s="120">
        <v>60007621</v>
      </c>
      <c r="R563" s="120">
        <v>55902555</v>
      </c>
      <c r="S563" s="47"/>
    </row>
    <row r="564" spans="1:19" ht="12.75" customHeight="1" x14ac:dyDescent="0.2">
      <c r="A564" s="581"/>
      <c r="B564" s="581"/>
      <c r="C564" s="53" t="s">
        <v>3</v>
      </c>
      <c r="D564" s="54">
        <v>35</v>
      </c>
      <c r="E564" s="44">
        <v>20295.22</v>
      </c>
      <c r="F564" s="44">
        <v>0</v>
      </c>
      <c r="G564" s="44">
        <v>0</v>
      </c>
      <c r="H564" s="44">
        <v>6384.11</v>
      </c>
      <c r="I564" s="44">
        <v>0</v>
      </c>
      <c r="J564" s="55">
        <v>2223.2800000000002</v>
      </c>
      <c r="K564" s="56">
        <v>26679.33</v>
      </c>
      <c r="L564" s="57">
        <v>28902.61</v>
      </c>
      <c r="M564" s="117"/>
      <c r="N564" s="119">
        <v>26679.33</v>
      </c>
      <c r="O564" s="119">
        <v>20295.22</v>
      </c>
      <c r="P564" s="119">
        <v>3090</v>
      </c>
      <c r="Q564" s="119">
        <v>32555.75</v>
      </c>
      <c r="R564" s="119">
        <v>30332.47</v>
      </c>
      <c r="S564" s="47"/>
    </row>
    <row r="565" spans="1:19" ht="9" customHeight="1" x14ac:dyDescent="0.2">
      <c r="A565" s="582"/>
      <c r="B565" s="582"/>
      <c r="C565" s="58" t="s">
        <v>4</v>
      </c>
      <c r="D565" s="59"/>
      <c r="E565" s="50">
        <v>39297026</v>
      </c>
      <c r="F565" s="50">
        <v>0</v>
      </c>
      <c r="G565" s="50">
        <v>0</v>
      </c>
      <c r="H565" s="50">
        <v>12361361</v>
      </c>
      <c r="I565" s="50">
        <v>0</v>
      </c>
      <c r="J565" s="60">
        <v>4304870</v>
      </c>
      <c r="K565" s="61">
        <v>51658386</v>
      </c>
      <c r="L565" s="62">
        <v>55963257</v>
      </c>
      <c r="M565" s="118"/>
      <c r="N565" s="120">
        <v>51658386</v>
      </c>
      <c r="O565" s="120">
        <v>39297026</v>
      </c>
      <c r="P565" s="120">
        <v>5983074</v>
      </c>
      <c r="Q565" s="120">
        <v>63036722</v>
      </c>
      <c r="R565" s="120">
        <v>58731852</v>
      </c>
      <c r="S565" s="47"/>
    </row>
    <row r="566" spans="1:19" ht="12.75" customHeight="1" x14ac:dyDescent="0.2">
      <c r="A566" s="492">
        <v>39083</v>
      </c>
      <c r="B566" s="492">
        <v>39113</v>
      </c>
      <c r="C566" s="42" t="s">
        <v>3</v>
      </c>
      <c r="D566" s="43">
        <v>0</v>
      </c>
      <c r="E566" s="44">
        <v>11615.63</v>
      </c>
      <c r="F566" s="44">
        <v>0</v>
      </c>
      <c r="G566" s="44">
        <v>0</v>
      </c>
      <c r="H566" s="44">
        <v>6384.11</v>
      </c>
      <c r="I566" s="44">
        <v>0</v>
      </c>
      <c r="J566" s="44">
        <v>1499.98</v>
      </c>
      <c r="K566" s="45">
        <v>17999.740000000002</v>
      </c>
      <c r="L566" s="46">
        <v>19499.72</v>
      </c>
      <c r="M566" s="117"/>
      <c r="N566" s="119">
        <v>17999.740000000002</v>
      </c>
      <c r="O566" s="119">
        <v>11615.63</v>
      </c>
      <c r="P566" s="119">
        <v>1968</v>
      </c>
      <c r="Q566" s="119">
        <v>21590.53</v>
      </c>
      <c r="R566" s="119">
        <v>20090.55</v>
      </c>
      <c r="S566" s="47"/>
    </row>
    <row r="567" spans="1:19" ht="9" customHeight="1" x14ac:dyDescent="0.2">
      <c r="A567" s="525"/>
      <c r="B567" s="525"/>
      <c r="C567" s="48" t="s">
        <v>4</v>
      </c>
      <c r="D567" s="49">
        <v>2</v>
      </c>
      <c r="E567" s="50">
        <v>22490996</v>
      </c>
      <c r="F567" s="50">
        <v>0</v>
      </c>
      <c r="G567" s="50">
        <v>0</v>
      </c>
      <c r="H567" s="50">
        <v>12361361</v>
      </c>
      <c r="I567" s="50">
        <v>0</v>
      </c>
      <c r="J567" s="51">
        <v>2904366</v>
      </c>
      <c r="K567" s="50">
        <v>34852357</v>
      </c>
      <c r="L567" s="52">
        <v>37756723</v>
      </c>
      <c r="M567" s="118"/>
      <c r="N567" s="120">
        <v>34852357</v>
      </c>
      <c r="O567" s="120">
        <v>22490996</v>
      </c>
      <c r="P567" s="120">
        <v>3810579</v>
      </c>
      <c r="Q567" s="120">
        <v>41805096</v>
      </c>
      <c r="R567" s="120">
        <v>38900729</v>
      </c>
      <c r="S567" s="47"/>
    </row>
    <row r="568" spans="1:19" ht="12.75" customHeight="1" x14ac:dyDescent="0.2">
      <c r="A568" s="511">
        <v>39083</v>
      </c>
      <c r="B568" s="511">
        <v>39113</v>
      </c>
      <c r="C568" s="53" t="s">
        <v>3</v>
      </c>
      <c r="D568" s="54">
        <v>3</v>
      </c>
      <c r="E568" s="44">
        <v>12101.92</v>
      </c>
      <c r="F568" s="44">
        <v>0</v>
      </c>
      <c r="G568" s="44">
        <v>0</v>
      </c>
      <c r="H568" s="44">
        <v>6384.11</v>
      </c>
      <c r="I568" s="44">
        <v>0</v>
      </c>
      <c r="J568" s="55">
        <v>1540.5</v>
      </c>
      <c r="K568" s="56">
        <v>18486.03</v>
      </c>
      <c r="L568" s="57">
        <v>20026.53</v>
      </c>
      <c r="M568" s="117"/>
      <c r="N568" s="119">
        <v>18486.03</v>
      </c>
      <c r="O568" s="119">
        <v>12101.92</v>
      </c>
      <c r="P568" s="119">
        <v>1968</v>
      </c>
      <c r="Q568" s="119">
        <v>22204.880000000001</v>
      </c>
      <c r="R568" s="119">
        <v>20664.38</v>
      </c>
      <c r="S568" s="47"/>
    </row>
    <row r="569" spans="1:19" ht="9" customHeight="1" x14ac:dyDescent="0.2">
      <c r="A569" s="581"/>
      <c r="B569" s="581"/>
      <c r="C569" s="48" t="s">
        <v>4</v>
      </c>
      <c r="D569" s="49">
        <v>8</v>
      </c>
      <c r="E569" s="50">
        <v>23432585</v>
      </c>
      <c r="F569" s="50">
        <v>0</v>
      </c>
      <c r="G569" s="50">
        <v>0</v>
      </c>
      <c r="H569" s="50">
        <v>12361361</v>
      </c>
      <c r="I569" s="50">
        <v>0</v>
      </c>
      <c r="J569" s="51">
        <v>2982824</v>
      </c>
      <c r="K569" s="50">
        <v>35793945</v>
      </c>
      <c r="L569" s="52">
        <v>38776769</v>
      </c>
      <c r="M569" s="118"/>
      <c r="N569" s="120">
        <v>35793945</v>
      </c>
      <c r="O569" s="120">
        <v>23432585</v>
      </c>
      <c r="P569" s="120">
        <v>3810579</v>
      </c>
      <c r="Q569" s="120">
        <v>42994643</v>
      </c>
      <c r="R569" s="120">
        <v>40011819</v>
      </c>
      <c r="S569" s="47"/>
    </row>
    <row r="570" spans="1:19" ht="12.75" customHeight="1" x14ac:dyDescent="0.2">
      <c r="A570" s="581"/>
      <c r="B570" s="581"/>
      <c r="C570" s="53" t="s">
        <v>3</v>
      </c>
      <c r="D570" s="54">
        <v>9</v>
      </c>
      <c r="E570" s="44">
        <v>13599.61</v>
      </c>
      <c r="F570" s="44">
        <v>0</v>
      </c>
      <c r="G570" s="44">
        <v>0</v>
      </c>
      <c r="H570" s="44">
        <v>6384.11</v>
      </c>
      <c r="I570" s="44">
        <v>0</v>
      </c>
      <c r="J570" s="55">
        <v>1665.31</v>
      </c>
      <c r="K570" s="56">
        <v>19983.72</v>
      </c>
      <c r="L570" s="57">
        <v>21649.03</v>
      </c>
      <c r="M570" s="117"/>
      <c r="N570" s="119">
        <v>19983.72</v>
      </c>
      <c r="O570" s="119">
        <v>13599.61</v>
      </c>
      <c r="P570" s="119">
        <v>1968</v>
      </c>
      <c r="Q570" s="119">
        <v>24096.959999999999</v>
      </c>
      <c r="R570" s="119">
        <v>22431.65</v>
      </c>
      <c r="S570" s="47"/>
    </row>
    <row r="571" spans="1:19" ht="9" customHeight="1" x14ac:dyDescent="0.2">
      <c r="A571" s="581"/>
      <c r="B571" s="581"/>
      <c r="C571" s="48" t="s">
        <v>4</v>
      </c>
      <c r="D571" s="49">
        <v>14</v>
      </c>
      <c r="E571" s="50">
        <v>26332517</v>
      </c>
      <c r="F571" s="50">
        <v>0</v>
      </c>
      <c r="G571" s="50">
        <v>0</v>
      </c>
      <c r="H571" s="50">
        <v>12361361</v>
      </c>
      <c r="I571" s="50">
        <v>0</v>
      </c>
      <c r="J571" s="51">
        <v>3224490</v>
      </c>
      <c r="K571" s="50">
        <v>38693878</v>
      </c>
      <c r="L571" s="52">
        <v>41918367</v>
      </c>
      <c r="M571" s="118"/>
      <c r="N571" s="120">
        <v>38693878</v>
      </c>
      <c r="O571" s="120">
        <v>26332517</v>
      </c>
      <c r="P571" s="120">
        <v>3810579</v>
      </c>
      <c r="Q571" s="120">
        <v>46658221</v>
      </c>
      <c r="R571" s="120">
        <v>43433731</v>
      </c>
      <c r="S571" s="47"/>
    </row>
    <row r="572" spans="1:19" ht="12.75" customHeight="1" x14ac:dyDescent="0.2">
      <c r="A572" s="581"/>
      <c r="B572" s="581"/>
      <c r="C572" s="53" t="s">
        <v>3</v>
      </c>
      <c r="D572" s="54">
        <v>15</v>
      </c>
      <c r="E572" s="44">
        <v>15348.78</v>
      </c>
      <c r="F572" s="44">
        <v>0</v>
      </c>
      <c r="G572" s="44">
        <v>0</v>
      </c>
      <c r="H572" s="44">
        <v>6384.11</v>
      </c>
      <c r="I572" s="44">
        <v>0</v>
      </c>
      <c r="J572" s="55">
        <v>1811.07</v>
      </c>
      <c r="K572" s="56">
        <v>21732.89</v>
      </c>
      <c r="L572" s="57">
        <v>23543.96</v>
      </c>
      <c r="M572" s="117"/>
      <c r="N572" s="119">
        <v>21732.89</v>
      </c>
      <c r="O572" s="119">
        <v>15348.78</v>
      </c>
      <c r="P572" s="119">
        <v>2424</v>
      </c>
      <c r="Q572" s="119">
        <v>26306.74</v>
      </c>
      <c r="R572" s="119">
        <v>24495.67</v>
      </c>
      <c r="S572" s="47"/>
    </row>
    <row r="573" spans="1:19" ht="9" customHeight="1" x14ac:dyDescent="0.2">
      <c r="A573" s="581"/>
      <c r="B573" s="581"/>
      <c r="C573" s="48" t="s">
        <v>4</v>
      </c>
      <c r="D573" s="49">
        <v>20</v>
      </c>
      <c r="E573" s="50">
        <v>29719382</v>
      </c>
      <c r="F573" s="50">
        <v>0</v>
      </c>
      <c r="G573" s="50">
        <v>0</v>
      </c>
      <c r="H573" s="50">
        <v>12361361</v>
      </c>
      <c r="I573" s="50">
        <v>0</v>
      </c>
      <c r="J573" s="51">
        <v>3506721</v>
      </c>
      <c r="K573" s="50">
        <v>42080743</v>
      </c>
      <c r="L573" s="52">
        <v>45587463</v>
      </c>
      <c r="M573" s="118"/>
      <c r="N573" s="120">
        <v>42080743</v>
      </c>
      <c r="O573" s="120">
        <v>29719382</v>
      </c>
      <c r="P573" s="120">
        <v>4693518</v>
      </c>
      <c r="Q573" s="120">
        <v>50936951</v>
      </c>
      <c r="R573" s="120">
        <v>47430231</v>
      </c>
      <c r="S573" s="47"/>
    </row>
    <row r="574" spans="1:19" ht="12.75" customHeight="1" x14ac:dyDescent="0.2">
      <c r="A574" s="581"/>
      <c r="B574" s="581"/>
      <c r="C574" s="53" t="s">
        <v>3</v>
      </c>
      <c r="D574" s="54">
        <v>21</v>
      </c>
      <c r="E574" s="44">
        <v>17880.25</v>
      </c>
      <c r="F574" s="44">
        <v>0</v>
      </c>
      <c r="G574" s="44">
        <v>0</v>
      </c>
      <c r="H574" s="44">
        <v>6384.11</v>
      </c>
      <c r="I574" s="44">
        <v>0</v>
      </c>
      <c r="J574" s="55">
        <v>2022.03</v>
      </c>
      <c r="K574" s="56">
        <v>24264.36</v>
      </c>
      <c r="L574" s="57">
        <v>26286.39</v>
      </c>
      <c r="M574" s="117"/>
      <c r="N574" s="119">
        <v>24264.36</v>
      </c>
      <c r="O574" s="119">
        <v>17880.25</v>
      </c>
      <c r="P574" s="119">
        <v>2424</v>
      </c>
      <c r="Q574" s="119">
        <v>29504.84</v>
      </c>
      <c r="R574" s="119">
        <v>27482.81</v>
      </c>
      <c r="S574" s="47"/>
    </row>
    <row r="575" spans="1:19" ht="9" customHeight="1" x14ac:dyDescent="0.2">
      <c r="A575" s="581"/>
      <c r="B575" s="581"/>
      <c r="C575" s="48" t="s">
        <v>4</v>
      </c>
      <c r="D575" s="49">
        <v>27</v>
      </c>
      <c r="E575" s="50">
        <v>34620992</v>
      </c>
      <c r="F575" s="50">
        <v>0</v>
      </c>
      <c r="G575" s="50">
        <v>0</v>
      </c>
      <c r="H575" s="50">
        <v>12361361</v>
      </c>
      <c r="I575" s="50">
        <v>0</v>
      </c>
      <c r="J575" s="51">
        <v>3915196</v>
      </c>
      <c r="K575" s="50">
        <v>46982352</v>
      </c>
      <c r="L575" s="52">
        <v>50897548</v>
      </c>
      <c r="M575" s="118"/>
      <c r="N575" s="120">
        <v>46982352</v>
      </c>
      <c r="O575" s="120">
        <v>34620992</v>
      </c>
      <c r="P575" s="120">
        <v>4693518</v>
      </c>
      <c r="Q575" s="120">
        <v>57129337</v>
      </c>
      <c r="R575" s="120">
        <v>53214141</v>
      </c>
      <c r="S575" s="47"/>
    </row>
    <row r="576" spans="1:19" ht="12.75" customHeight="1" x14ac:dyDescent="0.2">
      <c r="A576" s="581"/>
      <c r="B576" s="581"/>
      <c r="C576" s="53" t="s">
        <v>3</v>
      </c>
      <c r="D576" s="54">
        <v>28</v>
      </c>
      <c r="E576" s="44">
        <v>19541.23</v>
      </c>
      <c r="F576" s="44">
        <v>0</v>
      </c>
      <c r="G576" s="44">
        <v>0</v>
      </c>
      <c r="H576" s="44">
        <v>6384.11</v>
      </c>
      <c r="I576" s="44">
        <v>0</v>
      </c>
      <c r="J576" s="55">
        <v>2160.4499999999998</v>
      </c>
      <c r="K576" s="56">
        <v>25925.34</v>
      </c>
      <c r="L576" s="57">
        <v>28085.79</v>
      </c>
      <c r="M576" s="117"/>
      <c r="N576" s="119">
        <v>25925.34</v>
      </c>
      <c r="O576" s="119">
        <v>19541.23</v>
      </c>
      <c r="P576" s="119">
        <v>3090</v>
      </c>
      <c r="Q576" s="119">
        <v>31603.21</v>
      </c>
      <c r="R576" s="119">
        <v>29442.76</v>
      </c>
      <c r="S576" s="47"/>
    </row>
    <row r="577" spans="1:19" ht="9" customHeight="1" x14ac:dyDescent="0.2">
      <c r="A577" s="581"/>
      <c r="B577" s="581"/>
      <c r="C577" s="48" t="s">
        <v>4</v>
      </c>
      <c r="D577" s="49">
        <v>34</v>
      </c>
      <c r="E577" s="50">
        <v>37837097</v>
      </c>
      <c r="F577" s="50">
        <v>0</v>
      </c>
      <c r="G577" s="50">
        <v>0</v>
      </c>
      <c r="H577" s="50">
        <v>12361361</v>
      </c>
      <c r="I577" s="50">
        <v>0</v>
      </c>
      <c r="J577" s="51">
        <v>4183215</v>
      </c>
      <c r="K577" s="50">
        <v>50198458</v>
      </c>
      <c r="L577" s="52">
        <v>54381673</v>
      </c>
      <c r="M577" s="118"/>
      <c r="N577" s="120">
        <v>50198458</v>
      </c>
      <c r="O577" s="120">
        <v>37837097</v>
      </c>
      <c r="P577" s="120">
        <v>5983074</v>
      </c>
      <c r="Q577" s="120">
        <v>61192347</v>
      </c>
      <c r="R577" s="120">
        <v>57009133</v>
      </c>
      <c r="S577" s="47"/>
    </row>
    <row r="578" spans="1:19" ht="12.75" customHeight="1" x14ac:dyDescent="0.2">
      <c r="A578" s="581"/>
      <c r="B578" s="581"/>
      <c r="C578" s="53" t="s">
        <v>3</v>
      </c>
      <c r="D578" s="54">
        <v>35</v>
      </c>
      <c r="E578" s="44">
        <v>20803.060000000001</v>
      </c>
      <c r="F578" s="44">
        <v>0</v>
      </c>
      <c r="G578" s="44">
        <v>0</v>
      </c>
      <c r="H578" s="44">
        <v>6384.11</v>
      </c>
      <c r="I578" s="44">
        <v>0</v>
      </c>
      <c r="J578" s="55">
        <v>2265.6</v>
      </c>
      <c r="K578" s="56">
        <v>27187.17</v>
      </c>
      <c r="L578" s="57">
        <v>29452.77</v>
      </c>
      <c r="M578" s="117"/>
      <c r="N578" s="119">
        <v>27187.17</v>
      </c>
      <c r="O578" s="119">
        <v>20803.060000000001</v>
      </c>
      <c r="P578" s="119">
        <v>3090</v>
      </c>
      <c r="Q578" s="119">
        <v>33197.32</v>
      </c>
      <c r="R578" s="119">
        <v>30931.72</v>
      </c>
      <c r="S578" s="47"/>
    </row>
    <row r="579" spans="1:19" ht="9" customHeight="1" x14ac:dyDescent="0.2">
      <c r="A579" s="582"/>
      <c r="B579" s="582"/>
      <c r="C579" s="58" t="s">
        <v>4</v>
      </c>
      <c r="D579" s="59"/>
      <c r="E579" s="50">
        <v>40280341</v>
      </c>
      <c r="F579" s="50">
        <v>0</v>
      </c>
      <c r="G579" s="50">
        <v>0</v>
      </c>
      <c r="H579" s="50">
        <v>12361361</v>
      </c>
      <c r="I579" s="50">
        <v>0</v>
      </c>
      <c r="J579" s="60">
        <v>4386813</v>
      </c>
      <c r="K579" s="61">
        <v>52641702</v>
      </c>
      <c r="L579" s="62">
        <v>57028515</v>
      </c>
      <c r="M579" s="118"/>
      <c r="N579" s="120">
        <v>52641702</v>
      </c>
      <c r="O579" s="120">
        <v>40280341</v>
      </c>
      <c r="P579" s="120">
        <v>5983074</v>
      </c>
      <c r="Q579" s="120">
        <v>64278975</v>
      </c>
      <c r="R579" s="120">
        <v>59892161</v>
      </c>
      <c r="S579" s="47"/>
    </row>
    <row r="580" spans="1:19" ht="12.75" customHeight="1" x14ac:dyDescent="0.2">
      <c r="A580" s="492">
        <v>39114</v>
      </c>
      <c r="B580" s="492">
        <v>39446</v>
      </c>
      <c r="C580" s="42" t="s">
        <v>3</v>
      </c>
      <c r="D580" s="43">
        <v>0</v>
      </c>
      <c r="E580" s="44">
        <v>12106.43</v>
      </c>
      <c r="F580" s="44">
        <v>0</v>
      </c>
      <c r="G580" s="44">
        <v>0</v>
      </c>
      <c r="H580" s="44">
        <v>6384.11</v>
      </c>
      <c r="I580" s="44">
        <v>0</v>
      </c>
      <c r="J580" s="44">
        <v>1540.88</v>
      </c>
      <c r="K580" s="45">
        <v>18490.54</v>
      </c>
      <c r="L580" s="46">
        <v>20031.419999999998</v>
      </c>
      <c r="M580" s="117"/>
      <c r="N580" s="119">
        <v>18490.54</v>
      </c>
      <c r="O580" s="119">
        <v>12106.43</v>
      </c>
      <c r="P580" s="119">
        <v>1968</v>
      </c>
      <c r="Q580" s="119">
        <v>22210.58</v>
      </c>
      <c r="R580" s="119">
        <v>20669.7</v>
      </c>
      <c r="S580" s="47"/>
    </row>
    <row r="581" spans="1:19" ht="9" customHeight="1" x14ac:dyDescent="0.2">
      <c r="A581" s="525"/>
      <c r="B581" s="525"/>
      <c r="C581" s="48" t="s">
        <v>4</v>
      </c>
      <c r="D581" s="49">
        <v>2</v>
      </c>
      <c r="E581" s="50">
        <v>23441317</v>
      </c>
      <c r="F581" s="50">
        <v>0</v>
      </c>
      <c r="G581" s="50">
        <v>0</v>
      </c>
      <c r="H581" s="50">
        <v>12361361</v>
      </c>
      <c r="I581" s="50">
        <v>0</v>
      </c>
      <c r="J581" s="51">
        <v>2983560</v>
      </c>
      <c r="K581" s="50">
        <v>35802678</v>
      </c>
      <c r="L581" s="52">
        <v>38786238</v>
      </c>
      <c r="M581" s="118"/>
      <c r="N581" s="120">
        <v>35802678</v>
      </c>
      <c r="O581" s="120">
        <v>23441317</v>
      </c>
      <c r="P581" s="120">
        <v>3810579</v>
      </c>
      <c r="Q581" s="120">
        <v>43005680</v>
      </c>
      <c r="R581" s="120">
        <v>40022120</v>
      </c>
      <c r="S581" s="47"/>
    </row>
    <row r="582" spans="1:19" ht="12.75" customHeight="1" x14ac:dyDescent="0.2">
      <c r="A582" s="511">
        <v>39114</v>
      </c>
      <c r="B582" s="511">
        <v>39446</v>
      </c>
      <c r="C582" s="53" t="s">
        <v>3</v>
      </c>
      <c r="D582" s="54">
        <v>3</v>
      </c>
      <c r="E582" s="44">
        <v>12605.92</v>
      </c>
      <c r="F582" s="44">
        <v>0</v>
      </c>
      <c r="G582" s="44">
        <v>0</v>
      </c>
      <c r="H582" s="44">
        <v>6384.11</v>
      </c>
      <c r="I582" s="44">
        <v>0</v>
      </c>
      <c r="J582" s="55">
        <v>1582.5</v>
      </c>
      <c r="K582" s="56">
        <v>18990.03</v>
      </c>
      <c r="L582" s="57">
        <v>20572.53</v>
      </c>
      <c r="M582" s="117"/>
      <c r="N582" s="119">
        <v>18990.03</v>
      </c>
      <c r="O582" s="119">
        <v>12605.92</v>
      </c>
      <c r="P582" s="119">
        <v>1968</v>
      </c>
      <c r="Q582" s="119">
        <v>22841.599999999999</v>
      </c>
      <c r="R582" s="119">
        <v>21259.1</v>
      </c>
      <c r="S582" s="47"/>
    </row>
    <row r="583" spans="1:19" ht="9" customHeight="1" x14ac:dyDescent="0.2">
      <c r="A583" s="581"/>
      <c r="B583" s="581"/>
      <c r="C583" s="48" t="s">
        <v>4</v>
      </c>
      <c r="D583" s="49">
        <v>8</v>
      </c>
      <c r="E583" s="50">
        <v>24408465</v>
      </c>
      <c r="F583" s="50">
        <v>0</v>
      </c>
      <c r="G583" s="50">
        <v>0</v>
      </c>
      <c r="H583" s="50">
        <v>12361361</v>
      </c>
      <c r="I583" s="50">
        <v>0</v>
      </c>
      <c r="J583" s="51">
        <v>3064147</v>
      </c>
      <c r="K583" s="50">
        <v>36769825</v>
      </c>
      <c r="L583" s="52">
        <v>39833973</v>
      </c>
      <c r="M583" s="118"/>
      <c r="N583" s="120">
        <v>36769825</v>
      </c>
      <c r="O583" s="120">
        <v>24408465</v>
      </c>
      <c r="P583" s="120">
        <v>3810579</v>
      </c>
      <c r="Q583" s="120">
        <v>44227505</v>
      </c>
      <c r="R583" s="120">
        <v>41163358</v>
      </c>
      <c r="S583" s="47"/>
    </row>
    <row r="584" spans="1:19" ht="12.75" customHeight="1" x14ac:dyDescent="0.2">
      <c r="A584" s="581"/>
      <c r="B584" s="581"/>
      <c r="C584" s="53" t="s">
        <v>3</v>
      </c>
      <c r="D584" s="54">
        <v>9</v>
      </c>
      <c r="E584" s="44">
        <v>14144.41</v>
      </c>
      <c r="F584" s="44">
        <v>0</v>
      </c>
      <c r="G584" s="44">
        <v>0</v>
      </c>
      <c r="H584" s="44">
        <v>6384.11</v>
      </c>
      <c r="I584" s="44">
        <v>0</v>
      </c>
      <c r="J584" s="55">
        <v>1710.71</v>
      </c>
      <c r="K584" s="56">
        <v>20528.52</v>
      </c>
      <c r="L584" s="57">
        <v>22239.23</v>
      </c>
      <c r="M584" s="117"/>
      <c r="N584" s="119">
        <v>20528.52</v>
      </c>
      <c r="O584" s="119">
        <v>14144.41</v>
      </c>
      <c r="P584" s="119">
        <v>1968</v>
      </c>
      <c r="Q584" s="119">
        <v>24785.22</v>
      </c>
      <c r="R584" s="119">
        <v>23074.51</v>
      </c>
      <c r="S584" s="47"/>
    </row>
    <row r="585" spans="1:19" ht="9" customHeight="1" x14ac:dyDescent="0.2">
      <c r="A585" s="581"/>
      <c r="B585" s="581"/>
      <c r="C585" s="48" t="s">
        <v>4</v>
      </c>
      <c r="D585" s="49">
        <v>14</v>
      </c>
      <c r="E585" s="50">
        <v>27387397</v>
      </c>
      <c r="F585" s="50">
        <v>0</v>
      </c>
      <c r="G585" s="50">
        <v>0</v>
      </c>
      <c r="H585" s="50">
        <v>12361361</v>
      </c>
      <c r="I585" s="50">
        <v>0</v>
      </c>
      <c r="J585" s="51">
        <v>3312396</v>
      </c>
      <c r="K585" s="50">
        <v>39748757</v>
      </c>
      <c r="L585" s="52">
        <v>43061154</v>
      </c>
      <c r="M585" s="118"/>
      <c r="N585" s="120">
        <v>39748757</v>
      </c>
      <c r="O585" s="120">
        <v>27387397</v>
      </c>
      <c r="P585" s="120">
        <v>3810579</v>
      </c>
      <c r="Q585" s="120">
        <v>47990878</v>
      </c>
      <c r="R585" s="120">
        <v>44678481</v>
      </c>
      <c r="S585" s="47"/>
    </row>
    <row r="586" spans="1:19" ht="12.75" customHeight="1" x14ac:dyDescent="0.2">
      <c r="A586" s="581"/>
      <c r="B586" s="581"/>
      <c r="C586" s="53" t="s">
        <v>3</v>
      </c>
      <c r="D586" s="54">
        <v>15</v>
      </c>
      <c r="E586" s="44">
        <v>15941.34</v>
      </c>
      <c r="F586" s="44">
        <v>0</v>
      </c>
      <c r="G586" s="44">
        <v>0</v>
      </c>
      <c r="H586" s="44">
        <v>6384.11</v>
      </c>
      <c r="I586" s="44">
        <v>0</v>
      </c>
      <c r="J586" s="55">
        <v>1860.45</v>
      </c>
      <c r="K586" s="56">
        <v>22325.45</v>
      </c>
      <c r="L586" s="57">
        <v>24185.9</v>
      </c>
      <c r="M586" s="117"/>
      <c r="N586" s="119">
        <v>22325.45</v>
      </c>
      <c r="O586" s="119">
        <v>15941.34</v>
      </c>
      <c r="P586" s="119">
        <v>2424</v>
      </c>
      <c r="Q586" s="119">
        <v>27055.34</v>
      </c>
      <c r="R586" s="119">
        <v>25194.89</v>
      </c>
      <c r="S586" s="47"/>
    </row>
    <row r="587" spans="1:19" ht="9" customHeight="1" x14ac:dyDescent="0.2">
      <c r="A587" s="581"/>
      <c r="B587" s="581"/>
      <c r="C587" s="48" t="s">
        <v>4</v>
      </c>
      <c r="D587" s="49">
        <v>20</v>
      </c>
      <c r="E587" s="50">
        <v>30866738</v>
      </c>
      <c r="F587" s="50">
        <v>0</v>
      </c>
      <c r="G587" s="50">
        <v>0</v>
      </c>
      <c r="H587" s="50">
        <v>12361361</v>
      </c>
      <c r="I587" s="50">
        <v>0</v>
      </c>
      <c r="J587" s="51">
        <v>3602334</v>
      </c>
      <c r="K587" s="50">
        <v>43228099</v>
      </c>
      <c r="L587" s="52">
        <v>46830433</v>
      </c>
      <c r="M587" s="118"/>
      <c r="N587" s="120">
        <v>43228099</v>
      </c>
      <c r="O587" s="120">
        <v>30866738</v>
      </c>
      <c r="P587" s="120">
        <v>4693518</v>
      </c>
      <c r="Q587" s="120">
        <v>52386443</v>
      </c>
      <c r="R587" s="120">
        <v>48784110</v>
      </c>
      <c r="S587" s="47"/>
    </row>
    <row r="588" spans="1:19" ht="12.75" customHeight="1" x14ac:dyDescent="0.2">
      <c r="A588" s="581"/>
      <c r="B588" s="581"/>
      <c r="C588" s="53" t="s">
        <v>3</v>
      </c>
      <c r="D588" s="54">
        <v>21</v>
      </c>
      <c r="E588" s="44">
        <v>18541.689999999999</v>
      </c>
      <c r="F588" s="44">
        <v>0</v>
      </c>
      <c r="G588" s="44">
        <v>0</v>
      </c>
      <c r="H588" s="44">
        <v>6384.11</v>
      </c>
      <c r="I588" s="44">
        <v>0</v>
      </c>
      <c r="J588" s="55">
        <v>2077.15</v>
      </c>
      <c r="K588" s="56">
        <v>24925.8</v>
      </c>
      <c r="L588" s="57">
        <v>27002.95</v>
      </c>
      <c r="M588" s="117"/>
      <c r="N588" s="119">
        <v>24925.8</v>
      </c>
      <c r="O588" s="119">
        <v>18541.689999999999</v>
      </c>
      <c r="P588" s="119">
        <v>2424</v>
      </c>
      <c r="Q588" s="119">
        <v>30340.45</v>
      </c>
      <c r="R588" s="119">
        <v>28263.3</v>
      </c>
      <c r="S588" s="47"/>
    </row>
    <row r="589" spans="1:19" ht="9" customHeight="1" x14ac:dyDescent="0.2">
      <c r="A589" s="581"/>
      <c r="B589" s="581"/>
      <c r="C589" s="48" t="s">
        <v>4</v>
      </c>
      <c r="D589" s="49">
        <v>27</v>
      </c>
      <c r="E589" s="50">
        <v>35901718</v>
      </c>
      <c r="F589" s="50">
        <v>0</v>
      </c>
      <c r="G589" s="50">
        <v>0</v>
      </c>
      <c r="H589" s="50">
        <v>12361361</v>
      </c>
      <c r="I589" s="50">
        <v>0</v>
      </c>
      <c r="J589" s="51">
        <v>4021923</v>
      </c>
      <c r="K589" s="50">
        <v>48263079</v>
      </c>
      <c r="L589" s="52">
        <v>52285002</v>
      </c>
      <c r="M589" s="118"/>
      <c r="N589" s="120">
        <v>48263079</v>
      </c>
      <c r="O589" s="120">
        <v>35901718</v>
      </c>
      <c r="P589" s="120">
        <v>4693518</v>
      </c>
      <c r="Q589" s="120">
        <v>58747303</v>
      </c>
      <c r="R589" s="120">
        <v>54725380</v>
      </c>
      <c r="S589" s="47"/>
    </row>
    <row r="590" spans="1:19" ht="12.75" customHeight="1" x14ac:dyDescent="0.2">
      <c r="A590" s="581"/>
      <c r="B590" s="581"/>
      <c r="C590" s="53" t="s">
        <v>3</v>
      </c>
      <c r="D590" s="54">
        <v>28</v>
      </c>
      <c r="E590" s="44">
        <v>20248.03</v>
      </c>
      <c r="F590" s="44">
        <v>0</v>
      </c>
      <c r="G590" s="44">
        <v>0</v>
      </c>
      <c r="H590" s="44">
        <v>6384.11</v>
      </c>
      <c r="I590" s="44">
        <v>0</v>
      </c>
      <c r="J590" s="55">
        <v>2219.35</v>
      </c>
      <c r="K590" s="56">
        <v>26632.14</v>
      </c>
      <c r="L590" s="57">
        <v>28851.49</v>
      </c>
      <c r="M590" s="117"/>
      <c r="N590" s="119">
        <v>26632.14</v>
      </c>
      <c r="O590" s="119">
        <v>20248.03</v>
      </c>
      <c r="P590" s="119">
        <v>3090</v>
      </c>
      <c r="Q590" s="119">
        <v>32496.14</v>
      </c>
      <c r="R590" s="119">
        <v>30276.79</v>
      </c>
      <c r="S590" s="47"/>
    </row>
    <row r="591" spans="1:19" ht="9" customHeight="1" x14ac:dyDescent="0.2">
      <c r="A591" s="581"/>
      <c r="B591" s="581"/>
      <c r="C591" s="48" t="s">
        <v>4</v>
      </c>
      <c r="D591" s="49">
        <v>34</v>
      </c>
      <c r="E591" s="50">
        <v>39205653</v>
      </c>
      <c r="F591" s="50">
        <v>0</v>
      </c>
      <c r="G591" s="50">
        <v>0</v>
      </c>
      <c r="H591" s="50">
        <v>12361361</v>
      </c>
      <c r="I591" s="50">
        <v>0</v>
      </c>
      <c r="J591" s="51">
        <v>4297261</v>
      </c>
      <c r="K591" s="50">
        <v>51567014</v>
      </c>
      <c r="L591" s="52">
        <v>55864275</v>
      </c>
      <c r="M591" s="118"/>
      <c r="N591" s="120">
        <v>51567014</v>
      </c>
      <c r="O591" s="120">
        <v>39205653</v>
      </c>
      <c r="P591" s="120">
        <v>5983074</v>
      </c>
      <c r="Q591" s="120">
        <v>62921301</v>
      </c>
      <c r="R591" s="120">
        <v>58624040</v>
      </c>
      <c r="S591" s="47"/>
    </row>
    <row r="592" spans="1:19" ht="12.75" customHeight="1" x14ac:dyDescent="0.2">
      <c r="A592" s="581"/>
      <c r="B592" s="581"/>
      <c r="C592" s="53" t="s">
        <v>3</v>
      </c>
      <c r="D592" s="54">
        <v>35</v>
      </c>
      <c r="E592" s="44">
        <v>21544.18</v>
      </c>
      <c r="F592" s="44">
        <v>0</v>
      </c>
      <c r="G592" s="44">
        <v>0</v>
      </c>
      <c r="H592" s="44">
        <v>6384.11</v>
      </c>
      <c r="I592" s="44">
        <v>0</v>
      </c>
      <c r="J592" s="55">
        <v>2327.36</v>
      </c>
      <c r="K592" s="56">
        <v>27928.29</v>
      </c>
      <c r="L592" s="57">
        <v>30255.65</v>
      </c>
      <c r="M592" s="117"/>
      <c r="N592" s="119">
        <v>27928.29</v>
      </c>
      <c r="O592" s="119">
        <v>21544.18</v>
      </c>
      <c r="P592" s="119">
        <v>3090</v>
      </c>
      <c r="Q592" s="119">
        <v>34133.599999999999</v>
      </c>
      <c r="R592" s="119">
        <v>31806.240000000002</v>
      </c>
      <c r="S592" s="47"/>
    </row>
    <row r="593" spans="1:19" ht="9" customHeight="1" x14ac:dyDescent="0.2">
      <c r="A593" s="582"/>
      <c r="B593" s="582"/>
      <c r="C593" s="58" t="s">
        <v>4</v>
      </c>
      <c r="D593" s="59"/>
      <c r="E593" s="61">
        <v>41715349</v>
      </c>
      <c r="F593" s="61">
        <v>0</v>
      </c>
      <c r="G593" s="61">
        <v>0</v>
      </c>
      <c r="H593" s="61">
        <v>12361361</v>
      </c>
      <c r="I593" s="61">
        <v>0</v>
      </c>
      <c r="J593" s="60">
        <v>4506397</v>
      </c>
      <c r="K593" s="61">
        <v>54076710</v>
      </c>
      <c r="L593" s="62">
        <v>58583107</v>
      </c>
      <c r="M593" s="118"/>
      <c r="N593" s="120">
        <v>54076710</v>
      </c>
      <c r="O593" s="120">
        <v>41715349</v>
      </c>
      <c r="P593" s="120">
        <v>5983074</v>
      </c>
      <c r="Q593" s="120">
        <v>66091866</v>
      </c>
      <c r="R593" s="120">
        <v>61585468</v>
      </c>
      <c r="S593" s="47"/>
    </row>
    <row r="594" spans="1:19" ht="12.75" customHeight="1" x14ac:dyDescent="0.2">
      <c r="A594" s="492">
        <f>B582+1</f>
        <v>39447</v>
      </c>
      <c r="B594" s="492">
        <v>39447</v>
      </c>
      <c r="C594" s="42" t="s">
        <v>3</v>
      </c>
      <c r="D594" s="43">
        <v>0</v>
      </c>
      <c r="E594" s="44">
        <v>12225.23</v>
      </c>
      <c r="F594" s="44">
        <v>0</v>
      </c>
      <c r="G594" s="44">
        <v>0</v>
      </c>
      <c r="H594" s="44">
        <v>6384.11</v>
      </c>
      <c r="I594" s="44">
        <v>0</v>
      </c>
      <c r="J594" s="44">
        <v>1550.78</v>
      </c>
      <c r="K594" s="45">
        <v>18609.34</v>
      </c>
      <c r="L594" s="46">
        <v>20160.12</v>
      </c>
      <c r="M594" s="117"/>
      <c r="N594" s="119">
        <v>18609.34</v>
      </c>
      <c r="O594" s="119">
        <v>12225.23</v>
      </c>
      <c r="P594" s="119">
        <v>1968</v>
      </c>
      <c r="Q594" s="119">
        <v>22360.66</v>
      </c>
      <c r="R594" s="119">
        <v>20809.88</v>
      </c>
      <c r="S594" s="47"/>
    </row>
    <row r="595" spans="1:19" ht="9" customHeight="1" x14ac:dyDescent="0.2">
      <c r="A595" s="493"/>
      <c r="B595" s="493"/>
      <c r="C595" s="48" t="s">
        <v>4</v>
      </c>
      <c r="D595" s="49">
        <v>2</v>
      </c>
      <c r="E595" s="50">
        <v>23671346</v>
      </c>
      <c r="F595" s="50">
        <v>0</v>
      </c>
      <c r="G595" s="50">
        <v>0</v>
      </c>
      <c r="H595" s="50">
        <v>12361361</v>
      </c>
      <c r="I595" s="50">
        <v>0</v>
      </c>
      <c r="J595" s="51">
        <v>3002729</v>
      </c>
      <c r="K595" s="50">
        <v>36032707</v>
      </c>
      <c r="L595" s="52">
        <v>39035436</v>
      </c>
      <c r="M595" s="118"/>
      <c r="N595" s="120">
        <v>36032707</v>
      </c>
      <c r="O595" s="120">
        <v>23671346</v>
      </c>
      <c r="P595" s="120">
        <v>3810579</v>
      </c>
      <c r="Q595" s="120">
        <v>43296275</v>
      </c>
      <c r="R595" s="120">
        <v>40293546</v>
      </c>
      <c r="S595" s="47"/>
    </row>
    <row r="596" spans="1:19" ht="12.75" customHeight="1" x14ac:dyDescent="0.2">
      <c r="A596" s="511">
        <f>A594</f>
        <v>39447</v>
      </c>
      <c r="B596" s="511">
        <f>B594</f>
        <v>39447</v>
      </c>
      <c r="C596" s="53" t="s">
        <v>3</v>
      </c>
      <c r="D596" s="54">
        <v>3</v>
      </c>
      <c r="E596" s="44">
        <v>12727.96</v>
      </c>
      <c r="F596" s="44">
        <v>0</v>
      </c>
      <c r="G596" s="44">
        <v>0</v>
      </c>
      <c r="H596" s="44">
        <v>6384.11</v>
      </c>
      <c r="I596" s="44">
        <v>0</v>
      </c>
      <c r="J596" s="55">
        <v>1592.67</v>
      </c>
      <c r="K596" s="56">
        <v>19112.07</v>
      </c>
      <c r="L596" s="57">
        <v>20704.740000000002</v>
      </c>
      <c r="M596" s="117"/>
      <c r="N596" s="119">
        <v>19112.07</v>
      </c>
      <c r="O596" s="119">
        <v>12727.96</v>
      </c>
      <c r="P596" s="119">
        <v>1968</v>
      </c>
      <c r="Q596" s="119">
        <v>22995.77</v>
      </c>
      <c r="R596" s="119">
        <v>21403.1</v>
      </c>
      <c r="S596" s="47"/>
    </row>
    <row r="597" spans="1:19" ht="9" customHeight="1" x14ac:dyDescent="0.2">
      <c r="A597" s="511"/>
      <c r="B597" s="511"/>
      <c r="C597" s="48" t="s">
        <v>4</v>
      </c>
      <c r="D597" s="49">
        <v>8</v>
      </c>
      <c r="E597" s="50">
        <v>24644767</v>
      </c>
      <c r="F597" s="50">
        <v>0</v>
      </c>
      <c r="G597" s="50">
        <v>0</v>
      </c>
      <c r="H597" s="50">
        <v>12361361</v>
      </c>
      <c r="I597" s="50">
        <v>0</v>
      </c>
      <c r="J597" s="51">
        <v>3083839</v>
      </c>
      <c r="K597" s="50">
        <v>37006128</v>
      </c>
      <c r="L597" s="52">
        <v>40089967</v>
      </c>
      <c r="M597" s="118"/>
      <c r="N597" s="120">
        <v>37006128</v>
      </c>
      <c r="O597" s="120">
        <v>24644767</v>
      </c>
      <c r="P597" s="120">
        <v>3810579</v>
      </c>
      <c r="Q597" s="120">
        <v>44526020</v>
      </c>
      <c r="R597" s="120">
        <v>41442180</v>
      </c>
      <c r="S597" s="47"/>
    </row>
    <row r="598" spans="1:19" ht="12.75" customHeight="1" x14ac:dyDescent="0.2">
      <c r="A598" s="511"/>
      <c r="B598" s="511"/>
      <c r="C598" s="53" t="s">
        <v>3</v>
      </c>
      <c r="D598" s="54">
        <v>9</v>
      </c>
      <c r="E598" s="44">
        <v>14276.17</v>
      </c>
      <c r="F598" s="44">
        <v>0</v>
      </c>
      <c r="G598" s="44">
        <v>0</v>
      </c>
      <c r="H598" s="44">
        <v>6384.11</v>
      </c>
      <c r="I598" s="44">
        <v>0</v>
      </c>
      <c r="J598" s="55">
        <v>1721.69</v>
      </c>
      <c r="K598" s="56">
        <v>20660.28</v>
      </c>
      <c r="L598" s="57">
        <v>22381.97</v>
      </c>
      <c r="M598" s="117"/>
      <c r="N598" s="119">
        <v>20660.28</v>
      </c>
      <c r="O598" s="119">
        <v>14276.17</v>
      </c>
      <c r="P598" s="119">
        <v>1968</v>
      </c>
      <c r="Q598" s="119">
        <v>24951.68</v>
      </c>
      <c r="R598" s="119">
        <v>23229.99</v>
      </c>
      <c r="S598" s="47"/>
    </row>
    <row r="599" spans="1:19" ht="9" customHeight="1" x14ac:dyDescent="0.2">
      <c r="A599" s="511"/>
      <c r="B599" s="511"/>
      <c r="C599" s="48" t="s">
        <v>4</v>
      </c>
      <c r="D599" s="49">
        <v>14</v>
      </c>
      <c r="E599" s="50">
        <v>27642520</v>
      </c>
      <c r="F599" s="50">
        <v>0</v>
      </c>
      <c r="G599" s="50">
        <v>0</v>
      </c>
      <c r="H599" s="50">
        <v>12361361</v>
      </c>
      <c r="I599" s="50">
        <v>0</v>
      </c>
      <c r="J599" s="51">
        <v>3333657</v>
      </c>
      <c r="K599" s="50">
        <v>40003880</v>
      </c>
      <c r="L599" s="52">
        <v>43337537</v>
      </c>
      <c r="M599" s="118"/>
      <c r="N599" s="120">
        <v>40003880</v>
      </c>
      <c r="O599" s="120">
        <v>27642520</v>
      </c>
      <c r="P599" s="120">
        <v>3810579</v>
      </c>
      <c r="Q599" s="120">
        <v>48313189</v>
      </c>
      <c r="R599" s="120">
        <v>44979533</v>
      </c>
      <c r="S599" s="47"/>
    </row>
    <row r="600" spans="1:19" ht="12.75" customHeight="1" x14ac:dyDescent="0.2">
      <c r="A600" s="511"/>
      <c r="B600" s="511"/>
      <c r="C600" s="53" t="s">
        <v>3</v>
      </c>
      <c r="D600" s="54">
        <v>15</v>
      </c>
      <c r="E600" s="44">
        <v>16084.62</v>
      </c>
      <c r="F600" s="44">
        <v>0</v>
      </c>
      <c r="G600" s="44">
        <v>0</v>
      </c>
      <c r="H600" s="44">
        <v>6384.11</v>
      </c>
      <c r="I600" s="44">
        <v>0</v>
      </c>
      <c r="J600" s="55">
        <v>1872.39</v>
      </c>
      <c r="K600" s="56">
        <v>22468.73</v>
      </c>
      <c r="L600" s="57">
        <v>24341.119999999999</v>
      </c>
      <c r="M600" s="117"/>
      <c r="N600" s="119">
        <v>22468.73</v>
      </c>
      <c r="O600" s="119">
        <v>16084.62</v>
      </c>
      <c r="P600" s="119">
        <v>2424</v>
      </c>
      <c r="Q600" s="119">
        <v>27236.35</v>
      </c>
      <c r="R600" s="119">
        <v>25363.96</v>
      </c>
      <c r="S600" s="47"/>
    </row>
    <row r="601" spans="1:19" ht="9" customHeight="1" x14ac:dyDescent="0.2">
      <c r="A601" s="511"/>
      <c r="B601" s="511"/>
      <c r="C601" s="48" t="s">
        <v>4</v>
      </c>
      <c r="D601" s="49">
        <v>20</v>
      </c>
      <c r="E601" s="50">
        <v>31144167</v>
      </c>
      <c r="F601" s="50">
        <v>0</v>
      </c>
      <c r="G601" s="50">
        <v>0</v>
      </c>
      <c r="H601" s="50">
        <v>12361361</v>
      </c>
      <c r="I601" s="50">
        <v>0</v>
      </c>
      <c r="J601" s="51">
        <v>3625453</v>
      </c>
      <c r="K601" s="50">
        <v>43505528</v>
      </c>
      <c r="L601" s="52">
        <v>47130980</v>
      </c>
      <c r="M601" s="118"/>
      <c r="N601" s="120">
        <v>43505528</v>
      </c>
      <c r="O601" s="120">
        <v>31144167</v>
      </c>
      <c r="P601" s="120">
        <v>4693518</v>
      </c>
      <c r="Q601" s="120">
        <v>52736927</v>
      </c>
      <c r="R601" s="120">
        <v>49111475</v>
      </c>
      <c r="S601" s="47"/>
    </row>
    <row r="602" spans="1:19" ht="12.75" customHeight="1" x14ac:dyDescent="0.2">
      <c r="A602" s="511"/>
      <c r="B602" s="511"/>
      <c r="C602" s="53" t="s">
        <v>3</v>
      </c>
      <c r="D602" s="54">
        <v>21</v>
      </c>
      <c r="E602" s="44">
        <v>18701.650000000001</v>
      </c>
      <c r="F602" s="44">
        <v>0</v>
      </c>
      <c r="G602" s="44">
        <v>0</v>
      </c>
      <c r="H602" s="44">
        <v>6384.11</v>
      </c>
      <c r="I602" s="44">
        <v>0</v>
      </c>
      <c r="J602" s="55">
        <v>2090.48</v>
      </c>
      <c r="K602" s="56">
        <v>25085.759999999998</v>
      </c>
      <c r="L602" s="57">
        <v>27176.240000000002</v>
      </c>
      <c r="M602" s="117"/>
      <c r="N602" s="119">
        <v>25085.759999999998</v>
      </c>
      <c r="O602" s="119">
        <v>18701.650000000001</v>
      </c>
      <c r="P602" s="119">
        <v>2424</v>
      </c>
      <c r="Q602" s="119">
        <v>30542.54</v>
      </c>
      <c r="R602" s="119">
        <v>28452.06</v>
      </c>
      <c r="S602" s="47"/>
    </row>
    <row r="603" spans="1:19" ht="9" customHeight="1" x14ac:dyDescent="0.2">
      <c r="A603" s="511"/>
      <c r="B603" s="511"/>
      <c r="C603" s="48" t="s">
        <v>4</v>
      </c>
      <c r="D603" s="49">
        <v>27</v>
      </c>
      <c r="E603" s="50">
        <v>36211444</v>
      </c>
      <c r="F603" s="50">
        <v>0</v>
      </c>
      <c r="G603" s="50">
        <v>0</v>
      </c>
      <c r="H603" s="50">
        <v>12361361</v>
      </c>
      <c r="I603" s="50">
        <v>0</v>
      </c>
      <c r="J603" s="51">
        <v>4047734</v>
      </c>
      <c r="K603" s="50">
        <v>48572805</v>
      </c>
      <c r="L603" s="52">
        <v>52620538</v>
      </c>
      <c r="M603" s="118"/>
      <c r="N603" s="120">
        <v>48572805</v>
      </c>
      <c r="O603" s="120">
        <v>36211444</v>
      </c>
      <c r="P603" s="120">
        <v>4693518</v>
      </c>
      <c r="Q603" s="120">
        <v>59138604</v>
      </c>
      <c r="R603" s="120">
        <v>55090870</v>
      </c>
      <c r="S603" s="47"/>
    </row>
    <row r="604" spans="1:19" ht="12.75" customHeight="1" x14ac:dyDescent="0.2">
      <c r="A604" s="511"/>
      <c r="B604" s="511"/>
      <c r="C604" s="53" t="s">
        <v>3</v>
      </c>
      <c r="D604" s="54">
        <v>28</v>
      </c>
      <c r="E604" s="44">
        <v>20418.91</v>
      </c>
      <c r="F604" s="44">
        <v>0</v>
      </c>
      <c r="G604" s="44">
        <v>0</v>
      </c>
      <c r="H604" s="44">
        <v>6384.11</v>
      </c>
      <c r="I604" s="44">
        <v>0</v>
      </c>
      <c r="J604" s="55">
        <v>2233.59</v>
      </c>
      <c r="K604" s="56">
        <v>26803.02</v>
      </c>
      <c r="L604" s="57">
        <v>29036.61</v>
      </c>
      <c r="M604" s="117"/>
      <c r="N604" s="119">
        <v>26803.02</v>
      </c>
      <c r="O604" s="119">
        <v>20418.91</v>
      </c>
      <c r="P604" s="119">
        <v>3090</v>
      </c>
      <c r="Q604" s="119">
        <v>32712.01</v>
      </c>
      <c r="R604" s="119">
        <v>30478.42</v>
      </c>
      <c r="S604" s="47"/>
    </row>
    <row r="605" spans="1:19" ht="9" customHeight="1" x14ac:dyDescent="0.2">
      <c r="A605" s="511"/>
      <c r="B605" s="511"/>
      <c r="C605" s="48" t="s">
        <v>4</v>
      </c>
      <c r="D605" s="49">
        <v>34</v>
      </c>
      <c r="E605" s="50">
        <v>39536523</v>
      </c>
      <c r="F605" s="50">
        <v>0</v>
      </c>
      <c r="G605" s="50">
        <v>0</v>
      </c>
      <c r="H605" s="50">
        <v>12361361</v>
      </c>
      <c r="I605" s="50">
        <v>0</v>
      </c>
      <c r="J605" s="51">
        <v>4324833</v>
      </c>
      <c r="K605" s="50">
        <v>51897884</v>
      </c>
      <c r="L605" s="52">
        <v>56222717</v>
      </c>
      <c r="M605" s="118"/>
      <c r="N605" s="120">
        <v>51897884</v>
      </c>
      <c r="O605" s="120">
        <v>39536523</v>
      </c>
      <c r="P605" s="120">
        <v>5983074</v>
      </c>
      <c r="Q605" s="120">
        <v>63339284</v>
      </c>
      <c r="R605" s="120">
        <v>59014450</v>
      </c>
      <c r="S605" s="47"/>
    </row>
    <row r="606" spans="1:19" ht="12.75" customHeight="1" x14ac:dyDescent="0.2">
      <c r="A606" s="511"/>
      <c r="B606" s="511"/>
      <c r="C606" s="53" t="s">
        <v>3</v>
      </c>
      <c r="D606" s="54">
        <v>35</v>
      </c>
      <c r="E606" s="44">
        <v>21723.46</v>
      </c>
      <c r="F606" s="44">
        <v>0</v>
      </c>
      <c r="G606" s="44">
        <v>0</v>
      </c>
      <c r="H606" s="44">
        <v>6384.11</v>
      </c>
      <c r="I606" s="44">
        <v>0</v>
      </c>
      <c r="J606" s="55">
        <v>2342.3000000000002</v>
      </c>
      <c r="K606" s="56">
        <v>28107.57</v>
      </c>
      <c r="L606" s="57">
        <v>30449.87</v>
      </c>
      <c r="M606" s="117"/>
      <c r="N606" s="119">
        <v>28107.57</v>
      </c>
      <c r="O606" s="119">
        <v>21723.46</v>
      </c>
      <c r="P606" s="119">
        <v>3090</v>
      </c>
      <c r="Q606" s="119">
        <v>34360.089999999997</v>
      </c>
      <c r="R606" s="119">
        <v>32017.79</v>
      </c>
      <c r="S606" s="47"/>
    </row>
    <row r="607" spans="1:19" ht="9" customHeight="1" x14ac:dyDescent="0.2">
      <c r="A607" s="512"/>
      <c r="B607" s="512"/>
      <c r="C607" s="58" t="s">
        <v>4</v>
      </c>
      <c r="D607" s="59"/>
      <c r="E607" s="61">
        <v>42062484</v>
      </c>
      <c r="F607" s="61">
        <v>0</v>
      </c>
      <c r="G607" s="61">
        <v>0</v>
      </c>
      <c r="H607" s="61">
        <v>12361361</v>
      </c>
      <c r="I607" s="61">
        <v>0</v>
      </c>
      <c r="J607" s="60">
        <v>4535325</v>
      </c>
      <c r="K607" s="61">
        <v>54423845</v>
      </c>
      <c r="L607" s="62">
        <v>58959170</v>
      </c>
      <c r="M607" s="118"/>
      <c r="N607" s="120">
        <v>54423845</v>
      </c>
      <c r="O607" s="120">
        <v>42062484</v>
      </c>
      <c r="P607" s="120">
        <v>5983074</v>
      </c>
      <c r="Q607" s="120">
        <v>66530411</v>
      </c>
      <c r="R607" s="120">
        <v>61995086</v>
      </c>
      <c r="S607" s="47"/>
    </row>
    <row r="608" spans="1:19" ht="12.75" customHeight="1" x14ac:dyDescent="0.2">
      <c r="A608" s="492">
        <f>B596+1</f>
        <v>39448</v>
      </c>
      <c r="B608" s="492">
        <v>39172</v>
      </c>
      <c r="C608" s="42" t="s">
        <v>3</v>
      </c>
      <c r="D608" s="43">
        <v>0</v>
      </c>
      <c r="E608" s="44">
        <v>12225.23</v>
      </c>
      <c r="F608" s="44">
        <v>0</v>
      </c>
      <c r="G608" s="44">
        <v>0</v>
      </c>
      <c r="H608" s="44">
        <v>6384.11</v>
      </c>
      <c r="I608" s="44">
        <v>0</v>
      </c>
      <c r="J608" s="44">
        <v>1550.78</v>
      </c>
      <c r="K608" s="45">
        <v>18609.34</v>
      </c>
      <c r="L608" s="46">
        <v>20160.12</v>
      </c>
      <c r="M608" s="117"/>
      <c r="N608" s="119">
        <v>18609.34</v>
      </c>
      <c r="O608" s="119">
        <v>12225.23</v>
      </c>
      <c r="P608" s="119">
        <v>1968</v>
      </c>
      <c r="Q608" s="119">
        <v>22360.66</v>
      </c>
      <c r="R608" s="119">
        <v>20809.88</v>
      </c>
      <c r="S608" s="47"/>
    </row>
    <row r="609" spans="1:19" ht="9" customHeight="1" x14ac:dyDescent="0.2">
      <c r="A609" s="493"/>
      <c r="B609" s="493"/>
      <c r="C609" s="48" t="s">
        <v>4</v>
      </c>
      <c r="D609" s="49">
        <v>2</v>
      </c>
      <c r="E609" s="50">
        <v>23671346</v>
      </c>
      <c r="F609" s="50">
        <v>0</v>
      </c>
      <c r="G609" s="50">
        <v>0</v>
      </c>
      <c r="H609" s="50">
        <v>12361361</v>
      </c>
      <c r="I609" s="50">
        <v>0</v>
      </c>
      <c r="J609" s="51">
        <v>3002729</v>
      </c>
      <c r="K609" s="50">
        <v>36032707</v>
      </c>
      <c r="L609" s="52">
        <v>39035436</v>
      </c>
      <c r="M609" s="118"/>
      <c r="N609" s="120">
        <v>36032707</v>
      </c>
      <c r="O609" s="120">
        <v>23671346</v>
      </c>
      <c r="P609" s="120">
        <v>3810579</v>
      </c>
      <c r="Q609" s="120">
        <v>43296275</v>
      </c>
      <c r="R609" s="120">
        <v>40293546</v>
      </c>
      <c r="S609" s="47"/>
    </row>
    <row r="610" spans="1:19" ht="12.75" customHeight="1" x14ac:dyDescent="0.2">
      <c r="A610" s="511">
        <f>A608</f>
        <v>39448</v>
      </c>
      <c r="B610" s="511">
        <f>B608</f>
        <v>39172</v>
      </c>
      <c r="C610" s="53" t="s">
        <v>3</v>
      </c>
      <c r="D610" s="54">
        <v>3</v>
      </c>
      <c r="E610" s="44">
        <v>12727.96</v>
      </c>
      <c r="F610" s="44">
        <v>0</v>
      </c>
      <c r="G610" s="44">
        <v>0</v>
      </c>
      <c r="H610" s="44">
        <v>6384.11</v>
      </c>
      <c r="I610" s="44">
        <v>0</v>
      </c>
      <c r="J610" s="55">
        <v>1592.67</v>
      </c>
      <c r="K610" s="56">
        <v>19112.07</v>
      </c>
      <c r="L610" s="57">
        <v>20704.740000000002</v>
      </c>
      <c r="M610" s="117"/>
      <c r="N610" s="119">
        <v>19112.07</v>
      </c>
      <c r="O610" s="119">
        <v>12727.96</v>
      </c>
      <c r="P610" s="119">
        <v>1968</v>
      </c>
      <c r="Q610" s="119">
        <v>22995.77</v>
      </c>
      <c r="R610" s="119">
        <v>21403.1</v>
      </c>
      <c r="S610" s="47"/>
    </row>
    <row r="611" spans="1:19" ht="9" customHeight="1" x14ac:dyDescent="0.2">
      <c r="A611" s="511"/>
      <c r="B611" s="511"/>
      <c r="C611" s="48" t="s">
        <v>4</v>
      </c>
      <c r="D611" s="49">
        <v>8</v>
      </c>
      <c r="E611" s="50">
        <v>24644767</v>
      </c>
      <c r="F611" s="50">
        <v>0</v>
      </c>
      <c r="G611" s="50">
        <v>0</v>
      </c>
      <c r="H611" s="50">
        <v>12361361</v>
      </c>
      <c r="I611" s="50">
        <v>0</v>
      </c>
      <c r="J611" s="51">
        <v>3083839</v>
      </c>
      <c r="K611" s="50">
        <v>37006128</v>
      </c>
      <c r="L611" s="52">
        <v>40089967</v>
      </c>
      <c r="M611" s="118"/>
      <c r="N611" s="120">
        <v>37006128</v>
      </c>
      <c r="O611" s="120">
        <v>24644767</v>
      </c>
      <c r="P611" s="120">
        <v>3810579</v>
      </c>
      <c r="Q611" s="120">
        <v>44526020</v>
      </c>
      <c r="R611" s="120">
        <v>41442180</v>
      </c>
      <c r="S611" s="47"/>
    </row>
    <row r="612" spans="1:19" ht="12.75" customHeight="1" x14ac:dyDescent="0.2">
      <c r="A612" s="511"/>
      <c r="B612" s="511"/>
      <c r="C612" s="53" t="s">
        <v>3</v>
      </c>
      <c r="D612" s="54">
        <v>9</v>
      </c>
      <c r="E612" s="44">
        <v>14276.17</v>
      </c>
      <c r="F612" s="44">
        <v>0</v>
      </c>
      <c r="G612" s="44">
        <v>0</v>
      </c>
      <c r="H612" s="44">
        <v>6384.11</v>
      </c>
      <c r="I612" s="44">
        <v>0</v>
      </c>
      <c r="J612" s="55">
        <v>1721.69</v>
      </c>
      <c r="K612" s="56">
        <v>20660.28</v>
      </c>
      <c r="L612" s="57">
        <v>22381.97</v>
      </c>
      <c r="M612" s="117"/>
      <c r="N612" s="119">
        <v>20660.28</v>
      </c>
      <c r="O612" s="119">
        <v>14276.17</v>
      </c>
      <c r="P612" s="119">
        <v>1968</v>
      </c>
      <c r="Q612" s="119">
        <v>24951.68</v>
      </c>
      <c r="R612" s="119">
        <v>23229.99</v>
      </c>
      <c r="S612" s="47"/>
    </row>
    <row r="613" spans="1:19" ht="9" customHeight="1" x14ac:dyDescent="0.2">
      <c r="A613" s="511"/>
      <c r="B613" s="511"/>
      <c r="C613" s="48" t="s">
        <v>4</v>
      </c>
      <c r="D613" s="49">
        <v>14</v>
      </c>
      <c r="E613" s="50">
        <v>27642520</v>
      </c>
      <c r="F613" s="50">
        <v>0</v>
      </c>
      <c r="G613" s="50">
        <v>0</v>
      </c>
      <c r="H613" s="50">
        <v>12361361</v>
      </c>
      <c r="I613" s="50">
        <v>0</v>
      </c>
      <c r="J613" s="51">
        <v>3333657</v>
      </c>
      <c r="K613" s="50">
        <v>40003880</v>
      </c>
      <c r="L613" s="52">
        <v>43337537</v>
      </c>
      <c r="M613" s="118"/>
      <c r="N613" s="120">
        <v>40003880</v>
      </c>
      <c r="O613" s="120">
        <v>27642520</v>
      </c>
      <c r="P613" s="120">
        <v>3810579</v>
      </c>
      <c r="Q613" s="120">
        <v>48313189</v>
      </c>
      <c r="R613" s="120">
        <v>44979533</v>
      </c>
      <c r="S613" s="47"/>
    </row>
    <row r="614" spans="1:19" ht="12.75" customHeight="1" x14ac:dyDescent="0.2">
      <c r="A614" s="511"/>
      <c r="B614" s="511"/>
      <c r="C614" s="53" t="s">
        <v>3</v>
      </c>
      <c r="D614" s="54">
        <v>15</v>
      </c>
      <c r="E614" s="44">
        <v>16084.62</v>
      </c>
      <c r="F614" s="44">
        <v>0</v>
      </c>
      <c r="G614" s="44">
        <v>0</v>
      </c>
      <c r="H614" s="44">
        <v>6384.11</v>
      </c>
      <c r="I614" s="44">
        <v>0</v>
      </c>
      <c r="J614" s="55">
        <v>1872.39</v>
      </c>
      <c r="K614" s="56">
        <v>22468.73</v>
      </c>
      <c r="L614" s="57">
        <v>24341.119999999999</v>
      </c>
      <c r="M614" s="117"/>
      <c r="N614" s="119">
        <v>22468.73</v>
      </c>
      <c r="O614" s="119">
        <v>16084.62</v>
      </c>
      <c r="P614" s="119">
        <v>2424</v>
      </c>
      <c r="Q614" s="119">
        <v>27236.35</v>
      </c>
      <c r="R614" s="119">
        <v>25363.96</v>
      </c>
      <c r="S614" s="47"/>
    </row>
    <row r="615" spans="1:19" ht="9" customHeight="1" x14ac:dyDescent="0.2">
      <c r="A615" s="511"/>
      <c r="B615" s="511"/>
      <c r="C615" s="48" t="s">
        <v>4</v>
      </c>
      <c r="D615" s="49">
        <v>20</v>
      </c>
      <c r="E615" s="50">
        <v>31144167</v>
      </c>
      <c r="F615" s="50">
        <v>0</v>
      </c>
      <c r="G615" s="50">
        <v>0</v>
      </c>
      <c r="H615" s="50">
        <v>12361361</v>
      </c>
      <c r="I615" s="50">
        <v>0</v>
      </c>
      <c r="J615" s="51">
        <v>3625453</v>
      </c>
      <c r="K615" s="50">
        <v>43505528</v>
      </c>
      <c r="L615" s="52">
        <v>47130980</v>
      </c>
      <c r="M615" s="118"/>
      <c r="N615" s="120">
        <v>43505528</v>
      </c>
      <c r="O615" s="120">
        <v>31144167</v>
      </c>
      <c r="P615" s="120">
        <v>4693518</v>
      </c>
      <c r="Q615" s="120">
        <v>52736927</v>
      </c>
      <c r="R615" s="120">
        <v>49111475</v>
      </c>
      <c r="S615" s="47"/>
    </row>
    <row r="616" spans="1:19" ht="12.75" customHeight="1" x14ac:dyDescent="0.2">
      <c r="A616" s="511"/>
      <c r="B616" s="511"/>
      <c r="C616" s="53" t="s">
        <v>3</v>
      </c>
      <c r="D616" s="54">
        <v>21</v>
      </c>
      <c r="E616" s="44">
        <v>18701.650000000001</v>
      </c>
      <c r="F616" s="44">
        <v>0</v>
      </c>
      <c r="G616" s="44">
        <v>0</v>
      </c>
      <c r="H616" s="44">
        <v>6384.11</v>
      </c>
      <c r="I616" s="44">
        <v>0</v>
      </c>
      <c r="J616" s="55">
        <v>2090.48</v>
      </c>
      <c r="K616" s="56">
        <v>25085.759999999998</v>
      </c>
      <c r="L616" s="57">
        <v>27176.240000000002</v>
      </c>
      <c r="M616" s="117"/>
      <c r="N616" s="119">
        <v>25085.759999999998</v>
      </c>
      <c r="O616" s="119">
        <v>18701.650000000001</v>
      </c>
      <c r="P616" s="119">
        <v>2424</v>
      </c>
      <c r="Q616" s="119">
        <v>30542.54</v>
      </c>
      <c r="R616" s="119">
        <v>28452.06</v>
      </c>
      <c r="S616" s="47"/>
    </row>
    <row r="617" spans="1:19" ht="9" customHeight="1" x14ac:dyDescent="0.2">
      <c r="A617" s="511"/>
      <c r="B617" s="511"/>
      <c r="C617" s="48" t="s">
        <v>4</v>
      </c>
      <c r="D617" s="49">
        <v>27</v>
      </c>
      <c r="E617" s="50">
        <v>36211444</v>
      </c>
      <c r="F617" s="50">
        <v>0</v>
      </c>
      <c r="G617" s="50">
        <v>0</v>
      </c>
      <c r="H617" s="50">
        <v>12361361</v>
      </c>
      <c r="I617" s="50">
        <v>0</v>
      </c>
      <c r="J617" s="51">
        <v>4047734</v>
      </c>
      <c r="K617" s="50">
        <v>48572805</v>
      </c>
      <c r="L617" s="52">
        <v>52620538</v>
      </c>
      <c r="M617" s="118"/>
      <c r="N617" s="120">
        <v>48572805</v>
      </c>
      <c r="O617" s="120">
        <v>36211444</v>
      </c>
      <c r="P617" s="120">
        <v>4693518</v>
      </c>
      <c r="Q617" s="120">
        <v>59138604</v>
      </c>
      <c r="R617" s="120">
        <v>55090870</v>
      </c>
      <c r="S617" s="47"/>
    </row>
    <row r="618" spans="1:19" ht="12.75" customHeight="1" x14ac:dyDescent="0.2">
      <c r="A618" s="511"/>
      <c r="B618" s="511"/>
      <c r="C618" s="53" t="s">
        <v>3</v>
      </c>
      <c r="D618" s="54">
        <v>28</v>
      </c>
      <c r="E618" s="44">
        <v>20418.91</v>
      </c>
      <c r="F618" s="44">
        <v>0</v>
      </c>
      <c r="G618" s="44">
        <v>0</v>
      </c>
      <c r="H618" s="44">
        <v>6384.11</v>
      </c>
      <c r="I618" s="44">
        <v>0</v>
      </c>
      <c r="J618" s="55">
        <v>2233.59</v>
      </c>
      <c r="K618" s="56">
        <v>26803.02</v>
      </c>
      <c r="L618" s="57">
        <v>29036.61</v>
      </c>
      <c r="M618" s="117"/>
      <c r="N618" s="119">
        <v>26803.02</v>
      </c>
      <c r="O618" s="119">
        <v>20418.91</v>
      </c>
      <c r="P618" s="119">
        <v>3090</v>
      </c>
      <c r="Q618" s="119">
        <v>32712.01</v>
      </c>
      <c r="R618" s="119">
        <v>30478.42</v>
      </c>
      <c r="S618" s="47"/>
    </row>
    <row r="619" spans="1:19" ht="9" customHeight="1" x14ac:dyDescent="0.2">
      <c r="A619" s="511"/>
      <c r="B619" s="511"/>
      <c r="C619" s="48" t="s">
        <v>4</v>
      </c>
      <c r="D619" s="49">
        <v>34</v>
      </c>
      <c r="E619" s="50">
        <v>39536523</v>
      </c>
      <c r="F619" s="50">
        <v>0</v>
      </c>
      <c r="G619" s="50">
        <v>0</v>
      </c>
      <c r="H619" s="50">
        <v>12361361</v>
      </c>
      <c r="I619" s="50">
        <v>0</v>
      </c>
      <c r="J619" s="51">
        <v>4324833</v>
      </c>
      <c r="K619" s="50">
        <v>51897884</v>
      </c>
      <c r="L619" s="52">
        <v>56222717</v>
      </c>
      <c r="M619" s="118"/>
      <c r="N619" s="120">
        <v>51897884</v>
      </c>
      <c r="O619" s="120">
        <v>39536523</v>
      </c>
      <c r="P619" s="120">
        <v>5983074</v>
      </c>
      <c r="Q619" s="120">
        <v>63339284</v>
      </c>
      <c r="R619" s="120">
        <v>59014450</v>
      </c>
      <c r="S619" s="47"/>
    </row>
    <row r="620" spans="1:19" ht="12.75" customHeight="1" x14ac:dyDescent="0.2">
      <c r="A620" s="511"/>
      <c r="B620" s="511"/>
      <c r="C620" s="53" t="s">
        <v>3</v>
      </c>
      <c r="D620" s="54">
        <v>35</v>
      </c>
      <c r="E620" s="44">
        <v>21723.46</v>
      </c>
      <c r="F620" s="44">
        <v>0</v>
      </c>
      <c r="G620" s="44">
        <v>0</v>
      </c>
      <c r="H620" s="44">
        <v>6384.11</v>
      </c>
      <c r="I620" s="44">
        <v>0</v>
      </c>
      <c r="J620" s="55">
        <v>2342.3000000000002</v>
      </c>
      <c r="K620" s="56">
        <v>28107.57</v>
      </c>
      <c r="L620" s="57">
        <v>30449.87</v>
      </c>
      <c r="M620" s="117"/>
      <c r="N620" s="119">
        <v>28107.57</v>
      </c>
      <c r="O620" s="119">
        <v>21723.46</v>
      </c>
      <c r="P620" s="119">
        <v>3090</v>
      </c>
      <c r="Q620" s="119">
        <v>34360.089999999997</v>
      </c>
      <c r="R620" s="119">
        <v>32017.79</v>
      </c>
      <c r="S620" s="47"/>
    </row>
    <row r="621" spans="1:19" ht="9" customHeight="1" x14ac:dyDescent="0.2">
      <c r="A621" s="512"/>
      <c r="B621" s="512"/>
      <c r="C621" s="58" t="s">
        <v>4</v>
      </c>
      <c r="D621" s="59"/>
      <c r="E621" s="61">
        <v>42062484</v>
      </c>
      <c r="F621" s="61">
        <v>0</v>
      </c>
      <c r="G621" s="61">
        <v>0</v>
      </c>
      <c r="H621" s="61">
        <v>12361361</v>
      </c>
      <c r="I621" s="61">
        <v>0</v>
      </c>
      <c r="J621" s="60">
        <v>4535325</v>
      </c>
      <c r="K621" s="61">
        <v>54423845</v>
      </c>
      <c r="L621" s="62">
        <v>58959170</v>
      </c>
      <c r="M621" s="118"/>
      <c r="N621" s="120">
        <v>54423845</v>
      </c>
      <c r="O621" s="120">
        <v>42062484</v>
      </c>
      <c r="P621" s="120">
        <v>5983074</v>
      </c>
      <c r="Q621" s="120">
        <v>66530411</v>
      </c>
      <c r="R621" s="120">
        <v>61995086</v>
      </c>
      <c r="S621" s="47"/>
    </row>
    <row r="622" spans="1:19" ht="12.75" customHeight="1" x14ac:dyDescent="0.2">
      <c r="A622" s="492">
        <v>39539</v>
      </c>
      <c r="B622" s="492">
        <v>39629</v>
      </c>
      <c r="C622" s="42" t="s">
        <v>3</v>
      </c>
      <c r="D622" s="43">
        <v>0</v>
      </c>
      <c r="E622" s="44">
        <v>12320.15</v>
      </c>
      <c r="F622" s="44">
        <v>0</v>
      </c>
      <c r="G622" s="44">
        <v>0</v>
      </c>
      <c r="H622" s="44">
        <v>6384.11</v>
      </c>
      <c r="I622" s="44">
        <v>0</v>
      </c>
      <c r="J622" s="44">
        <v>1558.69</v>
      </c>
      <c r="K622" s="45">
        <v>18704.259999999998</v>
      </c>
      <c r="L622" s="46">
        <v>20262.95</v>
      </c>
      <c r="M622" s="117"/>
      <c r="N622" s="119">
        <v>18704.259999999998</v>
      </c>
      <c r="O622" s="119">
        <v>12320.15</v>
      </c>
      <c r="P622" s="119">
        <v>1968</v>
      </c>
      <c r="Q622" s="119">
        <v>22480.58</v>
      </c>
      <c r="R622" s="119">
        <v>20921.89</v>
      </c>
      <c r="S622" s="47"/>
    </row>
    <row r="623" spans="1:19" ht="9" customHeight="1" x14ac:dyDescent="0.2">
      <c r="A623" s="525"/>
      <c r="B623" s="525"/>
      <c r="C623" s="48" t="s">
        <v>4</v>
      </c>
      <c r="D623" s="49">
        <v>2</v>
      </c>
      <c r="E623" s="50">
        <v>23855137</v>
      </c>
      <c r="F623" s="50">
        <v>0</v>
      </c>
      <c r="G623" s="50">
        <v>0</v>
      </c>
      <c r="H623" s="50">
        <v>12361361</v>
      </c>
      <c r="I623" s="50">
        <v>0</v>
      </c>
      <c r="J623" s="51">
        <v>3018045</v>
      </c>
      <c r="K623" s="50">
        <v>36216498</v>
      </c>
      <c r="L623" s="52">
        <v>39234542</v>
      </c>
      <c r="M623" s="118"/>
      <c r="N623" s="120">
        <v>36216498</v>
      </c>
      <c r="O623" s="120">
        <v>23855137</v>
      </c>
      <c r="P623" s="120">
        <v>3810579</v>
      </c>
      <c r="Q623" s="120">
        <v>43528473</v>
      </c>
      <c r="R623" s="120">
        <v>40510428</v>
      </c>
      <c r="S623" s="47"/>
    </row>
    <row r="624" spans="1:19" ht="12.75" customHeight="1" x14ac:dyDescent="0.2">
      <c r="A624" s="511">
        <v>39539</v>
      </c>
      <c r="B624" s="511">
        <v>39629</v>
      </c>
      <c r="C624" s="53" t="s">
        <v>3</v>
      </c>
      <c r="D624" s="54">
        <v>3</v>
      </c>
      <c r="E624" s="44">
        <v>12822.88</v>
      </c>
      <c r="F624" s="44">
        <v>0</v>
      </c>
      <c r="G624" s="44">
        <v>0</v>
      </c>
      <c r="H624" s="44">
        <v>6384.11</v>
      </c>
      <c r="I624" s="44">
        <v>0</v>
      </c>
      <c r="J624" s="55">
        <v>1600.58</v>
      </c>
      <c r="K624" s="56">
        <v>19206.990000000002</v>
      </c>
      <c r="L624" s="57">
        <v>20807.57</v>
      </c>
      <c r="M624" s="117"/>
      <c r="N624" s="119">
        <v>19206.990000000002</v>
      </c>
      <c r="O624" s="119">
        <v>12822.88</v>
      </c>
      <c r="P624" s="119">
        <v>1968</v>
      </c>
      <c r="Q624" s="119">
        <v>23115.69</v>
      </c>
      <c r="R624" s="119">
        <v>21515.11</v>
      </c>
      <c r="S624" s="47"/>
    </row>
    <row r="625" spans="1:19" ht="9" customHeight="1" x14ac:dyDescent="0.2">
      <c r="A625" s="581"/>
      <c r="B625" s="581"/>
      <c r="C625" s="48" t="s">
        <v>4</v>
      </c>
      <c r="D625" s="49">
        <v>8</v>
      </c>
      <c r="E625" s="50">
        <v>24828558</v>
      </c>
      <c r="F625" s="50">
        <v>0</v>
      </c>
      <c r="G625" s="50">
        <v>0</v>
      </c>
      <c r="H625" s="50">
        <v>12361361</v>
      </c>
      <c r="I625" s="50">
        <v>0</v>
      </c>
      <c r="J625" s="51">
        <v>3099155</v>
      </c>
      <c r="K625" s="50">
        <v>37189919</v>
      </c>
      <c r="L625" s="52">
        <v>40289074</v>
      </c>
      <c r="M625" s="118"/>
      <c r="N625" s="120">
        <v>37189919</v>
      </c>
      <c r="O625" s="120">
        <v>24828558</v>
      </c>
      <c r="P625" s="120">
        <v>3810579</v>
      </c>
      <c r="Q625" s="120">
        <v>44758217</v>
      </c>
      <c r="R625" s="120">
        <v>41659062</v>
      </c>
      <c r="S625" s="47"/>
    </row>
    <row r="626" spans="1:19" ht="12.75" customHeight="1" x14ac:dyDescent="0.2">
      <c r="A626" s="581"/>
      <c r="B626" s="581"/>
      <c r="C626" s="53" t="s">
        <v>3</v>
      </c>
      <c r="D626" s="54">
        <v>9</v>
      </c>
      <c r="E626" s="44">
        <v>14371.09</v>
      </c>
      <c r="F626" s="44">
        <v>0</v>
      </c>
      <c r="G626" s="44">
        <v>0</v>
      </c>
      <c r="H626" s="44">
        <v>6384.11</v>
      </c>
      <c r="I626" s="44">
        <v>0</v>
      </c>
      <c r="J626" s="55">
        <v>1729.6</v>
      </c>
      <c r="K626" s="56">
        <v>20755.2</v>
      </c>
      <c r="L626" s="57">
        <v>22484.799999999999</v>
      </c>
      <c r="M626" s="117"/>
      <c r="N626" s="119">
        <v>20755.2</v>
      </c>
      <c r="O626" s="119">
        <v>14371.09</v>
      </c>
      <c r="P626" s="119">
        <v>1968</v>
      </c>
      <c r="Q626" s="119">
        <v>25071.599999999999</v>
      </c>
      <c r="R626" s="119">
        <v>23342</v>
      </c>
      <c r="S626" s="47"/>
    </row>
    <row r="627" spans="1:19" ht="9" customHeight="1" x14ac:dyDescent="0.2">
      <c r="A627" s="581"/>
      <c r="B627" s="581"/>
      <c r="C627" s="48" t="s">
        <v>4</v>
      </c>
      <c r="D627" s="49">
        <v>14</v>
      </c>
      <c r="E627" s="50">
        <v>27826310</v>
      </c>
      <c r="F627" s="50">
        <v>0</v>
      </c>
      <c r="G627" s="50">
        <v>0</v>
      </c>
      <c r="H627" s="50">
        <v>12361361</v>
      </c>
      <c r="I627" s="50">
        <v>0</v>
      </c>
      <c r="J627" s="51">
        <v>3348973</v>
      </c>
      <c r="K627" s="50">
        <v>40187671</v>
      </c>
      <c r="L627" s="52">
        <v>43536644</v>
      </c>
      <c r="M627" s="118"/>
      <c r="N627" s="120">
        <v>40187671</v>
      </c>
      <c r="O627" s="120">
        <v>27826310</v>
      </c>
      <c r="P627" s="120">
        <v>3810579</v>
      </c>
      <c r="Q627" s="120">
        <v>48545387</v>
      </c>
      <c r="R627" s="120">
        <v>45196414</v>
      </c>
      <c r="S627" s="47"/>
    </row>
    <row r="628" spans="1:19" ht="12.75" customHeight="1" x14ac:dyDescent="0.2">
      <c r="A628" s="581"/>
      <c r="B628" s="581"/>
      <c r="C628" s="53" t="s">
        <v>3</v>
      </c>
      <c r="D628" s="54">
        <v>15</v>
      </c>
      <c r="E628" s="44">
        <v>16179.54</v>
      </c>
      <c r="F628" s="44">
        <v>0</v>
      </c>
      <c r="G628" s="44">
        <v>0</v>
      </c>
      <c r="H628" s="44">
        <v>6384.11</v>
      </c>
      <c r="I628" s="44">
        <v>0</v>
      </c>
      <c r="J628" s="55">
        <v>1880.3</v>
      </c>
      <c r="K628" s="56">
        <v>22563.65</v>
      </c>
      <c r="L628" s="57">
        <v>24443.95</v>
      </c>
      <c r="M628" s="117"/>
      <c r="N628" s="119">
        <v>22563.65</v>
      </c>
      <c r="O628" s="119">
        <v>16179.54</v>
      </c>
      <c r="P628" s="119">
        <v>2424</v>
      </c>
      <c r="Q628" s="119">
        <v>27356.27</v>
      </c>
      <c r="R628" s="119">
        <v>25475.97</v>
      </c>
      <c r="S628" s="47"/>
    </row>
    <row r="629" spans="1:19" ht="9" customHeight="1" x14ac:dyDescent="0.2">
      <c r="A629" s="581"/>
      <c r="B629" s="581"/>
      <c r="C629" s="48" t="s">
        <v>4</v>
      </c>
      <c r="D629" s="49">
        <v>20</v>
      </c>
      <c r="E629" s="50">
        <v>31327958</v>
      </c>
      <c r="F629" s="50">
        <v>0</v>
      </c>
      <c r="G629" s="50">
        <v>0</v>
      </c>
      <c r="H629" s="50">
        <v>12361361</v>
      </c>
      <c r="I629" s="50">
        <v>0</v>
      </c>
      <c r="J629" s="51">
        <v>3640768</v>
      </c>
      <c r="K629" s="50">
        <v>43689319</v>
      </c>
      <c r="L629" s="52">
        <v>47330087</v>
      </c>
      <c r="M629" s="118"/>
      <c r="N629" s="120">
        <v>43689319</v>
      </c>
      <c r="O629" s="120">
        <v>31327958</v>
      </c>
      <c r="P629" s="120">
        <v>4693518</v>
      </c>
      <c r="Q629" s="120">
        <v>52969125</v>
      </c>
      <c r="R629" s="120">
        <v>49328356</v>
      </c>
      <c r="S629" s="47"/>
    </row>
    <row r="630" spans="1:19" ht="12.75" customHeight="1" x14ac:dyDescent="0.2">
      <c r="A630" s="581"/>
      <c r="B630" s="581"/>
      <c r="C630" s="53" t="s">
        <v>3</v>
      </c>
      <c r="D630" s="54">
        <v>21</v>
      </c>
      <c r="E630" s="44">
        <v>18796.57</v>
      </c>
      <c r="F630" s="44">
        <v>0</v>
      </c>
      <c r="G630" s="44">
        <v>0</v>
      </c>
      <c r="H630" s="44">
        <v>6384.11</v>
      </c>
      <c r="I630" s="44">
        <v>0</v>
      </c>
      <c r="J630" s="55">
        <v>2098.39</v>
      </c>
      <c r="K630" s="56">
        <v>25180.68</v>
      </c>
      <c r="L630" s="57">
        <v>27279.07</v>
      </c>
      <c r="M630" s="117"/>
      <c r="N630" s="119">
        <v>25180.68</v>
      </c>
      <c r="O630" s="119">
        <v>18796.57</v>
      </c>
      <c r="P630" s="119">
        <v>2424</v>
      </c>
      <c r="Q630" s="119">
        <v>30662.45</v>
      </c>
      <c r="R630" s="119">
        <v>28564.06</v>
      </c>
      <c r="S630" s="47"/>
    </row>
    <row r="631" spans="1:19" ht="9" customHeight="1" x14ac:dyDescent="0.2">
      <c r="A631" s="581"/>
      <c r="B631" s="581"/>
      <c r="C631" s="48" t="s">
        <v>4</v>
      </c>
      <c r="D631" s="49">
        <v>27</v>
      </c>
      <c r="E631" s="50">
        <v>36395235</v>
      </c>
      <c r="F631" s="50">
        <v>0</v>
      </c>
      <c r="G631" s="50">
        <v>0</v>
      </c>
      <c r="H631" s="50">
        <v>12361361</v>
      </c>
      <c r="I631" s="50">
        <v>0</v>
      </c>
      <c r="J631" s="51">
        <v>4063050</v>
      </c>
      <c r="K631" s="50">
        <v>48756595</v>
      </c>
      <c r="L631" s="52">
        <v>52819645</v>
      </c>
      <c r="M631" s="118"/>
      <c r="N631" s="120">
        <v>48756595</v>
      </c>
      <c r="O631" s="120">
        <v>36395235</v>
      </c>
      <c r="P631" s="120">
        <v>4693518</v>
      </c>
      <c r="Q631" s="120">
        <v>59370782</v>
      </c>
      <c r="R631" s="120">
        <v>55307732</v>
      </c>
      <c r="S631" s="47"/>
    </row>
    <row r="632" spans="1:19" ht="12.75" customHeight="1" x14ac:dyDescent="0.2">
      <c r="A632" s="581"/>
      <c r="B632" s="581"/>
      <c r="C632" s="53" t="s">
        <v>3</v>
      </c>
      <c r="D632" s="54">
        <v>28</v>
      </c>
      <c r="E632" s="44">
        <v>20513.830000000002</v>
      </c>
      <c r="F632" s="44">
        <v>0</v>
      </c>
      <c r="G632" s="44">
        <v>0</v>
      </c>
      <c r="H632" s="44">
        <v>6384.11</v>
      </c>
      <c r="I632" s="44">
        <v>0</v>
      </c>
      <c r="J632" s="55">
        <v>2241.5</v>
      </c>
      <c r="K632" s="56">
        <v>26897.94</v>
      </c>
      <c r="L632" s="57">
        <v>29139.439999999999</v>
      </c>
      <c r="M632" s="117"/>
      <c r="N632" s="119">
        <v>26897.94</v>
      </c>
      <c r="O632" s="119">
        <v>20513.830000000002</v>
      </c>
      <c r="P632" s="119">
        <v>3090</v>
      </c>
      <c r="Q632" s="119">
        <v>32831.93</v>
      </c>
      <c r="R632" s="119">
        <v>30590.43</v>
      </c>
      <c r="S632" s="47"/>
    </row>
    <row r="633" spans="1:19" ht="9" customHeight="1" x14ac:dyDescent="0.2">
      <c r="A633" s="581"/>
      <c r="B633" s="581"/>
      <c r="C633" s="48" t="s">
        <v>4</v>
      </c>
      <c r="D633" s="49">
        <v>34</v>
      </c>
      <c r="E633" s="50">
        <v>39720314</v>
      </c>
      <c r="F633" s="50">
        <v>0</v>
      </c>
      <c r="G633" s="50">
        <v>0</v>
      </c>
      <c r="H633" s="50">
        <v>12361361</v>
      </c>
      <c r="I633" s="50">
        <v>0</v>
      </c>
      <c r="J633" s="51">
        <v>4340149</v>
      </c>
      <c r="K633" s="50">
        <v>52081674</v>
      </c>
      <c r="L633" s="52">
        <v>56421823</v>
      </c>
      <c r="M633" s="118"/>
      <c r="N633" s="120">
        <v>52081674</v>
      </c>
      <c r="O633" s="120">
        <v>39720314</v>
      </c>
      <c r="P633" s="120">
        <v>5983074</v>
      </c>
      <c r="Q633" s="120">
        <v>63571481</v>
      </c>
      <c r="R633" s="120">
        <v>59231332</v>
      </c>
      <c r="S633" s="47"/>
    </row>
    <row r="634" spans="1:19" ht="12.75" customHeight="1" x14ac:dyDescent="0.2">
      <c r="A634" s="581"/>
      <c r="B634" s="581"/>
      <c r="C634" s="53" t="s">
        <v>3</v>
      </c>
      <c r="D634" s="54">
        <v>35</v>
      </c>
      <c r="E634" s="44">
        <v>21818.38</v>
      </c>
      <c r="F634" s="44">
        <v>0</v>
      </c>
      <c r="G634" s="44">
        <v>0</v>
      </c>
      <c r="H634" s="44">
        <v>6384.11</v>
      </c>
      <c r="I634" s="44">
        <v>0</v>
      </c>
      <c r="J634" s="55">
        <v>2350.21</v>
      </c>
      <c r="K634" s="56">
        <v>28202.49</v>
      </c>
      <c r="L634" s="57">
        <v>30552.7</v>
      </c>
      <c r="M634" s="117"/>
      <c r="N634" s="119">
        <v>28202.49</v>
      </c>
      <c r="O634" s="119">
        <v>21818.38</v>
      </c>
      <c r="P634" s="119">
        <v>3090</v>
      </c>
      <c r="Q634" s="119">
        <v>34480.01</v>
      </c>
      <c r="R634" s="119">
        <v>32129.8</v>
      </c>
      <c r="S634" s="47"/>
    </row>
    <row r="635" spans="1:19" ht="9" customHeight="1" x14ac:dyDescent="0.2">
      <c r="A635" s="582"/>
      <c r="B635" s="582"/>
      <c r="C635" s="58" t="s">
        <v>4</v>
      </c>
      <c r="D635" s="59"/>
      <c r="E635" s="50">
        <v>42246275</v>
      </c>
      <c r="F635" s="50">
        <v>0</v>
      </c>
      <c r="G635" s="50">
        <v>0</v>
      </c>
      <c r="H635" s="50">
        <v>12361361</v>
      </c>
      <c r="I635" s="50">
        <v>0</v>
      </c>
      <c r="J635" s="60">
        <v>4550641</v>
      </c>
      <c r="K635" s="61">
        <v>54607635</v>
      </c>
      <c r="L635" s="62">
        <v>59158276</v>
      </c>
      <c r="M635" s="118"/>
      <c r="N635" s="120">
        <v>54607635</v>
      </c>
      <c r="O635" s="120">
        <v>42246275</v>
      </c>
      <c r="P635" s="120">
        <v>5983074</v>
      </c>
      <c r="Q635" s="120">
        <v>66762609</v>
      </c>
      <c r="R635" s="120">
        <v>62211968</v>
      </c>
      <c r="S635" s="47"/>
    </row>
    <row r="636" spans="1:19" ht="12.75" customHeight="1" x14ac:dyDescent="0.2">
      <c r="A636" s="492">
        <v>39630</v>
      </c>
      <c r="B636" s="492">
        <v>39813</v>
      </c>
      <c r="C636" s="42" t="s">
        <v>3</v>
      </c>
      <c r="D636" s="43">
        <v>0</v>
      </c>
      <c r="E636" s="44">
        <v>12383.39</v>
      </c>
      <c r="F636" s="44">
        <v>0</v>
      </c>
      <c r="G636" s="44">
        <v>0</v>
      </c>
      <c r="H636" s="44">
        <v>6384.11</v>
      </c>
      <c r="I636" s="44">
        <v>0</v>
      </c>
      <c r="J636" s="44">
        <v>1563.96</v>
      </c>
      <c r="K636" s="45">
        <v>18767.5</v>
      </c>
      <c r="L636" s="46">
        <v>20331.46</v>
      </c>
      <c r="M636" s="117"/>
      <c r="N636" s="119">
        <v>18767.5</v>
      </c>
      <c r="O636" s="119">
        <v>12383.39</v>
      </c>
      <c r="P636" s="119">
        <v>1968</v>
      </c>
      <c r="Q636" s="119">
        <v>22560.47</v>
      </c>
      <c r="R636" s="119">
        <v>20996.51</v>
      </c>
      <c r="S636" s="47"/>
    </row>
    <row r="637" spans="1:19" ht="9" customHeight="1" x14ac:dyDescent="0.2">
      <c r="A637" s="525"/>
      <c r="B637" s="525"/>
      <c r="C637" s="48" t="s">
        <v>4</v>
      </c>
      <c r="D637" s="49">
        <v>2</v>
      </c>
      <c r="E637" s="50">
        <v>23977587</v>
      </c>
      <c r="F637" s="50">
        <v>0</v>
      </c>
      <c r="G637" s="50">
        <v>0</v>
      </c>
      <c r="H637" s="50">
        <v>12361361</v>
      </c>
      <c r="I637" s="50">
        <v>0</v>
      </c>
      <c r="J637" s="51">
        <v>3028249</v>
      </c>
      <c r="K637" s="50">
        <v>36338947</v>
      </c>
      <c r="L637" s="52">
        <v>39367196</v>
      </c>
      <c r="M637" s="118"/>
      <c r="N637" s="120">
        <v>36338947</v>
      </c>
      <c r="O637" s="120">
        <v>23977587</v>
      </c>
      <c r="P637" s="120">
        <v>3810579</v>
      </c>
      <c r="Q637" s="120">
        <v>43683161</v>
      </c>
      <c r="R637" s="120">
        <v>40654912</v>
      </c>
      <c r="S637" s="47"/>
    </row>
    <row r="638" spans="1:19" ht="12.75" customHeight="1" x14ac:dyDescent="0.2">
      <c r="A638" s="511">
        <v>39630</v>
      </c>
      <c r="B638" s="511">
        <v>39813</v>
      </c>
      <c r="C638" s="53" t="s">
        <v>3</v>
      </c>
      <c r="D638" s="54">
        <v>3</v>
      </c>
      <c r="E638" s="44">
        <v>12886.12</v>
      </c>
      <c r="F638" s="44">
        <v>0</v>
      </c>
      <c r="G638" s="44">
        <v>0</v>
      </c>
      <c r="H638" s="44">
        <v>6384.11</v>
      </c>
      <c r="I638" s="44">
        <v>0</v>
      </c>
      <c r="J638" s="55">
        <v>1605.85</v>
      </c>
      <c r="K638" s="56">
        <v>19270.23</v>
      </c>
      <c r="L638" s="57">
        <v>20876.080000000002</v>
      </c>
      <c r="M638" s="117"/>
      <c r="N638" s="119">
        <v>19270.23</v>
      </c>
      <c r="O638" s="119">
        <v>12886.12</v>
      </c>
      <c r="P638" s="119">
        <v>1968</v>
      </c>
      <c r="Q638" s="119">
        <v>23195.58</v>
      </c>
      <c r="R638" s="119">
        <v>21589.73</v>
      </c>
      <c r="S638" s="47"/>
    </row>
    <row r="639" spans="1:19" ht="9" customHeight="1" x14ac:dyDescent="0.2">
      <c r="A639" s="581"/>
      <c r="B639" s="581"/>
      <c r="C639" s="48" t="s">
        <v>4</v>
      </c>
      <c r="D639" s="49">
        <v>8</v>
      </c>
      <c r="E639" s="50">
        <v>24951008</v>
      </c>
      <c r="F639" s="50">
        <v>0</v>
      </c>
      <c r="G639" s="50">
        <v>0</v>
      </c>
      <c r="H639" s="50">
        <v>12361361</v>
      </c>
      <c r="I639" s="50">
        <v>0</v>
      </c>
      <c r="J639" s="51">
        <v>3109359</v>
      </c>
      <c r="K639" s="50">
        <v>37312368</v>
      </c>
      <c r="L639" s="52">
        <v>40421727</v>
      </c>
      <c r="M639" s="118"/>
      <c r="N639" s="120">
        <v>37312368</v>
      </c>
      <c r="O639" s="120">
        <v>24951008</v>
      </c>
      <c r="P639" s="120">
        <v>3810579</v>
      </c>
      <c r="Q639" s="120">
        <v>44912906</v>
      </c>
      <c r="R639" s="120">
        <v>41803547</v>
      </c>
      <c r="S639" s="47"/>
    </row>
    <row r="640" spans="1:19" ht="12.75" customHeight="1" x14ac:dyDescent="0.2">
      <c r="A640" s="581"/>
      <c r="B640" s="581"/>
      <c r="C640" s="53" t="s">
        <v>3</v>
      </c>
      <c r="D640" s="54">
        <v>9</v>
      </c>
      <c r="E640" s="44">
        <v>14434.33</v>
      </c>
      <c r="F640" s="44">
        <v>0</v>
      </c>
      <c r="G640" s="44">
        <v>0</v>
      </c>
      <c r="H640" s="44">
        <v>6384.11</v>
      </c>
      <c r="I640" s="44">
        <v>0</v>
      </c>
      <c r="J640" s="55">
        <v>1734.87</v>
      </c>
      <c r="K640" s="56">
        <v>20818.439999999999</v>
      </c>
      <c r="L640" s="57">
        <v>22553.31</v>
      </c>
      <c r="M640" s="117"/>
      <c r="N640" s="119">
        <v>20818.439999999999</v>
      </c>
      <c r="O640" s="119">
        <v>14434.33</v>
      </c>
      <c r="P640" s="119">
        <v>1968</v>
      </c>
      <c r="Q640" s="119">
        <v>25151.49</v>
      </c>
      <c r="R640" s="119">
        <v>23416.62</v>
      </c>
      <c r="S640" s="47"/>
    </row>
    <row r="641" spans="1:19" ht="9" customHeight="1" x14ac:dyDescent="0.2">
      <c r="A641" s="581"/>
      <c r="B641" s="581"/>
      <c r="C641" s="48" t="s">
        <v>4</v>
      </c>
      <c r="D641" s="49">
        <v>14</v>
      </c>
      <c r="E641" s="50">
        <v>27948760</v>
      </c>
      <c r="F641" s="50">
        <v>0</v>
      </c>
      <c r="G641" s="50">
        <v>0</v>
      </c>
      <c r="H641" s="50">
        <v>12361361</v>
      </c>
      <c r="I641" s="50">
        <v>0</v>
      </c>
      <c r="J641" s="51">
        <v>3359177</v>
      </c>
      <c r="K641" s="50">
        <v>40310121</v>
      </c>
      <c r="L641" s="52">
        <v>43669298</v>
      </c>
      <c r="M641" s="118"/>
      <c r="N641" s="120">
        <v>40310121</v>
      </c>
      <c r="O641" s="120">
        <v>27948760</v>
      </c>
      <c r="P641" s="120">
        <v>3810579</v>
      </c>
      <c r="Q641" s="120">
        <v>48700076</v>
      </c>
      <c r="R641" s="120">
        <v>45340899</v>
      </c>
      <c r="S641" s="47"/>
    </row>
    <row r="642" spans="1:19" ht="12.75" customHeight="1" x14ac:dyDescent="0.2">
      <c r="A642" s="581"/>
      <c r="B642" s="581"/>
      <c r="C642" s="53" t="s">
        <v>3</v>
      </c>
      <c r="D642" s="54">
        <v>15</v>
      </c>
      <c r="E642" s="44">
        <v>16242.78</v>
      </c>
      <c r="F642" s="44">
        <v>0</v>
      </c>
      <c r="G642" s="44">
        <v>0</v>
      </c>
      <c r="H642" s="44">
        <v>6384.11</v>
      </c>
      <c r="I642" s="44">
        <v>0</v>
      </c>
      <c r="J642" s="55">
        <v>1885.57</v>
      </c>
      <c r="K642" s="56">
        <v>22626.89</v>
      </c>
      <c r="L642" s="57">
        <v>24512.46</v>
      </c>
      <c r="M642" s="117"/>
      <c r="N642" s="119">
        <v>22626.89</v>
      </c>
      <c r="O642" s="119">
        <v>16242.78</v>
      </c>
      <c r="P642" s="119">
        <v>2424</v>
      </c>
      <c r="Q642" s="119">
        <v>27436.16</v>
      </c>
      <c r="R642" s="119">
        <v>25550.59</v>
      </c>
      <c r="S642" s="47"/>
    </row>
    <row r="643" spans="1:19" ht="9" customHeight="1" x14ac:dyDescent="0.2">
      <c r="A643" s="581"/>
      <c r="B643" s="581"/>
      <c r="C643" s="48" t="s">
        <v>4</v>
      </c>
      <c r="D643" s="49">
        <v>20</v>
      </c>
      <c r="E643" s="50">
        <v>31450408</v>
      </c>
      <c r="F643" s="50">
        <v>0</v>
      </c>
      <c r="G643" s="50">
        <v>0</v>
      </c>
      <c r="H643" s="50">
        <v>12361361</v>
      </c>
      <c r="I643" s="50">
        <v>0</v>
      </c>
      <c r="J643" s="51">
        <v>3650973</v>
      </c>
      <c r="K643" s="50">
        <v>43811768</v>
      </c>
      <c r="L643" s="52">
        <v>47462741</v>
      </c>
      <c r="M643" s="118"/>
      <c r="N643" s="120">
        <v>43811768</v>
      </c>
      <c r="O643" s="120">
        <v>31450408</v>
      </c>
      <c r="P643" s="120">
        <v>4693518</v>
      </c>
      <c r="Q643" s="120">
        <v>53123814</v>
      </c>
      <c r="R643" s="120">
        <v>49472841</v>
      </c>
      <c r="S643" s="47"/>
    </row>
    <row r="644" spans="1:19" ht="12.75" customHeight="1" x14ac:dyDescent="0.2">
      <c r="A644" s="581"/>
      <c r="B644" s="581"/>
      <c r="C644" s="53" t="s">
        <v>3</v>
      </c>
      <c r="D644" s="54">
        <v>21</v>
      </c>
      <c r="E644" s="44">
        <v>18859.810000000001</v>
      </c>
      <c r="F644" s="44">
        <v>0</v>
      </c>
      <c r="G644" s="44">
        <v>0</v>
      </c>
      <c r="H644" s="44">
        <v>6384.11</v>
      </c>
      <c r="I644" s="44">
        <v>0</v>
      </c>
      <c r="J644" s="55">
        <v>2103.66</v>
      </c>
      <c r="K644" s="56">
        <v>25243.919999999998</v>
      </c>
      <c r="L644" s="57">
        <v>27347.58</v>
      </c>
      <c r="M644" s="117"/>
      <c r="N644" s="119">
        <v>25243.919999999998</v>
      </c>
      <c r="O644" s="119">
        <v>18859.810000000001</v>
      </c>
      <c r="P644" s="119">
        <v>2424</v>
      </c>
      <c r="Q644" s="119">
        <v>30742.35</v>
      </c>
      <c r="R644" s="119">
        <v>28638.69</v>
      </c>
      <c r="S644" s="47"/>
    </row>
    <row r="645" spans="1:19" ht="9" customHeight="1" x14ac:dyDescent="0.2">
      <c r="A645" s="581"/>
      <c r="B645" s="581"/>
      <c r="C645" s="48" t="s">
        <v>4</v>
      </c>
      <c r="D645" s="49">
        <v>27</v>
      </c>
      <c r="E645" s="50">
        <v>36517684</v>
      </c>
      <c r="F645" s="50">
        <v>0</v>
      </c>
      <c r="G645" s="50">
        <v>0</v>
      </c>
      <c r="H645" s="50">
        <v>12361361</v>
      </c>
      <c r="I645" s="50">
        <v>0</v>
      </c>
      <c r="J645" s="51">
        <v>4073254</v>
      </c>
      <c r="K645" s="50">
        <v>48879045</v>
      </c>
      <c r="L645" s="52">
        <v>52952299</v>
      </c>
      <c r="M645" s="118"/>
      <c r="N645" s="120">
        <v>48879045</v>
      </c>
      <c r="O645" s="120">
        <v>36517684</v>
      </c>
      <c r="P645" s="120">
        <v>4693518</v>
      </c>
      <c r="Q645" s="120">
        <v>59525490</v>
      </c>
      <c r="R645" s="120">
        <v>55452236</v>
      </c>
      <c r="S645" s="47"/>
    </row>
    <row r="646" spans="1:19" ht="12.75" customHeight="1" x14ac:dyDescent="0.2">
      <c r="A646" s="581"/>
      <c r="B646" s="581"/>
      <c r="C646" s="53" t="s">
        <v>3</v>
      </c>
      <c r="D646" s="54">
        <v>28</v>
      </c>
      <c r="E646" s="44">
        <v>20577.07</v>
      </c>
      <c r="F646" s="44">
        <v>0</v>
      </c>
      <c r="G646" s="44">
        <v>0</v>
      </c>
      <c r="H646" s="44">
        <v>6384.11</v>
      </c>
      <c r="I646" s="44">
        <v>0</v>
      </c>
      <c r="J646" s="55">
        <v>2246.77</v>
      </c>
      <c r="K646" s="56">
        <v>26961.18</v>
      </c>
      <c r="L646" s="57">
        <v>29207.95</v>
      </c>
      <c r="M646" s="117"/>
      <c r="N646" s="119">
        <v>26961.18</v>
      </c>
      <c r="O646" s="119">
        <v>20577.07</v>
      </c>
      <c r="P646" s="119">
        <v>3090</v>
      </c>
      <c r="Q646" s="119">
        <v>32911.82</v>
      </c>
      <c r="R646" s="119">
        <v>30665.05</v>
      </c>
      <c r="S646" s="47"/>
    </row>
    <row r="647" spans="1:19" ht="9" customHeight="1" x14ac:dyDescent="0.2">
      <c r="A647" s="581"/>
      <c r="B647" s="581"/>
      <c r="C647" s="48" t="s">
        <v>4</v>
      </c>
      <c r="D647" s="49">
        <v>34</v>
      </c>
      <c r="E647" s="50">
        <v>39842763</v>
      </c>
      <c r="F647" s="50">
        <v>0</v>
      </c>
      <c r="G647" s="50">
        <v>0</v>
      </c>
      <c r="H647" s="50">
        <v>12361361</v>
      </c>
      <c r="I647" s="50">
        <v>0</v>
      </c>
      <c r="J647" s="51">
        <v>4350353</v>
      </c>
      <c r="K647" s="50">
        <v>52204124</v>
      </c>
      <c r="L647" s="52">
        <v>56554477</v>
      </c>
      <c r="M647" s="118"/>
      <c r="N647" s="120">
        <v>52204124</v>
      </c>
      <c r="O647" s="120">
        <v>39842763</v>
      </c>
      <c r="P647" s="120">
        <v>5983074</v>
      </c>
      <c r="Q647" s="120">
        <v>63726170</v>
      </c>
      <c r="R647" s="120">
        <v>59375816</v>
      </c>
      <c r="S647" s="47"/>
    </row>
    <row r="648" spans="1:19" ht="12.75" customHeight="1" x14ac:dyDescent="0.2">
      <c r="A648" s="581"/>
      <c r="B648" s="581"/>
      <c r="C648" s="53" t="s">
        <v>3</v>
      </c>
      <c r="D648" s="54">
        <v>35</v>
      </c>
      <c r="E648" s="44">
        <v>21881.62</v>
      </c>
      <c r="F648" s="44">
        <v>0</v>
      </c>
      <c r="G648" s="44">
        <v>0</v>
      </c>
      <c r="H648" s="44">
        <v>6384.11</v>
      </c>
      <c r="I648" s="44">
        <v>0</v>
      </c>
      <c r="J648" s="55">
        <v>2355.48</v>
      </c>
      <c r="K648" s="56">
        <v>28265.73</v>
      </c>
      <c r="L648" s="57">
        <v>30621.21</v>
      </c>
      <c r="M648" s="117"/>
      <c r="N648" s="119">
        <v>28265.73</v>
      </c>
      <c r="O648" s="119">
        <v>21881.62</v>
      </c>
      <c r="P648" s="119">
        <v>3090</v>
      </c>
      <c r="Q648" s="119">
        <v>34559.9</v>
      </c>
      <c r="R648" s="119">
        <v>32204.42</v>
      </c>
      <c r="S648" s="47"/>
    </row>
    <row r="649" spans="1:19" ht="9" customHeight="1" x14ac:dyDescent="0.2">
      <c r="A649" s="582"/>
      <c r="B649" s="582"/>
      <c r="C649" s="58" t="s">
        <v>4</v>
      </c>
      <c r="D649" s="59"/>
      <c r="E649" s="50">
        <v>42368724</v>
      </c>
      <c r="F649" s="50">
        <v>0</v>
      </c>
      <c r="G649" s="50">
        <v>0</v>
      </c>
      <c r="H649" s="50">
        <v>12361361</v>
      </c>
      <c r="I649" s="50">
        <v>0</v>
      </c>
      <c r="J649" s="60">
        <v>4560845</v>
      </c>
      <c r="K649" s="61">
        <v>54730085</v>
      </c>
      <c r="L649" s="62">
        <v>59290930</v>
      </c>
      <c r="M649" s="118"/>
      <c r="N649" s="120">
        <v>54730085</v>
      </c>
      <c r="O649" s="120">
        <v>42368724</v>
      </c>
      <c r="P649" s="120">
        <v>5983074</v>
      </c>
      <c r="Q649" s="120">
        <v>66917298</v>
      </c>
      <c r="R649" s="120">
        <v>62356452</v>
      </c>
      <c r="S649" s="47"/>
    </row>
    <row r="650" spans="1:19" ht="12.75" customHeight="1" x14ac:dyDescent="0.2">
      <c r="A650" s="492">
        <v>39814</v>
      </c>
      <c r="B650" s="492">
        <v>40268</v>
      </c>
      <c r="C650" s="42" t="s">
        <v>3</v>
      </c>
      <c r="D650" s="43">
        <v>0</v>
      </c>
      <c r="E650" s="44">
        <v>12940.19</v>
      </c>
      <c r="F650" s="44">
        <v>0</v>
      </c>
      <c r="G650" s="44">
        <v>0</v>
      </c>
      <c r="H650" s="44">
        <v>6384.11</v>
      </c>
      <c r="I650" s="44">
        <v>0</v>
      </c>
      <c r="J650" s="44">
        <v>1610.36</v>
      </c>
      <c r="K650" s="45">
        <v>19324.3</v>
      </c>
      <c r="L650" s="46">
        <v>20934.66</v>
      </c>
      <c r="M650" s="117"/>
      <c r="N650" s="119">
        <v>19324.3</v>
      </c>
      <c r="O650" s="119">
        <v>12940.19</v>
      </c>
      <c r="P650" s="119">
        <v>1968</v>
      </c>
      <c r="Q650" s="119">
        <v>23263.89</v>
      </c>
      <c r="R650" s="119">
        <v>21653.53</v>
      </c>
      <c r="S650" s="47"/>
    </row>
    <row r="651" spans="1:19" ht="9" customHeight="1" x14ac:dyDescent="0.2">
      <c r="A651" s="525"/>
      <c r="B651" s="525"/>
      <c r="C651" s="48" t="s">
        <v>4</v>
      </c>
      <c r="D651" s="49">
        <v>2</v>
      </c>
      <c r="E651" s="50">
        <v>25055702</v>
      </c>
      <c r="F651" s="50">
        <v>0</v>
      </c>
      <c r="G651" s="50">
        <v>0</v>
      </c>
      <c r="H651" s="50">
        <v>12361361</v>
      </c>
      <c r="I651" s="50">
        <v>0</v>
      </c>
      <c r="J651" s="51">
        <v>3118092</v>
      </c>
      <c r="K651" s="50">
        <v>37417062</v>
      </c>
      <c r="L651" s="52">
        <v>40535154</v>
      </c>
      <c r="M651" s="118"/>
      <c r="N651" s="120">
        <v>37417062</v>
      </c>
      <c r="O651" s="120">
        <v>25055702</v>
      </c>
      <c r="P651" s="120">
        <v>3810579</v>
      </c>
      <c r="Q651" s="120">
        <v>45045172</v>
      </c>
      <c r="R651" s="120">
        <v>41927081</v>
      </c>
      <c r="S651" s="47"/>
    </row>
    <row r="652" spans="1:19" ht="12.75" customHeight="1" x14ac:dyDescent="0.2">
      <c r="A652" s="511">
        <v>39814</v>
      </c>
      <c r="B652" s="511">
        <v>40268</v>
      </c>
      <c r="C652" s="53" t="s">
        <v>3</v>
      </c>
      <c r="D652" s="54">
        <v>3</v>
      </c>
      <c r="E652" s="44">
        <v>13462.24</v>
      </c>
      <c r="F652" s="44">
        <v>0</v>
      </c>
      <c r="G652" s="44">
        <v>0</v>
      </c>
      <c r="H652" s="44">
        <v>6384.11</v>
      </c>
      <c r="I652" s="44">
        <v>0</v>
      </c>
      <c r="J652" s="55">
        <v>1653.86</v>
      </c>
      <c r="K652" s="56">
        <v>19846.349999999999</v>
      </c>
      <c r="L652" s="57">
        <v>21500.21</v>
      </c>
      <c r="M652" s="117"/>
      <c r="N652" s="119">
        <v>19846.349999999999</v>
      </c>
      <c r="O652" s="119">
        <v>13462.24</v>
      </c>
      <c r="P652" s="119">
        <v>1968</v>
      </c>
      <c r="Q652" s="119">
        <v>23923.41</v>
      </c>
      <c r="R652" s="119">
        <v>22269.55</v>
      </c>
      <c r="S652" s="47"/>
    </row>
    <row r="653" spans="1:19" ht="9" customHeight="1" x14ac:dyDescent="0.2">
      <c r="A653" s="581"/>
      <c r="B653" s="581"/>
      <c r="C653" s="48" t="s">
        <v>4</v>
      </c>
      <c r="D653" s="49">
        <v>8</v>
      </c>
      <c r="E653" s="50">
        <v>26066531</v>
      </c>
      <c r="F653" s="50">
        <v>0</v>
      </c>
      <c r="G653" s="50">
        <v>0</v>
      </c>
      <c r="H653" s="50">
        <v>12361361</v>
      </c>
      <c r="I653" s="50">
        <v>0</v>
      </c>
      <c r="J653" s="51">
        <v>3202320</v>
      </c>
      <c r="K653" s="50">
        <v>38427892</v>
      </c>
      <c r="L653" s="52">
        <v>41630212</v>
      </c>
      <c r="M653" s="118"/>
      <c r="N653" s="120">
        <v>38427892</v>
      </c>
      <c r="O653" s="120">
        <v>26066531</v>
      </c>
      <c r="P653" s="120">
        <v>3810579</v>
      </c>
      <c r="Q653" s="120">
        <v>46322181</v>
      </c>
      <c r="R653" s="120">
        <v>43119862</v>
      </c>
      <c r="S653" s="47"/>
    </row>
    <row r="654" spans="1:19" ht="12.75" customHeight="1" x14ac:dyDescent="0.2">
      <c r="A654" s="581"/>
      <c r="B654" s="581"/>
      <c r="C654" s="53" t="s">
        <v>3</v>
      </c>
      <c r="D654" s="54">
        <v>9</v>
      </c>
      <c r="E654" s="44">
        <v>15069.97</v>
      </c>
      <c r="F654" s="44">
        <v>0</v>
      </c>
      <c r="G654" s="44">
        <v>0</v>
      </c>
      <c r="H654" s="44">
        <v>6384.11</v>
      </c>
      <c r="I654" s="44">
        <v>0</v>
      </c>
      <c r="J654" s="55">
        <v>1787.84</v>
      </c>
      <c r="K654" s="56">
        <v>21454.080000000002</v>
      </c>
      <c r="L654" s="57">
        <v>23241.919999999998</v>
      </c>
      <c r="M654" s="117"/>
      <c r="N654" s="119">
        <v>21454.080000000002</v>
      </c>
      <c r="O654" s="119">
        <v>15069.97</v>
      </c>
      <c r="P654" s="119">
        <v>1968</v>
      </c>
      <c r="Q654" s="119">
        <v>25954.51</v>
      </c>
      <c r="R654" s="119">
        <v>24166.67</v>
      </c>
      <c r="S654" s="47"/>
    </row>
    <row r="655" spans="1:19" ht="9" customHeight="1" x14ac:dyDescent="0.2">
      <c r="A655" s="581"/>
      <c r="B655" s="581"/>
      <c r="C655" s="48" t="s">
        <v>4</v>
      </c>
      <c r="D655" s="49">
        <v>14</v>
      </c>
      <c r="E655" s="50">
        <v>29179531</v>
      </c>
      <c r="F655" s="50">
        <v>0</v>
      </c>
      <c r="G655" s="50">
        <v>0</v>
      </c>
      <c r="H655" s="50">
        <v>12361361</v>
      </c>
      <c r="I655" s="50">
        <v>0</v>
      </c>
      <c r="J655" s="51">
        <v>3461741</v>
      </c>
      <c r="K655" s="50">
        <v>41540891</v>
      </c>
      <c r="L655" s="52">
        <v>45002632</v>
      </c>
      <c r="M655" s="118"/>
      <c r="N655" s="120">
        <v>41540891</v>
      </c>
      <c r="O655" s="120">
        <v>29179531</v>
      </c>
      <c r="P655" s="120">
        <v>3810579</v>
      </c>
      <c r="Q655" s="120">
        <v>50254939</v>
      </c>
      <c r="R655" s="120">
        <v>46793198</v>
      </c>
      <c r="S655" s="47"/>
    </row>
    <row r="656" spans="1:19" ht="12.75" customHeight="1" x14ac:dyDescent="0.2">
      <c r="A656" s="581"/>
      <c r="B656" s="581"/>
      <c r="C656" s="53" t="s">
        <v>3</v>
      </c>
      <c r="D656" s="54">
        <v>15</v>
      </c>
      <c r="E656" s="44">
        <v>16947.900000000001</v>
      </c>
      <c r="F656" s="44">
        <v>0</v>
      </c>
      <c r="G656" s="44">
        <v>0</v>
      </c>
      <c r="H656" s="44">
        <v>6384.11</v>
      </c>
      <c r="I656" s="44">
        <v>0</v>
      </c>
      <c r="J656" s="55">
        <v>1944.33</v>
      </c>
      <c r="K656" s="56">
        <v>23332.01</v>
      </c>
      <c r="L656" s="57">
        <v>25276.34</v>
      </c>
      <c r="M656" s="117"/>
      <c r="N656" s="119">
        <v>23332.01</v>
      </c>
      <c r="O656" s="119">
        <v>16947.900000000001</v>
      </c>
      <c r="P656" s="119">
        <v>2424</v>
      </c>
      <c r="Q656" s="119">
        <v>28326.959999999999</v>
      </c>
      <c r="R656" s="119">
        <v>26382.63</v>
      </c>
      <c r="S656" s="47"/>
    </row>
    <row r="657" spans="1:19" ht="9" customHeight="1" x14ac:dyDescent="0.2">
      <c r="A657" s="581"/>
      <c r="B657" s="581"/>
      <c r="C657" s="48" t="s">
        <v>4</v>
      </c>
      <c r="D657" s="49">
        <v>20</v>
      </c>
      <c r="E657" s="50">
        <v>32815710</v>
      </c>
      <c r="F657" s="50">
        <v>0</v>
      </c>
      <c r="G657" s="50">
        <v>0</v>
      </c>
      <c r="H657" s="50">
        <v>12361361</v>
      </c>
      <c r="I657" s="50">
        <v>0</v>
      </c>
      <c r="J657" s="51">
        <v>3764748</v>
      </c>
      <c r="K657" s="50">
        <v>45177071</v>
      </c>
      <c r="L657" s="52">
        <v>48941819</v>
      </c>
      <c r="M657" s="118"/>
      <c r="N657" s="120">
        <v>45177071</v>
      </c>
      <c r="O657" s="120">
        <v>32815710</v>
      </c>
      <c r="P657" s="120">
        <v>4693518</v>
      </c>
      <c r="Q657" s="120">
        <v>54848643</v>
      </c>
      <c r="R657" s="120">
        <v>51083895</v>
      </c>
      <c r="S657" s="47"/>
    </row>
    <row r="658" spans="1:19" ht="12.75" customHeight="1" x14ac:dyDescent="0.2">
      <c r="A658" s="581"/>
      <c r="B658" s="581"/>
      <c r="C658" s="53" t="s">
        <v>3</v>
      </c>
      <c r="D658" s="54">
        <v>21</v>
      </c>
      <c r="E658" s="44">
        <v>19665.490000000002</v>
      </c>
      <c r="F658" s="44">
        <v>0</v>
      </c>
      <c r="G658" s="44">
        <v>0</v>
      </c>
      <c r="H658" s="44">
        <v>6384.11</v>
      </c>
      <c r="I658" s="44">
        <v>0</v>
      </c>
      <c r="J658" s="55">
        <v>2170.8000000000002</v>
      </c>
      <c r="K658" s="56">
        <v>26049.599999999999</v>
      </c>
      <c r="L658" s="57">
        <v>28220.400000000001</v>
      </c>
      <c r="M658" s="117"/>
      <c r="N658" s="119">
        <v>26049.599999999999</v>
      </c>
      <c r="O658" s="119">
        <v>19665.490000000002</v>
      </c>
      <c r="P658" s="119">
        <v>2424</v>
      </c>
      <c r="Q658" s="119">
        <v>31760.19</v>
      </c>
      <c r="R658" s="119">
        <v>29589.39</v>
      </c>
      <c r="S658" s="47"/>
    </row>
    <row r="659" spans="1:19" ht="9" customHeight="1" x14ac:dyDescent="0.2">
      <c r="A659" s="581"/>
      <c r="B659" s="581"/>
      <c r="C659" s="48" t="s">
        <v>4</v>
      </c>
      <c r="D659" s="49">
        <v>27</v>
      </c>
      <c r="E659" s="50">
        <v>38077698</v>
      </c>
      <c r="F659" s="50">
        <v>0</v>
      </c>
      <c r="G659" s="50">
        <v>0</v>
      </c>
      <c r="H659" s="50">
        <v>12361361</v>
      </c>
      <c r="I659" s="50">
        <v>0</v>
      </c>
      <c r="J659" s="51">
        <v>4203255</v>
      </c>
      <c r="K659" s="50">
        <v>50439059</v>
      </c>
      <c r="L659" s="52">
        <v>54642314</v>
      </c>
      <c r="M659" s="118"/>
      <c r="N659" s="120">
        <v>50439059</v>
      </c>
      <c r="O659" s="120">
        <v>38077698</v>
      </c>
      <c r="P659" s="120">
        <v>4693518</v>
      </c>
      <c r="Q659" s="120">
        <v>61496303</v>
      </c>
      <c r="R659" s="120">
        <v>57293048</v>
      </c>
      <c r="S659" s="47"/>
    </row>
    <row r="660" spans="1:19" ht="12.75" customHeight="1" x14ac:dyDescent="0.2">
      <c r="A660" s="581"/>
      <c r="B660" s="581"/>
      <c r="C660" s="53" t="s">
        <v>3</v>
      </c>
      <c r="D660" s="54">
        <v>28</v>
      </c>
      <c r="E660" s="44">
        <v>21448.75</v>
      </c>
      <c r="F660" s="44">
        <v>0</v>
      </c>
      <c r="G660" s="44">
        <v>0</v>
      </c>
      <c r="H660" s="44">
        <v>6384.11</v>
      </c>
      <c r="I660" s="44">
        <v>0</v>
      </c>
      <c r="J660" s="55">
        <v>2319.41</v>
      </c>
      <c r="K660" s="56">
        <v>27832.86</v>
      </c>
      <c r="L660" s="57">
        <v>30152.27</v>
      </c>
      <c r="M660" s="117"/>
      <c r="N660" s="119">
        <v>27832.86</v>
      </c>
      <c r="O660" s="119">
        <v>21448.75</v>
      </c>
      <c r="P660" s="119">
        <v>3090</v>
      </c>
      <c r="Q660" s="119">
        <v>34013.050000000003</v>
      </c>
      <c r="R660" s="119">
        <v>31693.64</v>
      </c>
      <c r="S660" s="47"/>
    </row>
    <row r="661" spans="1:19" ht="9" customHeight="1" x14ac:dyDescent="0.2">
      <c r="A661" s="581"/>
      <c r="B661" s="581"/>
      <c r="C661" s="48" t="s">
        <v>4</v>
      </c>
      <c r="D661" s="49">
        <v>34</v>
      </c>
      <c r="E661" s="50">
        <v>41530571</v>
      </c>
      <c r="F661" s="50">
        <v>0</v>
      </c>
      <c r="G661" s="50">
        <v>0</v>
      </c>
      <c r="H661" s="50">
        <v>12361361</v>
      </c>
      <c r="I661" s="50">
        <v>0</v>
      </c>
      <c r="J661" s="51">
        <v>4491004</v>
      </c>
      <c r="K661" s="50">
        <v>53891932</v>
      </c>
      <c r="L661" s="52">
        <v>58382936</v>
      </c>
      <c r="M661" s="118"/>
      <c r="N661" s="120">
        <v>53891932</v>
      </c>
      <c r="O661" s="120">
        <v>41530571</v>
      </c>
      <c r="P661" s="120">
        <v>5983074</v>
      </c>
      <c r="Q661" s="120">
        <v>65858448</v>
      </c>
      <c r="R661" s="120">
        <v>61367444</v>
      </c>
      <c r="S661" s="47"/>
    </row>
    <row r="662" spans="1:19" ht="12.75" customHeight="1" x14ac:dyDescent="0.2">
      <c r="A662" s="581"/>
      <c r="B662" s="581"/>
      <c r="C662" s="53" t="s">
        <v>3</v>
      </c>
      <c r="D662" s="54">
        <v>35</v>
      </c>
      <c r="E662" s="44">
        <v>22803.34</v>
      </c>
      <c r="F662" s="44">
        <v>0</v>
      </c>
      <c r="G662" s="44">
        <v>0</v>
      </c>
      <c r="H662" s="44">
        <v>6384.11</v>
      </c>
      <c r="I662" s="44">
        <v>0</v>
      </c>
      <c r="J662" s="55">
        <v>2432.29</v>
      </c>
      <c r="K662" s="56">
        <v>29187.45</v>
      </c>
      <c r="L662" s="57">
        <v>31619.74</v>
      </c>
      <c r="M662" s="117"/>
      <c r="N662" s="119">
        <v>29187.45</v>
      </c>
      <c r="O662" s="119">
        <v>22803.34</v>
      </c>
      <c r="P662" s="119">
        <v>3090</v>
      </c>
      <c r="Q662" s="119">
        <v>35724.339999999997</v>
      </c>
      <c r="R662" s="119">
        <v>33292.050000000003</v>
      </c>
      <c r="S662" s="47"/>
    </row>
    <row r="663" spans="1:19" ht="9" customHeight="1" x14ac:dyDescent="0.2">
      <c r="A663" s="582"/>
      <c r="B663" s="582"/>
      <c r="C663" s="58" t="s">
        <v>4</v>
      </c>
      <c r="D663" s="59"/>
      <c r="E663" s="61">
        <v>44153423</v>
      </c>
      <c r="F663" s="61">
        <v>0</v>
      </c>
      <c r="G663" s="61">
        <v>0</v>
      </c>
      <c r="H663" s="61">
        <v>12361361</v>
      </c>
      <c r="I663" s="61">
        <v>0</v>
      </c>
      <c r="J663" s="60">
        <v>4709570</v>
      </c>
      <c r="K663" s="61">
        <v>56514784</v>
      </c>
      <c r="L663" s="62">
        <v>61224354</v>
      </c>
      <c r="M663" s="118"/>
      <c r="N663" s="120">
        <v>56514784</v>
      </c>
      <c r="O663" s="120">
        <v>44153423</v>
      </c>
      <c r="P663" s="120">
        <v>5983074</v>
      </c>
      <c r="Q663" s="120">
        <v>69171968</v>
      </c>
      <c r="R663" s="120">
        <v>64462398</v>
      </c>
      <c r="S663" s="47"/>
    </row>
    <row r="664" spans="1:19" ht="12.75" customHeight="1" x14ac:dyDescent="0.2">
      <c r="A664" s="492">
        <v>40269</v>
      </c>
      <c r="B664" s="492">
        <v>40359</v>
      </c>
      <c r="C664" s="42" t="s">
        <v>3</v>
      </c>
      <c r="D664" s="43">
        <v>0</v>
      </c>
      <c r="E664" s="44">
        <v>12940.19</v>
      </c>
      <c r="F664" s="44">
        <v>0</v>
      </c>
      <c r="G664" s="44">
        <v>0</v>
      </c>
      <c r="H664" s="44">
        <v>6384.11</v>
      </c>
      <c r="I664" s="44">
        <v>86.96</v>
      </c>
      <c r="J664" s="44">
        <v>1610.36</v>
      </c>
      <c r="K664" s="45">
        <v>19411.259999999998</v>
      </c>
      <c r="L664" s="46">
        <v>21021.62</v>
      </c>
      <c r="M664" s="117"/>
      <c r="N664" s="119">
        <v>19411.259999999998</v>
      </c>
      <c r="O664" s="119">
        <v>13027.15</v>
      </c>
      <c r="P664" s="119">
        <v>1968</v>
      </c>
      <c r="Q664" s="119">
        <v>23366.51</v>
      </c>
      <c r="R664" s="119">
        <v>21756.15</v>
      </c>
      <c r="S664" s="47"/>
    </row>
    <row r="665" spans="1:19" ht="9" customHeight="1" x14ac:dyDescent="0.2">
      <c r="A665" s="525"/>
      <c r="B665" s="525"/>
      <c r="C665" s="48" t="s">
        <v>4</v>
      </c>
      <c r="D665" s="49">
        <v>2</v>
      </c>
      <c r="E665" s="50">
        <v>25055702</v>
      </c>
      <c r="F665" s="50">
        <v>0</v>
      </c>
      <c r="G665" s="50">
        <v>0</v>
      </c>
      <c r="H665" s="50">
        <v>12361361</v>
      </c>
      <c r="I665" s="50">
        <v>168378</v>
      </c>
      <c r="J665" s="51">
        <v>3118092</v>
      </c>
      <c r="K665" s="50">
        <v>37585440</v>
      </c>
      <c r="L665" s="52">
        <v>40703532</v>
      </c>
      <c r="M665" s="118"/>
      <c r="N665" s="120">
        <v>37585440</v>
      </c>
      <c r="O665" s="120">
        <v>25224080</v>
      </c>
      <c r="P665" s="120">
        <v>3810579</v>
      </c>
      <c r="Q665" s="120">
        <v>45243872</v>
      </c>
      <c r="R665" s="120">
        <v>42125781</v>
      </c>
      <c r="S665" s="47"/>
    </row>
    <row r="666" spans="1:19" ht="12.75" customHeight="1" x14ac:dyDescent="0.2">
      <c r="A666" s="511">
        <v>40269</v>
      </c>
      <c r="B666" s="511">
        <v>40359</v>
      </c>
      <c r="C666" s="53" t="s">
        <v>3</v>
      </c>
      <c r="D666" s="54">
        <v>3</v>
      </c>
      <c r="E666" s="44">
        <v>13462.24</v>
      </c>
      <c r="F666" s="44">
        <v>0</v>
      </c>
      <c r="G666" s="44">
        <v>0</v>
      </c>
      <c r="H666" s="44">
        <v>6384.11</v>
      </c>
      <c r="I666" s="44">
        <v>86.96</v>
      </c>
      <c r="J666" s="55">
        <v>1653.86</v>
      </c>
      <c r="K666" s="56">
        <v>19933.310000000001</v>
      </c>
      <c r="L666" s="57">
        <v>21587.17</v>
      </c>
      <c r="M666" s="117"/>
      <c r="N666" s="119">
        <v>19933.310000000001</v>
      </c>
      <c r="O666" s="119">
        <v>13549.2</v>
      </c>
      <c r="P666" s="119">
        <v>1968</v>
      </c>
      <c r="Q666" s="119">
        <v>24026.03</v>
      </c>
      <c r="R666" s="119">
        <v>22372.17</v>
      </c>
      <c r="S666" s="47"/>
    </row>
    <row r="667" spans="1:19" ht="9" customHeight="1" x14ac:dyDescent="0.2">
      <c r="A667" s="581"/>
      <c r="B667" s="581"/>
      <c r="C667" s="48" t="s">
        <v>4</v>
      </c>
      <c r="D667" s="49">
        <v>8</v>
      </c>
      <c r="E667" s="50">
        <v>26066531</v>
      </c>
      <c r="F667" s="50">
        <v>0</v>
      </c>
      <c r="G667" s="50">
        <v>0</v>
      </c>
      <c r="H667" s="50">
        <v>12361361</v>
      </c>
      <c r="I667" s="50">
        <v>168378</v>
      </c>
      <c r="J667" s="51">
        <v>3202320</v>
      </c>
      <c r="K667" s="50">
        <v>38596270</v>
      </c>
      <c r="L667" s="52">
        <v>41798590</v>
      </c>
      <c r="M667" s="118"/>
      <c r="N667" s="120">
        <v>38596270</v>
      </c>
      <c r="O667" s="120">
        <v>26234909</v>
      </c>
      <c r="P667" s="120">
        <v>3810579</v>
      </c>
      <c r="Q667" s="120">
        <v>46520881</v>
      </c>
      <c r="R667" s="120">
        <v>43318562</v>
      </c>
      <c r="S667" s="47"/>
    </row>
    <row r="668" spans="1:19" ht="12.75" customHeight="1" x14ac:dyDescent="0.2">
      <c r="A668" s="581"/>
      <c r="B668" s="581"/>
      <c r="C668" s="53" t="s">
        <v>3</v>
      </c>
      <c r="D668" s="54">
        <v>9</v>
      </c>
      <c r="E668" s="44">
        <v>15069.97</v>
      </c>
      <c r="F668" s="44">
        <v>0</v>
      </c>
      <c r="G668" s="44">
        <v>0</v>
      </c>
      <c r="H668" s="44">
        <v>6384.11</v>
      </c>
      <c r="I668" s="44">
        <v>86.96</v>
      </c>
      <c r="J668" s="55">
        <v>1787.84</v>
      </c>
      <c r="K668" s="56">
        <v>21541.040000000001</v>
      </c>
      <c r="L668" s="57">
        <v>23328.880000000001</v>
      </c>
      <c r="M668" s="117"/>
      <c r="N668" s="119">
        <v>21541.040000000001</v>
      </c>
      <c r="O668" s="119">
        <v>15156.93</v>
      </c>
      <c r="P668" s="119">
        <v>1968</v>
      </c>
      <c r="Q668" s="119">
        <v>26057.13</v>
      </c>
      <c r="R668" s="119">
        <v>24269.29</v>
      </c>
      <c r="S668" s="47"/>
    </row>
    <row r="669" spans="1:19" ht="9" customHeight="1" x14ac:dyDescent="0.2">
      <c r="A669" s="581"/>
      <c r="B669" s="581"/>
      <c r="C669" s="48" t="s">
        <v>4</v>
      </c>
      <c r="D669" s="49">
        <v>14</v>
      </c>
      <c r="E669" s="50">
        <v>29179531</v>
      </c>
      <c r="F669" s="50">
        <v>0</v>
      </c>
      <c r="G669" s="50">
        <v>0</v>
      </c>
      <c r="H669" s="50">
        <v>12361361</v>
      </c>
      <c r="I669" s="50">
        <v>168378</v>
      </c>
      <c r="J669" s="51">
        <v>3461741</v>
      </c>
      <c r="K669" s="50">
        <v>41709270</v>
      </c>
      <c r="L669" s="52">
        <v>45171010</v>
      </c>
      <c r="M669" s="118"/>
      <c r="N669" s="120">
        <v>41709270</v>
      </c>
      <c r="O669" s="120">
        <v>29347909</v>
      </c>
      <c r="P669" s="120">
        <v>3810579</v>
      </c>
      <c r="Q669" s="120">
        <v>50453639</v>
      </c>
      <c r="R669" s="120">
        <v>46991898</v>
      </c>
      <c r="S669" s="47"/>
    </row>
    <row r="670" spans="1:19" ht="12.75" customHeight="1" x14ac:dyDescent="0.2">
      <c r="A670" s="581"/>
      <c r="B670" s="581"/>
      <c r="C670" s="53" t="s">
        <v>3</v>
      </c>
      <c r="D670" s="54">
        <v>15</v>
      </c>
      <c r="E670" s="44">
        <v>16947.900000000001</v>
      </c>
      <c r="F670" s="44">
        <v>0</v>
      </c>
      <c r="G670" s="44">
        <v>0</v>
      </c>
      <c r="H670" s="44">
        <v>6384.11</v>
      </c>
      <c r="I670" s="44">
        <v>86.96</v>
      </c>
      <c r="J670" s="55">
        <v>1944.33</v>
      </c>
      <c r="K670" s="56">
        <v>23418.97</v>
      </c>
      <c r="L670" s="57">
        <v>25363.3</v>
      </c>
      <c r="M670" s="117"/>
      <c r="N670" s="119">
        <v>23418.97</v>
      </c>
      <c r="O670" s="119">
        <v>17034.86</v>
      </c>
      <c r="P670" s="119">
        <v>2424</v>
      </c>
      <c r="Q670" s="119">
        <v>28429.57</v>
      </c>
      <c r="R670" s="119">
        <v>26485.24</v>
      </c>
      <c r="S670" s="47"/>
    </row>
    <row r="671" spans="1:19" ht="9" customHeight="1" x14ac:dyDescent="0.2">
      <c r="A671" s="581"/>
      <c r="B671" s="581"/>
      <c r="C671" s="48" t="s">
        <v>4</v>
      </c>
      <c r="D671" s="49">
        <v>20</v>
      </c>
      <c r="E671" s="50">
        <v>32815710</v>
      </c>
      <c r="F671" s="50">
        <v>0</v>
      </c>
      <c r="G671" s="50">
        <v>0</v>
      </c>
      <c r="H671" s="50">
        <v>12361361</v>
      </c>
      <c r="I671" s="50">
        <v>168378</v>
      </c>
      <c r="J671" s="51">
        <v>3764748</v>
      </c>
      <c r="K671" s="50">
        <v>45345449</v>
      </c>
      <c r="L671" s="52">
        <v>49110197</v>
      </c>
      <c r="M671" s="118"/>
      <c r="N671" s="120">
        <v>45345449</v>
      </c>
      <c r="O671" s="120">
        <v>32984088</v>
      </c>
      <c r="P671" s="120">
        <v>4693518</v>
      </c>
      <c r="Q671" s="120">
        <v>55047324</v>
      </c>
      <c r="R671" s="120">
        <v>51282576</v>
      </c>
      <c r="S671" s="47"/>
    </row>
    <row r="672" spans="1:19" ht="12.75" customHeight="1" x14ac:dyDescent="0.2">
      <c r="A672" s="581"/>
      <c r="B672" s="581"/>
      <c r="C672" s="53" t="s">
        <v>3</v>
      </c>
      <c r="D672" s="54">
        <v>21</v>
      </c>
      <c r="E672" s="44">
        <v>19665.490000000002</v>
      </c>
      <c r="F672" s="44">
        <v>0</v>
      </c>
      <c r="G672" s="44">
        <v>0</v>
      </c>
      <c r="H672" s="44">
        <v>6384.11</v>
      </c>
      <c r="I672" s="44">
        <v>86.96</v>
      </c>
      <c r="J672" s="55">
        <v>2170.8000000000002</v>
      </c>
      <c r="K672" s="56">
        <v>26136.560000000001</v>
      </c>
      <c r="L672" s="57">
        <v>28307.360000000001</v>
      </c>
      <c r="M672" s="117"/>
      <c r="N672" s="119">
        <v>26136.560000000001</v>
      </c>
      <c r="O672" s="119">
        <v>19752.45</v>
      </c>
      <c r="P672" s="119">
        <v>2424</v>
      </c>
      <c r="Q672" s="119">
        <v>31862.799999999999</v>
      </c>
      <c r="R672" s="119">
        <v>29692</v>
      </c>
      <c r="S672" s="47"/>
    </row>
    <row r="673" spans="1:19" ht="9" customHeight="1" x14ac:dyDescent="0.2">
      <c r="A673" s="581"/>
      <c r="B673" s="581"/>
      <c r="C673" s="48" t="s">
        <v>4</v>
      </c>
      <c r="D673" s="49">
        <v>27</v>
      </c>
      <c r="E673" s="50">
        <v>38077698</v>
      </c>
      <c r="F673" s="50">
        <v>0</v>
      </c>
      <c r="G673" s="50">
        <v>0</v>
      </c>
      <c r="H673" s="50">
        <v>12361361</v>
      </c>
      <c r="I673" s="50">
        <v>168378</v>
      </c>
      <c r="J673" s="51">
        <v>4203255</v>
      </c>
      <c r="K673" s="50">
        <v>50607437</v>
      </c>
      <c r="L673" s="52">
        <v>54810692</v>
      </c>
      <c r="M673" s="118"/>
      <c r="N673" s="120">
        <v>50607437</v>
      </c>
      <c r="O673" s="120">
        <v>38246076</v>
      </c>
      <c r="P673" s="120">
        <v>4693518</v>
      </c>
      <c r="Q673" s="120">
        <v>61694984</v>
      </c>
      <c r="R673" s="120">
        <v>57491729</v>
      </c>
      <c r="S673" s="47"/>
    </row>
    <row r="674" spans="1:19" ht="12.75" customHeight="1" x14ac:dyDescent="0.2">
      <c r="A674" s="581"/>
      <c r="B674" s="581"/>
      <c r="C674" s="53" t="s">
        <v>3</v>
      </c>
      <c r="D674" s="54">
        <v>28</v>
      </c>
      <c r="E674" s="44">
        <v>21448.75</v>
      </c>
      <c r="F674" s="44">
        <v>0</v>
      </c>
      <c r="G674" s="44">
        <v>0</v>
      </c>
      <c r="H674" s="44">
        <v>6384.11</v>
      </c>
      <c r="I674" s="44">
        <v>86.96</v>
      </c>
      <c r="J674" s="55">
        <v>2319.41</v>
      </c>
      <c r="K674" s="56">
        <v>27919.82</v>
      </c>
      <c r="L674" s="57">
        <v>30239.23</v>
      </c>
      <c r="M674" s="117"/>
      <c r="N674" s="119">
        <v>27919.82</v>
      </c>
      <c r="O674" s="119">
        <v>21535.71</v>
      </c>
      <c r="P674" s="119">
        <v>3090</v>
      </c>
      <c r="Q674" s="119">
        <v>34115.660000000003</v>
      </c>
      <c r="R674" s="119">
        <v>31796.25</v>
      </c>
      <c r="S674" s="47"/>
    </row>
    <row r="675" spans="1:19" ht="9" customHeight="1" x14ac:dyDescent="0.2">
      <c r="A675" s="581"/>
      <c r="B675" s="581"/>
      <c r="C675" s="48" t="s">
        <v>4</v>
      </c>
      <c r="D675" s="49">
        <v>34</v>
      </c>
      <c r="E675" s="50">
        <v>41530571</v>
      </c>
      <c r="F675" s="50">
        <v>0</v>
      </c>
      <c r="G675" s="50">
        <v>0</v>
      </c>
      <c r="H675" s="50">
        <v>12361361</v>
      </c>
      <c r="I675" s="50">
        <v>168378</v>
      </c>
      <c r="J675" s="51">
        <v>4491004</v>
      </c>
      <c r="K675" s="50">
        <v>54060310</v>
      </c>
      <c r="L675" s="52">
        <v>58551314</v>
      </c>
      <c r="M675" s="118"/>
      <c r="N675" s="120">
        <v>54060310</v>
      </c>
      <c r="O675" s="120">
        <v>41698949</v>
      </c>
      <c r="P675" s="120">
        <v>5983074</v>
      </c>
      <c r="Q675" s="120">
        <v>66057129</v>
      </c>
      <c r="R675" s="120">
        <v>61566125</v>
      </c>
      <c r="S675" s="47"/>
    </row>
    <row r="676" spans="1:19" ht="12.75" customHeight="1" x14ac:dyDescent="0.2">
      <c r="A676" s="581"/>
      <c r="B676" s="581"/>
      <c r="C676" s="53" t="s">
        <v>3</v>
      </c>
      <c r="D676" s="54">
        <v>35</v>
      </c>
      <c r="E676" s="44">
        <v>22803.34</v>
      </c>
      <c r="F676" s="44">
        <v>0</v>
      </c>
      <c r="G676" s="44">
        <v>0</v>
      </c>
      <c r="H676" s="44">
        <v>6384.11</v>
      </c>
      <c r="I676" s="44">
        <v>86.96</v>
      </c>
      <c r="J676" s="55">
        <v>2432.29</v>
      </c>
      <c r="K676" s="56">
        <v>29274.41</v>
      </c>
      <c r="L676" s="57">
        <v>31706.7</v>
      </c>
      <c r="M676" s="117"/>
      <c r="N676" s="119">
        <v>29274.41</v>
      </c>
      <c r="O676" s="119">
        <v>22890.3</v>
      </c>
      <c r="P676" s="119">
        <v>3090</v>
      </c>
      <c r="Q676" s="119">
        <v>35826.949999999997</v>
      </c>
      <c r="R676" s="119">
        <v>33394.660000000003</v>
      </c>
      <c r="S676" s="47"/>
    </row>
    <row r="677" spans="1:19" ht="9" customHeight="1" x14ac:dyDescent="0.2">
      <c r="A677" s="582"/>
      <c r="B677" s="582"/>
      <c r="C677" s="58" t="s">
        <v>4</v>
      </c>
      <c r="D677" s="59"/>
      <c r="E677" s="50">
        <v>44153423</v>
      </c>
      <c r="F677" s="50">
        <v>0</v>
      </c>
      <c r="G677" s="50">
        <v>0</v>
      </c>
      <c r="H677" s="50">
        <v>12361361</v>
      </c>
      <c r="I677" s="50">
        <v>168378</v>
      </c>
      <c r="J677" s="60">
        <v>4709570</v>
      </c>
      <c r="K677" s="61">
        <v>56683162</v>
      </c>
      <c r="L677" s="62">
        <v>61392732</v>
      </c>
      <c r="M677" s="118"/>
      <c r="N677" s="123">
        <v>56683162</v>
      </c>
      <c r="O677" s="123">
        <v>44321801</v>
      </c>
      <c r="P677" s="120">
        <v>5983074</v>
      </c>
      <c r="Q677" s="123">
        <v>69370648</v>
      </c>
      <c r="R677" s="120">
        <v>64661078</v>
      </c>
      <c r="S677" s="47"/>
    </row>
    <row r="678" spans="1:19" ht="12.75" customHeight="1" x14ac:dyDescent="0.2">
      <c r="A678" s="492">
        <v>40360</v>
      </c>
      <c r="B678" s="492">
        <v>40543</v>
      </c>
      <c r="C678" s="42" t="s">
        <v>3</v>
      </c>
      <c r="D678" s="43">
        <v>0</v>
      </c>
      <c r="E678" s="44">
        <v>12940.19</v>
      </c>
      <c r="F678" s="44">
        <v>0</v>
      </c>
      <c r="G678" s="44">
        <v>0</v>
      </c>
      <c r="H678" s="44">
        <v>6384.11</v>
      </c>
      <c r="I678" s="44">
        <v>144.93</v>
      </c>
      <c r="J678" s="44">
        <v>1610.36</v>
      </c>
      <c r="K678" s="45">
        <v>19469.23</v>
      </c>
      <c r="L678" s="46">
        <v>21079.59</v>
      </c>
      <c r="M678" s="80"/>
      <c r="N678" s="119">
        <v>19469.23</v>
      </c>
      <c r="O678" s="119">
        <v>13085.12</v>
      </c>
      <c r="P678" s="119">
        <v>1968</v>
      </c>
      <c r="Q678" s="119">
        <v>23434.91</v>
      </c>
      <c r="R678" s="119">
        <v>21824.55</v>
      </c>
      <c r="S678" s="47"/>
    </row>
    <row r="679" spans="1:19" ht="9" customHeight="1" x14ac:dyDescent="0.2">
      <c r="A679" s="525"/>
      <c r="B679" s="525"/>
      <c r="C679" s="48" t="s">
        <v>4</v>
      </c>
      <c r="D679" s="49">
        <v>2</v>
      </c>
      <c r="E679" s="50">
        <v>25055702</v>
      </c>
      <c r="F679" s="50">
        <v>0</v>
      </c>
      <c r="G679" s="50">
        <v>0</v>
      </c>
      <c r="H679" s="50">
        <v>12361361</v>
      </c>
      <c r="I679" s="50">
        <v>280624</v>
      </c>
      <c r="J679" s="51">
        <v>3118092</v>
      </c>
      <c r="K679" s="50">
        <v>37697686</v>
      </c>
      <c r="L679" s="52">
        <v>40815778</v>
      </c>
      <c r="M679" s="80"/>
      <c r="N679" s="120">
        <v>37697686</v>
      </c>
      <c r="O679" s="120">
        <v>25336325</v>
      </c>
      <c r="P679" s="120">
        <v>3810579</v>
      </c>
      <c r="Q679" s="123">
        <v>45376313</v>
      </c>
      <c r="R679" s="120">
        <v>42258221</v>
      </c>
      <c r="S679" s="47"/>
    </row>
    <row r="680" spans="1:19" ht="12.75" customHeight="1" x14ac:dyDescent="0.2">
      <c r="A680" s="511">
        <v>40360</v>
      </c>
      <c r="B680" s="511">
        <v>40543</v>
      </c>
      <c r="C680" s="53" t="s">
        <v>3</v>
      </c>
      <c r="D680" s="54">
        <v>3</v>
      </c>
      <c r="E680" s="44">
        <v>13462.24</v>
      </c>
      <c r="F680" s="44">
        <v>0</v>
      </c>
      <c r="G680" s="44">
        <v>0</v>
      </c>
      <c r="H680" s="44">
        <v>6384.11</v>
      </c>
      <c r="I680" s="44">
        <v>144.93</v>
      </c>
      <c r="J680" s="55">
        <v>1653.86</v>
      </c>
      <c r="K680" s="56">
        <v>19991.28</v>
      </c>
      <c r="L680" s="57">
        <v>21645.14</v>
      </c>
      <c r="M680" s="80"/>
      <c r="N680" s="119">
        <v>19991.28</v>
      </c>
      <c r="O680" s="119">
        <v>13607.17</v>
      </c>
      <c r="P680" s="119">
        <v>1968</v>
      </c>
      <c r="Q680" s="119">
        <v>24094.43</v>
      </c>
      <c r="R680" s="119">
        <v>22440.57</v>
      </c>
      <c r="S680" s="47"/>
    </row>
    <row r="681" spans="1:19" ht="9" customHeight="1" x14ac:dyDescent="0.2">
      <c r="A681" s="581"/>
      <c r="B681" s="581"/>
      <c r="C681" s="48" t="s">
        <v>4</v>
      </c>
      <c r="D681" s="49">
        <v>8</v>
      </c>
      <c r="E681" s="50">
        <v>26066531</v>
      </c>
      <c r="F681" s="50">
        <v>0</v>
      </c>
      <c r="G681" s="50">
        <v>0</v>
      </c>
      <c r="H681" s="50">
        <v>12361361</v>
      </c>
      <c r="I681" s="50">
        <v>280624</v>
      </c>
      <c r="J681" s="51">
        <v>3202320</v>
      </c>
      <c r="K681" s="50">
        <v>38708516</v>
      </c>
      <c r="L681" s="52">
        <v>41910835</v>
      </c>
      <c r="M681" s="80"/>
      <c r="N681" s="120">
        <v>38708516</v>
      </c>
      <c r="O681" s="120">
        <v>26347155</v>
      </c>
      <c r="P681" s="120">
        <v>3810579</v>
      </c>
      <c r="Q681" s="123">
        <v>46653322</v>
      </c>
      <c r="R681" s="120">
        <v>43451002</v>
      </c>
      <c r="S681" s="47"/>
    </row>
    <row r="682" spans="1:19" ht="12.75" customHeight="1" x14ac:dyDescent="0.2">
      <c r="A682" s="581"/>
      <c r="B682" s="581"/>
      <c r="C682" s="53" t="s">
        <v>3</v>
      </c>
      <c r="D682" s="54">
        <v>9</v>
      </c>
      <c r="E682" s="44">
        <v>15069.97</v>
      </c>
      <c r="F682" s="44">
        <v>0</v>
      </c>
      <c r="G682" s="44">
        <v>0</v>
      </c>
      <c r="H682" s="44">
        <v>6384.11</v>
      </c>
      <c r="I682" s="44">
        <v>144.93</v>
      </c>
      <c r="J682" s="55">
        <v>1787.84</v>
      </c>
      <c r="K682" s="56">
        <v>21599.01</v>
      </c>
      <c r="L682" s="57">
        <v>23386.85</v>
      </c>
      <c r="N682" s="119">
        <v>21599.01</v>
      </c>
      <c r="O682" s="119">
        <v>15214.9</v>
      </c>
      <c r="P682" s="119">
        <v>1968</v>
      </c>
      <c r="Q682" s="119">
        <v>26125.53</v>
      </c>
      <c r="R682" s="119">
        <v>24337.69</v>
      </c>
      <c r="S682" s="47"/>
    </row>
    <row r="683" spans="1:19" ht="9" customHeight="1" x14ac:dyDescent="0.2">
      <c r="A683" s="581"/>
      <c r="B683" s="581"/>
      <c r="C683" s="48" t="s">
        <v>4</v>
      </c>
      <c r="D683" s="49">
        <v>14</v>
      </c>
      <c r="E683" s="50">
        <v>29179531</v>
      </c>
      <c r="F683" s="50">
        <v>0</v>
      </c>
      <c r="G683" s="50">
        <v>0</v>
      </c>
      <c r="H683" s="50">
        <v>12361361</v>
      </c>
      <c r="I683" s="50">
        <v>280624</v>
      </c>
      <c r="J683" s="51">
        <v>3461741</v>
      </c>
      <c r="K683" s="50">
        <v>41821515</v>
      </c>
      <c r="L683" s="52">
        <v>45283256</v>
      </c>
      <c r="M683" s="112"/>
      <c r="N683" s="120">
        <v>41821515</v>
      </c>
      <c r="O683" s="120">
        <v>29460154</v>
      </c>
      <c r="P683" s="120">
        <v>3810579</v>
      </c>
      <c r="Q683" s="123">
        <v>50586080</v>
      </c>
      <c r="R683" s="120">
        <v>47124339</v>
      </c>
      <c r="S683" s="47"/>
    </row>
    <row r="684" spans="1:19" ht="12.75" customHeight="1" x14ac:dyDescent="0.2">
      <c r="A684" s="581"/>
      <c r="B684" s="581"/>
      <c r="C684" s="53" t="s">
        <v>3</v>
      </c>
      <c r="D684" s="54">
        <v>15</v>
      </c>
      <c r="E684" s="44">
        <v>16947.900000000001</v>
      </c>
      <c r="F684" s="44">
        <v>0</v>
      </c>
      <c r="G684" s="44">
        <v>0</v>
      </c>
      <c r="H684" s="44">
        <v>6384.11</v>
      </c>
      <c r="I684" s="44">
        <v>144.93</v>
      </c>
      <c r="J684" s="55">
        <v>1944.33</v>
      </c>
      <c r="K684" s="56">
        <v>23476.94</v>
      </c>
      <c r="L684" s="57">
        <v>25421.27</v>
      </c>
      <c r="N684" s="119">
        <v>23476.94</v>
      </c>
      <c r="O684" s="119">
        <v>17092.830000000002</v>
      </c>
      <c r="P684" s="119">
        <v>2424</v>
      </c>
      <c r="Q684" s="119">
        <v>28497.98</v>
      </c>
      <c r="R684" s="119">
        <v>26553.65</v>
      </c>
      <c r="S684" s="47"/>
    </row>
    <row r="685" spans="1:19" ht="9" customHeight="1" x14ac:dyDescent="0.2">
      <c r="A685" s="581"/>
      <c r="B685" s="581"/>
      <c r="C685" s="48" t="s">
        <v>4</v>
      </c>
      <c r="D685" s="49">
        <v>20</v>
      </c>
      <c r="E685" s="50">
        <v>32815710</v>
      </c>
      <c r="F685" s="50">
        <v>0</v>
      </c>
      <c r="G685" s="50">
        <v>0</v>
      </c>
      <c r="H685" s="50">
        <v>12361361</v>
      </c>
      <c r="I685" s="50">
        <v>280624</v>
      </c>
      <c r="J685" s="51">
        <v>3764748</v>
      </c>
      <c r="K685" s="50">
        <v>45457695</v>
      </c>
      <c r="L685" s="52">
        <v>49222442</v>
      </c>
      <c r="N685" s="120">
        <v>45457695</v>
      </c>
      <c r="O685" s="120">
        <v>33096334</v>
      </c>
      <c r="P685" s="120">
        <v>4693518</v>
      </c>
      <c r="Q685" s="123">
        <v>55179784</v>
      </c>
      <c r="R685" s="120">
        <v>51415036</v>
      </c>
      <c r="S685" s="47"/>
    </row>
    <row r="686" spans="1:19" ht="12.75" customHeight="1" x14ac:dyDescent="0.2">
      <c r="A686" s="581"/>
      <c r="B686" s="581"/>
      <c r="C686" s="53" t="s">
        <v>3</v>
      </c>
      <c r="D686" s="54">
        <v>21</v>
      </c>
      <c r="E686" s="44">
        <v>19665.490000000002</v>
      </c>
      <c r="F686" s="44">
        <v>0</v>
      </c>
      <c r="G686" s="44">
        <v>0</v>
      </c>
      <c r="H686" s="44">
        <v>6384.11</v>
      </c>
      <c r="I686" s="44">
        <v>144.93</v>
      </c>
      <c r="J686" s="55">
        <v>2170.8000000000002</v>
      </c>
      <c r="K686" s="56">
        <v>26194.53</v>
      </c>
      <c r="L686" s="57">
        <v>28365.33</v>
      </c>
      <c r="N686" s="119">
        <v>26194.53</v>
      </c>
      <c r="O686" s="119">
        <v>19810.419999999998</v>
      </c>
      <c r="P686" s="119">
        <v>2424</v>
      </c>
      <c r="Q686" s="119">
        <v>31931.21</v>
      </c>
      <c r="R686" s="119">
        <v>29760.41</v>
      </c>
      <c r="S686" s="47"/>
    </row>
    <row r="687" spans="1:19" ht="9" customHeight="1" x14ac:dyDescent="0.2">
      <c r="A687" s="581"/>
      <c r="B687" s="581"/>
      <c r="C687" s="48" t="s">
        <v>4</v>
      </c>
      <c r="D687" s="49">
        <v>27</v>
      </c>
      <c r="E687" s="50">
        <v>38077698</v>
      </c>
      <c r="F687" s="50">
        <v>0</v>
      </c>
      <c r="G687" s="50">
        <v>0</v>
      </c>
      <c r="H687" s="50">
        <v>12361361</v>
      </c>
      <c r="I687" s="50">
        <v>280624</v>
      </c>
      <c r="J687" s="51">
        <v>4203255</v>
      </c>
      <c r="K687" s="50">
        <v>50719683</v>
      </c>
      <c r="L687" s="52">
        <v>54922938</v>
      </c>
      <c r="N687" s="120">
        <v>50719683</v>
      </c>
      <c r="O687" s="120">
        <v>38358322</v>
      </c>
      <c r="P687" s="120">
        <v>4693518</v>
      </c>
      <c r="Q687" s="123">
        <v>61827444</v>
      </c>
      <c r="R687" s="120">
        <v>57624189</v>
      </c>
      <c r="S687" s="47"/>
    </row>
    <row r="688" spans="1:19" ht="12.75" customHeight="1" x14ac:dyDescent="0.2">
      <c r="A688" s="581"/>
      <c r="B688" s="581"/>
      <c r="C688" s="53" t="s">
        <v>3</v>
      </c>
      <c r="D688" s="54">
        <v>28</v>
      </c>
      <c r="E688" s="44">
        <v>21448.75</v>
      </c>
      <c r="F688" s="44">
        <v>0</v>
      </c>
      <c r="G688" s="44">
        <v>0</v>
      </c>
      <c r="H688" s="44">
        <v>6384.11</v>
      </c>
      <c r="I688" s="44">
        <v>144.93</v>
      </c>
      <c r="J688" s="55">
        <v>2319.41</v>
      </c>
      <c r="K688" s="56">
        <v>27977.79</v>
      </c>
      <c r="L688" s="57">
        <v>30297.200000000001</v>
      </c>
      <c r="N688" s="119">
        <v>27977.79</v>
      </c>
      <c r="O688" s="119">
        <v>21593.68</v>
      </c>
      <c r="P688" s="119">
        <v>3090</v>
      </c>
      <c r="Q688" s="119">
        <v>34184.06</v>
      </c>
      <c r="R688" s="119">
        <v>31864.65</v>
      </c>
      <c r="S688" s="47"/>
    </row>
    <row r="689" spans="1:19" ht="9" customHeight="1" x14ac:dyDescent="0.2">
      <c r="A689" s="581"/>
      <c r="B689" s="581"/>
      <c r="C689" s="48" t="s">
        <v>4</v>
      </c>
      <c r="D689" s="49">
        <v>34</v>
      </c>
      <c r="E689" s="50">
        <v>41530571</v>
      </c>
      <c r="F689" s="50">
        <v>0</v>
      </c>
      <c r="G689" s="50">
        <v>0</v>
      </c>
      <c r="H689" s="50">
        <v>12361361</v>
      </c>
      <c r="I689" s="50">
        <v>280624</v>
      </c>
      <c r="J689" s="51">
        <v>4491004</v>
      </c>
      <c r="K689" s="50">
        <v>54172555</v>
      </c>
      <c r="L689" s="52">
        <v>58663559</v>
      </c>
      <c r="N689" s="120">
        <v>54172555</v>
      </c>
      <c r="O689" s="120">
        <v>41811195</v>
      </c>
      <c r="P689" s="120">
        <v>5983074</v>
      </c>
      <c r="Q689" s="123">
        <v>66189570</v>
      </c>
      <c r="R689" s="120">
        <v>61698566</v>
      </c>
      <c r="S689" s="47"/>
    </row>
    <row r="690" spans="1:19" ht="12.75" customHeight="1" x14ac:dyDescent="0.2">
      <c r="A690" s="581"/>
      <c r="B690" s="581"/>
      <c r="C690" s="53" t="s">
        <v>3</v>
      </c>
      <c r="D690" s="54">
        <v>35</v>
      </c>
      <c r="E690" s="44">
        <v>22803.34</v>
      </c>
      <c r="F690" s="44">
        <v>0</v>
      </c>
      <c r="G690" s="44">
        <v>0</v>
      </c>
      <c r="H690" s="44">
        <v>6384.11</v>
      </c>
      <c r="I690" s="44">
        <v>144.93</v>
      </c>
      <c r="J690" s="55">
        <v>2432.29</v>
      </c>
      <c r="K690" s="56">
        <v>29332.38</v>
      </c>
      <c r="L690" s="57">
        <v>31764.67</v>
      </c>
      <c r="N690" s="119">
        <v>29332.38</v>
      </c>
      <c r="O690" s="119">
        <v>22948.27</v>
      </c>
      <c r="P690" s="119">
        <v>3090</v>
      </c>
      <c r="Q690" s="119">
        <v>35895.360000000001</v>
      </c>
      <c r="R690" s="119">
        <v>33463.07</v>
      </c>
      <c r="S690" s="47"/>
    </row>
    <row r="691" spans="1:19" ht="9" customHeight="1" x14ac:dyDescent="0.2">
      <c r="A691" s="582"/>
      <c r="B691" s="582"/>
      <c r="C691" s="58" t="s">
        <v>4</v>
      </c>
      <c r="D691" s="59"/>
      <c r="E691" s="61">
        <v>44153423</v>
      </c>
      <c r="F691" s="61">
        <v>0</v>
      </c>
      <c r="G691" s="61">
        <v>0</v>
      </c>
      <c r="H691" s="61">
        <v>12361361</v>
      </c>
      <c r="I691" s="61">
        <v>280624</v>
      </c>
      <c r="J691" s="60">
        <v>4709570</v>
      </c>
      <c r="K691" s="61">
        <v>56795407</v>
      </c>
      <c r="L691" s="62">
        <v>61504978</v>
      </c>
      <c r="N691" s="123">
        <v>56795407</v>
      </c>
      <c r="O691" s="123">
        <v>44434047</v>
      </c>
      <c r="P691" s="123">
        <v>5983074</v>
      </c>
      <c r="Q691" s="123">
        <v>69503109</v>
      </c>
      <c r="R691" s="120">
        <v>64793539</v>
      </c>
      <c r="S691" s="47"/>
    </row>
    <row r="692" spans="1:19" ht="12.75" customHeight="1" x14ac:dyDescent="0.2">
      <c r="A692" s="492">
        <v>40544</v>
      </c>
      <c r="B692" s="492">
        <v>42369</v>
      </c>
      <c r="C692" s="42" t="s">
        <v>3</v>
      </c>
      <c r="D692" s="43">
        <v>0</v>
      </c>
      <c r="E692" s="44">
        <v>12940.19</v>
      </c>
      <c r="F692" s="44">
        <v>0</v>
      </c>
      <c r="G692" s="44"/>
      <c r="H692" s="44">
        <v>6384.11</v>
      </c>
      <c r="I692" s="44">
        <v>144.93</v>
      </c>
      <c r="J692" s="44">
        <v>1622.44</v>
      </c>
      <c r="K692" s="44">
        <v>19469.23</v>
      </c>
      <c r="L692" s="46">
        <v>21091.67</v>
      </c>
      <c r="M692" s="117"/>
      <c r="N692" s="119">
        <v>19469.23</v>
      </c>
      <c r="O692" s="119">
        <v>13085.12</v>
      </c>
      <c r="P692" s="119">
        <v>1968</v>
      </c>
      <c r="Q692" s="119">
        <v>23446.99</v>
      </c>
      <c r="R692" s="119">
        <v>21824.55</v>
      </c>
      <c r="S692" s="47"/>
    </row>
    <row r="693" spans="1:19" ht="9" customHeight="1" x14ac:dyDescent="0.2">
      <c r="A693" s="493"/>
      <c r="B693" s="493"/>
      <c r="C693" s="48" t="s">
        <v>4</v>
      </c>
      <c r="D693" s="49">
        <v>2</v>
      </c>
      <c r="E693" s="61">
        <v>25055702</v>
      </c>
      <c r="F693" s="50">
        <v>0</v>
      </c>
      <c r="G693" s="50">
        <v>0</v>
      </c>
      <c r="H693" s="61">
        <v>12361361</v>
      </c>
      <c r="I693" s="61">
        <v>280624</v>
      </c>
      <c r="J693" s="51">
        <v>3141482</v>
      </c>
      <c r="K693" s="61">
        <v>37697686</v>
      </c>
      <c r="L693" s="61">
        <v>40839168</v>
      </c>
      <c r="M693" s="118"/>
      <c r="N693" s="120">
        <v>37697686</v>
      </c>
      <c r="O693" s="120">
        <v>25336325</v>
      </c>
      <c r="P693" s="123">
        <v>3810579</v>
      </c>
      <c r="Q693" s="120">
        <v>45399703</v>
      </c>
      <c r="R693" s="120">
        <v>42258221</v>
      </c>
      <c r="S693" s="47"/>
    </row>
    <row r="694" spans="1:19" ht="12.75" customHeight="1" x14ac:dyDescent="0.2">
      <c r="A694" s="511">
        <v>40544</v>
      </c>
      <c r="B694" s="511">
        <v>42369</v>
      </c>
      <c r="C694" s="53" t="s">
        <v>3</v>
      </c>
      <c r="D694" s="54">
        <v>3</v>
      </c>
      <c r="E694" s="44">
        <v>13462.24</v>
      </c>
      <c r="F694" s="44">
        <v>0</v>
      </c>
      <c r="G694" s="44">
        <v>0</v>
      </c>
      <c r="H694" s="44">
        <v>6384.11</v>
      </c>
      <c r="I694" s="44">
        <v>144.93</v>
      </c>
      <c r="J694" s="44">
        <v>1665.94</v>
      </c>
      <c r="K694" s="44">
        <v>19991.28</v>
      </c>
      <c r="L694" s="46">
        <v>21657.22</v>
      </c>
      <c r="M694" s="117"/>
      <c r="N694" s="119">
        <v>19991.28</v>
      </c>
      <c r="O694" s="119">
        <v>13607.17</v>
      </c>
      <c r="P694" s="119">
        <v>1968</v>
      </c>
      <c r="Q694" s="119">
        <v>24106.51</v>
      </c>
      <c r="R694" s="119">
        <v>22440.57</v>
      </c>
      <c r="S694" s="47"/>
    </row>
    <row r="695" spans="1:19" ht="9" customHeight="1" x14ac:dyDescent="0.2">
      <c r="A695" s="511"/>
      <c r="B695" s="511"/>
      <c r="C695" s="48" t="s">
        <v>4</v>
      </c>
      <c r="D695" s="49">
        <v>8</v>
      </c>
      <c r="E695" s="61">
        <v>26066531</v>
      </c>
      <c r="F695" s="50">
        <v>0</v>
      </c>
      <c r="G695" s="50">
        <v>0</v>
      </c>
      <c r="H695" s="61">
        <v>12361361</v>
      </c>
      <c r="I695" s="61">
        <v>280624</v>
      </c>
      <c r="J695" s="51">
        <v>3225710</v>
      </c>
      <c r="K695" s="61">
        <v>38708516</v>
      </c>
      <c r="L695" s="61">
        <v>41934225</v>
      </c>
      <c r="M695" s="118"/>
      <c r="N695" s="120">
        <v>38708516</v>
      </c>
      <c r="O695" s="120">
        <v>26347155</v>
      </c>
      <c r="P695" s="123">
        <v>3810579</v>
      </c>
      <c r="Q695" s="120">
        <v>46676712</v>
      </c>
      <c r="R695" s="120">
        <v>43451002</v>
      </c>
      <c r="S695" s="47"/>
    </row>
    <row r="696" spans="1:19" ht="12.75" customHeight="1" x14ac:dyDescent="0.2">
      <c r="A696" s="511"/>
      <c r="B696" s="511"/>
      <c r="C696" s="53" t="s">
        <v>3</v>
      </c>
      <c r="D696" s="54">
        <v>9</v>
      </c>
      <c r="E696" s="44">
        <v>15069.97</v>
      </c>
      <c r="F696" s="44">
        <v>0</v>
      </c>
      <c r="G696" s="44">
        <v>0</v>
      </c>
      <c r="H696" s="44">
        <v>6384.11</v>
      </c>
      <c r="I696" s="44">
        <v>144.93</v>
      </c>
      <c r="J696" s="44">
        <v>1799.92</v>
      </c>
      <c r="K696" s="44">
        <v>21599.01</v>
      </c>
      <c r="L696" s="46">
        <v>23398.93</v>
      </c>
      <c r="M696" s="117"/>
      <c r="N696" s="119">
        <v>21599.01</v>
      </c>
      <c r="O696" s="119">
        <v>15214.9</v>
      </c>
      <c r="P696" s="119">
        <v>1968</v>
      </c>
      <c r="Q696" s="119">
        <v>26137.61</v>
      </c>
      <c r="R696" s="119">
        <v>24337.69</v>
      </c>
      <c r="S696" s="47"/>
    </row>
    <row r="697" spans="1:19" ht="9" customHeight="1" x14ac:dyDescent="0.2">
      <c r="A697" s="511"/>
      <c r="B697" s="511"/>
      <c r="C697" s="48" t="s">
        <v>4</v>
      </c>
      <c r="D697" s="49">
        <v>14</v>
      </c>
      <c r="E697" s="61">
        <v>29179531</v>
      </c>
      <c r="F697" s="50">
        <v>0</v>
      </c>
      <c r="G697" s="50">
        <v>0</v>
      </c>
      <c r="H697" s="61">
        <v>12361361</v>
      </c>
      <c r="I697" s="61">
        <v>280624</v>
      </c>
      <c r="J697" s="51">
        <v>3485131</v>
      </c>
      <c r="K697" s="61">
        <v>41821515</v>
      </c>
      <c r="L697" s="61">
        <v>45306646</v>
      </c>
      <c r="M697" s="118"/>
      <c r="N697" s="120">
        <v>41821515</v>
      </c>
      <c r="O697" s="120">
        <v>29460154</v>
      </c>
      <c r="P697" s="123">
        <v>3810579</v>
      </c>
      <c r="Q697" s="120">
        <v>50609470</v>
      </c>
      <c r="R697" s="120">
        <v>47124339</v>
      </c>
      <c r="S697" s="47"/>
    </row>
    <row r="698" spans="1:19" ht="12.75" customHeight="1" x14ac:dyDescent="0.2">
      <c r="A698" s="511"/>
      <c r="B698" s="511"/>
      <c r="C698" s="53" t="s">
        <v>3</v>
      </c>
      <c r="D698" s="54">
        <v>15</v>
      </c>
      <c r="E698" s="44">
        <v>16947.900000000001</v>
      </c>
      <c r="F698" s="44">
        <v>0</v>
      </c>
      <c r="G698" s="44">
        <v>0</v>
      </c>
      <c r="H698" s="44">
        <v>6384.11</v>
      </c>
      <c r="I698" s="44">
        <v>144.93</v>
      </c>
      <c r="J698" s="44">
        <v>1956.41</v>
      </c>
      <c r="K698" s="44">
        <v>23476.94</v>
      </c>
      <c r="L698" s="46">
        <v>25433.35</v>
      </c>
      <c r="M698" s="117"/>
      <c r="N698" s="119">
        <v>23476.94</v>
      </c>
      <c r="O698" s="119">
        <v>17092.830000000002</v>
      </c>
      <c r="P698" s="119">
        <v>2424</v>
      </c>
      <c r="Q698" s="119">
        <v>28510.06</v>
      </c>
      <c r="R698" s="119">
        <v>26553.65</v>
      </c>
      <c r="S698" s="47"/>
    </row>
    <row r="699" spans="1:19" ht="9" customHeight="1" x14ac:dyDescent="0.2">
      <c r="A699" s="511"/>
      <c r="B699" s="511"/>
      <c r="C699" s="48" t="s">
        <v>4</v>
      </c>
      <c r="D699" s="49">
        <v>20</v>
      </c>
      <c r="E699" s="61">
        <v>32815710</v>
      </c>
      <c r="F699" s="50">
        <v>0</v>
      </c>
      <c r="G699" s="50">
        <v>0</v>
      </c>
      <c r="H699" s="61">
        <v>12361361</v>
      </c>
      <c r="I699" s="61">
        <v>280624</v>
      </c>
      <c r="J699" s="51">
        <v>3788138</v>
      </c>
      <c r="K699" s="61">
        <v>45457695</v>
      </c>
      <c r="L699" s="61">
        <v>49245833</v>
      </c>
      <c r="M699" s="118"/>
      <c r="N699" s="120">
        <v>45457695</v>
      </c>
      <c r="O699" s="120">
        <v>33096334</v>
      </c>
      <c r="P699" s="123">
        <v>4693518</v>
      </c>
      <c r="Q699" s="120">
        <v>55203174</v>
      </c>
      <c r="R699" s="120">
        <v>51415036</v>
      </c>
      <c r="S699" s="47"/>
    </row>
    <row r="700" spans="1:19" ht="12.75" customHeight="1" x14ac:dyDescent="0.2">
      <c r="A700" s="511"/>
      <c r="B700" s="511"/>
      <c r="C700" s="53" t="s">
        <v>3</v>
      </c>
      <c r="D700" s="54">
        <v>21</v>
      </c>
      <c r="E700" s="44">
        <v>19665.490000000002</v>
      </c>
      <c r="F700" s="44">
        <v>0</v>
      </c>
      <c r="G700" s="44">
        <v>0</v>
      </c>
      <c r="H700" s="44">
        <v>6384.11</v>
      </c>
      <c r="I700" s="44">
        <v>144.93</v>
      </c>
      <c r="J700" s="44">
        <v>2182.88</v>
      </c>
      <c r="K700" s="44">
        <v>26194.53</v>
      </c>
      <c r="L700" s="46">
        <v>28377.41</v>
      </c>
      <c r="M700" s="117"/>
      <c r="N700" s="119">
        <v>26194.53</v>
      </c>
      <c r="O700" s="119">
        <v>19810.419999999998</v>
      </c>
      <c r="P700" s="119">
        <v>2424</v>
      </c>
      <c r="Q700" s="119">
        <v>31943.29</v>
      </c>
      <c r="R700" s="119">
        <v>29760.41</v>
      </c>
      <c r="S700" s="47"/>
    </row>
    <row r="701" spans="1:19" ht="9" customHeight="1" x14ac:dyDescent="0.2">
      <c r="A701" s="511"/>
      <c r="B701" s="511"/>
      <c r="C701" s="48" t="s">
        <v>4</v>
      </c>
      <c r="D701" s="49">
        <v>27</v>
      </c>
      <c r="E701" s="61">
        <v>38077698</v>
      </c>
      <c r="F701" s="50">
        <v>0</v>
      </c>
      <c r="G701" s="50">
        <v>0</v>
      </c>
      <c r="H701" s="61">
        <v>12361361</v>
      </c>
      <c r="I701" s="61">
        <v>280624</v>
      </c>
      <c r="J701" s="51">
        <v>4226645</v>
      </c>
      <c r="K701" s="61">
        <v>50719683</v>
      </c>
      <c r="L701" s="61">
        <v>54946328</v>
      </c>
      <c r="M701" s="118"/>
      <c r="N701" s="120">
        <v>50719683</v>
      </c>
      <c r="O701" s="120">
        <v>38358322</v>
      </c>
      <c r="P701" s="123">
        <v>4693518</v>
      </c>
      <c r="Q701" s="120">
        <v>61850834</v>
      </c>
      <c r="R701" s="120">
        <v>57624189</v>
      </c>
      <c r="S701" s="47"/>
    </row>
    <row r="702" spans="1:19" ht="12.75" customHeight="1" x14ac:dyDescent="0.2">
      <c r="A702" s="511"/>
      <c r="B702" s="511"/>
      <c r="C702" s="53" t="s">
        <v>3</v>
      </c>
      <c r="D702" s="54">
        <v>28</v>
      </c>
      <c r="E702" s="44">
        <v>21448.75</v>
      </c>
      <c r="F702" s="44">
        <v>0</v>
      </c>
      <c r="G702" s="44">
        <v>0</v>
      </c>
      <c r="H702" s="44">
        <v>6384.11</v>
      </c>
      <c r="I702" s="44">
        <v>144.93</v>
      </c>
      <c r="J702" s="44">
        <v>2331.48</v>
      </c>
      <c r="K702" s="44">
        <v>27977.79</v>
      </c>
      <c r="L702" s="46">
        <v>30309.27</v>
      </c>
      <c r="M702" s="117"/>
      <c r="N702" s="119">
        <v>27977.79</v>
      </c>
      <c r="O702" s="119">
        <v>21593.68</v>
      </c>
      <c r="P702" s="119">
        <v>3090</v>
      </c>
      <c r="Q702" s="119">
        <v>34196.129999999997</v>
      </c>
      <c r="R702" s="119">
        <v>31864.65</v>
      </c>
      <c r="S702" s="47"/>
    </row>
    <row r="703" spans="1:19" ht="9" customHeight="1" x14ac:dyDescent="0.2">
      <c r="A703" s="511"/>
      <c r="B703" s="511"/>
      <c r="C703" s="48" t="s">
        <v>4</v>
      </c>
      <c r="D703" s="49">
        <v>34</v>
      </c>
      <c r="E703" s="61">
        <v>41530571</v>
      </c>
      <c r="F703" s="50">
        <v>0</v>
      </c>
      <c r="G703" s="50">
        <v>0</v>
      </c>
      <c r="H703" s="61">
        <v>12361361</v>
      </c>
      <c r="I703" s="61">
        <v>280624</v>
      </c>
      <c r="J703" s="51">
        <v>4514375</v>
      </c>
      <c r="K703" s="61">
        <v>54172555</v>
      </c>
      <c r="L703" s="61">
        <v>58686930</v>
      </c>
      <c r="M703" s="118"/>
      <c r="N703" s="120">
        <v>54172555</v>
      </c>
      <c r="O703" s="120">
        <v>41811195</v>
      </c>
      <c r="P703" s="123">
        <v>5983074</v>
      </c>
      <c r="Q703" s="120">
        <v>66212941</v>
      </c>
      <c r="R703" s="120">
        <v>61698566</v>
      </c>
      <c r="S703" s="47"/>
    </row>
    <row r="704" spans="1:19" ht="12.75" customHeight="1" x14ac:dyDescent="0.2">
      <c r="A704" s="511"/>
      <c r="B704" s="511"/>
      <c r="C704" s="53" t="s">
        <v>3</v>
      </c>
      <c r="D704" s="54">
        <v>35</v>
      </c>
      <c r="E704" s="44">
        <v>22803.34</v>
      </c>
      <c r="F704" s="44">
        <v>0</v>
      </c>
      <c r="G704" s="44">
        <v>0</v>
      </c>
      <c r="H704" s="44">
        <v>6384.11</v>
      </c>
      <c r="I704" s="44">
        <v>144.93</v>
      </c>
      <c r="J704" s="44">
        <v>2444.37</v>
      </c>
      <c r="K704" s="44">
        <v>29332.38</v>
      </c>
      <c r="L704" s="46">
        <v>31776.75</v>
      </c>
      <c r="M704" s="117"/>
      <c r="N704" s="119">
        <v>29332.38</v>
      </c>
      <c r="O704" s="119">
        <v>22948.27</v>
      </c>
      <c r="P704" s="119">
        <v>3090</v>
      </c>
      <c r="Q704" s="119">
        <v>35907.440000000002</v>
      </c>
      <c r="R704" s="119">
        <v>33463.07</v>
      </c>
      <c r="S704" s="47"/>
    </row>
    <row r="705" spans="1:19" ht="9" customHeight="1" x14ac:dyDescent="0.2">
      <c r="A705" s="512"/>
      <c r="B705" s="512"/>
      <c r="C705" s="58" t="s">
        <v>4</v>
      </c>
      <c r="D705" s="59"/>
      <c r="E705" s="61">
        <v>44153423</v>
      </c>
      <c r="F705" s="61">
        <v>0</v>
      </c>
      <c r="G705" s="61">
        <v>0</v>
      </c>
      <c r="H705" s="61">
        <v>12361361</v>
      </c>
      <c r="I705" s="61">
        <v>280624</v>
      </c>
      <c r="J705" s="61">
        <v>4732960</v>
      </c>
      <c r="K705" s="61">
        <v>56795407</v>
      </c>
      <c r="L705" s="61">
        <v>61528368</v>
      </c>
      <c r="M705" s="118"/>
      <c r="N705" s="123">
        <v>56795407</v>
      </c>
      <c r="O705" s="123">
        <v>44434047</v>
      </c>
      <c r="P705" s="123">
        <v>5983074</v>
      </c>
      <c r="Q705" s="123">
        <v>69526499</v>
      </c>
      <c r="R705" s="120">
        <v>64793539</v>
      </c>
      <c r="S705" s="47"/>
    </row>
    <row r="706" spans="1:19" ht="12.75" customHeight="1" x14ac:dyDescent="0.2">
      <c r="A706" s="492">
        <v>42370</v>
      </c>
      <c r="B706" s="492">
        <v>42735</v>
      </c>
      <c r="C706" s="42" t="s">
        <v>3</v>
      </c>
      <c r="D706" s="43">
        <v>0</v>
      </c>
      <c r="E706" s="44">
        <v>13015.79</v>
      </c>
      <c r="F706" s="44">
        <v>0</v>
      </c>
      <c r="G706" s="44"/>
      <c r="H706" s="44">
        <v>6384.11</v>
      </c>
      <c r="I706" s="44">
        <v>144.93</v>
      </c>
      <c r="J706" s="44">
        <v>1628.74</v>
      </c>
      <c r="K706" s="44">
        <v>19544.830000000002</v>
      </c>
      <c r="L706" s="46">
        <v>21173.57</v>
      </c>
      <c r="M706" s="117"/>
      <c r="N706" s="119">
        <v>19544.830000000002</v>
      </c>
      <c r="O706" s="119">
        <v>13160.72</v>
      </c>
      <c r="P706" s="119">
        <v>1968</v>
      </c>
      <c r="Q706" s="119">
        <v>23542.5</v>
      </c>
      <c r="R706" s="119">
        <v>21913.759999999998</v>
      </c>
      <c r="S706" s="47"/>
    </row>
    <row r="707" spans="1:19" ht="9" customHeight="1" x14ac:dyDescent="0.2">
      <c r="A707" s="493"/>
      <c r="B707" s="493"/>
      <c r="C707" s="48" t="s">
        <v>4</v>
      </c>
      <c r="D707" s="49">
        <v>8</v>
      </c>
      <c r="E707" s="61">
        <v>25202084</v>
      </c>
      <c r="F707" s="50">
        <v>0</v>
      </c>
      <c r="G707" s="50">
        <v>0</v>
      </c>
      <c r="H707" s="61">
        <v>12361361</v>
      </c>
      <c r="I707" s="61">
        <v>280624</v>
      </c>
      <c r="J707" s="51">
        <v>3153680</v>
      </c>
      <c r="K707" s="61">
        <v>37844068</v>
      </c>
      <c r="L707" s="61">
        <v>40997748</v>
      </c>
      <c r="M707" s="118"/>
      <c r="N707" s="120">
        <v>37844068</v>
      </c>
      <c r="O707" s="120">
        <v>25482707</v>
      </c>
      <c r="P707" s="123">
        <v>3810579</v>
      </c>
      <c r="Q707" s="120">
        <v>45584636</v>
      </c>
      <c r="R707" s="120">
        <v>42430956</v>
      </c>
      <c r="S707" s="47"/>
    </row>
    <row r="708" spans="1:19" ht="12.75" customHeight="1" x14ac:dyDescent="0.2">
      <c r="A708" s="494">
        <v>42370</v>
      </c>
      <c r="B708" s="494">
        <v>42735</v>
      </c>
      <c r="C708" s="53" t="s">
        <v>3</v>
      </c>
      <c r="D708" s="54">
        <v>9</v>
      </c>
      <c r="E708" s="44">
        <v>15153.97</v>
      </c>
      <c r="F708" s="44">
        <v>0</v>
      </c>
      <c r="G708" s="44">
        <v>0</v>
      </c>
      <c r="H708" s="44">
        <v>6384.11</v>
      </c>
      <c r="I708" s="44">
        <v>144.93</v>
      </c>
      <c r="J708" s="44">
        <v>1806.92</v>
      </c>
      <c r="K708" s="44">
        <v>21683.01</v>
      </c>
      <c r="L708" s="46">
        <v>23489.93</v>
      </c>
      <c r="M708" s="117"/>
      <c r="N708" s="119">
        <v>21683.01</v>
      </c>
      <c r="O708" s="119">
        <v>15298.9</v>
      </c>
      <c r="P708" s="119">
        <v>1968</v>
      </c>
      <c r="Q708" s="119">
        <v>26243.73</v>
      </c>
      <c r="R708" s="119">
        <v>24436.81</v>
      </c>
      <c r="S708" s="47"/>
    </row>
    <row r="709" spans="1:19" ht="9" customHeight="1" x14ac:dyDescent="0.2">
      <c r="A709" s="494"/>
      <c r="B709" s="494"/>
      <c r="C709" s="48" t="s">
        <v>4</v>
      </c>
      <c r="D709" s="49">
        <v>14</v>
      </c>
      <c r="E709" s="61">
        <v>29342177</v>
      </c>
      <c r="F709" s="50">
        <v>0</v>
      </c>
      <c r="G709" s="50">
        <v>0</v>
      </c>
      <c r="H709" s="61">
        <v>12361361</v>
      </c>
      <c r="I709" s="61">
        <v>280624</v>
      </c>
      <c r="J709" s="51">
        <v>3498685</v>
      </c>
      <c r="K709" s="61">
        <v>41984162</v>
      </c>
      <c r="L709" s="61">
        <v>45482847</v>
      </c>
      <c r="M709" s="118"/>
      <c r="N709" s="120">
        <v>41984162</v>
      </c>
      <c r="O709" s="120">
        <v>29622801</v>
      </c>
      <c r="P709" s="123">
        <v>3810579</v>
      </c>
      <c r="Q709" s="120">
        <v>50814947</v>
      </c>
      <c r="R709" s="120">
        <v>47316262</v>
      </c>
      <c r="S709" s="47"/>
    </row>
    <row r="710" spans="1:19" ht="12.75" customHeight="1" x14ac:dyDescent="0.2">
      <c r="A710" s="494"/>
      <c r="B710" s="494"/>
      <c r="C710" s="53" t="s">
        <v>3</v>
      </c>
      <c r="D710" s="54">
        <v>15</v>
      </c>
      <c r="E710" s="44">
        <v>17040.3</v>
      </c>
      <c r="F710" s="44">
        <v>0</v>
      </c>
      <c r="G710" s="44">
        <v>0</v>
      </c>
      <c r="H710" s="44">
        <v>6384.11</v>
      </c>
      <c r="I710" s="44">
        <v>144.93</v>
      </c>
      <c r="J710" s="44">
        <v>1964.11</v>
      </c>
      <c r="K710" s="44">
        <v>23569.34</v>
      </c>
      <c r="L710" s="46">
        <v>25533.45</v>
      </c>
      <c r="M710" s="117"/>
      <c r="N710" s="119">
        <v>23569.34</v>
      </c>
      <c r="O710" s="119">
        <v>17185.23</v>
      </c>
      <c r="P710" s="119">
        <v>2424</v>
      </c>
      <c r="Q710" s="119">
        <v>28626.79</v>
      </c>
      <c r="R710" s="119">
        <v>26662.68</v>
      </c>
      <c r="S710" s="47"/>
    </row>
    <row r="711" spans="1:19" ht="9" customHeight="1" x14ac:dyDescent="0.2">
      <c r="A711" s="494"/>
      <c r="B711" s="494"/>
      <c r="C711" s="48" t="s">
        <v>4</v>
      </c>
      <c r="D711" s="49">
        <v>20</v>
      </c>
      <c r="E711" s="61">
        <v>32994622</v>
      </c>
      <c r="F711" s="50">
        <v>0</v>
      </c>
      <c r="G711" s="50">
        <v>0</v>
      </c>
      <c r="H711" s="61">
        <v>12361361</v>
      </c>
      <c r="I711" s="61">
        <v>280624</v>
      </c>
      <c r="J711" s="51">
        <v>3803047</v>
      </c>
      <c r="K711" s="61">
        <v>45636606</v>
      </c>
      <c r="L711" s="61">
        <v>49439653</v>
      </c>
      <c r="M711" s="118"/>
      <c r="N711" s="120">
        <v>45636606</v>
      </c>
      <c r="O711" s="120">
        <v>33275245</v>
      </c>
      <c r="P711" s="123">
        <v>4693518</v>
      </c>
      <c r="Q711" s="120">
        <v>55429195</v>
      </c>
      <c r="R711" s="120">
        <v>51626147</v>
      </c>
      <c r="S711" s="47"/>
    </row>
    <row r="712" spans="1:19" ht="12.75" customHeight="1" x14ac:dyDescent="0.2">
      <c r="A712" s="494"/>
      <c r="B712" s="494"/>
      <c r="C712" s="53" t="s">
        <v>3</v>
      </c>
      <c r="D712" s="54">
        <v>21</v>
      </c>
      <c r="E712" s="44">
        <v>19767.490000000002</v>
      </c>
      <c r="F712" s="44">
        <v>0</v>
      </c>
      <c r="G712" s="44">
        <v>0</v>
      </c>
      <c r="H712" s="44">
        <v>6384.11</v>
      </c>
      <c r="I712" s="44">
        <v>144.93</v>
      </c>
      <c r="J712" s="44">
        <v>2191.38</v>
      </c>
      <c r="K712" s="44">
        <v>26296.53</v>
      </c>
      <c r="L712" s="46">
        <v>28487.91</v>
      </c>
      <c r="M712" s="117"/>
      <c r="N712" s="119">
        <v>26296.53</v>
      </c>
      <c r="O712" s="119">
        <v>19912.419999999998</v>
      </c>
      <c r="P712" s="119">
        <v>2424</v>
      </c>
      <c r="Q712" s="119">
        <v>32072.15</v>
      </c>
      <c r="R712" s="119">
        <v>29880.77</v>
      </c>
      <c r="S712" s="47"/>
    </row>
    <row r="713" spans="1:19" ht="9" customHeight="1" x14ac:dyDescent="0.2">
      <c r="A713" s="494"/>
      <c r="B713" s="494"/>
      <c r="C713" s="48" t="s">
        <v>4</v>
      </c>
      <c r="D713" s="49">
        <v>27</v>
      </c>
      <c r="E713" s="61">
        <v>38275198</v>
      </c>
      <c r="F713" s="50">
        <v>0</v>
      </c>
      <c r="G713" s="50">
        <v>0</v>
      </c>
      <c r="H713" s="61">
        <v>12361361</v>
      </c>
      <c r="I713" s="61">
        <v>280624</v>
      </c>
      <c r="J713" s="51">
        <v>4243103</v>
      </c>
      <c r="K713" s="61">
        <v>50917182</v>
      </c>
      <c r="L713" s="61">
        <v>55160285</v>
      </c>
      <c r="M713" s="118"/>
      <c r="N713" s="120">
        <v>50917182</v>
      </c>
      <c r="O713" s="120">
        <v>38555821</v>
      </c>
      <c r="P713" s="123">
        <v>4693518</v>
      </c>
      <c r="Q713" s="120">
        <v>62100342</v>
      </c>
      <c r="R713" s="120">
        <v>57857239</v>
      </c>
      <c r="S713" s="47"/>
    </row>
    <row r="714" spans="1:19" ht="12.75" customHeight="1" x14ac:dyDescent="0.2">
      <c r="A714" s="494"/>
      <c r="B714" s="494"/>
      <c r="C714" s="53" t="s">
        <v>3</v>
      </c>
      <c r="D714" s="54">
        <v>28</v>
      </c>
      <c r="E714" s="44">
        <v>21557.95</v>
      </c>
      <c r="F714" s="44">
        <v>0</v>
      </c>
      <c r="G714" s="44">
        <v>0</v>
      </c>
      <c r="H714" s="44">
        <v>6384.11</v>
      </c>
      <c r="I714" s="44">
        <v>144.93</v>
      </c>
      <c r="J714" s="44">
        <v>2340.58</v>
      </c>
      <c r="K714" s="44">
        <v>28086.99</v>
      </c>
      <c r="L714" s="46">
        <v>30427.57</v>
      </c>
      <c r="M714" s="117"/>
      <c r="N714" s="119">
        <v>28086.99</v>
      </c>
      <c r="O714" s="119">
        <v>21702.880000000001</v>
      </c>
      <c r="P714" s="119">
        <v>3090</v>
      </c>
      <c r="Q714" s="119">
        <v>34334.089999999997</v>
      </c>
      <c r="R714" s="119">
        <v>31993.51</v>
      </c>
      <c r="S714" s="47"/>
    </row>
    <row r="715" spans="1:19" ht="9" customHeight="1" x14ac:dyDescent="0.2">
      <c r="A715" s="494"/>
      <c r="B715" s="494"/>
      <c r="C715" s="48" t="s">
        <v>4</v>
      </c>
      <c r="D715" s="49">
        <v>34</v>
      </c>
      <c r="E715" s="61">
        <v>41742012</v>
      </c>
      <c r="F715" s="50">
        <v>0</v>
      </c>
      <c r="G715" s="50">
        <v>0</v>
      </c>
      <c r="H715" s="61">
        <v>12361361</v>
      </c>
      <c r="I715" s="61">
        <v>280624</v>
      </c>
      <c r="J715" s="51">
        <v>4531995</v>
      </c>
      <c r="K715" s="61">
        <v>54383996</v>
      </c>
      <c r="L715" s="61">
        <v>58915991</v>
      </c>
      <c r="M715" s="118"/>
      <c r="N715" s="120">
        <v>54383996</v>
      </c>
      <c r="O715" s="120">
        <v>42022635</v>
      </c>
      <c r="P715" s="123">
        <v>5983074</v>
      </c>
      <c r="Q715" s="120">
        <v>66480068</v>
      </c>
      <c r="R715" s="120">
        <v>61948074</v>
      </c>
      <c r="S715" s="47"/>
    </row>
    <row r="716" spans="1:19" ht="12.75" customHeight="1" x14ac:dyDescent="0.2">
      <c r="A716" s="494"/>
      <c r="B716" s="494"/>
      <c r="C716" s="53" t="s">
        <v>3</v>
      </c>
      <c r="D716" s="54">
        <v>35</v>
      </c>
      <c r="E716" s="44">
        <v>22918.54</v>
      </c>
      <c r="F716" s="44">
        <v>0</v>
      </c>
      <c r="G716" s="44">
        <v>0</v>
      </c>
      <c r="H716" s="44">
        <v>6384.11</v>
      </c>
      <c r="I716" s="44">
        <v>144.93</v>
      </c>
      <c r="J716" s="44">
        <v>2453.9699999999998</v>
      </c>
      <c r="K716" s="44">
        <v>29447.58</v>
      </c>
      <c r="L716" s="46">
        <v>31901.55</v>
      </c>
      <c r="M716" s="117"/>
      <c r="N716" s="119">
        <v>29447.58</v>
      </c>
      <c r="O716" s="119">
        <v>23063.47</v>
      </c>
      <c r="P716" s="119">
        <v>3090</v>
      </c>
      <c r="Q716" s="119">
        <v>36052.97</v>
      </c>
      <c r="R716" s="119">
        <v>33599</v>
      </c>
      <c r="S716" s="47"/>
    </row>
    <row r="717" spans="1:19" ht="9" customHeight="1" x14ac:dyDescent="0.2">
      <c r="A717" s="495"/>
      <c r="B717" s="495"/>
      <c r="C717" s="58" t="s">
        <v>4</v>
      </c>
      <c r="D717" s="59"/>
      <c r="E717" s="61">
        <v>44376481</v>
      </c>
      <c r="F717" s="50">
        <v>0</v>
      </c>
      <c r="G717" s="50">
        <v>0</v>
      </c>
      <c r="H717" s="61">
        <v>12361361</v>
      </c>
      <c r="I717" s="61">
        <v>280624</v>
      </c>
      <c r="J717" s="61">
        <v>4751548</v>
      </c>
      <c r="K717" s="61">
        <v>57018466</v>
      </c>
      <c r="L717" s="61">
        <v>61770014</v>
      </c>
      <c r="M717" s="118"/>
      <c r="N717" s="123">
        <v>57018466</v>
      </c>
      <c r="O717" s="123">
        <v>44657105</v>
      </c>
      <c r="P717" s="123">
        <v>5983074</v>
      </c>
      <c r="Q717" s="123">
        <v>69808284</v>
      </c>
      <c r="R717" s="120">
        <v>65056736</v>
      </c>
      <c r="S717" s="47"/>
    </row>
    <row r="718" spans="1:19" ht="12.75" customHeight="1" x14ac:dyDescent="0.2">
      <c r="A718" s="492">
        <v>42736</v>
      </c>
      <c r="B718" s="492">
        <v>43159</v>
      </c>
      <c r="C718" s="42" t="s">
        <v>3</v>
      </c>
      <c r="D718" s="43">
        <v>0</v>
      </c>
      <c r="E718" s="44">
        <v>13170.59</v>
      </c>
      <c r="F718" s="44">
        <v>0</v>
      </c>
      <c r="G718" s="44"/>
      <c r="H718" s="44">
        <v>6384.11</v>
      </c>
      <c r="I718" s="44">
        <v>144.93</v>
      </c>
      <c r="J718" s="44">
        <v>1641.64</v>
      </c>
      <c r="K718" s="44">
        <v>19699.63</v>
      </c>
      <c r="L718" s="46">
        <v>21341.27</v>
      </c>
      <c r="M718" s="117"/>
      <c r="N718" s="119">
        <v>19699.63</v>
      </c>
      <c r="O718" s="119">
        <v>13315.52</v>
      </c>
      <c r="P718" s="119">
        <v>1968</v>
      </c>
      <c r="Q718" s="119">
        <v>23738.06</v>
      </c>
      <c r="R718" s="119">
        <v>22096.42</v>
      </c>
      <c r="S718" s="47"/>
    </row>
    <row r="719" spans="1:19" ht="9" customHeight="1" x14ac:dyDescent="0.2">
      <c r="A719" s="493"/>
      <c r="B719" s="493"/>
      <c r="C719" s="48" t="s">
        <v>4</v>
      </c>
      <c r="D719" s="49">
        <v>8</v>
      </c>
      <c r="E719" s="61">
        <v>25501818</v>
      </c>
      <c r="F719" s="50">
        <v>0</v>
      </c>
      <c r="G719" s="50">
        <v>0</v>
      </c>
      <c r="H719" s="61">
        <v>12361361</v>
      </c>
      <c r="I719" s="61">
        <v>280624</v>
      </c>
      <c r="J719" s="51">
        <v>3178658</v>
      </c>
      <c r="K719" s="61">
        <v>38143803</v>
      </c>
      <c r="L719" s="61">
        <v>41322461</v>
      </c>
      <c r="M719" s="118"/>
      <c r="N719" s="120">
        <v>38143803</v>
      </c>
      <c r="O719" s="120">
        <v>25782442</v>
      </c>
      <c r="P719" s="123">
        <v>3810579</v>
      </c>
      <c r="Q719" s="120">
        <v>45963293</v>
      </c>
      <c r="R719" s="120">
        <v>42784635</v>
      </c>
      <c r="S719" s="47"/>
    </row>
    <row r="720" spans="1:19" ht="12.75" customHeight="1" x14ac:dyDescent="0.2">
      <c r="A720" s="530">
        <v>42736</v>
      </c>
      <c r="B720" s="530">
        <v>43159</v>
      </c>
      <c r="C720" s="53" t="s">
        <v>3</v>
      </c>
      <c r="D720" s="54">
        <v>9</v>
      </c>
      <c r="E720" s="44">
        <v>15325.57</v>
      </c>
      <c r="F720" s="44">
        <v>0</v>
      </c>
      <c r="G720" s="44">
        <v>0</v>
      </c>
      <c r="H720" s="44">
        <v>6384.11</v>
      </c>
      <c r="I720" s="44">
        <v>144.93</v>
      </c>
      <c r="J720" s="44">
        <v>1821.22</v>
      </c>
      <c r="K720" s="44">
        <v>21854.61</v>
      </c>
      <c r="L720" s="46">
        <v>23675.83</v>
      </c>
      <c r="M720" s="117"/>
      <c r="N720" s="119">
        <v>21854.61</v>
      </c>
      <c r="O720" s="119">
        <v>15470.5</v>
      </c>
      <c r="P720" s="119">
        <v>1968</v>
      </c>
      <c r="Q720" s="119">
        <v>26460.52</v>
      </c>
      <c r="R720" s="119">
        <v>24639.3</v>
      </c>
      <c r="S720" s="47"/>
    </row>
    <row r="721" spans="1:19" ht="9" customHeight="1" x14ac:dyDescent="0.2">
      <c r="A721" s="530"/>
      <c r="B721" s="530"/>
      <c r="C721" s="48" t="s">
        <v>4</v>
      </c>
      <c r="D721" s="49">
        <v>14</v>
      </c>
      <c r="E721" s="61">
        <v>29674441</v>
      </c>
      <c r="F721" s="50">
        <v>0</v>
      </c>
      <c r="G721" s="50">
        <v>0</v>
      </c>
      <c r="H721" s="61">
        <v>12361361</v>
      </c>
      <c r="I721" s="61">
        <v>280624</v>
      </c>
      <c r="J721" s="51">
        <v>3526374</v>
      </c>
      <c r="K721" s="61">
        <v>42316426</v>
      </c>
      <c r="L721" s="61">
        <v>45842799</v>
      </c>
      <c r="M721" s="118"/>
      <c r="N721" s="120">
        <v>42316426</v>
      </c>
      <c r="O721" s="120">
        <v>29955065</v>
      </c>
      <c r="P721" s="123">
        <v>3810579</v>
      </c>
      <c r="Q721" s="120">
        <v>51234711</v>
      </c>
      <c r="R721" s="120">
        <v>47708337</v>
      </c>
      <c r="S721" s="47"/>
    </row>
    <row r="722" spans="1:19" ht="12.75" customHeight="1" x14ac:dyDescent="0.2">
      <c r="A722" s="530"/>
      <c r="B722" s="530"/>
      <c r="C722" s="53" t="s">
        <v>3</v>
      </c>
      <c r="D722" s="54">
        <v>15</v>
      </c>
      <c r="E722" s="44">
        <v>17225.099999999999</v>
      </c>
      <c r="F722" s="44">
        <v>0</v>
      </c>
      <c r="G722" s="44">
        <v>0</v>
      </c>
      <c r="H722" s="44">
        <v>6384.11</v>
      </c>
      <c r="I722" s="44">
        <v>144.93</v>
      </c>
      <c r="J722" s="44">
        <v>1979.51</v>
      </c>
      <c r="K722" s="44">
        <v>23754.14</v>
      </c>
      <c r="L722" s="46">
        <v>25733.65</v>
      </c>
      <c r="M722" s="117"/>
      <c r="N722" s="119">
        <v>23754.14</v>
      </c>
      <c r="O722" s="119">
        <v>17370.03</v>
      </c>
      <c r="P722" s="119">
        <v>2424</v>
      </c>
      <c r="Q722" s="119">
        <v>28860.26</v>
      </c>
      <c r="R722" s="119">
        <v>26880.75</v>
      </c>
      <c r="S722" s="47"/>
    </row>
    <row r="723" spans="1:19" ht="9" customHeight="1" x14ac:dyDescent="0.2">
      <c r="A723" s="530"/>
      <c r="B723" s="530"/>
      <c r="C723" s="48" t="s">
        <v>4</v>
      </c>
      <c r="D723" s="49">
        <v>20</v>
      </c>
      <c r="E723" s="61">
        <v>33352444</v>
      </c>
      <c r="F723" s="50">
        <v>0</v>
      </c>
      <c r="G723" s="50">
        <v>0</v>
      </c>
      <c r="H723" s="61">
        <v>12361361</v>
      </c>
      <c r="I723" s="61">
        <v>280624</v>
      </c>
      <c r="J723" s="51">
        <v>3832866</v>
      </c>
      <c r="K723" s="61">
        <v>45994429</v>
      </c>
      <c r="L723" s="61">
        <v>49827294</v>
      </c>
      <c r="M723" s="118"/>
      <c r="N723" s="120">
        <v>45994429</v>
      </c>
      <c r="O723" s="120">
        <v>33633068</v>
      </c>
      <c r="P723" s="123">
        <v>4693518</v>
      </c>
      <c r="Q723" s="120">
        <v>55881256</v>
      </c>
      <c r="R723" s="120">
        <v>52048390</v>
      </c>
      <c r="S723" s="47"/>
    </row>
    <row r="724" spans="1:19" ht="12.75" customHeight="1" x14ac:dyDescent="0.2">
      <c r="A724" s="530"/>
      <c r="B724" s="530"/>
      <c r="C724" s="53" t="s">
        <v>3</v>
      </c>
      <c r="D724" s="54">
        <v>21</v>
      </c>
      <c r="E724" s="44">
        <v>19975.09</v>
      </c>
      <c r="F724" s="44">
        <v>0</v>
      </c>
      <c r="G724" s="44">
        <v>0</v>
      </c>
      <c r="H724" s="44">
        <v>6384.11</v>
      </c>
      <c r="I724" s="44">
        <v>144.93</v>
      </c>
      <c r="J724" s="44">
        <v>2208.6799999999998</v>
      </c>
      <c r="K724" s="44">
        <v>26504.13</v>
      </c>
      <c r="L724" s="46">
        <v>28712.81</v>
      </c>
      <c r="M724" s="117"/>
      <c r="N724" s="119">
        <v>26504.13</v>
      </c>
      <c r="O724" s="119">
        <v>20120.02</v>
      </c>
      <c r="P724" s="119">
        <v>2424</v>
      </c>
      <c r="Q724" s="119">
        <v>32334.41</v>
      </c>
      <c r="R724" s="119">
        <v>30125.73</v>
      </c>
      <c r="S724" s="47"/>
    </row>
    <row r="725" spans="1:19" ht="9" customHeight="1" x14ac:dyDescent="0.2">
      <c r="A725" s="530"/>
      <c r="B725" s="530"/>
      <c r="C725" s="48" t="s">
        <v>4</v>
      </c>
      <c r="D725" s="49">
        <v>27</v>
      </c>
      <c r="E725" s="61">
        <v>38677168</v>
      </c>
      <c r="F725" s="50">
        <v>0</v>
      </c>
      <c r="G725" s="50">
        <v>0</v>
      </c>
      <c r="H725" s="61">
        <v>12361361</v>
      </c>
      <c r="I725" s="61">
        <v>280624</v>
      </c>
      <c r="J725" s="51">
        <v>4276601</v>
      </c>
      <c r="K725" s="61">
        <v>51319152</v>
      </c>
      <c r="L725" s="61">
        <v>55595753</v>
      </c>
      <c r="M725" s="118"/>
      <c r="N725" s="120">
        <v>51319152</v>
      </c>
      <c r="O725" s="120">
        <v>38957791</v>
      </c>
      <c r="P725" s="123">
        <v>4693518</v>
      </c>
      <c r="Q725" s="120">
        <v>62608148</v>
      </c>
      <c r="R725" s="120">
        <v>58331547</v>
      </c>
      <c r="S725" s="47"/>
    </row>
    <row r="726" spans="1:19" ht="12.75" customHeight="1" x14ac:dyDescent="0.2">
      <c r="A726" s="530"/>
      <c r="B726" s="530"/>
      <c r="C726" s="53" t="s">
        <v>3</v>
      </c>
      <c r="D726" s="54">
        <v>28</v>
      </c>
      <c r="E726" s="44">
        <v>21779.95</v>
      </c>
      <c r="F726" s="44">
        <v>0</v>
      </c>
      <c r="G726" s="44">
        <v>0</v>
      </c>
      <c r="H726" s="44">
        <v>6384.11</v>
      </c>
      <c r="I726" s="44">
        <v>144.93</v>
      </c>
      <c r="J726" s="44">
        <v>2359.08</v>
      </c>
      <c r="K726" s="44">
        <v>28308.99</v>
      </c>
      <c r="L726" s="46">
        <v>30668.07</v>
      </c>
      <c r="M726" s="117"/>
      <c r="N726" s="119">
        <v>28308.99</v>
      </c>
      <c r="O726" s="119">
        <v>21924.880000000001</v>
      </c>
      <c r="P726" s="119">
        <v>3090</v>
      </c>
      <c r="Q726" s="119">
        <v>34614.550000000003</v>
      </c>
      <c r="R726" s="119">
        <v>32255.47</v>
      </c>
      <c r="S726" s="47"/>
    </row>
    <row r="727" spans="1:19" ht="9" customHeight="1" x14ac:dyDescent="0.2">
      <c r="A727" s="530"/>
      <c r="B727" s="530"/>
      <c r="C727" s="48" t="s">
        <v>4</v>
      </c>
      <c r="D727" s="49">
        <v>34</v>
      </c>
      <c r="E727" s="61">
        <v>42171864</v>
      </c>
      <c r="F727" s="50">
        <v>0</v>
      </c>
      <c r="G727" s="50">
        <v>0</v>
      </c>
      <c r="H727" s="61">
        <v>12361361</v>
      </c>
      <c r="I727" s="61">
        <v>280624</v>
      </c>
      <c r="J727" s="51">
        <v>4567816</v>
      </c>
      <c r="K727" s="61">
        <v>54813848</v>
      </c>
      <c r="L727" s="61">
        <v>59381664</v>
      </c>
      <c r="M727" s="118"/>
      <c r="N727" s="120">
        <v>54813848</v>
      </c>
      <c r="O727" s="120">
        <v>42452487</v>
      </c>
      <c r="P727" s="123">
        <v>5983074</v>
      </c>
      <c r="Q727" s="120">
        <v>67023115</v>
      </c>
      <c r="R727" s="120">
        <v>62455299</v>
      </c>
      <c r="S727" s="47"/>
    </row>
    <row r="728" spans="1:19" ht="12.75" customHeight="1" x14ac:dyDescent="0.2">
      <c r="A728" s="530"/>
      <c r="B728" s="530"/>
      <c r="C728" s="53" t="s">
        <v>3</v>
      </c>
      <c r="D728" s="54">
        <v>35</v>
      </c>
      <c r="E728" s="44">
        <v>23151.34</v>
      </c>
      <c r="F728" s="44">
        <v>0</v>
      </c>
      <c r="G728" s="44">
        <v>0</v>
      </c>
      <c r="H728" s="44">
        <v>6384.11</v>
      </c>
      <c r="I728" s="44">
        <v>144.93</v>
      </c>
      <c r="J728" s="44">
        <v>2473.37</v>
      </c>
      <c r="K728" s="44">
        <v>29680.38</v>
      </c>
      <c r="L728" s="46">
        <v>32153.75</v>
      </c>
      <c r="M728" s="117"/>
      <c r="N728" s="119">
        <v>29680.38</v>
      </c>
      <c r="O728" s="119">
        <v>23296.27</v>
      </c>
      <c r="P728" s="119">
        <v>3090</v>
      </c>
      <c r="Q728" s="119">
        <v>36347.08</v>
      </c>
      <c r="R728" s="119">
        <v>33873.71</v>
      </c>
      <c r="S728" s="47"/>
    </row>
    <row r="729" spans="1:19" ht="9" customHeight="1" x14ac:dyDescent="0.2">
      <c r="A729" s="531"/>
      <c r="B729" s="531"/>
      <c r="C729" s="58" t="s">
        <v>4</v>
      </c>
      <c r="D729" s="59"/>
      <c r="E729" s="61">
        <v>44827245</v>
      </c>
      <c r="F729" s="61">
        <v>0</v>
      </c>
      <c r="G729" s="61">
        <v>0</v>
      </c>
      <c r="H729" s="61">
        <v>12361361</v>
      </c>
      <c r="I729" s="61">
        <v>280624</v>
      </c>
      <c r="J729" s="61">
        <v>4789112</v>
      </c>
      <c r="K729" s="61">
        <v>57469229</v>
      </c>
      <c r="L729" s="61">
        <v>62258342</v>
      </c>
      <c r="M729" s="118"/>
      <c r="N729" s="123">
        <v>57469229</v>
      </c>
      <c r="O729" s="123">
        <v>45107869</v>
      </c>
      <c r="P729" s="123">
        <v>5983074</v>
      </c>
      <c r="Q729" s="123">
        <v>70377761</v>
      </c>
      <c r="R729" s="120">
        <v>65588648</v>
      </c>
      <c r="S729" s="47"/>
    </row>
    <row r="730" spans="1:19" ht="12.75" customHeight="1" x14ac:dyDescent="0.2">
      <c r="A730" s="492">
        <v>43160</v>
      </c>
      <c r="B730" s="492">
        <v>43190</v>
      </c>
      <c r="C730" s="42" t="s">
        <v>3</v>
      </c>
      <c r="D730" s="43">
        <v>0</v>
      </c>
      <c r="E730" s="44">
        <v>13612.19</v>
      </c>
      <c r="F730" s="44">
        <v>0</v>
      </c>
      <c r="G730" s="44"/>
      <c r="H730" s="44">
        <v>6384.11</v>
      </c>
      <c r="I730" s="44">
        <v>144.93</v>
      </c>
      <c r="J730" s="44">
        <v>1678.44</v>
      </c>
      <c r="K730" s="44">
        <v>20141.23</v>
      </c>
      <c r="L730" s="46">
        <v>21819.67</v>
      </c>
      <c r="M730" s="117"/>
      <c r="N730" s="119">
        <v>20141.23</v>
      </c>
      <c r="O730" s="119">
        <v>13757.12</v>
      </c>
      <c r="P730" s="119">
        <v>2094</v>
      </c>
      <c r="Q730" s="119">
        <v>24295.95</v>
      </c>
      <c r="R730" s="119">
        <v>22617.51</v>
      </c>
      <c r="S730" s="47"/>
    </row>
    <row r="731" spans="1:19" ht="9" customHeight="1" x14ac:dyDescent="0.2">
      <c r="A731" s="493"/>
      <c r="B731" s="493"/>
      <c r="C731" s="48" t="s">
        <v>4</v>
      </c>
      <c r="D731" s="49">
        <v>8</v>
      </c>
      <c r="E731" s="61">
        <v>26356875</v>
      </c>
      <c r="F731" s="50">
        <v>0</v>
      </c>
      <c r="G731" s="50">
        <v>0</v>
      </c>
      <c r="H731" s="61">
        <v>12361361</v>
      </c>
      <c r="I731" s="61">
        <v>280624</v>
      </c>
      <c r="J731" s="51">
        <v>3249913</v>
      </c>
      <c r="K731" s="61">
        <v>38998859</v>
      </c>
      <c r="L731" s="61">
        <v>42248772</v>
      </c>
      <c r="M731" s="118"/>
      <c r="N731" s="120">
        <v>38998859</v>
      </c>
      <c r="O731" s="120">
        <v>26637499</v>
      </c>
      <c r="P731" s="123">
        <v>4054549</v>
      </c>
      <c r="Q731" s="120">
        <v>47043519</v>
      </c>
      <c r="R731" s="120">
        <v>43793606</v>
      </c>
      <c r="S731" s="47"/>
    </row>
    <row r="732" spans="1:19" ht="12.75" customHeight="1" x14ac:dyDescent="0.2">
      <c r="A732" s="494">
        <v>43160</v>
      </c>
      <c r="B732" s="494">
        <v>43190</v>
      </c>
      <c r="C732" s="53" t="s">
        <v>3</v>
      </c>
      <c r="D732" s="54">
        <v>9</v>
      </c>
      <c r="E732" s="44">
        <v>15813.97</v>
      </c>
      <c r="F732" s="44">
        <v>0</v>
      </c>
      <c r="G732" s="44">
        <v>0</v>
      </c>
      <c r="H732" s="44">
        <v>6384.11</v>
      </c>
      <c r="I732" s="44">
        <v>144.93</v>
      </c>
      <c r="J732" s="44">
        <v>1861.92</v>
      </c>
      <c r="K732" s="44">
        <v>22343.01</v>
      </c>
      <c r="L732" s="46">
        <v>24204.93</v>
      </c>
      <c r="M732" s="117"/>
      <c r="N732" s="119">
        <v>22343.01</v>
      </c>
      <c r="O732" s="119">
        <v>15958.9</v>
      </c>
      <c r="P732" s="119">
        <v>2094</v>
      </c>
      <c r="Q732" s="119">
        <v>27077.53</v>
      </c>
      <c r="R732" s="119">
        <v>25215.61</v>
      </c>
      <c r="S732" s="47"/>
    </row>
    <row r="733" spans="1:19" ht="9" customHeight="1" x14ac:dyDescent="0.2">
      <c r="A733" s="494"/>
      <c r="B733" s="494"/>
      <c r="C733" s="48" t="s">
        <v>4</v>
      </c>
      <c r="D733" s="49">
        <v>14</v>
      </c>
      <c r="E733" s="61">
        <v>30620116</v>
      </c>
      <c r="F733" s="50">
        <v>0</v>
      </c>
      <c r="G733" s="50">
        <v>0</v>
      </c>
      <c r="H733" s="61">
        <v>12361361</v>
      </c>
      <c r="I733" s="61">
        <v>280624</v>
      </c>
      <c r="J733" s="51">
        <v>3605180</v>
      </c>
      <c r="K733" s="61">
        <v>43262100</v>
      </c>
      <c r="L733" s="61">
        <v>46867280</v>
      </c>
      <c r="M733" s="118"/>
      <c r="N733" s="120">
        <v>43262100</v>
      </c>
      <c r="O733" s="120">
        <v>30900739</v>
      </c>
      <c r="P733" s="123">
        <v>4054549</v>
      </c>
      <c r="Q733" s="120">
        <v>52429409</v>
      </c>
      <c r="R733" s="120">
        <v>48824229</v>
      </c>
      <c r="S733" s="47"/>
    </row>
    <row r="734" spans="1:19" ht="12.75" customHeight="1" x14ac:dyDescent="0.2">
      <c r="A734" s="494"/>
      <c r="B734" s="494"/>
      <c r="C734" s="53" t="s">
        <v>3</v>
      </c>
      <c r="D734" s="54">
        <v>15</v>
      </c>
      <c r="E734" s="44">
        <v>17751.900000000001</v>
      </c>
      <c r="F734" s="44">
        <v>0</v>
      </c>
      <c r="G734" s="44">
        <v>0</v>
      </c>
      <c r="H734" s="44">
        <v>6384.11</v>
      </c>
      <c r="I734" s="44">
        <v>144.93</v>
      </c>
      <c r="J734" s="44">
        <v>2023.41</v>
      </c>
      <c r="K734" s="44">
        <v>24280.94</v>
      </c>
      <c r="L734" s="46">
        <v>26304.35</v>
      </c>
      <c r="M734" s="117"/>
      <c r="N734" s="119">
        <v>24280.94</v>
      </c>
      <c r="O734" s="119">
        <v>17896.830000000002</v>
      </c>
      <c r="P734" s="119">
        <v>2577.6</v>
      </c>
      <c r="Q734" s="119">
        <v>29525.78</v>
      </c>
      <c r="R734" s="119">
        <v>27502.37</v>
      </c>
      <c r="S734" s="47"/>
    </row>
    <row r="735" spans="1:19" ht="9" customHeight="1" x14ac:dyDescent="0.2">
      <c r="A735" s="494"/>
      <c r="B735" s="494"/>
      <c r="C735" s="48" t="s">
        <v>4</v>
      </c>
      <c r="D735" s="49">
        <v>20</v>
      </c>
      <c r="E735" s="61">
        <v>34372471</v>
      </c>
      <c r="F735" s="50">
        <v>0</v>
      </c>
      <c r="G735" s="50">
        <v>0</v>
      </c>
      <c r="H735" s="61">
        <v>12361361</v>
      </c>
      <c r="I735" s="61">
        <v>280624</v>
      </c>
      <c r="J735" s="51">
        <v>3917868</v>
      </c>
      <c r="K735" s="61">
        <v>47014456</v>
      </c>
      <c r="L735" s="61">
        <v>50932324</v>
      </c>
      <c r="M735" s="118"/>
      <c r="N735" s="120">
        <v>47014456</v>
      </c>
      <c r="O735" s="120">
        <v>34653095</v>
      </c>
      <c r="P735" s="123">
        <v>4990930</v>
      </c>
      <c r="Q735" s="120">
        <v>57169882</v>
      </c>
      <c r="R735" s="120">
        <v>53252014</v>
      </c>
      <c r="S735" s="47"/>
    </row>
    <row r="736" spans="1:19" ht="12.75" customHeight="1" x14ac:dyDescent="0.2">
      <c r="A736" s="494"/>
      <c r="B736" s="494"/>
      <c r="C736" s="53" t="s">
        <v>3</v>
      </c>
      <c r="D736" s="54">
        <v>21</v>
      </c>
      <c r="E736" s="44">
        <v>20565.490000000002</v>
      </c>
      <c r="F736" s="44">
        <v>0</v>
      </c>
      <c r="G736" s="44">
        <v>0</v>
      </c>
      <c r="H736" s="44">
        <v>6384.11</v>
      </c>
      <c r="I736" s="44">
        <v>144.93</v>
      </c>
      <c r="J736" s="44">
        <v>2257.88</v>
      </c>
      <c r="K736" s="44">
        <v>27094.53</v>
      </c>
      <c r="L736" s="46">
        <v>29352.41</v>
      </c>
      <c r="M736" s="117"/>
      <c r="N736" s="119">
        <v>27094.53</v>
      </c>
      <c r="O736" s="119">
        <v>20710.419999999998</v>
      </c>
      <c r="P736" s="119">
        <v>2577.6</v>
      </c>
      <c r="Q736" s="119">
        <v>33080.29</v>
      </c>
      <c r="R736" s="119">
        <v>30822.41</v>
      </c>
      <c r="S736" s="47"/>
    </row>
    <row r="737" spans="1:19" ht="9" customHeight="1" x14ac:dyDescent="0.2">
      <c r="A737" s="494"/>
      <c r="B737" s="494"/>
      <c r="C737" s="48" t="s">
        <v>4</v>
      </c>
      <c r="D737" s="49">
        <v>27</v>
      </c>
      <c r="E737" s="61">
        <v>39820341</v>
      </c>
      <c r="F737" s="50">
        <v>0</v>
      </c>
      <c r="G737" s="50">
        <v>0</v>
      </c>
      <c r="H737" s="61">
        <v>12361361</v>
      </c>
      <c r="I737" s="61">
        <v>280624</v>
      </c>
      <c r="J737" s="51">
        <v>4371865</v>
      </c>
      <c r="K737" s="61">
        <v>52462326</v>
      </c>
      <c r="L737" s="61">
        <v>56834191</v>
      </c>
      <c r="M737" s="118"/>
      <c r="N737" s="120">
        <v>52462326</v>
      </c>
      <c r="O737" s="120">
        <v>40100965</v>
      </c>
      <c r="P737" s="123">
        <v>4990930</v>
      </c>
      <c r="Q737" s="120">
        <v>64052373</v>
      </c>
      <c r="R737" s="120">
        <v>59680508</v>
      </c>
      <c r="S737" s="47"/>
    </row>
    <row r="738" spans="1:19" ht="12.75" customHeight="1" x14ac:dyDescent="0.2">
      <c r="A738" s="494"/>
      <c r="B738" s="494"/>
      <c r="C738" s="53" t="s">
        <v>3</v>
      </c>
      <c r="D738" s="54">
        <v>28</v>
      </c>
      <c r="E738" s="44">
        <v>22408.75</v>
      </c>
      <c r="F738" s="44">
        <v>0</v>
      </c>
      <c r="G738" s="44">
        <v>0</v>
      </c>
      <c r="H738" s="44">
        <v>6384.11</v>
      </c>
      <c r="I738" s="44">
        <v>144.93</v>
      </c>
      <c r="J738" s="44">
        <v>2411.48</v>
      </c>
      <c r="K738" s="44">
        <v>28937.79</v>
      </c>
      <c r="L738" s="46">
        <v>31349.27</v>
      </c>
      <c r="M738" s="117"/>
      <c r="N738" s="119">
        <v>28937.79</v>
      </c>
      <c r="O738" s="119">
        <v>22553.68</v>
      </c>
      <c r="P738" s="119">
        <v>3278.4</v>
      </c>
      <c r="Q738" s="119">
        <v>35408.93</v>
      </c>
      <c r="R738" s="119">
        <v>32997.449999999997</v>
      </c>
      <c r="S738" s="47"/>
    </row>
    <row r="739" spans="1:19" ht="9" customHeight="1" x14ac:dyDescent="0.2">
      <c r="A739" s="494"/>
      <c r="B739" s="494"/>
      <c r="C739" s="48" t="s">
        <v>4</v>
      </c>
      <c r="D739" s="49">
        <v>34</v>
      </c>
      <c r="E739" s="61">
        <v>43389390</v>
      </c>
      <c r="F739" s="50">
        <v>0</v>
      </c>
      <c r="G739" s="50">
        <v>0</v>
      </c>
      <c r="H739" s="61">
        <v>12361361</v>
      </c>
      <c r="I739" s="61">
        <v>280624</v>
      </c>
      <c r="J739" s="51">
        <v>4669276</v>
      </c>
      <c r="K739" s="61">
        <v>56031375</v>
      </c>
      <c r="L739" s="61">
        <v>60700651</v>
      </c>
      <c r="M739" s="118"/>
      <c r="N739" s="120">
        <v>56031375</v>
      </c>
      <c r="O739" s="120">
        <v>43670014</v>
      </c>
      <c r="P739" s="123">
        <v>6347868</v>
      </c>
      <c r="Q739" s="120">
        <v>68561249</v>
      </c>
      <c r="R739" s="120">
        <v>63891973</v>
      </c>
      <c r="S739" s="47"/>
    </row>
    <row r="740" spans="1:19" ht="12.75" customHeight="1" x14ac:dyDescent="0.2">
      <c r="A740" s="494"/>
      <c r="B740" s="494"/>
      <c r="C740" s="53" t="s">
        <v>3</v>
      </c>
      <c r="D740" s="54">
        <v>35</v>
      </c>
      <c r="E740" s="44">
        <v>23811.34</v>
      </c>
      <c r="F740" s="44">
        <v>0</v>
      </c>
      <c r="G740" s="44">
        <v>0</v>
      </c>
      <c r="H740" s="44">
        <v>6384.11</v>
      </c>
      <c r="I740" s="44">
        <v>144.93</v>
      </c>
      <c r="J740" s="44">
        <v>2528.37</v>
      </c>
      <c r="K740" s="44">
        <v>30340.38</v>
      </c>
      <c r="L740" s="46">
        <v>32868.75</v>
      </c>
      <c r="M740" s="117"/>
      <c r="N740" s="119">
        <v>30340.38</v>
      </c>
      <c r="O740" s="119">
        <v>23956.27</v>
      </c>
      <c r="P740" s="119">
        <v>3278.4</v>
      </c>
      <c r="Q740" s="119">
        <v>37180.879999999997</v>
      </c>
      <c r="R740" s="119">
        <v>34652.51</v>
      </c>
      <c r="S740" s="47"/>
    </row>
    <row r="741" spans="1:19" ht="9" customHeight="1" x14ac:dyDescent="0.2">
      <c r="A741" s="495"/>
      <c r="B741" s="495"/>
      <c r="C741" s="58" t="s">
        <v>4</v>
      </c>
      <c r="D741" s="59"/>
      <c r="E741" s="61">
        <v>46105183</v>
      </c>
      <c r="F741" s="61">
        <v>0</v>
      </c>
      <c r="G741" s="61">
        <v>0</v>
      </c>
      <c r="H741" s="61">
        <v>12361361</v>
      </c>
      <c r="I741" s="61">
        <v>280624</v>
      </c>
      <c r="J741" s="61">
        <v>4895607</v>
      </c>
      <c r="K741" s="61">
        <v>58747168</v>
      </c>
      <c r="L741" s="61">
        <v>63642775</v>
      </c>
      <c r="M741" s="118"/>
      <c r="N741" s="123">
        <v>58747168</v>
      </c>
      <c r="O741" s="123">
        <v>46385807</v>
      </c>
      <c r="P741" s="123">
        <v>6347868</v>
      </c>
      <c r="Q741" s="123">
        <v>71992223</v>
      </c>
      <c r="R741" s="120">
        <v>67096616</v>
      </c>
      <c r="S741" s="47"/>
    </row>
    <row r="742" spans="1:19" ht="12.75" customHeight="1" x14ac:dyDescent="0.2">
      <c r="A742" s="492">
        <v>43191</v>
      </c>
      <c r="B742" s="492">
        <v>43465</v>
      </c>
      <c r="C742" s="42" t="s">
        <v>3</v>
      </c>
      <c r="D742" s="43">
        <v>0</v>
      </c>
      <c r="E742" s="44">
        <v>13757.12</v>
      </c>
      <c r="F742" s="44">
        <v>0</v>
      </c>
      <c r="G742" s="44"/>
      <c r="H742" s="44">
        <v>6384.11</v>
      </c>
      <c r="I742" s="44"/>
      <c r="J742" s="44">
        <v>1678.44</v>
      </c>
      <c r="K742" s="44">
        <v>20141.23</v>
      </c>
      <c r="L742" s="46">
        <v>21819.67</v>
      </c>
      <c r="M742" s="117"/>
      <c r="N742" s="119">
        <v>20141.23</v>
      </c>
      <c r="O742" s="119">
        <v>13757.12</v>
      </c>
      <c r="P742" s="119">
        <v>2094</v>
      </c>
      <c r="Q742" s="119">
        <v>24295.95</v>
      </c>
      <c r="R742" s="119">
        <v>22617.51</v>
      </c>
      <c r="S742" s="47"/>
    </row>
    <row r="743" spans="1:19" ht="9" customHeight="1" x14ac:dyDescent="0.2">
      <c r="A743" s="493"/>
      <c r="B743" s="493"/>
      <c r="C743" s="48" t="s">
        <v>4</v>
      </c>
      <c r="D743" s="49">
        <v>8</v>
      </c>
      <c r="E743" s="61">
        <v>26637499</v>
      </c>
      <c r="F743" s="50">
        <v>0</v>
      </c>
      <c r="G743" s="50">
        <v>0</v>
      </c>
      <c r="H743" s="61">
        <v>12361361</v>
      </c>
      <c r="I743" s="61"/>
      <c r="J743" s="51">
        <v>3249913</v>
      </c>
      <c r="K743" s="61">
        <v>38998859</v>
      </c>
      <c r="L743" s="61">
        <v>42248772</v>
      </c>
      <c r="M743" s="118"/>
      <c r="N743" s="120">
        <v>38998859</v>
      </c>
      <c r="O743" s="120">
        <v>26637499</v>
      </c>
      <c r="P743" s="123">
        <v>4054549</v>
      </c>
      <c r="Q743" s="120">
        <v>47043519</v>
      </c>
      <c r="R743" s="120">
        <v>43793606</v>
      </c>
      <c r="S743" s="47"/>
    </row>
    <row r="744" spans="1:19" ht="12.75" customHeight="1" x14ac:dyDescent="0.2">
      <c r="A744" s="494">
        <v>43191</v>
      </c>
      <c r="B744" s="494">
        <f>B742</f>
        <v>43465</v>
      </c>
      <c r="C744" s="53" t="s">
        <v>3</v>
      </c>
      <c r="D744" s="54">
        <v>9</v>
      </c>
      <c r="E744" s="44">
        <v>15958.9</v>
      </c>
      <c r="F744" s="44">
        <v>0</v>
      </c>
      <c r="G744" s="44">
        <v>0</v>
      </c>
      <c r="H744" s="44">
        <v>6384.11</v>
      </c>
      <c r="I744" s="44"/>
      <c r="J744" s="44">
        <v>1861.92</v>
      </c>
      <c r="K744" s="44">
        <v>22343.01</v>
      </c>
      <c r="L744" s="46">
        <v>24204.93</v>
      </c>
      <c r="M744" s="117"/>
      <c r="N744" s="119">
        <v>22343.01</v>
      </c>
      <c r="O744" s="119">
        <v>15958.9</v>
      </c>
      <c r="P744" s="119">
        <v>2094</v>
      </c>
      <c r="Q744" s="119">
        <v>27077.53</v>
      </c>
      <c r="R744" s="119">
        <v>25215.61</v>
      </c>
      <c r="S744" s="47"/>
    </row>
    <row r="745" spans="1:19" ht="9" customHeight="1" x14ac:dyDescent="0.2">
      <c r="A745" s="494"/>
      <c r="B745" s="494"/>
      <c r="C745" s="48" t="s">
        <v>4</v>
      </c>
      <c r="D745" s="49">
        <v>14</v>
      </c>
      <c r="E745" s="61">
        <v>30900739</v>
      </c>
      <c r="F745" s="50">
        <v>0</v>
      </c>
      <c r="G745" s="50">
        <v>0</v>
      </c>
      <c r="H745" s="61">
        <v>12361361</v>
      </c>
      <c r="I745" s="61"/>
      <c r="J745" s="51">
        <v>3605180</v>
      </c>
      <c r="K745" s="61">
        <v>43262100</v>
      </c>
      <c r="L745" s="61">
        <v>46867280</v>
      </c>
      <c r="M745" s="118"/>
      <c r="N745" s="120">
        <v>43262100</v>
      </c>
      <c r="O745" s="120">
        <v>30900739</v>
      </c>
      <c r="P745" s="123">
        <v>4054549</v>
      </c>
      <c r="Q745" s="120">
        <v>52429409</v>
      </c>
      <c r="R745" s="120">
        <v>48824229</v>
      </c>
      <c r="S745" s="47"/>
    </row>
    <row r="746" spans="1:19" ht="12.75" customHeight="1" x14ac:dyDescent="0.2">
      <c r="A746" s="494"/>
      <c r="B746" s="494"/>
      <c r="C746" s="53" t="s">
        <v>3</v>
      </c>
      <c r="D746" s="54">
        <v>15</v>
      </c>
      <c r="E746" s="44">
        <v>17896.830000000002</v>
      </c>
      <c r="F746" s="44">
        <v>0</v>
      </c>
      <c r="G746" s="44">
        <v>0</v>
      </c>
      <c r="H746" s="44">
        <v>6384.11</v>
      </c>
      <c r="I746" s="44"/>
      <c r="J746" s="44">
        <v>2023.41</v>
      </c>
      <c r="K746" s="44">
        <v>24280.94</v>
      </c>
      <c r="L746" s="46">
        <v>26304.35</v>
      </c>
      <c r="M746" s="117"/>
      <c r="N746" s="119">
        <v>24280.94</v>
      </c>
      <c r="O746" s="119">
        <v>17896.830000000002</v>
      </c>
      <c r="P746" s="119">
        <v>2577.6</v>
      </c>
      <c r="Q746" s="119">
        <v>29525.78</v>
      </c>
      <c r="R746" s="119">
        <v>27502.37</v>
      </c>
      <c r="S746" s="47"/>
    </row>
    <row r="747" spans="1:19" ht="9" customHeight="1" x14ac:dyDescent="0.2">
      <c r="A747" s="494"/>
      <c r="B747" s="494"/>
      <c r="C747" s="48" t="s">
        <v>4</v>
      </c>
      <c r="D747" s="49">
        <v>20</v>
      </c>
      <c r="E747" s="61">
        <v>34653095</v>
      </c>
      <c r="F747" s="50">
        <v>0</v>
      </c>
      <c r="G747" s="50">
        <v>0</v>
      </c>
      <c r="H747" s="61">
        <v>12361361</v>
      </c>
      <c r="I747" s="61"/>
      <c r="J747" s="51">
        <v>3917868</v>
      </c>
      <c r="K747" s="61">
        <v>47014456</v>
      </c>
      <c r="L747" s="61">
        <v>50932324</v>
      </c>
      <c r="M747" s="118"/>
      <c r="N747" s="120">
        <v>47014456</v>
      </c>
      <c r="O747" s="120">
        <v>34653095</v>
      </c>
      <c r="P747" s="123">
        <v>4990930</v>
      </c>
      <c r="Q747" s="120">
        <v>57169882</v>
      </c>
      <c r="R747" s="120">
        <v>53252014</v>
      </c>
      <c r="S747" s="47"/>
    </row>
    <row r="748" spans="1:19" ht="12.75" customHeight="1" x14ac:dyDescent="0.2">
      <c r="A748" s="494"/>
      <c r="B748" s="494"/>
      <c r="C748" s="53" t="s">
        <v>3</v>
      </c>
      <c r="D748" s="54">
        <v>21</v>
      </c>
      <c r="E748" s="44">
        <v>20710.419999999998</v>
      </c>
      <c r="F748" s="44">
        <v>0</v>
      </c>
      <c r="G748" s="44">
        <v>0</v>
      </c>
      <c r="H748" s="44">
        <v>6384.11</v>
      </c>
      <c r="I748" s="44"/>
      <c r="J748" s="44">
        <v>2257.88</v>
      </c>
      <c r="K748" s="44">
        <v>27094.53</v>
      </c>
      <c r="L748" s="46">
        <v>29352.41</v>
      </c>
      <c r="M748" s="117"/>
      <c r="N748" s="119">
        <v>27094.53</v>
      </c>
      <c r="O748" s="119">
        <v>20710.419999999998</v>
      </c>
      <c r="P748" s="119">
        <v>2577.6</v>
      </c>
      <c r="Q748" s="119">
        <v>33080.29</v>
      </c>
      <c r="R748" s="119">
        <v>30822.41</v>
      </c>
      <c r="S748" s="47"/>
    </row>
    <row r="749" spans="1:19" ht="9" customHeight="1" x14ac:dyDescent="0.2">
      <c r="A749" s="494"/>
      <c r="B749" s="494"/>
      <c r="C749" s="48" t="s">
        <v>4</v>
      </c>
      <c r="D749" s="49">
        <v>27</v>
      </c>
      <c r="E749" s="61">
        <v>40100965</v>
      </c>
      <c r="F749" s="50">
        <v>0</v>
      </c>
      <c r="G749" s="50">
        <v>0</v>
      </c>
      <c r="H749" s="61">
        <v>12361361</v>
      </c>
      <c r="I749" s="61"/>
      <c r="J749" s="51">
        <v>4371865</v>
      </c>
      <c r="K749" s="61">
        <v>52462326</v>
      </c>
      <c r="L749" s="61">
        <v>56834191</v>
      </c>
      <c r="M749" s="118"/>
      <c r="N749" s="120">
        <v>52462326</v>
      </c>
      <c r="O749" s="120">
        <v>40100965</v>
      </c>
      <c r="P749" s="123">
        <v>4990930</v>
      </c>
      <c r="Q749" s="120">
        <v>64052373</v>
      </c>
      <c r="R749" s="120">
        <v>59680508</v>
      </c>
      <c r="S749" s="47"/>
    </row>
    <row r="750" spans="1:19" ht="12.75" customHeight="1" x14ac:dyDescent="0.2">
      <c r="A750" s="494"/>
      <c r="B750" s="494"/>
      <c r="C750" s="53" t="s">
        <v>3</v>
      </c>
      <c r="D750" s="54">
        <v>28</v>
      </c>
      <c r="E750" s="44">
        <v>22553.68</v>
      </c>
      <c r="F750" s="44">
        <v>0</v>
      </c>
      <c r="G750" s="44">
        <v>0</v>
      </c>
      <c r="H750" s="44">
        <v>6384.11</v>
      </c>
      <c r="I750" s="44"/>
      <c r="J750" s="44">
        <v>2411.48</v>
      </c>
      <c r="K750" s="44">
        <v>28937.79</v>
      </c>
      <c r="L750" s="46">
        <v>31349.27</v>
      </c>
      <c r="M750" s="117"/>
      <c r="N750" s="119">
        <v>28937.79</v>
      </c>
      <c r="O750" s="119">
        <v>22553.68</v>
      </c>
      <c r="P750" s="119">
        <v>3278.4</v>
      </c>
      <c r="Q750" s="119">
        <v>35408.93</v>
      </c>
      <c r="R750" s="119">
        <v>32997.449999999997</v>
      </c>
      <c r="S750" s="47"/>
    </row>
    <row r="751" spans="1:19" ht="9" customHeight="1" x14ac:dyDescent="0.2">
      <c r="A751" s="494"/>
      <c r="B751" s="494"/>
      <c r="C751" s="48" t="s">
        <v>4</v>
      </c>
      <c r="D751" s="49">
        <v>34</v>
      </c>
      <c r="E751" s="61">
        <v>43670014</v>
      </c>
      <c r="F751" s="50">
        <v>0</v>
      </c>
      <c r="G751" s="50">
        <v>0</v>
      </c>
      <c r="H751" s="61">
        <v>12361361</v>
      </c>
      <c r="I751" s="61"/>
      <c r="J751" s="51">
        <v>4669276</v>
      </c>
      <c r="K751" s="61">
        <v>56031375</v>
      </c>
      <c r="L751" s="61">
        <v>60700651</v>
      </c>
      <c r="M751" s="118"/>
      <c r="N751" s="120">
        <v>56031375</v>
      </c>
      <c r="O751" s="120">
        <v>43670014</v>
      </c>
      <c r="P751" s="123">
        <v>6347868</v>
      </c>
      <c r="Q751" s="120">
        <v>68561249</v>
      </c>
      <c r="R751" s="120">
        <v>63891973</v>
      </c>
      <c r="S751" s="47"/>
    </row>
    <row r="752" spans="1:19" ht="12.75" customHeight="1" x14ac:dyDescent="0.2">
      <c r="A752" s="494"/>
      <c r="B752" s="494"/>
      <c r="C752" s="53" t="s">
        <v>3</v>
      </c>
      <c r="D752" s="54">
        <v>35</v>
      </c>
      <c r="E752" s="44">
        <v>23956.27</v>
      </c>
      <c r="F752" s="44">
        <v>0</v>
      </c>
      <c r="G752" s="44">
        <v>0</v>
      </c>
      <c r="H752" s="44">
        <v>6384.11</v>
      </c>
      <c r="I752" s="44"/>
      <c r="J752" s="44">
        <v>2528.37</v>
      </c>
      <c r="K752" s="44">
        <v>30340.38</v>
      </c>
      <c r="L752" s="46">
        <v>32868.75</v>
      </c>
      <c r="M752" s="117"/>
      <c r="N752" s="119">
        <v>30340.38</v>
      </c>
      <c r="O752" s="119">
        <v>23956.27</v>
      </c>
      <c r="P752" s="119">
        <v>3278.4</v>
      </c>
      <c r="Q752" s="119">
        <v>37180.879999999997</v>
      </c>
      <c r="R752" s="119">
        <v>34652.51</v>
      </c>
      <c r="S752" s="47"/>
    </row>
    <row r="753" spans="1:19" ht="9" customHeight="1" x14ac:dyDescent="0.2">
      <c r="A753" s="495"/>
      <c r="B753" s="495"/>
      <c r="C753" s="58" t="s">
        <v>4</v>
      </c>
      <c r="D753" s="59"/>
      <c r="E753" s="61">
        <v>46385807</v>
      </c>
      <c r="F753" s="61">
        <v>0</v>
      </c>
      <c r="G753" s="61">
        <v>0</v>
      </c>
      <c r="H753" s="61">
        <v>12361361</v>
      </c>
      <c r="I753" s="61"/>
      <c r="J753" s="61">
        <v>4895607</v>
      </c>
      <c r="K753" s="61">
        <v>58747168</v>
      </c>
      <c r="L753" s="61">
        <v>63642775</v>
      </c>
      <c r="M753" s="118"/>
      <c r="N753" s="123">
        <v>58747168</v>
      </c>
      <c r="O753" s="123">
        <v>46385807</v>
      </c>
      <c r="P753" s="123">
        <v>6347868</v>
      </c>
      <c r="Q753" s="123">
        <v>71992223</v>
      </c>
      <c r="R753" s="120">
        <v>67096616</v>
      </c>
      <c r="S753" s="47"/>
    </row>
    <row r="754" spans="1:19" ht="12.75" customHeight="1" x14ac:dyDescent="0.2">
      <c r="A754" s="492">
        <f>B742+1</f>
        <v>43466</v>
      </c>
      <c r="B754" s="492">
        <v>43830</v>
      </c>
      <c r="C754" s="42" t="s">
        <v>3</v>
      </c>
      <c r="D754" s="43">
        <v>0</v>
      </c>
      <c r="E754" s="44">
        <v>13944.29</v>
      </c>
      <c r="F754" s="44">
        <v>0</v>
      </c>
      <c r="G754" s="44"/>
      <c r="H754" s="44">
        <v>6384.11</v>
      </c>
      <c r="I754" s="44"/>
      <c r="J754" s="44">
        <f>K754/12</f>
        <v>1694.03</v>
      </c>
      <c r="K754" s="44">
        <f>SUM(E754:I754)</f>
        <v>20328.400000000001</v>
      </c>
      <c r="L754" s="46">
        <f>SUM(E754:J754)</f>
        <v>22022.43</v>
      </c>
      <c r="M754" s="117"/>
      <c r="N754" s="119">
        <f>K754</f>
        <v>20328.400000000001</v>
      </c>
      <c r="O754" s="119">
        <f>E754+F754+G754+I754</f>
        <v>13944.29</v>
      </c>
      <c r="P754" s="119">
        <v>2094</v>
      </c>
      <c r="Q754" s="119">
        <f>L754+(IF(P754&gt;O754*0.18,P754,O754*0.18))</f>
        <v>24532.400000000001</v>
      </c>
      <c r="R754" s="119">
        <f>N754+O754*0.18</f>
        <v>22838.37</v>
      </c>
      <c r="S754" s="47"/>
    </row>
    <row r="755" spans="1:19" ht="9" customHeight="1" x14ac:dyDescent="0.2">
      <c r="A755" s="493"/>
      <c r="B755" s="493"/>
      <c r="C755" s="48" t="s">
        <v>4</v>
      </c>
      <c r="D755" s="49">
        <v>8</v>
      </c>
      <c r="E755" s="50">
        <f t="shared" ref="E755:L755" si="0">E754*1936.27</f>
        <v>26999910</v>
      </c>
      <c r="F755" s="50">
        <f t="shared" si="0"/>
        <v>0</v>
      </c>
      <c r="G755" s="50">
        <f t="shared" si="0"/>
        <v>0</v>
      </c>
      <c r="H755" s="61">
        <f t="shared" si="0"/>
        <v>12361361</v>
      </c>
      <c r="I755" s="61">
        <f t="shared" si="0"/>
        <v>0</v>
      </c>
      <c r="J755" s="51">
        <f t="shared" si="0"/>
        <v>3280099</v>
      </c>
      <c r="K755" s="61">
        <f t="shared" si="0"/>
        <v>39361271</v>
      </c>
      <c r="L755" s="61">
        <f t="shared" si="0"/>
        <v>42641371</v>
      </c>
      <c r="M755" s="118"/>
      <c r="N755" s="120">
        <f t="shared" ref="N755:R765" si="1">N754*1936.27</f>
        <v>39361271</v>
      </c>
      <c r="O755" s="120">
        <f t="shared" si="1"/>
        <v>26999910</v>
      </c>
      <c r="P755" s="61">
        <f t="shared" si="1"/>
        <v>4054549</v>
      </c>
      <c r="Q755" s="120">
        <f t="shared" si="1"/>
        <v>47501350</v>
      </c>
      <c r="R755" s="120">
        <f t="shared" si="1"/>
        <v>44221251</v>
      </c>
      <c r="S755" s="47"/>
    </row>
    <row r="756" spans="1:19" ht="12.75" customHeight="1" x14ac:dyDescent="0.2">
      <c r="A756" s="530">
        <f>A754</f>
        <v>43466</v>
      </c>
      <c r="B756" s="530">
        <f>B754</f>
        <v>43830</v>
      </c>
      <c r="C756" s="53" t="s">
        <v>3</v>
      </c>
      <c r="D756" s="54">
        <v>9</v>
      </c>
      <c r="E756" s="44">
        <v>16166.48</v>
      </c>
      <c r="F756" s="44">
        <v>0</v>
      </c>
      <c r="G756" s="44"/>
      <c r="H756" s="44">
        <v>6384.11</v>
      </c>
      <c r="I756" s="44"/>
      <c r="J756" s="44">
        <f t="shared" ref="J756" si="2">K756/12</f>
        <v>1879.22</v>
      </c>
      <c r="K756" s="44">
        <f t="shared" ref="K756" si="3">SUM(E756:I756)</f>
        <v>22550.59</v>
      </c>
      <c r="L756" s="46">
        <f t="shared" ref="L756" si="4">SUM(E756:J756)</f>
        <v>24429.81</v>
      </c>
      <c r="M756" s="117"/>
      <c r="N756" s="119">
        <f t="shared" ref="N756" si="5">K756</f>
        <v>22550.59</v>
      </c>
      <c r="O756" s="119">
        <f t="shared" ref="O756" si="6">E756+F756+G756+I756</f>
        <v>16166.48</v>
      </c>
      <c r="P756" s="119">
        <v>2094</v>
      </c>
      <c r="Q756" s="119">
        <f t="shared" ref="Q756" si="7">L756+(IF(P756&gt;O756*0.18,P756,O756*0.18))</f>
        <v>27339.78</v>
      </c>
      <c r="R756" s="119">
        <f t="shared" ref="R756" si="8">N756+O756*0.18</f>
        <v>25460.560000000001</v>
      </c>
      <c r="S756" s="47"/>
    </row>
    <row r="757" spans="1:19" ht="9" customHeight="1" x14ac:dyDescent="0.2">
      <c r="A757" s="530"/>
      <c r="B757" s="530"/>
      <c r="C757" s="48" t="s">
        <v>4</v>
      </c>
      <c r="D757" s="49">
        <v>14</v>
      </c>
      <c r="E757" s="50">
        <f t="shared" ref="E757" si="9">E756*1936.27</f>
        <v>31302670</v>
      </c>
      <c r="F757" s="50">
        <f t="shared" ref="F757:L757" si="10">F756*1936.27</f>
        <v>0</v>
      </c>
      <c r="G757" s="50">
        <f t="shared" si="10"/>
        <v>0</v>
      </c>
      <c r="H757" s="61">
        <f t="shared" si="10"/>
        <v>12361361</v>
      </c>
      <c r="I757" s="61">
        <f t="shared" si="10"/>
        <v>0</v>
      </c>
      <c r="J757" s="51">
        <f t="shared" si="10"/>
        <v>3638677</v>
      </c>
      <c r="K757" s="61">
        <f t="shared" si="10"/>
        <v>43664031</v>
      </c>
      <c r="L757" s="61">
        <f t="shared" si="10"/>
        <v>47302708</v>
      </c>
      <c r="M757" s="118"/>
      <c r="N757" s="120">
        <f t="shared" ref="N757:R757" si="11">N756*1936.27</f>
        <v>43664031</v>
      </c>
      <c r="O757" s="120">
        <f t="shared" si="11"/>
        <v>31302670</v>
      </c>
      <c r="P757" s="61">
        <f t="shared" si="1"/>
        <v>4054549</v>
      </c>
      <c r="Q757" s="120">
        <f t="shared" si="11"/>
        <v>52937196</v>
      </c>
      <c r="R757" s="120">
        <f t="shared" si="11"/>
        <v>49298519</v>
      </c>
      <c r="S757" s="47"/>
    </row>
    <row r="758" spans="1:19" ht="12.75" customHeight="1" x14ac:dyDescent="0.2">
      <c r="A758" s="530"/>
      <c r="B758" s="530"/>
      <c r="C758" s="53" t="s">
        <v>3</v>
      </c>
      <c r="D758" s="54">
        <v>15</v>
      </c>
      <c r="E758" s="44">
        <v>18122.48</v>
      </c>
      <c r="F758" s="44">
        <v>0</v>
      </c>
      <c r="G758" s="44"/>
      <c r="H758" s="44">
        <v>6384.11</v>
      </c>
      <c r="I758" s="44"/>
      <c r="J758" s="44">
        <f t="shared" ref="J758" si="12">K758/12</f>
        <v>2042.22</v>
      </c>
      <c r="K758" s="44">
        <f t="shared" ref="K758" si="13">SUM(E758:I758)</f>
        <v>24506.59</v>
      </c>
      <c r="L758" s="46">
        <f t="shared" ref="L758" si="14">SUM(E758:J758)</f>
        <v>26548.81</v>
      </c>
      <c r="M758" s="117"/>
      <c r="N758" s="119">
        <f t="shared" ref="N758" si="15">K758</f>
        <v>24506.59</v>
      </c>
      <c r="O758" s="119">
        <f t="shared" ref="O758" si="16">E758+F758+G758+I758</f>
        <v>18122.48</v>
      </c>
      <c r="P758" s="119">
        <v>2577.6</v>
      </c>
      <c r="Q758" s="119">
        <f t="shared" ref="Q758" si="17">L758+(IF(P758&gt;O758*0.18,P758,O758*0.18))</f>
        <v>29810.86</v>
      </c>
      <c r="R758" s="119">
        <f t="shared" ref="R758" si="18">N758+O758*0.18</f>
        <v>27768.639999999999</v>
      </c>
      <c r="S758" s="47"/>
    </row>
    <row r="759" spans="1:19" ht="9" customHeight="1" x14ac:dyDescent="0.2">
      <c r="A759" s="530"/>
      <c r="B759" s="530"/>
      <c r="C759" s="48" t="s">
        <v>4</v>
      </c>
      <c r="D759" s="49">
        <v>20</v>
      </c>
      <c r="E759" s="50">
        <f t="shared" ref="E759" si="19">E758*1936.27</f>
        <v>35090014</v>
      </c>
      <c r="F759" s="50">
        <f t="shared" ref="F759:L759" si="20">F758*1936.27</f>
        <v>0</v>
      </c>
      <c r="G759" s="50">
        <f t="shared" si="20"/>
        <v>0</v>
      </c>
      <c r="H759" s="61">
        <f t="shared" si="20"/>
        <v>12361361</v>
      </c>
      <c r="I759" s="61">
        <f t="shared" si="20"/>
        <v>0</v>
      </c>
      <c r="J759" s="51">
        <f t="shared" si="20"/>
        <v>3954289</v>
      </c>
      <c r="K759" s="61">
        <f t="shared" si="20"/>
        <v>47451375</v>
      </c>
      <c r="L759" s="61">
        <f t="shared" si="20"/>
        <v>51405664</v>
      </c>
      <c r="M759" s="118"/>
      <c r="N759" s="120">
        <f t="shared" ref="N759:R759" si="21">N758*1936.27</f>
        <v>47451375</v>
      </c>
      <c r="O759" s="120">
        <f t="shared" si="21"/>
        <v>35090014</v>
      </c>
      <c r="P759" s="61">
        <f t="shared" si="1"/>
        <v>4990930</v>
      </c>
      <c r="Q759" s="120">
        <f t="shared" si="21"/>
        <v>57721874</v>
      </c>
      <c r="R759" s="120">
        <f t="shared" si="21"/>
        <v>53767585</v>
      </c>
      <c r="S759" s="47"/>
    </row>
    <row r="760" spans="1:19" ht="12.75" customHeight="1" x14ac:dyDescent="0.2">
      <c r="A760" s="530"/>
      <c r="B760" s="530"/>
      <c r="C760" s="53" t="s">
        <v>3</v>
      </c>
      <c r="D760" s="54">
        <v>21</v>
      </c>
      <c r="E760" s="44">
        <v>20962.45</v>
      </c>
      <c r="F760" s="44">
        <v>0</v>
      </c>
      <c r="G760" s="44"/>
      <c r="H760" s="44">
        <v>6384.11</v>
      </c>
      <c r="I760" s="44"/>
      <c r="J760" s="44">
        <f t="shared" ref="J760" si="22">K760/12</f>
        <v>2278.88</v>
      </c>
      <c r="K760" s="44">
        <f t="shared" ref="K760" si="23">SUM(E760:I760)</f>
        <v>27346.560000000001</v>
      </c>
      <c r="L760" s="46">
        <f t="shared" ref="L760" si="24">SUM(E760:J760)</f>
        <v>29625.439999999999</v>
      </c>
      <c r="M760" s="117"/>
      <c r="N760" s="119">
        <f t="shared" ref="N760" si="25">K760</f>
        <v>27346.560000000001</v>
      </c>
      <c r="O760" s="119">
        <f t="shared" ref="O760" si="26">E760+F760+G760+I760</f>
        <v>20962.45</v>
      </c>
      <c r="P760" s="119">
        <v>2577.6</v>
      </c>
      <c r="Q760" s="119">
        <f t="shared" ref="Q760" si="27">L760+(IF(P760&gt;O760*0.18,P760,O760*0.18))</f>
        <v>33398.68</v>
      </c>
      <c r="R760" s="119">
        <f t="shared" ref="R760" si="28">N760+O760*0.18</f>
        <v>31119.8</v>
      </c>
      <c r="S760" s="47"/>
    </row>
    <row r="761" spans="1:19" ht="9" customHeight="1" x14ac:dyDescent="0.2">
      <c r="A761" s="530"/>
      <c r="B761" s="530"/>
      <c r="C761" s="48" t="s">
        <v>4</v>
      </c>
      <c r="D761" s="49">
        <v>27</v>
      </c>
      <c r="E761" s="50">
        <f t="shared" ref="E761" si="29">E760*1936.27</f>
        <v>40588963</v>
      </c>
      <c r="F761" s="50">
        <f t="shared" ref="F761:L761" si="30">F760*1936.27</f>
        <v>0</v>
      </c>
      <c r="G761" s="50">
        <f t="shared" si="30"/>
        <v>0</v>
      </c>
      <c r="H761" s="61">
        <f t="shared" si="30"/>
        <v>12361361</v>
      </c>
      <c r="I761" s="61">
        <f t="shared" si="30"/>
        <v>0</v>
      </c>
      <c r="J761" s="51">
        <f t="shared" si="30"/>
        <v>4412527</v>
      </c>
      <c r="K761" s="61">
        <f t="shared" si="30"/>
        <v>52950324</v>
      </c>
      <c r="L761" s="61">
        <f t="shared" si="30"/>
        <v>57362851</v>
      </c>
      <c r="M761" s="118"/>
      <c r="N761" s="120">
        <f t="shared" ref="N761:R761" si="31">N760*1936.27</f>
        <v>52950324</v>
      </c>
      <c r="O761" s="120">
        <f t="shared" si="31"/>
        <v>40588963</v>
      </c>
      <c r="P761" s="61">
        <f t="shared" si="1"/>
        <v>4990930</v>
      </c>
      <c r="Q761" s="120">
        <f t="shared" si="31"/>
        <v>64668862</v>
      </c>
      <c r="R761" s="120">
        <f t="shared" si="31"/>
        <v>60256335</v>
      </c>
      <c r="S761" s="47"/>
    </row>
    <row r="762" spans="1:19" ht="12.75" customHeight="1" x14ac:dyDescent="0.2">
      <c r="A762" s="530"/>
      <c r="B762" s="530"/>
      <c r="C762" s="53" t="s">
        <v>3</v>
      </c>
      <c r="D762" s="54">
        <v>28</v>
      </c>
      <c r="E762" s="44">
        <v>22822.48</v>
      </c>
      <c r="F762" s="44">
        <v>0</v>
      </c>
      <c r="G762" s="44"/>
      <c r="H762" s="44">
        <v>6384.11</v>
      </c>
      <c r="I762" s="44"/>
      <c r="J762" s="44">
        <f t="shared" ref="J762" si="32">K762/12</f>
        <v>2433.88</v>
      </c>
      <c r="K762" s="44">
        <f t="shared" ref="K762" si="33">SUM(E762:I762)</f>
        <v>29206.59</v>
      </c>
      <c r="L762" s="46">
        <f t="shared" ref="L762" si="34">SUM(E762:J762)</f>
        <v>31640.47</v>
      </c>
      <c r="M762" s="117"/>
      <c r="N762" s="119">
        <f t="shared" ref="N762" si="35">K762</f>
        <v>29206.59</v>
      </c>
      <c r="O762" s="119">
        <f t="shared" ref="O762" si="36">E762+F762+G762+I762</f>
        <v>22822.48</v>
      </c>
      <c r="P762" s="119">
        <v>3278.4</v>
      </c>
      <c r="Q762" s="119">
        <f t="shared" ref="Q762" si="37">L762+(IF(P762&gt;O762*0.18,P762,O762*0.18))</f>
        <v>35748.519999999997</v>
      </c>
      <c r="R762" s="119">
        <f t="shared" ref="R762" si="38">N762+O762*0.18</f>
        <v>33314.639999999999</v>
      </c>
      <c r="S762" s="47"/>
    </row>
    <row r="763" spans="1:19" ht="9" customHeight="1" x14ac:dyDescent="0.2">
      <c r="A763" s="530"/>
      <c r="B763" s="530"/>
      <c r="C763" s="48" t="s">
        <v>4</v>
      </c>
      <c r="D763" s="49">
        <v>34</v>
      </c>
      <c r="E763" s="50">
        <f t="shared" ref="E763" si="39">E762*1936.27</f>
        <v>44190483</v>
      </c>
      <c r="F763" s="50">
        <f t="shared" ref="F763:L763" si="40">F762*1936.27</f>
        <v>0</v>
      </c>
      <c r="G763" s="50">
        <f t="shared" si="40"/>
        <v>0</v>
      </c>
      <c r="H763" s="61">
        <f t="shared" si="40"/>
        <v>12361361</v>
      </c>
      <c r="I763" s="61">
        <f t="shared" si="40"/>
        <v>0</v>
      </c>
      <c r="J763" s="51">
        <f t="shared" si="40"/>
        <v>4712649</v>
      </c>
      <c r="K763" s="61">
        <f t="shared" si="40"/>
        <v>56551844</v>
      </c>
      <c r="L763" s="61">
        <f t="shared" si="40"/>
        <v>61264493</v>
      </c>
      <c r="M763" s="118"/>
      <c r="N763" s="120">
        <f t="shared" ref="N763:R763" si="41">N762*1936.27</f>
        <v>56551844</v>
      </c>
      <c r="O763" s="120">
        <f t="shared" si="41"/>
        <v>44190483</v>
      </c>
      <c r="P763" s="61">
        <f t="shared" si="1"/>
        <v>6347868</v>
      </c>
      <c r="Q763" s="120">
        <f t="shared" si="41"/>
        <v>69218787</v>
      </c>
      <c r="R763" s="120">
        <f t="shared" si="41"/>
        <v>64506138</v>
      </c>
      <c r="S763" s="47"/>
    </row>
    <row r="764" spans="1:19" ht="12.75" customHeight="1" x14ac:dyDescent="0.2">
      <c r="A764" s="530"/>
      <c r="B764" s="530"/>
      <c r="C764" s="53" t="s">
        <v>3</v>
      </c>
      <c r="D764" s="54">
        <v>35</v>
      </c>
      <c r="E764" s="44">
        <v>24238.31</v>
      </c>
      <c r="F764" s="44">
        <v>0</v>
      </c>
      <c r="G764" s="44"/>
      <c r="H764" s="44">
        <v>6384.11</v>
      </c>
      <c r="I764" s="44"/>
      <c r="J764" s="44">
        <f t="shared" ref="J764" si="42">K764/12</f>
        <v>2551.87</v>
      </c>
      <c r="K764" s="44">
        <f t="shared" ref="K764" si="43">SUM(E764:I764)</f>
        <v>30622.42</v>
      </c>
      <c r="L764" s="46">
        <f t="shared" ref="L764" si="44">SUM(E764:J764)</f>
        <v>33174.29</v>
      </c>
      <c r="M764" s="117"/>
      <c r="N764" s="119">
        <f t="shared" ref="N764" si="45">K764</f>
        <v>30622.42</v>
      </c>
      <c r="O764" s="119">
        <f t="shared" ref="O764" si="46">E764+F764+G764+I764</f>
        <v>24238.31</v>
      </c>
      <c r="P764" s="119">
        <v>3278.4</v>
      </c>
      <c r="Q764" s="119">
        <f t="shared" ref="Q764" si="47">L764+(IF(P764&gt;O764*0.18,P764,O764*0.18))</f>
        <v>37537.19</v>
      </c>
      <c r="R764" s="119">
        <f t="shared" ref="R764" si="48">N764+O764*0.18</f>
        <v>34985.32</v>
      </c>
      <c r="S764" s="47"/>
    </row>
    <row r="765" spans="1:19" ht="9" customHeight="1" x14ac:dyDescent="0.2">
      <c r="A765" s="531"/>
      <c r="B765" s="531"/>
      <c r="C765" s="58" t="s">
        <v>4</v>
      </c>
      <c r="D765" s="59"/>
      <c r="E765" s="50">
        <f t="shared" ref="E765" si="49">E764*1936.27</f>
        <v>46931913</v>
      </c>
      <c r="F765" s="50">
        <f t="shared" ref="F765:L765" si="50">F764*1936.27</f>
        <v>0</v>
      </c>
      <c r="G765" s="50">
        <f t="shared" si="50"/>
        <v>0</v>
      </c>
      <c r="H765" s="61">
        <f t="shared" si="50"/>
        <v>12361361</v>
      </c>
      <c r="I765" s="61">
        <f t="shared" si="50"/>
        <v>0</v>
      </c>
      <c r="J765" s="51">
        <f t="shared" si="50"/>
        <v>4941109</v>
      </c>
      <c r="K765" s="61">
        <f t="shared" si="50"/>
        <v>59293273</v>
      </c>
      <c r="L765" s="61">
        <f t="shared" si="50"/>
        <v>64234382</v>
      </c>
      <c r="M765" s="118"/>
      <c r="N765" s="120">
        <f t="shared" ref="N765:R765" si="51">N764*1936.27</f>
        <v>59293273</v>
      </c>
      <c r="O765" s="120">
        <f t="shared" si="51"/>
        <v>46931913</v>
      </c>
      <c r="P765" s="61">
        <f t="shared" si="1"/>
        <v>6347868</v>
      </c>
      <c r="Q765" s="120">
        <f t="shared" si="51"/>
        <v>72682135</v>
      </c>
      <c r="R765" s="120">
        <f t="shared" si="51"/>
        <v>67741026</v>
      </c>
      <c r="S765" s="47"/>
    </row>
    <row r="766" spans="1:19" ht="12.75" customHeight="1" x14ac:dyDescent="0.2">
      <c r="A766" s="492">
        <f>B754+1</f>
        <v>43831</v>
      </c>
      <c r="B766" s="492">
        <v>44196</v>
      </c>
      <c r="C766" s="42" t="s">
        <v>3</v>
      </c>
      <c r="D766" s="43">
        <v>0</v>
      </c>
      <c r="E766" s="44">
        <v>14101.49</v>
      </c>
      <c r="F766" s="44">
        <v>0</v>
      </c>
      <c r="G766" s="44"/>
      <c r="H766" s="44">
        <v>6384.11</v>
      </c>
      <c r="I766" s="44"/>
      <c r="J766" s="44">
        <f t="shared" ref="J766" si="52">K766/12</f>
        <v>1707.13</v>
      </c>
      <c r="K766" s="44">
        <f t="shared" ref="K766" si="53">SUM(E766:I766)</f>
        <v>20485.599999999999</v>
      </c>
      <c r="L766" s="46">
        <f t="shared" ref="L766" si="54">SUM(E766:J766)</f>
        <v>22192.73</v>
      </c>
      <c r="M766" s="117"/>
      <c r="N766" s="119">
        <f t="shared" ref="N766" si="55">K766</f>
        <v>20485.599999999999</v>
      </c>
      <c r="O766" s="119">
        <f t="shared" ref="O766" si="56">E766+F766+G766+I766</f>
        <v>14101.49</v>
      </c>
      <c r="P766" s="119">
        <v>2094</v>
      </c>
      <c r="Q766" s="119">
        <f t="shared" ref="Q766" si="57">L766+(IF(P766&gt;O766*0.18,P766,O766*0.18))</f>
        <v>24731</v>
      </c>
      <c r="R766" s="119">
        <f t="shared" ref="R766" si="58">N766+O766*0.18</f>
        <v>23023.87</v>
      </c>
      <c r="S766" s="47"/>
    </row>
    <row r="767" spans="1:19" ht="9" customHeight="1" x14ac:dyDescent="0.2">
      <c r="A767" s="493"/>
      <c r="B767" s="493"/>
      <c r="C767" s="48" t="s">
        <v>4</v>
      </c>
      <c r="D767" s="49">
        <v>8</v>
      </c>
      <c r="E767" s="50">
        <f t="shared" ref="E767:L767" si="59">E766*1936.27</f>
        <v>27304292</v>
      </c>
      <c r="F767" s="50">
        <f t="shared" si="59"/>
        <v>0</v>
      </c>
      <c r="G767" s="50">
        <f t="shared" si="59"/>
        <v>0</v>
      </c>
      <c r="H767" s="61">
        <f t="shared" si="59"/>
        <v>12361361</v>
      </c>
      <c r="I767" s="61">
        <f t="shared" si="59"/>
        <v>0</v>
      </c>
      <c r="J767" s="51">
        <f t="shared" si="59"/>
        <v>3305465</v>
      </c>
      <c r="K767" s="61">
        <f t="shared" si="59"/>
        <v>39665653</v>
      </c>
      <c r="L767" s="61">
        <f t="shared" si="59"/>
        <v>42971117</v>
      </c>
      <c r="M767" s="118"/>
      <c r="N767" s="120">
        <f t="shared" ref="N767:R767" si="60">N766*1936.27</f>
        <v>39665653</v>
      </c>
      <c r="O767" s="120">
        <f t="shared" si="60"/>
        <v>27304292</v>
      </c>
      <c r="P767" s="61">
        <f t="shared" si="60"/>
        <v>4054549</v>
      </c>
      <c r="Q767" s="120">
        <f t="shared" si="60"/>
        <v>47885893</v>
      </c>
      <c r="R767" s="120">
        <f t="shared" si="60"/>
        <v>44580429</v>
      </c>
      <c r="S767" s="47"/>
    </row>
    <row r="768" spans="1:19" ht="12.75" customHeight="1" x14ac:dyDescent="0.2">
      <c r="A768" s="530">
        <f>A766</f>
        <v>43831</v>
      </c>
      <c r="B768" s="530">
        <f>B766</f>
        <v>44196</v>
      </c>
      <c r="C768" s="53" t="s">
        <v>3</v>
      </c>
      <c r="D768" s="54">
        <v>9</v>
      </c>
      <c r="E768" s="44">
        <v>16341.68</v>
      </c>
      <c r="F768" s="44">
        <v>0</v>
      </c>
      <c r="G768" s="44"/>
      <c r="H768" s="44">
        <v>6384.11</v>
      </c>
      <c r="I768" s="44"/>
      <c r="J768" s="44">
        <f t="shared" ref="J768" si="61">K768/12</f>
        <v>1893.82</v>
      </c>
      <c r="K768" s="44">
        <f t="shared" ref="K768" si="62">SUM(E768:I768)</f>
        <v>22725.79</v>
      </c>
      <c r="L768" s="46">
        <f t="shared" ref="L768" si="63">SUM(E768:J768)</f>
        <v>24619.61</v>
      </c>
      <c r="M768" s="117"/>
      <c r="N768" s="119">
        <f t="shared" ref="N768" si="64">K768</f>
        <v>22725.79</v>
      </c>
      <c r="O768" s="119">
        <f t="shared" ref="O768" si="65">E768+F768+G768+I768</f>
        <v>16341.68</v>
      </c>
      <c r="P768" s="119">
        <v>2094</v>
      </c>
      <c r="Q768" s="119">
        <f t="shared" ref="Q768" si="66">L768+(IF(P768&gt;O768*0.18,P768,O768*0.18))</f>
        <v>27561.11</v>
      </c>
      <c r="R768" s="119">
        <f t="shared" ref="R768" si="67">N768+O768*0.18</f>
        <v>25667.29</v>
      </c>
      <c r="S768" s="47"/>
    </row>
    <row r="769" spans="1:19" ht="9" customHeight="1" x14ac:dyDescent="0.2">
      <c r="A769" s="530"/>
      <c r="B769" s="530"/>
      <c r="C769" s="48" t="s">
        <v>4</v>
      </c>
      <c r="D769" s="49">
        <v>14</v>
      </c>
      <c r="E769" s="50">
        <f t="shared" ref="E769" si="68">E768*1936.27</f>
        <v>31641905</v>
      </c>
      <c r="F769" s="50">
        <f t="shared" ref="F769:L781" si="69">F768*1936.27</f>
        <v>0</v>
      </c>
      <c r="G769" s="50">
        <f t="shared" si="69"/>
        <v>0</v>
      </c>
      <c r="H769" s="61">
        <f t="shared" si="69"/>
        <v>12361361</v>
      </c>
      <c r="I769" s="61">
        <f t="shared" si="69"/>
        <v>0</v>
      </c>
      <c r="J769" s="51">
        <f t="shared" si="69"/>
        <v>3666947</v>
      </c>
      <c r="K769" s="61">
        <f t="shared" si="69"/>
        <v>44003265</v>
      </c>
      <c r="L769" s="61">
        <f t="shared" si="69"/>
        <v>47670212</v>
      </c>
      <c r="M769" s="118"/>
      <c r="N769" s="120">
        <f t="shared" ref="N769:R769" si="70">N768*1936.27</f>
        <v>44003265</v>
      </c>
      <c r="O769" s="120">
        <f t="shared" si="70"/>
        <v>31641905</v>
      </c>
      <c r="P769" s="61">
        <f t="shared" si="70"/>
        <v>4054549</v>
      </c>
      <c r="Q769" s="120">
        <f t="shared" si="70"/>
        <v>53365750</v>
      </c>
      <c r="R769" s="120">
        <f t="shared" si="70"/>
        <v>49698804</v>
      </c>
      <c r="S769" s="47"/>
    </row>
    <row r="770" spans="1:19" ht="12.75" customHeight="1" x14ac:dyDescent="0.2">
      <c r="A770" s="530"/>
      <c r="B770" s="530"/>
      <c r="C770" s="53" t="s">
        <v>3</v>
      </c>
      <c r="D770" s="54">
        <v>15</v>
      </c>
      <c r="E770" s="44">
        <v>18312.080000000002</v>
      </c>
      <c r="F770" s="44">
        <v>0</v>
      </c>
      <c r="G770" s="44"/>
      <c r="H770" s="44">
        <v>6384.11</v>
      </c>
      <c r="I770" s="44"/>
      <c r="J770" s="44">
        <f t="shared" ref="J770" si="71">K770/12</f>
        <v>2058.02</v>
      </c>
      <c r="K770" s="44">
        <f t="shared" ref="K770" si="72">SUM(E770:I770)</f>
        <v>24696.19</v>
      </c>
      <c r="L770" s="46">
        <f t="shared" ref="L770" si="73">SUM(E770:J770)</f>
        <v>26754.21</v>
      </c>
      <c r="M770" s="117"/>
      <c r="N770" s="119">
        <f t="shared" ref="N770" si="74">K770</f>
        <v>24696.19</v>
      </c>
      <c r="O770" s="119">
        <f t="shared" ref="O770" si="75">E770+F770+G770+I770</f>
        <v>18312.080000000002</v>
      </c>
      <c r="P770" s="119">
        <v>2577.6</v>
      </c>
      <c r="Q770" s="119">
        <f t="shared" ref="Q770" si="76">L770+(IF(P770&gt;O770*0.18,P770,O770*0.18))</f>
        <v>30050.38</v>
      </c>
      <c r="R770" s="119">
        <f t="shared" ref="R770" si="77">N770+O770*0.18</f>
        <v>27992.36</v>
      </c>
      <c r="S770" s="47"/>
    </row>
    <row r="771" spans="1:19" ht="9" customHeight="1" x14ac:dyDescent="0.2">
      <c r="A771" s="530"/>
      <c r="B771" s="530"/>
      <c r="C771" s="48" t="s">
        <v>4</v>
      </c>
      <c r="D771" s="49">
        <v>20</v>
      </c>
      <c r="E771" s="50">
        <f t="shared" ref="E771" si="78">E770*1936.27</f>
        <v>35457131</v>
      </c>
      <c r="F771" s="50">
        <f t="shared" ref="F771:L783" si="79">F770*1936.27</f>
        <v>0</v>
      </c>
      <c r="G771" s="50">
        <f t="shared" si="79"/>
        <v>0</v>
      </c>
      <c r="H771" s="61">
        <f t="shared" si="79"/>
        <v>12361361</v>
      </c>
      <c r="I771" s="61">
        <f t="shared" si="79"/>
        <v>0</v>
      </c>
      <c r="J771" s="51">
        <f t="shared" si="79"/>
        <v>3984882</v>
      </c>
      <c r="K771" s="61">
        <f t="shared" si="79"/>
        <v>47818492</v>
      </c>
      <c r="L771" s="61">
        <f t="shared" si="79"/>
        <v>51803374</v>
      </c>
      <c r="M771" s="118"/>
      <c r="N771" s="120">
        <f t="shared" ref="N771:R771" si="80">N770*1936.27</f>
        <v>47818492</v>
      </c>
      <c r="O771" s="120">
        <f t="shared" si="80"/>
        <v>35457131</v>
      </c>
      <c r="P771" s="61">
        <f t="shared" si="80"/>
        <v>4990930</v>
      </c>
      <c r="Q771" s="120">
        <f t="shared" si="80"/>
        <v>58185649</v>
      </c>
      <c r="R771" s="120">
        <f t="shared" si="80"/>
        <v>54200767</v>
      </c>
      <c r="S771" s="47"/>
    </row>
    <row r="772" spans="1:19" ht="12.75" customHeight="1" x14ac:dyDescent="0.2">
      <c r="A772" s="530"/>
      <c r="B772" s="530"/>
      <c r="C772" s="53" t="s">
        <v>3</v>
      </c>
      <c r="D772" s="54">
        <v>21</v>
      </c>
      <c r="E772" s="44">
        <v>21173.65</v>
      </c>
      <c r="F772" s="44">
        <v>0</v>
      </c>
      <c r="G772" s="44"/>
      <c r="H772" s="44">
        <v>6384.11</v>
      </c>
      <c r="I772" s="44"/>
      <c r="J772" s="44">
        <f t="shared" ref="J772" si="81">K772/12</f>
        <v>2296.48</v>
      </c>
      <c r="K772" s="44">
        <f t="shared" ref="K772" si="82">SUM(E772:I772)</f>
        <v>27557.759999999998</v>
      </c>
      <c r="L772" s="46">
        <f t="shared" ref="L772" si="83">SUM(E772:J772)</f>
        <v>29854.240000000002</v>
      </c>
      <c r="M772" s="117"/>
      <c r="N772" s="119">
        <f t="shared" ref="N772" si="84">K772</f>
        <v>27557.759999999998</v>
      </c>
      <c r="O772" s="119">
        <f t="shared" ref="O772" si="85">E772+F772+G772+I772</f>
        <v>21173.65</v>
      </c>
      <c r="P772" s="119">
        <v>2577.6</v>
      </c>
      <c r="Q772" s="119">
        <f t="shared" ref="Q772" si="86">L772+(IF(P772&gt;O772*0.18,P772,O772*0.18))</f>
        <v>33665.5</v>
      </c>
      <c r="R772" s="119">
        <f t="shared" ref="R772" si="87">N772+O772*0.18</f>
        <v>31369.02</v>
      </c>
      <c r="S772" s="47"/>
    </row>
    <row r="773" spans="1:19" ht="9" customHeight="1" x14ac:dyDescent="0.2">
      <c r="A773" s="530"/>
      <c r="B773" s="530"/>
      <c r="C773" s="48" t="s">
        <v>4</v>
      </c>
      <c r="D773" s="49">
        <v>27</v>
      </c>
      <c r="E773" s="50">
        <f t="shared" ref="E773" si="88">E772*1936.27</f>
        <v>40997903</v>
      </c>
      <c r="F773" s="50">
        <f t="shared" ref="F773:L785" si="89">F772*1936.27</f>
        <v>0</v>
      </c>
      <c r="G773" s="50">
        <f t="shared" si="89"/>
        <v>0</v>
      </c>
      <c r="H773" s="61">
        <f t="shared" si="89"/>
        <v>12361361</v>
      </c>
      <c r="I773" s="61">
        <f t="shared" si="89"/>
        <v>0</v>
      </c>
      <c r="J773" s="51">
        <f t="shared" si="89"/>
        <v>4446605</v>
      </c>
      <c r="K773" s="61">
        <f t="shared" si="89"/>
        <v>53359264</v>
      </c>
      <c r="L773" s="61">
        <f t="shared" si="89"/>
        <v>57805869</v>
      </c>
      <c r="M773" s="118"/>
      <c r="N773" s="120">
        <f t="shared" ref="N773:R773" si="90">N772*1936.27</f>
        <v>53359264</v>
      </c>
      <c r="O773" s="120">
        <f t="shared" si="90"/>
        <v>40997903</v>
      </c>
      <c r="P773" s="61">
        <f t="shared" si="90"/>
        <v>4990930</v>
      </c>
      <c r="Q773" s="120">
        <f t="shared" si="90"/>
        <v>65185498</v>
      </c>
      <c r="R773" s="120">
        <f t="shared" si="90"/>
        <v>60738892</v>
      </c>
      <c r="S773" s="47"/>
    </row>
    <row r="774" spans="1:19" ht="12.75" customHeight="1" x14ac:dyDescent="0.2">
      <c r="A774" s="530"/>
      <c r="B774" s="530"/>
      <c r="C774" s="53" t="s">
        <v>3</v>
      </c>
      <c r="D774" s="54">
        <v>28</v>
      </c>
      <c r="E774" s="44">
        <v>23049.279999999999</v>
      </c>
      <c r="F774" s="44">
        <v>0</v>
      </c>
      <c r="G774" s="44"/>
      <c r="H774" s="44">
        <v>6384.11</v>
      </c>
      <c r="I774" s="44"/>
      <c r="J774" s="44">
        <f t="shared" ref="J774" si="91">K774/12</f>
        <v>2452.7800000000002</v>
      </c>
      <c r="K774" s="44">
        <f t="shared" ref="K774" si="92">SUM(E774:I774)</f>
        <v>29433.39</v>
      </c>
      <c r="L774" s="46">
        <f t="shared" ref="L774" si="93">SUM(E774:J774)</f>
        <v>31886.17</v>
      </c>
      <c r="M774" s="117"/>
      <c r="N774" s="119">
        <f t="shared" ref="N774" si="94">K774</f>
        <v>29433.39</v>
      </c>
      <c r="O774" s="119">
        <f t="shared" ref="O774" si="95">E774+F774+G774+I774</f>
        <v>23049.279999999999</v>
      </c>
      <c r="P774" s="119">
        <v>3278.4</v>
      </c>
      <c r="Q774" s="119">
        <f t="shared" ref="Q774" si="96">L774+(IF(P774&gt;O774*0.18,P774,O774*0.18))</f>
        <v>36035.040000000001</v>
      </c>
      <c r="R774" s="119">
        <f t="shared" ref="R774" si="97">N774+O774*0.18</f>
        <v>33582.26</v>
      </c>
      <c r="S774" s="47"/>
    </row>
    <row r="775" spans="1:19" ht="9" customHeight="1" x14ac:dyDescent="0.2">
      <c r="A775" s="530"/>
      <c r="B775" s="530"/>
      <c r="C775" s="48" t="s">
        <v>4</v>
      </c>
      <c r="D775" s="49">
        <v>34</v>
      </c>
      <c r="E775" s="50">
        <f t="shared" ref="E775" si="98">E774*1936.27</f>
        <v>44629629</v>
      </c>
      <c r="F775" s="50">
        <f t="shared" ref="F775:L787" si="99">F774*1936.27</f>
        <v>0</v>
      </c>
      <c r="G775" s="50">
        <f t="shared" si="99"/>
        <v>0</v>
      </c>
      <c r="H775" s="61">
        <f t="shared" si="99"/>
        <v>12361361</v>
      </c>
      <c r="I775" s="61">
        <f t="shared" si="99"/>
        <v>0</v>
      </c>
      <c r="J775" s="51">
        <f t="shared" si="99"/>
        <v>4749244</v>
      </c>
      <c r="K775" s="61">
        <f t="shared" si="99"/>
        <v>56990990</v>
      </c>
      <c r="L775" s="61">
        <f t="shared" si="99"/>
        <v>61740234</v>
      </c>
      <c r="M775" s="118"/>
      <c r="N775" s="120">
        <f t="shared" ref="N775:R775" si="100">N774*1936.27</f>
        <v>56990990</v>
      </c>
      <c r="O775" s="120">
        <f t="shared" si="100"/>
        <v>44629629</v>
      </c>
      <c r="P775" s="61">
        <f t="shared" si="100"/>
        <v>6347868</v>
      </c>
      <c r="Q775" s="120">
        <f t="shared" si="100"/>
        <v>69773567</v>
      </c>
      <c r="R775" s="120">
        <f t="shared" si="100"/>
        <v>65024323</v>
      </c>
      <c r="S775" s="47"/>
    </row>
    <row r="776" spans="1:19" ht="12.75" customHeight="1" x14ac:dyDescent="0.2">
      <c r="A776" s="530"/>
      <c r="B776" s="530"/>
      <c r="C776" s="53" t="s">
        <v>3</v>
      </c>
      <c r="D776" s="54">
        <v>35</v>
      </c>
      <c r="E776" s="44">
        <v>24475.91</v>
      </c>
      <c r="F776" s="44">
        <v>0</v>
      </c>
      <c r="G776" s="44"/>
      <c r="H776" s="44">
        <v>6384.11</v>
      </c>
      <c r="I776" s="44"/>
      <c r="J776" s="44">
        <f t="shared" ref="J776" si="101">K776/12</f>
        <v>2571.67</v>
      </c>
      <c r="K776" s="44">
        <f t="shared" ref="K776" si="102">SUM(E776:I776)</f>
        <v>30860.02</v>
      </c>
      <c r="L776" s="46">
        <f t="shared" ref="L776" si="103">SUM(E776:J776)</f>
        <v>33431.69</v>
      </c>
      <c r="M776" s="117"/>
      <c r="N776" s="119">
        <f t="shared" ref="N776" si="104">K776</f>
        <v>30860.02</v>
      </c>
      <c r="O776" s="119">
        <f t="shared" ref="O776" si="105">E776+F776+G776+I776</f>
        <v>24475.91</v>
      </c>
      <c r="P776" s="119">
        <v>3278.4</v>
      </c>
      <c r="Q776" s="119">
        <f t="shared" ref="Q776" si="106">L776+(IF(P776&gt;O776*0.18,P776,O776*0.18))</f>
        <v>37837.35</v>
      </c>
      <c r="R776" s="119">
        <f t="shared" ref="R776" si="107">N776+O776*0.18</f>
        <v>35265.68</v>
      </c>
      <c r="S776" s="47"/>
    </row>
    <row r="777" spans="1:19" ht="9" customHeight="1" x14ac:dyDescent="0.2">
      <c r="A777" s="531"/>
      <c r="B777" s="531"/>
      <c r="C777" s="58" t="s">
        <v>4</v>
      </c>
      <c r="D777" s="59"/>
      <c r="E777" s="50">
        <f t="shared" ref="E777" si="108">E776*1936.27</f>
        <v>47391970</v>
      </c>
      <c r="F777" s="50">
        <f t="shared" ref="F777:L789" si="109">F776*1936.27</f>
        <v>0</v>
      </c>
      <c r="G777" s="50">
        <f t="shared" si="109"/>
        <v>0</v>
      </c>
      <c r="H777" s="61">
        <f t="shared" si="109"/>
        <v>12361361</v>
      </c>
      <c r="I777" s="61">
        <f t="shared" si="109"/>
        <v>0</v>
      </c>
      <c r="J777" s="51">
        <f t="shared" si="109"/>
        <v>4979447</v>
      </c>
      <c r="K777" s="61">
        <f t="shared" si="109"/>
        <v>59753331</v>
      </c>
      <c r="L777" s="61">
        <f t="shared" si="109"/>
        <v>64732778</v>
      </c>
      <c r="M777" s="118"/>
      <c r="N777" s="120">
        <f t="shared" ref="N777:R777" si="110">N776*1936.27</f>
        <v>59753331</v>
      </c>
      <c r="O777" s="120">
        <f t="shared" si="110"/>
        <v>47391970</v>
      </c>
      <c r="P777" s="61">
        <f t="shared" si="110"/>
        <v>6347868</v>
      </c>
      <c r="Q777" s="120">
        <f t="shared" si="110"/>
        <v>73263326</v>
      </c>
      <c r="R777" s="120">
        <f t="shared" si="110"/>
        <v>68283878</v>
      </c>
      <c r="S777" s="47"/>
    </row>
    <row r="778" spans="1:19" ht="12.75" customHeight="1" x14ac:dyDescent="0.2">
      <c r="A778" s="492">
        <f>B766+1</f>
        <v>44197</v>
      </c>
      <c r="B778" s="492">
        <v>44561</v>
      </c>
      <c r="C778" s="42" t="s">
        <v>3</v>
      </c>
      <c r="D778" s="43">
        <v>0</v>
      </c>
      <c r="E778" s="44">
        <v>14513.09</v>
      </c>
      <c r="F778" s="44">
        <v>0</v>
      </c>
      <c r="G778" s="44"/>
      <c r="H778" s="44">
        <v>6384.11</v>
      </c>
      <c r="I778" s="44"/>
      <c r="J778" s="44">
        <f t="shared" ref="J778" si="111">K778/12</f>
        <v>1741.43</v>
      </c>
      <c r="K778" s="44">
        <f t="shared" ref="K778" si="112">SUM(E778:I778)</f>
        <v>20897.2</v>
      </c>
      <c r="L778" s="46">
        <f t="shared" ref="L778" si="113">SUM(E778:J778)</f>
        <v>22638.63</v>
      </c>
      <c r="M778" s="117"/>
      <c r="N778" s="119">
        <f t="shared" ref="N778" si="114">K778</f>
        <v>20897.2</v>
      </c>
      <c r="O778" s="119">
        <f t="shared" ref="O778" si="115">E778+F778+G778+I778</f>
        <v>14513.09</v>
      </c>
      <c r="P778" s="119">
        <v>2094</v>
      </c>
      <c r="Q778" s="119">
        <f t="shared" ref="Q778" si="116">L778+(IF(P778&gt;O778*0.18,P778,O778*0.18))</f>
        <v>25250.99</v>
      </c>
      <c r="R778" s="119">
        <f t="shared" ref="R778" si="117">N778+O778*0.18</f>
        <v>23509.56</v>
      </c>
      <c r="S778" s="47"/>
    </row>
    <row r="779" spans="1:19" ht="9" customHeight="1" x14ac:dyDescent="0.2">
      <c r="A779" s="493"/>
      <c r="B779" s="493"/>
      <c r="C779" s="48" t="s">
        <v>4</v>
      </c>
      <c r="D779" s="49">
        <v>8</v>
      </c>
      <c r="E779" s="50">
        <f t="shared" ref="E779:L779" si="118">E778*1936.27</f>
        <v>28101261</v>
      </c>
      <c r="F779" s="50">
        <f t="shared" si="118"/>
        <v>0</v>
      </c>
      <c r="G779" s="50">
        <f t="shared" si="118"/>
        <v>0</v>
      </c>
      <c r="H779" s="61">
        <f t="shared" si="118"/>
        <v>12361361</v>
      </c>
      <c r="I779" s="61">
        <f t="shared" si="118"/>
        <v>0</v>
      </c>
      <c r="J779" s="51">
        <f t="shared" si="118"/>
        <v>3371879</v>
      </c>
      <c r="K779" s="61">
        <f t="shared" si="118"/>
        <v>40462621</v>
      </c>
      <c r="L779" s="61">
        <f t="shared" si="118"/>
        <v>43834500</v>
      </c>
      <c r="M779" s="118"/>
      <c r="N779" s="120">
        <f t="shared" ref="N779:R779" si="119">N778*1936.27</f>
        <v>40462621</v>
      </c>
      <c r="O779" s="120">
        <f t="shared" si="119"/>
        <v>28101261</v>
      </c>
      <c r="P779" s="61">
        <f t="shared" si="119"/>
        <v>4054549</v>
      </c>
      <c r="Q779" s="120">
        <f t="shared" si="119"/>
        <v>48892734</v>
      </c>
      <c r="R779" s="120">
        <f t="shared" si="119"/>
        <v>45520856</v>
      </c>
      <c r="S779" s="47"/>
    </row>
    <row r="780" spans="1:19" ht="12.75" customHeight="1" x14ac:dyDescent="0.2">
      <c r="A780" s="530">
        <f>A778</f>
        <v>44197</v>
      </c>
      <c r="B780" s="530">
        <f>B778</f>
        <v>44561</v>
      </c>
      <c r="C780" s="53" t="s">
        <v>3</v>
      </c>
      <c r="D780" s="54">
        <v>9</v>
      </c>
      <c r="E780" s="44">
        <v>16798.88</v>
      </c>
      <c r="F780" s="44">
        <v>0</v>
      </c>
      <c r="G780" s="44"/>
      <c r="H780" s="44">
        <v>6384.11</v>
      </c>
      <c r="I780" s="44"/>
      <c r="J780" s="44">
        <f t="shared" ref="J780" si="120">K780/12</f>
        <v>1931.92</v>
      </c>
      <c r="K780" s="44">
        <f t="shared" ref="K780" si="121">SUM(E780:I780)</f>
        <v>23182.99</v>
      </c>
      <c r="L780" s="46">
        <f t="shared" ref="L780" si="122">SUM(E780:J780)</f>
        <v>25114.91</v>
      </c>
      <c r="M780" s="117"/>
      <c r="N780" s="119">
        <f t="shared" ref="N780" si="123">K780</f>
        <v>23182.99</v>
      </c>
      <c r="O780" s="119">
        <f t="shared" ref="O780" si="124">E780+F780+G780+I780</f>
        <v>16798.88</v>
      </c>
      <c r="P780" s="119">
        <v>2094</v>
      </c>
      <c r="Q780" s="119">
        <f t="shared" ref="Q780" si="125">L780+(IF(P780&gt;O780*0.18,P780,O780*0.18))</f>
        <v>28138.71</v>
      </c>
      <c r="R780" s="119">
        <f t="shared" ref="R780" si="126">N780+O780*0.18</f>
        <v>26206.79</v>
      </c>
      <c r="S780" s="47"/>
    </row>
    <row r="781" spans="1:19" ht="9" customHeight="1" x14ac:dyDescent="0.2">
      <c r="A781" s="530"/>
      <c r="B781" s="530"/>
      <c r="C781" s="48" t="s">
        <v>4</v>
      </c>
      <c r="D781" s="49">
        <v>14</v>
      </c>
      <c r="E781" s="50">
        <f t="shared" ref="E781" si="127">E780*1936.27</f>
        <v>32527167</v>
      </c>
      <c r="F781" s="50">
        <f t="shared" si="69"/>
        <v>0</v>
      </c>
      <c r="G781" s="50">
        <f t="shared" si="69"/>
        <v>0</v>
      </c>
      <c r="H781" s="61">
        <f t="shared" si="69"/>
        <v>12361361</v>
      </c>
      <c r="I781" s="61">
        <f t="shared" si="69"/>
        <v>0</v>
      </c>
      <c r="J781" s="51">
        <f t="shared" si="69"/>
        <v>3740719</v>
      </c>
      <c r="K781" s="61">
        <f t="shared" si="69"/>
        <v>44888528</v>
      </c>
      <c r="L781" s="61">
        <f t="shared" si="69"/>
        <v>48629247</v>
      </c>
      <c r="M781" s="118"/>
      <c r="N781" s="120">
        <f t="shared" ref="N781:R781" si="128">N780*1936.27</f>
        <v>44888528</v>
      </c>
      <c r="O781" s="120">
        <f t="shared" si="128"/>
        <v>32527167</v>
      </c>
      <c r="P781" s="61">
        <f t="shared" si="128"/>
        <v>4054549</v>
      </c>
      <c r="Q781" s="120">
        <f t="shared" si="128"/>
        <v>54484140</v>
      </c>
      <c r="R781" s="120">
        <f t="shared" si="128"/>
        <v>50743421</v>
      </c>
      <c r="S781" s="47"/>
    </row>
    <row r="782" spans="1:19" ht="12.75" customHeight="1" x14ac:dyDescent="0.2">
      <c r="A782" s="530"/>
      <c r="B782" s="530"/>
      <c r="C782" s="53" t="s">
        <v>3</v>
      </c>
      <c r="D782" s="54">
        <v>15</v>
      </c>
      <c r="E782" s="44">
        <v>18820.88</v>
      </c>
      <c r="F782" s="44">
        <v>0</v>
      </c>
      <c r="G782" s="44"/>
      <c r="H782" s="44">
        <v>6384.11</v>
      </c>
      <c r="I782" s="44"/>
      <c r="J782" s="44">
        <f t="shared" ref="J782" si="129">K782/12</f>
        <v>2100.42</v>
      </c>
      <c r="K782" s="44">
        <f t="shared" ref="K782" si="130">SUM(E782:I782)</f>
        <v>25204.99</v>
      </c>
      <c r="L782" s="46">
        <f t="shared" ref="L782" si="131">SUM(E782:J782)</f>
        <v>27305.41</v>
      </c>
      <c r="M782" s="117"/>
      <c r="N782" s="119">
        <f t="shared" ref="N782" si="132">K782</f>
        <v>25204.99</v>
      </c>
      <c r="O782" s="119">
        <f t="shared" ref="O782" si="133">E782+F782+G782+I782</f>
        <v>18820.88</v>
      </c>
      <c r="P782" s="119">
        <v>2577.6</v>
      </c>
      <c r="Q782" s="119">
        <f t="shared" ref="Q782" si="134">L782+(IF(P782&gt;O782*0.18,P782,O782*0.18))</f>
        <v>30693.17</v>
      </c>
      <c r="R782" s="119">
        <f t="shared" ref="R782" si="135">N782+O782*0.18</f>
        <v>28592.75</v>
      </c>
      <c r="S782" s="47"/>
    </row>
    <row r="783" spans="1:19" ht="9" customHeight="1" x14ac:dyDescent="0.2">
      <c r="A783" s="530"/>
      <c r="B783" s="530"/>
      <c r="C783" s="48" t="s">
        <v>4</v>
      </c>
      <c r="D783" s="49">
        <v>20</v>
      </c>
      <c r="E783" s="50">
        <f t="shared" ref="E783" si="136">E782*1936.27</f>
        <v>36442305</v>
      </c>
      <c r="F783" s="50">
        <f t="shared" si="79"/>
        <v>0</v>
      </c>
      <c r="G783" s="50">
        <f t="shared" si="79"/>
        <v>0</v>
      </c>
      <c r="H783" s="61">
        <f t="shared" si="79"/>
        <v>12361361</v>
      </c>
      <c r="I783" s="61">
        <f t="shared" si="79"/>
        <v>0</v>
      </c>
      <c r="J783" s="51">
        <f t="shared" si="79"/>
        <v>4066980</v>
      </c>
      <c r="K783" s="61">
        <f t="shared" si="79"/>
        <v>48803666</v>
      </c>
      <c r="L783" s="61">
        <f t="shared" si="79"/>
        <v>52870646</v>
      </c>
      <c r="M783" s="118"/>
      <c r="N783" s="120">
        <f t="shared" ref="N783:R783" si="137">N782*1936.27</f>
        <v>48803666</v>
      </c>
      <c r="O783" s="120">
        <f t="shared" si="137"/>
        <v>36442305</v>
      </c>
      <c r="P783" s="61">
        <f t="shared" si="137"/>
        <v>4990930</v>
      </c>
      <c r="Q783" s="120">
        <f t="shared" si="137"/>
        <v>59430264</v>
      </c>
      <c r="R783" s="120">
        <f t="shared" si="137"/>
        <v>55363284</v>
      </c>
      <c r="S783" s="47"/>
    </row>
    <row r="784" spans="1:19" ht="12.75" customHeight="1" x14ac:dyDescent="0.2">
      <c r="A784" s="530"/>
      <c r="B784" s="530"/>
      <c r="C784" s="53" t="s">
        <v>3</v>
      </c>
      <c r="D784" s="54">
        <v>21</v>
      </c>
      <c r="E784" s="44">
        <v>21742.45</v>
      </c>
      <c r="F784" s="44">
        <v>0</v>
      </c>
      <c r="G784" s="44"/>
      <c r="H784" s="44">
        <v>6384.11</v>
      </c>
      <c r="I784" s="44"/>
      <c r="J784" s="44">
        <f t="shared" ref="J784" si="138">K784/12</f>
        <v>2343.88</v>
      </c>
      <c r="K784" s="44">
        <f t="shared" ref="K784" si="139">SUM(E784:I784)</f>
        <v>28126.560000000001</v>
      </c>
      <c r="L784" s="46">
        <f t="shared" ref="L784" si="140">SUM(E784:J784)</f>
        <v>30470.44</v>
      </c>
      <c r="M784" s="117"/>
      <c r="N784" s="119">
        <f t="shared" ref="N784" si="141">K784</f>
        <v>28126.560000000001</v>
      </c>
      <c r="O784" s="119">
        <f t="shared" ref="O784" si="142">E784+F784+G784+I784</f>
        <v>21742.45</v>
      </c>
      <c r="P784" s="119">
        <v>2577.6</v>
      </c>
      <c r="Q784" s="119">
        <f t="shared" ref="Q784" si="143">L784+(IF(P784&gt;O784*0.18,P784,O784*0.18))</f>
        <v>34384.080000000002</v>
      </c>
      <c r="R784" s="119">
        <f t="shared" ref="R784" si="144">N784+O784*0.18</f>
        <v>32040.2</v>
      </c>
      <c r="S784" s="47"/>
    </row>
    <row r="785" spans="1:19" ht="9" customHeight="1" x14ac:dyDescent="0.2">
      <c r="A785" s="530"/>
      <c r="B785" s="530"/>
      <c r="C785" s="48" t="s">
        <v>4</v>
      </c>
      <c r="D785" s="49">
        <v>27</v>
      </c>
      <c r="E785" s="50">
        <f t="shared" ref="E785" si="145">E784*1936.27</f>
        <v>42099254</v>
      </c>
      <c r="F785" s="50">
        <f t="shared" si="89"/>
        <v>0</v>
      </c>
      <c r="G785" s="50">
        <f t="shared" si="89"/>
        <v>0</v>
      </c>
      <c r="H785" s="61">
        <f t="shared" si="89"/>
        <v>12361361</v>
      </c>
      <c r="I785" s="61">
        <f t="shared" si="89"/>
        <v>0</v>
      </c>
      <c r="J785" s="51">
        <f t="shared" si="89"/>
        <v>4538385</v>
      </c>
      <c r="K785" s="61">
        <f t="shared" si="89"/>
        <v>54460614</v>
      </c>
      <c r="L785" s="61">
        <f t="shared" si="89"/>
        <v>58998999</v>
      </c>
      <c r="M785" s="118"/>
      <c r="N785" s="120">
        <f t="shared" ref="N785:R785" si="146">N784*1936.27</f>
        <v>54460614</v>
      </c>
      <c r="O785" s="120">
        <f t="shared" si="146"/>
        <v>42099254</v>
      </c>
      <c r="P785" s="61">
        <f t="shared" si="146"/>
        <v>4990930</v>
      </c>
      <c r="Q785" s="120">
        <f t="shared" si="146"/>
        <v>66576863</v>
      </c>
      <c r="R785" s="120">
        <f t="shared" si="146"/>
        <v>62038478</v>
      </c>
      <c r="S785" s="47"/>
    </row>
    <row r="786" spans="1:19" ht="12.75" customHeight="1" x14ac:dyDescent="0.2">
      <c r="A786" s="530"/>
      <c r="B786" s="530"/>
      <c r="C786" s="53" t="s">
        <v>3</v>
      </c>
      <c r="D786" s="54">
        <v>28</v>
      </c>
      <c r="E786" s="44">
        <v>23645.68</v>
      </c>
      <c r="F786" s="44">
        <v>0</v>
      </c>
      <c r="G786" s="44"/>
      <c r="H786" s="44">
        <v>6384.11</v>
      </c>
      <c r="I786" s="44"/>
      <c r="J786" s="44">
        <f t="shared" ref="J786" si="147">K786/12</f>
        <v>2502.48</v>
      </c>
      <c r="K786" s="44">
        <f t="shared" ref="K786" si="148">SUM(E786:I786)</f>
        <v>30029.79</v>
      </c>
      <c r="L786" s="46">
        <f t="shared" ref="L786" si="149">SUM(E786:J786)</f>
        <v>32532.27</v>
      </c>
      <c r="M786" s="117"/>
      <c r="N786" s="119">
        <f t="shared" ref="N786" si="150">K786</f>
        <v>30029.79</v>
      </c>
      <c r="O786" s="119">
        <f t="shared" ref="O786" si="151">E786+F786+G786+I786</f>
        <v>23645.68</v>
      </c>
      <c r="P786" s="119">
        <v>3278.4</v>
      </c>
      <c r="Q786" s="119">
        <f t="shared" ref="Q786" si="152">L786+(IF(P786&gt;O786*0.18,P786,O786*0.18))</f>
        <v>36788.49</v>
      </c>
      <c r="R786" s="119">
        <f t="shared" ref="R786" si="153">N786+O786*0.18</f>
        <v>34286.01</v>
      </c>
      <c r="S786" s="47"/>
    </row>
    <row r="787" spans="1:19" ht="9" customHeight="1" x14ac:dyDescent="0.2">
      <c r="A787" s="530"/>
      <c r="B787" s="530"/>
      <c r="C787" s="48" t="s">
        <v>4</v>
      </c>
      <c r="D787" s="49">
        <v>34</v>
      </c>
      <c r="E787" s="50">
        <f t="shared" ref="E787" si="154">E786*1936.27</f>
        <v>45784421</v>
      </c>
      <c r="F787" s="50">
        <f t="shared" si="99"/>
        <v>0</v>
      </c>
      <c r="G787" s="50">
        <f t="shared" si="99"/>
        <v>0</v>
      </c>
      <c r="H787" s="61">
        <f t="shared" si="99"/>
        <v>12361361</v>
      </c>
      <c r="I787" s="61">
        <f t="shared" si="99"/>
        <v>0</v>
      </c>
      <c r="J787" s="51">
        <f t="shared" si="99"/>
        <v>4845477</v>
      </c>
      <c r="K787" s="61">
        <f t="shared" si="99"/>
        <v>58145781</v>
      </c>
      <c r="L787" s="61">
        <f t="shared" si="99"/>
        <v>62991258</v>
      </c>
      <c r="M787" s="118"/>
      <c r="N787" s="120">
        <f t="shared" ref="N787:R787" si="155">N786*1936.27</f>
        <v>58145781</v>
      </c>
      <c r="O787" s="120">
        <f t="shared" si="155"/>
        <v>45784421</v>
      </c>
      <c r="P787" s="61">
        <f t="shared" si="155"/>
        <v>6347868</v>
      </c>
      <c r="Q787" s="120">
        <f t="shared" si="155"/>
        <v>71232450</v>
      </c>
      <c r="R787" s="120">
        <f t="shared" si="155"/>
        <v>66386973</v>
      </c>
      <c r="S787" s="47"/>
    </row>
    <row r="788" spans="1:19" ht="12.75" customHeight="1" x14ac:dyDescent="0.2">
      <c r="A788" s="530"/>
      <c r="B788" s="530"/>
      <c r="C788" s="53" t="s">
        <v>3</v>
      </c>
      <c r="D788" s="54">
        <v>35</v>
      </c>
      <c r="E788" s="44">
        <v>25108.31</v>
      </c>
      <c r="F788" s="44">
        <v>0</v>
      </c>
      <c r="G788" s="44"/>
      <c r="H788" s="44">
        <v>6384.11</v>
      </c>
      <c r="I788" s="44"/>
      <c r="J788" s="44">
        <f t="shared" ref="J788" si="156">K788/12</f>
        <v>2624.37</v>
      </c>
      <c r="K788" s="44">
        <f t="shared" ref="K788" si="157">SUM(E788:I788)</f>
        <v>31492.42</v>
      </c>
      <c r="L788" s="46">
        <f t="shared" ref="L788" si="158">SUM(E788:J788)</f>
        <v>34116.79</v>
      </c>
      <c r="M788" s="117"/>
      <c r="N788" s="119">
        <f t="shared" ref="N788" si="159">K788</f>
        <v>31492.42</v>
      </c>
      <c r="O788" s="119">
        <f t="shared" ref="O788" si="160">E788+F788+G788+I788</f>
        <v>25108.31</v>
      </c>
      <c r="P788" s="119">
        <v>3278.4</v>
      </c>
      <c r="Q788" s="119">
        <f t="shared" ref="Q788" si="161">L788+(IF(P788&gt;O788*0.18,P788,O788*0.18))</f>
        <v>38636.29</v>
      </c>
      <c r="R788" s="119">
        <f t="shared" ref="R788" si="162">N788+O788*0.18</f>
        <v>36011.919999999998</v>
      </c>
      <c r="S788" s="47"/>
    </row>
    <row r="789" spans="1:19" ht="9" customHeight="1" x14ac:dyDescent="0.2">
      <c r="A789" s="531"/>
      <c r="B789" s="531"/>
      <c r="C789" s="58" t="s">
        <v>4</v>
      </c>
      <c r="D789" s="59"/>
      <c r="E789" s="50">
        <f t="shared" ref="E789" si="163">E788*1936.27</f>
        <v>48616467</v>
      </c>
      <c r="F789" s="50">
        <f t="shared" si="109"/>
        <v>0</v>
      </c>
      <c r="G789" s="50">
        <f t="shared" si="109"/>
        <v>0</v>
      </c>
      <c r="H789" s="61">
        <f t="shared" si="109"/>
        <v>12361361</v>
      </c>
      <c r="I789" s="61">
        <f t="shared" si="109"/>
        <v>0</v>
      </c>
      <c r="J789" s="51">
        <f t="shared" si="109"/>
        <v>5081489</v>
      </c>
      <c r="K789" s="61">
        <f t="shared" si="109"/>
        <v>60977828</v>
      </c>
      <c r="L789" s="61">
        <f t="shared" si="109"/>
        <v>66059317</v>
      </c>
      <c r="M789" s="118"/>
      <c r="N789" s="120">
        <f t="shared" ref="N789:R789" si="164">N788*1936.27</f>
        <v>60977828</v>
      </c>
      <c r="O789" s="120">
        <f t="shared" si="164"/>
        <v>48616467</v>
      </c>
      <c r="P789" s="61">
        <f t="shared" si="164"/>
        <v>6347868</v>
      </c>
      <c r="Q789" s="120">
        <f t="shared" si="164"/>
        <v>74810289</v>
      </c>
      <c r="R789" s="120">
        <f t="shared" si="164"/>
        <v>69728800</v>
      </c>
      <c r="S789" s="47"/>
    </row>
    <row r="790" spans="1:19" ht="12.75" customHeight="1" x14ac:dyDescent="0.2">
      <c r="A790" s="492">
        <f>B778+1</f>
        <v>44562</v>
      </c>
      <c r="B790" s="492">
        <v>44651</v>
      </c>
      <c r="C790" s="42" t="s">
        <v>3</v>
      </c>
      <c r="D790" s="43">
        <v>0</v>
      </c>
      <c r="E790" s="44">
        <f>E778</f>
        <v>14513.09</v>
      </c>
      <c r="F790" s="44">
        <v>0</v>
      </c>
      <c r="G790" s="44"/>
      <c r="H790" s="44">
        <v>6384.11</v>
      </c>
      <c r="I790" s="44"/>
      <c r="J790" s="44">
        <f t="shared" ref="J790" si="165">K790/12</f>
        <v>1741.43</v>
      </c>
      <c r="K790" s="44">
        <f t="shared" ref="K790" si="166">SUM(E790:I790)</f>
        <v>20897.2</v>
      </c>
      <c r="L790" s="46">
        <f t="shared" ref="L790" si="167">SUM(E790:J790)</f>
        <v>22638.63</v>
      </c>
      <c r="M790" s="117"/>
      <c r="N790" s="119">
        <f t="shared" ref="N790" si="168">K790</f>
        <v>20897.2</v>
      </c>
      <c r="O790" s="119">
        <f t="shared" ref="O790" si="169">E790+F790+G790+I790</f>
        <v>14513.09</v>
      </c>
      <c r="P790" s="119">
        <f>K832</f>
        <v>2214</v>
      </c>
      <c r="Q790" s="119">
        <f t="shared" ref="Q790" si="170">L790+(IF(P790&gt;O790*0.18,P790,O790*0.18))</f>
        <v>25250.99</v>
      </c>
      <c r="R790" s="119">
        <f t="shared" ref="R790" si="171">N790+O790*0.18</f>
        <v>23509.56</v>
      </c>
      <c r="S790" s="47"/>
    </row>
    <row r="791" spans="1:19" ht="9" customHeight="1" x14ac:dyDescent="0.2">
      <c r="A791" s="493"/>
      <c r="B791" s="493"/>
      <c r="C791" s="48" t="s">
        <v>4</v>
      </c>
      <c r="D791" s="49">
        <v>8</v>
      </c>
      <c r="E791" s="50">
        <f t="shared" ref="E791:L791" si="172">E790*1936.27</f>
        <v>28101261</v>
      </c>
      <c r="F791" s="50">
        <f t="shared" si="172"/>
        <v>0</v>
      </c>
      <c r="G791" s="50">
        <f t="shared" si="172"/>
        <v>0</v>
      </c>
      <c r="H791" s="61">
        <f t="shared" si="172"/>
        <v>12361361</v>
      </c>
      <c r="I791" s="61">
        <f t="shared" si="172"/>
        <v>0</v>
      </c>
      <c r="J791" s="51">
        <f t="shared" si="172"/>
        <v>3371879</v>
      </c>
      <c r="K791" s="61">
        <f t="shared" si="172"/>
        <v>40462621</v>
      </c>
      <c r="L791" s="61">
        <f t="shared" si="172"/>
        <v>43834500</v>
      </c>
      <c r="M791" s="118"/>
      <c r="N791" s="120">
        <f t="shared" ref="N791:R791" si="173">N790*1936.27</f>
        <v>40462621</v>
      </c>
      <c r="O791" s="120">
        <f t="shared" si="173"/>
        <v>28101261</v>
      </c>
      <c r="P791" s="61">
        <f t="shared" si="173"/>
        <v>4286902</v>
      </c>
      <c r="Q791" s="120">
        <f t="shared" si="173"/>
        <v>48892734</v>
      </c>
      <c r="R791" s="120">
        <f t="shared" si="173"/>
        <v>45520856</v>
      </c>
      <c r="S791" s="47"/>
    </row>
    <row r="792" spans="1:19" ht="12.75" customHeight="1" x14ac:dyDescent="0.2">
      <c r="A792" s="530">
        <f>A790</f>
        <v>44562</v>
      </c>
      <c r="B792" s="530">
        <f>B790</f>
        <v>44651</v>
      </c>
      <c r="C792" s="53" t="s">
        <v>3</v>
      </c>
      <c r="D792" s="54">
        <v>9</v>
      </c>
      <c r="E792" s="44">
        <f t="shared" ref="E792" si="174">E780</f>
        <v>16798.88</v>
      </c>
      <c r="F792" s="44">
        <v>0</v>
      </c>
      <c r="G792" s="44"/>
      <c r="H792" s="44">
        <v>6384.11</v>
      </c>
      <c r="I792" s="44"/>
      <c r="J792" s="44">
        <f t="shared" ref="J792" si="175">K792/12</f>
        <v>1931.92</v>
      </c>
      <c r="K792" s="44">
        <f t="shared" ref="K792" si="176">SUM(E792:I792)</f>
        <v>23182.99</v>
      </c>
      <c r="L792" s="46">
        <f t="shared" ref="L792" si="177">SUM(E792:J792)</f>
        <v>25114.91</v>
      </c>
      <c r="M792" s="117"/>
      <c r="N792" s="119">
        <f t="shared" ref="N792" si="178">K792</f>
        <v>23182.99</v>
      </c>
      <c r="O792" s="119">
        <f t="shared" ref="O792" si="179">E792+F792+G792+I792</f>
        <v>16798.88</v>
      </c>
      <c r="P792" s="119">
        <f>P790</f>
        <v>2214</v>
      </c>
      <c r="Q792" s="119">
        <f t="shared" ref="Q792" si="180">L792+(IF(P792&gt;O792*0.18,P792,O792*0.18))</f>
        <v>28138.71</v>
      </c>
      <c r="R792" s="119">
        <f t="shared" ref="R792" si="181">N792+O792*0.18</f>
        <v>26206.79</v>
      </c>
      <c r="S792" s="47"/>
    </row>
    <row r="793" spans="1:19" ht="9" customHeight="1" x14ac:dyDescent="0.2">
      <c r="A793" s="530"/>
      <c r="B793" s="530"/>
      <c r="C793" s="48" t="s">
        <v>4</v>
      </c>
      <c r="D793" s="49">
        <v>14</v>
      </c>
      <c r="E793" s="50">
        <f t="shared" ref="E793:L793" si="182">E792*1936.27</f>
        <v>32527167</v>
      </c>
      <c r="F793" s="50">
        <f t="shared" si="182"/>
        <v>0</v>
      </c>
      <c r="G793" s="50">
        <f t="shared" si="182"/>
        <v>0</v>
      </c>
      <c r="H793" s="61">
        <f t="shared" si="182"/>
        <v>12361361</v>
      </c>
      <c r="I793" s="61">
        <f t="shared" si="182"/>
        <v>0</v>
      </c>
      <c r="J793" s="51">
        <f t="shared" si="182"/>
        <v>3740719</v>
      </c>
      <c r="K793" s="61">
        <f t="shared" si="182"/>
        <v>44888528</v>
      </c>
      <c r="L793" s="61">
        <f t="shared" si="182"/>
        <v>48629247</v>
      </c>
      <c r="M793" s="118"/>
      <c r="N793" s="120">
        <f t="shared" ref="N793:R793" si="183">N792*1936.27</f>
        <v>44888528</v>
      </c>
      <c r="O793" s="120">
        <f t="shared" si="183"/>
        <v>32527167</v>
      </c>
      <c r="P793" s="61">
        <f t="shared" si="183"/>
        <v>4286902</v>
      </c>
      <c r="Q793" s="120">
        <f t="shared" si="183"/>
        <v>54484140</v>
      </c>
      <c r="R793" s="120">
        <f t="shared" si="183"/>
        <v>50743421</v>
      </c>
      <c r="S793" s="47"/>
    </row>
    <row r="794" spans="1:19" ht="12.75" customHeight="1" x14ac:dyDescent="0.2">
      <c r="A794" s="530"/>
      <c r="B794" s="530"/>
      <c r="C794" s="53" t="s">
        <v>3</v>
      </c>
      <c r="D794" s="54">
        <v>15</v>
      </c>
      <c r="E794" s="44">
        <f t="shared" ref="E794" si="184">E782</f>
        <v>18820.88</v>
      </c>
      <c r="F794" s="44">
        <v>0</v>
      </c>
      <c r="G794" s="44"/>
      <c r="H794" s="44">
        <v>6384.11</v>
      </c>
      <c r="I794" s="44"/>
      <c r="J794" s="44">
        <f t="shared" ref="J794" si="185">K794/12</f>
        <v>2100.42</v>
      </c>
      <c r="K794" s="44">
        <f t="shared" ref="K794" si="186">SUM(E794:I794)</f>
        <v>25204.99</v>
      </c>
      <c r="L794" s="46">
        <f t="shared" ref="L794" si="187">SUM(E794:J794)</f>
        <v>27305.41</v>
      </c>
      <c r="M794" s="117"/>
      <c r="N794" s="119">
        <f t="shared" ref="N794" si="188">K794</f>
        <v>25204.99</v>
      </c>
      <c r="O794" s="119">
        <f t="shared" ref="O794" si="189">E794+F794+G794+I794</f>
        <v>18820.88</v>
      </c>
      <c r="P794" s="119">
        <f>K834</f>
        <v>2721.6</v>
      </c>
      <c r="Q794" s="119">
        <f t="shared" ref="Q794" si="190">L794+(IF(P794&gt;O794*0.18,P794,O794*0.18))</f>
        <v>30693.17</v>
      </c>
      <c r="R794" s="119">
        <f t="shared" ref="R794" si="191">N794+O794*0.18</f>
        <v>28592.75</v>
      </c>
      <c r="S794" s="47"/>
    </row>
    <row r="795" spans="1:19" ht="9" customHeight="1" x14ac:dyDescent="0.2">
      <c r="A795" s="530"/>
      <c r="B795" s="530"/>
      <c r="C795" s="48" t="s">
        <v>4</v>
      </c>
      <c r="D795" s="49">
        <v>20</v>
      </c>
      <c r="E795" s="50">
        <f t="shared" ref="E795:L795" si="192">E794*1936.27</f>
        <v>36442305</v>
      </c>
      <c r="F795" s="50">
        <f t="shared" si="192"/>
        <v>0</v>
      </c>
      <c r="G795" s="50">
        <f t="shared" si="192"/>
        <v>0</v>
      </c>
      <c r="H795" s="61">
        <f t="shared" si="192"/>
        <v>12361361</v>
      </c>
      <c r="I795" s="61">
        <f t="shared" si="192"/>
        <v>0</v>
      </c>
      <c r="J795" s="51">
        <f t="shared" si="192"/>
        <v>4066980</v>
      </c>
      <c r="K795" s="61">
        <f t="shared" si="192"/>
        <v>48803666</v>
      </c>
      <c r="L795" s="61">
        <f t="shared" si="192"/>
        <v>52870646</v>
      </c>
      <c r="M795" s="118"/>
      <c r="N795" s="120">
        <f t="shared" ref="N795:R795" si="193">N794*1936.27</f>
        <v>48803666</v>
      </c>
      <c r="O795" s="120">
        <f t="shared" si="193"/>
        <v>36442305</v>
      </c>
      <c r="P795" s="61">
        <f t="shared" si="193"/>
        <v>5269752</v>
      </c>
      <c r="Q795" s="120">
        <f t="shared" si="193"/>
        <v>59430264</v>
      </c>
      <c r="R795" s="120">
        <f t="shared" si="193"/>
        <v>55363284</v>
      </c>
      <c r="S795" s="47"/>
    </row>
    <row r="796" spans="1:19" ht="12.75" customHeight="1" x14ac:dyDescent="0.2">
      <c r="A796" s="530"/>
      <c r="B796" s="530"/>
      <c r="C796" s="53" t="s">
        <v>3</v>
      </c>
      <c r="D796" s="54">
        <v>21</v>
      </c>
      <c r="E796" s="44">
        <f t="shared" ref="E796" si="194">E784</f>
        <v>21742.45</v>
      </c>
      <c r="F796" s="44">
        <v>0</v>
      </c>
      <c r="G796" s="44"/>
      <c r="H796" s="44">
        <v>6384.11</v>
      </c>
      <c r="I796" s="44"/>
      <c r="J796" s="44">
        <f t="shared" ref="J796" si="195">K796/12</f>
        <v>2343.88</v>
      </c>
      <c r="K796" s="44">
        <f t="shared" ref="K796" si="196">SUM(E796:I796)</f>
        <v>28126.560000000001</v>
      </c>
      <c r="L796" s="46">
        <f t="shared" ref="L796" si="197">SUM(E796:J796)</f>
        <v>30470.44</v>
      </c>
      <c r="M796" s="117"/>
      <c r="N796" s="119">
        <f t="shared" ref="N796" si="198">K796</f>
        <v>28126.560000000001</v>
      </c>
      <c r="O796" s="119">
        <f t="shared" ref="O796" si="199">E796+F796+G796+I796</f>
        <v>21742.45</v>
      </c>
      <c r="P796" s="119">
        <f>P794</f>
        <v>2721.6</v>
      </c>
      <c r="Q796" s="119">
        <f t="shared" ref="Q796" si="200">L796+(IF(P796&gt;O796*0.18,P796,O796*0.18))</f>
        <v>34384.080000000002</v>
      </c>
      <c r="R796" s="119">
        <f t="shared" ref="R796" si="201">N796+O796*0.18</f>
        <v>32040.2</v>
      </c>
      <c r="S796" s="47"/>
    </row>
    <row r="797" spans="1:19" ht="9" customHeight="1" x14ac:dyDescent="0.2">
      <c r="A797" s="530"/>
      <c r="B797" s="530"/>
      <c r="C797" s="48" t="s">
        <v>4</v>
      </c>
      <c r="D797" s="49">
        <v>27</v>
      </c>
      <c r="E797" s="50">
        <f t="shared" ref="E797:L797" si="202">E796*1936.27</f>
        <v>42099254</v>
      </c>
      <c r="F797" s="50">
        <f t="shared" si="202"/>
        <v>0</v>
      </c>
      <c r="G797" s="50">
        <f t="shared" si="202"/>
        <v>0</v>
      </c>
      <c r="H797" s="61">
        <f t="shared" si="202"/>
        <v>12361361</v>
      </c>
      <c r="I797" s="61">
        <f t="shared" si="202"/>
        <v>0</v>
      </c>
      <c r="J797" s="51">
        <f t="shared" si="202"/>
        <v>4538385</v>
      </c>
      <c r="K797" s="61">
        <f t="shared" si="202"/>
        <v>54460614</v>
      </c>
      <c r="L797" s="61">
        <f t="shared" si="202"/>
        <v>58998999</v>
      </c>
      <c r="M797" s="118"/>
      <c r="N797" s="120">
        <f t="shared" ref="N797:R797" si="203">N796*1936.27</f>
        <v>54460614</v>
      </c>
      <c r="O797" s="120">
        <f t="shared" si="203"/>
        <v>42099254</v>
      </c>
      <c r="P797" s="61">
        <f t="shared" si="203"/>
        <v>5269752</v>
      </c>
      <c r="Q797" s="120">
        <f t="shared" si="203"/>
        <v>66576863</v>
      </c>
      <c r="R797" s="120">
        <f t="shared" si="203"/>
        <v>62038478</v>
      </c>
      <c r="S797" s="47"/>
    </row>
    <row r="798" spans="1:19" ht="12.75" customHeight="1" x14ac:dyDescent="0.2">
      <c r="A798" s="530"/>
      <c r="B798" s="530"/>
      <c r="C798" s="53" t="s">
        <v>3</v>
      </c>
      <c r="D798" s="54">
        <v>28</v>
      </c>
      <c r="E798" s="44">
        <f t="shared" ref="E798" si="204">E786</f>
        <v>23645.68</v>
      </c>
      <c r="F798" s="44">
        <v>0</v>
      </c>
      <c r="G798" s="44"/>
      <c r="H798" s="44">
        <v>6384.11</v>
      </c>
      <c r="I798" s="44"/>
      <c r="J798" s="44">
        <f t="shared" ref="J798" si="205">K798/12</f>
        <v>2502.48</v>
      </c>
      <c r="K798" s="44">
        <f t="shared" ref="K798" si="206">SUM(E798:I798)</f>
        <v>30029.79</v>
      </c>
      <c r="L798" s="46">
        <f t="shared" ref="L798" si="207">SUM(E798:J798)</f>
        <v>32532.27</v>
      </c>
      <c r="M798" s="117"/>
      <c r="N798" s="119">
        <f t="shared" ref="N798" si="208">K798</f>
        <v>30029.79</v>
      </c>
      <c r="O798" s="119">
        <f t="shared" ref="O798" si="209">E798+F798+G798+I798</f>
        <v>23645.68</v>
      </c>
      <c r="P798" s="119">
        <f>K836</f>
        <v>3458.4</v>
      </c>
      <c r="Q798" s="119">
        <f t="shared" ref="Q798" si="210">L798+(IF(P798&gt;O798*0.18,P798,O798*0.18))</f>
        <v>36788.49</v>
      </c>
      <c r="R798" s="119">
        <f t="shared" ref="R798" si="211">N798+O798*0.18</f>
        <v>34286.01</v>
      </c>
      <c r="S798" s="47"/>
    </row>
    <row r="799" spans="1:19" ht="9" customHeight="1" x14ac:dyDescent="0.2">
      <c r="A799" s="530"/>
      <c r="B799" s="530"/>
      <c r="C799" s="48" t="s">
        <v>4</v>
      </c>
      <c r="D799" s="49">
        <v>34</v>
      </c>
      <c r="E799" s="50">
        <f t="shared" ref="E799:L799" si="212">E798*1936.27</f>
        <v>45784421</v>
      </c>
      <c r="F799" s="50">
        <f t="shared" si="212"/>
        <v>0</v>
      </c>
      <c r="G799" s="50">
        <f t="shared" si="212"/>
        <v>0</v>
      </c>
      <c r="H799" s="61">
        <f t="shared" si="212"/>
        <v>12361361</v>
      </c>
      <c r="I799" s="61">
        <f t="shared" si="212"/>
        <v>0</v>
      </c>
      <c r="J799" s="51">
        <f t="shared" si="212"/>
        <v>4845477</v>
      </c>
      <c r="K799" s="61">
        <f t="shared" si="212"/>
        <v>58145781</v>
      </c>
      <c r="L799" s="61">
        <f t="shared" si="212"/>
        <v>62991258</v>
      </c>
      <c r="M799" s="118"/>
      <c r="N799" s="120">
        <f t="shared" ref="N799:R799" si="213">N798*1936.27</f>
        <v>58145781</v>
      </c>
      <c r="O799" s="120">
        <f t="shared" si="213"/>
        <v>45784421</v>
      </c>
      <c r="P799" s="61">
        <f t="shared" si="213"/>
        <v>6696396</v>
      </c>
      <c r="Q799" s="120">
        <f t="shared" si="213"/>
        <v>71232450</v>
      </c>
      <c r="R799" s="120">
        <f t="shared" si="213"/>
        <v>66386973</v>
      </c>
      <c r="S799" s="47"/>
    </row>
    <row r="800" spans="1:19" ht="12.75" customHeight="1" x14ac:dyDescent="0.2">
      <c r="A800" s="530"/>
      <c r="B800" s="530"/>
      <c r="C800" s="53" t="s">
        <v>3</v>
      </c>
      <c r="D800" s="54">
        <v>35</v>
      </c>
      <c r="E800" s="44">
        <f t="shared" ref="E800" si="214">E788</f>
        <v>25108.31</v>
      </c>
      <c r="F800" s="44">
        <v>0</v>
      </c>
      <c r="G800" s="44"/>
      <c r="H800" s="44">
        <v>6384.11</v>
      </c>
      <c r="I800" s="44"/>
      <c r="J800" s="44">
        <f t="shared" ref="J800" si="215">K800/12</f>
        <v>2624.37</v>
      </c>
      <c r="K800" s="44">
        <f t="shared" ref="K800" si="216">SUM(E800:I800)</f>
        <v>31492.42</v>
      </c>
      <c r="L800" s="46">
        <f t="shared" ref="L800" si="217">SUM(E800:J800)</f>
        <v>34116.79</v>
      </c>
      <c r="M800" s="117"/>
      <c r="N800" s="119">
        <f t="shared" ref="N800" si="218">K800</f>
        <v>31492.42</v>
      </c>
      <c r="O800" s="119">
        <f t="shared" ref="O800" si="219">E800+F800+G800+I800</f>
        <v>25108.31</v>
      </c>
      <c r="P800" s="119">
        <f>P798</f>
        <v>3458.4</v>
      </c>
      <c r="Q800" s="119">
        <f t="shared" ref="Q800" si="220">L800+(IF(P800&gt;O800*0.18,P800,O800*0.18))</f>
        <v>38636.29</v>
      </c>
      <c r="R800" s="119">
        <f t="shared" ref="R800" si="221">N800+O800*0.18</f>
        <v>36011.919999999998</v>
      </c>
      <c r="S800" s="47"/>
    </row>
    <row r="801" spans="1:20" ht="9" customHeight="1" x14ac:dyDescent="0.2">
      <c r="A801" s="531"/>
      <c r="B801" s="531"/>
      <c r="C801" s="58" t="s">
        <v>4</v>
      </c>
      <c r="D801" s="59"/>
      <c r="E801" s="50">
        <f t="shared" ref="E801:L801" si="222">E800*1936.27</f>
        <v>48616467</v>
      </c>
      <c r="F801" s="50">
        <f t="shared" si="222"/>
        <v>0</v>
      </c>
      <c r="G801" s="50">
        <f t="shared" si="222"/>
        <v>0</v>
      </c>
      <c r="H801" s="61">
        <f t="shared" si="222"/>
        <v>12361361</v>
      </c>
      <c r="I801" s="61">
        <f t="shared" si="222"/>
        <v>0</v>
      </c>
      <c r="J801" s="51">
        <f t="shared" si="222"/>
        <v>5081489</v>
      </c>
      <c r="K801" s="61">
        <f t="shared" si="222"/>
        <v>60977828</v>
      </c>
      <c r="L801" s="61">
        <f t="shared" si="222"/>
        <v>66059317</v>
      </c>
      <c r="M801" s="118"/>
      <c r="N801" s="120">
        <f t="shared" ref="N801:R801" si="223">N800*1936.27</f>
        <v>60977828</v>
      </c>
      <c r="O801" s="120">
        <f t="shared" si="223"/>
        <v>48616467</v>
      </c>
      <c r="P801" s="61">
        <f t="shared" si="223"/>
        <v>6696396</v>
      </c>
      <c r="Q801" s="120">
        <f t="shared" si="223"/>
        <v>74810289</v>
      </c>
      <c r="R801" s="120">
        <f t="shared" si="223"/>
        <v>69728800</v>
      </c>
      <c r="S801" s="47"/>
    </row>
    <row r="802" spans="1:20" ht="12.75" customHeight="1" x14ac:dyDescent="0.2">
      <c r="A802" s="492">
        <f>B790+1</f>
        <v>44652</v>
      </c>
      <c r="B802" s="492">
        <v>44742</v>
      </c>
      <c r="C802" s="42" t="s">
        <v>3</v>
      </c>
      <c r="D802" s="43">
        <v>0</v>
      </c>
      <c r="E802" s="44">
        <f t="shared" ref="E802" si="224">E790</f>
        <v>14513.09</v>
      </c>
      <c r="F802" s="44"/>
      <c r="G802" s="44"/>
      <c r="H802" s="44">
        <v>6384.11</v>
      </c>
      <c r="I802" s="44">
        <f>(E802+H802)*0.3%</f>
        <v>62.69</v>
      </c>
      <c r="J802" s="44">
        <f t="shared" ref="J802:J814" si="225">K802/12</f>
        <v>1746.66</v>
      </c>
      <c r="K802" s="44">
        <f t="shared" ref="K802" si="226">SUM(E802:I802)</f>
        <v>20959.89</v>
      </c>
      <c r="L802" s="46">
        <f t="shared" ref="L802" si="227">SUM(E802:J802)</f>
        <v>22706.55</v>
      </c>
      <c r="M802" s="117"/>
      <c r="N802" s="119">
        <f t="shared" ref="N802" si="228">K802</f>
        <v>20959.89</v>
      </c>
      <c r="O802" s="119">
        <f t="shared" ref="O802" si="229">E802+F802+G802+I802</f>
        <v>14575.78</v>
      </c>
      <c r="P802" s="119">
        <f>P790</f>
        <v>2214</v>
      </c>
      <c r="Q802" s="119">
        <f t="shared" ref="Q802" si="230">L802+(IF(P802&gt;O802*0.18,P802,O802*0.18))</f>
        <v>25330.19</v>
      </c>
      <c r="R802" s="119">
        <f t="shared" ref="R802" si="231">N802+O802*0.18</f>
        <v>23583.53</v>
      </c>
      <c r="S802" s="47"/>
      <c r="T802" s="194"/>
    </row>
    <row r="803" spans="1:20" ht="9" customHeight="1" x14ac:dyDescent="0.2">
      <c r="A803" s="493"/>
      <c r="B803" s="493"/>
      <c r="C803" s="48" t="s">
        <v>4</v>
      </c>
      <c r="D803" s="49">
        <v>8</v>
      </c>
      <c r="E803" s="50">
        <f t="shared" ref="E803" si="232">E802*1936.27</f>
        <v>28101261</v>
      </c>
      <c r="F803" s="61"/>
      <c r="G803" s="50">
        <v>0</v>
      </c>
      <c r="H803" s="61">
        <f t="shared" ref="H803" si="233">H802*1936.27</f>
        <v>12361361</v>
      </c>
      <c r="I803" s="61">
        <f>I802*1936.27</f>
        <v>121385</v>
      </c>
      <c r="J803" s="51">
        <f t="shared" ref="J803:L803" si="234">J802*1936.27</f>
        <v>3382005</v>
      </c>
      <c r="K803" s="61">
        <f t="shared" si="234"/>
        <v>40584006</v>
      </c>
      <c r="L803" s="61">
        <f t="shared" si="234"/>
        <v>43966012</v>
      </c>
      <c r="M803" s="118"/>
      <c r="N803" s="120">
        <f t="shared" ref="N803:R803" si="235">N802*1936.27</f>
        <v>40584006</v>
      </c>
      <c r="O803" s="120">
        <f t="shared" si="235"/>
        <v>28222646</v>
      </c>
      <c r="P803" s="61">
        <f t="shared" si="235"/>
        <v>4286902</v>
      </c>
      <c r="Q803" s="120">
        <f t="shared" si="235"/>
        <v>49046087</v>
      </c>
      <c r="R803" s="120">
        <f t="shared" si="235"/>
        <v>45664082</v>
      </c>
      <c r="S803" s="47"/>
    </row>
    <row r="804" spans="1:20" ht="12.75" customHeight="1" x14ac:dyDescent="0.2">
      <c r="A804" s="530">
        <f>A802</f>
        <v>44652</v>
      </c>
      <c r="B804" s="530">
        <f>B802</f>
        <v>44742</v>
      </c>
      <c r="C804" s="53" t="s">
        <v>3</v>
      </c>
      <c r="D804" s="54">
        <v>9</v>
      </c>
      <c r="E804" s="44">
        <f t="shared" ref="E804" si="236">E792</f>
        <v>16798.88</v>
      </c>
      <c r="F804" s="44"/>
      <c r="G804" s="44">
        <v>0</v>
      </c>
      <c r="H804" s="44">
        <v>6384.11</v>
      </c>
      <c r="I804" s="44">
        <f t="shared" ref="I804" si="237">(E804+H804)*0.3%</f>
        <v>69.55</v>
      </c>
      <c r="J804" s="44">
        <f t="shared" ref="J804" si="238">K804/12</f>
        <v>1937.71</v>
      </c>
      <c r="K804" s="44">
        <f t="shared" ref="K804" si="239">SUM(E804:I804)</f>
        <v>23252.54</v>
      </c>
      <c r="L804" s="46">
        <f t="shared" ref="L804" si="240">SUM(E804:J804)</f>
        <v>25190.25</v>
      </c>
      <c r="M804" s="117"/>
      <c r="N804" s="119">
        <f t="shared" ref="N804" si="241">K804</f>
        <v>23252.54</v>
      </c>
      <c r="O804" s="119">
        <f t="shared" ref="O804" si="242">E804+F804+G804+I804</f>
        <v>16868.43</v>
      </c>
      <c r="P804" s="119">
        <f t="shared" ref="P804" si="243">P792</f>
        <v>2214</v>
      </c>
      <c r="Q804" s="119">
        <f t="shared" ref="Q804" si="244">L804+(IF(P804&gt;O804*0.18,P804,O804*0.18))</f>
        <v>28226.57</v>
      </c>
      <c r="R804" s="119">
        <f t="shared" ref="R804" si="245">N804+O804*0.18</f>
        <v>26288.86</v>
      </c>
      <c r="S804" s="47"/>
      <c r="T804" s="194"/>
    </row>
    <row r="805" spans="1:20" ht="9" customHeight="1" x14ac:dyDescent="0.2">
      <c r="A805" s="530"/>
      <c r="B805" s="530"/>
      <c r="C805" s="48" t="s">
        <v>4</v>
      </c>
      <c r="D805" s="49">
        <v>14</v>
      </c>
      <c r="E805" s="50">
        <f t="shared" ref="E805" si="246">E804*1936.27</f>
        <v>32527167</v>
      </c>
      <c r="F805" s="50"/>
      <c r="G805" s="50">
        <v>0</v>
      </c>
      <c r="H805" s="61">
        <f t="shared" ref="H805:I805" si="247">H804*1936.27</f>
        <v>12361361</v>
      </c>
      <c r="I805" s="61">
        <f t="shared" si="247"/>
        <v>134668</v>
      </c>
      <c r="J805" s="51">
        <f t="shared" ref="J805:L805" si="248">J804*1936.27</f>
        <v>3751930</v>
      </c>
      <c r="K805" s="61">
        <f t="shared" si="248"/>
        <v>45023196</v>
      </c>
      <c r="L805" s="61">
        <f t="shared" si="248"/>
        <v>48775125</v>
      </c>
      <c r="M805" s="118"/>
      <c r="N805" s="120">
        <f t="shared" ref="N805:R805" si="249">N804*1936.27</f>
        <v>45023196</v>
      </c>
      <c r="O805" s="120">
        <f t="shared" si="249"/>
        <v>32661835</v>
      </c>
      <c r="P805" s="61">
        <f t="shared" si="249"/>
        <v>4286902</v>
      </c>
      <c r="Q805" s="120">
        <f t="shared" si="249"/>
        <v>54654261</v>
      </c>
      <c r="R805" s="120">
        <f t="shared" si="249"/>
        <v>50902331</v>
      </c>
      <c r="S805" s="47"/>
    </row>
    <row r="806" spans="1:20" ht="12.75" customHeight="1" x14ac:dyDescent="0.2">
      <c r="A806" s="530"/>
      <c r="B806" s="530"/>
      <c r="C806" s="53" t="s">
        <v>3</v>
      </c>
      <c r="D806" s="54">
        <v>15</v>
      </c>
      <c r="E806" s="44">
        <f t="shared" ref="E806" si="250">E794</f>
        <v>18820.88</v>
      </c>
      <c r="F806" s="44"/>
      <c r="G806" s="44">
        <v>0</v>
      </c>
      <c r="H806" s="44">
        <v>6384.11</v>
      </c>
      <c r="I806" s="44">
        <f t="shared" ref="I806" si="251">(E806+H806)*0.3%</f>
        <v>75.61</v>
      </c>
      <c r="J806" s="44">
        <f t="shared" ref="J806" si="252">K806/12</f>
        <v>2106.7199999999998</v>
      </c>
      <c r="K806" s="44">
        <f t="shared" ref="K806" si="253">SUM(E806:I806)</f>
        <v>25280.6</v>
      </c>
      <c r="L806" s="46">
        <f t="shared" ref="L806" si="254">SUM(E806:J806)</f>
        <v>27387.32</v>
      </c>
      <c r="M806" s="117"/>
      <c r="N806" s="119">
        <f t="shared" ref="N806" si="255">K806</f>
        <v>25280.6</v>
      </c>
      <c r="O806" s="119">
        <f t="shared" ref="O806" si="256">E806+F806+G806+I806</f>
        <v>18896.490000000002</v>
      </c>
      <c r="P806" s="119">
        <f t="shared" ref="P806" si="257">P794</f>
        <v>2721.6</v>
      </c>
      <c r="Q806" s="119">
        <f t="shared" ref="Q806" si="258">L806+(IF(P806&gt;O806*0.18,P806,O806*0.18))</f>
        <v>30788.69</v>
      </c>
      <c r="R806" s="119">
        <f t="shared" ref="R806" si="259">N806+O806*0.18</f>
        <v>28681.97</v>
      </c>
      <c r="S806" s="47"/>
    </row>
    <row r="807" spans="1:20" ht="9" customHeight="1" x14ac:dyDescent="0.2">
      <c r="A807" s="530"/>
      <c r="B807" s="530"/>
      <c r="C807" s="48" t="s">
        <v>4</v>
      </c>
      <c r="D807" s="49">
        <v>20</v>
      </c>
      <c r="E807" s="50">
        <f t="shared" ref="E807" si="260">E806*1936.27</f>
        <v>36442305</v>
      </c>
      <c r="F807" s="50"/>
      <c r="G807" s="50">
        <v>0</v>
      </c>
      <c r="H807" s="61">
        <f t="shared" ref="H807:I807" si="261">H806*1936.27</f>
        <v>12361361</v>
      </c>
      <c r="I807" s="61">
        <f t="shared" si="261"/>
        <v>146401</v>
      </c>
      <c r="J807" s="51">
        <f t="shared" ref="J807:L807" si="262">J806*1936.27</f>
        <v>4079179</v>
      </c>
      <c r="K807" s="61">
        <f t="shared" si="262"/>
        <v>48950067</v>
      </c>
      <c r="L807" s="61">
        <f t="shared" si="262"/>
        <v>53029246</v>
      </c>
      <c r="M807" s="118"/>
      <c r="N807" s="120">
        <f t="shared" ref="N807:R807" si="263">N806*1936.27</f>
        <v>48950067</v>
      </c>
      <c r="O807" s="120">
        <f t="shared" si="263"/>
        <v>36588707</v>
      </c>
      <c r="P807" s="61">
        <f t="shared" si="263"/>
        <v>5269752</v>
      </c>
      <c r="Q807" s="120">
        <f t="shared" si="263"/>
        <v>59615217</v>
      </c>
      <c r="R807" s="120">
        <f t="shared" si="263"/>
        <v>55536038</v>
      </c>
      <c r="S807" s="47"/>
    </row>
    <row r="808" spans="1:20" ht="12.75" customHeight="1" x14ac:dyDescent="0.2">
      <c r="A808" s="530"/>
      <c r="B808" s="530"/>
      <c r="C808" s="53" t="s">
        <v>3</v>
      </c>
      <c r="D808" s="54">
        <v>21</v>
      </c>
      <c r="E808" s="44">
        <f t="shared" ref="E808" si="264">E796</f>
        <v>21742.45</v>
      </c>
      <c r="F808" s="44"/>
      <c r="G808" s="44">
        <v>0</v>
      </c>
      <c r="H808" s="44">
        <v>6384.11</v>
      </c>
      <c r="I808" s="44">
        <f t="shared" ref="I808" si="265">(E808+H808)*0.3%</f>
        <v>84.38</v>
      </c>
      <c r="J808" s="44">
        <f t="shared" ref="J808" si="266">K808/12</f>
        <v>2350.91</v>
      </c>
      <c r="K808" s="44">
        <f t="shared" ref="K808" si="267">SUM(E808:I808)</f>
        <v>28210.94</v>
      </c>
      <c r="L808" s="46">
        <f t="shared" ref="L808" si="268">SUM(E808:J808)</f>
        <v>30561.85</v>
      </c>
      <c r="M808" s="117"/>
      <c r="N808" s="119">
        <f t="shared" ref="N808" si="269">K808</f>
        <v>28210.94</v>
      </c>
      <c r="O808" s="119">
        <f t="shared" ref="O808" si="270">E808+F808+G808+I808</f>
        <v>21826.83</v>
      </c>
      <c r="P808" s="119">
        <f t="shared" ref="P808" si="271">P796</f>
        <v>2721.6</v>
      </c>
      <c r="Q808" s="119">
        <f t="shared" ref="Q808" si="272">L808+(IF(P808&gt;O808*0.18,P808,O808*0.18))</f>
        <v>34490.68</v>
      </c>
      <c r="R808" s="119">
        <f t="shared" ref="R808" si="273">N808+O808*0.18</f>
        <v>32139.77</v>
      </c>
      <c r="S808" s="47"/>
    </row>
    <row r="809" spans="1:20" ht="9" customHeight="1" x14ac:dyDescent="0.2">
      <c r="A809" s="530"/>
      <c r="B809" s="530"/>
      <c r="C809" s="48" t="s">
        <v>4</v>
      </c>
      <c r="D809" s="49">
        <v>27</v>
      </c>
      <c r="E809" s="50">
        <f t="shared" ref="E809" si="274">E808*1936.27</f>
        <v>42099254</v>
      </c>
      <c r="F809" s="50"/>
      <c r="G809" s="50">
        <v>0</v>
      </c>
      <c r="H809" s="61">
        <f t="shared" ref="H809:I809" si="275">H808*1936.27</f>
        <v>12361361</v>
      </c>
      <c r="I809" s="61">
        <f t="shared" si="275"/>
        <v>163382</v>
      </c>
      <c r="J809" s="51">
        <f t="shared" ref="J809:L809" si="276">J808*1936.27</f>
        <v>4551997</v>
      </c>
      <c r="K809" s="61">
        <f t="shared" si="276"/>
        <v>54623997</v>
      </c>
      <c r="L809" s="61">
        <f t="shared" si="276"/>
        <v>59175993</v>
      </c>
      <c r="M809" s="118"/>
      <c r="N809" s="120">
        <f t="shared" ref="N809:R809" si="277">N808*1936.27</f>
        <v>54623997</v>
      </c>
      <c r="O809" s="120">
        <f t="shared" si="277"/>
        <v>42262636</v>
      </c>
      <c r="P809" s="61">
        <f t="shared" si="277"/>
        <v>5269752</v>
      </c>
      <c r="Q809" s="120">
        <f t="shared" si="277"/>
        <v>66783269</v>
      </c>
      <c r="R809" s="120">
        <f t="shared" si="277"/>
        <v>62231272</v>
      </c>
      <c r="S809" s="47"/>
    </row>
    <row r="810" spans="1:20" ht="12.75" customHeight="1" x14ac:dyDescent="0.2">
      <c r="A810" s="530"/>
      <c r="B810" s="530"/>
      <c r="C810" s="53" t="s">
        <v>3</v>
      </c>
      <c r="D810" s="54">
        <v>28</v>
      </c>
      <c r="E810" s="44">
        <f t="shared" ref="E810" si="278">E798</f>
        <v>23645.68</v>
      </c>
      <c r="F810" s="44"/>
      <c r="G810" s="44">
        <v>0</v>
      </c>
      <c r="H810" s="44">
        <v>6384.11</v>
      </c>
      <c r="I810" s="44">
        <f t="shared" ref="I810" si="279">(E810+H810)*0.3%</f>
        <v>90.09</v>
      </c>
      <c r="J810" s="44">
        <f t="shared" ref="J810" si="280">K810/12</f>
        <v>2509.9899999999998</v>
      </c>
      <c r="K810" s="44">
        <f t="shared" ref="K810" si="281">SUM(E810:I810)</f>
        <v>30119.88</v>
      </c>
      <c r="L810" s="46">
        <f t="shared" ref="L810" si="282">SUM(E810:J810)</f>
        <v>32629.87</v>
      </c>
      <c r="M810" s="117"/>
      <c r="N810" s="119">
        <f t="shared" ref="N810" si="283">K810</f>
        <v>30119.88</v>
      </c>
      <c r="O810" s="119">
        <f t="shared" ref="O810" si="284">E810+F810+G810+I810</f>
        <v>23735.77</v>
      </c>
      <c r="P810" s="119">
        <f t="shared" ref="P810" si="285">P798</f>
        <v>3458.4</v>
      </c>
      <c r="Q810" s="119">
        <f t="shared" ref="Q810" si="286">L810+(IF(P810&gt;O810*0.18,P810,O810*0.18))</f>
        <v>36902.31</v>
      </c>
      <c r="R810" s="119">
        <f t="shared" ref="R810" si="287">N810+O810*0.18</f>
        <v>34392.32</v>
      </c>
      <c r="S810" s="47"/>
    </row>
    <row r="811" spans="1:20" ht="9" customHeight="1" x14ac:dyDescent="0.2">
      <c r="A811" s="530"/>
      <c r="B811" s="530"/>
      <c r="C811" s="48" t="s">
        <v>4</v>
      </c>
      <c r="D811" s="49">
        <v>34</v>
      </c>
      <c r="E811" s="50">
        <f t="shared" ref="E811" si="288">E810*1936.27</f>
        <v>45784421</v>
      </c>
      <c r="F811" s="50"/>
      <c r="G811" s="50">
        <v>0</v>
      </c>
      <c r="H811" s="61">
        <f t="shared" ref="H811:I811" si="289">H810*1936.27</f>
        <v>12361361</v>
      </c>
      <c r="I811" s="61">
        <f t="shared" si="289"/>
        <v>174439</v>
      </c>
      <c r="J811" s="51">
        <f t="shared" ref="J811:L811" si="290">J810*1936.27</f>
        <v>4860018</v>
      </c>
      <c r="K811" s="61">
        <f t="shared" si="290"/>
        <v>58320220</v>
      </c>
      <c r="L811" s="61">
        <f t="shared" si="290"/>
        <v>63180238</v>
      </c>
      <c r="M811" s="118"/>
      <c r="N811" s="120">
        <f t="shared" ref="N811:R811" si="291">N810*1936.27</f>
        <v>58320220</v>
      </c>
      <c r="O811" s="120">
        <f t="shared" si="291"/>
        <v>45958859</v>
      </c>
      <c r="P811" s="61">
        <f t="shared" si="291"/>
        <v>6696396</v>
      </c>
      <c r="Q811" s="120">
        <f t="shared" si="291"/>
        <v>71452836</v>
      </c>
      <c r="R811" s="120">
        <f t="shared" si="291"/>
        <v>66592817</v>
      </c>
      <c r="S811" s="47"/>
    </row>
    <row r="812" spans="1:20" ht="12.75" customHeight="1" x14ac:dyDescent="0.2">
      <c r="A812" s="530"/>
      <c r="B812" s="530"/>
      <c r="C812" s="53" t="s">
        <v>3</v>
      </c>
      <c r="D812" s="54">
        <v>35</v>
      </c>
      <c r="E812" s="44">
        <f t="shared" ref="E812" si="292">E800</f>
        <v>25108.31</v>
      </c>
      <c r="F812" s="44"/>
      <c r="G812" s="44">
        <v>0</v>
      </c>
      <c r="H812" s="44">
        <v>6384.11</v>
      </c>
      <c r="I812" s="44">
        <f t="shared" ref="I812" si="293">(E812+H812)*0.3%</f>
        <v>94.48</v>
      </c>
      <c r="J812" s="44">
        <f t="shared" ref="J812" si="294">K812/12</f>
        <v>2632.24</v>
      </c>
      <c r="K812" s="44">
        <f t="shared" ref="K812" si="295">SUM(E812:I812)</f>
        <v>31586.9</v>
      </c>
      <c r="L812" s="46">
        <f t="shared" ref="L812" si="296">SUM(E812:J812)</f>
        <v>34219.14</v>
      </c>
      <c r="M812" s="117"/>
      <c r="N812" s="119">
        <f t="shared" ref="N812" si="297">K812</f>
        <v>31586.9</v>
      </c>
      <c r="O812" s="119">
        <f t="shared" ref="O812" si="298">E812+F812+G812+I812</f>
        <v>25202.79</v>
      </c>
      <c r="P812" s="119">
        <f t="shared" ref="P812" si="299">P800</f>
        <v>3458.4</v>
      </c>
      <c r="Q812" s="119">
        <f t="shared" ref="Q812" si="300">L812+(IF(P812&gt;O812*0.18,P812,O812*0.18))</f>
        <v>38755.64</v>
      </c>
      <c r="R812" s="119">
        <f t="shared" ref="R812" si="301">N812+O812*0.18</f>
        <v>36123.4</v>
      </c>
      <c r="S812" s="47"/>
    </row>
    <row r="813" spans="1:20" ht="9" customHeight="1" x14ac:dyDescent="0.2">
      <c r="A813" s="531"/>
      <c r="B813" s="531"/>
      <c r="C813" s="58" t="s">
        <v>4</v>
      </c>
      <c r="D813" s="59"/>
      <c r="E813" s="50">
        <f t="shared" ref="E813" si="302">E812*1936.27</f>
        <v>48616467</v>
      </c>
      <c r="F813" s="50"/>
      <c r="G813" s="61">
        <v>0</v>
      </c>
      <c r="H813" s="61">
        <f t="shared" ref="H813:I813" si="303">H812*1936.27</f>
        <v>12361361</v>
      </c>
      <c r="I813" s="61">
        <f t="shared" si="303"/>
        <v>182939</v>
      </c>
      <c r="J813" s="51">
        <f t="shared" ref="J813:L813" si="304">J812*1936.27</f>
        <v>5096727</v>
      </c>
      <c r="K813" s="61">
        <f t="shared" si="304"/>
        <v>61160767</v>
      </c>
      <c r="L813" s="61">
        <f t="shared" si="304"/>
        <v>66257494</v>
      </c>
      <c r="M813" s="118"/>
      <c r="N813" s="120">
        <f t="shared" ref="N813:R813" si="305">N812*1936.27</f>
        <v>61160767</v>
      </c>
      <c r="O813" s="120">
        <f t="shared" si="305"/>
        <v>48799406</v>
      </c>
      <c r="P813" s="61">
        <f t="shared" si="305"/>
        <v>6696396</v>
      </c>
      <c r="Q813" s="120">
        <f t="shared" si="305"/>
        <v>75041383</v>
      </c>
      <c r="R813" s="120">
        <f t="shared" si="305"/>
        <v>69944656</v>
      </c>
      <c r="S813" s="47"/>
    </row>
    <row r="814" spans="1:20" ht="12.75" customHeight="1" x14ac:dyDescent="0.2">
      <c r="A814" s="492">
        <f>B804+1</f>
        <v>44743</v>
      </c>
      <c r="B814" s="492">
        <v>44926</v>
      </c>
      <c r="C814" s="42" t="s">
        <v>3</v>
      </c>
      <c r="D814" s="43">
        <v>0</v>
      </c>
      <c r="E814" s="44">
        <f t="shared" ref="E814" si="306">E802</f>
        <v>14513.09</v>
      </c>
      <c r="F814" s="44"/>
      <c r="G814" s="44"/>
      <c r="H814" s="44">
        <v>6384.11</v>
      </c>
      <c r="I814" s="44">
        <f>(E814+H814)*0.5%</f>
        <v>104.49</v>
      </c>
      <c r="J814" s="44">
        <f t="shared" si="225"/>
        <v>1750.14</v>
      </c>
      <c r="K814" s="44">
        <f t="shared" ref="K814" si="307">SUM(E814:I814)</f>
        <v>21001.69</v>
      </c>
      <c r="L814" s="46">
        <f t="shared" ref="L814" si="308">SUM(E814:J814)</f>
        <v>22751.83</v>
      </c>
      <c r="M814" s="117"/>
      <c r="N814" s="119">
        <f t="shared" ref="N814" si="309">K814</f>
        <v>21001.69</v>
      </c>
      <c r="O814" s="119">
        <f t="shared" ref="O814" si="310">E814+F814+G814+I814</f>
        <v>14617.58</v>
      </c>
      <c r="P814" s="119">
        <f t="shared" ref="P814" si="311">P802</f>
        <v>2214</v>
      </c>
      <c r="Q814" s="119">
        <f t="shared" ref="Q814" si="312">L814+(IF(P814&gt;O814*0.18,P814,O814*0.18))</f>
        <v>25382.99</v>
      </c>
      <c r="R814" s="119">
        <f t="shared" ref="R814" si="313">N814+O814*0.18</f>
        <v>23632.85</v>
      </c>
      <c r="S814" s="47"/>
    </row>
    <row r="815" spans="1:20" ht="9" customHeight="1" x14ac:dyDescent="0.2">
      <c r="A815" s="493"/>
      <c r="B815" s="493"/>
      <c r="C815" s="48" t="s">
        <v>4</v>
      </c>
      <c r="D815" s="49">
        <v>8</v>
      </c>
      <c r="E815" s="50">
        <f t="shared" ref="E815" si="314">E814*1936.27</f>
        <v>28101261</v>
      </c>
      <c r="F815" s="61"/>
      <c r="G815" s="50">
        <v>0</v>
      </c>
      <c r="H815" s="61">
        <f t="shared" ref="H815:I825" si="315">H814*1936.27</f>
        <v>12361361</v>
      </c>
      <c r="I815" s="61">
        <f t="shared" si="315"/>
        <v>202321</v>
      </c>
      <c r="J815" s="51">
        <f t="shared" ref="J815:L815" si="316">J814*1936.27</f>
        <v>3388744</v>
      </c>
      <c r="K815" s="61">
        <f t="shared" si="316"/>
        <v>40664942</v>
      </c>
      <c r="L815" s="61">
        <f t="shared" si="316"/>
        <v>44053686</v>
      </c>
      <c r="M815" s="118"/>
      <c r="N815" s="120">
        <f t="shared" ref="N815:R815" si="317">N814*1936.27</f>
        <v>40664942</v>
      </c>
      <c r="O815" s="120">
        <f t="shared" si="317"/>
        <v>28303582</v>
      </c>
      <c r="P815" s="61">
        <f t="shared" si="317"/>
        <v>4286902</v>
      </c>
      <c r="Q815" s="120">
        <f t="shared" si="317"/>
        <v>49148322</v>
      </c>
      <c r="R815" s="120">
        <f t="shared" si="317"/>
        <v>45759578</v>
      </c>
      <c r="S815" s="47"/>
    </row>
    <row r="816" spans="1:20" ht="12.75" customHeight="1" x14ac:dyDescent="0.2">
      <c r="A816" s="530">
        <f>A814</f>
        <v>44743</v>
      </c>
      <c r="B816" s="530">
        <f>B814</f>
        <v>44926</v>
      </c>
      <c r="C816" s="53" t="s">
        <v>3</v>
      </c>
      <c r="D816" s="54">
        <v>9</v>
      </c>
      <c r="E816" s="44">
        <f t="shared" ref="E816" si="318">E804</f>
        <v>16798.88</v>
      </c>
      <c r="F816" s="44"/>
      <c r="G816" s="44">
        <v>0</v>
      </c>
      <c r="H816" s="44">
        <v>6384.11</v>
      </c>
      <c r="I816" s="44">
        <f t="shared" ref="I816" si="319">(E816+H816)*0.5%</f>
        <v>115.91</v>
      </c>
      <c r="J816" s="44">
        <f t="shared" ref="J816" si="320">K816/12</f>
        <v>1941.58</v>
      </c>
      <c r="K816" s="44">
        <f t="shared" ref="K816" si="321">SUM(E816:I816)</f>
        <v>23298.9</v>
      </c>
      <c r="L816" s="46">
        <f t="shared" ref="L816" si="322">SUM(E816:J816)</f>
        <v>25240.48</v>
      </c>
      <c r="M816" s="117"/>
      <c r="N816" s="119">
        <f t="shared" ref="N816" si="323">K816</f>
        <v>23298.9</v>
      </c>
      <c r="O816" s="119">
        <f t="shared" ref="O816" si="324">E816+F816+G816+I816</f>
        <v>16914.79</v>
      </c>
      <c r="P816" s="119">
        <f t="shared" ref="P816" si="325">P804</f>
        <v>2214</v>
      </c>
      <c r="Q816" s="119">
        <f t="shared" ref="Q816" si="326">L816+(IF(P816&gt;O816*0.18,P816,O816*0.18))</f>
        <v>28285.14</v>
      </c>
      <c r="R816" s="119">
        <f t="shared" ref="R816" si="327">N816+O816*0.18</f>
        <v>26343.56</v>
      </c>
      <c r="S816" s="47"/>
    </row>
    <row r="817" spans="1:19" ht="9" customHeight="1" x14ac:dyDescent="0.2">
      <c r="A817" s="530"/>
      <c r="B817" s="530"/>
      <c r="C817" s="48" t="s">
        <v>4</v>
      </c>
      <c r="D817" s="49">
        <v>14</v>
      </c>
      <c r="E817" s="50">
        <f t="shared" ref="E817" si="328">E816*1936.27</f>
        <v>32527167</v>
      </c>
      <c r="F817" s="50"/>
      <c r="G817" s="50">
        <v>0</v>
      </c>
      <c r="H817" s="61">
        <f t="shared" ref="H817" si="329">H816*1936.27</f>
        <v>12361361</v>
      </c>
      <c r="I817" s="61">
        <f t="shared" si="315"/>
        <v>224433</v>
      </c>
      <c r="J817" s="51">
        <f t="shared" ref="J817:L817" si="330">J816*1936.27</f>
        <v>3759423</v>
      </c>
      <c r="K817" s="61">
        <f t="shared" si="330"/>
        <v>45112961</v>
      </c>
      <c r="L817" s="61">
        <f t="shared" si="330"/>
        <v>48872384</v>
      </c>
      <c r="M817" s="118"/>
      <c r="N817" s="120">
        <f t="shared" ref="N817:R817" si="331">N816*1936.27</f>
        <v>45112961</v>
      </c>
      <c r="O817" s="120">
        <f t="shared" si="331"/>
        <v>32751600</v>
      </c>
      <c r="P817" s="61">
        <f t="shared" si="331"/>
        <v>4286902</v>
      </c>
      <c r="Q817" s="120">
        <f t="shared" si="331"/>
        <v>54767668</v>
      </c>
      <c r="R817" s="120">
        <f t="shared" si="331"/>
        <v>51008245</v>
      </c>
      <c r="S817" s="47"/>
    </row>
    <row r="818" spans="1:19" ht="12.75" customHeight="1" x14ac:dyDescent="0.2">
      <c r="A818" s="530"/>
      <c r="B818" s="530"/>
      <c r="C818" s="53" t="s">
        <v>3</v>
      </c>
      <c r="D818" s="54">
        <v>15</v>
      </c>
      <c r="E818" s="44">
        <f t="shared" ref="E818" si="332">E806</f>
        <v>18820.88</v>
      </c>
      <c r="F818" s="44"/>
      <c r="G818" s="44">
        <v>0</v>
      </c>
      <c r="H818" s="44">
        <v>6384.11</v>
      </c>
      <c r="I818" s="44">
        <f t="shared" ref="I818" si="333">(E818+H818)*0.5%</f>
        <v>126.02</v>
      </c>
      <c r="J818" s="44">
        <f t="shared" ref="J818" si="334">K818/12</f>
        <v>2110.92</v>
      </c>
      <c r="K818" s="44">
        <f t="shared" ref="K818" si="335">SUM(E818:I818)</f>
        <v>25331.01</v>
      </c>
      <c r="L818" s="46">
        <f t="shared" ref="L818" si="336">SUM(E818:J818)</f>
        <v>27441.93</v>
      </c>
      <c r="M818" s="117"/>
      <c r="N818" s="119">
        <f t="shared" ref="N818" si="337">K818</f>
        <v>25331.01</v>
      </c>
      <c r="O818" s="119">
        <f t="shared" ref="O818" si="338">E818+F818+G818+I818</f>
        <v>18946.900000000001</v>
      </c>
      <c r="P818" s="119">
        <f t="shared" ref="P818" si="339">P806</f>
        <v>2721.6</v>
      </c>
      <c r="Q818" s="119">
        <f t="shared" ref="Q818" si="340">L818+(IF(P818&gt;O818*0.18,P818,O818*0.18))</f>
        <v>30852.37</v>
      </c>
      <c r="R818" s="119">
        <f t="shared" ref="R818" si="341">N818+O818*0.18</f>
        <v>28741.45</v>
      </c>
      <c r="S818" s="47"/>
    </row>
    <row r="819" spans="1:19" ht="9" customHeight="1" x14ac:dyDescent="0.2">
      <c r="A819" s="530"/>
      <c r="B819" s="530"/>
      <c r="C819" s="48" t="s">
        <v>4</v>
      </c>
      <c r="D819" s="49">
        <v>20</v>
      </c>
      <c r="E819" s="50">
        <f t="shared" ref="E819" si="342">E818*1936.27</f>
        <v>36442305</v>
      </c>
      <c r="F819" s="50"/>
      <c r="G819" s="50">
        <v>0</v>
      </c>
      <c r="H819" s="61">
        <f t="shared" ref="H819" si="343">H818*1936.27</f>
        <v>12361361</v>
      </c>
      <c r="I819" s="61">
        <f t="shared" si="315"/>
        <v>244009</v>
      </c>
      <c r="J819" s="51">
        <f t="shared" ref="J819:L819" si="344">J818*1936.27</f>
        <v>4087311</v>
      </c>
      <c r="K819" s="61">
        <f t="shared" si="344"/>
        <v>49047675</v>
      </c>
      <c r="L819" s="61">
        <f t="shared" si="344"/>
        <v>53134986</v>
      </c>
      <c r="M819" s="118"/>
      <c r="N819" s="120">
        <f t="shared" ref="N819:R819" si="345">N818*1936.27</f>
        <v>49047675</v>
      </c>
      <c r="O819" s="120">
        <f t="shared" si="345"/>
        <v>36686314</v>
      </c>
      <c r="P819" s="61">
        <f t="shared" si="345"/>
        <v>5269752</v>
      </c>
      <c r="Q819" s="120">
        <f t="shared" si="345"/>
        <v>59738518</v>
      </c>
      <c r="R819" s="120">
        <f t="shared" si="345"/>
        <v>55651207</v>
      </c>
      <c r="S819" s="47"/>
    </row>
    <row r="820" spans="1:19" ht="12.75" customHeight="1" x14ac:dyDescent="0.2">
      <c r="A820" s="530"/>
      <c r="B820" s="530"/>
      <c r="C820" s="53" t="s">
        <v>3</v>
      </c>
      <c r="D820" s="54">
        <v>21</v>
      </c>
      <c r="E820" s="44">
        <f t="shared" ref="E820" si="346">E808</f>
        <v>21742.45</v>
      </c>
      <c r="F820" s="44"/>
      <c r="G820" s="44">
        <v>0</v>
      </c>
      <c r="H820" s="44">
        <v>6384.11</v>
      </c>
      <c r="I820" s="44">
        <f t="shared" ref="I820" si="347">(E820+H820)*0.5%</f>
        <v>140.63</v>
      </c>
      <c r="J820" s="44">
        <f t="shared" ref="J820" si="348">K820/12</f>
        <v>2355.6</v>
      </c>
      <c r="K820" s="44">
        <f t="shared" ref="K820" si="349">SUM(E820:I820)</f>
        <v>28267.19</v>
      </c>
      <c r="L820" s="46">
        <f t="shared" ref="L820" si="350">SUM(E820:J820)</f>
        <v>30622.79</v>
      </c>
      <c r="M820" s="117"/>
      <c r="N820" s="119">
        <f t="shared" ref="N820" si="351">K820</f>
        <v>28267.19</v>
      </c>
      <c r="O820" s="119">
        <f t="shared" ref="O820" si="352">E820+F820+G820+I820</f>
        <v>21883.08</v>
      </c>
      <c r="P820" s="119">
        <f t="shared" ref="P820" si="353">P808</f>
        <v>2721.6</v>
      </c>
      <c r="Q820" s="119">
        <f t="shared" ref="Q820" si="354">L820+(IF(P820&gt;O820*0.18,P820,O820*0.18))</f>
        <v>34561.74</v>
      </c>
      <c r="R820" s="119">
        <f t="shared" ref="R820" si="355">N820+O820*0.18</f>
        <v>32206.14</v>
      </c>
      <c r="S820" s="47"/>
    </row>
    <row r="821" spans="1:19" ht="9" customHeight="1" x14ac:dyDescent="0.2">
      <c r="A821" s="530"/>
      <c r="B821" s="530"/>
      <c r="C821" s="48" t="s">
        <v>4</v>
      </c>
      <c r="D821" s="49">
        <v>27</v>
      </c>
      <c r="E821" s="50">
        <f t="shared" ref="E821" si="356">E820*1936.27</f>
        <v>42099254</v>
      </c>
      <c r="F821" s="50"/>
      <c r="G821" s="50">
        <v>0</v>
      </c>
      <c r="H821" s="61">
        <f t="shared" ref="H821" si="357">H820*1936.27</f>
        <v>12361361</v>
      </c>
      <c r="I821" s="61">
        <f t="shared" si="315"/>
        <v>272298</v>
      </c>
      <c r="J821" s="51">
        <f t="shared" ref="J821:L821" si="358">J820*1936.27</f>
        <v>4561078</v>
      </c>
      <c r="K821" s="61">
        <f t="shared" si="358"/>
        <v>54732912</v>
      </c>
      <c r="L821" s="61">
        <f t="shared" si="358"/>
        <v>59293990</v>
      </c>
      <c r="M821" s="118"/>
      <c r="N821" s="120">
        <f t="shared" ref="N821:R821" si="359">N820*1936.27</f>
        <v>54732912</v>
      </c>
      <c r="O821" s="120">
        <f t="shared" si="359"/>
        <v>42371551</v>
      </c>
      <c r="P821" s="61">
        <f t="shared" si="359"/>
        <v>5269752</v>
      </c>
      <c r="Q821" s="120">
        <f t="shared" si="359"/>
        <v>66920860</v>
      </c>
      <c r="R821" s="120">
        <f t="shared" si="359"/>
        <v>62359783</v>
      </c>
      <c r="S821" s="47"/>
    </row>
    <row r="822" spans="1:19" ht="12.75" customHeight="1" x14ac:dyDescent="0.2">
      <c r="A822" s="530"/>
      <c r="B822" s="530"/>
      <c r="C822" s="53" t="s">
        <v>3</v>
      </c>
      <c r="D822" s="54">
        <v>28</v>
      </c>
      <c r="E822" s="44">
        <f t="shared" ref="E822" si="360">E810</f>
        <v>23645.68</v>
      </c>
      <c r="F822" s="44"/>
      <c r="G822" s="44">
        <v>0</v>
      </c>
      <c r="H822" s="44">
        <v>6384.11</v>
      </c>
      <c r="I822" s="44">
        <f t="shared" ref="I822" si="361">(E822+H822)*0.5%</f>
        <v>150.15</v>
      </c>
      <c r="J822" s="44">
        <f t="shared" ref="J822" si="362">K822/12</f>
        <v>2515</v>
      </c>
      <c r="K822" s="44">
        <f t="shared" ref="K822" si="363">SUM(E822:I822)</f>
        <v>30179.94</v>
      </c>
      <c r="L822" s="46">
        <f t="shared" ref="L822" si="364">SUM(E822:J822)</f>
        <v>32694.94</v>
      </c>
      <c r="M822" s="117"/>
      <c r="N822" s="119">
        <f t="shared" ref="N822" si="365">K822</f>
        <v>30179.94</v>
      </c>
      <c r="O822" s="119">
        <f t="shared" ref="O822" si="366">E822+F822+G822+I822</f>
        <v>23795.83</v>
      </c>
      <c r="P822" s="119">
        <f t="shared" ref="P822" si="367">P810</f>
        <v>3458.4</v>
      </c>
      <c r="Q822" s="119">
        <f t="shared" ref="Q822" si="368">L822+(IF(P822&gt;O822*0.18,P822,O822*0.18))</f>
        <v>36978.19</v>
      </c>
      <c r="R822" s="119">
        <f t="shared" ref="R822" si="369">N822+O822*0.18</f>
        <v>34463.19</v>
      </c>
      <c r="S822" s="47"/>
    </row>
    <row r="823" spans="1:19" ht="9" customHeight="1" x14ac:dyDescent="0.2">
      <c r="A823" s="530"/>
      <c r="B823" s="530"/>
      <c r="C823" s="48" t="s">
        <v>4</v>
      </c>
      <c r="D823" s="49">
        <v>34</v>
      </c>
      <c r="E823" s="50">
        <f t="shared" ref="E823" si="370">E822*1936.27</f>
        <v>45784421</v>
      </c>
      <c r="F823" s="50"/>
      <c r="G823" s="50">
        <v>0</v>
      </c>
      <c r="H823" s="61">
        <f t="shared" ref="H823" si="371">H822*1936.27</f>
        <v>12361361</v>
      </c>
      <c r="I823" s="61">
        <f t="shared" si="315"/>
        <v>290731</v>
      </c>
      <c r="J823" s="51">
        <f t="shared" ref="J823:L823" si="372">J822*1936.27</f>
        <v>4869719</v>
      </c>
      <c r="K823" s="61">
        <f t="shared" si="372"/>
        <v>58436512</v>
      </c>
      <c r="L823" s="61">
        <f t="shared" si="372"/>
        <v>63306231</v>
      </c>
      <c r="M823" s="118"/>
      <c r="N823" s="120">
        <f t="shared" ref="N823:R823" si="373">N822*1936.27</f>
        <v>58436512</v>
      </c>
      <c r="O823" s="120">
        <f t="shared" si="373"/>
        <v>46075152</v>
      </c>
      <c r="P823" s="61">
        <f t="shared" si="373"/>
        <v>6696396</v>
      </c>
      <c r="Q823" s="120">
        <f t="shared" si="373"/>
        <v>71599760</v>
      </c>
      <c r="R823" s="120">
        <f t="shared" si="373"/>
        <v>66730041</v>
      </c>
      <c r="S823" s="47"/>
    </row>
    <row r="824" spans="1:19" ht="12.75" customHeight="1" x14ac:dyDescent="0.2">
      <c r="A824" s="530"/>
      <c r="B824" s="530"/>
      <c r="C824" s="53" t="s">
        <v>3</v>
      </c>
      <c r="D824" s="54">
        <v>35</v>
      </c>
      <c r="E824" s="44">
        <f t="shared" ref="E824" si="374">E812</f>
        <v>25108.31</v>
      </c>
      <c r="F824" s="44"/>
      <c r="G824" s="44">
        <v>0</v>
      </c>
      <c r="H824" s="44">
        <v>6384.11</v>
      </c>
      <c r="I824" s="44">
        <f t="shared" ref="I824" si="375">(E824+H824)*0.5%</f>
        <v>157.46</v>
      </c>
      <c r="J824" s="44">
        <f t="shared" ref="J824" si="376">K824/12</f>
        <v>2637.49</v>
      </c>
      <c r="K824" s="44">
        <f t="shared" ref="K824" si="377">SUM(E824:I824)</f>
        <v>31649.88</v>
      </c>
      <c r="L824" s="46">
        <f t="shared" ref="L824" si="378">SUM(E824:J824)</f>
        <v>34287.370000000003</v>
      </c>
      <c r="M824" s="117"/>
      <c r="N824" s="119">
        <f t="shared" ref="N824" si="379">K824</f>
        <v>31649.88</v>
      </c>
      <c r="O824" s="119">
        <f t="shared" ref="O824" si="380">E824+F824+G824+I824</f>
        <v>25265.77</v>
      </c>
      <c r="P824" s="119">
        <f t="shared" ref="P824" si="381">P812</f>
        <v>3458.4</v>
      </c>
      <c r="Q824" s="119">
        <f t="shared" ref="Q824" si="382">L824+(IF(P824&gt;O824*0.18,P824,O824*0.18))</f>
        <v>38835.21</v>
      </c>
      <c r="R824" s="119">
        <f t="shared" ref="R824" si="383">N824+O824*0.18</f>
        <v>36197.72</v>
      </c>
      <c r="S824" s="47"/>
    </row>
    <row r="825" spans="1:19" ht="9" customHeight="1" x14ac:dyDescent="0.2">
      <c r="A825" s="531"/>
      <c r="B825" s="531"/>
      <c r="C825" s="58" t="s">
        <v>4</v>
      </c>
      <c r="D825" s="59"/>
      <c r="E825" s="61">
        <f t="shared" ref="E825" si="384">E824*1936.27</f>
        <v>48616467</v>
      </c>
      <c r="F825" s="61"/>
      <c r="G825" s="61">
        <v>0</v>
      </c>
      <c r="H825" s="61">
        <f t="shared" ref="H825" si="385">H824*1936.27</f>
        <v>12361361</v>
      </c>
      <c r="I825" s="61">
        <f t="shared" si="315"/>
        <v>304885</v>
      </c>
      <c r="J825" s="61">
        <f t="shared" ref="J825:L825" si="386">J824*1936.27</f>
        <v>5106893</v>
      </c>
      <c r="K825" s="61">
        <f t="shared" si="386"/>
        <v>61282713</v>
      </c>
      <c r="L825" s="61">
        <f t="shared" si="386"/>
        <v>66389606</v>
      </c>
      <c r="M825" s="118"/>
      <c r="N825" s="123">
        <f t="shared" ref="N825:R825" si="387">N824*1936.27</f>
        <v>61282713</v>
      </c>
      <c r="O825" s="123">
        <f t="shared" si="387"/>
        <v>48921352</v>
      </c>
      <c r="P825" s="61">
        <f t="shared" si="387"/>
        <v>6696396</v>
      </c>
      <c r="Q825" s="123">
        <f t="shared" si="387"/>
        <v>75195452</v>
      </c>
      <c r="R825" s="123">
        <f t="shared" si="387"/>
        <v>70088559</v>
      </c>
      <c r="S825" s="47"/>
    </row>
    <row r="826" spans="1:19" ht="9" customHeight="1" x14ac:dyDescent="0.2">
      <c r="A826" s="78"/>
      <c r="B826" s="78"/>
      <c r="C826" s="79"/>
      <c r="D826" s="79"/>
      <c r="E826" s="80"/>
      <c r="F826" s="80"/>
      <c r="G826" s="80"/>
      <c r="H826" s="80"/>
      <c r="I826" s="80"/>
      <c r="J826" s="80"/>
      <c r="K826" s="80"/>
      <c r="Q826" s="81"/>
      <c r="S826" s="47"/>
    </row>
    <row r="827" spans="1:19" ht="9" customHeight="1" x14ac:dyDescent="0.2">
      <c r="A827" s="78"/>
      <c r="B827" s="78"/>
      <c r="C827" s="79"/>
      <c r="D827" s="79"/>
      <c r="E827" s="80"/>
      <c r="F827" s="80"/>
      <c r="G827" s="80"/>
      <c r="H827" s="80"/>
      <c r="I827" s="80"/>
      <c r="J827" s="80"/>
      <c r="K827" s="80"/>
      <c r="Q827" s="81"/>
      <c r="S827" s="47"/>
    </row>
    <row r="828" spans="1:19" ht="9" customHeight="1" x14ac:dyDescent="0.2">
      <c r="A828" s="78"/>
      <c r="B828" s="78"/>
      <c r="C828" s="79"/>
      <c r="D828" s="79"/>
      <c r="E828" s="80"/>
      <c r="F828" s="80"/>
      <c r="G828" s="80"/>
      <c r="H828" s="80"/>
      <c r="I828" s="80"/>
      <c r="J828" s="80"/>
      <c r="K828" s="80"/>
      <c r="Q828" s="81"/>
      <c r="S828" s="47"/>
    </row>
    <row r="829" spans="1:19" x14ac:dyDescent="0.2">
      <c r="Q829" s="81"/>
    </row>
    <row r="830" spans="1:19" ht="24.75" customHeight="1" x14ac:dyDescent="0.2">
      <c r="B830" s="526" t="s">
        <v>23</v>
      </c>
      <c r="C830" s="528"/>
      <c r="D830" s="528"/>
      <c r="E830" s="528"/>
      <c r="F830" s="528"/>
      <c r="G830" s="528"/>
      <c r="H830" s="528"/>
      <c r="I830" s="528"/>
      <c r="J830" s="528"/>
      <c r="K830" s="583"/>
      <c r="Q830" s="81"/>
    </row>
    <row r="831" spans="1:19" ht="19.5" customHeight="1" x14ac:dyDescent="0.2">
      <c r="B831" s="82" t="s">
        <v>16</v>
      </c>
      <c r="C831" s="83"/>
      <c r="D831" s="84"/>
      <c r="E831" s="127">
        <v>36892</v>
      </c>
      <c r="F831" s="127">
        <v>37257</v>
      </c>
      <c r="G831" s="127">
        <v>37622</v>
      </c>
      <c r="H831" s="127">
        <v>37987</v>
      </c>
      <c r="I831" s="136">
        <v>38718</v>
      </c>
      <c r="J831" s="128">
        <v>43160</v>
      </c>
      <c r="K831" s="128">
        <v>44562</v>
      </c>
      <c r="Q831" s="81"/>
    </row>
    <row r="832" spans="1:19" ht="12.75" customHeight="1" x14ac:dyDescent="0.2">
      <c r="B832" s="578" t="s">
        <v>15</v>
      </c>
      <c r="C832" s="86" t="s">
        <v>3</v>
      </c>
      <c r="D832" s="101">
        <v>0</v>
      </c>
      <c r="E832" s="44">
        <v>1338.6</v>
      </c>
      <c r="F832" s="44">
        <v>1578.6</v>
      </c>
      <c r="G832" s="44">
        <v>1710.6</v>
      </c>
      <c r="H832" s="44">
        <v>1857.84</v>
      </c>
      <c r="I832" s="44">
        <v>1968</v>
      </c>
      <c r="J832" s="44">
        <v>2094</v>
      </c>
      <c r="K832" s="44">
        <f>J832+10*12</f>
        <v>2214</v>
      </c>
      <c r="Q832" s="81"/>
    </row>
    <row r="833" spans="2:17" x14ac:dyDescent="0.2">
      <c r="B833" s="579"/>
      <c r="C833" s="59" t="s">
        <v>4</v>
      </c>
      <c r="D833" s="102">
        <v>14</v>
      </c>
      <c r="E833" s="90">
        <v>2591891</v>
      </c>
      <c r="F833" s="90">
        <v>3056596</v>
      </c>
      <c r="G833" s="90">
        <v>3312183</v>
      </c>
      <c r="H833" s="90">
        <v>3597280</v>
      </c>
      <c r="I833" s="90">
        <v>3810579</v>
      </c>
      <c r="J833" s="90">
        <v>4054549</v>
      </c>
      <c r="K833" s="90">
        <f>K832*1936.27</f>
        <v>4286902</v>
      </c>
      <c r="Q833" s="81"/>
    </row>
    <row r="834" spans="2:17" x14ac:dyDescent="0.2">
      <c r="B834" s="579"/>
      <c r="C834" s="86" t="s">
        <v>3</v>
      </c>
      <c r="D834" s="101">
        <v>15</v>
      </c>
      <c r="E834" s="44">
        <v>1667.16</v>
      </c>
      <c r="F834" s="44">
        <v>1955.16</v>
      </c>
      <c r="G834" s="44">
        <v>2111.16</v>
      </c>
      <c r="H834" s="44">
        <v>2287.8000000000002</v>
      </c>
      <c r="I834" s="44">
        <v>2424</v>
      </c>
      <c r="J834" s="44">
        <v>2577.6</v>
      </c>
      <c r="K834" s="44">
        <f>J834+12*12</f>
        <v>2721.6</v>
      </c>
      <c r="Q834" s="81"/>
    </row>
    <row r="835" spans="2:17" x14ac:dyDescent="0.2">
      <c r="B835" s="579"/>
      <c r="C835" s="59" t="s">
        <v>4</v>
      </c>
      <c r="D835" s="102">
        <v>27</v>
      </c>
      <c r="E835" s="90">
        <v>3228072</v>
      </c>
      <c r="F835" s="90">
        <v>3785718</v>
      </c>
      <c r="G835" s="90">
        <v>4087776</v>
      </c>
      <c r="H835" s="90">
        <v>4429799</v>
      </c>
      <c r="I835" s="90">
        <v>4693518</v>
      </c>
      <c r="J835" s="90">
        <v>4990930</v>
      </c>
      <c r="K835" s="90">
        <f t="shared" ref="K835" si="388">K834*1936.27</f>
        <v>5269752</v>
      </c>
      <c r="Q835" s="81"/>
    </row>
    <row r="836" spans="2:17" x14ac:dyDescent="0.2">
      <c r="B836" s="579"/>
      <c r="C836" s="86" t="s">
        <v>3</v>
      </c>
      <c r="D836" s="101">
        <v>28</v>
      </c>
      <c r="E836" s="44">
        <v>1865.4</v>
      </c>
      <c r="F836" s="44">
        <v>2333.4</v>
      </c>
      <c r="G836" s="44">
        <v>2585.4</v>
      </c>
      <c r="H836" s="44">
        <v>2870.04</v>
      </c>
      <c r="I836" s="44">
        <v>3090</v>
      </c>
      <c r="J836" s="44">
        <v>3278.4</v>
      </c>
      <c r="K836" s="44">
        <f>J836+15*12</f>
        <v>3458.4</v>
      </c>
      <c r="Q836" s="81"/>
    </row>
    <row r="837" spans="2:17" x14ac:dyDescent="0.2">
      <c r="B837" s="580"/>
      <c r="C837" s="59" t="s">
        <v>4</v>
      </c>
      <c r="D837" s="102"/>
      <c r="E837" s="90">
        <v>3611918</v>
      </c>
      <c r="F837" s="90">
        <v>4518092</v>
      </c>
      <c r="G837" s="90">
        <v>5006032</v>
      </c>
      <c r="H837" s="90">
        <v>5557172</v>
      </c>
      <c r="I837" s="90">
        <v>5983074</v>
      </c>
      <c r="J837" s="90">
        <v>6347868</v>
      </c>
      <c r="K837" s="90">
        <f t="shared" ref="K837" si="389">K836*1936.27</f>
        <v>6696396</v>
      </c>
      <c r="Q837" s="81"/>
    </row>
    <row r="838" spans="2:17" x14ac:dyDescent="0.2">
      <c r="B838" s="47" t="s">
        <v>24</v>
      </c>
      <c r="Q838" s="81"/>
    </row>
  </sheetData>
  <sheetProtection sheet="1" objects="1" scenarios="1" formatCells="0" formatColumns="0" formatRows="0"/>
  <mergeCells count="183">
    <mergeCell ref="B830:K830"/>
    <mergeCell ref="R3:R4"/>
    <mergeCell ref="A540:A551"/>
    <mergeCell ref="B540:B551"/>
    <mergeCell ref="A552:A553"/>
    <mergeCell ref="B552:B553"/>
    <mergeCell ref="Q3:Q4"/>
    <mergeCell ref="N1:P2"/>
    <mergeCell ref="N3:N4"/>
    <mergeCell ref="O3:O4"/>
    <mergeCell ref="A1:B1"/>
    <mergeCell ref="C1:L2"/>
    <mergeCell ref="A470:A481"/>
    <mergeCell ref="B470:B481"/>
    <mergeCell ref="A498:A509"/>
    <mergeCell ref="B498:B509"/>
    <mergeCell ref="A510:A511"/>
    <mergeCell ref="A512:A523"/>
    <mergeCell ref="B512:B523"/>
    <mergeCell ref="A526:A537"/>
    <mergeCell ref="B510:B511"/>
    <mergeCell ref="A484:A495"/>
    <mergeCell ref="B484:B495"/>
    <mergeCell ref="A496:A497"/>
    <mergeCell ref="A608:A609"/>
    <mergeCell ref="B608:B609"/>
    <mergeCell ref="A610:A621"/>
    <mergeCell ref="B610:B621"/>
    <mergeCell ref="B496:B497"/>
    <mergeCell ref="A482:A483"/>
    <mergeCell ref="A566:A567"/>
    <mergeCell ref="B566:B567"/>
    <mergeCell ref="A582:A593"/>
    <mergeCell ref="A594:A595"/>
    <mergeCell ref="B594:B595"/>
    <mergeCell ref="A554:A565"/>
    <mergeCell ref="B554:B565"/>
    <mergeCell ref="B582:B593"/>
    <mergeCell ref="A596:A607"/>
    <mergeCell ref="B596:B607"/>
    <mergeCell ref="B482:B483"/>
    <mergeCell ref="B526:B537"/>
    <mergeCell ref="A524:A525"/>
    <mergeCell ref="B524:B525"/>
    <mergeCell ref="A538:A539"/>
    <mergeCell ref="B538:B539"/>
    <mergeCell ref="A440:A441"/>
    <mergeCell ref="B440:B441"/>
    <mergeCell ref="A400:A411"/>
    <mergeCell ref="B400:B411"/>
    <mergeCell ref="A412:A413"/>
    <mergeCell ref="B412:B413"/>
    <mergeCell ref="A468:A469"/>
    <mergeCell ref="B468:B469"/>
    <mergeCell ref="A414:A425"/>
    <mergeCell ref="B414:B425"/>
    <mergeCell ref="A426:A427"/>
    <mergeCell ref="B426:B427"/>
    <mergeCell ref="A428:A439"/>
    <mergeCell ref="B428:B439"/>
    <mergeCell ref="A442:A453"/>
    <mergeCell ref="B442:B453"/>
    <mergeCell ref="A454:A455"/>
    <mergeCell ref="B454:B455"/>
    <mergeCell ref="A456:A467"/>
    <mergeCell ref="B456:B467"/>
    <mergeCell ref="A342:A343"/>
    <mergeCell ref="B342:B343"/>
    <mergeCell ref="A216:A217"/>
    <mergeCell ref="B216:B217"/>
    <mergeCell ref="A218:A257"/>
    <mergeCell ref="B218:B257"/>
    <mergeCell ref="A258:A259"/>
    <mergeCell ref="B258:B259"/>
    <mergeCell ref="A398:A399"/>
    <mergeCell ref="B398:B399"/>
    <mergeCell ref="A260:A299"/>
    <mergeCell ref="B260:B299"/>
    <mergeCell ref="A300:A301"/>
    <mergeCell ref="B300:B301"/>
    <mergeCell ref="A344:A383"/>
    <mergeCell ref="B344:B383"/>
    <mergeCell ref="A302:A341"/>
    <mergeCell ref="B302:B341"/>
    <mergeCell ref="A384:A385"/>
    <mergeCell ref="B384:B385"/>
    <mergeCell ref="A386:A397"/>
    <mergeCell ref="B386:B397"/>
    <mergeCell ref="A176:A215"/>
    <mergeCell ref="B176:B215"/>
    <mergeCell ref="A90:A91"/>
    <mergeCell ref="B90:B91"/>
    <mergeCell ref="A92:A131"/>
    <mergeCell ref="B92:B131"/>
    <mergeCell ref="A132:A133"/>
    <mergeCell ref="B132:B133"/>
    <mergeCell ref="A134:A173"/>
    <mergeCell ref="B134:B173"/>
    <mergeCell ref="A174:A175"/>
    <mergeCell ref="B174:B175"/>
    <mergeCell ref="A50:A89"/>
    <mergeCell ref="B50:B89"/>
    <mergeCell ref="L3:L4"/>
    <mergeCell ref="C5:D5"/>
    <mergeCell ref="A6:A7"/>
    <mergeCell ref="B6:B7"/>
    <mergeCell ref="A3:B3"/>
    <mergeCell ref="C3:D4"/>
    <mergeCell ref="E3:J3"/>
    <mergeCell ref="K3:K4"/>
    <mergeCell ref="A8:A47"/>
    <mergeCell ref="B8:B47"/>
    <mergeCell ref="A48:A49"/>
    <mergeCell ref="B48:B49"/>
    <mergeCell ref="A680:A691"/>
    <mergeCell ref="B680:B691"/>
    <mergeCell ref="A664:A665"/>
    <mergeCell ref="B664:B665"/>
    <mergeCell ref="A666:A677"/>
    <mergeCell ref="B666:B677"/>
    <mergeCell ref="A568:A579"/>
    <mergeCell ref="B568:B579"/>
    <mergeCell ref="A580:A581"/>
    <mergeCell ref="B580:B581"/>
    <mergeCell ref="A622:A623"/>
    <mergeCell ref="B622:B623"/>
    <mergeCell ref="A678:A679"/>
    <mergeCell ref="B678:B679"/>
    <mergeCell ref="A650:A651"/>
    <mergeCell ref="B650:B651"/>
    <mergeCell ref="A652:A663"/>
    <mergeCell ref="B652:B663"/>
    <mergeCell ref="A636:A637"/>
    <mergeCell ref="B636:B637"/>
    <mergeCell ref="A638:A649"/>
    <mergeCell ref="B638:B649"/>
    <mergeCell ref="A624:A635"/>
    <mergeCell ref="B624:B635"/>
    <mergeCell ref="B802:B803"/>
    <mergeCell ref="A804:A813"/>
    <mergeCell ref="B804:B813"/>
    <mergeCell ref="A692:A693"/>
    <mergeCell ref="B692:B693"/>
    <mergeCell ref="A694:A705"/>
    <mergeCell ref="B694:B705"/>
    <mergeCell ref="A706:A707"/>
    <mergeCell ref="B706:B707"/>
    <mergeCell ref="A708:A717"/>
    <mergeCell ref="B708:B717"/>
    <mergeCell ref="A718:A719"/>
    <mergeCell ref="B718:B719"/>
    <mergeCell ref="A766:A767"/>
    <mergeCell ref="B766:B767"/>
    <mergeCell ref="A768:A777"/>
    <mergeCell ref="B768:B777"/>
    <mergeCell ref="A754:A755"/>
    <mergeCell ref="B754:B755"/>
    <mergeCell ref="A756:A765"/>
    <mergeCell ref="B756:B765"/>
    <mergeCell ref="A814:A815"/>
    <mergeCell ref="B814:B815"/>
    <mergeCell ref="A816:A825"/>
    <mergeCell ref="B816:B825"/>
    <mergeCell ref="B832:B837"/>
    <mergeCell ref="A720:A729"/>
    <mergeCell ref="B720:B729"/>
    <mergeCell ref="A730:A731"/>
    <mergeCell ref="B730:B731"/>
    <mergeCell ref="A732:A741"/>
    <mergeCell ref="B732:B741"/>
    <mergeCell ref="A742:A743"/>
    <mergeCell ref="B742:B743"/>
    <mergeCell ref="A744:A753"/>
    <mergeCell ref="B744:B753"/>
    <mergeCell ref="A778:A779"/>
    <mergeCell ref="B778:B779"/>
    <mergeCell ref="A780:A789"/>
    <mergeCell ref="B780:B789"/>
    <mergeCell ref="A790:A791"/>
    <mergeCell ref="B790:B791"/>
    <mergeCell ref="A792:A801"/>
    <mergeCell ref="B792:B801"/>
    <mergeCell ref="A802:A803"/>
  </mergeCells>
  <phoneticPr fontId="4" type="noConversion"/>
  <conditionalFormatting sqref="L551:Q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E6:K593 E594:Q607 E622:Q691">
    <cfRule type="cellIs" dxfId="1296" priority="701"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1295" priority="702" stopIfTrue="1" operator="equal">
      <formula>0</formula>
    </cfRule>
  </conditionalFormatting>
  <conditionalFormatting sqref="N440:Q440 N442:Q442 N444:Q444 N446:Q446 N448:Q448 N450:Q450 N452:Q452 N454:Q454 N456:Q456 N458:Q458 N460:Q460 N462:Q462 N464:Q464 N466:Q466 N468:Q468 N470:Q470 N472:Q472 N474:Q474 N476:Q476 N478:Q478 N480:Q480 N482:Q482 N484:Q484 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607 M622:Q691">
    <cfRule type="cellIs" dxfId="1294" priority="70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1293" priority="699" stopIfTrue="1" operator="equal">
      <formula>0</formula>
    </cfRule>
  </conditionalFormatting>
  <conditionalFormatting sqref="E6:K593 L551:Q593 N440:Q440 N442:Q442 N444:Q444 N446:Q446 N448:Q448 N450:Q450 N452:Q452 N454:Q454 N456:Q456 N458:Q458 N460:Q460 N462:Q462 N464:Q464 N466:Q466 N468:Q468 N470:Q470 N472:Q472 N474:Q474 N476:Q476 N478:Q478 N480:Q480 N482:Q482 N484:Q484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cfRule type="cellIs" dxfId="1292" priority="698"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1291" priority="697"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1290" priority="6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22 Q596 Q624 Q598 Q626 Q600 Q628 Q602 Q630 Q604 Q632 Q606 Q634 Q636 Q650 Q638 Q652 Q640 Q654 Q642 Q656 Q644 Q658 Q646 Q660 Q648 Q662 Q664 Q666 Q668 Q670 Q672 Q674 Q676 Q678 Q680 Q682 Q684 Q686 Q688 Q690">
    <cfRule type="cellIs" dxfId="1289" priority="69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88" priority="6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87" priority="69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86" priority="6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85" priority="69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84" priority="6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83" priority="68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82" priority="6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81" priority="68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80" priority="6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79" priority="68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78" priority="6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77" priority="68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76" priority="6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75" priority="68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74" priority="6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73" priority="67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72" priority="6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71" priority="67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70" priority="6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69" priority="67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68" priority="6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67" priority="67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66" priority="6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65" priority="67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64" priority="6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63" priority="66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62" priority="6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61" priority="66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60" priority="6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59" priority="66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58" priority="6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57" priority="66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56" priority="6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55" priority="66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54" priority="6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53" priority="65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52" priority="6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51" priority="65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50" priority="6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49" priority="65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48" priority="6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47" priority="65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46" priority="6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45" priority="65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44" priority="6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43" priority="64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42" priority="6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41" priority="64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40" priority="6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39" priority="64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38" priority="6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37" priority="64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36" priority="6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35" priority="64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34" priority="6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33" priority="63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32" priority="6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31" priority="63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30" priority="6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29" priority="63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28" priority="6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27" priority="63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26" priority="6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25" priority="63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24" priority="6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23" priority="62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22" priority="6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21" priority="62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20" priority="6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19" priority="62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18" priority="6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17" priority="62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16" priority="6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15" priority="62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14" priority="6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13" priority="61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12" priority="6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11" priority="61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10" priority="6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09" priority="61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08" priority="6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07" priority="61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06" priority="6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05" priority="61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04" priority="6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03" priority="60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02" priority="6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01" priority="60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00" priority="6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99" priority="60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98" priority="6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97" priority="60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96" priority="6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95" priority="60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94" priority="6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93" priority="59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92" priority="5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91" priority="59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90" priority="5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89" priority="59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88" priority="5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87" priority="59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86" priority="5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85" priority="59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84" priority="5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83" priority="58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82" priority="5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81" priority="58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80" priority="5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79" priority="58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78" priority="5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77" priority="58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76" priority="5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75" priority="58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74" priority="5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73" priority="57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72" priority="5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71" priority="57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70" priority="5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69" priority="57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68" priority="5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67" priority="57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66" priority="5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65" priority="57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64" priority="5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63" priority="56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62" priority="5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61" priority="56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60" priority="5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59" priority="56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58" priority="5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57" priority="56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56" priority="5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55" priority="56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54" priority="5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53" priority="55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52" priority="5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51" priority="55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50" priority="5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49" priority="55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48" priority="5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47" priority="55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46" priority="5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45" priority="55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44" priority="5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43" priority="54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42" priority="5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41" priority="54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40" priority="5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39" priority="54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38" priority="5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37" priority="54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36" priority="5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35" priority="54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34" priority="5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33" priority="53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32" priority="5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31" priority="53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30" priority="5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29" priority="53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28" priority="5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27" priority="53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26" priority="5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25" priority="53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24" priority="5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23" priority="52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22" priority="5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21" priority="52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20" priority="5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19" priority="52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18" priority="5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17" priority="52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16" priority="5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15" priority="52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14" priority="5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13" priority="519" stopIfTrue="1" operator="equal">
      <formula>0</formula>
    </cfRule>
  </conditionalFormatting>
  <conditionalFormatting sqref="Q6:Q607 Q622:Q691">
    <cfRule type="cellIs" dxfId="1112" priority="5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11" priority="517" stopIfTrue="1" operator="equal">
      <formula>0</formula>
    </cfRule>
  </conditionalFormatting>
  <conditionalFormatting sqref="Q6:Q607 Q622:Q691">
    <cfRule type="cellIs" dxfId="1110" priority="516"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09" priority="515" stopIfTrue="1" operator="equal">
      <formula>0</formula>
    </cfRule>
  </conditionalFormatting>
  <conditionalFormatting sqref="E826:Q827">
    <cfRule type="cellIs" dxfId="1108" priority="514" stopIfTrue="1" operator="equal">
      <formula>0</formula>
    </cfRule>
  </conditionalFormatting>
  <conditionalFormatting sqref="P692 P694 P696 P698 P700 P702 P704 P706 P708 P710 P712 P714 P716 P718 P720 P722 P724 P726 P728 P730">
    <cfRule type="cellIs" dxfId="1107" priority="500" stopIfTrue="1" operator="equal">
      <formula>0</formula>
    </cfRule>
  </conditionalFormatting>
  <conditionalFormatting sqref="F718:H729 J718:O729 Q718:Q729">
    <cfRule type="cellIs" dxfId="1106" priority="509" stopIfTrue="1" operator="equal">
      <formula>0</formula>
    </cfRule>
  </conditionalFormatting>
  <conditionalFormatting sqref="F730:H741 J730:O741 Q730:Q741">
    <cfRule type="cellIs" dxfId="1105" priority="507" stopIfTrue="1" operator="equal">
      <formula>0</formula>
    </cfRule>
  </conditionalFormatting>
  <conditionalFormatting sqref="N718:O718 N720:O720 N722:O722 N724:O724 N726:O726 N728:O728 Q728 Q726 Q724 Q722 Q720 Q718">
    <cfRule type="cellIs" dxfId="1104" priority="508" stopIfTrue="1" operator="equal">
      <formula>0</formula>
    </cfRule>
  </conditionalFormatting>
  <conditionalFormatting sqref="N730:O730 N732:O732 N734:O734 N736:O736 N738:O738 N740:O740 Q740 Q738 Q736 Q734 Q732 Q730">
    <cfRule type="cellIs" dxfId="1103" priority="506" stopIfTrue="1" operator="equal">
      <formula>0</formula>
    </cfRule>
  </conditionalFormatting>
  <conditionalFormatting sqref="F742:O753 Q742:Q753">
    <cfRule type="cellIs" dxfId="1102" priority="505" stopIfTrue="1" operator="equal">
      <formula>0</formula>
    </cfRule>
  </conditionalFormatting>
  <conditionalFormatting sqref="N742:O742 N744:O744 N746:O746 N748:O748 N750:O750 N752:O752 Q752 Q750 Q748 Q746 Q744 Q742">
    <cfRule type="cellIs" dxfId="1101" priority="504" stopIfTrue="1" operator="equal">
      <formula>0</formula>
    </cfRule>
  </conditionalFormatting>
  <conditionalFormatting sqref="I718:I741">
    <cfRule type="cellIs" dxfId="1100" priority="503" stopIfTrue="1" operator="equal">
      <formula>0</formula>
    </cfRule>
  </conditionalFormatting>
  <conditionalFormatting sqref="E710:E741">
    <cfRule type="cellIs" dxfId="1099" priority="501" stopIfTrue="1" operator="equal">
      <formula>0</formula>
    </cfRule>
  </conditionalFormatting>
  <conditionalFormatting sqref="E706:O709 Q706:Q717 F710:O717 E710:E741">
    <cfRule type="cellIs" dxfId="1098" priority="513" stopIfTrue="1" operator="equal">
      <formula>0</formula>
    </cfRule>
  </conditionalFormatting>
  <conditionalFormatting sqref="E692:O705 Q692:Q705">
    <cfRule type="cellIs" dxfId="1097" priority="511" stopIfTrue="1" operator="equal">
      <formula>0</formula>
    </cfRule>
  </conditionalFormatting>
  <conditionalFormatting sqref="N692:O692 N694:O694 N696:O696 N698:O698 N700:O700 N702:O702 N704:O704 Q704 Q702 Q700 Q698 Q696 Q694 Q692">
    <cfRule type="cellIs" dxfId="1096" priority="512" stopIfTrue="1" operator="equal">
      <formula>0</formula>
    </cfRule>
  </conditionalFormatting>
  <conditionalFormatting sqref="N706:O706 N708:O708 N710:O710 N712:O712 N714:O714 N716:O716 Q716 Q714 Q712 Q710 Q708 Q706">
    <cfRule type="cellIs" dxfId="1095" priority="510" stopIfTrue="1" operator="equal">
      <formula>0</formula>
    </cfRule>
  </conditionalFormatting>
  <conditionalFormatting sqref="E742:E753">
    <cfRule type="cellIs" dxfId="1094" priority="502" stopIfTrue="1" operator="equal">
      <formula>0</formula>
    </cfRule>
  </conditionalFormatting>
  <conditionalFormatting sqref="P732 P734 P736 P738 P740 P742 P744 P746 P748 P750 P752">
    <cfRule type="cellIs" dxfId="1093" priority="499" stopIfTrue="1" operator="equal">
      <formula>0</formula>
    </cfRule>
  </conditionalFormatting>
  <conditionalFormatting sqref="R6:R607 R622:R753">
    <cfRule type="cellIs" dxfId="1092" priority="453"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1091" priority="454" stopIfTrue="1" operator="equal">
      <formula>0</formula>
    </cfRule>
  </conditionalFormatting>
  <conditionalFormatting sqref="R6:R607 R622:R753">
    <cfRule type="cellIs" dxfId="1090" priority="452"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1089" priority="451" stopIfTrue="1" operator="equal">
      <formula>0</formula>
    </cfRule>
  </conditionalFormatting>
  <conditionalFormatting sqref="R692:R703">
    <cfRule type="cellIs" dxfId="1088" priority="450" stopIfTrue="1" operator="equal">
      <formula>0</formula>
    </cfRule>
  </conditionalFormatting>
  <conditionalFormatting sqref="R678:R691">
    <cfRule type="cellIs" dxfId="1087" priority="448" stopIfTrue="1" operator="equal">
      <formula>0</formula>
    </cfRule>
  </conditionalFormatting>
  <conditionalFormatting sqref="R678 R680 R682 R684 R686 R688 R690">
    <cfRule type="cellIs" dxfId="1086" priority="449" stopIfTrue="1" operator="equal">
      <formula>0</formula>
    </cfRule>
  </conditionalFormatting>
  <conditionalFormatting sqref="R740">
    <cfRule type="cellIs" dxfId="1085" priority="440" stopIfTrue="1" operator="equal">
      <formula>0</formula>
    </cfRule>
  </conditionalFormatting>
  <conditionalFormatting sqref="R692 R694 R696 R698 R700 R702">
    <cfRule type="cellIs" dxfId="1084" priority="447" stopIfTrue="1" operator="equal">
      <formula>0</formula>
    </cfRule>
  </conditionalFormatting>
  <conditionalFormatting sqref="R738 R736 R734 R732 R730 R728">
    <cfRule type="cellIs" dxfId="1083" priority="441" stopIfTrue="1" operator="equal">
      <formula>0</formula>
    </cfRule>
  </conditionalFormatting>
  <conditionalFormatting sqref="R704:R715">
    <cfRule type="cellIs" dxfId="1082" priority="446" stopIfTrue="1" operator="equal">
      <formula>0</formula>
    </cfRule>
  </conditionalFormatting>
  <conditionalFormatting sqref="R704 R706 R708 R710 R712 R714">
    <cfRule type="cellIs" dxfId="1081" priority="445" stopIfTrue="1" operator="equal">
      <formula>0</formula>
    </cfRule>
  </conditionalFormatting>
  <conditionalFormatting sqref="R716:R727">
    <cfRule type="cellIs" dxfId="1080" priority="444" stopIfTrue="1" operator="equal">
      <formula>0</formula>
    </cfRule>
  </conditionalFormatting>
  <conditionalFormatting sqref="R716 R726 R724 R722 R720 R718">
    <cfRule type="cellIs" dxfId="1079" priority="443" stopIfTrue="1" operator="equal">
      <formula>0</formula>
    </cfRule>
  </conditionalFormatting>
  <conditionalFormatting sqref="R728:R739">
    <cfRule type="cellIs" dxfId="1078" priority="442" stopIfTrue="1" operator="equal">
      <formula>0</formula>
    </cfRule>
  </conditionalFormatting>
  <conditionalFormatting sqref="R740">
    <cfRule type="cellIs" dxfId="1077" priority="439" stopIfTrue="1" operator="equal">
      <formula>0</formula>
    </cfRule>
  </conditionalFormatting>
  <conditionalFormatting sqref="R741">
    <cfRule type="cellIs" dxfId="1076" priority="438" stopIfTrue="1" operator="equal">
      <formula>0</formula>
    </cfRule>
  </conditionalFormatting>
  <conditionalFormatting sqref="R742 R744 R746 R748 R750">
    <cfRule type="cellIs" dxfId="1075" priority="437" stopIfTrue="1" operator="equal">
      <formula>0</formula>
    </cfRule>
  </conditionalFormatting>
  <conditionalFormatting sqref="R742 R744 R746 R748 R750">
    <cfRule type="cellIs" dxfId="1074" priority="436" stopIfTrue="1" operator="equal">
      <formula>0</formula>
    </cfRule>
  </conditionalFormatting>
  <conditionalFormatting sqref="R743 R745 R747 R749 R751">
    <cfRule type="cellIs" dxfId="1073" priority="435" stopIfTrue="1" operator="equal">
      <formula>0</formula>
    </cfRule>
  </conditionalFormatting>
  <conditionalFormatting sqref="R752">
    <cfRule type="cellIs" dxfId="1072" priority="434" stopIfTrue="1" operator="equal">
      <formula>0</formula>
    </cfRule>
  </conditionalFormatting>
  <conditionalFormatting sqref="R752">
    <cfRule type="cellIs" dxfId="1071" priority="433" stopIfTrue="1" operator="equal">
      <formula>0</formula>
    </cfRule>
  </conditionalFormatting>
  <conditionalFormatting sqref="R753">
    <cfRule type="cellIs" dxfId="1070" priority="432" stopIfTrue="1" operator="equal">
      <formula>0</formula>
    </cfRule>
  </conditionalFormatting>
  <conditionalFormatting sqref="E608:Q621">
    <cfRule type="cellIs" dxfId="1069" priority="372" stopIfTrue="1" operator="equal">
      <formula>0</formula>
    </cfRule>
  </conditionalFormatting>
  <conditionalFormatting sqref="M608:Q621">
    <cfRule type="cellIs" dxfId="1068" priority="371" stopIfTrue="1" operator="equal">
      <formula>0</formula>
    </cfRule>
  </conditionalFormatting>
  <conditionalFormatting sqref="N608:Q608 N610:Q610 N612:Q612 N614:Q614 N616:Q616 N618:Q618 N620:Q620">
    <cfRule type="cellIs" dxfId="1067" priority="370" stopIfTrue="1" operator="equal">
      <formula>0</formula>
    </cfRule>
  </conditionalFormatting>
  <conditionalFormatting sqref="N608:Q608 N610:Q610 N612:Q612 N614:Q614 N616:Q616 N618:Q618 N620:Q620">
    <cfRule type="cellIs" dxfId="1066" priority="369" stopIfTrue="1" operator="equal">
      <formula>0</formula>
    </cfRule>
  </conditionalFormatting>
  <conditionalFormatting sqref="Q608 Q610 Q612 Q614 Q616 Q618 Q620">
    <cfRule type="cellIs" dxfId="1065" priority="368" stopIfTrue="1" operator="equal">
      <formula>0</formula>
    </cfRule>
  </conditionalFormatting>
  <conditionalFormatting sqref="Q608:Q621">
    <cfRule type="cellIs" dxfId="1064" priority="367" stopIfTrue="1" operator="equal">
      <formula>0</formula>
    </cfRule>
  </conditionalFormatting>
  <conditionalFormatting sqref="Q608:Q621">
    <cfRule type="cellIs" dxfId="1063" priority="366" stopIfTrue="1" operator="equal">
      <formula>0</formula>
    </cfRule>
  </conditionalFormatting>
  <conditionalFormatting sqref="Q608:Q621">
    <cfRule type="cellIs" dxfId="1062" priority="365" stopIfTrue="1" operator="equal">
      <formula>0</formula>
    </cfRule>
  </conditionalFormatting>
  <conditionalFormatting sqref="Q608:Q621">
    <cfRule type="cellIs" dxfId="1061" priority="364" stopIfTrue="1" operator="equal">
      <formula>0</formula>
    </cfRule>
  </conditionalFormatting>
  <conditionalFormatting sqref="Q608 Q610 Q612 Q614 Q616 Q618 Q620">
    <cfRule type="cellIs" dxfId="1060" priority="363" stopIfTrue="1" operator="equal">
      <formula>0</formula>
    </cfRule>
  </conditionalFormatting>
  <conditionalFormatting sqref="Q608:Q621">
    <cfRule type="cellIs" dxfId="1059" priority="362" stopIfTrue="1" operator="equal">
      <formula>0</formula>
    </cfRule>
  </conditionalFormatting>
  <conditionalFormatting sqref="Q608 Q610 Q612 Q614 Q616 Q618 Q620">
    <cfRule type="cellIs" dxfId="1058" priority="361" stopIfTrue="1" operator="equal">
      <formula>0</formula>
    </cfRule>
  </conditionalFormatting>
  <conditionalFormatting sqref="Q608 Q610 Q612 Q614 Q616 Q618 Q620">
    <cfRule type="cellIs" dxfId="1057" priority="360" stopIfTrue="1" operator="equal">
      <formula>0</formula>
    </cfRule>
  </conditionalFormatting>
  <conditionalFormatting sqref="Q608:Q621">
    <cfRule type="cellIs" dxfId="1056" priority="359" stopIfTrue="1" operator="equal">
      <formula>0</formula>
    </cfRule>
  </conditionalFormatting>
  <conditionalFormatting sqref="Q608 Q610 Q612 Q614 Q616 Q618 Q620">
    <cfRule type="cellIs" dxfId="1055" priority="358" stopIfTrue="1" operator="equal">
      <formula>0</formula>
    </cfRule>
  </conditionalFormatting>
  <conditionalFormatting sqref="Q608:Q621">
    <cfRule type="cellIs" dxfId="1054" priority="357" stopIfTrue="1" operator="equal">
      <formula>0</formula>
    </cfRule>
  </conditionalFormatting>
  <conditionalFormatting sqref="Q608 Q610 Q612 Q614 Q616 Q618 Q620">
    <cfRule type="cellIs" dxfId="1053" priority="356" stopIfTrue="1" operator="equal">
      <formula>0</formula>
    </cfRule>
  </conditionalFormatting>
  <conditionalFormatting sqref="Q608:Q621">
    <cfRule type="cellIs" dxfId="1052" priority="355" stopIfTrue="1" operator="equal">
      <formula>0</formula>
    </cfRule>
  </conditionalFormatting>
  <conditionalFormatting sqref="Q608 Q610 Q612 Q614 Q616 Q618 Q620">
    <cfRule type="cellIs" dxfId="1051" priority="354" stopIfTrue="1" operator="equal">
      <formula>0</formula>
    </cfRule>
  </conditionalFormatting>
  <conditionalFormatting sqref="Q608 Q610 Q612 Q614 Q616 Q618 Q620">
    <cfRule type="cellIs" dxfId="1050" priority="353" stopIfTrue="1" operator="equal">
      <formula>0</formula>
    </cfRule>
  </conditionalFormatting>
  <conditionalFormatting sqref="Q608:Q621">
    <cfRule type="cellIs" dxfId="1049" priority="352" stopIfTrue="1" operator="equal">
      <formula>0</formula>
    </cfRule>
  </conditionalFormatting>
  <conditionalFormatting sqref="Q608 Q610 Q612 Q614 Q616 Q618 Q620">
    <cfRule type="cellIs" dxfId="1048" priority="351" stopIfTrue="1" operator="equal">
      <formula>0</formula>
    </cfRule>
  </conditionalFormatting>
  <conditionalFormatting sqref="Q608:Q621">
    <cfRule type="cellIs" dxfId="1047" priority="350" stopIfTrue="1" operator="equal">
      <formula>0</formula>
    </cfRule>
  </conditionalFormatting>
  <conditionalFormatting sqref="Q608:Q621">
    <cfRule type="cellIs" dxfId="1046" priority="349" stopIfTrue="1" operator="equal">
      <formula>0</formula>
    </cfRule>
  </conditionalFormatting>
  <conditionalFormatting sqref="Q608 Q610 Q612 Q614 Q616 Q618 Q620">
    <cfRule type="cellIs" dxfId="1045" priority="348" stopIfTrue="1" operator="equal">
      <formula>0</formula>
    </cfRule>
  </conditionalFormatting>
  <conditionalFormatting sqref="Q608:Q621">
    <cfRule type="cellIs" dxfId="1044" priority="347" stopIfTrue="1" operator="equal">
      <formula>0</formula>
    </cfRule>
  </conditionalFormatting>
  <conditionalFormatting sqref="Q608 Q610 Q612 Q614 Q616 Q618 Q620">
    <cfRule type="cellIs" dxfId="1043" priority="346" stopIfTrue="1" operator="equal">
      <formula>0</formula>
    </cfRule>
  </conditionalFormatting>
  <conditionalFormatting sqref="Q608 Q610 Q612 Q614 Q616 Q618 Q620">
    <cfRule type="cellIs" dxfId="1042" priority="345" stopIfTrue="1" operator="equal">
      <formula>0</formula>
    </cfRule>
  </conditionalFormatting>
  <conditionalFormatting sqref="Q608:Q621">
    <cfRule type="cellIs" dxfId="1041" priority="344" stopIfTrue="1" operator="equal">
      <formula>0</formula>
    </cfRule>
  </conditionalFormatting>
  <conditionalFormatting sqref="Q608 Q610 Q612 Q614 Q616 Q618 Q620">
    <cfRule type="cellIs" dxfId="1040" priority="343" stopIfTrue="1" operator="equal">
      <formula>0</formula>
    </cfRule>
  </conditionalFormatting>
  <conditionalFormatting sqref="Q608:Q621">
    <cfRule type="cellIs" dxfId="1039" priority="342" stopIfTrue="1" operator="equal">
      <formula>0</formula>
    </cfRule>
  </conditionalFormatting>
  <conditionalFormatting sqref="Q608 Q610 Q612 Q614 Q616 Q618 Q620">
    <cfRule type="cellIs" dxfId="1038" priority="341" stopIfTrue="1" operator="equal">
      <formula>0</formula>
    </cfRule>
  </conditionalFormatting>
  <conditionalFormatting sqref="Q608:Q621">
    <cfRule type="cellIs" dxfId="1037" priority="340" stopIfTrue="1" operator="equal">
      <formula>0</formula>
    </cfRule>
  </conditionalFormatting>
  <conditionalFormatting sqref="Q608 Q610 Q612 Q614 Q616 Q618 Q620">
    <cfRule type="cellIs" dxfId="1036" priority="339" stopIfTrue="1" operator="equal">
      <formula>0</formula>
    </cfRule>
  </conditionalFormatting>
  <conditionalFormatting sqref="Q608 Q610 Q612 Q614 Q616 Q618 Q620">
    <cfRule type="cellIs" dxfId="1035" priority="338" stopIfTrue="1" operator="equal">
      <formula>0</formula>
    </cfRule>
  </conditionalFormatting>
  <conditionalFormatting sqref="Q608:Q621">
    <cfRule type="cellIs" dxfId="1034" priority="337" stopIfTrue="1" operator="equal">
      <formula>0</formula>
    </cfRule>
  </conditionalFormatting>
  <conditionalFormatting sqref="Q608 Q610 Q612 Q614 Q616 Q618 Q620">
    <cfRule type="cellIs" dxfId="1033" priority="336" stopIfTrue="1" operator="equal">
      <formula>0</formula>
    </cfRule>
  </conditionalFormatting>
  <conditionalFormatting sqref="Q608:Q621">
    <cfRule type="cellIs" dxfId="1032" priority="335" stopIfTrue="1" operator="equal">
      <formula>0</formula>
    </cfRule>
  </conditionalFormatting>
  <conditionalFormatting sqref="Q608:Q621">
    <cfRule type="cellIs" dxfId="1031" priority="334" stopIfTrue="1" operator="equal">
      <formula>0</formula>
    </cfRule>
  </conditionalFormatting>
  <conditionalFormatting sqref="Q608:Q621">
    <cfRule type="cellIs" dxfId="1030" priority="333" stopIfTrue="1" operator="equal">
      <formula>0</formula>
    </cfRule>
  </conditionalFormatting>
  <conditionalFormatting sqref="Q608 Q610 Q612 Q614 Q616 Q618 Q620">
    <cfRule type="cellIs" dxfId="1029" priority="332" stopIfTrue="1" operator="equal">
      <formula>0</formula>
    </cfRule>
  </conditionalFormatting>
  <conditionalFormatting sqref="Q608:Q621">
    <cfRule type="cellIs" dxfId="1028" priority="331" stopIfTrue="1" operator="equal">
      <formula>0</formula>
    </cfRule>
  </conditionalFormatting>
  <conditionalFormatting sqref="Q608 Q610 Q612 Q614 Q616 Q618 Q620">
    <cfRule type="cellIs" dxfId="1027" priority="330" stopIfTrue="1" operator="equal">
      <formula>0</formula>
    </cfRule>
  </conditionalFormatting>
  <conditionalFormatting sqref="Q608 Q610 Q612 Q614 Q616 Q618 Q620">
    <cfRule type="cellIs" dxfId="1026" priority="329" stopIfTrue="1" operator="equal">
      <formula>0</formula>
    </cfRule>
  </conditionalFormatting>
  <conditionalFormatting sqref="Q608:Q621">
    <cfRule type="cellIs" dxfId="1025" priority="328" stopIfTrue="1" operator="equal">
      <formula>0</formula>
    </cfRule>
  </conditionalFormatting>
  <conditionalFormatting sqref="Q608 Q610 Q612 Q614 Q616 Q618 Q620">
    <cfRule type="cellIs" dxfId="1024" priority="327" stopIfTrue="1" operator="equal">
      <formula>0</formula>
    </cfRule>
  </conditionalFormatting>
  <conditionalFormatting sqref="Q608:Q621">
    <cfRule type="cellIs" dxfId="1023" priority="326" stopIfTrue="1" operator="equal">
      <formula>0</formula>
    </cfRule>
  </conditionalFormatting>
  <conditionalFormatting sqref="Q608 Q610 Q612 Q614 Q616 Q618 Q620">
    <cfRule type="cellIs" dxfId="1022" priority="325" stopIfTrue="1" operator="equal">
      <formula>0</formula>
    </cfRule>
  </conditionalFormatting>
  <conditionalFormatting sqref="Q608:Q621">
    <cfRule type="cellIs" dxfId="1021" priority="324" stopIfTrue="1" operator="equal">
      <formula>0</formula>
    </cfRule>
  </conditionalFormatting>
  <conditionalFormatting sqref="Q608 Q610 Q612 Q614 Q616 Q618 Q620">
    <cfRule type="cellIs" dxfId="1020" priority="323" stopIfTrue="1" operator="equal">
      <formula>0</formula>
    </cfRule>
  </conditionalFormatting>
  <conditionalFormatting sqref="Q608 Q610 Q612 Q614 Q616 Q618 Q620">
    <cfRule type="cellIs" dxfId="1019" priority="322" stopIfTrue="1" operator="equal">
      <formula>0</formula>
    </cfRule>
  </conditionalFormatting>
  <conditionalFormatting sqref="Q608:Q621">
    <cfRule type="cellIs" dxfId="1018" priority="321" stopIfTrue="1" operator="equal">
      <formula>0</formula>
    </cfRule>
  </conditionalFormatting>
  <conditionalFormatting sqref="Q608 Q610 Q612 Q614 Q616 Q618 Q620">
    <cfRule type="cellIs" dxfId="1017" priority="320" stopIfTrue="1" operator="equal">
      <formula>0</formula>
    </cfRule>
  </conditionalFormatting>
  <conditionalFormatting sqref="Q608:Q621">
    <cfRule type="cellIs" dxfId="1016" priority="319" stopIfTrue="1" operator="equal">
      <formula>0</formula>
    </cfRule>
  </conditionalFormatting>
  <conditionalFormatting sqref="Q608:Q621">
    <cfRule type="cellIs" dxfId="1015" priority="318" stopIfTrue="1" operator="equal">
      <formula>0</formula>
    </cfRule>
  </conditionalFormatting>
  <conditionalFormatting sqref="Q608 Q610 Q612 Q614 Q616 Q618 Q620">
    <cfRule type="cellIs" dxfId="1014" priority="317" stopIfTrue="1" operator="equal">
      <formula>0</formula>
    </cfRule>
  </conditionalFormatting>
  <conditionalFormatting sqref="Q608:Q621">
    <cfRule type="cellIs" dxfId="1013" priority="316" stopIfTrue="1" operator="equal">
      <formula>0</formula>
    </cfRule>
  </conditionalFormatting>
  <conditionalFormatting sqref="Q608 Q610 Q612 Q614 Q616 Q618 Q620">
    <cfRule type="cellIs" dxfId="1012" priority="315" stopIfTrue="1" operator="equal">
      <formula>0</formula>
    </cfRule>
  </conditionalFormatting>
  <conditionalFormatting sqref="Q608 Q610 Q612 Q614 Q616 Q618 Q620">
    <cfRule type="cellIs" dxfId="1011" priority="314" stopIfTrue="1" operator="equal">
      <formula>0</formula>
    </cfRule>
  </conditionalFormatting>
  <conditionalFormatting sqref="Q608:Q621">
    <cfRule type="cellIs" dxfId="1010" priority="313" stopIfTrue="1" operator="equal">
      <formula>0</formula>
    </cfRule>
  </conditionalFormatting>
  <conditionalFormatting sqref="Q608 Q610 Q612 Q614 Q616 Q618 Q620">
    <cfRule type="cellIs" dxfId="1009" priority="312" stopIfTrue="1" operator="equal">
      <formula>0</formula>
    </cfRule>
  </conditionalFormatting>
  <conditionalFormatting sqref="Q608:Q621">
    <cfRule type="cellIs" dxfId="1008" priority="311" stopIfTrue="1" operator="equal">
      <formula>0</formula>
    </cfRule>
  </conditionalFormatting>
  <conditionalFormatting sqref="Q608 Q610 Q612 Q614 Q616 Q618 Q620">
    <cfRule type="cellIs" dxfId="1007" priority="310" stopIfTrue="1" operator="equal">
      <formula>0</formula>
    </cfRule>
  </conditionalFormatting>
  <conditionalFormatting sqref="Q608:Q621">
    <cfRule type="cellIs" dxfId="1006" priority="309" stopIfTrue="1" operator="equal">
      <formula>0</formula>
    </cfRule>
  </conditionalFormatting>
  <conditionalFormatting sqref="Q608 Q610 Q612 Q614 Q616 Q618 Q620">
    <cfRule type="cellIs" dxfId="1005" priority="308" stopIfTrue="1" operator="equal">
      <formula>0</formula>
    </cfRule>
  </conditionalFormatting>
  <conditionalFormatting sqref="Q608 Q610 Q612 Q614 Q616 Q618 Q620">
    <cfRule type="cellIs" dxfId="1004" priority="307" stopIfTrue="1" operator="equal">
      <formula>0</formula>
    </cfRule>
  </conditionalFormatting>
  <conditionalFormatting sqref="Q608:Q621">
    <cfRule type="cellIs" dxfId="1003" priority="306" stopIfTrue="1" operator="equal">
      <formula>0</formula>
    </cfRule>
  </conditionalFormatting>
  <conditionalFormatting sqref="Q608 Q610 Q612 Q614 Q616 Q618 Q620">
    <cfRule type="cellIs" dxfId="1002" priority="305" stopIfTrue="1" operator="equal">
      <formula>0</formula>
    </cfRule>
  </conditionalFormatting>
  <conditionalFormatting sqref="Q608:Q621">
    <cfRule type="cellIs" dxfId="1001" priority="304" stopIfTrue="1" operator="equal">
      <formula>0</formula>
    </cfRule>
  </conditionalFormatting>
  <conditionalFormatting sqref="Q608:Q621">
    <cfRule type="cellIs" dxfId="1000" priority="303" stopIfTrue="1" operator="equal">
      <formula>0</formula>
    </cfRule>
  </conditionalFormatting>
  <conditionalFormatting sqref="Q608:Q621">
    <cfRule type="cellIs" dxfId="999" priority="302" stopIfTrue="1" operator="equal">
      <formula>0</formula>
    </cfRule>
  </conditionalFormatting>
  <conditionalFormatting sqref="Q608 Q610 Q612 Q614 Q616 Q618 Q620">
    <cfRule type="cellIs" dxfId="998" priority="301" stopIfTrue="1" operator="equal">
      <formula>0</formula>
    </cfRule>
  </conditionalFormatting>
  <conditionalFormatting sqref="Q608:Q621">
    <cfRule type="cellIs" dxfId="997" priority="300" stopIfTrue="1" operator="equal">
      <formula>0</formula>
    </cfRule>
  </conditionalFormatting>
  <conditionalFormatting sqref="Q608 Q610 Q612 Q614 Q616 Q618 Q620">
    <cfRule type="cellIs" dxfId="996" priority="299" stopIfTrue="1" operator="equal">
      <formula>0</formula>
    </cfRule>
  </conditionalFormatting>
  <conditionalFormatting sqref="Q608 Q610 Q612 Q614 Q616 Q618 Q620">
    <cfRule type="cellIs" dxfId="995" priority="298" stopIfTrue="1" operator="equal">
      <formula>0</formula>
    </cfRule>
  </conditionalFormatting>
  <conditionalFormatting sqref="Q608:Q621">
    <cfRule type="cellIs" dxfId="994" priority="297" stopIfTrue="1" operator="equal">
      <formula>0</formula>
    </cfRule>
  </conditionalFormatting>
  <conditionalFormatting sqref="Q608 Q610 Q612 Q614 Q616 Q618 Q620">
    <cfRule type="cellIs" dxfId="993" priority="296" stopIfTrue="1" operator="equal">
      <formula>0</formula>
    </cfRule>
  </conditionalFormatting>
  <conditionalFormatting sqref="Q608:Q621">
    <cfRule type="cellIs" dxfId="992" priority="295" stopIfTrue="1" operator="equal">
      <formula>0</formula>
    </cfRule>
  </conditionalFormatting>
  <conditionalFormatting sqref="Q608 Q610 Q612 Q614 Q616 Q618 Q620">
    <cfRule type="cellIs" dxfId="991" priority="294" stopIfTrue="1" operator="equal">
      <formula>0</formula>
    </cfRule>
  </conditionalFormatting>
  <conditionalFormatting sqref="Q608:Q621">
    <cfRule type="cellIs" dxfId="990" priority="293" stopIfTrue="1" operator="equal">
      <formula>0</formula>
    </cfRule>
  </conditionalFormatting>
  <conditionalFormatting sqref="Q608 Q610 Q612 Q614 Q616 Q618 Q620">
    <cfRule type="cellIs" dxfId="989" priority="292" stopIfTrue="1" operator="equal">
      <formula>0</formula>
    </cfRule>
  </conditionalFormatting>
  <conditionalFormatting sqref="Q608 Q610 Q612 Q614 Q616 Q618 Q620">
    <cfRule type="cellIs" dxfId="988" priority="291" stopIfTrue="1" operator="equal">
      <formula>0</formula>
    </cfRule>
  </conditionalFormatting>
  <conditionalFormatting sqref="Q608:Q621">
    <cfRule type="cellIs" dxfId="987" priority="290" stopIfTrue="1" operator="equal">
      <formula>0</formula>
    </cfRule>
  </conditionalFormatting>
  <conditionalFormatting sqref="Q608 Q610 Q612 Q614 Q616 Q618 Q620">
    <cfRule type="cellIs" dxfId="986" priority="289" stopIfTrue="1" operator="equal">
      <formula>0</formula>
    </cfRule>
  </conditionalFormatting>
  <conditionalFormatting sqref="Q608:Q621">
    <cfRule type="cellIs" dxfId="985" priority="288" stopIfTrue="1" operator="equal">
      <formula>0</formula>
    </cfRule>
  </conditionalFormatting>
  <conditionalFormatting sqref="Q608:Q621">
    <cfRule type="cellIs" dxfId="984" priority="287" stopIfTrue="1" operator="equal">
      <formula>0</formula>
    </cfRule>
  </conditionalFormatting>
  <conditionalFormatting sqref="Q608 Q610 Q612 Q614 Q616 Q618 Q620">
    <cfRule type="cellIs" dxfId="983" priority="286" stopIfTrue="1" operator="equal">
      <formula>0</formula>
    </cfRule>
  </conditionalFormatting>
  <conditionalFormatting sqref="Q608:Q621">
    <cfRule type="cellIs" dxfId="982" priority="285" stopIfTrue="1" operator="equal">
      <formula>0</formula>
    </cfRule>
  </conditionalFormatting>
  <conditionalFormatting sqref="Q608 Q610 Q612 Q614 Q616 Q618 Q620">
    <cfRule type="cellIs" dxfId="981" priority="284" stopIfTrue="1" operator="equal">
      <formula>0</formula>
    </cfRule>
  </conditionalFormatting>
  <conditionalFormatting sqref="Q608 Q610 Q612 Q614 Q616 Q618 Q620">
    <cfRule type="cellIs" dxfId="980" priority="283" stopIfTrue="1" operator="equal">
      <formula>0</formula>
    </cfRule>
  </conditionalFormatting>
  <conditionalFormatting sqref="Q608:Q621">
    <cfRule type="cellIs" dxfId="979" priority="282" stopIfTrue="1" operator="equal">
      <formula>0</formula>
    </cfRule>
  </conditionalFormatting>
  <conditionalFormatting sqref="Q608 Q610 Q612 Q614 Q616 Q618 Q620">
    <cfRule type="cellIs" dxfId="978" priority="281" stopIfTrue="1" operator="equal">
      <formula>0</formula>
    </cfRule>
  </conditionalFormatting>
  <conditionalFormatting sqref="Q608:Q621">
    <cfRule type="cellIs" dxfId="977" priority="280" stopIfTrue="1" operator="equal">
      <formula>0</formula>
    </cfRule>
  </conditionalFormatting>
  <conditionalFormatting sqref="Q608 Q610 Q612 Q614 Q616 Q618 Q620">
    <cfRule type="cellIs" dxfId="976" priority="279" stopIfTrue="1" operator="equal">
      <formula>0</formula>
    </cfRule>
  </conditionalFormatting>
  <conditionalFormatting sqref="Q608:Q621">
    <cfRule type="cellIs" dxfId="975" priority="278" stopIfTrue="1" operator="equal">
      <formula>0</formula>
    </cfRule>
  </conditionalFormatting>
  <conditionalFormatting sqref="Q608 Q610 Q612 Q614 Q616 Q618 Q620">
    <cfRule type="cellIs" dxfId="974" priority="277" stopIfTrue="1" operator="equal">
      <formula>0</formula>
    </cfRule>
  </conditionalFormatting>
  <conditionalFormatting sqref="Q608 Q610 Q612 Q614 Q616 Q618 Q620">
    <cfRule type="cellIs" dxfId="973" priority="276" stopIfTrue="1" operator="equal">
      <formula>0</formula>
    </cfRule>
  </conditionalFormatting>
  <conditionalFormatting sqref="Q608:Q621">
    <cfRule type="cellIs" dxfId="972" priority="275" stopIfTrue="1" operator="equal">
      <formula>0</formula>
    </cfRule>
  </conditionalFormatting>
  <conditionalFormatting sqref="Q608 Q610 Q612 Q614 Q616 Q618 Q620">
    <cfRule type="cellIs" dxfId="971" priority="274" stopIfTrue="1" operator="equal">
      <formula>0</formula>
    </cfRule>
  </conditionalFormatting>
  <conditionalFormatting sqref="Q608:Q621">
    <cfRule type="cellIs" dxfId="970" priority="273" stopIfTrue="1" operator="equal">
      <formula>0</formula>
    </cfRule>
  </conditionalFormatting>
  <conditionalFormatting sqref="Q608:Q621">
    <cfRule type="cellIs" dxfId="969" priority="272" stopIfTrue="1" operator="equal">
      <formula>0</formula>
    </cfRule>
  </conditionalFormatting>
  <conditionalFormatting sqref="Q608 Q610 Q612 Q614 Q616 Q618 Q620">
    <cfRule type="cellIs" dxfId="968" priority="271" stopIfTrue="1" operator="equal">
      <formula>0</formula>
    </cfRule>
  </conditionalFormatting>
  <conditionalFormatting sqref="Q608:Q621">
    <cfRule type="cellIs" dxfId="967" priority="270" stopIfTrue="1" operator="equal">
      <formula>0</formula>
    </cfRule>
  </conditionalFormatting>
  <conditionalFormatting sqref="Q608 Q610 Q612 Q614 Q616 Q618 Q620">
    <cfRule type="cellIs" dxfId="966" priority="269" stopIfTrue="1" operator="equal">
      <formula>0</formula>
    </cfRule>
  </conditionalFormatting>
  <conditionalFormatting sqref="Q608 Q610 Q612 Q614 Q616 Q618 Q620">
    <cfRule type="cellIs" dxfId="965" priority="268" stopIfTrue="1" operator="equal">
      <formula>0</formula>
    </cfRule>
  </conditionalFormatting>
  <conditionalFormatting sqref="Q608:Q621">
    <cfRule type="cellIs" dxfId="964" priority="267" stopIfTrue="1" operator="equal">
      <formula>0</formula>
    </cfRule>
  </conditionalFormatting>
  <conditionalFormatting sqref="Q608 Q610 Q612 Q614 Q616 Q618 Q620">
    <cfRule type="cellIs" dxfId="963" priority="266" stopIfTrue="1" operator="equal">
      <formula>0</formula>
    </cfRule>
  </conditionalFormatting>
  <conditionalFormatting sqref="Q608:Q621">
    <cfRule type="cellIs" dxfId="962" priority="265" stopIfTrue="1" operator="equal">
      <formula>0</formula>
    </cfRule>
  </conditionalFormatting>
  <conditionalFormatting sqref="Q608 Q610 Q612 Q614 Q616 Q618 Q620">
    <cfRule type="cellIs" dxfId="961" priority="264" stopIfTrue="1" operator="equal">
      <formula>0</formula>
    </cfRule>
  </conditionalFormatting>
  <conditionalFormatting sqref="Q608:Q621">
    <cfRule type="cellIs" dxfId="960" priority="263" stopIfTrue="1" operator="equal">
      <formula>0</formula>
    </cfRule>
  </conditionalFormatting>
  <conditionalFormatting sqref="Q608 Q610 Q612 Q614 Q616 Q618 Q620">
    <cfRule type="cellIs" dxfId="959" priority="262" stopIfTrue="1" operator="equal">
      <formula>0</formula>
    </cfRule>
  </conditionalFormatting>
  <conditionalFormatting sqref="Q608 Q610 Q612 Q614 Q616 Q618 Q620">
    <cfRule type="cellIs" dxfId="958" priority="261" stopIfTrue="1" operator="equal">
      <formula>0</formula>
    </cfRule>
  </conditionalFormatting>
  <conditionalFormatting sqref="Q608:Q621">
    <cfRule type="cellIs" dxfId="957" priority="260" stopIfTrue="1" operator="equal">
      <formula>0</formula>
    </cfRule>
  </conditionalFormatting>
  <conditionalFormatting sqref="Q608 Q610 Q612 Q614 Q616 Q618 Q620">
    <cfRule type="cellIs" dxfId="956" priority="259" stopIfTrue="1" operator="equal">
      <formula>0</formula>
    </cfRule>
  </conditionalFormatting>
  <conditionalFormatting sqref="Q608:Q621">
    <cfRule type="cellIs" dxfId="955" priority="258" stopIfTrue="1" operator="equal">
      <formula>0</formula>
    </cfRule>
  </conditionalFormatting>
  <conditionalFormatting sqref="Q608 Q610 Q612 Q614 Q616 Q618 Q620">
    <cfRule type="cellIs" dxfId="954" priority="257" stopIfTrue="1" operator="equal">
      <formula>0</formula>
    </cfRule>
  </conditionalFormatting>
  <conditionalFormatting sqref="Q608:Q621">
    <cfRule type="cellIs" dxfId="953" priority="256" stopIfTrue="1" operator="equal">
      <formula>0</formula>
    </cfRule>
  </conditionalFormatting>
  <conditionalFormatting sqref="Q608 Q610 Q612 Q614 Q616 Q618 Q620">
    <cfRule type="cellIs" dxfId="952" priority="255" stopIfTrue="1" operator="equal">
      <formula>0</formula>
    </cfRule>
  </conditionalFormatting>
  <conditionalFormatting sqref="Q608 Q610 Q612 Q614 Q616 Q618 Q620">
    <cfRule type="cellIs" dxfId="951" priority="254" stopIfTrue="1" operator="equal">
      <formula>0</formula>
    </cfRule>
  </conditionalFormatting>
  <conditionalFormatting sqref="Q608:Q621">
    <cfRule type="cellIs" dxfId="950" priority="253" stopIfTrue="1" operator="equal">
      <formula>0</formula>
    </cfRule>
  </conditionalFormatting>
  <conditionalFormatting sqref="Q608 Q610 Q612 Q614 Q616 Q618 Q620">
    <cfRule type="cellIs" dxfId="949" priority="252" stopIfTrue="1" operator="equal">
      <formula>0</formula>
    </cfRule>
  </conditionalFormatting>
  <conditionalFormatting sqref="Q608 Q610 Q612 Q614 Q616 Q618 Q620">
    <cfRule type="cellIs" dxfId="948" priority="251" stopIfTrue="1" operator="equal">
      <formula>0</formula>
    </cfRule>
  </conditionalFormatting>
  <conditionalFormatting sqref="Q608:Q621">
    <cfRule type="cellIs" dxfId="947" priority="250" stopIfTrue="1" operator="equal">
      <formula>0</formula>
    </cfRule>
  </conditionalFormatting>
  <conditionalFormatting sqref="Q608 Q610 Q612 Q614 Q616 Q618 Q620">
    <cfRule type="cellIs" dxfId="946" priority="249" stopIfTrue="1" operator="equal">
      <formula>0</formula>
    </cfRule>
  </conditionalFormatting>
  <conditionalFormatting sqref="Q608:Q621">
    <cfRule type="cellIs" dxfId="945" priority="248" stopIfTrue="1" operator="equal">
      <formula>0</formula>
    </cfRule>
  </conditionalFormatting>
  <conditionalFormatting sqref="Q608 Q610 Q612 Q614 Q616 Q618 Q620">
    <cfRule type="cellIs" dxfId="944" priority="247" stopIfTrue="1" operator="equal">
      <formula>0</formula>
    </cfRule>
  </conditionalFormatting>
  <conditionalFormatting sqref="Q608:Q621">
    <cfRule type="cellIs" dxfId="943" priority="246" stopIfTrue="1" operator="equal">
      <formula>0</formula>
    </cfRule>
  </conditionalFormatting>
  <conditionalFormatting sqref="Q608 Q610 Q612 Q614 Q616 Q618 Q620">
    <cfRule type="cellIs" dxfId="942" priority="245" stopIfTrue="1" operator="equal">
      <formula>0</formula>
    </cfRule>
  </conditionalFormatting>
  <conditionalFormatting sqref="R608:R621">
    <cfRule type="cellIs" dxfId="941" priority="243" stopIfTrue="1" operator="equal">
      <formula>0</formula>
    </cfRule>
  </conditionalFormatting>
  <conditionalFormatting sqref="R608 R610 R612 R614 R616 R618 R620">
    <cfRule type="cellIs" dxfId="940" priority="244" stopIfTrue="1" operator="equal">
      <formula>0</formula>
    </cfRule>
  </conditionalFormatting>
  <conditionalFormatting sqref="R608:R621">
    <cfRule type="cellIs" dxfId="939" priority="242" stopIfTrue="1" operator="equal">
      <formula>0</formula>
    </cfRule>
  </conditionalFormatting>
  <conditionalFormatting sqref="R608 R610 R612 R614 R616 R618 R620">
    <cfRule type="cellIs" dxfId="938" priority="241" stopIfTrue="1" operator="equal">
      <formula>0</formula>
    </cfRule>
  </conditionalFormatting>
  <conditionalFormatting sqref="G802:G825">
    <cfRule type="cellIs" dxfId="937" priority="128" stopIfTrue="1" operator="equal">
      <formula>0</formula>
    </cfRule>
  </conditionalFormatting>
  <conditionalFormatting sqref="F802:F825">
    <cfRule type="cellIs" dxfId="936" priority="127" stopIfTrue="1" operator="equal">
      <formula>0</formula>
    </cfRule>
  </conditionalFormatting>
  <conditionalFormatting sqref="E754">
    <cfRule type="cellIs" dxfId="935" priority="126" stopIfTrue="1" operator="equal">
      <formula>0</formula>
    </cfRule>
  </conditionalFormatting>
  <conditionalFormatting sqref="F755:O755 Q754:Q755 F754:G754 I754:O754">
    <cfRule type="cellIs" dxfId="934" priority="125" stopIfTrue="1" operator="equal">
      <formula>0</formula>
    </cfRule>
  </conditionalFormatting>
  <conditionalFormatting sqref="N754:O754 Q754">
    <cfRule type="cellIs" dxfId="933" priority="124" stopIfTrue="1" operator="equal">
      <formula>0</formula>
    </cfRule>
  </conditionalFormatting>
  <conditionalFormatting sqref="R754:R755">
    <cfRule type="cellIs" dxfId="932" priority="122" stopIfTrue="1" operator="equal">
      <formula>0</formula>
    </cfRule>
  </conditionalFormatting>
  <conditionalFormatting sqref="R754">
    <cfRule type="cellIs" dxfId="931" priority="123" stopIfTrue="1" operator="equal">
      <formula>0</formula>
    </cfRule>
  </conditionalFormatting>
  <conditionalFormatting sqref="R754:R755">
    <cfRule type="cellIs" dxfId="930" priority="121" stopIfTrue="1" operator="equal">
      <formula>0</formula>
    </cfRule>
  </conditionalFormatting>
  <conditionalFormatting sqref="R754">
    <cfRule type="cellIs" dxfId="929" priority="120" stopIfTrue="1" operator="equal">
      <formula>0</formula>
    </cfRule>
  </conditionalFormatting>
  <conditionalFormatting sqref="R754:R755">
    <cfRule type="cellIs" dxfId="928" priority="119" stopIfTrue="1" operator="equal">
      <formula>0</formula>
    </cfRule>
  </conditionalFormatting>
  <conditionalFormatting sqref="R754">
    <cfRule type="cellIs" dxfId="927" priority="118" stopIfTrue="1" operator="equal">
      <formula>0</formula>
    </cfRule>
  </conditionalFormatting>
  <conditionalFormatting sqref="Q756:Q763 F756:G763 I756:O763">
    <cfRule type="cellIs" dxfId="926" priority="117" stopIfTrue="1" operator="equal">
      <formula>0</formula>
    </cfRule>
  </conditionalFormatting>
  <conditionalFormatting sqref="N756:O756 N758:O758 N760:O760 N762:O762 Q756 Q758 Q760 Q762">
    <cfRule type="cellIs" dxfId="925" priority="116" stopIfTrue="1" operator="equal">
      <formula>0</formula>
    </cfRule>
  </conditionalFormatting>
  <conditionalFormatting sqref="R756:R763">
    <cfRule type="cellIs" dxfId="924" priority="114" stopIfTrue="1" operator="equal">
      <formula>0</formula>
    </cfRule>
  </conditionalFormatting>
  <conditionalFormatting sqref="R756 R758 R760 R762">
    <cfRule type="cellIs" dxfId="923" priority="115" stopIfTrue="1" operator="equal">
      <formula>0</formula>
    </cfRule>
  </conditionalFormatting>
  <conditionalFormatting sqref="R756:R763">
    <cfRule type="cellIs" dxfId="922" priority="113" stopIfTrue="1" operator="equal">
      <formula>0</formula>
    </cfRule>
  </conditionalFormatting>
  <conditionalFormatting sqref="R756 R758 R760 R762">
    <cfRule type="cellIs" dxfId="921" priority="112" stopIfTrue="1" operator="equal">
      <formula>0</formula>
    </cfRule>
  </conditionalFormatting>
  <conditionalFormatting sqref="R756:R763">
    <cfRule type="cellIs" dxfId="920" priority="111" stopIfTrue="1" operator="equal">
      <formula>0</formula>
    </cfRule>
  </conditionalFormatting>
  <conditionalFormatting sqref="R756 R758 R760 R762">
    <cfRule type="cellIs" dxfId="919" priority="110" stopIfTrue="1" operator="equal">
      <formula>0</formula>
    </cfRule>
  </conditionalFormatting>
  <conditionalFormatting sqref="E755">
    <cfRule type="cellIs" dxfId="918" priority="109" stopIfTrue="1" operator="equal">
      <formula>0</formula>
    </cfRule>
  </conditionalFormatting>
  <conditionalFormatting sqref="Q764:Q765 F764:G765 I764:O765">
    <cfRule type="cellIs" dxfId="917" priority="108" stopIfTrue="1" operator="equal">
      <formula>0</formula>
    </cfRule>
  </conditionalFormatting>
  <conditionalFormatting sqref="N764:O764 Q764">
    <cfRule type="cellIs" dxfId="916" priority="107" stopIfTrue="1" operator="equal">
      <formula>0</formula>
    </cfRule>
  </conditionalFormatting>
  <conditionalFormatting sqref="R764:R765">
    <cfRule type="cellIs" dxfId="915" priority="105" stopIfTrue="1" operator="equal">
      <formula>0</formula>
    </cfRule>
  </conditionalFormatting>
  <conditionalFormatting sqref="R764">
    <cfRule type="cellIs" dxfId="914" priority="106" stopIfTrue="1" operator="equal">
      <formula>0</formula>
    </cfRule>
  </conditionalFormatting>
  <conditionalFormatting sqref="R764:R765">
    <cfRule type="cellIs" dxfId="913" priority="104" stopIfTrue="1" operator="equal">
      <formula>0</formula>
    </cfRule>
  </conditionalFormatting>
  <conditionalFormatting sqref="R764">
    <cfRule type="cellIs" dxfId="912" priority="103" stopIfTrue="1" operator="equal">
      <formula>0</formula>
    </cfRule>
  </conditionalFormatting>
  <conditionalFormatting sqref="R764:R765">
    <cfRule type="cellIs" dxfId="911" priority="102" stopIfTrue="1" operator="equal">
      <formula>0</formula>
    </cfRule>
  </conditionalFormatting>
  <conditionalFormatting sqref="R764">
    <cfRule type="cellIs" dxfId="910" priority="101" stopIfTrue="1" operator="equal">
      <formula>0</formula>
    </cfRule>
  </conditionalFormatting>
  <conditionalFormatting sqref="P754 P756 P758 P760 P762 P764">
    <cfRule type="cellIs" dxfId="909" priority="100" stopIfTrue="1" operator="equal">
      <formula>0</formula>
    </cfRule>
  </conditionalFormatting>
  <conditionalFormatting sqref="P755">
    <cfRule type="cellIs" dxfId="908" priority="99" stopIfTrue="1" operator="equal">
      <formula>0</formula>
    </cfRule>
  </conditionalFormatting>
  <conditionalFormatting sqref="P757">
    <cfRule type="cellIs" dxfId="907" priority="98" stopIfTrue="1" operator="equal">
      <formula>0</formula>
    </cfRule>
  </conditionalFormatting>
  <conditionalFormatting sqref="P759">
    <cfRule type="cellIs" dxfId="906" priority="97" stopIfTrue="1" operator="equal">
      <formula>0</formula>
    </cfRule>
  </conditionalFormatting>
  <conditionalFormatting sqref="P761">
    <cfRule type="cellIs" dxfId="905" priority="96" stopIfTrue="1" operator="equal">
      <formula>0</formula>
    </cfRule>
  </conditionalFormatting>
  <conditionalFormatting sqref="P763">
    <cfRule type="cellIs" dxfId="904" priority="95" stopIfTrue="1" operator="equal">
      <formula>0</formula>
    </cfRule>
  </conditionalFormatting>
  <conditionalFormatting sqref="P765">
    <cfRule type="cellIs" dxfId="903" priority="94" stopIfTrue="1" operator="equal">
      <formula>0</formula>
    </cfRule>
  </conditionalFormatting>
  <conditionalFormatting sqref="E766 E778 E790">
    <cfRule type="cellIs" dxfId="902" priority="88" stopIfTrue="1" operator="equal">
      <formula>0</formula>
    </cfRule>
  </conditionalFormatting>
  <conditionalFormatting sqref="Q766:Q767 Q778:Q779 Q790:Q791 F766:G767 F778:G779 F790:G791 I790:O791 I778:O779 I766:O767">
    <cfRule type="cellIs" dxfId="901" priority="87" stopIfTrue="1" operator="equal">
      <formula>0</formula>
    </cfRule>
  </conditionalFormatting>
  <conditionalFormatting sqref="N766:O766 N778:O778 N790:O790 Q766 Q778 Q790">
    <cfRule type="cellIs" dxfId="900" priority="86" stopIfTrue="1" operator="equal">
      <formula>0</formula>
    </cfRule>
  </conditionalFormatting>
  <conditionalFormatting sqref="R766:R767 R778:R779 R790:R791">
    <cfRule type="cellIs" dxfId="899" priority="84" stopIfTrue="1" operator="equal">
      <formula>0</formula>
    </cfRule>
  </conditionalFormatting>
  <conditionalFormatting sqref="R766 R778 R790">
    <cfRule type="cellIs" dxfId="898" priority="85" stopIfTrue="1" operator="equal">
      <formula>0</formula>
    </cfRule>
  </conditionalFormatting>
  <conditionalFormatting sqref="R766:R767 R778:R779 R790:R791">
    <cfRule type="cellIs" dxfId="897" priority="83" stopIfTrue="1" operator="equal">
      <formula>0</formula>
    </cfRule>
  </conditionalFormatting>
  <conditionalFormatting sqref="R766 R778 R790">
    <cfRule type="cellIs" dxfId="896" priority="82" stopIfTrue="1" operator="equal">
      <formula>0</formula>
    </cfRule>
  </conditionalFormatting>
  <conditionalFormatting sqref="R766:R767 R778:R779 R790:R791">
    <cfRule type="cellIs" dxfId="895" priority="81" stopIfTrue="1" operator="equal">
      <formula>0</formula>
    </cfRule>
  </conditionalFormatting>
  <conditionalFormatting sqref="R766 R778 R790">
    <cfRule type="cellIs" dxfId="894" priority="80" stopIfTrue="1" operator="equal">
      <formula>0</formula>
    </cfRule>
  </conditionalFormatting>
  <conditionalFormatting sqref="Q768:Q775 Q780:Q787 Q792:Q799 F768:G775 F780:G787 F792:G799 I768:O775 I780:O787 I792:O799">
    <cfRule type="cellIs" dxfId="893" priority="79" stopIfTrue="1" operator="equal">
      <formula>0</formula>
    </cfRule>
  </conditionalFormatting>
  <conditionalFormatting sqref="N768:O768 N780:O780 N792:O792 N770:O770 N782:O782 N794:O794 N772:O772 N784:O784 N796:O796 N774:O774 N786:O786 N798:O798 Q768 Q780 Q792 Q770 Q782 Q794 Q772 Q784 Q796 Q774 Q786 Q798">
    <cfRule type="cellIs" dxfId="892" priority="78" stopIfTrue="1" operator="equal">
      <formula>0</formula>
    </cfRule>
  </conditionalFormatting>
  <conditionalFormatting sqref="R768:R775 R780:R787 R792:R799">
    <cfRule type="cellIs" dxfId="891" priority="76" stopIfTrue="1" operator="equal">
      <formula>0</formula>
    </cfRule>
  </conditionalFormatting>
  <conditionalFormatting sqref="R768 R780 R792 R770 R782 R794 R772 R784 R796 R774 R786 R798">
    <cfRule type="cellIs" dxfId="890" priority="77" stopIfTrue="1" operator="equal">
      <formula>0</formula>
    </cfRule>
  </conditionalFormatting>
  <conditionalFormatting sqref="R768:R775 R780:R787 R792:R799">
    <cfRule type="cellIs" dxfId="889" priority="75" stopIfTrue="1" operator="equal">
      <formula>0</formula>
    </cfRule>
  </conditionalFormatting>
  <conditionalFormatting sqref="R768 R780 R792 R770 R782 R794 R772 R784 R796 R774 R786 R798">
    <cfRule type="cellIs" dxfId="888" priority="74" stopIfTrue="1" operator="equal">
      <formula>0</formula>
    </cfRule>
  </conditionalFormatting>
  <conditionalFormatting sqref="R768:R775 R780:R787 R792:R799">
    <cfRule type="cellIs" dxfId="887" priority="73" stopIfTrue="1" operator="equal">
      <formula>0</formula>
    </cfRule>
  </conditionalFormatting>
  <conditionalFormatting sqref="R768 R780 R792 R770 R782 R794 R772 R784 R796 R774 R786 R798">
    <cfRule type="cellIs" dxfId="886" priority="72" stopIfTrue="1" operator="equal">
      <formula>0</formula>
    </cfRule>
  </conditionalFormatting>
  <conditionalFormatting sqref="E767 E779 E791">
    <cfRule type="cellIs" dxfId="885" priority="71" stopIfTrue="1" operator="equal">
      <formula>0</formula>
    </cfRule>
  </conditionalFormatting>
  <conditionalFormatting sqref="Q776:Q777 Q788:Q789 Q800:Q801 F776:G777 F788:G789 F800:G801 I776:O777 I788:O789 I800:O801">
    <cfRule type="cellIs" dxfId="884" priority="70" stopIfTrue="1" operator="equal">
      <formula>0</formula>
    </cfRule>
  </conditionalFormatting>
  <conditionalFormatting sqref="N776:O776 N788:O788 N800:O800 Q776 Q788 Q800">
    <cfRule type="cellIs" dxfId="883" priority="69" stopIfTrue="1" operator="equal">
      <formula>0</formula>
    </cfRule>
  </conditionalFormatting>
  <conditionalFormatting sqref="R776:R777 R788:R789 R800:R801">
    <cfRule type="cellIs" dxfId="882" priority="67" stopIfTrue="1" operator="equal">
      <formula>0</formula>
    </cfRule>
  </conditionalFormatting>
  <conditionalFormatting sqref="R776 R788 R800">
    <cfRule type="cellIs" dxfId="881" priority="68" stopIfTrue="1" operator="equal">
      <formula>0</formula>
    </cfRule>
  </conditionalFormatting>
  <conditionalFormatting sqref="R776:R777 R788:R789 R800:R801">
    <cfRule type="cellIs" dxfId="880" priority="66" stopIfTrue="1" operator="equal">
      <formula>0</formula>
    </cfRule>
  </conditionalFormatting>
  <conditionalFormatting sqref="R776 R788 R800">
    <cfRule type="cellIs" dxfId="879" priority="65" stopIfTrue="1" operator="equal">
      <formula>0</formula>
    </cfRule>
  </conditionalFormatting>
  <conditionalFormatting sqref="R776:R777 R788:R789 R800:R801">
    <cfRule type="cellIs" dxfId="878" priority="64" stopIfTrue="1" operator="equal">
      <formula>0</formula>
    </cfRule>
  </conditionalFormatting>
  <conditionalFormatting sqref="R776 R788 R800">
    <cfRule type="cellIs" dxfId="877" priority="63" stopIfTrue="1" operator="equal">
      <formula>0</formula>
    </cfRule>
  </conditionalFormatting>
  <conditionalFormatting sqref="P766 P778 P790 P768 P780 P792 P770 P782 P794 P772 P784 P796 P774 P786 P798 P776 P788 P800">
    <cfRule type="cellIs" dxfId="876" priority="62" stopIfTrue="1" operator="equal">
      <formula>0</formula>
    </cfRule>
  </conditionalFormatting>
  <conditionalFormatting sqref="P767 P779 P791">
    <cfRule type="cellIs" dxfId="875" priority="61" stopIfTrue="1" operator="equal">
      <formula>0</formula>
    </cfRule>
  </conditionalFormatting>
  <conditionalFormatting sqref="P769 P781 P793">
    <cfRule type="cellIs" dxfId="874" priority="60" stopIfTrue="1" operator="equal">
      <formula>0</formula>
    </cfRule>
  </conditionalFormatting>
  <conditionalFormatting sqref="P771 P783 P795">
    <cfRule type="cellIs" dxfId="873" priority="59" stopIfTrue="1" operator="equal">
      <formula>0</formula>
    </cfRule>
  </conditionalFormatting>
  <conditionalFormatting sqref="P773 P785 P797">
    <cfRule type="cellIs" dxfId="872" priority="58" stopIfTrue="1" operator="equal">
      <formula>0</formula>
    </cfRule>
  </conditionalFormatting>
  <conditionalFormatting sqref="P775 P787 P799">
    <cfRule type="cellIs" dxfId="871" priority="57" stopIfTrue="1" operator="equal">
      <formula>0</formula>
    </cfRule>
  </conditionalFormatting>
  <conditionalFormatting sqref="P777 P789 P801">
    <cfRule type="cellIs" dxfId="870" priority="56" stopIfTrue="1" operator="equal">
      <formula>0</formula>
    </cfRule>
  </conditionalFormatting>
  <conditionalFormatting sqref="E792 E794 E796 E798 E800 E802 E804 E806 E808 E810 E812 E814 E816 E818 E820 E822 E824">
    <cfRule type="cellIs" dxfId="869" priority="48" stopIfTrue="1" operator="equal">
      <formula>0</formula>
    </cfRule>
  </conditionalFormatting>
  <conditionalFormatting sqref="E793 E795 E797 E799 E801 E803 E805 E807 E809 E811 E813 E815 E817 E819 E821 E823 E825">
    <cfRule type="cellIs" dxfId="868" priority="47" stopIfTrue="1" operator="equal">
      <formula>0</formula>
    </cfRule>
  </conditionalFormatting>
  <conditionalFormatting sqref="Q802:Q803 Q814:Q815 J802:O803 J814:O815">
    <cfRule type="cellIs" dxfId="867" priority="46" stopIfTrue="1" operator="equal">
      <formula>0</formula>
    </cfRule>
  </conditionalFormatting>
  <conditionalFormatting sqref="N802:O802 N814:O814 Q802 Q814">
    <cfRule type="cellIs" dxfId="866" priority="45" stopIfTrue="1" operator="equal">
      <formula>0</formula>
    </cfRule>
  </conditionalFormatting>
  <conditionalFormatting sqref="R802:R803 R814:R815">
    <cfRule type="cellIs" dxfId="865" priority="43" stopIfTrue="1" operator="equal">
      <formula>0</formula>
    </cfRule>
  </conditionalFormatting>
  <conditionalFormatting sqref="R802 R814">
    <cfRule type="cellIs" dxfId="864" priority="44" stopIfTrue="1" operator="equal">
      <formula>0</formula>
    </cfRule>
  </conditionalFormatting>
  <conditionalFormatting sqref="R802:R803 R814:R815">
    <cfRule type="cellIs" dxfId="863" priority="42" stopIfTrue="1" operator="equal">
      <formula>0</formula>
    </cfRule>
  </conditionalFormatting>
  <conditionalFormatting sqref="R802 R814">
    <cfRule type="cellIs" dxfId="862" priority="41" stopIfTrue="1" operator="equal">
      <formula>0</formula>
    </cfRule>
  </conditionalFormatting>
  <conditionalFormatting sqref="R802:R803 R814:R815">
    <cfRule type="cellIs" dxfId="861" priority="40" stopIfTrue="1" operator="equal">
      <formula>0</formula>
    </cfRule>
  </conditionalFormatting>
  <conditionalFormatting sqref="R802 R814">
    <cfRule type="cellIs" dxfId="860" priority="39" stopIfTrue="1" operator="equal">
      <formula>0</formula>
    </cfRule>
  </conditionalFormatting>
  <conditionalFormatting sqref="Q804:Q811 Q816:Q823 J804:O811 J816:O823">
    <cfRule type="cellIs" dxfId="859" priority="38" stopIfTrue="1" operator="equal">
      <formula>0</formula>
    </cfRule>
  </conditionalFormatting>
  <conditionalFormatting sqref="N804:O804 N816:O816 N806:O806 N818:O818 N808:O808 N820:O820 N810:O810 N822:O822 Q804 Q816 Q806 Q818 Q808 Q820 Q810 Q822">
    <cfRule type="cellIs" dxfId="858" priority="37" stopIfTrue="1" operator="equal">
      <formula>0</formula>
    </cfRule>
  </conditionalFormatting>
  <conditionalFormatting sqref="R804:R811 R816:R823">
    <cfRule type="cellIs" dxfId="857" priority="35" stopIfTrue="1" operator="equal">
      <formula>0</formula>
    </cfRule>
  </conditionalFormatting>
  <conditionalFormatting sqref="R804 R816 R806 R818 R808 R820 R810 R822">
    <cfRule type="cellIs" dxfId="856" priority="36" stopIfTrue="1" operator="equal">
      <formula>0</formula>
    </cfRule>
  </conditionalFormatting>
  <conditionalFormatting sqref="R804:R811 R816:R823">
    <cfRule type="cellIs" dxfId="855" priority="34" stopIfTrue="1" operator="equal">
      <formula>0</formula>
    </cfRule>
  </conditionalFormatting>
  <conditionalFormatting sqref="R804 R816 R806 R818 R808 R820 R810 R822">
    <cfRule type="cellIs" dxfId="854" priority="33" stopIfTrue="1" operator="equal">
      <formula>0</formula>
    </cfRule>
  </conditionalFormatting>
  <conditionalFormatting sqref="R804:R811 R816:R823">
    <cfRule type="cellIs" dxfId="853" priority="32" stopIfTrue="1" operator="equal">
      <formula>0</formula>
    </cfRule>
  </conditionalFormatting>
  <conditionalFormatting sqref="R804 R816 R806 R818 R808 R820 R810 R822">
    <cfRule type="cellIs" dxfId="852" priority="31" stopIfTrue="1" operator="equal">
      <formula>0</formula>
    </cfRule>
  </conditionalFormatting>
  <conditionalFormatting sqref="Q812:Q813 Q824:Q825 J812:O813 J824:O825">
    <cfRule type="cellIs" dxfId="851" priority="30" stopIfTrue="1" operator="equal">
      <formula>0</formula>
    </cfRule>
  </conditionalFormatting>
  <conditionalFormatting sqref="N812:O812 N824:O824 Q812 Q824">
    <cfRule type="cellIs" dxfId="850" priority="29" stopIfTrue="1" operator="equal">
      <formula>0</formula>
    </cfRule>
  </conditionalFormatting>
  <conditionalFormatting sqref="R812:R813 R824:R825">
    <cfRule type="cellIs" dxfId="849" priority="27" stopIfTrue="1" operator="equal">
      <formula>0</formula>
    </cfRule>
  </conditionalFormatting>
  <conditionalFormatting sqref="R812 R824">
    <cfRule type="cellIs" dxfId="848" priority="28" stopIfTrue="1" operator="equal">
      <formula>0</formula>
    </cfRule>
  </conditionalFormatting>
  <conditionalFormatting sqref="R812:R813 R824:R825">
    <cfRule type="cellIs" dxfId="847" priority="26" stopIfTrue="1" operator="equal">
      <formula>0</formula>
    </cfRule>
  </conditionalFormatting>
  <conditionalFormatting sqref="R812 R824">
    <cfRule type="cellIs" dxfId="846" priority="25" stopIfTrue="1" operator="equal">
      <formula>0</formula>
    </cfRule>
  </conditionalFormatting>
  <conditionalFormatting sqref="R812:R813 R824:R825">
    <cfRule type="cellIs" dxfId="845" priority="24" stopIfTrue="1" operator="equal">
      <formula>0</formula>
    </cfRule>
  </conditionalFormatting>
  <conditionalFormatting sqref="R812 R824">
    <cfRule type="cellIs" dxfId="844" priority="23" stopIfTrue="1" operator="equal">
      <formula>0</formula>
    </cfRule>
  </conditionalFormatting>
  <conditionalFormatting sqref="P802">
    <cfRule type="cellIs" dxfId="843" priority="22" stopIfTrue="1" operator="equal">
      <formula>0</formula>
    </cfRule>
  </conditionalFormatting>
  <conditionalFormatting sqref="P803">
    <cfRule type="cellIs" dxfId="842" priority="21" stopIfTrue="1" operator="equal">
      <formula>0</formula>
    </cfRule>
  </conditionalFormatting>
  <conditionalFormatting sqref="P804 P806 P808 P810 P812 P814 P816 P818 P820 P822 P824">
    <cfRule type="cellIs" dxfId="841" priority="17" stopIfTrue="1" operator="equal">
      <formula>0</formula>
    </cfRule>
  </conditionalFormatting>
  <conditionalFormatting sqref="P805 P807 P809 P811 P813 P815 P817 P819 P821 P823 P825">
    <cfRule type="cellIs" dxfId="840" priority="16" stopIfTrue="1" operator="equal">
      <formula>0</formula>
    </cfRule>
  </conditionalFormatting>
  <conditionalFormatting sqref="H754">
    <cfRule type="cellIs" dxfId="839" priority="15" stopIfTrue="1" operator="equal">
      <formula>0</formula>
    </cfRule>
  </conditionalFormatting>
  <conditionalFormatting sqref="H757 H759 H761 H763 H765 H767 H769 H771 H773 H775 H777 H779 H781 H783 H785 H787 H789 H791 H793 H795 H797 H799 H801 H803 H805 H807 H809 H811 H813 H815 H817 H819 H821 H823 H825">
    <cfRule type="cellIs" dxfId="838" priority="14" stopIfTrue="1" operator="equal">
      <formula>0</formula>
    </cfRule>
  </conditionalFormatting>
  <conditionalFormatting sqref="H756 H758 H760 H762 H764 H766 H768 H770 H772 H774 H776 H778 H780 H782 H784 H786 H788 H790 H792 H794 H796 H798 H800 H802 H804 H806 H808 H810 H812 H814 H816 H818 H820 H822 H824">
    <cfRule type="cellIs" dxfId="837" priority="13" stopIfTrue="1" operator="equal">
      <formula>0</formula>
    </cfRule>
  </conditionalFormatting>
  <conditionalFormatting sqref="E756 E758 E760 E762 E764">
    <cfRule type="cellIs" dxfId="836" priority="12" stopIfTrue="1" operator="equal">
      <formula>0</formula>
    </cfRule>
  </conditionalFormatting>
  <conditionalFormatting sqref="E757 E759 E761 E763 E765">
    <cfRule type="cellIs" dxfId="835" priority="11" stopIfTrue="1" operator="equal">
      <formula>0</formula>
    </cfRule>
  </conditionalFormatting>
  <conditionalFormatting sqref="E768 E770 E772 E774 E776">
    <cfRule type="cellIs" dxfId="834" priority="10" stopIfTrue="1" operator="equal">
      <formula>0</formula>
    </cfRule>
  </conditionalFormatting>
  <conditionalFormatting sqref="E769 E771 E773 E775 E777">
    <cfRule type="cellIs" dxfId="833" priority="9" stopIfTrue="1" operator="equal">
      <formula>0</formula>
    </cfRule>
  </conditionalFormatting>
  <conditionalFormatting sqref="E780 E782 E784 E786 E788">
    <cfRule type="cellIs" dxfId="832" priority="8" stopIfTrue="1" operator="equal">
      <formula>0</formula>
    </cfRule>
  </conditionalFormatting>
  <conditionalFormatting sqref="E781 E783 E785 E787 E789">
    <cfRule type="cellIs" dxfId="831" priority="7" stopIfTrue="1" operator="equal">
      <formula>0</formula>
    </cfRule>
  </conditionalFormatting>
  <conditionalFormatting sqref="I802">
    <cfRule type="cellIs" dxfId="830" priority="6" stopIfTrue="1" operator="equal">
      <formula>0</formula>
    </cfRule>
  </conditionalFormatting>
  <conditionalFormatting sqref="I803">
    <cfRule type="cellIs" dxfId="829" priority="5" stopIfTrue="1" operator="equal">
      <formula>0</formula>
    </cfRule>
  </conditionalFormatting>
  <conditionalFormatting sqref="I804 I806 I808 I810 I812 I814">
    <cfRule type="cellIs" dxfId="828" priority="4" stopIfTrue="1" operator="equal">
      <formula>0</formula>
    </cfRule>
  </conditionalFormatting>
  <conditionalFormatting sqref="I805 I807 I809 I811 I813 I815">
    <cfRule type="cellIs" dxfId="827" priority="3" stopIfTrue="1" operator="equal">
      <formula>0</formula>
    </cfRule>
  </conditionalFormatting>
  <conditionalFormatting sqref="I816 I818 I820 I822 I824">
    <cfRule type="cellIs" dxfId="826" priority="2" stopIfTrue="1" operator="equal">
      <formula>0</formula>
    </cfRule>
  </conditionalFormatting>
  <conditionalFormatting sqref="I817 I819 I821 I823 I825">
    <cfRule type="cellIs" dxfId="825"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5" man="1"/>
    <brk id="89" max="15" man="1"/>
    <brk id="131" max="15" man="1"/>
    <brk id="173" max="15" man="1"/>
    <brk id="215" max="15" man="1"/>
    <brk id="257" max="15" man="1"/>
    <brk id="299" max="15" man="1"/>
    <brk id="341" max="16" man="1"/>
    <brk id="383" max="15" man="1"/>
    <brk id="425" max="15" man="1"/>
    <brk id="467" max="15" man="1"/>
    <brk id="509" max="15" man="1"/>
    <brk id="551" max="15" man="1"/>
    <brk id="593" max="1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theme="6" tint="-0.249977111117893"/>
    <pageSetUpPr fitToPage="1"/>
  </sheetPr>
  <dimension ref="A1:T856"/>
  <sheetViews>
    <sheetView showGridLines="0" zoomScaleNormal="100" workbookViewId="0">
      <pane ySplit="5" topLeftCell="A6" activePane="bottomLeft" state="frozenSplit"/>
      <selection pane="bottomLeft" activeCell="C1" sqref="C1:L2"/>
    </sheetView>
  </sheetViews>
  <sheetFormatPr defaultColWidth="9.140625" defaultRowHeight="12.75" x14ac:dyDescent="0.2"/>
  <cols>
    <col min="1" max="2" width="6" style="47" customWidth="1"/>
    <col min="3" max="4" width="3.7109375" style="47" customWidth="1"/>
    <col min="5" max="5" width="11.7109375" style="47" customWidth="1"/>
    <col min="6" max="7" width="10.7109375" style="47" customWidth="1"/>
    <col min="8" max="8" width="12.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20" ht="16.5" customHeight="1" x14ac:dyDescent="0.2">
      <c r="A1" s="509" t="s">
        <v>30</v>
      </c>
      <c r="B1" s="510"/>
      <c r="C1" s="532" t="s">
        <v>32</v>
      </c>
      <c r="D1" s="533"/>
      <c r="E1" s="533"/>
      <c r="F1" s="533"/>
      <c r="G1" s="533"/>
      <c r="H1" s="533"/>
      <c r="I1" s="533"/>
      <c r="J1" s="533"/>
      <c r="K1" s="533"/>
      <c r="L1" s="534"/>
      <c r="M1" s="130"/>
      <c r="N1" s="503" t="s">
        <v>149</v>
      </c>
      <c r="O1" s="504"/>
      <c r="P1" s="505"/>
      <c r="Q1" s="137" t="s">
        <v>161</v>
      </c>
      <c r="R1" s="137" t="s">
        <v>182</v>
      </c>
      <c r="S1" s="64">
        <v>42</v>
      </c>
    </row>
    <row r="2" spans="1:20" ht="12" customHeight="1" x14ac:dyDescent="0.2">
      <c r="A2" s="65">
        <v>10</v>
      </c>
      <c r="B2" s="66"/>
      <c r="C2" s="535"/>
      <c r="D2" s="535"/>
      <c r="E2" s="535"/>
      <c r="F2" s="535"/>
      <c r="G2" s="535"/>
      <c r="H2" s="535"/>
      <c r="I2" s="535"/>
      <c r="J2" s="535"/>
      <c r="K2" s="535"/>
      <c r="L2" s="536"/>
      <c r="M2" s="113"/>
      <c r="N2" s="506"/>
      <c r="O2" s="507"/>
      <c r="P2" s="508"/>
      <c r="Q2" s="138" t="s">
        <v>162</v>
      </c>
      <c r="R2" s="138" t="s">
        <v>183</v>
      </c>
      <c r="S2" s="64"/>
    </row>
    <row r="3" spans="1:20"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513" t="s">
        <v>181</v>
      </c>
      <c r="S3" s="63"/>
      <c r="T3" s="63"/>
    </row>
    <row r="4" spans="1:20" ht="34.5" customHeight="1" x14ac:dyDescent="0.2">
      <c r="A4" s="67" t="s">
        <v>20</v>
      </c>
      <c r="B4" s="67" t="s">
        <v>21</v>
      </c>
      <c r="C4" s="521"/>
      <c r="D4" s="522"/>
      <c r="E4" s="68" t="s">
        <v>17</v>
      </c>
      <c r="F4" s="312" t="s">
        <v>154</v>
      </c>
      <c r="G4" s="68" t="s">
        <v>0</v>
      </c>
      <c r="H4" s="68" t="s">
        <v>1</v>
      </c>
      <c r="I4" s="68" t="s">
        <v>151</v>
      </c>
      <c r="J4" s="68" t="s">
        <v>158</v>
      </c>
      <c r="K4" s="518"/>
      <c r="L4" s="518"/>
      <c r="M4" s="115"/>
      <c r="N4" s="516"/>
      <c r="O4" s="516"/>
      <c r="P4" s="126" t="s">
        <v>156</v>
      </c>
      <c r="Q4" s="514" t="s">
        <v>164</v>
      </c>
      <c r="R4" s="514" t="s">
        <v>164</v>
      </c>
      <c r="S4" s="47"/>
    </row>
    <row r="5" spans="1:20" s="72" customFormat="1" ht="10.5" customHeight="1" x14ac:dyDescent="0.2">
      <c r="A5" s="69" t="s">
        <v>5</v>
      </c>
      <c r="B5" s="70" t="s">
        <v>6</v>
      </c>
      <c r="C5" s="523" t="s">
        <v>7</v>
      </c>
      <c r="D5" s="524"/>
      <c r="E5" s="69" t="s">
        <v>8</v>
      </c>
      <c r="F5" s="69" t="s">
        <v>9</v>
      </c>
      <c r="G5" s="69" t="s">
        <v>10</v>
      </c>
      <c r="H5" s="69" t="s">
        <v>11</v>
      </c>
      <c r="I5" s="69" t="s">
        <v>12</v>
      </c>
      <c r="J5" s="69" t="s">
        <v>13</v>
      </c>
      <c r="K5" s="69" t="s">
        <v>14</v>
      </c>
      <c r="L5" s="100" t="s">
        <v>19</v>
      </c>
      <c r="M5" s="116"/>
      <c r="N5" s="129" t="s">
        <v>159</v>
      </c>
      <c r="O5" s="129" t="s">
        <v>160</v>
      </c>
      <c r="P5" s="125"/>
      <c r="Q5" s="125"/>
      <c r="R5" s="125"/>
      <c r="S5" s="71"/>
    </row>
    <row r="6" spans="1:20" ht="12.75" customHeight="1" x14ac:dyDescent="0.2">
      <c r="A6" s="492">
        <v>32994</v>
      </c>
      <c r="B6" s="492">
        <v>33177</v>
      </c>
      <c r="C6" s="42" t="s">
        <v>3</v>
      </c>
      <c r="D6" s="43">
        <v>0</v>
      </c>
      <c r="E6" s="44">
        <v>6674.69</v>
      </c>
      <c r="F6" s="44">
        <v>731.3</v>
      </c>
      <c r="G6" s="44">
        <v>0</v>
      </c>
      <c r="H6" s="44">
        <v>5700.66</v>
      </c>
      <c r="I6" s="44">
        <v>0</v>
      </c>
      <c r="J6" s="44">
        <v>1092.22</v>
      </c>
      <c r="K6" s="45">
        <v>13106.65</v>
      </c>
      <c r="L6" s="46">
        <v>14198.87</v>
      </c>
      <c r="M6" s="117"/>
      <c r="N6" s="119">
        <v>13106.65</v>
      </c>
      <c r="O6" s="119">
        <v>7405.99</v>
      </c>
      <c r="P6" s="119"/>
      <c r="Q6" s="119">
        <v>15531.95</v>
      </c>
      <c r="R6" s="119">
        <v>14439.73</v>
      </c>
      <c r="S6" s="47"/>
    </row>
    <row r="7" spans="1:20" ht="8.25" customHeight="1" x14ac:dyDescent="0.2">
      <c r="A7" s="493"/>
      <c r="B7" s="493"/>
      <c r="C7" s="48" t="s">
        <v>4</v>
      </c>
      <c r="D7" s="49">
        <v>0</v>
      </c>
      <c r="E7" s="50">
        <v>12924002</v>
      </c>
      <c r="F7" s="50">
        <v>1415994</v>
      </c>
      <c r="G7" s="50">
        <v>0</v>
      </c>
      <c r="H7" s="50">
        <v>11038017</v>
      </c>
      <c r="I7" s="50">
        <v>0</v>
      </c>
      <c r="J7" s="51">
        <v>2114833</v>
      </c>
      <c r="K7" s="50">
        <v>25378013</v>
      </c>
      <c r="L7" s="73">
        <v>27492846</v>
      </c>
      <c r="M7" s="118"/>
      <c r="N7" s="120">
        <v>25378013</v>
      </c>
      <c r="O7" s="120">
        <v>14339996</v>
      </c>
      <c r="P7" s="120">
        <v>0</v>
      </c>
      <c r="Q7" s="120">
        <v>30074049</v>
      </c>
      <c r="R7" s="120">
        <v>27959216</v>
      </c>
      <c r="S7" s="47"/>
    </row>
    <row r="8" spans="1:20" ht="12.75" customHeight="1" x14ac:dyDescent="0.2">
      <c r="A8" s="500">
        <v>32994</v>
      </c>
      <c r="B8" s="500">
        <v>33177</v>
      </c>
      <c r="C8" s="53" t="s">
        <v>3</v>
      </c>
      <c r="D8" s="54">
        <v>1</v>
      </c>
      <c r="E8" s="55">
        <v>7027.95</v>
      </c>
      <c r="F8" s="55">
        <v>768.49</v>
      </c>
      <c r="G8" s="55">
        <v>0</v>
      </c>
      <c r="H8" s="55">
        <v>5700.66</v>
      </c>
      <c r="I8" s="55">
        <v>0</v>
      </c>
      <c r="J8" s="55">
        <v>1124.76</v>
      </c>
      <c r="K8" s="56">
        <v>13497.1</v>
      </c>
      <c r="L8" s="46">
        <v>14621.86</v>
      </c>
      <c r="M8" s="117"/>
      <c r="N8" s="119">
        <v>13497.1</v>
      </c>
      <c r="O8" s="119">
        <v>7796.44</v>
      </c>
      <c r="P8" s="119"/>
      <c r="Q8" s="119">
        <v>16025.22</v>
      </c>
      <c r="R8" s="119">
        <v>14900.46</v>
      </c>
      <c r="S8" s="47"/>
    </row>
    <row r="9" spans="1:20" ht="8.25" customHeight="1" x14ac:dyDescent="0.2">
      <c r="A9" s="500"/>
      <c r="B9" s="500"/>
      <c r="C9" s="48" t="s">
        <v>4</v>
      </c>
      <c r="D9" s="49">
        <v>2</v>
      </c>
      <c r="E9" s="50">
        <v>13608009</v>
      </c>
      <c r="F9" s="50">
        <v>1488004</v>
      </c>
      <c r="G9" s="50">
        <v>0</v>
      </c>
      <c r="H9" s="50">
        <v>11038017</v>
      </c>
      <c r="I9" s="50">
        <v>0</v>
      </c>
      <c r="J9" s="51">
        <v>2177839</v>
      </c>
      <c r="K9" s="50">
        <v>26134030</v>
      </c>
      <c r="L9" s="73">
        <v>28311869</v>
      </c>
      <c r="M9" s="118"/>
      <c r="N9" s="120">
        <v>26134030</v>
      </c>
      <c r="O9" s="120">
        <v>15096013</v>
      </c>
      <c r="P9" s="120">
        <v>0</v>
      </c>
      <c r="Q9" s="120">
        <v>31029153</v>
      </c>
      <c r="R9" s="120">
        <v>28851314</v>
      </c>
      <c r="S9" s="47"/>
    </row>
    <row r="10" spans="1:20" ht="12.75" customHeight="1" x14ac:dyDescent="0.2">
      <c r="A10" s="501"/>
      <c r="B10" s="501"/>
      <c r="C10" s="53" t="s">
        <v>3</v>
      </c>
      <c r="D10" s="54">
        <v>3</v>
      </c>
      <c r="E10" s="55">
        <v>7387.4</v>
      </c>
      <c r="F10" s="55">
        <v>811.87</v>
      </c>
      <c r="G10" s="55">
        <v>0</v>
      </c>
      <c r="H10" s="55">
        <v>5700.66</v>
      </c>
      <c r="I10" s="55">
        <v>0</v>
      </c>
      <c r="J10" s="55">
        <v>1158.33</v>
      </c>
      <c r="K10" s="56">
        <v>13899.93</v>
      </c>
      <c r="L10" s="46">
        <v>15058.26</v>
      </c>
      <c r="M10" s="117"/>
      <c r="N10" s="119">
        <v>13899.93</v>
      </c>
      <c r="O10" s="119">
        <v>8199.27</v>
      </c>
      <c r="P10" s="119"/>
      <c r="Q10" s="119">
        <v>16534.13</v>
      </c>
      <c r="R10" s="119">
        <v>15375.8</v>
      </c>
      <c r="S10" s="47"/>
    </row>
    <row r="11" spans="1:20" ht="8.25" customHeight="1" x14ac:dyDescent="0.2">
      <c r="A11" s="501"/>
      <c r="B11" s="501"/>
      <c r="C11" s="48" t="s">
        <v>4</v>
      </c>
      <c r="D11" s="49">
        <v>4</v>
      </c>
      <c r="E11" s="50">
        <v>14304001</v>
      </c>
      <c r="F11" s="50">
        <v>1572000</v>
      </c>
      <c r="G11" s="50">
        <v>0</v>
      </c>
      <c r="H11" s="50">
        <v>11038017</v>
      </c>
      <c r="I11" s="50">
        <v>0</v>
      </c>
      <c r="J11" s="51">
        <v>2242840</v>
      </c>
      <c r="K11" s="50">
        <v>26914017</v>
      </c>
      <c r="L11" s="73">
        <v>29156857</v>
      </c>
      <c r="M11" s="118"/>
      <c r="N11" s="120">
        <v>26914017</v>
      </c>
      <c r="O11" s="120">
        <v>15876001</v>
      </c>
      <c r="P11" s="120">
        <v>0</v>
      </c>
      <c r="Q11" s="120">
        <v>32014540</v>
      </c>
      <c r="R11" s="120">
        <v>29771700</v>
      </c>
      <c r="S11" s="47"/>
    </row>
    <row r="12" spans="1:20" ht="12.75" customHeight="1" x14ac:dyDescent="0.2">
      <c r="A12" s="501"/>
      <c r="B12" s="501"/>
      <c r="C12" s="53" t="s">
        <v>3</v>
      </c>
      <c r="D12" s="54">
        <v>5</v>
      </c>
      <c r="E12" s="55">
        <v>7740.66</v>
      </c>
      <c r="F12" s="55">
        <v>849.06</v>
      </c>
      <c r="G12" s="55">
        <v>0</v>
      </c>
      <c r="H12" s="55">
        <v>5700.66</v>
      </c>
      <c r="I12" s="55">
        <v>0</v>
      </c>
      <c r="J12" s="55">
        <v>1190.8699999999999</v>
      </c>
      <c r="K12" s="56">
        <v>14290.38</v>
      </c>
      <c r="L12" s="46">
        <v>15481.25</v>
      </c>
      <c r="M12" s="117"/>
      <c r="N12" s="119">
        <v>14290.38</v>
      </c>
      <c r="O12" s="119">
        <v>8589.7199999999993</v>
      </c>
      <c r="P12" s="119"/>
      <c r="Q12" s="119">
        <v>17027.400000000001</v>
      </c>
      <c r="R12" s="119">
        <v>15836.53</v>
      </c>
      <c r="S12" s="47"/>
    </row>
    <row r="13" spans="1:20" ht="8.25" customHeight="1" x14ac:dyDescent="0.2">
      <c r="A13" s="501"/>
      <c r="B13" s="501"/>
      <c r="C13" s="48" t="s">
        <v>4</v>
      </c>
      <c r="D13" s="49">
        <v>6</v>
      </c>
      <c r="E13" s="50">
        <v>14988008</v>
      </c>
      <c r="F13" s="50">
        <v>1644009</v>
      </c>
      <c r="G13" s="50">
        <v>0</v>
      </c>
      <c r="H13" s="50">
        <v>11038017</v>
      </c>
      <c r="I13" s="50">
        <v>0</v>
      </c>
      <c r="J13" s="51">
        <v>2305846</v>
      </c>
      <c r="K13" s="50">
        <v>27670034</v>
      </c>
      <c r="L13" s="73">
        <v>29975880</v>
      </c>
      <c r="M13" s="118"/>
      <c r="N13" s="120">
        <v>27670034</v>
      </c>
      <c r="O13" s="120">
        <v>16632017</v>
      </c>
      <c r="P13" s="120">
        <v>0</v>
      </c>
      <c r="Q13" s="120">
        <v>32969644</v>
      </c>
      <c r="R13" s="120">
        <v>30663798</v>
      </c>
      <c r="S13" s="47"/>
    </row>
    <row r="14" spans="1:20" ht="12.75" customHeight="1" x14ac:dyDescent="0.2">
      <c r="A14" s="501"/>
      <c r="B14" s="501"/>
      <c r="C14" s="53" t="s">
        <v>3</v>
      </c>
      <c r="D14" s="54">
        <v>7</v>
      </c>
      <c r="E14" s="55">
        <v>8155.89</v>
      </c>
      <c r="F14" s="55">
        <v>892.44</v>
      </c>
      <c r="G14" s="55">
        <v>0</v>
      </c>
      <c r="H14" s="55">
        <v>5700.66</v>
      </c>
      <c r="I14" s="55">
        <v>0</v>
      </c>
      <c r="J14" s="55">
        <v>1229.08</v>
      </c>
      <c r="K14" s="56">
        <v>14748.99</v>
      </c>
      <c r="L14" s="46">
        <v>15978.07</v>
      </c>
      <c r="M14" s="117"/>
      <c r="N14" s="119">
        <v>14748.99</v>
      </c>
      <c r="O14" s="119">
        <v>9048.33</v>
      </c>
      <c r="P14" s="119"/>
      <c r="Q14" s="119">
        <v>17606.77</v>
      </c>
      <c r="R14" s="119">
        <v>16377.69</v>
      </c>
      <c r="S14" s="47"/>
    </row>
    <row r="15" spans="1:20" ht="8.25" customHeight="1" x14ac:dyDescent="0.2">
      <c r="A15" s="501"/>
      <c r="B15" s="501"/>
      <c r="C15" s="48" t="s">
        <v>4</v>
      </c>
      <c r="D15" s="49">
        <v>8</v>
      </c>
      <c r="E15" s="50">
        <v>15792005</v>
      </c>
      <c r="F15" s="50">
        <v>1728005</v>
      </c>
      <c r="G15" s="50">
        <v>0</v>
      </c>
      <c r="H15" s="50">
        <v>11038017</v>
      </c>
      <c r="I15" s="50">
        <v>0</v>
      </c>
      <c r="J15" s="51">
        <v>2379831</v>
      </c>
      <c r="K15" s="50">
        <v>28558027</v>
      </c>
      <c r="L15" s="73">
        <v>30937858</v>
      </c>
      <c r="M15" s="118"/>
      <c r="N15" s="120">
        <v>28558027</v>
      </c>
      <c r="O15" s="120">
        <v>17520010</v>
      </c>
      <c r="P15" s="120">
        <v>0</v>
      </c>
      <c r="Q15" s="120">
        <v>34091461</v>
      </c>
      <c r="R15" s="120">
        <v>31711630</v>
      </c>
      <c r="S15" s="47"/>
    </row>
    <row r="16" spans="1:20" ht="12.75" customHeight="1" x14ac:dyDescent="0.2">
      <c r="A16" s="501"/>
      <c r="B16" s="501"/>
      <c r="C16" s="53" t="s">
        <v>3</v>
      </c>
      <c r="D16" s="54">
        <v>9</v>
      </c>
      <c r="E16" s="55">
        <v>8527.74</v>
      </c>
      <c r="F16" s="55">
        <v>935.82</v>
      </c>
      <c r="G16" s="55">
        <v>0</v>
      </c>
      <c r="H16" s="55">
        <v>5700.66</v>
      </c>
      <c r="I16" s="55">
        <v>0</v>
      </c>
      <c r="J16" s="55">
        <v>1263.69</v>
      </c>
      <c r="K16" s="56">
        <v>15164.22</v>
      </c>
      <c r="L16" s="46">
        <v>16427.91</v>
      </c>
      <c r="M16" s="117"/>
      <c r="N16" s="119">
        <v>15164.22</v>
      </c>
      <c r="O16" s="119">
        <v>9463.56</v>
      </c>
      <c r="P16" s="119"/>
      <c r="Q16" s="119">
        <v>18131.349999999999</v>
      </c>
      <c r="R16" s="119">
        <v>16867.66</v>
      </c>
      <c r="S16" s="47"/>
    </row>
    <row r="17" spans="1:19" ht="8.25" customHeight="1" x14ac:dyDescent="0.2">
      <c r="A17" s="501"/>
      <c r="B17" s="501"/>
      <c r="C17" s="48" t="s">
        <v>4</v>
      </c>
      <c r="D17" s="49">
        <v>10</v>
      </c>
      <c r="E17" s="50">
        <v>16512007</v>
      </c>
      <c r="F17" s="50">
        <v>1812000</v>
      </c>
      <c r="G17" s="50">
        <v>0</v>
      </c>
      <c r="H17" s="50">
        <v>11038017</v>
      </c>
      <c r="I17" s="50">
        <v>0</v>
      </c>
      <c r="J17" s="51">
        <v>2446845</v>
      </c>
      <c r="K17" s="50">
        <v>29362024</v>
      </c>
      <c r="L17" s="73">
        <v>31808869</v>
      </c>
      <c r="M17" s="118"/>
      <c r="N17" s="120">
        <v>29362024</v>
      </c>
      <c r="O17" s="120">
        <v>18324007</v>
      </c>
      <c r="P17" s="120">
        <v>0</v>
      </c>
      <c r="Q17" s="120">
        <v>35107189</v>
      </c>
      <c r="R17" s="120">
        <v>32660344</v>
      </c>
      <c r="S17" s="47"/>
    </row>
    <row r="18" spans="1:19" ht="12.75" customHeight="1" x14ac:dyDescent="0.2">
      <c r="A18" s="501"/>
      <c r="B18" s="501"/>
      <c r="C18" s="53" t="s">
        <v>3</v>
      </c>
      <c r="D18" s="54">
        <v>11</v>
      </c>
      <c r="E18" s="55">
        <v>8980.15</v>
      </c>
      <c r="F18" s="55">
        <v>985.4</v>
      </c>
      <c r="G18" s="55">
        <v>0</v>
      </c>
      <c r="H18" s="55">
        <v>5700.66</v>
      </c>
      <c r="I18" s="55">
        <v>0</v>
      </c>
      <c r="J18" s="55">
        <v>1305.52</v>
      </c>
      <c r="K18" s="56">
        <v>15666.21</v>
      </c>
      <c r="L18" s="46">
        <v>16971.73</v>
      </c>
      <c r="M18" s="117"/>
      <c r="N18" s="119">
        <v>15666.21</v>
      </c>
      <c r="O18" s="119">
        <v>9965.5499999999993</v>
      </c>
      <c r="P18" s="119"/>
      <c r="Q18" s="119">
        <v>18765.53</v>
      </c>
      <c r="R18" s="119">
        <v>17460.009999999998</v>
      </c>
      <c r="S18" s="47"/>
    </row>
    <row r="19" spans="1:19" ht="8.25" customHeight="1" x14ac:dyDescent="0.2">
      <c r="A19" s="501"/>
      <c r="B19" s="501"/>
      <c r="C19" s="48" t="s">
        <v>4</v>
      </c>
      <c r="D19" s="49">
        <v>12</v>
      </c>
      <c r="E19" s="50">
        <v>17387995</v>
      </c>
      <c r="F19" s="50">
        <v>1908000</v>
      </c>
      <c r="G19" s="50">
        <v>0</v>
      </c>
      <c r="H19" s="50">
        <v>11038017</v>
      </c>
      <c r="I19" s="50">
        <v>0</v>
      </c>
      <c r="J19" s="51">
        <v>2527839</v>
      </c>
      <c r="K19" s="50">
        <v>30334012</v>
      </c>
      <c r="L19" s="73">
        <v>32861852</v>
      </c>
      <c r="M19" s="118"/>
      <c r="N19" s="120">
        <v>30334012</v>
      </c>
      <c r="O19" s="120">
        <v>19295995</v>
      </c>
      <c r="P19" s="120">
        <v>0</v>
      </c>
      <c r="Q19" s="120">
        <v>36335133</v>
      </c>
      <c r="R19" s="120">
        <v>33807294</v>
      </c>
      <c r="S19" s="47"/>
    </row>
    <row r="20" spans="1:19" ht="12.75" customHeight="1" x14ac:dyDescent="0.2">
      <c r="A20" s="501"/>
      <c r="B20" s="501"/>
      <c r="C20" s="53" t="s">
        <v>3</v>
      </c>
      <c r="D20" s="54">
        <v>13</v>
      </c>
      <c r="E20" s="55">
        <v>9463.56</v>
      </c>
      <c r="F20" s="55">
        <v>1034.98</v>
      </c>
      <c r="G20" s="55">
        <v>0</v>
      </c>
      <c r="H20" s="55">
        <v>5700.66</v>
      </c>
      <c r="I20" s="55">
        <v>0</v>
      </c>
      <c r="J20" s="55">
        <v>1349.93</v>
      </c>
      <c r="K20" s="56">
        <v>16199.2</v>
      </c>
      <c r="L20" s="46">
        <v>17549.13</v>
      </c>
      <c r="M20" s="117"/>
      <c r="N20" s="119">
        <v>16199.2</v>
      </c>
      <c r="O20" s="119">
        <v>10498.54</v>
      </c>
      <c r="P20" s="119"/>
      <c r="Q20" s="119">
        <v>19438.87</v>
      </c>
      <c r="R20" s="119">
        <v>18088.939999999999</v>
      </c>
      <c r="S20" s="47"/>
    </row>
    <row r="21" spans="1:19" ht="7.5" customHeight="1" x14ac:dyDescent="0.2">
      <c r="A21" s="501"/>
      <c r="B21" s="501"/>
      <c r="C21" s="48" t="s">
        <v>4</v>
      </c>
      <c r="D21" s="49">
        <v>14</v>
      </c>
      <c r="E21" s="50">
        <v>18324007</v>
      </c>
      <c r="F21" s="50">
        <v>2004001</v>
      </c>
      <c r="G21" s="50">
        <v>0</v>
      </c>
      <c r="H21" s="50">
        <v>11038017</v>
      </c>
      <c r="I21" s="50">
        <v>0</v>
      </c>
      <c r="J21" s="51">
        <v>2613829</v>
      </c>
      <c r="K21" s="50">
        <v>31366025</v>
      </c>
      <c r="L21" s="73">
        <v>33979854</v>
      </c>
      <c r="M21" s="118"/>
      <c r="N21" s="120">
        <v>31366025</v>
      </c>
      <c r="O21" s="120">
        <v>20328008</v>
      </c>
      <c r="P21" s="120">
        <v>0</v>
      </c>
      <c r="Q21" s="120">
        <v>37638901</v>
      </c>
      <c r="R21" s="120">
        <v>35025072</v>
      </c>
      <c r="S21" s="47"/>
    </row>
    <row r="22" spans="1:19" ht="12.75" customHeight="1" x14ac:dyDescent="0.2">
      <c r="A22" s="501"/>
      <c r="B22" s="501"/>
      <c r="C22" s="53" t="s">
        <v>3</v>
      </c>
      <c r="D22" s="54">
        <v>15</v>
      </c>
      <c r="E22" s="55">
        <v>9940.76</v>
      </c>
      <c r="F22" s="55">
        <v>1090.76</v>
      </c>
      <c r="G22" s="55">
        <v>0</v>
      </c>
      <c r="H22" s="55">
        <v>5700.66</v>
      </c>
      <c r="I22" s="55">
        <v>0</v>
      </c>
      <c r="J22" s="55">
        <v>1394.35</v>
      </c>
      <c r="K22" s="56">
        <v>16732.18</v>
      </c>
      <c r="L22" s="46">
        <v>18126.53</v>
      </c>
      <c r="M22" s="117"/>
      <c r="N22" s="119">
        <v>16732.18</v>
      </c>
      <c r="O22" s="119">
        <v>11031.52</v>
      </c>
      <c r="P22" s="119"/>
      <c r="Q22" s="119">
        <v>20112.2</v>
      </c>
      <c r="R22" s="119">
        <v>18717.849999999999</v>
      </c>
      <c r="S22" s="47"/>
    </row>
    <row r="23" spans="1:19" ht="7.5" customHeight="1" x14ac:dyDescent="0.2">
      <c r="A23" s="501"/>
      <c r="B23" s="501"/>
      <c r="C23" s="48" t="s">
        <v>4</v>
      </c>
      <c r="D23" s="49">
        <v>16</v>
      </c>
      <c r="E23" s="50">
        <v>19247995</v>
      </c>
      <c r="F23" s="50">
        <v>2112006</v>
      </c>
      <c r="G23" s="50">
        <v>0</v>
      </c>
      <c r="H23" s="50">
        <v>11038017</v>
      </c>
      <c r="I23" s="50">
        <v>0</v>
      </c>
      <c r="J23" s="51">
        <v>2699838</v>
      </c>
      <c r="K23" s="50">
        <v>32398018</v>
      </c>
      <c r="L23" s="73">
        <v>35097856</v>
      </c>
      <c r="M23" s="118"/>
      <c r="N23" s="120">
        <v>32398018</v>
      </c>
      <c r="O23" s="120">
        <v>21360001</v>
      </c>
      <c r="P23" s="120">
        <v>0</v>
      </c>
      <c r="Q23" s="120">
        <v>38942649</v>
      </c>
      <c r="R23" s="120">
        <v>36242811</v>
      </c>
      <c r="S23" s="47"/>
    </row>
    <row r="24" spans="1:19" ht="12.75" customHeight="1" x14ac:dyDescent="0.2">
      <c r="A24" s="501"/>
      <c r="B24" s="501"/>
      <c r="C24" s="53" t="s">
        <v>3</v>
      </c>
      <c r="D24" s="54">
        <v>17</v>
      </c>
      <c r="E24" s="55">
        <v>11037.72</v>
      </c>
      <c r="F24" s="55">
        <v>1214.71</v>
      </c>
      <c r="G24" s="55">
        <v>0</v>
      </c>
      <c r="H24" s="55">
        <v>5700.66</v>
      </c>
      <c r="I24" s="55">
        <v>0</v>
      </c>
      <c r="J24" s="55">
        <v>1496.09</v>
      </c>
      <c r="K24" s="56">
        <v>17953.09</v>
      </c>
      <c r="L24" s="46">
        <v>19449.18</v>
      </c>
      <c r="M24" s="117"/>
      <c r="N24" s="119">
        <v>17953.09</v>
      </c>
      <c r="O24" s="119">
        <v>12252.43</v>
      </c>
      <c r="P24" s="119"/>
      <c r="Q24" s="119">
        <v>21654.62</v>
      </c>
      <c r="R24" s="119">
        <v>20158.53</v>
      </c>
      <c r="S24" s="47"/>
    </row>
    <row r="25" spans="1:19" ht="8.25" customHeight="1" x14ac:dyDescent="0.2">
      <c r="A25" s="501"/>
      <c r="B25" s="501"/>
      <c r="C25" s="48" t="s">
        <v>4</v>
      </c>
      <c r="D25" s="49">
        <v>17</v>
      </c>
      <c r="E25" s="50">
        <v>21372006</v>
      </c>
      <c r="F25" s="50">
        <v>2352007</v>
      </c>
      <c r="G25" s="50">
        <v>0</v>
      </c>
      <c r="H25" s="50">
        <v>11038017</v>
      </c>
      <c r="I25" s="50">
        <v>0</v>
      </c>
      <c r="J25" s="51">
        <v>2896834</v>
      </c>
      <c r="K25" s="50">
        <v>34762030</v>
      </c>
      <c r="L25" s="73">
        <v>37658864</v>
      </c>
      <c r="M25" s="118"/>
      <c r="N25" s="120">
        <v>34762030</v>
      </c>
      <c r="O25" s="120">
        <v>23724013</v>
      </c>
      <c r="P25" s="120">
        <v>0</v>
      </c>
      <c r="Q25" s="120">
        <v>41929191</v>
      </c>
      <c r="R25" s="120">
        <v>39032357</v>
      </c>
      <c r="S25" s="47"/>
    </row>
    <row r="26" spans="1:19" ht="12.75" customHeight="1" x14ac:dyDescent="0.2">
      <c r="A26" s="501"/>
      <c r="B26" s="501"/>
      <c r="C26" s="53" t="s">
        <v>3</v>
      </c>
      <c r="D26" s="54">
        <v>18</v>
      </c>
      <c r="E26" s="55">
        <v>11347.59</v>
      </c>
      <c r="F26" s="55">
        <v>1245.69</v>
      </c>
      <c r="G26" s="55">
        <v>0</v>
      </c>
      <c r="H26" s="55">
        <v>5700.66</v>
      </c>
      <c r="I26" s="55">
        <v>0</v>
      </c>
      <c r="J26" s="55">
        <v>1524.5</v>
      </c>
      <c r="K26" s="56">
        <v>18293.939999999999</v>
      </c>
      <c r="L26" s="46">
        <v>19818.439999999999</v>
      </c>
      <c r="M26" s="117"/>
      <c r="N26" s="119">
        <v>18293.939999999999</v>
      </c>
      <c r="O26" s="119">
        <v>12593.28</v>
      </c>
      <c r="P26" s="119"/>
      <c r="Q26" s="119">
        <v>22085.23</v>
      </c>
      <c r="R26" s="119">
        <v>20560.73</v>
      </c>
      <c r="S26" s="47"/>
    </row>
    <row r="27" spans="1:19" ht="7.5" customHeight="1" x14ac:dyDescent="0.2">
      <c r="A27" s="501"/>
      <c r="B27" s="501"/>
      <c r="C27" s="48" t="s">
        <v>4</v>
      </c>
      <c r="D27" s="49">
        <v>19</v>
      </c>
      <c r="E27" s="50">
        <v>21971998</v>
      </c>
      <c r="F27" s="50">
        <v>2411992</v>
      </c>
      <c r="G27" s="50">
        <v>0</v>
      </c>
      <c r="H27" s="50">
        <v>11038017</v>
      </c>
      <c r="I27" s="50">
        <v>0</v>
      </c>
      <c r="J27" s="51">
        <v>2951844</v>
      </c>
      <c r="K27" s="50">
        <v>35422007</v>
      </c>
      <c r="L27" s="73">
        <v>38373851</v>
      </c>
      <c r="M27" s="118"/>
      <c r="N27" s="120">
        <v>35422007</v>
      </c>
      <c r="O27" s="120">
        <v>24383990</v>
      </c>
      <c r="P27" s="120">
        <v>0</v>
      </c>
      <c r="Q27" s="120">
        <v>42762968</v>
      </c>
      <c r="R27" s="120">
        <v>39811125</v>
      </c>
      <c r="S27" s="47"/>
    </row>
    <row r="28" spans="1:19" ht="12.75" customHeight="1" x14ac:dyDescent="0.2">
      <c r="A28" s="501"/>
      <c r="B28" s="501"/>
      <c r="C28" s="53" t="s">
        <v>3</v>
      </c>
      <c r="D28" s="54">
        <v>20</v>
      </c>
      <c r="E28" s="55">
        <v>11731.83</v>
      </c>
      <c r="F28" s="55">
        <v>1289.08</v>
      </c>
      <c r="G28" s="55">
        <v>0</v>
      </c>
      <c r="H28" s="55">
        <v>5700.66</v>
      </c>
      <c r="I28" s="55">
        <v>0</v>
      </c>
      <c r="J28" s="55">
        <v>1560.13</v>
      </c>
      <c r="K28" s="56">
        <v>18721.57</v>
      </c>
      <c r="L28" s="46">
        <v>20281.7</v>
      </c>
      <c r="M28" s="117"/>
      <c r="N28" s="119">
        <v>18721.57</v>
      </c>
      <c r="O28" s="119">
        <v>13020.91</v>
      </c>
      <c r="P28" s="119"/>
      <c r="Q28" s="119">
        <v>22625.46</v>
      </c>
      <c r="R28" s="119">
        <v>21065.33</v>
      </c>
      <c r="S28" s="47"/>
    </row>
    <row r="29" spans="1:19" ht="6.75" customHeight="1" x14ac:dyDescent="0.2">
      <c r="A29" s="501"/>
      <c r="B29" s="501"/>
      <c r="C29" s="48" t="s">
        <v>4</v>
      </c>
      <c r="D29" s="49">
        <v>21</v>
      </c>
      <c r="E29" s="50">
        <v>22715990</v>
      </c>
      <c r="F29" s="50">
        <v>2496007</v>
      </c>
      <c r="G29" s="50">
        <v>0</v>
      </c>
      <c r="H29" s="50">
        <v>11038017</v>
      </c>
      <c r="I29" s="50">
        <v>0</v>
      </c>
      <c r="J29" s="51">
        <v>3020833</v>
      </c>
      <c r="K29" s="50">
        <v>36250014</v>
      </c>
      <c r="L29" s="73">
        <v>39270847</v>
      </c>
      <c r="M29" s="118"/>
      <c r="N29" s="120">
        <v>36250014</v>
      </c>
      <c r="O29" s="120">
        <v>25211997</v>
      </c>
      <c r="P29" s="120">
        <v>0</v>
      </c>
      <c r="Q29" s="120">
        <v>43808999</v>
      </c>
      <c r="R29" s="120">
        <v>40788167</v>
      </c>
      <c r="S29" s="47"/>
    </row>
    <row r="30" spans="1:19" ht="12.75" customHeight="1" x14ac:dyDescent="0.2">
      <c r="A30" s="501"/>
      <c r="B30" s="501"/>
      <c r="C30" s="53" t="s">
        <v>3</v>
      </c>
      <c r="D30" s="54">
        <v>22</v>
      </c>
      <c r="E30" s="55">
        <v>11979.73</v>
      </c>
      <c r="F30" s="55">
        <v>1313.87</v>
      </c>
      <c r="G30" s="55">
        <v>0</v>
      </c>
      <c r="H30" s="55">
        <v>5700.66</v>
      </c>
      <c r="I30" s="55">
        <v>0</v>
      </c>
      <c r="J30" s="55">
        <v>1582.86</v>
      </c>
      <c r="K30" s="56">
        <v>18994.259999999998</v>
      </c>
      <c r="L30" s="46">
        <v>20577.12</v>
      </c>
      <c r="M30" s="117"/>
      <c r="N30" s="119">
        <v>18994.259999999998</v>
      </c>
      <c r="O30" s="119">
        <v>13293.6</v>
      </c>
      <c r="P30" s="119"/>
      <c r="Q30" s="119">
        <v>22969.97</v>
      </c>
      <c r="R30" s="119">
        <v>21387.11</v>
      </c>
      <c r="S30" s="47"/>
    </row>
    <row r="31" spans="1:19" ht="8.25" customHeight="1" x14ac:dyDescent="0.2">
      <c r="A31" s="501"/>
      <c r="B31" s="501"/>
      <c r="C31" s="48" t="s">
        <v>4</v>
      </c>
      <c r="D31" s="49">
        <v>23</v>
      </c>
      <c r="E31" s="50">
        <v>23195992</v>
      </c>
      <c r="F31" s="50">
        <v>2544007</v>
      </c>
      <c r="G31" s="50">
        <v>0</v>
      </c>
      <c r="H31" s="50">
        <v>11038017</v>
      </c>
      <c r="I31" s="50">
        <v>0</v>
      </c>
      <c r="J31" s="51">
        <v>3064844</v>
      </c>
      <c r="K31" s="50">
        <v>36778016</v>
      </c>
      <c r="L31" s="73">
        <v>39842860</v>
      </c>
      <c r="M31" s="118"/>
      <c r="N31" s="120">
        <v>36778016</v>
      </c>
      <c r="O31" s="120">
        <v>25739999</v>
      </c>
      <c r="P31" s="120">
        <v>0</v>
      </c>
      <c r="Q31" s="120">
        <v>44476064</v>
      </c>
      <c r="R31" s="120">
        <v>41411219</v>
      </c>
      <c r="S31" s="47"/>
    </row>
    <row r="32" spans="1:19" ht="12.75" customHeight="1" x14ac:dyDescent="0.2">
      <c r="A32" s="501"/>
      <c r="B32" s="501"/>
      <c r="C32" s="53" t="s">
        <v>3</v>
      </c>
      <c r="D32" s="54">
        <v>24</v>
      </c>
      <c r="E32" s="55">
        <v>12295.81</v>
      </c>
      <c r="F32" s="55">
        <v>1351.05</v>
      </c>
      <c r="G32" s="55">
        <v>0</v>
      </c>
      <c r="H32" s="55">
        <v>5700.66</v>
      </c>
      <c r="I32" s="55">
        <v>0</v>
      </c>
      <c r="J32" s="55">
        <v>1612.29</v>
      </c>
      <c r="K32" s="56">
        <v>19347.52</v>
      </c>
      <c r="L32" s="46">
        <v>20959.810000000001</v>
      </c>
      <c r="M32" s="117"/>
      <c r="N32" s="119">
        <v>19347.52</v>
      </c>
      <c r="O32" s="119">
        <v>13646.86</v>
      </c>
      <c r="P32" s="119"/>
      <c r="Q32" s="119">
        <v>23416.240000000002</v>
      </c>
      <c r="R32" s="119">
        <v>21803.95</v>
      </c>
      <c r="S32" s="47"/>
    </row>
    <row r="33" spans="1:19" ht="7.5" customHeight="1" x14ac:dyDescent="0.2">
      <c r="A33" s="501"/>
      <c r="B33" s="501"/>
      <c r="C33" s="48" t="s">
        <v>4</v>
      </c>
      <c r="D33" s="49">
        <v>25</v>
      </c>
      <c r="E33" s="50">
        <v>23808008</v>
      </c>
      <c r="F33" s="50">
        <v>2615998</v>
      </c>
      <c r="G33" s="50">
        <v>0</v>
      </c>
      <c r="H33" s="50">
        <v>11038017</v>
      </c>
      <c r="I33" s="50">
        <v>0</v>
      </c>
      <c r="J33" s="51">
        <v>3121829</v>
      </c>
      <c r="K33" s="50">
        <v>37462023</v>
      </c>
      <c r="L33" s="73">
        <v>40583851</v>
      </c>
      <c r="M33" s="118"/>
      <c r="N33" s="120">
        <v>37462023</v>
      </c>
      <c r="O33" s="120">
        <v>26424006</v>
      </c>
      <c r="P33" s="120">
        <v>0</v>
      </c>
      <c r="Q33" s="120">
        <v>45340163</v>
      </c>
      <c r="R33" s="120">
        <v>42218334</v>
      </c>
      <c r="S33" s="47"/>
    </row>
    <row r="34" spans="1:19" ht="12.75" customHeight="1" x14ac:dyDescent="0.2">
      <c r="A34" s="501"/>
      <c r="B34" s="501"/>
      <c r="C34" s="53" t="s">
        <v>3</v>
      </c>
      <c r="D34" s="54">
        <v>26</v>
      </c>
      <c r="E34" s="55">
        <v>12605.68</v>
      </c>
      <c r="F34" s="55">
        <v>1382.04</v>
      </c>
      <c r="G34" s="55">
        <v>0</v>
      </c>
      <c r="H34" s="55">
        <v>5700.66</v>
      </c>
      <c r="I34" s="55">
        <v>0</v>
      </c>
      <c r="J34" s="55">
        <v>1640.7</v>
      </c>
      <c r="K34" s="56">
        <v>19688.38</v>
      </c>
      <c r="L34" s="46">
        <v>21329.08</v>
      </c>
      <c r="M34" s="117"/>
      <c r="N34" s="119">
        <v>19688.38</v>
      </c>
      <c r="O34" s="119">
        <v>13987.72</v>
      </c>
      <c r="P34" s="119"/>
      <c r="Q34" s="119">
        <v>23846.87</v>
      </c>
      <c r="R34" s="119">
        <v>22206.17</v>
      </c>
      <c r="S34" s="47"/>
    </row>
    <row r="35" spans="1:19" ht="8.25" customHeight="1" x14ac:dyDescent="0.2">
      <c r="A35" s="501"/>
      <c r="B35" s="501"/>
      <c r="C35" s="48" t="s">
        <v>4</v>
      </c>
      <c r="D35" s="49">
        <v>27</v>
      </c>
      <c r="E35" s="50">
        <v>24408000</v>
      </c>
      <c r="F35" s="50">
        <v>2676003</v>
      </c>
      <c r="G35" s="50">
        <v>0</v>
      </c>
      <c r="H35" s="50">
        <v>11038017</v>
      </c>
      <c r="I35" s="50">
        <v>0</v>
      </c>
      <c r="J35" s="51">
        <v>3176838</v>
      </c>
      <c r="K35" s="50">
        <v>38122020</v>
      </c>
      <c r="L35" s="73">
        <v>41298858</v>
      </c>
      <c r="M35" s="118"/>
      <c r="N35" s="120">
        <v>38122020</v>
      </c>
      <c r="O35" s="120">
        <v>27084003</v>
      </c>
      <c r="P35" s="120">
        <v>0</v>
      </c>
      <c r="Q35" s="120">
        <v>46173979</v>
      </c>
      <c r="R35" s="120">
        <v>42997141</v>
      </c>
      <c r="S35" s="47"/>
    </row>
    <row r="36" spans="1:19" ht="12.75" customHeight="1" x14ac:dyDescent="0.2">
      <c r="A36" s="501"/>
      <c r="B36" s="501"/>
      <c r="C36" s="53" t="s">
        <v>3</v>
      </c>
      <c r="D36" s="54">
        <v>28</v>
      </c>
      <c r="E36" s="55">
        <v>12909.36</v>
      </c>
      <c r="F36" s="55">
        <v>1419.22</v>
      </c>
      <c r="G36" s="55">
        <v>0</v>
      </c>
      <c r="H36" s="55">
        <v>5700.66</v>
      </c>
      <c r="I36" s="55">
        <v>0</v>
      </c>
      <c r="J36" s="55">
        <v>1669.1</v>
      </c>
      <c r="K36" s="56">
        <v>20029.240000000002</v>
      </c>
      <c r="L36" s="46">
        <v>21698.34</v>
      </c>
      <c r="M36" s="117"/>
      <c r="N36" s="119">
        <v>20029.240000000002</v>
      </c>
      <c r="O36" s="119">
        <v>14328.58</v>
      </c>
      <c r="P36" s="119"/>
      <c r="Q36" s="119">
        <v>24277.48</v>
      </c>
      <c r="R36" s="119">
        <v>22608.38</v>
      </c>
      <c r="S36" s="47"/>
    </row>
    <row r="37" spans="1:19" ht="9" customHeight="1" x14ac:dyDescent="0.2">
      <c r="A37" s="501"/>
      <c r="B37" s="501"/>
      <c r="C37" s="48" t="s">
        <v>4</v>
      </c>
      <c r="D37" s="49">
        <v>29</v>
      </c>
      <c r="E37" s="50">
        <v>24996006</v>
      </c>
      <c r="F37" s="50">
        <v>2747993</v>
      </c>
      <c r="G37" s="50">
        <v>0</v>
      </c>
      <c r="H37" s="50">
        <v>11038017</v>
      </c>
      <c r="I37" s="50">
        <v>0</v>
      </c>
      <c r="J37" s="51">
        <v>3231828</v>
      </c>
      <c r="K37" s="50">
        <v>38782017</v>
      </c>
      <c r="L37" s="73">
        <v>42013845</v>
      </c>
      <c r="M37" s="118"/>
      <c r="N37" s="120">
        <v>38782017</v>
      </c>
      <c r="O37" s="120">
        <v>27744000</v>
      </c>
      <c r="P37" s="120">
        <v>0</v>
      </c>
      <c r="Q37" s="120">
        <v>47007756</v>
      </c>
      <c r="R37" s="120">
        <v>43775928</v>
      </c>
      <c r="S37" s="47"/>
    </row>
    <row r="38" spans="1:19" ht="12.75" customHeight="1" x14ac:dyDescent="0.2">
      <c r="A38" s="501"/>
      <c r="B38" s="501"/>
      <c r="C38" s="53" t="s">
        <v>3</v>
      </c>
      <c r="D38" s="54">
        <v>30</v>
      </c>
      <c r="E38" s="55">
        <v>13225.43</v>
      </c>
      <c r="F38" s="55">
        <v>1450.21</v>
      </c>
      <c r="G38" s="55">
        <v>0</v>
      </c>
      <c r="H38" s="55">
        <v>5700.66</v>
      </c>
      <c r="I38" s="55">
        <v>0</v>
      </c>
      <c r="J38" s="55">
        <v>1698.03</v>
      </c>
      <c r="K38" s="56">
        <v>20376.3</v>
      </c>
      <c r="L38" s="46">
        <v>22074.33</v>
      </c>
      <c r="M38" s="117"/>
      <c r="N38" s="119">
        <v>20376.3</v>
      </c>
      <c r="O38" s="119">
        <v>14675.64</v>
      </c>
      <c r="P38" s="119"/>
      <c r="Q38" s="119">
        <v>24715.95</v>
      </c>
      <c r="R38" s="119">
        <v>23017.919999999998</v>
      </c>
      <c r="S38" s="47"/>
    </row>
    <row r="39" spans="1:19" ht="9" customHeight="1" x14ac:dyDescent="0.2">
      <c r="A39" s="501"/>
      <c r="B39" s="501"/>
      <c r="C39" s="48" t="s">
        <v>4</v>
      </c>
      <c r="D39" s="49">
        <v>31</v>
      </c>
      <c r="E39" s="50">
        <v>25608003</v>
      </c>
      <c r="F39" s="50">
        <v>2807998</v>
      </c>
      <c r="G39" s="50">
        <v>0</v>
      </c>
      <c r="H39" s="50">
        <v>11038017</v>
      </c>
      <c r="I39" s="50">
        <v>0</v>
      </c>
      <c r="J39" s="51">
        <v>3287845</v>
      </c>
      <c r="K39" s="50">
        <v>39454018</v>
      </c>
      <c r="L39" s="73">
        <v>42741863</v>
      </c>
      <c r="M39" s="118"/>
      <c r="N39" s="120">
        <v>39454018</v>
      </c>
      <c r="O39" s="120">
        <v>28416001</v>
      </c>
      <c r="P39" s="120">
        <v>0</v>
      </c>
      <c r="Q39" s="120">
        <v>47856753</v>
      </c>
      <c r="R39" s="120">
        <v>44568908</v>
      </c>
      <c r="S39" s="47"/>
    </row>
    <row r="40" spans="1:19" ht="12.75" customHeight="1" x14ac:dyDescent="0.2">
      <c r="A40" s="501"/>
      <c r="B40" s="501"/>
      <c r="C40" s="53" t="s">
        <v>3</v>
      </c>
      <c r="D40" s="54">
        <v>32</v>
      </c>
      <c r="E40" s="55">
        <v>13535.3</v>
      </c>
      <c r="F40" s="55">
        <v>1487.4</v>
      </c>
      <c r="G40" s="55">
        <v>0</v>
      </c>
      <c r="H40" s="55">
        <v>5700.66</v>
      </c>
      <c r="I40" s="55">
        <v>0</v>
      </c>
      <c r="J40" s="55">
        <v>1726.95</v>
      </c>
      <c r="K40" s="56">
        <v>20723.36</v>
      </c>
      <c r="L40" s="46">
        <v>22450.31</v>
      </c>
      <c r="M40" s="117"/>
      <c r="N40" s="119">
        <v>20723.36</v>
      </c>
      <c r="O40" s="119">
        <v>15022.7</v>
      </c>
      <c r="P40" s="119"/>
      <c r="Q40" s="119">
        <v>25154.400000000001</v>
      </c>
      <c r="R40" s="119">
        <v>23427.45</v>
      </c>
      <c r="S40" s="47"/>
    </row>
    <row r="41" spans="1:19" ht="9" customHeight="1" x14ac:dyDescent="0.2">
      <c r="A41" s="501"/>
      <c r="B41" s="501"/>
      <c r="C41" s="48" t="s">
        <v>4</v>
      </c>
      <c r="D41" s="49">
        <v>33</v>
      </c>
      <c r="E41" s="50">
        <v>26207995</v>
      </c>
      <c r="F41" s="50">
        <v>2880008</v>
      </c>
      <c r="G41" s="50">
        <v>0</v>
      </c>
      <c r="H41" s="50">
        <v>11038017</v>
      </c>
      <c r="I41" s="50">
        <v>0</v>
      </c>
      <c r="J41" s="51">
        <v>3343841</v>
      </c>
      <c r="K41" s="50">
        <v>40126020</v>
      </c>
      <c r="L41" s="73">
        <v>43469862</v>
      </c>
      <c r="M41" s="118"/>
      <c r="N41" s="120">
        <v>40126020</v>
      </c>
      <c r="O41" s="120">
        <v>29088003</v>
      </c>
      <c r="P41" s="120">
        <v>0</v>
      </c>
      <c r="Q41" s="120">
        <v>48705710</v>
      </c>
      <c r="R41" s="120">
        <v>45361869</v>
      </c>
      <c r="S41" s="47"/>
    </row>
    <row r="42" spans="1:19" ht="12.75" customHeight="1" x14ac:dyDescent="0.2">
      <c r="A42" s="501"/>
      <c r="B42" s="501"/>
      <c r="C42" s="53" t="s">
        <v>3</v>
      </c>
      <c r="D42" s="54">
        <v>34</v>
      </c>
      <c r="E42" s="55">
        <v>13851.37</v>
      </c>
      <c r="F42" s="55">
        <v>1518.38</v>
      </c>
      <c r="G42" s="55">
        <v>0</v>
      </c>
      <c r="H42" s="55">
        <v>5700.66</v>
      </c>
      <c r="I42" s="55">
        <v>0</v>
      </c>
      <c r="J42" s="55">
        <v>1755.87</v>
      </c>
      <c r="K42" s="56">
        <v>21070.41</v>
      </c>
      <c r="L42" s="46">
        <v>22826.28</v>
      </c>
      <c r="M42" s="117"/>
      <c r="N42" s="119">
        <v>21070.41</v>
      </c>
      <c r="O42" s="119">
        <v>15369.75</v>
      </c>
      <c r="P42" s="119"/>
      <c r="Q42" s="119">
        <v>25592.84</v>
      </c>
      <c r="R42" s="119">
        <v>23836.97</v>
      </c>
      <c r="S42" s="47"/>
    </row>
    <row r="43" spans="1:19" ht="9" customHeight="1" x14ac:dyDescent="0.2">
      <c r="A43" s="501"/>
      <c r="B43" s="501"/>
      <c r="C43" s="48" t="s">
        <v>4</v>
      </c>
      <c r="D43" s="49">
        <v>35</v>
      </c>
      <c r="E43" s="50">
        <v>26819992</v>
      </c>
      <c r="F43" s="50">
        <v>2939994</v>
      </c>
      <c r="G43" s="50">
        <v>0</v>
      </c>
      <c r="H43" s="50">
        <v>11038017</v>
      </c>
      <c r="I43" s="50">
        <v>0</v>
      </c>
      <c r="J43" s="51">
        <v>3399838</v>
      </c>
      <c r="K43" s="50">
        <v>40798003</v>
      </c>
      <c r="L43" s="73">
        <v>44197841</v>
      </c>
      <c r="M43" s="118"/>
      <c r="N43" s="120">
        <v>40798003</v>
      </c>
      <c r="O43" s="120">
        <v>29759986</v>
      </c>
      <c r="P43" s="120">
        <v>0</v>
      </c>
      <c r="Q43" s="120">
        <v>49554648</v>
      </c>
      <c r="R43" s="120">
        <v>46154810</v>
      </c>
      <c r="S43" s="47"/>
    </row>
    <row r="44" spans="1:19" ht="12.75" customHeight="1" x14ac:dyDescent="0.2">
      <c r="A44" s="501"/>
      <c r="B44" s="501"/>
      <c r="C44" s="53" t="s">
        <v>3</v>
      </c>
      <c r="D44" s="54">
        <v>36</v>
      </c>
      <c r="E44" s="55">
        <v>14161.25</v>
      </c>
      <c r="F44" s="55">
        <v>1555.57</v>
      </c>
      <c r="G44" s="55">
        <v>0</v>
      </c>
      <c r="H44" s="55">
        <v>5700.66</v>
      </c>
      <c r="I44" s="55">
        <v>0</v>
      </c>
      <c r="J44" s="55">
        <v>1784.79</v>
      </c>
      <c r="K44" s="56">
        <v>21417.48</v>
      </c>
      <c r="L44" s="46">
        <v>23202.27</v>
      </c>
      <c r="M44" s="117"/>
      <c r="N44" s="119">
        <v>21417.48</v>
      </c>
      <c r="O44" s="119">
        <v>15716.82</v>
      </c>
      <c r="P44" s="119"/>
      <c r="Q44" s="119">
        <v>26031.3</v>
      </c>
      <c r="R44" s="119">
        <v>24246.51</v>
      </c>
      <c r="S44" s="47"/>
    </row>
    <row r="45" spans="1:19" ht="9" customHeight="1" x14ac:dyDescent="0.2">
      <c r="A45" s="501"/>
      <c r="B45" s="501"/>
      <c r="C45" s="48" t="s">
        <v>4</v>
      </c>
      <c r="D45" s="49">
        <v>37</v>
      </c>
      <c r="E45" s="50">
        <v>27420004</v>
      </c>
      <c r="F45" s="50">
        <v>3012004</v>
      </c>
      <c r="G45" s="50">
        <v>0</v>
      </c>
      <c r="H45" s="50">
        <v>11038017</v>
      </c>
      <c r="I45" s="50">
        <v>0</v>
      </c>
      <c r="J45" s="51">
        <v>3455835</v>
      </c>
      <c r="K45" s="50">
        <v>41470024</v>
      </c>
      <c r="L45" s="73">
        <v>44925859</v>
      </c>
      <c r="M45" s="118"/>
      <c r="N45" s="120">
        <v>41470024</v>
      </c>
      <c r="O45" s="120">
        <v>30432007</v>
      </c>
      <c r="P45" s="120">
        <v>0</v>
      </c>
      <c r="Q45" s="120">
        <v>50403625</v>
      </c>
      <c r="R45" s="120">
        <v>46947790</v>
      </c>
      <c r="S45" s="47"/>
    </row>
    <row r="46" spans="1:19" ht="9" customHeight="1" x14ac:dyDescent="0.2">
      <c r="A46" s="501"/>
      <c r="B46" s="501"/>
      <c r="C46" s="103" t="s">
        <v>3</v>
      </c>
      <c r="D46" s="79">
        <v>38</v>
      </c>
      <c r="E46" s="55">
        <v>14471.12</v>
      </c>
      <c r="F46" s="55">
        <v>1586.56</v>
      </c>
      <c r="G46" s="55">
        <v>0</v>
      </c>
      <c r="H46" s="55">
        <v>5700.66</v>
      </c>
      <c r="I46" s="55">
        <v>0</v>
      </c>
      <c r="J46" s="55">
        <v>1813.2</v>
      </c>
      <c r="K46" s="56">
        <v>21758.34</v>
      </c>
      <c r="L46" s="46">
        <v>23571.54</v>
      </c>
      <c r="M46" s="117"/>
      <c r="N46" s="119">
        <v>21758.34</v>
      </c>
      <c r="O46" s="119">
        <v>16057.68</v>
      </c>
      <c r="P46" s="119"/>
      <c r="Q46" s="119">
        <v>26461.919999999998</v>
      </c>
      <c r="R46" s="119">
        <v>24648.720000000001</v>
      </c>
      <c r="S46" s="47"/>
    </row>
    <row r="47" spans="1:19" ht="9" customHeight="1" x14ac:dyDescent="0.2">
      <c r="A47" s="501"/>
      <c r="B47" s="501"/>
      <c r="C47" s="103" t="s">
        <v>4</v>
      </c>
      <c r="D47" s="79">
        <v>39</v>
      </c>
      <c r="E47" s="50">
        <v>28019996</v>
      </c>
      <c r="F47" s="50">
        <v>3072009</v>
      </c>
      <c r="G47" s="50">
        <v>0</v>
      </c>
      <c r="H47" s="50">
        <v>11038017</v>
      </c>
      <c r="I47" s="50">
        <v>0</v>
      </c>
      <c r="J47" s="51">
        <v>3510845</v>
      </c>
      <c r="K47" s="50">
        <v>42130021</v>
      </c>
      <c r="L47" s="73">
        <v>45640866</v>
      </c>
      <c r="M47" s="118"/>
      <c r="N47" s="123">
        <v>42130021</v>
      </c>
      <c r="O47" s="123">
        <v>31092004</v>
      </c>
      <c r="P47" s="123">
        <v>0</v>
      </c>
      <c r="Q47" s="120">
        <v>51237422</v>
      </c>
      <c r="R47" s="120">
        <v>47726577</v>
      </c>
      <c r="S47" s="47"/>
    </row>
    <row r="48" spans="1:19" ht="12.75" customHeight="1" x14ac:dyDescent="0.2">
      <c r="A48" s="501"/>
      <c r="B48" s="501"/>
      <c r="C48" s="53" t="s">
        <v>3</v>
      </c>
      <c r="D48" s="54">
        <v>40</v>
      </c>
      <c r="E48" s="55">
        <v>14781</v>
      </c>
      <c r="F48" s="55">
        <v>1623.74</v>
      </c>
      <c r="G48" s="55">
        <v>0</v>
      </c>
      <c r="H48" s="55">
        <v>5700.66</v>
      </c>
      <c r="I48" s="55">
        <v>0</v>
      </c>
      <c r="J48" s="55">
        <v>1842.12</v>
      </c>
      <c r="K48" s="56">
        <v>22105.4</v>
      </c>
      <c r="L48" s="46">
        <v>23947.52</v>
      </c>
      <c r="M48" s="117"/>
      <c r="N48" s="119">
        <v>22105.4</v>
      </c>
      <c r="O48" s="119">
        <v>16404.740000000002</v>
      </c>
      <c r="P48" s="119"/>
      <c r="Q48" s="119">
        <v>26900.37</v>
      </c>
      <c r="R48" s="119">
        <v>25058.25</v>
      </c>
      <c r="S48" s="47"/>
    </row>
    <row r="49" spans="1:19" ht="9" customHeight="1" x14ac:dyDescent="0.2">
      <c r="A49" s="502"/>
      <c r="B49" s="502"/>
      <c r="C49" s="58"/>
      <c r="D49" s="59"/>
      <c r="E49" s="61">
        <v>28620007</v>
      </c>
      <c r="F49" s="61">
        <v>3143999</v>
      </c>
      <c r="G49" s="61">
        <v>0</v>
      </c>
      <c r="H49" s="61">
        <v>11038017</v>
      </c>
      <c r="I49" s="61">
        <v>0</v>
      </c>
      <c r="J49" s="60">
        <v>3566842</v>
      </c>
      <c r="K49" s="61">
        <v>42802023</v>
      </c>
      <c r="L49" s="73">
        <v>46368865</v>
      </c>
      <c r="M49" s="118"/>
      <c r="N49" s="120">
        <v>42802023</v>
      </c>
      <c r="O49" s="120">
        <v>31764006</v>
      </c>
      <c r="P49" s="120">
        <v>0</v>
      </c>
      <c r="Q49" s="120">
        <v>52086379</v>
      </c>
      <c r="R49" s="120">
        <v>48519538</v>
      </c>
      <c r="S49" s="47"/>
    </row>
    <row r="50" spans="1:19" ht="12.75" customHeight="1" x14ac:dyDescent="0.2">
      <c r="A50" s="492">
        <v>33178</v>
      </c>
      <c r="B50" s="492">
        <v>33358</v>
      </c>
      <c r="C50" s="42" t="s">
        <v>3</v>
      </c>
      <c r="D50" s="43">
        <v>0</v>
      </c>
      <c r="E50" s="44">
        <v>6674.69</v>
      </c>
      <c r="F50" s="44">
        <v>731.3</v>
      </c>
      <c r="G50" s="44">
        <v>0</v>
      </c>
      <c r="H50" s="44">
        <v>5921.22</v>
      </c>
      <c r="I50" s="44">
        <v>0</v>
      </c>
      <c r="J50" s="44">
        <v>1110.5999999999999</v>
      </c>
      <c r="K50" s="45">
        <v>13327.21</v>
      </c>
      <c r="L50" s="46">
        <v>14437.81</v>
      </c>
      <c r="M50" s="117"/>
      <c r="N50" s="119">
        <v>13327.21</v>
      </c>
      <c r="O50" s="119">
        <v>7405.99</v>
      </c>
      <c r="P50" s="119"/>
      <c r="Q50" s="119">
        <v>15770.89</v>
      </c>
      <c r="R50" s="119">
        <v>14660.29</v>
      </c>
      <c r="S50" s="47"/>
    </row>
    <row r="51" spans="1:19" ht="8.25" customHeight="1" x14ac:dyDescent="0.2">
      <c r="A51" s="493"/>
      <c r="B51" s="493"/>
      <c r="C51" s="48" t="s">
        <v>4</v>
      </c>
      <c r="D51" s="49">
        <v>0</v>
      </c>
      <c r="E51" s="50">
        <v>12924002</v>
      </c>
      <c r="F51" s="50">
        <v>1415994</v>
      </c>
      <c r="G51" s="50">
        <v>0</v>
      </c>
      <c r="H51" s="50">
        <v>11465081</v>
      </c>
      <c r="I51" s="50">
        <v>0</v>
      </c>
      <c r="J51" s="51">
        <v>2150421</v>
      </c>
      <c r="K51" s="50">
        <v>25805077</v>
      </c>
      <c r="L51" s="73">
        <v>27955498</v>
      </c>
      <c r="M51" s="118"/>
      <c r="N51" s="120">
        <v>25805077</v>
      </c>
      <c r="O51" s="120">
        <v>14339996</v>
      </c>
      <c r="P51" s="120">
        <v>0</v>
      </c>
      <c r="Q51" s="120">
        <v>30536701</v>
      </c>
      <c r="R51" s="120">
        <v>28386280</v>
      </c>
      <c r="S51" s="47"/>
    </row>
    <row r="52" spans="1:19" ht="12.75" customHeight="1" x14ac:dyDescent="0.2">
      <c r="A52" s="500">
        <v>33178</v>
      </c>
      <c r="B52" s="500">
        <v>33358</v>
      </c>
      <c r="C52" s="53" t="s">
        <v>3</v>
      </c>
      <c r="D52" s="54">
        <v>1</v>
      </c>
      <c r="E52" s="55">
        <v>7027.95</v>
      </c>
      <c r="F52" s="55">
        <v>768.49</v>
      </c>
      <c r="G52" s="55">
        <v>0</v>
      </c>
      <c r="H52" s="55">
        <v>5921.22</v>
      </c>
      <c r="I52" s="55">
        <v>0</v>
      </c>
      <c r="J52" s="55">
        <v>1143.1400000000001</v>
      </c>
      <c r="K52" s="56">
        <v>13717.66</v>
      </c>
      <c r="L52" s="46">
        <v>14860.8</v>
      </c>
      <c r="M52" s="117"/>
      <c r="N52" s="119">
        <v>13717.66</v>
      </c>
      <c r="O52" s="119">
        <v>7796.44</v>
      </c>
      <c r="P52" s="119"/>
      <c r="Q52" s="119">
        <v>16264.16</v>
      </c>
      <c r="R52" s="119">
        <v>15121.02</v>
      </c>
      <c r="S52" s="47"/>
    </row>
    <row r="53" spans="1:19" ht="8.25" customHeight="1" x14ac:dyDescent="0.2">
      <c r="A53" s="500"/>
      <c r="B53" s="500"/>
      <c r="C53" s="48" t="s">
        <v>4</v>
      </c>
      <c r="D53" s="49">
        <v>2</v>
      </c>
      <c r="E53" s="50">
        <v>13608009</v>
      </c>
      <c r="F53" s="50">
        <v>1488004</v>
      </c>
      <c r="G53" s="50">
        <v>0</v>
      </c>
      <c r="H53" s="50">
        <v>11465081</v>
      </c>
      <c r="I53" s="50">
        <v>0</v>
      </c>
      <c r="J53" s="51">
        <v>2213428</v>
      </c>
      <c r="K53" s="50">
        <v>26561094</v>
      </c>
      <c r="L53" s="73">
        <v>28774521</v>
      </c>
      <c r="M53" s="118"/>
      <c r="N53" s="120">
        <v>26561094</v>
      </c>
      <c r="O53" s="120">
        <v>15096013</v>
      </c>
      <c r="P53" s="120">
        <v>0</v>
      </c>
      <c r="Q53" s="120">
        <v>31491805</v>
      </c>
      <c r="R53" s="120">
        <v>29278377</v>
      </c>
      <c r="S53" s="47"/>
    </row>
    <row r="54" spans="1:19" ht="12.75" customHeight="1" x14ac:dyDescent="0.2">
      <c r="A54" s="501"/>
      <c r="B54" s="501"/>
      <c r="C54" s="53" t="s">
        <v>3</v>
      </c>
      <c r="D54" s="54">
        <v>3</v>
      </c>
      <c r="E54" s="55">
        <v>7387.4</v>
      </c>
      <c r="F54" s="55">
        <v>811.87</v>
      </c>
      <c r="G54" s="55">
        <v>0</v>
      </c>
      <c r="H54" s="55">
        <v>5921.22</v>
      </c>
      <c r="I54" s="55">
        <v>0</v>
      </c>
      <c r="J54" s="55">
        <v>1176.71</v>
      </c>
      <c r="K54" s="56">
        <v>14120.49</v>
      </c>
      <c r="L54" s="46">
        <v>15297.2</v>
      </c>
      <c r="M54" s="117"/>
      <c r="N54" s="119">
        <v>14120.49</v>
      </c>
      <c r="O54" s="119">
        <v>8199.27</v>
      </c>
      <c r="P54" s="119"/>
      <c r="Q54" s="119">
        <v>16773.07</v>
      </c>
      <c r="R54" s="119">
        <v>15596.36</v>
      </c>
      <c r="S54" s="47"/>
    </row>
    <row r="55" spans="1:19" ht="8.25" customHeight="1" x14ac:dyDescent="0.2">
      <c r="A55" s="501"/>
      <c r="B55" s="501"/>
      <c r="C55" s="48" t="s">
        <v>4</v>
      </c>
      <c r="D55" s="49">
        <v>4</v>
      </c>
      <c r="E55" s="50">
        <v>14304001</v>
      </c>
      <c r="F55" s="50">
        <v>1572000</v>
      </c>
      <c r="G55" s="50">
        <v>0</v>
      </c>
      <c r="H55" s="50">
        <v>11465081</v>
      </c>
      <c r="I55" s="50">
        <v>0</v>
      </c>
      <c r="J55" s="51">
        <v>2278428</v>
      </c>
      <c r="K55" s="50">
        <v>27341081</v>
      </c>
      <c r="L55" s="73">
        <v>29619509</v>
      </c>
      <c r="M55" s="118"/>
      <c r="N55" s="120">
        <v>27341081</v>
      </c>
      <c r="O55" s="120">
        <v>15876001</v>
      </c>
      <c r="P55" s="120">
        <v>0</v>
      </c>
      <c r="Q55" s="120">
        <v>32477192</v>
      </c>
      <c r="R55" s="120">
        <v>30198764</v>
      </c>
      <c r="S55" s="47"/>
    </row>
    <row r="56" spans="1:19" ht="12.75" customHeight="1" x14ac:dyDescent="0.2">
      <c r="A56" s="501"/>
      <c r="B56" s="501"/>
      <c r="C56" s="53" t="s">
        <v>3</v>
      </c>
      <c r="D56" s="54">
        <v>5</v>
      </c>
      <c r="E56" s="55">
        <v>7740.66</v>
      </c>
      <c r="F56" s="55">
        <v>849.06</v>
      </c>
      <c r="G56" s="55">
        <v>0</v>
      </c>
      <c r="H56" s="55">
        <v>5921.22</v>
      </c>
      <c r="I56" s="55">
        <v>0</v>
      </c>
      <c r="J56" s="55">
        <v>1209.25</v>
      </c>
      <c r="K56" s="56">
        <v>14510.94</v>
      </c>
      <c r="L56" s="46">
        <v>15720.19</v>
      </c>
      <c r="M56" s="117"/>
      <c r="N56" s="119">
        <v>14510.94</v>
      </c>
      <c r="O56" s="119">
        <v>8589.7199999999993</v>
      </c>
      <c r="P56" s="119"/>
      <c r="Q56" s="119">
        <v>17266.34</v>
      </c>
      <c r="R56" s="119">
        <v>16057.09</v>
      </c>
      <c r="S56" s="47"/>
    </row>
    <row r="57" spans="1:19" ht="8.25" customHeight="1" x14ac:dyDescent="0.2">
      <c r="A57" s="501"/>
      <c r="B57" s="501"/>
      <c r="C57" s="48" t="s">
        <v>4</v>
      </c>
      <c r="D57" s="49">
        <v>6</v>
      </c>
      <c r="E57" s="50">
        <v>14988008</v>
      </c>
      <c r="F57" s="50">
        <v>1644009</v>
      </c>
      <c r="G57" s="50">
        <v>0</v>
      </c>
      <c r="H57" s="50">
        <v>11465081</v>
      </c>
      <c r="I57" s="50">
        <v>0</v>
      </c>
      <c r="J57" s="51">
        <v>2341434</v>
      </c>
      <c r="K57" s="50">
        <v>28097098</v>
      </c>
      <c r="L57" s="73">
        <v>30438532</v>
      </c>
      <c r="M57" s="118"/>
      <c r="N57" s="120">
        <v>28097098</v>
      </c>
      <c r="O57" s="120">
        <v>16632017</v>
      </c>
      <c r="P57" s="120">
        <v>0</v>
      </c>
      <c r="Q57" s="120">
        <v>33432296</v>
      </c>
      <c r="R57" s="120">
        <v>31090862</v>
      </c>
      <c r="S57" s="47"/>
    </row>
    <row r="58" spans="1:19" ht="12.75" customHeight="1" x14ac:dyDescent="0.2">
      <c r="A58" s="501"/>
      <c r="B58" s="501"/>
      <c r="C58" s="53" t="s">
        <v>3</v>
      </c>
      <c r="D58" s="54">
        <v>7</v>
      </c>
      <c r="E58" s="55">
        <v>8155.89</v>
      </c>
      <c r="F58" s="55">
        <v>892.44</v>
      </c>
      <c r="G58" s="55">
        <v>0</v>
      </c>
      <c r="H58" s="55">
        <v>5921.22</v>
      </c>
      <c r="I58" s="55">
        <v>0</v>
      </c>
      <c r="J58" s="55">
        <v>1247.46</v>
      </c>
      <c r="K58" s="56">
        <v>14969.55</v>
      </c>
      <c r="L58" s="46">
        <v>16217.01</v>
      </c>
      <c r="M58" s="117"/>
      <c r="N58" s="119">
        <v>14969.55</v>
      </c>
      <c r="O58" s="119">
        <v>9048.33</v>
      </c>
      <c r="P58" s="119"/>
      <c r="Q58" s="119">
        <v>17845.71</v>
      </c>
      <c r="R58" s="119">
        <v>16598.25</v>
      </c>
      <c r="S58" s="47"/>
    </row>
    <row r="59" spans="1:19" ht="8.25" customHeight="1" x14ac:dyDescent="0.2">
      <c r="A59" s="501"/>
      <c r="B59" s="501"/>
      <c r="C59" s="48" t="s">
        <v>4</v>
      </c>
      <c r="D59" s="49">
        <v>8</v>
      </c>
      <c r="E59" s="50">
        <v>15792005</v>
      </c>
      <c r="F59" s="50">
        <v>1728005</v>
      </c>
      <c r="G59" s="50">
        <v>0</v>
      </c>
      <c r="H59" s="50">
        <v>11465081</v>
      </c>
      <c r="I59" s="50">
        <v>0</v>
      </c>
      <c r="J59" s="51">
        <v>2415419</v>
      </c>
      <c r="K59" s="50">
        <v>28985091</v>
      </c>
      <c r="L59" s="73">
        <v>31400510</v>
      </c>
      <c r="M59" s="118"/>
      <c r="N59" s="120">
        <v>28985091</v>
      </c>
      <c r="O59" s="120">
        <v>17520010</v>
      </c>
      <c r="P59" s="120">
        <v>0</v>
      </c>
      <c r="Q59" s="120">
        <v>34554113</v>
      </c>
      <c r="R59" s="120">
        <v>32138694</v>
      </c>
      <c r="S59" s="47"/>
    </row>
    <row r="60" spans="1:19" ht="12.75" customHeight="1" x14ac:dyDescent="0.2">
      <c r="A60" s="501"/>
      <c r="B60" s="501"/>
      <c r="C60" s="53" t="s">
        <v>3</v>
      </c>
      <c r="D60" s="54">
        <v>9</v>
      </c>
      <c r="E60" s="55">
        <v>8527.74</v>
      </c>
      <c r="F60" s="55">
        <v>935.82</v>
      </c>
      <c r="G60" s="55">
        <v>0</v>
      </c>
      <c r="H60" s="55">
        <v>5921.22</v>
      </c>
      <c r="I60" s="55">
        <v>0</v>
      </c>
      <c r="J60" s="55">
        <v>1282.07</v>
      </c>
      <c r="K60" s="56">
        <v>15384.78</v>
      </c>
      <c r="L60" s="46">
        <v>16666.849999999999</v>
      </c>
      <c r="M60" s="117"/>
      <c r="N60" s="119">
        <v>15384.78</v>
      </c>
      <c r="O60" s="119">
        <v>9463.56</v>
      </c>
      <c r="P60" s="119"/>
      <c r="Q60" s="119">
        <v>18370.29</v>
      </c>
      <c r="R60" s="119">
        <v>17088.22</v>
      </c>
      <c r="S60" s="47"/>
    </row>
    <row r="61" spans="1:19" ht="8.25" customHeight="1" x14ac:dyDescent="0.2">
      <c r="A61" s="501"/>
      <c r="B61" s="501"/>
      <c r="C61" s="48" t="s">
        <v>4</v>
      </c>
      <c r="D61" s="49">
        <v>10</v>
      </c>
      <c r="E61" s="50">
        <v>16512007</v>
      </c>
      <c r="F61" s="50">
        <v>1812000</v>
      </c>
      <c r="G61" s="50">
        <v>0</v>
      </c>
      <c r="H61" s="50">
        <v>11465081</v>
      </c>
      <c r="I61" s="50">
        <v>0</v>
      </c>
      <c r="J61" s="51">
        <v>2482434</v>
      </c>
      <c r="K61" s="50">
        <v>29789088</v>
      </c>
      <c r="L61" s="73">
        <v>32271522</v>
      </c>
      <c r="M61" s="118"/>
      <c r="N61" s="120">
        <v>29789088</v>
      </c>
      <c r="O61" s="120">
        <v>18324007</v>
      </c>
      <c r="P61" s="120">
        <v>0</v>
      </c>
      <c r="Q61" s="120">
        <v>35569841</v>
      </c>
      <c r="R61" s="120">
        <v>33087408</v>
      </c>
      <c r="S61" s="47"/>
    </row>
    <row r="62" spans="1:19" ht="12.75" customHeight="1" x14ac:dyDescent="0.2">
      <c r="A62" s="501"/>
      <c r="B62" s="501"/>
      <c r="C62" s="53" t="s">
        <v>3</v>
      </c>
      <c r="D62" s="54">
        <v>11</v>
      </c>
      <c r="E62" s="55">
        <v>8980.15</v>
      </c>
      <c r="F62" s="55">
        <v>985.4</v>
      </c>
      <c r="G62" s="55">
        <v>0</v>
      </c>
      <c r="H62" s="55">
        <v>5921.22</v>
      </c>
      <c r="I62" s="55">
        <v>0</v>
      </c>
      <c r="J62" s="55">
        <v>1323.9</v>
      </c>
      <c r="K62" s="56">
        <v>15886.77</v>
      </c>
      <c r="L62" s="46">
        <v>17210.669999999998</v>
      </c>
      <c r="M62" s="117"/>
      <c r="N62" s="119">
        <v>15886.77</v>
      </c>
      <c r="O62" s="119">
        <v>9965.5499999999993</v>
      </c>
      <c r="P62" s="119"/>
      <c r="Q62" s="119">
        <v>19004.47</v>
      </c>
      <c r="R62" s="119">
        <v>17680.57</v>
      </c>
      <c r="S62" s="47"/>
    </row>
    <row r="63" spans="1:19" ht="8.25" customHeight="1" x14ac:dyDescent="0.2">
      <c r="A63" s="501"/>
      <c r="B63" s="501"/>
      <c r="C63" s="48" t="s">
        <v>4</v>
      </c>
      <c r="D63" s="49">
        <v>12</v>
      </c>
      <c r="E63" s="50">
        <v>17387995</v>
      </c>
      <c r="F63" s="50">
        <v>1908000</v>
      </c>
      <c r="G63" s="50">
        <v>0</v>
      </c>
      <c r="H63" s="50">
        <v>11465081</v>
      </c>
      <c r="I63" s="50">
        <v>0</v>
      </c>
      <c r="J63" s="51">
        <v>2563428</v>
      </c>
      <c r="K63" s="50">
        <v>30761076</v>
      </c>
      <c r="L63" s="73">
        <v>33324504</v>
      </c>
      <c r="M63" s="118"/>
      <c r="N63" s="120">
        <v>30761076</v>
      </c>
      <c r="O63" s="120">
        <v>19295995</v>
      </c>
      <c r="P63" s="120">
        <v>0</v>
      </c>
      <c r="Q63" s="120">
        <v>36797785</v>
      </c>
      <c r="R63" s="120">
        <v>34234357</v>
      </c>
      <c r="S63" s="47"/>
    </row>
    <row r="64" spans="1:19" ht="12.75" customHeight="1" x14ac:dyDescent="0.2">
      <c r="A64" s="501"/>
      <c r="B64" s="501"/>
      <c r="C64" s="53" t="s">
        <v>3</v>
      </c>
      <c r="D64" s="54">
        <v>13</v>
      </c>
      <c r="E64" s="55">
        <v>9463.56</v>
      </c>
      <c r="F64" s="55">
        <v>1034.98</v>
      </c>
      <c r="G64" s="55">
        <v>0</v>
      </c>
      <c r="H64" s="55">
        <v>5921.22</v>
      </c>
      <c r="I64" s="55">
        <v>0</v>
      </c>
      <c r="J64" s="55">
        <v>1368.31</v>
      </c>
      <c r="K64" s="56">
        <v>16419.759999999998</v>
      </c>
      <c r="L64" s="46">
        <v>17788.07</v>
      </c>
      <c r="M64" s="117"/>
      <c r="N64" s="119">
        <v>16419.759999999998</v>
      </c>
      <c r="O64" s="119">
        <v>10498.54</v>
      </c>
      <c r="P64" s="119"/>
      <c r="Q64" s="119">
        <v>19677.810000000001</v>
      </c>
      <c r="R64" s="119">
        <v>18309.5</v>
      </c>
      <c r="S64" s="47"/>
    </row>
    <row r="65" spans="1:19" ht="7.5" customHeight="1" x14ac:dyDescent="0.2">
      <c r="A65" s="501"/>
      <c r="B65" s="501"/>
      <c r="C65" s="48" t="s">
        <v>4</v>
      </c>
      <c r="D65" s="49">
        <v>14</v>
      </c>
      <c r="E65" s="50">
        <v>18324007</v>
      </c>
      <c r="F65" s="50">
        <v>2004001</v>
      </c>
      <c r="G65" s="50">
        <v>0</v>
      </c>
      <c r="H65" s="50">
        <v>11465081</v>
      </c>
      <c r="I65" s="50">
        <v>0</v>
      </c>
      <c r="J65" s="51">
        <v>2649418</v>
      </c>
      <c r="K65" s="50">
        <v>31793089</v>
      </c>
      <c r="L65" s="73">
        <v>34442506</v>
      </c>
      <c r="M65" s="118"/>
      <c r="N65" s="120">
        <v>31793089</v>
      </c>
      <c r="O65" s="120">
        <v>20328008</v>
      </c>
      <c r="P65" s="120">
        <v>0</v>
      </c>
      <c r="Q65" s="120">
        <v>38101553</v>
      </c>
      <c r="R65" s="120">
        <v>35452136</v>
      </c>
      <c r="S65" s="47"/>
    </row>
    <row r="66" spans="1:19" ht="12.75" customHeight="1" x14ac:dyDescent="0.2">
      <c r="A66" s="501"/>
      <c r="B66" s="501"/>
      <c r="C66" s="53" t="s">
        <v>3</v>
      </c>
      <c r="D66" s="54">
        <v>15</v>
      </c>
      <c r="E66" s="55">
        <v>9940.76</v>
      </c>
      <c r="F66" s="55">
        <v>1090.76</v>
      </c>
      <c r="G66" s="55">
        <v>0</v>
      </c>
      <c r="H66" s="55">
        <v>5921.22</v>
      </c>
      <c r="I66" s="55">
        <v>0</v>
      </c>
      <c r="J66" s="55">
        <v>1412.73</v>
      </c>
      <c r="K66" s="56">
        <v>16952.740000000002</v>
      </c>
      <c r="L66" s="46">
        <v>18365.47</v>
      </c>
      <c r="M66" s="117"/>
      <c r="N66" s="119">
        <v>16952.740000000002</v>
      </c>
      <c r="O66" s="119">
        <v>11031.52</v>
      </c>
      <c r="P66" s="119"/>
      <c r="Q66" s="119">
        <v>20351.14</v>
      </c>
      <c r="R66" s="119">
        <v>18938.41</v>
      </c>
      <c r="S66" s="47"/>
    </row>
    <row r="67" spans="1:19" ht="7.5" customHeight="1" x14ac:dyDescent="0.2">
      <c r="A67" s="501"/>
      <c r="B67" s="501"/>
      <c r="C67" s="48" t="s">
        <v>4</v>
      </c>
      <c r="D67" s="49">
        <v>16</v>
      </c>
      <c r="E67" s="50">
        <v>19247995</v>
      </c>
      <c r="F67" s="50">
        <v>2112006</v>
      </c>
      <c r="G67" s="50">
        <v>0</v>
      </c>
      <c r="H67" s="50">
        <v>11465081</v>
      </c>
      <c r="I67" s="50">
        <v>0</v>
      </c>
      <c r="J67" s="51">
        <v>2735427</v>
      </c>
      <c r="K67" s="50">
        <v>32825082</v>
      </c>
      <c r="L67" s="73">
        <v>35560509</v>
      </c>
      <c r="M67" s="118"/>
      <c r="N67" s="120">
        <v>32825082</v>
      </c>
      <c r="O67" s="120">
        <v>21360001</v>
      </c>
      <c r="P67" s="120">
        <v>0</v>
      </c>
      <c r="Q67" s="120">
        <v>39405302</v>
      </c>
      <c r="R67" s="120">
        <v>36669875</v>
      </c>
      <c r="S67" s="47"/>
    </row>
    <row r="68" spans="1:19" ht="12.75" customHeight="1" x14ac:dyDescent="0.2">
      <c r="A68" s="501"/>
      <c r="B68" s="501"/>
      <c r="C68" s="53" t="s">
        <v>3</v>
      </c>
      <c r="D68" s="54">
        <v>17</v>
      </c>
      <c r="E68" s="55">
        <v>11037.72</v>
      </c>
      <c r="F68" s="55">
        <v>1214.71</v>
      </c>
      <c r="G68" s="55">
        <v>0</v>
      </c>
      <c r="H68" s="55">
        <v>5921.22</v>
      </c>
      <c r="I68" s="55">
        <v>0</v>
      </c>
      <c r="J68" s="55">
        <v>1514.47</v>
      </c>
      <c r="K68" s="56">
        <v>18173.650000000001</v>
      </c>
      <c r="L68" s="46">
        <v>19688.12</v>
      </c>
      <c r="M68" s="117"/>
      <c r="N68" s="119">
        <v>18173.650000000001</v>
      </c>
      <c r="O68" s="119">
        <v>12252.43</v>
      </c>
      <c r="P68" s="119"/>
      <c r="Q68" s="119">
        <v>21893.56</v>
      </c>
      <c r="R68" s="119">
        <v>20379.09</v>
      </c>
      <c r="S68" s="47"/>
    </row>
    <row r="69" spans="1:19" ht="8.25" customHeight="1" x14ac:dyDescent="0.2">
      <c r="A69" s="501"/>
      <c r="B69" s="501"/>
      <c r="C69" s="48" t="s">
        <v>4</v>
      </c>
      <c r="D69" s="49">
        <v>17</v>
      </c>
      <c r="E69" s="50">
        <v>21372006</v>
      </c>
      <c r="F69" s="50">
        <v>2352007</v>
      </c>
      <c r="G69" s="50">
        <v>0</v>
      </c>
      <c r="H69" s="50">
        <v>11465081</v>
      </c>
      <c r="I69" s="50">
        <v>0</v>
      </c>
      <c r="J69" s="51">
        <v>2932423</v>
      </c>
      <c r="K69" s="50">
        <v>35189093</v>
      </c>
      <c r="L69" s="73">
        <v>38121516</v>
      </c>
      <c r="M69" s="118"/>
      <c r="N69" s="120">
        <v>35189093</v>
      </c>
      <c r="O69" s="120">
        <v>23724013</v>
      </c>
      <c r="P69" s="120">
        <v>0</v>
      </c>
      <c r="Q69" s="120">
        <v>42391843</v>
      </c>
      <c r="R69" s="120">
        <v>39459421</v>
      </c>
      <c r="S69" s="47"/>
    </row>
    <row r="70" spans="1:19" ht="12.75" customHeight="1" x14ac:dyDescent="0.2">
      <c r="A70" s="501"/>
      <c r="B70" s="501"/>
      <c r="C70" s="53" t="s">
        <v>3</v>
      </c>
      <c r="D70" s="54">
        <v>18</v>
      </c>
      <c r="E70" s="55">
        <v>11347.59</v>
      </c>
      <c r="F70" s="55">
        <v>1245.69</v>
      </c>
      <c r="G70" s="55">
        <v>0</v>
      </c>
      <c r="H70" s="55">
        <v>5921.22</v>
      </c>
      <c r="I70" s="55">
        <v>0</v>
      </c>
      <c r="J70" s="55">
        <v>1542.88</v>
      </c>
      <c r="K70" s="56">
        <v>18514.5</v>
      </c>
      <c r="L70" s="46">
        <v>20057.38</v>
      </c>
      <c r="M70" s="117"/>
      <c r="N70" s="119">
        <v>18514.5</v>
      </c>
      <c r="O70" s="119">
        <v>12593.28</v>
      </c>
      <c r="P70" s="119"/>
      <c r="Q70" s="119">
        <v>22324.17</v>
      </c>
      <c r="R70" s="119">
        <v>20781.29</v>
      </c>
      <c r="S70" s="47"/>
    </row>
    <row r="71" spans="1:19" ht="7.5" customHeight="1" x14ac:dyDescent="0.2">
      <c r="A71" s="501"/>
      <c r="B71" s="501"/>
      <c r="C71" s="48" t="s">
        <v>4</v>
      </c>
      <c r="D71" s="49">
        <v>19</v>
      </c>
      <c r="E71" s="50">
        <v>21971998</v>
      </c>
      <c r="F71" s="50">
        <v>2411992</v>
      </c>
      <c r="G71" s="50">
        <v>0</v>
      </c>
      <c r="H71" s="50">
        <v>11465081</v>
      </c>
      <c r="I71" s="50">
        <v>0</v>
      </c>
      <c r="J71" s="51">
        <v>2987432</v>
      </c>
      <c r="K71" s="50">
        <v>35849071</v>
      </c>
      <c r="L71" s="73">
        <v>38836503</v>
      </c>
      <c r="M71" s="118"/>
      <c r="N71" s="120">
        <v>35849071</v>
      </c>
      <c r="O71" s="120">
        <v>24383990</v>
      </c>
      <c r="P71" s="120">
        <v>0</v>
      </c>
      <c r="Q71" s="120">
        <v>43225621</v>
      </c>
      <c r="R71" s="120">
        <v>40238188</v>
      </c>
      <c r="S71" s="47"/>
    </row>
    <row r="72" spans="1:19" ht="12.75" customHeight="1" x14ac:dyDescent="0.2">
      <c r="A72" s="501"/>
      <c r="B72" s="501"/>
      <c r="C72" s="53" t="s">
        <v>3</v>
      </c>
      <c r="D72" s="54">
        <v>20</v>
      </c>
      <c r="E72" s="55">
        <v>11731.83</v>
      </c>
      <c r="F72" s="55">
        <v>1289.08</v>
      </c>
      <c r="G72" s="55">
        <v>0</v>
      </c>
      <c r="H72" s="55">
        <v>5921.22</v>
      </c>
      <c r="I72" s="55">
        <v>0</v>
      </c>
      <c r="J72" s="55">
        <v>1578.51</v>
      </c>
      <c r="K72" s="56">
        <v>18942.13</v>
      </c>
      <c r="L72" s="46">
        <v>20520.64</v>
      </c>
      <c r="M72" s="117"/>
      <c r="N72" s="119">
        <v>18942.13</v>
      </c>
      <c r="O72" s="119">
        <v>13020.91</v>
      </c>
      <c r="P72" s="119"/>
      <c r="Q72" s="119">
        <v>22864.400000000001</v>
      </c>
      <c r="R72" s="119">
        <v>21285.89</v>
      </c>
      <c r="S72" s="47"/>
    </row>
    <row r="73" spans="1:19" ht="6.75" customHeight="1" x14ac:dyDescent="0.2">
      <c r="A73" s="501"/>
      <c r="B73" s="501"/>
      <c r="C73" s="48" t="s">
        <v>4</v>
      </c>
      <c r="D73" s="49">
        <v>21</v>
      </c>
      <c r="E73" s="50">
        <v>22715990</v>
      </c>
      <c r="F73" s="50">
        <v>2496007</v>
      </c>
      <c r="G73" s="50">
        <v>0</v>
      </c>
      <c r="H73" s="50">
        <v>11465081</v>
      </c>
      <c r="I73" s="50">
        <v>0</v>
      </c>
      <c r="J73" s="51">
        <v>3056422</v>
      </c>
      <c r="K73" s="50">
        <v>36677078</v>
      </c>
      <c r="L73" s="73">
        <v>39733500</v>
      </c>
      <c r="M73" s="118"/>
      <c r="N73" s="120">
        <v>36677078</v>
      </c>
      <c r="O73" s="120">
        <v>25211997</v>
      </c>
      <c r="P73" s="120">
        <v>0</v>
      </c>
      <c r="Q73" s="120">
        <v>44271652</v>
      </c>
      <c r="R73" s="120">
        <v>41215230</v>
      </c>
      <c r="S73" s="47"/>
    </row>
    <row r="74" spans="1:19" ht="12.75" customHeight="1" x14ac:dyDescent="0.2">
      <c r="A74" s="501"/>
      <c r="B74" s="501"/>
      <c r="C74" s="53" t="s">
        <v>3</v>
      </c>
      <c r="D74" s="54">
        <v>22</v>
      </c>
      <c r="E74" s="55">
        <v>11979.73</v>
      </c>
      <c r="F74" s="55">
        <v>1313.87</v>
      </c>
      <c r="G74" s="55">
        <v>0</v>
      </c>
      <c r="H74" s="55">
        <v>5921.22</v>
      </c>
      <c r="I74" s="55">
        <v>0</v>
      </c>
      <c r="J74" s="55">
        <v>1601.24</v>
      </c>
      <c r="K74" s="56">
        <v>19214.82</v>
      </c>
      <c r="L74" s="46">
        <v>20816.060000000001</v>
      </c>
      <c r="M74" s="117"/>
      <c r="N74" s="119">
        <v>19214.82</v>
      </c>
      <c r="O74" s="119">
        <v>13293.6</v>
      </c>
      <c r="P74" s="119"/>
      <c r="Q74" s="119">
        <v>23208.91</v>
      </c>
      <c r="R74" s="119">
        <v>21607.67</v>
      </c>
      <c r="S74" s="47"/>
    </row>
    <row r="75" spans="1:19" ht="8.25" customHeight="1" x14ac:dyDescent="0.2">
      <c r="A75" s="501"/>
      <c r="B75" s="501"/>
      <c r="C75" s="48" t="s">
        <v>4</v>
      </c>
      <c r="D75" s="49">
        <v>23</v>
      </c>
      <c r="E75" s="50">
        <v>23195992</v>
      </c>
      <c r="F75" s="50">
        <v>2544007</v>
      </c>
      <c r="G75" s="50">
        <v>0</v>
      </c>
      <c r="H75" s="50">
        <v>11465081</v>
      </c>
      <c r="I75" s="50">
        <v>0</v>
      </c>
      <c r="J75" s="51">
        <v>3100433</v>
      </c>
      <c r="K75" s="50">
        <v>37205080</v>
      </c>
      <c r="L75" s="73">
        <v>40305512</v>
      </c>
      <c r="M75" s="118"/>
      <c r="N75" s="120">
        <v>37205080</v>
      </c>
      <c r="O75" s="120">
        <v>25739999</v>
      </c>
      <c r="P75" s="120">
        <v>0</v>
      </c>
      <c r="Q75" s="120">
        <v>44938716</v>
      </c>
      <c r="R75" s="120">
        <v>41838283</v>
      </c>
      <c r="S75" s="47"/>
    </row>
    <row r="76" spans="1:19" ht="12.75" customHeight="1" x14ac:dyDescent="0.2">
      <c r="A76" s="501"/>
      <c r="B76" s="501"/>
      <c r="C76" s="53" t="s">
        <v>3</v>
      </c>
      <c r="D76" s="54">
        <v>24</v>
      </c>
      <c r="E76" s="55">
        <v>12295.81</v>
      </c>
      <c r="F76" s="55">
        <v>1351.05</v>
      </c>
      <c r="G76" s="55">
        <v>0</v>
      </c>
      <c r="H76" s="55">
        <v>5921.22</v>
      </c>
      <c r="I76" s="55">
        <v>0</v>
      </c>
      <c r="J76" s="55">
        <v>1630.67</v>
      </c>
      <c r="K76" s="56">
        <v>19568.080000000002</v>
      </c>
      <c r="L76" s="46">
        <v>21198.75</v>
      </c>
      <c r="M76" s="117"/>
      <c r="N76" s="119">
        <v>19568.080000000002</v>
      </c>
      <c r="O76" s="119">
        <v>13646.86</v>
      </c>
      <c r="P76" s="119"/>
      <c r="Q76" s="119">
        <v>23655.18</v>
      </c>
      <c r="R76" s="119">
        <v>22024.51</v>
      </c>
      <c r="S76" s="47"/>
    </row>
    <row r="77" spans="1:19" ht="7.5" customHeight="1" x14ac:dyDescent="0.2">
      <c r="A77" s="501"/>
      <c r="B77" s="501"/>
      <c r="C77" s="48" t="s">
        <v>4</v>
      </c>
      <c r="D77" s="49">
        <v>25</v>
      </c>
      <c r="E77" s="50">
        <v>23808008</v>
      </c>
      <c r="F77" s="50">
        <v>2615998</v>
      </c>
      <c r="G77" s="50">
        <v>0</v>
      </c>
      <c r="H77" s="50">
        <v>11465081</v>
      </c>
      <c r="I77" s="50">
        <v>0</v>
      </c>
      <c r="J77" s="51">
        <v>3157417</v>
      </c>
      <c r="K77" s="50">
        <v>37889086</v>
      </c>
      <c r="L77" s="73">
        <v>41046504</v>
      </c>
      <c r="M77" s="118"/>
      <c r="N77" s="120">
        <v>37889086</v>
      </c>
      <c r="O77" s="120">
        <v>26424006</v>
      </c>
      <c r="P77" s="120">
        <v>0</v>
      </c>
      <c r="Q77" s="120">
        <v>45802815</v>
      </c>
      <c r="R77" s="120">
        <v>42645398</v>
      </c>
      <c r="S77" s="47"/>
    </row>
    <row r="78" spans="1:19" ht="12.75" customHeight="1" x14ac:dyDescent="0.2">
      <c r="A78" s="501"/>
      <c r="B78" s="501"/>
      <c r="C78" s="53" t="s">
        <v>3</v>
      </c>
      <c r="D78" s="54">
        <v>26</v>
      </c>
      <c r="E78" s="55">
        <v>12605.68</v>
      </c>
      <c r="F78" s="55">
        <v>1382.04</v>
      </c>
      <c r="G78" s="55">
        <v>0</v>
      </c>
      <c r="H78" s="55">
        <v>5921.22</v>
      </c>
      <c r="I78" s="55">
        <v>0</v>
      </c>
      <c r="J78" s="55">
        <v>1659.08</v>
      </c>
      <c r="K78" s="56">
        <v>19908.939999999999</v>
      </c>
      <c r="L78" s="46">
        <v>21568.02</v>
      </c>
      <c r="M78" s="117"/>
      <c r="N78" s="119">
        <v>19908.939999999999</v>
      </c>
      <c r="O78" s="119">
        <v>13987.72</v>
      </c>
      <c r="P78" s="119"/>
      <c r="Q78" s="119">
        <v>24085.81</v>
      </c>
      <c r="R78" s="119">
        <v>22426.73</v>
      </c>
      <c r="S78" s="47"/>
    </row>
    <row r="79" spans="1:19" ht="8.25" customHeight="1" x14ac:dyDescent="0.2">
      <c r="A79" s="501"/>
      <c r="B79" s="501"/>
      <c r="C79" s="48" t="s">
        <v>4</v>
      </c>
      <c r="D79" s="49">
        <v>27</v>
      </c>
      <c r="E79" s="50">
        <v>24408000</v>
      </c>
      <c r="F79" s="50">
        <v>2676003</v>
      </c>
      <c r="G79" s="50">
        <v>0</v>
      </c>
      <c r="H79" s="50">
        <v>11465081</v>
      </c>
      <c r="I79" s="50">
        <v>0</v>
      </c>
      <c r="J79" s="51">
        <v>3212427</v>
      </c>
      <c r="K79" s="50">
        <v>38549083</v>
      </c>
      <c r="L79" s="73">
        <v>41761510</v>
      </c>
      <c r="M79" s="118"/>
      <c r="N79" s="120">
        <v>38549083</v>
      </c>
      <c r="O79" s="120">
        <v>27084003</v>
      </c>
      <c r="P79" s="120">
        <v>0</v>
      </c>
      <c r="Q79" s="120">
        <v>46636631</v>
      </c>
      <c r="R79" s="120">
        <v>43424204</v>
      </c>
      <c r="S79" s="47"/>
    </row>
    <row r="80" spans="1:19" ht="12.75" customHeight="1" x14ac:dyDescent="0.2">
      <c r="A80" s="501"/>
      <c r="B80" s="501"/>
      <c r="C80" s="53" t="s">
        <v>3</v>
      </c>
      <c r="D80" s="54">
        <v>28</v>
      </c>
      <c r="E80" s="55">
        <v>12909.36</v>
      </c>
      <c r="F80" s="55">
        <v>1419.22</v>
      </c>
      <c r="G80" s="55">
        <v>0</v>
      </c>
      <c r="H80" s="55">
        <v>5921.22</v>
      </c>
      <c r="I80" s="55">
        <v>0</v>
      </c>
      <c r="J80" s="55">
        <v>1687.48</v>
      </c>
      <c r="K80" s="56">
        <v>20249.8</v>
      </c>
      <c r="L80" s="46">
        <v>21937.279999999999</v>
      </c>
      <c r="M80" s="117"/>
      <c r="N80" s="119">
        <v>20249.8</v>
      </c>
      <c r="O80" s="119">
        <v>14328.58</v>
      </c>
      <c r="P80" s="119"/>
      <c r="Q80" s="119">
        <v>24516.42</v>
      </c>
      <c r="R80" s="119">
        <v>22828.94</v>
      </c>
      <c r="S80" s="47"/>
    </row>
    <row r="81" spans="1:19" ht="9" customHeight="1" x14ac:dyDescent="0.2">
      <c r="A81" s="501"/>
      <c r="B81" s="501"/>
      <c r="C81" s="48" t="s">
        <v>4</v>
      </c>
      <c r="D81" s="49">
        <v>29</v>
      </c>
      <c r="E81" s="50">
        <v>24996006</v>
      </c>
      <c r="F81" s="50">
        <v>2747993</v>
      </c>
      <c r="G81" s="50">
        <v>0</v>
      </c>
      <c r="H81" s="50">
        <v>11465081</v>
      </c>
      <c r="I81" s="50">
        <v>0</v>
      </c>
      <c r="J81" s="51">
        <v>3267417</v>
      </c>
      <c r="K81" s="50">
        <v>39209080</v>
      </c>
      <c r="L81" s="73">
        <v>42476497</v>
      </c>
      <c r="M81" s="118"/>
      <c r="N81" s="120">
        <v>39209080</v>
      </c>
      <c r="O81" s="120">
        <v>27744000</v>
      </c>
      <c r="P81" s="120">
        <v>0</v>
      </c>
      <c r="Q81" s="120">
        <v>47470409</v>
      </c>
      <c r="R81" s="120">
        <v>44202992</v>
      </c>
      <c r="S81" s="47"/>
    </row>
    <row r="82" spans="1:19" ht="12.75" customHeight="1" x14ac:dyDescent="0.2">
      <c r="A82" s="501"/>
      <c r="B82" s="501"/>
      <c r="C82" s="53" t="s">
        <v>3</v>
      </c>
      <c r="D82" s="54">
        <v>30</v>
      </c>
      <c r="E82" s="55">
        <v>13225.43</v>
      </c>
      <c r="F82" s="55">
        <v>1450.21</v>
      </c>
      <c r="G82" s="55">
        <v>0</v>
      </c>
      <c r="H82" s="55">
        <v>5921.22</v>
      </c>
      <c r="I82" s="55">
        <v>0</v>
      </c>
      <c r="J82" s="55">
        <v>1716.41</v>
      </c>
      <c r="K82" s="56">
        <v>20596.86</v>
      </c>
      <c r="L82" s="46">
        <v>22313.27</v>
      </c>
      <c r="M82" s="117"/>
      <c r="N82" s="119">
        <v>20596.86</v>
      </c>
      <c r="O82" s="119">
        <v>14675.64</v>
      </c>
      <c r="P82" s="119"/>
      <c r="Q82" s="119">
        <v>24954.89</v>
      </c>
      <c r="R82" s="119">
        <v>23238.48</v>
      </c>
      <c r="S82" s="47"/>
    </row>
    <row r="83" spans="1:19" ht="9" customHeight="1" x14ac:dyDescent="0.2">
      <c r="A83" s="501"/>
      <c r="B83" s="501"/>
      <c r="C83" s="48" t="s">
        <v>4</v>
      </c>
      <c r="D83" s="49">
        <v>31</v>
      </c>
      <c r="E83" s="50">
        <v>25608003</v>
      </c>
      <c r="F83" s="50">
        <v>2807998</v>
      </c>
      <c r="G83" s="50">
        <v>0</v>
      </c>
      <c r="H83" s="50">
        <v>11465081</v>
      </c>
      <c r="I83" s="50">
        <v>0</v>
      </c>
      <c r="J83" s="51">
        <v>3323433</v>
      </c>
      <c r="K83" s="50">
        <v>39881082</v>
      </c>
      <c r="L83" s="73">
        <v>43204515</v>
      </c>
      <c r="M83" s="118"/>
      <c r="N83" s="120">
        <v>39881082</v>
      </c>
      <c r="O83" s="120">
        <v>28416001</v>
      </c>
      <c r="P83" s="120">
        <v>0</v>
      </c>
      <c r="Q83" s="120">
        <v>48319405</v>
      </c>
      <c r="R83" s="120">
        <v>44995972</v>
      </c>
      <c r="S83" s="47"/>
    </row>
    <row r="84" spans="1:19" ht="12.75" customHeight="1" x14ac:dyDescent="0.2">
      <c r="A84" s="501"/>
      <c r="B84" s="501"/>
      <c r="C84" s="53" t="s">
        <v>3</v>
      </c>
      <c r="D84" s="54">
        <v>32</v>
      </c>
      <c r="E84" s="55">
        <v>13535.3</v>
      </c>
      <c r="F84" s="55">
        <v>1487.4</v>
      </c>
      <c r="G84" s="55">
        <v>0</v>
      </c>
      <c r="H84" s="55">
        <v>5921.22</v>
      </c>
      <c r="I84" s="55">
        <v>0</v>
      </c>
      <c r="J84" s="55">
        <v>1745.33</v>
      </c>
      <c r="K84" s="56">
        <v>20943.919999999998</v>
      </c>
      <c r="L84" s="46">
        <v>22689.25</v>
      </c>
      <c r="M84" s="117"/>
      <c r="N84" s="119">
        <v>20943.919999999998</v>
      </c>
      <c r="O84" s="119">
        <v>15022.7</v>
      </c>
      <c r="P84" s="119"/>
      <c r="Q84" s="119">
        <v>25393.34</v>
      </c>
      <c r="R84" s="119">
        <v>23648.01</v>
      </c>
      <c r="S84" s="47"/>
    </row>
    <row r="85" spans="1:19" ht="9" customHeight="1" x14ac:dyDescent="0.2">
      <c r="A85" s="501"/>
      <c r="B85" s="501"/>
      <c r="C85" s="48" t="s">
        <v>4</v>
      </c>
      <c r="D85" s="49">
        <v>33</v>
      </c>
      <c r="E85" s="50">
        <v>26207995</v>
      </c>
      <c r="F85" s="50">
        <v>2880008</v>
      </c>
      <c r="G85" s="50">
        <v>0</v>
      </c>
      <c r="H85" s="50">
        <v>11465081</v>
      </c>
      <c r="I85" s="50">
        <v>0</v>
      </c>
      <c r="J85" s="51">
        <v>3379430</v>
      </c>
      <c r="K85" s="50">
        <v>40553084</v>
      </c>
      <c r="L85" s="73">
        <v>43932514</v>
      </c>
      <c r="M85" s="118"/>
      <c r="N85" s="120">
        <v>40553084</v>
      </c>
      <c r="O85" s="120">
        <v>29088003</v>
      </c>
      <c r="P85" s="120">
        <v>0</v>
      </c>
      <c r="Q85" s="120">
        <v>49168362</v>
      </c>
      <c r="R85" s="120">
        <v>45788932</v>
      </c>
      <c r="S85" s="47"/>
    </row>
    <row r="86" spans="1:19" ht="12.75" customHeight="1" x14ac:dyDescent="0.2">
      <c r="A86" s="501"/>
      <c r="B86" s="501"/>
      <c r="C86" s="53" t="s">
        <v>3</v>
      </c>
      <c r="D86" s="54">
        <v>34</v>
      </c>
      <c r="E86" s="55">
        <v>13851.37</v>
      </c>
      <c r="F86" s="55">
        <v>1518.38</v>
      </c>
      <c r="G86" s="55">
        <v>0</v>
      </c>
      <c r="H86" s="55">
        <v>5921.22</v>
      </c>
      <c r="I86" s="55">
        <v>0</v>
      </c>
      <c r="J86" s="55">
        <v>1774.25</v>
      </c>
      <c r="K86" s="56">
        <v>21290.97</v>
      </c>
      <c r="L86" s="46">
        <v>23065.22</v>
      </c>
      <c r="M86" s="117"/>
      <c r="N86" s="119">
        <v>21290.97</v>
      </c>
      <c r="O86" s="119">
        <v>15369.75</v>
      </c>
      <c r="P86" s="119"/>
      <c r="Q86" s="119">
        <v>25831.78</v>
      </c>
      <c r="R86" s="119">
        <v>24057.53</v>
      </c>
      <c r="S86" s="47"/>
    </row>
    <row r="87" spans="1:19" ht="9" customHeight="1" x14ac:dyDescent="0.2">
      <c r="A87" s="501"/>
      <c r="B87" s="501"/>
      <c r="C87" s="48" t="s">
        <v>4</v>
      </c>
      <c r="D87" s="49">
        <v>35</v>
      </c>
      <c r="E87" s="50">
        <v>26819992</v>
      </c>
      <c r="F87" s="50">
        <v>2939994</v>
      </c>
      <c r="G87" s="50">
        <v>0</v>
      </c>
      <c r="H87" s="50">
        <v>11465081</v>
      </c>
      <c r="I87" s="50">
        <v>0</v>
      </c>
      <c r="J87" s="51">
        <v>3435427</v>
      </c>
      <c r="K87" s="50">
        <v>41225066</v>
      </c>
      <c r="L87" s="73">
        <v>44660494</v>
      </c>
      <c r="M87" s="118"/>
      <c r="N87" s="120">
        <v>41225066</v>
      </c>
      <c r="O87" s="120">
        <v>29759986</v>
      </c>
      <c r="P87" s="120">
        <v>0</v>
      </c>
      <c r="Q87" s="120">
        <v>50017301</v>
      </c>
      <c r="R87" s="120">
        <v>46581874</v>
      </c>
      <c r="S87" s="47"/>
    </row>
    <row r="88" spans="1:19" ht="12.75" customHeight="1" x14ac:dyDescent="0.2">
      <c r="A88" s="501"/>
      <c r="B88" s="501"/>
      <c r="C88" s="53" t="s">
        <v>3</v>
      </c>
      <c r="D88" s="54">
        <v>36</v>
      </c>
      <c r="E88" s="55">
        <v>14161.25</v>
      </c>
      <c r="F88" s="55">
        <v>1555.57</v>
      </c>
      <c r="G88" s="55">
        <v>0</v>
      </c>
      <c r="H88" s="55">
        <v>5921.22</v>
      </c>
      <c r="I88" s="55">
        <v>0</v>
      </c>
      <c r="J88" s="55">
        <v>1803.17</v>
      </c>
      <c r="K88" s="56">
        <v>21638.04</v>
      </c>
      <c r="L88" s="46">
        <v>23441.21</v>
      </c>
      <c r="M88" s="117"/>
      <c r="N88" s="119">
        <v>21638.04</v>
      </c>
      <c r="O88" s="119">
        <v>15716.82</v>
      </c>
      <c r="P88" s="119"/>
      <c r="Q88" s="119">
        <v>26270.240000000002</v>
      </c>
      <c r="R88" s="119">
        <v>24467.07</v>
      </c>
      <c r="S88" s="47"/>
    </row>
    <row r="89" spans="1:19" ht="9" customHeight="1" x14ac:dyDescent="0.2">
      <c r="A89" s="501"/>
      <c r="B89" s="501"/>
      <c r="C89" s="48" t="s">
        <v>4</v>
      </c>
      <c r="D89" s="49">
        <v>37</v>
      </c>
      <c r="E89" s="50">
        <v>27420004</v>
      </c>
      <c r="F89" s="50">
        <v>3012004</v>
      </c>
      <c r="G89" s="50">
        <v>0</v>
      </c>
      <c r="H89" s="50">
        <v>11465081</v>
      </c>
      <c r="I89" s="50">
        <v>0</v>
      </c>
      <c r="J89" s="51">
        <v>3491424</v>
      </c>
      <c r="K89" s="50">
        <v>41897088</v>
      </c>
      <c r="L89" s="73">
        <v>45388512</v>
      </c>
      <c r="M89" s="118"/>
      <c r="N89" s="120">
        <v>41897088</v>
      </c>
      <c r="O89" s="120">
        <v>30432007</v>
      </c>
      <c r="P89" s="120">
        <v>0</v>
      </c>
      <c r="Q89" s="120">
        <v>50866278</v>
      </c>
      <c r="R89" s="120">
        <v>47374854</v>
      </c>
      <c r="S89" s="47"/>
    </row>
    <row r="90" spans="1:19" ht="9" customHeight="1" x14ac:dyDescent="0.2">
      <c r="A90" s="501"/>
      <c r="B90" s="501"/>
      <c r="C90" s="103" t="s">
        <v>3</v>
      </c>
      <c r="D90" s="79">
        <v>38</v>
      </c>
      <c r="E90" s="55">
        <v>14471.12</v>
      </c>
      <c r="F90" s="55">
        <v>1586.56</v>
      </c>
      <c r="G90" s="55">
        <v>0</v>
      </c>
      <c r="H90" s="55">
        <v>5921.22</v>
      </c>
      <c r="I90" s="55">
        <v>0</v>
      </c>
      <c r="J90" s="55">
        <v>1831.58</v>
      </c>
      <c r="K90" s="56">
        <v>21978.9</v>
      </c>
      <c r="L90" s="46">
        <v>23810.48</v>
      </c>
      <c r="M90" s="117"/>
      <c r="N90" s="119">
        <v>21978.9</v>
      </c>
      <c r="O90" s="119">
        <v>16057.68</v>
      </c>
      <c r="P90" s="119"/>
      <c r="Q90" s="119">
        <v>26700.86</v>
      </c>
      <c r="R90" s="119">
        <v>24869.279999999999</v>
      </c>
      <c r="S90" s="47"/>
    </row>
    <row r="91" spans="1:19" ht="9" customHeight="1" x14ac:dyDescent="0.2">
      <c r="A91" s="501"/>
      <c r="B91" s="501"/>
      <c r="C91" s="103" t="s">
        <v>4</v>
      </c>
      <c r="D91" s="79">
        <v>39</v>
      </c>
      <c r="E91" s="50">
        <v>28019996</v>
      </c>
      <c r="F91" s="50">
        <v>3072009</v>
      </c>
      <c r="G91" s="50">
        <v>0</v>
      </c>
      <c r="H91" s="50">
        <v>11465081</v>
      </c>
      <c r="I91" s="50">
        <v>0</v>
      </c>
      <c r="J91" s="51">
        <v>3546433</v>
      </c>
      <c r="K91" s="50">
        <v>42557085</v>
      </c>
      <c r="L91" s="73">
        <v>46103518</v>
      </c>
      <c r="M91" s="118"/>
      <c r="N91" s="123">
        <v>42557085</v>
      </c>
      <c r="O91" s="123">
        <v>31092004</v>
      </c>
      <c r="P91" s="123">
        <v>0</v>
      </c>
      <c r="Q91" s="120">
        <v>51700074</v>
      </c>
      <c r="R91" s="120">
        <v>48153641</v>
      </c>
      <c r="S91" s="47"/>
    </row>
    <row r="92" spans="1:19" ht="12.75" customHeight="1" x14ac:dyDescent="0.2">
      <c r="A92" s="501"/>
      <c r="B92" s="501"/>
      <c r="C92" s="53" t="s">
        <v>3</v>
      </c>
      <c r="D92" s="54">
        <v>40</v>
      </c>
      <c r="E92" s="55">
        <v>14781</v>
      </c>
      <c r="F92" s="55">
        <v>1623.74</v>
      </c>
      <c r="G92" s="55">
        <v>0</v>
      </c>
      <c r="H92" s="55">
        <v>5921.22</v>
      </c>
      <c r="I92" s="55">
        <v>0</v>
      </c>
      <c r="J92" s="55">
        <v>1860.5</v>
      </c>
      <c r="K92" s="56">
        <v>22325.96</v>
      </c>
      <c r="L92" s="46">
        <v>24186.46</v>
      </c>
      <c r="M92" s="117"/>
      <c r="N92" s="119">
        <v>22325.96</v>
      </c>
      <c r="O92" s="119">
        <v>16404.740000000002</v>
      </c>
      <c r="P92" s="119"/>
      <c r="Q92" s="119">
        <v>27139.31</v>
      </c>
      <c r="R92" s="119">
        <v>25278.81</v>
      </c>
      <c r="S92" s="47"/>
    </row>
    <row r="93" spans="1:19" ht="9" customHeight="1" x14ac:dyDescent="0.2">
      <c r="A93" s="502"/>
      <c r="B93" s="502"/>
      <c r="C93" s="58"/>
      <c r="D93" s="59"/>
      <c r="E93" s="61">
        <v>28620007</v>
      </c>
      <c r="F93" s="61">
        <v>3143999</v>
      </c>
      <c r="G93" s="61">
        <v>0</v>
      </c>
      <c r="H93" s="61">
        <v>11465081</v>
      </c>
      <c r="I93" s="61">
        <v>0</v>
      </c>
      <c r="J93" s="60">
        <v>3602430</v>
      </c>
      <c r="K93" s="61">
        <v>43229087</v>
      </c>
      <c r="L93" s="73">
        <v>46831517</v>
      </c>
      <c r="M93" s="118"/>
      <c r="N93" s="120">
        <v>43229087</v>
      </c>
      <c r="O93" s="120">
        <v>31764006</v>
      </c>
      <c r="P93" s="120">
        <v>0</v>
      </c>
      <c r="Q93" s="120">
        <v>52549032</v>
      </c>
      <c r="R93" s="120">
        <v>48946601</v>
      </c>
      <c r="S93" s="47"/>
    </row>
    <row r="94" spans="1:19" ht="12.75" customHeight="1" x14ac:dyDescent="0.2">
      <c r="A94" s="492">
        <v>33359</v>
      </c>
      <c r="B94" s="492">
        <v>33542</v>
      </c>
      <c r="C94" s="42" t="s">
        <v>3</v>
      </c>
      <c r="D94" s="43">
        <v>0</v>
      </c>
      <c r="E94" s="44">
        <v>6674.69</v>
      </c>
      <c r="F94" s="44">
        <v>731.3</v>
      </c>
      <c r="G94" s="44">
        <v>0</v>
      </c>
      <c r="H94" s="44">
        <v>6214.43</v>
      </c>
      <c r="I94" s="44">
        <v>0</v>
      </c>
      <c r="J94" s="44">
        <v>1135.04</v>
      </c>
      <c r="K94" s="45">
        <v>13620.42</v>
      </c>
      <c r="L94" s="46">
        <v>14755.46</v>
      </c>
      <c r="M94" s="117"/>
      <c r="N94" s="119">
        <v>13620.42</v>
      </c>
      <c r="O94" s="119">
        <v>7405.99</v>
      </c>
      <c r="P94" s="119"/>
      <c r="Q94" s="119">
        <v>16088.54</v>
      </c>
      <c r="R94" s="119">
        <v>14953.5</v>
      </c>
      <c r="S94" s="47"/>
    </row>
    <row r="95" spans="1:19" ht="8.25" customHeight="1" x14ac:dyDescent="0.2">
      <c r="A95" s="493"/>
      <c r="B95" s="493"/>
      <c r="C95" s="48" t="s">
        <v>4</v>
      </c>
      <c r="D95" s="49">
        <v>0</v>
      </c>
      <c r="E95" s="50">
        <v>12924002</v>
      </c>
      <c r="F95" s="50">
        <v>1415994</v>
      </c>
      <c r="G95" s="50">
        <v>0</v>
      </c>
      <c r="H95" s="50">
        <v>12032814</v>
      </c>
      <c r="I95" s="50">
        <v>0</v>
      </c>
      <c r="J95" s="51">
        <v>2197744</v>
      </c>
      <c r="K95" s="50">
        <v>26372811</v>
      </c>
      <c r="L95" s="73">
        <v>28570555</v>
      </c>
      <c r="M95" s="118"/>
      <c r="N95" s="120">
        <v>26372811</v>
      </c>
      <c r="O95" s="120">
        <v>14339996</v>
      </c>
      <c r="P95" s="120">
        <v>0</v>
      </c>
      <c r="Q95" s="120">
        <v>31151757</v>
      </c>
      <c r="R95" s="120">
        <v>28954013</v>
      </c>
      <c r="S95" s="47"/>
    </row>
    <row r="96" spans="1:19" ht="12.75" customHeight="1" x14ac:dyDescent="0.2">
      <c r="A96" s="500">
        <v>33359</v>
      </c>
      <c r="B96" s="500">
        <v>33542</v>
      </c>
      <c r="C96" s="53" t="s">
        <v>3</v>
      </c>
      <c r="D96" s="54">
        <v>1</v>
      </c>
      <c r="E96" s="55">
        <v>7027.95</v>
      </c>
      <c r="F96" s="55">
        <v>768.49</v>
      </c>
      <c r="G96" s="55">
        <v>0</v>
      </c>
      <c r="H96" s="55">
        <v>6214.43</v>
      </c>
      <c r="I96" s="55">
        <v>0</v>
      </c>
      <c r="J96" s="55">
        <v>1167.57</v>
      </c>
      <c r="K96" s="56">
        <v>14010.87</v>
      </c>
      <c r="L96" s="46">
        <v>15178.44</v>
      </c>
      <c r="M96" s="117"/>
      <c r="N96" s="119">
        <v>14010.87</v>
      </c>
      <c r="O96" s="119">
        <v>7796.44</v>
      </c>
      <c r="P96" s="119"/>
      <c r="Q96" s="119">
        <v>16581.8</v>
      </c>
      <c r="R96" s="119">
        <v>15414.23</v>
      </c>
      <c r="S96" s="47"/>
    </row>
    <row r="97" spans="1:19" ht="8.25" customHeight="1" x14ac:dyDescent="0.2">
      <c r="A97" s="500"/>
      <c r="B97" s="500"/>
      <c r="C97" s="48" t="s">
        <v>4</v>
      </c>
      <c r="D97" s="49">
        <v>2</v>
      </c>
      <c r="E97" s="50">
        <v>13608009</v>
      </c>
      <c r="F97" s="50">
        <v>1488004</v>
      </c>
      <c r="G97" s="50">
        <v>0</v>
      </c>
      <c r="H97" s="50">
        <v>12032814</v>
      </c>
      <c r="I97" s="50">
        <v>0</v>
      </c>
      <c r="J97" s="51">
        <v>2260731</v>
      </c>
      <c r="K97" s="50">
        <v>27128827</v>
      </c>
      <c r="L97" s="73">
        <v>29389558</v>
      </c>
      <c r="M97" s="118"/>
      <c r="N97" s="120">
        <v>27128827</v>
      </c>
      <c r="O97" s="120">
        <v>15096013</v>
      </c>
      <c r="P97" s="120">
        <v>0</v>
      </c>
      <c r="Q97" s="120">
        <v>32106842</v>
      </c>
      <c r="R97" s="120">
        <v>29846111</v>
      </c>
      <c r="S97" s="47"/>
    </row>
    <row r="98" spans="1:19" ht="12.75" customHeight="1" x14ac:dyDescent="0.2">
      <c r="A98" s="501"/>
      <c r="B98" s="501"/>
      <c r="C98" s="53" t="s">
        <v>3</v>
      </c>
      <c r="D98" s="54">
        <v>3</v>
      </c>
      <c r="E98" s="55">
        <v>7387.4</v>
      </c>
      <c r="F98" s="55">
        <v>811.87</v>
      </c>
      <c r="G98" s="55">
        <v>0</v>
      </c>
      <c r="H98" s="55">
        <v>6214.43</v>
      </c>
      <c r="I98" s="55">
        <v>0</v>
      </c>
      <c r="J98" s="55">
        <v>1201.1400000000001</v>
      </c>
      <c r="K98" s="56">
        <v>14413.7</v>
      </c>
      <c r="L98" s="46">
        <v>15614.84</v>
      </c>
      <c r="M98" s="117"/>
      <c r="N98" s="119">
        <v>14413.7</v>
      </c>
      <c r="O98" s="119">
        <v>8199.27</v>
      </c>
      <c r="P98" s="119"/>
      <c r="Q98" s="119">
        <v>17090.71</v>
      </c>
      <c r="R98" s="119">
        <v>15889.57</v>
      </c>
      <c r="S98" s="47"/>
    </row>
    <row r="99" spans="1:19" ht="8.25" customHeight="1" x14ac:dyDescent="0.2">
      <c r="A99" s="501"/>
      <c r="B99" s="501"/>
      <c r="C99" s="48" t="s">
        <v>4</v>
      </c>
      <c r="D99" s="49">
        <v>4</v>
      </c>
      <c r="E99" s="50">
        <v>14304001</v>
      </c>
      <c r="F99" s="50">
        <v>1572000</v>
      </c>
      <c r="G99" s="50">
        <v>0</v>
      </c>
      <c r="H99" s="50">
        <v>12032814</v>
      </c>
      <c r="I99" s="50">
        <v>0</v>
      </c>
      <c r="J99" s="51">
        <v>2325731</v>
      </c>
      <c r="K99" s="50">
        <v>27908815</v>
      </c>
      <c r="L99" s="73">
        <v>30234546</v>
      </c>
      <c r="M99" s="118"/>
      <c r="N99" s="120">
        <v>27908815</v>
      </c>
      <c r="O99" s="120">
        <v>15876001</v>
      </c>
      <c r="P99" s="120">
        <v>0</v>
      </c>
      <c r="Q99" s="120">
        <v>33092229</v>
      </c>
      <c r="R99" s="120">
        <v>30766498</v>
      </c>
      <c r="S99" s="47"/>
    </row>
    <row r="100" spans="1:19" ht="12.75" customHeight="1" x14ac:dyDescent="0.2">
      <c r="A100" s="501"/>
      <c r="B100" s="501"/>
      <c r="C100" s="53" t="s">
        <v>3</v>
      </c>
      <c r="D100" s="54">
        <v>5</v>
      </c>
      <c r="E100" s="55">
        <v>7740.66</v>
      </c>
      <c r="F100" s="55">
        <v>849.06</v>
      </c>
      <c r="G100" s="55">
        <v>0</v>
      </c>
      <c r="H100" s="55">
        <v>6214.43</v>
      </c>
      <c r="I100" s="55">
        <v>0</v>
      </c>
      <c r="J100" s="55">
        <v>1233.68</v>
      </c>
      <c r="K100" s="56">
        <v>14804.15</v>
      </c>
      <c r="L100" s="46">
        <v>16037.83</v>
      </c>
      <c r="M100" s="117"/>
      <c r="N100" s="119">
        <v>14804.15</v>
      </c>
      <c r="O100" s="119">
        <v>8589.7199999999993</v>
      </c>
      <c r="P100" s="119"/>
      <c r="Q100" s="119">
        <v>17583.98</v>
      </c>
      <c r="R100" s="119">
        <v>16350.3</v>
      </c>
      <c r="S100" s="47"/>
    </row>
    <row r="101" spans="1:19" ht="8.25" customHeight="1" x14ac:dyDescent="0.2">
      <c r="A101" s="501"/>
      <c r="B101" s="501"/>
      <c r="C101" s="48" t="s">
        <v>4</v>
      </c>
      <c r="D101" s="49">
        <v>6</v>
      </c>
      <c r="E101" s="50">
        <v>14988008</v>
      </c>
      <c r="F101" s="50">
        <v>1644009</v>
      </c>
      <c r="G101" s="50">
        <v>0</v>
      </c>
      <c r="H101" s="50">
        <v>12032814</v>
      </c>
      <c r="I101" s="50">
        <v>0</v>
      </c>
      <c r="J101" s="51">
        <v>2388738</v>
      </c>
      <c r="K101" s="50">
        <v>28664832</v>
      </c>
      <c r="L101" s="73">
        <v>31053569</v>
      </c>
      <c r="M101" s="118"/>
      <c r="N101" s="120">
        <v>28664832</v>
      </c>
      <c r="O101" s="120">
        <v>16632017</v>
      </c>
      <c r="P101" s="120">
        <v>0</v>
      </c>
      <c r="Q101" s="120">
        <v>34047333</v>
      </c>
      <c r="R101" s="120">
        <v>31658595</v>
      </c>
      <c r="S101" s="47"/>
    </row>
    <row r="102" spans="1:19" ht="12.75" customHeight="1" x14ac:dyDescent="0.2">
      <c r="A102" s="501"/>
      <c r="B102" s="501"/>
      <c r="C102" s="53" t="s">
        <v>3</v>
      </c>
      <c r="D102" s="54">
        <v>7</v>
      </c>
      <c r="E102" s="55">
        <v>8155.89</v>
      </c>
      <c r="F102" s="55">
        <v>892.44</v>
      </c>
      <c r="G102" s="55">
        <v>0</v>
      </c>
      <c r="H102" s="55">
        <v>6214.43</v>
      </c>
      <c r="I102" s="55">
        <v>0</v>
      </c>
      <c r="J102" s="55">
        <v>1271.9000000000001</v>
      </c>
      <c r="K102" s="56">
        <v>15262.76</v>
      </c>
      <c r="L102" s="46">
        <v>16534.66</v>
      </c>
      <c r="M102" s="117"/>
      <c r="N102" s="119">
        <v>15262.76</v>
      </c>
      <c r="O102" s="119">
        <v>9048.33</v>
      </c>
      <c r="P102" s="119"/>
      <c r="Q102" s="119">
        <v>18163.36</v>
      </c>
      <c r="R102" s="119">
        <v>16891.46</v>
      </c>
      <c r="S102" s="47"/>
    </row>
    <row r="103" spans="1:19" ht="8.25" customHeight="1" x14ac:dyDescent="0.2">
      <c r="A103" s="501"/>
      <c r="B103" s="501"/>
      <c r="C103" s="48" t="s">
        <v>4</v>
      </c>
      <c r="D103" s="49">
        <v>8</v>
      </c>
      <c r="E103" s="50">
        <v>15792005</v>
      </c>
      <c r="F103" s="50">
        <v>1728005</v>
      </c>
      <c r="G103" s="50">
        <v>0</v>
      </c>
      <c r="H103" s="50">
        <v>12032814</v>
      </c>
      <c r="I103" s="50">
        <v>0</v>
      </c>
      <c r="J103" s="51">
        <v>2462742</v>
      </c>
      <c r="K103" s="50">
        <v>29552824</v>
      </c>
      <c r="L103" s="73">
        <v>32015566</v>
      </c>
      <c r="M103" s="118"/>
      <c r="N103" s="120">
        <v>29552824</v>
      </c>
      <c r="O103" s="120">
        <v>17520010</v>
      </c>
      <c r="P103" s="120">
        <v>0</v>
      </c>
      <c r="Q103" s="120">
        <v>35169169</v>
      </c>
      <c r="R103" s="120">
        <v>32706427</v>
      </c>
      <c r="S103" s="47"/>
    </row>
    <row r="104" spans="1:19" ht="12.75" customHeight="1" x14ac:dyDescent="0.2">
      <c r="A104" s="501"/>
      <c r="B104" s="501"/>
      <c r="C104" s="53" t="s">
        <v>3</v>
      </c>
      <c r="D104" s="54">
        <v>9</v>
      </c>
      <c r="E104" s="55">
        <v>8527.74</v>
      </c>
      <c r="F104" s="55">
        <v>935.82</v>
      </c>
      <c r="G104" s="55">
        <v>0</v>
      </c>
      <c r="H104" s="55">
        <v>6214.43</v>
      </c>
      <c r="I104" s="55">
        <v>0</v>
      </c>
      <c r="J104" s="55">
        <v>1306.5</v>
      </c>
      <c r="K104" s="56">
        <v>15677.99</v>
      </c>
      <c r="L104" s="46">
        <v>16984.490000000002</v>
      </c>
      <c r="M104" s="117"/>
      <c r="N104" s="119">
        <v>15677.99</v>
      </c>
      <c r="O104" s="119">
        <v>9463.56</v>
      </c>
      <c r="P104" s="119"/>
      <c r="Q104" s="119">
        <v>18687.93</v>
      </c>
      <c r="R104" s="119">
        <v>17381.43</v>
      </c>
      <c r="S104" s="47"/>
    </row>
    <row r="105" spans="1:19" ht="8.25" customHeight="1" x14ac:dyDescent="0.2">
      <c r="A105" s="501"/>
      <c r="B105" s="501"/>
      <c r="C105" s="48" t="s">
        <v>4</v>
      </c>
      <c r="D105" s="49">
        <v>10</v>
      </c>
      <c r="E105" s="50">
        <v>16512007</v>
      </c>
      <c r="F105" s="50">
        <v>1812000</v>
      </c>
      <c r="G105" s="50">
        <v>0</v>
      </c>
      <c r="H105" s="50">
        <v>12032814</v>
      </c>
      <c r="I105" s="50">
        <v>0</v>
      </c>
      <c r="J105" s="51">
        <v>2529737</v>
      </c>
      <c r="K105" s="50">
        <v>30356822</v>
      </c>
      <c r="L105" s="73">
        <v>32886558</v>
      </c>
      <c r="M105" s="118"/>
      <c r="N105" s="120">
        <v>30356822</v>
      </c>
      <c r="O105" s="120">
        <v>18324007</v>
      </c>
      <c r="P105" s="120">
        <v>0</v>
      </c>
      <c r="Q105" s="120">
        <v>36184878</v>
      </c>
      <c r="R105" s="120">
        <v>33655141</v>
      </c>
      <c r="S105" s="47"/>
    </row>
    <row r="106" spans="1:19" ht="12.75" customHeight="1" x14ac:dyDescent="0.2">
      <c r="A106" s="501"/>
      <c r="B106" s="501"/>
      <c r="C106" s="53" t="s">
        <v>3</v>
      </c>
      <c r="D106" s="54">
        <v>11</v>
      </c>
      <c r="E106" s="55">
        <v>8980.15</v>
      </c>
      <c r="F106" s="55">
        <v>985.4</v>
      </c>
      <c r="G106" s="55">
        <v>0</v>
      </c>
      <c r="H106" s="55">
        <v>6214.43</v>
      </c>
      <c r="I106" s="55">
        <v>0</v>
      </c>
      <c r="J106" s="55">
        <v>1348.33</v>
      </c>
      <c r="K106" s="56">
        <v>16179.98</v>
      </c>
      <c r="L106" s="46">
        <v>17528.310000000001</v>
      </c>
      <c r="M106" s="117"/>
      <c r="N106" s="119">
        <v>16179.98</v>
      </c>
      <c r="O106" s="119">
        <v>9965.5499999999993</v>
      </c>
      <c r="P106" s="119"/>
      <c r="Q106" s="119">
        <v>19322.11</v>
      </c>
      <c r="R106" s="119">
        <v>17973.78</v>
      </c>
      <c r="S106" s="47"/>
    </row>
    <row r="107" spans="1:19" ht="8.25" customHeight="1" x14ac:dyDescent="0.2">
      <c r="A107" s="501"/>
      <c r="B107" s="501"/>
      <c r="C107" s="48" t="s">
        <v>4</v>
      </c>
      <c r="D107" s="49">
        <v>12</v>
      </c>
      <c r="E107" s="50">
        <v>17387995</v>
      </c>
      <c r="F107" s="50">
        <v>1908000</v>
      </c>
      <c r="G107" s="50">
        <v>0</v>
      </c>
      <c r="H107" s="50">
        <v>12032814</v>
      </c>
      <c r="I107" s="50">
        <v>0</v>
      </c>
      <c r="J107" s="51">
        <v>2610731</v>
      </c>
      <c r="K107" s="50">
        <v>31328810</v>
      </c>
      <c r="L107" s="73">
        <v>33939541</v>
      </c>
      <c r="M107" s="118"/>
      <c r="N107" s="120">
        <v>31328810</v>
      </c>
      <c r="O107" s="120">
        <v>19295995</v>
      </c>
      <c r="P107" s="120">
        <v>0</v>
      </c>
      <c r="Q107" s="120">
        <v>37412822</v>
      </c>
      <c r="R107" s="120">
        <v>34802091</v>
      </c>
      <c r="S107" s="47"/>
    </row>
    <row r="108" spans="1:19" ht="12.75" customHeight="1" x14ac:dyDescent="0.2">
      <c r="A108" s="501"/>
      <c r="B108" s="501"/>
      <c r="C108" s="53" t="s">
        <v>3</v>
      </c>
      <c r="D108" s="54">
        <v>13</v>
      </c>
      <c r="E108" s="55">
        <v>9463.56</v>
      </c>
      <c r="F108" s="55">
        <v>1034.98</v>
      </c>
      <c r="G108" s="55">
        <v>0</v>
      </c>
      <c r="H108" s="55">
        <v>6214.43</v>
      </c>
      <c r="I108" s="55">
        <v>0</v>
      </c>
      <c r="J108" s="55">
        <v>1392.75</v>
      </c>
      <c r="K108" s="56">
        <v>16712.97</v>
      </c>
      <c r="L108" s="46">
        <v>18105.72</v>
      </c>
      <c r="M108" s="117"/>
      <c r="N108" s="119">
        <v>16712.97</v>
      </c>
      <c r="O108" s="119">
        <v>10498.54</v>
      </c>
      <c r="P108" s="119"/>
      <c r="Q108" s="119">
        <v>19995.46</v>
      </c>
      <c r="R108" s="119">
        <v>18602.71</v>
      </c>
      <c r="S108" s="47"/>
    </row>
    <row r="109" spans="1:19" ht="7.5" customHeight="1" x14ac:dyDescent="0.2">
      <c r="A109" s="501"/>
      <c r="B109" s="501"/>
      <c r="C109" s="48" t="s">
        <v>4</v>
      </c>
      <c r="D109" s="49">
        <v>14</v>
      </c>
      <c r="E109" s="50">
        <v>18324007</v>
      </c>
      <c r="F109" s="50">
        <v>2004001</v>
      </c>
      <c r="G109" s="50">
        <v>0</v>
      </c>
      <c r="H109" s="50">
        <v>12032814</v>
      </c>
      <c r="I109" s="50">
        <v>0</v>
      </c>
      <c r="J109" s="51">
        <v>2696740</v>
      </c>
      <c r="K109" s="50">
        <v>32360822</v>
      </c>
      <c r="L109" s="73">
        <v>35057562</v>
      </c>
      <c r="M109" s="118"/>
      <c r="N109" s="120">
        <v>32360822</v>
      </c>
      <c r="O109" s="120">
        <v>20328008</v>
      </c>
      <c r="P109" s="120">
        <v>0</v>
      </c>
      <c r="Q109" s="120">
        <v>38716609</v>
      </c>
      <c r="R109" s="120">
        <v>36019869</v>
      </c>
      <c r="S109" s="47"/>
    </row>
    <row r="110" spans="1:19" ht="12.75" customHeight="1" x14ac:dyDescent="0.2">
      <c r="A110" s="501"/>
      <c r="B110" s="501"/>
      <c r="C110" s="53" t="s">
        <v>3</v>
      </c>
      <c r="D110" s="54">
        <v>15</v>
      </c>
      <c r="E110" s="55">
        <v>9940.76</v>
      </c>
      <c r="F110" s="55">
        <v>1090.76</v>
      </c>
      <c r="G110" s="55">
        <v>0</v>
      </c>
      <c r="H110" s="55">
        <v>6214.43</v>
      </c>
      <c r="I110" s="55">
        <v>0</v>
      </c>
      <c r="J110" s="55">
        <v>1437.16</v>
      </c>
      <c r="K110" s="56">
        <v>17245.95</v>
      </c>
      <c r="L110" s="46">
        <v>18683.11</v>
      </c>
      <c r="M110" s="117"/>
      <c r="N110" s="119">
        <v>17245.95</v>
      </c>
      <c r="O110" s="119">
        <v>11031.52</v>
      </c>
      <c r="P110" s="119"/>
      <c r="Q110" s="119">
        <v>20668.78</v>
      </c>
      <c r="R110" s="119">
        <v>19231.62</v>
      </c>
      <c r="S110" s="47"/>
    </row>
    <row r="111" spans="1:19" ht="7.5" customHeight="1" x14ac:dyDescent="0.2">
      <c r="A111" s="501"/>
      <c r="B111" s="501"/>
      <c r="C111" s="48" t="s">
        <v>4</v>
      </c>
      <c r="D111" s="49">
        <v>16</v>
      </c>
      <c r="E111" s="50">
        <v>19247995</v>
      </c>
      <c r="F111" s="50">
        <v>2112006</v>
      </c>
      <c r="G111" s="50">
        <v>0</v>
      </c>
      <c r="H111" s="50">
        <v>12032814</v>
      </c>
      <c r="I111" s="50">
        <v>0</v>
      </c>
      <c r="J111" s="51">
        <v>2782730</v>
      </c>
      <c r="K111" s="50">
        <v>33392816</v>
      </c>
      <c r="L111" s="73">
        <v>36175545</v>
      </c>
      <c r="M111" s="118"/>
      <c r="N111" s="120">
        <v>33392816</v>
      </c>
      <c r="O111" s="120">
        <v>21360001</v>
      </c>
      <c r="P111" s="120">
        <v>0</v>
      </c>
      <c r="Q111" s="120">
        <v>40020339</v>
      </c>
      <c r="R111" s="120">
        <v>37237609</v>
      </c>
      <c r="S111" s="47"/>
    </row>
    <row r="112" spans="1:19" ht="12.75" customHeight="1" x14ac:dyDescent="0.2">
      <c r="A112" s="501"/>
      <c r="B112" s="501"/>
      <c r="C112" s="53" t="s">
        <v>3</v>
      </c>
      <c r="D112" s="54">
        <v>17</v>
      </c>
      <c r="E112" s="55">
        <v>11037.72</v>
      </c>
      <c r="F112" s="55">
        <v>1214.71</v>
      </c>
      <c r="G112" s="55">
        <v>0</v>
      </c>
      <c r="H112" s="55">
        <v>6214.43</v>
      </c>
      <c r="I112" s="55">
        <v>0</v>
      </c>
      <c r="J112" s="55">
        <v>1538.91</v>
      </c>
      <c r="K112" s="56">
        <v>18466.86</v>
      </c>
      <c r="L112" s="46">
        <v>20005.77</v>
      </c>
      <c r="M112" s="117"/>
      <c r="N112" s="119">
        <v>18466.86</v>
      </c>
      <c r="O112" s="119">
        <v>12252.43</v>
      </c>
      <c r="P112" s="119"/>
      <c r="Q112" s="119">
        <v>22211.21</v>
      </c>
      <c r="R112" s="119">
        <v>20672.3</v>
      </c>
      <c r="S112" s="47"/>
    </row>
    <row r="113" spans="1:19" ht="8.25" customHeight="1" x14ac:dyDescent="0.2">
      <c r="A113" s="501"/>
      <c r="B113" s="501"/>
      <c r="C113" s="48" t="s">
        <v>4</v>
      </c>
      <c r="D113" s="49">
        <v>17</v>
      </c>
      <c r="E113" s="50">
        <v>21372006</v>
      </c>
      <c r="F113" s="50">
        <v>2352007</v>
      </c>
      <c r="G113" s="50">
        <v>0</v>
      </c>
      <c r="H113" s="50">
        <v>12032814</v>
      </c>
      <c r="I113" s="50">
        <v>0</v>
      </c>
      <c r="J113" s="51">
        <v>2979745</v>
      </c>
      <c r="K113" s="50">
        <v>35756827</v>
      </c>
      <c r="L113" s="73">
        <v>38736572</v>
      </c>
      <c r="M113" s="118"/>
      <c r="N113" s="120">
        <v>35756827</v>
      </c>
      <c r="O113" s="120">
        <v>23724013</v>
      </c>
      <c r="P113" s="120">
        <v>0</v>
      </c>
      <c r="Q113" s="120">
        <v>43006900</v>
      </c>
      <c r="R113" s="120">
        <v>40027154</v>
      </c>
      <c r="S113" s="47"/>
    </row>
    <row r="114" spans="1:19" ht="12.75" customHeight="1" x14ac:dyDescent="0.2">
      <c r="A114" s="501"/>
      <c r="B114" s="501"/>
      <c r="C114" s="53" t="s">
        <v>3</v>
      </c>
      <c r="D114" s="54">
        <v>18</v>
      </c>
      <c r="E114" s="55">
        <v>11347.59</v>
      </c>
      <c r="F114" s="55">
        <v>1245.69</v>
      </c>
      <c r="G114" s="55">
        <v>0</v>
      </c>
      <c r="H114" s="55">
        <v>6214.43</v>
      </c>
      <c r="I114" s="55">
        <v>0</v>
      </c>
      <c r="J114" s="55">
        <v>1567.31</v>
      </c>
      <c r="K114" s="56">
        <v>18807.71</v>
      </c>
      <c r="L114" s="46">
        <v>20375.02</v>
      </c>
      <c r="M114" s="117"/>
      <c r="N114" s="119">
        <v>18807.71</v>
      </c>
      <c r="O114" s="119">
        <v>12593.28</v>
      </c>
      <c r="P114" s="119"/>
      <c r="Q114" s="119">
        <v>22641.81</v>
      </c>
      <c r="R114" s="119">
        <v>21074.5</v>
      </c>
      <c r="S114" s="47"/>
    </row>
    <row r="115" spans="1:19" ht="7.5" customHeight="1" x14ac:dyDescent="0.2">
      <c r="A115" s="501"/>
      <c r="B115" s="501"/>
      <c r="C115" s="48" t="s">
        <v>4</v>
      </c>
      <c r="D115" s="49">
        <v>19</v>
      </c>
      <c r="E115" s="50">
        <v>21971998</v>
      </c>
      <c r="F115" s="50">
        <v>2411992</v>
      </c>
      <c r="G115" s="50">
        <v>0</v>
      </c>
      <c r="H115" s="50">
        <v>12032814</v>
      </c>
      <c r="I115" s="50">
        <v>0</v>
      </c>
      <c r="J115" s="51">
        <v>3034735</v>
      </c>
      <c r="K115" s="50">
        <v>36416805</v>
      </c>
      <c r="L115" s="73">
        <v>39451540</v>
      </c>
      <c r="M115" s="118"/>
      <c r="N115" s="120">
        <v>36416805</v>
      </c>
      <c r="O115" s="120">
        <v>24383990</v>
      </c>
      <c r="P115" s="120">
        <v>0</v>
      </c>
      <c r="Q115" s="120">
        <v>43840657</v>
      </c>
      <c r="R115" s="120">
        <v>40805922</v>
      </c>
      <c r="S115" s="47"/>
    </row>
    <row r="116" spans="1:19" ht="12.75" customHeight="1" x14ac:dyDescent="0.2">
      <c r="A116" s="501"/>
      <c r="B116" s="501"/>
      <c r="C116" s="53" t="s">
        <v>3</v>
      </c>
      <c r="D116" s="54">
        <v>20</v>
      </c>
      <c r="E116" s="55">
        <v>11731.83</v>
      </c>
      <c r="F116" s="55">
        <v>1289.08</v>
      </c>
      <c r="G116" s="55">
        <v>0</v>
      </c>
      <c r="H116" s="55">
        <v>6214.43</v>
      </c>
      <c r="I116" s="55">
        <v>0</v>
      </c>
      <c r="J116" s="55">
        <v>1602.95</v>
      </c>
      <c r="K116" s="56">
        <v>19235.34</v>
      </c>
      <c r="L116" s="46">
        <v>20838.29</v>
      </c>
      <c r="M116" s="117"/>
      <c r="N116" s="119">
        <v>19235.34</v>
      </c>
      <c r="O116" s="119">
        <v>13020.91</v>
      </c>
      <c r="P116" s="119"/>
      <c r="Q116" s="119">
        <v>23182.05</v>
      </c>
      <c r="R116" s="119">
        <v>21579.1</v>
      </c>
      <c r="S116" s="47"/>
    </row>
    <row r="117" spans="1:19" ht="6.75" customHeight="1" x14ac:dyDescent="0.2">
      <c r="A117" s="501"/>
      <c r="B117" s="501"/>
      <c r="C117" s="48" t="s">
        <v>4</v>
      </c>
      <c r="D117" s="49">
        <v>21</v>
      </c>
      <c r="E117" s="50">
        <v>22715990</v>
      </c>
      <c r="F117" s="50">
        <v>2496007</v>
      </c>
      <c r="G117" s="50">
        <v>0</v>
      </c>
      <c r="H117" s="50">
        <v>12032814</v>
      </c>
      <c r="I117" s="50">
        <v>0</v>
      </c>
      <c r="J117" s="51">
        <v>3103744</v>
      </c>
      <c r="K117" s="50">
        <v>37244812</v>
      </c>
      <c r="L117" s="73">
        <v>40348556</v>
      </c>
      <c r="M117" s="118"/>
      <c r="N117" s="120">
        <v>37244812</v>
      </c>
      <c r="O117" s="120">
        <v>25211997</v>
      </c>
      <c r="P117" s="120">
        <v>0</v>
      </c>
      <c r="Q117" s="120">
        <v>44886708</v>
      </c>
      <c r="R117" s="120">
        <v>41782964</v>
      </c>
      <c r="S117" s="47"/>
    </row>
    <row r="118" spans="1:19" ht="12.75" customHeight="1" x14ac:dyDescent="0.2">
      <c r="A118" s="501"/>
      <c r="B118" s="501"/>
      <c r="C118" s="53" t="s">
        <v>3</v>
      </c>
      <c r="D118" s="54">
        <v>22</v>
      </c>
      <c r="E118" s="55">
        <v>11979.73</v>
      </c>
      <c r="F118" s="55">
        <v>1313.87</v>
      </c>
      <c r="G118" s="55">
        <v>0</v>
      </c>
      <c r="H118" s="55">
        <v>6214.43</v>
      </c>
      <c r="I118" s="55">
        <v>0</v>
      </c>
      <c r="J118" s="55">
        <v>1625.67</v>
      </c>
      <c r="K118" s="56">
        <v>19508.03</v>
      </c>
      <c r="L118" s="46">
        <v>21133.7</v>
      </c>
      <c r="M118" s="117"/>
      <c r="N118" s="119">
        <v>19508.03</v>
      </c>
      <c r="O118" s="119">
        <v>13293.6</v>
      </c>
      <c r="P118" s="119"/>
      <c r="Q118" s="119">
        <v>23526.55</v>
      </c>
      <c r="R118" s="119">
        <v>21900.880000000001</v>
      </c>
      <c r="S118" s="47"/>
    </row>
    <row r="119" spans="1:19" ht="8.25" customHeight="1" x14ac:dyDescent="0.2">
      <c r="A119" s="501"/>
      <c r="B119" s="501"/>
      <c r="C119" s="48" t="s">
        <v>4</v>
      </c>
      <c r="D119" s="49">
        <v>23</v>
      </c>
      <c r="E119" s="50">
        <v>23195992</v>
      </c>
      <c r="F119" s="50">
        <v>2544007</v>
      </c>
      <c r="G119" s="50">
        <v>0</v>
      </c>
      <c r="H119" s="50">
        <v>12032814</v>
      </c>
      <c r="I119" s="50">
        <v>0</v>
      </c>
      <c r="J119" s="51">
        <v>3147736</v>
      </c>
      <c r="K119" s="50">
        <v>37772813</v>
      </c>
      <c r="L119" s="73">
        <v>40920549</v>
      </c>
      <c r="M119" s="118"/>
      <c r="N119" s="120">
        <v>37772813</v>
      </c>
      <c r="O119" s="120">
        <v>25739999</v>
      </c>
      <c r="P119" s="120">
        <v>0</v>
      </c>
      <c r="Q119" s="120">
        <v>45553753</v>
      </c>
      <c r="R119" s="120">
        <v>42406017</v>
      </c>
      <c r="S119" s="47"/>
    </row>
    <row r="120" spans="1:19" ht="12.75" customHeight="1" x14ac:dyDescent="0.2">
      <c r="A120" s="501"/>
      <c r="B120" s="501"/>
      <c r="C120" s="53" t="s">
        <v>3</v>
      </c>
      <c r="D120" s="54">
        <v>24</v>
      </c>
      <c r="E120" s="55">
        <v>12295.81</v>
      </c>
      <c r="F120" s="55">
        <v>1351.05</v>
      </c>
      <c r="G120" s="55">
        <v>0</v>
      </c>
      <c r="H120" s="55">
        <v>6214.43</v>
      </c>
      <c r="I120" s="55">
        <v>0</v>
      </c>
      <c r="J120" s="55">
        <v>1655.11</v>
      </c>
      <c r="K120" s="56">
        <v>19861.29</v>
      </c>
      <c r="L120" s="46">
        <v>21516.400000000001</v>
      </c>
      <c r="M120" s="117"/>
      <c r="N120" s="119">
        <v>19861.29</v>
      </c>
      <c r="O120" s="119">
        <v>13646.86</v>
      </c>
      <c r="P120" s="119"/>
      <c r="Q120" s="119">
        <v>23972.83</v>
      </c>
      <c r="R120" s="119">
        <v>22317.72</v>
      </c>
      <c r="S120" s="47"/>
    </row>
    <row r="121" spans="1:19" ht="7.5" customHeight="1" x14ac:dyDescent="0.2">
      <c r="A121" s="501"/>
      <c r="B121" s="501"/>
      <c r="C121" s="48" t="s">
        <v>4</v>
      </c>
      <c r="D121" s="49">
        <v>25</v>
      </c>
      <c r="E121" s="50">
        <v>23808008</v>
      </c>
      <c r="F121" s="50">
        <v>2615998</v>
      </c>
      <c r="G121" s="50">
        <v>0</v>
      </c>
      <c r="H121" s="50">
        <v>12032814</v>
      </c>
      <c r="I121" s="50">
        <v>0</v>
      </c>
      <c r="J121" s="51">
        <v>3204740</v>
      </c>
      <c r="K121" s="50">
        <v>38456820</v>
      </c>
      <c r="L121" s="73">
        <v>41661560</v>
      </c>
      <c r="M121" s="118"/>
      <c r="N121" s="120">
        <v>38456820</v>
      </c>
      <c r="O121" s="120">
        <v>26424006</v>
      </c>
      <c r="P121" s="120">
        <v>0</v>
      </c>
      <c r="Q121" s="120">
        <v>46417872</v>
      </c>
      <c r="R121" s="120">
        <v>43213132</v>
      </c>
      <c r="S121" s="47"/>
    </row>
    <row r="122" spans="1:19" ht="12.75" customHeight="1" x14ac:dyDescent="0.2">
      <c r="A122" s="501"/>
      <c r="B122" s="501"/>
      <c r="C122" s="53" t="s">
        <v>3</v>
      </c>
      <c r="D122" s="54">
        <v>26</v>
      </c>
      <c r="E122" s="55">
        <v>12605.68</v>
      </c>
      <c r="F122" s="55">
        <v>1382.04</v>
      </c>
      <c r="G122" s="55">
        <v>0</v>
      </c>
      <c r="H122" s="55">
        <v>6214.43</v>
      </c>
      <c r="I122" s="55">
        <v>0</v>
      </c>
      <c r="J122" s="55">
        <v>1683.51</v>
      </c>
      <c r="K122" s="56">
        <v>20202.150000000001</v>
      </c>
      <c r="L122" s="46">
        <v>21885.66</v>
      </c>
      <c r="M122" s="117"/>
      <c r="N122" s="119">
        <v>20202.150000000001</v>
      </c>
      <c r="O122" s="119">
        <v>13987.72</v>
      </c>
      <c r="P122" s="119"/>
      <c r="Q122" s="119">
        <v>24403.45</v>
      </c>
      <c r="R122" s="119">
        <v>22719.94</v>
      </c>
      <c r="S122" s="47"/>
    </row>
    <row r="123" spans="1:19" ht="8.25" customHeight="1" x14ac:dyDescent="0.2">
      <c r="A123" s="501"/>
      <c r="B123" s="501"/>
      <c r="C123" s="48" t="s">
        <v>4</v>
      </c>
      <c r="D123" s="49">
        <v>27</v>
      </c>
      <c r="E123" s="50">
        <v>24408000</v>
      </c>
      <c r="F123" s="50">
        <v>2676003</v>
      </c>
      <c r="G123" s="50">
        <v>0</v>
      </c>
      <c r="H123" s="50">
        <v>12032814</v>
      </c>
      <c r="I123" s="50">
        <v>0</v>
      </c>
      <c r="J123" s="51">
        <v>3259730</v>
      </c>
      <c r="K123" s="50">
        <v>39116817</v>
      </c>
      <c r="L123" s="73">
        <v>42376547</v>
      </c>
      <c r="M123" s="118"/>
      <c r="N123" s="120">
        <v>39116817</v>
      </c>
      <c r="O123" s="120">
        <v>27084003</v>
      </c>
      <c r="P123" s="120">
        <v>0</v>
      </c>
      <c r="Q123" s="120">
        <v>47251668</v>
      </c>
      <c r="R123" s="120">
        <v>43991938</v>
      </c>
      <c r="S123" s="47"/>
    </row>
    <row r="124" spans="1:19" ht="12.75" customHeight="1" x14ac:dyDescent="0.2">
      <c r="A124" s="501"/>
      <c r="B124" s="501"/>
      <c r="C124" s="53" t="s">
        <v>3</v>
      </c>
      <c r="D124" s="54">
        <v>28</v>
      </c>
      <c r="E124" s="55">
        <v>12909.36</v>
      </c>
      <c r="F124" s="55">
        <v>1419.22</v>
      </c>
      <c r="G124" s="55">
        <v>0</v>
      </c>
      <c r="H124" s="55">
        <v>6214.43</v>
      </c>
      <c r="I124" s="55">
        <v>0</v>
      </c>
      <c r="J124" s="55">
        <v>1711.92</v>
      </c>
      <c r="K124" s="56">
        <v>20543.009999999998</v>
      </c>
      <c r="L124" s="46">
        <v>22254.93</v>
      </c>
      <c r="M124" s="117"/>
      <c r="N124" s="119">
        <v>20543.009999999998</v>
      </c>
      <c r="O124" s="119">
        <v>14328.58</v>
      </c>
      <c r="P124" s="119"/>
      <c r="Q124" s="119">
        <v>24834.07</v>
      </c>
      <c r="R124" s="119">
        <v>23122.15</v>
      </c>
      <c r="S124" s="47"/>
    </row>
    <row r="125" spans="1:19" ht="9" customHeight="1" x14ac:dyDescent="0.2">
      <c r="A125" s="501"/>
      <c r="B125" s="501"/>
      <c r="C125" s="48" t="s">
        <v>4</v>
      </c>
      <c r="D125" s="49">
        <v>29</v>
      </c>
      <c r="E125" s="50">
        <v>24996006</v>
      </c>
      <c r="F125" s="50">
        <v>2747993</v>
      </c>
      <c r="G125" s="50">
        <v>0</v>
      </c>
      <c r="H125" s="50">
        <v>12032814</v>
      </c>
      <c r="I125" s="50">
        <v>0</v>
      </c>
      <c r="J125" s="51">
        <v>3314739</v>
      </c>
      <c r="K125" s="50">
        <v>39776814</v>
      </c>
      <c r="L125" s="73">
        <v>43091553</v>
      </c>
      <c r="M125" s="118"/>
      <c r="N125" s="120">
        <v>39776814</v>
      </c>
      <c r="O125" s="120">
        <v>27744000</v>
      </c>
      <c r="P125" s="120">
        <v>0</v>
      </c>
      <c r="Q125" s="120">
        <v>48085465</v>
      </c>
      <c r="R125" s="120">
        <v>44770725</v>
      </c>
      <c r="S125" s="47"/>
    </row>
    <row r="126" spans="1:19" ht="12.75" customHeight="1" x14ac:dyDescent="0.2">
      <c r="A126" s="501"/>
      <c r="B126" s="501"/>
      <c r="C126" s="53" t="s">
        <v>3</v>
      </c>
      <c r="D126" s="54">
        <v>30</v>
      </c>
      <c r="E126" s="55">
        <v>13225.43</v>
      </c>
      <c r="F126" s="55">
        <v>1450.21</v>
      </c>
      <c r="G126" s="55">
        <v>0</v>
      </c>
      <c r="H126" s="55">
        <v>6214.43</v>
      </c>
      <c r="I126" s="55">
        <v>0</v>
      </c>
      <c r="J126" s="55">
        <v>1740.84</v>
      </c>
      <c r="K126" s="56">
        <v>20890.07</v>
      </c>
      <c r="L126" s="46">
        <v>22630.91</v>
      </c>
      <c r="M126" s="117"/>
      <c r="N126" s="119">
        <v>20890.07</v>
      </c>
      <c r="O126" s="119">
        <v>14675.64</v>
      </c>
      <c r="P126" s="119"/>
      <c r="Q126" s="119">
        <v>25272.53</v>
      </c>
      <c r="R126" s="119">
        <v>23531.69</v>
      </c>
      <c r="S126" s="47"/>
    </row>
    <row r="127" spans="1:19" ht="9" customHeight="1" x14ac:dyDescent="0.2">
      <c r="A127" s="501"/>
      <c r="B127" s="501"/>
      <c r="C127" s="48" t="s">
        <v>4</v>
      </c>
      <c r="D127" s="49">
        <v>31</v>
      </c>
      <c r="E127" s="50">
        <v>25608003</v>
      </c>
      <c r="F127" s="50">
        <v>2807998</v>
      </c>
      <c r="G127" s="50">
        <v>0</v>
      </c>
      <c r="H127" s="50">
        <v>12032814</v>
      </c>
      <c r="I127" s="50">
        <v>0</v>
      </c>
      <c r="J127" s="51">
        <v>3370736</v>
      </c>
      <c r="K127" s="50">
        <v>40448816</v>
      </c>
      <c r="L127" s="73">
        <v>43819552</v>
      </c>
      <c r="M127" s="118"/>
      <c r="N127" s="120">
        <v>40448816</v>
      </c>
      <c r="O127" s="120">
        <v>28416001</v>
      </c>
      <c r="P127" s="120">
        <v>0</v>
      </c>
      <c r="Q127" s="120">
        <v>48934442</v>
      </c>
      <c r="R127" s="120">
        <v>45563705</v>
      </c>
      <c r="S127" s="47"/>
    </row>
    <row r="128" spans="1:19" ht="12.75" customHeight="1" x14ac:dyDescent="0.2">
      <c r="A128" s="501"/>
      <c r="B128" s="501"/>
      <c r="C128" s="53" t="s">
        <v>3</v>
      </c>
      <c r="D128" s="54">
        <v>32</v>
      </c>
      <c r="E128" s="55">
        <v>13535.3</v>
      </c>
      <c r="F128" s="55">
        <v>1487.4</v>
      </c>
      <c r="G128" s="55">
        <v>0</v>
      </c>
      <c r="H128" s="55">
        <v>6214.43</v>
      </c>
      <c r="I128" s="55">
        <v>0</v>
      </c>
      <c r="J128" s="55">
        <v>1769.76</v>
      </c>
      <c r="K128" s="56">
        <v>21237.13</v>
      </c>
      <c r="L128" s="46">
        <v>23006.89</v>
      </c>
      <c r="M128" s="117"/>
      <c r="N128" s="119">
        <v>21237.13</v>
      </c>
      <c r="O128" s="119">
        <v>15022.7</v>
      </c>
      <c r="P128" s="119"/>
      <c r="Q128" s="119">
        <v>25710.98</v>
      </c>
      <c r="R128" s="119">
        <v>23941.22</v>
      </c>
      <c r="S128" s="47"/>
    </row>
    <row r="129" spans="1:19" ht="9" customHeight="1" x14ac:dyDescent="0.2">
      <c r="A129" s="501"/>
      <c r="B129" s="501"/>
      <c r="C129" s="48" t="s">
        <v>4</v>
      </c>
      <c r="D129" s="49">
        <v>33</v>
      </c>
      <c r="E129" s="50">
        <v>26207995</v>
      </c>
      <c r="F129" s="50">
        <v>2880008</v>
      </c>
      <c r="G129" s="50">
        <v>0</v>
      </c>
      <c r="H129" s="50">
        <v>12032814</v>
      </c>
      <c r="I129" s="50">
        <v>0</v>
      </c>
      <c r="J129" s="51">
        <v>3426733</v>
      </c>
      <c r="K129" s="50">
        <v>41120818</v>
      </c>
      <c r="L129" s="73">
        <v>44547551</v>
      </c>
      <c r="M129" s="118"/>
      <c r="N129" s="120">
        <v>41120818</v>
      </c>
      <c r="O129" s="120">
        <v>29088003</v>
      </c>
      <c r="P129" s="120">
        <v>0</v>
      </c>
      <c r="Q129" s="120">
        <v>49783399</v>
      </c>
      <c r="R129" s="120">
        <v>46356666</v>
      </c>
      <c r="S129" s="47"/>
    </row>
    <row r="130" spans="1:19" ht="12.75" customHeight="1" x14ac:dyDescent="0.2">
      <c r="A130" s="501"/>
      <c r="B130" s="501"/>
      <c r="C130" s="53" t="s">
        <v>3</v>
      </c>
      <c r="D130" s="54">
        <v>34</v>
      </c>
      <c r="E130" s="55">
        <v>13851.37</v>
      </c>
      <c r="F130" s="55">
        <v>1518.38</v>
      </c>
      <c r="G130" s="55">
        <v>0</v>
      </c>
      <c r="H130" s="55">
        <v>6214.43</v>
      </c>
      <c r="I130" s="55">
        <v>0</v>
      </c>
      <c r="J130" s="55">
        <v>1798.68</v>
      </c>
      <c r="K130" s="56">
        <v>21584.18</v>
      </c>
      <c r="L130" s="46">
        <v>23382.86</v>
      </c>
      <c r="M130" s="117"/>
      <c r="N130" s="119">
        <v>21584.18</v>
      </c>
      <c r="O130" s="119">
        <v>15369.75</v>
      </c>
      <c r="P130" s="119"/>
      <c r="Q130" s="119">
        <v>26149.42</v>
      </c>
      <c r="R130" s="119">
        <v>24350.74</v>
      </c>
      <c r="S130" s="47"/>
    </row>
    <row r="131" spans="1:19" ht="9" customHeight="1" x14ac:dyDescent="0.2">
      <c r="A131" s="501"/>
      <c r="B131" s="501"/>
      <c r="C131" s="48" t="s">
        <v>4</v>
      </c>
      <c r="D131" s="49">
        <v>35</v>
      </c>
      <c r="E131" s="50">
        <v>26819992</v>
      </c>
      <c r="F131" s="50">
        <v>2939994</v>
      </c>
      <c r="G131" s="50">
        <v>0</v>
      </c>
      <c r="H131" s="50">
        <v>12032814</v>
      </c>
      <c r="I131" s="50">
        <v>0</v>
      </c>
      <c r="J131" s="51">
        <v>3482730</v>
      </c>
      <c r="K131" s="50">
        <v>41792800</v>
      </c>
      <c r="L131" s="73">
        <v>45275530</v>
      </c>
      <c r="M131" s="118"/>
      <c r="N131" s="120">
        <v>41792800</v>
      </c>
      <c r="O131" s="120">
        <v>29759986</v>
      </c>
      <c r="P131" s="120">
        <v>0</v>
      </c>
      <c r="Q131" s="120">
        <v>50632337</v>
      </c>
      <c r="R131" s="120">
        <v>47149607</v>
      </c>
      <c r="S131" s="47"/>
    </row>
    <row r="132" spans="1:19" ht="12.75" customHeight="1" x14ac:dyDescent="0.2">
      <c r="A132" s="501"/>
      <c r="B132" s="501"/>
      <c r="C132" s="53" t="s">
        <v>3</v>
      </c>
      <c r="D132" s="54">
        <v>36</v>
      </c>
      <c r="E132" s="55">
        <v>14161.25</v>
      </c>
      <c r="F132" s="55">
        <v>1555.57</v>
      </c>
      <c r="G132" s="55">
        <v>0</v>
      </c>
      <c r="H132" s="55">
        <v>6214.43</v>
      </c>
      <c r="I132" s="55">
        <v>0</v>
      </c>
      <c r="J132" s="55">
        <v>1827.6</v>
      </c>
      <c r="K132" s="56">
        <v>21931.25</v>
      </c>
      <c r="L132" s="46">
        <v>23758.85</v>
      </c>
      <c r="M132" s="117"/>
      <c r="N132" s="119">
        <v>21931.25</v>
      </c>
      <c r="O132" s="119">
        <v>15716.82</v>
      </c>
      <c r="P132" s="119"/>
      <c r="Q132" s="119">
        <v>26587.88</v>
      </c>
      <c r="R132" s="119">
        <v>24760.28</v>
      </c>
      <c r="S132" s="47"/>
    </row>
    <row r="133" spans="1:19" ht="9" customHeight="1" x14ac:dyDescent="0.2">
      <c r="A133" s="501"/>
      <c r="B133" s="501"/>
      <c r="C133" s="48" t="s">
        <v>4</v>
      </c>
      <c r="D133" s="49">
        <v>37</v>
      </c>
      <c r="E133" s="50">
        <v>27420004</v>
      </c>
      <c r="F133" s="50">
        <v>3012004</v>
      </c>
      <c r="G133" s="50">
        <v>0</v>
      </c>
      <c r="H133" s="50">
        <v>12032814</v>
      </c>
      <c r="I133" s="50">
        <v>0</v>
      </c>
      <c r="J133" s="51">
        <v>3538727</v>
      </c>
      <c r="K133" s="50">
        <v>42464821</v>
      </c>
      <c r="L133" s="73">
        <v>46003548</v>
      </c>
      <c r="M133" s="118"/>
      <c r="N133" s="120">
        <v>42464821</v>
      </c>
      <c r="O133" s="120">
        <v>30432007</v>
      </c>
      <c r="P133" s="120">
        <v>0</v>
      </c>
      <c r="Q133" s="120">
        <v>51481314</v>
      </c>
      <c r="R133" s="120">
        <v>47942587</v>
      </c>
      <c r="S133" s="47"/>
    </row>
    <row r="134" spans="1:19" ht="9" customHeight="1" x14ac:dyDescent="0.2">
      <c r="A134" s="501"/>
      <c r="B134" s="501"/>
      <c r="C134" s="103" t="s">
        <v>3</v>
      </c>
      <c r="D134" s="79">
        <v>38</v>
      </c>
      <c r="E134" s="55">
        <v>14471.12</v>
      </c>
      <c r="F134" s="55">
        <v>1586.56</v>
      </c>
      <c r="G134" s="55">
        <v>0</v>
      </c>
      <c r="H134" s="55">
        <v>6214.43</v>
      </c>
      <c r="I134" s="55">
        <v>0</v>
      </c>
      <c r="J134" s="55">
        <v>1856.01</v>
      </c>
      <c r="K134" s="56">
        <v>22272.11</v>
      </c>
      <c r="L134" s="46">
        <v>24128.12</v>
      </c>
      <c r="M134" s="117"/>
      <c r="N134" s="119">
        <v>22272.11</v>
      </c>
      <c r="O134" s="119">
        <v>16057.68</v>
      </c>
      <c r="P134" s="119"/>
      <c r="Q134" s="119">
        <v>27018.5</v>
      </c>
      <c r="R134" s="119">
        <v>25162.49</v>
      </c>
      <c r="S134" s="47"/>
    </row>
    <row r="135" spans="1:19" ht="9" customHeight="1" x14ac:dyDescent="0.2">
      <c r="A135" s="501"/>
      <c r="B135" s="501"/>
      <c r="C135" s="103" t="s">
        <v>4</v>
      </c>
      <c r="D135" s="79">
        <v>39</v>
      </c>
      <c r="E135" s="50">
        <v>28019996</v>
      </c>
      <c r="F135" s="50">
        <v>3072009</v>
      </c>
      <c r="G135" s="50">
        <v>0</v>
      </c>
      <c r="H135" s="50">
        <v>12032814</v>
      </c>
      <c r="I135" s="50">
        <v>0</v>
      </c>
      <c r="J135" s="51">
        <v>3593736</v>
      </c>
      <c r="K135" s="50">
        <v>43124818</v>
      </c>
      <c r="L135" s="73">
        <v>46718555</v>
      </c>
      <c r="M135" s="118"/>
      <c r="N135" s="123">
        <v>43124818</v>
      </c>
      <c r="O135" s="123">
        <v>31092004</v>
      </c>
      <c r="P135" s="123">
        <v>0</v>
      </c>
      <c r="Q135" s="120">
        <v>52315111</v>
      </c>
      <c r="R135" s="120">
        <v>48721375</v>
      </c>
      <c r="S135" s="47"/>
    </row>
    <row r="136" spans="1:19" ht="12.75" customHeight="1" x14ac:dyDescent="0.2">
      <c r="A136" s="501"/>
      <c r="B136" s="501"/>
      <c r="C136" s="53" t="s">
        <v>3</v>
      </c>
      <c r="D136" s="54">
        <v>40</v>
      </c>
      <c r="E136" s="55">
        <v>14781</v>
      </c>
      <c r="F136" s="55">
        <v>1623.74</v>
      </c>
      <c r="G136" s="55">
        <v>0</v>
      </c>
      <c r="H136" s="55">
        <v>6214.43</v>
      </c>
      <c r="I136" s="55">
        <v>0</v>
      </c>
      <c r="J136" s="55">
        <v>1884.93</v>
      </c>
      <c r="K136" s="56">
        <v>22619.17</v>
      </c>
      <c r="L136" s="46">
        <v>24504.1</v>
      </c>
      <c r="M136" s="117"/>
      <c r="N136" s="119">
        <v>22619.17</v>
      </c>
      <c r="O136" s="119">
        <v>16404.740000000002</v>
      </c>
      <c r="P136" s="119"/>
      <c r="Q136" s="119">
        <v>27456.95</v>
      </c>
      <c r="R136" s="119">
        <v>25572.02</v>
      </c>
      <c r="S136" s="47"/>
    </row>
    <row r="137" spans="1:19" ht="9" customHeight="1" x14ac:dyDescent="0.2">
      <c r="A137" s="502"/>
      <c r="B137" s="502"/>
      <c r="C137" s="58"/>
      <c r="D137" s="59"/>
      <c r="E137" s="61">
        <v>28620007</v>
      </c>
      <c r="F137" s="61">
        <v>3143999</v>
      </c>
      <c r="G137" s="61">
        <v>0</v>
      </c>
      <c r="H137" s="61">
        <v>12032814</v>
      </c>
      <c r="I137" s="61">
        <v>0</v>
      </c>
      <c r="J137" s="60">
        <v>3649733</v>
      </c>
      <c r="K137" s="61">
        <v>43796820</v>
      </c>
      <c r="L137" s="73">
        <v>47446554</v>
      </c>
      <c r="M137" s="118"/>
      <c r="N137" s="120">
        <v>43796820</v>
      </c>
      <c r="O137" s="120">
        <v>31764006</v>
      </c>
      <c r="P137" s="120">
        <v>0</v>
      </c>
      <c r="Q137" s="120">
        <v>53164069</v>
      </c>
      <c r="R137" s="120">
        <v>49514335</v>
      </c>
      <c r="S137" s="47"/>
    </row>
    <row r="138" spans="1:19" ht="12.75" customHeight="1" x14ac:dyDescent="0.2">
      <c r="A138" s="492">
        <v>33543</v>
      </c>
      <c r="B138" s="492">
        <v>33969</v>
      </c>
      <c r="C138" s="42" t="s">
        <v>3</v>
      </c>
      <c r="D138" s="43">
        <v>0</v>
      </c>
      <c r="E138" s="44">
        <v>6674.69</v>
      </c>
      <c r="F138" s="44">
        <v>731.3</v>
      </c>
      <c r="G138" s="44">
        <v>0</v>
      </c>
      <c r="H138" s="44">
        <v>6459.63</v>
      </c>
      <c r="I138" s="44">
        <v>0</v>
      </c>
      <c r="J138" s="44">
        <v>1155.47</v>
      </c>
      <c r="K138" s="45">
        <v>13865.62</v>
      </c>
      <c r="L138" s="46">
        <v>15021.09</v>
      </c>
      <c r="M138" s="117"/>
      <c r="N138" s="119">
        <v>13865.62</v>
      </c>
      <c r="O138" s="119">
        <v>7405.99</v>
      </c>
      <c r="P138" s="119"/>
      <c r="Q138" s="119">
        <v>16354.17</v>
      </c>
      <c r="R138" s="119">
        <v>15198.7</v>
      </c>
      <c r="S138" s="47"/>
    </row>
    <row r="139" spans="1:19" ht="8.25" customHeight="1" x14ac:dyDescent="0.2">
      <c r="A139" s="493"/>
      <c r="B139" s="493"/>
      <c r="C139" s="48" t="s">
        <v>4</v>
      </c>
      <c r="D139" s="49">
        <v>0</v>
      </c>
      <c r="E139" s="50">
        <v>12924002</v>
      </c>
      <c r="F139" s="50">
        <v>1415994</v>
      </c>
      <c r="G139" s="50">
        <v>0</v>
      </c>
      <c r="H139" s="50">
        <v>12507588</v>
      </c>
      <c r="I139" s="50">
        <v>0</v>
      </c>
      <c r="J139" s="51">
        <v>2237302</v>
      </c>
      <c r="K139" s="50">
        <v>26847584</v>
      </c>
      <c r="L139" s="73">
        <v>29084886</v>
      </c>
      <c r="M139" s="118"/>
      <c r="N139" s="120">
        <v>26847584</v>
      </c>
      <c r="O139" s="120">
        <v>14339996</v>
      </c>
      <c r="P139" s="120">
        <v>0</v>
      </c>
      <c r="Q139" s="120">
        <v>31666089</v>
      </c>
      <c r="R139" s="120">
        <v>29428787</v>
      </c>
      <c r="S139" s="47"/>
    </row>
    <row r="140" spans="1:19" ht="12.75" customHeight="1" x14ac:dyDescent="0.2">
      <c r="A140" s="500">
        <v>33543</v>
      </c>
      <c r="B140" s="500">
        <v>33969</v>
      </c>
      <c r="C140" s="53" t="s">
        <v>3</v>
      </c>
      <c r="D140" s="54">
        <v>1</v>
      </c>
      <c r="E140" s="55">
        <v>7027.95</v>
      </c>
      <c r="F140" s="55">
        <v>768.49</v>
      </c>
      <c r="G140" s="55">
        <v>0</v>
      </c>
      <c r="H140" s="55">
        <v>6459.63</v>
      </c>
      <c r="I140" s="55">
        <v>0</v>
      </c>
      <c r="J140" s="55">
        <v>1188.01</v>
      </c>
      <c r="K140" s="56">
        <v>14256.07</v>
      </c>
      <c r="L140" s="46">
        <v>15444.08</v>
      </c>
      <c r="M140" s="117"/>
      <c r="N140" s="119">
        <v>14256.07</v>
      </c>
      <c r="O140" s="119">
        <v>7796.44</v>
      </c>
      <c r="P140" s="119"/>
      <c r="Q140" s="119">
        <v>16847.439999999999</v>
      </c>
      <c r="R140" s="119">
        <v>15659.43</v>
      </c>
      <c r="S140" s="47"/>
    </row>
    <row r="141" spans="1:19" ht="8.25" customHeight="1" x14ac:dyDescent="0.2">
      <c r="A141" s="500"/>
      <c r="B141" s="500"/>
      <c r="C141" s="48" t="s">
        <v>4</v>
      </c>
      <c r="D141" s="49">
        <v>2</v>
      </c>
      <c r="E141" s="50">
        <v>13608009</v>
      </c>
      <c r="F141" s="50">
        <v>1488004</v>
      </c>
      <c r="G141" s="50">
        <v>0</v>
      </c>
      <c r="H141" s="50">
        <v>12507588</v>
      </c>
      <c r="I141" s="50">
        <v>0</v>
      </c>
      <c r="J141" s="51">
        <v>2300308</v>
      </c>
      <c r="K141" s="50">
        <v>27603601</v>
      </c>
      <c r="L141" s="73">
        <v>29903909</v>
      </c>
      <c r="M141" s="118"/>
      <c r="N141" s="120">
        <v>27603601</v>
      </c>
      <c r="O141" s="120">
        <v>15096013</v>
      </c>
      <c r="P141" s="120">
        <v>0</v>
      </c>
      <c r="Q141" s="120">
        <v>32621193</v>
      </c>
      <c r="R141" s="120">
        <v>30320885</v>
      </c>
      <c r="S141" s="47"/>
    </row>
    <row r="142" spans="1:19" ht="12.75" customHeight="1" x14ac:dyDescent="0.2">
      <c r="A142" s="501"/>
      <c r="B142" s="501"/>
      <c r="C142" s="53" t="s">
        <v>3</v>
      </c>
      <c r="D142" s="54">
        <v>3</v>
      </c>
      <c r="E142" s="55">
        <v>7387.4</v>
      </c>
      <c r="F142" s="55">
        <v>811.87</v>
      </c>
      <c r="G142" s="55">
        <v>0</v>
      </c>
      <c r="H142" s="55">
        <v>6459.63</v>
      </c>
      <c r="I142" s="55">
        <v>0</v>
      </c>
      <c r="J142" s="55">
        <v>1221.58</v>
      </c>
      <c r="K142" s="56">
        <v>14658.9</v>
      </c>
      <c r="L142" s="46">
        <v>15880.48</v>
      </c>
      <c r="M142" s="117"/>
      <c r="N142" s="119">
        <v>14658.9</v>
      </c>
      <c r="O142" s="119">
        <v>8199.27</v>
      </c>
      <c r="P142" s="119"/>
      <c r="Q142" s="119">
        <v>17356.349999999999</v>
      </c>
      <c r="R142" s="119">
        <v>16134.77</v>
      </c>
      <c r="S142" s="47"/>
    </row>
    <row r="143" spans="1:19" ht="8.25" customHeight="1" x14ac:dyDescent="0.2">
      <c r="A143" s="501"/>
      <c r="B143" s="501"/>
      <c r="C143" s="48" t="s">
        <v>4</v>
      </c>
      <c r="D143" s="49">
        <v>4</v>
      </c>
      <c r="E143" s="50">
        <v>14304001</v>
      </c>
      <c r="F143" s="50">
        <v>1572000</v>
      </c>
      <c r="G143" s="50">
        <v>0</v>
      </c>
      <c r="H143" s="50">
        <v>12507588</v>
      </c>
      <c r="I143" s="50">
        <v>0</v>
      </c>
      <c r="J143" s="51">
        <v>2365309</v>
      </c>
      <c r="K143" s="50">
        <v>28383588</v>
      </c>
      <c r="L143" s="73">
        <v>30748897</v>
      </c>
      <c r="M143" s="118"/>
      <c r="N143" s="120">
        <v>28383588</v>
      </c>
      <c r="O143" s="120">
        <v>15876001</v>
      </c>
      <c r="P143" s="120">
        <v>0</v>
      </c>
      <c r="Q143" s="120">
        <v>33606580</v>
      </c>
      <c r="R143" s="120">
        <v>31241271</v>
      </c>
      <c r="S143" s="47"/>
    </row>
    <row r="144" spans="1:19" ht="12.75" customHeight="1" x14ac:dyDescent="0.2">
      <c r="A144" s="501"/>
      <c r="B144" s="501"/>
      <c r="C144" s="53" t="s">
        <v>3</v>
      </c>
      <c r="D144" s="54">
        <v>5</v>
      </c>
      <c r="E144" s="55">
        <v>7740.66</v>
      </c>
      <c r="F144" s="55">
        <v>849.06</v>
      </c>
      <c r="G144" s="55">
        <v>0</v>
      </c>
      <c r="H144" s="55">
        <v>6459.63</v>
      </c>
      <c r="I144" s="55">
        <v>0</v>
      </c>
      <c r="J144" s="55">
        <v>1254.1099999999999</v>
      </c>
      <c r="K144" s="56">
        <v>15049.35</v>
      </c>
      <c r="L144" s="46">
        <v>16303.46</v>
      </c>
      <c r="M144" s="117"/>
      <c r="N144" s="119">
        <v>15049.35</v>
      </c>
      <c r="O144" s="119">
        <v>8589.7199999999993</v>
      </c>
      <c r="P144" s="119"/>
      <c r="Q144" s="119">
        <v>17849.61</v>
      </c>
      <c r="R144" s="119">
        <v>16595.5</v>
      </c>
      <c r="S144" s="47"/>
    </row>
    <row r="145" spans="1:19" ht="8.25" customHeight="1" x14ac:dyDescent="0.2">
      <c r="A145" s="501"/>
      <c r="B145" s="501"/>
      <c r="C145" s="48" t="s">
        <v>4</v>
      </c>
      <c r="D145" s="49">
        <v>6</v>
      </c>
      <c r="E145" s="50">
        <v>14988008</v>
      </c>
      <c r="F145" s="50">
        <v>1644009</v>
      </c>
      <c r="G145" s="50">
        <v>0</v>
      </c>
      <c r="H145" s="50">
        <v>12507588</v>
      </c>
      <c r="I145" s="50">
        <v>0</v>
      </c>
      <c r="J145" s="51">
        <v>2428296</v>
      </c>
      <c r="K145" s="50">
        <v>29139605</v>
      </c>
      <c r="L145" s="73">
        <v>31567900</v>
      </c>
      <c r="M145" s="118"/>
      <c r="N145" s="120">
        <v>29139605</v>
      </c>
      <c r="O145" s="120">
        <v>16632017</v>
      </c>
      <c r="P145" s="120">
        <v>0</v>
      </c>
      <c r="Q145" s="120">
        <v>34561664</v>
      </c>
      <c r="R145" s="120">
        <v>32133369</v>
      </c>
      <c r="S145" s="47"/>
    </row>
    <row r="146" spans="1:19" ht="12.75" customHeight="1" x14ac:dyDescent="0.2">
      <c r="A146" s="501"/>
      <c r="B146" s="501"/>
      <c r="C146" s="53" t="s">
        <v>3</v>
      </c>
      <c r="D146" s="54">
        <v>7</v>
      </c>
      <c r="E146" s="55">
        <v>8155.89</v>
      </c>
      <c r="F146" s="55">
        <v>892.44</v>
      </c>
      <c r="G146" s="55">
        <v>0</v>
      </c>
      <c r="H146" s="55">
        <v>6459.63</v>
      </c>
      <c r="I146" s="55">
        <v>0</v>
      </c>
      <c r="J146" s="55">
        <v>1292.33</v>
      </c>
      <c r="K146" s="56">
        <v>15507.96</v>
      </c>
      <c r="L146" s="46">
        <v>16800.29</v>
      </c>
      <c r="M146" s="117"/>
      <c r="N146" s="119">
        <v>15507.96</v>
      </c>
      <c r="O146" s="119">
        <v>9048.33</v>
      </c>
      <c r="P146" s="119"/>
      <c r="Q146" s="119">
        <v>18428.990000000002</v>
      </c>
      <c r="R146" s="119">
        <v>17136.66</v>
      </c>
      <c r="S146" s="47"/>
    </row>
    <row r="147" spans="1:19" ht="8.25" customHeight="1" x14ac:dyDescent="0.2">
      <c r="A147" s="501"/>
      <c r="B147" s="501"/>
      <c r="C147" s="48" t="s">
        <v>4</v>
      </c>
      <c r="D147" s="49">
        <v>8</v>
      </c>
      <c r="E147" s="50">
        <v>15792005</v>
      </c>
      <c r="F147" s="50">
        <v>1728005</v>
      </c>
      <c r="G147" s="50">
        <v>0</v>
      </c>
      <c r="H147" s="50">
        <v>12507588</v>
      </c>
      <c r="I147" s="50">
        <v>0</v>
      </c>
      <c r="J147" s="51">
        <v>2502300</v>
      </c>
      <c r="K147" s="50">
        <v>30027598</v>
      </c>
      <c r="L147" s="73">
        <v>32529898</v>
      </c>
      <c r="M147" s="118"/>
      <c r="N147" s="120">
        <v>30027598</v>
      </c>
      <c r="O147" s="120">
        <v>17520010</v>
      </c>
      <c r="P147" s="120">
        <v>0</v>
      </c>
      <c r="Q147" s="120">
        <v>35683500</v>
      </c>
      <c r="R147" s="120">
        <v>33181201</v>
      </c>
      <c r="S147" s="47"/>
    </row>
    <row r="148" spans="1:19" ht="12.75" customHeight="1" x14ac:dyDescent="0.2">
      <c r="A148" s="501"/>
      <c r="B148" s="501"/>
      <c r="C148" s="53" t="s">
        <v>3</v>
      </c>
      <c r="D148" s="54">
        <v>9</v>
      </c>
      <c r="E148" s="55">
        <v>8527.74</v>
      </c>
      <c r="F148" s="55">
        <v>935.82</v>
      </c>
      <c r="G148" s="55">
        <v>0</v>
      </c>
      <c r="H148" s="55">
        <v>6459.63</v>
      </c>
      <c r="I148" s="55">
        <v>0</v>
      </c>
      <c r="J148" s="55">
        <v>1326.93</v>
      </c>
      <c r="K148" s="56">
        <v>15923.19</v>
      </c>
      <c r="L148" s="46">
        <v>17250.12</v>
      </c>
      <c r="M148" s="117"/>
      <c r="N148" s="119">
        <v>15923.19</v>
      </c>
      <c r="O148" s="119">
        <v>9463.56</v>
      </c>
      <c r="P148" s="119"/>
      <c r="Q148" s="119">
        <v>18953.560000000001</v>
      </c>
      <c r="R148" s="119">
        <v>17626.63</v>
      </c>
      <c r="S148" s="47"/>
    </row>
    <row r="149" spans="1:19" ht="8.25" customHeight="1" x14ac:dyDescent="0.2">
      <c r="A149" s="501"/>
      <c r="B149" s="501"/>
      <c r="C149" s="48" t="s">
        <v>4</v>
      </c>
      <c r="D149" s="49">
        <v>10</v>
      </c>
      <c r="E149" s="50">
        <v>16512007</v>
      </c>
      <c r="F149" s="50">
        <v>1812000</v>
      </c>
      <c r="G149" s="50">
        <v>0</v>
      </c>
      <c r="H149" s="50">
        <v>12507588</v>
      </c>
      <c r="I149" s="50">
        <v>0</v>
      </c>
      <c r="J149" s="51">
        <v>2569295</v>
      </c>
      <c r="K149" s="50">
        <v>30831595</v>
      </c>
      <c r="L149" s="73">
        <v>33400890</v>
      </c>
      <c r="M149" s="118"/>
      <c r="N149" s="120">
        <v>30831595</v>
      </c>
      <c r="O149" s="120">
        <v>18324007</v>
      </c>
      <c r="P149" s="120">
        <v>0</v>
      </c>
      <c r="Q149" s="120">
        <v>36699210</v>
      </c>
      <c r="R149" s="120">
        <v>34129915</v>
      </c>
      <c r="S149" s="47"/>
    </row>
    <row r="150" spans="1:19" ht="12.75" customHeight="1" x14ac:dyDescent="0.2">
      <c r="A150" s="501"/>
      <c r="B150" s="501"/>
      <c r="C150" s="53" t="s">
        <v>3</v>
      </c>
      <c r="D150" s="54">
        <v>11</v>
      </c>
      <c r="E150" s="55">
        <v>8980.15</v>
      </c>
      <c r="F150" s="55">
        <v>985.4</v>
      </c>
      <c r="G150" s="55">
        <v>0</v>
      </c>
      <c r="H150" s="55">
        <v>6459.63</v>
      </c>
      <c r="I150" s="55">
        <v>0</v>
      </c>
      <c r="J150" s="55">
        <v>1368.77</v>
      </c>
      <c r="K150" s="56">
        <v>16425.18</v>
      </c>
      <c r="L150" s="46">
        <v>17793.95</v>
      </c>
      <c r="M150" s="117"/>
      <c r="N150" s="119">
        <v>16425.18</v>
      </c>
      <c r="O150" s="119">
        <v>9965.5499999999993</v>
      </c>
      <c r="P150" s="119"/>
      <c r="Q150" s="119">
        <v>19587.75</v>
      </c>
      <c r="R150" s="119">
        <v>18218.98</v>
      </c>
      <c r="S150" s="47"/>
    </row>
    <row r="151" spans="1:19" ht="8.25" customHeight="1" x14ac:dyDescent="0.2">
      <c r="A151" s="501"/>
      <c r="B151" s="501"/>
      <c r="C151" s="48" t="s">
        <v>4</v>
      </c>
      <c r="D151" s="49">
        <v>12</v>
      </c>
      <c r="E151" s="50">
        <v>17387995</v>
      </c>
      <c r="F151" s="50">
        <v>1908000</v>
      </c>
      <c r="G151" s="50">
        <v>0</v>
      </c>
      <c r="H151" s="50">
        <v>12507588</v>
      </c>
      <c r="I151" s="50">
        <v>0</v>
      </c>
      <c r="J151" s="51">
        <v>2650308</v>
      </c>
      <c r="K151" s="50">
        <v>31803583</v>
      </c>
      <c r="L151" s="73">
        <v>34453892</v>
      </c>
      <c r="M151" s="118"/>
      <c r="N151" s="120">
        <v>31803583</v>
      </c>
      <c r="O151" s="120">
        <v>19295995</v>
      </c>
      <c r="P151" s="120">
        <v>0</v>
      </c>
      <c r="Q151" s="120">
        <v>37927173</v>
      </c>
      <c r="R151" s="120">
        <v>35276864</v>
      </c>
      <c r="S151" s="47"/>
    </row>
    <row r="152" spans="1:19" ht="12.75" customHeight="1" x14ac:dyDescent="0.2">
      <c r="A152" s="501"/>
      <c r="B152" s="501"/>
      <c r="C152" s="53" t="s">
        <v>3</v>
      </c>
      <c r="D152" s="54">
        <v>13</v>
      </c>
      <c r="E152" s="55">
        <v>9463.56</v>
      </c>
      <c r="F152" s="55">
        <v>1034.98</v>
      </c>
      <c r="G152" s="55">
        <v>0</v>
      </c>
      <c r="H152" s="55">
        <v>6459.63</v>
      </c>
      <c r="I152" s="55">
        <v>0</v>
      </c>
      <c r="J152" s="55">
        <v>1413.18</v>
      </c>
      <c r="K152" s="56">
        <v>16958.169999999998</v>
      </c>
      <c r="L152" s="46">
        <v>18371.349999999999</v>
      </c>
      <c r="M152" s="117"/>
      <c r="N152" s="119">
        <v>16958.169999999998</v>
      </c>
      <c r="O152" s="119">
        <v>10498.54</v>
      </c>
      <c r="P152" s="119"/>
      <c r="Q152" s="119">
        <v>20261.09</v>
      </c>
      <c r="R152" s="119">
        <v>18847.91</v>
      </c>
      <c r="S152" s="47"/>
    </row>
    <row r="153" spans="1:19" ht="7.5" customHeight="1" x14ac:dyDescent="0.2">
      <c r="A153" s="501"/>
      <c r="B153" s="501"/>
      <c r="C153" s="48" t="s">
        <v>4</v>
      </c>
      <c r="D153" s="49">
        <v>14</v>
      </c>
      <c r="E153" s="50">
        <v>18324007</v>
      </c>
      <c r="F153" s="50">
        <v>2004001</v>
      </c>
      <c r="G153" s="50">
        <v>0</v>
      </c>
      <c r="H153" s="50">
        <v>12507588</v>
      </c>
      <c r="I153" s="50">
        <v>0</v>
      </c>
      <c r="J153" s="51">
        <v>2736298</v>
      </c>
      <c r="K153" s="50">
        <v>32835596</v>
      </c>
      <c r="L153" s="73">
        <v>35571894</v>
      </c>
      <c r="M153" s="118"/>
      <c r="N153" s="120">
        <v>32835596</v>
      </c>
      <c r="O153" s="120">
        <v>20328008</v>
      </c>
      <c r="P153" s="120">
        <v>0</v>
      </c>
      <c r="Q153" s="120">
        <v>39230941</v>
      </c>
      <c r="R153" s="120">
        <v>36494643</v>
      </c>
      <c r="S153" s="47"/>
    </row>
    <row r="154" spans="1:19" ht="12.75" customHeight="1" x14ac:dyDescent="0.2">
      <c r="A154" s="501"/>
      <c r="B154" s="501"/>
      <c r="C154" s="53" t="s">
        <v>3</v>
      </c>
      <c r="D154" s="54">
        <v>15</v>
      </c>
      <c r="E154" s="55">
        <v>9940.76</v>
      </c>
      <c r="F154" s="55">
        <v>1090.76</v>
      </c>
      <c r="G154" s="55">
        <v>0</v>
      </c>
      <c r="H154" s="55">
        <v>6459.63</v>
      </c>
      <c r="I154" s="55">
        <v>0</v>
      </c>
      <c r="J154" s="55">
        <v>1457.6</v>
      </c>
      <c r="K154" s="56">
        <v>17491.150000000001</v>
      </c>
      <c r="L154" s="46">
        <v>18948.75</v>
      </c>
      <c r="M154" s="117"/>
      <c r="N154" s="119">
        <v>17491.150000000001</v>
      </c>
      <c r="O154" s="119">
        <v>11031.52</v>
      </c>
      <c r="P154" s="119"/>
      <c r="Q154" s="119">
        <v>20934.419999999998</v>
      </c>
      <c r="R154" s="119">
        <v>19476.82</v>
      </c>
      <c r="S154" s="47"/>
    </row>
    <row r="155" spans="1:19" ht="7.5" customHeight="1" x14ac:dyDescent="0.2">
      <c r="A155" s="501"/>
      <c r="B155" s="501"/>
      <c r="C155" s="48" t="s">
        <v>4</v>
      </c>
      <c r="D155" s="49">
        <v>16</v>
      </c>
      <c r="E155" s="50">
        <v>19247995</v>
      </c>
      <c r="F155" s="50">
        <v>2112006</v>
      </c>
      <c r="G155" s="50">
        <v>0</v>
      </c>
      <c r="H155" s="50">
        <v>12507588</v>
      </c>
      <c r="I155" s="50">
        <v>0</v>
      </c>
      <c r="J155" s="51">
        <v>2822307</v>
      </c>
      <c r="K155" s="50">
        <v>33867589</v>
      </c>
      <c r="L155" s="73">
        <v>36689896</v>
      </c>
      <c r="M155" s="118"/>
      <c r="N155" s="120">
        <v>33867589</v>
      </c>
      <c r="O155" s="120">
        <v>21360001</v>
      </c>
      <c r="P155" s="120">
        <v>0</v>
      </c>
      <c r="Q155" s="120">
        <v>40534689</v>
      </c>
      <c r="R155" s="120">
        <v>37712382</v>
      </c>
      <c r="S155" s="47"/>
    </row>
    <row r="156" spans="1:19" ht="12.75" customHeight="1" x14ac:dyDescent="0.2">
      <c r="A156" s="501"/>
      <c r="B156" s="501"/>
      <c r="C156" s="53" t="s">
        <v>3</v>
      </c>
      <c r="D156" s="54">
        <v>17</v>
      </c>
      <c r="E156" s="55">
        <v>11037.72</v>
      </c>
      <c r="F156" s="55">
        <v>1214.71</v>
      </c>
      <c r="G156" s="55">
        <v>0</v>
      </c>
      <c r="H156" s="55">
        <v>6459.63</v>
      </c>
      <c r="I156" s="55">
        <v>0</v>
      </c>
      <c r="J156" s="55">
        <v>1559.34</v>
      </c>
      <c r="K156" s="56">
        <v>18712.060000000001</v>
      </c>
      <c r="L156" s="46">
        <v>20271.400000000001</v>
      </c>
      <c r="M156" s="117"/>
      <c r="N156" s="119">
        <v>18712.060000000001</v>
      </c>
      <c r="O156" s="119">
        <v>12252.43</v>
      </c>
      <c r="P156" s="119"/>
      <c r="Q156" s="119">
        <v>22476.84</v>
      </c>
      <c r="R156" s="119">
        <v>20917.5</v>
      </c>
      <c r="S156" s="47"/>
    </row>
    <row r="157" spans="1:19" ht="8.25" customHeight="1" x14ac:dyDescent="0.2">
      <c r="A157" s="501"/>
      <c r="B157" s="501"/>
      <c r="C157" s="48" t="s">
        <v>4</v>
      </c>
      <c r="D157" s="49">
        <v>17</v>
      </c>
      <c r="E157" s="50">
        <v>21372006</v>
      </c>
      <c r="F157" s="50">
        <v>2352007</v>
      </c>
      <c r="G157" s="50">
        <v>0</v>
      </c>
      <c r="H157" s="50">
        <v>12507588</v>
      </c>
      <c r="I157" s="50">
        <v>0</v>
      </c>
      <c r="J157" s="51">
        <v>3019303</v>
      </c>
      <c r="K157" s="50">
        <v>36231600</v>
      </c>
      <c r="L157" s="73">
        <v>39250904</v>
      </c>
      <c r="M157" s="118"/>
      <c r="N157" s="120">
        <v>36231600</v>
      </c>
      <c r="O157" s="120">
        <v>23724013</v>
      </c>
      <c r="P157" s="120">
        <v>0</v>
      </c>
      <c r="Q157" s="120">
        <v>43521231</v>
      </c>
      <c r="R157" s="120">
        <v>40501928</v>
      </c>
      <c r="S157" s="47"/>
    </row>
    <row r="158" spans="1:19" ht="12.75" customHeight="1" x14ac:dyDescent="0.2">
      <c r="A158" s="501"/>
      <c r="B158" s="501"/>
      <c r="C158" s="53" t="s">
        <v>3</v>
      </c>
      <c r="D158" s="54">
        <v>18</v>
      </c>
      <c r="E158" s="55">
        <v>11347.59</v>
      </c>
      <c r="F158" s="55">
        <v>1245.69</v>
      </c>
      <c r="G158" s="55">
        <v>0</v>
      </c>
      <c r="H158" s="55">
        <v>6459.63</v>
      </c>
      <c r="I158" s="55">
        <v>0</v>
      </c>
      <c r="J158" s="55">
        <v>1587.74</v>
      </c>
      <c r="K158" s="56">
        <v>19052.91</v>
      </c>
      <c r="L158" s="46">
        <v>20640.650000000001</v>
      </c>
      <c r="M158" s="117"/>
      <c r="N158" s="119">
        <v>19052.91</v>
      </c>
      <c r="O158" s="119">
        <v>12593.28</v>
      </c>
      <c r="P158" s="119"/>
      <c r="Q158" s="119">
        <v>22907.439999999999</v>
      </c>
      <c r="R158" s="119">
        <v>21319.7</v>
      </c>
      <c r="S158" s="47"/>
    </row>
    <row r="159" spans="1:19" ht="7.5" customHeight="1" x14ac:dyDescent="0.2">
      <c r="A159" s="501"/>
      <c r="B159" s="501"/>
      <c r="C159" s="48" t="s">
        <v>4</v>
      </c>
      <c r="D159" s="49">
        <v>19</v>
      </c>
      <c r="E159" s="50">
        <v>21971998</v>
      </c>
      <c r="F159" s="50">
        <v>2411992</v>
      </c>
      <c r="G159" s="50">
        <v>0</v>
      </c>
      <c r="H159" s="50">
        <v>12507588</v>
      </c>
      <c r="I159" s="50">
        <v>0</v>
      </c>
      <c r="J159" s="51">
        <v>3074293</v>
      </c>
      <c r="K159" s="50">
        <v>36891578</v>
      </c>
      <c r="L159" s="73">
        <v>39965871</v>
      </c>
      <c r="M159" s="118"/>
      <c r="N159" s="120">
        <v>36891578</v>
      </c>
      <c r="O159" s="120">
        <v>24383990</v>
      </c>
      <c r="P159" s="120">
        <v>0</v>
      </c>
      <c r="Q159" s="120">
        <v>44354989</v>
      </c>
      <c r="R159" s="120">
        <v>41280696</v>
      </c>
      <c r="S159" s="47"/>
    </row>
    <row r="160" spans="1:19" ht="12.75" customHeight="1" x14ac:dyDescent="0.2">
      <c r="A160" s="501"/>
      <c r="B160" s="501"/>
      <c r="C160" s="53" t="s">
        <v>3</v>
      </c>
      <c r="D160" s="54">
        <v>20</v>
      </c>
      <c r="E160" s="55">
        <v>11731.83</v>
      </c>
      <c r="F160" s="55">
        <v>1289.08</v>
      </c>
      <c r="G160" s="55">
        <v>0</v>
      </c>
      <c r="H160" s="55">
        <v>6459.63</v>
      </c>
      <c r="I160" s="55">
        <v>0</v>
      </c>
      <c r="J160" s="55">
        <v>1623.38</v>
      </c>
      <c r="K160" s="56">
        <v>19480.54</v>
      </c>
      <c r="L160" s="46">
        <v>21103.919999999998</v>
      </c>
      <c r="M160" s="117"/>
      <c r="N160" s="119">
        <v>19480.54</v>
      </c>
      <c r="O160" s="119">
        <v>13020.91</v>
      </c>
      <c r="P160" s="119"/>
      <c r="Q160" s="119">
        <v>23447.68</v>
      </c>
      <c r="R160" s="119">
        <v>21824.3</v>
      </c>
      <c r="S160" s="47"/>
    </row>
    <row r="161" spans="1:19" ht="6.75" customHeight="1" x14ac:dyDescent="0.2">
      <c r="A161" s="501"/>
      <c r="B161" s="501"/>
      <c r="C161" s="48" t="s">
        <v>4</v>
      </c>
      <c r="D161" s="49">
        <v>21</v>
      </c>
      <c r="E161" s="50">
        <v>22715990</v>
      </c>
      <c r="F161" s="50">
        <v>2496007</v>
      </c>
      <c r="G161" s="50">
        <v>0</v>
      </c>
      <c r="H161" s="50">
        <v>12507588</v>
      </c>
      <c r="I161" s="50">
        <v>0</v>
      </c>
      <c r="J161" s="51">
        <v>3143302</v>
      </c>
      <c r="K161" s="50">
        <v>37719585</v>
      </c>
      <c r="L161" s="73">
        <v>40862887</v>
      </c>
      <c r="M161" s="118"/>
      <c r="N161" s="120">
        <v>37719585</v>
      </c>
      <c r="O161" s="120">
        <v>25211997</v>
      </c>
      <c r="P161" s="120">
        <v>0</v>
      </c>
      <c r="Q161" s="120">
        <v>45401039</v>
      </c>
      <c r="R161" s="120">
        <v>42257737</v>
      </c>
      <c r="S161" s="47"/>
    </row>
    <row r="162" spans="1:19" ht="12.75" customHeight="1" x14ac:dyDescent="0.2">
      <c r="A162" s="501"/>
      <c r="B162" s="501"/>
      <c r="C162" s="53" t="s">
        <v>3</v>
      </c>
      <c r="D162" s="54">
        <v>22</v>
      </c>
      <c r="E162" s="55">
        <v>11979.73</v>
      </c>
      <c r="F162" s="55">
        <v>1313.87</v>
      </c>
      <c r="G162" s="55">
        <v>0</v>
      </c>
      <c r="H162" s="55">
        <v>6459.63</v>
      </c>
      <c r="I162" s="55">
        <v>0</v>
      </c>
      <c r="J162" s="55">
        <v>1646.1</v>
      </c>
      <c r="K162" s="56">
        <v>19753.23</v>
      </c>
      <c r="L162" s="46">
        <v>21399.33</v>
      </c>
      <c r="M162" s="117"/>
      <c r="N162" s="119">
        <v>19753.23</v>
      </c>
      <c r="O162" s="119">
        <v>13293.6</v>
      </c>
      <c r="P162" s="119"/>
      <c r="Q162" s="119">
        <v>23792.18</v>
      </c>
      <c r="R162" s="119">
        <v>22146.080000000002</v>
      </c>
      <c r="S162" s="47"/>
    </row>
    <row r="163" spans="1:19" ht="8.25" customHeight="1" x14ac:dyDescent="0.2">
      <c r="A163" s="501"/>
      <c r="B163" s="501"/>
      <c r="C163" s="48" t="s">
        <v>4</v>
      </c>
      <c r="D163" s="49">
        <v>23</v>
      </c>
      <c r="E163" s="50">
        <v>23195992</v>
      </c>
      <c r="F163" s="50">
        <v>2544007</v>
      </c>
      <c r="G163" s="50">
        <v>0</v>
      </c>
      <c r="H163" s="50">
        <v>12507588</v>
      </c>
      <c r="I163" s="50">
        <v>0</v>
      </c>
      <c r="J163" s="51">
        <v>3187294</v>
      </c>
      <c r="K163" s="50">
        <v>38247587</v>
      </c>
      <c r="L163" s="73">
        <v>41434881</v>
      </c>
      <c r="M163" s="118"/>
      <c r="N163" s="120">
        <v>38247587</v>
      </c>
      <c r="O163" s="120">
        <v>25739999</v>
      </c>
      <c r="P163" s="120">
        <v>0</v>
      </c>
      <c r="Q163" s="120">
        <v>46068084</v>
      </c>
      <c r="R163" s="120">
        <v>42880790</v>
      </c>
      <c r="S163" s="47"/>
    </row>
    <row r="164" spans="1:19" ht="12.75" customHeight="1" x14ac:dyDescent="0.2">
      <c r="A164" s="501"/>
      <c r="B164" s="501"/>
      <c r="C164" s="53" t="s">
        <v>3</v>
      </c>
      <c r="D164" s="54">
        <v>24</v>
      </c>
      <c r="E164" s="55">
        <v>12295.81</v>
      </c>
      <c r="F164" s="55">
        <v>1351.05</v>
      </c>
      <c r="G164" s="55">
        <v>0</v>
      </c>
      <c r="H164" s="55">
        <v>6459.63</v>
      </c>
      <c r="I164" s="55">
        <v>0</v>
      </c>
      <c r="J164" s="55">
        <v>1675.54</v>
      </c>
      <c r="K164" s="56">
        <v>20106.490000000002</v>
      </c>
      <c r="L164" s="46">
        <v>21782.03</v>
      </c>
      <c r="M164" s="117"/>
      <c r="N164" s="119">
        <v>20106.490000000002</v>
      </c>
      <c r="O164" s="119">
        <v>13646.86</v>
      </c>
      <c r="P164" s="119"/>
      <c r="Q164" s="119">
        <v>24238.46</v>
      </c>
      <c r="R164" s="119">
        <v>22562.92</v>
      </c>
      <c r="S164" s="47"/>
    </row>
    <row r="165" spans="1:19" ht="7.5" customHeight="1" x14ac:dyDescent="0.2">
      <c r="A165" s="501"/>
      <c r="B165" s="501"/>
      <c r="C165" s="48" t="s">
        <v>4</v>
      </c>
      <c r="D165" s="49">
        <v>25</v>
      </c>
      <c r="E165" s="50">
        <v>23808008</v>
      </c>
      <c r="F165" s="50">
        <v>2615998</v>
      </c>
      <c r="G165" s="50">
        <v>0</v>
      </c>
      <c r="H165" s="50">
        <v>12507588</v>
      </c>
      <c r="I165" s="50">
        <v>0</v>
      </c>
      <c r="J165" s="51">
        <v>3244298</v>
      </c>
      <c r="K165" s="50">
        <v>38931593</v>
      </c>
      <c r="L165" s="73">
        <v>42175891</v>
      </c>
      <c r="M165" s="118"/>
      <c r="N165" s="120">
        <v>38931593</v>
      </c>
      <c r="O165" s="120">
        <v>26424006</v>
      </c>
      <c r="P165" s="120">
        <v>0</v>
      </c>
      <c r="Q165" s="120">
        <v>46932203</v>
      </c>
      <c r="R165" s="120">
        <v>43687905</v>
      </c>
      <c r="S165" s="47"/>
    </row>
    <row r="166" spans="1:19" ht="12.75" customHeight="1" x14ac:dyDescent="0.2">
      <c r="A166" s="501"/>
      <c r="B166" s="501"/>
      <c r="C166" s="53" t="s">
        <v>3</v>
      </c>
      <c r="D166" s="54">
        <v>26</v>
      </c>
      <c r="E166" s="55">
        <v>12605.68</v>
      </c>
      <c r="F166" s="55">
        <v>1382.04</v>
      </c>
      <c r="G166" s="55">
        <v>0</v>
      </c>
      <c r="H166" s="55">
        <v>6459.63</v>
      </c>
      <c r="I166" s="55">
        <v>0</v>
      </c>
      <c r="J166" s="55">
        <v>1703.95</v>
      </c>
      <c r="K166" s="56">
        <v>20447.349999999999</v>
      </c>
      <c r="L166" s="46">
        <v>22151.3</v>
      </c>
      <c r="M166" s="117"/>
      <c r="N166" s="119">
        <v>20447.349999999999</v>
      </c>
      <c r="O166" s="119">
        <v>13987.72</v>
      </c>
      <c r="P166" s="119"/>
      <c r="Q166" s="119">
        <v>24669.09</v>
      </c>
      <c r="R166" s="119">
        <v>22965.14</v>
      </c>
      <c r="S166" s="47"/>
    </row>
    <row r="167" spans="1:19" ht="8.25" customHeight="1" x14ac:dyDescent="0.2">
      <c r="A167" s="501"/>
      <c r="B167" s="501"/>
      <c r="C167" s="48" t="s">
        <v>4</v>
      </c>
      <c r="D167" s="49">
        <v>27</v>
      </c>
      <c r="E167" s="50">
        <v>24408000</v>
      </c>
      <c r="F167" s="50">
        <v>2676003</v>
      </c>
      <c r="G167" s="50">
        <v>0</v>
      </c>
      <c r="H167" s="50">
        <v>12507588</v>
      </c>
      <c r="I167" s="50">
        <v>0</v>
      </c>
      <c r="J167" s="51">
        <v>3299307</v>
      </c>
      <c r="K167" s="50">
        <v>39591590</v>
      </c>
      <c r="L167" s="73">
        <v>42890898</v>
      </c>
      <c r="M167" s="118"/>
      <c r="N167" s="120">
        <v>39591590</v>
      </c>
      <c r="O167" s="120">
        <v>27084003</v>
      </c>
      <c r="P167" s="120">
        <v>0</v>
      </c>
      <c r="Q167" s="120">
        <v>47766019</v>
      </c>
      <c r="R167" s="120">
        <v>44466712</v>
      </c>
      <c r="S167" s="47"/>
    </row>
    <row r="168" spans="1:19" ht="12.75" customHeight="1" x14ac:dyDescent="0.2">
      <c r="A168" s="501"/>
      <c r="B168" s="501"/>
      <c r="C168" s="53" t="s">
        <v>3</v>
      </c>
      <c r="D168" s="54">
        <v>28</v>
      </c>
      <c r="E168" s="55">
        <v>12909.36</v>
      </c>
      <c r="F168" s="55">
        <v>1419.22</v>
      </c>
      <c r="G168" s="55">
        <v>0</v>
      </c>
      <c r="H168" s="55">
        <v>6459.63</v>
      </c>
      <c r="I168" s="55">
        <v>0</v>
      </c>
      <c r="J168" s="55">
        <v>1732.35</v>
      </c>
      <c r="K168" s="56">
        <v>20788.21</v>
      </c>
      <c r="L168" s="46">
        <v>22520.560000000001</v>
      </c>
      <c r="M168" s="117"/>
      <c r="N168" s="119">
        <v>20788.21</v>
      </c>
      <c r="O168" s="119">
        <v>14328.58</v>
      </c>
      <c r="P168" s="119"/>
      <c r="Q168" s="119">
        <v>25099.7</v>
      </c>
      <c r="R168" s="119">
        <v>23367.35</v>
      </c>
      <c r="S168" s="47"/>
    </row>
    <row r="169" spans="1:19" ht="9" customHeight="1" x14ac:dyDescent="0.2">
      <c r="A169" s="501"/>
      <c r="B169" s="501"/>
      <c r="C169" s="48" t="s">
        <v>4</v>
      </c>
      <c r="D169" s="49">
        <v>29</v>
      </c>
      <c r="E169" s="50">
        <v>24996006</v>
      </c>
      <c r="F169" s="50">
        <v>2747993</v>
      </c>
      <c r="G169" s="50">
        <v>0</v>
      </c>
      <c r="H169" s="50">
        <v>12507588</v>
      </c>
      <c r="I169" s="50">
        <v>0</v>
      </c>
      <c r="J169" s="51">
        <v>3354297</v>
      </c>
      <c r="K169" s="50">
        <v>40251587</v>
      </c>
      <c r="L169" s="73">
        <v>43605885</v>
      </c>
      <c r="M169" s="118"/>
      <c r="N169" s="120">
        <v>40251587</v>
      </c>
      <c r="O169" s="120">
        <v>27744000</v>
      </c>
      <c r="P169" s="120">
        <v>0</v>
      </c>
      <c r="Q169" s="120">
        <v>48599796</v>
      </c>
      <c r="R169" s="120">
        <v>45245499</v>
      </c>
      <c r="S169" s="47"/>
    </row>
    <row r="170" spans="1:19" ht="12.75" customHeight="1" x14ac:dyDescent="0.2">
      <c r="A170" s="501"/>
      <c r="B170" s="501"/>
      <c r="C170" s="53" t="s">
        <v>3</v>
      </c>
      <c r="D170" s="54">
        <v>30</v>
      </c>
      <c r="E170" s="55">
        <v>13225.43</v>
      </c>
      <c r="F170" s="55">
        <v>1450.21</v>
      </c>
      <c r="G170" s="55">
        <v>0</v>
      </c>
      <c r="H170" s="55">
        <v>6459.63</v>
      </c>
      <c r="I170" s="55">
        <v>0</v>
      </c>
      <c r="J170" s="55">
        <v>1761.27</v>
      </c>
      <c r="K170" s="56">
        <v>21135.27</v>
      </c>
      <c r="L170" s="46">
        <v>22896.54</v>
      </c>
      <c r="M170" s="117"/>
      <c r="N170" s="119">
        <v>21135.27</v>
      </c>
      <c r="O170" s="119">
        <v>14675.64</v>
      </c>
      <c r="P170" s="119"/>
      <c r="Q170" s="119">
        <v>25538.16</v>
      </c>
      <c r="R170" s="119">
        <v>23776.89</v>
      </c>
      <c r="S170" s="47"/>
    </row>
    <row r="171" spans="1:19" ht="9" customHeight="1" x14ac:dyDescent="0.2">
      <c r="A171" s="501"/>
      <c r="B171" s="501"/>
      <c r="C171" s="48" t="s">
        <v>4</v>
      </c>
      <c r="D171" s="49">
        <v>31</v>
      </c>
      <c r="E171" s="50">
        <v>25608003</v>
      </c>
      <c r="F171" s="50">
        <v>2807998</v>
      </c>
      <c r="G171" s="50">
        <v>0</v>
      </c>
      <c r="H171" s="50">
        <v>12507588</v>
      </c>
      <c r="I171" s="50">
        <v>0</v>
      </c>
      <c r="J171" s="51">
        <v>3410294</v>
      </c>
      <c r="K171" s="50">
        <v>40923589</v>
      </c>
      <c r="L171" s="73">
        <v>44333884</v>
      </c>
      <c r="M171" s="118"/>
      <c r="N171" s="120">
        <v>40923589</v>
      </c>
      <c r="O171" s="120">
        <v>28416001</v>
      </c>
      <c r="P171" s="120">
        <v>0</v>
      </c>
      <c r="Q171" s="120">
        <v>49448773</v>
      </c>
      <c r="R171" s="120">
        <v>46038479</v>
      </c>
      <c r="S171" s="47"/>
    </row>
    <row r="172" spans="1:19" ht="12.75" customHeight="1" x14ac:dyDescent="0.2">
      <c r="A172" s="501"/>
      <c r="B172" s="501"/>
      <c r="C172" s="53" t="s">
        <v>3</v>
      </c>
      <c r="D172" s="54">
        <v>32</v>
      </c>
      <c r="E172" s="55">
        <v>13535.3</v>
      </c>
      <c r="F172" s="55">
        <v>1487.4</v>
      </c>
      <c r="G172" s="55">
        <v>0</v>
      </c>
      <c r="H172" s="55">
        <v>6459.63</v>
      </c>
      <c r="I172" s="55">
        <v>0</v>
      </c>
      <c r="J172" s="55">
        <v>1790.19</v>
      </c>
      <c r="K172" s="56">
        <v>21482.33</v>
      </c>
      <c r="L172" s="46">
        <v>23272.52</v>
      </c>
      <c r="M172" s="117"/>
      <c r="N172" s="119">
        <v>21482.33</v>
      </c>
      <c r="O172" s="119">
        <v>15022.7</v>
      </c>
      <c r="P172" s="119"/>
      <c r="Q172" s="119">
        <v>25976.61</v>
      </c>
      <c r="R172" s="119">
        <v>24186.42</v>
      </c>
      <c r="S172" s="47"/>
    </row>
    <row r="173" spans="1:19" ht="9" customHeight="1" x14ac:dyDescent="0.2">
      <c r="A173" s="501"/>
      <c r="B173" s="501"/>
      <c r="C173" s="48" t="s">
        <v>4</v>
      </c>
      <c r="D173" s="49">
        <v>33</v>
      </c>
      <c r="E173" s="50">
        <v>26207995</v>
      </c>
      <c r="F173" s="50">
        <v>2880008</v>
      </c>
      <c r="G173" s="50">
        <v>0</v>
      </c>
      <c r="H173" s="50">
        <v>12507588</v>
      </c>
      <c r="I173" s="50">
        <v>0</v>
      </c>
      <c r="J173" s="51">
        <v>3466291</v>
      </c>
      <c r="K173" s="50">
        <v>41595591</v>
      </c>
      <c r="L173" s="73">
        <v>45061882</v>
      </c>
      <c r="M173" s="118"/>
      <c r="N173" s="120">
        <v>41595591</v>
      </c>
      <c r="O173" s="120">
        <v>29088003</v>
      </c>
      <c r="P173" s="120">
        <v>0</v>
      </c>
      <c r="Q173" s="120">
        <v>50297731</v>
      </c>
      <c r="R173" s="120">
        <v>46831439</v>
      </c>
      <c r="S173" s="47"/>
    </row>
    <row r="174" spans="1:19" ht="12.75" customHeight="1" x14ac:dyDescent="0.2">
      <c r="A174" s="501"/>
      <c r="B174" s="501"/>
      <c r="C174" s="53" t="s">
        <v>3</v>
      </c>
      <c r="D174" s="54">
        <v>34</v>
      </c>
      <c r="E174" s="55">
        <v>13851.37</v>
      </c>
      <c r="F174" s="55">
        <v>1518.38</v>
      </c>
      <c r="G174" s="55">
        <v>0</v>
      </c>
      <c r="H174" s="55">
        <v>6459.63</v>
      </c>
      <c r="I174" s="55">
        <v>0</v>
      </c>
      <c r="J174" s="55">
        <v>1819.12</v>
      </c>
      <c r="K174" s="56">
        <v>21829.38</v>
      </c>
      <c r="L174" s="46">
        <v>23648.5</v>
      </c>
      <c r="M174" s="117"/>
      <c r="N174" s="119">
        <v>21829.38</v>
      </c>
      <c r="O174" s="119">
        <v>15369.75</v>
      </c>
      <c r="P174" s="119"/>
      <c r="Q174" s="119">
        <v>26415.06</v>
      </c>
      <c r="R174" s="119">
        <v>24595.94</v>
      </c>
      <c r="S174" s="47"/>
    </row>
    <row r="175" spans="1:19" ht="9" customHeight="1" x14ac:dyDescent="0.2">
      <c r="A175" s="501"/>
      <c r="B175" s="501"/>
      <c r="C175" s="48" t="s">
        <v>4</v>
      </c>
      <c r="D175" s="49">
        <v>35</v>
      </c>
      <c r="E175" s="50">
        <v>26819992</v>
      </c>
      <c r="F175" s="50">
        <v>2939994</v>
      </c>
      <c r="G175" s="50">
        <v>0</v>
      </c>
      <c r="H175" s="50">
        <v>12507588</v>
      </c>
      <c r="I175" s="50">
        <v>0</v>
      </c>
      <c r="J175" s="51">
        <v>3522307</v>
      </c>
      <c r="K175" s="50">
        <v>42267574</v>
      </c>
      <c r="L175" s="73">
        <v>45789881</v>
      </c>
      <c r="M175" s="118"/>
      <c r="N175" s="120">
        <v>42267574</v>
      </c>
      <c r="O175" s="120">
        <v>29759986</v>
      </c>
      <c r="P175" s="120">
        <v>0</v>
      </c>
      <c r="Q175" s="120">
        <v>51146688</v>
      </c>
      <c r="R175" s="120">
        <v>47624381</v>
      </c>
      <c r="S175" s="47"/>
    </row>
    <row r="176" spans="1:19" ht="12.75" customHeight="1" x14ac:dyDescent="0.2">
      <c r="A176" s="501"/>
      <c r="B176" s="501"/>
      <c r="C176" s="53" t="s">
        <v>3</v>
      </c>
      <c r="D176" s="54">
        <v>36</v>
      </c>
      <c r="E176" s="55">
        <v>14161.25</v>
      </c>
      <c r="F176" s="55">
        <v>1555.57</v>
      </c>
      <c r="G176" s="55">
        <v>0</v>
      </c>
      <c r="H176" s="55">
        <v>6459.63</v>
      </c>
      <c r="I176" s="55">
        <v>0</v>
      </c>
      <c r="J176" s="55">
        <v>1848.04</v>
      </c>
      <c r="K176" s="56">
        <v>22176.45</v>
      </c>
      <c r="L176" s="46">
        <v>24024.49</v>
      </c>
      <c r="M176" s="117"/>
      <c r="N176" s="119">
        <v>22176.45</v>
      </c>
      <c r="O176" s="119">
        <v>15716.82</v>
      </c>
      <c r="P176" s="119"/>
      <c r="Q176" s="119">
        <v>26853.52</v>
      </c>
      <c r="R176" s="119">
        <v>25005.48</v>
      </c>
      <c r="S176" s="47"/>
    </row>
    <row r="177" spans="1:19" ht="9" customHeight="1" x14ac:dyDescent="0.2">
      <c r="A177" s="501"/>
      <c r="B177" s="501"/>
      <c r="C177" s="48" t="s">
        <v>4</v>
      </c>
      <c r="D177" s="49">
        <v>37</v>
      </c>
      <c r="E177" s="50">
        <v>27420004</v>
      </c>
      <c r="F177" s="50">
        <v>3012004</v>
      </c>
      <c r="G177" s="50">
        <v>0</v>
      </c>
      <c r="H177" s="50">
        <v>12507588</v>
      </c>
      <c r="I177" s="50">
        <v>0</v>
      </c>
      <c r="J177" s="51">
        <v>3578304</v>
      </c>
      <c r="K177" s="50">
        <v>42939595</v>
      </c>
      <c r="L177" s="73">
        <v>46517899</v>
      </c>
      <c r="M177" s="118"/>
      <c r="N177" s="120">
        <v>42939595</v>
      </c>
      <c r="O177" s="120">
        <v>30432007</v>
      </c>
      <c r="P177" s="120">
        <v>0</v>
      </c>
      <c r="Q177" s="120">
        <v>51995665</v>
      </c>
      <c r="R177" s="120">
        <v>48417361</v>
      </c>
      <c r="S177" s="47"/>
    </row>
    <row r="178" spans="1:19" ht="9" customHeight="1" x14ac:dyDescent="0.2">
      <c r="A178" s="501"/>
      <c r="B178" s="501"/>
      <c r="C178" s="103" t="s">
        <v>3</v>
      </c>
      <c r="D178" s="79">
        <v>38</v>
      </c>
      <c r="E178" s="55">
        <v>14471.12</v>
      </c>
      <c r="F178" s="55">
        <v>1586.56</v>
      </c>
      <c r="G178" s="55">
        <v>0</v>
      </c>
      <c r="H178" s="55">
        <v>6459.63</v>
      </c>
      <c r="I178" s="55">
        <v>0</v>
      </c>
      <c r="J178" s="55">
        <v>1876.44</v>
      </c>
      <c r="K178" s="56">
        <v>22517.31</v>
      </c>
      <c r="L178" s="46">
        <v>24393.75</v>
      </c>
      <c r="M178" s="117"/>
      <c r="N178" s="119">
        <v>22517.31</v>
      </c>
      <c r="O178" s="119">
        <v>16057.68</v>
      </c>
      <c r="P178" s="119"/>
      <c r="Q178" s="119">
        <v>27284.13</v>
      </c>
      <c r="R178" s="119">
        <v>25407.69</v>
      </c>
      <c r="S178" s="47"/>
    </row>
    <row r="179" spans="1:19" ht="9" customHeight="1" x14ac:dyDescent="0.2">
      <c r="A179" s="501"/>
      <c r="B179" s="501"/>
      <c r="C179" s="103" t="s">
        <v>4</v>
      </c>
      <c r="D179" s="79">
        <v>39</v>
      </c>
      <c r="E179" s="50">
        <v>28019996</v>
      </c>
      <c r="F179" s="50">
        <v>3072009</v>
      </c>
      <c r="G179" s="50">
        <v>0</v>
      </c>
      <c r="H179" s="50">
        <v>12507588</v>
      </c>
      <c r="I179" s="50">
        <v>0</v>
      </c>
      <c r="J179" s="51">
        <v>3633294</v>
      </c>
      <c r="K179" s="50">
        <v>43599592</v>
      </c>
      <c r="L179" s="73">
        <v>47232886</v>
      </c>
      <c r="M179" s="118"/>
      <c r="N179" s="123">
        <v>43599592</v>
      </c>
      <c r="O179" s="123">
        <v>31092004</v>
      </c>
      <c r="P179" s="123">
        <v>0</v>
      </c>
      <c r="Q179" s="120">
        <v>52829442</v>
      </c>
      <c r="R179" s="120">
        <v>49196148</v>
      </c>
      <c r="S179" s="47"/>
    </row>
    <row r="180" spans="1:19" ht="12.75" customHeight="1" x14ac:dyDescent="0.2">
      <c r="A180" s="501"/>
      <c r="B180" s="501"/>
      <c r="C180" s="53" t="s">
        <v>3</v>
      </c>
      <c r="D180" s="54">
        <v>40</v>
      </c>
      <c r="E180" s="55">
        <v>14781</v>
      </c>
      <c r="F180" s="55">
        <v>1623.74</v>
      </c>
      <c r="G180" s="55">
        <v>0</v>
      </c>
      <c r="H180" s="55">
        <v>6459.63</v>
      </c>
      <c r="I180" s="55">
        <v>0</v>
      </c>
      <c r="J180" s="55">
        <v>1905.36</v>
      </c>
      <c r="K180" s="56">
        <v>22864.37</v>
      </c>
      <c r="L180" s="46">
        <v>24769.73</v>
      </c>
      <c r="M180" s="117"/>
      <c r="N180" s="119">
        <v>22864.37</v>
      </c>
      <c r="O180" s="119">
        <v>16404.740000000002</v>
      </c>
      <c r="P180" s="119"/>
      <c r="Q180" s="119">
        <v>27722.58</v>
      </c>
      <c r="R180" s="119">
        <v>25817.22</v>
      </c>
      <c r="S180" s="47"/>
    </row>
    <row r="181" spans="1:19" ht="9" customHeight="1" x14ac:dyDescent="0.2">
      <c r="A181" s="502"/>
      <c r="B181" s="502"/>
      <c r="C181" s="58"/>
      <c r="D181" s="59"/>
      <c r="E181" s="61">
        <v>28620007</v>
      </c>
      <c r="F181" s="61">
        <v>3143999</v>
      </c>
      <c r="G181" s="61">
        <v>0</v>
      </c>
      <c r="H181" s="61">
        <v>12507588</v>
      </c>
      <c r="I181" s="61">
        <v>0</v>
      </c>
      <c r="J181" s="60">
        <v>3689291</v>
      </c>
      <c r="K181" s="61">
        <v>44271594</v>
      </c>
      <c r="L181" s="73">
        <v>47960885</v>
      </c>
      <c r="M181" s="118"/>
      <c r="N181" s="120">
        <v>44271594</v>
      </c>
      <c r="O181" s="120">
        <v>31764006</v>
      </c>
      <c r="P181" s="120">
        <v>0</v>
      </c>
      <c r="Q181" s="120">
        <v>53678400</v>
      </c>
      <c r="R181" s="120">
        <v>49989109</v>
      </c>
      <c r="S181" s="47"/>
    </row>
    <row r="182" spans="1:19" ht="12.75" customHeight="1" x14ac:dyDescent="0.2">
      <c r="A182" s="492">
        <v>33970</v>
      </c>
      <c r="B182" s="492">
        <v>34424</v>
      </c>
      <c r="C182" s="42" t="s">
        <v>3</v>
      </c>
      <c r="D182" s="43">
        <v>0</v>
      </c>
      <c r="E182" s="44">
        <v>6674.69</v>
      </c>
      <c r="F182" s="44">
        <v>731.3</v>
      </c>
      <c r="G182" s="44">
        <v>123.95</v>
      </c>
      <c r="H182" s="44">
        <v>6459.63</v>
      </c>
      <c r="I182" s="44">
        <v>0</v>
      </c>
      <c r="J182" s="44">
        <v>1165.8</v>
      </c>
      <c r="K182" s="45">
        <v>13989.57</v>
      </c>
      <c r="L182" s="46">
        <v>15155.37</v>
      </c>
      <c r="M182" s="117"/>
      <c r="N182" s="119">
        <v>13989.57</v>
      </c>
      <c r="O182" s="119">
        <v>7529.94</v>
      </c>
      <c r="P182" s="119"/>
      <c r="Q182" s="119">
        <v>16510.759999999998</v>
      </c>
      <c r="R182" s="119">
        <v>15344.96</v>
      </c>
      <c r="S182" s="47"/>
    </row>
    <row r="183" spans="1:19" ht="8.25" customHeight="1" x14ac:dyDescent="0.2">
      <c r="A183" s="493"/>
      <c r="B183" s="493"/>
      <c r="C183" s="48" t="s">
        <v>4</v>
      </c>
      <c r="D183" s="49">
        <v>0</v>
      </c>
      <c r="E183" s="50">
        <v>12924002</v>
      </c>
      <c r="F183" s="50">
        <v>1415994</v>
      </c>
      <c r="G183" s="50">
        <v>240001</v>
      </c>
      <c r="H183" s="50">
        <v>12507588</v>
      </c>
      <c r="I183" s="50">
        <v>0</v>
      </c>
      <c r="J183" s="51">
        <v>2257304</v>
      </c>
      <c r="K183" s="50">
        <v>27087585</v>
      </c>
      <c r="L183" s="73">
        <v>29344888</v>
      </c>
      <c r="M183" s="118"/>
      <c r="N183" s="120">
        <v>27087585</v>
      </c>
      <c r="O183" s="120">
        <v>14579997</v>
      </c>
      <c r="P183" s="120">
        <v>0</v>
      </c>
      <c r="Q183" s="120">
        <v>31969289</v>
      </c>
      <c r="R183" s="120">
        <v>29711986</v>
      </c>
      <c r="S183" s="47"/>
    </row>
    <row r="184" spans="1:19" ht="12.75" customHeight="1" x14ac:dyDescent="0.2">
      <c r="A184" s="500">
        <v>33970</v>
      </c>
      <c r="B184" s="500">
        <v>34424</v>
      </c>
      <c r="C184" s="53" t="s">
        <v>3</v>
      </c>
      <c r="D184" s="54">
        <v>1</v>
      </c>
      <c r="E184" s="55">
        <v>7027.95</v>
      </c>
      <c r="F184" s="55">
        <v>768.49</v>
      </c>
      <c r="G184" s="55">
        <v>123.95</v>
      </c>
      <c r="H184" s="55">
        <v>6459.63</v>
      </c>
      <c r="I184" s="55">
        <v>0</v>
      </c>
      <c r="J184" s="55">
        <v>1198.3399999999999</v>
      </c>
      <c r="K184" s="56">
        <v>14380.02</v>
      </c>
      <c r="L184" s="46">
        <v>15578.36</v>
      </c>
      <c r="M184" s="117"/>
      <c r="N184" s="119">
        <v>14380.02</v>
      </c>
      <c r="O184" s="119">
        <v>7920.39</v>
      </c>
      <c r="P184" s="119"/>
      <c r="Q184" s="119">
        <v>17004.03</v>
      </c>
      <c r="R184" s="119">
        <v>15805.69</v>
      </c>
      <c r="S184" s="47"/>
    </row>
    <row r="185" spans="1:19" ht="8.25" customHeight="1" x14ac:dyDescent="0.2">
      <c r="A185" s="500"/>
      <c r="B185" s="500"/>
      <c r="C185" s="48" t="s">
        <v>4</v>
      </c>
      <c r="D185" s="49">
        <v>2</v>
      </c>
      <c r="E185" s="50">
        <v>13608009</v>
      </c>
      <c r="F185" s="50">
        <v>1488004</v>
      </c>
      <c r="G185" s="50">
        <v>240001</v>
      </c>
      <c r="H185" s="50">
        <v>12507588</v>
      </c>
      <c r="I185" s="50">
        <v>0</v>
      </c>
      <c r="J185" s="51">
        <v>2320310</v>
      </c>
      <c r="K185" s="50">
        <v>27843601</v>
      </c>
      <c r="L185" s="73">
        <v>30163911</v>
      </c>
      <c r="M185" s="118"/>
      <c r="N185" s="120">
        <v>27843601</v>
      </c>
      <c r="O185" s="120">
        <v>15336014</v>
      </c>
      <c r="P185" s="120">
        <v>0</v>
      </c>
      <c r="Q185" s="120">
        <v>32924393</v>
      </c>
      <c r="R185" s="120">
        <v>30604083</v>
      </c>
      <c r="S185" s="47"/>
    </row>
    <row r="186" spans="1:19" ht="12.75" customHeight="1" x14ac:dyDescent="0.2">
      <c r="A186" s="501"/>
      <c r="B186" s="501"/>
      <c r="C186" s="53" t="s">
        <v>3</v>
      </c>
      <c r="D186" s="54">
        <v>3</v>
      </c>
      <c r="E186" s="55">
        <v>7387.4</v>
      </c>
      <c r="F186" s="55">
        <v>811.87</v>
      </c>
      <c r="G186" s="55">
        <v>123.95</v>
      </c>
      <c r="H186" s="55">
        <v>6459.63</v>
      </c>
      <c r="I186" s="55">
        <v>0</v>
      </c>
      <c r="J186" s="55">
        <v>1231.9000000000001</v>
      </c>
      <c r="K186" s="56">
        <v>14782.85</v>
      </c>
      <c r="L186" s="46">
        <v>16014.75</v>
      </c>
      <c r="M186" s="117"/>
      <c r="N186" s="119">
        <v>14782.85</v>
      </c>
      <c r="O186" s="119">
        <v>8323.2199999999993</v>
      </c>
      <c r="P186" s="119"/>
      <c r="Q186" s="119">
        <v>17512.93</v>
      </c>
      <c r="R186" s="119">
        <v>16281.03</v>
      </c>
      <c r="S186" s="47"/>
    </row>
    <row r="187" spans="1:19" ht="8.25" customHeight="1" x14ac:dyDescent="0.2">
      <c r="A187" s="501"/>
      <c r="B187" s="501"/>
      <c r="C187" s="48" t="s">
        <v>4</v>
      </c>
      <c r="D187" s="49">
        <v>4</v>
      </c>
      <c r="E187" s="50">
        <v>14304001</v>
      </c>
      <c r="F187" s="50">
        <v>1572000</v>
      </c>
      <c r="G187" s="50">
        <v>240001</v>
      </c>
      <c r="H187" s="50">
        <v>12507588</v>
      </c>
      <c r="I187" s="50">
        <v>0</v>
      </c>
      <c r="J187" s="51">
        <v>2385291</v>
      </c>
      <c r="K187" s="50">
        <v>28623589</v>
      </c>
      <c r="L187" s="73">
        <v>31008880</v>
      </c>
      <c r="M187" s="118"/>
      <c r="N187" s="120">
        <v>28623589</v>
      </c>
      <c r="O187" s="120">
        <v>16116001</v>
      </c>
      <c r="P187" s="120">
        <v>0</v>
      </c>
      <c r="Q187" s="120">
        <v>33909761</v>
      </c>
      <c r="R187" s="120">
        <v>31524470</v>
      </c>
      <c r="S187" s="47"/>
    </row>
    <row r="188" spans="1:19" ht="12.75" customHeight="1" x14ac:dyDescent="0.2">
      <c r="A188" s="501"/>
      <c r="B188" s="501"/>
      <c r="C188" s="53" t="s">
        <v>3</v>
      </c>
      <c r="D188" s="54">
        <v>5</v>
      </c>
      <c r="E188" s="55">
        <v>7740.66</v>
      </c>
      <c r="F188" s="55">
        <v>849.06</v>
      </c>
      <c r="G188" s="55">
        <v>123.95</v>
      </c>
      <c r="H188" s="55">
        <v>6459.63</v>
      </c>
      <c r="I188" s="55">
        <v>0</v>
      </c>
      <c r="J188" s="55">
        <v>1264.44</v>
      </c>
      <c r="K188" s="56">
        <v>15173.3</v>
      </c>
      <c r="L188" s="46">
        <v>16437.740000000002</v>
      </c>
      <c r="M188" s="117"/>
      <c r="N188" s="119">
        <v>15173.3</v>
      </c>
      <c r="O188" s="119">
        <v>8713.67</v>
      </c>
      <c r="P188" s="119"/>
      <c r="Q188" s="119">
        <v>18006.2</v>
      </c>
      <c r="R188" s="119">
        <v>16741.759999999998</v>
      </c>
      <c r="S188" s="47"/>
    </row>
    <row r="189" spans="1:19" ht="8.25" customHeight="1" x14ac:dyDescent="0.2">
      <c r="A189" s="501"/>
      <c r="B189" s="501"/>
      <c r="C189" s="48" t="s">
        <v>4</v>
      </c>
      <c r="D189" s="49">
        <v>6</v>
      </c>
      <c r="E189" s="50">
        <v>14988008</v>
      </c>
      <c r="F189" s="50">
        <v>1644009</v>
      </c>
      <c r="G189" s="50">
        <v>240001</v>
      </c>
      <c r="H189" s="50">
        <v>12507588</v>
      </c>
      <c r="I189" s="50">
        <v>0</v>
      </c>
      <c r="J189" s="51">
        <v>2448297</v>
      </c>
      <c r="K189" s="50">
        <v>29379606</v>
      </c>
      <c r="L189" s="73">
        <v>31827903</v>
      </c>
      <c r="M189" s="118"/>
      <c r="N189" s="120">
        <v>29379606</v>
      </c>
      <c r="O189" s="120">
        <v>16872018</v>
      </c>
      <c r="P189" s="120">
        <v>0</v>
      </c>
      <c r="Q189" s="120">
        <v>34864865</v>
      </c>
      <c r="R189" s="120">
        <v>32416568</v>
      </c>
      <c r="S189" s="47"/>
    </row>
    <row r="190" spans="1:19" ht="12.75" customHeight="1" x14ac:dyDescent="0.2">
      <c r="A190" s="501"/>
      <c r="B190" s="501"/>
      <c r="C190" s="53" t="s">
        <v>3</v>
      </c>
      <c r="D190" s="54">
        <v>7</v>
      </c>
      <c r="E190" s="55">
        <v>8155.89</v>
      </c>
      <c r="F190" s="55">
        <v>892.44</v>
      </c>
      <c r="G190" s="55">
        <v>123.95</v>
      </c>
      <c r="H190" s="55">
        <v>6459.63</v>
      </c>
      <c r="I190" s="55">
        <v>0</v>
      </c>
      <c r="J190" s="55">
        <v>1302.6600000000001</v>
      </c>
      <c r="K190" s="56">
        <v>15631.91</v>
      </c>
      <c r="L190" s="46">
        <v>16934.57</v>
      </c>
      <c r="M190" s="117"/>
      <c r="N190" s="119">
        <v>15631.91</v>
      </c>
      <c r="O190" s="119">
        <v>9172.2800000000007</v>
      </c>
      <c r="P190" s="119"/>
      <c r="Q190" s="119">
        <v>18585.580000000002</v>
      </c>
      <c r="R190" s="119">
        <v>17282.919999999998</v>
      </c>
      <c r="S190" s="47"/>
    </row>
    <row r="191" spans="1:19" ht="8.25" customHeight="1" x14ac:dyDescent="0.2">
      <c r="A191" s="501"/>
      <c r="B191" s="501"/>
      <c r="C191" s="48" t="s">
        <v>4</v>
      </c>
      <c r="D191" s="49">
        <v>8</v>
      </c>
      <c r="E191" s="50">
        <v>15792005</v>
      </c>
      <c r="F191" s="50">
        <v>1728005</v>
      </c>
      <c r="G191" s="50">
        <v>240001</v>
      </c>
      <c r="H191" s="50">
        <v>12507588</v>
      </c>
      <c r="I191" s="50">
        <v>0</v>
      </c>
      <c r="J191" s="51">
        <v>2522301</v>
      </c>
      <c r="K191" s="50">
        <v>30267598</v>
      </c>
      <c r="L191" s="73">
        <v>32789900</v>
      </c>
      <c r="M191" s="118"/>
      <c r="N191" s="120">
        <v>30267598</v>
      </c>
      <c r="O191" s="120">
        <v>17760011</v>
      </c>
      <c r="P191" s="120">
        <v>0</v>
      </c>
      <c r="Q191" s="120">
        <v>35986701</v>
      </c>
      <c r="R191" s="120">
        <v>33464400</v>
      </c>
      <c r="S191" s="47"/>
    </row>
    <row r="192" spans="1:19" ht="12.75" customHeight="1" x14ac:dyDescent="0.2">
      <c r="A192" s="501"/>
      <c r="B192" s="501"/>
      <c r="C192" s="53" t="s">
        <v>3</v>
      </c>
      <c r="D192" s="54">
        <v>9</v>
      </c>
      <c r="E192" s="55">
        <v>8527.74</v>
      </c>
      <c r="F192" s="55">
        <v>935.82</v>
      </c>
      <c r="G192" s="55">
        <v>123.95</v>
      </c>
      <c r="H192" s="55">
        <v>6459.63</v>
      </c>
      <c r="I192" s="55">
        <v>0</v>
      </c>
      <c r="J192" s="55">
        <v>1337.26</v>
      </c>
      <c r="K192" s="56">
        <v>16047.14</v>
      </c>
      <c r="L192" s="46">
        <v>17384.400000000001</v>
      </c>
      <c r="M192" s="117"/>
      <c r="N192" s="119">
        <v>16047.14</v>
      </c>
      <c r="O192" s="119">
        <v>9587.51</v>
      </c>
      <c r="P192" s="119"/>
      <c r="Q192" s="119">
        <v>19110.150000000001</v>
      </c>
      <c r="R192" s="119">
        <v>17772.89</v>
      </c>
      <c r="S192" s="47"/>
    </row>
    <row r="193" spans="1:19" ht="8.25" customHeight="1" x14ac:dyDescent="0.2">
      <c r="A193" s="501"/>
      <c r="B193" s="501"/>
      <c r="C193" s="48" t="s">
        <v>4</v>
      </c>
      <c r="D193" s="49">
        <v>10</v>
      </c>
      <c r="E193" s="50">
        <v>16512007</v>
      </c>
      <c r="F193" s="50">
        <v>1812000</v>
      </c>
      <c r="G193" s="50">
        <v>240001</v>
      </c>
      <c r="H193" s="50">
        <v>12507588</v>
      </c>
      <c r="I193" s="50">
        <v>0</v>
      </c>
      <c r="J193" s="51">
        <v>2589296</v>
      </c>
      <c r="K193" s="50">
        <v>31071596</v>
      </c>
      <c r="L193" s="73">
        <v>33660892</v>
      </c>
      <c r="M193" s="118"/>
      <c r="N193" s="120">
        <v>31071596</v>
      </c>
      <c r="O193" s="120">
        <v>18564008</v>
      </c>
      <c r="P193" s="120">
        <v>0</v>
      </c>
      <c r="Q193" s="120">
        <v>37002410</v>
      </c>
      <c r="R193" s="120">
        <v>34413114</v>
      </c>
      <c r="S193" s="47"/>
    </row>
    <row r="194" spans="1:19" ht="12.75" customHeight="1" x14ac:dyDescent="0.2">
      <c r="A194" s="501"/>
      <c r="B194" s="501"/>
      <c r="C194" s="53" t="s">
        <v>3</v>
      </c>
      <c r="D194" s="54">
        <v>11</v>
      </c>
      <c r="E194" s="55">
        <v>8980.15</v>
      </c>
      <c r="F194" s="55">
        <v>985.4</v>
      </c>
      <c r="G194" s="55">
        <v>123.95</v>
      </c>
      <c r="H194" s="55">
        <v>6459.63</v>
      </c>
      <c r="I194" s="55">
        <v>0</v>
      </c>
      <c r="J194" s="55">
        <v>1379.09</v>
      </c>
      <c r="K194" s="56">
        <v>16549.13</v>
      </c>
      <c r="L194" s="46">
        <v>17928.22</v>
      </c>
      <c r="M194" s="117"/>
      <c r="N194" s="119">
        <v>16549.13</v>
      </c>
      <c r="O194" s="119">
        <v>10089.5</v>
      </c>
      <c r="P194" s="119"/>
      <c r="Q194" s="119">
        <v>19744.330000000002</v>
      </c>
      <c r="R194" s="119">
        <v>18365.240000000002</v>
      </c>
      <c r="S194" s="47"/>
    </row>
    <row r="195" spans="1:19" ht="8.25" customHeight="1" x14ac:dyDescent="0.2">
      <c r="A195" s="501"/>
      <c r="B195" s="501"/>
      <c r="C195" s="48" t="s">
        <v>4</v>
      </c>
      <c r="D195" s="49">
        <v>12</v>
      </c>
      <c r="E195" s="50">
        <v>17387995</v>
      </c>
      <c r="F195" s="50">
        <v>1908000</v>
      </c>
      <c r="G195" s="50">
        <v>240001</v>
      </c>
      <c r="H195" s="50">
        <v>12507588</v>
      </c>
      <c r="I195" s="50">
        <v>0</v>
      </c>
      <c r="J195" s="51">
        <v>2670291</v>
      </c>
      <c r="K195" s="50">
        <v>32043584</v>
      </c>
      <c r="L195" s="73">
        <v>34713875</v>
      </c>
      <c r="M195" s="118"/>
      <c r="N195" s="120">
        <v>32043584</v>
      </c>
      <c r="O195" s="120">
        <v>19535996</v>
      </c>
      <c r="P195" s="120">
        <v>0</v>
      </c>
      <c r="Q195" s="120">
        <v>38230354</v>
      </c>
      <c r="R195" s="120">
        <v>35560063</v>
      </c>
      <c r="S195" s="47"/>
    </row>
    <row r="196" spans="1:19" ht="12.75" customHeight="1" x14ac:dyDescent="0.2">
      <c r="A196" s="501"/>
      <c r="B196" s="501"/>
      <c r="C196" s="53" t="s">
        <v>3</v>
      </c>
      <c r="D196" s="54">
        <v>13</v>
      </c>
      <c r="E196" s="55">
        <v>9463.56</v>
      </c>
      <c r="F196" s="55">
        <v>1034.98</v>
      </c>
      <c r="G196" s="55">
        <v>123.95</v>
      </c>
      <c r="H196" s="55">
        <v>6459.63</v>
      </c>
      <c r="I196" s="55">
        <v>0</v>
      </c>
      <c r="J196" s="55">
        <v>1423.51</v>
      </c>
      <c r="K196" s="56">
        <v>17082.12</v>
      </c>
      <c r="L196" s="46">
        <v>18505.63</v>
      </c>
      <c r="M196" s="117"/>
      <c r="N196" s="119">
        <v>17082.12</v>
      </c>
      <c r="O196" s="119">
        <v>10622.49</v>
      </c>
      <c r="P196" s="119"/>
      <c r="Q196" s="119">
        <v>20417.68</v>
      </c>
      <c r="R196" s="119">
        <v>18994.169999999998</v>
      </c>
      <c r="S196" s="47"/>
    </row>
    <row r="197" spans="1:19" ht="7.5" customHeight="1" x14ac:dyDescent="0.2">
      <c r="A197" s="501"/>
      <c r="B197" s="501"/>
      <c r="C197" s="48" t="s">
        <v>4</v>
      </c>
      <c r="D197" s="49">
        <v>14</v>
      </c>
      <c r="E197" s="50">
        <v>18324007</v>
      </c>
      <c r="F197" s="50">
        <v>2004001</v>
      </c>
      <c r="G197" s="50">
        <v>240001</v>
      </c>
      <c r="H197" s="50">
        <v>12507588</v>
      </c>
      <c r="I197" s="50">
        <v>0</v>
      </c>
      <c r="J197" s="51">
        <v>2756300</v>
      </c>
      <c r="K197" s="50">
        <v>33075596</v>
      </c>
      <c r="L197" s="73">
        <v>35831896</v>
      </c>
      <c r="M197" s="118"/>
      <c r="N197" s="120">
        <v>33075596</v>
      </c>
      <c r="O197" s="120">
        <v>20568009</v>
      </c>
      <c r="P197" s="120">
        <v>0</v>
      </c>
      <c r="Q197" s="120">
        <v>39534141</v>
      </c>
      <c r="R197" s="120">
        <v>36777842</v>
      </c>
      <c r="S197" s="47"/>
    </row>
    <row r="198" spans="1:19" ht="12.75" customHeight="1" x14ac:dyDescent="0.2">
      <c r="A198" s="501"/>
      <c r="B198" s="501"/>
      <c r="C198" s="53" t="s">
        <v>3</v>
      </c>
      <c r="D198" s="54">
        <v>15</v>
      </c>
      <c r="E198" s="55">
        <v>9940.76</v>
      </c>
      <c r="F198" s="55">
        <v>1090.76</v>
      </c>
      <c r="G198" s="55">
        <v>123.95</v>
      </c>
      <c r="H198" s="55">
        <v>6459.63</v>
      </c>
      <c r="I198" s="55">
        <v>0</v>
      </c>
      <c r="J198" s="55">
        <v>1467.93</v>
      </c>
      <c r="K198" s="56">
        <v>17615.099999999999</v>
      </c>
      <c r="L198" s="46">
        <v>19083.03</v>
      </c>
      <c r="M198" s="117"/>
      <c r="N198" s="119">
        <v>17615.099999999999</v>
      </c>
      <c r="O198" s="119">
        <v>11155.47</v>
      </c>
      <c r="P198" s="119"/>
      <c r="Q198" s="119">
        <v>21091.01</v>
      </c>
      <c r="R198" s="119">
        <v>19623.080000000002</v>
      </c>
      <c r="S198" s="47"/>
    </row>
    <row r="199" spans="1:19" ht="7.5" customHeight="1" x14ac:dyDescent="0.2">
      <c r="A199" s="501"/>
      <c r="B199" s="501"/>
      <c r="C199" s="48" t="s">
        <v>4</v>
      </c>
      <c r="D199" s="49">
        <v>16</v>
      </c>
      <c r="E199" s="50">
        <v>19247995</v>
      </c>
      <c r="F199" s="50">
        <v>2112006</v>
      </c>
      <c r="G199" s="50">
        <v>240001</v>
      </c>
      <c r="H199" s="50">
        <v>12507588</v>
      </c>
      <c r="I199" s="50">
        <v>0</v>
      </c>
      <c r="J199" s="51">
        <v>2842309</v>
      </c>
      <c r="K199" s="50">
        <v>34107590</v>
      </c>
      <c r="L199" s="73">
        <v>36949898</v>
      </c>
      <c r="M199" s="118"/>
      <c r="N199" s="120">
        <v>34107590</v>
      </c>
      <c r="O199" s="120">
        <v>21600002</v>
      </c>
      <c r="P199" s="120">
        <v>0</v>
      </c>
      <c r="Q199" s="120">
        <v>40837890</v>
      </c>
      <c r="R199" s="120">
        <v>37995581</v>
      </c>
      <c r="S199" s="47"/>
    </row>
    <row r="200" spans="1:19" ht="12.75" customHeight="1" x14ac:dyDescent="0.2">
      <c r="A200" s="501"/>
      <c r="B200" s="501"/>
      <c r="C200" s="53" t="s">
        <v>3</v>
      </c>
      <c r="D200" s="54">
        <v>17</v>
      </c>
      <c r="E200" s="55">
        <v>11037.72</v>
      </c>
      <c r="F200" s="55">
        <v>1214.71</v>
      </c>
      <c r="G200" s="55">
        <v>123.95</v>
      </c>
      <c r="H200" s="55">
        <v>6459.63</v>
      </c>
      <c r="I200" s="55">
        <v>0</v>
      </c>
      <c r="J200" s="55">
        <v>1569.67</v>
      </c>
      <c r="K200" s="56">
        <v>18836.009999999998</v>
      </c>
      <c r="L200" s="46">
        <v>20405.68</v>
      </c>
      <c r="M200" s="117"/>
      <c r="N200" s="119">
        <v>18836.009999999998</v>
      </c>
      <c r="O200" s="119">
        <v>12376.38</v>
      </c>
      <c r="P200" s="119"/>
      <c r="Q200" s="119">
        <v>22633.43</v>
      </c>
      <c r="R200" s="119">
        <v>21063.759999999998</v>
      </c>
      <c r="S200" s="47"/>
    </row>
    <row r="201" spans="1:19" ht="8.25" customHeight="1" x14ac:dyDescent="0.2">
      <c r="A201" s="501"/>
      <c r="B201" s="501"/>
      <c r="C201" s="48" t="s">
        <v>4</v>
      </c>
      <c r="D201" s="49">
        <v>17</v>
      </c>
      <c r="E201" s="50">
        <v>21372006</v>
      </c>
      <c r="F201" s="50">
        <v>2352007</v>
      </c>
      <c r="G201" s="50">
        <v>240001</v>
      </c>
      <c r="H201" s="50">
        <v>12507588</v>
      </c>
      <c r="I201" s="50">
        <v>0</v>
      </c>
      <c r="J201" s="51">
        <v>3039305</v>
      </c>
      <c r="K201" s="50">
        <v>36471601</v>
      </c>
      <c r="L201" s="73">
        <v>39510906</v>
      </c>
      <c r="M201" s="118"/>
      <c r="N201" s="120">
        <v>36471601</v>
      </c>
      <c r="O201" s="120">
        <v>23964013</v>
      </c>
      <c r="P201" s="120">
        <v>0</v>
      </c>
      <c r="Q201" s="120">
        <v>43824432</v>
      </c>
      <c r="R201" s="120">
        <v>40785127</v>
      </c>
      <c r="S201" s="47"/>
    </row>
    <row r="202" spans="1:19" ht="12.75" customHeight="1" x14ac:dyDescent="0.2">
      <c r="A202" s="501"/>
      <c r="B202" s="501"/>
      <c r="C202" s="53" t="s">
        <v>3</v>
      </c>
      <c r="D202" s="54">
        <v>18</v>
      </c>
      <c r="E202" s="55">
        <v>11347.59</v>
      </c>
      <c r="F202" s="55">
        <v>1245.69</v>
      </c>
      <c r="G202" s="55">
        <v>123.95</v>
      </c>
      <c r="H202" s="55">
        <v>6459.63</v>
      </c>
      <c r="I202" s="55">
        <v>0</v>
      </c>
      <c r="J202" s="55">
        <v>1598.07</v>
      </c>
      <c r="K202" s="56">
        <v>19176.86</v>
      </c>
      <c r="L202" s="46">
        <v>20774.93</v>
      </c>
      <c r="M202" s="117"/>
      <c r="N202" s="119">
        <v>19176.86</v>
      </c>
      <c r="O202" s="119">
        <v>12717.23</v>
      </c>
      <c r="P202" s="119"/>
      <c r="Q202" s="119">
        <v>23064.03</v>
      </c>
      <c r="R202" s="119">
        <v>21465.96</v>
      </c>
      <c r="S202" s="47"/>
    </row>
    <row r="203" spans="1:19" ht="7.5" customHeight="1" x14ac:dyDescent="0.2">
      <c r="A203" s="501"/>
      <c r="B203" s="501"/>
      <c r="C203" s="48" t="s">
        <v>4</v>
      </c>
      <c r="D203" s="49">
        <v>19</v>
      </c>
      <c r="E203" s="50">
        <v>21971998</v>
      </c>
      <c r="F203" s="50">
        <v>2411992</v>
      </c>
      <c r="G203" s="50">
        <v>240001</v>
      </c>
      <c r="H203" s="50">
        <v>12507588</v>
      </c>
      <c r="I203" s="50">
        <v>0</v>
      </c>
      <c r="J203" s="51">
        <v>3094295</v>
      </c>
      <c r="K203" s="50">
        <v>37131579</v>
      </c>
      <c r="L203" s="73">
        <v>40225874</v>
      </c>
      <c r="M203" s="118"/>
      <c r="N203" s="120">
        <v>37131579</v>
      </c>
      <c r="O203" s="120">
        <v>24623991</v>
      </c>
      <c r="P203" s="120">
        <v>0</v>
      </c>
      <c r="Q203" s="120">
        <v>44658189</v>
      </c>
      <c r="R203" s="120">
        <v>41563894</v>
      </c>
      <c r="S203" s="47"/>
    </row>
    <row r="204" spans="1:19" ht="12.75" customHeight="1" x14ac:dyDescent="0.2">
      <c r="A204" s="501"/>
      <c r="B204" s="501"/>
      <c r="C204" s="53" t="s">
        <v>3</v>
      </c>
      <c r="D204" s="54">
        <v>20</v>
      </c>
      <c r="E204" s="55">
        <v>11731.83</v>
      </c>
      <c r="F204" s="55">
        <v>1289.08</v>
      </c>
      <c r="G204" s="55">
        <v>123.95</v>
      </c>
      <c r="H204" s="55">
        <v>6459.63</v>
      </c>
      <c r="I204" s="55">
        <v>0</v>
      </c>
      <c r="J204" s="55">
        <v>1633.71</v>
      </c>
      <c r="K204" s="56">
        <v>19604.490000000002</v>
      </c>
      <c r="L204" s="46">
        <v>21238.2</v>
      </c>
      <c r="M204" s="117"/>
      <c r="N204" s="119">
        <v>19604.490000000002</v>
      </c>
      <c r="O204" s="119">
        <v>13144.86</v>
      </c>
      <c r="P204" s="119"/>
      <c r="Q204" s="119">
        <v>23604.27</v>
      </c>
      <c r="R204" s="119">
        <v>21970.560000000001</v>
      </c>
      <c r="S204" s="47"/>
    </row>
    <row r="205" spans="1:19" ht="6.75" customHeight="1" x14ac:dyDescent="0.2">
      <c r="A205" s="501"/>
      <c r="B205" s="501"/>
      <c r="C205" s="48" t="s">
        <v>4</v>
      </c>
      <c r="D205" s="49">
        <v>21</v>
      </c>
      <c r="E205" s="50">
        <v>22715990</v>
      </c>
      <c r="F205" s="50">
        <v>2496007</v>
      </c>
      <c r="G205" s="50">
        <v>240001</v>
      </c>
      <c r="H205" s="50">
        <v>12507588</v>
      </c>
      <c r="I205" s="50">
        <v>0</v>
      </c>
      <c r="J205" s="51">
        <v>3163304</v>
      </c>
      <c r="K205" s="50">
        <v>37959586</v>
      </c>
      <c r="L205" s="73">
        <v>41122890</v>
      </c>
      <c r="M205" s="118"/>
      <c r="N205" s="120">
        <v>37959586</v>
      </c>
      <c r="O205" s="120">
        <v>25451998</v>
      </c>
      <c r="P205" s="120">
        <v>0</v>
      </c>
      <c r="Q205" s="120">
        <v>45704240</v>
      </c>
      <c r="R205" s="120">
        <v>42540936</v>
      </c>
      <c r="S205" s="47"/>
    </row>
    <row r="206" spans="1:19" ht="12.75" customHeight="1" x14ac:dyDescent="0.2">
      <c r="A206" s="501"/>
      <c r="B206" s="501"/>
      <c r="C206" s="53" t="s">
        <v>3</v>
      </c>
      <c r="D206" s="54">
        <v>22</v>
      </c>
      <c r="E206" s="55">
        <v>11979.73</v>
      </c>
      <c r="F206" s="55">
        <v>1313.87</v>
      </c>
      <c r="G206" s="55">
        <v>123.95</v>
      </c>
      <c r="H206" s="55">
        <v>6459.63</v>
      </c>
      <c r="I206" s="55">
        <v>0</v>
      </c>
      <c r="J206" s="55">
        <v>1656.43</v>
      </c>
      <c r="K206" s="56">
        <v>19877.18</v>
      </c>
      <c r="L206" s="46">
        <v>21533.61</v>
      </c>
      <c r="M206" s="117"/>
      <c r="N206" s="119">
        <v>19877.18</v>
      </c>
      <c r="O206" s="119">
        <v>13417.55</v>
      </c>
      <c r="P206" s="119"/>
      <c r="Q206" s="119">
        <v>23948.77</v>
      </c>
      <c r="R206" s="119">
        <v>22292.34</v>
      </c>
      <c r="S206" s="47"/>
    </row>
    <row r="207" spans="1:19" ht="8.25" customHeight="1" x14ac:dyDescent="0.2">
      <c r="A207" s="501"/>
      <c r="B207" s="501"/>
      <c r="C207" s="48" t="s">
        <v>4</v>
      </c>
      <c r="D207" s="49">
        <v>23</v>
      </c>
      <c r="E207" s="50">
        <v>23195992</v>
      </c>
      <c r="F207" s="50">
        <v>2544007</v>
      </c>
      <c r="G207" s="50">
        <v>240001</v>
      </c>
      <c r="H207" s="50">
        <v>12507588</v>
      </c>
      <c r="I207" s="50">
        <v>0</v>
      </c>
      <c r="J207" s="51">
        <v>3207296</v>
      </c>
      <c r="K207" s="50">
        <v>38487587</v>
      </c>
      <c r="L207" s="73">
        <v>41694883</v>
      </c>
      <c r="M207" s="118"/>
      <c r="N207" s="120">
        <v>38487587</v>
      </c>
      <c r="O207" s="120">
        <v>25980000</v>
      </c>
      <c r="P207" s="120">
        <v>0</v>
      </c>
      <c r="Q207" s="120">
        <v>46371285</v>
      </c>
      <c r="R207" s="120">
        <v>43163989</v>
      </c>
      <c r="S207" s="47"/>
    </row>
    <row r="208" spans="1:19" ht="12.75" customHeight="1" x14ac:dyDescent="0.2">
      <c r="A208" s="501"/>
      <c r="B208" s="501"/>
      <c r="C208" s="53" t="s">
        <v>3</v>
      </c>
      <c r="D208" s="54">
        <v>24</v>
      </c>
      <c r="E208" s="55">
        <v>12295.81</v>
      </c>
      <c r="F208" s="55">
        <v>1351.05</v>
      </c>
      <c r="G208" s="55">
        <v>123.95</v>
      </c>
      <c r="H208" s="55">
        <v>6459.63</v>
      </c>
      <c r="I208" s="55">
        <v>0</v>
      </c>
      <c r="J208" s="55">
        <v>1685.87</v>
      </c>
      <c r="K208" s="56">
        <v>20230.439999999999</v>
      </c>
      <c r="L208" s="46">
        <v>21916.31</v>
      </c>
      <c r="M208" s="117"/>
      <c r="N208" s="119">
        <v>20230.439999999999</v>
      </c>
      <c r="O208" s="119">
        <v>13770.81</v>
      </c>
      <c r="P208" s="119"/>
      <c r="Q208" s="119">
        <v>24395.06</v>
      </c>
      <c r="R208" s="119">
        <v>22709.19</v>
      </c>
      <c r="S208" s="47"/>
    </row>
    <row r="209" spans="1:19" ht="7.5" customHeight="1" x14ac:dyDescent="0.2">
      <c r="A209" s="501"/>
      <c r="B209" s="501"/>
      <c r="C209" s="48" t="s">
        <v>4</v>
      </c>
      <c r="D209" s="49">
        <v>25</v>
      </c>
      <c r="E209" s="50">
        <v>23808008</v>
      </c>
      <c r="F209" s="50">
        <v>2615998</v>
      </c>
      <c r="G209" s="50">
        <v>240001</v>
      </c>
      <c r="H209" s="50">
        <v>12507588</v>
      </c>
      <c r="I209" s="50">
        <v>0</v>
      </c>
      <c r="J209" s="51">
        <v>3264300</v>
      </c>
      <c r="K209" s="50">
        <v>39171594</v>
      </c>
      <c r="L209" s="73">
        <v>42435894</v>
      </c>
      <c r="M209" s="118"/>
      <c r="N209" s="120">
        <v>39171594</v>
      </c>
      <c r="O209" s="120">
        <v>26664006</v>
      </c>
      <c r="P209" s="120">
        <v>0</v>
      </c>
      <c r="Q209" s="120">
        <v>47235423</v>
      </c>
      <c r="R209" s="120">
        <v>43971123</v>
      </c>
      <c r="S209" s="47"/>
    </row>
    <row r="210" spans="1:19" ht="12.75" customHeight="1" x14ac:dyDescent="0.2">
      <c r="A210" s="501"/>
      <c r="B210" s="501"/>
      <c r="C210" s="53" t="s">
        <v>3</v>
      </c>
      <c r="D210" s="54">
        <v>26</v>
      </c>
      <c r="E210" s="55">
        <v>12605.68</v>
      </c>
      <c r="F210" s="55">
        <v>1382.04</v>
      </c>
      <c r="G210" s="55">
        <v>123.95</v>
      </c>
      <c r="H210" s="55">
        <v>6459.63</v>
      </c>
      <c r="I210" s="55">
        <v>0</v>
      </c>
      <c r="J210" s="55">
        <v>1714.28</v>
      </c>
      <c r="K210" s="56">
        <v>20571.3</v>
      </c>
      <c r="L210" s="46">
        <v>22285.58</v>
      </c>
      <c r="M210" s="117"/>
      <c r="N210" s="119">
        <v>20571.3</v>
      </c>
      <c r="O210" s="119">
        <v>14111.67</v>
      </c>
      <c r="P210" s="119"/>
      <c r="Q210" s="119">
        <v>24825.68</v>
      </c>
      <c r="R210" s="119">
        <v>23111.4</v>
      </c>
      <c r="S210" s="47"/>
    </row>
    <row r="211" spans="1:19" ht="8.25" customHeight="1" x14ac:dyDescent="0.2">
      <c r="A211" s="501"/>
      <c r="B211" s="501"/>
      <c r="C211" s="48" t="s">
        <v>4</v>
      </c>
      <c r="D211" s="49">
        <v>27</v>
      </c>
      <c r="E211" s="50">
        <v>24408000</v>
      </c>
      <c r="F211" s="50">
        <v>2676003</v>
      </c>
      <c r="G211" s="50">
        <v>240001</v>
      </c>
      <c r="H211" s="50">
        <v>12507588</v>
      </c>
      <c r="I211" s="50">
        <v>0</v>
      </c>
      <c r="J211" s="51">
        <v>3319309</v>
      </c>
      <c r="K211" s="50">
        <v>39831591</v>
      </c>
      <c r="L211" s="73">
        <v>43150900</v>
      </c>
      <c r="M211" s="118"/>
      <c r="N211" s="120">
        <v>39831591</v>
      </c>
      <c r="O211" s="120">
        <v>27324003</v>
      </c>
      <c r="P211" s="120">
        <v>0</v>
      </c>
      <c r="Q211" s="120">
        <v>48069219</v>
      </c>
      <c r="R211" s="120">
        <v>44749910</v>
      </c>
      <c r="S211" s="47"/>
    </row>
    <row r="212" spans="1:19" ht="12.75" customHeight="1" x14ac:dyDescent="0.2">
      <c r="A212" s="501"/>
      <c r="B212" s="501"/>
      <c r="C212" s="53" t="s">
        <v>3</v>
      </c>
      <c r="D212" s="54">
        <v>28</v>
      </c>
      <c r="E212" s="55">
        <v>12909.36</v>
      </c>
      <c r="F212" s="55">
        <v>1419.22</v>
      </c>
      <c r="G212" s="55">
        <v>123.95</v>
      </c>
      <c r="H212" s="55">
        <v>6459.63</v>
      </c>
      <c r="I212" s="55">
        <v>0</v>
      </c>
      <c r="J212" s="55">
        <v>1742.68</v>
      </c>
      <c r="K212" s="56">
        <v>20912.16</v>
      </c>
      <c r="L212" s="46">
        <v>22654.84</v>
      </c>
      <c r="M212" s="117"/>
      <c r="N212" s="119">
        <v>20912.16</v>
      </c>
      <c r="O212" s="119">
        <v>14452.53</v>
      </c>
      <c r="P212" s="119"/>
      <c r="Q212" s="119">
        <v>25256.3</v>
      </c>
      <c r="R212" s="119">
        <v>23513.62</v>
      </c>
      <c r="S212" s="47"/>
    </row>
    <row r="213" spans="1:19" ht="9" customHeight="1" x14ac:dyDescent="0.2">
      <c r="A213" s="501"/>
      <c r="B213" s="501"/>
      <c r="C213" s="48" t="s">
        <v>4</v>
      </c>
      <c r="D213" s="49">
        <v>29</v>
      </c>
      <c r="E213" s="50">
        <v>24996006</v>
      </c>
      <c r="F213" s="50">
        <v>2747993</v>
      </c>
      <c r="G213" s="50">
        <v>240001</v>
      </c>
      <c r="H213" s="50">
        <v>12507588</v>
      </c>
      <c r="I213" s="50">
        <v>0</v>
      </c>
      <c r="J213" s="51">
        <v>3374299</v>
      </c>
      <c r="K213" s="50">
        <v>40491588</v>
      </c>
      <c r="L213" s="73">
        <v>43865887</v>
      </c>
      <c r="M213" s="118"/>
      <c r="N213" s="120">
        <v>40491588</v>
      </c>
      <c r="O213" s="120">
        <v>27984000</v>
      </c>
      <c r="P213" s="120">
        <v>0</v>
      </c>
      <c r="Q213" s="120">
        <v>48903016</v>
      </c>
      <c r="R213" s="120">
        <v>45528717</v>
      </c>
      <c r="S213" s="47"/>
    </row>
    <row r="214" spans="1:19" ht="12.75" customHeight="1" x14ac:dyDescent="0.2">
      <c r="A214" s="501"/>
      <c r="B214" s="501"/>
      <c r="C214" s="53" t="s">
        <v>3</v>
      </c>
      <c r="D214" s="54">
        <v>30</v>
      </c>
      <c r="E214" s="55">
        <v>13225.43</v>
      </c>
      <c r="F214" s="55">
        <v>1450.21</v>
      </c>
      <c r="G214" s="55">
        <v>123.95</v>
      </c>
      <c r="H214" s="55">
        <v>6459.63</v>
      </c>
      <c r="I214" s="55">
        <v>0</v>
      </c>
      <c r="J214" s="55">
        <v>1771.6</v>
      </c>
      <c r="K214" s="56">
        <v>21259.22</v>
      </c>
      <c r="L214" s="46">
        <v>23030.82</v>
      </c>
      <c r="M214" s="117"/>
      <c r="N214" s="119">
        <v>21259.22</v>
      </c>
      <c r="O214" s="119">
        <v>14799.59</v>
      </c>
      <c r="P214" s="119"/>
      <c r="Q214" s="119">
        <v>25694.75</v>
      </c>
      <c r="R214" s="119">
        <v>23923.15</v>
      </c>
      <c r="S214" s="47"/>
    </row>
    <row r="215" spans="1:19" ht="9" customHeight="1" x14ac:dyDescent="0.2">
      <c r="A215" s="501"/>
      <c r="B215" s="501"/>
      <c r="C215" s="48" t="s">
        <v>4</v>
      </c>
      <c r="D215" s="49">
        <v>31</v>
      </c>
      <c r="E215" s="50">
        <v>25608003</v>
      </c>
      <c r="F215" s="50">
        <v>2807998</v>
      </c>
      <c r="G215" s="50">
        <v>240001</v>
      </c>
      <c r="H215" s="50">
        <v>12507588</v>
      </c>
      <c r="I215" s="50">
        <v>0</v>
      </c>
      <c r="J215" s="51">
        <v>3430296</v>
      </c>
      <c r="K215" s="50">
        <v>41163590</v>
      </c>
      <c r="L215" s="73">
        <v>44593886</v>
      </c>
      <c r="M215" s="118"/>
      <c r="N215" s="120">
        <v>41163590</v>
      </c>
      <c r="O215" s="120">
        <v>28656002</v>
      </c>
      <c r="P215" s="120">
        <v>0</v>
      </c>
      <c r="Q215" s="120">
        <v>49751974</v>
      </c>
      <c r="R215" s="120">
        <v>46321678</v>
      </c>
      <c r="S215" s="47"/>
    </row>
    <row r="216" spans="1:19" ht="12.75" customHeight="1" x14ac:dyDescent="0.2">
      <c r="A216" s="501"/>
      <c r="B216" s="501"/>
      <c r="C216" s="53" t="s">
        <v>3</v>
      </c>
      <c r="D216" s="54">
        <v>32</v>
      </c>
      <c r="E216" s="55">
        <v>13535.3</v>
      </c>
      <c r="F216" s="55">
        <v>1487.4</v>
      </c>
      <c r="G216" s="55">
        <v>123.95</v>
      </c>
      <c r="H216" s="55">
        <v>6459.63</v>
      </c>
      <c r="I216" s="55">
        <v>0</v>
      </c>
      <c r="J216" s="55">
        <v>1800.52</v>
      </c>
      <c r="K216" s="56">
        <v>21606.28</v>
      </c>
      <c r="L216" s="46">
        <v>23406.799999999999</v>
      </c>
      <c r="M216" s="117"/>
      <c r="N216" s="119">
        <v>21606.28</v>
      </c>
      <c r="O216" s="119">
        <v>15146.65</v>
      </c>
      <c r="P216" s="119"/>
      <c r="Q216" s="119">
        <v>26133.200000000001</v>
      </c>
      <c r="R216" s="119">
        <v>24332.68</v>
      </c>
      <c r="S216" s="47"/>
    </row>
    <row r="217" spans="1:19" ht="9" customHeight="1" x14ac:dyDescent="0.2">
      <c r="A217" s="501"/>
      <c r="B217" s="501"/>
      <c r="C217" s="48" t="s">
        <v>4</v>
      </c>
      <c r="D217" s="49">
        <v>33</v>
      </c>
      <c r="E217" s="50">
        <v>26207995</v>
      </c>
      <c r="F217" s="50">
        <v>2880008</v>
      </c>
      <c r="G217" s="50">
        <v>240001</v>
      </c>
      <c r="H217" s="50">
        <v>12507588</v>
      </c>
      <c r="I217" s="50">
        <v>0</v>
      </c>
      <c r="J217" s="51">
        <v>3486293</v>
      </c>
      <c r="K217" s="50">
        <v>41835592</v>
      </c>
      <c r="L217" s="73">
        <v>45321885</v>
      </c>
      <c r="M217" s="118"/>
      <c r="N217" s="120">
        <v>41835592</v>
      </c>
      <c r="O217" s="120">
        <v>29328004</v>
      </c>
      <c r="P217" s="120">
        <v>0</v>
      </c>
      <c r="Q217" s="120">
        <v>50600931</v>
      </c>
      <c r="R217" s="120">
        <v>47114638</v>
      </c>
      <c r="S217" s="47"/>
    </row>
    <row r="218" spans="1:19" ht="12.75" customHeight="1" x14ac:dyDescent="0.2">
      <c r="A218" s="501"/>
      <c r="B218" s="501"/>
      <c r="C218" s="53" t="s">
        <v>3</v>
      </c>
      <c r="D218" s="54">
        <v>34</v>
      </c>
      <c r="E218" s="55">
        <v>13851.37</v>
      </c>
      <c r="F218" s="55">
        <v>1518.38</v>
      </c>
      <c r="G218" s="55">
        <v>123.95</v>
      </c>
      <c r="H218" s="55">
        <v>6459.63</v>
      </c>
      <c r="I218" s="55">
        <v>0</v>
      </c>
      <c r="J218" s="55">
        <v>1829.44</v>
      </c>
      <c r="K218" s="56">
        <v>21953.33</v>
      </c>
      <c r="L218" s="46">
        <v>23782.77</v>
      </c>
      <c r="M218" s="117"/>
      <c r="N218" s="119">
        <v>21953.33</v>
      </c>
      <c r="O218" s="119">
        <v>15493.7</v>
      </c>
      <c r="P218" s="119"/>
      <c r="Q218" s="119">
        <v>26571.64</v>
      </c>
      <c r="R218" s="119">
        <v>24742.2</v>
      </c>
      <c r="S218" s="47"/>
    </row>
    <row r="219" spans="1:19" ht="9" customHeight="1" x14ac:dyDescent="0.2">
      <c r="A219" s="501"/>
      <c r="B219" s="501"/>
      <c r="C219" s="48" t="s">
        <v>4</v>
      </c>
      <c r="D219" s="49">
        <v>35</v>
      </c>
      <c r="E219" s="50">
        <v>26819992</v>
      </c>
      <c r="F219" s="50">
        <v>2939994</v>
      </c>
      <c r="G219" s="50">
        <v>240001</v>
      </c>
      <c r="H219" s="50">
        <v>12507588</v>
      </c>
      <c r="I219" s="50">
        <v>0</v>
      </c>
      <c r="J219" s="51">
        <v>3542290</v>
      </c>
      <c r="K219" s="50">
        <v>42507574</v>
      </c>
      <c r="L219" s="73">
        <v>46049864</v>
      </c>
      <c r="M219" s="118"/>
      <c r="N219" s="120">
        <v>42507574</v>
      </c>
      <c r="O219" s="120">
        <v>29999986</v>
      </c>
      <c r="P219" s="120">
        <v>0</v>
      </c>
      <c r="Q219" s="120">
        <v>51449869</v>
      </c>
      <c r="R219" s="120">
        <v>47907580</v>
      </c>
      <c r="S219" s="47"/>
    </row>
    <row r="220" spans="1:19" ht="12.75" customHeight="1" x14ac:dyDescent="0.2">
      <c r="A220" s="501"/>
      <c r="B220" s="501"/>
      <c r="C220" s="53" t="s">
        <v>3</v>
      </c>
      <c r="D220" s="54">
        <v>36</v>
      </c>
      <c r="E220" s="55">
        <v>14161.25</v>
      </c>
      <c r="F220" s="55">
        <v>1555.57</v>
      </c>
      <c r="G220" s="55">
        <v>123.95</v>
      </c>
      <c r="H220" s="55">
        <v>6459.63</v>
      </c>
      <c r="I220" s="55">
        <v>0</v>
      </c>
      <c r="J220" s="55">
        <v>1858.37</v>
      </c>
      <c r="K220" s="56">
        <v>22300.400000000001</v>
      </c>
      <c r="L220" s="46">
        <v>24158.77</v>
      </c>
      <c r="M220" s="117"/>
      <c r="N220" s="119">
        <v>22300.400000000001</v>
      </c>
      <c r="O220" s="119">
        <v>15840.77</v>
      </c>
      <c r="P220" s="119"/>
      <c r="Q220" s="119">
        <v>27010.11</v>
      </c>
      <c r="R220" s="119">
        <v>25151.74</v>
      </c>
      <c r="S220" s="47"/>
    </row>
    <row r="221" spans="1:19" ht="9" customHeight="1" x14ac:dyDescent="0.2">
      <c r="A221" s="501"/>
      <c r="B221" s="501"/>
      <c r="C221" s="48" t="s">
        <v>4</v>
      </c>
      <c r="D221" s="49">
        <v>37</v>
      </c>
      <c r="E221" s="50">
        <v>27420004</v>
      </c>
      <c r="F221" s="50">
        <v>3012004</v>
      </c>
      <c r="G221" s="50">
        <v>240001</v>
      </c>
      <c r="H221" s="50">
        <v>12507588</v>
      </c>
      <c r="I221" s="50">
        <v>0</v>
      </c>
      <c r="J221" s="51">
        <v>3598306</v>
      </c>
      <c r="K221" s="50">
        <v>43179596</v>
      </c>
      <c r="L221" s="73">
        <v>46777902</v>
      </c>
      <c r="M221" s="118"/>
      <c r="N221" s="120">
        <v>43179596</v>
      </c>
      <c r="O221" s="120">
        <v>30672008</v>
      </c>
      <c r="P221" s="120">
        <v>0</v>
      </c>
      <c r="Q221" s="120">
        <v>52298866</v>
      </c>
      <c r="R221" s="120">
        <v>48700560</v>
      </c>
      <c r="S221" s="47"/>
    </row>
    <row r="222" spans="1:19" ht="9" customHeight="1" x14ac:dyDescent="0.2">
      <c r="A222" s="501"/>
      <c r="B222" s="501"/>
      <c r="C222" s="103" t="s">
        <v>3</v>
      </c>
      <c r="D222" s="79">
        <v>38</v>
      </c>
      <c r="E222" s="55">
        <v>14471.12</v>
      </c>
      <c r="F222" s="55">
        <v>1586.56</v>
      </c>
      <c r="G222" s="55">
        <v>123.95</v>
      </c>
      <c r="H222" s="55">
        <v>6459.63</v>
      </c>
      <c r="I222" s="55">
        <v>0</v>
      </c>
      <c r="J222" s="55">
        <v>1886.77</v>
      </c>
      <c r="K222" s="56">
        <v>22641.26</v>
      </c>
      <c r="L222" s="46">
        <v>24528.03</v>
      </c>
      <c r="M222" s="117"/>
      <c r="N222" s="119">
        <v>22641.26</v>
      </c>
      <c r="O222" s="119">
        <v>16181.63</v>
      </c>
      <c r="P222" s="119"/>
      <c r="Q222" s="119">
        <v>27440.720000000001</v>
      </c>
      <c r="R222" s="119">
        <v>25553.95</v>
      </c>
      <c r="S222" s="47"/>
    </row>
    <row r="223" spans="1:19" ht="9" customHeight="1" x14ac:dyDescent="0.2">
      <c r="A223" s="501"/>
      <c r="B223" s="501"/>
      <c r="C223" s="103" t="s">
        <v>4</v>
      </c>
      <c r="D223" s="79">
        <v>39</v>
      </c>
      <c r="E223" s="50">
        <v>28019996</v>
      </c>
      <c r="F223" s="50">
        <v>3072009</v>
      </c>
      <c r="G223" s="50">
        <v>240001</v>
      </c>
      <c r="H223" s="50">
        <v>12507588</v>
      </c>
      <c r="I223" s="50">
        <v>0</v>
      </c>
      <c r="J223" s="51">
        <v>3653296</v>
      </c>
      <c r="K223" s="50">
        <v>43839593</v>
      </c>
      <c r="L223" s="73">
        <v>47492889</v>
      </c>
      <c r="M223" s="118"/>
      <c r="N223" s="123">
        <v>43839593</v>
      </c>
      <c r="O223" s="123">
        <v>31332005</v>
      </c>
      <c r="P223" s="123">
        <v>0</v>
      </c>
      <c r="Q223" s="120">
        <v>53132643</v>
      </c>
      <c r="R223" s="120">
        <v>49479347</v>
      </c>
      <c r="S223" s="47"/>
    </row>
    <row r="224" spans="1:19" ht="12.75" customHeight="1" x14ac:dyDescent="0.2">
      <c r="A224" s="501"/>
      <c r="B224" s="501"/>
      <c r="C224" s="53" t="s">
        <v>3</v>
      </c>
      <c r="D224" s="54">
        <v>40</v>
      </c>
      <c r="E224" s="55">
        <v>14781</v>
      </c>
      <c r="F224" s="55">
        <v>1623.74</v>
      </c>
      <c r="G224" s="55">
        <v>123.95</v>
      </c>
      <c r="H224" s="55">
        <v>6459.63</v>
      </c>
      <c r="I224" s="55">
        <v>0</v>
      </c>
      <c r="J224" s="55">
        <v>1915.69</v>
      </c>
      <c r="K224" s="56">
        <v>22988.32</v>
      </c>
      <c r="L224" s="46">
        <v>24904.01</v>
      </c>
      <c r="M224" s="117"/>
      <c r="N224" s="119">
        <v>22988.32</v>
      </c>
      <c r="O224" s="119">
        <v>16528.689999999999</v>
      </c>
      <c r="P224" s="119"/>
      <c r="Q224" s="119">
        <v>27879.17</v>
      </c>
      <c r="R224" s="119">
        <v>25963.48</v>
      </c>
      <c r="S224" s="47"/>
    </row>
    <row r="225" spans="1:19" ht="9" customHeight="1" x14ac:dyDescent="0.2">
      <c r="A225" s="502"/>
      <c r="B225" s="502"/>
      <c r="C225" s="58"/>
      <c r="D225" s="59"/>
      <c r="E225" s="61">
        <v>28620007</v>
      </c>
      <c r="F225" s="61">
        <v>3143999</v>
      </c>
      <c r="G225" s="61">
        <v>240001</v>
      </c>
      <c r="H225" s="61">
        <v>12507588</v>
      </c>
      <c r="I225" s="61">
        <v>0</v>
      </c>
      <c r="J225" s="60">
        <v>3709293</v>
      </c>
      <c r="K225" s="61">
        <v>44511594</v>
      </c>
      <c r="L225" s="73">
        <v>48220887</v>
      </c>
      <c r="M225" s="118"/>
      <c r="N225" s="120">
        <v>44511594</v>
      </c>
      <c r="O225" s="120">
        <v>32004007</v>
      </c>
      <c r="P225" s="120">
        <v>0</v>
      </c>
      <c r="Q225" s="120">
        <v>53981600</v>
      </c>
      <c r="R225" s="120">
        <v>50272307</v>
      </c>
      <c r="S225" s="47"/>
    </row>
    <row r="226" spans="1:19" ht="12.75" customHeight="1" x14ac:dyDescent="0.2">
      <c r="A226" s="492">
        <v>34425</v>
      </c>
      <c r="B226" s="492">
        <v>34515</v>
      </c>
      <c r="C226" s="42" t="s">
        <v>3</v>
      </c>
      <c r="D226" s="43">
        <v>0</v>
      </c>
      <c r="E226" s="44">
        <v>6674.69</v>
      </c>
      <c r="F226" s="44">
        <v>731.3</v>
      </c>
      <c r="G226" s="44">
        <v>123.95</v>
      </c>
      <c r="H226" s="44">
        <v>6459.63</v>
      </c>
      <c r="I226" s="44">
        <v>137.91</v>
      </c>
      <c r="J226" s="44">
        <v>1165.8</v>
      </c>
      <c r="K226" s="45">
        <v>14127.48</v>
      </c>
      <c r="L226" s="46">
        <v>15293.28</v>
      </c>
      <c r="M226" s="117"/>
      <c r="N226" s="119">
        <v>14127.48</v>
      </c>
      <c r="O226" s="119">
        <v>7667.85</v>
      </c>
      <c r="P226" s="119"/>
      <c r="Q226" s="119">
        <v>16673.490000000002</v>
      </c>
      <c r="R226" s="119">
        <v>15507.69</v>
      </c>
      <c r="S226" s="47"/>
    </row>
    <row r="227" spans="1:19" ht="8.25" customHeight="1" x14ac:dyDescent="0.2">
      <c r="A227" s="493"/>
      <c r="B227" s="493"/>
      <c r="C227" s="48" t="s">
        <v>4</v>
      </c>
      <c r="D227" s="49">
        <v>0</v>
      </c>
      <c r="E227" s="50">
        <v>12924002</v>
      </c>
      <c r="F227" s="50">
        <v>1415994</v>
      </c>
      <c r="G227" s="50">
        <v>240001</v>
      </c>
      <c r="H227" s="50">
        <v>12507588</v>
      </c>
      <c r="I227" s="50">
        <v>267031</v>
      </c>
      <c r="J227" s="51">
        <v>2257304</v>
      </c>
      <c r="K227" s="50">
        <v>27354616</v>
      </c>
      <c r="L227" s="73">
        <v>29611919</v>
      </c>
      <c r="M227" s="118"/>
      <c r="N227" s="120">
        <v>27354616</v>
      </c>
      <c r="O227" s="120">
        <v>14847028</v>
      </c>
      <c r="P227" s="120">
        <v>0</v>
      </c>
      <c r="Q227" s="120">
        <v>32284378</v>
      </c>
      <c r="R227" s="120">
        <v>30027075</v>
      </c>
      <c r="S227" s="47"/>
    </row>
    <row r="228" spans="1:19" ht="12.75" customHeight="1" x14ac:dyDescent="0.2">
      <c r="A228" s="500">
        <v>34425</v>
      </c>
      <c r="B228" s="500">
        <v>34515</v>
      </c>
      <c r="C228" s="53" t="s">
        <v>3</v>
      </c>
      <c r="D228" s="54">
        <v>1</v>
      </c>
      <c r="E228" s="55">
        <v>7027.95</v>
      </c>
      <c r="F228" s="55">
        <v>768.49</v>
      </c>
      <c r="G228" s="55">
        <v>123.95</v>
      </c>
      <c r="H228" s="55">
        <v>6459.63</v>
      </c>
      <c r="I228" s="55">
        <v>137.91</v>
      </c>
      <c r="J228" s="55">
        <v>1198.3399999999999</v>
      </c>
      <c r="K228" s="56">
        <v>14517.93</v>
      </c>
      <c r="L228" s="46">
        <v>15716.27</v>
      </c>
      <c r="M228" s="117"/>
      <c r="N228" s="119">
        <v>14517.93</v>
      </c>
      <c r="O228" s="119">
        <v>8058.3</v>
      </c>
      <c r="P228" s="119"/>
      <c r="Q228" s="119">
        <v>17166.759999999998</v>
      </c>
      <c r="R228" s="119">
        <v>15968.42</v>
      </c>
      <c r="S228" s="47"/>
    </row>
    <row r="229" spans="1:19" ht="8.25" customHeight="1" x14ac:dyDescent="0.2">
      <c r="A229" s="500"/>
      <c r="B229" s="500"/>
      <c r="C229" s="48" t="s">
        <v>4</v>
      </c>
      <c r="D229" s="49">
        <v>2</v>
      </c>
      <c r="E229" s="50">
        <v>13608009</v>
      </c>
      <c r="F229" s="50">
        <v>1488004</v>
      </c>
      <c r="G229" s="50">
        <v>240001</v>
      </c>
      <c r="H229" s="50">
        <v>12507588</v>
      </c>
      <c r="I229" s="50">
        <v>267031</v>
      </c>
      <c r="J229" s="51">
        <v>2320310</v>
      </c>
      <c r="K229" s="50">
        <v>28110632</v>
      </c>
      <c r="L229" s="73">
        <v>30430942</v>
      </c>
      <c r="M229" s="118"/>
      <c r="N229" s="120">
        <v>28110632</v>
      </c>
      <c r="O229" s="120">
        <v>15603045</v>
      </c>
      <c r="P229" s="120">
        <v>0</v>
      </c>
      <c r="Q229" s="120">
        <v>33239482</v>
      </c>
      <c r="R229" s="120">
        <v>30919173</v>
      </c>
      <c r="S229" s="47"/>
    </row>
    <row r="230" spans="1:19" ht="12.75" customHeight="1" x14ac:dyDescent="0.2">
      <c r="A230" s="501"/>
      <c r="B230" s="501"/>
      <c r="C230" s="53" t="s">
        <v>3</v>
      </c>
      <c r="D230" s="54">
        <v>3</v>
      </c>
      <c r="E230" s="55">
        <v>7387.4</v>
      </c>
      <c r="F230" s="55">
        <v>811.87</v>
      </c>
      <c r="G230" s="55">
        <v>123.95</v>
      </c>
      <c r="H230" s="55">
        <v>6459.63</v>
      </c>
      <c r="I230" s="55">
        <v>137.91</v>
      </c>
      <c r="J230" s="55">
        <v>1231.9000000000001</v>
      </c>
      <c r="K230" s="56">
        <v>14920.76</v>
      </c>
      <c r="L230" s="46">
        <v>16152.66</v>
      </c>
      <c r="M230" s="117"/>
      <c r="N230" s="119">
        <v>14920.76</v>
      </c>
      <c r="O230" s="119">
        <v>8461.1299999999992</v>
      </c>
      <c r="P230" s="119"/>
      <c r="Q230" s="119">
        <v>17675.66</v>
      </c>
      <c r="R230" s="119">
        <v>16443.759999999998</v>
      </c>
      <c r="S230" s="47"/>
    </row>
    <row r="231" spans="1:19" ht="8.25" customHeight="1" x14ac:dyDescent="0.2">
      <c r="A231" s="501"/>
      <c r="B231" s="501"/>
      <c r="C231" s="48" t="s">
        <v>4</v>
      </c>
      <c r="D231" s="49">
        <v>4</v>
      </c>
      <c r="E231" s="50">
        <v>14304001</v>
      </c>
      <c r="F231" s="50">
        <v>1572000</v>
      </c>
      <c r="G231" s="50">
        <v>240001</v>
      </c>
      <c r="H231" s="50">
        <v>12507588</v>
      </c>
      <c r="I231" s="50">
        <v>267031</v>
      </c>
      <c r="J231" s="51">
        <v>2385291</v>
      </c>
      <c r="K231" s="50">
        <v>28890620</v>
      </c>
      <c r="L231" s="73">
        <v>31275911</v>
      </c>
      <c r="M231" s="118"/>
      <c r="N231" s="120">
        <v>28890620</v>
      </c>
      <c r="O231" s="120">
        <v>16383032</v>
      </c>
      <c r="P231" s="120">
        <v>0</v>
      </c>
      <c r="Q231" s="120">
        <v>34224850</v>
      </c>
      <c r="R231" s="120">
        <v>31839559</v>
      </c>
      <c r="S231" s="47"/>
    </row>
    <row r="232" spans="1:19" ht="12.75" customHeight="1" x14ac:dyDescent="0.2">
      <c r="A232" s="501"/>
      <c r="B232" s="501"/>
      <c r="C232" s="53" t="s">
        <v>3</v>
      </c>
      <c r="D232" s="54">
        <v>5</v>
      </c>
      <c r="E232" s="55">
        <v>7740.66</v>
      </c>
      <c r="F232" s="55">
        <v>849.06</v>
      </c>
      <c r="G232" s="55">
        <v>123.95</v>
      </c>
      <c r="H232" s="55">
        <v>6459.63</v>
      </c>
      <c r="I232" s="55">
        <v>137.91</v>
      </c>
      <c r="J232" s="55">
        <v>1264.44</v>
      </c>
      <c r="K232" s="56">
        <v>15311.21</v>
      </c>
      <c r="L232" s="46">
        <v>16575.650000000001</v>
      </c>
      <c r="M232" s="117"/>
      <c r="N232" s="119">
        <v>15311.21</v>
      </c>
      <c r="O232" s="119">
        <v>8851.58</v>
      </c>
      <c r="P232" s="119"/>
      <c r="Q232" s="119">
        <v>18168.93</v>
      </c>
      <c r="R232" s="119">
        <v>16904.490000000002</v>
      </c>
      <c r="S232" s="47"/>
    </row>
    <row r="233" spans="1:19" ht="8.25" customHeight="1" x14ac:dyDescent="0.2">
      <c r="A233" s="501"/>
      <c r="B233" s="501"/>
      <c r="C233" s="48" t="s">
        <v>4</v>
      </c>
      <c r="D233" s="49">
        <v>6</v>
      </c>
      <c r="E233" s="50">
        <v>14988008</v>
      </c>
      <c r="F233" s="50">
        <v>1644009</v>
      </c>
      <c r="G233" s="50">
        <v>240001</v>
      </c>
      <c r="H233" s="50">
        <v>12507588</v>
      </c>
      <c r="I233" s="50">
        <v>267031</v>
      </c>
      <c r="J233" s="51">
        <v>2448297</v>
      </c>
      <c r="K233" s="50">
        <v>29646637</v>
      </c>
      <c r="L233" s="73">
        <v>32094934</v>
      </c>
      <c r="M233" s="118"/>
      <c r="N233" s="120">
        <v>29646637</v>
      </c>
      <c r="O233" s="120">
        <v>17139049</v>
      </c>
      <c r="P233" s="120">
        <v>0</v>
      </c>
      <c r="Q233" s="120">
        <v>35179954</v>
      </c>
      <c r="R233" s="120">
        <v>32731657</v>
      </c>
      <c r="S233" s="47"/>
    </row>
    <row r="234" spans="1:19" ht="12.75" customHeight="1" x14ac:dyDescent="0.2">
      <c r="A234" s="501"/>
      <c r="B234" s="501"/>
      <c r="C234" s="53" t="s">
        <v>3</v>
      </c>
      <c r="D234" s="54">
        <v>7</v>
      </c>
      <c r="E234" s="55">
        <v>8155.89</v>
      </c>
      <c r="F234" s="55">
        <v>892.44</v>
      </c>
      <c r="G234" s="55">
        <v>123.95</v>
      </c>
      <c r="H234" s="55">
        <v>6459.63</v>
      </c>
      <c r="I234" s="55">
        <v>137.91</v>
      </c>
      <c r="J234" s="55">
        <v>1302.6600000000001</v>
      </c>
      <c r="K234" s="56">
        <v>15769.82</v>
      </c>
      <c r="L234" s="46">
        <v>17072.48</v>
      </c>
      <c r="M234" s="117"/>
      <c r="N234" s="119">
        <v>15769.82</v>
      </c>
      <c r="O234" s="119">
        <v>9310.19</v>
      </c>
      <c r="P234" s="119"/>
      <c r="Q234" s="119">
        <v>18748.310000000001</v>
      </c>
      <c r="R234" s="119">
        <v>17445.650000000001</v>
      </c>
      <c r="S234" s="47"/>
    </row>
    <row r="235" spans="1:19" ht="8.25" customHeight="1" x14ac:dyDescent="0.2">
      <c r="A235" s="501"/>
      <c r="B235" s="501"/>
      <c r="C235" s="48" t="s">
        <v>4</v>
      </c>
      <c r="D235" s="49">
        <v>8</v>
      </c>
      <c r="E235" s="50">
        <v>15792005</v>
      </c>
      <c r="F235" s="50">
        <v>1728005</v>
      </c>
      <c r="G235" s="50">
        <v>240001</v>
      </c>
      <c r="H235" s="50">
        <v>12507588</v>
      </c>
      <c r="I235" s="50">
        <v>267031</v>
      </c>
      <c r="J235" s="51">
        <v>2522301</v>
      </c>
      <c r="K235" s="50">
        <v>30534629</v>
      </c>
      <c r="L235" s="73">
        <v>33056931</v>
      </c>
      <c r="M235" s="118"/>
      <c r="N235" s="120">
        <v>30534629</v>
      </c>
      <c r="O235" s="120">
        <v>18027042</v>
      </c>
      <c r="P235" s="120">
        <v>0</v>
      </c>
      <c r="Q235" s="120">
        <v>36301790</v>
      </c>
      <c r="R235" s="120">
        <v>33779489</v>
      </c>
      <c r="S235" s="47"/>
    </row>
    <row r="236" spans="1:19" ht="12.75" customHeight="1" x14ac:dyDescent="0.2">
      <c r="A236" s="501"/>
      <c r="B236" s="501"/>
      <c r="C236" s="53" t="s">
        <v>3</v>
      </c>
      <c r="D236" s="54">
        <v>9</v>
      </c>
      <c r="E236" s="55">
        <v>8527.74</v>
      </c>
      <c r="F236" s="55">
        <v>935.82</v>
      </c>
      <c r="G236" s="55">
        <v>123.95</v>
      </c>
      <c r="H236" s="55">
        <v>6459.63</v>
      </c>
      <c r="I236" s="55">
        <v>137.91</v>
      </c>
      <c r="J236" s="55">
        <v>1337.26</v>
      </c>
      <c r="K236" s="56">
        <v>16185.05</v>
      </c>
      <c r="L236" s="46">
        <v>17522.310000000001</v>
      </c>
      <c r="M236" s="117"/>
      <c r="N236" s="119">
        <v>16185.05</v>
      </c>
      <c r="O236" s="119">
        <v>9725.42</v>
      </c>
      <c r="P236" s="119"/>
      <c r="Q236" s="119">
        <v>19272.89</v>
      </c>
      <c r="R236" s="119">
        <v>17935.63</v>
      </c>
      <c r="S236" s="47"/>
    </row>
    <row r="237" spans="1:19" ht="8.25" customHeight="1" x14ac:dyDescent="0.2">
      <c r="A237" s="501"/>
      <c r="B237" s="501"/>
      <c r="C237" s="48" t="s">
        <v>4</v>
      </c>
      <c r="D237" s="49">
        <v>10</v>
      </c>
      <c r="E237" s="50">
        <v>16512007</v>
      </c>
      <c r="F237" s="50">
        <v>1812000</v>
      </c>
      <c r="G237" s="50">
        <v>240001</v>
      </c>
      <c r="H237" s="50">
        <v>12507588</v>
      </c>
      <c r="I237" s="50">
        <v>267031</v>
      </c>
      <c r="J237" s="51">
        <v>2589296</v>
      </c>
      <c r="K237" s="50">
        <v>31338627</v>
      </c>
      <c r="L237" s="73">
        <v>33927923</v>
      </c>
      <c r="M237" s="118"/>
      <c r="N237" s="120">
        <v>31338627</v>
      </c>
      <c r="O237" s="120">
        <v>18831039</v>
      </c>
      <c r="P237" s="120">
        <v>0</v>
      </c>
      <c r="Q237" s="120">
        <v>37317519</v>
      </c>
      <c r="R237" s="120">
        <v>34728222</v>
      </c>
      <c r="S237" s="47"/>
    </row>
    <row r="238" spans="1:19" ht="12.75" customHeight="1" x14ac:dyDescent="0.2">
      <c r="A238" s="501"/>
      <c r="B238" s="501"/>
      <c r="C238" s="53" t="s">
        <v>3</v>
      </c>
      <c r="D238" s="54">
        <v>11</v>
      </c>
      <c r="E238" s="55">
        <v>8980.15</v>
      </c>
      <c r="F238" s="55">
        <v>985.4</v>
      </c>
      <c r="G238" s="55">
        <v>123.95</v>
      </c>
      <c r="H238" s="55">
        <v>6459.63</v>
      </c>
      <c r="I238" s="55">
        <v>137.91</v>
      </c>
      <c r="J238" s="55">
        <v>1379.09</v>
      </c>
      <c r="K238" s="56">
        <v>16687.04</v>
      </c>
      <c r="L238" s="46">
        <v>18066.13</v>
      </c>
      <c r="M238" s="117"/>
      <c r="N238" s="119">
        <v>16687.04</v>
      </c>
      <c r="O238" s="119">
        <v>10227.41</v>
      </c>
      <c r="P238" s="119"/>
      <c r="Q238" s="119">
        <v>19907.060000000001</v>
      </c>
      <c r="R238" s="119">
        <v>18527.97</v>
      </c>
      <c r="S238" s="47"/>
    </row>
    <row r="239" spans="1:19" ht="8.25" customHeight="1" x14ac:dyDescent="0.2">
      <c r="A239" s="501"/>
      <c r="B239" s="501"/>
      <c r="C239" s="48" t="s">
        <v>4</v>
      </c>
      <c r="D239" s="49">
        <v>12</v>
      </c>
      <c r="E239" s="50">
        <v>17387995</v>
      </c>
      <c r="F239" s="50">
        <v>1908000</v>
      </c>
      <c r="G239" s="50">
        <v>240001</v>
      </c>
      <c r="H239" s="50">
        <v>12507588</v>
      </c>
      <c r="I239" s="50">
        <v>267031</v>
      </c>
      <c r="J239" s="51">
        <v>2670291</v>
      </c>
      <c r="K239" s="50">
        <v>32310615</v>
      </c>
      <c r="L239" s="73">
        <v>34980906</v>
      </c>
      <c r="M239" s="118"/>
      <c r="N239" s="120">
        <v>32310615</v>
      </c>
      <c r="O239" s="120">
        <v>19803027</v>
      </c>
      <c r="P239" s="120">
        <v>0</v>
      </c>
      <c r="Q239" s="120">
        <v>38545443</v>
      </c>
      <c r="R239" s="120">
        <v>35875152</v>
      </c>
      <c r="S239" s="47"/>
    </row>
    <row r="240" spans="1:19" ht="12.75" customHeight="1" x14ac:dyDescent="0.2">
      <c r="A240" s="501"/>
      <c r="B240" s="501"/>
      <c r="C240" s="53" t="s">
        <v>3</v>
      </c>
      <c r="D240" s="54">
        <v>13</v>
      </c>
      <c r="E240" s="55">
        <v>9463.56</v>
      </c>
      <c r="F240" s="55">
        <v>1034.98</v>
      </c>
      <c r="G240" s="55">
        <v>123.95</v>
      </c>
      <c r="H240" s="55">
        <v>6459.63</v>
      </c>
      <c r="I240" s="55">
        <v>137.91</v>
      </c>
      <c r="J240" s="55">
        <v>1423.51</v>
      </c>
      <c r="K240" s="56">
        <v>17220.03</v>
      </c>
      <c r="L240" s="46">
        <v>18643.54</v>
      </c>
      <c r="M240" s="117"/>
      <c r="N240" s="119">
        <v>17220.03</v>
      </c>
      <c r="O240" s="119">
        <v>10760.4</v>
      </c>
      <c r="P240" s="119"/>
      <c r="Q240" s="119">
        <v>20580.41</v>
      </c>
      <c r="R240" s="119">
        <v>19156.900000000001</v>
      </c>
      <c r="S240" s="47"/>
    </row>
    <row r="241" spans="1:19" ht="7.5" customHeight="1" x14ac:dyDescent="0.2">
      <c r="A241" s="501"/>
      <c r="B241" s="501"/>
      <c r="C241" s="48" t="s">
        <v>4</v>
      </c>
      <c r="D241" s="49">
        <v>14</v>
      </c>
      <c r="E241" s="50">
        <v>18324007</v>
      </c>
      <c r="F241" s="50">
        <v>2004001</v>
      </c>
      <c r="G241" s="50">
        <v>240001</v>
      </c>
      <c r="H241" s="50">
        <v>12507588</v>
      </c>
      <c r="I241" s="50">
        <v>267031</v>
      </c>
      <c r="J241" s="51">
        <v>2756300</v>
      </c>
      <c r="K241" s="50">
        <v>33342627</v>
      </c>
      <c r="L241" s="73">
        <v>36098927</v>
      </c>
      <c r="M241" s="118"/>
      <c r="N241" s="120">
        <v>33342627</v>
      </c>
      <c r="O241" s="120">
        <v>20835040</v>
      </c>
      <c r="P241" s="120">
        <v>0</v>
      </c>
      <c r="Q241" s="120">
        <v>39849230</v>
      </c>
      <c r="R241" s="120">
        <v>37092931</v>
      </c>
      <c r="S241" s="47"/>
    </row>
    <row r="242" spans="1:19" ht="12.75" customHeight="1" x14ac:dyDescent="0.2">
      <c r="A242" s="501"/>
      <c r="B242" s="501"/>
      <c r="C242" s="53" t="s">
        <v>3</v>
      </c>
      <c r="D242" s="54">
        <v>15</v>
      </c>
      <c r="E242" s="55">
        <v>9940.76</v>
      </c>
      <c r="F242" s="55">
        <v>1090.76</v>
      </c>
      <c r="G242" s="55">
        <v>123.95</v>
      </c>
      <c r="H242" s="55">
        <v>6459.63</v>
      </c>
      <c r="I242" s="55">
        <v>137.91</v>
      </c>
      <c r="J242" s="55">
        <v>1467.93</v>
      </c>
      <c r="K242" s="56">
        <v>17753.009999999998</v>
      </c>
      <c r="L242" s="46">
        <v>19220.939999999999</v>
      </c>
      <c r="M242" s="117"/>
      <c r="N242" s="119">
        <v>17753.009999999998</v>
      </c>
      <c r="O242" s="119">
        <v>11293.38</v>
      </c>
      <c r="P242" s="119"/>
      <c r="Q242" s="119">
        <v>21253.75</v>
      </c>
      <c r="R242" s="119">
        <v>19785.82</v>
      </c>
      <c r="S242" s="47"/>
    </row>
    <row r="243" spans="1:19" ht="7.5" customHeight="1" x14ac:dyDescent="0.2">
      <c r="A243" s="501"/>
      <c r="B243" s="501"/>
      <c r="C243" s="48" t="s">
        <v>4</v>
      </c>
      <c r="D243" s="49">
        <v>16</v>
      </c>
      <c r="E243" s="50">
        <v>19247995</v>
      </c>
      <c r="F243" s="50">
        <v>2112006</v>
      </c>
      <c r="G243" s="50">
        <v>240001</v>
      </c>
      <c r="H243" s="50">
        <v>12507588</v>
      </c>
      <c r="I243" s="50">
        <v>267031</v>
      </c>
      <c r="J243" s="51">
        <v>2842309</v>
      </c>
      <c r="K243" s="50">
        <v>34374621</v>
      </c>
      <c r="L243" s="73">
        <v>37216929</v>
      </c>
      <c r="M243" s="118"/>
      <c r="N243" s="120">
        <v>34374621</v>
      </c>
      <c r="O243" s="120">
        <v>21867033</v>
      </c>
      <c r="P243" s="120">
        <v>0</v>
      </c>
      <c r="Q243" s="120">
        <v>41152999</v>
      </c>
      <c r="R243" s="120">
        <v>38310690</v>
      </c>
      <c r="S243" s="47"/>
    </row>
    <row r="244" spans="1:19" ht="12.75" customHeight="1" x14ac:dyDescent="0.2">
      <c r="A244" s="501"/>
      <c r="B244" s="501"/>
      <c r="C244" s="53" t="s">
        <v>3</v>
      </c>
      <c r="D244" s="54">
        <v>17</v>
      </c>
      <c r="E244" s="55">
        <v>11037.72</v>
      </c>
      <c r="F244" s="55">
        <v>1214.71</v>
      </c>
      <c r="G244" s="55">
        <v>123.95</v>
      </c>
      <c r="H244" s="55">
        <v>6459.63</v>
      </c>
      <c r="I244" s="55">
        <v>137.91</v>
      </c>
      <c r="J244" s="55">
        <v>1569.67</v>
      </c>
      <c r="K244" s="56">
        <v>18973.919999999998</v>
      </c>
      <c r="L244" s="46">
        <v>20543.59</v>
      </c>
      <c r="M244" s="117"/>
      <c r="N244" s="119">
        <v>18973.919999999998</v>
      </c>
      <c r="O244" s="119">
        <v>12514.29</v>
      </c>
      <c r="P244" s="119"/>
      <c r="Q244" s="119">
        <v>22796.16</v>
      </c>
      <c r="R244" s="119">
        <v>21226.49</v>
      </c>
      <c r="S244" s="47"/>
    </row>
    <row r="245" spans="1:19" ht="8.25" customHeight="1" x14ac:dyDescent="0.2">
      <c r="A245" s="501"/>
      <c r="B245" s="501"/>
      <c r="C245" s="48" t="s">
        <v>4</v>
      </c>
      <c r="D245" s="49">
        <v>17</v>
      </c>
      <c r="E245" s="50">
        <v>21372006</v>
      </c>
      <c r="F245" s="50">
        <v>2352007</v>
      </c>
      <c r="G245" s="50">
        <v>240001</v>
      </c>
      <c r="H245" s="50">
        <v>12507588</v>
      </c>
      <c r="I245" s="50">
        <v>267031</v>
      </c>
      <c r="J245" s="51">
        <v>3039305</v>
      </c>
      <c r="K245" s="50">
        <v>36738632</v>
      </c>
      <c r="L245" s="73">
        <v>39777937</v>
      </c>
      <c r="M245" s="118"/>
      <c r="N245" s="120">
        <v>36738632</v>
      </c>
      <c r="O245" s="120">
        <v>24231044</v>
      </c>
      <c r="P245" s="120">
        <v>0</v>
      </c>
      <c r="Q245" s="120">
        <v>44139521</v>
      </c>
      <c r="R245" s="120">
        <v>41100216</v>
      </c>
      <c r="S245" s="47"/>
    </row>
    <row r="246" spans="1:19" ht="12.75" customHeight="1" x14ac:dyDescent="0.2">
      <c r="A246" s="501"/>
      <c r="B246" s="501"/>
      <c r="C246" s="53" t="s">
        <v>3</v>
      </c>
      <c r="D246" s="54">
        <v>18</v>
      </c>
      <c r="E246" s="55">
        <v>11347.59</v>
      </c>
      <c r="F246" s="55">
        <v>1245.69</v>
      </c>
      <c r="G246" s="55">
        <v>123.95</v>
      </c>
      <c r="H246" s="55">
        <v>6459.63</v>
      </c>
      <c r="I246" s="55">
        <v>137.91</v>
      </c>
      <c r="J246" s="55">
        <v>1598.07</v>
      </c>
      <c r="K246" s="56">
        <v>19314.77</v>
      </c>
      <c r="L246" s="46">
        <v>20912.84</v>
      </c>
      <c r="M246" s="117"/>
      <c r="N246" s="119">
        <v>19314.77</v>
      </c>
      <c r="O246" s="119">
        <v>12855.14</v>
      </c>
      <c r="P246" s="119"/>
      <c r="Q246" s="119">
        <v>23226.77</v>
      </c>
      <c r="R246" s="119">
        <v>21628.7</v>
      </c>
      <c r="S246" s="47"/>
    </row>
    <row r="247" spans="1:19" ht="7.5" customHeight="1" x14ac:dyDescent="0.2">
      <c r="A247" s="501"/>
      <c r="B247" s="501"/>
      <c r="C247" s="48" t="s">
        <v>4</v>
      </c>
      <c r="D247" s="49">
        <v>19</v>
      </c>
      <c r="E247" s="50">
        <v>21971998</v>
      </c>
      <c r="F247" s="50">
        <v>2411992</v>
      </c>
      <c r="G247" s="50">
        <v>240001</v>
      </c>
      <c r="H247" s="50">
        <v>12507588</v>
      </c>
      <c r="I247" s="50">
        <v>267031</v>
      </c>
      <c r="J247" s="51">
        <v>3094295</v>
      </c>
      <c r="K247" s="50">
        <v>37398610</v>
      </c>
      <c r="L247" s="73">
        <v>40492905</v>
      </c>
      <c r="M247" s="118"/>
      <c r="N247" s="120">
        <v>37398610</v>
      </c>
      <c r="O247" s="120">
        <v>24891022</v>
      </c>
      <c r="P247" s="120">
        <v>0</v>
      </c>
      <c r="Q247" s="120">
        <v>44973298</v>
      </c>
      <c r="R247" s="120">
        <v>41879003</v>
      </c>
      <c r="S247" s="47"/>
    </row>
    <row r="248" spans="1:19" ht="12.75" customHeight="1" x14ac:dyDescent="0.2">
      <c r="A248" s="501"/>
      <c r="B248" s="501"/>
      <c r="C248" s="53" t="s">
        <v>3</v>
      </c>
      <c r="D248" s="54">
        <v>20</v>
      </c>
      <c r="E248" s="55">
        <v>11731.83</v>
      </c>
      <c r="F248" s="55">
        <v>1289.08</v>
      </c>
      <c r="G248" s="55">
        <v>123.95</v>
      </c>
      <c r="H248" s="55">
        <v>6459.63</v>
      </c>
      <c r="I248" s="55">
        <v>137.91</v>
      </c>
      <c r="J248" s="55">
        <v>1633.71</v>
      </c>
      <c r="K248" s="56">
        <v>19742.400000000001</v>
      </c>
      <c r="L248" s="46">
        <v>21376.11</v>
      </c>
      <c r="M248" s="117"/>
      <c r="N248" s="119">
        <v>19742.400000000001</v>
      </c>
      <c r="O248" s="119">
        <v>13282.77</v>
      </c>
      <c r="P248" s="119"/>
      <c r="Q248" s="119">
        <v>23767.01</v>
      </c>
      <c r="R248" s="119">
        <v>22133.3</v>
      </c>
      <c r="S248" s="47"/>
    </row>
    <row r="249" spans="1:19" ht="6.75" customHeight="1" x14ac:dyDescent="0.2">
      <c r="A249" s="501"/>
      <c r="B249" s="501"/>
      <c r="C249" s="48" t="s">
        <v>4</v>
      </c>
      <c r="D249" s="49">
        <v>21</v>
      </c>
      <c r="E249" s="50">
        <v>22715990</v>
      </c>
      <c r="F249" s="50">
        <v>2496007</v>
      </c>
      <c r="G249" s="50">
        <v>240001</v>
      </c>
      <c r="H249" s="50">
        <v>12507588</v>
      </c>
      <c r="I249" s="50">
        <v>267031</v>
      </c>
      <c r="J249" s="51">
        <v>3163304</v>
      </c>
      <c r="K249" s="50">
        <v>38226617</v>
      </c>
      <c r="L249" s="73">
        <v>41389921</v>
      </c>
      <c r="M249" s="118"/>
      <c r="N249" s="120">
        <v>38226617</v>
      </c>
      <c r="O249" s="120">
        <v>25719029</v>
      </c>
      <c r="P249" s="120">
        <v>0</v>
      </c>
      <c r="Q249" s="120">
        <v>46019348</v>
      </c>
      <c r="R249" s="120">
        <v>42856045</v>
      </c>
      <c r="S249" s="47"/>
    </row>
    <row r="250" spans="1:19" ht="12.75" customHeight="1" x14ac:dyDescent="0.2">
      <c r="A250" s="501"/>
      <c r="B250" s="501"/>
      <c r="C250" s="53" t="s">
        <v>3</v>
      </c>
      <c r="D250" s="54">
        <v>22</v>
      </c>
      <c r="E250" s="55">
        <v>11979.73</v>
      </c>
      <c r="F250" s="55">
        <v>1313.87</v>
      </c>
      <c r="G250" s="55">
        <v>123.95</v>
      </c>
      <c r="H250" s="55">
        <v>6459.63</v>
      </c>
      <c r="I250" s="55">
        <v>137.91</v>
      </c>
      <c r="J250" s="55">
        <v>1656.43</v>
      </c>
      <c r="K250" s="56">
        <v>20015.09</v>
      </c>
      <c r="L250" s="46">
        <v>21671.52</v>
      </c>
      <c r="M250" s="117"/>
      <c r="N250" s="119">
        <v>20015.09</v>
      </c>
      <c r="O250" s="119">
        <v>13555.46</v>
      </c>
      <c r="P250" s="119"/>
      <c r="Q250" s="119">
        <v>24111.5</v>
      </c>
      <c r="R250" s="119">
        <v>22455.07</v>
      </c>
      <c r="S250" s="47"/>
    </row>
    <row r="251" spans="1:19" ht="8.25" customHeight="1" x14ac:dyDescent="0.2">
      <c r="A251" s="501"/>
      <c r="B251" s="501"/>
      <c r="C251" s="48" t="s">
        <v>4</v>
      </c>
      <c r="D251" s="49">
        <v>23</v>
      </c>
      <c r="E251" s="50">
        <v>23195992</v>
      </c>
      <c r="F251" s="50">
        <v>2544007</v>
      </c>
      <c r="G251" s="50">
        <v>240001</v>
      </c>
      <c r="H251" s="50">
        <v>12507588</v>
      </c>
      <c r="I251" s="50">
        <v>267031</v>
      </c>
      <c r="J251" s="51">
        <v>3207296</v>
      </c>
      <c r="K251" s="50">
        <v>38754618</v>
      </c>
      <c r="L251" s="73">
        <v>41961914</v>
      </c>
      <c r="M251" s="118"/>
      <c r="N251" s="120">
        <v>38754618</v>
      </c>
      <c r="O251" s="120">
        <v>26247031</v>
      </c>
      <c r="P251" s="120">
        <v>0</v>
      </c>
      <c r="Q251" s="120">
        <v>46686374</v>
      </c>
      <c r="R251" s="120">
        <v>43479078</v>
      </c>
      <c r="S251" s="47"/>
    </row>
    <row r="252" spans="1:19" ht="12.75" customHeight="1" x14ac:dyDescent="0.2">
      <c r="A252" s="501"/>
      <c r="B252" s="501"/>
      <c r="C252" s="53" t="s">
        <v>3</v>
      </c>
      <c r="D252" s="54">
        <v>24</v>
      </c>
      <c r="E252" s="55">
        <v>12295.81</v>
      </c>
      <c r="F252" s="55">
        <v>1351.05</v>
      </c>
      <c r="G252" s="55">
        <v>123.95</v>
      </c>
      <c r="H252" s="55">
        <v>6459.63</v>
      </c>
      <c r="I252" s="55">
        <v>137.91</v>
      </c>
      <c r="J252" s="55">
        <v>1685.87</v>
      </c>
      <c r="K252" s="56">
        <v>20368.349999999999</v>
      </c>
      <c r="L252" s="46">
        <v>22054.22</v>
      </c>
      <c r="M252" s="117"/>
      <c r="N252" s="119">
        <v>20368.349999999999</v>
      </c>
      <c r="O252" s="119">
        <v>13908.72</v>
      </c>
      <c r="P252" s="119"/>
      <c r="Q252" s="119">
        <v>24557.79</v>
      </c>
      <c r="R252" s="119">
        <v>22871.919999999998</v>
      </c>
      <c r="S252" s="47"/>
    </row>
    <row r="253" spans="1:19" ht="7.5" customHeight="1" x14ac:dyDescent="0.2">
      <c r="A253" s="501"/>
      <c r="B253" s="501"/>
      <c r="C253" s="48" t="s">
        <v>4</v>
      </c>
      <c r="D253" s="49">
        <v>25</v>
      </c>
      <c r="E253" s="50">
        <v>23808008</v>
      </c>
      <c r="F253" s="50">
        <v>2615998</v>
      </c>
      <c r="G253" s="50">
        <v>240001</v>
      </c>
      <c r="H253" s="50">
        <v>12507588</v>
      </c>
      <c r="I253" s="50">
        <v>267031</v>
      </c>
      <c r="J253" s="51">
        <v>3264300</v>
      </c>
      <c r="K253" s="50">
        <v>39438625</v>
      </c>
      <c r="L253" s="73">
        <v>42702925</v>
      </c>
      <c r="M253" s="118"/>
      <c r="N253" s="120">
        <v>39438625</v>
      </c>
      <c r="O253" s="120">
        <v>26931037</v>
      </c>
      <c r="P253" s="120">
        <v>0</v>
      </c>
      <c r="Q253" s="120">
        <v>47550512</v>
      </c>
      <c r="R253" s="120">
        <v>44286213</v>
      </c>
      <c r="S253" s="47"/>
    </row>
    <row r="254" spans="1:19" ht="12.75" customHeight="1" x14ac:dyDescent="0.2">
      <c r="A254" s="501"/>
      <c r="B254" s="501"/>
      <c r="C254" s="53" t="s">
        <v>3</v>
      </c>
      <c r="D254" s="54">
        <v>26</v>
      </c>
      <c r="E254" s="55">
        <v>12605.68</v>
      </c>
      <c r="F254" s="55">
        <v>1382.04</v>
      </c>
      <c r="G254" s="55">
        <v>123.95</v>
      </c>
      <c r="H254" s="55">
        <v>6459.63</v>
      </c>
      <c r="I254" s="55">
        <v>137.91</v>
      </c>
      <c r="J254" s="55">
        <v>1714.28</v>
      </c>
      <c r="K254" s="56">
        <v>20709.21</v>
      </c>
      <c r="L254" s="46">
        <v>22423.49</v>
      </c>
      <c r="M254" s="117"/>
      <c r="N254" s="119">
        <v>20709.21</v>
      </c>
      <c r="O254" s="119">
        <v>14249.58</v>
      </c>
      <c r="P254" s="119"/>
      <c r="Q254" s="119">
        <v>24988.41</v>
      </c>
      <c r="R254" s="119">
        <v>23274.13</v>
      </c>
      <c r="S254" s="47"/>
    </row>
    <row r="255" spans="1:19" ht="8.25" customHeight="1" x14ac:dyDescent="0.2">
      <c r="A255" s="501"/>
      <c r="B255" s="501"/>
      <c r="C255" s="48" t="s">
        <v>4</v>
      </c>
      <c r="D255" s="49">
        <v>27</v>
      </c>
      <c r="E255" s="50">
        <v>24408000</v>
      </c>
      <c r="F255" s="50">
        <v>2676003</v>
      </c>
      <c r="G255" s="50">
        <v>240001</v>
      </c>
      <c r="H255" s="50">
        <v>12507588</v>
      </c>
      <c r="I255" s="50">
        <v>267031</v>
      </c>
      <c r="J255" s="51">
        <v>3319309</v>
      </c>
      <c r="K255" s="50">
        <v>40098622</v>
      </c>
      <c r="L255" s="73">
        <v>43417931</v>
      </c>
      <c r="M255" s="118"/>
      <c r="N255" s="120">
        <v>40098622</v>
      </c>
      <c r="O255" s="120">
        <v>27591034</v>
      </c>
      <c r="P255" s="120">
        <v>0</v>
      </c>
      <c r="Q255" s="120">
        <v>48384309</v>
      </c>
      <c r="R255" s="120">
        <v>45065000</v>
      </c>
      <c r="S255" s="47"/>
    </row>
    <row r="256" spans="1:19" ht="12.75" customHeight="1" x14ac:dyDescent="0.2">
      <c r="A256" s="501"/>
      <c r="B256" s="501"/>
      <c r="C256" s="53" t="s">
        <v>3</v>
      </c>
      <c r="D256" s="54">
        <v>28</v>
      </c>
      <c r="E256" s="55">
        <v>12909.36</v>
      </c>
      <c r="F256" s="55">
        <v>1419.22</v>
      </c>
      <c r="G256" s="55">
        <v>123.95</v>
      </c>
      <c r="H256" s="55">
        <v>6459.63</v>
      </c>
      <c r="I256" s="55">
        <v>137.91</v>
      </c>
      <c r="J256" s="55">
        <v>1742.68</v>
      </c>
      <c r="K256" s="56">
        <v>21050.07</v>
      </c>
      <c r="L256" s="46">
        <v>22792.75</v>
      </c>
      <c r="M256" s="117"/>
      <c r="N256" s="119">
        <v>21050.07</v>
      </c>
      <c r="O256" s="119">
        <v>14590.44</v>
      </c>
      <c r="P256" s="119"/>
      <c r="Q256" s="119">
        <v>25419.03</v>
      </c>
      <c r="R256" s="119">
        <v>23676.35</v>
      </c>
      <c r="S256" s="47"/>
    </row>
    <row r="257" spans="1:19" ht="9" customHeight="1" x14ac:dyDescent="0.2">
      <c r="A257" s="501"/>
      <c r="B257" s="501"/>
      <c r="C257" s="48" t="s">
        <v>4</v>
      </c>
      <c r="D257" s="49">
        <v>29</v>
      </c>
      <c r="E257" s="50">
        <v>24996006</v>
      </c>
      <c r="F257" s="50">
        <v>2747993</v>
      </c>
      <c r="G257" s="50">
        <v>240001</v>
      </c>
      <c r="H257" s="50">
        <v>12507588</v>
      </c>
      <c r="I257" s="50">
        <v>267031</v>
      </c>
      <c r="J257" s="51">
        <v>3374299</v>
      </c>
      <c r="K257" s="50">
        <v>40758619</v>
      </c>
      <c r="L257" s="73">
        <v>44132918</v>
      </c>
      <c r="M257" s="118"/>
      <c r="N257" s="120">
        <v>40758619</v>
      </c>
      <c r="O257" s="120">
        <v>28251031</v>
      </c>
      <c r="P257" s="120">
        <v>0</v>
      </c>
      <c r="Q257" s="120">
        <v>49218105</v>
      </c>
      <c r="R257" s="120">
        <v>45843806</v>
      </c>
      <c r="S257" s="47"/>
    </row>
    <row r="258" spans="1:19" ht="12.75" customHeight="1" x14ac:dyDescent="0.2">
      <c r="A258" s="501"/>
      <c r="B258" s="501"/>
      <c r="C258" s="53" t="s">
        <v>3</v>
      </c>
      <c r="D258" s="54">
        <v>30</v>
      </c>
      <c r="E258" s="55">
        <v>13225.43</v>
      </c>
      <c r="F258" s="55">
        <v>1450.21</v>
      </c>
      <c r="G258" s="55">
        <v>123.95</v>
      </c>
      <c r="H258" s="55">
        <v>6459.63</v>
      </c>
      <c r="I258" s="55">
        <v>137.91</v>
      </c>
      <c r="J258" s="55">
        <v>1771.6</v>
      </c>
      <c r="K258" s="56">
        <v>21397.13</v>
      </c>
      <c r="L258" s="46">
        <v>23168.73</v>
      </c>
      <c r="M258" s="117"/>
      <c r="N258" s="119">
        <v>21397.13</v>
      </c>
      <c r="O258" s="119">
        <v>14937.5</v>
      </c>
      <c r="P258" s="119"/>
      <c r="Q258" s="119">
        <v>25857.48</v>
      </c>
      <c r="R258" s="119">
        <v>24085.88</v>
      </c>
      <c r="S258" s="47"/>
    </row>
    <row r="259" spans="1:19" ht="9" customHeight="1" x14ac:dyDescent="0.2">
      <c r="A259" s="501"/>
      <c r="B259" s="501"/>
      <c r="C259" s="48" t="s">
        <v>4</v>
      </c>
      <c r="D259" s="49">
        <v>31</v>
      </c>
      <c r="E259" s="50">
        <v>25608003</v>
      </c>
      <c r="F259" s="50">
        <v>2807998</v>
      </c>
      <c r="G259" s="50">
        <v>240001</v>
      </c>
      <c r="H259" s="50">
        <v>12507588</v>
      </c>
      <c r="I259" s="50">
        <v>267031</v>
      </c>
      <c r="J259" s="51">
        <v>3430296</v>
      </c>
      <c r="K259" s="50">
        <v>41430621</v>
      </c>
      <c r="L259" s="73">
        <v>44860917</v>
      </c>
      <c r="M259" s="118"/>
      <c r="N259" s="120">
        <v>41430621</v>
      </c>
      <c r="O259" s="120">
        <v>28923033</v>
      </c>
      <c r="P259" s="120">
        <v>0</v>
      </c>
      <c r="Q259" s="120">
        <v>50067063</v>
      </c>
      <c r="R259" s="120">
        <v>46636767</v>
      </c>
      <c r="S259" s="47"/>
    </row>
    <row r="260" spans="1:19" ht="12.75" customHeight="1" x14ac:dyDescent="0.2">
      <c r="A260" s="501"/>
      <c r="B260" s="501"/>
      <c r="C260" s="53" t="s">
        <v>3</v>
      </c>
      <c r="D260" s="54">
        <v>32</v>
      </c>
      <c r="E260" s="55">
        <v>13535.3</v>
      </c>
      <c r="F260" s="55">
        <v>1487.4</v>
      </c>
      <c r="G260" s="55">
        <v>123.95</v>
      </c>
      <c r="H260" s="55">
        <v>6459.63</v>
      </c>
      <c r="I260" s="55">
        <v>137.91</v>
      </c>
      <c r="J260" s="55">
        <v>1800.52</v>
      </c>
      <c r="K260" s="56">
        <v>21744.19</v>
      </c>
      <c r="L260" s="46">
        <v>23544.71</v>
      </c>
      <c r="M260" s="117"/>
      <c r="N260" s="119">
        <v>21744.19</v>
      </c>
      <c r="O260" s="119">
        <v>15284.56</v>
      </c>
      <c r="P260" s="119"/>
      <c r="Q260" s="119">
        <v>26295.93</v>
      </c>
      <c r="R260" s="119">
        <v>24495.41</v>
      </c>
      <c r="S260" s="47"/>
    </row>
    <row r="261" spans="1:19" ht="9" customHeight="1" x14ac:dyDescent="0.2">
      <c r="A261" s="501"/>
      <c r="B261" s="501"/>
      <c r="C261" s="48" t="s">
        <v>4</v>
      </c>
      <c r="D261" s="49">
        <v>33</v>
      </c>
      <c r="E261" s="50">
        <v>26207995</v>
      </c>
      <c r="F261" s="50">
        <v>2880008</v>
      </c>
      <c r="G261" s="50">
        <v>240001</v>
      </c>
      <c r="H261" s="50">
        <v>12507588</v>
      </c>
      <c r="I261" s="50">
        <v>267031</v>
      </c>
      <c r="J261" s="51">
        <v>3486293</v>
      </c>
      <c r="K261" s="50">
        <v>42102623</v>
      </c>
      <c r="L261" s="73">
        <v>45588916</v>
      </c>
      <c r="M261" s="118"/>
      <c r="N261" s="120">
        <v>42102623</v>
      </c>
      <c r="O261" s="120">
        <v>29595035</v>
      </c>
      <c r="P261" s="120">
        <v>0</v>
      </c>
      <c r="Q261" s="120">
        <v>50916020</v>
      </c>
      <c r="R261" s="120">
        <v>47429728</v>
      </c>
      <c r="S261" s="47"/>
    </row>
    <row r="262" spans="1:19" ht="12.75" customHeight="1" x14ac:dyDescent="0.2">
      <c r="A262" s="501"/>
      <c r="B262" s="501"/>
      <c r="C262" s="53" t="s">
        <v>3</v>
      </c>
      <c r="D262" s="54">
        <v>34</v>
      </c>
      <c r="E262" s="55">
        <v>13851.37</v>
      </c>
      <c r="F262" s="55">
        <v>1518.38</v>
      </c>
      <c r="G262" s="55">
        <v>123.95</v>
      </c>
      <c r="H262" s="55">
        <v>6459.63</v>
      </c>
      <c r="I262" s="55">
        <v>137.91</v>
      </c>
      <c r="J262" s="55">
        <v>1829.44</v>
      </c>
      <c r="K262" s="56">
        <v>22091.24</v>
      </c>
      <c r="L262" s="46">
        <v>23920.68</v>
      </c>
      <c r="M262" s="117"/>
      <c r="N262" s="119">
        <v>22091.24</v>
      </c>
      <c r="O262" s="119">
        <v>15631.61</v>
      </c>
      <c r="P262" s="119"/>
      <c r="Q262" s="119">
        <v>26734.37</v>
      </c>
      <c r="R262" s="119">
        <v>24904.93</v>
      </c>
      <c r="S262" s="47"/>
    </row>
    <row r="263" spans="1:19" ht="9" customHeight="1" x14ac:dyDescent="0.2">
      <c r="A263" s="501"/>
      <c r="B263" s="501"/>
      <c r="C263" s="48" t="s">
        <v>4</v>
      </c>
      <c r="D263" s="49">
        <v>35</v>
      </c>
      <c r="E263" s="50">
        <v>26819992</v>
      </c>
      <c r="F263" s="50">
        <v>2939994</v>
      </c>
      <c r="G263" s="50">
        <v>240001</v>
      </c>
      <c r="H263" s="50">
        <v>12507588</v>
      </c>
      <c r="I263" s="50">
        <v>267031</v>
      </c>
      <c r="J263" s="51">
        <v>3542290</v>
      </c>
      <c r="K263" s="50">
        <v>42774605</v>
      </c>
      <c r="L263" s="73">
        <v>46316895</v>
      </c>
      <c r="M263" s="118"/>
      <c r="N263" s="120">
        <v>42774605</v>
      </c>
      <c r="O263" s="120">
        <v>30267017</v>
      </c>
      <c r="P263" s="120">
        <v>0</v>
      </c>
      <c r="Q263" s="120">
        <v>51764959</v>
      </c>
      <c r="R263" s="120">
        <v>48222669</v>
      </c>
      <c r="S263" s="47"/>
    </row>
    <row r="264" spans="1:19" ht="12.75" customHeight="1" x14ac:dyDescent="0.2">
      <c r="A264" s="501"/>
      <c r="B264" s="501"/>
      <c r="C264" s="53" t="s">
        <v>3</v>
      </c>
      <c r="D264" s="54">
        <v>36</v>
      </c>
      <c r="E264" s="55">
        <v>14161.25</v>
      </c>
      <c r="F264" s="55">
        <v>1555.57</v>
      </c>
      <c r="G264" s="55">
        <v>123.95</v>
      </c>
      <c r="H264" s="55">
        <v>6459.63</v>
      </c>
      <c r="I264" s="55">
        <v>137.91</v>
      </c>
      <c r="J264" s="55">
        <v>1858.37</v>
      </c>
      <c r="K264" s="56">
        <v>22438.31</v>
      </c>
      <c r="L264" s="46">
        <v>24296.68</v>
      </c>
      <c r="M264" s="117"/>
      <c r="N264" s="119">
        <v>22438.31</v>
      </c>
      <c r="O264" s="119">
        <v>15978.68</v>
      </c>
      <c r="P264" s="119"/>
      <c r="Q264" s="119">
        <v>27172.84</v>
      </c>
      <c r="R264" s="119">
        <v>25314.47</v>
      </c>
      <c r="S264" s="47"/>
    </row>
    <row r="265" spans="1:19" ht="9" customHeight="1" x14ac:dyDescent="0.2">
      <c r="A265" s="501"/>
      <c r="B265" s="501"/>
      <c r="C265" s="48" t="s">
        <v>4</v>
      </c>
      <c r="D265" s="49">
        <v>37</v>
      </c>
      <c r="E265" s="50">
        <v>27420004</v>
      </c>
      <c r="F265" s="50">
        <v>3012004</v>
      </c>
      <c r="G265" s="50">
        <v>240001</v>
      </c>
      <c r="H265" s="50">
        <v>12507588</v>
      </c>
      <c r="I265" s="50">
        <v>267031</v>
      </c>
      <c r="J265" s="51">
        <v>3598306</v>
      </c>
      <c r="K265" s="50">
        <v>43446627</v>
      </c>
      <c r="L265" s="73">
        <v>47044933</v>
      </c>
      <c r="M265" s="118"/>
      <c r="N265" s="120">
        <v>43446627</v>
      </c>
      <c r="O265" s="120">
        <v>30939039</v>
      </c>
      <c r="P265" s="120">
        <v>0</v>
      </c>
      <c r="Q265" s="120">
        <v>52613955</v>
      </c>
      <c r="R265" s="120">
        <v>49015649</v>
      </c>
      <c r="S265" s="47"/>
    </row>
    <row r="266" spans="1:19" ht="9" customHeight="1" x14ac:dyDescent="0.2">
      <c r="A266" s="501"/>
      <c r="B266" s="501"/>
      <c r="C266" s="103" t="s">
        <v>3</v>
      </c>
      <c r="D266" s="79">
        <v>38</v>
      </c>
      <c r="E266" s="55">
        <v>14471.12</v>
      </c>
      <c r="F266" s="55">
        <v>1586.56</v>
      </c>
      <c r="G266" s="55">
        <v>123.95</v>
      </c>
      <c r="H266" s="55">
        <v>6459.63</v>
      </c>
      <c r="I266" s="55">
        <v>137.91</v>
      </c>
      <c r="J266" s="55">
        <v>1886.77</v>
      </c>
      <c r="K266" s="56">
        <v>22779.17</v>
      </c>
      <c r="L266" s="46">
        <v>24665.94</v>
      </c>
      <c r="M266" s="117"/>
      <c r="N266" s="119">
        <v>22779.17</v>
      </c>
      <c r="O266" s="119">
        <v>16319.54</v>
      </c>
      <c r="P266" s="119"/>
      <c r="Q266" s="119">
        <v>27603.46</v>
      </c>
      <c r="R266" s="119">
        <v>25716.69</v>
      </c>
      <c r="S266" s="47"/>
    </row>
    <row r="267" spans="1:19" ht="9" customHeight="1" x14ac:dyDescent="0.2">
      <c r="A267" s="501"/>
      <c r="B267" s="501"/>
      <c r="C267" s="103" t="s">
        <v>4</v>
      </c>
      <c r="D267" s="79">
        <v>39</v>
      </c>
      <c r="E267" s="50">
        <v>28019996</v>
      </c>
      <c r="F267" s="50">
        <v>3072009</v>
      </c>
      <c r="G267" s="50">
        <v>240001</v>
      </c>
      <c r="H267" s="50">
        <v>12507588</v>
      </c>
      <c r="I267" s="50">
        <v>267031</v>
      </c>
      <c r="J267" s="51">
        <v>3653296</v>
      </c>
      <c r="K267" s="50">
        <v>44106623</v>
      </c>
      <c r="L267" s="73">
        <v>47759920</v>
      </c>
      <c r="M267" s="118"/>
      <c r="N267" s="123">
        <v>44106623</v>
      </c>
      <c r="O267" s="123">
        <v>31599036</v>
      </c>
      <c r="P267" s="123">
        <v>0</v>
      </c>
      <c r="Q267" s="120">
        <v>53447751</v>
      </c>
      <c r="R267" s="120">
        <v>49794455</v>
      </c>
      <c r="S267" s="47"/>
    </row>
    <row r="268" spans="1:19" ht="12.75" customHeight="1" x14ac:dyDescent="0.2">
      <c r="A268" s="501"/>
      <c r="B268" s="501"/>
      <c r="C268" s="53" t="s">
        <v>3</v>
      </c>
      <c r="D268" s="54">
        <v>40</v>
      </c>
      <c r="E268" s="55">
        <v>14781</v>
      </c>
      <c r="F268" s="55">
        <v>1623.74</v>
      </c>
      <c r="G268" s="55">
        <v>123.95</v>
      </c>
      <c r="H268" s="55">
        <v>6459.63</v>
      </c>
      <c r="I268" s="55">
        <v>137.91</v>
      </c>
      <c r="J268" s="55">
        <v>1915.69</v>
      </c>
      <c r="K268" s="56">
        <v>23126.23</v>
      </c>
      <c r="L268" s="46">
        <v>25041.919999999998</v>
      </c>
      <c r="M268" s="117"/>
      <c r="N268" s="119">
        <v>23126.23</v>
      </c>
      <c r="O268" s="119">
        <v>16666.599999999999</v>
      </c>
      <c r="P268" s="119"/>
      <c r="Q268" s="119">
        <v>28041.91</v>
      </c>
      <c r="R268" s="119">
        <v>26126.22</v>
      </c>
      <c r="S268" s="47"/>
    </row>
    <row r="269" spans="1:19" ht="9" customHeight="1" x14ac:dyDescent="0.2">
      <c r="A269" s="502"/>
      <c r="B269" s="502"/>
      <c r="C269" s="58"/>
      <c r="D269" s="59"/>
      <c r="E269" s="61">
        <v>28620007</v>
      </c>
      <c r="F269" s="61">
        <v>3143999</v>
      </c>
      <c r="G269" s="61">
        <v>240001</v>
      </c>
      <c r="H269" s="61">
        <v>12507588</v>
      </c>
      <c r="I269" s="61">
        <v>267031</v>
      </c>
      <c r="J269" s="60">
        <v>3709293</v>
      </c>
      <c r="K269" s="61">
        <v>44778625</v>
      </c>
      <c r="L269" s="73">
        <v>48487918</v>
      </c>
      <c r="M269" s="118"/>
      <c r="N269" s="120">
        <v>44778625</v>
      </c>
      <c r="O269" s="120">
        <v>32271038</v>
      </c>
      <c r="P269" s="120">
        <v>0</v>
      </c>
      <c r="Q269" s="120">
        <v>54296709</v>
      </c>
      <c r="R269" s="120">
        <v>50587416</v>
      </c>
      <c r="S269" s="47"/>
    </row>
    <row r="270" spans="1:19" ht="12.75" customHeight="1" x14ac:dyDescent="0.2">
      <c r="A270" s="492">
        <v>34516</v>
      </c>
      <c r="B270" s="492">
        <v>34699</v>
      </c>
      <c r="C270" s="42" t="s">
        <v>3</v>
      </c>
      <c r="D270" s="43">
        <v>0</v>
      </c>
      <c r="E270" s="44">
        <v>6674.69</v>
      </c>
      <c r="F270" s="44">
        <v>731.3</v>
      </c>
      <c r="G270" s="44">
        <v>123.95</v>
      </c>
      <c r="H270" s="44">
        <v>6459.63</v>
      </c>
      <c r="I270" s="44">
        <v>229.85</v>
      </c>
      <c r="J270" s="44">
        <v>1165.8</v>
      </c>
      <c r="K270" s="45">
        <v>14219.42</v>
      </c>
      <c r="L270" s="46">
        <v>15385.22</v>
      </c>
      <c r="M270" s="117"/>
      <c r="N270" s="119">
        <v>14219.42</v>
      </c>
      <c r="O270" s="119">
        <v>7759.79</v>
      </c>
      <c r="P270" s="119"/>
      <c r="Q270" s="119">
        <v>16781.98</v>
      </c>
      <c r="R270" s="119">
        <v>15616.18</v>
      </c>
      <c r="S270" s="47"/>
    </row>
    <row r="271" spans="1:19" ht="8.25" customHeight="1" x14ac:dyDescent="0.2">
      <c r="A271" s="493"/>
      <c r="B271" s="493"/>
      <c r="C271" s="48" t="s">
        <v>4</v>
      </c>
      <c r="D271" s="49">
        <v>0</v>
      </c>
      <c r="E271" s="50">
        <v>12924002</v>
      </c>
      <c r="F271" s="50">
        <v>1415994</v>
      </c>
      <c r="G271" s="50">
        <v>240001</v>
      </c>
      <c r="H271" s="50">
        <v>12507588</v>
      </c>
      <c r="I271" s="50">
        <v>445052</v>
      </c>
      <c r="J271" s="51">
        <v>2257304</v>
      </c>
      <c r="K271" s="50">
        <v>27532636</v>
      </c>
      <c r="L271" s="73">
        <v>29789940</v>
      </c>
      <c r="M271" s="118"/>
      <c r="N271" s="120">
        <v>27532636</v>
      </c>
      <c r="O271" s="120">
        <v>15025049</v>
      </c>
      <c r="P271" s="120">
        <v>0</v>
      </c>
      <c r="Q271" s="120">
        <v>32494444</v>
      </c>
      <c r="R271" s="120">
        <v>30237141</v>
      </c>
      <c r="S271" s="47"/>
    </row>
    <row r="272" spans="1:19" ht="12.75" customHeight="1" x14ac:dyDescent="0.2">
      <c r="A272" s="500">
        <v>34516</v>
      </c>
      <c r="B272" s="500">
        <v>34699</v>
      </c>
      <c r="C272" s="53" t="s">
        <v>3</v>
      </c>
      <c r="D272" s="54">
        <v>1</v>
      </c>
      <c r="E272" s="55">
        <v>7027.95</v>
      </c>
      <c r="F272" s="55">
        <v>768.49</v>
      </c>
      <c r="G272" s="55">
        <v>123.95</v>
      </c>
      <c r="H272" s="55">
        <v>6459.63</v>
      </c>
      <c r="I272" s="55">
        <v>229.85</v>
      </c>
      <c r="J272" s="55">
        <v>1198.3399999999999</v>
      </c>
      <c r="K272" s="56">
        <v>14609.87</v>
      </c>
      <c r="L272" s="46">
        <v>15808.21</v>
      </c>
      <c r="M272" s="117"/>
      <c r="N272" s="119">
        <v>14609.87</v>
      </c>
      <c r="O272" s="119">
        <v>8150.24</v>
      </c>
      <c r="P272" s="119"/>
      <c r="Q272" s="119">
        <v>17275.25</v>
      </c>
      <c r="R272" s="119">
        <v>16076.91</v>
      </c>
      <c r="S272" s="47"/>
    </row>
    <row r="273" spans="1:19" ht="8.25" customHeight="1" x14ac:dyDescent="0.2">
      <c r="A273" s="500"/>
      <c r="B273" s="500"/>
      <c r="C273" s="48" t="s">
        <v>4</v>
      </c>
      <c r="D273" s="49">
        <v>2</v>
      </c>
      <c r="E273" s="50">
        <v>13608009</v>
      </c>
      <c r="F273" s="50">
        <v>1488004</v>
      </c>
      <c r="G273" s="50">
        <v>240001</v>
      </c>
      <c r="H273" s="50">
        <v>12507588</v>
      </c>
      <c r="I273" s="50">
        <v>445052</v>
      </c>
      <c r="J273" s="51">
        <v>2320310</v>
      </c>
      <c r="K273" s="50">
        <v>28288653</v>
      </c>
      <c r="L273" s="73">
        <v>30608963</v>
      </c>
      <c r="M273" s="118"/>
      <c r="N273" s="120">
        <v>28288653</v>
      </c>
      <c r="O273" s="120">
        <v>15781065</v>
      </c>
      <c r="P273" s="120">
        <v>0</v>
      </c>
      <c r="Q273" s="120">
        <v>33449548</v>
      </c>
      <c r="R273" s="120">
        <v>31129239</v>
      </c>
      <c r="S273" s="47"/>
    </row>
    <row r="274" spans="1:19" ht="12.75" customHeight="1" x14ac:dyDescent="0.2">
      <c r="A274" s="501"/>
      <c r="B274" s="501"/>
      <c r="C274" s="53" t="s">
        <v>3</v>
      </c>
      <c r="D274" s="54">
        <v>3</v>
      </c>
      <c r="E274" s="55">
        <v>7387.4</v>
      </c>
      <c r="F274" s="55">
        <v>811.87</v>
      </c>
      <c r="G274" s="55">
        <v>123.95</v>
      </c>
      <c r="H274" s="55">
        <v>6459.63</v>
      </c>
      <c r="I274" s="55">
        <v>229.85</v>
      </c>
      <c r="J274" s="55">
        <v>1231.9000000000001</v>
      </c>
      <c r="K274" s="56">
        <v>15012.7</v>
      </c>
      <c r="L274" s="46">
        <v>16244.6</v>
      </c>
      <c r="M274" s="117"/>
      <c r="N274" s="119">
        <v>15012.7</v>
      </c>
      <c r="O274" s="119">
        <v>8553.07</v>
      </c>
      <c r="P274" s="119"/>
      <c r="Q274" s="119">
        <v>17784.150000000001</v>
      </c>
      <c r="R274" s="119">
        <v>16552.25</v>
      </c>
      <c r="S274" s="47"/>
    </row>
    <row r="275" spans="1:19" ht="8.25" customHeight="1" x14ac:dyDescent="0.2">
      <c r="A275" s="501"/>
      <c r="B275" s="501"/>
      <c r="C275" s="48" t="s">
        <v>4</v>
      </c>
      <c r="D275" s="49">
        <v>4</v>
      </c>
      <c r="E275" s="50">
        <v>14304001</v>
      </c>
      <c r="F275" s="50">
        <v>1572000</v>
      </c>
      <c r="G275" s="50">
        <v>240001</v>
      </c>
      <c r="H275" s="50">
        <v>12507588</v>
      </c>
      <c r="I275" s="50">
        <v>445052</v>
      </c>
      <c r="J275" s="51">
        <v>2385291</v>
      </c>
      <c r="K275" s="50">
        <v>29068641</v>
      </c>
      <c r="L275" s="73">
        <v>31453932</v>
      </c>
      <c r="M275" s="118"/>
      <c r="N275" s="120">
        <v>29068641</v>
      </c>
      <c r="O275" s="120">
        <v>16561053</v>
      </c>
      <c r="P275" s="120">
        <v>0</v>
      </c>
      <c r="Q275" s="120">
        <v>34434916</v>
      </c>
      <c r="R275" s="120">
        <v>32049625</v>
      </c>
      <c r="S275" s="47"/>
    </row>
    <row r="276" spans="1:19" ht="12.75" customHeight="1" x14ac:dyDescent="0.2">
      <c r="A276" s="501"/>
      <c r="B276" s="501"/>
      <c r="C276" s="53" t="s">
        <v>3</v>
      </c>
      <c r="D276" s="54">
        <v>5</v>
      </c>
      <c r="E276" s="55">
        <v>7740.66</v>
      </c>
      <c r="F276" s="55">
        <v>849.06</v>
      </c>
      <c r="G276" s="55">
        <v>123.95</v>
      </c>
      <c r="H276" s="55">
        <v>6459.63</v>
      </c>
      <c r="I276" s="55">
        <v>229.85</v>
      </c>
      <c r="J276" s="55">
        <v>1264.44</v>
      </c>
      <c r="K276" s="56">
        <v>15403.15</v>
      </c>
      <c r="L276" s="46">
        <v>16667.59</v>
      </c>
      <c r="M276" s="117"/>
      <c r="N276" s="119">
        <v>15403.15</v>
      </c>
      <c r="O276" s="119">
        <v>8943.52</v>
      </c>
      <c r="P276" s="119"/>
      <c r="Q276" s="119">
        <v>18277.419999999998</v>
      </c>
      <c r="R276" s="119">
        <v>17012.98</v>
      </c>
      <c r="S276" s="47"/>
    </row>
    <row r="277" spans="1:19" ht="8.25" customHeight="1" x14ac:dyDescent="0.2">
      <c r="A277" s="501"/>
      <c r="B277" s="501"/>
      <c r="C277" s="48" t="s">
        <v>4</v>
      </c>
      <c r="D277" s="49">
        <v>6</v>
      </c>
      <c r="E277" s="50">
        <v>14988008</v>
      </c>
      <c r="F277" s="50">
        <v>1644009</v>
      </c>
      <c r="G277" s="50">
        <v>240001</v>
      </c>
      <c r="H277" s="50">
        <v>12507588</v>
      </c>
      <c r="I277" s="50">
        <v>445052</v>
      </c>
      <c r="J277" s="51">
        <v>2448297</v>
      </c>
      <c r="K277" s="50">
        <v>29824657</v>
      </c>
      <c r="L277" s="73">
        <v>32272954</v>
      </c>
      <c r="M277" s="118"/>
      <c r="N277" s="120">
        <v>29824657</v>
      </c>
      <c r="O277" s="120">
        <v>17317069</v>
      </c>
      <c r="P277" s="120">
        <v>0</v>
      </c>
      <c r="Q277" s="120">
        <v>35390020</v>
      </c>
      <c r="R277" s="120">
        <v>32941723</v>
      </c>
      <c r="S277" s="47"/>
    </row>
    <row r="278" spans="1:19" ht="12.75" customHeight="1" x14ac:dyDescent="0.2">
      <c r="A278" s="501"/>
      <c r="B278" s="501"/>
      <c r="C278" s="53" t="s">
        <v>3</v>
      </c>
      <c r="D278" s="54">
        <v>7</v>
      </c>
      <c r="E278" s="55">
        <v>8155.89</v>
      </c>
      <c r="F278" s="55">
        <v>892.44</v>
      </c>
      <c r="G278" s="55">
        <v>123.95</v>
      </c>
      <c r="H278" s="55">
        <v>6459.63</v>
      </c>
      <c r="I278" s="55">
        <v>229.85</v>
      </c>
      <c r="J278" s="55">
        <v>1302.6600000000001</v>
      </c>
      <c r="K278" s="56">
        <v>15861.76</v>
      </c>
      <c r="L278" s="46">
        <v>17164.419999999998</v>
      </c>
      <c r="M278" s="117"/>
      <c r="N278" s="119">
        <v>15861.76</v>
      </c>
      <c r="O278" s="119">
        <v>9402.1299999999992</v>
      </c>
      <c r="P278" s="119"/>
      <c r="Q278" s="119">
        <v>18856.8</v>
      </c>
      <c r="R278" s="119">
        <v>17554.14</v>
      </c>
      <c r="S278" s="47"/>
    </row>
    <row r="279" spans="1:19" ht="8.25" customHeight="1" x14ac:dyDescent="0.2">
      <c r="A279" s="501"/>
      <c r="B279" s="501"/>
      <c r="C279" s="48" t="s">
        <v>4</v>
      </c>
      <c r="D279" s="49">
        <v>8</v>
      </c>
      <c r="E279" s="50">
        <v>15792005</v>
      </c>
      <c r="F279" s="50">
        <v>1728005</v>
      </c>
      <c r="G279" s="50">
        <v>240001</v>
      </c>
      <c r="H279" s="50">
        <v>12507588</v>
      </c>
      <c r="I279" s="50">
        <v>445052</v>
      </c>
      <c r="J279" s="51">
        <v>2522301</v>
      </c>
      <c r="K279" s="50">
        <v>30712650</v>
      </c>
      <c r="L279" s="73">
        <v>33234952</v>
      </c>
      <c r="M279" s="118"/>
      <c r="N279" s="120">
        <v>30712650</v>
      </c>
      <c r="O279" s="120">
        <v>18205062</v>
      </c>
      <c r="P279" s="120">
        <v>0</v>
      </c>
      <c r="Q279" s="120">
        <v>36511856</v>
      </c>
      <c r="R279" s="120">
        <v>33989555</v>
      </c>
      <c r="S279" s="47"/>
    </row>
    <row r="280" spans="1:19" ht="12.75" customHeight="1" x14ac:dyDescent="0.2">
      <c r="A280" s="501"/>
      <c r="B280" s="501"/>
      <c r="C280" s="53" t="s">
        <v>3</v>
      </c>
      <c r="D280" s="54">
        <v>9</v>
      </c>
      <c r="E280" s="55">
        <v>8527.74</v>
      </c>
      <c r="F280" s="55">
        <v>935.82</v>
      </c>
      <c r="G280" s="55">
        <v>123.95</v>
      </c>
      <c r="H280" s="55">
        <v>6459.63</v>
      </c>
      <c r="I280" s="55">
        <v>229.85</v>
      </c>
      <c r="J280" s="55">
        <v>1337.26</v>
      </c>
      <c r="K280" s="56">
        <v>16276.99</v>
      </c>
      <c r="L280" s="46">
        <v>17614.25</v>
      </c>
      <c r="M280" s="117"/>
      <c r="N280" s="119">
        <v>16276.99</v>
      </c>
      <c r="O280" s="119">
        <v>9817.36</v>
      </c>
      <c r="P280" s="119"/>
      <c r="Q280" s="119">
        <v>19381.37</v>
      </c>
      <c r="R280" s="119">
        <v>18044.11</v>
      </c>
      <c r="S280" s="47"/>
    </row>
    <row r="281" spans="1:19" ht="8.25" customHeight="1" x14ac:dyDescent="0.2">
      <c r="A281" s="501"/>
      <c r="B281" s="501"/>
      <c r="C281" s="48" t="s">
        <v>4</v>
      </c>
      <c r="D281" s="49">
        <v>10</v>
      </c>
      <c r="E281" s="50">
        <v>16512007</v>
      </c>
      <c r="F281" s="50">
        <v>1812000</v>
      </c>
      <c r="G281" s="50">
        <v>240001</v>
      </c>
      <c r="H281" s="50">
        <v>12507588</v>
      </c>
      <c r="I281" s="50">
        <v>445052</v>
      </c>
      <c r="J281" s="51">
        <v>2589296</v>
      </c>
      <c r="K281" s="50">
        <v>31516647</v>
      </c>
      <c r="L281" s="73">
        <v>34105944</v>
      </c>
      <c r="M281" s="118"/>
      <c r="N281" s="120">
        <v>31516647</v>
      </c>
      <c r="O281" s="120">
        <v>19009060</v>
      </c>
      <c r="P281" s="120">
        <v>0</v>
      </c>
      <c r="Q281" s="120">
        <v>37527565</v>
      </c>
      <c r="R281" s="120">
        <v>34938269</v>
      </c>
      <c r="S281" s="47"/>
    </row>
    <row r="282" spans="1:19" ht="12.75" customHeight="1" x14ac:dyDescent="0.2">
      <c r="A282" s="501"/>
      <c r="B282" s="501"/>
      <c r="C282" s="53" t="s">
        <v>3</v>
      </c>
      <c r="D282" s="54">
        <v>11</v>
      </c>
      <c r="E282" s="55">
        <v>8980.15</v>
      </c>
      <c r="F282" s="55">
        <v>985.4</v>
      </c>
      <c r="G282" s="55">
        <v>123.95</v>
      </c>
      <c r="H282" s="55">
        <v>6459.63</v>
      </c>
      <c r="I282" s="55">
        <v>229.85</v>
      </c>
      <c r="J282" s="55">
        <v>1379.09</v>
      </c>
      <c r="K282" s="56">
        <v>16778.98</v>
      </c>
      <c r="L282" s="46">
        <v>18158.07</v>
      </c>
      <c r="M282" s="117"/>
      <c r="N282" s="119">
        <v>16778.98</v>
      </c>
      <c r="O282" s="119">
        <v>10319.35</v>
      </c>
      <c r="P282" s="119"/>
      <c r="Q282" s="119">
        <v>20015.55</v>
      </c>
      <c r="R282" s="119">
        <v>18636.46</v>
      </c>
      <c r="S282" s="47"/>
    </row>
    <row r="283" spans="1:19" ht="8.25" customHeight="1" x14ac:dyDescent="0.2">
      <c r="A283" s="501"/>
      <c r="B283" s="501"/>
      <c r="C283" s="48" t="s">
        <v>4</v>
      </c>
      <c r="D283" s="49">
        <v>12</v>
      </c>
      <c r="E283" s="50">
        <v>17387995</v>
      </c>
      <c r="F283" s="50">
        <v>1908000</v>
      </c>
      <c r="G283" s="50">
        <v>240001</v>
      </c>
      <c r="H283" s="50">
        <v>12507588</v>
      </c>
      <c r="I283" s="50">
        <v>445052</v>
      </c>
      <c r="J283" s="51">
        <v>2670291</v>
      </c>
      <c r="K283" s="50">
        <v>32488636</v>
      </c>
      <c r="L283" s="73">
        <v>35158926</v>
      </c>
      <c r="M283" s="118"/>
      <c r="N283" s="120">
        <v>32488636</v>
      </c>
      <c r="O283" s="120">
        <v>19981048</v>
      </c>
      <c r="P283" s="120">
        <v>0</v>
      </c>
      <c r="Q283" s="120">
        <v>38755509</v>
      </c>
      <c r="R283" s="120">
        <v>36085218</v>
      </c>
      <c r="S283" s="47"/>
    </row>
    <row r="284" spans="1:19" ht="12.75" customHeight="1" x14ac:dyDescent="0.2">
      <c r="A284" s="501"/>
      <c r="B284" s="501"/>
      <c r="C284" s="53" t="s">
        <v>3</v>
      </c>
      <c r="D284" s="54">
        <v>13</v>
      </c>
      <c r="E284" s="55">
        <v>9463.56</v>
      </c>
      <c r="F284" s="55">
        <v>1034.98</v>
      </c>
      <c r="G284" s="55">
        <v>123.95</v>
      </c>
      <c r="H284" s="55">
        <v>6459.63</v>
      </c>
      <c r="I284" s="55">
        <v>229.85</v>
      </c>
      <c r="J284" s="55">
        <v>1423.51</v>
      </c>
      <c r="K284" s="56">
        <v>17311.97</v>
      </c>
      <c r="L284" s="46">
        <v>18735.48</v>
      </c>
      <c r="M284" s="117"/>
      <c r="N284" s="119">
        <v>17311.97</v>
      </c>
      <c r="O284" s="119">
        <v>10852.34</v>
      </c>
      <c r="P284" s="119"/>
      <c r="Q284" s="119">
        <v>20688.900000000001</v>
      </c>
      <c r="R284" s="119">
        <v>19265.39</v>
      </c>
      <c r="S284" s="47"/>
    </row>
    <row r="285" spans="1:19" ht="7.5" customHeight="1" x14ac:dyDescent="0.2">
      <c r="A285" s="501"/>
      <c r="B285" s="501"/>
      <c r="C285" s="48" t="s">
        <v>4</v>
      </c>
      <c r="D285" s="49">
        <v>14</v>
      </c>
      <c r="E285" s="50">
        <v>18324007</v>
      </c>
      <c r="F285" s="50">
        <v>2004001</v>
      </c>
      <c r="G285" s="50">
        <v>240001</v>
      </c>
      <c r="H285" s="50">
        <v>12507588</v>
      </c>
      <c r="I285" s="50">
        <v>445052</v>
      </c>
      <c r="J285" s="51">
        <v>2756300</v>
      </c>
      <c r="K285" s="50">
        <v>33520648</v>
      </c>
      <c r="L285" s="73">
        <v>36276948</v>
      </c>
      <c r="M285" s="118"/>
      <c r="N285" s="120">
        <v>33520648</v>
      </c>
      <c r="O285" s="120">
        <v>21013060</v>
      </c>
      <c r="P285" s="120">
        <v>0</v>
      </c>
      <c r="Q285" s="120">
        <v>40059296</v>
      </c>
      <c r="R285" s="120">
        <v>37302997</v>
      </c>
      <c r="S285" s="47"/>
    </row>
    <row r="286" spans="1:19" ht="12.75" customHeight="1" x14ac:dyDescent="0.2">
      <c r="A286" s="501"/>
      <c r="B286" s="501"/>
      <c r="C286" s="53" t="s">
        <v>3</v>
      </c>
      <c r="D286" s="54">
        <v>15</v>
      </c>
      <c r="E286" s="55">
        <v>9940.76</v>
      </c>
      <c r="F286" s="55">
        <v>1090.76</v>
      </c>
      <c r="G286" s="55">
        <v>123.95</v>
      </c>
      <c r="H286" s="55">
        <v>6459.63</v>
      </c>
      <c r="I286" s="55">
        <v>229.85</v>
      </c>
      <c r="J286" s="55">
        <v>1467.93</v>
      </c>
      <c r="K286" s="56">
        <v>17844.95</v>
      </c>
      <c r="L286" s="46">
        <v>19312.88</v>
      </c>
      <c r="M286" s="117"/>
      <c r="N286" s="119">
        <v>17844.95</v>
      </c>
      <c r="O286" s="119">
        <v>11385.32</v>
      </c>
      <c r="P286" s="119"/>
      <c r="Q286" s="119">
        <v>21362.240000000002</v>
      </c>
      <c r="R286" s="119">
        <v>19894.310000000001</v>
      </c>
      <c r="S286" s="47"/>
    </row>
    <row r="287" spans="1:19" ht="7.5" customHeight="1" x14ac:dyDescent="0.2">
      <c r="A287" s="501"/>
      <c r="B287" s="501"/>
      <c r="C287" s="48" t="s">
        <v>4</v>
      </c>
      <c r="D287" s="49">
        <v>16</v>
      </c>
      <c r="E287" s="50">
        <v>19247995</v>
      </c>
      <c r="F287" s="50">
        <v>2112006</v>
      </c>
      <c r="G287" s="50">
        <v>240001</v>
      </c>
      <c r="H287" s="50">
        <v>12507588</v>
      </c>
      <c r="I287" s="50">
        <v>445052</v>
      </c>
      <c r="J287" s="51">
        <v>2842309</v>
      </c>
      <c r="K287" s="50">
        <v>34552641</v>
      </c>
      <c r="L287" s="73">
        <v>37394950</v>
      </c>
      <c r="M287" s="118"/>
      <c r="N287" s="120">
        <v>34552641</v>
      </c>
      <c r="O287" s="120">
        <v>22045054</v>
      </c>
      <c r="P287" s="120">
        <v>0</v>
      </c>
      <c r="Q287" s="120">
        <v>41363064</v>
      </c>
      <c r="R287" s="120">
        <v>38520756</v>
      </c>
      <c r="S287" s="47"/>
    </row>
    <row r="288" spans="1:19" ht="12.75" customHeight="1" x14ac:dyDescent="0.2">
      <c r="A288" s="501"/>
      <c r="B288" s="501"/>
      <c r="C288" s="53" t="s">
        <v>3</v>
      </c>
      <c r="D288" s="54">
        <v>17</v>
      </c>
      <c r="E288" s="55">
        <v>11037.72</v>
      </c>
      <c r="F288" s="55">
        <v>1214.71</v>
      </c>
      <c r="G288" s="55">
        <v>123.95</v>
      </c>
      <c r="H288" s="55">
        <v>6459.63</v>
      </c>
      <c r="I288" s="55">
        <v>229.85</v>
      </c>
      <c r="J288" s="55">
        <v>1569.67</v>
      </c>
      <c r="K288" s="56">
        <v>19065.86</v>
      </c>
      <c r="L288" s="46">
        <v>20635.53</v>
      </c>
      <c r="M288" s="117"/>
      <c r="N288" s="119">
        <v>19065.86</v>
      </c>
      <c r="O288" s="119">
        <v>12606.23</v>
      </c>
      <c r="P288" s="119"/>
      <c r="Q288" s="119">
        <v>22904.65</v>
      </c>
      <c r="R288" s="119">
        <v>21334.98</v>
      </c>
      <c r="S288" s="47"/>
    </row>
    <row r="289" spans="1:19" ht="8.25" customHeight="1" x14ac:dyDescent="0.2">
      <c r="A289" s="501"/>
      <c r="B289" s="501"/>
      <c r="C289" s="48" t="s">
        <v>4</v>
      </c>
      <c r="D289" s="49">
        <v>17</v>
      </c>
      <c r="E289" s="50">
        <v>21372006</v>
      </c>
      <c r="F289" s="50">
        <v>2352007</v>
      </c>
      <c r="G289" s="50">
        <v>240001</v>
      </c>
      <c r="H289" s="50">
        <v>12507588</v>
      </c>
      <c r="I289" s="50">
        <v>445052</v>
      </c>
      <c r="J289" s="51">
        <v>3039305</v>
      </c>
      <c r="K289" s="50">
        <v>36916653</v>
      </c>
      <c r="L289" s="73">
        <v>39955958</v>
      </c>
      <c r="M289" s="118"/>
      <c r="N289" s="120">
        <v>36916653</v>
      </c>
      <c r="O289" s="120">
        <v>24409065</v>
      </c>
      <c r="P289" s="120">
        <v>0</v>
      </c>
      <c r="Q289" s="120">
        <v>44349587</v>
      </c>
      <c r="R289" s="120">
        <v>41310282</v>
      </c>
      <c r="S289" s="47"/>
    </row>
    <row r="290" spans="1:19" ht="12.75" customHeight="1" x14ac:dyDescent="0.2">
      <c r="A290" s="501"/>
      <c r="B290" s="501"/>
      <c r="C290" s="53" t="s">
        <v>3</v>
      </c>
      <c r="D290" s="54">
        <v>18</v>
      </c>
      <c r="E290" s="55">
        <v>11347.59</v>
      </c>
      <c r="F290" s="55">
        <v>1245.69</v>
      </c>
      <c r="G290" s="55">
        <v>123.95</v>
      </c>
      <c r="H290" s="55">
        <v>6459.63</v>
      </c>
      <c r="I290" s="55">
        <v>229.85</v>
      </c>
      <c r="J290" s="55">
        <v>1598.07</v>
      </c>
      <c r="K290" s="56">
        <v>19406.71</v>
      </c>
      <c r="L290" s="46">
        <v>21004.78</v>
      </c>
      <c r="M290" s="117"/>
      <c r="N290" s="119">
        <v>19406.71</v>
      </c>
      <c r="O290" s="119">
        <v>12947.08</v>
      </c>
      <c r="P290" s="119"/>
      <c r="Q290" s="119">
        <v>23335.25</v>
      </c>
      <c r="R290" s="119">
        <v>21737.18</v>
      </c>
      <c r="S290" s="47"/>
    </row>
    <row r="291" spans="1:19" ht="7.5" customHeight="1" x14ac:dyDescent="0.2">
      <c r="A291" s="501"/>
      <c r="B291" s="501"/>
      <c r="C291" s="48" t="s">
        <v>4</v>
      </c>
      <c r="D291" s="49">
        <v>19</v>
      </c>
      <c r="E291" s="50">
        <v>21971998</v>
      </c>
      <c r="F291" s="50">
        <v>2411992</v>
      </c>
      <c r="G291" s="50">
        <v>240001</v>
      </c>
      <c r="H291" s="50">
        <v>12507588</v>
      </c>
      <c r="I291" s="50">
        <v>445052</v>
      </c>
      <c r="J291" s="51">
        <v>3094295</v>
      </c>
      <c r="K291" s="50">
        <v>37576630</v>
      </c>
      <c r="L291" s="73">
        <v>40670925</v>
      </c>
      <c r="M291" s="118"/>
      <c r="N291" s="120">
        <v>37576630</v>
      </c>
      <c r="O291" s="120">
        <v>25069043</v>
      </c>
      <c r="P291" s="120">
        <v>0</v>
      </c>
      <c r="Q291" s="120">
        <v>45183345</v>
      </c>
      <c r="R291" s="120">
        <v>42089050</v>
      </c>
      <c r="S291" s="47"/>
    </row>
    <row r="292" spans="1:19" ht="12.75" customHeight="1" x14ac:dyDescent="0.2">
      <c r="A292" s="501"/>
      <c r="B292" s="501"/>
      <c r="C292" s="53" t="s">
        <v>3</v>
      </c>
      <c r="D292" s="54">
        <v>20</v>
      </c>
      <c r="E292" s="55">
        <v>11731.83</v>
      </c>
      <c r="F292" s="55">
        <v>1289.08</v>
      </c>
      <c r="G292" s="55">
        <v>123.95</v>
      </c>
      <c r="H292" s="55">
        <v>6459.63</v>
      </c>
      <c r="I292" s="55">
        <v>229.85</v>
      </c>
      <c r="J292" s="55">
        <v>1633.71</v>
      </c>
      <c r="K292" s="56">
        <v>19834.34</v>
      </c>
      <c r="L292" s="46">
        <v>21468.05</v>
      </c>
      <c r="M292" s="117"/>
      <c r="N292" s="119">
        <v>19834.34</v>
      </c>
      <c r="O292" s="119">
        <v>13374.71</v>
      </c>
      <c r="P292" s="119"/>
      <c r="Q292" s="119">
        <v>23875.5</v>
      </c>
      <c r="R292" s="119">
        <v>22241.79</v>
      </c>
      <c r="S292" s="47"/>
    </row>
    <row r="293" spans="1:19" ht="6.75" customHeight="1" x14ac:dyDescent="0.2">
      <c r="A293" s="501"/>
      <c r="B293" s="501"/>
      <c r="C293" s="48" t="s">
        <v>4</v>
      </c>
      <c r="D293" s="49">
        <v>21</v>
      </c>
      <c r="E293" s="50">
        <v>22715990</v>
      </c>
      <c r="F293" s="50">
        <v>2496007</v>
      </c>
      <c r="G293" s="50">
        <v>240001</v>
      </c>
      <c r="H293" s="50">
        <v>12507588</v>
      </c>
      <c r="I293" s="50">
        <v>445052</v>
      </c>
      <c r="J293" s="51">
        <v>3163304</v>
      </c>
      <c r="K293" s="50">
        <v>38404638</v>
      </c>
      <c r="L293" s="73">
        <v>41567941</v>
      </c>
      <c r="M293" s="118"/>
      <c r="N293" s="120">
        <v>38404638</v>
      </c>
      <c r="O293" s="120">
        <v>25897050</v>
      </c>
      <c r="P293" s="120">
        <v>0</v>
      </c>
      <c r="Q293" s="120">
        <v>46229414</v>
      </c>
      <c r="R293" s="120">
        <v>43066111</v>
      </c>
      <c r="S293" s="47"/>
    </row>
    <row r="294" spans="1:19" ht="12.75" customHeight="1" x14ac:dyDescent="0.2">
      <c r="A294" s="501"/>
      <c r="B294" s="501"/>
      <c r="C294" s="53" t="s">
        <v>3</v>
      </c>
      <c r="D294" s="54">
        <v>22</v>
      </c>
      <c r="E294" s="55">
        <v>11979.73</v>
      </c>
      <c r="F294" s="55">
        <v>1313.87</v>
      </c>
      <c r="G294" s="55">
        <v>123.95</v>
      </c>
      <c r="H294" s="55">
        <v>6459.63</v>
      </c>
      <c r="I294" s="55">
        <v>229.85</v>
      </c>
      <c r="J294" s="55">
        <v>1656.43</v>
      </c>
      <c r="K294" s="56">
        <v>20107.03</v>
      </c>
      <c r="L294" s="46">
        <v>21763.46</v>
      </c>
      <c r="M294" s="117"/>
      <c r="N294" s="119">
        <v>20107.03</v>
      </c>
      <c r="O294" s="119">
        <v>13647.4</v>
      </c>
      <c r="P294" s="119"/>
      <c r="Q294" s="119">
        <v>24219.99</v>
      </c>
      <c r="R294" s="119">
        <v>22563.56</v>
      </c>
      <c r="S294" s="47"/>
    </row>
    <row r="295" spans="1:19" ht="8.25" customHeight="1" x14ac:dyDescent="0.2">
      <c r="A295" s="501"/>
      <c r="B295" s="501"/>
      <c r="C295" s="48" t="s">
        <v>4</v>
      </c>
      <c r="D295" s="49">
        <v>23</v>
      </c>
      <c r="E295" s="50">
        <v>23195992</v>
      </c>
      <c r="F295" s="50">
        <v>2544007</v>
      </c>
      <c r="G295" s="50">
        <v>240001</v>
      </c>
      <c r="H295" s="50">
        <v>12507588</v>
      </c>
      <c r="I295" s="50">
        <v>445052</v>
      </c>
      <c r="J295" s="51">
        <v>3207296</v>
      </c>
      <c r="K295" s="50">
        <v>38932639</v>
      </c>
      <c r="L295" s="73">
        <v>42139935</v>
      </c>
      <c r="M295" s="118"/>
      <c r="N295" s="120">
        <v>38932639</v>
      </c>
      <c r="O295" s="120">
        <v>26425051</v>
      </c>
      <c r="P295" s="120">
        <v>0</v>
      </c>
      <c r="Q295" s="120">
        <v>46896440</v>
      </c>
      <c r="R295" s="120">
        <v>43689144</v>
      </c>
      <c r="S295" s="47"/>
    </row>
    <row r="296" spans="1:19" ht="12.75" customHeight="1" x14ac:dyDescent="0.2">
      <c r="A296" s="501"/>
      <c r="B296" s="501"/>
      <c r="C296" s="53" t="s">
        <v>3</v>
      </c>
      <c r="D296" s="54">
        <v>24</v>
      </c>
      <c r="E296" s="55">
        <v>12295.81</v>
      </c>
      <c r="F296" s="55">
        <v>1351.05</v>
      </c>
      <c r="G296" s="55">
        <v>123.95</v>
      </c>
      <c r="H296" s="55">
        <v>6459.63</v>
      </c>
      <c r="I296" s="55">
        <v>229.85</v>
      </c>
      <c r="J296" s="55">
        <v>1685.87</v>
      </c>
      <c r="K296" s="56">
        <v>20460.29</v>
      </c>
      <c r="L296" s="46">
        <v>22146.16</v>
      </c>
      <c r="M296" s="117"/>
      <c r="N296" s="119">
        <v>20460.29</v>
      </c>
      <c r="O296" s="119">
        <v>14000.66</v>
      </c>
      <c r="P296" s="119"/>
      <c r="Q296" s="119">
        <v>24666.28</v>
      </c>
      <c r="R296" s="119">
        <v>22980.41</v>
      </c>
      <c r="S296" s="47"/>
    </row>
    <row r="297" spans="1:19" ht="7.5" customHeight="1" x14ac:dyDescent="0.2">
      <c r="A297" s="501"/>
      <c r="B297" s="501"/>
      <c r="C297" s="48" t="s">
        <v>4</v>
      </c>
      <c r="D297" s="49">
        <v>25</v>
      </c>
      <c r="E297" s="50">
        <v>23808008</v>
      </c>
      <c r="F297" s="50">
        <v>2615998</v>
      </c>
      <c r="G297" s="50">
        <v>240001</v>
      </c>
      <c r="H297" s="50">
        <v>12507588</v>
      </c>
      <c r="I297" s="50">
        <v>445052</v>
      </c>
      <c r="J297" s="51">
        <v>3264300</v>
      </c>
      <c r="K297" s="50">
        <v>39616646</v>
      </c>
      <c r="L297" s="73">
        <v>42880945</v>
      </c>
      <c r="M297" s="118"/>
      <c r="N297" s="120">
        <v>39616646</v>
      </c>
      <c r="O297" s="120">
        <v>27109058</v>
      </c>
      <c r="P297" s="120">
        <v>0</v>
      </c>
      <c r="Q297" s="120">
        <v>47760578</v>
      </c>
      <c r="R297" s="120">
        <v>44496278</v>
      </c>
      <c r="S297" s="47"/>
    </row>
    <row r="298" spans="1:19" ht="12.75" customHeight="1" x14ac:dyDescent="0.2">
      <c r="A298" s="501"/>
      <c r="B298" s="501"/>
      <c r="C298" s="53" t="s">
        <v>3</v>
      </c>
      <c r="D298" s="54">
        <v>26</v>
      </c>
      <c r="E298" s="55">
        <v>12605.68</v>
      </c>
      <c r="F298" s="55">
        <v>1382.04</v>
      </c>
      <c r="G298" s="55">
        <v>123.95</v>
      </c>
      <c r="H298" s="55">
        <v>6459.63</v>
      </c>
      <c r="I298" s="55">
        <v>229.85</v>
      </c>
      <c r="J298" s="55">
        <v>1714.28</v>
      </c>
      <c r="K298" s="56">
        <v>20801.150000000001</v>
      </c>
      <c r="L298" s="46">
        <v>22515.43</v>
      </c>
      <c r="M298" s="117"/>
      <c r="N298" s="119">
        <v>20801.150000000001</v>
      </c>
      <c r="O298" s="119">
        <v>14341.52</v>
      </c>
      <c r="P298" s="119"/>
      <c r="Q298" s="119">
        <v>25096.9</v>
      </c>
      <c r="R298" s="119">
        <v>23382.62</v>
      </c>
      <c r="S298" s="47"/>
    </row>
    <row r="299" spans="1:19" ht="8.25" customHeight="1" x14ac:dyDescent="0.2">
      <c r="A299" s="501"/>
      <c r="B299" s="501"/>
      <c r="C299" s="48" t="s">
        <v>4</v>
      </c>
      <c r="D299" s="49">
        <v>27</v>
      </c>
      <c r="E299" s="50">
        <v>24408000</v>
      </c>
      <c r="F299" s="50">
        <v>2676003</v>
      </c>
      <c r="G299" s="50">
        <v>240001</v>
      </c>
      <c r="H299" s="50">
        <v>12507588</v>
      </c>
      <c r="I299" s="50">
        <v>445052</v>
      </c>
      <c r="J299" s="51">
        <v>3319309</v>
      </c>
      <c r="K299" s="50">
        <v>40276643</v>
      </c>
      <c r="L299" s="73">
        <v>43595952</v>
      </c>
      <c r="M299" s="118"/>
      <c r="N299" s="120">
        <v>40276643</v>
      </c>
      <c r="O299" s="120">
        <v>27769055</v>
      </c>
      <c r="P299" s="120">
        <v>0</v>
      </c>
      <c r="Q299" s="120">
        <v>48594375</v>
      </c>
      <c r="R299" s="120">
        <v>45275066</v>
      </c>
      <c r="S299" s="47"/>
    </row>
    <row r="300" spans="1:19" ht="12.75" customHeight="1" x14ac:dyDescent="0.2">
      <c r="A300" s="501"/>
      <c r="B300" s="501"/>
      <c r="C300" s="53" t="s">
        <v>3</v>
      </c>
      <c r="D300" s="54">
        <v>28</v>
      </c>
      <c r="E300" s="55">
        <v>12909.36</v>
      </c>
      <c r="F300" s="55">
        <v>1419.22</v>
      </c>
      <c r="G300" s="55">
        <v>123.95</v>
      </c>
      <c r="H300" s="55">
        <v>6459.63</v>
      </c>
      <c r="I300" s="55">
        <v>229.85</v>
      </c>
      <c r="J300" s="55">
        <v>1742.68</v>
      </c>
      <c r="K300" s="56">
        <v>21142.01</v>
      </c>
      <c r="L300" s="46">
        <v>22884.69</v>
      </c>
      <c r="M300" s="117"/>
      <c r="N300" s="119">
        <v>21142.01</v>
      </c>
      <c r="O300" s="119">
        <v>14682.38</v>
      </c>
      <c r="P300" s="119"/>
      <c r="Q300" s="119">
        <v>25527.52</v>
      </c>
      <c r="R300" s="119">
        <v>23784.84</v>
      </c>
      <c r="S300" s="47"/>
    </row>
    <row r="301" spans="1:19" ht="9" customHeight="1" x14ac:dyDescent="0.2">
      <c r="A301" s="501"/>
      <c r="B301" s="501"/>
      <c r="C301" s="48" t="s">
        <v>4</v>
      </c>
      <c r="D301" s="49">
        <v>29</v>
      </c>
      <c r="E301" s="50">
        <v>24996006</v>
      </c>
      <c r="F301" s="50">
        <v>2747993</v>
      </c>
      <c r="G301" s="50">
        <v>240001</v>
      </c>
      <c r="H301" s="50">
        <v>12507588</v>
      </c>
      <c r="I301" s="50">
        <v>445052</v>
      </c>
      <c r="J301" s="51">
        <v>3374299</v>
      </c>
      <c r="K301" s="50">
        <v>40936640</v>
      </c>
      <c r="L301" s="73">
        <v>44310939</v>
      </c>
      <c r="M301" s="118"/>
      <c r="N301" s="120">
        <v>40936640</v>
      </c>
      <c r="O301" s="120">
        <v>28429052</v>
      </c>
      <c r="P301" s="120">
        <v>0</v>
      </c>
      <c r="Q301" s="120">
        <v>49428171</v>
      </c>
      <c r="R301" s="120">
        <v>46053872</v>
      </c>
      <c r="S301" s="47"/>
    </row>
    <row r="302" spans="1:19" ht="12.75" customHeight="1" x14ac:dyDescent="0.2">
      <c r="A302" s="501"/>
      <c r="B302" s="501"/>
      <c r="C302" s="53" t="s">
        <v>3</v>
      </c>
      <c r="D302" s="54">
        <v>30</v>
      </c>
      <c r="E302" s="55">
        <v>13225.43</v>
      </c>
      <c r="F302" s="55">
        <v>1450.21</v>
      </c>
      <c r="G302" s="55">
        <v>123.95</v>
      </c>
      <c r="H302" s="55">
        <v>6459.63</v>
      </c>
      <c r="I302" s="55">
        <v>229.85</v>
      </c>
      <c r="J302" s="55">
        <v>1771.6</v>
      </c>
      <c r="K302" s="56">
        <v>21489.07</v>
      </c>
      <c r="L302" s="46">
        <v>23260.67</v>
      </c>
      <c r="M302" s="117"/>
      <c r="N302" s="119">
        <v>21489.07</v>
      </c>
      <c r="O302" s="119">
        <v>15029.44</v>
      </c>
      <c r="P302" s="119"/>
      <c r="Q302" s="119">
        <v>25965.97</v>
      </c>
      <c r="R302" s="119">
        <v>24194.37</v>
      </c>
      <c r="S302" s="47"/>
    </row>
    <row r="303" spans="1:19" ht="9" customHeight="1" x14ac:dyDescent="0.2">
      <c r="A303" s="501"/>
      <c r="B303" s="501"/>
      <c r="C303" s="48" t="s">
        <v>4</v>
      </c>
      <c r="D303" s="49">
        <v>31</v>
      </c>
      <c r="E303" s="50">
        <v>25608003</v>
      </c>
      <c r="F303" s="50">
        <v>2807998</v>
      </c>
      <c r="G303" s="50">
        <v>240001</v>
      </c>
      <c r="H303" s="50">
        <v>12507588</v>
      </c>
      <c r="I303" s="50">
        <v>445052</v>
      </c>
      <c r="J303" s="51">
        <v>3430296</v>
      </c>
      <c r="K303" s="50">
        <v>41608642</v>
      </c>
      <c r="L303" s="73">
        <v>45038938</v>
      </c>
      <c r="M303" s="118"/>
      <c r="N303" s="120">
        <v>41608642</v>
      </c>
      <c r="O303" s="120">
        <v>29101054</v>
      </c>
      <c r="P303" s="120">
        <v>0</v>
      </c>
      <c r="Q303" s="120">
        <v>50277129</v>
      </c>
      <c r="R303" s="120">
        <v>46846833</v>
      </c>
      <c r="S303" s="47"/>
    </row>
    <row r="304" spans="1:19" ht="12.75" customHeight="1" x14ac:dyDescent="0.2">
      <c r="A304" s="501"/>
      <c r="B304" s="501"/>
      <c r="C304" s="53" t="s">
        <v>3</v>
      </c>
      <c r="D304" s="54">
        <v>32</v>
      </c>
      <c r="E304" s="55">
        <v>13535.3</v>
      </c>
      <c r="F304" s="55">
        <v>1487.4</v>
      </c>
      <c r="G304" s="55">
        <v>123.95</v>
      </c>
      <c r="H304" s="55">
        <v>6459.63</v>
      </c>
      <c r="I304" s="55">
        <v>229.85</v>
      </c>
      <c r="J304" s="55">
        <v>1800.52</v>
      </c>
      <c r="K304" s="56">
        <v>21836.13</v>
      </c>
      <c r="L304" s="46">
        <v>23636.65</v>
      </c>
      <c r="M304" s="117"/>
      <c r="N304" s="119">
        <v>21836.13</v>
      </c>
      <c r="O304" s="119">
        <v>15376.5</v>
      </c>
      <c r="P304" s="119"/>
      <c r="Q304" s="119">
        <v>26404.42</v>
      </c>
      <c r="R304" s="119">
        <v>24603.9</v>
      </c>
      <c r="S304" s="47"/>
    </row>
    <row r="305" spans="1:19" ht="9" customHeight="1" x14ac:dyDescent="0.2">
      <c r="A305" s="501"/>
      <c r="B305" s="501"/>
      <c r="C305" s="48" t="s">
        <v>4</v>
      </c>
      <c r="D305" s="49">
        <v>33</v>
      </c>
      <c r="E305" s="50">
        <v>26207995</v>
      </c>
      <c r="F305" s="50">
        <v>2880008</v>
      </c>
      <c r="G305" s="50">
        <v>240001</v>
      </c>
      <c r="H305" s="50">
        <v>12507588</v>
      </c>
      <c r="I305" s="50">
        <v>445052</v>
      </c>
      <c r="J305" s="51">
        <v>3486293</v>
      </c>
      <c r="K305" s="50">
        <v>42280643</v>
      </c>
      <c r="L305" s="73">
        <v>45766936</v>
      </c>
      <c r="M305" s="118"/>
      <c r="N305" s="120">
        <v>42280643</v>
      </c>
      <c r="O305" s="120">
        <v>29773056</v>
      </c>
      <c r="P305" s="120">
        <v>0</v>
      </c>
      <c r="Q305" s="120">
        <v>51126086</v>
      </c>
      <c r="R305" s="120">
        <v>47639793</v>
      </c>
      <c r="S305" s="47"/>
    </row>
    <row r="306" spans="1:19" ht="12.75" customHeight="1" x14ac:dyDescent="0.2">
      <c r="A306" s="501"/>
      <c r="B306" s="501"/>
      <c r="C306" s="53" t="s">
        <v>3</v>
      </c>
      <c r="D306" s="54">
        <v>34</v>
      </c>
      <c r="E306" s="55">
        <v>13851.37</v>
      </c>
      <c r="F306" s="55">
        <v>1518.38</v>
      </c>
      <c r="G306" s="55">
        <v>123.95</v>
      </c>
      <c r="H306" s="55">
        <v>6459.63</v>
      </c>
      <c r="I306" s="55">
        <v>229.85</v>
      </c>
      <c r="J306" s="55">
        <v>1829.44</v>
      </c>
      <c r="K306" s="56">
        <v>22183.18</v>
      </c>
      <c r="L306" s="46">
        <v>24012.62</v>
      </c>
      <c r="M306" s="117"/>
      <c r="N306" s="119">
        <v>22183.18</v>
      </c>
      <c r="O306" s="119">
        <v>15723.55</v>
      </c>
      <c r="P306" s="119"/>
      <c r="Q306" s="119">
        <v>26842.86</v>
      </c>
      <c r="R306" s="119">
        <v>25013.42</v>
      </c>
      <c r="S306" s="47"/>
    </row>
    <row r="307" spans="1:19" ht="9" customHeight="1" x14ac:dyDescent="0.2">
      <c r="A307" s="501"/>
      <c r="B307" s="501"/>
      <c r="C307" s="48" t="s">
        <v>4</v>
      </c>
      <c r="D307" s="49">
        <v>35</v>
      </c>
      <c r="E307" s="50">
        <v>26819992</v>
      </c>
      <c r="F307" s="50">
        <v>2939994</v>
      </c>
      <c r="G307" s="50">
        <v>240001</v>
      </c>
      <c r="H307" s="50">
        <v>12507588</v>
      </c>
      <c r="I307" s="50">
        <v>445052</v>
      </c>
      <c r="J307" s="51">
        <v>3542290</v>
      </c>
      <c r="K307" s="50">
        <v>42952626</v>
      </c>
      <c r="L307" s="73">
        <v>46494916</v>
      </c>
      <c r="M307" s="118"/>
      <c r="N307" s="120">
        <v>42952626</v>
      </c>
      <c r="O307" s="120">
        <v>30445038</v>
      </c>
      <c r="P307" s="120">
        <v>0</v>
      </c>
      <c r="Q307" s="120">
        <v>51975025</v>
      </c>
      <c r="R307" s="120">
        <v>48432735</v>
      </c>
      <c r="S307" s="47"/>
    </row>
    <row r="308" spans="1:19" ht="12.75" customHeight="1" x14ac:dyDescent="0.2">
      <c r="A308" s="501"/>
      <c r="B308" s="501"/>
      <c r="C308" s="53" t="s">
        <v>3</v>
      </c>
      <c r="D308" s="54">
        <v>36</v>
      </c>
      <c r="E308" s="55">
        <v>14161.25</v>
      </c>
      <c r="F308" s="55">
        <v>1555.57</v>
      </c>
      <c r="G308" s="55">
        <v>123.95</v>
      </c>
      <c r="H308" s="55">
        <v>6459.63</v>
      </c>
      <c r="I308" s="55">
        <v>229.85</v>
      </c>
      <c r="J308" s="55">
        <v>1858.37</v>
      </c>
      <c r="K308" s="56">
        <v>22530.25</v>
      </c>
      <c r="L308" s="46">
        <v>24388.62</v>
      </c>
      <c r="M308" s="117"/>
      <c r="N308" s="119">
        <v>22530.25</v>
      </c>
      <c r="O308" s="119">
        <v>16070.62</v>
      </c>
      <c r="P308" s="119"/>
      <c r="Q308" s="119">
        <v>27281.33</v>
      </c>
      <c r="R308" s="119">
        <v>25422.959999999999</v>
      </c>
      <c r="S308" s="47"/>
    </row>
    <row r="309" spans="1:19" ht="9" customHeight="1" x14ac:dyDescent="0.2">
      <c r="A309" s="501"/>
      <c r="B309" s="501"/>
      <c r="C309" s="48" t="s">
        <v>4</v>
      </c>
      <c r="D309" s="49">
        <v>37</v>
      </c>
      <c r="E309" s="50">
        <v>27420004</v>
      </c>
      <c r="F309" s="50">
        <v>3012004</v>
      </c>
      <c r="G309" s="50">
        <v>240001</v>
      </c>
      <c r="H309" s="50">
        <v>12507588</v>
      </c>
      <c r="I309" s="50">
        <v>445052</v>
      </c>
      <c r="J309" s="51">
        <v>3598306</v>
      </c>
      <c r="K309" s="50">
        <v>43624647</v>
      </c>
      <c r="L309" s="73">
        <v>47222953</v>
      </c>
      <c r="M309" s="118"/>
      <c r="N309" s="120">
        <v>43624647</v>
      </c>
      <c r="O309" s="120">
        <v>31117059</v>
      </c>
      <c r="P309" s="120">
        <v>0</v>
      </c>
      <c r="Q309" s="120">
        <v>52824021</v>
      </c>
      <c r="R309" s="120">
        <v>49225715</v>
      </c>
      <c r="S309" s="47"/>
    </row>
    <row r="310" spans="1:19" ht="9" customHeight="1" x14ac:dyDescent="0.2">
      <c r="A310" s="501"/>
      <c r="B310" s="501"/>
      <c r="C310" s="103" t="s">
        <v>3</v>
      </c>
      <c r="D310" s="79">
        <v>38</v>
      </c>
      <c r="E310" s="55">
        <v>14471.12</v>
      </c>
      <c r="F310" s="55">
        <v>1586.56</v>
      </c>
      <c r="G310" s="55">
        <v>123.95</v>
      </c>
      <c r="H310" s="55">
        <v>6459.63</v>
      </c>
      <c r="I310" s="55">
        <v>229.85</v>
      </c>
      <c r="J310" s="55">
        <v>1886.77</v>
      </c>
      <c r="K310" s="56">
        <v>22871.11</v>
      </c>
      <c r="L310" s="46">
        <v>24757.88</v>
      </c>
      <c r="M310" s="117"/>
      <c r="N310" s="119">
        <v>22871.11</v>
      </c>
      <c r="O310" s="119">
        <v>16411.48</v>
      </c>
      <c r="P310" s="119"/>
      <c r="Q310" s="119">
        <v>27711.95</v>
      </c>
      <c r="R310" s="119">
        <v>25825.18</v>
      </c>
      <c r="S310" s="47"/>
    </row>
    <row r="311" spans="1:19" ht="9" customHeight="1" x14ac:dyDescent="0.2">
      <c r="A311" s="501"/>
      <c r="B311" s="501"/>
      <c r="C311" s="103" t="s">
        <v>4</v>
      </c>
      <c r="D311" s="79">
        <v>39</v>
      </c>
      <c r="E311" s="50">
        <v>28019996</v>
      </c>
      <c r="F311" s="50">
        <v>3072009</v>
      </c>
      <c r="G311" s="50">
        <v>240001</v>
      </c>
      <c r="H311" s="50">
        <v>12507588</v>
      </c>
      <c r="I311" s="50">
        <v>445052</v>
      </c>
      <c r="J311" s="51">
        <v>3653296</v>
      </c>
      <c r="K311" s="50">
        <v>44284644</v>
      </c>
      <c r="L311" s="73">
        <v>47937940</v>
      </c>
      <c r="M311" s="118"/>
      <c r="N311" s="123">
        <v>44284644</v>
      </c>
      <c r="O311" s="123">
        <v>31777056</v>
      </c>
      <c r="P311" s="123">
        <v>0</v>
      </c>
      <c r="Q311" s="120">
        <v>53657817</v>
      </c>
      <c r="R311" s="120">
        <v>50004521</v>
      </c>
      <c r="S311" s="47"/>
    </row>
    <row r="312" spans="1:19" ht="12.75" customHeight="1" x14ac:dyDescent="0.2">
      <c r="A312" s="501"/>
      <c r="B312" s="501"/>
      <c r="C312" s="53" t="s">
        <v>3</v>
      </c>
      <c r="D312" s="54">
        <v>40</v>
      </c>
      <c r="E312" s="55">
        <v>14781</v>
      </c>
      <c r="F312" s="55">
        <v>1623.74</v>
      </c>
      <c r="G312" s="55">
        <v>123.95</v>
      </c>
      <c r="H312" s="55">
        <v>6459.63</v>
      </c>
      <c r="I312" s="55">
        <v>229.85</v>
      </c>
      <c r="J312" s="55">
        <v>1915.69</v>
      </c>
      <c r="K312" s="56">
        <v>23218.17</v>
      </c>
      <c r="L312" s="46">
        <v>25133.86</v>
      </c>
      <c r="M312" s="117"/>
      <c r="N312" s="119">
        <v>23218.17</v>
      </c>
      <c r="O312" s="119">
        <v>16758.54</v>
      </c>
      <c r="P312" s="119"/>
      <c r="Q312" s="119">
        <v>28150.400000000001</v>
      </c>
      <c r="R312" s="119">
        <v>26234.71</v>
      </c>
      <c r="S312" s="47"/>
    </row>
    <row r="313" spans="1:19" ht="9" customHeight="1" x14ac:dyDescent="0.2">
      <c r="A313" s="502"/>
      <c r="B313" s="502"/>
      <c r="C313" s="58"/>
      <c r="D313" s="59"/>
      <c r="E313" s="61">
        <v>28620007</v>
      </c>
      <c r="F313" s="61">
        <v>3143999</v>
      </c>
      <c r="G313" s="61">
        <v>240001</v>
      </c>
      <c r="H313" s="61">
        <v>12507588</v>
      </c>
      <c r="I313" s="61">
        <v>445052</v>
      </c>
      <c r="J313" s="60">
        <v>3709293</v>
      </c>
      <c r="K313" s="61">
        <v>44956646</v>
      </c>
      <c r="L313" s="73">
        <v>48665939</v>
      </c>
      <c r="M313" s="118"/>
      <c r="N313" s="120">
        <v>44956646</v>
      </c>
      <c r="O313" s="120">
        <v>32449058</v>
      </c>
      <c r="P313" s="120">
        <v>0</v>
      </c>
      <c r="Q313" s="120">
        <v>54506775</v>
      </c>
      <c r="R313" s="120">
        <v>50797482</v>
      </c>
      <c r="S313" s="47"/>
    </row>
    <row r="314" spans="1:19" ht="12.75" customHeight="1" x14ac:dyDescent="0.2">
      <c r="A314" s="492">
        <v>34700</v>
      </c>
      <c r="B314" s="492">
        <v>35033</v>
      </c>
      <c r="C314" s="42" t="s">
        <v>3</v>
      </c>
      <c r="D314" s="43">
        <v>0</v>
      </c>
      <c r="E314" s="44">
        <v>7115.36</v>
      </c>
      <c r="F314" s="44">
        <v>731.3</v>
      </c>
      <c r="G314" s="44">
        <v>123.95</v>
      </c>
      <c r="H314" s="44">
        <v>6459.63</v>
      </c>
      <c r="I314" s="44">
        <v>0</v>
      </c>
      <c r="J314" s="44">
        <v>1202.52</v>
      </c>
      <c r="K314" s="45">
        <v>14430.24</v>
      </c>
      <c r="L314" s="46">
        <v>15632.76</v>
      </c>
      <c r="M314" s="117"/>
      <c r="N314" s="119">
        <v>14430.24</v>
      </c>
      <c r="O314" s="119">
        <v>7970.61</v>
      </c>
      <c r="P314" s="119"/>
      <c r="Q314" s="119">
        <v>17067.47</v>
      </c>
      <c r="R314" s="119">
        <v>15864.95</v>
      </c>
      <c r="S314" s="47"/>
    </row>
    <row r="315" spans="1:19" ht="8.25" customHeight="1" x14ac:dyDescent="0.2">
      <c r="A315" s="493"/>
      <c r="B315" s="493"/>
      <c r="C315" s="48" t="s">
        <v>4</v>
      </c>
      <c r="D315" s="49">
        <v>0</v>
      </c>
      <c r="E315" s="50">
        <v>13777258</v>
      </c>
      <c r="F315" s="50">
        <v>1415994</v>
      </c>
      <c r="G315" s="50">
        <v>240001</v>
      </c>
      <c r="H315" s="50">
        <v>12507588</v>
      </c>
      <c r="I315" s="50">
        <v>0</v>
      </c>
      <c r="J315" s="51">
        <v>2328403</v>
      </c>
      <c r="K315" s="50">
        <v>27940841</v>
      </c>
      <c r="L315" s="73">
        <v>30269244</v>
      </c>
      <c r="M315" s="118"/>
      <c r="N315" s="120">
        <v>27940841</v>
      </c>
      <c r="O315" s="120">
        <v>15433253</v>
      </c>
      <c r="P315" s="120">
        <v>0</v>
      </c>
      <c r="Q315" s="120">
        <v>33047230</v>
      </c>
      <c r="R315" s="120">
        <v>30718827</v>
      </c>
      <c r="S315" s="47"/>
    </row>
    <row r="316" spans="1:19" ht="12.75" customHeight="1" x14ac:dyDescent="0.2">
      <c r="A316" s="500">
        <v>34700</v>
      </c>
      <c r="B316" s="500">
        <v>35033</v>
      </c>
      <c r="C316" s="53" t="s">
        <v>3</v>
      </c>
      <c r="D316" s="54">
        <v>1</v>
      </c>
      <c r="E316" s="55">
        <v>7468.62</v>
      </c>
      <c r="F316" s="55">
        <v>768.49</v>
      </c>
      <c r="G316" s="55">
        <v>123.95</v>
      </c>
      <c r="H316" s="55">
        <v>6459.63</v>
      </c>
      <c r="I316" s="55">
        <v>0</v>
      </c>
      <c r="J316" s="55">
        <v>1235.06</v>
      </c>
      <c r="K316" s="56">
        <v>14820.69</v>
      </c>
      <c r="L316" s="46">
        <v>16055.75</v>
      </c>
      <c r="M316" s="117"/>
      <c r="N316" s="119">
        <v>14820.69</v>
      </c>
      <c r="O316" s="119">
        <v>8361.06</v>
      </c>
      <c r="P316" s="119"/>
      <c r="Q316" s="119">
        <v>17560.740000000002</v>
      </c>
      <c r="R316" s="119">
        <v>16325.68</v>
      </c>
      <c r="S316" s="47"/>
    </row>
    <row r="317" spans="1:19" ht="8.25" customHeight="1" x14ac:dyDescent="0.2">
      <c r="A317" s="500"/>
      <c r="B317" s="500"/>
      <c r="C317" s="48" t="s">
        <v>4</v>
      </c>
      <c r="D317" s="49">
        <v>2</v>
      </c>
      <c r="E317" s="50">
        <v>14461265</v>
      </c>
      <c r="F317" s="50">
        <v>1488004</v>
      </c>
      <c r="G317" s="50">
        <v>240001</v>
      </c>
      <c r="H317" s="50">
        <v>12507588</v>
      </c>
      <c r="I317" s="50">
        <v>0</v>
      </c>
      <c r="J317" s="51">
        <v>2391410</v>
      </c>
      <c r="K317" s="50">
        <v>28696857</v>
      </c>
      <c r="L317" s="73">
        <v>31088267</v>
      </c>
      <c r="M317" s="118"/>
      <c r="N317" s="120">
        <v>28696857</v>
      </c>
      <c r="O317" s="120">
        <v>16189270</v>
      </c>
      <c r="P317" s="120">
        <v>0</v>
      </c>
      <c r="Q317" s="120">
        <v>34002334</v>
      </c>
      <c r="R317" s="120">
        <v>31610924</v>
      </c>
      <c r="S317" s="47"/>
    </row>
    <row r="318" spans="1:19" ht="12.75" customHeight="1" x14ac:dyDescent="0.2">
      <c r="A318" s="501"/>
      <c r="B318" s="501"/>
      <c r="C318" s="53" t="s">
        <v>3</v>
      </c>
      <c r="D318" s="54">
        <v>3</v>
      </c>
      <c r="E318" s="55">
        <v>7853.06</v>
      </c>
      <c r="F318" s="55">
        <v>811.87</v>
      </c>
      <c r="G318" s="55">
        <v>123.95</v>
      </c>
      <c r="H318" s="55">
        <v>6459.63</v>
      </c>
      <c r="I318" s="55">
        <v>0</v>
      </c>
      <c r="J318" s="55">
        <v>1270.71</v>
      </c>
      <c r="K318" s="56">
        <v>15248.51</v>
      </c>
      <c r="L318" s="46">
        <v>16519.22</v>
      </c>
      <c r="M318" s="117"/>
      <c r="N318" s="119">
        <v>15248.51</v>
      </c>
      <c r="O318" s="119">
        <v>8788.8799999999992</v>
      </c>
      <c r="P318" s="119"/>
      <c r="Q318" s="119">
        <v>18101.22</v>
      </c>
      <c r="R318" s="119">
        <v>16830.509999999998</v>
      </c>
      <c r="S318" s="47"/>
    </row>
    <row r="319" spans="1:19" ht="8.25" customHeight="1" x14ac:dyDescent="0.2">
      <c r="A319" s="501"/>
      <c r="B319" s="501"/>
      <c r="C319" s="48" t="s">
        <v>4</v>
      </c>
      <c r="D319" s="49">
        <v>4</v>
      </c>
      <c r="E319" s="50">
        <v>15205644</v>
      </c>
      <c r="F319" s="50">
        <v>1572000</v>
      </c>
      <c r="G319" s="50">
        <v>240001</v>
      </c>
      <c r="H319" s="50">
        <v>12507588</v>
      </c>
      <c r="I319" s="50">
        <v>0</v>
      </c>
      <c r="J319" s="51">
        <v>2460438</v>
      </c>
      <c r="K319" s="50">
        <v>29525232</v>
      </c>
      <c r="L319" s="73">
        <v>31985670</v>
      </c>
      <c r="M319" s="118"/>
      <c r="N319" s="120">
        <v>29525232</v>
      </c>
      <c r="O319" s="120">
        <v>17017645</v>
      </c>
      <c r="P319" s="120">
        <v>0</v>
      </c>
      <c r="Q319" s="120">
        <v>35048849</v>
      </c>
      <c r="R319" s="120">
        <v>32588412</v>
      </c>
      <c r="S319" s="47"/>
    </row>
    <row r="320" spans="1:19" ht="12.75" customHeight="1" x14ac:dyDescent="0.2">
      <c r="A320" s="501"/>
      <c r="B320" s="501"/>
      <c r="C320" s="53" t="s">
        <v>3</v>
      </c>
      <c r="D320" s="54">
        <v>5</v>
      </c>
      <c r="E320" s="55">
        <v>8206.32</v>
      </c>
      <c r="F320" s="55">
        <v>849.06</v>
      </c>
      <c r="G320" s="55">
        <v>123.95</v>
      </c>
      <c r="H320" s="55">
        <v>6459.63</v>
      </c>
      <c r="I320" s="55">
        <v>0</v>
      </c>
      <c r="J320" s="55">
        <v>1303.25</v>
      </c>
      <c r="K320" s="56">
        <v>15638.96</v>
      </c>
      <c r="L320" s="46">
        <v>16942.21</v>
      </c>
      <c r="M320" s="117"/>
      <c r="N320" s="119">
        <v>15638.96</v>
      </c>
      <c r="O320" s="119">
        <v>9179.33</v>
      </c>
      <c r="P320" s="119"/>
      <c r="Q320" s="119">
        <v>18594.490000000002</v>
      </c>
      <c r="R320" s="119">
        <v>17291.240000000002</v>
      </c>
      <c r="S320" s="47"/>
    </row>
    <row r="321" spans="1:19" ht="8.25" customHeight="1" x14ac:dyDescent="0.2">
      <c r="A321" s="501"/>
      <c r="B321" s="501"/>
      <c r="C321" s="48" t="s">
        <v>4</v>
      </c>
      <c r="D321" s="49">
        <v>6</v>
      </c>
      <c r="E321" s="50">
        <v>15889651</v>
      </c>
      <c r="F321" s="50">
        <v>1644009</v>
      </c>
      <c r="G321" s="50">
        <v>240001</v>
      </c>
      <c r="H321" s="50">
        <v>12507588</v>
      </c>
      <c r="I321" s="50">
        <v>0</v>
      </c>
      <c r="J321" s="51">
        <v>2523444</v>
      </c>
      <c r="K321" s="50">
        <v>30281249</v>
      </c>
      <c r="L321" s="73">
        <v>32804693</v>
      </c>
      <c r="M321" s="118"/>
      <c r="N321" s="120">
        <v>30281249</v>
      </c>
      <c r="O321" s="120">
        <v>17773661</v>
      </c>
      <c r="P321" s="120">
        <v>0</v>
      </c>
      <c r="Q321" s="120">
        <v>36003953</v>
      </c>
      <c r="R321" s="120">
        <v>33480509</v>
      </c>
      <c r="S321" s="47"/>
    </row>
    <row r="322" spans="1:19" ht="12.75" customHeight="1" x14ac:dyDescent="0.2">
      <c r="A322" s="501"/>
      <c r="B322" s="501"/>
      <c r="C322" s="53" t="s">
        <v>3</v>
      </c>
      <c r="D322" s="54">
        <v>7</v>
      </c>
      <c r="E322" s="55">
        <v>8621.5499999999993</v>
      </c>
      <c r="F322" s="55">
        <v>892.44</v>
      </c>
      <c r="G322" s="55">
        <v>123.95</v>
      </c>
      <c r="H322" s="55">
        <v>6459.63</v>
      </c>
      <c r="I322" s="55">
        <v>0</v>
      </c>
      <c r="J322" s="55">
        <v>1341.46</v>
      </c>
      <c r="K322" s="56">
        <v>16097.57</v>
      </c>
      <c r="L322" s="46">
        <v>17439.03</v>
      </c>
      <c r="M322" s="117"/>
      <c r="N322" s="119">
        <v>16097.57</v>
      </c>
      <c r="O322" s="119">
        <v>9637.94</v>
      </c>
      <c r="P322" s="119"/>
      <c r="Q322" s="119">
        <v>19173.86</v>
      </c>
      <c r="R322" s="119">
        <v>17832.400000000001</v>
      </c>
      <c r="S322" s="47"/>
    </row>
    <row r="323" spans="1:19" ht="8.25" customHeight="1" x14ac:dyDescent="0.2">
      <c r="A323" s="501"/>
      <c r="B323" s="501"/>
      <c r="C323" s="48" t="s">
        <v>4</v>
      </c>
      <c r="D323" s="49">
        <v>8</v>
      </c>
      <c r="E323" s="50">
        <v>16693649</v>
      </c>
      <c r="F323" s="50">
        <v>1728005</v>
      </c>
      <c r="G323" s="50">
        <v>240001</v>
      </c>
      <c r="H323" s="50">
        <v>12507588</v>
      </c>
      <c r="I323" s="50">
        <v>0</v>
      </c>
      <c r="J323" s="51">
        <v>2597429</v>
      </c>
      <c r="K323" s="50">
        <v>31169242</v>
      </c>
      <c r="L323" s="73">
        <v>33766671</v>
      </c>
      <c r="M323" s="118"/>
      <c r="N323" s="120">
        <v>31169242</v>
      </c>
      <c r="O323" s="120">
        <v>18661654</v>
      </c>
      <c r="P323" s="120">
        <v>0</v>
      </c>
      <c r="Q323" s="120">
        <v>37125770</v>
      </c>
      <c r="R323" s="120">
        <v>34528341</v>
      </c>
      <c r="S323" s="47"/>
    </row>
    <row r="324" spans="1:19" ht="12.75" customHeight="1" x14ac:dyDescent="0.2">
      <c r="A324" s="501"/>
      <c r="B324" s="501"/>
      <c r="C324" s="53" t="s">
        <v>3</v>
      </c>
      <c r="D324" s="54">
        <v>9</v>
      </c>
      <c r="E324" s="55">
        <v>9033.2199999999993</v>
      </c>
      <c r="F324" s="55">
        <v>935.82</v>
      </c>
      <c r="G324" s="55">
        <v>123.95</v>
      </c>
      <c r="H324" s="55">
        <v>6459.63</v>
      </c>
      <c r="I324" s="55">
        <v>0</v>
      </c>
      <c r="J324" s="55">
        <v>1379.39</v>
      </c>
      <c r="K324" s="56">
        <v>16552.62</v>
      </c>
      <c r="L324" s="46">
        <v>17932.009999999998</v>
      </c>
      <c r="M324" s="117"/>
      <c r="N324" s="119">
        <v>16552.62</v>
      </c>
      <c r="O324" s="119">
        <v>10092.99</v>
      </c>
      <c r="P324" s="119"/>
      <c r="Q324" s="119">
        <v>19748.75</v>
      </c>
      <c r="R324" s="119">
        <v>18369.36</v>
      </c>
      <c r="S324" s="47"/>
    </row>
    <row r="325" spans="1:19" ht="8.25" customHeight="1" x14ac:dyDescent="0.2">
      <c r="A325" s="501"/>
      <c r="B325" s="501"/>
      <c r="C325" s="48" t="s">
        <v>4</v>
      </c>
      <c r="D325" s="49">
        <v>10</v>
      </c>
      <c r="E325" s="50">
        <v>17490753</v>
      </c>
      <c r="F325" s="50">
        <v>1812000</v>
      </c>
      <c r="G325" s="50">
        <v>240001</v>
      </c>
      <c r="H325" s="50">
        <v>12507588</v>
      </c>
      <c r="I325" s="50">
        <v>0</v>
      </c>
      <c r="J325" s="51">
        <v>2670871</v>
      </c>
      <c r="K325" s="50">
        <v>32050342</v>
      </c>
      <c r="L325" s="73">
        <v>34721213</v>
      </c>
      <c r="M325" s="118"/>
      <c r="N325" s="120">
        <v>32050342</v>
      </c>
      <c r="O325" s="120">
        <v>19542754</v>
      </c>
      <c r="P325" s="120">
        <v>0</v>
      </c>
      <c r="Q325" s="120">
        <v>38238912</v>
      </c>
      <c r="R325" s="120">
        <v>35568041</v>
      </c>
      <c r="S325" s="47"/>
    </row>
    <row r="326" spans="1:19" ht="12.75" customHeight="1" x14ac:dyDescent="0.2">
      <c r="A326" s="501"/>
      <c r="B326" s="501"/>
      <c r="C326" s="53" t="s">
        <v>3</v>
      </c>
      <c r="D326" s="54">
        <v>11</v>
      </c>
      <c r="E326" s="55">
        <v>9485.64</v>
      </c>
      <c r="F326" s="55">
        <v>985.4</v>
      </c>
      <c r="G326" s="55">
        <v>123.95</v>
      </c>
      <c r="H326" s="55">
        <v>6459.63</v>
      </c>
      <c r="I326" s="55">
        <v>0</v>
      </c>
      <c r="J326" s="55">
        <v>1421.22</v>
      </c>
      <c r="K326" s="56">
        <v>17054.62</v>
      </c>
      <c r="L326" s="46">
        <v>18475.84</v>
      </c>
      <c r="M326" s="117"/>
      <c r="N326" s="119">
        <v>17054.62</v>
      </c>
      <c r="O326" s="119">
        <v>10594.99</v>
      </c>
      <c r="P326" s="119"/>
      <c r="Q326" s="119">
        <v>20382.939999999999</v>
      </c>
      <c r="R326" s="119">
        <v>18961.72</v>
      </c>
      <c r="S326" s="47"/>
    </row>
    <row r="327" spans="1:19" ht="8.25" customHeight="1" x14ac:dyDescent="0.2">
      <c r="A327" s="501"/>
      <c r="B327" s="501"/>
      <c r="C327" s="48" t="s">
        <v>4</v>
      </c>
      <c r="D327" s="49">
        <v>12</v>
      </c>
      <c r="E327" s="50">
        <v>18366760</v>
      </c>
      <c r="F327" s="50">
        <v>1908000</v>
      </c>
      <c r="G327" s="50">
        <v>240001</v>
      </c>
      <c r="H327" s="50">
        <v>12507588</v>
      </c>
      <c r="I327" s="50">
        <v>0</v>
      </c>
      <c r="J327" s="51">
        <v>2751866</v>
      </c>
      <c r="K327" s="50">
        <v>33022349</v>
      </c>
      <c r="L327" s="73">
        <v>35774215</v>
      </c>
      <c r="M327" s="118"/>
      <c r="N327" s="120">
        <v>33022349</v>
      </c>
      <c r="O327" s="120">
        <v>20514761</v>
      </c>
      <c r="P327" s="120">
        <v>0</v>
      </c>
      <c r="Q327" s="120">
        <v>39466875</v>
      </c>
      <c r="R327" s="120">
        <v>36715010</v>
      </c>
      <c r="S327" s="47"/>
    </row>
    <row r="328" spans="1:19" ht="12.75" customHeight="1" x14ac:dyDescent="0.2">
      <c r="A328" s="501"/>
      <c r="B328" s="501"/>
      <c r="C328" s="53" t="s">
        <v>3</v>
      </c>
      <c r="D328" s="54">
        <v>13</v>
      </c>
      <c r="E328" s="55">
        <v>9969.0400000000009</v>
      </c>
      <c r="F328" s="55">
        <v>1034.98</v>
      </c>
      <c r="G328" s="55">
        <v>123.95</v>
      </c>
      <c r="H328" s="55">
        <v>6459.63</v>
      </c>
      <c r="I328" s="55">
        <v>0</v>
      </c>
      <c r="J328" s="55">
        <v>1465.63</v>
      </c>
      <c r="K328" s="56">
        <v>17587.599999999999</v>
      </c>
      <c r="L328" s="46">
        <v>19053.23</v>
      </c>
      <c r="M328" s="117"/>
      <c r="N328" s="119">
        <v>17587.599999999999</v>
      </c>
      <c r="O328" s="119">
        <v>11127.97</v>
      </c>
      <c r="P328" s="119"/>
      <c r="Q328" s="119">
        <v>21056.26</v>
      </c>
      <c r="R328" s="119">
        <v>19590.63</v>
      </c>
      <c r="S328" s="47"/>
    </row>
    <row r="329" spans="1:19" ht="7.5" customHeight="1" x14ac:dyDescent="0.2">
      <c r="A329" s="501"/>
      <c r="B329" s="501"/>
      <c r="C329" s="48" t="s">
        <v>4</v>
      </c>
      <c r="D329" s="49">
        <v>14</v>
      </c>
      <c r="E329" s="50">
        <v>19302753</v>
      </c>
      <c r="F329" s="50">
        <v>2004001</v>
      </c>
      <c r="G329" s="50">
        <v>240001</v>
      </c>
      <c r="H329" s="50">
        <v>12507588</v>
      </c>
      <c r="I329" s="50">
        <v>0</v>
      </c>
      <c r="J329" s="51">
        <v>2837855</v>
      </c>
      <c r="K329" s="50">
        <v>34054342</v>
      </c>
      <c r="L329" s="73">
        <v>36892198</v>
      </c>
      <c r="M329" s="118"/>
      <c r="N329" s="120">
        <v>34054342</v>
      </c>
      <c r="O329" s="120">
        <v>21546754</v>
      </c>
      <c r="P329" s="120">
        <v>0</v>
      </c>
      <c r="Q329" s="120">
        <v>40770605</v>
      </c>
      <c r="R329" s="120">
        <v>37932749</v>
      </c>
      <c r="S329" s="47"/>
    </row>
    <row r="330" spans="1:19" ht="12.75" customHeight="1" x14ac:dyDescent="0.2">
      <c r="A330" s="501"/>
      <c r="B330" s="501"/>
      <c r="C330" s="53" t="s">
        <v>3</v>
      </c>
      <c r="D330" s="54">
        <v>15</v>
      </c>
      <c r="E330" s="55">
        <v>10495.64</v>
      </c>
      <c r="F330" s="55">
        <v>1090.76</v>
      </c>
      <c r="G330" s="55">
        <v>123.95</v>
      </c>
      <c r="H330" s="55">
        <v>6459.63</v>
      </c>
      <c r="I330" s="55">
        <v>0</v>
      </c>
      <c r="J330" s="55">
        <v>1514.17</v>
      </c>
      <c r="K330" s="56">
        <v>18169.98</v>
      </c>
      <c r="L330" s="46">
        <v>19684.150000000001</v>
      </c>
      <c r="M330" s="117"/>
      <c r="N330" s="119">
        <v>18169.98</v>
      </c>
      <c r="O330" s="119">
        <v>11710.35</v>
      </c>
      <c r="P330" s="119"/>
      <c r="Q330" s="119">
        <v>21792.01</v>
      </c>
      <c r="R330" s="119">
        <v>20277.84</v>
      </c>
      <c r="S330" s="47"/>
    </row>
    <row r="331" spans="1:19" ht="7.5" customHeight="1" x14ac:dyDescent="0.2">
      <c r="A331" s="501"/>
      <c r="B331" s="501"/>
      <c r="C331" s="48" t="s">
        <v>4</v>
      </c>
      <c r="D331" s="49">
        <v>16</v>
      </c>
      <c r="E331" s="50">
        <v>20322393</v>
      </c>
      <c r="F331" s="50">
        <v>2112006</v>
      </c>
      <c r="G331" s="50">
        <v>240001</v>
      </c>
      <c r="H331" s="50">
        <v>12507588</v>
      </c>
      <c r="I331" s="50">
        <v>0</v>
      </c>
      <c r="J331" s="51">
        <v>2931842</v>
      </c>
      <c r="K331" s="50">
        <v>35181987</v>
      </c>
      <c r="L331" s="73">
        <v>38113829</v>
      </c>
      <c r="M331" s="118"/>
      <c r="N331" s="120">
        <v>35181987</v>
      </c>
      <c r="O331" s="120">
        <v>22674399</v>
      </c>
      <c r="P331" s="120">
        <v>0</v>
      </c>
      <c r="Q331" s="120">
        <v>42195215</v>
      </c>
      <c r="R331" s="120">
        <v>39263373</v>
      </c>
      <c r="S331" s="47"/>
    </row>
    <row r="332" spans="1:19" ht="12.75" customHeight="1" x14ac:dyDescent="0.2">
      <c r="A332" s="501"/>
      <c r="B332" s="501"/>
      <c r="C332" s="53" t="s">
        <v>3</v>
      </c>
      <c r="D332" s="54">
        <v>17</v>
      </c>
      <c r="E332" s="55">
        <v>11592.6</v>
      </c>
      <c r="F332" s="55">
        <v>1214.71</v>
      </c>
      <c r="G332" s="55">
        <v>123.95</v>
      </c>
      <c r="H332" s="55">
        <v>6459.63</v>
      </c>
      <c r="I332" s="55">
        <v>0</v>
      </c>
      <c r="J332" s="55">
        <v>1615.91</v>
      </c>
      <c r="K332" s="56">
        <v>19390.89</v>
      </c>
      <c r="L332" s="46">
        <v>21006.799999999999</v>
      </c>
      <c r="M332" s="117"/>
      <c r="N332" s="119">
        <v>19390.89</v>
      </c>
      <c r="O332" s="119">
        <v>12931.26</v>
      </c>
      <c r="P332" s="119"/>
      <c r="Q332" s="119">
        <v>23334.43</v>
      </c>
      <c r="R332" s="119">
        <v>21718.52</v>
      </c>
      <c r="S332" s="47"/>
    </row>
    <row r="333" spans="1:19" ht="8.25" customHeight="1" x14ac:dyDescent="0.2">
      <c r="A333" s="501"/>
      <c r="B333" s="501"/>
      <c r="C333" s="48" t="s">
        <v>4</v>
      </c>
      <c r="D333" s="49">
        <v>17</v>
      </c>
      <c r="E333" s="50">
        <v>22446404</v>
      </c>
      <c r="F333" s="50">
        <v>2352007</v>
      </c>
      <c r="G333" s="50">
        <v>240001</v>
      </c>
      <c r="H333" s="50">
        <v>12507588</v>
      </c>
      <c r="I333" s="50">
        <v>0</v>
      </c>
      <c r="J333" s="51">
        <v>3128838</v>
      </c>
      <c r="K333" s="50">
        <v>37545999</v>
      </c>
      <c r="L333" s="73">
        <v>40674837</v>
      </c>
      <c r="M333" s="118"/>
      <c r="N333" s="120">
        <v>37545999</v>
      </c>
      <c r="O333" s="120">
        <v>25038411</v>
      </c>
      <c r="P333" s="120">
        <v>0</v>
      </c>
      <c r="Q333" s="120">
        <v>45181757</v>
      </c>
      <c r="R333" s="120">
        <v>42052919</v>
      </c>
      <c r="S333" s="47"/>
    </row>
    <row r="334" spans="1:19" ht="12.75" customHeight="1" x14ac:dyDescent="0.2">
      <c r="A334" s="501"/>
      <c r="B334" s="501"/>
      <c r="C334" s="53" t="s">
        <v>3</v>
      </c>
      <c r="D334" s="54">
        <v>18</v>
      </c>
      <c r="E334" s="55">
        <v>11902.47</v>
      </c>
      <c r="F334" s="55">
        <v>1245.69</v>
      </c>
      <c r="G334" s="55">
        <v>123.95</v>
      </c>
      <c r="H334" s="55">
        <v>6459.63</v>
      </c>
      <c r="I334" s="55">
        <v>0</v>
      </c>
      <c r="J334" s="55">
        <v>1644.31</v>
      </c>
      <c r="K334" s="56">
        <v>19731.740000000002</v>
      </c>
      <c r="L334" s="46">
        <v>21376.05</v>
      </c>
      <c r="M334" s="117"/>
      <c r="N334" s="119">
        <v>19731.740000000002</v>
      </c>
      <c r="O334" s="119">
        <v>13272.11</v>
      </c>
      <c r="P334" s="119"/>
      <c r="Q334" s="119">
        <v>23765.03</v>
      </c>
      <c r="R334" s="119">
        <v>22120.720000000001</v>
      </c>
      <c r="S334" s="47"/>
    </row>
    <row r="335" spans="1:19" ht="7.5" customHeight="1" x14ac:dyDescent="0.2">
      <c r="A335" s="501"/>
      <c r="B335" s="501"/>
      <c r="C335" s="48" t="s">
        <v>4</v>
      </c>
      <c r="D335" s="49">
        <v>19</v>
      </c>
      <c r="E335" s="50">
        <v>23046396</v>
      </c>
      <c r="F335" s="50">
        <v>2411992</v>
      </c>
      <c r="G335" s="50">
        <v>240001</v>
      </c>
      <c r="H335" s="50">
        <v>12507588</v>
      </c>
      <c r="I335" s="50">
        <v>0</v>
      </c>
      <c r="J335" s="51">
        <v>3183828</v>
      </c>
      <c r="K335" s="50">
        <v>38205976</v>
      </c>
      <c r="L335" s="73">
        <v>41389804</v>
      </c>
      <c r="M335" s="118"/>
      <c r="N335" s="120">
        <v>38205976</v>
      </c>
      <c r="O335" s="120">
        <v>25698388</v>
      </c>
      <c r="P335" s="120">
        <v>0</v>
      </c>
      <c r="Q335" s="120">
        <v>46015515</v>
      </c>
      <c r="R335" s="120">
        <v>42831687</v>
      </c>
      <c r="S335" s="47"/>
    </row>
    <row r="336" spans="1:19" ht="12.75" customHeight="1" x14ac:dyDescent="0.2">
      <c r="A336" s="501"/>
      <c r="B336" s="501"/>
      <c r="C336" s="53" t="s">
        <v>3</v>
      </c>
      <c r="D336" s="54">
        <v>20</v>
      </c>
      <c r="E336" s="55">
        <v>12286.71</v>
      </c>
      <c r="F336" s="55">
        <v>1289.08</v>
      </c>
      <c r="G336" s="55">
        <v>123.95</v>
      </c>
      <c r="H336" s="55">
        <v>6459.63</v>
      </c>
      <c r="I336" s="55">
        <v>0</v>
      </c>
      <c r="J336" s="55">
        <v>1679.95</v>
      </c>
      <c r="K336" s="56">
        <v>20159.37</v>
      </c>
      <c r="L336" s="46">
        <v>21839.32</v>
      </c>
      <c r="M336" s="117"/>
      <c r="N336" s="119">
        <v>20159.37</v>
      </c>
      <c r="O336" s="119">
        <v>13699.74</v>
      </c>
      <c r="P336" s="119"/>
      <c r="Q336" s="119">
        <v>24305.27</v>
      </c>
      <c r="R336" s="119">
        <v>22625.32</v>
      </c>
      <c r="S336" s="47"/>
    </row>
    <row r="337" spans="1:19" ht="6.75" customHeight="1" x14ac:dyDescent="0.2">
      <c r="A337" s="501"/>
      <c r="B337" s="501"/>
      <c r="C337" s="48" t="s">
        <v>4</v>
      </c>
      <c r="D337" s="49">
        <v>21</v>
      </c>
      <c r="E337" s="50">
        <v>23790388</v>
      </c>
      <c r="F337" s="50">
        <v>2496007</v>
      </c>
      <c r="G337" s="50">
        <v>240001</v>
      </c>
      <c r="H337" s="50">
        <v>12507588</v>
      </c>
      <c r="I337" s="50">
        <v>0</v>
      </c>
      <c r="J337" s="51">
        <v>3252837</v>
      </c>
      <c r="K337" s="50">
        <v>39033983</v>
      </c>
      <c r="L337" s="73">
        <v>42286820</v>
      </c>
      <c r="M337" s="118"/>
      <c r="N337" s="120">
        <v>39033983</v>
      </c>
      <c r="O337" s="120">
        <v>26526396</v>
      </c>
      <c r="P337" s="120">
        <v>0</v>
      </c>
      <c r="Q337" s="120">
        <v>47061565</v>
      </c>
      <c r="R337" s="120">
        <v>43808728</v>
      </c>
      <c r="S337" s="47"/>
    </row>
    <row r="338" spans="1:19" ht="12.75" customHeight="1" x14ac:dyDescent="0.2">
      <c r="A338" s="501"/>
      <c r="B338" s="501"/>
      <c r="C338" s="53" t="s">
        <v>3</v>
      </c>
      <c r="D338" s="54">
        <v>22</v>
      </c>
      <c r="E338" s="55">
        <v>12597.28</v>
      </c>
      <c r="F338" s="55">
        <v>1313.87</v>
      </c>
      <c r="G338" s="55">
        <v>123.95</v>
      </c>
      <c r="H338" s="55">
        <v>6459.63</v>
      </c>
      <c r="I338" s="55">
        <v>0</v>
      </c>
      <c r="J338" s="55">
        <v>1707.89</v>
      </c>
      <c r="K338" s="56">
        <v>20494.73</v>
      </c>
      <c r="L338" s="46">
        <v>22202.62</v>
      </c>
      <c r="M338" s="117"/>
      <c r="N338" s="119">
        <v>20494.73</v>
      </c>
      <c r="O338" s="119">
        <v>14035.1</v>
      </c>
      <c r="P338" s="119"/>
      <c r="Q338" s="119">
        <v>24728.94</v>
      </c>
      <c r="R338" s="119">
        <v>23021.05</v>
      </c>
      <c r="S338" s="47"/>
    </row>
    <row r="339" spans="1:19" ht="8.25" customHeight="1" x14ac:dyDescent="0.2">
      <c r="A339" s="501"/>
      <c r="B339" s="501"/>
      <c r="C339" s="48" t="s">
        <v>4</v>
      </c>
      <c r="D339" s="49">
        <v>23</v>
      </c>
      <c r="E339" s="50">
        <v>24391735</v>
      </c>
      <c r="F339" s="50">
        <v>2544007</v>
      </c>
      <c r="G339" s="50">
        <v>240001</v>
      </c>
      <c r="H339" s="50">
        <v>12507588</v>
      </c>
      <c r="I339" s="50">
        <v>0</v>
      </c>
      <c r="J339" s="51">
        <v>3306936</v>
      </c>
      <c r="K339" s="50">
        <v>39683331</v>
      </c>
      <c r="L339" s="73">
        <v>42990267</v>
      </c>
      <c r="M339" s="118"/>
      <c r="N339" s="120">
        <v>39683331</v>
      </c>
      <c r="O339" s="120">
        <v>27175743</v>
      </c>
      <c r="P339" s="120">
        <v>0</v>
      </c>
      <c r="Q339" s="120">
        <v>47881905</v>
      </c>
      <c r="R339" s="120">
        <v>44574968</v>
      </c>
      <c r="S339" s="47"/>
    </row>
    <row r="340" spans="1:19" ht="12.75" customHeight="1" x14ac:dyDescent="0.2">
      <c r="A340" s="501"/>
      <c r="B340" s="501"/>
      <c r="C340" s="53" t="s">
        <v>3</v>
      </c>
      <c r="D340" s="54">
        <v>24</v>
      </c>
      <c r="E340" s="55">
        <v>12913.35</v>
      </c>
      <c r="F340" s="55">
        <v>1351.05</v>
      </c>
      <c r="G340" s="55">
        <v>123.95</v>
      </c>
      <c r="H340" s="55">
        <v>6459.63</v>
      </c>
      <c r="I340" s="55">
        <v>0</v>
      </c>
      <c r="J340" s="55">
        <v>1737.33</v>
      </c>
      <c r="K340" s="56">
        <v>20847.98</v>
      </c>
      <c r="L340" s="46">
        <v>22585.31</v>
      </c>
      <c r="M340" s="117"/>
      <c r="N340" s="119">
        <v>20847.98</v>
      </c>
      <c r="O340" s="119">
        <v>14388.35</v>
      </c>
      <c r="P340" s="119"/>
      <c r="Q340" s="119">
        <v>25175.21</v>
      </c>
      <c r="R340" s="119">
        <v>23437.88</v>
      </c>
      <c r="S340" s="47"/>
    </row>
    <row r="341" spans="1:19" ht="7.5" customHeight="1" x14ac:dyDescent="0.2">
      <c r="A341" s="501"/>
      <c r="B341" s="501"/>
      <c r="C341" s="48" t="s">
        <v>4</v>
      </c>
      <c r="D341" s="49">
        <v>25</v>
      </c>
      <c r="E341" s="50">
        <v>25003732</v>
      </c>
      <c r="F341" s="50">
        <v>2615998</v>
      </c>
      <c r="G341" s="50">
        <v>240001</v>
      </c>
      <c r="H341" s="50">
        <v>12507588</v>
      </c>
      <c r="I341" s="50">
        <v>0</v>
      </c>
      <c r="J341" s="51">
        <v>3363940</v>
      </c>
      <c r="K341" s="50">
        <v>40367318</v>
      </c>
      <c r="L341" s="73">
        <v>43731258</v>
      </c>
      <c r="M341" s="118"/>
      <c r="N341" s="120">
        <v>40367318</v>
      </c>
      <c r="O341" s="120">
        <v>27859730</v>
      </c>
      <c r="P341" s="120">
        <v>0</v>
      </c>
      <c r="Q341" s="120">
        <v>48746004</v>
      </c>
      <c r="R341" s="120">
        <v>45382064</v>
      </c>
      <c r="S341" s="47"/>
    </row>
    <row r="342" spans="1:19" ht="12.75" customHeight="1" x14ac:dyDescent="0.2">
      <c r="A342" s="501"/>
      <c r="B342" s="501"/>
      <c r="C342" s="53" t="s">
        <v>3</v>
      </c>
      <c r="D342" s="54">
        <v>26</v>
      </c>
      <c r="E342" s="55">
        <v>13223.22</v>
      </c>
      <c r="F342" s="55">
        <v>1382.04</v>
      </c>
      <c r="G342" s="55">
        <v>123.95</v>
      </c>
      <c r="H342" s="55">
        <v>6459.63</v>
      </c>
      <c r="I342" s="55">
        <v>0</v>
      </c>
      <c r="J342" s="55">
        <v>1765.74</v>
      </c>
      <c r="K342" s="56">
        <v>21188.84</v>
      </c>
      <c r="L342" s="46">
        <v>22954.58</v>
      </c>
      <c r="M342" s="117"/>
      <c r="N342" s="119">
        <v>21188.84</v>
      </c>
      <c r="O342" s="119">
        <v>14729.21</v>
      </c>
      <c r="P342" s="119"/>
      <c r="Q342" s="119">
        <v>25605.84</v>
      </c>
      <c r="R342" s="119">
        <v>23840.1</v>
      </c>
      <c r="S342" s="47"/>
    </row>
    <row r="343" spans="1:19" ht="8.25" customHeight="1" x14ac:dyDescent="0.2">
      <c r="A343" s="501"/>
      <c r="B343" s="501"/>
      <c r="C343" s="48" t="s">
        <v>4</v>
      </c>
      <c r="D343" s="49">
        <v>27</v>
      </c>
      <c r="E343" s="50">
        <v>25603724</v>
      </c>
      <c r="F343" s="50">
        <v>2676003</v>
      </c>
      <c r="G343" s="50">
        <v>240001</v>
      </c>
      <c r="H343" s="50">
        <v>12507588</v>
      </c>
      <c r="I343" s="50">
        <v>0</v>
      </c>
      <c r="J343" s="51">
        <v>3418949</v>
      </c>
      <c r="K343" s="50">
        <v>41027315</v>
      </c>
      <c r="L343" s="73">
        <v>44446265</v>
      </c>
      <c r="M343" s="118"/>
      <c r="N343" s="120">
        <v>41027315</v>
      </c>
      <c r="O343" s="120">
        <v>28519727</v>
      </c>
      <c r="P343" s="120">
        <v>0</v>
      </c>
      <c r="Q343" s="120">
        <v>49579820</v>
      </c>
      <c r="R343" s="120">
        <v>46160870</v>
      </c>
      <c r="S343" s="47"/>
    </row>
    <row r="344" spans="1:19" ht="12.75" customHeight="1" x14ac:dyDescent="0.2">
      <c r="A344" s="501"/>
      <c r="B344" s="501"/>
      <c r="C344" s="53" t="s">
        <v>3</v>
      </c>
      <c r="D344" s="54">
        <v>28</v>
      </c>
      <c r="E344" s="55">
        <v>13568.09</v>
      </c>
      <c r="F344" s="55">
        <v>1419.22</v>
      </c>
      <c r="G344" s="55">
        <v>123.95</v>
      </c>
      <c r="H344" s="55">
        <v>6459.63</v>
      </c>
      <c r="I344" s="55">
        <v>0</v>
      </c>
      <c r="J344" s="55">
        <v>1797.57</v>
      </c>
      <c r="K344" s="56">
        <v>21570.89</v>
      </c>
      <c r="L344" s="46">
        <v>23368.46</v>
      </c>
      <c r="M344" s="117"/>
      <c r="N344" s="119">
        <v>21570.89</v>
      </c>
      <c r="O344" s="119">
        <v>15111.26</v>
      </c>
      <c r="P344" s="119"/>
      <c r="Q344" s="119">
        <v>26088.49</v>
      </c>
      <c r="R344" s="119">
        <v>24290.92</v>
      </c>
      <c r="S344" s="47"/>
    </row>
    <row r="345" spans="1:19" ht="9" customHeight="1" x14ac:dyDescent="0.2">
      <c r="A345" s="501"/>
      <c r="B345" s="501"/>
      <c r="C345" s="48" t="s">
        <v>4</v>
      </c>
      <c r="D345" s="49">
        <v>29</v>
      </c>
      <c r="E345" s="50">
        <v>26271486</v>
      </c>
      <c r="F345" s="50">
        <v>2747993</v>
      </c>
      <c r="G345" s="50">
        <v>240001</v>
      </c>
      <c r="H345" s="50">
        <v>12507588</v>
      </c>
      <c r="I345" s="50">
        <v>0</v>
      </c>
      <c r="J345" s="51">
        <v>3480581</v>
      </c>
      <c r="K345" s="50">
        <v>41767067</v>
      </c>
      <c r="L345" s="73">
        <v>45247648</v>
      </c>
      <c r="M345" s="118"/>
      <c r="N345" s="120">
        <v>41767067</v>
      </c>
      <c r="O345" s="120">
        <v>29259479</v>
      </c>
      <c r="P345" s="120">
        <v>0</v>
      </c>
      <c r="Q345" s="120">
        <v>50514361</v>
      </c>
      <c r="R345" s="120">
        <v>47033780</v>
      </c>
      <c r="S345" s="47"/>
    </row>
    <row r="346" spans="1:19" ht="12.75" customHeight="1" x14ac:dyDescent="0.2">
      <c r="A346" s="501"/>
      <c r="B346" s="501"/>
      <c r="C346" s="53" t="s">
        <v>3</v>
      </c>
      <c r="D346" s="54">
        <v>30</v>
      </c>
      <c r="E346" s="55">
        <v>13884.16</v>
      </c>
      <c r="F346" s="55">
        <v>1450.21</v>
      </c>
      <c r="G346" s="55">
        <v>123.95</v>
      </c>
      <c r="H346" s="55">
        <v>6459.63</v>
      </c>
      <c r="I346" s="55">
        <v>0</v>
      </c>
      <c r="J346" s="55">
        <v>1826.5</v>
      </c>
      <c r="K346" s="56">
        <v>21917.95</v>
      </c>
      <c r="L346" s="46">
        <v>23744.45</v>
      </c>
      <c r="M346" s="117"/>
      <c r="N346" s="119">
        <v>21917.95</v>
      </c>
      <c r="O346" s="119">
        <v>15458.32</v>
      </c>
      <c r="P346" s="119"/>
      <c r="Q346" s="119">
        <v>26526.95</v>
      </c>
      <c r="R346" s="119">
        <v>24700.45</v>
      </c>
      <c r="S346" s="47"/>
    </row>
    <row r="347" spans="1:19" ht="9" customHeight="1" x14ac:dyDescent="0.2">
      <c r="A347" s="501"/>
      <c r="B347" s="501"/>
      <c r="C347" s="48" t="s">
        <v>4</v>
      </c>
      <c r="D347" s="49">
        <v>31</v>
      </c>
      <c r="E347" s="50">
        <v>26883482</v>
      </c>
      <c r="F347" s="50">
        <v>2807998</v>
      </c>
      <c r="G347" s="50">
        <v>240001</v>
      </c>
      <c r="H347" s="50">
        <v>12507588</v>
      </c>
      <c r="I347" s="50">
        <v>0</v>
      </c>
      <c r="J347" s="51">
        <v>3536597</v>
      </c>
      <c r="K347" s="50">
        <v>42439069</v>
      </c>
      <c r="L347" s="73">
        <v>45975666</v>
      </c>
      <c r="M347" s="118"/>
      <c r="N347" s="120">
        <v>42439069</v>
      </c>
      <c r="O347" s="120">
        <v>29931481</v>
      </c>
      <c r="P347" s="120">
        <v>0</v>
      </c>
      <c r="Q347" s="120">
        <v>51363337</v>
      </c>
      <c r="R347" s="120">
        <v>47826740</v>
      </c>
      <c r="S347" s="47"/>
    </row>
    <row r="348" spans="1:19" ht="12.75" customHeight="1" x14ac:dyDescent="0.2">
      <c r="A348" s="501"/>
      <c r="B348" s="501"/>
      <c r="C348" s="53" t="s">
        <v>3</v>
      </c>
      <c r="D348" s="54">
        <v>32</v>
      </c>
      <c r="E348" s="55">
        <v>14194.04</v>
      </c>
      <c r="F348" s="55">
        <v>1487.4</v>
      </c>
      <c r="G348" s="55">
        <v>123.95</v>
      </c>
      <c r="H348" s="55">
        <v>6459.63</v>
      </c>
      <c r="I348" s="55">
        <v>0</v>
      </c>
      <c r="J348" s="55">
        <v>1855.42</v>
      </c>
      <c r="K348" s="56">
        <v>22265.02</v>
      </c>
      <c r="L348" s="46">
        <v>24120.44</v>
      </c>
      <c r="M348" s="117"/>
      <c r="N348" s="119">
        <v>22265.02</v>
      </c>
      <c r="O348" s="119">
        <v>15805.39</v>
      </c>
      <c r="P348" s="119"/>
      <c r="Q348" s="119">
        <v>26965.41</v>
      </c>
      <c r="R348" s="119">
        <v>25109.99</v>
      </c>
      <c r="S348" s="47"/>
    </row>
    <row r="349" spans="1:19" ht="9" customHeight="1" x14ac:dyDescent="0.2">
      <c r="A349" s="501"/>
      <c r="B349" s="501"/>
      <c r="C349" s="48" t="s">
        <v>4</v>
      </c>
      <c r="D349" s="49">
        <v>33</v>
      </c>
      <c r="E349" s="50">
        <v>27483494</v>
      </c>
      <c r="F349" s="50">
        <v>2880008</v>
      </c>
      <c r="G349" s="50">
        <v>240001</v>
      </c>
      <c r="H349" s="50">
        <v>12507588</v>
      </c>
      <c r="I349" s="50">
        <v>0</v>
      </c>
      <c r="J349" s="51">
        <v>3592594</v>
      </c>
      <c r="K349" s="50">
        <v>43111090</v>
      </c>
      <c r="L349" s="73">
        <v>46703684</v>
      </c>
      <c r="M349" s="118"/>
      <c r="N349" s="120">
        <v>43111090</v>
      </c>
      <c r="O349" s="120">
        <v>30603502</v>
      </c>
      <c r="P349" s="120">
        <v>0</v>
      </c>
      <c r="Q349" s="120">
        <v>52212314</v>
      </c>
      <c r="R349" s="120">
        <v>48619720</v>
      </c>
      <c r="S349" s="47"/>
    </row>
    <row r="350" spans="1:19" ht="12.75" customHeight="1" x14ac:dyDescent="0.2">
      <c r="A350" s="501"/>
      <c r="B350" s="501"/>
      <c r="C350" s="53" t="s">
        <v>3</v>
      </c>
      <c r="D350" s="54">
        <v>34</v>
      </c>
      <c r="E350" s="55">
        <v>14510.11</v>
      </c>
      <c r="F350" s="55">
        <v>1518.38</v>
      </c>
      <c r="G350" s="55">
        <v>123.95</v>
      </c>
      <c r="H350" s="55">
        <v>6459.63</v>
      </c>
      <c r="I350" s="55">
        <v>0</v>
      </c>
      <c r="J350" s="55">
        <v>1884.34</v>
      </c>
      <c r="K350" s="56">
        <v>22612.07</v>
      </c>
      <c r="L350" s="46">
        <v>24496.41</v>
      </c>
      <c r="M350" s="117"/>
      <c r="N350" s="119">
        <v>22612.07</v>
      </c>
      <c r="O350" s="119">
        <v>16152.44</v>
      </c>
      <c r="P350" s="119"/>
      <c r="Q350" s="119">
        <v>27403.85</v>
      </c>
      <c r="R350" s="119">
        <v>25519.51</v>
      </c>
      <c r="S350" s="47"/>
    </row>
    <row r="351" spans="1:19" ht="9" customHeight="1" x14ac:dyDescent="0.2">
      <c r="A351" s="501"/>
      <c r="B351" s="501"/>
      <c r="C351" s="48" t="s">
        <v>4</v>
      </c>
      <c r="D351" s="49">
        <v>35</v>
      </c>
      <c r="E351" s="50">
        <v>28095491</v>
      </c>
      <c r="F351" s="50">
        <v>2939994</v>
      </c>
      <c r="G351" s="50">
        <v>240001</v>
      </c>
      <c r="H351" s="50">
        <v>12507588</v>
      </c>
      <c r="I351" s="50">
        <v>0</v>
      </c>
      <c r="J351" s="51">
        <v>3648591</v>
      </c>
      <c r="K351" s="50">
        <v>43783073</v>
      </c>
      <c r="L351" s="73">
        <v>47431664</v>
      </c>
      <c r="M351" s="118"/>
      <c r="N351" s="120">
        <v>43783073</v>
      </c>
      <c r="O351" s="120">
        <v>31275485</v>
      </c>
      <c r="P351" s="120">
        <v>0</v>
      </c>
      <c r="Q351" s="120">
        <v>53061253</v>
      </c>
      <c r="R351" s="120">
        <v>49412662</v>
      </c>
      <c r="S351" s="47"/>
    </row>
    <row r="352" spans="1:19" ht="12.75" customHeight="1" x14ac:dyDescent="0.2">
      <c r="A352" s="501"/>
      <c r="B352" s="501"/>
      <c r="C352" s="53" t="s">
        <v>3</v>
      </c>
      <c r="D352" s="54">
        <v>36</v>
      </c>
      <c r="E352" s="55">
        <v>14852.78</v>
      </c>
      <c r="F352" s="55">
        <v>1555.57</v>
      </c>
      <c r="G352" s="55">
        <v>123.95</v>
      </c>
      <c r="H352" s="55">
        <v>6459.63</v>
      </c>
      <c r="I352" s="55">
        <v>0</v>
      </c>
      <c r="J352" s="55">
        <v>1915.99</v>
      </c>
      <c r="K352" s="56">
        <v>22991.93</v>
      </c>
      <c r="L352" s="46">
        <v>24907.919999999998</v>
      </c>
      <c r="M352" s="117"/>
      <c r="N352" s="119">
        <v>22991.93</v>
      </c>
      <c r="O352" s="119">
        <v>16532.3</v>
      </c>
      <c r="P352" s="119"/>
      <c r="Q352" s="119">
        <v>27883.73</v>
      </c>
      <c r="R352" s="119">
        <v>25967.74</v>
      </c>
      <c r="S352" s="47"/>
    </row>
    <row r="353" spans="1:19" ht="9" customHeight="1" x14ac:dyDescent="0.2">
      <c r="A353" s="501"/>
      <c r="B353" s="501"/>
      <c r="C353" s="48" t="s">
        <v>4</v>
      </c>
      <c r="D353" s="49">
        <v>37</v>
      </c>
      <c r="E353" s="50">
        <v>28758992</v>
      </c>
      <c r="F353" s="50">
        <v>3012004</v>
      </c>
      <c r="G353" s="50">
        <v>240001</v>
      </c>
      <c r="H353" s="50">
        <v>12507588</v>
      </c>
      <c r="I353" s="50">
        <v>0</v>
      </c>
      <c r="J353" s="51">
        <v>3709874</v>
      </c>
      <c r="K353" s="50">
        <v>44518584</v>
      </c>
      <c r="L353" s="73">
        <v>48228458</v>
      </c>
      <c r="M353" s="118"/>
      <c r="N353" s="120">
        <v>44518584</v>
      </c>
      <c r="O353" s="120">
        <v>32010997</v>
      </c>
      <c r="P353" s="120">
        <v>0</v>
      </c>
      <c r="Q353" s="120">
        <v>53990430</v>
      </c>
      <c r="R353" s="120">
        <v>50280556</v>
      </c>
      <c r="S353" s="47"/>
    </row>
    <row r="354" spans="1:19" ht="9" customHeight="1" x14ac:dyDescent="0.2">
      <c r="A354" s="501"/>
      <c r="B354" s="501"/>
      <c r="C354" s="103" t="s">
        <v>3</v>
      </c>
      <c r="D354" s="79">
        <v>38</v>
      </c>
      <c r="E354" s="55">
        <v>14471.12</v>
      </c>
      <c r="F354" s="55">
        <v>1586.56</v>
      </c>
      <c r="G354" s="55">
        <v>123.95</v>
      </c>
      <c r="H354" s="55">
        <v>6459.63</v>
      </c>
      <c r="I354" s="55">
        <v>0</v>
      </c>
      <c r="J354" s="55">
        <v>1886.77</v>
      </c>
      <c r="K354" s="56">
        <v>22641.26</v>
      </c>
      <c r="L354" s="46">
        <v>24528.03</v>
      </c>
      <c r="M354" s="117"/>
      <c r="N354" s="119">
        <v>22641.26</v>
      </c>
      <c r="O354" s="119">
        <v>16181.63</v>
      </c>
      <c r="P354" s="119"/>
      <c r="Q354" s="119">
        <v>27440.720000000001</v>
      </c>
      <c r="R354" s="119">
        <v>25553.95</v>
      </c>
      <c r="S354" s="47"/>
    </row>
    <row r="355" spans="1:19" ht="9" customHeight="1" x14ac:dyDescent="0.2">
      <c r="A355" s="501"/>
      <c r="B355" s="501"/>
      <c r="C355" s="103" t="s">
        <v>4</v>
      </c>
      <c r="D355" s="79">
        <v>39</v>
      </c>
      <c r="E355" s="50">
        <v>28019996</v>
      </c>
      <c r="F355" s="50">
        <v>3072009</v>
      </c>
      <c r="G355" s="50">
        <v>240001</v>
      </c>
      <c r="H355" s="50">
        <v>12507588</v>
      </c>
      <c r="I355" s="50">
        <v>0</v>
      </c>
      <c r="J355" s="51">
        <v>3653296</v>
      </c>
      <c r="K355" s="50">
        <v>43839593</v>
      </c>
      <c r="L355" s="73">
        <v>47492889</v>
      </c>
      <c r="M355" s="118"/>
      <c r="N355" s="123">
        <v>43839593</v>
      </c>
      <c r="O355" s="123">
        <v>31332005</v>
      </c>
      <c r="P355" s="123">
        <v>0</v>
      </c>
      <c r="Q355" s="120">
        <v>53132643</v>
      </c>
      <c r="R355" s="120">
        <v>49479347</v>
      </c>
      <c r="S355" s="47"/>
    </row>
    <row r="356" spans="1:19" ht="12.75" customHeight="1" x14ac:dyDescent="0.2">
      <c r="A356" s="501"/>
      <c r="B356" s="501"/>
      <c r="C356" s="53" t="s">
        <v>3</v>
      </c>
      <c r="D356" s="54">
        <v>40</v>
      </c>
      <c r="E356" s="55">
        <v>15472.53</v>
      </c>
      <c r="F356" s="55">
        <v>1623.74</v>
      </c>
      <c r="G356" s="55">
        <v>123.95</v>
      </c>
      <c r="H356" s="55">
        <v>6459.63</v>
      </c>
      <c r="I356" s="55">
        <v>0</v>
      </c>
      <c r="J356" s="55">
        <v>1973.32</v>
      </c>
      <c r="K356" s="56">
        <v>23679.85</v>
      </c>
      <c r="L356" s="46">
        <v>25653.17</v>
      </c>
      <c r="M356" s="117"/>
      <c r="N356" s="119">
        <v>23679.85</v>
      </c>
      <c r="O356" s="119">
        <v>17220.22</v>
      </c>
      <c r="P356" s="119"/>
      <c r="Q356" s="119">
        <v>28752.81</v>
      </c>
      <c r="R356" s="119">
        <v>26779.49</v>
      </c>
      <c r="S356" s="47"/>
    </row>
    <row r="357" spans="1:19" ht="9" customHeight="1" x14ac:dyDescent="0.2">
      <c r="A357" s="502"/>
      <c r="B357" s="502"/>
      <c r="C357" s="58"/>
      <c r="D357" s="59"/>
      <c r="E357" s="61">
        <v>29958996</v>
      </c>
      <c r="F357" s="61">
        <v>3143999</v>
      </c>
      <c r="G357" s="61">
        <v>240001</v>
      </c>
      <c r="H357" s="61">
        <v>12507588</v>
      </c>
      <c r="I357" s="61">
        <v>0</v>
      </c>
      <c r="J357" s="60">
        <v>3820880</v>
      </c>
      <c r="K357" s="61">
        <v>45850583</v>
      </c>
      <c r="L357" s="73">
        <v>49671463</v>
      </c>
      <c r="M357" s="118"/>
      <c r="N357" s="120">
        <v>45850583</v>
      </c>
      <c r="O357" s="120">
        <v>33342995</v>
      </c>
      <c r="P357" s="120">
        <v>0</v>
      </c>
      <c r="Q357" s="120">
        <v>55673203</v>
      </c>
      <c r="R357" s="120">
        <v>51852323</v>
      </c>
      <c r="S357" s="47"/>
    </row>
    <row r="358" spans="1:19" ht="12.75" customHeight="1" x14ac:dyDescent="0.2">
      <c r="A358" s="492">
        <v>35034</v>
      </c>
      <c r="B358" s="492">
        <v>35064</v>
      </c>
      <c r="C358" s="42" t="s">
        <v>3</v>
      </c>
      <c r="D358" s="43">
        <v>0</v>
      </c>
      <c r="E358" s="44">
        <v>7638.02</v>
      </c>
      <c r="F358" s="44">
        <v>731.3</v>
      </c>
      <c r="G358" s="44">
        <v>0</v>
      </c>
      <c r="H358" s="44">
        <v>6459.63</v>
      </c>
      <c r="I358" s="44">
        <v>0</v>
      </c>
      <c r="J358" s="44">
        <v>1235.75</v>
      </c>
      <c r="K358" s="45">
        <v>14828.95</v>
      </c>
      <c r="L358" s="46">
        <v>16064.7</v>
      </c>
      <c r="M358" s="117"/>
      <c r="N358" s="119">
        <v>14828.95</v>
      </c>
      <c r="O358" s="119">
        <v>8369.32</v>
      </c>
      <c r="P358" s="119"/>
      <c r="Q358" s="119">
        <v>17571.18</v>
      </c>
      <c r="R358" s="119">
        <v>16335.43</v>
      </c>
      <c r="S358" s="47"/>
    </row>
    <row r="359" spans="1:19" ht="8.25" customHeight="1" x14ac:dyDescent="0.2">
      <c r="A359" s="493"/>
      <c r="B359" s="493"/>
      <c r="C359" s="48" t="s">
        <v>4</v>
      </c>
      <c r="D359" s="49">
        <v>0</v>
      </c>
      <c r="E359" s="50">
        <v>14789269</v>
      </c>
      <c r="F359" s="50">
        <v>1415994</v>
      </c>
      <c r="G359" s="50">
        <v>0</v>
      </c>
      <c r="H359" s="50">
        <v>12507588</v>
      </c>
      <c r="I359" s="50">
        <v>0</v>
      </c>
      <c r="J359" s="51">
        <v>2392746</v>
      </c>
      <c r="K359" s="50">
        <v>28712851</v>
      </c>
      <c r="L359" s="73">
        <v>31105597</v>
      </c>
      <c r="M359" s="118"/>
      <c r="N359" s="120">
        <v>28712851</v>
      </c>
      <c r="O359" s="120">
        <v>16205263</v>
      </c>
      <c r="P359" s="120">
        <v>0</v>
      </c>
      <c r="Q359" s="120">
        <v>34022549</v>
      </c>
      <c r="R359" s="120">
        <v>31629803</v>
      </c>
      <c r="S359" s="47"/>
    </row>
    <row r="360" spans="1:19" ht="12.75" customHeight="1" x14ac:dyDescent="0.2">
      <c r="A360" s="500">
        <v>35034</v>
      </c>
      <c r="B360" s="500">
        <v>35064</v>
      </c>
      <c r="C360" s="53" t="s">
        <v>3</v>
      </c>
      <c r="D360" s="54">
        <v>1</v>
      </c>
      <c r="E360" s="55">
        <v>7991.28</v>
      </c>
      <c r="F360" s="55">
        <v>768.49</v>
      </c>
      <c r="G360" s="55">
        <v>0</v>
      </c>
      <c r="H360" s="55">
        <v>6459.63</v>
      </c>
      <c r="I360" s="55">
        <v>0</v>
      </c>
      <c r="J360" s="55">
        <v>1268.28</v>
      </c>
      <c r="K360" s="56">
        <v>15219.4</v>
      </c>
      <c r="L360" s="46">
        <v>16487.68</v>
      </c>
      <c r="M360" s="117"/>
      <c r="N360" s="119">
        <v>15219.4</v>
      </c>
      <c r="O360" s="119">
        <v>8759.77</v>
      </c>
      <c r="P360" s="119"/>
      <c r="Q360" s="119">
        <v>18064.439999999999</v>
      </c>
      <c r="R360" s="119">
        <v>16796.16</v>
      </c>
      <c r="S360" s="47"/>
    </row>
    <row r="361" spans="1:19" ht="8.25" customHeight="1" x14ac:dyDescent="0.2">
      <c r="A361" s="500"/>
      <c r="B361" s="500"/>
      <c r="C361" s="48" t="s">
        <v>4</v>
      </c>
      <c r="D361" s="49">
        <v>2</v>
      </c>
      <c r="E361" s="50">
        <v>15473276</v>
      </c>
      <c r="F361" s="50">
        <v>1488004</v>
      </c>
      <c r="G361" s="50">
        <v>0</v>
      </c>
      <c r="H361" s="50">
        <v>12507588</v>
      </c>
      <c r="I361" s="50">
        <v>0</v>
      </c>
      <c r="J361" s="51">
        <v>2455733</v>
      </c>
      <c r="K361" s="50">
        <v>29468868</v>
      </c>
      <c r="L361" s="73">
        <v>31924600</v>
      </c>
      <c r="M361" s="118"/>
      <c r="N361" s="120">
        <v>29468868</v>
      </c>
      <c r="O361" s="120">
        <v>16961280</v>
      </c>
      <c r="P361" s="120">
        <v>0</v>
      </c>
      <c r="Q361" s="120">
        <v>34977633</v>
      </c>
      <c r="R361" s="120">
        <v>32521901</v>
      </c>
      <c r="S361" s="47"/>
    </row>
    <row r="362" spans="1:19" ht="12.75" customHeight="1" x14ac:dyDescent="0.2">
      <c r="A362" s="501"/>
      <c r="B362" s="501"/>
      <c r="C362" s="53" t="s">
        <v>3</v>
      </c>
      <c r="D362" s="54">
        <v>3</v>
      </c>
      <c r="E362" s="55">
        <v>8398.33</v>
      </c>
      <c r="F362" s="55">
        <v>811.87</v>
      </c>
      <c r="G362" s="55">
        <v>0</v>
      </c>
      <c r="H362" s="55">
        <v>6459.63</v>
      </c>
      <c r="I362" s="55">
        <v>0</v>
      </c>
      <c r="J362" s="55">
        <v>1305.82</v>
      </c>
      <c r="K362" s="56">
        <v>15669.83</v>
      </c>
      <c r="L362" s="46">
        <v>16975.650000000001</v>
      </c>
      <c r="M362" s="117"/>
      <c r="N362" s="119">
        <v>15669.83</v>
      </c>
      <c r="O362" s="119">
        <v>9210.2000000000007</v>
      </c>
      <c r="P362" s="119"/>
      <c r="Q362" s="119">
        <v>18633.490000000002</v>
      </c>
      <c r="R362" s="119">
        <v>17327.669999999998</v>
      </c>
      <c r="S362" s="47"/>
    </row>
    <row r="363" spans="1:19" ht="8.25" customHeight="1" x14ac:dyDescent="0.2">
      <c r="A363" s="501"/>
      <c r="B363" s="501"/>
      <c r="C363" s="48" t="s">
        <v>4</v>
      </c>
      <c r="D363" s="49">
        <v>4</v>
      </c>
      <c r="E363" s="50">
        <v>16261434</v>
      </c>
      <c r="F363" s="50">
        <v>1572000</v>
      </c>
      <c r="G363" s="50">
        <v>0</v>
      </c>
      <c r="H363" s="50">
        <v>12507588</v>
      </c>
      <c r="I363" s="50">
        <v>0</v>
      </c>
      <c r="J363" s="51">
        <v>2528420</v>
      </c>
      <c r="K363" s="50">
        <v>30341022</v>
      </c>
      <c r="L363" s="73">
        <v>32869442</v>
      </c>
      <c r="M363" s="118"/>
      <c r="N363" s="120">
        <v>30341022</v>
      </c>
      <c r="O363" s="120">
        <v>17833434</v>
      </c>
      <c r="P363" s="120">
        <v>0</v>
      </c>
      <c r="Q363" s="120">
        <v>36079468</v>
      </c>
      <c r="R363" s="120">
        <v>33551048</v>
      </c>
      <c r="S363" s="47"/>
    </row>
    <row r="364" spans="1:19" ht="12.75" customHeight="1" x14ac:dyDescent="0.2">
      <c r="A364" s="501"/>
      <c r="B364" s="501"/>
      <c r="C364" s="53" t="s">
        <v>3</v>
      </c>
      <c r="D364" s="54">
        <v>5</v>
      </c>
      <c r="E364" s="55">
        <v>8751.58</v>
      </c>
      <c r="F364" s="55">
        <v>849.06</v>
      </c>
      <c r="G364" s="55">
        <v>0</v>
      </c>
      <c r="H364" s="55">
        <v>6459.63</v>
      </c>
      <c r="I364" s="55">
        <v>0</v>
      </c>
      <c r="J364" s="55">
        <v>1338.36</v>
      </c>
      <c r="K364" s="56">
        <v>16060.27</v>
      </c>
      <c r="L364" s="46">
        <v>17398.63</v>
      </c>
      <c r="M364" s="117"/>
      <c r="N364" s="119">
        <v>16060.27</v>
      </c>
      <c r="O364" s="119">
        <v>9600.64</v>
      </c>
      <c r="P364" s="119"/>
      <c r="Q364" s="119">
        <v>19126.75</v>
      </c>
      <c r="R364" s="119">
        <v>17788.39</v>
      </c>
      <c r="S364" s="47"/>
    </row>
    <row r="365" spans="1:19" ht="8.25" customHeight="1" x14ac:dyDescent="0.2">
      <c r="A365" s="501"/>
      <c r="B365" s="501"/>
      <c r="C365" s="48" t="s">
        <v>4</v>
      </c>
      <c r="D365" s="49">
        <v>6</v>
      </c>
      <c r="E365" s="50">
        <v>16945422</v>
      </c>
      <c r="F365" s="50">
        <v>1644009</v>
      </c>
      <c r="G365" s="50">
        <v>0</v>
      </c>
      <c r="H365" s="50">
        <v>12507588</v>
      </c>
      <c r="I365" s="50">
        <v>0</v>
      </c>
      <c r="J365" s="51">
        <v>2591426</v>
      </c>
      <c r="K365" s="50">
        <v>31097019</v>
      </c>
      <c r="L365" s="73">
        <v>33688445</v>
      </c>
      <c r="M365" s="118"/>
      <c r="N365" s="120">
        <v>31097019</v>
      </c>
      <c r="O365" s="120">
        <v>18589431</v>
      </c>
      <c r="P365" s="120">
        <v>0</v>
      </c>
      <c r="Q365" s="120">
        <v>37034552</v>
      </c>
      <c r="R365" s="120">
        <v>34443126</v>
      </c>
      <c r="S365" s="47"/>
    </row>
    <row r="366" spans="1:19" ht="12.75" customHeight="1" x14ac:dyDescent="0.2">
      <c r="A366" s="501"/>
      <c r="B366" s="501"/>
      <c r="C366" s="53" t="s">
        <v>3</v>
      </c>
      <c r="D366" s="54">
        <v>7</v>
      </c>
      <c r="E366" s="55">
        <v>9166.81</v>
      </c>
      <c r="F366" s="55">
        <v>892.44</v>
      </c>
      <c r="G366" s="55">
        <v>0</v>
      </c>
      <c r="H366" s="55">
        <v>6459.63</v>
      </c>
      <c r="I366" s="55">
        <v>0</v>
      </c>
      <c r="J366" s="55">
        <v>1376.57</v>
      </c>
      <c r="K366" s="56">
        <v>16518.88</v>
      </c>
      <c r="L366" s="46">
        <v>17895.45</v>
      </c>
      <c r="M366" s="117"/>
      <c r="N366" s="119">
        <v>16518.88</v>
      </c>
      <c r="O366" s="119">
        <v>10059.25</v>
      </c>
      <c r="P366" s="119"/>
      <c r="Q366" s="119">
        <v>19706.12</v>
      </c>
      <c r="R366" s="119">
        <v>18329.55</v>
      </c>
      <c r="S366" s="47"/>
    </row>
    <row r="367" spans="1:19" ht="8.25" customHeight="1" x14ac:dyDescent="0.2">
      <c r="A367" s="501"/>
      <c r="B367" s="501"/>
      <c r="C367" s="48" t="s">
        <v>4</v>
      </c>
      <c r="D367" s="49">
        <v>8</v>
      </c>
      <c r="E367" s="50">
        <v>17749419</v>
      </c>
      <c r="F367" s="50">
        <v>1728005</v>
      </c>
      <c r="G367" s="50">
        <v>0</v>
      </c>
      <c r="H367" s="50">
        <v>12507588</v>
      </c>
      <c r="I367" s="50">
        <v>0</v>
      </c>
      <c r="J367" s="51">
        <v>2665411</v>
      </c>
      <c r="K367" s="50">
        <v>31985012</v>
      </c>
      <c r="L367" s="73">
        <v>34650423</v>
      </c>
      <c r="M367" s="118"/>
      <c r="N367" s="120">
        <v>31985012</v>
      </c>
      <c r="O367" s="120">
        <v>19477424</v>
      </c>
      <c r="P367" s="120">
        <v>0</v>
      </c>
      <c r="Q367" s="120">
        <v>38156369</v>
      </c>
      <c r="R367" s="120">
        <v>35490958</v>
      </c>
      <c r="S367" s="47"/>
    </row>
    <row r="368" spans="1:19" ht="12.75" customHeight="1" x14ac:dyDescent="0.2">
      <c r="A368" s="501"/>
      <c r="B368" s="501"/>
      <c r="C368" s="53" t="s">
        <v>3</v>
      </c>
      <c r="D368" s="54">
        <v>9</v>
      </c>
      <c r="E368" s="55">
        <v>9614.52</v>
      </c>
      <c r="F368" s="55">
        <v>935.82</v>
      </c>
      <c r="G368" s="55">
        <v>0</v>
      </c>
      <c r="H368" s="55">
        <v>6459.63</v>
      </c>
      <c r="I368" s="55">
        <v>0</v>
      </c>
      <c r="J368" s="55">
        <v>1417.5</v>
      </c>
      <c r="K368" s="56">
        <v>17009.97</v>
      </c>
      <c r="L368" s="46">
        <v>18427.47</v>
      </c>
      <c r="M368" s="117"/>
      <c r="N368" s="119">
        <v>17009.97</v>
      </c>
      <c r="O368" s="119">
        <v>10550.34</v>
      </c>
      <c r="P368" s="119"/>
      <c r="Q368" s="119">
        <v>20326.53</v>
      </c>
      <c r="R368" s="119">
        <v>18909.03</v>
      </c>
      <c r="S368" s="47"/>
    </row>
    <row r="369" spans="1:19" ht="8.25" customHeight="1" x14ac:dyDescent="0.2">
      <c r="A369" s="501"/>
      <c r="B369" s="501"/>
      <c r="C369" s="48" t="s">
        <v>4</v>
      </c>
      <c r="D369" s="49">
        <v>10</v>
      </c>
      <c r="E369" s="50">
        <v>18616307</v>
      </c>
      <c r="F369" s="50">
        <v>1812000</v>
      </c>
      <c r="G369" s="50">
        <v>0</v>
      </c>
      <c r="H369" s="50">
        <v>12507588</v>
      </c>
      <c r="I369" s="50">
        <v>0</v>
      </c>
      <c r="J369" s="51">
        <v>2744663</v>
      </c>
      <c r="K369" s="50">
        <v>32935895</v>
      </c>
      <c r="L369" s="73">
        <v>35680557</v>
      </c>
      <c r="M369" s="118"/>
      <c r="N369" s="120">
        <v>32935895</v>
      </c>
      <c r="O369" s="120">
        <v>20428307</v>
      </c>
      <c r="P369" s="120">
        <v>0</v>
      </c>
      <c r="Q369" s="120">
        <v>39357650</v>
      </c>
      <c r="R369" s="120">
        <v>36612988</v>
      </c>
      <c r="S369" s="47"/>
    </row>
    <row r="370" spans="1:19" ht="12.75" customHeight="1" x14ac:dyDescent="0.2">
      <c r="A370" s="501"/>
      <c r="B370" s="501"/>
      <c r="C370" s="53" t="s">
        <v>3</v>
      </c>
      <c r="D370" s="54">
        <v>11</v>
      </c>
      <c r="E370" s="55">
        <v>10066.94</v>
      </c>
      <c r="F370" s="55">
        <v>985.4</v>
      </c>
      <c r="G370" s="55">
        <v>0</v>
      </c>
      <c r="H370" s="55">
        <v>6459.63</v>
      </c>
      <c r="I370" s="55">
        <v>0</v>
      </c>
      <c r="J370" s="55">
        <v>1459.33</v>
      </c>
      <c r="K370" s="56">
        <v>17511.97</v>
      </c>
      <c r="L370" s="46">
        <v>18971.3</v>
      </c>
      <c r="M370" s="117"/>
      <c r="N370" s="119">
        <v>17511.97</v>
      </c>
      <c r="O370" s="119">
        <v>11052.34</v>
      </c>
      <c r="P370" s="119"/>
      <c r="Q370" s="119">
        <v>20960.72</v>
      </c>
      <c r="R370" s="119">
        <v>19501.39</v>
      </c>
      <c r="S370" s="47"/>
    </row>
    <row r="371" spans="1:19" ht="8.25" customHeight="1" x14ac:dyDescent="0.2">
      <c r="A371" s="501"/>
      <c r="B371" s="501"/>
      <c r="C371" s="48" t="s">
        <v>4</v>
      </c>
      <c r="D371" s="49">
        <v>12</v>
      </c>
      <c r="E371" s="50">
        <v>19492314</v>
      </c>
      <c r="F371" s="50">
        <v>1908000</v>
      </c>
      <c r="G371" s="50">
        <v>0</v>
      </c>
      <c r="H371" s="50">
        <v>12507588</v>
      </c>
      <c r="I371" s="50">
        <v>0</v>
      </c>
      <c r="J371" s="51">
        <v>2825657</v>
      </c>
      <c r="K371" s="50">
        <v>33907902</v>
      </c>
      <c r="L371" s="73">
        <v>36733559</v>
      </c>
      <c r="M371" s="118"/>
      <c r="N371" s="120">
        <v>33907902</v>
      </c>
      <c r="O371" s="120">
        <v>21400314</v>
      </c>
      <c r="P371" s="120">
        <v>0</v>
      </c>
      <c r="Q371" s="120">
        <v>40585613</v>
      </c>
      <c r="R371" s="120">
        <v>37759956</v>
      </c>
      <c r="S371" s="47"/>
    </row>
    <row r="372" spans="1:19" ht="12.75" customHeight="1" x14ac:dyDescent="0.2">
      <c r="A372" s="501"/>
      <c r="B372" s="501"/>
      <c r="C372" s="53" t="s">
        <v>3</v>
      </c>
      <c r="D372" s="54">
        <v>13</v>
      </c>
      <c r="E372" s="55">
        <v>10550.34</v>
      </c>
      <c r="F372" s="55">
        <v>1034.98</v>
      </c>
      <c r="G372" s="55">
        <v>0</v>
      </c>
      <c r="H372" s="55">
        <v>6459.63</v>
      </c>
      <c r="I372" s="55">
        <v>0</v>
      </c>
      <c r="J372" s="55">
        <v>1503.75</v>
      </c>
      <c r="K372" s="56">
        <v>18044.95</v>
      </c>
      <c r="L372" s="46">
        <v>19548.7</v>
      </c>
      <c r="M372" s="117"/>
      <c r="N372" s="119">
        <v>18044.95</v>
      </c>
      <c r="O372" s="119">
        <v>11585.32</v>
      </c>
      <c r="P372" s="119"/>
      <c r="Q372" s="119">
        <v>21634.06</v>
      </c>
      <c r="R372" s="119">
        <v>20130.310000000001</v>
      </c>
      <c r="S372" s="47"/>
    </row>
    <row r="373" spans="1:19" ht="7.5" customHeight="1" x14ac:dyDescent="0.2">
      <c r="A373" s="501"/>
      <c r="B373" s="501"/>
      <c r="C373" s="48" t="s">
        <v>4</v>
      </c>
      <c r="D373" s="49">
        <v>14</v>
      </c>
      <c r="E373" s="50">
        <v>20428307</v>
      </c>
      <c r="F373" s="50">
        <v>2004001</v>
      </c>
      <c r="G373" s="50">
        <v>0</v>
      </c>
      <c r="H373" s="50">
        <v>12507588</v>
      </c>
      <c r="I373" s="50">
        <v>0</v>
      </c>
      <c r="J373" s="51">
        <v>2911666</v>
      </c>
      <c r="K373" s="50">
        <v>34939895</v>
      </c>
      <c r="L373" s="73">
        <v>37851561</v>
      </c>
      <c r="M373" s="118"/>
      <c r="N373" s="120">
        <v>34939895</v>
      </c>
      <c r="O373" s="120">
        <v>22432308</v>
      </c>
      <c r="P373" s="120">
        <v>0</v>
      </c>
      <c r="Q373" s="120">
        <v>41889381</v>
      </c>
      <c r="R373" s="120">
        <v>38977715</v>
      </c>
      <c r="S373" s="47"/>
    </row>
    <row r="374" spans="1:19" ht="12.75" customHeight="1" x14ac:dyDescent="0.2">
      <c r="A374" s="501"/>
      <c r="B374" s="501"/>
      <c r="C374" s="53" t="s">
        <v>3</v>
      </c>
      <c r="D374" s="54">
        <v>15</v>
      </c>
      <c r="E374" s="55">
        <v>11121.62</v>
      </c>
      <c r="F374" s="55">
        <v>1090.76</v>
      </c>
      <c r="G374" s="55">
        <v>0</v>
      </c>
      <c r="H374" s="55">
        <v>6459.63</v>
      </c>
      <c r="I374" s="55">
        <v>0</v>
      </c>
      <c r="J374" s="55">
        <v>1556</v>
      </c>
      <c r="K374" s="56">
        <v>18672.009999999998</v>
      </c>
      <c r="L374" s="46">
        <v>20228.009999999998</v>
      </c>
      <c r="M374" s="117"/>
      <c r="N374" s="119">
        <v>18672.009999999998</v>
      </c>
      <c r="O374" s="119">
        <v>12212.38</v>
      </c>
      <c r="P374" s="119"/>
      <c r="Q374" s="119">
        <v>22426.240000000002</v>
      </c>
      <c r="R374" s="119">
        <v>20870.240000000002</v>
      </c>
      <c r="S374" s="47"/>
    </row>
    <row r="375" spans="1:19" ht="7.5" customHeight="1" x14ac:dyDescent="0.2">
      <c r="A375" s="501"/>
      <c r="B375" s="501"/>
      <c r="C375" s="48" t="s">
        <v>4</v>
      </c>
      <c r="D375" s="49">
        <v>16</v>
      </c>
      <c r="E375" s="50">
        <v>21534459</v>
      </c>
      <c r="F375" s="50">
        <v>2112006</v>
      </c>
      <c r="G375" s="50">
        <v>0</v>
      </c>
      <c r="H375" s="50">
        <v>12507588</v>
      </c>
      <c r="I375" s="50">
        <v>0</v>
      </c>
      <c r="J375" s="51">
        <v>3012836</v>
      </c>
      <c r="K375" s="50">
        <v>36154053</v>
      </c>
      <c r="L375" s="73">
        <v>39166889</v>
      </c>
      <c r="M375" s="118"/>
      <c r="N375" s="120">
        <v>36154053</v>
      </c>
      <c r="O375" s="120">
        <v>23646465</v>
      </c>
      <c r="P375" s="120">
        <v>0</v>
      </c>
      <c r="Q375" s="120">
        <v>43423256</v>
      </c>
      <c r="R375" s="120">
        <v>40410420</v>
      </c>
      <c r="S375" s="47"/>
    </row>
    <row r="376" spans="1:19" ht="12.75" customHeight="1" x14ac:dyDescent="0.2">
      <c r="A376" s="501"/>
      <c r="B376" s="501"/>
      <c r="C376" s="53" t="s">
        <v>3</v>
      </c>
      <c r="D376" s="54">
        <v>17</v>
      </c>
      <c r="E376" s="55">
        <v>12218.58</v>
      </c>
      <c r="F376" s="55">
        <v>1214.71</v>
      </c>
      <c r="G376" s="55">
        <v>0</v>
      </c>
      <c r="H376" s="55">
        <v>6459.63</v>
      </c>
      <c r="I376" s="55">
        <v>0</v>
      </c>
      <c r="J376" s="55">
        <v>1657.74</v>
      </c>
      <c r="K376" s="56">
        <v>19892.919999999998</v>
      </c>
      <c r="L376" s="46">
        <v>21550.66</v>
      </c>
      <c r="M376" s="117"/>
      <c r="N376" s="119">
        <v>19892.919999999998</v>
      </c>
      <c r="O376" s="119">
        <v>13433.29</v>
      </c>
      <c r="P376" s="119"/>
      <c r="Q376" s="119">
        <v>23968.65</v>
      </c>
      <c r="R376" s="119">
        <v>22310.91</v>
      </c>
      <c r="S376" s="47"/>
    </row>
    <row r="377" spans="1:19" ht="8.25" customHeight="1" x14ac:dyDescent="0.2">
      <c r="A377" s="501"/>
      <c r="B377" s="501"/>
      <c r="C377" s="48" t="s">
        <v>4</v>
      </c>
      <c r="D377" s="49">
        <v>17</v>
      </c>
      <c r="E377" s="50">
        <v>23658470</v>
      </c>
      <c r="F377" s="50">
        <v>2352007</v>
      </c>
      <c r="G377" s="50">
        <v>0</v>
      </c>
      <c r="H377" s="50">
        <v>12507588</v>
      </c>
      <c r="I377" s="50">
        <v>0</v>
      </c>
      <c r="J377" s="51">
        <v>3209832</v>
      </c>
      <c r="K377" s="50">
        <v>38518064</v>
      </c>
      <c r="L377" s="73">
        <v>41727896</v>
      </c>
      <c r="M377" s="118"/>
      <c r="N377" s="120">
        <v>38518064</v>
      </c>
      <c r="O377" s="120">
        <v>26010476</v>
      </c>
      <c r="P377" s="120">
        <v>0</v>
      </c>
      <c r="Q377" s="120">
        <v>46409778</v>
      </c>
      <c r="R377" s="120">
        <v>43199946</v>
      </c>
      <c r="S377" s="47"/>
    </row>
    <row r="378" spans="1:19" ht="12.75" customHeight="1" x14ac:dyDescent="0.2">
      <c r="A378" s="501"/>
      <c r="B378" s="501"/>
      <c r="C378" s="53" t="s">
        <v>3</v>
      </c>
      <c r="D378" s="54">
        <v>18</v>
      </c>
      <c r="E378" s="55">
        <v>12528.45</v>
      </c>
      <c r="F378" s="55">
        <v>1245.69</v>
      </c>
      <c r="G378" s="55">
        <v>0</v>
      </c>
      <c r="H378" s="55">
        <v>6459.63</v>
      </c>
      <c r="I378" s="55">
        <v>0</v>
      </c>
      <c r="J378" s="55">
        <v>1686.15</v>
      </c>
      <c r="K378" s="56">
        <v>20233.77</v>
      </c>
      <c r="L378" s="46">
        <v>21919.919999999998</v>
      </c>
      <c r="M378" s="117"/>
      <c r="N378" s="119">
        <v>20233.77</v>
      </c>
      <c r="O378" s="119">
        <v>13774.14</v>
      </c>
      <c r="P378" s="119"/>
      <c r="Q378" s="119">
        <v>24399.27</v>
      </c>
      <c r="R378" s="119">
        <v>22713.119999999999</v>
      </c>
      <c r="S378" s="47"/>
    </row>
    <row r="379" spans="1:19" ht="7.5" customHeight="1" x14ac:dyDescent="0.2">
      <c r="A379" s="501"/>
      <c r="B379" s="501"/>
      <c r="C379" s="48" t="s">
        <v>4</v>
      </c>
      <c r="D379" s="49">
        <v>19</v>
      </c>
      <c r="E379" s="50">
        <v>24258462</v>
      </c>
      <c r="F379" s="50">
        <v>2411992</v>
      </c>
      <c r="G379" s="50">
        <v>0</v>
      </c>
      <c r="H379" s="50">
        <v>12507588</v>
      </c>
      <c r="I379" s="50">
        <v>0</v>
      </c>
      <c r="J379" s="51">
        <v>3264842</v>
      </c>
      <c r="K379" s="50">
        <v>39178042</v>
      </c>
      <c r="L379" s="73">
        <v>42442883</v>
      </c>
      <c r="M379" s="118"/>
      <c r="N379" s="120">
        <v>39178042</v>
      </c>
      <c r="O379" s="120">
        <v>26670454</v>
      </c>
      <c r="P379" s="120">
        <v>0</v>
      </c>
      <c r="Q379" s="120">
        <v>47243575</v>
      </c>
      <c r="R379" s="120">
        <v>43978733</v>
      </c>
      <c r="S379" s="47"/>
    </row>
    <row r="380" spans="1:19" ht="12.75" customHeight="1" x14ac:dyDescent="0.2">
      <c r="A380" s="501"/>
      <c r="B380" s="501"/>
      <c r="C380" s="53" t="s">
        <v>3</v>
      </c>
      <c r="D380" s="54">
        <v>20</v>
      </c>
      <c r="E380" s="55">
        <v>12912.7</v>
      </c>
      <c r="F380" s="55">
        <v>1289.08</v>
      </c>
      <c r="G380" s="55">
        <v>0</v>
      </c>
      <c r="H380" s="55">
        <v>6459.63</v>
      </c>
      <c r="I380" s="55">
        <v>0</v>
      </c>
      <c r="J380" s="55">
        <v>1721.78</v>
      </c>
      <c r="K380" s="56">
        <v>20661.41</v>
      </c>
      <c r="L380" s="46">
        <v>22383.19</v>
      </c>
      <c r="M380" s="117"/>
      <c r="N380" s="119">
        <v>20661.41</v>
      </c>
      <c r="O380" s="119">
        <v>14201.78</v>
      </c>
      <c r="P380" s="119"/>
      <c r="Q380" s="119">
        <v>24939.51</v>
      </c>
      <c r="R380" s="119">
        <v>23217.73</v>
      </c>
      <c r="S380" s="47"/>
    </row>
    <row r="381" spans="1:19" ht="6.75" customHeight="1" x14ac:dyDescent="0.2">
      <c r="A381" s="501"/>
      <c r="B381" s="501"/>
      <c r="C381" s="48" t="s">
        <v>4</v>
      </c>
      <c r="D381" s="49">
        <v>21</v>
      </c>
      <c r="E381" s="50">
        <v>25002474</v>
      </c>
      <c r="F381" s="50">
        <v>2496007</v>
      </c>
      <c r="G381" s="50">
        <v>0</v>
      </c>
      <c r="H381" s="50">
        <v>12507588</v>
      </c>
      <c r="I381" s="50">
        <v>0</v>
      </c>
      <c r="J381" s="51">
        <v>3333831</v>
      </c>
      <c r="K381" s="50">
        <v>40006068</v>
      </c>
      <c r="L381" s="73">
        <v>43339899</v>
      </c>
      <c r="M381" s="118"/>
      <c r="N381" s="120">
        <v>40006068</v>
      </c>
      <c r="O381" s="120">
        <v>27498481</v>
      </c>
      <c r="P381" s="120">
        <v>0</v>
      </c>
      <c r="Q381" s="120">
        <v>48289625</v>
      </c>
      <c r="R381" s="120">
        <v>44955794</v>
      </c>
      <c r="S381" s="47"/>
    </row>
    <row r="382" spans="1:19" ht="12.75" customHeight="1" x14ac:dyDescent="0.2">
      <c r="A382" s="501"/>
      <c r="B382" s="501"/>
      <c r="C382" s="53" t="s">
        <v>3</v>
      </c>
      <c r="D382" s="54">
        <v>22</v>
      </c>
      <c r="E382" s="55">
        <v>13279.96</v>
      </c>
      <c r="F382" s="55">
        <v>1313.87</v>
      </c>
      <c r="G382" s="55">
        <v>0</v>
      </c>
      <c r="H382" s="55">
        <v>6459.63</v>
      </c>
      <c r="I382" s="55">
        <v>0</v>
      </c>
      <c r="J382" s="55">
        <v>1754.46</v>
      </c>
      <c r="K382" s="56">
        <v>21053.46</v>
      </c>
      <c r="L382" s="46">
        <v>22807.919999999998</v>
      </c>
      <c r="M382" s="117"/>
      <c r="N382" s="119">
        <v>21053.46</v>
      </c>
      <c r="O382" s="119">
        <v>14593.83</v>
      </c>
      <c r="P382" s="119"/>
      <c r="Q382" s="119">
        <v>25434.81</v>
      </c>
      <c r="R382" s="119">
        <v>23680.35</v>
      </c>
      <c r="S382" s="47"/>
    </row>
    <row r="383" spans="1:19" ht="8.25" customHeight="1" x14ac:dyDescent="0.2">
      <c r="A383" s="501"/>
      <c r="B383" s="501"/>
      <c r="C383" s="48" t="s">
        <v>4</v>
      </c>
      <c r="D383" s="49">
        <v>23</v>
      </c>
      <c r="E383" s="50">
        <v>25713588</v>
      </c>
      <c r="F383" s="50">
        <v>2544007</v>
      </c>
      <c r="G383" s="50">
        <v>0</v>
      </c>
      <c r="H383" s="50">
        <v>12507588</v>
      </c>
      <c r="I383" s="50">
        <v>0</v>
      </c>
      <c r="J383" s="51">
        <v>3397108</v>
      </c>
      <c r="K383" s="50">
        <v>40765183</v>
      </c>
      <c r="L383" s="73">
        <v>44162291</v>
      </c>
      <c r="M383" s="118"/>
      <c r="N383" s="120">
        <v>40765183</v>
      </c>
      <c r="O383" s="120">
        <v>28257595</v>
      </c>
      <c r="P383" s="120">
        <v>0</v>
      </c>
      <c r="Q383" s="120">
        <v>49248660</v>
      </c>
      <c r="R383" s="120">
        <v>45851551</v>
      </c>
      <c r="S383" s="47"/>
    </row>
    <row r="384" spans="1:19" ht="12.75" customHeight="1" x14ac:dyDescent="0.2">
      <c r="A384" s="501"/>
      <c r="B384" s="501"/>
      <c r="C384" s="53" t="s">
        <v>3</v>
      </c>
      <c r="D384" s="54">
        <v>24</v>
      </c>
      <c r="E384" s="55">
        <v>13596.03</v>
      </c>
      <c r="F384" s="55">
        <v>1351.05</v>
      </c>
      <c r="G384" s="55">
        <v>0</v>
      </c>
      <c r="H384" s="55">
        <v>6459.63</v>
      </c>
      <c r="I384" s="55">
        <v>0</v>
      </c>
      <c r="J384" s="55">
        <v>1783.89</v>
      </c>
      <c r="K384" s="56">
        <v>21406.71</v>
      </c>
      <c r="L384" s="46">
        <v>23190.6</v>
      </c>
      <c r="M384" s="117"/>
      <c r="N384" s="119">
        <v>21406.71</v>
      </c>
      <c r="O384" s="119">
        <v>14947.08</v>
      </c>
      <c r="P384" s="119"/>
      <c r="Q384" s="119">
        <v>25881.07</v>
      </c>
      <c r="R384" s="119">
        <v>24097.18</v>
      </c>
      <c r="S384" s="47"/>
    </row>
    <row r="385" spans="1:19" ht="7.5" customHeight="1" x14ac:dyDescent="0.2">
      <c r="A385" s="501"/>
      <c r="B385" s="501"/>
      <c r="C385" s="48" t="s">
        <v>4</v>
      </c>
      <c r="D385" s="49">
        <v>25</v>
      </c>
      <c r="E385" s="50">
        <v>26325585</v>
      </c>
      <c r="F385" s="50">
        <v>2615998</v>
      </c>
      <c r="G385" s="50">
        <v>0</v>
      </c>
      <c r="H385" s="50">
        <v>12507588</v>
      </c>
      <c r="I385" s="50">
        <v>0</v>
      </c>
      <c r="J385" s="51">
        <v>3454093</v>
      </c>
      <c r="K385" s="50">
        <v>41449170</v>
      </c>
      <c r="L385" s="73">
        <v>44903263</v>
      </c>
      <c r="M385" s="118"/>
      <c r="N385" s="120">
        <v>41449170</v>
      </c>
      <c r="O385" s="120">
        <v>28941583</v>
      </c>
      <c r="P385" s="120">
        <v>0</v>
      </c>
      <c r="Q385" s="120">
        <v>50112739</v>
      </c>
      <c r="R385" s="120">
        <v>46658647</v>
      </c>
      <c r="S385" s="47"/>
    </row>
    <row r="386" spans="1:19" ht="12.75" customHeight="1" x14ac:dyDescent="0.2">
      <c r="A386" s="501"/>
      <c r="B386" s="501"/>
      <c r="C386" s="53" t="s">
        <v>3</v>
      </c>
      <c r="D386" s="54">
        <v>26</v>
      </c>
      <c r="E386" s="55">
        <v>13905.91</v>
      </c>
      <c r="F386" s="55">
        <v>1382.04</v>
      </c>
      <c r="G386" s="55">
        <v>0</v>
      </c>
      <c r="H386" s="55">
        <v>6459.63</v>
      </c>
      <c r="I386" s="55">
        <v>0</v>
      </c>
      <c r="J386" s="55">
        <v>1812.3</v>
      </c>
      <c r="K386" s="56">
        <v>21747.58</v>
      </c>
      <c r="L386" s="46">
        <v>23559.88</v>
      </c>
      <c r="M386" s="117"/>
      <c r="N386" s="119">
        <v>21747.58</v>
      </c>
      <c r="O386" s="119">
        <v>15287.95</v>
      </c>
      <c r="P386" s="119"/>
      <c r="Q386" s="119">
        <v>26311.71</v>
      </c>
      <c r="R386" s="119">
        <v>24499.41</v>
      </c>
      <c r="S386" s="47"/>
    </row>
    <row r="387" spans="1:19" ht="8.25" customHeight="1" x14ac:dyDescent="0.2">
      <c r="A387" s="501"/>
      <c r="B387" s="501"/>
      <c r="C387" s="48" t="s">
        <v>4</v>
      </c>
      <c r="D387" s="49">
        <v>27</v>
      </c>
      <c r="E387" s="50">
        <v>26925596</v>
      </c>
      <c r="F387" s="50">
        <v>2676003</v>
      </c>
      <c r="G387" s="50">
        <v>0</v>
      </c>
      <c r="H387" s="50">
        <v>12507588</v>
      </c>
      <c r="I387" s="50">
        <v>0</v>
      </c>
      <c r="J387" s="51">
        <v>3509102</v>
      </c>
      <c r="K387" s="50">
        <v>42109187</v>
      </c>
      <c r="L387" s="73">
        <v>45618289</v>
      </c>
      <c r="M387" s="118"/>
      <c r="N387" s="120">
        <v>42109187</v>
      </c>
      <c r="O387" s="120">
        <v>29601599</v>
      </c>
      <c r="P387" s="120">
        <v>0</v>
      </c>
      <c r="Q387" s="120">
        <v>50946575</v>
      </c>
      <c r="R387" s="120">
        <v>47437473</v>
      </c>
      <c r="S387" s="47"/>
    </row>
    <row r="388" spans="1:19" ht="12.75" customHeight="1" x14ac:dyDescent="0.2">
      <c r="A388" s="501"/>
      <c r="B388" s="501"/>
      <c r="C388" s="53" t="s">
        <v>3</v>
      </c>
      <c r="D388" s="54">
        <v>28</v>
      </c>
      <c r="E388" s="55">
        <v>14288.04</v>
      </c>
      <c r="F388" s="55">
        <v>1419.22</v>
      </c>
      <c r="G388" s="55">
        <v>0</v>
      </c>
      <c r="H388" s="55">
        <v>6459.63</v>
      </c>
      <c r="I388" s="55">
        <v>0</v>
      </c>
      <c r="J388" s="55">
        <v>1847.24</v>
      </c>
      <c r="K388" s="56">
        <v>22166.89</v>
      </c>
      <c r="L388" s="46">
        <v>24014.13</v>
      </c>
      <c r="M388" s="117"/>
      <c r="N388" s="119">
        <v>22166.89</v>
      </c>
      <c r="O388" s="119">
        <v>15707.26</v>
      </c>
      <c r="P388" s="119"/>
      <c r="Q388" s="119">
        <v>26841.439999999999</v>
      </c>
      <c r="R388" s="119">
        <v>24994.2</v>
      </c>
      <c r="S388" s="47"/>
    </row>
    <row r="389" spans="1:19" ht="9" customHeight="1" x14ac:dyDescent="0.2">
      <c r="A389" s="501"/>
      <c r="B389" s="501"/>
      <c r="C389" s="48" t="s">
        <v>4</v>
      </c>
      <c r="D389" s="49">
        <v>29</v>
      </c>
      <c r="E389" s="50">
        <v>27665503</v>
      </c>
      <c r="F389" s="50">
        <v>2747993</v>
      </c>
      <c r="G389" s="50">
        <v>0</v>
      </c>
      <c r="H389" s="50">
        <v>12507588</v>
      </c>
      <c r="I389" s="50">
        <v>0</v>
      </c>
      <c r="J389" s="51">
        <v>3576755</v>
      </c>
      <c r="K389" s="50">
        <v>42921084</v>
      </c>
      <c r="L389" s="73">
        <v>46497839</v>
      </c>
      <c r="M389" s="118"/>
      <c r="N389" s="120">
        <v>42921084</v>
      </c>
      <c r="O389" s="120">
        <v>30413496</v>
      </c>
      <c r="P389" s="120">
        <v>0</v>
      </c>
      <c r="Q389" s="120">
        <v>51972275</v>
      </c>
      <c r="R389" s="120">
        <v>48395520</v>
      </c>
      <c r="S389" s="47"/>
    </row>
    <row r="390" spans="1:19" ht="12.75" customHeight="1" x14ac:dyDescent="0.2">
      <c r="A390" s="501"/>
      <c r="B390" s="501"/>
      <c r="C390" s="53" t="s">
        <v>3</v>
      </c>
      <c r="D390" s="54">
        <v>30</v>
      </c>
      <c r="E390" s="55">
        <v>14604.11</v>
      </c>
      <c r="F390" s="55">
        <v>1450.21</v>
      </c>
      <c r="G390" s="55">
        <v>0</v>
      </c>
      <c r="H390" s="55">
        <v>6459.63</v>
      </c>
      <c r="I390" s="55">
        <v>0</v>
      </c>
      <c r="J390" s="55">
        <v>1876.16</v>
      </c>
      <c r="K390" s="56">
        <v>22513.95</v>
      </c>
      <c r="L390" s="46">
        <v>24390.11</v>
      </c>
      <c r="M390" s="117"/>
      <c r="N390" s="119">
        <v>22513.95</v>
      </c>
      <c r="O390" s="119">
        <v>16054.32</v>
      </c>
      <c r="P390" s="119"/>
      <c r="Q390" s="119">
        <v>27279.89</v>
      </c>
      <c r="R390" s="119">
        <v>25403.73</v>
      </c>
      <c r="S390" s="47"/>
    </row>
    <row r="391" spans="1:19" ht="9" customHeight="1" x14ac:dyDescent="0.2">
      <c r="A391" s="501"/>
      <c r="B391" s="501"/>
      <c r="C391" s="48" t="s">
        <v>4</v>
      </c>
      <c r="D391" s="49">
        <v>31</v>
      </c>
      <c r="E391" s="50">
        <v>28277500</v>
      </c>
      <c r="F391" s="50">
        <v>2807998</v>
      </c>
      <c r="G391" s="50">
        <v>0</v>
      </c>
      <c r="H391" s="50">
        <v>12507588</v>
      </c>
      <c r="I391" s="50">
        <v>0</v>
      </c>
      <c r="J391" s="51">
        <v>3632752</v>
      </c>
      <c r="K391" s="50">
        <v>43593086</v>
      </c>
      <c r="L391" s="73">
        <v>47225838</v>
      </c>
      <c r="M391" s="118"/>
      <c r="N391" s="120">
        <v>43593086</v>
      </c>
      <c r="O391" s="120">
        <v>31085498</v>
      </c>
      <c r="P391" s="120">
        <v>0</v>
      </c>
      <c r="Q391" s="120">
        <v>52821233</v>
      </c>
      <c r="R391" s="120">
        <v>49188480</v>
      </c>
      <c r="S391" s="47"/>
    </row>
    <row r="392" spans="1:19" ht="12.75" customHeight="1" x14ac:dyDescent="0.2">
      <c r="A392" s="501"/>
      <c r="B392" s="501"/>
      <c r="C392" s="53" t="s">
        <v>3</v>
      </c>
      <c r="D392" s="54">
        <v>32</v>
      </c>
      <c r="E392" s="55">
        <v>14913.99</v>
      </c>
      <c r="F392" s="55">
        <v>1487.4</v>
      </c>
      <c r="G392" s="55">
        <v>0</v>
      </c>
      <c r="H392" s="55">
        <v>6459.63</v>
      </c>
      <c r="I392" s="55">
        <v>0</v>
      </c>
      <c r="J392" s="55">
        <v>1905.09</v>
      </c>
      <c r="K392" s="56">
        <v>22861.02</v>
      </c>
      <c r="L392" s="46">
        <v>24766.11</v>
      </c>
      <c r="M392" s="117"/>
      <c r="N392" s="119">
        <v>22861.02</v>
      </c>
      <c r="O392" s="119">
        <v>16401.39</v>
      </c>
      <c r="P392" s="119"/>
      <c r="Q392" s="119">
        <v>27718.36</v>
      </c>
      <c r="R392" s="119">
        <v>25813.27</v>
      </c>
      <c r="S392" s="47"/>
    </row>
    <row r="393" spans="1:19" ht="9" customHeight="1" x14ac:dyDescent="0.2">
      <c r="A393" s="501"/>
      <c r="B393" s="501"/>
      <c r="C393" s="48" t="s">
        <v>4</v>
      </c>
      <c r="D393" s="49">
        <v>33</v>
      </c>
      <c r="E393" s="50">
        <v>28877511</v>
      </c>
      <c r="F393" s="50">
        <v>2880008</v>
      </c>
      <c r="G393" s="50">
        <v>0</v>
      </c>
      <c r="H393" s="50">
        <v>12507588</v>
      </c>
      <c r="I393" s="50">
        <v>0</v>
      </c>
      <c r="J393" s="51">
        <v>3688769</v>
      </c>
      <c r="K393" s="50">
        <v>44265107</v>
      </c>
      <c r="L393" s="73">
        <v>47953876</v>
      </c>
      <c r="M393" s="118"/>
      <c r="N393" s="120">
        <v>44265107</v>
      </c>
      <c r="O393" s="120">
        <v>31757519</v>
      </c>
      <c r="P393" s="120">
        <v>0</v>
      </c>
      <c r="Q393" s="120">
        <v>53670229</v>
      </c>
      <c r="R393" s="120">
        <v>49981460</v>
      </c>
      <c r="S393" s="47"/>
    </row>
    <row r="394" spans="1:19" ht="12.75" customHeight="1" x14ac:dyDescent="0.2">
      <c r="A394" s="501"/>
      <c r="B394" s="501"/>
      <c r="C394" s="53" t="s">
        <v>3</v>
      </c>
      <c r="D394" s="54">
        <v>34</v>
      </c>
      <c r="E394" s="55">
        <v>15230.06</v>
      </c>
      <c r="F394" s="55">
        <v>1518.38</v>
      </c>
      <c r="G394" s="55">
        <v>0</v>
      </c>
      <c r="H394" s="55">
        <v>6459.63</v>
      </c>
      <c r="I394" s="55">
        <v>0</v>
      </c>
      <c r="J394" s="55">
        <v>1934.01</v>
      </c>
      <c r="K394" s="56">
        <v>23208.07</v>
      </c>
      <c r="L394" s="46">
        <v>25142.080000000002</v>
      </c>
      <c r="M394" s="117"/>
      <c r="N394" s="119">
        <v>23208.07</v>
      </c>
      <c r="O394" s="119">
        <v>16748.439999999999</v>
      </c>
      <c r="P394" s="119"/>
      <c r="Q394" s="119">
        <v>28156.799999999999</v>
      </c>
      <c r="R394" s="119">
        <v>26222.79</v>
      </c>
      <c r="S394" s="47"/>
    </row>
    <row r="395" spans="1:19" ht="9" customHeight="1" x14ac:dyDescent="0.2">
      <c r="A395" s="501"/>
      <c r="B395" s="501"/>
      <c r="C395" s="48" t="s">
        <v>4</v>
      </c>
      <c r="D395" s="49">
        <v>35</v>
      </c>
      <c r="E395" s="50">
        <v>29489508</v>
      </c>
      <c r="F395" s="50">
        <v>2939994</v>
      </c>
      <c r="G395" s="50">
        <v>0</v>
      </c>
      <c r="H395" s="50">
        <v>12507588</v>
      </c>
      <c r="I395" s="50">
        <v>0</v>
      </c>
      <c r="J395" s="51">
        <v>3744766</v>
      </c>
      <c r="K395" s="50">
        <v>44937090</v>
      </c>
      <c r="L395" s="73">
        <v>48681855</v>
      </c>
      <c r="M395" s="118"/>
      <c r="N395" s="120">
        <v>44937090</v>
      </c>
      <c r="O395" s="120">
        <v>32429502</v>
      </c>
      <c r="P395" s="120">
        <v>0</v>
      </c>
      <c r="Q395" s="120">
        <v>54519167</v>
      </c>
      <c r="R395" s="120">
        <v>50774402</v>
      </c>
      <c r="S395" s="47"/>
    </row>
    <row r="396" spans="1:19" ht="12.75" customHeight="1" x14ac:dyDescent="0.2">
      <c r="A396" s="501"/>
      <c r="B396" s="501"/>
      <c r="C396" s="53" t="s">
        <v>3</v>
      </c>
      <c r="D396" s="54">
        <v>36</v>
      </c>
      <c r="E396" s="55">
        <v>15602.4</v>
      </c>
      <c r="F396" s="55">
        <v>1555.57</v>
      </c>
      <c r="G396" s="55">
        <v>0</v>
      </c>
      <c r="H396" s="55">
        <v>6459.63</v>
      </c>
      <c r="I396" s="55">
        <v>0</v>
      </c>
      <c r="J396" s="55">
        <v>1968.13</v>
      </c>
      <c r="K396" s="56">
        <v>23617.599999999999</v>
      </c>
      <c r="L396" s="46">
        <v>25585.73</v>
      </c>
      <c r="M396" s="117"/>
      <c r="N396" s="119">
        <v>23617.599999999999</v>
      </c>
      <c r="O396" s="119">
        <v>17157.97</v>
      </c>
      <c r="P396" s="119"/>
      <c r="Q396" s="119">
        <v>28674.16</v>
      </c>
      <c r="R396" s="119">
        <v>26706.03</v>
      </c>
      <c r="S396" s="47"/>
    </row>
    <row r="397" spans="1:19" ht="9" customHeight="1" x14ac:dyDescent="0.2">
      <c r="A397" s="501"/>
      <c r="B397" s="501"/>
      <c r="C397" s="48" t="s">
        <v>4</v>
      </c>
      <c r="D397" s="49">
        <v>37</v>
      </c>
      <c r="E397" s="50">
        <v>30210459</v>
      </c>
      <c r="F397" s="50">
        <v>3012004</v>
      </c>
      <c r="G397" s="50">
        <v>0</v>
      </c>
      <c r="H397" s="50">
        <v>12507588</v>
      </c>
      <c r="I397" s="50">
        <v>0</v>
      </c>
      <c r="J397" s="51">
        <v>3810831</v>
      </c>
      <c r="K397" s="50">
        <v>45730050</v>
      </c>
      <c r="L397" s="73">
        <v>49540881</v>
      </c>
      <c r="M397" s="118"/>
      <c r="N397" s="120">
        <v>45730050</v>
      </c>
      <c r="O397" s="120">
        <v>33222463</v>
      </c>
      <c r="P397" s="120">
        <v>0</v>
      </c>
      <c r="Q397" s="120">
        <v>55520916</v>
      </c>
      <c r="R397" s="120">
        <v>51710085</v>
      </c>
      <c r="S397" s="47"/>
    </row>
    <row r="398" spans="1:19" ht="9" customHeight="1" x14ac:dyDescent="0.2">
      <c r="A398" s="501"/>
      <c r="B398" s="501"/>
      <c r="C398" s="103" t="s">
        <v>3</v>
      </c>
      <c r="D398" s="79">
        <v>38</v>
      </c>
      <c r="E398" s="55">
        <v>15912.28</v>
      </c>
      <c r="F398" s="55">
        <v>1586.56</v>
      </c>
      <c r="G398" s="55">
        <v>0</v>
      </c>
      <c r="H398" s="55">
        <v>6459.63</v>
      </c>
      <c r="I398" s="55">
        <v>0</v>
      </c>
      <c r="J398" s="55">
        <v>1996.54</v>
      </c>
      <c r="K398" s="56">
        <v>23958.47</v>
      </c>
      <c r="L398" s="46">
        <v>25955.01</v>
      </c>
      <c r="M398" s="117"/>
      <c r="N398" s="119">
        <v>23958.47</v>
      </c>
      <c r="O398" s="119">
        <v>17498.84</v>
      </c>
      <c r="P398" s="119"/>
      <c r="Q398" s="119">
        <v>29104.799999999999</v>
      </c>
      <c r="R398" s="119">
        <v>27108.26</v>
      </c>
      <c r="S398" s="47"/>
    </row>
    <row r="399" spans="1:19" ht="9" customHeight="1" x14ac:dyDescent="0.2">
      <c r="A399" s="501"/>
      <c r="B399" s="501"/>
      <c r="C399" s="103" t="s">
        <v>4</v>
      </c>
      <c r="D399" s="79">
        <v>39</v>
      </c>
      <c r="E399" s="50">
        <v>30810470</v>
      </c>
      <c r="F399" s="50">
        <v>3072009</v>
      </c>
      <c r="G399" s="50">
        <v>0</v>
      </c>
      <c r="H399" s="50">
        <v>12507588</v>
      </c>
      <c r="I399" s="50">
        <v>0</v>
      </c>
      <c r="J399" s="51">
        <v>3865841</v>
      </c>
      <c r="K399" s="50">
        <v>46390067</v>
      </c>
      <c r="L399" s="73">
        <v>50255907</v>
      </c>
      <c r="M399" s="118"/>
      <c r="N399" s="123">
        <v>46390067</v>
      </c>
      <c r="O399" s="123">
        <v>33882479</v>
      </c>
      <c r="P399" s="123">
        <v>0</v>
      </c>
      <c r="Q399" s="120">
        <v>56354751</v>
      </c>
      <c r="R399" s="120">
        <v>52488911</v>
      </c>
      <c r="S399" s="47"/>
    </row>
    <row r="400" spans="1:19" ht="12.75" customHeight="1" x14ac:dyDescent="0.2">
      <c r="A400" s="501"/>
      <c r="B400" s="501"/>
      <c r="C400" s="53" t="s">
        <v>3</v>
      </c>
      <c r="D400" s="54">
        <v>40</v>
      </c>
      <c r="E400" s="55">
        <v>16222.15</v>
      </c>
      <c r="F400" s="55">
        <v>1623.74</v>
      </c>
      <c r="G400" s="55">
        <v>0</v>
      </c>
      <c r="H400" s="55">
        <v>6459.63</v>
      </c>
      <c r="I400" s="55">
        <v>0</v>
      </c>
      <c r="J400" s="55">
        <v>2025.46</v>
      </c>
      <c r="K400" s="56">
        <v>24305.52</v>
      </c>
      <c r="L400" s="46">
        <v>26330.98</v>
      </c>
      <c r="M400" s="117"/>
      <c r="N400" s="119">
        <v>24305.52</v>
      </c>
      <c r="O400" s="119">
        <v>17845.89</v>
      </c>
      <c r="P400" s="119"/>
      <c r="Q400" s="119">
        <v>29543.24</v>
      </c>
      <c r="R400" s="119">
        <v>27517.78</v>
      </c>
      <c r="S400" s="47"/>
    </row>
    <row r="401" spans="1:19" ht="9" customHeight="1" x14ac:dyDescent="0.2">
      <c r="A401" s="502"/>
      <c r="B401" s="502"/>
      <c r="C401" s="58"/>
      <c r="D401" s="59"/>
      <c r="E401" s="61">
        <v>31410462</v>
      </c>
      <c r="F401" s="61">
        <v>3143999</v>
      </c>
      <c r="G401" s="61">
        <v>0</v>
      </c>
      <c r="H401" s="61">
        <v>12507588</v>
      </c>
      <c r="I401" s="61">
        <v>0</v>
      </c>
      <c r="J401" s="60">
        <v>3921837</v>
      </c>
      <c r="K401" s="61">
        <v>47062049</v>
      </c>
      <c r="L401" s="73">
        <v>50983887</v>
      </c>
      <c r="M401" s="118"/>
      <c r="N401" s="120">
        <v>47062049</v>
      </c>
      <c r="O401" s="120">
        <v>34554461</v>
      </c>
      <c r="P401" s="120">
        <v>0</v>
      </c>
      <c r="Q401" s="120">
        <v>57203689</v>
      </c>
      <c r="R401" s="120">
        <v>53281852</v>
      </c>
      <c r="S401" s="47"/>
    </row>
    <row r="402" spans="1:19" ht="12.75" customHeight="1" x14ac:dyDescent="0.2">
      <c r="A402" s="492">
        <v>35065</v>
      </c>
      <c r="B402" s="492">
        <v>35369</v>
      </c>
      <c r="C402" s="42" t="s">
        <v>3</v>
      </c>
      <c r="D402" s="43">
        <v>0</v>
      </c>
      <c r="E402" s="44">
        <v>8741.0300000000007</v>
      </c>
      <c r="F402" s="44">
        <v>0</v>
      </c>
      <c r="G402" s="44">
        <v>0</v>
      </c>
      <c r="H402" s="44">
        <v>6459.63</v>
      </c>
      <c r="I402" s="44">
        <v>0</v>
      </c>
      <c r="J402" s="44">
        <v>1266.72</v>
      </c>
      <c r="K402" s="45">
        <v>15200.66</v>
      </c>
      <c r="L402" s="46">
        <v>16467.38</v>
      </c>
      <c r="M402" s="117"/>
      <c r="N402" s="119">
        <v>15200.66</v>
      </c>
      <c r="O402" s="119">
        <v>8741.0300000000007</v>
      </c>
      <c r="P402" s="119"/>
      <c r="Q402" s="119">
        <v>18040.77</v>
      </c>
      <c r="R402" s="119">
        <v>16774.05</v>
      </c>
      <c r="S402" s="47"/>
    </row>
    <row r="403" spans="1:19" ht="9" customHeight="1" x14ac:dyDescent="0.2">
      <c r="A403" s="493"/>
      <c r="B403" s="493"/>
      <c r="C403" s="48" t="s">
        <v>4</v>
      </c>
      <c r="D403" s="49">
        <v>2</v>
      </c>
      <c r="E403" s="50">
        <v>16924994</v>
      </c>
      <c r="F403" s="50">
        <v>0</v>
      </c>
      <c r="G403" s="50">
        <v>0</v>
      </c>
      <c r="H403" s="50">
        <v>12507588</v>
      </c>
      <c r="I403" s="50">
        <v>0</v>
      </c>
      <c r="J403" s="51">
        <v>2452712</v>
      </c>
      <c r="K403" s="50">
        <v>29432582</v>
      </c>
      <c r="L403" s="52">
        <v>31885294</v>
      </c>
      <c r="M403" s="118"/>
      <c r="N403" s="120">
        <v>29432582</v>
      </c>
      <c r="O403" s="120">
        <v>16924994</v>
      </c>
      <c r="P403" s="120">
        <v>0</v>
      </c>
      <c r="Q403" s="120">
        <v>34931802</v>
      </c>
      <c r="R403" s="120">
        <v>32479090</v>
      </c>
      <c r="S403" s="47"/>
    </row>
    <row r="404" spans="1:19" ht="12.75" customHeight="1" x14ac:dyDescent="0.2">
      <c r="A404" s="511">
        <v>35065</v>
      </c>
      <c r="B404" s="511">
        <v>35369</v>
      </c>
      <c r="C404" s="53" t="s">
        <v>3</v>
      </c>
      <c r="D404" s="54">
        <v>3</v>
      </c>
      <c r="E404" s="55">
        <v>9600.42</v>
      </c>
      <c r="F404" s="55">
        <v>0</v>
      </c>
      <c r="G404" s="55">
        <v>0</v>
      </c>
      <c r="H404" s="55">
        <v>6459.63</v>
      </c>
      <c r="I404" s="55">
        <v>0</v>
      </c>
      <c r="J404" s="55">
        <v>1338.34</v>
      </c>
      <c r="K404" s="56">
        <v>16060.05</v>
      </c>
      <c r="L404" s="57">
        <v>17398.39</v>
      </c>
      <c r="M404" s="117"/>
      <c r="N404" s="119">
        <v>16060.05</v>
      </c>
      <c r="O404" s="119">
        <v>9600.42</v>
      </c>
      <c r="P404" s="119"/>
      <c r="Q404" s="119">
        <v>19126.47</v>
      </c>
      <c r="R404" s="119">
        <v>17788.13</v>
      </c>
      <c r="S404" s="47"/>
    </row>
    <row r="405" spans="1:19" ht="9" customHeight="1" x14ac:dyDescent="0.2">
      <c r="A405" s="581"/>
      <c r="B405" s="581"/>
      <c r="C405" s="48" t="s">
        <v>4</v>
      </c>
      <c r="D405" s="49">
        <v>8</v>
      </c>
      <c r="E405" s="50">
        <v>18589005</v>
      </c>
      <c r="F405" s="50">
        <v>0</v>
      </c>
      <c r="G405" s="50">
        <v>0</v>
      </c>
      <c r="H405" s="50">
        <v>12507588</v>
      </c>
      <c r="I405" s="50">
        <v>0</v>
      </c>
      <c r="J405" s="51">
        <v>2591388</v>
      </c>
      <c r="K405" s="50">
        <v>31096593</v>
      </c>
      <c r="L405" s="52">
        <v>33687981</v>
      </c>
      <c r="M405" s="118"/>
      <c r="N405" s="120">
        <v>31096593</v>
      </c>
      <c r="O405" s="120">
        <v>18589005</v>
      </c>
      <c r="P405" s="120">
        <v>0</v>
      </c>
      <c r="Q405" s="120">
        <v>37034010</v>
      </c>
      <c r="R405" s="120">
        <v>34442622</v>
      </c>
      <c r="S405" s="47"/>
    </row>
    <row r="406" spans="1:19" ht="12.75" customHeight="1" x14ac:dyDescent="0.2">
      <c r="A406" s="581"/>
      <c r="B406" s="581"/>
      <c r="C406" s="53" t="s">
        <v>3</v>
      </c>
      <c r="D406" s="54">
        <v>9</v>
      </c>
      <c r="E406" s="55">
        <v>10977.81</v>
      </c>
      <c r="F406" s="55">
        <v>0</v>
      </c>
      <c r="G406" s="55">
        <v>0</v>
      </c>
      <c r="H406" s="55">
        <v>6459.63</v>
      </c>
      <c r="I406" s="55">
        <v>0</v>
      </c>
      <c r="J406" s="55">
        <v>1453.12</v>
      </c>
      <c r="K406" s="56">
        <v>17437.439999999999</v>
      </c>
      <c r="L406" s="57">
        <v>18890.560000000001</v>
      </c>
      <c r="M406" s="117"/>
      <c r="N406" s="119">
        <v>17437.439999999999</v>
      </c>
      <c r="O406" s="119">
        <v>10977.81</v>
      </c>
      <c r="P406" s="119"/>
      <c r="Q406" s="119">
        <v>20866.57</v>
      </c>
      <c r="R406" s="119">
        <v>19413.45</v>
      </c>
      <c r="S406" s="47"/>
    </row>
    <row r="407" spans="1:19" ht="9" customHeight="1" x14ac:dyDescent="0.2">
      <c r="A407" s="581"/>
      <c r="B407" s="581"/>
      <c r="C407" s="48" t="s">
        <v>4</v>
      </c>
      <c r="D407" s="49">
        <v>14</v>
      </c>
      <c r="E407" s="50">
        <v>21256004</v>
      </c>
      <c r="F407" s="50">
        <v>0</v>
      </c>
      <c r="G407" s="50">
        <v>0</v>
      </c>
      <c r="H407" s="50">
        <v>12507588</v>
      </c>
      <c r="I407" s="50">
        <v>0</v>
      </c>
      <c r="J407" s="51">
        <v>2813633</v>
      </c>
      <c r="K407" s="50">
        <v>33763592</v>
      </c>
      <c r="L407" s="52">
        <v>36577225</v>
      </c>
      <c r="M407" s="118"/>
      <c r="N407" s="120">
        <v>33763592</v>
      </c>
      <c r="O407" s="120">
        <v>21256004</v>
      </c>
      <c r="P407" s="120">
        <v>0</v>
      </c>
      <c r="Q407" s="120">
        <v>40403313</v>
      </c>
      <c r="R407" s="120">
        <v>37589681</v>
      </c>
      <c r="S407" s="47"/>
    </row>
    <row r="408" spans="1:19" ht="12.75" customHeight="1" x14ac:dyDescent="0.2">
      <c r="A408" s="581"/>
      <c r="B408" s="581"/>
      <c r="C408" s="53" t="s">
        <v>3</v>
      </c>
      <c r="D408" s="54">
        <v>15</v>
      </c>
      <c r="E408" s="55">
        <v>12676.95</v>
      </c>
      <c r="F408" s="55">
        <v>0</v>
      </c>
      <c r="G408" s="55">
        <v>0</v>
      </c>
      <c r="H408" s="55">
        <v>6459.63</v>
      </c>
      <c r="I408" s="55">
        <v>0</v>
      </c>
      <c r="J408" s="55">
        <v>1594.72</v>
      </c>
      <c r="K408" s="56">
        <v>19136.580000000002</v>
      </c>
      <c r="L408" s="57">
        <v>20731.3</v>
      </c>
      <c r="M408" s="117"/>
      <c r="N408" s="119">
        <v>19136.580000000002</v>
      </c>
      <c r="O408" s="119">
        <v>12676.95</v>
      </c>
      <c r="P408" s="119"/>
      <c r="Q408" s="119">
        <v>23013.15</v>
      </c>
      <c r="R408" s="119">
        <v>21418.43</v>
      </c>
      <c r="S408" s="47"/>
    </row>
    <row r="409" spans="1:19" ht="9" customHeight="1" x14ac:dyDescent="0.2">
      <c r="A409" s="581"/>
      <c r="B409" s="581"/>
      <c r="C409" s="48" t="s">
        <v>4</v>
      </c>
      <c r="D409" s="49">
        <v>20</v>
      </c>
      <c r="E409" s="50">
        <v>24545998</v>
      </c>
      <c r="F409" s="50">
        <v>0</v>
      </c>
      <c r="G409" s="50">
        <v>0</v>
      </c>
      <c r="H409" s="50">
        <v>12507588</v>
      </c>
      <c r="I409" s="50">
        <v>0</v>
      </c>
      <c r="J409" s="51">
        <v>3087808</v>
      </c>
      <c r="K409" s="50">
        <v>37053586</v>
      </c>
      <c r="L409" s="52">
        <v>40141394</v>
      </c>
      <c r="M409" s="118"/>
      <c r="N409" s="120">
        <v>37053586</v>
      </c>
      <c r="O409" s="120">
        <v>24545998</v>
      </c>
      <c r="P409" s="120">
        <v>0</v>
      </c>
      <c r="Q409" s="120">
        <v>44559672</v>
      </c>
      <c r="R409" s="120">
        <v>41471863</v>
      </c>
      <c r="S409" s="47"/>
    </row>
    <row r="410" spans="1:19" ht="12.75" customHeight="1" x14ac:dyDescent="0.2">
      <c r="A410" s="581"/>
      <c r="B410" s="581"/>
      <c r="C410" s="53" t="s">
        <v>3</v>
      </c>
      <c r="D410" s="54">
        <v>21</v>
      </c>
      <c r="E410" s="55">
        <v>14841.94</v>
      </c>
      <c r="F410" s="55">
        <v>0</v>
      </c>
      <c r="G410" s="55">
        <v>0</v>
      </c>
      <c r="H410" s="55">
        <v>6459.63</v>
      </c>
      <c r="I410" s="55">
        <v>0</v>
      </c>
      <c r="J410" s="55">
        <v>1775.13</v>
      </c>
      <c r="K410" s="56">
        <v>21301.57</v>
      </c>
      <c r="L410" s="57">
        <v>23076.7</v>
      </c>
      <c r="M410" s="117"/>
      <c r="N410" s="119">
        <v>21301.57</v>
      </c>
      <c r="O410" s="119">
        <v>14841.94</v>
      </c>
      <c r="P410" s="119"/>
      <c r="Q410" s="119">
        <v>25748.25</v>
      </c>
      <c r="R410" s="119">
        <v>23973.119999999999</v>
      </c>
      <c r="S410" s="47"/>
    </row>
    <row r="411" spans="1:19" ht="9" customHeight="1" x14ac:dyDescent="0.2">
      <c r="A411" s="581"/>
      <c r="B411" s="581"/>
      <c r="C411" s="48" t="s">
        <v>4</v>
      </c>
      <c r="D411" s="49">
        <v>27</v>
      </c>
      <c r="E411" s="50">
        <v>28738003</v>
      </c>
      <c r="F411" s="50">
        <v>0</v>
      </c>
      <c r="G411" s="50">
        <v>0</v>
      </c>
      <c r="H411" s="50">
        <v>12507588</v>
      </c>
      <c r="I411" s="50">
        <v>0</v>
      </c>
      <c r="J411" s="51">
        <v>3437131</v>
      </c>
      <c r="K411" s="50">
        <v>41245591</v>
      </c>
      <c r="L411" s="52">
        <v>44682722</v>
      </c>
      <c r="M411" s="118"/>
      <c r="N411" s="120">
        <v>41245591</v>
      </c>
      <c r="O411" s="120">
        <v>28738003</v>
      </c>
      <c r="P411" s="120">
        <v>0</v>
      </c>
      <c r="Q411" s="120">
        <v>49855564</v>
      </c>
      <c r="R411" s="120">
        <v>46418433</v>
      </c>
      <c r="S411" s="47"/>
    </row>
    <row r="412" spans="1:19" ht="12.75" customHeight="1" x14ac:dyDescent="0.2">
      <c r="A412" s="581"/>
      <c r="B412" s="581"/>
      <c r="C412" s="53" t="s">
        <v>3</v>
      </c>
      <c r="D412" s="54">
        <v>28</v>
      </c>
      <c r="E412" s="55">
        <v>16259.1</v>
      </c>
      <c r="F412" s="55">
        <v>0</v>
      </c>
      <c r="G412" s="55">
        <v>0</v>
      </c>
      <c r="H412" s="55">
        <v>6459.63</v>
      </c>
      <c r="I412" s="55">
        <v>0</v>
      </c>
      <c r="J412" s="55">
        <v>1893.23</v>
      </c>
      <c r="K412" s="56">
        <v>22718.73</v>
      </c>
      <c r="L412" s="57">
        <v>24611.96</v>
      </c>
      <c r="M412" s="117"/>
      <c r="N412" s="119">
        <v>22718.73</v>
      </c>
      <c r="O412" s="119">
        <v>16259.1</v>
      </c>
      <c r="P412" s="119"/>
      <c r="Q412" s="119">
        <v>27538.6</v>
      </c>
      <c r="R412" s="119">
        <v>25645.37</v>
      </c>
      <c r="S412" s="47"/>
    </row>
    <row r="413" spans="1:19" ht="9" customHeight="1" x14ac:dyDescent="0.2">
      <c r="A413" s="581"/>
      <c r="B413" s="581"/>
      <c r="C413" s="48" t="s">
        <v>4</v>
      </c>
      <c r="D413" s="49">
        <v>34</v>
      </c>
      <c r="E413" s="50">
        <v>31482008</v>
      </c>
      <c r="F413" s="50">
        <v>0</v>
      </c>
      <c r="G413" s="50">
        <v>0</v>
      </c>
      <c r="H413" s="50">
        <v>12507588</v>
      </c>
      <c r="I413" s="50">
        <v>0</v>
      </c>
      <c r="J413" s="51">
        <v>3665804</v>
      </c>
      <c r="K413" s="50">
        <v>43989595</v>
      </c>
      <c r="L413" s="52">
        <v>47655400</v>
      </c>
      <c r="M413" s="118"/>
      <c r="N413" s="120">
        <v>43989595</v>
      </c>
      <c r="O413" s="120">
        <v>31482008</v>
      </c>
      <c r="P413" s="120">
        <v>0</v>
      </c>
      <c r="Q413" s="120">
        <v>53322165</v>
      </c>
      <c r="R413" s="120">
        <v>49656361</v>
      </c>
      <c r="S413" s="47"/>
    </row>
    <row r="414" spans="1:19" ht="12.75" customHeight="1" x14ac:dyDescent="0.2">
      <c r="A414" s="581"/>
      <c r="B414" s="581"/>
      <c r="C414" s="53" t="s">
        <v>3</v>
      </c>
      <c r="D414" s="54">
        <v>35</v>
      </c>
      <c r="E414" s="55">
        <v>17393.240000000002</v>
      </c>
      <c r="F414" s="55">
        <v>0</v>
      </c>
      <c r="G414" s="55">
        <v>0</v>
      </c>
      <c r="H414" s="55">
        <v>6459.63</v>
      </c>
      <c r="I414" s="55">
        <v>0</v>
      </c>
      <c r="J414" s="55">
        <v>1987.74</v>
      </c>
      <c r="K414" s="56">
        <v>23852.87</v>
      </c>
      <c r="L414" s="57">
        <v>25840.61</v>
      </c>
      <c r="M414" s="117"/>
      <c r="N414" s="119">
        <v>23852.87</v>
      </c>
      <c r="O414" s="119">
        <v>17393.240000000002</v>
      </c>
      <c r="P414" s="119"/>
      <c r="Q414" s="119">
        <v>28971.39</v>
      </c>
      <c r="R414" s="119">
        <v>26983.65</v>
      </c>
      <c r="S414" s="47"/>
    </row>
    <row r="415" spans="1:19" ht="9" customHeight="1" x14ac:dyDescent="0.2">
      <c r="A415" s="582"/>
      <c r="B415" s="582"/>
      <c r="C415" s="58" t="s">
        <v>4</v>
      </c>
      <c r="D415" s="59"/>
      <c r="E415" s="61">
        <v>33678009</v>
      </c>
      <c r="F415" s="61">
        <v>0</v>
      </c>
      <c r="G415" s="61">
        <v>0</v>
      </c>
      <c r="H415" s="61">
        <v>12507588</v>
      </c>
      <c r="I415" s="61">
        <v>0</v>
      </c>
      <c r="J415" s="60">
        <v>3848801</v>
      </c>
      <c r="K415" s="61">
        <v>46185597</v>
      </c>
      <c r="L415" s="62">
        <v>50034398</v>
      </c>
      <c r="M415" s="118"/>
      <c r="N415" s="120">
        <v>46185597</v>
      </c>
      <c r="O415" s="120">
        <v>33678009</v>
      </c>
      <c r="P415" s="120">
        <v>0</v>
      </c>
      <c r="Q415" s="120">
        <v>56096433</v>
      </c>
      <c r="R415" s="120">
        <v>52247632</v>
      </c>
      <c r="S415" s="47"/>
    </row>
    <row r="416" spans="1:19" ht="12.75" customHeight="1" x14ac:dyDescent="0.2">
      <c r="A416" s="492">
        <v>35370</v>
      </c>
      <c r="B416" s="492">
        <v>35611</v>
      </c>
      <c r="C416" s="42" t="s">
        <v>3</v>
      </c>
      <c r="D416" s="43">
        <v>0</v>
      </c>
      <c r="E416" s="44">
        <v>9261.6200000000008</v>
      </c>
      <c r="F416" s="44">
        <v>0</v>
      </c>
      <c r="G416" s="44">
        <v>0</v>
      </c>
      <c r="H416" s="44">
        <v>6459.63</v>
      </c>
      <c r="I416" s="44">
        <v>0</v>
      </c>
      <c r="J416" s="44">
        <v>1310.0999999999999</v>
      </c>
      <c r="K416" s="45">
        <v>15721.25</v>
      </c>
      <c r="L416" s="46">
        <v>17031.349999999999</v>
      </c>
      <c r="M416" s="117"/>
      <c r="N416" s="119">
        <v>15721.25</v>
      </c>
      <c r="O416" s="119">
        <v>9261.6200000000008</v>
      </c>
      <c r="P416" s="119"/>
      <c r="Q416" s="119">
        <v>18698.439999999999</v>
      </c>
      <c r="R416" s="119">
        <v>17388.34</v>
      </c>
      <c r="S416" s="47"/>
    </row>
    <row r="417" spans="1:19" ht="9" customHeight="1" x14ac:dyDescent="0.2">
      <c r="A417" s="493"/>
      <c r="B417" s="493"/>
      <c r="C417" s="48" t="s">
        <v>4</v>
      </c>
      <c r="D417" s="49">
        <v>2</v>
      </c>
      <c r="E417" s="50">
        <v>17932997</v>
      </c>
      <c r="F417" s="50">
        <v>0</v>
      </c>
      <c r="G417" s="50">
        <v>0</v>
      </c>
      <c r="H417" s="50">
        <v>12507588</v>
      </c>
      <c r="I417" s="50">
        <v>0</v>
      </c>
      <c r="J417" s="51">
        <v>2536707</v>
      </c>
      <c r="K417" s="50">
        <v>30440585</v>
      </c>
      <c r="L417" s="73">
        <v>32977292</v>
      </c>
      <c r="M417" s="118"/>
      <c r="N417" s="120">
        <v>30440585</v>
      </c>
      <c r="O417" s="120">
        <v>17932997</v>
      </c>
      <c r="P417" s="120">
        <v>0</v>
      </c>
      <c r="Q417" s="120">
        <v>36205228</v>
      </c>
      <c r="R417" s="120">
        <v>33668521</v>
      </c>
      <c r="S417" s="47"/>
    </row>
    <row r="418" spans="1:19" ht="12.75" customHeight="1" x14ac:dyDescent="0.2">
      <c r="A418" s="511">
        <v>35370</v>
      </c>
      <c r="B418" s="511">
        <v>35611</v>
      </c>
      <c r="C418" s="53" t="s">
        <v>3</v>
      </c>
      <c r="D418" s="54">
        <v>3</v>
      </c>
      <c r="E418" s="55">
        <v>10145.799999999999</v>
      </c>
      <c r="F418" s="55">
        <v>0</v>
      </c>
      <c r="G418" s="55">
        <v>0</v>
      </c>
      <c r="H418" s="55">
        <v>6459.63</v>
      </c>
      <c r="I418" s="55">
        <v>0</v>
      </c>
      <c r="J418" s="55">
        <v>1383.79</v>
      </c>
      <c r="K418" s="56">
        <v>16605.43</v>
      </c>
      <c r="L418" s="46">
        <v>17989.22</v>
      </c>
      <c r="M418" s="117"/>
      <c r="N418" s="119">
        <v>16605.43</v>
      </c>
      <c r="O418" s="119">
        <v>10145.799999999999</v>
      </c>
      <c r="P418" s="119"/>
      <c r="Q418" s="119">
        <v>19815.46</v>
      </c>
      <c r="R418" s="119">
        <v>18431.669999999998</v>
      </c>
      <c r="S418" s="47"/>
    </row>
    <row r="419" spans="1:19" ht="9" customHeight="1" x14ac:dyDescent="0.2">
      <c r="A419" s="581"/>
      <c r="B419" s="581"/>
      <c r="C419" s="48" t="s">
        <v>4</v>
      </c>
      <c r="D419" s="49">
        <v>8</v>
      </c>
      <c r="E419" s="50">
        <v>19645008</v>
      </c>
      <c r="F419" s="50">
        <v>0</v>
      </c>
      <c r="G419" s="50">
        <v>0</v>
      </c>
      <c r="H419" s="50">
        <v>12507588</v>
      </c>
      <c r="I419" s="50">
        <v>0</v>
      </c>
      <c r="J419" s="51">
        <v>2679391</v>
      </c>
      <c r="K419" s="50">
        <v>32152596</v>
      </c>
      <c r="L419" s="73">
        <v>34831987</v>
      </c>
      <c r="M419" s="118"/>
      <c r="N419" s="120">
        <v>32152596</v>
      </c>
      <c r="O419" s="120">
        <v>19645008</v>
      </c>
      <c r="P419" s="120">
        <v>0</v>
      </c>
      <c r="Q419" s="120">
        <v>38368081</v>
      </c>
      <c r="R419" s="120">
        <v>35688690</v>
      </c>
      <c r="S419" s="47"/>
    </row>
    <row r="420" spans="1:19" ht="12.75" customHeight="1" x14ac:dyDescent="0.2">
      <c r="A420" s="581"/>
      <c r="B420" s="581"/>
      <c r="C420" s="53" t="s">
        <v>3</v>
      </c>
      <c r="D420" s="54">
        <v>9</v>
      </c>
      <c r="E420" s="55">
        <v>11572.77</v>
      </c>
      <c r="F420" s="55">
        <v>0</v>
      </c>
      <c r="G420" s="55">
        <v>0</v>
      </c>
      <c r="H420" s="55">
        <v>6459.63</v>
      </c>
      <c r="I420" s="55">
        <v>0</v>
      </c>
      <c r="J420" s="55">
        <v>1502.7</v>
      </c>
      <c r="K420" s="56">
        <v>18032.400000000001</v>
      </c>
      <c r="L420" s="46">
        <v>19535.099999999999</v>
      </c>
      <c r="M420" s="117"/>
      <c r="N420" s="119">
        <v>18032.400000000001</v>
      </c>
      <c r="O420" s="119">
        <v>11572.77</v>
      </c>
      <c r="P420" s="119"/>
      <c r="Q420" s="119">
        <v>21618.2</v>
      </c>
      <c r="R420" s="119">
        <v>20115.5</v>
      </c>
      <c r="S420" s="47"/>
    </row>
    <row r="421" spans="1:19" ht="9" customHeight="1" x14ac:dyDescent="0.2">
      <c r="A421" s="581"/>
      <c r="B421" s="581"/>
      <c r="C421" s="48" t="s">
        <v>4</v>
      </c>
      <c r="D421" s="49">
        <v>14</v>
      </c>
      <c r="E421" s="50">
        <v>22408007</v>
      </c>
      <c r="F421" s="50">
        <v>0</v>
      </c>
      <c r="G421" s="50">
        <v>0</v>
      </c>
      <c r="H421" s="50">
        <v>12507588</v>
      </c>
      <c r="I421" s="50">
        <v>0</v>
      </c>
      <c r="J421" s="51">
        <v>2909633</v>
      </c>
      <c r="K421" s="50">
        <v>34915595</v>
      </c>
      <c r="L421" s="73">
        <v>37825228</v>
      </c>
      <c r="M421" s="118"/>
      <c r="N421" s="120">
        <v>34915595</v>
      </c>
      <c r="O421" s="120">
        <v>22408007</v>
      </c>
      <c r="P421" s="120">
        <v>0</v>
      </c>
      <c r="Q421" s="120">
        <v>41858672</v>
      </c>
      <c r="R421" s="120">
        <v>38949039</v>
      </c>
      <c r="S421" s="47"/>
    </row>
    <row r="422" spans="1:19" ht="12.75" customHeight="1" x14ac:dyDescent="0.2">
      <c r="A422" s="581"/>
      <c r="B422" s="581"/>
      <c r="C422" s="53" t="s">
        <v>3</v>
      </c>
      <c r="D422" s="54">
        <v>15</v>
      </c>
      <c r="E422" s="55">
        <v>13327.69</v>
      </c>
      <c r="F422" s="55">
        <v>0</v>
      </c>
      <c r="G422" s="55">
        <v>0</v>
      </c>
      <c r="H422" s="55">
        <v>6459.63</v>
      </c>
      <c r="I422" s="55">
        <v>0</v>
      </c>
      <c r="J422" s="55">
        <v>1648.94</v>
      </c>
      <c r="K422" s="56">
        <v>19787.32</v>
      </c>
      <c r="L422" s="46">
        <v>21436.26</v>
      </c>
      <c r="M422" s="117"/>
      <c r="N422" s="119">
        <v>19787.32</v>
      </c>
      <c r="O422" s="119">
        <v>13327.69</v>
      </c>
      <c r="P422" s="119"/>
      <c r="Q422" s="119">
        <v>23835.24</v>
      </c>
      <c r="R422" s="119">
        <v>22186.3</v>
      </c>
      <c r="S422" s="47"/>
    </row>
    <row r="423" spans="1:19" ht="9" customHeight="1" x14ac:dyDescent="0.2">
      <c r="A423" s="581"/>
      <c r="B423" s="581"/>
      <c r="C423" s="48" t="s">
        <v>4</v>
      </c>
      <c r="D423" s="49">
        <v>20</v>
      </c>
      <c r="E423" s="50">
        <v>25806006</v>
      </c>
      <c r="F423" s="50">
        <v>0</v>
      </c>
      <c r="G423" s="50">
        <v>0</v>
      </c>
      <c r="H423" s="50">
        <v>12507588</v>
      </c>
      <c r="I423" s="50">
        <v>0</v>
      </c>
      <c r="J423" s="51">
        <v>3192793</v>
      </c>
      <c r="K423" s="50">
        <v>38313594</v>
      </c>
      <c r="L423" s="73">
        <v>41506387</v>
      </c>
      <c r="M423" s="118"/>
      <c r="N423" s="120">
        <v>38313594</v>
      </c>
      <c r="O423" s="120">
        <v>25806006</v>
      </c>
      <c r="P423" s="120">
        <v>0</v>
      </c>
      <c r="Q423" s="120">
        <v>46151460</v>
      </c>
      <c r="R423" s="120">
        <v>42958667</v>
      </c>
      <c r="S423" s="47"/>
    </row>
    <row r="424" spans="1:19" ht="12.75" customHeight="1" x14ac:dyDescent="0.2">
      <c r="A424" s="581"/>
      <c r="B424" s="581"/>
      <c r="C424" s="53" t="s">
        <v>3</v>
      </c>
      <c r="D424" s="54">
        <v>21</v>
      </c>
      <c r="E424" s="55">
        <v>15567.04</v>
      </c>
      <c r="F424" s="55">
        <v>0</v>
      </c>
      <c r="G424" s="55">
        <v>0</v>
      </c>
      <c r="H424" s="55">
        <v>6459.63</v>
      </c>
      <c r="I424" s="55">
        <v>0</v>
      </c>
      <c r="J424" s="55">
        <v>1835.56</v>
      </c>
      <c r="K424" s="56">
        <v>22026.67</v>
      </c>
      <c r="L424" s="46">
        <v>23862.23</v>
      </c>
      <c r="M424" s="117"/>
      <c r="N424" s="119">
        <v>22026.67</v>
      </c>
      <c r="O424" s="119">
        <v>15567.04</v>
      </c>
      <c r="P424" s="119"/>
      <c r="Q424" s="119">
        <v>26664.3</v>
      </c>
      <c r="R424" s="119">
        <v>24828.74</v>
      </c>
      <c r="S424" s="47"/>
    </row>
    <row r="425" spans="1:19" ht="9" customHeight="1" x14ac:dyDescent="0.2">
      <c r="A425" s="581"/>
      <c r="B425" s="581"/>
      <c r="C425" s="48" t="s">
        <v>4</v>
      </c>
      <c r="D425" s="49">
        <v>27</v>
      </c>
      <c r="E425" s="50">
        <v>30141993</v>
      </c>
      <c r="F425" s="50">
        <v>0</v>
      </c>
      <c r="G425" s="50">
        <v>0</v>
      </c>
      <c r="H425" s="50">
        <v>12507588</v>
      </c>
      <c r="I425" s="50">
        <v>0</v>
      </c>
      <c r="J425" s="51">
        <v>3554140</v>
      </c>
      <c r="K425" s="50">
        <v>42649580</v>
      </c>
      <c r="L425" s="73">
        <v>46203720</v>
      </c>
      <c r="M425" s="118"/>
      <c r="N425" s="120">
        <v>42649580</v>
      </c>
      <c r="O425" s="120">
        <v>30141993</v>
      </c>
      <c r="P425" s="120">
        <v>0</v>
      </c>
      <c r="Q425" s="120">
        <v>51629284</v>
      </c>
      <c r="R425" s="120">
        <v>48075144</v>
      </c>
      <c r="S425" s="47"/>
    </row>
    <row r="426" spans="1:19" ht="12.75" customHeight="1" x14ac:dyDescent="0.2">
      <c r="A426" s="581"/>
      <c r="B426" s="581"/>
      <c r="C426" s="53" t="s">
        <v>3</v>
      </c>
      <c r="D426" s="54">
        <v>28</v>
      </c>
      <c r="E426" s="55">
        <v>17033.78</v>
      </c>
      <c r="F426" s="55">
        <v>0</v>
      </c>
      <c r="G426" s="55">
        <v>0</v>
      </c>
      <c r="H426" s="55">
        <v>6459.63</v>
      </c>
      <c r="I426" s="55">
        <v>0</v>
      </c>
      <c r="J426" s="55">
        <v>1957.78</v>
      </c>
      <c r="K426" s="56">
        <v>23493.41</v>
      </c>
      <c r="L426" s="46">
        <v>25451.19</v>
      </c>
      <c r="M426" s="117"/>
      <c r="N426" s="119">
        <v>23493.41</v>
      </c>
      <c r="O426" s="119">
        <v>17033.78</v>
      </c>
      <c r="P426" s="119"/>
      <c r="Q426" s="119">
        <v>28517.27</v>
      </c>
      <c r="R426" s="119">
        <v>26559.49</v>
      </c>
      <c r="S426" s="47"/>
    </row>
    <row r="427" spans="1:19" ht="9" customHeight="1" x14ac:dyDescent="0.2">
      <c r="A427" s="581"/>
      <c r="B427" s="581"/>
      <c r="C427" s="48" t="s">
        <v>4</v>
      </c>
      <c r="D427" s="49">
        <v>34</v>
      </c>
      <c r="E427" s="50">
        <v>32981997</v>
      </c>
      <c r="F427" s="50">
        <v>0</v>
      </c>
      <c r="G427" s="50">
        <v>0</v>
      </c>
      <c r="H427" s="50">
        <v>12507588</v>
      </c>
      <c r="I427" s="50">
        <v>0</v>
      </c>
      <c r="J427" s="51">
        <v>3790791</v>
      </c>
      <c r="K427" s="50">
        <v>45489585</v>
      </c>
      <c r="L427" s="73">
        <v>49280376</v>
      </c>
      <c r="M427" s="118"/>
      <c r="N427" s="120">
        <v>45489585</v>
      </c>
      <c r="O427" s="120">
        <v>32981997</v>
      </c>
      <c r="P427" s="120">
        <v>0</v>
      </c>
      <c r="Q427" s="120">
        <v>55217134</v>
      </c>
      <c r="R427" s="120">
        <v>51426344</v>
      </c>
      <c r="S427" s="47"/>
    </row>
    <row r="428" spans="1:19" ht="12.75" customHeight="1" x14ac:dyDescent="0.2">
      <c r="A428" s="581"/>
      <c r="B428" s="581"/>
      <c r="C428" s="53" t="s">
        <v>3</v>
      </c>
      <c r="D428" s="54">
        <v>35</v>
      </c>
      <c r="E428" s="55">
        <v>18205.11</v>
      </c>
      <c r="F428" s="55">
        <v>0</v>
      </c>
      <c r="G428" s="55">
        <v>0</v>
      </c>
      <c r="H428" s="55">
        <v>6459.63</v>
      </c>
      <c r="I428" s="55">
        <v>0</v>
      </c>
      <c r="J428" s="55">
        <v>2055.4</v>
      </c>
      <c r="K428" s="56">
        <v>24664.74</v>
      </c>
      <c r="L428" s="46">
        <v>26720.14</v>
      </c>
      <c r="M428" s="117"/>
      <c r="N428" s="119">
        <v>24664.74</v>
      </c>
      <c r="O428" s="119">
        <v>18205.11</v>
      </c>
      <c r="P428" s="119"/>
      <c r="Q428" s="119">
        <v>29997.06</v>
      </c>
      <c r="R428" s="119">
        <v>27941.66</v>
      </c>
      <c r="S428" s="47"/>
    </row>
    <row r="429" spans="1:19" ht="9" customHeight="1" x14ac:dyDescent="0.2">
      <c r="A429" s="582"/>
      <c r="B429" s="582"/>
      <c r="C429" s="58" t="s">
        <v>4</v>
      </c>
      <c r="D429" s="59"/>
      <c r="E429" s="61">
        <v>35250008</v>
      </c>
      <c r="F429" s="61">
        <v>0</v>
      </c>
      <c r="G429" s="61">
        <v>0</v>
      </c>
      <c r="H429" s="61">
        <v>12507588</v>
      </c>
      <c r="I429" s="61">
        <v>0</v>
      </c>
      <c r="J429" s="60">
        <v>3979809</v>
      </c>
      <c r="K429" s="61">
        <v>47757596</v>
      </c>
      <c r="L429" s="73">
        <v>51737405</v>
      </c>
      <c r="M429" s="118"/>
      <c r="N429" s="120">
        <v>47757596</v>
      </c>
      <c r="O429" s="120">
        <v>35250008</v>
      </c>
      <c r="P429" s="120">
        <v>0</v>
      </c>
      <c r="Q429" s="120">
        <v>58082407</v>
      </c>
      <c r="R429" s="120">
        <v>54102598</v>
      </c>
      <c r="S429" s="47"/>
    </row>
    <row r="430" spans="1:19" ht="12.75" customHeight="1" x14ac:dyDescent="0.2">
      <c r="A430" s="492">
        <v>35612</v>
      </c>
      <c r="B430" s="492">
        <v>36099</v>
      </c>
      <c r="C430" s="42" t="s">
        <v>3</v>
      </c>
      <c r="D430" s="43">
        <v>0</v>
      </c>
      <c r="E430" s="44">
        <v>9720.24</v>
      </c>
      <c r="F430" s="44">
        <v>0</v>
      </c>
      <c r="G430" s="44">
        <v>0</v>
      </c>
      <c r="H430" s="44">
        <v>6459.63</v>
      </c>
      <c r="I430" s="44">
        <v>0</v>
      </c>
      <c r="J430" s="44">
        <v>1348.32</v>
      </c>
      <c r="K430" s="45">
        <v>16179.87</v>
      </c>
      <c r="L430" s="46">
        <v>17528.189999999999</v>
      </c>
      <c r="M430" s="117"/>
      <c r="N430" s="119">
        <v>16179.87</v>
      </c>
      <c r="O430" s="119">
        <v>9720.24</v>
      </c>
      <c r="P430" s="119"/>
      <c r="Q430" s="119">
        <v>19277.830000000002</v>
      </c>
      <c r="R430" s="119">
        <v>17929.509999999998</v>
      </c>
      <c r="S430" s="47"/>
    </row>
    <row r="431" spans="1:19" ht="9" customHeight="1" x14ac:dyDescent="0.2">
      <c r="A431" s="493"/>
      <c r="B431" s="493"/>
      <c r="C431" s="48" t="s">
        <v>4</v>
      </c>
      <c r="D431" s="49">
        <v>2</v>
      </c>
      <c r="E431" s="50">
        <v>18821009</v>
      </c>
      <c r="F431" s="50">
        <v>0</v>
      </c>
      <c r="G431" s="50">
        <v>0</v>
      </c>
      <c r="H431" s="50">
        <v>12507588</v>
      </c>
      <c r="I431" s="50">
        <v>0</v>
      </c>
      <c r="J431" s="51">
        <v>2610712</v>
      </c>
      <c r="K431" s="50">
        <v>31328597</v>
      </c>
      <c r="L431" s="73">
        <v>33939308</v>
      </c>
      <c r="M431" s="118"/>
      <c r="N431" s="120">
        <v>31328597</v>
      </c>
      <c r="O431" s="120">
        <v>18821009</v>
      </c>
      <c r="P431" s="120">
        <v>0</v>
      </c>
      <c r="Q431" s="120">
        <v>37327084</v>
      </c>
      <c r="R431" s="120">
        <v>34716372</v>
      </c>
      <c r="S431" s="47"/>
    </row>
    <row r="432" spans="1:19" ht="12.75" customHeight="1" x14ac:dyDescent="0.2">
      <c r="A432" s="511">
        <v>35612</v>
      </c>
      <c r="B432" s="511">
        <v>36099</v>
      </c>
      <c r="C432" s="53" t="s">
        <v>3</v>
      </c>
      <c r="D432" s="54">
        <v>3</v>
      </c>
      <c r="E432" s="55">
        <v>10629.2</v>
      </c>
      <c r="F432" s="55">
        <v>0</v>
      </c>
      <c r="G432" s="55">
        <v>0</v>
      </c>
      <c r="H432" s="55">
        <v>6459.63</v>
      </c>
      <c r="I432" s="55">
        <v>0</v>
      </c>
      <c r="J432" s="55">
        <v>1424.07</v>
      </c>
      <c r="K432" s="56">
        <v>17088.830000000002</v>
      </c>
      <c r="L432" s="46">
        <v>18512.900000000001</v>
      </c>
      <c r="M432" s="117"/>
      <c r="N432" s="119">
        <v>17088.830000000002</v>
      </c>
      <c r="O432" s="119">
        <v>10629.2</v>
      </c>
      <c r="P432" s="119"/>
      <c r="Q432" s="119">
        <v>20426.16</v>
      </c>
      <c r="R432" s="119">
        <v>19002.09</v>
      </c>
      <c r="S432" s="47"/>
    </row>
    <row r="433" spans="1:19" ht="9" customHeight="1" x14ac:dyDescent="0.2">
      <c r="A433" s="581"/>
      <c r="B433" s="581"/>
      <c r="C433" s="48" t="s">
        <v>4</v>
      </c>
      <c r="D433" s="49">
        <v>8</v>
      </c>
      <c r="E433" s="50">
        <v>20581001</v>
      </c>
      <c r="F433" s="50">
        <v>0</v>
      </c>
      <c r="G433" s="50">
        <v>0</v>
      </c>
      <c r="H433" s="50">
        <v>12507588</v>
      </c>
      <c r="I433" s="50">
        <v>0</v>
      </c>
      <c r="J433" s="51">
        <v>2757384</v>
      </c>
      <c r="K433" s="50">
        <v>33088589</v>
      </c>
      <c r="L433" s="73">
        <v>35845973</v>
      </c>
      <c r="M433" s="118"/>
      <c r="N433" s="120">
        <v>33088589</v>
      </c>
      <c r="O433" s="120">
        <v>20581001</v>
      </c>
      <c r="P433" s="120">
        <v>0</v>
      </c>
      <c r="Q433" s="120">
        <v>39550561</v>
      </c>
      <c r="R433" s="120">
        <v>36793177</v>
      </c>
      <c r="S433" s="47"/>
    </row>
    <row r="434" spans="1:19" ht="12.75" customHeight="1" x14ac:dyDescent="0.2">
      <c r="A434" s="581"/>
      <c r="B434" s="581"/>
      <c r="C434" s="53" t="s">
        <v>3</v>
      </c>
      <c r="D434" s="54">
        <v>9</v>
      </c>
      <c r="E434" s="55">
        <v>12099.55</v>
      </c>
      <c r="F434" s="55">
        <v>0</v>
      </c>
      <c r="G434" s="55">
        <v>0</v>
      </c>
      <c r="H434" s="55">
        <v>6459.63</v>
      </c>
      <c r="I434" s="55">
        <v>0</v>
      </c>
      <c r="J434" s="55">
        <v>1546.6</v>
      </c>
      <c r="K434" s="56">
        <v>18559.18</v>
      </c>
      <c r="L434" s="46">
        <v>20105.78</v>
      </c>
      <c r="M434" s="117"/>
      <c r="N434" s="119">
        <v>18559.18</v>
      </c>
      <c r="O434" s="119">
        <v>12099.55</v>
      </c>
      <c r="P434" s="119"/>
      <c r="Q434" s="119">
        <v>22283.7</v>
      </c>
      <c r="R434" s="119">
        <v>20737.099999999999</v>
      </c>
      <c r="S434" s="47"/>
    </row>
    <row r="435" spans="1:19" ht="9" customHeight="1" x14ac:dyDescent="0.2">
      <c r="A435" s="581"/>
      <c r="B435" s="581"/>
      <c r="C435" s="48" t="s">
        <v>4</v>
      </c>
      <c r="D435" s="49">
        <v>14</v>
      </c>
      <c r="E435" s="50">
        <v>23427996</v>
      </c>
      <c r="F435" s="50">
        <v>0</v>
      </c>
      <c r="G435" s="50">
        <v>0</v>
      </c>
      <c r="H435" s="50">
        <v>12507588</v>
      </c>
      <c r="I435" s="50">
        <v>0</v>
      </c>
      <c r="J435" s="51">
        <v>2994635</v>
      </c>
      <c r="K435" s="50">
        <v>35935583</v>
      </c>
      <c r="L435" s="73">
        <v>38930219</v>
      </c>
      <c r="M435" s="118"/>
      <c r="N435" s="120">
        <v>35935583</v>
      </c>
      <c r="O435" s="120">
        <v>23427996</v>
      </c>
      <c r="P435" s="120">
        <v>0</v>
      </c>
      <c r="Q435" s="120">
        <v>43147260</v>
      </c>
      <c r="R435" s="120">
        <v>40152625</v>
      </c>
      <c r="S435" s="47"/>
    </row>
    <row r="436" spans="1:19" ht="12.75" customHeight="1" x14ac:dyDescent="0.2">
      <c r="A436" s="581"/>
      <c r="B436" s="581"/>
      <c r="C436" s="53" t="s">
        <v>3</v>
      </c>
      <c r="D436" s="54">
        <v>15</v>
      </c>
      <c r="E436" s="55">
        <v>13904.05</v>
      </c>
      <c r="F436" s="55">
        <v>0</v>
      </c>
      <c r="G436" s="55">
        <v>0</v>
      </c>
      <c r="H436" s="55">
        <v>6459.63</v>
      </c>
      <c r="I436" s="55">
        <v>0</v>
      </c>
      <c r="J436" s="55">
        <v>1696.97</v>
      </c>
      <c r="K436" s="56">
        <v>20363.68</v>
      </c>
      <c r="L436" s="46">
        <v>22060.65</v>
      </c>
      <c r="M436" s="117"/>
      <c r="N436" s="119">
        <v>20363.68</v>
      </c>
      <c r="O436" s="119">
        <v>13904.05</v>
      </c>
      <c r="P436" s="119"/>
      <c r="Q436" s="119">
        <v>24563.38</v>
      </c>
      <c r="R436" s="119">
        <v>22866.41</v>
      </c>
      <c r="S436" s="47"/>
    </row>
    <row r="437" spans="1:19" ht="9" customHeight="1" x14ac:dyDescent="0.2">
      <c r="A437" s="581"/>
      <c r="B437" s="581"/>
      <c r="C437" s="48" t="s">
        <v>4</v>
      </c>
      <c r="D437" s="49">
        <v>20</v>
      </c>
      <c r="E437" s="50">
        <v>26921995</v>
      </c>
      <c r="F437" s="50">
        <v>0</v>
      </c>
      <c r="G437" s="50">
        <v>0</v>
      </c>
      <c r="H437" s="50">
        <v>12507588</v>
      </c>
      <c r="I437" s="50">
        <v>0</v>
      </c>
      <c r="J437" s="51">
        <v>3285792</v>
      </c>
      <c r="K437" s="50">
        <v>39429583</v>
      </c>
      <c r="L437" s="73">
        <v>42715375</v>
      </c>
      <c r="M437" s="118"/>
      <c r="N437" s="120">
        <v>39429583</v>
      </c>
      <c r="O437" s="120">
        <v>26921995</v>
      </c>
      <c r="P437" s="120">
        <v>0</v>
      </c>
      <c r="Q437" s="120">
        <v>47561336</v>
      </c>
      <c r="R437" s="120">
        <v>44275544</v>
      </c>
      <c r="S437" s="47"/>
    </row>
    <row r="438" spans="1:19" ht="12.75" customHeight="1" x14ac:dyDescent="0.2">
      <c r="A438" s="581"/>
      <c r="B438" s="581"/>
      <c r="C438" s="53" t="s">
        <v>3</v>
      </c>
      <c r="D438" s="54">
        <v>21</v>
      </c>
      <c r="E438" s="55">
        <v>16211.58</v>
      </c>
      <c r="F438" s="55">
        <v>0</v>
      </c>
      <c r="G438" s="55">
        <v>0</v>
      </c>
      <c r="H438" s="55">
        <v>6459.63</v>
      </c>
      <c r="I438" s="55">
        <v>0</v>
      </c>
      <c r="J438" s="55">
        <v>1889.27</v>
      </c>
      <c r="K438" s="56">
        <v>22671.21</v>
      </c>
      <c r="L438" s="46">
        <v>24560.48</v>
      </c>
      <c r="M438" s="117"/>
      <c r="N438" s="119">
        <v>22671.21</v>
      </c>
      <c r="O438" s="119">
        <v>16211.58</v>
      </c>
      <c r="P438" s="119"/>
      <c r="Q438" s="119">
        <v>27478.560000000001</v>
      </c>
      <c r="R438" s="119">
        <v>25589.29</v>
      </c>
      <c r="S438" s="47"/>
    </row>
    <row r="439" spans="1:19" ht="9" customHeight="1" x14ac:dyDescent="0.2">
      <c r="A439" s="581"/>
      <c r="B439" s="581"/>
      <c r="C439" s="48" t="s">
        <v>4</v>
      </c>
      <c r="D439" s="49">
        <v>27</v>
      </c>
      <c r="E439" s="50">
        <v>31389996</v>
      </c>
      <c r="F439" s="50">
        <v>0</v>
      </c>
      <c r="G439" s="50">
        <v>0</v>
      </c>
      <c r="H439" s="50">
        <v>12507588</v>
      </c>
      <c r="I439" s="50">
        <v>0</v>
      </c>
      <c r="J439" s="51">
        <v>3658137</v>
      </c>
      <c r="K439" s="50">
        <v>43897584</v>
      </c>
      <c r="L439" s="73">
        <v>47555721</v>
      </c>
      <c r="M439" s="118"/>
      <c r="N439" s="120">
        <v>43897584</v>
      </c>
      <c r="O439" s="120">
        <v>31389996</v>
      </c>
      <c r="P439" s="120">
        <v>0</v>
      </c>
      <c r="Q439" s="120">
        <v>53205911</v>
      </c>
      <c r="R439" s="120">
        <v>49547775</v>
      </c>
      <c r="S439" s="47"/>
    </row>
    <row r="440" spans="1:19" ht="12.75" customHeight="1" x14ac:dyDescent="0.2">
      <c r="A440" s="581"/>
      <c r="B440" s="581"/>
      <c r="C440" s="53" t="s">
        <v>3</v>
      </c>
      <c r="D440" s="54">
        <v>28</v>
      </c>
      <c r="E440" s="55">
        <v>17721.7</v>
      </c>
      <c r="F440" s="55">
        <v>0</v>
      </c>
      <c r="G440" s="55">
        <v>0</v>
      </c>
      <c r="H440" s="55">
        <v>6459.63</v>
      </c>
      <c r="I440" s="55">
        <v>0</v>
      </c>
      <c r="J440" s="55">
        <v>2015.11</v>
      </c>
      <c r="K440" s="56">
        <v>24181.33</v>
      </c>
      <c r="L440" s="46">
        <v>26196.44</v>
      </c>
      <c r="M440" s="117"/>
      <c r="N440" s="119">
        <v>24181.33</v>
      </c>
      <c r="O440" s="119">
        <v>17721.7</v>
      </c>
      <c r="P440" s="119"/>
      <c r="Q440" s="119">
        <v>29386.35</v>
      </c>
      <c r="R440" s="119">
        <v>27371.24</v>
      </c>
      <c r="S440" s="47"/>
    </row>
    <row r="441" spans="1:19" ht="9" customHeight="1" x14ac:dyDescent="0.2">
      <c r="A441" s="581"/>
      <c r="B441" s="581"/>
      <c r="C441" s="48" t="s">
        <v>4</v>
      </c>
      <c r="D441" s="49">
        <v>34</v>
      </c>
      <c r="E441" s="50">
        <v>34313996</v>
      </c>
      <c r="F441" s="50">
        <v>0</v>
      </c>
      <c r="G441" s="50">
        <v>0</v>
      </c>
      <c r="H441" s="50">
        <v>12507588</v>
      </c>
      <c r="I441" s="50">
        <v>0</v>
      </c>
      <c r="J441" s="51">
        <v>3901797</v>
      </c>
      <c r="K441" s="50">
        <v>46821584</v>
      </c>
      <c r="L441" s="73">
        <v>50723381</v>
      </c>
      <c r="M441" s="118"/>
      <c r="N441" s="120">
        <v>46821584</v>
      </c>
      <c r="O441" s="120">
        <v>34313996</v>
      </c>
      <c r="P441" s="120">
        <v>0</v>
      </c>
      <c r="Q441" s="120">
        <v>56899908</v>
      </c>
      <c r="R441" s="120">
        <v>52998111</v>
      </c>
      <c r="S441" s="47"/>
    </row>
    <row r="442" spans="1:19" ht="12.75" customHeight="1" x14ac:dyDescent="0.2">
      <c r="A442" s="581"/>
      <c r="B442" s="581"/>
      <c r="C442" s="53" t="s">
        <v>3</v>
      </c>
      <c r="D442" s="54">
        <v>35</v>
      </c>
      <c r="E442" s="55">
        <v>18924.009999999998</v>
      </c>
      <c r="F442" s="55">
        <v>0</v>
      </c>
      <c r="G442" s="55">
        <v>0</v>
      </c>
      <c r="H442" s="55">
        <v>6459.63</v>
      </c>
      <c r="I442" s="55">
        <v>0</v>
      </c>
      <c r="J442" s="55">
        <v>2115.3000000000002</v>
      </c>
      <c r="K442" s="56">
        <v>25383.64</v>
      </c>
      <c r="L442" s="46">
        <v>27498.94</v>
      </c>
      <c r="M442" s="117"/>
      <c r="N442" s="119">
        <v>25383.64</v>
      </c>
      <c r="O442" s="119">
        <v>18924.009999999998</v>
      </c>
      <c r="P442" s="119"/>
      <c r="Q442" s="119">
        <v>30905.26</v>
      </c>
      <c r="R442" s="119">
        <v>28789.96</v>
      </c>
      <c r="S442" s="47"/>
    </row>
    <row r="443" spans="1:19" ht="9" customHeight="1" x14ac:dyDescent="0.2">
      <c r="A443" s="582"/>
      <c r="B443" s="582"/>
      <c r="C443" s="58" t="s">
        <v>4</v>
      </c>
      <c r="D443" s="59"/>
      <c r="E443" s="61">
        <v>36641993</v>
      </c>
      <c r="F443" s="61">
        <v>0</v>
      </c>
      <c r="G443" s="61">
        <v>0</v>
      </c>
      <c r="H443" s="61">
        <v>12507588</v>
      </c>
      <c r="I443" s="61">
        <v>0</v>
      </c>
      <c r="J443" s="60">
        <v>4095792</v>
      </c>
      <c r="K443" s="61">
        <v>49149581</v>
      </c>
      <c r="L443" s="73">
        <v>53245373</v>
      </c>
      <c r="M443" s="118"/>
      <c r="N443" s="120">
        <v>49149581</v>
      </c>
      <c r="O443" s="120">
        <v>36641993</v>
      </c>
      <c r="P443" s="120">
        <v>0</v>
      </c>
      <c r="Q443" s="120">
        <v>59840928</v>
      </c>
      <c r="R443" s="120">
        <v>55745136</v>
      </c>
      <c r="S443" s="47"/>
    </row>
    <row r="444" spans="1:19" ht="12.75" customHeight="1" x14ac:dyDescent="0.2">
      <c r="A444" s="492">
        <v>36100</v>
      </c>
      <c r="B444" s="492">
        <v>36311</v>
      </c>
      <c r="C444" s="42" t="s">
        <v>3</v>
      </c>
      <c r="D444" s="43">
        <v>0</v>
      </c>
      <c r="E444" s="44">
        <v>10011.52</v>
      </c>
      <c r="F444" s="44">
        <v>0</v>
      </c>
      <c r="G444" s="44">
        <v>0</v>
      </c>
      <c r="H444" s="44">
        <v>6459.63</v>
      </c>
      <c r="I444" s="44">
        <v>0</v>
      </c>
      <c r="J444" s="44">
        <v>1372.6</v>
      </c>
      <c r="K444" s="45">
        <v>16471.150000000001</v>
      </c>
      <c r="L444" s="46">
        <v>17843.75</v>
      </c>
      <c r="M444" s="117"/>
      <c r="N444" s="119">
        <v>16471.150000000001</v>
      </c>
      <c r="O444" s="119">
        <v>10011.52</v>
      </c>
      <c r="P444" s="119"/>
      <c r="Q444" s="119">
        <v>19645.82</v>
      </c>
      <c r="R444" s="119">
        <v>18273.22</v>
      </c>
      <c r="S444" s="47"/>
    </row>
    <row r="445" spans="1:19" ht="9" customHeight="1" x14ac:dyDescent="0.2">
      <c r="A445" s="493"/>
      <c r="B445" s="493"/>
      <c r="C445" s="48" t="s">
        <v>4</v>
      </c>
      <c r="D445" s="49">
        <v>2</v>
      </c>
      <c r="E445" s="50">
        <v>19385006</v>
      </c>
      <c r="F445" s="50">
        <v>0</v>
      </c>
      <c r="G445" s="50">
        <v>0</v>
      </c>
      <c r="H445" s="50">
        <v>12507588</v>
      </c>
      <c r="I445" s="50">
        <v>0</v>
      </c>
      <c r="J445" s="51">
        <v>2657724</v>
      </c>
      <c r="K445" s="50">
        <v>31892594</v>
      </c>
      <c r="L445" s="73">
        <v>34550318</v>
      </c>
      <c r="M445" s="118"/>
      <c r="N445" s="120">
        <v>31892594</v>
      </c>
      <c r="O445" s="120">
        <v>19385006</v>
      </c>
      <c r="P445" s="120">
        <v>0</v>
      </c>
      <c r="Q445" s="120">
        <v>38039612</v>
      </c>
      <c r="R445" s="120">
        <v>35381888</v>
      </c>
      <c r="S445" s="47"/>
    </row>
    <row r="446" spans="1:19" ht="12.75" customHeight="1" x14ac:dyDescent="0.2">
      <c r="A446" s="511">
        <v>36100</v>
      </c>
      <c r="B446" s="511">
        <v>36311</v>
      </c>
      <c r="C446" s="53" t="s">
        <v>3</v>
      </c>
      <c r="D446" s="54">
        <v>3</v>
      </c>
      <c r="E446" s="55">
        <v>10939.07</v>
      </c>
      <c r="F446" s="55">
        <v>0</v>
      </c>
      <c r="G446" s="55">
        <v>0</v>
      </c>
      <c r="H446" s="55">
        <v>6459.63</v>
      </c>
      <c r="I446" s="55">
        <v>0</v>
      </c>
      <c r="J446" s="55">
        <v>1449.89</v>
      </c>
      <c r="K446" s="56">
        <v>17398.7</v>
      </c>
      <c r="L446" s="46">
        <v>18848.59</v>
      </c>
      <c r="M446" s="117"/>
      <c r="N446" s="119">
        <v>17398.7</v>
      </c>
      <c r="O446" s="119">
        <v>10939.07</v>
      </c>
      <c r="P446" s="119"/>
      <c r="Q446" s="119">
        <v>20817.62</v>
      </c>
      <c r="R446" s="119">
        <v>19367.73</v>
      </c>
      <c r="S446" s="47"/>
    </row>
    <row r="447" spans="1:19" ht="9" customHeight="1" x14ac:dyDescent="0.2">
      <c r="A447" s="581"/>
      <c r="B447" s="581"/>
      <c r="C447" s="48" t="s">
        <v>4</v>
      </c>
      <c r="D447" s="49">
        <v>8</v>
      </c>
      <c r="E447" s="50">
        <v>21180993</v>
      </c>
      <c r="F447" s="50">
        <v>0</v>
      </c>
      <c r="G447" s="50">
        <v>0</v>
      </c>
      <c r="H447" s="50">
        <v>12507588</v>
      </c>
      <c r="I447" s="50">
        <v>0</v>
      </c>
      <c r="J447" s="51">
        <v>2807379</v>
      </c>
      <c r="K447" s="50">
        <v>33688581</v>
      </c>
      <c r="L447" s="73">
        <v>36495959</v>
      </c>
      <c r="M447" s="118"/>
      <c r="N447" s="120">
        <v>33688581</v>
      </c>
      <c r="O447" s="120">
        <v>21180993</v>
      </c>
      <c r="P447" s="120">
        <v>0</v>
      </c>
      <c r="Q447" s="120">
        <v>40308533</v>
      </c>
      <c r="R447" s="120">
        <v>37501155</v>
      </c>
      <c r="S447" s="47"/>
    </row>
    <row r="448" spans="1:19" ht="12.75" customHeight="1" x14ac:dyDescent="0.2">
      <c r="A448" s="581"/>
      <c r="B448" s="581"/>
      <c r="C448" s="53" t="s">
        <v>3</v>
      </c>
      <c r="D448" s="54">
        <v>9</v>
      </c>
      <c r="E448" s="55">
        <v>12434.22</v>
      </c>
      <c r="F448" s="55">
        <v>0</v>
      </c>
      <c r="G448" s="55">
        <v>0</v>
      </c>
      <c r="H448" s="55">
        <v>6459.63</v>
      </c>
      <c r="I448" s="55">
        <v>0</v>
      </c>
      <c r="J448" s="55">
        <v>1574.49</v>
      </c>
      <c r="K448" s="56">
        <v>18893.849999999999</v>
      </c>
      <c r="L448" s="46">
        <v>20468.34</v>
      </c>
      <c r="M448" s="117"/>
      <c r="N448" s="119">
        <v>18893.849999999999</v>
      </c>
      <c r="O448" s="119">
        <v>12434.22</v>
      </c>
      <c r="P448" s="119"/>
      <c r="Q448" s="119">
        <v>22706.5</v>
      </c>
      <c r="R448" s="119">
        <v>21132.01</v>
      </c>
      <c r="S448" s="47"/>
    </row>
    <row r="449" spans="1:19" ht="9" customHeight="1" x14ac:dyDescent="0.2">
      <c r="A449" s="581"/>
      <c r="B449" s="581"/>
      <c r="C449" s="48" t="s">
        <v>4</v>
      </c>
      <c r="D449" s="49">
        <v>14</v>
      </c>
      <c r="E449" s="50">
        <v>24076007</v>
      </c>
      <c r="F449" s="50">
        <v>0</v>
      </c>
      <c r="G449" s="50">
        <v>0</v>
      </c>
      <c r="H449" s="50">
        <v>12507588</v>
      </c>
      <c r="I449" s="50">
        <v>0</v>
      </c>
      <c r="J449" s="51">
        <v>3048638</v>
      </c>
      <c r="K449" s="50">
        <v>36583595</v>
      </c>
      <c r="L449" s="73">
        <v>39632233</v>
      </c>
      <c r="M449" s="118"/>
      <c r="N449" s="120">
        <v>36583595</v>
      </c>
      <c r="O449" s="120">
        <v>24076007</v>
      </c>
      <c r="P449" s="120">
        <v>0</v>
      </c>
      <c r="Q449" s="120">
        <v>43965915</v>
      </c>
      <c r="R449" s="120">
        <v>40917277</v>
      </c>
      <c r="S449" s="47"/>
    </row>
    <row r="450" spans="1:19" ht="12.75" customHeight="1" x14ac:dyDescent="0.2">
      <c r="A450" s="581"/>
      <c r="B450" s="581"/>
      <c r="C450" s="53" t="s">
        <v>3</v>
      </c>
      <c r="D450" s="54">
        <v>15</v>
      </c>
      <c r="E450" s="55">
        <v>14269.7</v>
      </c>
      <c r="F450" s="55">
        <v>0</v>
      </c>
      <c r="G450" s="55">
        <v>0</v>
      </c>
      <c r="H450" s="55">
        <v>6459.63</v>
      </c>
      <c r="I450" s="55">
        <v>0</v>
      </c>
      <c r="J450" s="55">
        <v>1727.44</v>
      </c>
      <c r="K450" s="56">
        <v>20729.330000000002</v>
      </c>
      <c r="L450" s="46">
        <v>22456.77</v>
      </c>
      <c r="M450" s="117"/>
      <c r="N450" s="119">
        <v>20729.330000000002</v>
      </c>
      <c r="O450" s="119">
        <v>14269.7</v>
      </c>
      <c r="P450" s="119"/>
      <c r="Q450" s="119">
        <v>25025.32</v>
      </c>
      <c r="R450" s="119">
        <v>23297.88</v>
      </c>
      <c r="S450" s="47"/>
    </row>
    <row r="451" spans="1:19" ht="9" customHeight="1" x14ac:dyDescent="0.2">
      <c r="A451" s="581"/>
      <c r="B451" s="581"/>
      <c r="C451" s="48" t="s">
        <v>4</v>
      </c>
      <c r="D451" s="49">
        <v>20</v>
      </c>
      <c r="E451" s="50">
        <v>27629992</v>
      </c>
      <c r="F451" s="50">
        <v>0</v>
      </c>
      <c r="G451" s="50">
        <v>0</v>
      </c>
      <c r="H451" s="50">
        <v>12507588</v>
      </c>
      <c r="I451" s="50">
        <v>0</v>
      </c>
      <c r="J451" s="51">
        <v>3344790</v>
      </c>
      <c r="K451" s="50">
        <v>40137580</v>
      </c>
      <c r="L451" s="73">
        <v>43482370</v>
      </c>
      <c r="M451" s="118"/>
      <c r="N451" s="120">
        <v>40137580</v>
      </c>
      <c r="O451" s="120">
        <v>27629992</v>
      </c>
      <c r="P451" s="120">
        <v>0</v>
      </c>
      <c r="Q451" s="120">
        <v>48455776</v>
      </c>
      <c r="R451" s="120">
        <v>45110986</v>
      </c>
      <c r="S451" s="47"/>
    </row>
    <row r="452" spans="1:19" ht="12.75" customHeight="1" x14ac:dyDescent="0.2">
      <c r="A452" s="581"/>
      <c r="B452" s="581"/>
      <c r="C452" s="53" t="s">
        <v>3</v>
      </c>
      <c r="D452" s="54">
        <v>21</v>
      </c>
      <c r="E452" s="55">
        <v>16620.62</v>
      </c>
      <c r="F452" s="55">
        <v>0</v>
      </c>
      <c r="G452" s="55">
        <v>0</v>
      </c>
      <c r="H452" s="55">
        <v>6459.63</v>
      </c>
      <c r="I452" s="55">
        <v>0</v>
      </c>
      <c r="J452" s="55">
        <v>1923.35</v>
      </c>
      <c r="K452" s="56">
        <v>23080.25</v>
      </c>
      <c r="L452" s="46">
        <v>25003.599999999999</v>
      </c>
      <c r="M452" s="117"/>
      <c r="N452" s="119">
        <v>23080.25</v>
      </c>
      <c r="O452" s="119">
        <v>16620.62</v>
      </c>
      <c r="P452" s="119"/>
      <c r="Q452" s="119">
        <v>27995.31</v>
      </c>
      <c r="R452" s="119">
        <v>26071.96</v>
      </c>
      <c r="S452" s="47"/>
    </row>
    <row r="453" spans="1:19" ht="9" customHeight="1" x14ac:dyDescent="0.2">
      <c r="A453" s="581"/>
      <c r="B453" s="581"/>
      <c r="C453" s="48" t="s">
        <v>4</v>
      </c>
      <c r="D453" s="49">
        <v>27</v>
      </c>
      <c r="E453" s="50">
        <v>32182008</v>
      </c>
      <c r="F453" s="50">
        <v>0</v>
      </c>
      <c r="G453" s="50">
        <v>0</v>
      </c>
      <c r="H453" s="50">
        <v>12507588</v>
      </c>
      <c r="I453" s="50">
        <v>0</v>
      </c>
      <c r="J453" s="51">
        <v>3724125</v>
      </c>
      <c r="K453" s="50">
        <v>44689596</v>
      </c>
      <c r="L453" s="73">
        <v>48413721</v>
      </c>
      <c r="M453" s="118"/>
      <c r="N453" s="120">
        <v>44689596</v>
      </c>
      <c r="O453" s="120">
        <v>32182008</v>
      </c>
      <c r="P453" s="120">
        <v>0</v>
      </c>
      <c r="Q453" s="120">
        <v>54206479</v>
      </c>
      <c r="R453" s="120">
        <v>50482354</v>
      </c>
      <c r="S453" s="47"/>
    </row>
    <row r="454" spans="1:19" ht="12.75" customHeight="1" x14ac:dyDescent="0.2">
      <c r="A454" s="581"/>
      <c r="B454" s="581"/>
      <c r="C454" s="53" t="s">
        <v>3</v>
      </c>
      <c r="D454" s="54">
        <v>28</v>
      </c>
      <c r="E454" s="55">
        <v>18155.53</v>
      </c>
      <c r="F454" s="55">
        <v>0</v>
      </c>
      <c r="G454" s="55">
        <v>0</v>
      </c>
      <c r="H454" s="55">
        <v>6459.63</v>
      </c>
      <c r="I454" s="55">
        <v>0</v>
      </c>
      <c r="J454" s="55">
        <v>2051.2600000000002</v>
      </c>
      <c r="K454" s="56">
        <v>24615.16</v>
      </c>
      <c r="L454" s="46">
        <v>26666.42</v>
      </c>
      <c r="M454" s="117"/>
      <c r="N454" s="119">
        <v>24615.16</v>
      </c>
      <c r="O454" s="119">
        <v>18155.53</v>
      </c>
      <c r="P454" s="119"/>
      <c r="Q454" s="119">
        <v>29934.42</v>
      </c>
      <c r="R454" s="119">
        <v>27883.16</v>
      </c>
      <c r="S454" s="47"/>
    </row>
    <row r="455" spans="1:19" ht="9" customHeight="1" x14ac:dyDescent="0.2">
      <c r="A455" s="581"/>
      <c r="B455" s="581"/>
      <c r="C455" s="48" t="s">
        <v>4</v>
      </c>
      <c r="D455" s="49">
        <v>34</v>
      </c>
      <c r="E455" s="50">
        <v>35154008</v>
      </c>
      <c r="F455" s="50">
        <v>0</v>
      </c>
      <c r="G455" s="50">
        <v>0</v>
      </c>
      <c r="H455" s="50">
        <v>12507588</v>
      </c>
      <c r="I455" s="50">
        <v>0</v>
      </c>
      <c r="J455" s="51">
        <v>3971793</v>
      </c>
      <c r="K455" s="50">
        <v>47661596</v>
      </c>
      <c r="L455" s="73">
        <v>51633389</v>
      </c>
      <c r="M455" s="118"/>
      <c r="N455" s="120">
        <v>47661596</v>
      </c>
      <c r="O455" s="120">
        <v>35154008</v>
      </c>
      <c r="P455" s="120">
        <v>0</v>
      </c>
      <c r="Q455" s="120">
        <v>57961119</v>
      </c>
      <c r="R455" s="120">
        <v>53989326</v>
      </c>
      <c r="S455" s="47"/>
    </row>
    <row r="456" spans="1:19" ht="12.75" customHeight="1" x14ac:dyDescent="0.2">
      <c r="A456" s="581"/>
      <c r="B456" s="581"/>
      <c r="C456" s="53" t="s">
        <v>3</v>
      </c>
      <c r="D456" s="54">
        <v>35</v>
      </c>
      <c r="E456" s="55">
        <v>19382.63</v>
      </c>
      <c r="F456" s="55">
        <v>0</v>
      </c>
      <c r="G456" s="55">
        <v>0</v>
      </c>
      <c r="H456" s="55">
        <v>6459.63</v>
      </c>
      <c r="I456" s="55">
        <v>0</v>
      </c>
      <c r="J456" s="55">
        <v>2153.52</v>
      </c>
      <c r="K456" s="56">
        <v>25842.26</v>
      </c>
      <c r="L456" s="46">
        <v>27995.78</v>
      </c>
      <c r="M456" s="117"/>
      <c r="N456" s="119">
        <v>25842.26</v>
      </c>
      <c r="O456" s="119">
        <v>19382.63</v>
      </c>
      <c r="P456" s="119"/>
      <c r="Q456" s="119">
        <v>31484.65</v>
      </c>
      <c r="R456" s="119">
        <v>29331.13</v>
      </c>
      <c r="S456" s="47"/>
    </row>
    <row r="457" spans="1:19" ht="9" customHeight="1" x14ac:dyDescent="0.2">
      <c r="A457" s="582"/>
      <c r="B457" s="582"/>
      <c r="C457" s="58" t="s">
        <v>4</v>
      </c>
      <c r="D457" s="59"/>
      <c r="E457" s="61">
        <v>37530005</v>
      </c>
      <c r="F457" s="61">
        <v>0</v>
      </c>
      <c r="G457" s="61">
        <v>0</v>
      </c>
      <c r="H457" s="61">
        <v>12507588</v>
      </c>
      <c r="I457" s="61">
        <v>0</v>
      </c>
      <c r="J457" s="60">
        <v>4169796</v>
      </c>
      <c r="K457" s="61">
        <v>50037593</v>
      </c>
      <c r="L457" s="73">
        <v>54207389</v>
      </c>
      <c r="M457" s="118"/>
      <c r="N457" s="120">
        <v>50037593</v>
      </c>
      <c r="O457" s="120">
        <v>37530005</v>
      </c>
      <c r="P457" s="120">
        <v>0</v>
      </c>
      <c r="Q457" s="120">
        <v>60962783</v>
      </c>
      <c r="R457" s="120">
        <v>56792987</v>
      </c>
      <c r="S457" s="47"/>
    </row>
    <row r="458" spans="1:19" ht="12.75" customHeight="1" x14ac:dyDescent="0.2">
      <c r="A458" s="492">
        <v>36312</v>
      </c>
      <c r="B458" s="492">
        <v>36707</v>
      </c>
      <c r="C458" s="42" t="s">
        <v>3</v>
      </c>
      <c r="D458" s="43">
        <v>0</v>
      </c>
      <c r="E458" s="44">
        <v>10253.219999999999</v>
      </c>
      <c r="F458" s="44">
        <v>0</v>
      </c>
      <c r="G458" s="44">
        <v>0</v>
      </c>
      <c r="H458" s="44">
        <v>6459.63</v>
      </c>
      <c r="I458" s="44">
        <v>0</v>
      </c>
      <c r="J458" s="44">
        <v>1392.74</v>
      </c>
      <c r="K458" s="45">
        <v>16712.849999999999</v>
      </c>
      <c r="L458" s="46">
        <v>18105.59</v>
      </c>
      <c r="M458" s="117"/>
      <c r="N458" s="119">
        <v>16712.849999999999</v>
      </c>
      <c r="O458" s="119">
        <v>10253.219999999999</v>
      </c>
      <c r="P458" s="119"/>
      <c r="Q458" s="119">
        <v>19951.169999999998</v>
      </c>
      <c r="R458" s="119">
        <v>18558.43</v>
      </c>
      <c r="S458" s="47"/>
    </row>
    <row r="459" spans="1:19" ht="9" customHeight="1" x14ac:dyDescent="0.2">
      <c r="A459" s="493"/>
      <c r="B459" s="493"/>
      <c r="C459" s="48" t="s">
        <v>4</v>
      </c>
      <c r="D459" s="49">
        <v>2</v>
      </c>
      <c r="E459" s="50">
        <v>19853002</v>
      </c>
      <c r="F459" s="50">
        <v>0</v>
      </c>
      <c r="G459" s="50">
        <v>0</v>
      </c>
      <c r="H459" s="50">
        <v>12507588</v>
      </c>
      <c r="I459" s="50">
        <v>0</v>
      </c>
      <c r="J459" s="51">
        <v>2696721</v>
      </c>
      <c r="K459" s="50">
        <v>32360590</v>
      </c>
      <c r="L459" s="73">
        <v>35057311</v>
      </c>
      <c r="M459" s="118"/>
      <c r="N459" s="120">
        <v>32360590</v>
      </c>
      <c r="O459" s="120">
        <v>19853002</v>
      </c>
      <c r="P459" s="120">
        <v>0</v>
      </c>
      <c r="Q459" s="120">
        <v>38630852</v>
      </c>
      <c r="R459" s="120">
        <v>35934131</v>
      </c>
      <c r="S459" s="47"/>
    </row>
    <row r="460" spans="1:19" ht="12.75" customHeight="1" x14ac:dyDescent="0.2">
      <c r="A460" s="511">
        <v>36312</v>
      </c>
      <c r="B460" s="511">
        <v>36707</v>
      </c>
      <c r="C460" s="53" t="s">
        <v>3</v>
      </c>
      <c r="D460" s="54">
        <v>3</v>
      </c>
      <c r="E460" s="55">
        <v>11193.17</v>
      </c>
      <c r="F460" s="55">
        <v>0</v>
      </c>
      <c r="G460" s="55">
        <v>0</v>
      </c>
      <c r="H460" s="55">
        <v>6459.63</v>
      </c>
      <c r="I460" s="55">
        <v>0</v>
      </c>
      <c r="J460" s="55">
        <v>1471.07</v>
      </c>
      <c r="K460" s="56">
        <v>17652.8</v>
      </c>
      <c r="L460" s="46">
        <v>19123.87</v>
      </c>
      <c r="M460" s="117"/>
      <c r="N460" s="119">
        <v>17652.8</v>
      </c>
      <c r="O460" s="119">
        <v>11193.17</v>
      </c>
      <c r="P460" s="119"/>
      <c r="Q460" s="119">
        <v>21138.639999999999</v>
      </c>
      <c r="R460" s="119">
        <v>19667.57</v>
      </c>
      <c r="S460" s="47"/>
    </row>
    <row r="461" spans="1:19" ht="9" customHeight="1" x14ac:dyDescent="0.2">
      <c r="A461" s="581"/>
      <c r="B461" s="581"/>
      <c r="C461" s="48" t="s">
        <v>4</v>
      </c>
      <c r="D461" s="49">
        <v>8</v>
      </c>
      <c r="E461" s="50">
        <v>21672999</v>
      </c>
      <c r="F461" s="50">
        <v>0</v>
      </c>
      <c r="G461" s="50">
        <v>0</v>
      </c>
      <c r="H461" s="50">
        <v>12507588</v>
      </c>
      <c r="I461" s="50">
        <v>0</v>
      </c>
      <c r="J461" s="51">
        <v>2848389</v>
      </c>
      <c r="K461" s="50">
        <v>34180587</v>
      </c>
      <c r="L461" s="73">
        <v>37028976</v>
      </c>
      <c r="M461" s="118"/>
      <c r="N461" s="120">
        <v>34180587</v>
      </c>
      <c r="O461" s="120">
        <v>21672999</v>
      </c>
      <c r="P461" s="120">
        <v>0</v>
      </c>
      <c r="Q461" s="120">
        <v>40930114</v>
      </c>
      <c r="R461" s="120">
        <v>38081726</v>
      </c>
      <c r="S461" s="47"/>
    </row>
    <row r="462" spans="1:19" ht="12.75" customHeight="1" x14ac:dyDescent="0.2">
      <c r="A462" s="581"/>
      <c r="B462" s="581"/>
      <c r="C462" s="53" t="s">
        <v>3</v>
      </c>
      <c r="D462" s="54">
        <v>9</v>
      </c>
      <c r="E462" s="55">
        <v>12713.1</v>
      </c>
      <c r="F462" s="55">
        <v>0</v>
      </c>
      <c r="G462" s="55">
        <v>0</v>
      </c>
      <c r="H462" s="55">
        <v>6459.63</v>
      </c>
      <c r="I462" s="55">
        <v>0</v>
      </c>
      <c r="J462" s="55">
        <v>1597.73</v>
      </c>
      <c r="K462" s="56">
        <v>19172.73</v>
      </c>
      <c r="L462" s="46">
        <v>20770.46</v>
      </c>
      <c r="M462" s="117"/>
      <c r="N462" s="119">
        <v>19172.73</v>
      </c>
      <c r="O462" s="119">
        <v>12713.1</v>
      </c>
      <c r="P462" s="119"/>
      <c r="Q462" s="119">
        <v>23058.82</v>
      </c>
      <c r="R462" s="119">
        <v>21461.09</v>
      </c>
      <c r="S462" s="47"/>
    </row>
    <row r="463" spans="1:19" ht="9" customHeight="1" x14ac:dyDescent="0.2">
      <c r="A463" s="581"/>
      <c r="B463" s="581"/>
      <c r="C463" s="48" t="s">
        <v>4</v>
      </c>
      <c r="D463" s="49">
        <v>14</v>
      </c>
      <c r="E463" s="50">
        <v>24615994</v>
      </c>
      <c r="F463" s="50">
        <v>0</v>
      </c>
      <c r="G463" s="50">
        <v>0</v>
      </c>
      <c r="H463" s="50">
        <v>12507588</v>
      </c>
      <c r="I463" s="50">
        <v>0</v>
      </c>
      <c r="J463" s="51">
        <v>3093637</v>
      </c>
      <c r="K463" s="50">
        <v>37123582</v>
      </c>
      <c r="L463" s="73">
        <v>40217219</v>
      </c>
      <c r="M463" s="118"/>
      <c r="N463" s="120">
        <v>37123582</v>
      </c>
      <c r="O463" s="120">
        <v>24615994</v>
      </c>
      <c r="P463" s="120">
        <v>0</v>
      </c>
      <c r="Q463" s="120">
        <v>44648101</v>
      </c>
      <c r="R463" s="120">
        <v>41554465</v>
      </c>
      <c r="S463" s="47"/>
    </row>
    <row r="464" spans="1:19" ht="12.75" customHeight="1" x14ac:dyDescent="0.2">
      <c r="A464" s="581"/>
      <c r="B464" s="581"/>
      <c r="C464" s="53" t="s">
        <v>3</v>
      </c>
      <c r="D464" s="54">
        <v>15</v>
      </c>
      <c r="E464" s="55">
        <v>14573.38</v>
      </c>
      <c r="F464" s="55">
        <v>0</v>
      </c>
      <c r="G464" s="55">
        <v>0</v>
      </c>
      <c r="H464" s="55">
        <v>6459.63</v>
      </c>
      <c r="I464" s="55">
        <v>0</v>
      </c>
      <c r="J464" s="55">
        <v>1752.75</v>
      </c>
      <c r="K464" s="56">
        <v>21033.01</v>
      </c>
      <c r="L464" s="46">
        <v>22785.759999999998</v>
      </c>
      <c r="M464" s="117"/>
      <c r="N464" s="119">
        <v>21033.01</v>
      </c>
      <c r="O464" s="119">
        <v>14573.38</v>
      </c>
      <c r="P464" s="119"/>
      <c r="Q464" s="119">
        <v>25408.97</v>
      </c>
      <c r="R464" s="119">
        <v>23656.22</v>
      </c>
      <c r="S464" s="47"/>
    </row>
    <row r="465" spans="1:19" ht="9" customHeight="1" x14ac:dyDescent="0.2">
      <c r="A465" s="581"/>
      <c r="B465" s="581"/>
      <c r="C465" s="48" t="s">
        <v>4</v>
      </c>
      <c r="D465" s="49">
        <v>20</v>
      </c>
      <c r="E465" s="50">
        <v>28217998</v>
      </c>
      <c r="F465" s="50">
        <v>0</v>
      </c>
      <c r="G465" s="50">
        <v>0</v>
      </c>
      <c r="H465" s="50">
        <v>12507588</v>
      </c>
      <c r="I465" s="50">
        <v>0</v>
      </c>
      <c r="J465" s="51">
        <v>3393797</v>
      </c>
      <c r="K465" s="50">
        <v>40725586</v>
      </c>
      <c r="L465" s="73">
        <v>44119384</v>
      </c>
      <c r="M465" s="118"/>
      <c r="N465" s="120">
        <v>40725586</v>
      </c>
      <c r="O465" s="120">
        <v>28217998</v>
      </c>
      <c r="P465" s="120">
        <v>0</v>
      </c>
      <c r="Q465" s="120">
        <v>49198626</v>
      </c>
      <c r="R465" s="120">
        <v>45804829</v>
      </c>
      <c r="S465" s="47"/>
    </row>
    <row r="466" spans="1:19" ht="12.75" customHeight="1" x14ac:dyDescent="0.2">
      <c r="A466" s="581"/>
      <c r="B466" s="581"/>
      <c r="C466" s="53" t="s">
        <v>3</v>
      </c>
      <c r="D466" s="54">
        <v>21</v>
      </c>
      <c r="E466" s="55">
        <v>16961.48</v>
      </c>
      <c r="F466" s="55">
        <v>0</v>
      </c>
      <c r="G466" s="55">
        <v>0</v>
      </c>
      <c r="H466" s="55">
        <v>6459.63</v>
      </c>
      <c r="I466" s="55">
        <v>0</v>
      </c>
      <c r="J466" s="55">
        <v>1951.76</v>
      </c>
      <c r="K466" s="56">
        <v>23421.11</v>
      </c>
      <c r="L466" s="46">
        <v>25372.87</v>
      </c>
      <c r="M466" s="117"/>
      <c r="N466" s="119">
        <v>23421.11</v>
      </c>
      <c r="O466" s="119">
        <v>16961.48</v>
      </c>
      <c r="P466" s="119"/>
      <c r="Q466" s="119">
        <v>28425.94</v>
      </c>
      <c r="R466" s="119">
        <v>26474.18</v>
      </c>
      <c r="S466" s="47"/>
    </row>
    <row r="467" spans="1:19" ht="9" customHeight="1" x14ac:dyDescent="0.2">
      <c r="A467" s="581"/>
      <c r="B467" s="581"/>
      <c r="C467" s="48" t="s">
        <v>4</v>
      </c>
      <c r="D467" s="49">
        <v>27</v>
      </c>
      <c r="E467" s="50">
        <v>32842005</v>
      </c>
      <c r="F467" s="50">
        <v>0</v>
      </c>
      <c r="G467" s="50">
        <v>0</v>
      </c>
      <c r="H467" s="50">
        <v>12507588</v>
      </c>
      <c r="I467" s="50">
        <v>0</v>
      </c>
      <c r="J467" s="51">
        <v>3779134</v>
      </c>
      <c r="K467" s="50">
        <v>45349593</v>
      </c>
      <c r="L467" s="73">
        <v>49128727</v>
      </c>
      <c r="M467" s="118"/>
      <c r="N467" s="120">
        <v>45349593</v>
      </c>
      <c r="O467" s="120">
        <v>32842005</v>
      </c>
      <c r="P467" s="120">
        <v>0</v>
      </c>
      <c r="Q467" s="120">
        <v>55040295</v>
      </c>
      <c r="R467" s="120">
        <v>51261161</v>
      </c>
      <c r="S467" s="47"/>
    </row>
    <row r="468" spans="1:19" ht="12.75" customHeight="1" x14ac:dyDescent="0.2">
      <c r="A468" s="581"/>
      <c r="B468" s="581"/>
      <c r="C468" s="53" t="s">
        <v>3</v>
      </c>
      <c r="D468" s="54">
        <v>28</v>
      </c>
      <c r="E468" s="55">
        <v>18521.18</v>
      </c>
      <c r="F468" s="55">
        <v>0</v>
      </c>
      <c r="G468" s="55">
        <v>0</v>
      </c>
      <c r="H468" s="55">
        <v>6459.63</v>
      </c>
      <c r="I468" s="55">
        <v>0</v>
      </c>
      <c r="J468" s="55">
        <v>2081.73</v>
      </c>
      <c r="K468" s="56">
        <v>24980.81</v>
      </c>
      <c r="L468" s="46">
        <v>27062.54</v>
      </c>
      <c r="M468" s="117"/>
      <c r="N468" s="119">
        <v>24980.81</v>
      </c>
      <c r="O468" s="119">
        <v>18521.18</v>
      </c>
      <c r="P468" s="119"/>
      <c r="Q468" s="119">
        <v>30396.35</v>
      </c>
      <c r="R468" s="119">
        <v>28314.62</v>
      </c>
      <c r="S468" s="47"/>
    </row>
    <row r="469" spans="1:19" ht="9" customHeight="1" x14ac:dyDescent="0.2">
      <c r="A469" s="581"/>
      <c r="B469" s="581"/>
      <c r="C469" s="48" t="s">
        <v>4</v>
      </c>
      <c r="D469" s="49">
        <v>34</v>
      </c>
      <c r="E469" s="50">
        <v>35862005</v>
      </c>
      <c r="F469" s="50">
        <v>0</v>
      </c>
      <c r="G469" s="50">
        <v>0</v>
      </c>
      <c r="H469" s="50">
        <v>12507588</v>
      </c>
      <c r="I469" s="50">
        <v>0</v>
      </c>
      <c r="J469" s="51">
        <v>4030791</v>
      </c>
      <c r="K469" s="50">
        <v>48369593</v>
      </c>
      <c r="L469" s="73">
        <v>52400384</v>
      </c>
      <c r="M469" s="118"/>
      <c r="N469" s="120">
        <v>48369593</v>
      </c>
      <c r="O469" s="120">
        <v>35862005</v>
      </c>
      <c r="P469" s="120">
        <v>0</v>
      </c>
      <c r="Q469" s="120">
        <v>58855541</v>
      </c>
      <c r="R469" s="120">
        <v>54824749</v>
      </c>
      <c r="S469" s="47"/>
    </row>
    <row r="470" spans="1:19" ht="12.75" customHeight="1" x14ac:dyDescent="0.2">
      <c r="A470" s="581"/>
      <c r="B470" s="581"/>
      <c r="C470" s="53" t="s">
        <v>3</v>
      </c>
      <c r="D470" s="54">
        <v>35</v>
      </c>
      <c r="E470" s="55">
        <v>19760.669999999998</v>
      </c>
      <c r="F470" s="55">
        <v>0</v>
      </c>
      <c r="G470" s="55">
        <v>0</v>
      </c>
      <c r="H470" s="55">
        <v>6459.63</v>
      </c>
      <c r="I470" s="55">
        <v>0</v>
      </c>
      <c r="J470" s="55">
        <v>2185.0300000000002</v>
      </c>
      <c r="K470" s="56">
        <v>26220.3</v>
      </c>
      <c r="L470" s="46">
        <v>28405.33</v>
      </c>
      <c r="M470" s="117"/>
      <c r="N470" s="119">
        <v>26220.3</v>
      </c>
      <c r="O470" s="119">
        <v>19760.669999999998</v>
      </c>
      <c r="P470" s="119"/>
      <c r="Q470" s="119">
        <v>31962.25</v>
      </c>
      <c r="R470" s="119">
        <v>29777.22</v>
      </c>
      <c r="S470" s="47"/>
    </row>
    <row r="471" spans="1:19" ht="9" customHeight="1" x14ac:dyDescent="0.2">
      <c r="A471" s="582"/>
      <c r="B471" s="582"/>
      <c r="C471" s="58" t="s">
        <v>4</v>
      </c>
      <c r="D471" s="59"/>
      <c r="E471" s="61">
        <v>38261993</v>
      </c>
      <c r="F471" s="61">
        <v>0</v>
      </c>
      <c r="G471" s="61">
        <v>0</v>
      </c>
      <c r="H471" s="61">
        <v>12507588</v>
      </c>
      <c r="I471" s="61">
        <v>0</v>
      </c>
      <c r="J471" s="60">
        <v>4230808</v>
      </c>
      <c r="K471" s="61">
        <v>50769580</v>
      </c>
      <c r="L471" s="73">
        <v>55000388</v>
      </c>
      <c r="M471" s="118"/>
      <c r="N471" s="120">
        <v>50769580</v>
      </c>
      <c r="O471" s="120">
        <v>38261993</v>
      </c>
      <c r="P471" s="120">
        <v>0</v>
      </c>
      <c r="Q471" s="120">
        <v>61887546</v>
      </c>
      <c r="R471" s="120">
        <v>57656738</v>
      </c>
      <c r="S471" s="47"/>
    </row>
    <row r="472" spans="1:19" ht="12.75" customHeight="1" x14ac:dyDescent="0.2">
      <c r="A472" s="492">
        <v>36708</v>
      </c>
      <c r="B472" s="492">
        <v>36769</v>
      </c>
      <c r="C472" s="42" t="s">
        <v>3</v>
      </c>
      <c r="D472" s="43">
        <v>0</v>
      </c>
      <c r="E472" s="44">
        <v>10451.540000000001</v>
      </c>
      <c r="F472" s="44">
        <v>0</v>
      </c>
      <c r="G472" s="44">
        <v>0</v>
      </c>
      <c r="H472" s="44">
        <v>6459.63</v>
      </c>
      <c r="I472" s="44">
        <v>0</v>
      </c>
      <c r="J472" s="44">
        <v>1409.26</v>
      </c>
      <c r="K472" s="45">
        <v>16911.169999999998</v>
      </c>
      <c r="L472" s="46">
        <v>18320.43</v>
      </c>
      <c r="M472" s="117"/>
      <c r="N472" s="119">
        <v>16911.169999999998</v>
      </c>
      <c r="O472" s="119">
        <v>10451.540000000001</v>
      </c>
      <c r="P472" s="119"/>
      <c r="Q472" s="119">
        <v>20201.71</v>
      </c>
      <c r="R472" s="119">
        <v>18792.45</v>
      </c>
      <c r="S472" s="47"/>
    </row>
    <row r="473" spans="1:19" ht="9" customHeight="1" x14ac:dyDescent="0.2">
      <c r="A473" s="493"/>
      <c r="B473" s="493"/>
      <c r="C473" s="48" t="s">
        <v>4</v>
      </c>
      <c r="D473" s="49">
        <v>2</v>
      </c>
      <c r="E473" s="50">
        <v>20237003</v>
      </c>
      <c r="F473" s="50">
        <v>0</v>
      </c>
      <c r="G473" s="50">
        <v>0</v>
      </c>
      <c r="H473" s="50">
        <v>12507588</v>
      </c>
      <c r="I473" s="50">
        <v>0</v>
      </c>
      <c r="J473" s="51">
        <v>2728708</v>
      </c>
      <c r="K473" s="50">
        <v>32744591</v>
      </c>
      <c r="L473" s="73">
        <v>35473299</v>
      </c>
      <c r="M473" s="118"/>
      <c r="N473" s="120">
        <v>32744591</v>
      </c>
      <c r="O473" s="120">
        <v>20237003</v>
      </c>
      <c r="P473" s="120">
        <v>0</v>
      </c>
      <c r="Q473" s="120">
        <v>39115965</v>
      </c>
      <c r="R473" s="120">
        <v>36387257</v>
      </c>
      <c r="S473" s="47"/>
    </row>
    <row r="474" spans="1:19" ht="12.75" customHeight="1" x14ac:dyDescent="0.2">
      <c r="A474" s="511">
        <v>36708</v>
      </c>
      <c r="B474" s="511">
        <v>36769</v>
      </c>
      <c r="C474" s="53" t="s">
        <v>3</v>
      </c>
      <c r="D474" s="54">
        <v>3</v>
      </c>
      <c r="E474" s="55">
        <v>11403.88</v>
      </c>
      <c r="F474" s="55">
        <v>0</v>
      </c>
      <c r="G474" s="55">
        <v>0</v>
      </c>
      <c r="H474" s="55">
        <v>6459.63</v>
      </c>
      <c r="I474" s="55">
        <v>0</v>
      </c>
      <c r="J474" s="55">
        <v>1488.63</v>
      </c>
      <c r="K474" s="56">
        <v>17863.509999999998</v>
      </c>
      <c r="L474" s="46">
        <v>19352.14</v>
      </c>
      <c r="M474" s="117"/>
      <c r="N474" s="119">
        <v>17863.509999999998</v>
      </c>
      <c r="O474" s="119">
        <v>11403.88</v>
      </c>
      <c r="P474" s="119"/>
      <c r="Q474" s="119">
        <v>21404.84</v>
      </c>
      <c r="R474" s="119">
        <v>19916.21</v>
      </c>
      <c r="S474" s="47"/>
    </row>
    <row r="475" spans="1:19" ht="9" customHeight="1" x14ac:dyDescent="0.2">
      <c r="A475" s="581"/>
      <c r="B475" s="581"/>
      <c r="C475" s="48" t="s">
        <v>4</v>
      </c>
      <c r="D475" s="49">
        <v>8</v>
      </c>
      <c r="E475" s="50">
        <v>22080991</v>
      </c>
      <c r="F475" s="50">
        <v>0</v>
      </c>
      <c r="G475" s="50">
        <v>0</v>
      </c>
      <c r="H475" s="50">
        <v>12507588</v>
      </c>
      <c r="I475" s="50">
        <v>0</v>
      </c>
      <c r="J475" s="51">
        <v>2882390</v>
      </c>
      <c r="K475" s="50">
        <v>34588579</v>
      </c>
      <c r="L475" s="73">
        <v>37470968</v>
      </c>
      <c r="M475" s="118"/>
      <c r="N475" s="120">
        <v>34588579</v>
      </c>
      <c r="O475" s="120">
        <v>22080991</v>
      </c>
      <c r="P475" s="120">
        <v>0</v>
      </c>
      <c r="Q475" s="120">
        <v>41445550</v>
      </c>
      <c r="R475" s="120">
        <v>38563160</v>
      </c>
      <c r="S475" s="47"/>
    </row>
    <row r="476" spans="1:19" ht="12.75" customHeight="1" x14ac:dyDescent="0.2">
      <c r="A476" s="581"/>
      <c r="B476" s="581"/>
      <c r="C476" s="53" t="s">
        <v>3</v>
      </c>
      <c r="D476" s="54">
        <v>9</v>
      </c>
      <c r="E476" s="55">
        <v>12942.41</v>
      </c>
      <c r="F476" s="55">
        <v>0</v>
      </c>
      <c r="G476" s="55">
        <v>0</v>
      </c>
      <c r="H476" s="55">
        <v>6459.63</v>
      </c>
      <c r="I476" s="55">
        <v>0</v>
      </c>
      <c r="J476" s="55">
        <v>1616.84</v>
      </c>
      <c r="K476" s="56">
        <v>19402.04</v>
      </c>
      <c r="L476" s="46">
        <v>21018.880000000001</v>
      </c>
      <c r="M476" s="117"/>
      <c r="N476" s="119">
        <v>19402.04</v>
      </c>
      <c r="O476" s="119">
        <v>12942.41</v>
      </c>
      <c r="P476" s="119"/>
      <c r="Q476" s="119">
        <v>23348.51</v>
      </c>
      <c r="R476" s="119">
        <v>21731.67</v>
      </c>
      <c r="S476" s="47"/>
    </row>
    <row r="477" spans="1:19" ht="9" customHeight="1" x14ac:dyDescent="0.2">
      <c r="A477" s="581"/>
      <c r="B477" s="581"/>
      <c r="C477" s="48" t="s">
        <v>4</v>
      </c>
      <c r="D477" s="49">
        <v>14</v>
      </c>
      <c r="E477" s="50">
        <v>25060000</v>
      </c>
      <c r="F477" s="50">
        <v>0</v>
      </c>
      <c r="G477" s="50">
        <v>0</v>
      </c>
      <c r="H477" s="50">
        <v>12507588</v>
      </c>
      <c r="I477" s="50">
        <v>0</v>
      </c>
      <c r="J477" s="51">
        <v>3130639</v>
      </c>
      <c r="K477" s="50">
        <v>37567588</v>
      </c>
      <c r="L477" s="73">
        <v>40698227</v>
      </c>
      <c r="M477" s="118"/>
      <c r="N477" s="120">
        <v>37567588</v>
      </c>
      <c r="O477" s="120">
        <v>25060000</v>
      </c>
      <c r="P477" s="120">
        <v>0</v>
      </c>
      <c r="Q477" s="120">
        <v>45209019</v>
      </c>
      <c r="R477" s="120">
        <v>42078381</v>
      </c>
      <c r="S477" s="47"/>
    </row>
    <row r="478" spans="1:19" ht="12.75" customHeight="1" x14ac:dyDescent="0.2">
      <c r="A478" s="581"/>
      <c r="B478" s="581"/>
      <c r="C478" s="53" t="s">
        <v>3</v>
      </c>
      <c r="D478" s="54">
        <v>15</v>
      </c>
      <c r="E478" s="55">
        <v>14827.48</v>
      </c>
      <c r="F478" s="55">
        <v>0</v>
      </c>
      <c r="G478" s="55">
        <v>0</v>
      </c>
      <c r="H478" s="55">
        <v>6459.63</v>
      </c>
      <c r="I478" s="55">
        <v>0</v>
      </c>
      <c r="J478" s="55">
        <v>1773.93</v>
      </c>
      <c r="K478" s="56">
        <v>21287.11</v>
      </c>
      <c r="L478" s="46">
        <v>23061.040000000001</v>
      </c>
      <c r="M478" s="117"/>
      <c r="N478" s="119">
        <v>21287.11</v>
      </c>
      <c r="O478" s="119">
        <v>14827.48</v>
      </c>
      <c r="P478" s="119"/>
      <c r="Q478" s="119">
        <v>25729.99</v>
      </c>
      <c r="R478" s="119">
        <v>23956.06</v>
      </c>
      <c r="S478" s="47"/>
    </row>
    <row r="479" spans="1:19" ht="9" customHeight="1" x14ac:dyDescent="0.2">
      <c r="A479" s="581"/>
      <c r="B479" s="581"/>
      <c r="C479" s="48" t="s">
        <v>4</v>
      </c>
      <c r="D479" s="49">
        <v>20</v>
      </c>
      <c r="E479" s="50">
        <v>28710005</v>
      </c>
      <c r="F479" s="50">
        <v>0</v>
      </c>
      <c r="G479" s="50">
        <v>0</v>
      </c>
      <c r="H479" s="50">
        <v>12507588</v>
      </c>
      <c r="I479" s="50">
        <v>0</v>
      </c>
      <c r="J479" s="51">
        <v>3434807</v>
      </c>
      <c r="K479" s="50">
        <v>41217592</v>
      </c>
      <c r="L479" s="73">
        <v>44652400</v>
      </c>
      <c r="M479" s="118"/>
      <c r="N479" s="120">
        <v>41217592</v>
      </c>
      <c r="O479" s="120">
        <v>28710005</v>
      </c>
      <c r="P479" s="120">
        <v>0</v>
      </c>
      <c r="Q479" s="120">
        <v>49820208</v>
      </c>
      <c r="R479" s="120">
        <v>46385400</v>
      </c>
      <c r="S479" s="47"/>
    </row>
    <row r="480" spans="1:19" ht="12.75" customHeight="1" x14ac:dyDescent="0.2">
      <c r="A480" s="581"/>
      <c r="B480" s="581"/>
      <c r="C480" s="53" t="s">
        <v>3</v>
      </c>
      <c r="D480" s="54">
        <v>21</v>
      </c>
      <c r="E480" s="55">
        <v>17240.36</v>
      </c>
      <c r="F480" s="55">
        <v>0</v>
      </c>
      <c r="G480" s="55">
        <v>0</v>
      </c>
      <c r="H480" s="55">
        <v>6459.63</v>
      </c>
      <c r="I480" s="55">
        <v>0</v>
      </c>
      <c r="J480" s="55">
        <v>1975</v>
      </c>
      <c r="K480" s="56">
        <v>23699.99</v>
      </c>
      <c r="L480" s="46">
        <v>25674.99</v>
      </c>
      <c r="M480" s="117"/>
      <c r="N480" s="119">
        <v>23699.99</v>
      </c>
      <c r="O480" s="119">
        <v>17240.36</v>
      </c>
      <c r="P480" s="119"/>
      <c r="Q480" s="119">
        <v>28778.25</v>
      </c>
      <c r="R480" s="119">
        <v>26803.25</v>
      </c>
      <c r="S480" s="47"/>
    </row>
    <row r="481" spans="1:19" ht="9" customHeight="1" x14ac:dyDescent="0.2">
      <c r="A481" s="581"/>
      <c r="B481" s="581"/>
      <c r="C481" s="48" t="s">
        <v>4</v>
      </c>
      <c r="D481" s="49">
        <v>27</v>
      </c>
      <c r="E481" s="50">
        <v>33381992</v>
      </c>
      <c r="F481" s="50">
        <v>0</v>
      </c>
      <c r="G481" s="50">
        <v>0</v>
      </c>
      <c r="H481" s="50">
        <v>12507588</v>
      </c>
      <c r="I481" s="50">
        <v>0</v>
      </c>
      <c r="J481" s="51">
        <v>3824133</v>
      </c>
      <c r="K481" s="50">
        <v>45889580</v>
      </c>
      <c r="L481" s="73">
        <v>49713713</v>
      </c>
      <c r="M481" s="118"/>
      <c r="N481" s="120">
        <v>45889580</v>
      </c>
      <c r="O481" s="120">
        <v>33381992</v>
      </c>
      <c r="P481" s="120">
        <v>0</v>
      </c>
      <c r="Q481" s="120">
        <v>55722462</v>
      </c>
      <c r="R481" s="120">
        <v>51898329</v>
      </c>
      <c r="S481" s="47"/>
    </row>
    <row r="482" spans="1:19" ht="12.75" customHeight="1" x14ac:dyDescent="0.2">
      <c r="A482" s="581"/>
      <c r="B482" s="581"/>
      <c r="C482" s="53" t="s">
        <v>3</v>
      </c>
      <c r="D482" s="54">
        <v>28</v>
      </c>
      <c r="E482" s="55">
        <v>18818.66</v>
      </c>
      <c r="F482" s="55">
        <v>0</v>
      </c>
      <c r="G482" s="55">
        <v>0</v>
      </c>
      <c r="H482" s="55">
        <v>6459.63</v>
      </c>
      <c r="I482" s="55">
        <v>0</v>
      </c>
      <c r="J482" s="55">
        <v>2106.52</v>
      </c>
      <c r="K482" s="56">
        <v>25278.29</v>
      </c>
      <c r="L482" s="46">
        <v>27384.81</v>
      </c>
      <c r="M482" s="117"/>
      <c r="N482" s="119">
        <v>25278.29</v>
      </c>
      <c r="O482" s="119">
        <v>18818.66</v>
      </c>
      <c r="P482" s="119"/>
      <c r="Q482" s="119">
        <v>30772.17</v>
      </c>
      <c r="R482" s="119">
        <v>28665.65</v>
      </c>
      <c r="S482" s="47"/>
    </row>
    <row r="483" spans="1:19" ht="9" customHeight="1" x14ac:dyDescent="0.2">
      <c r="A483" s="581"/>
      <c r="B483" s="581"/>
      <c r="C483" s="48" t="s">
        <v>4</v>
      </c>
      <c r="D483" s="49">
        <v>34</v>
      </c>
      <c r="E483" s="50">
        <v>36438007</v>
      </c>
      <c r="F483" s="50">
        <v>0</v>
      </c>
      <c r="G483" s="50">
        <v>0</v>
      </c>
      <c r="H483" s="50">
        <v>12507588</v>
      </c>
      <c r="I483" s="50">
        <v>0</v>
      </c>
      <c r="J483" s="51">
        <v>4078791</v>
      </c>
      <c r="K483" s="50">
        <v>48945595</v>
      </c>
      <c r="L483" s="73">
        <v>53024386</v>
      </c>
      <c r="M483" s="118"/>
      <c r="N483" s="120">
        <v>48945595</v>
      </c>
      <c r="O483" s="120">
        <v>36438007</v>
      </c>
      <c r="P483" s="120"/>
      <c r="Q483" s="120">
        <v>59583230</v>
      </c>
      <c r="R483" s="120">
        <v>55504438</v>
      </c>
      <c r="S483" s="47"/>
    </row>
    <row r="484" spans="1:19" ht="12.75" customHeight="1" x14ac:dyDescent="0.2">
      <c r="A484" s="581"/>
      <c r="B484" s="581"/>
      <c r="C484" s="53" t="s">
        <v>3</v>
      </c>
      <c r="D484" s="54">
        <v>35</v>
      </c>
      <c r="E484" s="55">
        <v>20076.75</v>
      </c>
      <c r="F484" s="55">
        <v>0</v>
      </c>
      <c r="G484" s="55">
        <v>0</v>
      </c>
      <c r="H484" s="55">
        <v>6459.63</v>
      </c>
      <c r="I484" s="55">
        <v>0</v>
      </c>
      <c r="J484" s="55">
        <v>2211.37</v>
      </c>
      <c r="K484" s="56">
        <v>26536.38</v>
      </c>
      <c r="L484" s="46">
        <v>28747.75</v>
      </c>
      <c r="M484" s="117"/>
      <c r="N484" s="119">
        <v>26536.38</v>
      </c>
      <c r="O484" s="119">
        <v>20076.75</v>
      </c>
      <c r="P484" s="119"/>
      <c r="Q484" s="119">
        <v>32361.57</v>
      </c>
      <c r="R484" s="119">
        <v>30150.2</v>
      </c>
      <c r="S484" s="47"/>
    </row>
    <row r="485" spans="1:19" ht="9" customHeight="1" x14ac:dyDescent="0.2">
      <c r="A485" s="582"/>
      <c r="B485" s="582"/>
      <c r="C485" s="58" t="s">
        <v>4</v>
      </c>
      <c r="D485" s="59"/>
      <c r="E485" s="61">
        <v>38874009</v>
      </c>
      <c r="F485" s="61">
        <v>0</v>
      </c>
      <c r="G485" s="61">
        <v>0</v>
      </c>
      <c r="H485" s="61">
        <v>12507588</v>
      </c>
      <c r="I485" s="61">
        <v>0</v>
      </c>
      <c r="J485" s="60">
        <v>4281809</v>
      </c>
      <c r="K485" s="61">
        <v>51381597</v>
      </c>
      <c r="L485" s="73">
        <v>55663406</v>
      </c>
      <c r="M485" s="118"/>
      <c r="N485" s="120">
        <v>51381597</v>
      </c>
      <c r="O485" s="120">
        <v>38874009</v>
      </c>
      <c r="P485" s="120"/>
      <c r="Q485" s="120">
        <v>62660737</v>
      </c>
      <c r="R485" s="120">
        <v>58378928</v>
      </c>
      <c r="S485" s="47"/>
    </row>
    <row r="486" spans="1:19" ht="12.75" customHeight="1" x14ac:dyDescent="0.2">
      <c r="A486" s="492">
        <v>36770</v>
      </c>
      <c r="B486" s="492">
        <v>36891</v>
      </c>
      <c r="C486" s="42" t="s">
        <v>3</v>
      </c>
      <c r="D486" s="43">
        <v>0</v>
      </c>
      <c r="E486" s="44">
        <v>10451.540000000001</v>
      </c>
      <c r="F486" s="44">
        <v>0</v>
      </c>
      <c r="G486" s="44">
        <v>0</v>
      </c>
      <c r="H486" s="44">
        <v>6459.63</v>
      </c>
      <c r="I486" s="44">
        <v>0</v>
      </c>
      <c r="J486" s="44">
        <v>1409.26</v>
      </c>
      <c r="K486" s="45">
        <v>16911.169999999998</v>
      </c>
      <c r="L486" s="46">
        <v>18320.43</v>
      </c>
      <c r="M486" s="117"/>
      <c r="N486" s="119">
        <v>16911.169999999998</v>
      </c>
      <c r="O486" s="119">
        <v>10451.540000000001</v>
      </c>
      <c r="P486" s="119"/>
      <c r="Q486" s="119">
        <v>20201.71</v>
      </c>
      <c r="R486" s="119">
        <v>18792.45</v>
      </c>
      <c r="S486" s="47"/>
    </row>
    <row r="487" spans="1:19" ht="9" customHeight="1" x14ac:dyDescent="0.2">
      <c r="A487" s="493"/>
      <c r="B487" s="493"/>
      <c r="C487" s="48" t="s">
        <v>4</v>
      </c>
      <c r="D487" s="49">
        <v>2</v>
      </c>
      <c r="E487" s="50">
        <v>20237003</v>
      </c>
      <c r="F487" s="50">
        <v>0</v>
      </c>
      <c r="G487" s="50">
        <v>0</v>
      </c>
      <c r="H487" s="50">
        <v>12507588</v>
      </c>
      <c r="I487" s="50">
        <v>0</v>
      </c>
      <c r="J487" s="51">
        <v>2728708</v>
      </c>
      <c r="K487" s="50">
        <v>32744591</v>
      </c>
      <c r="L487" s="73">
        <v>35473299</v>
      </c>
      <c r="M487" s="118"/>
      <c r="N487" s="120">
        <v>32744591</v>
      </c>
      <c r="O487" s="120">
        <v>20237003</v>
      </c>
      <c r="P487" s="120"/>
      <c r="Q487" s="120">
        <v>39115965</v>
      </c>
      <c r="R487" s="120">
        <v>36387257</v>
      </c>
      <c r="S487" s="47"/>
    </row>
    <row r="488" spans="1:19" ht="12.75" customHeight="1" x14ac:dyDescent="0.2">
      <c r="A488" s="511">
        <v>36770</v>
      </c>
      <c r="B488" s="511">
        <v>36891</v>
      </c>
      <c r="C488" s="53" t="s">
        <v>3</v>
      </c>
      <c r="D488" s="54">
        <v>3</v>
      </c>
      <c r="E488" s="55">
        <v>11403.88</v>
      </c>
      <c r="F488" s="55">
        <v>0</v>
      </c>
      <c r="G488" s="55">
        <v>0</v>
      </c>
      <c r="H488" s="55">
        <v>6459.63</v>
      </c>
      <c r="I488" s="55">
        <v>0</v>
      </c>
      <c r="J488" s="55">
        <v>1488.63</v>
      </c>
      <c r="K488" s="56">
        <v>17863.509999999998</v>
      </c>
      <c r="L488" s="46">
        <v>19352.14</v>
      </c>
      <c r="M488" s="117"/>
      <c r="N488" s="119">
        <v>17863.509999999998</v>
      </c>
      <c r="O488" s="119">
        <v>11403.88</v>
      </c>
      <c r="P488" s="119"/>
      <c r="Q488" s="119">
        <v>21404.84</v>
      </c>
      <c r="R488" s="119">
        <v>19916.21</v>
      </c>
      <c r="S488" s="47"/>
    </row>
    <row r="489" spans="1:19" ht="9" customHeight="1" x14ac:dyDescent="0.2">
      <c r="A489" s="581"/>
      <c r="B489" s="581"/>
      <c r="C489" s="48" t="s">
        <v>4</v>
      </c>
      <c r="D489" s="49">
        <v>8</v>
      </c>
      <c r="E489" s="50">
        <v>22080991</v>
      </c>
      <c r="F489" s="50">
        <v>0</v>
      </c>
      <c r="G489" s="50">
        <v>0</v>
      </c>
      <c r="H489" s="50">
        <v>12507588</v>
      </c>
      <c r="I489" s="50">
        <v>0</v>
      </c>
      <c r="J489" s="51">
        <v>2882390</v>
      </c>
      <c r="K489" s="50">
        <v>34588579</v>
      </c>
      <c r="L489" s="73">
        <v>37470968</v>
      </c>
      <c r="M489" s="118"/>
      <c r="N489" s="120">
        <v>34588579</v>
      </c>
      <c r="O489" s="120">
        <v>22080991</v>
      </c>
      <c r="P489" s="120"/>
      <c r="Q489" s="120">
        <v>41445550</v>
      </c>
      <c r="R489" s="120">
        <v>38563160</v>
      </c>
      <c r="S489" s="47"/>
    </row>
    <row r="490" spans="1:19" ht="12.75" customHeight="1" x14ac:dyDescent="0.2">
      <c r="A490" s="581"/>
      <c r="B490" s="581"/>
      <c r="C490" s="53" t="s">
        <v>3</v>
      </c>
      <c r="D490" s="54">
        <v>9</v>
      </c>
      <c r="E490" s="55">
        <v>12942.41</v>
      </c>
      <c r="F490" s="55">
        <v>0</v>
      </c>
      <c r="G490" s="55">
        <v>0</v>
      </c>
      <c r="H490" s="55">
        <v>6459.63</v>
      </c>
      <c r="I490" s="55">
        <v>0</v>
      </c>
      <c r="J490" s="55">
        <v>1616.84</v>
      </c>
      <c r="K490" s="56">
        <v>19402.04</v>
      </c>
      <c r="L490" s="46">
        <v>21018.880000000001</v>
      </c>
      <c r="M490" s="117"/>
      <c r="N490" s="119">
        <v>19402.04</v>
      </c>
      <c r="O490" s="119">
        <v>12942.41</v>
      </c>
      <c r="P490" s="119"/>
      <c r="Q490" s="119">
        <v>23348.51</v>
      </c>
      <c r="R490" s="119">
        <v>21731.67</v>
      </c>
      <c r="S490" s="47"/>
    </row>
    <row r="491" spans="1:19" ht="9" customHeight="1" x14ac:dyDescent="0.2">
      <c r="A491" s="581"/>
      <c r="B491" s="581"/>
      <c r="C491" s="48" t="s">
        <v>4</v>
      </c>
      <c r="D491" s="49">
        <v>14</v>
      </c>
      <c r="E491" s="50">
        <v>25060000</v>
      </c>
      <c r="F491" s="50">
        <v>0</v>
      </c>
      <c r="G491" s="50">
        <v>0</v>
      </c>
      <c r="H491" s="50">
        <v>12507588</v>
      </c>
      <c r="I491" s="50">
        <v>0</v>
      </c>
      <c r="J491" s="51">
        <v>3130639</v>
      </c>
      <c r="K491" s="50">
        <v>37567588</v>
      </c>
      <c r="L491" s="73">
        <v>40698227</v>
      </c>
      <c r="M491" s="118"/>
      <c r="N491" s="120">
        <v>37567588</v>
      </c>
      <c r="O491" s="120">
        <v>25060000</v>
      </c>
      <c r="P491" s="120"/>
      <c r="Q491" s="120">
        <v>45209019</v>
      </c>
      <c r="R491" s="120">
        <v>42078381</v>
      </c>
      <c r="S491" s="47"/>
    </row>
    <row r="492" spans="1:19" ht="12.75" customHeight="1" x14ac:dyDescent="0.2">
      <c r="A492" s="581"/>
      <c r="B492" s="581"/>
      <c r="C492" s="53" t="s">
        <v>3</v>
      </c>
      <c r="D492" s="54">
        <v>15</v>
      </c>
      <c r="E492" s="55">
        <v>14827.48</v>
      </c>
      <c r="F492" s="55">
        <v>0</v>
      </c>
      <c r="G492" s="55">
        <v>0</v>
      </c>
      <c r="H492" s="55">
        <v>6459.63</v>
      </c>
      <c r="I492" s="55">
        <v>0</v>
      </c>
      <c r="J492" s="55">
        <v>1773.93</v>
      </c>
      <c r="K492" s="56">
        <v>21287.11</v>
      </c>
      <c r="L492" s="46">
        <v>23061.040000000001</v>
      </c>
      <c r="M492" s="117"/>
      <c r="N492" s="119">
        <v>21287.11</v>
      </c>
      <c r="O492" s="119">
        <v>14827.48</v>
      </c>
      <c r="P492" s="119"/>
      <c r="Q492" s="119">
        <v>25729.99</v>
      </c>
      <c r="R492" s="119">
        <v>23956.06</v>
      </c>
      <c r="S492" s="47"/>
    </row>
    <row r="493" spans="1:19" ht="9" customHeight="1" x14ac:dyDescent="0.2">
      <c r="A493" s="581"/>
      <c r="B493" s="581"/>
      <c r="C493" s="48" t="s">
        <v>4</v>
      </c>
      <c r="D493" s="49">
        <v>20</v>
      </c>
      <c r="E493" s="50">
        <v>28710005</v>
      </c>
      <c r="F493" s="50">
        <v>0</v>
      </c>
      <c r="G493" s="50">
        <v>0</v>
      </c>
      <c r="H493" s="50">
        <v>12507588</v>
      </c>
      <c r="I493" s="50">
        <v>0</v>
      </c>
      <c r="J493" s="51">
        <v>3434807</v>
      </c>
      <c r="K493" s="50">
        <v>41217592</v>
      </c>
      <c r="L493" s="73">
        <v>44652400</v>
      </c>
      <c r="M493" s="118"/>
      <c r="N493" s="120">
        <v>41217592</v>
      </c>
      <c r="O493" s="120">
        <v>28710005</v>
      </c>
      <c r="P493" s="120"/>
      <c r="Q493" s="120">
        <v>49820208</v>
      </c>
      <c r="R493" s="120">
        <v>46385400</v>
      </c>
      <c r="S493" s="47"/>
    </row>
    <row r="494" spans="1:19" ht="12.75" customHeight="1" x14ac:dyDescent="0.2">
      <c r="A494" s="581"/>
      <c r="B494" s="581"/>
      <c r="C494" s="53" t="s">
        <v>3</v>
      </c>
      <c r="D494" s="54">
        <v>21</v>
      </c>
      <c r="E494" s="55">
        <v>17240.36</v>
      </c>
      <c r="F494" s="55">
        <v>0</v>
      </c>
      <c r="G494" s="55">
        <v>0</v>
      </c>
      <c r="H494" s="55">
        <v>6459.63</v>
      </c>
      <c r="I494" s="55">
        <v>0</v>
      </c>
      <c r="J494" s="55">
        <v>1975</v>
      </c>
      <c r="K494" s="56">
        <v>23699.99</v>
      </c>
      <c r="L494" s="46">
        <v>25674.99</v>
      </c>
      <c r="M494" s="117"/>
      <c r="N494" s="119">
        <v>23699.99</v>
      </c>
      <c r="O494" s="119">
        <v>17240.36</v>
      </c>
      <c r="P494" s="119"/>
      <c r="Q494" s="119">
        <v>28778.25</v>
      </c>
      <c r="R494" s="119">
        <v>26803.25</v>
      </c>
      <c r="S494" s="47"/>
    </row>
    <row r="495" spans="1:19" ht="9" customHeight="1" x14ac:dyDescent="0.2">
      <c r="A495" s="581"/>
      <c r="B495" s="581"/>
      <c r="C495" s="48" t="s">
        <v>4</v>
      </c>
      <c r="D495" s="49">
        <v>27</v>
      </c>
      <c r="E495" s="50">
        <v>33381992</v>
      </c>
      <c r="F495" s="50">
        <v>0</v>
      </c>
      <c r="G495" s="50">
        <v>0</v>
      </c>
      <c r="H495" s="50">
        <v>12507588</v>
      </c>
      <c r="I495" s="50">
        <v>0</v>
      </c>
      <c r="J495" s="51">
        <v>3824133</v>
      </c>
      <c r="K495" s="50">
        <v>45889580</v>
      </c>
      <c r="L495" s="73">
        <v>49713713</v>
      </c>
      <c r="M495" s="118"/>
      <c r="N495" s="120">
        <v>45889580</v>
      </c>
      <c r="O495" s="120">
        <v>33381992</v>
      </c>
      <c r="P495" s="120"/>
      <c r="Q495" s="120">
        <v>55722462</v>
      </c>
      <c r="R495" s="120">
        <v>51898329</v>
      </c>
      <c r="S495" s="47"/>
    </row>
    <row r="496" spans="1:19" ht="12.75" customHeight="1" x14ac:dyDescent="0.2">
      <c r="A496" s="581"/>
      <c r="B496" s="581"/>
      <c r="C496" s="53" t="s">
        <v>3</v>
      </c>
      <c r="D496" s="54">
        <v>28</v>
      </c>
      <c r="E496" s="55">
        <v>18818.66</v>
      </c>
      <c r="F496" s="55">
        <v>0</v>
      </c>
      <c r="G496" s="55">
        <v>0</v>
      </c>
      <c r="H496" s="55">
        <v>6459.63</v>
      </c>
      <c r="I496" s="55">
        <v>0</v>
      </c>
      <c r="J496" s="55">
        <v>2106.52</v>
      </c>
      <c r="K496" s="56">
        <v>25278.29</v>
      </c>
      <c r="L496" s="46">
        <v>27384.81</v>
      </c>
      <c r="M496" s="117"/>
      <c r="N496" s="119">
        <v>25278.29</v>
      </c>
      <c r="O496" s="119">
        <v>18818.66</v>
      </c>
      <c r="P496" s="119"/>
      <c r="Q496" s="119">
        <v>30772.17</v>
      </c>
      <c r="R496" s="119">
        <v>28665.65</v>
      </c>
      <c r="S496" s="47"/>
    </row>
    <row r="497" spans="1:19" ht="9" customHeight="1" x14ac:dyDescent="0.2">
      <c r="A497" s="581"/>
      <c r="B497" s="581"/>
      <c r="C497" s="48" t="s">
        <v>4</v>
      </c>
      <c r="D497" s="49">
        <v>34</v>
      </c>
      <c r="E497" s="50">
        <v>36438007</v>
      </c>
      <c r="F497" s="50">
        <v>0</v>
      </c>
      <c r="G497" s="50">
        <v>0</v>
      </c>
      <c r="H497" s="50">
        <v>12507588</v>
      </c>
      <c r="I497" s="50">
        <v>0</v>
      </c>
      <c r="J497" s="51">
        <v>4078791</v>
      </c>
      <c r="K497" s="50">
        <v>48945595</v>
      </c>
      <c r="L497" s="73">
        <v>53024386</v>
      </c>
      <c r="M497" s="118"/>
      <c r="N497" s="120">
        <v>48945595</v>
      </c>
      <c r="O497" s="120">
        <v>36438007</v>
      </c>
      <c r="P497" s="120"/>
      <c r="Q497" s="120">
        <v>59583230</v>
      </c>
      <c r="R497" s="120">
        <v>55504438</v>
      </c>
      <c r="S497" s="47"/>
    </row>
    <row r="498" spans="1:19" ht="12.75" customHeight="1" x14ac:dyDescent="0.2">
      <c r="A498" s="581"/>
      <c r="B498" s="581"/>
      <c r="C498" s="53" t="s">
        <v>3</v>
      </c>
      <c r="D498" s="54">
        <v>35</v>
      </c>
      <c r="E498" s="55">
        <v>20076.75</v>
      </c>
      <c r="F498" s="55">
        <v>0</v>
      </c>
      <c r="G498" s="55">
        <v>0</v>
      </c>
      <c r="H498" s="55">
        <v>6459.63</v>
      </c>
      <c r="I498" s="55">
        <v>0</v>
      </c>
      <c r="J498" s="55">
        <v>2211.37</v>
      </c>
      <c r="K498" s="56">
        <v>26536.38</v>
      </c>
      <c r="L498" s="46">
        <v>28747.75</v>
      </c>
      <c r="M498" s="117"/>
      <c r="N498" s="119">
        <v>26536.38</v>
      </c>
      <c r="O498" s="119">
        <v>20076.75</v>
      </c>
      <c r="P498" s="119"/>
      <c r="Q498" s="119">
        <v>32361.57</v>
      </c>
      <c r="R498" s="119">
        <v>30150.2</v>
      </c>
      <c r="S498" s="47"/>
    </row>
    <row r="499" spans="1:19" ht="9" customHeight="1" x14ac:dyDescent="0.2">
      <c r="A499" s="582"/>
      <c r="B499" s="582"/>
      <c r="C499" s="58" t="s">
        <v>4</v>
      </c>
      <c r="D499" s="59"/>
      <c r="E499" s="61">
        <v>38874009</v>
      </c>
      <c r="F499" s="61">
        <v>0</v>
      </c>
      <c r="G499" s="61">
        <v>0</v>
      </c>
      <c r="H499" s="61">
        <v>12507588</v>
      </c>
      <c r="I499" s="61">
        <v>0</v>
      </c>
      <c r="J499" s="60">
        <v>4281809</v>
      </c>
      <c r="K499" s="61">
        <v>51381597</v>
      </c>
      <c r="L499" s="73">
        <v>55663406</v>
      </c>
      <c r="M499" s="118"/>
      <c r="N499" s="120">
        <v>51381597</v>
      </c>
      <c r="O499" s="120">
        <v>38874009</v>
      </c>
      <c r="P499" s="120"/>
      <c r="Q499" s="120">
        <v>62660737</v>
      </c>
      <c r="R499" s="120">
        <v>58378928</v>
      </c>
      <c r="S499" s="47"/>
    </row>
    <row r="500" spans="1:19" ht="12.75" customHeight="1" x14ac:dyDescent="0.2">
      <c r="A500" s="492">
        <v>36892</v>
      </c>
      <c r="B500" s="492">
        <v>37256</v>
      </c>
      <c r="C500" s="42" t="s">
        <v>3</v>
      </c>
      <c r="D500" s="43">
        <v>0</v>
      </c>
      <c r="E500" s="44">
        <v>10786.2</v>
      </c>
      <c r="F500" s="44">
        <v>0</v>
      </c>
      <c r="G500" s="44">
        <v>0</v>
      </c>
      <c r="H500" s="44">
        <v>6459.63</v>
      </c>
      <c r="I500" s="44">
        <v>0</v>
      </c>
      <c r="J500" s="44">
        <v>1437.15</v>
      </c>
      <c r="K500" s="45">
        <v>17245.830000000002</v>
      </c>
      <c r="L500" s="46">
        <v>18682.98</v>
      </c>
      <c r="M500" s="117"/>
      <c r="N500" s="119">
        <v>17245.830000000002</v>
      </c>
      <c r="O500" s="119">
        <v>10786.2</v>
      </c>
      <c r="P500" s="119">
        <v>1338.6</v>
      </c>
      <c r="Q500" s="119">
        <v>20624.5</v>
      </c>
      <c r="R500" s="119">
        <v>19187.349999999999</v>
      </c>
      <c r="S500" s="47"/>
    </row>
    <row r="501" spans="1:19" ht="9" customHeight="1" x14ac:dyDescent="0.2">
      <c r="A501" s="493"/>
      <c r="B501" s="493"/>
      <c r="C501" s="48" t="s">
        <v>4</v>
      </c>
      <c r="D501" s="49">
        <v>2</v>
      </c>
      <c r="E501" s="50">
        <v>20884995</v>
      </c>
      <c r="F501" s="50">
        <v>0</v>
      </c>
      <c r="G501" s="50">
        <v>0</v>
      </c>
      <c r="H501" s="50">
        <v>12507588</v>
      </c>
      <c r="I501" s="50">
        <v>0</v>
      </c>
      <c r="J501" s="51">
        <v>2782710</v>
      </c>
      <c r="K501" s="50">
        <v>33392583</v>
      </c>
      <c r="L501" s="73">
        <v>36175294</v>
      </c>
      <c r="M501" s="118"/>
      <c r="N501" s="120">
        <v>33392583</v>
      </c>
      <c r="O501" s="120">
        <v>20884995</v>
      </c>
      <c r="P501" s="120">
        <v>2591891</v>
      </c>
      <c r="Q501" s="120">
        <v>39934601</v>
      </c>
      <c r="R501" s="120">
        <v>37151890</v>
      </c>
      <c r="S501" s="47"/>
    </row>
    <row r="502" spans="1:19" ht="12.75" customHeight="1" x14ac:dyDescent="0.2">
      <c r="A502" s="511">
        <v>36892</v>
      </c>
      <c r="B502" s="511">
        <v>37256</v>
      </c>
      <c r="C502" s="53" t="s">
        <v>3</v>
      </c>
      <c r="D502" s="54">
        <v>3</v>
      </c>
      <c r="E502" s="55">
        <v>11763.34</v>
      </c>
      <c r="F502" s="55">
        <v>0</v>
      </c>
      <c r="G502" s="55">
        <v>0</v>
      </c>
      <c r="H502" s="55">
        <v>6459.63</v>
      </c>
      <c r="I502" s="55">
        <v>0</v>
      </c>
      <c r="J502" s="55">
        <v>1518.58</v>
      </c>
      <c r="K502" s="56">
        <v>18222.97</v>
      </c>
      <c r="L502" s="46">
        <v>19741.55</v>
      </c>
      <c r="M502" s="117"/>
      <c r="N502" s="119">
        <v>18222.97</v>
      </c>
      <c r="O502" s="119">
        <v>11763.34</v>
      </c>
      <c r="P502" s="119">
        <v>1338.6</v>
      </c>
      <c r="Q502" s="119">
        <v>21858.95</v>
      </c>
      <c r="R502" s="119">
        <v>20340.37</v>
      </c>
      <c r="S502" s="47"/>
    </row>
    <row r="503" spans="1:19" ht="9" customHeight="1" x14ac:dyDescent="0.2">
      <c r="A503" s="581"/>
      <c r="B503" s="581"/>
      <c r="C503" s="48" t="s">
        <v>4</v>
      </c>
      <c r="D503" s="49">
        <v>8</v>
      </c>
      <c r="E503" s="50">
        <v>22777002</v>
      </c>
      <c r="F503" s="50">
        <v>0</v>
      </c>
      <c r="G503" s="50">
        <v>0</v>
      </c>
      <c r="H503" s="50">
        <v>12507588</v>
      </c>
      <c r="I503" s="50">
        <v>0</v>
      </c>
      <c r="J503" s="51">
        <v>2940381</v>
      </c>
      <c r="K503" s="50">
        <v>35284590</v>
      </c>
      <c r="L503" s="73">
        <v>38224971</v>
      </c>
      <c r="M503" s="118"/>
      <c r="N503" s="120">
        <v>35284590</v>
      </c>
      <c r="O503" s="120">
        <v>22777002</v>
      </c>
      <c r="P503" s="120">
        <v>2591891</v>
      </c>
      <c r="Q503" s="120">
        <v>42324829</v>
      </c>
      <c r="R503" s="120">
        <v>39384448</v>
      </c>
      <c r="S503" s="47"/>
    </row>
    <row r="504" spans="1:19" ht="12.75" customHeight="1" x14ac:dyDescent="0.2">
      <c r="A504" s="581"/>
      <c r="B504" s="581"/>
      <c r="C504" s="53" t="s">
        <v>3</v>
      </c>
      <c r="D504" s="54">
        <v>9</v>
      </c>
      <c r="E504" s="55">
        <v>13326.65</v>
      </c>
      <c r="F504" s="55">
        <v>0</v>
      </c>
      <c r="G504" s="55">
        <v>0</v>
      </c>
      <c r="H504" s="55">
        <v>6459.63</v>
      </c>
      <c r="I504" s="55">
        <v>0</v>
      </c>
      <c r="J504" s="55">
        <v>1648.86</v>
      </c>
      <c r="K504" s="56">
        <v>19786.28</v>
      </c>
      <c r="L504" s="46">
        <v>21435.14</v>
      </c>
      <c r="M504" s="117"/>
      <c r="N504" s="119">
        <v>19786.28</v>
      </c>
      <c r="O504" s="119">
        <v>13326.65</v>
      </c>
      <c r="P504" s="119">
        <v>1338.6</v>
      </c>
      <c r="Q504" s="119">
        <v>23833.94</v>
      </c>
      <c r="R504" s="119">
        <v>22185.08</v>
      </c>
      <c r="S504" s="47"/>
    </row>
    <row r="505" spans="1:19" ht="9" customHeight="1" x14ac:dyDescent="0.2">
      <c r="A505" s="581"/>
      <c r="B505" s="581"/>
      <c r="C505" s="48" t="s">
        <v>4</v>
      </c>
      <c r="D505" s="49">
        <v>14</v>
      </c>
      <c r="E505" s="50">
        <v>25803993</v>
      </c>
      <c r="F505" s="50">
        <v>0</v>
      </c>
      <c r="G505" s="50">
        <v>0</v>
      </c>
      <c r="H505" s="50">
        <v>12507588</v>
      </c>
      <c r="I505" s="50">
        <v>0</v>
      </c>
      <c r="J505" s="51">
        <v>3192638</v>
      </c>
      <c r="K505" s="50">
        <v>38311580</v>
      </c>
      <c r="L505" s="73">
        <v>41504219</v>
      </c>
      <c r="M505" s="118"/>
      <c r="N505" s="120">
        <v>38311580</v>
      </c>
      <c r="O505" s="120">
        <v>25803993</v>
      </c>
      <c r="P505" s="120">
        <v>2591891</v>
      </c>
      <c r="Q505" s="120">
        <v>46148943</v>
      </c>
      <c r="R505" s="120">
        <v>42956305</v>
      </c>
      <c r="S505" s="47"/>
    </row>
    <row r="506" spans="1:19" ht="12.75" customHeight="1" x14ac:dyDescent="0.2">
      <c r="A506" s="581"/>
      <c r="B506" s="581"/>
      <c r="C506" s="53" t="s">
        <v>3</v>
      </c>
      <c r="D506" s="54">
        <v>15</v>
      </c>
      <c r="E506" s="55">
        <v>15255.1</v>
      </c>
      <c r="F506" s="55">
        <v>0</v>
      </c>
      <c r="G506" s="55">
        <v>0</v>
      </c>
      <c r="H506" s="55">
        <v>6459.63</v>
      </c>
      <c r="I506" s="55">
        <v>0</v>
      </c>
      <c r="J506" s="55">
        <v>1809.56</v>
      </c>
      <c r="K506" s="56">
        <v>21714.73</v>
      </c>
      <c r="L506" s="46">
        <v>23524.29</v>
      </c>
      <c r="M506" s="117"/>
      <c r="N506" s="119">
        <v>21714.73</v>
      </c>
      <c r="O506" s="119">
        <v>15255.1</v>
      </c>
      <c r="P506" s="119">
        <v>1667.16</v>
      </c>
      <c r="Q506" s="119">
        <v>26270.21</v>
      </c>
      <c r="R506" s="119">
        <v>24460.65</v>
      </c>
      <c r="S506" s="47"/>
    </row>
    <row r="507" spans="1:19" ht="9" customHeight="1" x14ac:dyDescent="0.2">
      <c r="A507" s="581"/>
      <c r="B507" s="581"/>
      <c r="C507" s="48" t="s">
        <v>4</v>
      </c>
      <c r="D507" s="49">
        <v>20</v>
      </c>
      <c r="E507" s="50">
        <v>29537992</v>
      </c>
      <c r="F507" s="50">
        <v>0</v>
      </c>
      <c r="G507" s="50">
        <v>0</v>
      </c>
      <c r="H507" s="50">
        <v>12507588</v>
      </c>
      <c r="I507" s="50">
        <v>0</v>
      </c>
      <c r="J507" s="51">
        <v>3503797</v>
      </c>
      <c r="K507" s="50">
        <v>42045580</v>
      </c>
      <c r="L507" s="73">
        <v>45549377</v>
      </c>
      <c r="M507" s="118"/>
      <c r="N507" s="120">
        <v>42045580</v>
      </c>
      <c r="O507" s="120">
        <v>29537992</v>
      </c>
      <c r="P507" s="120">
        <v>3228072</v>
      </c>
      <c r="Q507" s="120">
        <v>50866220</v>
      </c>
      <c r="R507" s="120">
        <v>47362423</v>
      </c>
      <c r="S507" s="47"/>
    </row>
    <row r="508" spans="1:19" ht="12.75" customHeight="1" x14ac:dyDescent="0.2">
      <c r="A508" s="581"/>
      <c r="B508" s="581"/>
      <c r="C508" s="53" t="s">
        <v>3</v>
      </c>
      <c r="D508" s="54">
        <v>21</v>
      </c>
      <c r="E508" s="55">
        <v>17711.37</v>
      </c>
      <c r="F508" s="55">
        <v>0</v>
      </c>
      <c r="G508" s="55">
        <v>0</v>
      </c>
      <c r="H508" s="55">
        <v>6459.63</v>
      </c>
      <c r="I508" s="55">
        <v>0</v>
      </c>
      <c r="J508" s="55">
        <v>2014.25</v>
      </c>
      <c r="K508" s="56">
        <v>24171</v>
      </c>
      <c r="L508" s="46">
        <v>26185.25</v>
      </c>
      <c r="M508" s="117"/>
      <c r="N508" s="119">
        <v>24171</v>
      </c>
      <c r="O508" s="119">
        <v>17711.37</v>
      </c>
      <c r="P508" s="119">
        <v>1667.16</v>
      </c>
      <c r="Q508" s="119">
        <v>29373.3</v>
      </c>
      <c r="R508" s="119">
        <v>27359.05</v>
      </c>
      <c r="S508" s="47"/>
    </row>
    <row r="509" spans="1:19" ht="9" customHeight="1" x14ac:dyDescent="0.2">
      <c r="A509" s="581"/>
      <c r="B509" s="581"/>
      <c r="C509" s="48" t="s">
        <v>4</v>
      </c>
      <c r="D509" s="49">
        <v>27</v>
      </c>
      <c r="E509" s="50">
        <v>34293994</v>
      </c>
      <c r="F509" s="50">
        <v>0</v>
      </c>
      <c r="G509" s="50">
        <v>0</v>
      </c>
      <c r="H509" s="50">
        <v>12507588</v>
      </c>
      <c r="I509" s="50">
        <v>0</v>
      </c>
      <c r="J509" s="51">
        <v>3900132</v>
      </c>
      <c r="K509" s="50">
        <v>46801582</v>
      </c>
      <c r="L509" s="73">
        <v>50701714</v>
      </c>
      <c r="M509" s="118"/>
      <c r="N509" s="120">
        <v>46801582</v>
      </c>
      <c r="O509" s="120">
        <v>34293994</v>
      </c>
      <c r="P509" s="120">
        <v>3228072</v>
      </c>
      <c r="Q509" s="120">
        <v>56874640</v>
      </c>
      <c r="R509" s="120">
        <v>52974508</v>
      </c>
      <c r="S509" s="47"/>
    </row>
    <row r="510" spans="1:19" ht="12.75" customHeight="1" x14ac:dyDescent="0.2">
      <c r="A510" s="581"/>
      <c r="B510" s="581"/>
      <c r="C510" s="53" t="s">
        <v>3</v>
      </c>
      <c r="D510" s="54">
        <v>28</v>
      </c>
      <c r="E510" s="55">
        <v>19320.650000000001</v>
      </c>
      <c r="F510" s="55">
        <v>0</v>
      </c>
      <c r="G510" s="55">
        <v>0</v>
      </c>
      <c r="H510" s="55">
        <v>6459.63</v>
      </c>
      <c r="I510" s="55">
        <v>0</v>
      </c>
      <c r="J510" s="55">
        <v>2148.36</v>
      </c>
      <c r="K510" s="56">
        <v>25780.28</v>
      </c>
      <c r="L510" s="46">
        <v>27928.639999999999</v>
      </c>
      <c r="M510" s="117"/>
      <c r="N510" s="119">
        <v>25780.28</v>
      </c>
      <c r="O510" s="119">
        <v>19320.650000000001</v>
      </c>
      <c r="P510" s="119">
        <v>1865.4</v>
      </c>
      <c r="Q510" s="119">
        <v>31406.36</v>
      </c>
      <c r="R510" s="119">
        <v>29258</v>
      </c>
      <c r="S510" s="47"/>
    </row>
    <row r="511" spans="1:19" ht="9" customHeight="1" x14ac:dyDescent="0.2">
      <c r="A511" s="581"/>
      <c r="B511" s="581"/>
      <c r="C511" s="48" t="s">
        <v>4</v>
      </c>
      <c r="D511" s="49">
        <v>34</v>
      </c>
      <c r="E511" s="50">
        <v>37409995</v>
      </c>
      <c r="F511" s="50">
        <v>0</v>
      </c>
      <c r="G511" s="50">
        <v>0</v>
      </c>
      <c r="H511" s="50">
        <v>12507588</v>
      </c>
      <c r="I511" s="50">
        <v>0</v>
      </c>
      <c r="J511" s="51">
        <v>4159805</v>
      </c>
      <c r="K511" s="50">
        <v>49917583</v>
      </c>
      <c r="L511" s="73">
        <v>54077388</v>
      </c>
      <c r="M511" s="118"/>
      <c r="N511" s="120">
        <v>49917583</v>
      </c>
      <c r="O511" s="120">
        <v>37409995</v>
      </c>
      <c r="P511" s="120">
        <v>3611918</v>
      </c>
      <c r="Q511" s="120">
        <v>60811193</v>
      </c>
      <c r="R511" s="120">
        <v>56651388</v>
      </c>
      <c r="S511" s="47"/>
    </row>
    <row r="512" spans="1:19" ht="12.75" customHeight="1" x14ac:dyDescent="0.2">
      <c r="A512" s="581"/>
      <c r="B512" s="581"/>
      <c r="C512" s="53" t="s">
        <v>3</v>
      </c>
      <c r="D512" s="54">
        <v>35</v>
      </c>
      <c r="E512" s="55">
        <v>20603.53</v>
      </c>
      <c r="F512" s="55">
        <v>0</v>
      </c>
      <c r="G512" s="55">
        <v>0</v>
      </c>
      <c r="H512" s="55">
        <v>6459.63</v>
      </c>
      <c r="I512" s="55">
        <v>0</v>
      </c>
      <c r="J512" s="55">
        <v>2255.2600000000002</v>
      </c>
      <c r="K512" s="56">
        <v>27063.16</v>
      </c>
      <c r="L512" s="46">
        <v>29318.42</v>
      </c>
      <c r="M512" s="117"/>
      <c r="N512" s="119">
        <v>27063.16</v>
      </c>
      <c r="O512" s="119">
        <v>20603.53</v>
      </c>
      <c r="P512" s="119">
        <v>1865.4</v>
      </c>
      <c r="Q512" s="119">
        <v>33027.06</v>
      </c>
      <c r="R512" s="119">
        <v>30771.8</v>
      </c>
      <c r="S512" s="47"/>
    </row>
    <row r="513" spans="1:19" ht="9" customHeight="1" x14ac:dyDescent="0.2">
      <c r="A513" s="582"/>
      <c r="B513" s="582"/>
      <c r="C513" s="58" t="s">
        <v>4</v>
      </c>
      <c r="D513" s="59"/>
      <c r="E513" s="61">
        <v>39893997</v>
      </c>
      <c r="F513" s="61">
        <v>0</v>
      </c>
      <c r="G513" s="61">
        <v>0</v>
      </c>
      <c r="H513" s="61">
        <v>12507588</v>
      </c>
      <c r="I513" s="61">
        <v>0</v>
      </c>
      <c r="J513" s="60">
        <v>4366792</v>
      </c>
      <c r="K513" s="61">
        <v>52401585</v>
      </c>
      <c r="L513" s="73">
        <v>56768377</v>
      </c>
      <c r="M513" s="118"/>
      <c r="N513" s="120">
        <v>52401585</v>
      </c>
      <c r="O513" s="120">
        <v>39893997</v>
      </c>
      <c r="P513" s="120">
        <v>3611918</v>
      </c>
      <c r="Q513" s="120">
        <v>63949305</v>
      </c>
      <c r="R513" s="120">
        <v>59582513</v>
      </c>
      <c r="S513" s="47"/>
    </row>
    <row r="514" spans="1:19" ht="12.75" customHeight="1" x14ac:dyDescent="0.2">
      <c r="A514" s="492">
        <v>37257</v>
      </c>
      <c r="B514" s="492">
        <v>37621</v>
      </c>
      <c r="C514" s="42" t="s">
        <v>3</v>
      </c>
      <c r="D514" s="43">
        <v>0</v>
      </c>
      <c r="E514" s="44">
        <v>11221.8</v>
      </c>
      <c r="F514" s="44">
        <v>0</v>
      </c>
      <c r="G514" s="44">
        <v>0</v>
      </c>
      <c r="H514" s="44">
        <v>6459.63</v>
      </c>
      <c r="I514" s="44">
        <v>0</v>
      </c>
      <c r="J514" s="44">
        <v>1473.45</v>
      </c>
      <c r="K514" s="45">
        <v>17681.43</v>
      </c>
      <c r="L514" s="46">
        <v>19154.88</v>
      </c>
      <c r="M514" s="117"/>
      <c r="N514" s="119">
        <v>17681.43</v>
      </c>
      <c r="O514" s="119">
        <v>11221.8</v>
      </c>
      <c r="P514" s="119">
        <v>1578.6</v>
      </c>
      <c r="Q514" s="119">
        <v>21174.799999999999</v>
      </c>
      <c r="R514" s="119">
        <v>19701.349999999999</v>
      </c>
      <c r="S514" s="47"/>
    </row>
    <row r="515" spans="1:19" ht="9" customHeight="1" x14ac:dyDescent="0.2">
      <c r="A515" s="493"/>
      <c r="B515" s="493"/>
      <c r="C515" s="48" t="s">
        <v>4</v>
      </c>
      <c r="D515" s="49">
        <v>2</v>
      </c>
      <c r="E515" s="50">
        <v>21728435</v>
      </c>
      <c r="F515" s="50">
        <v>0</v>
      </c>
      <c r="G515" s="50">
        <v>0</v>
      </c>
      <c r="H515" s="50">
        <v>12507588</v>
      </c>
      <c r="I515" s="50">
        <v>0</v>
      </c>
      <c r="J515" s="51">
        <v>2852997</v>
      </c>
      <c r="K515" s="50">
        <v>34236022</v>
      </c>
      <c r="L515" s="73">
        <v>37089019</v>
      </c>
      <c r="M515" s="118"/>
      <c r="N515" s="120">
        <v>34236022</v>
      </c>
      <c r="O515" s="120">
        <v>21728435</v>
      </c>
      <c r="P515" s="120">
        <v>3056596</v>
      </c>
      <c r="Q515" s="120">
        <v>41000130</v>
      </c>
      <c r="R515" s="120">
        <v>38147133</v>
      </c>
      <c r="S515" s="47"/>
    </row>
    <row r="516" spans="1:19" ht="12.75" customHeight="1" x14ac:dyDescent="0.2">
      <c r="A516" s="511">
        <v>37257</v>
      </c>
      <c r="B516" s="511">
        <v>37621</v>
      </c>
      <c r="C516" s="53" t="s">
        <v>3</v>
      </c>
      <c r="D516" s="54">
        <v>3</v>
      </c>
      <c r="E516" s="55">
        <v>12223.54</v>
      </c>
      <c r="F516" s="55">
        <v>0</v>
      </c>
      <c r="G516" s="55">
        <v>0</v>
      </c>
      <c r="H516" s="55">
        <v>6459.63</v>
      </c>
      <c r="I516" s="55">
        <v>0</v>
      </c>
      <c r="J516" s="55">
        <v>1556.93</v>
      </c>
      <c r="K516" s="56">
        <v>18683.169999999998</v>
      </c>
      <c r="L516" s="46">
        <v>20240.099999999999</v>
      </c>
      <c r="M516" s="117"/>
      <c r="N516" s="119">
        <v>18683.169999999998</v>
      </c>
      <c r="O516" s="119">
        <v>12223.54</v>
      </c>
      <c r="P516" s="119">
        <v>1578.6</v>
      </c>
      <c r="Q516" s="119">
        <v>22440.34</v>
      </c>
      <c r="R516" s="119">
        <v>20883.41</v>
      </c>
      <c r="S516" s="47"/>
    </row>
    <row r="517" spans="1:19" ht="9" customHeight="1" x14ac:dyDescent="0.2">
      <c r="A517" s="581"/>
      <c r="B517" s="581"/>
      <c r="C517" s="48" t="s">
        <v>4</v>
      </c>
      <c r="D517" s="49">
        <v>8</v>
      </c>
      <c r="E517" s="50">
        <v>23668074</v>
      </c>
      <c r="F517" s="50">
        <v>0</v>
      </c>
      <c r="G517" s="50">
        <v>0</v>
      </c>
      <c r="H517" s="50">
        <v>12507588</v>
      </c>
      <c r="I517" s="50">
        <v>0</v>
      </c>
      <c r="J517" s="51">
        <v>3014637</v>
      </c>
      <c r="K517" s="50">
        <v>36175662</v>
      </c>
      <c r="L517" s="73">
        <v>39190298</v>
      </c>
      <c r="M517" s="118"/>
      <c r="N517" s="120">
        <v>36175662</v>
      </c>
      <c r="O517" s="120">
        <v>23668074</v>
      </c>
      <c r="P517" s="120">
        <v>3056596</v>
      </c>
      <c r="Q517" s="120">
        <v>43450557</v>
      </c>
      <c r="R517" s="120">
        <v>40435920</v>
      </c>
      <c r="S517" s="47"/>
    </row>
    <row r="518" spans="1:19" ht="12.75" customHeight="1" x14ac:dyDescent="0.2">
      <c r="A518" s="581"/>
      <c r="B518" s="581"/>
      <c r="C518" s="53" t="s">
        <v>3</v>
      </c>
      <c r="D518" s="54">
        <v>9</v>
      </c>
      <c r="E518" s="55">
        <v>13826.33</v>
      </c>
      <c r="F518" s="55">
        <v>0</v>
      </c>
      <c r="G518" s="55">
        <v>0</v>
      </c>
      <c r="H518" s="55">
        <v>6459.63</v>
      </c>
      <c r="I518" s="55">
        <v>0</v>
      </c>
      <c r="J518" s="55">
        <v>1690.5</v>
      </c>
      <c r="K518" s="56">
        <v>20285.96</v>
      </c>
      <c r="L518" s="46">
        <v>21976.46</v>
      </c>
      <c r="M518" s="117"/>
      <c r="N518" s="119">
        <v>20285.96</v>
      </c>
      <c r="O518" s="119">
        <v>13826.33</v>
      </c>
      <c r="P518" s="119">
        <v>1578.6</v>
      </c>
      <c r="Q518" s="119">
        <v>24465.200000000001</v>
      </c>
      <c r="R518" s="119">
        <v>22774.7</v>
      </c>
      <c r="S518" s="47"/>
    </row>
    <row r="519" spans="1:19" ht="9" customHeight="1" x14ac:dyDescent="0.2">
      <c r="A519" s="581"/>
      <c r="B519" s="581"/>
      <c r="C519" s="48" t="s">
        <v>4</v>
      </c>
      <c r="D519" s="49">
        <v>14</v>
      </c>
      <c r="E519" s="50">
        <v>26771508</v>
      </c>
      <c r="F519" s="50">
        <v>0</v>
      </c>
      <c r="G519" s="50">
        <v>0</v>
      </c>
      <c r="H519" s="50">
        <v>12507588</v>
      </c>
      <c r="I519" s="50">
        <v>0</v>
      </c>
      <c r="J519" s="51">
        <v>3273264</v>
      </c>
      <c r="K519" s="50">
        <v>39279096</v>
      </c>
      <c r="L519" s="73">
        <v>42552360</v>
      </c>
      <c r="M519" s="118"/>
      <c r="N519" s="120">
        <v>39279096</v>
      </c>
      <c r="O519" s="120">
        <v>26771508</v>
      </c>
      <c r="P519" s="120">
        <v>3056596</v>
      </c>
      <c r="Q519" s="120">
        <v>47371233</v>
      </c>
      <c r="R519" s="120">
        <v>44097968</v>
      </c>
      <c r="S519" s="47"/>
    </row>
    <row r="520" spans="1:19" ht="12.75" customHeight="1" x14ac:dyDescent="0.2">
      <c r="A520" s="581"/>
      <c r="B520" s="581"/>
      <c r="C520" s="53" t="s">
        <v>3</v>
      </c>
      <c r="D520" s="54">
        <v>15</v>
      </c>
      <c r="E520" s="55">
        <v>15803.5</v>
      </c>
      <c r="F520" s="55">
        <v>0</v>
      </c>
      <c r="G520" s="55">
        <v>0</v>
      </c>
      <c r="H520" s="55">
        <v>6459.63</v>
      </c>
      <c r="I520" s="55">
        <v>0</v>
      </c>
      <c r="J520" s="55">
        <v>1855.26</v>
      </c>
      <c r="K520" s="56">
        <v>22263.13</v>
      </c>
      <c r="L520" s="46">
        <v>24118.39</v>
      </c>
      <c r="M520" s="117"/>
      <c r="N520" s="119">
        <v>22263.13</v>
      </c>
      <c r="O520" s="119">
        <v>15803.5</v>
      </c>
      <c r="P520" s="119">
        <v>1955.16</v>
      </c>
      <c r="Q520" s="119">
        <v>26963.02</v>
      </c>
      <c r="R520" s="119">
        <v>25107.759999999998</v>
      </c>
      <c r="S520" s="47"/>
    </row>
    <row r="521" spans="1:19" ht="9" customHeight="1" x14ac:dyDescent="0.2">
      <c r="A521" s="581"/>
      <c r="B521" s="581"/>
      <c r="C521" s="48" t="s">
        <v>4</v>
      </c>
      <c r="D521" s="49">
        <v>20</v>
      </c>
      <c r="E521" s="50">
        <v>30599843</v>
      </c>
      <c r="F521" s="50">
        <v>0</v>
      </c>
      <c r="G521" s="50">
        <v>0</v>
      </c>
      <c r="H521" s="50">
        <v>12507588</v>
      </c>
      <c r="I521" s="50">
        <v>0</v>
      </c>
      <c r="J521" s="51">
        <v>3592284</v>
      </c>
      <c r="K521" s="50">
        <v>43107431</v>
      </c>
      <c r="L521" s="73">
        <v>46699715</v>
      </c>
      <c r="M521" s="118"/>
      <c r="N521" s="120">
        <v>43107431</v>
      </c>
      <c r="O521" s="120">
        <v>30599843</v>
      </c>
      <c r="P521" s="120">
        <v>3785718</v>
      </c>
      <c r="Q521" s="120">
        <v>52207687</v>
      </c>
      <c r="R521" s="120">
        <v>48615402</v>
      </c>
      <c r="S521" s="47"/>
    </row>
    <row r="522" spans="1:19" ht="12.75" customHeight="1" x14ac:dyDescent="0.2">
      <c r="A522" s="581"/>
      <c r="B522" s="581"/>
      <c r="C522" s="53" t="s">
        <v>3</v>
      </c>
      <c r="D522" s="54">
        <v>21</v>
      </c>
      <c r="E522" s="55">
        <v>18321.810000000001</v>
      </c>
      <c r="F522" s="55">
        <v>0</v>
      </c>
      <c r="G522" s="55">
        <v>0</v>
      </c>
      <c r="H522" s="55">
        <v>6459.63</v>
      </c>
      <c r="I522" s="55">
        <v>0</v>
      </c>
      <c r="J522" s="55">
        <v>2065.12</v>
      </c>
      <c r="K522" s="56">
        <v>24781.439999999999</v>
      </c>
      <c r="L522" s="46">
        <v>26846.560000000001</v>
      </c>
      <c r="M522" s="117"/>
      <c r="N522" s="119">
        <v>24781.439999999999</v>
      </c>
      <c r="O522" s="119">
        <v>18321.810000000001</v>
      </c>
      <c r="P522" s="119">
        <v>1955.16</v>
      </c>
      <c r="Q522" s="119">
        <v>30144.49</v>
      </c>
      <c r="R522" s="119">
        <v>28079.37</v>
      </c>
      <c r="S522" s="47"/>
    </row>
    <row r="523" spans="1:19" ht="9" customHeight="1" x14ac:dyDescent="0.2">
      <c r="A523" s="581"/>
      <c r="B523" s="581"/>
      <c r="C523" s="48" t="s">
        <v>4</v>
      </c>
      <c r="D523" s="49">
        <v>27</v>
      </c>
      <c r="E523" s="50">
        <v>35475971</v>
      </c>
      <c r="F523" s="50">
        <v>0</v>
      </c>
      <c r="G523" s="50">
        <v>0</v>
      </c>
      <c r="H523" s="50">
        <v>12507588</v>
      </c>
      <c r="I523" s="50">
        <v>0</v>
      </c>
      <c r="J523" s="51">
        <v>3998630</v>
      </c>
      <c r="K523" s="50">
        <v>47983559</v>
      </c>
      <c r="L523" s="73">
        <v>51982189</v>
      </c>
      <c r="M523" s="118"/>
      <c r="N523" s="120">
        <v>47983559</v>
      </c>
      <c r="O523" s="120">
        <v>35475971</v>
      </c>
      <c r="P523" s="120">
        <v>3785718</v>
      </c>
      <c r="Q523" s="120">
        <v>58367872</v>
      </c>
      <c r="R523" s="120">
        <v>54369242</v>
      </c>
      <c r="S523" s="47"/>
    </row>
    <row r="524" spans="1:19" ht="12.75" customHeight="1" x14ac:dyDescent="0.2">
      <c r="A524" s="581"/>
      <c r="B524" s="581"/>
      <c r="C524" s="53" t="s">
        <v>3</v>
      </c>
      <c r="D524" s="54">
        <v>28</v>
      </c>
      <c r="E524" s="55">
        <v>19971.77</v>
      </c>
      <c r="F524" s="55">
        <v>0</v>
      </c>
      <c r="G524" s="55">
        <v>0</v>
      </c>
      <c r="H524" s="55">
        <v>6459.63</v>
      </c>
      <c r="I524" s="55">
        <v>0</v>
      </c>
      <c r="J524" s="55">
        <v>2202.62</v>
      </c>
      <c r="K524" s="56">
        <v>26431.4</v>
      </c>
      <c r="L524" s="46">
        <v>28634.02</v>
      </c>
      <c r="M524" s="117"/>
      <c r="N524" s="119">
        <v>26431.4</v>
      </c>
      <c r="O524" s="119">
        <v>19971.77</v>
      </c>
      <c r="P524" s="119">
        <v>2333.4</v>
      </c>
      <c r="Q524" s="119">
        <v>32228.94</v>
      </c>
      <c r="R524" s="119">
        <v>30026.32</v>
      </c>
      <c r="S524" s="47"/>
    </row>
    <row r="525" spans="1:19" ht="9" customHeight="1" x14ac:dyDescent="0.2">
      <c r="A525" s="581"/>
      <c r="B525" s="581"/>
      <c r="C525" s="48" t="s">
        <v>4</v>
      </c>
      <c r="D525" s="49">
        <v>34</v>
      </c>
      <c r="E525" s="50">
        <v>38670739</v>
      </c>
      <c r="F525" s="50">
        <v>0</v>
      </c>
      <c r="G525" s="50">
        <v>0</v>
      </c>
      <c r="H525" s="50">
        <v>12507588</v>
      </c>
      <c r="I525" s="50">
        <v>0</v>
      </c>
      <c r="J525" s="51">
        <v>4264867</v>
      </c>
      <c r="K525" s="50">
        <v>51178327</v>
      </c>
      <c r="L525" s="73">
        <v>55443194</v>
      </c>
      <c r="M525" s="118"/>
      <c r="N525" s="120">
        <v>51178327</v>
      </c>
      <c r="O525" s="120">
        <v>38670739</v>
      </c>
      <c r="P525" s="120">
        <v>4518092</v>
      </c>
      <c r="Q525" s="120">
        <v>62403930</v>
      </c>
      <c r="R525" s="120">
        <v>58139063</v>
      </c>
      <c r="S525" s="47"/>
    </row>
    <row r="526" spans="1:19" ht="12.75" customHeight="1" x14ac:dyDescent="0.2">
      <c r="A526" s="581"/>
      <c r="B526" s="581"/>
      <c r="C526" s="53" t="s">
        <v>3</v>
      </c>
      <c r="D526" s="54">
        <v>35</v>
      </c>
      <c r="E526" s="55">
        <v>21287.05</v>
      </c>
      <c r="F526" s="55">
        <v>0</v>
      </c>
      <c r="G526" s="55">
        <v>0</v>
      </c>
      <c r="H526" s="55">
        <v>6459.63</v>
      </c>
      <c r="I526" s="55">
        <v>0</v>
      </c>
      <c r="J526" s="55">
        <v>2312.2199999999998</v>
      </c>
      <c r="K526" s="56">
        <v>27746.68</v>
      </c>
      <c r="L526" s="46">
        <v>30058.9</v>
      </c>
      <c r="M526" s="117"/>
      <c r="N526" s="119">
        <v>27746.68</v>
      </c>
      <c r="O526" s="119">
        <v>21287.05</v>
      </c>
      <c r="P526" s="119">
        <v>2333.4</v>
      </c>
      <c r="Q526" s="119">
        <v>33890.57</v>
      </c>
      <c r="R526" s="119">
        <v>31578.35</v>
      </c>
      <c r="S526" s="47"/>
    </row>
    <row r="527" spans="1:19" ht="9" customHeight="1" x14ac:dyDescent="0.2">
      <c r="A527" s="582"/>
      <c r="B527" s="582"/>
      <c r="C527" s="58" t="s">
        <v>4</v>
      </c>
      <c r="D527" s="59"/>
      <c r="E527" s="61">
        <v>41217476</v>
      </c>
      <c r="F527" s="61">
        <v>0</v>
      </c>
      <c r="G527" s="61">
        <v>0</v>
      </c>
      <c r="H527" s="61">
        <v>12507588</v>
      </c>
      <c r="I527" s="61">
        <v>0</v>
      </c>
      <c r="J527" s="60">
        <v>4477082</v>
      </c>
      <c r="K527" s="61">
        <v>53725064</v>
      </c>
      <c r="L527" s="73">
        <v>58202146</v>
      </c>
      <c r="M527" s="118"/>
      <c r="N527" s="120">
        <v>53725064</v>
      </c>
      <c r="O527" s="120">
        <v>41217476</v>
      </c>
      <c r="P527" s="120">
        <v>4518092</v>
      </c>
      <c r="Q527" s="120">
        <v>65621294</v>
      </c>
      <c r="R527" s="120">
        <v>61144212</v>
      </c>
      <c r="S527" s="47"/>
    </row>
    <row r="528" spans="1:19" ht="12.75" customHeight="1" x14ac:dyDescent="0.2">
      <c r="A528" s="492">
        <v>37622</v>
      </c>
      <c r="B528" s="492">
        <v>37986</v>
      </c>
      <c r="C528" s="42" t="s">
        <v>3</v>
      </c>
      <c r="D528" s="43">
        <v>0</v>
      </c>
      <c r="E528" s="44">
        <v>11669.16</v>
      </c>
      <c r="F528" s="44">
        <v>0</v>
      </c>
      <c r="G528" s="44">
        <v>0</v>
      </c>
      <c r="H528" s="44">
        <v>6459.63</v>
      </c>
      <c r="I528" s="44">
        <v>0</v>
      </c>
      <c r="J528" s="44">
        <v>1510.73</v>
      </c>
      <c r="K528" s="45">
        <v>18128.79</v>
      </c>
      <c r="L528" s="46">
        <v>19639.52</v>
      </c>
      <c r="M528" s="117"/>
      <c r="N528" s="119">
        <v>18128.79</v>
      </c>
      <c r="O528" s="119">
        <v>11669.16</v>
      </c>
      <c r="P528" s="119">
        <v>1710.6</v>
      </c>
      <c r="Q528" s="119">
        <v>21739.97</v>
      </c>
      <c r="R528" s="119">
        <v>20229.240000000002</v>
      </c>
      <c r="S528" s="47"/>
    </row>
    <row r="529" spans="1:19" ht="9" customHeight="1" x14ac:dyDescent="0.2">
      <c r="A529" s="493"/>
      <c r="B529" s="493"/>
      <c r="C529" s="48" t="s">
        <v>4</v>
      </c>
      <c r="D529" s="49">
        <v>2</v>
      </c>
      <c r="E529" s="50">
        <v>22594644</v>
      </c>
      <c r="F529" s="50">
        <v>0</v>
      </c>
      <c r="G529" s="50">
        <v>0</v>
      </c>
      <c r="H529" s="50">
        <v>12507588</v>
      </c>
      <c r="I529" s="50">
        <v>0</v>
      </c>
      <c r="J529" s="51">
        <v>2925181</v>
      </c>
      <c r="K529" s="50">
        <v>35102232</v>
      </c>
      <c r="L529" s="73">
        <v>38027413</v>
      </c>
      <c r="M529" s="118"/>
      <c r="N529" s="120">
        <v>35102232</v>
      </c>
      <c r="O529" s="120">
        <v>22594644</v>
      </c>
      <c r="P529" s="120">
        <v>3312183</v>
      </c>
      <c r="Q529" s="120">
        <v>42094452</v>
      </c>
      <c r="R529" s="120">
        <v>39169271</v>
      </c>
      <c r="S529" s="47"/>
    </row>
    <row r="530" spans="1:19" ht="12.75" customHeight="1" x14ac:dyDescent="0.2">
      <c r="A530" s="511">
        <v>37622</v>
      </c>
      <c r="B530" s="511">
        <v>37986</v>
      </c>
      <c r="C530" s="53" t="s">
        <v>3</v>
      </c>
      <c r="D530" s="54">
        <v>3</v>
      </c>
      <c r="E530" s="55">
        <v>12696.22</v>
      </c>
      <c r="F530" s="55">
        <v>0</v>
      </c>
      <c r="G530" s="55">
        <v>0</v>
      </c>
      <c r="H530" s="55">
        <v>6459.63</v>
      </c>
      <c r="I530" s="55">
        <v>0</v>
      </c>
      <c r="J530" s="55">
        <v>1596.32</v>
      </c>
      <c r="K530" s="56">
        <v>19155.849999999999</v>
      </c>
      <c r="L530" s="46">
        <v>20752.169999999998</v>
      </c>
      <c r="M530" s="117"/>
      <c r="N530" s="119">
        <v>19155.849999999999</v>
      </c>
      <c r="O530" s="119">
        <v>12696.22</v>
      </c>
      <c r="P530" s="119">
        <v>1710.6</v>
      </c>
      <c r="Q530" s="119">
        <v>23037.49</v>
      </c>
      <c r="R530" s="119">
        <v>21441.17</v>
      </c>
      <c r="S530" s="47"/>
    </row>
    <row r="531" spans="1:19" ht="9" customHeight="1" x14ac:dyDescent="0.2">
      <c r="A531" s="581"/>
      <c r="B531" s="581"/>
      <c r="C531" s="48" t="s">
        <v>4</v>
      </c>
      <c r="D531" s="49">
        <v>8</v>
      </c>
      <c r="E531" s="50">
        <v>24583310</v>
      </c>
      <c r="F531" s="50">
        <v>0</v>
      </c>
      <c r="G531" s="50">
        <v>0</v>
      </c>
      <c r="H531" s="50">
        <v>12507588</v>
      </c>
      <c r="I531" s="50">
        <v>0</v>
      </c>
      <c r="J531" s="51">
        <v>3090907</v>
      </c>
      <c r="K531" s="50">
        <v>37090898</v>
      </c>
      <c r="L531" s="73">
        <v>40181804</v>
      </c>
      <c r="M531" s="118"/>
      <c r="N531" s="120">
        <v>37090898</v>
      </c>
      <c r="O531" s="120">
        <v>24583310</v>
      </c>
      <c r="P531" s="120">
        <v>3312183</v>
      </c>
      <c r="Q531" s="120">
        <v>44606801</v>
      </c>
      <c r="R531" s="120">
        <v>41515894</v>
      </c>
      <c r="S531" s="47"/>
    </row>
    <row r="532" spans="1:19" ht="12.75" customHeight="1" x14ac:dyDescent="0.2">
      <c r="A532" s="581"/>
      <c r="B532" s="581"/>
      <c r="C532" s="53" t="s">
        <v>3</v>
      </c>
      <c r="D532" s="54">
        <v>9</v>
      </c>
      <c r="E532" s="55">
        <v>14339.57</v>
      </c>
      <c r="F532" s="55">
        <v>0</v>
      </c>
      <c r="G532" s="55">
        <v>0</v>
      </c>
      <c r="H532" s="55">
        <v>6459.63</v>
      </c>
      <c r="I532" s="55">
        <v>0</v>
      </c>
      <c r="J532" s="55">
        <v>1733.27</v>
      </c>
      <c r="K532" s="56">
        <v>20799.2</v>
      </c>
      <c r="L532" s="46">
        <v>22532.47</v>
      </c>
      <c r="M532" s="117"/>
      <c r="N532" s="119">
        <v>20799.2</v>
      </c>
      <c r="O532" s="119">
        <v>14339.57</v>
      </c>
      <c r="P532" s="119">
        <v>1710.6</v>
      </c>
      <c r="Q532" s="119">
        <v>25113.59</v>
      </c>
      <c r="R532" s="119">
        <v>23380.32</v>
      </c>
      <c r="S532" s="47"/>
    </row>
    <row r="533" spans="1:19" ht="9" customHeight="1" x14ac:dyDescent="0.2">
      <c r="A533" s="581"/>
      <c r="B533" s="581"/>
      <c r="C533" s="48" t="s">
        <v>4</v>
      </c>
      <c r="D533" s="49">
        <v>14</v>
      </c>
      <c r="E533" s="50">
        <v>27765279</v>
      </c>
      <c r="F533" s="50">
        <v>0</v>
      </c>
      <c r="G533" s="50">
        <v>0</v>
      </c>
      <c r="H533" s="50">
        <v>12507588</v>
      </c>
      <c r="I533" s="50">
        <v>0</v>
      </c>
      <c r="J533" s="51">
        <v>3356079</v>
      </c>
      <c r="K533" s="50">
        <v>40272867</v>
      </c>
      <c r="L533" s="73">
        <v>43628946</v>
      </c>
      <c r="M533" s="118"/>
      <c r="N533" s="120">
        <v>40272867</v>
      </c>
      <c r="O533" s="120">
        <v>27765279</v>
      </c>
      <c r="P533" s="120">
        <v>3312183</v>
      </c>
      <c r="Q533" s="120">
        <v>48626691</v>
      </c>
      <c r="R533" s="120">
        <v>45270612</v>
      </c>
      <c r="S533" s="47"/>
    </row>
    <row r="534" spans="1:19" ht="12.75" customHeight="1" x14ac:dyDescent="0.2">
      <c r="A534" s="581"/>
      <c r="B534" s="581"/>
      <c r="C534" s="53" t="s">
        <v>3</v>
      </c>
      <c r="D534" s="54">
        <v>15</v>
      </c>
      <c r="E534" s="55">
        <v>16366.78</v>
      </c>
      <c r="F534" s="55">
        <v>0</v>
      </c>
      <c r="G534" s="55">
        <v>0</v>
      </c>
      <c r="H534" s="55">
        <v>6459.63</v>
      </c>
      <c r="I534" s="55">
        <v>0</v>
      </c>
      <c r="J534" s="55">
        <v>1902.2</v>
      </c>
      <c r="K534" s="56">
        <v>22826.41</v>
      </c>
      <c r="L534" s="46">
        <v>24728.61</v>
      </c>
      <c r="M534" s="117"/>
      <c r="N534" s="119">
        <v>22826.41</v>
      </c>
      <c r="O534" s="119">
        <v>16366.78</v>
      </c>
      <c r="P534" s="119">
        <v>2111.16</v>
      </c>
      <c r="Q534" s="119">
        <v>27674.63</v>
      </c>
      <c r="R534" s="119">
        <v>25772.43</v>
      </c>
      <c r="S534" s="47"/>
    </row>
    <row r="535" spans="1:19" ht="9" customHeight="1" x14ac:dyDescent="0.2">
      <c r="A535" s="581"/>
      <c r="B535" s="581"/>
      <c r="C535" s="48" t="s">
        <v>4</v>
      </c>
      <c r="D535" s="49">
        <v>20</v>
      </c>
      <c r="E535" s="50">
        <v>31690505</v>
      </c>
      <c r="F535" s="50">
        <v>0</v>
      </c>
      <c r="G535" s="50">
        <v>0</v>
      </c>
      <c r="H535" s="50">
        <v>12507588</v>
      </c>
      <c r="I535" s="50">
        <v>0</v>
      </c>
      <c r="J535" s="51">
        <v>3683173</v>
      </c>
      <c r="K535" s="50">
        <v>44198093</v>
      </c>
      <c r="L535" s="73">
        <v>47881266</v>
      </c>
      <c r="M535" s="118"/>
      <c r="N535" s="120">
        <v>44198093</v>
      </c>
      <c r="O535" s="120">
        <v>31690505</v>
      </c>
      <c r="P535" s="120">
        <v>4087776</v>
      </c>
      <c r="Q535" s="120">
        <v>53585556</v>
      </c>
      <c r="R535" s="120">
        <v>49902383</v>
      </c>
      <c r="S535" s="47"/>
    </row>
    <row r="536" spans="1:19" ht="12.75" customHeight="1" x14ac:dyDescent="0.2">
      <c r="A536" s="581"/>
      <c r="B536" s="581"/>
      <c r="C536" s="53" t="s">
        <v>3</v>
      </c>
      <c r="D536" s="54">
        <v>21</v>
      </c>
      <c r="E536" s="55">
        <v>18948.810000000001</v>
      </c>
      <c r="F536" s="55">
        <v>0</v>
      </c>
      <c r="G536" s="55">
        <v>0</v>
      </c>
      <c r="H536" s="55">
        <v>6459.63</v>
      </c>
      <c r="I536" s="55">
        <v>0</v>
      </c>
      <c r="J536" s="55">
        <v>2117.37</v>
      </c>
      <c r="K536" s="56">
        <v>25408.44</v>
      </c>
      <c r="L536" s="46">
        <v>27525.81</v>
      </c>
      <c r="M536" s="117"/>
      <c r="N536" s="119">
        <v>25408.44</v>
      </c>
      <c r="O536" s="119">
        <v>18948.810000000001</v>
      </c>
      <c r="P536" s="119">
        <v>2111.16</v>
      </c>
      <c r="Q536" s="119">
        <v>30936.6</v>
      </c>
      <c r="R536" s="119">
        <v>28819.23</v>
      </c>
      <c r="S536" s="47"/>
    </row>
    <row r="537" spans="1:19" ht="9" customHeight="1" x14ac:dyDescent="0.2">
      <c r="A537" s="581"/>
      <c r="B537" s="581"/>
      <c r="C537" s="48" t="s">
        <v>4</v>
      </c>
      <c r="D537" s="49">
        <v>27</v>
      </c>
      <c r="E537" s="50">
        <v>36690012</v>
      </c>
      <c r="F537" s="50">
        <v>0</v>
      </c>
      <c r="G537" s="50">
        <v>0</v>
      </c>
      <c r="H537" s="50">
        <v>12507588</v>
      </c>
      <c r="I537" s="50">
        <v>0</v>
      </c>
      <c r="J537" s="51">
        <v>4099800</v>
      </c>
      <c r="K537" s="50">
        <v>49197600</v>
      </c>
      <c r="L537" s="73">
        <v>53297400</v>
      </c>
      <c r="M537" s="118"/>
      <c r="N537" s="120">
        <v>49197600</v>
      </c>
      <c r="O537" s="120">
        <v>36690012</v>
      </c>
      <c r="P537" s="120">
        <v>4087776</v>
      </c>
      <c r="Q537" s="120">
        <v>59901610</v>
      </c>
      <c r="R537" s="120">
        <v>55801810</v>
      </c>
      <c r="S537" s="47"/>
    </row>
    <row r="538" spans="1:19" ht="12.75" customHeight="1" x14ac:dyDescent="0.2">
      <c r="A538" s="581"/>
      <c r="B538" s="581"/>
      <c r="C538" s="53" t="s">
        <v>3</v>
      </c>
      <c r="D538" s="54">
        <v>28</v>
      </c>
      <c r="E538" s="55">
        <v>20640.53</v>
      </c>
      <c r="F538" s="55">
        <v>0</v>
      </c>
      <c r="G538" s="55">
        <v>0</v>
      </c>
      <c r="H538" s="55">
        <v>6459.63</v>
      </c>
      <c r="I538" s="55">
        <v>0</v>
      </c>
      <c r="J538" s="55">
        <v>2258.35</v>
      </c>
      <c r="K538" s="56">
        <v>27100.16</v>
      </c>
      <c r="L538" s="46">
        <v>29358.51</v>
      </c>
      <c r="M538" s="117"/>
      <c r="N538" s="119">
        <v>27100.16</v>
      </c>
      <c r="O538" s="119">
        <v>20640.53</v>
      </c>
      <c r="P538" s="119">
        <v>2585.4</v>
      </c>
      <c r="Q538" s="119">
        <v>33073.81</v>
      </c>
      <c r="R538" s="119">
        <v>30815.46</v>
      </c>
      <c r="S538" s="47"/>
    </row>
    <row r="539" spans="1:19" ht="9" customHeight="1" x14ac:dyDescent="0.2">
      <c r="A539" s="581"/>
      <c r="B539" s="581"/>
      <c r="C539" s="48" t="s">
        <v>4</v>
      </c>
      <c r="D539" s="49">
        <v>34</v>
      </c>
      <c r="E539" s="50">
        <v>39965639</v>
      </c>
      <c r="F539" s="50">
        <v>0</v>
      </c>
      <c r="G539" s="50">
        <v>0</v>
      </c>
      <c r="H539" s="50">
        <v>12507588</v>
      </c>
      <c r="I539" s="50">
        <v>0</v>
      </c>
      <c r="J539" s="51">
        <v>4372775</v>
      </c>
      <c r="K539" s="50">
        <v>52473227</v>
      </c>
      <c r="L539" s="73">
        <v>56846002</v>
      </c>
      <c r="M539" s="118"/>
      <c r="N539" s="120">
        <v>52473227</v>
      </c>
      <c r="O539" s="120">
        <v>39965639</v>
      </c>
      <c r="P539" s="120">
        <v>5006032</v>
      </c>
      <c r="Q539" s="120">
        <v>64039826</v>
      </c>
      <c r="R539" s="120">
        <v>59667051</v>
      </c>
      <c r="S539" s="47"/>
    </row>
    <row r="540" spans="1:19" ht="12.75" customHeight="1" x14ac:dyDescent="0.2">
      <c r="A540" s="581"/>
      <c r="B540" s="581"/>
      <c r="C540" s="53" t="s">
        <v>3</v>
      </c>
      <c r="D540" s="54">
        <v>35</v>
      </c>
      <c r="E540" s="55">
        <v>21989.05</v>
      </c>
      <c r="F540" s="55">
        <v>0</v>
      </c>
      <c r="G540" s="55">
        <v>0</v>
      </c>
      <c r="H540" s="55">
        <v>6459.63</v>
      </c>
      <c r="I540" s="55">
        <v>0</v>
      </c>
      <c r="J540" s="55">
        <v>2370.7199999999998</v>
      </c>
      <c r="K540" s="56">
        <v>28448.68</v>
      </c>
      <c r="L540" s="46">
        <v>30819.4</v>
      </c>
      <c r="M540" s="117"/>
      <c r="N540" s="119">
        <v>28448.68</v>
      </c>
      <c r="O540" s="119">
        <v>21989.05</v>
      </c>
      <c r="P540" s="119">
        <v>2585.4</v>
      </c>
      <c r="Q540" s="119">
        <v>34777.43</v>
      </c>
      <c r="R540" s="119">
        <v>32406.71</v>
      </c>
      <c r="S540" s="47"/>
    </row>
    <row r="541" spans="1:19" ht="9" customHeight="1" x14ac:dyDescent="0.2">
      <c r="A541" s="582"/>
      <c r="B541" s="582"/>
      <c r="C541" s="58" t="s">
        <v>4</v>
      </c>
      <c r="D541" s="59"/>
      <c r="E541" s="61">
        <v>42576738</v>
      </c>
      <c r="F541" s="61">
        <v>0</v>
      </c>
      <c r="G541" s="61">
        <v>0</v>
      </c>
      <c r="H541" s="61">
        <v>12507588</v>
      </c>
      <c r="I541" s="61">
        <v>0</v>
      </c>
      <c r="J541" s="60">
        <v>4590354</v>
      </c>
      <c r="K541" s="61">
        <v>55084326</v>
      </c>
      <c r="L541" s="73">
        <v>59674680</v>
      </c>
      <c r="M541" s="118"/>
      <c r="N541" s="120">
        <v>55084326</v>
      </c>
      <c r="O541" s="120">
        <v>42576738</v>
      </c>
      <c r="P541" s="120">
        <v>5006032</v>
      </c>
      <c r="Q541" s="120">
        <v>67338494</v>
      </c>
      <c r="R541" s="120">
        <v>62748140</v>
      </c>
      <c r="S541" s="47"/>
    </row>
    <row r="542" spans="1:19" ht="12.75" customHeight="1" x14ac:dyDescent="0.2">
      <c r="A542" s="492">
        <v>37987</v>
      </c>
      <c r="B542" s="492">
        <v>38383</v>
      </c>
      <c r="C542" s="42" t="s">
        <v>3</v>
      </c>
      <c r="D542" s="43">
        <v>0</v>
      </c>
      <c r="E542" s="44">
        <v>12107.28</v>
      </c>
      <c r="F542" s="44">
        <v>0</v>
      </c>
      <c r="G542" s="44">
        <v>0</v>
      </c>
      <c r="H542" s="44">
        <v>6459.63</v>
      </c>
      <c r="I542" s="44">
        <v>0</v>
      </c>
      <c r="J542" s="44">
        <v>1547.24</v>
      </c>
      <c r="K542" s="45">
        <v>18566.91</v>
      </c>
      <c r="L542" s="46">
        <v>20114.150000000001</v>
      </c>
      <c r="M542" s="117"/>
      <c r="N542" s="119">
        <v>18566.91</v>
      </c>
      <c r="O542" s="119">
        <v>12107.28</v>
      </c>
      <c r="P542" s="119">
        <v>1857.84</v>
      </c>
      <c r="Q542" s="119">
        <v>22293.46</v>
      </c>
      <c r="R542" s="119">
        <v>20746.22</v>
      </c>
      <c r="S542" s="47"/>
    </row>
    <row r="543" spans="1:19" ht="9" customHeight="1" x14ac:dyDescent="0.2">
      <c r="A543" s="493"/>
      <c r="B543" s="493"/>
      <c r="C543" s="48" t="s">
        <v>4</v>
      </c>
      <c r="D543" s="49">
        <v>2</v>
      </c>
      <c r="E543" s="50">
        <v>23442963</v>
      </c>
      <c r="F543" s="50">
        <v>0</v>
      </c>
      <c r="G543" s="50">
        <v>0</v>
      </c>
      <c r="H543" s="50">
        <v>12507588</v>
      </c>
      <c r="I543" s="50">
        <v>0</v>
      </c>
      <c r="J543" s="51">
        <v>2995874</v>
      </c>
      <c r="K543" s="50">
        <v>35950551</v>
      </c>
      <c r="L543" s="73">
        <v>38946425</v>
      </c>
      <c r="M543" s="118"/>
      <c r="N543" s="120">
        <v>35950551</v>
      </c>
      <c r="O543" s="120">
        <v>23442963</v>
      </c>
      <c r="P543" s="120">
        <v>3597280</v>
      </c>
      <c r="Q543" s="120">
        <v>43166158</v>
      </c>
      <c r="R543" s="120">
        <v>40170283</v>
      </c>
      <c r="S543" s="47"/>
    </row>
    <row r="544" spans="1:19" ht="12.75" customHeight="1" x14ac:dyDescent="0.2">
      <c r="A544" s="511">
        <v>37987</v>
      </c>
      <c r="B544" s="511">
        <v>38383</v>
      </c>
      <c r="C544" s="53" t="s">
        <v>3</v>
      </c>
      <c r="D544" s="54">
        <v>3</v>
      </c>
      <c r="E544" s="55">
        <v>13159.18</v>
      </c>
      <c r="F544" s="55">
        <v>0</v>
      </c>
      <c r="G544" s="55">
        <v>0</v>
      </c>
      <c r="H544" s="55">
        <v>6459.63</v>
      </c>
      <c r="I544" s="55">
        <v>0</v>
      </c>
      <c r="J544" s="55">
        <v>1634.9</v>
      </c>
      <c r="K544" s="56">
        <v>19618.810000000001</v>
      </c>
      <c r="L544" s="46">
        <v>21253.71</v>
      </c>
      <c r="M544" s="117"/>
      <c r="N544" s="119">
        <v>19618.810000000001</v>
      </c>
      <c r="O544" s="119">
        <v>13159.18</v>
      </c>
      <c r="P544" s="119">
        <v>1857.84</v>
      </c>
      <c r="Q544" s="119">
        <v>23622.36</v>
      </c>
      <c r="R544" s="119">
        <v>21987.46</v>
      </c>
      <c r="S544" s="47"/>
    </row>
    <row r="545" spans="1:19" ht="9" customHeight="1" x14ac:dyDescent="0.2">
      <c r="A545" s="581"/>
      <c r="B545" s="581"/>
      <c r="C545" s="48" t="s">
        <v>4</v>
      </c>
      <c r="D545" s="49">
        <v>8</v>
      </c>
      <c r="E545" s="50">
        <v>25479725</v>
      </c>
      <c r="F545" s="50">
        <v>0</v>
      </c>
      <c r="G545" s="50">
        <v>0</v>
      </c>
      <c r="H545" s="50">
        <v>12507588</v>
      </c>
      <c r="I545" s="50">
        <v>0</v>
      </c>
      <c r="J545" s="51">
        <v>3165608</v>
      </c>
      <c r="K545" s="50">
        <v>37987313</v>
      </c>
      <c r="L545" s="73">
        <v>41152921</v>
      </c>
      <c r="M545" s="118"/>
      <c r="N545" s="120">
        <v>37987313</v>
      </c>
      <c r="O545" s="120">
        <v>25479725</v>
      </c>
      <c r="P545" s="120">
        <v>3597280</v>
      </c>
      <c r="Q545" s="120">
        <v>45739267</v>
      </c>
      <c r="R545" s="120">
        <v>42573659</v>
      </c>
      <c r="S545" s="47"/>
    </row>
    <row r="546" spans="1:19" ht="12.75" customHeight="1" x14ac:dyDescent="0.2">
      <c r="A546" s="581"/>
      <c r="B546" s="581"/>
      <c r="C546" s="53" t="s">
        <v>3</v>
      </c>
      <c r="D546" s="54">
        <v>9</v>
      </c>
      <c r="E546" s="55">
        <v>14842.25</v>
      </c>
      <c r="F546" s="55">
        <v>0</v>
      </c>
      <c r="G546" s="55">
        <v>0</v>
      </c>
      <c r="H546" s="55">
        <v>6459.63</v>
      </c>
      <c r="I546" s="55">
        <v>0</v>
      </c>
      <c r="J546" s="55">
        <v>1775.16</v>
      </c>
      <c r="K546" s="56">
        <v>21301.88</v>
      </c>
      <c r="L546" s="46">
        <v>23077.040000000001</v>
      </c>
      <c r="M546" s="117"/>
      <c r="N546" s="119">
        <v>21301.88</v>
      </c>
      <c r="O546" s="119">
        <v>14842.25</v>
      </c>
      <c r="P546" s="119">
        <v>1857.84</v>
      </c>
      <c r="Q546" s="119">
        <v>25748.65</v>
      </c>
      <c r="R546" s="119">
        <v>23973.49</v>
      </c>
      <c r="S546" s="47"/>
    </row>
    <row r="547" spans="1:19" ht="9" customHeight="1" x14ac:dyDescent="0.2">
      <c r="A547" s="581"/>
      <c r="B547" s="581"/>
      <c r="C547" s="48" t="s">
        <v>4</v>
      </c>
      <c r="D547" s="49">
        <v>14</v>
      </c>
      <c r="E547" s="50">
        <v>28738603</v>
      </c>
      <c r="F547" s="50">
        <v>0</v>
      </c>
      <c r="G547" s="50">
        <v>0</v>
      </c>
      <c r="H547" s="50">
        <v>12507588</v>
      </c>
      <c r="I547" s="50">
        <v>0</v>
      </c>
      <c r="J547" s="51">
        <v>3437189</v>
      </c>
      <c r="K547" s="50">
        <v>41246191</v>
      </c>
      <c r="L547" s="73">
        <v>44683380</v>
      </c>
      <c r="M547" s="118"/>
      <c r="N547" s="120">
        <v>41246191</v>
      </c>
      <c r="O547" s="120">
        <v>28738603</v>
      </c>
      <c r="P547" s="120">
        <v>3597280</v>
      </c>
      <c r="Q547" s="120">
        <v>49856339</v>
      </c>
      <c r="R547" s="120">
        <v>46419149</v>
      </c>
      <c r="S547" s="47"/>
    </row>
    <row r="548" spans="1:19" ht="12.75" customHeight="1" x14ac:dyDescent="0.2">
      <c r="A548" s="581"/>
      <c r="B548" s="581"/>
      <c r="C548" s="53" t="s">
        <v>3</v>
      </c>
      <c r="D548" s="54">
        <v>15</v>
      </c>
      <c r="E548" s="55">
        <v>16918.54</v>
      </c>
      <c r="F548" s="55">
        <v>0</v>
      </c>
      <c r="G548" s="55">
        <v>0</v>
      </c>
      <c r="H548" s="55">
        <v>6459.63</v>
      </c>
      <c r="I548" s="55">
        <v>0</v>
      </c>
      <c r="J548" s="55">
        <v>1948.18</v>
      </c>
      <c r="K548" s="56">
        <v>23378.17</v>
      </c>
      <c r="L548" s="46">
        <v>25326.35</v>
      </c>
      <c r="M548" s="117"/>
      <c r="N548" s="119">
        <v>23378.17</v>
      </c>
      <c r="O548" s="119">
        <v>16918.54</v>
      </c>
      <c r="P548" s="119">
        <v>2287.8000000000002</v>
      </c>
      <c r="Q548" s="119">
        <v>28371.69</v>
      </c>
      <c r="R548" s="119">
        <v>26423.51</v>
      </c>
      <c r="S548" s="47"/>
    </row>
    <row r="549" spans="1:19" ht="9" customHeight="1" x14ac:dyDescent="0.2">
      <c r="A549" s="581"/>
      <c r="B549" s="581"/>
      <c r="C549" s="48" t="s">
        <v>4</v>
      </c>
      <c r="D549" s="49">
        <v>20</v>
      </c>
      <c r="E549" s="50">
        <v>32758861</v>
      </c>
      <c r="F549" s="50">
        <v>0</v>
      </c>
      <c r="G549" s="50">
        <v>0</v>
      </c>
      <c r="H549" s="50">
        <v>12507588</v>
      </c>
      <c r="I549" s="50">
        <v>0</v>
      </c>
      <c r="J549" s="51">
        <v>3772202</v>
      </c>
      <c r="K549" s="50">
        <v>45266449</v>
      </c>
      <c r="L549" s="73">
        <v>49038652</v>
      </c>
      <c r="M549" s="118"/>
      <c r="N549" s="120">
        <v>45266449</v>
      </c>
      <c r="O549" s="120">
        <v>32758861</v>
      </c>
      <c r="P549" s="120">
        <v>4429799</v>
      </c>
      <c r="Q549" s="120">
        <v>54935252</v>
      </c>
      <c r="R549" s="120">
        <v>51163050</v>
      </c>
      <c r="S549" s="47"/>
    </row>
    <row r="550" spans="1:19" ht="12.75" customHeight="1" x14ac:dyDescent="0.2">
      <c r="A550" s="581"/>
      <c r="B550" s="581"/>
      <c r="C550" s="53" t="s">
        <v>3</v>
      </c>
      <c r="D550" s="54">
        <v>21</v>
      </c>
      <c r="E550" s="55">
        <v>19562.97</v>
      </c>
      <c r="F550" s="55">
        <v>0</v>
      </c>
      <c r="G550" s="55">
        <v>0</v>
      </c>
      <c r="H550" s="55">
        <v>6459.63</v>
      </c>
      <c r="I550" s="55">
        <v>0</v>
      </c>
      <c r="J550" s="55">
        <v>2168.5500000000002</v>
      </c>
      <c r="K550" s="56">
        <v>26022.6</v>
      </c>
      <c r="L550" s="46">
        <v>28191.15</v>
      </c>
      <c r="M550" s="117"/>
      <c r="N550" s="119">
        <v>26022.6</v>
      </c>
      <c r="O550" s="119">
        <v>19562.97</v>
      </c>
      <c r="P550" s="119">
        <v>2287.8000000000002</v>
      </c>
      <c r="Q550" s="119">
        <v>31712.48</v>
      </c>
      <c r="R550" s="119">
        <v>29543.93</v>
      </c>
      <c r="S550" s="47"/>
    </row>
    <row r="551" spans="1:19" ht="9" customHeight="1" x14ac:dyDescent="0.2">
      <c r="A551" s="581"/>
      <c r="B551" s="581"/>
      <c r="C551" s="48" t="s">
        <v>4</v>
      </c>
      <c r="D551" s="49">
        <v>27</v>
      </c>
      <c r="E551" s="50">
        <v>37879192</v>
      </c>
      <c r="F551" s="50">
        <v>0</v>
      </c>
      <c r="G551" s="50">
        <v>0</v>
      </c>
      <c r="H551" s="50">
        <v>12507588</v>
      </c>
      <c r="I551" s="50">
        <v>0</v>
      </c>
      <c r="J551" s="51">
        <v>4198898</v>
      </c>
      <c r="K551" s="50">
        <v>50386780</v>
      </c>
      <c r="L551" s="73">
        <v>54585678</v>
      </c>
      <c r="M551" s="118"/>
      <c r="N551" s="120">
        <v>50386780</v>
      </c>
      <c r="O551" s="120">
        <v>37879192</v>
      </c>
      <c r="P551" s="120">
        <v>4429799</v>
      </c>
      <c r="Q551" s="120">
        <v>61403924</v>
      </c>
      <c r="R551" s="120">
        <v>57205025</v>
      </c>
      <c r="S551" s="47"/>
    </row>
    <row r="552" spans="1:19" ht="12.75" customHeight="1" x14ac:dyDescent="0.2">
      <c r="A552" s="581"/>
      <c r="B552" s="581"/>
      <c r="C552" s="53" t="s">
        <v>3</v>
      </c>
      <c r="D552" s="54">
        <v>28</v>
      </c>
      <c r="E552" s="55">
        <v>21295.49</v>
      </c>
      <c r="F552" s="55">
        <v>0</v>
      </c>
      <c r="G552" s="55">
        <v>0</v>
      </c>
      <c r="H552" s="55">
        <v>6459.63</v>
      </c>
      <c r="I552" s="55">
        <v>0</v>
      </c>
      <c r="J552" s="55">
        <v>2312.9299999999998</v>
      </c>
      <c r="K552" s="56">
        <v>27755.119999999999</v>
      </c>
      <c r="L552" s="46">
        <v>30068.05</v>
      </c>
      <c r="M552" s="117"/>
      <c r="N552" s="119">
        <v>27755.119999999999</v>
      </c>
      <c r="O552" s="119">
        <v>21295.49</v>
      </c>
      <c r="P552" s="119">
        <v>2870.04</v>
      </c>
      <c r="Q552" s="119">
        <v>33901.24</v>
      </c>
      <c r="R552" s="119">
        <v>31588.31</v>
      </c>
      <c r="S552" s="47"/>
    </row>
    <row r="553" spans="1:19" ht="9" customHeight="1" x14ac:dyDescent="0.2">
      <c r="A553" s="581"/>
      <c r="B553" s="581"/>
      <c r="C553" s="48" t="s">
        <v>4</v>
      </c>
      <c r="D553" s="49">
        <v>34</v>
      </c>
      <c r="E553" s="50">
        <v>41233818</v>
      </c>
      <c r="F553" s="50">
        <v>0</v>
      </c>
      <c r="G553" s="50">
        <v>0</v>
      </c>
      <c r="H553" s="50">
        <v>12507588</v>
      </c>
      <c r="I553" s="50">
        <v>0</v>
      </c>
      <c r="J553" s="51">
        <v>4478457</v>
      </c>
      <c r="K553" s="50">
        <v>53741406</v>
      </c>
      <c r="L553" s="73">
        <v>58219863</v>
      </c>
      <c r="M553" s="118"/>
      <c r="N553" s="120">
        <v>53741406</v>
      </c>
      <c r="O553" s="120">
        <v>41233818</v>
      </c>
      <c r="P553" s="120">
        <v>5557172</v>
      </c>
      <c r="Q553" s="120">
        <v>65641954</v>
      </c>
      <c r="R553" s="120">
        <v>61163497</v>
      </c>
      <c r="S553" s="47"/>
    </row>
    <row r="554" spans="1:19" ht="12.75" customHeight="1" x14ac:dyDescent="0.2">
      <c r="A554" s="581"/>
      <c r="B554" s="581"/>
      <c r="C554" s="53" t="s">
        <v>3</v>
      </c>
      <c r="D554" s="54">
        <v>35</v>
      </c>
      <c r="E554" s="55">
        <v>22676.65</v>
      </c>
      <c r="F554" s="55">
        <v>0</v>
      </c>
      <c r="G554" s="55">
        <v>0</v>
      </c>
      <c r="H554" s="55">
        <v>6459.63</v>
      </c>
      <c r="I554" s="55">
        <v>0</v>
      </c>
      <c r="J554" s="55">
        <v>2428.02</v>
      </c>
      <c r="K554" s="56">
        <v>29136.28</v>
      </c>
      <c r="L554" s="46">
        <v>31564.3</v>
      </c>
      <c r="M554" s="117"/>
      <c r="N554" s="119">
        <v>29136.28</v>
      </c>
      <c r="O554" s="119">
        <v>22676.65</v>
      </c>
      <c r="P554" s="119">
        <v>2870.04</v>
      </c>
      <c r="Q554" s="119">
        <v>35646.1</v>
      </c>
      <c r="R554" s="119">
        <v>33218.080000000002</v>
      </c>
      <c r="S554" s="47"/>
    </row>
    <row r="555" spans="1:19" ht="9" customHeight="1" x14ac:dyDescent="0.2">
      <c r="A555" s="582"/>
      <c r="B555" s="582"/>
      <c r="C555" s="58" t="s">
        <v>4</v>
      </c>
      <c r="D555" s="59"/>
      <c r="E555" s="61">
        <v>43908117</v>
      </c>
      <c r="F555" s="61">
        <v>0</v>
      </c>
      <c r="G555" s="61">
        <v>0</v>
      </c>
      <c r="H555" s="61">
        <v>12507588</v>
      </c>
      <c r="I555" s="61">
        <v>0</v>
      </c>
      <c r="J555" s="60">
        <v>4701302</v>
      </c>
      <c r="K555" s="61">
        <v>56415705</v>
      </c>
      <c r="L555" s="73">
        <v>61117007</v>
      </c>
      <c r="M555" s="118"/>
      <c r="N555" s="120">
        <v>56415705</v>
      </c>
      <c r="O555" s="120">
        <v>43908117</v>
      </c>
      <c r="P555" s="120">
        <v>5557172</v>
      </c>
      <c r="Q555" s="120">
        <v>69020474</v>
      </c>
      <c r="R555" s="120">
        <v>64319172</v>
      </c>
      <c r="S555" s="47"/>
    </row>
    <row r="556" spans="1:19" ht="12.75" customHeight="1" x14ac:dyDescent="0.2">
      <c r="A556" s="492">
        <v>38384</v>
      </c>
      <c r="B556" s="492">
        <v>38717</v>
      </c>
      <c r="C556" s="42" t="s">
        <v>3</v>
      </c>
      <c r="D556" s="43">
        <v>0</v>
      </c>
      <c r="E556" s="44">
        <v>12622.8</v>
      </c>
      <c r="F556" s="44">
        <v>0</v>
      </c>
      <c r="G556" s="44">
        <v>0</v>
      </c>
      <c r="H556" s="44">
        <v>6459.63</v>
      </c>
      <c r="I556" s="44">
        <v>0</v>
      </c>
      <c r="J556" s="44">
        <v>1590.2</v>
      </c>
      <c r="K556" s="45">
        <v>19082.43</v>
      </c>
      <c r="L556" s="46">
        <v>20672.63</v>
      </c>
      <c r="M556" s="117"/>
      <c r="N556" s="119">
        <v>19082.43</v>
      </c>
      <c r="O556" s="119">
        <v>12622.8</v>
      </c>
      <c r="P556" s="119">
        <v>1857.84</v>
      </c>
      <c r="Q556" s="119">
        <v>22944.73</v>
      </c>
      <c r="R556" s="119">
        <v>21354.53</v>
      </c>
      <c r="S556" s="47"/>
    </row>
    <row r="557" spans="1:19" ht="9" customHeight="1" x14ac:dyDescent="0.2">
      <c r="A557" s="493"/>
      <c r="B557" s="493"/>
      <c r="C557" s="48" t="s">
        <v>4</v>
      </c>
      <c r="D557" s="49">
        <v>2</v>
      </c>
      <c r="E557" s="50">
        <v>24441149</v>
      </c>
      <c r="F557" s="50">
        <v>0</v>
      </c>
      <c r="G557" s="50">
        <v>0</v>
      </c>
      <c r="H557" s="50">
        <v>12507588</v>
      </c>
      <c r="I557" s="50">
        <v>0</v>
      </c>
      <c r="J557" s="51">
        <v>3079057</v>
      </c>
      <c r="K557" s="50">
        <v>36948737</v>
      </c>
      <c r="L557" s="73">
        <v>40027793</v>
      </c>
      <c r="M557" s="118"/>
      <c r="N557" s="120">
        <v>36948737</v>
      </c>
      <c r="O557" s="120">
        <v>24441149</v>
      </c>
      <c r="P557" s="120">
        <v>3597280</v>
      </c>
      <c r="Q557" s="120">
        <v>44427192</v>
      </c>
      <c r="R557" s="120">
        <v>41348136</v>
      </c>
      <c r="S557" s="47"/>
    </row>
    <row r="558" spans="1:19" ht="12.75" customHeight="1" x14ac:dyDescent="0.2">
      <c r="A558" s="511">
        <v>38384</v>
      </c>
      <c r="B558" s="511">
        <v>38717</v>
      </c>
      <c r="C558" s="53" t="s">
        <v>3</v>
      </c>
      <c r="D558" s="54">
        <v>3</v>
      </c>
      <c r="E558" s="55">
        <v>13703.98</v>
      </c>
      <c r="F558" s="55">
        <v>0</v>
      </c>
      <c r="G558" s="55">
        <v>0</v>
      </c>
      <c r="H558" s="55">
        <v>6459.63</v>
      </c>
      <c r="I558" s="55">
        <v>0</v>
      </c>
      <c r="J558" s="55">
        <v>1680.3</v>
      </c>
      <c r="K558" s="56">
        <v>20163.61</v>
      </c>
      <c r="L558" s="46">
        <v>21843.91</v>
      </c>
      <c r="M558" s="117"/>
      <c r="N558" s="119">
        <v>20163.61</v>
      </c>
      <c r="O558" s="119">
        <v>13703.98</v>
      </c>
      <c r="P558" s="119">
        <v>1857.84</v>
      </c>
      <c r="Q558" s="119">
        <v>24310.63</v>
      </c>
      <c r="R558" s="119">
        <v>22630.33</v>
      </c>
      <c r="S558" s="47"/>
    </row>
    <row r="559" spans="1:19" ht="9" customHeight="1" x14ac:dyDescent="0.2">
      <c r="A559" s="581"/>
      <c r="B559" s="581"/>
      <c r="C559" s="48" t="s">
        <v>4</v>
      </c>
      <c r="D559" s="49">
        <v>8</v>
      </c>
      <c r="E559" s="50">
        <v>26534605</v>
      </c>
      <c r="F559" s="50">
        <v>0</v>
      </c>
      <c r="G559" s="50">
        <v>0</v>
      </c>
      <c r="H559" s="50">
        <v>12507588</v>
      </c>
      <c r="I559" s="50">
        <v>0</v>
      </c>
      <c r="J559" s="51">
        <v>3253514</v>
      </c>
      <c r="K559" s="50">
        <v>39042193</v>
      </c>
      <c r="L559" s="73">
        <v>42295708</v>
      </c>
      <c r="M559" s="118"/>
      <c r="N559" s="120">
        <v>39042193</v>
      </c>
      <c r="O559" s="120">
        <v>26534605</v>
      </c>
      <c r="P559" s="120">
        <v>3597280</v>
      </c>
      <c r="Q559" s="120">
        <v>47071944</v>
      </c>
      <c r="R559" s="120">
        <v>43818429</v>
      </c>
      <c r="S559" s="47"/>
    </row>
    <row r="560" spans="1:19" ht="12.75" customHeight="1" x14ac:dyDescent="0.2">
      <c r="A560" s="581"/>
      <c r="B560" s="581"/>
      <c r="C560" s="53" t="s">
        <v>3</v>
      </c>
      <c r="D560" s="54">
        <v>9</v>
      </c>
      <c r="E560" s="55">
        <v>15433.73</v>
      </c>
      <c r="F560" s="55">
        <v>0</v>
      </c>
      <c r="G560" s="55">
        <v>0</v>
      </c>
      <c r="H560" s="55">
        <v>6459.63</v>
      </c>
      <c r="I560" s="55">
        <v>0</v>
      </c>
      <c r="J560" s="55">
        <v>1824.45</v>
      </c>
      <c r="K560" s="56">
        <v>21893.360000000001</v>
      </c>
      <c r="L560" s="46">
        <v>23717.81</v>
      </c>
      <c r="M560" s="117"/>
      <c r="N560" s="119">
        <v>21893.360000000001</v>
      </c>
      <c r="O560" s="119">
        <v>15433.73</v>
      </c>
      <c r="P560" s="119">
        <v>1857.84</v>
      </c>
      <c r="Q560" s="119">
        <v>26495.88</v>
      </c>
      <c r="R560" s="119">
        <v>24671.43</v>
      </c>
      <c r="S560" s="47"/>
    </row>
    <row r="561" spans="1:19" ht="9" customHeight="1" x14ac:dyDescent="0.2">
      <c r="A561" s="581"/>
      <c r="B561" s="581"/>
      <c r="C561" s="48" t="s">
        <v>4</v>
      </c>
      <c r="D561" s="49">
        <v>14</v>
      </c>
      <c r="E561" s="50">
        <v>29883868</v>
      </c>
      <c r="F561" s="50">
        <v>0</v>
      </c>
      <c r="G561" s="50">
        <v>0</v>
      </c>
      <c r="H561" s="50">
        <v>12507588</v>
      </c>
      <c r="I561" s="50">
        <v>0</v>
      </c>
      <c r="J561" s="51">
        <v>3532628</v>
      </c>
      <c r="K561" s="50">
        <v>42391456</v>
      </c>
      <c r="L561" s="73">
        <v>45924084</v>
      </c>
      <c r="M561" s="118"/>
      <c r="N561" s="120">
        <v>42391456</v>
      </c>
      <c r="O561" s="120">
        <v>29883868</v>
      </c>
      <c r="P561" s="120">
        <v>3597280</v>
      </c>
      <c r="Q561" s="120">
        <v>51303178</v>
      </c>
      <c r="R561" s="120">
        <v>47770550</v>
      </c>
      <c r="S561" s="47"/>
    </row>
    <row r="562" spans="1:19" ht="12.75" customHeight="1" x14ac:dyDescent="0.2">
      <c r="A562" s="581"/>
      <c r="B562" s="581"/>
      <c r="C562" s="53" t="s">
        <v>3</v>
      </c>
      <c r="D562" s="54">
        <v>15</v>
      </c>
      <c r="E562" s="55">
        <v>17567.62</v>
      </c>
      <c r="F562" s="55">
        <v>0</v>
      </c>
      <c r="G562" s="55">
        <v>0</v>
      </c>
      <c r="H562" s="55">
        <v>6459.63</v>
      </c>
      <c r="I562" s="55">
        <v>0</v>
      </c>
      <c r="J562" s="55">
        <v>2002.27</v>
      </c>
      <c r="K562" s="56">
        <v>24027.25</v>
      </c>
      <c r="L562" s="46">
        <v>26029.52</v>
      </c>
      <c r="M562" s="117"/>
      <c r="N562" s="119">
        <v>24027.25</v>
      </c>
      <c r="O562" s="119">
        <v>17567.62</v>
      </c>
      <c r="P562" s="119">
        <v>2287.8000000000002</v>
      </c>
      <c r="Q562" s="119">
        <v>29191.69</v>
      </c>
      <c r="R562" s="119">
        <v>27189.42</v>
      </c>
      <c r="S562" s="47"/>
    </row>
    <row r="563" spans="1:19" ht="9" customHeight="1" x14ac:dyDescent="0.2">
      <c r="A563" s="581"/>
      <c r="B563" s="581"/>
      <c r="C563" s="48" t="s">
        <v>4</v>
      </c>
      <c r="D563" s="49">
        <v>20</v>
      </c>
      <c r="E563" s="50">
        <v>34015656</v>
      </c>
      <c r="F563" s="50">
        <v>0</v>
      </c>
      <c r="G563" s="50">
        <v>0</v>
      </c>
      <c r="H563" s="50">
        <v>12507588</v>
      </c>
      <c r="I563" s="50">
        <v>0</v>
      </c>
      <c r="J563" s="51">
        <v>3876935</v>
      </c>
      <c r="K563" s="50">
        <v>46523243</v>
      </c>
      <c r="L563" s="73">
        <v>50400179</v>
      </c>
      <c r="M563" s="118"/>
      <c r="N563" s="120">
        <v>46523243</v>
      </c>
      <c r="O563" s="120">
        <v>34015656</v>
      </c>
      <c r="P563" s="120">
        <v>4429799</v>
      </c>
      <c r="Q563" s="120">
        <v>56522994</v>
      </c>
      <c r="R563" s="120">
        <v>52646058</v>
      </c>
      <c r="S563" s="47"/>
    </row>
    <row r="564" spans="1:19" ht="12.75" customHeight="1" x14ac:dyDescent="0.2">
      <c r="A564" s="581"/>
      <c r="B564" s="581"/>
      <c r="C564" s="53" t="s">
        <v>3</v>
      </c>
      <c r="D564" s="54">
        <v>21</v>
      </c>
      <c r="E564" s="55">
        <v>20285.490000000002</v>
      </c>
      <c r="F564" s="55">
        <v>0</v>
      </c>
      <c r="G564" s="55">
        <v>0</v>
      </c>
      <c r="H564" s="55">
        <v>6459.63</v>
      </c>
      <c r="I564" s="55">
        <v>0</v>
      </c>
      <c r="J564" s="55">
        <v>2228.7600000000002</v>
      </c>
      <c r="K564" s="56">
        <v>26745.119999999999</v>
      </c>
      <c r="L564" s="46">
        <v>28973.88</v>
      </c>
      <c r="M564" s="117"/>
      <c r="N564" s="119">
        <v>26745.119999999999</v>
      </c>
      <c r="O564" s="119">
        <v>20285.490000000002</v>
      </c>
      <c r="P564" s="119">
        <v>2287.8000000000002</v>
      </c>
      <c r="Q564" s="119">
        <v>32625.27</v>
      </c>
      <c r="R564" s="119">
        <v>30396.51</v>
      </c>
      <c r="S564" s="47"/>
    </row>
    <row r="565" spans="1:19" ht="9" customHeight="1" x14ac:dyDescent="0.2">
      <c r="A565" s="581"/>
      <c r="B565" s="581"/>
      <c r="C565" s="48" t="s">
        <v>4</v>
      </c>
      <c r="D565" s="49">
        <v>27</v>
      </c>
      <c r="E565" s="50">
        <v>39278186</v>
      </c>
      <c r="F565" s="50">
        <v>0</v>
      </c>
      <c r="G565" s="50">
        <v>0</v>
      </c>
      <c r="H565" s="50">
        <v>12507588</v>
      </c>
      <c r="I565" s="50">
        <v>0</v>
      </c>
      <c r="J565" s="51">
        <v>4315481</v>
      </c>
      <c r="K565" s="50">
        <v>51785774</v>
      </c>
      <c r="L565" s="73">
        <v>56101255</v>
      </c>
      <c r="M565" s="118"/>
      <c r="N565" s="120">
        <v>51785774</v>
      </c>
      <c r="O565" s="120">
        <v>39278186</v>
      </c>
      <c r="P565" s="120">
        <v>4429799</v>
      </c>
      <c r="Q565" s="120">
        <v>63171332</v>
      </c>
      <c r="R565" s="120">
        <v>58855850</v>
      </c>
      <c r="S565" s="47"/>
    </row>
    <row r="566" spans="1:19" ht="12.75" customHeight="1" x14ac:dyDescent="0.2">
      <c r="A566" s="581"/>
      <c r="B566" s="581"/>
      <c r="C566" s="53" t="s">
        <v>3</v>
      </c>
      <c r="D566" s="54">
        <v>28</v>
      </c>
      <c r="E566" s="55">
        <v>22066.13</v>
      </c>
      <c r="F566" s="55">
        <v>0</v>
      </c>
      <c r="G566" s="55">
        <v>0</v>
      </c>
      <c r="H566" s="55">
        <v>6459.63</v>
      </c>
      <c r="I566" s="55">
        <v>0</v>
      </c>
      <c r="J566" s="55">
        <v>2377.15</v>
      </c>
      <c r="K566" s="56">
        <v>28525.759999999998</v>
      </c>
      <c r="L566" s="46">
        <v>30902.91</v>
      </c>
      <c r="M566" s="117"/>
      <c r="N566" s="119">
        <v>28525.759999999998</v>
      </c>
      <c r="O566" s="119">
        <v>22066.13</v>
      </c>
      <c r="P566" s="119">
        <v>2870.04</v>
      </c>
      <c r="Q566" s="119">
        <v>34874.81</v>
      </c>
      <c r="R566" s="119">
        <v>32497.66</v>
      </c>
      <c r="S566" s="47"/>
    </row>
    <row r="567" spans="1:19" ht="9" customHeight="1" x14ac:dyDescent="0.2">
      <c r="A567" s="581"/>
      <c r="B567" s="581"/>
      <c r="C567" s="48" t="s">
        <v>4</v>
      </c>
      <c r="D567" s="49">
        <v>34</v>
      </c>
      <c r="E567" s="50">
        <v>42725986</v>
      </c>
      <c r="F567" s="50">
        <v>0</v>
      </c>
      <c r="G567" s="50">
        <v>0</v>
      </c>
      <c r="H567" s="50">
        <v>12507588</v>
      </c>
      <c r="I567" s="50">
        <v>0</v>
      </c>
      <c r="J567" s="51">
        <v>4602804</v>
      </c>
      <c r="K567" s="50">
        <v>55233573</v>
      </c>
      <c r="L567" s="73">
        <v>59836378</v>
      </c>
      <c r="M567" s="118"/>
      <c r="N567" s="120">
        <v>55233573</v>
      </c>
      <c r="O567" s="120">
        <v>42725986</v>
      </c>
      <c r="P567" s="120">
        <v>5557172</v>
      </c>
      <c r="Q567" s="120">
        <v>67527048</v>
      </c>
      <c r="R567" s="120">
        <v>62924244</v>
      </c>
      <c r="S567" s="47"/>
    </row>
    <row r="568" spans="1:19" ht="12.75" customHeight="1" x14ac:dyDescent="0.2">
      <c r="A568" s="581"/>
      <c r="B568" s="581"/>
      <c r="C568" s="53" t="s">
        <v>3</v>
      </c>
      <c r="D568" s="54">
        <v>35</v>
      </c>
      <c r="E568" s="55">
        <v>23485.69</v>
      </c>
      <c r="F568" s="55">
        <v>0</v>
      </c>
      <c r="G568" s="55">
        <v>0</v>
      </c>
      <c r="H568" s="55">
        <v>6459.63</v>
      </c>
      <c r="I568" s="55">
        <v>0</v>
      </c>
      <c r="J568" s="55">
        <v>2495.44</v>
      </c>
      <c r="K568" s="56">
        <v>29945.32</v>
      </c>
      <c r="L568" s="46">
        <v>32440.76</v>
      </c>
      <c r="M568" s="117"/>
      <c r="N568" s="119">
        <v>29945.32</v>
      </c>
      <c r="O568" s="119">
        <v>23485.69</v>
      </c>
      <c r="P568" s="119">
        <v>2870.04</v>
      </c>
      <c r="Q568" s="119">
        <v>36668.18</v>
      </c>
      <c r="R568" s="119">
        <v>34172.74</v>
      </c>
      <c r="S568" s="47"/>
    </row>
    <row r="569" spans="1:19" ht="9" customHeight="1" x14ac:dyDescent="0.2">
      <c r="A569" s="582"/>
      <c r="B569" s="582"/>
      <c r="C569" s="58" t="s">
        <v>4</v>
      </c>
      <c r="D569" s="59"/>
      <c r="E569" s="61">
        <v>45474637</v>
      </c>
      <c r="F569" s="61">
        <v>0</v>
      </c>
      <c r="G569" s="61">
        <v>0</v>
      </c>
      <c r="H569" s="61">
        <v>12507588</v>
      </c>
      <c r="I569" s="61">
        <v>0</v>
      </c>
      <c r="J569" s="60">
        <v>4831846</v>
      </c>
      <c r="K569" s="61">
        <v>57982225</v>
      </c>
      <c r="L569" s="73">
        <v>62814070</v>
      </c>
      <c r="M569" s="118"/>
      <c r="N569" s="120">
        <v>57982225</v>
      </c>
      <c r="O569" s="120">
        <v>45474637</v>
      </c>
      <c r="P569" s="120">
        <v>5557172</v>
      </c>
      <c r="Q569" s="120">
        <v>70999497</v>
      </c>
      <c r="R569" s="120">
        <v>66167651</v>
      </c>
      <c r="S569" s="47"/>
    </row>
    <row r="570" spans="1:19" s="35" customFormat="1" ht="12.75" customHeight="1" x14ac:dyDescent="0.2">
      <c r="A570" s="492">
        <v>38718</v>
      </c>
      <c r="B570" s="492">
        <v>39082</v>
      </c>
      <c r="C570" s="42" t="s">
        <v>3</v>
      </c>
      <c r="D570" s="43">
        <v>0</v>
      </c>
      <c r="E570" s="44">
        <v>12711.24</v>
      </c>
      <c r="F570" s="44">
        <v>0</v>
      </c>
      <c r="G570" s="44">
        <v>0</v>
      </c>
      <c r="H570" s="44">
        <v>6459.63</v>
      </c>
      <c r="I570" s="44">
        <v>0</v>
      </c>
      <c r="J570" s="44">
        <v>1597.57</v>
      </c>
      <c r="K570" s="45">
        <v>19170.87</v>
      </c>
      <c r="L570" s="46">
        <v>20768.439999999999</v>
      </c>
      <c r="M570" s="117"/>
      <c r="N570" s="119">
        <v>19170.87</v>
      </c>
      <c r="O570" s="119">
        <v>12711.24</v>
      </c>
      <c r="P570" s="119">
        <v>1968</v>
      </c>
      <c r="Q570" s="119">
        <v>23056.46</v>
      </c>
      <c r="R570" s="119">
        <v>21458.89</v>
      </c>
    </row>
    <row r="571" spans="1:19" s="35" customFormat="1" ht="9" customHeight="1" x14ac:dyDescent="0.2">
      <c r="A571" s="493"/>
      <c r="B571" s="493"/>
      <c r="C571" s="48" t="s">
        <v>4</v>
      </c>
      <c r="D571" s="49">
        <v>2</v>
      </c>
      <c r="E571" s="50">
        <v>24612393</v>
      </c>
      <c r="F571" s="50">
        <v>0</v>
      </c>
      <c r="G571" s="50">
        <v>0</v>
      </c>
      <c r="H571" s="50">
        <v>12507588</v>
      </c>
      <c r="I571" s="50">
        <v>0</v>
      </c>
      <c r="J571" s="51">
        <v>3093327</v>
      </c>
      <c r="K571" s="50">
        <v>37119980</v>
      </c>
      <c r="L571" s="52">
        <v>40213307</v>
      </c>
      <c r="M571" s="118"/>
      <c r="N571" s="120">
        <v>37119980</v>
      </c>
      <c r="O571" s="120">
        <v>24612393</v>
      </c>
      <c r="P571" s="120">
        <v>3810579</v>
      </c>
      <c r="Q571" s="120">
        <v>44643532</v>
      </c>
      <c r="R571" s="120">
        <v>41550205</v>
      </c>
    </row>
    <row r="572" spans="1:19" s="35" customFormat="1" ht="12.75" customHeight="1" x14ac:dyDescent="0.2">
      <c r="A572" s="511">
        <v>38718</v>
      </c>
      <c r="B572" s="511">
        <v>39082</v>
      </c>
      <c r="C572" s="53" t="s">
        <v>3</v>
      </c>
      <c r="D572" s="54">
        <v>3</v>
      </c>
      <c r="E572" s="44">
        <v>13797.34</v>
      </c>
      <c r="F572" s="44">
        <v>0</v>
      </c>
      <c r="G572" s="44">
        <v>0</v>
      </c>
      <c r="H572" s="44">
        <v>6459.63</v>
      </c>
      <c r="I572" s="44">
        <v>0</v>
      </c>
      <c r="J572" s="55">
        <v>1688.08</v>
      </c>
      <c r="K572" s="56">
        <v>20256.97</v>
      </c>
      <c r="L572" s="57">
        <v>21945.05</v>
      </c>
      <c r="M572" s="117"/>
      <c r="N572" s="119">
        <v>20256.97</v>
      </c>
      <c r="O572" s="119">
        <v>13797.34</v>
      </c>
      <c r="P572" s="119">
        <v>1968</v>
      </c>
      <c r="Q572" s="119">
        <v>24428.57</v>
      </c>
      <c r="R572" s="119">
        <v>22740.49</v>
      </c>
    </row>
    <row r="573" spans="1:19" s="35" customFormat="1" ht="9" customHeight="1" x14ac:dyDescent="0.2">
      <c r="A573" s="581"/>
      <c r="B573" s="581"/>
      <c r="C573" s="48" t="s">
        <v>4</v>
      </c>
      <c r="D573" s="49">
        <v>8</v>
      </c>
      <c r="E573" s="50">
        <v>26715376</v>
      </c>
      <c r="F573" s="50">
        <v>0</v>
      </c>
      <c r="G573" s="50">
        <v>0</v>
      </c>
      <c r="H573" s="50">
        <v>12507588</v>
      </c>
      <c r="I573" s="50">
        <v>0</v>
      </c>
      <c r="J573" s="51">
        <v>3268579</v>
      </c>
      <c r="K573" s="50">
        <v>39222963</v>
      </c>
      <c r="L573" s="52">
        <v>42491542</v>
      </c>
      <c r="M573" s="118"/>
      <c r="N573" s="120">
        <v>39222963</v>
      </c>
      <c r="O573" s="120">
        <v>26715376</v>
      </c>
      <c r="P573" s="120">
        <v>3810579</v>
      </c>
      <c r="Q573" s="120">
        <v>47300307</v>
      </c>
      <c r="R573" s="120">
        <v>44031729</v>
      </c>
    </row>
    <row r="574" spans="1:19" s="35" customFormat="1" ht="12.75" customHeight="1" x14ac:dyDescent="0.2">
      <c r="A574" s="581"/>
      <c r="B574" s="581"/>
      <c r="C574" s="53" t="s">
        <v>3</v>
      </c>
      <c r="D574" s="54">
        <v>9</v>
      </c>
      <c r="E574" s="44">
        <v>15535.13</v>
      </c>
      <c r="F574" s="44">
        <v>0</v>
      </c>
      <c r="G574" s="44">
        <v>0</v>
      </c>
      <c r="H574" s="44">
        <v>6459.63</v>
      </c>
      <c r="I574" s="44">
        <v>0</v>
      </c>
      <c r="J574" s="55">
        <v>1832.9</v>
      </c>
      <c r="K574" s="56">
        <v>21994.76</v>
      </c>
      <c r="L574" s="57">
        <v>23827.66</v>
      </c>
      <c r="M574" s="117"/>
      <c r="N574" s="119">
        <v>21994.76</v>
      </c>
      <c r="O574" s="119">
        <v>15535.13</v>
      </c>
      <c r="P574" s="119">
        <v>1968</v>
      </c>
      <c r="Q574" s="119">
        <v>26623.98</v>
      </c>
      <c r="R574" s="119">
        <v>24791.08</v>
      </c>
    </row>
    <row r="575" spans="1:19" s="35" customFormat="1" ht="9" customHeight="1" x14ac:dyDescent="0.2">
      <c r="A575" s="581"/>
      <c r="B575" s="581"/>
      <c r="C575" s="48" t="s">
        <v>4</v>
      </c>
      <c r="D575" s="49">
        <v>14</v>
      </c>
      <c r="E575" s="50">
        <v>30080206</v>
      </c>
      <c r="F575" s="50">
        <v>0</v>
      </c>
      <c r="G575" s="50">
        <v>0</v>
      </c>
      <c r="H575" s="50">
        <v>12507588</v>
      </c>
      <c r="I575" s="50">
        <v>0</v>
      </c>
      <c r="J575" s="51">
        <v>3548989</v>
      </c>
      <c r="K575" s="50">
        <v>42587794</v>
      </c>
      <c r="L575" s="52">
        <v>46136783</v>
      </c>
      <c r="M575" s="118"/>
      <c r="N575" s="120">
        <v>42587794</v>
      </c>
      <c r="O575" s="120">
        <v>30080206</v>
      </c>
      <c r="P575" s="120">
        <v>3810579</v>
      </c>
      <c r="Q575" s="120">
        <v>51551214</v>
      </c>
      <c r="R575" s="120">
        <v>48002224</v>
      </c>
    </row>
    <row r="576" spans="1:19" s="35" customFormat="1" ht="12.75" customHeight="1" x14ac:dyDescent="0.2">
      <c r="A576" s="581"/>
      <c r="B576" s="581"/>
      <c r="C576" s="53" t="s">
        <v>3</v>
      </c>
      <c r="D576" s="54">
        <v>15</v>
      </c>
      <c r="E576" s="44">
        <v>17678.86</v>
      </c>
      <c r="F576" s="44">
        <v>0</v>
      </c>
      <c r="G576" s="44">
        <v>0</v>
      </c>
      <c r="H576" s="44">
        <v>6459.63</v>
      </c>
      <c r="I576" s="44">
        <v>0</v>
      </c>
      <c r="J576" s="55">
        <v>2011.54</v>
      </c>
      <c r="K576" s="56">
        <v>24138.49</v>
      </c>
      <c r="L576" s="57">
        <v>26150.03</v>
      </c>
      <c r="M576" s="117"/>
      <c r="N576" s="119">
        <v>24138.49</v>
      </c>
      <c r="O576" s="119">
        <v>17678.86</v>
      </c>
      <c r="P576" s="119">
        <v>2424</v>
      </c>
      <c r="Q576" s="119">
        <v>29332.22</v>
      </c>
      <c r="R576" s="119">
        <v>27320.68</v>
      </c>
    </row>
    <row r="577" spans="1:18" s="35" customFormat="1" ht="9" customHeight="1" x14ac:dyDescent="0.2">
      <c r="A577" s="581"/>
      <c r="B577" s="581"/>
      <c r="C577" s="48" t="s">
        <v>4</v>
      </c>
      <c r="D577" s="49">
        <v>20</v>
      </c>
      <c r="E577" s="50">
        <v>34231046</v>
      </c>
      <c r="F577" s="50">
        <v>0</v>
      </c>
      <c r="G577" s="50">
        <v>0</v>
      </c>
      <c r="H577" s="50">
        <v>12507588</v>
      </c>
      <c r="I577" s="50">
        <v>0</v>
      </c>
      <c r="J577" s="51">
        <v>3894885</v>
      </c>
      <c r="K577" s="50">
        <v>46738634</v>
      </c>
      <c r="L577" s="52">
        <v>50633519</v>
      </c>
      <c r="M577" s="118"/>
      <c r="N577" s="120">
        <v>46738634</v>
      </c>
      <c r="O577" s="120">
        <v>34231046</v>
      </c>
      <c r="P577" s="120">
        <v>4693518</v>
      </c>
      <c r="Q577" s="120">
        <v>56795098</v>
      </c>
      <c r="R577" s="120">
        <v>52900213</v>
      </c>
    </row>
    <row r="578" spans="1:18" s="35" customFormat="1" ht="12.75" customHeight="1" x14ac:dyDescent="0.2">
      <c r="A578" s="581"/>
      <c r="B578" s="581"/>
      <c r="C578" s="53" t="s">
        <v>3</v>
      </c>
      <c r="D578" s="54">
        <v>21</v>
      </c>
      <c r="E578" s="44">
        <v>20409.330000000002</v>
      </c>
      <c r="F578" s="44">
        <v>0</v>
      </c>
      <c r="G578" s="44">
        <v>0</v>
      </c>
      <c r="H578" s="44">
        <v>6459.63</v>
      </c>
      <c r="I578" s="44">
        <v>0</v>
      </c>
      <c r="J578" s="55">
        <v>2239.08</v>
      </c>
      <c r="K578" s="56">
        <v>26868.959999999999</v>
      </c>
      <c r="L578" s="57">
        <v>29108.04</v>
      </c>
      <c r="M578" s="117"/>
      <c r="N578" s="119">
        <v>26868.959999999999</v>
      </c>
      <c r="O578" s="119">
        <v>20409.330000000002</v>
      </c>
      <c r="P578" s="119">
        <v>2424</v>
      </c>
      <c r="Q578" s="119">
        <v>32781.72</v>
      </c>
      <c r="R578" s="119">
        <v>30542.639999999999</v>
      </c>
    </row>
    <row r="579" spans="1:18" s="35" customFormat="1" ht="9" customHeight="1" x14ac:dyDescent="0.2">
      <c r="A579" s="581"/>
      <c r="B579" s="581"/>
      <c r="C579" s="48" t="s">
        <v>4</v>
      </c>
      <c r="D579" s="49">
        <v>27</v>
      </c>
      <c r="E579" s="50">
        <v>39517973</v>
      </c>
      <c r="F579" s="50">
        <v>0</v>
      </c>
      <c r="G579" s="50">
        <v>0</v>
      </c>
      <c r="H579" s="50">
        <v>12507588</v>
      </c>
      <c r="I579" s="50">
        <v>0</v>
      </c>
      <c r="J579" s="51">
        <v>4335463</v>
      </c>
      <c r="K579" s="50">
        <v>52025561</v>
      </c>
      <c r="L579" s="52">
        <v>56361025</v>
      </c>
      <c r="M579" s="118"/>
      <c r="N579" s="120">
        <v>52025561</v>
      </c>
      <c r="O579" s="120">
        <v>39517973</v>
      </c>
      <c r="P579" s="120">
        <v>4693518</v>
      </c>
      <c r="Q579" s="120">
        <v>63474261</v>
      </c>
      <c r="R579" s="120">
        <v>59138798</v>
      </c>
    </row>
    <row r="580" spans="1:18" s="35" customFormat="1" ht="12.75" customHeight="1" x14ac:dyDescent="0.2">
      <c r="A580" s="581"/>
      <c r="B580" s="581"/>
      <c r="C580" s="53" t="s">
        <v>3</v>
      </c>
      <c r="D580" s="54">
        <v>28</v>
      </c>
      <c r="E580" s="44">
        <v>22198.25</v>
      </c>
      <c r="F580" s="44">
        <v>0</v>
      </c>
      <c r="G580" s="44">
        <v>0</v>
      </c>
      <c r="H580" s="44">
        <v>6459.63</v>
      </c>
      <c r="I580" s="44">
        <v>0</v>
      </c>
      <c r="J580" s="55">
        <v>2388.16</v>
      </c>
      <c r="K580" s="56">
        <v>28657.88</v>
      </c>
      <c r="L580" s="57">
        <v>31046.04</v>
      </c>
      <c r="M580" s="117"/>
      <c r="N580" s="119">
        <v>28657.88</v>
      </c>
      <c r="O580" s="119">
        <v>22198.25</v>
      </c>
      <c r="P580" s="119">
        <v>3090</v>
      </c>
      <c r="Q580" s="119">
        <v>35041.730000000003</v>
      </c>
      <c r="R580" s="119">
        <v>32653.57</v>
      </c>
    </row>
    <row r="581" spans="1:18" s="35" customFormat="1" ht="9" customHeight="1" x14ac:dyDescent="0.2">
      <c r="A581" s="581"/>
      <c r="B581" s="581"/>
      <c r="C581" s="48" t="s">
        <v>4</v>
      </c>
      <c r="D581" s="49">
        <v>34</v>
      </c>
      <c r="E581" s="50">
        <v>42981806</v>
      </c>
      <c r="F581" s="50">
        <v>0</v>
      </c>
      <c r="G581" s="50">
        <v>0</v>
      </c>
      <c r="H581" s="50">
        <v>12507588</v>
      </c>
      <c r="I581" s="50">
        <v>0</v>
      </c>
      <c r="J581" s="51">
        <v>4624123</v>
      </c>
      <c r="K581" s="50">
        <v>55489393</v>
      </c>
      <c r="L581" s="52">
        <v>60113516</v>
      </c>
      <c r="M581" s="118"/>
      <c r="N581" s="120">
        <v>55489393</v>
      </c>
      <c r="O581" s="120">
        <v>42981806</v>
      </c>
      <c r="P581" s="120">
        <v>5983074</v>
      </c>
      <c r="Q581" s="120">
        <v>67850251</v>
      </c>
      <c r="R581" s="120">
        <v>63226128</v>
      </c>
    </row>
    <row r="582" spans="1:18" s="35" customFormat="1" ht="12.75" customHeight="1" x14ac:dyDescent="0.2">
      <c r="A582" s="581"/>
      <c r="B582" s="581"/>
      <c r="C582" s="53" t="s">
        <v>3</v>
      </c>
      <c r="D582" s="54">
        <v>35</v>
      </c>
      <c r="E582" s="44">
        <v>23624.41</v>
      </c>
      <c r="F582" s="44">
        <v>0</v>
      </c>
      <c r="G582" s="44">
        <v>0</v>
      </c>
      <c r="H582" s="44">
        <v>6459.63</v>
      </c>
      <c r="I582" s="44">
        <v>0</v>
      </c>
      <c r="J582" s="55">
        <v>2507</v>
      </c>
      <c r="K582" s="56">
        <v>30084.04</v>
      </c>
      <c r="L582" s="57">
        <v>32591.040000000001</v>
      </c>
      <c r="M582" s="117"/>
      <c r="N582" s="119">
        <v>30084.04</v>
      </c>
      <c r="O582" s="119">
        <v>23624.41</v>
      </c>
      <c r="P582" s="119">
        <v>3090</v>
      </c>
      <c r="Q582" s="119">
        <v>36843.43</v>
      </c>
      <c r="R582" s="119">
        <v>34336.43</v>
      </c>
    </row>
    <row r="583" spans="1:18" s="35" customFormat="1" ht="9" customHeight="1" x14ac:dyDescent="0.2">
      <c r="A583" s="582"/>
      <c r="B583" s="582"/>
      <c r="C583" s="58" t="s">
        <v>4</v>
      </c>
      <c r="D583" s="59"/>
      <c r="E583" s="50">
        <v>45743236</v>
      </c>
      <c r="F583" s="50">
        <v>0</v>
      </c>
      <c r="G583" s="50">
        <v>0</v>
      </c>
      <c r="H583" s="50">
        <v>12507588</v>
      </c>
      <c r="I583" s="50">
        <v>0</v>
      </c>
      <c r="J583" s="60">
        <v>4854229</v>
      </c>
      <c r="K583" s="61">
        <v>58250824</v>
      </c>
      <c r="L583" s="62">
        <v>63105053</v>
      </c>
      <c r="M583" s="118"/>
      <c r="N583" s="120">
        <v>58250824</v>
      </c>
      <c r="O583" s="120">
        <v>45743236</v>
      </c>
      <c r="P583" s="120">
        <v>5983074</v>
      </c>
      <c r="Q583" s="120">
        <v>71338828</v>
      </c>
      <c r="R583" s="120">
        <v>66484599</v>
      </c>
    </row>
    <row r="584" spans="1:18" s="35" customFormat="1" ht="12.75" customHeight="1" x14ac:dyDescent="0.2">
      <c r="A584" s="492">
        <v>39083</v>
      </c>
      <c r="B584" s="492">
        <v>39113</v>
      </c>
      <c r="C584" s="42" t="s">
        <v>3</v>
      </c>
      <c r="D584" s="43">
        <v>0</v>
      </c>
      <c r="E584" s="44">
        <v>13076.04</v>
      </c>
      <c r="F584" s="44">
        <v>0</v>
      </c>
      <c r="G584" s="44">
        <v>0</v>
      </c>
      <c r="H584" s="44">
        <v>6459.63</v>
      </c>
      <c r="I584" s="44">
        <v>0</v>
      </c>
      <c r="J584" s="44">
        <v>1627.97</v>
      </c>
      <c r="K584" s="45">
        <v>19535.669999999998</v>
      </c>
      <c r="L584" s="46">
        <v>21163.64</v>
      </c>
      <c r="M584" s="117"/>
      <c r="N584" s="119">
        <v>19535.669999999998</v>
      </c>
      <c r="O584" s="119">
        <v>13076.04</v>
      </c>
      <c r="P584" s="119">
        <v>1968</v>
      </c>
      <c r="Q584" s="119">
        <v>23517.33</v>
      </c>
      <c r="R584" s="119">
        <v>21889.360000000001</v>
      </c>
    </row>
    <row r="585" spans="1:18" s="35" customFormat="1" ht="9" customHeight="1" x14ac:dyDescent="0.2">
      <c r="A585" s="493"/>
      <c r="B585" s="493"/>
      <c r="C585" s="48" t="s">
        <v>4</v>
      </c>
      <c r="D585" s="49">
        <v>2</v>
      </c>
      <c r="E585" s="50">
        <v>25318744</v>
      </c>
      <c r="F585" s="50">
        <v>0</v>
      </c>
      <c r="G585" s="50">
        <v>0</v>
      </c>
      <c r="H585" s="50">
        <v>12507588</v>
      </c>
      <c r="I585" s="50">
        <v>0</v>
      </c>
      <c r="J585" s="51">
        <v>3152189</v>
      </c>
      <c r="K585" s="50">
        <v>37826332</v>
      </c>
      <c r="L585" s="52">
        <v>40978521</v>
      </c>
      <c r="M585" s="118"/>
      <c r="N585" s="120">
        <v>37826332</v>
      </c>
      <c r="O585" s="120">
        <v>25318744</v>
      </c>
      <c r="P585" s="120">
        <v>3810579</v>
      </c>
      <c r="Q585" s="120">
        <v>45535901</v>
      </c>
      <c r="R585" s="120">
        <v>42383711</v>
      </c>
    </row>
    <row r="586" spans="1:18" s="35" customFormat="1" ht="12.75" customHeight="1" x14ac:dyDescent="0.2">
      <c r="A586" s="511">
        <v>39083</v>
      </c>
      <c r="B586" s="511">
        <v>39113</v>
      </c>
      <c r="C586" s="53" t="s">
        <v>3</v>
      </c>
      <c r="D586" s="54">
        <v>3</v>
      </c>
      <c r="E586" s="44">
        <v>14182.9</v>
      </c>
      <c r="F586" s="44">
        <v>0</v>
      </c>
      <c r="G586" s="44">
        <v>0</v>
      </c>
      <c r="H586" s="44">
        <v>6459.63</v>
      </c>
      <c r="I586" s="44">
        <v>0</v>
      </c>
      <c r="J586" s="55">
        <v>1720.21</v>
      </c>
      <c r="K586" s="56">
        <v>20642.53</v>
      </c>
      <c r="L586" s="57">
        <v>22362.74</v>
      </c>
      <c r="M586" s="117"/>
      <c r="N586" s="119">
        <v>20642.53</v>
      </c>
      <c r="O586" s="119">
        <v>14182.9</v>
      </c>
      <c r="P586" s="119">
        <v>1968</v>
      </c>
      <c r="Q586" s="119">
        <v>24915.66</v>
      </c>
      <c r="R586" s="119">
        <v>23195.45</v>
      </c>
    </row>
    <row r="587" spans="1:18" s="35" customFormat="1" ht="9" customHeight="1" x14ac:dyDescent="0.2">
      <c r="A587" s="581"/>
      <c r="B587" s="581"/>
      <c r="C587" s="48" t="s">
        <v>4</v>
      </c>
      <c r="D587" s="49">
        <v>8</v>
      </c>
      <c r="E587" s="50">
        <v>27461924</v>
      </c>
      <c r="F587" s="50">
        <v>0</v>
      </c>
      <c r="G587" s="50">
        <v>0</v>
      </c>
      <c r="H587" s="50">
        <v>12507588</v>
      </c>
      <c r="I587" s="50">
        <v>0</v>
      </c>
      <c r="J587" s="51">
        <v>3330791</v>
      </c>
      <c r="K587" s="50">
        <v>39969512</v>
      </c>
      <c r="L587" s="52">
        <v>43300303</v>
      </c>
      <c r="M587" s="118"/>
      <c r="N587" s="120">
        <v>39969512</v>
      </c>
      <c r="O587" s="120">
        <v>27461924</v>
      </c>
      <c r="P587" s="120">
        <v>3810579</v>
      </c>
      <c r="Q587" s="120">
        <v>48243445</v>
      </c>
      <c r="R587" s="120">
        <v>44912654</v>
      </c>
    </row>
    <row r="588" spans="1:18" s="35" customFormat="1" ht="12.75" customHeight="1" x14ac:dyDescent="0.2">
      <c r="A588" s="581"/>
      <c r="B588" s="581"/>
      <c r="C588" s="53" t="s">
        <v>3</v>
      </c>
      <c r="D588" s="54">
        <v>9</v>
      </c>
      <c r="E588" s="44">
        <v>15953.81</v>
      </c>
      <c r="F588" s="44">
        <v>0</v>
      </c>
      <c r="G588" s="44">
        <v>0</v>
      </c>
      <c r="H588" s="44">
        <v>6459.63</v>
      </c>
      <c r="I588" s="44">
        <v>0</v>
      </c>
      <c r="J588" s="55">
        <v>1867.79</v>
      </c>
      <c r="K588" s="56">
        <v>22413.439999999999</v>
      </c>
      <c r="L588" s="57">
        <v>24281.23</v>
      </c>
      <c r="M588" s="117"/>
      <c r="N588" s="119">
        <v>22413.439999999999</v>
      </c>
      <c r="O588" s="119">
        <v>15953.81</v>
      </c>
      <c r="P588" s="119">
        <v>1968</v>
      </c>
      <c r="Q588" s="119">
        <v>27152.92</v>
      </c>
      <c r="R588" s="119">
        <v>25285.13</v>
      </c>
    </row>
    <row r="589" spans="1:18" s="35" customFormat="1" ht="9" customHeight="1" x14ac:dyDescent="0.2">
      <c r="A589" s="581"/>
      <c r="B589" s="581"/>
      <c r="C589" s="48" t="s">
        <v>4</v>
      </c>
      <c r="D589" s="49">
        <v>14</v>
      </c>
      <c r="E589" s="50">
        <v>30890884</v>
      </c>
      <c r="F589" s="50">
        <v>0</v>
      </c>
      <c r="G589" s="50">
        <v>0</v>
      </c>
      <c r="H589" s="50">
        <v>12507588</v>
      </c>
      <c r="I589" s="50">
        <v>0</v>
      </c>
      <c r="J589" s="51">
        <v>3616546</v>
      </c>
      <c r="K589" s="50">
        <v>43398471</v>
      </c>
      <c r="L589" s="52">
        <v>47015017</v>
      </c>
      <c r="M589" s="118"/>
      <c r="N589" s="120">
        <v>43398471</v>
      </c>
      <c r="O589" s="120">
        <v>30890884</v>
      </c>
      <c r="P589" s="120">
        <v>3810579</v>
      </c>
      <c r="Q589" s="120">
        <v>52575384</v>
      </c>
      <c r="R589" s="120">
        <v>48958839</v>
      </c>
    </row>
    <row r="590" spans="1:18" s="35" customFormat="1" ht="12.75" customHeight="1" x14ac:dyDescent="0.2">
      <c r="A590" s="581"/>
      <c r="B590" s="581"/>
      <c r="C590" s="53" t="s">
        <v>3</v>
      </c>
      <c r="D590" s="54">
        <v>15</v>
      </c>
      <c r="E590" s="44">
        <v>18138.34</v>
      </c>
      <c r="F590" s="44">
        <v>0</v>
      </c>
      <c r="G590" s="44">
        <v>0</v>
      </c>
      <c r="H590" s="44">
        <v>6459.63</v>
      </c>
      <c r="I590" s="44">
        <v>0</v>
      </c>
      <c r="J590" s="55">
        <v>2049.83</v>
      </c>
      <c r="K590" s="56">
        <v>24597.97</v>
      </c>
      <c r="L590" s="57">
        <v>26647.8</v>
      </c>
      <c r="M590" s="117"/>
      <c r="N590" s="119">
        <v>24597.97</v>
      </c>
      <c r="O590" s="119">
        <v>18138.34</v>
      </c>
      <c r="P590" s="119">
        <v>2424</v>
      </c>
      <c r="Q590" s="119">
        <v>29912.7</v>
      </c>
      <c r="R590" s="119">
        <v>27862.87</v>
      </c>
    </row>
    <row r="591" spans="1:18" s="35" customFormat="1" ht="9" customHeight="1" x14ac:dyDescent="0.2">
      <c r="A591" s="581"/>
      <c r="B591" s="581"/>
      <c r="C591" s="48" t="s">
        <v>4</v>
      </c>
      <c r="D591" s="49">
        <v>20</v>
      </c>
      <c r="E591" s="50">
        <v>35120724</v>
      </c>
      <c r="F591" s="50">
        <v>0</v>
      </c>
      <c r="G591" s="50">
        <v>0</v>
      </c>
      <c r="H591" s="50">
        <v>12507588</v>
      </c>
      <c r="I591" s="50">
        <v>0</v>
      </c>
      <c r="J591" s="51">
        <v>3969024</v>
      </c>
      <c r="K591" s="50">
        <v>47628311</v>
      </c>
      <c r="L591" s="52">
        <v>51597336</v>
      </c>
      <c r="M591" s="118"/>
      <c r="N591" s="120">
        <v>47628311</v>
      </c>
      <c r="O591" s="120">
        <v>35120724</v>
      </c>
      <c r="P591" s="120">
        <v>4693518</v>
      </c>
      <c r="Q591" s="120">
        <v>57919064</v>
      </c>
      <c r="R591" s="120">
        <v>53950039</v>
      </c>
    </row>
    <row r="592" spans="1:18" s="35" customFormat="1" ht="12.75" customHeight="1" x14ac:dyDescent="0.2">
      <c r="A592" s="581"/>
      <c r="B592" s="581"/>
      <c r="C592" s="53" t="s">
        <v>3</v>
      </c>
      <c r="D592" s="54">
        <v>21</v>
      </c>
      <c r="E592" s="44">
        <v>20920.77</v>
      </c>
      <c r="F592" s="44">
        <v>0</v>
      </c>
      <c r="G592" s="44">
        <v>0</v>
      </c>
      <c r="H592" s="44">
        <v>6459.63</v>
      </c>
      <c r="I592" s="44">
        <v>0</v>
      </c>
      <c r="J592" s="55">
        <v>2281.6999999999998</v>
      </c>
      <c r="K592" s="56">
        <v>27380.400000000001</v>
      </c>
      <c r="L592" s="57">
        <v>29662.1</v>
      </c>
      <c r="M592" s="117"/>
      <c r="N592" s="119">
        <v>27380.400000000001</v>
      </c>
      <c r="O592" s="119">
        <v>20920.77</v>
      </c>
      <c r="P592" s="119">
        <v>2424</v>
      </c>
      <c r="Q592" s="119">
        <v>33427.839999999997</v>
      </c>
      <c r="R592" s="119">
        <v>31146.14</v>
      </c>
    </row>
    <row r="593" spans="1:18" s="35" customFormat="1" ht="9" customHeight="1" x14ac:dyDescent="0.2">
      <c r="A593" s="581"/>
      <c r="B593" s="581"/>
      <c r="C593" s="48" t="s">
        <v>4</v>
      </c>
      <c r="D593" s="49">
        <v>27</v>
      </c>
      <c r="E593" s="50">
        <v>40508259</v>
      </c>
      <c r="F593" s="50">
        <v>0</v>
      </c>
      <c r="G593" s="50">
        <v>0</v>
      </c>
      <c r="H593" s="50">
        <v>12507588</v>
      </c>
      <c r="I593" s="50">
        <v>0</v>
      </c>
      <c r="J593" s="51">
        <v>4417987</v>
      </c>
      <c r="K593" s="50">
        <v>53015847</v>
      </c>
      <c r="L593" s="52">
        <v>57433834</v>
      </c>
      <c r="M593" s="118"/>
      <c r="N593" s="120">
        <v>53015847</v>
      </c>
      <c r="O593" s="120">
        <v>40508259</v>
      </c>
      <c r="P593" s="120">
        <v>4693518</v>
      </c>
      <c r="Q593" s="120">
        <v>64725324</v>
      </c>
      <c r="R593" s="120">
        <v>60307336</v>
      </c>
    </row>
    <row r="594" spans="1:18" s="35" customFormat="1" ht="12.75" customHeight="1" x14ac:dyDescent="0.2">
      <c r="A594" s="581"/>
      <c r="B594" s="581"/>
      <c r="C594" s="53" t="s">
        <v>3</v>
      </c>
      <c r="D594" s="54">
        <v>28</v>
      </c>
      <c r="E594" s="44">
        <v>22743.77</v>
      </c>
      <c r="F594" s="44">
        <v>0</v>
      </c>
      <c r="G594" s="44">
        <v>0</v>
      </c>
      <c r="H594" s="44">
        <v>6459.63</v>
      </c>
      <c r="I594" s="44">
        <v>0</v>
      </c>
      <c r="J594" s="55">
        <v>2433.62</v>
      </c>
      <c r="K594" s="56">
        <v>29203.4</v>
      </c>
      <c r="L594" s="57">
        <v>31637.02</v>
      </c>
      <c r="M594" s="117"/>
      <c r="N594" s="119">
        <v>29203.4</v>
      </c>
      <c r="O594" s="119">
        <v>22743.77</v>
      </c>
      <c r="P594" s="119">
        <v>3090</v>
      </c>
      <c r="Q594" s="119">
        <v>35730.9</v>
      </c>
      <c r="R594" s="119">
        <v>33297.279999999999</v>
      </c>
    </row>
    <row r="595" spans="1:18" s="35" customFormat="1" ht="9" customHeight="1" x14ac:dyDescent="0.2">
      <c r="A595" s="581"/>
      <c r="B595" s="581"/>
      <c r="C595" s="48" t="s">
        <v>4</v>
      </c>
      <c r="D595" s="49">
        <v>34</v>
      </c>
      <c r="E595" s="50">
        <v>44038080</v>
      </c>
      <c r="F595" s="50">
        <v>0</v>
      </c>
      <c r="G595" s="50">
        <v>0</v>
      </c>
      <c r="H595" s="50">
        <v>12507588</v>
      </c>
      <c r="I595" s="50">
        <v>0</v>
      </c>
      <c r="J595" s="51">
        <v>4712145</v>
      </c>
      <c r="K595" s="50">
        <v>56545667</v>
      </c>
      <c r="L595" s="52">
        <v>61257813</v>
      </c>
      <c r="M595" s="118"/>
      <c r="N595" s="120">
        <v>56545667</v>
      </c>
      <c r="O595" s="120">
        <v>44038080</v>
      </c>
      <c r="P595" s="120">
        <v>5983074</v>
      </c>
      <c r="Q595" s="120">
        <v>69184670</v>
      </c>
      <c r="R595" s="120">
        <v>64472524</v>
      </c>
    </row>
    <row r="596" spans="1:18" s="35" customFormat="1" ht="12.75" customHeight="1" x14ac:dyDescent="0.2">
      <c r="A596" s="581"/>
      <c r="B596" s="581"/>
      <c r="C596" s="53" t="s">
        <v>3</v>
      </c>
      <c r="D596" s="54">
        <v>35</v>
      </c>
      <c r="E596" s="44">
        <v>24197.05</v>
      </c>
      <c r="F596" s="44">
        <v>0</v>
      </c>
      <c r="G596" s="44">
        <v>0</v>
      </c>
      <c r="H596" s="44">
        <v>6459.63</v>
      </c>
      <c r="I596" s="44">
        <v>0</v>
      </c>
      <c r="J596" s="55">
        <v>2554.7199999999998</v>
      </c>
      <c r="K596" s="56">
        <v>30656.68</v>
      </c>
      <c r="L596" s="57">
        <v>33211.4</v>
      </c>
      <c r="M596" s="117"/>
      <c r="N596" s="119">
        <v>30656.68</v>
      </c>
      <c r="O596" s="119">
        <v>24197.05</v>
      </c>
      <c r="P596" s="119">
        <v>3090</v>
      </c>
      <c r="Q596" s="119">
        <v>37566.870000000003</v>
      </c>
      <c r="R596" s="119">
        <v>35012.15</v>
      </c>
    </row>
    <row r="597" spans="1:18" s="35" customFormat="1" ht="9" customHeight="1" x14ac:dyDescent="0.2">
      <c r="A597" s="582"/>
      <c r="B597" s="582"/>
      <c r="C597" s="58" t="s">
        <v>4</v>
      </c>
      <c r="D597" s="59"/>
      <c r="E597" s="50">
        <v>46852022</v>
      </c>
      <c r="F597" s="50">
        <v>0</v>
      </c>
      <c r="G597" s="50">
        <v>0</v>
      </c>
      <c r="H597" s="50">
        <v>12507588</v>
      </c>
      <c r="I597" s="50">
        <v>0</v>
      </c>
      <c r="J597" s="60">
        <v>4946628</v>
      </c>
      <c r="K597" s="61">
        <v>59359610</v>
      </c>
      <c r="L597" s="62">
        <v>64306237</v>
      </c>
      <c r="M597" s="118"/>
      <c r="N597" s="120">
        <v>59359610</v>
      </c>
      <c r="O597" s="120">
        <v>46852022</v>
      </c>
      <c r="P597" s="120">
        <v>5983074</v>
      </c>
      <c r="Q597" s="120">
        <v>72739603</v>
      </c>
      <c r="R597" s="120">
        <v>67792976</v>
      </c>
    </row>
    <row r="598" spans="1:18" s="35" customFormat="1" ht="12.75" customHeight="1" x14ac:dyDescent="0.2">
      <c r="A598" s="492">
        <v>39114</v>
      </c>
      <c r="B598" s="492">
        <v>39446</v>
      </c>
      <c r="C598" s="42" t="s">
        <v>3</v>
      </c>
      <c r="D598" s="43">
        <v>0</v>
      </c>
      <c r="E598" s="44">
        <v>13608.72</v>
      </c>
      <c r="F598" s="44">
        <v>0</v>
      </c>
      <c r="G598" s="44">
        <v>0</v>
      </c>
      <c r="H598" s="44">
        <v>6459.63</v>
      </c>
      <c r="I598" s="44">
        <v>0</v>
      </c>
      <c r="J598" s="44">
        <v>1672.36</v>
      </c>
      <c r="K598" s="45">
        <v>20068.349999999999</v>
      </c>
      <c r="L598" s="46">
        <v>21740.71</v>
      </c>
      <c r="M598" s="117"/>
      <c r="N598" s="119">
        <v>20068.349999999999</v>
      </c>
      <c r="O598" s="119">
        <v>13608.72</v>
      </c>
      <c r="P598" s="119">
        <v>1968</v>
      </c>
      <c r="Q598" s="119">
        <v>24190.28</v>
      </c>
      <c r="R598" s="119">
        <v>22517.919999999998</v>
      </c>
    </row>
    <row r="599" spans="1:18" s="35" customFormat="1" ht="9" customHeight="1" x14ac:dyDescent="0.2">
      <c r="A599" s="493"/>
      <c r="B599" s="493"/>
      <c r="C599" s="48" t="s">
        <v>4</v>
      </c>
      <c r="D599" s="49">
        <v>2</v>
      </c>
      <c r="E599" s="50">
        <v>26350156</v>
      </c>
      <c r="F599" s="50">
        <v>0</v>
      </c>
      <c r="G599" s="50">
        <v>0</v>
      </c>
      <c r="H599" s="50">
        <v>12507588</v>
      </c>
      <c r="I599" s="50">
        <v>0</v>
      </c>
      <c r="J599" s="51">
        <v>3238140</v>
      </c>
      <c r="K599" s="50">
        <v>38857744</v>
      </c>
      <c r="L599" s="52">
        <v>42095885</v>
      </c>
      <c r="M599" s="118"/>
      <c r="N599" s="120">
        <v>38857744</v>
      </c>
      <c r="O599" s="120">
        <v>26350156</v>
      </c>
      <c r="P599" s="120">
        <v>3810579</v>
      </c>
      <c r="Q599" s="120">
        <v>46838913</v>
      </c>
      <c r="R599" s="120">
        <v>43600773</v>
      </c>
    </row>
    <row r="600" spans="1:18" s="35" customFormat="1" ht="12.75" customHeight="1" x14ac:dyDescent="0.2">
      <c r="A600" s="511">
        <v>39114</v>
      </c>
      <c r="B600" s="511">
        <v>39446</v>
      </c>
      <c r="C600" s="53" t="s">
        <v>3</v>
      </c>
      <c r="D600" s="54">
        <v>3</v>
      </c>
      <c r="E600" s="44">
        <v>14745.7</v>
      </c>
      <c r="F600" s="44">
        <v>0</v>
      </c>
      <c r="G600" s="44">
        <v>0</v>
      </c>
      <c r="H600" s="44">
        <v>6459.63</v>
      </c>
      <c r="I600" s="44">
        <v>0</v>
      </c>
      <c r="J600" s="55">
        <v>1767.11</v>
      </c>
      <c r="K600" s="56">
        <v>21205.33</v>
      </c>
      <c r="L600" s="57">
        <v>22972.44</v>
      </c>
      <c r="M600" s="117"/>
      <c r="N600" s="119">
        <v>21205.33</v>
      </c>
      <c r="O600" s="119">
        <v>14745.7</v>
      </c>
      <c r="P600" s="119">
        <v>1968</v>
      </c>
      <c r="Q600" s="119">
        <v>25626.67</v>
      </c>
      <c r="R600" s="119">
        <v>23859.56</v>
      </c>
    </row>
    <row r="601" spans="1:18" s="35" customFormat="1" ht="9" customHeight="1" x14ac:dyDescent="0.2">
      <c r="A601" s="581"/>
      <c r="B601" s="581"/>
      <c r="C601" s="48" t="s">
        <v>4</v>
      </c>
      <c r="D601" s="49">
        <v>8</v>
      </c>
      <c r="E601" s="50">
        <v>28551657</v>
      </c>
      <c r="F601" s="50">
        <v>0</v>
      </c>
      <c r="G601" s="50">
        <v>0</v>
      </c>
      <c r="H601" s="50">
        <v>12507588</v>
      </c>
      <c r="I601" s="50">
        <v>0</v>
      </c>
      <c r="J601" s="51">
        <v>3421602</v>
      </c>
      <c r="K601" s="50">
        <v>41059244</v>
      </c>
      <c r="L601" s="52">
        <v>44480846</v>
      </c>
      <c r="M601" s="118"/>
      <c r="N601" s="120">
        <v>41059244</v>
      </c>
      <c r="O601" s="120">
        <v>28551657</v>
      </c>
      <c r="P601" s="120">
        <v>3810579</v>
      </c>
      <c r="Q601" s="120">
        <v>49620152</v>
      </c>
      <c r="R601" s="120">
        <v>46198550</v>
      </c>
    </row>
    <row r="602" spans="1:18" s="35" customFormat="1" ht="12.75" customHeight="1" x14ac:dyDescent="0.2">
      <c r="A602" s="581"/>
      <c r="B602" s="581"/>
      <c r="C602" s="53" t="s">
        <v>3</v>
      </c>
      <c r="D602" s="54">
        <v>9</v>
      </c>
      <c r="E602" s="44">
        <v>16564.849999999999</v>
      </c>
      <c r="F602" s="44">
        <v>0</v>
      </c>
      <c r="G602" s="44">
        <v>0</v>
      </c>
      <c r="H602" s="44">
        <v>6459.63</v>
      </c>
      <c r="I602" s="44">
        <v>0</v>
      </c>
      <c r="J602" s="55">
        <v>1918.71</v>
      </c>
      <c r="K602" s="56">
        <v>23024.48</v>
      </c>
      <c r="L602" s="57">
        <v>24943.19</v>
      </c>
      <c r="M602" s="117"/>
      <c r="N602" s="119">
        <v>23024.48</v>
      </c>
      <c r="O602" s="119">
        <v>16564.849999999999</v>
      </c>
      <c r="P602" s="119">
        <v>1968</v>
      </c>
      <c r="Q602" s="119">
        <v>27924.86</v>
      </c>
      <c r="R602" s="119">
        <v>26006.15</v>
      </c>
    </row>
    <row r="603" spans="1:18" s="35" customFormat="1" ht="9" customHeight="1" x14ac:dyDescent="0.2">
      <c r="A603" s="581"/>
      <c r="B603" s="581"/>
      <c r="C603" s="48" t="s">
        <v>4</v>
      </c>
      <c r="D603" s="49">
        <v>14</v>
      </c>
      <c r="E603" s="50">
        <v>32074022</v>
      </c>
      <c r="F603" s="50">
        <v>0</v>
      </c>
      <c r="G603" s="50">
        <v>0</v>
      </c>
      <c r="H603" s="50">
        <v>12507588</v>
      </c>
      <c r="I603" s="50">
        <v>0</v>
      </c>
      <c r="J603" s="51">
        <v>3715141</v>
      </c>
      <c r="K603" s="50">
        <v>44581610</v>
      </c>
      <c r="L603" s="52">
        <v>48296751</v>
      </c>
      <c r="M603" s="118"/>
      <c r="N603" s="120">
        <v>44581610</v>
      </c>
      <c r="O603" s="120">
        <v>32074022</v>
      </c>
      <c r="P603" s="120">
        <v>3810579</v>
      </c>
      <c r="Q603" s="120">
        <v>54070069</v>
      </c>
      <c r="R603" s="120">
        <v>50354928</v>
      </c>
    </row>
    <row r="604" spans="1:18" s="35" customFormat="1" ht="12.75" customHeight="1" x14ac:dyDescent="0.2">
      <c r="A604" s="581"/>
      <c r="B604" s="581"/>
      <c r="C604" s="53" t="s">
        <v>3</v>
      </c>
      <c r="D604" s="54">
        <v>15</v>
      </c>
      <c r="E604" s="44">
        <v>18808.900000000001</v>
      </c>
      <c r="F604" s="44">
        <v>0</v>
      </c>
      <c r="G604" s="44">
        <v>0</v>
      </c>
      <c r="H604" s="44">
        <v>6459.63</v>
      </c>
      <c r="I604" s="44">
        <v>0</v>
      </c>
      <c r="J604" s="55">
        <v>2105.71</v>
      </c>
      <c r="K604" s="56">
        <v>25268.53</v>
      </c>
      <c r="L604" s="57">
        <v>27374.240000000002</v>
      </c>
      <c r="M604" s="117"/>
      <c r="N604" s="119">
        <v>25268.53</v>
      </c>
      <c r="O604" s="119">
        <v>18808.900000000001</v>
      </c>
      <c r="P604" s="119">
        <v>2424</v>
      </c>
      <c r="Q604" s="119">
        <v>30759.84</v>
      </c>
      <c r="R604" s="119">
        <v>28654.13</v>
      </c>
    </row>
    <row r="605" spans="1:18" s="35" customFormat="1" ht="9" customHeight="1" x14ac:dyDescent="0.2">
      <c r="A605" s="581"/>
      <c r="B605" s="581"/>
      <c r="C605" s="48" t="s">
        <v>4</v>
      </c>
      <c r="D605" s="49">
        <v>20</v>
      </c>
      <c r="E605" s="50">
        <v>36419109</v>
      </c>
      <c r="F605" s="50">
        <v>0</v>
      </c>
      <c r="G605" s="50">
        <v>0</v>
      </c>
      <c r="H605" s="50">
        <v>12507588</v>
      </c>
      <c r="I605" s="50">
        <v>0</v>
      </c>
      <c r="J605" s="51">
        <v>4077223</v>
      </c>
      <c r="K605" s="50">
        <v>48926697</v>
      </c>
      <c r="L605" s="52">
        <v>53003920</v>
      </c>
      <c r="M605" s="118"/>
      <c r="N605" s="120">
        <v>48926697</v>
      </c>
      <c r="O605" s="120">
        <v>36419109</v>
      </c>
      <c r="P605" s="120">
        <v>4693518</v>
      </c>
      <c r="Q605" s="120">
        <v>59559355</v>
      </c>
      <c r="R605" s="120">
        <v>55482132</v>
      </c>
    </row>
    <row r="606" spans="1:18" s="35" customFormat="1" ht="12.75" customHeight="1" x14ac:dyDescent="0.2">
      <c r="A606" s="581"/>
      <c r="B606" s="581"/>
      <c r="C606" s="53" t="s">
        <v>3</v>
      </c>
      <c r="D606" s="54">
        <v>21</v>
      </c>
      <c r="E606" s="44">
        <v>21667.29</v>
      </c>
      <c r="F606" s="44">
        <v>0</v>
      </c>
      <c r="G606" s="44">
        <v>0</v>
      </c>
      <c r="H606" s="44">
        <v>6459.63</v>
      </c>
      <c r="I606" s="44">
        <v>0</v>
      </c>
      <c r="J606" s="55">
        <v>2343.91</v>
      </c>
      <c r="K606" s="56">
        <v>28126.92</v>
      </c>
      <c r="L606" s="57">
        <v>30470.83</v>
      </c>
      <c r="M606" s="117"/>
      <c r="N606" s="119">
        <v>28126.92</v>
      </c>
      <c r="O606" s="119">
        <v>21667.29</v>
      </c>
      <c r="P606" s="119">
        <v>2424</v>
      </c>
      <c r="Q606" s="119">
        <v>34370.94</v>
      </c>
      <c r="R606" s="119">
        <v>32027.03</v>
      </c>
    </row>
    <row r="607" spans="1:18" s="35" customFormat="1" ht="9" customHeight="1" x14ac:dyDescent="0.2">
      <c r="A607" s="581"/>
      <c r="B607" s="581"/>
      <c r="C607" s="48" t="s">
        <v>4</v>
      </c>
      <c r="D607" s="49">
        <v>27</v>
      </c>
      <c r="E607" s="50">
        <v>41953724</v>
      </c>
      <c r="F607" s="50">
        <v>0</v>
      </c>
      <c r="G607" s="50">
        <v>0</v>
      </c>
      <c r="H607" s="50">
        <v>12507588</v>
      </c>
      <c r="I607" s="50">
        <v>0</v>
      </c>
      <c r="J607" s="51">
        <v>4538443</v>
      </c>
      <c r="K607" s="50">
        <v>54461311</v>
      </c>
      <c r="L607" s="52">
        <v>58999754</v>
      </c>
      <c r="M607" s="118"/>
      <c r="N607" s="120">
        <v>54461311</v>
      </c>
      <c r="O607" s="120">
        <v>41953724</v>
      </c>
      <c r="P607" s="120">
        <v>4693518</v>
      </c>
      <c r="Q607" s="120">
        <v>66551420</v>
      </c>
      <c r="R607" s="120">
        <v>62012977</v>
      </c>
    </row>
    <row r="608" spans="1:18" s="35" customFormat="1" ht="12.75" customHeight="1" x14ac:dyDescent="0.2">
      <c r="A608" s="581"/>
      <c r="B608" s="581"/>
      <c r="C608" s="53" t="s">
        <v>3</v>
      </c>
      <c r="D608" s="54">
        <v>28</v>
      </c>
      <c r="E608" s="44">
        <v>23539.85</v>
      </c>
      <c r="F608" s="44">
        <v>0</v>
      </c>
      <c r="G608" s="44">
        <v>0</v>
      </c>
      <c r="H608" s="44">
        <v>6459.63</v>
      </c>
      <c r="I608" s="44">
        <v>0</v>
      </c>
      <c r="J608" s="55">
        <v>2499.96</v>
      </c>
      <c r="K608" s="56">
        <v>29999.48</v>
      </c>
      <c r="L608" s="57">
        <v>32499.439999999999</v>
      </c>
      <c r="M608" s="117"/>
      <c r="N608" s="119">
        <v>29999.48</v>
      </c>
      <c r="O608" s="119">
        <v>23539.85</v>
      </c>
      <c r="P608" s="119">
        <v>3090</v>
      </c>
      <c r="Q608" s="119">
        <v>36736.61</v>
      </c>
      <c r="R608" s="119">
        <v>34236.65</v>
      </c>
    </row>
    <row r="609" spans="1:19" s="35" customFormat="1" ht="9" customHeight="1" x14ac:dyDescent="0.2">
      <c r="A609" s="581"/>
      <c r="B609" s="581"/>
      <c r="C609" s="48" t="s">
        <v>4</v>
      </c>
      <c r="D609" s="49">
        <v>34</v>
      </c>
      <c r="E609" s="50">
        <v>45579505</v>
      </c>
      <c r="F609" s="50">
        <v>0</v>
      </c>
      <c r="G609" s="50">
        <v>0</v>
      </c>
      <c r="H609" s="50">
        <v>12507588</v>
      </c>
      <c r="I609" s="50">
        <v>0</v>
      </c>
      <c r="J609" s="51">
        <v>4840598</v>
      </c>
      <c r="K609" s="50">
        <v>58087093</v>
      </c>
      <c r="L609" s="52">
        <v>62927691</v>
      </c>
      <c r="M609" s="118"/>
      <c r="N609" s="120">
        <v>58087093</v>
      </c>
      <c r="O609" s="120">
        <v>45579505</v>
      </c>
      <c r="P609" s="120">
        <v>5983074</v>
      </c>
      <c r="Q609" s="120">
        <v>71131996</v>
      </c>
      <c r="R609" s="120">
        <v>66291398</v>
      </c>
    </row>
    <row r="610" spans="1:19" s="35" customFormat="1" ht="12.75" customHeight="1" x14ac:dyDescent="0.2">
      <c r="A610" s="581"/>
      <c r="B610" s="581"/>
      <c r="C610" s="53" t="s">
        <v>3</v>
      </c>
      <c r="D610" s="54">
        <v>35</v>
      </c>
      <c r="E610" s="44">
        <v>25032.73</v>
      </c>
      <c r="F610" s="44">
        <v>0</v>
      </c>
      <c r="G610" s="44">
        <v>0</v>
      </c>
      <c r="H610" s="44">
        <v>6459.63</v>
      </c>
      <c r="I610" s="44">
        <v>0</v>
      </c>
      <c r="J610" s="55">
        <v>2624.36</v>
      </c>
      <c r="K610" s="56">
        <v>31492.36</v>
      </c>
      <c r="L610" s="57">
        <v>34116.720000000001</v>
      </c>
      <c r="M610" s="117"/>
      <c r="N610" s="119">
        <v>31492.36</v>
      </c>
      <c r="O610" s="119">
        <v>25032.73</v>
      </c>
      <c r="P610" s="119">
        <v>3090</v>
      </c>
      <c r="Q610" s="119">
        <v>38622.61</v>
      </c>
      <c r="R610" s="119">
        <v>35998.25</v>
      </c>
    </row>
    <row r="611" spans="1:19" s="99" customFormat="1" ht="8.25" customHeight="1" x14ac:dyDescent="0.2">
      <c r="A611" s="582"/>
      <c r="B611" s="582"/>
      <c r="C611" s="58" t="s">
        <v>4</v>
      </c>
      <c r="D611" s="59"/>
      <c r="E611" s="61">
        <v>48470124</v>
      </c>
      <c r="F611" s="61">
        <v>0</v>
      </c>
      <c r="G611" s="61">
        <v>0</v>
      </c>
      <c r="H611" s="61">
        <v>12507588</v>
      </c>
      <c r="I611" s="61">
        <v>0</v>
      </c>
      <c r="J611" s="60">
        <v>5081470</v>
      </c>
      <c r="K611" s="61">
        <v>60977712</v>
      </c>
      <c r="L611" s="62">
        <v>66059181</v>
      </c>
      <c r="M611" s="118"/>
      <c r="N611" s="120">
        <v>60977712</v>
      </c>
      <c r="O611" s="120">
        <v>48470124</v>
      </c>
      <c r="P611" s="120">
        <v>5983074</v>
      </c>
      <c r="Q611" s="120">
        <v>74783801</v>
      </c>
      <c r="R611" s="120">
        <v>69702332</v>
      </c>
    </row>
    <row r="612" spans="1:19" ht="12.75" customHeight="1" x14ac:dyDescent="0.2">
      <c r="A612" s="492">
        <f>B600+1</f>
        <v>39447</v>
      </c>
      <c r="B612" s="492">
        <v>39447</v>
      </c>
      <c r="C612" s="42" t="s">
        <v>3</v>
      </c>
      <c r="D612" s="43">
        <v>0</v>
      </c>
      <c r="E612" s="44">
        <v>13737.6</v>
      </c>
      <c r="F612" s="44">
        <v>0</v>
      </c>
      <c r="G612" s="44">
        <v>0</v>
      </c>
      <c r="H612" s="44">
        <v>6459.63</v>
      </c>
      <c r="I612" s="44">
        <v>0</v>
      </c>
      <c r="J612" s="44">
        <v>1683.1</v>
      </c>
      <c r="K612" s="45">
        <v>20197.23</v>
      </c>
      <c r="L612" s="46">
        <v>21880.33</v>
      </c>
      <c r="M612" s="117"/>
      <c r="N612" s="119">
        <v>20197.23</v>
      </c>
      <c r="O612" s="119">
        <v>13737.6</v>
      </c>
      <c r="P612" s="119">
        <v>1968</v>
      </c>
      <c r="Q612" s="119">
        <v>24353.1</v>
      </c>
      <c r="R612" s="119">
        <v>22670</v>
      </c>
      <c r="S612" s="47"/>
    </row>
    <row r="613" spans="1:19" ht="9" customHeight="1" x14ac:dyDescent="0.2">
      <c r="A613" s="493"/>
      <c r="B613" s="493"/>
      <c r="C613" s="48" t="s">
        <v>4</v>
      </c>
      <c r="D613" s="49">
        <v>2</v>
      </c>
      <c r="E613" s="50">
        <v>26599703</v>
      </c>
      <c r="F613" s="50">
        <v>0</v>
      </c>
      <c r="G613" s="50">
        <v>0</v>
      </c>
      <c r="H613" s="50">
        <v>12507588</v>
      </c>
      <c r="I613" s="50">
        <v>0</v>
      </c>
      <c r="J613" s="51">
        <v>3258936</v>
      </c>
      <c r="K613" s="50">
        <v>39107291</v>
      </c>
      <c r="L613" s="52">
        <v>42366227</v>
      </c>
      <c r="M613" s="118"/>
      <c r="N613" s="120">
        <v>39107291</v>
      </c>
      <c r="O613" s="120">
        <v>26599703</v>
      </c>
      <c r="P613" s="120">
        <v>3810579</v>
      </c>
      <c r="Q613" s="120">
        <v>47154177</v>
      </c>
      <c r="R613" s="120">
        <v>43895241</v>
      </c>
      <c r="S613" s="47"/>
    </row>
    <row r="614" spans="1:19" ht="12.75" customHeight="1" x14ac:dyDescent="0.2">
      <c r="A614" s="511">
        <f>A612</f>
        <v>39447</v>
      </c>
      <c r="B614" s="511">
        <f>B612</f>
        <v>39447</v>
      </c>
      <c r="C614" s="53" t="s">
        <v>3</v>
      </c>
      <c r="D614" s="54">
        <v>3</v>
      </c>
      <c r="E614" s="44">
        <v>14881.78</v>
      </c>
      <c r="F614" s="44">
        <v>0</v>
      </c>
      <c r="G614" s="44">
        <v>0</v>
      </c>
      <c r="H614" s="44">
        <v>6459.63</v>
      </c>
      <c r="I614" s="44">
        <v>0</v>
      </c>
      <c r="J614" s="55">
        <v>1778.45</v>
      </c>
      <c r="K614" s="56">
        <v>21341.41</v>
      </c>
      <c r="L614" s="57">
        <v>23119.86</v>
      </c>
      <c r="M614" s="117"/>
      <c r="N614" s="119">
        <v>21341.41</v>
      </c>
      <c r="O614" s="119">
        <v>14881.78</v>
      </c>
      <c r="P614" s="119">
        <v>1968</v>
      </c>
      <c r="Q614" s="119">
        <v>25798.58</v>
      </c>
      <c r="R614" s="119">
        <v>24020.13</v>
      </c>
      <c r="S614" s="47"/>
    </row>
    <row r="615" spans="1:19" ht="9" customHeight="1" x14ac:dyDescent="0.2">
      <c r="A615" s="511"/>
      <c r="B615" s="511"/>
      <c r="C615" s="48" t="s">
        <v>4</v>
      </c>
      <c r="D615" s="49">
        <v>8</v>
      </c>
      <c r="E615" s="50">
        <v>28815144</v>
      </c>
      <c r="F615" s="50">
        <v>0</v>
      </c>
      <c r="G615" s="50">
        <v>0</v>
      </c>
      <c r="H615" s="50">
        <v>12507588</v>
      </c>
      <c r="I615" s="50">
        <v>0</v>
      </c>
      <c r="J615" s="51">
        <v>3443559</v>
      </c>
      <c r="K615" s="50">
        <v>41322732</v>
      </c>
      <c r="L615" s="52">
        <v>44766291</v>
      </c>
      <c r="M615" s="118"/>
      <c r="N615" s="120">
        <v>41322732</v>
      </c>
      <c r="O615" s="120">
        <v>28815144</v>
      </c>
      <c r="P615" s="120">
        <v>3810579</v>
      </c>
      <c r="Q615" s="120">
        <v>49953016</v>
      </c>
      <c r="R615" s="120">
        <v>46509457</v>
      </c>
      <c r="S615" s="47"/>
    </row>
    <row r="616" spans="1:19" ht="12.75" customHeight="1" x14ac:dyDescent="0.2">
      <c r="A616" s="511"/>
      <c r="B616" s="511"/>
      <c r="C616" s="53" t="s">
        <v>3</v>
      </c>
      <c r="D616" s="54">
        <v>9</v>
      </c>
      <c r="E616" s="44">
        <v>16712.57</v>
      </c>
      <c r="F616" s="44">
        <v>0</v>
      </c>
      <c r="G616" s="44">
        <v>0</v>
      </c>
      <c r="H616" s="44">
        <v>6459.63</v>
      </c>
      <c r="I616" s="44">
        <v>0</v>
      </c>
      <c r="J616" s="55">
        <v>1931.02</v>
      </c>
      <c r="K616" s="56">
        <v>23172.2</v>
      </c>
      <c r="L616" s="57">
        <v>25103.22</v>
      </c>
      <c r="M616" s="117"/>
      <c r="N616" s="119">
        <v>23172.2</v>
      </c>
      <c r="O616" s="119">
        <v>16712.57</v>
      </c>
      <c r="P616" s="119">
        <v>1968</v>
      </c>
      <c r="Q616" s="119">
        <v>28111.48</v>
      </c>
      <c r="R616" s="119">
        <v>26180.46</v>
      </c>
      <c r="S616" s="47"/>
    </row>
    <row r="617" spans="1:19" ht="9" customHeight="1" x14ac:dyDescent="0.2">
      <c r="A617" s="511"/>
      <c r="B617" s="511"/>
      <c r="C617" s="48" t="s">
        <v>4</v>
      </c>
      <c r="D617" s="49">
        <v>14</v>
      </c>
      <c r="E617" s="50">
        <v>32360048</v>
      </c>
      <c r="F617" s="50">
        <v>0</v>
      </c>
      <c r="G617" s="50">
        <v>0</v>
      </c>
      <c r="H617" s="50">
        <v>12507588</v>
      </c>
      <c r="I617" s="50">
        <v>0</v>
      </c>
      <c r="J617" s="51">
        <v>3738976</v>
      </c>
      <c r="K617" s="50">
        <v>44867636</v>
      </c>
      <c r="L617" s="52">
        <v>48606612</v>
      </c>
      <c r="M617" s="118"/>
      <c r="N617" s="120">
        <v>44867636</v>
      </c>
      <c r="O617" s="120">
        <v>32360048</v>
      </c>
      <c r="P617" s="120">
        <v>3810579</v>
      </c>
      <c r="Q617" s="120">
        <v>54431415</v>
      </c>
      <c r="R617" s="120">
        <v>50692439</v>
      </c>
      <c r="S617" s="47"/>
    </row>
    <row r="618" spans="1:19" ht="12.75" customHeight="1" x14ac:dyDescent="0.2">
      <c r="A618" s="511"/>
      <c r="B618" s="511"/>
      <c r="C618" s="53" t="s">
        <v>3</v>
      </c>
      <c r="D618" s="54">
        <v>15</v>
      </c>
      <c r="E618" s="44">
        <v>18971.02</v>
      </c>
      <c r="F618" s="44">
        <v>0</v>
      </c>
      <c r="G618" s="44">
        <v>0</v>
      </c>
      <c r="H618" s="44">
        <v>6459.63</v>
      </c>
      <c r="I618" s="44">
        <v>0</v>
      </c>
      <c r="J618" s="55">
        <v>2119.2199999999998</v>
      </c>
      <c r="K618" s="56">
        <v>25430.65</v>
      </c>
      <c r="L618" s="57">
        <v>27549.87</v>
      </c>
      <c r="M618" s="117"/>
      <c r="N618" s="119">
        <v>25430.65</v>
      </c>
      <c r="O618" s="119">
        <v>18971.02</v>
      </c>
      <c r="P618" s="119">
        <v>2424</v>
      </c>
      <c r="Q618" s="119">
        <v>30964.65</v>
      </c>
      <c r="R618" s="119">
        <v>28845.43</v>
      </c>
      <c r="S618" s="47"/>
    </row>
    <row r="619" spans="1:19" ht="9" customHeight="1" x14ac:dyDescent="0.2">
      <c r="A619" s="511"/>
      <c r="B619" s="511"/>
      <c r="C619" s="48" t="s">
        <v>4</v>
      </c>
      <c r="D619" s="49">
        <v>20</v>
      </c>
      <c r="E619" s="50">
        <v>36733017</v>
      </c>
      <c r="F619" s="50">
        <v>0</v>
      </c>
      <c r="G619" s="50">
        <v>0</v>
      </c>
      <c r="H619" s="50">
        <v>12507588</v>
      </c>
      <c r="I619" s="50">
        <v>0</v>
      </c>
      <c r="J619" s="51">
        <v>4103382</v>
      </c>
      <c r="K619" s="50">
        <v>49240605</v>
      </c>
      <c r="L619" s="52">
        <v>53343987</v>
      </c>
      <c r="M619" s="118"/>
      <c r="N619" s="120">
        <v>49240605</v>
      </c>
      <c r="O619" s="120">
        <v>36733017</v>
      </c>
      <c r="P619" s="120">
        <v>4693518</v>
      </c>
      <c r="Q619" s="120">
        <v>59955923</v>
      </c>
      <c r="R619" s="120">
        <v>55852541</v>
      </c>
      <c r="S619" s="47"/>
    </row>
    <row r="620" spans="1:19" ht="12.75" customHeight="1" x14ac:dyDescent="0.2">
      <c r="A620" s="511"/>
      <c r="B620" s="511"/>
      <c r="C620" s="53" t="s">
        <v>3</v>
      </c>
      <c r="D620" s="54">
        <v>21</v>
      </c>
      <c r="E620" s="44">
        <v>21847.77</v>
      </c>
      <c r="F620" s="44">
        <v>0</v>
      </c>
      <c r="G620" s="44">
        <v>0</v>
      </c>
      <c r="H620" s="44">
        <v>6459.63</v>
      </c>
      <c r="I620" s="44">
        <v>0</v>
      </c>
      <c r="J620" s="55">
        <v>2358.9499999999998</v>
      </c>
      <c r="K620" s="56">
        <v>28307.4</v>
      </c>
      <c r="L620" s="57">
        <v>30666.35</v>
      </c>
      <c r="M620" s="117"/>
      <c r="N620" s="119">
        <v>28307.4</v>
      </c>
      <c r="O620" s="119">
        <v>21847.77</v>
      </c>
      <c r="P620" s="119">
        <v>2424</v>
      </c>
      <c r="Q620" s="119">
        <v>34598.949999999997</v>
      </c>
      <c r="R620" s="119">
        <v>32240</v>
      </c>
      <c r="S620" s="47"/>
    </row>
    <row r="621" spans="1:19" ht="9" customHeight="1" x14ac:dyDescent="0.2">
      <c r="A621" s="511"/>
      <c r="B621" s="511"/>
      <c r="C621" s="48" t="s">
        <v>4</v>
      </c>
      <c r="D621" s="49">
        <v>27</v>
      </c>
      <c r="E621" s="50">
        <v>42303182</v>
      </c>
      <c r="F621" s="50">
        <v>0</v>
      </c>
      <c r="G621" s="50">
        <v>0</v>
      </c>
      <c r="H621" s="50">
        <v>12507588</v>
      </c>
      <c r="I621" s="50">
        <v>0</v>
      </c>
      <c r="J621" s="51">
        <v>4567564</v>
      </c>
      <c r="K621" s="50">
        <v>54810769</v>
      </c>
      <c r="L621" s="52">
        <v>59378334</v>
      </c>
      <c r="M621" s="118"/>
      <c r="N621" s="120">
        <v>54810769</v>
      </c>
      <c r="O621" s="120">
        <v>42303182</v>
      </c>
      <c r="P621" s="120">
        <v>4693518</v>
      </c>
      <c r="Q621" s="120">
        <v>66992909</v>
      </c>
      <c r="R621" s="120">
        <v>62425345</v>
      </c>
      <c r="S621" s="47"/>
    </row>
    <row r="622" spans="1:19" ht="12.75" customHeight="1" x14ac:dyDescent="0.2">
      <c r="A622" s="511"/>
      <c r="B622" s="511"/>
      <c r="C622" s="53" t="s">
        <v>3</v>
      </c>
      <c r="D622" s="54">
        <v>28</v>
      </c>
      <c r="E622" s="44">
        <v>23732.45</v>
      </c>
      <c r="F622" s="44">
        <v>0</v>
      </c>
      <c r="G622" s="44">
        <v>0</v>
      </c>
      <c r="H622" s="44">
        <v>6459.63</v>
      </c>
      <c r="I622" s="44">
        <v>0</v>
      </c>
      <c r="J622" s="55">
        <v>2516.0100000000002</v>
      </c>
      <c r="K622" s="56">
        <v>30192.080000000002</v>
      </c>
      <c r="L622" s="57">
        <v>32708.09</v>
      </c>
      <c r="M622" s="117"/>
      <c r="N622" s="119">
        <v>30192.080000000002</v>
      </c>
      <c r="O622" s="119">
        <v>23732.45</v>
      </c>
      <c r="P622" s="119">
        <v>3090</v>
      </c>
      <c r="Q622" s="119">
        <v>36979.93</v>
      </c>
      <c r="R622" s="119">
        <v>34463.919999999998</v>
      </c>
      <c r="S622" s="47"/>
    </row>
    <row r="623" spans="1:19" ht="9" customHeight="1" x14ac:dyDescent="0.2">
      <c r="A623" s="511"/>
      <c r="B623" s="511"/>
      <c r="C623" s="48" t="s">
        <v>4</v>
      </c>
      <c r="D623" s="49">
        <v>34</v>
      </c>
      <c r="E623" s="50">
        <v>45952431</v>
      </c>
      <c r="F623" s="50">
        <v>0</v>
      </c>
      <c r="G623" s="50">
        <v>0</v>
      </c>
      <c r="H623" s="50">
        <v>12507588</v>
      </c>
      <c r="I623" s="50">
        <v>0</v>
      </c>
      <c r="J623" s="51">
        <v>4871675</v>
      </c>
      <c r="K623" s="50">
        <v>58460019</v>
      </c>
      <c r="L623" s="52">
        <v>63331693</v>
      </c>
      <c r="M623" s="118"/>
      <c r="N623" s="120">
        <v>58460019</v>
      </c>
      <c r="O623" s="120">
        <v>45952431</v>
      </c>
      <c r="P623" s="120">
        <v>5983074</v>
      </c>
      <c r="Q623" s="120">
        <v>71603129</v>
      </c>
      <c r="R623" s="120">
        <v>66731454</v>
      </c>
      <c r="S623" s="47"/>
    </row>
    <row r="624" spans="1:19" ht="12.75" customHeight="1" x14ac:dyDescent="0.2">
      <c r="A624" s="511"/>
      <c r="B624" s="511"/>
      <c r="C624" s="53" t="s">
        <v>3</v>
      </c>
      <c r="D624" s="54">
        <v>35</v>
      </c>
      <c r="E624" s="44">
        <v>25234.81</v>
      </c>
      <c r="F624" s="44">
        <v>0</v>
      </c>
      <c r="G624" s="44">
        <v>0</v>
      </c>
      <c r="H624" s="44">
        <v>6459.63</v>
      </c>
      <c r="I624" s="44">
        <v>0</v>
      </c>
      <c r="J624" s="55">
        <v>2641.2</v>
      </c>
      <c r="K624" s="56">
        <v>31694.44</v>
      </c>
      <c r="L624" s="57">
        <v>34335.64</v>
      </c>
      <c r="M624" s="117"/>
      <c r="N624" s="119">
        <v>31694.44</v>
      </c>
      <c r="O624" s="119">
        <v>25234.81</v>
      </c>
      <c r="P624" s="119">
        <v>3090</v>
      </c>
      <c r="Q624" s="119">
        <v>38877.910000000003</v>
      </c>
      <c r="R624" s="119">
        <v>36236.71</v>
      </c>
      <c r="S624" s="47"/>
    </row>
    <row r="625" spans="1:19" ht="9" customHeight="1" x14ac:dyDescent="0.2">
      <c r="A625" s="512"/>
      <c r="B625" s="512"/>
      <c r="C625" s="58" t="s">
        <v>4</v>
      </c>
      <c r="D625" s="59"/>
      <c r="E625" s="61">
        <v>48861406</v>
      </c>
      <c r="F625" s="61">
        <v>0</v>
      </c>
      <c r="G625" s="61">
        <v>0</v>
      </c>
      <c r="H625" s="61">
        <v>12507588</v>
      </c>
      <c r="I625" s="61">
        <v>0</v>
      </c>
      <c r="J625" s="62">
        <v>5114076</v>
      </c>
      <c r="K625" s="61">
        <v>61368993</v>
      </c>
      <c r="L625" s="62">
        <v>66483070</v>
      </c>
      <c r="M625" s="118"/>
      <c r="N625" s="120">
        <v>61368993</v>
      </c>
      <c r="O625" s="120">
        <v>48861406</v>
      </c>
      <c r="P625" s="120">
        <v>5983074</v>
      </c>
      <c r="Q625" s="120">
        <v>75278131</v>
      </c>
      <c r="R625" s="120">
        <v>70164054</v>
      </c>
      <c r="S625" s="47"/>
    </row>
    <row r="626" spans="1:19" ht="12.75" customHeight="1" x14ac:dyDescent="0.2">
      <c r="A626" s="492">
        <f>B614+1</f>
        <v>39448</v>
      </c>
      <c r="B626" s="492">
        <v>39538</v>
      </c>
      <c r="C626" s="42" t="s">
        <v>3</v>
      </c>
      <c r="D626" s="43">
        <v>0</v>
      </c>
      <c r="E626" s="44">
        <v>13737.6</v>
      </c>
      <c r="F626" s="44">
        <v>0</v>
      </c>
      <c r="G626" s="44">
        <v>0</v>
      </c>
      <c r="H626" s="44">
        <v>6459.63</v>
      </c>
      <c r="I626" s="44">
        <v>0</v>
      </c>
      <c r="J626" s="44">
        <v>1683.1</v>
      </c>
      <c r="K626" s="45">
        <v>20197.23</v>
      </c>
      <c r="L626" s="46">
        <v>21880.33</v>
      </c>
      <c r="M626" s="117"/>
      <c r="N626" s="119">
        <v>20197.23</v>
      </c>
      <c r="O626" s="119">
        <v>13737.6</v>
      </c>
      <c r="P626" s="119">
        <v>1968</v>
      </c>
      <c r="Q626" s="119">
        <v>24353.1</v>
      </c>
      <c r="R626" s="119">
        <v>22670</v>
      </c>
      <c r="S626" s="47"/>
    </row>
    <row r="627" spans="1:19" ht="9" customHeight="1" x14ac:dyDescent="0.2">
      <c r="A627" s="493"/>
      <c r="B627" s="493"/>
      <c r="C627" s="48" t="s">
        <v>4</v>
      </c>
      <c r="D627" s="49">
        <v>2</v>
      </c>
      <c r="E627" s="50">
        <v>26599703</v>
      </c>
      <c r="F627" s="50">
        <v>0</v>
      </c>
      <c r="G627" s="50">
        <v>0</v>
      </c>
      <c r="H627" s="50">
        <v>12507588</v>
      </c>
      <c r="I627" s="50">
        <v>0</v>
      </c>
      <c r="J627" s="51">
        <v>3258936</v>
      </c>
      <c r="K627" s="50">
        <v>39107291</v>
      </c>
      <c r="L627" s="52">
        <v>42366227</v>
      </c>
      <c r="M627" s="118"/>
      <c r="N627" s="120">
        <v>39107291</v>
      </c>
      <c r="O627" s="120">
        <v>26599703</v>
      </c>
      <c r="P627" s="120">
        <v>3810579</v>
      </c>
      <c r="Q627" s="120">
        <v>47154177</v>
      </c>
      <c r="R627" s="120">
        <v>43895241</v>
      </c>
      <c r="S627" s="47"/>
    </row>
    <row r="628" spans="1:19" ht="12.75" customHeight="1" x14ac:dyDescent="0.2">
      <c r="A628" s="511">
        <f>A626</f>
        <v>39448</v>
      </c>
      <c r="B628" s="511">
        <f>B626</f>
        <v>39538</v>
      </c>
      <c r="C628" s="53" t="s">
        <v>3</v>
      </c>
      <c r="D628" s="54">
        <v>3</v>
      </c>
      <c r="E628" s="44">
        <v>14881.78</v>
      </c>
      <c r="F628" s="44">
        <v>0</v>
      </c>
      <c r="G628" s="44">
        <v>0</v>
      </c>
      <c r="H628" s="44">
        <v>6459.63</v>
      </c>
      <c r="I628" s="44">
        <v>0</v>
      </c>
      <c r="J628" s="55">
        <v>1778.45</v>
      </c>
      <c r="K628" s="56">
        <v>21341.41</v>
      </c>
      <c r="L628" s="57">
        <v>23119.86</v>
      </c>
      <c r="M628" s="117"/>
      <c r="N628" s="119">
        <v>21341.41</v>
      </c>
      <c r="O628" s="119">
        <v>14881.78</v>
      </c>
      <c r="P628" s="119">
        <v>1968</v>
      </c>
      <c r="Q628" s="119">
        <v>25798.58</v>
      </c>
      <c r="R628" s="119">
        <v>24020.13</v>
      </c>
      <c r="S628" s="47"/>
    </row>
    <row r="629" spans="1:19" ht="9" customHeight="1" x14ac:dyDescent="0.2">
      <c r="A629" s="511"/>
      <c r="B629" s="511"/>
      <c r="C629" s="48" t="s">
        <v>4</v>
      </c>
      <c r="D629" s="49">
        <v>8</v>
      </c>
      <c r="E629" s="50">
        <v>28815144</v>
      </c>
      <c r="F629" s="50">
        <v>0</v>
      </c>
      <c r="G629" s="50">
        <v>0</v>
      </c>
      <c r="H629" s="50">
        <v>12507588</v>
      </c>
      <c r="I629" s="50">
        <v>0</v>
      </c>
      <c r="J629" s="51">
        <v>3443559</v>
      </c>
      <c r="K629" s="50">
        <v>41322732</v>
      </c>
      <c r="L629" s="52">
        <v>44766291</v>
      </c>
      <c r="M629" s="118"/>
      <c r="N629" s="120">
        <v>41322732</v>
      </c>
      <c r="O629" s="120">
        <v>28815144</v>
      </c>
      <c r="P629" s="120">
        <v>3810579</v>
      </c>
      <c r="Q629" s="120">
        <v>49953016</v>
      </c>
      <c r="R629" s="120">
        <v>46509457</v>
      </c>
      <c r="S629" s="47"/>
    </row>
    <row r="630" spans="1:19" ht="12.75" customHeight="1" x14ac:dyDescent="0.2">
      <c r="A630" s="511"/>
      <c r="B630" s="511"/>
      <c r="C630" s="53" t="s">
        <v>3</v>
      </c>
      <c r="D630" s="54">
        <v>9</v>
      </c>
      <c r="E630" s="44">
        <v>16712.57</v>
      </c>
      <c r="F630" s="44">
        <v>0</v>
      </c>
      <c r="G630" s="44">
        <v>0</v>
      </c>
      <c r="H630" s="44">
        <v>6459.63</v>
      </c>
      <c r="I630" s="44">
        <v>0</v>
      </c>
      <c r="J630" s="55">
        <v>1931.02</v>
      </c>
      <c r="K630" s="56">
        <v>23172.2</v>
      </c>
      <c r="L630" s="57">
        <v>25103.22</v>
      </c>
      <c r="M630" s="117"/>
      <c r="N630" s="119">
        <v>23172.2</v>
      </c>
      <c r="O630" s="119">
        <v>16712.57</v>
      </c>
      <c r="P630" s="119">
        <v>1968</v>
      </c>
      <c r="Q630" s="119">
        <v>28111.48</v>
      </c>
      <c r="R630" s="119">
        <v>26180.46</v>
      </c>
      <c r="S630" s="47"/>
    </row>
    <row r="631" spans="1:19" ht="9" customHeight="1" x14ac:dyDescent="0.2">
      <c r="A631" s="511"/>
      <c r="B631" s="511"/>
      <c r="C631" s="48" t="s">
        <v>4</v>
      </c>
      <c r="D631" s="49">
        <v>14</v>
      </c>
      <c r="E631" s="50">
        <v>32360048</v>
      </c>
      <c r="F631" s="50">
        <v>0</v>
      </c>
      <c r="G631" s="50">
        <v>0</v>
      </c>
      <c r="H631" s="50">
        <v>12507588</v>
      </c>
      <c r="I631" s="50">
        <v>0</v>
      </c>
      <c r="J631" s="51">
        <v>3738976</v>
      </c>
      <c r="K631" s="50">
        <v>44867636</v>
      </c>
      <c r="L631" s="52">
        <v>48606612</v>
      </c>
      <c r="M631" s="118"/>
      <c r="N631" s="120">
        <v>44867636</v>
      </c>
      <c r="O631" s="120">
        <v>32360048</v>
      </c>
      <c r="P631" s="120">
        <v>3810579</v>
      </c>
      <c r="Q631" s="120">
        <v>54431415</v>
      </c>
      <c r="R631" s="120">
        <v>50692439</v>
      </c>
      <c r="S631" s="47"/>
    </row>
    <row r="632" spans="1:19" ht="12.75" customHeight="1" x14ac:dyDescent="0.2">
      <c r="A632" s="511"/>
      <c r="B632" s="511"/>
      <c r="C632" s="53" t="s">
        <v>3</v>
      </c>
      <c r="D632" s="54">
        <v>15</v>
      </c>
      <c r="E632" s="44">
        <v>18971.02</v>
      </c>
      <c r="F632" s="44">
        <v>0</v>
      </c>
      <c r="G632" s="44">
        <v>0</v>
      </c>
      <c r="H632" s="44">
        <v>6459.63</v>
      </c>
      <c r="I632" s="44">
        <v>0</v>
      </c>
      <c r="J632" s="55">
        <v>2119.2199999999998</v>
      </c>
      <c r="K632" s="56">
        <v>25430.65</v>
      </c>
      <c r="L632" s="57">
        <v>27549.87</v>
      </c>
      <c r="M632" s="117"/>
      <c r="N632" s="119">
        <v>25430.65</v>
      </c>
      <c r="O632" s="119">
        <v>18971.02</v>
      </c>
      <c r="P632" s="119">
        <v>2424</v>
      </c>
      <c r="Q632" s="119">
        <v>30964.65</v>
      </c>
      <c r="R632" s="119">
        <v>28845.43</v>
      </c>
      <c r="S632" s="47"/>
    </row>
    <row r="633" spans="1:19" ht="9" customHeight="1" x14ac:dyDescent="0.2">
      <c r="A633" s="511"/>
      <c r="B633" s="511"/>
      <c r="C633" s="48" t="s">
        <v>4</v>
      </c>
      <c r="D633" s="49">
        <v>20</v>
      </c>
      <c r="E633" s="50">
        <v>36733017</v>
      </c>
      <c r="F633" s="50">
        <v>0</v>
      </c>
      <c r="G633" s="50">
        <v>0</v>
      </c>
      <c r="H633" s="50">
        <v>12507588</v>
      </c>
      <c r="I633" s="50">
        <v>0</v>
      </c>
      <c r="J633" s="51">
        <v>4103382</v>
      </c>
      <c r="K633" s="50">
        <v>49240605</v>
      </c>
      <c r="L633" s="52">
        <v>53343987</v>
      </c>
      <c r="M633" s="118"/>
      <c r="N633" s="120">
        <v>49240605</v>
      </c>
      <c r="O633" s="120">
        <v>36733017</v>
      </c>
      <c r="P633" s="120">
        <v>4693518</v>
      </c>
      <c r="Q633" s="120">
        <v>59955923</v>
      </c>
      <c r="R633" s="120">
        <v>55852541</v>
      </c>
      <c r="S633" s="47"/>
    </row>
    <row r="634" spans="1:19" ht="12.75" customHeight="1" x14ac:dyDescent="0.2">
      <c r="A634" s="511"/>
      <c r="B634" s="511"/>
      <c r="C634" s="53" t="s">
        <v>3</v>
      </c>
      <c r="D634" s="54">
        <v>21</v>
      </c>
      <c r="E634" s="44">
        <v>21847.77</v>
      </c>
      <c r="F634" s="44">
        <v>0</v>
      </c>
      <c r="G634" s="44">
        <v>0</v>
      </c>
      <c r="H634" s="44">
        <v>6459.63</v>
      </c>
      <c r="I634" s="44">
        <v>0</v>
      </c>
      <c r="J634" s="55">
        <v>2358.9499999999998</v>
      </c>
      <c r="K634" s="56">
        <v>28307.4</v>
      </c>
      <c r="L634" s="57">
        <v>30666.35</v>
      </c>
      <c r="M634" s="117"/>
      <c r="N634" s="119">
        <v>28307.4</v>
      </c>
      <c r="O634" s="119">
        <v>21847.77</v>
      </c>
      <c r="P634" s="119">
        <v>2424</v>
      </c>
      <c r="Q634" s="119">
        <v>34598.949999999997</v>
      </c>
      <c r="R634" s="119">
        <v>32240</v>
      </c>
      <c r="S634" s="47"/>
    </row>
    <row r="635" spans="1:19" ht="9" customHeight="1" x14ac:dyDescent="0.2">
      <c r="A635" s="511"/>
      <c r="B635" s="511"/>
      <c r="C635" s="48" t="s">
        <v>4</v>
      </c>
      <c r="D635" s="49">
        <v>27</v>
      </c>
      <c r="E635" s="50">
        <v>42303182</v>
      </c>
      <c r="F635" s="50">
        <v>0</v>
      </c>
      <c r="G635" s="50">
        <v>0</v>
      </c>
      <c r="H635" s="50">
        <v>12507588</v>
      </c>
      <c r="I635" s="50">
        <v>0</v>
      </c>
      <c r="J635" s="51">
        <v>4567564</v>
      </c>
      <c r="K635" s="50">
        <v>54810769</v>
      </c>
      <c r="L635" s="52">
        <v>59378334</v>
      </c>
      <c r="M635" s="118"/>
      <c r="N635" s="120">
        <v>54810769</v>
      </c>
      <c r="O635" s="120">
        <v>42303182</v>
      </c>
      <c r="P635" s="120">
        <v>4693518</v>
      </c>
      <c r="Q635" s="120">
        <v>66992909</v>
      </c>
      <c r="R635" s="120">
        <v>62425345</v>
      </c>
      <c r="S635" s="47"/>
    </row>
    <row r="636" spans="1:19" ht="12.75" customHeight="1" x14ac:dyDescent="0.2">
      <c r="A636" s="511"/>
      <c r="B636" s="511"/>
      <c r="C636" s="53" t="s">
        <v>3</v>
      </c>
      <c r="D636" s="54">
        <v>28</v>
      </c>
      <c r="E636" s="44">
        <v>23732.45</v>
      </c>
      <c r="F636" s="44">
        <v>0</v>
      </c>
      <c r="G636" s="44">
        <v>0</v>
      </c>
      <c r="H636" s="44">
        <v>6459.63</v>
      </c>
      <c r="I636" s="44">
        <v>0</v>
      </c>
      <c r="J636" s="55">
        <v>2516.0100000000002</v>
      </c>
      <c r="K636" s="56">
        <v>30192.080000000002</v>
      </c>
      <c r="L636" s="57">
        <v>32708.09</v>
      </c>
      <c r="M636" s="117"/>
      <c r="N636" s="119">
        <v>30192.080000000002</v>
      </c>
      <c r="O636" s="119">
        <v>23732.45</v>
      </c>
      <c r="P636" s="119">
        <v>3090</v>
      </c>
      <c r="Q636" s="119">
        <v>36979.93</v>
      </c>
      <c r="R636" s="119">
        <v>34463.919999999998</v>
      </c>
      <c r="S636" s="47"/>
    </row>
    <row r="637" spans="1:19" ht="9" customHeight="1" x14ac:dyDescent="0.2">
      <c r="A637" s="511"/>
      <c r="B637" s="511"/>
      <c r="C637" s="48" t="s">
        <v>4</v>
      </c>
      <c r="D637" s="49">
        <v>34</v>
      </c>
      <c r="E637" s="50">
        <v>45952431</v>
      </c>
      <c r="F637" s="50">
        <v>0</v>
      </c>
      <c r="G637" s="50">
        <v>0</v>
      </c>
      <c r="H637" s="50">
        <v>12507588</v>
      </c>
      <c r="I637" s="50">
        <v>0</v>
      </c>
      <c r="J637" s="51">
        <v>4871675</v>
      </c>
      <c r="K637" s="50">
        <v>58460019</v>
      </c>
      <c r="L637" s="52">
        <v>63331693</v>
      </c>
      <c r="M637" s="118"/>
      <c r="N637" s="120">
        <v>58460019</v>
      </c>
      <c r="O637" s="120">
        <v>45952431</v>
      </c>
      <c r="P637" s="120">
        <v>5983074</v>
      </c>
      <c r="Q637" s="120">
        <v>71603129</v>
      </c>
      <c r="R637" s="120">
        <v>66731454</v>
      </c>
      <c r="S637" s="47"/>
    </row>
    <row r="638" spans="1:19" ht="12.75" customHeight="1" x14ac:dyDescent="0.2">
      <c r="A638" s="511"/>
      <c r="B638" s="511"/>
      <c r="C638" s="53" t="s">
        <v>3</v>
      </c>
      <c r="D638" s="54">
        <v>35</v>
      </c>
      <c r="E638" s="44">
        <v>25234.81</v>
      </c>
      <c r="F638" s="44">
        <v>0</v>
      </c>
      <c r="G638" s="44">
        <v>0</v>
      </c>
      <c r="H638" s="44">
        <v>6459.63</v>
      </c>
      <c r="I638" s="44">
        <v>0</v>
      </c>
      <c r="J638" s="55">
        <v>2641.2</v>
      </c>
      <c r="K638" s="56">
        <v>31694.44</v>
      </c>
      <c r="L638" s="57">
        <v>34335.64</v>
      </c>
      <c r="M638" s="117"/>
      <c r="N638" s="119">
        <v>31694.44</v>
      </c>
      <c r="O638" s="119">
        <v>25234.81</v>
      </c>
      <c r="P638" s="119">
        <v>3090</v>
      </c>
      <c r="Q638" s="119">
        <v>38877.910000000003</v>
      </c>
      <c r="R638" s="119">
        <v>36236.71</v>
      </c>
      <c r="S638" s="47"/>
    </row>
    <row r="639" spans="1:19" ht="9" customHeight="1" x14ac:dyDescent="0.2">
      <c r="A639" s="512"/>
      <c r="B639" s="512"/>
      <c r="C639" s="58" t="s">
        <v>4</v>
      </c>
      <c r="D639" s="59"/>
      <c r="E639" s="61">
        <v>48861406</v>
      </c>
      <c r="F639" s="61">
        <v>0</v>
      </c>
      <c r="G639" s="61">
        <v>0</v>
      </c>
      <c r="H639" s="61">
        <v>12507588</v>
      </c>
      <c r="I639" s="61">
        <v>0</v>
      </c>
      <c r="J639" s="62">
        <v>5114076</v>
      </c>
      <c r="K639" s="61">
        <v>61368993</v>
      </c>
      <c r="L639" s="62">
        <v>66483070</v>
      </c>
      <c r="M639" s="118"/>
      <c r="N639" s="120">
        <v>61368993</v>
      </c>
      <c r="O639" s="120">
        <v>48861406</v>
      </c>
      <c r="P639" s="120">
        <v>5983074</v>
      </c>
      <c r="Q639" s="120">
        <v>75278131</v>
      </c>
      <c r="R639" s="120">
        <v>70164054</v>
      </c>
      <c r="S639" s="47"/>
    </row>
    <row r="640" spans="1:19" ht="12.75" customHeight="1" x14ac:dyDescent="0.2">
      <c r="A640" s="492">
        <v>39539</v>
      </c>
      <c r="B640" s="492">
        <v>39629</v>
      </c>
      <c r="C640" s="42" t="s">
        <v>3</v>
      </c>
      <c r="D640" s="43">
        <v>0</v>
      </c>
      <c r="E640" s="44">
        <v>13840.56</v>
      </c>
      <c r="F640" s="44">
        <v>0</v>
      </c>
      <c r="G640" s="44">
        <v>0</v>
      </c>
      <c r="H640" s="44">
        <v>6459.63</v>
      </c>
      <c r="I640" s="44">
        <v>0</v>
      </c>
      <c r="J640" s="44">
        <v>1691.68</v>
      </c>
      <c r="K640" s="45">
        <v>20300.189999999999</v>
      </c>
      <c r="L640" s="46">
        <v>21991.87</v>
      </c>
      <c r="M640" s="117"/>
      <c r="N640" s="119">
        <v>20300.189999999999</v>
      </c>
      <c r="O640" s="119">
        <v>13840.56</v>
      </c>
      <c r="P640" s="119">
        <v>1968</v>
      </c>
      <c r="Q640" s="119">
        <v>24483.17</v>
      </c>
      <c r="R640" s="119">
        <v>22791.49</v>
      </c>
      <c r="S640" s="47"/>
    </row>
    <row r="641" spans="1:19" ht="9" customHeight="1" x14ac:dyDescent="0.2">
      <c r="A641" s="493"/>
      <c r="B641" s="493"/>
      <c r="C641" s="48" t="s">
        <v>4</v>
      </c>
      <c r="D641" s="49">
        <v>2</v>
      </c>
      <c r="E641" s="50">
        <v>26799061</v>
      </c>
      <c r="F641" s="50">
        <v>0</v>
      </c>
      <c r="G641" s="50">
        <v>0</v>
      </c>
      <c r="H641" s="50">
        <v>12507588</v>
      </c>
      <c r="I641" s="50">
        <v>0</v>
      </c>
      <c r="J641" s="51">
        <v>3275549</v>
      </c>
      <c r="K641" s="50">
        <v>39306649</v>
      </c>
      <c r="L641" s="52">
        <v>42582198</v>
      </c>
      <c r="M641" s="118"/>
      <c r="N641" s="120">
        <v>39306649</v>
      </c>
      <c r="O641" s="120">
        <v>26799061</v>
      </c>
      <c r="P641" s="120">
        <v>3810579</v>
      </c>
      <c r="Q641" s="120">
        <v>47406028</v>
      </c>
      <c r="R641" s="120">
        <v>44130478</v>
      </c>
      <c r="S641" s="47"/>
    </row>
    <row r="642" spans="1:19" ht="12.75" customHeight="1" x14ac:dyDescent="0.2">
      <c r="A642" s="511">
        <v>39539</v>
      </c>
      <c r="B642" s="511">
        <v>39629</v>
      </c>
      <c r="C642" s="53" t="s">
        <v>3</v>
      </c>
      <c r="D642" s="54">
        <v>3</v>
      </c>
      <c r="E642" s="44">
        <v>14984.74</v>
      </c>
      <c r="F642" s="44">
        <v>0</v>
      </c>
      <c r="G642" s="44">
        <v>0</v>
      </c>
      <c r="H642" s="44">
        <v>6459.63</v>
      </c>
      <c r="I642" s="44">
        <v>0</v>
      </c>
      <c r="J642" s="55">
        <v>1787.03</v>
      </c>
      <c r="K642" s="56">
        <v>21444.37</v>
      </c>
      <c r="L642" s="57">
        <v>23231.4</v>
      </c>
      <c r="M642" s="117"/>
      <c r="N642" s="119">
        <v>21444.37</v>
      </c>
      <c r="O642" s="119">
        <v>14984.74</v>
      </c>
      <c r="P642" s="119">
        <v>1968</v>
      </c>
      <c r="Q642" s="119">
        <v>25928.65</v>
      </c>
      <c r="R642" s="119">
        <v>24141.62</v>
      </c>
      <c r="S642" s="47"/>
    </row>
    <row r="643" spans="1:19" ht="9" customHeight="1" x14ac:dyDescent="0.2">
      <c r="A643" s="581"/>
      <c r="B643" s="581"/>
      <c r="C643" s="48" t="s">
        <v>4</v>
      </c>
      <c r="D643" s="49">
        <v>8</v>
      </c>
      <c r="E643" s="50">
        <v>29014503</v>
      </c>
      <c r="F643" s="50">
        <v>0</v>
      </c>
      <c r="G643" s="50">
        <v>0</v>
      </c>
      <c r="H643" s="50">
        <v>12507588</v>
      </c>
      <c r="I643" s="50">
        <v>0</v>
      </c>
      <c r="J643" s="51">
        <v>3460173</v>
      </c>
      <c r="K643" s="50">
        <v>41522090</v>
      </c>
      <c r="L643" s="52">
        <v>44982263</v>
      </c>
      <c r="M643" s="118"/>
      <c r="N643" s="120">
        <v>41522090</v>
      </c>
      <c r="O643" s="120">
        <v>29014503</v>
      </c>
      <c r="P643" s="120">
        <v>3810579</v>
      </c>
      <c r="Q643" s="120">
        <v>50204867</v>
      </c>
      <c r="R643" s="120">
        <v>46744695</v>
      </c>
      <c r="S643" s="47"/>
    </row>
    <row r="644" spans="1:19" ht="12.75" customHeight="1" x14ac:dyDescent="0.2">
      <c r="A644" s="581"/>
      <c r="B644" s="581"/>
      <c r="C644" s="53" t="s">
        <v>3</v>
      </c>
      <c r="D644" s="54">
        <v>9</v>
      </c>
      <c r="E644" s="44">
        <v>16815.53</v>
      </c>
      <c r="F644" s="44">
        <v>0</v>
      </c>
      <c r="G644" s="44">
        <v>0</v>
      </c>
      <c r="H644" s="44">
        <v>6459.63</v>
      </c>
      <c r="I644" s="44">
        <v>0</v>
      </c>
      <c r="J644" s="55">
        <v>1939.6</v>
      </c>
      <c r="K644" s="56">
        <v>23275.16</v>
      </c>
      <c r="L644" s="57">
        <v>25214.76</v>
      </c>
      <c r="M644" s="117"/>
      <c r="N644" s="119">
        <v>23275.16</v>
      </c>
      <c r="O644" s="119">
        <v>16815.53</v>
      </c>
      <c r="P644" s="119">
        <v>1968</v>
      </c>
      <c r="Q644" s="119">
        <v>28241.56</v>
      </c>
      <c r="R644" s="119">
        <v>26301.96</v>
      </c>
      <c r="S644" s="47"/>
    </row>
    <row r="645" spans="1:19" ht="9" customHeight="1" x14ac:dyDescent="0.2">
      <c r="A645" s="581"/>
      <c r="B645" s="581"/>
      <c r="C645" s="48" t="s">
        <v>4</v>
      </c>
      <c r="D645" s="49">
        <v>14</v>
      </c>
      <c r="E645" s="50">
        <v>32559406</v>
      </c>
      <c r="F645" s="50">
        <v>0</v>
      </c>
      <c r="G645" s="50">
        <v>0</v>
      </c>
      <c r="H645" s="50">
        <v>12507588</v>
      </c>
      <c r="I645" s="50">
        <v>0</v>
      </c>
      <c r="J645" s="51">
        <v>3755589</v>
      </c>
      <c r="K645" s="50">
        <v>45066994</v>
      </c>
      <c r="L645" s="52">
        <v>48822583</v>
      </c>
      <c r="M645" s="118"/>
      <c r="N645" s="120">
        <v>45066994</v>
      </c>
      <c r="O645" s="120">
        <v>32559406</v>
      </c>
      <c r="P645" s="120">
        <v>3810579</v>
      </c>
      <c r="Q645" s="120">
        <v>54683285</v>
      </c>
      <c r="R645" s="120">
        <v>50927696</v>
      </c>
      <c r="S645" s="47"/>
    </row>
    <row r="646" spans="1:19" ht="12.75" customHeight="1" x14ac:dyDescent="0.2">
      <c r="A646" s="581"/>
      <c r="B646" s="581"/>
      <c r="C646" s="53" t="s">
        <v>3</v>
      </c>
      <c r="D646" s="54">
        <v>15</v>
      </c>
      <c r="E646" s="44">
        <v>19073.98</v>
      </c>
      <c r="F646" s="44">
        <v>0</v>
      </c>
      <c r="G646" s="44">
        <v>0</v>
      </c>
      <c r="H646" s="44">
        <v>6459.63</v>
      </c>
      <c r="I646" s="44">
        <v>0</v>
      </c>
      <c r="J646" s="55">
        <v>2127.8000000000002</v>
      </c>
      <c r="K646" s="56">
        <v>25533.61</v>
      </c>
      <c r="L646" s="57">
        <v>27661.41</v>
      </c>
      <c r="M646" s="117"/>
      <c r="N646" s="119">
        <v>25533.61</v>
      </c>
      <c r="O646" s="119">
        <v>19073.98</v>
      </c>
      <c r="P646" s="119">
        <v>2424</v>
      </c>
      <c r="Q646" s="119">
        <v>31094.73</v>
      </c>
      <c r="R646" s="119">
        <v>28966.93</v>
      </c>
      <c r="S646" s="47"/>
    </row>
    <row r="647" spans="1:19" ht="9" customHeight="1" x14ac:dyDescent="0.2">
      <c r="A647" s="581"/>
      <c r="B647" s="581"/>
      <c r="C647" s="48" t="s">
        <v>4</v>
      </c>
      <c r="D647" s="49">
        <v>20</v>
      </c>
      <c r="E647" s="50">
        <v>36932375</v>
      </c>
      <c r="F647" s="50">
        <v>0</v>
      </c>
      <c r="G647" s="50">
        <v>0</v>
      </c>
      <c r="H647" s="50">
        <v>12507588</v>
      </c>
      <c r="I647" s="50">
        <v>0</v>
      </c>
      <c r="J647" s="51">
        <v>4119995</v>
      </c>
      <c r="K647" s="50">
        <v>49439963</v>
      </c>
      <c r="L647" s="52">
        <v>53559958</v>
      </c>
      <c r="M647" s="118"/>
      <c r="N647" s="120">
        <v>49439963</v>
      </c>
      <c r="O647" s="120">
        <v>36932375</v>
      </c>
      <c r="P647" s="120">
        <v>4693518</v>
      </c>
      <c r="Q647" s="120">
        <v>60207793</v>
      </c>
      <c r="R647" s="120">
        <v>56087798</v>
      </c>
      <c r="S647" s="47"/>
    </row>
    <row r="648" spans="1:19" ht="12.75" customHeight="1" x14ac:dyDescent="0.2">
      <c r="A648" s="581"/>
      <c r="B648" s="581"/>
      <c r="C648" s="53" t="s">
        <v>3</v>
      </c>
      <c r="D648" s="54">
        <v>21</v>
      </c>
      <c r="E648" s="44">
        <v>21950.73</v>
      </c>
      <c r="F648" s="44">
        <v>0</v>
      </c>
      <c r="G648" s="44">
        <v>0</v>
      </c>
      <c r="H648" s="44">
        <v>6459.63</v>
      </c>
      <c r="I648" s="44">
        <v>0</v>
      </c>
      <c r="J648" s="55">
        <v>2367.5300000000002</v>
      </c>
      <c r="K648" s="56">
        <v>28410.36</v>
      </c>
      <c r="L648" s="57">
        <v>30777.89</v>
      </c>
      <c r="M648" s="117"/>
      <c r="N648" s="119">
        <v>28410.36</v>
      </c>
      <c r="O648" s="119">
        <v>21950.73</v>
      </c>
      <c r="P648" s="119">
        <v>2424</v>
      </c>
      <c r="Q648" s="119">
        <v>34729.019999999997</v>
      </c>
      <c r="R648" s="119">
        <v>32361.49</v>
      </c>
      <c r="S648" s="47"/>
    </row>
    <row r="649" spans="1:19" ht="9" customHeight="1" x14ac:dyDescent="0.2">
      <c r="A649" s="581"/>
      <c r="B649" s="581"/>
      <c r="C649" s="48" t="s">
        <v>4</v>
      </c>
      <c r="D649" s="49">
        <v>27</v>
      </c>
      <c r="E649" s="50">
        <v>42502540</v>
      </c>
      <c r="F649" s="50">
        <v>0</v>
      </c>
      <c r="G649" s="50">
        <v>0</v>
      </c>
      <c r="H649" s="50">
        <v>12507588</v>
      </c>
      <c r="I649" s="50">
        <v>0</v>
      </c>
      <c r="J649" s="51">
        <v>4584177</v>
      </c>
      <c r="K649" s="50">
        <v>55010128</v>
      </c>
      <c r="L649" s="52">
        <v>59594305</v>
      </c>
      <c r="M649" s="118"/>
      <c r="N649" s="120">
        <v>55010128</v>
      </c>
      <c r="O649" s="120">
        <v>42502540</v>
      </c>
      <c r="P649" s="120">
        <v>4693518</v>
      </c>
      <c r="Q649" s="120">
        <v>67244760</v>
      </c>
      <c r="R649" s="120">
        <v>62660582</v>
      </c>
      <c r="S649" s="47"/>
    </row>
    <row r="650" spans="1:19" ht="12.75" customHeight="1" x14ac:dyDescent="0.2">
      <c r="A650" s="581"/>
      <c r="B650" s="581"/>
      <c r="C650" s="53" t="s">
        <v>3</v>
      </c>
      <c r="D650" s="54">
        <v>28</v>
      </c>
      <c r="E650" s="44">
        <v>23835.41</v>
      </c>
      <c r="F650" s="44">
        <v>0</v>
      </c>
      <c r="G650" s="44">
        <v>0</v>
      </c>
      <c r="H650" s="44">
        <v>6459.63</v>
      </c>
      <c r="I650" s="44">
        <v>0</v>
      </c>
      <c r="J650" s="55">
        <v>2524.59</v>
      </c>
      <c r="K650" s="56">
        <v>30295.040000000001</v>
      </c>
      <c r="L650" s="57">
        <v>32819.629999999997</v>
      </c>
      <c r="M650" s="117"/>
      <c r="N650" s="119">
        <v>30295.040000000001</v>
      </c>
      <c r="O650" s="119">
        <v>23835.41</v>
      </c>
      <c r="P650" s="119">
        <v>3090</v>
      </c>
      <c r="Q650" s="119">
        <v>37110</v>
      </c>
      <c r="R650" s="119">
        <v>34585.410000000003</v>
      </c>
      <c r="S650" s="47"/>
    </row>
    <row r="651" spans="1:19" ht="9" customHeight="1" x14ac:dyDescent="0.2">
      <c r="A651" s="581"/>
      <c r="B651" s="581"/>
      <c r="C651" s="48" t="s">
        <v>4</v>
      </c>
      <c r="D651" s="49">
        <v>34</v>
      </c>
      <c r="E651" s="50">
        <v>46151789</v>
      </c>
      <c r="F651" s="50">
        <v>0</v>
      </c>
      <c r="G651" s="50">
        <v>0</v>
      </c>
      <c r="H651" s="50">
        <v>12507588</v>
      </c>
      <c r="I651" s="50">
        <v>0</v>
      </c>
      <c r="J651" s="51">
        <v>4888288</v>
      </c>
      <c r="K651" s="50">
        <v>58659377</v>
      </c>
      <c r="L651" s="52">
        <v>63547665</v>
      </c>
      <c r="M651" s="118"/>
      <c r="N651" s="120">
        <v>58659377</v>
      </c>
      <c r="O651" s="120">
        <v>46151789</v>
      </c>
      <c r="P651" s="120">
        <v>5983074</v>
      </c>
      <c r="Q651" s="120">
        <v>71854980</v>
      </c>
      <c r="R651" s="120">
        <v>66966692</v>
      </c>
      <c r="S651" s="47"/>
    </row>
    <row r="652" spans="1:19" ht="12.75" customHeight="1" x14ac:dyDescent="0.2">
      <c r="A652" s="581"/>
      <c r="B652" s="581"/>
      <c r="C652" s="53" t="s">
        <v>3</v>
      </c>
      <c r="D652" s="54">
        <v>35</v>
      </c>
      <c r="E652" s="44">
        <v>25337.77</v>
      </c>
      <c r="F652" s="44">
        <v>0</v>
      </c>
      <c r="G652" s="44">
        <v>0</v>
      </c>
      <c r="H652" s="44">
        <v>6459.63</v>
      </c>
      <c r="I652" s="44">
        <v>0</v>
      </c>
      <c r="J652" s="55">
        <v>2649.78</v>
      </c>
      <c r="K652" s="56">
        <v>31797.4</v>
      </c>
      <c r="L652" s="57">
        <v>34447.18</v>
      </c>
      <c r="M652" s="117"/>
      <c r="N652" s="119">
        <v>31797.4</v>
      </c>
      <c r="O652" s="119">
        <v>25337.77</v>
      </c>
      <c r="P652" s="119">
        <v>3090</v>
      </c>
      <c r="Q652" s="119">
        <v>39007.980000000003</v>
      </c>
      <c r="R652" s="119">
        <v>36358.199999999997</v>
      </c>
      <c r="S652" s="47"/>
    </row>
    <row r="653" spans="1:19" ht="9" customHeight="1" x14ac:dyDescent="0.2">
      <c r="A653" s="582"/>
      <c r="B653" s="582"/>
      <c r="C653" s="58" t="s">
        <v>4</v>
      </c>
      <c r="D653" s="59"/>
      <c r="E653" s="50">
        <v>49060764</v>
      </c>
      <c r="F653" s="50">
        <v>0</v>
      </c>
      <c r="G653" s="50">
        <v>0</v>
      </c>
      <c r="H653" s="50">
        <v>12507588</v>
      </c>
      <c r="I653" s="50">
        <v>0</v>
      </c>
      <c r="J653" s="60">
        <v>5130690</v>
      </c>
      <c r="K653" s="61">
        <v>61568352</v>
      </c>
      <c r="L653" s="62">
        <v>66699041</v>
      </c>
      <c r="M653" s="118"/>
      <c r="N653" s="120">
        <v>61568352</v>
      </c>
      <c r="O653" s="120">
        <v>49060764</v>
      </c>
      <c r="P653" s="120">
        <v>5983074</v>
      </c>
      <c r="Q653" s="120">
        <v>75529981</v>
      </c>
      <c r="R653" s="120">
        <v>70399292</v>
      </c>
      <c r="S653" s="47"/>
    </row>
    <row r="654" spans="1:19" ht="12.75" customHeight="1" x14ac:dyDescent="0.2">
      <c r="A654" s="492">
        <v>39630</v>
      </c>
      <c r="B654" s="492">
        <v>39813</v>
      </c>
      <c r="C654" s="42" t="s">
        <v>3</v>
      </c>
      <c r="D654" s="43">
        <v>0</v>
      </c>
      <c r="E654" s="44">
        <v>13909.32</v>
      </c>
      <c r="F654" s="44">
        <v>0</v>
      </c>
      <c r="G654" s="44">
        <v>0</v>
      </c>
      <c r="H654" s="44">
        <v>6459.63</v>
      </c>
      <c r="I654" s="44">
        <v>0</v>
      </c>
      <c r="J654" s="44">
        <v>1697.41</v>
      </c>
      <c r="K654" s="45">
        <v>20368.95</v>
      </c>
      <c r="L654" s="46">
        <v>22066.36</v>
      </c>
      <c r="M654" s="117"/>
      <c r="N654" s="119">
        <v>20368.95</v>
      </c>
      <c r="O654" s="119">
        <v>13909.32</v>
      </c>
      <c r="P654" s="119">
        <v>1968</v>
      </c>
      <c r="Q654" s="119">
        <v>24570.04</v>
      </c>
      <c r="R654" s="119">
        <v>22872.63</v>
      </c>
      <c r="S654" s="47"/>
    </row>
    <row r="655" spans="1:19" ht="9" customHeight="1" x14ac:dyDescent="0.2">
      <c r="A655" s="493"/>
      <c r="B655" s="493"/>
      <c r="C655" s="48" t="s">
        <v>4</v>
      </c>
      <c r="D655" s="49">
        <v>2</v>
      </c>
      <c r="E655" s="50">
        <v>26932199</v>
      </c>
      <c r="F655" s="50">
        <v>0</v>
      </c>
      <c r="G655" s="50">
        <v>0</v>
      </c>
      <c r="H655" s="50">
        <v>12507588</v>
      </c>
      <c r="I655" s="50">
        <v>0</v>
      </c>
      <c r="J655" s="51">
        <v>3286644</v>
      </c>
      <c r="K655" s="50">
        <v>39439787</v>
      </c>
      <c r="L655" s="52">
        <v>42726431</v>
      </c>
      <c r="M655" s="118"/>
      <c r="N655" s="120">
        <v>39439787</v>
      </c>
      <c r="O655" s="120">
        <v>26932199</v>
      </c>
      <c r="P655" s="120">
        <v>3810579</v>
      </c>
      <c r="Q655" s="120">
        <v>47574231</v>
      </c>
      <c r="R655" s="120">
        <v>44287587</v>
      </c>
      <c r="S655" s="47"/>
    </row>
    <row r="656" spans="1:19" ht="12.75" customHeight="1" x14ac:dyDescent="0.2">
      <c r="A656" s="511">
        <v>39630</v>
      </c>
      <c r="B656" s="511">
        <v>39813</v>
      </c>
      <c r="C656" s="53" t="s">
        <v>3</v>
      </c>
      <c r="D656" s="54">
        <v>3</v>
      </c>
      <c r="E656" s="44">
        <v>15053.5</v>
      </c>
      <c r="F656" s="44">
        <v>0</v>
      </c>
      <c r="G656" s="44">
        <v>0</v>
      </c>
      <c r="H656" s="44">
        <v>6459.63</v>
      </c>
      <c r="I656" s="44">
        <v>0</v>
      </c>
      <c r="J656" s="55">
        <v>1792.76</v>
      </c>
      <c r="K656" s="56">
        <v>21513.13</v>
      </c>
      <c r="L656" s="57">
        <v>23305.89</v>
      </c>
      <c r="M656" s="117"/>
      <c r="N656" s="119">
        <v>21513.13</v>
      </c>
      <c r="O656" s="119">
        <v>15053.5</v>
      </c>
      <c r="P656" s="119">
        <v>1968</v>
      </c>
      <c r="Q656" s="119">
        <v>26015.52</v>
      </c>
      <c r="R656" s="119">
        <v>24222.76</v>
      </c>
      <c r="S656" s="47"/>
    </row>
    <row r="657" spans="1:19" ht="9" customHeight="1" x14ac:dyDescent="0.2">
      <c r="A657" s="581"/>
      <c r="B657" s="581"/>
      <c r="C657" s="48" t="s">
        <v>4</v>
      </c>
      <c r="D657" s="49">
        <v>8</v>
      </c>
      <c r="E657" s="50">
        <v>29147640</v>
      </c>
      <c r="F657" s="50">
        <v>0</v>
      </c>
      <c r="G657" s="50">
        <v>0</v>
      </c>
      <c r="H657" s="50">
        <v>12507588</v>
      </c>
      <c r="I657" s="50">
        <v>0</v>
      </c>
      <c r="J657" s="51">
        <v>3471267</v>
      </c>
      <c r="K657" s="50">
        <v>41655228</v>
      </c>
      <c r="L657" s="52">
        <v>45126496</v>
      </c>
      <c r="M657" s="118"/>
      <c r="N657" s="120">
        <v>41655228</v>
      </c>
      <c r="O657" s="120">
        <v>29147640</v>
      </c>
      <c r="P657" s="120">
        <v>3810579</v>
      </c>
      <c r="Q657" s="120">
        <v>50373071</v>
      </c>
      <c r="R657" s="120">
        <v>46901804</v>
      </c>
      <c r="S657" s="47"/>
    </row>
    <row r="658" spans="1:19" ht="12.75" customHeight="1" x14ac:dyDescent="0.2">
      <c r="A658" s="581"/>
      <c r="B658" s="581"/>
      <c r="C658" s="53" t="s">
        <v>3</v>
      </c>
      <c r="D658" s="54">
        <v>9</v>
      </c>
      <c r="E658" s="44">
        <v>16884.29</v>
      </c>
      <c r="F658" s="44">
        <v>0</v>
      </c>
      <c r="G658" s="44">
        <v>0</v>
      </c>
      <c r="H658" s="44">
        <v>6459.63</v>
      </c>
      <c r="I658" s="44">
        <v>0</v>
      </c>
      <c r="J658" s="55">
        <v>1945.33</v>
      </c>
      <c r="K658" s="56">
        <v>23343.919999999998</v>
      </c>
      <c r="L658" s="57">
        <v>25289.25</v>
      </c>
      <c r="M658" s="117"/>
      <c r="N658" s="119">
        <v>23343.919999999998</v>
      </c>
      <c r="O658" s="119">
        <v>16884.29</v>
      </c>
      <c r="P658" s="119">
        <v>1968</v>
      </c>
      <c r="Q658" s="119">
        <v>28328.42</v>
      </c>
      <c r="R658" s="119">
        <v>26383.09</v>
      </c>
      <c r="S658" s="47"/>
    </row>
    <row r="659" spans="1:19" ht="9" customHeight="1" x14ac:dyDescent="0.2">
      <c r="A659" s="581"/>
      <c r="B659" s="581"/>
      <c r="C659" s="48" t="s">
        <v>4</v>
      </c>
      <c r="D659" s="49">
        <v>14</v>
      </c>
      <c r="E659" s="50">
        <v>32692544</v>
      </c>
      <c r="F659" s="50">
        <v>0</v>
      </c>
      <c r="G659" s="50">
        <v>0</v>
      </c>
      <c r="H659" s="50">
        <v>12507588</v>
      </c>
      <c r="I659" s="50">
        <v>0</v>
      </c>
      <c r="J659" s="51">
        <v>3766684</v>
      </c>
      <c r="K659" s="50">
        <v>45200132</v>
      </c>
      <c r="L659" s="52">
        <v>48966816</v>
      </c>
      <c r="M659" s="118"/>
      <c r="N659" s="120">
        <v>45200132</v>
      </c>
      <c r="O659" s="120">
        <v>32692544</v>
      </c>
      <c r="P659" s="120">
        <v>3810579</v>
      </c>
      <c r="Q659" s="120">
        <v>54851470</v>
      </c>
      <c r="R659" s="120">
        <v>51084786</v>
      </c>
      <c r="S659" s="47"/>
    </row>
    <row r="660" spans="1:19" ht="12.75" customHeight="1" x14ac:dyDescent="0.2">
      <c r="A660" s="581"/>
      <c r="B660" s="581"/>
      <c r="C660" s="53" t="s">
        <v>3</v>
      </c>
      <c r="D660" s="54">
        <v>15</v>
      </c>
      <c r="E660" s="44">
        <v>19142.740000000002</v>
      </c>
      <c r="F660" s="44">
        <v>0</v>
      </c>
      <c r="G660" s="44">
        <v>0</v>
      </c>
      <c r="H660" s="44">
        <v>6459.63</v>
      </c>
      <c r="I660" s="44">
        <v>0</v>
      </c>
      <c r="J660" s="55">
        <v>2133.5300000000002</v>
      </c>
      <c r="K660" s="56">
        <v>25602.37</v>
      </c>
      <c r="L660" s="57">
        <v>27735.9</v>
      </c>
      <c r="M660" s="117"/>
      <c r="N660" s="119">
        <v>25602.37</v>
      </c>
      <c r="O660" s="119">
        <v>19142.740000000002</v>
      </c>
      <c r="P660" s="119">
        <v>2424</v>
      </c>
      <c r="Q660" s="119">
        <v>31181.59</v>
      </c>
      <c r="R660" s="119">
        <v>29048.06</v>
      </c>
      <c r="S660" s="47"/>
    </row>
    <row r="661" spans="1:19" ht="9" customHeight="1" x14ac:dyDescent="0.2">
      <c r="A661" s="581"/>
      <c r="B661" s="581"/>
      <c r="C661" s="48" t="s">
        <v>4</v>
      </c>
      <c r="D661" s="49">
        <v>20</v>
      </c>
      <c r="E661" s="50">
        <v>37065513</v>
      </c>
      <c r="F661" s="50">
        <v>0</v>
      </c>
      <c r="G661" s="50">
        <v>0</v>
      </c>
      <c r="H661" s="50">
        <v>12507588</v>
      </c>
      <c r="I661" s="50">
        <v>0</v>
      </c>
      <c r="J661" s="51">
        <v>4131090</v>
      </c>
      <c r="K661" s="50">
        <v>49573101</v>
      </c>
      <c r="L661" s="52">
        <v>53704191</v>
      </c>
      <c r="M661" s="118"/>
      <c r="N661" s="120">
        <v>49573101</v>
      </c>
      <c r="O661" s="120">
        <v>37065513</v>
      </c>
      <c r="P661" s="120">
        <v>4693518</v>
      </c>
      <c r="Q661" s="120">
        <v>60375977</v>
      </c>
      <c r="R661" s="120">
        <v>56244887</v>
      </c>
      <c r="S661" s="47"/>
    </row>
    <row r="662" spans="1:19" ht="12.75" customHeight="1" x14ac:dyDescent="0.2">
      <c r="A662" s="581"/>
      <c r="B662" s="581"/>
      <c r="C662" s="53" t="s">
        <v>3</v>
      </c>
      <c r="D662" s="54">
        <v>21</v>
      </c>
      <c r="E662" s="44">
        <v>22019.49</v>
      </c>
      <c r="F662" s="44">
        <v>0</v>
      </c>
      <c r="G662" s="44">
        <v>0</v>
      </c>
      <c r="H662" s="44">
        <v>6459.63</v>
      </c>
      <c r="I662" s="44">
        <v>0</v>
      </c>
      <c r="J662" s="55">
        <v>2373.2600000000002</v>
      </c>
      <c r="K662" s="56">
        <v>28479.119999999999</v>
      </c>
      <c r="L662" s="57">
        <v>30852.38</v>
      </c>
      <c r="M662" s="117"/>
      <c r="N662" s="119">
        <v>28479.119999999999</v>
      </c>
      <c r="O662" s="119">
        <v>22019.49</v>
      </c>
      <c r="P662" s="119">
        <v>2424</v>
      </c>
      <c r="Q662" s="119">
        <v>34815.89</v>
      </c>
      <c r="R662" s="119">
        <v>32442.63</v>
      </c>
      <c r="S662" s="47"/>
    </row>
    <row r="663" spans="1:19" ht="9" customHeight="1" x14ac:dyDescent="0.2">
      <c r="A663" s="581"/>
      <c r="B663" s="581"/>
      <c r="C663" s="48" t="s">
        <v>4</v>
      </c>
      <c r="D663" s="49">
        <v>27</v>
      </c>
      <c r="E663" s="50">
        <v>42635678</v>
      </c>
      <c r="F663" s="50">
        <v>0</v>
      </c>
      <c r="G663" s="50">
        <v>0</v>
      </c>
      <c r="H663" s="50">
        <v>12507588</v>
      </c>
      <c r="I663" s="50">
        <v>0</v>
      </c>
      <c r="J663" s="51">
        <v>4595272</v>
      </c>
      <c r="K663" s="50">
        <v>55143266</v>
      </c>
      <c r="L663" s="52">
        <v>59738538</v>
      </c>
      <c r="M663" s="118"/>
      <c r="N663" s="120">
        <v>55143266</v>
      </c>
      <c r="O663" s="120">
        <v>42635678</v>
      </c>
      <c r="P663" s="120">
        <v>4693518</v>
      </c>
      <c r="Q663" s="120">
        <v>67412963</v>
      </c>
      <c r="R663" s="120">
        <v>62817691</v>
      </c>
      <c r="S663" s="47"/>
    </row>
    <row r="664" spans="1:19" ht="12.75" customHeight="1" x14ac:dyDescent="0.2">
      <c r="A664" s="581"/>
      <c r="B664" s="581"/>
      <c r="C664" s="53" t="s">
        <v>3</v>
      </c>
      <c r="D664" s="54">
        <v>28</v>
      </c>
      <c r="E664" s="44">
        <v>23904.17</v>
      </c>
      <c r="F664" s="44">
        <v>0</v>
      </c>
      <c r="G664" s="44">
        <v>0</v>
      </c>
      <c r="H664" s="44">
        <v>6459.63</v>
      </c>
      <c r="I664" s="44">
        <v>0</v>
      </c>
      <c r="J664" s="55">
        <v>2530.3200000000002</v>
      </c>
      <c r="K664" s="56">
        <v>30363.8</v>
      </c>
      <c r="L664" s="57">
        <v>32894.120000000003</v>
      </c>
      <c r="M664" s="117"/>
      <c r="N664" s="119">
        <v>30363.8</v>
      </c>
      <c r="O664" s="119">
        <v>23904.17</v>
      </c>
      <c r="P664" s="119">
        <v>3090</v>
      </c>
      <c r="Q664" s="119">
        <v>37196.870000000003</v>
      </c>
      <c r="R664" s="119">
        <v>34666.550000000003</v>
      </c>
      <c r="S664" s="47"/>
    </row>
    <row r="665" spans="1:19" ht="9" customHeight="1" x14ac:dyDescent="0.2">
      <c r="A665" s="581"/>
      <c r="B665" s="581"/>
      <c r="C665" s="48" t="s">
        <v>4</v>
      </c>
      <c r="D665" s="49">
        <v>34</v>
      </c>
      <c r="E665" s="50">
        <v>46284927</v>
      </c>
      <c r="F665" s="50">
        <v>0</v>
      </c>
      <c r="G665" s="50">
        <v>0</v>
      </c>
      <c r="H665" s="50">
        <v>12507588</v>
      </c>
      <c r="I665" s="50">
        <v>0</v>
      </c>
      <c r="J665" s="51">
        <v>4899383</v>
      </c>
      <c r="K665" s="50">
        <v>58792515</v>
      </c>
      <c r="L665" s="52">
        <v>63691898</v>
      </c>
      <c r="M665" s="118"/>
      <c r="N665" s="120">
        <v>58792515</v>
      </c>
      <c r="O665" s="120">
        <v>46284927</v>
      </c>
      <c r="P665" s="120">
        <v>5983074</v>
      </c>
      <c r="Q665" s="120">
        <v>72023183</v>
      </c>
      <c r="R665" s="120">
        <v>67123801</v>
      </c>
      <c r="S665" s="47"/>
    </row>
    <row r="666" spans="1:19" ht="12.75" customHeight="1" x14ac:dyDescent="0.2">
      <c r="A666" s="581"/>
      <c r="B666" s="581"/>
      <c r="C666" s="53" t="s">
        <v>3</v>
      </c>
      <c r="D666" s="54">
        <v>35</v>
      </c>
      <c r="E666" s="44">
        <v>25406.53</v>
      </c>
      <c r="F666" s="44">
        <v>0</v>
      </c>
      <c r="G666" s="44">
        <v>0</v>
      </c>
      <c r="H666" s="44">
        <v>6459.63</v>
      </c>
      <c r="I666" s="44">
        <v>0</v>
      </c>
      <c r="J666" s="55">
        <v>2655.51</v>
      </c>
      <c r="K666" s="56">
        <v>31866.16</v>
      </c>
      <c r="L666" s="57">
        <v>34521.67</v>
      </c>
      <c r="M666" s="117"/>
      <c r="N666" s="119">
        <v>31866.16</v>
      </c>
      <c r="O666" s="119">
        <v>25406.53</v>
      </c>
      <c r="P666" s="119">
        <v>3090</v>
      </c>
      <c r="Q666" s="119">
        <v>39094.85</v>
      </c>
      <c r="R666" s="119">
        <v>36439.339999999997</v>
      </c>
      <c r="S666" s="47"/>
    </row>
    <row r="667" spans="1:19" ht="9" customHeight="1" x14ac:dyDescent="0.2">
      <c r="A667" s="582"/>
      <c r="B667" s="582"/>
      <c r="C667" s="58" t="s">
        <v>4</v>
      </c>
      <c r="D667" s="59"/>
      <c r="E667" s="50">
        <v>49193902</v>
      </c>
      <c r="F667" s="50">
        <v>0</v>
      </c>
      <c r="G667" s="50">
        <v>0</v>
      </c>
      <c r="H667" s="50">
        <v>12507588</v>
      </c>
      <c r="I667" s="50">
        <v>0</v>
      </c>
      <c r="J667" s="60">
        <v>5141784</v>
      </c>
      <c r="K667" s="61">
        <v>61701490</v>
      </c>
      <c r="L667" s="62">
        <v>66843274</v>
      </c>
      <c r="M667" s="118"/>
      <c r="N667" s="120">
        <v>61701490</v>
      </c>
      <c r="O667" s="120">
        <v>49193902</v>
      </c>
      <c r="P667" s="120">
        <v>5983074</v>
      </c>
      <c r="Q667" s="120">
        <v>75698185</v>
      </c>
      <c r="R667" s="120">
        <v>70556401</v>
      </c>
      <c r="S667" s="47"/>
    </row>
    <row r="668" spans="1:19" ht="12.75" customHeight="1" x14ac:dyDescent="0.2">
      <c r="A668" s="492">
        <v>39814</v>
      </c>
      <c r="B668" s="492">
        <v>40268</v>
      </c>
      <c r="C668" s="42" t="s">
        <v>3</v>
      </c>
      <c r="D668" s="43">
        <v>0</v>
      </c>
      <c r="E668" s="44">
        <v>14513.64</v>
      </c>
      <c r="F668" s="44">
        <v>0</v>
      </c>
      <c r="G668" s="44">
        <v>0</v>
      </c>
      <c r="H668" s="44">
        <v>6459.63</v>
      </c>
      <c r="I668" s="44">
        <v>0</v>
      </c>
      <c r="J668" s="44">
        <v>1747.77</v>
      </c>
      <c r="K668" s="45">
        <v>20973.27</v>
      </c>
      <c r="L668" s="46">
        <v>22721.040000000001</v>
      </c>
      <c r="M668" s="117"/>
      <c r="N668" s="119">
        <v>20973.27</v>
      </c>
      <c r="O668" s="119">
        <v>14513.64</v>
      </c>
      <c r="P668" s="119">
        <v>1968</v>
      </c>
      <c r="Q668" s="119">
        <v>25333.5</v>
      </c>
      <c r="R668" s="119">
        <v>23585.73</v>
      </c>
      <c r="S668" s="47"/>
    </row>
    <row r="669" spans="1:19" ht="9" customHeight="1" x14ac:dyDescent="0.2">
      <c r="A669" s="493"/>
      <c r="B669" s="493"/>
      <c r="C669" s="48" t="s">
        <v>4</v>
      </c>
      <c r="D669" s="49">
        <v>2</v>
      </c>
      <c r="E669" s="50">
        <v>28102326</v>
      </c>
      <c r="F669" s="50">
        <v>0</v>
      </c>
      <c r="G669" s="50">
        <v>0</v>
      </c>
      <c r="H669" s="50">
        <v>12507588</v>
      </c>
      <c r="I669" s="50">
        <v>0</v>
      </c>
      <c r="J669" s="51">
        <v>3384155</v>
      </c>
      <c r="K669" s="50">
        <v>40609914</v>
      </c>
      <c r="L669" s="52">
        <v>43994068</v>
      </c>
      <c r="M669" s="118"/>
      <c r="N669" s="120">
        <v>40609914</v>
      </c>
      <c r="O669" s="120">
        <v>28102326</v>
      </c>
      <c r="P669" s="120">
        <v>3810579</v>
      </c>
      <c r="Q669" s="120">
        <v>49052496</v>
      </c>
      <c r="R669" s="120">
        <v>45668341</v>
      </c>
      <c r="S669" s="47"/>
    </row>
    <row r="670" spans="1:19" ht="12.75" customHeight="1" x14ac:dyDescent="0.2">
      <c r="A670" s="511">
        <v>39814</v>
      </c>
      <c r="B670" s="511">
        <v>40268</v>
      </c>
      <c r="C670" s="53" t="s">
        <v>3</v>
      </c>
      <c r="D670" s="54">
        <v>3</v>
      </c>
      <c r="E670" s="44">
        <v>15701.74</v>
      </c>
      <c r="F670" s="44">
        <v>0</v>
      </c>
      <c r="G670" s="44">
        <v>0</v>
      </c>
      <c r="H670" s="44">
        <v>6459.63</v>
      </c>
      <c r="I670" s="44">
        <v>0</v>
      </c>
      <c r="J670" s="55">
        <v>1846.78</v>
      </c>
      <c r="K670" s="56">
        <v>22161.37</v>
      </c>
      <c r="L670" s="57">
        <v>24008.15</v>
      </c>
      <c r="M670" s="117"/>
      <c r="N670" s="119">
        <v>22161.37</v>
      </c>
      <c r="O670" s="119">
        <v>15701.74</v>
      </c>
      <c r="P670" s="119">
        <v>1968</v>
      </c>
      <c r="Q670" s="119">
        <v>26834.46</v>
      </c>
      <c r="R670" s="119">
        <v>24987.68</v>
      </c>
      <c r="S670" s="47"/>
    </row>
    <row r="671" spans="1:19" ht="9" customHeight="1" x14ac:dyDescent="0.2">
      <c r="A671" s="581"/>
      <c r="B671" s="581"/>
      <c r="C671" s="48" t="s">
        <v>4</v>
      </c>
      <c r="D671" s="49">
        <v>8</v>
      </c>
      <c r="E671" s="50">
        <v>30402808</v>
      </c>
      <c r="F671" s="50">
        <v>0</v>
      </c>
      <c r="G671" s="50">
        <v>0</v>
      </c>
      <c r="H671" s="50">
        <v>12507588</v>
      </c>
      <c r="I671" s="50">
        <v>0</v>
      </c>
      <c r="J671" s="51">
        <v>3575865</v>
      </c>
      <c r="K671" s="50">
        <v>42910396</v>
      </c>
      <c r="L671" s="52">
        <v>46486261</v>
      </c>
      <c r="M671" s="118"/>
      <c r="N671" s="120">
        <v>42910396</v>
      </c>
      <c r="O671" s="120">
        <v>30402808</v>
      </c>
      <c r="P671" s="120">
        <v>3810579</v>
      </c>
      <c r="Q671" s="120">
        <v>51958760</v>
      </c>
      <c r="R671" s="120">
        <v>48382895</v>
      </c>
      <c r="S671" s="47"/>
    </row>
    <row r="672" spans="1:19" ht="12.75" customHeight="1" x14ac:dyDescent="0.2">
      <c r="A672" s="581"/>
      <c r="B672" s="581"/>
      <c r="C672" s="53" t="s">
        <v>3</v>
      </c>
      <c r="D672" s="54">
        <v>9</v>
      </c>
      <c r="E672" s="44">
        <v>17602.849999999999</v>
      </c>
      <c r="F672" s="44">
        <v>0</v>
      </c>
      <c r="G672" s="44">
        <v>0</v>
      </c>
      <c r="H672" s="44">
        <v>6459.63</v>
      </c>
      <c r="I672" s="44">
        <v>0</v>
      </c>
      <c r="J672" s="55">
        <v>2005.21</v>
      </c>
      <c r="K672" s="56">
        <v>24062.48</v>
      </c>
      <c r="L672" s="57">
        <v>26067.69</v>
      </c>
      <c r="M672" s="117"/>
      <c r="N672" s="119">
        <v>24062.48</v>
      </c>
      <c r="O672" s="119">
        <v>17602.849999999999</v>
      </c>
      <c r="P672" s="119">
        <v>1968</v>
      </c>
      <c r="Q672" s="119">
        <v>29236.2</v>
      </c>
      <c r="R672" s="119">
        <v>27230.99</v>
      </c>
      <c r="S672" s="47"/>
    </row>
    <row r="673" spans="1:19" ht="9" customHeight="1" x14ac:dyDescent="0.2">
      <c r="A673" s="581"/>
      <c r="B673" s="581"/>
      <c r="C673" s="48" t="s">
        <v>4</v>
      </c>
      <c r="D673" s="49">
        <v>14</v>
      </c>
      <c r="E673" s="50">
        <v>34083870</v>
      </c>
      <c r="F673" s="50">
        <v>0</v>
      </c>
      <c r="G673" s="50">
        <v>0</v>
      </c>
      <c r="H673" s="50">
        <v>12507588</v>
      </c>
      <c r="I673" s="50">
        <v>0</v>
      </c>
      <c r="J673" s="51">
        <v>3882628</v>
      </c>
      <c r="K673" s="50">
        <v>46591458</v>
      </c>
      <c r="L673" s="52">
        <v>50474086</v>
      </c>
      <c r="M673" s="118"/>
      <c r="N673" s="120">
        <v>46591458</v>
      </c>
      <c r="O673" s="120">
        <v>34083870</v>
      </c>
      <c r="P673" s="120">
        <v>3810579</v>
      </c>
      <c r="Q673" s="120">
        <v>56609177</v>
      </c>
      <c r="R673" s="120">
        <v>52726549</v>
      </c>
      <c r="S673" s="47"/>
    </row>
    <row r="674" spans="1:19" ht="12.75" customHeight="1" x14ac:dyDescent="0.2">
      <c r="A674" s="581"/>
      <c r="B674" s="581"/>
      <c r="C674" s="53" t="s">
        <v>3</v>
      </c>
      <c r="D674" s="54">
        <v>15</v>
      </c>
      <c r="E674" s="44">
        <v>19948.060000000001</v>
      </c>
      <c r="F674" s="44">
        <v>0</v>
      </c>
      <c r="G674" s="44">
        <v>0</v>
      </c>
      <c r="H674" s="44">
        <v>6459.63</v>
      </c>
      <c r="I674" s="44">
        <v>0</v>
      </c>
      <c r="J674" s="55">
        <v>2200.64</v>
      </c>
      <c r="K674" s="56">
        <v>26407.69</v>
      </c>
      <c r="L674" s="57">
        <v>28608.33</v>
      </c>
      <c r="M674" s="117"/>
      <c r="N674" s="119">
        <v>26407.69</v>
      </c>
      <c r="O674" s="119">
        <v>19948.060000000001</v>
      </c>
      <c r="P674" s="119">
        <v>2424</v>
      </c>
      <c r="Q674" s="119">
        <v>32198.98</v>
      </c>
      <c r="R674" s="119">
        <v>29998.34</v>
      </c>
      <c r="S674" s="47"/>
    </row>
    <row r="675" spans="1:19" ht="9" customHeight="1" x14ac:dyDescent="0.2">
      <c r="A675" s="581"/>
      <c r="B675" s="581"/>
      <c r="C675" s="48" t="s">
        <v>4</v>
      </c>
      <c r="D675" s="49">
        <v>20</v>
      </c>
      <c r="E675" s="50">
        <v>38624830</v>
      </c>
      <c r="F675" s="50">
        <v>0</v>
      </c>
      <c r="G675" s="50">
        <v>0</v>
      </c>
      <c r="H675" s="50">
        <v>12507588</v>
      </c>
      <c r="I675" s="50">
        <v>0</v>
      </c>
      <c r="J675" s="51">
        <v>4261033</v>
      </c>
      <c r="K675" s="50">
        <v>51132418</v>
      </c>
      <c r="L675" s="52">
        <v>55393451</v>
      </c>
      <c r="M675" s="118"/>
      <c r="N675" s="120">
        <v>51132418</v>
      </c>
      <c r="O675" s="120">
        <v>38624830</v>
      </c>
      <c r="P675" s="120">
        <v>4693518</v>
      </c>
      <c r="Q675" s="120">
        <v>62345919</v>
      </c>
      <c r="R675" s="120">
        <v>58084886</v>
      </c>
      <c r="S675" s="47"/>
    </row>
    <row r="676" spans="1:19" ht="12.75" customHeight="1" x14ac:dyDescent="0.2">
      <c r="A676" s="581"/>
      <c r="B676" s="581"/>
      <c r="C676" s="53" t="s">
        <v>3</v>
      </c>
      <c r="D676" s="54">
        <v>21</v>
      </c>
      <c r="E676" s="44">
        <v>22935.33</v>
      </c>
      <c r="F676" s="44">
        <v>0</v>
      </c>
      <c r="G676" s="44">
        <v>0</v>
      </c>
      <c r="H676" s="44">
        <v>6459.63</v>
      </c>
      <c r="I676" s="44">
        <v>0</v>
      </c>
      <c r="J676" s="55">
        <v>2449.58</v>
      </c>
      <c r="K676" s="56">
        <v>29394.959999999999</v>
      </c>
      <c r="L676" s="57">
        <v>31844.54</v>
      </c>
      <c r="M676" s="117"/>
      <c r="N676" s="119">
        <v>29394.959999999999</v>
      </c>
      <c r="O676" s="119">
        <v>22935.33</v>
      </c>
      <c r="P676" s="119">
        <v>2424</v>
      </c>
      <c r="Q676" s="119">
        <v>35972.9</v>
      </c>
      <c r="R676" s="119">
        <v>33523.32</v>
      </c>
      <c r="S676" s="47"/>
    </row>
    <row r="677" spans="1:19" ht="9" customHeight="1" x14ac:dyDescent="0.2">
      <c r="A677" s="581"/>
      <c r="B677" s="581"/>
      <c r="C677" s="48" t="s">
        <v>4</v>
      </c>
      <c r="D677" s="49">
        <v>27</v>
      </c>
      <c r="E677" s="50">
        <v>44408991</v>
      </c>
      <c r="F677" s="50">
        <v>0</v>
      </c>
      <c r="G677" s="50">
        <v>0</v>
      </c>
      <c r="H677" s="50">
        <v>12507588</v>
      </c>
      <c r="I677" s="50">
        <v>0</v>
      </c>
      <c r="J677" s="51">
        <v>4743048</v>
      </c>
      <c r="K677" s="50">
        <v>56916579</v>
      </c>
      <c r="L677" s="52">
        <v>61659627</v>
      </c>
      <c r="M677" s="118"/>
      <c r="N677" s="123">
        <v>56916579</v>
      </c>
      <c r="O677" s="123">
        <v>44408991</v>
      </c>
      <c r="P677" s="120">
        <v>4693518</v>
      </c>
      <c r="Q677" s="123">
        <v>69653247</v>
      </c>
      <c r="R677" s="120">
        <v>64910199</v>
      </c>
      <c r="S677" s="47"/>
    </row>
    <row r="678" spans="1:19" ht="12.75" customHeight="1" x14ac:dyDescent="0.2">
      <c r="A678" s="581"/>
      <c r="B678" s="581"/>
      <c r="C678" s="53" t="s">
        <v>3</v>
      </c>
      <c r="D678" s="54">
        <v>28</v>
      </c>
      <c r="E678" s="44">
        <v>24892.49</v>
      </c>
      <c r="F678" s="44">
        <v>0</v>
      </c>
      <c r="G678" s="44">
        <v>0</v>
      </c>
      <c r="H678" s="44">
        <v>6459.63</v>
      </c>
      <c r="I678" s="44">
        <v>0</v>
      </c>
      <c r="J678" s="55">
        <v>2612.6799999999998</v>
      </c>
      <c r="K678" s="56">
        <v>31352.12</v>
      </c>
      <c r="L678" s="57">
        <v>33964.800000000003</v>
      </c>
      <c r="M678" s="80"/>
      <c r="N678" s="119">
        <v>31352.12</v>
      </c>
      <c r="O678" s="119">
        <v>24892.49</v>
      </c>
      <c r="P678" s="119">
        <v>3090</v>
      </c>
      <c r="Q678" s="119">
        <v>38445.449999999997</v>
      </c>
      <c r="R678" s="119">
        <v>35832.769999999997</v>
      </c>
      <c r="S678" s="47"/>
    </row>
    <row r="679" spans="1:19" ht="9" customHeight="1" x14ac:dyDescent="0.2">
      <c r="A679" s="581"/>
      <c r="B679" s="581"/>
      <c r="C679" s="48" t="s">
        <v>4</v>
      </c>
      <c r="D679" s="49">
        <v>34</v>
      </c>
      <c r="E679" s="50">
        <v>48198582</v>
      </c>
      <c r="F679" s="50">
        <v>0</v>
      </c>
      <c r="G679" s="50">
        <v>0</v>
      </c>
      <c r="H679" s="50">
        <v>12507588</v>
      </c>
      <c r="I679" s="50">
        <v>0</v>
      </c>
      <c r="J679" s="51">
        <v>5058854</v>
      </c>
      <c r="K679" s="50">
        <v>60706169</v>
      </c>
      <c r="L679" s="52">
        <v>65765023</v>
      </c>
      <c r="M679" s="80"/>
      <c r="N679" s="120">
        <v>60706169</v>
      </c>
      <c r="O679" s="120">
        <v>48198582</v>
      </c>
      <c r="P679" s="120">
        <v>5983074</v>
      </c>
      <c r="Q679" s="123">
        <v>74440771</v>
      </c>
      <c r="R679" s="120">
        <v>69381918</v>
      </c>
      <c r="S679" s="47"/>
    </row>
    <row r="680" spans="1:19" ht="12.75" customHeight="1" x14ac:dyDescent="0.2">
      <c r="A680" s="581"/>
      <c r="B680" s="581"/>
      <c r="C680" s="53" t="s">
        <v>3</v>
      </c>
      <c r="D680" s="54">
        <v>35</v>
      </c>
      <c r="E680" s="44">
        <v>26452.57</v>
      </c>
      <c r="F680" s="44">
        <v>0</v>
      </c>
      <c r="G680" s="44">
        <v>0</v>
      </c>
      <c r="H680" s="44">
        <v>6459.63</v>
      </c>
      <c r="I680" s="44">
        <v>0</v>
      </c>
      <c r="J680" s="55">
        <v>2742.68</v>
      </c>
      <c r="K680" s="56">
        <v>32912.199999999997</v>
      </c>
      <c r="L680" s="57">
        <v>35654.879999999997</v>
      </c>
      <c r="M680" s="80"/>
      <c r="N680" s="119">
        <v>32912.199999999997</v>
      </c>
      <c r="O680" s="119">
        <v>26452.57</v>
      </c>
      <c r="P680" s="119">
        <v>3090</v>
      </c>
      <c r="Q680" s="119">
        <v>40416.339999999997</v>
      </c>
      <c r="R680" s="119">
        <v>37673.660000000003</v>
      </c>
      <c r="S680" s="47"/>
    </row>
    <row r="681" spans="1:19" ht="9" customHeight="1" x14ac:dyDescent="0.2">
      <c r="A681" s="582"/>
      <c r="B681" s="582"/>
      <c r="C681" s="58" t="s">
        <v>4</v>
      </c>
      <c r="D681" s="59"/>
      <c r="E681" s="61">
        <v>51219318</v>
      </c>
      <c r="F681" s="61">
        <v>0</v>
      </c>
      <c r="G681" s="61">
        <v>0</v>
      </c>
      <c r="H681" s="61">
        <v>12507588</v>
      </c>
      <c r="I681" s="61">
        <v>0</v>
      </c>
      <c r="J681" s="60">
        <v>5310569</v>
      </c>
      <c r="K681" s="61">
        <v>63726905</v>
      </c>
      <c r="L681" s="62">
        <v>69037474</v>
      </c>
      <c r="M681" s="80"/>
      <c r="N681" s="120">
        <v>63726905</v>
      </c>
      <c r="O681" s="120">
        <v>51219318</v>
      </c>
      <c r="P681" s="120">
        <v>5983074</v>
      </c>
      <c r="Q681" s="123">
        <v>78256947</v>
      </c>
      <c r="R681" s="120">
        <v>72946378</v>
      </c>
      <c r="S681" s="47"/>
    </row>
    <row r="682" spans="1:19" ht="12.75" customHeight="1" x14ac:dyDescent="0.2">
      <c r="A682" s="492">
        <v>40269</v>
      </c>
      <c r="B682" s="492">
        <v>40359</v>
      </c>
      <c r="C682" s="42" t="s">
        <v>3</v>
      </c>
      <c r="D682" s="43">
        <v>0</v>
      </c>
      <c r="E682" s="44">
        <v>14513.64</v>
      </c>
      <c r="F682" s="44">
        <v>0</v>
      </c>
      <c r="G682" s="44">
        <v>0</v>
      </c>
      <c r="H682" s="44">
        <v>6459.63</v>
      </c>
      <c r="I682" s="44">
        <v>94.38</v>
      </c>
      <c r="J682" s="44">
        <v>1747.77</v>
      </c>
      <c r="K682" s="45">
        <v>21067.65</v>
      </c>
      <c r="L682" s="46">
        <v>22815.42</v>
      </c>
      <c r="N682" s="119">
        <v>21067.65</v>
      </c>
      <c r="O682" s="119">
        <v>14608.02</v>
      </c>
      <c r="P682" s="119">
        <v>1968</v>
      </c>
      <c r="Q682" s="119">
        <v>25444.86</v>
      </c>
      <c r="R682" s="119">
        <v>23697.09</v>
      </c>
      <c r="S682" s="47"/>
    </row>
    <row r="683" spans="1:19" ht="9" customHeight="1" x14ac:dyDescent="0.2">
      <c r="A683" s="493"/>
      <c r="B683" s="493"/>
      <c r="C683" s="48" t="s">
        <v>4</v>
      </c>
      <c r="D683" s="49">
        <v>2</v>
      </c>
      <c r="E683" s="50">
        <v>28102326</v>
      </c>
      <c r="F683" s="50">
        <v>0</v>
      </c>
      <c r="G683" s="50">
        <v>0</v>
      </c>
      <c r="H683" s="50">
        <v>12507588</v>
      </c>
      <c r="I683" s="50">
        <v>182745</v>
      </c>
      <c r="J683" s="51">
        <v>3384155</v>
      </c>
      <c r="K683" s="50">
        <v>40792659</v>
      </c>
      <c r="L683" s="52">
        <v>44176813</v>
      </c>
      <c r="M683" s="112"/>
      <c r="N683" s="120">
        <v>40792659</v>
      </c>
      <c r="O683" s="120">
        <v>28285071</v>
      </c>
      <c r="P683" s="120">
        <v>3810579</v>
      </c>
      <c r="Q683" s="123">
        <v>49268119</v>
      </c>
      <c r="R683" s="120">
        <v>45883964</v>
      </c>
      <c r="S683" s="47"/>
    </row>
    <row r="684" spans="1:19" ht="12.75" customHeight="1" x14ac:dyDescent="0.2">
      <c r="A684" s="511">
        <v>40269</v>
      </c>
      <c r="B684" s="511">
        <v>40359</v>
      </c>
      <c r="C684" s="53" t="s">
        <v>3</v>
      </c>
      <c r="D684" s="54">
        <v>3</v>
      </c>
      <c r="E684" s="44">
        <v>15701.74</v>
      </c>
      <c r="F684" s="44">
        <v>0</v>
      </c>
      <c r="G684" s="44">
        <v>0</v>
      </c>
      <c r="H684" s="44">
        <v>6459.63</v>
      </c>
      <c r="I684" s="44">
        <v>94.38</v>
      </c>
      <c r="J684" s="55">
        <v>1846.78</v>
      </c>
      <c r="K684" s="56">
        <v>22255.75</v>
      </c>
      <c r="L684" s="57">
        <v>24102.53</v>
      </c>
      <c r="N684" s="119">
        <v>22255.75</v>
      </c>
      <c r="O684" s="119">
        <v>15796.12</v>
      </c>
      <c r="P684" s="119">
        <v>1968</v>
      </c>
      <c r="Q684" s="119">
        <v>26945.83</v>
      </c>
      <c r="R684" s="119">
        <v>25099.05</v>
      </c>
      <c r="S684" s="47"/>
    </row>
    <row r="685" spans="1:19" ht="9" customHeight="1" x14ac:dyDescent="0.2">
      <c r="A685" s="581"/>
      <c r="B685" s="581"/>
      <c r="C685" s="48" t="s">
        <v>4</v>
      </c>
      <c r="D685" s="49">
        <v>8</v>
      </c>
      <c r="E685" s="50">
        <v>30402808</v>
      </c>
      <c r="F685" s="50">
        <v>0</v>
      </c>
      <c r="G685" s="50">
        <v>0</v>
      </c>
      <c r="H685" s="50">
        <v>12507588</v>
      </c>
      <c r="I685" s="50">
        <v>182745</v>
      </c>
      <c r="J685" s="51">
        <v>3575865</v>
      </c>
      <c r="K685" s="50">
        <v>43093141</v>
      </c>
      <c r="L685" s="52">
        <v>46669006</v>
      </c>
      <c r="N685" s="120">
        <v>43093141</v>
      </c>
      <c r="O685" s="120">
        <v>30585553</v>
      </c>
      <c r="P685" s="120">
        <v>3810579</v>
      </c>
      <c r="Q685" s="123">
        <v>52174402</v>
      </c>
      <c r="R685" s="120">
        <v>48598538</v>
      </c>
      <c r="S685" s="47"/>
    </row>
    <row r="686" spans="1:19" ht="12.75" customHeight="1" x14ac:dyDescent="0.2">
      <c r="A686" s="581"/>
      <c r="B686" s="581"/>
      <c r="C686" s="53" t="s">
        <v>3</v>
      </c>
      <c r="D686" s="54">
        <v>9</v>
      </c>
      <c r="E686" s="44">
        <v>17602.849999999999</v>
      </c>
      <c r="F686" s="44">
        <v>0</v>
      </c>
      <c r="G686" s="44">
        <v>0</v>
      </c>
      <c r="H686" s="44">
        <v>6459.63</v>
      </c>
      <c r="I686" s="44">
        <v>94.38</v>
      </c>
      <c r="J686" s="55">
        <v>2005.21</v>
      </c>
      <c r="K686" s="56">
        <v>24156.86</v>
      </c>
      <c r="L686" s="57">
        <v>26162.07</v>
      </c>
      <c r="N686" s="119">
        <v>24156.86</v>
      </c>
      <c r="O686" s="119">
        <v>17697.23</v>
      </c>
      <c r="P686" s="119">
        <v>1968</v>
      </c>
      <c r="Q686" s="119">
        <v>29347.57</v>
      </c>
      <c r="R686" s="119">
        <v>27342.36</v>
      </c>
      <c r="S686" s="47"/>
    </row>
    <row r="687" spans="1:19" ht="9" customHeight="1" x14ac:dyDescent="0.2">
      <c r="A687" s="581"/>
      <c r="B687" s="581"/>
      <c r="C687" s="48" t="s">
        <v>4</v>
      </c>
      <c r="D687" s="49">
        <v>14</v>
      </c>
      <c r="E687" s="50">
        <v>34083870</v>
      </c>
      <c r="F687" s="50">
        <v>0</v>
      </c>
      <c r="G687" s="50">
        <v>0</v>
      </c>
      <c r="H687" s="50">
        <v>12507588</v>
      </c>
      <c r="I687" s="50">
        <v>182745</v>
      </c>
      <c r="J687" s="51">
        <v>3882628</v>
      </c>
      <c r="K687" s="50">
        <v>46774203</v>
      </c>
      <c r="L687" s="52">
        <v>50656831</v>
      </c>
      <c r="N687" s="120">
        <v>46774203</v>
      </c>
      <c r="O687" s="120">
        <v>34266616</v>
      </c>
      <c r="P687" s="120">
        <v>3810579</v>
      </c>
      <c r="Q687" s="123">
        <v>56824819</v>
      </c>
      <c r="R687" s="120">
        <v>52942191</v>
      </c>
      <c r="S687" s="47"/>
    </row>
    <row r="688" spans="1:19" ht="12.75" customHeight="1" x14ac:dyDescent="0.2">
      <c r="A688" s="581"/>
      <c r="B688" s="581"/>
      <c r="C688" s="53" t="s">
        <v>3</v>
      </c>
      <c r="D688" s="54">
        <v>15</v>
      </c>
      <c r="E688" s="44">
        <v>19948.060000000001</v>
      </c>
      <c r="F688" s="44">
        <v>0</v>
      </c>
      <c r="G688" s="44">
        <v>0</v>
      </c>
      <c r="H688" s="44">
        <v>6459.63</v>
      </c>
      <c r="I688" s="44">
        <v>94.38</v>
      </c>
      <c r="J688" s="55">
        <v>2200.64</v>
      </c>
      <c r="K688" s="56">
        <v>26502.07</v>
      </c>
      <c r="L688" s="57">
        <v>28702.71</v>
      </c>
      <c r="N688" s="119">
        <v>26502.07</v>
      </c>
      <c r="O688" s="119">
        <v>20042.439999999999</v>
      </c>
      <c r="P688" s="119">
        <v>2424</v>
      </c>
      <c r="Q688" s="119">
        <v>32310.35</v>
      </c>
      <c r="R688" s="119">
        <v>30109.71</v>
      </c>
      <c r="S688" s="47"/>
    </row>
    <row r="689" spans="1:19" ht="9" customHeight="1" x14ac:dyDescent="0.2">
      <c r="A689" s="581"/>
      <c r="B689" s="581"/>
      <c r="C689" s="48" t="s">
        <v>4</v>
      </c>
      <c r="D689" s="49">
        <v>20</v>
      </c>
      <c r="E689" s="50">
        <v>38624830</v>
      </c>
      <c r="F689" s="50">
        <v>0</v>
      </c>
      <c r="G689" s="50">
        <v>0</v>
      </c>
      <c r="H689" s="50">
        <v>12507588</v>
      </c>
      <c r="I689" s="50">
        <v>182745</v>
      </c>
      <c r="J689" s="51">
        <v>4261033</v>
      </c>
      <c r="K689" s="50">
        <v>51315163</v>
      </c>
      <c r="L689" s="52">
        <v>55576196</v>
      </c>
      <c r="N689" s="120">
        <v>51315163</v>
      </c>
      <c r="O689" s="120">
        <v>38807575</v>
      </c>
      <c r="P689" s="120">
        <v>4693518</v>
      </c>
      <c r="Q689" s="123">
        <v>62561561</v>
      </c>
      <c r="R689" s="120">
        <v>58300528</v>
      </c>
      <c r="S689" s="47"/>
    </row>
    <row r="690" spans="1:19" ht="12.75" customHeight="1" x14ac:dyDescent="0.2">
      <c r="A690" s="581"/>
      <c r="B690" s="581"/>
      <c r="C690" s="53" t="s">
        <v>3</v>
      </c>
      <c r="D690" s="54">
        <v>21</v>
      </c>
      <c r="E690" s="44">
        <v>22935.33</v>
      </c>
      <c r="F690" s="44">
        <v>0</v>
      </c>
      <c r="G690" s="44">
        <v>0</v>
      </c>
      <c r="H690" s="44">
        <v>6459.63</v>
      </c>
      <c r="I690" s="44">
        <v>94.38</v>
      </c>
      <c r="J690" s="55">
        <v>2449.58</v>
      </c>
      <c r="K690" s="56">
        <v>29489.34</v>
      </c>
      <c r="L690" s="57">
        <v>31938.92</v>
      </c>
      <c r="N690" s="119">
        <v>29489.34</v>
      </c>
      <c r="O690" s="119">
        <v>23029.71</v>
      </c>
      <c r="P690" s="119">
        <v>2424</v>
      </c>
      <c r="Q690" s="119">
        <v>36084.269999999997</v>
      </c>
      <c r="R690" s="119">
        <v>33634.69</v>
      </c>
      <c r="S690" s="47"/>
    </row>
    <row r="691" spans="1:19" ht="9" customHeight="1" x14ac:dyDescent="0.2">
      <c r="A691" s="581"/>
      <c r="B691" s="581"/>
      <c r="C691" s="48" t="s">
        <v>4</v>
      </c>
      <c r="D691" s="49">
        <v>27</v>
      </c>
      <c r="E691" s="50">
        <v>44408991</v>
      </c>
      <c r="F691" s="50">
        <v>0</v>
      </c>
      <c r="G691" s="50">
        <v>0</v>
      </c>
      <c r="H691" s="50">
        <v>12507588</v>
      </c>
      <c r="I691" s="50">
        <v>182745</v>
      </c>
      <c r="J691" s="51">
        <v>4743048</v>
      </c>
      <c r="K691" s="50">
        <v>57099324</v>
      </c>
      <c r="L691" s="52">
        <v>61842373</v>
      </c>
      <c r="N691" s="123">
        <v>57099324</v>
      </c>
      <c r="O691" s="123">
        <v>44591737</v>
      </c>
      <c r="P691" s="120">
        <v>4693518</v>
      </c>
      <c r="Q691" s="123">
        <v>69868889</v>
      </c>
      <c r="R691" s="120">
        <v>65125841</v>
      </c>
      <c r="S691" s="47"/>
    </row>
    <row r="692" spans="1:19" ht="12.75" customHeight="1" x14ac:dyDescent="0.2">
      <c r="A692" s="581"/>
      <c r="B692" s="581"/>
      <c r="C692" s="53" t="s">
        <v>3</v>
      </c>
      <c r="D692" s="54">
        <v>28</v>
      </c>
      <c r="E692" s="44">
        <v>24892.49</v>
      </c>
      <c r="F692" s="44">
        <v>0</v>
      </c>
      <c r="G692" s="44">
        <v>0</v>
      </c>
      <c r="H692" s="44">
        <v>6459.63</v>
      </c>
      <c r="I692" s="44">
        <v>94.38</v>
      </c>
      <c r="J692" s="55">
        <v>2612.6799999999998</v>
      </c>
      <c r="K692" s="56">
        <v>31446.5</v>
      </c>
      <c r="L692" s="57">
        <v>34059.18</v>
      </c>
      <c r="N692" s="119">
        <v>31446.5</v>
      </c>
      <c r="O692" s="119">
        <v>24986.87</v>
      </c>
      <c r="P692" s="119">
        <v>3090</v>
      </c>
      <c r="Q692" s="119">
        <v>38556.82</v>
      </c>
      <c r="R692" s="119">
        <v>35944.14</v>
      </c>
      <c r="S692" s="47"/>
    </row>
    <row r="693" spans="1:19" ht="9" customHeight="1" x14ac:dyDescent="0.2">
      <c r="A693" s="581"/>
      <c r="B693" s="581"/>
      <c r="C693" s="48" t="s">
        <v>4</v>
      </c>
      <c r="D693" s="49">
        <v>34</v>
      </c>
      <c r="E693" s="50">
        <v>48198582</v>
      </c>
      <c r="F693" s="50">
        <v>0</v>
      </c>
      <c r="G693" s="50">
        <v>0</v>
      </c>
      <c r="H693" s="50">
        <v>12507588</v>
      </c>
      <c r="I693" s="50">
        <v>182745</v>
      </c>
      <c r="J693" s="51">
        <v>5058854</v>
      </c>
      <c r="K693" s="50">
        <v>60888915</v>
      </c>
      <c r="L693" s="52">
        <v>65947768</v>
      </c>
      <c r="N693" s="123">
        <v>60888915</v>
      </c>
      <c r="O693" s="123">
        <v>48381327</v>
      </c>
      <c r="P693" s="120">
        <v>5983074</v>
      </c>
      <c r="Q693" s="123">
        <v>74656414</v>
      </c>
      <c r="R693" s="120">
        <v>69597560</v>
      </c>
      <c r="S693" s="47"/>
    </row>
    <row r="694" spans="1:19" ht="12.75" customHeight="1" x14ac:dyDescent="0.2">
      <c r="A694" s="581"/>
      <c r="B694" s="581"/>
      <c r="C694" s="53" t="s">
        <v>3</v>
      </c>
      <c r="D694" s="54">
        <v>35</v>
      </c>
      <c r="E694" s="44">
        <v>26452.57</v>
      </c>
      <c r="F694" s="44">
        <v>0</v>
      </c>
      <c r="G694" s="44">
        <v>0</v>
      </c>
      <c r="H694" s="44">
        <v>6459.63</v>
      </c>
      <c r="I694" s="44">
        <v>94.38</v>
      </c>
      <c r="J694" s="55">
        <v>2742.68</v>
      </c>
      <c r="K694" s="56">
        <v>33006.58</v>
      </c>
      <c r="L694" s="57">
        <v>35749.26</v>
      </c>
      <c r="N694" s="119">
        <v>33006.58</v>
      </c>
      <c r="O694" s="119">
        <v>26546.95</v>
      </c>
      <c r="P694" s="119">
        <v>3090</v>
      </c>
      <c r="Q694" s="119">
        <v>40527.71</v>
      </c>
      <c r="R694" s="119">
        <v>37785.03</v>
      </c>
      <c r="S694" s="47"/>
    </row>
    <row r="695" spans="1:19" ht="9" customHeight="1" x14ac:dyDescent="0.2">
      <c r="A695" s="582"/>
      <c r="B695" s="582"/>
      <c r="C695" s="58" t="s">
        <v>4</v>
      </c>
      <c r="D695" s="59"/>
      <c r="E695" s="50">
        <v>51219318</v>
      </c>
      <c r="F695" s="50">
        <v>0</v>
      </c>
      <c r="G695" s="50">
        <v>0</v>
      </c>
      <c r="H695" s="50">
        <v>12507588</v>
      </c>
      <c r="I695" s="50">
        <v>182745</v>
      </c>
      <c r="J695" s="60">
        <v>5310569</v>
      </c>
      <c r="K695" s="61">
        <v>63909651</v>
      </c>
      <c r="L695" s="62">
        <v>69220220</v>
      </c>
      <c r="N695" s="123">
        <v>63909651</v>
      </c>
      <c r="O695" s="123">
        <v>51402063</v>
      </c>
      <c r="P695" s="120">
        <v>5983074</v>
      </c>
      <c r="Q695" s="123">
        <v>78472589</v>
      </c>
      <c r="R695" s="120">
        <v>73162020</v>
      </c>
      <c r="S695" s="47"/>
    </row>
    <row r="696" spans="1:19" ht="12.75" customHeight="1" x14ac:dyDescent="0.2">
      <c r="A696" s="492">
        <v>40360</v>
      </c>
      <c r="B696" s="492">
        <v>40543</v>
      </c>
      <c r="C696" s="42" t="s">
        <v>3</v>
      </c>
      <c r="D696" s="43">
        <v>0</v>
      </c>
      <c r="E696" s="44">
        <v>14513.64</v>
      </c>
      <c r="F696" s="44">
        <v>0</v>
      </c>
      <c r="G696" s="44">
        <v>0</v>
      </c>
      <c r="H696" s="44">
        <v>6459.63</v>
      </c>
      <c r="I696" s="44">
        <v>157.30000000000001</v>
      </c>
      <c r="J696" s="44">
        <v>1747.77</v>
      </c>
      <c r="K696" s="45">
        <v>21130.57</v>
      </c>
      <c r="L696" s="46">
        <v>22878.34</v>
      </c>
      <c r="N696" s="119">
        <v>21130.57</v>
      </c>
      <c r="O696" s="119">
        <v>14670.94</v>
      </c>
      <c r="P696" s="119">
        <v>1968</v>
      </c>
      <c r="Q696" s="119">
        <v>25519.11</v>
      </c>
      <c r="R696" s="119">
        <v>23771.34</v>
      </c>
      <c r="S696" s="47"/>
    </row>
    <row r="697" spans="1:19" ht="9" customHeight="1" x14ac:dyDescent="0.2">
      <c r="A697" s="493"/>
      <c r="B697" s="493"/>
      <c r="C697" s="48" t="s">
        <v>4</v>
      </c>
      <c r="D697" s="49">
        <v>2</v>
      </c>
      <c r="E697" s="50">
        <v>28102326</v>
      </c>
      <c r="F697" s="50">
        <v>0</v>
      </c>
      <c r="G697" s="50">
        <v>0</v>
      </c>
      <c r="H697" s="50">
        <v>12507588</v>
      </c>
      <c r="I697" s="50">
        <v>304575</v>
      </c>
      <c r="J697" s="51">
        <v>3384155</v>
      </c>
      <c r="K697" s="50">
        <v>40914489</v>
      </c>
      <c r="L697" s="52">
        <v>44298643</v>
      </c>
      <c r="N697" s="123">
        <v>40914489</v>
      </c>
      <c r="O697" s="123">
        <v>28406901</v>
      </c>
      <c r="P697" s="120">
        <v>3810579</v>
      </c>
      <c r="Q697" s="123">
        <v>49411887</v>
      </c>
      <c r="R697" s="120">
        <v>46027733</v>
      </c>
      <c r="S697" s="47"/>
    </row>
    <row r="698" spans="1:19" ht="12.75" customHeight="1" x14ac:dyDescent="0.2">
      <c r="A698" s="511">
        <v>40360</v>
      </c>
      <c r="B698" s="511">
        <v>40543</v>
      </c>
      <c r="C698" s="53" t="s">
        <v>3</v>
      </c>
      <c r="D698" s="54">
        <v>3</v>
      </c>
      <c r="E698" s="44">
        <v>15701.74</v>
      </c>
      <c r="F698" s="44">
        <v>0</v>
      </c>
      <c r="G698" s="44">
        <v>0</v>
      </c>
      <c r="H698" s="44">
        <v>6459.63</v>
      </c>
      <c r="I698" s="44">
        <v>157.30000000000001</v>
      </c>
      <c r="J698" s="55">
        <v>1846.78</v>
      </c>
      <c r="K698" s="56">
        <v>22318.67</v>
      </c>
      <c r="L698" s="57">
        <v>24165.45</v>
      </c>
      <c r="N698" s="119">
        <v>22318.67</v>
      </c>
      <c r="O698" s="119">
        <v>15859.04</v>
      </c>
      <c r="P698" s="119">
        <v>1968</v>
      </c>
      <c r="Q698" s="119">
        <v>27020.080000000002</v>
      </c>
      <c r="R698" s="119">
        <v>25173.3</v>
      </c>
      <c r="S698" s="47"/>
    </row>
    <row r="699" spans="1:19" ht="9" customHeight="1" x14ac:dyDescent="0.2">
      <c r="A699" s="581"/>
      <c r="B699" s="581"/>
      <c r="C699" s="48" t="s">
        <v>4</v>
      </c>
      <c r="D699" s="49">
        <v>8</v>
      </c>
      <c r="E699" s="50">
        <v>30402808</v>
      </c>
      <c r="F699" s="50">
        <v>0</v>
      </c>
      <c r="G699" s="50">
        <v>0</v>
      </c>
      <c r="H699" s="50">
        <v>12507588</v>
      </c>
      <c r="I699" s="50">
        <v>304575</v>
      </c>
      <c r="J699" s="51">
        <v>3575865</v>
      </c>
      <c r="K699" s="50">
        <v>43214971</v>
      </c>
      <c r="L699" s="52">
        <v>46790836</v>
      </c>
      <c r="N699" s="123">
        <v>43214971</v>
      </c>
      <c r="O699" s="123">
        <v>30707383</v>
      </c>
      <c r="P699" s="120">
        <v>3810579</v>
      </c>
      <c r="Q699" s="123">
        <v>52318170</v>
      </c>
      <c r="R699" s="120">
        <v>48742306</v>
      </c>
      <c r="S699" s="47"/>
    </row>
    <row r="700" spans="1:19" ht="12.75" customHeight="1" x14ac:dyDescent="0.2">
      <c r="A700" s="581"/>
      <c r="B700" s="581"/>
      <c r="C700" s="53" t="s">
        <v>3</v>
      </c>
      <c r="D700" s="54">
        <v>9</v>
      </c>
      <c r="E700" s="44">
        <v>17602.849999999999</v>
      </c>
      <c r="F700" s="44">
        <v>0</v>
      </c>
      <c r="G700" s="44">
        <v>0</v>
      </c>
      <c r="H700" s="44">
        <v>6459.63</v>
      </c>
      <c r="I700" s="44">
        <v>157.30000000000001</v>
      </c>
      <c r="J700" s="55">
        <v>2005.21</v>
      </c>
      <c r="K700" s="56">
        <v>24219.78</v>
      </c>
      <c r="L700" s="57">
        <v>26224.99</v>
      </c>
      <c r="N700" s="119">
        <v>24219.78</v>
      </c>
      <c r="O700" s="119">
        <v>17760.150000000001</v>
      </c>
      <c r="P700" s="119">
        <v>1968</v>
      </c>
      <c r="Q700" s="119">
        <v>29421.82</v>
      </c>
      <c r="R700" s="119">
        <v>27416.61</v>
      </c>
      <c r="S700" s="47"/>
    </row>
    <row r="701" spans="1:19" ht="9" customHeight="1" x14ac:dyDescent="0.2">
      <c r="A701" s="581"/>
      <c r="B701" s="581"/>
      <c r="C701" s="48" t="s">
        <v>4</v>
      </c>
      <c r="D701" s="49">
        <v>14</v>
      </c>
      <c r="E701" s="50">
        <v>34083870</v>
      </c>
      <c r="F701" s="50">
        <v>0</v>
      </c>
      <c r="G701" s="50">
        <v>0</v>
      </c>
      <c r="H701" s="50">
        <v>12507588</v>
      </c>
      <c r="I701" s="50">
        <v>304575</v>
      </c>
      <c r="J701" s="51">
        <v>3882628</v>
      </c>
      <c r="K701" s="50">
        <v>46896033</v>
      </c>
      <c r="L701" s="52">
        <v>50778661</v>
      </c>
      <c r="N701" s="123">
        <v>46896033</v>
      </c>
      <c r="O701" s="123">
        <v>34388446</v>
      </c>
      <c r="P701" s="120">
        <v>3810579</v>
      </c>
      <c r="Q701" s="123">
        <v>56968587</v>
      </c>
      <c r="R701" s="120">
        <v>53085959</v>
      </c>
      <c r="S701" s="47"/>
    </row>
    <row r="702" spans="1:19" ht="12.75" customHeight="1" x14ac:dyDescent="0.2">
      <c r="A702" s="581"/>
      <c r="B702" s="581"/>
      <c r="C702" s="53" t="s">
        <v>3</v>
      </c>
      <c r="D702" s="54">
        <v>15</v>
      </c>
      <c r="E702" s="44">
        <v>19948.060000000001</v>
      </c>
      <c r="F702" s="44">
        <v>0</v>
      </c>
      <c r="G702" s="44">
        <v>0</v>
      </c>
      <c r="H702" s="44">
        <v>6459.63</v>
      </c>
      <c r="I702" s="44">
        <v>157.30000000000001</v>
      </c>
      <c r="J702" s="55">
        <v>2200.64</v>
      </c>
      <c r="K702" s="56">
        <v>26564.99</v>
      </c>
      <c r="L702" s="57">
        <v>28765.63</v>
      </c>
      <c r="N702" s="119">
        <v>26564.99</v>
      </c>
      <c r="O702" s="119">
        <v>20105.36</v>
      </c>
      <c r="P702" s="119">
        <v>2424</v>
      </c>
      <c r="Q702" s="119">
        <v>32384.59</v>
      </c>
      <c r="R702" s="119">
        <v>30183.95</v>
      </c>
      <c r="S702" s="47"/>
    </row>
    <row r="703" spans="1:19" ht="9" customHeight="1" x14ac:dyDescent="0.2">
      <c r="A703" s="581"/>
      <c r="B703" s="581"/>
      <c r="C703" s="48" t="s">
        <v>4</v>
      </c>
      <c r="D703" s="49">
        <v>20</v>
      </c>
      <c r="E703" s="50">
        <v>38624830</v>
      </c>
      <c r="F703" s="50">
        <v>0</v>
      </c>
      <c r="G703" s="50">
        <v>0</v>
      </c>
      <c r="H703" s="50">
        <v>12507588</v>
      </c>
      <c r="I703" s="50">
        <v>304575</v>
      </c>
      <c r="J703" s="51">
        <v>4261033</v>
      </c>
      <c r="K703" s="50">
        <v>51436993</v>
      </c>
      <c r="L703" s="52">
        <v>55698026</v>
      </c>
      <c r="N703" s="123">
        <v>51436993</v>
      </c>
      <c r="O703" s="123">
        <v>38929405</v>
      </c>
      <c r="P703" s="120">
        <v>4693518</v>
      </c>
      <c r="Q703" s="123">
        <v>62705310</v>
      </c>
      <c r="R703" s="120">
        <v>58444277</v>
      </c>
      <c r="S703" s="47"/>
    </row>
    <row r="704" spans="1:19" ht="12.75" customHeight="1" x14ac:dyDescent="0.2">
      <c r="A704" s="581"/>
      <c r="B704" s="581"/>
      <c r="C704" s="53" t="s">
        <v>3</v>
      </c>
      <c r="D704" s="54">
        <v>21</v>
      </c>
      <c r="E704" s="44">
        <v>22935.33</v>
      </c>
      <c r="F704" s="44">
        <v>0</v>
      </c>
      <c r="G704" s="44">
        <v>0</v>
      </c>
      <c r="H704" s="44">
        <v>6459.63</v>
      </c>
      <c r="I704" s="44">
        <v>157.30000000000001</v>
      </c>
      <c r="J704" s="55">
        <v>2449.58</v>
      </c>
      <c r="K704" s="56">
        <v>29552.26</v>
      </c>
      <c r="L704" s="57">
        <v>32001.84</v>
      </c>
      <c r="N704" s="119">
        <v>29552.26</v>
      </c>
      <c r="O704" s="119">
        <v>23092.63</v>
      </c>
      <c r="P704" s="119">
        <v>2424</v>
      </c>
      <c r="Q704" s="119">
        <v>36158.51</v>
      </c>
      <c r="R704" s="119">
        <v>33708.93</v>
      </c>
      <c r="S704" s="47"/>
    </row>
    <row r="705" spans="1:19" ht="9" customHeight="1" x14ac:dyDescent="0.2">
      <c r="A705" s="581"/>
      <c r="B705" s="581"/>
      <c r="C705" s="48" t="s">
        <v>4</v>
      </c>
      <c r="D705" s="49">
        <v>27</v>
      </c>
      <c r="E705" s="50">
        <v>44408991</v>
      </c>
      <c r="F705" s="50">
        <v>0</v>
      </c>
      <c r="G705" s="50">
        <v>0</v>
      </c>
      <c r="H705" s="50">
        <v>12507588</v>
      </c>
      <c r="I705" s="50">
        <v>304575</v>
      </c>
      <c r="J705" s="51">
        <v>4743048</v>
      </c>
      <c r="K705" s="50">
        <v>57221154</v>
      </c>
      <c r="L705" s="52">
        <v>61964203</v>
      </c>
      <c r="N705" s="123">
        <v>57221154</v>
      </c>
      <c r="O705" s="123">
        <v>44713567</v>
      </c>
      <c r="P705" s="120">
        <v>4693518</v>
      </c>
      <c r="Q705" s="123">
        <v>70012638</v>
      </c>
      <c r="R705" s="120">
        <v>65269590</v>
      </c>
      <c r="S705" s="47"/>
    </row>
    <row r="706" spans="1:19" ht="12.75" customHeight="1" x14ac:dyDescent="0.2">
      <c r="A706" s="581"/>
      <c r="B706" s="581"/>
      <c r="C706" s="53" t="s">
        <v>3</v>
      </c>
      <c r="D706" s="54">
        <v>28</v>
      </c>
      <c r="E706" s="44">
        <v>24892.49</v>
      </c>
      <c r="F706" s="44">
        <v>0</v>
      </c>
      <c r="G706" s="44">
        <v>0</v>
      </c>
      <c r="H706" s="44">
        <v>6459.63</v>
      </c>
      <c r="I706" s="44">
        <v>157.30000000000001</v>
      </c>
      <c r="J706" s="55">
        <v>2612.6799999999998</v>
      </c>
      <c r="K706" s="56">
        <v>31509.42</v>
      </c>
      <c r="L706" s="57">
        <v>34122.1</v>
      </c>
      <c r="N706" s="119">
        <v>31509.42</v>
      </c>
      <c r="O706" s="119">
        <v>25049.79</v>
      </c>
      <c r="P706" s="119">
        <v>3090</v>
      </c>
      <c r="Q706" s="119">
        <v>38631.06</v>
      </c>
      <c r="R706" s="119">
        <v>36018.379999999997</v>
      </c>
      <c r="S706" s="47"/>
    </row>
    <row r="707" spans="1:19" ht="9" customHeight="1" x14ac:dyDescent="0.2">
      <c r="A707" s="581"/>
      <c r="B707" s="581"/>
      <c r="C707" s="48" t="s">
        <v>4</v>
      </c>
      <c r="D707" s="49">
        <v>34</v>
      </c>
      <c r="E707" s="50">
        <v>48198582</v>
      </c>
      <c r="F707" s="50">
        <v>0</v>
      </c>
      <c r="G707" s="50">
        <v>0</v>
      </c>
      <c r="H707" s="50">
        <v>12507588</v>
      </c>
      <c r="I707" s="50">
        <v>304575</v>
      </c>
      <c r="J707" s="51">
        <v>5058854</v>
      </c>
      <c r="K707" s="50">
        <v>61010745</v>
      </c>
      <c r="L707" s="52">
        <v>66069599</v>
      </c>
      <c r="N707" s="123">
        <v>61010745</v>
      </c>
      <c r="O707" s="123">
        <v>48503157</v>
      </c>
      <c r="P707" s="120">
        <v>5983074</v>
      </c>
      <c r="Q707" s="123">
        <v>74800163</v>
      </c>
      <c r="R707" s="120">
        <v>69741309</v>
      </c>
      <c r="S707" s="47"/>
    </row>
    <row r="708" spans="1:19" ht="12.75" customHeight="1" x14ac:dyDescent="0.2">
      <c r="A708" s="581"/>
      <c r="B708" s="581"/>
      <c r="C708" s="53" t="s">
        <v>3</v>
      </c>
      <c r="D708" s="54">
        <v>35</v>
      </c>
      <c r="E708" s="44">
        <v>26452.57</v>
      </c>
      <c r="F708" s="44">
        <v>0</v>
      </c>
      <c r="G708" s="44">
        <v>0</v>
      </c>
      <c r="H708" s="44">
        <v>6459.63</v>
      </c>
      <c r="I708" s="44">
        <v>157.30000000000001</v>
      </c>
      <c r="J708" s="55">
        <v>2742.68</v>
      </c>
      <c r="K708" s="56">
        <v>33069.5</v>
      </c>
      <c r="L708" s="57">
        <v>35812.18</v>
      </c>
      <c r="N708" s="119">
        <v>33069.5</v>
      </c>
      <c r="O708" s="119">
        <v>26609.87</v>
      </c>
      <c r="P708" s="119">
        <v>3090</v>
      </c>
      <c r="Q708" s="119">
        <v>40601.96</v>
      </c>
      <c r="R708" s="119">
        <v>37859.279999999999</v>
      </c>
      <c r="S708" s="47"/>
    </row>
    <row r="709" spans="1:19" ht="9" customHeight="1" x14ac:dyDescent="0.2">
      <c r="A709" s="582"/>
      <c r="B709" s="582"/>
      <c r="C709" s="58" t="s">
        <v>4</v>
      </c>
      <c r="D709" s="59"/>
      <c r="E709" s="61">
        <v>51219318</v>
      </c>
      <c r="F709" s="61">
        <v>0</v>
      </c>
      <c r="G709" s="61">
        <v>0</v>
      </c>
      <c r="H709" s="61">
        <v>12507588</v>
      </c>
      <c r="I709" s="61">
        <v>304575</v>
      </c>
      <c r="J709" s="60">
        <v>5310569</v>
      </c>
      <c r="K709" s="61">
        <v>64031481</v>
      </c>
      <c r="L709" s="62">
        <v>69342050</v>
      </c>
      <c r="N709" s="123">
        <v>64031481</v>
      </c>
      <c r="O709" s="123">
        <v>51523893</v>
      </c>
      <c r="P709" s="123">
        <v>5983074</v>
      </c>
      <c r="Q709" s="123">
        <v>78616357</v>
      </c>
      <c r="R709" s="120">
        <v>73305788</v>
      </c>
      <c r="S709" s="47"/>
    </row>
    <row r="710" spans="1:19" ht="12.75" customHeight="1" x14ac:dyDescent="0.2">
      <c r="A710" s="492">
        <v>40544</v>
      </c>
      <c r="B710" s="492">
        <v>42369</v>
      </c>
      <c r="C710" s="42" t="s">
        <v>3</v>
      </c>
      <c r="D710" s="43">
        <v>0</v>
      </c>
      <c r="E710" s="44">
        <v>14513.64</v>
      </c>
      <c r="F710" s="44">
        <v>0</v>
      </c>
      <c r="G710" s="44"/>
      <c r="H710" s="44">
        <v>6459.63</v>
      </c>
      <c r="I710" s="44">
        <v>157.30000000000001</v>
      </c>
      <c r="J710" s="44">
        <v>1760.88</v>
      </c>
      <c r="K710" s="44">
        <v>21130.57</v>
      </c>
      <c r="L710" s="46">
        <v>22891.45</v>
      </c>
      <c r="M710" s="117"/>
      <c r="N710" s="119">
        <v>21130.57</v>
      </c>
      <c r="O710" s="119">
        <v>14670.94</v>
      </c>
      <c r="P710" s="119">
        <v>1968</v>
      </c>
      <c r="Q710" s="119">
        <v>25532.22</v>
      </c>
      <c r="R710" s="119">
        <v>23771.34</v>
      </c>
      <c r="S710" s="47"/>
    </row>
    <row r="711" spans="1:19" ht="9" customHeight="1" x14ac:dyDescent="0.2">
      <c r="A711" s="493"/>
      <c r="B711" s="493"/>
      <c r="C711" s="48" t="s">
        <v>4</v>
      </c>
      <c r="D711" s="49">
        <v>2</v>
      </c>
      <c r="E711" s="61">
        <v>28102326</v>
      </c>
      <c r="F711" s="50">
        <v>0</v>
      </c>
      <c r="G711" s="50">
        <v>0</v>
      </c>
      <c r="H711" s="61">
        <v>12507588</v>
      </c>
      <c r="I711" s="61">
        <v>304575</v>
      </c>
      <c r="J711" s="51">
        <v>3409539</v>
      </c>
      <c r="K711" s="61">
        <v>40914489</v>
      </c>
      <c r="L711" s="61">
        <v>44324028</v>
      </c>
      <c r="M711" s="118"/>
      <c r="N711" s="120">
        <v>40914489</v>
      </c>
      <c r="O711" s="120">
        <v>28406901</v>
      </c>
      <c r="P711" s="123">
        <v>3810579</v>
      </c>
      <c r="Q711" s="120">
        <v>49437272</v>
      </c>
      <c r="R711" s="120">
        <v>46027733</v>
      </c>
      <c r="S711" s="47"/>
    </row>
    <row r="712" spans="1:19" ht="12.75" customHeight="1" x14ac:dyDescent="0.2">
      <c r="A712" s="511">
        <v>40544</v>
      </c>
      <c r="B712" s="511">
        <v>42369</v>
      </c>
      <c r="C712" s="53" t="s">
        <v>3</v>
      </c>
      <c r="D712" s="54">
        <v>3</v>
      </c>
      <c r="E712" s="44">
        <v>15701.74</v>
      </c>
      <c r="F712" s="44">
        <v>0</v>
      </c>
      <c r="G712" s="44">
        <v>0</v>
      </c>
      <c r="H712" s="44">
        <v>6459.63</v>
      </c>
      <c r="I712" s="44">
        <v>157.30000000000001</v>
      </c>
      <c r="J712" s="44">
        <v>1859.89</v>
      </c>
      <c r="K712" s="44">
        <v>22318.67</v>
      </c>
      <c r="L712" s="46">
        <v>24178.560000000001</v>
      </c>
      <c r="M712" s="117"/>
      <c r="N712" s="119">
        <v>22318.67</v>
      </c>
      <c r="O712" s="119">
        <v>15859.04</v>
      </c>
      <c r="P712" s="119">
        <v>1968</v>
      </c>
      <c r="Q712" s="119">
        <v>27033.19</v>
      </c>
      <c r="R712" s="119">
        <v>25173.3</v>
      </c>
      <c r="S712" s="47"/>
    </row>
    <row r="713" spans="1:19" ht="9" customHeight="1" x14ac:dyDescent="0.2">
      <c r="A713" s="511"/>
      <c r="B713" s="511"/>
      <c r="C713" s="48" t="s">
        <v>4</v>
      </c>
      <c r="D713" s="49">
        <v>8</v>
      </c>
      <c r="E713" s="61">
        <v>30402808</v>
      </c>
      <c r="F713" s="50">
        <v>0</v>
      </c>
      <c r="G713" s="50">
        <v>0</v>
      </c>
      <c r="H713" s="61">
        <v>12507588</v>
      </c>
      <c r="I713" s="61">
        <v>304575</v>
      </c>
      <c r="J713" s="51">
        <v>3601249</v>
      </c>
      <c r="K713" s="61">
        <v>43214971</v>
      </c>
      <c r="L713" s="61">
        <v>46816220</v>
      </c>
      <c r="M713" s="118"/>
      <c r="N713" s="120">
        <v>43214971</v>
      </c>
      <c r="O713" s="120">
        <v>30707383</v>
      </c>
      <c r="P713" s="123">
        <v>3810579</v>
      </c>
      <c r="Q713" s="120">
        <v>52343555</v>
      </c>
      <c r="R713" s="120">
        <v>48742306</v>
      </c>
      <c r="S713" s="47"/>
    </row>
    <row r="714" spans="1:19" ht="12.75" customHeight="1" x14ac:dyDescent="0.2">
      <c r="A714" s="511"/>
      <c r="B714" s="511"/>
      <c r="C714" s="53" t="s">
        <v>3</v>
      </c>
      <c r="D714" s="54">
        <v>9</v>
      </c>
      <c r="E714" s="44">
        <v>17602.849999999999</v>
      </c>
      <c r="F714" s="44">
        <v>0</v>
      </c>
      <c r="G714" s="44">
        <v>0</v>
      </c>
      <c r="H714" s="44">
        <v>6459.63</v>
      </c>
      <c r="I714" s="44">
        <v>157.30000000000001</v>
      </c>
      <c r="J714" s="44">
        <v>2018.32</v>
      </c>
      <c r="K714" s="44">
        <v>24219.78</v>
      </c>
      <c r="L714" s="46">
        <v>26238.1</v>
      </c>
      <c r="M714" s="117"/>
      <c r="N714" s="119">
        <v>24219.78</v>
      </c>
      <c r="O714" s="119">
        <v>17760.150000000001</v>
      </c>
      <c r="P714" s="119">
        <v>1968</v>
      </c>
      <c r="Q714" s="119">
        <v>29434.93</v>
      </c>
      <c r="R714" s="119">
        <v>27416.61</v>
      </c>
      <c r="S714" s="47"/>
    </row>
    <row r="715" spans="1:19" ht="9" customHeight="1" x14ac:dyDescent="0.2">
      <c r="A715" s="511"/>
      <c r="B715" s="511"/>
      <c r="C715" s="48" t="s">
        <v>4</v>
      </c>
      <c r="D715" s="49">
        <v>14</v>
      </c>
      <c r="E715" s="61">
        <v>34083870</v>
      </c>
      <c r="F715" s="50">
        <v>0</v>
      </c>
      <c r="G715" s="50">
        <v>0</v>
      </c>
      <c r="H715" s="61">
        <v>12507588</v>
      </c>
      <c r="I715" s="61">
        <v>304575</v>
      </c>
      <c r="J715" s="51">
        <v>3908012</v>
      </c>
      <c r="K715" s="61">
        <v>46896033</v>
      </c>
      <c r="L715" s="61">
        <v>50804046</v>
      </c>
      <c r="M715" s="118"/>
      <c r="N715" s="120">
        <v>46896033</v>
      </c>
      <c r="O715" s="120">
        <v>34388446</v>
      </c>
      <c r="P715" s="123">
        <v>3810579</v>
      </c>
      <c r="Q715" s="120">
        <v>56993972</v>
      </c>
      <c r="R715" s="120">
        <v>53085959</v>
      </c>
      <c r="S715" s="47"/>
    </row>
    <row r="716" spans="1:19" ht="12.75" customHeight="1" x14ac:dyDescent="0.2">
      <c r="A716" s="511"/>
      <c r="B716" s="511"/>
      <c r="C716" s="53" t="s">
        <v>3</v>
      </c>
      <c r="D716" s="54">
        <v>15</v>
      </c>
      <c r="E716" s="44">
        <v>19948.060000000001</v>
      </c>
      <c r="F716" s="44">
        <v>0</v>
      </c>
      <c r="G716" s="44">
        <v>0</v>
      </c>
      <c r="H716" s="44">
        <v>6459.63</v>
      </c>
      <c r="I716" s="44">
        <v>157.30000000000001</v>
      </c>
      <c r="J716" s="44">
        <v>2213.75</v>
      </c>
      <c r="K716" s="44">
        <v>26564.99</v>
      </c>
      <c r="L716" s="46">
        <v>28778.74</v>
      </c>
      <c r="M716" s="117"/>
      <c r="N716" s="119">
        <v>26564.99</v>
      </c>
      <c r="O716" s="119">
        <v>20105.36</v>
      </c>
      <c r="P716" s="119">
        <v>2424</v>
      </c>
      <c r="Q716" s="119">
        <v>32397.7</v>
      </c>
      <c r="R716" s="119">
        <v>30183.95</v>
      </c>
      <c r="S716" s="47"/>
    </row>
    <row r="717" spans="1:19" ht="9" customHeight="1" x14ac:dyDescent="0.2">
      <c r="A717" s="511"/>
      <c r="B717" s="511"/>
      <c r="C717" s="48" t="s">
        <v>4</v>
      </c>
      <c r="D717" s="49">
        <v>20</v>
      </c>
      <c r="E717" s="61">
        <v>38624830</v>
      </c>
      <c r="F717" s="50">
        <v>0</v>
      </c>
      <c r="G717" s="50">
        <v>0</v>
      </c>
      <c r="H717" s="61">
        <v>12507588</v>
      </c>
      <c r="I717" s="61">
        <v>304575</v>
      </c>
      <c r="J717" s="51">
        <v>4286418</v>
      </c>
      <c r="K717" s="61">
        <v>51436993</v>
      </c>
      <c r="L717" s="61">
        <v>55723411</v>
      </c>
      <c r="M717" s="118"/>
      <c r="N717" s="120">
        <v>51436993</v>
      </c>
      <c r="O717" s="120">
        <v>38929405</v>
      </c>
      <c r="P717" s="123">
        <v>4693518</v>
      </c>
      <c r="Q717" s="120">
        <v>62730695</v>
      </c>
      <c r="R717" s="120">
        <v>58444277</v>
      </c>
      <c r="S717" s="47"/>
    </row>
    <row r="718" spans="1:19" ht="12.75" customHeight="1" x14ac:dyDescent="0.2">
      <c r="A718" s="511"/>
      <c r="B718" s="511"/>
      <c r="C718" s="53" t="s">
        <v>3</v>
      </c>
      <c r="D718" s="54">
        <v>21</v>
      </c>
      <c r="E718" s="44">
        <v>22935.33</v>
      </c>
      <c r="F718" s="44">
        <v>0</v>
      </c>
      <c r="G718" s="44">
        <v>0</v>
      </c>
      <c r="H718" s="44">
        <v>6459.63</v>
      </c>
      <c r="I718" s="44">
        <v>157.30000000000001</v>
      </c>
      <c r="J718" s="44">
        <v>2462.69</v>
      </c>
      <c r="K718" s="44">
        <v>29552.26</v>
      </c>
      <c r="L718" s="46">
        <v>32014.95</v>
      </c>
      <c r="M718" s="117"/>
      <c r="N718" s="119">
        <v>29552.26</v>
      </c>
      <c r="O718" s="119">
        <v>23092.63</v>
      </c>
      <c r="P718" s="119">
        <v>2424</v>
      </c>
      <c r="Q718" s="119">
        <v>36171.620000000003</v>
      </c>
      <c r="R718" s="119">
        <v>33708.93</v>
      </c>
      <c r="S718" s="47"/>
    </row>
    <row r="719" spans="1:19" ht="9" customHeight="1" x14ac:dyDescent="0.2">
      <c r="A719" s="511"/>
      <c r="B719" s="511"/>
      <c r="C719" s="48" t="s">
        <v>4</v>
      </c>
      <c r="D719" s="49">
        <v>27</v>
      </c>
      <c r="E719" s="61">
        <v>44408991</v>
      </c>
      <c r="F719" s="50">
        <v>0</v>
      </c>
      <c r="G719" s="50">
        <v>0</v>
      </c>
      <c r="H719" s="61">
        <v>12507588</v>
      </c>
      <c r="I719" s="61">
        <v>304575</v>
      </c>
      <c r="J719" s="51">
        <v>4768433</v>
      </c>
      <c r="K719" s="61">
        <v>57221154</v>
      </c>
      <c r="L719" s="61">
        <v>61989587</v>
      </c>
      <c r="M719" s="118"/>
      <c r="N719" s="120">
        <v>57221154</v>
      </c>
      <c r="O719" s="120">
        <v>44713567</v>
      </c>
      <c r="P719" s="123">
        <v>4693518</v>
      </c>
      <c r="Q719" s="120">
        <v>70038023</v>
      </c>
      <c r="R719" s="120">
        <v>65269590</v>
      </c>
      <c r="S719" s="47"/>
    </row>
    <row r="720" spans="1:19" ht="12.75" customHeight="1" x14ac:dyDescent="0.2">
      <c r="A720" s="511"/>
      <c r="B720" s="511"/>
      <c r="C720" s="53" t="s">
        <v>3</v>
      </c>
      <c r="D720" s="54">
        <v>28</v>
      </c>
      <c r="E720" s="44">
        <v>24892.49</v>
      </c>
      <c r="F720" s="44">
        <v>0</v>
      </c>
      <c r="G720" s="44">
        <v>0</v>
      </c>
      <c r="H720" s="44">
        <v>6459.63</v>
      </c>
      <c r="I720" s="44">
        <v>157.30000000000001</v>
      </c>
      <c r="J720" s="44">
        <v>2625.79</v>
      </c>
      <c r="K720" s="44">
        <v>31509.42</v>
      </c>
      <c r="L720" s="46">
        <v>34135.21</v>
      </c>
      <c r="M720" s="117"/>
      <c r="N720" s="119">
        <v>31509.42</v>
      </c>
      <c r="O720" s="119">
        <v>25049.79</v>
      </c>
      <c r="P720" s="119">
        <v>3090</v>
      </c>
      <c r="Q720" s="119">
        <v>38644.17</v>
      </c>
      <c r="R720" s="119">
        <v>36018.379999999997</v>
      </c>
      <c r="S720" s="47"/>
    </row>
    <row r="721" spans="1:19" ht="9" customHeight="1" x14ac:dyDescent="0.2">
      <c r="A721" s="511"/>
      <c r="B721" s="511"/>
      <c r="C721" s="48" t="s">
        <v>4</v>
      </c>
      <c r="D721" s="49">
        <v>34</v>
      </c>
      <c r="E721" s="61">
        <v>48198582</v>
      </c>
      <c r="F721" s="50">
        <v>0</v>
      </c>
      <c r="G721" s="50">
        <v>0</v>
      </c>
      <c r="H721" s="61">
        <v>12507588</v>
      </c>
      <c r="I721" s="61">
        <v>304575</v>
      </c>
      <c r="J721" s="51">
        <v>5084238</v>
      </c>
      <c r="K721" s="61">
        <v>61010745</v>
      </c>
      <c r="L721" s="61">
        <v>66094983</v>
      </c>
      <c r="M721" s="118"/>
      <c r="N721" s="120">
        <v>61010745</v>
      </c>
      <c r="O721" s="120">
        <v>48503157</v>
      </c>
      <c r="P721" s="123">
        <v>5983074</v>
      </c>
      <c r="Q721" s="120">
        <v>74825547</v>
      </c>
      <c r="R721" s="120">
        <v>69741309</v>
      </c>
      <c r="S721" s="47"/>
    </row>
    <row r="722" spans="1:19" ht="12.75" customHeight="1" x14ac:dyDescent="0.2">
      <c r="A722" s="511"/>
      <c r="B722" s="511"/>
      <c r="C722" s="53" t="s">
        <v>3</v>
      </c>
      <c r="D722" s="54">
        <v>35</v>
      </c>
      <c r="E722" s="44">
        <v>26452.57</v>
      </c>
      <c r="F722" s="44">
        <v>0</v>
      </c>
      <c r="G722" s="44">
        <v>0</v>
      </c>
      <c r="H722" s="44">
        <v>6459.63</v>
      </c>
      <c r="I722" s="44">
        <v>157.30000000000001</v>
      </c>
      <c r="J722" s="44">
        <v>2755.79</v>
      </c>
      <c r="K722" s="44">
        <v>33069.5</v>
      </c>
      <c r="L722" s="46">
        <v>35825.29</v>
      </c>
      <c r="M722" s="117"/>
      <c r="N722" s="119">
        <v>33069.5</v>
      </c>
      <c r="O722" s="119">
        <v>26609.87</v>
      </c>
      <c r="P722" s="119">
        <v>3090</v>
      </c>
      <c r="Q722" s="119">
        <v>40615.07</v>
      </c>
      <c r="R722" s="119">
        <v>37859.279999999999</v>
      </c>
      <c r="S722" s="47"/>
    </row>
    <row r="723" spans="1:19" ht="9" customHeight="1" x14ac:dyDescent="0.2">
      <c r="A723" s="512"/>
      <c r="B723" s="512"/>
      <c r="C723" s="58" t="s">
        <v>4</v>
      </c>
      <c r="D723" s="59"/>
      <c r="E723" s="61">
        <v>51219318</v>
      </c>
      <c r="F723" s="61">
        <v>0</v>
      </c>
      <c r="G723" s="61">
        <v>0</v>
      </c>
      <c r="H723" s="61">
        <v>12507588</v>
      </c>
      <c r="I723" s="61">
        <v>304575</v>
      </c>
      <c r="J723" s="61">
        <v>5335954</v>
      </c>
      <c r="K723" s="61">
        <v>64031481</v>
      </c>
      <c r="L723" s="61">
        <v>69367434</v>
      </c>
      <c r="M723" s="118"/>
      <c r="N723" s="123">
        <v>64031481</v>
      </c>
      <c r="O723" s="123">
        <v>51523893</v>
      </c>
      <c r="P723" s="123">
        <v>5983074</v>
      </c>
      <c r="Q723" s="123">
        <v>78641742</v>
      </c>
      <c r="R723" s="120">
        <v>73305788</v>
      </c>
      <c r="S723" s="47"/>
    </row>
    <row r="724" spans="1:19" ht="12.75" customHeight="1" x14ac:dyDescent="0.2">
      <c r="A724" s="492">
        <v>42370</v>
      </c>
      <c r="B724" s="492">
        <v>42735</v>
      </c>
      <c r="C724" s="42" t="s">
        <v>3</v>
      </c>
      <c r="D724" s="43">
        <v>0</v>
      </c>
      <c r="E724" s="44">
        <v>14596.44</v>
      </c>
      <c r="F724" s="44">
        <v>0</v>
      </c>
      <c r="G724" s="44"/>
      <c r="H724" s="44">
        <v>6459.63</v>
      </c>
      <c r="I724" s="44">
        <v>157.30000000000001</v>
      </c>
      <c r="J724" s="44">
        <v>1767.78</v>
      </c>
      <c r="K724" s="44">
        <v>21213.37</v>
      </c>
      <c r="L724" s="46">
        <v>22981.15</v>
      </c>
      <c r="M724" s="117"/>
      <c r="N724" s="119">
        <v>21213.37</v>
      </c>
      <c r="O724" s="119">
        <v>14753.74</v>
      </c>
      <c r="P724" s="119">
        <v>1968</v>
      </c>
      <c r="Q724" s="119">
        <v>25636.82</v>
      </c>
      <c r="R724" s="119">
        <v>23869.040000000001</v>
      </c>
      <c r="S724" s="47"/>
    </row>
    <row r="725" spans="1:19" ht="9" customHeight="1" x14ac:dyDescent="0.2">
      <c r="A725" s="493"/>
      <c r="B725" s="493"/>
      <c r="C725" s="48" t="s">
        <v>4</v>
      </c>
      <c r="D725" s="49">
        <v>8</v>
      </c>
      <c r="E725" s="61">
        <v>28262649</v>
      </c>
      <c r="F725" s="50">
        <v>0</v>
      </c>
      <c r="G725" s="50">
        <v>0</v>
      </c>
      <c r="H725" s="61">
        <v>12507588</v>
      </c>
      <c r="I725" s="61">
        <v>304575</v>
      </c>
      <c r="J725" s="51">
        <v>3422899</v>
      </c>
      <c r="K725" s="61">
        <v>41074812</v>
      </c>
      <c r="L725" s="61">
        <v>44497711</v>
      </c>
      <c r="M725" s="118"/>
      <c r="N725" s="120">
        <v>41074812</v>
      </c>
      <c r="O725" s="120">
        <v>28567224</v>
      </c>
      <c r="P725" s="123">
        <v>3810579</v>
      </c>
      <c r="Q725" s="120">
        <v>49639805</v>
      </c>
      <c r="R725" s="120">
        <v>46216906</v>
      </c>
      <c r="S725" s="47"/>
    </row>
    <row r="726" spans="1:19" ht="12.75" customHeight="1" x14ac:dyDescent="0.2">
      <c r="A726" s="494">
        <v>42370</v>
      </c>
      <c r="B726" s="494">
        <v>42735</v>
      </c>
      <c r="C726" s="53" t="s">
        <v>3</v>
      </c>
      <c r="D726" s="54">
        <v>9</v>
      </c>
      <c r="E726" s="44">
        <v>17697.650000000001</v>
      </c>
      <c r="F726" s="44">
        <v>0</v>
      </c>
      <c r="G726" s="44">
        <v>0</v>
      </c>
      <c r="H726" s="44">
        <v>6459.63</v>
      </c>
      <c r="I726" s="44">
        <v>157.30000000000001</v>
      </c>
      <c r="J726" s="44">
        <v>2026.22</v>
      </c>
      <c r="K726" s="44">
        <v>24314.58</v>
      </c>
      <c r="L726" s="46">
        <v>26340.799999999999</v>
      </c>
      <c r="M726" s="117"/>
      <c r="N726" s="119">
        <v>24314.58</v>
      </c>
      <c r="O726" s="119">
        <v>17854.95</v>
      </c>
      <c r="P726" s="119">
        <v>1968</v>
      </c>
      <c r="Q726" s="119">
        <v>29554.69</v>
      </c>
      <c r="R726" s="119">
        <v>27528.47</v>
      </c>
      <c r="S726" s="47"/>
    </row>
    <row r="727" spans="1:19" ht="9" customHeight="1" x14ac:dyDescent="0.2">
      <c r="A727" s="494"/>
      <c r="B727" s="494"/>
      <c r="C727" s="48" t="s">
        <v>4</v>
      </c>
      <c r="D727" s="49">
        <v>14</v>
      </c>
      <c r="E727" s="61">
        <v>34267429</v>
      </c>
      <c r="F727" s="50">
        <v>0</v>
      </c>
      <c r="G727" s="50">
        <v>0</v>
      </c>
      <c r="H727" s="61">
        <v>12507588</v>
      </c>
      <c r="I727" s="61">
        <v>304575</v>
      </c>
      <c r="J727" s="51">
        <v>3923309</v>
      </c>
      <c r="K727" s="61">
        <v>47079592</v>
      </c>
      <c r="L727" s="61">
        <v>51002901</v>
      </c>
      <c r="M727" s="118"/>
      <c r="N727" s="120">
        <v>47079592</v>
      </c>
      <c r="O727" s="120">
        <v>34572004</v>
      </c>
      <c r="P727" s="123">
        <v>3810579</v>
      </c>
      <c r="Q727" s="120">
        <v>57225860</v>
      </c>
      <c r="R727" s="120">
        <v>53302551</v>
      </c>
      <c r="S727" s="47"/>
    </row>
    <row r="728" spans="1:19" ht="12.75" customHeight="1" x14ac:dyDescent="0.2">
      <c r="A728" s="494"/>
      <c r="B728" s="494"/>
      <c r="C728" s="53" t="s">
        <v>3</v>
      </c>
      <c r="D728" s="54">
        <v>15</v>
      </c>
      <c r="E728" s="44">
        <v>20052.46</v>
      </c>
      <c r="F728" s="44">
        <v>0</v>
      </c>
      <c r="G728" s="44">
        <v>0</v>
      </c>
      <c r="H728" s="44">
        <v>6459.63</v>
      </c>
      <c r="I728" s="44">
        <v>157.30000000000001</v>
      </c>
      <c r="J728" s="44">
        <v>2222.4499999999998</v>
      </c>
      <c r="K728" s="44">
        <v>26669.39</v>
      </c>
      <c r="L728" s="46">
        <v>28891.84</v>
      </c>
      <c r="M728" s="117"/>
      <c r="N728" s="119">
        <v>26669.39</v>
      </c>
      <c r="O728" s="119">
        <v>20209.759999999998</v>
      </c>
      <c r="P728" s="119">
        <v>2424</v>
      </c>
      <c r="Q728" s="119">
        <v>32529.599999999999</v>
      </c>
      <c r="R728" s="119">
        <v>30307.15</v>
      </c>
      <c r="S728" s="47"/>
    </row>
    <row r="729" spans="1:19" ht="9" customHeight="1" x14ac:dyDescent="0.2">
      <c r="A729" s="494"/>
      <c r="B729" s="494"/>
      <c r="C729" s="48" t="s">
        <v>4</v>
      </c>
      <c r="D729" s="49">
        <v>20</v>
      </c>
      <c r="E729" s="61">
        <v>38826977</v>
      </c>
      <c r="F729" s="50">
        <v>0</v>
      </c>
      <c r="G729" s="50">
        <v>0</v>
      </c>
      <c r="H729" s="61">
        <v>12507588</v>
      </c>
      <c r="I729" s="61">
        <v>304575</v>
      </c>
      <c r="J729" s="51">
        <v>4303263</v>
      </c>
      <c r="K729" s="61">
        <v>51639140</v>
      </c>
      <c r="L729" s="61">
        <v>55942403</v>
      </c>
      <c r="M729" s="118"/>
      <c r="N729" s="120">
        <v>51639140</v>
      </c>
      <c r="O729" s="120">
        <v>39131552</v>
      </c>
      <c r="P729" s="123">
        <v>4693518</v>
      </c>
      <c r="Q729" s="120">
        <v>62986089</v>
      </c>
      <c r="R729" s="120">
        <v>58682825</v>
      </c>
      <c r="S729" s="47"/>
    </row>
    <row r="730" spans="1:19" ht="12.75" customHeight="1" x14ac:dyDescent="0.2">
      <c r="A730" s="494"/>
      <c r="B730" s="494"/>
      <c r="C730" s="53" t="s">
        <v>3</v>
      </c>
      <c r="D730" s="54">
        <v>21</v>
      </c>
      <c r="E730" s="44">
        <v>23050.53</v>
      </c>
      <c r="F730" s="44">
        <v>0</v>
      </c>
      <c r="G730" s="44">
        <v>0</v>
      </c>
      <c r="H730" s="44">
        <v>6459.63</v>
      </c>
      <c r="I730" s="44">
        <v>157.30000000000001</v>
      </c>
      <c r="J730" s="44">
        <v>2472.29</v>
      </c>
      <c r="K730" s="44">
        <v>29667.46</v>
      </c>
      <c r="L730" s="46">
        <v>32139.75</v>
      </c>
      <c r="M730" s="117"/>
      <c r="N730" s="119">
        <v>29667.46</v>
      </c>
      <c r="O730" s="119">
        <v>23207.83</v>
      </c>
      <c r="P730" s="119">
        <v>2424</v>
      </c>
      <c r="Q730" s="119">
        <v>36317.160000000003</v>
      </c>
      <c r="R730" s="119">
        <v>33844.870000000003</v>
      </c>
      <c r="S730" s="47"/>
    </row>
    <row r="731" spans="1:19" ht="9" customHeight="1" x14ac:dyDescent="0.2">
      <c r="A731" s="494"/>
      <c r="B731" s="494"/>
      <c r="C731" s="48" t="s">
        <v>4</v>
      </c>
      <c r="D731" s="49">
        <v>27</v>
      </c>
      <c r="E731" s="61">
        <v>44632050</v>
      </c>
      <c r="F731" s="50">
        <v>0</v>
      </c>
      <c r="G731" s="50">
        <v>0</v>
      </c>
      <c r="H731" s="61">
        <v>12507588</v>
      </c>
      <c r="I731" s="61">
        <v>304575</v>
      </c>
      <c r="J731" s="51">
        <v>4787021</v>
      </c>
      <c r="K731" s="61">
        <v>57444213</v>
      </c>
      <c r="L731" s="61">
        <v>62231234</v>
      </c>
      <c r="M731" s="118"/>
      <c r="N731" s="120">
        <v>57444213</v>
      </c>
      <c r="O731" s="120">
        <v>44936625</v>
      </c>
      <c r="P731" s="123">
        <v>4693518</v>
      </c>
      <c r="Q731" s="120">
        <v>70319827</v>
      </c>
      <c r="R731" s="120">
        <v>65532806</v>
      </c>
      <c r="S731" s="47"/>
    </row>
    <row r="732" spans="1:19" ht="12.75" customHeight="1" x14ac:dyDescent="0.2">
      <c r="A732" s="494"/>
      <c r="B732" s="494"/>
      <c r="C732" s="53" t="s">
        <v>3</v>
      </c>
      <c r="D732" s="54">
        <v>28</v>
      </c>
      <c r="E732" s="44">
        <v>25016.09</v>
      </c>
      <c r="F732" s="44">
        <v>0</v>
      </c>
      <c r="G732" s="44">
        <v>0</v>
      </c>
      <c r="H732" s="44">
        <v>6459.63</v>
      </c>
      <c r="I732" s="44">
        <v>157.30000000000001</v>
      </c>
      <c r="J732" s="44">
        <v>2636.09</v>
      </c>
      <c r="K732" s="44">
        <v>31633.02</v>
      </c>
      <c r="L732" s="46">
        <v>34269.11</v>
      </c>
      <c r="M732" s="117"/>
      <c r="N732" s="119">
        <v>31633.02</v>
      </c>
      <c r="O732" s="119">
        <v>25173.39</v>
      </c>
      <c r="P732" s="119">
        <v>3090</v>
      </c>
      <c r="Q732" s="119">
        <v>38800.32</v>
      </c>
      <c r="R732" s="119">
        <v>36164.230000000003</v>
      </c>
      <c r="S732" s="47"/>
    </row>
    <row r="733" spans="1:19" ht="9" customHeight="1" x14ac:dyDescent="0.2">
      <c r="A733" s="494"/>
      <c r="B733" s="494"/>
      <c r="C733" s="48" t="s">
        <v>4</v>
      </c>
      <c r="D733" s="49">
        <v>34</v>
      </c>
      <c r="E733" s="61">
        <v>48437905</v>
      </c>
      <c r="F733" s="50">
        <v>0</v>
      </c>
      <c r="G733" s="50">
        <v>0</v>
      </c>
      <c r="H733" s="61">
        <v>12507588</v>
      </c>
      <c r="I733" s="61">
        <v>304575</v>
      </c>
      <c r="J733" s="51">
        <v>5104182</v>
      </c>
      <c r="K733" s="61">
        <v>61250068</v>
      </c>
      <c r="L733" s="61">
        <v>66354250</v>
      </c>
      <c r="M733" s="118"/>
      <c r="N733" s="120">
        <v>61250068</v>
      </c>
      <c r="O733" s="120">
        <v>48742480</v>
      </c>
      <c r="P733" s="123">
        <v>5983074</v>
      </c>
      <c r="Q733" s="120">
        <v>75127896</v>
      </c>
      <c r="R733" s="120">
        <v>70023714</v>
      </c>
      <c r="S733" s="47"/>
    </row>
    <row r="734" spans="1:19" ht="12.75" customHeight="1" x14ac:dyDescent="0.2">
      <c r="A734" s="494"/>
      <c r="B734" s="494"/>
      <c r="C734" s="53" t="s">
        <v>3</v>
      </c>
      <c r="D734" s="54">
        <v>35</v>
      </c>
      <c r="E734" s="44">
        <v>26582.17</v>
      </c>
      <c r="F734" s="44">
        <v>0</v>
      </c>
      <c r="G734" s="44">
        <v>0</v>
      </c>
      <c r="H734" s="44">
        <v>6459.63</v>
      </c>
      <c r="I734" s="44">
        <v>157.30000000000001</v>
      </c>
      <c r="J734" s="44">
        <v>2766.59</v>
      </c>
      <c r="K734" s="44">
        <v>33199.1</v>
      </c>
      <c r="L734" s="46">
        <v>35965.69</v>
      </c>
      <c r="M734" s="117"/>
      <c r="N734" s="119">
        <v>33199.1</v>
      </c>
      <c r="O734" s="119">
        <v>26739.47</v>
      </c>
      <c r="P734" s="119">
        <v>3090</v>
      </c>
      <c r="Q734" s="119">
        <v>40778.79</v>
      </c>
      <c r="R734" s="119">
        <v>38012.199999999997</v>
      </c>
      <c r="S734" s="47"/>
    </row>
    <row r="735" spans="1:19" ht="9" customHeight="1" x14ac:dyDescent="0.2">
      <c r="A735" s="495"/>
      <c r="B735" s="495"/>
      <c r="C735" s="58" t="s">
        <v>4</v>
      </c>
      <c r="D735" s="59"/>
      <c r="E735" s="61">
        <v>51470258</v>
      </c>
      <c r="F735" s="50">
        <v>0</v>
      </c>
      <c r="G735" s="50">
        <v>0</v>
      </c>
      <c r="H735" s="61">
        <v>12507588</v>
      </c>
      <c r="I735" s="61">
        <v>304575</v>
      </c>
      <c r="J735" s="61">
        <v>5356865</v>
      </c>
      <c r="K735" s="61">
        <v>64282421</v>
      </c>
      <c r="L735" s="61">
        <v>69639287</v>
      </c>
      <c r="M735" s="118"/>
      <c r="N735" s="123">
        <v>64282421</v>
      </c>
      <c r="O735" s="123">
        <v>51774834</v>
      </c>
      <c r="P735" s="123">
        <v>5983074</v>
      </c>
      <c r="Q735" s="123">
        <v>78958748</v>
      </c>
      <c r="R735" s="120">
        <v>73601882</v>
      </c>
      <c r="S735" s="47"/>
    </row>
    <row r="736" spans="1:19" ht="12.75" customHeight="1" x14ac:dyDescent="0.2">
      <c r="A736" s="492">
        <v>42736</v>
      </c>
      <c r="B736" s="492">
        <v>43159</v>
      </c>
      <c r="C736" s="42" t="s">
        <v>3</v>
      </c>
      <c r="D736" s="43">
        <v>0</v>
      </c>
      <c r="E736" s="44">
        <v>14763.24</v>
      </c>
      <c r="F736" s="44">
        <v>0</v>
      </c>
      <c r="G736" s="44"/>
      <c r="H736" s="44">
        <v>6459.63</v>
      </c>
      <c r="I736" s="44">
        <v>157.30000000000001</v>
      </c>
      <c r="J736" s="44">
        <v>1781.68</v>
      </c>
      <c r="K736" s="44">
        <v>21380.17</v>
      </c>
      <c r="L736" s="46">
        <v>23161.85</v>
      </c>
      <c r="M736" s="117"/>
      <c r="N736" s="119">
        <v>21380.17</v>
      </c>
      <c r="O736" s="119">
        <v>14920.54</v>
      </c>
      <c r="P736" s="119">
        <v>1968</v>
      </c>
      <c r="Q736" s="119">
        <v>25847.55</v>
      </c>
      <c r="R736" s="119">
        <v>24065.87</v>
      </c>
      <c r="S736" s="47"/>
    </row>
    <row r="737" spans="1:19" ht="9" customHeight="1" x14ac:dyDescent="0.2">
      <c r="A737" s="493"/>
      <c r="B737" s="493"/>
      <c r="C737" s="48" t="s">
        <v>4</v>
      </c>
      <c r="D737" s="49">
        <v>8</v>
      </c>
      <c r="E737" s="61">
        <v>28585619</v>
      </c>
      <c r="F737" s="50">
        <v>0</v>
      </c>
      <c r="G737" s="50">
        <v>0</v>
      </c>
      <c r="H737" s="61">
        <v>12507588</v>
      </c>
      <c r="I737" s="61">
        <v>304575</v>
      </c>
      <c r="J737" s="51">
        <v>3449814</v>
      </c>
      <c r="K737" s="61">
        <v>41397782</v>
      </c>
      <c r="L737" s="61">
        <v>44847595</v>
      </c>
      <c r="M737" s="118"/>
      <c r="N737" s="120">
        <v>41397782</v>
      </c>
      <c r="O737" s="120">
        <v>28890194</v>
      </c>
      <c r="P737" s="123">
        <v>3810579</v>
      </c>
      <c r="Q737" s="120">
        <v>50047836</v>
      </c>
      <c r="R737" s="120">
        <v>46598022</v>
      </c>
      <c r="S737" s="47"/>
    </row>
    <row r="738" spans="1:19" ht="12.75" customHeight="1" x14ac:dyDescent="0.2">
      <c r="A738" s="530">
        <v>42736</v>
      </c>
      <c r="B738" s="530">
        <v>43159</v>
      </c>
      <c r="C738" s="53" t="s">
        <v>3</v>
      </c>
      <c r="D738" s="54">
        <v>9</v>
      </c>
      <c r="E738" s="44">
        <v>17889.650000000001</v>
      </c>
      <c r="F738" s="44">
        <v>0</v>
      </c>
      <c r="G738" s="44">
        <v>0</v>
      </c>
      <c r="H738" s="44">
        <v>6459.63</v>
      </c>
      <c r="I738" s="44">
        <v>157.30000000000001</v>
      </c>
      <c r="J738" s="44">
        <v>2042.22</v>
      </c>
      <c r="K738" s="44">
        <v>24506.58</v>
      </c>
      <c r="L738" s="46">
        <v>26548.799999999999</v>
      </c>
      <c r="M738" s="117"/>
      <c r="N738" s="119">
        <v>24506.58</v>
      </c>
      <c r="O738" s="119">
        <v>18046.95</v>
      </c>
      <c r="P738" s="119">
        <v>1968</v>
      </c>
      <c r="Q738" s="119">
        <v>29797.25</v>
      </c>
      <c r="R738" s="119">
        <v>27755.03</v>
      </c>
      <c r="S738" s="47"/>
    </row>
    <row r="739" spans="1:19" ht="9" customHeight="1" x14ac:dyDescent="0.2">
      <c r="A739" s="530"/>
      <c r="B739" s="530"/>
      <c r="C739" s="48" t="s">
        <v>4</v>
      </c>
      <c r="D739" s="49">
        <v>14</v>
      </c>
      <c r="E739" s="61">
        <v>34639193</v>
      </c>
      <c r="F739" s="50">
        <v>0</v>
      </c>
      <c r="G739" s="50">
        <v>0</v>
      </c>
      <c r="H739" s="61">
        <v>12507588</v>
      </c>
      <c r="I739" s="61">
        <v>304575</v>
      </c>
      <c r="J739" s="51">
        <v>3954289</v>
      </c>
      <c r="K739" s="61">
        <v>47451356</v>
      </c>
      <c r="L739" s="61">
        <v>51405645</v>
      </c>
      <c r="M739" s="118"/>
      <c r="N739" s="120">
        <v>47451356</v>
      </c>
      <c r="O739" s="120">
        <v>34943768</v>
      </c>
      <c r="P739" s="123">
        <v>3810579</v>
      </c>
      <c r="Q739" s="120">
        <v>57695521</v>
      </c>
      <c r="R739" s="120">
        <v>53741232</v>
      </c>
      <c r="S739" s="47"/>
    </row>
    <row r="740" spans="1:19" ht="12.75" customHeight="1" x14ac:dyDescent="0.2">
      <c r="A740" s="530"/>
      <c r="B740" s="530"/>
      <c r="C740" s="53" t="s">
        <v>3</v>
      </c>
      <c r="D740" s="54">
        <v>15</v>
      </c>
      <c r="E740" s="44">
        <v>20262.46</v>
      </c>
      <c r="F740" s="44">
        <v>0</v>
      </c>
      <c r="G740" s="44">
        <v>0</v>
      </c>
      <c r="H740" s="44">
        <v>6459.63</v>
      </c>
      <c r="I740" s="44">
        <v>157.30000000000001</v>
      </c>
      <c r="J740" s="44">
        <v>2239.9499999999998</v>
      </c>
      <c r="K740" s="44">
        <v>26879.39</v>
      </c>
      <c r="L740" s="46">
        <v>29119.34</v>
      </c>
      <c r="M740" s="117"/>
      <c r="N740" s="119">
        <v>26879.39</v>
      </c>
      <c r="O740" s="119">
        <v>20419.759999999998</v>
      </c>
      <c r="P740" s="119">
        <v>2424</v>
      </c>
      <c r="Q740" s="119">
        <v>32794.9</v>
      </c>
      <c r="R740" s="119">
        <v>30554.95</v>
      </c>
      <c r="S740" s="47"/>
    </row>
    <row r="741" spans="1:19" ht="9" customHeight="1" x14ac:dyDescent="0.2">
      <c r="A741" s="530"/>
      <c r="B741" s="530"/>
      <c r="C741" s="48" t="s">
        <v>4</v>
      </c>
      <c r="D741" s="49">
        <v>20</v>
      </c>
      <c r="E741" s="61">
        <v>39233593</v>
      </c>
      <c r="F741" s="50">
        <v>0</v>
      </c>
      <c r="G741" s="50">
        <v>0</v>
      </c>
      <c r="H741" s="61">
        <v>12507588</v>
      </c>
      <c r="I741" s="61">
        <v>304575</v>
      </c>
      <c r="J741" s="51">
        <v>4337148</v>
      </c>
      <c r="K741" s="61">
        <v>52045756</v>
      </c>
      <c r="L741" s="61">
        <v>56382904</v>
      </c>
      <c r="M741" s="118"/>
      <c r="N741" s="120">
        <v>52045756</v>
      </c>
      <c r="O741" s="120">
        <v>39538169</v>
      </c>
      <c r="P741" s="123">
        <v>4693518</v>
      </c>
      <c r="Q741" s="120">
        <v>63499781</v>
      </c>
      <c r="R741" s="120">
        <v>59162633</v>
      </c>
      <c r="S741" s="47"/>
    </row>
    <row r="742" spans="1:19" ht="12.75" customHeight="1" x14ac:dyDescent="0.2">
      <c r="A742" s="530"/>
      <c r="B742" s="530"/>
      <c r="C742" s="53" t="s">
        <v>3</v>
      </c>
      <c r="D742" s="54">
        <v>21</v>
      </c>
      <c r="E742" s="44">
        <v>23285.73</v>
      </c>
      <c r="F742" s="44">
        <v>0</v>
      </c>
      <c r="G742" s="44">
        <v>0</v>
      </c>
      <c r="H742" s="44">
        <v>6459.63</v>
      </c>
      <c r="I742" s="44">
        <v>157.30000000000001</v>
      </c>
      <c r="J742" s="44">
        <v>2491.89</v>
      </c>
      <c r="K742" s="44">
        <v>29902.66</v>
      </c>
      <c r="L742" s="46">
        <v>32394.55</v>
      </c>
      <c r="M742" s="117"/>
      <c r="N742" s="119">
        <v>29902.66</v>
      </c>
      <c r="O742" s="119">
        <v>23443.03</v>
      </c>
      <c r="P742" s="119">
        <v>2424</v>
      </c>
      <c r="Q742" s="119">
        <v>36614.300000000003</v>
      </c>
      <c r="R742" s="119">
        <v>34122.410000000003</v>
      </c>
      <c r="S742" s="47"/>
    </row>
    <row r="743" spans="1:19" ht="9" customHeight="1" x14ac:dyDescent="0.2">
      <c r="A743" s="530"/>
      <c r="B743" s="530"/>
      <c r="C743" s="48" t="s">
        <v>4</v>
      </c>
      <c r="D743" s="49">
        <v>27</v>
      </c>
      <c r="E743" s="61">
        <v>45087460</v>
      </c>
      <c r="F743" s="50">
        <v>0</v>
      </c>
      <c r="G743" s="50">
        <v>0</v>
      </c>
      <c r="H743" s="61">
        <v>12507588</v>
      </c>
      <c r="I743" s="61">
        <v>304575</v>
      </c>
      <c r="J743" s="51">
        <v>4824972</v>
      </c>
      <c r="K743" s="61">
        <v>57899623</v>
      </c>
      <c r="L743" s="61">
        <v>62724595</v>
      </c>
      <c r="M743" s="118"/>
      <c r="N743" s="120">
        <v>57899623</v>
      </c>
      <c r="O743" s="120">
        <v>45392036</v>
      </c>
      <c r="P743" s="123">
        <v>4693518</v>
      </c>
      <c r="Q743" s="120">
        <v>70895171</v>
      </c>
      <c r="R743" s="120">
        <v>66070199</v>
      </c>
      <c r="S743" s="47"/>
    </row>
    <row r="744" spans="1:19" ht="12.75" customHeight="1" x14ac:dyDescent="0.2">
      <c r="A744" s="530"/>
      <c r="B744" s="530"/>
      <c r="C744" s="53" t="s">
        <v>3</v>
      </c>
      <c r="D744" s="54">
        <v>28</v>
      </c>
      <c r="E744" s="44">
        <v>25265.69</v>
      </c>
      <c r="F744" s="44">
        <v>0</v>
      </c>
      <c r="G744" s="44">
        <v>0</v>
      </c>
      <c r="H744" s="44">
        <v>6459.63</v>
      </c>
      <c r="I744" s="44">
        <v>157.30000000000001</v>
      </c>
      <c r="J744" s="44">
        <v>2656.89</v>
      </c>
      <c r="K744" s="44">
        <v>31882.62</v>
      </c>
      <c r="L744" s="46">
        <v>34539.51</v>
      </c>
      <c r="M744" s="117"/>
      <c r="N744" s="119">
        <v>31882.62</v>
      </c>
      <c r="O744" s="119">
        <v>25422.99</v>
      </c>
      <c r="P744" s="119">
        <v>3090</v>
      </c>
      <c r="Q744" s="119">
        <v>39115.65</v>
      </c>
      <c r="R744" s="119">
        <v>36458.76</v>
      </c>
      <c r="S744" s="47"/>
    </row>
    <row r="745" spans="1:19" ht="9" customHeight="1" x14ac:dyDescent="0.2">
      <c r="A745" s="530"/>
      <c r="B745" s="530"/>
      <c r="C745" s="48" t="s">
        <v>4</v>
      </c>
      <c r="D745" s="49">
        <v>34</v>
      </c>
      <c r="E745" s="61">
        <v>48921198</v>
      </c>
      <c r="F745" s="50">
        <v>0</v>
      </c>
      <c r="G745" s="50">
        <v>0</v>
      </c>
      <c r="H745" s="61">
        <v>12507588</v>
      </c>
      <c r="I745" s="61">
        <v>304575</v>
      </c>
      <c r="J745" s="51">
        <v>5144456</v>
      </c>
      <c r="K745" s="61">
        <v>61733361</v>
      </c>
      <c r="L745" s="61">
        <v>66877817</v>
      </c>
      <c r="M745" s="118"/>
      <c r="N745" s="120">
        <v>61733361</v>
      </c>
      <c r="O745" s="120">
        <v>49225773</v>
      </c>
      <c r="P745" s="123">
        <v>5983074</v>
      </c>
      <c r="Q745" s="120">
        <v>75738460</v>
      </c>
      <c r="R745" s="120">
        <v>70594003</v>
      </c>
      <c r="S745" s="47"/>
    </row>
    <row r="746" spans="1:19" ht="12.75" customHeight="1" x14ac:dyDescent="0.2">
      <c r="A746" s="530"/>
      <c r="B746" s="530"/>
      <c r="C746" s="53" t="s">
        <v>3</v>
      </c>
      <c r="D746" s="54">
        <v>35</v>
      </c>
      <c r="E746" s="44">
        <v>26844.97</v>
      </c>
      <c r="F746" s="44">
        <v>0</v>
      </c>
      <c r="G746" s="44">
        <v>0</v>
      </c>
      <c r="H746" s="44">
        <v>6459.63</v>
      </c>
      <c r="I746" s="44">
        <v>157.30000000000001</v>
      </c>
      <c r="J746" s="44">
        <v>2788.49</v>
      </c>
      <c r="K746" s="44">
        <v>33461.9</v>
      </c>
      <c r="L746" s="46">
        <v>36250.39</v>
      </c>
      <c r="M746" s="117"/>
      <c r="N746" s="119">
        <v>33461.9</v>
      </c>
      <c r="O746" s="119">
        <v>27002.27</v>
      </c>
      <c r="P746" s="119">
        <v>3090</v>
      </c>
      <c r="Q746" s="119">
        <v>41110.800000000003</v>
      </c>
      <c r="R746" s="119">
        <v>38322.31</v>
      </c>
      <c r="S746" s="47"/>
    </row>
    <row r="747" spans="1:19" ht="9" customHeight="1" x14ac:dyDescent="0.2">
      <c r="A747" s="531"/>
      <c r="B747" s="531"/>
      <c r="C747" s="58" t="s">
        <v>4</v>
      </c>
      <c r="D747" s="59"/>
      <c r="E747" s="61">
        <v>51979110</v>
      </c>
      <c r="F747" s="61">
        <v>0</v>
      </c>
      <c r="G747" s="61">
        <v>0</v>
      </c>
      <c r="H747" s="61">
        <v>12507588</v>
      </c>
      <c r="I747" s="61">
        <v>304575</v>
      </c>
      <c r="J747" s="61">
        <v>5399270</v>
      </c>
      <c r="K747" s="61">
        <v>64791273</v>
      </c>
      <c r="L747" s="61">
        <v>70190543</v>
      </c>
      <c r="M747" s="118"/>
      <c r="N747" s="123">
        <v>64791273</v>
      </c>
      <c r="O747" s="123">
        <v>52283685</v>
      </c>
      <c r="P747" s="123">
        <v>5983074</v>
      </c>
      <c r="Q747" s="123">
        <v>79601609</v>
      </c>
      <c r="R747" s="120">
        <v>74202339</v>
      </c>
      <c r="S747" s="47"/>
    </row>
    <row r="748" spans="1:19" ht="12.75" customHeight="1" x14ac:dyDescent="0.2">
      <c r="A748" s="492">
        <v>43160</v>
      </c>
      <c r="B748" s="492">
        <v>43190</v>
      </c>
      <c r="C748" s="42" t="s">
        <v>3</v>
      </c>
      <c r="D748" s="43">
        <v>0</v>
      </c>
      <c r="E748" s="44">
        <v>15233.64</v>
      </c>
      <c r="F748" s="44">
        <v>0</v>
      </c>
      <c r="G748" s="44"/>
      <c r="H748" s="44">
        <v>6459.63</v>
      </c>
      <c r="I748" s="44">
        <v>157.30000000000001</v>
      </c>
      <c r="J748" s="44">
        <v>1820.88</v>
      </c>
      <c r="K748" s="44">
        <v>21850.57</v>
      </c>
      <c r="L748" s="46">
        <v>23671.45</v>
      </c>
      <c r="M748" s="117"/>
      <c r="N748" s="119">
        <v>21850.57</v>
      </c>
      <c r="O748" s="119">
        <v>15390.94</v>
      </c>
      <c r="P748" s="119">
        <v>2094</v>
      </c>
      <c r="Q748" s="119">
        <v>26441.82</v>
      </c>
      <c r="R748" s="119">
        <v>24620.94</v>
      </c>
      <c r="S748" s="47"/>
    </row>
    <row r="749" spans="1:19" ht="9" customHeight="1" x14ac:dyDescent="0.2">
      <c r="A749" s="493"/>
      <c r="B749" s="493"/>
      <c r="C749" s="48" t="s">
        <v>4</v>
      </c>
      <c r="D749" s="49">
        <v>8</v>
      </c>
      <c r="E749" s="61">
        <v>29496440</v>
      </c>
      <c r="F749" s="50">
        <v>0</v>
      </c>
      <c r="G749" s="50">
        <v>0</v>
      </c>
      <c r="H749" s="61">
        <v>12507588</v>
      </c>
      <c r="I749" s="61">
        <v>304575</v>
      </c>
      <c r="J749" s="51">
        <v>3525715</v>
      </c>
      <c r="K749" s="61">
        <v>42308603</v>
      </c>
      <c r="L749" s="61">
        <v>45834318</v>
      </c>
      <c r="M749" s="118"/>
      <c r="N749" s="120">
        <v>42308603</v>
      </c>
      <c r="O749" s="120">
        <v>29801015</v>
      </c>
      <c r="P749" s="123">
        <v>4054549</v>
      </c>
      <c r="Q749" s="120">
        <v>51198503</v>
      </c>
      <c r="R749" s="120">
        <v>47672787</v>
      </c>
      <c r="S749" s="47"/>
    </row>
    <row r="750" spans="1:19" ht="12.75" customHeight="1" x14ac:dyDescent="0.2">
      <c r="A750" s="494">
        <v>43160</v>
      </c>
      <c r="B750" s="494">
        <v>43190</v>
      </c>
      <c r="C750" s="53" t="s">
        <v>3</v>
      </c>
      <c r="D750" s="54">
        <v>9</v>
      </c>
      <c r="E750" s="44">
        <v>18430.849999999999</v>
      </c>
      <c r="F750" s="44">
        <v>0</v>
      </c>
      <c r="G750" s="44">
        <v>0</v>
      </c>
      <c r="H750" s="44">
        <v>6459.63</v>
      </c>
      <c r="I750" s="44">
        <v>157.30000000000001</v>
      </c>
      <c r="J750" s="44">
        <v>2087.3200000000002</v>
      </c>
      <c r="K750" s="44">
        <v>25047.78</v>
      </c>
      <c r="L750" s="46">
        <v>27135.1</v>
      </c>
      <c r="M750" s="117"/>
      <c r="N750" s="119">
        <v>25047.78</v>
      </c>
      <c r="O750" s="119">
        <v>18588.150000000001</v>
      </c>
      <c r="P750" s="119">
        <v>2094</v>
      </c>
      <c r="Q750" s="119">
        <v>30480.97</v>
      </c>
      <c r="R750" s="119">
        <v>28393.65</v>
      </c>
      <c r="S750" s="47"/>
    </row>
    <row r="751" spans="1:19" ht="9" customHeight="1" x14ac:dyDescent="0.2">
      <c r="A751" s="494"/>
      <c r="B751" s="494"/>
      <c r="C751" s="48" t="s">
        <v>4</v>
      </c>
      <c r="D751" s="49">
        <v>14</v>
      </c>
      <c r="E751" s="61">
        <v>35687102</v>
      </c>
      <c r="F751" s="50">
        <v>0</v>
      </c>
      <c r="G751" s="50">
        <v>0</v>
      </c>
      <c r="H751" s="61">
        <v>12507588</v>
      </c>
      <c r="I751" s="61">
        <v>304575</v>
      </c>
      <c r="J751" s="51">
        <v>4041615</v>
      </c>
      <c r="K751" s="61">
        <v>48499265</v>
      </c>
      <c r="L751" s="61">
        <v>52540880</v>
      </c>
      <c r="M751" s="118"/>
      <c r="N751" s="120">
        <v>48499265</v>
      </c>
      <c r="O751" s="120">
        <v>35991677</v>
      </c>
      <c r="P751" s="123">
        <v>4054549</v>
      </c>
      <c r="Q751" s="120">
        <v>59019388</v>
      </c>
      <c r="R751" s="120">
        <v>54977773</v>
      </c>
      <c r="S751" s="47"/>
    </row>
    <row r="752" spans="1:19" ht="12.75" customHeight="1" x14ac:dyDescent="0.2">
      <c r="A752" s="494"/>
      <c r="B752" s="494"/>
      <c r="C752" s="53" t="s">
        <v>3</v>
      </c>
      <c r="D752" s="54">
        <v>15</v>
      </c>
      <c r="E752" s="44">
        <v>20860.060000000001</v>
      </c>
      <c r="F752" s="44">
        <v>0</v>
      </c>
      <c r="G752" s="44">
        <v>0</v>
      </c>
      <c r="H752" s="44">
        <v>6459.63</v>
      </c>
      <c r="I752" s="44">
        <v>157.30000000000001</v>
      </c>
      <c r="J752" s="44">
        <v>2289.75</v>
      </c>
      <c r="K752" s="44">
        <v>27476.99</v>
      </c>
      <c r="L752" s="46">
        <v>29766.74</v>
      </c>
      <c r="M752" s="117"/>
      <c r="N752" s="119">
        <v>27476.99</v>
      </c>
      <c r="O752" s="119">
        <v>21017.360000000001</v>
      </c>
      <c r="P752" s="119">
        <v>2577.6</v>
      </c>
      <c r="Q752" s="119">
        <v>33549.86</v>
      </c>
      <c r="R752" s="119">
        <v>31260.11</v>
      </c>
      <c r="S752" s="47"/>
    </row>
    <row r="753" spans="1:19" ht="9" customHeight="1" x14ac:dyDescent="0.2">
      <c r="A753" s="494"/>
      <c r="B753" s="494"/>
      <c r="C753" s="48" t="s">
        <v>4</v>
      </c>
      <c r="D753" s="49">
        <v>20</v>
      </c>
      <c r="E753" s="61">
        <v>40390708</v>
      </c>
      <c r="F753" s="50">
        <v>0</v>
      </c>
      <c r="G753" s="50">
        <v>0</v>
      </c>
      <c r="H753" s="61">
        <v>12507588</v>
      </c>
      <c r="I753" s="61">
        <v>304575</v>
      </c>
      <c r="J753" s="51">
        <v>4433574</v>
      </c>
      <c r="K753" s="61">
        <v>53202871</v>
      </c>
      <c r="L753" s="61">
        <v>57636446</v>
      </c>
      <c r="M753" s="118"/>
      <c r="N753" s="120">
        <v>53202871</v>
      </c>
      <c r="O753" s="120">
        <v>40695284</v>
      </c>
      <c r="P753" s="123">
        <v>4990930</v>
      </c>
      <c r="Q753" s="120">
        <v>64961587</v>
      </c>
      <c r="R753" s="120">
        <v>60528013</v>
      </c>
      <c r="S753" s="47"/>
    </row>
    <row r="754" spans="1:19" ht="12.75" customHeight="1" x14ac:dyDescent="0.2">
      <c r="A754" s="494"/>
      <c r="B754" s="494"/>
      <c r="C754" s="53" t="s">
        <v>3</v>
      </c>
      <c r="D754" s="54">
        <v>21</v>
      </c>
      <c r="E754" s="44">
        <v>23955.33</v>
      </c>
      <c r="F754" s="44">
        <v>0</v>
      </c>
      <c r="G754" s="44">
        <v>0</v>
      </c>
      <c r="H754" s="44">
        <v>6459.63</v>
      </c>
      <c r="I754" s="44">
        <v>157.30000000000001</v>
      </c>
      <c r="J754" s="44">
        <v>2547.69</v>
      </c>
      <c r="K754" s="44">
        <v>30572.26</v>
      </c>
      <c r="L754" s="46">
        <v>33119.949999999997</v>
      </c>
      <c r="M754" s="117"/>
      <c r="N754" s="119">
        <v>30572.26</v>
      </c>
      <c r="O754" s="119">
        <v>24112.63</v>
      </c>
      <c r="P754" s="119">
        <v>2577.6</v>
      </c>
      <c r="Q754" s="119">
        <v>37460.22</v>
      </c>
      <c r="R754" s="119">
        <v>34912.53</v>
      </c>
      <c r="S754" s="47"/>
    </row>
    <row r="755" spans="1:19" ht="9" customHeight="1" x14ac:dyDescent="0.2">
      <c r="A755" s="494"/>
      <c r="B755" s="494"/>
      <c r="C755" s="48" t="s">
        <v>4</v>
      </c>
      <c r="D755" s="49">
        <v>27</v>
      </c>
      <c r="E755" s="61">
        <v>46383987</v>
      </c>
      <c r="F755" s="50">
        <v>0</v>
      </c>
      <c r="G755" s="50">
        <v>0</v>
      </c>
      <c r="H755" s="61">
        <v>12507588</v>
      </c>
      <c r="I755" s="61">
        <v>304575</v>
      </c>
      <c r="J755" s="51">
        <v>4933016</v>
      </c>
      <c r="K755" s="61">
        <v>59196150</v>
      </c>
      <c r="L755" s="61">
        <v>64129166</v>
      </c>
      <c r="M755" s="118"/>
      <c r="N755" s="120">
        <v>59196150</v>
      </c>
      <c r="O755" s="120">
        <v>46688562</v>
      </c>
      <c r="P755" s="123">
        <v>4990930</v>
      </c>
      <c r="Q755" s="120">
        <v>72533100</v>
      </c>
      <c r="R755" s="120">
        <v>67600084</v>
      </c>
      <c r="S755" s="47"/>
    </row>
    <row r="756" spans="1:19" ht="12.75" customHeight="1" x14ac:dyDescent="0.2">
      <c r="A756" s="494"/>
      <c r="B756" s="494"/>
      <c r="C756" s="53" t="s">
        <v>3</v>
      </c>
      <c r="D756" s="54">
        <v>28</v>
      </c>
      <c r="E756" s="44">
        <v>25984.49</v>
      </c>
      <c r="F756" s="44">
        <v>0</v>
      </c>
      <c r="G756" s="44">
        <v>0</v>
      </c>
      <c r="H756" s="44">
        <v>6459.63</v>
      </c>
      <c r="I756" s="44">
        <v>157.30000000000001</v>
      </c>
      <c r="J756" s="44">
        <v>2716.79</v>
      </c>
      <c r="K756" s="44">
        <v>32601.42</v>
      </c>
      <c r="L756" s="46">
        <v>35318.21</v>
      </c>
      <c r="M756" s="117"/>
      <c r="N756" s="119">
        <v>32601.42</v>
      </c>
      <c r="O756" s="119">
        <v>26141.79</v>
      </c>
      <c r="P756" s="119">
        <v>3278.4</v>
      </c>
      <c r="Q756" s="119">
        <v>40023.730000000003</v>
      </c>
      <c r="R756" s="119">
        <v>37306.94</v>
      </c>
      <c r="S756" s="47"/>
    </row>
    <row r="757" spans="1:19" ht="9" customHeight="1" x14ac:dyDescent="0.2">
      <c r="A757" s="494"/>
      <c r="B757" s="494"/>
      <c r="C757" s="48" t="s">
        <v>4</v>
      </c>
      <c r="D757" s="49">
        <v>34</v>
      </c>
      <c r="E757" s="61">
        <v>50312988</v>
      </c>
      <c r="F757" s="50">
        <v>0</v>
      </c>
      <c r="G757" s="50">
        <v>0</v>
      </c>
      <c r="H757" s="61">
        <v>12507588</v>
      </c>
      <c r="I757" s="61">
        <v>304575</v>
      </c>
      <c r="J757" s="51">
        <v>5260439</v>
      </c>
      <c r="K757" s="61">
        <v>63125152</v>
      </c>
      <c r="L757" s="61">
        <v>68385590</v>
      </c>
      <c r="M757" s="118"/>
      <c r="N757" s="120">
        <v>63125152</v>
      </c>
      <c r="O757" s="120">
        <v>50617564</v>
      </c>
      <c r="P757" s="123">
        <v>6347868</v>
      </c>
      <c r="Q757" s="120">
        <v>77496748</v>
      </c>
      <c r="R757" s="120">
        <v>72236309</v>
      </c>
      <c r="S757" s="47"/>
    </row>
    <row r="758" spans="1:19" ht="12.75" customHeight="1" x14ac:dyDescent="0.2">
      <c r="A758" s="494"/>
      <c r="B758" s="494"/>
      <c r="C758" s="53" t="s">
        <v>3</v>
      </c>
      <c r="D758" s="54">
        <v>35</v>
      </c>
      <c r="E758" s="44">
        <v>27592.57</v>
      </c>
      <c r="F758" s="44">
        <v>0</v>
      </c>
      <c r="G758" s="44">
        <v>0</v>
      </c>
      <c r="H758" s="44">
        <v>6459.63</v>
      </c>
      <c r="I758" s="44">
        <v>157.30000000000001</v>
      </c>
      <c r="J758" s="44">
        <v>2850.79</v>
      </c>
      <c r="K758" s="44">
        <v>34209.5</v>
      </c>
      <c r="L758" s="46">
        <v>37060.29</v>
      </c>
      <c r="M758" s="117"/>
      <c r="N758" s="119">
        <v>34209.5</v>
      </c>
      <c r="O758" s="119">
        <v>27749.87</v>
      </c>
      <c r="P758" s="119">
        <v>3278.4</v>
      </c>
      <c r="Q758" s="119">
        <v>42055.27</v>
      </c>
      <c r="R758" s="119">
        <v>39204.480000000003</v>
      </c>
      <c r="S758" s="47"/>
    </row>
    <row r="759" spans="1:19" ht="9" customHeight="1" x14ac:dyDescent="0.2">
      <c r="A759" s="495"/>
      <c r="B759" s="495"/>
      <c r="C759" s="58" t="s">
        <v>4</v>
      </c>
      <c r="D759" s="59"/>
      <c r="E759" s="61">
        <v>53426666</v>
      </c>
      <c r="F759" s="61">
        <v>0</v>
      </c>
      <c r="G759" s="61">
        <v>0</v>
      </c>
      <c r="H759" s="61">
        <v>12507588</v>
      </c>
      <c r="I759" s="61">
        <v>304575</v>
      </c>
      <c r="J759" s="61">
        <v>5519899</v>
      </c>
      <c r="K759" s="61">
        <v>66238829</v>
      </c>
      <c r="L759" s="61">
        <v>71758728</v>
      </c>
      <c r="M759" s="118"/>
      <c r="N759" s="123">
        <v>66238829</v>
      </c>
      <c r="O759" s="123">
        <v>53731241</v>
      </c>
      <c r="P759" s="123">
        <v>6347868</v>
      </c>
      <c r="Q759" s="123">
        <v>81430358</v>
      </c>
      <c r="R759" s="120">
        <v>75910458</v>
      </c>
      <c r="S759" s="47"/>
    </row>
    <row r="760" spans="1:19" ht="12.75" customHeight="1" x14ac:dyDescent="0.2">
      <c r="A760" s="492">
        <v>43191</v>
      </c>
      <c r="B760" s="492">
        <v>43465</v>
      </c>
      <c r="C760" s="42" t="s">
        <v>3</v>
      </c>
      <c r="D760" s="43">
        <v>0</v>
      </c>
      <c r="E760" s="44">
        <v>15390.94</v>
      </c>
      <c r="F760" s="44">
        <v>0</v>
      </c>
      <c r="G760" s="44"/>
      <c r="H760" s="44">
        <v>6459.63</v>
      </c>
      <c r="I760" s="44"/>
      <c r="J760" s="44">
        <v>1820.88</v>
      </c>
      <c r="K760" s="44">
        <v>21850.57</v>
      </c>
      <c r="L760" s="46">
        <v>23671.45</v>
      </c>
      <c r="M760" s="117"/>
      <c r="N760" s="119">
        <v>21850.57</v>
      </c>
      <c r="O760" s="119">
        <v>15390.94</v>
      </c>
      <c r="P760" s="119">
        <v>2094</v>
      </c>
      <c r="Q760" s="119">
        <v>26441.82</v>
      </c>
      <c r="R760" s="119">
        <v>24620.94</v>
      </c>
      <c r="S760" s="47"/>
    </row>
    <row r="761" spans="1:19" ht="9" customHeight="1" x14ac:dyDescent="0.2">
      <c r="A761" s="493"/>
      <c r="B761" s="493"/>
      <c r="C761" s="48" t="s">
        <v>4</v>
      </c>
      <c r="D761" s="49">
        <v>8</v>
      </c>
      <c r="E761" s="61">
        <v>29801015</v>
      </c>
      <c r="F761" s="50">
        <v>0</v>
      </c>
      <c r="G761" s="50">
        <v>0</v>
      </c>
      <c r="H761" s="61">
        <v>12507588</v>
      </c>
      <c r="I761" s="61"/>
      <c r="J761" s="51">
        <v>3525715</v>
      </c>
      <c r="K761" s="61">
        <v>42308603</v>
      </c>
      <c r="L761" s="61">
        <v>45834318</v>
      </c>
      <c r="M761" s="118"/>
      <c r="N761" s="120">
        <v>42308603</v>
      </c>
      <c r="O761" s="120">
        <v>29801015</v>
      </c>
      <c r="P761" s="123">
        <v>4054549</v>
      </c>
      <c r="Q761" s="120">
        <v>51198503</v>
      </c>
      <c r="R761" s="120">
        <v>47672787</v>
      </c>
      <c r="S761" s="47"/>
    </row>
    <row r="762" spans="1:19" ht="12.75" customHeight="1" x14ac:dyDescent="0.2">
      <c r="A762" s="494">
        <v>43191</v>
      </c>
      <c r="B762" s="494">
        <f>B760</f>
        <v>43465</v>
      </c>
      <c r="C762" s="53" t="s">
        <v>3</v>
      </c>
      <c r="D762" s="54">
        <v>9</v>
      </c>
      <c r="E762" s="44">
        <v>18588.150000000001</v>
      </c>
      <c r="F762" s="44">
        <v>0</v>
      </c>
      <c r="G762" s="44">
        <v>0</v>
      </c>
      <c r="H762" s="44">
        <v>6459.63</v>
      </c>
      <c r="I762" s="44"/>
      <c r="J762" s="44">
        <v>2087.3200000000002</v>
      </c>
      <c r="K762" s="44">
        <v>25047.78</v>
      </c>
      <c r="L762" s="46">
        <v>27135.1</v>
      </c>
      <c r="M762" s="117"/>
      <c r="N762" s="119">
        <v>25047.78</v>
      </c>
      <c r="O762" s="119">
        <v>18588.150000000001</v>
      </c>
      <c r="P762" s="119">
        <v>2094</v>
      </c>
      <c r="Q762" s="119">
        <v>30480.97</v>
      </c>
      <c r="R762" s="119">
        <v>28393.65</v>
      </c>
      <c r="S762" s="47"/>
    </row>
    <row r="763" spans="1:19" ht="9" customHeight="1" x14ac:dyDescent="0.2">
      <c r="A763" s="494"/>
      <c r="B763" s="494"/>
      <c r="C763" s="48" t="s">
        <v>4</v>
      </c>
      <c r="D763" s="49">
        <v>14</v>
      </c>
      <c r="E763" s="61">
        <v>35991677</v>
      </c>
      <c r="F763" s="50">
        <v>0</v>
      </c>
      <c r="G763" s="50">
        <v>0</v>
      </c>
      <c r="H763" s="61">
        <v>12507588</v>
      </c>
      <c r="I763" s="61"/>
      <c r="J763" s="51">
        <v>4041615</v>
      </c>
      <c r="K763" s="61">
        <v>48499265</v>
      </c>
      <c r="L763" s="61">
        <v>52540880</v>
      </c>
      <c r="M763" s="118"/>
      <c r="N763" s="120">
        <v>48499265</v>
      </c>
      <c r="O763" s="120">
        <v>35991677</v>
      </c>
      <c r="P763" s="123">
        <v>4054549</v>
      </c>
      <c r="Q763" s="120">
        <v>59019388</v>
      </c>
      <c r="R763" s="123">
        <v>54977773</v>
      </c>
      <c r="S763" s="47"/>
    </row>
    <row r="764" spans="1:19" ht="12.75" customHeight="1" x14ac:dyDescent="0.2">
      <c r="A764" s="494"/>
      <c r="B764" s="494"/>
      <c r="C764" s="53" t="s">
        <v>3</v>
      </c>
      <c r="D764" s="54">
        <v>15</v>
      </c>
      <c r="E764" s="44">
        <v>21017.360000000001</v>
      </c>
      <c r="F764" s="44">
        <v>0</v>
      </c>
      <c r="G764" s="44">
        <v>0</v>
      </c>
      <c r="H764" s="44">
        <v>6459.63</v>
      </c>
      <c r="I764" s="44"/>
      <c r="J764" s="44">
        <v>2289.75</v>
      </c>
      <c r="K764" s="44">
        <v>27476.99</v>
      </c>
      <c r="L764" s="46">
        <v>29766.74</v>
      </c>
      <c r="M764" s="117"/>
      <c r="N764" s="119">
        <v>27476.99</v>
      </c>
      <c r="O764" s="119">
        <v>21017.360000000001</v>
      </c>
      <c r="P764" s="119">
        <v>2577.6</v>
      </c>
      <c r="Q764" s="119">
        <v>33549.86</v>
      </c>
      <c r="R764" s="119">
        <v>31260.11</v>
      </c>
      <c r="S764" s="47"/>
    </row>
    <row r="765" spans="1:19" ht="9" customHeight="1" x14ac:dyDescent="0.2">
      <c r="A765" s="494"/>
      <c r="B765" s="494"/>
      <c r="C765" s="48" t="s">
        <v>4</v>
      </c>
      <c r="D765" s="49">
        <v>20</v>
      </c>
      <c r="E765" s="61">
        <v>40695284</v>
      </c>
      <c r="F765" s="50">
        <v>0</v>
      </c>
      <c r="G765" s="50">
        <v>0</v>
      </c>
      <c r="H765" s="61">
        <v>12507588</v>
      </c>
      <c r="I765" s="61"/>
      <c r="J765" s="51">
        <v>4433574</v>
      </c>
      <c r="K765" s="61">
        <v>53202871</v>
      </c>
      <c r="L765" s="61">
        <v>57636446</v>
      </c>
      <c r="M765" s="118"/>
      <c r="N765" s="120">
        <v>53202871</v>
      </c>
      <c r="O765" s="120">
        <v>40695284</v>
      </c>
      <c r="P765" s="123">
        <v>4990930</v>
      </c>
      <c r="Q765" s="120">
        <v>64961587</v>
      </c>
      <c r="R765" s="123">
        <v>60528013</v>
      </c>
      <c r="S765" s="47"/>
    </row>
    <row r="766" spans="1:19" ht="12.75" customHeight="1" x14ac:dyDescent="0.2">
      <c r="A766" s="494"/>
      <c r="B766" s="494"/>
      <c r="C766" s="53" t="s">
        <v>3</v>
      </c>
      <c r="D766" s="54">
        <v>21</v>
      </c>
      <c r="E766" s="44">
        <v>24112.63</v>
      </c>
      <c r="F766" s="44">
        <v>0</v>
      </c>
      <c r="G766" s="44">
        <v>0</v>
      </c>
      <c r="H766" s="44">
        <v>6459.63</v>
      </c>
      <c r="I766" s="44"/>
      <c r="J766" s="44">
        <v>2547.69</v>
      </c>
      <c r="K766" s="44">
        <v>30572.26</v>
      </c>
      <c r="L766" s="46">
        <v>33119.949999999997</v>
      </c>
      <c r="M766" s="117"/>
      <c r="N766" s="119">
        <v>30572.26</v>
      </c>
      <c r="O766" s="119">
        <v>24112.63</v>
      </c>
      <c r="P766" s="119">
        <v>2577.6</v>
      </c>
      <c r="Q766" s="119">
        <v>37460.22</v>
      </c>
      <c r="R766" s="119">
        <v>34912.53</v>
      </c>
      <c r="S766" s="47"/>
    </row>
    <row r="767" spans="1:19" ht="9" customHeight="1" x14ac:dyDescent="0.2">
      <c r="A767" s="494"/>
      <c r="B767" s="494"/>
      <c r="C767" s="48" t="s">
        <v>4</v>
      </c>
      <c r="D767" s="49">
        <v>27</v>
      </c>
      <c r="E767" s="61">
        <v>46688562</v>
      </c>
      <c r="F767" s="50">
        <v>0</v>
      </c>
      <c r="G767" s="50">
        <v>0</v>
      </c>
      <c r="H767" s="61">
        <v>12507588</v>
      </c>
      <c r="I767" s="61"/>
      <c r="J767" s="51">
        <v>4933016</v>
      </c>
      <c r="K767" s="61">
        <v>59196150</v>
      </c>
      <c r="L767" s="61">
        <v>64129166</v>
      </c>
      <c r="M767" s="118"/>
      <c r="N767" s="120">
        <v>59196150</v>
      </c>
      <c r="O767" s="120">
        <v>46688562</v>
      </c>
      <c r="P767" s="123">
        <v>4990930</v>
      </c>
      <c r="Q767" s="120">
        <v>72533100</v>
      </c>
      <c r="R767" s="123">
        <v>67600084</v>
      </c>
      <c r="S767" s="47"/>
    </row>
    <row r="768" spans="1:19" ht="12.75" customHeight="1" x14ac:dyDescent="0.2">
      <c r="A768" s="494"/>
      <c r="B768" s="494"/>
      <c r="C768" s="53" t="s">
        <v>3</v>
      </c>
      <c r="D768" s="54">
        <v>28</v>
      </c>
      <c r="E768" s="44">
        <v>26141.79</v>
      </c>
      <c r="F768" s="44">
        <v>0</v>
      </c>
      <c r="G768" s="44">
        <v>0</v>
      </c>
      <c r="H768" s="44">
        <v>6459.63</v>
      </c>
      <c r="I768" s="44"/>
      <c r="J768" s="44">
        <v>2716.79</v>
      </c>
      <c r="K768" s="44">
        <v>32601.42</v>
      </c>
      <c r="L768" s="46">
        <v>35318.21</v>
      </c>
      <c r="M768" s="117"/>
      <c r="N768" s="119">
        <v>32601.42</v>
      </c>
      <c r="O768" s="119">
        <v>26141.79</v>
      </c>
      <c r="P768" s="119">
        <v>3278.4</v>
      </c>
      <c r="Q768" s="119">
        <v>40023.730000000003</v>
      </c>
      <c r="R768" s="119">
        <v>37306.94</v>
      </c>
      <c r="S768" s="47"/>
    </row>
    <row r="769" spans="1:19" ht="9" customHeight="1" x14ac:dyDescent="0.2">
      <c r="A769" s="494"/>
      <c r="B769" s="494"/>
      <c r="C769" s="48" t="s">
        <v>4</v>
      </c>
      <c r="D769" s="49">
        <v>34</v>
      </c>
      <c r="E769" s="61">
        <v>50617564</v>
      </c>
      <c r="F769" s="50">
        <v>0</v>
      </c>
      <c r="G769" s="50">
        <v>0</v>
      </c>
      <c r="H769" s="61">
        <v>12507588</v>
      </c>
      <c r="I769" s="61"/>
      <c r="J769" s="51">
        <v>5260439</v>
      </c>
      <c r="K769" s="61">
        <v>63125152</v>
      </c>
      <c r="L769" s="61">
        <v>68385590</v>
      </c>
      <c r="M769" s="118"/>
      <c r="N769" s="120">
        <v>63125152</v>
      </c>
      <c r="O769" s="120">
        <v>50617564</v>
      </c>
      <c r="P769" s="123">
        <v>6347868</v>
      </c>
      <c r="Q769" s="120">
        <v>77496748</v>
      </c>
      <c r="R769" s="123">
        <v>72236309</v>
      </c>
      <c r="S769" s="47"/>
    </row>
    <row r="770" spans="1:19" ht="12.75" customHeight="1" x14ac:dyDescent="0.2">
      <c r="A770" s="494"/>
      <c r="B770" s="494"/>
      <c r="C770" s="53" t="s">
        <v>3</v>
      </c>
      <c r="D770" s="54">
        <v>35</v>
      </c>
      <c r="E770" s="44">
        <v>27749.87</v>
      </c>
      <c r="F770" s="44">
        <v>0</v>
      </c>
      <c r="G770" s="44">
        <v>0</v>
      </c>
      <c r="H770" s="44">
        <v>6459.63</v>
      </c>
      <c r="I770" s="44"/>
      <c r="J770" s="44">
        <v>2850.79</v>
      </c>
      <c r="K770" s="44">
        <v>34209.5</v>
      </c>
      <c r="L770" s="46">
        <v>37060.29</v>
      </c>
      <c r="M770" s="117"/>
      <c r="N770" s="119">
        <v>34209.5</v>
      </c>
      <c r="O770" s="119">
        <v>27749.87</v>
      </c>
      <c r="P770" s="119">
        <v>3278.4</v>
      </c>
      <c r="Q770" s="119">
        <v>42055.27</v>
      </c>
      <c r="R770" s="119">
        <v>39204.480000000003</v>
      </c>
      <c r="S770" s="47"/>
    </row>
    <row r="771" spans="1:19" ht="9" customHeight="1" x14ac:dyDescent="0.2">
      <c r="A771" s="495"/>
      <c r="B771" s="495"/>
      <c r="C771" s="58" t="s">
        <v>4</v>
      </c>
      <c r="D771" s="59"/>
      <c r="E771" s="61">
        <v>53731241</v>
      </c>
      <c r="F771" s="61">
        <v>0</v>
      </c>
      <c r="G771" s="61">
        <v>0</v>
      </c>
      <c r="H771" s="61">
        <v>12507588</v>
      </c>
      <c r="I771" s="61"/>
      <c r="J771" s="61">
        <v>5519899</v>
      </c>
      <c r="K771" s="61">
        <v>66238829</v>
      </c>
      <c r="L771" s="61">
        <v>71758728</v>
      </c>
      <c r="M771" s="118"/>
      <c r="N771" s="123">
        <v>66238829</v>
      </c>
      <c r="O771" s="123">
        <v>53731241</v>
      </c>
      <c r="P771" s="123">
        <v>6347868</v>
      </c>
      <c r="Q771" s="123">
        <v>81430358</v>
      </c>
      <c r="R771" s="123">
        <v>75910458</v>
      </c>
      <c r="S771" s="47"/>
    </row>
    <row r="772" spans="1:19" ht="12.75" customHeight="1" x14ac:dyDescent="0.2">
      <c r="A772" s="492">
        <f>B760+1</f>
        <v>43466</v>
      </c>
      <c r="B772" s="492">
        <v>43830</v>
      </c>
      <c r="C772" s="42" t="s">
        <v>3</v>
      </c>
      <c r="D772" s="43">
        <v>0</v>
      </c>
      <c r="E772" s="44">
        <v>15593.69</v>
      </c>
      <c r="F772" s="44">
        <v>0</v>
      </c>
      <c r="G772" s="44"/>
      <c r="H772" s="44">
        <v>6459.63</v>
      </c>
      <c r="I772" s="44"/>
      <c r="J772" s="44">
        <f>K772/12</f>
        <v>1837.78</v>
      </c>
      <c r="K772" s="44">
        <f>SUM(E772:I772)</f>
        <v>22053.32</v>
      </c>
      <c r="L772" s="46">
        <f>SUM(E772:J772)</f>
        <v>23891.1</v>
      </c>
      <c r="M772" s="117"/>
      <c r="N772" s="119">
        <f>K772</f>
        <v>22053.32</v>
      </c>
      <c r="O772" s="119">
        <f>E772+F772+G772+I772</f>
        <v>15593.69</v>
      </c>
      <c r="P772" s="119">
        <v>2094</v>
      </c>
      <c r="Q772" s="119">
        <f>L772+(IF(P772&gt;O772*0.18,P772,O772*0.18))</f>
        <v>26697.96</v>
      </c>
      <c r="R772" s="119">
        <f>N772+O772*0.18</f>
        <v>24860.18</v>
      </c>
      <c r="S772" s="47"/>
    </row>
    <row r="773" spans="1:19" ht="9" customHeight="1" x14ac:dyDescent="0.2">
      <c r="A773" s="493"/>
      <c r="B773" s="493"/>
      <c r="C773" s="48" t="s">
        <v>4</v>
      </c>
      <c r="D773" s="49">
        <v>8</v>
      </c>
      <c r="E773" s="50">
        <f t="shared" ref="E773:L773" si="0">E772*1936.27</f>
        <v>30193594</v>
      </c>
      <c r="F773" s="50">
        <f t="shared" si="0"/>
        <v>0</v>
      </c>
      <c r="G773" s="50">
        <f t="shared" si="0"/>
        <v>0</v>
      </c>
      <c r="H773" s="61">
        <f t="shared" si="0"/>
        <v>12507588</v>
      </c>
      <c r="I773" s="61">
        <f t="shared" si="0"/>
        <v>0</v>
      </c>
      <c r="J773" s="51">
        <f t="shared" si="0"/>
        <v>3558438</v>
      </c>
      <c r="K773" s="61">
        <f t="shared" si="0"/>
        <v>42701182</v>
      </c>
      <c r="L773" s="61">
        <f t="shared" si="0"/>
        <v>46259620</v>
      </c>
      <c r="M773" s="118"/>
      <c r="N773" s="120">
        <f t="shared" ref="N773:R783" si="1">N772*1936.27</f>
        <v>42701182</v>
      </c>
      <c r="O773" s="120">
        <f t="shared" si="1"/>
        <v>30193594</v>
      </c>
      <c r="P773" s="61">
        <f t="shared" si="1"/>
        <v>4054549</v>
      </c>
      <c r="Q773" s="120">
        <f t="shared" si="1"/>
        <v>51694459</v>
      </c>
      <c r="R773" s="120">
        <f t="shared" si="1"/>
        <v>48136021</v>
      </c>
      <c r="S773" s="47"/>
    </row>
    <row r="774" spans="1:19" ht="12.75" customHeight="1" x14ac:dyDescent="0.2">
      <c r="A774" s="530">
        <f>A772</f>
        <v>43466</v>
      </c>
      <c r="B774" s="530">
        <f>B772</f>
        <v>43830</v>
      </c>
      <c r="C774" s="53" t="s">
        <v>3</v>
      </c>
      <c r="D774" s="54">
        <v>9</v>
      </c>
      <c r="E774" s="44">
        <v>18820.98</v>
      </c>
      <c r="F774" s="44">
        <v>0</v>
      </c>
      <c r="G774" s="44"/>
      <c r="H774" s="44">
        <v>6459.63</v>
      </c>
      <c r="I774" s="44"/>
      <c r="J774" s="44">
        <f t="shared" ref="J774" si="2">K774/12</f>
        <v>2106.7199999999998</v>
      </c>
      <c r="K774" s="44">
        <f t="shared" ref="K774" si="3">SUM(E774:I774)</f>
        <v>25280.61</v>
      </c>
      <c r="L774" s="46">
        <f t="shared" ref="L774" si="4">SUM(E774:J774)</f>
        <v>27387.33</v>
      </c>
      <c r="M774" s="117"/>
      <c r="N774" s="119">
        <f t="shared" ref="N774" si="5">K774</f>
        <v>25280.61</v>
      </c>
      <c r="O774" s="119">
        <f t="shared" ref="O774" si="6">E774+F774+G774+I774</f>
        <v>18820.98</v>
      </c>
      <c r="P774" s="119">
        <v>2094</v>
      </c>
      <c r="Q774" s="119">
        <f t="shared" ref="Q774" si="7">L774+(IF(P774&gt;O774*0.18,P774,O774*0.18))</f>
        <v>30775.11</v>
      </c>
      <c r="R774" s="119">
        <f t="shared" ref="R774" si="8">N774+O774*0.18</f>
        <v>28668.39</v>
      </c>
      <c r="S774" s="47"/>
    </row>
    <row r="775" spans="1:19" ht="9" customHeight="1" x14ac:dyDescent="0.2">
      <c r="A775" s="530"/>
      <c r="B775" s="530"/>
      <c r="C775" s="48" t="s">
        <v>4</v>
      </c>
      <c r="D775" s="49">
        <v>14</v>
      </c>
      <c r="E775" s="50">
        <f t="shared" ref="E775" si="9">E774*1936.27</f>
        <v>36442499</v>
      </c>
      <c r="F775" s="50">
        <f t="shared" ref="F775:L775" si="10">F774*1936.27</f>
        <v>0</v>
      </c>
      <c r="G775" s="50">
        <f t="shared" si="10"/>
        <v>0</v>
      </c>
      <c r="H775" s="61">
        <f t="shared" si="10"/>
        <v>12507588</v>
      </c>
      <c r="I775" s="61">
        <f t="shared" si="10"/>
        <v>0</v>
      </c>
      <c r="J775" s="51">
        <f t="shared" si="10"/>
        <v>4079179</v>
      </c>
      <c r="K775" s="61">
        <f t="shared" si="10"/>
        <v>48950087</v>
      </c>
      <c r="L775" s="61">
        <f t="shared" si="10"/>
        <v>53029265</v>
      </c>
      <c r="M775" s="118"/>
      <c r="N775" s="120">
        <f t="shared" ref="N775:R775" si="11">N774*1936.27</f>
        <v>48950087</v>
      </c>
      <c r="O775" s="120">
        <f t="shared" si="11"/>
        <v>36442499</v>
      </c>
      <c r="P775" s="61">
        <f t="shared" si="1"/>
        <v>4054549</v>
      </c>
      <c r="Q775" s="120">
        <f t="shared" si="11"/>
        <v>59588922</v>
      </c>
      <c r="R775" s="120">
        <f t="shared" si="11"/>
        <v>55509744</v>
      </c>
      <c r="S775" s="47"/>
    </row>
    <row r="776" spans="1:19" ht="12.75" customHeight="1" x14ac:dyDescent="0.2">
      <c r="A776" s="530"/>
      <c r="B776" s="530"/>
      <c r="C776" s="53" t="s">
        <v>3</v>
      </c>
      <c r="D776" s="54">
        <v>15</v>
      </c>
      <c r="E776" s="44">
        <v>21272.959999999999</v>
      </c>
      <c r="F776" s="44">
        <v>0</v>
      </c>
      <c r="G776" s="44"/>
      <c r="H776" s="44">
        <v>6459.63</v>
      </c>
      <c r="I776" s="44"/>
      <c r="J776" s="44">
        <f t="shared" ref="J776" si="12">K776/12</f>
        <v>2311.0500000000002</v>
      </c>
      <c r="K776" s="44">
        <f t="shared" ref="K776" si="13">SUM(E776:I776)</f>
        <v>27732.59</v>
      </c>
      <c r="L776" s="46">
        <f t="shared" ref="L776" si="14">SUM(E776:J776)</f>
        <v>30043.64</v>
      </c>
      <c r="M776" s="117"/>
      <c r="N776" s="119">
        <f t="shared" ref="N776" si="15">K776</f>
        <v>27732.59</v>
      </c>
      <c r="O776" s="119">
        <f t="shared" ref="O776" si="16">E776+F776+G776+I776</f>
        <v>21272.959999999999</v>
      </c>
      <c r="P776" s="119">
        <v>2577.6</v>
      </c>
      <c r="Q776" s="119">
        <f t="shared" ref="Q776" si="17">L776+(IF(P776&gt;O776*0.18,P776,O776*0.18))</f>
        <v>33872.769999999997</v>
      </c>
      <c r="R776" s="119">
        <f t="shared" ref="R776" si="18">N776+O776*0.18</f>
        <v>31561.72</v>
      </c>
      <c r="S776" s="47"/>
    </row>
    <row r="777" spans="1:19" ht="9" customHeight="1" x14ac:dyDescent="0.2">
      <c r="A777" s="530"/>
      <c r="B777" s="530"/>
      <c r="C777" s="48" t="s">
        <v>4</v>
      </c>
      <c r="D777" s="49">
        <v>20</v>
      </c>
      <c r="E777" s="50">
        <f t="shared" ref="E777" si="19">E776*1936.27</f>
        <v>41190194</v>
      </c>
      <c r="F777" s="50">
        <f t="shared" ref="F777:L777" si="20">F776*1936.27</f>
        <v>0</v>
      </c>
      <c r="G777" s="50">
        <f t="shared" si="20"/>
        <v>0</v>
      </c>
      <c r="H777" s="61">
        <f t="shared" si="20"/>
        <v>12507588</v>
      </c>
      <c r="I777" s="61">
        <f t="shared" si="20"/>
        <v>0</v>
      </c>
      <c r="J777" s="51">
        <f t="shared" si="20"/>
        <v>4474817</v>
      </c>
      <c r="K777" s="61">
        <f t="shared" si="20"/>
        <v>53697782</v>
      </c>
      <c r="L777" s="61">
        <f t="shared" si="20"/>
        <v>58172599</v>
      </c>
      <c r="M777" s="118"/>
      <c r="N777" s="120">
        <f t="shared" ref="N777:R777" si="21">N776*1936.27</f>
        <v>53697782</v>
      </c>
      <c r="O777" s="120">
        <f t="shared" si="21"/>
        <v>41190194</v>
      </c>
      <c r="P777" s="61">
        <f t="shared" si="1"/>
        <v>4990930</v>
      </c>
      <c r="Q777" s="120">
        <f t="shared" si="21"/>
        <v>65586828</v>
      </c>
      <c r="R777" s="120">
        <f t="shared" si="21"/>
        <v>61112012</v>
      </c>
      <c r="S777" s="47"/>
    </row>
    <row r="778" spans="1:19" ht="12.75" customHeight="1" x14ac:dyDescent="0.2">
      <c r="A778" s="530"/>
      <c r="B778" s="530"/>
      <c r="C778" s="53" t="s">
        <v>3</v>
      </c>
      <c r="D778" s="54">
        <v>21</v>
      </c>
      <c r="E778" s="44">
        <v>24397.02</v>
      </c>
      <c r="F778" s="44">
        <v>0</v>
      </c>
      <c r="G778" s="44"/>
      <c r="H778" s="44">
        <v>6459.63</v>
      </c>
      <c r="I778" s="44"/>
      <c r="J778" s="44">
        <f t="shared" ref="J778" si="22">K778/12</f>
        <v>2571.39</v>
      </c>
      <c r="K778" s="44">
        <f t="shared" ref="K778" si="23">SUM(E778:I778)</f>
        <v>30856.65</v>
      </c>
      <c r="L778" s="46">
        <f t="shared" ref="L778" si="24">SUM(E778:J778)</f>
        <v>33428.04</v>
      </c>
      <c r="M778" s="117"/>
      <c r="N778" s="119">
        <f t="shared" ref="N778" si="25">K778</f>
        <v>30856.65</v>
      </c>
      <c r="O778" s="119">
        <f t="shared" ref="O778" si="26">E778+F778+G778+I778</f>
        <v>24397.02</v>
      </c>
      <c r="P778" s="119">
        <v>2577.6</v>
      </c>
      <c r="Q778" s="119">
        <f t="shared" ref="Q778" si="27">L778+(IF(P778&gt;O778*0.18,P778,O778*0.18))</f>
        <v>37819.5</v>
      </c>
      <c r="R778" s="119">
        <f t="shared" ref="R778" si="28">N778+O778*0.18</f>
        <v>35248.11</v>
      </c>
      <c r="S778" s="47"/>
    </row>
    <row r="779" spans="1:19" ht="9" customHeight="1" x14ac:dyDescent="0.2">
      <c r="A779" s="530"/>
      <c r="B779" s="530"/>
      <c r="C779" s="48" t="s">
        <v>4</v>
      </c>
      <c r="D779" s="49">
        <v>27</v>
      </c>
      <c r="E779" s="50">
        <f t="shared" ref="E779" si="29">E778*1936.27</f>
        <v>47239218</v>
      </c>
      <c r="F779" s="50">
        <f t="shared" ref="F779:L779" si="30">F778*1936.27</f>
        <v>0</v>
      </c>
      <c r="G779" s="50">
        <f t="shared" si="30"/>
        <v>0</v>
      </c>
      <c r="H779" s="61">
        <f t="shared" si="30"/>
        <v>12507588</v>
      </c>
      <c r="I779" s="61">
        <f t="shared" si="30"/>
        <v>0</v>
      </c>
      <c r="J779" s="51">
        <f t="shared" si="30"/>
        <v>4978905</v>
      </c>
      <c r="K779" s="61">
        <f t="shared" si="30"/>
        <v>59746806</v>
      </c>
      <c r="L779" s="61">
        <f t="shared" si="30"/>
        <v>64725711</v>
      </c>
      <c r="M779" s="118"/>
      <c r="N779" s="120">
        <f t="shared" ref="N779:R779" si="31">N778*1936.27</f>
        <v>59746806</v>
      </c>
      <c r="O779" s="120">
        <f t="shared" si="31"/>
        <v>47239218</v>
      </c>
      <c r="P779" s="61">
        <f t="shared" si="1"/>
        <v>4990930</v>
      </c>
      <c r="Q779" s="120">
        <f t="shared" si="31"/>
        <v>73228763</v>
      </c>
      <c r="R779" s="120">
        <f t="shared" si="31"/>
        <v>68249858</v>
      </c>
      <c r="S779" s="47"/>
    </row>
    <row r="780" spans="1:19" ht="12.75" customHeight="1" x14ac:dyDescent="0.2">
      <c r="A780" s="530"/>
      <c r="B780" s="530"/>
      <c r="C780" s="53" t="s">
        <v>3</v>
      </c>
      <c r="D780" s="54">
        <v>28</v>
      </c>
      <c r="E780" s="44">
        <v>26444.14</v>
      </c>
      <c r="F780" s="44">
        <v>0</v>
      </c>
      <c r="G780" s="44"/>
      <c r="H780" s="44">
        <v>6459.63</v>
      </c>
      <c r="I780" s="44"/>
      <c r="J780" s="44">
        <f t="shared" ref="J780" si="32">K780/12</f>
        <v>2741.98</v>
      </c>
      <c r="K780" s="44">
        <f t="shared" ref="K780" si="33">SUM(E780:I780)</f>
        <v>32903.769999999997</v>
      </c>
      <c r="L780" s="46">
        <f t="shared" ref="L780" si="34">SUM(E780:J780)</f>
        <v>35645.75</v>
      </c>
      <c r="M780" s="117"/>
      <c r="N780" s="119">
        <f t="shared" ref="N780" si="35">K780</f>
        <v>32903.769999999997</v>
      </c>
      <c r="O780" s="119">
        <f t="shared" ref="O780" si="36">E780+F780+G780+I780</f>
        <v>26444.14</v>
      </c>
      <c r="P780" s="119">
        <v>3278.4</v>
      </c>
      <c r="Q780" s="119">
        <f t="shared" ref="Q780" si="37">L780+(IF(P780&gt;O780*0.18,P780,O780*0.18))</f>
        <v>40405.699999999997</v>
      </c>
      <c r="R780" s="119">
        <f t="shared" ref="R780" si="38">N780+O780*0.18</f>
        <v>37663.72</v>
      </c>
      <c r="S780" s="47"/>
    </row>
    <row r="781" spans="1:19" ht="9" customHeight="1" x14ac:dyDescent="0.2">
      <c r="A781" s="530"/>
      <c r="B781" s="530"/>
      <c r="C781" s="48" t="s">
        <v>4</v>
      </c>
      <c r="D781" s="49">
        <v>34</v>
      </c>
      <c r="E781" s="50">
        <f t="shared" ref="E781" si="39">E780*1936.27</f>
        <v>51202995</v>
      </c>
      <c r="F781" s="50">
        <f t="shared" ref="F781:L781" si="40">F780*1936.27</f>
        <v>0</v>
      </c>
      <c r="G781" s="50">
        <f t="shared" si="40"/>
        <v>0</v>
      </c>
      <c r="H781" s="61">
        <f t="shared" si="40"/>
        <v>12507588</v>
      </c>
      <c r="I781" s="61">
        <f t="shared" si="40"/>
        <v>0</v>
      </c>
      <c r="J781" s="51">
        <f t="shared" si="40"/>
        <v>5309214</v>
      </c>
      <c r="K781" s="61">
        <f t="shared" si="40"/>
        <v>63710583</v>
      </c>
      <c r="L781" s="61">
        <f t="shared" si="40"/>
        <v>69019796</v>
      </c>
      <c r="M781" s="118"/>
      <c r="N781" s="120">
        <f t="shared" ref="N781:R781" si="41">N780*1936.27</f>
        <v>63710583</v>
      </c>
      <c r="O781" s="120">
        <f t="shared" si="41"/>
        <v>51202995</v>
      </c>
      <c r="P781" s="61">
        <f t="shared" si="1"/>
        <v>6347868</v>
      </c>
      <c r="Q781" s="120">
        <f t="shared" si="41"/>
        <v>78236345</v>
      </c>
      <c r="R781" s="120">
        <f t="shared" si="41"/>
        <v>72927131</v>
      </c>
      <c r="S781" s="47"/>
    </row>
    <row r="782" spans="1:19" ht="12.75" customHeight="1" x14ac:dyDescent="0.2">
      <c r="A782" s="530"/>
      <c r="B782" s="530"/>
      <c r="C782" s="53" t="s">
        <v>3</v>
      </c>
      <c r="D782" s="54">
        <v>35</v>
      </c>
      <c r="E782" s="44">
        <v>28067.84</v>
      </c>
      <c r="F782" s="44">
        <v>0</v>
      </c>
      <c r="G782" s="44"/>
      <c r="H782" s="44">
        <v>6459.63</v>
      </c>
      <c r="I782" s="44"/>
      <c r="J782" s="44">
        <f t="shared" ref="J782" si="42">K782/12</f>
        <v>2877.29</v>
      </c>
      <c r="K782" s="44">
        <f t="shared" ref="K782" si="43">SUM(E782:I782)</f>
        <v>34527.47</v>
      </c>
      <c r="L782" s="46">
        <f t="shared" ref="L782" si="44">SUM(E782:J782)</f>
        <v>37404.76</v>
      </c>
      <c r="M782" s="117"/>
      <c r="N782" s="119">
        <f t="shared" ref="N782" si="45">K782</f>
        <v>34527.47</v>
      </c>
      <c r="O782" s="119">
        <f t="shared" ref="O782" si="46">E782+F782+G782+I782</f>
        <v>28067.84</v>
      </c>
      <c r="P782" s="119">
        <v>3278.4</v>
      </c>
      <c r="Q782" s="119">
        <f t="shared" ref="Q782" si="47">L782+(IF(P782&gt;O782*0.18,P782,O782*0.18))</f>
        <v>42456.97</v>
      </c>
      <c r="R782" s="119">
        <f t="shared" ref="R782" si="48">N782+O782*0.18</f>
        <v>39579.68</v>
      </c>
      <c r="S782" s="47"/>
    </row>
    <row r="783" spans="1:19" ht="9" customHeight="1" x14ac:dyDescent="0.2">
      <c r="A783" s="531"/>
      <c r="B783" s="531"/>
      <c r="C783" s="58" t="s">
        <v>4</v>
      </c>
      <c r="D783" s="59"/>
      <c r="E783" s="50">
        <f t="shared" ref="E783" si="49">E782*1936.27</f>
        <v>54346917</v>
      </c>
      <c r="F783" s="50">
        <f t="shared" ref="F783:L783" si="50">F782*1936.27</f>
        <v>0</v>
      </c>
      <c r="G783" s="50">
        <f t="shared" si="50"/>
        <v>0</v>
      </c>
      <c r="H783" s="61">
        <f t="shared" si="50"/>
        <v>12507588</v>
      </c>
      <c r="I783" s="61">
        <f t="shared" si="50"/>
        <v>0</v>
      </c>
      <c r="J783" s="51">
        <f t="shared" si="50"/>
        <v>5571210</v>
      </c>
      <c r="K783" s="61">
        <f t="shared" si="50"/>
        <v>66854504</v>
      </c>
      <c r="L783" s="61">
        <f t="shared" si="50"/>
        <v>72425715</v>
      </c>
      <c r="M783" s="118"/>
      <c r="N783" s="120">
        <f t="shared" ref="N783:R783" si="51">N782*1936.27</f>
        <v>66854504</v>
      </c>
      <c r="O783" s="120">
        <f t="shared" si="51"/>
        <v>54346917</v>
      </c>
      <c r="P783" s="61">
        <f t="shared" si="1"/>
        <v>6347868</v>
      </c>
      <c r="Q783" s="120">
        <f t="shared" si="51"/>
        <v>82208157</v>
      </c>
      <c r="R783" s="120">
        <f t="shared" si="51"/>
        <v>76636947</v>
      </c>
      <c r="S783" s="47"/>
    </row>
    <row r="784" spans="1:19" ht="12.75" customHeight="1" x14ac:dyDescent="0.2">
      <c r="A784" s="492">
        <f>B772+1</f>
        <v>43831</v>
      </c>
      <c r="B784" s="492">
        <v>44196</v>
      </c>
      <c r="C784" s="42" t="s">
        <v>3</v>
      </c>
      <c r="D784" s="43">
        <v>0</v>
      </c>
      <c r="E784" s="44">
        <v>15764.09</v>
      </c>
      <c r="F784" s="44">
        <v>0</v>
      </c>
      <c r="G784" s="44"/>
      <c r="H784" s="44">
        <v>6459.63</v>
      </c>
      <c r="I784" s="44"/>
      <c r="J784" s="44">
        <f t="shared" ref="J784" si="52">K784/12</f>
        <v>1851.98</v>
      </c>
      <c r="K784" s="44">
        <f t="shared" ref="K784" si="53">SUM(E784:I784)</f>
        <v>22223.72</v>
      </c>
      <c r="L784" s="46">
        <f t="shared" ref="L784" si="54">SUM(E784:J784)</f>
        <v>24075.7</v>
      </c>
      <c r="M784" s="117"/>
      <c r="N784" s="119">
        <f t="shared" ref="N784" si="55">K784</f>
        <v>22223.72</v>
      </c>
      <c r="O784" s="119">
        <f t="shared" ref="O784" si="56">E784+F784+G784+I784</f>
        <v>15764.09</v>
      </c>
      <c r="P784" s="119">
        <v>2094</v>
      </c>
      <c r="Q784" s="119">
        <f t="shared" ref="Q784" si="57">L784+(IF(P784&gt;O784*0.18,P784,O784*0.18))</f>
        <v>26913.24</v>
      </c>
      <c r="R784" s="119">
        <f t="shared" ref="R784" si="58">N784+O784*0.18</f>
        <v>25061.26</v>
      </c>
      <c r="S784" s="47"/>
    </row>
    <row r="785" spans="1:19" ht="9" customHeight="1" x14ac:dyDescent="0.2">
      <c r="A785" s="493"/>
      <c r="B785" s="493"/>
      <c r="C785" s="48" t="s">
        <v>4</v>
      </c>
      <c r="D785" s="49">
        <v>8</v>
      </c>
      <c r="E785" s="50">
        <f t="shared" ref="E785:L785" si="59">E784*1936.27</f>
        <v>30523535</v>
      </c>
      <c r="F785" s="50">
        <f t="shared" si="59"/>
        <v>0</v>
      </c>
      <c r="G785" s="50">
        <f t="shared" si="59"/>
        <v>0</v>
      </c>
      <c r="H785" s="61">
        <f t="shared" si="59"/>
        <v>12507588</v>
      </c>
      <c r="I785" s="61">
        <f t="shared" si="59"/>
        <v>0</v>
      </c>
      <c r="J785" s="51">
        <f t="shared" si="59"/>
        <v>3585933</v>
      </c>
      <c r="K785" s="61">
        <f t="shared" si="59"/>
        <v>43031122</v>
      </c>
      <c r="L785" s="61">
        <f t="shared" si="59"/>
        <v>46617056</v>
      </c>
      <c r="M785" s="118"/>
      <c r="N785" s="120">
        <f t="shared" ref="N785:R785" si="60">N784*1936.27</f>
        <v>43031122</v>
      </c>
      <c r="O785" s="120">
        <f t="shared" si="60"/>
        <v>30523535</v>
      </c>
      <c r="P785" s="61">
        <f t="shared" si="60"/>
        <v>4054549</v>
      </c>
      <c r="Q785" s="120">
        <f t="shared" si="60"/>
        <v>52111299</v>
      </c>
      <c r="R785" s="120">
        <f t="shared" si="60"/>
        <v>48525366</v>
      </c>
      <c r="S785" s="47"/>
    </row>
    <row r="786" spans="1:19" ht="12.75" customHeight="1" x14ac:dyDescent="0.2">
      <c r="A786" s="530">
        <f>A784</f>
        <v>43831</v>
      </c>
      <c r="B786" s="530">
        <f>B784</f>
        <v>44196</v>
      </c>
      <c r="C786" s="53" t="s">
        <v>3</v>
      </c>
      <c r="D786" s="54">
        <v>9</v>
      </c>
      <c r="E786" s="44">
        <v>19016.580000000002</v>
      </c>
      <c r="F786" s="44">
        <v>0</v>
      </c>
      <c r="G786" s="44"/>
      <c r="H786" s="44">
        <v>6459.63</v>
      </c>
      <c r="I786" s="44"/>
      <c r="J786" s="44">
        <f t="shared" ref="J786" si="61">K786/12</f>
        <v>2123.02</v>
      </c>
      <c r="K786" s="44">
        <f t="shared" ref="K786" si="62">SUM(E786:I786)</f>
        <v>25476.21</v>
      </c>
      <c r="L786" s="46">
        <f t="shared" ref="L786" si="63">SUM(E786:J786)</f>
        <v>27599.23</v>
      </c>
      <c r="M786" s="117"/>
      <c r="N786" s="119">
        <f t="shared" ref="N786" si="64">K786</f>
        <v>25476.21</v>
      </c>
      <c r="O786" s="119">
        <f t="shared" ref="O786" si="65">E786+F786+G786+I786</f>
        <v>19016.580000000002</v>
      </c>
      <c r="P786" s="119">
        <v>2094</v>
      </c>
      <c r="Q786" s="119">
        <f t="shared" ref="Q786" si="66">L786+(IF(P786&gt;O786*0.18,P786,O786*0.18))</f>
        <v>31022.21</v>
      </c>
      <c r="R786" s="119">
        <f t="shared" ref="R786" si="67">N786+O786*0.18</f>
        <v>28899.19</v>
      </c>
      <c r="S786" s="47"/>
    </row>
    <row r="787" spans="1:19" ht="9" customHeight="1" x14ac:dyDescent="0.2">
      <c r="A787" s="530"/>
      <c r="B787" s="530"/>
      <c r="C787" s="48" t="s">
        <v>4</v>
      </c>
      <c r="D787" s="49">
        <v>14</v>
      </c>
      <c r="E787" s="50">
        <f t="shared" ref="E787" si="68">E786*1936.27</f>
        <v>36821233</v>
      </c>
      <c r="F787" s="50">
        <f t="shared" ref="F787:L799" si="69">F786*1936.27</f>
        <v>0</v>
      </c>
      <c r="G787" s="50">
        <f t="shared" si="69"/>
        <v>0</v>
      </c>
      <c r="H787" s="61">
        <f t="shared" si="69"/>
        <v>12507588</v>
      </c>
      <c r="I787" s="61">
        <f t="shared" si="69"/>
        <v>0</v>
      </c>
      <c r="J787" s="51">
        <f t="shared" si="69"/>
        <v>4110740</v>
      </c>
      <c r="K787" s="61">
        <f t="shared" si="69"/>
        <v>49328821</v>
      </c>
      <c r="L787" s="61">
        <f t="shared" si="69"/>
        <v>53439561</v>
      </c>
      <c r="M787" s="118"/>
      <c r="N787" s="120">
        <f t="shared" ref="N787:R787" si="70">N786*1936.27</f>
        <v>49328821</v>
      </c>
      <c r="O787" s="120">
        <f t="shared" si="70"/>
        <v>36821233</v>
      </c>
      <c r="P787" s="61">
        <f t="shared" si="70"/>
        <v>4054549</v>
      </c>
      <c r="Q787" s="120">
        <f t="shared" si="70"/>
        <v>60067375</v>
      </c>
      <c r="R787" s="120">
        <f t="shared" si="70"/>
        <v>55956635</v>
      </c>
      <c r="S787" s="47"/>
    </row>
    <row r="788" spans="1:19" ht="12.75" customHeight="1" x14ac:dyDescent="0.2">
      <c r="A788" s="530"/>
      <c r="B788" s="530"/>
      <c r="C788" s="53" t="s">
        <v>3</v>
      </c>
      <c r="D788" s="54">
        <v>15</v>
      </c>
      <c r="E788" s="44">
        <v>21487.759999999998</v>
      </c>
      <c r="F788" s="44">
        <v>0</v>
      </c>
      <c r="G788" s="44"/>
      <c r="H788" s="44">
        <v>6459.63</v>
      </c>
      <c r="I788" s="44"/>
      <c r="J788" s="44">
        <f t="shared" ref="J788" si="71">K788/12</f>
        <v>2328.9499999999998</v>
      </c>
      <c r="K788" s="44">
        <f t="shared" ref="K788" si="72">SUM(E788:I788)</f>
        <v>27947.39</v>
      </c>
      <c r="L788" s="46">
        <f t="shared" ref="L788" si="73">SUM(E788:J788)</f>
        <v>30276.34</v>
      </c>
      <c r="M788" s="117"/>
      <c r="N788" s="119">
        <f t="shared" ref="N788" si="74">K788</f>
        <v>27947.39</v>
      </c>
      <c r="O788" s="119">
        <f t="shared" ref="O788" si="75">E788+F788+G788+I788</f>
        <v>21487.759999999998</v>
      </c>
      <c r="P788" s="119">
        <v>2577.6</v>
      </c>
      <c r="Q788" s="119">
        <f t="shared" ref="Q788" si="76">L788+(IF(P788&gt;O788*0.18,P788,O788*0.18))</f>
        <v>34144.14</v>
      </c>
      <c r="R788" s="119">
        <f t="shared" ref="R788" si="77">N788+O788*0.18</f>
        <v>31815.19</v>
      </c>
      <c r="S788" s="47"/>
    </row>
    <row r="789" spans="1:19" ht="9" customHeight="1" x14ac:dyDescent="0.2">
      <c r="A789" s="530"/>
      <c r="B789" s="530"/>
      <c r="C789" s="48" t="s">
        <v>4</v>
      </c>
      <c r="D789" s="49">
        <v>20</v>
      </c>
      <c r="E789" s="50">
        <f t="shared" ref="E789" si="78">E788*1936.27</f>
        <v>41606105</v>
      </c>
      <c r="F789" s="50">
        <f t="shared" ref="F789:L801" si="79">F788*1936.27</f>
        <v>0</v>
      </c>
      <c r="G789" s="50">
        <f t="shared" si="79"/>
        <v>0</v>
      </c>
      <c r="H789" s="61">
        <f t="shared" si="79"/>
        <v>12507588</v>
      </c>
      <c r="I789" s="61">
        <f t="shared" si="79"/>
        <v>0</v>
      </c>
      <c r="J789" s="51">
        <f t="shared" si="79"/>
        <v>4509476</v>
      </c>
      <c r="K789" s="61">
        <f t="shared" si="79"/>
        <v>54113693</v>
      </c>
      <c r="L789" s="61">
        <f t="shared" si="79"/>
        <v>58623169</v>
      </c>
      <c r="M789" s="118"/>
      <c r="N789" s="120">
        <f t="shared" ref="N789:R789" si="80">N788*1936.27</f>
        <v>54113693</v>
      </c>
      <c r="O789" s="120">
        <f t="shared" si="80"/>
        <v>41606105</v>
      </c>
      <c r="P789" s="61">
        <f t="shared" si="80"/>
        <v>4990930</v>
      </c>
      <c r="Q789" s="120">
        <f t="shared" si="80"/>
        <v>66112274</v>
      </c>
      <c r="R789" s="120">
        <f t="shared" si="80"/>
        <v>61602798</v>
      </c>
      <c r="S789" s="47"/>
    </row>
    <row r="790" spans="1:19" ht="12.75" customHeight="1" x14ac:dyDescent="0.2">
      <c r="A790" s="530"/>
      <c r="B790" s="530"/>
      <c r="C790" s="53" t="s">
        <v>3</v>
      </c>
      <c r="D790" s="54">
        <v>21</v>
      </c>
      <c r="E790" s="44">
        <v>24635.82</v>
      </c>
      <c r="F790" s="44">
        <v>0</v>
      </c>
      <c r="G790" s="44"/>
      <c r="H790" s="44">
        <v>6459.63</v>
      </c>
      <c r="I790" s="44"/>
      <c r="J790" s="44">
        <f t="shared" ref="J790" si="81">K790/12</f>
        <v>2591.29</v>
      </c>
      <c r="K790" s="44">
        <f t="shared" ref="K790" si="82">SUM(E790:I790)</f>
        <v>31095.45</v>
      </c>
      <c r="L790" s="46">
        <f t="shared" ref="L790" si="83">SUM(E790:J790)</f>
        <v>33686.74</v>
      </c>
      <c r="M790" s="117"/>
      <c r="N790" s="119">
        <f t="shared" ref="N790" si="84">K790</f>
        <v>31095.45</v>
      </c>
      <c r="O790" s="119">
        <f t="shared" ref="O790" si="85">E790+F790+G790+I790</f>
        <v>24635.82</v>
      </c>
      <c r="P790" s="119">
        <v>2577.6</v>
      </c>
      <c r="Q790" s="119">
        <f t="shared" ref="Q790" si="86">L790+(IF(P790&gt;O790*0.18,P790,O790*0.18))</f>
        <v>38121.19</v>
      </c>
      <c r="R790" s="119">
        <f t="shared" ref="R790" si="87">N790+O790*0.18</f>
        <v>35529.9</v>
      </c>
      <c r="S790" s="47"/>
    </row>
    <row r="791" spans="1:19" ht="9" customHeight="1" x14ac:dyDescent="0.2">
      <c r="A791" s="530"/>
      <c r="B791" s="530"/>
      <c r="C791" s="48" t="s">
        <v>4</v>
      </c>
      <c r="D791" s="49">
        <v>27</v>
      </c>
      <c r="E791" s="50">
        <f t="shared" ref="E791" si="88">E790*1936.27</f>
        <v>47701599</v>
      </c>
      <c r="F791" s="50">
        <f t="shared" ref="F791:L803" si="89">F790*1936.27</f>
        <v>0</v>
      </c>
      <c r="G791" s="50">
        <f t="shared" si="89"/>
        <v>0</v>
      </c>
      <c r="H791" s="61">
        <f t="shared" si="89"/>
        <v>12507588</v>
      </c>
      <c r="I791" s="61">
        <f t="shared" si="89"/>
        <v>0</v>
      </c>
      <c r="J791" s="51">
        <f t="shared" si="89"/>
        <v>5017437</v>
      </c>
      <c r="K791" s="61">
        <f t="shared" si="89"/>
        <v>60209187</v>
      </c>
      <c r="L791" s="61">
        <f t="shared" si="89"/>
        <v>65226624</v>
      </c>
      <c r="M791" s="118"/>
      <c r="N791" s="120">
        <f t="shared" ref="N791:R791" si="90">N790*1936.27</f>
        <v>60209187</v>
      </c>
      <c r="O791" s="120">
        <f t="shared" si="90"/>
        <v>47701599</v>
      </c>
      <c r="P791" s="61">
        <f t="shared" si="90"/>
        <v>4990930</v>
      </c>
      <c r="Q791" s="120">
        <f t="shared" si="90"/>
        <v>73812917</v>
      </c>
      <c r="R791" s="120">
        <f t="shared" si="90"/>
        <v>68795479</v>
      </c>
      <c r="S791" s="47"/>
    </row>
    <row r="792" spans="1:19" ht="12.75" customHeight="1" x14ac:dyDescent="0.2">
      <c r="A792" s="530"/>
      <c r="B792" s="530"/>
      <c r="C792" s="53" t="s">
        <v>3</v>
      </c>
      <c r="D792" s="54">
        <v>28</v>
      </c>
      <c r="E792" s="44">
        <v>26699.74</v>
      </c>
      <c r="F792" s="44">
        <v>0</v>
      </c>
      <c r="G792" s="44"/>
      <c r="H792" s="44">
        <v>6459.63</v>
      </c>
      <c r="I792" s="44"/>
      <c r="J792" s="44">
        <f t="shared" ref="J792" si="91">K792/12</f>
        <v>2763.28</v>
      </c>
      <c r="K792" s="44">
        <f t="shared" ref="K792" si="92">SUM(E792:I792)</f>
        <v>33159.370000000003</v>
      </c>
      <c r="L792" s="46">
        <f t="shared" ref="L792" si="93">SUM(E792:J792)</f>
        <v>35922.65</v>
      </c>
      <c r="M792" s="117"/>
      <c r="N792" s="119">
        <f t="shared" ref="N792" si="94">K792</f>
        <v>33159.370000000003</v>
      </c>
      <c r="O792" s="119">
        <f t="shared" ref="O792" si="95">E792+F792+G792+I792</f>
        <v>26699.74</v>
      </c>
      <c r="P792" s="119">
        <v>3278.4</v>
      </c>
      <c r="Q792" s="119">
        <f t="shared" ref="Q792" si="96">L792+(IF(P792&gt;O792*0.18,P792,O792*0.18))</f>
        <v>40728.6</v>
      </c>
      <c r="R792" s="119">
        <f t="shared" ref="R792" si="97">N792+O792*0.18</f>
        <v>37965.32</v>
      </c>
      <c r="S792" s="47"/>
    </row>
    <row r="793" spans="1:19" ht="9" customHeight="1" x14ac:dyDescent="0.2">
      <c r="A793" s="530"/>
      <c r="B793" s="530"/>
      <c r="C793" s="48" t="s">
        <v>4</v>
      </c>
      <c r="D793" s="49">
        <v>34</v>
      </c>
      <c r="E793" s="50">
        <f t="shared" ref="E793" si="98">E792*1936.27</f>
        <v>51697906</v>
      </c>
      <c r="F793" s="50">
        <f t="shared" ref="F793:L805" si="99">F792*1936.27</f>
        <v>0</v>
      </c>
      <c r="G793" s="50">
        <f t="shared" si="99"/>
        <v>0</v>
      </c>
      <c r="H793" s="61">
        <f t="shared" si="99"/>
        <v>12507588</v>
      </c>
      <c r="I793" s="61">
        <f t="shared" si="99"/>
        <v>0</v>
      </c>
      <c r="J793" s="51">
        <f t="shared" si="99"/>
        <v>5350456</v>
      </c>
      <c r="K793" s="61">
        <f t="shared" si="99"/>
        <v>64205493</v>
      </c>
      <c r="L793" s="61">
        <f t="shared" si="99"/>
        <v>69555950</v>
      </c>
      <c r="M793" s="118"/>
      <c r="N793" s="120">
        <f t="shared" ref="N793:R793" si="100">N792*1936.27</f>
        <v>64205493</v>
      </c>
      <c r="O793" s="120">
        <f t="shared" si="100"/>
        <v>51697906</v>
      </c>
      <c r="P793" s="61">
        <f t="shared" si="100"/>
        <v>6347868</v>
      </c>
      <c r="Q793" s="120">
        <f t="shared" si="100"/>
        <v>78861566</v>
      </c>
      <c r="R793" s="120">
        <f t="shared" si="100"/>
        <v>73511110</v>
      </c>
      <c r="S793" s="47"/>
    </row>
    <row r="794" spans="1:19" ht="12.75" customHeight="1" x14ac:dyDescent="0.2">
      <c r="A794" s="530"/>
      <c r="B794" s="530"/>
      <c r="C794" s="53" t="s">
        <v>3</v>
      </c>
      <c r="D794" s="54">
        <v>35</v>
      </c>
      <c r="E794" s="44">
        <v>28335.439999999999</v>
      </c>
      <c r="F794" s="44">
        <v>0</v>
      </c>
      <c r="G794" s="44"/>
      <c r="H794" s="44">
        <v>6459.63</v>
      </c>
      <c r="I794" s="44"/>
      <c r="J794" s="44">
        <f t="shared" ref="J794" si="101">K794/12</f>
        <v>2899.59</v>
      </c>
      <c r="K794" s="44">
        <f t="shared" ref="K794" si="102">SUM(E794:I794)</f>
        <v>34795.07</v>
      </c>
      <c r="L794" s="46">
        <f t="shared" ref="L794" si="103">SUM(E794:J794)</f>
        <v>37694.660000000003</v>
      </c>
      <c r="M794" s="117"/>
      <c r="N794" s="119">
        <f t="shared" ref="N794" si="104">K794</f>
        <v>34795.07</v>
      </c>
      <c r="O794" s="119">
        <f t="shared" ref="O794" si="105">E794+F794+G794+I794</f>
        <v>28335.439999999999</v>
      </c>
      <c r="P794" s="119">
        <v>3278.4</v>
      </c>
      <c r="Q794" s="119">
        <f t="shared" ref="Q794" si="106">L794+(IF(P794&gt;O794*0.18,P794,O794*0.18))</f>
        <v>42795.040000000001</v>
      </c>
      <c r="R794" s="119">
        <f t="shared" ref="R794" si="107">N794+O794*0.18</f>
        <v>39895.449999999997</v>
      </c>
      <c r="S794" s="47"/>
    </row>
    <row r="795" spans="1:19" ht="9" customHeight="1" x14ac:dyDescent="0.2">
      <c r="A795" s="531"/>
      <c r="B795" s="531"/>
      <c r="C795" s="58" t="s">
        <v>4</v>
      </c>
      <c r="D795" s="59"/>
      <c r="E795" s="50">
        <f t="shared" ref="E795" si="108">E794*1936.27</f>
        <v>54865062</v>
      </c>
      <c r="F795" s="50">
        <f t="shared" ref="F795:L807" si="109">F794*1936.27</f>
        <v>0</v>
      </c>
      <c r="G795" s="50">
        <f t="shared" si="109"/>
        <v>0</v>
      </c>
      <c r="H795" s="61">
        <f t="shared" si="109"/>
        <v>12507588</v>
      </c>
      <c r="I795" s="61">
        <f t="shared" si="109"/>
        <v>0</v>
      </c>
      <c r="J795" s="51">
        <f t="shared" si="109"/>
        <v>5614389</v>
      </c>
      <c r="K795" s="61">
        <f t="shared" si="109"/>
        <v>67372650</v>
      </c>
      <c r="L795" s="61">
        <f t="shared" si="109"/>
        <v>72987039</v>
      </c>
      <c r="M795" s="118"/>
      <c r="N795" s="120">
        <f t="shared" ref="N795:R795" si="110">N794*1936.27</f>
        <v>67372650</v>
      </c>
      <c r="O795" s="120">
        <f t="shared" si="110"/>
        <v>54865062</v>
      </c>
      <c r="P795" s="61">
        <f t="shared" si="110"/>
        <v>6347868</v>
      </c>
      <c r="Q795" s="120">
        <f t="shared" si="110"/>
        <v>82862752</v>
      </c>
      <c r="R795" s="120">
        <f t="shared" si="110"/>
        <v>77248363</v>
      </c>
      <c r="S795" s="47"/>
    </row>
    <row r="796" spans="1:19" ht="12.75" customHeight="1" x14ac:dyDescent="0.2">
      <c r="A796" s="492">
        <f>B784+1</f>
        <v>44197</v>
      </c>
      <c r="B796" s="492">
        <v>44561</v>
      </c>
      <c r="C796" s="42" t="s">
        <v>3</v>
      </c>
      <c r="D796" s="43">
        <v>0</v>
      </c>
      <c r="E796" s="44">
        <v>16218.89</v>
      </c>
      <c r="F796" s="44">
        <v>0</v>
      </c>
      <c r="G796" s="44"/>
      <c r="H796" s="44">
        <v>6459.63</v>
      </c>
      <c r="I796" s="44"/>
      <c r="J796" s="44">
        <f t="shared" ref="J796" si="111">K796/12</f>
        <v>1889.88</v>
      </c>
      <c r="K796" s="44">
        <f t="shared" ref="K796" si="112">SUM(E796:I796)</f>
        <v>22678.52</v>
      </c>
      <c r="L796" s="46">
        <f t="shared" ref="L796" si="113">SUM(E796:J796)</f>
        <v>24568.400000000001</v>
      </c>
      <c r="M796" s="117"/>
      <c r="N796" s="119">
        <f t="shared" ref="N796" si="114">K796</f>
        <v>22678.52</v>
      </c>
      <c r="O796" s="119">
        <f t="shared" ref="O796" si="115">E796+F796+G796+I796</f>
        <v>16218.89</v>
      </c>
      <c r="P796" s="119">
        <v>2094</v>
      </c>
      <c r="Q796" s="119">
        <f t="shared" ref="Q796" si="116">L796+(IF(P796&gt;O796*0.18,P796,O796*0.18))</f>
        <v>27487.8</v>
      </c>
      <c r="R796" s="119">
        <f t="shared" ref="R796" si="117">N796+O796*0.18</f>
        <v>25597.919999999998</v>
      </c>
      <c r="S796" s="47"/>
    </row>
    <row r="797" spans="1:19" ht="9" customHeight="1" x14ac:dyDescent="0.2">
      <c r="A797" s="493"/>
      <c r="B797" s="493"/>
      <c r="C797" s="48" t="s">
        <v>4</v>
      </c>
      <c r="D797" s="49">
        <v>8</v>
      </c>
      <c r="E797" s="50">
        <f t="shared" ref="E797:L797" si="118">E796*1936.27</f>
        <v>31404150</v>
      </c>
      <c r="F797" s="50">
        <f t="shared" si="118"/>
        <v>0</v>
      </c>
      <c r="G797" s="50">
        <f t="shared" si="118"/>
        <v>0</v>
      </c>
      <c r="H797" s="61">
        <f t="shared" si="118"/>
        <v>12507588</v>
      </c>
      <c r="I797" s="61">
        <f t="shared" si="118"/>
        <v>0</v>
      </c>
      <c r="J797" s="51">
        <f t="shared" si="118"/>
        <v>3659318</v>
      </c>
      <c r="K797" s="61">
        <f t="shared" si="118"/>
        <v>43911738</v>
      </c>
      <c r="L797" s="61">
        <f t="shared" si="118"/>
        <v>47571056</v>
      </c>
      <c r="M797" s="118"/>
      <c r="N797" s="120">
        <f t="shared" ref="N797:R797" si="119">N796*1936.27</f>
        <v>43911738</v>
      </c>
      <c r="O797" s="120">
        <f t="shared" si="119"/>
        <v>31404150</v>
      </c>
      <c r="P797" s="61">
        <f t="shared" si="119"/>
        <v>4054549</v>
      </c>
      <c r="Q797" s="120">
        <f t="shared" si="119"/>
        <v>53223803</v>
      </c>
      <c r="R797" s="120">
        <f t="shared" si="119"/>
        <v>49564485</v>
      </c>
      <c r="S797" s="47"/>
    </row>
    <row r="798" spans="1:19" ht="12.75" customHeight="1" x14ac:dyDescent="0.2">
      <c r="A798" s="530">
        <f>A796</f>
        <v>44197</v>
      </c>
      <c r="B798" s="530">
        <f>B796</f>
        <v>44561</v>
      </c>
      <c r="C798" s="53" t="s">
        <v>3</v>
      </c>
      <c r="D798" s="54">
        <v>9</v>
      </c>
      <c r="E798" s="44">
        <v>19536.18</v>
      </c>
      <c r="F798" s="44">
        <v>0</v>
      </c>
      <c r="G798" s="44"/>
      <c r="H798" s="44">
        <v>6459.63</v>
      </c>
      <c r="I798" s="44"/>
      <c r="J798" s="44">
        <f t="shared" ref="J798" si="120">K798/12</f>
        <v>2166.3200000000002</v>
      </c>
      <c r="K798" s="44">
        <f t="shared" ref="K798" si="121">SUM(E798:I798)</f>
        <v>25995.81</v>
      </c>
      <c r="L798" s="46">
        <f t="shared" ref="L798" si="122">SUM(E798:J798)</f>
        <v>28162.13</v>
      </c>
      <c r="M798" s="117"/>
      <c r="N798" s="119">
        <f t="shared" ref="N798" si="123">K798</f>
        <v>25995.81</v>
      </c>
      <c r="O798" s="119">
        <f t="shared" ref="O798" si="124">E798+F798+G798+I798</f>
        <v>19536.18</v>
      </c>
      <c r="P798" s="119">
        <v>2094</v>
      </c>
      <c r="Q798" s="119">
        <f t="shared" ref="Q798" si="125">L798+(IF(P798&gt;O798*0.18,P798,O798*0.18))</f>
        <v>31678.639999999999</v>
      </c>
      <c r="R798" s="119">
        <f t="shared" ref="R798" si="126">N798+O798*0.18</f>
        <v>29512.32</v>
      </c>
      <c r="S798" s="47"/>
    </row>
    <row r="799" spans="1:19" ht="9" customHeight="1" x14ac:dyDescent="0.2">
      <c r="A799" s="530"/>
      <c r="B799" s="530"/>
      <c r="C799" s="48" t="s">
        <v>4</v>
      </c>
      <c r="D799" s="49">
        <v>14</v>
      </c>
      <c r="E799" s="50">
        <f t="shared" ref="E799" si="127">E798*1936.27</f>
        <v>37827319</v>
      </c>
      <c r="F799" s="50">
        <f t="shared" si="69"/>
        <v>0</v>
      </c>
      <c r="G799" s="50">
        <f t="shared" si="69"/>
        <v>0</v>
      </c>
      <c r="H799" s="61">
        <f t="shared" si="69"/>
        <v>12507588</v>
      </c>
      <c r="I799" s="61">
        <f t="shared" si="69"/>
        <v>0</v>
      </c>
      <c r="J799" s="51">
        <f t="shared" si="69"/>
        <v>4194580</v>
      </c>
      <c r="K799" s="61">
        <f t="shared" si="69"/>
        <v>50334907</v>
      </c>
      <c r="L799" s="61">
        <f t="shared" si="69"/>
        <v>54529487</v>
      </c>
      <c r="M799" s="118"/>
      <c r="N799" s="120">
        <f t="shared" ref="N799:R799" si="128">N798*1936.27</f>
        <v>50334907</v>
      </c>
      <c r="O799" s="120">
        <f t="shared" si="128"/>
        <v>37827319</v>
      </c>
      <c r="P799" s="61">
        <f t="shared" si="128"/>
        <v>4054549</v>
      </c>
      <c r="Q799" s="120">
        <f t="shared" si="128"/>
        <v>61338400</v>
      </c>
      <c r="R799" s="120">
        <f t="shared" si="128"/>
        <v>57143820</v>
      </c>
      <c r="S799" s="47"/>
    </row>
    <row r="800" spans="1:19" ht="12.75" customHeight="1" x14ac:dyDescent="0.2">
      <c r="A800" s="530"/>
      <c r="B800" s="530"/>
      <c r="C800" s="53" t="s">
        <v>3</v>
      </c>
      <c r="D800" s="54">
        <v>15</v>
      </c>
      <c r="E800" s="44">
        <v>22061.360000000001</v>
      </c>
      <c r="F800" s="44">
        <v>0</v>
      </c>
      <c r="G800" s="44"/>
      <c r="H800" s="44">
        <v>6459.63</v>
      </c>
      <c r="I800" s="44"/>
      <c r="J800" s="44">
        <f t="shared" ref="J800" si="129">K800/12</f>
        <v>2376.75</v>
      </c>
      <c r="K800" s="44">
        <f t="shared" ref="K800" si="130">SUM(E800:I800)</f>
        <v>28520.99</v>
      </c>
      <c r="L800" s="46">
        <f t="shared" ref="L800" si="131">SUM(E800:J800)</f>
        <v>30897.74</v>
      </c>
      <c r="M800" s="117"/>
      <c r="N800" s="119">
        <f t="shared" ref="N800" si="132">K800</f>
        <v>28520.99</v>
      </c>
      <c r="O800" s="119">
        <f t="shared" ref="O800" si="133">E800+F800+G800+I800</f>
        <v>22061.360000000001</v>
      </c>
      <c r="P800" s="119">
        <v>2577.6</v>
      </c>
      <c r="Q800" s="119">
        <f t="shared" ref="Q800" si="134">L800+(IF(P800&gt;O800*0.18,P800,O800*0.18))</f>
        <v>34868.78</v>
      </c>
      <c r="R800" s="119">
        <f t="shared" ref="R800" si="135">N800+O800*0.18</f>
        <v>32492.03</v>
      </c>
      <c r="S800" s="47"/>
    </row>
    <row r="801" spans="1:19" ht="9" customHeight="1" x14ac:dyDescent="0.2">
      <c r="A801" s="530"/>
      <c r="B801" s="530"/>
      <c r="C801" s="48" t="s">
        <v>4</v>
      </c>
      <c r="D801" s="49">
        <v>20</v>
      </c>
      <c r="E801" s="50">
        <f t="shared" ref="E801" si="136">E800*1936.27</f>
        <v>42716750</v>
      </c>
      <c r="F801" s="50">
        <f t="shared" si="79"/>
        <v>0</v>
      </c>
      <c r="G801" s="50">
        <f t="shared" si="79"/>
        <v>0</v>
      </c>
      <c r="H801" s="61">
        <f t="shared" si="79"/>
        <v>12507588</v>
      </c>
      <c r="I801" s="61">
        <f t="shared" si="79"/>
        <v>0</v>
      </c>
      <c r="J801" s="51">
        <f t="shared" si="79"/>
        <v>4602030</v>
      </c>
      <c r="K801" s="61">
        <f t="shared" si="79"/>
        <v>55224337</v>
      </c>
      <c r="L801" s="61">
        <f t="shared" si="79"/>
        <v>59826367</v>
      </c>
      <c r="M801" s="118"/>
      <c r="N801" s="120">
        <f t="shared" ref="N801:R801" si="137">N800*1936.27</f>
        <v>55224337</v>
      </c>
      <c r="O801" s="120">
        <f t="shared" si="137"/>
        <v>42716750</v>
      </c>
      <c r="P801" s="61">
        <f t="shared" si="137"/>
        <v>4990930</v>
      </c>
      <c r="Q801" s="120">
        <f t="shared" si="137"/>
        <v>67515373</v>
      </c>
      <c r="R801" s="120">
        <f t="shared" si="137"/>
        <v>62913343</v>
      </c>
      <c r="S801" s="47"/>
    </row>
    <row r="802" spans="1:19" ht="12.75" customHeight="1" x14ac:dyDescent="0.2">
      <c r="A802" s="530"/>
      <c r="B802" s="530"/>
      <c r="C802" s="53" t="s">
        <v>3</v>
      </c>
      <c r="D802" s="54">
        <v>21</v>
      </c>
      <c r="E802" s="44">
        <v>25276.62</v>
      </c>
      <c r="F802" s="44">
        <v>0</v>
      </c>
      <c r="G802" s="44"/>
      <c r="H802" s="44">
        <v>6459.63</v>
      </c>
      <c r="I802" s="44"/>
      <c r="J802" s="44">
        <f t="shared" ref="J802" si="138">K802/12</f>
        <v>2644.69</v>
      </c>
      <c r="K802" s="44">
        <f t="shared" ref="K802" si="139">SUM(E802:I802)</f>
        <v>31736.25</v>
      </c>
      <c r="L802" s="46">
        <f t="shared" ref="L802" si="140">SUM(E802:J802)</f>
        <v>34380.94</v>
      </c>
      <c r="M802" s="117"/>
      <c r="N802" s="119">
        <f t="shared" ref="N802" si="141">K802</f>
        <v>31736.25</v>
      </c>
      <c r="O802" s="119">
        <f t="shared" ref="O802" si="142">E802+F802+G802+I802</f>
        <v>25276.62</v>
      </c>
      <c r="P802" s="119">
        <v>2577.6</v>
      </c>
      <c r="Q802" s="119">
        <f t="shared" ref="Q802" si="143">L802+(IF(P802&gt;O802*0.18,P802,O802*0.18))</f>
        <v>38930.730000000003</v>
      </c>
      <c r="R802" s="119">
        <f t="shared" ref="R802" si="144">N802+O802*0.18</f>
        <v>36286.04</v>
      </c>
      <c r="S802" s="47"/>
    </row>
    <row r="803" spans="1:19" ht="9" customHeight="1" x14ac:dyDescent="0.2">
      <c r="A803" s="530"/>
      <c r="B803" s="530"/>
      <c r="C803" s="48" t="s">
        <v>4</v>
      </c>
      <c r="D803" s="49">
        <v>27</v>
      </c>
      <c r="E803" s="50">
        <f t="shared" ref="E803" si="145">E802*1936.27</f>
        <v>48942361</v>
      </c>
      <c r="F803" s="50">
        <f t="shared" si="89"/>
        <v>0</v>
      </c>
      <c r="G803" s="50">
        <f t="shared" si="89"/>
        <v>0</v>
      </c>
      <c r="H803" s="61">
        <f t="shared" si="89"/>
        <v>12507588</v>
      </c>
      <c r="I803" s="61">
        <f t="shared" si="89"/>
        <v>0</v>
      </c>
      <c r="J803" s="51">
        <f t="shared" si="89"/>
        <v>5120834</v>
      </c>
      <c r="K803" s="61">
        <f t="shared" si="89"/>
        <v>61449949</v>
      </c>
      <c r="L803" s="61">
        <f t="shared" si="89"/>
        <v>66570783</v>
      </c>
      <c r="M803" s="118"/>
      <c r="N803" s="120">
        <f t="shared" ref="N803:R803" si="146">N802*1936.27</f>
        <v>61449949</v>
      </c>
      <c r="O803" s="120">
        <f t="shared" si="146"/>
        <v>48942361</v>
      </c>
      <c r="P803" s="61">
        <f t="shared" si="146"/>
        <v>4990930</v>
      </c>
      <c r="Q803" s="120">
        <f t="shared" si="146"/>
        <v>75380405</v>
      </c>
      <c r="R803" s="120">
        <f t="shared" si="146"/>
        <v>70259571</v>
      </c>
      <c r="S803" s="47"/>
    </row>
    <row r="804" spans="1:19" ht="12.75" customHeight="1" x14ac:dyDescent="0.2">
      <c r="A804" s="530"/>
      <c r="B804" s="530"/>
      <c r="C804" s="53" t="s">
        <v>3</v>
      </c>
      <c r="D804" s="54">
        <v>28</v>
      </c>
      <c r="E804" s="44">
        <v>27377.74</v>
      </c>
      <c r="F804" s="44">
        <v>0</v>
      </c>
      <c r="G804" s="44"/>
      <c r="H804" s="44">
        <v>6459.63</v>
      </c>
      <c r="I804" s="44"/>
      <c r="J804" s="44">
        <f t="shared" ref="J804" si="147">K804/12</f>
        <v>2819.78</v>
      </c>
      <c r="K804" s="44">
        <f t="shared" ref="K804" si="148">SUM(E804:I804)</f>
        <v>33837.370000000003</v>
      </c>
      <c r="L804" s="46">
        <f t="shared" ref="L804" si="149">SUM(E804:J804)</f>
        <v>36657.15</v>
      </c>
      <c r="M804" s="117"/>
      <c r="N804" s="119">
        <f t="shared" ref="N804" si="150">K804</f>
        <v>33837.370000000003</v>
      </c>
      <c r="O804" s="119">
        <f t="shared" ref="O804" si="151">E804+F804+G804+I804</f>
        <v>27377.74</v>
      </c>
      <c r="P804" s="119">
        <v>3278.4</v>
      </c>
      <c r="Q804" s="119">
        <f t="shared" ref="Q804" si="152">L804+(IF(P804&gt;O804*0.18,P804,O804*0.18))</f>
        <v>41585.14</v>
      </c>
      <c r="R804" s="119">
        <f t="shared" ref="R804" si="153">N804+O804*0.18</f>
        <v>38765.360000000001</v>
      </c>
      <c r="S804" s="47"/>
    </row>
    <row r="805" spans="1:19" ht="9" customHeight="1" x14ac:dyDescent="0.2">
      <c r="A805" s="530"/>
      <c r="B805" s="530"/>
      <c r="C805" s="48" t="s">
        <v>4</v>
      </c>
      <c r="D805" s="49">
        <v>34</v>
      </c>
      <c r="E805" s="50">
        <f t="shared" ref="E805" si="154">E804*1936.27</f>
        <v>53010697</v>
      </c>
      <c r="F805" s="50">
        <f t="shared" si="99"/>
        <v>0</v>
      </c>
      <c r="G805" s="50">
        <f t="shared" si="99"/>
        <v>0</v>
      </c>
      <c r="H805" s="61">
        <f t="shared" si="99"/>
        <v>12507588</v>
      </c>
      <c r="I805" s="61">
        <f t="shared" si="99"/>
        <v>0</v>
      </c>
      <c r="J805" s="51">
        <f t="shared" si="99"/>
        <v>5459855</v>
      </c>
      <c r="K805" s="61">
        <f t="shared" si="99"/>
        <v>65518284</v>
      </c>
      <c r="L805" s="61">
        <f t="shared" si="99"/>
        <v>70978140</v>
      </c>
      <c r="M805" s="118"/>
      <c r="N805" s="120">
        <f t="shared" ref="N805:R805" si="155">N804*1936.27</f>
        <v>65518284</v>
      </c>
      <c r="O805" s="120">
        <f t="shared" si="155"/>
        <v>53010697</v>
      </c>
      <c r="P805" s="61">
        <f t="shared" si="155"/>
        <v>6347868</v>
      </c>
      <c r="Q805" s="120">
        <f t="shared" si="155"/>
        <v>80520059</v>
      </c>
      <c r="R805" s="120">
        <f t="shared" si="155"/>
        <v>75060204</v>
      </c>
      <c r="S805" s="47"/>
    </row>
    <row r="806" spans="1:19" ht="12.75" customHeight="1" x14ac:dyDescent="0.2">
      <c r="A806" s="530"/>
      <c r="B806" s="530"/>
      <c r="C806" s="53" t="s">
        <v>3</v>
      </c>
      <c r="D806" s="54">
        <v>35</v>
      </c>
      <c r="E806" s="44">
        <v>29045.84</v>
      </c>
      <c r="F806" s="44">
        <v>0</v>
      </c>
      <c r="G806" s="44"/>
      <c r="H806" s="44">
        <v>6459.63</v>
      </c>
      <c r="I806" s="44"/>
      <c r="J806" s="44">
        <f t="shared" ref="J806" si="156">K806/12</f>
        <v>2958.79</v>
      </c>
      <c r="K806" s="44">
        <f t="shared" ref="K806" si="157">SUM(E806:I806)</f>
        <v>35505.47</v>
      </c>
      <c r="L806" s="46">
        <f t="shared" ref="L806" si="158">SUM(E806:J806)</f>
        <v>38464.26</v>
      </c>
      <c r="M806" s="117"/>
      <c r="N806" s="119">
        <f t="shared" ref="N806" si="159">K806</f>
        <v>35505.47</v>
      </c>
      <c r="O806" s="119">
        <f t="shared" ref="O806" si="160">E806+F806+G806+I806</f>
        <v>29045.84</v>
      </c>
      <c r="P806" s="119">
        <v>3278.4</v>
      </c>
      <c r="Q806" s="119">
        <f t="shared" ref="Q806" si="161">L806+(IF(P806&gt;O806*0.18,P806,O806*0.18))</f>
        <v>43692.51</v>
      </c>
      <c r="R806" s="119">
        <f t="shared" ref="R806" si="162">N806+O806*0.18</f>
        <v>40733.72</v>
      </c>
      <c r="S806" s="47"/>
    </row>
    <row r="807" spans="1:19" ht="9" customHeight="1" x14ac:dyDescent="0.2">
      <c r="A807" s="531"/>
      <c r="B807" s="531"/>
      <c r="C807" s="58" t="s">
        <v>4</v>
      </c>
      <c r="D807" s="59"/>
      <c r="E807" s="50">
        <f t="shared" ref="E807" si="163">E806*1936.27</f>
        <v>56240589</v>
      </c>
      <c r="F807" s="50">
        <f t="shared" si="109"/>
        <v>0</v>
      </c>
      <c r="G807" s="50">
        <f t="shared" si="109"/>
        <v>0</v>
      </c>
      <c r="H807" s="61">
        <f t="shared" si="109"/>
        <v>12507588</v>
      </c>
      <c r="I807" s="61">
        <f t="shared" si="109"/>
        <v>0</v>
      </c>
      <c r="J807" s="51">
        <f t="shared" si="109"/>
        <v>5729016</v>
      </c>
      <c r="K807" s="61">
        <f t="shared" si="109"/>
        <v>68748176</v>
      </c>
      <c r="L807" s="61">
        <f t="shared" si="109"/>
        <v>74477193</v>
      </c>
      <c r="M807" s="118"/>
      <c r="N807" s="120">
        <f t="shared" ref="N807:R807" si="164">N806*1936.27</f>
        <v>68748176</v>
      </c>
      <c r="O807" s="120">
        <f t="shared" si="164"/>
        <v>56240589</v>
      </c>
      <c r="P807" s="61">
        <f t="shared" si="164"/>
        <v>6347868</v>
      </c>
      <c r="Q807" s="120">
        <f t="shared" si="164"/>
        <v>84600496</v>
      </c>
      <c r="R807" s="120">
        <f t="shared" si="164"/>
        <v>78871480</v>
      </c>
      <c r="S807" s="47"/>
    </row>
    <row r="808" spans="1:19" ht="12.75" customHeight="1" x14ac:dyDescent="0.2">
      <c r="A808" s="492">
        <f>B796+1</f>
        <v>44562</v>
      </c>
      <c r="B808" s="492">
        <v>44651</v>
      </c>
      <c r="C808" s="42" t="s">
        <v>3</v>
      </c>
      <c r="D808" s="43">
        <v>0</v>
      </c>
      <c r="E808" s="44">
        <f>E796</f>
        <v>16218.89</v>
      </c>
      <c r="F808" s="44">
        <v>0</v>
      </c>
      <c r="G808" s="44"/>
      <c r="H808" s="44">
        <v>6459.63</v>
      </c>
      <c r="I808" s="44"/>
      <c r="J808" s="44">
        <f t="shared" ref="J808" si="165">K808/12</f>
        <v>1889.88</v>
      </c>
      <c r="K808" s="44">
        <f t="shared" ref="K808" si="166">SUM(E808:I808)</f>
        <v>22678.52</v>
      </c>
      <c r="L808" s="46">
        <f t="shared" ref="L808" si="167">SUM(E808:J808)</f>
        <v>24568.400000000001</v>
      </c>
      <c r="M808" s="117"/>
      <c r="N808" s="119">
        <f t="shared" ref="N808" si="168">K808</f>
        <v>22678.52</v>
      </c>
      <c r="O808" s="119">
        <f t="shared" ref="O808" si="169">E808+F808+G808+I808</f>
        <v>16218.89</v>
      </c>
      <c r="P808" s="119">
        <f>K850</f>
        <v>2214</v>
      </c>
      <c r="Q808" s="119">
        <f t="shared" ref="Q808" si="170">L808+(IF(P808&gt;O808*0.18,P808,O808*0.18))</f>
        <v>27487.8</v>
      </c>
      <c r="R808" s="119">
        <f t="shared" ref="R808" si="171">N808+O808*0.18</f>
        <v>25597.919999999998</v>
      </c>
      <c r="S808" s="47"/>
    </row>
    <row r="809" spans="1:19" ht="9" customHeight="1" x14ac:dyDescent="0.2">
      <c r="A809" s="493"/>
      <c r="B809" s="493"/>
      <c r="C809" s="48" t="s">
        <v>4</v>
      </c>
      <c r="D809" s="49">
        <v>8</v>
      </c>
      <c r="E809" s="50">
        <f t="shared" ref="E809:L809" si="172">E808*1936.27</f>
        <v>31404150</v>
      </c>
      <c r="F809" s="50">
        <f t="shared" si="172"/>
        <v>0</v>
      </c>
      <c r="G809" s="50">
        <f t="shared" si="172"/>
        <v>0</v>
      </c>
      <c r="H809" s="61">
        <f t="shared" si="172"/>
        <v>12507588</v>
      </c>
      <c r="I809" s="61">
        <f t="shared" si="172"/>
        <v>0</v>
      </c>
      <c r="J809" s="51">
        <f t="shared" si="172"/>
        <v>3659318</v>
      </c>
      <c r="K809" s="61">
        <f t="shared" si="172"/>
        <v>43911738</v>
      </c>
      <c r="L809" s="61">
        <f t="shared" si="172"/>
        <v>47571056</v>
      </c>
      <c r="M809" s="118"/>
      <c r="N809" s="120">
        <f t="shared" ref="N809:R809" si="173">N808*1936.27</f>
        <v>43911738</v>
      </c>
      <c r="O809" s="120">
        <f t="shared" si="173"/>
        <v>31404150</v>
      </c>
      <c r="P809" s="61">
        <f t="shared" si="173"/>
        <v>4286902</v>
      </c>
      <c r="Q809" s="120">
        <f t="shared" si="173"/>
        <v>53223803</v>
      </c>
      <c r="R809" s="120">
        <f t="shared" si="173"/>
        <v>49564485</v>
      </c>
      <c r="S809" s="47"/>
    </row>
    <row r="810" spans="1:19" ht="12.75" customHeight="1" x14ac:dyDescent="0.2">
      <c r="A810" s="530">
        <f>A808</f>
        <v>44562</v>
      </c>
      <c r="B810" s="530">
        <f>B808</f>
        <v>44651</v>
      </c>
      <c r="C810" s="53" t="s">
        <v>3</v>
      </c>
      <c r="D810" s="54">
        <v>9</v>
      </c>
      <c r="E810" s="44">
        <f t="shared" ref="E810" si="174">E798</f>
        <v>19536.18</v>
      </c>
      <c r="F810" s="44">
        <v>0</v>
      </c>
      <c r="G810" s="44"/>
      <c r="H810" s="44">
        <v>6459.63</v>
      </c>
      <c r="I810" s="44"/>
      <c r="J810" s="44">
        <f t="shared" ref="J810" si="175">K810/12</f>
        <v>2166.3200000000002</v>
      </c>
      <c r="K810" s="44">
        <f t="shared" ref="K810" si="176">SUM(E810:I810)</f>
        <v>25995.81</v>
      </c>
      <c r="L810" s="46">
        <f t="shared" ref="L810" si="177">SUM(E810:J810)</f>
        <v>28162.13</v>
      </c>
      <c r="M810" s="117"/>
      <c r="N810" s="119">
        <f t="shared" ref="N810" si="178">K810</f>
        <v>25995.81</v>
      </c>
      <c r="O810" s="119">
        <f t="shared" ref="O810" si="179">E810+F810+G810+I810</f>
        <v>19536.18</v>
      </c>
      <c r="P810" s="119">
        <f>P808</f>
        <v>2214</v>
      </c>
      <c r="Q810" s="119">
        <f t="shared" ref="Q810" si="180">L810+(IF(P810&gt;O810*0.18,P810,O810*0.18))</f>
        <v>31678.639999999999</v>
      </c>
      <c r="R810" s="119">
        <f t="shared" ref="R810" si="181">N810+O810*0.18</f>
        <v>29512.32</v>
      </c>
      <c r="S810" s="47"/>
    </row>
    <row r="811" spans="1:19" ht="9" customHeight="1" x14ac:dyDescent="0.2">
      <c r="A811" s="530"/>
      <c r="B811" s="530"/>
      <c r="C811" s="48" t="s">
        <v>4</v>
      </c>
      <c r="D811" s="49">
        <v>14</v>
      </c>
      <c r="E811" s="50">
        <f t="shared" ref="E811:L811" si="182">E810*1936.27</f>
        <v>37827319</v>
      </c>
      <c r="F811" s="50">
        <f t="shared" si="182"/>
        <v>0</v>
      </c>
      <c r="G811" s="50">
        <f t="shared" si="182"/>
        <v>0</v>
      </c>
      <c r="H811" s="61">
        <f t="shared" si="182"/>
        <v>12507588</v>
      </c>
      <c r="I811" s="61">
        <f t="shared" si="182"/>
        <v>0</v>
      </c>
      <c r="J811" s="51">
        <f t="shared" si="182"/>
        <v>4194580</v>
      </c>
      <c r="K811" s="61">
        <f t="shared" si="182"/>
        <v>50334907</v>
      </c>
      <c r="L811" s="61">
        <f t="shared" si="182"/>
        <v>54529487</v>
      </c>
      <c r="M811" s="118"/>
      <c r="N811" s="120">
        <f t="shared" ref="N811:R811" si="183">N810*1936.27</f>
        <v>50334907</v>
      </c>
      <c r="O811" s="120">
        <f t="shared" si="183"/>
        <v>37827319</v>
      </c>
      <c r="P811" s="61">
        <f t="shared" si="183"/>
        <v>4286902</v>
      </c>
      <c r="Q811" s="120">
        <f t="shared" si="183"/>
        <v>61338400</v>
      </c>
      <c r="R811" s="120">
        <f t="shared" si="183"/>
        <v>57143820</v>
      </c>
      <c r="S811" s="47"/>
    </row>
    <row r="812" spans="1:19" ht="12.75" customHeight="1" x14ac:dyDescent="0.2">
      <c r="A812" s="530"/>
      <c r="B812" s="530"/>
      <c r="C812" s="53" t="s">
        <v>3</v>
      </c>
      <c r="D812" s="54">
        <v>15</v>
      </c>
      <c r="E812" s="44">
        <f t="shared" ref="E812" si="184">E800</f>
        <v>22061.360000000001</v>
      </c>
      <c r="F812" s="44">
        <v>0</v>
      </c>
      <c r="G812" s="44"/>
      <c r="H812" s="44">
        <v>6459.63</v>
      </c>
      <c r="I812" s="44"/>
      <c r="J812" s="44">
        <f t="shared" ref="J812" si="185">K812/12</f>
        <v>2376.75</v>
      </c>
      <c r="K812" s="44">
        <f t="shared" ref="K812" si="186">SUM(E812:I812)</f>
        <v>28520.99</v>
      </c>
      <c r="L812" s="46">
        <f t="shared" ref="L812" si="187">SUM(E812:J812)</f>
        <v>30897.74</v>
      </c>
      <c r="M812" s="117"/>
      <c r="N812" s="119">
        <f t="shared" ref="N812" si="188">K812</f>
        <v>28520.99</v>
      </c>
      <c r="O812" s="119">
        <f t="shared" ref="O812" si="189">E812+F812+G812+I812</f>
        <v>22061.360000000001</v>
      </c>
      <c r="P812" s="119">
        <f>K852</f>
        <v>2721.6</v>
      </c>
      <c r="Q812" s="119">
        <f t="shared" ref="Q812" si="190">L812+(IF(P812&gt;O812*0.18,P812,O812*0.18))</f>
        <v>34868.78</v>
      </c>
      <c r="R812" s="119">
        <f t="shared" ref="R812" si="191">N812+O812*0.18</f>
        <v>32492.03</v>
      </c>
      <c r="S812" s="47"/>
    </row>
    <row r="813" spans="1:19" ht="9" customHeight="1" x14ac:dyDescent="0.2">
      <c r="A813" s="530"/>
      <c r="B813" s="530"/>
      <c r="C813" s="48" t="s">
        <v>4</v>
      </c>
      <c r="D813" s="49">
        <v>20</v>
      </c>
      <c r="E813" s="50">
        <f t="shared" ref="E813:L813" si="192">E812*1936.27</f>
        <v>42716750</v>
      </c>
      <c r="F813" s="50">
        <f t="shared" si="192"/>
        <v>0</v>
      </c>
      <c r="G813" s="50">
        <f t="shared" si="192"/>
        <v>0</v>
      </c>
      <c r="H813" s="61">
        <f t="shared" si="192"/>
        <v>12507588</v>
      </c>
      <c r="I813" s="61">
        <f t="shared" si="192"/>
        <v>0</v>
      </c>
      <c r="J813" s="51">
        <f t="shared" si="192"/>
        <v>4602030</v>
      </c>
      <c r="K813" s="61">
        <f t="shared" si="192"/>
        <v>55224337</v>
      </c>
      <c r="L813" s="61">
        <f t="shared" si="192"/>
        <v>59826367</v>
      </c>
      <c r="M813" s="118"/>
      <c r="N813" s="120">
        <f t="shared" ref="N813:R813" si="193">N812*1936.27</f>
        <v>55224337</v>
      </c>
      <c r="O813" s="120">
        <f t="shared" si="193"/>
        <v>42716750</v>
      </c>
      <c r="P813" s="61">
        <f t="shared" si="193"/>
        <v>5269752</v>
      </c>
      <c r="Q813" s="120">
        <f t="shared" si="193"/>
        <v>67515373</v>
      </c>
      <c r="R813" s="120">
        <f t="shared" si="193"/>
        <v>62913343</v>
      </c>
      <c r="S813" s="47"/>
    </row>
    <row r="814" spans="1:19" ht="12.75" customHeight="1" x14ac:dyDescent="0.2">
      <c r="A814" s="530"/>
      <c r="B814" s="530"/>
      <c r="C814" s="53" t="s">
        <v>3</v>
      </c>
      <c r="D814" s="54">
        <v>21</v>
      </c>
      <c r="E814" s="44">
        <f t="shared" ref="E814" si="194">E802</f>
        <v>25276.62</v>
      </c>
      <c r="F814" s="44">
        <v>0</v>
      </c>
      <c r="G814" s="44"/>
      <c r="H814" s="44">
        <v>6459.63</v>
      </c>
      <c r="I814" s="44"/>
      <c r="J814" s="44">
        <f t="shared" ref="J814" si="195">K814/12</f>
        <v>2644.69</v>
      </c>
      <c r="K814" s="44">
        <f t="shared" ref="K814" si="196">SUM(E814:I814)</f>
        <v>31736.25</v>
      </c>
      <c r="L814" s="46">
        <f t="shared" ref="L814" si="197">SUM(E814:J814)</f>
        <v>34380.94</v>
      </c>
      <c r="M814" s="117"/>
      <c r="N814" s="119">
        <f t="shared" ref="N814" si="198">K814</f>
        <v>31736.25</v>
      </c>
      <c r="O814" s="119">
        <f t="shared" ref="O814" si="199">E814+F814+G814+I814</f>
        <v>25276.62</v>
      </c>
      <c r="P814" s="119">
        <f>P812</f>
        <v>2721.6</v>
      </c>
      <c r="Q814" s="119">
        <f t="shared" ref="Q814" si="200">L814+(IF(P814&gt;O814*0.18,P814,O814*0.18))</f>
        <v>38930.730000000003</v>
      </c>
      <c r="R814" s="119">
        <f t="shared" ref="R814" si="201">N814+O814*0.18</f>
        <v>36286.04</v>
      </c>
      <c r="S814" s="47"/>
    </row>
    <row r="815" spans="1:19" ht="9" customHeight="1" x14ac:dyDescent="0.2">
      <c r="A815" s="530"/>
      <c r="B815" s="530"/>
      <c r="C815" s="48" t="s">
        <v>4</v>
      </c>
      <c r="D815" s="49">
        <v>27</v>
      </c>
      <c r="E815" s="50">
        <f t="shared" ref="E815:L815" si="202">E814*1936.27</f>
        <v>48942361</v>
      </c>
      <c r="F815" s="50">
        <f t="shared" si="202"/>
        <v>0</v>
      </c>
      <c r="G815" s="50">
        <f t="shared" si="202"/>
        <v>0</v>
      </c>
      <c r="H815" s="61">
        <f t="shared" si="202"/>
        <v>12507588</v>
      </c>
      <c r="I815" s="61">
        <f t="shared" si="202"/>
        <v>0</v>
      </c>
      <c r="J815" s="51">
        <f t="shared" si="202"/>
        <v>5120834</v>
      </c>
      <c r="K815" s="61">
        <f t="shared" si="202"/>
        <v>61449949</v>
      </c>
      <c r="L815" s="61">
        <f t="shared" si="202"/>
        <v>66570783</v>
      </c>
      <c r="M815" s="118"/>
      <c r="N815" s="120">
        <f t="shared" ref="N815:R815" si="203">N814*1936.27</f>
        <v>61449949</v>
      </c>
      <c r="O815" s="120">
        <f t="shared" si="203"/>
        <v>48942361</v>
      </c>
      <c r="P815" s="61">
        <f t="shared" si="203"/>
        <v>5269752</v>
      </c>
      <c r="Q815" s="120">
        <f t="shared" si="203"/>
        <v>75380405</v>
      </c>
      <c r="R815" s="120">
        <f t="shared" si="203"/>
        <v>70259571</v>
      </c>
      <c r="S815" s="47"/>
    </row>
    <row r="816" spans="1:19" ht="12.75" customHeight="1" x14ac:dyDescent="0.2">
      <c r="A816" s="530"/>
      <c r="B816" s="530"/>
      <c r="C816" s="53" t="s">
        <v>3</v>
      </c>
      <c r="D816" s="54">
        <v>28</v>
      </c>
      <c r="E816" s="44">
        <f t="shared" ref="E816" si="204">E804</f>
        <v>27377.74</v>
      </c>
      <c r="F816" s="44">
        <v>0</v>
      </c>
      <c r="G816" s="44"/>
      <c r="H816" s="44">
        <v>6459.63</v>
      </c>
      <c r="I816" s="44"/>
      <c r="J816" s="44">
        <f t="shared" ref="J816" si="205">K816/12</f>
        <v>2819.78</v>
      </c>
      <c r="K816" s="44">
        <f t="shared" ref="K816" si="206">SUM(E816:I816)</f>
        <v>33837.370000000003</v>
      </c>
      <c r="L816" s="46">
        <f t="shared" ref="L816" si="207">SUM(E816:J816)</f>
        <v>36657.15</v>
      </c>
      <c r="M816" s="117"/>
      <c r="N816" s="119">
        <f t="shared" ref="N816" si="208">K816</f>
        <v>33837.370000000003</v>
      </c>
      <c r="O816" s="119">
        <f t="shared" ref="O816" si="209">E816+F816+G816+I816</f>
        <v>27377.74</v>
      </c>
      <c r="P816" s="119">
        <f>K854</f>
        <v>3458.4</v>
      </c>
      <c r="Q816" s="119">
        <f t="shared" ref="Q816" si="210">L816+(IF(P816&gt;O816*0.18,P816,O816*0.18))</f>
        <v>41585.14</v>
      </c>
      <c r="R816" s="119">
        <f t="shared" ref="R816" si="211">N816+O816*0.18</f>
        <v>38765.360000000001</v>
      </c>
      <c r="S816" s="47"/>
    </row>
    <row r="817" spans="1:20" ht="9" customHeight="1" x14ac:dyDescent="0.2">
      <c r="A817" s="530"/>
      <c r="B817" s="530"/>
      <c r="C817" s="48" t="s">
        <v>4</v>
      </c>
      <c r="D817" s="49">
        <v>34</v>
      </c>
      <c r="E817" s="50">
        <f t="shared" ref="E817:L817" si="212">E816*1936.27</f>
        <v>53010697</v>
      </c>
      <c r="F817" s="50">
        <f t="shared" si="212"/>
        <v>0</v>
      </c>
      <c r="G817" s="50">
        <f t="shared" si="212"/>
        <v>0</v>
      </c>
      <c r="H817" s="61">
        <f t="shared" si="212"/>
        <v>12507588</v>
      </c>
      <c r="I817" s="61">
        <f t="shared" si="212"/>
        <v>0</v>
      </c>
      <c r="J817" s="51">
        <f t="shared" si="212"/>
        <v>5459855</v>
      </c>
      <c r="K817" s="61">
        <f t="shared" si="212"/>
        <v>65518284</v>
      </c>
      <c r="L817" s="61">
        <f t="shared" si="212"/>
        <v>70978140</v>
      </c>
      <c r="M817" s="118"/>
      <c r="N817" s="120">
        <f t="shared" ref="N817:R817" si="213">N816*1936.27</f>
        <v>65518284</v>
      </c>
      <c r="O817" s="120">
        <f t="shared" si="213"/>
        <v>53010697</v>
      </c>
      <c r="P817" s="61">
        <f t="shared" si="213"/>
        <v>6696396</v>
      </c>
      <c r="Q817" s="120">
        <f t="shared" si="213"/>
        <v>80520059</v>
      </c>
      <c r="R817" s="120">
        <f t="shared" si="213"/>
        <v>75060204</v>
      </c>
      <c r="S817" s="47"/>
    </row>
    <row r="818" spans="1:20" ht="12.75" customHeight="1" x14ac:dyDescent="0.2">
      <c r="A818" s="530"/>
      <c r="B818" s="530"/>
      <c r="C818" s="53" t="s">
        <v>3</v>
      </c>
      <c r="D818" s="54">
        <v>35</v>
      </c>
      <c r="E818" s="44">
        <f t="shared" ref="E818" si="214">E806</f>
        <v>29045.84</v>
      </c>
      <c r="F818" s="44">
        <v>0</v>
      </c>
      <c r="G818" s="44"/>
      <c r="H818" s="44">
        <v>6459.63</v>
      </c>
      <c r="I818" s="44"/>
      <c r="J818" s="44">
        <f t="shared" ref="J818" si="215">K818/12</f>
        <v>2958.79</v>
      </c>
      <c r="K818" s="44">
        <f t="shared" ref="K818" si="216">SUM(E818:I818)</f>
        <v>35505.47</v>
      </c>
      <c r="L818" s="46">
        <f t="shared" ref="L818" si="217">SUM(E818:J818)</f>
        <v>38464.26</v>
      </c>
      <c r="M818" s="117"/>
      <c r="N818" s="119">
        <f t="shared" ref="N818" si="218">K818</f>
        <v>35505.47</v>
      </c>
      <c r="O818" s="119">
        <f t="shared" ref="O818" si="219">E818+F818+G818+I818</f>
        <v>29045.84</v>
      </c>
      <c r="P818" s="119">
        <f>P816</f>
        <v>3458.4</v>
      </c>
      <c r="Q818" s="119">
        <f t="shared" ref="Q818" si="220">L818+(IF(P818&gt;O818*0.18,P818,O818*0.18))</f>
        <v>43692.51</v>
      </c>
      <c r="R818" s="119">
        <f t="shared" ref="R818" si="221">N818+O818*0.18</f>
        <v>40733.72</v>
      </c>
      <c r="S818" s="47"/>
    </row>
    <row r="819" spans="1:20" ht="9" customHeight="1" x14ac:dyDescent="0.2">
      <c r="A819" s="531"/>
      <c r="B819" s="531"/>
      <c r="C819" s="58" t="s">
        <v>4</v>
      </c>
      <c r="D819" s="59"/>
      <c r="E819" s="50">
        <f t="shared" ref="E819:L819" si="222">E818*1936.27</f>
        <v>56240589</v>
      </c>
      <c r="F819" s="50">
        <f t="shared" si="222"/>
        <v>0</v>
      </c>
      <c r="G819" s="50">
        <f t="shared" si="222"/>
        <v>0</v>
      </c>
      <c r="H819" s="61">
        <f t="shared" si="222"/>
        <v>12507588</v>
      </c>
      <c r="I819" s="61">
        <f t="shared" si="222"/>
        <v>0</v>
      </c>
      <c r="J819" s="51">
        <f t="shared" si="222"/>
        <v>5729016</v>
      </c>
      <c r="K819" s="61">
        <f t="shared" si="222"/>
        <v>68748176</v>
      </c>
      <c r="L819" s="61">
        <f t="shared" si="222"/>
        <v>74477193</v>
      </c>
      <c r="M819" s="118"/>
      <c r="N819" s="120">
        <f t="shared" ref="N819:R819" si="223">N818*1936.27</f>
        <v>68748176</v>
      </c>
      <c r="O819" s="120">
        <f t="shared" si="223"/>
        <v>56240589</v>
      </c>
      <c r="P819" s="61">
        <f t="shared" si="223"/>
        <v>6696396</v>
      </c>
      <c r="Q819" s="120">
        <f t="shared" si="223"/>
        <v>84600496</v>
      </c>
      <c r="R819" s="120">
        <f t="shared" si="223"/>
        <v>78871480</v>
      </c>
      <c r="S819" s="47"/>
    </row>
    <row r="820" spans="1:20" ht="12.75" customHeight="1" x14ac:dyDescent="0.2">
      <c r="A820" s="492">
        <f>B808+1</f>
        <v>44652</v>
      </c>
      <c r="B820" s="492">
        <v>44742</v>
      </c>
      <c r="C820" s="42" t="s">
        <v>3</v>
      </c>
      <c r="D820" s="43">
        <v>0</v>
      </c>
      <c r="E820" s="44">
        <f t="shared" ref="E820" si="224">E808</f>
        <v>16218.89</v>
      </c>
      <c r="F820" s="44"/>
      <c r="G820" s="44"/>
      <c r="H820" s="44">
        <v>6459.63</v>
      </c>
      <c r="I820" s="44">
        <f>(E820+H820)*0.3%</f>
        <v>68.040000000000006</v>
      </c>
      <c r="J820" s="44">
        <f t="shared" ref="J820:J832" si="225">K820/12</f>
        <v>1895.55</v>
      </c>
      <c r="K820" s="44">
        <f t="shared" ref="K820" si="226">SUM(E820:I820)</f>
        <v>22746.560000000001</v>
      </c>
      <c r="L820" s="46">
        <f t="shared" ref="L820" si="227">SUM(E820:J820)</f>
        <v>24642.11</v>
      </c>
      <c r="M820" s="117"/>
      <c r="N820" s="119">
        <f t="shared" ref="N820" si="228">K820</f>
        <v>22746.560000000001</v>
      </c>
      <c r="O820" s="119">
        <f t="shared" ref="O820" si="229">E820+F820+G820+I820</f>
        <v>16286.93</v>
      </c>
      <c r="P820" s="119">
        <f>P808</f>
        <v>2214</v>
      </c>
      <c r="Q820" s="119">
        <f t="shared" ref="Q820" si="230">L820+(IF(P820&gt;O820*0.18,P820,O820*0.18))</f>
        <v>27573.759999999998</v>
      </c>
      <c r="R820" s="119">
        <f t="shared" ref="R820" si="231">N820+O820*0.18</f>
        <v>25678.21</v>
      </c>
      <c r="S820" s="47"/>
      <c r="T820" s="194"/>
    </row>
    <row r="821" spans="1:20" ht="9" customHeight="1" x14ac:dyDescent="0.2">
      <c r="A821" s="493"/>
      <c r="B821" s="493"/>
      <c r="C821" s="48" t="s">
        <v>4</v>
      </c>
      <c r="D821" s="49">
        <v>8</v>
      </c>
      <c r="E821" s="50">
        <f t="shared" ref="E821" si="232">E820*1936.27</f>
        <v>31404150</v>
      </c>
      <c r="F821" s="61"/>
      <c r="G821" s="50">
        <v>0</v>
      </c>
      <c r="H821" s="61">
        <f t="shared" ref="H821:L821" si="233">H820*1936.27</f>
        <v>12507588</v>
      </c>
      <c r="I821" s="61">
        <f>I820*1936.27</f>
        <v>131744</v>
      </c>
      <c r="J821" s="51">
        <f t="shared" si="233"/>
        <v>3670297</v>
      </c>
      <c r="K821" s="61">
        <f t="shared" si="233"/>
        <v>44043482</v>
      </c>
      <c r="L821" s="61">
        <f t="shared" si="233"/>
        <v>47713778</v>
      </c>
      <c r="M821" s="118"/>
      <c r="N821" s="120">
        <f t="shared" ref="N821:R821" si="234">N820*1936.27</f>
        <v>44043482</v>
      </c>
      <c r="O821" s="120">
        <f t="shared" si="234"/>
        <v>31535894</v>
      </c>
      <c r="P821" s="61">
        <f t="shared" si="234"/>
        <v>4286902</v>
      </c>
      <c r="Q821" s="120">
        <f t="shared" si="234"/>
        <v>53390244</v>
      </c>
      <c r="R821" s="120">
        <f t="shared" si="234"/>
        <v>49719948</v>
      </c>
      <c r="S821" s="47"/>
    </row>
    <row r="822" spans="1:20" ht="12.75" customHeight="1" x14ac:dyDescent="0.2">
      <c r="A822" s="530">
        <f>A820</f>
        <v>44652</v>
      </c>
      <c r="B822" s="530">
        <f>B820</f>
        <v>44742</v>
      </c>
      <c r="C822" s="53" t="s">
        <v>3</v>
      </c>
      <c r="D822" s="54">
        <v>9</v>
      </c>
      <c r="E822" s="44">
        <f t="shared" ref="E822" si="235">E810</f>
        <v>19536.18</v>
      </c>
      <c r="F822" s="44"/>
      <c r="G822" s="44">
        <v>0</v>
      </c>
      <c r="H822" s="44">
        <v>6459.63</v>
      </c>
      <c r="I822" s="44">
        <f t="shared" ref="I822" si="236">(E822+H822)*0.3%</f>
        <v>77.989999999999995</v>
      </c>
      <c r="J822" s="44">
        <f t="shared" ref="J822" si="237">K822/12</f>
        <v>2172.8200000000002</v>
      </c>
      <c r="K822" s="44">
        <f t="shared" ref="K822" si="238">SUM(E822:I822)</f>
        <v>26073.8</v>
      </c>
      <c r="L822" s="46">
        <f t="shared" ref="L822" si="239">SUM(E822:J822)</f>
        <v>28246.62</v>
      </c>
      <c r="M822" s="117"/>
      <c r="N822" s="119">
        <f t="shared" ref="N822" si="240">K822</f>
        <v>26073.8</v>
      </c>
      <c r="O822" s="119">
        <f t="shared" ref="O822" si="241">E822+F822+G822+I822</f>
        <v>19614.169999999998</v>
      </c>
      <c r="P822" s="119">
        <f t="shared" ref="P822" si="242">P810</f>
        <v>2214</v>
      </c>
      <c r="Q822" s="119">
        <f t="shared" ref="Q822" si="243">L822+(IF(P822&gt;O822*0.18,P822,O822*0.18))</f>
        <v>31777.17</v>
      </c>
      <c r="R822" s="119">
        <f t="shared" ref="R822" si="244">N822+O822*0.18</f>
        <v>29604.35</v>
      </c>
      <c r="S822" s="47"/>
      <c r="T822" s="194"/>
    </row>
    <row r="823" spans="1:20" ht="9" customHeight="1" x14ac:dyDescent="0.2">
      <c r="A823" s="530"/>
      <c r="B823" s="530"/>
      <c r="C823" s="48" t="s">
        <v>4</v>
      </c>
      <c r="D823" s="49">
        <v>14</v>
      </c>
      <c r="E823" s="50">
        <f t="shared" ref="E823" si="245">E822*1936.27</f>
        <v>37827319</v>
      </c>
      <c r="F823" s="50"/>
      <c r="G823" s="50">
        <v>0</v>
      </c>
      <c r="H823" s="61">
        <f t="shared" ref="H823:L823" si="246">H822*1936.27</f>
        <v>12507588</v>
      </c>
      <c r="I823" s="61">
        <f t="shared" si="246"/>
        <v>151010</v>
      </c>
      <c r="J823" s="51">
        <f t="shared" si="246"/>
        <v>4207166</v>
      </c>
      <c r="K823" s="61">
        <f t="shared" si="246"/>
        <v>50485917</v>
      </c>
      <c r="L823" s="61">
        <f t="shared" si="246"/>
        <v>54693083</v>
      </c>
      <c r="M823" s="118"/>
      <c r="N823" s="120">
        <f t="shared" ref="N823:R823" si="247">N822*1936.27</f>
        <v>50485917</v>
      </c>
      <c r="O823" s="120">
        <f t="shared" si="247"/>
        <v>37978329</v>
      </c>
      <c r="P823" s="61">
        <f t="shared" si="247"/>
        <v>4286902</v>
      </c>
      <c r="Q823" s="120">
        <f t="shared" si="247"/>
        <v>61529181</v>
      </c>
      <c r="R823" s="120">
        <f t="shared" si="247"/>
        <v>57322015</v>
      </c>
      <c r="S823" s="47"/>
    </row>
    <row r="824" spans="1:20" ht="12.75" customHeight="1" x14ac:dyDescent="0.2">
      <c r="A824" s="530"/>
      <c r="B824" s="530"/>
      <c r="C824" s="53" t="s">
        <v>3</v>
      </c>
      <c r="D824" s="54">
        <v>15</v>
      </c>
      <c r="E824" s="44">
        <f t="shared" ref="E824" si="248">E812</f>
        <v>22061.360000000001</v>
      </c>
      <c r="F824" s="44"/>
      <c r="G824" s="44">
        <v>0</v>
      </c>
      <c r="H824" s="44">
        <v>6459.63</v>
      </c>
      <c r="I824" s="44">
        <f t="shared" ref="I824" si="249">(E824+H824)*0.3%</f>
        <v>85.56</v>
      </c>
      <c r="J824" s="44">
        <f t="shared" ref="J824" si="250">K824/12</f>
        <v>2383.88</v>
      </c>
      <c r="K824" s="44">
        <f t="shared" ref="K824" si="251">SUM(E824:I824)</f>
        <v>28606.55</v>
      </c>
      <c r="L824" s="46">
        <f t="shared" ref="L824" si="252">SUM(E824:J824)</f>
        <v>30990.43</v>
      </c>
      <c r="M824" s="117"/>
      <c r="N824" s="119">
        <f t="shared" ref="N824" si="253">K824</f>
        <v>28606.55</v>
      </c>
      <c r="O824" s="119">
        <f t="shared" ref="O824" si="254">E824+F824+G824+I824</f>
        <v>22146.92</v>
      </c>
      <c r="P824" s="119">
        <f t="shared" ref="P824" si="255">P812</f>
        <v>2721.6</v>
      </c>
      <c r="Q824" s="119">
        <f t="shared" ref="Q824" si="256">L824+(IF(P824&gt;O824*0.18,P824,O824*0.18))</f>
        <v>34976.879999999997</v>
      </c>
      <c r="R824" s="119">
        <f t="shared" ref="R824" si="257">N824+O824*0.18</f>
        <v>32593</v>
      </c>
      <c r="S824" s="47"/>
    </row>
    <row r="825" spans="1:20" ht="9" customHeight="1" x14ac:dyDescent="0.2">
      <c r="A825" s="530"/>
      <c r="B825" s="530"/>
      <c r="C825" s="48" t="s">
        <v>4</v>
      </c>
      <c r="D825" s="49">
        <v>20</v>
      </c>
      <c r="E825" s="50">
        <f t="shared" ref="E825" si="258">E824*1936.27</f>
        <v>42716750</v>
      </c>
      <c r="F825" s="50"/>
      <c r="G825" s="50">
        <v>0</v>
      </c>
      <c r="H825" s="61">
        <f t="shared" ref="H825:L825" si="259">H824*1936.27</f>
        <v>12507588</v>
      </c>
      <c r="I825" s="61">
        <f t="shared" si="259"/>
        <v>165667</v>
      </c>
      <c r="J825" s="51">
        <f t="shared" si="259"/>
        <v>4615835</v>
      </c>
      <c r="K825" s="61">
        <f t="shared" si="259"/>
        <v>55390005</v>
      </c>
      <c r="L825" s="61">
        <f t="shared" si="259"/>
        <v>60005840</v>
      </c>
      <c r="M825" s="118"/>
      <c r="N825" s="120">
        <f t="shared" ref="N825:R825" si="260">N824*1936.27</f>
        <v>55390005</v>
      </c>
      <c r="O825" s="120">
        <f t="shared" si="260"/>
        <v>42882417</v>
      </c>
      <c r="P825" s="61">
        <f t="shared" si="260"/>
        <v>5269752</v>
      </c>
      <c r="Q825" s="120">
        <f t="shared" si="260"/>
        <v>67724683</v>
      </c>
      <c r="R825" s="120">
        <f t="shared" si="260"/>
        <v>63108848</v>
      </c>
      <c r="S825" s="47"/>
    </row>
    <row r="826" spans="1:20" ht="12.75" customHeight="1" x14ac:dyDescent="0.2">
      <c r="A826" s="530"/>
      <c r="B826" s="530"/>
      <c r="C826" s="53" t="s">
        <v>3</v>
      </c>
      <c r="D826" s="54">
        <v>21</v>
      </c>
      <c r="E826" s="44">
        <f t="shared" ref="E826" si="261">E814</f>
        <v>25276.62</v>
      </c>
      <c r="F826" s="44"/>
      <c r="G826" s="44">
        <v>0</v>
      </c>
      <c r="H826" s="44">
        <v>6459.63</v>
      </c>
      <c r="I826" s="44">
        <f t="shared" ref="I826" si="262">(E826+H826)*0.3%</f>
        <v>95.21</v>
      </c>
      <c r="J826" s="44">
        <f t="shared" ref="J826" si="263">K826/12</f>
        <v>2652.62</v>
      </c>
      <c r="K826" s="44">
        <f t="shared" ref="K826" si="264">SUM(E826:I826)</f>
        <v>31831.46</v>
      </c>
      <c r="L826" s="46">
        <f t="shared" ref="L826" si="265">SUM(E826:J826)</f>
        <v>34484.080000000002</v>
      </c>
      <c r="M826" s="117"/>
      <c r="N826" s="119">
        <f t="shared" ref="N826" si="266">K826</f>
        <v>31831.46</v>
      </c>
      <c r="O826" s="119">
        <f t="shared" ref="O826" si="267">E826+F826+G826+I826</f>
        <v>25371.83</v>
      </c>
      <c r="P826" s="119">
        <f t="shared" ref="P826" si="268">P814</f>
        <v>2721.6</v>
      </c>
      <c r="Q826" s="119">
        <f t="shared" ref="Q826" si="269">L826+(IF(P826&gt;O826*0.18,P826,O826*0.18))</f>
        <v>39051.01</v>
      </c>
      <c r="R826" s="119">
        <f t="shared" ref="R826" si="270">N826+O826*0.18</f>
        <v>36398.39</v>
      </c>
      <c r="S826" s="47"/>
    </row>
    <row r="827" spans="1:20" ht="9" customHeight="1" x14ac:dyDescent="0.2">
      <c r="A827" s="530"/>
      <c r="B827" s="530"/>
      <c r="C827" s="48" t="s">
        <v>4</v>
      </c>
      <c r="D827" s="49">
        <v>27</v>
      </c>
      <c r="E827" s="50">
        <f t="shared" ref="E827" si="271">E826*1936.27</f>
        <v>48942361</v>
      </c>
      <c r="F827" s="50"/>
      <c r="G827" s="50">
        <v>0</v>
      </c>
      <c r="H827" s="61">
        <f t="shared" ref="H827:L827" si="272">H826*1936.27</f>
        <v>12507588</v>
      </c>
      <c r="I827" s="61">
        <f t="shared" si="272"/>
        <v>184352</v>
      </c>
      <c r="J827" s="51">
        <f t="shared" si="272"/>
        <v>5136189</v>
      </c>
      <c r="K827" s="61">
        <f t="shared" si="272"/>
        <v>61634301</v>
      </c>
      <c r="L827" s="61">
        <f t="shared" si="272"/>
        <v>66770490</v>
      </c>
      <c r="M827" s="118"/>
      <c r="N827" s="120">
        <f t="shared" ref="N827:R827" si="273">N826*1936.27</f>
        <v>61634301</v>
      </c>
      <c r="O827" s="120">
        <f t="shared" si="273"/>
        <v>49126713</v>
      </c>
      <c r="P827" s="61">
        <f t="shared" si="273"/>
        <v>5269752</v>
      </c>
      <c r="Q827" s="120">
        <f t="shared" si="273"/>
        <v>75613299</v>
      </c>
      <c r="R827" s="120">
        <f t="shared" si="273"/>
        <v>70477111</v>
      </c>
      <c r="S827" s="47"/>
    </row>
    <row r="828" spans="1:20" ht="12.75" customHeight="1" x14ac:dyDescent="0.2">
      <c r="A828" s="530"/>
      <c r="B828" s="530"/>
      <c r="C828" s="53" t="s">
        <v>3</v>
      </c>
      <c r="D828" s="54">
        <v>28</v>
      </c>
      <c r="E828" s="44">
        <f t="shared" ref="E828" si="274">E816</f>
        <v>27377.74</v>
      </c>
      <c r="F828" s="44"/>
      <c r="G828" s="44">
        <v>0</v>
      </c>
      <c r="H828" s="44">
        <v>6459.63</v>
      </c>
      <c r="I828" s="44">
        <f t="shared" ref="I828" si="275">(E828+H828)*0.3%</f>
        <v>101.51</v>
      </c>
      <c r="J828" s="44">
        <f t="shared" ref="J828" si="276">K828/12</f>
        <v>2828.24</v>
      </c>
      <c r="K828" s="44">
        <f t="shared" ref="K828" si="277">SUM(E828:I828)</f>
        <v>33938.879999999997</v>
      </c>
      <c r="L828" s="46">
        <f t="shared" ref="L828" si="278">SUM(E828:J828)</f>
        <v>36767.120000000003</v>
      </c>
      <c r="M828" s="117"/>
      <c r="N828" s="119">
        <f t="shared" ref="N828" si="279">K828</f>
        <v>33938.879999999997</v>
      </c>
      <c r="O828" s="119">
        <f t="shared" ref="O828" si="280">E828+F828+G828+I828</f>
        <v>27479.25</v>
      </c>
      <c r="P828" s="119">
        <f t="shared" ref="P828" si="281">P816</f>
        <v>3458.4</v>
      </c>
      <c r="Q828" s="119">
        <f t="shared" ref="Q828" si="282">L828+(IF(P828&gt;O828*0.18,P828,O828*0.18))</f>
        <v>41713.39</v>
      </c>
      <c r="R828" s="119">
        <f t="shared" ref="R828" si="283">N828+O828*0.18</f>
        <v>38885.15</v>
      </c>
      <c r="S828" s="47"/>
    </row>
    <row r="829" spans="1:20" ht="9" customHeight="1" x14ac:dyDescent="0.2">
      <c r="A829" s="530"/>
      <c r="B829" s="530"/>
      <c r="C829" s="48" t="s">
        <v>4</v>
      </c>
      <c r="D829" s="49">
        <v>34</v>
      </c>
      <c r="E829" s="50">
        <f t="shared" ref="E829" si="284">E828*1936.27</f>
        <v>53010697</v>
      </c>
      <c r="F829" s="50"/>
      <c r="G829" s="50">
        <v>0</v>
      </c>
      <c r="H829" s="61">
        <f t="shared" ref="H829:L829" si="285">H828*1936.27</f>
        <v>12507588</v>
      </c>
      <c r="I829" s="61">
        <f t="shared" si="285"/>
        <v>196551</v>
      </c>
      <c r="J829" s="51">
        <f t="shared" si="285"/>
        <v>5476236</v>
      </c>
      <c r="K829" s="61">
        <f t="shared" si="285"/>
        <v>65714835</v>
      </c>
      <c r="L829" s="61">
        <f t="shared" si="285"/>
        <v>71191071</v>
      </c>
      <c r="M829" s="118"/>
      <c r="N829" s="120">
        <f t="shared" ref="N829:R829" si="286">N828*1936.27</f>
        <v>65714835</v>
      </c>
      <c r="O829" s="120">
        <f t="shared" si="286"/>
        <v>53207247</v>
      </c>
      <c r="P829" s="61">
        <f t="shared" si="286"/>
        <v>6696396</v>
      </c>
      <c r="Q829" s="120">
        <f t="shared" si="286"/>
        <v>80768386</v>
      </c>
      <c r="R829" s="120">
        <f t="shared" si="286"/>
        <v>75292149</v>
      </c>
      <c r="S829" s="47"/>
    </row>
    <row r="830" spans="1:20" ht="12.75" customHeight="1" x14ac:dyDescent="0.2">
      <c r="A830" s="530"/>
      <c r="B830" s="530"/>
      <c r="C830" s="53" t="s">
        <v>3</v>
      </c>
      <c r="D830" s="54">
        <v>35</v>
      </c>
      <c r="E830" s="44">
        <f t="shared" ref="E830" si="287">E818</f>
        <v>29045.84</v>
      </c>
      <c r="F830" s="44"/>
      <c r="G830" s="44">
        <v>0</v>
      </c>
      <c r="H830" s="44">
        <v>6459.63</v>
      </c>
      <c r="I830" s="44">
        <f t="shared" ref="I830" si="288">(E830+H830)*0.3%</f>
        <v>106.52</v>
      </c>
      <c r="J830" s="44">
        <f t="shared" ref="J830" si="289">K830/12</f>
        <v>2967.67</v>
      </c>
      <c r="K830" s="44">
        <f t="shared" ref="K830" si="290">SUM(E830:I830)</f>
        <v>35611.99</v>
      </c>
      <c r="L830" s="46">
        <f t="shared" ref="L830" si="291">SUM(E830:J830)</f>
        <v>38579.660000000003</v>
      </c>
      <c r="M830" s="117"/>
      <c r="N830" s="119">
        <f t="shared" ref="N830" si="292">K830</f>
        <v>35611.99</v>
      </c>
      <c r="O830" s="119">
        <f t="shared" ref="O830" si="293">E830+F830+G830+I830</f>
        <v>29152.36</v>
      </c>
      <c r="P830" s="119">
        <f t="shared" ref="P830" si="294">P818</f>
        <v>3458.4</v>
      </c>
      <c r="Q830" s="119">
        <f t="shared" ref="Q830" si="295">L830+(IF(P830&gt;O830*0.18,P830,O830*0.18))</f>
        <v>43827.08</v>
      </c>
      <c r="R830" s="119">
        <f t="shared" ref="R830" si="296">N830+O830*0.18</f>
        <v>40859.410000000003</v>
      </c>
      <c r="S830" s="47"/>
    </row>
    <row r="831" spans="1:20" ht="9" customHeight="1" x14ac:dyDescent="0.2">
      <c r="A831" s="531"/>
      <c r="B831" s="531"/>
      <c r="C831" s="58" t="s">
        <v>4</v>
      </c>
      <c r="D831" s="59"/>
      <c r="E831" s="50">
        <f t="shared" ref="E831" si="297">E830*1936.27</f>
        <v>56240589</v>
      </c>
      <c r="F831" s="50"/>
      <c r="G831" s="61">
        <v>0</v>
      </c>
      <c r="H831" s="61">
        <f t="shared" ref="H831:L831" si="298">H830*1936.27</f>
        <v>12507588</v>
      </c>
      <c r="I831" s="61">
        <f t="shared" si="298"/>
        <v>206251</v>
      </c>
      <c r="J831" s="51">
        <f t="shared" si="298"/>
        <v>5746210</v>
      </c>
      <c r="K831" s="61">
        <f t="shared" si="298"/>
        <v>68954428</v>
      </c>
      <c r="L831" s="61">
        <f t="shared" si="298"/>
        <v>74700638</v>
      </c>
      <c r="M831" s="118"/>
      <c r="N831" s="120">
        <f t="shared" ref="N831:R831" si="299">N830*1936.27</f>
        <v>68954428</v>
      </c>
      <c r="O831" s="120">
        <f t="shared" si="299"/>
        <v>56446840</v>
      </c>
      <c r="P831" s="61">
        <f t="shared" si="299"/>
        <v>6696396</v>
      </c>
      <c r="Q831" s="120">
        <f t="shared" si="299"/>
        <v>84861060</v>
      </c>
      <c r="R831" s="120">
        <f t="shared" si="299"/>
        <v>79114850</v>
      </c>
      <c r="S831" s="47"/>
    </row>
    <row r="832" spans="1:20" ht="12.75" customHeight="1" x14ac:dyDescent="0.2">
      <c r="A832" s="492">
        <f>B822+1</f>
        <v>44743</v>
      </c>
      <c r="B832" s="492">
        <v>44926</v>
      </c>
      <c r="C832" s="42" t="s">
        <v>3</v>
      </c>
      <c r="D832" s="43">
        <v>0</v>
      </c>
      <c r="E832" s="44">
        <f t="shared" ref="E832" si="300">E820</f>
        <v>16218.89</v>
      </c>
      <c r="F832" s="44"/>
      <c r="G832" s="44"/>
      <c r="H832" s="44">
        <v>6459.63</v>
      </c>
      <c r="I832" s="44">
        <f>(E832+H832)*0.5%</f>
        <v>113.39</v>
      </c>
      <c r="J832" s="44">
        <f t="shared" si="225"/>
        <v>1899.33</v>
      </c>
      <c r="K832" s="44">
        <f t="shared" ref="K832" si="301">SUM(E832:I832)</f>
        <v>22791.91</v>
      </c>
      <c r="L832" s="46">
        <f t="shared" ref="L832" si="302">SUM(E832:J832)</f>
        <v>24691.24</v>
      </c>
      <c r="M832" s="117"/>
      <c r="N832" s="119">
        <f t="shared" ref="N832" si="303">K832</f>
        <v>22791.91</v>
      </c>
      <c r="O832" s="119">
        <f t="shared" ref="O832" si="304">E832+F832+G832+I832</f>
        <v>16332.28</v>
      </c>
      <c r="P832" s="119">
        <f t="shared" ref="P832" si="305">P820</f>
        <v>2214</v>
      </c>
      <c r="Q832" s="119">
        <f t="shared" ref="Q832" si="306">L832+(IF(P832&gt;O832*0.18,P832,O832*0.18))</f>
        <v>27631.05</v>
      </c>
      <c r="R832" s="119">
        <f t="shared" ref="R832" si="307">N832+O832*0.18</f>
        <v>25731.72</v>
      </c>
      <c r="S832" s="47"/>
    </row>
    <row r="833" spans="1:19" ht="9" customHeight="1" x14ac:dyDescent="0.2">
      <c r="A833" s="493"/>
      <c r="B833" s="493"/>
      <c r="C833" s="48" t="s">
        <v>4</v>
      </c>
      <c r="D833" s="49">
        <v>8</v>
      </c>
      <c r="E833" s="50">
        <f t="shared" ref="E833" si="308">E832*1936.27</f>
        <v>31404150</v>
      </c>
      <c r="F833" s="61"/>
      <c r="G833" s="50">
        <v>0</v>
      </c>
      <c r="H833" s="61">
        <f t="shared" ref="H833:L843" si="309">H832*1936.27</f>
        <v>12507588</v>
      </c>
      <c r="I833" s="61">
        <f t="shared" si="309"/>
        <v>219554</v>
      </c>
      <c r="J833" s="51">
        <f t="shared" si="309"/>
        <v>3677616</v>
      </c>
      <c r="K833" s="61">
        <f t="shared" si="309"/>
        <v>44131292</v>
      </c>
      <c r="L833" s="61">
        <f t="shared" si="309"/>
        <v>47808907</v>
      </c>
      <c r="M833" s="118"/>
      <c r="N833" s="120">
        <f t="shared" ref="N833:R833" si="310">N832*1936.27</f>
        <v>44131292</v>
      </c>
      <c r="O833" s="120">
        <f t="shared" si="310"/>
        <v>31623704</v>
      </c>
      <c r="P833" s="61">
        <f t="shared" si="310"/>
        <v>4286902</v>
      </c>
      <c r="Q833" s="120">
        <f t="shared" si="310"/>
        <v>53501173</v>
      </c>
      <c r="R833" s="120">
        <f t="shared" si="310"/>
        <v>49823557</v>
      </c>
      <c r="S833" s="47"/>
    </row>
    <row r="834" spans="1:19" ht="12.75" customHeight="1" x14ac:dyDescent="0.2">
      <c r="A834" s="530">
        <f>A832</f>
        <v>44743</v>
      </c>
      <c r="B834" s="530">
        <f>B832</f>
        <v>44926</v>
      </c>
      <c r="C834" s="53" t="s">
        <v>3</v>
      </c>
      <c r="D834" s="54">
        <v>9</v>
      </c>
      <c r="E834" s="44">
        <f t="shared" ref="E834" si="311">E822</f>
        <v>19536.18</v>
      </c>
      <c r="F834" s="44"/>
      <c r="G834" s="44">
        <v>0</v>
      </c>
      <c r="H834" s="44">
        <v>6459.63</v>
      </c>
      <c r="I834" s="44">
        <f t="shared" ref="I834" si="312">(E834+H834)*0.5%</f>
        <v>129.97999999999999</v>
      </c>
      <c r="J834" s="44">
        <f t="shared" ref="J834" si="313">K834/12</f>
        <v>2177.15</v>
      </c>
      <c r="K834" s="44">
        <f t="shared" ref="K834" si="314">SUM(E834:I834)</f>
        <v>26125.79</v>
      </c>
      <c r="L834" s="46">
        <f t="shared" ref="L834" si="315">SUM(E834:J834)</f>
        <v>28302.94</v>
      </c>
      <c r="M834" s="117"/>
      <c r="N834" s="119">
        <f t="shared" ref="N834" si="316">K834</f>
        <v>26125.79</v>
      </c>
      <c r="O834" s="119">
        <f t="shared" ref="O834" si="317">E834+F834+G834+I834</f>
        <v>19666.16</v>
      </c>
      <c r="P834" s="119">
        <f t="shared" ref="P834" si="318">P822</f>
        <v>2214</v>
      </c>
      <c r="Q834" s="119">
        <f t="shared" ref="Q834" si="319">L834+(IF(P834&gt;O834*0.18,P834,O834*0.18))</f>
        <v>31842.85</v>
      </c>
      <c r="R834" s="119">
        <f t="shared" ref="R834" si="320">N834+O834*0.18</f>
        <v>29665.7</v>
      </c>
      <c r="S834" s="47"/>
    </row>
    <row r="835" spans="1:19" ht="9" customHeight="1" x14ac:dyDescent="0.2">
      <c r="A835" s="530"/>
      <c r="B835" s="530"/>
      <c r="C835" s="48" t="s">
        <v>4</v>
      </c>
      <c r="D835" s="49">
        <v>14</v>
      </c>
      <c r="E835" s="50">
        <f t="shared" ref="E835" si="321">E834*1936.27</f>
        <v>37827319</v>
      </c>
      <c r="F835" s="50"/>
      <c r="G835" s="50">
        <v>0</v>
      </c>
      <c r="H835" s="61">
        <f t="shared" ref="H835:L835" si="322">H834*1936.27</f>
        <v>12507588</v>
      </c>
      <c r="I835" s="61">
        <f t="shared" si="309"/>
        <v>251676</v>
      </c>
      <c r="J835" s="51">
        <f t="shared" si="322"/>
        <v>4215550</v>
      </c>
      <c r="K835" s="61">
        <f t="shared" si="322"/>
        <v>50586583</v>
      </c>
      <c r="L835" s="61">
        <f t="shared" si="322"/>
        <v>54802134</v>
      </c>
      <c r="M835" s="118"/>
      <c r="N835" s="120">
        <f t="shared" ref="N835:R835" si="323">N834*1936.27</f>
        <v>50586583</v>
      </c>
      <c r="O835" s="120">
        <f t="shared" si="323"/>
        <v>38078996</v>
      </c>
      <c r="P835" s="61">
        <f t="shared" si="323"/>
        <v>4286902</v>
      </c>
      <c r="Q835" s="120">
        <f t="shared" si="323"/>
        <v>61656355</v>
      </c>
      <c r="R835" s="120">
        <f t="shared" si="323"/>
        <v>57440805</v>
      </c>
      <c r="S835" s="47"/>
    </row>
    <row r="836" spans="1:19" ht="12.75" customHeight="1" x14ac:dyDescent="0.2">
      <c r="A836" s="530"/>
      <c r="B836" s="530"/>
      <c r="C836" s="53" t="s">
        <v>3</v>
      </c>
      <c r="D836" s="54">
        <v>15</v>
      </c>
      <c r="E836" s="44">
        <f t="shared" ref="E836" si="324">E824</f>
        <v>22061.360000000001</v>
      </c>
      <c r="F836" s="44"/>
      <c r="G836" s="44">
        <v>0</v>
      </c>
      <c r="H836" s="44">
        <v>6459.63</v>
      </c>
      <c r="I836" s="44">
        <f t="shared" ref="I836" si="325">(E836+H836)*0.5%</f>
        <v>142.6</v>
      </c>
      <c r="J836" s="44">
        <f t="shared" ref="J836" si="326">K836/12</f>
        <v>2388.63</v>
      </c>
      <c r="K836" s="44">
        <f t="shared" ref="K836" si="327">SUM(E836:I836)</f>
        <v>28663.59</v>
      </c>
      <c r="L836" s="46">
        <f t="shared" ref="L836" si="328">SUM(E836:J836)</f>
        <v>31052.22</v>
      </c>
      <c r="M836" s="117"/>
      <c r="N836" s="119">
        <f t="shared" ref="N836" si="329">K836</f>
        <v>28663.59</v>
      </c>
      <c r="O836" s="119">
        <f t="shared" ref="O836" si="330">E836+F836+G836+I836</f>
        <v>22203.96</v>
      </c>
      <c r="P836" s="119">
        <f t="shared" ref="P836" si="331">P824</f>
        <v>2721.6</v>
      </c>
      <c r="Q836" s="119">
        <f t="shared" ref="Q836" si="332">L836+(IF(P836&gt;O836*0.18,P836,O836*0.18))</f>
        <v>35048.93</v>
      </c>
      <c r="R836" s="119">
        <f t="shared" ref="R836" si="333">N836+O836*0.18</f>
        <v>32660.3</v>
      </c>
      <c r="S836" s="47"/>
    </row>
    <row r="837" spans="1:19" ht="9" customHeight="1" x14ac:dyDescent="0.2">
      <c r="A837" s="530"/>
      <c r="B837" s="530"/>
      <c r="C837" s="48" t="s">
        <v>4</v>
      </c>
      <c r="D837" s="49">
        <v>20</v>
      </c>
      <c r="E837" s="50">
        <f t="shared" ref="E837" si="334">E836*1936.27</f>
        <v>42716750</v>
      </c>
      <c r="F837" s="50"/>
      <c r="G837" s="50">
        <v>0</v>
      </c>
      <c r="H837" s="61">
        <f t="shared" ref="H837:L837" si="335">H836*1936.27</f>
        <v>12507588</v>
      </c>
      <c r="I837" s="61">
        <f t="shared" si="309"/>
        <v>276112</v>
      </c>
      <c r="J837" s="51">
        <f t="shared" si="335"/>
        <v>4625033</v>
      </c>
      <c r="K837" s="61">
        <f t="shared" si="335"/>
        <v>55500449</v>
      </c>
      <c r="L837" s="61">
        <f t="shared" si="335"/>
        <v>60125482</v>
      </c>
      <c r="M837" s="118"/>
      <c r="N837" s="120">
        <f t="shared" ref="N837:R837" si="336">N836*1936.27</f>
        <v>55500449</v>
      </c>
      <c r="O837" s="120">
        <f t="shared" si="336"/>
        <v>42992862</v>
      </c>
      <c r="P837" s="61">
        <f t="shared" si="336"/>
        <v>5269752</v>
      </c>
      <c r="Q837" s="120">
        <f t="shared" si="336"/>
        <v>67864192</v>
      </c>
      <c r="R837" s="120">
        <f t="shared" si="336"/>
        <v>63239159</v>
      </c>
      <c r="S837" s="47"/>
    </row>
    <row r="838" spans="1:19" ht="12.75" customHeight="1" x14ac:dyDescent="0.2">
      <c r="A838" s="530"/>
      <c r="B838" s="530"/>
      <c r="C838" s="53" t="s">
        <v>3</v>
      </c>
      <c r="D838" s="54">
        <v>21</v>
      </c>
      <c r="E838" s="44">
        <f t="shared" ref="E838" si="337">E826</f>
        <v>25276.62</v>
      </c>
      <c r="F838" s="44"/>
      <c r="G838" s="44">
        <v>0</v>
      </c>
      <c r="H838" s="44">
        <v>6459.63</v>
      </c>
      <c r="I838" s="44">
        <f t="shared" ref="I838" si="338">(E838+H838)*0.5%</f>
        <v>158.68</v>
      </c>
      <c r="J838" s="44">
        <f t="shared" ref="J838" si="339">K838/12</f>
        <v>2657.91</v>
      </c>
      <c r="K838" s="44">
        <f t="shared" ref="K838" si="340">SUM(E838:I838)</f>
        <v>31894.93</v>
      </c>
      <c r="L838" s="46">
        <f t="shared" ref="L838" si="341">SUM(E838:J838)</f>
        <v>34552.839999999997</v>
      </c>
      <c r="M838" s="117"/>
      <c r="N838" s="119">
        <f t="shared" ref="N838" si="342">K838</f>
        <v>31894.93</v>
      </c>
      <c r="O838" s="119">
        <f t="shared" ref="O838" si="343">E838+F838+G838+I838</f>
        <v>25435.3</v>
      </c>
      <c r="P838" s="119">
        <f t="shared" ref="P838" si="344">P826</f>
        <v>2721.6</v>
      </c>
      <c r="Q838" s="119">
        <f t="shared" ref="Q838" si="345">L838+(IF(P838&gt;O838*0.18,P838,O838*0.18))</f>
        <v>39131.19</v>
      </c>
      <c r="R838" s="119">
        <f t="shared" ref="R838" si="346">N838+O838*0.18</f>
        <v>36473.279999999999</v>
      </c>
      <c r="S838" s="47"/>
    </row>
    <row r="839" spans="1:19" ht="9" customHeight="1" x14ac:dyDescent="0.2">
      <c r="A839" s="530"/>
      <c r="B839" s="530"/>
      <c r="C839" s="48" t="s">
        <v>4</v>
      </c>
      <c r="D839" s="49">
        <v>27</v>
      </c>
      <c r="E839" s="50">
        <f t="shared" ref="E839" si="347">E838*1936.27</f>
        <v>48942361</v>
      </c>
      <c r="F839" s="50"/>
      <c r="G839" s="50">
        <v>0</v>
      </c>
      <c r="H839" s="61">
        <f t="shared" ref="H839:L839" si="348">H838*1936.27</f>
        <v>12507588</v>
      </c>
      <c r="I839" s="61">
        <f t="shared" si="309"/>
        <v>307247</v>
      </c>
      <c r="J839" s="51">
        <f t="shared" si="348"/>
        <v>5146431</v>
      </c>
      <c r="K839" s="61">
        <f t="shared" si="348"/>
        <v>61757196</v>
      </c>
      <c r="L839" s="61">
        <f t="shared" si="348"/>
        <v>66903628</v>
      </c>
      <c r="M839" s="118"/>
      <c r="N839" s="120">
        <f t="shared" ref="N839:R839" si="349">N838*1936.27</f>
        <v>61757196</v>
      </c>
      <c r="O839" s="120">
        <f t="shared" si="349"/>
        <v>49249608</v>
      </c>
      <c r="P839" s="61">
        <f t="shared" si="349"/>
        <v>5269752</v>
      </c>
      <c r="Q839" s="120">
        <f t="shared" si="349"/>
        <v>75768549</v>
      </c>
      <c r="R839" s="120">
        <f t="shared" si="349"/>
        <v>70622118</v>
      </c>
      <c r="S839" s="47"/>
    </row>
    <row r="840" spans="1:19" ht="12.75" customHeight="1" x14ac:dyDescent="0.2">
      <c r="A840" s="530"/>
      <c r="B840" s="530"/>
      <c r="C840" s="53" t="s">
        <v>3</v>
      </c>
      <c r="D840" s="54">
        <v>28</v>
      </c>
      <c r="E840" s="44">
        <f t="shared" ref="E840" si="350">E828</f>
        <v>27377.74</v>
      </c>
      <c r="F840" s="44"/>
      <c r="G840" s="44">
        <v>0</v>
      </c>
      <c r="H840" s="44">
        <v>6459.63</v>
      </c>
      <c r="I840" s="44">
        <f t="shared" ref="I840" si="351">(E840+H840)*0.5%</f>
        <v>169.19</v>
      </c>
      <c r="J840" s="44">
        <f t="shared" ref="J840" si="352">K840/12</f>
        <v>2833.88</v>
      </c>
      <c r="K840" s="44">
        <f t="shared" ref="K840" si="353">SUM(E840:I840)</f>
        <v>34006.559999999998</v>
      </c>
      <c r="L840" s="46">
        <f t="shared" ref="L840" si="354">SUM(E840:J840)</f>
        <v>36840.44</v>
      </c>
      <c r="M840" s="117"/>
      <c r="N840" s="119">
        <f t="shared" ref="N840" si="355">K840</f>
        <v>34006.559999999998</v>
      </c>
      <c r="O840" s="119">
        <f t="shared" ref="O840" si="356">E840+F840+G840+I840</f>
        <v>27546.93</v>
      </c>
      <c r="P840" s="119">
        <f t="shared" ref="P840" si="357">P828</f>
        <v>3458.4</v>
      </c>
      <c r="Q840" s="119">
        <f t="shared" ref="Q840" si="358">L840+(IF(P840&gt;O840*0.18,P840,O840*0.18))</f>
        <v>41798.89</v>
      </c>
      <c r="R840" s="119">
        <f t="shared" ref="R840" si="359">N840+O840*0.18</f>
        <v>38965.01</v>
      </c>
      <c r="S840" s="47"/>
    </row>
    <row r="841" spans="1:19" ht="9" customHeight="1" x14ac:dyDescent="0.2">
      <c r="A841" s="530"/>
      <c r="B841" s="530"/>
      <c r="C841" s="48" t="s">
        <v>4</v>
      </c>
      <c r="D841" s="49">
        <v>34</v>
      </c>
      <c r="E841" s="50">
        <f t="shared" ref="E841" si="360">E840*1936.27</f>
        <v>53010697</v>
      </c>
      <c r="F841" s="50"/>
      <c r="G841" s="50">
        <v>0</v>
      </c>
      <c r="H841" s="61">
        <f t="shared" ref="H841:L841" si="361">H840*1936.27</f>
        <v>12507588</v>
      </c>
      <c r="I841" s="61">
        <f t="shared" si="309"/>
        <v>327598</v>
      </c>
      <c r="J841" s="51">
        <f t="shared" si="361"/>
        <v>5487157</v>
      </c>
      <c r="K841" s="61">
        <f t="shared" si="361"/>
        <v>65845882</v>
      </c>
      <c r="L841" s="61">
        <f t="shared" si="361"/>
        <v>71333039</v>
      </c>
      <c r="M841" s="118"/>
      <c r="N841" s="120">
        <f t="shared" ref="N841:R841" si="362">N840*1936.27</f>
        <v>65845882</v>
      </c>
      <c r="O841" s="120">
        <f t="shared" si="362"/>
        <v>53338294</v>
      </c>
      <c r="P841" s="61">
        <f t="shared" si="362"/>
        <v>6696396</v>
      </c>
      <c r="Q841" s="120">
        <f t="shared" si="362"/>
        <v>80933937</v>
      </c>
      <c r="R841" s="120">
        <f t="shared" si="362"/>
        <v>75446780</v>
      </c>
      <c r="S841" s="47"/>
    </row>
    <row r="842" spans="1:19" ht="12.75" customHeight="1" x14ac:dyDescent="0.2">
      <c r="A842" s="530"/>
      <c r="B842" s="530"/>
      <c r="C842" s="53" t="s">
        <v>3</v>
      </c>
      <c r="D842" s="54">
        <v>35</v>
      </c>
      <c r="E842" s="44">
        <f t="shared" ref="E842" si="363">E830</f>
        <v>29045.84</v>
      </c>
      <c r="F842" s="44"/>
      <c r="G842" s="44">
        <v>0</v>
      </c>
      <c r="H842" s="44">
        <v>6459.63</v>
      </c>
      <c r="I842" s="44">
        <f t="shared" ref="I842" si="364">(E842+H842)*0.5%</f>
        <v>177.53</v>
      </c>
      <c r="J842" s="44">
        <f t="shared" ref="J842" si="365">K842/12</f>
        <v>2973.58</v>
      </c>
      <c r="K842" s="44">
        <f t="shared" ref="K842" si="366">SUM(E842:I842)</f>
        <v>35683</v>
      </c>
      <c r="L842" s="46">
        <f t="shared" ref="L842" si="367">SUM(E842:J842)</f>
        <v>38656.58</v>
      </c>
      <c r="M842" s="117"/>
      <c r="N842" s="119">
        <f t="shared" ref="N842" si="368">K842</f>
        <v>35683</v>
      </c>
      <c r="O842" s="119">
        <f t="shared" ref="O842" si="369">E842+F842+G842+I842</f>
        <v>29223.37</v>
      </c>
      <c r="P842" s="119">
        <f t="shared" ref="P842" si="370">P830</f>
        <v>3458.4</v>
      </c>
      <c r="Q842" s="119">
        <f t="shared" ref="Q842" si="371">L842+(IF(P842&gt;O842*0.18,P842,O842*0.18))</f>
        <v>43916.79</v>
      </c>
      <c r="R842" s="119">
        <f t="shared" ref="R842" si="372">N842+O842*0.18</f>
        <v>40943.21</v>
      </c>
      <c r="S842" s="47"/>
    </row>
    <row r="843" spans="1:19" ht="9" customHeight="1" x14ac:dyDescent="0.2">
      <c r="A843" s="531"/>
      <c r="B843" s="531"/>
      <c r="C843" s="58" t="s">
        <v>4</v>
      </c>
      <c r="D843" s="59"/>
      <c r="E843" s="61">
        <f t="shared" ref="E843" si="373">E842*1936.27</f>
        <v>56240589</v>
      </c>
      <c r="F843" s="61"/>
      <c r="G843" s="61">
        <v>0</v>
      </c>
      <c r="H843" s="61">
        <f t="shared" ref="H843:L843" si="374">H842*1936.27</f>
        <v>12507588</v>
      </c>
      <c r="I843" s="61">
        <f t="shared" si="309"/>
        <v>343746</v>
      </c>
      <c r="J843" s="61">
        <f t="shared" si="374"/>
        <v>5757654</v>
      </c>
      <c r="K843" s="61">
        <f t="shared" si="374"/>
        <v>69091922</v>
      </c>
      <c r="L843" s="61">
        <f t="shared" si="374"/>
        <v>74849576</v>
      </c>
      <c r="M843" s="118"/>
      <c r="N843" s="123">
        <f t="shared" ref="N843:R843" si="375">N842*1936.27</f>
        <v>69091922</v>
      </c>
      <c r="O843" s="123">
        <f t="shared" si="375"/>
        <v>56584335</v>
      </c>
      <c r="P843" s="61">
        <f t="shared" si="375"/>
        <v>6696396</v>
      </c>
      <c r="Q843" s="123">
        <f t="shared" si="375"/>
        <v>85034763</v>
      </c>
      <c r="R843" s="123">
        <f t="shared" si="375"/>
        <v>79277109</v>
      </c>
      <c r="S843" s="47"/>
    </row>
    <row r="844" spans="1:19" ht="9" customHeight="1" x14ac:dyDescent="0.2">
      <c r="A844" s="78"/>
      <c r="B844" s="78"/>
      <c r="C844" s="79"/>
      <c r="D844" s="79"/>
      <c r="E844" s="80"/>
      <c r="F844" s="80"/>
      <c r="G844" s="80"/>
      <c r="H844" s="80"/>
      <c r="I844" s="80"/>
      <c r="J844" s="80"/>
      <c r="K844" s="80"/>
      <c r="Q844" s="81"/>
      <c r="R844" s="81"/>
      <c r="S844" s="47"/>
    </row>
    <row r="845" spans="1:19" ht="9" customHeight="1" x14ac:dyDescent="0.2">
      <c r="A845" s="78"/>
      <c r="B845" s="78"/>
      <c r="C845" s="79"/>
      <c r="D845" s="79"/>
      <c r="E845" s="80"/>
      <c r="F845" s="80"/>
      <c r="G845" s="80"/>
      <c r="H845" s="80"/>
      <c r="I845" s="80"/>
      <c r="J845" s="80"/>
      <c r="K845" s="80"/>
      <c r="Q845" s="81"/>
      <c r="R845" s="81"/>
      <c r="S845" s="47"/>
    </row>
    <row r="846" spans="1:19" ht="9" customHeight="1" x14ac:dyDescent="0.2">
      <c r="A846" s="78"/>
      <c r="B846" s="78"/>
      <c r="C846" s="79"/>
      <c r="D846" s="79"/>
      <c r="E846" s="80"/>
      <c r="F846" s="80"/>
      <c r="G846" s="80"/>
      <c r="H846" s="80"/>
      <c r="I846" s="80"/>
      <c r="J846" s="80"/>
      <c r="K846" s="80"/>
      <c r="Q846" s="81"/>
      <c r="R846" s="81"/>
      <c r="S846" s="47"/>
    </row>
    <row r="847" spans="1:19" x14ac:dyDescent="0.2">
      <c r="Q847" s="81"/>
      <c r="R847" s="81"/>
    </row>
    <row r="848" spans="1:19" ht="24.75" customHeight="1" x14ac:dyDescent="0.2">
      <c r="B848" s="526" t="s">
        <v>23</v>
      </c>
      <c r="C848" s="528"/>
      <c r="D848" s="528"/>
      <c r="E848" s="528"/>
      <c r="F848" s="528"/>
      <c r="G848" s="528"/>
      <c r="H848" s="528"/>
      <c r="I848" s="528"/>
      <c r="J848" s="528"/>
      <c r="K848" s="583"/>
      <c r="Q848" s="81"/>
      <c r="R848" s="81"/>
    </row>
    <row r="849" spans="2:18" ht="19.5" customHeight="1" x14ac:dyDescent="0.2">
      <c r="B849" s="82" t="s">
        <v>16</v>
      </c>
      <c r="C849" s="83"/>
      <c r="D849" s="84"/>
      <c r="E849" s="127">
        <v>36892</v>
      </c>
      <c r="F849" s="127">
        <v>37257</v>
      </c>
      <c r="G849" s="127">
        <v>37622</v>
      </c>
      <c r="H849" s="127">
        <v>37987</v>
      </c>
      <c r="I849" s="136">
        <v>38718</v>
      </c>
      <c r="J849" s="128">
        <v>43160</v>
      </c>
      <c r="K849" s="128">
        <v>44562</v>
      </c>
      <c r="Q849" s="81"/>
      <c r="R849" s="81"/>
    </row>
    <row r="850" spans="2:18" ht="12.75" customHeight="1" x14ac:dyDescent="0.2">
      <c r="B850" s="578" t="s">
        <v>15</v>
      </c>
      <c r="C850" s="86" t="s">
        <v>3</v>
      </c>
      <c r="D850" s="101">
        <v>0</v>
      </c>
      <c r="E850" s="44">
        <v>1338.6</v>
      </c>
      <c r="F850" s="44">
        <v>1578.6</v>
      </c>
      <c r="G850" s="44">
        <v>1710.6</v>
      </c>
      <c r="H850" s="44">
        <v>1857.84</v>
      </c>
      <c r="I850" s="44">
        <v>1968</v>
      </c>
      <c r="J850" s="44">
        <v>2094</v>
      </c>
      <c r="K850" s="44">
        <f>J850+10*12</f>
        <v>2214</v>
      </c>
      <c r="Q850" s="81"/>
      <c r="R850" s="81"/>
    </row>
    <row r="851" spans="2:18" x14ac:dyDescent="0.2">
      <c r="B851" s="579"/>
      <c r="C851" s="59" t="s">
        <v>4</v>
      </c>
      <c r="D851" s="102">
        <v>14</v>
      </c>
      <c r="E851" s="90">
        <v>2591891</v>
      </c>
      <c r="F851" s="90">
        <v>3056596</v>
      </c>
      <c r="G851" s="90">
        <v>3312183</v>
      </c>
      <c r="H851" s="90">
        <v>3597280</v>
      </c>
      <c r="I851" s="90">
        <v>3810579</v>
      </c>
      <c r="J851" s="90">
        <v>4054549</v>
      </c>
      <c r="K851" s="90">
        <f>K850*1936.27</f>
        <v>4286902</v>
      </c>
      <c r="Q851" s="81"/>
      <c r="R851" s="81"/>
    </row>
    <row r="852" spans="2:18" x14ac:dyDescent="0.2">
      <c r="B852" s="579"/>
      <c r="C852" s="86" t="s">
        <v>3</v>
      </c>
      <c r="D852" s="101">
        <v>15</v>
      </c>
      <c r="E852" s="44">
        <v>1667.16</v>
      </c>
      <c r="F852" s="44">
        <v>1955.16</v>
      </c>
      <c r="G852" s="44">
        <v>2111.16</v>
      </c>
      <c r="H852" s="44">
        <v>2287.8000000000002</v>
      </c>
      <c r="I852" s="44">
        <v>2424</v>
      </c>
      <c r="J852" s="44">
        <v>2577.6</v>
      </c>
      <c r="K852" s="44">
        <f>J852+12*12</f>
        <v>2721.6</v>
      </c>
      <c r="Q852" s="81"/>
      <c r="R852" s="81"/>
    </row>
    <row r="853" spans="2:18" x14ac:dyDescent="0.2">
      <c r="B853" s="579"/>
      <c r="C853" s="59" t="s">
        <v>4</v>
      </c>
      <c r="D853" s="102">
        <v>27</v>
      </c>
      <c r="E853" s="90">
        <v>3228072</v>
      </c>
      <c r="F853" s="90">
        <v>3785718</v>
      </c>
      <c r="G853" s="90">
        <v>4087776</v>
      </c>
      <c r="H853" s="90">
        <v>4429799</v>
      </c>
      <c r="I853" s="90">
        <v>4693518</v>
      </c>
      <c r="J853" s="90">
        <v>4990930</v>
      </c>
      <c r="K853" s="90">
        <f t="shared" ref="K853" si="376">K852*1936.27</f>
        <v>5269752</v>
      </c>
      <c r="Q853" s="81"/>
      <c r="R853" s="81"/>
    </row>
    <row r="854" spans="2:18" x14ac:dyDescent="0.2">
      <c r="B854" s="579"/>
      <c r="C854" s="86" t="s">
        <v>3</v>
      </c>
      <c r="D854" s="101">
        <v>28</v>
      </c>
      <c r="E854" s="44">
        <v>1865.4</v>
      </c>
      <c r="F854" s="44">
        <v>2333.4</v>
      </c>
      <c r="G854" s="44">
        <v>2585.4</v>
      </c>
      <c r="H854" s="44">
        <v>2870.04</v>
      </c>
      <c r="I854" s="44">
        <v>3090</v>
      </c>
      <c r="J854" s="44">
        <v>3278.4</v>
      </c>
      <c r="K854" s="44">
        <f>J854+15*12</f>
        <v>3458.4</v>
      </c>
      <c r="Q854" s="81"/>
      <c r="R854" s="81"/>
    </row>
    <row r="855" spans="2:18" x14ac:dyDescent="0.2">
      <c r="B855" s="580"/>
      <c r="C855" s="59" t="s">
        <v>4</v>
      </c>
      <c r="D855" s="102"/>
      <c r="E855" s="90">
        <v>3611918</v>
      </c>
      <c r="F855" s="90">
        <v>4518092</v>
      </c>
      <c r="G855" s="90">
        <v>5006032</v>
      </c>
      <c r="H855" s="90">
        <v>5557172</v>
      </c>
      <c r="I855" s="90">
        <v>5983074</v>
      </c>
      <c r="J855" s="90">
        <v>6347868</v>
      </c>
      <c r="K855" s="90">
        <f t="shared" ref="K855" si="377">K854*1936.27</f>
        <v>6696396</v>
      </c>
      <c r="Q855" s="81"/>
      <c r="R855" s="81"/>
    </row>
    <row r="856" spans="2:18" x14ac:dyDescent="0.2">
      <c r="B856" s="47" t="s">
        <v>24</v>
      </c>
      <c r="Q856" s="81"/>
      <c r="R856" s="81"/>
    </row>
  </sheetData>
  <sheetProtection sheet="1" objects="1" scenarios="1" formatCells="0" formatColumns="0" formatRows="0"/>
  <mergeCells count="183">
    <mergeCell ref="B848:K848"/>
    <mergeCell ref="C1:L2"/>
    <mergeCell ref="A626:A627"/>
    <mergeCell ref="B626:B627"/>
    <mergeCell ref="A628:A639"/>
    <mergeCell ref="B628:B639"/>
    <mergeCell ref="R3:R4"/>
    <mergeCell ref="B516:B527"/>
    <mergeCell ref="A530:A541"/>
    <mergeCell ref="A640:A641"/>
    <mergeCell ref="B640:B641"/>
    <mergeCell ref="A460:A471"/>
    <mergeCell ref="B460:B471"/>
    <mergeCell ref="A430:A431"/>
    <mergeCell ref="B430:B431"/>
    <mergeCell ref="A458:A459"/>
    <mergeCell ref="B458:B459"/>
    <mergeCell ref="A472:A473"/>
    <mergeCell ref="A502:A513"/>
    <mergeCell ref="B502:B513"/>
    <mergeCell ref="A360:A401"/>
    <mergeCell ref="B360:B401"/>
    <mergeCell ref="B432:B443"/>
    <mergeCell ref="A444:A445"/>
    <mergeCell ref="A642:A653"/>
    <mergeCell ref="B642:B653"/>
    <mergeCell ref="A654:A655"/>
    <mergeCell ref="B654:B655"/>
    <mergeCell ref="Q3:Q4"/>
    <mergeCell ref="A612:A613"/>
    <mergeCell ref="B612:B613"/>
    <mergeCell ref="A614:A625"/>
    <mergeCell ref="B614:B625"/>
    <mergeCell ref="A600:A611"/>
    <mergeCell ref="B600:B611"/>
    <mergeCell ref="A586:A597"/>
    <mergeCell ref="B586:B597"/>
    <mergeCell ref="A598:A599"/>
    <mergeCell ref="B598:B599"/>
    <mergeCell ref="A584:A585"/>
    <mergeCell ref="B584:B585"/>
    <mergeCell ref="B500:B501"/>
    <mergeCell ref="B488:B499"/>
    <mergeCell ref="A474:A485"/>
    <mergeCell ref="B474:B485"/>
    <mergeCell ref="A486:A487"/>
    <mergeCell ref="B486:B487"/>
    <mergeCell ref="A500:A501"/>
    <mergeCell ref="N1:P2"/>
    <mergeCell ref="N3:N4"/>
    <mergeCell ref="O3:O4"/>
    <mergeCell ref="A1:B1"/>
    <mergeCell ref="A572:A583"/>
    <mergeCell ref="B572:B583"/>
    <mergeCell ref="A570:A571"/>
    <mergeCell ref="B570:B571"/>
    <mergeCell ref="A516:A527"/>
    <mergeCell ref="A528:A529"/>
    <mergeCell ref="B528:B529"/>
    <mergeCell ref="B530:B541"/>
    <mergeCell ref="A542:A543"/>
    <mergeCell ref="B542:B543"/>
    <mergeCell ref="A544:A555"/>
    <mergeCell ref="B544:B555"/>
    <mergeCell ref="A432:A443"/>
    <mergeCell ref="A556:A557"/>
    <mergeCell ref="B556:B557"/>
    <mergeCell ref="A558:A569"/>
    <mergeCell ref="B558:B569"/>
    <mergeCell ref="A514:A515"/>
    <mergeCell ref="B514:B515"/>
    <mergeCell ref="B272:B313"/>
    <mergeCell ref="B316:B357"/>
    <mergeCell ref="A446:A457"/>
    <mergeCell ref="B446:B457"/>
    <mergeCell ref="A418:A429"/>
    <mergeCell ref="B418:B429"/>
    <mergeCell ref="A402:A403"/>
    <mergeCell ref="B402:B403"/>
    <mergeCell ref="A404:A415"/>
    <mergeCell ref="B404:B415"/>
    <mergeCell ref="A416:A417"/>
    <mergeCell ref="B416:B417"/>
    <mergeCell ref="B444:B445"/>
    <mergeCell ref="B472:B473"/>
    <mergeCell ref="A358:A359"/>
    <mergeCell ref="B358:B359"/>
    <mergeCell ref="A488:A499"/>
    <mergeCell ref="A94:A95"/>
    <mergeCell ref="B94:B95"/>
    <mergeCell ref="A96:A137"/>
    <mergeCell ref="B96:B137"/>
    <mergeCell ref="A138:A139"/>
    <mergeCell ref="B138:B139"/>
    <mergeCell ref="A140:A181"/>
    <mergeCell ref="B140:B181"/>
    <mergeCell ref="A182:A183"/>
    <mergeCell ref="B182:B183"/>
    <mergeCell ref="A226:A227"/>
    <mergeCell ref="B226:B227"/>
    <mergeCell ref="A184:A225"/>
    <mergeCell ref="B184:B225"/>
    <mergeCell ref="A228:A269"/>
    <mergeCell ref="B228:B269"/>
    <mergeCell ref="A270:A271"/>
    <mergeCell ref="B270:B271"/>
    <mergeCell ref="A316:A357"/>
    <mergeCell ref="A314:A315"/>
    <mergeCell ref="B314:B315"/>
    <mergeCell ref="A52:A93"/>
    <mergeCell ref="B52:B93"/>
    <mergeCell ref="L3:L4"/>
    <mergeCell ref="C5:D5"/>
    <mergeCell ref="A6:A7"/>
    <mergeCell ref="B6:B7"/>
    <mergeCell ref="A3:B3"/>
    <mergeCell ref="C3:D4"/>
    <mergeCell ref="E3:J3"/>
    <mergeCell ref="K3:K4"/>
    <mergeCell ref="A8:A49"/>
    <mergeCell ref="B8:B49"/>
    <mergeCell ref="A50:A51"/>
    <mergeCell ref="B50:B51"/>
    <mergeCell ref="A272:A313"/>
    <mergeCell ref="A698:A709"/>
    <mergeCell ref="B698:B709"/>
    <mergeCell ref="A682:A683"/>
    <mergeCell ref="B682:B683"/>
    <mergeCell ref="A684:A695"/>
    <mergeCell ref="B684:B695"/>
    <mergeCell ref="A696:A697"/>
    <mergeCell ref="B696:B697"/>
    <mergeCell ref="A656:A667"/>
    <mergeCell ref="B656:B667"/>
    <mergeCell ref="A668:A669"/>
    <mergeCell ref="B668:B669"/>
    <mergeCell ref="A670:A681"/>
    <mergeCell ref="B670:B681"/>
    <mergeCell ref="B820:B821"/>
    <mergeCell ref="A822:A831"/>
    <mergeCell ref="B822:B831"/>
    <mergeCell ref="A710:A711"/>
    <mergeCell ref="B710:B711"/>
    <mergeCell ref="A712:A723"/>
    <mergeCell ref="B712:B723"/>
    <mergeCell ref="A724:A725"/>
    <mergeCell ref="B724:B725"/>
    <mergeCell ref="A726:A735"/>
    <mergeCell ref="B726:B735"/>
    <mergeCell ref="A736:A737"/>
    <mergeCell ref="B736:B737"/>
    <mergeCell ref="A784:A785"/>
    <mergeCell ref="B784:B785"/>
    <mergeCell ref="A786:A795"/>
    <mergeCell ref="B786:B795"/>
    <mergeCell ref="A772:A773"/>
    <mergeCell ref="B772:B773"/>
    <mergeCell ref="A774:A783"/>
    <mergeCell ref="B774:B783"/>
    <mergeCell ref="A832:A833"/>
    <mergeCell ref="B832:B833"/>
    <mergeCell ref="A834:A843"/>
    <mergeCell ref="B834:B843"/>
    <mergeCell ref="B850:B855"/>
    <mergeCell ref="A738:A747"/>
    <mergeCell ref="B738:B747"/>
    <mergeCell ref="A748:A749"/>
    <mergeCell ref="B748:B749"/>
    <mergeCell ref="A750:A759"/>
    <mergeCell ref="B750:B759"/>
    <mergeCell ref="A760:A761"/>
    <mergeCell ref="B760:B761"/>
    <mergeCell ref="A762:A771"/>
    <mergeCell ref="B762:B771"/>
    <mergeCell ref="A796:A797"/>
    <mergeCell ref="B796:B797"/>
    <mergeCell ref="A798:A807"/>
    <mergeCell ref="B798:B807"/>
    <mergeCell ref="A808:A809"/>
    <mergeCell ref="B808:B809"/>
    <mergeCell ref="A810:A819"/>
    <mergeCell ref="B810:B819"/>
    <mergeCell ref="A820:A821"/>
  </mergeCells>
  <phoneticPr fontId="4" type="noConversion"/>
  <conditionalFormatting sqref="L551:Q551 L553:Q553 L555:Q555 L557:Q557 L559:Q559 L561:Q561 L563:Q563 L565:Q565 L567:Q567 L569:Q611 N440:Q440 N442:Q442 N444:Q444 N446:Q446 N448:Q448 N450:Q450 N452:Q452 N454:Q454 N456:Q456 N458:Q458 N460:Q460 N462:Q462 N464:Q464 N466:Q466 N468:Q468 N470:Q470 N472:Q472 N474:Q474 N476:Q476 N478:Q478 N480:Q480 N482:Q482 N484:Q484 L7:Q7 L9:Q9 L11:Q11 L13:Q13 L15:Q15 L17:Q17 L19:Q19 L21:Q21 L23:Q23 L25:Q25 L27:Q27 L29:Q29 L31:Q31 L33:Q33 L35:Q35 L37:Q37 L39:Q39 L41:Q41 L43:Q43 L45:Q45 L47:Q47 L49:Q49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N6:Q6 N8:Q8 N10:Q10 N12:Q12 N14:Q14 N16:Q16 N18:Q18 N20:Q20 N22:Q22 N24:Q24 N26:Q26 N28:Q28 N30:Q30 N32:Q32 N34:Q34 N36:Q36 N38:Q38 N40:Q40 N42:Q42 N44:Q44 N46:Q46 N48:Q48 N402:Q402 N404:Q404 N406:Q406 N408:Q408 N410:Q410 N412:Q412 N414:Q414 N416:Q416 N418:Q418 N420:Q420 N422:Q422 N424:Q424 N426:Q426 N428:Q428 N430:Q430 N432:Q432 N434:Q434 N436:Q436 N438:Q438 L483:Q483 L485:Q485 L487:Q487 L489:Q489 L491:Q491 L493:Q493 L495:Q495 L497:Q497 L499:Q499 L501:Q501 L503:Q503 L505:Q505 L507:Q507 L509:Q509 L511:Q511 L513:Q513 L515:Q515 L517:Q517 L519:Q519 L521:Q521 L523:Q523 L525:Q525 L527:Q527 L529:Q529 L531:O531 L533:Q533 L535:Q535 L537:Q537 L539:Q539 L541:Q541 L543:Q543 L545:Q545 L547:Q547 L549:Q549 M551:Q611 P486:Q486 P488:Q488 P490:Q490 P492:Q492 P494:Q494 P496:Q496 P498:Q498 P500:Q529 P532:Q611 L51:Q51 L53:Q53 L55:Q55 L57:Q57 L59:Q59 L61:Q61 L63:Q63 L65:Q65 L67:Q67 L69:Q69 L71:Q71 L73:Q73 L75:Q75 L77:Q77 L79:Q79 L81:Q81 L83:Q83 L85:Q85 L87:Q87 L89:Q89 L91:Q91 L93:Q93 N50:Q50 N52:Q52 N54:Q54 N56:Q56 N58:Q58 N60:Q60 N62:Q62 N64:Q64 N66:Q66 N68:Q68 N70:Q70 N72:Q72 N74:Q74 N76:Q76 N78:Q78 N80:Q80 N82:Q82 N84:Q84 N86:Q86 N88:Q88 N90:Q90 N92:Q92 L95:Q95 L97:Q97 L99:Q99 L101:Q101 L103:Q103 L105:Q105 L107:Q107 L109:Q109 L111:Q111 L113:Q113 L115:Q115 L117:Q117 L119:Q119 L121:Q121 L123:Q123 L125:Q125 L127:Q127 L129:Q129 L131:Q131 L133:Q133 L135:Q135 L137:Q137 N94:Q94 N96:Q96 N98:Q98 N100:Q100 N102:Q102 N104:Q104 N106:Q106 N108:Q108 N110:Q110 N112:Q112 N114:Q114 N116:Q116 N118:Q118 N120:Q120 N122:Q122 N124:Q124 N126:Q126 N128:Q128 N130:Q130 N132:Q132 N134:Q134 N136:Q136 L139:Q139 L141:Q141 L143:Q143 L145:Q145 L147:Q147 L149:Q149 L151:Q151 L153:Q153 L155:Q155 L157:Q157 L159:Q159 L161:Q161 L163:Q163 L165:Q165 L167:Q167 L169:Q169 L171:Q171 L173:Q173 L175:Q175 L177:Q177 L179:Q179 L181:Q181 N138:Q138 N140:Q140 N142:Q142 N144:Q144 N146:Q146 N148:Q148 N150:Q150 N152:Q152 N154:Q154 N156:Q156 N158:Q158 N160:Q160 N162:Q162 N164:Q164 N166:Q166 N168:Q168 N170:Q170 N172:Q172 N174:Q174 N176:Q176 N178:Q178 N180:Q180 L183:Q183 L185:Q185 L187:Q187 L189:Q189 L191:Q191 L193:Q193 L195:Q195 L197:Q197 L199:Q199 L201:Q201 L203:Q203 L205:Q205 L207:Q207 L209:Q209 L211:Q211 L213:Q213 L215:Q215 L217:Q217 L219:Q219 L221:Q221 L223:Q223 L225:Q225 N182:Q182 N184:Q184 N186:Q186 N188:Q188 N190:Q190 N192:Q192 N194:Q194 N196:Q196 N198:Q198 N200:Q200 N202:Q202 N204:Q204 N206:Q206 N208:Q208 N210:Q210 N212:Q212 N214:Q214 N216:Q216 N218:Q218 N220:Q220 N222:Q222 N224:Q224 L227:Q227 L229:Q229 L231:Q231 L233:Q233 L235:Q235 L237:Q237 L239:Q239 L241:Q241 L243:Q243 L245:Q245 L247:Q247 L249:Q249 L251:Q251 L253:Q253 L255:Q255 L257:Q257 L259:Q259 L261:Q261 L263:Q263 L265:Q265 L267:Q267 L269:Q269 N226:Q226 N228:Q228 N230:Q230 N232:Q232 N234:Q234 N236:Q236 N238:Q238 N240:Q240 N242:Q242 N244:Q244 N246:Q246 N248:Q248 N250:Q250 N252:Q252 N254:Q254 N256:Q256 N258:Q258 N260:Q260 N262:Q262 N264:Q264 N266:Q266 N268:Q268 L271:Q271 L273:Q273 L275:Q275 L277:Q277 L279:Q279 L281:Q281 L283:Q283 L285:Q285 L287:Q287 L289:Q289 L291:Q291 L293:Q293 L295:Q295 L297:Q297 L299:Q299 L301:Q301 L303:Q303 L305:Q305 L307:Q307 L309:Q309 L311:Q311 L313:Q313 N270:Q270 N272:Q272 N274:Q274 N276:Q276 N278:Q278 N280:Q280 N282:Q282 N284:Q284 N286:Q286 N288:Q288 N290:Q290 N292:Q292 N294:Q294 N296:Q296 N298:Q298 N300:Q300 N302:Q302 N304:Q304 N306:Q306 N308:Q308 N310:Q310 N312:Q312 L315:Q315 L317:Q317 L319:Q319 L321:Q321 L323:Q323 L325:Q325 L327:Q327 L329:Q329 L331:Q331 L333:Q333 L335:Q335 L337:Q337 L339:Q339 L341:Q341 L343:Q343 L345:Q345 L351:Q351 L353:Q353 L355:Q355 L357:Q357 N314:Q314 N316:Q316 N318:Q318 N320:Q320 N322:Q322 N324:Q324 N326:Q326 N328:Q328 N330:Q330 N332:Q332 N334:Q334 N336:Q336 N338:Q338 N340:Q340 N342:Q342 N344:Q344 N346:Q346 L347:Q349 N350:Q350 N352:Q352 N354:Q354 N356:Q356 E6:K611 L359:Q359 L361:Q361 L363:Q363 L365:Q365 L367:Q367 L369:Q369 L371:Q371 L373:Q373 L375:Q375 L377:Q377 L379:Q379 L381:Q381 L383:Q383 L385:Q385 L387:Q387 L389:Q389 N358:Q358 N360:Q360 N362:Q362 N364:Q364 N366:Q366 N368:Q368 N370:Q370 N372:Q372 N374:Q374 E612:Q625 E640:Q709 Q530:Q531">
    <cfRule type="cellIs" dxfId="824" priority="999" stopIfTrue="1" operator="equal">
      <formula>0</formula>
    </cfRule>
  </conditionalFormatting>
  <conditionalFormatting sqref="L6:Q6 L8:Q8 L10:Q10 L12:Q12 L14:Q14 L16:Q16 L18:Q18 L20:Q20 L22:Q22 L24:Q24 L26:Q26 L28:Q28 L30:Q30 L32:Q32 L34:Q34 L36:Q36 L38:Q38 L40:Q40 L42:Q42 L44:Q44 L46:Q46 L48:Q48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30:O530 L500:Q500 L502:Q502 L504:Q504 L506:Q506 L508:Q508 L510:Q510 L512:Q512 L514:Q514 L516:Q516 L518:Q518 L520:Q520 L522:Q522 L524:Q524 L526:Q526 L528:Q528 L532:Q532 L534:Q534 L536:Q536 L538:Q538 L540:Q540 L542:Q542 L544:Q544 L546:Q546 L548:Q548 L550:Q550 L552:Q552 L554:Q554 L556:Q556 L558:Q558 L560:Q560 L562:Q562 L564:Q564 L566:Q566 L568:Q568 M570:Q570 M572:Q572 M574:Q574 M576:Q576 M578:Q578 M580:Q580 M582:Q582 M584:Q584 M586:Q586 M588:Q588 M590:Q590 M592:Q592 N594:Q594 N596:Q596 N598:Q598 N600:Q600 N602:Q602 N604:Q604 N606:Q606 N608:Q608 N610:Q610 N612:Q612 N614:Q614 N616:Q616 N618:Q618 N620:Q620 N622:Q622 N624:Q624 N640:Q640 N642:Q642 N644:Q644 N646:Q646 N648:Q648 N650:Q650 N652:Q652 N654:Q654 N656:Q656 N658:Q658 N660:Q660 N662:Q662 N664:Q664 N666:Q666 N668:Q668 N670:Q670 N672:Q672 N674:Q674 N676:Q676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N678:Q678 N680:Q680 N682:Q682 N684:Q684 N686:Q686 N688:Q688 N690:Q690 N692:Q692 N694:Q694 N696:Q696 N698:Q698 N700:Q700 N702:Q702 N704:Q704 N706:Q706 N708:Q708 Q530">
    <cfRule type="cellIs" dxfId="823" priority="1000"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822" priority="9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821" priority="94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820" priority="9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819" priority="947" stopIfTrue="1" operator="equal">
      <formula>0</formula>
    </cfRule>
  </conditionalFormatting>
  <conditionalFormatting sqref="Q6:Q485 Q487 Q489 Q491 Q493 Q495 Q497 Q499 Q501 Q503 Q505 Q507 Q509 Q511 Q513 Q515 Q517 Q519 Q521 Q523 Q525 Q527 Q529 Q531 Q533 Q535 Q537 Q539 Q541 Q543 Q545 Q547 Q549 Q551:Q625 Q640:Q709">
    <cfRule type="cellIs" dxfId="818" priority="9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817" priority="945" stopIfTrue="1" operator="equal">
      <formula>0</formula>
    </cfRule>
  </conditionalFormatting>
  <conditionalFormatting sqref="Q6:Q485 Q487 Q489 Q491 Q493 Q495 Q497 Q499 Q501 Q503 Q505 Q507 Q509 Q511 Q513 Q515 Q517 Q519 Q521 Q523 Q525 Q527 Q529 Q531 Q533 Q535 Q537 Q539 Q541 Q543 Q545 Q547 Q549 Q551:Q625 Q640:Q709">
    <cfRule type="cellIs" dxfId="816" priority="9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815" priority="94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814" priority="9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813" priority="941" stopIfTrue="1" operator="equal">
      <formula>0</formula>
    </cfRule>
  </conditionalFormatting>
  <conditionalFormatting sqref="Q6:Q485 Q487 Q489 Q491 Q493 Q495 Q497 Q499 Q501 Q503 Q505 Q507 Q509 Q511 Q513 Q515 Q517 Q519 Q521 Q523 Q525 Q527 Q529 Q531 Q533 Q535 Q537 Q539 Q541 Q543 Q545 Q547 Q549 Q551:Q625 Q640:Q709">
    <cfRule type="cellIs" dxfId="812" priority="9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811" priority="939"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810" priority="9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809" priority="93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808" priority="9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807" priority="935" stopIfTrue="1" operator="equal">
      <formula>0</formula>
    </cfRule>
  </conditionalFormatting>
  <conditionalFormatting sqref="Q6:Q485 Q487 Q489 Q491 Q493 Q495 Q497 Q499 Q501 Q503 Q505 Q507 Q509 Q511 Q513 Q515 Q517 Q519 Q521 Q523 Q525 Q527 Q529 Q531 Q533 Q535 Q537 Q539 Q541 Q543 Q545 Q547 Q549 Q551:Q625 Q640:Q709">
    <cfRule type="cellIs" dxfId="806" priority="9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805" priority="933"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804" priority="9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803" priority="931"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802" priority="9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801" priority="92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800" priority="9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99" priority="92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98" priority="9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97" priority="92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96" priority="9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95" priority="92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94" priority="9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93" priority="92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92" priority="9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91" priority="91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90" priority="9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89" priority="91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88" priority="9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87" priority="91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86" priority="9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85" priority="91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84" priority="9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83" priority="91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82" priority="9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81" priority="90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80" priority="9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79" priority="90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78" priority="9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77" priority="90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76" priority="9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75" priority="90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74" priority="9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73" priority="90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72" priority="9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71" priority="89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70" priority="8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69" priority="89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68" priority="8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67" priority="89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66" priority="8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65" priority="89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64" priority="8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63" priority="89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62" priority="8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61" priority="88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60" priority="8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59" priority="88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58" priority="8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57" priority="88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56" priority="8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55" priority="88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54" priority="8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53" priority="88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52" priority="8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51" priority="87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50" priority="8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49" priority="87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48" priority="8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47" priority="87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46" priority="8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45" priority="87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44" priority="8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43" priority="87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42" priority="8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41" priority="86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40" priority="8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39" priority="86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38" priority="8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37" priority="86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36" priority="8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35" priority="86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34" priority="8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33" priority="86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32" priority="8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31" priority="85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30" priority="8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29" priority="85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28" priority="8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27" priority="85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26" priority="8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25" priority="85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24" priority="8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23" priority="85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22" priority="8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21" priority="84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20" priority="8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19" priority="84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18" priority="8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17" priority="84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16" priority="8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15" priority="84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14" priority="8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13" priority="84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12" priority="8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11" priority="83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10" priority="8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09" priority="83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08" priority="8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07" priority="83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06" priority="8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05" priority="83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04" priority="8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03" priority="83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02" priority="8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01" priority="82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00" priority="8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99" priority="82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98" priority="8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97" priority="82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96" priority="8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95" priority="82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94" priority="8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93" priority="82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92" priority="8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91" priority="81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90" priority="8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89" priority="81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88" priority="8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87" priority="81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86" priority="8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85" priority="81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84" priority="8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83" priority="81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82" priority="8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81" priority="80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80" priority="8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79" priority="80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78" priority="8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77" priority="80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76" priority="8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75" priority="80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74" priority="8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73" priority="80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72" priority="8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71" priority="79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70" priority="7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69" priority="79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68" priority="7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67" priority="79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66" priority="7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65" priority="79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64" priority="7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63" priority="79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62" priority="7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61" priority="78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60" priority="7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59" priority="78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58" priority="7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57" priority="78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56" priority="7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55" priority="78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54" priority="7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53" priority="78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52" priority="7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51" priority="77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50" priority="7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49" priority="77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48" priority="7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47" priority="77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46" priority="7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45" priority="77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44" priority="7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43" priority="77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42" priority="7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41" priority="76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40" priority="7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39" priority="76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38" priority="7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37" priority="76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36" priority="7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35" priority="76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34" priority="7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33" priority="76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32" priority="7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31" priority="75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30" priority="7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29" priority="75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28" priority="7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27" priority="75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26" priority="7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25" priority="753" stopIfTrue="1" operator="equal">
      <formula>0</formula>
    </cfRule>
  </conditionalFormatting>
  <conditionalFormatting sqref="Q6:Q625 Q640:Q709">
    <cfRule type="cellIs" dxfId="624" priority="7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23" priority="751" stopIfTrue="1" operator="equal">
      <formula>0</formula>
    </cfRule>
  </conditionalFormatting>
  <conditionalFormatting sqref="Q6:Q625 Q640:Q709">
    <cfRule type="cellIs" dxfId="622" priority="750"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21" priority="749" stopIfTrue="1" operator="equal">
      <formula>0</formula>
    </cfRule>
  </conditionalFormatting>
  <conditionalFormatting sqref="F736:H747 J736:O747 Q736:Q747">
    <cfRule type="cellIs" dxfId="620" priority="744" stopIfTrue="1" operator="equal">
      <formula>0</formula>
    </cfRule>
  </conditionalFormatting>
  <conditionalFormatting sqref="F748:H759 J748:O759 Q748:Q759">
    <cfRule type="cellIs" dxfId="619" priority="742" stopIfTrue="1" operator="equal">
      <formula>0</formula>
    </cfRule>
  </conditionalFormatting>
  <conditionalFormatting sqref="N736:O736 N738:O738 N740:O740 N742:O742 N744:O744 N746:O746 Q746 Q744 Q742 Q740 Q738 Q736">
    <cfRule type="cellIs" dxfId="618" priority="743" stopIfTrue="1" operator="equal">
      <formula>0</formula>
    </cfRule>
  </conditionalFormatting>
  <conditionalFormatting sqref="N748:O748 N750:O750 N752:O752 N754:O754 N756:O756 N758:O758 Q758 Q756 Q754 Q752 Q750 Q748">
    <cfRule type="cellIs" dxfId="617" priority="741" stopIfTrue="1" operator="equal">
      <formula>0</formula>
    </cfRule>
  </conditionalFormatting>
  <conditionalFormatting sqref="F760:O771 Q760:Q771">
    <cfRule type="cellIs" dxfId="616" priority="740" stopIfTrue="1" operator="equal">
      <formula>0</formula>
    </cfRule>
  </conditionalFormatting>
  <conditionalFormatting sqref="N760:O760 N762:O762 N764:O764 N766:O766 N768:O768 N770:O770 Q770 Q768 Q766 Q764 Q762 Q760">
    <cfRule type="cellIs" dxfId="615" priority="739" stopIfTrue="1" operator="equal">
      <formula>0</formula>
    </cfRule>
  </conditionalFormatting>
  <conditionalFormatting sqref="I736:I759">
    <cfRule type="cellIs" dxfId="614" priority="738" stopIfTrue="1" operator="equal">
      <formula>0</formula>
    </cfRule>
  </conditionalFormatting>
  <conditionalFormatting sqref="E728:E759">
    <cfRule type="cellIs" dxfId="613" priority="736" stopIfTrue="1" operator="equal">
      <formula>0</formula>
    </cfRule>
  </conditionalFormatting>
  <conditionalFormatting sqref="E724:O727 Q724:Q735 F728:O735 E728:E759">
    <cfRule type="cellIs" dxfId="612" priority="748" stopIfTrue="1" operator="equal">
      <formula>0</formula>
    </cfRule>
  </conditionalFormatting>
  <conditionalFormatting sqref="E710:O723 Q710:Q723">
    <cfRule type="cellIs" dxfId="611" priority="746" stopIfTrue="1" operator="equal">
      <formula>0</formula>
    </cfRule>
  </conditionalFormatting>
  <conditionalFormatting sqref="N710:O710 N712:O712 N714:O714 N716:O716 N718:O718 N720:O720 N722:O722 Q722 Q720 Q718 Q716 Q714 Q712 Q710">
    <cfRule type="cellIs" dxfId="610" priority="747" stopIfTrue="1" operator="equal">
      <formula>0</formula>
    </cfRule>
  </conditionalFormatting>
  <conditionalFormatting sqref="N724:O724 N726:O726 N728:O728 N730:O730 N732:O732 N734:O734 Q734 Q732 Q730 Q728 Q726 Q724">
    <cfRule type="cellIs" dxfId="609" priority="745" stopIfTrue="1" operator="equal">
      <formula>0</formula>
    </cfRule>
  </conditionalFormatting>
  <conditionalFormatting sqref="E760:E771">
    <cfRule type="cellIs" dxfId="608" priority="737" stopIfTrue="1" operator="equal">
      <formula>0</formula>
    </cfRule>
  </conditionalFormatting>
  <conditionalFormatting sqref="P710:P771">
    <cfRule type="cellIs" dxfId="607" priority="734" stopIfTrue="1" operator="equal">
      <formula>0</formula>
    </cfRule>
  </conditionalFormatting>
  <conditionalFormatting sqref="P710 P712 P714 P716 P718 P720 P722 P724 P726 P728 P730 P732 P734 P736 P738 P740 P742 P744 P746 P748 P750 P752 P754 P756 P758 P760 P762 P764 P766 P768 P770">
    <cfRule type="cellIs" dxfId="606" priority="735" stopIfTrue="1" operator="equal">
      <formula>0</formula>
    </cfRule>
  </conditionalFormatting>
  <conditionalFormatting sqref="R6:R530 R640:R763 R532:R625">
    <cfRule type="cellIs" dxfId="605" priority="688"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08 R610 R612 R614 R616 R618 R620 R622 R624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R754 R756 R758 R760 R762">
    <cfRule type="cellIs" dxfId="604" priority="689" stopIfTrue="1" operator="equal">
      <formula>0</formula>
    </cfRule>
  </conditionalFormatting>
  <conditionalFormatting sqref="R6:R530 R640:R763 R532:R625">
    <cfRule type="cellIs" dxfId="603" priority="687"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08 R610 R612 R614 R616 R618 R620 R622 R624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R754 R756 R758 R760 R762">
    <cfRule type="cellIs" dxfId="602" priority="686" stopIfTrue="1" operator="equal">
      <formula>0</formula>
    </cfRule>
  </conditionalFormatting>
  <conditionalFormatting sqref="R692:R703">
    <cfRule type="cellIs" dxfId="601" priority="685" stopIfTrue="1" operator="equal">
      <formula>0</formula>
    </cfRule>
  </conditionalFormatting>
  <conditionalFormatting sqref="R678:R691">
    <cfRule type="cellIs" dxfId="600" priority="683" stopIfTrue="1" operator="equal">
      <formula>0</formula>
    </cfRule>
  </conditionalFormatting>
  <conditionalFormatting sqref="R678 R680 R682 R684 R686 R688 R690">
    <cfRule type="cellIs" dxfId="599" priority="684" stopIfTrue="1" operator="equal">
      <formula>0</formula>
    </cfRule>
  </conditionalFormatting>
  <conditionalFormatting sqref="R740">
    <cfRule type="cellIs" dxfId="598" priority="675" stopIfTrue="1" operator="equal">
      <formula>0</formula>
    </cfRule>
  </conditionalFormatting>
  <conditionalFormatting sqref="R692 R694 R696 R698 R700 R702">
    <cfRule type="cellIs" dxfId="597" priority="682" stopIfTrue="1" operator="equal">
      <formula>0</formula>
    </cfRule>
  </conditionalFormatting>
  <conditionalFormatting sqref="R738 R736 R734 R732 R730 R728">
    <cfRule type="cellIs" dxfId="596" priority="676" stopIfTrue="1" operator="equal">
      <formula>0</formula>
    </cfRule>
  </conditionalFormatting>
  <conditionalFormatting sqref="R704:R715">
    <cfRule type="cellIs" dxfId="595" priority="681" stopIfTrue="1" operator="equal">
      <formula>0</formula>
    </cfRule>
  </conditionalFormatting>
  <conditionalFormatting sqref="R704 R706 R708 R710 R712 R714">
    <cfRule type="cellIs" dxfId="594" priority="680" stopIfTrue="1" operator="equal">
      <formula>0</formula>
    </cfRule>
  </conditionalFormatting>
  <conditionalFormatting sqref="R716:R727">
    <cfRule type="cellIs" dxfId="593" priority="679" stopIfTrue="1" operator="equal">
      <formula>0</formula>
    </cfRule>
  </conditionalFormatting>
  <conditionalFormatting sqref="R716 R726 R724 R722 R720 R718">
    <cfRule type="cellIs" dxfId="592" priority="678" stopIfTrue="1" operator="equal">
      <formula>0</formula>
    </cfRule>
  </conditionalFormatting>
  <conditionalFormatting sqref="R728:R739">
    <cfRule type="cellIs" dxfId="591" priority="677" stopIfTrue="1" operator="equal">
      <formula>0</formula>
    </cfRule>
  </conditionalFormatting>
  <conditionalFormatting sqref="R740">
    <cfRule type="cellIs" dxfId="590" priority="674" stopIfTrue="1" operator="equal">
      <formula>0</formula>
    </cfRule>
  </conditionalFormatting>
  <conditionalFormatting sqref="R741">
    <cfRule type="cellIs" dxfId="589" priority="673" stopIfTrue="1" operator="equal">
      <formula>0</formula>
    </cfRule>
  </conditionalFormatting>
  <conditionalFormatting sqref="R742 R744 R746 R748 R750">
    <cfRule type="cellIs" dxfId="588" priority="672" stopIfTrue="1" operator="equal">
      <formula>0</formula>
    </cfRule>
  </conditionalFormatting>
  <conditionalFormatting sqref="R742 R744 R746 R748 R750">
    <cfRule type="cellIs" dxfId="587" priority="671" stopIfTrue="1" operator="equal">
      <formula>0</formula>
    </cfRule>
  </conditionalFormatting>
  <conditionalFormatting sqref="R743 R745 R747 R749 R751">
    <cfRule type="cellIs" dxfId="586" priority="670" stopIfTrue="1" operator="equal">
      <formula>0</formula>
    </cfRule>
  </conditionalFormatting>
  <conditionalFormatting sqref="R752">
    <cfRule type="cellIs" dxfId="585" priority="669" stopIfTrue="1" operator="equal">
      <formula>0</formula>
    </cfRule>
  </conditionalFormatting>
  <conditionalFormatting sqref="R752">
    <cfRule type="cellIs" dxfId="584" priority="668" stopIfTrue="1" operator="equal">
      <formula>0</formula>
    </cfRule>
  </conditionalFormatting>
  <conditionalFormatting sqref="R753">
    <cfRule type="cellIs" dxfId="583" priority="667" stopIfTrue="1" operator="equal">
      <formula>0</formula>
    </cfRule>
  </conditionalFormatting>
  <conditionalFormatting sqref="R754 R756 R758 R760 R762">
    <cfRule type="cellIs" dxfId="582" priority="666" stopIfTrue="1" operator="equal">
      <formula>0</formula>
    </cfRule>
  </conditionalFormatting>
  <conditionalFormatting sqref="R754 R756 R758 R760 R762">
    <cfRule type="cellIs" dxfId="581" priority="665" stopIfTrue="1" operator="equal">
      <formula>0</formula>
    </cfRule>
  </conditionalFormatting>
  <conditionalFormatting sqref="R755 R757 R759 R761 R763">
    <cfRule type="cellIs" dxfId="580" priority="664" stopIfTrue="1" operator="equal">
      <formula>0</formula>
    </cfRule>
  </conditionalFormatting>
  <conditionalFormatting sqref="R764:R771">
    <cfRule type="cellIs" dxfId="579" priority="662" stopIfTrue="1" operator="equal">
      <formula>0</formula>
    </cfRule>
  </conditionalFormatting>
  <conditionalFormatting sqref="R764 R766 R768 R770">
    <cfRule type="cellIs" dxfId="578" priority="663" stopIfTrue="1" operator="equal">
      <formula>0</formula>
    </cfRule>
  </conditionalFormatting>
  <conditionalFormatting sqref="R764:R771">
    <cfRule type="cellIs" dxfId="577" priority="661" stopIfTrue="1" operator="equal">
      <formula>0</formula>
    </cfRule>
  </conditionalFormatting>
  <conditionalFormatting sqref="R764 R766 R768 R770">
    <cfRule type="cellIs" dxfId="576" priority="660" stopIfTrue="1" operator="equal">
      <formula>0</formula>
    </cfRule>
  </conditionalFormatting>
  <conditionalFormatting sqref="R764 R766 R768 R770">
    <cfRule type="cellIs" dxfId="575" priority="659" stopIfTrue="1" operator="equal">
      <formula>0</formula>
    </cfRule>
  </conditionalFormatting>
  <conditionalFormatting sqref="R764 R766 R768 R770">
    <cfRule type="cellIs" dxfId="574" priority="658" stopIfTrue="1" operator="equal">
      <formula>0</formula>
    </cfRule>
  </conditionalFormatting>
  <conditionalFormatting sqref="R765 R767 R769 R771">
    <cfRule type="cellIs" dxfId="573" priority="657" stopIfTrue="1" operator="equal">
      <formula>0</formula>
    </cfRule>
  </conditionalFormatting>
  <conditionalFormatting sqref="E626:Q639">
    <cfRule type="cellIs" dxfId="572" priority="599" stopIfTrue="1" operator="equal">
      <formula>0</formula>
    </cfRule>
  </conditionalFormatting>
  <conditionalFormatting sqref="N626:Q626 N628:Q628 N630:Q630 N632:Q632 N634:Q634 N636:Q636 N638:Q638">
    <cfRule type="cellIs" dxfId="571" priority="600" stopIfTrue="1" operator="equal">
      <formula>0</formula>
    </cfRule>
  </conditionalFormatting>
  <conditionalFormatting sqref="Q626:Q639">
    <cfRule type="cellIs" dxfId="570" priority="598" stopIfTrue="1" operator="equal">
      <formula>0</formula>
    </cfRule>
  </conditionalFormatting>
  <conditionalFormatting sqref="Q626:Q639">
    <cfRule type="cellIs" dxfId="569" priority="597" stopIfTrue="1" operator="equal">
      <formula>0</formula>
    </cfRule>
  </conditionalFormatting>
  <conditionalFormatting sqref="Q626:Q639">
    <cfRule type="cellIs" dxfId="568" priority="596" stopIfTrue="1" operator="equal">
      <formula>0</formula>
    </cfRule>
  </conditionalFormatting>
  <conditionalFormatting sqref="Q626 Q628 Q630 Q632 Q634 Q636 Q638">
    <cfRule type="cellIs" dxfId="567" priority="595" stopIfTrue="1" operator="equal">
      <formula>0</formula>
    </cfRule>
  </conditionalFormatting>
  <conditionalFormatting sqref="Q626:Q639">
    <cfRule type="cellIs" dxfId="566" priority="594" stopIfTrue="1" operator="equal">
      <formula>0</formula>
    </cfRule>
  </conditionalFormatting>
  <conditionalFormatting sqref="Q626 Q628 Q630 Q632 Q634 Q636 Q638">
    <cfRule type="cellIs" dxfId="565" priority="593" stopIfTrue="1" operator="equal">
      <formula>0</formula>
    </cfRule>
  </conditionalFormatting>
  <conditionalFormatting sqref="Q626:Q639">
    <cfRule type="cellIs" dxfId="564" priority="592" stopIfTrue="1" operator="equal">
      <formula>0</formula>
    </cfRule>
  </conditionalFormatting>
  <conditionalFormatting sqref="Q626:Q639">
    <cfRule type="cellIs" dxfId="563" priority="591" stopIfTrue="1" operator="equal">
      <formula>0</formula>
    </cfRule>
  </conditionalFormatting>
  <conditionalFormatting sqref="Q626 Q628 Q630 Q632 Q634 Q636 Q638">
    <cfRule type="cellIs" dxfId="562" priority="590" stopIfTrue="1" operator="equal">
      <formula>0</formula>
    </cfRule>
  </conditionalFormatting>
  <conditionalFormatting sqref="Q626 Q628 Q630 Q632 Q634 Q636 Q638">
    <cfRule type="cellIs" dxfId="561" priority="589" stopIfTrue="1" operator="equal">
      <formula>0</formula>
    </cfRule>
  </conditionalFormatting>
  <conditionalFormatting sqref="Q626:Q639">
    <cfRule type="cellIs" dxfId="560" priority="588" stopIfTrue="1" operator="equal">
      <formula>0</formula>
    </cfRule>
  </conditionalFormatting>
  <conditionalFormatting sqref="Q626:Q639">
    <cfRule type="cellIs" dxfId="559" priority="587" stopIfTrue="1" operator="equal">
      <formula>0</formula>
    </cfRule>
  </conditionalFormatting>
  <conditionalFormatting sqref="Q626 Q628 Q630 Q632 Q634 Q636 Q638">
    <cfRule type="cellIs" dxfId="558" priority="586" stopIfTrue="1" operator="equal">
      <formula>0</formula>
    </cfRule>
  </conditionalFormatting>
  <conditionalFormatting sqref="Q626 Q628 Q630 Q632 Q634 Q636 Q638">
    <cfRule type="cellIs" dxfId="557" priority="585" stopIfTrue="1" operator="equal">
      <formula>0</formula>
    </cfRule>
  </conditionalFormatting>
  <conditionalFormatting sqref="Q626 Q628 Q630 Q632 Q634 Q636 Q638">
    <cfRule type="cellIs" dxfId="556" priority="584" stopIfTrue="1" operator="equal">
      <formula>0</formula>
    </cfRule>
  </conditionalFormatting>
  <conditionalFormatting sqref="Q626:Q639">
    <cfRule type="cellIs" dxfId="555" priority="583" stopIfTrue="1" operator="equal">
      <formula>0</formula>
    </cfRule>
  </conditionalFormatting>
  <conditionalFormatting sqref="Q626:Q639">
    <cfRule type="cellIs" dxfId="554" priority="582" stopIfTrue="1" operator="equal">
      <formula>0</formula>
    </cfRule>
  </conditionalFormatting>
  <conditionalFormatting sqref="Q626:Q639">
    <cfRule type="cellIs" dxfId="553" priority="581" stopIfTrue="1" operator="equal">
      <formula>0</formula>
    </cfRule>
  </conditionalFormatting>
  <conditionalFormatting sqref="Q626:Q639">
    <cfRule type="cellIs" dxfId="552" priority="580" stopIfTrue="1" operator="equal">
      <formula>0</formula>
    </cfRule>
  </conditionalFormatting>
  <conditionalFormatting sqref="Q626 Q628 Q630 Q632 Q634 Q636 Q638">
    <cfRule type="cellIs" dxfId="551" priority="579" stopIfTrue="1" operator="equal">
      <formula>0</formula>
    </cfRule>
  </conditionalFormatting>
  <conditionalFormatting sqref="Q626:Q639">
    <cfRule type="cellIs" dxfId="550" priority="578" stopIfTrue="1" operator="equal">
      <formula>0</formula>
    </cfRule>
  </conditionalFormatting>
  <conditionalFormatting sqref="Q626 Q628 Q630 Q632 Q634 Q636 Q638">
    <cfRule type="cellIs" dxfId="549" priority="577" stopIfTrue="1" operator="equal">
      <formula>0</formula>
    </cfRule>
  </conditionalFormatting>
  <conditionalFormatting sqref="Q626 Q628 Q630 Q632 Q634 Q636 Q638">
    <cfRule type="cellIs" dxfId="548" priority="576" stopIfTrue="1" operator="equal">
      <formula>0</formula>
    </cfRule>
  </conditionalFormatting>
  <conditionalFormatting sqref="Q626:Q639">
    <cfRule type="cellIs" dxfId="547" priority="575" stopIfTrue="1" operator="equal">
      <formula>0</formula>
    </cfRule>
  </conditionalFormatting>
  <conditionalFormatting sqref="Q626 Q628 Q630 Q632 Q634 Q636 Q638">
    <cfRule type="cellIs" dxfId="546" priority="574" stopIfTrue="1" operator="equal">
      <formula>0</formula>
    </cfRule>
  </conditionalFormatting>
  <conditionalFormatting sqref="Q626:Q639">
    <cfRule type="cellIs" dxfId="545" priority="573" stopIfTrue="1" operator="equal">
      <formula>0</formula>
    </cfRule>
  </conditionalFormatting>
  <conditionalFormatting sqref="Q626 Q628 Q630 Q632 Q634 Q636 Q638">
    <cfRule type="cellIs" dxfId="544" priority="572" stopIfTrue="1" operator="equal">
      <formula>0</formula>
    </cfRule>
  </conditionalFormatting>
  <conditionalFormatting sqref="Q626:Q639">
    <cfRule type="cellIs" dxfId="543" priority="571" stopIfTrue="1" operator="equal">
      <formula>0</formula>
    </cfRule>
  </conditionalFormatting>
  <conditionalFormatting sqref="Q626 Q628 Q630 Q632 Q634 Q636 Q638">
    <cfRule type="cellIs" dxfId="542" priority="570" stopIfTrue="1" operator="equal">
      <formula>0</formula>
    </cfRule>
  </conditionalFormatting>
  <conditionalFormatting sqref="Q626 Q628 Q630 Q632 Q634 Q636 Q638">
    <cfRule type="cellIs" dxfId="541" priority="569" stopIfTrue="1" operator="equal">
      <formula>0</formula>
    </cfRule>
  </conditionalFormatting>
  <conditionalFormatting sqref="Q626:Q639">
    <cfRule type="cellIs" dxfId="540" priority="568" stopIfTrue="1" operator="equal">
      <formula>0</formula>
    </cfRule>
  </conditionalFormatting>
  <conditionalFormatting sqref="Q626 Q628 Q630 Q632 Q634 Q636 Q638">
    <cfRule type="cellIs" dxfId="539" priority="567" stopIfTrue="1" operator="equal">
      <formula>0</formula>
    </cfRule>
  </conditionalFormatting>
  <conditionalFormatting sqref="Q626:Q639">
    <cfRule type="cellIs" dxfId="538" priority="566" stopIfTrue="1" operator="equal">
      <formula>0</formula>
    </cfRule>
  </conditionalFormatting>
  <conditionalFormatting sqref="Q626:Q639">
    <cfRule type="cellIs" dxfId="537" priority="565" stopIfTrue="1" operator="equal">
      <formula>0</formula>
    </cfRule>
  </conditionalFormatting>
  <conditionalFormatting sqref="Q626 Q628 Q630 Q632 Q634 Q636 Q638">
    <cfRule type="cellIs" dxfId="536" priority="564" stopIfTrue="1" operator="equal">
      <formula>0</formula>
    </cfRule>
  </conditionalFormatting>
  <conditionalFormatting sqref="Q626:Q639">
    <cfRule type="cellIs" dxfId="535" priority="563" stopIfTrue="1" operator="equal">
      <formula>0</formula>
    </cfRule>
  </conditionalFormatting>
  <conditionalFormatting sqref="Q626 Q628 Q630 Q632 Q634 Q636 Q638">
    <cfRule type="cellIs" dxfId="534" priority="562" stopIfTrue="1" operator="equal">
      <formula>0</formula>
    </cfRule>
  </conditionalFormatting>
  <conditionalFormatting sqref="Q626 Q628 Q630 Q632 Q634 Q636 Q638">
    <cfRule type="cellIs" dxfId="533" priority="561" stopIfTrue="1" operator="equal">
      <formula>0</formula>
    </cfRule>
  </conditionalFormatting>
  <conditionalFormatting sqref="Q626:Q639">
    <cfRule type="cellIs" dxfId="532" priority="560" stopIfTrue="1" operator="equal">
      <formula>0</formula>
    </cfRule>
  </conditionalFormatting>
  <conditionalFormatting sqref="Q626 Q628 Q630 Q632 Q634 Q636 Q638">
    <cfRule type="cellIs" dxfId="531" priority="559" stopIfTrue="1" operator="equal">
      <formula>0</formula>
    </cfRule>
  </conditionalFormatting>
  <conditionalFormatting sqref="Q626:Q639">
    <cfRule type="cellIs" dxfId="530" priority="558" stopIfTrue="1" operator="equal">
      <formula>0</formula>
    </cfRule>
  </conditionalFormatting>
  <conditionalFormatting sqref="Q626 Q628 Q630 Q632 Q634 Q636 Q638">
    <cfRule type="cellIs" dxfId="529" priority="557" stopIfTrue="1" operator="equal">
      <formula>0</formula>
    </cfRule>
  </conditionalFormatting>
  <conditionalFormatting sqref="Q626:Q639">
    <cfRule type="cellIs" dxfId="528" priority="556" stopIfTrue="1" operator="equal">
      <formula>0</formula>
    </cfRule>
  </conditionalFormatting>
  <conditionalFormatting sqref="Q626 Q628 Q630 Q632 Q634 Q636 Q638">
    <cfRule type="cellIs" dxfId="527" priority="555" stopIfTrue="1" operator="equal">
      <formula>0</formula>
    </cfRule>
  </conditionalFormatting>
  <conditionalFormatting sqref="Q626 Q628 Q630 Q632 Q634 Q636 Q638">
    <cfRule type="cellIs" dxfId="526" priority="554" stopIfTrue="1" operator="equal">
      <formula>0</formula>
    </cfRule>
  </conditionalFormatting>
  <conditionalFormatting sqref="Q626:Q639">
    <cfRule type="cellIs" dxfId="525" priority="553" stopIfTrue="1" operator="equal">
      <formula>0</formula>
    </cfRule>
  </conditionalFormatting>
  <conditionalFormatting sqref="Q626 Q628 Q630 Q632 Q634 Q636 Q638">
    <cfRule type="cellIs" dxfId="524" priority="552" stopIfTrue="1" operator="equal">
      <formula>0</formula>
    </cfRule>
  </conditionalFormatting>
  <conditionalFormatting sqref="Q626:Q639">
    <cfRule type="cellIs" dxfId="523" priority="551" stopIfTrue="1" operator="equal">
      <formula>0</formula>
    </cfRule>
  </conditionalFormatting>
  <conditionalFormatting sqref="Q626:Q639">
    <cfRule type="cellIs" dxfId="522" priority="550" stopIfTrue="1" operator="equal">
      <formula>0</formula>
    </cfRule>
  </conditionalFormatting>
  <conditionalFormatting sqref="Q626:Q639">
    <cfRule type="cellIs" dxfId="521" priority="549" stopIfTrue="1" operator="equal">
      <formula>0</formula>
    </cfRule>
  </conditionalFormatting>
  <conditionalFormatting sqref="Q626 Q628 Q630 Q632 Q634 Q636 Q638">
    <cfRule type="cellIs" dxfId="520" priority="548" stopIfTrue="1" operator="equal">
      <formula>0</formula>
    </cfRule>
  </conditionalFormatting>
  <conditionalFormatting sqref="Q626:Q639">
    <cfRule type="cellIs" dxfId="519" priority="547" stopIfTrue="1" operator="equal">
      <formula>0</formula>
    </cfRule>
  </conditionalFormatting>
  <conditionalFormatting sqref="Q626 Q628 Q630 Q632 Q634 Q636 Q638">
    <cfRule type="cellIs" dxfId="518" priority="546" stopIfTrue="1" operator="equal">
      <formula>0</formula>
    </cfRule>
  </conditionalFormatting>
  <conditionalFormatting sqref="Q626 Q628 Q630 Q632 Q634 Q636 Q638">
    <cfRule type="cellIs" dxfId="517" priority="545" stopIfTrue="1" operator="equal">
      <formula>0</formula>
    </cfRule>
  </conditionalFormatting>
  <conditionalFormatting sqref="Q626:Q639">
    <cfRule type="cellIs" dxfId="516" priority="544" stopIfTrue="1" operator="equal">
      <formula>0</formula>
    </cfRule>
  </conditionalFormatting>
  <conditionalFormatting sqref="Q626 Q628 Q630 Q632 Q634 Q636 Q638">
    <cfRule type="cellIs" dxfId="515" priority="543" stopIfTrue="1" operator="equal">
      <formula>0</formula>
    </cfRule>
  </conditionalFormatting>
  <conditionalFormatting sqref="Q626:Q639">
    <cfRule type="cellIs" dxfId="514" priority="542" stopIfTrue="1" operator="equal">
      <formula>0</formula>
    </cfRule>
  </conditionalFormatting>
  <conditionalFormatting sqref="Q626 Q628 Q630 Q632 Q634 Q636 Q638">
    <cfRule type="cellIs" dxfId="513" priority="541" stopIfTrue="1" operator="equal">
      <formula>0</formula>
    </cfRule>
  </conditionalFormatting>
  <conditionalFormatting sqref="Q626:Q639">
    <cfRule type="cellIs" dxfId="512" priority="540" stopIfTrue="1" operator="equal">
      <formula>0</formula>
    </cfRule>
  </conditionalFormatting>
  <conditionalFormatting sqref="Q626 Q628 Q630 Q632 Q634 Q636 Q638">
    <cfRule type="cellIs" dxfId="511" priority="539" stopIfTrue="1" operator="equal">
      <formula>0</formula>
    </cfRule>
  </conditionalFormatting>
  <conditionalFormatting sqref="Q626 Q628 Q630 Q632 Q634 Q636 Q638">
    <cfRule type="cellIs" dxfId="510" priority="538" stopIfTrue="1" operator="equal">
      <formula>0</formula>
    </cfRule>
  </conditionalFormatting>
  <conditionalFormatting sqref="Q626:Q639">
    <cfRule type="cellIs" dxfId="509" priority="537" stopIfTrue="1" operator="equal">
      <formula>0</formula>
    </cfRule>
  </conditionalFormatting>
  <conditionalFormatting sqref="Q626 Q628 Q630 Q632 Q634 Q636 Q638">
    <cfRule type="cellIs" dxfId="508" priority="536" stopIfTrue="1" operator="equal">
      <formula>0</formula>
    </cfRule>
  </conditionalFormatting>
  <conditionalFormatting sqref="Q626:Q639">
    <cfRule type="cellIs" dxfId="507" priority="535" stopIfTrue="1" operator="equal">
      <formula>0</formula>
    </cfRule>
  </conditionalFormatting>
  <conditionalFormatting sqref="Q626:Q639">
    <cfRule type="cellIs" dxfId="506" priority="534" stopIfTrue="1" operator="equal">
      <formula>0</formula>
    </cfRule>
  </conditionalFormatting>
  <conditionalFormatting sqref="Q626 Q628 Q630 Q632 Q634 Q636 Q638">
    <cfRule type="cellIs" dxfId="505" priority="533" stopIfTrue="1" operator="equal">
      <formula>0</formula>
    </cfRule>
  </conditionalFormatting>
  <conditionalFormatting sqref="Q626:Q639">
    <cfRule type="cellIs" dxfId="504" priority="532" stopIfTrue="1" operator="equal">
      <formula>0</formula>
    </cfRule>
  </conditionalFormatting>
  <conditionalFormatting sqref="Q626 Q628 Q630 Q632 Q634 Q636 Q638">
    <cfRule type="cellIs" dxfId="503" priority="531" stopIfTrue="1" operator="equal">
      <formula>0</formula>
    </cfRule>
  </conditionalFormatting>
  <conditionalFormatting sqref="Q626 Q628 Q630 Q632 Q634 Q636 Q638">
    <cfRule type="cellIs" dxfId="502" priority="530" stopIfTrue="1" operator="equal">
      <formula>0</formula>
    </cfRule>
  </conditionalFormatting>
  <conditionalFormatting sqref="Q626:Q639">
    <cfRule type="cellIs" dxfId="501" priority="529" stopIfTrue="1" operator="equal">
      <formula>0</formula>
    </cfRule>
  </conditionalFormatting>
  <conditionalFormatting sqref="Q626 Q628 Q630 Q632 Q634 Q636 Q638">
    <cfRule type="cellIs" dxfId="500" priority="528" stopIfTrue="1" operator="equal">
      <formula>0</formula>
    </cfRule>
  </conditionalFormatting>
  <conditionalFormatting sqref="Q626:Q639">
    <cfRule type="cellIs" dxfId="499" priority="527" stopIfTrue="1" operator="equal">
      <formula>0</formula>
    </cfRule>
  </conditionalFormatting>
  <conditionalFormatting sqref="Q626 Q628 Q630 Q632 Q634 Q636 Q638">
    <cfRule type="cellIs" dxfId="498" priority="526" stopIfTrue="1" operator="equal">
      <formula>0</formula>
    </cfRule>
  </conditionalFormatting>
  <conditionalFormatting sqref="Q626:Q639">
    <cfRule type="cellIs" dxfId="497" priority="525" stopIfTrue="1" operator="equal">
      <formula>0</formula>
    </cfRule>
  </conditionalFormatting>
  <conditionalFormatting sqref="Q626 Q628 Q630 Q632 Q634 Q636 Q638">
    <cfRule type="cellIs" dxfId="496" priority="524" stopIfTrue="1" operator="equal">
      <formula>0</formula>
    </cfRule>
  </conditionalFormatting>
  <conditionalFormatting sqref="Q626 Q628 Q630 Q632 Q634 Q636 Q638">
    <cfRule type="cellIs" dxfId="495" priority="523" stopIfTrue="1" operator="equal">
      <formula>0</formula>
    </cfRule>
  </conditionalFormatting>
  <conditionalFormatting sqref="Q626:Q639">
    <cfRule type="cellIs" dxfId="494" priority="522" stopIfTrue="1" operator="equal">
      <formula>0</formula>
    </cfRule>
  </conditionalFormatting>
  <conditionalFormatting sqref="Q626 Q628 Q630 Q632 Q634 Q636 Q638">
    <cfRule type="cellIs" dxfId="493" priority="521" stopIfTrue="1" operator="equal">
      <formula>0</formula>
    </cfRule>
  </conditionalFormatting>
  <conditionalFormatting sqref="Q626:Q639">
    <cfRule type="cellIs" dxfId="492" priority="520" stopIfTrue="1" operator="equal">
      <formula>0</formula>
    </cfRule>
  </conditionalFormatting>
  <conditionalFormatting sqref="Q626:Q639">
    <cfRule type="cellIs" dxfId="491" priority="519" stopIfTrue="1" operator="equal">
      <formula>0</formula>
    </cfRule>
  </conditionalFormatting>
  <conditionalFormatting sqref="Q626:Q639">
    <cfRule type="cellIs" dxfId="490" priority="518" stopIfTrue="1" operator="equal">
      <formula>0</formula>
    </cfRule>
  </conditionalFormatting>
  <conditionalFormatting sqref="Q626 Q628 Q630 Q632 Q634 Q636 Q638">
    <cfRule type="cellIs" dxfId="489" priority="517" stopIfTrue="1" operator="equal">
      <formula>0</formula>
    </cfRule>
  </conditionalFormatting>
  <conditionalFormatting sqref="Q626:Q639">
    <cfRule type="cellIs" dxfId="488" priority="516" stopIfTrue="1" operator="equal">
      <formula>0</formula>
    </cfRule>
  </conditionalFormatting>
  <conditionalFormatting sqref="Q626 Q628 Q630 Q632 Q634 Q636 Q638">
    <cfRule type="cellIs" dxfId="487" priority="515" stopIfTrue="1" operator="equal">
      <formula>0</formula>
    </cfRule>
  </conditionalFormatting>
  <conditionalFormatting sqref="Q626 Q628 Q630 Q632 Q634 Q636 Q638">
    <cfRule type="cellIs" dxfId="486" priority="514" stopIfTrue="1" operator="equal">
      <formula>0</formula>
    </cfRule>
  </conditionalFormatting>
  <conditionalFormatting sqref="Q626:Q639">
    <cfRule type="cellIs" dxfId="485" priority="513" stopIfTrue="1" operator="equal">
      <formula>0</formula>
    </cfRule>
  </conditionalFormatting>
  <conditionalFormatting sqref="Q626 Q628 Q630 Q632 Q634 Q636 Q638">
    <cfRule type="cellIs" dxfId="484" priority="512" stopIfTrue="1" operator="equal">
      <formula>0</formula>
    </cfRule>
  </conditionalFormatting>
  <conditionalFormatting sqref="Q626:Q639">
    <cfRule type="cellIs" dxfId="483" priority="511" stopIfTrue="1" operator="equal">
      <formula>0</formula>
    </cfRule>
  </conditionalFormatting>
  <conditionalFormatting sqref="Q626 Q628 Q630 Q632 Q634 Q636 Q638">
    <cfRule type="cellIs" dxfId="482" priority="510" stopIfTrue="1" operator="equal">
      <formula>0</formula>
    </cfRule>
  </conditionalFormatting>
  <conditionalFormatting sqref="Q626:Q639">
    <cfRule type="cellIs" dxfId="481" priority="509" stopIfTrue="1" operator="equal">
      <formula>0</formula>
    </cfRule>
  </conditionalFormatting>
  <conditionalFormatting sqref="Q626 Q628 Q630 Q632 Q634 Q636 Q638">
    <cfRule type="cellIs" dxfId="480" priority="508" stopIfTrue="1" operator="equal">
      <formula>0</formula>
    </cfRule>
  </conditionalFormatting>
  <conditionalFormatting sqref="Q626 Q628 Q630 Q632 Q634 Q636 Q638">
    <cfRule type="cellIs" dxfId="479" priority="507" stopIfTrue="1" operator="equal">
      <formula>0</formula>
    </cfRule>
  </conditionalFormatting>
  <conditionalFormatting sqref="Q626:Q639">
    <cfRule type="cellIs" dxfId="478" priority="506" stopIfTrue="1" operator="equal">
      <formula>0</formula>
    </cfRule>
  </conditionalFormatting>
  <conditionalFormatting sqref="Q626 Q628 Q630 Q632 Q634 Q636 Q638">
    <cfRule type="cellIs" dxfId="477" priority="505" stopIfTrue="1" operator="equal">
      <formula>0</formula>
    </cfRule>
  </conditionalFormatting>
  <conditionalFormatting sqref="Q626:Q639">
    <cfRule type="cellIs" dxfId="476" priority="504" stopIfTrue="1" operator="equal">
      <formula>0</formula>
    </cfRule>
  </conditionalFormatting>
  <conditionalFormatting sqref="Q626:Q639">
    <cfRule type="cellIs" dxfId="475" priority="503" stopIfTrue="1" operator="equal">
      <formula>0</formula>
    </cfRule>
  </conditionalFormatting>
  <conditionalFormatting sqref="Q626 Q628 Q630 Q632 Q634 Q636 Q638">
    <cfRule type="cellIs" dxfId="474" priority="502" stopIfTrue="1" operator="equal">
      <formula>0</formula>
    </cfRule>
  </conditionalFormatting>
  <conditionalFormatting sqref="Q626:Q639">
    <cfRule type="cellIs" dxfId="473" priority="501" stopIfTrue="1" operator="equal">
      <formula>0</formula>
    </cfRule>
  </conditionalFormatting>
  <conditionalFormatting sqref="Q626 Q628 Q630 Q632 Q634 Q636 Q638">
    <cfRule type="cellIs" dxfId="472" priority="500" stopIfTrue="1" operator="equal">
      <formula>0</formula>
    </cfRule>
  </conditionalFormatting>
  <conditionalFormatting sqref="Q626 Q628 Q630 Q632 Q634 Q636 Q638">
    <cfRule type="cellIs" dxfId="471" priority="499" stopIfTrue="1" operator="equal">
      <formula>0</formula>
    </cfRule>
  </conditionalFormatting>
  <conditionalFormatting sqref="Q626:Q639">
    <cfRule type="cellIs" dxfId="470" priority="498" stopIfTrue="1" operator="equal">
      <formula>0</formula>
    </cfRule>
  </conditionalFormatting>
  <conditionalFormatting sqref="Q626 Q628 Q630 Q632 Q634 Q636 Q638">
    <cfRule type="cellIs" dxfId="469" priority="497" stopIfTrue="1" operator="equal">
      <formula>0</formula>
    </cfRule>
  </conditionalFormatting>
  <conditionalFormatting sqref="Q626:Q639">
    <cfRule type="cellIs" dxfId="468" priority="496" stopIfTrue="1" operator="equal">
      <formula>0</formula>
    </cfRule>
  </conditionalFormatting>
  <conditionalFormatting sqref="Q626 Q628 Q630 Q632 Q634 Q636 Q638">
    <cfRule type="cellIs" dxfId="467" priority="495" stopIfTrue="1" operator="equal">
      <formula>0</formula>
    </cfRule>
  </conditionalFormatting>
  <conditionalFormatting sqref="Q626:Q639">
    <cfRule type="cellIs" dxfId="466" priority="494" stopIfTrue="1" operator="equal">
      <formula>0</formula>
    </cfRule>
  </conditionalFormatting>
  <conditionalFormatting sqref="Q626 Q628 Q630 Q632 Q634 Q636 Q638">
    <cfRule type="cellIs" dxfId="465" priority="493" stopIfTrue="1" operator="equal">
      <formula>0</formula>
    </cfRule>
  </conditionalFormatting>
  <conditionalFormatting sqref="Q626 Q628 Q630 Q632 Q634 Q636 Q638">
    <cfRule type="cellIs" dxfId="464" priority="492" stopIfTrue="1" operator="equal">
      <formula>0</formula>
    </cfRule>
  </conditionalFormatting>
  <conditionalFormatting sqref="Q626:Q639">
    <cfRule type="cellIs" dxfId="463" priority="491" stopIfTrue="1" operator="equal">
      <formula>0</formula>
    </cfRule>
  </conditionalFormatting>
  <conditionalFormatting sqref="Q626 Q628 Q630 Q632 Q634 Q636 Q638">
    <cfRule type="cellIs" dxfId="462" priority="490" stopIfTrue="1" operator="equal">
      <formula>0</formula>
    </cfRule>
  </conditionalFormatting>
  <conditionalFormatting sqref="Q626:Q639">
    <cfRule type="cellIs" dxfId="461" priority="489" stopIfTrue="1" operator="equal">
      <formula>0</formula>
    </cfRule>
  </conditionalFormatting>
  <conditionalFormatting sqref="Q626:Q639">
    <cfRule type="cellIs" dxfId="460" priority="488" stopIfTrue="1" operator="equal">
      <formula>0</formula>
    </cfRule>
  </conditionalFormatting>
  <conditionalFormatting sqref="Q626 Q628 Q630 Q632 Q634 Q636 Q638">
    <cfRule type="cellIs" dxfId="459" priority="487" stopIfTrue="1" operator="equal">
      <formula>0</formula>
    </cfRule>
  </conditionalFormatting>
  <conditionalFormatting sqref="Q626:Q639">
    <cfRule type="cellIs" dxfId="458" priority="486" stopIfTrue="1" operator="equal">
      <formula>0</formula>
    </cfRule>
  </conditionalFormatting>
  <conditionalFormatting sqref="Q626 Q628 Q630 Q632 Q634 Q636 Q638">
    <cfRule type="cellIs" dxfId="457" priority="485" stopIfTrue="1" operator="equal">
      <formula>0</formula>
    </cfRule>
  </conditionalFormatting>
  <conditionalFormatting sqref="Q626 Q628 Q630 Q632 Q634 Q636 Q638">
    <cfRule type="cellIs" dxfId="456" priority="484" stopIfTrue="1" operator="equal">
      <formula>0</formula>
    </cfRule>
  </conditionalFormatting>
  <conditionalFormatting sqref="Q626:Q639">
    <cfRule type="cellIs" dxfId="455" priority="483" stopIfTrue="1" operator="equal">
      <formula>0</formula>
    </cfRule>
  </conditionalFormatting>
  <conditionalFormatting sqref="Q626 Q628 Q630 Q632 Q634 Q636 Q638">
    <cfRule type="cellIs" dxfId="454" priority="482" stopIfTrue="1" operator="equal">
      <formula>0</formula>
    </cfRule>
  </conditionalFormatting>
  <conditionalFormatting sqref="Q626:Q639">
    <cfRule type="cellIs" dxfId="453" priority="481" stopIfTrue="1" operator="equal">
      <formula>0</formula>
    </cfRule>
  </conditionalFormatting>
  <conditionalFormatting sqref="Q626 Q628 Q630 Q632 Q634 Q636 Q638">
    <cfRule type="cellIs" dxfId="452" priority="480" stopIfTrue="1" operator="equal">
      <formula>0</formula>
    </cfRule>
  </conditionalFormatting>
  <conditionalFormatting sqref="Q626:Q639">
    <cfRule type="cellIs" dxfId="451" priority="479" stopIfTrue="1" operator="equal">
      <formula>0</formula>
    </cfRule>
  </conditionalFormatting>
  <conditionalFormatting sqref="Q626 Q628 Q630 Q632 Q634 Q636 Q638">
    <cfRule type="cellIs" dxfId="450" priority="478" stopIfTrue="1" operator="equal">
      <formula>0</formula>
    </cfRule>
  </conditionalFormatting>
  <conditionalFormatting sqref="Q626 Q628 Q630 Q632 Q634 Q636 Q638">
    <cfRule type="cellIs" dxfId="449" priority="477" stopIfTrue="1" operator="equal">
      <formula>0</formula>
    </cfRule>
  </conditionalFormatting>
  <conditionalFormatting sqref="Q626:Q639">
    <cfRule type="cellIs" dxfId="448" priority="476" stopIfTrue="1" operator="equal">
      <formula>0</formula>
    </cfRule>
  </conditionalFormatting>
  <conditionalFormatting sqref="Q626 Q628 Q630 Q632 Q634 Q636 Q638">
    <cfRule type="cellIs" dxfId="447" priority="475" stopIfTrue="1" operator="equal">
      <formula>0</formula>
    </cfRule>
  </conditionalFormatting>
  <conditionalFormatting sqref="Q626:Q639">
    <cfRule type="cellIs" dxfId="446" priority="474" stopIfTrue="1" operator="equal">
      <formula>0</formula>
    </cfRule>
  </conditionalFormatting>
  <conditionalFormatting sqref="Q626 Q628 Q630 Q632 Q634 Q636 Q638">
    <cfRule type="cellIs" dxfId="445" priority="473" stopIfTrue="1" operator="equal">
      <formula>0</formula>
    </cfRule>
  </conditionalFormatting>
  <conditionalFormatting sqref="Q626:Q639">
    <cfRule type="cellIs" dxfId="444" priority="472" stopIfTrue="1" operator="equal">
      <formula>0</formula>
    </cfRule>
  </conditionalFormatting>
  <conditionalFormatting sqref="Q626 Q628 Q630 Q632 Q634 Q636 Q638">
    <cfRule type="cellIs" dxfId="443" priority="471" stopIfTrue="1" operator="equal">
      <formula>0</formula>
    </cfRule>
  </conditionalFormatting>
  <conditionalFormatting sqref="Q626 Q628 Q630 Q632 Q634 Q636 Q638">
    <cfRule type="cellIs" dxfId="442" priority="470" stopIfTrue="1" operator="equal">
      <formula>0</formula>
    </cfRule>
  </conditionalFormatting>
  <conditionalFormatting sqref="Q626:Q639">
    <cfRule type="cellIs" dxfId="441" priority="469" stopIfTrue="1" operator="equal">
      <formula>0</formula>
    </cfRule>
  </conditionalFormatting>
  <conditionalFormatting sqref="Q626 Q628 Q630 Q632 Q634 Q636 Q638">
    <cfRule type="cellIs" dxfId="440" priority="468" stopIfTrue="1" operator="equal">
      <formula>0</formula>
    </cfRule>
  </conditionalFormatting>
  <conditionalFormatting sqref="Q626 Q628 Q630 Q632 Q634 Q636 Q638">
    <cfRule type="cellIs" dxfId="439" priority="467" stopIfTrue="1" operator="equal">
      <formula>0</formula>
    </cfRule>
  </conditionalFormatting>
  <conditionalFormatting sqref="Q626:Q639">
    <cfRule type="cellIs" dxfId="438" priority="466" stopIfTrue="1" operator="equal">
      <formula>0</formula>
    </cfRule>
  </conditionalFormatting>
  <conditionalFormatting sqref="Q626 Q628 Q630 Q632 Q634 Q636 Q638">
    <cfRule type="cellIs" dxfId="437" priority="465" stopIfTrue="1" operator="equal">
      <formula>0</formula>
    </cfRule>
  </conditionalFormatting>
  <conditionalFormatting sqref="Q626:Q639">
    <cfRule type="cellIs" dxfId="436" priority="464" stopIfTrue="1" operator="equal">
      <formula>0</formula>
    </cfRule>
  </conditionalFormatting>
  <conditionalFormatting sqref="Q626 Q628 Q630 Q632 Q634 Q636 Q638">
    <cfRule type="cellIs" dxfId="435" priority="463" stopIfTrue="1" operator="equal">
      <formula>0</formula>
    </cfRule>
  </conditionalFormatting>
  <conditionalFormatting sqref="Q626:Q639">
    <cfRule type="cellIs" dxfId="434" priority="462" stopIfTrue="1" operator="equal">
      <formula>0</formula>
    </cfRule>
  </conditionalFormatting>
  <conditionalFormatting sqref="Q626 Q628 Q630 Q632 Q634 Q636 Q638">
    <cfRule type="cellIs" dxfId="433" priority="461" stopIfTrue="1" operator="equal">
      <formula>0</formula>
    </cfRule>
  </conditionalFormatting>
  <conditionalFormatting sqref="R626:R639">
    <cfRule type="cellIs" dxfId="432" priority="459" stopIfTrue="1" operator="equal">
      <formula>0</formula>
    </cfRule>
  </conditionalFormatting>
  <conditionalFormatting sqref="R626 R628 R630 R632 R634 R636 R638">
    <cfRule type="cellIs" dxfId="431" priority="460" stopIfTrue="1" operator="equal">
      <formula>0</formula>
    </cfRule>
  </conditionalFormatting>
  <conditionalFormatting sqref="R626:R639">
    <cfRule type="cellIs" dxfId="430" priority="458" stopIfTrue="1" operator="equal">
      <formula>0</formula>
    </cfRule>
  </conditionalFormatting>
  <conditionalFormatting sqref="R626 R628 R630 R632 R634 R636 R638">
    <cfRule type="cellIs" dxfId="429" priority="457" stopIfTrue="1" operator="equal">
      <formula>0</formula>
    </cfRule>
  </conditionalFormatting>
  <conditionalFormatting sqref="P530:P531">
    <cfRule type="cellIs" dxfId="428" priority="455" stopIfTrue="1" operator="equal">
      <formula>0</formula>
    </cfRule>
  </conditionalFormatting>
  <conditionalFormatting sqref="P530">
    <cfRule type="cellIs" dxfId="427" priority="456" stopIfTrue="1" operator="equal">
      <formula>0</formula>
    </cfRule>
  </conditionalFormatting>
  <conditionalFormatting sqref="R531">
    <cfRule type="cellIs" dxfId="426" priority="454" stopIfTrue="1" operator="equal">
      <formula>0</formula>
    </cfRule>
  </conditionalFormatting>
  <conditionalFormatting sqref="R531">
    <cfRule type="cellIs" dxfId="425" priority="453" stopIfTrue="1" operator="equal">
      <formula>0</formula>
    </cfRule>
  </conditionalFormatting>
  <conditionalFormatting sqref="R531">
    <cfRule type="cellIs" dxfId="424" priority="452" stopIfTrue="1" operator="equal">
      <formula>0</formula>
    </cfRule>
  </conditionalFormatting>
  <conditionalFormatting sqref="R531">
    <cfRule type="cellIs" dxfId="423" priority="451" stopIfTrue="1" operator="equal">
      <formula>0</formula>
    </cfRule>
  </conditionalFormatting>
  <conditionalFormatting sqref="R531">
    <cfRule type="cellIs" dxfId="422" priority="450" stopIfTrue="1" operator="equal">
      <formula>0</formula>
    </cfRule>
  </conditionalFormatting>
  <conditionalFormatting sqref="R531">
    <cfRule type="cellIs" dxfId="421" priority="449" stopIfTrue="1" operator="equal">
      <formula>0</formula>
    </cfRule>
  </conditionalFormatting>
  <conditionalFormatting sqref="R531">
    <cfRule type="cellIs" dxfId="420" priority="448" stopIfTrue="1" operator="equal">
      <formula>0</formula>
    </cfRule>
  </conditionalFormatting>
  <conditionalFormatting sqref="R531">
    <cfRule type="cellIs" dxfId="419" priority="447" stopIfTrue="1" operator="equal">
      <formula>0</formula>
    </cfRule>
  </conditionalFormatting>
  <conditionalFormatting sqref="R531">
    <cfRule type="cellIs" dxfId="418" priority="446" stopIfTrue="1" operator="equal">
      <formula>0</formula>
    </cfRule>
  </conditionalFormatting>
  <conditionalFormatting sqref="R531">
    <cfRule type="cellIs" dxfId="417" priority="445" stopIfTrue="1" operator="equal">
      <formula>0</formula>
    </cfRule>
  </conditionalFormatting>
  <conditionalFormatting sqref="R531">
    <cfRule type="cellIs" dxfId="416" priority="444" stopIfTrue="1" operator="equal">
      <formula>0</formula>
    </cfRule>
  </conditionalFormatting>
  <conditionalFormatting sqref="R531">
    <cfRule type="cellIs" dxfId="415" priority="443" stopIfTrue="1" operator="equal">
      <formula>0</formula>
    </cfRule>
  </conditionalFormatting>
  <conditionalFormatting sqref="R531">
    <cfRule type="cellIs" dxfId="414" priority="442" stopIfTrue="1" operator="equal">
      <formula>0</formula>
    </cfRule>
  </conditionalFormatting>
  <conditionalFormatting sqref="R531">
    <cfRule type="cellIs" dxfId="413" priority="441" stopIfTrue="1" operator="equal">
      <formula>0</formula>
    </cfRule>
  </conditionalFormatting>
  <conditionalFormatting sqref="R531">
    <cfRule type="cellIs" dxfId="412" priority="440" stopIfTrue="1" operator="equal">
      <formula>0</formula>
    </cfRule>
  </conditionalFormatting>
  <conditionalFormatting sqref="R531">
    <cfRule type="cellIs" dxfId="411" priority="439" stopIfTrue="1" operator="equal">
      <formula>0</formula>
    </cfRule>
  </conditionalFormatting>
  <conditionalFormatting sqref="R531">
    <cfRule type="cellIs" dxfId="410" priority="438" stopIfTrue="1" operator="equal">
      <formula>0</formula>
    </cfRule>
  </conditionalFormatting>
  <conditionalFormatting sqref="R531">
    <cfRule type="cellIs" dxfId="409" priority="437" stopIfTrue="1" operator="equal">
      <formula>0</formula>
    </cfRule>
  </conditionalFormatting>
  <conditionalFormatting sqref="R531">
    <cfRule type="cellIs" dxfId="408" priority="436" stopIfTrue="1" operator="equal">
      <formula>0</formula>
    </cfRule>
  </conditionalFormatting>
  <conditionalFormatting sqref="R531">
    <cfRule type="cellIs" dxfId="407" priority="435" stopIfTrue="1" operator="equal">
      <formula>0</formula>
    </cfRule>
  </conditionalFormatting>
  <conditionalFormatting sqref="R531">
    <cfRule type="cellIs" dxfId="406" priority="434" stopIfTrue="1" operator="equal">
      <formula>0</formula>
    </cfRule>
  </conditionalFormatting>
  <conditionalFormatting sqref="R531">
    <cfRule type="cellIs" dxfId="405" priority="433" stopIfTrue="1" operator="equal">
      <formula>0</formula>
    </cfRule>
  </conditionalFormatting>
  <conditionalFormatting sqref="R531">
    <cfRule type="cellIs" dxfId="404" priority="432" stopIfTrue="1" operator="equal">
      <formula>0</formula>
    </cfRule>
  </conditionalFormatting>
  <conditionalFormatting sqref="R531">
    <cfRule type="cellIs" dxfId="403" priority="431" stopIfTrue="1" operator="equal">
      <formula>0</formula>
    </cfRule>
  </conditionalFormatting>
  <conditionalFormatting sqref="R531">
    <cfRule type="cellIs" dxfId="402" priority="430" stopIfTrue="1" operator="equal">
      <formula>0</formula>
    </cfRule>
  </conditionalFormatting>
  <conditionalFormatting sqref="R531">
    <cfRule type="cellIs" dxfId="401" priority="429" stopIfTrue="1" operator="equal">
      <formula>0</formula>
    </cfRule>
  </conditionalFormatting>
  <conditionalFormatting sqref="R531">
    <cfRule type="cellIs" dxfId="400" priority="428" stopIfTrue="1" operator="equal">
      <formula>0</formula>
    </cfRule>
  </conditionalFormatting>
  <conditionalFormatting sqref="R531">
    <cfRule type="cellIs" dxfId="399" priority="427" stopIfTrue="1" operator="equal">
      <formula>0</formula>
    </cfRule>
  </conditionalFormatting>
  <conditionalFormatting sqref="R531">
    <cfRule type="cellIs" dxfId="398" priority="426" stopIfTrue="1" operator="equal">
      <formula>0</formula>
    </cfRule>
  </conditionalFormatting>
  <conditionalFormatting sqref="R531">
    <cfRule type="cellIs" dxfId="397" priority="425" stopIfTrue="1" operator="equal">
      <formula>0</formula>
    </cfRule>
  </conditionalFormatting>
  <conditionalFormatting sqref="R531">
    <cfRule type="cellIs" dxfId="396" priority="424" stopIfTrue="1" operator="equal">
      <formula>0</formula>
    </cfRule>
  </conditionalFormatting>
  <conditionalFormatting sqref="R531">
    <cfRule type="cellIs" dxfId="395" priority="423" stopIfTrue="1" operator="equal">
      <formula>0</formula>
    </cfRule>
  </conditionalFormatting>
  <conditionalFormatting sqref="R531">
    <cfRule type="cellIs" dxfId="394" priority="422" stopIfTrue="1" operator="equal">
      <formula>0</formula>
    </cfRule>
  </conditionalFormatting>
  <conditionalFormatting sqref="R531">
    <cfRule type="cellIs" dxfId="393" priority="421" stopIfTrue="1" operator="equal">
      <formula>0</formula>
    </cfRule>
  </conditionalFormatting>
  <conditionalFormatting sqref="R531">
    <cfRule type="cellIs" dxfId="392" priority="420" stopIfTrue="1" operator="equal">
      <formula>0</formula>
    </cfRule>
  </conditionalFormatting>
  <conditionalFormatting sqref="R531">
    <cfRule type="cellIs" dxfId="391" priority="419" stopIfTrue="1" operator="equal">
      <formula>0</formula>
    </cfRule>
  </conditionalFormatting>
  <conditionalFormatting sqref="R531">
    <cfRule type="cellIs" dxfId="390" priority="418" stopIfTrue="1" operator="equal">
      <formula>0</formula>
    </cfRule>
  </conditionalFormatting>
  <conditionalFormatting sqref="R531">
    <cfRule type="cellIs" dxfId="389" priority="417" stopIfTrue="1" operator="equal">
      <formula>0</formula>
    </cfRule>
  </conditionalFormatting>
  <conditionalFormatting sqref="R531">
    <cfRule type="cellIs" dxfId="388" priority="416" stopIfTrue="1" operator="equal">
      <formula>0</formula>
    </cfRule>
  </conditionalFormatting>
  <conditionalFormatting sqref="R531">
    <cfRule type="cellIs" dxfId="387" priority="415" stopIfTrue="1" operator="equal">
      <formula>0</formula>
    </cfRule>
  </conditionalFormatting>
  <conditionalFormatting sqref="R531">
    <cfRule type="cellIs" dxfId="386" priority="414" stopIfTrue="1" operator="equal">
      <formula>0</formula>
    </cfRule>
  </conditionalFormatting>
  <conditionalFormatting sqref="R531">
    <cfRule type="cellIs" dxfId="385" priority="413" stopIfTrue="1" operator="equal">
      <formula>0</formula>
    </cfRule>
  </conditionalFormatting>
  <conditionalFormatting sqref="R531">
    <cfRule type="cellIs" dxfId="384" priority="412" stopIfTrue="1" operator="equal">
      <formula>0</formula>
    </cfRule>
  </conditionalFormatting>
  <conditionalFormatting sqref="R531">
    <cfRule type="cellIs" dxfId="383" priority="411" stopIfTrue="1" operator="equal">
      <formula>0</formula>
    </cfRule>
  </conditionalFormatting>
  <conditionalFormatting sqref="R531">
    <cfRule type="cellIs" dxfId="382" priority="410" stopIfTrue="1" operator="equal">
      <formula>0</formula>
    </cfRule>
  </conditionalFormatting>
  <conditionalFormatting sqref="R531">
    <cfRule type="cellIs" dxfId="381" priority="409" stopIfTrue="1" operator="equal">
      <formula>0</formula>
    </cfRule>
  </conditionalFormatting>
  <conditionalFormatting sqref="R531">
    <cfRule type="cellIs" dxfId="380" priority="408" stopIfTrue="1" operator="equal">
      <formula>0</formula>
    </cfRule>
  </conditionalFormatting>
  <conditionalFormatting sqref="R531">
    <cfRule type="cellIs" dxfId="379" priority="407" stopIfTrue="1" operator="equal">
      <formula>0</formula>
    </cfRule>
  </conditionalFormatting>
  <conditionalFormatting sqref="R531">
    <cfRule type="cellIs" dxfId="378" priority="406" stopIfTrue="1" operator="equal">
      <formula>0</formula>
    </cfRule>
  </conditionalFormatting>
  <conditionalFormatting sqref="R531">
    <cfRule type="cellIs" dxfId="377" priority="405" stopIfTrue="1" operator="equal">
      <formula>0</formula>
    </cfRule>
  </conditionalFormatting>
  <conditionalFormatting sqref="R531">
    <cfRule type="cellIs" dxfId="376" priority="404" stopIfTrue="1" operator="equal">
      <formula>0</formula>
    </cfRule>
  </conditionalFormatting>
  <conditionalFormatting sqref="R531">
    <cfRule type="cellIs" dxfId="375" priority="403" stopIfTrue="1" operator="equal">
      <formula>0</formula>
    </cfRule>
  </conditionalFormatting>
  <conditionalFormatting sqref="R531">
    <cfRule type="cellIs" dxfId="374" priority="402" stopIfTrue="1" operator="equal">
      <formula>0</formula>
    </cfRule>
  </conditionalFormatting>
  <conditionalFormatting sqref="R531">
    <cfRule type="cellIs" dxfId="373" priority="401" stopIfTrue="1" operator="equal">
      <formula>0</formula>
    </cfRule>
  </conditionalFormatting>
  <conditionalFormatting sqref="R531">
    <cfRule type="cellIs" dxfId="372" priority="400" stopIfTrue="1" operator="equal">
      <formula>0</formula>
    </cfRule>
  </conditionalFormatting>
  <conditionalFormatting sqref="R531">
    <cfRule type="cellIs" dxfId="371" priority="399" stopIfTrue="1" operator="equal">
      <formula>0</formula>
    </cfRule>
  </conditionalFormatting>
  <conditionalFormatting sqref="R531">
    <cfRule type="cellIs" dxfId="370" priority="398" stopIfTrue="1" operator="equal">
      <formula>0</formula>
    </cfRule>
  </conditionalFormatting>
  <conditionalFormatting sqref="R531">
    <cfRule type="cellIs" dxfId="369" priority="397" stopIfTrue="1" operator="equal">
      <formula>0</formula>
    </cfRule>
  </conditionalFormatting>
  <conditionalFormatting sqref="R531">
    <cfRule type="cellIs" dxfId="368" priority="396" stopIfTrue="1" operator="equal">
      <formula>0</formula>
    </cfRule>
  </conditionalFormatting>
  <conditionalFormatting sqref="R531">
    <cfRule type="cellIs" dxfId="367" priority="395" stopIfTrue="1" operator="equal">
      <formula>0</formula>
    </cfRule>
  </conditionalFormatting>
  <conditionalFormatting sqref="R531">
    <cfRule type="cellIs" dxfId="366" priority="394" stopIfTrue="1" operator="equal">
      <formula>0</formula>
    </cfRule>
  </conditionalFormatting>
  <conditionalFormatting sqref="R531">
    <cfRule type="cellIs" dxfId="365" priority="393" stopIfTrue="1" operator="equal">
      <formula>0</formula>
    </cfRule>
  </conditionalFormatting>
  <conditionalFormatting sqref="R531">
    <cfRule type="cellIs" dxfId="364" priority="392" stopIfTrue="1" operator="equal">
      <formula>0</formula>
    </cfRule>
  </conditionalFormatting>
  <conditionalFormatting sqref="R531">
    <cfRule type="cellIs" dxfId="363" priority="391" stopIfTrue="1" operator="equal">
      <formula>0</formula>
    </cfRule>
  </conditionalFormatting>
  <conditionalFormatting sqref="R531">
    <cfRule type="cellIs" dxfId="362" priority="390" stopIfTrue="1" operator="equal">
      <formula>0</formula>
    </cfRule>
  </conditionalFormatting>
  <conditionalFormatting sqref="R531">
    <cfRule type="cellIs" dxfId="361" priority="389" stopIfTrue="1" operator="equal">
      <formula>0</formula>
    </cfRule>
  </conditionalFormatting>
  <conditionalFormatting sqref="R531">
    <cfRule type="cellIs" dxfId="360" priority="388" stopIfTrue="1" operator="equal">
      <formula>0</formula>
    </cfRule>
  </conditionalFormatting>
  <conditionalFormatting sqref="R531">
    <cfRule type="cellIs" dxfId="359" priority="387" stopIfTrue="1" operator="equal">
      <formula>0</formula>
    </cfRule>
  </conditionalFormatting>
  <conditionalFormatting sqref="R531">
    <cfRule type="cellIs" dxfId="358" priority="386" stopIfTrue="1" operator="equal">
      <formula>0</formula>
    </cfRule>
  </conditionalFormatting>
  <conditionalFormatting sqref="R531">
    <cfRule type="cellIs" dxfId="357" priority="385" stopIfTrue="1" operator="equal">
      <formula>0</formula>
    </cfRule>
  </conditionalFormatting>
  <conditionalFormatting sqref="R531">
    <cfRule type="cellIs" dxfId="356" priority="384" stopIfTrue="1" operator="equal">
      <formula>0</formula>
    </cfRule>
  </conditionalFormatting>
  <conditionalFormatting sqref="R531">
    <cfRule type="cellIs" dxfId="355" priority="383" stopIfTrue="1" operator="equal">
      <formula>0</formula>
    </cfRule>
  </conditionalFormatting>
  <conditionalFormatting sqref="R531">
    <cfRule type="cellIs" dxfId="354" priority="382" stopIfTrue="1" operator="equal">
      <formula>0</formula>
    </cfRule>
  </conditionalFormatting>
  <conditionalFormatting sqref="R531">
    <cfRule type="cellIs" dxfId="353" priority="381" stopIfTrue="1" operator="equal">
      <formula>0</formula>
    </cfRule>
  </conditionalFormatting>
  <conditionalFormatting sqref="R531">
    <cfRule type="cellIs" dxfId="352" priority="380" stopIfTrue="1" operator="equal">
      <formula>0</formula>
    </cfRule>
  </conditionalFormatting>
  <conditionalFormatting sqref="R531">
    <cfRule type="cellIs" dxfId="351" priority="379" stopIfTrue="1" operator="equal">
      <formula>0</formula>
    </cfRule>
  </conditionalFormatting>
  <conditionalFormatting sqref="R531">
    <cfRule type="cellIs" dxfId="350" priority="378" stopIfTrue="1" operator="equal">
      <formula>0</formula>
    </cfRule>
  </conditionalFormatting>
  <conditionalFormatting sqref="R531">
    <cfRule type="cellIs" dxfId="349" priority="377" stopIfTrue="1" operator="equal">
      <formula>0</formula>
    </cfRule>
  </conditionalFormatting>
  <conditionalFormatting sqref="R531">
    <cfRule type="cellIs" dxfId="348" priority="376" stopIfTrue="1" operator="equal">
      <formula>0</formula>
    </cfRule>
  </conditionalFormatting>
  <conditionalFormatting sqref="R531">
    <cfRule type="cellIs" dxfId="347" priority="375" stopIfTrue="1" operator="equal">
      <formula>0</formula>
    </cfRule>
  </conditionalFormatting>
  <conditionalFormatting sqref="R531">
    <cfRule type="cellIs" dxfId="346" priority="374" stopIfTrue="1" operator="equal">
      <formula>0</formula>
    </cfRule>
  </conditionalFormatting>
  <conditionalFormatting sqref="R531">
    <cfRule type="cellIs" dxfId="345" priority="373" stopIfTrue="1" operator="equal">
      <formula>0</formula>
    </cfRule>
  </conditionalFormatting>
  <conditionalFormatting sqref="R531">
    <cfRule type="cellIs" dxfId="344" priority="372" stopIfTrue="1" operator="equal">
      <formula>0</formula>
    </cfRule>
  </conditionalFormatting>
  <conditionalFormatting sqref="R531">
    <cfRule type="cellIs" dxfId="343" priority="371" stopIfTrue="1" operator="equal">
      <formula>0</formula>
    </cfRule>
  </conditionalFormatting>
  <conditionalFormatting sqref="R531">
    <cfRule type="cellIs" dxfId="342" priority="370" stopIfTrue="1" operator="equal">
      <formula>0</formula>
    </cfRule>
  </conditionalFormatting>
  <conditionalFormatting sqref="R531">
    <cfRule type="cellIs" dxfId="341" priority="369" stopIfTrue="1" operator="equal">
      <formula>0</formula>
    </cfRule>
  </conditionalFormatting>
  <conditionalFormatting sqref="R531">
    <cfRule type="cellIs" dxfId="340" priority="368" stopIfTrue="1" operator="equal">
      <formula>0</formula>
    </cfRule>
  </conditionalFormatting>
  <conditionalFormatting sqref="R531">
    <cfRule type="cellIs" dxfId="339" priority="367" stopIfTrue="1" operator="equal">
      <formula>0</formula>
    </cfRule>
  </conditionalFormatting>
  <conditionalFormatting sqref="R531">
    <cfRule type="cellIs" dxfId="338" priority="366" stopIfTrue="1" operator="equal">
      <formula>0</formula>
    </cfRule>
  </conditionalFormatting>
  <conditionalFormatting sqref="R531">
    <cfRule type="cellIs" dxfId="337" priority="365" stopIfTrue="1" operator="equal">
      <formula>0</formula>
    </cfRule>
  </conditionalFormatting>
  <conditionalFormatting sqref="R531">
    <cfRule type="cellIs" dxfId="336" priority="364" stopIfTrue="1" operator="equal">
      <formula>0</formula>
    </cfRule>
  </conditionalFormatting>
  <conditionalFormatting sqref="R531">
    <cfRule type="cellIs" dxfId="335" priority="363" stopIfTrue="1" operator="equal">
      <formula>0</formula>
    </cfRule>
  </conditionalFormatting>
  <conditionalFormatting sqref="R531">
    <cfRule type="cellIs" dxfId="334" priority="362" stopIfTrue="1" operator="equal">
      <formula>0</formula>
    </cfRule>
  </conditionalFormatting>
  <conditionalFormatting sqref="R531">
    <cfRule type="cellIs" dxfId="333" priority="361" stopIfTrue="1" operator="equal">
      <formula>0</formula>
    </cfRule>
  </conditionalFormatting>
  <conditionalFormatting sqref="R531">
    <cfRule type="cellIs" dxfId="332" priority="360" stopIfTrue="1" operator="equal">
      <formula>0</formula>
    </cfRule>
  </conditionalFormatting>
  <conditionalFormatting sqref="R531">
    <cfRule type="cellIs" dxfId="331" priority="359" stopIfTrue="1" operator="equal">
      <formula>0</formula>
    </cfRule>
  </conditionalFormatting>
  <conditionalFormatting sqref="R531">
    <cfRule type="cellIs" dxfId="330" priority="358" stopIfTrue="1" operator="equal">
      <formula>0</formula>
    </cfRule>
  </conditionalFormatting>
  <conditionalFormatting sqref="R531">
    <cfRule type="cellIs" dxfId="329" priority="357" stopIfTrue="1" operator="equal">
      <formula>0</formula>
    </cfRule>
  </conditionalFormatting>
  <conditionalFormatting sqref="R531">
    <cfRule type="cellIs" dxfId="328" priority="356" stopIfTrue="1" operator="equal">
      <formula>0</formula>
    </cfRule>
  </conditionalFormatting>
  <conditionalFormatting sqref="R531">
    <cfRule type="cellIs" dxfId="327" priority="355" stopIfTrue="1" operator="equal">
      <formula>0</formula>
    </cfRule>
  </conditionalFormatting>
  <conditionalFormatting sqref="R531">
    <cfRule type="cellIs" dxfId="326" priority="354" stopIfTrue="1" operator="equal">
      <formula>0</formula>
    </cfRule>
  </conditionalFormatting>
  <conditionalFormatting sqref="R531">
    <cfRule type="cellIs" dxfId="325" priority="353" stopIfTrue="1" operator="equal">
      <formula>0</formula>
    </cfRule>
  </conditionalFormatting>
  <conditionalFormatting sqref="G820:G843">
    <cfRule type="cellIs" dxfId="324" priority="127" stopIfTrue="1" operator="equal">
      <formula>0</formula>
    </cfRule>
  </conditionalFormatting>
  <conditionalFormatting sqref="F820:F843">
    <cfRule type="cellIs" dxfId="323" priority="126" stopIfTrue="1" operator="equal">
      <formula>0</formula>
    </cfRule>
  </conditionalFormatting>
  <conditionalFormatting sqref="E772">
    <cfRule type="cellIs" dxfId="322" priority="125" stopIfTrue="1" operator="equal">
      <formula>0</formula>
    </cfRule>
  </conditionalFormatting>
  <conditionalFormatting sqref="F773:O773 Q772:Q773 F772:G772 I772:O772">
    <cfRule type="cellIs" dxfId="321" priority="124" stopIfTrue="1" operator="equal">
      <formula>0</formula>
    </cfRule>
  </conditionalFormatting>
  <conditionalFormatting sqref="N772:O772 Q772">
    <cfRule type="cellIs" dxfId="320" priority="123" stopIfTrue="1" operator="equal">
      <formula>0</formula>
    </cfRule>
  </conditionalFormatting>
  <conditionalFormatting sqref="R772:R773">
    <cfRule type="cellIs" dxfId="319" priority="121" stopIfTrue="1" operator="equal">
      <formula>0</formula>
    </cfRule>
  </conditionalFormatting>
  <conditionalFormatting sqref="R772">
    <cfRule type="cellIs" dxfId="318" priority="122" stopIfTrue="1" operator="equal">
      <formula>0</formula>
    </cfRule>
  </conditionalFormatting>
  <conditionalFormatting sqref="R772:R773">
    <cfRule type="cellIs" dxfId="317" priority="120" stopIfTrue="1" operator="equal">
      <formula>0</formula>
    </cfRule>
  </conditionalFormatting>
  <conditionalFormatting sqref="R772">
    <cfRule type="cellIs" dxfId="316" priority="119" stopIfTrue="1" operator="equal">
      <formula>0</formula>
    </cfRule>
  </conditionalFormatting>
  <conditionalFormatting sqref="R772:R773">
    <cfRule type="cellIs" dxfId="315" priority="118" stopIfTrue="1" operator="equal">
      <formula>0</formula>
    </cfRule>
  </conditionalFormatting>
  <conditionalFormatting sqref="R772">
    <cfRule type="cellIs" dxfId="314" priority="117" stopIfTrue="1" operator="equal">
      <formula>0</formula>
    </cfRule>
  </conditionalFormatting>
  <conditionalFormatting sqref="Q774:Q781 F774:G781 I774:O781">
    <cfRule type="cellIs" dxfId="313" priority="116" stopIfTrue="1" operator="equal">
      <formula>0</formula>
    </cfRule>
  </conditionalFormatting>
  <conditionalFormatting sqref="N774:O774 N776:O776 N778:O778 N780:O780 Q774 Q776 Q778 Q780">
    <cfRule type="cellIs" dxfId="312" priority="115" stopIfTrue="1" operator="equal">
      <formula>0</formula>
    </cfRule>
  </conditionalFormatting>
  <conditionalFormatting sqref="R774:R781">
    <cfRule type="cellIs" dxfId="311" priority="113" stopIfTrue="1" operator="equal">
      <formula>0</formula>
    </cfRule>
  </conditionalFormatting>
  <conditionalFormatting sqref="R774 R776 R778 R780">
    <cfRule type="cellIs" dxfId="310" priority="114" stopIfTrue="1" operator="equal">
      <formula>0</formula>
    </cfRule>
  </conditionalFormatting>
  <conditionalFormatting sqref="R774:R781">
    <cfRule type="cellIs" dxfId="309" priority="112" stopIfTrue="1" operator="equal">
      <formula>0</formula>
    </cfRule>
  </conditionalFormatting>
  <conditionalFormatting sqref="R774 R776 R778 R780">
    <cfRule type="cellIs" dxfId="308" priority="111" stopIfTrue="1" operator="equal">
      <formula>0</formula>
    </cfRule>
  </conditionalFormatting>
  <conditionalFormatting sqref="R774:R781">
    <cfRule type="cellIs" dxfId="307" priority="110" stopIfTrue="1" operator="equal">
      <formula>0</formula>
    </cfRule>
  </conditionalFormatting>
  <conditionalFormatting sqref="R774 R776 R778 R780">
    <cfRule type="cellIs" dxfId="306" priority="109" stopIfTrue="1" operator="equal">
      <formula>0</formula>
    </cfRule>
  </conditionalFormatting>
  <conditionalFormatting sqref="E773">
    <cfRule type="cellIs" dxfId="305" priority="108" stopIfTrue="1" operator="equal">
      <formula>0</formula>
    </cfRule>
  </conditionalFormatting>
  <conditionalFormatting sqref="Q782:Q783 F782:G783 I782:O783">
    <cfRule type="cellIs" dxfId="304" priority="107" stopIfTrue="1" operator="equal">
      <formula>0</formula>
    </cfRule>
  </conditionalFormatting>
  <conditionalFormatting sqref="N782:O782 Q782">
    <cfRule type="cellIs" dxfId="303" priority="106" stopIfTrue="1" operator="equal">
      <formula>0</formula>
    </cfRule>
  </conditionalFormatting>
  <conditionalFormatting sqref="R782:R783">
    <cfRule type="cellIs" dxfId="302" priority="104" stopIfTrue="1" operator="equal">
      <formula>0</formula>
    </cfRule>
  </conditionalFormatting>
  <conditionalFormatting sqref="R782">
    <cfRule type="cellIs" dxfId="301" priority="105" stopIfTrue="1" operator="equal">
      <formula>0</formula>
    </cfRule>
  </conditionalFormatting>
  <conditionalFormatting sqref="R782:R783">
    <cfRule type="cellIs" dxfId="300" priority="103" stopIfTrue="1" operator="equal">
      <formula>0</formula>
    </cfRule>
  </conditionalFormatting>
  <conditionalFormatting sqref="R782">
    <cfRule type="cellIs" dxfId="299" priority="102" stopIfTrue="1" operator="equal">
      <formula>0</formula>
    </cfRule>
  </conditionalFormatting>
  <conditionalFormatting sqref="R782:R783">
    <cfRule type="cellIs" dxfId="298" priority="101" stopIfTrue="1" operator="equal">
      <formula>0</formula>
    </cfRule>
  </conditionalFormatting>
  <conditionalFormatting sqref="R782">
    <cfRule type="cellIs" dxfId="297" priority="100" stopIfTrue="1" operator="equal">
      <formula>0</formula>
    </cfRule>
  </conditionalFormatting>
  <conditionalFormatting sqref="P772 P774 P776 P778 P780 P782">
    <cfRule type="cellIs" dxfId="296" priority="99" stopIfTrue="1" operator="equal">
      <formula>0</formula>
    </cfRule>
  </conditionalFormatting>
  <conditionalFormatting sqref="P773">
    <cfRule type="cellIs" dxfId="295" priority="98" stopIfTrue="1" operator="equal">
      <formula>0</formula>
    </cfRule>
  </conditionalFormatting>
  <conditionalFormatting sqref="P775">
    <cfRule type="cellIs" dxfId="294" priority="97" stopIfTrue="1" operator="equal">
      <formula>0</formula>
    </cfRule>
  </conditionalFormatting>
  <conditionalFormatting sqref="P777">
    <cfRule type="cellIs" dxfId="293" priority="96" stopIfTrue="1" operator="equal">
      <formula>0</formula>
    </cfRule>
  </conditionalFormatting>
  <conditionalFormatting sqref="P779">
    <cfRule type="cellIs" dxfId="292" priority="95" stopIfTrue="1" operator="equal">
      <formula>0</formula>
    </cfRule>
  </conditionalFormatting>
  <conditionalFormatting sqref="P781">
    <cfRule type="cellIs" dxfId="291" priority="94" stopIfTrue="1" operator="equal">
      <formula>0</formula>
    </cfRule>
  </conditionalFormatting>
  <conditionalFormatting sqref="P783">
    <cfRule type="cellIs" dxfId="290" priority="93" stopIfTrue="1" operator="equal">
      <formula>0</formula>
    </cfRule>
  </conditionalFormatting>
  <conditionalFormatting sqref="H772">
    <cfRule type="cellIs" dxfId="289" priority="92" stopIfTrue="1" operator="equal">
      <formula>0</formula>
    </cfRule>
  </conditionalFormatting>
  <conditionalFormatting sqref="H775 H777 H779 H781 H783">
    <cfRule type="cellIs" dxfId="288" priority="91" stopIfTrue="1" operator="equal">
      <formula>0</formula>
    </cfRule>
  </conditionalFormatting>
  <conditionalFormatting sqref="H774 H776 H778 H780 H782">
    <cfRule type="cellIs" dxfId="287" priority="90" stopIfTrue="1" operator="equal">
      <formula>0</formula>
    </cfRule>
  </conditionalFormatting>
  <conditionalFormatting sqref="E784 E796 E808">
    <cfRule type="cellIs" dxfId="286" priority="87" stopIfTrue="1" operator="equal">
      <formula>0</formula>
    </cfRule>
  </conditionalFormatting>
  <conditionalFormatting sqref="F785:O785 F797:O797 F809:O809 Q784:Q785 Q796:Q797 Q808:Q809 F784:G784 F796:G796 F808:G808 I784:O784 I796:O796 I808:O808">
    <cfRule type="cellIs" dxfId="285" priority="86" stopIfTrue="1" operator="equal">
      <formula>0</formula>
    </cfRule>
  </conditionalFormatting>
  <conditionalFormatting sqref="N784:O784 N796:O796 N808:O808 Q784 Q796 Q808">
    <cfRule type="cellIs" dxfId="284" priority="85" stopIfTrue="1" operator="equal">
      <formula>0</formula>
    </cfRule>
  </conditionalFormatting>
  <conditionalFormatting sqref="R784:R785 R796:R797 R808:R809">
    <cfRule type="cellIs" dxfId="283" priority="83" stopIfTrue="1" operator="equal">
      <formula>0</formula>
    </cfRule>
  </conditionalFormatting>
  <conditionalFormatting sqref="R784 R796 R808">
    <cfRule type="cellIs" dxfId="282" priority="84" stopIfTrue="1" operator="equal">
      <formula>0</formula>
    </cfRule>
  </conditionalFormatting>
  <conditionalFormatting sqref="R784:R785 R796:R797 R808:R809">
    <cfRule type="cellIs" dxfId="281" priority="82" stopIfTrue="1" operator="equal">
      <formula>0</formula>
    </cfRule>
  </conditionalFormatting>
  <conditionalFormatting sqref="R784 R796 R808">
    <cfRule type="cellIs" dxfId="280" priority="81" stopIfTrue="1" operator="equal">
      <formula>0</formula>
    </cfRule>
  </conditionalFormatting>
  <conditionalFormatting sqref="R784:R785 R796:R797 R808:R809">
    <cfRule type="cellIs" dxfId="279" priority="80" stopIfTrue="1" operator="equal">
      <formula>0</formula>
    </cfRule>
  </conditionalFormatting>
  <conditionalFormatting sqref="R784 R796 R808">
    <cfRule type="cellIs" dxfId="278" priority="79" stopIfTrue="1" operator="equal">
      <formula>0</formula>
    </cfRule>
  </conditionalFormatting>
  <conditionalFormatting sqref="Q786:Q793 Q798:Q805 Q810:Q817 F786:G793 F798:G805 F810:G817 I786:O793 I798:O805 I810:O817">
    <cfRule type="cellIs" dxfId="277" priority="78" stopIfTrue="1" operator="equal">
      <formula>0</formula>
    </cfRule>
  </conditionalFormatting>
  <conditionalFormatting sqref="N786:O786 N798:O798 N810:O810 N788:O788 N800:O800 N812:O812 N790:O790 N802:O802 N814:O814 N792:O792 N804:O804 N816:O816 Q786 Q798 Q810 Q788 Q800 Q812 Q790 Q802 Q814 Q792 Q804 Q816">
    <cfRule type="cellIs" dxfId="276" priority="77" stopIfTrue="1" operator="equal">
      <formula>0</formula>
    </cfRule>
  </conditionalFormatting>
  <conditionalFormatting sqref="R786:R793 R798:R805 R810:R817">
    <cfRule type="cellIs" dxfId="275" priority="75" stopIfTrue="1" operator="equal">
      <formula>0</formula>
    </cfRule>
  </conditionalFormatting>
  <conditionalFormatting sqref="R786 R798 R810 R788 R800 R812 R790 R802 R814 R792 R804 R816">
    <cfRule type="cellIs" dxfId="274" priority="76" stopIfTrue="1" operator="equal">
      <formula>0</formula>
    </cfRule>
  </conditionalFormatting>
  <conditionalFormatting sqref="R786:R793 R798:R805 R810:R817">
    <cfRule type="cellIs" dxfId="273" priority="74" stopIfTrue="1" operator="equal">
      <formula>0</formula>
    </cfRule>
  </conditionalFormatting>
  <conditionalFormatting sqref="R786 R798 R810 R788 R800 R812 R790 R802 R814 R792 R804 R816">
    <cfRule type="cellIs" dxfId="272" priority="73" stopIfTrue="1" operator="equal">
      <formula>0</formula>
    </cfRule>
  </conditionalFormatting>
  <conditionalFormatting sqref="R786:R793 R798:R805 R810:R817">
    <cfRule type="cellIs" dxfId="271" priority="72" stopIfTrue="1" operator="equal">
      <formula>0</formula>
    </cfRule>
  </conditionalFormatting>
  <conditionalFormatting sqref="R786 R798 R810 R788 R800 R812 R790 R802 R814 R792 R804 R816">
    <cfRule type="cellIs" dxfId="270" priority="71" stopIfTrue="1" operator="equal">
      <formula>0</formula>
    </cfRule>
  </conditionalFormatting>
  <conditionalFormatting sqref="E785 E797 E809">
    <cfRule type="cellIs" dxfId="269" priority="70" stopIfTrue="1" operator="equal">
      <formula>0</formula>
    </cfRule>
  </conditionalFormatting>
  <conditionalFormatting sqref="Q794:Q795 Q806:Q807 Q818:Q819 F794:G795 F806:G807 F818:G819 I794:O795 I806:O807 I818:O819">
    <cfRule type="cellIs" dxfId="268" priority="69" stopIfTrue="1" operator="equal">
      <formula>0</formula>
    </cfRule>
  </conditionalFormatting>
  <conditionalFormatting sqref="N794:O794 N806:O806 N818:O818 Q794 Q806 Q818">
    <cfRule type="cellIs" dxfId="267" priority="68" stopIfTrue="1" operator="equal">
      <formula>0</formula>
    </cfRule>
  </conditionalFormatting>
  <conditionalFormatting sqref="R794:R795 R806:R807 R818:R819">
    <cfRule type="cellIs" dxfId="266" priority="66" stopIfTrue="1" operator="equal">
      <formula>0</formula>
    </cfRule>
  </conditionalFormatting>
  <conditionalFormatting sqref="R794 R806 R818">
    <cfRule type="cellIs" dxfId="265" priority="67" stopIfTrue="1" operator="equal">
      <formula>0</formula>
    </cfRule>
  </conditionalFormatting>
  <conditionalFormatting sqref="R794:R795 R806:R807 R818:R819">
    <cfRule type="cellIs" dxfId="264" priority="65" stopIfTrue="1" operator="equal">
      <formula>0</formula>
    </cfRule>
  </conditionalFormatting>
  <conditionalFormatting sqref="R794 R806 R818">
    <cfRule type="cellIs" dxfId="263" priority="64" stopIfTrue="1" operator="equal">
      <formula>0</formula>
    </cfRule>
  </conditionalFormatting>
  <conditionalFormatting sqref="R794:R795 R806:R807 R818:R819">
    <cfRule type="cellIs" dxfId="262" priority="63" stopIfTrue="1" operator="equal">
      <formula>0</formula>
    </cfRule>
  </conditionalFormatting>
  <conditionalFormatting sqref="R794 R806 R818">
    <cfRule type="cellIs" dxfId="261" priority="62" stopIfTrue="1" operator="equal">
      <formula>0</formula>
    </cfRule>
  </conditionalFormatting>
  <conditionalFormatting sqref="P784 P796 P808 P786 P798 P810 P788 P800 P812 P790 P802 P814 P792 P804 P816 P794 P806 P818">
    <cfRule type="cellIs" dxfId="260" priority="61" stopIfTrue="1" operator="equal">
      <formula>0</formula>
    </cfRule>
  </conditionalFormatting>
  <conditionalFormatting sqref="P785 P797 P809">
    <cfRule type="cellIs" dxfId="259" priority="60" stopIfTrue="1" operator="equal">
      <formula>0</formula>
    </cfRule>
  </conditionalFormatting>
  <conditionalFormatting sqref="P787 P799 P811">
    <cfRule type="cellIs" dxfId="258" priority="59" stopIfTrue="1" operator="equal">
      <formula>0</formula>
    </cfRule>
  </conditionalFormatting>
  <conditionalFormatting sqref="P789 P801 P813">
    <cfRule type="cellIs" dxfId="257" priority="58" stopIfTrue="1" operator="equal">
      <formula>0</formula>
    </cfRule>
  </conditionalFormatting>
  <conditionalFormatting sqref="P791 P803 P815">
    <cfRule type="cellIs" dxfId="256" priority="57" stopIfTrue="1" operator="equal">
      <formula>0</formula>
    </cfRule>
  </conditionalFormatting>
  <conditionalFormatting sqref="P793 P805 P817">
    <cfRule type="cellIs" dxfId="255" priority="56" stopIfTrue="1" operator="equal">
      <formula>0</formula>
    </cfRule>
  </conditionalFormatting>
  <conditionalFormatting sqref="P795 P807 P819">
    <cfRule type="cellIs" dxfId="254" priority="55" stopIfTrue="1" operator="equal">
      <formula>0</formula>
    </cfRule>
  </conditionalFormatting>
  <conditionalFormatting sqref="H784 H796 H808">
    <cfRule type="cellIs" dxfId="253" priority="54" stopIfTrue="1" operator="equal">
      <formula>0</formula>
    </cfRule>
  </conditionalFormatting>
  <conditionalFormatting sqref="H787 H799 H811 H789 H801 H813 H791 H803 H815 H793 H805 H817 H795 H807 H819">
    <cfRule type="cellIs" dxfId="252" priority="53" stopIfTrue="1" operator="equal">
      <formula>0</formula>
    </cfRule>
  </conditionalFormatting>
  <conditionalFormatting sqref="H786 H798 H810 H788 H800 H812 H790 H802 H814 H792 H804 H816 H794 H806 H818">
    <cfRule type="cellIs" dxfId="251" priority="52" stopIfTrue="1" operator="equal">
      <formula>0</formula>
    </cfRule>
  </conditionalFormatting>
  <conditionalFormatting sqref="E810 E812 E814 E816 E818 E820 E822 E824 E826 E828 E830 E832 E834 E836 E838 E840 E842">
    <cfRule type="cellIs" dxfId="250" priority="47" stopIfTrue="1" operator="equal">
      <formula>0</formula>
    </cfRule>
  </conditionalFormatting>
  <conditionalFormatting sqref="E811 E813 E815 E817 E819 E821 E823 E825 E827 E829 E831 E833 E835 E837 E839 E841 E843">
    <cfRule type="cellIs" dxfId="249" priority="46" stopIfTrue="1" operator="equal">
      <formula>0</formula>
    </cfRule>
  </conditionalFormatting>
  <conditionalFormatting sqref="H821 H833 Q820:Q821 Q832:Q833 J832:O833 J820:O821">
    <cfRule type="cellIs" dxfId="248" priority="45" stopIfTrue="1" operator="equal">
      <formula>0</formula>
    </cfRule>
  </conditionalFormatting>
  <conditionalFormatting sqref="N820:O820 N832:O832 Q820 Q832">
    <cfRule type="cellIs" dxfId="247" priority="44" stopIfTrue="1" operator="equal">
      <formula>0</formula>
    </cfRule>
  </conditionalFormatting>
  <conditionalFormatting sqref="R820:R821 R832:R833">
    <cfRule type="cellIs" dxfId="246" priority="42" stopIfTrue="1" operator="equal">
      <formula>0</formula>
    </cfRule>
  </conditionalFormatting>
  <conditionalFormatting sqref="R820 R832">
    <cfRule type="cellIs" dxfId="245" priority="43" stopIfTrue="1" operator="equal">
      <formula>0</formula>
    </cfRule>
  </conditionalFormatting>
  <conditionalFormatting sqref="R820:R821 R832:R833">
    <cfRule type="cellIs" dxfId="244" priority="41" stopIfTrue="1" operator="equal">
      <formula>0</formula>
    </cfRule>
  </conditionalFormatting>
  <conditionalFormatting sqref="R820 R832">
    <cfRule type="cellIs" dxfId="243" priority="40" stopIfTrue="1" operator="equal">
      <formula>0</formula>
    </cfRule>
  </conditionalFormatting>
  <conditionalFormatting sqref="R820:R821 R832:R833">
    <cfRule type="cellIs" dxfId="242" priority="39" stopIfTrue="1" operator="equal">
      <formula>0</formula>
    </cfRule>
  </conditionalFormatting>
  <conditionalFormatting sqref="R820 R832">
    <cfRule type="cellIs" dxfId="241" priority="38" stopIfTrue="1" operator="equal">
      <formula>0</formula>
    </cfRule>
  </conditionalFormatting>
  <conditionalFormatting sqref="Q822:Q829 Q834:Q841 J822:O829 J834:O841">
    <cfRule type="cellIs" dxfId="240" priority="37" stopIfTrue="1" operator="equal">
      <formula>0</formula>
    </cfRule>
  </conditionalFormatting>
  <conditionalFormatting sqref="N822:O822 N834:O834 N824:O824 N836:O836 N826:O826 N838:O838 N828:O828 N840:O840 Q822 Q834 Q824 Q836 Q826 Q838 Q828 Q840">
    <cfRule type="cellIs" dxfId="239" priority="36" stopIfTrue="1" operator="equal">
      <formula>0</formula>
    </cfRule>
  </conditionalFormatting>
  <conditionalFormatting sqref="R822:R829 R834:R841">
    <cfRule type="cellIs" dxfId="238" priority="34" stopIfTrue="1" operator="equal">
      <formula>0</formula>
    </cfRule>
  </conditionalFormatting>
  <conditionalFormatting sqref="R822 R834 R824 R836 R826 R838 R828 R840">
    <cfRule type="cellIs" dxfId="237" priority="35" stopIfTrue="1" operator="equal">
      <formula>0</formula>
    </cfRule>
  </conditionalFormatting>
  <conditionalFormatting sqref="R822:R829 R834:R841">
    <cfRule type="cellIs" dxfId="236" priority="33" stopIfTrue="1" operator="equal">
      <formula>0</formula>
    </cfRule>
  </conditionalFormatting>
  <conditionalFormatting sqref="R822 R834 R824 R836 R826 R838 R828 R840">
    <cfRule type="cellIs" dxfId="235" priority="32" stopIfTrue="1" operator="equal">
      <formula>0</formula>
    </cfRule>
  </conditionalFormatting>
  <conditionalFormatting sqref="R822:R829 R834:R841">
    <cfRule type="cellIs" dxfId="234" priority="31" stopIfTrue="1" operator="equal">
      <formula>0</formula>
    </cfRule>
  </conditionalFormatting>
  <conditionalFormatting sqref="R822 R834 R824 R836 R826 R838 R828 R840">
    <cfRule type="cellIs" dxfId="233" priority="30" stopIfTrue="1" operator="equal">
      <formula>0</formula>
    </cfRule>
  </conditionalFormatting>
  <conditionalFormatting sqref="Q830:Q831 Q842:Q843 J830:O831 J842:O843">
    <cfRule type="cellIs" dxfId="232" priority="29" stopIfTrue="1" operator="equal">
      <formula>0</formula>
    </cfRule>
  </conditionalFormatting>
  <conditionalFormatting sqref="N830:O830 N842:O842 Q830 Q842">
    <cfRule type="cellIs" dxfId="231" priority="28" stopIfTrue="1" operator="equal">
      <formula>0</formula>
    </cfRule>
  </conditionalFormatting>
  <conditionalFormatting sqref="R830:R831 R842:R843">
    <cfRule type="cellIs" dxfId="230" priority="26" stopIfTrue="1" operator="equal">
      <formula>0</formula>
    </cfRule>
  </conditionalFormatting>
  <conditionalFormatting sqref="R830 R842">
    <cfRule type="cellIs" dxfId="229" priority="27" stopIfTrue="1" operator="equal">
      <formula>0</formula>
    </cfRule>
  </conditionalFormatting>
  <conditionalFormatting sqref="R830:R831 R842:R843">
    <cfRule type="cellIs" dxfId="228" priority="25" stopIfTrue="1" operator="equal">
      <formula>0</formula>
    </cfRule>
  </conditionalFormatting>
  <conditionalFormatting sqref="R830 R842">
    <cfRule type="cellIs" dxfId="227" priority="24" stopIfTrue="1" operator="equal">
      <formula>0</formula>
    </cfRule>
  </conditionalFormatting>
  <conditionalFormatting sqref="R830:R831 R842:R843">
    <cfRule type="cellIs" dxfId="226" priority="23" stopIfTrue="1" operator="equal">
      <formula>0</formula>
    </cfRule>
  </conditionalFormatting>
  <conditionalFormatting sqref="R830 R842">
    <cfRule type="cellIs" dxfId="225" priority="22" stopIfTrue="1" operator="equal">
      <formula>0</formula>
    </cfRule>
  </conditionalFormatting>
  <conditionalFormatting sqref="P820">
    <cfRule type="cellIs" dxfId="224" priority="21" stopIfTrue="1" operator="equal">
      <formula>0</formula>
    </cfRule>
  </conditionalFormatting>
  <conditionalFormatting sqref="P821">
    <cfRule type="cellIs" dxfId="223" priority="20" stopIfTrue="1" operator="equal">
      <formula>0</formula>
    </cfRule>
  </conditionalFormatting>
  <conditionalFormatting sqref="H820 H832">
    <cfRule type="cellIs" dxfId="222" priority="19" stopIfTrue="1" operator="equal">
      <formula>0</formula>
    </cfRule>
  </conditionalFormatting>
  <conditionalFormatting sqref="H823 H835 H825 H837 H827 H839 H829 H841 H831 H843">
    <cfRule type="cellIs" dxfId="221" priority="18" stopIfTrue="1" operator="equal">
      <formula>0</formula>
    </cfRule>
  </conditionalFormatting>
  <conditionalFormatting sqref="H822 H834 H824 H836 H826 H838 H828 H840 H830 H842">
    <cfRule type="cellIs" dxfId="220" priority="17" stopIfTrue="1" operator="equal">
      <formula>0</formula>
    </cfRule>
  </conditionalFormatting>
  <conditionalFormatting sqref="P822 P824 P826 P828 P830 P832 P834 P836 P838 P840 P842">
    <cfRule type="cellIs" dxfId="219" priority="16" stopIfTrue="1" operator="equal">
      <formula>0</formula>
    </cfRule>
  </conditionalFormatting>
  <conditionalFormatting sqref="P823 P825 P827 P829 P831 P833 P835 P837 P839 P841 P843">
    <cfRule type="cellIs" dxfId="218" priority="15" stopIfTrue="1" operator="equal">
      <formula>0</formula>
    </cfRule>
  </conditionalFormatting>
  <conditionalFormatting sqref="E774 E776 E778 E780 E782">
    <cfRule type="cellIs" dxfId="217" priority="14" stopIfTrue="1" operator="equal">
      <formula>0</formula>
    </cfRule>
  </conditionalFormatting>
  <conditionalFormatting sqref="E775 E777 E779 E781 E783">
    <cfRule type="cellIs" dxfId="216" priority="13" stopIfTrue="1" operator="equal">
      <formula>0</formula>
    </cfRule>
  </conditionalFormatting>
  <conditionalFormatting sqref="E786 E788 E790 E792 E794">
    <cfRule type="cellIs" dxfId="215" priority="10" stopIfTrue="1" operator="equal">
      <formula>0</formula>
    </cfRule>
  </conditionalFormatting>
  <conditionalFormatting sqref="E787 E789 E791 E793 E795">
    <cfRule type="cellIs" dxfId="214" priority="9" stopIfTrue="1" operator="equal">
      <formula>0</formula>
    </cfRule>
  </conditionalFormatting>
  <conditionalFormatting sqref="E798 E800 E802 E804 E806">
    <cfRule type="cellIs" dxfId="213" priority="8" stopIfTrue="1" operator="equal">
      <formula>0</formula>
    </cfRule>
  </conditionalFormatting>
  <conditionalFormatting sqref="E799 E801 E803 E805 E807">
    <cfRule type="cellIs" dxfId="212" priority="7" stopIfTrue="1" operator="equal">
      <formula>0</formula>
    </cfRule>
  </conditionalFormatting>
  <conditionalFormatting sqref="I820">
    <cfRule type="cellIs" dxfId="211" priority="6" stopIfTrue="1" operator="equal">
      <formula>0</formula>
    </cfRule>
  </conditionalFormatting>
  <conditionalFormatting sqref="I821">
    <cfRule type="cellIs" dxfId="210" priority="5" stopIfTrue="1" operator="equal">
      <formula>0</formula>
    </cfRule>
  </conditionalFormatting>
  <conditionalFormatting sqref="I822 I824 I826 I828 I830 I832">
    <cfRule type="cellIs" dxfId="209" priority="4" stopIfTrue="1" operator="equal">
      <formula>0</formula>
    </cfRule>
  </conditionalFormatting>
  <conditionalFormatting sqref="I823 I825 I827 I829 I831 I833">
    <cfRule type="cellIs" dxfId="208" priority="3" stopIfTrue="1" operator="equal">
      <formula>0</formula>
    </cfRule>
  </conditionalFormatting>
  <conditionalFormatting sqref="I834 I836 I838 I840 I842">
    <cfRule type="cellIs" dxfId="207" priority="2" stopIfTrue="1" operator="equal">
      <formula>0</formula>
    </cfRule>
  </conditionalFormatting>
  <conditionalFormatting sqref="I835 I837 I839 I841 I843">
    <cfRule type="cellIs" dxfId="206"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3" manualBreakCount="13">
    <brk id="49" max="15" man="1"/>
    <brk id="93" max="15" man="1"/>
    <brk id="137" max="15" man="1"/>
    <brk id="181" max="15" man="1"/>
    <brk id="225" max="15" man="1"/>
    <brk id="269" max="15" man="1"/>
    <brk id="353" max="15" man="1"/>
    <brk id="401" max="15" man="1"/>
    <brk id="443" max="15" man="1"/>
    <brk id="485" max="15" man="1"/>
    <brk id="527" max="15" man="1"/>
    <brk id="569" max="15" man="1"/>
    <brk id="611" max="1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theme="0" tint="-0.34998626667073579"/>
    <pageSetUpPr fitToPage="1"/>
  </sheetPr>
  <dimension ref="A1:S677"/>
  <sheetViews>
    <sheetView showGridLines="0" zoomScaleNormal="100" workbookViewId="0">
      <pane ySplit="5" topLeftCell="A6" activePane="bottomLeft" state="frozenSplit"/>
      <selection pane="bottomLeft" activeCell="C1" sqref="C1:L2"/>
    </sheetView>
  </sheetViews>
  <sheetFormatPr defaultColWidth="9.140625" defaultRowHeight="12.75" x14ac:dyDescent="0.2"/>
  <cols>
    <col min="1" max="1" width="6" style="47" customWidth="1"/>
    <col min="2"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5.85546875" style="81" customWidth="1"/>
    <col min="19" max="19" width="9.5703125" style="47" bestFit="1" customWidth="1"/>
    <col min="20" max="16384" width="9.140625" style="47"/>
  </cols>
  <sheetData>
    <row r="1" spans="1:19" ht="16.5" customHeight="1" x14ac:dyDescent="0.2">
      <c r="A1" s="509" t="s">
        <v>184</v>
      </c>
      <c r="B1" s="510" t="s">
        <v>33</v>
      </c>
      <c r="C1" s="541" t="s">
        <v>33</v>
      </c>
      <c r="D1" s="542"/>
      <c r="E1" s="542"/>
      <c r="F1" s="542"/>
      <c r="G1" s="542"/>
      <c r="H1" s="542"/>
      <c r="I1" s="542"/>
      <c r="J1" s="542"/>
      <c r="K1" s="542"/>
      <c r="L1" s="543"/>
      <c r="M1" s="130"/>
      <c r="N1" s="503" t="s">
        <v>149</v>
      </c>
      <c r="O1" s="504"/>
      <c r="P1" s="505"/>
      <c r="Q1" s="137" t="s">
        <v>161</v>
      </c>
      <c r="R1" s="64">
        <v>52</v>
      </c>
    </row>
    <row r="2" spans="1:19" ht="12" customHeight="1" x14ac:dyDescent="0.2">
      <c r="A2" s="65">
        <v>11</v>
      </c>
      <c r="B2" s="66"/>
      <c r="C2" s="544"/>
      <c r="D2" s="544"/>
      <c r="E2" s="544"/>
      <c r="F2" s="544"/>
      <c r="G2" s="544"/>
      <c r="H2" s="544"/>
      <c r="I2" s="544"/>
      <c r="J2" s="544"/>
      <c r="K2" s="544"/>
      <c r="L2" s="545"/>
      <c r="M2" s="113"/>
      <c r="N2" s="506"/>
      <c r="O2" s="507"/>
      <c r="P2" s="508"/>
      <c r="Q2" s="138" t="s">
        <v>162</v>
      </c>
      <c r="R2" s="64"/>
    </row>
    <row r="3" spans="1:19" ht="12.75" customHeight="1" x14ac:dyDescent="0.2">
      <c r="A3" s="526" t="s">
        <v>16</v>
      </c>
      <c r="B3" s="527"/>
      <c r="C3" s="519" t="s">
        <v>15</v>
      </c>
      <c r="D3" s="520"/>
      <c r="E3" s="526" t="s">
        <v>2</v>
      </c>
      <c r="F3" s="528"/>
      <c r="G3" s="528"/>
      <c r="H3" s="528"/>
      <c r="I3" s="528"/>
      <c r="J3" s="529"/>
      <c r="K3" s="517" t="s">
        <v>49</v>
      </c>
      <c r="L3" s="517" t="s">
        <v>50</v>
      </c>
      <c r="M3" s="114"/>
      <c r="N3" s="515" t="s">
        <v>150</v>
      </c>
      <c r="O3" s="515" t="s">
        <v>153</v>
      </c>
      <c r="P3" s="124" t="s">
        <v>147</v>
      </c>
      <c r="Q3" s="513" t="s">
        <v>163</v>
      </c>
      <c r="R3" s="63"/>
      <c r="S3" s="63"/>
    </row>
    <row r="4" spans="1:19" ht="34.5" customHeight="1" x14ac:dyDescent="0.2">
      <c r="A4" s="67" t="s">
        <v>20</v>
      </c>
      <c r="B4" s="67" t="s">
        <v>21</v>
      </c>
      <c r="C4" s="521"/>
      <c r="D4" s="522"/>
      <c r="E4" s="68" t="s">
        <v>17</v>
      </c>
      <c r="F4" s="68" t="s">
        <v>154</v>
      </c>
      <c r="G4" s="68" t="s">
        <v>0</v>
      </c>
      <c r="H4" s="68" t="s">
        <v>1</v>
      </c>
      <c r="I4" s="68" t="s">
        <v>151</v>
      </c>
      <c r="J4" s="68" t="s">
        <v>158</v>
      </c>
      <c r="K4" s="518"/>
      <c r="L4" s="518"/>
      <c r="M4" s="115"/>
      <c r="N4" s="516"/>
      <c r="O4" s="516"/>
      <c r="P4" s="126" t="s">
        <v>156</v>
      </c>
      <c r="Q4" s="514" t="s">
        <v>164</v>
      </c>
      <c r="R4" s="47"/>
    </row>
    <row r="5" spans="1:19" s="72" customFormat="1" ht="10.5" customHeight="1" x14ac:dyDescent="0.2">
      <c r="A5" s="69" t="s">
        <v>5</v>
      </c>
      <c r="B5" s="70" t="s">
        <v>6</v>
      </c>
      <c r="C5" s="523" t="s">
        <v>7</v>
      </c>
      <c r="D5" s="524"/>
      <c r="E5" s="69" t="s">
        <v>8</v>
      </c>
      <c r="F5" s="69" t="s">
        <v>9</v>
      </c>
      <c r="G5" s="69" t="s">
        <v>10</v>
      </c>
      <c r="H5" s="69" t="s">
        <v>11</v>
      </c>
      <c r="I5" s="69" t="s">
        <v>12</v>
      </c>
      <c r="J5" s="69" t="s">
        <v>13</v>
      </c>
      <c r="K5" s="69" t="s">
        <v>14</v>
      </c>
      <c r="L5" s="100" t="s">
        <v>19</v>
      </c>
      <c r="M5" s="116"/>
      <c r="N5" s="129" t="s">
        <v>159</v>
      </c>
      <c r="O5" s="129" t="s">
        <v>160</v>
      </c>
      <c r="P5" s="125"/>
      <c r="Q5" s="125"/>
      <c r="R5" s="71"/>
    </row>
    <row r="6" spans="1:19" ht="12.75" customHeight="1" x14ac:dyDescent="0.2">
      <c r="A6" s="492">
        <v>32994</v>
      </c>
      <c r="B6" s="492">
        <v>33177</v>
      </c>
      <c r="C6" s="42" t="s">
        <v>3</v>
      </c>
      <c r="D6" s="43">
        <v>0</v>
      </c>
      <c r="E6" s="44">
        <v>10325.01</v>
      </c>
      <c r="F6" s="44">
        <v>2355.04</v>
      </c>
      <c r="G6" s="44">
        <v>0</v>
      </c>
      <c r="H6" s="44">
        <v>5839.22</v>
      </c>
      <c r="I6" s="44">
        <v>0</v>
      </c>
      <c r="J6" s="44">
        <v>1543.27</v>
      </c>
      <c r="K6" s="45">
        <v>18519.27</v>
      </c>
      <c r="L6" s="46">
        <v>20062.54</v>
      </c>
      <c r="M6" s="117"/>
      <c r="N6" s="119">
        <v>18519.27</v>
      </c>
      <c r="O6" s="119">
        <v>12680.05</v>
      </c>
      <c r="P6" s="119"/>
      <c r="Q6" s="119">
        <v>22344.95</v>
      </c>
      <c r="R6" s="47"/>
    </row>
    <row r="7" spans="1:19" ht="9" customHeight="1" x14ac:dyDescent="0.2">
      <c r="A7" s="525"/>
      <c r="B7" s="525"/>
      <c r="C7" s="48" t="s">
        <v>4</v>
      </c>
      <c r="D7" s="49">
        <v>0</v>
      </c>
      <c r="E7" s="50">
        <v>19992007</v>
      </c>
      <c r="F7" s="50">
        <v>4559993</v>
      </c>
      <c r="G7" s="50">
        <v>0</v>
      </c>
      <c r="H7" s="50">
        <v>11306307</v>
      </c>
      <c r="I7" s="50">
        <v>0</v>
      </c>
      <c r="J7" s="51">
        <v>2988187</v>
      </c>
      <c r="K7" s="50">
        <v>35858307</v>
      </c>
      <c r="L7" s="73">
        <v>38846494</v>
      </c>
      <c r="M7" s="118"/>
      <c r="N7" s="120">
        <v>35858307</v>
      </c>
      <c r="O7" s="120">
        <v>24552000</v>
      </c>
      <c r="P7" s="120">
        <v>0</v>
      </c>
      <c r="Q7" s="120">
        <v>43265856</v>
      </c>
      <c r="R7" s="47"/>
    </row>
    <row r="8" spans="1:19" ht="12.75" customHeight="1" x14ac:dyDescent="0.2">
      <c r="A8" s="500">
        <v>32994</v>
      </c>
      <c r="B8" s="500">
        <v>33177</v>
      </c>
      <c r="C8" s="53" t="s">
        <v>3</v>
      </c>
      <c r="D8" s="54">
        <v>1</v>
      </c>
      <c r="E8" s="55">
        <v>10325.01</v>
      </c>
      <c r="F8" s="55">
        <v>2355.04</v>
      </c>
      <c r="G8" s="55">
        <v>0</v>
      </c>
      <c r="H8" s="55">
        <v>5839.22</v>
      </c>
      <c r="I8" s="55">
        <v>0</v>
      </c>
      <c r="J8" s="55">
        <v>1543.27</v>
      </c>
      <c r="K8" s="56">
        <v>18519.27</v>
      </c>
      <c r="L8" s="46">
        <v>20062.54</v>
      </c>
      <c r="M8" s="117"/>
      <c r="N8" s="119">
        <v>18519.27</v>
      </c>
      <c r="O8" s="119">
        <v>12680.05</v>
      </c>
      <c r="P8" s="119"/>
      <c r="Q8" s="119">
        <v>22344.95</v>
      </c>
      <c r="R8" s="47"/>
    </row>
    <row r="9" spans="1:19" ht="9" customHeight="1" x14ac:dyDescent="0.2">
      <c r="A9" s="500"/>
      <c r="B9" s="500"/>
      <c r="C9" s="48" t="s">
        <v>4</v>
      </c>
      <c r="D9" s="49">
        <v>2</v>
      </c>
      <c r="E9" s="50">
        <v>19992007</v>
      </c>
      <c r="F9" s="50">
        <v>4559993</v>
      </c>
      <c r="G9" s="50">
        <v>0</v>
      </c>
      <c r="H9" s="50">
        <v>11306307</v>
      </c>
      <c r="I9" s="50">
        <v>0</v>
      </c>
      <c r="J9" s="51">
        <v>2988187</v>
      </c>
      <c r="K9" s="50">
        <v>35858307</v>
      </c>
      <c r="L9" s="73">
        <v>38846494</v>
      </c>
      <c r="M9" s="118"/>
      <c r="N9" s="120">
        <v>35858307</v>
      </c>
      <c r="O9" s="120">
        <v>24552000</v>
      </c>
      <c r="P9" s="120">
        <v>0</v>
      </c>
      <c r="Q9" s="120">
        <v>43265856</v>
      </c>
      <c r="R9" s="47"/>
    </row>
    <row r="10" spans="1:19" ht="12.75" customHeight="1" x14ac:dyDescent="0.2">
      <c r="A10" s="501"/>
      <c r="B10" s="501"/>
      <c r="C10" s="53" t="s">
        <v>3</v>
      </c>
      <c r="D10" s="54">
        <v>3</v>
      </c>
      <c r="E10" s="55">
        <v>10845.59</v>
      </c>
      <c r="F10" s="55">
        <v>2472.8000000000002</v>
      </c>
      <c r="G10" s="55">
        <v>0</v>
      </c>
      <c r="H10" s="55">
        <v>5839.22</v>
      </c>
      <c r="I10" s="55">
        <v>0</v>
      </c>
      <c r="J10" s="55">
        <v>1596.47</v>
      </c>
      <c r="K10" s="56">
        <v>19157.61</v>
      </c>
      <c r="L10" s="46">
        <v>20754.080000000002</v>
      </c>
      <c r="M10" s="117"/>
      <c r="N10" s="119">
        <v>19157.61</v>
      </c>
      <c r="O10" s="119">
        <v>13318.39</v>
      </c>
      <c r="P10" s="119"/>
      <c r="Q10" s="119">
        <v>23151.39</v>
      </c>
      <c r="R10" s="47"/>
    </row>
    <row r="11" spans="1:19" ht="9" customHeight="1" x14ac:dyDescent="0.2">
      <c r="A11" s="501"/>
      <c r="B11" s="501"/>
      <c r="C11" s="48" t="s">
        <v>4</v>
      </c>
      <c r="D11" s="49">
        <v>4</v>
      </c>
      <c r="E11" s="50">
        <v>20999991</v>
      </c>
      <c r="F11" s="50">
        <v>4788008</v>
      </c>
      <c r="G11" s="50">
        <v>0</v>
      </c>
      <c r="H11" s="50">
        <v>11306307</v>
      </c>
      <c r="I11" s="50">
        <v>0</v>
      </c>
      <c r="J11" s="51">
        <v>3091197</v>
      </c>
      <c r="K11" s="50">
        <v>37094306</v>
      </c>
      <c r="L11" s="73">
        <v>40185502</v>
      </c>
      <c r="M11" s="118"/>
      <c r="N11" s="120">
        <v>37094306</v>
      </c>
      <c r="O11" s="120">
        <v>25787999</v>
      </c>
      <c r="P11" s="120">
        <v>0</v>
      </c>
      <c r="Q11" s="120">
        <v>44827342</v>
      </c>
      <c r="R11" s="47"/>
    </row>
    <row r="12" spans="1:19" ht="12.75" customHeight="1" x14ac:dyDescent="0.2">
      <c r="A12" s="501"/>
      <c r="B12" s="501"/>
      <c r="C12" s="53" t="s">
        <v>3</v>
      </c>
      <c r="D12" s="54">
        <v>5</v>
      </c>
      <c r="E12" s="55">
        <v>11359.99</v>
      </c>
      <c r="F12" s="55">
        <v>2590.5500000000002</v>
      </c>
      <c r="G12" s="55">
        <v>0</v>
      </c>
      <c r="H12" s="55">
        <v>5839.22</v>
      </c>
      <c r="I12" s="55">
        <v>0</v>
      </c>
      <c r="J12" s="55">
        <v>1649.15</v>
      </c>
      <c r="K12" s="56">
        <v>19789.759999999998</v>
      </c>
      <c r="L12" s="46">
        <v>21438.91</v>
      </c>
      <c r="M12" s="117"/>
      <c r="N12" s="119">
        <v>19789.759999999998</v>
      </c>
      <c r="O12" s="119">
        <v>13950.54</v>
      </c>
      <c r="P12" s="119"/>
      <c r="Q12" s="119">
        <v>23950.01</v>
      </c>
      <c r="R12" s="47"/>
    </row>
    <row r="13" spans="1:19" ht="9" customHeight="1" x14ac:dyDescent="0.2">
      <c r="A13" s="501"/>
      <c r="B13" s="501"/>
      <c r="C13" s="48" t="s">
        <v>4</v>
      </c>
      <c r="D13" s="49">
        <v>6</v>
      </c>
      <c r="E13" s="50">
        <v>21996008</v>
      </c>
      <c r="F13" s="50">
        <v>5016004</v>
      </c>
      <c r="G13" s="50">
        <v>0</v>
      </c>
      <c r="H13" s="50">
        <v>11306307</v>
      </c>
      <c r="I13" s="50">
        <v>0</v>
      </c>
      <c r="J13" s="51">
        <v>3193200</v>
      </c>
      <c r="K13" s="50">
        <v>38318319</v>
      </c>
      <c r="L13" s="73">
        <v>41511518</v>
      </c>
      <c r="M13" s="118"/>
      <c r="N13" s="120">
        <v>38318319</v>
      </c>
      <c r="O13" s="120">
        <v>27012012</v>
      </c>
      <c r="P13" s="120">
        <v>0</v>
      </c>
      <c r="Q13" s="120">
        <v>46373686</v>
      </c>
      <c r="R13" s="47"/>
    </row>
    <row r="14" spans="1:19" ht="12.75" customHeight="1" x14ac:dyDescent="0.2">
      <c r="A14" s="501"/>
      <c r="B14" s="501"/>
      <c r="C14" s="53" t="s">
        <v>3</v>
      </c>
      <c r="D14" s="54">
        <v>7</v>
      </c>
      <c r="E14" s="55">
        <v>11874.38</v>
      </c>
      <c r="F14" s="55">
        <v>2708.3</v>
      </c>
      <c r="G14" s="55">
        <v>0</v>
      </c>
      <c r="H14" s="55">
        <v>5839.22</v>
      </c>
      <c r="I14" s="55">
        <v>0</v>
      </c>
      <c r="J14" s="55">
        <v>1701.83</v>
      </c>
      <c r="K14" s="56">
        <v>20421.900000000001</v>
      </c>
      <c r="L14" s="46">
        <v>22123.73</v>
      </c>
      <c r="M14" s="117"/>
      <c r="N14" s="119">
        <v>20421.900000000001</v>
      </c>
      <c r="O14" s="119">
        <v>14582.68</v>
      </c>
      <c r="P14" s="119"/>
      <c r="Q14" s="119">
        <v>24748.61</v>
      </c>
      <c r="R14" s="47"/>
    </row>
    <row r="15" spans="1:19" ht="9" customHeight="1" x14ac:dyDescent="0.2">
      <c r="A15" s="501"/>
      <c r="B15" s="501"/>
      <c r="C15" s="48" t="s">
        <v>4</v>
      </c>
      <c r="D15" s="49">
        <v>8</v>
      </c>
      <c r="E15" s="50">
        <v>22992006</v>
      </c>
      <c r="F15" s="50">
        <v>5244000</v>
      </c>
      <c r="G15" s="50">
        <v>0</v>
      </c>
      <c r="H15" s="50">
        <v>11306307</v>
      </c>
      <c r="I15" s="50">
        <v>0</v>
      </c>
      <c r="J15" s="51">
        <v>3295202</v>
      </c>
      <c r="K15" s="50">
        <v>39542312</v>
      </c>
      <c r="L15" s="73">
        <v>42837515</v>
      </c>
      <c r="M15" s="118"/>
      <c r="N15" s="120">
        <v>39542312</v>
      </c>
      <c r="O15" s="120">
        <v>28236006</v>
      </c>
      <c r="P15" s="120">
        <v>0</v>
      </c>
      <c r="Q15" s="120">
        <v>47919991</v>
      </c>
      <c r="R15" s="47"/>
    </row>
    <row r="16" spans="1:19" ht="12.75" customHeight="1" x14ac:dyDescent="0.2">
      <c r="A16" s="501"/>
      <c r="B16" s="501"/>
      <c r="C16" s="53" t="s">
        <v>3</v>
      </c>
      <c r="D16" s="54">
        <v>9</v>
      </c>
      <c r="E16" s="55">
        <v>12394.97</v>
      </c>
      <c r="F16" s="55">
        <v>2826.05</v>
      </c>
      <c r="G16" s="55">
        <v>0</v>
      </c>
      <c r="H16" s="55">
        <v>5839.22</v>
      </c>
      <c r="I16" s="55">
        <v>0</v>
      </c>
      <c r="J16" s="55">
        <v>1755.02</v>
      </c>
      <c r="K16" s="56">
        <v>21060.240000000002</v>
      </c>
      <c r="L16" s="46">
        <v>22815.26</v>
      </c>
      <c r="M16" s="117"/>
      <c r="N16" s="119">
        <v>21060.240000000002</v>
      </c>
      <c r="O16" s="119">
        <v>15221.02</v>
      </c>
      <c r="P16" s="119"/>
      <c r="Q16" s="119">
        <v>25555.040000000001</v>
      </c>
      <c r="R16" s="47"/>
    </row>
    <row r="17" spans="1:18" ht="9" customHeight="1" x14ac:dyDescent="0.2">
      <c r="A17" s="501"/>
      <c r="B17" s="501"/>
      <c r="C17" s="48" t="s">
        <v>4</v>
      </c>
      <c r="D17" s="49">
        <v>10</v>
      </c>
      <c r="E17" s="50">
        <v>24000009</v>
      </c>
      <c r="F17" s="50">
        <v>5471996</v>
      </c>
      <c r="G17" s="50">
        <v>0</v>
      </c>
      <c r="H17" s="50">
        <v>11306307</v>
      </c>
      <c r="I17" s="50">
        <v>0</v>
      </c>
      <c r="J17" s="51">
        <v>3398193</v>
      </c>
      <c r="K17" s="50">
        <v>40778311</v>
      </c>
      <c r="L17" s="73">
        <v>44176503</v>
      </c>
      <c r="M17" s="118"/>
      <c r="N17" s="120">
        <v>40778311</v>
      </c>
      <c r="O17" s="120">
        <v>29472004</v>
      </c>
      <c r="P17" s="120">
        <v>0</v>
      </c>
      <c r="Q17" s="120">
        <v>49481457</v>
      </c>
      <c r="R17" s="47"/>
    </row>
    <row r="18" spans="1:18" ht="12.75" customHeight="1" x14ac:dyDescent="0.2">
      <c r="A18" s="501"/>
      <c r="B18" s="501"/>
      <c r="C18" s="53" t="s">
        <v>3</v>
      </c>
      <c r="D18" s="54">
        <v>11</v>
      </c>
      <c r="E18" s="55">
        <v>12909.36</v>
      </c>
      <c r="F18" s="55">
        <v>2943.8</v>
      </c>
      <c r="G18" s="55">
        <v>0</v>
      </c>
      <c r="H18" s="55">
        <v>5839.22</v>
      </c>
      <c r="I18" s="55">
        <v>0</v>
      </c>
      <c r="J18" s="55">
        <v>1807.7</v>
      </c>
      <c r="K18" s="56">
        <v>21692.38</v>
      </c>
      <c r="L18" s="46">
        <v>23500.080000000002</v>
      </c>
      <c r="M18" s="117"/>
      <c r="N18" s="119">
        <v>21692.38</v>
      </c>
      <c r="O18" s="119">
        <v>15853.16</v>
      </c>
      <c r="P18" s="119"/>
      <c r="Q18" s="119">
        <v>26353.65</v>
      </c>
      <c r="R18" s="47"/>
    </row>
    <row r="19" spans="1:18" ht="9" customHeight="1" x14ac:dyDescent="0.2">
      <c r="A19" s="501"/>
      <c r="B19" s="501"/>
      <c r="C19" s="48" t="s">
        <v>4</v>
      </c>
      <c r="D19" s="49">
        <v>12</v>
      </c>
      <c r="E19" s="50">
        <v>24996006</v>
      </c>
      <c r="F19" s="50">
        <v>5699992</v>
      </c>
      <c r="G19" s="50">
        <v>0</v>
      </c>
      <c r="H19" s="50">
        <v>11306307</v>
      </c>
      <c r="I19" s="50">
        <v>0</v>
      </c>
      <c r="J19" s="51">
        <v>3500195</v>
      </c>
      <c r="K19" s="50">
        <v>42002305</v>
      </c>
      <c r="L19" s="73">
        <v>45502500</v>
      </c>
      <c r="M19" s="118"/>
      <c r="N19" s="120">
        <v>42002305</v>
      </c>
      <c r="O19" s="120">
        <v>30695998</v>
      </c>
      <c r="P19" s="120">
        <v>0</v>
      </c>
      <c r="Q19" s="120">
        <v>51027782</v>
      </c>
      <c r="R19" s="47"/>
    </row>
    <row r="20" spans="1:18" ht="12.75" customHeight="1" x14ac:dyDescent="0.2">
      <c r="A20" s="501"/>
      <c r="B20" s="501"/>
      <c r="C20" s="53" t="s">
        <v>3</v>
      </c>
      <c r="D20" s="54">
        <v>13</v>
      </c>
      <c r="E20" s="55">
        <v>13423.75</v>
      </c>
      <c r="F20" s="55">
        <v>3061.56</v>
      </c>
      <c r="G20" s="55">
        <v>0</v>
      </c>
      <c r="H20" s="55">
        <v>5839.22</v>
      </c>
      <c r="I20" s="55">
        <v>0</v>
      </c>
      <c r="J20" s="55">
        <v>1860.38</v>
      </c>
      <c r="K20" s="56">
        <v>22324.53</v>
      </c>
      <c r="L20" s="46">
        <v>24184.91</v>
      </c>
      <c r="M20" s="117"/>
      <c r="N20" s="119">
        <v>22324.53</v>
      </c>
      <c r="O20" s="119">
        <v>16485.310000000001</v>
      </c>
      <c r="P20" s="119"/>
      <c r="Q20" s="119">
        <v>27152.27</v>
      </c>
      <c r="R20" s="47"/>
    </row>
    <row r="21" spans="1:18" ht="9" customHeight="1" x14ac:dyDescent="0.2">
      <c r="A21" s="501"/>
      <c r="B21" s="501"/>
      <c r="C21" s="48" t="s">
        <v>4</v>
      </c>
      <c r="D21" s="49">
        <v>14</v>
      </c>
      <c r="E21" s="50">
        <v>25992004</v>
      </c>
      <c r="F21" s="50">
        <v>5928007</v>
      </c>
      <c r="G21" s="50">
        <v>0</v>
      </c>
      <c r="H21" s="50">
        <v>11306307</v>
      </c>
      <c r="I21" s="50">
        <v>0</v>
      </c>
      <c r="J21" s="51">
        <v>3602198</v>
      </c>
      <c r="K21" s="50">
        <v>43226318</v>
      </c>
      <c r="L21" s="73">
        <v>46828516</v>
      </c>
      <c r="M21" s="118"/>
      <c r="N21" s="120">
        <v>43226318</v>
      </c>
      <c r="O21" s="120">
        <v>31920011</v>
      </c>
      <c r="P21" s="120">
        <v>0</v>
      </c>
      <c r="Q21" s="120">
        <v>52574126</v>
      </c>
      <c r="R21" s="47"/>
    </row>
    <row r="22" spans="1:18" ht="12.75" customHeight="1" x14ac:dyDescent="0.2">
      <c r="A22" s="501"/>
      <c r="B22" s="501"/>
      <c r="C22" s="53" t="s">
        <v>3</v>
      </c>
      <c r="D22" s="54">
        <v>15</v>
      </c>
      <c r="E22" s="55">
        <v>13944.34</v>
      </c>
      <c r="F22" s="55">
        <v>3179.31</v>
      </c>
      <c r="G22" s="55">
        <v>0</v>
      </c>
      <c r="H22" s="55">
        <v>5839.22</v>
      </c>
      <c r="I22" s="55">
        <v>0</v>
      </c>
      <c r="J22" s="55">
        <v>1913.57</v>
      </c>
      <c r="K22" s="56">
        <v>22962.87</v>
      </c>
      <c r="L22" s="46">
        <v>24876.44</v>
      </c>
      <c r="M22" s="117"/>
      <c r="N22" s="119">
        <v>22962.87</v>
      </c>
      <c r="O22" s="119">
        <v>17123.650000000001</v>
      </c>
      <c r="P22" s="119"/>
      <c r="Q22" s="119">
        <v>27958.7</v>
      </c>
      <c r="R22" s="47"/>
    </row>
    <row r="23" spans="1:18" ht="9" customHeight="1" x14ac:dyDescent="0.2">
      <c r="A23" s="501"/>
      <c r="B23" s="501"/>
      <c r="C23" s="48" t="s">
        <v>4</v>
      </c>
      <c r="D23" s="49">
        <v>16</v>
      </c>
      <c r="E23" s="50">
        <v>27000007</v>
      </c>
      <c r="F23" s="50">
        <v>6156003</v>
      </c>
      <c r="G23" s="50">
        <v>0</v>
      </c>
      <c r="H23" s="50">
        <v>11306307</v>
      </c>
      <c r="I23" s="50">
        <v>0</v>
      </c>
      <c r="J23" s="51">
        <v>3705188</v>
      </c>
      <c r="K23" s="50">
        <v>44462316</v>
      </c>
      <c r="L23" s="73">
        <v>48167504</v>
      </c>
      <c r="M23" s="118"/>
      <c r="N23" s="120">
        <v>44462316</v>
      </c>
      <c r="O23" s="120">
        <v>33156010</v>
      </c>
      <c r="P23" s="120">
        <v>0</v>
      </c>
      <c r="Q23" s="120">
        <v>54135592</v>
      </c>
      <c r="R23" s="47"/>
    </row>
    <row r="24" spans="1:18" ht="12.75" customHeight="1" x14ac:dyDescent="0.2">
      <c r="A24" s="501"/>
      <c r="B24" s="501"/>
      <c r="C24" s="53" t="s">
        <v>3</v>
      </c>
      <c r="D24" s="54">
        <v>17</v>
      </c>
      <c r="E24" s="55">
        <v>14458.73</v>
      </c>
      <c r="F24" s="55">
        <v>3297.06</v>
      </c>
      <c r="G24" s="55">
        <v>0</v>
      </c>
      <c r="H24" s="55">
        <v>5839.22</v>
      </c>
      <c r="I24" s="55">
        <v>0</v>
      </c>
      <c r="J24" s="55">
        <v>1966.25</v>
      </c>
      <c r="K24" s="56">
        <v>23595.01</v>
      </c>
      <c r="L24" s="46">
        <v>25561.26</v>
      </c>
      <c r="M24" s="117"/>
      <c r="N24" s="119">
        <v>23595.01</v>
      </c>
      <c r="O24" s="119">
        <v>17755.79</v>
      </c>
      <c r="P24" s="119"/>
      <c r="Q24" s="119">
        <v>28757.3</v>
      </c>
      <c r="R24" s="47"/>
    </row>
    <row r="25" spans="1:18" ht="9" customHeight="1" x14ac:dyDescent="0.2">
      <c r="A25" s="501"/>
      <c r="B25" s="501"/>
      <c r="C25" s="48" t="s">
        <v>4</v>
      </c>
      <c r="D25" s="49">
        <v>17</v>
      </c>
      <c r="E25" s="50">
        <v>27996005</v>
      </c>
      <c r="F25" s="50">
        <v>6383998</v>
      </c>
      <c r="G25" s="50">
        <v>0</v>
      </c>
      <c r="H25" s="50">
        <v>11306307</v>
      </c>
      <c r="I25" s="50">
        <v>0</v>
      </c>
      <c r="J25" s="51">
        <v>3807191</v>
      </c>
      <c r="K25" s="50">
        <v>45686310</v>
      </c>
      <c r="L25" s="73">
        <v>49493501</v>
      </c>
      <c r="M25" s="118"/>
      <c r="N25" s="120">
        <v>45686310</v>
      </c>
      <c r="O25" s="120">
        <v>34380004</v>
      </c>
      <c r="P25" s="120">
        <v>0</v>
      </c>
      <c r="Q25" s="120">
        <v>55681897</v>
      </c>
      <c r="R25" s="47"/>
    </row>
    <row r="26" spans="1:18" ht="12.75" customHeight="1" x14ac:dyDescent="0.2">
      <c r="A26" s="501"/>
      <c r="B26" s="501"/>
      <c r="C26" s="53" t="s">
        <v>3</v>
      </c>
      <c r="D26" s="54">
        <v>18</v>
      </c>
      <c r="E26" s="55">
        <v>14973.12</v>
      </c>
      <c r="F26" s="55">
        <v>3414.81</v>
      </c>
      <c r="G26" s="55">
        <v>0</v>
      </c>
      <c r="H26" s="55">
        <v>5839.22</v>
      </c>
      <c r="I26" s="55">
        <v>0</v>
      </c>
      <c r="J26" s="55">
        <v>2018.93</v>
      </c>
      <c r="K26" s="56">
        <v>24227.15</v>
      </c>
      <c r="L26" s="46">
        <v>26246.080000000002</v>
      </c>
      <c r="M26" s="117"/>
      <c r="N26" s="119">
        <v>24227.15</v>
      </c>
      <c r="O26" s="119">
        <v>18387.93</v>
      </c>
      <c r="P26" s="119"/>
      <c r="Q26" s="119">
        <v>29555.91</v>
      </c>
      <c r="R26" s="47"/>
    </row>
    <row r="27" spans="1:18" ht="9" customHeight="1" x14ac:dyDescent="0.2">
      <c r="A27" s="501"/>
      <c r="B27" s="501"/>
      <c r="C27" s="48" t="s">
        <v>4</v>
      </c>
      <c r="D27" s="49">
        <v>19</v>
      </c>
      <c r="E27" s="50">
        <v>28992003</v>
      </c>
      <c r="F27" s="50">
        <v>6611994</v>
      </c>
      <c r="G27" s="50">
        <v>0</v>
      </c>
      <c r="H27" s="50">
        <v>11306307</v>
      </c>
      <c r="I27" s="50">
        <v>0</v>
      </c>
      <c r="J27" s="51">
        <v>3909194</v>
      </c>
      <c r="K27" s="50">
        <v>46910304</v>
      </c>
      <c r="L27" s="73">
        <v>50819497</v>
      </c>
      <c r="M27" s="118"/>
      <c r="N27" s="120">
        <v>46910304</v>
      </c>
      <c r="O27" s="120">
        <v>35603997</v>
      </c>
      <c r="P27" s="120">
        <v>0</v>
      </c>
      <c r="Q27" s="120">
        <v>57228222</v>
      </c>
      <c r="R27" s="47"/>
    </row>
    <row r="28" spans="1:18" ht="12.75" customHeight="1" x14ac:dyDescent="0.2">
      <c r="A28" s="501"/>
      <c r="B28" s="501"/>
      <c r="C28" s="53" t="s">
        <v>3</v>
      </c>
      <c r="D28" s="54">
        <v>20</v>
      </c>
      <c r="E28" s="55">
        <v>15493.71</v>
      </c>
      <c r="F28" s="55">
        <v>3532.57</v>
      </c>
      <c r="G28" s="55">
        <v>0</v>
      </c>
      <c r="H28" s="55">
        <v>5839.22</v>
      </c>
      <c r="I28" s="55">
        <v>0</v>
      </c>
      <c r="J28" s="55">
        <v>2072.13</v>
      </c>
      <c r="K28" s="56">
        <v>24865.5</v>
      </c>
      <c r="L28" s="46">
        <v>26937.63</v>
      </c>
      <c r="M28" s="117"/>
      <c r="N28" s="119">
        <v>24865.5</v>
      </c>
      <c r="O28" s="119">
        <v>19026.28</v>
      </c>
      <c r="P28" s="119"/>
      <c r="Q28" s="119">
        <v>30362.36</v>
      </c>
      <c r="R28" s="47"/>
    </row>
    <row r="29" spans="1:18" ht="9" customHeight="1" x14ac:dyDescent="0.2">
      <c r="A29" s="501"/>
      <c r="B29" s="501"/>
      <c r="C29" s="48" t="s">
        <v>4</v>
      </c>
      <c r="D29" s="49">
        <v>21</v>
      </c>
      <c r="E29" s="50">
        <v>30000006</v>
      </c>
      <c r="F29" s="50">
        <v>6840009</v>
      </c>
      <c r="G29" s="50">
        <v>0</v>
      </c>
      <c r="H29" s="50">
        <v>11306307</v>
      </c>
      <c r="I29" s="50">
        <v>0</v>
      </c>
      <c r="J29" s="51">
        <v>4012203</v>
      </c>
      <c r="K29" s="50">
        <v>48146322</v>
      </c>
      <c r="L29" s="73">
        <v>52158525</v>
      </c>
      <c r="M29" s="118"/>
      <c r="N29" s="120">
        <v>48146322</v>
      </c>
      <c r="O29" s="120">
        <v>36840015</v>
      </c>
      <c r="P29" s="120">
        <v>0</v>
      </c>
      <c r="Q29" s="120">
        <v>58789727</v>
      </c>
      <c r="R29" s="47"/>
    </row>
    <row r="30" spans="1:18" ht="12.75" customHeight="1" x14ac:dyDescent="0.2">
      <c r="A30" s="501"/>
      <c r="B30" s="501"/>
      <c r="C30" s="53" t="s">
        <v>3</v>
      </c>
      <c r="D30" s="54">
        <v>22</v>
      </c>
      <c r="E30" s="55">
        <v>16008.1</v>
      </c>
      <c r="F30" s="55">
        <v>3650.32</v>
      </c>
      <c r="G30" s="55">
        <v>0</v>
      </c>
      <c r="H30" s="55">
        <v>5839.22</v>
      </c>
      <c r="I30" s="55">
        <v>0</v>
      </c>
      <c r="J30" s="55">
        <v>2124.8000000000002</v>
      </c>
      <c r="K30" s="56">
        <v>25497.64</v>
      </c>
      <c r="L30" s="46">
        <v>27622.44</v>
      </c>
      <c r="M30" s="117"/>
      <c r="N30" s="119">
        <v>25497.64</v>
      </c>
      <c r="O30" s="119">
        <v>19658.419999999998</v>
      </c>
      <c r="P30" s="119"/>
      <c r="Q30" s="119">
        <v>31160.959999999999</v>
      </c>
      <c r="R30" s="47"/>
    </row>
    <row r="31" spans="1:18" ht="9" customHeight="1" x14ac:dyDescent="0.2">
      <c r="A31" s="501"/>
      <c r="B31" s="501"/>
      <c r="C31" s="48" t="s">
        <v>4</v>
      </c>
      <c r="D31" s="49">
        <v>23</v>
      </c>
      <c r="E31" s="50">
        <v>30996004</v>
      </c>
      <c r="F31" s="50">
        <v>7068005</v>
      </c>
      <c r="G31" s="50">
        <v>0</v>
      </c>
      <c r="H31" s="50">
        <v>11306307</v>
      </c>
      <c r="I31" s="50">
        <v>0</v>
      </c>
      <c r="J31" s="51">
        <v>4114186</v>
      </c>
      <c r="K31" s="50">
        <v>49370315</v>
      </c>
      <c r="L31" s="73">
        <v>53484502</v>
      </c>
      <c r="M31" s="118"/>
      <c r="N31" s="120">
        <v>49370315</v>
      </c>
      <c r="O31" s="120">
        <v>38064009</v>
      </c>
      <c r="P31" s="120">
        <v>0</v>
      </c>
      <c r="Q31" s="120">
        <v>60336032</v>
      </c>
      <c r="R31" s="47"/>
    </row>
    <row r="32" spans="1:18" ht="12.75" customHeight="1" x14ac:dyDescent="0.2">
      <c r="A32" s="501"/>
      <c r="B32" s="501"/>
      <c r="C32" s="53" t="s">
        <v>3</v>
      </c>
      <c r="D32" s="54">
        <v>24</v>
      </c>
      <c r="E32" s="55">
        <v>16522.490000000002</v>
      </c>
      <c r="F32" s="55">
        <v>3768.07</v>
      </c>
      <c r="G32" s="55">
        <v>0</v>
      </c>
      <c r="H32" s="55">
        <v>5839.22</v>
      </c>
      <c r="I32" s="55">
        <v>0</v>
      </c>
      <c r="J32" s="55">
        <v>2177.48</v>
      </c>
      <c r="K32" s="56">
        <v>26129.78</v>
      </c>
      <c r="L32" s="46">
        <v>28307.26</v>
      </c>
      <c r="M32" s="117"/>
      <c r="N32" s="119">
        <v>26129.78</v>
      </c>
      <c r="O32" s="119">
        <v>20290.560000000001</v>
      </c>
      <c r="P32" s="119"/>
      <c r="Q32" s="119">
        <v>31959.56</v>
      </c>
      <c r="R32" s="47"/>
    </row>
    <row r="33" spans="1:18" ht="9" customHeight="1" x14ac:dyDescent="0.2">
      <c r="A33" s="501"/>
      <c r="B33" s="501"/>
      <c r="C33" s="48" t="s">
        <v>4</v>
      </c>
      <c r="D33" s="49">
        <v>25</v>
      </c>
      <c r="E33" s="50">
        <v>31992002</v>
      </c>
      <c r="F33" s="50">
        <v>7296001</v>
      </c>
      <c r="G33" s="50">
        <v>0</v>
      </c>
      <c r="H33" s="50">
        <v>11306307</v>
      </c>
      <c r="I33" s="50">
        <v>0</v>
      </c>
      <c r="J33" s="51">
        <v>4216189</v>
      </c>
      <c r="K33" s="50">
        <v>50594309</v>
      </c>
      <c r="L33" s="73">
        <v>54810498</v>
      </c>
      <c r="M33" s="118"/>
      <c r="N33" s="120">
        <v>50594309</v>
      </c>
      <c r="O33" s="120">
        <v>39288003</v>
      </c>
      <c r="P33" s="120">
        <v>0</v>
      </c>
      <c r="Q33" s="120">
        <v>61882337</v>
      </c>
      <c r="R33" s="47"/>
    </row>
    <row r="34" spans="1:18" ht="12.75" customHeight="1" x14ac:dyDescent="0.2">
      <c r="A34" s="501"/>
      <c r="B34" s="501"/>
      <c r="C34" s="53" t="s">
        <v>3</v>
      </c>
      <c r="D34" s="54">
        <v>26</v>
      </c>
      <c r="E34" s="55">
        <v>17043.080000000002</v>
      </c>
      <c r="F34" s="55">
        <v>3885.82</v>
      </c>
      <c r="G34" s="55">
        <v>0</v>
      </c>
      <c r="H34" s="55">
        <v>5839.22</v>
      </c>
      <c r="I34" s="55">
        <v>0</v>
      </c>
      <c r="J34" s="55">
        <v>2230.6799999999998</v>
      </c>
      <c r="K34" s="56">
        <v>26768.12</v>
      </c>
      <c r="L34" s="46">
        <v>28998.799999999999</v>
      </c>
      <c r="M34" s="117"/>
      <c r="N34" s="119">
        <v>26768.12</v>
      </c>
      <c r="O34" s="119">
        <v>20928.900000000001</v>
      </c>
      <c r="P34" s="119"/>
      <c r="Q34" s="119">
        <v>32766</v>
      </c>
      <c r="R34" s="47"/>
    </row>
    <row r="35" spans="1:18" ht="9" customHeight="1" x14ac:dyDescent="0.2">
      <c r="A35" s="501"/>
      <c r="B35" s="501"/>
      <c r="C35" s="48" t="s">
        <v>4</v>
      </c>
      <c r="D35" s="49">
        <v>27</v>
      </c>
      <c r="E35" s="50">
        <v>33000005</v>
      </c>
      <c r="F35" s="50">
        <v>7523997</v>
      </c>
      <c r="G35" s="50">
        <v>0</v>
      </c>
      <c r="H35" s="50">
        <v>11306307</v>
      </c>
      <c r="I35" s="50">
        <v>0</v>
      </c>
      <c r="J35" s="51">
        <v>4319199</v>
      </c>
      <c r="K35" s="50">
        <v>51830308</v>
      </c>
      <c r="L35" s="73">
        <v>56149506</v>
      </c>
      <c r="M35" s="118"/>
      <c r="N35" s="120">
        <v>51830308</v>
      </c>
      <c r="O35" s="120">
        <v>40524001</v>
      </c>
      <c r="P35" s="120">
        <v>0</v>
      </c>
      <c r="Q35" s="120">
        <v>63443823</v>
      </c>
      <c r="R35" s="47"/>
    </row>
    <row r="36" spans="1:18" ht="12.75" customHeight="1" x14ac:dyDescent="0.2">
      <c r="A36" s="501"/>
      <c r="B36" s="501"/>
      <c r="C36" s="53" t="s">
        <v>3</v>
      </c>
      <c r="D36" s="54">
        <v>28</v>
      </c>
      <c r="E36" s="55">
        <v>17557.47</v>
      </c>
      <c r="F36" s="55">
        <v>4003.57</v>
      </c>
      <c r="G36" s="55">
        <v>0</v>
      </c>
      <c r="H36" s="55">
        <v>5839.22</v>
      </c>
      <c r="I36" s="55">
        <v>0</v>
      </c>
      <c r="J36" s="55">
        <v>2283.36</v>
      </c>
      <c r="K36" s="56">
        <v>27400.26</v>
      </c>
      <c r="L36" s="46">
        <v>29683.62</v>
      </c>
      <c r="M36" s="117"/>
      <c r="N36" s="119">
        <v>27400.26</v>
      </c>
      <c r="O36" s="119">
        <v>21561.040000000001</v>
      </c>
      <c r="P36" s="119"/>
      <c r="Q36" s="119">
        <v>33564.61</v>
      </c>
      <c r="R36" s="47"/>
    </row>
    <row r="37" spans="1:18" ht="9" customHeight="1" x14ac:dyDescent="0.2">
      <c r="A37" s="501"/>
      <c r="B37" s="501"/>
      <c r="C37" s="48" t="s">
        <v>4</v>
      </c>
      <c r="D37" s="49">
        <v>29</v>
      </c>
      <c r="E37" s="50">
        <v>33996002</v>
      </c>
      <c r="F37" s="50">
        <v>7751992</v>
      </c>
      <c r="G37" s="50">
        <v>0</v>
      </c>
      <c r="H37" s="50">
        <v>11306307</v>
      </c>
      <c r="I37" s="50">
        <v>0</v>
      </c>
      <c r="J37" s="51">
        <v>4421201</v>
      </c>
      <c r="K37" s="50">
        <v>53054301</v>
      </c>
      <c r="L37" s="73">
        <v>57475503</v>
      </c>
      <c r="M37" s="118"/>
      <c r="N37" s="120">
        <v>53054301</v>
      </c>
      <c r="O37" s="120">
        <v>41747995</v>
      </c>
      <c r="P37" s="120">
        <v>0</v>
      </c>
      <c r="Q37" s="120">
        <v>64990147</v>
      </c>
      <c r="R37" s="47"/>
    </row>
    <row r="38" spans="1:18" ht="12.75" customHeight="1" x14ac:dyDescent="0.2">
      <c r="A38" s="501"/>
      <c r="B38" s="501"/>
      <c r="C38" s="53" t="s">
        <v>3</v>
      </c>
      <c r="D38" s="54">
        <v>30</v>
      </c>
      <c r="E38" s="55">
        <v>18071.86</v>
      </c>
      <c r="F38" s="55">
        <v>4121.33</v>
      </c>
      <c r="G38" s="55">
        <v>0</v>
      </c>
      <c r="H38" s="55">
        <v>5839.22</v>
      </c>
      <c r="I38" s="55">
        <v>0</v>
      </c>
      <c r="J38" s="55">
        <v>2336.0300000000002</v>
      </c>
      <c r="K38" s="56">
        <v>28032.41</v>
      </c>
      <c r="L38" s="46">
        <v>30368.44</v>
      </c>
      <c r="M38" s="117"/>
      <c r="N38" s="119">
        <v>28032.41</v>
      </c>
      <c r="O38" s="119">
        <v>22193.19</v>
      </c>
      <c r="P38" s="119"/>
      <c r="Q38" s="119">
        <v>34363.21</v>
      </c>
      <c r="R38" s="47"/>
    </row>
    <row r="39" spans="1:18" ht="9" customHeight="1" x14ac:dyDescent="0.2">
      <c r="A39" s="501"/>
      <c r="B39" s="501"/>
      <c r="C39" s="48" t="s">
        <v>4</v>
      </c>
      <c r="D39" s="49">
        <v>33</v>
      </c>
      <c r="E39" s="50">
        <v>34992000</v>
      </c>
      <c r="F39" s="50">
        <v>7980008</v>
      </c>
      <c r="G39" s="50">
        <v>0</v>
      </c>
      <c r="H39" s="50">
        <v>11306307</v>
      </c>
      <c r="I39" s="50">
        <v>0</v>
      </c>
      <c r="J39" s="51">
        <v>4523185</v>
      </c>
      <c r="K39" s="50">
        <v>54278315</v>
      </c>
      <c r="L39" s="73">
        <v>58801499</v>
      </c>
      <c r="M39" s="118"/>
      <c r="N39" s="120">
        <v>54278315</v>
      </c>
      <c r="O39" s="120">
        <v>42972008</v>
      </c>
      <c r="P39" s="120">
        <v>0</v>
      </c>
      <c r="Q39" s="120">
        <v>66536453</v>
      </c>
      <c r="R39" s="47"/>
    </row>
    <row r="40" spans="1:18" ht="12.75" customHeight="1" x14ac:dyDescent="0.2">
      <c r="A40" s="501"/>
      <c r="B40" s="501"/>
      <c r="C40" s="53" t="s">
        <v>3</v>
      </c>
      <c r="D40" s="54">
        <v>34</v>
      </c>
      <c r="E40" s="55">
        <v>19106.84</v>
      </c>
      <c r="F40" s="55">
        <v>4356.83</v>
      </c>
      <c r="G40" s="55">
        <v>0</v>
      </c>
      <c r="H40" s="55">
        <v>5839.22</v>
      </c>
      <c r="I40" s="55">
        <v>0</v>
      </c>
      <c r="J40" s="55">
        <v>2441.91</v>
      </c>
      <c r="K40" s="56">
        <v>29302.89</v>
      </c>
      <c r="L40" s="46">
        <v>31744.799999999999</v>
      </c>
      <c r="M40" s="117"/>
      <c r="N40" s="119">
        <v>29302.89</v>
      </c>
      <c r="O40" s="119">
        <v>23463.67</v>
      </c>
      <c r="P40" s="119"/>
      <c r="Q40" s="119">
        <v>35968.26</v>
      </c>
      <c r="R40" s="47"/>
    </row>
    <row r="41" spans="1:18" ht="9" customHeight="1" x14ac:dyDescent="0.2">
      <c r="A41" s="501"/>
      <c r="B41" s="501"/>
      <c r="C41" s="48" t="s">
        <v>4</v>
      </c>
      <c r="D41" s="49">
        <v>35</v>
      </c>
      <c r="E41" s="50">
        <v>36996001</v>
      </c>
      <c r="F41" s="50">
        <v>8435999</v>
      </c>
      <c r="G41" s="50">
        <v>0</v>
      </c>
      <c r="H41" s="50">
        <v>11306307</v>
      </c>
      <c r="I41" s="50">
        <v>0</v>
      </c>
      <c r="J41" s="51">
        <v>4728197</v>
      </c>
      <c r="K41" s="50">
        <v>56738307</v>
      </c>
      <c r="L41" s="73">
        <v>61466504</v>
      </c>
      <c r="M41" s="118"/>
      <c r="N41" s="120">
        <v>56738307</v>
      </c>
      <c r="O41" s="120">
        <v>45432000</v>
      </c>
      <c r="P41" s="120">
        <v>0</v>
      </c>
      <c r="Q41" s="120">
        <v>69644263</v>
      </c>
      <c r="R41" s="47"/>
    </row>
    <row r="42" spans="1:18" ht="12.75" customHeight="1" x14ac:dyDescent="0.2">
      <c r="A42" s="501"/>
      <c r="B42" s="501"/>
      <c r="C42" s="53" t="s">
        <v>3</v>
      </c>
      <c r="D42" s="54">
        <v>36</v>
      </c>
      <c r="E42" s="55">
        <v>19621.23</v>
      </c>
      <c r="F42" s="55">
        <v>4474.58</v>
      </c>
      <c r="G42" s="55">
        <v>0</v>
      </c>
      <c r="H42" s="55">
        <v>5839.22</v>
      </c>
      <c r="I42" s="55">
        <v>0</v>
      </c>
      <c r="J42" s="55">
        <v>2494.59</v>
      </c>
      <c r="K42" s="56">
        <v>29935.03</v>
      </c>
      <c r="L42" s="46">
        <v>32429.62</v>
      </c>
      <c r="M42" s="117"/>
      <c r="N42" s="119">
        <v>29935.03</v>
      </c>
      <c r="O42" s="119">
        <v>24095.81</v>
      </c>
      <c r="P42" s="119"/>
      <c r="Q42" s="119">
        <v>36766.870000000003</v>
      </c>
      <c r="R42" s="47"/>
    </row>
    <row r="43" spans="1:18" ht="9" customHeight="1" x14ac:dyDescent="0.2">
      <c r="A43" s="501"/>
      <c r="B43" s="501"/>
      <c r="C43" s="48" t="s">
        <v>4</v>
      </c>
      <c r="D43" s="49">
        <v>37</v>
      </c>
      <c r="E43" s="50">
        <v>37991999</v>
      </c>
      <c r="F43" s="50">
        <v>8663995</v>
      </c>
      <c r="G43" s="50">
        <v>0</v>
      </c>
      <c r="H43" s="50">
        <v>11306307</v>
      </c>
      <c r="I43" s="50">
        <v>0</v>
      </c>
      <c r="J43" s="51">
        <v>4830200</v>
      </c>
      <c r="K43" s="50">
        <v>57962301</v>
      </c>
      <c r="L43" s="73">
        <v>62792500</v>
      </c>
      <c r="M43" s="118"/>
      <c r="N43" s="120">
        <v>57962301</v>
      </c>
      <c r="O43" s="120">
        <v>46655994</v>
      </c>
      <c r="P43" s="120">
        <v>0</v>
      </c>
      <c r="Q43" s="120">
        <v>71190587</v>
      </c>
      <c r="R43" s="47"/>
    </row>
    <row r="44" spans="1:18" ht="12.75" customHeight="1" x14ac:dyDescent="0.2">
      <c r="A44" s="501"/>
      <c r="B44" s="501"/>
      <c r="C44" s="53" t="s">
        <v>3</v>
      </c>
      <c r="D44" s="54">
        <v>38</v>
      </c>
      <c r="E44" s="55">
        <v>20141.82</v>
      </c>
      <c r="F44" s="55">
        <v>4592.33</v>
      </c>
      <c r="G44" s="55">
        <v>0</v>
      </c>
      <c r="H44" s="55">
        <v>5839.22</v>
      </c>
      <c r="I44" s="55">
        <v>0</v>
      </c>
      <c r="J44" s="55">
        <v>2547.7800000000002</v>
      </c>
      <c r="K44" s="56">
        <v>30573.37</v>
      </c>
      <c r="L44" s="46">
        <v>33121.15</v>
      </c>
      <c r="M44" s="117"/>
      <c r="N44" s="119">
        <v>30573.37</v>
      </c>
      <c r="O44" s="119">
        <v>24734.15</v>
      </c>
      <c r="P44" s="119"/>
      <c r="Q44" s="119">
        <v>37573.300000000003</v>
      </c>
      <c r="R44" s="47"/>
    </row>
    <row r="45" spans="1:18" ht="9" customHeight="1" x14ac:dyDescent="0.2">
      <c r="A45" s="501"/>
      <c r="B45" s="501"/>
      <c r="C45" s="48" t="s">
        <v>4</v>
      </c>
      <c r="D45" s="49">
        <v>39</v>
      </c>
      <c r="E45" s="50">
        <v>39000002</v>
      </c>
      <c r="F45" s="50">
        <v>8891991</v>
      </c>
      <c r="G45" s="50">
        <v>0</v>
      </c>
      <c r="H45" s="50">
        <v>11306307</v>
      </c>
      <c r="I45" s="50">
        <v>0</v>
      </c>
      <c r="J45" s="51">
        <v>4933190</v>
      </c>
      <c r="K45" s="50">
        <v>59198299</v>
      </c>
      <c r="L45" s="73">
        <v>64131489</v>
      </c>
      <c r="M45" s="118"/>
      <c r="N45" s="120">
        <v>59198299</v>
      </c>
      <c r="O45" s="120">
        <v>47891993</v>
      </c>
      <c r="P45" s="120">
        <v>0</v>
      </c>
      <c r="Q45" s="120">
        <v>72752054</v>
      </c>
      <c r="R45" s="47"/>
    </row>
    <row r="46" spans="1:18" ht="12.75" customHeight="1" x14ac:dyDescent="0.2">
      <c r="A46" s="501"/>
      <c r="B46" s="501"/>
      <c r="C46" s="53" t="s">
        <v>3</v>
      </c>
      <c r="D46" s="54">
        <v>40</v>
      </c>
      <c r="E46" s="55">
        <v>20656.21</v>
      </c>
      <c r="F46" s="55">
        <v>4710.09</v>
      </c>
      <c r="G46" s="55">
        <v>0</v>
      </c>
      <c r="H46" s="55">
        <v>5839.22</v>
      </c>
      <c r="I46" s="55">
        <v>0</v>
      </c>
      <c r="J46" s="55">
        <v>2600.46</v>
      </c>
      <c r="K46" s="56">
        <v>31205.52</v>
      </c>
      <c r="L46" s="46">
        <v>33805.980000000003</v>
      </c>
      <c r="M46" s="117"/>
      <c r="N46" s="119">
        <v>31205.52</v>
      </c>
      <c r="O46" s="119">
        <v>25366.3</v>
      </c>
      <c r="P46" s="119"/>
      <c r="Q46" s="119">
        <v>38371.910000000003</v>
      </c>
      <c r="R46" s="47"/>
    </row>
    <row r="47" spans="1:18" ht="9" customHeight="1" x14ac:dyDescent="0.2">
      <c r="A47" s="502"/>
      <c r="B47" s="502"/>
      <c r="C47" s="58"/>
      <c r="D47" s="59"/>
      <c r="E47" s="61">
        <v>39996000</v>
      </c>
      <c r="F47" s="61">
        <v>9120006</v>
      </c>
      <c r="G47" s="61">
        <v>0</v>
      </c>
      <c r="H47" s="61">
        <v>11306307</v>
      </c>
      <c r="I47" s="61">
        <v>0</v>
      </c>
      <c r="J47" s="60">
        <v>5035193</v>
      </c>
      <c r="K47" s="61">
        <v>60422312</v>
      </c>
      <c r="L47" s="73">
        <v>65457505</v>
      </c>
      <c r="M47" s="118"/>
      <c r="N47" s="123">
        <v>60422312</v>
      </c>
      <c r="O47" s="123">
        <v>49116006</v>
      </c>
      <c r="P47" s="123">
        <v>0</v>
      </c>
      <c r="Q47" s="120">
        <v>74298378</v>
      </c>
      <c r="R47" s="47"/>
    </row>
    <row r="48" spans="1:18" ht="12.75" customHeight="1" x14ac:dyDescent="0.2">
      <c r="A48" s="492">
        <v>33178</v>
      </c>
      <c r="B48" s="492">
        <v>33358</v>
      </c>
      <c r="C48" s="42" t="s">
        <v>3</v>
      </c>
      <c r="D48" s="43">
        <v>0</v>
      </c>
      <c r="E48" s="44">
        <v>10325.01</v>
      </c>
      <c r="F48" s="44">
        <v>2355.04</v>
      </c>
      <c r="G48" s="44">
        <v>0</v>
      </c>
      <c r="H48" s="44">
        <v>6091.51</v>
      </c>
      <c r="I48" s="44">
        <v>0</v>
      </c>
      <c r="J48" s="44">
        <v>1564.3</v>
      </c>
      <c r="K48" s="45">
        <v>18771.560000000001</v>
      </c>
      <c r="L48" s="46">
        <v>20335.86</v>
      </c>
      <c r="M48" s="117"/>
      <c r="N48" s="119">
        <v>18771.560000000001</v>
      </c>
      <c r="O48" s="119">
        <v>12680.05</v>
      </c>
      <c r="P48" s="119"/>
      <c r="Q48" s="119">
        <v>22618.27</v>
      </c>
      <c r="R48" s="47"/>
    </row>
    <row r="49" spans="1:18" ht="9" customHeight="1" x14ac:dyDescent="0.2">
      <c r="A49" s="525"/>
      <c r="B49" s="525"/>
      <c r="C49" s="48" t="s">
        <v>4</v>
      </c>
      <c r="D49" s="49">
        <v>0</v>
      </c>
      <c r="E49" s="50">
        <v>19992007</v>
      </c>
      <c r="F49" s="50">
        <v>4559993</v>
      </c>
      <c r="G49" s="50">
        <v>0</v>
      </c>
      <c r="H49" s="50">
        <v>11794808</v>
      </c>
      <c r="I49" s="50">
        <v>0</v>
      </c>
      <c r="J49" s="51">
        <v>3028907</v>
      </c>
      <c r="K49" s="50">
        <v>36346808</v>
      </c>
      <c r="L49" s="73">
        <v>39375716</v>
      </c>
      <c r="M49" s="118"/>
      <c r="N49" s="120">
        <v>36346808</v>
      </c>
      <c r="O49" s="120">
        <v>24552000</v>
      </c>
      <c r="P49" s="120">
        <v>0</v>
      </c>
      <c r="Q49" s="120">
        <v>43795078</v>
      </c>
      <c r="R49" s="47"/>
    </row>
    <row r="50" spans="1:18" ht="12.75" customHeight="1" x14ac:dyDescent="0.2">
      <c r="A50" s="500">
        <v>33178</v>
      </c>
      <c r="B50" s="500">
        <v>33358</v>
      </c>
      <c r="C50" s="53" t="s">
        <v>3</v>
      </c>
      <c r="D50" s="54">
        <v>1</v>
      </c>
      <c r="E50" s="55">
        <v>10325.01</v>
      </c>
      <c r="F50" s="55">
        <v>2355.04</v>
      </c>
      <c r="G50" s="55">
        <v>0</v>
      </c>
      <c r="H50" s="55">
        <v>6091.51</v>
      </c>
      <c r="I50" s="55">
        <v>0</v>
      </c>
      <c r="J50" s="55">
        <v>1564.3</v>
      </c>
      <c r="K50" s="56">
        <v>18771.560000000001</v>
      </c>
      <c r="L50" s="46">
        <v>20335.86</v>
      </c>
      <c r="M50" s="117"/>
      <c r="N50" s="119">
        <v>18771.560000000001</v>
      </c>
      <c r="O50" s="119">
        <v>12680.05</v>
      </c>
      <c r="P50" s="119"/>
      <c r="Q50" s="119">
        <v>22618.27</v>
      </c>
      <c r="R50" s="47"/>
    </row>
    <row r="51" spans="1:18" ht="9" customHeight="1" x14ac:dyDescent="0.2">
      <c r="A51" s="500"/>
      <c r="B51" s="500"/>
      <c r="C51" s="48" t="s">
        <v>4</v>
      </c>
      <c r="D51" s="49">
        <v>2</v>
      </c>
      <c r="E51" s="50">
        <v>19992007</v>
      </c>
      <c r="F51" s="50">
        <v>4559993</v>
      </c>
      <c r="G51" s="50">
        <v>0</v>
      </c>
      <c r="H51" s="50">
        <v>11794808</v>
      </c>
      <c r="I51" s="50">
        <v>0</v>
      </c>
      <c r="J51" s="51">
        <v>3028907</v>
      </c>
      <c r="K51" s="50">
        <v>36346808</v>
      </c>
      <c r="L51" s="73">
        <v>39375716</v>
      </c>
      <c r="M51" s="118"/>
      <c r="N51" s="120">
        <v>36346808</v>
      </c>
      <c r="O51" s="120">
        <v>24552000</v>
      </c>
      <c r="P51" s="120">
        <v>0</v>
      </c>
      <c r="Q51" s="120">
        <v>43795078</v>
      </c>
      <c r="R51" s="47"/>
    </row>
    <row r="52" spans="1:18" ht="12.75" customHeight="1" x14ac:dyDescent="0.2">
      <c r="A52" s="501"/>
      <c r="B52" s="501"/>
      <c r="C52" s="53" t="s">
        <v>3</v>
      </c>
      <c r="D52" s="54">
        <v>3</v>
      </c>
      <c r="E52" s="55">
        <v>10845.59</v>
      </c>
      <c r="F52" s="55">
        <v>2472.8000000000002</v>
      </c>
      <c r="G52" s="55">
        <v>0</v>
      </c>
      <c r="H52" s="55">
        <v>6091.51</v>
      </c>
      <c r="I52" s="55">
        <v>0</v>
      </c>
      <c r="J52" s="55">
        <v>1617.49</v>
      </c>
      <c r="K52" s="56">
        <v>19409.900000000001</v>
      </c>
      <c r="L52" s="46">
        <v>21027.39</v>
      </c>
      <c r="M52" s="117"/>
      <c r="N52" s="119">
        <v>19409.900000000001</v>
      </c>
      <c r="O52" s="119">
        <v>13318.39</v>
      </c>
      <c r="P52" s="119"/>
      <c r="Q52" s="119">
        <v>23424.7</v>
      </c>
      <c r="R52" s="47"/>
    </row>
    <row r="53" spans="1:18" ht="9" customHeight="1" x14ac:dyDescent="0.2">
      <c r="A53" s="501"/>
      <c r="B53" s="501"/>
      <c r="C53" s="48" t="s">
        <v>4</v>
      </c>
      <c r="D53" s="49">
        <v>4</v>
      </c>
      <c r="E53" s="50">
        <v>20999991</v>
      </c>
      <c r="F53" s="50">
        <v>4788008</v>
      </c>
      <c r="G53" s="50">
        <v>0</v>
      </c>
      <c r="H53" s="50">
        <v>11794808</v>
      </c>
      <c r="I53" s="50">
        <v>0</v>
      </c>
      <c r="J53" s="51">
        <v>3131897</v>
      </c>
      <c r="K53" s="50">
        <v>37582807</v>
      </c>
      <c r="L53" s="73">
        <v>40714704</v>
      </c>
      <c r="M53" s="118"/>
      <c r="N53" s="120">
        <v>37582807</v>
      </c>
      <c r="O53" s="120">
        <v>25787999</v>
      </c>
      <c r="P53" s="120">
        <v>0</v>
      </c>
      <c r="Q53" s="120">
        <v>45356544</v>
      </c>
      <c r="R53" s="47"/>
    </row>
    <row r="54" spans="1:18" ht="12.75" customHeight="1" x14ac:dyDescent="0.2">
      <c r="A54" s="501"/>
      <c r="B54" s="501"/>
      <c r="C54" s="53" t="s">
        <v>3</v>
      </c>
      <c r="D54" s="54">
        <v>5</v>
      </c>
      <c r="E54" s="55">
        <v>11359.99</v>
      </c>
      <c r="F54" s="55">
        <v>2590.5500000000002</v>
      </c>
      <c r="G54" s="55">
        <v>0</v>
      </c>
      <c r="H54" s="55">
        <v>6091.51</v>
      </c>
      <c r="I54" s="55">
        <v>0</v>
      </c>
      <c r="J54" s="55">
        <v>1670.17</v>
      </c>
      <c r="K54" s="56">
        <v>20042.05</v>
      </c>
      <c r="L54" s="46">
        <v>21712.22</v>
      </c>
      <c r="M54" s="117"/>
      <c r="N54" s="119">
        <v>20042.05</v>
      </c>
      <c r="O54" s="119">
        <v>13950.54</v>
      </c>
      <c r="P54" s="119"/>
      <c r="Q54" s="119">
        <v>24223.32</v>
      </c>
      <c r="R54" s="47"/>
    </row>
    <row r="55" spans="1:18" ht="9" customHeight="1" x14ac:dyDescent="0.2">
      <c r="A55" s="501"/>
      <c r="B55" s="501"/>
      <c r="C55" s="48" t="s">
        <v>4</v>
      </c>
      <c r="D55" s="49">
        <v>6</v>
      </c>
      <c r="E55" s="50">
        <v>21996008</v>
      </c>
      <c r="F55" s="50">
        <v>5016004</v>
      </c>
      <c r="G55" s="50">
        <v>0</v>
      </c>
      <c r="H55" s="50">
        <v>11794808</v>
      </c>
      <c r="I55" s="50">
        <v>0</v>
      </c>
      <c r="J55" s="51">
        <v>3233900</v>
      </c>
      <c r="K55" s="50">
        <v>38806820</v>
      </c>
      <c r="L55" s="73">
        <v>42040720</v>
      </c>
      <c r="M55" s="118"/>
      <c r="N55" s="120">
        <v>38806820</v>
      </c>
      <c r="O55" s="120">
        <v>27012012</v>
      </c>
      <c r="P55" s="120">
        <v>0</v>
      </c>
      <c r="Q55" s="120">
        <v>46902888</v>
      </c>
      <c r="R55" s="47"/>
    </row>
    <row r="56" spans="1:18" ht="12.75" customHeight="1" x14ac:dyDescent="0.2">
      <c r="A56" s="501"/>
      <c r="B56" s="501"/>
      <c r="C56" s="53" t="s">
        <v>3</v>
      </c>
      <c r="D56" s="54">
        <v>7</v>
      </c>
      <c r="E56" s="55">
        <v>11874.38</v>
      </c>
      <c r="F56" s="55">
        <v>2708.3</v>
      </c>
      <c r="G56" s="55">
        <v>0</v>
      </c>
      <c r="H56" s="55">
        <v>6091.51</v>
      </c>
      <c r="I56" s="55">
        <v>0</v>
      </c>
      <c r="J56" s="55">
        <v>1722.85</v>
      </c>
      <c r="K56" s="56">
        <v>20674.189999999999</v>
      </c>
      <c r="L56" s="46">
        <v>22397.040000000001</v>
      </c>
      <c r="M56" s="117"/>
      <c r="N56" s="119">
        <v>20674.189999999999</v>
      </c>
      <c r="O56" s="119">
        <v>14582.68</v>
      </c>
      <c r="P56" s="119"/>
      <c r="Q56" s="119">
        <v>25021.919999999998</v>
      </c>
      <c r="R56" s="47"/>
    </row>
    <row r="57" spans="1:18" ht="9" customHeight="1" x14ac:dyDescent="0.2">
      <c r="A57" s="501"/>
      <c r="B57" s="501"/>
      <c r="C57" s="48" t="s">
        <v>4</v>
      </c>
      <c r="D57" s="49">
        <v>8</v>
      </c>
      <c r="E57" s="50">
        <v>22992006</v>
      </c>
      <c r="F57" s="50">
        <v>5244000</v>
      </c>
      <c r="G57" s="50">
        <v>0</v>
      </c>
      <c r="H57" s="50">
        <v>11794808</v>
      </c>
      <c r="I57" s="50">
        <v>0</v>
      </c>
      <c r="J57" s="51">
        <v>3335903</v>
      </c>
      <c r="K57" s="50">
        <v>40030814</v>
      </c>
      <c r="L57" s="73">
        <v>43366717</v>
      </c>
      <c r="M57" s="118"/>
      <c r="N57" s="120">
        <v>40030814</v>
      </c>
      <c r="O57" s="120">
        <v>28236006</v>
      </c>
      <c r="P57" s="120">
        <v>0</v>
      </c>
      <c r="Q57" s="120">
        <v>48449193</v>
      </c>
      <c r="R57" s="47"/>
    </row>
    <row r="58" spans="1:18" ht="12.75" customHeight="1" x14ac:dyDescent="0.2">
      <c r="A58" s="501"/>
      <c r="B58" s="501"/>
      <c r="C58" s="53" t="s">
        <v>3</v>
      </c>
      <c r="D58" s="54">
        <v>9</v>
      </c>
      <c r="E58" s="55">
        <v>12394.97</v>
      </c>
      <c r="F58" s="55">
        <v>2826.05</v>
      </c>
      <c r="G58" s="55">
        <v>0</v>
      </c>
      <c r="H58" s="55">
        <v>6091.51</v>
      </c>
      <c r="I58" s="55">
        <v>0</v>
      </c>
      <c r="J58" s="55">
        <v>1776.04</v>
      </c>
      <c r="K58" s="56">
        <v>21312.53</v>
      </c>
      <c r="L58" s="46">
        <v>23088.57</v>
      </c>
      <c r="M58" s="117"/>
      <c r="N58" s="119">
        <v>21312.53</v>
      </c>
      <c r="O58" s="119">
        <v>15221.02</v>
      </c>
      <c r="P58" s="119"/>
      <c r="Q58" s="119">
        <v>25828.35</v>
      </c>
      <c r="R58" s="47"/>
    </row>
    <row r="59" spans="1:18" ht="9" customHeight="1" x14ac:dyDescent="0.2">
      <c r="A59" s="501"/>
      <c r="B59" s="501"/>
      <c r="C59" s="48" t="s">
        <v>4</v>
      </c>
      <c r="D59" s="49">
        <v>10</v>
      </c>
      <c r="E59" s="50">
        <v>24000009</v>
      </c>
      <c r="F59" s="50">
        <v>5471996</v>
      </c>
      <c r="G59" s="50">
        <v>0</v>
      </c>
      <c r="H59" s="50">
        <v>11794808</v>
      </c>
      <c r="I59" s="50">
        <v>0</v>
      </c>
      <c r="J59" s="51">
        <v>3438893</v>
      </c>
      <c r="K59" s="50">
        <v>41266812</v>
      </c>
      <c r="L59" s="73">
        <v>44705705</v>
      </c>
      <c r="M59" s="118"/>
      <c r="N59" s="120">
        <v>41266812</v>
      </c>
      <c r="O59" s="120">
        <v>29472004</v>
      </c>
      <c r="P59" s="120">
        <v>0</v>
      </c>
      <c r="Q59" s="120">
        <v>50010659</v>
      </c>
      <c r="R59" s="47"/>
    </row>
    <row r="60" spans="1:18" ht="12.75" customHeight="1" x14ac:dyDescent="0.2">
      <c r="A60" s="501"/>
      <c r="B60" s="501"/>
      <c r="C60" s="53" t="s">
        <v>3</v>
      </c>
      <c r="D60" s="54">
        <v>11</v>
      </c>
      <c r="E60" s="55">
        <v>12909.36</v>
      </c>
      <c r="F60" s="55">
        <v>2943.8</v>
      </c>
      <c r="G60" s="55">
        <v>0</v>
      </c>
      <c r="H60" s="55">
        <v>6091.51</v>
      </c>
      <c r="I60" s="55">
        <v>0</v>
      </c>
      <c r="J60" s="55">
        <v>1828.72</v>
      </c>
      <c r="K60" s="56">
        <v>21944.67</v>
      </c>
      <c r="L60" s="46">
        <v>23773.39</v>
      </c>
      <c r="M60" s="117"/>
      <c r="N60" s="119">
        <v>21944.67</v>
      </c>
      <c r="O60" s="119">
        <v>15853.16</v>
      </c>
      <c r="P60" s="119"/>
      <c r="Q60" s="119">
        <v>26626.959999999999</v>
      </c>
      <c r="R60" s="47"/>
    </row>
    <row r="61" spans="1:18" ht="9" customHeight="1" x14ac:dyDescent="0.2">
      <c r="A61" s="501"/>
      <c r="B61" s="501"/>
      <c r="C61" s="48" t="s">
        <v>4</v>
      </c>
      <c r="D61" s="49">
        <v>12</v>
      </c>
      <c r="E61" s="50">
        <v>24996006</v>
      </c>
      <c r="F61" s="50">
        <v>5699992</v>
      </c>
      <c r="G61" s="50">
        <v>0</v>
      </c>
      <c r="H61" s="50">
        <v>11794808</v>
      </c>
      <c r="I61" s="50">
        <v>0</v>
      </c>
      <c r="J61" s="51">
        <v>3540896</v>
      </c>
      <c r="K61" s="50">
        <v>42490806</v>
      </c>
      <c r="L61" s="73">
        <v>46031702</v>
      </c>
      <c r="M61" s="118"/>
      <c r="N61" s="120">
        <v>42490806</v>
      </c>
      <c r="O61" s="120">
        <v>30695998</v>
      </c>
      <c r="P61" s="120">
        <v>0</v>
      </c>
      <c r="Q61" s="120">
        <v>51556984</v>
      </c>
      <c r="R61" s="47"/>
    </row>
    <row r="62" spans="1:18" ht="12.75" customHeight="1" x14ac:dyDescent="0.2">
      <c r="A62" s="501"/>
      <c r="B62" s="501"/>
      <c r="C62" s="53" t="s">
        <v>3</v>
      </c>
      <c r="D62" s="54">
        <v>13</v>
      </c>
      <c r="E62" s="55">
        <v>13423.75</v>
      </c>
      <c r="F62" s="55">
        <v>3061.56</v>
      </c>
      <c r="G62" s="55">
        <v>0</v>
      </c>
      <c r="H62" s="55">
        <v>6091.51</v>
      </c>
      <c r="I62" s="55">
        <v>0</v>
      </c>
      <c r="J62" s="55">
        <v>1881.4</v>
      </c>
      <c r="K62" s="56">
        <v>22576.82</v>
      </c>
      <c r="L62" s="46">
        <v>24458.22</v>
      </c>
      <c r="M62" s="117"/>
      <c r="N62" s="119">
        <v>22576.82</v>
      </c>
      <c r="O62" s="119">
        <v>16485.310000000001</v>
      </c>
      <c r="P62" s="119"/>
      <c r="Q62" s="119">
        <v>27425.58</v>
      </c>
      <c r="R62" s="47"/>
    </row>
    <row r="63" spans="1:18" ht="9" customHeight="1" x14ac:dyDescent="0.2">
      <c r="A63" s="501"/>
      <c r="B63" s="501"/>
      <c r="C63" s="48" t="s">
        <v>4</v>
      </c>
      <c r="D63" s="49">
        <v>14</v>
      </c>
      <c r="E63" s="50">
        <v>25992004</v>
      </c>
      <c r="F63" s="50">
        <v>5928007</v>
      </c>
      <c r="G63" s="50">
        <v>0</v>
      </c>
      <c r="H63" s="50">
        <v>11794808</v>
      </c>
      <c r="I63" s="50">
        <v>0</v>
      </c>
      <c r="J63" s="51">
        <v>3642898</v>
      </c>
      <c r="K63" s="50">
        <v>43714819</v>
      </c>
      <c r="L63" s="73">
        <v>47357718</v>
      </c>
      <c r="M63" s="118"/>
      <c r="N63" s="120">
        <v>43714819</v>
      </c>
      <c r="O63" s="120">
        <v>31920011</v>
      </c>
      <c r="P63" s="120">
        <v>0</v>
      </c>
      <c r="Q63" s="120">
        <v>53103328</v>
      </c>
      <c r="R63" s="47"/>
    </row>
    <row r="64" spans="1:18" ht="12.75" customHeight="1" x14ac:dyDescent="0.2">
      <c r="A64" s="501"/>
      <c r="B64" s="501"/>
      <c r="C64" s="53" t="s">
        <v>3</v>
      </c>
      <c r="D64" s="54">
        <v>15</v>
      </c>
      <c r="E64" s="55">
        <v>13944.34</v>
      </c>
      <c r="F64" s="55">
        <v>3179.31</v>
      </c>
      <c r="G64" s="55">
        <v>0</v>
      </c>
      <c r="H64" s="55">
        <v>6091.51</v>
      </c>
      <c r="I64" s="55">
        <v>0</v>
      </c>
      <c r="J64" s="55">
        <v>1934.6</v>
      </c>
      <c r="K64" s="56">
        <v>23215.16</v>
      </c>
      <c r="L64" s="46">
        <v>25149.759999999998</v>
      </c>
      <c r="M64" s="117"/>
      <c r="N64" s="119">
        <v>23215.16</v>
      </c>
      <c r="O64" s="119">
        <v>17123.650000000001</v>
      </c>
      <c r="P64" s="119"/>
      <c r="Q64" s="119">
        <v>28232.02</v>
      </c>
      <c r="R64" s="47"/>
    </row>
    <row r="65" spans="1:18" ht="9" customHeight="1" x14ac:dyDescent="0.2">
      <c r="A65" s="501"/>
      <c r="B65" s="501"/>
      <c r="C65" s="48" t="s">
        <v>4</v>
      </c>
      <c r="D65" s="49">
        <v>16</v>
      </c>
      <c r="E65" s="50">
        <v>27000007</v>
      </c>
      <c r="F65" s="50">
        <v>6156003</v>
      </c>
      <c r="G65" s="50">
        <v>0</v>
      </c>
      <c r="H65" s="50">
        <v>11794808</v>
      </c>
      <c r="I65" s="50">
        <v>0</v>
      </c>
      <c r="J65" s="51">
        <v>3745908</v>
      </c>
      <c r="K65" s="50">
        <v>44950818</v>
      </c>
      <c r="L65" s="73">
        <v>48696726</v>
      </c>
      <c r="M65" s="118"/>
      <c r="N65" s="120">
        <v>44950818</v>
      </c>
      <c r="O65" s="120">
        <v>33156010</v>
      </c>
      <c r="P65" s="120">
        <v>0</v>
      </c>
      <c r="Q65" s="120">
        <v>54664813</v>
      </c>
      <c r="R65" s="47"/>
    </row>
    <row r="66" spans="1:18" ht="12.75" customHeight="1" x14ac:dyDescent="0.2">
      <c r="A66" s="501"/>
      <c r="B66" s="501"/>
      <c r="C66" s="53" t="s">
        <v>3</v>
      </c>
      <c r="D66" s="54">
        <v>17</v>
      </c>
      <c r="E66" s="55">
        <v>14458.73</v>
      </c>
      <c r="F66" s="55">
        <v>3297.06</v>
      </c>
      <c r="G66" s="55">
        <v>0</v>
      </c>
      <c r="H66" s="55">
        <v>6091.51</v>
      </c>
      <c r="I66" s="55">
        <v>0</v>
      </c>
      <c r="J66" s="55">
        <v>1987.28</v>
      </c>
      <c r="K66" s="56">
        <v>23847.3</v>
      </c>
      <c r="L66" s="46">
        <v>25834.58</v>
      </c>
      <c r="M66" s="117"/>
      <c r="N66" s="119">
        <v>23847.3</v>
      </c>
      <c r="O66" s="119">
        <v>17755.79</v>
      </c>
      <c r="P66" s="119"/>
      <c r="Q66" s="119">
        <v>29030.62</v>
      </c>
      <c r="R66" s="47"/>
    </row>
    <row r="67" spans="1:18" ht="9" customHeight="1" x14ac:dyDescent="0.2">
      <c r="A67" s="501"/>
      <c r="B67" s="501"/>
      <c r="C67" s="48" t="s">
        <v>4</v>
      </c>
      <c r="D67" s="49">
        <v>17</v>
      </c>
      <c r="E67" s="50">
        <v>27996005</v>
      </c>
      <c r="F67" s="50">
        <v>6383998</v>
      </c>
      <c r="G67" s="50">
        <v>0</v>
      </c>
      <c r="H67" s="50">
        <v>11794808</v>
      </c>
      <c r="I67" s="50">
        <v>0</v>
      </c>
      <c r="J67" s="51">
        <v>3847911</v>
      </c>
      <c r="K67" s="50">
        <v>46174812</v>
      </c>
      <c r="L67" s="73">
        <v>50022722</v>
      </c>
      <c r="M67" s="118"/>
      <c r="N67" s="120">
        <v>46174812</v>
      </c>
      <c r="O67" s="120">
        <v>34380004</v>
      </c>
      <c r="P67" s="120">
        <v>0</v>
      </c>
      <c r="Q67" s="120">
        <v>56211119</v>
      </c>
      <c r="R67" s="47"/>
    </row>
    <row r="68" spans="1:18" ht="12.75" customHeight="1" x14ac:dyDescent="0.2">
      <c r="A68" s="501"/>
      <c r="B68" s="501"/>
      <c r="C68" s="53" t="s">
        <v>3</v>
      </c>
      <c r="D68" s="54">
        <v>18</v>
      </c>
      <c r="E68" s="55">
        <v>14973.12</v>
      </c>
      <c r="F68" s="55">
        <v>3414.81</v>
      </c>
      <c r="G68" s="55">
        <v>0</v>
      </c>
      <c r="H68" s="55">
        <v>6091.51</v>
      </c>
      <c r="I68" s="55">
        <v>0</v>
      </c>
      <c r="J68" s="55">
        <v>2039.95</v>
      </c>
      <c r="K68" s="56">
        <v>24479.439999999999</v>
      </c>
      <c r="L68" s="46">
        <v>26519.39</v>
      </c>
      <c r="M68" s="117"/>
      <c r="N68" s="119">
        <v>24479.439999999999</v>
      </c>
      <c r="O68" s="119">
        <v>18387.93</v>
      </c>
      <c r="P68" s="119"/>
      <c r="Q68" s="119">
        <v>29829.22</v>
      </c>
      <c r="R68" s="47"/>
    </row>
    <row r="69" spans="1:18" ht="9" customHeight="1" x14ac:dyDescent="0.2">
      <c r="A69" s="501"/>
      <c r="B69" s="501"/>
      <c r="C69" s="48" t="s">
        <v>4</v>
      </c>
      <c r="D69" s="49">
        <v>19</v>
      </c>
      <c r="E69" s="50">
        <v>28992003</v>
      </c>
      <c r="F69" s="50">
        <v>6611994</v>
      </c>
      <c r="G69" s="50">
        <v>0</v>
      </c>
      <c r="H69" s="50">
        <v>11794808</v>
      </c>
      <c r="I69" s="50">
        <v>0</v>
      </c>
      <c r="J69" s="51">
        <v>3949894</v>
      </c>
      <c r="K69" s="50">
        <v>47398805</v>
      </c>
      <c r="L69" s="73">
        <v>51348699</v>
      </c>
      <c r="M69" s="118"/>
      <c r="N69" s="120">
        <v>47398805</v>
      </c>
      <c r="O69" s="120">
        <v>35603997</v>
      </c>
      <c r="P69" s="120">
        <v>0</v>
      </c>
      <c r="Q69" s="120">
        <v>57757424</v>
      </c>
      <c r="R69" s="47"/>
    </row>
    <row r="70" spans="1:18" ht="12.75" customHeight="1" x14ac:dyDescent="0.2">
      <c r="A70" s="501"/>
      <c r="B70" s="501"/>
      <c r="C70" s="53" t="s">
        <v>3</v>
      </c>
      <c r="D70" s="54">
        <v>20</v>
      </c>
      <c r="E70" s="55">
        <v>15493.71</v>
      </c>
      <c r="F70" s="55">
        <v>3532.57</v>
      </c>
      <c r="G70" s="55">
        <v>0</v>
      </c>
      <c r="H70" s="55">
        <v>6091.51</v>
      </c>
      <c r="I70" s="55">
        <v>0</v>
      </c>
      <c r="J70" s="55">
        <v>2093.15</v>
      </c>
      <c r="K70" s="56">
        <v>25117.79</v>
      </c>
      <c r="L70" s="46">
        <v>27210.94</v>
      </c>
      <c r="M70" s="117"/>
      <c r="N70" s="119">
        <v>25117.79</v>
      </c>
      <c r="O70" s="119">
        <v>19026.28</v>
      </c>
      <c r="P70" s="119"/>
      <c r="Q70" s="119">
        <v>30635.67</v>
      </c>
      <c r="R70" s="47"/>
    </row>
    <row r="71" spans="1:18" ht="9" customHeight="1" x14ac:dyDescent="0.2">
      <c r="A71" s="501"/>
      <c r="B71" s="501"/>
      <c r="C71" s="48" t="s">
        <v>4</v>
      </c>
      <c r="D71" s="49">
        <v>21</v>
      </c>
      <c r="E71" s="50">
        <v>30000006</v>
      </c>
      <c r="F71" s="50">
        <v>6840009</v>
      </c>
      <c r="G71" s="50">
        <v>0</v>
      </c>
      <c r="H71" s="50">
        <v>11794808</v>
      </c>
      <c r="I71" s="50">
        <v>0</v>
      </c>
      <c r="J71" s="51">
        <v>4052904</v>
      </c>
      <c r="K71" s="50">
        <v>48634823</v>
      </c>
      <c r="L71" s="73">
        <v>52687727</v>
      </c>
      <c r="M71" s="118"/>
      <c r="N71" s="120">
        <v>48634823</v>
      </c>
      <c r="O71" s="120">
        <v>36840015</v>
      </c>
      <c r="P71" s="120">
        <v>0</v>
      </c>
      <c r="Q71" s="120">
        <v>59318929</v>
      </c>
      <c r="R71" s="47"/>
    </row>
    <row r="72" spans="1:18" ht="12.75" customHeight="1" x14ac:dyDescent="0.2">
      <c r="A72" s="501"/>
      <c r="B72" s="501"/>
      <c r="C72" s="53" t="s">
        <v>3</v>
      </c>
      <c r="D72" s="54">
        <v>22</v>
      </c>
      <c r="E72" s="55">
        <v>16008.1</v>
      </c>
      <c r="F72" s="55">
        <v>3650.32</v>
      </c>
      <c r="G72" s="55">
        <v>0</v>
      </c>
      <c r="H72" s="55">
        <v>6091.51</v>
      </c>
      <c r="I72" s="55">
        <v>0</v>
      </c>
      <c r="J72" s="55">
        <v>2145.83</v>
      </c>
      <c r="K72" s="56">
        <v>25749.93</v>
      </c>
      <c r="L72" s="46">
        <v>27895.759999999998</v>
      </c>
      <c r="M72" s="117"/>
      <c r="N72" s="119">
        <v>25749.93</v>
      </c>
      <c r="O72" s="119">
        <v>19658.419999999998</v>
      </c>
      <c r="P72" s="119"/>
      <c r="Q72" s="119">
        <v>31434.28</v>
      </c>
      <c r="R72" s="47"/>
    </row>
    <row r="73" spans="1:18" ht="9" customHeight="1" x14ac:dyDescent="0.2">
      <c r="A73" s="501"/>
      <c r="B73" s="501"/>
      <c r="C73" s="48" t="s">
        <v>4</v>
      </c>
      <c r="D73" s="49">
        <v>23</v>
      </c>
      <c r="E73" s="50">
        <v>30996004</v>
      </c>
      <c r="F73" s="50">
        <v>7068005</v>
      </c>
      <c r="G73" s="50">
        <v>0</v>
      </c>
      <c r="H73" s="50">
        <v>11794808</v>
      </c>
      <c r="I73" s="50">
        <v>0</v>
      </c>
      <c r="J73" s="51">
        <v>4154906</v>
      </c>
      <c r="K73" s="50">
        <v>49858817</v>
      </c>
      <c r="L73" s="73">
        <v>54013723</v>
      </c>
      <c r="M73" s="118"/>
      <c r="N73" s="120">
        <v>49858817</v>
      </c>
      <c r="O73" s="120">
        <v>38064009</v>
      </c>
      <c r="P73" s="120">
        <v>0</v>
      </c>
      <c r="Q73" s="120">
        <v>60865253</v>
      </c>
      <c r="R73" s="47"/>
    </row>
    <row r="74" spans="1:18" ht="12.75" customHeight="1" x14ac:dyDescent="0.2">
      <c r="A74" s="501"/>
      <c r="B74" s="501"/>
      <c r="C74" s="53" t="s">
        <v>3</v>
      </c>
      <c r="D74" s="54">
        <v>24</v>
      </c>
      <c r="E74" s="55">
        <v>16522.490000000002</v>
      </c>
      <c r="F74" s="55">
        <v>3768.07</v>
      </c>
      <c r="G74" s="55">
        <v>0</v>
      </c>
      <c r="H74" s="55">
        <v>6091.51</v>
      </c>
      <c r="I74" s="55">
        <v>0</v>
      </c>
      <c r="J74" s="55">
        <v>2198.5100000000002</v>
      </c>
      <c r="K74" s="56">
        <v>26382.07</v>
      </c>
      <c r="L74" s="46">
        <v>28580.58</v>
      </c>
      <c r="M74" s="117"/>
      <c r="N74" s="119">
        <v>26382.07</v>
      </c>
      <c r="O74" s="119">
        <v>20290.560000000001</v>
      </c>
      <c r="P74" s="119"/>
      <c r="Q74" s="119">
        <v>32232.880000000001</v>
      </c>
      <c r="R74" s="47"/>
    </row>
    <row r="75" spans="1:18" ht="9" customHeight="1" x14ac:dyDescent="0.2">
      <c r="A75" s="501"/>
      <c r="B75" s="501"/>
      <c r="C75" s="48" t="s">
        <v>4</v>
      </c>
      <c r="D75" s="49">
        <v>25</v>
      </c>
      <c r="E75" s="50">
        <v>31992002</v>
      </c>
      <c r="F75" s="50">
        <v>7296001</v>
      </c>
      <c r="G75" s="50">
        <v>0</v>
      </c>
      <c r="H75" s="50">
        <v>11794808</v>
      </c>
      <c r="I75" s="50">
        <v>0</v>
      </c>
      <c r="J75" s="51">
        <v>4256909</v>
      </c>
      <c r="K75" s="50">
        <v>51082811</v>
      </c>
      <c r="L75" s="73">
        <v>55339720</v>
      </c>
      <c r="M75" s="118"/>
      <c r="N75" s="120">
        <v>51082811</v>
      </c>
      <c r="O75" s="120">
        <v>39288003</v>
      </c>
      <c r="P75" s="120">
        <v>0</v>
      </c>
      <c r="Q75" s="120">
        <v>62411559</v>
      </c>
      <c r="R75" s="47"/>
    </row>
    <row r="76" spans="1:18" ht="12.75" customHeight="1" x14ac:dyDescent="0.2">
      <c r="A76" s="501"/>
      <c r="B76" s="501"/>
      <c r="C76" s="53" t="s">
        <v>3</v>
      </c>
      <c r="D76" s="54">
        <v>26</v>
      </c>
      <c r="E76" s="55">
        <v>17043.080000000002</v>
      </c>
      <c r="F76" s="55">
        <v>3885.82</v>
      </c>
      <c r="G76" s="55">
        <v>0</v>
      </c>
      <c r="H76" s="55">
        <v>6091.51</v>
      </c>
      <c r="I76" s="55">
        <v>0</v>
      </c>
      <c r="J76" s="55">
        <v>2251.6999999999998</v>
      </c>
      <c r="K76" s="56">
        <v>27020.41</v>
      </c>
      <c r="L76" s="46">
        <v>29272.11</v>
      </c>
      <c r="M76" s="117"/>
      <c r="N76" s="119">
        <v>27020.41</v>
      </c>
      <c r="O76" s="119">
        <v>20928.900000000001</v>
      </c>
      <c r="P76" s="119"/>
      <c r="Q76" s="119">
        <v>33039.31</v>
      </c>
      <c r="R76" s="47"/>
    </row>
    <row r="77" spans="1:18" ht="9" customHeight="1" x14ac:dyDescent="0.2">
      <c r="A77" s="501"/>
      <c r="B77" s="501"/>
      <c r="C77" s="48" t="s">
        <v>4</v>
      </c>
      <c r="D77" s="49">
        <v>27</v>
      </c>
      <c r="E77" s="50">
        <v>33000005</v>
      </c>
      <c r="F77" s="50">
        <v>7523997</v>
      </c>
      <c r="G77" s="50">
        <v>0</v>
      </c>
      <c r="H77" s="50">
        <v>11794808</v>
      </c>
      <c r="I77" s="50">
        <v>0</v>
      </c>
      <c r="J77" s="51">
        <v>4359899</v>
      </c>
      <c r="K77" s="50">
        <v>52318809</v>
      </c>
      <c r="L77" s="73">
        <v>56678708</v>
      </c>
      <c r="M77" s="118"/>
      <c r="N77" s="120">
        <v>52318809</v>
      </c>
      <c r="O77" s="120">
        <v>40524001</v>
      </c>
      <c r="P77" s="120">
        <v>0</v>
      </c>
      <c r="Q77" s="120">
        <v>63973025</v>
      </c>
      <c r="R77" s="47"/>
    </row>
    <row r="78" spans="1:18" ht="12.75" customHeight="1" x14ac:dyDescent="0.2">
      <c r="A78" s="501"/>
      <c r="B78" s="501"/>
      <c r="C78" s="53" t="s">
        <v>3</v>
      </c>
      <c r="D78" s="54">
        <v>28</v>
      </c>
      <c r="E78" s="55">
        <v>17557.47</v>
      </c>
      <c r="F78" s="55">
        <v>4003.57</v>
      </c>
      <c r="G78" s="55">
        <v>0</v>
      </c>
      <c r="H78" s="55">
        <v>6091.51</v>
      </c>
      <c r="I78" s="55">
        <v>0</v>
      </c>
      <c r="J78" s="55">
        <v>2304.38</v>
      </c>
      <c r="K78" s="56">
        <v>27652.55</v>
      </c>
      <c r="L78" s="46">
        <v>29956.93</v>
      </c>
      <c r="M78" s="117"/>
      <c r="N78" s="119">
        <v>27652.55</v>
      </c>
      <c r="O78" s="119">
        <v>21561.040000000001</v>
      </c>
      <c r="P78" s="119"/>
      <c r="Q78" s="119">
        <v>33837.919999999998</v>
      </c>
      <c r="R78" s="47"/>
    </row>
    <row r="79" spans="1:18" ht="9" customHeight="1" x14ac:dyDescent="0.2">
      <c r="A79" s="501"/>
      <c r="B79" s="501"/>
      <c r="C79" s="48" t="s">
        <v>4</v>
      </c>
      <c r="D79" s="49">
        <v>29</v>
      </c>
      <c r="E79" s="50">
        <v>33996002</v>
      </c>
      <c r="F79" s="50">
        <v>7751992</v>
      </c>
      <c r="G79" s="50">
        <v>0</v>
      </c>
      <c r="H79" s="50">
        <v>11794808</v>
      </c>
      <c r="I79" s="50">
        <v>0</v>
      </c>
      <c r="J79" s="51">
        <v>4461902</v>
      </c>
      <c r="K79" s="50">
        <v>53542803</v>
      </c>
      <c r="L79" s="73">
        <v>58004705</v>
      </c>
      <c r="M79" s="118"/>
      <c r="N79" s="120">
        <v>53542803</v>
      </c>
      <c r="O79" s="120">
        <v>41747995</v>
      </c>
      <c r="P79" s="120">
        <v>0</v>
      </c>
      <c r="Q79" s="120">
        <v>65519349</v>
      </c>
      <c r="R79" s="47"/>
    </row>
    <row r="80" spans="1:18" ht="12.75" customHeight="1" x14ac:dyDescent="0.2">
      <c r="A80" s="501"/>
      <c r="B80" s="501"/>
      <c r="C80" s="53" t="s">
        <v>3</v>
      </c>
      <c r="D80" s="54">
        <v>30</v>
      </c>
      <c r="E80" s="55">
        <v>18071.86</v>
      </c>
      <c r="F80" s="55">
        <v>4121.33</v>
      </c>
      <c r="G80" s="55">
        <v>0</v>
      </c>
      <c r="H80" s="55">
        <v>6091.51</v>
      </c>
      <c r="I80" s="55">
        <v>0</v>
      </c>
      <c r="J80" s="55">
        <v>2357.06</v>
      </c>
      <c r="K80" s="56">
        <v>28284.7</v>
      </c>
      <c r="L80" s="46">
        <v>30641.759999999998</v>
      </c>
      <c r="M80" s="117"/>
      <c r="N80" s="119">
        <v>28284.7</v>
      </c>
      <c r="O80" s="119">
        <v>22193.19</v>
      </c>
      <c r="P80" s="119"/>
      <c r="Q80" s="119">
        <v>34636.53</v>
      </c>
      <c r="R80" s="47"/>
    </row>
    <row r="81" spans="1:18" ht="9" customHeight="1" x14ac:dyDescent="0.2">
      <c r="A81" s="501"/>
      <c r="B81" s="501"/>
      <c r="C81" s="48" t="s">
        <v>4</v>
      </c>
      <c r="D81" s="49">
        <v>33</v>
      </c>
      <c r="E81" s="50">
        <v>34992000</v>
      </c>
      <c r="F81" s="50">
        <v>7980008</v>
      </c>
      <c r="G81" s="50">
        <v>0</v>
      </c>
      <c r="H81" s="50">
        <v>11794808</v>
      </c>
      <c r="I81" s="50">
        <v>0</v>
      </c>
      <c r="J81" s="51">
        <v>4563905</v>
      </c>
      <c r="K81" s="50">
        <v>54766816</v>
      </c>
      <c r="L81" s="73">
        <v>59330721</v>
      </c>
      <c r="M81" s="118"/>
      <c r="N81" s="120">
        <v>54766816</v>
      </c>
      <c r="O81" s="120">
        <v>42972008</v>
      </c>
      <c r="P81" s="120">
        <v>0</v>
      </c>
      <c r="Q81" s="120">
        <v>67065674</v>
      </c>
      <c r="R81" s="47"/>
    </row>
    <row r="82" spans="1:18" ht="12.75" customHeight="1" x14ac:dyDescent="0.2">
      <c r="A82" s="501"/>
      <c r="B82" s="501"/>
      <c r="C82" s="53" t="s">
        <v>3</v>
      </c>
      <c r="D82" s="54">
        <v>34</v>
      </c>
      <c r="E82" s="55">
        <v>19106.84</v>
      </c>
      <c r="F82" s="55">
        <v>4356.83</v>
      </c>
      <c r="G82" s="55">
        <v>0</v>
      </c>
      <c r="H82" s="55">
        <v>6091.51</v>
      </c>
      <c r="I82" s="55">
        <v>0</v>
      </c>
      <c r="J82" s="55">
        <v>2462.9299999999998</v>
      </c>
      <c r="K82" s="56">
        <v>29555.18</v>
      </c>
      <c r="L82" s="46">
        <v>32018.11</v>
      </c>
      <c r="M82" s="117"/>
      <c r="N82" s="119">
        <v>29555.18</v>
      </c>
      <c r="O82" s="119">
        <v>23463.67</v>
      </c>
      <c r="P82" s="119"/>
      <c r="Q82" s="119">
        <v>36241.57</v>
      </c>
      <c r="R82" s="47"/>
    </row>
    <row r="83" spans="1:18" ht="9" customHeight="1" x14ac:dyDescent="0.2">
      <c r="A83" s="501"/>
      <c r="B83" s="501"/>
      <c r="C83" s="48" t="s">
        <v>4</v>
      </c>
      <c r="D83" s="49">
        <v>35</v>
      </c>
      <c r="E83" s="50">
        <v>36996001</v>
      </c>
      <c r="F83" s="50">
        <v>8435999</v>
      </c>
      <c r="G83" s="50">
        <v>0</v>
      </c>
      <c r="H83" s="50">
        <v>11794808</v>
      </c>
      <c r="I83" s="50">
        <v>0</v>
      </c>
      <c r="J83" s="51">
        <v>4768897</v>
      </c>
      <c r="K83" s="50">
        <v>57226808</v>
      </c>
      <c r="L83" s="73">
        <v>61995706</v>
      </c>
      <c r="M83" s="118"/>
      <c r="N83" s="120">
        <v>57226808</v>
      </c>
      <c r="O83" s="120">
        <v>45432000</v>
      </c>
      <c r="P83" s="120">
        <v>0</v>
      </c>
      <c r="Q83" s="120">
        <v>70173465</v>
      </c>
      <c r="R83" s="47"/>
    </row>
    <row r="84" spans="1:18" ht="12.75" customHeight="1" x14ac:dyDescent="0.2">
      <c r="A84" s="501"/>
      <c r="B84" s="501"/>
      <c r="C84" s="53" t="s">
        <v>3</v>
      </c>
      <c r="D84" s="54">
        <v>36</v>
      </c>
      <c r="E84" s="55">
        <v>19621.23</v>
      </c>
      <c r="F84" s="55">
        <v>4474.58</v>
      </c>
      <c r="G84" s="55">
        <v>0</v>
      </c>
      <c r="H84" s="55">
        <v>6091.51</v>
      </c>
      <c r="I84" s="55">
        <v>0</v>
      </c>
      <c r="J84" s="55">
        <v>2515.61</v>
      </c>
      <c r="K84" s="56">
        <v>30187.32</v>
      </c>
      <c r="L84" s="46">
        <v>32702.93</v>
      </c>
      <c r="M84" s="117"/>
      <c r="N84" s="119">
        <v>30187.32</v>
      </c>
      <c r="O84" s="119">
        <v>24095.81</v>
      </c>
      <c r="P84" s="119"/>
      <c r="Q84" s="119">
        <v>37040.18</v>
      </c>
      <c r="R84" s="47"/>
    </row>
    <row r="85" spans="1:18" ht="9" customHeight="1" x14ac:dyDescent="0.2">
      <c r="A85" s="501"/>
      <c r="B85" s="501"/>
      <c r="C85" s="48" t="s">
        <v>4</v>
      </c>
      <c r="D85" s="49">
        <v>37</v>
      </c>
      <c r="E85" s="50">
        <v>37991999</v>
      </c>
      <c r="F85" s="50">
        <v>8663995</v>
      </c>
      <c r="G85" s="50">
        <v>0</v>
      </c>
      <c r="H85" s="50">
        <v>11794808</v>
      </c>
      <c r="I85" s="50">
        <v>0</v>
      </c>
      <c r="J85" s="51">
        <v>4870900</v>
      </c>
      <c r="K85" s="50">
        <v>58450802</v>
      </c>
      <c r="L85" s="73">
        <v>63321702</v>
      </c>
      <c r="M85" s="118"/>
      <c r="N85" s="120">
        <v>58450802</v>
      </c>
      <c r="O85" s="120">
        <v>46655994</v>
      </c>
      <c r="P85" s="120">
        <v>0</v>
      </c>
      <c r="Q85" s="120">
        <v>71719789</v>
      </c>
      <c r="R85" s="47"/>
    </row>
    <row r="86" spans="1:18" ht="12.75" customHeight="1" x14ac:dyDescent="0.2">
      <c r="A86" s="501"/>
      <c r="B86" s="501"/>
      <c r="C86" s="53" t="s">
        <v>3</v>
      </c>
      <c r="D86" s="54">
        <v>38</v>
      </c>
      <c r="E86" s="55">
        <v>20141.82</v>
      </c>
      <c r="F86" s="55">
        <v>4592.33</v>
      </c>
      <c r="G86" s="55">
        <v>0</v>
      </c>
      <c r="H86" s="55">
        <v>6091.51</v>
      </c>
      <c r="I86" s="55">
        <v>0</v>
      </c>
      <c r="J86" s="55">
        <v>2568.81</v>
      </c>
      <c r="K86" s="56">
        <v>30825.66</v>
      </c>
      <c r="L86" s="46">
        <v>33394.47</v>
      </c>
      <c r="M86" s="117"/>
      <c r="N86" s="119">
        <v>30825.66</v>
      </c>
      <c r="O86" s="119">
        <v>24734.15</v>
      </c>
      <c r="P86" s="119"/>
      <c r="Q86" s="119">
        <v>37846.620000000003</v>
      </c>
      <c r="R86" s="47"/>
    </row>
    <row r="87" spans="1:18" ht="9" customHeight="1" x14ac:dyDescent="0.2">
      <c r="A87" s="501"/>
      <c r="B87" s="501"/>
      <c r="C87" s="48" t="s">
        <v>4</v>
      </c>
      <c r="D87" s="49">
        <v>39</v>
      </c>
      <c r="E87" s="50">
        <v>39000002</v>
      </c>
      <c r="F87" s="50">
        <v>8891991</v>
      </c>
      <c r="G87" s="50">
        <v>0</v>
      </c>
      <c r="H87" s="50">
        <v>11794808</v>
      </c>
      <c r="I87" s="50">
        <v>0</v>
      </c>
      <c r="J87" s="51">
        <v>4973910</v>
      </c>
      <c r="K87" s="50">
        <v>59686801</v>
      </c>
      <c r="L87" s="73">
        <v>64660710</v>
      </c>
      <c r="M87" s="118"/>
      <c r="N87" s="120">
        <v>59686801</v>
      </c>
      <c r="O87" s="120">
        <v>47891993</v>
      </c>
      <c r="P87" s="120">
        <v>0</v>
      </c>
      <c r="Q87" s="120">
        <v>73281275</v>
      </c>
      <c r="R87" s="47"/>
    </row>
    <row r="88" spans="1:18" ht="12.75" customHeight="1" x14ac:dyDescent="0.2">
      <c r="A88" s="501"/>
      <c r="B88" s="501"/>
      <c r="C88" s="53" t="s">
        <v>3</v>
      </c>
      <c r="D88" s="54">
        <v>40</v>
      </c>
      <c r="E88" s="55">
        <v>20656.21</v>
      </c>
      <c r="F88" s="55">
        <v>4710.09</v>
      </c>
      <c r="G88" s="55">
        <v>0</v>
      </c>
      <c r="H88" s="55">
        <v>6091.51</v>
      </c>
      <c r="I88" s="55">
        <v>0</v>
      </c>
      <c r="J88" s="55">
        <v>2621.48</v>
      </c>
      <c r="K88" s="56">
        <v>31457.81</v>
      </c>
      <c r="L88" s="46">
        <v>34079.29</v>
      </c>
      <c r="M88" s="117"/>
      <c r="N88" s="119">
        <v>31457.81</v>
      </c>
      <c r="O88" s="119">
        <v>25366.3</v>
      </c>
      <c r="P88" s="119"/>
      <c r="Q88" s="119">
        <v>38645.22</v>
      </c>
      <c r="R88" s="47"/>
    </row>
    <row r="89" spans="1:18" ht="9" customHeight="1" x14ac:dyDescent="0.2">
      <c r="A89" s="502"/>
      <c r="B89" s="502"/>
      <c r="C89" s="58"/>
      <c r="D89" s="59"/>
      <c r="E89" s="61">
        <v>39996000</v>
      </c>
      <c r="F89" s="61">
        <v>9120006</v>
      </c>
      <c r="G89" s="61">
        <v>0</v>
      </c>
      <c r="H89" s="61">
        <v>11794808</v>
      </c>
      <c r="I89" s="61">
        <v>0</v>
      </c>
      <c r="J89" s="60">
        <v>5075893</v>
      </c>
      <c r="K89" s="61">
        <v>60910814</v>
      </c>
      <c r="L89" s="73">
        <v>65986707</v>
      </c>
      <c r="M89" s="118"/>
      <c r="N89" s="120">
        <v>60910814</v>
      </c>
      <c r="O89" s="120">
        <v>49116006</v>
      </c>
      <c r="P89" s="120">
        <v>0</v>
      </c>
      <c r="Q89" s="120">
        <v>74827580</v>
      </c>
      <c r="R89" s="47"/>
    </row>
    <row r="90" spans="1:18" ht="12.75" customHeight="1" x14ac:dyDescent="0.2">
      <c r="A90" s="492">
        <v>33359</v>
      </c>
      <c r="B90" s="492">
        <v>33542</v>
      </c>
      <c r="C90" s="42" t="s">
        <v>3</v>
      </c>
      <c r="D90" s="43">
        <v>0</v>
      </c>
      <c r="E90" s="44">
        <v>10325.01</v>
      </c>
      <c r="F90" s="44">
        <v>2355.04</v>
      </c>
      <c r="G90" s="44">
        <v>0</v>
      </c>
      <c r="H90" s="44">
        <v>6371.51</v>
      </c>
      <c r="I90" s="44">
        <v>0</v>
      </c>
      <c r="J90" s="44">
        <v>1587.63</v>
      </c>
      <c r="K90" s="45">
        <v>19051.560000000001</v>
      </c>
      <c r="L90" s="46">
        <v>20639.189999999999</v>
      </c>
      <c r="M90" s="117"/>
      <c r="N90" s="119">
        <v>19051.560000000001</v>
      </c>
      <c r="O90" s="119">
        <v>12680.05</v>
      </c>
      <c r="P90" s="119"/>
      <c r="Q90" s="119">
        <v>22921.599999999999</v>
      </c>
      <c r="R90" s="47"/>
    </row>
    <row r="91" spans="1:18" ht="9" customHeight="1" x14ac:dyDescent="0.2">
      <c r="A91" s="525"/>
      <c r="B91" s="525"/>
      <c r="C91" s="48" t="s">
        <v>4</v>
      </c>
      <c r="D91" s="49">
        <v>0</v>
      </c>
      <c r="E91" s="50">
        <v>19992007</v>
      </c>
      <c r="F91" s="50">
        <v>4559993</v>
      </c>
      <c r="G91" s="50">
        <v>0</v>
      </c>
      <c r="H91" s="50">
        <v>12336964</v>
      </c>
      <c r="I91" s="50">
        <v>0</v>
      </c>
      <c r="J91" s="51">
        <v>3074080</v>
      </c>
      <c r="K91" s="50">
        <v>36888964</v>
      </c>
      <c r="L91" s="73">
        <v>39963044</v>
      </c>
      <c r="M91" s="118"/>
      <c r="N91" s="120">
        <v>36888964</v>
      </c>
      <c r="O91" s="120">
        <v>24552000</v>
      </c>
      <c r="P91" s="120">
        <v>0</v>
      </c>
      <c r="Q91" s="120">
        <v>44382406</v>
      </c>
      <c r="R91" s="47"/>
    </row>
    <row r="92" spans="1:18" ht="12.75" customHeight="1" x14ac:dyDescent="0.2">
      <c r="A92" s="500">
        <v>33359</v>
      </c>
      <c r="B92" s="500">
        <v>33542</v>
      </c>
      <c r="C92" s="53" t="s">
        <v>3</v>
      </c>
      <c r="D92" s="54">
        <v>1</v>
      </c>
      <c r="E92" s="55">
        <v>10325.01</v>
      </c>
      <c r="F92" s="55">
        <v>2355.04</v>
      </c>
      <c r="G92" s="55">
        <v>0</v>
      </c>
      <c r="H92" s="55">
        <v>6371.51</v>
      </c>
      <c r="I92" s="55">
        <v>0</v>
      </c>
      <c r="J92" s="55">
        <v>1587.63</v>
      </c>
      <c r="K92" s="56">
        <v>19051.560000000001</v>
      </c>
      <c r="L92" s="46">
        <v>20639.189999999999</v>
      </c>
      <c r="M92" s="117"/>
      <c r="N92" s="119">
        <v>19051.560000000001</v>
      </c>
      <c r="O92" s="119">
        <v>12680.05</v>
      </c>
      <c r="P92" s="119"/>
      <c r="Q92" s="119">
        <v>22921.599999999999</v>
      </c>
      <c r="R92" s="47"/>
    </row>
    <row r="93" spans="1:18" ht="9" customHeight="1" x14ac:dyDescent="0.2">
      <c r="A93" s="500"/>
      <c r="B93" s="500"/>
      <c r="C93" s="48" t="s">
        <v>4</v>
      </c>
      <c r="D93" s="49">
        <v>2</v>
      </c>
      <c r="E93" s="50">
        <v>19992007</v>
      </c>
      <c r="F93" s="50">
        <v>4559993</v>
      </c>
      <c r="G93" s="50">
        <v>0</v>
      </c>
      <c r="H93" s="50">
        <v>12336964</v>
      </c>
      <c r="I93" s="50">
        <v>0</v>
      </c>
      <c r="J93" s="51">
        <v>3074080</v>
      </c>
      <c r="K93" s="50">
        <v>36888964</v>
      </c>
      <c r="L93" s="73">
        <v>39963044</v>
      </c>
      <c r="M93" s="118"/>
      <c r="N93" s="120">
        <v>36888964</v>
      </c>
      <c r="O93" s="120">
        <v>24552000</v>
      </c>
      <c r="P93" s="120">
        <v>0</v>
      </c>
      <c r="Q93" s="120">
        <v>44382406</v>
      </c>
      <c r="R93" s="47"/>
    </row>
    <row r="94" spans="1:18" ht="12.75" customHeight="1" x14ac:dyDescent="0.2">
      <c r="A94" s="501"/>
      <c r="B94" s="501"/>
      <c r="C94" s="53" t="s">
        <v>3</v>
      </c>
      <c r="D94" s="54">
        <v>3</v>
      </c>
      <c r="E94" s="55">
        <v>10845.59</v>
      </c>
      <c r="F94" s="55">
        <v>2472.8000000000002</v>
      </c>
      <c r="G94" s="55">
        <v>0</v>
      </c>
      <c r="H94" s="55">
        <v>6371.51</v>
      </c>
      <c r="I94" s="55">
        <v>0</v>
      </c>
      <c r="J94" s="55">
        <v>1640.83</v>
      </c>
      <c r="K94" s="56">
        <v>19689.900000000001</v>
      </c>
      <c r="L94" s="46">
        <v>21330.73</v>
      </c>
      <c r="M94" s="117"/>
      <c r="N94" s="119">
        <v>19689.900000000001</v>
      </c>
      <c r="O94" s="119">
        <v>13318.39</v>
      </c>
      <c r="P94" s="119"/>
      <c r="Q94" s="119">
        <v>23728.04</v>
      </c>
      <c r="R94" s="47"/>
    </row>
    <row r="95" spans="1:18" ht="9" customHeight="1" x14ac:dyDescent="0.2">
      <c r="A95" s="501"/>
      <c r="B95" s="501"/>
      <c r="C95" s="48" t="s">
        <v>4</v>
      </c>
      <c r="D95" s="49">
        <v>4</v>
      </c>
      <c r="E95" s="50">
        <v>20999991</v>
      </c>
      <c r="F95" s="50">
        <v>4788008</v>
      </c>
      <c r="G95" s="50">
        <v>0</v>
      </c>
      <c r="H95" s="50">
        <v>12336964</v>
      </c>
      <c r="I95" s="50">
        <v>0</v>
      </c>
      <c r="J95" s="51">
        <v>3177090</v>
      </c>
      <c r="K95" s="50">
        <v>38124963</v>
      </c>
      <c r="L95" s="73">
        <v>41302053</v>
      </c>
      <c r="M95" s="118"/>
      <c r="N95" s="120">
        <v>38124963</v>
      </c>
      <c r="O95" s="120">
        <v>25787999</v>
      </c>
      <c r="P95" s="120">
        <v>0</v>
      </c>
      <c r="Q95" s="120">
        <v>45943892</v>
      </c>
      <c r="R95" s="47"/>
    </row>
    <row r="96" spans="1:18" ht="12.75" customHeight="1" x14ac:dyDescent="0.2">
      <c r="A96" s="501"/>
      <c r="B96" s="501"/>
      <c r="C96" s="53" t="s">
        <v>3</v>
      </c>
      <c r="D96" s="54">
        <v>5</v>
      </c>
      <c r="E96" s="55">
        <v>11359.99</v>
      </c>
      <c r="F96" s="55">
        <v>2590.5500000000002</v>
      </c>
      <c r="G96" s="55">
        <v>0</v>
      </c>
      <c r="H96" s="55">
        <v>6371.51</v>
      </c>
      <c r="I96" s="55">
        <v>0</v>
      </c>
      <c r="J96" s="55">
        <v>1693.5</v>
      </c>
      <c r="K96" s="56">
        <v>20322.05</v>
      </c>
      <c r="L96" s="46">
        <v>22015.55</v>
      </c>
      <c r="M96" s="117"/>
      <c r="N96" s="119">
        <v>20322.05</v>
      </c>
      <c r="O96" s="119">
        <v>13950.54</v>
      </c>
      <c r="P96" s="119"/>
      <c r="Q96" s="119">
        <v>24526.65</v>
      </c>
      <c r="R96" s="47"/>
    </row>
    <row r="97" spans="1:18" ht="9" customHeight="1" x14ac:dyDescent="0.2">
      <c r="A97" s="501"/>
      <c r="B97" s="501"/>
      <c r="C97" s="48" t="s">
        <v>4</v>
      </c>
      <c r="D97" s="49">
        <v>6</v>
      </c>
      <c r="E97" s="50">
        <v>21996008</v>
      </c>
      <c r="F97" s="50">
        <v>5016004</v>
      </c>
      <c r="G97" s="50">
        <v>0</v>
      </c>
      <c r="H97" s="50">
        <v>12336964</v>
      </c>
      <c r="I97" s="50">
        <v>0</v>
      </c>
      <c r="J97" s="51">
        <v>3279073</v>
      </c>
      <c r="K97" s="50">
        <v>39348976</v>
      </c>
      <c r="L97" s="73">
        <v>42628049</v>
      </c>
      <c r="M97" s="118"/>
      <c r="N97" s="120">
        <v>39348976</v>
      </c>
      <c r="O97" s="120">
        <v>27012012</v>
      </c>
      <c r="P97" s="120">
        <v>0</v>
      </c>
      <c r="Q97" s="120">
        <v>47490217</v>
      </c>
      <c r="R97" s="47"/>
    </row>
    <row r="98" spans="1:18" ht="12.75" customHeight="1" x14ac:dyDescent="0.2">
      <c r="A98" s="501"/>
      <c r="B98" s="501"/>
      <c r="C98" s="53" t="s">
        <v>3</v>
      </c>
      <c r="D98" s="54">
        <v>7</v>
      </c>
      <c r="E98" s="55">
        <v>11874.38</v>
      </c>
      <c r="F98" s="55">
        <v>2708.3</v>
      </c>
      <c r="G98" s="55">
        <v>0</v>
      </c>
      <c r="H98" s="55">
        <v>6371.51</v>
      </c>
      <c r="I98" s="55">
        <v>0</v>
      </c>
      <c r="J98" s="55">
        <v>1746.18</v>
      </c>
      <c r="K98" s="56">
        <v>20954.189999999999</v>
      </c>
      <c r="L98" s="46">
        <v>22700.37</v>
      </c>
      <c r="M98" s="117"/>
      <c r="N98" s="119">
        <v>20954.189999999999</v>
      </c>
      <c r="O98" s="119">
        <v>14582.68</v>
      </c>
      <c r="P98" s="119"/>
      <c r="Q98" s="119">
        <v>25325.25</v>
      </c>
      <c r="R98" s="47"/>
    </row>
    <row r="99" spans="1:18" ht="9" customHeight="1" x14ac:dyDescent="0.2">
      <c r="A99" s="501"/>
      <c r="B99" s="501"/>
      <c r="C99" s="48" t="s">
        <v>4</v>
      </c>
      <c r="D99" s="49">
        <v>8</v>
      </c>
      <c r="E99" s="50">
        <v>22992006</v>
      </c>
      <c r="F99" s="50">
        <v>5244000</v>
      </c>
      <c r="G99" s="50">
        <v>0</v>
      </c>
      <c r="H99" s="50">
        <v>12336964</v>
      </c>
      <c r="I99" s="50">
        <v>0</v>
      </c>
      <c r="J99" s="51">
        <v>3381076</v>
      </c>
      <c r="K99" s="50">
        <v>40572969</v>
      </c>
      <c r="L99" s="73">
        <v>43954045</v>
      </c>
      <c r="M99" s="118"/>
      <c r="N99" s="120">
        <v>40572969</v>
      </c>
      <c r="O99" s="120">
        <v>28236006</v>
      </c>
      <c r="P99" s="120">
        <v>0</v>
      </c>
      <c r="Q99" s="120">
        <v>49036522</v>
      </c>
      <c r="R99" s="47"/>
    </row>
    <row r="100" spans="1:18" ht="12.75" customHeight="1" x14ac:dyDescent="0.2">
      <c r="A100" s="501"/>
      <c r="B100" s="501"/>
      <c r="C100" s="53" t="s">
        <v>3</v>
      </c>
      <c r="D100" s="54">
        <v>9</v>
      </c>
      <c r="E100" s="55">
        <v>12394.97</v>
      </c>
      <c r="F100" s="55">
        <v>2826.05</v>
      </c>
      <c r="G100" s="55">
        <v>0</v>
      </c>
      <c r="H100" s="55">
        <v>6371.51</v>
      </c>
      <c r="I100" s="55">
        <v>0</v>
      </c>
      <c r="J100" s="55">
        <v>1799.38</v>
      </c>
      <c r="K100" s="56">
        <v>21592.53</v>
      </c>
      <c r="L100" s="46">
        <v>23391.91</v>
      </c>
      <c r="M100" s="117"/>
      <c r="N100" s="119">
        <v>21592.53</v>
      </c>
      <c r="O100" s="119">
        <v>15221.02</v>
      </c>
      <c r="P100" s="119"/>
      <c r="Q100" s="119">
        <v>26131.69</v>
      </c>
      <c r="R100" s="47"/>
    </row>
    <row r="101" spans="1:18" ht="9" customHeight="1" x14ac:dyDescent="0.2">
      <c r="A101" s="501"/>
      <c r="B101" s="501"/>
      <c r="C101" s="48" t="s">
        <v>4</v>
      </c>
      <c r="D101" s="49">
        <v>10</v>
      </c>
      <c r="E101" s="50">
        <v>24000009</v>
      </c>
      <c r="F101" s="50">
        <v>5471996</v>
      </c>
      <c r="G101" s="50">
        <v>0</v>
      </c>
      <c r="H101" s="50">
        <v>12336964</v>
      </c>
      <c r="I101" s="50">
        <v>0</v>
      </c>
      <c r="J101" s="51">
        <v>3484086</v>
      </c>
      <c r="K101" s="50">
        <v>41808968</v>
      </c>
      <c r="L101" s="73">
        <v>45293054</v>
      </c>
      <c r="M101" s="118"/>
      <c r="N101" s="120">
        <v>41808968</v>
      </c>
      <c r="O101" s="120">
        <v>29472004</v>
      </c>
      <c r="P101" s="120">
        <v>0</v>
      </c>
      <c r="Q101" s="120">
        <v>50598007</v>
      </c>
      <c r="R101" s="47"/>
    </row>
    <row r="102" spans="1:18" ht="12.75" customHeight="1" x14ac:dyDescent="0.2">
      <c r="A102" s="501"/>
      <c r="B102" s="501"/>
      <c r="C102" s="53" t="s">
        <v>3</v>
      </c>
      <c r="D102" s="54">
        <v>11</v>
      </c>
      <c r="E102" s="55">
        <v>12909.36</v>
      </c>
      <c r="F102" s="55">
        <v>2943.8</v>
      </c>
      <c r="G102" s="55">
        <v>0</v>
      </c>
      <c r="H102" s="55">
        <v>6371.51</v>
      </c>
      <c r="I102" s="55">
        <v>0</v>
      </c>
      <c r="J102" s="55">
        <v>1852.06</v>
      </c>
      <c r="K102" s="56">
        <v>22224.67</v>
      </c>
      <c r="L102" s="46">
        <v>24076.73</v>
      </c>
      <c r="M102" s="117"/>
      <c r="N102" s="119">
        <v>22224.67</v>
      </c>
      <c r="O102" s="119">
        <v>15853.16</v>
      </c>
      <c r="P102" s="119"/>
      <c r="Q102" s="119">
        <v>26930.3</v>
      </c>
      <c r="R102" s="47"/>
    </row>
    <row r="103" spans="1:18" ht="9" customHeight="1" x14ac:dyDescent="0.2">
      <c r="A103" s="501"/>
      <c r="B103" s="501"/>
      <c r="C103" s="48" t="s">
        <v>4</v>
      </c>
      <c r="D103" s="49">
        <v>12</v>
      </c>
      <c r="E103" s="50">
        <v>24996006</v>
      </c>
      <c r="F103" s="50">
        <v>5699992</v>
      </c>
      <c r="G103" s="50">
        <v>0</v>
      </c>
      <c r="H103" s="50">
        <v>12336964</v>
      </c>
      <c r="I103" s="50">
        <v>0</v>
      </c>
      <c r="J103" s="51">
        <v>3586088</v>
      </c>
      <c r="K103" s="50">
        <v>43032962</v>
      </c>
      <c r="L103" s="73">
        <v>46619050</v>
      </c>
      <c r="M103" s="118"/>
      <c r="N103" s="120">
        <v>43032962</v>
      </c>
      <c r="O103" s="120">
        <v>30695998</v>
      </c>
      <c r="P103" s="120">
        <v>0</v>
      </c>
      <c r="Q103" s="120">
        <v>52144332</v>
      </c>
      <c r="R103" s="47"/>
    </row>
    <row r="104" spans="1:18" ht="12.75" customHeight="1" x14ac:dyDescent="0.2">
      <c r="A104" s="501"/>
      <c r="B104" s="501"/>
      <c r="C104" s="53" t="s">
        <v>3</v>
      </c>
      <c r="D104" s="54">
        <v>13</v>
      </c>
      <c r="E104" s="55">
        <v>13423.75</v>
      </c>
      <c r="F104" s="55">
        <v>3061.56</v>
      </c>
      <c r="G104" s="55">
        <v>0</v>
      </c>
      <c r="H104" s="55">
        <v>6371.51</v>
      </c>
      <c r="I104" s="55">
        <v>0</v>
      </c>
      <c r="J104" s="55">
        <v>1904.74</v>
      </c>
      <c r="K104" s="56">
        <v>22856.82</v>
      </c>
      <c r="L104" s="46">
        <v>24761.56</v>
      </c>
      <c r="M104" s="117"/>
      <c r="N104" s="119">
        <v>22856.82</v>
      </c>
      <c r="O104" s="119">
        <v>16485.310000000001</v>
      </c>
      <c r="P104" s="119"/>
      <c r="Q104" s="119">
        <v>27728.92</v>
      </c>
      <c r="R104" s="47"/>
    </row>
    <row r="105" spans="1:18" ht="9" customHeight="1" x14ac:dyDescent="0.2">
      <c r="A105" s="501"/>
      <c r="B105" s="501"/>
      <c r="C105" s="48" t="s">
        <v>4</v>
      </c>
      <c r="D105" s="49">
        <v>14</v>
      </c>
      <c r="E105" s="50">
        <v>25992004</v>
      </c>
      <c r="F105" s="50">
        <v>5928007</v>
      </c>
      <c r="G105" s="50">
        <v>0</v>
      </c>
      <c r="H105" s="50">
        <v>12336964</v>
      </c>
      <c r="I105" s="50">
        <v>0</v>
      </c>
      <c r="J105" s="51">
        <v>3688091</v>
      </c>
      <c r="K105" s="50">
        <v>44256975</v>
      </c>
      <c r="L105" s="73">
        <v>47945066</v>
      </c>
      <c r="M105" s="118"/>
      <c r="N105" s="120">
        <v>44256975</v>
      </c>
      <c r="O105" s="120">
        <v>31920011</v>
      </c>
      <c r="P105" s="120">
        <v>0</v>
      </c>
      <c r="Q105" s="120">
        <v>53690676</v>
      </c>
      <c r="R105" s="47"/>
    </row>
    <row r="106" spans="1:18" ht="12.75" customHeight="1" x14ac:dyDescent="0.2">
      <c r="A106" s="501"/>
      <c r="B106" s="501"/>
      <c r="C106" s="53" t="s">
        <v>3</v>
      </c>
      <c r="D106" s="54">
        <v>15</v>
      </c>
      <c r="E106" s="55">
        <v>13944.34</v>
      </c>
      <c r="F106" s="55">
        <v>3179.31</v>
      </c>
      <c r="G106" s="55">
        <v>0</v>
      </c>
      <c r="H106" s="55">
        <v>6371.51</v>
      </c>
      <c r="I106" s="55">
        <v>0</v>
      </c>
      <c r="J106" s="55">
        <v>1957.93</v>
      </c>
      <c r="K106" s="56">
        <v>23495.16</v>
      </c>
      <c r="L106" s="46">
        <v>25453.09</v>
      </c>
      <c r="M106" s="117"/>
      <c r="N106" s="119">
        <v>23495.16</v>
      </c>
      <c r="O106" s="119">
        <v>17123.650000000001</v>
      </c>
      <c r="P106" s="119"/>
      <c r="Q106" s="119">
        <v>28535.35</v>
      </c>
      <c r="R106" s="47"/>
    </row>
    <row r="107" spans="1:18" ht="9" customHeight="1" x14ac:dyDescent="0.2">
      <c r="A107" s="501"/>
      <c r="B107" s="501"/>
      <c r="C107" s="48" t="s">
        <v>4</v>
      </c>
      <c r="D107" s="49">
        <v>16</v>
      </c>
      <c r="E107" s="50">
        <v>27000007</v>
      </c>
      <c r="F107" s="50">
        <v>6156003</v>
      </c>
      <c r="G107" s="50">
        <v>0</v>
      </c>
      <c r="H107" s="50">
        <v>12336964</v>
      </c>
      <c r="I107" s="50">
        <v>0</v>
      </c>
      <c r="J107" s="51">
        <v>3791081</v>
      </c>
      <c r="K107" s="50">
        <v>45492973</v>
      </c>
      <c r="L107" s="73">
        <v>49284055</v>
      </c>
      <c r="M107" s="118"/>
      <c r="N107" s="120">
        <v>45492973</v>
      </c>
      <c r="O107" s="120">
        <v>33156010</v>
      </c>
      <c r="P107" s="120">
        <v>0</v>
      </c>
      <c r="Q107" s="120">
        <v>55252142</v>
      </c>
      <c r="R107" s="47"/>
    </row>
    <row r="108" spans="1:18" ht="12.75" customHeight="1" x14ac:dyDescent="0.2">
      <c r="A108" s="501"/>
      <c r="B108" s="501"/>
      <c r="C108" s="53" t="s">
        <v>3</v>
      </c>
      <c r="D108" s="54">
        <v>17</v>
      </c>
      <c r="E108" s="55">
        <v>14458.73</v>
      </c>
      <c r="F108" s="55">
        <v>3297.06</v>
      </c>
      <c r="G108" s="55">
        <v>0</v>
      </c>
      <c r="H108" s="55">
        <v>6371.51</v>
      </c>
      <c r="I108" s="55">
        <v>0</v>
      </c>
      <c r="J108" s="55">
        <v>2010.61</v>
      </c>
      <c r="K108" s="56">
        <v>24127.3</v>
      </c>
      <c r="L108" s="46">
        <v>26137.91</v>
      </c>
      <c r="M108" s="117"/>
      <c r="N108" s="119">
        <v>24127.3</v>
      </c>
      <c r="O108" s="119">
        <v>17755.79</v>
      </c>
      <c r="P108" s="119"/>
      <c r="Q108" s="119">
        <v>29333.95</v>
      </c>
      <c r="R108" s="47"/>
    </row>
    <row r="109" spans="1:18" ht="9" customHeight="1" x14ac:dyDescent="0.2">
      <c r="A109" s="501"/>
      <c r="B109" s="501"/>
      <c r="C109" s="48" t="s">
        <v>4</v>
      </c>
      <c r="D109" s="49">
        <v>17</v>
      </c>
      <c r="E109" s="50">
        <v>27996005</v>
      </c>
      <c r="F109" s="50">
        <v>6383998</v>
      </c>
      <c r="G109" s="50">
        <v>0</v>
      </c>
      <c r="H109" s="50">
        <v>12336964</v>
      </c>
      <c r="I109" s="50">
        <v>0</v>
      </c>
      <c r="J109" s="51">
        <v>3893084</v>
      </c>
      <c r="K109" s="50">
        <v>46716967</v>
      </c>
      <c r="L109" s="73">
        <v>50610051</v>
      </c>
      <c r="M109" s="118"/>
      <c r="N109" s="120">
        <v>46716967</v>
      </c>
      <c r="O109" s="120">
        <v>34380004</v>
      </c>
      <c r="P109" s="120">
        <v>0</v>
      </c>
      <c r="Q109" s="120">
        <v>56798447</v>
      </c>
      <c r="R109" s="47"/>
    </row>
    <row r="110" spans="1:18" ht="12.75" customHeight="1" x14ac:dyDescent="0.2">
      <c r="A110" s="501"/>
      <c r="B110" s="501"/>
      <c r="C110" s="53" t="s">
        <v>3</v>
      </c>
      <c r="D110" s="54">
        <v>18</v>
      </c>
      <c r="E110" s="55">
        <v>14973.12</v>
      </c>
      <c r="F110" s="55">
        <v>3414.81</v>
      </c>
      <c r="G110" s="55">
        <v>0</v>
      </c>
      <c r="H110" s="55">
        <v>6371.51</v>
      </c>
      <c r="I110" s="55">
        <v>0</v>
      </c>
      <c r="J110" s="55">
        <v>2063.29</v>
      </c>
      <c r="K110" s="56">
        <v>24759.439999999999</v>
      </c>
      <c r="L110" s="46">
        <v>26822.73</v>
      </c>
      <c r="M110" s="117"/>
      <c r="N110" s="119">
        <v>24759.439999999999</v>
      </c>
      <c r="O110" s="119">
        <v>18387.93</v>
      </c>
      <c r="P110" s="119"/>
      <c r="Q110" s="119">
        <v>30132.560000000001</v>
      </c>
      <c r="R110" s="47"/>
    </row>
    <row r="111" spans="1:18" ht="9" customHeight="1" x14ac:dyDescent="0.2">
      <c r="A111" s="501"/>
      <c r="B111" s="501"/>
      <c r="C111" s="48" t="s">
        <v>4</v>
      </c>
      <c r="D111" s="49">
        <v>19</v>
      </c>
      <c r="E111" s="50">
        <v>28992003</v>
      </c>
      <c r="F111" s="50">
        <v>6611994</v>
      </c>
      <c r="G111" s="50">
        <v>0</v>
      </c>
      <c r="H111" s="50">
        <v>12336964</v>
      </c>
      <c r="I111" s="50">
        <v>0</v>
      </c>
      <c r="J111" s="51">
        <v>3995087</v>
      </c>
      <c r="K111" s="50">
        <v>47940961</v>
      </c>
      <c r="L111" s="73">
        <v>51936047</v>
      </c>
      <c r="M111" s="118"/>
      <c r="N111" s="120">
        <v>47940961</v>
      </c>
      <c r="O111" s="120">
        <v>35603997</v>
      </c>
      <c r="P111" s="120">
        <v>0</v>
      </c>
      <c r="Q111" s="120">
        <v>58344772</v>
      </c>
      <c r="R111" s="47"/>
    </row>
    <row r="112" spans="1:18" ht="12.75" customHeight="1" x14ac:dyDescent="0.2">
      <c r="A112" s="501"/>
      <c r="B112" s="501"/>
      <c r="C112" s="53" t="s">
        <v>3</v>
      </c>
      <c r="D112" s="54">
        <v>20</v>
      </c>
      <c r="E112" s="55">
        <v>15493.71</v>
      </c>
      <c r="F112" s="55">
        <v>3532.57</v>
      </c>
      <c r="G112" s="55">
        <v>0</v>
      </c>
      <c r="H112" s="55">
        <v>6371.51</v>
      </c>
      <c r="I112" s="55">
        <v>0</v>
      </c>
      <c r="J112" s="55">
        <v>2116.48</v>
      </c>
      <c r="K112" s="56">
        <v>25397.79</v>
      </c>
      <c r="L112" s="46">
        <v>27514.27</v>
      </c>
      <c r="M112" s="117"/>
      <c r="N112" s="119">
        <v>25397.79</v>
      </c>
      <c r="O112" s="119">
        <v>19026.28</v>
      </c>
      <c r="P112" s="119"/>
      <c r="Q112" s="119">
        <v>30939</v>
      </c>
      <c r="R112" s="47"/>
    </row>
    <row r="113" spans="1:18" ht="9" customHeight="1" x14ac:dyDescent="0.2">
      <c r="A113" s="501"/>
      <c r="B113" s="501"/>
      <c r="C113" s="48" t="s">
        <v>4</v>
      </c>
      <c r="D113" s="49">
        <v>21</v>
      </c>
      <c r="E113" s="50">
        <v>30000006</v>
      </c>
      <c r="F113" s="50">
        <v>6840009</v>
      </c>
      <c r="G113" s="50">
        <v>0</v>
      </c>
      <c r="H113" s="50">
        <v>12336964</v>
      </c>
      <c r="I113" s="50">
        <v>0</v>
      </c>
      <c r="J113" s="51">
        <v>4098077</v>
      </c>
      <c r="K113" s="50">
        <v>49176979</v>
      </c>
      <c r="L113" s="73">
        <v>53275056</v>
      </c>
      <c r="M113" s="118"/>
      <c r="N113" s="120">
        <v>49176979</v>
      </c>
      <c r="O113" s="120">
        <v>36840015</v>
      </c>
      <c r="P113" s="120">
        <v>0</v>
      </c>
      <c r="Q113" s="120">
        <v>59906258</v>
      </c>
      <c r="R113" s="47"/>
    </row>
    <row r="114" spans="1:18" ht="12.75" customHeight="1" x14ac:dyDescent="0.2">
      <c r="A114" s="501"/>
      <c r="B114" s="501"/>
      <c r="C114" s="53" t="s">
        <v>3</v>
      </c>
      <c r="D114" s="54">
        <v>22</v>
      </c>
      <c r="E114" s="55">
        <v>16008.1</v>
      </c>
      <c r="F114" s="55">
        <v>3650.32</v>
      </c>
      <c r="G114" s="55">
        <v>0</v>
      </c>
      <c r="H114" s="55">
        <v>6371.51</v>
      </c>
      <c r="I114" s="55">
        <v>0</v>
      </c>
      <c r="J114" s="55">
        <v>2169.16</v>
      </c>
      <c r="K114" s="56">
        <v>26029.93</v>
      </c>
      <c r="L114" s="46">
        <v>28199.09</v>
      </c>
      <c r="M114" s="117"/>
      <c r="N114" s="119">
        <v>26029.93</v>
      </c>
      <c r="O114" s="119">
        <v>19658.419999999998</v>
      </c>
      <c r="P114" s="119"/>
      <c r="Q114" s="119">
        <v>31737.61</v>
      </c>
      <c r="R114" s="47"/>
    </row>
    <row r="115" spans="1:18" ht="9" customHeight="1" x14ac:dyDescent="0.2">
      <c r="A115" s="501"/>
      <c r="B115" s="501"/>
      <c r="C115" s="48" t="s">
        <v>4</v>
      </c>
      <c r="D115" s="49">
        <v>23</v>
      </c>
      <c r="E115" s="50">
        <v>30996004</v>
      </c>
      <c r="F115" s="50">
        <v>7068005</v>
      </c>
      <c r="G115" s="50">
        <v>0</v>
      </c>
      <c r="H115" s="50">
        <v>12336964</v>
      </c>
      <c r="I115" s="50">
        <v>0</v>
      </c>
      <c r="J115" s="51">
        <v>4200079</v>
      </c>
      <c r="K115" s="50">
        <v>50400973</v>
      </c>
      <c r="L115" s="73">
        <v>54601052</v>
      </c>
      <c r="M115" s="118"/>
      <c r="N115" s="120">
        <v>50400973</v>
      </c>
      <c r="O115" s="120">
        <v>38064009</v>
      </c>
      <c r="P115" s="120">
        <v>0</v>
      </c>
      <c r="Q115" s="120">
        <v>61452582</v>
      </c>
      <c r="R115" s="47"/>
    </row>
    <row r="116" spans="1:18" ht="12.75" customHeight="1" x14ac:dyDescent="0.2">
      <c r="A116" s="501"/>
      <c r="B116" s="501"/>
      <c r="C116" s="53" t="s">
        <v>3</v>
      </c>
      <c r="D116" s="54">
        <v>24</v>
      </c>
      <c r="E116" s="55">
        <v>16522.490000000002</v>
      </c>
      <c r="F116" s="55">
        <v>3768.07</v>
      </c>
      <c r="G116" s="55">
        <v>0</v>
      </c>
      <c r="H116" s="55">
        <v>6371.51</v>
      </c>
      <c r="I116" s="55">
        <v>0</v>
      </c>
      <c r="J116" s="55">
        <v>2221.84</v>
      </c>
      <c r="K116" s="56">
        <v>26662.07</v>
      </c>
      <c r="L116" s="46">
        <v>28883.91</v>
      </c>
      <c r="M116" s="117"/>
      <c r="N116" s="119">
        <v>26662.07</v>
      </c>
      <c r="O116" s="119">
        <v>20290.560000000001</v>
      </c>
      <c r="P116" s="119"/>
      <c r="Q116" s="119">
        <v>32536.21</v>
      </c>
      <c r="R116" s="47"/>
    </row>
    <row r="117" spans="1:18" ht="9" customHeight="1" x14ac:dyDescent="0.2">
      <c r="A117" s="501"/>
      <c r="B117" s="501"/>
      <c r="C117" s="48" t="s">
        <v>4</v>
      </c>
      <c r="D117" s="49">
        <v>25</v>
      </c>
      <c r="E117" s="50">
        <v>31992002</v>
      </c>
      <c r="F117" s="50">
        <v>7296001</v>
      </c>
      <c r="G117" s="50">
        <v>0</v>
      </c>
      <c r="H117" s="50">
        <v>12336964</v>
      </c>
      <c r="I117" s="50">
        <v>0</v>
      </c>
      <c r="J117" s="51">
        <v>4302082</v>
      </c>
      <c r="K117" s="50">
        <v>51624966</v>
      </c>
      <c r="L117" s="73">
        <v>55927048</v>
      </c>
      <c r="M117" s="118"/>
      <c r="N117" s="120">
        <v>51624966</v>
      </c>
      <c r="O117" s="120">
        <v>39288003</v>
      </c>
      <c r="P117" s="120">
        <v>0</v>
      </c>
      <c r="Q117" s="120">
        <v>62998887</v>
      </c>
      <c r="R117" s="47"/>
    </row>
    <row r="118" spans="1:18" ht="12.75" customHeight="1" x14ac:dyDescent="0.2">
      <c r="A118" s="501"/>
      <c r="B118" s="501"/>
      <c r="C118" s="53" t="s">
        <v>3</v>
      </c>
      <c r="D118" s="54">
        <v>26</v>
      </c>
      <c r="E118" s="55">
        <v>17043.080000000002</v>
      </c>
      <c r="F118" s="55">
        <v>3885.82</v>
      </c>
      <c r="G118" s="55">
        <v>0</v>
      </c>
      <c r="H118" s="55">
        <v>6371.51</v>
      </c>
      <c r="I118" s="55">
        <v>0</v>
      </c>
      <c r="J118" s="55">
        <v>2275.0300000000002</v>
      </c>
      <c r="K118" s="56">
        <v>27300.41</v>
      </c>
      <c r="L118" s="46">
        <v>29575.439999999999</v>
      </c>
      <c r="M118" s="117"/>
      <c r="N118" s="119">
        <v>27300.41</v>
      </c>
      <c r="O118" s="119">
        <v>20928.900000000001</v>
      </c>
      <c r="P118" s="119"/>
      <c r="Q118" s="119">
        <v>33342.639999999999</v>
      </c>
      <c r="R118" s="47"/>
    </row>
    <row r="119" spans="1:18" ht="9" customHeight="1" x14ac:dyDescent="0.2">
      <c r="A119" s="501"/>
      <c r="B119" s="501"/>
      <c r="C119" s="48" t="s">
        <v>4</v>
      </c>
      <c r="D119" s="49">
        <v>27</v>
      </c>
      <c r="E119" s="50">
        <v>33000005</v>
      </c>
      <c r="F119" s="50">
        <v>7523997</v>
      </c>
      <c r="G119" s="50">
        <v>0</v>
      </c>
      <c r="H119" s="50">
        <v>12336964</v>
      </c>
      <c r="I119" s="50">
        <v>0</v>
      </c>
      <c r="J119" s="51">
        <v>4405072</v>
      </c>
      <c r="K119" s="50">
        <v>52860965</v>
      </c>
      <c r="L119" s="73">
        <v>57266037</v>
      </c>
      <c r="M119" s="118"/>
      <c r="N119" s="120">
        <v>52860965</v>
      </c>
      <c r="O119" s="120">
        <v>40524001</v>
      </c>
      <c r="P119" s="120">
        <v>0</v>
      </c>
      <c r="Q119" s="120">
        <v>64560354</v>
      </c>
      <c r="R119" s="47"/>
    </row>
    <row r="120" spans="1:18" ht="12.75" customHeight="1" x14ac:dyDescent="0.2">
      <c r="A120" s="501"/>
      <c r="B120" s="501"/>
      <c r="C120" s="53" t="s">
        <v>3</v>
      </c>
      <c r="D120" s="54">
        <v>28</v>
      </c>
      <c r="E120" s="55">
        <v>17557.47</v>
      </c>
      <c r="F120" s="55">
        <v>4003.57</v>
      </c>
      <c r="G120" s="55">
        <v>0</v>
      </c>
      <c r="H120" s="55">
        <v>6371.51</v>
      </c>
      <c r="I120" s="55">
        <v>0</v>
      </c>
      <c r="J120" s="55">
        <v>2327.71</v>
      </c>
      <c r="K120" s="56">
        <v>27932.55</v>
      </c>
      <c r="L120" s="46">
        <v>30260.26</v>
      </c>
      <c r="M120" s="117"/>
      <c r="N120" s="119">
        <v>27932.55</v>
      </c>
      <c r="O120" s="119">
        <v>21561.040000000001</v>
      </c>
      <c r="P120" s="119"/>
      <c r="Q120" s="119">
        <v>34141.25</v>
      </c>
      <c r="R120" s="47"/>
    </row>
    <row r="121" spans="1:18" ht="9" customHeight="1" x14ac:dyDescent="0.2">
      <c r="A121" s="501"/>
      <c r="B121" s="501"/>
      <c r="C121" s="48" t="s">
        <v>4</v>
      </c>
      <c r="D121" s="49">
        <v>29</v>
      </c>
      <c r="E121" s="50">
        <v>33996002</v>
      </c>
      <c r="F121" s="50">
        <v>7751992</v>
      </c>
      <c r="G121" s="50">
        <v>0</v>
      </c>
      <c r="H121" s="50">
        <v>12336964</v>
      </c>
      <c r="I121" s="50">
        <v>0</v>
      </c>
      <c r="J121" s="51">
        <v>4507075</v>
      </c>
      <c r="K121" s="50">
        <v>54084959</v>
      </c>
      <c r="L121" s="73">
        <v>58592034</v>
      </c>
      <c r="M121" s="118"/>
      <c r="N121" s="120">
        <v>54084959</v>
      </c>
      <c r="O121" s="120">
        <v>41747995</v>
      </c>
      <c r="P121" s="120">
        <v>0</v>
      </c>
      <c r="Q121" s="120">
        <v>66106678</v>
      </c>
      <c r="R121" s="47"/>
    </row>
    <row r="122" spans="1:18" ht="12.75" customHeight="1" x14ac:dyDescent="0.2">
      <c r="A122" s="501"/>
      <c r="B122" s="501"/>
      <c r="C122" s="53" t="s">
        <v>3</v>
      </c>
      <c r="D122" s="54">
        <v>30</v>
      </c>
      <c r="E122" s="55">
        <v>18071.86</v>
      </c>
      <c r="F122" s="55">
        <v>4121.33</v>
      </c>
      <c r="G122" s="55">
        <v>0</v>
      </c>
      <c r="H122" s="55">
        <v>6371.51</v>
      </c>
      <c r="I122" s="55">
        <v>0</v>
      </c>
      <c r="J122" s="55">
        <v>2380.39</v>
      </c>
      <c r="K122" s="56">
        <v>28564.7</v>
      </c>
      <c r="L122" s="46">
        <v>30945.09</v>
      </c>
      <c r="M122" s="117"/>
      <c r="N122" s="119">
        <v>28564.7</v>
      </c>
      <c r="O122" s="119">
        <v>22193.19</v>
      </c>
      <c r="P122" s="119"/>
      <c r="Q122" s="119">
        <v>34939.86</v>
      </c>
      <c r="R122" s="47"/>
    </row>
    <row r="123" spans="1:18" ht="9" customHeight="1" x14ac:dyDescent="0.2">
      <c r="A123" s="501"/>
      <c r="B123" s="501"/>
      <c r="C123" s="48" t="s">
        <v>4</v>
      </c>
      <c r="D123" s="49">
        <v>33</v>
      </c>
      <c r="E123" s="50">
        <v>34992000</v>
      </c>
      <c r="F123" s="50">
        <v>7980008</v>
      </c>
      <c r="G123" s="50">
        <v>0</v>
      </c>
      <c r="H123" s="50">
        <v>12336964</v>
      </c>
      <c r="I123" s="50">
        <v>0</v>
      </c>
      <c r="J123" s="51">
        <v>4609078</v>
      </c>
      <c r="K123" s="50">
        <v>55308972</v>
      </c>
      <c r="L123" s="73">
        <v>59918049</v>
      </c>
      <c r="M123" s="118"/>
      <c r="N123" s="120">
        <v>55308972</v>
      </c>
      <c r="O123" s="120">
        <v>42972008</v>
      </c>
      <c r="P123" s="120">
        <v>0</v>
      </c>
      <c r="Q123" s="120">
        <v>67653003</v>
      </c>
      <c r="R123" s="47"/>
    </row>
    <row r="124" spans="1:18" ht="12.75" customHeight="1" x14ac:dyDescent="0.2">
      <c r="A124" s="501"/>
      <c r="B124" s="501"/>
      <c r="C124" s="53" t="s">
        <v>3</v>
      </c>
      <c r="D124" s="54">
        <v>34</v>
      </c>
      <c r="E124" s="55">
        <v>19106.84</v>
      </c>
      <c r="F124" s="55">
        <v>4356.83</v>
      </c>
      <c r="G124" s="55">
        <v>0</v>
      </c>
      <c r="H124" s="55">
        <v>6371.51</v>
      </c>
      <c r="I124" s="55">
        <v>0</v>
      </c>
      <c r="J124" s="55">
        <v>2486.27</v>
      </c>
      <c r="K124" s="56">
        <v>29835.18</v>
      </c>
      <c r="L124" s="46">
        <v>32321.45</v>
      </c>
      <c r="M124" s="117"/>
      <c r="N124" s="119">
        <v>29835.18</v>
      </c>
      <c r="O124" s="119">
        <v>23463.67</v>
      </c>
      <c r="P124" s="119"/>
      <c r="Q124" s="119">
        <v>36544.910000000003</v>
      </c>
      <c r="R124" s="47"/>
    </row>
    <row r="125" spans="1:18" ht="9" customHeight="1" x14ac:dyDescent="0.2">
      <c r="A125" s="501"/>
      <c r="B125" s="501"/>
      <c r="C125" s="48" t="s">
        <v>4</v>
      </c>
      <c r="D125" s="49">
        <v>35</v>
      </c>
      <c r="E125" s="50">
        <v>36996001</v>
      </c>
      <c r="F125" s="50">
        <v>8435999</v>
      </c>
      <c r="G125" s="50">
        <v>0</v>
      </c>
      <c r="H125" s="50">
        <v>12336964</v>
      </c>
      <c r="I125" s="50">
        <v>0</v>
      </c>
      <c r="J125" s="51">
        <v>4814090</v>
      </c>
      <c r="K125" s="50">
        <v>57768964</v>
      </c>
      <c r="L125" s="73">
        <v>62583054</v>
      </c>
      <c r="M125" s="118"/>
      <c r="N125" s="120">
        <v>57768964</v>
      </c>
      <c r="O125" s="120">
        <v>45432000</v>
      </c>
      <c r="P125" s="120">
        <v>0</v>
      </c>
      <c r="Q125" s="120">
        <v>70760813</v>
      </c>
      <c r="R125" s="47"/>
    </row>
    <row r="126" spans="1:18" ht="12.75" customHeight="1" x14ac:dyDescent="0.2">
      <c r="A126" s="501"/>
      <c r="B126" s="501"/>
      <c r="C126" s="53" t="s">
        <v>3</v>
      </c>
      <c r="D126" s="54">
        <v>36</v>
      </c>
      <c r="E126" s="55">
        <v>19621.23</v>
      </c>
      <c r="F126" s="55">
        <v>4474.58</v>
      </c>
      <c r="G126" s="55">
        <v>0</v>
      </c>
      <c r="H126" s="55">
        <v>6371.51</v>
      </c>
      <c r="I126" s="55">
        <v>0</v>
      </c>
      <c r="J126" s="55">
        <v>2538.94</v>
      </c>
      <c r="K126" s="56">
        <v>30467.32</v>
      </c>
      <c r="L126" s="46">
        <v>33006.26</v>
      </c>
      <c r="M126" s="117"/>
      <c r="N126" s="119">
        <v>30467.32</v>
      </c>
      <c r="O126" s="119">
        <v>24095.81</v>
      </c>
      <c r="P126" s="119"/>
      <c r="Q126" s="119">
        <v>37343.51</v>
      </c>
      <c r="R126" s="47"/>
    </row>
    <row r="127" spans="1:18" ht="9" customHeight="1" x14ac:dyDescent="0.2">
      <c r="A127" s="501"/>
      <c r="B127" s="501"/>
      <c r="C127" s="48" t="s">
        <v>4</v>
      </c>
      <c r="D127" s="49">
        <v>37</v>
      </c>
      <c r="E127" s="50">
        <v>37991999</v>
      </c>
      <c r="F127" s="50">
        <v>8663995</v>
      </c>
      <c r="G127" s="50">
        <v>0</v>
      </c>
      <c r="H127" s="50">
        <v>12336964</v>
      </c>
      <c r="I127" s="50">
        <v>0</v>
      </c>
      <c r="J127" s="51">
        <v>4916073</v>
      </c>
      <c r="K127" s="50">
        <v>58992958</v>
      </c>
      <c r="L127" s="73">
        <v>63909031</v>
      </c>
      <c r="M127" s="118"/>
      <c r="N127" s="120">
        <v>58992958</v>
      </c>
      <c r="O127" s="120">
        <v>46655994</v>
      </c>
      <c r="P127" s="120">
        <v>0</v>
      </c>
      <c r="Q127" s="120">
        <v>72307118</v>
      </c>
      <c r="R127" s="47"/>
    </row>
    <row r="128" spans="1:18" ht="12.75" customHeight="1" x14ac:dyDescent="0.2">
      <c r="A128" s="501"/>
      <c r="B128" s="501"/>
      <c r="C128" s="53" t="s">
        <v>3</v>
      </c>
      <c r="D128" s="54">
        <v>38</v>
      </c>
      <c r="E128" s="55">
        <v>20141.82</v>
      </c>
      <c r="F128" s="55">
        <v>4592.33</v>
      </c>
      <c r="G128" s="55">
        <v>0</v>
      </c>
      <c r="H128" s="55">
        <v>6371.51</v>
      </c>
      <c r="I128" s="55">
        <v>0</v>
      </c>
      <c r="J128" s="55">
        <v>2592.14</v>
      </c>
      <c r="K128" s="56">
        <v>31105.66</v>
      </c>
      <c r="L128" s="46">
        <v>33697.800000000003</v>
      </c>
      <c r="M128" s="117"/>
      <c r="N128" s="119">
        <v>31105.66</v>
      </c>
      <c r="O128" s="119">
        <v>24734.15</v>
      </c>
      <c r="P128" s="119"/>
      <c r="Q128" s="119">
        <v>38149.949999999997</v>
      </c>
      <c r="R128" s="47"/>
    </row>
    <row r="129" spans="1:18" ht="9" customHeight="1" x14ac:dyDescent="0.2">
      <c r="A129" s="501"/>
      <c r="B129" s="501"/>
      <c r="C129" s="48" t="s">
        <v>4</v>
      </c>
      <c r="D129" s="49">
        <v>39</v>
      </c>
      <c r="E129" s="50">
        <v>39000002</v>
      </c>
      <c r="F129" s="50">
        <v>8891991</v>
      </c>
      <c r="G129" s="50">
        <v>0</v>
      </c>
      <c r="H129" s="50">
        <v>12336964</v>
      </c>
      <c r="I129" s="50">
        <v>0</v>
      </c>
      <c r="J129" s="51">
        <v>5019083</v>
      </c>
      <c r="K129" s="50">
        <v>60228956</v>
      </c>
      <c r="L129" s="73">
        <v>65248039</v>
      </c>
      <c r="M129" s="118"/>
      <c r="N129" s="120">
        <v>60228956</v>
      </c>
      <c r="O129" s="120">
        <v>47891993</v>
      </c>
      <c r="P129" s="120">
        <v>0</v>
      </c>
      <c r="Q129" s="120">
        <v>73868604</v>
      </c>
      <c r="R129" s="47"/>
    </row>
    <row r="130" spans="1:18" ht="12.75" customHeight="1" x14ac:dyDescent="0.2">
      <c r="A130" s="501"/>
      <c r="B130" s="501"/>
      <c r="C130" s="53" t="s">
        <v>3</v>
      </c>
      <c r="D130" s="54">
        <v>40</v>
      </c>
      <c r="E130" s="55">
        <v>20656.21</v>
      </c>
      <c r="F130" s="55">
        <v>4710.09</v>
      </c>
      <c r="G130" s="55">
        <v>0</v>
      </c>
      <c r="H130" s="55">
        <v>6371.51</v>
      </c>
      <c r="I130" s="55">
        <v>0</v>
      </c>
      <c r="J130" s="55">
        <v>2644.82</v>
      </c>
      <c r="K130" s="56">
        <v>31737.81</v>
      </c>
      <c r="L130" s="46">
        <v>34382.629999999997</v>
      </c>
      <c r="M130" s="117"/>
      <c r="N130" s="119">
        <v>31737.81</v>
      </c>
      <c r="O130" s="119">
        <v>25366.3</v>
      </c>
      <c r="P130" s="119"/>
      <c r="Q130" s="119">
        <v>38948.559999999998</v>
      </c>
      <c r="R130" s="47"/>
    </row>
    <row r="131" spans="1:18" ht="9" customHeight="1" x14ac:dyDescent="0.2">
      <c r="A131" s="502"/>
      <c r="B131" s="502"/>
      <c r="C131" s="58"/>
      <c r="D131" s="59"/>
      <c r="E131" s="61">
        <v>39996000</v>
      </c>
      <c r="F131" s="61">
        <v>9120006</v>
      </c>
      <c r="G131" s="61">
        <v>0</v>
      </c>
      <c r="H131" s="61">
        <v>12336964</v>
      </c>
      <c r="I131" s="61">
        <v>0</v>
      </c>
      <c r="J131" s="60">
        <v>5121086</v>
      </c>
      <c r="K131" s="61">
        <v>61452969</v>
      </c>
      <c r="L131" s="73">
        <v>66574055</v>
      </c>
      <c r="M131" s="118"/>
      <c r="N131" s="120">
        <v>61452969</v>
      </c>
      <c r="O131" s="120">
        <v>49116006</v>
      </c>
      <c r="P131" s="120">
        <v>0</v>
      </c>
      <c r="Q131" s="120">
        <v>75414928</v>
      </c>
      <c r="R131" s="47"/>
    </row>
    <row r="132" spans="1:18" ht="12.75" customHeight="1" x14ac:dyDescent="0.2">
      <c r="A132" s="492">
        <v>33543</v>
      </c>
      <c r="B132" s="492">
        <v>33969</v>
      </c>
      <c r="C132" s="42" t="s">
        <v>3</v>
      </c>
      <c r="D132" s="43">
        <v>0</v>
      </c>
      <c r="E132" s="44">
        <v>10325.01</v>
      </c>
      <c r="F132" s="44">
        <v>2355.04</v>
      </c>
      <c r="G132" s="44">
        <v>0</v>
      </c>
      <c r="H132" s="44">
        <v>6705.27</v>
      </c>
      <c r="I132" s="44">
        <v>0</v>
      </c>
      <c r="J132" s="44">
        <v>1615.44</v>
      </c>
      <c r="K132" s="45">
        <v>19385.32</v>
      </c>
      <c r="L132" s="46">
        <v>21000.76</v>
      </c>
      <c r="M132" s="117"/>
      <c r="N132" s="119">
        <v>19385.32</v>
      </c>
      <c r="O132" s="119">
        <v>12680.05</v>
      </c>
      <c r="P132" s="119"/>
      <c r="Q132" s="119">
        <v>23283.17</v>
      </c>
      <c r="R132" s="47"/>
    </row>
    <row r="133" spans="1:18" ht="9" customHeight="1" x14ac:dyDescent="0.2">
      <c r="A133" s="525"/>
      <c r="B133" s="525"/>
      <c r="C133" s="48" t="s">
        <v>4</v>
      </c>
      <c r="D133" s="49">
        <v>0</v>
      </c>
      <c r="E133" s="50">
        <v>19992007</v>
      </c>
      <c r="F133" s="50">
        <v>4559993</v>
      </c>
      <c r="G133" s="50">
        <v>0</v>
      </c>
      <c r="H133" s="50">
        <v>12983213</v>
      </c>
      <c r="I133" s="50">
        <v>0</v>
      </c>
      <c r="J133" s="51">
        <v>3127928</v>
      </c>
      <c r="K133" s="50">
        <v>37535214</v>
      </c>
      <c r="L133" s="73">
        <v>40663142</v>
      </c>
      <c r="M133" s="118"/>
      <c r="N133" s="120">
        <v>37535214</v>
      </c>
      <c r="O133" s="120">
        <v>24552000</v>
      </c>
      <c r="P133" s="120">
        <v>0</v>
      </c>
      <c r="Q133" s="120">
        <v>45082504</v>
      </c>
      <c r="R133" s="47"/>
    </row>
    <row r="134" spans="1:18" ht="12.75" customHeight="1" x14ac:dyDescent="0.2">
      <c r="A134" s="500">
        <v>33543</v>
      </c>
      <c r="B134" s="500">
        <v>33969</v>
      </c>
      <c r="C134" s="53" t="s">
        <v>3</v>
      </c>
      <c r="D134" s="54">
        <v>1</v>
      </c>
      <c r="E134" s="55">
        <v>10325.01</v>
      </c>
      <c r="F134" s="55">
        <v>2355.04</v>
      </c>
      <c r="G134" s="55">
        <v>0</v>
      </c>
      <c r="H134" s="55">
        <v>6705.27</v>
      </c>
      <c r="I134" s="55">
        <v>0</v>
      </c>
      <c r="J134" s="55">
        <v>1615.44</v>
      </c>
      <c r="K134" s="56">
        <v>19385.32</v>
      </c>
      <c r="L134" s="46">
        <v>21000.76</v>
      </c>
      <c r="M134" s="117"/>
      <c r="N134" s="119">
        <v>19385.32</v>
      </c>
      <c r="O134" s="119">
        <v>12680.05</v>
      </c>
      <c r="P134" s="119"/>
      <c r="Q134" s="119">
        <v>23283.17</v>
      </c>
      <c r="R134" s="47"/>
    </row>
    <row r="135" spans="1:18" ht="9" customHeight="1" x14ac:dyDescent="0.2">
      <c r="A135" s="500"/>
      <c r="B135" s="500"/>
      <c r="C135" s="48" t="s">
        <v>4</v>
      </c>
      <c r="D135" s="49">
        <v>2</v>
      </c>
      <c r="E135" s="50">
        <v>19992007</v>
      </c>
      <c r="F135" s="50">
        <v>4559993</v>
      </c>
      <c r="G135" s="50">
        <v>0</v>
      </c>
      <c r="H135" s="50">
        <v>12983213</v>
      </c>
      <c r="I135" s="50">
        <v>0</v>
      </c>
      <c r="J135" s="51">
        <v>3127928</v>
      </c>
      <c r="K135" s="50">
        <v>37535214</v>
      </c>
      <c r="L135" s="73">
        <v>40663142</v>
      </c>
      <c r="M135" s="118"/>
      <c r="N135" s="120">
        <v>37535214</v>
      </c>
      <c r="O135" s="120">
        <v>24552000</v>
      </c>
      <c r="P135" s="120">
        <v>0</v>
      </c>
      <c r="Q135" s="120">
        <v>45082504</v>
      </c>
      <c r="R135" s="47"/>
    </row>
    <row r="136" spans="1:18" ht="12.75" customHeight="1" x14ac:dyDescent="0.2">
      <c r="A136" s="501"/>
      <c r="B136" s="501"/>
      <c r="C136" s="53" t="s">
        <v>3</v>
      </c>
      <c r="D136" s="54">
        <v>3</v>
      </c>
      <c r="E136" s="55">
        <v>10845.59</v>
      </c>
      <c r="F136" s="55">
        <v>2472.8000000000002</v>
      </c>
      <c r="G136" s="55">
        <v>0</v>
      </c>
      <c r="H136" s="55">
        <v>6705.27</v>
      </c>
      <c r="I136" s="55">
        <v>0</v>
      </c>
      <c r="J136" s="55">
        <v>1668.64</v>
      </c>
      <c r="K136" s="56">
        <v>20023.66</v>
      </c>
      <c r="L136" s="46">
        <v>21692.3</v>
      </c>
      <c r="M136" s="117"/>
      <c r="N136" s="119">
        <v>20023.66</v>
      </c>
      <c r="O136" s="119">
        <v>13318.39</v>
      </c>
      <c r="P136" s="119"/>
      <c r="Q136" s="119">
        <v>24089.61</v>
      </c>
      <c r="R136" s="47"/>
    </row>
    <row r="137" spans="1:18" ht="9" customHeight="1" x14ac:dyDescent="0.2">
      <c r="A137" s="501"/>
      <c r="B137" s="501"/>
      <c r="C137" s="48" t="s">
        <v>4</v>
      </c>
      <c r="D137" s="49">
        <v>4</v>
      </c>
      <c r="E137" s="50">
        <v>20999991</v>
      </c>
      <c r="F137" s="50">
        <v>4788008</v>
      </c>
      <c r="G137" s="50">
        <v>0</v>
      </c>
      <c r="H137" s="50">
        <v>12983213</v>
      </c>
      <c r="I137" s="50">
        <v>0</v>
      </c>
      <c r="J137" s="51">
        <v>3230938</v>
      </c>
      <c r="K137" s="50">
        <v>38771212</v>
      </c>
      <c r="L137" s="73">
        <v>42002150</v>
      </c>
      <c r="M137" s="118"/>
      <c r="N137" s="120">
        <v>38771212</v>
      </c>
      <c r="O137" s="120">
        <v>25787999</v>
      </c>
      <c r="P137" s="120">
        <v>0</v>
      </c>
      <c r="Q137" s="120">
        <v>46643989</v>
      </c>
      <c r="R137" s="47"/>
    </row>
    <row r="138" spans="1:18" ht="12.75" customHeight="1" x14ac:dyDescent="0.2">
      <c r="A138" s="501"/>
      <c r="B138" s="501"/>
      <c r="C138" s="53" t="s">
        <v>3</v>
      </c>
      <c r="D138" s="54">
        <v>5</v>
      </c>
      <c r="E138" s="55">
        <v>11359.99</v>
      </c>
      <c r="F138" s="55">
        <v>2590.5500000000002</v>
      </c>
      <c r="G138" s="55">
        <v>0</v>
      </c>
      <c r="H138" s="55">
        <v>6705.27</v>
      </c>
      <c r="I138" s="55">
        <v>0</v>
      </c>
      <c r="J138" s="55">
        <v>1721.32</v>
      </c>
      <c r="K138" s="56">
        <v>20655.810000000001</v>
      </c>
      <c r="L138" s="46">
        <v>22377.13</v>
      </c>
      <c r="M138" s="117"/>
      <c r="N138" s="119">
        <v>20655.810000000001</v>
      </c>
      <c r="O138" s="119">
        <v>13950.54</v>
      </c>
      <c r="P138" s="119"/>
      <c r="Q138" s="119">
        <v>24888.23</v>
      </c>
      <c r="R138" s="47"/>
    </row>
    <row r="139" spans="1:18" ht="9" customHeight="1" x14ac:dyDescent="0.2">
      <c r="A139" s="501"/>
      <c r="B139" s="501"/>
      <c r="C139" s="48" t="s">
        <v>4</v>
      </c>
      <c r="D139" s="49">
        <v>6</v>
      </c>
      <c r="E139" s="50">
        <v>21996008</v>
      </c>
      <c r="F139" s="50">
        <v>5016004</v>
      </c>
      <c r="G139" s="50">
        <v>0</v>
      </c>
      <c r="H139" s="50">
        <v>12983213</v>
      </c>
      <c r="I139" s="50">
        <v>0</v>
      </c>
      <c r="J139" s="51">
        <v>3332940</v>
      </c>
      <c r="K139" s="50">
        <v>39995225</v>
      </c>
      <c r="L139" s="73">
        <v>43328166</v>
      </c>
      <c r="M139" s="118"/>
      <c r="N139" s="120">
        <v>39995225</v>
      </c>
      <c r="O139" s="120">
        <v>27012012</v>
      </c>
      <c r="P139" s="120">
        <v>0</v>
      </c>
      <c r="Q139" s="120">
        <v>48190333</v>
      </c>
      <c r="R139" s="47"/>
    </row>
    <row r="140" spans="1:18" ht="12.75" customHeight="1" x14ac:dyDescent="0.2">
      <c r="A140" s="501"/>
      <c r="B140" s="501"/>
      <c r="C140" s="53" t="s">
        <v>3</v>
      </c>
      <c r="D140" s="54">
        <v>7</v>
      </c>
      <c r="E140" s="55">
        <v>11874.38</v>
      </c>
      <c r="F140" s="55">
        <v>2708.3</v>
      </c>
      <c r="G140" s="55">
        <v>0</v>
      </c>
      <c r="H140" s="55">
        <v>6705.27</v>
      </c>
      <c r="I140" s="55">
        <v>0</v>
      </c>
      <c r="J140" s="55">
        <v>1774</v>
      </c>
      <c r="K140" s="56">
        <v>21287.95</v>
      </c>
      <c r="L140" s="46">
        <v>23061.95</v>
      </c>
      <c r="M140" s="117"/>
      <c r="N140" s="119">
        <v>21287.95</v>
      </c>
      <c r="O140" s="119">
        <v>14582.68</v>
      </c>
      <c r="P140" s="119"/>
      <c r="Q140" s="119">
        <v>25686.83</v>
      </c>
      <c r="R140" s="47"/>
    </row>
    <row r="141" spans="1:18" ht="9" customHeight="1" x14ac:dyDescent="0.2">
      <c r="A141" s="501"/>
      <c r="B141" s="501"/>
      <c r="C141" s="48" t="s">
        <v>4</v>
      </c>
      <c r="D141" s="49">
        <v>8</v>
      </c>
      <c r="E141" s="50">
        <v>22992006</v>
      </c>
      <c r="F141" s="50">
        <v>5244000</v>
      </c>
      <c r="G141" s="50">
        <v>0</v>
      </c>
      <c r="H141" s="50">
        <v>12983213</v>
      </c>
      <c r="I141" s="50">
        <v>0</v>
      </c>
      <c r="J141" s="51">
        <v>3434943</v>
      </c>
      <c r="K141" s="50">
        <v>41219219</v>
      </c>
      <c r="L141" s="73">
        <v>44654162</v>
      </c>
      <c r="M141" s="118"/>
      <c r="N141" s="120">
        <v>41219219</v>
      </c>
      <c r="O141" s="120">
        <v>28236006</v>
      </c>
      <c r="P141" s="120">
        <v>0</v>
      </c>
      <c r="Q141" s="120">
        <v>49736638</v>
      </c>
      <c r="R141" s="47"/>
    </row>
    <row r="142" spans="1:18" ht="12.75" customHeight="1" x14ac:dyDescent="0.2">
      <c r="A142" s="501"/>
      <c r="B142" s="501"/>
      <c r="C142" s="53" t="s">
        <v>3</v>
      </c>
      <c r="D142" s="54">
        <v>9</v>
      </c>
      <c r="E142" s="55">
        <v>12394.97</v>
      </c>
      <c r="F142" s="55">
        <v>2826.05</v>
      </c>
      <c r="G142" s="55">
        <v>0</v>
      </c>
      <c r="H142" s="55">
        <v>6705.27</v>
      </c>
      <c r="I142" s="55">
        <v>0</v>
      </c>
      <c r="J142" s="55">
        <v>1827.19</v>
      </c>
      <c r="K142" s="56">
        <v>21926.29</v>
      </c>
      <c r="L142" s="46">
        <v>23753.48</v>
      </c>
      <c r="M142" s="117"/>
      <c r="N142" s="119">
        <v>21926.29</v>
      </c>
      <c r="O142" s="119">
        <v>15221.02</v>
      </c>
      <c r="P142" s="119"/>
      <c r="Q142" s="119">
        <v>26493.26</v>
      </c>
      <c r="R142" s="47"/>
    </row>
    <row r="143" spans="1:18" ht="9" customHeight="1" x14ac:dyDescent="0.2">
      <c r="A143" s="501"/>
      <c r="B143" s="501"/>
      <c r="C143" s="48" t="s">
        <v>4</v>
      </c>
      <c r="D143" s="49">
        <v>10</v>
      </c>
      <c r="E143" s="50">
        <v>24000009</v>
      </c>
      <c r="F143" s="50">
        <v>5471996</v>
      </c>
      <c r="G143" s="50">
        <v>0</v>
      </c>
      <c r="H143" s="50">
        <v>12983213</v>
      </c>
      <c r="I143" s="50">
        <v>0</v>
      </c>
      <c r="J143" s="51">
        <v>3537933</v>
      </c>
      <c r="K143" s="50">
        <v>42455218</v>
      </c>
      <c r="L143" s="73">
        <v>45993151</v>
      </c>
      <c r="M143" s="118"/>
      <c r="N143" s="120">
        <v>42455218</v>
      </c>
      <c r="O143" s="120">
        <v>29472004</v>
      </c>
      <c r="P143" s="120">
        <v>0</v>
      </c>
      <c r="Q143" s="120">
        <v>51298105</v>
      </c>
      <c r="R143" s="47"/>
    </row>
    <row r="144" spans="1:18" ht="12.75" customHeight="1" x14ac:dyDescent="0.2">
      <c r="A144" s="501"/>
      <c r="B144" s="501"/>
      <c r="C144" s="53" t="s">
        <v>3</v>
      </c>
      <c r="D144" s="54">
        <v>11</v>
      </c>
      <c r="E144" s="55">
        <v>12909.36</v>
      </c>
      <c r="F144" s="55">
        <v>2943.8</v>
      </c>
      <c r="G144" s="55">
        <v>0</v>
      </c>
      <c r="H144" s="55">
        <v>6705.27</v>
      </c>
      <c r="I144" s="55">
        <v>0</v>
      </c>
      <c r="J144" s="55">
        <v>1879.87</v>
      </c>
      <c r="K144" s="56">
        <v>22558.43</v>
      </c>
      <c r="L144" s="46">
        <v>24438.3</v>
      </c>
      <c r="M144" s="117"/>
      <c r="N144" s="119">
        <v>22558.43</v>
      </c>
      <c r="O144" s="119">
        <v>15853.16</v>
      </c>
      <c r="P144" s="119"/>
      <c r="Q144" s="119">
        <v>27291.87</v>
      </c>
      <c r="R144" s="47"/>
    </row>
    <row r="145" spans="1:18" ht="9" customHeight="1" x14ac:dyDescent="0.2">
      <c r="A145" s="501"/>
      <c r="B145" s="501"/>
      <c r="C145" s="48" t="s">
        <v>4</v>
      </c>
      <c r="D145" s="49">
        <v>12</v>
      </c>
      <c r="E145" s="50">
        <v>24996006</v>
      </c>
      <c r="F145" s="50">
        <v>5699992</v>
      </c>
      <c r="G145" s="50">
        <v>0</v>
      </c>
      <c r="H145" s="50">
        <v>12983213</v>
      </c>
      <c r="I145" s="50">
        <v>0</v>
      </c>
      <c r="J145" s="51">
        <v>3639936</v>
      </c>
      <c r="K145" s="50">
        <v>43679211</v>
      </c>
      <c r="L145" s="73">
        <v>47319147</v>
      </c>
      <c r="M145" s="118"/>
      <c r="N145" s="120">
        <v>43679211</v>
      </c>
      <c r="O145" s="120">
        <v>30695998</v>
      </c>
      <c r="P145" s="120">
        <v>0</v>
      </c>
      <c r="Q145" s="120">
        <v>52844429</v>
      </c>
      <c r="R145" s="47"/>
    </row>
    <row r="146" spans="1:18" ht="12.75" customHeight="1" x14ac:dyDescent="0.2">
      <c r="A146" s="501"/>
      <c r="B146" s="501"/>
      <c r="C146" s="53" t="s">
        <v>3</v>
      </c>
      <c r="D146" s="54">
        <v>13</v>
      </c>
      <c r="E146" s="55">
        <v>13423.75</v>
      </c>
      <c r="F146" s="55">
        <v>3061.56</v>
      </c>
      <c r="G146" s="55">
        <v>0</v>
      </c>
      <c r="H146" s="55">
        <v>6705.27</v>
      </c>
      <c r="I146" s="55">
        <v>0</v>
      </c>
      <c r="J146" s="55">
        <v>1932.55</v>
      </c>
      <c r="K146" s="56">
        <v>23190.58</v>
      </c>
      <c r="L146" s="46">
        <v>25123.13</v>
      </c>
      <c r="M146" s="117"/>
      <c r="N146" s="119">
        <v>23190.58</v>
      </c>
      <c r="O146" s="119">
        <v>16485.310000000001</v>
      </c>
      <c r="P146" s="119"/>
      <c r="Q146" s="119">
        <v>28090.49</v>
      </c>
      <c r="R146" s="47"/>
    </row>
    <row r="147" spans="1:18" ht="9" customHeight="1" x14ac:dyDescent="0.2">
      <c r="A147" s="501"/>
      <c r="B147" s="501"/>
      <c r="C147" s="48" t="s">
        <v>4</v>
      </c>
      <c r="D147" s="49">
        <v>14</v>
      </c>
      <c r="E147" s="50">
        <v>25992004</v>
      </c>
      <c r="F147" s="50">
        <v>5928007</v>
      </c>
      <c r="G147" s="50">
        <v>0</v>
      </c>
      <c r="H147" s="50">
        <v>12983213</v>
      </c>
      <c r="I147" s="50">
        <v>0</v>
      </c>
      <c r="J147" s="51">
        <v>3741939</v>
      </c>
      <c r="K147" s="50">
        <v>44903224</v>
      </c>
      <c r="L147" s="73">
        <v>48645163</v>
      </c>
      <c r="M147" s="118"/>
      <c r="N147" s="120">
        <v>44903224</v>
      </c>
      <c r="O147" s="120">
        <v>31920011</v>
      </c>
      <c r="P147" s="120">
        <v>0</v>
      </c>
      <c r="Q147" s="120">
        <v>54390773</v>
      </c>
      <c r="R147" s="47"/>
    </row>
    <row r="148" spans="1:18" ht="12.75" customHeight="1" x14ac:dyDescent="0.2">
      <c r="A148" s="501"/>
      <c r="B148" s="501"/>
      <c r="C148" s="53" t="s">
        <v>3</v>
      </c>
      <c r="D148" s="54">
        <v>15</v>
      </c>
      <c r="E148" s="55">
        <v>13944.34</v>
      </c>
      <c r="F148" s="55">
        <v>3179.31</v>
      </c>
      <c r="G148" s="55">
        <v>0</v>
      </c>
      <c r="H148" s="55">
        <v>6705.27</v>
      </c>
      <c r="I148" s="55">
        <v>0</v>
      </c>
      <c r="J148" s="55">
        <v>1985.74</v>
      </c>
      <c r="K148" s="56">
        <v>23828.92</v>
      </c>
      <c r="L148" s="46">
        <v>25814.66</v>
      </c>
      <c r="M148" s="117"/>
      <c r="N148" s="119">
        <v>23828.92</v>
      </c>
      <c r="O148" s="119">
        <v>17123.650000000001</v>
      </c>
      <c r="P148" s="119"/>
      <c r="Q148" s="119">
        <v>28896.92</v>
      </c>
      <c r="R148" s="47"/>
    </row>
    <row r="149" spans="1:18" ht="9" customHeight="1" x14ac:dyDescent="0.2">
      <c r="A149" s="501"/>
      <c r="B149" s="501"/>
      <c r="C149" s="48" t="s">
        <v>4</v>
      </c>
      <c r="D149" s="49">
        <v>16</v>
      </c>
      <c r="E149" s="50">
        <v>27000007</v>
      </c>
      <c r="F149" s="50">
        <v>6156003</v>
      </c>
      <c r="G149" s="50">
        <v>0</v>
      </c>
      <c r="H149" s="50">
        <v>12983213</v>
      </c>
      <c r="I149" s="50">
        <v>0</v>
      </c>
      <c r="J149" s="51">
        <v>3844929</v>
      </c>
      <c r="K149" s="50">
        <v>46139223</v>
      </c>
      <c r="L149" s="73">
        <v>49984152</v>
      </c>
      <c r="M149" s="118"/>
      <c r="N149" s="120">
        <v>46139223</v>
      </c>
      <c r="O149" s="120">
        <v>33156010</v>
      </c>
      <c r="P149" s="120">
        <v>0</v>
      </c>
      <c r="Q149" s="120">
        <v>55952239</v>
      </c>
      <c r="R149" s="47"/>
    </row>
    <row r="150" spans="1:18" ht="12.75" customHeight="1" x14ac:dyDescent="0.2">
      <c r="A150" s="501"/>
      <c r="B150" s="501"/>
      <c r="C150" s="53" t="s">
        <v>3</v>
      </c>
      <c r="D150" s="54">
        <v>17</v>
      </c>
      <c r="E150" s="55">
        <v>14458.73</v>
      </c>
      <c r="F150" s="55">
        <v>3297.06</v>
      </c>
      <c r="G150" s="55">
        <v>0</v>
      </c>
      <c r="H150" s="55">
        <v>6705.27</v>
      </c>
      <c r="I150" s="55">
        <v>0</v>
      </c>
      <c r="J150" s="55">
        <v>2038.42</v>
      </c>
      <c r="K150" s="56">
        <v>24461.06</v>
      </c>
      <c r="L150" s="46">
        <v>26499.48</v>
      </c>
      <c r="M150" s="117"/>
      <c r="N150" s="119">
        <v>24461.06</v>
      </c>
      <c r="O150" s="119">
        <v>17755.79</v>
      </c>
      <c r="P150" s="119"/>
      <c r="Q150" s="119">
        <v>29695.52</v>
      </c>
      <c r="R150" s="47"/>
    </row>
    <row r="151" spans="1:18" ht="9" customHeight="1" x14ac:dyDescent="0.2">
      <c r="A151" s="501"/>
      <c r="B151" s="501"/>
      <c r="C151" s="48" t="s">
        <v>4</v>
      </c>
      <c r="D151" s="49">
        <v>17</v>
      </c>
      <c r="E151" s="50">
        <v>27996005</v>
      </c>
      <c r="F151" s="50">
        <v>6383998</v>
      </c>
      <c r="G151" s="50">
        <v>0</v>
      </c>
      <c r="H151" s="50">
        <v>12983213</v>
      </c>
      <c r="I151" s="50">
        <v>0</v>
      </c>
      <c r="J151" s="51">
        <v>3946931</v>
      </c>
      <c r="K151" s="50">
        <v>47363217</v>
      </c>
      <c r="L151" s="73">
        <v>51310148</v>
      </c>
      <c r="M151" s="118"/>
      <c r="N151" s="120">
        <v>47363217</v>
      </c>
      <c r="O151" s="120">
        <v>34380004</v>
      </c>
      <c r="P151" s="120">
        <v>0</v>
      </c>
      <c r="Q151" s="120">
        <v>57498545</v>
      </c>
      <c r="R151" s="47"/>
    </row>
    <row r="152" spans="1:18" ht="12.75" customHeight="1" x14ac:dyDescent="0.2">
      <c r="A152" s="501"/>
      <c r="B152" s="501"/>
      <c r="C152" s="53" t="s">
        <v>3</v>
      </c>
      <c r="D152" s="54">
        <v>18</v>
      </c>
      <c r="E152" s="55">
        <v>14973.12</v>
      </c>
      <c r="F152" s="55">
        <v>3414.81</v>
      </c>
      <c r="G152" s="55">
        <v>0</v>
      </c>
      <c r="H152" s="55">
        <v>6705.27</v>
      </c>
      <c r="I152" s="55">
        <v>0</v>
      </c>
      <c r="J152" s="55">
        <v>2091.1</v>
      </c>
      <c r="K152" s="56">
        <v>25093.200000000001</v>
      </c>
      <c r="L152" s="46">
        <v>27184.3</v>
      </c>
      <c r="M152" s="117"/>
      <c r="N152" s="119">
        <v>25093.200000000001</v>
      </c>
      <c r="O152" s="119">
        <v>18387.93</v>
      </c>
      <c r="P152" s="119"/>
      <c r="Q152" s="119">
        <v>30494.13</v>
      </c>
      <c r="R152" s="47"/>
    </row>
    <row r="153" spans="1:18" ht="9" customHeight="1" x14ac:dyDescent="0.2">
      <c r="A153" s="501"/>
      <c r="B153" s="501"/>
      <c r="C153" s="48" t="s">
        <v>4</v>
      </c>
      <c r="D153" s="49">
        <v>19</v>
      </c>
      <c r="E153" s="50">
        <v>28992003</v>
      </c>
      <c r="F153" s="50">
        <v>6611994</v>
      </c>
      <c r="G153" s="50">
        <v>0</v>
      </c>
      <c r="H153" s="50">
        <v>12983213</v>
      </c>
      <c r="I153" s="50">
        <v>0</v>
      </c>
      <c r="J153" s="51">
        <v>4048934</v>
      </c>
      <c r="K153" s="50">
        <v>48587210</v>
      </c>
      <c r="L153" s="73">
        <v>52636145</v>
      </c>
      <c r="M153" s="118"/>
      <c r="N153" s="120">
        <v>48587210</v>
      </c>
      <c r="O153" s="120">
        <v>35603997</v>
      </c>
      <c r="P153" s="120">
        <v>0</v>
      </c>
      <c r="Q153" s="120">
        <v>59044869</v>
      </c>
      <c r="R153" s="47"/>
    </row>
    <row r="154" spans="1:18" ht="12.75" customHeight="1" x14ac:dyDescent="0.2">
      <c r="A154" s="501"/>
      <c r="B154" s="501"/>
      <c r="C154" s="53" t="s">
        <v>3</v>
      </c>
      <c r="D154" s="54">
        <v>20</v>
      </c>
      <c r="E154" s="55">
        <v>15493.71</v>
      </c>
      <c r="F154" s="55">
        <v>3532.57</v>
      </c>
      <c r="G154" s="55">
        <v>0</v>
      </c>
      <c r="H154" s="55">
        <v>6705.27</v>
      </c>
      <c r="I154" s="55">
        <v>0</v>
      </c>
      <c r="J154" s="55">
        <v>2144.3000000000002</v>
      </c>
      <c r="K154" s="56">
        <v>25731.55</v>
      </c>
      <c r="L154" s="46">
        <v>27875.85</v>
      </c>
      <c r="M154" s="117"/>
      <c r="N154" s="119">
        <v>25731.55</v>
      </c>
      <c r="O154" s="119">
        <v>19026.28</v>
      </c>
      <c r="P154" s="119"/>
      <c r="Q154" s="119">
        <v>31300.58</v>
      </c>
      <c r="R154" s="47"/>
    </row>
    <row r="155" spans="1:18" ht="9" customHeight="1" x14ac:dyDescent="0.2">
      <c r="A155" s="501"/>
      <c r="B155" s="501"/>
      <c r="C155" s="48" t="s">
        <v>4</v>
      </c>
      <c r="D155" s="49">
        <v>21</v>
      </c>
      <c r="E155" s="50">
        <v>30000006</v>
      </c>
      <c r="F155" s="50">
        <v>6840009</v>
      </c>
      <c r="G155" s="50">
        <v>0</v>
      </c>
      <c r="H155" s="50">
        <v>12983213</v>
      </c>
      <c r="I155" s="50">
        <v>0</v>
      </c>
      <c r="J155" s="51">
        <v>4151944</v>
      </c>
      <c r="K155" s="50">
        <v>49823228</v>
      </c>
      <c r="L155" s="73">
        <v>53975172</v>
      </c>
      <c r="M155" s="118"/>
      <c r="N155" s="120">
        <v>49823228</v>
      </c>
      <c r="O155" s="120">
        <v>36840015</v>
      </c>
      <c r="P155" s="120">
        <v>0</v>
      </c>
      <c r="Q155" s="120">
        <v>60606374</v>
      </c>
      <c r="R155" s="47"/>
    </row>
    <row r="156" spans="1:18" ht="12.75" customHeight="1" x14ac:dyDescent="0.2">
      <c r="A156" s="501"/>
      <c r="B156" s="501"/>
      <c r="C156" s="53" t="s">
        <v>3</v>
      </c>
      <c r="D156" s="54">
        <v>22</v>
      </c>
      <c r="E156" s="55">
        <v>16008.1</v>
      </c>
      <c r="F156" s="55">
        <v>3650.32</v>
      </c>
      <c r="G156" s="55">
        <v>0</v>
      </c>
      <c r="H156" s="55">
        <v>6705.27</v>
      </c>
      <c r="I156" s="55">
        <v>0</v>
      </c>
      <c r="J156" s="55">
        <v>2196.9699999999998</v>
      </c>
      <c r="K156" s="56">
        <v>26363.69</v>
      </c>
      <c r="L156" s="46">
        <v>28560.66</v>
      </c>
      <c r="M156" s="117"/>
      <c r="N156" s="119">
        <v>26363.69</v>
      </c>
      <c r="O156" s="119">
        <v>19658.419999999998</v>
      </c>
      <c r="P156" s="119"/>
      <c r="Q156" s="119">
        <v>32099.18</v>
      </c>
      <c r="R156" s="47"/>
    </row>
    <row r="157" spans="1:18" ht="9" customHeight="1" x14ac:dyDescent="0.2">
      <c r="A157" s="501"/>
      <c r="B157" s="501"/>
      <c r="C157" s="48" t="s">
        <v>4</v>
      </c>
      <c r="D157" s="49">
        <v>23</v>
      </c>
      <c r="E157" s="50">
        <v>30996004</v>
      </c>
      <c r="F157" s="50">
        <v>7068005</v>
      </c>
      <c r="G157" s="50">
        <v>0</v>
      </c>
      <c r="H157" s="50">
        <v>12983213</v>
      </c>
      <c r="I157" s="50">
        <v>0</v>
      </c>
      <c r="J157" s="51">
        <v>4253927</v>
      </c>
      <c r="K157" s="50">
        <v>51047222</v>
      </c>
      <c r="L157" s="73">
        <v>55301149</v>
      </c>
      <c r="M157" s="118"/>
      <c r="N157" s="120">
        <v>51047222</v>
      </c>
      <c r="O157" s="120">
        <v>38064009</v>
      </c>
      <c r="P157" s="120">
        <v>0</v>
      </c>
      <c r="Q157" s="120">
        <v>62152679</v>
      </c>
      <c r="R157" s="47"/>
    </row>
    <row r="158" spans="1:18" ht="12.75" customHeight="1" x14ac:dyDescent="0.2">
      <c r="A158" s="501"/>
      <c r="B158" s="501"/>
      <c r="C158" s="53" t="s">
        <v>3</v>
      </c>
      <c r="D158" s="54">
        <v>24</v>
      </c>
      <c r="E158" s="55">
        <v>16522.490000000002</v>
      </c>
      <c r="F158" s="55">
        <v>3768.07</v>
      </c>
      <c r="G158" s="55">
        <v>0</v>
      </c>
      <c r="H158" s="55">
        <v>6705.27</v>
      </c>
      <c r="I158" s="55">
        <v>0</v>
      </c>
      <c r="J158" s="55">
        <v>2249.65</v>
      </c>
      <c r="K158" s="56">
        <v>26995.83</v>
      </c>
      <c r="L158" s="46">
        <v>29245.48</v>
      </c>
      <c r="M158" s="117"/>
      <c r="N158" s="119">
        <v>26995.83</v>
      </c>
      <c r="O158" s="119">
        <v>20290.560000000001</v>
      </c>
      <c r="P158" s="119"/>
      <c r="Q158" s="119">
        <v>32897.78</v>
      </c>
      <c r="R158" s="47"/>
    </row>
    <row r="159" spans="1:18" ht="9" customHeight="1" x14ac:dyDescent="0.2">
      <c r="A159" s="501"/>
      <c r="B159" s="501"/>
      <c r="C159" s="48" t="s">
        <v>4</v>
      </c>
      <c r="D159" s="49">
        <v>25</v>
      </c>
      <c r="E159" s="50">
        <v>31992002</v>
      </c>
      <c r="F159" s="50">
        <v>7296001</v>
      </c>
      <c r="G159" s="50">
        <v>0</v>
      </c>
      <c r="H159" s="50">
        <v>12983213</v>
      </c>
      <c r="I159" s="50">
        <v>0</v>
      </c>
      <c r="J159" s="51">
        <v>4355930</v>
      </c>
      <c r="K159" s="50">
        <v>52271216</v>
      </c>
      <c r="L159" s="73">
        <v>56627146</v>
      </c>
      <c r="M159" s="118"/>
      <c r="N159" s="120">
        <v>52271216</v>
      </c>
      <c r="O159" s="120">
        <v>39288003</v>
      </c>
      <c r="P159" s="120">
        <v>0</v>
      </c>
      <c r="Q159" s="120">
        <v>63698984</v>
      </c>
      <c r="R159" s="47"/>
    </row>
    <row r="160" spans="1:18" ht="12.75" customHeight="1" x14ac:dyDescent="0.2">
      <c r="A160" s="501"/>
      <c r="B160" s="501"/>
      <c r="C160" s="53" t="s">
        <v>3</v>
      </c>
      <c r="D160" s="54">
        <v>26</v>
      </c>
      <c r="E160" s="55">
        <v>17043.080000000002</v>
      </c>
      <c r="F160" s="55">
        <v>3885.82</v>
      </c>
      <c r="G160" s="55">
        <v>0</v>
      </c>
      <c r="H160" s="55">
        <v>6705.27</v>
      </c>
      <c r="I160" s="55">
        <v>0</v>
      </c>
      <c r="J160" s="55">
        <v>2302.85</v>
      </c>
      <c r="K160" s="56">
        <v>27634.17</v>
      </c>
      <c r="L160" s="46">
        <v>29937.02</v>
      </c>
      <c r="M160" s="117"/>
      <c r="N160" s="119">
        <v>27634.17</v>
      </c>
      <c r="O160" s="119">
        <v>20928.900000000001</v>
      </c>
      <c r="P160" s="119"/>
      <c r="Q160" s="119">
        <v>33704.22</v>
      </c>
      <c r="R160" s="47"/>
    </row>
    <row r="161" spans="1:18" ht="9" customHeight="1" x14ac:dyDescent="0.2">
      <c r="A161" s="501"/>
      <c r="B161" s="501"/>
      <c r="C161" s="48" t="s">
        <v>4</v>
      </c>
      <c r="D161" s="49">
        <v>27</v>
      </c>
      <c r="E161" s="50">
        <v>33000005</v>
      </c>
      <c r="F161" s="50">
        <v>7523997</v>
      </c>
      <c r="G161" s="50">
        <v>0</v>
      </c>
      <c r="H161" s="50">
        <v>12983213</v>
      </c>
      <c r="I161" s="50">
        <v>0</v>
      </c>
      <c r="J161" s="51">
        <v>4458939</v>
      </c>
      <c r="K161" s="50">
        <v>53507214</v>
      </c>
      <c r="L161" s="73">
        <v>57966154</v>
      </c>
      <c r="M161" s="118"/>
      <c r="N161" s="120">
        <v>53507214</v>
      </c>
      <c r="O161" s="120">
        <v>40524001</v>
      </c>
      <c r="P161" s="120">
        <v>0</v>
      </c>
      <c r="Q161" s="120">
        <v>65260470</v>
      </c>
      <c r="R161" s="47"/>
    </row>
    <row r="162" spans="1:18" ht="12.75" customHeight="1" x14ac:dyDescent="0.2">
      <c r="A162" s="501"/>
      <c r="B162" s="501"/>
      <c r="C162" s="53" t="s">
        <v>3</v>
      </c>
      <c r="D162" s="54">
        <v>28</v>
      </c>
      <c r="E162" s="55">
        <v>17557.47</v>
      </c>
      <c r="F162" s="55">
        <v>4003.57</v>
      </c>
      <c r="G162" s="55">
        <v>0</v>
      </c>
      <c r="H162" s="55">
        <v>6705.27</v>
      </c>
      <c r="I162" s="55">
        <v>0</v>
      </c>
      <c r="J162" s="55">
        <v>2355.5300000000002</v>
      </c>
      <c r="K162" s="56">
        <v>28266.31</v>
      </c>
      <c r="L162" s="46">
        <v>30621.84</v>
      </c>
      <c r="M162" s="117"/>
      <c r="N162" s="119">
        <v>28266.31</v>
      </c>
      <c r="O162" s="119">
        <v>21561.040000000001</v>
      </c>
      <c r="P162" s="119"/>
      <c r="Q162" s="119">
        <v>34502.83</v>
      </c>
      <c r="R162" s="47"/>
    </row>
    <row r="163" spans="1:18" ht="9" customHeight="1" x14ac:dyDescent="0.2">
      <c r="A163" s="501"/>
      <c r="B163" s="501"/>
      <c r="C163" s="48" t="s">
        <v>4</v>
      </c>
      <c r="D163" s="49">
        <v>29</v>
      </c>
      <c r="E163" s="50">
        <v>33996002</v>
      </c>
      <c r="F163" s="50">
        <v>7751992</v>
      </c>
      <c r="G163" s="50">
        <v>0</v>
      </c>
      <c r="H163" s="50">
        <v>12983213</v>
      </c>
      <c r="I163" s="50">
        <v>0</v>
      </c>
      <c r="J163" s="51">
        <v>4560942</v>
      </c>
      <c r="K163" s="50">
        <v>54731208</v>
      </c>
      <c r="L163" s="73">
        <v>59292150</v>
      </c>
      <c r="M163" s="118"/>
      <c r="N163" s="120">
        <v>54731208</v>
      </c>
      <c r="O163" s="120">
        <v>41747995</v>
      </c>
      <c r="P163" s="120">
        <v>0</v>
      </c>
      <c r="Q163" s="120">
        <v>66806795</v>
      </c>
      <c r="R163" s="47"/>
    </row>
    <row r="164" spans="1:18" ht="12.75" customHeight="1" x14ac:dyDescent="0.2">
      <c r="A164" s="501"/>
      <c r="B164" s="501"/>
      <c r="C164" s="53" t="s">
        <v>3</v>
      </c>
      <c r="D164" s="54">
        <v>30</v>
      </c>
      <c r="E164" s="55">
        <v>18071.86</v>
      </c>
      <c r="F164" s="55">
        <v>4121.33</v>
      </c>
      <c r="G164" s="55">
        <v>0</v>
      </c>
      <c r="H164" s="55">
        <v>6705.27</v>
      </c>
      <c r="I164" s="55">
        <v>0</v>
      </c>
      <c r="J164" s="55">
        <v>2408.21</v>
      </c>
      <c r="K164" s="56">
        <v>28898.46</v>
      </c>
      <c r="L164" s="46">
        <v>31306.67</v>
      </c>
      <c r="M164" s="117"/>
      <c r="N164" s="119">
        <v>28898.46</v>
      </c>
      <c r="O164" s="119">
        <v>22193.19</v>
      </c>
      <c r="P164" s="119"/>
      <c r="Q164" s="119">
        <v>35301.440000000002</v>
      </c>
      <c r="R164" s="47"/>
    </row>
    <row r="165" spans="1:18" ht="9" customHeight="1" x14ac:dyDescent="0.2">
      <c r="A165" s="501"/>
      <c r="B165" s="501"/>
      <c r="C165" s="48" t="s">
        <v>4</v>
      </c>
      <c r="D165" s="49">
        <v>33</v>
      </c>
      <c r="E165" s="50">
        <v>34992000</v>
      </c>
      <c r="F165" s="50">
        <v>7980008</v>
      </c>
      <c r="G165" s="50">
        <v>0</v>
      </c>
      <c r="H165" s="50">
        <v>12983213</v>
      </c>
      <c r="I165" s="50">
        <v>0</v>
      </c>
      <c r="J165" s="51">
        <v>4662945</v>
      </c>
      <c r="K165" s="50">
        <v>55955221</v>
      </c>
      <c r="L165" s="73">
        <v>60618166</v>
      </c>
      <c r="M165" s="118"/>
      <c r="N165" s="120">
        <v>55955221</v>
      </c>
      <c r="O165" s="120">
        <v>42972008</v>
      </c>
      <c r="P165" s="120">
        <v>0</v>
      </c>
      <c r="Q165" s="120">
        <v>68353119</v>
      </c>
      <c r="R165" s="47"/>
    </row>
    <row r="166" spans="1:18" ht="12.75" customHeight="1" x14ac:dyDescent="0.2">
      <c r="A166" s="501"/>
      <c r="B166" s="501"/>
      <c r="C166" s="53" t="s">
        <v>3</v>
      </c>
      <c r="D166" s="54">
        <v>34</v>
      </c>
      <c r="E166" s="55">
        <v>19106.84</v>
      </c>
      <c r="F166" s="55">
        <v>4356.83</v>
      </c>
      <c r="G166" s="55">
        <v>0</v>
      </c>
      <c r="H166" s="55">
        <v>6705.27</v>
      </c>
      <c r="I166" s="55">
        <v>0</v>
      </c>
      <c r="J166" s="55">
        <v>2514.08</v>
      </c>
      <c r="K166" s="56">
        <v>30168.94</v>
      </c>
      <c r="L166" s="46">
        <v>32683.02</v>
      </c>
      <c r="M166" s="117"/>
      <c r="N166" s="119">
        <v>30168.94</v>
      </c>
      <c r="O166" s="119">
        <v>23463.67</v>
      </c>
      <c r="P166" s="119"/>
      <c r="Q166" s="119">
        <v>36906.480000000003</v>
      </c>
      <c r="R166" s="47"/>
    </row>
    <row r="167" spans="1:18" ht="9" customHeight="1" x14ac:dyDescent="0.2">
      <c r="A167" s="501"/>
      <c r="B167" s="501"/>
      <c r="C167" s="48" t="s">
        <v>4</v>
      </c>
      <c r="D167" s="49">
        <v>35</v>
      </c>
      <c r="E167" s="50">
        <v>36996001</v>
      </c>
      <c r="F167" s="50">
        <v>8435999</v>
      </c>
      <c r="G167" s="50">
        <v>0</v>
      </c>
      <c r="H167" s="50">
        <v>12983213</v>
      </c>
      <c r="I167" s="50">
        <v>0</v>
      </c>
      <c r="J167" s="51">
        <v>4867938</v>
      </c>
      <c r="K167" s="50">
        <v>58415213</v>
      </c>
      <c r="L167" s="73">
        <v>63283151</v>
      </c>
      <c r="M167" s="118"/>
      <c r="N167" s="120">
        <v>58415213</v>
      </c>
      <c r="O167" s="120">
        <v>45432000</v>
      </c>
      <c r="P167" s="120">
        <v>0</v>
      </c>
      <c r="Q167" s="120">
        <v>71460910</v>
      </c>
      <c r="R167" s="47"/>
    </row>
    <row r="168" spans="1:18" ht="12.75" customHeight="1" x14ac:dyDescent="0.2">
      <c r="A168" s="501"/>
      <c r="B168" s="501"/>
      <c r="C168" s="53" t="s">
        <v>3</v>
      </c>
      <c r="D168" s="54">
        <v>36</v>
      </c>
      <c r="E168" s="55">
        <v>19621.23</v>
      </c>
      <c r="F168" s="55">
        <v>4474.58</v>
      </c>
      <c r="G168" s="55">
        <v>0</v>
      </c>
      <c r="H168" s="55">
        <v>6705.27</v>
      </c>
      <c r="I168" s="55">
        <v>0</v>
      </c>
      <c r="J168" s="55">
        <v>2566.7600000000002</v>
      </c>
      <c r="K168" s="56">
        <v>30801.08</v>
      </c>
      <c r="L168" s="46">
        <v>33367.839999999997</v>
      </c>
      <c r="M168" s="117"/>
      <c r="N168" s="119">
        <v>30801.08</v>
      </c>
      <c r="O168" s="119">
        <v>24095.81</v>
      </c>
      <c r="P168" s="119"/>
      <c r="Q168" s="119">
        <v>37705.089999999997</v>
      </c>
      <c r="R168" s="47"/>
    </row>
    <row r="169" spans="1:18" ht="9" customHeight="1" x14ac:dyDescent="0.2">
      <c r="A169" s="501"/>
      <c r="B169" s="501"/>
      <c r="C169" s="48" t="s">
        <v>4</v>
      </c>
      <c r="D169" s="49">
        <v>37</v>
      </c>
      <c r="E169" s="50">
        <v>37991999</v>
      </c>
      <c r="F169" s="50">
        <v>8663995</v>
      </c>
      <c r="G169" s="50">
        <v>0</v>
      </c>
      <c r="H169" s="50">
        <v>12983213</v>
      </c>
      <c r="I169" s="50">
        <v>0</v>
      </c>
      <c r="J169" s="51">
        <v>4969940</v>
      </c>
      <c r="K169" s="50">
        <v>59639207</v>
      </c>
      <c r="L169" s="73">
        <v>64609148</v>
      </c>
      <c r="M169" s="118"/>
      <c r="N169" s="120">
        <v>59639207</v>
      </c>
      <c r="O169" s="120">
        <v>46655994</v>
      </c>
      <c r="P169" s="120">
        <v>0</v>
      </c>
      <c r="Q169" s="120">
        <v>73007235</v>
      </c>
      <c r="R169" s="47"/>
    </row>
    <row r="170" spans="1:18" ht="12.75" customHeight="1" x14ac:dyDescent="0.2">
      <c r="A170" s="501"/>
      <c r="B170" s="501"/>
      <c r="C170" s="53" t="s">
        <v>3</v>
      </c>
      <c r="D170" s="54">
        <v>38</v>
      </c>
      <c r="E170" s="55">
        <v>20141.82</v>
      </c>
      <c r="F170" s="55">
        <v>4592.33</v>
      </c>
      <c r="G170" s="55">
        <v>0</v>
      </c>
      <c r="H170" s="55">
        <v>6705.27</v>
      </c>
      <c r="I170" s="55">
        <v>0</v>
      </c>
      <c r="J170" s="55">
        <v>2619.9499999999998</v>
      </c>
      <c r="K170" s="56">
        <v>31439.42</v>
      </c>
      <c r="L170" s="46">
        <v>34059.370000000003</v>
      </c>
      <c r="M170" s="117"/>
      <c r="N170" s="119">
        <v>31439.42</v>
      </c>
      <c r="O170" s="119">
        <v>24734.15</v>
      </c>
      <c r="P170" s="119"/>
      <c r="Q170" s="119">
        <v>38511.519999999997</v>
      </c>
      <c r="R170" s="47"/>
    </row>
    <row r="171" spans="1:18" ht="9" customHeight="1" x14ac:dyDescent="0.2">
      <c r="A171" s="501"/>
      <c r="B171" s="501"/>
      <c r="C171" s="48" t="s">
        <v>4</v>
      </c>
      <c r="D171" s="49">
        <v>39</v>
      </c>
      <c r="E171" s="50">
        <v>39000002</v>
      </c>
      <c r="F171" s="50">
        <v>8891991</v>
      </c>
      <c r="G171" s="50">
        <v>0</v>
      </c>
      <c r="H171" s="50">
        <v>12983213</v>
      </c>
      <c r="I171" s="50">
        <v>0</v>
      </c>
      <c r="J171" s="51">
        <v>5072931</v>
      </c>
      <c r="K171" s="50">
        <v>60875206</v>
      </c>
      <c r="L171" s="73">
        <v>65948136</v>
      </c>
      <c r="M171" s="118"/>
      <c r="N171" s="120">
        <v>60875206</v>
      </c>
      <c r="O171" s="120">
        <v>47891993</v>
      </c>
      <c r="P171" s="120">
        <v>0</v>
      </c>
      <c r="Q171" s="120">
        <v>74568701</v>
      </c>
      <c r="R171" s="47"/>
    </row>
    <row r="172" spans="1:18" ht="12.75" customHeight="1" x14ac:dyDescent="0.2">
      <c r="A172" s="501"/>
      <c r="B172" s="501"/>
      <c r="C172" s="53" t="s">
        <v>3</v>
      </c>
      <c r="D172" s="54">
        <v>40</v>
      </c>
      <c r="E172" s="55">
        <v>20656.21</v>
      </c>
      <c r="F172" s="55">
        <v>4710.09</v>
      </c>
      <c r="G172" s="55">
        <v>0</v>
      </c>
      <c r="H172" s="55">
        <v>6705.27</v>
      </c>
      <c r="I172" s="55">
        <v>0</v>
      </c>
      <c r="J172" s="55">
        <v>2672.63</v>
      </c>
      <c r="K172" s="56">
        <v>32071.57</v>
      </c>
      <c r="L172" s="46">
        <v>34744.199999999997</v>
      </c>
      <c r="M172" s="117"/>
      <c r="N172" s="119">
        <v>32071.57</v>
      </c>
      <c r="O172" s="119">
        <v>25366.3</v>
      </c>
      <c r="P172" s="119"/>
      <c r="Q172" s="119">
        <v>39310.129999999997</v>
      </c>
      <c r="R172" s="47"/>
    </row>
    <row r="173" spans="1:18" ht="9" customHeight="1" x14ac:dyDescent="0.2">
      <c r="A173" s="502"/>
      <c r="B173" s="502"/>
      <c r="C173" s="58"/>
      <c r="D173" s="59"/>
      <c r="E173" s="61">
        <v>39996000</v>
      </c>
      <c r="F173" s="61">
        <v>9120006</v>
      </c>
      <c r="G173" s="61">
        <v>0</v>
      </c>
      <c r="H173" s="61">
        <v>12983213</v>
      </c>
      <c r="I173" s="61">
        <v>0</v>
      </c>
      <c r="J173" s="60">
        <v>5174933</v>
      </c>
      <c r="K173" s="61">
        <v>62099219</v>
      </c>
      <c r="L173" s="73">
        <v>67274152</v>
      </c>
      <c r="M173" s="118"/>
      <c r="N173" s="120">
        <v>62099219</v>
      </c>
      <c r="O173" s="120">
        <v>49116006</v>
      </c>
      <c r="P173" s="120">
        <v>0</v>
      </c>
      <c r="Q173" s="120">
        <v>76115025</v>
      </c>
      <c r="R173" s="47"/>
    </row>
    <row r="174" spans="1:18" ht="12.75" customHeight="1" x14ac:dyDescent="0.2">
      <c r="A174" s="492">
        <v>33970</v>
      </c>
      <c r="B174" s="492">
        <v>34424</v>
      </c>
      <c r="C174" s="42" t="s">
        <v>3</v>
      </c>
      <c r="D174" s="43">
        <v>0</v>
      </c>
      <c r="E174" s="44">
        <v>10325.01</v>
      </c>
      <c r="F174" s="44">
        <v>2355.04</v>
      </c>
      <c r="G174" s="44">
        <v>123.95</v>
      </c>
      <c r="H174" s="44">
        <v>6705.27</v>
      </c>
      <c r="I174" s="44">
        <v>0</v>
      </c>
      <c r="J174" s="44">
        <v>1625.77</v>
      </c>
      <c r="K174" s="45">
        <v>19509.27</v>
      </c>
      <c r="L174" s="46">
        <v>21135.040000000001</v>
      </c>
      <c r="M174" s="117"/>
      <c r="N174" s="119">
        <v>19509.27</v>
      </c>
      <c r="O174" s="119">
        <v>12804</v>
      </c>
      <c r="P174" s="119"/>
      <c r="Q174" s="119">
        <v>23439.759999999998</v>
      </c>
      <c r="R174" s="47"/>
    </row>
    <row r="175" spans="1:18" ht="9" customHeight="1" x14ac:dyDescent="0.2">
      <c r="A175" s="525"/>
      <c r="B175" s="525"/>
      <c r="C175" s="48" t="s">
        <v>4</v>
      </c>
      <c r="D175" s="49">
        <v>0</v>
      </c>
      <c r="E175" s="50">
        <v>19992007</v>
      </c>
      <c r="F175" s="50">
        <v>4559993</v>
      </c>
      <c r="G175" s="50">
        <v>240001</v>
      </c>
      <c r="H175" s="50">
        <v>12983213</v>
      </c>
      <c r="I175" s="50">
        <v>0</v>
      </c>
      <c r="J175" s="51">
        <v>3147930</v>
      </c>
      <c r="K175" s="50">
        <v>37775214</v>
      </c>
      <c r="L175" s="73">
        <v>40923144</v>
      </c>
      <c r="M175" s="118"/>
      <c r="N175" s="120">
        <v>37775214</v>
      </c>
      <c r="O175" s="120">
        <v>24792001</v>
      </c>
      <c r="P175" s="120">
        <v>0</v>
      </c>
      <c r="Q175" s="120">
        <v>45385704</v>
      </c>
      <c r="R175" s="47"/>
    </row>
    <row r="176" spans="1:18" ht="12.75" customHeight="1" x14ac:dyDescent="0.2">
      <c r="A176" s="500">
        <v>33970</v>
      </c>
      <c r="B176" s="500">
        <v>34424</v>
      </c>
      <c r="C176" s="53" t="s">
        <v>3</v>
      </c>
      <c r="D176" s="54">
        <v>1</v>
      </c>
      <c r="E176" s="55">
        <v>10325.01</v>
      </c>
      <c r="F176" s="55">
        <v>2355.04</v>
      </c>
      <c r="G176" s="55">
        <v>123.95</v>
      </c>
      <c r="H176" s="55">
        <v>6705.27</v>
      </c>
      <c r="I176" s="55">
        <v>0</v>
      </c>
      <c r="J176" s="55">
        <v>1625.77</v>
      </c>
      <c r="K176" s="56">
        <v>19509.27</v>
      </c>
      <c r="L176" s="46">
        <v>21135.040000000001</v>
      </c>
      <c r="M176" s="117"/>
      <c r="N176" s="119">
        <v>19509.27</v>
      </c>
      <c r="O176" s="119">
        <v>12804</v>
      </c>
      <c r="P176" s="119"/>
      <c r="Q176" s="119">
        <v>23439.759999999998</v>
      </c>
      <c r="R176" s="47"/>
    </row>
    <row r="177" spans="1:18" ht="9" customHeight="1" x14ac:dyDescent="0.2">
      <c r="A177" s="500"/>
      <c r="B177" s="500"/>
      <c r="C177" s="48" t="s">
        <v>4</v>
      </c>
      <c r="D177" s="49">
        <v>2</v>
      </c>
      <c r="E177" s="50">
        <v>19992007</v>
      </c>
      <c r="F177" s="50">
        <v>4559993</v>
      </c>
      <c r="G177" s="50">
        <v>240001</v>
      </c>
      <c r="H177" s="50">
        <v>12983213</v>
      </c>
      <c r="I177" s="50">
        <v>0</v>
      </c>
      <c r="J177" s="51">
        <v>3147930</v>
      </c>
      <c r="K177" s="50">
        <v>37775214</v>
      </c>
      <c r="L177" s="73">
        <v>40923144</v>
      </c>
      <c r="M177" s="118"/>
      <c r="N177" s="120">
        <v>37775214</v>
      </c>
      <c r="O177" s="120">
        <v>24792001</v>
      </c>
      <c r="P177" s="120">
        <v>0</v>
      </c>
      <c r="Q177" s="120">
        <v>45385704</v>
      </c>
      <c r="R177" s="47"/>
    </row>
    <row r="178" spans="1:18" ht="12.75" customHeight="1" x14ac:dyDescent="0.2">
      <c r="A178" s="501"/>
      <c r="B178" s="501"/>
      <c r="C178" s="53" t="s">
        <v>3</v>
      </c>
      <c r="D178" s="54">
        <v>3</v>
      </c>
      <c r="E178" s="55">
        <v>10845.59</v>
      </c>
      <c r="F178" s="55">
        <v>2472.8000000000002</v>
      </c>
      <c r="G178" s="55">
        <v>123.95</v>
      </c>
      <c r="H178" s="55">
        <v>6705.27</v>
      </c>
      <c r="I178" s="55">
        <v>0</v>
      </c>
      <c r="J178" s="55">
        <v>1678.97</v>
      </c>
      <c r="K178" s="56">
        <v>20147.61</v>
      </c>
      <c r="L178" s="46">
        <v>21826.58</v>
      </c>
      <c r="M178" s="117"/>
      <c r="N178" s="119">
        <v>20147.61</v>
      </c>
      <c r="O178" s="119">
        <v>13442.34</v>
      </c>
      <c r="P178" s="119"/>
      <c r="Q178" s="119">
        <v>24246.2</v>
      </c>
      <c r="R178" s="47"/>
    </row>
    <row r="179" spans="1:18" ht="9" customHeight="1" x14ac:dyDescent="0.2">
      <c r="A179" s="501"/>
      <c r="B179" s="501"/>
      <c r="C179" s="48" t="s">
        <v>4</v>
      </c>
      <c r="D179" s="49">
        <v>4</v>
      </c>
      <c r="E179" s="50">
        <v>20999991</v>
      </c>
      <c r="F179" s="50">
        <v>4788008</v>
      </c>
      <c r="G179" s="50">
        <v>240001</v>
      </c>
      <c r="H179" s="50">
        <v>12983213</v>
      </c>
      <c r="I179" s="50">
        <v>0</v>
      </c>
      <c r="J179" s="51">
        <v>3250939</v>
      </c>
      <c r="K179" s="50">
        <v>39011213</v>
      </c>
      <c r="L179" s="73">
        <v>42262152</v>
      </c>
      <c r="M179" s="118"/>
      <c r="N179" s="120">
        <v>39011213</v>
      </c>
      <c r="O179" s="120">
        <v>26028000</v>
      </c>
      <c r="P179" s="120">
        <v>0</v>
      </c>
      <c r="Q179" s="120">
        <v>46947190</v>
      </c>
      <c r="R179" s="47"/>
    </row>
    <row r="180" spans="1:18" ht="12.75" customHeight="1" x14ac:dyDescent="0.2">
      <c r="A180" s="501"/>
      <c r="B180" s="501"/>
      <c r="C180" s="53" t="s">
        <v>3</v>
      </c>
      <c r="D180" s="54">
        <v>5</v>
      </c>
      <c r="E180" s="55">
        <v>11359.99</v>
      </c>
      <c r="F180" s="55">
        <v>2590.5500000000002</v>
      </c>
      <c r="G180" s="55">
        <v>123.95</v>
      </c>
      <c r="H180" s="55">
        <v>6705.27</v>
      </c>
      <c r="I180" s="55">
        <v>0</v>
      </c>
      <c r="J180" s="55">
        <v>1731.65</v>
      </c>
      <c r="K180" s="56">
        <v>20779.759999999998</v>
      </c>
      <c r="L180" s="46">
        <v>22511.41</v>
      </c>
      <c r="M180" s="117"/>
      <c r="N180" s="119">
        <v>20779.759999999998</v>
      </c>
      <c r="O180" s="119">
        <v>14074.49</v>
      </c>
      <c r="P180" s="119"/>
      <c r="Q180" s="119">
        <v>25044.82</v>
      </c>
      <c r="R180" s="47"/>
    </row>
    <row r="181" spans="1:18" ht="9" customHeight="1" x14ac:dyDescent="0.2">
      <c r="A181" s="501"/>
      <c r="B181" s="501"/>
      <c r="C181" s="48" t="s">
        <v>4</v>
      </c>
      <c r="D181" s="49">
        <v>6</v>
      </c>
      <c r="E181" s="50">
        <v>21996008</v>
      </c>
      <c r="F181" s="50">
        <v>5016004</v>
      </c>
      <c r="G181" s="50">
        <v>240001</v>
      </c>
      <c r="H181" s="50">
        <v>12983213</v>
      </c>
      <c r="I181" s="50">
        <v>0</v>
      </c>
      <c r="J181" s="51">
        <v>3352942</v>
      </c>
      <c r="K181" s="50">
        <v>40235226</v>
      </c>
      <c r="L181" s="73">
        <v>43588168</v>
      </c>
      <c r="M181" s="118"/>
      <c r="N181" s="120">
        <v>40235226</v>
      </c>
      <c r="O181" s="120">
        <v>27252013</v>
      </c>
      <c r="P181" s="120">
        <v>0</v>
      </c>
      <c r="Q181" s="120">
        <v>48493534</v>
      </c>
      <c r="R181" s="47"/>
    </row>
    <row r="182" spans="1:18" ht="12.75" customHeight="1" x14ac:dyDescent="0.2">
      <c r="A182" s="501"/>
      <c r="B182" s="501"/>
      <c r="C182" s="53" t="s">
        <v>3</v>
      </c>
      <c r="D182" s="54">
        <v>7</v>
      </c>
      <c r="E182" s="55">
        <v>11874.38</v>
      </c>
      <c r="F182" s="55">
        <v>2708.3</v>
      </c>
      <c r="G182" s="55">
        <v>123.95</v>
      </c>
      <c r="H182" s="55">
        <v>6705.27</v>
      </c>
      <c r="I182" s="55">
        <v>0</v>
      </c>
      <c r="J182" s="55">
        <v>1784.33</v>
      </c>
      <c r="K182" s="56">
        <v>21411.9</v>
      </c>
      <c r="L182" s="46">
        <v>23196.23</v>
      </c>
      <c r="M182" s="117"/>
      <c r="N182" s="119">
        <v>21411.9</v>
      </c>
      <c r="O182" s="119">
        <v>14706.63</v>
      </c>
      <c r="P182" s="119"/>
      <c r="Q182" s="119">
        <v>25843.42</v>
      </c>
      <c r="R182" s="47"/>
    </row>
    <row r="183" spans="1:18" ht="9" customHeight="1" x14ac:dyDescent="0.2">
      <c r="A183" s="501"/>
      <c r="B183" s="501"/>
      <c r="C183" s="48" t="s">
        <v>4</v>
      </c>
      <c r="D183" s="49">
        <v>8</v>
      </c>
      <c r="E183" s="50">
        <v>22992006</v>
      </c>
      <c r="F183" s="50">
        <v>5244000</v>
      </c>
      <c r="G183" s="50">
        <v>240001</v>
      </c>
      <c r="H183" s="50">
        <v>12983213</v>
      </c>
      <c r="I183" s="50">
        <v>0</v>
      </c>
      <c r="J183" s="51">
        <v>3454945</v>
      </c>
      <c r="K183" s="50">
        <v>41459220</v>
      </c>
      <c r="L183" s="73">
        <v>44914164</v>
      </c>
      <c r="M183" s="118"/>
      <c r="N183" s="120">
        <v>41459220</v>
      </c>
      <c r="O183" s="120">
        <v>28476006</v>
      </c>
      <c r="P183" s="120">
        <v>0</v>
      </c>
      <c r="Q183" s="120">
        <v>50039839</v>
      </c>
      <c r="R183" s="47"/>
    </row>
    <row r="184" spans="1:18" ht="12.75" customHeight="1" x14ac:dyDescent="0.2">
      <c r="A184" s="501"/>
      <c r="B184" s="501"/>
      <c r="C184" s="53" t="s">
        <v>3</v>
      </c>
      <c r="D184" s="54">
        <v>9</v>
      </c>
      <c r="E184" s="55">
        <v>12394.97</v>
      </c>
      <c r="F184" s="55">
        <v>2826.05</v>
      </c>
      <c r="G184" s="55">
        <v>123.95</v>
      </c>
      <c r="H184" s="55">
        <v>6705.27</v>
      </c>
      <c r="I184" s="55">
        <v>0</v>
      </c>
      <c r="J184" s="55">
        <v>1837.52</v>
      </c>
      <c r="K184" s="56">
        <v>22050.240000000002</v>
      </c>
      <c r="L184" s="46">
        <v>23887.759999999998</v>
      </c>
      <c r="M184" s="117"/>
      <c r="N184" s="119">
        <v>22050.240000000002</v>
      </c>
      <c r="O184" s="119">
        <v>15344.97</v>
      </c>
      <c r="P184" s="119"/>
      <c r="Q184" s="119">
        <v>26649.85</v>
      </c>
      <c r="R184" s="47"/>
    </row>
    <row r="185" spans="1:18" ht="9" customHeight="1" x14ac:dyDescent="0.2">
      <c r="A185" s="501"/>
      <c r="B185" s="501"/>
      <c r="C185" s="48" t="s">
        <v>4</v>
      </c>
      <c r="D185" s="49">
        <v>10</v>
      </c>
      <c r="E185" s="50">
        <v>24000009</v>
      </c>
      <c r="F185" s="50">
        <v>5471996</v>
      </c>
      <c r="G185" s="50">
        <v>240001</v>
      </c>
      <c r="H185" s="50">
        <v>12983213</v>
      </c>
      <c r="I185" s="50">
        <v>0</v>
      </c>
      <c r="J185" s="51">
        <v>3557935</v>
      </c>
      <c r="K185" s="50">
        <v>42695218</v>
      </c>
      <c r="L185" s="73">
        <v>46253153</v>
      </c>
      <c r="M185" s="118"/>
      <c r="N185" s="120">
        <v>42695218</v>
      </c>
      <c r="O185" s="120">
        <v>29712005</v>
      </c>
      <c r="P185" s="120">
        <v>0</v>
      </c>
      <c r="Q185" s="120">
        <v>51601305</v>
      </c>
      <c r="R185" s="47"/>
    </row>
    <row r="186" spans="1:18" ht="12.75" customHeight="1" x14ac:dyDescent="0.2">
      <c r="A186" s="501"/>
      <c r="B186" s="501"/>
      <c r="C186" s="53" t="s">
        <v>3</v>
      </c>
      <c r="D186" s="54">
        <v>11</v>
      </c>
      <c r="E186" s="55">
        <v>12909.36</v>
      </c>
      <c r="F186" s="55">
        <v>2943.8</v>
      </c>
      <c r="G186" s="55">
        <v>123.95</v>
      </c>
      <c r="H186" s="55">
        <v>6705.27</v>
      </c>
      <c r="I186" s="55">
        <v>0</v>
      </c>
      <c r="J186" s="55">
        <v>1890.2</v>
      </c>
      <c r="K186" s="56">
        <v>22682.38</v>
      </c>
      <c r="L186" s="46">
        <v>24572.58</v>
      </c>
      <c r="M186" s="117"/>
      <c r="N186" s="119">
        <v>22682.38</v>
      </c>
      <c r="O186" s="119">
        <v>15977.11</v>
      </c>
      <c r="P186" s="119"/>
      <c r="Q186" s="119">
        <v>27448.46</v>
      </c>
      <c r="R186" s="47"/>
    </row>
    <row r="187" spans="1:18" ht="9" customHeight="1" x14ac:dyDescent="0.2">
      <c r="A187" s="501"/>
      <c r="B187" s="501"/>
      <c r="C187" s="48" t="s">
        <v>4</v>
      </c>
      <c r="D187" s="49">
        <v>12</v>
      </c>
      <c r="E187" s="50">
        <v>24996006</v>
      </c>
      <c r="F187" s="50">
        <v>5699992</v>
      </c>
      <c r="G187" s="50">
        <v>240001</v>
      </c>
      <c r="H187" s="50">
        <v>12983213</v>
      </c>
      <c r="I187" s="50">
        <v>0</v>
      </c>
      <c r="J187" s="51">
        <v>3659938</v>
      </c>
      <c r="K187" s="50">
        <v>43919212</v>
      </c>
      <c r="L187" s="73">
        <v>47579149</v>
      </c>
      <c r="M187" s="118"/>
      <c r="N187" s="120">
        <v>43919212</v>
      </c>
      <c r="O187" s="120">
        <v>30935999</v>
      </c>
      <c r="P187" s="120">
        <v>0</v>
      </c>
      <c r="Q187" s="120">
        <v>53147630</v>
      </c>
      <c r="R187" s="47"/>
    </row>
    <row r="188" spans="1:18" ht="12.75" customHeight="1" x14ac:dyDescent="0.2">
      <c r="A188" s="501"/>
      <c r="B188" s="501"/>
      <c r="C188" s="53" t="s">
        <v>3</v>
      </c>
      <c r="D188" s="54">
        <v>13</v>
      </c>
      <c r="E188" s="55">
        <v>13423.75</v>
      </c>
      <c r="F188" s="55">
        <v>3061.56</v>
      </c>
      <c r="G188" s="55">
        <v>123.95</v>
      </c>
      <c r="H188" s="55">
        <v>6705.27</v>
      </c>
      <c r="I188" s="55">
        <v>0</v>
      </c>
      <c r="J188" s="55">
        <v>1942.88</v>
      </c>
      <c r="K188" s="56">
        <v>23314.53</v>
      </c>
      <c r="L188" s="46">
        <v>25257.41</v>
      </c>
      <c r="M188" s="117"/>
      <c r="N188" s="119">
        <v>23314.53</v>
      </c>
      <c r="O188" s="119">
        <v>16609.259999999998</v>
      </c>
      <c r="P188" s="119"/>
      <c r="Q188" s="119">
        <v>28247.08</v>
      </c>
      <c r="R188" s="47"/>
    </row>
    <row r="189" spans="1:18" ht="9" customHeight="1" x14ac:dyDescent="0.2">
      <c r="A189" s="501"/>
      <c r="B189" s="501"/>
      <c r="C189" s="48" t="s">
        <v>4</v>
      </c>
      <c r="D189" s="49">
        <v>14</v>
      </c>
      <c r="E189" s="50">
        <v>25992004</v>
      </c>
      <c r="F189" s="50">
        <v>5928007</v>
      </c>
      <c r="G189" s="50">
        <v>240001</v>
      </c>
      <c r="H189" s="50">
        <v>12983213</v>
      </c>
      <c r="I189" s="50">
        <v>0</v>
      </c>
      <c r="J189" s="51">
        <v>3761940</v>
      </c>
      <c r="K189" s="50">
        <v>45143225</v>
      </c>
      <c r="L189" s="73">
        <v>48905165</v>
      </c>
      <c r="M189" s="118"/>
      <c r="N189" s="120">
        <v>45143225</v>
      </c>
      <c r="O189" s="120">
        <v>32160012</v>
      </c>
      <c r="P189" s="120">
        <v>0</v>
      </c>
      <c r="Q189" s="120">
        <v>54693974</v>
      </c>
      <c r="R189" s="47"/>
    </row>
    <row r="190" spans="1:18" ht="12.75" customHeight="1" x14ac:dyDescent="0.2">
      <c r="A190" s="501"/>
      <c r="B190" s="501"/>
      <c r="C190" s="53" t="s">
        <v>3</v>
      </c>
      <c r="D190" s="54">
        <v>15</v>
      </c>
      <c r="E190" s="55">
        <v>13944.34</v>
      </c>
      <c r="F190" s="55">
        <v>3179.31</v>
      </c>
      <c r="G190" s="55">
        <v>123.95</v>
      </c>
      <c r="H190" s="55">
        <v>6705.27</v>
      </c>
      <c r="I190" s="55">
        <v>0</v>
      </c>
      <c r="J190" s="55">
        <v>1996.07</v>
      </c>
      <c r="K190" s="56">
        <v>23952.87</v>
      </c>
      <c r="L190" s="46">
        <v>25948.94</v>
      </c>
      <c r="M190" s="117"/>
      <c r="N190" s="119">
        <v>23952.87</v>
      </c>
      <c r="O190" s="119">
        <v>17247.599999999999</v>
      </c>
      <c r="P190" s="119"/>
      <c r="Q190" s="119">
        <v>29053.51</v>
      </c>
      <c r="R190" s="47"/>
    </row>
    <row r="191" spans="1:18" ht="9" customHeight="1" x14ac:dyDescent="0.2">
      <c r="A191" s="501"/>
      <c r="B191" s="501"/>
      <c r="C191" s="48" t="s">
        <v>4</v>
      </c>
      <c r="D191" s="49">
        <v>16</v>
      </c>
      <c r="E191" s="50">
        <v>27000007</v>
      </c>
      <c r="F191" s="50">
        <v>6156003</v>
      </c>
      <c r="G191" s="50">
        <v>240001</v>
      </c>
      <c r="H191" s="50">
        <v>12983213</v>
      </c>
      <c r="I191" s="50">
        <v>0</v>
      </c>
      <c r="J191" s="51">
        <v>3864930</v>
      </c>
      <c r="K191" s="50">
        <v>46379224</v>
      </c>
      <c r="L191" s="73">
        <v>50244154</v>
      </c>
      <c r="M191" s="118"/>
      <c r="N191" s="120">
        <v>46379224</v>
      </c>
      <c r="O191" s="120">
        <v>33396010</v>
      </c>
      <c r="P191" s="120">
        <v>0</v>
      </c>
      <c r="Q191" s="120">
        <v>56255440</v>
      </c>
      <c r="R191" s="47"/>
    </row>
    <row r="192" spans="1:18" ht="12.75" customHeight="1" x14ac:dyDescent="0.2">
      <c r="A192" s="501"/>
      <c r="B192" s="501"/>
      <c r="C192" s="53" t="s">
        <v>3</v>
      </c>
      <c r="D192" s="54">
        <v>17</v>
      </c>
      <c r="E192" s="55">
        <v>14458.73</v>
      </c>
      <c r="F192" s="55">
        <v>3297.06</v>
      </c>
      <c r="G192" s="55">
        <v>123.95</v>
      </c>
      <c r="H192" s="55">
        <v>6705.27</v>
      </c>
      <c r="I192" s="55">
        <v>0</v>
      </c>
      <c r="J192" s="55">
        <v>2048.75</v>
      </c>
      <c r="K192" s="56">
        <v>24585.01</v>
      </c>
      <c r="L192" s="46">
        <v>26633.759999999998</v>
      </c>
      <c r="M192" s="117"/>
      <c r="N192" s="119">
        <v>24585.01</v>
      </c>
      <c r="O192" s="119">
        <v>17879.740000000002</v>
      </c>
      <c r="P192" s="119"/>
      <c r="Q192" s="119">
        <v>29852.11</v>
      </c>
      <c r="R192" s="47"/>
    </row>
    <row r="193" spans="1:18" ht="9" customHeight="1" x14ac:dyDescent="0.2">
      <c r="A193" s="501"/>
      <c r="B193" s="501"/>
      <c r="C193" s="48" t="s">
        <v>4</v>
      </c>
      <c r="D193" s="49">
        <v>17</v>
      </c>
      <c r="E193" s="50">
        <v>27996005</v>
      </c>
      <c r="F193" s="50">
        <v>6383998</v>
      </c>
      <c r="G193" s="50">
        <v>240001</v>
      </c>
      <c r="H193" s="50">
        <v>12983213</v>
      </c>
      <c r="I193" s="50">
        <v>0</v>
      </c>
      <c r="J193" s="51">
        <v>3966933</v>
      </c>
      <c r="K193" s="50">
        <v>47603217</v>
      </c>
      <c r="L193" s="73">
        <v>51570150</v>
      </c>
      <c r="M193" s="118"/>
      <c r="N193" s="120">
        <v>47603217</v>
      </c>
      <c r="O193" s="120">
        <v>34620004</v>
      </c>
      <c r="P193" s="120">
        <v>0</v>
      </c>
      <c r="Q193" s="120">
        <v>57801745</v>
      </c>
      <c r="R193" s="47"/>
    </row>
    <row r="194" spans="1:18" ht="12.75" customHeight="1" x14ac:dyDescent="0.2">
      <c r="A194" s="501"/>
      <c r="B194" s="501"/>
      <c r="C194" s="53" t="s">
        <v>3</v>
      </c>
      <c r="D194" s="54">
        <v>18</v>
      </c>
      <c r="E194" s="55">
        <v>14973.12</v>
      </c>
      <c r="F194" s="55">
        <v>3414.81</v>
      </c>
      <c r="G194" s="55">
        <v>123.95</v>
      </c>
      <c r="H194" s="55">
        <v>6705.27</v>
      </c>
      <c r="I194" s="55">
        <v>0</v>
      </c>
      <c r="J194" s="55">
        <v>2101.4299999999998</v>
      </c>
      <c r="K194" s="56">
        <v>25217.15</v>
      </c>
      <c r="L194" s="46">
        <v>27318.58</v>
      </c>
      <c r="M194" s="117"/>
      <c r="N194" s="119">
        <v>25217.15</v>
      </c>
      <c r="O194" s="119">
        <v>18511.88</v>
      </c>
      <c r="P194" s="119"/>
      <c r="Q194" s="119">
        <v>30650.720000000001</v>
      </c>
      <c r="R194" s="47"/>
    </row>
    <row r="195" spans="1:18" ht="9" customHeight="1" x14ac:dyDescent="0.2">
      <c r="A195" s="501"/>
      <c r="B195" s="501"/>
      <c r="C195" s="48" t="s">
        <v>4</v>
      </c>
      <c r="D195" s="49">
        <v>19</v>
      </c>
      <c r="E195" s="50">
        <v>28992003</v>
      </c>
      <c r="F195" s="50">
        <v>6611994</v>
      </c>
      <c r="G195" s="50">
        <v>240001</v>
      </c>
      <c r="H195" s="50">
        <v>12983213</v>
      </c>
      <c r="I195" s="50">
        <v>0</v>
      </c>
      <c r="J195" s="51">
        <v>4068936</v>
      </c>
      <c r="K195" s="50">
        <v>48827211</v>
      </c>
      <c r="L195" s="73">
        <v>52896147</v>
      </c>
      <c r="M195" s="118"/>
      <c r="N195" s="120">
        <v>48827211</v>
      </c>
      <c r="O195" s="120">
        <v>35843998</v>
      </c>
      <c r="P195" s="120">
        <v>0</v>
      </c>
      <c r="Q195" s="120">
        <v>59348070</v>
      </c>
      <c r="R195" s="47"/>
    </row>
    <row r="196" spans="1:18" ht="12.75" customHeight="1" x14ac:dyDescent="0.2">
      <c r="A196" s="501"/>
      <c r="B196" s="501"/>
      <c r="C196" s="53" t="s">
        <v>3</v>
      </c>
      <c r="D196" s="54">
        <v>20</v>
      </c>
      <c r="E196" s="55">
        <v>15493.71</v>
      </c>
      <c r="F196" s="55">
        <v>3532.57</v>
      </c>
      <c r="G196" s="55">
        <v>123.95</v>
      </c>
      <c r="H196" s="55">
        <v>6705.27</v>
      </c>
      <c r="I196" s="55">
        <v>0</v>
      </c>
      <c r="J196" s="55">
        <v>2154.63</v>
      </c>
      <c r="K196" s="56">
        <v>25855.5</v>
      </c>
      <c r="L196" s="46">
        <v>28010.13</v>
      </c>
      <c r="M196" s="117"/>
      <c r="N196" s="119">
        <v>25855.5</v>
      </c>
      <c r="O196" s="119">
        <v>19150.23</v>
      </c>
      <c r="P196" s="119"/>
      <c r="Q196" s="119">
        <v>31457.17</v>
      </c>
      <c r="R196" s="47"/>
    </row>
    <row r="197" spans="1:18" ht="9" customHeight="1" x14ac:dyDescent="0.2">
      <c r="A197" s="501"/>
      <c r="B197" s="501"/>
      <c r="C197" s="48" t="s">
        <v>4</v>
      </c>
      <c r="D197" s="49">
        <v>21</v>
      </c>
      <c r="E197" s="50">
        <v>30000006</v>
      </c>
      <c r="F197" s="50">
        <v>6840009</v>
      </c>
      <c r="G197" s="50">
        <v>240001</v>
      </c>
      <c r="H197" s="50">
        <v>12983213</v>
      </c>
      <c r="I197" s="50">
        <v>0</v>
      </c>
      <c r="J197" s="51">
        <v>4171945</v>
      </c>
      <c r="K197" s="50">
        <v>50063229</v>
      </c>
      <c r="L197" s="73">
        <v>54235174</v>
      </c>
      <c r="M197" s="118"/>
      <c r="N197" s="120">
        <v>50063229</v>
      </c>
      <c r="O197" s="120">
        <v>37080016</v>
      </c>
      <c r="P197" s="120">
        <v>0</v>
      </c>
      <c r="Q197" s="120">
        <v>60909575</v>
      </c>
      <c r="R197" s="47"/>
    </row>
    <row r="198" spans="1:18" ht="12.75" customHeight="1" x14ac:dyDescent="0.2">
      <c r="A198" s="501"/>
      <c r="B198" s="501"/>
      <c r="C198" s="53" t="s">
        <v>3</v>
      </c>
      <c r="D198" s="54">
        <v>22</v>
      </c>
      <c r="E198" s="55">
        <v>16008.1</v>
      </c>
      <c r="F198" s="55">
        <v>3650.32</v>
      </c>
      <c r="G198" s="55">
        <v>123.95</v>
      </c>
      <c r="H198" s="55">
        <v>6705.27</v>
      </c>
      <c r="I198" s="55">
        <v>0</v>
      </c>
      <c r="J198" s="55">
        <v>2207.3000000000002</v>
      </c>
      <c r="K198" s="56">
        <v>26487.64</v>
      </c>
      <c r="L198" s="46">
        <v>28694.94</v>
      </c>
      <c r="M198" s="117"/>
      <c r="N198" s="119">
        <v>26487.64</v>
      </c>
      <c r="O198" s="119">
        <v>19782.37</v>
      </c>
      <c r="P198" s="119"/>
      <c r="Q198" s="119">
        <v>32255.77</v>
      </c>
      <c r="R198" s="47"/>
    </row>
    <row r="199" spans="1:18" ht="9" customHeight="1" x14ac:dyDescent="0.2">
      <c r="A199" s="501"/>
      <c r="B199" s="501"/>
      <c r="C199" s="48" t="s">
        <v>4</v>
      </c>
      <c r="D199" s="49">
        <v>23</v>
      </c>
      <c r="E199" s="50">
        <v>30996004</v>
      </c>
      <c r="F199" s="50">
        <v>7068005</v>
      </c>
      <c r="G199" s="50">
        <v>240001</v>
      </c>
      <c r="H199" s="50">
        <v>12983213</v>
      </c>
      <c r="I199" s="50">
        <v>0</v>
      </c>
      <c r="J199" s="51">
        <v>4273929</v>
      </c>
      <c r="K199" s="50">
        <v>51287223</v>
      </c>
      <c r="L199" s="73">
        <v>55561151</v>
      </c>
      <c r="M199" s="118"/>
      <c r="N199" s="120">
        <v>51287223</v>
      </c>
      <c r="O199" s="120">
        <v>38304010</v>
      </c>
      <c r="P199" s="120">
        <v>0</v>
      </c>
      <c r="Q199" s="120">
        <v>62455880</v>
      </c>
      <c r="R199" s="47"/>
    </row>
    <row r="200" spans="1:18" ht="12.75" customHeight="1" x14ac:dyDescent="0.2">
      <c r="A200" s="501"/>
      <c r="B200" s="501"/>
      <c r="C200" s="53" t="s">
        <v>3</v>
      </c>
      <c r="D200" s="54">
        <v>24</v>
      </c>
      <c r="E200" s="55">
        <v>16522.490000000002</v>
      </c>
      <c r="F200" s="55">
        <v>3768.07</v>
      </c>
      <c r="G200" s="55">
        <v>123.95</v>
      </c>
      <c r="H200" s="55">
        <v>6705.27</v>
      </c>
      <c r="I200" s="55">
        <v>0</v>
      </c>
      <c r="J200" s="55">
        <v>2259.98</v>
      </c>
      <c r="K200" s="56">
        <v>27119.78</v>
      </c>
      <c r="L200" s="46">
        <v>29379.759999999998</v>
      </c>
      <c r="M200" s="117"/>
      <c r="N200" s="119">
        <v>27119.78</v>
      </c>
      <c r="O200" s="119">
        <v>20414.509999999998</v>
      </c>
      <c r="P200" s="119"/>
      <c r="Q200" s="119">
        <v>33054.370000000003</v>
      </c>
      <c r="R200" s="47"/>
    </row>
    <row r="201" spans="1:18" ht="9" customHeight="1" x14ac:dyDescent="0.2">
      <c r="A201" s="501"/>
      <c r="B201" s="501"/>
      <c r="C201" s="48" t="s">
        <v>4</v>
      </c>
      <c r="D201" s="49">
        <v>25</v>
      </c>
      <c r="E201" s="50">
        <v>31992002</v>
      </c>
      <c r="F201" s="50">
        <v>7296001</v>
      </c>
      <c r="G201" s="50">
        <v>240001</v>
      </c>
      <c r="H201" s="50">
        <v>12983213</v>
      </c>
      <c r="I201" s="50">
        <v>0</v>
      </c>
      <c r="J201" s="51">
        <v>4375931</v>
      </c>
      <c r="K201" s="50">
        <v>52511216</v>
      </c>
      <c r="L201" s="73">
        <v>56887148</v>
      </c>
      <c r="M201" s="118"/>
      <c r="N201" s="120">
        <v>52511216</v>
      </c>
      <c r="O201" s="120">
        <v>39528003</v>
      </c>
      <c r="P201" s="120">
        <v>0</v>
      </c>
      <c r="Q201" s="120">
        <v>64002185</v>
      </c>
      <c r="R201" s="47"/>
    </row>
    <row r="202" spans="1:18" ht="12.75" customHeight="1" x14ac:dyDescent="0.2">
      <c r="A202" s="501"/>
      <c r="B202" s="501"/>
      <c r="C202" s="53" t="s">
        <v>3</v>
      </c>
      <c r="D202" s="54">
        <v>26</v>
      </c>
      <c r="E202" s="55">
        <v>17043.080000000002</v>
      </c>
      <c r="F202" s="55">
        <v>3885.82</v>
      </c>
      <c r="G202" s="55">
        <v>123.95</v>
      </c>
      <c r="H202" s="55">
        <v>6705.27</v>
      </c>
      <c r="I202" s="55">
        <v>0</v>
      </c>
      <c r="J202" s="55">
        <v>2313.1799999999998</v>
      </c>
      <c r="K202" s="56">
        <v>27758.12</v>
      </c>
      <c r="L202" s="46">
        <v>30071.3</v>
      </c>
      <c r="M202" s="117"/>
      <c r="N202" s="119">
        <v>27758.12</v>
      </c>
      <c r="O202" s="119">
        <v>21052.85</v>
      </c>
      <c r="P202" s="119"/>
      <c r="Q202" s="119">
        <v>33860.81</v>
      </c>
      <c r="R202" s="47"/>
    </row>
    <row r="203" spans="1:18" ht="9" customHeight="1" x14ac:dyDescent="0.2">
      <c r="A203" s="501"/>
      <c r="B203" s="501"/>
      <c r="C203" s="48" t="s">
        <v>4</v>
      </c>
      <c r="D203" s="49">
        <v>27</v>
      </c>
      <c r="E203" s="50">
        <v>33000005</v>
      </c>
      <c r="F203" s="50">
        <v>7523997</v>
      </c>
      <c r="G203" s="50">
        <v>240001</v>
      </c>
      <c r="H203" s="50">
        <v>12983213</v>
      </c>
      <c r="I203" s="50">
        <v>0</v>
      </c>
      <c r="J203" s="51">
        <v>4478941</v>
      </c>
      <c r="K203" s="50">
        <v>53747215</v>
      </c>
      <c r="L203" s="73">
        <v>58226156</v>
      </c>
      <c r="M203" s="118"/>
      <c r="N203" s="120">
        <v>53747215</v>
      </c>
      <c r="O203" s="120">
        <v>40764002</v>
      </c>
      <c r="P203" s="120">
        <v>0</v>
      </c>
      <c r="Q203" s="120">
        <v>65563671</v>
      </c>
      <c r="R203" s="47"/>
    </row>
    <row r="204" spans="1:18" ht="12.75" customHeight="1" x14ac:dyDescent="0.2">
      <c r="A204" s="501"/>
      <c r="B204" s="501"/>
      <c r="C204" s="53" t="s">
        <v>3</v>
      </c>
      <c r="D204" s="54">
        <v>28</v>
      </c>
      <c r="E204" s="55">
        <v>17557.47</v>
      </c>
      <c r="F204" s="55">
        <v>4003.57</v>
      </c>
      <c r="G204" s="55">
        <v>123.95</v>
      </c>
      <c r="H204" s="55">
        <v>6705.27</v>
      </c>
      <c r="I204" s="55">
        <v>0</v>
      </c>
      <c r="J204" s="55">
        <v>2365.86</v>
      </c>
      <c r="K204" s="56">
        <v>28390.26</v>
      </c>
      <c r="L204" s="46">
        <v>30756.12</v>
      </c>
      <c r="M204" s="117"/>
      <c r="N204" s="119">
        <v>28390.26</v>
      </c>
      <c r="O204" s="119">
        <v>21684.99</v>
      </c>
      <c r="P204" s="119"/>
      <c r="Q204" s="119">
        <v>34659.42</v>
      </c>
      <c r="R204" s="47"/>
    </row>
    <row r="205" spans="1:18" ht="9" customHeight="1" x14ac:dyDescent="0.2">
      <c r="A205" s="501"/>
      <c r="B205" s="501"/>
      <c r="C205" s="48" t="s">
        <v>4</v>
      </c>
      <c r="D205" s="49">
        <v>29</v>
      </c>
      <c r="E205" s="50">
        <v>33996002</v>
      </c>
      <c r="F205" s="50">
        <v>7751992</v>
      </c>
      <c r="G205" s="50">
        <v>240001</v>
      </c>
      <c r="H205" s="50">
        <v>12983213</v>
      </c>
      <c r="I205" s="50">
        <v>0</v>
      </c>
      <c r="J205" s="51">
        <v>4580944</v>
      </c>
      <c r="K205" s="50">
        <v>54971209</v>
      </c>
      <c r="L205" s="73">
        <v>59552152</v>
      </c>
      <c r="M205" s="118"/>
      <c r="N205" s="120">
        <v>54971209</v>
      </c>
      <c r="O205" s="120">
        <v>41987996</v>
      </c>
      <c r="P205" s="120">
        <v>0</v>
      </c>
      <c r="Q205" s="120">
        <v>67109995</v>
      </c>
      <c r="R205" s="47"/>
    </row>
    <row r="206" spans="1:18" ht="12.75" customHeight="1" x14ac:dyDescent="0.2">
      <c r="A206" s="501"/>
      <c r="B206" s="501"/>
      <c r="C206" s="53" t="s">
        <v>3</v>
      </c>
      <c r="D206" s="54">
        <v>30</v>
      </c>
      <c r="E206" s="55">
        <v>18071.86</v>
      </c>
      <c r="F206" s="55">
        <v>4121.33</v>
      </c>
      <c r="G206" s="55">
        <v>123.95</v>
      </c>
      <c r="H206" s="55">
        <v>6705.27</v>
      </c>
      <c r="I206" s="55">
        <v>0</v>
      </c>
      <c r="J206" s="55">
        <v>2418.5300000000002</v>
      </c>
      <c r="K206" s="56">
        <v>29022.41</v>
      </c>
      <c r="L206" s="46">
        <v>31440.94</v>
      </c>
      <c r="M206" s="117"/>
      <c r="N206" s="119">
        <v>29022.41</v>
      </c>
      <c r="O206" s="119">
        <v>22317.14</v>
      </c>
      <c r="P206" s="119"/>
      <c r="Q206" s="119">
        <v>35458.03</v>
      </c>
      <c r="R206" s="47"/>
    </row>
    <row r="207" spans="1:18" ht="9" customHeight="1" x14ac:dyDescent="0.2">
      <c r="A207" s="501"/>
      <c r="B207" s="501"/>
      <c r="C207" s="48" t="s">
        <v>4</v>
      </c>
      <c r="D207" s="49">
        <v>33</v>
      </c>
      <c r="E207" s="50">
        <v>34992000</v>
      </c>
      <c r="F207" s="50">
        <v>7980008</v>
      </c>
      <c r="G207" s="50">
        <v>240001</v>
      </c>
      <c r="H207" s="50">
        <v>12983213</v>
      </c>
      <c r="I207" s="50">
        <v>0</v>
      </c>
      <c r="J207" s="51">
        <v>4682927</v>
      </c>
      <c r="K207" s="50">
        <v>56195222</v>
      </c>
      <c r="L207" s="73">
        <v>60878149</v>
      </c>
      <c r="M207" s="118"/>
      <c r="N207" s="120">
        <v>56195222</v>
      </c>
      <c r="O207" s="120">
        <v>43212009</v>
      </c>
      <c r="P207" s="120">
        <v>0</v>
      </c>
      <c r="Q207" s="120">
        <v>68656320</v>
      </c>
      <c r="R207" s="47"/>
    </row>
    <row r="208" spans="1:18" ht="12.75" customHeight="1" x14ac:dyDescent="0.2">
      <c r="A208" s="501"/>
      <c r="B208" s="501"/>
      <c r="C208" s="53" t="s">
        <v>3</v>
      </c>
      <c r="D208" s="54">
        <v>34</v>
      </c>
      <c r="E208" s="55">
        <v>19106.84</v>
      </c>
      <c r="F208" s="55">
        <v>4356.83</v>
      </c>
      <c r="G208" s="55">
        <v>123.95</v>
      </c>
      <c r="H208" s="55">
        <v>6705.27</v>
      </c>
      <c r="I208" s="55">
        <v>0</v>
      </c>
      <c r="J208" s="55">
        <v>2524.41</v>
      </c>
      <c r="K208" s="56">
        <v>30292.89</v>
      </c>
      <c r="L208" s="46">
        <v>32817.300000000003</v>
      </c>
      <c r="M208" s="117"/>
      <c r="N208" s="119">
        <v>30292.89</v>
      </c>
      <c r="O208" s="119">
        <v>23587.62</v>
      </c>
      <c r="P208" s="119"/>
      <c r="Q208" s="119">
        <v>37063.07</v>
      </c>
      <c r="R208" s="47"/>
    </row>
    <row r="209" spans="1:18" ht="9" customHeight="1" x14ac:dyDescent="0.2">
      <c r="A209" s="501"/>
      <c r="B209" s="501"/>
      <c r="C209" s="48" t="s">
        <v>4</v>
      </c>
      <c r="D209" s="49">
        <v>35</v>
      </c>
      <c r="E209" s="50">
        <v>36996001</v>
      </c>
      <c r="F209" s="50">
        <v>8435999</v>
      </c>
      <c r="G209" s="50">
        <v>240001</v>
      </c>
      <c r="H209" s="50">
        <v>12983213</v>
      </c>
      <c r="I209" s="50">
        <v>0</v>
      </c>
      <c r="J209" s="51">
        <v>4887939</v>
      </c>
      <c r="K209" s="50">
        <v>58655214</v>
      </c>
      <c r="L209" s="73">
        <v>63543153</v>
      </c>
      <c r="M209" s="118"/>
      <c r="N209" s="120">
        <v>58655214</v>
      </c>
      <c r="O209" s="120">
        <v>45672001</v>
      </c>
      <c r="P209" s="120">
        <v>0</v>
      </c>
      <c r="Q209" s="120">
        <v>71764111</v>
      </c>
      <c r="R209" s="47"/>
    </row>
    <row r="210" spans="1:18" ht="12.75" customHeight="1" x14ac:dyDescent="0.2">
      <c r="A210" s="501"/>
      <c r="B210" s="501"/>
      <c r="C210" s="53" t="s">
        <v>3</v>
      </c>
      <c r="D210" s="54">
        <v>36</v>
      </c>
      <c r="E210" s="55">
        <v>19621.23</v>
      </c>
      <c r="F210" s="55">
        <v>4474.58</v>
      </c>
      <c r="G210" s="55">
        <v>123.95</v>
      </c>
      <c r="H210" s="55">
        <v>6705.27</v>
      </c>
      <c r="I210" s="55">
        <v>0</v>
      </c>
      <c r="J210" s="55">
        <v>2577.09</v>
      </c>
      <c r="K210" s="56">
        <v>30925.03</v>
      </c>
      <c r="L210" s="46">
        <v>33502.120000000003</v>
      </c>
      <c r="M210" s="117"/>
      <c r="N210" s="119">
        <v>30925.03</v>
      </c>
      <c r="O210" s="119">
        <v>24219.759999999998</v>
      </c>
      <c r="P210" s="119"/>
      <c r="Q210" s="119">
        <v>37861.68</v>
      </c>
      <c r="R210" s="47"/>
    </row>
    <row r="211" spans="1:18" ht="9" customHeight="1" x14ac:dyDescent="0.2">
      <c r="A211" s="501"/>
      <c r="B211" s="501"/>
      <c r="C211" s="48" t="s">
        <v>4</v>
      </c>
      <c r="D211" s="49">
        <v>37</v>
      </c>
      <c r="E211" s="50">
        <v>37991999</v>
      </c>
      <c r="F211" s="50">
        <v>8663995</v>
      </c>
      <c r="G211" s="50">
        <v>240001</v>
      </c>
      <c r="H211" s="50">
        <v>12983213</v>
      </c>
      <c r="I211" s="50">
        <v>0</v>
      </c>
      <c r="J211" s="51">
        <v>4989942</v>
      </c>
      <c r="K211" s="50">
        <v>59879208</v>
      </c>
      <c r="L211" s="73">
        <v>64869150</v>
      </c>
      <c r="M211" s="118"/>
      <c r="N211" s="120">
        <v>59879208</v>
      </c>
      <c r="O211" s="120">
        <v>46895995</v>
      </c>
      <c r="P211" s="120">
        <v>0</v>
      </c>
      <c r="Q211" s="120">
        <v>73310435</v>
      </c>
      <c r="R211" s="47"/>
    </row>
    <row r="212" spans="1:18" ht="12.75" customHeight="1" x14ac:dyDescent="0.2">
      <c r="A212" s="501"/>
      <c r="B212" s="501"/>
      <c r="C212" s="53" t="s">
        <v>3</v>
      </c>
      <c r="D212" s="54">
        <v>38</v>
      </c>
      <c r="E212" s="55">
        <v>20141.82</v>
      </c>
      <c r="F212" s="55">
        <v>4592.33</v>
      </c>
      <c r="G212" s="55">
        <v>123.95</v>
      </c>
      <c r="H212" s="55">
        <v>6705.27</v>
      </c>
      <c r="I212" s="55">
        <v>0</v>
      </c>
      <c r="J212" s="55">
        <v>2630.28</v>
      </c>
      <c r="K212" s="56">
        <v>31563.37</v>
      </c>
      <c r="L212" s="46">
        <v>34193.65</v>
      </c>
      <c r="M212" s="117"/>
      <c r="N212" s="119">
        <v>31563.37</v>
      </c>
      <c r="O212" s="119">
        <v>24858.1</v>
      </c>
      <c r="P212" s="119"/>
      <c r="Q212" s="119">
        <v>38668.11</v>
      </c>
      <c r="R212" s="47"/>
    </row>
    <row r="213" spans="1:18" ht="9" customHeight="1" x14ac:dyDescent="0.2">
      <c r="A213" s="501"/>
      <c r="B213" s="501"/>
      <c r="C213" s="48" t="s">
        <v>4</v>
      </c>
      <c r="D213" s="49">
        <v>39</v>
      </c>
      <c r="E213" s="50">
        <v>39000002</v>
      </c>
      <c r="F213" s="50">
        <v>8891991</v>
      </c>
      <c r="G213" s="50">
        <v>240001</v>
      </c>
      <c r="H213" s="50">
        <v>12983213</v>
      </c>
      <c r="I213" s="50">
        <v>0</v>
      </c>
      <c r="J213" s="51">
        <v>5092932</v>
      </c>
      <c r="K213" s="50">
        <v>61115206</v>
      </c>
      <c r="L213" s="73">
        <v>66208139</v>
      </c>
      <c r="M213" s="118"/>
      <c r="N213" s="120">
        <v>61115206</v>
      </c>
      <c r="O213" s="120">
        <v>48131993</v>
      </c>
      <c r="P213" s="120">
        <v>0</v>
      </c>
      <c r="Q213" s="120">
        <v>74871901</v>
      </c>
      <c r="R213" s="47"/>
    </row>
    <row r="214" spans="1:18" ht="12.75" customHeight="1" x14ac:dyDescent="0.2">
      <c r="A214" s="501"/>
      <c r="B214" s="501"/>
      <c r="C214" s="53" t="s">
        <v>3</v>
      </c>
      <c r="D214" s="54">
        <v>40</v>
      </c>
      <c r="E214" s="55">
        <v>20656.21</v>
      </c>
      <c r="F214" s="55">
        <v>4710.09</v>
      </c>
      <c r="G214" s="55">
        <v>123.95</v>
      </c>
      <c r="H214" s="55">
        <v>6705.27</v>
      </c>
      <c r="I214" s="55">
        <v>0</v>
      </c>
      <c r="J214" s="55">
        <v>2682.96</v>
      </c>
      <c r="K214" s="56">
        <v>32195.52</v>
      </c>
      <c r="L214" s="46">
        <v>34878.480000000003</v>
      </c>
      <c r="M214" s="117"/>
      <c r="N214" s="119">
        <v>32195.52</v>
      </c>
      <c r="O214" s="119">
        <v>25490.25</v>
      </c>
      <c r="P214" s="119"/>
      <c r="Q214" s="119">
        <v>39466.730000000003</v>
      </c>
      <c r="R214" s="47"/>
    </row>
    <row r="215" spans="1:18" ht="9" customHeight="1" x14ac:dyDescent="0.2">
      <c r="A215" s="502"/>
      <c r="B215" s="502"/>
      <c r="C215" s="58"/>
      <c r="D215" s="59"/>
      <c r="E215" s="61">
        <v>39996000</v>
      </c>
      <c r="F215" s="61">
        <v>9120006</v>
      </c>
      <c r="G215" s="61">
        <v>240001</v>
      </c>
      <c r="H215" s="61">
        <v>12983213</v>
      </c>
      <c r="I215" s="61">
        <v>0</v>
      </c>
      <c r="J215" s="60">
        <v>5194935</v>
      </c>
      <c r="K215" s="61">
        <v>62339220</v>
      </c>
      <c r="L215" s="73">
        <v>67534154</v>
      </c>
      <c r="M215" s="118"/>
      <c r="N215" s="120">
        <v>62339220</v>
      </c>
      <c r="O215" s="120">
        <v>49356006</v>
      </c>
      <c r="P215" s="120">
        <v>0</v>
      </c>
      <c r="Q215" s="120">
        <v>76418245</v>
      </c>
      <c r="R215" s="47"/>
    </row>
    <row r="216" spans="1:18" ht="12.75" customHeight="1" x14ac:dyDescent="0.2">
      <c r="A216" s="492">
        <v>34425</v>
      </c>
      <c r="B216" s="492">
        <v>34515</v>
      </c>
      <c r="C216" s="42" t="s">
        <v>3</v>
      </c>
      <c r="D216" s="43">
        <v>0</v>
      </c>
      <c r="E216" s="44">
        <v>10325.01</v>
      </c>
      <c r="F216" s="44">
        <v>2355.04</v>
      </c>
      <c r="G216" s="44">
        <v>123.95</v>
      </c>
      <c r="H216" s="44">
        <v>6705.27</v>
      </c>
      <c r="I216" s="44">
        <v>178.82</v>
      </c>
      <c r="J216" s="44">
        <v>1625.77</v>
      </c>
      <c r="K216" s="45">
        <v>19688.09</v>
      </c>
      <c r="L216" s="46">
        <v>21313.86</v>
      </c>
      <c r="M216" s="117"/>
      <c r="N216" s="119">
        <v>19688.09</v>
      </c>
      <c r="O216" s="119">
        <v>12982.82</v>
      </c>
      <c r="P216" s="119"/>
      <c r="Q216" s="119">
        <v>23650.77</v>
      </c>
      <c r="R216" s="47"/>
    </row>
    <row r="217" spans="1:18" ht="9" customHeight="1" x14ac:dyDescent="0.2">
      <c r="A217" s="525"/>
      <c r="B217" s="525"/>
      <c r="C217" s="48" t="s">
        <v>4</v>
      </c>
      <c r="D217" s="49">
        <v>0</v>
      </c>
      <c r="E217" s="50">
        <v>19992007</v>
      </c>
      <c r="F217" s="50">
        <v>4559993</v>
      </c>
      <c r="G217" s="50">
        <v>240001</v>
      </c>
      <c r="H217" s="50">
        <v>12983213</v>
      </c>
      <c r="I217" s="50">
        <v>346244</v>
      </c>
      <c r="J217" s="51">
        <v>3147930</v>
      </c>
      <c r="K217" s="50">
        <v>38121458</v>
      </c>
      <c r="L217" s="73">
        <v>41269388</v>
      </c>
      <c r="M217" s="118"/>
      <c r="N217" s="120">
        <v>38121458</v>
      </c>
      <c r="O217" s="120">
        <v>25138245</v>
      </c>
      <c r="P217" s="120">
        <v>0</v>
      </c>
      <c r="Q217" s="120">
        <v>45794276</v>
      </c>
      <c r="R217" s="47"/>
    </row>
    <row r="218" spans="1:18" ht="12.75" customHeight="1" x14ac:dyDescent="0.2">
      <c r="A218" s="500">
        <v>34425</v>
      </c>
      <c r="B218" s="500">
        <v>34515</v>
      </c>
      <c r="C218" s="53" t="s">
        <v>3</v>
      </c>
      <c r="D218" s="54">
        <v>1</v>
      </c>
      <c r="E218" s="55">
        <v>10325.01</v>
      </c>
      <c r="F218" s="55">
        <v>2355.04</v>
      </c>
      <c r="G218" s="55">
        <v>123.95</v>
      </c>
      <c r="H218" s="55">
        <v>6705.27</v>
      </c>
      <c r="I218" s="55">
        <v>178.82</v>
      </c>
      <c r="J218" s="55">
        <v>1625.77</v>
      </c>
      <c r="K218" s="56">
        <v>19688.09</v>
      </c>
      <c r="L218" s="46">
        <v>21313.86</v>
      </c>
      <c r="M218" s="117"/>
      <c r="N218" s="119">
        <v>19688.09</v>
      </c>
      <c r="O218" s="119">
        <v>12982.82</v>
      </c>
      <c r="P218" s="119"/>
      <c r="Q218" s="119">
        <v>23650.77</v>
      </c>
      <c r="R218" s="47"/>
    </row>
    <row r="219" spans="1:18" ht="9" customHeight="1" x14ac:dyDescent="0.2">
      <c r="A219" s="500"/>
      <c r="B219" s="500"/>
      <c r="C219" s="48" t="s">
        <v>4</v>
      </c>
      <c r="D219" s="49">
        <v>2</v>
      </c>
      <c r="E219" s="50">
        <v>19992007</v>
      </c>
      <c r="F219" s="50">
        <v>4559993</v>
      </c>
      <c r="G219" s="50">
        <v>240001</v>
      </c>
      <c r="H219" s="50">
        <v>12983213</v>
      </c>
      <c r="I219" s="50">
        <v>346244</v>
      </c>
      <c r="J219" s="51">
        <v>3147930</v>
      </c>
      <c r="K219" s="50">
        <v>38121458</v>
      </c>
      <c r="L219" s="73">
        <v>41269388</v>
      </c>
      <c r="M219" s="118"/>
      <c r="N219" s="120">
        <v>38121458</v>
      </c>
      <c r="O219" s="120">
        <v>25138245</v>
      </c>
      <c r="P219" s="120">
        <v>0</v>
      </c>
      <c r="Q219" s="120">
        <v>45794276</v>
      </c>
      <c r="R219" s="47"/>
    </row>
    <row r="220" spans="1:18" ht="12.75" customHeight="1" x14ac:dyDescent="0.2">
      <c r="A220" s="501"/>
      <c r="B220" s="501"/>
      <c r="C220" s="53" t="s">
        <v>3</v>
      </c>
      <c r="D220" s="54">
        <v>3</v>
      </c>
      <c r="E220" s="55">
        <v>10845.59</v>
      </c>
      <c r="F220" s="55">
        <v>2472.8000000000002</v>
      </c>
      <c r="G220" s="55">
        <v>123.95</v>
      </c>
      <c r="H220" s="55">
        <v>6705.27</v>
      </c>
      <c r="I220" s="55">
        <v>178.82</v>
      </c>
      <c r="J220" s="55">
        <v>1678.97</v>
      </c>
      <c r="K220" s="56">
        <v>20326.43</v>
      </c>
      <c r="L220" s="46">
        <v>22005.4</v>
      </c>
      <c r="M220" s="117"/>
      <c r="N220" s="119">
        <v>20326.43</v>
      </c>
      <c r="O220" s="119">
        <v>13621.16</v>
      </c>
      <c r="P220" s="119"/>
      <c r="Q220" s="119">
        <v>24457.21</v>
      </c>
      <c r="R220" s="47"/>
    </row>
    <row r="221" spans="1:18" ht="9" customHeight="1" x14ac:dyDescent="0.2">
      <c r="A221" s="501"/>
      <c r="B221" s="501"/>
      <c r="C221" s="48" t="s">
        <v>4</v>
      </c>
      <c r="D221" s="49">
        <v>4</v>
      </c>
      <c r="E221" s="50">
        <v>20999991</v>
      </c>
      <c r="F221" s="50">
        <v>4788008</v>
      </c>
      <c r="G221" s="50">
        <v>240001</v>
      </c>
      <c r="H221" s="50">
        <v>12983213</v>
      </c>
      <c r="I221" s="50">
        <v>346244</v>
      </c>
      <c r="J221" s="51">
        <v>3250939</v>
      </c>
      <c r="K221" s="50">
        <v>39357457</v>
      </c>
      <c r="L221" s="73">
        <v>42608396</v>
      </c>
      <c r="M221" s="118"/>
      <c r="N221" s="120">
        <v>39357457</v>
      </c>
      <c r="O221" s="120">
        <v>26374243</v>
      </c>
      <c r="P221" s="120">
        <v>0</v>
      </c>
      <c r="Q221" s="120">
        <v>47355762</v>
      </c>
      <c r="R221" s="47"/>
    </row>
    <row r="222" spans="1:18" ht="12.75" customHeight="1" x14ac:dyDescent="0.2">
      <c r="A222" s="501"/>
      <c r="B222" s="501"/>
      <c r="C222" s="53" t="s">
        <v>3</v>
      </c>
      <c r="D222" s="54">
        <v>5</v>
      </c>
      <c r="E222" s="55">
        <v>11359.99</v>
      </c>
      <c r="F222" s="55">
        <v>2590.5500000000002</v>
      </c>
      <c r="G222" s="55">
        <v>123.95</v>
      </c>
      <c r="H222" s="55">
        <v>6705.27</v>
      </c>
      <c r="I222" s="55">
        <v>178.82</v>
      </c>
      <c r="J222" s="55">
        <v>1731.65</v>
      </c>
      <c r="K222" s="56">
        <v>20958.580000000002</v>
      </c>
      <c r="L222" s="46">
        <v>22690.23</v>
      </c>
      <c r="M222" s="117"/>
      <c r="N222" s="119">
        <v>20958.580000000002</v>
      </c>
      <c r="O222" s="119">
        <v>14253.31</v>
      </c>
      <c r="P222" s="119"/>
      <c r="Q222" s="119">
        <v>25255.83</v>
      </c>
      <c r="R222" s="47"/>
    </row>
    <row r="223" spans="1:18" ht="9" customHeight="1" x14ac:dyDescent="0.2">
      <c r="A223" s="501"/>
      <c r="B223" s="501"/>
      <c r="C223" s="48" t="s">
        <v>4</v>
      </c>
      <c r="D223" s="49">
        <v>6</v>
      </c>
      <c r="E223" s="50">
        <v>21996008</v>
      </c>
      <c r="F223" s="50">
        <v>5016004</v>
      </c>
      <c r="G223" s="50">
        <v>240001</v>
      </c>
      <c r="H223" s="50">
        <v>12983213</v>
      </c>
      <c r="I223" s="50">
        <v>346244</v>
      </c>
      <c r="J223" s="51">
        <v>3352942</v>
      </c>
      <c r="K223" s="50">
        <v>40581470</v>
      </c>
      <c r="L223" s="73">
        <v>43934412</v>
      </c>
      <c r="M223" s="118"/>
      <c r="N223" s="120">
        <v>40581470</v>
      </c>
      <c r="O223" s="120">
        <v>27598257</v>
      </c>
      <c r="P223" s="120">
        <v>0</v>
      </c>
      <c r="Q223" s="120">
        <v>48902106</v>
      </c>
      <c r="R223" s="47"/>
    </row>
    <row r="224" spans="1:18" ht="12.75" customHeight="1" x14ac:dyDescent="0.2">
      <c r="A224" s="501"/>
      <c r="B224" s="501"/>
      <c r="C224" s="53" t="s">
        <v>3</v>
      </c>
      <c r="D224" s="54">
        <v>7</v>
      </c>
      <c r="E224" s="55">
        <v>11874.38</v>
      </c>
      <c r="F224" s="55">
        <v>2708.3</v>
      </c>
      <c r="G224" s="55">
        <v>123.95</v>
      </c>
      <c r="H224" s="55">
        <v>6705.27</v>
      </c>
      <c r="I224" s="55">
        <v>178.82</v>
      </c>
      <c r="J224" s="55">
        <v>1784.33</v>
      </c>
      <c r="K224" s="56">
        <v>21590.720000000001</v>
      </c>
      <c r="L224" s="46">
        <v>23375.05</v>
      </c>
      <c r="M224" s="117"/>
      <c r="N224" s="119">
        <v>21590.720000000001</v>
      </c>
      <c r="O224" s="119">
        <v>14885.45</v>
      </c>
      <c r="P224" s="119"/>
      <c r="Q224" s="119">
        <v>26054.43</v>
      </c>
      <c r="R224" s="47"/>
    </row>
    <row r="225" spans="1:18" ht="9" customHeight="1" x14ac:dyDescent="0.2">
      <c r="A225" s="501"/>
      <c r="B225" s="501"/>
      <c r="C225" s="48" t="s">
        <v>4</v>
      </c>
      <c r="D225" s="49">
        <v>8</v>
      </c>
      <c r="E225" s="50">
        <v>22992006</v>
      </c>
      <c r="F225" s="50">
        <v>5244000</v>
      </c>
      <c r="G225" s="50">
        <v>240001</v>
      </c>
      <c r="H225" s="50">
        <v>12983213</v>
      </c>
      <c r="I225" s="50">
        <v>346244</v>
      </c>
      <c r="J225" s="51">
        <v>3454945</v>
      </c>
      <c r="K225" s="50">
        <v>41805463</v>
      </c>
      <c r="L225" s="73">
        <v>45260408</v>
      </c>
      <c r="M225" s="118"/>
      <c r="N225" s="120">
        <v>41805463</v>
      </c>
      <c r="O225" s="120">
        <v>28822250</v>
      </c>
      <c r="P225" s="120">
        <v>0</v>
      </c>
      <c r="Q225" s="120">
        <v>50448411</v>
      </c>
      <c r="R225" s="47"/>
    </row>
    <row r="226" spans="1:18" ht="12.75" customHeight="1" x14ac:dyDescent="0.2">
      <c r="A226" s="501"/>
      <c r="B226" s="501"/>
      <c r="C226" s="53" t="s">
        <v>3</v>
      </c>
      <c r="D226" s="54">
        <v>9</v>
      </c>
      <c r="E226" s="55">
        <v>12394.97</v>
      </c>
      <c r="F226" s="55">
        <v>2826.05</v>
      </c>
      <c r="G226" s="55">
        <v>123.95</v>
      </c>
      <c r="H226" s="55">
        <v>6705.27</v>
      </c>
      <c r="I226" s="55">
        <v>178.82</v>
      </c>
      <c r="J226" s="55">
        <v>1837.52</v>
      </c>
      <c r="K226" s="56">
        <v>22229.06</v>
      </c>
      <c r="L226" s="46">
        <v>24066.58</v>
      </c>
      <c r="M226" s="117"/>
      <c r="N226" s="119">
        <v>22229.06</v>
      </c>
      <c r="O226" s="119">
        <v>15523.79</v>
      </c>
      <c r="P226" s="119"/>
      <c r="Q226" s="119">
        <v>26860.86</v>
      </c>
      <c r="R226" s="47"/>
    </row>
    <row r="227" spans="1:18" ht="9" customHeight="1" x14ac:dyDescent="0.2">
      <c r="A227" s="501"/>
      <c r="B227" s="501"/>
      <c r="C227" s="48" t="s">
        <v>4</v>
      </c>
      <c r="D227" s="49">
        <v>10</v>
      </c>
      <c r="E227" s="50">
        <v>24000009</v>
      </c>
      <c r="F227" s="50">
        <v>5471996</v>
      </c>
      <c r="G227" s="50">
        <v>240001</v>
      </c>
      <c r="H227" s="50">
        <v>12983213</v>
      </c>
      <c r="I227" s="50">
        <v>346244</v>
      </c>
      <c r="J227" s="51">
        <v>3557935</v>
      </c>
      <c r="K227" s="50">
        <v>43041462</v>
      </c>
      <c r="L227" s="73">
        <v>46599397</v>
      </c>
      <c r="M227" s="118"/>
      <c r="N227" s="120">
        <v>43041462</v>
      </c>
      <c r="O227" s="120">
        <v>30058249</v>
      </c>
      <c r="P227" s="120">
        <v>0</v>
      </c>
      <c r="Q227" s="120">
        <v>52009877</v>
      </c>
      <c r="R227" s="47"/>
    </row>
    <row r="228" spans="1:18" ht="12.75" customHeight="1" x14ac:dyDescent="0.2">
      <c r="A228" s="501"/>
      <c r="B228" s="501"/>
      <c r="C228" s="53" t="s">
        <v>3</v>
      </c>
      <c r="D228" s="54">
        <v>11</v>
      </c>
      <c r="E228" s="55">
        <v>12909.36</v>
      </c>
      <c r="F228" s="55">
        <v>2943.8</v>
      </c>
      <c r="G228" s="55">
        <v>123.95</v>
      </c>
      <c r="H228" s="55">
        <v>6705.27</v>
      </c>
      <c r="I228" s="55">
        <v>178.82</v>
      </c>
      <c r="J228" s="55">
        <v>1890.2</v>
      </c>
      <c r="K228" s="56">
        <v>22861.200000000001</v>
      </c>
      <c r="L228" s="46">
        <v>24751.4</v>
      </c>
      <c r="M228" s="117"/>
      <c r="N228" s="119">
        <v>22861.200000000001</v>
      </c>
      <c r="O228" s="119">
        <v>16155.93</v>
      </c>
      <c r="P228" s="119"/>
      <c r="Q228" s="119">
        <v>27659.47</v>
      </c>
      <c r="R228" s="47"/>
    </row>
    <row r="229" spans="1:18" ht="9" customHeight="1" x14ac:dyDescent="0.2">
      <c r="A229" s="501"/>
      <c r="B229" s="501"/>
      <c r="C229" s="48" t="s">
        <v>4</v>
      </c>
      <c r="D229" s="49">
        <v>12</v>
      </c>
      <c r="E229" s="50">
        <v>24996006</v>
      </c>
      <c r="F229" s="50">
        <v>5699992</v>
      </c>
      <c r="G229" s="50">
        <v>240001</v>
      </c>
      <c r="H229" s="50">
        <v>12983213</v>
      </c>
      <c r="I229" s="50">
        <v>346244</v>
      </c>
      <c r="J229" s="51">
        <v>3659938</v>
      </c>
      <c r="K229" s="50">
        <v>44265456</v>
      </c>
      <c r="L229" s="73">
        <v>47925393</v>
      </c>
      <c r="M229" s="118"/>
      <c r="N229" s="120">
        <v>44265456</v>
      </c>
      <c r="O229" s="120">
        <v>31282243</v>
      </c>
      <c r="P229" s="120">
        <v>0</v>
      </c>
      <c r="Q229" s="120">
        <v>53556202</v>
      </c>
      <c r="R229" s="47"/>
    </row>
    <row r="230" spans="1:18" ht="12.75" customHeight="1" x14ac:dyDescent="0.2">
      <c r="A230" s="501"/>
      <c r="B230" s="501"/>
      <c r="C230" s="53" t="s">
        <v>3</v>
      </c>
      <c r="D230" s="54">
        <v>13</v>
      </c>
      <c r="E230" s="55">
        <v>13423.75</v>
      </c>
      <c r="F230" s="55">
        <v>3061.56</v>
      </c>
      <c r="G230" s="55">
        <v>123.95</v>
      </c>
      <c r="H230" s="55">
        <v>6705.27</v>
      </c>
      <c r="I230" s="55">
        <v>178.82</v>
      </c>
      <c r="J230" s="55">
        <v>1942.88</v>
      </c>
      <c r="K230" s="56">
        <v>23493.35</v>
      </c>
      <c r="L230" s="46">
        <v>25436.23</v>
      </c>
      <c r="M230" s="117"/>
      <c r="N230" s="119">
        <v>23493.35</v>
      </c>
      <c r="O230" s="119">
        <v>16788.080000000002</v>
      </c>
      <c r="P230" s="119"/>
      <c r="Q230" s="119">
        <v>28458.080000000002</v>
      </c>
      <c r="R230" s="47"/>
    </row>
    <row r="231" spans="1:18" ht="9" customHeight="1" x14ac:dyDescent="0.2">
      <c r="A231" s="501"/>
      <c r="B231" s="501"/>
      <c r="C231" s="48" t="s">
        <v>4</v>
      </c>
      <c r="D231" s="49">
        <v>14</v>
      </c>
      <c r="E231" s="50">
        <v>25992004</v>
      </c>
      <c r="F231" s="50">
        <v>5928007</v>
      </c>
      <c r="G231" s="50">
        <v>240001</v>
      </c>
      <c r="H231" s="50">
        <v>12983213</v>
      </c>
      <c r="I231" s="50">
        <v>346244</v>
      </c>
      <c r="J231" s="51">
        <v>3761940</v>
      </c>
      <c r="K231" s="50">
        <v>45489469</v>
      </c>
      <c r="L231" s="73">
        <v>49251409</v>
      </c>
      <c r="M231" s="118"/>
      <c r="N231" s="120">
        <v>45489469</v>
      </c>
      <c r="O231" s="120">
        <v>32506256</v>
      </c>
      <c r="P231" s="120">
        <v>0</v>
      </c>
      <c r="Q231" s="120">
        <v>55102527</v>
      </c>
      <c r="R231" s="47"/>
    </row>
    <row r="232" spans="1:18" ht="12.75" customHeight="1" x14ac:dyDescent="0.2">
      <c r="A232" s="501"/>
      <c r="B232" s="501"/>
      <c r="C232" s="53" t="s">
        <v>3</v>
      </c>
      <c r="D232" s="54">
        <v>15</v>
      </c>
      <c r="E232" s="55">
        <v>13944.34</v>
      </c>
      <c r="F232" s="55">
        <v>3179.31</v>
      </c>
      <c r="G232" s="55">
        <v>123.95</v>
      </c>
      <c r="H232" s="55">
        <v>6705.27</v>
      </c>
      <c r="I232" s="55">
        <v>178.82</v>
      </c>
      <c r="J232" s="55">
        <v>1996.07</v>
      </c>
      <c r="K232" s="56">
        <v>24131.69</v>
      </c>
      <c r="L232" s="46">
        <v>26127.759999999998</v>
      </c>
      <c r="M232" s="117"/>
      <c r="N232" s="119">
        <v>24131.69</v>
      </c>
      <c r="O232" s="119">
        <v>17426.419999999998</v>
      </c>
      <c r="P232" s="119"/>
      <c r="Q232" s="119">
        <v>29264.52</v>
      </c>
      <c r="R232" s="47"/>
    </row>
    <row r="233" spans="1:18" ht="9" customHeight="1" x14ac:dyDescent="0.2">
      <c r="A233" s="501"/>
      <c r="B233" s="501"/>
      <c r="C233" s="48" t="s">
        <v>4</v>
      </c>
      <c r="D233" s="49">
        <v>16</v>
      </c>
      <c r="E233" s="50">
        <v>27000007</v>
      </c>
      <c r="F233" s="50">
        <v>6156003</v>
      </c>
      <c r="G233" s="50">
        <v>240001</v>
      </c>
      <c r="H233" s="50">
        <v>12983213</v>
      </c>
      <c r="I233" s="50">
        <v>346244</v>
      </c>
      <c r="J233" s="51">
        <v>3864930</v>
      </c>
      <c r="K233" s="50">
        <v>46725467</v>
      </c>
      <c r="L233" s="73">
        <v>50590398</v>
      </c>
      <c r="M233" s="118"/>
      <c r="N233" s="120">
        <v>46725467</v>
      </c>
      <c r="O233" s="120">
        <v>33742254</v>
      </c>
      <c r="P233" s="120">
        <v>0</v>
      </c>
      <c r="Q233" s="120">
        <v>56664012</v>
      </c>
      <c r="R233" s="47"/>
    </row>
    <row r="234" spans="1:18" ht="12.75" customHeight="1" x14ac:dyDescent="0.2">
      <c r="A234" s="501"/>
      <c r="B234" s="501"/>
      <c r="C234" s="53" t="s">
        <v>3</v>
      </c>
      <c r="D234" s="54">
        <v>17</v>
      </c>
      <c r="E234" s="55">
        <v>14458.73</v>
      </c>
      <c r="F234" s="55">
        <v>3297.06</v>
      </c>
      <c r="G234" s="55">
        <v>123.95</v>
      </c>
      <c r="H234" s="55">
        <v>6705.27</v>
      </c>
      <c r="I234" s="55">
        <v>178.82</v>
      </c>
      <c r="J234" s="55">
        <v>2048.75</v>
      </c>
      <c r="K234" s="56">
        <v>24763.83</v>
      </c>
      <c r="L234" s="46">
        <v>26812.58</v>
      </c>
      <c r="M234" s="117"/>
      <c r="N234" s="119">
        <v>24763.83</v>
      </c>
      <c r="O234" s="119">
        <v>18058.560000000001</v>
      </c>
      <c r="P234" s="119"/>
      <c r="Q234" s="119">
        <v>30063.119999999999</v>
      </c>
      <c r="R234" s="47"/>
    </row>
    <row r="235" spans="1:18" ht="9" customHeight="1" x14ac:dyDescent="0.2">
      <c r="A235" s="501"/>
      <c r="B235" s="501"/>
      <c r="C235" s="48" t="s">
        <v>4</v>
      </c>
      <c r="D235" s="49">
        <v>17</v>
      </c>
      <c r="E235" s="50">
        <v>27996005</v>
      </c>
      <c r="F235" s="50">
        <v>6383998</v>
      </c>
      <c r="G235" s="50">
        <v>240001</v>
      </c>
      <c r="H235" s="50">
        <v>12983213</v>
      </c>
      <c r="I235" s="50">
        <v>346244</v>
      </c>
      <c r="J235" s="51">
        <v>3966933</v>
      </c>
      <c r="K235" s="50">
        <v>47949461</v>
      </c>
      <c r="L235" s="73">
        <v>51916394</v>
      </c>
      <c r="M235" s="118"/>
      <c r="N235" s="120">
        <v>47949461</v>
      </c>
      <c r="O235" s="120">
        <v>34966248</v>
      </c>
      <c r="P235" s="120">
        <v>0</v>
      </c>
      <c r="Q235" s="120">
        <v>58210317</v>
      </c>
      <c r="R235" s="47"/>
    </row>
    <row r="236" spans="1:18" ht="12.75" customHeight="1" x14ac:dyDescent="0.2">
      <c r="A236" s="501"/>
      <c r="B236" s="501"/>
      <c r="C236" s="53" t="s">
        <v>3</v>
      </c>
      <c r="D236" s="54">
        <v>18</v>
      </c>
      <c r="E236" s="55">
        <v>14973.12</v>
      </c>
      <c r="F236" s="55">
        <v>3414.81</v>
      </c>
      <c r="G236" s="55">
        <v>123.95</v>
      </c>
      <c r="H236" s="55">
        <v>6705.27</v>
      </c>
      <c r="I236" s="55">
        <v>178.82</v>
      </c>
      <c r="J236" s="55">
        <v>2101.4299999999998</v>
      </c>
      <c r="K236" s="56">
        <v>25395.97</v>
      </c>
      <c r="L236" s="46">
        <v>27497.4</v>
      </c>
      <c r="M236" s="117"/>
      <c r="N236" s="119">
        <v>25395.97</v>
      </c>
      <c r="O236" s="119">
        <v>18690.7</v>
      </c>
      <c r="P236" s="119"/>
      <c r="Q236" s="119">
        <v>30861.73</v>
      </c>
      <c r="R236" s="47"/>
    </row>
    <row r="237" spans="1:18" ht="9" customHeight="1" x14ac:dyDescent="0.2">
      <c r="A237" s="501"/>
      <c r="B237" s="501"/>
      <c r="C237" s="48" t="s">
        <v>4</v>
      </c>
      <c r="D237" s="49">
        <v>19</v>
      </c>
      <c r="E237" s="50">
        <v>28992003</v>
      </c>
      <c r="F237" s="50">
        <v>6611994</v>
      </c>
      <c r="G237" s="50">
        <v>240001</v>
      </c>
      <c r="H237" s="50">
        <v>12983213</v>
      </c>
      <c r="I237" s="50">
        <v>346244</v>
      </c>
      <c r="J237" s="51">
        <v>4068936</v>
      </c>
      <c r="K237" s="50">
        <v>49173455</v>
      </c>
      <c r="L237" s="73">
        <v>53242391</v>
      </c>
      <c r="M237" s="118"/>
      <c r="N237" s="120">
        <v>49173455</v>
      </c>
      <c r="O237" s="120">
        <v>36190242</v>
      </c>
      <c r="P237" s="120">
        <v>0</v>
      </c>
      <c r="Q237" s="120">
        <v>59756642</v>
      </c>
      <c r="R237" s="47"/>
    </row>
    <row r="238" spans="1:18" ht="12.75" customHeight="1" x14ac:dyDescent="0.2">
      <c r="A238" s="501"/>
      <c r="B238" s="501"/>
      <c r="C238" s="53" t="s">
        <v>3</v>
      </c>
      <c r="D238" s="54">
        <v>20</v>
      </c>
      <c r="E238" s="55">
        <v>15493.71</v>
      </c>
      <c r="F238" s="55">
        <v>3532.57</v>
      </c>
      <c r="G238" s="55">
        <v>123.95</v>
      </c>
      <c r="H238" s="55">
        <v>6705.27</v>
      </c>
      <c r="I238" s="55">
        <v>178.82</v>
      </c>
      <c r="J238" s="55">
        <v>2154.63</v>
      </c>
      <c r="K238" s="56">
        <v>26034.32</v>
      </c>
      <c r="L238" s="46">
        <v>28188.95</v>
      </c>
      <c r="M238" s="117"/>
      <c r="N238" s="119">
        <v>26034.32</v>
      </c>
      <c r="O238" s="119">
        <v>19329.05</v>
      </c>
      <c r="P238" s="119"/>
      <c r="Q238" s="119">
        <v>31668.18</v>
      </c>
      <c r="R238" s="47"/>
    </row>
    <row r="239" spans="1:18" ht="9" customHeight="1" x14ac:dyDescent="0.2">
      <c r="A239" s="501"/>
      <c r="B239" s="501"/>
      <c r="C239" s="48" t="s">
        <v>4</v>
      </c>
      <c r="D239" s="49">
        <v>21</v>
      </c>
      <c r="E239" s="50">
        <v>30000006</v>
      </c>
      <c r="F239" s="50">
        <v>6840009</v>
      </c>
      <c r="G239" s="50">
        <v>240001</v>
      </c>
      <c r="H239" s="50">
        <v>12983213</v>
      </c>
      <c r="I239" s="50">
        <v>346244</v>
      </c>
      <c r="J239" s="51">
        <v>4171945</v>
      </c>
      <c r="K239" s="50">
        <v>50409473</v>
      </c>
      <c r="L239" s="73">
        <v>54581418</v>
      </c>
      <c r="M239" s="118"/>
      <c r="N239" s="120">
        <v>50409473</v>
      </c>
      <c r="O239" s="120">
        <v>37426260</v>
      </c>
      <c r="P239" s="120">
        <v>0</v>
      </c>
      <c r="Q239" s="120">
        <v>61318147</v>
      </c>
      <c r="R239" s="47"/>
    </row>
    <row r="240" spans="1:18" ht="12.75" customHeight="1" x14ac:dyDescent="0.2">
      <c r="A240" s="501"/>
      <c r="B240" s="501"/>
      <c r="C240" s="53" t="s">
        <v>3</v>
      </c>
      <c r="D240" s="54">
        <v>22</v>
      </c>
      <c r="E240" s="55">
        <v>16008.1</v>
      </c>
      <c r="F240" s="55">
        <v>3650.32</v>
      </c>
      <c r="G240" s="55">
        <v>123.95</v>
      </c>
      <c r="H240" s="55">
        <v>6705.27</v>
      </c>
      <c r="I240" s="55">
        <v>178.82</v>
      </c>
      <c r="J240" s="55">
        <v>2207.3000000000002</v>
      </c>
      <c r="K240" s="56">
        <v>26666.46</v>
      </c>
      <c r="L240" s="46">
        <v>28873.759999999998</v>
      </c>
      <c r="M240" s="117"/>
      <c r="N240" s="119">
        <v>26666.46</v>
      </c>
      <c r="O240" s="119">
        <v>19961.189999999999</v>
      </c>
      <c r="P240" s="119"/>
      <c r="Q240" s="119">
        <v>32466.77</v>
      </c>
      <c r="R240" s="47"/>
    </row>
    <row r="241" spans="1:18" ht="9" customHeight="1" x14ac:dyDescent="0.2">
      <c r="A241" s="501"/>
      <c r="B241" s="501"/>
      <c r="C241" s="48" t="s">
        <v>4</v>
      </c>
      <c r="D241" s="49">
        <v>23</v>
      </c>
      <c r="E241" s="50">
        <v>30996004</v>
      </c>
      <c r="F241" s="50">
        <v>7068005</v>
      </c>
      <c r="G241" s="50">
        <v>240001</v>
      </c>
      <c r="H241" s="50">
        <v>12983213</v>
      </c>
      <c r="I241" s="50">
        <v>346244</v>
      </c>
      <c r="J241" s="51">
        <v>4273929</v>
      </c>
      <c r="K241" s="50">
        <v>51633467</v>
      </c>
      <c r="L241" s="73">
        <v>55907395</v>
      </c>
      <c r="M241" s="118"/>
      <c r="N241" s="120">
        <v>51633467</v>
      </c>
      <c r="O241" s="120">
        <v>38650253</v>
      </c>
      <c r="P241" s="120">
        <v>0</v>
      </c>
      <c r="Q241" s="120">
        <v>62864433</v>
      </c>
      <c r="R241" s="47"/>
    </row>
    <row r="242" spans="1:18" ht="12.75" customHeight="1" x14ac:dyDescent="0.2">
      <c r="A242" s="501"/>
      <c r="B242" s="501"/>
      <c r="C242" s="53" t="s">
        <v>3</v>
      </c>
      <c r="D242" s="54">
        <v>24</v>
      </c>
      <c r="E242" s="55">
        <v>16522.490000000002</v>
      </c>
      <c r="F242" s="55">
        <v>3768.07</v>
      </c>
      <c r="G242" s="55">
        <v>123.95</v>
      </c>
      <c r="H242" s="55">
        <v>6705.27</v>
      </c>
      <c r="I242" s="55">
        <v>178.82</v>
      </c>
      <c r="J242" s="55">
        <v>2259.98</v>
      </c>
      <c r="K242" s="56">
        <v>27298.6</v>
      </c>
      <c r="L242" s="46">
        <v>29558.58</v>
      </c>
      <c r="M242" s="117"/>
      <c r="N242" s="119">
        <v>27298.6</v>
      </c>
      <c r="O242" s="119">
        <v>20593.330000000002</v>
      </c>
      <c r="P242" s="119"/>
      <c r="Q242" s="119">
        <v>33265.379999999997</v>
      </c>
      <c r="R242" s="47"/>
    </row>
    <row r="243" spans="1:18" ht="9" customHeight="1" x14ac:dyDescent="0.2">
      <c r="A243" s="501"/>
      <c r="B243" s="501"/>
      <c r="C243" s="48" t="s">
        <v>4</v>
      </c>
      <c r="D243" s="49">
        <v>25</v>
      </c>
      <c r="E243" s="50">
        <v>31992002</v>
      </c>
      <c r="F243" s="50">
        <v>7296001</v>
      </c>
      <c r="G243" s="50">
        <v>240001</v>
      </c>
      <c r="H243" s="50">
        <v>12983213</v>
      </c>
      <c r="I243" s="50">
        <v>346244</v>
      </c>
      <c r="J243" s="51">
        <v>4375931</v>
      </c>
      <c r="K243" s="50">
        <v>52857460</v>
      </c>
      <c r="L243" s="73">
        <v>57233392</v>
      </c>
      <c r="M243" s="118"/>
      <c r="N243" s="120">
        <v>52857460</v>
      </c>
      <c r="O243" s="120">
        <v>39874247</v>
      </c>
      <c r="P243" s="120">
        <v>0</v>
      </c>
      <c r="Q243" s="120">
        <v>64410757</v>
      </c>
      <c r="R243" s="47"/>
    </row>
    <row r="244" spans="1:18" ht="12.75" customHeight="1" x14ac:dyDescent="0.2">
      <c r="A244" s="501"/>
      <c r="B244" s="501"/>
      <c r="C244" s="53" t="s">
        <v>3</v>
      </c>
      <c r="D244" s="54">
        <v>26</v>
      </c>
      <c r="E244" s="55">
        <v>17043.080000000002</v>
      </c>
      <c r="F244" s="55">
        <v>3885.82</v>
      </c>
      <c r="G244" s="55">
        <v>123.95</v>
      </c>
      <c r="H244" s="55">
        <v>6705.27</v>
      </c>
      <c r="I244" s="55">
        <v>178.82</v>
      </c>
      <c r="J244" s="55">
        <v>2313.1799999999998</v>
      </c>
      <c r="K244" s="56">
        <v>27936.94</v>
      </c>
      <c r="L244" s="46">
        <v>30250.12</v>
      </c>
      <c r="M244" s="117"/>
      <c r="N244" s="119">
        <v>27936.94</v>
      </c>
      <c r="O244" s="119">
        <v>21231.67</v>
      </c>
      <c r="P244" s="119"/>
      <c r="Q244" s="119">
        <v>34071.82</v>
      </c>
      <c r="R244" s="47"/>
    </row>
    <row r="245" spans="1:18" ht="9" customHeight="1" x14ac:dyDescent="0.2">
      <c r="A245" s="501"/>
      <c r="B245" s="501"/>
      <c r="C245" s="48" t="s">
        <v>4</v>
      </c>
      <c r="D245" s="49">
        <v>27</v>
      </c>
      <c r="E245" s="50">
        <v>33000005</v>
      </c>
      <c r="F245" s="50">
        <v>7523997</v>
      </c>
      <c r="G245" s="50">
        <v>240001</v>
      </c>
      <c r="H245" s="50">
        <v>12983213</v>
      </c>
      <c r="I245" s="50">
        <v>346244</v>
      </c>
      <c r="J245" s="51">
        <v>4478941</v>
      </c>
      <c r="K245" s="50">
        <v>54093459</v>
      </c>
      <c r="L245" s="73">
        <v>58572400</v>
      </c>
      <c r="M245" s="118"/>
      <c r="N245" s="120">
        <v>54093459</v>
      </c>
      <c r="O245" s="120">
        <v>41110246</v>
      </c>
      <c r="P245" s="120">
        <v>0</v>
      </c>
      <c r="Q245" s="120">
        <v>65972243</v>
      </c>
      <c r="R245" s="47"/>
    </row>
    <row r="246" spans="1:18" ht="12.75" customHeight="1" x14ac:dyDescent="0.2">
      <c r="A246" s="501"/>
      <c r="B246" s="501"/>
      <c r="C246" s="53" t="s">
        <v>3</v>
      </c>
      <c r="D246" s="54">
        <v>28</v>
      </c>
      <c r="E246" s="55">
        <v>17557.47</v>
      </c>
      <c r="F246" s="55">
        <v>4003.57</v>
      </c>
      <c r="G246" s="55">
        <v>123.95</v>
      </c>
      <c r="H246" s="55">
        <v>6705.27</v>
      </c>
      <c r="I246" s="55">
        <v>178.82</v>
      </c>
      <c r="J246" s="55">
        <v>2365.86</v>
      </c>
      <c r="K246" s="56">
        <v>28569.08</v>
      </c>
      <c r="L246" s="46">
        <v>30934.94</v>
      </c>
      <c r="M246" s="117"/>
      <c r="N246" s="119">
        <v>28569.08</v>
      </c>
      <c r="O246" s="119">
        <v>21863.81</v>
      </c>
      <c r="P246" s="119"/>
      <c r="Q246" s="119">
        <v>34870.43</v>
      </c>
      <c r="R246" s="47"/>
    </row>
    <row r="247" spans="1:18" ht="9" customHeight="1" x14ac:dyDescent="0.2">
      <c r="A247" s="501"/>
      <c r="B247" s="501"/>
      <c r="C247" s="48" t="s">
        <v>4</v>
      </c>
      <c r="D247" s="49">
        <v>29</v>
      </c>
      <c r="E247" s="50">
        <v>33996002</v>
      </c>
      <c r="F247" s="50">
        <v>7751992</v>
      </c>
      <c r="G247" s="50">
        <v>240001</v>
      </c>
      <c r="H247" s="50">
        <v>12983213</v>
      </c>
      <c r="I247" s="50">
        <v>346244</v>
      </c>
      <c r="J247" s="51">
        <v>4580944</v>
      </c>
      <c r="K247" s="50">
        <v>55317453</v>
      </c>
      <c r="L247" s="73">
        <v>59898396</v>
      </c>
      <c r="M247" s="118"/>
      <c r="N247" s="120">
        <v>55317453</v>
      </c>
      <c r="O247" s="120">
        <v>42334239</v>
      </c>
      <c r="P247" s="120">
        <v>0</v>
      </c>
      <c r="Q247" s="120">
        <v>67518567</v>
      </c>
      <c r="R247" s="47"/>
    </row>
    <row r="248" spans="1:18" ht="12.75" customHeight="1" x14ac:dyDescent="0.2">
      <c r="A248" s="501"/>
      <c r="B248" s="501"/>
      <c r="C248" s="53" t="s">
        <v>3</v>
      </c>
      <c r="D248" s="54">
        <v>30</v>
      </c>
      <c r="E248" s="55">
        <v>18071.86</v>
      </c>
      <c r="F248" s="55">
        <v>4121.33</v>
      </c>
      <c r="G248" s="55">
        <v>123.95</v>
      </c>
      <c r="H248" s="55">
        <v>6705.27</v>
      </c>
      <c r="I248" s="55">
        <v>178.82</v>
      </c>
      <c r="J248" s="55">
        <v>2418.5300000000002</v>
      </c>
      <c r="K248" s="56">
        <v>29201.23</v>
      </c>
      <c r="L248" s="46">
        <v>31619.759999999998</v>
      </c>
      <c r="M248" s="117"/>
      <c r="N248" s="119">
        <v>29201.23</v>
      </c>
      <c r="O248" s="119">
        <v>22495.96</v>
      </c>
      <c r="P248" s="119"/>
      <c r="Q248" s="119">
        <v>35669.03</v>
      </c>
      <c r="R248" s="47"/>
    </row>
    <row r="249" spans="1:18" ht="9" customHeight="1" x14ac:dyDescent="0.2">
      <c r="A249" s="501"/>
      <c r="B249" s="501"/>
      <c r="C249" s="48" t="s">
        <v>4</v>
      </c>
      <c r="D249" s="49">
        <v>33</v>
      </c>
      <c r="E249" s="50">
        <v>34992000</v>
      </c>
      <c r="F249" s="50">
        <v>7980008</v>
      </c>
      <c r="G249" s="50">
        <v>240001</v>
      </c>
      <c r="H249" s="50">
        <v>12983213</v>
      </c>
      <c r="I249" s="50">
        <v>346244</v>
      </c>
      <c r="J249" s="51">
        <v>4682927</v>
      </c>
      <c r="K249" s="50">
        <v>56541466</v>
      </c>
      <c r="L249" s="73">
        <v>61224393</v>
      </c>
      <c r="M249" s="118"/>
      <c r="N249" s="120">
        <v>56541466</v>
      </c>
      <c r="O249" s="120">
        <v>43558252</v>
      </c>
      <c r="P249" s="120">
        <v>0</v>
      </c>
      <c r="Q249" s="120">
        <v>69064873</v>
      </c>
      <c r="R249" s="47"/>
    </row>
    <row r="250" spans="1:18" ht="12.75" customHeight="1" x14ac:dyDescent="0.2">
      <c r="A250" s="501"/>
      <c r="B250" s="501"/>
      <c r="C250" s="53" t="s">
        <v>3</v>
      </c>
      <c r="D250" s="54">
        <v>34</v>
      </c>
      <c r="E250" s="55">
        <v>19106.84</v>
      </c>
      <c r="F250" s="55">
        <v>4356.83</v>
      </c>
      <c r="G250" s="55">
        <v>123.95</v>
      </c>
      <c r="H250" s="55">
        <v>6705.27</v>
      </c>
      <c r="I250" s="55">
        <v>178.82</v>
      </c>
      <c r="J250" s="55">
        <v>2524.41</v>
      </c>
      <c r="K250" s="56">
        <v>30471.71</v>
      </c>
      <c r="L250" s="46">
        <v>32996.120000000003</v>
      </c>
      <c r="M250" s="117"/>
      <c r="N250" s="119">
        <v>30471.71</v>
      </c>
      <c r="O250" s="119">
        <v>23766.44</v>
      </c>
      <c r="P250" s="119"/>
      <c r="Q250" s="119">
        <v>37274.080000000002</v>
      </c>
      <c r="R250" s="47"/>
    </row>
    <row r="251" spans="1:18" ht="9" customHeight="1" x14ac:dyDescent="0.2">
      <c r="A251" s="501"/>
      <c r="B251" s="501"/>
      <c r="C251" s="48" t="s">
        <v>4</v>
      </c>
      <c r="D251" s="49">
        <v>35</v>
      </c>
      <c r="E251" s="50">
        <v>36996001</v>
      </c>
      <c r="F251" s="50">
        <v>8435999</v>
      </c>
      <c r="G251" s="50">
        <v>240001</v>
      </c>
      <c r="H251" s="50">
        <v>12983213</v>
      </c>
      <c r="I251" s="50">
        <v>346244</v>
      </c>
      <c r="J251" s="51">
        <v>4887939</v>
      </c>
      <c r="K251" s="50">
        <v>59001458</v>
      </c>
      <c r="L251" s="73">
        <v>63889397</v>
      </c>
      <c r="M251" s="118"/>
      <c r="N251" s="120">
        <v>59001458</v>
      </c>
      <c r="O251" s="120">
        <v>46018245</v>
      </c>
      <c r="P251" s="120">
        <v>0</v>
      </c>
      <c r="Q251" s="120">
        <v>72172683</v>
      </c>
      <c r="R251" s="47"/>
    </row>
    <row r="252" spans="1:18" ht="12.75" customHeight="1" x14ac:dyDescent="0.2">
      <c r="A252" s="501"/>
      <c r="B252" s="501"/>
      <c r="C252" s="53" t="s">
        <v>3</v>
      </c>
      <c r="D252" s="54">
        <v>36</v>
      </c>
      <c r="E252" s="55">
        <v>19621.23</v>
      </c>
      <c r="F252" s="55">
        <v>4474.58</v>
      </c>
      <c r="G252" s="55">
        <v>123.95</v>
      </c>
      <c r="H252" s="55">
        <v>6705.27</v>
      </c>
      <c r="I252" s="55">
        <v>178.82</v>
      </c>
      <c r="J252" s="55">
        <v>2577.09</v>
      </c>
      <c r="K252" s="56">
        <v>31103.85</v>
      </c>
      <c r="L252" s="46">
        <v>33680.94</v>
      </c>
      <c r="M252" s="117"/>
      <c r="N252" s="119">
        <v>31103.85</v>
      </c>
      <c r="O252" s="119">
        <v>24398.58</v>
      </c>
      <c r="P252" s="119"/>
      <c r="Q252" s="119">
        <v>38072.68</v>
      </c>
      <c r="R252" s="47"/>
    </row>
    <row r="253" spans="1:18" ht="9" customHeight="1" x14ac:dyDescent="0.2">
      <c r="A253" s="501"/>
      <c r="B253" s="501"/>
      <c r="C253" s="48" t="s">
        <v>4</v>
      </c>
      <c r="D253" s="49">
        <v>37</v>
      </c>
      <c r="E253" s="50">
        <v>37991999</v>
      </c>
      <c r="F253" s="50">
        <v>8663995</v>
      </c>
      <c r="G253" s="50">
        <v>240001</v>
      </c>
      <c r="H253" s="50">
        <v>12983213</v>
      </c>
      <c r="I253" s="50">
        <v>346244</v>
      </c>
      <c r="J253" s="51">
        <v>4989942</v>
      </c>
      <c r="K253" s="50">
        <v>60225452</v>
      </c>
      <c r="L253" s="73">
        <v>65215394</v>
      </c>
      <c r="M253" s="118"/>
      <c r="N253" s="120">
        <v>60225452</v>
      </c>
      <c r="O253" s="120">
        <v>47242238</v>
      </c>
      <c r="P253" s="120">
        <v>0</v>
      </c>
      <c r="Q253" s="120">
        <v>73718988</v>
      </c>
      <c r="R253" s="47"/>
    </row>
    <row r="254" spans="1:18" ht="12.75" customHeight="1" x14ac:dyDescent="0.2">
      <c r="A254" s="501"/>
      <c r="B254" s="501"/>
      <c r="C254" s="53" t="s">
        <v>3</v>
      </c>
      <c r="D254" s="54">
        <v>38</v>
      </c>
      <c r="E254" s="55">
        <v>20141.82</v>
      </c>
      <c r="F254" s="55">
        <v>4592.33</v>
      </c>
      <c r="G254" s="55">
        <v>123.95</v>
      </c>
      <c r="H254" s="55">
        <v>6705.27</v>
      </c>
      <c r="I254" s="55">
        <v>178.82</v>
      </c>
      <c r="J254" s="55">
        <v>2630.28</v>
      </c>
      <c r="K254" s="56">
        <v>31742.19</v>
      </c>
      <c r="L254" s="46">
        <v>34372.47</v>
      </c>
      <c r="M254" s="117"/>
      <c r="N254" s="119">
        <v>31742.19</v>
      </c>
      <c r="O254" s="119">
        <v>25036.92</v>
      </c>
      <c r="P254" s="119"/>
      <c r="Q254" s="119">
        <v>38879.120000000003</v>
      </c>
      <c r="R254" s="47"/>
    </row>
    <row r="255" spans="1:18" ht="9" customHeight="1" x14ac:dyDescent="0.2">
      <c r="A255" s="501"/>
      <c r="B255" s="501"/>
      <c r="C255" s="48" t="s">
        <v>4</v>
      </c>
      <c r="D255" s="49">
        <v>39</v>
      </c>
      <c r="E255" s="50">
        <v>39000002</v>
      </c>
      <c r="F255" s="50">
        <v>8891991</v>
      </c>
      <c r="G255" s="50">
        <v>240001</v>
      </c>
      <c r="H255" s="50">
        <v>12983213</v>
      </c>
      <c r="I255" s="50">
        <v>346244</v>
      </c>
      <c r="J255" s="51">
        <v>5092932</v>
      </c>
      <c r="K255" s="50">
        <v>61461450</v>
      </c>
      <c r="L255" s="73">
        <v>66554382</v>
      </c>
      <c r="M255" s="118"/>
      <c r="N255" s="120">
        <v>61461450</v>
      </c>
      <c r="O255" s="120">
        <v>48478237</v>
      </c>
      <c r="P255" s="120">
        <v>0</v>
      </c>
      <c r="Q255" s="120">
        <v>75280474</v>
      </c>
      <c r="R255" s="47"/>
    </row>
    <row r="256" spans="1:18" ht="12.75" customHeight="1" x14ac:dyDescent="0.2">
      <c r="A256" s="501"/>
      <c r="B256" s="501"/>
      <c r="C256" s="53" t="s">
        <v>3</v>
      </c>
      <c r="D256" s="54">
        <v>40</v>
      </c>
      <c r="E256" s="55">
        <v>20656.21</v>
      </c>
      <c r="F256" s="55">
        <v>4710.09</v>
      </c>
      <c r="G256" s="55">
        <v>123.95</v>
      </c>
      <c r="H256" s="55">
        <v>6705.27</v>
      </c>
      <c r="I256" s="55">
        <v>178.82</v>
      </c>
      <c r="J256" s="55">
        <v>2682.96</v>
      </c>
      <c r="K256" s="56">
        <v>32374.34</v>
      </c>
      <c r="L256" s="46">
        <v>35057.300000000003</v>
      </c>
      <c r="M256" s="117"/>
      <c r="N256" s="119">
        <v>32374.34</v>
      </c>
      <c r="O256" s="119">
        <v>25669.07</v>
      </c>
      <c r="P256" s="119"/>
      <c r="Q256" s="119">
        <v>39677.730000000003</v>
      </c>
      <c r="R256" s="47"/>
    </row>
    <row r="257" spans="1:18" ht="9" customHeight="1" x14ac:dyDescent="0.2">
      <c r="A257" s="502"/>
      <c r="B257" s="502"/>
      <c r="C257" s="58"/>
      <c r="D257" s="59"/>
      <c r="E257" s="61">
        <v>39996000</v>
      </c>
      <c r="F257" s="61">
        <v>9120006</v>
      </c>
      <c r="G257" s="61">
        <v>240001</v>
      </c>
      <c r="H257" s="61">
        <v>12983213</v>
      </c>
      <c r="I257" s="61">
        <v>346244</v>
      </c>
      <c r="J257" s="60">
        <v>5194935</v>
      </c>
      <c r="K257" s="61">
        <v>62685463</v>
      </c>
      <c r="L257" s="73">
        <v>67880398</v>
      </c>
      <c r="M257" s="118"/>
      <c r="N257" s="120">
        <v>62685463</v>
      </c>
      <c r="O257" s="120">
        <v>49702250</v>
      </c>
      <c r="P257" s="120">
        <v>0</v>
      </c>
      <c r="Q257" s="120">
        <v>76826798</v>
      </c>
      <c r="R257" s="47"/>
    </row>
    <row r="258" spans="1:18" ht="12.75" customHeight="1" x14ac:dyDescent="0.2">
      <c r="A258" s="492">
        <v>34516</v>
      </c>
      <c r="B258" s="492">
        <v>34699</v>
      </c>
      <c r="C258" s="42" t="s">
        <v>3</v>
      </c>
      <c r="D258" s="43">
        <v>0</v>
      </c>
      <c r="E258" s="44">
        <v>10325.01</v>
      </c>
      <c r="F258" s="44">
        <v>2355.04</v>
      </c>
      <c r="G258" s="44">
        <v>123.95</v>
      </c>
      <c r="H258" s="44">
        <v>6705.27</v>
      </c>
      <c r="I258" s="44">
        <v>298.02999999999997</v>
      </c>
      <c r="J258" s="44">
        <v>1625.77</v>
      </c>
      <c r="K258" s="45">
        <v>19807.3</v>
      </c>
      <c r="L258" s="46">
        <v>21433.07</v>
      </c>
      <c r="M258" s="117"/>
      <c r="N258" s="119">
        <v>19807.3</v>
      </c>
      <c r="O258" s="119">
        <v>13102.03</v>
      </c>
      <c r="P258" s="119"/>
      <c r="Q258" s="119">
        <v>23791.439999999999</v>
      </c>
      <c r="R258" s="47"/>
    </row>
    <row r="259" spans="1:18" ht="9" customHeight="1" x14ac:dyDescent="0.2">
      <c r="A259" s="525"/>
      <c r="B259" s="525"/>
      <c r="C259" s="48" t="s">
        <v>4</v>
      </c>
      <c r="D259" s="49">
        <v>0</v>
      </c>
      <c r="E259" s="50">
        <v>19992007</v>
      </c>
      <c r="F259" s="50">
        <v>4559993</v>
      </c>
      <c r="G259" s="50">
        <v>240001</v>
      </c>
      <c r="H259" s="50">
        <v>12983213</v>
      </c>
      <c r="I259" s="50">
        <v>577067</v>
      </c>
      <c r="J259" s="51">
        <v>3147930</v>
      </c>
      <c r="K259" s="50">
        <v>38352281</v>
      </c>
      <c r="L259" s="73">
        <v>41500210</v>
      </c>
      <c r="M259" s="118"/>
      <c r="N259" s="120">
        <v>38352281</v>
      </c>
      <c r="O259" s="120">
        <v>25369068</v>
      </c>
      <c r="P259" s="120">
        <v>0</v>
      </c>
      <c r="Q259" s="120">
        <v>46066652</v>
      </c>
      <c r="R259" s="47"/>
    </row>
    <row r="260" spans="1:18" ht="12.75" customHeight="1" x14ac:dyDescent="0.2">
      <c r="A260" s="500">
        <v>34516</v>
      </c>
      <c r="B260" s="500">
        <v>34699</v>
      </c>
      <c r="C260" s="53" t="s">
        <v>3</v>
      </c>
      <c r="D260" s="54">
        <v>1</v>
      </c>
      <c r="E260" s="55">
        <v>10325.01</v>
      </c>
      <c r="F260" s="55">
        <v>2355.04</v>
      </c>
      <c r="G260" s="55">
        <v>123.95</v>
      </c>
      <c r="H260" s="55">
        <v>6705.27</v>
      </c>
      <c r="I260" s="55">
        <v>298.02999999999997</v>
      </c>
      <c r="J260" s="55">
        <v>1625.77</v>
      </c>
      <c r="K260" s="56">
        <v>19807.3</v>
      </c>
      <c r="L260" s="46">
        <v>21433.07</v>
      </c>
      <c r="M260" s="117"/>
      <c r="N260" s="119">
        <v>19807.3</v>
      </c>
      <c r="O260" s="119">
        <v>13102.03</v>
      </c>
      <c r="P260" s="119"/>
      <c r="Q260" s="119">
        <v>23791.439999999999</v>
      </c>
      <c r="R260" s="47"/>
    </row>
    <row r="261" spans="1:18" ht="9" customHeight="1" x14ac:dyDescent="0.2">
      <c r="A261" s="500"/>
      <c r="B261" s="500"/>
      <c r="C261" s="48" t="s">
        <v>4</v>
      </c>
      <c r="D261" s="49">
        <v>2</v>
      </c>
      <c r="E261" s="50">
        <v>19992007</v>
      </c>
      <c r="F261" s="50">
        <v>4559993</v>
      </c>
      <c r="G261" s="50">
        <v>240001</v>
      </c>
      <c r="H261" s="50">
        <v>12983213</v>
      </c>
      <c r="I261" s="50">
        <v>577067</v>
      </c>
      <c r="J261" s="51">
        <v>3147930</v>
      </c>
      <c r="K261" s="50">
        <v>38352281</v>
      </c>
      <c r="L261" s="73">
        <v>41500210</v>
      </c>
      <c r="M261" s="118"/>
      <c r="N261" s="120">
        <v>38352281</v>
      </c>
      <c r="O261" s="120">
        <v>25369068</v>
      </c>
      <c r="P261" s="120">
        <v>0</v>
      </c>
      <c r="Q261" s="120">
        <v>46066652</v>
      </c>
      <c r="R261" s="47"/>
    </row>
    <row r="262" spans="1:18" ht="12.75" customHeight="1" x14ac:dyDescent="0.2">
      <c r="A262" s="501"/>
      <c r="B262" s="501"/>
      <c r="C262" s="53" t="s">
        <v>3</v>
      </c>
      <c r="D262" s="54">
        <v>3</v>
      </c>
      <c r="E262" s="55">
        <v>10845.59</v>
      </c>
      <c r="F262" s="55">
        <v>2472.8000000000002</v>
      </c>
      <c r="G262" s="55">
        <v>123.95</v>
      </c>
      <c r="H262" s="55">
        <v>6705.27</v>
      </c>
      <c r="I262" s="55">
        <v>298.02999999999997</v>
      </c>
      <c r="J262" s="55">
        <v>1678.97</v>
      </c>
      <c r="K262" s="56">
        <v>20445.64</v>
      </c>
      <c r="L262" s="46">
        <v>22124.61</v>
      </c>
      <c r="M262" s="117"/>
      <c r="N262" s="119">
        <v>20445.64</v>
      </c>
      <c r="O262" s="119">
        <v>13740.37</v>
      </c>
      <c r="P262" s="119"/>
      <c r="Q262" s="119">
        <v>24597.88</v>
      </c>
      <c r="R262" s="47"/>
    </row>
    <row r="263" spans="1:18" ht="9" customHeight="1" x14ac:dyDescent="0.2">
      <c r="A263" s="501"/>
      <c r="B263" s="501"/>
      <c r="C263" s="48" t="s">
        <v>4</v>
      </c>
      <c r="D263" s="49">
        <v>4</v>
      </c>
      <c r="E263" s="50">
        <v>20999991</v>
      </c>
      <c r="F263" s="50">
        <v>4788008</v>
      </c>
      <c r="G263" s="50">
        <v>240001</v>
      </c>
      <c r="H263" s="50">
        <v>12983213</v>
      </c>
      <c r="I263" s="50">
        <v>577067</v>
      </c>
      <c r="J263" s="51">
        <v>3250939</v>
      </c>
      <c r="K263" s="50">
        <v>39588279</v>
      </c>
      <c r="L263" s="73">
        <v>42839219</v>
      </c>
      <c r="M263" s="118"/>
      <c r="N263" s="120">
        <v>39588279</v>
      </c>
      <c r="O263" s="120">
        <v>26605066</v>
      </c>
      <c r="P263" s="120">
        <v>0</v>
      </c>
      <c r="Q263" s="120">
        <v>47628137</v>
      </c>
      <c r="R263" s="47"/>
    </row>
    <row r="264" spans="1:18" ht="12.75" customHeight="1" x14ac:dyDescent="0.2">
      <c r="A264" s="501"/>
      <c r="B264" s="501"/>
      <c r="C264" s="53" t="s">
        <v>3</v>
      </c>
      <c r="D264" s="54">
        <v>5</v>
      </c>
      <c r="E264" s="55">
        <v>11359.99</v>
      </c>
      <c r="F264" s="55">
        <v>2590.5500000000002</v>
      </c>
      <c r="G264" s="55">
        <v>123.95</v>
      </c>
      <c r="H264" s="55">
        <v>6705.27</v>
      </c>
      <c r="I264" s="55">
        <v>298.02999999999997</v>
      </c>
      <c r="J264" s="55">
        <v>1731.65</v>
      </c>
      <c r="K264" s="56">
        <v>21077.79</v>
      </c>
      <c r="L264" s="46">
        <v>22809.439999999999</v>
      </c>
      <c r="M264" s="117"/>
      <c r="N264" s="119">
        <v>21077.79</v>
      </c>
      <c r="O264" s="119">
        <v>14372.52</v>
      </c>
      <c r="P264" s="119"/>
      <c r="Q264" s="119">
        <v>25396.49</v>
      </c>
      <c r="R264" s="47"/>
    </row>
    <row r="265" spans="1:18" ht="9" customHeight="1" x14ac:dyDescent="0.2">
      <c r="A265" s="501"/>
      <c r="B265" s="501"/>
      <c r="C265" s="48" t="s">
        <v>4</v>
      </c>
      <c r="D265" s="49">
        <v>6</v>
      </c>
      <c r="E265" s="50">
        <v>21996008</v>
      </c>
      <c r="F265" s="50">
        <v>5016004</v>
      </c>
      <c r="G265" s="50">
        <v>240001</v>
      </c>
      <c r="H265" s="50">
        <v>12983213</v>
      </c>
      <c r="I265" s="50">
        <v>577067</v>
      </c>
      <c r="J265" s="51">
        <v>3352942</v>
      </c>
      <c r="K265" s="50">
        <v>40812292</v>
      </c>
      <c r="L265" s="73">
        <v>44165234</v>
      </c>
      <c r="M265" s="118"/>
      <c r="N265" s="120">
        <v>40812292</v>
      </c>
      <c r="O265" s="120">
        <v>27829079</v>
      </c>
      <c r="P265" s="120">
        <v>0</v>
      </c>
      <c r="Q265" s="120">
        <v>49174462</v>
      </c>
      <c r="R265" s="47"/>
    </row>
    <row r="266" spans="1:18" ht="12.75" customHeight="1" x14ac:dyDescent="0.2">
      <c r="A266" s="501"/>
      <c r="B266" s="501"/>
      <c r="C266" s="53" t="s">
        <v>3</v>
      </c>
      <c r="D266" s="54">
        <v>7</v>
      </c>
      <c r="E266" s="55">
        <v>11874.38</v>
      </c>
      <c r="F266" s="55">
        <v>2708.3</v>
      </c>
      <c r="G266" s="55">
        <v>123.95</v>
      </c>
      <c r="H266" s="55">
        <v>6705.27</v>
      </c>
      <c r="I266" s="55">
        <v>298.02999999999997</v>
      </c>
      <c r="J266" s="55">
        <v>1784.33</v>
      </c>
      <c r="K266" s="56">
        <v>21709.93</v>
      </c>
      <c r="L266" s="46">
        <v>23494.26</v>
      </c>
      <c r="M266" s="117"/>
      <c r="N266" s="119">
        <v>21709.93</v>
      </c>
      <c r="O266" s="119">
        <v>15004.66</v>
      </c>
      <c r="P266" s="119"/>
      <c r="Q266" s="119">
        <v>26195.1</v>
      </c>
      <c r="R266" s="47"/>
    </row>
    <row r="267" spans="1:18" ht="9" customHeight="1" x14ac:dyDescent="0.2">
      <c r="A267" s="501"/>
      <c r="B267" s="501"/>
      <c r="C267" s="48" t="s">
        <v>4</v>
      </c>
      <c r="D267" s="49">
        <v>8</v>
      </c>
      <c r="E267" s="50">
        <v>22992006</v>
      </c>
      <c r="F267" s="50">
        <v>5244000</v>
      </c>
      <c r="G267" s="50">
        <v>240001</v>
      </c>
      <c r="H267" s="50">
        <v>12983213</v>
      </c>
      <c r="I267" s="50">
        <v>577067</v>
      </c>
      <c r="J267" s="51">
        <v>3454945</v>
      </c>
      <c r="K267" s="50">
        <v>42036286</v>
      </c>
      <c r="L267" s="73">
        <v>45491231</v>
      </c>
      <c r="M267" s="118"/>
      <c r="N267" s="120">
        <v>42036286</v>
      </c>
      <c r="O267" s="120">
        <v>29053073</v>
      </c>
      <c r="P267" s="120">
        <v>0</v>
      </c>
      <c r="Q267" s="120">
        <v>50720786</v>
      </c>
      <c r="R267" s="47"/>
    </row>
    <row r="268" spans="1:18" ht="12.75" customHeight="1" x14ac:dyDescent="0.2">
      <c r="A268" s="501"/>
      <c r="B268" s="501"/>
      <c r="C268" s="53" t="s">
        <v>3</v>
      </c>
      <c r="D268" s="54">
        <v>9</v>
      </c>
      <c r="E268" s="55">
        <v>12394.97</v>
      </c>
      <c r="F268" s="55">
        <v>2826.05</v>
      </c>
      <c r="G268" s="55">
        <v>123.95</v>
      </c>
      <c r="H268" s="55">
        <v>6705.27</v>
      </c>
      <c r="I268" s="55">
        <v>298.02999999999997</v>
      </c>
      <c r="J268" s="55">
        <v>1837.52</v>
      </c>
      <c r="K268" s="56">
        <v>22348.27</v>
      </c>
      <c r="L268" s="46">
        <v>24185.79</v>
      </c>
      <c r="M268" s="117"/>
      <c r="N268" s="119">
        <v>22348.27</v>
      </c>
      <c r="O268" s="119">
        <v>15643</v>
      </c>
      <c r="P268" s="119"/>
      <c r="Q268" s="119">
        <v>27001.53</v>
      </c>
      <c r="R268" s="47"/>
    </row>
    <row r="269" spans="1:18" ht="9" customHeight="1" x14ac:dyDescent="0.2">
      <c r="A269" s="501"/>
      <c r="B269" s="501"/>
      <c r="C269" s="48" t="s">
        <v>4</v>
      </c>
      <c r="D269" s="49">
        <v>10</v>
      </c>
      <c r="E269" s="50">
        <v>24000009</v>
      </c>
      <c r="F269" s="50">
        <v>5471996</v>
      </c>
      <c r="G269" s="50">
        <v>240001</v>
      </c>
      <c r="H269" s="50">
        <v>12983213</v>
      </c>
      <c r="I269" s="50">
        <v>577067</v>
      </c>
      <c r="J269" s="51">
        <v>3557935</v>
      </c>
      <c r="K269" s="50">
        <v>43272285</v>
      </c>
      <c r="L269" s="73">
        <v>46830220</v>
      </c>
      <c r="M269" s="118"/>
      <c r="N269" s="120">
        <v>43272285</v>
      </c>
      <c r="O269" s="120">
        <v>30289072</v>
      </c>
      <c r="P269" s="120">
        <v>0</v>
      </c>
      <c r="Q269" s="120">
        <v>52282252</v>
      </c>
      <c r="R269" s="47"/>
    </row>
    <row r="270" spans="1:18" ht="12.75" customHeight="1" x14ac:dyDescent="0.2">
      <c r="A270" s="501"/>
      <c r="B270" s="501"/>
      <c r="C270" s="53" t="s">
        <v>3</v>
      </c>
      <c r="D270" s="54">
        <v>11</v>
      </c>
      <c r="E270" s="55">
        <v>12909.36</v>
      </c>
      <c r="F270" s="55">
        <v>2943.8</v>
      </c>
      <c r="G270" s="55">
        <v>123.95</v>
      </c>
      <c r="H270" s="55">
        <v>6705.27</v>
      </c>
      <c r="I270" s="55">
        <v>298.02999999999997</v>
      </c>
      <c r="J270" s="55">
        <v>1890.2</v>
      </c>
      <c r="K270" s="56">
        <v>22980.41</v>
      </c>
      <c r="L270" s="46">
        <v>24870.61</v>
      </c>
      <c r="M270" s="117"/>
      <c r="N270" s="119">
        <v>22980.41</v>
      </c>
      <c r="O270" s="119">
        <v>16275.14</v>
      </c>
      <c r="P270" s="119"/>
      <c r="Q270" s="119">
        <v>27800.14</v>
      </c>
      <c r="R270" s="47"/>
    </row>
    <row r="271" spans="1:18" ht="9" customHeight="1" x14ac:dyDescent="0.2">
      <c r="A271" s="501"/>
      <c r="B271" s="501"/>
      <c r="C271" s="48" t="s">
        <v>4</v>
      </c>
      <c r="D271" s="49">
        <v>12</v>
      </c>
      <c r="E271" s="50">
        <v>24996006</v>
      </c>
      <c r="F271" s="50">
        <v>5699992</v>
      </c>
      <c r="G271" s="50">
        <v>240001</v>
      </c>
      <c r="H271" s="50">
        <v>12983213</v>
      </c>
      <c r="I271" s="50">
        <v>577067</v>
      </c>
      <c r="J271" s="51">
        <v>3659938</v>
      </c>
      <c r="K271" s="50">
        <v>44496278</v>
      </c>
      <c r="L271" s="73">
        <v>48156216</v>
      </c>
      <c r="M271" s="118"/>
      <c r="N271" s="120">
        <v>44496278</v>
      </c>
      <c r="O271" s="120">
        <v>31513065</v>
      </c>
      <c r="P271" s="120">
        <v>0</v>
      </c>
      <c r="Q271" s="120">
        <v>53828577</v>
      </c>
      <c r="R271" s="47"/>
    </row>
    <row r="272" spans="1:18" ht="12.75" customHeight="1" x14ac:dyDescent="0.2">
      <c r="A272" s="501"/>
      <c r="B272" s="501"/>
      <c r="C272" s="53" t="s">
        <v>3</v>
      </c>
      <c r="D272" s="54">
        <v>13</v>
      </c>
      <c r="E272" s="55">
        <v>13423.75</v>
      </c>
      <c r="F272" s="55">
        <v>3061.56</v>
      </c>
      <c r="G272" s="55">
        <v>123.95</v>
      </c>
      <c r="H272" s="55">
        <v>6705.27</v>
      </c>
      <c r="I272" s="55">
        <v>298.02999999999997</v>
      </c>
      <c r="J272" s="55">
        <v>1942.88</v>
      </c>
      <c r="K272" s="56">
        <v>23612.560000000001</v>
      </c>
      <c r="L272" s="46">
        <v>25555.439999999999</v>
      </c>
      <c r="M272" s="117"/>
      <c r="N272" s="119">
        <v>23612.560000000001</v>
      </c>
      <c r="O272" s="119">
        <v>16907.29</v>
      </c>
      <c r="P272" s="119"/>
      <c r="Q272" s="119">
        <v>28598.75</v>
      </c>
      <c r="R272" s="47"/>
    </row>
    <row r="273" spans="1:18" ht="9" customHeight="1" x14ac:dyDescent="0.2">
      <c r="A273" s="501"/>
      <c r="B273" s="501"/>
      <c r="C273" s="48" t="s">
        <v>4</v>
      </c>
      <c r="D273" s="49">
        <v>14</v>
      </c>
      <c r="E273" s="50">
        <v>25992004</v>
      </c>
      <c r="F273" s="50">
        <v>5928007</v>
      </c>
      <c r="G273" s="50">
        <v>240001</v>
      </c>
      <c r="H273" s="50">
        <v>12983213</v>
      </c>
      <c r="I273" s="50">
        <v>577067</v>
      </c>
      <c r="J273" s="51">
        <v>3761940</v>
      </c>
      <c r="K273" s="50">
        <v>45720292</v>
      </c>
      <c r="L273" s="73">
        <v>49482232</v>
      </c>
      <c r="M273" s="118"/>
      <c r="N273" s="120">
        <v>45720292</v>
      </c>
      <c r="O273" s="120">
        <v>32737078</v>
      </c>
      <c r="P273" s="120">
        <v>0</v>
      </c>
      <c r="Q273" s="120">
        <v>55374902</v>
      </c>
      <c r="R273" s="47"/>
    </row>
    <row r="274" spans="1:18" ht="12.75" customHeight="1" x14ac:dyDescent="0.2">
      <c r="A274" s="501"/>
      <c r="B274" s="501"/>
      <c r="C274" s="53" t="s">
        <v>3</v>
      </c>
      <c r="D274" s="54">
        <v>15</v>
      </c>
      <c r="E274" s="55">
        <v>13944.34</v>
      </c>
      <c r="F274" s="55">
        <v>3179.31</v>
      </c>
      <c r="G274" s="55">
        <v>123.95</v>
      </c>
      <c r="H274" s="55">
        <v>6705.27</v>
      </c>
      <c r="I274" s="55">
        <v>298.02999999999997</v>
      </c>
      <c r="J274" s="55">
        <v>1996.07</v>
      </c>
      <c r="K274" s="56">
        <v>24250.9</v>
      </c>
      <c r="L274" s="46">
        <v>26246.97</v>
      </c>
      <c r="M274" s="117"/>
      <c r="N274" s="119">
        <v>24250.9</v>
      </c>
      <c r="O274" s="119">
        <v>17545.63</v>
      </c>
      <c r="P274" s="119"/>
      <c r="Q274" s="119">
        <v>29405.18</v>
      </c>
      <c r="R274" s="47"/>
    </row>
    <row r="275" spans="1:18" ht="9" customHeight="1" x14ac:dyDescent="0.2">
      <c r="A275" s="501"/>
      <c r="B275" s="501"/>
      <c r="C275" s="48" t="s">
        <v>4</v>
      </c>
      <c r="D275" s="49">
        <v>16</v>
      </c>
      <c r="E275" s="50">
        <v>27000007</v>
      </c>
      <c r="F275" s="50">
        <v>6156003</v>
      </c>
      <c r="G275" s="50">
        <v>240001</v>
      </c>
      <c r="H275" s="50">
        <v>12983213</v>
      </c>
      <c r="I275" s="50">
        <v>577067</v>
      </c>
      <c r="J275" s="51">
        <v>3864930</v>
      </c>
      <c r="K275" s="50">
        <v>46956290</v>
      </c>
      <c r="L275" s="73">
        <v>50821221</v>
      </c>
      <c r="M275" s="118"/>
      <c r="N275" s="120">
        <v>46956290</v>
      </c>
      <c r="O275" s="120">
        <v>33973077</v>
      </c>
      <c r="P275" s="120">
        <v>0</v>
      </c>
      <c r="Q275" s="120">
        <v>56936368</v>
      </c>
      <c r="R275" s="47"/>
    </row>
    <row r="276" spans="1:18" ht="12.75" customHeight="1" x14ac:dyDescent="0.2">
      <c r="A276" s="501"/>
      <c r="B276" s="501"/>
      <c r="C276" s="53" t="s">
        <v>3</v>
      </c>
      <c r="D276" s="54">
        <v>17</v>
      </c>
      <c r="E276" s="55">
        <v>14458.73</v>
      </c>
      <c r="F276" s="55">
        <v>3297.06</v>
      </c>
      <c r="G276" s="55">
        <v>123.95</v>
      </c>
      <c r="H276" s="55">
        <v>6705.27</v>
      </c>
      <c r="I276" s="55">
        <v>298.02999999999997</v>
      </c>
      <c r="J276" s="55">
        <v>2048.75</v>
      </c>
      <c r="K276" s="56">
        <v>24883.040000000001</v>
      </c>
      <c r="L276" s="46">
        <v>26931.79</v>
      </c>
      <c r="M276" s="117"/>
      <c r="N276" s="119">
        <v>24883.040000000001</v>
      </c>
      <c r="O276" s="119">
        <v>18177.77</v>
      </c>
      <c r="P276" s="119"/>
      <c r="Q276" s="119">
        <v>30203.79</v>
      </c>
      <c r="R276" s="47"/>
    </row>
    <row r="277" spans="1:18" ht="9" customHeight="1" x14ac:dyDescent="0.2">
      <c r="A277" s="501"/>
      <c r="B277" s="501"/>
      <c r="C277" s="48" t="s">
        <v>4</v>
      </c>
      <c r="D277" s="49">
        <v>17</v>
      </c>
      <c r="E277" s="50">
        <v>27996005</v>
      </c>
      <c r="F277" s="50">
        <v>6383998</v>
      </c>
      <c r="G277" s="50">
        <v>240001</v>
      </c>
      <c r="H277" s="50">
        <v>12983213</v>
      </c>
      <c r="I277" s="50">
        <v>577067</v>
      </c>
      <c r="J277" s="51">
        <v>3966933</v>
      </c>
      <c r="K277" s="50">
        <v>48180284</v>
      </c>
      <c r="L277" s="73">
        <v>52147217</v>
      </c>
      <c r="M277" s="118"/>
      <c r="N277" s="120">
        <v>48180284</v>
      </c>
      <c r="O277" s="120">
        <v>35197071</v>
      </c>
      <c r="P277" s="120">
        <v>0</v>
      </c>
      <c r="Q277" s="120">
        <v>58482692</v>
      </c>
      <c r="R277" s="47"/>
    </row>
    <row r="278" spans="1:18" ht="12.75" customHeight="1" x14ac:dyDescent="0.2">
      <c r="A278" s="501"/>
      <c r="B278" s="501"/>
      <c r="C278" s="53" t="s">
        <v>3</v>
      </c>
      <c r="D278" s="54">
        <v>18</v>
      </c>
      <c r="E278" s="55">
        <v>14973.12</v>
      </c>
      <c r="F278" s="55">
        <v>3414.81</v>
      </c>
      <c r="G278" s="55">
        <v>123.95</v>
      </c>
      <c r="H278" s="55">
        <v>6705.27</v>
      </c>
      <c r="I278" s="55">
        <v>298.02999999999997</v>
      </c>
      <c r="J278" s="55">
        <v>2101.4299999999998</v>
      </c>
      <c r="K278" s="56">
        <v>25515.18</v>
      </c>
      <c r="L278" s="46">
        <v>27616.61</v>
      </c>
      <c r="M278" s="117"/>
      <c r="N278" s="119">
        <v>25515.18</v>
      </c>
      <c r="O278" s="119">
        <v>18809.91</v>
      </c>
      <c r="P278" s="119"/>
      <c r="Q278" s="119">
        <v>31002.39</v>
      </c>
      <c r="R278" s="47"/>
    </row>
    <row r="279" spans="1:18" ht="9" customHeight="1" x14ac:dyDescent="0.2">
      <c r="A279" s="501"/>
      <c r="B279" s="501"/>
      <c r="C279" s="48" t="s">
        <v>4</v>
      </c>
      <c r="D279" s="49">
        <v>19</v>
      </c>
      <c r="E279" s="50">
        <v>28992003</v>
      </c>
      <c r="F279" s="50">
        <v>6611994</v>
      </c>
      <c r="G279" s="50">
        <v>240001</v>
      </c>
      <c r="H279" s="50">
        <v>12983213</v>
      </c>
      <c r="I279" s="50">
        <v>577067</v>
      </c>
      <c r="J279" s="51">
        <v>4068936</v>
      </c>
      <c r="K279" s="50">
        <v>49404278</v>
      </c>
      <c r="L279" s="73">
        <v>53473213</v>
      </c>
      <c r="M279" s="118"/>
      <c r="N279" s="120">
        <v>49404278</v>
      </c>
      <c r="O279" s="120">
        <v>36421064</v>
      </c>
      <c r="P279" s="120">
        <v>0</v>
      </c>
      <c r="Q279" s="120">
        <v>60028998</v>
      </c>
      <c r="R279" s="47"/>
    </row>
    <row r="280" spans="1:18" ht="12.75" customHeight="1" x14ac:dyDescent="0.2">
      <c r="A280" s="501"/>
      <c r="B280" s="501"/>
      <c r="C280" s="53" t="s">
        <v>3</v>
      </c>
      <c r="D280" s="54">
        <v>20</v>
      </c>
      <c r="E280" s="55">
        <v>15493.71</v>
      </c>
      <c r="F280" s="55">
        <v>3532.57</v>
      </c>
      <c r="G280" s="55">
        <v>123.95</v>
      </c>
      <c r="H280" s="55">
        <v>6705.27</v>
      </c>
      <c r="I280" s="55">
        <v>298.02999999999997</v>
      </c>
      <c r="J280" s="55">
        <v>2154.63</v>
      </c>
      <c r="K280" s="56">
        <v>26153.53</v>
      </c>
      <c r="L280" s="46">
        <v>28308.16</v>
      </c>
      <c r="M280" s="117"/>
      <c r="N280" s="119">
        <v>26153.53</v>
      </c>
      <c r="O280" s="119">
        <v>19448.259999999998</v>
      </c>
      <c r="P280" s="119"/>
      <c r="Q280" s="119">
        <v>31808.85</v>
      </c>
      <c r="R280" s="47"/>
    </row>
    <row r="281" spans="1:18" ht="9" customHeight="1" x14ac:dyDescent="0.2">
      <c r="A281" s="501"/>
      <c r="B281" s="501"/>
      <c r="C281" s="48" t="s">
        <v>4</v>
      </c>
      <c r="D281" s="49">
        <v>21</v>
      </c>
      <c r="E281" s="50">
        <v>30000006</v>
      </c>
      <c r="F281" s="50">
        <v>6840009</v>
      </c>
      <c r="G281" s="50">
        <v>240001</v>
      </c>
      <c r="H281" s="50">
        <v>12983213</v>
      </c>
      <c r="I281" s="50">
        <v>577067</v>
      </c>
      <c r="J281" s="51">
        <v>4171945</v>
      </c>
      <c r="K281" s="50">
        <v>50640296</v>
      </c>
      <c r="L281" s="73">
        <v>54812241</v>
      </c>
      <c r="M281" s="118"/>
      <c r="N281" s="120">
        <v>50640296</v>
      </c>
      <c r="O281" s="120">
        <v>37657082</v>
      </c>
      <c r="P281" s="120">
        <v>0</v>
      </c>
      <c r="Q281" s="120">
        <v>61590522</v>
      </c>
      <c r="R281" s="47"/>
    </row>
    <row r="282" spans="1:18" ht="12.75" customHeight="1" x14ac:dyDescent="0.2">
      <c r="A282" s="501"/>
      <c r="B282" s="501"/>
      <c r="C282" s="53" t="s">
        <v>3</v>
      </c>
      <c r="D282" s="54">
        <v>22</v>
      </c>
      <c r="E282" s="55">
        <v>16008.1</v>
      </c>
      <c r="F282" s="55">
        <v>3650.32</v>
      </c>
      <c r="G282" s="55">
        <v>123.95</v>
      </c>
      <c r="H282" s="55">
        <v>6705.27</v>
      </c>
      <c r="I282" s="55">
        <v>298.02999999999997</v>
      </c>
      <c r="J282" s="55">
        <v>2207.3000000000002</v>
      </c>
      <c r="K282" s="56">
        <v>26785.67</v>
      </c>
      <c r="L282" s="46">
        <v>28992.97</v>
      </c>
      <c r="M282" s="117"/>
      <c r="N282" s="119">
        <v>26785.67</v>
      </c>
      <c r="O282" s="119">
        <v>20080.400000000001</v>
      </c>
      <c r="P282" s="119"/>
      <c r="Q282" s="119">
        <v>32607.439999999999</v>
      </c>
      <c r="R282" s="47"/>
    </row>
    <row r="283" spans="1:18" ht="9" customHeight="1" x14ac:dyDescent="0.2">
      <c r="A283" s="501"/>
      <c r="B283" s="501"/>
      <c r="C283" s="48" t="s">
        <v>4</v>
      </c>
      <c r="D283" s="49">
        <v>23</v>
      </c>
      <c r="E283" s="50">
        <v>30996004</v>
      </c>
      <c r="F283" s="50">
        <v>7068005</v>
      </c>
      <c r="G283" s="50">
        <v>240001</v>
      </c>
      <c r="H283" s="50">
        <v>12983213</v>
      </c>
      <c r="I283" s="50">
        <v>577067</v>
      </c>
      <c r="J283" s="51">
        <v>4273929</v>
      </c>
      <c r="K283" s="50">
        <v>51864289</v>
      </c>
      <c r="L283" s="73">
        <v>56138218</v>
      </c>
      <c r="M283" s="118"/>
      <c r="N283" s="120">
        <v>51864289</v>
      </c>
      <c r="O283" s="120">
        <v>38881076</v>
      </c>
      <c r="P283" s="120">
        <v>0</v>
      </c>
      <c r="Q283" s="120">
        <v>63136808</v>
      </c>
      <c r="R283" s="47"/>
    </row>
    <row r="284" spans="1:18" ht="12.75" customHeight="1" x14ac:dyDescent="0.2">
      <c r="A284" s="501"/>
      <c r="B284" s="501"/>
      <c r="C284" s="53" t="s">
        <v>3</v>
      </c>
      <c r="D284" s="54">
        <v>24</v>
      </c>
      <c r="E284" s="55">
        <v>16522.490000000002</v>
      </c>
      <c r="F284" s="55">
        <v>3768.07</v>
      </c>
      <c r="G284" s="55">
        <v>123.95</v>
      </c>
      <c r="H284" s="55">
        <v>6705.27</v>
      </c>
      <c r="I284" s="55">
        <v>298.02999999999997</v>
      </c>
      <c r="J284" s="55">
        <v>2259.98</v>
      </c>
      <c r="K284" s="56">
        <v>27417.81</v>
      </c>
      <c r="L284" s="46">
        <v>29677.79</v>
      </c>
      <c r="M284" s="117"/>
      <c r="N284" s="119">
        <v>27417.81</v>
      </c>
      <c r="O284" s="119">
        <v>20712.54</v>
      </c>
      <c r="P284" s="119"/>
      <c r="Q284" s="119">
        <v>33406.050000000003</v>
      </c>
      <c r="R284" s="47"/>
    </row>
    <row r="285" spans="1:18" ht="9" customHeight="1" x14ac:dyDescent="0.2">
      <c r="A285" s="501"/>
      <c r="B285" s="501"/>
      <c r="C285" s="48" t="s">
        <v>4</v>
      </c>
      <c r="D285" s="49">
        <v>25</v>
      </c>
      <c r="E285" s="50">
        <v>31992002</v>
      </c>
      <c r="F285" s="50">
        <v>7296001</v>
      </c>
      <c r="G285" s="50">
        <v>240001</v>
      </c>
      <c r="H285" s="50">
        <v>12983213</v>
      </c>
      <c r="I285" s="50">
        <v>577067</v>
      </c>
      <c r="J285" s="51">
        <v>4375931</v>
      </c>
      <c r="K285" s="50">
        <v>53088283</v>
      </c>
      <c r="L285" s="73">
        <v>57464214</v>
      </c>
      <c r="M285" s="118"/>
      <c r="N285" s="120">
        <v>53088283</v>
      </c>
      <c r="O285" s="120">
        <v>40105070</v>
      </c>
      <c r="P285" s="120">
        <v>0</v>
      </c>
      <c r="Q285" s="120">
        <v>64683132</v>
      </c>
      <c r="R285" s="47"/>
    </row>
    <row r="286" spans="1:18" ht="12.75" customHeight="1" x14ac:dyDescent="0.2">
      <c r="A286" s="501"/>
      <c r="B286" s="501"/>
      <c r="C286" s="53" t="s">
        <v>3</v>
      </c>
      <c r="D286" s="54">
        <v>26</v>
      </c>
      <c r="E286" s="55">
        <v>17043.080000000002</v>
      </c>
      <c r="F286" s="55">
        <v>3885.82</v>
      </c>
      <c r="G286" s="55">
        <v>123.95</v>
      </c>
      <c r="H286" s="55">
        <v>6705.27</v>
      </c>
      <c r="I286" s="55">
        <v>298.02999999999997</v>
      </c>
      <c r="J286" s="55">
        <v>2313.1799999999998</v>
      </c>
      <c r="K286" s="56">
        <v>28056.15</v>
      </c>
      <c r="L286" s="46">
        <v>30369.33</v>
      </c>
      <c r="M286" s="117"/>
      <c r="N286" s="119">
        <v>28056.15</v>
      </c>
      <c r="O286" s="119">
        <v>21350.880000000001</v>
      </c>
      <c r="P286" s="119"/>
      <c r="Q286" s="119">
        <v>34212.49</v>
      </c>
      <c r="R286" s="47"/>
    </row>
    <row r="287" spans="1:18" ht="9" customHeight="1" x14ac:dyDescent="0.2">
      <c r="A287" s="501"/>
      <c r="B287" s="501"/>
      <c r="C287" s="48" t="s">
        <v>4</v>
      </c>
      <c r="D287" s="49">
        <v>27</v>
      </c>
      <c r="E287" s="50">
        <v>33000005</v>
      </c>
      <c r="F287" s="50">
        <v>7523997</v>
      </c>
      <c r="G287" s="50">
        <v>240001</v>
      </c>
      <c r="H287" s="50">
        <v>12983213</v>
      </c>
      <c r="I287" s="50">
        <v>577067</v>
      </c>
      <c r="J287" s="51">
        <v>4478941</v>
      </c>
      <c r="K287" s="50">
        <v>54324282</v>
      </c>
      <c r="L287" s="73">
        <v>58803223</v>
      </c>
      <c r="M287" s="118"/>
      <c r="N287" s="120">
        <v>54324282</v>
      </c>
      <c r="O287" s="120">
        <v>41341068</v>
      </c>
      <c r="P287" s="120">
        <v>0</v>
      </c>
      <c r="Q287" s="120">
        <v>66244618</v>
      </c>
      <c r="R287" s="47"/>
    </row>
    <row r="288" spans="1:18" ht="12.75" customHeight="1" x14ac:dyDescent="0.2">
      <c r="A288" s="501"/>
      <c r="B288" s="501"/>
      <c r="C288" s="53" t="s">
        <v>3</v>
      </c>
      <c r="D288" s="54">
        <v>28</v>
      </c>
      <c r="E288" s="55">
        <v>17557.47</v>
      </c>
      <c r="F288" s="55">
        <v>4003.57</v>
      </c>
      <c r="G288" s="55">
        <v>123.95</v>
      </c>
      <c r="H288" s="55">
        <v>6705.27</v>
      </c>
      <c r="I288" s="55">
        <v>298.02999999999997</v>
      </c>
      <c r="J288" s="55">
        <v>2365.86</v>
      </c>
      <c r="K288" s="56">
        <v>28688.29</v>
      </c>
      <c r="L288" s="46">
        <v>31054.15</v>
      </c>
      <c r="M288" s="117"/>
      <c r="N288" s="119">
        <v>28688.29</v>
      </c>
      <c r="O288" s="119">
        <v>21983.02</v>
      </c>
      <c r="P288" s="119"/>
      <c r="Q288" s="119">
        <v>35011.089999999997</v>
      </c>
      <c r="R288" s="47"/>
    </row>
    <row r="289" spans="1:18" ht="9" customHeight="1" x14ac:dyDescent="0.2">
      <c r="A289" s="501"/>
      <c r="B289" s="501"/>
      <c r="C289" s="48" t="s">
        <v>4</v>
      </c>
      <c r="D289" s="49">
        <v>29</v>
      </c>
      <c r="E289" s="50">
        <v>33996002</v>
      </c>
      <c r="F289" s="50">
        <v>7751992</v>
      </c>
      <c r="G289" s="50">
        <v>240001</v>
      </c>
      <c r="H289" s="50">
        <v>12983213</v>
      </c>
      <c r="I289" s="50">
        <v>577067</v>
      </c>
      <c r="J289" s="51">
        <v>4580944</v>
      </c>
      <c r="K289" s="50">
        <v>55548275</v>
      </c>
      <c r="L289" s="73">
        <v>60129219</v>
      </c>
      <c r="M289" s="118"/>
      <c r="N289" s="120">
        <v>55548275</v>
      </c>
      <c r="O289" s="120">
        <v>42565062</v>
      </c>
      <c r="P289" s="120">
        <v>0</v>
      </c>
      <c r="Q289" s="120">
        <v>67790923</v>
      </c>
      <c r="R289" s="47"/>
    </row>
    <row r="290" spans="1:18" ht="12.75" customHeight="1" x14ac:dyDescent="0.2">
      <c r="A290" s="501"/>
      <c r="B290" s="501"/>
      <c r="C290" s="53" t="s">
        <v>3</v>
      </c>
      <c r="D290" s="54">
        <v>30</v>
      </c>
      <c r="E290" s="55">
        <v>18071.86</v>
      </c>
      <c r="F290" s="55">
        <v>4121.33</v>
      </c>
      <c r="G290" s="55">
        <v>123.95</v>
      </c>
      <c r="H290" s="55">
        <v>6705.27</v>
      </c>
      <c r="I290" s="55">
        <v>298.02999999999997</v>
      </c>
      <c r="J290" s="55">
        <v>2418.5300000000002</v>
      </c>
      <c r="K290" s="56">
        <v>29320.44</v>
      </c>
      <c r="L290" s="46">
        <v>31738.97</v>
      </c>
      <c r="M290" s="117"/>
      <c r="N290" s="119">
        <v>29320.44</v>
      </c>
      <c r="O290" s="119">
        <v>22615.17</v>
      </c>
      <c r="P290" s="119"/>
      <c r="Q290" s="119">
        <v>35809.699999999997</v>
      </c>
      <c r="R290" s="47"/>
    </row>
    <row r="291" spans="1:18" ht="9" customHeight="1" x14ac:dyDescent="0.2">
      <c r="A291" s="501"/>
      <c r="B291" s="501"/>
      <c r="C291" s="48" t="s">
        <v>4</v>
      </c>
      <c r="D291" s="49">
        <v>33</v>
      </c>
      <c r="E291" s="50">
        <v>34992000</v>
      </c>
      <c r="F291" s="50">
        <v>7980008</v>
      </c>
      <c r="G291" s="50">
        <v>240001</v>
      </c>
      <c r="H291" s="50">
        <v>12983213</v>
      </c>
      <c r="I291" s="50">
        <v>577067</v>
      </c>
      <c r="J291" s="51">
        <v>4682927</v>
      </c>
      <c r="K291" s="50">
        <v>56772288</v>
      </c>
      <c r="L291" s="73">
        <v>61455215</v>
      </c>
      <c r="M291" s="118"/>
      <c r="N291" s="120">
        <v>56772288</v>
      </c>
      <c r="O291" s="120">
        <v>43789075</v>
      </c>
      <c r="P291" s="120">
        <v>0</v>
      </c>
      <c r="Q291" s="120">
        <v>69337248</v>
      </c>
      <c r="R291" s="47"/>
    </row>
    <row r="292" spans="1:18" ht="12.75" customHeight="1" x14ac:dyDescent="0.2">
      <c r="A292" s="501"/>
      <c r="B292" s="501"/>
      <c r="C292" s="53" t="s">
        <v>3</v>
      </c>
      <c r="D292" s="54">
        <v>34</v>
      </c>
      <c r="E292" s="55">
        <v>19106.84</v>
      </c>
      <c r="F292" s="55">
        <v>4356.83</v>
      </c>
      <c r="G292" s="55">
        <v>123.95</v>
      </c>
      <c r="H292" s="55">
        <v>6705.27</v>
      </c>
      <c r="I292" s="55">
        <v>298.02999999999997</v>
      </c>
      <c r="J292" s="55">
        <v>2524.41</v>
      </c>
      <c r="K292" s="56">
        <v>30590.92</v>
      </c>
      <c r="L292" s="46">
        <v>33115.33</v>
      </c>
      <c r="M292" s="117"/>
      <c r="N292" s="119">
        <v>30590.92</v>
      </c>
      <c r="O292" s="119">
        <v>23885.65</v>
      </c>
      <c r="P292" s="119"/>
      <c r="Q292" s="119">
        <v>37414.75</v>
      </c>
      <c r="R292" s="47"/>
    </row>
    <row r="293" spans="1:18" ht="9" customHeight="1" x14ac:dyDescent="0.2">
      <c r="A293" s="501"/>
      <c r="B293" s="501"/>
      <c r="C293" s="48" t="s">
        <v>4</v>
      </c>
      <c r="D293" s="49">
        <v>35</v>
      </c>
      <c r="E293" s="50">
        <v>36996001</v>
      </c>
      <c r="F293" s="50">
        <v>8435999</v>
      </c>
      <c r="G293" s="50">
        <v>240001</v>
      </c>
      <c r="H293" s="50">
        <v>12983213</v>
      </c>
      <c r="I293" s="50">
        <v>577067</v>
      </c>
      <c r="J293" s="51">
        <v>4887939</v>
      </c>
      <c r="K293" s="50">
        <v>59232281</v>
      </c>
      <c r="L293" s="73">
        <v>64120220</v>
      </c>
      <c r="M293" s="118"/>
      <c r="N293" s="120">
        <v>59232281</v>
      </c>
      <c r="O293" s="120">
        <v>46249068</v>
      </c>
      <c r="P293" s="120">
        <v>0</v>
      </c>
      <c r="Q293" s="120">
        <v>72445058</v>
      </c>
      <c r="R293" s="47"/>
    </row>
    <row r="294" spans="1:18" ht="12.75" customHeight="1" x14ac:dyDescent="0.2">
      <c r="A294" s="501"/>
      <c r="B294" s="501"/>
      <c r="C294" s="53" t="s">
        <v>3</v>
      </c>
      <c r="D294" s="54">
        <v>36</v>
      </c>
      <c r="E294" s="55">
        <v>19621.23</v>
      </c>
      <c r="F294" s="55">
        <v>4474.58</v>
      </c>
      <c r="G294" s="55">
        <v>123.95</v>
      </c>
      <c r="H294" s="55">
        <v>6705.27</v>
      </c>
      <c r="I294" s="55">
        <v>298.02999999999997</v>
      </c>
      <c r="J294" s="55">
        <v>2577.09</v>
      </c>
      <c r="K294" s="56">
        <v>31223.06</v>
      </c>
      <c r="L294" s="46">
        <v>33800.15</v>
      </c>
      <c r="M294" s="117"/>
      <c r="N294" s="119">
        <v>31223.06</v>
      </c>
      <c r="O294" s="119">
        <v>24517.79</v>
      </c>
      <c r="P294" s="119"/>
      <c r="Q294" s="119">
        <v>38213.35</v>
      </c>
      <c r="R294" s="47"/>
    </row>
    <row r="295" spans="1:18" ht="9" customHeight="1" x14ac:dyDescent="0.2">
      <c r="A295" s="501"/>
      <c r="B295" s="501"/>
      <c r="C295" s="48" t="s">
        <v>4</v>
      </c>
      <c r="D295" s="49">
        <v>37</v>
      </c>
      <c r="E295" s="50">
        <v>37991999</v>
      </c>
      <c r="F295" s="50">
        <v>8663995</v>
      </c>
      <c r="G295" s="50">
        <v>240001</v>
      </c>
      <c r="H295" s="50">
        <v>12983213</v>
      </c>
      <c r="I295" s="50">
        <v>577067</v>
      </c>
      <c r="J295" s="51">
        <v>4989942</v>
      </c>
      <c r="K295" s="50">
        <v>60456274</v>
      </c>
      <c r="L295" s="73">
        <v>65446216</v>
      </c>
      <c r="M295" s="118"/>
      <c r="N295" s="120">
        <v>60456274</v>
      </c>
      <c r="O295" s="120">
        <v>47473061</v>
      </c>
      <c r="P295" s="120">
        <v>0</v>
      </c>
      <c r="Q295" s="120">
        <v>73991363</v>
      </c>
      <c r="R295" s="47"/>
    </row>
    <row r="296" spans="1:18" ht="12.75" customHeight="1" x14ac:dyDescent="0.2">
      <c r="A296" s="501"/>
      <c r="B296" s="501"/>
      <c r="C296" s="53" t="s">
        <v>3</v>
      </c>
      <c r="D296" s="54">
        <v>38</v>
      </c>
      <c r="E296" s="55">
        <v>20141.82</v>
      </c>
      <c r="F296" s="55">
        <v>4592.33</v>
      </c>
      <c r="G296" s="55">
        <v>123.95</v>
      </c>
      <c r="H296" s="55">
        <v>6705.27</v>
      </c>
      <c r="I296" s="55">
        <v>298.02999999999997</v>
      </c>
      <c r="J296" s="55">
        <v>2630.28</v>
      </c>
      <c r="K296" s="56">
        <v>31861.4</v>
      </c>
      <c r="L296" s="46">
        <v>34491.68</v>
      </c>
      <c r="M296" s="117"/>
      <c r="N296" s="119">
        <v>31861.4</v>
      </c>
      <c r="O296" s="119">
        <v>25156.13</v>
      </c>
      <c r="P296" s="119"/>
      <c r="Q296" s="119">
        <v>39019.78</v>
      </c>
      <c r="R296" s="47"/>
    </row>
    <row r="297" spans="1:18" ht="9" customHeight="1" x14ac:dyDescent="0.2">
      <c r="A297" s="501"/>
      <c r="B297" s="501"/>
      <c r="C297" s="48" t="s">
        <v>4</v>
      </c>
      <c r="D297" s="49">
        <v>39</v>
      </c>
      <c r="E297" s="50">
        <v>39000002</v>
      </c>
      <c r="F297" s="50">
        <v>8891991</v>
      </c>
      <c r="G297" s="50">
        <v>240001</v>
      </c>
      <c r="H297" s="50">
        <v>12983213</v>
      </c>
      <c r="I297" s="50">
        <v>577067</v>
      </c>
      <c r="J297" s="51">
        <v>5092932</v>
      </c>
      <c r="K297" s="50">
        <v>61692273</v>
      </c>
      <c r="L297" s="73">
        <v>66785205</v>
      </c>
      <c r="M297" s="118"/>
      <c r="N297" s="120">
        <v>61692273</v>
      </c>
      <c r="O297" s="120">
        <v>48709060</v>
      </c>
      <c r="P297" s="120">
        <v>0</v>
      </c>
      <c r="Q297" s="120">
        <v>75552829</v>
      </c>
      <c r="R297" s="47"/>
    </row>
    <row r="298" spans="1:18" ht="12.75" customHeight="1" x14ac:dyDescent="0.2">
      <c r="A298" s="501"/>
      <c r="B298" s="501"/>
      <c r="C298" s="53" t="s">
        <v>3</v>
      </c>
      <c r="D298" s="54">
        <v>40</v>
      </c>
      <c r="E298" s="55">
        <v>20656.21</v>
      </c>
      <c r="F298" s="55">
        <v>4710.09</v>
      </c>
      <c r="G298" s="55">
        <v>123.95</v>
      </c>
      <c r="H298" s="55">
        <v>6705.27</v>
      </c>
      <c r="I298" s="55">
        <v>298.02999999999997</v>
      </c>
      <c r="J298" s="55">
        <v>2682.96</v>
      </c>
      <c r="K298" s="56">
        <v>32493.55</v>
      </c>
      <c r="L298" s="46">
        <v>35176.51</v>
      </c>
      <c r="M298" s="117"/>
      <c r="N298" s="119">
        <v>32493.55</v>
      </c>
      <c r="O298" s="119">
        <v>25788.28</v>
      </c>
      <c r="P298" s="119"/>
      <c r="Q298" s="119">
        <v>39818.400000000001</v>
      </c>
      <c r="R298" s="47"/>
    </row>
    <row r="299" spans="1:18" ht="9" customHeight="1" x14ac:dyDescent="0.2">
      <c r="A299" s="502"/>
      <c r="B299" s="502"/>
      <c r="C299" s="58"/>
      <c r="D299" s="59"/>
      <c r="E299" s="61">
        <v>39996000</v>
      </c>
      <c r="F299" s="61">
        <v>9120006</v>
      </c>
      <c r="G299" s="61">
        <v>240001</v>
      </c>
      <c r="H299" s="61">
        <v>12983213</v>
      </c>
      <c r="I299" s="61">
        <v>577067</v>
      </c>
      <c r="J299" s="60">
        <v>5194935</v>
      </c>
      <c r="K299" s="61">
        <v>62916286</v>
      </c>
      <c r="L299" s="73">
        <v>68111221</v>
      </c>
      <c r="M299" s="118"/>
      <c r="N299" s="120">
        <v>62916286</v>
      </c>
      <c r="O299" s="120">
        <v>49933073</v>
      </c>
      <c r="P299" s="120">
        <v>0</v>
      </c>
      <c r="Q299" s="120">
        <v>77099173</v>
      </c>
      <c r="R299" s="47"/>
    </row>
    <row r="300" spans="1:18" ht="12.75" customHeight="1" x14ac:dyDescent="0.2">
      <c r="A300" s="492">
        <v>34700</v>
      </c>
      <c r="B300" s="492">
        <v>35033</v>
      </c>
      <c r="C300" s="42" t="s">
        <v>3</v>
      </c>
      <c r="D300" s="43">
        <v>0</v>
      </c>
      <c r="E300" s="44">
        <v>10939.55</v>
      </c>
      <c r="F300" s="44">
        <v>2355.04</v>
      </c>
      <c r="G300" s="44">
        <v>123.95</v>
      </c>
      <c r="H300" s="44">
        <v>6705.27</v>
      </c>
      <c r="I300" s="44">
        <v>0</v>
      </c>
      <c r="J300" s="44">
        <v>1676.98</v>
      </c>
      <c r="K300" s="45">
        <v>20123.810000000001</v>
      </c>
      <c r="L300" s="74">
        <v>21800.79</v>
      </c>
      <c r="M300" s="117"/>
      <c r="N300" s="119">
        <v>20123.810000000001</v>
      </c>
      <c r="O300" s="119">
        <v>13418.54</v>
      </c>
      <c r="P300" s="119"/>
      <c r="Q300" s="119">
        <v>24216.13</v>
      </c>
      <c r="R300" s="47"/>
    </row>
    <row r="301" spans="1:18" ht="9" customHeight="1" x14ac:dyDescent="0.2">
      <c r="A301" s="525"/>
      <c r="B301" s="525"/>
      <c r="C301" s="48" t="s">
        <v>4</v>
      </c>
      <c r="D301" s="49">
        <v>0</v>
      </c>
      <c r="E301" s="50">
        <v>21181922</v>
      </c>
      <c r="F301" s="50">
        <v>4559993</v>
      </c>
      <c r="G301" s="50">
        <v>240001</v>
      </c>
      <c r="H301" s="50">
        <v>12983213</v>
      </c>
      <c r="I301" s="50">
        <v>0</v>
      </c>
      <c r="J301" s="51">
        <v>3247086</v>
      </c>
      <c r="K301" s="50">
        <v>38965130</v>
      </c>
      <c r="L301" s="75">
        <v>42212216</v>
      </c>
      <c r="M301" s="118"/>
      <c r="N301" s="120">
        <v>38965130</v>
      </c>
      <c r="O301" s="120">
        <v>25981916</v>
      </c>
      <c r="P301" s="120">
        <v>0</v>
      </c>
      <c r="Q301" s="120">
        <v>46888966</v>
      </c>
      <c r="R301" s="47"/>
    </row>
    <row r="302" spans="1:18" ht="12.75" customHeight="1" x14ac:dyDescent="0.2">
      <c r="A302" s="500">
        <v>34700</v>
      </c>
      <c r="B302" s="500">
        <v>35033</v>
      </c>
      <c r="C302" s="53" t="s">
        <v>3</v>
      </c>
      <c r="D302" s="54">
        <v>1</v>
      </c>
      <c r="E302" s="55">
        <v>10939.55</v>
      </c>
      <c r="F302" s="55">
        <v>2355.04</v>
      </c>
      <c r="G302" s="55">
        <v>123.95</v>
      </c>
      <c r="H302" s="55">
        <v>6705.27</v>
      </c>
      <c r="I302" s="55">
        <v>0</v>
      </c>
      <c r="J302" s="55">
        <v>1676.98</v>
      </c>
      <c r="K302" s="56">
        <v>20123.810000000001</v>
      </c>
      <c r="L302" s="76">
        <v>21800.79</v>
      </c>
      <c r="M302" s="117"/>
      <c r="N302" s="119">
        <v>20123.810000000001</v>
      </c>
      <c r="O302" s="119">
        <v>13418.54</v>
      </c>
      <c r="P302" s="119"/>
      <c r="Q302" s="119">
        <v>24216.13</v>
      </c>
      <c r="R302" s="47"/>
    </row>
    <row r="303" spans="1:18" ht="9" customHeight="1" x14ac:dyDescent="0.2">
      <c r="A303" s="500"/>
      <c r="B303" s="500"/>
      <c r="C303" s="48" t="s">
        <v>4</v>
      </c>
      <c r="D303" s="49">
        <v>2</v>
      </c>
      <c r="E303" s="50">
        <v>21181922</v>
      </c>
      <c r="F303" s="50">
        <v>4559993</v>
      </c>
      <c r="G303" s="50">
        <v>240001</v>
      </c>
      <c r="H303" s="50">
        <v>12983213</v>
      </c>
      <c r="I303" s="50">
        <v>0</v>
      </c>
      <c r="J303" s="51">
        <v>3247086</v>
      </c>
      <c r="K303" s="50">
        <v>38965130</v>
      </c>
      <c r="L303" s="75">
        <v>42212216</v>
      </c>
      <c r="M303" s="118"/>
      <c r="N303" s="120">
        <v>38965130</v>
      </c>
      <c r="O303" s="120">
        <v>25981916</v>
      </c>
      <c r="P303" s="120">
        <v>0</v>
      </c>
      <c r="Q303" s="120">
        <v>46888966</v>
      </c>
      <c r="R303" s="47"/>
    </row>
    <row r="304" spans="1:18" ht="12.75" customHeight="1" x14ac:dyDescent="0.2">
      <c r="A304" s="501"/>
      <c r="B304" s="501"/>
      <c r="C304" s="53" t="s">
        <v>3</v>
      </c>
      <c r="D304" s="54">
        <v>3</v>
      </c>
      <c r="E304" s="55">
        <v>11480.24</v>
      </c>
      <c r="F304" s="55">
        <v>2472.8000000000002</v>
      </c>
      <c r="G304" s="55">
        <v>123.95</v>
      </c>
      <c r="H304" s="55">
        <v>6705.27</v>
      </c>
      <c r="I304" s="55">
        <v>0</v>
      </c>
      <c r="J304" s="55">
        <v>1731.86</v>
      </c>
      <c r="K304" s="56">
        <v>20782.259999999998</v>
      </c>
      <c r="L304" s="76">
        <v>22514.12</v>
      </c>
      <c r="M304" s="117"/>
      <c r="N304" s="119">
        <v>20782.259999999998</v>
      </c>
      <c r="O304" s="119">
        <v>14076.99</v>
      </c>
      <c r="P304" s="119"/>
      <c r="Q304" s="119">
        <v>25047.98</v>
      </c>
      <c r="R304" s="47"/>
    </row>
    <row r="305" spans="1:18" ht="9" customHeight="1" x14ac:dyDescent="0.2">
      <c r="A305" s="501"/>
      <c r="B305" s="501"/>
      <c r="C305" s="48" t="s">
        <v>4</v>
      </c>
      <c r="D305" s="49">
        <v>4</v>
      </c>
      <c r="E305" s="50">
        <v>22228844</v>
      </c>
      <c r="F305" s="50">
        <v>4788008</v>
      </c>
      <c r="G305" s="50">
        <v>240001</v>
      </c>
      <c r="H305" s="50">
        <v>12983213</v>
      </c>
      <c r="I305" s="50">
        <v>0</v>
      </c>
      <c r="J305" s="51">
        <v>3353349</v>
      </c>
      <c r="K305" s="50">
        <v>40240067</v>
      </c>
      <c r="L305" s="75">
        <v>43593415</v>
      </c>
      <c r="M305" s="118"/>
      <c r="N305" s="120">
        <v>40240067</v>
      </c>
      <c r="O305" s="120">
        <v>27256853</v>
      </c>
      <c r="P305" s="120">
        <v>0</v>
      </c>
      <c r="Q305" s="120">
        <v>48499652</v>
      </c>
      <c r="R305" s="47"/>
    </row>
    <row r="306" spans="1:18" ht="12.75" customHeight="1" x14ac:dyDescent="0.2">
      <c r="A306" s="501"/>
      <c r="B306" s="501"/>
      <c r="C306" s="53" t="s">
        <v>3</v>
      </c>
      <c r="D306" s="54">
        <v>5</v>
      </c>
      <c r="E306" s="55">
        <v>11994.63</v>
      </c>
      <c r="F306" s="55">
        <v>2590.5500000000002</v>
      </c>
      <c r="G306" s="55">
        <v>123.95</v>
      </c>
      <c r="H306" s="55">
        <v>6705.27</v>
      </c>
      <c r="I306" s="55">
        <v>0</v>
      </c>
      <c r="J306" s="55">
        <v>1784.53</v>
      </c>
      <c r="K306" s="56">
        <v>21414.400000000001</v>
      </c>
      <c r="L306" s="76">
        <v>23198.93</v>
      </c>
      <c r="M306" s="117"/>
      <c r="N306" s="119">
        <v>21414.400000000001</v>
      </c>
      <c r="O306" s="119">
        <v>14709.13</v>
      </c>
      <c r="P306" s="119"/>
      <c r="Q306" s="119">
        <v>25846.57</v>
      </c>
      <c r="R306" s="47"/>
    </row>
    <row r="307" spans="1:18" ht="9" customHeight="1" x14ac:dyDescent="0.2">
      <c r="A307" s="501"/>
      <c r="B307" s="501"/>
      <c r="C307" s="48" t="s">
        <v>4</v>
      </c>
      <c r="D307" s="49">
        <v>6</v>
      </c>
      <c r="E307" s="50">
        <v>23224842</v>
      </c>
      <c r="F307" s="50">
        <v>5016004</v>
      </c>
      <c r="G307" s="50">
        <v>240001</v>
      </c>
      <c r="H307" s="50">
        <v>12983213</v>
      </c>
      <c r="I307" s="50">
        <v>0</v>
      </c>
      <c r="J307" s="51">
        <v>3455332</v>
      </c>
      <c r="K307" s="50">
        <v>41464060</v>
      </c>
      <c r="L307" s="75">
        <v>44919392</v>
      </c>
      <c r="M307" s="118"/>
      <c r="N307" s="120">
        <v>41464060</v>
      </c>
      <c r="O307" s="120">
        <v>28480847</v>
      </c>
      <c r="P307" s="120">
        <v>0</v>
      </c>
      <c r="Q307" s="120">
        <v>50045938</v>
      </c>
      <c r="R307" s="47"/>
    </row>
    <row r="308" spans="1:18" ht="12.75" customHeight="1" x14ac:dyDescent="0.2">
      <c r="A308" s="501"/>
      <c r="B308" s="501"/>
      <c r="C308" s="53" t="s">
        <v>3</v>
      </c>
      <c r="D308" s="54">
        <v>7</v>
      </c>
      <c r="E308" s="55">
        <v>12509.02</v>
      </c>
      <c r="F308" s="55">
        <v>2708.3</v>
      </c>
      <c r="G308" s="55">
        <v>123.95</v>
      </c>
      <c r="H308" s="55">
        <v>6705.27</v>
      </c>
      <c r="I308" s="55">
        <v>0</v>
      </c>
      <c r="J308" s="55">
        <v>1837.21</v>
      </c>
      <c r="K308" s="56">
        <v>22046.54</v>
      </c>
      <c r="L308" s="76">
        <v>23883.75</v>
      </c>
      <c r="M308" s="117"/>
      <c r="N308" s="119">
        <v>22046.54</v>
      </c>
      <c r="O308" s="119">
        <v>15341.27</v>
      </c>
      <c r="P308" s="119"/>
      <c r="Q308" s="119">
        <v>26645.18</v>
      </c>
      <c r="R308" s="47"/>
    </row>
    <row r="309" spans="1:18" ht="9" customHeight="1" x14ac:dyDescent="0.2">
      <c r="A309" s="501"/>
      <c r="B309" s="501"/>
      <c r="C309" s="48" t="s">
        <v>4</v>
      </c>
      <c r="D309" s="49">
        <v>8</v>
      </c>
      <c r="E309" s="50">
        <v>24220840</v>
      </c>
      <c r="F309" s="50">
        <v>5244000</v>
      </c>
      <c r="G309" s="50">
        <v>240001</v>
      </c>
      <c r="H309" s="50">
        <v>12983213</v>
      </c>
      <c r="I309" s="50">
        <v>0</v>
      </c>
      <c r="J309" s="51">
        <v>3557335</v>
      </c>
      <c r="K309" s="50">
        <v>42688054</v>
      </c>
      <c r="L309" s="75">
        <v>46245389</v>
      </c>
      <c r="M309" s="118"/>
      <c r="N309" s="120">
        <v>42688054</v>
      </c>
      <c r="O309" s="120">
        <v>29704841</v>
      </c>
      <c r="P309" s="120">
        <v>0</v>
      </c>
      <c r="Q309" s="120">
        <v>51592263</v>
      </c>
      <c r="R309" s="47"/>
    </row>
    <row r="310" spans="1:18" ht="12.75" customHeight="1" x14ac:dyDescent="0.2">
      <c r="A310" s="501"/>
      <c r="B310" s="501"/>
      <c r="C310" s="53" t="s">
        <v>3</v>
      </c>
      <c r="D310" s="54">
        <v>9</v>
      </c>
      <c r="E310" s="55">
        <v>13089.55</v>
      </c>
      <c r="F310" s="55">
        <v>2826.05</v>
      </c>
      <c r="G310" s="55">
        <v>123.95</v>
      </c>
      <c r="H310" s="55">
        <v>6705.27</v>
      </c>
      <c r="I310" s="55">
        <v>0</v>
      </c>
      <c r="J310" s="55">
        <v>1895.4</v>
      </c>
      <c r="K310" s="56">
        <v>22744.82</v>
      </c>
      <c r="L310" s="76">
        <v>24640.22</v>
      </c>
      <c r="M310" s="117"/>
      <c r="N310" s="119">
        <v>22744.82</v>
      </c>
      <c r="O310" s="119">
        <v>16039.55</v>
      </c>
      <c r="P310" s="119"/>
      <c r="Q310" s="119">
        <v>27527.34</v>
      </c>
      <c r="R310" s="47"/>
    </row>
    <row r="311" spans="1:18" ht="9" customHeight="1" x14ac:dyDescent="0.2">
      <c r="A311" s="501"/>
      <c r="B311" s="501"/>
      <c r="C311" s="48" t="s">
        <v>4</v>
      </c>
      <c r="D311" s="49">
        <v>10</v>
      </c>
      <c r="E311" s="50">
        <v>25344903</v>
      </c>
      <c r="F311" s="50">
        <v>5471996</v>
      </c>
      <c r="G311" s="50">
        <v>240001</v>
      </c>
      <c r="H311" s="50">
        <v>12983213</v>
      </c>
      <c r="I311" s="50">
        <v>0</v>
      </c>
      <c r="J311" s="51">
        <v>3670006</v>
      </c>
      <c r="K311" s="50">
        <v>44040113</v>
      </c>
      <c r="L311" s="75">
        <v>47710119</v>
      </c>
      <c r="M311" s="118"/>
      <c r="N311" s="120">
        <v>44040113</v>
      </c>
      <c r="O311" s="120">
        <v>31056899</v>
      </c>
      <c r="P311" s="120">
        <v>0</v>
      </c>
      <c r="Q311" s="120">
        <v>53300363</v>
      </c>
      <c r="R311" s="47"/>
    </row>
    <row r="312" spans="1:18" ht="12.75" customHeight="1" x14ac:dyDescent="0.2">
      <c r="A312" s="501"/>
      <c r="B312" s="501"/>
      <c r="C312" s="53" t="s">
        <v>3</v>
      </c>
      <c r="D312" s="54">
        <v>11</v>
      </c>
      <c r="E312" s="55">
        <v>13603.94</v>
      </c>
      <c r="F312" s="55">
        <v>2943.8</v>
      </c>
      <c r="G312" s="55">
        <v>123.95</v>
      </c>
      <c r="H312" s="55">
        <v>6705.27</v>
      </c>
      <c r="I312" s="55">
        <v>0</v>
      </c>
      <c r="J312" s="55">
        <v>1948.08</v>
      </c>
      <c r="K312" s="56">
        <v>23376.959999999999</v>
      </c>
      <c r="L312" s="76">
        <v>25325.040000000001</v>
      </c>
      <c r="M312" s="117"/>
      <c r="N312" s="119">
        <v>23376.959999999999</v>
      </c>
      <c r="O312" s="119">
        <v>16671.689999999999</v>
      </c>
      <c r="P312" s="119"/>
      <c r="Q312" s="119">
        <v>28325.94</v>
      </c>
      <c r="R312" s="47"/>
    </row>
    <row r="313" spans="1:18" ht="9" customHeight="1" x14ac:dyDescent="0.2">
      <c r="A313" s="501"/>
      <c r="B313" s="501"/>
      <c r="C313" s="48" t="s">
        <v>4</v>
      </c>
      <c r="D313" s="49">
        <v>12</v>
      </c>
      <c r="E313" s="50">
        <v>26340901</v>
      </c>
      <c r="F313" s="50">
        <v>5699992</v>
      </c>
      <c r="G313" s="50">
        <v>240001</v>
      </c>
      <c r="H313" s="50">
        <v>12983213</v>
      </c>
      <c r="I313" s="50">
        <v>0</v>
      </c>
      <c r="J313" s="51">
        <v>3772009</v>
      </c>
      <c r="K313" s="50">
        <v>45264106</v>
      </c>
      <c r="L313" s="75">
        <v>49036115</v>
      </c>
      <c r="M313" s="118"/>
      <c r="N313" s="120">
        <v>45264106</v>
      </c>
      <c r="O313" s="120">
        <v>32280893</v>
      </c>
      <c r="P313" s="120">
        <v>0</v>
      </c>
      <c r="Q313" s="120">
        <v>54846668</v>
      </c>
      <c r="R313" s="47"/>
    </row>
    <row r="314" spans="1:18" ht="12.75" customHeight="1" x14ac:dyDescent="0.2">
      <c r="A314" s="501"/>
      <c r="B314" s="501"/>
      <c r="C314" s="53" t="s">
        <v>3</v>
      </c>
      <c r="D314" s="54">
        <v>13</v>
      </c>
      <c r="E314" s="55">
        <v>14118.33</v>
      </c>
      <c r="F314" s="55">
        <v>3061.56</v>
      </c>
      <c r="G314" s="55">
        <v>123.95</v>
      </c>
      <c r="H314" s="55">
        <v>6705.27</v>
      </c>
      <c r="I314" s="55">
        <v>0</v>
      </c>
      <c r="J314" s="55">
        <v>2000.76</v>
      </c>
      <c r="K314" s="56">
        <v>24009.11</v>
      </c>
      <c r="L314" s="76">
        <v>26009.87</v>
      </c>
      <c r="M314" s="117"/>
      <c r="N314" s="119">
        <v>24009.11</v>
      </c>
      <c r="O314" s="119">
        <v>17303.84</v>
      </c>
      <c r="P314" s="119"/>
      <c r="Q314" s="119">
        <v>29124.560000000001</v>
      </c>
      <c r="R314" s="47"/>
    </row>
    <row r="315" spans="1:18" ht="9" customHeight="1" x14ac:dyDescent="0.2">
      <c r="A315" s="501"/>
      <c r="B315" s="501"/>
      <c r="C315" s="48" t="s">
        <v>4</v>
      </c>
      <c r="D315" s="49">
        <v>14</v>
      </c>
      <c r="E315" s="50">
        <v>27336899</v>
      </c>
      <c r="F315" s="50">
        <v>5928007</v>
      </c>
      <c r="G315" s="50">
        <v>240001</v>
      </c>
      <c r="H315" s="50">
        <v>12983213</v>
      </c>
      <c r="I315" s="50">
        <v>0</v>
      </c>
      <c r="J315" s="51">
        <v>3874012</v>
      </c>
      <c r="K315" s="50">
        <v>46488119</v>
      </c>
      <c r="L315" s="75">
        <v>50362131</v>
      </c>
      <c r="M315" s="118"/>
      <c r="N315" s="120">
        <v>46488119</v>
      </c>
      <c r="O315" s="120">
        <v>33504906</v>
      </c>
      <c r="P315" s="120">
        <v>0</v>
      </c>
      <c r="Q315" s="120">
        <v>56393012</v>
      </c>
      <c r="R315" s="47"/>
    </row>
    <row r="316" spans="1:18" ht="12.75" customHeight="1" x14ac:dyDescent="0.2">
      <c r="A316" s="501"/>
      <c r="B316" s="501"/>
      <c r="C316" s="53" t="s">
        <v>3</v>
      </c>
      <c r="D316" s="54">
        <v>15</v>
      </c>
      <c r="E316" s="55">
        <v>14698.85</v>
      </c>
      <c r="F316" s="55">
        <v>3179.31</v>
      </c>
      <c r="G316" s="55">
        <v>123.95</v>
      </c>
      <c r="H316" s="55">
        <v>6705.27</v>
      </c>
      <c r="I316" s="55">
        <v>0</v>
      </c>
      <c r="J316" s="55">
        <v>2058.9499999999998</v>
      </c>
      <c r="K316" s="56">
        <v>24707.38</v>
      </c>
      <c r="L316" s="76">
        <v>26766.33</v>
      </c>
      <c r="M316" s="117"/>
      <c r="N316" s="119">
        <v>24707.38</v>
      </c>
      <c r="O316" s="119">
        <v>18002.11</v>
      </c>
      <c r="P316" s="119"/>
      <c r="Q316" s="119">
        <v>30006.71</v>
      </c>
      <c r="R316" s="47"/>
    </row>
    <row r="317" spans="1:18" ht="9" customHeight="1" x14ac:dyDescent="0.2">
      <c r="A317" s="501"/>
      <c r="B317" s="501"/>
      <c r="C317" s="48" t="s">
        <v>4</v>
      </c>
      <c r="D317" s="49">
        <v>16</v>
      </c>
      <c r="E317" s="50">
        <v>28460942</v>
      </c>
      <c r="F317" s="50">
        <v>6156003</v>
      </c>
      <c r="G317" s="50">
        <v>240001</v>
      </c>
      <c r="H317" s="50">
        <v>12983213</v>
      </c>
      <c r="I317" s="50">
        <v>0</v>
      </c>
      <c r="J317" s="51">
        <v>3986683</v>
      </c>
      <c r="K317" s="50">
        <v>47840159</v>
      </c>
      <c r="L317" s="75">
        <v>51826842</v>
      </c>
      <c r="M317" s="118"/>
      <c r="N317" s="120">
        <v>47840159</v>
      </c>
      <c r="O317" s="120">
        <v>34856946</v>
      </c>
      <c r="P317" s="120">
        <v>0</v>
      </c>
      <c r="Q317" s="120">
        <v>58101092</v>
      </c>
      <c r="R317" s="47"/>
    </row>
    <row r="318" spans="1:18" ht="12.75" customHeight="1" x14ac:dyDescent="0.2">
      <c r="A318" s="501"/>
      <c r="B318" s="501"/>
      <c r="C318" s="53" t="s">
        <v>3</v>
      </c>
      <c r="D318" s="54">
        <v>17</v>
      </c>
      <c r="E318" s="55">
        <v>15213.24</v>
      </c>
      <c r="F318" s="55">
        <v>3297.06</v>
      </c>
      <c r="G318" s="55">
        <v>123.95</v>
      </c>
      <c r="H318" s="55">
        <v>6705.27</v>
      </c>
      <c r="I318" s="55">
        <v>0</v>
      </c>
      <c r="J318" s="55">
        <v>2111.63</v>
      </c>
      <c r="K318" s="56">
        <v>25339.52</v>
      </c>
      <c r="L318" s="76">
        <v>27451.15</v>
      </c>
      <c r="M318" s="117"/>
      <c r="N318" s="119">
        <v>25339.52</v>
      </c>
      <c r="O318" s="119">
        <v>18634.25</v>
      </c>
      <c r="P318" s="119"/>
      <c r="Q318" s="119">
        <v>30805.32</v>
      </c>
      <c r="R318" s="47"/>
    </row>
    <row r="319" spans="1:18" ht="9" customHeight="1" x14ac:dyDescent="0.2">
      <c r="A319" s="501"/>
      <c r="B319" s="501"/>
      <c r="C319" s="48" t="s">
        <v>4</v>
      </c>
      <c r="D319" s="49">
        <v>17</v>
      </c>
      <c r="E319" s="50">
        <v>29456940</v>
      </c>
      <c r="F319" s="50">
        <v>6383998</v>
      </c>
      <c r="G319" s="50">
        <v>240001</v>
      </c>
      <c r="H319" s="50">
        <v>12983213</v>
      </c>
      <c r="I319" s="50">
        <v>0</v>
      </c>
      <c r="J319" s="51">
        <v>4088686</v>
      </c>
      <c r="K319" s="50">
        <v>49064152</v>
      </c>
      <c r="L319" s="75">
        <v>53152838</v>
      </c>
      <c r="M319" s="118"/>
      <c r="N319" s="120">
        <v>49064152</v>
      </c>
      <c r="O319" s="120">
        <v>36080939</v>
      </c>
      <c r="P319" s="120">
        <v>0</v>
      </c>
      <c r="Q319" s="120">
        <v>59647417</v>
      </c>
      <c r="R319" s="47"/>
    </row>
    <row r="320" spans="1:18" ht="12.75" customHeight="1" x14ac:dyDescent="0.2">
      <c r="A320" s="501"/>
      <c r="B320" s="501"/>
      <c r="C320" s="53" t="s">
        <v>3</v>
      </c>
      <c r="D320" s="54">
        <v>18</v>
      </c>
      <c r="E320" s="55">
        <v>15727.63</v>
      </c>
      <c r="F320" s="55">
        <v>3414.81</v>
      </c>
      <c r="G320" s="55">
        <v>123.95</v>
      </c>
      <c r="H320" s="55">
        <v>6705.27</v>
      </c>
      <c r="I320" s="55">
        <v>0</v>
      </c>
      <c r="J320" s="55">
        <v>2164.31</v>
      </c>
      <c r="K320" s="56">
        <v>25971.66</v>
      </c>
      <c r="L320" s="76">
        <v>28135.97</v>
      </c>
      <c r="M320" s="117"/>
      <c r="N320" s="119">
        <v>25971.66</v>
      </c>
      <c r="O320" s="119">
        <v>19266.39</v>
      </c>
      <c r="P320" s="119"/>
      <c r="Q320" s="119">
        <v>31603.919999999998</v>
      </c>
      <c r="R320" s="47"/>
    </row>
    <row r="321" spans="1:18" ht="9" customHeight="1" x14ac:dyDescent="0.2">
      <c r="A321" s="501"/>
      <c r="B321" s="501"/>
      <c r="C321" s="48" t="s">
        <v>4</v>
      </c>
      <c r="D321" s="49">
        <v>19</v>
      </c>
      <c r="E321" s="50">
        <v>30452938</v>
      </c>
      <c r="F321" s="50">
        <v>6611994</v>
      </c>
      <c r="G321" s="50">
        <v>240001</v>
      </c>
      <c r="H321" s="50">
        <v>12983213</v>
      </c>
      <c r="I321" s="50">
        <v>0</v>
      </c>
      <c r="J321" s="51">
        <v>4190689</v>
      </c>
      <c r="K321" s="50">
        <v>50288146</v>
      </c>
      <c r="L321" s="75">
        <v>54478835</v>
      </c>
      <c r="M321" s="118"/>
      <c r="N321" s="120">
        <v>50288146</v>
      </c>
      <c r="O321" s="120">
        <v>37304933</v>
      </c>
      <c r="P321" s="120">
        <v>0</v>
      </c>
      <c r="Q321" s="120">
        <v>61193722</v>
      </c>
      <c r="R321" s="47"/>
    </row>
    <row r="322" spans="1:18" ht="12.75" customHeight="1" x14ac:dyDescent="0.2">
      <c r="A322" s="501"/>
      <c r="B322" s="501"/>
      <c r="C322" s="53" t="s">
        <v>3</v>
      </c>
      <c r="D322" s="54">
        <v>20</v>
      </c>
      <c r="E322" s="55">
        <v>16248.22</v>
      </c>
      <c r="F322" s="55">
        <v>3532.57</v>
      </c>
      <c r="G322" s="55">
        <v>123.95</v>
      </c>
      <c r="H322" s="55">
        <v>6705.27</v>
      </c>
      <c r="I322" s="55">
        <v>0</v>
      </c>
      <c r="J322" s="55">
        <v>2217.5</v>
      </c>
      <c r="K322" s="56">
        <v>26610.01</v>
      </c>
      <c r="L322" s="76">
        <v>28827.51</v>
      </c>
      <c r="M322" s="117"/>
      <c r="N322" s="119">
        <v>26610.01</v>
      </c>
      <c r="O322" s="119">
        <v>19904.740000000002</v>
      </c>
      <c r="P322" s="119"/>
      <c r="Q322" s="119">
        <v>32410.36</v>
      </c>
      <c r="R322" s="47"/>
    </row>
    <row r="323" spans="1:18" ht="9" customHeight="1" x14ac:dyDescent="0.2">
      <c r="A323" s="501"/>
      <c r="B323" s="501"/>
      <c r="C323" s="48" t="s">
        <v>4</v>
      </c>
      <c r="D323" s="49">
        <v>21</v>
      </c>
      <c r="E323" s="50">
        <v>31460941</v>
      </c>
      <c r="F323" s="50">
        <v>6840009</v>
      </c>
      <c r="G323" s="50">
        <v>240001</v>
      </c>
      <c r="H323" s="50">
        <v>12983213</v>
      </c>
      <c r="I323" s="50">
        <v>0</v>
      </c>
      <c r="J323" s="51">
        <v>4293679</v>
      </c>
      <c r="K323" s="50">
        <v>51524164</v>
      </c>
      <c r="L323" s="75">
        <v>55817843</v>
      </c>
      <c r="M323" s="118"/>
      <c r="N323" s="120">
        <v>51524164</v>
      </c>
      <c r="O323" s="120">
        <v>38540951</v>
      </c>
      <c r="P323" s="120">
        <v>0</v>
      </c>
      <c r="Q323" s="120">
        <v>62755208</v>
      </c>
      <c r="R323" s="47"/>
    </row>
    <row r="324" spans="1:18" ht="12.75" customHeight="1" x14ac:dyDescent="0.2">
      <c r="A324" s="501"/>
      <c r="B324" s="501"/>
      <c r="C324" s="53" t="s">
        <v>3</v>
      </c>
      <c r="D324" s="54">
        <v>22</v>
      </c>
      <c r="E324" s="55">
        <v>16822.55</v>
      </c>
      <c r="F324" s="55">
        <v>3650.32</v>
      </c>
      <c r="G324" s="55">
        <v>123.95</v>
      </c>
      <c r="H324" s="55">
        <v>6705.27</v>
      </c>
      <c r="I324" s="55">
        <v>0</v>
      </c>
      <c r="J324" s="55">
        <v>2275.17</v>
      </c>
      <c r="K324" s="56">
        <v>27302.09</v>
      </c>
      <c r="L324" s="76">
        <v>29577.26</v>
      </c>
      <c r="M324" s="117"/>
      <c r="N324" s="119">
        <v>27302.09</v>
      </c>
      <c r="O324" s="119">
        <v>20596.82</v>
      </c>
      <c r="P324" s="119"/>
      <c r="Q324" s="119">
        <v>33284.69</v>
      </c>
      <c r="R324" s="47"/>
    </row>
    <row r="325" spans="1:18" ht="9" customHeight="1" x14ac:dyDescent="0.2">
      <c r="A325" s="501"/>
      <c r="B325" s="501"/>
      <c r="C325" s="48" t="s">
        <v>4</v>
      </c>
      <c r="D325" s="49">
        <v>23</v>
      </c>
      <c r="E325" s="50">
        <v>32572999</v>
      </c>
      <c r="F325" s="50">
        <v>7068005</v>
      </c>
      <c r="G325" s="50">
        <v>240001</v>
      </c>
      <c r="H325" s="50">
        <v>12983213</v>
      </c>
      <c r="I325" s="50">
        <v>0</v>
      </c>
      <c r="J325" s="51">
        <v>4405343</v>
      </c>
      <c r="K325" s="50">
        <v>52864218</v>
      </c>
      <c r="L325" s="75">
        <v>57269561</v>
      </c>
      <c r="M325" s="118"/>
      <c r="N325" s="120">
        <v>52864218</v>
      </c>
      <c r="O325" s="120">
        <v>39881005</v>
      </c>
      <c r="P325" s="120">
        <v>0</v>
      </c>
      <c r="Q325" s="120">
        <v>64448147</v>
      </c>
      <c r="R325" s="47"/>
    </row>
    <row r="326" spans="1:18" ht="12.75" customHeight="1" x14ac:dyDescent="0.2">
      <c r="A326" s="501"/>
      <c r="B326" s="501"/>
      <c r="C326" s="53" t="s">
        <v>3</v>
      </c>
      <c r="D326" s="54">
        <v>24</v>
      </c>
      <c r="E326" s="55">
        <v>17336.939999999999</v>
      </c>
      <c r="F326" s="55">
        <v>3768.07</v>
      </c>
      <c r="G326" s="55">
        <v>123.95</v>
      </c>
      <c r="H326" s="55">
        <v>6705.27</v>
      </c>
      <c r="I326" s="55">
        <v>0</v>
      </c>
      <c r="J326" s="55">
        <v>2327.85</v>
      </c>
      <c r="K326" s="56">
        <v>27934.23</v>
      </c>
      <c r="L326" s="76">
        <v>30262.080000000002</v>
      </c>
      <c r="M326" s="117"/>
      <c r="N326" s="119">
        <v>27934.23</v>
      </c>
      <c r="O326" s="119">
        <v>21228.959999999999</v>
      </c>
      <c r="P326" s="119"/>
      <c r="Q326" s="119">
        <v>34083.29</v>
      </c>
      <c r="R326" s="47"/>
    </row>
    <row r="327" spans="1:18" ht="9" customHeight="1" x14ac:dyDescent="0.2">
      <c r="A327" s="501"/>
      <c r="B327" s="501"/>
      <c r="C327" s="48" t="s">
        <v>4</v>
      </c>
      <c r="D327" s="49">
        <v>25</v>
      </c>
      <c r="E327" s="50">
        <v>33568997</v>
      </c>
      <c r="F327" s="50">
        <v>7296001</v>
      </c>
      <c r="G327" s="50">
        <v>240001</v>
      </c>
      <c r="H327" s="50">
        <v>12983213</v>
      </c>
      <c r="I327" s="50">
        <v>0</v>
      </c>
      <c r="J327" s="51">
        <v>4507346</v>
      </c>
      <c r="K327" s="50">
        <v>54088212</v>
      </c>
      <c r="L327" s="75">
        <v>58595558</v>
      </c>
      <c r="M327" s="118"/>
      <c r="N327" s="120">
        <v>54088212</v>
      </c>
      <c r="O327" s="120">
        <v>41104998</v>
      </c>
      <c r="P327" s="120">
        <v>0</v>
      </c>
      <c r="Q327" s="120">
        <v>65994452</v>
      </c>
      <c r="R327" s="47"/>
    </row>
    <row r="328" spans="1:18" ht="12.75" customHeight="1" x14ac:dyDescent="0.2">
      <c r="A328" s="501"/>
      <c r="B328" s="501"/>
      <c r="C328" s="53" t="s">
        <v>3</v>
      </c>
      <c r="D328" s="54">
        <v>26</v>
      </c>
      <c r="E328" s="55">
        <v>17857.53</v>
      </c>
      <c r="F328" s="55">
        <v>3885.82</v>
      </c>
      <c r="G328" s="55">
        <v>123.95</v>
      </c>
      <c r="H328" s="55">
        <v>6705.27</v>
      </c>
      <c r="I328" s="55">
        <v>0</v>
      </c>
      <c r="J328" s="55">
        <v>2381.0500000000002</v>
      </c>
      <c r="K328" s="56">
        <v>28572.57</v>
      </c>
      <c r="L328" s="76">
        <v>30953.62</v>
      </c>
      <c r="M328" s="117"/>
      <c r="N328" s="119">
        <v>28572.57</v>
      </c>
      <c r="O328" s="119">
        <v>21867.3</v>
      </c>
      <c r="P328" s="119"/>
      <c r="Q328" s="119">
        <v>34889.730000000003</v>
      </c>
      <c r="R328" s="47"/>
    </row>
    <row r="329" spans="1:18" ht="9" customHeight="1" x14ac:dyDescent="0.2">
      <c r="A329" s="501"/>
      <c r="B329" s="501"/>
      <c r="C329" s="48" t="s">
        <v>4</v>
      </c>
      <c r="D329" s="49">
        <v>27</v>
      </c>
      <c r="E329" s="50">
        <v>34577000</v>
      </c>
      <c r="F329" s="50">
        <v>7523997</v>
      </c>
      <c r="G329" s="50">
        <v>240001</v>
      </c>
      <c r="H329" s="50">
        <v>12983213</v>
      </c>
      <c r="I329" s="50">
        <v>0</v>
      </c>
      <c r="J329" s="51">
        <v>4610356</v>
      </c>
      <c r="K329" s="50">
        <v>55324210</v>
      </c>
      <c r="L329" s="75">
        <v>59934566</v>
      </c>
      <c r="M329" s="118"/>
      <c r="N329" s="120">
        <v>55324210</v>
      </c>
      <c r="O329" s="120">
        <v>42340997</v>
      </c>
      <c r="P329" s="120">
        <v>0</v>
      </c>
      <c r="Q329" s="120">
        <v>67555938</v>
      </c>
      <c r="R329" s="47"/>
    </row>
    <row r="330" spans="1:18" ht="12.75" customHeight="1" x14ac:dyDescent="0.2">
      <c r="A330" s="501"/>
      <c r="B330" s="501"/>
      <c r="C330" s="53" t="s">
        <v>3</v>
      </c>
      <c r="D330" s="54">
        <v>28</v>
      </c>
      <c r="E330" s="55">
        <v>18451.759999999998</v>
      </c>
      <c r="F330" s="55">
        <v>4003.57</v>
      </c>
      <c r="G330" s="55">
        <v>123.95</v>
      </c>
      <c r="H330" s="55">
        <v>6705.27</v>
      </c>
      <c r="I330" s="55">
        <v>0</v>
      </c>
      <c r="J330" s="55">
        <v>2440.38</v>
      </c>
      <c r="K330" s="56">
        <v>29284.55</v>
      </c>
      <c r="L330" s="76">
        <v>31724.93</v>
      </c>
      <c r="M330" s="117"/>
      <c r="N330" s="119">
        <v>29284.55</v>
      </c>
      <c r="O330" s="119">
        <v>22579.279999999999</v>
      </c>
      <c r="P330" s="119"/>
      <c r="Q330" s="119">
        <v>35789.199999999997</v>
      </c>
      <c r="R330" s="47"/>
    </row>
    <row r="331" spans="1:18" ht="9" customHeight="1" x14ac:dyDescent="0.2">
      <c r="A331" s="501"/>
      <c r="B331" s="501"/>
      <c r="C331" s="48" t="s">
        <v>4</v>
      </c>
      <c r="D331" s="49">
        <v>29</v>
      </c>
      <c r="E331" s="50">
        <v>35727589</v>
      </c>
      <c r="F331" s="50">
        <v>7751992</v>
      </c>
      <c r="G331" s="50">
        <v>240001</v>
      </c>
      <c r="H331" s="50">
        <v>12983213</v>
      </c>
      <c r="I331" s="50">
        <v>0</v>
      </c>
      <c r="J331" s="51">
        <v>4725235</v>
      </c>
      <c r="K331" s="50">
        <v>56702796</v>
      </c>
      <c r="L331" s="75">
        <v>61428030</v>
      </c>
      <c r="M331" s="118"/>
      <c r="N331" s="120">
        <v>56702796</v>
      </c>
      <c r="O331" s="120">
        <v>43719582</v>
      </c>
      <c r="P331" s="120">
        <v>0</v>
      </c>
      <c r="Q331" s="120">
        <v>69297554</v>
      </c>
      <c r="R331" s="47"/>
    </row>
    <row r="332" spans="1:18" ht="12.75" customHeight="1" x14ac:dyDescent="0.2">
      <c r="A332" s="501"/>
      <c r="B332" s="501"/>
      <c r="C332" s="53" t="s">
        <v>3</v>
      </c>
      <c r="D332" s="54">
        <v>30</v>
      </c>
      <c r="E332" s="55">
        <v>18966.150000000001</v>
      </c>
      <c r="F332" s="55">
        <v>4121.33</v>
      </c>
      <c r="G332" s="55">
        <v>123.95</v>
      </c>
      <c r="H332" s="55">
        <v>6705.27</v>
      </c>
      <c r="I332" s="55">
        <v>0</v>
      </c>
      <c r="J332" s="55">
        <v>2493.06</v>
      </c>
      <c r="K332" s="56">
        <v>29916.7</v>
      </c>
      <c r="L332" s="76">
        <v>32409.759999999998</v>
      </c>
      <c r="M332" s="117"/>
      <c r="N332" s="119">
        <v>29916.7</v>
      </c>
      <c r="O332" s="119">
        <v>23211.43</v>
      </c>
      <c r="P332" s="119"/>
      <c r="Q332" s="119">
        <v>36587.82</v>
      </c>
      <c r="R332" s="47"/>
    </row>
    <row r="333" spans="1:18" ht="9" customHeight="1" x14ac:dyDescent="0.2">
      <c r="A333" s="501"/>
      <c r="B333" s="501"/>
      <c r="C333" s="48" t="s">
        <v>4</v>
      </c>
      <c r="D333" s="49">
        <v>33</v>
      </c>
      <c r="E333" s="50">
        <v>36723587</v>
      </c>
      <c r="F333" s="50">
        <v>7980008</v>
      </c>
      <c r="G333" s="50">
        <v>240001</v>
      </c>
      <c r="H333" s="50">
        <v>12983213</v>
      </c>
      <c r="I333" s="50">
        <v>0</v>
      </c>
      <c r="J333" s="51">
        <v>4827237</v>
      </c>
      <c r="K333" s="50">
        <v>57926809</v>
      </c>
      <c r="L333" s="75">
        <v>62754046</v>
      </c>
      <c r="M333" s="118"/>
      <c r="N333" s="120">
        <v>57926809</v>
      </c>
      <c r="O333" s="120">
        <v>44943596</v>
      </c>
      <c r="P333" s="120">
        <v>0</v>
      </c>
      <c r="Q333" s="120">
        <v>70843898</v>
      </c>
      <c r="R333" s="47"/>
    </row>
    <row r="334" spans="1:18" ht="12.75" customHeight="1" x14ac:dyDescent="0.2">
      <c r="A334" s="501"/>
      <c r="B334" s="501"/>
      <c r="C334" s="53" t="s">
        <v>3</v>
      </c>
      <c r="D334" s="54">
        <v>34</v>
      </c>
      <c r="E334" s="55">
        <v>20001.13</v>
      </c>
      <c r="F334" s="55">
        <v>4356.83</v>
      </c>
      <c r="G334" s="55">
        <v>123.95</v>
      </c>
      <c r="H334" s="55">
        <v>6705.27</v>
      </c>
      <c r="I334" s="55">
        <v>0</v>
      </c>
      <c r="J334" s="55">
        <v>2598.9299999999998</v>
      </c>
      <c r="K334" s="56">
        <v>31187.18</v>
      </c>
      <c r="L334" s="76">
        <v>33786.11</v>
      </c>
      <c r="M334" s="117"/>
      <c r="N334" s="119">
        <v>31187.18</v>
      </c>
      <c r="O334" s="119">
        <v>24481.91</v>
      </c>
      <c r="P334" s="119"/>
      <c r="Q334" s="119">
        <v>38192.85</v>
      </c>
      <c r="R334" s="47"/>
    </row>
    <row r="335" spans="1:18" ht="9" customHeight="1" x14ac:dyDescent="0.2">
      <c r="A335" s="501"/>
      <c r="B335" s="501"/>
      <c r="C335" s="48" t="s">
        <v>4</v>
      </c>
      <c r="D335" s="49">
        <v>35</v>
      </c>
      <c r="E335" s="50">
        <v>38727588</v>
      </c>
      <c r="F335" s="50">
        <v>8435999</v>
      </c>
      <c r="G335" s="50">
        <v>240001</v>
      </c>
      <c r="H335" s="50">
        <v>12983213</v>
      </c>
      <c r="I335" s="50">
        <v>0</v>
      </c>
      <c r="J335" s="51">
        <v>5032230</v>
      </c>
      <c r="K335" s="50">
        <v>60386801</v>
      </c>
      <c r="L335" s="75">
        <v>65419031</v>
      </c>
      <c r="M335" s="118"/>
      <c r="N335" s="120">
        <v>60386801</v>
      </c>
      <c r="O335" s="120">
        <v>47403588</v>
      </c>
      <c r="P335" s="120">
        <v>0</v>
      </c>
      <c r="Q335" s="120">
        <v>73951670</v>
      </c>
      <c r="R335" s="47"/>
    </row>
    <row r="336" spans="1:18" ht="12.75" customHeight="1" x14ac:dyDescent="0.2">
      <c r="A336" s="501"/>
      <c r="B336" s="501"/>
      <c r="C336" s="53" t="s">
        <v>3</v>
      </c>
      <c r="D336" s="54">
        <v>36</v>
      </c>
      <c r="E336" s="55">
        <v>20575.46</v>
      </c>
      <c r="F336" s="55">
        <v>4474.58</v>
      </c>
      <c r="G336" s="55">
        <v>123.95</v>
      </c>
      <c r="H336" s="55">
        <v>6705.27</v>
      </c>
      <c r="I336" s="55">
        <v>0</v>
      </c>
      <c r="J336" s="55">
        <v>2656.61</v>
      </c>
      <c r="K336" s="56">
        <v>31879.26</v>
      </c>
      <c r="L336" s="76">
        <v>34535.870000000003</v>
      </c>
      <c r="M336" s="117"/>
      <c r="N336" s="119">
        <v>31879.26</v>
      </c>
      <c r="O336" s="119">
        <v>25173.99</v>
      </c>
      <c r="P336" s="119"/>
      <c r="Q336" s="119">
        <v>39067.19</v>
      </c>
      <c r="R336" s="47"/>
    </row>
    <row r="337" spans="1:18" ht="9" customHeight="1" x14ac:dyDescent="0.2">
      <c r="A337" s="501"/>
      <c r="B337" s="501"/>
      <c r="C337" s="48" t="s">
        <v>4</v>
      </c>
      <c r="D337" s="49">
        <v>37</v>
      </c>
      <c r="E337" s="50">
        <v>39839646</v>
      </c>
      <c r="F337" s="50">
        <v>8663995</v>
      </c>
      <c r="G337" s="50">
        <v>240001</v>
      </c>
      <c r="H337" s="50">
        <v>12983213</v>
      </c>
      <c r="I337" s="50">
        <v>0</v>
      </c>
      <c r="J337" s="51">
        <v>5143914</v>
      </c>
      <c r="K337" s="50">
        <v>61726855</v>
      </c>
      <c r="L337" s="75">
        <v>66870769</v>
      </c>
      <c r="M337" s="118"/>
      <c r="N337" s="120">
        <v>61726855</v>
      </c>
      <c r="O337" s="120">
        <v>48743642</v>
      </c>
      <c r="P337" s="120">
        <v>0</v>
      </c>
      <c r="Q337" s="120">
        <v>75644628</v>
      </c>
      <c r="R337" s="47"/>
    </row>
    <row r="338" spans="1:18" ht="12.75" customHeight="1" x14ac:dyDescent="0.2">
      <c r="A338" s="501"/>
      <c r="B338" s="501"/>
      <c r="C338" s="53" t="s">
        <v>3</v>
      </c>
      <c r="D338" s="54">
        <v>38</v>
      </c>
      <c r="E338" s="55">
        <v>21096.05</v>
      </c>
      <c r="F338" s="55">
        <v>4592.33</v>
      </c>
      <c r="G338" s="55">
        <v>123.95</v>
      </c>
      <c r="H338" s="55">
        <v>6705.27</v>
      </c>
      <c r="I338" s="55">
        <v>0</v>
      </c>
      <c r="J338" s="55">
        <v>2709.8</v>
      </c>
      <c r="K338" s="56">
        <v>32517.599999999999</v>
      </c>
      <c r="L338" s="76">
        <v>35227.4</v>
      </c>
      <c r="M338" s="117"/>
      <c r="N338" s="119">
        <v>32517.599999999999</v>
      </c>
      <c r="O338" s="119">
        <v>25812.33</v>
      </c>
      <c r="P338" s="119"/>
      <c r="Q338" s="119">
        <v>39873.620000000003</v>
      </c>
      <c r="R338" s="47"/>
    </row>
    <row r="339" spans="1:18" ht="9" customHeight="1" x14ac:dyDescent="0.2">
      <c r="A339" s="501"/>
      <c r="B339" s="501"/>
      <c r="C339" s="48" t="s">
        <v>4</v>
      </c>
      <c r="D339" s="49">
        <v>39</v>
      </c>
      <c r="E339" s="50">
        <v>40847649</v>
      </c>
      <c r="F339" s="50">
        <v>8891991</v>
      </c>
      <c r="G339" s="50">
        <v>240001</v>
      </c>
      <c r="H339" s="50">
        <v>12983213</v>
      </c>
      <c r="I339" s="50">
        <v>0</v>
      </c>
      <c r="J339" s="51">
        <v>5246904</v>
      </c>
      <c r="K339" s="50">
        <v>62962853</v>
      </c>
      <c r="L339" s="75">
        <v>68209758</v>
      </c>
      <c r="M339" s="118"/>
      <c r="N339" s="120">
        <v>62962853</v>
      </c>
      <c r="O339" s="120">
        <v>49979640</v>
      </c>
      <c r="P339" s="120">
        <v>0</v>
      </c>
      <c r="Q339" s="120">
        <v>77206094</v>
      </c>
      <c r="R339" s="47"/>
    </row>
    <row r="340" spans="1:18" ht="12.75" customHeight="1" x14ac:dyDescent="0.2">
      <c r="A340" s="501"/>
      <c r="B340" s="501"/>
      <c r="C340" s="53" t="s">
        <v>3</v>
      </c>
      <c r="D340" s="54">
        <v>40</v>
      </c>
      <c r="E340" s="55">
        <v>21610.44</v>
      </c>
      <c r="F340" s="55">
        <v>4710.09</v>
      </c>
      <c r="G340" s="55">
        <v>123.95</v>
      </c>
      <c r="H340" s="55">
        <v>6705.27</v>
      </c>
      <c r="I340" s="55">
        <v>0</v>
      </c>
      <c r="J340" s="55">
        <v>2762.48</v>
      </c>
      <c r="K340" s="56">
        <v>33149.75</v>
      </c>
      <c r="L340" s="76">
        <v>35912.230000000003</v>
      </c>
      <c r="M340" s="117"/>
      <c r="N340" s="119">
        <v>33149.75</v>
      </c>
      <c r="O340" s="119">
        <v>26444.48</v>
      </c>
      <c r="P340" s="119"/>
      <c r="Q340" s="119">
        <v>40672.239999999998</v>
      </c>
      <c r="R340" s="47"/>
    </row>
    <row r="341" spans="1:18" ht="9" customHeight="1" x14ac:dyDescent="0.2">
      <c r="A341" s="502"/>
      <c r="B341" s="502"/>
      <c r="C341" s="58"/>
      <c r="D341" s="59"/>
      <c r="E341" s="61">
        <v>41843647</v>
      </c>
      <c r="F341" s="61">
        <v>9120006</v>
      </c>
      <c r="G341" s="61">
        <v>240001</v>
      </c>
      <c r="H341" s="61">
        <v>12983213</v>
      </c>
      <c r="I341" s="61">
        <v>0</v>
      </c>
      <c r="J341" s="60">
        <v>5348907</v>
      </c>
      <c r="K341" s="61">
        <v>64186866</v>
      </c>
      <c r="L341" s="77">
        <v>69535774</v>
      </c>
      <c r="M341" s="118"/>
      <c r="N341" s="120">
        <v>64186866</v>
      </c>
      <c r="O341" s="120">
        <v>51203653</v>
      </c>
      <c r="P341" s="120">
        <v>0</v>
      </c>
      <c r="Q341" s="120">
        <v>78752438</v>
      </c>
      <c r="R341" s="47"/>
    </row>
    <row r="342" spans="1:18" ht="12.75" customHeight="1" x14ac:dyDescent="0.2">
      <c r="A342" s="492">
        <v>35034</v>
      </c>
      <c r="B342" s="492">
        <v>35064</v>
      </c>
      <c r="C342" s="42" t="s">
        <v>3</v>
      </c>
      <c r="D342" s="43">
        <v>0</v>
      </c>
      <c r="E342" s="44">
        <v>11618.27</v>
      </c>
      <c r="F342" s="44">
        <v>2355.04</v>
      </c>
      <c r="G342" s="44">
        <v>0</v>
      </c>
      <c r="H342" s="44">
        <v>6705.27</v>
      </c>
      <c r="I342" s="44">
        <v>0</v>
      </c>
      <c r="J342" s="44">
        <v>1723.22</v>
      </c>
      <c r="K342" s="45">
        <v>20678.580000000002</v>
      </c>
      <c r="L342" s="46">
        <v>22401.8</v>
      </c>
      <c r="M342" s="117"/>
      <c r="N342" s="119">
        <v>20678.580000000002</v>
      </c>
      <c r="O342" s="119">
        <v>13973.31</v>
      </c>
      <c r="P342" s="119"/>
      <c r="Q342" s="119">
        <v>24917</v>
      </c>
      <c r="R342" s="47"/>
    </row>
    <row r="343" spans="1:18" ht="9" customHeight="1" x14ac:dyDescent="0.2">
      <c r="A343" s="525"/>
      <c r="B343" s="525"/>
      <c r="C343" s="48" t="s">
        <v>4</v>
      </c>
      <c r="D343" s="49">
        <v>0</v>
      </c>
      <c r="E343" s="50">
        <v>22496108</v>
      </c>
      <c r="F343" s="50">
        <v>4559993</v>
      </c>
      <c r="G343" s="50">
        <v>0</v>
      </c>
      <c r="H343" s="50">
        <v>12983213</v>
      </c>
      <c r="I343" s="50">
        <v>0</v>
      </c>
      <c r="J343" s="51">
        <v>3336619</v>
      </c>
      <c r="K343" s="50">
        <v>40039314</v>
      </c>
      <c r="L343" s="73">
        <v>43375933</v>
      </c>
      <c r="M343" s="118"/>
      <c r="N343" s="120">
        <v>40039314</v>
      </c>
      <c r="O343" s="120">
        <v>27056101</v>
      </c>
      <c r="P343" s="120">
        <v>0</v>
      </c>
      <c r="Q343" s="120">
        <v>48246040</v>
      </c>
      <c r="R343" s="47"/>
    </row>
    <row r="344" spans="1:18" ht="12.75" customHeight="1" x14ac:dyDescent="0.2">
      <c r="A344" s="500">
        <v>35034</v>
      </c>
      <c r="B344" s="500">
        <v>35064</v>
      </c>
      <c r="C344" s="53" t="s">
        <v>3</v>
      </c>
      <c r="D344" s="54">
        <v>1</v>
      </c>
      <c r="E344" s="55">
        <v>11618.27</v>
      </c>
      <c r="F344" s="55">
        <v>2355.04</v>
      </c>
      <c r="G344" s="55">
        <v>0</v>
      </c>
      <c r="H344" s="55">
        <v>6705.27</v>
      </c>
      <c r="I344" s="55">
        <v>0</v>
      </c>
      <c r="J344" s="55">
        <v>1723.22</v>
      </c>
      <c r="K344" s="56">
        <v>20678.580000000002</v>
      </c>
      <c r="L344" s="46">
        <v>22401.8</v>
      </c>
      <c r="M344" s="117"/>
      <c r="N344" s="119">
        <v>20678.580000000002</v>
      </c>
      <c r="O344" s="119">
        <v>13973.31</v>
      </c>
      <c r="P344" s="119"/>
      <c r="Q344" s="119">
        <v>24917</v>
      </c>
      <c r="R344" s="47"/>
    </row>
    <row r="345" spans="1:18" ht="9" customHeight="1" x14ac:dyDescent="0.2">
      <c r="A345" s="500"/>
      <c r="B345" s="500"/>
      <c r="C345" s="48" t="s">
        <v>4</v>
      </c>
      <c r="D345" s="49">
        <v>2</v>
      </c>
      <c r="E345" s="50">
        <v>22496108</v>
      </c>
      <c r="F345" s="50">
        <v>4559993</v>
      </c>
      <c r="G345" s="50">
        <v>0</v>
      </c>
      <c r="H345" s="50">
        <v>12983213</v>
      </c>
      <c r="I345" s="50">
        <v>0</v>
      </c>
      <c r="J345" s="51">
        <v>3336619</v>
      </c>
      <c r="K345" s="50">
        <v>40039314</v>
      </c>
      <c r="L345" s="73">
        <v>43375933</v>
      </c>
      <c r="M345" s="118"/>
      <c r="N345" s="120">
        <v>40039314</v>
      </c>
      <c r="O345" s="120">
        <v>27056101</v>
      </c>
      <c r="P345" s="120">
        <v>0</v>
      </c>
      <c r="Q345" s="120">
        <v>48246040</v>
      </c>
      <c r="R345" s="47"/>
    </row>
    <row r="346" spans="1:18" ht="12.75" customHeight="1" x14ac:dyDescent="0.2">
      <c r="A346" s="501"/>
      <c r="B346" s="501"/>
      <c r="C346" s="53" t="s">
        <v>3</v>
      </c>
      <c r="D346" s="54">
        <v>3</v>
      </c>
      <c r="E346" s="55">
        <v>12178.4</v>
      </c>
      <c r="F346" s="55">
        <v>2472.8000000000002</v>
      </c>
      <c r="G346" s="55">
        <v>0</v>
      </c>
      <c r="H346" s="55">
        <v>6705.27</v>
      </c>
      <c r="I346" s="55">
        <v>0</v>
      </c>
      <c r="J346" s="55">
        <v>1779.71</v>
      </c>
      <c r="K346" s="56">
        <v>21356.47</v>
      </c>
      <c r="L346" s="46">
        <v>23136.18</v>
      </c>
      <c r="M346" s="117"/>
      <c r="N346" s="119">
        <v>21356.47</v>
      </c>
      <c r="O346" s="119">
        <v>14651.2</v>
      </c>
      <c r="P346" s="119"/>
      <c r="Q346" s="119">
        <v>25773.4</v>
      </c>
      <c r="R346" s="47"/>
    </row>
    <row r="347" spans="1:18" ht="9" customHeight="1" x14ac:dyDescent="0.2">
      <c r="A347" s="501"/>
      <c r="B347" s="501"/>
      <c r="C347" s="48" t="s">
        <v>4</v>
      </c>
      <c r="D347" s="49">
        <v>4</v>
      </c>
      <c r="E347" s="50">
        <v>23580671</v>
      </c>
      <c r="F347" s="50">
        <v>4788008</v>
      </c>
      <c r="G347" s="50">
        <v>0</v>
      </c>
      <c r="H347" s="50">
        <v>12983213</v>
      </c>
      <c r="I347" s="50">
        <v>0</v>
      </c>
      <c r="J347" s="51">
        <v>3445999</v>
      </c>
      <c r="K347" s="50">
        <v>41351892</v>
      </c>
      <c r="L347" s="73">
        <v>44797891</v>
      </c>
      <c r="M347" s="118"/>
      <c r="N347" s="120">
        <v>41351892</v>
      </c>
      <c r="O347" s="120">
        <v>28368679</v>
      </c>
      <c r="P347" s="120">
        <v>0</v>
      </c>
      <c r="Q347" s="120">
        <v>49904261</v>
      </c>
      <c r="R347" s="47"/>
    </row>
    <row r="348" spans="1:18" ht="12.75" customHeight="1" x14ac:dyDescent="0.2">
      <c r="A348" s="501"/>
      <c r="B348" s="501"/>
      <c r="C348" s="53" t="s">
        <v>3</v>
      </c>
      <c r="D348" s="54">
        <v>5</v>
      </c>
      <c r="E348" s="55">
        <v>12692.79</v>
      </c>
      <c r="F348" s="55">
        <v>2590.5500000000002</v>
      </c>
      <c r="G348" s="55">
        <v>0</v>
      </c>
      <c r="H348" s="55">
        <v>6705.27</v>
      </c>
      <c r="I348" s="55">
        <v>0</v>
      </c>
      <c r="J348" s="55">
        <v>1832.38</v>
      </c>
      <c r="K348" s="56">
        <v>21988.61</v>
      </c>
      <c r="L348" s="46">
        <v>23820.99</v>
      </c>
      <c r="M348" s="117"/>
      <c r="N348" s="119">
        <v>21988.61</v>
      </c>
      <c r="O348" s="119">
        <v>15283.34</v>
      </c>
      <c r="P348" s="119"/>
      <c r="Q348" s="119">
        <v>26571.99</v>
      </c>
      <c r="R348" s="47"/>
    </row>
    <row r="349" spans="1:18" ht="9" customHeight="1" x14ac:dyDescent="0.2">
      <c r="A349" s="501"/>
      <c r="B349" s="501"/>
      <c r="C349" s="48" t="s">
        <v>4</v>
      </c>
      <c r="D349" s="49">
        <v>6</v>
      </c>
      <c r="E349" s="50">
        <v>24576668</v>
      </c>
      <c r="F349" s="50">
        <v>5016004</v>
      </c>
      <c r="G349" s="50">
        <v>0</v>
      </c>
      <c r="H349" s="50">
        <v>12983213</v>
      </c>
      <c r="I349" s="50">
        <v>0</v>
      </c>
      <c r="J349" s="51">
        <v>3547982</v>
      </c>
      <c r="K349" s="50">
        <v>42575886</v>
      </c>
      <c r="L349" s="73">
        <v>46123868</v>
      </c>
      <c r="M349" s="118"/>
      <c r="N349" s="120">
        <v>42575886</v>
      </c>
      <c r="O349" s="120">
        <v>29592673</v>
      </c>
      <c r="P349" s="120">
        <v>0</v>
      </c>
      <c r="Q349" s="120">
        <v>51450547</v>
      </c>
      <c r="R349" s="47"/>
    </row>
    <row r="350" spans="1:18" ht="12.75" customHeight="1" x14ac:dyDescent="0.2">
      <c r="A350" s="501"/>
      <c r="B350" s="501"/>
      <c r="C350" s="53" t="s">
        <v>3</v>
      </c>
      <c r="D350" s="54">
        <v>7</v>
      </c>
      <c r="E350" s="55">
        <v>13207.18</v>
      </c>
      <c r="F350" s="55">
        <v>2708.3</v>
      </c>
      <c r="G350" s="55">
        <v>0</v>
      </c>
      <c r="H350" s="55">
        <v>6705.27</v>
      </c>
      <c r="I350" s="55">
        <v>0</v>
      </c>
      <c r="J350" s="55">
        <v>1885.06</v>
      </c>
      <c r="K350" s="56">
        <v>22620.75</v>
      </c>
      <c r="L350" s="46">
        <v>24505.81</v>
      </c>
      <c r="M350" s="117"/>
      <c r="N350" s="119">
        <v>22620.75</v>
      </c>
      <c r="O350" s="119">
        <v>15915.48</v>
      </c>
      <c r="P350" s="119"/>
      <c r="Q350" s="119">
        <v>27370.6</v>
      </c>
      <c r="R350" s="47"/>
    </row>
    <row r="351" spans="1:18" ht="9" customHeight="1" x14ac:dyDescent="0.2">
      <c r="A351" s="501"/>
      <c r="B351" s="501"/>
      <c r="C351" s="48" t="s">
        <v>4</v>
      </c>
      <c r="D351" s="49">
        <v>8</v>
      </c>
      <c r="E351" s="50">
        <v>25572666</v>
      </c>
      <c r="F351" s="50">
        <v>5244000</v>
      </c>
      <c r="G351" s="50">
        <v>0</v>
      </c>
      <c r="H351" s="50">
        <v>12983213</v>
      </c>
      <c r="I351" s="50">
        <v>0</v>
      </c>
      <c r="J351" s="51">
        <v>3649985</v>
      </c>
      <c r="K351" s="50">
        <v>43799880</v>
      </c>
      <c r="L351" s="73">
        <v>47449865</v>
      </c>
      <c r="M351" s="118"/>
      <c r="N351" s="120">
        <v>43799880</v>
      </c>
      <c r="O351" s="120">
        <v>30816666</v>
      </c>
      <c r="P351" s="120">
        <v>0</v>
      </c>
      <c r="Q351" s="120">
        <v>52996872</v>
      </c>
      <c r="R351" s="47"/>
    </row>
    <row r="352" spans="1:18" ht="12.75" customHeight="1" x14ac:dyDescent="0.2">
      <c r="A352" s="501"/>
      <c r="B352" s="501"/>
      <c r="C352" s="53" t="s">
        <v>3</v>
      </c>
      <c r="D352" s="54">
        <v>9</v>
      </c>
      <c r="E352" s="55">
        <v>13841.93</v>
      </c>
      <c r="F352" s="55">
        <v>2826.05</v>
      </c>
      <c r="G352" s="55">
        <v>0</v>
      </c>
      <c r="H352" s="55">
        <v>6705.27</v>
      </c>
      <c r="I352" s="55">
        <v>0</v>
      </c>
      <c r="J352" s="55">
        <v>1947.77</v>
      </c>
      <c r="K352" s="56">
        <v>23373.25</v>
      </c>
      <c r="L352" s="46">
        <v>25321.02</v>
      </c>
      <c r="M352" s="117"/>
      <c r="N352" s="119">
        <v>23373.25</v>
      </c>
      <c r="O352" s="119">
        <v>16667.98</v>
      </c>
      <c r="P352" s="119"/>
      <c r="Q352" s="119">
        <v>28321.26</v>
      </c>
      <c r="R352" s="47"/>
    </row>
    <row r="353" spans="1:18" ht="9" customHeight="1" x14ac:dyDescent="0.2">
      <c r="A353" s="501"/>
      <c r="B353" s="501"/>
      <c r="C353" s="48" t="s">
        <v>4</v>
      </c>
      <c r="D353" s="49">
        <v>10</v>
      </c>
      <c r="E353" s="50">
        <v>26801714</v>
      </c>
      <c r="F353" s="50">
        <v>5471996</v>
      </c>
      <c r="G353" s="50">
        <v>0</v>
      </c>
      <c r="H353" s="50">
        <v>12983213</v>
      </c>
      <c r="I353" s="50">
        <v>0</v>
      </c>
      <c r="J353" s="51">
        <v>3771409</v>
      </c>
      <c r="K353" s="50">
        <v>45256923</v>
      </c>
      <c r="L353" s="73">
        <v>49028331</v>
      </c>
      <c r="M353" s="118"/>
      <c r="N353" s="120">
        <v>45256923</v>
      </c>
      <c r="O353" s="120">
        <v>32273710</v>
      </c>
      <c r="P353" s="120">
        <v>0</v>
      </c>
      <c r="Q353" s="120">
        <v>54837606</v>
      </c>
      <c r="R353" s="47"/>
    </row>
    <row r="354" spans="1:18" ht="12.75" customHeight="1" x14ac:dyDescent="0.2">
      <c r="A354" s="501"/>
      <c r="B354" s="501"/>
      <c r="C354" s="53" t="s">
        <v>3</v>
      </c>
      <c r="D354" s="54">
        <v>11</v>
      </c>
      <c r="E354" s="55">
        <v>14356.32</v>
      </c>
      <c r="F354" s="55">
        <v>2943.8</v>
      </c>
      <c r="G354" s="55">
        <v>0</v>
      </c>
      <c r="H354" s="55">
        <v>6705.27</v>
      </c>
      <c r="I354" s="55">
        <v>0</v>
      </c>
      <c r="J354" s="55">
        <v>2000.45</v>
      </c>
      <c r="K354" s="56">
        <v>24005.39</v>
      </c>
      <c r="L354" s="46">
        <v>26005.84</v>
      </c>
      <c r="M354" s="117"/>
      <c r="N354" s="119">
        <v>24005.39</v>
      </c>
      <c r="O354" s="119">
        <v>17300.12</v>
      </c>
      <c r="P354" s="119"/>
      <c r="Q354" s="119">
        <v>29119.86</v>
      </c>
      <c r="R354" s="47"/>
    </row>
    <row r="355" spans="1:18" ht="9" customHeight="1" x14ac:dyDescent="0.2">
      <c r="A355" s="501"/>
      <c r="B355" s="501"/>
      <c r="C355" s="48" t="s">
        <v>4</v>
      </c>
      <c r="D355" s="49">
        <v>12</v>
      </c>
      <c r="E355" s="50">
        <v>27797712</v>
      </c>
      <c r="F355" s="50">
        <v>5699992</v>
      </c>
      <c r="G355" s="50">
        <v>0</v>
      </c>
      <c r="H355" s="50">
        <v>12983213</v>
      </c>
      <c r="I355" s="50">
        <v>0</v>
      </c>
      <c r="J355" s="51">
        <v>3873411</v>
      </c>
      <c r="K355" s="50">
        <v>46480916</v>
      </c>
      <c r="L355" s="73">
        <v>50354328</v>
      </c>
      <c r="M355" s="118"/>
      <c r="N355" s="120">
        <v>46480916</v>
      </c>
      <c r="O355" s="120">
        <v>33497703</v>
      </c>
      <c r="P355" s="120">
        <v>0</v>
      </c>
      <c r="Q355" s="120">
        <v>56383911</v>
      </c>
      <c r="R355" s="47"/>
    </row>
    <row r="356" spans="1:18" ht="12.75" customHeight="1" x14ac:dyDescent="0.2">
      <c r="A356" s="501"/>
      <c r="B356" s="501"/>
      <c r="C356" s="53" t="s">
        <v>3</v>
      </c>
      <c r="D356" s="54">
        <v>13</v>
      </c>
      <c r="E356" s="55">
        <v>14870.71</v>
      </c>
      <c r="F356" s="55">
        <v>3061.56</v>
      </c>
      <c r="G356" s="55">
        <v>0</v>
      </c>
      <c r="H356" s="55">
        <v>6705.27</v>
      </c>
      <c r="I356" s="55">
        <v>0</v>
      </c>
      <c r="J356" s="55">
        <v>2053.13</v>
      </c>
      <c r="K356" s="56">
        <v>24637.54</v>
      </c>
      <c r="L356" s="46">
        <v>26690.67</v>
      </c>
      <c r="M356" s="117"/>
      <c r="N356" s="119">
        <v>24637.54</v>
      </c>
      <c r="O356" s="119">
        <v>17932.27</v>
      </c>
      <c r="P356" s="119"/>
      <c r="Q356" s="119">
        <v>29918.48</v>
      </c>
      <c r="R356" s="47"/>
    </row>
    <row r="357" spans="1:18" ht="9" customHeight="1" x14ac:dyDescent="0.2">
      <c r="A357" s="501"/>
      <c r="B357" s="501"/>
      <c r="C357" s="48" t="s">
        <v>4</v>
      </c>
      <c r="D357" s="49">
        <v>14</v>
      </c>
      <c r="E357" s="50">
        <v>28793710</v>
      </c>
      <c r="F357" s="50">
        <v>5928007</v>
      </c>
      <c r="G357" s="50">
        <v>0</v>
      </c>
      <c r="H357" s="50">
        <v>12983213</v>
      </c>
      <c r="I357" s="50">
        <v>0</v>
      </c>
      <c r="J357" s="51">
        <v>3975414</v>
      </c>
      <c r="K357" s="50">
        <v>47704930</v>
      </c>
      <c r="L357" s="73">
        <v>51680344</v>
      </c>
      <c r="M357" s="118"/>
      <c r="N357" s="120">
        <v>47704930</v>
      </c>
      <c r="O357" s="120">
        <v>34721716</v>
      </c>
      <c r="P357" s="120">
        <v>0</v>
      </c>
      <c r="Q357" s="120">
        <v>57930255</v>
      </c>
      <c r="R357" s="47"/>
    </row>
    <row r="358" spans="1:18" ht="12.75" customHeight="1" x14ac:dyDescent="0.2">
      <c r="A358" s="501"/>
      <c r="B358" s="501"/>
      <c r="C358" s="53" t="s">
        <v>3</v>
      </c>
      <c r="D358" s="54">
        <v>15</v>
      </c>
      <c r="E358" s="55">
        <v>15505.46</v>
      </c>
      <c r="F358" s="55">
        <v>3179.31</v>
      </c>
      <c r="G358" s="55">
        <v>0</v>
      </c>
      <c r="H358" s="55">
        <v>6705.27</v>
      </c>
      <c r="I358" s="55">
        <v>0</v>
      </c>
      <c r="J358" s="55">
        <v>2115.84</v>
      </c>
      <c r="K358" s="56">
        <v>25390.04</v>
      </c>
      <c r="L358" s="46">
        <v>27505.88</v>
      </c>
      <c r="M358" s="117"/>
      <c r="N358" s="119">
        <v>25390.04</v>
      </c>
      <c r="O358" s="119">
        <v>18684.77</v>
      </c>
      <c r="P358" s="119"/>
      <c r="Q358" s="119">
        <v>30869.14</v>
      </c>
      <c r="R358" s="47"/>
    </row>
    <row r="359" spans="1:18" ht="9" customHeight="1" x14ac:dyDescent="0.2">
      <c r="A359" s="501"/>
      <c r="B359" s="501"/>
      <c r="C359" s="48" t="s">
        <v>4</v>
      </c>
      <c r="D359" s="49">
        <v>16</v>
      </c>
      <c r="E359" s="50">
        <v>30022757</v>
      </c>
      <c r="F359" s="50">
        <v>6156003</v>
      </c>
      <c r="G359" s="50">
        <v>0</v>
      </c>
      <c r="H359" s="50">
        <v>12983213</v>
      </c>
      <c r="I359" s="50">
        <v>0</v>
      </c>
      <c r="J359" s="51">
        <v>4096838</v>
      </c>
      <c r="K359" s="50">
        <v>49161973</v>
      </c>
      <c r="L359" s="73">
        <v>53258810</v>
      </c>
      <c r="M359" s="118"/>
      <c r="N359" s="120">
        <v>49161973</v>
      </c>
      <c r="O359" s="120">
        <v>36178760</v>
      </c>
      <c r="P359" s="120">
        <v>0</v>
      </c>
      <c r="Q359" s="120">
        <v>59770990</v>
      </c>
      <c r="R359" s="47"/>
    </row>
    <row r="360" spans="1:18" ht="12.75" customHeight="1" x14ac:dyDescent="0.2">
      <c r="A360" s="501"/>
      <c r="B360" s="501"/>
      <c r="C360" s="53" t="s">
        <v>3</v>
      </c>
      <c r="D360" s="54">
        <v>17</v>
      </c>
      <c r="E360" s="55">
        <v>16019.85</v>
      </c>
      <c r="F360" s="55">
        <v>3297.06</v>
      </c>
      <c r="G360" s="55">
        <v>0</v>
      </c>
      <c r="H360" s="55">
        <v>6705.27</v>
      </c>
      <c r="I360" s="55">
        <v>0</v>
      </c>
      <c r="J360" s="55">
        <v>2168.52</v>
      </c>
      <c r="K360" s="56">
        <v>26022.18</v>
      </c>
      <c r="L360" s="46">
        <v>28190.7</v>
      </c>
      <c r="M360" s="117"/>
      <c r="N360" s="119">
        <v>26022.18</v>
      </c>
      <c r="O360" s="119">
        <v>19316.91</v>
      </c>
      <c r="P360" s="119"/>
      <c r="Q360" s="119">
        <v>31667.74</v>
      </c>
      <c r="R360" s="47"/>
    </row>
    <row r="361" spans="1:18" ht="9" customHeight="1" x14ac:dyDescent="0.2">
      <c r="A361" s="501"/>
      <c r="B361" s="501"/>
      <c r="C361" s="48" t="s">
        <v>4</v>
      </c>
      <c r="D361" s="49">
        <v>17</v>
      </c>
      <c r="E361" s="50">
        <v>31018755</v>
      </c>
      <c r="F361" s="50">
        <v>6383998</v>
      </c>
      <c r="G361" s="50">
        <v>0</v>
      </c>
      <c r="H361" s="50">
        <v>12983213</v>
      </c>
      <c r="I361" s="50">
        <v>0</v>
      </c>
      <c r="J361" s="51">
        <v>4198840</v>
      </c>
      <c r="K361" s="50">
        <v>50385966</v>
      </c>
      <c r="L361" s="73">
        <v>54584807</v>
      </c>
      <c r="M361" s="118"/>
      <c r="N361" s="120">
        <v>50385966</v>
      </c>
      <c r="O361" s="120">
        <v>37402753</v>
      </c>
      <c r="P361" s="120">
        <v>0</v>
      </c>
      <c r="Q361" s="120">
        <v>61317295</v>
      </c>
      <c r="R361" s="47"/>
    </row>
    <row r="362" spans="1:18" ht="12.75" customHeight="1" x14ac:dyDescent="0.2">
      <c r="A362" s="501"/>
      <c r="B362" s="501"/>
      <c r="C362" s="53" t="s">
        <v>3</v>
      </c>
      <c r="D362" s="54">
        <v>18</v>
      </c>
      <c r="E362" s="55">
        <v>16534.240000000002</v>
      </c>
      <c r="F362" s="55">
        <v>3414.81</v>
      </c>
      <c r="G362" s="55">
        <v>0</v>
      </c>
      <c r="H362" s="55">
        <v>6705.27</v>
      </c>
      <c r="I362" s="55">
        <v>0</v>
      </c>
      <c r="J362" s="55">
        <v>2221.19</v>
      </c>
      <c r="K362" s="56">
        <v>26654.32</v>
      </c>
      <c r="L362" s="46">
        <v>28875.51</v>
      </c>
      <c r="M362" s="117"/>
      <c r="N362" s="119">
        <v>26654.32</v>
      </c>
      <c r="O362" s="119">
        <v>19949.05</v>
      </c>
      <c r="P362" s="119"/>
      <c r="Q362" s="119">
        <v>32466.34</v>
      </c>
      <c r="R362" s="47"/>
    </row>
    <row r="363" spans="1:18" ht="9" customHeight="1" x14ac:dyDescent="0.2">
      <c r="A363" s="501"/>
      <c r="B363" s="501"/>
      <c r="C363" s="48" t="s">
        <v>4</v>
      </c>
      <c r="D363" s="49">
        <v>19</v>
      </c>
      <c r="E363" s="50">
        <v>32014753</v>
      </c>
      <c r="F363" s="50">
        <v>6611994</v>
      </c>
      <c r="G363" s="50">
        <v>0</v>
      </c>
      <c r="H363" s="50">
        <v>12983213</v>
      </c>
      <c r="I363" s="50">
        <v>0</v>
      </c>
      <c r="J363" s="51">
        <v>4300824</v>
      </c>
      <c r="K363" s="50">
        <v>51609960</v>
      </c>
      <c r="L363" s="73">
        <v>55910784</v>
      </c>
      <c r="M363" s="118"/>
      <c r="N363" s="120">
        <v>51609960</v>
      </c>
      <c r="O363" s="120">
        <v>38626747</v>
      </c>
      <c r="P363" s="120">
        <v>0</v>
      </c>
      <c r="Q363" s="120">
        <v>62863600</v>
      </c>
      <c r="R363" s="47"/>
    </row>
    <row r="364" spans="1:18" ht="12.75" customHeight="1" x14ac:dyDescent="0.2">
      <c r="A364" s="501"/>
      <c r="B364" s="501"/>
      <c r="C364" s="53" t="s">
        <v>3</v>
      </c>
      <c r="D364" s="54">
        <v>20</v>
      </c>
      <c r="E364" s="55">
        <v>17054.830000000002</v>
      </c>
      <c r="F364" s="55">
        <v>3532.57</v>
      </c>
      <c r="G364" s="55">
        <v>0</v>
      </c>
      <c r="H364" s="55">
        <v>6705.27</v>
      </c>
      <c r="I364" s="55">
        <v>0</v>
      </c>
      <c r="J364" s="55">
        <v>2274.39</v>
      </c>
      <c r="K364" s="56">
        <v>27292.67</v>
      </c>
      <c r="L364" s="46">
        <v>29567.06</v>
      </c>
      <c r="M364" s="117"/>
      <c r="N364" s="119">
        <v>27292.67</v>
      </c>
      <c r="O364" s="119">
        <v>20587.400000000001</v>
      </c>
      <c r="P364" s="119"/>
      <c r="Q364" s="119">
        <v>33272.79</v>
      </c>
      <c r="R364" s="47"/>
    </row>
    <row r="365" spans="1:18" ht="9" customHeight="1" x14ac:dyDescent="0.2">
      <c r="A365" s="501"/>
      <c r="B365" s="501"/>
      <c r="C365" s="48" t="s">
        <v>4</v>
      </c>
      <c r="D365" s="49">
        <v>21</v>
      </c>
      <c r="E365" s="50">
        <v>33022756</v>
      </c>
      <c r="F365" s="50">
        <v>6840009</v>
      </c>
      <c r="G365" s="50">
        <v>0</v>
      </c>
      <c r="H365" s="50">
        <v>12983213</v>
      </c>
      <c r="I365" s="50">
        <v>0</v>
      </c>
      <c r="J365" s="51">
        <v>4403833</v>
      </c>
      <c r="K365" s="50">
        <v>52845978</v>
      </c>
      <c r="L365" s="73">
        <v>57249811</v>
      </c>
      <c r="M365" s="118"/>
      <c r="N365" s="120">
        <v>52845978</v>
      </c>
      <c r="O365" s="120">
        <v>39862765</v>
      </c>
      <c r="P365" s="120">
        <v>0</v>
      </c>
      <c r="Q365" s="120">
        <v>64425105</v>
      </c>
      <c r="R365" s="47"/>
    </row>
    <row r="366" spans="1:18" ht="12.75" customHeight="1" x14ac:dyDescent="0.2">
      <c r="A366" s="501"/>
      <c r="B366" s="501"/>
      <c r="C366" s="53" t="s">
        <v>3</v>
      </c>
      <c r="D366" s="54">
        <v>22</v>
      </c>
      <c r="E366" s="55">
        <v>17683.38</v>
      </c>
      <c r="F366" s="55">
        <v>3650.32</v>
      </c>
      <c r="G366" s="55">
        <v>0</v>
      </c>
      <c r="H366" s="55">
        <v>6705.27</v>
      </c>
      <c r="I366" s="55">
        <v>0</v>
      </c>
      <c r="J366" s="55">
        <v>2336.58</v>
      </c>
      <c r="K366" s="56">
        <v>28038.97</v>
      </c>
      <c r="L366" s="46">
        <v>30375.55</v>
      </c>
      <c r="M366" s="117"/>
      <c r="N366" s="119">
        <v>28038.97</v>
      </c>
      <c r="O366" s="119">
        <v>21333.7</v>
      </c>
      <c r="P366" s="119"/>
      <c r="Q366" s="119">
        <v>34215.620000000003</v>
      </c>
      <c r="R366" s="47"/>
    </row>
    <row r="367" spans="1:18" ht="9" customHeight="1" x14ac:dyDescent="0.2">
      <c r="A367" s="501"/>
      <c r="B367" s="501"/>
      <c r="C367" s="48" t="s">
        <v>4</v>
      </c>
      <c r="D367" s="49">
        <v>23</v>
      </c>
      <c r="E367" s="50">
        <v>34239798</v>
      </c>
      <c r="F367" s="50">
        <v>7068005</v>
      </c>
      <c r="G367" s="50">
        <v>0</v>
      </c>
      <c r="H367" s="50">
        <v>12983213</v>
      </c>
      <c r="I367" s="50">
        <v>0</v>
      </c>
      <c r="J367" s="51">
        <v>4524250</v>
      </c>
      <c r="K367" s="50">
        <v>54291016</v>
      </c>
      <c r="L367" s="73">
        <v>58815266</v>
      </c>
      <c r="M367" s="118"/>
      <c r="N367" s="120">
        <v>54291016</v>
      </c>
      <c r="O367" s="120">
        <v>41307803</v>
      </c>
      <c r="P367" s="120">
        <v>0</v>
      </c>
      <c r="Q367" s="120">
        <v>66250679</v>
      </c>
      <c r="R367" s="47"/>
    </row>
    <row r="368" spans="1:18" ht="12.75" customHeight="1" x14ac:dyDescent="0.2">
      <c r="A368" s="501"/>
      <c r="B368" s="501"/>
      <c r="C368" s="53" t="s">
        <v>3</v>
      </c>
      <c r="D368" s="54">
        <v>24</v>
      </c>
      <c r="E368" s="55">
        <v>18197.77</v>
      </c>
      <c r="F368" s="55">
        <v>3768.07</v>
      </c>
      <c r="G368" s="55">
        <v>0</v>
      </c>
      <c r="H368" s="55">
        <v>6705.27</v>
      </c>
      <c r="I368" s="55">
        <v>0</v>
      </c>
      <c r="J368" s="55">
        <v>2389.2600000000002</v>
      </c>
      <c r="K368" s="56">
        <v>28671.11</v>
      </c>
      <c r="L368" s="46">
        <v>31060.37</v>
      </c>
      <c r="M368" s="117"/>
      <c r="N368" s="119">
        <v>28671.11</v>
      </c>
      <c r="O368" s="119">
        <v>21965.84</v>
      </c>
      <c r="P368" s="119"/>
      <c r="Q368" s="119">
        <v>35014.22</v>
      </c>
      <c r="R368" s="47"/>
    </row>
    <row r="369" spans="1:18" ht="9" customHeight="1" x14ac:dyDescent="0.2">
      <c r="A369" s="501"/>
      <c r="B369" s="501"/>
      <c r="C369" s="48" t="s">
        <v>4</v>
      </c>
      <c r="D369" s="49">
        <v>25</v>
      </c>
      <c r="E369" s="50">
        <v>35235796</v>
      </c>
      <c r="F369" s="50">
        <v>7296001</v>
      </c>
      <c r="G369" s="50">
        <v>0</v>
      </c>
      <c r="H369" s="50">
        <v>12983213</v>
      </c>
      <c r="I369" s="50">
        <v>0</v>
      </c>
      <c r="J369" s="51">
        <v>4626252</v>
      </c>
      <c r="K369" s="50">
        <v>55515010</v>
      </c>
      <c r="L369" s="73">
        <v>60141263</v>
      </c>
      <c r="M369" s="118"/>
      <c r="N369" s="120">
        <v>55515010</v>
      </c>
      <c r="O369" s="120">
        <v>42531797</v>
      </c>
      <c r="P369" s="120">
        <v>0</v>
      </c>
      <c r="Q369" s="120">
        <v>67796984</v>
      </c>
      <c r="R369" s="47"/>
    </row>
    <row r="370" spans="1:18" ht="12.75" customHeight="1" x14ac:dyDescent="0.2">
      <c r="A370" s="501"/>
      <c r="B370" s="501"/>
      <c r="C370" s="53" t="s">
        <v>3</v>
      </c>
      <c r="D370" s="54">
        <v>26</v>
      </c>
      <c r="E370" s="55">
        <v>18718.36</v>
      </c>
      <c r="F370" s="55">
        <v>3885.82</v>
      </c>
      <c r="G370" s="55">
        <v>0</v>
      </c>
      <c r="H370" s="55">
        <v>6705.27</v>
      </c>
      <c r="I370" s="55">
        <v>0</v>
      </c>
      <c r="J370" s="55">
        <v>2442.4499999999998</v>
      </c>
      <c r="K370" s="56">
        <v>29309.45</v>
      </c>
      <c r="L370" s="46">
        <v>31751.9</v>
      </c>
      <c r="M370" s="117"/>
      <c r="N370" s="119">
        <v>29309.45</v>
      </c>
      <c r="O370" s="119">
        <v>22604.18</v>
      </c>
      <c r="P370" s="119"/>
      <c r="Q370" s="119">
        <v>35820.65</v>
      </c>
      <c r="R370" s="47"/>
    </row>
    <row r="371" spans="1:18" ht="9" customHeight="1" x14ac:dyDescent="0.2">
      <c r="A371" s="501"/>
      <c r="B371" s="501"/>
      <c r="C371" s="48" t="s">
        <v>4</v>
      </c>
      <c r="D371" s="49">
        <v>27</v>
      </c>
      <c r="E371" s="50">
        <v>36243799</v>
      </c>
      <c r="F371" s="50">
        <v>7523997</v>
      </c>
      <c r="G371" s="50">
        <v>0</v>
      </c>
      <c r="H371" s="50">
        <v>12983213</v>
      </c>
      <c r="I371" s="50">
        <v>0</v>
      </c>
      <c r="J371" s="51">
        <v>4729243</v>
      </c>
      <c r="K371" s="50">
        <v>56751009</v>
      </c>
      <c r="L371" s="73">
        <v>61480251</v>
      </c>
      <c r="M371" s="118"/>
      <c r="N371" s="120">
        <v>56751009</v>
      </c>
      <c r="O371" s="120">
        <v>43767796</v>
      </c>
      <c r="P371" s="120">
        <v>0</v>
      </c>
      <c r="Q371" s="120">
        <v>69358450</v>
      </c>
      <c r="R371" s="47"/>
    </row>
    <row r="372" spans="1:18" ht="12.75" customHeight="1" x14ac:dyDescent="0.2">
      <c r="A372" s="501"/>
      <c r="B372" s="501"/>
      <c r="C372" s="53" t="s">
        <v>3</v>
      </c>
      <c r="D372" s="54">
        <v>28</v>
      </c>
      <c r="E372" s="55">
        <v>19384.830000000002</v>
      </c>
      <c r="F372" s="55">
        <v>4003.57</v>
      </c>
      <c r="G372" s="55">
        <v>0</v>
      </c>
      <c r="H372" s="55">
        <v>6705.27</v>
      </c>
      <c r="I372" s="55">
        <v>0</v>
      </c>
      <c r="J372" s="55">
        <v>2507.81</v>
      </c>
      <c r="K372" s="56">
        <v>30093.67</v>
      </c>
      <c r="L372" s="46">
        <v>32601.48</v>
      </c>
      <c r="M372" s="117"/>
      <c r="N372" s="119">
        <v>30093.67</v>
      </c>
      <c r="O372" s="119">
        <v>23388.400000000001</v>
      </c>
      <c r="P372" s="119"/>
      <c r="Q372" s="119">
        <v>36811.39</v>
      </c>
      <c r="R372" s="47"/>
    </row>
    <row r="373" spans="1:18" ht="9" customHeight="1" x14ac:dyDescent="0.2">
      <c r="A373" s="501"/>
      <c r="B373" s="501"/>
      <c r="C373" s="48" t="s">
        <v>4</v>
      </c>
      <c r="D373" s="49">
        <v>29</v>
      </c>
      <c r="E373" s="50">
        <v>37534265</v>
      </c>
      <c r="F373" s="50">
        <v>7751992</v>
      </c>
      <c r="G373" s="50">
        <v>0</v>
      </c>
      <c r="H373" s="50">
        <v>12983213</v>
      </c>
      <c r="I373" s="50">
        <v>0</v>
      </c>
      <c r="J373" s="51">
        <v>4855797</v>
      </c>
      <c r="K373" s="50">
        <v>58269470</v>
      </c>
      <c r="L373" s="73">
        <v>63125268</v>
      </c>
      <c r="M373" s="118"/>
      <c r="N373" s="120">
        <v>58269470</v>
      </c>
      <c r="O373" s="120">
        <v>45286257</v>
      </c>
      <c r="P373" s="120">
        <v>0</v>
      </c>
      <c r="Q373" s="120">
        <v>71276790</v>
      </c>
      <c r="R373" s="47"/>
    </row>
    <row r="374" spans="1:18" ht="12.75" customHeight="1" x14ac:dyDescent="0.2">
      <c r="A374" s="501"/>
      <c r="B374" s="501"/>
      <c r="C374" s="53" t="s">
        <v>3</v>
      </c>
      <c r="D374" s="54">
        <v>30</v>
      </c>
      <c r="E374" s="55">
        <v>19899.22</v>
      </c>
      <c r="F374" s="55">
        <v>4121.33</v>
      </c>
      <c r="G374" s="55">
        <v>0</v>
      </c>
      <c r="H374" s="55">
        <v>6705.27</v>
      </c>
      <c r="I374" s="55">
        <v>0</v>
      </c>
      <c r="J374" s="55">
        <v>2560.4899999999998</v>
      </c>
      <c r="K374" s="56">
        <v>30725.82</v>
      </c>
      <c r="L374" s="46">
        <v>33286.31</v>
      </c>
      <c r="M374" s="117"/>
      <c r="N374" s="119">
        <v>30725.82</v>
      </c>
      <c r="O374" s="119">
        <v>24020.55</v>
      </c>
      <c r="P374" s="119"/>
      <c r="Q374" s="119">
        <v>37610.01</v>
      </c>
      <c r="R374" s="47"/>
    </row>
    <row r="375" spans="1:18" ht="9" customHeight="1" x14ac:dyDescent="0.2">
      <c r="A375" s="501"/>
      <c r="B375" s="501"/>
      <c r="C375" s="48" t="s">
        <v>4</v>
      </c>
      <c r="D375" s="49">
        <v>33</v>
      </c>
      <c r="E375" s="50">
        <v>38530263</v>
      </c>
      <c r="F375" s="50">
        <v>7980008</v>
      </c>
      <c r="G375" s="50">
        <v>0</v>
      </c>
      <c r="H375" s="50">
        <v>12983213</v>
      </c>
      <c r="I375" s="50">
        <v>0</v>
      </c>
      <c r="J375" s="51">
        <v>4957800</v>
      </c>
      <c r="K375" s="50">
        <v>59493483</v>
      </c>
      <c r="L375" s="73">
        <v>64451283</v>
      </c>
      <c r="M375" s="118"/>
      <c r="N375" s="120">
        <v>59493483</v>
      </c>
      <c r="O375" s="120">
        <v>46510270</v>
      </c>
      <c r="P375" s="120">
        <v>0</v>
      </c>
      <c r="Q375" s="120">
        <v>72823134</v>
      </c>
      <c r="R375" s="47"/>
    </row>
    <row r="376" spans="1:18" ht="12.75" customHeight="1" x14ac:dyDescent="0.2">
      <c r="A376" s="501"/>
      <c r="B376" s="501"/>
      <c r="C376" s="53" t="s">
        <v>3</v>
      </c>
      <c r="D376" s="54">
        <v>34</v>
      </c>
      <c r="E376" s="55">
        <v>20934.2</v>
      </c>
      <c r="F376" s="55">
        <v>4356.83</v>
      </c>
      <c r="G376" s="55">
        <v>0</v>
      </c>
      <c r="H376" s="55">
        <v>6705.27</v>
      </c>
      <c r="I376" s="55">
        <v>0</v>
      </c>
      <c r="J376" s="55">
        <v>2666.36</v>
      </c>
      <c r="K376" s="56">
        <v>31996.3</v>
      </c>
      <c r="L376" s="46">
        <v>34662.660000000003</v>
      </c>
      <c r="M376" s="117"/>
      <c r="N376" s="119">
        <v>31996.3</v>
      </c>
      <c r="O376" s="119">
        <v>25291.03</v>
      </c>
      <c r="P376" s="119"/>
      <c r="Q376" s="119">
        <v>39215.050000000003</v>
      </c>
      <c r="R376" s="47"/>
    </row>
    <row r="377" spans="1:18" ht="9" customHeight="1" x14ac:dyDescent="0.2">
      <c r="A377" s="501"/>
      <c r="B377" s="501"/>
      <c r="C377" s="48" t="s">
        <v>4</v>
      </c>
      <c r="D377" s="49">
        <v>35</v>
      </c>
      <c r="E377" s="50">
        <v>40534263</v>
      </c>
      <c r="F377" s="50">
        <v>8435999</v>
      </c>
      <c r="G377" s="50">
        <v>0</v>
      </c>
      <c r="H377" s="50">
        <v>12983213</v>
      </c>
      <c r="I377" s="50">
        <v>0</v>
      </c>
      <c r="J377" s="51">
        <v>5162793</v>
      </c>
      <c r="K377" s="50">
        <v>61953476</v>
      </c>
      <c r="L377" s="73">
        <v>67116269</v>
      </c>
      <c r="M377" s="118"/>
      <c r="N377" s="120">
        <v>61953476</v>
      </c>
      <c r="O377" s="120">
        <v>48970263</v>
      </c>
      <c r="P377" s="120">
        <v>0</v>
      </c>
      <c r="Q377" s="120">
        <v>75930925</v>
      </c>
      <c r="R377" s="47"/>
    </row>
    <row r="378" spans="1:18" ht="12.75" customHeight="1" x14ac:dyDescent="0.2">
      <c r="A378" s="501"/>
      <c r="B378" s="501"/>
      <c r="C378" s="53" t="s">
        <v>3</v>
      </c>
      <c r="D378" s="54">
        <v>36</v>
      </c>
      <c r="E378" s="55">
        <v>21562.75</v>
      </c>
      <c r="F378" s="55">
        <v>4474.58</v>
      </c>
      <c r="G378" s="55">
        <v>0</v>
      </c>
      <c r="H378" s="55">
        <v>6705.27</v>
      </c>
      <c r="I378" s="55">
        <v>0</v>
      </c>
      <c r="J378" s="55">
        <v>2728.55</v>
      </c>
      <c r="K378" s="56">
        <v>32742.6</v>
      </c>
      <c r="L378" s="46">
        <v>35471.15</v>
      </c>
      <c r="M378" s="117"/>
      <c r="N378" s="119">
        <v>32742.6</v>
      </c>
      <c r="O378" s="119">
        <v>26037.33</v>
      </c>
      <c r="P378" s="119"/>
      <c r="Q378" s="119">
        <v>40157.870000000003</v>
      </c>
      <c r="R378" s="47"/>
    </row>
    <row r="379" spans="1:18" ht="9" customHeight="1" x14ac:dyDescent="0.2">
      <c r="A379" s="501"/>
      <c r="B379" s="501"/>
      <c r="C379" s="48" t="s">
        <v>4</v>
      </c>
      <c r="D379" s="49">
        <v>37</v>
      </c>
      <c r="E379" s="50">
        <v>41751306</v>
      </c>
      <c r="F379" s="50">
        <v>8663995</v>
      </c>
      <c r="G379" s="50">
        <v>0</v>
      </c>
      <c r="H379" s="50">
        <v>12983213</v>
      </c>
      <c r="I379" s="50">
        <v>0</v>
      </c>
      <c r="J379" s="51">
        <v>5283210</v>
      </c>
      <c r="K379" s="50">
        <v>63398514</v>
      </c>
      <c r="L379" s="73">
        <v>68681724</v>
      </c>
      <c r="M379" s="118"/>
      <c r="N379" s="120">
        <v>63398514</v>
      </c>
      <c r="O379" s="120">
        <v>50415301</v>
      </c>
      <c r="P379" s="120">
        <v>0</v>
      </c>
      <c r="Q379" s="120">
        <v>77756479</v>
      </c>
      <c r="R379" s="47"/>
    </row>
    <row r="380" spans="1:18" ht="12.75" customHeight="1" x14ac:dyDescent="0.2">
      <c r="A380" s="501"/>
      <c r="B380" s="501"/>
      <c r="C380" s="53" t="s">
        <v>3</v>
      </c>
      <c r="D380" s="54">
        <v>38</v>
      </c>
      <c r="E380" s="55">
        <v>22083.34</v>
      </c>
      <c r="F380" s="55">
        <v>4592.33</v>
      </c>
      <c r="G380" s="55">
        <v>0</v>
      </c>
      <c r="H380" s="55">
        <v>6705.27</v>
      </c>
      <c r="I380" s="55">
        <v>0</v>
      </c>
      <c r="J380" s="55">
        <v>2781.75</v>
      </c>
      <c r="K380" s="56">
        <v>33380.94</v>
      </c>
      <c r="L380" s="46">
        <v>36162.69</v>
      </c>
      <c r="M380" s="117"/>
      <c r="N380" s="119">
        <v>33380.94</v>
      </c>
      <c r="O380" s="119">
        <v>26675.67</v>
      </c>
      <c r="P380" s="119"/>
      <c r="Q380" s="119">
        <v>40964.31</v>
      </c>
      <c r="R380" s="47"/>
    </row>
    <row r="381" spans="1:18" ht="9" customHeight="1" x14ac:dyDescent="0.2">
      <c r="A381" s="501"/>
      <c r="B381" s="501"/>
      <c r="C381" s="48" t="s">
        <v>4</v>
      </c>
      <c r="D381" s="49">
        <v>39</v>
      </c>
      <c r="E381" s="50">
        <v>42759309</v>
      </c>
      <c r="F381" s="50">
        <v>8891991</v>
      </c>
      <c r="G381" s="50">
        <v>0</v>
      </c>
      <c r="H381" s="50">
        <v>12983213</v>
      </c>
      <c r="I381" s="50">
        <v>0</v>
      </c>
      <c r="J381" s="51">
        <v>5386219</v>
      </c>
      <c r="K381" s="50">
        <v>64634513</v>
      </c>
      <c r="L381" s="73">
        <v>70020732</v>
      </c>
      <c r="M381" s="118"/>
      <c r="N381" s="120">
        <v>64634513</v>
      </c>
      <c r="O381" s="120">
        <v>51651300</v>
      </c>
      <c r="P381" s="120">
        <v>0</v>
      </c>
      <c r="Q381" s="120">
        <v>79317965</v>
      </c>
      <c r="R381" s="47"/>
    </row>
    <row r="382" spans="1:18" ht="12.75" customHeight="1" x14ac:dyDescent="0.2">
      <c r="A382" s="501"/>
      <c r="B382" s="501"/>
      <c r="C382" s="53" t="s">
        <v>3</v>
      </c>
      <c r="D382" s="54">
        <v>40</v>
      </c>
      <c r="E382" s="55">
        <v>22597.73</v>
      </c>
      <c r="F382" s="55">
        <v>4710.09</v>
      </c>
      <c r="G382" s="55">
        <v>0</v>
      </c>
      <c r="H382" s="55">
        <v>6705.27</v>
      </c>
      <c r="I382" s="55">
        <v>0</v>
      </c>
      <c r="J382" s="55">
        <v>2834.42</v>
      </c>
      <c r="K382" s="56">
        <v>34013.089999999997</v>
      </c>
      <c r="L382" s="46">
        <v>36847.51</v>
      </c>
      <c r="M382" s="117"/>
      <c r="N382" s="119">
        <v>34013.089999999997</v>
      </c>
      <c r="O382" s="119">
        <v>27307.82</v>
      </c>
      <c r="P382" s="119"/>
      <c r="Q382" s="119">
        <v>41762.92</v>
      </c>
      <c r="R382" s="47"/>
    </row>
    <row r="383" spans="1:18" ht="9" customHeight="1" x14ac:dyDescent="0.2">
      <c r="A383" s="502"/>
      <c r="B383" s="502"/>
      <c r="C383" s="58"/>
      <c r="D383" s="59"/>
      <c r="E383" s="61">
        <v>43755307</v>
      </c>
      <c r="F383" s="61">
        <v>9120006</v>
      </c>
      <c r="G383" s="61">
        <v>0</v>
      </c>
      <c r="H383" s="61">
        <v>12983213</v>
      </c>
      <c r="I383" s="61">
        <v>0</v>
      </c>
      <c r="J383" s="60">
        <v>5488202</v>
      </c>
      <c r="K383" s="61">
        <v>65858526</v>
      </c>
      <c r="L383" s="73">
        <v>71346728</v>
      </c>
      <c r="M383" s="118"/>
      <c r="N383" s="120">
        <v>65858526</v>
      </c>
      <c r="O383" s="120">
        <v>52875313</v>
      </c>
      <c r="P383" s="120">
        <v>0</v>
      </c>
      <c r="Q383" s="120">
        <v>80864289</v>
      </c>
      <c r="R383" s="47"/>
    </row>
    <row r="384" spans="1:18" ht="12.75" customHeight="1" x14ac:dyDescent="0.2">
      <c r="A384" s="492">
        <v>35065</v>
      </c>
      <c r="B384" s="492">
        <v>35369</v>
      </c>
      <c r="C384" s="42" t="s">
        <v>3</v>
      </c>
      <c r="D384" s="43">
        <v>0</v>
      </c>
      <c r="E384" s="44">
        <v>14489.2</v>
      </c>
      <c r="F384" s="44">
        <v>0</v>
      </c>
      <c r="G384" s="44">
        <v>0</v>
      </c>
      <c r="H384" s="44">
        <v>6705.27</v>
      </c>
      <c r="I384" s="44">
        <v>0</v>
      </c>
      <c r="J384" s="44">
        <v>1766.21</v>
      </c>
      <c r="K384" s="45">
        <v>21194.47</v>
      </c>
      <c r="L384" s="46">
        <v>22960.68</v>
      </c>
      <c r="M384" s="117"/>
      <c r="N384" s="119">
        <v>21194.47</v>
      </c>
      <c r="O384" s="119">
        <v>14489.2</v>
      </c>
      <c r="P384" s="119"/>
      <c r="Q384" s="119">
        <v>25568.74</v>
      </c>
      <c r="R384" s="47"/>
    </row>
    <row r="385" spans="1:18" ht="9" customHeight="1" x14ac:dyDescent="0.2">
      <c r="A385" s="525"/>
      <c r="B385" s="525"/>
      <c r="C385" s="48" t="s">
        <v>4</v>
      </c>
      <c r="D385" s="49">
        <v>2</v>
      </c>
      <c r="E385" s="50">
        <v>28055003</v>
      </c>
      <c r="F385" s="50">
        <v>0</v>
      </c>
      <c r="G385" s="50">
        <v>0</v>
      </c>
      <c r="H385" s="50">
        <v>12983213</v>
      </c>
      <c r="I385" s="50">
        <v>0</v>
      </c>
      <c r="J385" s="51">
        <v>3419859</v>
      </c>
      <c r="K385" s="50">
        <v>41038216</v>
      </c>
      <c r="L385" s="73">
        <v>44458076</v>
      </c>
      <c r="M385" s="118"/>
      <c r="N385" s="120">
        <v>41038216</v>
      </c>
      <c r="O385" s="120">
        <v>28055003</v>
      </c>
      <c r="P385" s="120">
        <v>0</v>
      </c>
      <c r="Q385" s="120">
        <v>49507984</v>
      </c>
      <c r="R385" s="47"/>
    </row>
    <row r="386" spans="1:18" ht="12.75" customHeight="1" x14ac:dyDescent="0.2">
      <c r="A386" s="511">
        <v>35065</v>
      </c>
      <c r="B386" s="511">
        <v>35369</v>
      </c>
      <c r="C386" s="53" t="s">
        <v>3</v>
      </c>
      <c r="D386" s="54">
        <v>3</v>
      </c>
      <c r="E386" s="55">
        <v>15184.35</v>
      </c>
      <c r="F386" s="55">
        <v>0</v>
      </c>
      <c r="G386" s="55">
        <v>0</v>
      </c>
      <c r="H386" s="55">
        <v>6705.27</v>
      </c>
      <c r="I386" s="55">
        <v>0</v>
      </c>
      <c r="J386" s="55">
        <v>1824.14</v>
      </c>
      <c r="K386" s="56">
        <v>21889.62</v>
      </c>
      <c r="L386" s="46">
        <v>23713.759999999998</v>
      </c>
      <c r="M386" s="117"/>
      <c r="N386" s="119">
        <v>21889.62</v>
      </c>
      <c r="O386" s="119">
        <v>15184.35</v>
      </c>
      <c r="P386" s="119"/>
      <c r="Q386" s="119">
        <v>26446.94</v>
      </c>
      <c r="R386" s="47"/>
    </row>
    <row r="387" spans="1:18" ht="9" customHeight="1" x14ac:dyDescent="0.2">
      <c r="A387" s="581"/>
      <c r="B387" s="581"/>
      <c r="C387" s="48" t="s">
        <v>4</v>
      </c>
      <c r="D387" s="49">
        <v>8</v>
      </c>
      <c r="E387" s="50">
        <v>29401001</v>
      </c>
      <c r="F387" s="50">
        <v>0</v>
      </c>
      <c r="G387" s="50">
        <v>0</v>
      </c>
      <c r="H387" s="50">
        <v>12983213</v>
      </c>
      <c r="I387" s="50">
        <v>0</v>
      </c>
      <c r="J387" s="51">
        <v>3532028</v>
      </c>
      <c r="K387" s="50">
        <v>42384215</v>
      </c>
      <c r="L387" s="73">
        <v>45916242</v>
      </c>
      <c r="M387" s="118"/>
      <c r="N387" s="120">
        <v>42384215</v>
      </c>
      <c r="O387" s="120">
        <v>29401001</v>
      </c>
      <c r="P387" s="120">
        <v>0</v>
      </c>
      <c r="Q387" s="120">
        <v>51208417</v>
      </c>
      <c r="R387" s="47"/>
    </row>
    <row r="388" spans="1:18" ht="12.75" customHeight="1" x14ac:dyDescent="0.2">
      <c r="A388" s="581"/>
      <c r="B388" s="581"/>
      <c r="C388" s="53" t="s">
        <v>3</v>
      </c>
      <c r="D388" s="54">
        <v>9</v>
      </c>
      <c r="E388" s="55">
        <v>17250.689999999999</v>
      </c>
      <c r="F388" s="55">
        <v>0</v>
      </c>
      <c r="G388" s="55">
        <v>0</v>
      </c>
      <c r="H388" s="55">
        <v>6705.27</v>
      </c>
      <c r="I388" s="55">
        <v>0</v>
      </c>
      <c r="J388" s="55">
        <v>1996.33</v>
      </c>
      <c r="K388" s="56">
        <v>23955.96</v>
      </c>
      <c r="L388" s="46">
        <v>25952.29</v>
      </c>
      <c r="M388" s="117"/>
      <c r="N388" s="119">
        <v>23955.96</v>
      </c>
      <c r="O388" s="119">
        <v>17250.689999999999</v>
      </c>
      <c r="P388" s="119"/>
      <c r="Q388" s="119">
        <v>29057.41</v>
      </c>
      <c r="R388" s="47"/>
    </row>
    <row r="389" spans="1:18" ht="9" customHeight="1" x14ac:dyDescent="0.2">
      <c r="A389" s="581"/>
      <c r="B389" s="581"/>
      <c r="C389" s="48" t="s">
        <v>4</v>
      </c>
      <c r="D389" s="49">
        <v>14</v>
      </c>
      <c r="E389" s="50">
        <v>33401994</v>
      </c>
      <c r="F389" s="50">
        <v>0</v>
      </c>
      <c r="G389" s="50">
        <v>0</v>
      </c>
      <c r="H389" s="50">
        <v>12983213</v>
      </c>
      <c r="I389" s="50">
        <v>0</v>
      </c>
      <c r="J389" s="51">
        <v>3865434</v>
      </c>
      <c r="K389" s="50">
        <v>46385207</v>
      </c>
      <c r="L389" s="73">
        <v>50250641</v>
      </c>
      <c r="M389" s="118"/>
      <c r="N389" s="120">
        <v>46385207</v>
      </c>
      <c r="O389" s="120">
        <v>33401994</v>
      </c>
      <c r="P389" s="120">
        <v>0</v>
      </c>
      <c r="Q389" s="120">
        <v>56262991</v>
      </c>
      <c r="R389" s="47"/>
    </row>
    <row r="390" spans="1:18" ht="12.75" customHeight="1" x14ac:dyDescent="0.2">
      <c r="A390" s="581"/>
      <c r="B390" s="581"/>
      <c r="C390" s="53" t="s">
        <v>3</v>
      </c>
      <c r="D390" s="54">
        <v>15</v>
      </c>
      <c r="E390" s="55">
        <v>19317.04</v>
      </c>
      <c r="F390" s="55">
        <v>0</v>
      </c>
      <c r="G390" s="55">
        <v>0</v>
      </c>
      <c r="H390" s="55">
        <v>6705.27</v>
      </c>
      <c r="I390" s="55">
        <v>0</v>
      </c>
      <c r="J390" s="55">
        <v>2168.5300000000002</v>
      </c>
      <c r="K390" s="56">
        <v>26022.31</v>
      </c>
      <c r="L390" s="46">
        <v>28190.84</v>
      </c>
      <c r="M390" s="117"/>
      <c r="N390" s="119">
        <v>26022.31</v>
      </c>
      <c r="O390" s="119">
        <v>19317.04</v>
      </c>
      <c r="P390" s="119"/>
      <c r="Q390" s="119">
        <v>31667.91</v>
      </c>
      <c r="R390" s="47"/>
    </row>
    <row r="391" spans="1:18" ht="9" customHeight="1" x14ac:dyDescent="0.2">
      <c r="A391" s="581"/>
      <c r="B391" s="581"/>
      <c r="C391" s="48" t="s">
        <v>4</v>
      </c>
      <c r="D391" s="49">
        <v>20</v>
      </c>
      <c r="E391" s="50">
        <v>37403005</v>
      </c>
      <c r="F391" s="50">
        <v>0</v>
      </c>
      <c r="G391" s="50">
        <v>0</v>
      </c>
      <c r="H391" s="50">
        <v>12983213</v>
      </c>
      <c r="I391" s="50">
        <v>0</v>
      </c>
      <c r="J391" s="51">
        <v>4198860</v>
      </c>
      <c r="K391" s="50">
        <v>50386218</v>
      </c>
      <c r="L391" s="73">
        <v>54585078</v>
      </c>
      <c r="M391" s="118"/>
      <c r="N391" s="120">
        <v>50386218</v>
      </c>
      <c r="O391" s="120">
        <v>37403005</v>
      </c>
      <c r="P391" s="120">
        <v>0</v>
      </c>
      <c r="Q391" s="120">
        <v>61317624</v>
      </c>
      <c r="R391" s="47"/>
    </row>
    <row r="392" spans="1:18" ht="12.75" customHeight="1" x14ac:dyDescent="0.2">
      <c r="A392" s="581"/>
      <c r="B392" s="581"/>
      <c r="C392" s="53" t="s">
        <v>3</v>
      </c>
      <c r="D392" s="54">
        <v>21</v>
      </c>
      <c r="E392" s="55">
        <v>21389.58</v>
      </c>
      <c r="F392" s="55">
        <v>0</v>
      </c>
      <c r="G392" s="55">
        <v>0</v>
      </c>
      <c r="H392" s="55">
        <v>6705.27</v>
      </c>
      <c r="I392" s="55">
        <v>0</v>
      </c>
      <c r="J392" s="55">
        <v>2341.2399999999998</v>
      </c>
      <c r="K392" s="56">
        <v>28094.85</v>
      </c>
      <c r="L392" s="46">
        <v>30436.09</v>
      </c>
      <c r="M392" s="117"/>
      <c r="N392" s="119">
        <v>28094.85</v>
      </c>
      <c r="O392" s="119">
        <v>21389.58</v>
      </c>
      <c r="P392" s="119"/>
      <c r="Q392" s="119">
        <v>34286.21</v>
      </c>
      <c r="R392" s="47"/>
    </row>
    <row r="393" spans="1:18" ht="9" customHeight="1" x14ac:dyDescent="0.2">
      <c r="A393" s="581"/>
      <c r="B393" s="581"/>
      <c r="C393" s="48" t="s">
        <v>4</v>
      </c>
      <c r="D393" s="49">
        <v>27</v>
      </c>
      <c r="E393" s="50">
        <v>41416002</v>
      </c>
      <c r="F393" s="50">
        <v>0</v>
      </c>
      <c r="G393" s="50">
        <v>0</v>
      </c>
      <c r="H393" s="50">
        <v>12983213</v>
      </c>
      <c r="I393" s="50">
        <v>0</v>
      </c>
      <c r="J393" s="51">
        <v>4533273</v>
      </c>
      <c r="K393" s="50">
        <v>54399215</v>
      </c>
      <c r="L393" s="73">
        <v>58932488</v>
      </c>
      <c r="M393" s="118"/>
      <c r="N393" s="120">
        <v>54399215</v>
      </c>
      <c r="O393" s="120">
        <v>41416002</v>
      </c>
      <c r="P393" s="120">
        <v>0</v>
      </c>
      <c r="Q393" s="120">
        <v>66387360</v>
      </c>
      <c r="R393" s="47"/>
    </row>
    <row r="394" spans="1:18" ht="12.75" customHeight="1" x14ac:dyDescent="0.2">
      <c r="A394" s="581"/>
      <c r="B394" s="581"/>
      <c r="C394" s="53" t="s">
        <v>3</v>
      </c>
      <c r="D394" s="54">
        <v>28</v>
      </c>
      <c r="E394" s="55">
        <v>24138.16</v>
      </c>
      <c r="F394" s="55">
        <v>0</v>
      </c>
      <c r="G394" s="55">
        <v>0</v>
      </c>
      <c r="H394" s="55">
        <v>6705.27</v>
      </c>
      <c r="I394" s="55">
        <v>0</v>
      </c>
      <c r="J394" s="55">
        <v>2570.29</v>
      </c>
      <c r="K394" s="56">
        <v>30843.43</v>
      </c>
      <c r="L394" s="46">
        <v>33413.72</v>
      </c>
      <c r="M394" s="117"/>
      <c r="N394" s="119">
        <v>30843.43</v>
      </c>
      <c r="O394" s="119">
        <v>24138.16</v>
      </c>
      <c r="P394" s="119"/>
      <c r="Q394" s="119">
        <v>37758.589999999997</v>
      </c>
      <c r="R394" s="47"/>
    </row>
    <row r="395" spans="1:18" ht="9" customHeight="1" x14ac:dyDescent="0.2">
      <c r="A395" s="581"/>
      <c r="B395" s="581"/>
      <c r="C395" s="48" t="s">
        <v>4</v>
      </c>
      <c r="D395" s="49">
        <v>34</v>
      </c>
      <c r="E395" s="50">
        <v>46737995</v>
      </c>
      <c r="F395" s="50">
        <v>0</v>
      </c>
      <c r="G395" s="50">
        <v>0</v>
      </c>
      <c r="H395" s="50">
        <v>12983213</v>
      </c>
      <c r="I395" s="50">
        <v>0</v>
      </c>
      <c r="J395" s="51">
        <v>4976775</v>
      </c>
      <c r="K395" s="50">
        <v>59721208</v>
      </c>
      <c r="L395" s="73">
        <v>64697984</v>
      </c>
      <c r="M395" s="118"/>
      <c r="N395" s="120">
        <v>59721208</v>
      </c>
      <c r="O395" s="120">
        <v>46737995</v>
      </c>
      <c r="P395" s="120">
        <v>0</v>
      </c>
      <c r="Q395" s="120">
        <v>73110825</v>
      </c>
      <c r="R395" s="47"/>
    </row>
    <row r="396" spans="1:18" ht="12.75" customHeight="1" x14ac:dyDescent="0.2">
      <c r="A396" s="581"/>
      <c r="B396" s="581"/>
      <c r="C396" s="53" t="s">
        <v>3</v>
      </c>
      <c r="D396" s="54">
        <v>35</v>
      </c>
      <c r="E396" s="55">
        <v>26210.7</v>
      </c>
      <c r="F396" s="55">
        <v>0</v>
      </c>
      <c r="G396" s="55">
        <v>0</v>
      </c>
      <c r="H396" s="55">
        <v>6705.27</v>
      </c>
      <c r="I396" s="55">
        <v>0</v>
      </c>
      <c r="J396" s="55">
        <v>2743</v>
      </c>
      <c r="K396" s="56">
        <v>32915.97</v>
      </c>
      <c r="L396" s="46">
        <v>35658.97</v>
      </c>
      <c r="M396" s="117"/>
      <c r="N396" s="119">
        <v>32915.97</v>
      </c>
      <c r="O396" s="119">
        <v>26210.7</v>
      </c>
      <c r="P396" s="119"/>
      <c r="Q396" s="119">
        <v>40376.9</v>
      </c>
      <c r="R396" s="47"/>
    </row>
    <row r="397" spans="1:18" ht="9" customHeight="1" x14ac:dyDescent="0.2">
      <c r="A397" s="582"/>
      <c r="B397" s="582"/>
      <c r="C397" s="58" t="s">
        <v>4</v>
      </c>
      <c r="D397" s="59"/>
      <c r="E397" s="61">
        <v>50750992</v>
      </c>
      <c r="F397" s="61">
        <v>0</v>
      </c>
      <c r="G397" s="61">
        <v>0</v>
      </c>
      <c r="H397" s="61">
        <v>12983213</v>
      </c>
      <c r="I397" s="61">
        <v>0</v>
      </c>
      <c r="J397" s="60">
        <v>5311189</v>
      </c>
      <c r="K397" s="61">
        <v>63734205</v>
      </c>
      <c r="L397" s="73">
        <v>69045394</v>
      </c>
      <c r="M397" s="118"/>
      <c r="N397" s="120">
        <v>63734205</v>
      </c>
      <c r="O397" s="120">
        <v>50750992</v>
      </c>
      <c r="P397" s="120">
        <v>0</v>
      </c>
      <c r="Q397" s="120">
        <v>78180580</v>
      </c>
      <c r="R397" s="47"/>
    </row>
    <row r="398" spans="1:18" ht="12.75" customHeight="1" x14ac:dyDescent="0.2">
      <c r="A398" s="492">
        <v>35370</v>
      </c>
      <c r="B398" s="492">
        <v>35611</v>
      </c>
      <c r="C398" s="42" t="s">
        <v>3</v>
      </c>
      <c r="D398" s="43">
        <v>0</v>
      </c>
      <c r="E398" s="44">
        <v>15214.3</v>
      </c>
      <c r="F398" s="44">
        <v>0</v>
      </c>
      <c r="G398" s="44">
        <v>0</v>
      </c>
      <c r="H398" s="44">
        <v>6705.27</v>
      </c>
      <c r="I398" s="44">
        <v>0</v>
      </c>
      <c r="J398" s="44">
        <v>1826.63</v>
      </c>
      <c r="K398" s="45">
        <v>21919.57</v>
      </c>
      <c r="L398" s="46">
        <v>23746.2</v>
      </c>
      <c r="M398" s="117"/>
      <c r="N398" s="119">
        <v>21919.57</v>
      </c>
      <c r="O398" s="119">
        <v>15214.3</v>
      </c>
      <c r="P398" s="119"/>
      <c r="Q398" s="119">
        <v>26484.77</v>
      </c>
      <c r="R398" s="47"/>
    </row>
    <row r="399" spans="1:18" ht="9" customHeight="1" x14ac:dyDescent="0.2">
      <c r="A399" s="525"/>
      <c r="B399" s="525"/>
      <c r="C399" s="48" t="s">
        <v>4</v>
      </c>
      <c r="D399" s="49">
        <v>2</v>
      </c>
      <c r="E399" s="50">
        <v>29458993</v>
      </c>
      <c r="F399" s="50">
        <v>0</v>
      </c>
      <c r="G399" s="50">
        <v>0</v>
      </c>
      <c r="H399" s="50">
        <v>12983213</v>
      </c>
      <c r="I399" s="50">
        <v>0</v>
      </c>
      <c r="J399" s="51">
        <v>3536849</v>
      </c>
      <c r="K399" s="50">
        <v>42442206</v>
      </c>
      <c r="L399" s="73">
        <v>45979055</v>
      </c>
      <c r="M399" s="118"/>
      <c r="N399" s="120">
        <v>42442206</v>
      </c>
      <c r="O399" s="120">
        <v>29458993</v>
      </c>
      <c r="P399" s="120">
        <v>0</v>
      </c>
      <c r="Q399" s="120">
        <v>51281666</v>
      </c>
      <c r="R399" s="47"/>
    </row>
    <row r="400" spans="1:18" ht="12.75" customHeight="1" x14ac:dyDescent="0.2">
      <c r="A400" s="511">
        <v>35370</v>
      </c>
      <c r="B400" s="511">
        <v>35611</v>
      </c>
      <c r="C400" s="53" t="s">
        <v>3</v>
      </c>
      <c r="D400" s="54">
        <v>3</v>
      </c>
      <c r="E400" s="55">
        <v>15934.24</v>
      </c>
      <c r="F400" s="55">
        <v>0</v>
      </c>
      <c r="G400" s="55">
        <v>0</v>
      </c>
      <c r="H400" s="55">
        <v>6705.27</v>
      </c>
      <c r="I400" s="55">
        <v>0</v>
      </c>
      <c r="J400" s="55">
        <v>1886.63</v>
      </c>
      <c r="K400" s="56">
        <v>22639.51</v>
      </c>
      <c r="L400" s="46">
        <v>24526.14</v>
      </c>
      <c r="M400" s="117"/>
      <c r="N400" s="119">
        <v>22639.51</v>
      </c>
      <c r="O400" s="119">
        <v>15934.24</v>
      </c>
      <c r="P400" s="119"/>
      <c r="Q400" s="119">
        <v>27394.3</v>
      </c>
      <c r="R400" s="47"/>
    </row>
    <row r="401" spans="1:18" ht="9" customHeight="1" x14ac:dyDescent="0.2">
      <c r="A401" s="581"/>
      <c r="B401" s="581"/>
      <c r="C401" s="48" t="s">
        <v>4</v>
      </c>
      <c r="D401" s="49">
        <v>8</v>
      </c>
      <c r="E401" s="50">
        <v>30852991</v>
      </c>
      <c r="F401" s="50">
        <v>0</v>
      </c>
      <c r="G401" s="50">
        <v>0</v>
      </c>
      <c r="H401" s="50">
        <v>12983213</v>
      </c>
      <c r="I401" s="50">
        <v>0</v>
      </c>
      <c r="J401" s="51">
        <v>3653025</v>
      </c>
      <c r="K401" s="50">
        <v>43836204</v>
      </c>
      <c r="L401" s="73">
        <v>47489229</v>
      </c>
      <c r="M401" s="118"/>
      <c r="N401" s="120">
        <v>43836204</v>
      </c>
      <c r="O401" s="120">
        <v>30852991</v>
      </c>
      <c r="P401" s="120">
        <v>0</v>
      </c>
      <c r="Q401" s="120">
        <v>53042761</v>
      </c>
      <c r="R401" s="47"/>
    </row>
    <row r="402" spans="1:18" ht="12.75" customHeight="1" x14ac:dyDescent="0.2">
      <c r="A402" s="581"/>
      <c r="B402" s="581"/>
      <c r="C402" s="53" t="s">
        <v>3</v>
      </c>
      <c r="D402" s="54">
        <v>9</v>
      </c>
      <c r="E402" s="55">
        <v>18068.759999999998</v>
      </c>
      <c r="F402" s="55">
        <v>0</v>
      </c>
      <c r="G402" s="55">
        <v>0</v>
      </c>
      <c r="H402" s="55">
        <v>6705.27</v>
      </c>
      <c r="I402" s="55">
        <v>0</v>
      </c>
      <c r="J402" s="55">
        <v>2064.5</v>
      </c>
      <c r="K402" s="56">
        <v>24774.03</v>
      </c>
      <c r="L402" s="46">
        <v>26838.53</v>
      </c>
      <c r="M402" s="117"/>
      <c r="N402" s="119">
        <v>24774.03</v>
      </c>
      <c r="O402" s="119">
        <v>18068.759999999998</v>
      </c>
      <c r="P402" s="119"/>
      <c r="Q402" s="119">
        <v>30090.91</v>
      </c>
      <c r="R402" s="47"/>
    </row>
    <row r="403" spans="1:18" ht="9" customHeight="1" x14ac:dyDescent="0.2">
      <c r="A403" s="581"/>
      <c r="B403" s="581"/>
      <c r="C403" s="48" t="s">
        <v>4</v>
      </c>
      <c r="D403" s="49">
        <v>14</v>
      </c>
      <c r="E403" s="50">
        <v>34985998</v>
      </c>
      <c r="F403" s="50">
        <v>0</v>
      </c>
      <c r="G403" s="50">
        <v>0</v>
      </c>
      <c r="H403" s="50">
        <v>12983213</v>
      </c>
      <c r="I403" s="50">
        <v>0</v>
      </c>
      <c r="J403" s="51">
        <v>3997429</v>
      </c>
      <c r="K403" s="50">
        <v>47969211</v>
      </c>
      <c r="L403" s="73">
        <v>51966640</v>
      </c>
      <c r="M403" s="118"/>
      <c r="N403" s="120">
        <v>47969211</v>
      </c>
      <c r="O403" s="120">
        <v>34985998</v>
      </c>
      <c r="P403" s="120">
        <v>0</v>
      </c>
      <c r="Q403" s="120">
        <v>58264126</v>
      </c>
      <c r="R403" s="47"/>
    </row>
    <row r="404" spans="1:18" ht="12.75" customHeight="1" x14ac:dyDescent="0.2">
      <c r="A404" s="581"/>
      <c r="B404" s="581"/>
      <c r="C404" s="53" t="s">
        <v>3</v>
      </c>
      <c r="D404" s="54">
        <v>15</v>
      </c>
      <c r="E404" s="55">
        <v>20203.28</v>
      </c>
      <c r="F404" s="55">
        <v>0</v>
      </c>
      <c r="G404" s="55">
        <v>0</v>
      </c>
      <c r="H404" s="55">
        <v>6705.27</v>
      </c>
      <c r="I404" s="55">
        <v>0</v>
      </c>
      <c r="J404" s="55">
        <v>2242.38</v>
      </c>
      <c r="K404" s="56">
        <v>26908.55</v>
      </c>
      <c r="L404" s="46">
        <v>29150.93</v>
      </c>
      <c r="M404" s="117"/>
      <c r="N404" s="119">
        <v>26908.55</v>
      </c>
      <c r="O404" s="119">
        <v>20203.28</v>
      </c>
      <c r="P404" s="119"/>
      <c r="Q404" s="119">
        <v>32787.519999999997</v>
      </c>
      <c r="R404" s="47"/>
    </row>
    <row r="405" spans="1:18" ht="9" customHeight="1" x14ac:dyDescent="0.2">
      <c r="A405" s="581"/>
      <c r="B405" s="581"/>
      <c r="C405" s="48" t="s">
        <v>4</v>
      </c>
      <c r="D405" s="49">
        <v>20</v>
      </c>
      <c r="E405" s="50">
        <v>39119005</v>
      </c>
      <c r="F405" s="50">
        <v>0</v>
      </c>
      <c r="G405" s="50">
        <v>0</v>
      </c>
      <c r="H405" s="50">
        <v>12983213</v>
      </c>
      <c r="I405" s="50">
        <v>0</v>
      </c>
      <c r="J405" s="51">
        <v>4341853</v>
      </c>
      <c r="K405" s="50">
        <v>52102218</v>
      </c>
      <c r="L405" s="73">
        <v>56444071</v>
      </c>
      <c r="M405" s="118"/>
      <c r="N405" s="120">
        <v>52102218</v>
      </c>
      <c r="O405" s="120">
        <v>39119005</v>
      </c>
      <c r="P405" s="120">
        <v>0</v>
      </c>
      <c r="Q405" s="120">
        <v>63485491</v>
      </c>
      <c r="R405" s="47"/>
    </row>
    <row r="406" spans="1:18" ht="12.75" customHeight="1" x14ac:dyDescent="0.2">
      <c r="A406" s="581"/>
      <c r="B406" s="581"/>
      <c r="C406" s="53" t="s">
        <v>3</v>
      </c>
      <c r="D406" s="54">
        <v>21</v>
      </c>
      <c r="E406" s="55">
        <v>22350.19</v>
      </c>
      <c r="F406" s="55">
        <v>0</v>
      </c>
      <c r="G406" s="55">
        <v>0</v>
      </c>
      <c r="H406" s="55">
        <v>6705.27</v>
      </c>
      <c r="I406" s="55">
        <v>0</v>
      </c>
      <c r="J406" s="55">
        <v>2421.29</v>
      </c>
      <c r="K406" s="56">
        <v>29055.46</v>
      </c>
      <c r="L406" s="46">
        <v>31476.75</v>
      </c>
      <c r="M406" s="117"/>
      <c r="N406" s="119">
        <v>29055.46</v>
      </c>
      <c r="O406" s="119">
        <v>22350.19</v>
      </c>
      <c r="P406" s="119"/>
      <c r="Q406" s="119">
        <v>35499.78</v>
      </c>
      <c r="R406" s="47"/>
    </row>
    <row r="407" spans="1:18" ht="9" customHeight="1" x14ac:dyDescent="0.2">
      <c r="A407" s="581"/>
      <c r="B407" s="581"/>
      <c r="C407" s="48" t="s">
        <v>4</v>
      </c>
      <c r="D407" s="49">
        <v>27</v>
      </c>
      <c r="E407" s="50">
        <v>43276002</v>
      </c>
      <c r="F407" s="50">
        <v>0</v>
      </c>
      <c r="G407" s="50">
        <v>0</v>
      </c>
      <c r="H407" s="50">
        <v>12983213</v>
      </c>
      <c r="I407" s="50">
        <v>0</v>
      </c>
      <c r="J407" s="51">
        <v>4688271</v>
      </c>
      <c r="K407" s="50">
        <v>56259216</v>
      </c>
      <c r="L407" s="73">
        <v>60947487</v>
      </c>
      <c r="M407" s="118"/>
      <c r="N407" s="120">
        <v>56259216</v>
      </c>
      <c r="O407" s="120">
        <v>43276002</v>
      </c>
      <c r="P407" s="120">
        <v>0</v>
      </c>
      <c r="Q407" s="120">
        <v>68737159</v>
      </c>
      <c r="R407" s="47"/>
    </row>
    <row r="408" spans="1:18" ht="12.75" customHeight="1" x14ac:dyDescent="0.2">
      <c r="A408" s="581"/>
      <c r="B408" s="581"/>
      <c r="C408" s="53" t="s">
        <v>3</v>
      </c>
      <c r="D408" s="54">
        <v>28</v>
      </c>
      <c r="E408" s="55">
        <v>25191.73</v>
      </c>
      <c r="F408" s="55">
        <v>0</v>
      </c>
      <c r="G408" s="55">
        <v>0</v>
      </c>
      <c r="H408" s="55">
        <v>6705.27</v>
      </c>
      <c r="I408" s="55">
        <v>0</v>
      </c>
      <c r="J408" s="55">
        <v>2658.08</v>
      </c>
      <c r="K408" s="56">
        <v>31897</v>
      </c>
      <c r="L408" s="46">
        <v>34555.08</v>
      </c>
      <c r="M408" s="117"/>
      <c r="N408" s="119">
        <v>31897</v>
      </c>
      <c r="O408" s="119">
        <v>25191.73</v>
      </c>
      <c r="P408" s="119"/>
      <c r="Q408" s="119">
        <v>39089.589999999997</v>
      </c>
      <c r="R408" s="47"/>
    </row>
    <row r="409" spans="1:18" ht="9" customHeight="1" x14ac:dyDescent="0.2">
      <c r="A409" s="581"/>
      <c r="B409" s="581"/>
      <c r="C409" s="48" t="s">
        <v>4</v>
      </c>
      <c r="D409" s="49">
        <v>34</v>
      </c>
      <c r="E409" s="50">
        <v>48777991</v>
      </c>
      <c r="F409" s="50">
        <v>0</v>
      </c>
      <c r="G409" s="50">
        <v>0</v>
      </c>
      <c r="H409" s="50">
        <v>12983213</v>
      </c>
      <c r="I409" s="50">
        <v>0</v>
      </c>
      <c r="J409" s="51">
        <v>5146761</v>
      </c>
      <c r="K409" s="50">
        <v>61761204</v>
      </c>
      <c r="L409" s="73">
        <v>66907965</v>
      </c>
      <c r="M409" s="118"/>
      <c r="N409" s="120">
        <v>61761204</v>
      </c>
      <c r="O409" s="120">
        <v>48777991</v>
      </c>
      <c r="P409" s="120">
        <v>0</v>
      </c>
      <c r="Q409" s="120">
        <v>75688000</v>
      </c>
      <c r="R409" s="47"/>
    </row>
    <row r="410" spans="1:18" ht="12.75" customHeight="1" x14ac:dyDescent="0.2">
      <c r="A410" s="581"/>
      <c r="B410" s="581"/>
      <c r="C410" s="53" t="s">
        <v>3</v>
      </c>
      <c r="D410" s="54">
        <v>35</v>
      </c>
      <c r="E410" s="55">
        <v>27332.45</v>
      </c>
      <c r="F410" s="55">
        <v>0</v>
      </c>
      <c r="G410" s="55">
        <v>0</v>
      </c>
      <c r="H410" s="55">
        <v>6705.27</v>
      </c>
      <c r="I410" s="55">
        <v>0</v>
      </c>
      <c r="J410" s="55">
        <v>2836.48</v>
      </c>
      <c r="K410" s="56">
        <v>34037.72</v>
      </c>
      <c r="L410" s="46">
        <v>36874.199999999997</v>
      </c>
      <c r="M410" s="117"/>
      <c r="N410" s="119">
        <v>34037.72</v>
      </c>
      <c r="O410" s="119">
        <v>27332.45</v>
      </c>
      <c r="P410" s="119"/>
      <c r="Q410" s="119">
        <v>41794.04</v>
      </c>
      <c r="R410" s="47"/>
    </row>
    <row r="411" spans="1:18" ht="9" customHeight="1" x14ac:dyDescent="0.2">
      <c r="A411" s="582"/>
      <c r="B411" s="582"/>
      <c r="C411" s="58" t="s">
        <v>4</v>
      </c>
      <c r="D411" s="59"/>
      <c r="E411" s="61">
        <v>52923003</v>
      </c>
      <c r="F411" s="61">
        <v>0</v>
      </c>
      <c r="G411" s="61">
        <v>0</v>
      </c>
      <c r="H411" s="61">
        <v>12983213</v>
      </c>
      <c r="I411" s="61">
        <v>0</v>
      </c>
      <c r="J411" s="60">
        <v>5492191</v>
      </c>
      <c r="K411" s="61">
        <v>65906216</v>
      </c>
      <c r="L411" s="73">
        <v>71398407</v>
      </c>
      <c r="M411" s="118"/>
      <c r="N411" s="120">
        <v>65906216</v>
      </c>
      <c r="O411" s="120">
        <v>52923003</v>
      </c>
      <c r="P411" s="120">
        <v>0</v>
      </c>
      <c r="Q411" s="120">
        <v>80924546</v>
      </c>
      <c r="R411" s="47"/>
    </row>
    <row r="412" spans="1:18" ht="12.75" customHeight="1" x14ac:dyDescent="0.2">
      <c r="A412" s="492">
        <v>35612</v>
      </c>
      <c r="B412" s="492">
        <v>36099</v>
      </c>
      <c r="C412" s="42" t="s">
        <v>3</v>
      </c>
      <c r="D412" s="43">
        <v>0</v>
      </c>
      <c r="E412" s="44">
        <v>15852.64</v>
      </c>
      <c r="F412" s="44">
        <v>0</v>
      </c>
      <c r="G412" s="44">
        <v>0</v>
      </c>
      <c r="H412" s="44">
        <v>6705.27</v>
      </c>
      <c r="I412" s="44">
        <v>0</v>
      </c>
      <c r="J412" s="44">
        <v>1879.83</v>
      </c>
      <c r="K412" s="45">
        <v>22557.91</v>
      </c>
      <c r="L412" s="46">
        <v>24437.74</v>
      </c>
      <c r="M412" s="117"/>
      <c r="N412" s="119">
        <v>22557.91</v>
      </c>
      <c r="O412" s="119">
        <v>15852.64</v>
      </c>
      <c r="P412" s="119"/>
      <c r="Q412" s="119">
        <v>27291.22</v>
      </c>
      <c r="R412" s="47"/>
    </row>
    <row r="413" spans="1:18" ht="9" customHeight="1" x14ac:dyDescent="0.2">
      <c r="A413" s="525"/>
      <c r="B413" s="525"/>
      <c r="C413" s="48" t="s">
        <v>4</v>
      </c>
      <c r="D413" s="49">
        <v>2</v>
      </c>
      <c r="E413" s="50">
        <v>30694991</v>
      </c>
      <c r="F413" s="50">
        <v>0</v>
      </c>
      <c r="G413" s="50">
        <v>0</v>
      </c>
      <c r="H413" s="50">
        <v>12983213</v>
      </c>
      <c r="I413" s="50">
        <v>0</v>
      </c>
      <c r="J413" s="51">
        <v>3639858</v>
      </c>
      <c r="K413" s="50">
        <v>43678204</v>
      </c>
      <c r="L413" s="73">
        <v>47318063</v>
      </c>
      <c r="M413" s="118"/>
      <c r="N413" s="120">
        <v>43678204</v>
      </c>
      <c r="O413" s="120">
        <v>30694991</v>
      </c>
      <c r="P413" s="120">
        <v>0</v>
      </c>
      <c r="Q413" s="120">
        <v>52843171</v>
      </c>
      <c r="R413" s="47"/>
    </row>
    <row r="414" spans="1:18" ht="12.75" customHeight="1" x14ac:dyDescent="0.2">
      <c r="A414" s="511">
        <v>35612</v>
      </c>
      <c r="B414" s="511">
        <v>36099</v>
      </c>
      <c r="C414" s="53" t="s">
        <v>3</v>
      </c>
      <c r="D414" s="54">
        <v>3</v>
      </c>
      <c r="E414" s="55">
        <v>16597.38</v>
      </c>
      <c r="F414" s="55">
        <v>0</v>
      </c>
      <c r="G414" s="55">
        <v>0</v>
      </c>
      <c r="H414" s="55">
        <v>6705.27</v>
      </c>
      <c r="I414" s="55">
        <v>0</v>
      </c>
      <c r="J414" s="55">
        <v>1941.89</v>
      </c>
      <c r="K414" s="56">
        <v>23302.65</v>
      </c>
      <c r="L414" s="46">
        <v>25244.54</v>
      </c>
      <c r="M414" s="117"/>
      <c r="N414" s="119">
        <v>23302.65</v>
      </c>
      <c r="O414" s="119">
        <v>16597.38</v>
      </c>
      <c r="P414" s="119"/>
      <c r="Q414" s="119">
        <v>28232.07</v>
      </c>
      <c r="R414" s="47"/>
    </row>
    <row r="415" spans="1:18" ht="9" customHeight="1" x14ac:dyDescent="0.2">
      <c r="A415" s="581"/>
      <c r="B415" s="581"/>
      <c r="C415" s="48" t="s">
        <v>4</v>
      </c>
      <c r="D415" s="49">
        <v>8</v>
      </c>
      <c r="E415" s="50">
        <v>32137009</v>
      </c>
      <c r="F415" s="50">
        <v>0</v>
      </c>
      <c r="G415" s="50">
        <v>0</v>
      </c>
      <c r="H415" s="50">
        <v>12983213</v>
      </c>
      <c r="I415" s="50">
        <v>0</v>
      </c>
      <c r="J415" s="51">
        <v>3760023</v>
      </c>
      <c r="K415" s="50">
        <v>45120222</v>
      </c>
      <c r="L415" s="73">
        <v>48880245</v>
      </c>
      <c r="M415" s="118"/>
      <c r="N415" s="120">
        <v>45120222</v>
      </c>
      <c r="O415" s="120">
        <v>32137009</v>
      </c>
      <c r="P415" s="120">
        <v>0</v>
      </c>
      <c r="Q415" s="120">
        <v>54664910</v>
      </c>
      <c r="R415" s="47"/>
    </row>
    <row r="416" spans="1:18" ht="12.75" customHeight="1" x14ac:dyDescent="0.2">
      <c r="A416" s="581"/>
      <c r="B416" s="581"/>
      <c r="C416" s="53" t="s">
        <v>3</v>
      </c>
      <c r="D416" s="54">
        <v>9</v>
      </c>
      <c r="E416" s="55">
        <v>18793.87</v>
      </c>
      <c r="F416" s="55">
        <v>0</v>
      </c>
      <c r="G416" s="55">
        <v>0</v>
      </c>
      <c r="H416" s="55">
        <v>6705.27</v>
      </c>
      <c r="I416" s="55">
        <v>0</v>
      </c>
      <c r="J416" s="55">
        <v>2124.9299999999998</v>
      </c>
      <c r="K416" s="56">
        <v>25499.14</v>
      </c>
      <c r="L416" s="46">
        <v>27624.07</v>
      </c>
      <c r="M416" s="117"/>
      <c r="N416" s="119">
        <v>25499.14</v>
      </c>
      <c r="O416" s="119">
        <v>18793.87</v>
      </c>
      <c r="P416" s="119"/>
      <c r="Q416" s="119">
        <v>31006.97</v>
      </c>
      <c r="R416" s="47"/>
    </row>
    <row r="417" spans="1:18" ht="9" customHeight="1" x14ac:dyDescent="0.2">
      <c r="A417" s="581"/>
      <c r="B417" s="581"/>
      <c r="C417" s="48" t="s">
        <v>4</v>
      </c>
      <c r="D417" s="49">
        <v>14</v>
      </c>
      <c r="E417" s="50">
        <v>36390007</v>
      </c>
      <c r="F417" s="50">
        <v>0</v>
      </c>
      <c r="G417" s="50">
        <v>0</v>
      </c>
      <c r="H417" s="50">
        <v>12983213</v>
      </c>
      <c r="I417" s="50">
        <v>0</v>
      </c>
      <c r="J417" s="51">
        <v>4114438</v>
      </c>
      <c r="K417" s="50">
        <v>49373220</v>
      </c>
      <c r="L417" s="73">
        <v>53487658</v>
      </c>
      <c r="M417" s="118"/>
      <c r="N417" s="120">
        <v>49373220</v>
      </c>
      <c r="O417" s="120">
        <v>36390007</v>
      </c>
      <c r="P417" s="120">
        <v>0</v>
      </c>
      <c r="Q417" s="120">
        <v>60037866</v>
      </c>
      <c r="R417" s="47"/>
    </row>
    <row r="418" spans="1:18" ht="12.75" customHeight="1" x14ac:dyDescent="0.2">
      <c r="A418" s="581"/>
      <c r="B418" s="581"/>
      <c r="C418" s="53" t="s">
        <v>3</v>
      </c>
      <c r="D418" s="54">
        <v>15</v>
      </c>
      <c r="E418" s="55">
        <v>20990.36</v>
      </c>
      <c r="F418" s="55">
        <v>0</v>
      </c>
      <c r="G418" s="55">
        <v>0</v>
      </c>
      <c r="H418" s="55">
        <v>6705.27</v>
      </c>
      <c r="I418" s="55">
        <v>0</v>
      </c>
      <c r="J418" s="55">
        <v>2307.9699999999998</v>
      </c>
      <c r="K418" s="56">
        <v>27695.63</v>
      </c>
      <c r="L418" s="46">
        <v>30003.599999999999</v>
      </c>
      <c r="M418" s="117"/>
      <c r="N418" s="119">
        <v>27695.63</v>
      </c>
      <c r="O418" s="119">
        <v>20990.36</v>
      </c>
      <c r="P418" s="119"/>
      <c r="Q418" s="119">
        <v>33781.86</v>
      </c>
      <c r="R418" s="47"/>
    </row>
    <row r="419" spans="1:18" ht="9" customHeight="1" x14ac:dyDescent="0.2">
      <c r="A419" s="581"/>
      <c r="B419" s="581"/>
      <c r="C419" s="48" t="s">
        <v>4</v>
      </c>
      <c r="D419" s="49">
        <v>20</v>
      </c>
      <c r="E419" s="50">
        <v>40643004</v>
      </c>
      <c r="F419" s="50">
        <v>0</v>
      </c>
      <c r="G419" s="50">
        <v>0</v>
      </c>
      <c r="H419" s="50">
        <v>12983213</v>
      </c>
      <c r="I419" s="50">
        <v>0</v>
      </c>
      <c r="J419" s="51">
        <v>4468853</v>
      </c>
      <c r="K419" s="50">
        <v>53626218</v>
      </c>
      <c r="L419" s="73">
        <v>58095071</v>
      </c>
      <c r="M419" s="118"/>
      <c r="N419" s="120">
        <v>53626218</v>
      </c>
      <c r="O419" s="120">
        <v>40643004</v>
      </c>
      <c r="P419" s="120">
        <v>0</v>
      </c>
      <c r="Q419" s="120">
        <v>65410802</v>
      </c>
      <c r="R419" s="47"/>
    </row>
    <row r="420" spans="1:18" ht="12.75" customHeight="1" x14ac:dyDescent="0.2">
      <c r="A420" s="581"/>
      <c r="B420" s="581"/>
      <c r="C420" s="53" t="s">
        <v>3</v>
      </c>
      <c r="D420" s="54">
        <v>21</v>
      </c>
      <c r="E420" s="55">
        <v>23199.24</v>
      </c>
      <c r="F420" s="55">
        <v>0</v>
      </c>
      <c r="G420" s="55">
        <v>0</v>
      </c>
      <c r="H420" s="55">
        <v>6705.27</v>
      </c>
      <c r="I420" s="55">
        <v>0</v>
      </c>
      <c r="J420" s="55">
        <v>2492.04</v>
      </c>
      <c r="K420" s="56">
        <v>29904.51</v>
      </c>
      <c r="L420" s="46">
        <v>32396.55</v>
      </c>
      <c r="M420" s="117"/>
      <c r="N420" s="119">
        <v>29904.51</v>
      </c>
      <c r="O420" s="119">
        <v>23199.24</v>
      </c>
      <c r="P420" s="119"/>
      <c r="Q420" s="119">
        <v>36572.410000000003</v>
      </c>
      <c r="R420" s="47"/>
    </row>
    <row r="421" spans="1:18" ht="9" customHeight="1" x14ac:dyDescent="0.2">
      <c r="A421" s="581"/>
      <c r="B421" s="581"/>
      <c r="C421" s="48" t="s">
        <v>4</v>
      </c>
      <c r="D421" s="49">
        <v>27</v>
      </c>
      <c r="E421" s="50">
        <v>44919992</v>
      </c>
      <c r="F421" s="50">
        <v>0</v>
      </c>
      <c r="G421" s="50">
        <v>0</v>
      </c>
      <c r="H421" s="50">
        <v>12983213</v>
      </c>
      <c r="I421" s="50">
        <v>0</v>
      </c>
      <c r="J421" s="51">
        <v>4825262</v>
      </c>
      <c r="K421" s="50">
        <v>57903206</v>
      </c>
      <c r="L421" s="73">
        <v>62728468</v>
      </c>
      <c r="M421" s="118"/>
      <c r="N421" s="120">
        <v>57903206</v>
      </c>
      <c r="O421" s="120">
        <v>44919992</v>
      </c>
      <c r="P421" s="120">
        <v>0</v>
      </c>
      <c r="Q421" s="120">
        <v>70814060</v>
      </c>
      <c r="R421" s="47"/>
    </row>
    <row r="422" spans="1:18" ht="12.75" customHeight="1" x14ac:dyDescent="0.2">
      <c r="A422" s="581"/>
      <c r="B422" s="581"/>
      <c r="C422" s="53" t="s">
        <v>3</v>
      </c>
      <c r="D422" s="54">
        <v>28</v>
      </c>
      <c r="E422" s="55">
        <v>26127.55</v>
      </c>
      <c r="F422" s="55">
        <v>0</v>
      </c>
      <c r="G422" s="55">
        <v>0</v>
      </c>
      <c r="H422" s="55">
        <v>6705.27</v>
      </c>
      <c r="I422" s="55">
        <v>0</v>
      </c>
      <c r="J422" s="55">
        <v>2736.07</v>
      </c>
      <c r="K422" s="56">
        <v>32832.82</v>
      </c>
      <c r="L422" s="46">
        <v>35568.89</v>
      </c>
      <c r="M422" s="117"/>
      <c r="N422" s="119">
        <v>32832.82</v>
      </c>
      <c r="O422" s="119">
        <v>26127.55</v>
      </c>
      <c r="P422" s="119"/>
      <c r="Q422" s="119">
        <v>40271.85</v>
      </c>
      <c r="R422" s="47"/>
    </row>
    <row r="423" spans="1:18" ht="9" customHeight="1" x14ac:dyDescent="0.2">
      <c r="A423" s="581"/>
      <c r="B423" s="581"/>
      <c r="C423" s="48" t="s">
        <v>4</v>
      </c>
      <c r="D423" s="49">
        <v>34</v>
      </c>
      <c r="E423" s="50">
        <v>50589991</v>
      </c>
      <c r="F423" s="50">
        <v>0</v>
      </c>
      <c r="G423" s="50">
        <v>0</v>
      </c>
      <c r="H423" s="50">
        <v>12983213</v>
      </c>
      <c r="I423" s="50">
        <v>0</v>
      </c>
      <c r="J423" s="51">
        <v>5297770</v>
      </c>
      <c r="K423" s="50">
        <v>63573204</v>
      </c>
      <c r="L423" s="73">
        <v>68870975</v>
      </c>
      <c r="M423" s="118"/>
      <c r="N423" s="120">
        <v>63573204</v>
      </c>
      <c r="O423" s="120">
        <v>50589991</v>
      </c>
      <c r="P423" s="120">
        <v>0</v>
      </c>
      <c r="Q423" s="120">
        <v>77977175</v>
      </c>
      <c r="R423" s="47"/>
    </row>
    <row r="424" spans="1:18" ht="12.75" customHeight="1" x14ac:dyDescent="0.2">
      <c r="A424" s="581"/>
      <c r="B424" s="581"/>
      <c r="C424" s="53" t="s">
        <v>3</v>
      </c>
      <c r="D424" s="54">
        <v>35</v>
      </c>
      <c r="E424" s="55">
        <v>28330.240000000002</v>
      </c>
      <c r="F424" s="55">
        <v>0</v>
      </c>
      <c r="G424" s="55">
        <v>0</v>
      </c>
      <c r="H424" s="55">
        <v>6705.27</v>
      </c>
      <c r="I424" s="55">
        <v>0</v>
      </c>
      <c r="J424" s="55">
        <v>2919.63</v>
      </c>
      <c r="K424" s="56">
        <v>35035.51</v>
      </c>
      <c r="L424" s="46">
        <v>37955.14</v>
      </c>
      <c r="M424" s="117"/>
      <c r="N424" s="119">
        <v>35035.51</v>
      </c>
      <c r="O424" s="119">
        <v>28330.240000000002</v>
      </c>
      <c r="P424" s="119"/>
      <c r="Q424" s="119">
        <v>43054.58</v>
      </c>
      <c r="R424" s="47"/>
    </row>
    <row r="425" spans="1:18" ht="9" customHeight="1" x14ac:dyDescent="0.2">
      <c r="A425" s="582"/>
      <c r="B425" s="582"/>
      <c r="C425" s="58" t="s">
        <v>4</v>
      </c>
      <c r="D425" s="59"/>
      <c r="E425" s="61">
        <v>54854994</v>
      </c>
      <c r="F425" s="61">
        <v>0</v>
      </c>
      <c r="G425" s="61">
        <v>0</v>
      </c>
      <c r="H425" s="61">
        <v>12983213</v>
      </c>
      <c r="I425" s="61">
        <v>0</v>
      </c>
      <c r="J425" s="60">
        <v>5653192</v>
      </c>
      <c r="K425" s="61">
        <v>67838207</v>
      </c>
      <c r="L425" s="73">
        <v>73491399</v>
      </c>
      <c r="M425" s="118"/>
      <c r="N425" s="120">
        <v>67838207</v>
      </c>
      <c r="O425" s="120">
        <v>54854994</v>
      </c>
      <c r="P425" s="120">
        <v>0</v>
      </c>
      <c r="Q425" s="120">
        <v>83365292</v>
      </c>
      <c r="R425" s="47"/>
    </row>
    <row r="426" spans="1:18" ht="12.75" customHeight="1" x14ac:dyDescent="0.2">
      <c r="A426" s="492">
        <v>36100</v>
      </c>
      <c r="B426" s="492">
        <v>36311</v>
      </c>
      <c r="C426" s="42" t="s">
        <v>3</v>
      </c>
      <c r="D426" s="43">
        <v>0</v>
      </c>
      <c r="E426" s="44">
        <v>16261.68</v>
      </c>
      <c r="F426" s="44">
        <v>0</v>
      </c>
      <c r="G426" s="44">
        <v>0</v>
      </c>
      <c r="H426" s="44">
        <v>6705.27</v>
      </c>
      <c r="I426" s="44">
        <v>0</v>
      </c>
      <c r="J426" s="44">
        <v>1913.91</v>
      </c>
      <c r="K426" s="45">
        <v>22966.95</v>
      </c>
      <c r="L426" s="46">
        <v>24880.86</v>
      </c>
      <c r="M426" s="117"/>
      <c r="N426" s="119">
        <v>22966.95</v>
      </c>
      <c r="O426" s="119">
        <v>16261.68</v>
      </c>
      <c r="P426" s="119"/>
      <c r="Q426" s="119">
        <v>27807.96</v>
      </c>
      <c r="R426" s="47"/>
    </row>
    <row r="427" spans="1:18" ht="9" customHeight="1" x14ac:dyDescent="0.2">
      <c r="A427" s="525"/>
      <c r="B427" s="525"/>
      <c r="C427" s="48" t="s">
        <v>4</v>
      </c>
      <c r="D427" s="49">
        <v>2</v>
      </c>
      <c r="E427" s="50">
        <v>31487003</v>
      </c>
      <c r="F427" s="50">
        <v>0</v>
      </c>
      <c r="G427" s="50">
        <v>0</v>
      </c>
      <c r="H427" s="50">
        <v>12983213</v>
      </c>
      <c r="I427" s="50">
        <v>0</v>
      </c>
      <c r="J427" s="51">
        <v>3705847</v>
      </c>
      <c r="K427" s="50">
        <v>44470216</v>
      </c>
      <c r="L427" s="73">
        <v>48176063</v>
      </c>
      <c r="M427" s="118"/>
      <c r="N427" s="120">
        <v>44470216</v>
      </c>
      <c r="O427" s="120">
        <v>31487003</v>
      </c>
      <c r="P427" s="120">
        <v>0</v>
      </c>
      <c r="Q427" s="120">
        <v>53843719</v>
      </c>
      <c r="R427" s="47"/>
    </row>
    <row r="428" spans="1:18" ht="12.75" customHeight="1" x14ac:dyDescent="0.2">
      <c r="A428" s="511">
        <v>36100</v>
      </c>
      <c r="B428" s="511">
        <v>36311</v>
      </c>
      <c r="C428" s="53" t="s">
        <v>3</v>
      </c>
      <c r="D428" s="54">
        <v>3</v>
      </c>
      <c r="E428" s="55">
        <v>17018.8</v>
      </c>
      <c r="F428" s="55">
        <v>0</v>
      </c>
      <c r="G428" s="55">
        <v>0</v>
      </c>
      <c r="H428" s="55">
        <v>6705.27</v>
      </c>
      <c r="I428" s="55">
        <v>0</v>
      </c>
      <c r="J428" s="55">
        <v>1977.01</v>
      </c>
      <c r="K428" s="56">
        <v>23724.07</v>
      </c>
      <c r="L428" s="46">
        <v>25701.08</v>
      </c>
      <c r="M428" s="117"/>
      <c r="N428" s="119">
        <v>23724.07</v>
      </c>
      <c r="O428" s="119">
        <v>17018.8</v>
      </c>
      <c r="P428" s="119"/>
      <c r="Q428" s="119">
        <v>28764.46</v>
      </c>
      <c r="R428" s="47"/>
    </row>
    <row r="429" spans="1:18" ht="9" customHeight="1" x14ac:dyDescent="0.2">
      <c r="A429" s="581"/>
      <c r="B429" s="581"/>
      <c r="C429" s="48" t="s">
        <v>4</v>
      </c>
      <c r="D429" s="49">
        <v>8</v>
      </c>
      <c r="E429" s="50">
        <v>32952992</v>
      </c>
      <c r="F429" s="50">
        <v>0</v>
      </c>
      <c r="G429" s="50">
        <v>0</v>
      </c>
      <c r="H429" s="50">
        <v>12983213</v>
      </c>
      <c r="I429" s="50">
        <v>0</v>
      </c>
      <c r="J429" s="51">
        <v>3828025</v>
      </c>
      <c r="K429" s="50">
        <v>45936205</v>
      </c>
      <c r="L429" s="73">
        <v>49764230</v>
      </c>
      <c r="M429" s="118"/>
      <c r="N429" s="120">
        <v>45936205</v>
      </c>
      <c r="O429" s="120">
        <v>32952992</v>
      </c>
      <c r="P429" s="120">
        <v>0</v>
      </c>
      <c r="Q429" s="120">
        <v>55695761</v>
      </c>
      <c r="R429" s="47"/>
    </row>
    <row r="430" spans="1:18" ht="12.75" customHeight="1" x14ac:dyDescent="0.2">
      <c r="A430" s="581"/>
      <c r="B430" s="581"/>
      <c r="C430" s="53" t="s">
        <v>3</v>
      </c>
      <c r="D430" s="54">
        <v>9</v>
      </c>
      <c r="E430" s="55">
        <v>19252.48</v>
      </c>
      <c r="F430" s="55">
        <v>0</v>
      </c>
      <c r="G430" s="55">
        <v>0</v>
      </c>
      <c r="H430" s="55">
        <v>6705.27</v>
      </c>
      <c r="I430" s="55">
        <v>0</v>
      </c>
      <c r="J430" s="55">
        <v>2163.15</v>
      </c>
      <c r="K430" s="56">
        <v>25957.75</v>
      </c>
      <c r="L430" s="46">
        <v>28120.9</v>
      </c>
      <c r="M430" s="117"/>
      <c r="N430" s="119">
        <v>25957.75</v>
      </c>
      <c r="O430" s="119">
        <v>19252.48</v>
      </c>
      <c r="P430" s="119"/>
      <c r="Q430" s="119">
        <v>31586.35</v>
      </c>
      <c r="R430" s="47"/>
    </row>
    <row r="431" spans="1:18" ht="9" customHeight="1" x14ac:dyDescent="0.2">
      <c r="A431" s="581"/>
      <c r="B431" s="581"/>
      <c r="C431" s="48" t="s">
        <v>4</v>
      </c>
      <c r="D431" s="49">
        <v>14</v>
      </c>
      <c r="E431" s="50">
        <v>37277999</v>
      </c>
      <c r="F431" s="50">
        <v>0</v>
      </c>
      <c r="G431" s="50">
        <v>0</v>
      </c>
      <c r="H431" s="50">
        <v>12983213</v>
      </c>
      <c r="I431" s="50">
        <v>0</v>
      </c>
      <c r="J431" s="51">
        <v>4188442</v>
      </c>
      <c r="K431" s="50">
        <v>50261213</v>
      </c>
      <c r="L431" s="73">
        <v>54449655</v>
      </c>
      <c r="M431" s="118"/>
      <c r="N431" s="120">
        <v>50261213</v>
      </c>
      <c r="O431" s="120">
        <v>37277999</v>
      </c>
      <c r="P431" s="120">
        <v>0</v>
      </c>
      <c r="Q431" s="120">
        <v>61159702</v>
      </c>
      <c r="R431" s="47"/>
    </row>
    <row r="432" spans="1:18" ht="12.75" customHeight="1" x14ac:dyDescent="0.2">
      <c r="A432" s="581"/>
      <c r="B432" s="581"/>
      <c r="C432" s="53" t="s">
        <v>3</v>
      </c>
      <c r="D432" s="54">
        <v>15</v>
      </c>
      <c r="E432" s="55">
        <v>21486.16</v>
      </c>
      <c r="F432" s="55">
        <v>0</v>
      </c>
      <c r="G432" s="55">
        <v>0</v>
      </c>
      <c r="H432" s="55">
        <v>6705.27</v>
      </c>
      <c r="I432" s="55">
        <v>0</v>
      </c>
      <c r="J432" s="55">
        <v>2349.29</v>
      </c>
      <c r="K432" s="56">
        <v>28191.43</v>
      </c>
      <c r="L432" s="46">
        <v>30540.720000000001</v>
      </c>
      <c r="M432" s="117"/>
      <c r="N432" s="119">
        <v>28191.43</v>
      </c>
      <c r="O432" s="119">
        <v>21486.16</v>
      </c>
      <c r="P432" s="119"/>
      <c r="Q432" s="119">
        <v>34408.230000000003</v>
      </c>
      <c r="R432" s="47"/>
    </row>
    <row r="433" spans="1:18" ht="9" customHeight="1" x14ac:dyDescent="0.2">
      <c r="A433" s="581"/>
      <c r="B433" s="581"/>
      <c r="C433" s="48" t="s">
        <v>4</v>
      </c>
      <c r="D433" s="49">
        <v>20</v>
      </c>
      <c r="E433" s="50">
        <v>41603007</v>
      </c>
      <c r="F433" s="50">
        <v>0</v>
      </c>
      <c r="G433" s="50">
        <v>0</v>
      </c>
      <c r="H433" s="50">
        <v>12983213</v>
      </c>
      <c r="I433" s="50">
        <v>0</v>
      </c>
      <c r="J433" s="51">
        <v>4548860</v>
      </c>
      <c r="K433" s="50">
        <v>54586220</v>
      </c>
      <c r="L433" s="73">
        <v>59135080</v>
      </c>
      <c r="M433" s="118"/>
      <c r="N433" s="120">
        <v>54586220</v>
      </c>
      <c r="O433" s="120">
        <v>41603007</v>
      </c>
      <c r="P433" s="120">
        <v>0</v>
      </c>
      <c r="Q433" s="120">
        <v>66623624</v>
      </c>
      <c r="R433" s="47"/>
    </row>
    <row r="434" spans="1:18" ht="12.75" customHeight="1" x14ac:dyDescent="0.2">
      <c r="A434" s="581"/>
      <c r="B434" s="581"/>
      <c r="C434" s="53" t="s">
        <v>3</v>
      </c>
      <c r="D434" s="54">
        <v>21</v>
      </c>
      <c r="E434" s="55">
        <v>23738.42</v>
      </c>
      <c r="F434" s="55">
        <v>0</v>
      </c>
      <c r="G434" s="55">
        <v>0</v>
      </c>
      <c r="H434" s="55">
        <v>6705.27</v>
      </c>
      <c r="I434" s="55">
        <v>0</v>
      </c>
      <c r="J434" s="55">
        <v>2536.9699999999998</v>
      </c>
      <c r="K434" s="56">
        <v>30443.69</v>
      </c>
      <c r="L434" s="46">
        <v>32980.660000000003</v>
      </c>
      <c r="M434" s="117"/>
      <c r="N434" s="119">
        <v>30443.69</v>
      </c>
      <c r="O434" s="119">
        <v>23738.42</v>
      </c>
      <c r="P434" s="119"/>
      <c r="Q434" s="119">
        <v>37253.58</v>
      </c>
      <c r="R434" s="47"/>
    </row>
    <row r="435" spans="1:18" ht="9" customHeight="1" x14ac:dyDescent="0.2">
      <c r="A435" s="581"/>
      <c r="B435" s="581"/>
      <c r="C435" s="48" t="s">
        <v>4</v>
      </c>
      <c r="D435" s="49">
        <v>27</v>
      </c>
      <c r="E435" s="50">
        <v>45963990</v>
      </c>
      <c r="F435" s="50">
        <v>0</v>
      </c>
      <c r="G435" s="50">
        <v>0</v>
      </c>
      <c r="H435" s="50">
        <v>12983213</v>
      </c>
      <c r="I435" s="50">
        <v>0</v>
      </c>
      <c r="J435" s="51">
        <v>4912259</v>
      </c>
      <c r="K435" s="50">
        <v>58947204</v>
      </c>
      <c r="L435" s="73">
        <v>63859463</v>
      </c>
      <c r="M435" s="118"/>
      <c r="N435" s="120">
        <v>58947204</v>
      </c>
      <c r="O435" s="120">
        <v>45963990</v>
      </c>
      <c r="P435" s="120">
        <v>0</v>
      </c>
      <c r="Q435" s="120">
        <v>72132989</v>
      </c>
      <c r="R435" s="47"/>
    </row>
    <row r="436" spans="1:18" ht="12.75" customHeight="1" x14ac:dyDescent="0.2">
      <c r="A436" s="581"/>
      <c r="B436" s="581"/>
      <c r="C436" s="53" t="s">
        <v>3</v>
      </c>
      <c r="D436" s="54">
        <v>28</v>
      </c>
      <c r="E436" s="55">
        <v>26716.32</v>
      </c>
      <c r="F436" s="55">
        <v>0</v>
      </c>
      <c r="G436" s="55">
        <v>0</v>
      </c>
      <c r="H436" s="55">
        <v>6705.27</v>
      </c>
      <c r="I436" s="55">
        <v>0</v>
      </c>
      <c r="J436" s="55">
        <v>2785.13</v>
      </c>
      <c r="K436" s="56">
        <v>33421.589999999997</v>
      </c>
      <c r="L436" s="46">
        <v>36206.720000000001</v>
      </c>
      <c r="M436" s="117"/>
      <c r="N436" s="119">
        <v>33421.589999999997</v>
      </c>
      <c r="O436" s="119">
        <v>26716.32</v>
      </c>
      <c r="P436" s="119"/>
      <c r="Q436" s="119">
        <v>41015.660000000003</v>
      </c>
      <c r="R436" s="47"/>
    </row>
    <row r="437" spans="1:18" ht="9" customHeight="1" x14ac:dyDescent="0.2">
      <c r="A437" s="581"/>
      <c r="B437" s="581"/>
      <c r="C437" s="48" t="s">
        <v>4</v>
      </c>
      <c r="D437" s="49">
        <v>34</v>
      </c>
      <c r="E437" s="50">
        <v>51730009</v>
      </c>
      <c r="F437" s="50">
        <v>0</v>
      </c>
      <c r="G437" s="50">
        <v>0</v>
      </c>
      <c r="H437" s="50">
        <v>12983213</v>
      </c>
      <c r="I437" s="50">
        <v>0</v>
      </c>
      <c r="J437" s="51">
        <v>5392764</v>
      </c>
      <c r="K437" s="50">
        <v>64713222</v>
      </c>
      <c r="L437" s="73">
        <v>70105986</v>
      </c>
      <c r="M437" s="118"/>
      <c r="N437" s="120">
        <v>64713222</v>
      </c>
      <c r="O437" s="120">
        <v>51730009</v>
      </c>
      <c r="P437" s="120">
        <v>0</v>
      </c>
      <c r="Q437" s="120">
        <v>79417392</v>
      </c>
      <c r="R437" s="47"/>
    </row>
    <row r="438" spans="1:18" ht="12.75" customHeight="1" x14ac:dyDescent="0.2">
      <c r="A438" s="581"/>
      <c r="B438" s="581"/>
      <c r="C438" s="53" t="s">
        <v>3</v>
      </c>
      <c r="D438" s="54">
        <v>35</v>
      </c>
      <c r="E438" s="55">
        <v>28962.39</v>
      </c>
      <c r="F438" s="55">
        <v>0</v>
      </c>
      <c r="G438" s="55">
        <v>0</v>
      </c>
      <c r="H438" s="55">
        <v>6705.27</v>
      </c>
      <c r="I438" s="55">
        <v>0</v>
      </c>
      <c r="J438" s="55">
        <v>2972.31</v>
      </c>
      <c r="K438" s="56">
        <v>35667.660000000003</v>
      </c>
      <c r="L438" s="46">
        <v>38639.97</v>
      </c>
      <c r="M438" s="117"/>
      <c r="N438" s="119">
        <v>35667.660000000003</v>
      </c>
      <c r="O438" s="119">
        <v>28962.39</v>
      </c>
      <c r="P438" s="119"/>
      <c r="Q438" s="119">
        <v>43853.2</v>
      </c>
      <c r="R438" s="47"/>
    </row>
    <row r="439" spans="1:18" ht="9" customHeight="1" x14ac:dyDescent="0.2">
      <c r="A439" s="582"/>
      <c r="B439" s="582"/>
      <c r="C439" s="58" t="s">
        <v>4</v>
      </c>
      <c r="D439" s="59"/>
      <c r="E439" s="61">
        <v>56079007</v>
      </c>
      <c r="F439" s="61">
        <v>0</v>
      </c>
      <c r="G439" s="61">
        <v>0</v>
      </c>
      <c r="H439" s="61">
        <v>12983213</v>
      </c>
      <c r="I439" s="61">
        <v>0</v>
      </c>
      <c r="J439" s="60">
        <v>5755195</v>
      </c>
      <c r="K439" s="61">
        <v>69062220</v>
      </c>
      <c r="L439" s="73">
        <v>74817415</v>
      </c>
      <c r="M439" s="118"/>
      <c r="N439" s="120">
        <v>69062220</v>
      </c>
      <c r="O439" s="120">
        <v>56079007</v>
      </c>
      <c r="P439" s="120">
        <v>0</v>
      </c>
      <c r="Q439" s="120">
        <v>84911636</v>
      </c>
      <c r="R439" s="47"/>
    </row>
    <row r="440" spans="1:18" ht="12.75" customHeight="1" x14ac:dyDescent="0.2">
      <c r="A440" s="492">
        <v>36312</v>
      </c>
      <c r="B440" s="492">
        <v>36707</v>
      </c>
      <c r="C440" s="42" t="s">
        <v>3</v>
      </c>
      <c r="D440" s="43">
        <v>0</v>
      </c>
      <c r="E440" s="44">
        <v>16602.54</v>
      </c>
      <c r="F440" s="44">
        <v>0</v>
      </c>
      <c r="G440" s="44">
        <v>0</v>
      </c>
      <c r="H440" s="44">
        <v>6705.27</v>
      </c>
      <c r="I440" s="44">
        <v>0</v>
      </c>
      <c r="J440" s="44">
        <v>1942.32</v>
      </c>
      <c r="K440" s="45">
        <v>23307.81</v>
      </c>
      <c r="L440" s="46">
        <v>25250.13</v>
      </c>
      <c r="M440" s="117"/>
      <c r="N440" s="119">
        <v>23307.81</v>
      </c>
      <c r="O440" s="119">
        <v>16602.54</v>
      </c>
      <c r="P440" s="119"/>
      <c r="Q440" s="119">
        <v>28238.59</v>
      </c>
      <c r="R440" s="47"/>
    </row>
    <row r="441" spans="1:18" ht="9" customHeight="1" x14ac:dyDescent="0.2">
      <c r="A441" s="525"/>
      <c r="B441" s="525"/>
      <c r="C441" s="48" t="s">
        <v>4</v>
      </c>
      <c r="D441" s="49">
        <v>2</v>
      </c>
      <c r="E441" s="50">
        <v>32147000</v>
      </c>
      <c r="F441" s="50">
        <v>0</v>
      </c>
      <c r="G441" s="50">
        <v>0</v>
      </c>
      <c r="H441" s="50">
        <v>12983213</v>
      </c>
      <c r="I441" s="50">
        <v>0</v>
      </c>
      <c r="J441" s="51">
        <v>3760856</v>
      </c>
      <c r="K441" s="50">
        <v>45130213</v>
      </c>
      <c r="L441" s="73">
        <v>48891069</v>
      </c>
      <c r="M441" s="118"/>
      <c r="N441" s="120">
        <v>45130213</v>
      </c>
      <c r="O441" s="120">
        <v>32147000</v>
      </c>
      <c r="P441" s="120">
        <v>0</v>
      </c>
      <c r="Q441" s="120">
        <v>54677535</v>
      </c>
      <c r="R441" s="47"/>
    </row>
    <row r="442" spans="1:18" ht="12.75" customHeight="1" x14ac:dyDescent="0.2">
      <c r="A442" s="511">
        <v>36312</v>
      </c>
      <c r="B442" s="511">
        <v>36707</v>
      </c>
      <c r="C442" s="53" t="s">
        <v>3</v>
      </c>
      <c r="D442" s="54">
        <v>3</v>
      </c>
      <c r="E442" s="55">
        <v>17365.86</v>
      </c>
      <c r="F442" s="55">
        <v>0</v>
      </c>
      <c r="G442" s="55">
        <v>0</v>
      </c>
      <c r="H442" s="55">
        <v>6705.27</v>
      </c>
      <c r="I442" s="55">
        <v>0</v>
      </c>
      <c r="J442" s="55">
        <v>2005.93</v>
      </c>
      <c r="K442" s="56">
        <v>24071.13</v>
      </c>
      <c r="L442" s="46">
        <v>26077.06</v>
      </c>
      <c r="M442" s="117"/>
      <c r="N442" s="119">
        <v>24071.13</v>
      </c>
      <c r="O442" s="119">
        <v>17365.86</v>
      </c>
      <c r="P442" s="119"/>
      <c r="Q442" s="119">
        <v>29202.91</v>
      </c>
      <c r="R442" s="47"/>
    </row>
    <row r="443" spans="1:18" ht="9" customHeight="1" x14ac:dyDescent="0.2">
      <c r="A443" s="581"/>
      <c r="B443" s="581"/>
      <c r="C443" s="48" t="s">
        <v>4</v>
      </c>
      <c r="D443" s="49">
        <v>8</v>
      </c>
      <c r="E443" s="50">
        <v>33624994</v>
      </c>
      <c r="F443" s="50">
        <v>0</v>
      </c>
      <c r="G443" s="50">
        <v>0</v>
      </c>
      <c r="H443" s="50">
        <v>12983213</v>
      </c>
      <c r="I443" s="50">
        <v>0</v>
      </c>
      <c r="J443" s="51">
        <v>3884022</v>
      </c>
      <c r="K443" s="50">
        <v>46608207</v>
      </c>
      <c r="L443" s="73">
        <v>50492229</v>
      </c>
      <c r="M443" s="118"/>
      <c r="N443" s="120">
        <v>46608207</v>
      </c>
      <c r="O443" s="120">
        <v>33624994</v>
      </c>
      <c r="P443" s="120">
        <v>0</v>
      </c>
      <c r="Q443" s="120">
        <v>56544719</v>
      </c>
      <c r="R443" s="47"/>
    </row>
    <row r="444" spans="1:18" ht="12.75" customHeight="1" x14ac:dyDescent="0.2">
      <c r="A444" s="581"/>
      <c r="B444" s="581"/>
      <c r="C444" s="53" t="s">
        <v>3</v>
      </c>
      <c r="D444" s="54">
        <v>9</v>
      </c>
      <c r="E444" s="55">
        <v>19636.72</v>
      </c>
      <c r="F444" s="55">
        <v>0</v>
      </c>
      <c r="G444" s="55">
        <v>0</v>
      </c>
      <c r="H444" s="55">
        <v>6705.27</v>
      </c>
      <c r="I444" s="55">
        <v>0</v>
      </c>
      <c r="J444" s="55">
        <v>2195.17</v>
      </c>
      <c r="K444" s="56">
        <v>26341.99</v>
      </c>
      <c r="L444" s="46">
        <v>28537.16</v>
      </c>
      <c r="M444" s="117"/>
      <c r="N444" s="119">
        <v>26341.99</v>
      </c>
      <c r="O444" s="119">
        <v>19636.72</v>
      </c>
      <c r="P444" s="119"/>
      <c r="Q444" s="119">
        <v>32071.77</v>
      </c>
      <c r="R444" s="47"/>
    </row>
    <row r="445" spans="1:18" ht="9" customHeight="1" x14ac:dyDescent="0.2">
      <c r="A445" s="581"/>
      <c r="B445" s="581"/>
      <c r="C445" s="48" t="s">
        <v>4</v>
      </c>
      <c r="D445" s="49">
        <v>14</v>
      </c>
      <c r="E445" s="50">
        <v>38021992</v>
      </c>
      <c r="F445" s="50">
        <v>0</v>
      </c>
      <c r="G445" s="50">
        <v>0</v>
      </c>
      <c r="H445" s="50">
        <v>12983213</v>
      </c>
      <c r="I445" s="50">
        <v>0</v>
      </c>
      <c r="J445" s="51">
        <v>4250442</v>
      </c>
      <c r="K445" s="50">
        <v>51005205</v>
      </c>
      <c r="L445" s="73">
        <v>55255647</v>
      </c>
      <c r="M445" s="118"/>
      <c r="N445" s="120">
        <v>51005205</v>
      </c>
      <c r="O445" s="120">
        <v>38021992</v>
      </c>
      <c r="P445" s="120">
        <v>0</v>
      </c>
      <c r="Q445" s="120">
        <v>62099606</v>
      </c>
      <c r="R445" s="47"/>
    </row>
    <row r="446" spans="1:18" ht="12.75" customHeight="1" x14ac:dyDescent="0.2">
      <c r="A446" s="581"/>
      <c r="B446" s="581"/>
      <c r="C446" s="53" t="s">
        <v>3</v>
      </c>
      <c r="D446" s="54">
        <v>15</v>
      </c>
      <c r="E446" s="55">
        <v>21901.39</v>
      </c>
      <c r="F446" s="55">
        <v>0</v>
      </c>
      <c r="G446" s="55">
        <v>0</v>
      </c>
      <c r="H446" s="55">
        <v>6705.27</v>
      </c>
      <c r="I446" s="55">
        <v>0</v>
      </c>
      <c r="J446" s="55">
        <v>2383.89</v>
      </c>
      <c r="K446" s="56">
        <v>28606.66</v>
      </c>
      <c r="L446" s="46">
        <v>30990.55</v>
      </c>
      <c r="M446" s="117"/>
      <c r="N446" s="119">
        <v>28606.66</v>
      </c>
      <c r="O446" s="119">
        <v>21901.39</v>
      </c>
      <c r="P446" s="119"/>
      <c r="Q446" s="119">
        <v>34932.800000000003</v>
      </c>
      <c r="R446" s="47"/>
    </row>
    <row r="447" spans="1:18" ht="9" customHeight="1" x14ac:dyDescent="0.2">
      <c r="A447" s="581"/>
      <c r="B447" s="581"/>
      <c r="C447" s="48" t="s">
        <v>4</v>
      </c>
      <c r="D447" s="49">
        <v>20</v>
      </c>
      <c r="E447" s="50">
        <v>42407004</v>
      </c>
      <c r="F447" s="50">
        <v>0</v>
      </c>
      <c r="G447" s="50">
        <v>0</v>
      </c>
      <c r="H447" s="50">
        <v>12983213</v>
      </c>
      <c r="I447" s="50">
        <v>0</v>
      </c>
      <c r="J447" s="51">
        <v>4615855</v>
      </c>
      <c r="K447" s="50">
        <v>55390218</v>
      </c>
      <c r="L447" s="73">
        <v>60006072</v>
      </c>
      <c r="M447" s="118"/>
      <c r="N447" s="120">
        <v>55390218</v>
      </c>
      <c r="O447" s="120">
        <v>42407004</v>
      </c>
      <c r="P447" s="120">
        <v>0</v>
      </c>
      <c r="Q447" s="120">
        <v>67639333</v>
      </c>
      <c r="R447" s="47"/>
    </row>
    <row r="448" spans="1:18" ht="12.75" customHeight="1" x14ac:dyDescent="0.2">
      <c r="A448" s="581"/>
      <c r="B448" s="581"/>
      <c r="C448" s="53" t="s">
        <v>3</v>
      </c>
      <c r="D448" s="54">
        <v>21</v>
      </c>
      <c r="E448" s="55">
        <v>24184.639999999999</v>
      </c>
      <c r="F448" s="55">
        <v>0</v>
      </c>
      <c r="G448" s="55">
        <v>0</v>
      </c>
      <c r="H448" s="55">
        <v>6705.27</v>
      </c>
      <c r="I448" s="55">
        <v>0</v>
      </c>
      <c r="J448" s="55">
        <v>2574.16</v>
      </c>
      <c r="K448" s="56">
        <v>30889.91</v>
      </c>
      <c r="L448" s="46">
        <v>33464.07</v>
      </c>
      <c r="M448" s="117"/>
      <c r="N448" s="119">
        <v>30889.91</v>
      </c>
      <c r="O448" s="119">
        <v>24184.639999999999</v>
      </c>
      <c r="P448" s="119"/>
      <c r="Q448" s="119">
        <v>37817.31</v>
      </c>
      <c r="R448" s="47"/>
    </row>
    <row r="449" spans="1:18" ht="9" customHeight="1" x14ac:dyDescent="0.2">
      <c r="A449" s="581"/>
      <c r="B449" s="581"/>
      <c r="C449" s="48" t="s">
        <v>4</v>
      </c>
      <c r="D449" s="49">
        <v>27</v>
      </c>
      <c r="E449" s="50">
        <v>46827993</v>
      </c>
      <c r="F449" s="50">
        <v>0</v>
      </c>
      <c r="G449" s="50">
        <v>0</v>
      </c>
      <c r="H449" s="50">
        <v>12983213</v>
      </c>
      <c r="I449" s="50">
        <v>0</v>
      </c>
      <c r="J449" s="51">
        <v>4984269</v>
      </c>
      <c r="K449" s="50">
        <v>59811206</v>
      </c>
      <c r="L449" s="73">
        <v>64795475</v>
      </c>
      <c r="M449" s="118"/>
      <c r="N449" s="120">
        <v>59811206</v>
      </c>
      <c r="O449" s="120">
        <v>46827993</v>
      </c>
      <c r="P449" s="120">
        <v>0</v>
      </c>
      <c r="Q449" s="120">
        <v>73224523</v>
      </c>
      <c r="R449" s="47"/>
    </row>
    <row r="450" spans="1:18" ht="12.75" customHeight="1" x14ac:dyDescent="0.2">
      <c r="A450" s="581"/>
      <c r="B450" s="581"/>
      <c r="C450" s="53" t="s">
        <v>3</v>
      </c>
      <c r="D450" s="54">
        <v>28</v>
      </c>
      <c r="E450" s="55">
        <v>27205.919999999998</v>
      </c>
      <c r="F450" s="55">
        <v>0</v>
      </c>
      <c r="G450" s="55">
        <v>0</v>
      </c>
      <c r="H450" s="55">
        <v>6705.27</v>
      </c>
      <c r="I450" s="55">
        <v>0</v>
      </c>
      <c r="J450" s="55">
        <v>2825.93</v>
      </c>
      <c r="K450" s="56">
        <v>33911.19</v>
      </c>
      <c r="L450" s="46">
        <v>36737.120000000003</v>
      </c>
      <c r="M450" s="117"/>
      <c r="N450" s="119">
        <v>33911.19</v>
      </c>
      <c r="O450" s="119">
        <v>27205.919999999998</v>
      </c>
      <c r="P450" s="119"/>
      <c r="Q450" s="119">
        <v>41634.19</v>
      </c>
      <c r="R450" s="47"/>
    </row>
    <row r="451" spans="1:18" ht="9" customHeight="1" x14ac:dyDescent="0.2">
      <c r="A451" s="581"/>
      <c r="B451" s="581"/>
      <c r="C451" s="48" t="s">
        <v>4</v>
      </c>
      <c r="D451" s="49">
        <v>34</v>
      </c>
      <c r="E451" s="50">
        <v>52678007</v>
      </c>
      <c r="F451" s="50">
        <v>0</v>
      </c>
      <c r="G451" s="50">
        <v>0</v>
      </c>
      <c r="H451" s="50">
        <v>12983213</v>
      </c>
      <c r="I451" s="50">
        <v>0</v>
      </c>
      <c r="J451" s="51">
        <v>5471763</v>
      </c>
      <c r="K451" s="50">
        <v>65661220</v>
      </c>
      <c r="L451" s="73">
        <v>71132983</v>
      </c>
      <c r="M451" s="118"/>
      <c r="N451" s="120">
        <v>65661220</v>
      </c>
      <c r="O451" s="120">
        <v>52678007</v>
      </c>
      <c r="P451" s="120">
        <v>0</v>
      </c>
      <c r="Q451" s="120">
        <v>80615033</v>
      </c>
      <c r="R451" s="47"/>
    </row>
    <row r="452" spans="1:18" ht="12.75" customHeight="1" x14ac:dyDescent="0.2">
      <c r="A452" s="581"/>
      <c r="B452" s="581"/>
      <c r="C452" s="53" t="s">
        <v>3</v>
      </c>
      <c r="D452" s="54">
        <v>35</v>
      </c>
      <c r="E452" s="55">
        <v>29489.17</v>
      </c>
      <c r="F452" s="55">
        <v>0</v>
      </c>
      <c r="G452" s="55">
        <v>0</v>
      </c>
      <c r="H452" s="55">
        <v>6705.27</v>
      </c>
      <c r="I452" s="55">
        <v>0</v>
      </c>
      <c r="J452" s="55">
        <v>3016.2</v>
      </c>
      <c r="K452" s="56">
        <v>36194.44</v>
      </c>
      <c r="L452" s="46">
        <v>39210.639999999999</v>
      </c>
      <c r="M452" s="117"/>
      <c r="N452" s="119">
        <v>36194.44</v>
      </c>
      <c r="O452" s="119">
        <v>29489.17</v>
      </c>
      <c r="P452" s="119"/>
      <c r="Q452" s="119">
        <v>44518.69</v>
      </c>
      <c r="R452" s="47"/>
    </row>
    <row r="453" spans="1:18" ht="9" customHeight="1" x14ac:dyDescent="0.2">
      <c r="A453" s="582"/>
      <c r="B453" s="582"/>
      <c r="C453" s="58" t="s">
        <v>4</v>
      </c>
      <c r="D453" s="59"/>
      <c r="E453" s="61">
        <v>57098995</v>
      </c>
      <c r="F453" s="61">
        <v>0</v>
      </c>
      <c r="G453" s="61">
        <v>0</v>
      </c>
      <c r="H453" s="61">
        <v>12983213</v>
      </c>
      <c r="I453" s="61">
        <v>0</v>
      </c>
      <c r="J453" s="60">
        <v>5840178</v>
      </c>
      <c r="K453" s="61">
        <v>70082208</v>
      </c>
      <c r="L453" s="73">
        <v>75922386</v>
      </c>
      <c r="M453" s="118"/>
      <c r="N453" s="120">
        <v>70082208</v>
      </c>
      <c r="O453" s="120">
        <v>57098995</v>
      </c>
      <c r="P453" s="120">
        <v>0</v>
      </c>
      <c r="Q453" s="120">
        <v>86200204</v>
      </c>
      <c r="R453" s="47"/>
    </row>
    <row r="454" spans="1:18" ht="12.75" customHeight="1" x14ac:dyDescent="0.2">
      <c r="A454" s="492">
        <v>36708</v>
      </c>
      <c r="B454" s="492">
        <v>36769</v>
      </c>
      <c r="C454" s="42" t="s">
        <v>3</v>
      </c>
      <c r="D454" s="43">
        <v>0</v>
      </c>
      <c r="E454" s="44">
        <v>16881.43</v>
      </c>
      <c r="F454" s="44">
        <v>0</v>
      </c>
      <c r="G454" s="44">
        <v>0</v>
      </c>
      <c r="H454" s="44">
        <v>6705.27</v>
      </c>
      <c r="I454" s="44">
        <v>0</v>
      </c>
      <c r="J454" s="44">
        <v>1965.56</v>
      </c>
      <c r="K454" s="45">
        <v>23586.7</v>
      </c>
      <c r="L454" s="46">
        <v>25552.26</v>
      </c>
      <c r="M454" s="117"/>
      <c r="N454" s="119">
        <v>23586.7</v>
      </c>
      <c r="O454" s="119">
        <v>16881.43</v>
      </c>
      <c r="P454" s="119"/>
      <c r="Q454" s="119">
        <v>28590.92</v>
      </c>
      <c r="R454" s="47"/>
    </row>
    <row r="455" spans="1:18" ht="9" customHeight="1" x14ac:dyDescent="0.2">
      <c r="A455" s="525"/>
      <c r="B455" s="525"/>
      <c r="C455" s="48" t="s">
        <v>4</v>
      </c>
      <c r="D455" s="49">
        <v>2</v>
      </c>
      <c r="E455" s="50">
        <v>32687006</v>
      </c>
      <c r="F455" s="50">
        <v>0</v>
      </c>
      <c r="G455" s="50">
        <v>0</v>
      </c>
      <c r="H455" s="50">
        <v>12983213</v>
      </c>
      <c r="I455" s="50">
        <v>0</v>
      </c>
      <c r="J455" s="51">
        <v>3805855</v>
      </c>
      <c r="K455" s="50">
        <v>45670220</v>
      </c>
      <c r="L455" s="73">
        <v>49476074</v>
      </c>
      <c r="M455" s="118"/>
      <c r="N455" s="120">
        <v>45670220</v>
      </c>
      <c r="O455" s="120">
        <v>32687006</v>
      </c>
      <c r="P455" s="120">
        <v>0</v>
      </c>
      <c r="Q455" s="120">
        <v>55359741</v>
      </c>
      <c r="R455" s="47"/>
    </row>
    <row r="456" spans="1:18" ht="12.75" customHeight="1" x14ac:dyDescent="0.2">
      <c r="A456" s="511">
        <v>36708</v>
      </c>
      <c r="B456" s="511">
        <v>36769</v>
      </c>
      <c r="C456" s="53" t="s">
        <v>3</v>
      </c>
      <c r="D456" s="54">
        <v>3</v>
      </c>
      <c r="E456" s="55">
        <v>17657.14</v>
      </c>
      <c r="F456" s="55">
        <v>0</v>
      </c>
      <c r="G456" s="55">
        <v>0</v>
      </c>
      <c r="H456" s="55">
        <v>6705.27</v>
      </c>
      <c r="I456" s="55">
        <v>0</v>
      </c>
      <c r="J456" s="55">
        <v>2030.2</v>
      </c>
      <c r="K456" s="56">
        <v>24362.41</v>
      </c>
      <c r="L456" s="46">
        <v>26392.61</v>
      </c>
      <c r="M456" s="117"/>
      <c r="N456" s="119">
        <v>24362.41</v>
      </c>
      <c r="O456" s="119">
        <v>17657.14</v>
      </c>
      <c r="P456" s="119"/>
      <c r="Q456" s="119">
        <v>29570.9</v>
      </c>
      <c r="R456" s="47"/>
    </row>
    <row r="457" spans="1:18" ht="9" customHeight="1" x14ac:dyDescent="0.2">
      <c r="A457" s="581"/>
      <c r="B457" s="581"/>
      <c r="C457" s="48" t="s">
        <v>4</v>
      </c>
      <c r="D457" s="49">
        <v>8</v>
      </c>
      <c r="E457" s="50">
        <v>34188990</v>
      </c>
      <c r="F457" s="50">
        <v>0</v>
      </c>
      <c r="G457" s="50">
        <v>0</v>
      </c>
      <c r="H457" s="50">
        <v>12983213</v>
      </c>
      <c r="I457" s="50">
        <v>0</v>
      </c>
      <c r="J457" s="51">
        <v>3931015</v>
      </c>
      <c r="K457" s="50">
        <v>47172204</v>
      </c>
      <c r="L457" s="73">
        <v>51103219</v>
      </c>
      <c r="M457" s="118"/>
      <c r="N457" s="120">
        <v>47172204</v>
      </c>
      <c r="O457" s="120">
        <v>34188990</v>
      </c>
      <c r="P457" s="120">
        <v>0</v>
      </c>
      <c r="Q457" s="120">
        <v>57257247</v>
      </c>
      <c r="R457" s="47"/>
    </row>
    <row r="458" spans="1:18" ht="12.75" customHeight="1" x14ac:dyDescent="0.2">
      <c r="A458" s="581"/>
      <c r="B458" s="581"/>
      <c r="C458" s="53" t="s">
        <v>3</v>
      </c>
      <c r="D458" s="54">
        <v>9</v>
      </c>
      <c r="E458" s="55">
        <v>19952.8</v>
      </c>
      <c r="F458" s="55">
        <v>0</v>
      </c>
      <c r="G458" s="55">
        <v>0</v>
      </c>
      <c r="H458" s="55">
        <v>6705.27</v>
      </c>
      <c r="I458" s="55">
        <v>0</v>
      </c>
      <c r="J458" s="55">
        <v>2221.5100000000002</v>
      </c>
      <c r="K458" s="56">
        <v>26658.07</v>
      </c>
      <c r="L458" s="46">
        <v>28879.58</v>
      </c>
      <c r="M458" s="117"/>
      <c r="N458" s="119">
        <v>26658.07</v>
      </c>
      <c r="O458" s="119">
        <v>19952.8</v>
      </c>
      <c r="P458" s="119"/>
      <c r="Q458" s="119">
        <v>32471.08</v>
      </c>
      <c r="R458" s="47"/>
    </row>
    <row r="459" spans="1:18" ht="9" customHeight="1" x14ac:dyDescent="0.2">
      <c r="A459" s="581"/>
      <c r="B459" s="581"/>
      <c r="C459" s="48" t="s">
        <v>4</v>
      </c>
      <c r="D459" s="49">
        <v>14</v>
      </c>
      <c r="E459" s="50">
        <v>38634008</v>
      </c>
      <c r="F459" s="50">
        <v>0</v>
      </c>
      <c r="G459" s="50">
        <v>0</v>
      </c>
      <c r="H459" s="50">
        <v>12983213</v>
      </c>
      <c r="I459" s="50">
        <v>0</v>
      </c>
      <c r="J459" s="51">
        <v>4301443</v>
      </c>
      <c r="K459" s="50">
        <v>51617221</v>
      </c>
      <c r="L459" s="73">
        <v>55918664</v>
      </c>
      <c r="M459" s="118"/>
      <c r="N459" s="120">
        <v>51617221</v>
      </c>
      <c r="O459" s="120">
        <v>38634008</v>
      </c>
      <c r="P459" s="120">
        <v>0</v>
      </c>
      <c r="Q459" s="120">
        <v>62872778</v>
      </c>
      <c r="R459" s="47"/>
    </row>
    <row r="460" spans="1:18" ht="12.75" customHeight="1" x14ac:dyDescent="0.2">
      <c r="A460" s="581"/>
      <c r="B460" s="581"/>
      <c r="C460" s="53" t="s">
        <v>3</v>
      </c>
      <c r="D460" s="54">
        <v>15</v>
      </c>
      <c r="E460" s="55">
        <v>22242.25</v>
      </c>
      <c r="F460" s="55">
        <v>0</v>
      </c>
      <c r="G460" s="55">
        <v>0</v>
      </c>
      <c r="H460" s="55">
        <v>6705.27</v>
      </c>
      <c r="I460" s="55">
        <v>0</v>
      </c>
      <c r="J460" s="55">
        <v>2412.29</v>
      </c>
      <c r="K460" s="56">
        <v>28947.52</v>
      </c>
      <c r="L460" s="46">
        <v>31359.81</v>
      </c>
      <c r="M460" s="117"/>
      <c r="N460" s="119">
        <v>28947.52</v>
      </c>
      <c r="O460" s="119">
        <v>22242.25</v>
      </c>
      <c r="P460" s="119"/>
      <c r="Q460" s="119">
        <v>35363.42</v>
      </c>
      <c r="R460" s="47"/>
    </row>
    <row r="461" spans="1:18" ht="9" customHeight="1" x14ac:dyDescent="0.2">
      <c r="A461" s="581"/>
      <c r="B461" s="581"/>
      <c r="C461" s="48" t="s">
        <v>4</v>
      </c>
      <c r="D461" s="49">
        <v>20</v>
      </c>
      <c r="E461" s="50">
        <v>43067001</v>
      </c>
      <c r="F461" s="50">
        <v>0</v>
      </c>
      <c r="G461" s="50">
        <v>0</v>
      </c>
      <c r="H461" s="50">
        <v>12983213</v>
      </c>
      <c r="I461" s="50">
        <v>0</v>
      </c>
      <c r="J461" s="51">
        <v>4670845</v>
      </c>
      <c r="K461" s="50">
        <v>56050215</v>
      </c>
      <c r="L461" s="73">
        <v>60721059</v>
      </c>
      <c r="M461" s="118"/>
      <c r="N461" s="120">
        <v>56050215</v>
      </c>
      <c r="O461" s="120">
        <v>43067001</v>
      </c>
      <c r="P461" s="120">
        <v>0</v>
      </c>
      <c r="Q461" s="120">
        <v>68473129</v>
      </c>
      <c r="R461" s="47"/>
    </row>
    <row r="462" spans="1:18" ht="12.75" customHeight="1" x14ac:dyDescent="0.2">
      <c r="A462" s="581"/>
      <c r="B462" s="581"/>
      <c r="C462" s="53" t="s">
        <v>3</v>
      </c>
      <c r="D462" s="54">
        <v>21</v>
      </c>
      <c r="E462" s="55">
        <v>24556.49</v>
      </c>
      <c r="F462" s="55">
        <v>0</v>
      </c>
      <c r="G462" s="55">
        <v>0</v>
      </c>
      <c r="H462" s="55">
        <v>6705.27</v>
      </c>
      <c r="I462" s="55">
        <v>0</v>
      </c>
      <c r="J462" s="55">
        <v>2605.15</v>
      </c>
      <c r="K462" s="56">
        <v>31261.759999999998</v>
      </c>
      <c r="L462" s="46">
        <v>33866.910000000003</v>
      </c>
      <c r="M462" s="117"/>
      <c r="N462" s="119">
        <v>31261.759999999998</v>
      </c>
      <c r="O462" s="119">
        <v>24556.49</v>
      </c>
      <c r="P462" s="119"/>
      <c r="Q462" s="119">
        <v>38287.08</v>
      </c>
      <c r="R462" s="47"/>
    </row>
    <row r="463" spans="1:18" ht="9" customHeight="1" x14ac:dyDescent="0.2">
      <c r="A463" s="581"/>
      <c r="B463" s="581"/>
      <c r="C463" s="48" t="s">
        <v>4</v>
      </c>
      <c r="D463" s="49">
        <v>27</v>
      </c>
      <c r="E463" s="50">
        <v>47547995</v>
      </c>
      <c r="F463" s="50">
        <v>0</v>
      </c>
      <c r="G463" s="50">
        <v>0</v>
      </c>
      <c r="H463" s="50">
        <v>12983213</v>
      </c>
      <c r="I463" s="50">
        <v>0</v>
      </c>
      <c r="J463" s="51">
        <v>5044274</v>
      </c>
      <c r="K463" s="50">
        <v>60531208</v>
      </c>
      <c r="L463" s="73">
        <v>65575482</v>
      </c>
      <c r="M463" s="118"/>
      <c r="N463" s="120">
        <v>60531208</v>
      </c>
      <c r="O463" s="120">
        <v>47547995</v>
      </c>
      <c r="P463" s="120">
        <v>0</v>
      </c>
      <c r="Q463" s="120">
        <v>74134124</v>
      </c>
      <c r="R463" s="47"/>
    </row>
    <row r="464" spans="1:18" ht="12.75" customHeight="1" x14ac:dyDescent="0.2">
      <c r="A464" s="581"/>
      <c r="B464" s="581"/>
      <c r="C464" s="53" t="s">
        <v>3</v>
      </c>
      <c r="D464" s="54">
        <v>28</v>
      </c>
      <c r="E464" s="55">
        <v>27614.95</v>
      </c>
      <c r="F464" s="55">
        <v>0</v>
      </c>
      <c r="G464" s="55">
        <v>0</v>
      </c>
      <c r="H464" s="55">
        <v>6705.27</v>
      </c>
      <c r="I464" s="55">
        <v>0</v>
      </c>
      <c r="J464" s="55">
        <v>2860.02</v>
      </c>
      <c r="K464" s="56">
        <v>34320.22</v>
      </c>
      <c r="L464" s="46">
        <v>37180.239999999998</v>
      </c>
      <c r="M464" s="117"/>
      <c r="N464" s="119">
        <v>34320.22</v>
      </c>
      <c r="O464" s="119">
        <v>27614.95</v>
      </c>
      <c r="P464" s="119"/>
      <c r="Q464" s="119">
        <v>42150.93</v>
      </c>
      <c r="R464" s="47"/>
    </row>
    <row r="465" spans="1:18" ht="9" customHeight="1" x14ac:dyDescent="0.2">
      <c r="A465" s="581"/>
      <c r="B465" s="581"/>
      <c r="C465" s="48" t="s">
        <v>4</v>
      </c>
      <c r="D465" s="49">
        <v>34</v>
      </c>
      <c r="E465" s="50">
        <v>53469999</v>
      </c>
      <c r="F465" s="50">
        <v>0</v>
      </c>
      <c r="G465" s="50">
        <v>0</v>
      </c>
      <c r="H465" s="50">
        <v>12983213</v>
      </c>
      <c r="I465" s="50">
        <v>0</v>
      </c>
      <c r="J465" s="51">
        <v>5537771</v>
      </c>
      <c r="K465" s="50">
        <v>66453212</v>
      </c>
      <c r="L465" s="73">
        <v>71990983</v>
      </c>
      <c r="M465" s="118"/>
      <c r="N465" s="120">
        <v>66453212</v>
      </c>
      <c r="O465" s="120">
        <v>53469999</v>
      </c>
      <c r="P465" s="120">
        <v>0</v>
      </c>
      <c r="Q465" s="120">
        <v>81615581</v>
      </c>
      <c r="R465" s="47"/>
    </row>
    <row r="466" spans="1:18" ht="12.75" customHeight="1" x14ac:dyDescent="0.2">
      <c r="A466" s="581"/>
      <c r="B466" s="581"/>
      <c r="C466" s="53" t="s">
        <v>3</v>
      </c>
      <c r="D466" s="54">
        <v>35</v>
      </c>
      <c r="E466" s="55">
        <v>29923</v>
      </c>
      <c r="F466" s="55">
        <v>0</v>
      </c>
      <c r="G466" s="55">
        <v>0</v>
      </c>
      <c r="H466" s="55">
        <v>6705.27</v>
      </c>
      <c r="I466" s="55">
        <v>0</v>
      </c>
      <c r="J466" s="55">
        <v>3052.36</v>
      </c>
      <c r="K466" s="56">
        <v>36628.269999999997</v>
      </c>
      <c r="L466" s="46">
        <v>39680.629999999997</v>
      </c>
      <c r="M466" s="117"/>
      <c r="N466" s="119">
        <v>36628.269999999997</v>
      </c>
      <c r="O466" s="119">
        <v>29923</v>
      </c>
      <c r="P466" s="119"/>
      <c r="Q466" s="119">
        <v>45066.77</v>
      </c>
      <c r="R466" s="47"/>
    </row>
    <row r="467" spans="1:18" ht="9" customHeight="1" x14ac:dyDescent="0.2">
      <c r="A467" s="582"/>
      <c r="B467" s="582"/>
      <c r="C467" s="58" t="s">
        <v>4</v>
      </c>
      <c r="D467" s="59"/>
      <c r="E467" s="61">
        <v>57939007</v>
      </c>
      <c r="F467" s="61">
        <v>0</v>
      </c>
      <c r="G467" s="61">
        <v>0</v>
      </c>
      <c r="H467" s="61">
        <v>12983213</v>
      </c>
      <c r="I467" s="61">
        <v>0</v>
      </c>
      <c r="J467" s="60">
        <v>5910193</v>
      </c>
      <c r="K467" s="61">
        <v>70922220</v>
      </c>
      <c r="L467" s="73">
        <v>76832413</v>
      </c>
      <c r="M467" s="118"/>
      <c r="N467" s="120">
        <v>70922220</v>
      </c>
      <c r="O467" s="120">
        <v>57939007</v>
      </c>
      <c r="P467" s="120">
        <v>0</v>
      </c>
      <c r="Q467" s="120">
        <v>87261435</v>
      </c>
      <c r="R467" s="47"/>
    </row>
    <row r="468" spans="1:18" ht="12.75" customHeight="1" x14ac:dyDescent="0.2">
      <c r="A468" s="492">
        <v>36770</v>
      </c>
      <c r="B468" s="492">
        <v>36891</v>
      </c>
      <c r="C468" s="42" t="s">
        <v>3</v>
      </c>
      <c r="D468" s="43">
        <v>0</v>
      </c>
      <c r="E468" s="44">
        <v>16881.43</v>
      </c>
      <c r="F468" s="44">
        <v>0</v>
      </c>
      <c r="G468" s="44">
        <v>0</v>
      </c>
      <c r="H468" s="44">
        <v>6705.27</v>
      </c>
      <c r="I468" s="44">
        <v>0</v>
      </c>
      <c r="J468" s="44">
        <v>1965.56</v>
      </c>
      <c r="K468" s="45">
        <v>23586.7</v>
      </c>
      <c r="L468" s="46">
        <v>25552.26</v>
      </c>
      <c r="M468" s="117"/>
      <c r="N468" s="119">
        <v>23586.7</v>
      </c>
      <c r="O468" s="119">
        <v>16881.43</v>
      </c>
      <c r="P468" s="119"/>
      <c r="Q468" s="119">
        <v>28590.92</v>
      </c>
      <c r="R468" s="47"/>
    </row>
    <row r="469" spans="1:18" ht="9" customHeight="1" x14ac:dyDescent="0.2">
      <c r="A469" s="525"/>
      <c r="B469" s="525"/>
      <c r="C469" s="48" t="s">
        <v>4</v>
      </c>
      <c r="D469" s="49">
        <v>2</v>
      </c>
      <c r="E469" s="50">
        <v>32687006</v>
      </c>
      <c r="F469" s="50">
        <v>0</v>
      </c>
      <c r="G469" s="50">
        <v>0</v>
      </c>
      <c r="H469" s="50">
        <v>12983213</v>
      </c>
      <c r="I469" s="50">
        <v>0</v>
      </c>
      <c r="J469" s="51">
        <v>3805855</v>
      </c>
      <c r="K469" s="50">
        <v>45670220</v>
      </c>
      <c r="L469" s="73">
        <v>49476074</v>
      </c>
      <c r="M469" s="118"/>
      <c r="N469" s="120">
        <v>45670220</v>
      </c>
      <c r="O469" s="120">
        <v>32687006</v>
      </c>
      <c r="P469" s="120">
        <v>0</v>
      </c>
      <c r="Q469" s="120">
        <v>55359741</v>
      </c>
      <c r="R469" s="47"/>
    </row>
    <row r="470" spans="1:18" ht="12.75" customHeight="1" x14ac:dyDescent="0.2">
      <c r="A470" s="511">
        <v>36770</v>
      </c>
      <c r="B470" s="511">
        <v>36891</v>
      </c>
      <c r="C470" s="53" t="s">
        <v>3</v>
      </c>
      <c r="D470" s="54">
        <v>3</v>
      </c>
      <c r="E470" s="55">
        <v>17657.14</v>
      </c>
      <c r="F470" s="55">
        <v>0</v>
      </c>
      <c r="G470" s="55">
        <v>0</v>
      </c>
      <c r="H470" s="55">
        <v>6705.27</v>
      </c>
      <c r="I470" s="55">
        <v>0</v>
      </c>
      <c r="J470" s="55">
        <v>2030.2</v>
      </c>
      <c r="K470" s="56">
        <v>24362.41</v>
      </c>
      <c r="L470" s="46">
        <v>26392.61</v>
      </c>
      <c r="M470" s="117"/>
      <c r="N470" s="119">
        <v>24362.41</v>
      </c>
      <c r="O470" s="119">
        <v>17657.14</v>
      </c>
      <c r="P470" s="119"/>
      <c r="Q470" s="119">
        <v>29570.9</v>
      </c>
      <c r="R470" s="47"/>
    </row>
    <row r="471" spans="1:18" ht="9" customHeight="1" x14ac:dyDescent="0.2">
      <c r="A471" s="581"/>
      <c r="B471" s="581"/>
      <c r="C471" s="48" t="s">
        <v>4</v>
      </c>
      <c r="D471" s="49">
        <v>8</v>
      </c>
      <c r="E471" s="50">
        <v>34188990</v>
      </c>
      <c r="F471" s="50">
        <v>0</v>
      </c>
      <c r="G471" s="50">
        <v>0</v>
      </c>
      <c r="H471" s="50">
        <v>12983213</v>
      </c>
      <c r="I471" s="50">
        <v>0</v>
      </c>
      <c r="J471" s="51">
        <v>3931015</v>
      </c>
      <c r="K471" s="50">
        <v>47172204</v>
      </c>
      <c r="L471" s="73">
        <v>51103219</v>
      </c>
      <c r="M471" s="118"/>
      <c r="N471" s="120">
        <v>47172204</v>
      </c>
      <c r="O471" s="120">
        <v>34188990</v>
      </c>
      <c r="P471" s="120">
        <v>0</v>
      </c>
      <c r="Q471" s="120">
        <v>57257247</v>
      </c>
      <c r="R471" s="47"/>
    </row>
    <row r="472" spans="1:18" ht="12.75" customHeight="1" x14ac:dyDescent="0.2">
      <c r="A472" s="581"/>
      <c r="B472" s="581"/>
      <c r="C472" s="53" t="s">
        <v>3</v>
      </c>
      <c r="D472" s="54">
        <v>9</v>
      </c>
      <c r="E472" s="55">
        <v>19952.8</v>
      </c>
      <c r="F472" s="55">
        <v>0</v>
      </c>
      <c r="G472" s="55">
        <v>0</v>
      </c>
      <c r="H472" s="55">
        <v>6705.27</v>
      </c>
      <c r="I472" s="55">
        <v>0</v>
      </c>
      <c r="J472" s="55">
        <v>2221.5100000000002</v>
      </c>
      <c r="K472" s="56">
        <v>26658.07</v>
      </c>
      <c r="L472" s="46">
        <v>28879.58</v>
      </c>
      <c r="M472" s="117"/>
      <c r="N472" s="119">
        <v>26658.07</v>
      </c>
      <c r="O472" s="119">
        <v>19952.8</v>
      </c>
      <c r="P472" s="119"/>
      <c r="Q472" s="119">
        <v>32471.08</v>
      </c>
      <c r="R472" s="47"/>
    </row>
    <row r="473" spans="1:18" ht="9" customHeight="1" x14ac:dyDescent="0.2">
      <c r="A473" s="581"/>
      <c r="B473" s="581"/>
      <c r="C473" s="48" t="s">
        <v>4</v>
      </c>
      <c r="D473" s="49">
        <v>14</v>
      </c>
      <c r="E473" s="50">
        <v>38634008</v>
      </c>
      <c r="F473" s="50">
        <v>0</v>
      </c>
      <c r="G473" s="50">
        <v>0</v>
      </c>
      <c r="H473" s="50">
        <v>12983213</v>
      </c>
      <c r="I473" s="50">
        <v>0</v>
      </c>
      <c r="J473" s="51">
        <v>4301443</v>
      </c>
      <c r="K473" s="50">
        <v>51617221</v>
      </c>
      <c r="L473" s="73">
        <v>55918664</v>
      </c>
      <c r="M473" s="118"/>
      <c r="N473" s="120">
        <v>51617221</v>
      </c>
      <c r="O473" s="120">
        <v>38634008</v>
      </c>
      <c r="P473" s="120">
        <v>0</v>
      </c>
      <c r="Q473" s="120">
        <v>62872778</v>
      </c>
      <c r="R473" s="47"/>
    </row>
    <row r="474" spans="1:18" ht="12.75" customHeight="1" x14ac:dyDescent="0.2">
      <c r="A474" s="581"/>
      <c r="B474" s="581"/>
      <c r="C474" s="53" t="s">
        <v>3</v>
      </c>
      <c r="D474" s="54">
        <v>15</v>
      </c>
      <c r="E474" s="55">
        <v>22242.25</v>
      </c>
      <c r="F474" s="55">
        <v>0</v>
      </c>
      <c r="G474" s="55">
        <v>0</v>
      </c>
      <c r="H474" s="55">
        <v>6705.27</v>
      </c>
      <c r="I474" s="55">
        <v>0</v>
      </c>
      <c r="J474" s="55">
        <v>2412.29</v>
      </c>
      <c r="K474" s="56">
        <v>28947.52</v>
      </c>
      <c r="L474" s="46">
        <v>31359.81</v>
      </c>
      <c r="M474" s="117"/>
      <c r="N474" s="119">
        <v>28947.52</v>
      </c>
      <c r="O474" s="119">
        <v>22242.25</v>
      </c>
      <c r="P474" s="119"/>
      <c r="Q474" s="119">
        <v>35363.42</v>
      </c>
      <c r="R474" s="47"/>
    </row>
    <row r="475" spans="1:18" ht="9" customHeight="1" x14ac:dyDescent="0.2">
      <c r="A475" s="581"/>
      <c r="B475" s="581"/>
      <c r="C475" s="48" t="s">
        <v>4</v>
      </c>
      <c r="D475" s="49">
        <v>20</v>
      </c>
      <c r="E475" s="50">
        <v>43067001</v>
      </c>
      <c r="F475" s="50">
        <v>0</v>
      </c>
      <c r="G475" s="50">
        <v>0</v>
      </c>
      <c r="H475" s="50">
        <v>12983213</v>
      </c>
      <c r="I475" s="50">
        <v>0</v>
      </c>
      <c r="J475" s="51">
        <v>4670845</v>
      </c>
      <c r="K475" s="50">
        <v>56050215</v>
      </c>
      <c r="L475" s="73">
        <v>60721059</v>
      </c>
      <c r="M475" s="118"/>
      <c r="N475" s="120">
        <v>56050215</v>
      </c>
      <c r="O475" s="120">
        <v>43067001</v>
      </c>
      <c r="P475" s="120">
        <v>0</v>
      </c>
      <c r="Q475" s="120">
        <v>68473129</v>
      </c>
      <c r="R475" s="47"/>
    </row>
    <row r="476" spans="1:18" ht="12.75" customHeight="1" x14ac:dyDescent="0.2">
      <c r="A476" s="581"/>
      <c r="B476" s="581"/>
      <c r="C476" s="53" t="s">
        <v>3</v>
      </c>
      <c r="D476" s="54">
        <v>21</v>
      </c>
      <c r="E476" s="55">
        <v>24556.49</v>
      </c>
      <c r="F476" s="55">
        <v>0</v>
      </c>
      <c r="G476" s="55">
        <v>0</v>
      </c>
      <c r="H476" s="55">
        <v>6705.27</v>
      </c>
      <c r="I476" s="55">
        <v>0</v>
      </c>
      <c r="J476" s="55">
        <v>2605.15</v>
      </c>
      <c r="K476" s="56">
        <v>31261.759999999998</v>
      </c>
      <c r="L476" s="46">
        <v>33866.910000000003</v>
      </c>
      <c r="M476" s="117"/>
      <c r="N476" s="119">
        <v>31261.759999999998</v>
      </c>
      <c r="O476" s="119">
        <v>24556.49</v>
      </c>
      <c r="P476" s="119"/>
      <c r="Q476" s="119">
        <v>38287.08</v>
      </c>
      <c r="R476" s="47"/>
    </row>
    <row r="477" spans="1:18" ht="9" customHeight="1" x14ac:dyDescent="0.2">
      <c r="A477" s="581"/>
      <c r="B477" s="581"/>
      <c r="C477" s="48" t="s">
        <v>4</v>
      </c>
      <c r="D477" s="49">
        <v>27</v>
      </c>
      <c r="E477" s="50">
        <v>47547995</v>
      </c>
      <c r="F477" s="50">
        <v>0</v>
      </c>
      <c r="G477" s="50">
        <v>0</v>
      </c>
      <c r="H477" s="50">
        <v>12983213</v>
      </c>
      <c r="I477" s="50">
        <v>0</v>
      </c>
      <c r="J477" s="51">
        <v>5044274</v>
      </c>
      <c r="K477" s="50">
        <v>60531208</v>
      </c>
      <c r="L477" s="73">
        <v>65575482</v>
      </c>
      <c r="M477" s="118"/>
      <c r="N477" s="120">
        <v>60531208</v>
      </c>
      <c r="O477" s="120">
        <v>47547995</v>
      </c>
      <c r="P477" s="120">
        <v>0</v>
      </c>
      <c r="Q477" s="120">
        <v>74134124</v>
      </c>
      <c r="R477" s="47"/>
    </row>
    <row r="478" spans="1:18" ht="12.75" customHeight="1" x14ac:dyDescent="0.2">
      <c r="A478" s="581"/>
      <c r="B478" s="581"/>
      <c r="C478" s="53" t="s">
        <v>3</v>
      </c>
      <c r="D478" s="54">
        <v>28</v>
      </c>
      <c r="E478" s="55">
        <v>27614.95</v>
      </c>
      <c r="F478" s="55">
        <v>0</v>
      </c>
      <c r="G478" s="55">
        <v>0</v>
      </c>
      <c r="H478" s="55">
        <v>6705.27</v>
      </c>
      <c r="I478" s="55">
        <v>0</v>
      </c>
      <c r="J478" s="55">
        <v>2860.02</v>
      </c>
      <c r="K478" s="56">
        <v>34320.22</v>
      </c>
      <c r="L478" s="46">
        <v>37180.239999999998</v>
      </c>
      <c r="M478" s="117"/>
      <c r="N478" s="119">
        <v>34320.22</v>
      </c>
      <c r="O478" s="119">
        <v>27614.95</v>
      </c>
      <c r="P478" s="119"/>
      <c r="Q478" s="119">
        <v>42150.93</v>
      </c>
      <c r="R478" s="47"/>
    </row>
    <row r="479" spans="1:18" ht="9" customHeight="1" x14ac:dyDescent="0.2">
      <c r="A479" s="581"/>
      <c r="B479" s="581"/>
      <c r="C479" s="48" t="s">
        <v>4</v>
      </c>
      <c r="D479" s="49">
        <v>34</v>
      </c>
      <c r="E479" s="50">
        <v>53469999</v>
      </c>
      <c r="F479" s="50">
        <v>0</v>
      </c>
      <c r="G479" s="50">
        <v>0</v>
      </c>
      <c r="H479" s="50">
        <v>12983213</v>
      </c>
      <c r="I479" s="50">
        <v>0</v>
      </c>
      <c r="J479" s="51">
        <v>5537771</v>
      </c>
      <c r="K479" s="50">
        <v>66453212</v>
      </c>
      <c r="L479" s="73">
        <v>71990983</v>
      </c>
      <c r="M479" s="118"/>
      <c r="N479" s="120">
        <v>66453212</v>
      </c>
      <c r="O479" s="120">
        <v>53469999</v>
      </c>
      <c r="P479" s="120">
        <v>0</v>
      </c>
      <c r="Q479" s="120">
        <v>81615581</v>
      </c>
      <c r="R479" s="47"/>
    </row>
    <row r="480" spans="1:18" ht="12.75" customHeight="1" x14ac:dyDescent="0.2">
      <c r="A480" s="581"/>
      <c r="B480" s="581"/>
      <c r="C480" s="53" t="s">
        <v>3</v>
      </c>
      <c r="D480" s="54">
        <v>35</v>
      </c>
      <c r="E480" s="55">
        <v>29923</v>
      </c>
      <c r="F480" s="55">
        <v>0</v>
      </c>
      <c r="G480" s="55">
        <v>0</v>
      </c>
      <c r="H480" s="55">
        <v>6705.27</v>
      </c>
      <c r="I480" s="55">
        <v>0</v>
      </c>
      <c r="J480" s="55">
        <v>3052.36</v>
      </c>
      <c r="K480" s="56">
        <v>36628.269999999997</v>
      </c>
      <c r="L480" s="46">
        <v>39680.629999999997</v>
      </c>
      <c r="M480" s="117"/>
      <c r="N480" s="119">
        <v>36628.269999999997</v>
      </c>
      <c r="O480" s="119">
        <v>29923</v>
      </c>
      <c r="P480" s="119"/>
      <c r="Q480" s="119">
        <v>45066.77</v>
      </c>
      <c r="R480" s="47"/>
    </row>
    <row r="481" spans="1:18" ht="9" customHeight="1" x14ac:dyDescent="0.2">
      <c r="A481" s="582"/>
      <c r="B481" s="582"/>
      <c r="C481" s="58" t="s">
        <v>4</v>
      </c>
      <c r="D481" s="59"/>
      <c r="E481" s="61">
        <v>57939007</v>
      </c>
      <c r="F481" s="61">
        <v>0</v>
      </c>
      <c r="G481" s="61">
        <v>0</v>
      </c>
      <c r="H481" s="61">
        <v>12983213</v>
      </c>
      <c r="I481" s="61">
        <v>0</v>
      </c>
      <c r="J481" s="60">
        <v>5910193</v>
      </c>
      <c r="K481" s="61">
        <v>70922220</v>
      </c>
      <c r="L481" s="73">
        <v>76832413</v>
      </c>
      <c r="M481" s="118"/>
      <c r="N481" s="120">
        <v>70922220</v>
      </c>
      <c r="O481" s="120">
        <v>57939007</v>
      </c>
      <c r="P481" s="120">
        <v>0</v>
      </c>
      <c r="Q481" s="120">
        <v>87261435</v>
      </c>
      <c r="R481" s="47"/>
    </row>
    <row r="482" spans="1:18" ht="12.75" customHeight="1" x14ac:dyDescent="0.2">
      <c r="A482" s="492">
        <v>36892</v>
      </c>
      <c r="B482" s="492">
        <v>37256</v>
      </c>
      <c r="C482" s="42" t="s">
        <v>3</v>
      </c>
      <c r="D482" s="43">
        <v>0</v>
      </c>
      <c r="E482" s="44">
        <v>0</v>
      </c>
      <c r="F482" s="44">
        <v>0</v>
      </c>
      <c r="G482" s="44">
        <v>0</v>
      </c>
      <c r="H482" s="44">
        <v>0</v>
      </c>
      <c r="I482" s="44">
        <v>0</v>
      </c>
      <c r="J482" s="44">
        <v>0</v>
      </c>
      <c r="K482" s="45">
        <v>0</v>
      </c>
      <c r="L482" s="46">
        <v>0</v>
      </c>
      <c r="M482" s="117"/>
      <c r="N482" s="119">
        <v>0</v>
      </c>
      <c r="O482" s="119">
        <v>0</v>
      </c>
      <c r="P482" s="119"/>
      <c r="Q482" s="119">
        <v>0</v>
      </c>
      <c r="R482" s="47"/>
    </row>
    <row r="483" spans="1:18" ht="9" customHeight="1" x14ac:dyDescent="0.2">
      <c r="A483" s="525"/>
      <c r="B483" s="525"/>
      <c r="C483" s="48" t="s">
        <v>4</v>
      </c>
      <c r="D483" s="49">
        <v>2</v>
      </c>
      <c r="E483" s="50">
        <v>0</v>
      </c>
      <c r="F483" s="50">
        <v>0</v>
      </c>
      <c r="G483" s="50">
        <v>0</v>
      </c>
      <c r="H483" s="50">
        <v>0</v>
      </c>
      <c r="I483" s="50">
        <v>0</v>
      </c>
      <c r="J483" s="51">
        <v>0</v>
      </c>
      <c r="K483" s="50">
        <v>0</v>
      </c>
      <c r="L483" s="73">
        <v>0</v>
      </c>
      <c r="M483" s="118"/>
      <c r="N483" s="120">
        <v>0</v>
      </c>
      <c r="O483" s="120">
        <v>0</v>
      </c>
      <c r="P483" s="120"/>
      <c r="Q483" s="120">
        <v>0</v>
      </c>
      <c r="R483" s="47"/>
    </row>
    <row r="484" spans="1:18" ht="12.75" customHeight="1" x14ac:dyDescent="0.2">
      <c r="A484" s="511">
        <v>36892</v>
      </c>
      <c r="B484" s="511">
        <v>37256</v>
      </c>
      <c r="C484" s="53" t="s">
        <v>3</v>
      </c>
      <c r="D484" s="54">
        <v>3</v>
      </c>
      <c r="E484" s="55">
        <v>0</v>
      </c>
      <c r="F484" s="55">
        <v>0</v>
      </c>
      <c r="G484" s="55">
        <v>0</v>
      </c>
      <c r="H484" s="55">
        <v>0</v>
      </c>
      <c r="I484" s="55">
        <v>0</v>
      </c>
      <c r="J484" s="55">
        <v>0</v>
      </c>
      <c r="K484" s="56">
        <v>0</v>
      </c>
      <c r="L484" s="46">
        <v>0</v>
      </c>
      <c r="M484" s="117"/>
      <c r="N484" s="119">
        <v>0</v>
      </c>
      <c r="O484" s="119">
        <v>0</v>
      </c>
      <c r="P484" s="119"/>
      <c r="Q484" s="119">
        <v>0</v>
      </c>
      <c r="R484" s="47"/>
    </row>
    <row r="485" spans="1:18" ht="9" customHeight="1" x14ac:dyDescent="0.2">
      <c r="A485" s="581"/>
      <c r="B485" s="581"/>
      <c r="C485" s="48" t="s">
        <v>4</v>
      </c>
      <c r="D485" s="49">
        <v>8</v>
      </c>
      <c r="E485" s="50">
        <v>0</v>
      </c>
      <c r="F485" s="50">
        <v>0</v>
      </c>
      <c r="G485" s="50">
        <v>0</v>
      </c>
      <c r="H485" s="50">
        <v>0</v>
      </c>
      <c r="I485" s="50">
        <v>0</v>
      </c>
      <c r="J485" s="51">
        <v>0</v>
      </c>
      <c r="K485" s="50">
        <v>0</v>
      </c>
      <c r="L485" s="73">
        <v>0</v>
      </c>
      <c r="M485" s="118"/>
      <c r="N485" s="120">
        <v>0</v>
      </c>
      <c r="O485" s="120">
        <v>0</v>
      </c>
      <c r="P485" s="120"/>
      <c r="Q485" s="120">
        <v>0</v>
      </c>
      <c r="R485" s="47"/>
    </row>
    <row r="486" spans="1:18" ht="12.75" customHeight="1" x14ac:dyDescent="0.2">
      <c r="A486" s="581"/>
      <c r="B486" s="581"/>
      <c r="C486" s="53" t="s">
        <v>3</v>
      </c>
      <c r="D486" s="54">
        <v>9</v>
      </c>
      <c r="E486" s="55">
        <v>0</v>
      </c>
      <c r="F486" s="55">
        <v>0</v>
      </c>
      <c r="G486" s="55">
        <v>0</v>
      </c>
      <c r="H486" s="55">
        <v>0</v>
      </c>
      <c r="I486" s="55">
        <v>0</v>
      </c>
      <c r="J486" s="55">
        <v>0</v>
      </c>
      <c r="K486" s="56">
        <v>0</v>
      </c>
      <c r="L486" s="46">
        <v>0</v>
      </c>
      <c r="M486" s="117"/>
      <c r="N486" s="119">
        <v>0</v>
      </c>
      <c r="O486" s="119">
        <v>0</v>
      </c>
      <c r="P486" s="119"/>
      <c r="Q486" s="119">
        <v>0</v>
      </c>
      <c r="R486" s="47"/>
    </row>
    <row r="487" spans="1:18" ht="9" customHeight="1" x14ac:dyDescent="0.2">
      <c r="A487" s="581"/>
      <c r="B487" s="581"/>
      <c r="C487" s="48" t="s">
        <v>4</v>
      </c>
      <c r="D487" s="49">
        <v>14</v>
      </c>
      <c r="E487" s="50">
        <v>0</v>
      </c>
      <c r="F487" s="50">
        <v>0</v>
      </c>
      <c r="G487" s="50">
        <v>0</v>
      </c>
      <c r="H487" s="50">
        <v>0</v>
      </c>
      <c r="I487" s="50">
        <v>0</v>
      </c>
      <c r="J487" s="51">
        <v>0</v>
      </c>
      <c r="K487" s="50">
        <v>0</v>
      </c>
      <c r="L487" s="73">
        <v>0</v>
      </c>
      <c r="M487" s="118"/>
      <c r="N487" s="120">
        <v>0</v>
      </c>
      <c r="O487" s="120">
        <v>0</v>
      </c>
      <c r="P487" s="120"/>
      <c r="Q487" s="120">
        <v>0</v>
      </c>
      <c r="R487" s="47"/>
    </row>
    <row r="488" spans="1:18" ht="12.75" customHeight="1" x14ac:dyDescent="0.2">
      <c r="A488" s="581"/>
      <c r="B488" s="581"/>
      <c r="C488" s="53" t="s">
        <v>3</v>
      </c>
      <c r="D488" s="54">
        <v>15</v>
      </c>
      <c r="E488" s="55">
        <v>0</v>
      </c>
      <c r="F488" s="55">
        <v>0</v>
      </c>
      <c r="G488" s="55">
        <v>0</v>
      </c>
      <c r="H488" s="55">
        <v>0</v>
      </c>
      <c r="I488" s="55">
        <v>0</v>
      </c>
      <c r="J488" s="55">
        <v>0</v>
      </c>
      <c r="K488" s="56">
        <v>0</v>
      </c>
      <c r="L488" s="46">
        <v>0</v>
      </c>
      <c r="M488" s="117"/>
      <c r="N488" s="119">
        <v>0</v>
      </c>
      <c r="O488" s="119">
        <v>0</v>
      </c>
      <c r="P488" s="119"/>
      <c r="Q488" s="119">
        <v>0</v>
      </c>
      <c r="R488" s="47"/>
    </row>
    <row r="489" spans="1:18" ht="9" customHeight="1" x14ac:dyDescent="0.2">
      <c r="A489" s="581"/>
      <c r="B489" s="581"/>
      <c r="C489" s="48" t="s">
        <v>4</v>
      </c>
      <c r="D489" s="49">
        <v>20</v>
      </c>
      <c r="E489" s="50">
        <v>0</v>
      </c>
      <c r="F489" s="50">
        <v>0</v>
      </c>
      <c r="G489" s="50">
        <v>0</v>
      </c>
      <c r="H489" s="50">
        <v>0</v>
      </c>
      <c r="I489" s="50">
        <v>0</v>
      </c>
      <c r="J489" s="51">
        <v>0</v>
      </c>
      <c r="K489" s="50">
        <v>0</v>
      </c>
      <c r="L489" s="73">
        <v>0</v>
      </c>
      <c r="M489" s="118"/>
      <c r="N489" s="120">
        <v>0</v>
      </c>
      <c r="O489" s="120">
        <v>0</v>
      </c>
      <c r="P489" s="120"/>
      <c r="Q489" s="120">
        <v>0</v>
      </c>
      <c r="R489" s="47"/>
    </row>
    <row r="490" spans="1:18" ht="12.75" customHeight="1" x14ac:dyDescent="0.2">
      <c r="A490" s="581"/>
      <c r="B490" s="581"/>
      <c r="C490" s="53" t="s">
        <v>3</v>
      </c>
      <c r="D490" s="54">
        <v>21</v>
      </c>
      <c r="E490" s="55">
        <v>0</v>
      </c>
      <c r="F490" s="55">
        <v>0</v>
      </c>
      <c r="G490" s="55">
        <v>0</v>
      </c>
      <c r="H490" s="55">
        <v>0</v>
      </c>
      <c r="I490" s="55">
        <v>0</v>
      </c>
      <c r="J490" s="55">
        <v>0</v>
      </c>
      <c r="K490" s="56">
        <v>0</v>
      </c>
      <c r="L490" s="46">
        <v>0</v>
      </c>
      <c r="M490" s="117"/>
      <c r="N490" s="119">
        <v>0</v>
      </c>
      <c r="O490" s="119">
        <v>0</v>
      </c>
      <c r="P490" s="119"/>
      <c r="Q490" s="119">
        <v>0</v>
      </c>
      <c r="R490" s="47"/>
    </row>
    <row r="491" spans="1:18" ht="9" customHeight="1" x14ac:dyDescent="0.2">
      <c r="A491" s="581"/>
      <c r="B491" s="581"/>
      <c r="C491" s="48" t="s">
        <v>4</v>
      </c>
      <c r="D491" s="49">
        <v>27</v>
      </c>
      <c r="E491" s="50">
        <v>0</v>
      </c>
      <c r="F491" s="50">
        <v>0</v>
      </c>
      <c r="G491" s="50">
        <v>0</v>
      </c>
      <c r="H491" s="50">
        <v>0</v>
      </c>
      <c r="I491" s="50">
        <v>0</v>
      </c>
      <c r="J491" s="51">
        <v>0</v>
      </c>
      <c r="K491" s="50">
        <v>0</v>
      </c>
      <c r="L491" s="73">
        <v>0</v>
      </c>
      <c r="M491" s="118"/>
      <c r="N491" s="120">
        <v>0</v>
      </c>
      <c r="O491" s="120">
        <v>0</v>
      </c>
      <c r="P491" s="120"/>
      <c r="Q491" s="120">
        <v>0</v>
      </c>
      <c r="R491" s="47"/>
    </row>
    <row r="492" spans="1:18" ht="12.75" customHeight="1" x14ac:dyDescent="0.2">
      <c r="A492" s="581"/>
      <c r="B492" s="581"/>
      <c r="C492" s="53" t="s">
        <v>3</v>
      </c>
      <c r="D492" s="54">
        <v>28</v>
      </c>
      <c r="E492" s="55">
        <v>0</v>
      </c>
      <c r="F492" s="55">
        <v>0</v>
      </c>
      <c r="G492" s="55">
        <v>0</v>
      </c>
      <c r="H492" s="55">
        <v>0</v>
      </c>
      <c r="I492" s="55">
        <v>0</v>
      </c>
      <c r="J492" s="55">
        <v>0</v>
      </c>
      <c r="K492" s="56">
        <v>0</v>
      </c>
      <c r="L492" s="46">
        <v>0</v>
      </c>
      <c r="M492" s="117"/>
      <c r="N492" s="119">
        <v>0</v>
      </c>
      <c r="O492" s="119">
        <v>0</v>
      </c>
      <c r="P492" s="119"/>
      <c r="Q492" s="119">
        <v>0</v>
      </c>
      <c r="R492" s="47"/>
    </row>
    <row r="493" spans="1:18" ht="9" customHeight="1" x14ac:dyDescent="0.2">
      <c r="A493" s="581"/>
      <c r="B493" s="581"/>
      <c r="C493" s="48" t="s">
        <v>4</v>
      </c>
      <c r="D493" s="49">
        <v>34</v>
      </c>
      <c r="E493" s="50">
        <v>0</v>
      </c>
      <c r="F493" s="50">
        <v>0</v>
      </c>
      <c r="G493" s="50">
        <v>0</v>
      </c>
      <c r="H493" s="50">
        <v>0</v>
      </c>
      <c r="I493" s="50">
        <v>0</v>
      </c>
      <c r="J493" s="51">
        <v>0</v>
      </c>
      <c r="K493" s="50">
        <v>0</v>
      </c>
      <c r="L493" s="73">
        <v>0</v>
      </c>
      <c r="M493" s="118"/>
      <c r="N493" s="120">
        <v>0</v>
      </c>
      <c r="O493" s="120">
        <v>0</v>
      </c>
      <c r="P493" s="120"/>
      <c r="Q493" s="120">
        <v>0</v>
      </c>
      <c r="R493" s="47"/>
    </row>
    <row r="494" spans="1:18" ht="12.75" customHeight="1" x14ac:dyDescent="0.2">
      <c r="A494" s="581"/>
      <c r="B494" s="581"/>
      <c r="C494" s="53" t="s">
        <v>3</v>
      </c>
      <c r="D494" s="54">
        <v>35</v>
      </c>
      <c r="E494" s="55">
        <v>0</v>
      </c>
      <c r="F494" s="55">
        <v>0</v>
      </c>
      <c r="G494" s="55">
        <v>0</v>
      </c>
      <c r="H494" s="55">
        <v>0</v>
      </c>
      <c r="I494" s="55">
        <v>0</v>
      </c>
      <c r="J494" s="55">
        <v>0</v>
      </c>
      <c r="K494" s="56">
        <v>0</v>
      </c>
      <c r="L494" s="46">
        <v>0</v>
      </c>
      <c r="M494" s="117"/>
      <c r="N494" s="119">
        <v>0</v>
      </c>
      <c r="O494" s="119">
        <v>0</v>
      </c>
      <c r="P494" s="119"/>
      <c r="Q494" s="119">
        <v>0</v>
      </c>
      <c r="R494" s="47"/>
    </row>
    <row r="495" spans="1:18" ht="9" customHeight="1" x14ac:dyDescent="0.2">
      <c r="A495" s="582"/>
      <c r="B495" s="582"/>
      <c r="C495" s="58" t="s">
        <v>4</v>
      </c>
      <c r="D495" s="59"/>
      <c r="E495" s="61">
        <v>0</v>
      </c>
      <c r="F495" s="61">
        <v>0</v>
      </c>
      <c r="G495" s="61">
        <v>0</v>
      </c>
      <c r="H495" s="61">
        <v>0</v>
      </c>
      <c r="I495" s="61">
        <v>0</v>
      </c>
      <c r="J495" s="60">
        <v>0</v>
      </c>
      <c r="K495" s="61">
        <v>0</v>
      </c>
      <c r="L495" s="73">
        <v>0</v>
      </c>
      <c r="M495" s="118"/>
      <c r="N495" s="120">
        <v>0</v>
      </c>
      <c r="O495" s="120">
        <v>0</v>
      </c>
      <c r="P495" s="120"/>
      <c r="Q495" s="120">
        <v>0</v>
      </c>
      <c r="R495" s="47"/>
    </row>
    <row r="496" spans="1:18" ht="12.75" customHeight="1" x14ac:dyDescent="0.2">
      <c r="A496" s="492">
        <v>37257</v>
      </c>
      <c r="B496" s="492">
        <v>37621</v>
      </c>
      <c r="C496" s="42" t="s">
        <v>3</v>
      </c>
      <c r="D496" s="43">
        <v>0</v>
      </c>
      <c r="E496" s="44">
        <v>0</v>
      </c>
      <c r="F496" s="44">
        <v>0</v>
      </c>
      <c r="G496" s="44">
        <v>0</v>
      </c>
      <c r="H496" s="44">
        <v>0</v>
      </c>
      <c r="I496" s="44">
        <v>0</v>
      </c>
      <c r="J496" s="44">
        <v>0</v>
      </c>
      <c r="K496" s="45">
        <v>0</v>
      </c>
      <c r="L496" s="46">
        <v>0</v>
      </c>
      <c r="M496" s="117"/>
      <c r="N496" s="119">
        <v>0</v>
      </c>
      <c r="O496" s="119">
        <v>0</v>
      </c>
      <c r="P496" s="119"/>
      <c r="Q496" s="119">
        <v>0</v>
      </c>
      <c r="R496" s="47"/>
    </row>
    <row r="497" spans="1:18" ht="9" customHeight="1" x14ac:dyDescent="0.2">
      <c r="A497" s="525"/>
      <c r="B497" s="525"/>
      <c r="C497" s="48" t="s">
        <v>4</v>
      </c>
      <c r="D497" s="49">
        <v>2</v>
      </c>
      <c r="E497" s="50">
        <v>0</v>
      </c>
      <c r="F497" s="50">
        <v>0</v>
      </c>
      <c r="G497" s="50">
        <v>0</v>
      </c>
      <c r="H497" s="50">
        <v>0</v>
      </c>
      <c r="I497" s="50">
        <v>0</v>
      </c>
      <c r="J497" s="51">
        <v>0</v>
      </c>
      <c r="K497" s="50">
        <v>0</v>
      </c>
      <c r="L497" s="73">
        <v>0</v>
      </c>
      <c r="M497" s="118"/>
      <c r="N497" s="120">
        <v>0</v>
      </c>
      <c r="O497" s="120">
        <v>0</v>
      </c>
      <c r="P497" s="120"/>
      <c r="Q497" s="120">
        <v>0</v>
      </c>
      <c r="R497" s="47"/>
    </row>
    <row r="498" spans="1:18" ht="12.75" customHeight="1" x14ac:dyDescent="0.2">
      <c r="A498" s="511">
        <v>37257</v>
      </c>
      <c r="B498" s="511">
        <v>37621</v>
      </c>
      <c r="C498" s="53" t="s">
        <v>3</v>
      </c>
      <c r="D498" s="54">
        <v>3</v>
      </c>
      <c r="E498" s="55">
        <v>0</v>
      </c>
      <c r="F498" s="55">
        <v>0</v>
      </c>
      <c r="G498" s="55">
        <v>0</v>
      </c>
      <c r="H498" s="55">
        <v>0</v>
      </c>
      <c r="I498" s="55">
        <v>0</v>
      </c>
      <c r="J498" s="55">
        <v>0</v>
      </c>
      <c r="K498" s="56">
        <v>0</v>
      </c>
      <c r="L498" s="46">
        <v>0</v>
      </c>
      <c r="M498" s="117"/>
      <c r="N498" s="119">
        <v>0</v>
      </c>
      <c r="O498" s="119">
        <v>0</v>
      </c>
      <c r="P498" s="119"/>
      <c r="Q498" s="119">
        <v>0</v>
      </c>
      <c r="R498" s="47"/>
    </row>
    <row r="499" spans="1:18" ht="9" customHeight="1" x14ac:dyDescent="0.2">
      <c r="A499" s="581"/>
      <c r="B499" s="581"/>
      <c r="C499" s="48" t="s">
        <v>4</v>
      </c>
      <c r="D499" s="49">
        <v>8</v>
      </c>
      <c r="E499" s="50">
        <v>0</v>
      </c>
      <c r="F499" s="50">
        <v>0</v>
      </c>
      <c r="G499" s="50">
        <v>0</v>
      </c>
      <c r="H499" s="50">
        <v>0</v>
      </c>
      <c r="I499" s="50">
        <v>0</v>
      </c>
      <c r="J499" s="51">
        <v>0</v>
      </c>
      <c r="K499" s="50">
        <v>0</v>
      </c>
      <c r="L499" s="73">
        <v>0</v>
      </c>
      <c r="M499" s="118"/>
      <c r="N499" s="120">
        <v>0</v>
      </c>
      <c r="O499" s="120">
        <v>0</v>
      </c>
      <c r="P499" s="120"/>
      <c r="Q499" s="120">
        <v>0</v>
      </c>
      <c r="R499" s="47"/>
    </row>
    <row r="500" spans="1:18" ht="12.75" customHeight="1" x14ac:dyDescent="0.2">
      <c r="A500" s="581"/>
      <c r="B500" s="581"/>
      <c r="C500" s="53" t="s">
        <v>3</v>
      </c>
      <c r="D500" s="54">
        <v>9</v>
      </c>
      <c r="E500" s="55">
        <v>0</v>
      </c>
      <c r="F500" s="55">
        <v>0</v>
      </c>
      <c r="G500" s="55">
        <v>0</v>
      </c>
      <c r="H500" s="55">
        <v>0</v>
      </c>
      <c r="I500" s="55">
        <v>0</v>
      </c>
      <c r="J500" s="55">
        <v>0</v>
      </c>
      <c r="K500" s="56">
        <v>0</v>
      </c>
      <c r="L500" s="46">
        <v>0</v>
      </c>
      <c r="M500" s="117"/>
      <c r="N500" s="119">
        <v>0</v>
      </c>
      <c r="O500" s="119">
        <v>0</v>
      </c>
      <c r="P500" s="119"/>
      <c r="Q500" s="119">
        <v>0</v>
      </c>
      <c r="R500" s="47"/>
    </row>
    <row r="501" spans="1:18" ht="9" customHeight="1" x14ac:dyDescent="0.2">
      <c r="A501" s="581"/>
      <c r="B501" s="581"/>
      <c r="C501" s="48" t="s">
        <v>4</v>
      </c>
      <c r="D501" s="49">
        <v>14</v>
      </c>
      <c r="E501" s="50">
        <v>0</v>
      </c>
      <c r="F501" s="50">
        <v>0</v>
      </c>
      <c r="G501" s="50">
        <v>0</v>
      </c>
      <c r="H501" s="50">
        <v>0</v>
      </c>
      <c r="I501" s="50">
        <v>0</v>
      </c>
      <c r="J501" s="51">
        <v>0</v>
      </c>
      <c r="K501" s="50">
        <v>0</v>
      </c>
      <c r="L501" s="73">
        <v>0</v>
      </c>
      <c r="M501" s="118"/>
      <c r="N501" s="120">
        <v>0</v>
      </c>
      <c r="O501" s="120">
        <v>0</v>
      </c>
      <c r="P501" s="120"/>
      <c r="Q501" s="120">
        <v>0</v>
      </c>
      <c r="R501" s="47"/>
    </row>
    <row r="502" spans="1:18" ht="12.75" customHeight="1" x14ac:dyDescent="0.2">
      <c r="A502" s="581"/>
      <c r="B502" s="581"/>
      <c r="C502" s="53" t="s">
        <v>3</v>
      </c>
      <c r="D502" s="54">
        <v>15</v>
      </c>
      <c r="E502" s="55">
        <v>0</v>
      </c>
      <c r="F502" s="55">
        <v>0</v>
      </c>
      <c r="G502" s="55">
        <v>0</v>
      </c>
      <c r="H502" s="55">
        <v>0</v>
      </c>
      <c r="I502" s="55">
        <v>0</v>
      </c>
      <c r="J502" s="55">
        <v>0</v>
      </c>
      <c r="K502" s="56">
        <v>0</v>
      </c>
      <c r="L502" s="46">
        <v>0</v>
      </c>
      <c r="M502" s="117"/>
      <c r="N502" s="119">
        <v>0</v>
      </c>
      <c r="O502" s="119">
        <v>0</v>
      </c>
      <c r="P502" s="119"/>
      <c r="Q502" s="119">
        <v>0</v>
      </c>
      <c r="R502" s="47"/>
    </row>
    <row r="503" spans="1:18" ht="9" customHeight="1" x14ac:dyDescent="0.2">
      <c r="A503" s="581"/>
      <c r="B503" s="581"/>
      <c r="C503" s="48" t="s">
        <v>4</v>
      </c>
      <c r="D503" s="49">
        <v>20</v>
      </c>
      <c r="E503" s="50">
        <v>0</v>
      </c>
      <c r="F503" s="50">
        <v>0</v>
      </c>
      <c r="G503" s="50">
        <v>0</v>
      </c>
      <c r="H503" s="50">
        <v>0</v>
      </c>
      <c r="I503" s="50">
        <v>0</v>
      </c>
      <c r="J503" s="51">
        <v>0</v>
      </c>
      <c r="K503" s="50">
        <v>0</v>
      </c>
      <c r="L503" s="73">
        <v>0</v>
      </c>
      <c r="M503" s="118"/>
      <c r="N503" s="120">
        <v>0</v>
      </c>
      <c r="O503" s="120">
        <v>0</v>
      </c>
      <c r="P503" s="120"/>
      <c r="Q503" s="120">
        <v>0</v>
      </c>
      <c r="R503" s="47"/>
    </row>
    <row r="504" spans="1:18" ht="12.75" customHeight="1" x14ac:dyDescent="0.2">
      <c r="A504" s="581"/>
      <c r="B504" s="581"/>
      <c r="C504" s="53" t="s">
        <v>3</v>
      </c>
      <c r="D504" s="54">
        <v>21</v>
      </c>
      <c r="E504" s="55">
        <v>0</v>
      </c>
      <c r="F504" s="55">
        <v>0</v>
      </c>
      <c r="G504" s="55">
        <v>0</v>
      </c>
      <c r="H504" s="55">
        <v>0</v>
      </c>
      <c r="I504" s="55">
        <v>0</v>
      </c>
      <c r="J504" s="55">
        <v>0</v>
      </c>
      <c r="K504" s="56">
        <v>0</v>
      </c>
      <c r="L504" s="46">
        <v>0</v>
      </c>
      <c r="M504" s="117"/>
      <c r="N504" s="119">
        <v>0</v>
      </c>
      <c r="O504" s="119">
        <v>0</v>
      </c>
      <c r="P504" s="119"/>
      <c r="Q504" s="119">
        <v>0</v>
      </c>
      <c r="R504" s="47"/>
    </row>
    <row r="505" spans="1:18" ht="9" customHeight="1" x14ac:dyDescent="0.2">
      <c r="A505" s="581"/>
      <c r="B505" s="581"/>
      <c r="C505" s="48" t="s">
        <v>4</v>
      </c>
      <c r="D505" s="49">
        <v>27</v>
      </c>
      <c r="E505" s="50">
        <v>0</v>
      </c>
      <c r="F505" s="50">
        <v>0</v>
      </c>
      <c r="G505" s="50">
        <v>0</v>
      </c>
      <c r="H505" s="50">
        <v>0</v>
      </c>
      <c r="I505" s="50">
        <v>0</v>
      </c>
      <c r="J505" s="51">
        <v>0</v>
      </c>
      <c r="K505" s="50">
        <v>0</v>
      </c>
      <c r="L505" s="73">
        <v>0</v>
      </c>
      <c r="M505" s="118"/>
      <c r="N505" s="120">
        <v>0</v>
      </c>
      <c r="O505" s="120">
        <v>0</v>
      </c>
      <c r="P505" s="120"/>
      <c r="Q505" s="120">
        <v>0</v>
      </c>
      <c r="R505" s="47"/>
    </row>
    <row r="506" spans="1:18" ht="12.75" customHeight="1" x14ac:dyDescent="0.2">
      <c r="A506" s="581"/>
      <c r="B506" s="581"/>
      <c r="C506" s="53" t="s">
        <v>3</v>
      </c>
      <c r="D506" s="54">
        <v>28</v>
      </c>
      <c r="E506" s="55">
        <v>0</v>
      </c>
      <c r="F506" s="55">
        <v>0</v>
      </c>
      <c r="G506" s="55">
        <v>0</v>
      </c>
      <c r="H506" s="55">
        <v>0</v>
      </c>
      <c r="I506" s="55">
        <v>0</v>
      </c>
      <c r="J506" s="55">
        <v>0</v>
      </c>
      <c r="K506" s="56">
        <v>0</v>
      </c>
      <c r="L506" s="46">
        <v>0</v>
      </c>
      <c r="M506" s="117"/>
      <c r="N506" s="119">
        <v>0</v>
      </c>
      <c r="O506" s="119">
        <v>0</v>
      </c>
      <c r="P506" s="119"/>
      <c r="Q506" s="119">
        <v>0</v>
      </c>
      <c r="R506" s="47"/>
    </row>
    <row r="507" spans="1:18" ht="9" customHeight="1" x14ac:dyDescent="0.2">
      <c r="A507" s="581"/>
      <c r="B507" s="581"/>
      <c r="C507" s="48" t="s">
        <v>4</v>
      </c>
      <c r="D507" s="49">
        <v>34</v>
      </c>
      <c r="E507" s="50">
        <v>0</v>
      </c>
      <c r="F507" s="50">
        <v>0</v>
      </c>
      <c r="G507" s="50">
        <v>0</v>
      </c>
      <c r="H507" s="50">
        <v>0</v>
      </c>
      <c r="I507" s="50">
        <v>0</v>
      </c>
      <c r="J507" s="51">
        <v>0</v>
      </c>
      <c r="K507" s="50">
        <v>0</v>
      </c>
      <c r="L507" s="73">
        <v>0</v>
      </c>
      <c r="M507" s="118"/>
      <c r="N507" s="120">
        <v>0</v>
      </c>
      <c r="O507" s="120">
        <v>0</v>
      </c>
      <c r="P507" s="120"/>
      <c r="Q507" s="120">
        <v>0</v>
      </c>
      <c r="R507" s="47"/>
    </row>
    <row r="508" spans="1:18" ht="12.75" customHeight="1" x14ac:dyDescent="0.2">
      <c r="A508" s="581"/>
      <c r="B508" s="581"/>
      <c r="C508" s="53" t="s">
        <v>3</v>
      </c>
      <c r="D508" s="54">
        <v>35</v>
      </c>
      <c r="E508" s="55">
        <v>0</v>
      </c>
      <c r="F508" s="55">
        <v>0</v>
      </c>
      <c r="G508" s="55">
        <v>0</v>
      </c>
      <c r="H508" s="55">
        <v>0</v>
      </c>
      <c r="I508" s="55">
        <v>0</v>
      </c>
      <c r="J508" s="55">
        <v>0</v>
      </c>
      <c r="K508" s="56">
        <v>0</v>
      </c>
      <c r="L508" s="46">
        <v>0</v>
      </c>
      <c r="M508" s="117"/>
      <c r="N508" s="119">
        <v>0</v>
      </c>
      <c r="O508" s="119">
        <v>0</v>
      </c>
      <c r="P508" s="119"/>
      <c r="Q508" s="119">
        <v>0</v>
      </c>
      <c r="R508" s="47"/>
    </row>
    <row r="509" spans="1:18" ht="9" customHeight="1" x14ac:dyDescent="0.2">
      <c r="A509" s="582"/>
      <c r="B509" s="582"/>
      <c r="C509" s="58" t="s">
        <v>4</v>
      </c>
      <c r="D509" s="59"/>
      <c r="E509" s="61">
        <v>0</v>
      </c>
      <c r="F509" s="61">
        <v>0</v>
      </c>
      <c r="G509" s="61">
        <v>0</v>
      </c>
      <c r="H509" s="61">
        <v>0</v>
      </c>
      <c r="I509" s="61">
        <v>0</v>
      </c>
      <c r="J509" s="60">
        <v>0</v>
      </c>
      <c r="K509" s="61">
        <v>0</v>
      </c>
      <c r="L509" s="73">
        <v>0</v>
      </c>
      <c r="M509" s="118"/>
      <c r="N509" s="120">
        <v>0</v>
      </c>
      <c r="O509" s="120">
        <v>0</v>
      </c>
      <c r="P509" s="120"/>
      <c r="Q509" s="120">
        <v>0</v>
      </c>
      <c r="R509" s="47"/>
    </row>
    <row r="510" spans="1:18" ht="12.75" customHeight="1" x14ac:dyDescent="0.2">
      <c r="A510" s="492">
        <v>37622</v>
      </c>
      <c r="B510" s="492">
        <v>37986</v>
      </c>
      <c r="C510" s="42" t="s">
        <v>3</v>
      </c>
      <c r="D510" s="43">
        <v>0</v>
      </c>
      <c r="E510" s="44">
        <v>0</v>
      </c>
      <c r="F510" s="44">
        <v>0</v>
      </c>
      <c r="G510" s="44">
        <v>0</v>
      </c>
      <c r="H510" s="44">
        <v>0</v>
      </c>
      <c r="I510" s="44">
        <v>0</v>
      </c>
      <c r="J510" s="44">
        <v>0</v>
      </c>
      <c r="K510" s="45">
        <v>0</v>
      </c>
      <c r="L510" s="46">
        <v>0</v>
      </c>
      <c r="M510" s="117"/>
      <c r="N510" s="119">
        <v>0</v>
      </c>
      <c r="O510" s="119">
        <v>0</v>
      </c>
      <c r="P510" s="119"/>
      <c r="Q510" s="119">
        <v>0</v>
      </c>
      <c r="R510" s="47"/>
    </row>
    <row r="511" spans="1:18" ht="9" customHeight="1" x14ac:dyDescent="0.2">
      <c r="A511" s="525"/>
      <c r="B511" s="525"/>
      <c r="C511" s="48" t="s">
        <v>4</v>
      </c>
      <c r="D511" s="49">
        <v>2</v>
      </c>
      <c r="E511" s="50">
        <v>0</v>
      </c>
      <c r="F511" s="50">
        <v>0</v>
      </c>
      <c r="G511" s="50">
        <v>0</v>
      </c>
      <c r="H511" s="50">
        <v>0</v>
      </c>
      <c r="I511" s="50">
        <v>0</v>
      </c>
      <c r="J511" s="51">
        <v>0</v>
      </c>
      <c r="K511" s="50">
        <v>0</v>
      </c>
      <c r="L511" s="73">
        <v>0</v>
      </c>
      <c r="M511" s="118"/>
      <c r="N511" s="120">
        <v>0</v>
      </c>
      <c r="O511" s="120">
        <v>0</v>
      </c>
      <c r="P511" s="120"/>
      <c r="Q511" s="120">
        <v>0</v>
      </c>
      <c r="R511" s="47"/>
    </row>
    <row r="512" spans="1:18" ht="12.75" customHeight="1" x14ac:dyDescent="0.2">
      <c r="A512" s="511">
        <v>37622</v>
      </c>
      <c r="B512" s="511">
        <v>37986</v>
      </c>
      <c r="C512" s="53" t="s">
        <v>3</v>
      </c>
      <c r="D512" s="54">
        <v>3</v>
      </c>
      <c r="E512" s="55">
        <v>0</v>
      </c>
      <c r="F512" s="55">
        <v>0</v>
      </c>
      <c r="G512" s="55">
        <v>0</v>
      </c>
      <c r="H512" s="55">
        <v>0</v>
      </c>
      <c r="I512" s="55">
        <v>0</v>
      </c>
      <c r="J512" s="55">
        <v>0</v>
      </c>
      <c r="K512" s="56">
        <v>0</v>
      </c>
      <c r="L512" s="46">
        <v>0</v>
      </c>
      <c r="M512" s="117"/>
      <c r="N512" s="119">
        <v>0</v>
      </c>
      <c r="O512" s="119">
        <v>0</v>
      </c>
      <c r="P512" s="119"/>
      <c r="Q512" s="119">
        <v>0</v>
      </c>
      <c r="R512" s="47"/>
    </row>
    <row r="513" spans="1:18" ht="9" customHeight="1" x14ac:dyDescent="0.2">
      <c r="A513" s="581"/>
      <c r="B513" s="581"/>
      <c r="C513" s="48" t="s">
        <v>4</v>
      </c>
      <c r="D513" s="49">
        <v>8</v>
      </c>
      <c r="E513" s="50">
        <v>0</v>
      </c>
      <c r="F513" s="50">
        <v>0</v>
      </c>
      <c r="G513" s="50">
        <v>0</v>
      </c>
      <c r="H513" s="50">
        <v>0</v>
      </c>
      <c r="I513" s="50">
        <v>0</v>
      </c>
      <c r="J513" s="51">
        <v>0</v>
      </c>
      <c r="K513" s="50">
        <v>0</v>
      </c>
      <c r="L513" s="73">
        <v>0</v>
      </c>
      <c r="M513" s="118"/>
      <c r="N513" s="120">
        <v>0</v>
      </c>
      <c r="O513" s="120">
        <v>0</v>
      </c>
      <c r="P513" s="120"/>
      <c r="Q513" s="120">
        <v>0</v>
      </c>
      <c r="R513" s="47"/>
    </row>
    <row r="514" spans="1:18" ht="12.75" customHeight="1" x14ac:dyDescent="0.2">
      <c r="A514" s="581"/>
      <c r="B514" s="581"/>
      <c r="C514" s="53" t="s">
        <v>3</v>
      </c>
      <c r="D514" s="54">
        <v>9</v>
      </c>
      <c r="E514" s="55">
        <v>0</v>
      </c>
      <c r="F514" s="55">
        <v>0</v>
      </c>
      <c r="G514" s="55">
        <v>0</v>
      </c>
      <c r="H514" s="55">
        <v>0</v>
      </c>
      <c r="I514" s="55">
        <v>0</v>
      </c>
      <c r="J514" s="55">
        <v>0</v>
      </c>
      <c r="K514" s="56">
        <v>0</v>
      </c>
      <c r="L514" s="46">
        <v>0</v>
      </c>
      <c r="M514" s="117"/>
      <c r="N514" s="119">
        <v>0</v>
      </c>
      <c r="O514" s="119">
        <v>0</v>
      </c>
      <c r="P514" s="119"/>
      <c r="Q514" s="119">
        <v>0</v>
      </c>
      <c r="R514" s="47"/>
    </row>
    <row r="515" spans="1:18" ht="9" customHeight="1" x14ac:dyDescent="0.2">
      <c r="A515" s="581"/>
      <c r="B515" s="581"/>
      <c r="C515" s="48" t="s">
        <v>4</v>
      </c>
      <c r="D515" s="49">
        <v>14</v>
      </c>
      <c r="E515" s="50">
        <v>0</v>
      </c>
      <c r="F515" s="50">
        <v>0</v>
      </c>
      <c r="G515" s="50">
        <v>0</v>
      </c>
      <c r="H515" s="50">
        <v>0</v>
      </c>
      <c r="I515" s="50">
        <v>0</v>
      </c>
      <c r="J515" s="51">
        <v>0</v>
      </c>
      <c r="K515" s="50">
        <v>0</v>
      </c>
      <c r="L515" s="73">
        <v>0</v>
      </c>
      <c r="M515" s="118"/>
      <c r="N515" s="120">
        <v>0</v>
      </c>
      <c r="O515" s="120">
        <v>0</v>
      </c>
      <c r="P515" s="120"/>
      <c r="Q515" s="120">
        <v>0</v>
      </c>
      <c r="R515" s="47"/>
    </row>
    <row r="516" spans="1:18" ht="12.75" customHeight="1" x14ac:dyDescent="0.2">
      <c r="A516" s="581"/>
      <c r="B516" s="581"/>
      <c r="C516" s="53" t="s">
        <v>3</v>
      </c>
      <c r="D516" s="54">
        <v>15</v>
      </c>
      <c r="E516" s="55">
        <v>0</v>
      </c>
      <c r="F516" s="55">
        <v>0</v>
      </c>
      <c r="G516" s="55">
        <v>0</v>
      </c>
      <c r="H516" s="55">
        <v>0</v>
      </c>
      <c r="I516" s="55">
        <v>0</v>
      </c>
      <c r="J516" s="55">
        <v>0</v>
      </c>
      <c r="K516" s="56">
        <v>0</v>
      </c>
      <c r="L516" s="46">
        <v>0</v>
      </c>
      <c r="M516" s="117"/>
      <c r="N516" s="119">
        <v>0</v>
      </c>
      <c r="O516" s="119">
        <v>0</v>
      </c>
      <c r="P516" s="119"/>
      <c r="Q516" s="119">
        <v>0</v>
      </c>
      <c r="R516" s="47"/>
    </row>
    <row r="517" spans="1:18" ht="9" customHeight="1" x14ac:dyDescent="0.2">
      <c r="A517" s="581"/>
      <c r="B517" s="581"/>
      <c r="C517" s="48" t="s">
        <v>4</v>
      </c>
      <c r="D517" s="49">
        <v>20</v>
      </c>
      <c r="E517" s="50">
        <v>0</v>
      </c>
      <c r="F517" s="50">
        <v>0</v>
      </c>
      <c r="G517" s="50">
        <v>0</v>
      </c>
      <c r="H517" s="50">
        <v>0</v>
      </c>
      <c r="I517" s="50">
        <v>0</v>
      </c>
      <c r="J517" s="51">
        <v>0</v>
      </c>
      <c r="K517" s="50">
        <v>0</v>
      </c>
      <c r="L517" s="73">
        <v>0</v>
      </c>
      <c r="M517" s="118"/>
      <c r="N517" s="120">
        <v>0</v>
      </c>
      <c r="O517" s="120">
        <v>0</v>
      </c>
      <c r="P517" s="120"/>
      <c r="Q517" s="120">
        <v>0</v>
      </c>
      <c r="R517" s="47"/>
    </row>
    <row r="518" spans="1:18" ht="12.75" customHeight="1" x14ac:dyDescent="0.2">
      <c r="A518" s="581"/>
      <c r="B518" s="581"/>
      <c r="C518" s="53" t="s">
        <v>3</v>
      </c>
      <c r="D518" s="54">
        <v>21</v>
      </c>
      <c r="E518" s="55">
        <v>0</v>
      </c>
      <c r="F518" s="55">
        <v>0</v>
      </c>
      <c r="G518" s="55">
        <v>0</v>
      </c>
      <c r="H518" s="55">
        <v>0</v>
      </c>
      <c r="I518" s="55">
        <v>0</v>
      </c>
      <c r="J518" s="55">
        <v>0</v>
      </c>
      <c r="K518" s="56">
        <v>0</v>
      </c>
      <c r="L518" s="46">
        <v>0</v>
      </c>
      <c r="M518" s="117"/>
      <c r="N518" s="119">
        <v>0</v>
      </c>
      <c r="O518" s="119">
        <v>0</v>
      </c>
      <c r="P518" s="119"/>
      <c r="Q518" s="119">
        <v>0</v>
      </c>
      <c r="R518" s="47"/>
    </row>
    <row r="519" spans="1:18" ht="9" customHeight="1" x14ac:dyDescent="0.2">
      <c r="A519" s="581"/>
      <c r="B519" s="581"/>
      <c r="C519" s="48" t="s">
        <v>4</v>
      </c>
      <c r="D519" s="49">
        <v>27</v>
      </c>
      <c r="E519" s="50">
        <v>0</v>
      </c>
      <c r="F519" s="50">
        <v>0</v>
      </c>
      <c r="G519" s="50">
        <v>0</v>
      </c>
      <c r="H519" s="50">
        <v>0</v>
      </c>
      <c r="I519" s="50">
        <v>0</v>
      </c>
      <c r="J519" s="51">
        <v>0</v>
      </c>
      <c r="K519" s="50">
        <v>0</v>
      </c>
      <c r="L519" s="73">
        <v>0</v>
      </c>
      <c r="M519" s="118"/>
      <c r="N519" s="120">
        <v>0</v>
      </c>
      <c r="O519" s="120">
        <v>0</v>
      </c>
      <c r="P519" s="120"/>
      <c r="Q519" s="120">
        <v>0</v>
      </c>
      <c r="R519" s="47"/>
    </row>
    <row r="520" spans="1:18" ht="12.75" customHeight="1" x14ac:dyDescent="0.2">
      <c r="A520" s="581"/>
      <c r="B520" s="581"/>
      <c r="C520" s="53" t="s">
        <v>3</v>
      </c>
      <c r="D520" s="54">
        <v>28</v>
      </c>
      <c r="E520" s="55">
        <v>0</v>
      </c>
      <c r="F520" s="55">
        <v>0</v>
      </c>
      <c r="G520" s="55">
        <v>0</v>
      </c>
      <c r="H520" s="55">
        <v>0</v>
      </c>
      <c r="I520" s="55">
        <v>0</v>
      </c>
      <c r="J520" s="55">
        <v>0</v>
      </c>
      <c r="K520" s="56">
        <v>0</v>
      </c>
      <c r="L520" s="46">
        <v>0</v>
      </c>
      <c r="M520" s="117"/>
      <c r="N520" s="119">
        <v>0</v>
      </c>
      <c r="O520" s="119">
        <v>0</v>
      </c>
      <c r="P520" s="119"/>
      <c r="Q520" s="119">
        <v>0</v>
      </c>
      <c r="R520" s="47"/>
    </row>
    <row r="521" spans="1:18" ht="9" customHeight="1" x14ac:dyDescent="0.2">
      <c r="A521" s="581"/>
      <c r="B521" s="581"/>
      <c r="C521" s="48" t="s">
        <v>4</v>
      </c>
      <c r="D521" s="49">
        <v>34</v>
      </c>
      <c r="E521" s="50">
        <v>0</v>
      </c>
      <c r="F521" s="50">
        <v>0</v>
      </c>
      <c r="G521" s="50">
        <v>0</v>
      </c>
      <c r="H521" s="50">
        <v>0</v>
      </c>
      <c r="I521" s="50">
        <v>0</v>
      </c>
      <c r="J521" s="51">
        <v>0</v>
      </c>
      <c r="K521" s="50">
        <v>0</v>
      </c>
      <c r="L521" s="73">
        <v>0</v>
      </c>
      <c r="M521" s="118"/>
      <c r="N521" s="120">
        <v>0</v>
      </c>
      <c r="O521" s="120">
        <v>0</v>
      </c>
      <c r="P521" s="120"/>
      <c r="Q521" s="120">
        <v>0</v>
      </c>
      <c r="R521" s="47"/>
    </row>
    <row r="522" spans="1:18" ht="12.75" customHeight="1" x14ac:dyDescent="0.2">
      <c r="A522" s="581"/>
      <c r="B522" s="581"/>
      <c r="C522" s="53" t="s">
        <v>3</v>
      </c>
      <c r="D522" s="54">
        <v>35</v>
      </c>
      <c r="E522" s="55">
        <v>0</v>
      </c>
      <c r="F522" s="55">
        <v>0</v>
      </c>
      <c r="G522" s="55">
        <v>0</v>
      </c>
      <c r="H522" s="55">
        <v>0</v>
      </c>
      <c r="I522" s="55">
        <v>0</v>
      </c>
      <c r="J522" s="55">
        <v>0</v>
      </c>
      <c r="K522" s="56">
        <v>0</v>
      </c>
      <c r="L522" s="46">
        <v>0</v>
      </c>
      <c r="M522" s="117"/>
      <c r="N522" s="119">
        <v>0</v>
      </c>
      <c r="O522" s="119">
        <v>0</v>
      </c>
      <c r="P522" s="119"/>
      <c r="Q522" s="119">
        <v>0</v>
      </c>
      <c r="R522" s="47"/>
    </row>
    <row r="523" spans="1:18" ht="9" customHeight="1" x14ac:dyDescent="0.2">
      <c r="A523" s="582"/>
      <c r="B523" s="582"/>
      <c r="C523" s="58" t="s">
        <v>4</v>
      </c>
      <c r="D523" s="59"/>
      <c r="E523" s="61">
        <v>0</v>
      </c>
      <c r="F523" s="61">
        <v>0</v>
      </c>
      <c r="G523" s="61">
        <v>0</v>
      </c>
      <c r="H523" s="61">
        <v>0</v>
      </c>
      <c r="I523" s="61">
        <v>0</v>
      </c>
      <c r="J523" s="60">
        <v>0</v>
      </c>
      <c r="K523" s="61">
        <v>0</v>
      </c>
      <c r="L523" s="73">
        <v>0</v>
      </c>
      <c r="M523" s="118"/>
      <c r="N523" s="120">
        <v>0</v>
      </c>
      <c r="O523" s="120">
        <v>0</v>
      </c>
      <c r="P523" s="120"/>
      <c r="Q523" s="120">
        <v>0</v>
      </c>
      <c r="R523" s="47"/>
    </row>
    <row r="524" spans="1:18" ht="12.75" customHeight="1" x14ac:dyDescent="0.2">
      <c r="A524" s="492">
        <v>37987</v>
      </c>
      <c r="B524" s="492">
        <v>38383</v>
      </c>
      <c r="C524" s="42" t="s">
        <v>3</v>
      </c>
      <c r="D524" s="43">
        <v>0</v>
      </c>
      <c r="E524" s="44">
        <v>0</v>
      </c>
      <c r="F524" s="44">
        <v>0</v>
      </c>
      <c r="G524" s="44">
        <v>0</v>
      </c>
      <c r="H524" s="44">
        <v>0</v>
      </c>
      <c r="I524" s="44">
        <v>0</v>
      </c>
      <c r="J524" s="44">
        <v>0</v>
      </c>
      <c r="K524" s="45">
        <v>0</v>
      </c>
      <c r="L524" s="46">
        <v>0</v>
      </c>
      <c r="M524" s="117"/>
      <c r="N524" s="119">
        <v>0</v>
      </c>
      <c r="O524" s="119">
        <v>0</v>
      </c>
      <c r="P524" s="119"/>
      <c r="Q524" s="119">
        <v>0</v>
      </c>
      <c r="R524" s="47"/>
    </row>
    <row r="525" spans="1:18" ht="9" customHeight="1" x14ac:dyDescent="0.2">
      <c r="A525" s="525"/>
      <c r="B525" s="525"/>
      <c r="C525" s="48" t="s">
        <v>4</v>
      </c>
      <c r="D525" s="49">
        <v>2</v>
      </c>
      <c r="E525" s="50">
        <v>0</v>
      </c>
      <c r="F525" s="50">
        <v>0</v>
      </c>
      <c r="G525" s="50">
        <v>0</v>
      </c>
      <c r="H525" s="50">
        <v>0</v>
      </c>
      <c r="I525" s="50">
        <v>0</v>
      </c>
      <c r="J525" s="51">
        <v>0</v>
      </c>
      <c r="K525" s="50">
        <v>0</v>
      </c>
      <c r="L525" s="73">
        <v>0</v>
      </c>
      <c r="M525" s="118"/>
      <c r="N525" s="120">
        <v>0</v>
      </c>
      <c r="O525" s="120">
        <v>0</v>
      </c>
      <c r="P525" s="120"/>
      <c r="Q525" s="120">
        <v>0</v>
      </c>
      <c r="R525" s="47"/>
    </row>
    <row r="526" spans="1:18" ht="12.75" customHeight="1" x14ac:dyDescent="0.2">
      <c r="A526" s="511">
        <v>37987</v>
      </c>
      <c r="B526" s="511">
        <v>38383</v>
      </c>
      <c r="C526" s="53" t="s">
        <v>3</v>
      </c>
      <c r="D526" s="54">
        <v>3</v>
      </c>
      <c r="E526" s="55">
        <v>0</v>
      </c>
      <c r="F526" s="55">
        <v>0</v>
      </c>
      <c r="G526" s="55">
        <v>0</v>
      </c>
      <c r="H526" s="55">
        <v>0</v>
      </c>
      <c r="I526" s="55">
        <v>0</v>
      </c>
      <c r="J526" s="55">
        <v>0</v>
      </c>
      <c r="K526" s="56">
        <v>0</v>
      </c>
      <c r="L526" s="46">
        <v>0</v>
      </c>
      <c r="M526" s="117"/>
      <c r="N526" s="119">
        <v>0</v>
      </c>
      <c r="O526" s="119">
        <v>0</v>
      </c>
      <c r="P526" s="119"/>
      <c r="Q526" s="119">
        <v>0</v>
      </c>
      <c r="R526" s="47"/>
    </row>
    <row r="527" spans="1:18" ht="9" customHeight="1" x14ac:dyDescent="0.2">
      <c r="A527" s="581"/>
      <c r="B527" s="581"/>
      <c r="C527" s="48" t="s">
        <v>4</v>
      </c>
      <c r="D527" s="49">
        <v>8</v>
      </c>
      <c r="E527" s="50">
        <v>0</v>
      </c>
      <c r="F527" s="50">
        <v>0</v>
      </c>
      <c r="G527" s="50">
        <v>0</v>
      </c>
      <c r="H527" s="50">
        <v>0</v>
      </c>
      <c r="I527" s="50">
        <v>0</v>
      </c>
      <c r="J527" s="51">
        <v>0</v>
      </c>
      <c r="K527" s="50">
        <v>0</v>
      </c>
      <c r="L527" s="73">
        <v>0</v>
      </c>
      <c r="M527" s="118"/>
      <c r="N527" s="120">
        <v>0</v>
      </c>
      <c r="O527" s="120">
        <v>0</v>
      </c>
      <c r="P527" s="120"/>
      <c r="Q527" s="120">
        <v>0</v>
      </c>
      <c r="R527" s="47"/>
    </row>
    <row r="528" spans="1:18" ht="12.75" customHeight="1" x14ac:dyDescent="0.2">
      <c r="A528" s="581"/>
      <c r="B528" s="581"/>
      <c r="C528" s="53" t="s">
        <v>3</v>
      </c>
      <c r="D528" s="54">
        <v>9</v>
      </c>
      <c r="E528" s="55">
        <v>0</v>
      </c>
      <c r="F528" s="55">
        <v>0</v>
      </c>
      <c r="G528" s="55">
        <v>0</v>
      </c>
      <c r="H528" s="55">
        <v>0</v>
      </c>
      <c r="I528" s="55">
        <v>0</v>
      </c>
      <c r="J528" s="55">
        <v>0</v>
      </c>
      <c r="K528" s="56">
        <v>0</v>
      </c>
      <c r="L528" s="46">
        <v>0</v>
      </c>
      <c r="M528" s="117"/>
      <c r="N528" s="119">
        <v>0</v>
      </c>
      <c r="O528" s="119">
        <v>0</v>
      </c>
      <c r="P528" s="119"/>
      <c r="Q528" s="119">
        <v>0</v>
      </c>
      <c r="R528" s="47"/>
    </row>
    <row r="529" spans="1:18" ht="9" customHeight="1" x14ac:dyDescent="0.2">
      <c r="A529" s="581"/>
      <c r="B529" s="581"/>
      <c r="C529" s="48" t="s">
        <v>4</v>
      </c>
      <c r="D529" s="49">
        <v>14</v>
      </c>
      <c r="E529" s="50">
        <v>0</v>
      </c>
      <c r="F529" s="50">
        <v>0</v>
      </c>
      <c r="G529" s="50">
        <v>0</v>
      </c>
      <c r="H529" s="50">
        <v>0</v>
      </c>
      <c r="I529" s="50">
        <v>0</v>
      </c>
      <c r="J529" s="51">
        <v>0</v>
      </c>
      <c r="K529" s="50">
        <v>0</v>
      </c>
      <c r="L529" s="73">
        <v>0</v>
      </c>
      <c r="M529" s="118"/>
      <c r="N529" s="120">
        <v>0</v>
      </c>
      <c r="O529" s="120">
        <v>0</v>
      </c>
      <c r="P529" s="120"/>
      <c r="Q529" s="120">
        <v>0</v>
      </c>
      <c r="R529" s="47"/>
    </row>
    <row r="530" spans="1:18" ht="12.75" customHeight="1" x14ac:dyDescent="0.2">
      <c r="A530" s="581"/>
      <c r="B530" s="581"/>
      <c r="C530" s="53" t="s">
        <v>3</v>
      </c>
      <c r="D530" s="54">
        <v>15</v>
      </c>
      <c r="E530" s="55">
        <v>0</v>
      </c>
      <c r="F530" s="55">
        <v>0</v>
      </c>
      <c r="G530" s="55">
        <v>0</v>
      </c>
      <c r="H530" s="55">
        <v>0</v>
      </c>
      <c r="I530" s="55">
        <v>0</v>
      </c>
      <c r="J530" s="55">
        <v>0</v>
      </c>
      <c r="K530" s="56">
        <v>0</v>
      </c>
      <c r="L530" s="46">
        <v>0</v>
      </c>
      <c r="M530" s="117"/>
      <c r="N530" s="119">
        <v>0</v>
      </c>
      <c r="O530" s="119">
        <v>0</v>
      </c>
      <c r="P530" s="119"/>
      <c r="Q530" s="119">
        <v>0</v>
      </c>
      <c r="R530" s="47"/>
    </row>
    <row r="531" spans="1:18" ht="9" customHeight="1" x14ac:dyDescent="0.2">
      <c r="A531" s="581"/>
      <c r="B531" s="581"/>
      <c r="C531" s="48" t="s">
        <v>4</v>
      </c>
      <c r="D531" s="49">
        <v>20</v>
      </c>
      <c r="E531" s="50">
        <v>0</v>
      </c>
      <c r="F531" s="50">
        <v>0</v>
      </c>
      <c r="G531" s="50">
        <v>0</v>
      </c>
      <c r="H531" s="50">
        <v>0</v>
      </c>
      <c r="I531" s="50">
        <v>0</v>
      </c>
      <c r="J531" s="51">
        <v>0</v>
      </c>
      <c r="K531" s="50">
        <v>0</v>
      </c>
      <c r="L531" s="73">
        <v>0</v>
      </c>
      <c r="M531" s="118"/>
      <c r="N531" s="120">
        <v>0</v>
      </c>
      <c r="O531" s="120">
        <v>0</v>
      </c>
      <c r="P531" s="120"/>
      <c r="Q531" s="120">
        <v>0</v>
      </c>
      <c r="R531" s="47"/>
    </row>
    <row r="532" spans="1:18" ht="12.75" customHeight="1" x14ac:dyDescent="0.2">
      <c r="A532" s="581"/>
      <c r="B532" s="581"/>
      <c r="C532" s="53" t="s">
        <v>3</v>
      </c>
      <c r="D532" s="54">
        <v>21</v>
      </c>
      <c r="E532" s="55">
        <v>0</v>
      </c>
      <c r="F532" s="55">
        <v>0</v>
      </c>
      <c r="G532" s="55">
        <v>0</v>
      </c>
      <c r="H532" s="55">
        <v>0</v>
      </c>
      <c r="I532" s="55">
        <v>0</v>
      </c>
      <c r="J532" s="55">
        <v>0</v>
      </c>
      <c r="K532" s="56">
        <v>0</v>
      </c>
      <c r="L532" s="46">
        <v>0</v>
      </c>
      <c r="M532" s="117"/>
      <c r="N532" s="119">
        <v>0</v>
      </c>
      <c r="O532" s="119">
        <v>0</v>
      </c>
      <c r="P532" s="119"/>
      <c r="Q532" s="119">
        <v>0</v>
      </c>
      <c r="R532" s="47"/>
    </row>
    <row r="533" spans="1:18" ht="9" customHeight="1" x14ac:dyDescent="0.2">
      <c r="A533" s="581"/>
      <c r="B533" s="581"/>
      <c r="C533" s="48" t="s">
        <v>4</v>
      </c>
      <c r="D533" s="49">
        <v>27</v>
      </c>
      <c r="E533" s="50">
        <v>0</v>
      </c>
      <c r="F533" s="50">
        <v>0</v>
      </c>
      <c r="G533" s="50">
        <v>0</v>
      </c>
      <c r="H533" s="50">
        <v>0</v>
      </c>
      <c r="I533" s="50">
        <v>0</v>
      </c>
      <c r="J533" s="51">
        <v>0</v>
      </c>
      <c r="K533" s="50">
        <v>0</v>
      </c>
      <c r="L533" s="73">
        <v>0</v>
      </c>
      <c r="M533" s="118"/>
      <c r="N533" s="120">
        <v>0</v>
      </c>
      <c r="O533" s="120">
        <v>0</v>
      </c>
      <c r="P533" s="120"/>
      <c r="Q533" s="120">
        <v>0</v>
      </c>
      <c r="R533" s="47"/>
    </row>
    <row r="534" spans="1:18" ht="12.75" customHeight="1" x14ac:dyDescent="0.2">
      <c r="A534" s="581"/>
      <c r="B534" s="581"/>
      <c r="C534" s="53" t="s">
        <v>3</v>
      </c>
      <c r="D534" s="54">
        <v>28</v>
      </c>
      <c r="E534" s="55">
        <v>0</v>
      </c>
      <c r="F534" s="55">
        <v>0</v>
      </c>
      <c r="G534" s="55">
        <v>0</v>
      </c>
      <c r="H534" s="55">
        <v>0</v>
      </c>
      <c r="I534" s="55">
        <v>0</v>
      </c>
      <c r="J534" s="55">
        <v>0</v>
      </c>
      <c r="K534" s="56">
        <v>0</v>
      </c>
      <c r="L534" s="46">
        <v>0</v>
      </c>
      <c r="M534" s="117"/>
      <c r="N534" s="119">
        <v>0</v>
      </c>
      <c r="O534" s="119">
        <v>0</v>
      </c>
      <c r="P534" s="119"/>
      <c r="Q534" s="119">
        <v>0</v>
      </c>
      <c r="R534" s="47"/>
    </row>
    <row r="535" spans="1:18" ht="9" customHeight="1" x14ac:dyDescent="0.2">
      <c r="A535" s="581"/>
      <c r="B535" s="581"/>
      <c r="C535" s="48" t="s">
        <v>4</v>
      </c>
      <c r="D535" s="49">
        <v>34</v>
      </c>
      <c r="E535" s="50">
        <v>0</v>
      </c>
      <c r="F535" s="50">
        <v>0</v>
      </c>
      <c r="G535" s="50">
        <v>0</v>
      </c>
      <c r="H535" s="50">
        <v>0</v>
      </c>
      <c r="I535" s="50">
        <v>0</v>
      </c>
      <c r="J535" s="51">
        <v>0</v>
      </c>
      <c r="K535" s="50">
        <v>0</v>
      </c>
      <c r="L535" s="73">
        <v>0</v>
      </c>
      <c r="M535" s="118"/>
      <c r="N535" s="120">
        <v>0</v>
      </c>
      <c r="O535" s="120">
        <v>0</v>
      </c>
      <c r="P535" s="120"/>
      <c r="Q535" s="120">
        <v>0</v>
      </c>
      <c r="R535" s="47"/>
    </row>
    <row r="536" spans="1:18" ht="12.75" customHeight="1" x14ac:dyDescent="0.2">
      <c r="A536" s="581"/>
      <c r="B536" s="581"/>
      <c r="C536" s="53" t="s">
        <v>3</v>
      </c>
      <c r="D536" s="54">
        <v>35</v>
      </c>
      <c r="E536" s="55">
        <v>0</v>
      </c>
      <c r="F536" s="55">
        <v>0</v>
      </c>
      <c r="G536" s="55">
        <v>0</v>
      </c>
      <c r="H536" s="55">
        <v>0</v>
      </c>
      <c r="I536" s="55">
        <v>0</v>
      </c>
      <c r="J536" s="55">
        <v>0</v>
      </c>
      <c r="K536" s="56">
        <v>0</v>
      </c>
      <c r="L536" s="46">
        <v>0</v>
      </c>
      <c r="M536" s="117"/>
      <c r="N536" s="119">
        <v>0</v>
      </c>
      <c r="O536" s="119">
        <v>0</v>
      </c>
      <c r="P536" s="119"/>
      <c r="Q536" s="119">
        <v>0</v>
      </c>
      <c r="R536" s="47"/>
    </row>
    <row r="537" spans="1:18" ht="9" customHeight="1" x14ac:dyDescent="0.2">
      <c r="A537" s="582"/>
      <c r="B537" s="582"/>
      <c r="C537" s="58" t="s">
        <v>4</v>
      </c>
      <c r="D537" s="59"/>
      <c r="E537" s="61">
        <v>0</v>
      </c>
      <c r="F537" s="61">
        <v>0</v>
      </c>
      <c r="G537" s="61">
        <v>0</v>
      </c>
      <c r="H537" s="61">
        <v>0</v>
      </c>
      <c r="I537" s="61">
        <v>0</v>
      </c>
      <c r="J537" s="60">
        <v>0</v>
      </c>
      <c r="K537" s="61">
        <v>0</v>
      </c>
      <c r="L537" s="73">
        <v>0</v>
      </c>
      <c r="M537" s="118"/>
      <c r="N537" s="120">
        <v>0</v>
      </c>
      <c r="O537" s="120">
        <v>0</v>
      </c>
      <c r="P537" s="120"/>
      <c r="Q537" s="120">
        <v>0</v>
      </c>
      <c r="R537" s="47"/>
    </row>
    <row r="538" spans="1:18" ht="12.75" customHeight="1" x14ac:dyDescent="0.2">
      <c r="A538" s="492">
        <v>38384</v>
      </c>
      <c r="B538" s="492">
        <v>38717</v>
      </c>
      <c r="C538" s="42" t="s">
        <v>3</v>
      </c>
      <c r="D538" s="43">
        <v>0</v>
      </c>
      <c r="E538" s="44">
        <v>0</v>
      </c>
      <c r="F538" s="44">
        <v>0</v>
      </c>
      <c r="G538" s="44">
        <v>0</v>
      </c>
      <c r="H538" s="44">
        <v>0</v>
      </c>
      <c r="I538" s="44">
        <v>0</v>
      </c>
      <c r="J538" s="44">
        <v>0</v>
      </c>
      <c r="K538" s="45">
        <v>0</v>
      </c>
      <c r="L538" s="46">
        <v>0</v>
      </c>
      <c r="M538" s="117"/>
      <c r="N538" s="119">
        <v>0</v>
      </c>
      <c r="O538" s="119">
        <v>0</v>
      </c>
      <c r="P538" s="119"/>
      <c r="Q538" s="119">
        <v>0</v>
      </c>
      <c r="R538" s="47"/>
    </row>
    <row r="539" spans="1:18" ht="9" customHeight="1" x14ac:dyDescent="0.2">
      <c r="A539" s="525"/>
      <c r="B539" s="525"/>
      <c r="C539" s="48" t="s">
        <v>4</v>
      </c>
      <c r="D539" s="49">
        <v>2</v>
      </c>
      <c r="E539" s="50">
        <v>0</v>
      </c>
      <c r="F539" s="50">
        <v>0</v>
      </c>
      <c r="G539" s="50">
        <v>0</v>
      </c>
      <c r="H539" s="50">
        <v>0</v>
      </c>
      <c r="I539" s="50">
        <v>0</v>
      </c>
      <c r="J539" s="51">
        <v>0</v>
      </c>
      <c r="K539" s="50">
        <v>0</v>
      </c>
      <c r="L539" s="73">
        <v>0</v>
      </c>
      <c r="M539" s="118"/>
      <c r="N539" s="120">
        <v>0</v>
      </c>
      <c r="O539" s="120">
        <v>0</v>
      </c>
      <c r="P539" s="120"/>
      <c r="Q539" s="120">
        <v>0</v>
      </c>
      <c r="R539" s="47"/>
    </row>
    <row r="540" spans="1:18" ht="12.75" customHeight="1" x14ac:dyDescent="0.2">
      <c r="A540" s="511">
        <v>38384</v>
      </c>
      <c r="B540" s="511">
        <v>38717</v>
      </c>
      <c r="C540" s="53" t="s">
        <v>3</v>
      </c>
      <c r="D540" s="54">
        <v>3</v>
      </c>
      <c r="E540" s="55">
        <v>0</v>
      </c>
      <c r="F540" s="55">
        <v>0</v>
      </c>
      <c r="G540" s="55">
        <v>0</v>
      </c>
      <c r="H540" s="55">
        <v>0</v>
      </c>
      <c r="I540" s="55">
        <v>0</v>
      </c>
      <c r="J540" s="55">
        <v>0</v>
      </c>
      <c r="K540" s="56">
        <v>0</v>
      </c>
      <c r="L540" s="46">
        <v>0</v>
      </c>
      <c r="M540" s="117"/>
      <c r="N540" s="119">
        <v>0</v>
      </c>
      <c r="O540" s="119">
        <v>0</v>
      </c>
      <c r="P540" s="119"/>
      <c r="Q540" s="119">
        <v>0</v>
      </c>
      <c r="R540" s="47"/>
    </row>
    <row r="541" spans="1:18" ht="9" customHeight="1" x14ac:dyDescent="0.2">
      <c r="A541" s="581"/>
      <c r="B541" s="581"/>
      <c r="C541" s="48" t="s">
        <v>4</v>
      </c>
      <c r="D541" s="49">
        <v>8</v>
      </c>
      <c r="E541" s="50">
        <v>0</v>
      </c>
      <c r="F541" s="50">
        <v>0</v>
      </c>
      <c r="G541" s="50">
        <v>0</v>
      </c>
      <c r="H541" s="50">
        <v>0</v>
      </c>
      <c r="I541" s="50">
        <v>0</v>
      </c>
      <c r="J541" s="51">
        <v>0</v>
      </c>
      <c r="K541" s="50">
        <v>0</v>
      </c>
      <c r="L541" s="73">
        <v>0</v>
      </c>
      <c r="M541" s="118"/>
      <c r="N541" s="120">
        <v>0</v>
      </c>
      <c r="O541" s="120">
        <v>0</v>
      </c>
      <c r="P541" s="120"/>
      <c r="Q541" s="120">
        <v>0</v>
      </c>
      <c r="R541" s="47"/>
    </row>
    <row r="542" spans="1:18" ht="12.75" customHeight="1" x14ac:dyDescent="0.2">
      <c r="A542" s="581"/>
      <c r="B542" s="581"/>
      <c r="C542" s="53" t="s">
        <v>3</v>
      </c>
      <c r="D542" s="54">
        <v>9</v>
      </c>
      <c r="E542" s="55">
        <v>0</v>
      </c>
      <c r="F542" s="55">
        <v>0</v>
      </c>
      <c r="G542" s="55">
        <v>0</v>
      </c>
      <c r="H542" s="55">
        <v>0</v>
      </c>
      <c r="I542" s="55">
        <v>0</v>
      </c>
      <c r="J542" s="55">
        <v>0</v>
      </c>
      <c r="K542" s="56">
        <v>0</v>
      </c>
      <c r="L542" s="46">
        <v>0</v>
      </c>
      <c r="M542" s="117"/>
      <c r="N542" s="119">
        <v>0</v>
      </c>
      <c r="O542" s="119">
        <v>0</v>
      </c>
      <c r="P542" s="119"/>
      <c r="Q542" s="119">
        <v>0</v>
      </c>
      <c r="R542" s="47"/>
    </row>
    <row r="543" spans="1:18" ht="9" customHeight="1" x14ac:dyDescent="0.2">
      <c r="A543" s="581"/>
      <c r="B543" s="581"/>
      <c r="C543" s="48" t="s">
        <v>4</v>
      </c>
      <c r="D543" s="49">
        <v>14</v>
      </c>
      <c r="E543" s="50">
        <v>0</v>
      </c>
      <c r="F543" s="50">
        <v>0</v>
      </c>
      <c r="G543" s="50">
        <v>0</v>
      </c>
      <c r="H543" s="50">
        <v>0</v>
      </c>
      <c r="I543" s="50">
        <v>0</v>
      </c>
      <c r="J543" s="51">
        <v>0</v>
      </c>
      <c r="K543" s="50">
        <v>0</v>
      </c>
      <c r="L543" s="73">
        <v>0</v>
      </c>
      <c r="M543" s="118"/>
      <c r="N543" s="120">
        <v>0</v>
      </c>
      <c r="O543" s="120">
        <v>0</v>
      </c>
      <c r="P543" s="120"/>
      <c r="Q543" s="120">
        <v>0</v>
      </c>
      <c r="R543" s="47"/>
    </row>
    <row r="544" spans="1:18" ht="12.75" customHeight="1" x14ac:dyDescent="0.2">
      <c r="A544" s="581"/>
      <c r="B544" s="581"/>
      <c r="C544" s="53" t="s">
        <v>3</v>
      </c>
      <c r="D544" s="54">
        <v>15</v>
      </c>
      <c r="E544" s="55">
        <v>0</v>
      </c>
      <c r="F544" s="55">
        <v>0</v>
      </c>
      <c r="G544" s="55">
        <v>0</v>
      </c>
      <c r="H544" s="55">
        <v>0</v>
      </c>
      <c r="I544" s="55">
        <v>0</v>
      </c>
      <c r="J544" s="55">
        <v>0</v>
      </c>
      <c r="K544" s="56">
        <v>0</v>
      </c>
      <c r="L544" s="46">
        <v>0</v>
      </c>
      <c r="M544" s="117"/>
      <c r="N544" s="119">
        <v>0</v>
      </c>
      <c r="O544" s="119">
        <v>0</v>
      </c>
      <c r="P544" s="119"/>
      <c r="Q544" s="119">
        <v>0</v>
      </c>
      <c r="R544" s="47"/>
    </row>
    <row r="545" spans="1:18" ht="9" customHeight="1" x14ac:dyDescent="0.2">
      <c r="A545" s="581"/>
      <c r="B545" s="581"/>
      <c r="C545" s="48" t="s">
        <v>4</v>
      </c>
      <c r="D545" s="49">
        <v>20</v>
      </c>
      <c r="E545" s="50">
        <v>0</v>
      </c>
      <c r="F545" s="50">
        <v>0</v>
      </c>
      <c r="G545" s="50">
        <v>0</v>
      </c>
      <c r="H545" s="50">
        <v>0</v>
      </c>
      <c r="I545" s="50">
        <v>0</v>
      </c>
      <c r="J545" s="51">
        <v>0</v>
      </c>
      <c r="K545" s="50">
        <v>0</v>
      </c>
      <c r="L545" s="73">
        <v>0</v>
      </c>
      <c r="M545" s="118"/>
      <c r="N545" s="120">
        <v>0</v>
      </c>
      <c r="O545" s="120">
        <v>0</v>
      </c>
      <c r="P545" s="120"/>
      <c r="Q545" s="120">
        <v>0</v>
      </c>
      <c r="R545" s="47"/>
    </row>
    <row r="546" spans="1:18" ht="12.75" customHeight="1" x14ac:dyDescent="0.2">
      <c r="A546" s="581"/>
      <c r="B546" s="581"/>
      <c r="C546" s="53" t="s">
        <v>3</v>
      </c>
      <c r="D546" s="54">
        <v>21</v>
      </c>
      <c r="E546" s="55">
        <v>0</v>
      </c>
      <c r="F546" s="55">
        <v>0</v>
      </c>
      <c r="G546" s="55">
        <v>0</v>
      </c>
      <c r="H546" s="55">
        <v>0</v>
      </c>
      <c r="I546" s="55">
        <v>0</v>
      </c>
      <c r="J546" s="55">
        <v>0</v>
      </c>
      <c r="K546" s="56">
        <v>0</v>
      </c>
      <c r="L546" s="46">
        <v>0</v>
      </c>
      <c r="M546" s="117"/>
      <c r="N546" s="119">
        <v>0</v>
      </c>
      <c r="O546" s="119">
        <v>0</v>
      </c>
      <c r="P546" s="119"/>
      <c r="Q546" s="119">
        <v>0</v>
      </c>
      <c r="R546" s="47"/>
    </row>
    <row r="547" spans="1:18" ht="9" customHeight="1" x14ac:dyDescent="0.2">
      <c r="A547" s="581"/>
      <c r="B547" s="581"/>
      <c r="C547" s="48" t="s">
        <v>4</v>
      </c>
      <c r="D547" s="49">
        <v>27</v>
      </c>
      <c r="E547" s="50">
        <v>0</v>
      </c>
      <c r="F547" s="50">
        <v>0</v>
      </c>
      <c r="G547" s="50">
        <v>0</v>
      </c>
      <c r="H547" s="50">
        <v>0</v>
      </c>
      <c r="I547" s="50">
        <v>0</v>
      </c>
      <c r="J547" s="51">
        <v>0</v>
      </c>
      <c r="K547" s="50">
        <v>0</v>
      </c>
      <c r="L547" s="73">
        <v>0</v>
      </c>
      <c r="M547" s="118"/>
      <c r="N547" s="120">
        <v>0</v>
      </c>
      <c r="O547" s="120">
        <v>0</v>
      </c>
      <c r="P547" s="120"/>
      <c r="Q547" s="120">
        <v>0</v>
      </c>
      <c r="R547" s="47"/>
    </row>
    <row r="548" spans="1:18" ht="12.75" customHeight="1" x14ac:dyDescent="0.2">
      <c r="A548" s="581"/>
      <c r="B548" s="581"/>
      <c r="C548" s="53" t="s">
        <v>3</v>
      </c>
      <c r="D548" s="54">
        <v>28</v>
      </c>
      <c r="E548" s="55">
        <v>0</v>
      </c>
      <c r="F548" s="55">
        <v>0</v>
      </c>
      <c r="G548" s="55">
        <v>0</v>
      </c>
      <c r="H548" s="55">
        <v>0</v>
      </c>
      <c r="I548" s="55">
        <v>0</v>
      </c>
      <c r="J548" s="55">
        <v>0</v>
      </c>
      <c r="K548" s="56">
        <v>0</v>
      </c>
      <c r="L548" s="46">
        <v>0</v>
      </c>
      <c r="M548" s="117"/>
      <c r="N548" s="119">
        <v>0</v>
      </c>
      <c r="O548" s="119">
        <v>0</v>
      </c>
      <c r="P548" s="119"/>
      <c r="Q548" s="119">
        <v>0</v>
      </c>
      <c r="R548" s="47"/>
    </row>
    <row r="549" spans="1:18" ht="9" customHeight="1" x14ac:dyDescent="0.2">
      <c r="A549" s="581"/>
      <c r="B549" s="581"/>
      <c r="C549" s="48" t="s">
        <v>4</v>
      </c>
      <c r="D549" s="49">
        <v>34</v>
      </c>
      <c r="E549" s="50">
        <v>0</v>
      </c>
      <c r="F549" s="50">
        <v>0</v>
      </c>
      <c r="G549" s="50">
        <v>0</v>
      </c>
      <c r="H549" s="50">
        <v>0</v>
      </c>
      <c r="I549" s="50">
        <v>0</v>
      </c>
      <c r="J549" s="51">
        <v>0</v>
      </c>
      <c r="K549" s="50">
        <v>0</v>
      </c>
      <c r="L549" s="73">
        <v>0</v>
      </c>
      <c r="M549" s="118"/>
      <c r="N549" s="120">
        <v>0</v>
      </c>
      <c r="O549" s="120">
        <v>0</v>
      </c>
      <c r="P549" s="120"/>
      <c r="Q549" s="120">
        <v>0</v>
      </c>
      <c r="R549" s="47"/>
    </row>
    <row r="550" spans="1:18" ht="12.75" customHeight="1" x14ac:dyDescent="0.2">
      <c r="A550" s="581"/>
      <c r="B550" s="581"/>
      <c r="C550" s="53" t="s">
        <v>3</v>
      </c>
      <c r="D550" s="54">
        <v>35</v>
      </c>
      <c r="E550" s="55">
        <v>0</v>
      </c>
      <c r="F550" s="55">
        <v>0</v>
      </c>
      <c r="G550" s="55">
        <v>0</v>
      </c>
      <c r="H550" s="55">
        <v>0</v>
      </c>
      <c r="I550" s="55">
        <v>0</v>
      </c>
      <c r="J550" s="55">
        <v>0</v>
      </c>
      <c r="K550" s="56">
        <v>0</v>
      </c>
      <c r="L550" s="46">
        <v>0</v>
      </c>
      <c r="M550" s="117"/>
      <c r="N550" s="119">
        <v>0</v>
      </c>
      <c r="O550" s="119">
        <v>0</v>
      </c>
      <c r="P550" s="119"/>
      <c r="Q550" s="119">
        <v>0</v>
      </c>
      <c r="R550" s="47"/>
    </row>
    <row r="551" spans="1:18" ht="9" customHeight="1" x14ac:dyDescent="0.2">
      <c r="A551" s="582"/>
      <c r="B551" s="582"/>
      <c r="C551" s="58" t="s">
        <v>4</v>
      </c>
      <c r="D551" s="59"/>
      <c r="E551" s="61">
        <v>0</v>
      </c>
      <c r="F551" s="61">
        <v>0</v>
      </c>
      <c r="G551" s="61">
        <v>0</v>
      </c>
      <c r="H551" s="61">
        <v>0</v>
      </c>
      <c r="I551" s="61">
        <v>0</v>
      </c>
      <c r="J551" s="60">
        <v>0</v>
      </c>
      <c r="K551" s="61">
        <v>0</v>
      </c>
      <c r="L551" s="73">
        <v>0</v>
      </c>
      <c r="M551" s="118"/>
      <c r="N551" s="120">
        <v>0</v>
      </c>
      <c r="O551" s="120">
        <v>0</v>
      </c>
      <c r="P551" s="120"/>
      <c r="Q551" s="120">
        <v>0</v>
      </c>
      <c r="R551" s="47"/>
    </row>
    <row r="552" spans="1:18" ht="12.75" customHeight="1" x14ac:dyDescent="0.2">
      <c r="A552" s="492"/>
      <c r="B552" s="492"/>
      <c r="C552" s="42"/>
      <c r="D552" s="43"/>
      <c r="E552" s="44"/>
      <c r="F552" s="44"/>
      <c r="G552" s="44"/>
      <c r="H552" s="44"/>
      <c r="I552" s="44"/>
      <c r="J552" s="44"/>
      <c r="K552" s="45"/>
      <c r="L552" s="46"/>
      <c r="M552" s="117"/>
      <c r="N552" s="119">
        <v>0</v>
      </c>
      <c r="O552" s="119">
        <v>0</v>
      </c>
      <c r="P552" s="119"/>
      <c r="Q552" s="119">
        <f t="shared" ref="Q552:Q592" si="0">(N552+O552*0.18+J552)+(IF((P552-O552*0.18)&gt;0,(P552-O552*0.18),0))</f>
        <v>0</v>
      </c>
      <c r="R552" s="47"/>
    </row>
    <row r="553" spans="1:18" ht="9" customHeight="1" x14ac:dyDescent="0.2">
      <c r="A553" s="525"/>
      <c r="B553" s="525"/>
      <c r="C553" s="48"/>
      <c r="D553" s="49"/>
      <c r="E553" s="50"/>
      <c r="F553" s="50"/>
      <c r="G553" s="50"/>
      <c r="H553" s="50"/>
      <c r="I553" s="50"/>
      <c r="J553" s="51"/>
      <c r="K553" s="50"/>
      <c r="L553" s="52"/>
      <c r="M553" s="118"/>
      <c r="N553" s="120">
        <v>0</v>
      </c>
      <c r="O553" s="120">
        <v>0</v>
      </c>
      <c r="P553" s="120"/>
      <c r="Q553" s="120">
        <f t="shared" ref="Q553:Q593" si="1">Q552*1936.27</f>
        <v>0</v>
      </c>
      <c r="R553" s="47"/>
    </row>
    <row r="554" spans="1:18" ht="12.75" customHeight="1" x14ac:dyDescent="0.2">
      <c r="A554" s="511"/>
      <c r="B554" s="511"/>
      <c r="C554" s="53"/>
      <c r="D554" s="54"/>
      <c r="E554" s="44"/>
      <c r="F554" s="44"/>
      <c r="G554" s="44"/>
      <c r="H554" s="44"/>
      <c r="I554" s="44"/>
      <c r="J554" s="55"/>
      <c r="K554" s="56"/>
      <c r="L554" s="57"/>
      <c r="M554" s="117"/>
      <c r="N554" s="119">
        <v>0</v>
      </c>
      <c r="O554" s="119">
        <v>0</v>
      </c>
      <c r="P554" s="119"/>
      <c r="Q554" s="119">
        <f t="shared" si="0"/>
        <v>0</v>
      </c>
      <c r="R554" s="47"/>
    </row>
    <row r="555" spans="1:18" ht="9" customHeight="1" x14ac:dyDescent="0.2">
      <c r="A555" s="581"/>
      <c r="B555" s="581"/>
      <c r="C555" s="48"/>
      <c r="D555" s="49"/>
      <c r="E555" s="50"/>
      <c r="F555" s="50"/>
      <c r="G555" s="50"/>
      <c r="H555" s="50"/>
      <c r="I555" s="50"/>
      <c r="J555" s="51"/>
      <c r="K555" s="50"/>
      <c r="L555" s="52"/>
      <c r="M555" s="118"/>
      <c r="N555" s="120">
        <v>0</v>
      </c>
      <c r="O555" s="120">
        <v>0</v>
      </c>
      <c r="P555" s="120"/>
      <c r="Q555" s="120">
        <f t="shared" si="1"/>
        <v>0</v>
      </c>
      <c r="R555" s="47"/>
    </row>
    <row r="556" spans="1:18" ht="12.75" customHeight="1" x14ac:dyDescent="0.2">
      <c r="A556" s="581"/>
      <c r="B556" s="581"/>
      <c r="C556" s="53"/>
      <c r="D556" s="54"/>
      <c r="E556" s="44"/>
      <c r="F556" s="44"/>
      <c r="G556" s="44"/>
      <c r="H556" s="44"/>
      <c r="I556" s="44"/>
      <c r="J556" s="55"/>
      <c r="K556" s="56"/>
      <c r="L556" s="57"/>
      <c r="M556" s="117"/>
      <c r="N556" s="119">
        <v>0</v>
      </c>
      <c r="O556" s="119">
        <v>0</v>
      </c>
      <c r="P556" s="119"/>
      <c r="Q556" s="119">
        <f t="shared" si="0"/>
        <v>0</v>
      </c>
      <c r="R556" s="47"/>
    </row>
    <row r="557" spans="1:18" ht="9" customHeight="1" x14ac:dyDescent="0.2">
      <c r="A557" s="581"/>
      <c r="B557" s="581"/>
      <c r="C557" s="48"/>
      <c r="D557" s="49"/>
      <c r="E557" s="50"/>
      <c r="F557" s="50"/>
      <c r="G557" s="50"/>
      <c r="H557" s="50"/>
      <c r="I557" s="50"/>
      <c r="J557" s="51"/>
      <c r="K557" s="50"/>
      <c r="L557" s="52"/>
      <c r="M557" s="118"/>
      <c r="N557" s="120">
        <v>0</v>
      </c>
      <c r="O557" s="120">
        <v>0</v>
      </c>
      <c r="P557" s="120"/>
      <c r="Q557" s="120">
        <f t="shared" si="1"/>
        <v>0</v>
      </c>
      <c r="R557" s="47"/>
    </row>
    <row r="558" spans="1:18" ht="12.75" customHeight="1" x14ac:dyDescent="0.2">
      <c r="A558" s="581"/>
      <c r="B558" s="581"/>
      <c r="C558" s="53"/>
      <c r="D558" s="54"/>
      <c r="E558" s="44"/>
      <c r="F558" s="44"/>
      <c r="G558" s="44"/>
      <c r="H558" s="44"/>
      <c r="I558" s="44"/>
      <c r="J558" s="55"/>
      <c r="K558" s="56"/>
      <c r="L558" s="57"/>
      <c r="M558" s="117"/>
      <c r="N558" s="119">
        <v>0</v>
      </c>
      <c r="O558" s="119">
        <v>0</v>
      </c>
      <c r="P558" s="119"/>
      <c r="Q558" s="119">
        <f t="shared" si="0"/>
        <v>0</v>
      </c>
      <c r="R558" s="47"/>
    </row>
    <row r="559" spans="1:18" ht="9" customHeight="1" x14ac:dyDescent="0.2">
      <c r="A559" s="581"/>
      <c r="B559" s="581"/>
      <c r="C559" s="48"/>
      <c r="D559" s="49"/>
      <c r="E559" s="50"/>
      <c r="F559" s="50"/>
      <c r="G559" s="50"/>
      <c r="H559" s="50"/>
      <c r="I559" s="50"/>
      <c r="J559" s="51"/>
      <c r="K559" s="50"/>
      <c r="L559" s="52"/>
      <c r="M559" s="118"/>
      <c r="N559" s="120">
        <v>0</v>
      </c>
      <c r="O559" s="120">
        <v>0</v>
      </c>
      <c r="P559" s="120"/>
      <c r="Q559" s="120">
        <f t="shared" si="1"/>
        <v>0</v>
      </c>
      <c r="R559" s="47"/>
    </row>
    <row r="560" spans="1:18" ht="12.75" customHeight="1" x14ac:dyDescent="0.2">
      <c r="A560" s="581"/>
      <c r="B560" s="581"/>
      <c r="C560" s="53"/>
      <c r="D560" s="54"/>
      <c r="E560" s="44"/>
      <c r="F560" s="44"/>
      <c r="G560" s="44"/>
      <c r="H560" s="44"/>
      <c r="I560" s="44"/>
      <c r="J560" s="55"/>
      <c r="K560" s="56"/>
      <c r="L560" s="57"/>
      <c r="M560" s="117"/>
      <c r="N560" s="119">
        <v>0</v>
      </c>
      <c r="O560" s="119">
        <v>0</v>
      </c>
      <c r="P560" s="119"/>
      <c r="Q560" s="119">
        <f t="shared" si="0"/>
        <v>0</v>
      </c>
      <c r="R560" s="47"/>
    </row>
    <row r="561" spans="1:18" ht="9" customHeight="1" x14ac:dyDescent="0.2">
      <c r="A561" s="581"/>
      <c r="B561" s="581"/>
      <c r="C561" s="48"/>
      <c r="D561" s="49"/>
      <c r="E561" s="50"/>
      <c r="F561" s="50"/>
      <c r="G561" s="50"/>
      <c r="H561" s="50"/>
      <c r="I561" s="50"/>
      <c r="J561" s="51"/>
      <c r="K561" s="50"/>
      <c r="L561" s="52"/>
      <c r="M561" s="118"/>
      <c r="N561" s="120">
        <v>0</v>
      </c>
      <c r="O561" s="120">
        <v>0</v>
      </c>
      <c r="P561" s="120"/>
      <c r="Q561" s="120">
        <f t="shared" si="1"/>
        <v>0</v>
      </c>
      <c r="R561" s="47"/>
    </row>
    <row r="562" spans="1:18" ht="12.75" customHeight="1" x14ac:dyDescent="0.2">
      <c r="A562" s="581"/>
      <c r="B562" s="581"/>
      <c r="C562" s="53"/>
      <c r="D562" s="54"/>
      <c r="E562" s="44"/>
      <c r="F562" s="44"/>
      <c r="G562" s="44"/>
      <c r="H562" s="44"/>
      <c r="I562" s="44"/>
      <c r="J562" s="55"/>
      <c r="K562" s="56"/>
      <c r="L562" s="57"/>
      <c r="M562" s="117"/>
      <c r="N562" s="119">
        <v>0</v>
      </c>
      <c r="O562" s="119">
        <v>0</v>
      </c>
      <c r="P562" s="119"/>
      <c r="Q562" s="119">
        <f t="shared" si="0"/>
        <v>0</v>
      </c>
      <c r="R562" s="47"/>
    </row>
    <row r="563" spans="1:18" ht="9" customHeight="1" x14ac:dyDescent="0.2">
      <c r="A563" s="581"/>
      <c r="B563" s="581"/>
      <c r="C563" s="48"/>
      <c r="D563" s="49"/>
      <c r="E563" s="50"/>
      <c r="F563" s="50"/>
      <c r="G563" s="50"/>
      <c r="H563" s="50"/>
      <c r="I563" s="50"/>
      <c r="J563" s="51"/>
      <c r="K563" s="50"/>
      <c r="L563" s="52"/>
      <c r="M563" s="118"/>
      <c r="N563" s="120">
        <v>0</v>
      </c>
      <c r="O563" s="120">
        <v>0</v>
      </c>
      <c r="P563" s="120"/>
      <c r="Q563" s="120">
        <f t="shared" si="1"/>
        <v>0</v>
      </c>
      <c r="R563" s="47"/>
    </row>
    <row r="564" spans="1:18" ht="12.75" customHeight="1" x14ac:dyDescent="0.2">
      <c r="A564" s="581"/>
      <c r="B564" s="581"/>
      <c r="C564" s="53"/>
      <c r="D564" s="54"/>
      <c r="E564" s="44"/>
      <c r="F564" s="44"/>
      <c r="G564" s="44"/>
      <c r="H564" s="44"/>
      <c r="I564" s="44"/>
      <c r="J564" s="55"/>
      <c r="K564" s="56"/>
      <c r="L564" s="57"/>
      <c r="M564" s="117"/>
      <c r="N564" s="119">
        <v>0</v>
      </c>
      <c r="O564" s="119">
        <v>0</v>
      </c>
      <c r="P564" s="119"/>
      <c r="Q564" s="119">
        <f t="shared" si="0"/>
        <v>0</v>
      </c>
      <c r="R564" s="47"/>
    </row>
    <row r="565" spans="1:18" ht="9" customHeight="1" x14ac:dyDescent="0.2">
      <c r="A565" s="582"/>
      <c r="B565" s="582"/>
      <c r="C565" s="58"/>
      <c r="D565" s="59"/>
      <c r="E565" s="50"/>
      <c r="F565" s="50"/>
      <c r="G565" s="50"/>
      <c r="H565" s="50"/>
      <c r="I565" s="50"/>
      <c r="J565" s="60"/>
      <c r="K565" s="61"/>
      <c r="L565" s="62"/>
      <c r="M565" s="118"/>
      <c r="N565" s="120">
        <v>0</v>
      </c>
      <c r="O565" s="120">
        <v>0</v>
      </c>
      <c r="P565" s="120"/>
      <c r="Q565" s="120">
        <f t="shared" si="1"/>
        <v>0</v>
      </c>
      <c r="R565" s="47"/>
    </row>
    <row r="566" spans="1:18" ht="12.75" customHeight="1" x14ac:dyDescent="0.2">
      <c r="A566" s="492"/>
      <c r="B566" s="492"/>
      <c r="C566" s="42"/>
      <c r="D566" s="43"/>
      <c r="E566" s="44"/>
      <c r="F566" s="44"/>
      <c r="G566" s="44"/>
      <c r="H566" s="44"/>
      <c r="I566" s="44"/>
      <c r="J566" s="44"/>
      <c r="K566" s="45"/>
      <c r="L566" s="46"/>
      <c r="M566" s="117"/>
      <c r="N566" s="119">
        <v>0</v>
      </c>
      <c r="O566" s="119">
        <v>0</v>
      </c>
      <c r="P566" s="119"/>
      <c r="Q566" s="119">
        <f t="shared" si="0"/>
        <v>0</v>
      </c>
      <c r="R566" s="47"/>
    </row>
    <row r="567" spans="1:18" ht="9" customHeight="1" x14ac:dyDescent="0.2">
      <c r="A567" s="525"/>
      <c r="B567" s="525"/>
      <c r="C567" s="48"/>
      <c r="D567" s="49"/>
      <c r="E567" s="50"/>
      <c r="F567" s="50"/>
      <c r="G567" s="50"/>
      <c r="H567" s="50"/>
      <c r="I567" s="50"/>
      <c r="J567" s="51"/>
      <c r="K567" s="50"/>
      <c r="L567" s="52"/>
      <c r="M567" s="118"/>
      <c r="N567" s="120">
        <v>0</v>
      </c>
      <c r="O567" s="120">
        <v>0</v>
      </c>
      <c r="P567" s="120"/>
      <c r="Q567" s="120">
        <f t="shared" si="1"/>
        <v>0</v>
      </c>
      <c r="R567" s="47"/>
    </row>
    <row r="568" spans="1:18" ht="12.75" customHeight="1" x14ac:dyDescent="0.2">
      <c r="A568" s="511"/>
      <c r="B568" s="511"/>
      <c r="C568" s="53"/>
      <c r="D568" s="54"/>
      <c r="E568" s="44"/>
      <c r="F568" s="44"/>
      <c r="G568" s="44"/>
      <c r="H568" s="44"/>
      <c r="I568" s="44"/>
      <c r="J568" s="55"/>
      <c r="K568" s="56"/>
      <c r="L568" s="57"/>
      <c r="M568" s="117"/>
      <c r="N568" s="119">
        <v>0</v>
      </c>
      <c r="O568" s="119">
        <v>0</v>
      </c>
      <c r="P568" s="119"/>
      <c r="Q568" s="119">
        <f t="shared" si="0"/>
        <v>0</v>
      </c>
      <c r="R568" s="47"/>
    </row>
    <row r="569" spans="1:18" ht="9" customHeight="1" x14ac:dyDescent="0.2">
      <c r="A569" s="581"/>
      <c r="B569" s="581"/>
      <c r="C569" s="48"/>
      <c r="D569" s="49"/>
      <c r="E569" s="50"/>
      <c r="F569" s="50"/>
      <c r="G569" s="50"/>
      <c r="H569" s="50"/>
      <c r="I569" s="50"/>
      <c r="J569" s="51"/>
      <c r="K569" s="50"/>
      <c r="L569" s="52"/>
      <c r="M569" s="118"/>
      <c r="N569" s="120">
        <v>0</v>
      </c>
      <c r="O569" s="120">
        <v>0</v>
      </c>
      <c r="P569" s="120"/>
      <c r="Q569" s="120">
        <f t="shared" si="1"/>
        <v>0</v>
      </c>
      <c r="R569" s="47"/>
    </row>
    <row r="570" spans="1:18" ht="12.75" customHeight="1" x14ac:dyDescent="0.2">
      <c r="A570" s="581"/>
      <c r="B570" s="581"/>
      <c r="C570" s="53"/>
      <c r="D570" s="54"/>
      <c r="E570" s="44"/>
      <c r="F570" s="44"/>
      <c r="G570" s="44"/>
      <c r="H570" s="44"/>
      <c r="I570" s="44"/>
      <c r="J570" s="55"/>
      <c r="K570" s="56"/>
      <c r="L570" s="57"/>
      <c r="M570" s="117"/>
      <c r="N570" s="119">
        <v>0</v>
      </c>
      <c r="O570" s="119">
        <v>0</v>
      </c>
      <c r="P570" s="119"/>
      <c r="Q570" s="119">
        <f t="shared" si="0"/>
        <v>0</v>
      </c>
      <c r="R570" s="47"/>
    </row>
    <row r="571" spans="1:18" ht="9" customHeight="1" x14ac:dyDescent="0.2">
      <c r="A571" s="581"/>
      <c r="B571" s="581"/>
      <c r="C571" s="48"/>
      <c r="D571" s="49"/>
      <c r="E571" s="50"/>
      <c r="F571" s="50"/>
      <c r="G571" s="50"/>
      <c r="H571" s="50"/>
      <c r="I571" s="50"/>
      <c r="J571" s="51"/>
      <c r="K571" s="50"/>
      <c r="L571" s="52"/>
      <c r="M571" s="118"/>
      <c r="N571" s="120">
        <v>0</v>
      </c>
      <c r="O571" s="120">
        <v>0</v>
      </c>
      <c r="P571" s="120"/>
      <c r="Q571" s="120">
        <f t="shared" si="1"/>
        <v>0</v>
      </c>
      <c r="R571" s="47"/>
    </row>
    <row r="572" spans="1:18" ht="12.75" customHeight="1" x14ac:dyDescent="0.2">
      <c r="A572" s="581"/>
      <c r="B572" s="581"/>
      <c r="C572" s="53"/>
      <c r="D572" s="54"/>
      <c r="E572" s="44"/>
      <c r="F572" s="44"/>
      <c r="G572" s="44"/>
      <c r="H572" s="44"/>
      <c r="I572" s="44"/>
      <c r="J572" s="55"/>
      <c r="K572" s="56"/>
      <c r="L572" s="57"/>
      <c r="M572" s="117"/>
      <c r="N572" s="119">
        <v>0</v>
      </c>
      <c r="O572" s="119">
        <v>0</v>
      </c>
      <c r="P572" s="119"/>
      <c r="Q572" s="119">
        <f t="shared" si="0"/>
        <v>0</v>
      </c>
      <c r="R572" s="47"/>
    </row>
    <row r="573" spans="1:18" ht="9" customHeight="1" x14ac:dyDescent="0.2">
      <c r="A573" s="581"/>
      <c r="B573" s="581"/>
      <c r="C573" s="48"/>
      <c r="D573" s="49"/>
      <c r="E573" s="50"/>
      <c r="F573" s="50"/>
      <c r="G573" s="50"/>
      <c r="H573" s="50"/>
      <c r="I573" s="50"/>
      <c r="J573" s="51"/>
      <c r="K573" s="50"/>
      <c r="L573" s="52"/>
      <c r="M573" s="118"/>
      <c r="N573" s="120">
        <v>0</v>
      </c>
      <c r="O573" s="120">
        <v>0</v>
      </c>
      <c r="P573" s="120"/>
      <c r="Q573" s="120">
        <f t="shared" si="1"/>
        <v>0</v>
      </c>
      <c r="R573" s="47"/>
    </row>
    <row r="574" spans="1:18" ht="12.75" customHeight="1" x14ac:dyDescent="0.2">
      <c r="A574" s="581"/>
      <c r="B574" s="581"/>
      <c r="C574" s="53"/>
      <c r="D574" s="54"/>
      <c r="E574" s="44"/>
      <c r="F574" s="44"/>
      <c r="G574" s="44"/>
      <c r="H574" s="44"/>
      <c r="I574" s="44"/>
      <c r="J574" s="55"/>
      <c r="K574" s="56"/>
      <c r="L574" s="57"/>
      <c r="M574" s="117"/>
      <c r="N574" s="119">
        <v>0</v>
      </c>
      <c r="O574" s="119">
        <v>0</v>
      </c>
      <c r="P574" s="119"/>
      <c r="Q574" s="119">
        <f t="shared" si="0"/>
        <v>0</v>
      </c>
      <c r="R574" s="47"/>
    </row>
    <row r="575" spans="1:18" ht="9" customHeight="1" x14ac:dyDescent="0.2">
      <c r="A575" s="581"/>
      <c r="B575" s="581"/>
      <c r="C575" s="48"/>
      <c r="D575" s="49"/>
      <c r="E575" s="50"/>
      <c r="F575" s="50"/>
      <c r="G575" s="50"/>
      <c r="H575" s="50"/>
      <c r="I575" s="50"/>
      <c r="J575" s="51"/>
      <c r="K575" s="50"/>
      <c r="L575" s="52"/>
      <c r="M575" s="118"/>
      <c r="N575" s="120">
        <v>0</v>
      </c>
      <c r="O575" s="120">
        <v>0</v>
      </c>
      <c r="P575" s="120"/>
      <c r="Q575" s="120">
        <f t="shared" si="1"/>
        <v>0</v>
      </c>
      <c r="R575" s="47"/>
    </row>
    <row r="576" spans="1:18" ht="12.75" customHeight="1" x14ac:dyDescent="0.2">
      <c r="A576" s="581"/>
      <c r="B576" s="581"/>
      <c r="C576" s="53"/>
      <c r="D576" s="54"/>
      <c r="E576" s="44"/>
      <c r="F576" s="44"/>
      <c r="G576" s="44"/>
      <c r="H576" s="44"/>
      <c r="I576" s="44"/>
      <c r="J576" s="55"/>
      <c r="K576" s="56"/>
      <c r="L576" s="57"/>
      <c r="M576" s="117"/>
      <c r="N576" s="119">
        <v>0</v>
      </c>
      <c r="O576" s="119">
        <v>0</v>
      </c>
      <c r="P576" s="119"/>
      <c r="Q576" s="119">
        <f t="shared" si="0"/>
        <v>0</v>
      </c>
      <c r="R576" s="47"/>
    </row>
    <row r="577" spans="1:18" ht="9" customHeight="1" x14ac:dyDescent="0.2">
      <c r="A577" s="581"/>
      <c r="B577" s="581"/>
      <c r="C577" s="48"/>
      <c r="D577" s="49"/>
      <c r="E577" s="50"/>
      <c r="F577" s="50"/>
      <c r="G577" s="50"/>
      <c r="H577" s="50"/>
      <c r="I577" s="50"/>
      <c r="J577" s="51"/>
      <c r="K577" s="50"/>
      <c r="L577" s="52"/>
      <c r="M577" s="118"/>
      <c r="N577" s="120">
        <v>0</v>
      </c>
      <c r="O577" s="120">
        <v>0</v>
      </c>
      <c r="P577" s="120"/>
      <c r="Q577" s="120">
        <f t="shared" si="1"/>
        <v>0</v>
      </c>
      <c r="R577" s="47"/>
    </row>
    <row r="578" spans="1:18" ht="12.75" customHeight="1" x14ac:dyDescent="0.2">
      <c r="A578" s="581"/>
      <c r="B578" s="581"/>
      <c r="C578" s="53"/>
      <c r="D578" s="54"/>
      <c r="E578" s="44"/>
      <c r="F578" s="44"/>
      <c r="G578" s="44"/>
      <c r="H578" s="44"/>
      <c r="I578" s="44"/>
      <c r="J578" s="55"/>
      <c r="K578" s="56"/>
      <c r="L578" s="57"/>
      <c r="M578" s="117"/>
      <c r="N578" s="119">
        <v>0</v>
      </c>
      <c r="O578" s="119">
        <v>0</v>
      </c>
      <c r="P578" s="119"/>
      <c r="Q578" s="119">
        <f t="shared" si="0"/>
        <v>0</v>
      </c>
      <c r="R578" s="47"/>
    </row>
    <row r="579" spans="1:18" ht="9" customHeight="1" x14ac:dyDescent="0.2">
      <c r="A579" s="582"/>
      <c r="B579" s="582"/>
      <c r="C579" s="58"/>
      <c r="D579" s="59"/>
      <c r="E579" s="50"/>
      <c r="F579" s="50"/>
      <c r="G579" s="50"/>
      <c r="H579" s="50"/>
      <c r="I579" s="50"/>
      <c r="J579" s="60"/>
      <c r="K579" s="61"/>
      <c r="L579" s="62"/>
      <c r="M579" s="118"/>
      <c r="N579" s="120">
        <v>0</v>
      </c>
      <c r="O579" s="120">
        <v>0</v>
      </c>
      <c r="P579" s="120"/>
      <c r="Q579" s="120">
        <f t="shared" si="1"/>
        <v>0</v>
      </c>
      <c r="R579" s="47"/>
    </row>
    <row r="580" spans="1:18" ht="12.75" customHeight="1" x14ac:dyDescent="0.2">
      <c r="A580" s="492"/>
      <c r="B580" s="492"/>
      <c r="C580" s="42"/>
      <c r="D580" s="43"/>
      <c r="E580" s="44"/>
      <c r="F580" s="44"/>
      <c r="G580" s="44"/>
      <c r="H580" s="44"/>
      <c r="I580" s="44"/>
      <c r="J580" s="44"/>
      <c r="K580" s="45"/>
      <c r="L580" s="46"/>
      <c r="M580" s="117"/>
      <c r="N580" s="119">
        <v>0</v>
      </c>
      <c r="O580" s="119">
        <v>0</v>
      </c>
      <c r="P580" s="119"/>
      <c r="Q580" s="119">
        <f t="shared" si="0"/>
        <v>0</v>
      </c>
      <c r="R580" s="47"/>
    </row>
    <row r="581" spans="1:18" ht="9" customHeight="1" x14ac:dyDescent="0.2">
      <c r="A581" s="525"/>
      <c r="B581" s="525"/>
      <c r="C581" s="48"/>
      <c r="D581" s="49"/>
      <c r="E581" s="50"/>
      <c r="F581" s="50"/>
      <c r="G581" s="50"/>
      <c r="H581" s="50"/>
      <c r="I581" s="50"/>
      <c r="J581" s="51"/>
      <c r="K581" s="50"/>
      <c r="L581" s="52"/>
      <c r="M581" s="118"/>
      <c r="N581" s="120">
        <v>0</v>
      </c>
      <c r="O581" s="120">
        <v>0</v>
      </c>
      <c r="P581" s="120"/>
      <c r="Q581" s="120">
        <f t="shared" si="1"/>
        <v>0</v>
      </c>
      <c r="R581" s="47"/>
    </row>
    <row r="582" spans="1:18" ht="12.75" customHeight="1" x14ac:dyDescent="0.2">
      <c r="A582" s="511"/>
      <c r="B582" s="511"/>
      <c r="C582" s="53"/>
      <c r="D582" s="54"/>
      <c r="E582" s="44"/>
      <c r="F582" s="44"/>
      <c r="G582" s="44"/>
      <c r="H582" s="44"/>
      <c r="I582" s="44"/>
      <c r="J582" s="55"/>
      <c r="K582" s="56"/>
      <c r="L582" s="57"/>
      <c r="M582" s="117"/>
      <c r="N582" s="119">
        <v>0</v>
      </c>
      <c r="O582" s="119">
        <v>0</v>
      </c>
      <c r="P582" s="119"/>
      <c r="Q582" s="119">
        <f t="shared" si="0"/>
        <v>0</v>
      </c>
      <c r="R582" s="47"/>
    </row>
    <row r="583" spans="1:18" ht="9" customHeight="1" x14ac:dyDescent="0.2">
      <c r="A583" s="581"/>
      <c r="B583" s="581"/>
      <c r="C583" s="48"/>
      <c r="D583" s="49"/>
      <c r="E583" s="50"/>
      <c r="F583" s="50"/>
      <c r="G583" s="50"/>
      <c r="H583" s="50"/>
      <c r="I583" s="50"/>
      <c r="J583" s="51"/>
      <c r="K583" s="50"/>
      <c r="L583" s="52"/>
      <c r="M583" s="118"/>
      <c r="N583" s="120">
        <v>0</v>
      </c>
      <c r="O583" s="120">
        <v>0</v>
      </c>
      <c r="P583" s="120"/>
      <c r="Q583" s="120">
        <f t="shared" si="1"/>
        <v>0</v>
      </c>
      <c r="R583" s="47"/>
    </row>
    <row r="584" spans="1:18" ht="12.75" customHeight="1" x14ac:dyDescent="0.2">
      <c r="A584" s="581"/>
      <c r="B584" s="581"/>
      <c r="C584" s="53"/>
      <c r="D584" s="54"/>
      <c r="E584" s="44"/>
      <c r="F584" s="44"/>
      <c r="G584" s="44"/>
      <c r="H584" s="44"/>
      <c r="I584" s="44"/>
      <c r="J584" s="55"/>
      <c r="K584" s="56"/>
      <c r="L584" s="57"/>
      <c r="M584" s="117"/>
      <c r="N584" s="119">
        <v>0</v>
      </c>
      <c r="O584" s="119">
        <v>0</v>
      </c>
      <c r="P584" s="119"/>
      <c r="Q584" s="119">
        <f t="shared" si="0"/>
        <v>0</v>
      </c>
      <c r="R584" s="47"/>
    </row>
    <row r="585" spans="1:18" ht="9" customHeight="1" x14ac:dyDescent="0.2">
      <c r="A585" s="581"/>
      <c r="B585" s="581"/>
      <c r="C585" s="48"/>
      <c r="D585" s="49"/>
      <c r="E585" s="50"/>
      <c r="F585" s="50"/>
      <c r="G585" s="50"/>
      <c r="H585" s="50"/>
      <c r="I585" s="50"/>
      <c r="J585" s="51"/>
      <c r="K585" s="50"/>
      <c r="L585" s="52"/>
      <c r="M585" s="118"/>
      <c r="N585" s="120">
        <v>0</v>
      </c>
      <c r="O585" s="120">
        <v>0</v>
      </c>
      <c r="P585" s="120"/>
      <c r="Q585" s="120">
        <f t="shared" si="1"/>
        <v>0</v>
      </c>
      <c r="R585" s="47"/>
    </row>
    <row r="586" spans="1:18" ht="12.75" customHeight="1" x14ac:dyDescent="0.2">
      <c r="A586" s="581"/>
      <c r="B586" s="581"/>
      <c r="C586" s="53"/>
      <c r="D586" s="54"/>
      <c r="E586" s="44"/>
      <c r="F586" s="44"/>
      <c r="G586" s="44"/>
      <c r="H586" s="44"/>
      <c r="I586" s="44"/>
      <c r="J586" s="55"/>
      <c r="K586" s="56"/>
      <c r="L586" s="57"/>
      <c r="M586" s="117"/>
      <c r="N586" s="119">
        <v>0</v>
      </c>
      <c r="O586" s="119">
        <v>0</v>
      </c>
      <c r="P586" s="119"/>
      <c r="Q586" s="119">
        <f t="shared" si="0"/>
        <v>0</v>
      </c>
      <c r="R586" s="47"/>
    </row>
    <row r="587" spans="1:18" ht="9" customHeight="1" x14ac:dyDescent="0.2">
      <c r="A587" s="581"/>
      <c r="B587" s="581"/>
      <c r="C587" s="48"/>
      <c r="D587" s="49"/>
      <c r="E587" s="50"/>
      <c r="F587" s="50"/>
      <c r="G587" s="50"/>
      <c r="H587" s="50"/>
      <c r="I587" s="50"/>
      <c r="J587" s="51"/>
      <c r="K587" s="50"/>
      <c r="L587" s="52"/>
      <c r="M587" s="118"/>
      <c r="N587" s="120">
        <v>0</v>
      </c>
      <c r="O587" s="120">
        <v>0</v>
      </c>
      <c r="P587" s="120"/>
      <c r="Q587" s="120">
        <f t="shared" si="1"/>
        <v>0</v>
      </c>
      <c r="R587" s="47"/>
    </row>
    <row r="588" spans="1:18" ht="12.75" customHeight="1" x14ac:dyDescent="0.2">
      <c r="A588" s="581"/>
      <c r="B588" s="581"/>
      <c r="C588" s="53"/>
      <c r="D588" s="54"/>
      <c r="E588" s="44"/>
      <c r="F588" s="44"/>
      <c r="G588" s="44"/>
      <c r="H588" s="44"/>
      <c r="I588" s="44"/>
      <c r="J588" s="55"/>
      <c r="K588" s="56"/>
      <c r="L588" s="57"/>
      <c r="M588" s="117"/>
      <c r="N588" s="119">
        <v>0</v>
      </c>
      <c r="O588" s="119">
        <v>0</v>
      </c>
      <c r="P588" s="119"/>
      <c r="Q588" s="119">
        <f t="shared" si="0"/>
        <v>0</v>
      </c>
      <c r="R588" s="47"/>
    </row>
    <row r="589" spans="1:18" ht="9" customHeight="1" x14ac:dyDescent="0.2">
      <c r="A589" s="581"/>
      <c r="B589" s="581"/>
      <c r="C589" s="48"/>
      <c r="D589" s="49"/>
      <c r="E589" s="50"/>
      <c r="F589" s="50"/>
      <c r="G589" s="50"/>
      <c r="H589" s="50"/>
      <c r="I589" s="50"/>
      <c r="J589" s="51"/>
      <c r="K589" s="50"/>
      <c r="L589" s="52"/>
      <c r="M589" s="118"/>
      <c r="N589" s="120">
        <v>0</v>
      </c>
      <c r="O589" s="120">
        <v>0</v>
      </c>
      <c r="P589" s="120"/>
      <c r="Q589" s="120">
        <f t="shared" si="1"/>
        <v>0</v>
      </c>
      <c r="R589" s="47"/>
    </row>
    <row r="590" spans="1:18" ht="12.75" customHeight="1" x14ac:dyDescent="0.2">
      <c r="A590" s="581"/>
      <c r="B590" s="581"/>
      <c r="C590" s="53"/>
      <c r="D590" s="54"/>
      <c r="E590" s="44"/>
      <c r="F590" s="44"/>
      <c r="G590" s="44"/>
      <c r="H590" s="44"/>
      <c r="I590" s="44"/>
      <c r="J590" s="55"/>
      <c r="K590" s="56"/>
      <c r="L590" s="57"/>
      <c r="M590" s="117"/>
      <c r="N590" s="119">
        <v>0</v>
      </c>
      <c r="O590" s="119">
        <v>0</v>
      </c>
      <c r="P590" s="119"/>
      <c r="Q590" s="119">
        <f t="shared" si="0"/>
        <v>0</v>
      </c>
      <c r="R590" s="47"/>
    </row>
    <row r="591" spans="1:18" ht="9" customHeight="1" x14ac:dyDescent="0.2">
      <c r="A591" s="581"/>
      <c r="B591" s="581"/>
      <c r="C591" s="48"/>
      <c r="D591" s="49"/>
      <c r="E591" s="50"/>
      <c r="F591" s="50"/>
      <c r="G591" s="50"/>
      <c r="H591" s="50"/>
      <c r="I591" s="50"/>
      <c r="J591" s="51"/>
      <c r="K591" s="50"/>
      <c r="L591" s="52"/>
      <c r="M591" s="118"/>
      <c r="N591" s="120">
        <v>0</v>
      </c>
      <c r="O591" s="120">
        <v>0</v>
      </c>
      <c r="P591" s="120"/>
      <c r="Q591" s="120">
        <f t="shared" si="1"/>
        <v>0</v>
      </c>
      <c r="R591" s="47"/>
    </row>
    <row r="592" spans="1:18" ht="12.75" customHeight="1" x14ac:dyDescent="0.2">
      <c r="A592" s="581"/>
      <c r="B592" s="581"/>
      <c r="C592" s="53"/>
      <c r="D592" s="54"/>
      <c r="E592" s="44"/>
      <c r="F592" s="44"/>
      <c r="G592" s="44"/>
      <c r="H592" s="44"/>
      <c r="I592" s="44"/>
      <c r="J592" s="55"/>
      <c r="K592" s="56"/>
      <c r="L592" s="57"/>
      <c r="M592" s="117"/>
      <c r="N592" s="119">
        <v>0</v>
      </c>
      <c r="O592" s="119">
        <v>0</v>
      </c>
      <c r="P592" s="119"/>
      <c r="Q592" s="119">
        <f t="shared" si="0"/>
        <v>0</v>
      </c>
      <c r="R592" s="47"/>
    </row>
    <row r="593" spans="1:18" ht="9" customHeight="1" x14ac:dyDescent="0.2">
      <c r="A593" s="582"/>
      <c r="B593" s="582"/>
      <c r="C593" s="58"/>
      <c r="D593" s="59"/>
      <c r="E593" s="61"/>
      <c r="F593" s="61"/>
      <c r="G593" s="61"/>
      <c r="H593" s="61"/>
      <c r="I593" s="61"/>
      <c r="J593" s="60"/>
      <c r="K593" s="61"/>
      <c r="L593" s="62"/>
      <c r="M593" s="118"/>
      <c r="N593" s="120">
        <v>0</v>
      </c>
      <c r="O593" s="120">
        <v>0</v>
      </c>
      <c r="P593" s="120"/>
      <c r="Q593" s="120">
        <f t="shared" si="1"/>
        <v>0</v>
      </c>
      <c r="R593" s="47"/>
    </row>
    <row r="594" spans="1:18" ht="12.75" customHeight="1" x14ac:dyDescent="0.2">
      <c r="A594" s="492"/>
      <c r="B594" s="492"/>
      <c r="C594" s="42"/>
      <c r="D594" s="43"/>
      <c r="E594" s="44"/>
      <c r="F594" s="44"/>
      <c r="G594" s="44"/>
      <c r="H594" s="44"/>
      <c r="I594" s="44"/>
      <c r="J594" s="44"/>
      <c r="K594" s="45"/>
      <c r="L594" s="46"/>
      <c r="M594" s="117"/>
      <c r="N594" s="119">
        <v>0</v>
      </c>
      <c r="O594" s="119">
        <v>0</v>
      </c>
      <c r="P594" s="119"/>
      <c r="Q594" s="119">
        <f t="shared" ref="Q594:Q634" si="2">(N594+O594*0.18+J594)+(IF((P594-O594*0.18)&gt;0,(P594-O594*0.18),0))</f>
        <v>0</v>
      </c>
      <c r="R594" s="47"/>
    </row>
    <row r="595" spans="1:18" ht="9" customHeight="1" x14ac:dyDescent="0.2">
      <c r="A595" s="525"/>
      <c r="B595" s="525"/>
      <c r="C595" s="48"/>
      <c r="D595" s="49"/>
      <c r="E595" s="50"/>
      <c r="F595" s="50"/>
      <c r="G595" s="50"/>
      <c r="H595" s="50"/>
      <c r="I595" s="50"/>
      <c r="J595" s="51"/>
      <c r="K595" s="50"/>
      <c r="L595" s="52"/>
      <c r="M595" s="118"/>
      <c r="N595" s="120">
        <v>0</v>
      </c>
      <c r="O595" s="120">
        <v>0</v>
      </c>
      <c r="P595" s="120"/>
      <c r="Q595" s="120">
        <f t="shared" ref="Q595:Q635" si="3">Q594*1936.27</f>
        <v>0</v>
      </c>
      <c r="R595" s="47"/>
    </row>
    <row r="596" spans="1:18" ht="12.75" customHeight="1" x14ac:dyDescent="0.2">
      <c r="A596" s="511"/>
      <c r="B596" s="511"/>
      <c r="C596" s="53"/>
      <c r="D596" s="54"/>
      <c r="E596" s="44"/>
      <c r="F596" s="44"/>
      <c r="G596" s="44"/>
      <c r="H596" s="44"/>
      <c r="I596" s="44"/>
      <c r="J596" s="55"/>
      <c r="K596" s="56"/>
      <c r="L596" s="57"/>
      <c r="M596" s="117"/>
      <c r="N596" s="119">
        <v>0</v>
      </c>
      <c r="O596" s="119">
        <v>0</v>
      </c>
      <c r="P596" s="119"/>
      <c r="Q596" s="119">
        <f t="shared" si="2"/>
        <v>0</v>
      </c>
      <c r="R596" s="47"/>
    </row>
    <row r="597" spans="1:18" ht="9" customHeight="1" x14ac:dyDescent="0.2">
      <c r="A597" s="581"/>
      <c r="B597" s="581"/>
      <c r="C597" s="48"/>
      <c r="D597" s="49"/>
      <c r="E597" s="50"/>
      <c r="F597" s="50"/>
      <c r="G597" s="50"/>
      <c r="H597" s="50"/>
      <c r="I597" s="50"/>
      <c r="J597" s="51"/>
      <c r="K597" s="50"/>
      <c r="L597" s="52"/>
      <c r="M597" s="118"/>
      <c r="N597" s="120">
        <v>0</v>
      </c>
      <c r="O597" s="120">
        <v>0</v>
      </c>
      <c r="P597" s="120"/>
      <c r="Q597" s="120">
        <f t="shared" si="3"/>
        <v>0</v>
      </c>
      <c r="R597" s="47"/>
    </row>
    <row r="598" spans="1:18" ht="12.75" customHeight="1" x14ac:dyDescent="0.2">
      <c r="A598" s="581"/>
      <c r="B598" s="581"/>
      <c r="C598" s="53"/>
      <c r="D598" s="54"/>
      <c r="E598" s="44"/>
      <c r="F598" s="44"/>
      <c r="G598" s="44"/>
      <c r="H598" s="44"/>
      <c r="I598" s="44"/>
      <c r="J598" s="55"/>
      <c r="K598" s="56"/>
      <c r="L598" s="57"/>
      <c r="M598" s="117"/>
      <c r="N598" s="119">
        <v>0</v>
      </c>
      <c r="O598" s="119">
        <v>0</v>
      </c>
      <c r="P598" s="119"/>
      <c r="Q598" s="119">
        <f t="shared" si="2"/>
        <v>0</v>
      </c>
      <c r="R598" s="47"/>
    </row>
    <row r="599" spans="1:18" ht="9" customHeight="1" x14ac:dyDescent="0.2">
      <c r="A599" s="581"/>
      <c r="B599" s="581"/>
      <c r="C599" s="48"/>
      <c r="D599" s="49"/>
      <c r="E599" s="50"/>
      <c r="F599" s="50"/>
      <c r="G599" s="50"/>
      <c r="H599" s="50"/>
      <c r="I599" s="50"/>
      <c r="J599" s="51"/>
      <c r="K599" s="50"/>
      <c r="L599" s="52"/>
      <c r="M599" s="118"/>
      <c r="N599" s="120">
        <v>0</v>
      </c>
      <c r="O599" s="120">
        <v>0</v>
      </c>
      <c r="P599" s="120"/>
      <c r="Q599" s="120">
        <f t="shared" si="3"/>
        <v>0</v>
      </c>
      <c r="R599" s="47"/>
    </row>
    <row r="600" spans="1:18" ht="12.75" customHeight="1" x14ac:dyDescent="0.2">
      <c r="A600" s="581"/>
      <c r="B600" s="581"/>
      <c r="C600" s="53"/>
      <c r="D600" s="54"/>
      <c r="E600" s="44"/>
      <c r="F600" s="44"/>
      <c r="G600" s="44"/>
      <c r="H600" s="44"/>
      <c r="I600" s="44"/>
      <c r="J600" s="55"/>
      <c r="K600" s="56"/>
      <c r="L600" s="57"/>
      <c r="M600" s="117"/>
      <c r="N600" s="119">
        <v>0</v>
      </c>
      <c r="O600" s="119">
        <v>0</v>
      </c>
      <c r="P600" s="119"/>
      <c r="Q600" s="119">
        <f t="shared" si="2"/>
        <v>0</v>
      </c>
      <c r="R600" s="47"/>
    </row>
    <row r="601" spans="1:18" ht="9" customHeight="1" x14ac:dyDescent="0.2">
      <c r="A601" s="581"/>
      <c r="B601" s="581"/>
      <c r="C601" s="48"/>
      <c r="D601" s="49"/>
      <c r="E601" s="50"/>
      <c r="F601" s="50"/>
      <c r="G601" s="50"/>
      <c r="H601" s="50"/>
      <c r="I601" s="50"/>
      <c r="J601" s="51"/>
      <c r="K601" s="50"/>
      <c r="L601" s="52"/>
      <c r="M601" s="118"/>
      <c r="N601" s="120">
        <v>0</v>
      </c>
      <c r="O601" s="120">
        <v>0</v>
      </c>
      <c r="P601" s="120"/>
      <c r="Q601" s="120">
        <f t="shared" si="3"/>
        <v>0</v>
      </c>
      <c r="R601" s="47"/>
    </row>
    <row r="602" spans="1:18" ht="12.75" customHeight="1" x14ac:dyDescent="0.2">
      <c r="A602" s="581"/>
      <c r="B602" s="581"/>
      <c r="C602" s="53"/>
      <c r="D602" s="54"/>
      <c r="E602" s="44"/>
      <c r="F602" s="44"/>
      <c r="G602" s="44"/>
      <c r="H602" s="44"/>
      <c r="I602" s="44"/>
      <c r="J602" s="55"/>
      <c r="K602" s="56"/>
      <c r="L602" s="57"/>
      <c r="M602" s="117"/>
      <c r="N602" s="119">
        <v>0</v>
      </c>
      <c r="O602" s="119">
        <v>0</v>
      </c>
      <c r="P602" s="119"/>
      <c r="Q602" s="119">
        <f t="shared" si="2"/>
        <v>0</v>
      </c>
      <c r="R602" s="47"/>
    </row>
    <row r="603" spans="1:18" ht="9" customHeight="1" x14ac:dyDescent="0.2">
      <c r="A603" s="581"/>
      <c r="B603" s="581"/>
      <c r="C603" s="48"/>
      <c r="D603" s="49"/>
      <c r="E603" s="50"/>
      <c r="F603" s="50"/>
      <c r="G603" s="50"/>
      <c r="H603" s="50"/>
      <c r="I603" s="50"/>
      <c r="J603" s="51"/>
      <c r="K603" s="50"/>
      <c r="L603" s="52"/>
      <c r="M603" s="118"/>
      <c r="N603" s="120">
        <v>0</v>
      </c>
      <c r="O603" s="120">
        <v>0</v>
      </c>
      <c r="P603" s="120"/>
      <c r="Q603" s="120">
        <f t="shared" si="3"/>
        <v>0</v>
      </c>
      <c r="R603" s="47"/>
    </row>
    <row r="604" spans="1:18" ht="12.75" customHeight="1" x14ac:dyDescent="0.2">
      <c r="A604" s="581"/>
      <c r="B604" s="581"/>
      <c r="C604" s="53"/>
      <c r="D604" s="54"/>
      <c r="E604" s="44"/>
      <c r="F604" s="44"/>
      <c r="G604" s="44"/>
      <c r="H604" s="44"/>
      <c r="I604" s="44"/>
      <c r="J604" s="55"/>
      <c r="K604" s="56"/>
      <c r="L604" s="57"/>
      <c r="M604" s="117"/>
      <c r="N604" s="119">
        <v>0</v>
      </c>
      <c r="O604" s="119">
        <v>0</v>
      </c>
      <c r="P604" s="119"/>
      <c r="Q604" s="119">
        <f t="shared" si="2"/>
        <v>0</v>
      </c>
      <c r="R604" s="47"/>
    </row>
    <row r="605" spans="1:18" ht="9" customHeight="1" x14ac:dyDescent="0.2">
      <c r="A605" s="581"/>
      <c r="B605" s="581"/>
      <c r="C605" s="48"/>
      <c r="D605" s="49"/>
      <c r="E605" s="50"/>
      <c r="F605" s="50"/>
      <c r="G605" s="50"/>
      <c r="H605" s="50"/>
      <c r="I605" s="50"/>
      <c r="J605" s="51"/>
      <c r="K605" s="50"/>
      <c r="L605" s="52"/>
      <c r="M605" s="118"/>
      <c r="N605" s="120">
        <v>0</v>
      </c>
      <c r="O605" s="120">
        <v>0</v>
      </c>
      <c r="P605" s="120"/>
      <c r="Q605" s="120">
        <f t="shared" si="3"/>
        <v>0</v>
      </c>
      <c r="R605" s="47"/>
    </row>
    <row r="606" spans="1:18" ht="12.75" customHeight="1" x14ac:dyDescent="0.2">
      <c r="A606" s="581"/>
      <c r="B606" s="581"/>
      <c r="C606" s="53"/>
      <c r="D606" s="54"/>
      <c r="E606" s="44"/>
      <c r="F606" s="44"/>
      <c r="G606" s="44"/>
      <c r="H606" s="44"/>
      <c r="I606" s="44"/>
      <c r="J606" s="55"/>
      <c r="K606" s="56"/>
      <c r="L606" s="57"/>
      <c r="M606" s="117"/>
      <c r="N606" s="119">
        <v>0</v>
      </c>
      <c r="O606" s="119">
        <v>0</v>
      </c>
      <c r="P606" s="119"/>
      <c r="Q606" s="119">
        <f t="shared" si="2"/>
        <v>0</v>
      </c>
      <c r="R606" s="47"/>
    </row>
    <row r="607" spans="1:18" ht="9" customHeight="1" x14ac:dyDescent="0.2">
      <c r="A607" s="582"/>
      <c r="B607" s="582"/>
      <c r="C607" s="58"/>
      <c r="D607" s="59"/>
      <c r="E607" s="61"/>
      <c r="F607" s="61"/>
      <c r="G607" s="61"/>
      <c r="H607" s="61"/>
      <c r="I607" s="61"/>
      <c r="J607" s="60"/>
      <c r="K607" s="61"/>
      <c r="L607" s="62"/>
      <c r="M607" s="118"/>
      <c r="N607" s="120">
        <v>0</v>
      </c>
      <c r="O607" s="120">
        <v>0</v>
      </c>
      <c r="P607" s="120"/>
      <c r="Q607" s="120">
        <f t="shared" si="3"/>
        <v>0</v>
      </c>
      <c r="R607" s="47"/>
    </row>
    <row r="608" spans="1:18" ht="12.75" customHeight="1" x14ac:dyDescent="0.2">
      <c r="A608" s="492"/>
      <c r="B608" s="492"/>
      <c r="C608" s="42"/>
      <c r="D608" s="43"/>
      <c r="E608" s="44"/>
      <c r="F608" s="44"/>
      <c r="G608" s="44"/>
      <c r="H608" s="44"/>
      <c r="I608" s="44"/>
      <c r="J608" s="44"/>
      <c r="K608" s="45"/>
      <c r="L608" s="46"/>
      <c r="M608" s="117"/>
      <c r="N608" s="119">
        <v>0</v>
      </c>
      <c r="O608" s="119">
        <v>0</v>
      </c>
      <c r="P608" s="119"/>
      <c r="Q608" s="119">
        <f t="shared" si="2"/>
        <v>0</v>
      </c>
      <c r="R608" s="47"/>
    </row>
    <row r="609" spans="1:18" ht="9" customHeight="1" x14ac:dyDescent="0.2">
      <c r="A609" s="525"/>
      <c r="B609" s="525"/>
      <c r="C609" s="48"/>
      <c r="D609" s="49"/>
      <c r="E609" s="50"/>
      <c r="F609" s="50"/>
      <c r="G609" s="50"/>
      <c r="H609" s="50"/>
      <c r="I609" s="50"/>
      <c r="J609" s="51"/>
      <c r="K609" s="50"/>
      <c r="L609" s="52"/>
      <c r="M609" s="118"/>
      <c r="N609" s="120">
        <v>0</v>
      </c>
      <c r="O609" s="120">
        <v>0</v>
      </c>
      <c r="P609" s="120"/>
      <c r="Q609" s="120">
        <f t="shared" si="3"/>
        <v>0</v>
      </c>
      <c r="R609" s="47"/>
    </row>
    <row r="610" spans="1:18" ht="12.75" customHeight="1" x14ac:dyDescent="0.2">
      <c r="A610" s="511"/>
      <c r="B610" s="511"/>
      <c r="C610" s="53"/>
      <c r="D610" s="54"/>
      <c r="E610" s="44"/>
      <c r="F610" s="44"/>
      <c r="G610" s="44"/>
      <c r="H610" s="44"/>
      <c r="I610" s="44"/>
      <c r="J610" s="55"/>
      <c r="K610" s="56"/>
      <c r="L610" s="57"/>
      <c r="M610" s="117"/>
      <c r="N610" s="119">
        <v>0</v>
      </c>
      <c r="O610" s="119">
        <v>0</v>
      </c>
      <c r="P610" s="119"/>
      <c r="Q610" s="119">
        <f t="shared" si="2"/>
        <v>0</v>
      </c>
      <c r="R610" s="47"/>
    </row>
    <row r="611" spans="1:18" ht="9" customHeight="1" x14ac:dyDescent="0.2">
      <c r="A611" s="581"/>
      <c r="B611" s="581"/>
      <c r="C611" s="48"/>
      <c r="D611" s="49"/>
      <c r="E611" s="50"/>
      <c r="F611" s="50"/>
      <c r="G611" s="50"/>
      <c r="H611" s="50"/>
      <c r="I611" s="50"/>
      <c r="J611" s="51"/>
      <c r="K611" s="50"/>
      <c r="L611" s="52"/>
      <c r="M611" s="118"/>
      <c r="N611" s="120">
        <v>0</v>
      </c>
      <c r="O611" s="120">
        <v>0</v>
      </c>
      <c r="P611" s="120"/>
      <c r="Q611" s="120">
        <f t="shared" si="3"/>
        <v>0</v>
      </c>
      <c r="R611" s="47"/>
    </row>
    <row r="612" spans="1:18" ht="12.75" customHeight="1" x14ac:dyDescent="0.2">
      <c r="A612" s="581"/>
      <c r="B612" s="581"/>
      <c r="C612" s="53"/>
      <c r="D612" s="54"/>
      <c r="E612" s="44"/>
      <c r="F612" s="44"/>
      <c r="G612" s="44"/>
      <c r="H612" s="44"/>
      <c r="I612" s="44"/>
      <c r="J612" s="55"/>
      <c r="K612" s="56"/>
      <c r="L612" s="57"/>
      <c r="M612" s="117"/>
      <c r="N612" s="119">
        <v>0</v>
      </c>
      <c r="O612" s="119">
        <v>0</v>
      </c>
      <c r="P612" s="119"/>
      <c r="Q612" s="119">
        <f t="shared" si="2"/>
        <v>0</v>
      </c>
      <c r="R612" s="47"/>
    </row>
    <row r="613" spans="1:18" ht="9" customHeight="1" x14ac:dyDescent="0.2">
      <c r="A613" s="581"/>
      <c r="B613" s="581"/>
      <c r="C613" s="48"/>
      <c r="D613" s="49"/>
      <c r="E613" s="50"/>
      <c r="F613" s="50"/>
      <c r="G613" s="50"/>
      <c r="H613" s="50"/>
      <c r="I613" s="50"/>
      <c r="J613" s="51"/>
      <c r="K613" s="50"/>
      <c r="L613" s="52"/>
      <c r="M613" s="118"/>
      <c r="N613" s="120">
        <v>0</v>
      </c>
      <c r="O613" s="120">
        <v>0</v>
      </c>
      <c r="P613" s="120"/>
      <c r="Q613" s="120">
        <f t="shared" si="3"/>
        <v>0</v>
      </c>
      <c r="R613" s="47"/>
    </row>
    <row r="614" spans="1:18" ht="12.75" customHeight="1" x14ac:dyDescent="0.2">
      <c r="A614" s="581"/>
      <c r="B614" s="581"/>
      <c r="C614" s="53"/>
      <c r="D614" s="54"/>
      <c r="E614" s="44"/>
      <c r="F614" s="44"/>
      <c r="G614" s="44"/>
      <c r="H614" s="44"/>
      <c r="I614" s="44"/>
      <c r="J614" s="55"/>
      <c r="K614" s="56"/>
      <c r="L614" s="57"/>
      <c r="M614" s="117"/>
      <c r="N614" s="119">
        <v>0</v>
      </c>
      <c r="O614" s="119">
        <v>0</v>
      </c>
      <c r="P614" s="119"/>
      <c r="Q614" s="119">
        <f t="shared" si="2"/>
        <v>0</v>
      </c>
      <c r="R614" s="47"/>
    </row>
    <row r="615" spans="1:18" ht="9" customHeight="1" x14ac:dyDescent="0.2">
      <c r="A615" s="581"/>
      <c r="B615" s="581"/>
      <c r="C615" s="48"/>
      <c r="D615" s="49"/>
      <c r="E615" s="50"/>
      <c r="F615" s="50"/>
      <c r="G615" s="50"/>
      <c r="H615" s="50"/>
      <c r="I615" s="50"/>
      <c r="J615" s="51"/>
      <c r="K615" s="50"/>
      <c r="L615" s="52"/>
      <c r="M615" s="118"/>
      <c r="N615" s="120">
        <v>0</v>
      </c>
      <c r="O615" s="120">
        <v>0</v>
      </c>
      <c r="P615" s="120"/>
      <c r="Q615" s="120">
        <f t="shared" si="3"/>
        <v>0</v>
      </c>
      <c r="R615" s="47"/>
    </row>
    <row r="616" spans="1:18" ht="12.75" customHeight="1" x14ac:dyDescent="0.2">
      <c r="A616" s="581"/>
      <c r="B616" s="581"/>
      <c r="C616" s="53"/>
      <c r="D616" s="54"/>
      <c r="E616" s="44"/>
      <c r="F616" s="44"/>
      <c r="G616" s="44"/>
      <c r="H616" s="44"/>
      <c r="I616" s="44"/>
      <c r="J616" s="55"/>
      <c r="K616" s="56"/>
      <c r="L616" s="57"/>
      <c r="M616" s="117"/>
      <c r="N616" s="119">
        <v>0</v>
      </c>
      <c r="O616" s="119">
        <v>0</v>
      </c>
      <c r="P616" s="119"/>
      <c r="Q616" s="119">
        <f t="shared" si="2"/>
        <v>0</v>
      </c>
      <c r="R616" s="47"/>
    </row>
    <row r="617" spans="1:18" ht="9" customHeight="1" x14ac:dyDescent="0.2">
      <c r="A617" s="581"/>
      <c r="B617" s="581"/>
      <c r="C617" s="48"/>
      <c r="D617" s="49"/>
      <c r="E617" s="50"/>
      <c r="F617" s="50"/>
      <c r="G617" s="50"/>
      <c r="H617" s="50"/>
      <c r="I617" s="50"/>
      <c r="J617" s="51"/>
      <c r="K617" s="50"/>
      <c r="L617" s="52"/>
      <c r="M617" s="118"/>
      <c r="N617" s="120">
        <v>0</v>
      </c>
      <c r="O617" s="120">
        <v>0</v>
      </c>
      <c r="P617" s="120"/>
      <c r="Q617" s="120">
        <f t="shared" si="3"/>
        <v>0</v>
      </c>
      <c r="R617" s="47"/>
    </row>
    <row r="618" spans="1:18" ht="12.75" customHeight="1" x14ac:dyDescent="0.2">
      <c r="A618" s="581"/>
      <c r="B618" s="581"/>
      <c r="C618" s="53"/>
      <c r="D618" s="54"/>
      <c r="E618" s="44"/>
      <c r="F618" s="44"/>
      <c r="G618" s="44"/>
      <c r="H618" s="44"/>
      <c r="I618" s="44"/>
      <c r="J618" s="55"/>
      <c r="K618" s="56"/>
      <c r="L618" s="57"/>
      <c r="M618" s="117"/>
      <c r="N618" s="119">
        <v>0</v>
      </c>
      <c r="O618" s="119">
        <v>0</v>
      </c>
      <c r="P618" s="119"/>
      <c r="Q618" s="119">
        <f t="shared" si="2"/>
        <v>0</v>
      </c>
      <c r="R618" s="47"/>
    </row>
    <row r="619" spans="1:18" ht="9" customHeight="1" x14ac:dyDescent="0.2">
      <c r="A619" s="581"/>
      <c r="B619" s="581"/>
      <c r="C619" s="48"/>
      <c r="D619" s="49"/>
      <c r="E619" s="50"/>
      <c r="F619" s="50"/>
      <c r="G619" s="50"/>
      <c r="H619" s="50"/>
      <c r="I619" s="50"/>
      <c r="J619" s="51"/>
      <c r="K619" s="50"/>
      <c r="L619" s="52"/>
      <c r="M619" s="118"/>
      <c r="N619" s="120">
        <v>0</v>
      </c>
      <c r="O619" s="120">
        <v>0</v>
      </c>
      <c r="P619" s="120"/>
      <c r="Q619" s="120">
        <f t="shared" si="3"/>
        <v>0</v>
      </c>
      <c r="R619" s="47"/>
    </row>
    <row r="620" spans="1:18" ht="12.75" customHeight="1" x14ac:dyDescent="0.2">
      <c r="A620" s="581"/>
      <c r="B620" s="581"/>
      <c r="C620" s="53"/>
      <c r="D620" s="54"/>
      <c r="E620" s="44"/>
      <c r="F620" s="44"/>
      <c r="G620" s="44"/>
      <c r="H620" s="44"/>
      <c r="I620" s="44"/>
      <c r="J620" s="55"/>
      <c r="K620" s="56"/>
      <c r="L620" s="57"/>
      <c r="M620" s="117"/>
      <c r="N620" s="119">
        <v>0</v>
      </c>
      <c r="O620" s="119">
        <v>0</v>
      </c>
      <c r="P620" s="119"/>
      <c r="Q620" s="119">
        <f t="shared" si="2"/>
        <v>0</v>
      </c>
      <c r="R620" s="47"/>
    </row>
    <row r="621" spans="1:18" ht="9" customHeight="1" x14ac:dyDescent="0.2">
      <c r="A621" s="582"/>
      <c r="B621" s="582"/>
      <c r="C621" s="58"/>
      <c r="D621" s="59"/>
      <c r="E621" s="50"/>
      <c r="F621" s="50"/>
      <c r="G621" s="50"/>
      <c r="H621" s="50"/>
      <c r="I621" s="50"/>
      <c r="J621" s="60"/>
      <c r="K621" s="61"/>
      <c r="L621" s="62"/>
      <c r="M621" s="118"/>
      <c r="N621" s="120">
        <v>0</v>
      </c>
      <c r="O621" s="120">
        <v>0</v>
      </c>
      <c r="P621" s="120"/>
      <c r="Q621" s="120">
        <f t="shared" si="3"/>
        <v>0</v>
      </c>
      <c r="R621" s="47"/>
    </row>
    <row r="622" spans="1:18" ht="12.75" customHeight="1" x14ac:dyDescent="0.2">
      <c r="A622" s="492"/>
      <c r="B622" s="492"/>
      <c r="C622" s="42"/>
      <c r="D622" s="43"/>
      <c r="E622" s="44"/>
      <c r="F622" s="44"/>
      <c r="G622" s="44"/>
      <c r="H622" s="44"/>
      <c r="I622" s="44"/>
      <c r="J622" s="44"/>
      <c r="K622" s="45"/>
      <c r="L622" s="46"/>
      <c r="M622" s="117"/>
      <c r="N622" s="119">
        <v>0</v>
      </c>
      <c r="O622" s="119">
        <v>0</v>
      </c>
      <c r="P622" s="119"/>
      <c r="Q622" s="119">
        <f t="shared" si="2"/>
        <v>0</v>
      </c>
      <c r="R622" s="47"/>
    </row>
    <row r="623" spans="1:18" ht="9" customHeight="1" x14ac:dyDescent="0.2">
      <c r="A623" s="525"/>
      <c r="B623" s="525"/>
      <c r="C623" s="48"/>
      <c r="D623" s="49"/>
      <c r="E623" s="50"/>
      <c r="F623" s="50"/>
      <c r="G623" s="50"/>
      <c r="H623" s="50"/>
      <c r="I623" s="50"/>
      <c r="J623" s="51"/>
      <c r="K623" s="50"/>
      <c r="L623" s="52"/>
      <c r="M623" s="118"/>
      <c r="N623" s="120">
        <v>0</v>
      </c>
      <c r="O623" s="120">
        <v>0</v>
      </c>
      <c r="P623" s="120"/>
      <c r="Q623" s="120">
        <f t="shared" si="3"/>
        <v>0</v>
      </c>
      <c r="R623" s="47"/>
    </row>
    <row r="624" spans="1:18" ht="12.75" customHeight="1" x14ac:dyDescent="0.2">
      <c r="A624" s="511"/>
      <c r="B624" s="511"/>
      <c r="C624" s="53"/>
      <c r="D624" s="54"/>
      <c r="E624" s="44"/>
      <c r="F624" s="44"/>
      <c r="G624" s="44"/>
      <c r="H624" s="44"/>
      <c r="I624" s="44"/>
      <c r="J624" s="55"/>
      <c r="K624" s="56"/>
      <c r="L624" s="57"/>
      <c r="M624" s="117"/>
      <c r="N624" s="119">
        <v>0</v>
      </c>
      <c r="O624" s="119">
        <v>0</v>
      </c>
      <c r="P624" s="119"/>
      <c r="Q624" s="119">
        <f t="shared" si="2"/>
        <v>0</v>
      </c>
      <c r="R624" s="47"/>
    </row>
    <row r="625" spans="1:18" ht="9" customHeight="1" x14ac:dyDescent="0.2">
      <c r="A625" s="581"/>
      <c r="B625" s="581"/>
      <c r="C625" s="48"/>
      <c r="D625" s="49"/>
      <c r="E625" s="50"/>
      <c r="F625" s="50"/>
      <c r="G625" s="50"/>
      <c r="H625" s="50"/>
      <c r="I625" s="50"/>
      <c r="J625" s="51"/>
      <c r="K625" s="50"/>
      <c r="L625" s="52"/>
      <c r="M625" s="118"/>
      <c r="N625" s="120">
        <v>0</v>
      </c>
      <c r="O625" s="120">
        <v>0</v>
      </c>
      <c r="P625" s="120"/>
      <c r="Q625" s="120">
        <f t="shared" si="3"/>
        <v>0</v>
      </c>
      <c r="R625" s="47"/>
    </row>
    <row r="626" spans="1:18" ht="12.75" customHeight="1" x14ac:dyDescent="0.2">
      <c r="A626" s="581"/>
      <c r="B626" s="581"/>
      <c r="C626" s="53"/>
      <c r="D626" s="54"/>
      <c r="E626" s="44"/>
      <c r="F626" s="44"/>
      <c r="G626" s="44"/>
      <c r="H626" s="44"/>
      <c r="I626" s="44"/>
      <c r="J626" s="55"/>
      <c r="K626" s="56"/>
      <c r="L626" s="57"/>
      <c r="M626" s="117"/>
      <c r="N626" s="119">
        <v>0</v>
      </c>
      <c r="O626" s="119">
        <v>0</v>
      </c>
      <c r="P626" s="119"/>
      <c r="Q626" s="119">
        <f t="shared" si="2"/>
        <v>0</v>
      </c>
      <c r="R626" s="47"/>
    </row>
    <row r="627" spans="1:18" ht="9" customHeight="1" x14ac:dyDescent="0.2">
      <c r="A627" s="581"/>
      <c r="B627" s="581"/>
      <c r="C627" s="48"/>
      <c r="D627" s="49"/>
      <c r="E627" s="50"/>
      <c r="F627" s="50"/>
      <c r="G627" s="50"/>
      <c r="H627" s="50"/>
      <c r="I627" s="50"/>
      <c r="J627" s="51"/>
      <c r="K627" s="50"/>
      <c r="L627" s="52"/>
      <c r="M627" s="118"/>
      <c r="N627" s="120">
        <v>0</v>
      </c>
      <c r="O627" s="120">
        <v>0</v>
      </c>
      <c r="P627" s="120"/>
      <c r="Q627" s="120">
        <f t="shared" si="3"/>
        <v>0</v>
      </c>
      <c r="R627" s="47"/>
    </row>
    <row r="628" spans="1:18" ht="12.75" customHeight="1" x14ac:dyDescent="0.2">
      <c r="A628" s="581"/>
      <c r="B628" s="581"/>
      <c r="C628" s="53"/>
      <c r="D628" s="54"/>
      <c r="E628" s="44"/>
      <c r="F628" s="44"/>
      <c r="G628" s="44"/>
      <c r="H628" s="44"/>
      <c r="I628" s="44"/>
      <c r="J628" s="55"/>
      <c r="K628" s="56"/>
      <c r="L628" s="57"/>
      <c r="M628" s="117"/>
      <c r="N628" s="119">
        <v>0</v>
      </c>
      <c r="O628" s="119">
        <v>0</v>
      </c>
      <c r="P628" s="119"/>
      <c r="Q628" s="119">
        <f t="shared" si="2"/>
        <v>0</v>
      </c>
      <c r="R628" s="47"/>
    </row>
    <row r="629" spans="1:18" ht="9" customHeight="1" x14ac:dyDescent="0.2">
      <c r="A629" s="581"/>
      <c r="B629" s="581"/>
      <c r="C629" s="48"/>
      <c r="D629" s="49"/>
      <c r="E629" s="50"/>
      <c r="F629" s="50"/>
      <c r="G629" s="50"/>
      <c r="H629" s="50"/>
      <c r="I629" s="50"/>
      <c r="J629" s="51"/>
      <c r="K629" s="50"/>
      <c r="L629" s="52"/>
      <c r="M629" s="118"/>
      <c r="N629" s="120">
        <v>0</v>
      </c>
      <c r="O629" s="120">
        <v>0</v>
      </c>
      <c r="P629" s="120"/>
      <c r="Q629" s="120">
        <f t="shared" si="3"/>
        <v>0</v>
      </c>
      <c r="R629" s="47"/>
    </row>
    <row r="630" spans="1:18" ht="12.75" customHeight="1" x14ac:dyDescent="0.2">
      <c r="A630" s="581"/>
      <c r="B630" s="581"/>
      <c r="C630" s="53"/>
      <c r="D630" s="54"/>
      <c r="E630" s="44"/>
      <c r="F630" s="44"/>
      <c r="G630" s="44"/>
      <c r="H630" s="44"/>
      <c r="I630" s="44"/>
      <c r="J630" s="55"/>
      <c r="K630" s="56"/>
      <c r="L630" s="57"/>
      <c r="M630" s="117"/>
      <c r="N630" s="119">
        <v>0</v>
      </c>
      <c r="O630" s="119">
        <v>0</v>
      </c>
      <c r="P630" s="119"/>
      <c r="Q630" s="119">
        <f t="shared" si="2"/>
        <v>0</v>
      </c>
      <c r="R630" s="47"/>
    </row>
    <row r="631" spans="1:18" ht="9" customHeight="1" x14ac:dyDescent="0.2">
      <c r="A631" s="581"/>
      <c r="B631" s="581"/>
      <c r="C631" s="48"/>
      <c r="D631" s="49"/>
      <c r="E631" s="50"/>
      <c r="F631" s="50"/>
      <c r="G631" s="50"/>
      <c r="H631" s="50"/>
      <c r="I631" s="50"/>
      <c r="J631" s="51"/>
      <c r="K631" s="50"/>
      <c r="L631" s="52"/>
      <c r="M631" s="118"/>
      <c r="N631" s="120">
        <v>0</v>
      </c>
      <c r="O631" s="120">
        <v>0</v>
      </c>
      <c r="P631" s="120"/>
      <c r="Q631" s="120">
        <f t="shared" si="3"/>
        <v>0</v>
      </c>
      <c r="R631" s="47"/>
    </row>
    <row r="632" spans="1:18" ht="12.75" customHeight="1" x14ac:dyDescent="0.2">
      <c r="A632" s="581"/>
      <c r="B632" s="581"/>
      <c r="C632" s="53"/>
      <c r="D632" s="54"/>
      <c r="E632" s="44"/>
      <c r="F632" s="44"/>
      <c r="G632" s="44"/>
      <c r="H632" s="44"/>
      <c r="I632" s="44"/>
      <c r="J632" s="55"/>
      <c r="K632" s="56"/>
      <c r="L632" s="57"/>
      <c r="M632" s="117"/>
      <c r="N632" s="119">
        <v>0</v>
      </c>
      <c r="O632" s="119">
        <v>0</v>
      </c>
      <c r="P632" s="119"/>
      <c r="Q632" s="119">
        <f t="shared" si="2"/>
        <v>0</v>
      </c>
      <c r="R632" s="47"/>
    </row>
    <row r="633" spans="1:18" ht="9" customHeight="1" x14ac:dyDescent="0.2">
      <c r="A633" s="581"/>
      <c r="B633" s="581"/>
      <c r="C633" s="48"/>
      <c r="D633" s="49"/>
      <c r="E633" s="50"/>
      <c r="F633" s="50"/>
      <c r="G633" s="50"/>
      <c r="H633" s="50"/>
      <c r="I633" s="50"/>
      <c r="J633" s="51"/>
      <c r="K633" s="50"/>
      <c r="L633" s="52"/>
      <c r="M633" s="118"/>
      <c r="N633" s="120">
        <v>0</v>
      </c>
      <c r="O633" s="120">
        <v>0</v>
      </c>
      <c r="P633" s="120"/>
      <c r="Q633" s="120">
        <f t="shared" si="3"/>
        <v>0</v>
      </c>
      <c r="R633" s="47"/>
    </row>
    <row r="634" spans="1:18" ht="12.75" customHeight="1" x14ac:dyDescent="0.2">
      <c r="A634" s="581"/>
      <c r="B634" s="581"/>
      <c r="C634" s="53"/>
      <c r="D634" s="54"/>
      <c r="E634" s="44"/>
      <c r="F634" s="44"/>
      <c r="G634" s="44"/>
      <c r="H634" s="44"/>
      <c r="I634" s="44"/>
      <c r="J634" s="55"/>
      <c r="K634" s="56"/>
      <c r="L634" s="57"/>
      <c r="M634" s="117"/>
      <c r="N634" s="119">
        <v>0</v>
      </c>
      <c r="O634" s="119">
        <v>0</v>
      </c>
      <c r="P634" s="119"/>
      <c r="Q634" s="119">
        <f t="shared" si="2"/>
        <v>0</v>
      </c>
      <c r="R634" s="47"/>
    </row>
    <row r="635" spans="1:18" ht="9" customHeight="1" x14ac:dyDescent="0.2">
      <c r="A635" s="582"/>
      <c r="B635" s="582"/>
      <c r="C635" s="58"/>
      <c r="D635" s="59"/>
      <c r="E635" s="50"/>
      <c r="F635" s="50"/>
      <c r="G635" s="50"/>
      <c r="H635" s="50"/>
      <c r="I635" s="50"/>
      <c r="J635" s="60"/>
      <c r="K635" s="61"/>
      <c r="L635" s="62"/>
      <c r="M635" s="118"/>
      <c r="N635" s="120">
        <v>0</v>
      </c>
      <c r="O635" s="120">
        <v>0</v>
      </c>
      <c r="P635" s="120"/>
      <c r="Q635" s="120">
        <f t="shared" si="3"/>
        <v>0</v>
      </c>
      <c r="R635" s="47"/>
    </row>
    <row r="636" spans="1:18" ht="12.75" customHeight="1" x14ac:dyDescent="0.2">
      <c r="A636" s="492"/>
      <c r="B636" s="492"/>
      <c r="C636" s="42"/>
      <c r="D636" s="43"/>
      <c r="E636" s="44"/>
      <c r="F636" s="44"/>
      <c r="G636" s="44"/>
      <c r="H636" s="44"/>
      <c r="I636" s="44"/>
      <c r="J636" s="44"/>
      <c r="K636" s="45"/>
      <c r="L636" s="46"/>
      <c r="M636" s="117"/>
      <c r="N636" s="119">
        <v>0</v>
      </c>
      <c r="O636" s="119">
        <v>0</v>
      </c>
      <c r="P636" s="119"/>
      <c r="Q636" s="119">
        <f t="shared" ref="Q636:Q660" si="4">(N636+O636*0.18+J636)+(IF((P636-O636*0.18)&gt;0,(P636-O636*0.18),0))</f>
        <v>0</v>
      </c>
      <c r="R636" s="47"/>
    </row>
    <row r="637" spans="1:18" ht="9" customHeight="1" x14ac:dyDescent="0.2">
      <c r="A637" s="525"/>
      <c r="B637" s="525"/>
      <c r="C637" s="48"/>
      <c r="D637" s="49"/>
      <c r="E637" s="50"/>
      <c r="F637" s="50"/>
      <c r="G637" s="50"/>
      <c r="H637" s="50"/>
      <c r="I637" s="50"/>
      <c r="J637" s="51"/>
      <c r="K637" s="50"/>
      <c r="L637" s="52"/>
      <c r="M637" s="118"/>
      <c r="N637" s="120">
        <v>0</v>
      </c>
      <c r="O637" s="120">
        <v>0</v>
      </c>
      <c r="P637" s="120"/>
      <c r="Q637" s="120">
        <f>Q636*1936.27</f>
        <v>0</v>
      </c>
      <c r="R637" s="47"/>
    </row>
    <row r="638" spans="1:18" ht="12.75" customHeight="1" x14ac:dyDescent="0.2">
      <c r="A638" s="511"/>
      <c r="B638" s="511"/>
      <c r="C638" s="53"/>
      <c r="D638" s="54"/>
      <c r="E638" s="44"/>
      <c r="F638" s="44"/>
      <c r="G638" s="44"/>
      <c r="H638" s="44"/>
      <c r="I638" s="44"/>
      <c r="J638" s="55"/>
      <c r="K638" s="56"/>
      <c r="L638" s="57"/>
      <c r="M638" s="117"/>
      <c r="N638" s="119">
        <v>0</v>
      </c>
      <c r="O638" s="119">
        <v>0</v>
      </c>
      <c r="P638" s="119"/>
      <c r="Q638" s="119">
        <f t="shared" si="4"/>
        <v>0</v>
      </c>
      <c r="R638" s="47"/>
    </row>
    <row r="639" spans="1:18" ht="9" customHeight="1" x14ac:dyDescent="0.2">
      <c r="A639" s="581"/>
      <c r="B639" s="581"/>
      <c r="C639" s="48"/>
      <c r="D639" s="49"/>
      <c r="E639" s="50"/>
      <c r="F639" s="50"/>
      <c r="G639" s="50"/>
      <c r="H639" s="50"/>
      <c r="I639" s="50"/>
      <c r="J639" s="51"/>
      <c r="K639" s="50"/>
      <c r="L639" s="52"/>
      <c r="M639" s="118"/>
      <c r="N639" s="120">
        <v>0</v>
      </c>
      <c r="O639" s="120">
        <v>0</v>
      </c>
      <c r="P639" s="120"/>
      <c r="Q639" s="120">
        <f>Q638*1936.27</f>
        <v>0</v>
      </c>
      <c r="R639" s="47"/>
    </row>
    <row r="640" spans="1:18" ht="12.75" customHeight="1" x14ac:dyDescent="0.2">
      <c r="A640" s="581"/>
      <c r="B640" s="581"/>
      <c r="C640" s="53"/>
      <c r="D640" s="54"/>
      <c r="E640" s="44"/>
      <c r="F640" s="44"/>
      <c r="G640" s="44"/>
      <c r="H640" s="44"/>
      <c r="I640" s="44"/>
      <c r="J640" s="55"/>
      <c r="K640" s="56"/>
      <c r="L640" s="57"/>
      <c r="M640" s="117"/>
      <c r="N640" s="119">
        <v>0</v>
      </c>
      <c r="O640" s="119">
        <v>0</v>
      </c>
      <c r="P640" s="119"/>
      <c r="Q640" s="119">
        <f t="shared" si="4"/>
        <v>0</v>
      </c>
      <c r="R640" s="47"/>
    </row>
    <row r="641" spans="1:18" ht="9" customHeight="1" x14ac:dyDescent="0.2">
      <c r="A641" s="581"/>
      <c r="B641" s="581"/>
      <c r="C641" s="48"/>
      <c r="D641" s="49"/>
      <c r="E641" s="50"/>
      <c r="F641" s="50"/>
      <c r="G641" s="50"/>
      <c r="H641" s="50"/>
      <c r="I641" s="50"/>
      <c r="J641" s="51"/>
      <c r="K641" s="50"/>
      <c r="L641" s="52"/>
      <c r="M641" s="118"/>
      <c r="N641" s="120">
        <v>0</v>
      </c>
      <c r="O641" s="120">
        <v>0</v>
      </c>
      <c r="P641" s="120"/>
      <c r="Q641" s="120">
        <f>Q640*1936.27</f>
        <v>0</v>
      </c>
      <c r="R641" s="47"/>
    </row>
    <row r="642" spans="1:18" ht="12.75" customHeight="1" x14ac:dyDescent="0.2">
      <c r="A642" s="581"/>
      <c r="B642" s="581"/>
      <c r="C642" s="53"/>
      <c r="D642" s="54"/>
      <c r="E642" s="44"/>
      <c r="F642" s="44"/>
      <c r="G642" s="44"/>
      <c r="H642" s="44"/>
      <c r="I642" s="44"/>
      <c r="J642" s="55"/>
      <c r="K642" s="56"/>
      <c r="L642" s="57"/>
      <c r="M642" s="117"/>
      <c r="N642" s="119">
        <v>0</v>
      </c>
      <c r="O642" s="119">
        <v>0</v>
      </c>
      <c r="P642" s="119"/>
      <c r="Q642" s="119">
        <f t="shared" si="4"/>
        <v>0</v>
      </c>
      <c r="R642" s="47"/>
    </row>
    <row r="643" spans="1:18" ht="9" customHeight="1" x14ac:dyDescent="0.2">
      <c r="A643" s="581"/>
      <c r="B643" s="581"/>
      <c r="C643" s="48"/>
      <c r="D643" s="49"/>
      <c r="E643" s="50"/>
      <c r="F643" s="50"/>
      <c r="G643" s="50"/>
      <c r="H643" s="50"/>
      <c r="I643" s="50"/>
      <c r="J643" s="51"/>
      <c r="K643" s="50"/>
      <c r="L643" s="52"/>
      <c r="M643" s="118"/>
      <c r="N643" s="120">
        <v>0</v>
      </c>
      <c r="O643" s="120">
        <v>0</v>
      </c>
      <c r="P643" s="120"/>
      <c r="Q643" s="120">
        <f>Q642*1936.27</f>
        <v>0</v>
      </c>
      <c r="R643" s="47"/>
    </row>
    <row r="644" spans="1:18" ht="12.75" customHeight="1" x14ac:dyDescent="0.2">
      <c r="A644" s="581"/>
      <c r="B644" s="581"/>
      <c r="C644" s="53"/>
      <c r="D644" s="54"/>
      <c r="E644" s="44"/>
      <c r="F644" s="44"/>
      <c r="G644" s="44"/>
      <c r="H644" s="44"/>
      <c r="I644" s="44"/>
      <c r="J644" s="55"/>
      <c r="K644" s="56"/>
      <c r="L644" s="57"/>
      <c r="M644" s="117"/>
      <c r="N644" s="119">
        <v>0</v>
      </c>
      <c r="O644" s="119">
        <v>0</v>
      </c>
      <c r="P644" s="119"/>
      <c r="Q644" s="119">
        <f t="shared" si="4"/>
        <v>0</v>
      </c>
      <c r="R644" s="47"/>
    </row>
    <row r="645" spans="1:18" ht="9" customHeight="1" x14ac:dyDescent="0.2">
      <c r="A645" s="581"/>
      <c r="B645" s="581"/>
      <c r="C645" s="48"/>
      <c r="D645" s="49"/>
      <c r="E645" s="50"/>
      <c r="F645" s="50"/>
      <c r="G645" s="50"/>
      <c r="H645" s="50"/>
      <c r="I645" s="50"/>
      <c r="J645" s="51"/>
      <c r="K645" s="50"/>
      <c r="L645" s="52"/>
      <c r="M645" s="118"/>
      <c r="N645" s="120">
        <v>0</v>
      </c>
      <c r="O645" s="120">
        <v>0</v>
      </c>
      <c r="P645" s="120"/>
      <c r="Q645" s="120">
        <f>Q644*1936.27</f>
        <v>0</v>
      </c>
      <c r="R645" s="47"/>
    </row>
    <row r="646" spans="1:18" ht="12.75" customHeight="1" x14ac:dyDescent="0.2">
      <c r="A646" s="581"/>
      <c r="B646" s="581"/>
      <c r="C646" s="53"/>
      <c r="D646" s="54"/>
      <c r="E646" s="44"/>
      <c r="F646" s="44"/>
      <c r="G646" s="44"/>
      <c r="H646" s="44"/>
      <c r="I646" s="44"/>
      <c r="J646" s="55"/>
      <c r="K646" s="56"/>
      <c r="L646" s="57"/>
      <c r="M646" s="117"/>
      <c r="N646" s="119">
        <v>0</v>
      </c>
      <c r="O646" s="119">
        <v>0</v>
      </c>
      <c r="P646" s="119"/>
      <c r="Q646" s="119">
        <f t="shared" si="4"/>
        <v>0</v>
      </c>
      <c r="R646" s="47"/>
    </row>
    <row r="647" spans="1:18" ht="9" customHeight="1" x14ac:dyDescent="0.2">
      <c r="A647" s="581"/>
      <c r="B647" s="581"/>
      <c r="C647" s="48"/>
      <c r="D647" s="49"/>
      <c r="E647" s="50"/>
      <c r="F647" s="50"/>
      <c r="G647" s="50"/>
      <c r="H647" s="50"/>
      <c r="I647" s="50"/>
      <c r="J647" s="51"/>
      <c r="K647" s="50"/>
      <c r="L647" s="52"/>
      <c r="M647" s="118"/>
      <c r="N647" s="120">
        <v>0</v>
      </c>
      <c r="O647" s="120">
        <v>0</v>
      </c>
      <c r="P647" s="120"/>
      <c r="Q647" s="120">
        <f>Q646*1936.27</f>
        <v>0</v>
      </c>
      <c r="R647" s="47"/>
    </row>
    <row r="648" spans="1:18" ht="12.75" customHeight="1" x14ac:dyDescent="0.2">
      <c r="A648" s="581"/>
      <c r="B648" s="581"/>
      <c r="C648" s="53"/>
      <c r="D648" s="54"/>
      <c r="E648" s="44"/>
      <c r="F648" s="44"/>
      <c r="G648" s="44"/>
      <c r="H648" s="44"/>
      <c r="I648" s="44"/>
      <c r="J648" s="55"/>
      <c r="K648" s="56"/>
      <c r="L648" s="57"/>
      <c r="M648" s="117"/>
      <c r="N648" s="119">
        <v>0</v>
      </c>
      <c r="O648" s="119">
        <v>0</v>
      </c>
      <c r="P648" s="119"/>
      <c r="Q648" s="119">
        <f t="shared" si="4"/>
        <v>0</v>
      </c>
      <c r="R648" s="47"/>
    </row>
    <row r="649" spans="1:18" ht="9" customHeight="1" x14ac:dyDescent="0.2">
      <c r="A649" s="582"/>
      <c r="B649" s="582"/>
      <c r="C649" s="58"/>
      <c r="D649" s="59"/>
      <c r="E649" s="61"/>
      <c r="F649" s="61"/>
      <c r="G649" s="61"/>
      <c r="H649" s="61"/>
      <c r="I649" s="61"/>
      <c r="J649" s="60"/>
      <c r="K649" s="61"/>
      <c r="L649" s="62"/>
      <c r="M649" s="118"/>
      <c r="N649" s="120">
        <v>0</v>
      </c>
      <c r="O649" s="120">
        <v>0</v>
      </c>
      <c r="P649" s="120"/>
      <c r="Q649" s="120">
        <f>Q648*1936.27</f>
        <v>0</v>
      </c>
      <c r="R649" s="47"/>
    </row>
    <row r="650" spans="1:18" ht="12.75" customHeight="1" x14ac:dyDescent="0.2">
      <c r="A650" s="492"/>
      <c r="B650" s="492"/>
      <c r="C650" s="42"/>
      <c r="D650" s="43"/>
      <c r="E650" s="44"/>
      <c r="F650" s="44"/>
      <c r="G650" s="44"/>
      <c r="H650" s="44"/>
      <c r="I650" s="44"/>
      <c r="J650" s="44"/>
      <c r="K650" s="45"/>
      <c r="L650" s="46"/>
      <c r="M650" s="117"/>
      <c r="N650" s="119">
        <v>0</v>
      </c>
      <c r="O650" s="119">
        <v>0</v>
      </c>
      <c r="P650" s="119"/>
      <c r="Q650" s="119">
        <f t="shared" si="4"/>
        <v>0</v>
      </c>
      <c r="R650" s="47"/>
    </row>
    <row r="651" spans="1:18" ht="9" customHeight="1" x14ac:dyDescent="0.2">
      <c r="A651" s="525"/>
      <c r="B651" s="525"/>
      <c r="C651" s="48"/>
      <c r="D651" s="49"/>
      <c r="E651" s="50"/>
      <c r="F651" s="50"/>
      <c r="G651" s="50"/>
      <c r="H651" s="50"/>
      <c r="I651" s="50"/>
      <c r="J651" s="51"/>
      <c r="K651" s="50"/>
      <c r="L651" s="52"/>
      <c r="M651" s="118"/>
      <c r="N651" s="120">
        <v>0</v>
      </c>
      <c r="O651" s="120">
        <v>0</v>
      </c>
      <c r="P651" s="120"/>
      <c r="Q651" s="120">
        <f>Q650*1936.27</f>
        <v>0</v>
      </c>
      <c r="R651" s="47"/>
    </row>
    <row r="652" spans="1:18" ht="12.75" customHeight="1" x14ac:dyDescent="0.2">
      <c r="A652" s="511"/>
      <c r="B652" s="511"/>
      <c r="C652" s="53"/>
      <c r="D652" s="54"/>
      <c r="E652" s="44"/>
      <c r="F652" s="44"/>
      <c r="G652" s="44"/>
      <c r="H652" s="44"/>
      <c r="I652" s="44"/>
      <c r="J652" s="55"/>
      <c r="K652" s="56"/>
      <c r="L652" s="57"/>
      <c r="M652" s="117"/>
      <c r="N652" s="119">
        <v>0</v>
      </c>
      <c r="O652" s="119">
        <v>0</v>
      </c>
      <c r="P652" s="119"/>
      <c r="Q652" s="119">
        <f t="shared" si="4"/>
        <v>0</v>
      </c>
      <c r="R652" s="47"/>
    </row>
    <row r="653" spans="1:18" ht="9" customHeight="1" x14ac:dyDescent="0.2">
      <c r="A653" s="581"/>
      <c r="B653" s="581"/>
      <c r="C653" s="48"/>
      <c r="D653" s="49"/>
      <c r="E653" s="50"/>
      <c r="F653" s="50"/>
      <c r="G653" s="50"/>
      <c r="H653" s="50"/>
      <c r="I653" s="50"/>
      <c r="J653" s="51"/>
      <c r="K653" s="50"/>
      <c r="L653" s="52"/>
      <c r="M653" s="118"/>
      <c r="N653" s="120">
        <v>0</v>
      </c>
      <c r="O653" s="120">
        <v>0</v>
      </c>
      <c r="P653" s="120"/>
      <c r="Q653" s="120">
        <f>Q652*1936.27</f>
        <v>0</v>
      </c>
      <c r="R653" s="47"/>
    </row>
    <row r="654" spans="1:18" ht="12.75" customHeight="1" x14ac:dyDescent="0.2">
      <c r="A654" s="581"/>
      <c r="B654" s="581"/>
      <c r="C654" s="53"/>
      <c r="D654" s="54"/>
      <c r="E654" s="44"/>
      <c r="F654" s="44"/>
      <c r="G654" s="44"/>
      <c r="H654" s="44"/>
      <c r="I654" s="44"/>
      <c r="J654" s="55"/>
      <c r="K654" s="56"/>
      <c r="L654" s="57"/>
      <c r="M654" s="117"/>
      <c r="N654" s="119">
        <v>0</v>
      </c>
      <c r="O654" s="119">
        <v>0</v>
      </c>
      <c r="P654" s="119"/>
      <c r="Q654" s="119">
        <f t="shared" si="4"/>
        <v>0</v>
      </c>
      <c r="R654" s="47"/>
    </row>
    <row r="655" spans="1:18" ht="9" customHeight="1" x14ac:dyDescent="0.2">
      <c r="A655" s="581"/>
      <c r="B655" s="581"/>
      <c r="C655" s="48"/>
      <c r="D655" s="49"/>
      <c r="E655" s="50"/>
      <c r="F655" s="50"/>
      <c r="G655" s="50"/>
      <c r="H655" s="50"/>
      <c r="I655" s="50"/>
      <c r="J655" s="51"/>
      <c r="K655" s="50"/>
      <c r="L655" s="52"/>
      <c r="M655" s="118"/>
      <c r="N655" s="120">
        <v>0</v>
      </c>
      <c r="O655" s="120">
        <v>0</v>
      </c>
      <c r="P655" s="120"/>
      <c r="Q655" s="120">
        <f>Q654*1936.27</f>
        <v>0</v>
      </c>
      <c r="R655" s="47"/>
    </row>
    <row r="656" spans="1:18" ht="12.75" customHeight="1" x14ac:dyDescent="0.2">
      <c r="A656" s="581"/>
      <c r="B656" s="581"/>
      <c r="C656" s="53"/>
      <c r="D656" s="54"/>
      <c r="E656" s="44"/>
      <c r="F656" s="44"/>
      <c r="G656" s="44"/>
      <c r="H656" s="44"/>
      <c r="I656" s="44"/>
      <c r="J656" s="55"/>
      <c r="K656" s="56"/>
      <c r="L656" s="57"/>
      <c r="M656" s="117"/>
      <c r="N656" s="119">
        <v>0</v>
      </c>
      <c r="O656" s="119">
        <v>0</v>
      </c>
      <c r="P656" s="119"/>
      <c r="Q656" s="119">
        <f t="shared" si="4"/>
        <v>0</v>
      </c>
      <c r="R656" s="47"/>
    </row>
    <row r="657" spans="1:18" ht="9" customHeight="1" x14ac:dyDescent="0.2">
      <c r="A657" s="581"/>
      <c r="B657" s="581"/>
      <c r="C657" s="48"/>
      <c r="D657" s="49"/>
      <c r="E657" s="50"/>
      <c r="F657" s="50"/>
      <c r="G657" s="50"/>
      <c r="H657" s="50"/>
      <c r="I657" s="50"/>
      <c r="J657" s="51"/>
      <c r="K657" s="50"/>
      <c r="L657" s="52"/>
      <c r="M657" s="118"/>
      <c r="N657" s="120">
        <v>0</v>
      </c>
      <c r="O657" s="120">
        <v>0</v>
      </c>
      <c r="P657" s="120"/>
      <c r="Q657" s="120">
        <f>Q656*1936.27</f>
        <v>0</v>
      </c>
      <c r="R657" s="47"/>
    </row>
    <row r="658" spans="1:18" ht="12.75" customHeight="1" x14ac:dyDescent="0.2">
      <c r="A658" s="581"/>
      <c r="B658" s="581"/>
      <c r="C658" s="53"/>
      <c r="D658" s="54"/>
      <c r="E658" s="44"/>
      <c r="F658" s="44"/>
      <c r="G658" s="44"/>
      <c r="H658" s="44"/>
      <c r="I658" s="44"/>
      <c r="J658" s="55"/>
      <c r="K658" s="56"/>
      <c r="L658" s="57"/>
      <c r="M658" s="117"/>
      <c r="N658" s="119">
        <v>0</v>
      </c>
      <c r="O658" s="119">
        <v>0</v>
      </c>
      <c r="P658" s="119"/>
      <c r="Q658" s="119">
        <f t="shared" si="4"/>
        <v>0</v>
      </c>
      <c r="R658" s="47"/>
    </row>
    <row r="659" spans="1:18" ht="9" customHeight="1" x14ac:dyDescent="0.2">
      <c r="A659" s="581"/>
      <c r="B659" s="581"/>
      <c r="C659" s="48"/>
      <c r="D659" s="49"/>
      <c r="E659" s="50"/>
      <c r="F659" s="50"/>
      <c r="G659" s="50"/>
      <c r="H659" s="50"/>
      <c r="I659" s="50"/>
      <c r="J659" s="51"/>
      <c r="K659" s="50"/>
      <c r="L659" s="52"/>
      <c r="M659" s="118"/>
      <c r="N659" s="120">
        <v>0</v>
      </c>
      <c r="O659" s="120">
        <v>0</v>
      </c>
      <c r="P659" s="120"/>
      <c r="Q659" s="120">
        <f>Q658*1936.27</f>
        <v>0</v>
      </c>
      <c r="R659" s="47"/>
    </row>
    <row r="660" spans="1:18" ht="12.75" customHeight="1" x14ac:dyDescent="0.2">
      <c r="A660" s="581"/>
      <c r="B660" s="581"/>
      <c r="C660" s="53"/>
      <c r="D660" s="54"/>
      <c r="E660" s="44"/>
      <c r="F660" s="44"/>
      <c r="G660" s="44"/>
      <c r="H660" s="44"/>
      <c r="I660" s="44"/>
      <c r="J660" s="55"/>
      <c r="K660" s="56"/>
      <c r="L660" s="57"/>
      <c r="M660" s="117"/>
      <c r="N660" s="119">
        <v>0</v>
      </c>
      <c r="O660" s="119">
        <v>0</v>
      </c>
      <c r="P660" s="119"/>
      <c r="Q660" s="119">
        <f t="shared" si="4"/>
        <v>0</v>
      </c>
      <c r="R660" s="47"/>
    </row>
    <row r="661" spans="1:18" ht="9" customHeight="1" x14ac:dyDescent="0.2">
      <c r="A661" s="581"/>
      <c r="B661" s="581"/>
      <c r="C661" s="48"/>
      <c r="D661" s="49"/>
      <c r="E661" s="50"/>
      <c r="F661" s="50"/>
      <c r="G661" s="50"/>
      <c r="H661" s="50"/>
      <c r="I661" s="50"/>
      <c r="J661" s="51"/>
      <c r="K661" s="50"/>
      <c r="L661" s="52"/>
      <c r="M661" s="118"/>
      <c r="N661" s="120">
        <v>0</v>
      </c>
      <c r="O661" s="120">
        <v>0</v>
      </c>
      <c r="P661" s="120"/>
      <c r="Q661" s="120">
        <f>Q660*1936.27</f>
        <v>0</v>
      </c>
      <c r="R661" s="47"/>
    </row>
    <row r="662" spans="1:18" ht="12.75" customHeight="1" x14ac:dyDescent="0.2">
      <c r="A662" s="581"/>
      <c r="B662" s="581"/>
      <c r="C662" s="53"/>
      <c r="D662" s="54"/>
      <c r="E662" s="44"/>
      <c r="F662" s="44"/>
      <c r="G662" s="44"/>
      <c r="H662" s="44"/>
      <c r="I662" s="44"/>
      <c r="J662" s="55"/>
      <c r="K662" s="56"/>
      <c r="L662" s="57"/>
      <c r="M662" s="117"/>
      <c r="N662" s="119">
        <v>0</v>
      </c>
      <c r="O662" s="119">
        <v>0</v>
      </c>
      <c r="P662" s="119"/>
      <c r="Q662" s="119">
        <f>(N662+O662*0.18+J662)+(IF((P662-O662*0.18)&gt;0,(P662-O662*0.18),0))</f>
        <v>0</v>
      </c>
      <c r="R662" s="47"/>
    </row>
    <row r="663" spans="1:18" ht="9" customHeight="1" x14ac:dyDescent="0.2">
      <c r="A663" s="582"/>
      <c r="B663" s="582"/>
      <c r="C663" s="58"/>
      <c r="D663" s="59"/>
      <c r="E663" s="50"/>
      <c r="F663" s="50"/>
      <c r="G663" s="50"/>
      <c r="H663" s="50"/>
      <c r="I663" s="50"/>
      <c r="J663" s="60"/>
      <c r="K663" s="61"/>
      <c r="L663" s="62"/>
      <c r="M663" s="118"/>
      <c r="N663" s="123">
        <v>0</v>
      </c>
      <c r="O663" s="123">
        <v>0</v>
      </c>
      <c r="P663" s="120"/>
      <c r="Q663" s="123">
        <f>Q662*1936.27</f>
        <v>0</v>
      </c>
      <c r="R663" s="47"/>
    </row>
    <row r="664" spans="1:18" ht="12.75" customHeight="1" x14ac:dyDescent="0.2">
      <c r="A664" s="492"/>
      <c r="B664" s="492"/>
      <c r="C664" s="42"/>
      <c r="D664" s="43"/>
      <c r="E664" s="44"/>
      <c r="F664" s="44"/>
      <c r="G664" s="44"/>
      <c r="H664" s="44"/>
      <c r="I664" s="44"/>
      <c r="J664" s="44"/>
      <c r="K664" s="45"/>
      <c r="L664" s="46"/>
      <c r="M664" s="80"/>
      <c r="N664" s="119">
        <v>0</v>
      </c>
      <c r="O664" s="119">
        <v>0</v>
      </c>
      <c r="P664" s="119"/>
      <c r="Q664" s="122"/>
      <c r="R664" s="47"/>
    </row>
    <row r="665" spans="1:18" ht="9" customHeight="1" x14ac:dyDescent="0.2">
      <c r="A665" s="525"/>
      <c r="B665" s="525"/>
      <c r="C665" s="48"/>
      <c r="D665" s="49"/>
      <c r="E665" s="50"/>
      <c r="F665" s="50"/>
      <c r="G665" s="50"/>
      <c r="H665" s="50"/>
      <c r="I665" s="50"/>
      <c r="J665" s="51"/>
      <c r="K665" s="50"/>
      <c r="L665" s="52"/>
      <c r="M665" s="80"/>
      <c r="N665" s="120">
        <v>0</v>
      </c>
      <c r="O665" s="120">
        <v>0</v>
      </c>
      <c r="P665" s="120"/>
      <c r="Q665" s="121"/>
      <c r="R665" s="47"/>
    </row>
    <row r="666" spans="1:18" ht="12.75" customHeight="1" x14ac:dyDescent="0.2">
      <c r="A666" s="511"/>
      <c r="B666" s="511"/>
      <c r="C666" s="53"/>
      <c r="D666" s="54"/>
      <c r="E666" s="44"/>
      <c r="F666" s="44"/>
      <c r="G666" s="44"/>
      <c r="H666" s="44"/>
      <c r="I666" s="44"/>
      <c r="J666" s="55"/>
      <c r="K666" s="56"/>
      <c r="L666" s="57"/>
      <c r="M666" s="80"/>
      <c r="N666" s="119">
        <v>0</v>
      </c>
      <c r="O666" s="119">
        <v>0</v>
      </c>
      <c r="P666" s="119"/>
      <c r="Q666" s="122"/>
      <c r="R666" s="47"/>
    </row>
    <row r="667" spans="1:18" ht="9" customHeight="1" x14ac:dyDescent="0.2">
      <c r="A667" s="581"/>
      <c r="B667" s="581"/>
      <c r="C667" s="48"/>
      <c r="D667" s="49"/>
      <c r="E667" s="50"/>
      <c r="F667" s="50"/>
      <c r="G667" s="50"/>
      <c r="H667" s="50"/>
      <c r="I667" s="50"/>
      <c r="J667" s="51"/>
      <c r="K667" s="50"/>
      <c r="L667" s="52"/>
      <c r="M667" s="80"/>
      <c r="N667" s="120">
        <v>0</v>
      </c>
      <c r="O667" s="120">
        <v>0</v>
      </c>
      <c r="P667" s="120"/>
      <c r="Q667" s="121"/>
      <c r="R667" s="47"/>
    </row>
    <row r="668" spans="1:18" ht="12.75" customHeight="1" x14ac:dyDescent="0.2">
      <c r="A668" s="581"/>
      <c r="B668" s="581"/>
      <c r="C668" s="53"/>
      <c r="D668" s="54"/>
      <c r="E668" s="44"/>
      <c r="F668" s="44"/>
      <c r="G668" s="44"/>
      <c r="H668" s="44"/>
      <c r="I668" s="44"/>
      <c r="J668" s="55"/>
      <c r="K668" s="56"/>
      <c r="L668" s="57"/>
      <c r="N668" s="119">
        <v>0</v>
      </c>
      <c r="O668" s="119">
        <v>0</v>
      </c>
      <c r="P668" s="119"/>
      <c r="Q668" s="122"/>
      <c r="R668" s="47"/>
    </row>
    <row r="669" spans="1:18" ht="9" customHeight="1" x14ac:dyDescent="0.2">
      <c r="A669" s="581"/>
      <c r="B669" s="581"/>
      <c r="C669" s="48"/>
      <c r="D669" s="49"/>
      <c r="E669" s="50"/>
      <c r="F669" s="50"/>
      <c r="G669" s="50"/>
      <c r="H669" s="50"/>
      <c r="I669" s="50"/>
      <c r="J669" s="51"/>
      <c r="K669" s="50"/>
      <c r="L669" s="52"/>
      <c r="M669" s="112"/>
      <c r="N669" s="120">
        <v>0</v>
      </c>
      <c r="O669" s="120">
        <v>0</v>
      </c>
      <c r="P669" s="120"/>
      <c r="Q669" s="121"/>
      <c r="R669" s="47"/>
    </row>
    <row r="670" spans="1:18" ht="12.75" customHeight="1" x14ac:dyDescent="0.2">
      <c r="A670" s="581"/>
      <c r="B670" s="581"/>
      <c r="C670" s="53"/>
      <c r="D670" s="54"/>
      <c r="E670" s="44"/>
      <c r="F670" s="44"/>
      <c r="G670" s="44"/>
      <c r="H670" s="44"/>
      <c r="I670" s="44"/>
      <c r="J670" s="55"/>
      <c r="K670" s="56"/>
      <c r="L670" s="57"/>
      <c r="N670" s="119">
        <v>0</v>
      </c>
      <c r="O670" s="119">
        <v>0</v>
      </c>
      <c r="P670" s="119"/>
      <c r="Q670" s="122"/>
      <c r="R670" s="47"/>
    </row>
    <row r="671" spans="1:18" ht="9" customHeight="1" x14ac:dyDescent="0.2">
      <c r="A671" s="581"/>
      <c r="B671" s="581"/>
      <c r="C671" s="48"/>
      <c r="D671" s="49"/>
      <c r="E671" s="50"/>
      <c r="F671" s="50"/>
      <c r="G671" s="50"/>
      <c r="H671" s="50"/>
      <c r="I671" s="50"/>
      <c r="J671" s="51"/>
      <c r="K671" s="50"/>
      <c r="L671" s="52"/>
      <c r="N671" s="120">
        <v>0</v>
      </c>
      <c r="O671" s="120">
        <v>0</v>
      </c>
      <c r="P671" s="120"/>
      <c r="Q671" s="121"/>
      <c r="R671" s="47"/>
    </row>
    <row r="672" spans="1:18" ht="12.75" customHeight="1" x14ac:dyDescent="0.2">
      <c r="A672" s="581"/>
      <c r="B672" s="581"/>
      <c r="C672" s="53"/>
      <c r="D672" s="54"/>
      <c r="E672" s="44"/>
      <c r="F672" s="44"/>
      <c r="G672" s="44"/>
      <c r="H672" s="44"/>
      <c r="I672" s="44"/>
      <c r="J672" s="55"/>
      <c r="K672" s="56"/>
      <c r="L672" s="57"/>
      <c r="N672" s="119">
        <v>0</v>
      </c>
      <c r="O672" s="119">
        <v>0</v>
      </c>
      <c r="P672" s="119"/>
      <c r="Q672" s="122"/>
      <c r="R672" s="47"/>
    </row>
    <row r="673" spans="1:18" ht="9" customHeight="1" x14ac:dyDescent="0.2">
      <c r="A673" s="581"/>
      <c r="B673" s="581"/>
      <c r="C673" s="48"/>
      <c r="D673" s="49"/>
      <c r="E673" s="50"/>
      <c r="F673" s="50"/>
      <c r="G673" s="50"/>
      <c r="H673" s="50"/>
      <c r="I673" s="50"/>
      <c r="J673" s="51"/>
      <c r="K673" s="50"/>
      <c r="L673" s="52"/>
      <c r="N673" s="120">
        <v>0</v>
      </c>
      <c r="O673" s="120">
        <v>0</v>
      </c>
      <c r="P673" s="120"/>
      <c r="Q673" s="121"/>
      <c r="R673" s="47"/>
    </row>
    <row r="674" spans="1:18" ht="12.75" customHeight="1" x14ac:dyDescent="0.2">
      <c r="A674" s="581"/>
      <c r="B674" s="581"/>
      <c r="C674" s="53"/>
      <c r="D674" s="54"/>
      <c r="E674" s="44"/>
      <c r="F674" s="44"/>
      <c r="G674" s="44"/>
      <c r="H674" s="44"/>
      <c r="I674" s="44"/>
      <c r="J674" s="55"/>
      <c r="K674" s="56"/>
      <c r="L674" s="57"/>
      <c r="N674" s="119">
        <v>0</v>
      </c>
      <c r="O674" s="119">
        <v>0</v>
      </c>
      <c r="P674" s="119"/>
      <c r="Q674" s="122"/>
      <c r="R674" s="47"/>
    </row>
    <row r="675" spans="1:18" ht="9" customHeight="1" x14ac:dyDescent="0.2">
      <c r="A675" s="581"/>
      <c r="B675" s="581"/>
      <c r="C675" s="48"/>
      <c r="D675" s="49"/>
      <c r="E675" s="50"/>
      <c r="F675" s="50"/>
      <c r="G675" s="50"/>
      <c r="H675" s="50"/>
      <c r="I675" s="50"/>
      <c r="J675" s="51"/>
      <c r="K675" s="50"/>
      <c r="L675" s="52"/>
      <c r="N675" s="120">
        <v>0</v>
      </c>
      <c r="O675" s="120">
        <v>0</v>
      </c>
      <c r="P675" s="120"/>
      <c r="Q675" s="121"/>
      <c r="R675" s="47"/>
    </row>
    <row r="676" spans="1:18" ht="12.75" customHeight="1" x14ac:dyDescent="0.2">
      <c r="A676" s="581"/>
      <c r="B676" s="581"/>
      <c r="C676" s="53"/>
      <c r="D676" s="54"/>
      <c r="E676" s="44"/>
      <c r="F676" s="44"/>
      <c r="G676" s="44"/>
      <c r="H676" s="44"/>
      <c r="I676" s="44"/>
      <c r="J676" s="55"/>
      <c r="K676" s="56"/>
      <c r="L676" s="57"/>
      <c r="N676" s="119">
        <v>0</v>
      </c>
      <c r="O676" s="119">
        <v>0</v>
      </c>
      <c r="P676" s="119"/>
      <c r="Q676" s="122"/>
      <c r="R676" s="47"/>
    </row>
    <row r="677" spans="1:18" ht="9" customHeight="1" x14ac:dyDescent="0.2">
      <c r="A677" s="582"/>
      <c r="B677" s="582"/>
      <c r="C677" s="58"/>
      <c r="D677" s="59"/>
      <c r="E677" s="61"/>
      <c r="F677" s="61"/>
      <c r="G677" s="61"/>
      <c r="H677" s="61"/>
      <c r="I677" s="61"/>
      <c r="J677" s="60"/>
      <c r="K677" s="61"/>
      <c r="L677" s="62"/>
      <c r="N677" s="123">
        <v>0</v>
      </c>
      <c r="O677" s="123">
        <v>0</v>
      </c>
      <c r="P677" s="120"/>
      <c r="Q677" s="121">
        <f>Q676*1936.27</f>
        <v>0</v>
      </c>
      <c r="R677" s="47"/>
    </row>
  </sheetData>
  <sheetProtection sheet="1" objects="1" scenarios="1" formatCells="0" formatColumns="0" formatRows="0"/>
  <mergeCells count="132">
    <mergeCell ref="Q3:Q4"/>
    <mergeCell ref="A596:A607"/>
    <mergeCell ref="B596:B607"/>
    <mergeCell ref="A666:A677"/>
    <mergeCell ref="B666:B677"/>
    <mergeCell ref="A624:A635"/>
    <mergeCell ref="B624:B635"/>
    <mergeCell ref="A636:A637"/>
    <mergeCell ref="B636:B637"/>
    <mergeCell ref="A638:A649"/>
    <mergeCell ref="A664:A665"/>
    <mergeCell ref="B664:B665"/>
    <mergeCell ref="A650:A651"/>
    <mergeCell ref="B650:B651"/>
    <mergeCell ref="A610:A621"/>
    <mergeCell ref="B610:B621"/>
    <mergeCell ref="A622:A623"/>
    <mergeCell ref="B622:B623"/>
    <mergeCell ref="A652:A663"/>
    <mergeCell ref="B594:B595"/>
    <mergeCell ref="A554:A565"/>
    <mergeCell ref="B554:B565"/>
    <mergeCell ref="A566:A567"/>
    <mergeCell ref="B566:B567"/>
    <mergeCell ref="A552:A553"/>
    <mergeCell ref="B552:B553"/>
    <mergeCell ref="B652:B663"/>
    <mergeCell ref="A608:A609"/>
    <mergeCell ref="B608:B609"/>
    <mergeCell ref="A568:A579"/>
    <mergeCell ref="B568:B579"/>
    <mergeCell ref="A580:A581"/>
    <mergeCell ref="B580:B581"/>
    <mergeCell ref="A582:A593"/>
    <mergeCell ref="B582:B593"/>
    <mergeCell ref="A594:A595"/>
    <mergeCell ref="B638:B649"/>
    <mergeCell ref="N1:P2"/>
    <mergeCell ref="N3:N4"/>
    <mergeCell ref="O3:O4"/>
    <mergeCell ref="A1:B1"/>
    <mergeCell ref="C1:L2"/>
    <mergeCell ref="A8:A47"/>
    <mergeCell ref="B8:B47"/>
    <mergeCell ref="L3:L4"/>
    <mergeCell ref="C5:D5"/>
    <mergeCell ref="A6:A7"/>
    <mergeCell ref="A3:B3"/>
    <mergeCell ref="C3:D4"/>
    <mergeCell ref="E3:J3"/>
    <mergeCell ref="K3:K4"/>
    <mergeCell ref="A134:A173"/>
    <mergeCell ref="B134:B173"/>
    <mergeCell ref="A174:A175"/>
    <mergeCell ref="B174:B175"/>
    <mergeCell ref="A176:A215"/>
    <mergeCell ref="B176:B215"/>
    <mergeCell ref="A216:A217"/>
    <mergeCell ref="B216:B217"/>
    <mergeCell ref="B6:B7"/>
    <mergeCell ref="A92:A131"/>
    <mergeCell ref="B92:B131"/>
    <mergeCell ref="A48:A49"/>
    <mergeCell ref="B48:B49"/>
    <mergeCell ref="A132:A133"/>
    <mergeCell ref="B132:B133"/>
    <mergeCell ref="A50:A89"/>
    <mergeCell ref="B50:B89"/>
    <mergeCell ref="A90:A91"/>
    <mergeCell ref="B90:B91"/>
    <mergeCell ref="A344:A383"/>
    <mergeCell ref="B344:B383"/>
    <mergeCell ref="A302:A341"/>
    <mergeCell ref="B302:B341"/>
    <mergeCell ref="A342:A343"/>
    <mergeCell ref="B342:B343"/>
    <mergeCell ref="A218:A257"/>
    <mergeCell ref="B218:B257"/>
    <mergeCell ref="A258:A259"/>
    <mergeCell ref="B258:B259"/>
    <mergeCell ref="A260:A299"/>
    <mergeCell ref="B260:B299"/>
    <mergeCell ref="A300:A301"/>
    <mergeCell ref="B300:B301"/>
    <mergeCell ref="A412:A413"/>
    <mergeCell ref="B412:B413"/>
    <mergeCell ref="A414:A425"/>
    <mergeCell ref="B414:B425"/>
    <mergeCell ref="A426:A427"/>
    <mergeCell ref="B426:B427"/>
    <mergeCell ref="A428:A439"/>
    <mergeCell ref="B428:B439"/>
    <mergeCell ref="A384:A385"/>
    <mergeCell ref="B384:B385"/>
    <mergeCell ref="A386:A397"/>
    <mergeCell ref="B386:B397"/>
    <mergeCell ref="A398:A399"/>
    <mergeCell ref="B398:B399"/>
    <mergeCell ref="A400:A411"/>
    <mergeCell ref="B400:B411"/>
    <mergeCell ref="A468:A469"/>
    <mergeCell ref="B468:B469"/>
    <mergeCell ref="A470:A481"/>
    <mergeCell ref="B470:B481"/>
    <mergeCell ref="A482:A483"/>
    <mergeCell ref="B482:B483"/>
    <mergeCell ref="A484:A495"/>
    <mergeCell ref="B484:B495"/>
    <mergeCell ref="A440:A441"/>
    <mergeCell ref="B440:B441"/>
    <mergeCell ref="A442:A453"/>
    <mergeCell ref="B442:B453"/>
    <mergeCell ref="A454:A455"/>
    <mergeCell ref="B454:B455"/>
    <mergeCell ref="A456:A467"/>
    <mergeCell ref="B456:B467"/>
    <mergeCell ref="A524:A525"/>
    <mergeCell ref="B524:B525"/>
    <mergeCell ref="A526:A537"/>
    <mergeCell ref="B526:B537"/>
    <mergeCell ref="A538:A539"/>
    <mergeCell ref="B538:B539"/>
    <mergeCell ref="A540:A551"/>
    <mergeCell ref="B540:B551"/>
    <mergeCell ref="A496:A497"/>
    <mergeCell ref="B496:B497"/>
    <mergeCell ref="A498:A509"/>
    <mergeCell ref="B498:B509"/>
    <mergeCell ref="A510:A511"/>
    <mergeCell ref="B510:B511"/>
    <mergeCell ref="A512:A523"/>
    <mergeCell ref="B512:B523"/>
  </mergeCells>
  <phoneticPr fontId="4" type="noConversion"/>
  <conditionalFormatting sqref="M551:Q678 E6:K593 L551:Q593 N440:Q440 N442:Q442 N444:Q444 N446:Q446 N448:Q448 N450:Q450 N452:Q452 N454:Q454 N456:Q456 N458:Q458 N460:Q460 N462:Q462 N464:Q464 N466:Q466 N468:Q468 N470:Q470 N472:Q472 N474:Q474 N476:Q476 N478:Q478 N480:Q480 N482:Q482 N484:Q484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M347:Q349 N350:Q350 N352:Q352 N354:Q354 N356:Q356 N358:Q358 N360:Q360 N362:Q362 N364:Q364 N366:Q366 N368:Q368 N370:Q370 N372:Q372 N374:Q374 N376:Q376 N378:Q378 N380:Q380 N382:Q382 N384:Q384 N386:Q386 N388:Q388 N390:Q390 M391:Q401 N402:Q402 N404:Q404 N406:Q406 N408:Q408 N410:Q410 N412:Q412 N414:Q414 N416:Q416 N418:Q418 N420:Q420 N422:Q422 N424:Q424 N426:Q426 N428:Q428 N430:Q430 N432:Q432 N434:Q434 N436:Q436 N438:Q438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E594:Q677 P486:Q486">
    <cfRule type="cellIs" dxfId="205" priority="209"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594:Q594 N608:Q608 N596:Q596 N610:Q610 N598:Q598 N612:Q612 N600:Q600 N614:Q614 N602:Q602 N616:Q616 N604:Q604 N618:Q618 N606:Q606 N620:Q620 N622:Q622 N636:Q636 N624:Q624 N638:Q638 N626:Q626 N640:Q640 N628:Q628 N642:Q642 N630:Q630 N644:Q644 N632:Q632 N646:Q646 N634:Q634 N648:Q648 N650:Q650 N652:Q652 N654:Q654 N656:Q656 N658:Q658 N660:Q660 N662:Q662 N664:Q664 N666:Q666 N668:Q668 N670:Q670 N672:Q672 N674:Q674 N676:Q676">
    <cfRule type="cellIs" dxfId="204" priority="210" stopIfTrue="1" operator="equal">
      <formula>0</formula>
    </cfRule>
  </conditionalFormatting>
  <conditionalFormatting sqref="Q402:Q695 Q377 Q379 Q381 Q383 Q385 Q387 Q389 Q6:Q375">
    <cfRule type="cellIs" dxfId="203" priority="204" stopIfTrue="1" operator="equal">
      <formula>0</formula>
    </cfRule>
  </conditionalFormatting>
  <conditionalFormatting sqref="Q6 Q8 Q10 Q12 Q14 Q16 Q18 Q20 Q22 Q24 Q26 Q28 Q30 Q32 Q34 Q36 Q38 Q40 Q42 Q44 Q46 Q48 Q402 Q404 Q406 Q408 Q410 Q412 Q414 Q416 Q418 Q420 Q422 Q424 Q426 Q428 Q430 Q432 Q434 Q436 Q438 Q440 Q442 Q444 Q446 Q448 Q450 Q452 Q454 Q456 Q458 Q460 Q462 Q464 Q466 Q468 Q470 Q472 Q474 Q476 Q478 Q480 Q482 Q484 Q486 Q488 Q490 Q492 Q494 Q496 Q498 Q530 Q500 Q502 Q504 Q506 Q508 Q510 Q512 Q514 Q516 Q518 Q520 Q522 Q524 Q526 Q528 Q532 Q534 Q536 Q538 Q540 Q542 Q544 Q546 Q548 Q550 Q552 Q554 Q556 Q558 Q560 Q562 Q564 Q566 Q568 Q570 Q572 Q574 Q576 Q578 Q580 Q582 Q584 Q586 Q588 Q590 Q592 Q594 Q596 Q598 Q600 Q602 Q604 Q606 Q608 Q610 Q612 Q614 Q616 Q618 Q620 Q622 Q624 Q626 Q628 Q630 Q632 Q634 Q636 Q638 Q640 Q642 Q644 Q646 Q648 Q650 Q652 Q654 Q656 Q658 Q660 Q662 Q664 Q666 Q668 Q670 Q672 Q674 Q676 Q678 Q680 Q682 Q684 Q686 Q688 Q690 Q692 Q694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cfRule type="cellIs" dxfId="202" priority="20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77">
    <cfRule type="cellIs" dxfId="201" priority="2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0" priority="20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79">
    <cfRule type="cellIs" dxfId="199" priority="2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98" priority="199" stopIfTrue="1" operator="equal">
      <formula>0</formula>
    </cfRule>
  </conditionalFormatting>
  <conditionalFormatting sqref="Q6:Q485 Q487 Q489 Q491 Q493 Q495 Q497 Q499 Q501 Q503 Q505 Q507 Q509 Q511 Q513 Q515 Q517 Q519 Q521 Q523 Q525 Q527 Q529 Q531 Q533 Q535 Q537 Q539 Q541 Q543 Q545 Q547 Q549 Q551:Q677">
    <cfRule type="cellIs" dxfId="197" priority="1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96" priority="197" stopIfTrue="1" operator="equal">
      <formula>0</formula>
    </cfRule>
  </conditionalFormatting>
  <conditionalFormatting sqref="Q6:Q485 Q487 Q489 Q491 Q493 Q495 Q497 Q499 Q501 Q503 Q505 Q507 Q509 Q511 Q513 Q515 Q517 Q519 Q521 Q523 Q525 Q527 Q529 Q531 Q533 Q535 Q537 Q539 Q541 Q543 Q545 Q547 Q549 Q551:Q677">
    <cfRule type="cellIs" dxfId="195" priority="1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94" priority="19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79">
    <cfRule type="cellIs" dxfId="193" priority="1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92" priority="193" stopIfTrue="1" operator="equal">
      <formula>0</formula>
    </cfRule>
  </conditionalFormatting>
  <conditionalFormatting sqref="Q6:Q485 Q487 Q489 Q491 Q493 Q495 Q497 Q499 Q501 Q503 Q505 Q507 Q509 Q511 Q513 Q515 Q517 Q519 Q521 Q523 Q525 Q527 Q529 Q531 Q533 Q535 Q537 Q539 Q541 Q543 Q545 Q547 Q549 Q551:Q677">
    <cfRule type="cellIs" dxfId="191" priority="1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90" priority="191"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189" priority="1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88" priority="18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79">
    <cfRule type="cellIs" dxfId="187" priority="1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86" priority="187" stopIfTrue="1" operator="equal">
      <formula>0</formula>
    </cfRule>
  </conditionalFormatting>
  <conditionalFormatting sqref="Q6:Q485 Q487 Q489 Q491 Q493 Q495 Q497 Q499 Q501 Q503 Q505 Q507 Q509 Q511 Q513 Q515 Q517 Q519 Q521 Q523 Q525 Q527 Q529 Q531 Q533 Q535 Q537 Q539 Q541 Q543 Q545 Q547 Q549 Q551:Q677">
    <cfRule type="cellIs" dxfId="185" priority="1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84" priority="185"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183" priority="1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82" priority="183"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181" priority="1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80" priority="18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6">
    <cfRule type="cellIs" dxfId="179" priority="1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8" priority="17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77" priority="1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6" priority="17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75" priority="1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4" priority="17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73" priority="1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2" priority="17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1" priority="1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70" priority="17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69" priority="1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68" priority="16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7" priority="1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66" priority="16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65" priority="1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64" priority="16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63" priority="1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2" priority="16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1" priority="1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60" priority="16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59" priority="1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58" priority="15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7" priority="1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56" priority="15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55" priority="1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54" priority="15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53" priority="1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52" priority="15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51" priority="1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50" priority="15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49" priority="1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48" priority="14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47" priority="1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46" priority="14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45" priority="1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44" priority="14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43" priority="1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42" priority="14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41" priority="1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40" priority="14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39" priority="1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38" priority="13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37" priority="1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36" priority="13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35" priority="1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34" priority="13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33" priority="1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32" priority="13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31" priority="1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30" priority="13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29" priority="1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8" priority="12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27" priority="1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6" priority="12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5" priority="1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24" priority="12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23" priority="1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22" priority="12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1" priority="1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20" priority="12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19" priority="1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18" priority="11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17" priority="1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6" priority="11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5" priority="1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14" priority="11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13" priority="1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12" priority="11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1" priority="1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10" priority="11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09" priority="1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08" priority="10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07" priority="1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06" priority="10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05" priority="1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04" priority="10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03" priority="1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02" priority="10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01" priority="1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00" priority="10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99" priority="1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98" priority="9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97" priority="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96" priority="9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95" priority="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94" priority="9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93" priority="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92" priority="9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91" priority="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90" priority="9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89" priority="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88" priority="8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87" priority="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86" priority="8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85" priority="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84" priority="8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83" priority="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82" priority="8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81" priority="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80" priority="8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9" priority="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78" priority="7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77" priority="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76" priority="7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5" priority="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74" priority="7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73" priority="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72" priority="7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71" priority="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0" priority="7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9" priority="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68" priority="6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67" priority="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66" priority="6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5" priority="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64" priority="6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63" priority="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62" priority="6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61" priority="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0" priority="6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59" priority="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58" priority="5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57" priority="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56" priority="5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55" priority="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54" priority="5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53" priority="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52" priority="5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51" priority="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50" priority="5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49" priority="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48" priority="4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47" priority="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46" priority="4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45" priority="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44" priority="4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43" priority="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42" priority="4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41" priority="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40" priority="4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39" priority="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8" priority="3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37" priority="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6" priority="3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5" priority="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34" priority="3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33" priority="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32" priority="3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1" priority="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30" priority="3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29" priority="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28" priority="2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27" priority="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6" priority="2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5" priority="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24" priority="2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23" priority="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22" priority="2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 priority="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20" priority="2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9" priority="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18" priority="1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7" priority="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 priority="1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 priority="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14" priority="1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3" priority="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12" priority="1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 priority="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10" priority="1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9" priority="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8" priority="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 priority="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6" priority="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5" priority="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4" priority="5" stopIfTrue="1" operator="equal">
      <formula>0</formula>
    </cfRule>
  </conditionalFormatting>
  <conditionalFormatting sqref="Q6:Q677">
    <cfRule type="cellIs" dxfId="3" priority="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2" priority="3" stopIfTrue="1" operator="equal">
      <formula>0</formula>
    </cfRule>
  </conditionalFormatting>
  <conditionalFormatting sqref="Q6:Q677">
    <cfRule type="cellIs" dxfId="1" priority="2"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26 Q628 Q630 Q632 Q634 Q636 Q638 Q640 Q642 Q644 Q646 Q648 Q650 Q652 Q654 Q656 Q658 Q660 Q662 Q664 Q666 Q668 Q670 Q672 Q674 Q676">
    <cfRule type="cellIs" dxfId="0"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3" fitToHeight="20" orientation="landscape" r:id="rId1"/>
  <headerFooter alignWithMargins="0">
    <oddFooter>&amp;L&amp;8Preparato da gstanizzi &amp;D&amp;R&amp;8Pagina &amp;P di &amp;N</oddFooter>
  </headerFooter>
  <rowBreaks count="13" manualBreakCount="13">
    <brk id="47" max="15" man="1"/>
    <brk id="89" max="15" man="1"/>
    <brk id="131" max="15" man="1"/>
    <brk id="173" max="15" man="1"/>
    <brk id="215" max="15" man="1"/>
    <brk id="257" max="15" man="1"/>
    <brk id="299" max="15" man="1"/>
    <brk id="341" max="15" man="1"/>
    <brk id="383" max="15" man="1"/>
    <brk id="425" max="15" man="1"/>
    <brk id="467" max="15" man="1"/>
    <brk id="509" max="11" man="1"/>
    <brk id="55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5F818625212DC4CB9679B6281728734" ma:contentTypeVersion="0" ma:contentTypeDescription="Creare un nuovo documento." ma:contentTypeScope="" ma:versionID="8bddb595133d8ef5871004d028ddebfe">
  <xsd:schema xmlns:xsd="http://www.w3.org/2001/XMLSchema" xmlns:xs="http://www.w3.org/2001/XMLSchema" xmlns:p="http://schemas.microsoft.com/office/2006/metadata/properties" targetNamespace="http://schemas.microsoft.com/office/2006/metadata/properties" ma:root="true" ma:fieldsID="a3eec16d3e841ebf650196acacb84cc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BCBEC5-A512-462C-9687-F4A0853DC26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9DF06F2-0892-48A6-9784-A50D82D20E55}">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6B70826-310F-4628-A7A7-3EA97B22C2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27</vt:i4>
      </vt:variant>
      <vt:variant>
        <vt:lpstr>Intervalli denominati</vt:lpstr>
      </vt:variant>
      <vt:variant>
        <vt:i4>42</vt:i4>
      </vt:variant>
    </vt:vector>
  </HeadingPairs>
  <TitlesOfParts>
    <vt:vector size="69" baseType="lpstr">
      <vt:lpstr>cop</vt:lpstr>
      <vt:lpstr>CCNL</vt:lpstr>
      <vt:lpstr>Avvertenze</vt:lpstr>
      <vt:lpstr>Ricerca_Dati</vt:lpstr>
      <vt:lpstr>Tabella C1 CCNL 2019-2021</vt:lpstr>
      <vt:lpstr>Pre-Ultimo_Miglio</vt:lpstr>
      <vt:lpstr>Foglio2</vt:lpstr>
      <vt:lpstr>Base1</vt:lpstr>
      <vt:lpstr>Base2</vt:lpstr>
      <vt:lpstr>Base</vt:lpstr>
      <vt:lpstr>Ausiliari_Coll.Scol.</vt:lpstr>
      <vt:lpstr>Ausiliari_Coll.Scol. 1^ Pos.Ec.</vt:lpstr>
      <vt:lpstr>Collab._Tecnici</vt:lpstr>
      <vt:lpstr>Collab._Tecnici 1^ Pos.Ec.</vt:lpstr>
      <vt:lpstr>Assistenti_Tecnici</vt:lpstr>
      <vt:lpstr>Assistenti_Tecnici 1^ Pos.Ec.</vt:lpstr>
      <vt:lpstr>Assistenti_Tecnici 2^ Pos.Ec.</vt:lpstr>
      <vt:lpstr>Assistenti_Amm.vo</vt:lpstr>
      <vt:lpstr>Assistenti_Amm.vo 1^ Pos.Ec.</vt:lpstr>
      <vt:lpstr>Assistenti_Amm.vo 2^ Pos.Ec.</vt:lpstr>
      <vt:lpstr>Resp_Coord_Amm.vo</vt:lpstr>
      <vt:lpstr>Direttore_Amm.vo</vt:lpstr>
      <vt:lpstr>Doc_mat_elem.re</vt:lpstr>
      <vt:lpstr>Doc_scuola_media</vt:lpstr>
      <vt:lpstr>Doc_dipl_scuola_sec.</vt:lpstr>
      <vt:lpstr>Doc_laureati_scuola_sec.</vt:lpstr>
      <vt:lpstr>Direttivi_capi_ist.</vt:lpstr>
      <vt:lpstr>Assistenti_Amm.vo!Area_stampa</vt:lpstr>
      <vt:lpstr>'Assistenti_Amm.vo 1^ Pos.Ec.'!Area_stampa</vt:lpstr>
      <vt:lpstr>'Assistenti_Amm.vo 2^ Pos.Ec.'!Area_stampa</vt:lpstr>
      <vt:lpstr>Assistenti_Tecnici!Area_stampa</vt:lpstr>
      <vt:lpstr>'Assistenti_Tecnici 1^ Pos.Ec.'!Area_stampa</vt:lpstr>
      <vt:lpstr>'Assistenti_Tecnici 2^ Pos.Ec.'!Area_stampa</vt:lpstr>
      <vt:lpstr>Ausiliari_Coll.Scol.!Area_stampa</vt:lpstr>
      <vt:lpstr>'Ausiliari_Coll.Scol. 1^ Pos.Ec.'!Area_stampa</vt:lpstr>
      <vt:lpstr>Avvertenze!Area_stampa</vt:lpstr>
      <vt:lpstr>Base!Area_stampa</vt:lpstr>
      <vt:lpstr>Base1!Area_stampa</vt:lpstr>
      <vt:lpstr>Base2!Area_stampa</vt:lpstr>
      <vt:lpstr>CCNL!Area_stampa</vt:lpstr>
      <vt:lpstr>Collab._Tecnici!Area_stampa</vt:lpstr>
      <vt:lpstr>'Collab._Tecnici 1^ Pos.Ec.'!Area_stampa</vt:lpstr>
      <vt:lpstr>Direttivi_capi_ist.!Area_stampa</vt:lpstr>
      <vt:lpstr>Direttore_Amm.vo!Area_stampa</vt:lpstr>
      <vt:lpstr>Doc_dipl_scuola_sec.!Area_stampa</vt:lpstr>
      <vt:lpstr>Doc_laureati_scuola_sec.!Area_stampa</vt:lpstr>
      <vt:lpstr>Doc_mat_elem.re!Area_stampa</vt:lpstr>
      <vt:lpstr>Doc_scuola_media!Area_stampa</vt:lpstr>
      <vt:lpstr>Resp_Coord_Amm.vo!Area_stampa</vt:lpstr>
      <vt:lpstr>Assistenti_Amm.vo!Titoli_stampa</vt:lpstr>
      <vt:lpstr>'Assistenti_Amm.vo 1^ Pos.Ec.'!Titoli_stampa</vt:lpstr>
      <vt:lpstr>'Assistenti_Amm.vo 2^ Pos.Ec.'!Titoli_stampa</vt:lpstr>
      <vt:lpstr>Assistenti_Tecnici!Titoli_stampa</vt:lpstr>
      <vt:lpstr>'Assistenti_Tecnici 1^ Pos.Ec.'!Titoli_stampa</vt:lpstr>
      <vt:lpstr>'Assistenti_Tecnici 2^ Pos.Ec.'!Titoli_stampa</vt:lpstr>
      <vt:lpstr>Ausiliari_Coll.Scol.!Titoli_stampa</vt:lpstr>
      <vt:lpstr>'Ausiliari_Coll.Scol. 1^ Pos.Ec.'!Titoli_stampa</vt:lpstr>
      <vt:lpstr>Base!Titoli_stampa</vt:lpstr>
      <vt:lpstr>Base1!Titoli_stampa</vt:lpstr>
      <vt:lpstr>Base2!Titoli_stampa</vt:lpstr>
      <vt:lpstr>Collab._Tecnici!Titoli_stampa</vt:lpstr>
      <vt:lpstr>'Collab._Tecnici 1^ Pos.Ec.'!Titoli_stampa</vt:lpstr>
      <vt:lpstr>Direttivi_capi_ist.!Titoli_stampa</vt:lpstr>
      <vt:lpstr>Direttore_Amm.vo!Titoli_stampa</vt:lpstr>
      <vt:lpstr>Doc_dipl_scuola_sec.!Titoli_stampa</vt:lpstr>
      <vt:lpstr>Doc_laureati_scuola_sec.!Titoli_stampa</vt:lpstr>
      <vt:lpstr>Doc_mat_elem.re!Titoli_stampa</vt:lpstr>
      <vt:lpstr>Doc_scuola_media!Titoli_stampa</vt:lpstr>
      <vt:lpstr>Resp_Coord_Amm.vo!Titoli_stampa</vt:lpstr>
    </vt:vector>
  </TitlesOfParts>
  <Company>INPDAP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gstanizzi</dc:creator>
  <cp:lastModifiedBy>Diego</cp:lastModifiedBy>
  <cp:lastPrinted>2023-01-03T13:44:11Z</cp:lastPrinted>
  <dcterms:created xsi:type="dcterms:W3CDTF">2005-04-19T09:02:48Z</dcterms:created>
  <dcterms:modified xsi:type="dcterms:W3CDTF">2023-02-14T15:50:11Z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0x010100D5F818625212DC4CB9679B6281728734</vt:lpwstr>
  </property>
</Properties>
</file>